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MYO\"/>
    </mc:Choice>
  </mc:AlternateContent>
  <xr:revisionPtr revIDLastSave="0" documentId="13_ncr:1_{E8F59A52-A7FD-442D-8E0A-A88CD65D6147}" xr6:coauthVersionLast="47" xr6:coauthVersionMax="47" xr10:uidLastSave="{00000000-0000-0000-0000-000000000000}"/>
  <bookViews>
    <workbookView xWindow="-120" yWindow="-120" windowWidth="29040" windowHeight="15720" tabRatio="581" activeTab="1" xr2:uid="{00000000-000D-0000-FFFF-FFFF00000000}"/>
  </bookViews>
  <sheets>
    <sheet name="Table" sheetId="55" r:id="rId1"/>
    <sheet name="DailySales" sheetId="58" r:id="rId2"/>
    <sheet name="Sheet1" sheetId="59" r:id="rId3"/>
  </sheets>
  <externalReferences>
    <externalReference r:id="rId4"/>
    <externalReference r:id="rId5"/>
  </externalReferences>
  <definedNames>
    <definedName name="aa">#REF!</definedName>
    <definedName name="aaa">#REF!</definedName>
    <definedName name="asd">'[1]Market ( Mar) '!#REF!</definedName>
    <definedName name="atr">#REF!</definedName>
    <definedName name="b">#REF!</definedName>
    <definedName name="bb">#REF!</definedName>
    <definedName name="Beg_Bal">#REF!</definedName>
    <definedName name="Cash_Cr">#REF!</definedName>
    <definedName name="Cash_Dr">#REF!</definedName>
    <definedName name="cc">#REF!</definedName>
    <definedName name="ccc">#REF!</definedName>
    <definedName name="cr">#REF!</definedName>
    <definedName name="crs">#REF!</definedName>
    <definedName name="Data">#REF!</definedName>
    <definedName name="dd">#REF!</definedName>
    <definedName name="ddd">#REF!</definedName>
    <definedName name="dr">#REF!</definedName>
    <definedName name="drs">#REF!</definedName>
    <definedName name="End_Bal">#REF!</definedName>
    <definedName name="Extra_Pay">#REF!</definedName>
    <definedName name="fgf">#REF!</definedName>
    <definedName name="fgjhj">#REF!</definedName>
    <definedName name="Full_Print">#REF!</definedName>
    <definedName name="Header_Row">ROW(#REF!)</definedName>
    <definedName name="hjj">#REF!</definedName>
    <definedName name="hjkjk">#REF!</definedName>
    <definedName name="hmjhj">#REF!</definedName>
    <definedName name="Int">#REF!</definedName>
    <definedName name="Interest_Rate">#REF!</definedName>
    <definedName name="jbkjkl">#REF!</definedName>
    <definedName name="kdt">#REF!</definedName>
    <definedName name="Last_Row">IF(Values_Entered,Header_Row+Number_of_Payments,Header_Row)</definedName>
    <definedName name="Loan_Amount">#REF!</definedName>
    <definedName name="Loan_Start">#REF!</definedName>
    <definedName name="Loan_Years">#REF!</definedName>
    <definedName name="LSO">#REF!</definedName>
    <definedName name="lsoq">#REF!</definedName>
    <definedName name="mms">#REF!</definedName>
    <definedName name="neew">#REF!</definedName>
    <definedName name="New">#REF!</definedName>
    <definedName name="Num_Pmt_Per_Year">#REF!</definedName>
    <definedName name="Number_of_Payments">MATCH(0.01,End_Bal,-1)+1</definedName>
    <definedName name="Opening_Cr">#REF!</definedName>
    <definedName name="Opening_Dr">#REF!</definedName>
    <definedName name="Pay_Date">#REF!</definedName>
    <definedName name="Pay_Num">#REF!</definedName>
    <definedName name="Payment_Date" localSheetId="1">DATE(YEAR([0]!Loan_Start),MONTH([0]!Loan_Start)+Payment_Number,DAY([0]!Loan_Start))</definedName>
    <definedName name="Payment_Date">DATE(YEAR(Loan_Start),MONTH(Loan_Start)+Payment_Number,DAY(Loan_Start))</definedName>
    <definedName name="Princ">#REF!</definedName>
    <definedName name="Print_Area_Reset">OFFSET(Full_Print,0,0,Last_Row)</definedName>
    <definedName name="s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mm">#REF!</definedName>
    <definedName name="smmm">'[1]Market ( Mar) '!#REF!</definedName>
    <definedName name="tdk">#REF!</definedName>
    <definedName name="Total_Interest">#REF!</definedName>
    <definedName name="Total_Pay">#REF!</definedName>
    <definedName name="Total_Payment" localSheetId="1">Scheduled_Payment+Extra_Payment</definedName>
    <definedName name="Total_Payment">Scheduled_Payment+Extra_Payment</definedName>
    <definedName name="TYPE1">'[2]1.2.22'!$AV$7:$AV$8</definedName>
    <definedName name="TYPE2">'[2]19.2.22'!$AV$7:$AV$9</definedName>
    <definedName name="TYPE3">'[2]20.2.22'!$AV$7:$AV$9</definedName>
    <definedName name="TYPE4">'[2]19.2.22'!$AV$7:$AV$9</definedName>
    <definedName name="Values_Entered">IF(Loan_Amount*Interest_Rate*Loan_Years*Loan_Start&gt;0,1,0)</definedName>
    <definedName name="vkhfkgf">#REF!</definedName>
    <definedName name="yhhg123">IF(Values_Entered,Header_Row+Number_of_Payments,Header_Row)</definedName>
  </definedNames>
  <calcPr calcId="191029"/>
</workbook>
</file>

<file path=xl/calcChain.xml><?xml version="1.0" encoding="utf-8"?>
<calcChain xmlns="http://schemas.openxmlformats.org/spreadsheetml/2006/main">
  <c r="A5547" i="58" l="1"/>
  <c r="A5548" i="58"/>
  <c r="A5549" i="58"/>
  <c r="A5550" i="58"/>
  <c r="A5551" i="58"/>
  <c r="B5547" i="58"/>
  <c r="B5548" i="58"/>
  <c r="B5549" i="58"/>
  <c r="B5550" i="58"/>
  <c r="B5551" i="58"/>
  <c r="D5547" i="58"/>
  <c r="E5547" i="58" s="1"/>
  <c r="D5548" i="58"/>
  <c r="E5548" i="58" s="1"/>
  <c r="D5549" i="58"/>
  <c r="E5549" i="58" s="1"/>
  <c r="D5550" i="58"/>
  <c r="E5550" i="58" s="1"/>
  <c r="D5551" i="58"/>
  <c r="E5551" i="58" s="1"/>
  <c r="F5547" i="58"/>
  <c r="F5548" i="58"/>
  <c r="F5549" i="58"/>
  <c r="F5550" i="58"/>
  <c r="F5551" i="58"/>
  <c r="J5547" i="58"/>
  <c r="J5548" i="58"/>
  <c r="J5549" i="58"/>
  <c r="J5550" i="58"/>
  <c r="J5551" i="58"/>
  <c r="K5547" i="58"/>
  <c r="K5548" i="58"/>
  <c r="K5549" i="58"/>
  <c r="K5550" i="58"/>
  <c r="K5551" i="58"/>
  <c r="L5547" i="58"/>
  <c r="L5548" i="58"/>
  <c r="L5549" i="58"/>
  <c r="L5550" i="58"/>
  <c r="L5551" i="58"/>
  <c r="M5547" i="58"/>
  <c r="M5548" i="58"/>
  <c r="M5549" i="58"/>
  <c r="M5550" i="58"/>
  <c r="M5551" i="58"/>
  <c r="P5547" i="58"/>
  <c r="P5548" i="58"/>
  <c r="P5549" i="58"/>
  <c r="P5550" i="58"/>
  <c r="P5551" i="58"/>
  <c r="Q5547" i="58"/>
  <c r="Q5548" i="58"/>
  <c r="Q5549" i="58"/>
  <c r="Q5550" i="58"/>
  <c r="Q5551" i="58"/>
  <c r="R5547" i="58"/>
  <c r="T5547" i="58" s="1"/>
  <c r="V5547" i="58" s="1"/>
  <c r="R5548" i="58"/>
  <c r="T5548" i="58" s="1"/>
  <c r="V5548" i="58" s="1"/>
  <c r="R5549" i="58"/>
  <c r="T5549" i="58" s="1"/>
  <c r="V5549" i="58" s="1"/>
  <c r="R5550" i="58"/>
  <c r="T5550" i="58" s="1"/>
  <c r="V5550" i="58" s="1"/>
  <c r="R5551" i="58"/>
  <c r="T5551" i="58" s="1"/>
  <c r="V5551" i="58" s="1"/>
  <c r="X5547" i="58"/>
  <c r="X5548" i="58"/>
  <c r="X5549" i="58"/>
  <c r="X5550" i="58"/>
  <c r="X5551" i="58"/>
  <c r="A5552" i="58"/>
  <c r="A5553" i="58"/>
  <c r="A5554" i="58"/>
  <c r="A5555" i="58"/>
  <c r="A5556" i="58"/>
  <c r="B5552" i="58"/>
  <c r="B5553" i="58"/>
  <c r="B5554" i="58"/>
  <c r="B5555" i="58"/>
  <c r="B5556" i="58"/>
  <c r="D5552" i="58"/>
  <c r="E5552" i="58" s="1"/>
  <c r="D5553" i="58"/>
  <c r="E5553" i="58" s="1"/>
  <c r="D5554" i="58"/>
  <c r="E5554" i="58" s="1"/>
  <c r="D5555" i="58"/>
  <c r="E5555" i="58" s="1"/>
  <c r="D5556" i="58"/>
  <c r="E5556" i="58" s="1"/>
  <c r="F5552" i="58"/>
  <c r="F5553" i="58"/>
  <c r="F5554" i="58"/>
  <c r="F5555" i="58"/>
  <c r="F5556" i="58"/>
  <c r="J5552" i="58"/>
  <c r="J5553" i="58"/>
  <c r="J5554" i="58"/>
  <c r="J5555" i="58"/>
  <c r="J5556" i="58"/>
  <c r="K5552" i="58"/>
  <c r="K5553" i="58"/>
  <c r="K5554" i="58"/>
  <c r="K5555" i="58"/>
  <c r="K5556" i="58"/>
  <c r="L5552" i="58"/>
  <c r="L5553" i="58"/>
  <c r="L5554" i="58"/>
  <c r="L5555" i="58"/>
  <c r="L5556" i="58"/>
  <c r="M5552" i="58"/>
  <c r="M5553" i="58"/>
  <c r="M5554" i="58"/>
  <c r="M5555" i="58"/>
  <c r="M5556" i="58"/>
  <c r="P5552" i="58"/>
  <c r="P5553" i="58"/>
  <c r="P5554" i="58"/>
  <c r="P5555" i="58"/>
  <c r="P5556" i="58"/>
  <c r="Q5552" i="58"/>
  <c r="Q5553" i="58"/>
  <c r="Q5554" i="58"/>
  <c r="Q5555" i="58"/>
  <c r="Q5556" i="58"/>
  <c r="R5552" i="58"/>
  <c r="T5552" i="58" s="1"/>
  <c r="V5552" i="58" s="1"/>
  <c r="R5553" i="58"/>
  <c r="T5553" i="58" s="1"/>
  <c r="V5553" i="58" s="1"/>
  <c r="R5554" i="58"/>
  <c r="T5554" i="58" s="1"/>
  <c r="V5554" i="58" s="1"/>
  <c r="R5555" i="58"/>
  <c r="T5555" i="58" s="1"/>
  <c r="V5555" i="58" s="1"/>
  <c r="R5556" i="58"/>
  <c r="T5556" i="58" s="1"/>
  <c r="V5556" i="58" s="1"/>
  <c r="X5552" i="58"/>
  <c r="X5553" i="58"/>
  <c r="X5554" i="58"/>
  <c r="X5555" i="58"/>
  <c r="X5556" i="58"/>
  <c r="A5557" i="58"/>
  <c r="A5558" i="58"/>
  <c r="A5559" i="58"/>
  <c r="A5560" i="58"/>
  <c r="A5561" i="58"/>
  <c r="B5557" i="58"/>
  <c r="B5558" i="58"/>
  <c r="B5559" i="58"/>
  <c r="B5560" i="58"/>
  <c r="B5561" i="58"/>
  <c r="D5557" i="58"/>
  <c r="E5557" i="58" s="1"/>
  <c r="D5558" i="58"/>
  <c r="E5558" i="58" s="1"/>
  <c r="D5559" i="58"/>
  <c r="E5559" i="58" s="1"/>
  <c r="D5560" i="58"/>
  <c r="E5560" i="58" s="1"/>
  <c r="D5561" i="58"/>
  <c r="E5561" i="58" s="1"/>
  <c r="F5557" i="58"/>
  <c r="F5558" i="58"/>
  <c r="F5559" i="58"/>
  <c r="F5560" i="58"/>
  <c r="F5561" i="58"/>
  <c r="J5557" i="58"/>
  <c r="J5558" i="58"/>
  <c r="J5559" i="58"/>
  <c r="J5560" i="58"/>
  <c r="J5561" i="58"/>
  <c r="K5557" i="58"/>
  <c r="K5558" i="58"/>
  <c r="K5559" i="58"/>
  <c r="K5560" i="58"/>
  <c r="K5561" i="58"/>
  <c r="L5557" i="58"/>
  <c r="L5558" i="58"/>
  <c r="L5559" i="58"/>
  <c r="L5560" i="58"/>
  <c r="L5561" i="58"/>
  <c r="M5557" i="58"/>
  <c r="M5558" i="58"/>
  <c r="M5559" i="58"/>
  <c r="M5560" i="58"/>
  <c r="M5561" i="58"/>
  <c r="P5557" i="58"/>
  <c r="P5558" i="58"/>
  <c r="P5559" i="58"/>
  <c r="P5560" i="58"/>
  <c r="P5561" i="58"/>
  <c r="Q5557" i="58"/>
  <c r="Q5558" i="58"/>
  <c r="Q5559" i="58"/>
  <c r="Q5560" i="58"/>
  <c r="Q5561" i="58"/>
  <c r="R5557" i="58"/>
  <c r="T5557" i="58" s="1"/>
  <c r="V5557" i="58" s="1"/>
  <c r="R5558" i="58"/>
  <c r="T5558" i="58" s="1"/>
  <c r="V5558" i="58" s="1"/>
  <c r="R5559" i="58"/>
  <c r="T5559" i="58" s="1"/>
  <c r="V5559" i="58" s="1"/>
  <c r="R5560" i="58"/>
  <c r="T5560" i="58" s="1"/>
  <c r="V5560" i="58" s="1"/>
  <c r="R5561" i="58"/>
  <c r="T5561" i="58" s="1"/>
  <c r="V5561" i="58" s="1"/>
  <c r="X5557" i="58"/>
  <c r="X5558" i="58"/>
  <c r="X5559" i="58"/>
  <c r="X5560" i="58"/>
  <c r="X5561" i="58"/>
  <c r="A5562" i="58"/>
  <c r="A5563" i="58"/>
  <c r="A5564" i="58"/>
  <c r="A5565" i="58"/>
  <c r="A5566" i="58"/>
  <c r="B5562" i="58"/>
  <c r="B5563" i="58"/>
  <c r="B5564" i="58"/>
  <c r="B5565" i="58"/>
  <c r="B5566" i="58"/>
  <c r="D5562" i="58"/>
  <c r="E5562" i="58" s="1"/>
  <c r="D5563" i="58"/>
  <c r="E5563" i="58" s="1"/>
  <c r="D5564" i="58"/>
  <c r="E5564" i="58" s="1"/>
  <c r="D5565" i="58"/>
  <c r="E5565" i="58" s="1"/>
  <c r="D5566" i="58"/>
  <c r="E5566" i="58" s="1"/>
  <c r="F5562" i="58"/>
  <c r="F5563" i="58"/>
  <c r="F5564" i="58"/>
  <c r="F5565" i="58"/>
  <c r="F5566" i="58"/>
  <c r="J5562" i="58"/>
  <c r="J5563" i="58"/>
  <c r="J5564" i="58"/>
  <c r="J5565" i="58"/>
  <c r="J5566" i="58"/>
  <c r="K5562" i="58"/>
  <c r="K5563" i="58"/>
  <c r="K5564" i="58"/>
  <c r="K5565" i="58"/>
  <c r="K5566" i="58"/>
  <c r="L5562" i="58"/>
  <c r="L5563" i="58"/>
  <c r="L5564" i="58"/>
  <c r="L5565" i="58"/>
  <c r="L5566" i="58"/>
  <c r="M5562" i="58"/>
  <c r="M5563" i="58"/>
  <c r="M5564" i="58"/>
  <c r="M5565" i="58"/>
  <c r="M5566" i="58"/>
  <c r="P5562" i="58"/>
  <c r="P5563" i="58"/>
  <c r="P5564" i="58"/>
  <c r="P5565" i="58"/>
  <c r="P5566" i="58"/>
  <c r="Q5562" i="58"/>
  <c r="Q5563" i="58"/>
  <c r="Q5564" i="58"/>
  <c r="Q5565" i="58"/>
  <c r="Q5566" i="58"/>
  <c r="R5562" i="58"/>
  <c r="T5562" i="58" s="1"/>
  <c r="V5562" i="58" s="1"/>
  <c r="R5563" i="58"/>
  <c r="T5563" i="58" s="1"/>
  <c r="V5563" i="58" s="1"/>
  <c r="R5564" i="58"/>
  <c r="T5564" i="58" s="1"/>
  <c r="V5564" i="58" s="1"/>
  <c r="R5565" i="58"/>
  <c r="T5565" i="58" s="1"/>
  <c r="V5565" i="58" s="1"/>
  <c r="R5566" i="58"/>
  <c r="T5566" i="58" s="1"/>
  <c r="V5566" i="58" s="1"/>
  <c r="X5562" i="58"/>
  <c r="X5563" i="58"/>
  <c r="X5564" i="58"/>
  <c r="X5565" i="58"/>
  <c r="X5566" i="58"/>
  <c r="A5567" i="58"/>
  <c r="A5568" i="58"/>
  <c r="A5569" i="58"/>
  <c r="A5570" i="58"/>
  <c r="A5571" i="58"/>
  <c r="B5567" i="58"/>
  <c r="B5568" i="58"/>
  <c r="B5569" i="58"/>
  <c r="B5570" i="58"/>
  <c r="B5571" i="58"/>
  <c r="D5567" i="58"/>
  <c r="E5567" i="58" s="1"/>
  <c r="D5568" i="58"/>
  <c r="E5568" i="58" s="1"/>
  <c r="D5569" i="58"/>
  <c r="E5569" i="58" s="1"/>
  <c r="D5570" i="58"/>
  <c r="E5570" i="58" s="1"/>
  <c r="D5571" i="58"/>
  <c r="E5571" i="58" s="1"/>
  <c r="F5567" i="58"/>
  <c r="F5568" i="58"/>
  <c r="F5569" i="58"/>
  <c r="F5570" i="58"/>
  <c r="F5571" i="58"/>
  <c r="J5567" i="58"/>
  <c r="J5568" i="58"/>
  <c r="J5569" i="58"/>
  <c r="J5570" i="58"/>
  <c r="J5571" i="58"/>
  <c r="K5567" i="58"/>
  <c r="K5568" i="58"/>
  <c r="K5569" i="58"/>
  <c r="K5570" i="58"/>
  <c r="K5571" i="58"/>
  <c r="L5567" i="58"/>
  <c r="L5568" i="58"/>
  <c r="L5569" i="58"/>
  <c r="L5570" i="58"/>
  <c r="L5571" i="58"/>
  <c r="M5567" i="58"/>
  <c r="M5568" i="58"/>
  <c r="M5569" i="58"/>
  <c r="M5570" i="58"/>
  <c r="M5571" i="58"/>
  <c r="P5567" i="58"/>
  <c r="P5568" i="58"/>
  <c r="P5569" i="58"/>
  <c r="P5570" i="58"/>
  <c r="P5571" i="58"/>
  <c r="Q5567" i="58"/>
  <c r="Q5568" i="58"/>
  <c r="Q5569" i="58"/>
  <c r="Q5570" i="58"/>
  <c r="Q5571" i="58"/>
  <c r="R5567" i="58"/>
  <c r="T5567" i="58" s="1"/>
  <c r="V5567" i="58" s="1"/>
  <c r="R5568" i="58"/>
  <c r="T5568" i="58" s="1"/>
  <c r="V5568" i="58" s="1"/>
  <c r="R5569" i="58"/>
  <c r="T5569" i="58" s="1"/>
  <c r="V5569" i="58" s="1"/>
  <c r="R5570" i="58"/>
  <c r="T5570" i="58" s="1"/>
  <c r="V5570" i="58" s="1"/>
  <c r="R5571" i="58"/>
  <c r="T5571" i="58" s="1"/>
  <c r="V5571" i="58" s="1"/>
  <c r="X5567" i="58"/>
  <c r="X5568" i="58"/>
  <c r="X5569" i="58"/>
  <c r="X5570" i="58"/>
  <c r="X5571" i="58"/>
  <c r="A5572" i="58"/>
  <c r="A5573" i="58"/>
  <c r="A5574" i="58"/>
  <c r="A5575" i="58"/>
  <c r="A5576" i="58"/>
  <c r="B5572" i="58"/>
  <c r="B5573" i="58"/>
  <c r="B5574" i="58"/>
  <c r="B5575" i="58"/>
  <c r="B5576" i="58"/>
  <c r="D5572" i="58"/>
  <c r="E5572" i="58" s="1"/>
  <c r="D5573" i="58"/>
  <c r="E5573" i="58" s="1"/>
  <c r="D5574" i="58"/>
  <c r="E5574" i="58" s="1"/>
  <c r="D5575" i="58"/>
  <c r="E5575" i="58" s="1"/>
  <c r="D5576" i="58"/>
  <c r="E5576" i="58" s="1"/>
  <c r="F5572" i="58"/>
  <c r="F5573" i="58"/>
  <c r="F5574" i="58"/>
  <c r="F5575" i="58"/>
  <c r="F5576" i="58"/>
  <c r="J5572" i="58"/>
  <c r="J5573" i="58"/>
  <c r="J5574" i="58"/>
  <c r="J5575" i="58"/>
  <c r="J5576" i="58"/>
  <c r="K5572" i="58"/>
  <c r="K5573" i="58"/>
  <c r="K5574" i="58"/>
  <c r="K5575" i="58"/>
  <c r="K5576" i="58"/>
  <c r="L5572" i="58"/>
  <c r="L5573" i="58"/>
  <c r="L5574" i="58"/>
  <c r="L5575" i="58"/>
  <c r="L5576" i="58"/>
  <c r="M5572" i="58"/>
  <c r="M5573" i="58"/>
  <c r="M5574" i="58"/>
  <c r="M5575" i="58"/>
  <c r="M5576" i="58"/>
  <c r="P5572" i="58"/>
  <c r="P5573" i="58"/>
  <c r="P5574" i="58"/>
  <c r="P5575" i="58"/>
  <c r="P5576" i="58"/>
  <c r="Q5572" i="58"/>
  <c r="Q5573" i="58"/>
  <c r="Q5574" i="58"/>
  <c r="Q5575" i="58"/>
  <c r="Q5576" i="58"/>
  <c r="R5572" i="58"/>
  <c r="T5572" i="58" s="1"/>
  <c r="V5572" i="58" s="1"/>
  <c r="R5573" i="58"/>
  <c r="T5573" i="58" s="1"/>
  <c r="V5573" i="58" s="1"/>
  <c r="R5574" i="58"/>
  <c r="T5574" i="58" s="1"/>
  <c r="V5574" i="58" s="1"/>
  <c r="R5575" i="58"/>
  <c r="T5575" i="58" s="1"/>
  <c r="V5575" i="58" s="1"/>
  <c r="R5576" i="58"/>
  <c r="T5576" i="58" s="1"/>
  <c r="V5576" i="58" s="1"/>
  <c r="X5572" i="58"/>
  <c r="X5573" i="58"/>
  <c r="X5574" i="58"/>
  <c r="X5575" i="58"/>
  <c r="X5576" i="58"/>
  <c r="A5577" i="58"/>
  <c r="A5578" i="58"/>
  <c r="A5579" i="58"/>
  <c r="A5580" i="58"/>
  <c r="A5581" i="58"/>
  <c r="B5577" i="58"/>
  <c r="B5578" i="58"/>
  <c r="B5579" i="58"/>
  <c r="B5580" i="58"/>
  <c r="B5581" i="58"/>
  <c r="D5577" i="58"/>
  <c r="E5577" i="58" s="1"/>
  <c r="D5578" i="58"/>
  <c r="E5578" i="58" s="1"/>
  <c r="D5579" i="58"/>
  <c r="E5579" i="58" s="1"/>
  <c r="D5580" i="58"/>
  <c r="E5580" i="58" s="1"/>
  <c r="D5581" i="58"/>
  <c r="E5581" i="58" s="1"/>
  <c r="F5577" i="58"/>
  <c r="F5578" i="58"/>
  <c r="F5579" i="58"/>
  <c r="F5580" i="58"/>
  <c r="F5581" i="58"/>
  <c r="J5577" i="58"/>
  <c r="J5578" i="58"/>
  <c r="J5579" i="58"/>
  <c r="J5580" i="58"/>
  <c r="J5581" i="58"/>
  <c r="K5577" i="58"/>
  <c r="K5578" i="58"/>
  <c r="K5579" i="58"/>
  <c r="K5580" i="58"/>
  <c r="K5581" i="58"/>
  <c r="L5577" i="58"/>
  <c r="L5578" i="58"/>
  <c r="L5579" i="58"/>
  <c r="L5580" i="58"/>
  <c r="L5581" i="58"/>
  <c r="M5577" i="58"/>
  <c r="M5578" i="58"/>
  <c r="M5579" i="58"/>
  <c r="M5580" i="58"/>
  <c r="M5581" i="58"/>
  <c r="P5577" i="58"/>
  <c r="P5578" i="58"/>
  <c r="P5579" i="58"/>
  <c r="P5580" i="58"/>
  <c r="P5581" i="58"/>
  <c r="Q5577" i="58"/>
  <c r="Q5578" i="58"/>
  <c r="Q5579" i="58"/>
  <c r="Q5580" i="58"/>
  <c r="Q5581" i="58"/>
  <c r="R5577" i="58"/>
  <c r="T5577" i="58" s="1"/>
  <c r="V5577" i="58" s="1"/>
  <c r="R5578" i="58"/>
  <c r="T5578" i="58" s="1"/>
  <c r="V5578" i="58" s="1"/>
  <c r="R5579" i="58"/>
  <c r="T5579" i="58" s="1"/>
  <c r="V5579" i="58" s="1"/>
  <c r="R5580" i="58"/>
  <c r="T5580" i="58" s="1"/>
  <c r="V5580" i="58" s="1"/>
  <c r="R5581" i="58"/>
  <c r="T5581" i="58" s="1"/>
  <c r="V5581" i="58" s="1"/>
  <c r="X5577" i="58"/>
  <c r="X5578" i="58"/>
  <c r="X5579" i="58"/>
  <c r="X5580" i="58"/>
  <c r="X5581" i="58"/>
  <c r="A5582" i="58"/>
  <c r="A5583" i="58"/>
  <c r="A5584" i="58"/>
  <c r="A5585" i="58"/>
  <c r="A5586" i="58"/>
  <c r="B5582" i="58"/>
  <c r="B5583" i="58"/>
  <c r="B5584" i="58"/>
  <c r="B5585" i="58"/>
  <c r="B5586" i="58"/>
  <c r="D5582" i="58"/>
  <c r="E5582" i="58" s="1"/>
  <c r="D5583" i="58"/>
  <c r="E5583" i="58" s="1"/>
  <c r="D5584" i="58"/>
  <c r="E5584" i="58" s="1"/>
  <c r="D5585" i="58"/>
  <c r="E5585" i="58" s="1"/>
  <c r="D5586" i="58"/>
  <c r="E5586" i="58" s="1"/>
  <c r="F5582" i="58"/>
  <c r="F5583" i="58"/>
  <c r="F5584" i="58"/>
  <c r="F5585" i="58"/>
  <c r="F5586" i="58"/>
  <c r="J5582" i="58"/>
  <c r="J5583" i="58"/>
  <c r="J5584" i="58"/>
  <c r="J5585" i="58"/>
  <c r="J5586" i="58"/>
  <c r="K5582" i="58"/>
  <c r="K5583" i="58"/>
  <c r="K5584" i="58"/>
  <c r="K5585" i="58"/>
  <c r="K5586" i="58"/>
  <c r="L5582" i="58"/>
  <c r="L5583" i="58"/>
  <c r="L5584" i="58"/>
  <c r="L5585" i="58"/>
  <c r="L5586" i="58"/>
  <c r="M5582" i="58"/>
  <c r="M5583" i="58"/>
  <c r="M5584" i="58"/>
  <c r="M5585" i="58"/>
  <c r="M5586" i="58"/>
  <c r="P5582" i="58"/>
  <c r="P5583" i="58"/>
  <c r="P5584" i="58"/>
  <c r="P5585" i="58"/>
  <c r="P5586" i="58"/>
  <c r="Q5582" i="58"/>
  <c r="Q5583" i="58"/>
  <c r="Q5584" i="58"/>
  <c r="Q5585" i="58"/>
  <c r="Q5586" i="58"/>
  <c r="R5582" i="58"/>
  <c r="T5582" i="58" s="1"/>
  <c r="V5582" i="58" s="1"/>
  <c r="R5583" i="58"/>
  <c r="T5583" i="58" s="1"/>
  <c r="V5583" i="58" s="1"/>
  <c r="R5584" i="58"/>
  <c r="T5584" i="58" s="1"/>
  <c r="V5584" i="58" s="1"/>
  <c r="R5585" i="58"/>
  <c r="T5585" i="58" s="1"/>
  <c r="V5585" i="58" s="1"/>
  <c r="R5586" i="58"/>
  <c r="T5586" i="58" s="1"/>
  <c r="V5586" i="58" s="1"/>
  <c r="X5582" i="58"/>
  <c r="X5583" i="58"/>
  <c r="X5584" i="58"/>
  <c r="X5585" i="58"/>
  <c r="X5586" i="58"/>
  <c r="A5587" i="58"/>
  <c r="A5588" i="58"/>
  <c r="A5589" i="58"/>
  <c r="A5590" i="58"/>
  <c r="A5591" i="58"/>
  <c r="B5587" i="58"/>
  <c r="B5588" i="58"/>
  <c r="B5589" i="58"/>
  <c r="B5590" i="58"/>
  <c r="B5591" i="58"/>
  <c r="D5587" i="58"/>
  <c r="E5587" i="58" s="1"/>
  <c r="D5588" i="58"/>
  <c r="E5588" i="58" s="1"/>
  <c r="D5589" i="58"/>
  <c r="E5589" i="58" s="1"/>
  <c r="D5590" i="58"/>
  <c r="E5590" i="58" s="1"/>
  <c r="D5591" i="58"/>
  <c r="E5591" i="58" s="1"/>
  <c r="F5587" i="58"/>
  <c r="F5588" i="58"/>
  <c r="F5589" i="58"/>
  <c r="F5590" i="58"/>
  <c r="F5591" i="58"/>
  <c r="J5587" i="58"/>
  <c r="J5588" i="58"/>
  <c r="J5589" i="58"/>
  <c r="J5590" i="58"/>
  <c r="J5591" i="58"/>
  <c r="K5587" i="58"/>
  <c r="K5588" i="58"/>
  <c r="K5589" i="58"/>
  <c r="K5590" i="58"/>
  <c r="K5591" i="58"/>
  <c r="L5587" i="58"/>
  <c r="L5588" i="58"/>
  <c r="L5589" i="58"/>
  <c r="L5590" i="58"/>
  <c r="L5591" i="58"/>
  <c r="M5587" i="58"/>
  <c r="M5588" i="58"/>
  <c r="M5589" i="58"/>
  <c r="M5590" i="58"/>
  <c r="M5591" i="58"/>
  <c r="P5587" i="58"/>
  <c r="P5588" i="58"/>
  <c r="P5589" i="58"/>
  <c r="P5590" i="58"/>
  <c r="P5591" i="58"/>
  <c r="Q5587" i="58"/>
  <c r="Q5588" i="58"/>
  <c r="Q5589" i="58"/>
  <c r="Q5590" i="58"/>
  <c r="Q5591" i="58"/>
  <c r="R5587" i="58"/>
  <c r="T5587" i="58" s="1"/>
  <c r="V5587" i="58" s="1"/>
  <c r="R5588" i="58"/>
  <c r="T5588" i="58" s="1"/>
  <c r="V5588" i="58" s="1"/>
  <c r="R5589" i="58"/>
  <c r="T5589" i="58" s="1"/>
  <c r="V5589" i="58" s="1"/>
  <c r="R5590" i="58"/>
  <c r="T5590" i="58" s="1"/>
  <c r="V5590" i="58" s="1"/>
  <c r="R5591" i="58"/>
  <c r="T5591" i="58" s="1"/>
  <c r="V5591" i="58" s="1"/>
  <c r="X5587" i="58"/>
  <c r="X5588" i="58"/>
  <c r="X5589" i="58"/>
  <c r="X5590" i="58"/>
  <c r="X5591" i="58"/>
  <c r="A5592" i="58"/>
  <c r="A5593" i="58"/>
  <c r="A5594" i="58"/>
  <c r="A5595" i="58"/>
  <c r="A5596" i="58"/>
  <c r="B5592" i="58"/>
  <c r="B5593" i="58"/>
  <c r="B5594" i="58"/>
  <c r="B5595" i="58"/>
  <c r="B5596" i="58"/>
  <c r="D5592" i="58"/>
  <c r="E5592" i="58" s="1"/>
  <c r="D5593" i="58"/>
  <c r="E5593" i="58" s="1"/>
  <c r="D5594" i="58"/>
  <c r="E5594" i="58" s="1"/>
  <c r="D5595" i="58"/>
  <c r="E5595" i="58" s="1"/>
  <c r="D5596" i="58"/>
  <c r="E5596" i="58" s="1"/>
  <c r="F5592" i="58"/>
  <c r="F5593" i="58"/>
  <c r="F5594" i="58"/>
  <c r="F5595" i="58"/>
  <c r="F5596" i="58"/>
  <c r="J5592" i="58"/>
  <c r="J5593" i="58"/>
  <c r="J5594" i="58"/>
  <c r="J5595" i="58"/>
  <c r="J5596" i="58"/>
  <c r="K5592" i="58"/>
  <c r="K5593" i="58"/>
  <c r="K5594" i="58"/>
  <c r="K5595" i="58"/>
  <c r="K5596" i="58"/>
  <c r="L5592" i="58"/>
  <c r="L5593" i="58"/>
  <c r="L5594" i="58"/>
  <c r="L5595" i="58"/>
  <c r="L5596" i="58"/>
  <c r="M5592" i="58"/>
  <c r="M5593" i="58"/>
  <c r="M5594" i="58"/>
  <c r="M5595" i="58"/>
  <c r="M5596" i="58"/>
  <c r="P5592" i="58"/>
  <c r="P5593" i="58"/>
  <c r="P5594" i="58"/>
  <c r="P5595" i="58"/>
  <c r="P5596" i="58"/>
  <c r="Q5592" i="58"/>
  <c r="Q5593" i="58"/>
  <c r="Q5594" i="58"/>
  <c r="Q5595" i="58"/>
  <c r="Q5596" i="58"/>
  <c r="R5592" i="58"/>
  <c r="T5592" i="58" s="1"/>
  <c r="V5592" i="58" s="1"/>
  <c r="R5593" i="58"/>
  <c r="T5593" i="58" s="1"/>
  <c r="V5593" i="58" s="1"/>
  <c r="R5594" i="58"/>
  <c r="T5594" i="58" s="1"/>
  <c r="V5594" i="58" s="1"/>
  <c r="R5595" i="58"/>
  <c r="T5595" i="58" s="1"/>
  <c r="V5595" i="58" s="1"/>
  <c r="R5596" i="58"/>
  <c r="T5596" i="58" s="1"/>
  <c r="V5596" i="58" s="1"/>
  <c r="X5592" i="58"/>
  <c r="X5593" i="58"/>
  <c r="X5594" i="58"/>
  <c r="X5595" i="58"/>
  <c r="X5596" i="58"/>
  <c r="W5552" i="58" l="1"/>
  <c r="W5569" i="58"/>
  <c r="W5549" i="58"/>
  <c r="W5566" i="58"/>
  <c r="W5579" i="58"/>
  <c r="W5572" i="58"/>
  <c r="W5586" i="58"/>
  <c r="Y5578" i="58"/>
  <c r="AN5578" i="58" s="1"/>
  <c r="W5578" i="58"/>
  <c r="Y5575" i="58"/>
  <c r="AN5575" i="58" s="1"/>
  <c r="W5575" i="58"/>
  <c r="Y5568" i="58"/>
  <c r="AN5568" i="58" s="1"/>
  <c r="W5568" i="58"/>
  <c r="W5592" i="58"/>
  <c r="Y5592" i="58"/>
  <c r="AN5592" i="58" s="1"/>
  <c r="W5574" i="58"/>
  <c r="Y5574" i="58"/>
  <c r="AN5574" i="58" s="1"/>
  <c r="W5571" i="58"/>
  <c r="Y5571" i="58"/>
  <c r="AN5571" i="58" s="1"/>
  <c r="Y5563" i="58"/>
  <c r="AN5563" i="58" s="1"/>
  <c r="W5563" i="58"/>
  <c r="Y5560" i="58"/>
  <c r="AN5560" i="58" s="1"/>
  <c r="W5560" i="58"/>
  <c r="Y5561" i="58"/>
  <c r="AN5561" i="58" s="1"/>
  <c r="W5561" i="58"/>
  <c r="W5596" i="58"/>
  <c r="Y5596" i="58"/>
  <c r="AN5596" i="58" s="1"/>
  <c r="W5595" i="58"/>
  <c r="Y5595" i="58"/>
  <c r="AN5595" i="58" s="1"/>
  <c r="Y5591" i="58"/>
  <c r="AN5591" i="58" s="1"/>
  <c r="W5591" i="58"/>
  <c r="W5583" i="58"/>
  <c r="Y5583" i="58"/>
  <c r="AN5583" i="58" s="1"/>
  <c r="Y5565" i="58"/>
  <c r="AN5565" i="58" s="1"/>
  <c r="W5565" i="58"/>
  <c r="W5553" i="58"/>
  <c r="Y5553" i="58"/>
  <c r="AN5553" i="58" s="1"/>
  <c r="Y5547" i="58"/>
  <c r="AN5547" i="58" s="1"/>
  <c r="W5547" i="58"/>
  <c r="Y5581" i="58"/>
  <c r="AN5581" i="58" s="1"/>
  <c r="W5581" i="58"/>
  <c r="Y5590" i="58"/>
  <c r="AN5590" i="58" s="1"/>
  <c r="W5590" i="58"/>
  <c r="W5582" i="58"/>
  <c r="Y5582" i="58"/>
  <c r="AN5582" i="58" s="1"/>
  <c r="Y5564" i="58"/>
  <c r="AN5564" i="58" s="1"/>
  <c r="W5564" i="58"/>
  <c r="W5559" i="58"/>
  <c r="Y5559" i="58"/>
  <c r="AN5559" i="58" s="1"/>
  <c r="W5550" i="58"/>
  <c r="Y5550" i="58"/>
  <c r="AN5550" i="58" s="1"/>
  <c r="W5589" i="58"/>
  <c r="Y5589" i="58"/>
  <c r="AN5589" i="58" s="1"/>
  <c r="W5573" i="58"/>
  <c r="Y5573" i="58"/>
  <c r="AN5573" i="58" s="1"/>
  <c r="Y5567" i="58"/>
  <c r="AN5567" i="58" s="1"/>
  <c r="W5567" i="58"/>
  <c r="Y5558" i="58"/>
  <c r="AN5558" i="58" s="1"/>
  <c r="W5558" i="58"/>
  <c r="W5556" i="58"/>
  <c r="Y5556" i="58"/>
  <c r="AN5556" i="58" s="1"/>
  <c r="W5588" i="58"/>
  <c r="Y5588" i="58"/>
  <c r="AN5588" i="58" s="1"/>
  <c r="W5577" i="58"/>
  <c r="Y5577" i="58"/>
  <c r="AN5577" i="58" s="1"/>
  <c r="W5570" i="58"/>
  <c r="Y5570" i="58"/>
  <c r="AN5570" i="58" s="1"/>
  <c r="W5562" i="58"/>
  <c r="Y5562" i="58"/>
  <c r="AN5562" i="58" s="1"/>
  <c r="W5557" i="58"/>
  <c r="Y5557" i="58"/>
  <c r="AN5557" i="58" s="1"/>
  <c r="Y5555" i="58"/>
  <c r="AN5555" i="58" s="1"/>
  <c r="W5555" i="58"/>
  <c r="Y5548" i="58"/>
  <c r="AN5548" i="58" s="1"/>
  <c r="W5548" i="58"/>
  <c r="Y5594" i="58"/>
  <c r="AN5594" i="58" s="1"/>
  <c r="W5594" i="58"/>
  <c r="Y5585" i="58"/>
  <c r="AN5585" i="58" s="1"/>
  <c r="W5585" i="58"/>
  <c r="Y5593" i="58"/>
  <c r="AN5593" i="58" s="1"/>
  <c r="W5593" i="58"/>
  <c r="W5587" i="58"/>
  <c r="Y5587" i="58"/>
  <c r="AN5587" i="58" s="1"/>
  <c r="W5584" i="58"/>
  <c r="Y5584" i="58"/>
  <c r="AN5584" i="58" s="1"/>
  <c r="W5580" i="58"/>
  <c r="Y5580" i="58"/>
  <c r="AN5580" i="58" s="1"/>
  <c r="W5576" i="58"/>
  <c r="Y5576" i="58"/>
  <c r="AN5576" i="58" s="1"/>
  <c r="W5554" i="58"/>
  <c r="Y5554" i="58"/>
  <c r="AN5554" i="58" s="1"/>
  <c r="W5551" i="58"/>
  <c r="Y5551" i="58"/>
  <c r="AN5551" i="58" s="1"/>
  <c r="Y5586" i="58"/>
  <c r="AN5586" i="58" s="1"/>
  <c r="Y5579" i="58"/>
  <c r="AN5579" i="58" s="1"/>
  <c r="Y5572" i="58"/>
  <c r="AN5572" i="58" s="1"/>
  <c r="Y5569" i="58"/>
  <c r="AN5569" i="58" s="1"/>
  <c r="Y5566" i="58"/>
  <c r="AN5566" i="58" s="1"/>
  <c r="Y5552" i="58"/>
  <c r="AN5552" i="58" s="1"/>
  <c r="Y5549" i="58"/>
  <c r="AN5549" i="58" s="1"/>
  <c r="AE5528" i="58" l="1"/>
  <c r="A5499" i="58"/>
  <c r="A5500" i="58"/>
  <c r="A5501" i="58"/>
  <c r="A5502" i="58"/>
  <c r="A5503" i="58"/>
  <c r="A5504" i="58"/>
  <c r="A5505" i="58"/>
  <c r="A5506" i="58"/>
  <c r="A5507" i="58"/>
  <c r="A5508" i="58"/>
  <c r="A5509" i="58"/>
  <c r="A5510" i="58"/>
  <c r="A5511" i="58"/>
  <c r="A5512" i="58"/>
  <c r="B5499" i="58"/>
  <c r="B5500" i="58"/>
  <c r="B5501" i="58"/>
  <c r="B5502" i="58"/>
  <c r="B5503" i="58"/>
  <c r="B5504" i="58"/>
  <c r="B5505" i="58"/>
  <c r="B5506" i="58"/>
  <c r="B5507" i="58"/>
  <c r="B5508" i="58"/>
  <c r="B5509" i="58"/>
  <c r="B5510" i="58"/>
  <c r="B5511" i="58"/>
  <c r="B5512" i="58"/>
  <c r="D5499" i="58"/>
  <c r="E5499" i="58" s="1"/>
  <c r="D5500" i="58"/>
  <c r="E5500" i="58" s="1"/>
  <c r="D5501" i="58"/>
  <c r="E5501" i="58" s="1"/>
  <c r="D5502" i="58"/>
  <c r="E5502" i="58" s="1"/>
  <c r="D5503" i="58"/>
  <c r="E5503" i="58" s="1"/>
  <c r="D5504" i="58"/>
  <c r="E5504" i="58" s="1"/>
  <c r="D5505" i="58"/>
  <c r="E5505" i="58" s="1"/>
  <c r="D5506" i="58"/>
  <c r="E5506" i="58" s="1"/>
  <c r="D5507" i="58"/>
  <c r="E5507" i="58" s="1"/>
  <c r="D5508" i="58"/>
  <c r="E5508" i="58" s="1"/>
  <c r="D5509" i="58"/>
  <c r="E5509" i="58" s="1"/>
  <c r="D5510" i="58"/>
  <c r="E5510" i="58" s="1"/>
  <c r="D5511" i="58"/>
  <c r="E5511" i="58" s="1"/>
  <c r="D5512" i="58"/>
  <c r="E5512" i="58" s="1"/>
  <c r="F5499" i="58"/>
  <c r="F5500" i="58"/>
  <c r="F5501" i="58"/>
  <c r="F5502" i="58"/>
  <c r="F5503" i="58"/>
  <c r="F5504" i="58"/>
  <c r="F5505" i="58"/>
  <c r="F5506" i="58"/>
  <c r="F5507" i="58"/>
  <c r="F5508" i="58"/>
  <c r="F5509" i="58"/>
  <c r="F5510" i="58"/>
  <c r="F5511" i="58"/>
  <c r="F5512" i="58"/>
  <c r="J5499" i="58"/>
  <c r="J5500" i="58"/>
  <c r="J5501" i="58"/>
  <c r="J5502" i="58"/>
  <c r="J5503" i="58"/>
  <c r="J5504" i="58"/>
  <c r="J5505" i="58"/>
  <c r="J5506" i="58"/>
  <c r="J5507" i="58"/>
  <c r="J5508" i="58"/>
  <c r="J5509" i="58"/>
  <c r="J5510" i="58"/>
  <c r="J5511" i="58"/>
  <c r="J5512" i="58"/>
  <c r="K5499" i="58"/>
  <c r="K5500" i="58"/>
  <c r="K5501" i="58"/>
  <c r="K5502" i="58"/>
  <c r="K5503" i="58"/>
  <c r="K5504" i="58"/>
  <c r="K5505" i="58"/>
  <c r="K5506" i="58"/>
  <c r="K5507" i="58"/>
  <c r="K5508" i="58"/>
  <c r="K5509" i="58"/>
  <c r="K5510" i="58"/>
  <c r="K5511" i="58"/>
  <c r="K5512" i="58"/>
  <c r="L5499" i="58"/>
  <c r="L5500" i="58"/>
  <c r="L5501" i="58"/>
  <c r="L5502" i="58"/>
  <c r="L5503" i="58"/>
  <c r="L5504" i="58"/>
  <c r="L5505" i="58"/>
  <c r="L5506" i="58"/>
  <c r="L5507" i="58"/>
  <c r="L5508" i="58"/>
  <c r="L5509" i="58"/>
  <c r="L5510" i="58"/>
  <c r="L5511" i="58"/>
  <c r="L5512" i="58"/>
  <c r="M5499" i="58"/>
  <c r="M5500" i="58"/>
  <c r="M5501" i="58"/>
  <c r="M5502" i="58"/>
  <c r="M5503" i="58"/>
  <c r="M5504" i="58"/>
  <c r="M5505" i="58"/>
  <c r="M5506" i="58"/>
  <c r="M5507" i="58"/>
  <c r="M5508" i="58"/>
  <c r="M5509" i="58"/>
  <c r="M5510" i="58"/>
  <c r="M5511" i="58"/>
  <c r="M5512" i="58"/>
  <c r="P5499" i="58"/>
  <c r="P5500" i="58"/>
  <c r="P5501" i="58"/>
  <c r="P5502" i="58"/>
  <c r="P5503" i="58"/>
  <c r="P5504" i="58"/>
  <c r="P5505" i="58"/>
  <c r="P5506" i="58"/>
  <c r="P5507" i="58"/>
  <c r="P5508" i="58"/>
  <c r="P5509" i="58"/>
  <c r="P5510" i="58"/>
  <c r="P5511" i="58"/>
  <c r="P5512" i="58"/>
  <c r="Q5499" i="58"/>
  <c r="Q5500" i="58"/>
  <c r="Q5501" i="58"/>
  <c r="Q5502" i="58"/>
  <c r="Q5503" i="58"/>
  <c r="Q5504" i="58"/>
  <c r="Q5505" i="58"/>
  <c r="Q5506" i="58"/>
  <c r="Q5507" i="58"/>
  <c r="Q5508" i="58"/>
  <c r="Q5509" i="58"/>
  <c r="Q5510" i="58"/>
  <c r="Q5511" i="58"/>
  <c r="Q5512" i="58"/>
  <c r="R5499" i="58"/>
  <c r="T5499" i="58" s="1"/>
  <c r="V5499" i="58" s="1"/>
  <c r="R5500" i="58"/>
  <c r="T5500" i="58" s="1"/>
  <c r="V5500" i="58" s="1"/>
  <c r="R5501" i="58"/>
  <c r="T5501" i="58" s="1"/>
  <c r="V5501" i="58" s="1"/>
  <c r="R5502" i="58"/>
  <c r="T5502" i="58" s="1"/>
  <c r="V5502" i="58" s="1"/>
  <c r="R5503" i="58"/>
  <c r="T5503" i="58" s="1"/>
  <c r="V5503" i="58" s="1"/>
  <c r="R5504" i="58"/>
  <c r="T5504" i="58" s="1"/>
  <c r="V5504" i="58" s="1"/>
  <c r="R5505" i="58"/>
  <c r="T5505" i="58" s="1"/>
  <c r="V5505" i="58" s="1"/>
  <c r="R5506" i="58"/>
  <c r="T5506" i="58" s="1"/>
  <c r="V5506" i="58" s="1"/>
  <c r="R5507" i="58"/>
  <c r="T5507" i="58" s="1"/>
  <c r="V5507" i="58" s="1"/>
  <c r="R5508" i="58"/>
  <c r="T5508" i="58" s="1"/>
  <c r="V5508" i="58" s="1"/>
  <c r="R5509" i="58"/>
  <c r="T5509" i="58" s="1"/>
  <c r="V5509" i="58" s="1"/>
  <c r="R5510" i="58"/>
  <c r="T5510" i="58" s="1"/>
  <c r="V5510" i="58" s="1"/>
  <c r="R5511" i="58"/>
  <c r="T5511" i="58" s="1"/>
  <c r="V5511" i="58" s="1"/>
  <c r="R5512" i="58"/>
  <c r="T5512" i="58" s="1"/>
  <c r="V5512" i="58" s="1"/>
  <c r="X5499" i="58"/>
  <c r="X5500" i="58"/>
  <c r="X5501" i="58"/>
  <c r="X5502" i="58"/>
  <c r="X5503" i="58"/>
  <c r="X5504" i="58"/>
  <c r="X5505" i="58"/>
  <c r="X5506" i="58"/>
  <c r="X5507" i="58"/>
  <c r="X5508" i="58"/>
  <c r="X5509" i="58"/>
  <c r="X5510" i="58"/>
  <c r="X5511" i="58"/>
  <c r="X5512" i="58"/>
  <c r="AP5486" i="58"/>
  <c r="A5474" i="58"/>
  <c r="A5475" i="58"/>
  <c r="A5476" i="58"/>
  <c r="A5477" i="58"/>
  <c r="A5478" i="58"/>
  <c r="A5479" i="58"/>
  <c r="A5480" i="58"/>
  <c r="A5481" i="58"/>
  <c r="A5482" i="58"/>
  <c r="A5483" i="58"/>
  <c r="A5484" i="58"/>
  <c r="A5485" i="58"/>
  <c r="A5486" i="58"/>
  <c r="A5487" i="58"/>
  <c r="B5474" i="58"/>
  <c r="B5475" i="58"/>
  <c r="B5476" i="58"/>
  <c r="B5477" i="58"/>
  <c r="B5478" i="58"/>
  <c r="B5479" i="58"/>
  <c r="B5480" i="58"/>
  <c r="B5481" i="58"/>
  <c r="B5482" i="58"/>
  <c r="B5483" i="58"/>
  <c r="B5484" i="58"/>
  <c r="B5485" i="58"/>
  <c r="B5486" i="58"/>
  <c r="B5487" i="58"/>
  <c r="D5474" i="58"/>
  <c r="E5474" i="58" s="1"/>
  <c r="D5475" i="58"/>
  <c r="E5475" i="58" s="1"/>
  <c r="D5476" i="58"/>
  <c r="E5476" i="58" s="1"/>
  <c r="D5477" i="58"/>
  <c r="E5477" i="58" s="1"/>
  <c r="D5478" i="58"/>
  <c r="E5478" i="58" s="1"/>
  <c r="D5479" i="58"/>
  <c r="E5479" i="58" s="1"/>
  <c r="D5480" i="58"/>
  <c r="E5480" i="58" s="1"/>
  <c r="D5481" i="58"/>
  <c r="E5481" i="58" s="1"/>
  <c r="D5482" i="58"/>
  <c r="E5482" i="58" s="1"/>
  <c r="D5483" i="58"/>
  <c r="E5483" i="58" s="1"/>
  <c r="D5484" i="58"/>
  <c r="E5484" i="58" s="1"/>
  <c r="D5485" i="58"/>
  <c r="E5485" i="58" s="1"/>
  <c r="D5486" i="58"/>
  <c r="E5486" i="58" s="1"/>
  <c r="D5487" i="58"/>
  <c r="E5487" i="58" s="1"/>
  <c r="F5474" i="58"/>
  <c r="F5475" i="58"/>
  <c r="F5476" i="58"/>
  <c r="F5477" i="58"/>
  <c r="F5478" i="58"/>
  <c r="F5479" i="58"/>
  <c r="F5480" i="58"/>
  <c r="F5481" i="58"/>
  <c r="F5482" i="58"/>
  <c r="F5483" i="58"/>
  <c r="F5484" i="58"/>
  <c r="F5485" i="58"/>
  <c r="F5486" i="58"/>
  <c r="F5487" i="58"/>
  <c r="J5474" i="58"/>
  <c r="J5475" i="58"/>
  <c r="J5476" i="58"/>
  <c r="J5477" i="58"/>
  <c r="J5478" i="58"/>
  <c r="J5479" i="58"/>
  <c r="J5480" i="58"/>
  <c r="J5481" i="58"/>
  <c r="J5482" i="58"/>
  <c r="J5483" i="58"/>
  <c r="J5484" i="58"/>
  <c r="J5485" i="58"/>
  <c r="J5486" i="58"/>
  <c r="J5487" i="58"/>
  <c r="K5474" i="58"/>
  <c r="K5475" i="58"/>
  <c r="K5476" i="58"/>
  <c r="K5477" i="58"/>
  <c r="K5478" i="58"/>
  <c r="K5479" i="58"/>
  <c r="K5480" i="58"/>
  <c r="K5481" i="58"/>
  <c r="K5482" i="58"/>
  <c r="K5483" i="58"/>
  <c r="K5484" i="58"/>
  <c r="K5485" i="58"/>
  <c r="K5486" i="58"/>
  <c r="K5487" i="58"/>
  <c r="L5474" i="58"/>
  <c r="L5475" i="58"/>
  <c r="L5476" i="58"/>
  <c r="L5477" i="58"/>
  <c r="L5478" i="58"/>
  <c r="L5479" i="58"/>
  <c r="L5480" i="58"/>
  <c r="L5481" i="58"/>
  <c r="L5482" i="58"/>
  <c r="L5483" i="58"/>
  <c r="L5484" i="58"/>
  <c r="L5485" i="58"/>
  <c r="L5486" i="58"/>
  <c r="L5487" i="58"/>
  <c r="M5474" i="58"/>
  <c r="M5475" i="58"/>
  <c r="M5476" i="58"/>
  <c r="M5477" i="58"/>
  <c r="M5478" i="58"/>
  <c r="M5479" i="58"/>
  <c r="M5480" i="58"/>
  <c r="M5481" i="58"/>
  <c r="M5482" i="58"/>
  <c r="M5483" i="58"/>
  <c r="M5484" i="58"/>
  <c r="M5485" i="58"/>
  <c r="M5486" i="58"/>
  <c r="M5487" i="58"/>
  <c r="P5474" i="58"/>
  <c r="P5475" i="58"/>
  <c r="P5476" i="58"/>
  <c r="P5477" i="58"/>
  <c r="P5478" i="58"/>
  <c r="P5479" i="58"/>
  <c r="P5480" i="58"/>
  <c r="P5481" i="58"/>
  <c r="P5482" i="58"/>
  <c r="P5483" i="58"/>
  <c r="P5484" i="58"/>
  <c r="P5485" i="58"/>
  <c r="P5486" i="58"/>
  <c r="P5487" i="58"/>
  <c r="Q5474" i="58"/>
  <c r="Q5475" i="58"/>
  <c r="Q5476" i="58"/>
  <c r="Q5477" i="58"/>
  <c r="Q5478" i="58"/>
  <c r="Q5479" i="58"/>
  <c r="Q5480" i="58"/>
  <c r="Q5481" i="58"/>
  <c r="Q5482" i="58"/>
  <c r="Q5483" i="58"/>
  <c r="Q5484" i="58"/>
  <c r="Q5485" i="58"/>
  <c r="Q5486" i="58"/>
  <c r="Q5487" i="58"/>
  <c r="R5474" i="58"/>
  <c r="T5474" i="58" s="1"/>
  <c r="V5474" i="58" s="1"/>
  <c r="R5475" i="58"/>
  <c r="T5475" i="58" s="1"/>
  <c r="V5475" i="58" s="1"/>
  <c r="R5476" i="58"/>
  <c r="T5476" i="58" s="1"/>
  <c r="V5476" i="58" s="1"/>
  <c r="R5477" i="58"/>
  <c r="T5477" i="58" s="1"/>
  <c r="V5477" i="58" s="1"/>
  <c r="R5478" i="58"/>
  <c r="T5478" i="58" s="1"/>
  <c r="V5478" i="58" s="1"/>
  <c r="R5479" i="58"/>
  <c r="T5479" i="58" s="1"/>
  <c r="V5479" i="58" s="1"/>
  <c r="R5480" i="58"/>
  <c r="T5480" i="58" s="1"/>
  <c r="V5480" i="58" s="1"/>
  <c r="R5481" i="58"/>
  <c r="T5481" i="58" s="1"/>
  <c r="V5481" i="58" s="1"/>
  <c r="R5482" i="58"/>
  <c r="T5482" i="58" s="1"/>
  <c r="V5482" i="58" s="1"/>
  <c r="R5483" i="58"/>
  <c r="T5483" i="58" s="1"/>
  <c r="V5483" i="58" s="1"/>
  <c r="R5484" i="58"/>
  <c r="T5484" i="58" s="1"/>
  <c r="V5484" i="58" s="1"/>
  <c r="R5485" i="58"/>
  <c r="T5485" i="58" s="1"/>
  <c r="V5485" i="58" s="1"/>
  <c r="R5486" i="58"/>
  <c r="T5486" i="58" s="1"/>
  <c r="V5486" i="58" s="1"/>
  <c r="R5487" i="58"/>
  <c r="T5487" i="58" s="1"/>
  <c r="V5487" i="58" s="1"/>
  <c r="X5474" i="58"/>
  <c r="X5475" i="58"/>
  <c r="X5476" i="58"/>
  <c r="X5477" i="58"/>
  <c r="X5478" i="58"/>
  <c r="X5479" i="58"/>
  <c r="X5480" i="58"/>
  <c r="X5481" i="58"/>
  <c r="X5482" i="58"/>
  <c r="X5483" i="58"/>
  <c r="X5484" i="58"/>
  <c r="X5485" i="58"/>
  <c r="X5486" i="58"/>
  <c r="X5487" i="58"/>
  <c r="A5488" i="58"/>
  <c r="A5489" i="58"/>
  <c r="A5490" i="58"/>
  <c r="A5491" i="58"/>
  <c r="A5492" i="58"/>
  <c r="A5493" i="58"/>
  <c r="A5494" i="58"/>
  <c r="A5495" i="58"/>
  <c r="A5496" i="58"/>
  <c r="A5497" i="58"/>
  <c r="A5498" i="58"/>
  <c r="A5513" i="58"/>
  <c r="A5514" i="58"/>
  <c r="A5515" i="58"/>
  <c r="B5488" i="58"/>
  <c r="B5489" i="58"/>
  <c r="B5490" i="58"/>
  <c r="B5491" i="58"/>
  <c r="B5492" i="58"/>
  <c r="B5493" i="58"/>
  <c r="B5494" i="58"/>
  <c r="B5495" i="58"/>
  <c r="B5496" i="58"/>
  <c r="B5497" i="58"/>
  <c r="B5498" i="58"/>
  <c r="B5513" i="58"/>
  <c r="B5514" i="58"/>
  <c r="B5515" i="58"/>
  <c r="D5488" i="58"/>
  <c r="E5488" i="58" s="1"/>
  <c r="D5489" i="58"/>
  <c r="E5489" i="58" s="1"/>
  <c r="D5490" i="58"/>
  <c r="E5490" i="58" s="1"/>
  <c r="D5491" i="58"/>
  <c r="E5491" i="58" s="1"/>
  <c r="D5492" i="58"/>
  <c r="E5492" i="58" s="1"/>
  <c r="D5493" i="58"/>
  <c r="E5493" i="58" s="1"/>
  <c r="D5494" i="58"/>
  <c r="E5494" i="58" s="1"/>
  <c r="D5495" i="58"/>
  <c r="E5495" i="58" s="1"/>
  <c r="D5496" i="58"/>
  <c r="E5496" i="58" s="1"/>
  <c r="D5497" i="58"/>
  <c r="E5497" i="58" s="1"/>
  <c r="D5498" i="58"/>
  <c r="E5498" i="58" s="1"/>
  <c r="D5513" i="58"/>
  <c r="E5513" i="58" s="1"/>
  <c r="D5514" i="58"/>
  <c r="E5514" i="58" s="1"/>
  <c r="D5515" i="58"/>
  <c r="E5515" i="58" s="1"/>
  <c r="F5488" i="58"/>
  <c r="F5489" i="58"/>
  <c r="F5490" i="58"/>
  <c r="F5491" i="58"/>
  <c r="F5492" i="58"/>
  <c r="F5493" i="58"/>
  <c r="F5494" i="58"/>
  <c r="F5495" i="58"/>
  <c r="F5496" i="58"/>
  <c r="F5497" i="58"/>
  <c r="F5498" i="58"/>
  <c r="F5513" i="58"/>
  <c r="F5514" i="58"/>
  <c r="F5515" i="58"/>
  <c r="J5488" i="58"/>
  <c r="J5489" i="58"/>
  <c r="J5490" i="58"/>
  <c r="J5491" i="58"/>
  <c r="J5492" i="58"/>
  <c r="J5493" i="58"/>
  <c r="J5494" i="58"/>
  <c r="J5495" i="58"/>
  <c r="J5496" i="58"/>
  <c r="J5497" i="58"/>
  <c r="J5498" i="58"/>
  <c r="J5513" i="58"/>
  <c r="J5514" i="58"/>
  <c r="J5515" i="58"/>
  <c r="K5488" i="58"/>
  <c r="K5489" i="58"/>
  <c r="K5490" i="58"/>
  <c r="K5491" i="58"/>
  <c r="K5492" i="58"/>
  <c r="K5493" i="58"/>
  <c r="K5494" i="58"/>
  <c r="K5495" i="58"/>
  <c r="K5496" i="58"/>
  <c r="K5497" i="58"/>
  <c r="K5498" i="58"/>
  <c r="K5513" i="58"/>
  <c r="K5514" i="58"/>
  <c r="K5515" i="58"/>
  <c r="L5488" i="58"/>
  <c r="L5489" i="58"/>
  <c r="L5490" i="58"/>
  <c r="L5491" i="58"/>
  <c r="L5492" i="58"/>
  <c r="L5493" i="58"/>
  <c r="L5494" i="58"/>
  <c r="L5495" i="58"/>
  <c r="L5496" i="58"/>
  <c r="L5497" i="58"/>
  <c r="L5498" i="58"/>
  <c r="L5513" i="58"/>
  <c r="L5514" i="58"/>
  <c r="L5515" i="58"/>
  <c r="M5488" i="58"/>
  <c r="M5489" i="58"/>
  <c r="M5490" i="58"/>
  <c r="M5491" i="58"/>
  <c r="M5492" i="58"/>
  <c r="M5493" i="58"/>
  <c r="M5494" i="58"/>
  <c r="M5495" i="58"/>
  <c r="M5496" i="58"/>
  <c r="M5497" i="58"/>
  <c r="M5498" i="58"/>
  <c r="M5513" i="58"/>
  <c r="M5514" i="58"/>
  <c r="M5515" i="58"/>
  <c r="P5488" i="58"/>
  <c r="P5489" i="58"/>
  <c r="P5490" i="58"/>
  <c r="P5491" i="58"/>
  <c r="P5492" i="58"/>
  <c r="P5493" i="58"/>
  <c r="P5494" i="58"/>
  <c r="P5495" i="58"/>
  <c r="P5496" i="58"/>
  <c r="P5497" i="58"/>
  <c r="P5498" i="58"/>
  <c r="P5513" i="58"/>
  <c r="P5514" i="58"/>
  <c r="P5515" i="58"/>
  <c r="Q5488" i="58"/>
  <c r="Q5489" i="58"/>
  <c r="Q5490" i="58"/>
  <c r="Q5491" i="58"/>
  <c r="Q5492" i="58"/>
  <c r="Q5493" i="58"/>
  <c r="Q5494" i="58"/>
  <c r="Q5495" i="58"/>
  <c r="Q5496" i="58"/>
  <c r="Q5497" i="58"/>
  <c r="Q5498" i="58"/>
  <c r="Q5513" i="58"/>
  <c r="Q5514" i="58"/>
  <c r="Q5515" i="58"/>
  <c r="R5488" i="58"/>
  <c r="T5488" i="58" s="1"/>
  <c r="V5488" i="58" s="1"/>
  <c r="R5489" i="58"/>
  <c r="T5489" i="58" s="1"/>
  <c r="V5489" i="58" s="1"/>
  <c r="R5490" i="58"/>
  <c r="T5490" i="58" s="1"/>
  <c r="V5490" i="58" s="1"/>
  <c r="R5491" i="58"/>
  <c r="T5491" i="58" s="1"/>
  <c r="V5491" i="58" s="1"/>
  <c r="R5492" i="58"/>
  <c r="T5492" i="58" s="1"/>
  <c r="V5492" i="58" s="1"/>
  <c r="R5493" i="58"/>
  <c r="T5493" i="58" s="1"/>
  <c r="V5493" i="58" s="1"/>
  <c r="R5494" i="58"/>
  <c r="T5494" i="58" s="1"/>
  <c r="V5494" i="58" s="1"/>
  <c r="R5495" i="58"/>
  <c r="T5495" i="58" s="1"/>
  <c r="V5495" i="58" s="1"/>
  <c r="R5496" i="58"/>
  <c r="T5496" i="58" s="1"/>
  <c r="V5496" i="58" s="1"/>
  <c r="R5497" i="58"/>
  <c r="T5497" i="58" s="1"/>
  <c r="V5497" i="58" s="1"/>
  <c r="R5498" i="58"/>
  <c r="T5498" i="58" s="1"/>
  <c r="V5498" i="58" s="1"/>
  <c r="R5513" i="58"/>
  <c r="T5513" i="58" s="1"/>
  <c r="V5513" i="58" s="1"/>
  <c r="R5514" i="58"/>
  <c r="T5514" i="58" s="1"/>
  <c r="V5514" i="58" s="1"/>
  <c r="R5515" i="58"/>
  <c r="T5515" i="58" s="1"/>
  <c r="V5515" i="58" s="1"/>
  <c r="X5488" i="58"/>
  <c r="X5489" i="58"/>
  <c r="X5490" i="58"/>
  <c r="X5491" i="58"/>
  <c r="X5492" i="58"/>
  <c r="X5493" i="58"/>
  <c r="X5494" i="58"/>
  <c r="X5495" i="58"/>
  <c r="X5496" i="58"/>
  <c r="X5497" i="58"/>
  <c r="X5498" i="58"/>
  <c r="X5513" i="58"/>
  <c r="X5514" i="58"/>
  <c r="X5515" i="58"/>
  <c r="A5516" i="58"/>
  <c r="A5517" i="58"/>
  <c r="A5518" i="58"/>
  <c r="A5519" i="58"/>
  <c r="A5520" i="58"/>
  <c r="A5521" i="58"/>
  <c r="A5522" i="58"/>
  <c r="A5523" i="58"/>
  <c r="A5524" i="58"/>
  <c r="A5525" i="58"/>
  <c r="A5526" i="58"/>
  <c r="A5527" i="58"/>
  <c r="A5528" i="58"/>
  <c r="A5529" i="58"/>
  <c r="B5516" i="58"/>
  <c r="B5517" i="58"/>
  <c r="B5518" i="58"/>
  <c r="B5519" i="58"/>
  <c r="B5520" i="58"/>
  <c r="B5521" i="58"/>
  <c r="B5522" i="58"/>
  <c r="B5523" i="58"/>
  <c r="B5524" i="58"/>
  <c r="B5525" i="58"/>
  <c r="B5526" i="58"/>
  <c r="B5527" i="58"/>
  <c r="B5528" i="58"/>
  <c r="B5529" i="58"/>
  <c r="D5516" i="58"/>
  <c r="E5516" i="58" s="1"/>
  <c r="D5517" i="58"/>
  <c r="E5517" i="58" s="1"/>
  <c r="D5518" i="58"/>
  <c r="E5518" i="58" s="1"/>
  <c r="D5519" i="58"/>
  <c r="E5519" i="58" s="1"/>
  <c r="D5520" i="58"/>
  <c r="E5520" i="58" s="1"/>
  <c r="D5521" i="58"/>
  <c r="E5521" i="58" s="1"/>
  <c r="D5522" i="58"/>
  <c r="E5522" i="58" s="1"/>
  <c r="D5523" i="58"/>
  <c r="E5523" i="58" s="1"/>
  <c r="D5524" i="58"/>
  <c r="E5524" i="58" s="1"/>
  <c r="D5525" i="58"/>
  <c r="E5525" i="58" s="1"/>
  <c r="D5526" i="58"/>
  <c r="E5526" i="58" s="1"/>
  <c r="D5527" i="58"/>
  <c r="E5527" i="58" s="1"/>
  <c r="D5528" i="58"/>
  <c r="E5528" i="58" s="1"/>
  <c r="D5529" i="58"/>
  <c r="E5529" i="58" s="1"/>
  <c r="F5516" i="58"/>
  <c r="F5517" i="58"/>
  <c r="F5518" i="58"/>
  <c r="F5519" i="58"/>
  <c r="F5520" i="58"/>
  <c r="F5521" i="58"/>
  <c r="F5522" i="58"/>
  <c r="F5523" i="58"/>
  <c r="F5524" i="58"/>
  <c r="F5525" i="58"/>
  <c r="F5526" i="58"/>
  <c r="F5527" i="58"/>
  <c r="F5528" i="58"/>
  <c r="F5529" i="58"/>
  <c r="J5516" i="58"/>
  <c r="J5517" i="58"/>
  <c r="J5518" i="58"/>
  <c r="J5519" i="58"/>
  <c r="J5520" i="58"/>
  <c r="J5521" i="58"/>
  <c r="J5522" i="58"/>
  <c r="J5523" i="58"/>
  <c r="J5524" i="58"/>
  <c r="J5525" i="58"/>
  <c r="J5526" i="58"/>
  <c r="J5527" i="58"/>
  <c r="J5528" i="58"/>
  <c r="J5529" i="58"/>
  <c r="K5516" i="58"/>
  <c r="K5517" i="58"/>
  <c r="K5518" i="58"/>
  <c r="K5519" i="58"/>
  <c r="K5520" i="58"/>
  <c r="K5521" i="58"/>
  <c r="K5522" i="58"/>
  <c r="K5523" i="58"/>
  <c r="K5524" i="58"/>
  <c r="K5525" i="58"/>
  <c r="K5526" i="58"/>
  <c r="K5527" i="58"/>
  <c r="K5528" i="58"/>
  <c r="K5529" i="58"/>
  <c r="L5516" i="58"/>
  <c r="L5517" i="58"/>
  <c r="L5518" i="58"/>
  <c r="L5519" i="58"/>
  <c r="L5520" i="58"/>
  <c r="L5521" i="58"/>
  <c r="L5522" i="58"/>
  <c r="L5523" i="58"/>
  <c r="L5524" i="58"/>
  <c r="L5525" i="58"/>
  <c r="L5526" i="58"/>
  <c r="L5527" i="58"/>
  <c r="L5528" i="58"/>
  <c r="L5529" i="58"/>
  <c r="M5516" i="58"/>
  <c r="M5517" i="58"/>
  <c r="M5518" i="58"/>
  <c r="M5519" i="58"/>
  <c r="M5520" i="58"/>
  <c r="M5521" i="58"/>
  <c r="M5522" i="58"/>
  <c r="M5523" i="58"/>
  <c r="M5524" i="58"/>
  <c r="M5525" i="58"/>
  <c r="M5526" i="58"/>
  <c r="M5527" i="58"/>
  <c r="M5528" i="58"/>
  <c r="M5529" i="58"/>
  <c r="P5516" i="58"/>
  <c r="P5517" i="58"/>
  <c r="P5518" i="58"/>
  <c r="P5519" i="58"/>
  <c r="P5520" i="58"/>
  <c r="P5521" i="58"/>
  <c r="P5522" i="58"/>
  <c r="P5523" i="58"/>
  <c r="P5524" i="58"/>
  <c r="P5525" i="58"/>
  <c r="P5526" i="58"/>
  <c r="P5527" i="58"/>
  <c r="P5528" i="58"/>
  <c r="P5529" i="58"/>
  <c r="Q5516" i="58"/>
  <c r="Q5517" i="58"/>
  <c r="Q5518" i="58"/>
  <c r="Q5519" i="58"/>
  <c r="Q5520" i="58"/>
  <c r="Q5521" i="58"/>
  <c r="Q5522" i="58"/>
  <c r="Q5523" i="58"/>
  <c r="Q5524" i="58"/>
  <c r="Q5525" i="58"/>
  <c r="Q5526" i="58"/>
  <c r="Q5527" i="58"/>
  <c r="Q5528" i="58"/>
  <c r="Q5529" i="58"/>
  <c r="R5516" i="58"/>
  <c r="T5516" i="58" s="1"/>
  <c r="V5516" i="58" s="1"/>
  <c r="R5517" i="58"/>
  <c r="T5517" i="58" s="1"/>
  <c r="V5517" i="58" s="1"/>
  <c r="R5518" i="58"/>
  <c r="T5518" i="58" s="1"/>
  <c r="V5518" i="58" s="1"/>
  <c r="R5519" i="58"/>
  <c r="T5519" i="58" s="1"/>
  <c r="V5519" i="58" s="1"/>
  <c r="R5520" i="58"/>
  <c r="T5520" i="58" s="1"/>
  <c r="V5520" i="58" s="1"/>
  <c r="R5521" i="58"/>
  <c r="T5521" i="58" s="1"/>
  <c r="V5521" i="58" s="1"/>
  <c r="R5522" i="58"/>
  <c r="T5522" i="58" s="1"/>
  <c r="V5522" i="58" s="1"/>
  <c r="R5523" i="58"/>
  <c r="T5523" i="58" s="1"/>
  <c r="V5523" i="58" s="1"/>
  <c r="R5524" i="58"/>
  <c r="T5524" i="58" s="1"/>
  <c r="V5524" i="58" s="1"/>
  <c r="R5525" i="58"/>
  <c r="T5525" i="58" s="1"/>
  <c r="V5525" i="58" s="1"/>
  <c r="R5526" i="58"/>
  <c r="T5526" i="58" s="1"/>
  <c r="V5526" i="58" s="1"/>
  <c r="R5527" i="58"/>
  <c r="T5527" i="58" s="1"/>
  <c r="V5527" i="58" s="1"/>
  <c r="R5528" i="58"/>
  <c r="T5528" i="58" s="1"/>
  <c r="V5528" i="58" s="1"/>
  <c r="R5529" i="58"/>
  <c r="T5529" i="58" s="1"/>
  <c r="V5529" i="58" s="1"/>
  <c r="X5516" i="58"/>
  <c r="X5517" i="58"/>
  <c r="X5518" i="58"/>
  <c r="X5519" i="58"/>
  <c r="X5520" i="58"/>
  <c r="X5521" i="58"/>
  <c r="X5522" i="58"/>
  <c r="X5523" i="58"/>
  <c r="X5524" i="58"/>
  <c r="X5525" i="58"/>
  <c r="X5526" i="58"/>
  <c r="X5527" i="58"/>
  <c r="X5528" i="58"/>
  <c r="X5529" i="58"/>
  <c r="A5339" i="58"/>
  <c r="B5339" i="58"/>
  <c r="D5339" i="58"/>
  <c r="E5339" i="58" s="1"/>
  <c r="F5339" i="58"/>
  <c r="J5339" i="58"/>
  <c r="K5339" i="58"/>
  <c r="L5339" i="58"/>
  <c r="M5339" i="58"/>
  <c r="P5339" i="58"/>
  <c r="Q5339" i="58"/>
  <c r="R5339" i="58"/>
  <c r="T5339" i="58" s="1"/>
  <c r="V5339" i="58" s="1"/>
  <c r="X5339" i="58"/>
  <c r="AE5459" i="58"/>
  <c r="AE5457" i="58"/>
  <c r="AE5458" i="58"/>
  <c r="AE5456" i="58"/>
  <c r="AE5455" i="58"/>
  <c r="A5450" i="58"/>
  <c r="A5451" i="58"/>
  <c r="A5452" i="58"/>
  <c r="A5453" i="58"/>
  <c r="A5454" i="58"/>
  <c r="A5455" i="58"/>
  <c r="A5456" i="58"/>
  <c r="A5457" i="58"/>
  <c r="A5458" i="58"/>
  <c r="A5459" i="58"/>
  <c r="A5460" i="58"/>
  <c r="B5450" i="58"/>
  <c r="B5451" i="58"/>
  <c r="B5452" i="58"/>
  <c r="B5453" i="58"/>
  <c r="B5454" i="58"/>
  <c r="B5455" i="58"/>
  <c r="B5456" i="58"/>
  <c r="B5457" i="58"/>
  <c r="B5458" i="58"/>
  <c r="B5459" i="58"/>
  <c r="B5460" i="58"/>
  <c r="D5450" i="58"/>
  <c r="E5450" i="58" s="1"/>
  <c r="D5451" i="58"/>
  <c r="E5451" i="58" s="1"/>
  <c r="D5452" i="58"/>
  <c r="E5452" i="58" s="1"/>
  <c r="D5453" i="58"/>
  <c r="E5453" i="58" s="1"/>
  <c r="D5454" i="58"/>
  <c r="E5454" i="58" s="1"/>
  <c r="D5455" i="58"/>
  <c r="E5455" i="58" s="1"/>
  <c r="D5456" i="58"/>
  <c r="E5456" i="58" s="1"/>
  <c r="D5457" i="58"/>
  <c r="E5457" i="58" s="1"/>
  <c r="D5458" i="58"/>
  <c r="E5458" i="58" s="1"/>
  <c r="D5459" i="58"/>
  <c r="E5459" i="58" s="1"/>
  <c r="D5460" i="58"/>
  <c r="E5460" i="58" s="1"/>
  <c r="F5450" i="58"/>
  <c r="F5451" i="58"/>
  <c r="F5452" i="58"/>
  <c r="F5453" i="58"/>
  <c r="F5454" i="58"/>
  <c r="F5455" i="58"/>
  <c r="F5456" i="58"/>
  <c r="F5457" i="58"/>
  <c r="F5458" i="58"/>
  <c r="F5459" i="58"/>
  <c r="F5460" i="58"/>
  <c r="J5450" i="58"/>
  <c r="J5451" i="58"/>
  <c r="J5452" i="58"/>
  <c r="J5453" i="58"/>
  <c r="J5454" i="58"/>
  <c r="J5455" i="58"/>
  <c r="J5456" i="58"/>
  <c r="J5457" i="58"/>
  <c r="J5458" i="58"/>
  <c r="J5459" i="58"/>
  <c r="J5460" i="58"/>
  <c r="K5450" i="58"/>
  <c r="K5451" i="58"/>
  <c r="K5452" i="58"/>
  <c r="K5453" i="58"/>
  <c r="K5454" i="58"/>
  <c r="K5455" i="58"/>
  <c r="K5456" i="58"/>
  <c r="K5457" i="58"/>
  <c r="K5458" i="58"/>
  <c r="K5459" i="58"/>
  <c r="K5460" i="58"/>
  <c r="L5450" i="58"/>
  <c r="L5451" i="58"/>
  <c r="L5452" i="58"/>
  <c r="L5453" i="58"/>
  <c r="L5454" i="58"/>
  <c r="L5455" i="58"/>
  <c r="L5456" i="58"/>
  <c r="L5457" i="58"/>
  <c r="L5458" i="58"/>
  <c r="L5459" i="58"/>
  <c r="L5460" i="58"/>
  <c r="M5450" i="58"/>
  <c r="M5451" i="58"/>
  <c r="M5452" i="58"/>
  <c r="M5453" i="58"/>
  <c r="M5454" i="58"/>
  <c r="M5455" i="58"/>
  <c r="M5456" i="58"/>
  <c r="M5457" i="58"/>
  <c r="M5458" i="58"/>
  <c r="M5459" i="58"/>
  <c r="M5460" i="58"/>
  <c r="P5450" i="58"/>
  <c r="P5451" i="58"/>
  <c r="P5452" i="58"/>
  <c r="P5453" i="58"/>
  <c r="P5454" i="58"/>
  <c r="P5455" i="58"/>
  <c r="P5456" i="58"/>
  <c r="P5457" i="58"/>
  <c r="P5458" i="58"/>
  <c r="P5459" i="58"/>
  <c r="P5460" i="58"/>
  <c r="Q5450" i="58"/>
  <c r="Q5451" i="58"/>
  <c r="Q5452" i="58"/>
  <c r="Q5453" i="58"/>
  <c r="Q5454" i="58"/>
  <c r="Q5455" i="58"/>
  <c r="Q5456" i="58"/>
  <c r="Q5457" i="58"/>
  <c r="Q5458" i="58"/>
  <c r="Q5459" i="58"/>
  <c r="Q5460" i="58"/>
  <c r="R5450" i="58"/>
  <c r="T5450" i="58" s="1"/>
  <c r="V5450" i="58" s="1"/>
  <c r="R5451" i="58"/>
  <c r="T5451" i="58" s="1"/>
  <c r="V5451" i="58" s="1"/>
  <c r="R5452" i="58"/>
  <c r="T5452" i="58" s="1"/>
  <c r="V5452" i="58" s="1"/>
  <c r="R5453" i="58"/>
  <c r="T5453" i="58" s="1"/>
  <c r="V5453" i="58" s="1"/>
  <c r="R5454" i="58"/>
  <c r="T5454" i="58" s="1"/>
  <c r="V5454" i="58" s="1"/>
  <c r="R5455" i="58"/>
  <c r="T5455" i="58" s="1"/>
  <c r="V5455" i="58" s="1"/>
  <c r="R5456" i="58"/>
  <c r="T5456" i="58" s="1"/>
  <c r="V5456" i="58" s="1"/>
  <c r="R5457" i="58"/>
  <c r="T5457" i="58" s="1"/>
  <c r="V5457" i="58" s="1"/>
  <c r="R5458" i="58"/>
  <c r="T5458" i="58" s="1"/>
  <c r="V5458" i="58" s="1"/>
  <c r="R5459" i="58"/>
  <c r="T5459" i="58" s="1"/>
  <c r="V5459" i="58" s="1"/>
  <c r="R5460" i="58"/>
  <c r="T5460" i="58" s="1"/>
  <c r="V5460" i="58" s="1"/>
  <c r="X5450" i="58"/>
  <c r="X5451" i="58"/>
  <c r="X5452" i="58"/>
  <c r="X5453" i="58"/>
  <c r="X5454" i="58"/>
  <c r="X5455" i="58"/>
  <c r="X5456" i="58"/>
  <c r="X5457" i="58"/>
  <c r="X5458" i="58"/>
  <c r="X5459" i="58"/>
  <c r="X5460" i="58"/>
  <c r="A5461" i="58"/>
  <c r="A5462" i="58"/>
  <c r="A5463" i="58"/>
  <c r="A5464" i="58"/>
  <c r="A5465" i="58"/>
  <c r="A5466" i="58"/>
  <c r="A5467" i="58"/>
  <c r="A5468" i="58"/>
  <c r="A5469" i="58"/>
  <c r="A5470" i="58"/>
  <c r="A5471" i="58"/>
  <c r="B5461" i="58"/>
  <c r="B5462" i="58"/>
  <c r="B5463" i="58"/>
  <c r="B5464" i="58"/>
  <c r="B5465" i="58"/>
  <c r="B5466" i="58"/>
  <c r="B5467" i="58"/>
  <c r="B5468" i="58"/>
  <c r="B5469" i="58"/>
  <c r="B5470" i="58"/>
  <c r="B5471" i="58"/>
  <c r="D5461" i="58"/>
  <c r="E5461" i="58" s="1"/>
  <c r="D5462" i="58"/>
  <c r="E5462" i="58" s="1"/>
  <c r="D5463" i="58"/>
  <c r="E5463" i="58" s="1"/>
  <c r="D5464" i="58"/>
  <c r="E5464" i="58" s="1"/>
  <c r="D5465" i="58"/>
  <c r="E5465" i="58" s="1"/>
  <c r="D5466" i="58"/>
  <c r="E5466" i="58" s="1"/>
  <c r="D5467" i="58"/>
  <c r="E5467" i="58" s="1"/>
  <c r="D5468" i="58"/>
  <c r="E5468" i="58" s="1"/>
  <c r="D5469" i="58"/>
  <c r="E5469" i="58" s="1"/>
  <c r="D5470" i="58"/>
  <c r="E5470" i="58" s="1"/>
  <c r="D5471" i="58"/>
  <c r="E5471" i="58" s="1"/>
  <c r="F5461" i="58"/>
  <c r="F5462" i="58"/>
  <c r="F5463" i="58"/>
  <c r="F5464" i="58"/>
  <c r="F5465" i="58"/>
  <c r="F5466" i="58"/>
  <c r="F5467" i="58"/>
  <c r="F5468" i="58"/>
  <c r="F5469" i="58"/>
  <c r="F5470" i="58"/>
  <c r="F5471" i="58"/>
  <c r="J5461" i="58"/>
  <c r="J5462" i="58"/>
  <c r="J5463" i="58"/>
  <c r="J5464" i="58"/>
  <c r="J5465" i="58"/>
  <c r="J5466" i="58"/>
  <c r="J5467" i="58"/>
  <c r="J5468" i="58"/>
  <c r="J5469" i="58"/>
  <c r="J5470" i="58"/>
  <c r="J5471" i="58"/>
  <c r="K5461" i="58"/>
  <c r="K5462" i="58"/>
  <c r="K5463" i="58"/>
  <c r="K5464" i="58"/>
  <c r="K5465" i="58"/>
  <c r="K5466" i="58"/>
  <c r="K5467" i="58"/>
  <c r="K5468" i="58"/>
  <c r="K5469" i="58"/>
  <c r="K5470" i="58"/>
  <c r="K5471" i="58"/>
  <c r="L5461" i="58"/>
  <c r="L5462" i="58"/>
  <c r="L5463" i="58"/>
  <c r="L5464" i="58"/>
  <c r="L5465" i="58"/>
  <c r="L5466" i="58"/>
  <c r="L5467" i="58"/>
  <c r="L5468" i="58"/>
  <c r="L5469" i="58"/>
  <c r="L5470" i="58"/>
  <c r="L5471" i="58"/>
  <c r="M5461" i="58"/>
  <c r="M5462" i="58"/>
  <c r="M5463" i="58"/>
  <c r="M5464" i="58"/>
  <c r="M5465" i="58"/>
  <c r="M5466" i="58"/>
  <c r="M5467" i="58"/>
  <c r="M5468" i="58"/>
  <c r="M5469" i="58"/>
  <c r="M5470" i="58"/>
  <c r="M5471" i="58"/>
  <c r="P5461" i="58"/>
  <c r="P5462" i="58"/>
  <c r="P5463" i="58"/>
  <c r="P5464" i="58"/>
  <c r="P5465" i="58"/>
  <c r="P5466" i="58"/>
  <c r="P5467" i="58"/>
  <c r="P5468" i="58"/>
  <c r="P5469" i="58"/>
  <c r="P5470" i="58"/>
  <c r="P5471" i="58"/>
  <c r="Q5461" i="58"/>
  <c r="Q5462" i="58"/>
  <c r="Q5463" i="58"/>
  <c r="Q5464" i="58"/>
  <c r="Q5465" i="58"/>
  <c r="Q5466" i="58"/>
  <c r="Q5467" i="58"/>
  <c r="Q5468" i="58"/>
  <c r="Q5469" i="58"/>
  <c r="Q5470" i="58"/>
  <c r="Q5471" i="58"/>
  <c r="R5461" i="58"/>
  <c r="T5461" i="58" s="1"/>
  <c r="V5461" i="58" s="1"/>
  <c r="R5462" i="58"/>
  <c r="T5462" i="58" s="1"/>
  <c r="V5462" i="58" s="1"/>
  <c r="R5463" i="58"/>
  <c r="T5463" i="58" s="1"/>
  <c r="V5463" i="58" s="1"/>
  <c r="R5464" i="58"/>
  <c r="T5464" i="58" s="1"/>
  <c r="V5464" i="58" s="1"/>
  <c r="R5465" i="58"/>
  <c r="T5465" i="58" s="1"/>
  <c r="V5465" i="58" s="1"/>
  <c r="R5466" i="58"/>
  <c r="T5466" i="58" s="1"/>
  <c r="V5466" i="58" s="1"/>
  <c r="R5467" i="58"/>
  <c r="T5467" i="58" s="1"/>
  <c r="V5467" i="58" s="1"/>
  <c r="R5468" i="58"/>
  <c r="T5468" i="58" s="1"/>
  <c r="V5468" i="58" s="1"/>
  <c r="R5469" i="58"/>
  <c r="T5469" i="58" s="1"/>
  <c r="V5469" i="58" s="1"/>
  <c r="R5470" i="58"/>
  <c r="T5470" i="58" s="1"/>
  <c r="V5470" i="58" s="1"/>
  <c r="R5471" i="58"/>
  <c r="T5471" i="58" s="1"/>
  <c r="V5471" i="58" s="1"/>
  <c r="X5461" i="58"/>
  <c r="X5462" i="58"/>
  <c r="X5463" i="58"/>
  <c r="X5464" i="58"/>
  <c r="X5465" i="58"/>
  <c r="X5466" i="58"/>
  <c r="X5467" i="58"/>
  <c r="X5468" i="58"/>
  <c r="X5469" i="58"/>
  <c r="X5470" i="58"/>
  <c r="X5471" i="58"/>
  <c r="A5472" i="58"/>
  <c r="A5473" i="58"/>
  <c r="A5530" i="58"/>
  <c r="A5531" i="58"/>
  <c r="A5532" i="58"/>
  <c r="A5533" i="58"/>
  <c r="A5534" i="58"/>
  <c r="A5535" i="58"/>
  <c r="A5536" i="58"/>
  <c r="A5537" i="58"/>
  <c r="A5538" i="58"/>
  <c r="B5472" i="58"/>
  <c r="B5473" i="58"/>
  <c r="B5530" i="58"/>
  <c r="B5531" i="58"/>
  <c r="B5532" i="58"/>
  <c r="B5533" i="58"/>
  <c r="B5534" i="58"/>
  <c r="B5535" i="58"/>
  <c r="B5536" i="58"/>
  <c r="B5537" i="58"/>
  <c r="B5538" i="58"/>
  <c r="D5472" i="58"/>
  <c r="E5472" i="58" s="1"/>
  <c r="D5473" i="58"/>
  <c r="E5473" i="58" s="1"/>
  <c r="D5530" i="58"/>
  <c r="E5530" i="58" s="1"/>
  <c r="D5531" i="58"/>
  <c r="E5531" i="58" s="1"/>
  <c r="D5532" i="58"/>
  <c r="E5532" i="58" s="1"/>
  <c r="D5533" i="58"/>
  <c r="E5533" i="58" s="1"/>
  <c r="D5534" i="58"/>
  <c r="E5534" i="58" s="1"/>
  <c r="D5535" i="58"/>
  <c r="E5535" i="58" s="1"/>
  <c r="D5536" i="58"/>
  <c r="E5536" i="58" s="1"/>
  <c r="D5537" i="58"/>
  <c r="E5537" i="58" s="1"/>
  <c r="D5538" i="58"/>
  <c r="E5538" i="58" s="1"/>
  <c r="F5472" i="58"/>
  <c r="F5473" i="58"/>
  <c r="F5530" i="58"/>
  <c r="F5531" i="58"/>
  <c r="F5532" i="58"/>
  <c r="F5533" i="58"/>
  <c r="F5534" i="58"/>
  <c r="F5535" i="58"/>
  <c r="F5536" i="58"/>
  <c r="F5537" i="58"/>
  <c r="F5538" i="58"/>
  <c r="J5472" i="58"/>
  <c r="J5473" i="58"/>
  <c r="J5530" i="58"/>
  <c r="J5531" i="58"/>
  <c r="J5532" i="58"/>
  <c r="J5533" i="58"/>
  <c r="J5534" i="58"/>
  <c r="J5535" i="58"/>
  <c r="J5536" i="58"/>
  <c r="J5537" i="58"/>
  <c r="J5538" i="58"/>
  <c r="K5472" i="58"/>
  <c r="K5473" i="58"/>
  <c r="K5530" i="58"/>
  <c r="K5531" i="58"/>
  <c r="K5532" i="58"/>
  <c r="K5533" i="58"/>
  <c r="K5534" i="58"/>
  <c r="K5535" i="58"/>
  <c r="K5536" i="58"/>
  <c r="K5537" i="58"/>
  <c r="K5538" i="58"/>
  <c r="L5472" i="58"/>
  <c r="L5473" i="58"/>
  <c r="L5530" i="58"/>
  <c r="L5531" i="58"/>
  <c r="L5532" i="58"/>
  <c r="L5533" i="58"/>
  <c r="L5534" i="58"/>
  <c r="L5535" i="58"/>
  <c r="L5536" i="58"/>
  <c r="L5537" i="58"/>
  <c r="L5538" i="58"/>
  <c r="M5472" i="58"/>
  <c r="M5473" i="58"/>
  <c r="M5530" i="58"/>
  <c r="M5531" i="58"/>
  <c r="M5532" i="58"/>
  <c r="M5533" i="58"/>
  <c r="M5534" i="58"/>
  <c r="M5535" i="58"/>
  <c r="M5536" i="58"/>
  <c r="M5537" i="58"/>
  <c r="M5538" i="58"/>
  <c r="P5472" i="58"/>
  <c r="P5473" i="58"/>
  <c r="P5530" i="58"/>
  <c r="P5531" i="58"/>
  <c r="P5532" i="58"/>
  <c r="P5533" i="58"/>
  <c r="P5534" i="58"/>
  <c r="P5535" i="58"/>
  <c r="P5536" i="58"/>
  <c r="P5537" i="58"/>
  <c r="P5538" i="58"/>
  <c r="Q5472" i="58"/>
  <c r="Q5473" i="58"/>
  <c r="Q5530" i="58"/>
  <c r="Q5531" i="58"/>
  <c r="Q5532" i="58"/>
  <c r="Q5533" i="58"/>
  <c r="Q5534" i="58"/>
  <c r="Q5535" i="58"/>
  <c r="Q5536" i="58"/>
  <c r="Q5537" i="58"/>
  <c r="Q5538" i="58"/>
  <c r="R5472" i="58"/>
  <c r="T5472" i="58" s="1"/>
  <c r="V5472" i="58" s="1"/>
  <c r="R5473" i="58"/>
  <c r="T5473" i="58" s="1"/>
  <c r="V5473" i="58" s="1"/>
  <c r="R5530" i="58"/>
  <c r="T5530" i="58" s="1"/>
  <c r="V5530" i="58" s="1"/>
  <c r="R5531" i="58"/>
  <c r="T5531" i="58" s="1"/>
  <c r="V5531" i="58" s="1"/>
  <c r="R5532" i="58"/>
  <c r="T5532" i="58" s="1"/>
  <c r="V5532" i="58" s="1"/>
  <c r="R5533" i="58"/>
  <c r="T5533" i="58" s="1"/>
  <c r="V5533" i="58" s="1"/>
  <c r="R5534" i="58"/>
  <c r="T5534" i="58" s="1"/>
  <c r="V5534" i="58" s="1"/>
  <c r="R5535" i="58"/>
  <c r="T5535" i="58" s="1"/>
  <c r="V5535" i="58" s="1"/>
  <c r="R5536" i="58"/>
  <c r="T5536" i="58" s="1"/>
  <c r="V5536" i="58" s="1"/>
  <c r="R5537" i="58"/>
  <c r="T5537" i="58" s="1"/>
  <c r="V5537" i="58" s="1"/>
  <c r="R5538" i="58"/>
  <c r="T5538" i="58" s="1"/>
  <c r="V5538" i="58" s="1"/>
  <c r="X5472" i="58"/>
  <c r="X5473" i="58"/>
  <c r="X5530" i="58"/>
  <c r="X5531" i="58"/>
  <c r="X5532" i="58"/>
  <c r="X5533" i="58"/>
  <c r="X5534" i="58"/>
  <c r="X5535" i="58"/>
  <c r="X5536" i="58"/>
  <c r="X5537" i="58"/>
  <c r="X5538" i="58"/>
  <c r="A5436" i="58"/>
  <c r="A5437" i="58"/>
  <c r="A5438" i="58"/>
  <c r="A5439" i="58"/>
  <c r="A5440" i="58"/>
  <c r="A5441" i="58"/>
  <c r="A5442" i="58"/>
  <c r="A5443" i="58"/>
  <c r="A5444" i="58"/>
  <c r="B5436" i="58"/>
  <c r="B5437" i="58"/>
  <c r="B5438" i="58"/>
  <c r="B5439" i="58"/>
  <c r="B5440" i="58"/>
  <c r="B5441" i="58"/>
  <c r="B5442" i="58"/>
  <c r="B5443" i="58"/>
  <c r="B5444" i="58"/>
  <c r="D5436" i="58"/>
  <c r="E5436" i="58" s="1"/>
  <c r="D5437" i="58"/>
  <c r="E5437" i="58" s="1"/>
  <c r="D5438" i="58"/>
  <c r="E5438" i="58" s="1"/>
  <c r="D5439" i="58"/>
  <c r="E5439" i="58" s="1"/>
  <c r="D5440" i="58"/>
  <c r="E5440" i="58" s="1"/>
  <c r="D5441" i="58"/>
  <c r="E5441" i="58" s="1"/>
  <c r="D5442" i="58"/>
  <c r="E5442" i="58" s="1"/>
  <c r="D5443" i="58"/>
  <c r="E5443" i="58" s="1"/>
  <c r="D5444" i="58"/>
  <c r="E5444" i="58" s="1"/>
  <c r="F5436" i="58"/>
  <c r="F5437" i="58"/>
  <c r="F5438" i="58"/>
  <c r="F5439" i="58"/>
  <c r="F5440" i="58"/>
  <c r="F5441" i="58"/>
  <c r="F5442" i="58"/>
  <c r="F5443" i="58"/>
  <c r="F5444" i="58"/>
  <c r="J5436" i="58"/>
  <c r="J5437" i="58"/>
  <c r="J5438" i="58"/>
  <c r="J5439" i="58"/>
  <c r="J5440" i="58"/>
  <c r="J5441" i="58"/>
  <c r="J5442" i="58"/>
  <c r="J5443" i="58"/>
  <c r="J5444" i="58"/>
  <c r="K5436" i="58"/>
  <c r="K5437" i="58"/>
  <c r="K5438" i="58"/>
  <c r="K5439" i="58"/>
  <c r="K5440" i="58"/>
  <c r="K5441" i="58"/>
  <c r="K5442" i="58"/>
  <c r="K5443" i="58"/>
  <c r="K5444" i="58"/>
  <c r="L5436" i="58"/>
  <c r="L5437" i="58"/>
  <c r="L5438" i="58"/>
  <c r="L5439" i="58"/>
  <c r="L5440" i="58"/>
  <c r="L5441" i="58"/>
  <c r="L5442" i="58"/>
  <c r="L5443" i="58"/>
  <c r="L5444" i="58"/>
  <c r="M5436" i="58"/>
  <c r="M5437" i="58"/>
  <c r="M5438" i="58"/>
  <c r="M5439" i="58"/>
  <c r="M5440" i="58"/>
  <c r="M5441" i="58"/>
  <c r="M5442" i="58"/>
  <c r="M5443" i="58"/>
  <c r="M5444" i="58"/>
  <c r="P5436" i="58"/>
  <c r="P5437" i="58"/>
  <c r="P5438" i="58"/>
  <c r="P5439" i="58"/>
  <c r="P5440" i="58"/>
  <c r="P5441" i="58"/>
  <c r="P5442" i="58"/>
  <c r="P5443" i="58"/>
  <c r="P5444" i="58"/>
  <c r="Q5436" i="58"/>
  <c r="Q5437" i="58"/>
  <c r="Q5438" i="58"/>
  <c r="Q5439" i="58"/>
  <c r="Q5440" i="58"/>
  <c r="Q5441" i="58"/>
  <c r="Q5442" i="58"/>
  <c r="Q5443" i="58"/>
  <c r="Q5444" i="58"/>
  <c r="R5436" i="58"/>
  <c r="T5436" i="58" s="1"/>
  <c r="V5436" i="58" s="1"/>
  <c r="R5437" i="58"/>
  <c r="T5437" i="58" s="1"/>
  <c r="V5437" i="58" s="1"/>
  <c r="R5438" i="58"/>
  <c r="T5438" i="58" s="1"/>
  <c r="V5438" i="58" s="1"/>
  <c r="R5439" i="58"/>
  <c r="T5439" i="58" s="1"/>
  <c r="V5439" i="58" s="1"/>
  <c r="R5440" i="58"/>
  <c r="T5440" i="58" s="1"/>
  <c r="V5440" i="58" s="1"/>
  <c r="R5441" i="58"/>
  <c r="T5441" i="58" s="1"/>
  <c r="V5441" i="58" s="1"/>
  <c r="R5442" i="58"/>
  <c r="T5442" i="58" s="1"/>
  <c r="V5442" i="58" s="1"/>
  <c r="R5443" i="58"/>
  <c r="T5443" i="58" s="1"/>
  <c r="V5443" i="58" s="1"/>
  <c r="R5444" i="58"/>
  <c r="T5444" i="58" s="1"/>
  <c r="V5444" i="58" s="1"/>
  <c r="X5436" i="58"/>
  <c r="X5437" i="58"/>
  <c r="X5438" i="58"/>
  <c r="X5439" i="58"/>
  <c r="X5440" i="58"/>
  <c r="X5441" i="58"/>
  <c r="X5442" i="58"/>
  <c r="X5443" i="58"/>
  <c r="X5444" i="58"/>
  <c r="A5445" i="58"/>
  <c r="A5446" i="58"/>
  <c r="A5447" i="58"/>
  <c r="A5448" i="58"/>
  <c r="A5449" i="58"/>
  <c r="A5539" i="58"/>
  <c r="A5540" i="58"/>
  <c r="A5541" i="58"/>
  <c r="A5542" i="58"/>
  <c r="B5445" i="58"/>
  <c r="B5446" i="58"/>
  <c r="B5447" i="58"/>
  <c r="B5448" i="58"/>
  <c r="B5449" i="58"/>
  <c r="B5539" i="58"/>
  <c r="B5540" i="58"/>
  <c r="B5541" i="58"/>
  <c r="B5542" i="58"/>
  <c r="D5445" i="58"/>
  <c r="E5445" i="58" s="1"/>
  <c r="D5446" i="58"/>
  <c r="E5446" i="58" s="1"/>
  <c r="D5447" i="58"/>
  <c r="E5447" i="58" s="1"/>
  <c r="D5448" i="58"/>
  <c r="E5448" i="58" s="1"/>
  <c r="D5449" i="58"/>
  <c r="E5449" i="58" s="1"/>
  <c r="D5539" i="58"/>
  <c r="E5539" i="58" s="1"/>
  <c r="D5540" i="58"/>
  <c r="E5540" i="58" s="1"/>
  <c r="D5541" i="58"/>
  <c r="E5541" i="58" s="1"/>
  <c r="D5542" i="58"/>
  <c r="E5542" i="58" s="1"/>
  <c r="F5445" i="58"/>
  <c r="F5446" i="58"/>
  <c r="F5447" i="58"/>
  <c r="F5448" i="58"/>
  <c r="F5449" i="58"/>
  <c r="F5539" i="58"/>
  <c r="F5540" i="58"/>
  <c r="F5541" i="58"/>
  <c r="F5542" i="58"/>
  <c r="J5445" i="58"/>
  <c r="J5446" i="58"/>
  <c r="J5447" i="58"/>
  <c r="J5448" i="58"/>
  <c r="J5449" i="58"/>
  <c r="J5539" i="58"/>
  <c r="J5540" i="58"/>
  <c r="J5541" i="58"/>
  <c r="J5542" i="58"/>
  <c r="K5445" i="58"/>
  <c r="K5446" i="58"/>
  <c r="K5447" i="58"/>
  <c r="K5448" i="58"/>
  <c r="K5449" i="58"/>
  <c r="K5539" i="58"/>
  <c r="K5540" i="58"/>
  <c r="K5541" i="58"/>
  <c r="K5542" i="58"/>
  <c r="L5445" i="58"/>
  <c r="L5446" i="58"/>
  <c r="L5447" i="58"/>
  <c r="L5448" i="58"/>
  <c r="L5449" i="58"/>
  <c r="L5539" i="58"/>
  <c r="L5540" i="58"/>
  <c r="L5541" i="58"/>
  <c r="L5542" i="58"/>
  <c r="M5445" i="58"/>
  <c r="M5446" i="58"/>
  <c r="M5447" i="58"/>
  <c r="M5448" i="58"/>
  <c r="M5449" i="58"/>
  <c r="M5539" i="58"/>
  <c r="M5540" i="58"/>
  <c r="M5541" i="58"/>
  <c r="M5542" i="58"/>
  <c r="P5445" i="58"/>
  <c r="P5446" i="58"/>
  <c r="P5447" i="58"/>
  <c r="P5448" i="58"/>
  <c r="P5449" i="58"/>
  <c r="P5539" i="58"/>
  <c r="P5540" i="58"/>
  <c r="P5541" i="58"/>
  <c r="P5542" i="58"/>
  <c r="Q5445" i="58"/>
  <c r="Q5446" i="58"/>
  <c r="Q5447" i="58"/>
  <c r="Q5448" i="58"/>
  <c r="Q5449" i="58"/>
  <c r="Q5539" i="58"/>
  <c r="Q5540" i="58"/>
  <c r="Q5541" i="58"/>
  <c r="Q5542" i="58"/>
  <c r="R5445" i="58"/>
  <c r="T5445" i="58" s="1"/>
  <c r="V5445" i="58" s="1"/>
  <c r="R5446" i="58"/>
  <c r="T5446" i="58" s="1"/>
  <c r="V5446" i="58" s="1"/>
  <c r="R5447" i="58"/>
  <c r="T5447" i="58" s="1"/>
  <c r="V5447" i="58" s="1"/>
  <c r="R5448" i="58"/>
  <c r="T5448" i="58" s="1"/>
  <c r="V5448" i="58" s="1"/>
  <c r="R5449" i="58"/>
  <c r="T5449" i="58" s="1"/>
  <c r="V5449" i="58" s="1"/>
  <c r="R5539" i="58"/>
  <c r="T5539" i="58" s="1"/>
  <c r="V5539" i="58" s="1"/>
  <c r="R5540" i="58"/>
  <c r="T5540" i="58" s="1"/>
  <c r="V5540" i="58" s="1"/>
  <c r="R5541" i="58"/>
  <c r="T5541" i="58" s="1"/>
  <c r="V5541" i="58" s="1"/>
  <c r="R5542" i="58"/>
  <c r="T5542" i="58" s="1"/>
  <c r="V5542" i="58" s="1"/>
  <c r="X5445" i="58"/>
  <c r="X5446" i="58"/>
  <c r="X5447" i="58"/>
  <c r="X5448" i="58"/>
  <c r="X5449" i="58"/>
  <c r="X5539" i="58"/>
  <c r="X5540" i="58"/>
  <c r="X5541" i="58"/>
  <c r="X5542" i="58"/>
  <c r="Y5507" i="58" l="1"/>
  <c r="AN5507" i="58" s="1"/>
  <c r="Y5499" i="58"/>
  <c r="AN5499" i="58" s="1"/>
  <c r="Y5508" i="58"/>
  <c r="AN5508" i="58" s="1"/>
  <c r="Y5500" i="58"/>
  <c r="AN5500" i="58" s="1"/>
  <c r="W5504" i="58"/>
  <c r="Y5504" i="58"/>
  <c r="AN5504" i="58" s="1"/>
  <c r="W5511" i="58"/>
  <c r="Y5511" i="58"/>
  <c r="AN5511" i="58" s="1"/>
  <c r="W5503" i="58"/>
  <c r="Y5503" i="58"/>
  <c r="AN5503" i="58" s="1"/>
  <c r="Y5510" i="58"/>
  <c r="AN5510" i="58" s="1"/>
  <c r="W5510" i="58"/>
  <c r="Y5502" i="58"/>
  <c r="AN5502" i="58" s="1"/>
  <c r="W5502" i="58"/>
  <c r="Y5509" i="58"/>
  <c r="AN5509" i="58" s="1"/>
  <c r="W5509" i="58"/>
  <c r="Y5501" i="58"/>
  <c r="AN5501" i="58" s="1"/>
  <c r="W5501" i="58"/>
  <c r="W5506" i="58"/>
  <c r="Y5506" i="58"/>
  <c r="AN5506" i="58" s="1"/>
  <c r="W5512" i="58"/>
  <c r="Y5512" i="58"/>
  <c r="AN5512" i="58" s="1"/>
  <c r="W5505" i="58"/>
  <c r="Y5505" i="58"/>
  <c r="AN5505" i="58" s="1"/>
  <c r="W5508" i="58"/>
  <c r="W5500" i="58"/>
  <c r="W5507" i="58"/>
  <c r="W5499" i="58"/>
  <c r="W5494" i="58"/>
  <c r="Y5516" i="58"/>
  <c r="AN5516" i="58" s="1"/>
  <c r="Y5477" i="58"/>
  <c r="AN5477" i="58" s="1"/>
  <c r="W5477" i="58"/>
  <c r="Y5484" i="58"/>
  <c r="AN5484" i="58" s="1"/>
  <c r="W5484" i="58"/>
  <c r="Y5474" i="58"/>
  <c r="AN5474" i="58" s="1"/>
  <c r="W5474" i="58"/>
  <c r="Y5485" i="58"/>
  <c r="AN5485" i="58" s="1"/>
  <c r="W5485" i="58"/>
  <c r="Y5475" i="58"/>
  <c r="AN5475" i="58" s="1"/>
  <c r="W5475" i="58"/>
  <c r="W5481" i="58"/>
  <c r="Y5481" i="58"/>
  <c r="AN5481" i="58" s="1"/>
  <c r="W5478" i="58"/>
  <c r="Y5478" i="58"/>
  <c r="AN5478" i="58" s="1"/>
  <c r="Y5476" i="58"/>
  <c r="AN5476" i="58" s="1"/>
  <c r="W5476" i="58"/>
  <c r="Y5482" i="58"/>
  <c r="AN5482" i="58" s="1"/>
  <c r="W5482" i="58"/>
  <c r="Y5496" i="58"/>
  <c r="AN5496" i="58" s="1"/>
  <c r="W5496" i="58"/>
  <c r="Y5488" i="58"/>
  <c r="AN5488" i="58" s="1"/>
  <c r="W5488" i="58"/>
  <c r="W5480" i="58"/>
  <c r="Y5480" i="58"/>
  <c r="AN5480" i="58" s="1"/>
  <c r="W5486" i="58"/>
  <c r="Y5486" i="58"/>
  <c r="AN5486" i="58" s="1"/>
  <c r="Y5483" i="58"/>
  <c r="AN5483" i="58" s="1"/>
  <c r="W5483" i="58"/>
  <c r="W5487" i="58"/>
  <c r="Y5487" i="58"/>
  <c r="AN5487" i="58" s="1"/>
  <c r="W5479" i="58"/>
  <c r="Y5479" i="58"/>
  <c r="AN5479" i="58" s="1"/>
  <c r="Y5491" i="58"/>
  <c r="AN5491" i="58" s="1"/>
  <c r="W5491" i="58"/>
  <c r="Y5498" i="58"/>
  <c r="AN5498" i="58" s="1"/>
  <c r="W5498" i="58"/>
  <c r="Y5489" i="58"/>
  <c r="AN5489" i="58" s="1"/>
  <c r="W5489" i="58"/>
  <c r="W5492" i="58"/>
  <c r="Y5492" i="58"/>
  <c r="AN5492" i="58" s="1"/>
  <c r="Y5513" i="58"/>
  <c r="AN5513" i="58" s="1"/>
  <c r="W5513" i="58"/>
  <c r="Y5490" i="58"/>
  <c r="AN5490" i="58" s="1"/>
  <c r="W5490" i="58"/>
  <c r="W5495" i="58"/>
  <c r="Y5495" i="58"/>
  <c r="AN5495" i="58" s="1"/>
  <c r="Y5497" i="58"/>
  <c r="AN5497" i="58" s="1"/>
  <c r="W5497" i="58"/>
  <c r="W5514" i="58"/>
  <c r="Y5514" i="58"/>
  <c r="AN5514" i="58" s="1"/>
  <c r="W5515" i="58"/>
  <c r="Y5515" i="58"/>
  <c r="AN5515" i="58" s="1"/>
  <c r="W5493" i="58"/>
  <c r="Y5493" i="58"/>
  <c r="AN5493" i="58" s="1"/>
  <c r="Y5524" i="58"/>
  <c r="AN5524" i="58" s="1"/>
  <c r="Y5494" i="58"/>
  <c r="AN5494" i="58" s="1"/>
  <c r="Y5526" i="58"/>
  <c r="AN5526" i="58" s="1"/>
  <c r="W5526" i="58"/>
  <c r="Y5518" i="58"/>
  <c r="AN5518" i="58" s="1"/>
  <c r="W5518" i="58"/>
  <c r="W5523" i="58"/>
  <c r="Y5523" i="58"/>
  <c r="AN5523" i="58" s="1"/>
  <c r="Y5525" i="58"/>
  <c r="AN5525" i="58" s="1"/>
  <c r="W5525" i="58"/>
  <c r="Y5517" i="58"/>
  <c r="AN5517" i="58" s="1"/>
  <c r="W5517" i="58"/>
  <c r="W5522" i="58"/>
  <c r="Y5522" i="58"/>
  <c r="AN5522" i="58" s="1"/>
  <c r="Y5519" i="58"/>
  <c r="AN5519" i="58" s="1"/>
  <c r="W5519" i="58"/>
  <c r="W5529" i="58"/>
  <c r="Y5529" i="58"/>
  <c r="AN5529" i="58" s="1"/>
  <c r="W5521" i="58"/>
  <c r="Y5521" i="58"/>
  <c r="AN5521" i="58" s="1"/>
  <c r="W5528" i="58"/>
  <c r="Y5528" i="58"/>
  <c r="AN5528" i="58" s="1"/>
  <c r="W5520" i="58"/>
  <c r="Y5520" i="58"/>
  <c r="AN5520" i="58" s="1"/>
  <c r="Y5527" i="58"/>
  <c r="AN5527" i="58" s="1"/>
  <c r="W5527" i="58"/>
  <c r="W5524" i="58"/>
  <c r="W5516" i="58"/>
  <c r="Y5339" i="58"/>
  <c r="AN5339" i="58" s="1"/>
  <c r="W5339" i="58"/>
  <c r="Y5450" i="58"/>
  <c r="AN5450" i="58" s="1"/>
  <c r="W5450" i="58"/>
  <c r="Y5460" i="58"/>
  <c r="AN5460" i="58" s="1"/>
  <c r="W5460" i="58"/>
  <c r="W5457" i="58"/>
  <c r="Y5457" i="58"/>
  <c r="AN5457" i="58" s="1"/>
  <c r="Y5451" i="58"/>
  <c r="AN5451" i="58" s="1"/>
  <c r="W5451" i="58"/>
  <c r="Y5458" i="58"/>
  <c r="AN5458" i="58" s="1"/>
  <c r="W5458" i="58"/>
  <c r="Y5459" i="58"/>
  <c r="AN5459" i="58" s="1"/>
  <c r="W5459" i="58"/>
  <c r="W5456" i="58"/>
  <c r="Y5456" i="58"/>
  <c r="AN5456" i="58" s="1"/>
  <c r="Y5453" i="58"/>
  <c r="AN5453" i="58" s="1"/>
  <c r="W5453" i="58"/>
  <c r="W5455" i="58"/>
  <c r="Y5455" i="58"/>
  <c r="AN5455" i="58" s="1"/>
  <c r="Y5452" i="58"/>
  <c r="AN5452" i="58" s="1"/>
  <c r="W5452" i="58"/>
  <c r="Y5454" i="58"/>
  <c r="AN5454" i="58" s="1"/>
  <c r="W5454" i="58"/>
  <c r="Y5461" i="58"/>
  <c r="AN5461" i="58" s="1"/>
  <c r="W5461" i="58"/>
  <c r="W5468" i="58"/>
  <c r="Y5468" i="58"/>
  <c r="AN5468" i="58" s="1"/>
  <c r="Y5470" i="58"/>
  <c r="AN5470" i="58" s="1"/>
  <c r="W5470" i="58"/>
  <c r="W5467" i="58"/>
  <c r="Y5467" i="58"/>
  <c r="AN5467" i="58" s="1"/>
  <c r="Y5471" i="58"/>
  <c r="AN5471" i="58" s="1"/>
  <c r="W5471" i="58"/>
  <c r="Y5466" i="58"/>
  <c r="AN5466" i="58" s="1"/>
  <c r="W5466" i="58"/>
  <c r="Y5462" i="58"/>
  <c r="AN5462" i="58" s="1"/>
  <c r="W5462" i="58"/>
  <c r="Y5469" i="58"/>
  <c r="AN5469" i="58" s="1"/>
  <c r="W5469" i="58"/>
  <c r="Y5464" i="58"/>
  <c r="AN5464" i="58" s="1"/>
  <c r="W5464" i="58"/>
  <c r="Y5463" i="58"/>
  <c r="AN5463" i="58" s="1"/>
  <c r="W5463" i="58"/>
  <c r="Y5465" i="58"/>
  <c r="AN5465" i="58" s="1"/>
  <c r="W5465" i="58"/>
  <c r="Y5531" i="58"/>
  <c r="AN5531" i="58" s="1"/>
  <c r="W5531" i="58"/>
  <c r="Y5530" i="58"/>
  <c r="AN5530" i="58" s="1"/>
  <c r="W5530" i="58"/>
  <c r="Y5536" i="58"/>
  <c r="AN5536" i="58" s="1"/>
  <c r="W5536" i="58"/>
  <c r="Y5473" i="58"/>
  <c r="AN5473" i="58" s="1"/>
  <c r="W5473" i="58"/>
  <c r="Y5472" i="58"/>
  <c r="AN5472" i="58" s="1"/>
  <c r="W5472" i="58"/>
  <c r="Y5538" i="58"/>
  <c r="AN5538" i="58" s="1"/>
  <c r="W5538" i="58"/>
  <c r="W5535" i="58"/>
  <c r="Y5535" i="58"/>
  <c r="AN5535" i="58" s="1"/>
  <c r="Y5533" i="58"/>
  <c r="AN5533" i="58" s="1"/>
  <c r="W5533" i="58"/>
  <c r="Y5532" i="58"/>
  <c r="AN5532" i="58" s="1"/>
  <c r="W5532" i="58"/>
  <c r="Y5537" i="58"/>
  <c r="AN5537" i="58" s="1"/>
  <c r="W5537" i="58"/>
  <c r="W5534" i="58"/>
  <c r="Y5534" i="58"/>
  <c r="AN5534" i="58" s="1"/>
  <c r="W5438" i="58"/>
  <c r="W5540" i="58"/>
  <c r="Y5540" i="58"/>
  <c r="AN5540" i="58" s="1"/>
  <c r="Y5443" i="58"/>
  <c r="AN5443" i="58" s="1"/>
  <c r="W5443" i="58"/>
  <c r="Y5446" i="58"/>
  <c r="AN5446" i="58" s="1"/>
  <c r="W5446" i="58"/>
  <c r="Y5444" i="58"/>
  <c r="AN5444" i="58" s="1"/>
  <c r="W5444" i="58"/>
  <c r="W5440" i="58"/>
  <c r="Y5440" i="58"/>
  <c r="AN5440" i="58" s="1"/>
  <c r="W5439" i="58"/>
  <c r="Y5439" i="58"/>
  <c r="AN5439" i="58" s="1"/>
  <c r="W5441" i="58"/>
  <c r="Y5441" i="58"/>
  <c r="AN5441" i="58" s="1"/>
  <c r="W5442" i="58"/>
  <c r="Y5442" i="58"/>
  <c r="AN5442" i="58" s="1"/>
  <c r="Y5436" i="58"/>
  <c r="AN5436" i="58" s="1"/>
  <c r="W5436" i="58"/>
  <c r="W5437" i="58"/>
  <c r="Y5437" i="58"/>
  <c r="AN5437" i="58" s="1"/>
  <c r="W5447" i="58"/>
  <c r="Y5438" i="58"/>
  <c r="AN5438" i="58" s="1"/>
  <c r="Y5541" i="58"/>
  <c r="AN5541" i="58" s="1"/>
  <c r="W5541" i="58"/>
  <c r="W5448" i="58"/>
  <c r="Y5448" i="58"/>
  <c r="AN5448" i="58" s="1"/>
  <c r="Y5542" i="58"/>
  <c r="AN5542" i="58" s="1"/>
  <c r="W5542" i="58"/>
  <c r="Y5445" i="58"/>
  <c r="AN5445" i="58" s="1"/>
  <c r="W5445" i="58"/>
  <c r="W5539" i="58"/>
  <c r="Y5539" i="58"/>
  <c r="AN5539" i="58" s="1"/>
  <c r="W5449" i="58"/>
  <c r="Y5449" i="58"/>
  <c r="AN5449" i="58" s="1"/>
  <c r="Y5447" i="58"/>
  <c r="AN5447" i="58" s="1"/>
  <c r="A5427" i="58" l="1"/>
  <c r="AE5421" i="58"/>
  <c r="AE5420" i="58"/>
  <c r="AE5296" i="58"/>
  <c r="AE5381" i="58" l="1"/>
  <c r="AE5380" i="58"/>
  <c r="AE5379" i="58"/>
  <c r="A5351" i="58"/>
  <c r="A5352" i="58"/>
  <c r="A5353" i="58"/>
  <c r="A5354" i="58"/>
  <c r="A5355" i="58"/>
  <c r="A5356" i="58"/>
  <c r="A5357" i="58"/>
  <c r="A5358" i="58"/>
  <c r="A5359" i="58"/>
  <c r="A5360" i="58"/>
  <c r="A5361" i="58"/>
  <c r="A5362" i="58"/>
  <c r="B5351" i="58"/>
  <c r="B5352" i="58"/>
  <c r="B5353" i="58"/>
  <c r="B5354" i="58"/>
  <c r="B5355" i="58"/>
  <c r="B5356" i="58"/>
  <c r="B5357" i="58"/>
  <c r="B5358" i="58"/>
  <c r="B5359" i="58"/>
  <c r="B5360" i="58"/>
  <c r="B5361" i="58"/>
  <c r="B5362" i="58"/>
  <c r="D5351" i="58"/>
  <c r="E5351" i="58" s="1"/>
  <c r="D5352" i="58"/>
  <c r="E5352" i="58" s="1"/>
  <c r="D5353" i="58"/>
  <c r="E5353" i="58" s="1"/>
  <c r="D5354" i="58"/>
  <c r="E5354" i="58" s="1"/>
  <c r="D5355" i="58"/>
  <c r="E5355" i="58" s="1"/>
  <c r="D5356" i="58"/>
  <c r="E5356" i="58" s="1"/>
  <c r="D5357" i="58"/>
  <c r="E5357" i="58" s="1"/>
  <c r="D5358" i="58"/>
  <c r="E5358" i="58" s="1"/>
  <c r="D5359" i="58"/>
  <c r="E5359" i="58" s="1"/>
  <c r="D5360" i="58"/>
  <c r="E5360" i="58" s="1"/>
  <c r="D5361" i="58"/>
  <c r="E5361" i="58" s="1"/>
  <c r="D5362" i="58"/>
  <c r="E5362" i="58" s="1"/>
  <c r="F5351" i="58"/>
  <c r="F5352" i="58"/>
  <c r="F5353" i="58"/>
  <c r="F5354" i="58"/>
  <c r="F5355" i="58"/>
  <c r="F5356" i="58"/>
  <c r="F5357" i="58"/>
  <c r="F5358" i="58"/>
  <c r="F5359" i="58"/>
  <c r="F5360" i="58"/>
  <c r="F5361" i="58"/>
  <c r="F5362" i="58"/>
  <c r="J5351" i="58"/>
  <c r="J5352" i="58"/>
  <c r="J5353" i="58"/>
  <c r="J5354" i="58"/>
  <c r="J5355" i="58"/>
  <c r="J5356" i="58"/>
  <c r="J5357" i="58"/>
  <c r="J5358" i="58"/>
  <c r="J5359" i="58"/>
  <c r="J5360" i="58"/>
  <c r="J5361" i="58"/>
  <c r="J5362" i="58"/>
  <c r="K5351" i="58"/>
  <c r="K5352" i="58"/>
  <c r="K5353" i="58"/>
  <c r="K5354" i="58"/>
  <c r="K5355" i="58"/>
  <c r="K5356" i="58"/>
  <c r="K5357" i="58"/>
  <c r="K5358" i="58"/>
  <c r="K5359" i="58"/>
  <c r="K5360" i="58"/>
  <c r="K5361" i="58"/>
  <c r="K5362" i="58"/>
  <c r="L5351" i="58"/>
  <c r="L5352" i="58"/>
  <c r="L5353" i="58"/>
  <c r="L5354" i="58"/>
  <c r="L5355" i="58"/>
  <c r="L5356" i="58"/>
  <c r="L5357" i="58"/>
  <c r="L5358" i="58"/>
  <c r="L5359" i="58"/>
  <c r="L5360" i="58"/>
  <c r="L5361" i="58"/>
  <c r="L5362" i="58"/>
  <c r="M5351" i="58"/>
  <c r="M5352" i="58"/>
  <c r="M5353" i="58"/>
  <c r="M5354" i="58"/>
  <c r="M5355" i="58"/>
  <c r="M5356" i="58"/>
  <c r="M5357" i="58"/>
  <c r="M5358" i="58"/>
  <c r="M5359" i="58"/>
  <c r="M5360" i="58"/>
  <c r="M5361" i="58"/>
  <c r="M5362" i="58"/>
  <c r="P5351" i="58"/>
  <c r="P5352" i="58"/>
  <c r="P5353" i="58"/>
  <c r="P5354" i="58"/>
  <c r="P5355" i="58"/>
  <c r="P5356" i="58"/>
  <c r="P5357" i="58"/>
  <c r="P5358" i="58"/>
  <c r="P5359" i="58"/>
  <c r="P5360" i="58"/>
  <c r="P5361" i="58"/>
  <c r="P5362" i="58"/>
  <c r="Q5351" i="58"/>
  <c r="Q5352" i="58"/>
  <c r="Q5353" i="58"/>
  <c r="Q5354" i="58"/>
  <c r="Q5355" i="58"/>
  <c r="Q5356" i="58"/>
  <c r="Q5357" i="58"/>
  <c r="Q5358" i="58"/>
  <c r="Q5359" i="58"/>
  <c r="Q5360" i="58"/>
  <c r="Q5361" i="58"/>
  <c r="Q5362" i="58"/>
  <c r="R5351" i="58"/>
  <c r="T5351" i="58" s="1"/>
  <c r="V5351" i="58" s="1"/>
  <c r="R5352" i="58"/>
  <c r="T5352" i="58" s="1"/>
  <c r="V5352" i="58" s="1"/>
  <c r="R5353" i="58"/>
  <c r="T5353" i="58" s="1"/>
  <c r="V5353" i="58" s="1"/>
  <c r="R5354" i="58"/>
  <c r="T5354" i="58" s="1"/>
  <c r="V5354" i="58" s="1"/>
  <c r="R5355" i="58"/>
  <c r="T5355" i="58" s="1"/>
  <c r="V5355" i="58" s="1"/>
  <c r="R5356" i="58"/>
  <c r="T5356" i="58" s="1"/>
  <c r="V5356" i="58" s="1"/>
  <c r="R5357" i="58"/>
  <c r="T5357" i="58" s="1"/>
  <c r="V5357" i="58" s="1"/>
  <c r="R5358" i="58"/>
  <c r="T5358" i="58" s="1"/>
  <c r="V5358" i="58" s="1"/>
  <c r="R5359" i="58"/>
  <c r="T5359" i="58" s="1"/>
  <c r="V5359" i="58" s="1"/>
  <c r="R5360" i="58"/>
  <c r="T5360" i="58" s="1"/>
  <c r="V5360" i="58" s="1"/>
  <c r="R5361" i="58"/>
  <c r="T5361" i="58" s="1"/>
  <c r="V5361" i="58" s="1"/>
  <c r="R5362" i="58"/>
  <c r="T5362" i="58" s="1"/>
  <c r="V5362" i="58" s="1"/>
  <c r="X5351" i="58"/>
  <c r="X5352" i="58"/>
  <c r="X5353" i="58"/>
  <c r="X5354" i="58"/>
  <c r="X5355" i="58"/>
  <c r="X5356" i="58"/>
  <c r="X5357" i="58"/>
  <c r="X5358" i="58"/>
  <c r="X5359" i="58"/>
  <c r="X5360" i="58"/>
  <c r="X5361" i="58"/>
  <c r="X5362" i="58"/>
  <c r="A5363" i="58"/>
  <c r="A5364" i="58"/>
  <c r="A5365" i="58"/>
  <c r="A5366" i="58"/>
  <c r="A5367" i="58"/>
  <c r="A5368" i="58"/>
  <c r="A5369" i="58"/>
  <c r="A5370" i="58"/>
  <c r="A5371" i="58"/>
  <c r="A5372" i="58"/>
  <c r="A5373" i="58"/>
  <c r="A5374" i="58"/>
  <c r="B5363" i="58"/>
  <c r="B5364" i="58"/>
  <c r="B5365" i="58"/>
  <c r="B5366" i="58"/>
  <c r="B5367" i="58"/>
  <c r="B5368" i="58"/>
  <c r="B5369" i="58"/>
  <c r="B5370" i="58"/>
  <c r="B5371" i="58"/>
  <c r="B5372" i="58"/>
  <c r="B5373" i="58"/>
  <c r="B5374" i="58"/>
  <c r="D5363" i="58"/>
  <c r="E5363" i="58" s="1"/>
  <c r="D5364" i="58"/>
  <c r="E5364" i="58" s="1"/>
  <c r="D5365" i="58"/>
  <c r="E5365" i="58" s="1"/>
  <c r="D5366" i="58"/>
  <c r="E5366" i="58" s="1"/>
  <c r="D5367" i="58"/>
  <c r="E5367" i="58" s="1"/>
  <c r="D5368" i="58"/>
  <c r="E5368" i="58" s="1"/>
  <c r="D5369" i="58"/>
  <c r="E5369" i="58" s="1"/>
  <c r="D5370" i="58"/>
  <c r="E5370" i="58" s="1"/>
  <c r="D5371" i="58"/>
  <c r="E5371" i="58" s="1"/>
  <c r="D5372" i="58"/>
  <c r="E5372" i="58" s="1"/>
  <c r="D5373" i="58"/>
  <c r="E5373" i="58" s="1"/>
  <c r="D5374" i="58"/>
  <c r="E5374" i="58" s="1"/>
  <c r="F5363" i="58"/>
  <c r="F5364" i="58"/>
  <c r="F5365" i="58"/>
  <c r="F5366" i="58"/>
  <c r="F5367" i="58"/>
  <c r="F5368" i="58"/>
  <c r="F5369" i="58"/>
  <c r="F5370" i="58"/>
  <c r="F5371" i="58"/>
  <c r="F5372" i="58"/>
  <c r="F5373" i="58"/>
  <c r="F5374" i="58"/>
  <c r="J5363" i="58"/>
  <c r="J5364" i="58"/>
  <c r="J5365" i="58"/>
  <c r="J5366" i="58"/>
  <c r="J5367" i="58"/>
  <c r="J5368" i="58"/>
  <c r="J5369" i="58"/>
  <c r="J5370" i="58"/>
  <c r="J5371" i="58"/>
  <c r="J5372" i="58"/>
  <c r="J5373" i="58"/>
  <c r="J5374" i="58"/>
  <c r="K5363" i="58"/>
  <c r="K5364" i="58"/>
  <c r="K5365" i="58"/>
  <c r="K5366" i="58"/>
  <c r="K5367" i="58"/>
  <c r="K5368" i="58"/>
  <c r="K5369" i="58"/>
  <c r="K5370" i="58"/>
  <c r="K5371" i="58"/>
  <c r="K5372" i="58"/>
  <c r="K5373" i="58"/>
  <c r="K5374" i="58"/>
  <c r="L5363" i="58"/>
  <c r="L5364" i="58"/>
  <c r="L5365" i="58"/>
  <c r="L5366" i="58"/>
  <c r="L5367" i="58"/>
  <c r="L5368" i="58"/>
  <c r="L5369" i="58"/>
  <c r="L5370" i="58"/>
  <c r="L5371" i="58"/>
  <c r="L5372" i="58"/>
  <c r="L5373" i="58"/>
  <c r="L5374" i="58"/>
  <c r="M5363" i="58"/>
  <c r="M5364" i="58"/>
  <c r="M5365" i="58"/>
  <c r="M5366" i="58"/>
  <c r="M5367" i="58"/>
  <c r="M5368" i="58"/>
  <c r="M5369" i="58"/>
  <c r="M5370" i="58"/>
  <c r="M5371" i="58"/>
  <c r="M5372" i="58"/>
  <c r="M5373" i="58"/>
  <c r="M5374" i="58"/>
  <c r="P5363" i="58"/>
  <c r="P5364" i="58"/>
  <c r="P5365" i="58"/>
  <c r="P5366" i="58"/>
  <c r="P5367" i="58"/>
  <c r="P5368" i="58"/>
  <c r="P5369" i="58"/>
  <c r="P5370" i="58"/>
  <c r="P5371" i="58"/>
  <c r="P5372" i="58"/>
  <c r="P5373" i="58"/>
  <c r="P5374" i="58"/>
  <c r="Q5363" i="58"/>
  <c r="Q5364" i="58"/>
  <c r="Q5365" i="58"/>
  <c r="Q5366" i="58"/>
  <c r="Q5367" i="58"/>
  <c r="Q5368" i="58"/>
  <c r="Q5369" i="58"/>
  <c r="Q5370" i="58"/>
  <c r="Q5371" i="58"/>
  <c r="Q5372" i="58"/>
  <c r="Q5373" i="58"/>
  <c r="Q5374" i="58"/>
  <c r="R5363" i="58"/>
  <c r="T5363" i="58" s="1"/>
  <c r="V5363" i="58" s="1"/>
  <c r="R5364" i="58"/>
  <c r="T5364" i="58" s="1"/>
  <c r="V5364" i="58" s="1"/>
  <c r="R5365" i="58"/>
  <c r="T5365" i="58" s="1"/>
  <c r="V5365" i="58" s="1"/>
  <c r="R5366" i="58"/>
  <c r="T5366" i="58" s="1"/>
  <c r="V5366" i="58" s="1"/>
  <c r="R5367" i="58"/>
  <c r="T5367" i="58" s="1"/>
  <c r="V5367" i="58" s="1"/>
  <c r="R5368" i="58"/>
  <c r="T5368" i="58" s="1"/>
  <c r="V5368" i="58" s="1"/>
  <c r="R5369" i="58"/>
  <c r="T5369" i="58" s="1"/>
  <c r="V5369" i="58" s="1"/>
  <c r="R5370" i="58"/>
  <c r="T5370" i="58" s="1"/>
  <c r="V5370" i="58" s="1"/>
  <c r="R5371" i="58"/>
  <c r="T5371" i="58" s="1"/>
  <c r="V5371" i="58" s="1"/>
  <c r="R5372" i="58"/>
  <c r="T5372" i="58" s="1"/>
  <c r="V5372" i="58" s="1"/>
  <c r="R5373" i="58"/>
  <c r="T5373" i="58" s="1"/>
  <c r="V5373" i="58" s="1"/>
  <c r="R5374" i="58"/>
  <c r="T5374" i="58" s="1"/>
  <c r="V5374" i="58" s="1"/>
  <c r="X5363" i="58"/>
  <c r="X5364" i="58"/>
  <c r="X5365" i="58"/>
  <c r="X5366" i="58"/>
  <c r="X5367" i="58"/>
  <c r="X5368" i="58"/>
  <c r="X5369" i="58"/>
  <c r="X5370" i="58"/>
  <c r="X5371" i="58"/>
  <c r="X5372" i="58"/>
  <c r="X5373" i="58"/>
  <c r="X5374" i="58"/>
  <c r="A5375" i="58"/>
  <c r="A5376" i="58"/>
  <c r="A5377" i="58"/>
  <c r="A5378" i="58"/>
  <c r="A5379" i="58"/>
  <c r="A5380" i="58"/>
  <c r="A5381" i="58"/>
  <c r="A5382" i="58"/>
  <c r="A5383" i="58"/>
  <c r="A5384" i="58"/>
  <c r="A5385" i="58"/>
  <c r="A5386" i="58"/>
  <c r="B5375" i="58"/>
  <c r="B5376" i="58"/>
  <c r="B5377" i="58"/>
  <c r="B5378" i="58"/>
  <c r="B5379" i="58"/>
  <c r="B5380" i="58"/>
  <c r="B5381" i="58"/>
  <c r="B5382" i="58"/>
  <c r="B5383" i="58"/>
  <c r="B5384" i="58"/>
  <c r="B5385" i="58"/>
  <c r="B5386" i="58"/>
  <c r="D5375" i="58"/>
  <c r="E5375" i="58" s="1"/>
  <c r="D5376" i="58"/>
  <c r="E5376" i="58" s="1"/>
  <c r="D5377" i="58"/>
  <c r="E5377" i="58" s="1"/>
  <c r="D5378" i="58"/>
  <c r="E5378" i="58" s="1"/>
  <c r="D5379" i="58"/>
  <c r="E5379" i="58" s="1"/>
  <c r="D5380" i="58"/>
  <c r="E5380" i="58" s="1"/>
  <c r="D5381" i="58"/>
  <c r="E5381" i="58" s="1"/>
  <c r="D5382" i="58"/>
  <c r="E5382" i="58" s="1"/>
  <c r="D5383" i="58"/>
  <c r="E5383" i="58" s="1"/>
  <c r="D5384" i="58"/>
  <c r="E5384" i="58" s="1"/>
  <c r="D5385" i="58"/>
  <c r="E5385" i="58" s="1"/>
  <c r="D5386" i="58"/>
  <c r="E5386" i="58" s="1"/>
  <c r="F5375" i="58"/>
  <c r="F5376" i="58"/>
  <c r="F5377" i="58"/>
  <c r="F5378" i="58"/>
  <c r="F5379" i="58"/>
  <c r="F5380" i="58"/>
  <c r="F5381" i="58"/>
  <c r="F5382" i="58"/>
  <c r="F5383" i="58"/>
  <c r="F5384" i="58"/>
  <c r="F5385" i="58"/>
  <c r="F5386" i="58"/>
  <c r="J5375" i="58"/>
  <c r="J5376" i="58"/>
  <c r="J5377" i="58"/>
  <c r="J5378" i="58"/>
  <c r="J5379" i="58"/>
  <c r="J5380" i="58"/>
  <c r="J5381" i="58"/>
  <c r="J5382" i="58"/>
  <c r="J5383" i="58"/>
  <c r="J5384" i="58"/>
  <c r="J5385" i="58"/>
  <c r="J5386" i="58"/>
  <c r="K5375" i="58"/>
  <c r="K5376" i="58"/>
  <c r="K5377" i="58"/>
  <c r="K5378" i="58"/>
  <c r="K5379" i="58"/>
  <c r="K5380" i="58"/>
  <c r="K5381" i="58"/>
  <c r="K5382" i="58"/>
  <c r="K5383" i="58"/>
  <c r="K5384" i="58"/>
  <c r="K5385" i="58"/>
  <c r="K5386" i="58"/>
  <c r="L5375" i="58"/>
  <c r="L5376" i="58"/>
  <c r="L5377" i="58"/>
  <c r="L5378" i="58"/>
  <c r="L5379" i="58"/>
  <c r="L5380" i="58"/>
  <c r="L5381" i="58"/>
  <c r="L5382" i="58"/>
  <c r="L5383" i="58"/>
  <c r="L5384" i="58"/>
  <c r="L5385" i="58"/>
  <c r="L5386" i="58"/>
  <c r="M5375" i="58"/>
  <c r="M5376" i="58"/>
  <c r="M5377" i="58"/>
  <c r="M5378" i="58"/>
  <c r="M5379" i="58"/>
  <c r="M5380" i="58"/>
  <c r="M5381" i="58"/>
  <c r="M5382" i="58"/>
  <c r="M5383" i="58"/>
  <c r="M5384" i="58"/>
  <c r="M5385" i="58"/>
  <c r="M5386" i="58"/>
  <c r="P5375" i="58"/>
  <c r="P5376" i="58"/>
  <c r="P5377" i="58"/>
  <c r="P5378" i="58"/>
  <c r="P5379" i="58"/>
  <c r="P5380" i="58"/>
  <c r="P5381" i="58"/>
  <c r="P5382" i="58"/>
  <c r="P5383" i="58"/>
  <c r="P5384" i="58"/>
  <c r="P5385" i="58"/>
  <c r="P5386" i="58"/>
  <c r="Q5375" i="58"/>
  <c r="Q5376" i="58"/>
  <c r="Q5377" i="58"/>
  <c r="Q5378" i="58"/>
  <c r="Q5379" i="58"/>
  <c r="Q5380" i="58"/>
  <c r="Q5381" i="58"/>
  <c r="Q5382" i="58"/>
  <c r="Q5383" i="58"/>
  <c r="Q5384" i="58"/>
  <c r="Q5385" i="58"/>
  <c r="Q5386" i="58"/>
  <c r="R5375" i="58"/>
  <c r="T5375" i="58" s="1"/>
  <c r="V5375" i="58" s="1"/>
  <c r="R5376" i="58"/>
  <c r="T5376" i="58" s="1"/>
  <c r="V5376" i="58" s="1"/>
  <c r="R5377" i="58"/>
  <c r="T5377" i="58" s="1"/>
  <c r="V5377" i="58" s="1"/>
  <c r="R5378" i="58"/>
  <c r="T5378" i="58" s="1"/>
  <c r="V5378" i="58" s="1"/>
  <c r="R5379" i="58"/>
  <c r="T5379" i="58" s="1"/>
  <c r="V5379" i="58" s="1"/>
  <c r="R5380" i="58"/>
  <c r="T5380" i="58" s="1"/>
  <c r="V5380" i="58" s="1"/>
  <c r="R5381" i="58"/>
  <c r="T5381" i="58" s="1"/>
  <c r="V5381" i="58" s="1"/>
  <c r="R5382" i="58"/>
  <c r="T5382" i="58" s="1"/>
  <c r="V5382" i="58" s="1"/>
  <c r="R5383" i="58"/>
  <c r="T5383" i="58" s="1"/>
  <c r="V5383" i="58" s="1"/>
  <c r="R5384" i="58"/>
  <c r="T5384" i="58" s="1"/>
  <c r="V5384" i="58" s="1"/>
  <c r="R5385" i="58"/>
  <c r="T5385" i="58" s="1"/>
  <c r="V5385" i="58" s="1"/>
  <c r="R5386" i="58"/>
  <c r="T5386" i="58" s="1"/>
  <c r="V5386" i="58" s="1"/>
  <c r="X5375" i="58"/>
  <c r="X5376" i="58"/>
  <c r="X5377" i="58"/>
  <c r="X5378" i="58"/>
  <c r="X5379" i="58"/>
  <c r="X5380" i="58"/>
  <c r="X5381" i="58"/>
  <c r="X5382" i="58"/>
  <c r="X5383" i="58"/>
  <c r="X5384" i="58"/>
  <c r="X5385" i="58"/>
  <c r="X5386" i="58"/>
  <c r="A5387" i="58"/>
  <c r="A5388" i="58"/>
  <c r="A5389" i="58"/>
  <c r="A5390" i="58"/>
  <c r="A5391" i="58"/>
  <c r="A5392" i="58"/>
  <c r="A5393" i="58"/>
  <c r="A5394" i="58"/>
  <c r="A5395" i="58"/>
  <c r="A5396" i="58"/>
  <c r="A5397" i="58"/>
  <c r="A5398" i="58"/>
  <c r="B5387" i="58"/>
  <c r="B5388" i="58"/>
  <c r="B5389" i="58"/>
  <c r="B5390" i="58"/>
  <c r="B5391" i="58"/>
  <c r="B5392" i="58"/>
  <c r="B5393" i="58"/>
  <c r="B5394" i="58"/>
  <c r="B5395" i="58"/>
  <c r="B5396" i="58"/>
  <c r="B5397" i="58"/>
  <c r="B5398" i="58"/>
  <c r="D5387" i="58"/>
  <c r="E5387" i="58" s="1"/>
  <c r="D5388" i="58"/>
  <c r="E5388" i="58" s="1"/>
  <c r="D5389" i="58"/>
  <c r="E5389" i="58" s="1"/>
  <c r="D5390" i="58"/>
  <c r="E5390" i="58" s="1"/>
  <c r="D5391" i="58"/>
  <c r="E5391" i="58" s="1"/>
  <c r="D5392" i="58"/>
  <c r="E5392" i="58" s="1"/>
  <c r="D5393" i="58"/>
  <c r="E5393" i="58" s="1"/>
  <c r="D5394" i="58"/>
  <c r="E5394" i="58" s="1"/>
  <c r="D5395" i="58"/>
  <c r="E5395" i="58" s="1"/>
  <c r="D5396" i="58"/>
  <c r="E5396" i="58" s="1"/>
  <c r="D5397" i="58"/>
  <c r="E5397" i="58" s="1"/>
  <c r="D5398" i="58"/>
  <c r="E5398" i="58" s="1"/>
  <c r="F5387" i="58"/>
  <c r="F5388" i="58"/>
  <c r="F5389" i="58"/>
  <c r="F5390" i="58"/>
  <c r="F5391" i="58"/>
  <c r="F5392" i="58"/>
  <c r="F5393" i="58"/>
  <c r="F5394" i="58"/>
  <c r="F5395" i="58"/>
  <c r="F5396" i="58"/>
  <c r="F5397" i="58"/>
  <c r="F5398" i="58"/>
  <c r="J5387" i="58"/>
  <c r="J5388" i="58"/>
  <c r="J5389" i="58"/>
  <c r="J5390" i="58"/>
  <c r="J5391" i="58"/>
  <c r="J5392" i="58"/>
  <c r="J5393" i="58"/>
  <c r="J5394" i="58"/>
  <c r="J5395" i="58"/>
  <c r="J5396" i="58"/>
  <c r="J5397" i="58"/>
  <c r="J5398" i="58"/>
  <c r="K5387" i="58"/>
  <c r="K5388" i="58"/>
  <c r="K5389" i="58"/>
  <c r="K5390" i="58"/>
  <c r="K5391" i="58"/>
  <c r="K5392" i="58"/>
  <c r="K5393" i="58"/>
  <c r="K5394" i="58"/>
  <c r="K5395" i="58"/>
  <c r="K5396" i="58"/>
  <c r="K5397" i="58"/>
  <c r="K5398" i="58"/>
  <c r="L5387" i="58"/>
  <c r="L5388" i="58"/>
  <c r="L5389" i="58"/>
  <c r="L5390" i="58"/>
  <c r="L5391" i="58"/>
  <c r="L5392" i="58"/>
  <c r="L5393" i="58"/>
  <c r="L5394" i="58"/>
  <c r="L5395" i="58"/>
  <c r="L5396" i="58"/>
  <c r="L5397" i="58"/>
  <c r="L5398" i="58"/>
  <c r="M5387" i="58"/>
  <c r="M5388" i="58"/>
  <c r="M5389" i="58"/>
  <c r="M5390" i="58"/>
  <c r="M5391" i="58"/>
  <c r="M5392" i="58"/>
  <c r="M5393" i="58"/>
  <c r="M5394" i="58"/>
  <c r="M5395" i="58"/>
  <c r="M5396" i="58"/>
  <c r="M5397" i="58"/>
  <c r="M5398" i="58"/>
  <c r="P5387" i="58"/>
  <c r="P5388" i="58"/>
  <c r="P5389" i="58"/>
  <c r="P5390" i="58"/>
  <c r="P5391" i="58"/>
  <c r="P5392" i="58"/>
  <c r="P5393" i="58"/>
  <c r="P5394" i="58"/>
  <c r="P5395" i="58"/>
  <c r="P5396" i="58"/>
  <c r="P5397" i="58"/>
  <c r="P5398" i="58"/>
  <c r="Q5387" i="58"/>
  <c r="Q5388" i="58"/>
  <c r="Q5389" i="58"/>
  <c r="Q5390" i="58"/>
  <c r="Q5391" i="58"/>
  <c r="Q5392" i="58"/>
  <c r="Q5393" i="58"/>
  <c r="Q5394" i="58"/>
  <c r="Q5395" i="58"/>
  <c r="Q5396" i="58"/>
  <c r="Q5397" i="58"/>
  <c r="Q5398" i="58"/>
  <c r="R5387" i="58"/>
  <c r="T5387" i="58" s="1"/>
  <c r="V5387" i="58" s="1"/>
  <c r="R5388" i="58"/>
  <c r="T5388" i="58" s="1"/>
  <c r="V5388" i="58" s="1"/>
  <c r="R5389" i="58"/>
  <c r="T5389" i="58" s="1"/>
  <c r="V5389" i="58" s="1"/>
  <c r="R5390" i="58"/>
  <c r="T5390" i="58" s="1"/>
  <c r="V5390" i="58" s="1"/>
  <c r="R5391" i="58"/>
  <c r="T5391" i="58" s="1"/>
  <c r="V5391" i="58" s="1"/>
  <c r="R5392" i="58"/>
  <c r="T5392" i="58" s="1"/>
  <c r="V5392" i="58" s="1"/>
  <c r="R5393" i="58"/>
  <c r="T5393" i="58" s="1"/>
  <c r="V5393" i="58" s="1"/>
  <c r="R5394" i="58"/>
  <c r="T5394" i="58" s="1"/>
  <c r="V5394" i="58" s="1"/>
  <c r="R5395" i="58"/>
  <c r="T5395" i="58" s="1"/>
  <c r="V5395" i="58" s="1"/>
  <c r="R5396" i="58"/>
  <c r="T5396" i="58" s="1"/>
  <c r="V5396" i="58" s="1"/>
  <c r="R5397" i="58"/>
  <c r="T5397" i="58" s="1"/>
  <c r="V5397" i="58" s="1"/>
  <c r="R5398" i="58"/>
  <c r="T5398" i="58" s="1"/>
  <c r="V5398" i="58" s="1"/>
  <c r="X5387" i="58"/>
  <c r="X5388" i="58"/>
  <c r="X5389" i="58"/>
  <c r="X5390" i="58"/>
  <c r="X5391" i="58"/>
  <c r="X5392" i="58"/>
  <c r="X5393" i="58"/>
  <c r="X5394" i="58"/>
  <c r="X5395" i="58"/>
  <c r="X5396" i="58"/>
  <c r="X5397" i="58"/>
  <c r="X5398" i="58"/>
  <c r="A5399" i="58"/>
  <c r="A5400" i="58"/>
  <c r="A5401" i="58"/>
  <c r="A5402" i="58"/>
  <c r="A5403" i="58"/>
  <c r="A5404" i="58"/>
  <c r="A5405" i="58"/>
  <c r="A5406" i="58"/>
  <c r="A5407" i="58"/>
  <c r="A5408" i="58"/>
  <c r="A5409" i="58"/>
  <c r="A5410" i="58"/>
  <c r="B5399" i="58"/>
  <c r="B5400" i="58"/>
  <c r="B5401" i="58"/>
  <c r="B5402" i="58"/>
  <c r="B5403" i="58"/>
  <c r="B5404" i="58"/>
  <c r="B5405" i="58"/>
  <c r="B5406" i="58"/>
  <c r="B5407" i="58"/>
  <c r="B5408" i="58"/>
  <c r="B5409" i="58"/>
  <c r="B5410" i="58"/>
  <c r="D5399" i="58"/>
  <c r="E5399" i="58" s="1"/>
  <c r="D5400" i="58"/>
  <c r="E5400" i="58" s="1"/>
  <c r="D5401" i="58"/>
  <c r="E5401" i="58" s="1"/>
  <c r="D5402" i="58"/>
  <c r="E5402" i="58" s="1"/>
  <c r="D5403" i="58"/>
  <c r="E5403" i="58" s="1"/>
  <c r="D5404" i="58"/>
  <c r="E5404" i="58" s="1"/>
  <c r="D5405" i="58"/>
  <c r="E5405" i="58" s="1"/>
  <c r="D5406" i="58"/>
  <c r="E5406" i="58" s="1"/>
  <c r="D5407" i="58"/>
  <c r="E5407" i="58" s="1"/>
  <c r="D5408" i="58"/>
  <c r="E5408" i="58" s="1"/>
  <c r="D5409" i="58"/>
  <c r="E5409" i="58" s="1"/>
  <c r="D5410" i="58"/>
  <c r="E5410" i="58" s="1"/>
  <c r="F5399" i="58"/>
  <c r="F5400" i="58"/>
  <c r="F5401" i="58"/>
  <c r="F5402" i="58"/>
  <c r="F5403" i="58"/>
  <c r="F5404" i="58"/>
  <c r="F5405" i="58"/>
  <c r="F5406" i="58"/>
  <c r="F5407" i="58"/>
  <c r="F5408" i="58"/>
  <c r="F5409" i="58"/>
  <c r="F5410" i="58"/>
  <c r="J5399" i="58"/>
  <c r="J5400" i="58"/>
  <c r="J5401" i="58"/>
  <c r="J5402" i="58"/>
  <c r="J5403" i="58"/>
  <c r="J5404" i="58"/>
  <c r="J5405" i="58"/>
  <c r="J5406" i="58"/>
  <c r="J5407" i="58"/>
  <c r="J5408" i="58"/>
  <c r="J5409" i="58"/>
  <c r="J5410" i="58"/>
  <c r="K5399" i="58"/>
  <c r="K5400" i="58"/>
  <c r="K5401" i="58"/>
  <c r="K5402" i="58"/>
  <c r="K5403" i="58"/>
  <c r="K5404" i="58"/>
  <c r="K5405" i="58"/>
  <c r="K5406" i="58"/>
  <c r="K5407" i="58"/>
  <c r="K5408" i="58"/>
  <c r="K5409" i="58"/>
  <c r="K5410" i="58"/>
  <c r="L5399" i="58"/>
  <c r="L5400" i="58"/>
  <c r="L5401" i="58"/>
  <c r="L5402" i="58"/>
  <c r="L5403" i="58"/>
  <c r="L5404" i="58"/>
  <c r="L5405" i="58"/>
  <c r="L5406" i="58"/>
  <c r="L5407" i="58"/>
  <c r="L5408" i="58"/>
  <c r="L5409" i="58"/>
  <c r="L5410" i="58"/>
  <c r="M5399" i="58"/>
  <c r="M5400" i="58"/>
  <c r="M5401" i="58"/>
  <c r="M5402" i="58"/>
  <c r="M5403" i="58"/>
  <c r="M5404" i="58"/>
  <c r="M5405" i="58"/>
  <c r="M5406" i="58"/>
  <c r="M5407" i="58"/>
  <c r="M5408" i="58"/>
  <c r="M5409" i="58"/>
  <c r="M5410" i="58"/>
  <c r="P5399" i="58"/>
  <c r="P5400" i="58"/>
  <c r="P5401" i="58"/>
  <c r="P5402" i="58"/>
  <c r="P5403" i="58"/>
  <c r="P5404" i="58"/>
  <c r="P5405" i="58"/>
  <c r="P5406" i="58"/>
  <c r="P5407" i="58"/>
  <c r="P5408" i="58"/>
  <c r="P5409" i="58"/>
  <c r="P5410" i="58"/>
  <c r="Q5399" i="58"/>
  <c r="Q5400" i="58"/>
  <c r="Q5401" i="58"/>
  <c r="Q5402" i="58"/>
  <c r="Q5403" i="58"/>
  <c r="Q5404" i="58"/>
  <c r="Q5405" i="58"/>
  <c r="Q5406" i="58"/>
  <c r="Q5407" i="58"/>
  <c r="Q5408" i="58"/>
  <c r="Q5409" i="58"/>
  <c r="Q5410" i="58"/>
  <c r="R5399" i="58"/>
  <c r="T5399" i="58" s="1"/>
  <c r="V5399" i="58" s="1"/>
  <c r="R5400" i="58"/>
  <c r="T5400" i="58" s="1"/>
  <c r="V5400" i="58" s="1"/>
  <c r="R5401" i="58"/>
  <c r="T5401" i="58" s="1"/>
  <c r="V5401" i="58" s="1"/>
  <c r="R5402" i="58"/>
  <c r="T5402" i="58" s="1"/>
  <c r="V5402" i="58" s="1"/>
  <c r="R5403" i="58"/>
  <c r="T5403" i="58" s="1"/>
  <c r="V5403" i="58" s="1"/>
  <c r="R5404" i="58"/>
  <c r="T5404" i="58" s="1"/>
  <c r="V5404" i="58" s="1"/>
  <c r="R5405" i="58"/>
  <c r="T5405" i="58" s="1"/>
  <c r="V5405" i="58" s="1"/>
  <c r="R5406" i="58"/>
  <c r="T5406" i="58" s="1"/>
  <c r="V5406" i="58" s="1"/>
  <c r="R5407" i="58"/>
  <c r="T5407" i="58" s="1"/>
  <c r="V5407" i="58" s="1"/>
  <c r="R5408" i="58"/>
  <c r="T5408" i="58" s="1"/>
  <c r="V5408" i="58" s="1"/>
  <c r="R5409" i="58"/>
  <c r="T5409" i="58" s="1"/>
  <c r="V5409" i="58" s="1"/>
  <c r="R5410" i="58"/>
  <c r="T5410" i="58" s="1"/>
  <c r="V5410" i="58" s="1"/>
  <c r="X5399" i="58"/>
  <c r="X5400" i="58"/>
  <c r="X5401" i="58"/>
  <c r="X5402" i="58"/>
  <c r="X5403" i="58"/>
  <c r="X5404" i="58"/>
  <c r="X5405" i="58"/>
  <c r="X5406" i="58"/>
  <c r="X5407" i="58"/>
  <c r="X5408" i="58"/>
  <c r="X5409" i="58"/>
  <c r="X5410" i="58"/>
  <c r="A5411" i="58"/>
  <c r="A5412" i="58"/>
  <c r="B5411" i="58"/>
  <c r="B5412" i="58"/>
  <c r="D5411" i="58"/>
  <c r="E5411" i="58" s="1"/>
  <c r="D5412" i="58"/>
  <c r="E5412" i="58" s="1"/>
  <c r="F5411" i="58"/>
  <c r="F5412" i="58"/>
  <c r="J5411" i="58"/>
  <c r="J5412" i="58"/>
  <c r="K5411" i="58"/>
  <c r="K5412" i="58"/>
  <c r="L5411" i="58"/>
  <c r="L5412" i="58"/>
  <c r="M5411" i="58"/>
  <c r="M5412" i="58"/>
  <c r="P5411" i="58"/>
  <c r="P5412" i="58"/>
  <c r="Q5411" i="58"/>
  <c r="Q5412" i="58"/>
  <c r="R5411" i="58"/>
  <c r="T5411" i="58" s="1"/>
  <c r="V5411" i="58" s="1"/>
  <c r="R5412" i="58"/>
  <c r="T5412" i="58" s="1"/>
  <c r="V5412" i="58" s="1"/>
  <c r="X5411" i="58"/>
  <c r="X5412" i="58"/>
  <c r="A5413" i="58"/>
  <c r="A5414" i="58"/>
  <c r="B5413" i="58"/>
  <c r="B5414" i="58"/>
  <c r="D5413" i="58"/>
  <c r="E5413" i="58" s="1"/>
  <c r="D5414" i="58"/>
  <c r="E5414" i="58" s="1"/>
  <c r="F5413" i="58"/>
  <c r="F5414" i="58"/>
  <c r="J5413" i="58"/>
  <c r="J5414" i="58"/>
  <c r="K5413" i="58"/>
  <c r="K5414" i="58"/>
  <c r="L5413" i="58"/>
  <c r="L5414" i="58"/>
  <c r="M5413" i="58"/>
  <c r="M5414" i="58"/>
  <c r="P5413" i="58"/>
  <c r="P5414" i="58"/>
  <c r="Q5413" i="58"/>
  <c r="Q5414" i="58"/>
  <c r="R5413" i="58"/>
  <c r="T5413" i="58" s="1"/>
  <c r="V5413" i="58" s="1"/>
  <c r="R5414" i="58"/>
  <c r="T5414" i="58" s="1"/>
  <c r="V5414" i="58" s="1"/>
  <c r="X5413" i="58"/>
  <c r="X5414" i="58"/>
  <c r="A5415" i="58"/>
  <c r="A5416" i="58"/>
  <c r="B5415" i="58"/>
  <c r="B5416" i="58"/>
  <c r="D5415" i="58"/>
  <c r="E5415" i="58" s="1"/>
  <c r="D5416" i="58"/>
  <c r="E5416" i="58" s="1"/>
  <c r="F5415" i="58"/>
  <c r="F5416" i="58"/>
  <c r="J5415" i="58"/>
  <c r="J5416" i="58"/>
  <c r="K5415" i="58"/>
  <c r="K5416" i="58"/>
  <c r="L5415" i="58"/>
  <c r="L5416" i="58"/>
  <c r="M5415" i="58"/>
  <c r="M5416" i="58"/>
  <c r="P5415" i="58"/>
  <c r="P5416" i="58"/>
  <c r="Q5415" i="58"/>
  <c r="Q5416" i="58"/>
  <c r="R5415" i="58"/>
  <c r="T5415" i="58" s="1"/>
  <c r="V5415" i="58" s="1"/>
  <c r="R5416" i="58"/>
  <c r="T5416" i="58" s="1"/>
  <c r="V5416" i="58" s="1"/>
  <c r="X5415" i="58"/>
  <c r="X5416" i="58"/>
  <c r="A5417" i="58"/>
  <c r="A5418" i="58"/>
  <c r="B5417" i="58"/>
  <c r="B5418" i="58"/>
  <c r="D5417" i="58"/>
  <c r="E5417" i="58" s="1"/>
  <c r="D5418" i="58"/>
  <c r="E5418" i="58" s="1"/>
  <c r="F5417" i="58"/>
  <c r="F5418" i="58"/>
  <c r="J5417" i="58"/>
  <c r="J5418" i="58"/>
  <c r="K5417" i="58"/>
  <c r="K5418" i="58"/>
  <c r="L5417" i="58"/>
  <c r="L5418" i="58"/>
  <c r="M5417" i="58"/>
  <c r="M5418" i="58"/>
  <c r="P5417" i="58"/>
  <c r="P5418" i="58"/>
  <c r="Q5417" i="58"/>
  <c r="Q5418" i="58"/>
  <c r="R5417" i="58"/>
  <c r="T5417" i="58" s="1"/>
  <c r="V5417" i="58" s="1"/>
  <c r="R5418" i="58"/>
  <c r="T5418" i="58" s="1"/>
  <c r="V5418" i="58" s="1"/>
  <c r="X5417" i="58"/>
  <c r="X5418" i="58"/>
  <c r="A5419" i="58"/>
  <c r="A5420" i="58"/>
  <c r="B5419" i="58"/>
  <c r="B5420" i="58"/>
  <c r="D5419" i="58"/>
  <c r="E5419" i="58" s="1"/>
  <c r="D5420" i="58"/>
  <c r="E5420" i="58" s="1"/>
  <c r="F5419" i="58"/>
  <c r="F5420" i="58"/>
  <c r="J5419" i="58"/>
  <c r="J5420" i="58"/>
  <c r="K5419" i="58"/>
  <c r="K5420" i="58"/>
  <c r="L5419" i="58"/>
  <c r="L5420" i="58"/>
  <c r="M5419" i="58"/>
  <c r="M5420" i="58"/>
  <c r="P5419" i="58"/>
  <c r="P5420" i="58"/>
  <c r="Q5419" i="58"/>
  <c r="Q5420" i="58"/>
  <c r="R5419" i="58"/>
  <c r="T5419" i="58" s="1"/>
  <c r="V5419" i="58" s="1"/>
  <c r="R5420" i="58"/>
  <c r="T5420" i="58" s="1"/>
  <c r="V5420" i="58" s="1"/>
  <c r="X5419" i="58"/>
  <c r="X5420" i="58"/>
  <c r="A5421" i="58"/>
  <c r="A5422" i="58"/>
  <c r="B5421" i="58"/>
  <c r="B5422" i="58"/>
  <c r="D5421" i="58"/>
  <c r="E5421" i="58" s="1"/>
  <c r="D5422" i="58"/>
  <c r="E5422" i="58" s="1"/>
  <c r="F5421" i="58"/>
  <c r="F5422" i="58"/>
  <c r="J5421" i="58"/>
  <c r="J5422" i="58"/>
  <c r="K5421" i="58"/>
  <c r="K5422" i="58"/>
  <c r="L5421" i="58"/>
  <c r="L5422" i="58"/>
  <c r="M5421" i="58"/>
  <c r="M5422" i="58"/>
  <c r="P5421" i="58"/>
  <c r="P5422" i="58"/>
  <c r="Q5421" i="58"/>
  <c r="Q5422" i="58"/>
  <c r="R5421" i="58"/>
  <c r="T5421" i="58" s="1"/>
  <c r="V5421" i="58" s="1"/>
  <c r="R5422" i="58"/>
  <c r="T5422" i="58" s="1"/>
  <c r="V5422" i="58" s="1"/>
  <c r="X5421" i="58"/>
  <c r="X5422" i="58"/>
  <c r="A5423" i="58"/>
  <c r="A5424" i="58"/>
  <c r="B5423" i="58"/>
  <c r="B5424" i="58"/>
  <c r="D5423" i="58"/>
  <c r="E5423" i="58" s="1"/>
  <c r="D5424" i="58"/>
  <c r="E5424" i="58" s="1"/>
  <c r="F5423" i="58"/>
  <c r="F5424" i="58"/>
  <c r="J5423" i="58"/>
  <c r="J5424" i="58"/>
  <c r="K5423" i="58"/>
  <c r="K5424" i="58"/>
  <c r="L5423" i="58"/>
  <c r="L5424" i="58"/>
  <c r="M5423" i="58"/>
  <c r="M5424" i="58"/>
  <c r="P5423" i="58"/>
  <c r="P5424" i="58"/>
  <c r="Q5423" i="58"/>
  <c r="Q5424" i="58"/>
  <c r="R5423" i="58"/>
  <c r="T5423" i="58" s="1"/>
  <c r="V5423" i="58" s="1"/>
  <c r="R5424" i="58"/>
  <c r="T5424" i="58" s="1"/>
  <c r="V5424" i="58" s="1"/>
  <c r="X5423" i="58"/>
  <c r="X5424" i="58"/>
  <c r="A5425" i="58"/>
  <c r="A5426" i="58"/>
  <c r="B5425" i="58"/>
  <c r="B5426" i="58"/>
  <c r="D5425" i="58"/>
  <c r="E5425" i="58" s="1"/>
  <c r="D5426" i="58"/>
  <c r="E5426" i="58" s="1"/>
  <c r="F5425" i="58"/>
  <c r="F5426" i="58"/>
  <c r="J5425" i="58"/>
  <c r="J5426" i="58"/>
  <c r="K5425" i="58"/>
  <c r="K5426" i="58"/>
  <c r="L5425" i="58"/>
  <c r="L5426" i="58"/>
  <c r="M5425" i="58"/>
  <c r="M5426" i="58"/>
  <c r="P5425" i="58"/>
  <c r="P5426" i="58"/>
  <c r="Q5425" i="58"/>
  <c r="Q5426" i="58"/>
  <c r="R5425" i="58"/>
  <c r="T5425" i="58" s="1"/>
  <c r="V5425" i="58" s="1"/>
  <c r="R5426" i="58"/>
  <c r="T5426" i="58" s="1"/>
  <c r="V5426" i="58" s="1"/>
  <c r="X5425" i="58"/>
  <c r="X5426" i="58"/>
  <c r="A5428" i="58"/>
  <c r="B5427" i="58"/>
  <c r="B5428" i="58"/>
  <c r="D5427" i="58"/>
  <c r="E5427" i="58" s="1"/>
  <c r="D5428" i="58"/>
  <c r="E5428" i="58" s="1"/>
  <c r="F5427" i="58"/>
  <c r="F5428" i="58"/>
  <c r="J5427" i="58"/>
  <c r="J5428" i="58"/>
  <c r="K5427" i="58"/>
  <c r="K5428" i="58"/>
  <c r="L5427" i="58"/>
  <c r="L5428" i="58"/>
  <c r="M5427" i="58"/>
  <c r="M5428" i="58"/>
  <c r="P5427" i="58"/>
  <c r="P5428" i="58"/>
  <c r="Q5427" i="58"/>
  <c r="Q5428" i="58"/>
  <c r="R5427" i="58"/>
  <c r="T5427" i="58" s="1"/>
  <c r="V5427" i="58" s="1"/>
  <c r="R5428" i="58"/>
  <c r="T5428" i="58" s="1"/>
  <c r="V5428" i="58" s="1"/>
  <c r="X5427" i="58"/>
  <c r="X5428" i="58"/>
  <c r="A5429" i="58"/>
  <c r="A5430" i="58"/>
  <c r="B5429" i="58"/>
  <c r="B5430" i="58"/>
  <c r="D5429" i="58"/>
  <c r="E5429" i="58" s="1"/>
  <c r="D5430" i="58"/>
  <c r="E5430" i="58" s="1"/>
  <c r="F5429" i="58"/>
  <c r="F5430" i="58"/>
  <c r="J5429" i="58"/>
  <c r="J5430" i="58"/>
  <c r="K5429" i="58"/>
  <c r="K5430" i="58"/>
  <c r="L5429" i="58"/>
  <c r="L5430" i="58"/>
  <c r="M5429" i="58"/>
  <c r="M5430" i="58"/>
  <c r="P5429" i="58"/>
  <c r="P5430" i="58"/>
  <c r="Q5429" i="58"/>
  <c r="Q5430" i="58"/>
  <c r="R5429" i="58"/>
  <c r="T5429" i="58" s="1"/>
  <c r="V5429" i="58" s="1"/>
  <c r="R5430" i="58"/>
  <c r="T5430" i="58" s="1"/>
  <c r="V5430" i="58" s="1"/>
  <c r="X5429" i="58"/>
  <c r="X5430" i="58"/>
  <c r="A5431" i="58"/>
  <c r="A5432" i="58"/>
  <c r="B5431" i="58"/>
  <c r="B5432" i="58"/>
  <c r="D5431" i="58"/>
  <c r="E5431" i="58" s="1"/>
  <c r="D5432" i="58"/>
  <c r="E5432" i="58" s="1"/>
  <c r="F5431" i="58"/>
  <c r="F5432" i="58"/>
  <c r="J5431" i="58"/>
  <c r="J5432" i="58"/>
  <c r="K5431" i="58"/>
  <c r="K5432" i="58"/>
  <c r="L5431" i="58"/>
  <c r="L5432" i="58"/>
  <c r="M5431" i="58"/>
  <c r="M5432" i="58"/>
  <c r="P5431" i="58"/>
  <c r="P5432" i="58"/>
  <c r="Q5431" i="58"/>
  <c r="Q5432" i="58"/>
  <c r="R5431" i="58"/>
  <c r="T5431" i="58" s="1"/>
  <c r="V5431" i="58" s="1"/>
  <c r="R5432" i="58"/>
  <c r="T5432" i="58" s="1"/>
  <c r="V5432" i="58" s="1"/>
  <c r="X5431" i="58"/>
  <c r="X5432" i="58"/>
  <c r="A5433" i="58"/>
  <c r="A5434" i="58"/>
  <c r="B5433" i="58"/>
  <c r="B5434" i="58"/>
  <c r="D5433" i="58"/>
  <c r="E5433" i="58" s="1"/>
  <c r="D5434" i="58"/>
  <c r="E5434" i="58" s="1"/>
  <c r="F5433" i="58"/>
  <c r="F5434" i="58"/>
  <c r="J5433" i="58"/>
  <c r="J5434" i="58"/>
  <c r="K5433" i="58"/>
  <c r="K5434" i="58"/>
  <c r="L5433" i="58"/>
  <c r="L5434" i="58"/>
  <c r="M5433" i="58"/>
  <c r="M5434" i="58"/>
  <c r="P5433" i="58"/>
  <c r="P5434" i="58"/>
  <c r="Q5433" i="58"/>
  <c r="Q5434" i="58"/>
  <c r="R5433" i="58"/>
  <c r="T5433" i="58" s="1"/>
  <c r="V5433" i="58" s="1"/>
  <c r="R5434" i="58"/>
  <c r="T5434" i="58" s="1"/>
  <c r="V5434" i="58" s="1"/>
  <c r="X5433" i="58"/>
  <c r="X5434" i="58"/>
  <c r="A5435" i="58"/>
  <c r="A5543" i="58"/>
  <c r="B5435" i="58"/>
  <c r="B5543" i="58"/>
  <c r="D5435" i="58"/>
  <c r="E5435" i="58" s="1"/>
  <c r="D5543" i="58"/>
  <c r="E5543" i="58" s="1"/>
  <c r="F5435" i="58"/>
  <c r="F5543" i="58"/>
  <c r="J5435" i="58"/>
  <c r="J5543" i="58"/>
  <c r="K5435" i="58"/>
  <c r="K5543" i="58"/>
  <c r="L5435" i="58"/>
  <c r="L5543" i="58"/>
  <c r="M5435" i="58"/>
  <c r="M5543" i="58"/>
  <c r="P5435" i="58"/>
  <c r="P5543" i="58"/>
  <c r="Q5435" i="58"/>
  <c r="Q5543" i="58"/>
  <c r="R5435" i="58"/>
  <c r="T5435" i="58" s="1"/>
  <c r="V5435" i="58" s="1"/>
  <c r="R5543" i="58"/>
  <c r="T5543" i="58" s="1"/>
  <c r="V5543" i="58" s="1"/>
  <c r="X5435" i="58"/>
  <c r="X5543" i="58"/>
  <c r="A5544" i="58"/>
  <c r="A5545" i="58"/>
  <c r="B5544" i="58"/>
  <c r="B5545" i="58"/>
  <c r="D5544" i="58"/>
  <c r="E5544" i="58" s="1"/>
  <c r="D5545" i="58"/>
  <c r="E5545" i="58" s="1"/>
  <c r="F5544" i="58"/>
  <c r="F5545" i="58"/>
  <c r="J5544" i="58"/>
  <c r="J5545" i="58"/>
  <c r="K5544" i="58"/>
  <c r="K5545" i="58"/>
  <c r="L5544" i="58"/>
  <c r="L5545" i="58"/>
  <c r="M5544" i="58"/>
  <c r="M5545" i="58"/>
  <c r="P5544" i="58"/>
  <c r="P5545" i="58"/>
  <c r="Q5544" i="58"/>
  <c r="Q5545" i="58"/>
  <c r="R5544" i="58"/>
  <c r="T5544" i="58" s="1"/>
  <c r="V5544" i="58" s="1"/>
  <c r="R5545" i="58"/>
  <c r="T5545" i="58" s="1"/>
  <c r="V5545" i="58" s="1"/>
  <c r="X5544" i="58"/>
  <c r="X5545" i="58"/>
  <c r="A5546" i="58"/>
  <c r="A5597" i="58"/>
  <c r="B5546" i="58"/>
  <c r="B5597" i="58"/>
  <c r="D5546" i="58"/>
  <c r="E5546" i="58" s="1"/>
  <c r="D5597" i="58"/>
  <c r="E5597" i="58" s="1"/>
  <c r="F5546" i="58"/>
  <c r="F5597" i="58"/>
  <c r="J5546" i="58"/>
  <c r="J5597" i="58"/>
  <c r="K5546" i="58"/>
  <c r="K5597" i="58"/>
  <c r="L5546" i="58"/>
  <c r="L5597" i="58"/>
  <c r="M5546" i="58"/>
  <c r="M5597" i="58"/>
  <c r="P5546" i="58"/>
  <c r="P5597" i="58"/>
  <c r="Q5546" i="58"/>
  <c r="Q5597" i="58"/>
  <c r="R5546" i="58"/>
  <c r="T5546" i="58" s="1"/>
  <c r="V5546" i="58" s="1"/>
  <c r="R5597" i="58"/>
  <c r="T5597" i="58" s="1"/>
  <c r="V5597" i="58" s="1"/>
  <c r="X5546" i="58"/>
  <c r="X5597" i="58"/>
  <c r="A5598" i="58"/>
  <c r="A5599" i="58"/>
  <c r="B5598" i="58"/>
  <c r="B5599" i="58"/>
  <c r="D5598" i="58"/>
  <c r="E5598" i="58" s="1"/>
  <c r="D5599" i="58"/>
  <c r="E5599" i="58" s="1"/>
  <c r="F5598" i="58"/>
  <c r="F5599" i="58"/>
  <c r="J5598" i="58"/>
  <c r="J5599" i="58"/>
  <c r="K5598" i="58"/>
  <c r="K5599" i="58"/>
  <c r="L5598" i="58"/>
  <c r="L5599" i="58"/>
  <c r="M5598" i="58"/>
  <c r="M5599" i="58"/>
  <c r="P5598" i="58"/>
  <c r="P5599" i="58"/>
  <c r="Q5598" i="58"/>
  <c r="Q5599" i="58"/>
  <c r="R5598" i="58"/>
  <c r="T5598" i="58" s="1"/>
  <c r="V5598" i="58" s="1"/>
  <c r="R5599" i="58"/>
  <c r="T5599" i="58" s="1"/>
  <c r="V5599" i="58" s="1"/>
  <c r="X5598" i="58"/>
  <c r="X5599" i="58"/>
  <c r="W5355" i="58" l="1"/>
  <c r="Y5355" i="58"/>
  <c r="AN5355" i="58" s="1"/>
  <c r="W5357" i="58"/>
  <c r="Y5357" i="58"/>
  <c r="AN5357" i="58" s="1"/>
  <c r="W5362" i="58"/>
  <c r="Y5362" i="58"/>
  <c r="AN5362" i="58" s="1"/>
  <c r="W5354" i="58"/>
  <c r="Y5354" i="58"/>
  <c r="AN5354" i="58" s="1"/>
  <c r="W5361" i="58"/>
  <c r="Y5361" i="58"/>
  <c r="AN5361" i="58" s="1"/>
  <c r="W5353" i="58"/>
  <c r="Y5353" i="58"/>
  <c r="AN5353" i="58" s="1"/>
  <c r="W5358" i="58"/>
  <c r="Y5358" i="58"/>
  <c r="AN5358" i="58" s="1"/>
  <c r="W5356" i="58"/>
  <c r="Y5356" i="58"/>
  <c r="AN5356" i="58" s="1"/>
  <c r="W5360" i="58"/>
  <c r="Y5360" i="58"/>
  <c r="AN5360" i="58" s="1"/>
  <c r="W5352" i="58"/>
  <c r="Y5352" i="58"/>
  <c r="AN5352" i="58" s="1"/>
  <c r="W5359" i="58"/>
  <c r="Y5359" i="58"/>
  <c r="AN5359" i="58" s="1"/>
  <c r="W5351" i="58"/>
  <c r="Y5351" i="58"/>
  <c r="AN5351" i="58" s="1"/>
  <c r="W5368" i="58"/>
  <c r="Y5368" i="58"/>
  <c r="AN5368" i="58" s="1"/>
  <c r="W5373" i="58"/>
  <c r="Y5373" i="58"/>
  <c r="AN5373" i="58" s="1"/>
  <c r="W5365" i="58"/>
  <c r="Y5365" i="58"/>
  <c r="AN5365" i="58" s="1"/>
  <c r="W5367" i="58"/>
  <c r="Y5367" i="58"/>
  <c r="AN5367" i="58" s="1"/>
  <c r="W5366" i="58"/>
  <c r="Y5366" i="58"/>
  <c r="AN5366" i="58" s="1"/>
  <c r="W5372" i="58"/>
  <c r="Y5372" i="58"/>
  <c r="AN5372" i="58" s="1"/>
  <c r="W5364" i="58"/>
  <c r="Y5364" i="58"/>
  <c r="AN5364" i="58" s="1"/>
  <c r="W5374" i="58"/>
  <c r="Y5374" i="58"/>
  <c r="AN5374" i="58" s="1"/>
  <c r="W5371" i="58"/>
  <c r="Y5371" i="58"/>
  <c r="AN5371" i="58" s="1"/>
  <c r="W5363" i="58"/>
  <c r="Y5363" i="58"/>
  <c r="AN5363" i="58" s="1"/>
  <c r="W5370" i="58"/>
  <c r="Y5370" i="58"/>
  <c r="AN5370" i="58" s="1"/>
  <c r="W5369" i="58"/>
  <c r="Y5369" i="58"/>
  <c r="AN5369" i="58" s="1"/>
  <c r="W5381" i="58"/>
  <c r="Y5381" i="58"/>
  <c r="AN5381" i="58" s="1"/>
  <c r="W5380" i="58"/>
  <c r="Y5380" i="58"/>
  <c r="AN5380" i="58" s="1"/>
  <c r="W5386" i="58"/>
  <c r="Y5386" i="58"/>
  <c r="AN5386" i="58" s="1"/>
  <c r="W5378" i="58"/>
  <c r="Y5378" i="58"/>
  <c r="AN5378" i="58" s="1"/>
  <c r="W5382" i="58"/>
  <c r="Y5382" i="58"/>
  <c r="AN5382" i="58" s="1"/>
  <c r="W5379" i="58"/>
  <c r="Y5379" i="58"/>
  <c r="AN5379" i="58" s="1"/>
  <c r="W5385" i="58"/>
  <c r="Y5385" i="58"/>
  <c r="AN5385" i="58" s="1"/>
  <c r="W5377" i="58"/>
  <c r="Y5377" i="58"/>
  <c r="AN5377" i="58" s="1"/>
  <c r="W5384" i="58"/>
  <c r="Y5384" i="58"/>
  <c r="AN5384" i="58" s="1"/>
  <c r="W5376" i="58"/>
  <c r="Y5376" i="58"/>
  <c r="AN5376" i="58" s="1"/>
  <c r="W5383" i="58"/>
  <c r="Y5383" i="58"/>
  <c r="AN5383" i="58" s="1"/>
  <c r="W5375" i="58"/>
  <c r="Y5375" i="58"/>
  <c r="AN5375" i="58" s="1"/>
  <c r="W5414" i="58"/>
  <c r="W5392" i="58"/>
  <c r="Y5392" i="58"/>
  <c r="AN5392" i="58" s="1"/>
  <c r="W5391" i="58"/>
  <c r="Y5391" i="58"/>
  <c r="AN5391" i="58" s="1"/>
  <c r="W5394" i="58"/>
  <c r="Y5394" i="58"/>
  <c r="AN5394" i="58" s="1"/>
  <c r="W5390" i="58"/>
  <c r="Y5390" i="58"/>
  <c r="AN5390" i="58" s="1"/>
  <c r="W5389" i="58"/>
  <c r="Y5389" i="58"/>
  <c r="AN5389" i="58" s="1"/>
  <c r="W5393" i="58"/>
  <c r="Y5393" i="58"/>
  <c r="AN5393" i="58" s="1"/>
  <c r="W5397" i="58"/>
  <c r="Y5397" i="58"/>
  <c r="AN5397" i="58" s="1"/>
  <c r="W5396" i="58"/>
  <c r="Y5396" i="58"/>
  <c r="AN5396" i="58" s="1"/>
  <c r="W5388" i="58"/>
  <c r="Y5388" i="58"/>
  <c r="AN5388" i="58" s="1"/>
  <c r="W5398" i="58"/>
  <c r="Y5398" i="58"/>
  <c r="AN5398" i="58" s="1"/>
  <c r="W5395" i="58"/>
  <c r="Y5395" i="58"/>
  <c r="AN5395" i="58" s="1"/>
  <c r="W5387" i="58"/>
  <c r="Y5387" i="58"/>
  <c r="AN5387" i="58" s="1"/>
  <c r="W5406" i="58"/>
  <c r="Y5406" i="58"/>
  <c r="AN5406" i="58" s="1"/>
  <c r="W5403" i="58"/>
  <c r="Y5403" i="58"/>
  <c r="AN5403" i="58" s="1"/>
  <c r="W5410" i="58"/>
  <c r="Y5410" i="58"/>
  <c r="AN5410" i="58" s="1"/>
  <c r="W5402" i="58"/>
  <c r="Y5402" i="58"/>
  <c r="AN5402" i="58" s="1"/>
  <c r="W5409" i="58"/>
  <c r="Y5409" i="58"/>
  <c r="AN5409" i="58" s="1"/>
  <c r="W5401" i="58"/>
  <c r="Y5401" i="58"/>
  <c r="AN5401" i="58" s="1"/>
  <c r="W5408" i="58"/>
  <c r="Y5408" i="58"/>
  <c r="AN5408" i="58" s="1"/>
  <c r="W5400" i="58"/>
  <c r="Y5400" i="58"/>
  <c r="AN5400" i="58" s="1"/>
  <c r="W5405" i="58"/>
  <c r="Y5405" i="58"/>
  <c r="AN5405" i="58" s="1"/>
  <c r="W5404" i="58"/>
  <c r="Y5404" i="58"/>
  <c r="AN5404" i="58" s="1"/>
  <c r="W5407" i="58"/>
  <c r="Y5407" i="58"/>
  <c r="AN5407" i="58" s="1"/>
  <c r="W5399" i="58"/>
  <c r="Y5399" i="58"/>
  <c r="AN5399" i="58" s="1"/>
  <c r="W5430" i="58"/>
  <c r="W5426" i="58"/>
  <c r="W5422" i="58"/>
  <c r="W5434" i="58"/>
  <c r="W5418" i="58"/>
  <c r="Y5431" i="58"/>
  <c r="AN5431" i="58" s="1"/>
  <c r="W5431" i="58"/>
  <c r="W5413" i="58"/>
  <c r="Y5413" i="58"/>
  <c r="AN5413" i="58" s="1"/>
  <c r="Y5412" i="58"/>
  <c r="AN5412" i="58" s="1"/>
  <c r="W5412" i="58"/>
  <c r="Y5424" i="58"/>
  <c r="AN5424" i="58" s="1"/>
  <c r="W5424" i="58"/>
  <c r="Y5415" i="58"/>
  <c r="AN5415" i="58" s="1"/>
  <c r="W5415" i="58"/>
  <c r="Y5427" i="58"/>
  <c r="AN5427" i="58" s="1"/>
  <c r="W5427" i="58"/>
  <c r="Y5411" i="58"/>
  <c r="AN5411" i="58" s="1"/>
  <c r="W5411" i="58"/>
  <c r="Y5543" i="58"/>
  <c r="AN5543" i="58" s="1"/>
  <c r="W5543" i="58"/>
  <c r="Y5416" i="58"/>
  <c r="AN5416" i="58" s="1"/>
  <c r="W5416" i="58"/>
  <c r="W5421" i="58"/>
  <c r="Y5421" i="58"/>
  <c r="AN5421" i="58" s="1"/>
  <c r="Y5420" i="58"/>
  <c r="AN5420" i="58" s="1"/>
  <c r="W5420" i="58"/>
  <c r="W5425" i="58"/>
  <c r="Y5425" i="58"/>
  <c r="AN5425" i="58" s="1"/>
  <c r="Y5423" i="58"/>
  <c r="AN5423" i="58" s="1"/>
  <c r="W5423" i="58"/>
  <c r="Y5435" i="58"/>
  <c r="AN5435" i="58" s="1"/>
  <c r="W5435" i="58"/>
  <c r="W5417" i="58"/>
  <c r="Y5417" i="58"/>
  <c r="AN5417" i="58" s="1"/>
  <c r="W5429" i="58"/>
  <c r="Y5429" i="58"/>
  <c r="AN5429" i="58" s="1"/>
  <c r="Y5428" i="58"/>
  <c r="AN5428" i="58" s="1"/>
  <c r="W5428" i="58"/>
  <c r="W5433" i="58"/>
  <c r="Y5433" i="58"/>
  <c r="AN5433" i="58" s="1"/>
  <c r="Y5432" i="58"/>
  <c r="AN5432" i="58" s="1"/>
  <c r="W5432" i="58"/>
  <c r="Y5419" i="58"/>
  <c r="AN5419" i="58" s="1"/>
  <c r="W5419" i="58"/>
  <c r="Y5422" i="58"/>
  <c r="AN5422" i="58" s="1"/>
  <c r="Y5418" i="58"/>
  <c r="AN5418" i="58" s="1"/>
  <c r="Y5414" i="58"/>
  <c r="AN5414" i="58" s="1"/>
  <c r="Y5426" i="58"/>
  <c r="AN5426" i="58" s="1"/>
  <c r="Y5430" i="58"/>
  <c r="AN5430" i="58" s="1"/>
  <c r="Y5434" i="58"/>
  <c r="AN5434" i="58" s="1"/>
  <c r="Y5544" i="58"/>
  <c r="AN5544" i="58" s="1"/>
  <c r="W5544" i="58"/>
  <c r="Y5545" i="58"/>
  <c r="AN5545" i="58" s="1"/>
  <c r="W5545" i="58"/>
  <c r="Y5599" i="58"/>
  <c r="AN5599" i="58" s="1"/>
  <c r="W5599" i="58"/>
  <c r="Y5598" i="58"/>
  <c r="AN5598" i="58" s="1"/>
  <c r="W5598" i="58"/>
  <c r="W5597" i="58"/>
  <c r="Y5597" i="58"/>
  <c r="AN5597" i="58" s="1"/>
  <c r="W5546" i="58"/>
  <c r="Y5546" i="58"/>
  <c r="AN5546" i="58" s="1"/>
  <c r="AE5305" i="58" l="1"/>
  <c r="AE5304" i="58"/>
  <c r="AE5303" i="58"/>
  <c r="A5223" i="58"/>
  <c r="A5224" i="58"/>
  <c r="A5225" i="58"/>
  <c r="A5226" i="58"/>
  <c r="A5227" i="58"/>
  <c r="A5228" i="58"/>
  <c r="A5229" i="58"/>
  <c r="A5230" i="58"/>
  <c r="A5231" i="58"/>
  <c r="A5232" i="58"/>
  <c r="B5223" i="58"/>
  <c r="B5224" i="58"/>
  <c r="B5225" i="58"/>
  <c r="B5226" i="58"/>
  <c r="B5227" i="58"/>
  <c r="B5228" i="58"/>
  <c r="B5229" i="58"/>
  <c r="B5230" i="58"/>
  <c r="B5231" i="58"/>
  <c r="B5232" i="58"/>
  <c r="D5223" i="58"/>
  <c r="E5223" i="58" s="1"/>
  <c r="D5224" i="58"/>
  <c r="E5224" i="58" s="1"/>
  <c r="D5225" i="58"/>
  <c r="E5225" i="58" s="1"/>
  <c r="D5226" i="58"/>
  <c r="E5226" i="58" s="1"/>
  <c r="D5227" i="58"/>
  <c r="E5227" i="58" s="1"/>
  <c r="D5228" i="58"/>
  <c r="E5228" i="58" s="1"/>
  <c r="D5229" i="58"/>
  <c r="E5229" i="58" s="1"/>
  <c r="D5230" i="58"/>
  <c r="E5230" i="58" s="1"/>
  <c r="D5231" i="58"/>
  <c r="E5231" i="58" s="1"/>
  <c r="D5232" i="58"/>
  <c r="E5232" i="58" s="1"/>
  <c r="F5223" i="58"/>
  <c r="F5224" i="58"/>
  <c r="F5225" i="58"/>
  <c r="F5226" i="58"/>
  <c r="F5227" i="58"/>
  <c r="F5228" i="58"/>
  <c r="F5229" i="58"/>
  <c r="F5230" i="58"/>
  <c r="F5231" i="58"/>
  <c r="F5232" i="58"/>
  <c r="J5223" i="58"/>
  <c r="J5224" i="58"/>
  <c r="J5225" i="58"/>
  <c r="J5226" i="58"/>
  <c r="J5227" i="58"/>
  <c r="J5228" i="58"/>
  <c r="J5229" i="58"/>
  <c r="J5230" i="58"/>
  <c r="J5231" i="58"/>
  <c r="J5232" i="58"/>
  <c r="K5223" i="58"/>
  <c r="K5224" i="58"/>
  <c r="K5225" i="58"/>
  <c r="K5226" i="58"/>
  <c r="K5227" i="58"/>
  <c r="K5228" i="58"/>
  <c r="K5229" i="58"/>
  <c r="K5230" i="58"/>
  <c r="K5231" i="58"/>
  <c r="K5232" i="58"/>
  <c r="L5223" i="58"/>
  <c r="L5224" i="58"/>
  <c r="L5225" i="58"/>
  <c r="L5226" i="58"/>
  <c r="L5227" i="58"/>
  <c r="L5228" i="58"/>
  <c r="L5229" i="58"/>
  <c r="L5230" i="58"/>
  <c r="L5231" i="58"/>
  <c r="L5232" i="58"/>
  <c r="M5223" i="58"/>
  <c r="M5224" i="58"/>
  <c r="M5225" i="58"/>
  <c r="M5226" i="58"/>
  <c r="M5227" i="58"/>
  <c r="M5228" i="58"/>
  <c r="M5229" i="58"/>
  <c r="M5230" i="58"/>
  <c r="M5231" i="58"/>
  <c r="M5232" i="58"/>
  <c r="P5223" i="58"/>
  <c r="P5224" i="58"/>
  <c r="P5225" i="58"/>
  <c r="P5226" i="58"/>
  <c r="P5227" i="58"/>
  <c r="P5228" i="58"/>
  <c r="P5229" i="58"/>
  <c r="P5230" i="58"/>
  <c r="P5231" i="58"/>
  <c r="P5232" i="58"/>
  <c r="Q5223" i="58"/>
  <c r="Q5224" i="58"/>
  <c r="Q5225" i="58"/>
  <c r="Q5226" i="58"/>
  <c r="Q5227" i="58"/>
  <c r="Q5228" i="58"/>
  <c r="Q5229" i="58"/>
  <c r="Q5230" i="58"/>
  <c r="Q5231" i="58"/>
  <c r="Q5232" i="58"/>
  <c r="R5223" i="58"/>
  <c r="T5223" i="58" s="1"/>
  <c r="V5223" i="58" s="1"/>
  <c r="R5224" i="58"/>
  <c r="T5224" i="58" s="1"/>
  <c r="V5224" i="58" s="1"/>
  <c r="R5225" i="58"/>
  <c r="T5225" i="58" s="1"/>
  <c r="V5225" i="58" s="1"/>
  <c r="R5226" i="58"/>
  <c r="T5226" i="58" s="1"/>
  <c r="V5226" i="58" s="1"/>
  <c r="R5227" i="58"/>
  <c r="T5227" i="58" s="1"/>
  <c r="V5227" i="58" s="1"/>
  <c r="R5228" i="58"/>
  <c r="T5228" i="58" s="1"/>
  <c r="V5228" i="58" s="1"/>
  <c r="R5229" i="58"/>
  <c r="T5229" i="58" s="1"/>
  <c r="V5229" i="58" s="1"/>
  <c r="R5230" i="58"/>
  <c r="T5230" i="58" s="1"/>
  <c r="V5230" i="58" s="1"/>
  <c r="R5231" i="58"/>
  <c r="T5231" i="58" s="1"/>
  <c r="V5231" i="58" s="1"/>
  <c r="R5232" i="58"/>
  <c r="T5232" i="58" s="1"/>
  <c r="V5232" i="58" s="1"/>
  <c r="X5223" i="58"/>
  <c r="X5224" i="58"/>
  <c r="X5225" i="58"/>
  <c r="X5226" i="58"/>
  <c r="X5227" i="58"/>
  <c r="X5228" i="58"/>
  <c r="X5229" i="58"/>
  <c r="X5230" i="58"/>
  <c r="X5231" i="58"/>
  <c r="X5232" i="58"/>
  <c r="A5233" i="58"/>
  <c r="A5234" i="58"/>
  <c r="A5235" i="58"/>
  <c r="A5236" i="58"/>
  <c r="A5237" i="58"/>
  <c r="A5238" i="58"/>
  <c r="A5239" i="58"/>
  <c r="A5240" i="58"/>
  <c r="A5241" i="58"/>
  <c r="A5242" i="58"/>
  <c r="B5233" i="58"/>
  <c r="B5234" i="58"/>
  <c r="B5235" i="58"/>
  <c r="B5236" i="58"/>
  <c r="B5237" i="58"/>
  <c r="B5238" i="58"/>
  <c r="B5239" i="58"/>
  <c r="B5240" i="58"/>
  <c r="B5241" i="58"/>
  <c r="B5242" i="58"/>
  <c r="D5233" i="58"/>
  <c r="E5233" i="58" s="1"/>
  <c r="D5234" i="58"/>
  <c r="E5234" i="58" s="1"/>
  <c r="D5235" i="58"/>
  <c r="E5235" i="58" s="1"/>
  <c r="D5236" i="58"/>
  <c r="E5236" i="58" s="1"/>
  <c r="D5237" i="58"/>
  <c r="E5237" i="58" s="1"/>
  <c r="D5238" i="58"/>
  <c r="E5238" i="58" s="1"/>
  <c r="D5239" i="58"/>
  <c r="E5239" i="58" s="1"/>
  <c r="D5240" i="58"/>
  <c r="E5240" i="58" s="1"/>
  <c r="D5241" i="58"/>
  <c r="E5241" i="58" s="1"/>
  <c r="D5242" i="58"/>
  <c r="E5242" i="58" s="1"/>
  <c r="F5233" i="58"/>
  <c r="F5234" i="58"/>
  <c r="F5235" i="58"/>
  <c r="F5236" i="58"/>
  <c r="F5237" i="58"/>
  <c r="F5238" i="58"/>
  <c r="F5239" i="58"/>
  <c r="F5240" i="58"/>
  <c r="F5241" i="58"/>
  <c r="F5242" i="58"/>
  <c r="J5233" i="58"/>
  <c r="J5234" i="58"/>
  <c r="J5235" i="58"/>
  <c r="J5236" i="58"/>
  <c r="J5237" i="58"/>
  <c r="J5238" i="58"/>
  <c r="J5239" i="58"/>
  <c r="J5240" i="58"/>
  <c r="J5241" i="58"/>
  <c r="J5242" i="58"/>
  <c r="K5233" i="58"/>
  <c r="K5234" i="58"/>
  <c r="K5235" i="58"/>
  <c r="K5236" i="58"/>
  <c r="K5237" i="58"/>
  <c r="K5238" i="58"/>
  <c r="K5239" i="58"/>
  <c r="K5240" i="58"/>
  <c r="K5241" i="58"/>
  <c r="K5242" i="58"/>
  <c r="L5233" i="58"/>
  <c r="L5234" i="58"/>
  <c r="L5235" i="58"/>
  <c r="L5236" i="58"/>
  <c r="L5237" i="58"/>
  <c r="L5238" i="58"/>
  <c r="L5239" i="58"/>
  <c r="L5240" i="58"/>
  <c r="L5241" i="58"/>
  <c r="L5242" i="58"/>
  <c r="M5233" i="58"/>
  <c r="M5234" i="58"/>
  <c r="M5235" i="58"/>
  <c r="M5236" i="58"/>
  <c r="M5237" i="58"/>
  <c r="M5238" i="58"/>
  <c r="M5239" i="58"/>
  <c r="M5240" i="58"/>
  <c r="M5241" i="58"/>
  <c r="M5242" i="58"/>
  <c r="P5233" i="58"/>
  <c r="P5234" i="58"/>
  <c r="P5235" i="58"/>
  <c r="P5236" i="58"/>
  <c r="P5237" i="58"/>
  <c r="P5238" i="58"/>
  <c r="P5239" i="58"/>
  <c r="P5240" i="58"/>
  <c r="P5241" i="58"/>
  <c r="P5242" i="58"/>
  <c r="Q5233" i="58"/>
  <c r="Q5234" i="58"/>
  <c r="Q5235" i="58"/>
  <c r="Q5236" i="58"/>
  <c r="Q5237" i="58"/>
  <c r="Q5238" i="58"/>
  <c r="Q5239" i="58"/>
  <c r="Q5240" i="58"/>
  <c r="Q5241" i="58"/>
  <c r="Q5242" i="58"/>
  <c r="R5233" i="58"/>
  <c r="T5233" i="58" s="1"/>
  <c r="V5233" i="58" s="1"/>
  <c r="R5234" i="58"/>
  <c r="T5234" i="58" s="1"/>
  <c r="V5234" i="58" s="1"/>
  <c r="R5235" i="58"/>
  <c r="T5235" i="58" s="1"/>
  <c r="V5235" i="58" s="1"/>
  <c r="R5236" i="58"/>
  <c r="T5236" i="58" s="1"/>
  <c r="V5236" i="58" s="1"/>
  <c r="R5237" i="58"/>
  <c r="T5237" i="58" s="1"/>
  <c r="V5237" i="58" s="1"/>
  <c r="R5238" i="58"/>
  <c r="T5238" i="58" s="1"/>
  <c r="V5238" i="58" s="1"/>
  <c r="R5239" i="58"/>
  <c r="T5239" i="58" s="1"/>
  <c r="V5239" i="58" s="1"/>
  <c r="R5240" i="58"/>
  <c r="T5240" i="58" s="1"/>
  <c r="V5240" i="58" s="1"/>
  <c r="R5241" i="58"/>
  <c r="T5241" i="58" s="1"/>
  <c r="V5241" i="58" s="1"/>
  <c r="R5242" i="58"/>
  <c r="T5242" i="58" s="1"/>
  <c r="V5242" i="58" s="1"/>
  <c r="X5233" i="58"/>
  <c r="X5234" i="58"/>
  <c r="X5235" i="58"/>
  <c r="X5236" i="58"/>
  <c r="X5237" i="58"/>
  <c r="X5238" i="58"/>
  <c r="X5239" i="58"/>
  <c r="X5240" i="58"/>
  <c r="X5241" i="58"/>
  <c r="X5242" i="58"/>
  <c r="A5243" i="58"/>
  <c r="A5244" i="58"/>
  <c r="A5245" i="58"/>
  <c r="A5246" i="58"/>
  <c r="A5247" i="58"/>
  <c r="A5248" i="58"/>
  <c r="A5249" i="58"/>
  <c r="A5250" i="58"/>
  <c r="A5251" i="58"/>
  <c r="A5252" i="58"/>
  <c r="B5243" i="58"/>
  <c r="B5244" i="58"/>
  <c r="B5245" i="58"/>
  <c r="B5246" i="58"/>
  <c r="B5247" i="58"/>
  <c r="B5248" i="58"/>
  <c r="B5249" i="58"/>
  <c r="B5250" i="58"/>
  <c r="B5251" i="58"/>
  <c r="B5252" i="58"/>
  <c r="D5243" i="58"/>
  <c r="E5243" i="58" s="1"/>
  <c r="D5244" i="58"/>
  <c r="E5244" i="58" s="1"/>
  <c r="D5245" i="58"/>
  <c r="E5245" i="58" s="1"/>
  <c r="D5246" i="58"/>
  <c r="E5246" i="58" s="1"/>
  <c r="D5247" i="58"/>
  <c r="E5247" i="58" s="1"/>
  <c r="D5248" i="58"/>
  <c r="E5248" i="58" s="1"/>
  <c r="D5249" i="58"/>
  <c r="E5249" i="58" s="1"/>
  <c r="D5250" i="58"/>
  <c r="E5250" i="58" s="1"/>
  <c r="D5251" i="58"/>
  <c r="E5251" i="58" s="1"/>
  <c r="D5252" i="58"/>
  <c r="E5252" i="58" s="1"/>
  <c r="F5243" i="58"/>
  <c r="F5244" i="58"/>
  <c r="F5245" i="58"/>
  <c r="F5246" i="58"/>
  <c r="F5247" i="58"/>
  <c r="F5248" i="58"/>
  <c r="F5249" i="58"/>
  <c r="F5250" i="58"/>
  <c r="F5251" i="58"/>
  <c r="F5252" i="58"/>
  <c r="J5243" i="58"/>
  <c r="J5244" i="58"/>
  <c r="J5245" i="58"/>
  <c r="J5246" i="58"/>
  <c r="J5247" i="58"/>
  <c r="J5248" i="58"/>
  <c r="J5249" i="58"/>
  <c r="J5250" i="58"/>
  <c r="J5251" i="58"/>
  <c r="J5252" i="58"/>
  <c r="K5243" i="58"/>
  <c r="K5244" i="58"/>
  <c r="K5245" i="58"/>
  <c r="K5246" i="58"/>
  <c r="K5247" i="58"/>
  <c r="K5248" i="58"/>
  <c r="K5249" i="58"/>
  <c r="K5250" i="58"/>
  <c r="K5251" i="58"/>
  <c r="K5252" i="58"/>
  <c r="L5243" i="58"/>
  <c r="L5244" i="58"/>
  <c r="L5245" i="58"/>
  <c r="L5246" i="58"/>
  <c r="L5247" i="58"/>
  <c r="L5248" i="58"/>
  <c r="L5249" i="58"/>
  <c r="L5250" i="58"/>
  <c r="L5251" i="58"/>
  <c r="L5252" i="58"/>
  <c r="M5243" i="58"/>
  <c r="M5244" i="58"/>
  <c r="M5245" i="58"/>
  <c r="M5246" i="58"/>
  <c r="M5247" i="58"/>
  <c r="M5248" i="58"/>
  <c r="M5249" i="58"/>
  <c r="M5250" i="58"/>
  <c r="M5251" i="58"/>
  <c r="M5252" i="58"/>
  <c r="P5243" i="58"/>
  <c r="P5244" i="58"/>
  <c r="P5245" i="58"/>
  <c r="P5246" i="58"/>
  <c r="P5247" i="58"/>
  <c r="P5248" i="58"/>
  <c r="P5249" i="58"/>
  <c r="P5250" i="58"/>
  <c r="P5251" i="58"/>
  <c r="P5252" i="58"/>
  <c r="Q5243" i="58"/>
  <c r="Q5244" i="58"/>
  <c r="Q5245" i="58"/>
  <c r="Q5246" i="58"/>
  <c r="Q5247" i="58"/>
  <c r="Q5248" i="58"/>
  <c r="Q5249" i="58"/>
  <c r="Q5250" i="58"/>
  <c r="Q5251" i="58"/>
  <c r="Q5252" i="58"/>
  <c r="R5243" i="58"/>
  <c r="T5243" i="58" s="1"/>
  <c r="V5243" i="58" s="1"/>
  <c r="R5244" i="58"/>
  <c r="T5244" i="58" s="1"/>
  <c r="V5244" i="58" s="1"/>
  <c r="R5245" i="58"/>
  <c r="T5245" i="58" s="1"/>
  <c r="V5245" i="58" s="1"/>
  <c r="R5246" i="58"/>
  <c r="T5246" i="58" s="1"/>
  <c r="V5246" i="58" s="1"/>
  <c r="R5247" i="58"/>
  <c r="T5247" i="58" s="1"/>
  <c r="V5247" i="58" s="1"/>
  <c r="R5248" i="58"/>
  <c r="T5248" i="58" s="1"/>
  <c r="V5248" i="58" s="1"/>
  <c r="R5249" i="58"/>
  <c r="T5249" i="58" s="1"/>
  <c r="V5249" i="58" s="1"/>
  <c r="R5250" i="58"/>
  <c r="T5250" i="58" s="1"/>
  <c r="V5250" i="58" s="1"/>
  <c r="R5251" i="58"/>
  <c r="T5251" i="58" s="1"/>
  <c r="V5251" i="58" s="1"/>
  <c r="R5252" i="58"/>
  <c r="T5252" i="58" s="1"/>
  <c r="V5252" i="58" s="1"/>
  <c r="X5243" i="58"/>
  <c r="X5244" i="58"/>
  <c r="X5245" i="58"/>
  <c r="X5246" i="58"/>
  <c r="X5247" i="58"/>
  <c r="X5248" i="58"/>
  <c r="X5249" i="58"/>
  <c r="X5250" i="58"/>
  <c r="X5251" i="58"/>
  <c r="X5252" i="58"/>
  <c r="A5253" i="58"/>
  <c r="A5254" i="58"/>
  <c r="A5255" i="58"/>
  <c r="A5256" i="58"/>
  <c r="A5257" i="58"/>
  <c r="A5258" i="58"/>
  <c r="A5259" i="58"/>
  <c r="A5260" i="58"/>
  <c r="A5261" i="58"/>
  <c r="A5262" i="58"/>
  <c r="B5253" i="58"/>
  <c r="B5254" i="58"/>
  <c r="B5255" i="58"/>
  <c r="B5256" i="58"/>
  <c r="B5257" i="58"/>
  <c r="B5258" i="58"/>
  <c r="B5259" i="58"/>
  <c r="B5260" i="58"/>
  <c r="B5261" i="58"/>
  <c r="B5262" i="58"/>
  <c r="D5253" i="58"/>
  <c r="E5253" i="58" s="1"/>
  <c r="D5254" i="58"/>
  <c r="E5254" i="58" s="1"/>
  <c r="D5255" i="58"/>
  <c r="E5255" i="58" s="1"/>
  <c r="D5256" i="58"/>
  <c r="E5256" i="58" s="1"/>
  <c r="D5257" i="58"/>
  <c r="E5257" i="58" s="1"/>
  <c r="D5258" i="58"/>
  <c r="E5258" i="58" s="1"/>
  <c r="D5259" i="58"/>
  <c r="E5259" i="58" s="1"/>
  <c r="D5260" i="58"/>
  <c r="E5260" i="58" s="1"/>
  <c r="D5261" i="58"/>
  <c r="E5261" i="58" s="1"/>
  <c r="D5262" i="58"/>
  <c r="E5262" i="58" s="1"/>
  <c r="F5253" i="58"/>
  <c r="F5254" i="58"/>
  <c r="F5255" i="58"/>
  <c r="F5256" i="58"/>
  <c r="F5257" i="58"/>
  <c r="F5258" i="58"/>
  <c r="F5259" i="58"/>
  <c r="F5260" i="58"/>
  <c r="F5261" i="58"/>
  <c r="F5262" i="58"/>
  <c r="J5253" i="58"/>
  <c r="J5254" i="58"/>
  <c r="J5255" i="58"/>
  <c r="J5256" i="58"/>
  <c r="J5257" i="58"/>
  <c r="J5258" i="58"/>
  <c r="J5259" i="58"/>
  <c r="J5260" i="58"/>
  <c r="J5261" i="58"/>
  <c r="J5262" i="58"/>
  <c r="K5253" i="58"/>
  <c r="K5254" i="58"/>
  <c r="K5255" i="58"/>
  <c r="K5256" i="58"/>
  <c r="K5257" i="58"/>
  <c r="K5258" i="58"/>
  <c r="K5259" i="58"/>
  <c r="K5260" i="58"/>
  <c r="K5261" i="58"/>
  <c r="K5262" i="58"/>
  <c r="L5253" i="58"/>
  <c r="L5254" i="58"/>
  <c r="L5255" i="58"/>
  <c r="L5256" i="58"/>
  <c r="L5257" i="58"/>
  <c r="L5258" i="58"/>
  <c r="L5259" i="58"/>
  <c r="L5260" i="58"/>
  <c r="L5261" i="58"/>
  <c r="L5262" i="58"/>
  <c r="M5253" i="58"/>
  <c r="M5254" i="58"/>
  <c r="M5255" i="58"/>
  <c r="M5256" i="58"/>
  <c r="M5257" i="58"/>
  <c r="M5258" i="58"/>
  <c r="M5259" i="58"/>
  <c r="M5260" i="58"/>
  <c r="M5261" i="58"/>
  <c r="M5262" i="58"/>
  <c r="P5253" i="58"/>
  <c r="P5254" i="58"/>
  <c r="P5255" i="58"/>
  <c r="P5256" i="58"/>
  <c r="P5257" i="58"/>
  <c r="P5258" i="58"/>
  <c r="P5259" i="58"/>
  <c r="P5260" i="58"/>
  <c r="P5261" i="58"/>
  <c r="P5262" i="58"/>
  <c r="Q5253" i="58"/>
  <c r="Q5254" i="58"/>
  <c r="Q5255" i="58"/>
  <c r="Q5256" i="58"/>
  <c r="Q5257" i="58"/>
  <c r="Q5258" i="58"/>
  <c r="Q5259" i="58"/>
  <c r="Q5260" i="58"/>
  <c r="Q5261" i="58"/>
  <c r="Q5262" i="58"/>
  <c r="R5253" i="58"/>
  <c r="T5253" i="58" s="1"/>
  <c r="V5253" i="58" s="1"/>
  <c r="R5254" i="58"/>
  <c r="T5254" i="58" s="1"/>
  <c r="V5254" i="58" s="1"/>
  <c r="R5255" i="58"/>
  <c r="T5255" i="58" s="1"/>
  <c r="V5255" i="58" s="1"/>
  <c r="R5256" i="58"/>
  <c r="T5256" i="58" s="1"/>
  <c r="V5256" i="58" s="1"/>
  <c r="R5257" i="58"/>
  <c r="T5257" i="58" s="1"/>
  <c r="V5257" i="58" s="1"/>
  <c r="R5258" i="58"/>
  <c r="T5258" i="58" s="1"/>
  <c r="V5258" i="58" s="1"/>
  <c r="R5259" i="58"/>
  <c r="T5259" i="58" s="1"/>
  <c r="V5259" i="58" s="1"/>
  <c r="R5260" i="58"/>
  <c r="T5260" i="58" s="1"/>
  <c r="V5260" i="58" s="1"/>
  <c r="R5261" i="58"/>
  <c r="T5261" i="58" s="1"/>
  <c r="V5261" i="58" s="1"/>
  <c r="R5262" i="58"/>
  <c r="T5262" i="58" s="1"/>
  <c r="V5262" i="58" s="1"/>
  <c r="X5253" i="58"/>
  <c r="X5254" i="58"/>
  <c r="X5255" i="58"/>
  <c r="X5256" i="58"/>
  <c r="X5257" i="58"/>
  <c r="X5258" i="58"/>
  <c r="X5259" i="58"/>
  <c r="X5260" i="58"/>
  <c r="X5261" i="58"/>
  <c r="X5262" i="58"/>
  <c r="A5263" i="58"/>
  <c r="A5264" i="58"/>
  <c r="A5265" i="58"/>
  <c r="A5266" i="58"/>
  <c r="A5267" i="58"/>
  <c r="A5268" i="58"/>
  <c r="A5269" i="58"/>
  <c r="A5270" i="58"/>
  <c r="A5271" i="58"/>
  <c r="A5272" i="58"/>
  <c r="B5263" i="58"/>
  <c r="B5264" i="58"/>
  <c r="B5265" i="58"/>
  <c r="B5266" i="58"/>
  <c r="B5267" i="58"/>
  <c r="B5268" i="58"/>
  <c r="B5269" i="58"/>
  <c r="B5270" i="58"/>
  <c r="B5271" i="58"/>
  <c r="B5272" i="58"/>
  <c r="D5263" i="58"/>
  <c r="E5263" i="58" s="1"/>
  <c r="D5264" i="58"/>
  <c r="E5264" i="58" s="1"/>
  <c r="D5265" i="58"/>
  <c r="E5265" i="58" s="1"/>
  <c r="D5266" i="58"/>
  <c r="E5266" i="58" s="1"/>
  <c r="D5267" i="58"/>
  <c r="E5267" i="58" s="1"/>
  <c r="D5268" i="58"/>
  <c r="E5268" i="58" s="1"/>
  <c r="D5269" i="58"/>
  <c r="E5269" i="58" s="1"/>
  <c r="D5270" i="58"/>
  <c r="E5270" i="58" s="1"/>
  <c r="D5271" i="58"/>
  <c r="E5271" i="58" s="1"/>
  <c r="D5272" i="58"/>
  <c r="E5272" i="58" s="1"/>
  <c r="F5263" i="58"/>
  <c r="F5264" i="58"/>
  <c r="F5265" i="58"/>
  <c r="F5266" i="58"/>
  <c r="F5267" i="58"/>
  <c r="F5268" i="58"/>
  <c r="F5269" i="58"/>
  <c r="F5270" i="58"/>
  <c r="F5271" i="58"/>
  <c r="F5272" i="58"/>
  <c r="J5263" i="58"/>
  <c r="J5264" i="58"/>
  <c r="J5265" i="58"/>
  <c r="J5266" i="58"/>
  <c r="J5267" i="58"/>
  <c r="J5268" i="58"/>
  <c r="J5269" i="58"/>
  <c r="J5270" i="58"/>
  <c r="J5271" i="58"/>
  <c r="J5272" i="58"/>
  <c r="K5263" i="58"/>
  <c r="K5264" i="58"/>
  <c r="K5265" i="58"/>
  <c r="K5266" i="58"/>
  <c r="K5267" i="58"/>
  <c r="K5268" i="58"/>
  <c r="K5269" i="58"/>
  <c r="K5270" i="58"/>
  <c r="K5271" i="58"/>
  <c r="K5272" i="58"/>
  <c r="L5263" i="58"/>
  <c r="L5264" i="58"/>
  <c r="L5265" i="58"/>
  <c r="L5266" i="58"/>
  <c r="L5267" i="58"/>
  <c r="L5268" i="58"/>
  <c r="L5269" i="58"/>
  <c r="L5270" i="58"/>
  <c r="L5271" i="58"/>
  <c r="L5272" i="58"/>
  <c r="M5263" i="58"/>
  <c r="M5264" i="58"/>
  <c r="M5265" i="58"/>
  <c r="M5266" i="58"/>
  <c r="M5267" i="58"/>
  <c r="M5268" i="58"/>
  <c r="M5269" i="58"/>
  <c r="M5270" i="58"/>
  <c r="M5271" i="58"/>
  <c r="M5272" i="58"/>
  <c r="P5263" i="58"/>
  <c r="P5264" i="58"/>
  <c r="P5265" i="58"/>
  <c r="P5266" i="58"/>
  <c r="P5267" i="58"/>
  <c r="P5268" i="58"/>
  <c r="P5269" i="58"/>
  <c r="P5270" i="58"/>
  <c r="P5271" i="58"/>
  <c r="P5272" i="58"/>
  <c r="Q5263" i="58"/>
  <c r="Q5264" i="58"/>
  <c r="Q5265" i="58"/>
  <c r="Q5266" i="58"/>
  <c r="Q5267" i="58"/>
  <c r="Q5268" i="58"/>
  <c r="Q5269" i="58"/>
  <c r="Q5270" i="58"/>
  <c r="Q5271" i="58"/>
  <c r="Q5272" i="58"/>
  <c r="R5263" i="58"/>
  <c r="T5263" i="58" s="1"/>
  <c r="V5263" i="58" s="1"/>
  <c r="R5264" i="58"/>
  <c r="T5264" i="58" s="1"/>
  <c r="V5264" i="58" s="1"/>
  <c r="R5265" i="58"/>
  <c r="T5265" i="58" s="1"/>
  <c r="V5265" i="58" s="1"/>
  <c r="R5266" i="58"/>
  <c r="T5266" i="58" s="1"/>
  <c r="V5266" i="58" s="1"/>
  <c r="R5267" i="58"/>
  <c r="T5267" i="58" s="1"/>
  <c r="V5267" i="58" s="1"/>
  <c r="R5268" i="58"/>
  <c r="T5268" i="58" s="1"/>
  <c r="V5268" i="58" s="1"/>
  <c r="R5269" i="58"/>
  <c r="T5269" i="58" s="1"/>
  <c r="V5269" i="58" s="1"/>
  <c r="R5270" i="58"/>
  <c r="T5270" i="58" s="1"/>
  <c r="V5270" i="58" s="1"/>
  <c r="R5271" i="58"/>
  <c r="T5271" i="58" s="1"/>
  <c r="V5271" i="58" s="1"/>
  <c r="R5272" i="58"/>
  <c r="T5272" i="58" s="1"/>
  <c r="V5272" i="58" s="1"/>
  <c r="X5263" i="58"/>
  <c r="X5264" i="58"/>
  <c r="X5265" i="58"/>
  <c r="X5266" i="58"/>
  <c r="X5267" i="58"/>
  <c r="X5268" i="58"/>
  <c r="X5269" i="58"/>
  <c r="X5270" i="58"/>
  <c r="X5271" i="58"/>
  <c r="X5272" i="58"/>
  <c r="A5273" i="58"/>
  <c r="A5274" i="58"/>
  <c r="A5275" i="58"/>
  <c r="A5276" i="58"/>
  <c r="A5277" i="58"/>
  <c r="A5278" i="58"/>
  <c r="A5279" i="58"/>
  <c r="A5280" i="58"/>
  <c r="A5281" i="58"/>
  <c r="A5282" i="58"/>
  <c r="B5273" i="58"/>
  <c r="B5274" i="58"/>
  <c r="B5275" i="58"/>
  <c r="B5276" i="58"/>
  <c r="B5277" i="58"/>
  <c r="B5278" i="58"/>
  <c r="B5279" i="58"/>
  <c r="B5280" i="58"/>
  <c r="B5281" i="58"/>
  <c r="B5282" i="58"/>
  <c r="D5273" i="58"/>
  <c r="E5273" i="58" s="1"/>
  <c r="D5274" i="58"/>
  <c r="E5274" i="58" s="1"/>
  <c r="D5275" i="58"/>
  <c r="E5275" i="58" s="1"/>
  <c r="D5276" i="58"/>
  <c r="E5276" i="58" s="1"/>
  <c r="D5277" i="58"/>
  <c r="E5277" i="58" s="1"/>
  <c r="D5278" i="58"/>
  <c r="E5278" i="58" s="1"/>
  <c r="D5279" i="58"/>
  <c r="E5279" i="58" s="1"/>
  <c r="D5280" i="58"/>
  <c r="E5280" i="58" s="1"/>
  <c r="D5281" i="58"/>
  <c r="E5281" i="58" s="1"/>
  <c r="D5282" i="58"/>
  <c r="E5282" i="58" s="1"/>
  <c r="F5273" i="58"/>
  <c r="F5274" i="58"/>
  <c r="F5275" i="58"/>
  <c r="F5276" i="58"/>
  <c r="F5277" i="58"/>
  <c r="F5278" i="58"/>
  <c r="F5279" i="58"/>
  <c r="F5280" i="58"/>
  <c r="F5281" i="58"/>
  <c r="F5282" i="58"/>
  <c r="J5273" i="58"/>
  <c r="J5274" i="58"/>
  <c r="J5275" i="58"/>
  <c r="J5276" i="58"/>
  <c r="J5277" i="58"/>
  <c r="J5278" i="58"/>
  <c r="J5279" i="58"/>
  <c r="J5280" i="58"/>
  <c r="J5281" i="58"/>
  <c r="J5282" i="58"/>
  <c r="K5273" i="58"/>
  <c r="K5274" i="58"/>
  <c r="K5275" i="58"/>
  <c r="K5276" i="58"/>
  <c r="K5277" i="58"/>
  <c r="K5278" i="58"/>
  <c r="K5279" i="58"/>
  <c r="K5280" i="58"/>
  <c r="K5281" i="58"/>
  <c r="K5282" i="58"/>
  <c r="L5273" i="58"/>
  <c r="L5274" i="58"/>
  <c r="L5275" i="58"/>
  <c r="L5276" i="58"/>
  <c r="L5277" i="58"/>
  <c r="L5278" i="58"/>
  <c r="L5279" i="58"/>
  <c r="L5280" i="58"/>
  <c r="L5281" i="58"/>
  <c r="L5282" i="58"/>
  <c r="M5273" i="58"/>
  <c r="M5274" i="58"/>
  <c r="M5275" i="58"/>
  <c r="M5276" i="58"/>
  <c r="M5277" i="58"/>
  <c r="M5278" i="58"/>
  <c r="M5279" i="58"/>
  <c r="M5280" i="58"/>
  <c r="M5281" i="58"/>
  <c r="M5282" i="58"/>
  <c r="P5273" i="58"/>
  <c r="P5274" i="58"/>
  <c r="P5275" i="58"/>
  <c r="P5276" i="58"/>
  <c r="P5277" i="58"/>
  <c r="P5278" i="58"/>
  <c r="P5279" i="58"/>
  <c r="P5280" i="58"/>
  <c r="P5281" i="58"/>
  <c r="P5282" i="58"/>
  <c r="Q5273" i="58"/>
  <c r="Q5274" i="58"/>
  <c r="Q5275" i="58"/>
  <c r="Q5276" i="58"/>
  <c r="Q5277" i="58"/>
  <c r="Q5278" i="58"/>
  <c r="Q5279" i="58"/>
  <c r="Q5280" i="58"/>
  <c r="Q5281" i="58"/>
  <c r="Q5282" i="58"/>
  <c r="R5273" i="58"/>
  <c r="T5273" i="58" s="1"/>
  <c r="V5273" i="58" s="1"/>
  <c r="R5274" i="58"/>
  <c r="T5274" i="58" s="1"/>
  <c r="V5274" i="58" s="1"/>
  <c r="R5275" i="58"/>
  <c r="T5275" i="58" s="1"/>
  <c r="V5275" i="58" s="1"/>
  <c r="R5276" i="58"/>
  <c r="T5276" i="58" s="1"/>
  <c r="V5276" i="58" s="1"/>
  <c r="R5277" i="58"/>
  <c r="T5277" i="58" s="1"/>
  <c r="V5277" i="58" s="1"/>
  <c r="R5278" i="58"/>
  <c r="T5278" i="58" s="1"/>
  <c r="V5278" i="58" s="1"/>
  <c r="R5279" i="58"/>
  <c r="T5279" i="58" s="1"/>
  <c r="V5279" i="58" s="1"/>
  <c r="R5280" i="58"/>
  <c r="T5280" i="58" s="1"/>
  <c r="V5280" i="58" s="1"/>
  <c r="R5281" i="58"/>
  <c r="T5281" i="58" s="1"/>
  <c r="V5281" i="58" s="1"/>
  <c r="R5282" i="58"/>
  <c r="T5282" i="58" s="1"/>
  <c r="V5282" i="58" s="1"/>
  <c r="X5273" i="58"/>
  <c r="X5274" i="58"/>
  <c r="X5275" i="58"/>
  <c r="X5276" i="58"/>
  <c r="X5277" i="58"/>
  <c r="X5278" i="58"/>
  <c r="X5279" i="58"/>
  <c r="X5280" i="58"/>
  <c r="X5281" i="58"/>
  <c r="X5282" i="58"/>
  <c r="A5283" i="58"/>
  <c r="A5284" i="58"/>
  <c r="A5285" i="58"/>
  <c r="A5286" i="58"/>
  <c r="A5287" i="58"/>
  <c r="A5288" i="58"/>
  <c r="A5289" i="58"/>
  <c r="A5290" i="58"/>
  <c r="A5291" i="58"/>
  <c r="A5292" i="58"/>
  <c r="B5283" i="58"/>
  <c r="B5284" i="58"/>
  <c r="B5285" i="58"/>
  <c r="B5286" i="58"/>
  <c r="B5287" i="58"/>
  <c r="B5288" i="58"/>
  <c r="B5289" i="58"/>
  <c r="B5290" i="58"/>
  <c r="B5291" i="58"/>
  <c r="B5292" i="58"/>
  <c r="D5283" i="58"/>
  <c r="E5283" i="58" s="1"/>
  <c r="D5284" i="58"/>
  <c r="E5284" i="58" s="1"/>
  <c r="D5285" i="58"/>
  <c r="E5285" i="58" s="1"/>
  <c r="D5286" i="58"/>
  <c r="E5286" i="58" s="1"/>
  <c r="D5287" i="58"/>
  <c r="E5287" i="58" s="1"/>
  <c r="D5288" i="58"/>
  <c r="E5288" i="58" s="1"/>
  <c r="D5289" i="58"/>
  <c r="E5289" i="58" s="1"/>
  <c r="D5290" i="58"/>
  <c r="E5290" i="58" s="1"/>
  <c r="D5291" i="58"/>
  <c r="E5291" i="58" s="1"/>
  <c r="D5292" i="58"/>
  <c r="E5292" i="58" s="1"/>
  <c r="F5283" i="58"/>
  <c r="F5284" i="58"/>
  <c r="F5285" i="58"/>
  <c r="F5286" i="58"/>
  <c r="F5287" i="58"/>
  <c r="F5288" i="58"/>
  <c r="F5289" i="58"/>
  <c r="F5290" i="58"/>
  <c r="F5291" i="58"/>
  <c r="F5292" i="58"/>
  <c r="J5283" i="58"/>
  <c r="J5284" i="58"/>
  <c r="J5285" i="58"/>
  <c r="J5286" i="58"/>
  <c r="J5287" i="58"/>
  <c r="J5288" i="58"/>
  <c r="J5289" i="58"/>
  <c r="J5290" i="58"/>
  <c r="J5291" i="58"/>
  <c r="J5292" i="58"/>
  <c r="K5283" i="58"/>
  <c r="K5284" i="58"/>
  <c r="K5285" i="58"/>
  <c r="K5286" i="58"/>
  <c r="K5287" i="58"/>
  <c r="K5288" i="58"/>
  <c r="K5289" i="58"/>
  <c r="K5290" i="58"/>
  <c r="K5291" i="58"/>
  <c r="K5292" i="58"/>
  <c r="L5283" i="58"/>
  <c r="L5284" i="58"/>
  <c r="L5285" i="58"/>
  <c r="L5286" i="58"/>
  <c r="L5287" i="58"/>
  <c r="L5288" i="58"/>
  <c r="L5289" i="58"/>
  <c r="L5290" i="58"/>
  <c r="L5291" i="58"/>
  <c r="L5292" i="58"/>
  <c r="M5283" i="58"/>
  <c r="M5284" i="58"/>
  <c r="M5285" i="58"/>
  <c r="M5286" i="58"/>
  <c r="M5287" i="58"/>
  <c r="M5288" i="58"/>
  <c r="M5289" i="58"/>
  <c r="M5290" i="58"/>
  <c r="M5291" i="58"/>
  <c r="M5292" i="58"/>
  <c r="P5283" i="58"/>
  <c r="P5284" i="58"/>
  <c r="P5285" i="58"/>
  <c r="P5286" i="58"/>
  <c r="P5287" i="58"/>
  <c r="P5288" i="58"/>
  <c r="P5289" i="58"/>
  <c r="P5290" i="58"/>
  <c r="P5291" i="58"/>
  <c r="P5292" i="58"/>
  <c r="Q5283" i="58"/>
  <c r="Q5284" i="58"/>
  <c r="Q5285" i="58"/>
  <c r="Q5286" i="58"/>
  <c r="Q5287" i="58"/>
  <c r="Q5288" i="58"/>
  <c r="Q5289" i="58"/>
  <c r="Q5290" i="58"/>
  <c r="Q5291" i="58"/>
  <c r="Q5292" i="58"/>
  <c r="R5283" i="58"/>
  <c r="T5283" i="58" s="1"/>
  <c r="V5283" i="58" s="1"/>
  <c r="R5284" i="58"/>
  <c r="T5284" i="58" s="1"/>
  <c r="V5284" i="58" s="1"/>
  <c r="R5285" i="58"/>
  <c r="T5285" i="58" s="1"/>
  <c r="V5285" i="58" s="1"/>
  <c r="R5286" i="58"/>
  <c r="T5286" i="58" s="1"/>
  <c r="V5286" i="58" s="1"/>
  <c r="R5287" i="58"/>
  <c r="T5287" i="58" s="1"/>
  <c r="V5287" i="58" s="1"/>
  <c r="R5288" i="58"/>
  <c r="T5288" i="58" s="1"/>
  <c r="V5288" i="58" s="1"/>
  <c r="R5289" i="58"/>
  <c r="T5289" i="58" s="1"/>
  <c r="V5289" i="58" s="1"/>
  <c r="R5290" i="58"/>
  <c r="T5290" i="58" s="1"/>
  <c r="V5290" i="58" s="1"/>
  <c r="R5291" i="58"/>
  <c r="T5291" i="58" s="1"/>
  <c r="V5291" i="58" s="1"/>
  <c r="R5292" i="58"/>
  <c r="T5292" i="58" s="1"/>
  <c r="V5292" i="58" s="1"/>
  <c r="X5283" i="58"/>
  <c r="X5284" i="58"/>
  <c r="X5285" i="58"/>
  <c r="X5286" i="58"/>
  <c r="X5287" i="58"/>
  <c r="X5288" i="58"/>
  <c r="X5289" i="58"/>
  <c r="X5290" i="58"/>
  <c r="X5291" i="58"/>
  <c r="X5292" i="58"/>
  <c r="A5293" i="58"/>
  <c r="A5294" i="58"/>
  <c r="A5295" i="58"/>
  <c r="A5296" i="58"/>
  <c r="A5297" i="58"/>
  <c r="A5298" i="58"/>
  <c r="A5299" i="58"/>
  <c r="A5300" i="58"/>
  <c r="A5301" i="58"/>
  <c r="A5302" i="58"/>
  <c r="B5293" i="58"/>
  <c r="B5294" i="58"/>
  <c r="B5295" i="58"/>
  <c r="B5296" i="58"/>
  <c r="B5297" i="58"/>
  <c r="B5298" i="58"/>
  <c r="B5299" i="58"/>
  <c r="B5300" i="58"/>
  <c r="B5301" i="58"/>
  <c r="B5302" i="58"/>
  <c r="D5293" i="58"/>
  <c r="E5293" i="58" s="1"/>
  <c r="D5294" i="58"/>
  <c r="E5294" i="58" s="1"/>
  <c r="D5295" i="58"/>
  <c r="E5295" i="58" s="1"/>
  <c r="D5296" i="58"/>
  <c r="E5296" i="58" s="1"/>
  <c r="D5297" i="58"/>
  <c r="E5297" i="58" s="1"/>
  <c r="D5298" i="58"/>
  <c r="E5298" i="58" s="1"/>
  <c r="D5299" i="58"/>
  <c r="E5299" i="58" s="1"/>
  <c r="D5300" i="58"/>
  <c r="E5300" i="58" s="1"/>
  <c r="D5301" i="58"/>
  <c r="E5301" i="58" s="1"/>
  <c r="D5302" i="58"/>
  <c r="E5302" i="58" s="1"/>
  <c r="F5293" i="58"/>
  <c r="F5294" i="58"/>
  <c r="F5295" i="58"/>
  <c r="F5296" i="58"/>
  <c r="F5297" i="58"/>
  <c r="F5298" i="58"/>
  <c r="F5299" i="58"/>
  <c r="F5300" i="58"/>
  <c r="F5301" i="58"/>
  <c r="F5302" i="58"/>
  <c r="J5293" i="58"/>
  <c r="J5294" i="58"/>
  <c r="J5295" i="58"/>
  <c r="J5296" i="58"/>
  <c r="J5297" i="58"/>
  <c r="J5298" i="58"/>
  <c r="J5299" i="58"/>
  <c r="J5300" i="58"/>
  <c r="J5301" i="58"/>
  <c r="J5302" i="58"/>
  <c r="K5293" i="58"/>
  <c r="K5294" i="58"/>
  <c r="K5295" i="58"/>
  <c r="K5296" i="58"/>
  <c r="K5297" i="58"/>
  <c r="K5298" i="58"/>
  <c r="K5299" i="58"/>
  <c r="K5300" i="58"/>
  <c r="K5301" i="58"/>
  <c r="K5302" i="58"/>
  <c r="L5293" i="58"/>
  <c r="L5294" i="58"/>
  <c r="L5295" i="58"/>
  <c r="L5296" i="58"/>
  <c r="L5297" i="58"/>
  <c r="L5298" i="58"/>
  <c r="L5299" i="58"/>
  <c r="L5300" i="58"/>
  <c r="L5301" i="58"/>
  <c r="L5302" i="58"/>
  <c r="M5293" i="58"/>
  <c r="M5294" i="58"/>
  <c r="M5295" i="58"/>
  <c r="M5296" i="58"/>
  <c r="M5297" i="58"/>
  <c r="M5298" i="58"/>
  <c r="M5299" i="58"/>
  <c r="M5300" i="58"/>
  <c r="M5301" i="58"/>
  <c r="M5302" i="58"/>
  <c r="P5293" i="58"/>
  <c r="P5294" i="58"/>
  <c r="P5295" i="58"/>
  <c r="P5296" i="58"/>
  <c r="P5297" i="58"/>
  <c r="P5298" i="58"/>
  <c r="P5299" i="58"/>
  <c r="P5300" i="58"/>
  <c r="P5301" i="58"/>
  <c r="P5302" i="58"/>
  <c r="Q5293" i="58"/>
  <c r="Q5294" i="58"/>
  <c r="Q5295" i="58"/>
  <c r="Q5296" i="58"/>
  <c r="Q5297" i="58"/>
  <c r="Q5298" i="58"/>
  <c r="Q5299" i="58"/>
  <c r="Q5300" i="58"/>
  <c r="Q5301" i="58"/>
  <c r="Q5302" i="58"/>
  <c r="R5293" i="58"/>
  <c r="T5293" i="58" s="1"/>
  <c r="V5293" i="58" s="1"/>
  <c r="R5294" i="58"/>
  <c r="T5294" i="58" s="1"/>
  <c r="V5294" i="58" s="1"/>
  <c r="R5295" i="58"/>
  <c r="T5295" i="58" s="1"/>
  <c r="V5295" i="58" s="1"/>
  <c r="R5296" i="58"/>
  <c r="T5296" i="58" s="1"/>
  <c r="V5296" i="58" s="1"/>
  <c r="R5297" i="58"/>
  <c r="T5297" i="58" s="1"/>
  <c r="V5297" i="58" s="1"/>
  <c r="R5298" i="58"/>
  <c r="T5298" i="58" s="1"/>
  <c r="V5298" i="58" s="1"/>
  <c r="R5299" i="58"/>
  <c r="T5299" i="58" s="1"/>
  <c r="V5299" i="58" s="1"/>
  <c r="R5300" i="58"/>
  <c r="T5300" i="58" s="1"/>
  <c r="V5300" i="58" s="1"/>
  <c r="R5301" i="58"/>
  <c r="T5301" i="58" s="1"/>
  <c r="V5301" i="58" s="1"/>
  <c r="R5302" i="58"/>
  <c r="T5302" i="58" s="1"/>
  <c r="V5302" i="58" s="1"/>
  <c r="X5293" i="58"/>
  <c r="X5294" i="58"/>
  <c r="X5295" i="58"/>
  <c r="X5296" i="58"/>
  <c r="X5297" i="58"/>
  <c r="X5298" i="58"/>
  <c r="X5299" i="58"/>
  <c r="X5300" i="58"/>
  <c r="X5301" i="58"/>
  <c r="X5302" i="58"/>
  <c r="A5303" i="58"/>
  <c r="A5304" i="58"/>
  <c r="A5305" i="58"/>
  <c r="A5306" i="58"/>
  <c r="A5307" i="58"/>
  <c r="A5308" i="58"/>
  <c r="A5309" i="58"/>
  <c r="A5310" i="58"/>
  <c r="A5311" i="58"/>
  <c r="A5312" i="58"/>
  <c r="B5303" i="58"/>
  <c r="B5304" i="58"/>
  <c r="B5305" i="58"/>
  <c r="B5306" i="58"/>
  <c r="B5307" i="58"/>
  <c r="B5308" i="58"/>
  <c r="B5309" i="58"/>
  <c r="B5310" i="58"/>
  <c r="B5311" i="58"/>
  <c r="B5312" i="58"/>
  <c r="D5303" i="58"/>
  <c r="E5303" i="58" s="1"/>
  <c r="D5304" i="58"/>
  <c r="E5304" i="58" s="1"/>
  <c r="D5305" i="58"/>
  <c r="E5305" i="58" s="1"/>
  <c r="D5306" i="58"/>
  <c r="E5306" i="58" s="1"/>
  <c r="D5307" i="58"/>
  <c r="E5307" i="58" s="1"/>
  <c r="D5308" i="58"/>
  <c r="E5308" i="58" s="1"/>
  <c r="D5309" i="58"/>
  <c r="E5309" i="58" s="1"/>
  <c r="D5310" i="58"/>
  <c r="E5310" i="58" s="1"/>
  <c r="D5311" i="58"/>
  <c r="E5311" i="58" s="1"/>
  <c r="D5312" i="58"/>
  <c r="E5312" i="58" s="1"/>
  <c r="F5303" i="58"/>
  <c r="F5304" i="58"/>
  <c r="F5305" i="58"/>
  <c r="F5306" i="58"/>
  <c r="F5307" i="58"/>
  <c r="F5308" i="58"/>
  <c r="F5309" i="58"/>
  <c r="F5310" i="58"/>
  <c r="F5311" i="58"/>
  <c r="F5312" i="58"/>
  <c r="J5303" i="58"/>
  <c r="J5304" i="58"/>
  <c r="J5305" i="58"/>
  <c r="J5306" i="58"/>
  <c r="J5307" i="58"/>
  <c r="J5308" i="58"/>
  <c r="J5309" i="58"/>
  <c r="J5310" i="58"/>
  <c r="J5311" i="58"/>
  <c r="J5312" i="58"/>
  <c r="K5303" i="58"/>
  <c r="K5304" i="58"/>
  <c r="K5305" i="58"/>
  <c r="K5306" i="58"/>
  <c r="K5307" i="58"/>
  <c r="K5308" i="58"/>
  <c r="K5309" i="58"/>
  <c r="K5310" i="58"/>
  <c r="K5311" i="58"/>
  <c r="K5312" i="58"/>
  <c r="L5303" i="58"/>
  <c r="L5304" i="58"/>
  <c r="L5305" i="58"/>
  <c r="L5306" i="58"/>
  <c r="L5307" i="58"/>
  <c r="L5308" i="58"/>
  <c r="L5309" i="58"/>
  <c r="L5310" i="58"/>
  <c r="L5311" i="58"/>
  <c r="L5312" i="58"/>
  <c r="M5303" i="58"/>
  <c r="M5304" i="58"/>
  <c r="M5305" i="58"/>
  <c r="M5306" i="58"/>
  <c r="M5307" i="58"/>
  <c r="M5308" i="58"/>
  <c r="M5309" i="58"/>
  <c r="M5310" i="58"/>
  <c r="M5311" i="58"/>
  <c r="M5312" i="58"/>
  <c r="P5303" i="58"/>
  <c r="P5304" i="58"/>
  <c r="P5305" i="58"/>
  <c r="P5306" i="58"/>
  <c r="P5307" i="58"/>
  <c r="P5308" i="58"/>
  <c r="P5309" i="58"/>
  <c r="P5310" i="58"/>
  <c r="P5311" i="58"/>
  <c r="P5312" i="58"/>
  <c r="Q5303" i="58"/>
  <c r="Q5304" i="58"/>
  <c r="Q5305" i="58"/>
  <c r="Q5306" i="58"/>
  <c r="Q5307" i="58"/>
  <c r="Q5308" i="58"/>
  <c r="Q5309" i="58"/>
  <c r="Q5310" i="58"/>
  <c r="Q5311" i="58"/>
  <c r="Q5312" i="58"/>
  <c r="R5303" i="58"/>
  <c r="T5303" i="58" s="1"/>
  <c r="V5303" i="58" s="1"/>
  <c r="R5304" i="58"/>
  <c r="T5304" i="58" s="1"/>
  <c r="V5304" i="58" s="1"/>
  <c r="R5305" i="58"/>
  <c r="T5305" i="58" s="1"/>
  <c r="V5305" i="58" s="1"/>
  <c r="R5306" i="58"/>
  <c r="T5306" i="58" s="1"/>
  <c r="V5306" i="58" s="1"/>
  <c r="R5307" i="58"/>
  <c r="T5307" i="58" s="1"/>
  <c r="V5307" i="58" s="1"/>
  <c r="R5308" i="58"/>
  <c r="T5308" i="58" s="1"/>
  <c r="V5308" i="58" s="1"/>
  <c r="R5309" i="58"/>
  <c r="T5309" i="58" s="1"/>
  <c r="V5309" i="58" s="1"/>
  <c r="R5310" i="58"/>
  <c r="T5310" i="58" s="1"/>
  <c r="V5310" i="58" s="1"/>
  <c r="R5311" i="58"/>
  <c r="T5311" i="58" s="1"/>
  <c r="V5311" i="58" s="1"/>
  <c r="R5312" i="58"/>
  <c r="T5312" i="58" s="1"/>
  <c r="V5312" i="58" s="1"/>
  <c r="X5303" i="58"/>
  <c r="X5304" i="58"/>
  <c r="X5305" i="58"/>
  <c r="X5306" i="58"/>
  <c r="X5307" i="58"/>
  <c r="X5308" i="58"/>
  <c r="X5309" i="58"/>
  <c r="X5310" i="58"/>
  <c r="X5311" i="58"/>
  <c r="X5312" i="58"/>
  <c r="A5313" i="58"/>
  <c r="A5314" i="58"/>
  <c r="A5315" i="58"/>
  <c r="A5316" i="58"/>
  <c r="A5317" i="58"/>
  <c r="A5318" i="58"/>
  <c r="A5319" i="58"/>
  <c r="A5320" i="58"/>
  <c r="A5321" i="58"/>
  <c r="A5322" i="58"/>
  <c r="B5313" i="58"/>
  <c r="B5314" i="58"/>
  <c r="B5315" i="58"/>
  <c r="B5316" i="58"/>
  <c r="B5317" i="58"/>
  <c r="B5318" i="58"/>
  <c r="B5319" i="58"/>
  <c r="B5320" i="58"/>
  <c r="B5321" i="58"/>
  <c r="B5322" i="58"/>
  <c r="D5313" i="58"/>
  <c r="E5313" i="58" s="1"/>
  <c r="D5314" i="58"/>
  <c r="E5314" i="58" s="1"/>
  <c r="D5315" i="58"/>
  <c r="E5315" i="58" s="1"/>
  <c r="D5316" i="58"/>
  <c r="E5316" i="58" s="1"/>
  <c r="D5317" i="58"/>
  <c r="E5317" i="58" s="1"/>
  <c r="D5318" i="58"/>
  <c r="E5318" i="58" s="1"/>
  <c r="D5319" i="58"/>
  <c r="E5319" i="58" s="1"/>
  <c r="D5320" i="58"/>
  <c r="E5320" i="58" s="1"/>
  <c r="D5321" i="58"/>
  <c r="E5321" i="58" s="1"/>
  <c r="D5322" i="58"/>
  <c r="E5322" i="58" s="1"/>
  <c r="F5313" i="58"/>
  <c r="F5314" i="58"/>
  <c r="F5315" i="58"/>
  <c r="F5316" i="58"/>
  <c r="F5317" i="58"/>
  <c r="F5318" i="58"/>
  <c r="F5319" i="58"/>
  <c r="F5320" i="58"/>
  <c r="F5321" i="58"/>
  <c r="F5322" i="58"/>
  <c r="J5313" i="58"/>
  <c r="J5314" i="58"/>
  <c r="J5315" i="58"/>
  <c r="J5316" i="58"/>
  <c r="J5317" i="58"/>
  <c r="J5318" i="58"/>
  <c r="J5319" i="58"/>
  <c r="J5320" i="58"/>
  <c r="J5321" i="58"/>
  <c r="J5322" i="58"/>
  <c r="K5313" i="58"/>
  <c r="K5314" i="58"/>
  <c r="K5315" i="58"/>
  <c r="K5316" i="58"/>
  <c r="K5317" i="58"/>
  <c r="K5318" i="58"/>
  <c r="K5319" i="58"/>
  <c r="K5320" i="58"/>
  <c r="K5321" i="58"/>
  <c r="K5322" i="58"/>
  <c r="L5313" i="58"/>
  <c r="L5314" i="58"/>
  <c r="L5315" i="58"/>
  <c r="L5316" i="58"/>
  <c r="L5317" i="58"/>
  <c r="L5318" i="58"/>
  <c r="L5319" i="58"/>
  <c r="L5320" i="58"/>
  <c r="L5321" i="58"/>
  <c r="L5322" i="58"/>
  <c r="M5313" i="58"/>
  <c r="M5314" i="58"/>
  <c r="M5315" i="58"/>
  <c r="M5316" i="58"/>
  <c r="M5317" i="58"/>
  <c r="M5318" i="58"/>
  <c r="M5319" i="58"/>
  <c r="M5320" i="58"/>
  <c r="M5321" i="58"/>
  <c r="M5322" i="58"/>
  <c r="P5313" i="58"/>
  <c r="P5314" i="58"/>
  <c r="P5315" i="58"/>
  <c r="P5316" i="58"/>
  <c r="P5317" i="58"/>
  <c r="P5318" i="58"/>
  <c r="P5319" i="58"/>
  <c r="P5320" i="58"/>
  <c r="P5321" i="58"/>
  <c r="P5322" i="58"/>
  <c r="Q5313" i="58"/>
  <c r="Q5314" i="58"/>
  <c r="Q5315" i="58"/>
  <c r="Q5316" i="58"/>
  <c r="Q5317" i="58"/>
  <c r="Q5318" i="58"/>
  <c r="Q5319" i="58"/>
  <c r="Q5320" i="58"/>
  <c r="Q5321" i="58"/>
  <c r="Q5322" i="58"/>
  <c r="R5313" i="58"/>
  <c r="T5313" i="58" s="1"/>
  <c r="V5313" i="58" s="1"/>
  <c r="R5314" i="58"/>
  <c r="T5314" i="58" s="1"/>
  <c r="V5314" i="58" s="1"/>
  <c r="R5315" i="58"/>
  <c r="T5315" i="58" s="1"/>
  <c r="V5315" i="58" s="1"/>
  <c r="R5316" i="58"/>
  <c r="T5316" i="58" s="1"/>
  <c r="V5316" i="58" s="1"/>
  <c r="R5317" i="58"/>
  <c r="T5317" i="58" s="1"/>
  <c r="V5317" i="58" s="1"/>
  <c r="R5318" i="58"/>
  <c r="T5318" i="58" s="1"/>
  <c r="V5318" i="58" s="1"/>
  <c r="R5319" i="58"/>
  <c r="T5319" i="58" s="1"/>
  <c r="V5319" i="58" s="1"/>
  <c r="R5320" i="58"/>
  <c r="T5320" i="58" s="1"/>
  <c r="V5320" i="58" s="1"/>
  <c r="R5321" i="58"/>
  <c r="T5321" i="58" s="1"/>
  <c r="V5321" i="58" s="1"/>
  <c r="R5322" i="58"/>
  <c r="T5322" i="58" s="1"/>
  <c r="V5322" i="58" s="1"/>
  <c r="X5313" i="58"/>
  <c r="X5314" i="58"/>
  <c r="X5315" i="58"/>
  <c r="X5316" i="58"/>
  <c r="X5317" i="58"/>
  <c r="X5318" i="58"/>
  <c r="X5319" i="58"/>
  <c r="X5320" i="58"/>
  <c r="X5321" i="58"/>
  <c r="X5322" i="58"/>
  <c r="A5323" i="58"/>
  <c r="A5324" i="58"/>
  <c r="A5325" i="58"/>
  <c r="A5326" i="58"/>
  <c r="A5327" i="58"/>
  <c r="A5328" i="58"/>
  <c r="A5329" i="58"/>
  <c r="A5330" i="58"/>
  <c r="A5331" i="58"/>
  <c r="A5332" i="58"/>
  <c r="B5323" i="58"/>
  <c r="B5324" i="58"/>
  <c r="B5325" i="58"/>
  <c r="B5326" i="58"/>
  <c r="B5327" i="58"/>
  <c r="B5328" i="58"/>
  <c r="B5329" i="58"/>
  <c r="B5330" i="58"/>
  <c r="B5331" i="58"/>
  <c r="B5332" i="58"/>
  <c r="D5323" i="58"/>
  <c r="E5323" i="58" s="1"/>
  <c r="D5324" i="58"/>
  <c r="E5324" i="58" s="1"/>
  <c r="D5325" i="58"/>
  <c r="E5325" i="58" s="1"/>
  <c r="D5326" i="58"/>
  <c r="E5326" i="58" s="1"/>
  <c r="D5327" i="58"/>
  <c r="E5327" i="58" s="1"/>
  <c r="D5328" i="58"/>
  <c r="E5328" i="58" s="1"/>
  <c r="D5329" i="58"/>
  <c r="E5329" i="58" s="1"/>
  <c r="D5330" i="58"/>
  <c r="E5330" i="58" s="1"/>
  <c r="D5331" i="58"/>
  <c r="E5331" i="58" s="1"/>
  <c r="D5332" i="58"/>
  <c r="E5332" i="58" s="1"/>
  <c r="F5323" i="58"/>
  <c r="F5324" i="58"/>
  <c r="F5325" i="58"/>
  <c r="F5326" i="58"/>
  <c r="F5327" i="58"/>
  <c r="F5328" i="58"/>
  <c r="F5329" i="58"/>
  <c r="F5330" i="58"/>
  <c r="F5331" i="58"/>
  <c r="F5332" i="58"/>
  <c r="J5323" i="58"/>
  <c r="J5324" i="58"/>
  <c r="J5325" i="58"/>
  <c r="J5326" i="58"/>
  <c r="J5327" i="58"/>
  <c r="J5328" i="58"/>
  <c r="J5329" i="58"/>
  <c r="J5330" i="58"/>
  <c r="J5331" i="58"/>
  <c r="J5332" i="58"/>
  <c r="K5323" i="58"/>
  <c r="K5324" i="58"/>
  <c r="K5325" i="58"/>
  <c r="K5326" i="58"/>
  <c r="K5327" i="58"/>
  <c r="K5328" i="58"/>
  <c r="K5329" i="58"/>
  <c r="K5330" i="58"/>
  <c r="K5331" i="58"/>
  <c r="K5332" i="58"/>
  <c r="L5323" i="58"/>
  <c r="L5324" i="58"/>
  <c r="L5325" i="58"/>
  <c r="L5326" i="58"/>
  <c r="L5327" i="58"/>
  <c r="L5328" i="58"/>
  <c r="L5329" i="58"/>
  <c r="L5330" i="58"/>
  <c r="L5331" i="58"/>
  <c r="L5332" i="58"/>
  <c r="M5323" i="58"/>
  <c r="M5324" i="58"/>
  <c r="M5325" i="58"/>
  <c r="M5326" i="58"/>
  <c r="M5327" i="58"/>
  <c r="M5328" i="58"/>
  <c r="M5329" i="58"/>
  <c r="M5330" i="58"/>
  <c r="M5331" i="58"/>
  <c r="M5332" i="58"/>
  <c r="P5323" i="58"/>
  <c r="P5324" i="58"/>
  <c r="P5325" i="58"/>
  <c r="P5326" i="58"/>
  <c r="P5327" i="58"/>
  <c r="P5328" i="58"/>
  <c r="P5329" i="58"/>
  <c r="P5330" i="58"/>
  <c r="P5331" i="58"/>
  <c r="P5332" i="58"/>
  <c r="Q5323" i="58"/>
  <c r="Q5324" i="58"/>
  <c r="Q5325" i="58"/>
  <c r="Q5326" i="58"/>
  <c r="Q5327" i="58"/>
  <c r="Q5328" i="58"/>
  <c r="Q5329" i="58"/>
  <c r="Q5330" i="58"/>
  <c r="Q5331" i="58"/>
  <c r="Q5332" i="58"/>
  <c r="R5323" i="58"/>
  <c r="T5323" i="58" s="1"/>
  <c r="V5323" i="58" s="1"/>
  <c r="R5324" i="58"/>
  <c r="T5324" i="58" s="1"/>
  <c r="V5324" i="58" s="1"/>
  <c r="R5325" i="58"/>
  <c r="T5325" i="58" s="1"/>
  <c r="V5325" i="58" s="1"/>
  <c r="R5326" i="58"/>
  <c r="T5326" i="58" s="1"/>
  <c r="V5326" i="58" s="1"/>
  <c r="R5327" i="58"/>
  <c r="T5327" i="58" s="1"/>
  <c r="V5327" i="58" s="1"/>
  <c r="R5328" i="58"/>
  <c r="T5328" i="58" s="1"/>
  <c r="V5328" i="58" s="1"/>
  <c r="R5329" i="58"/>
  <c r="T5329" i="58" s="1"/>
  <c r="V5329" i="58" s="1"/>
  <c r="R5330" i="58"/>
  <c r="T5330" i="58" s="1"/>
  <c r="V5330" i="58" s="1"/>
  <c r="R5331" i="58"/>
  <c r="T5331" i="58" s="1"/>
  <c r="V5331" i="58" s="1"/>
  <c r="R5332" i="58"/>
  <c r="T5332" i="58" s="1"/>
  <c r="V5332" i="58" s="1"/>
  <c r="X5323" i="58"/>
  <c r="X5324" i="58"/>
  <c r="X5325" i="58"/>
  <c r="X5326" i="58"/>
  <c r="X5327" i="58"/>
  <c r="X5328" i="58"/>
  <c r="X5329" i="58"/>
  <c r="X5330" i="58"/>
  <c r="X5331" i="58"/>
  <c r="X5332" i="58"/>
  <c r="A5333" i="58"/>
  <c r="A5334" i="58"/>
  <c r="A5335" i="58"/>
  <c r="A5336" i="58"/>
  <c r="A5337" i="58"/>
  <c r="A5338" i="58"/>
  <c r="A5340" i="58"/>
  <c r="A5341" i="58"/>
  <c r="A5342" i="58"/>
  <c r="A5343" i="58"/>
  <c r="B5333" i="58"/>
  <c r="B5334" i="58"/>
  <c r="B5335" i="58"/>
  <c r="B5336" i="58"/>
  <c r="B5337" i="58"/>
  <c r="B5338" i="58"/>
  <c r="B5340" i="58"/>
  <c r="B5341" i="58"/>
  <c r="B5342" i="58"/>
  <c r="B5343" i="58"/>
  <c r="D5333" i="58"/>
  <c r="E5333" i="58" s="1"/>
  <c r="D5334" i="58"/>
  <c r="E5334" i="58" s="1"/>
  <c r="D5335" i="58"/>
  <c r="E5335" i="58" s="1"/>
  <c r="D5336" i="58"/>
  <c r="E5336" i="58" s="1"/>
  <c r="D5337" i="58"/>
  <c r="E5337" i="58" s="1"/>
  <c r="D5338" i="58"/>
  <c r="E5338" i="58" s="1"/>
  <c r="D5340" i="58"/>
  <c r="E5340" i="58" s="1"/>
  <c r="D5341" i="58"/>
  <c r="E5341" i="58" s="1"/>
  <c r="D5342" i="58"/>
  <c r="E5342" i="58" s="1"/>
  <c r="D5343" i="58"/>
  <c r="E5343" i="58" s="1"/>
  <c r="F5333" i="58"/>
  <c r="F5334" i="58"/>
  <c r="F5335" i="58"/>
  <c r="F5336" i="58"/>
  <c r="F5337" i="58"/>
  <c r="F5338" i="58"/>
  <c r="F5340" i="58"/>
  <c r="F5341" i="58"/>
  <c r="F5342" i="58"/>
  <c r="F5343" i="58"/>
  <c r="J5333" i="58"/>
  <c r="J5334" i="58"/>
  <c r="J5335" i="58"/>
  <c r="J5336" i="58"/>
  <c r="J5337" i="58"/>
  <c r="J5338" i="58"/>
  <c r="J5340" i="58"/>
  <c r="J5341" i="58"/>
  <c r="J5342" i="58"/>
  <c r="J5343" i="58"/>
  <c r="K5333" i="58"/>
  <c r="K5334" i="58"/>
  <c r="K5335" i="58"/>
  <c r="K5336" i="58"/>
  <c r="K5337" i="58"/>
  <c r="K5338" i="58"/>
  <c r="K5340" i="58"/>
  <c r="K5341" i="58"/>
  <c r="K5342" i="58"/>
  <c r="K5343" i="58"/>
  <c r="L5333" i="58"/>
  <c r="L5334" i="58"/>
  <c r="L5335" i="58"/>
  <c r="L5336" i="58"/>
  <c r="L5337" i="58"/>
  <c r="L5338" i="58"/>
  <c r="L5340" i="58"/>
  <c r="L5341" i="58"/>
  <c r="L5342" i="58"/>
  <c r="L5343" i="58"/>
  <c r="M5333" i="58"/>
  <c r="M5334" i="58"/>
  <c r="M5335" i="58"/>
  <c r="M5336" i="58"/>
  <c r="M5337" i="58"/>
  <c r="M5338" i="58"/>
  <c r="M5340" i="58"/>
  <c r="M5341" i="58"/>
  <c r="M5342" i="58"/>
  <c r="M5343" i="58"/>
  <c r="P5333" i="58"/>
  <c r="P5334" i="58"/>
  <c r="P5335" i="58"/>
  <c r="P5336" i="58"/>
  <c r="P5337" i="58"/>
  <c r="P5338" i="58"/>
  <c r="P5340" i="58"/>
  <c r="P5341" i="58"/>
  <c r="P5342" i="58"/>
  <c r="P5343" i="58"/>
  <c r="Q5333" i="58"/>
  <c r="Q5334" i="58"/>
  <c r="Q5335" i="58"/>
  <c r="Q5336" i="58"/>
  <c r="Q5337" i="58"/>
  <c r="Q5338" i="58"/>
  <c r="Q5340" i="58"/>
  <c r="Q5341" i="58"/>
  <c r="Q5342" i="58"/>
  <c r="Q5343" i="58"/>
  <c r="R5333" i="58"/>
  <c r="T5333" i="58" s="1"/>
  <c r="V5333" i="58" s="1"/>
  <c r="R5334" i="58"/>
  <c r="T5334" i="58" s="1"/>
  <c r="V5334" i="58" s="1"/>
  <c r="R5335" i="58"/>
  <c r="T5335" i="58" s="1"/>
  <c r="V5335" i="58" s="1"/>
  <c r="R5336" i="58"/>
  <c r="T5336" i="58" s="1"/>
  <c r="V5336" i="58" s="1"/>
  <c r="R5337" i="58"/>
  <c r="T5337" i="58" s="1"/>
  <c r="V5337" i="58" s="1"/>
  <c r="R5338" i="58"/>
  <c r="T5338" i="58" s="1"/>
  <c r="V5338" i="58" s="1"/>
  <c r="R5340" i="58"/>
  <c r="T5340" i="58" s="1"/>
  <c r="V5340" i="58" s="1"/>
  <c r="R5341" i="58"/>
  <c r="T5341" i="58" s="1"/>
  <c r="V5341" i="58" s="1"/>
  <c r="R5342" i="58"/>
  <c r="T5342" i="58" s="1"/>
  <c r="V5342" i="58" s="1"/>
  <c r="R5343" i="58"/>
  <c r="T5343" i="58" s="1"/>
  <c r="V5343" i="58" s="1"/>
  <c r="X5333" i="58"/>
  <c r="X5334" i="58"/>
  <c r="X5335" i="58"/>
  <c r="X5336" i="58"/>
  <c r="X5337" i="58"/>
  <c r="X5338" i="58"/>
  <c r="X5340" i="58"/>
  <c r="X5341" i="58"/>
  <c r="X5342" i="58"/>
  <c r="X5343" i="58"/>
  <c r="A5169" i="58"/>
  <c r="B5169" i="58"/>
  <c r="D5169" i="58"/>
  <c r="E5169" i="58" s="1"/>
  <c r="F5169" i="58"/>
  <c r="J5169" i="58"/>
  <c r="K5169" i="58"/>
  <c r="L5169" i="58"/>
  <c r="M5169" i="58"/>
  <c r="P5169" i="58"/>
  <c r="Q5169" i="58"/>
  <c r="R5169" i="58"/>
  <c r="T5169" i="58" s="1"/>
  <c r="V5169" i="58" s="1"/>
  <c r="X5169" i="58"/>
  <c r="A5000" i="58"/>
  <c r="B5000" i="58"/>
  <c r="D5000" i="58"/>
  <c r="E5000" i="58" s="1"/>
  <c r="F5000" i="58"/>
  <c r="J5000" i="58"/>
  <c r="K5000" i="58"/>
  <c r="L5000" i="58"/>
  <c r="M5000" i="58"/>
  <c r="P5000" i="58"/>
  <c r="Q5000" i="58"/>
  <c r="R5000" i="58"/>
  <c r="T5000" i="58" s="1"/>
  <c r="V5000" i="58" s="1"/>
  <c r="X5000" i="58"/>
  <c r="AE5213" i="58"/>
  <c r="AE5183" i="58"/>
  <c r="AE5182" i="58"/>
  <c r="AE5181" i="58"/>
  <c r="AE5180" i="58"/>
  <c r="A5121" i="58"/>
  <c r="A5122" i="58"/>
  <c r="A5123" i="58"/>
  <c r="A5124" i="58"/>
  <c r="A5125" i="58"/>
  <c r="A5126" i="58"/>
  <c r="A5127" i="58"/>
  <c r="B5121" i="58"/>
  <c r="B5122" i="58"/>
  <c r="B5123" i="58"/>
  <c r="B5124" i="58"/>
  <c r="B5125" i="58"/>
  <c r="B5126" i="58"/>
  <c r="B5127" i="58"/>
  <c r="D5121" i="58"/>
  <c r="E5121" i="58" s="1"/>
  <c r="D5122" i="58"/>
  <c r="E5122" i="58" s="1"/>
  <c r="D5123" i="58"/>
  <c r="E5123" i="58" s="1"/>
  <c r="D5124" i="58"/>
  <c r="E5124" i="58" s="1"/>
  <c r="D5125" i="58"/>
  <c r="E5125" i="58" s="1"/>
  <c r="D5126" i="58"/>
  <c r="E5126" i="58" s="1"/>
  <c r="D5127" i="58"/>
  <c r="E5127" i="58" s="1"/>
  <c r="F5121" i="58"/>
  <c r="F5122" i="58"/>
  <c r="F5123" i="58"/>
  <c r="F5124" i="58"/>
  <c r="F5125" i="58"/>
  <c r="F5126" i="58"/>
  <c r="F5127" i="58"/>
  <c r="J5121" i="58"/>
  <c r="J5122" i="58"/>
  <c r="J5123" i="58"/>
  <c r="J5124" i="58"/>
  <c r="J5125" i="58"/>
  <c r="J5126" i="58"/>
  <c r="J5127" i="58"/>
  <c r="K5121" i="58"/>
  <c r="K5122" i="58"/>
  <c r="K5123" i="58"/>
  <c r="K5124" i="58"/>
  <c r="K5125" i="58"/>
  <c r="K5126" i="58"/>
  <c r="K5127" i="58"/>
  <c r="L5121" i="58"/>
  <c r="L5122" i="58"/>
  <c r="L5123" i="58"/>
  <c r="L5124" i="58"/>
  <c r="L5125" i="58"/>
  <c r="L5126" i="58"/>
  <c r="L5127" i="58"/>
  <c r="M5121" i="58"/>
  <c r="M5122" i="58"/>
  <c r="M5123" i="58"/>
  <c r="M5124" i="58"/>
  <c r="M5125" i="58"/>
  <c r="M5126" i="58"/>
  <c r="M5127" i="58"/>
  <c r="P5121" i="58"/>
  <c r="P5122" i="58"/>
  <c r="P5123" i="58"/>
  <c r="P5124" i="58"/>
  <c r="P5125" i="58"/>
  <c r="P5126" i="58"/>
  <c r="P5127" i="58"/>
  <c r="Q5121" i="58"/>
  <c r="Q5122" i="58"/>
  <c r="Q5123" i="58"/>
  <c r="Q5124" i="58"/>
  <c r="Q5125" i="58"/>
  <c r="Q5126" i="58"/>
  <c r="Q5127" i="58"/>
  <c r="R5121" i="58"/>
  <c r="T5121" i="58" s="1"/>
  <c r="V5121" i="58" s="1"/>
  <c r="R5122" i="58"/>
  <c r="T5122" i="58" s="1"/>
  <c r="V5122" i="58" s="1"/>
  <c r="R5123" i="58"/>
  <c r="T5123" i="58" s="1"/>
  <c r="V5123" i="58" s="1"/>
  <c r="R5124" i="58"/>
  <c r="T5124" i="58" s="1"/>
  <c r="V5124" i="58" s="1"/>
  <c r="R5125" i="58"/>
  <c r="T5125" i="58" s="1"/>
  <c r="V5125" i="58" s="1"/>
  <c r="R5126" i="58"/>
  <c r="T5126" i="58" s="1"/>
  <c r="V5126" i="58" s="1"/>
  <c r="R5127" i="58"/>
  <c r="T5127" i="58" s="1"/>
  <c r="V5127" i="58" s="1"/>
  <c r="X5121" i="58"/>
  <c r="X5122" i="58"/>
  <c r="X5123" i="58"/>
  <c r="X5124" i="58"/>
  <c r="X5125" i="58"/>
  <c r="X5126" i="58"/>
  <c r="X5127" i="58"/>
  <c r="A5128" i="58"/>
  <c r="A5129" i="58"/>
  <c r="A5130" i="58"/>
  <c r="A5131" i="58"/>
  <c r="A5132" i="58"/>
  <c r="A5133" i="58"/>
  <c r="A5134" i="58"/>
  <c r="B5128" i="58"/>
  <c r="B5129" i="58"/>
  <c r="B5130" i="58"/>
  <c r="B5131" i="58"/>
  <c r="B5132" i="58"/>
  <c r="B5133" i="58"/>
  <c r="B5134" i="58"/>
  <c r="D5128" i="58"/>
  <c r="E5128" i="58" s="1"/>
  <c r="D5129" i="58"/>
  <c r="E5129" i="58" s="1"/>
  <c r="D5130" i="58"/>
  <c r="E5130" i="58" s="1"/>
  <c r="D5131" i="58"/>
  <c r="E5131" i="58" s="1"/>
  <c r="D5132" i="58"/>
  <c r="E5132" i="58" s="1"/>
  <c r="D5133" i="58"/>
  <c r="E5133" i="58" s="1"/>
  <c r="D5134" i="58"/>
  <c r="E5134" i="58" s="1"/>
  <c r="F5128" i="58"/>
  <c r="F5129" i="58"/>
  <c r="F5130" i="58"/>
  <c r="F5131" i="58"/>
  <c r="F5132" i="58"/>
  <c r="F5133" i="58"/>
  <c r="F5134" i="58"/>
  <c r="J5128" i="58"/>
  <c r="J5129" i="58"/>
  <c r="J5130" i="58"/>
  <c r="J5131" i="58"/>
  <c r="J5132" i="58"/>
  <c r="J5133" i="58"/>
  <c r="J5134" i="58"/>
  <c r="K5128" i="58"/>
  <c r="K5129" i="58"/>
  <c r="K5130" i="58"/>
  <c r="K5131" i="58"/>
  <c r="K5132" i="58"/>
  <c r="K5133" i="58"/>
  <c r="K5134" i="58"/>
  <c r="L5128" i="58"/>
  <c r="L5129" i="58"/>
  <c r="L5130" i="58"/>
  <c r="L5131" i="58"/>
  <c r="L5132" i="58"/>
  <c r="L5133" i="58"/>
  <c r="L5134" i="58"/>
  <c r="M5128" i="58"/>
  <c r="M5129" i="58"/>
  <c r="M5130" i="58"/>
  <c r="M5131" i="58"/>
  <c r="M5132" i="58"/>
  <c r="M5133" i="58"/>
  <c r="M5134" i="58"/>
  <c r="P5128" i="58"/>
  <c r="P5129" i="58"/>
  <c r="P5130" i="58"/>
  <c r="P5131" i="58"/>
  <c r="P5132" i="58"/>
  <c r="P5133" i="58"/>
  <c r="P5134" i="58"/>
  <c r="Q5128" i="58"/>
  <c r="Q5129" i="58"/>
  <c r="Q5130" i="58"/>
  <c r="Q5131" i="58"/>
  <c r="Q5132" i="58"/>
  <c r="Q5133" i="58"/>
  <c r="Q5134" i="58"/>
  <c r="R5128" i="58"/>
  <c r="T5128" i="58" s="1"/>
  <c r="V5128" i="58" s="1"/>
  <c r="R5129" i="58"/>
  <c r="T5129" i="58" s="1"/>
  <c r="V5129" i="58" s="1"/>
  <c r="R5130" i="58"/>
  <c r="T5130" i="58" s="1"/>
  <c r="V5130" i="58" s="1"/>
  <c r="R5131" i="58"/>
  <c r="T5131" i="58" s="1"/>
  <c r="V5131" i="58" s="1"/>
  <c r="R5132" i="58"/>
  <c r="T5132" i="58" s="1"/>
  <c r="V5132" i="58" s="1"/>
  <c r="R5133" i="58"/>
  <c r="T5133" i="58" s="1"/>
  <c r="V5133" i="58" s="1"/>
  <c r="R5134" i="58"/>
  <c r="T5134" i="58" s="1"/>
  <c r="V5134" i="58" s="1"/>
  <c r="X5128" i="58"/>
  <c r="X5129" i="58"/>
  <c r="X5130" i="58"/>
  <c r="X5131" i="58"/>
  <c r="X5132" i="58"/>
  <c r="X5133" i="58"/>
  <c r="X5134" i="58"/>
  <c r="A5135" i="58"/>
  <c r="A5136" i="58"/>
  <c r="A5137" i="58"/>
  <c r="A5138" i="58"/>
  <c r="A5139" i="58"/>
  <c r="A5140" i="58"/>
  <c r="A5141" i="58"/>
  <c r="B5135" i="58"/>
  <c r="B5136" i="58"/>
  <c r="B5137" i="58"/>
  <c r="B5138" i="58"/>
  <c r="B5139" i="58"/>
  <c r="B5140" i="58"/>
  <c r="B5141" i="58"/>
  <c r="D5135" i="58"/>
  <c r="E5135" i="58" s="1"/>
  <c r="D5136" i="58"/>
  <c r="E5136" i="58" s="1"/>
  <c r="D5137" i="58"/>
  <c r="E5137" i="58" s="1"/>
  <c r="D5138" i="58"/>
  <c r="E5138" i="58" s="1"/>
  <c r="D5139" i="58"/>
  <c r="E5139" i="58" s="1"/>
  <c r="D5140" i="58"/>
  <c r="E5140" i="58" s="1"/>
  <c r="D5141" i="58"/>
  <c r="E5141" i="58" s="1"/>
  <c r="F5135" i="58"/>
  <c r="F5136" i="58"/>
  <c r="F5137" i="58"/>
  <c r="F5138" i="58"/>
  <c r="F5139" i="58"/>
  <c r="F5140" i="58"/>
  <c r="F5141" i="58"/>
  <c r="J5135" i="58"/>
  <c r="J5136" i="58"/>
  <c r="J5137" i="58"/>
  <c r="J5138" i="58"/>
  <c r="J5139" i="58"/>
  <c r="J5140" i="58"/>
  <c r="J5141" i="58"/>
  <c r="K5135" i="58"/>
  <c r="K5136" i="58"/>
  <c r="K5137" i="58"/>
  <c r="K5138" i="58"/>
  <c r="K5139" i="58"/>
  <c r="K5140" i="58"/>
  <c r="K5141" i="58"/>
  <c r="L5135" i="58"/>
  <c r="L5136" i="58"/>
  <c r="L5137" i="58"/>
  <c r="L5138" i="58"/>
  <c r="L5139" i="58"/>
  <c r="L5140" i="58"/>
  <c r="L5141" i="58"/>
  <c r="M5135" i="58"/>
  <c r="M5136" i="58"/>
  <c r="M5137" i="58"/>
  <c r="M5138" i="58"/>
  <c r="M5139" i="58"/>
  <c r="M5140" i="58"/>
  <c r="M5141" i="58"/>
  <c r="P5135" i="58"/>
  <c r="P5136" i="58"/>
  <c r="P5137" i="58"/>
  <c r="P5138" i="58"/>
  <c r="P5139" i="58"/>
  <c r="P5140" i="58"/>
  <c r="P5141" i="58"/>
  <c r="Q5135" i="58"/>
  <c r="Q5136" i="58"/>
  <c r="Q5137" i="58"/>
  <c r="Q5138" i="58"/>
  <c r="Q5139" i="58"/>
  <c r="Q5140" i="58"/>
  <c r="Q5141" i="58"/>
  <c r="R5135" i="58"/>
  <c r="T5135" i="58" s="1"/>
  <c r="V5135" i="58" s="1"/>
  <c r="R5136" i="58"/>
  <c r="T5136" i="58" s="1"/>
  <c r="V5136" i="58" s="1"/>
  <c r="R5137" i="58"/>
  <c r="T5137" i="58" s="1"/>
  <c r="V5137" i="58" s="1"/>
  <c r="R5138" i="58"/>
  <c r="T5138" i="58" s="1"/>
  <c r="V5138" i="58" s="1"/>
  <c r="R5139" i="58"/>
  <c r="T5139" i="58" s="1"/>
  <c r="V5139" i="58" s="1"/>
  <c r="R5140" i="58"/>
  <c r="T5140" i="58" s="1"/>
  <c r="V5140" i="58" s="1"/>
  <c r="R5141" i="58"/>
  <c r="T5141" i="58" s="1"/>
  <c r="V5141" i="58" s="1"/>
  <c r="X5135" i="58"/>
  <c r="X5136" i="58"/>
  <c r="X5137" i="58"/>
  <c r="X5138" i="58"/>
  <c r="X5139" i="58"/>
  <c r="X5140" i="58"/>
  <c r="X5141" i="58"/>
  <c r="A5142" i="58"/>
  <c r="A5143" i="58"/>
  <c r="A5144" i="58"/>
  <c r="A5145" i="58"/>
  <c r="A5146" i="58"/>
  <c r="A5147" i="58"/>
  <c r="A5148" i="58"/>
  <c r="B5142" i="58"/>
  <c r="B5143" i="58"/>
  <c r="B5144" i="58"/>
  <c r="B5145" i="58"/>
  <c r="B5146" i="58"/>
  <c r="B5147" i="58"/>
  <c r="B5148" i="58"/>
  <c r="D5142" i="58"/>
  <c r="E5142" i="58" s="1"/>
  <c r="D5143" i="58"/>
  <c r="E5143" i="58" s="1"/>
  <c r="D5144" i="58"/>
  <c r="E5144" i="58" s="1"/>
  <c r="D5145" i="58"/>
  <c r="E5145" i="58" s="1"/>
  <c r="D5146" i="58"/>
  <c r="E5146" i="58" s="1"/>
  <c r="D5147" i="58"/>
  <c r="E5147" i="58" s="1"/>
  <c r="D5148" i="58"/>
  <c r="E5148" i="58" s="1"/>
  <c r="F5142" i="58"/>
  <c r="F5143" i="58"/>
  <c r="F5144" i="58"/>
  <c r="F5145" i="58"/>
  <c r="F5146" i="58"/>
  <c r="F5147" i="58"/>
  <c r="F5148" i="58"/>
  <c r="J5142" i="58"/>
  <c r="J5143" i="58"/>
  <c r="J5144" i="58"/>
  <c r="J5145" i="58"/>
  <c r="J5146" i="58"/>
  <c r="J5147" i="58"/>
  <c r="J5148" i="58"/>
  <c r="K5142" i="58"/>
  <c r="K5143" i="58"/>
  <c r="K5144" i="58"/>
  <c r="K5145" i="58"/>
  <c r="K5146" i="58"/>
  <c r="K5147" i="58"/>
  <c r="K5148" i="58"/>
  <c r="L5142" i="58"/>
  <c r="L5143" i="58"/>
  <c r="L5144" i="58"/>
  <c r="L5145" i="58"/>
  <c r="L5146" i="58"/>
  <c r="L5147" i="58"/>
  <c r="L5148" i="58"/>
  <c r="M5142" i="58"/>
  <c r="M5143" i="58"/>
  <c r="M5144" i="58"/>
  <c r="M5145" i="58"/>
  <c r="M5146" i="58"/>
  <c r="M5147" i="58"/>
  <c r="M5148" i="58"/>
  <c r="P5142" i="58"/>
  <c r="P5143" i="58"/>
  <c r="P5144" i="58"/>
  <c r="P5145" i="58"/>
  <c r="P5146" i="58"/>
  <c r="P5147" i="58"/>
  <c r="P5148" i="58"/>
  <c r="Q5142" i="58"/>
  <c r="Q5143" i="58"/>
  <c r="Q5144" i="58"/>
  <c r="Q5145" i="58"/>
  <c r="Q5146" i="58"/>
  <c r="Q5147" i="58"/>
  <c r="Q5148" i="58"/>
  <c r="R5142" i="58"/>
  <c r="T5142" i="58" s="1"/>
  <c r="V5142" i="58" s="1"/>
  <c r="R5143" i="58"/>
  <c r="T5143" i="58" s="1"/>
  <c r="V5143" i="58" s="1"/>
  <c r="R5144" i="58"/>
  <c r="T5144" i="58" s="1"/>
  <c r="V5144" i="58" s="1"/>
  <c r="R5145" i="58"/>
  <c r="T5145" i="58" s="1"/>
  <c r="V5145" i="58" s="1"/>
  <c r="R5146" i="58"/>
  <c r="T5146" i="58" s="1"/>
  <c r="V5146" i="58" s="1"/>
  <c r="R5147" i="58"/>
  <c r="T5147" i="58" s="1"/>
  <c r="V5147" i="58" s="1"/>
  <c r="R5148" i="58"/>
  <c r="T5148" i="58" s="1"/>
  <c r="V5148" i="58" s="1"/>
  <c r="X5142" i="58"/>
  <c r="X5143" i="58"/>
  <c r="X5144" i="58"/>
  <c r="X5145" i="58"/>
  <c r="X5146" i="58"/>
  <c r="X5147" i="58"/>
  <c r="X5148" i="58"/>
  <c r="A5149" i="58"/>
  <c r="A5150" i="58"/>
  <c r="A5151" i="58"/>
  <c r="A5152" i="58"/>
  <c r="A5153" i="58"/>
  <c r="A5154" i="58"/>
  <c r="A5155" i="58"/>
  <c r="B5149" i="58"/>
  <c r="B5150" i="58"/>
  <c r="B5151" i="58"/>
  <c r="B5152" i="58"/>
  <c r="B5153" i="58"/>
  <c r="B5154" i="58"/>
  <c r="B5155" i="58"/>
  <c r="D5149" i="58"/>
  <c r="E5149" i="58" s="1"/>
  <c r="D5150" i="58"/>
  <c r="E5150" i="58" s="1"/>
  <c r="D5151" i="58"/>
  <c r="E5151" i="58" s="1"/>
  <c r="D5152" i="58"/>
  <c r="E5152" i="58" s="1"/>
  <c r="D5153" i="58"/>
  <c r="E5153" i="58" s="1"/>
  <c r="D5154" i="58"/>
  <c r="E5154" i="58" s="1"/>
  <c r="D5155" i="58"/>
  <c r="E5155" i="58" s="1"/>
  <c r="F5149" i="58"/>
  <c r="F5150" i="58"/>
  <c r="F5151" i="58"/>
  <c r="F5152" i="58"/>
  <c r="F5153" i="58"/>
  <c r="F5154" i="58"/>
  <c r="F5155" i="58"/>
  <c r="J5149" i="58"/>
  <c r="J5150" i="58"/>
  <c r="J5151" i="58"/>
  <c r="J5152" i="58"/>
  <c r="J5153" i="58"/>
  <c r="J5154" i="58"/>
  <c r="J5155" i="58"/>
  <c r="K5149" i="58"/>
  <c r="K5150" i="58"/>
  <c r="K5151" i="58"/>
  <c r="K5152" i="58"/>
  <c r="K5153" i="58"/>
  <c r="K5154" i="58"/>
  <c r="K5155" i="58"/>
  <c r="L5149" i="58"/>
  <c r="L5150" i="58"/>
  <c r="L5151" i="58"/>
  <c r="L5152" i="58"/>
  <c r="L5153" i="58"/>
  <c r="L5154" i="58"/>
  <c r="L5155" i="58"/>
  <c r="M5149" i="58"/>
  <c r="M5150" i="58"/>
  <c r="M5151" i="58"/>
  <c r="M5152" i="58"/>
  <c r="M5153" i="58"/>
  <c r="M5154" i="58"/>
  <c r="M5155" i="58"/>
  <c r="P5149" i="58"/>
  <c r="P5150" i="58"/>
  <c r="P5151" i="58"/>
  <c r="P5152" i="58"/>
  <c r="P5153" i="58"/>
  <c r="P5154" i="58"/>
  <c r="P5155" i="58"/>
  <c r="Q5149" i="58"/>
  <c r="Q5150" i="58"/>
  <c r="Q5151" i="58"/>
  <c r="Q5152" i="58"/>
  <c r="Q5153" i="58"/>
  <c r="Q5154" i="58"/>
  <c r="Q5155" i="58"/>
  <c r="R5149" i="58"/>
  <c r="T5149" i="58" s="1"/>
  <c r="V5149" i="58" s="1"/>
  <c r="R5150" i="58"/>
  <c r="T5150" i="58" s="1"/>
  <c r="V5150" i="58" s="1"/>
  <c r="R5151" i="58"/>
  <c r="T5151" i="58" s="1"/>
  <c r="V5151" i="58" s="1"/>
  <c r="R5152" i="58"/>
  <c r="T5152" i="58" s="1"/>
  <c r="V5152" i="58" s="1"/>
  <c r="R5153" i="58"/>
  <c r="T5153" i="58" s="1"/>
  <c r="V5153" i="58" s="1"/>
  <c r="R5154" i="58"/>
  <c r="T5154" i="58" s="1"/>
  <c r="V5154" i="58" s="1"/>
  <c r="R5155" i="58"/>
  <c r="T5155" i="58" s="1"/>
  <c r="V5155" i="58" s="1"/>
  <c r="X5149" i="58"/>
  <c r="X5150" i="58"/>
  <c r="X5151" i="58"/>
  <c r="X5152" i="58"/>
  <c r="X5153" i="58"/>
  <c r="X5154" i="58"/>
  <c r="X5155" i="58"/>
  <c r="A5156" i="58"/>
  <c r="A5157" i="58"/>
  <c r="A5158" i="58"/>
  <c r="A5159" i="58"/>
  <c r="A5160" i="58"/>
  <c r="A5161" i="58"/>
  <c r="A5162" i="58"/>
  <c r="B5156" i="58"/>
  <c r="B5157" i="58"/>
  <c r="B5158" i="58"/>
  <c r="B5159" i="58"/>
  <c r="B5160" i="58"/>
  <c r="B5161" i="58"/>
  <c r="B5162" i="58"/>
  <c r="D5156" i="58"/>
  <c r="E5156" i="58" s="1"/>
  <c r="D5157" i="58"/>
  <c r="E5157" i="58" s="1"/>
  <c r="D5158" i="58"/>
  <c r="E5158" i="58" s="1"/>
  <c r="D5159" i="58"/>
  <c r="E5159" i="58" s="1"/>
  <c r="D5160" i="58"/>
  <c r="E5160" i="58" s="1"/>
  <c r="D5161" i="58"/>
  <c r="E5161" i="58" s="1"/>
  <c r="D5162" i="58"/>
  <c r="E5162" i="58" s="1"/>
  <c r="F5156" i="58"/>
  <c r="F5157" i="58"/>
  <c r="F5158" i="58"/>
  <c r="F5159" i="58"/>
  <c r="F5160" i="58"/>
  <c r="F5161" i="58"/>
  <c r="F5162" i="58"/>
  <c r="J5156" i="58"/>
  <c r="J5157" i="58"/>
  <c r="J5158" i="58"/>
  <c r="J5159" i="58"/>
  <c r="J5160" i="58"/>
  <c r="J5161" i="58"/>
  <c r="J5162" i="58"/>
  <c r="K5156" i="58"/>
  <c r="K5157" i="58"/>
  <c r="K5158" i="58"/>
  <c r="K5159" i="58"/>
  <c r="K5160" i="58"/>
  <c r="K5161" i="58"/>
  <c r="K5162" i="58"/>
  <c r="L5156" i="58"/>
  <c r="L5157" i="58"/>
  <c r="L5158" i="58"/>
  <c r="L5159" i="58"/>
  <c r="L5160" i="58"/>
  <c r="L5161" i="58"/>
  <c r="L5162" i="58"/>
  <c r="M5156" i="58"/>
  <c r="M5157" i="58"/>
  <c r="M5158" i="58"/>
  <c r="M5159" i="58"/>
  <c r="M5160" i="58"/>
  <c r="M5161" i="58"/>
  <c r="M5162" i="58"/>
  <c r="P5156" i="58"/>
  <c r="P5157" i="58"/>
  <c r="P5158" i="58"/>
  <c r="P5159" i="58"/>
  <c r="P5160" i="58"/>
  <c r="P5161" i="58"/>
  <c r="P5162" i="58"/>
  <c r="Q5156" i="58"/>
  <c r="Q5157" i="58"/>
  <c r="Q5158" i="58"/>
  <c r="Q5159" i="58"/>
  <c r="Q5160" i="58"/>
  <c r="Q5161" i="58"/>
  <c r="Q5162" i="58"/>
  <c r="R5156" i="58"/>
  <c r="T5156" i="58" s="1"/>
  <c r="V5156" i="58" s="1"/>
  <c r="R5157" i="58"/>
  <c r="T5157" i="58" s="1"/>
  <c r="V5157" i="58" s="1"/>
  <c r="R5158" i="58"/>
  <c r="T5158" i="58" s="1"/>
  <c r="V5158" i="58" s="1"/>
  <c r="R5159" i="58"/>
  <c r="T5159" i="58" s="1"/>
  <c r="V5159" i="58" s="1"/>
  <c r="R5160" i="58"/>
  <c r="T5160" i="58" s="1"/>
  <c r="V5160" i="58" s="1"/>
  <c r="R5161" i="58"/>
  <c r="T5161" i="58" s="1"/>
  <c r="V5161" i="58" s="1"/>
  <c r="R5162" i="58"/>
  <c r="T5162" i="58" s="1"/>
  <c r="V5162" i="58" s="1"/>
  <c r="X5156" i="58"/>
  <c r="X5157" i="58"/>
  <c r="X5158" i="58"/>
  <c r="X5159" i="58"/>
  <c r="X5160" i="58"/>
  <c r="X5161" i="58"/>
  <c r="X5162" i="58"/>
  <c r="A5163" i="58"/>
  <c r="A5164" i="58"/>
  <c r="A5165" i="58"/>
  <c r="A5166" i="58"/>
  <c r="A5167" i="58"/>
  <c r="A5168" i="58"/>
  <c r="A5170" i="58"/>
  <c r="B5163" i="58"/>
  <c r="B5164" i="58"/>
  <c r="B5165" i="58"/>
  <c r="B5166" i="58"/>
  <c r="B5167" i="58"/>
  <c r="B5168" i="58"/>
  <c r="B5170" i="58"/>
  <c r="D5163" i="58"/>
  <c r="E5163" i="58" s="1"/>
  <c r="D5164" i="58"/>
  <c r="E5164" i="58" s="1"/>
  <c r="D5165" i="58"/>
  <c r="E5165" i="58" s="1"/>
  <c r="D5166" i="58"/>
  <c r="E5166" i="58" s="1"/>
  <c r="D5167" i="58"/>
  <c r="E5167" i="58" s="1"/>
  <c r="D5168" i="58"/>
  <c r="E5168" i="58" s="1"/>
  <c r="D5170" i="58"/>
  <c r="E5170" i="58" s="1"/>
  <c r="F5163" i="58"/>
  <c r="F5164" i="58"/>
  <c r="F5165" i="58"/>
  <c r="F5166" i="58"/>
  <c r="F5167" i="58"/>
  <c r="F5168" i="58"/>
  <c r="F5170" i="58"/>
  <c r="J5163" i="58"/>
  <c r="J5164" i="58"/>
  <c r="J5165" i="58"/>
  <c r="J5166" i="58"/>
  <c r="J5167" i="58"/>
  <c r="J5168" i="58"/>
  <c r="J5170" i="58"/>
  <c r="K5163" i="58"/>
  <c r="K5164" i="58"/>
  <c r="K5165" i="58"/>
  <c r="K5166" i="58"/>
  <c r="K5167" i="58"/>
  <c r="K5168" i="58"/>
  <c r="K5170" i="58"/>
  <c r="L5163" i="58"/>
  <c r="L5164" i="58"/>
  <c r="L5165" i="58"/>
  <c r="L5166" i="58"/>
  <c r="L5167" i="58"/>
  <c r="L5168" i="58"/>
  <c r="L5170" i="58"/>
  <c r="M5163" i="58"/>
  <c r="M5164" i="58"/>
  <c r="M5165" i="58"/>
  <c r="M5166" i="58"/>
  <c r="M5167" i="58"/>
  <c r="M5168" i="58"/>
  <c r="M5170" i="58"/>
  <c r="P5163" i="58"/>
  <c r="P5164" i="58"/>
  <c r="P5165" i="58"/>
  <c r="P5166" i="58"/>
  <c r="P5167" i="58"/>
  <c r="P5168" i="58"/>
  <c r="P5170" i="58"/>
  <c r="Q5163" i="58"/>
  <c r="Q5164" i="58"/>
  <c r="Q5165" i="58"/>
  <c r="Q5166" i="58"/>
  <c r="Q5167" i="58"/>
  <c r="Q5168" i="58"/>
  <c r="Q5170" i="58"/>
  <c r="R5163" i="58"/>
  <c r="T5163" i="58" s="1"/>
  <c r="V5163" i="58" s="1"/>
  <c r="R5164" i="58"/>
  <c r="T5164" i="58" s="1"/>
  <c r="V5164" i="58" s="1"/>
  <c r="R5165" i="58"/>
  <c r="T5165" i="58" s="1"/>
  <c r="V5165" i="58" s="1"/>
  <c r="R5166" i="58"/>
  <c r="T5166" i="58" s="1"/>
  <c r="V5166" i="58" s="1"/>
  <c r="R5167" i="58"/>
  <c r="T5167" i="58" s="1"/>
  <c r="V5167" i="58" s="1"/>
  <c r="R5168" i="58"/>
  <c r="T5168" i="58" s="1"/>
  <c r="V5168" i="58" s="1"/>
  <c r="R5170" i="58"/>
  <c r="T5170" i="58" s="1"/>
  <c r="V5170" i="58" s="1"/>
  <c r="X5163" i="58"/>
  <c r="X5164" i="58"/>
  <c r="X5165" i="58"/>
  <c r="X5166" i="58"/>
  <c r="X5167" i="58"/>
  <c r="X5168" i="58"/>
  <c r="X5170" i="58"/>
  <c r="A5171" i="58"/>
  <c r="A5172" i="58"/>
  <c r="A5173" i="58"/>
  <c r="A5174" i="58"/>
  <c r="A5175" i="58"/>
  <c r="A5176" i="58"/>
  <c r="A5177" i="58"/>
  <c r="B5171" i="58"/>
  <c r="B5172" i="58"/>
  <c r="B5173" i="58"/>
  <c r="B5174" i="58"/>
  <c r="B5175" i="58"/>
  <c r="B5176" i="58"/>
  <c r="B5177" i="58"/>
  <c r="D5171" i="58"/>
  <c r="E5171" i="58" s="1"/>
  <c r="D5172" i="58"/>
  <c r="E5172" i="58" s="1"/>
  <c r="D5173" i="58"/>
  <c r="E5173" i="58" s="1"/>
  <c r="D5174" i="58"/>
  <c r="E5174" i="58" s="1"/>
  <c r="D5175" i="58"/>
  <c r="E5175" i="58" s="1"/>
  <c r="D5176" i="58"/>
  <c r="E5176" i="58" s="1"/>
  <c r="D5177" i="58"/>
  <c r="E5177" i="58" s="1"/>
  <c r="F5171" i="58"/>
  <c r="F5172" i="58"/>
  <c r="F5173" i="58"/>
  <c r="F5174" i="58"/>
  <c r="F5175" i="58"/>
  <c r="F5176" i="58"/>
  <c r="F5177" i="58"/>
  <c r="J5171" i="58"/>
  <c r="J5172" i="58"/>
  <c r="J5173" i="58"/>
  <c r="J5174" i="58"/>
  <c r="J5175" i="58"/>
  <c r="J5176" i="58"/>
  <c r="J5177" i="58"/>
  <c r="K5171" i="58"/>
  <c r="K5172" i="58"/>
  <c r="K5173" i="58"/>
  <c r="K5174" i="58"/>
  <c r="K5175" i="58"/>
  <c r="K5176" i="58"/>
  <c r="K5177" i="58"/>
  <c r="L5171" i="58"/>
  <c r="L5172" i="58"/>
  <c r="L5173" i="58"/>
  <c r="L5174" i="58"/>
  <c r="L5175" i="58"/>
  <c r="L5176" i="58"/>
  <c r="L5177" i="58"/>
  <c r="M5171" i="58"/>
  <c r="M5172" i="58"/>
  <c r="M5173" i="58"/>
  <c r="M5174" i="58"/>
  <c r="M5175" i="58"/>
  <c r="M5176" i="58"/>
  <c r="M5177" i="58"/>
  <c r="P5171" i="58"/>
  <c r="P5172" i="58"/>
  <c r="P5173" i="58"/>
  <c r="P5174" i="58"/>
  <c r="P5175" i="58"/>
  <c r="P5176" i="58"/>
  <c r="P5177" i="58"/>
  <c r="Q5171" i="58"/>
  <c r="Q5172" i="58"/>
  <c r="Q5173" i="58"/>
  <c r="Q5174" i="58"/>
  <c r="Q5175" i="58"/>
  <c r="Q5176" i="58"/>
  <c r="Q5177" i="58"/>
  <c r="R5171" i="58"/>
  <c r="T5171" i="58" s="1"/>
  <c r="V5171" i="58" s="1"/>
  <c r="R5172" i="58"/>
  <c r="T5172" i="58" s="1"/>
  <c r="V5172" i="58" s="1"/>
  <c r="R5173" i="58"/>
  <c r="T5173" i="58" s="1"/>
  <c r="V5173" i="58" s="1"/>
  <c r="R5174" i="58"/>
  <c r="T5174" i="58" s="1"/>
  <c r="V5174" i="58" s="1"/>
  <c r="R5175" i="58"/>
  <c r="T5175" i="58" s="1"/>
  <c r="V5175" i="58" s="1"/>
  <c r="R5176" i="58"/>
  <c r="T5176" i="58" s="1"/>
  <c r="V5176" i="58" s="1"/>
  <c r="R5177" i="58"/>
  <c r="T5177" i="58" s="1"/>
  <c r="V5177" i="58" s="1"/>
  <c r="X5171" i="58"/>
  <c r="X5172" i="58"/>
  <c r="X5173" i="58"/>
  <c r="X5174" i="58"/>
  <c r="X5175" i="58"/>
  <c r="X5176" i="58"/>
  <c r="X5177" i="58"/>
  <c r="A5178" i="58"/>
  <c r="A5179" i="58"/>
  <c r="A5180" i="58"/>
  <c r="A5181" i="58"/>
  <c r="A5182" i="58"/>
  <c r="A5183" i="58"/>
  <c r="A5184" i="58"/>
  <c r="B5178" i="58"/>
  <c r="B5179" i="58"/>
  <c r="B5180" i="58"/>
  <c r="B5181" i="58"/>
  <c r="B5182" i="58"/>
  <c r="B5183" i="58"/>
  <c r="B5184" i="58"/>
  <c r="D5178" i="58"/>
  <c r="E5178" i="58" s="1"/>
  <c r="D5179" i="58"/>
  <c r="E5179" i="58" s="1"/>
  <c r="D5180" i="58"/>
  <c r="E5180" i="58" s="1"/>
  <c r="D5181" i="58"/>
  <c r="E5181" i="58" s="1"/>
  <c r="D5182" i="58"/>
  <c r="E5182" i="58" s="1"/>
  <c r="D5183" i="58"/>
  <c r="E5183" i="58" s="1"/>
  <c r="D5184" i="58"/>
  <c r="E5184" i="58" s="1"/>
  <c r="F5178" i="58"/>
  <c r="F5179" i="58"/>
  <c r="F5180" i="58"/>
  <c r="F5181" i="58"/>
  <c r="F5182" i="58"/>
  <c r="F5183" i="58"/>
  <c r="F5184" i="58"/>
  <c r="J5178" i="58"/>
  <c r="J5179" i="58"/>
  <c r="J5180" i="58"/>
  <c r="J5181" i="58"/>
  <c r="J5182" i="58"/>
  <c r="J5183" i="58"/>
  <c r="J5184" i="58"/>
  <c r="K5178" i="58"/>
  <c r="K5179" i="58"/>
  <c r="K5180" i="58"/>
  <c r="K5181" i="58"/>
  <c r="K5182" i="58"/>
  <c r="K5183" i="58"/>
  <c r="K5184" i="58"/>
  <c r="L5178" i="58"/>
  <c r="L5179" i="58"/>
  <c r="L5180" i="58"/>
  <c r="L5181" i="58"/>
  <c r="L5182" i="58"/>
  <c r="L5183" i="58"/>
  <c r="L5184" i="58"/>
  <c r="M5178" i="58"/>
  <c r="M5179" i="58"/>
  <c r="M5180" i="58"/>
  <c r="M5181" i="58"/>
  <c r="M5182" i="58"/>
  <c r="M5183" i="58"/>
  <c r="M5184" i="58"/>
  <c r="P5178" i="58"/>
  <c r="P5179" i="58"/>
  <c r="P5180" i="58"/>
  <c r="P5181" i="58"/>
  <c r="P5182" i="58"/>
  <c r="P5183" i="58"/>
  <c r="P5184" i="58"/>
  <c r="Q5178" i="58"/>
  <c r="Q5179" i="58"/>
  <c r="Q5180" i="58"/>
  <c r="Q5181" i="58"/>
  <c r="Q5182" i="58"/>
  <c r="Q5183" i="58"/>
  <c r="Q5184" i="58"/>
  <c r="R5178" i="58"/>
  <c r="T5178" i="58" s="1"/>
  <c r="V5178" i="58" s="1"/>
  <c r="R5179" i="58"/>
  <c r="T5179" i="58" s="1"/>
  <c r="V5179" i="58" s="1"/>
  <c r="R5180" i="58"/>
  <c r="T5180" i="58" s="1"/>
  <c r="V5180" i="58" s="1"/>
  <c r="R5181" i="58"/>
  <c r="T5181" i="58" s="1"/>
  <c r="V5181" i="58" s="1"/>
  <c r="R5182" i="58"/>
  <c r="T5182" i="58" s="1"/>
  <c r="V5182" i="58" s="1"/>
  <c r="R5183" i="58"/>
  <c r="T5183" i="58" s="1"/>
  <c r="V5183" i="58" s="1"/>
  <c r="R5184" i="58"/>
  <c r="T5184" i="58" s="1"/>
  <c r="V5184" i="58" s="1"/>
  <c r="X5178" i="58"/>
  <c r="X5179" i="58"/>
  <c r="X5180" i="58"/>
  <c r="X5181" i="58"/>
  <c r="X5182" i="58"/>
  <c r="X5183" i="58"/>
  <c r="X5184" i="58"/>
  <c r="A5185" i="58"/>
  <c r="A5186" i="58"/>
  <c r="A5187" i="58"/>
  <c r="A5188" i="58"/>
  <c r="A5189" i="58"/>
  <c r="A5190" i="58"/>
  <c r="A5191" i="58"/>
  <c r="B5185" i="58"/>
  <c r="B5186" i="58"/>
  <c r="B5187" i="58"/>
  <c r="B5188" i="58"/>
  <c r="B5189" i="58"/>
  <c r="B5190" i="58"/>
  <c r="B5191" i="58"/>
  <c r="D5185" i="58"/>
  <c r="E5185" i="58" s="1"/>
  <c r="D5186" i="58"/>
  <c r="E5186" i="58" s="1"/>
  <c r="D5187" i="58"/>
  <c r="E5187" i="58" s="1"/>
  <c r="D5188" i="58"/>
  <c r="E5188" i="58" s="1"/>
  <c r="D5189" i="58"/>
  <c r="E5189" i="58" s="1"/>
  <c r="D5190" i="58"/>
  <c r="E5190" i="58" s="1"/>
  <c r="D5191" i="58"/>
  <c r="E5191" i="58" s="1"/>
  <c r="F5185" i="58"/>
  <c r="F5186" i="58"/>
  <c r="F5187" i="58"/>
  <c r="F5188" i="58"/>
  <c r="F5189" i="58"/>
  <c r="F5190" i="58"/>
  <c r="F5191" i="58"/>
  <c r="J5185" i="58"/>
  <c r="J5186" i="58"/>
  <c r="J5187" i="58"/>
  <c r="J5188" i="58"/>
  <c r="J5189" i="58"/>
  <c r="J5190" i="58"/>
  <c r="J5191" i="58"/>
  <c r="K5185" i="58"/>
  <c r="K5186" i="58"/>
  <c r="K5187" i="58"/>
  <c r="K5188" i="58"/>
  <c r="K5189" i="58"/>
  <c r="K5190" i="58"/>
  <c r="K5191" i="58"/>
  <c r="L5185" i="58"/>
  <c r="L5186" i="58"/>
  <c r="L5187" i="58"/>
  <c r="L5188" i="58"/>
  <c r="L5189" i="58"/>
  <c r="L5190" i="58"/>
  <c r="L5191" i="58"/>
  <c r="M5185" i="58"/>
  <c r="M5186" i="58"/>
  <c r="M5187" i="58"/>
  <c r="M5188" i="58"/>
  <c r="M5189" i="58"/>
  <c r="M5190" i="58"/>
  <c r="M5191" i="58"/>
  <c r="P5185" i="58"/>
  <c r="P5186" i="58"/>
  <c r="P5187" i="58"/>
  <c r="P5188" i="58"/>
  <c r="P5189" i="58"/>
  <c r="P5190" i="58"/>
  <c r="P5191" i="58"/>
  <c r="Q5185" i="58"/>
  <c r="Q5186" i="58"/>
  <c r="Q5187" i="58"/>
  <c r="Q5188" i="58"/>
  <c r="Q5189" i="58"/>
  <c r="Q5190" i="58"/>
  <c r="Q5191" i="58"/>
  <c r="R5185" i="58"/>
  <c r="T5185" i="58" s="1"/>
  <c r="V5185" i="58" s="1"/>
  <c r="R5186" i="58"/>
  <c r="T5186" i="58" s="1"/>
  <c r="V5186" i="58" s="1"/>
  <c r="R5187" i="58"/>
  <c r="T5187" i="58" s="1"/>
  <c r="V5187" i="58" s="1"/>
  <c r="R5188" i="58"/>
  <c r="T5188" i="58" s="1"/>
  <c r="V5188" i="58" s="1"/>
  <c r="R5189" i="58"/>
  <c r="T5189" i="58" s="1"/>
  <c r="V5189" i="58" s="1"/>
  <c r="R5190" i="58"/>
  <c r="T5190" i="58" s="1"/>
  <c r="V5190" i="58" s="1"/>
  <c r="R5191" i="58"/>
  <c r="T5191" i="58" s="1"/>
  <c r="V5191" i="58" s="1"/>
  <c r="X5185" i="58"/>
  <c r="X5186" i="58"/>
  <c r="X5187" i="58"/>
  <c r="X5188" i="58"/>
  <c r="X5189" i="58"/>
  <c r="X5190" i="58"/>
  <c r="X5191" i="58"/>
  <c r="A5192" i="58"/>
  <c r="A5193" i="58"/>
  <c r="A5194" i="58"/>
  <c r="A5195" i="58"/>
  <c r="A5196" i="58"/>
  <c r="A5197" i="58"/>
  <c r="A5198" i="58"/>
  <c r="B5192" i="58"/>
  <c r="B5193" i="58"/>
  <c r="B5194" i="58"/>
  <c r="B5195" i="58"/>
  <c r="B5196" i="58"/>
  <c r="B5197" i="58"/>
  <c r="B5198" i="58"/>
  <c r="D5192" i="58"/>
  <c r="E5192" i="58" s="1"/>
  <c r="D5193" i="58"/>
  <c r="E5193" i="58" s="1"/>
  <c r="D5194" i="58"/>
  <c r="E5194" i="58" s="1"/>
  <c r="D5195" i="58"/>
  <c r="E5195" i="58" s="1"/>
  <c r="D5196" i="58"/>
  <c r="E5196" i="58" s="1"/>
  <c r="D5197" i="58"/>
  <c r="E5197" i="58" s="1"/>
  <c r="D5198" i="58"/>
  <c r="E5198" i="58" s="1"/>
  <c r="F5192" i="58"/>
  <c r="F5193" i="58"/>
  <c r="F5194" i="58"/>
  <c r="F5195" i="58"/>
  <c r="F5196" i="58"/>
  <c r="F5197" i="58"/>
  <c r="F5198" i="58"/>
  <c r="J5192" i="58"/>
  <c r="J5193" i="58"/>
  <c r="J5194" i="58"/>
  <c r="J5195" i="58"/>
  <c r="J5196" i="58"/>
  <c r="J5197" i="58"/>
  <c r="J5198" i="58"/>
  <c r="K5192" i="58"/>
  <c r="K5193" i="58"/>
  <c r="K5194" i="58"/>
  <c r="K5195" i="58"/>
  <c r="K5196" i="58"/>
  <c r="K5197" i="58"/>
  <c r="K5198" i="58"/>
  <c r="L5192" i="58"/>
  <c r="L5193" i="58"/>
  <c r="L5194" i="58"/>
  <c r="L5195" i="58"/>
  <c r="L5196" i="58"/>
  <c r="L5197" i="58"/>
  <c r="L5198" i="58"/>
  <c r="M5192" i="58"/>
  <c r="M5193" i="58"/>
  <c r="M5194" i="58"/>
  <c r="M5195" i="58"/>
  <c r="M5196" i="58"/>
  <c r="M5197" i="58"/>
  <c r="M5198" i="58"/>
  <c r="P5192" i="58"/>
  <c r="P5193" i="58"/>
  <c r="P5194" i="58"/>
  <c r="P5195" i="58"/>
  <c r="P5196" i="58"/>
  <c r="P5197" i="58"/>
  <c r="P5198" i="58"/>
  <c r="Q5192" i="58"/>
  <c r="Q5193" i="58"/>
  <c r="Q5194" i="58"/>
  <c r="Q5195" i="58"/>
  <c r="Q5196" i="58"/>
  <c r="Q5197" i="58"/>
  <c r="Q5198" i="58"/>
  <c r="R5192" i="58"/>
  <c r="T5192" i="58" s="1"/>
  <c r="V5192" i="58" s="1"/>
  <c r="R5193" i="58"/>
  <c r="T5193" i="58" s="1"/>
  <c r="V5193" i="58" s="1"/>
  <c r="R5194" i="58"/>
  <c r="T5194" i="58" s="1"/>
  <c r="V5194" i="58" s="1"/>
  <c r="R5195" i="58"/>
  <c r="T5195" i="58" s="1"/>
  <c r="V5195" i="58" s="1"/>
  <c r="R5196" i="58"/>
  <c r="T5196" i="58" s="1"/>
  <c r="V5196" i="58" s="1"/>
  <c r="R5197" i="58"/>
  <c r="T5197" i="58" s="1"/>
  <c r="V5197" i="58" s="1"/>
  <c r="R5198" i="58"/>
  <c r="T5198" i="58" s="1"/>
  <c r="V5198" i="58" s="1"/>
  <c r="X5192" i="58"/>
  <c r="X5193" i="58"/>
  <c r="X5194" i="58"/>
  <c r="X5195" i="58"/>
  <c r="X5196" i="58"/>
  <c r="X5197" i="58"/>
  <c r="X5198" i="58"/>
  <c r="A5199" i="58"/>
  <c r="A5200" i="58"/>
  <c r="A5201" i="58"/>
  <c r="A5202" i="58"/>
  <c r="A5203" i="58"/>
  <c r="A5204" i="58"/>
  <c r="B5199" i="58"/>
  <c r="B5200" i="58"/>
  <c r="B5201" i="58"/>
  <c r="B5202" i="58"/>
  <c r="B5203" i="58"/>
  <c r="B5204" i="58"/>
  <c r="D5199" i="58"/>
  <c r="E5199" i="58" s="1"/>
  <c r="D5200" i="58"/>
  <c r="E5200" i="58" s="1"/>
  <c r="D5201" i="58"/>
  <c r="E5201" i="58" s="1"/>
  <c r="D5202" i="58"/>
  <c r="E5202" i="58" s="1"/>
  <c r="D5203" i="58"/>
  <c r="E5203" i="58" s="1"/>
  <c r="D5204" i="58"/>
  <c r="E5204" i="58" s="1"/>
  <c r="F5199" i="58"/>
  <c r="F5200" i="58"/>
  <c r="F5201" i="58"/>
  <c r="F5202" i="58"/>
  <c r="F5203" i="58"/>
  <c r="F5204" i="58"/>
  <c r="J5199" i="58"/>
  <c r="J5200" i="58"/>
  <c r="J5201" i="58"/>
  <c r="J5202" i="58"/>
  <c r="J5203" i="58"/>
  <c r="J5204" i="58"/>
  <c r="K5199" i="58"/>
  <c r="K5200" i="58"/>
  <c r="K5201" i="58"/>
  <c r="K5202" i="58"/>
  <c r="K5203" i="58"/>
  <c r="K5204" i="58"/>
  <c r="L5199" i="58"/>
  <c r="L5200" i="58"/>
  <c r="L5201" i="58"/>
  <c r="L5202" i="58"/>
  <c r="L5203" i="58"/>
  <c r="L5204" i="58"/>
  <c r="M5199" i="58"/>
  <c r="M5200" i="58"/>
  <c r="M5201" i="58"/>
  <c r="M5202" i="58"/>
  <c r="M5203" i="58"/>
  <c r="M5204" i="58"/>
  <c r="P5199" i="58"/>
  <c r="P5200" i="58"/>
  <c r="P5201" i="58"/>
  <c r="P5202" i="58"/>
  <c r="P5203" i="58"/>
  <c r="P5204" i="58"/>
  <c r="Q5199" i="58"/>
  <c r="Q5200" i="58"/>
  <c r="Q5201" i="58"/>
  <c r="Q5202" i="58"/>
  <c r="Q5203" i="58"/>
  <c r="Q5204" i="58"/>
  <c r="R5199" i="58"/>
  <c r="T5199" i="58" s="1"/>
  <c r="V5199" i="58" s="1"/>
  <c r="R5200" i="58"/>
  <c r="T5200" i="58" s="1"/>
  <c r="V5200" i="58" s="1"/>
  <c r="R5201" i="58"/>
  <c r="T5201" i="58" s="1"/>
  <c r="V5201" i="58" s="1"/>
  <c r="R5202" i="58"/>
  <c r="T5202" i="58" s="1"/>
  <c r="V5202" i="58" s="1"/>
  <c r="R5203" i="58"/>
  <c r="T5203" i="58" s="1"/>
  <c r="V5203" i="58" s="1"/>
  <c r="R5204" i="58"/>
  <c r="T5204" i="58" s="1"/>
  <c r="V5204" i="58" s="1"/>
  <c r="X5199" i="58"/>
  <c r="X5200" i="58"/>
  <c r="X5201" i="58"/>
  <c r="X5202" i="58"/>
  <c r="X5203" i="58"/>
  <c r="X5204" i="58"/>
  <c r="A5205" i="58"/>
  <c r="A5206" i="58"/>
  <c r="A5207" i="58"/>
  <c r="A5208" i="58"/>
  <c r="A5209" i="58"/>
  <c r="A5210" i="58"/>
  <c r="A5211" i="58"/>
  <c r="B5205" i="58"/>
  <c r="B5206" i="58"/>
  <c r="B5207" i="58"/>
  <c r="B5208" i="58"/>
  <c r="B5209" i="58"/>
  <c r="B5210" i="58"/>
  <c r="B5211" i="58"/>
  <c r="D5205" i="58"/>
  <c r="E5205" i="58" s="1"/>
  <c r="D5206" i="58"/>
  <c r="E5206" i="58" s="1"/>
  <c r="D5207" i="58"/>
  <c r="E5207" i="58" s="1"/>
  <c r="D5208" i="58"/>
  <c r="E5208" i="58" s="1"/>
  <c r="D5209" i="58"/>
  <c r="E5209" i="58" s="1"/>
  <c r="D5210" i="58"/>
  <c r="E5210" i="58" s="1"/>
  <c r="D5211" i="58"/>
  <c r="E5211" i="58" s="1"/>
  <c r="F5205" i="58"/>
  <c r="F5206" i="58"/>
  <c r="F5207" i="58"/>
  <c r="F5208" i="58"/>
  <c r="F5209" i="58"/>
  <c r="F5210" i="58"/>
  <c r="F5211" i="58"/>
  <c r="J5205" i="58"/>
  <c r="J5206" i="58"/>
  <c r="J5207" i="58"/>
  <c r="J5208" i="58"/>
  <c r="J5209" i="58"/>
  <c r="J5210" i="58"/>
  <c r="J5211" i="58"/>
  <c r="K5205" i="58"/>
  <c r="K5206" i="58"/>
  <c r="K5207" i="58"/>
  <c r="K5208" i="58"/>
  <c r="K5209" i="58"/>
  <c r="K5210" i="58"/>
  <c r="K5211" i="58"/>
  <c r="L5205" i="58"/>
  <c r="L5206" i="58"/>
  <c r="L5207" i="58"/>
  <c r="L5208" i="58"/>
  <c r="L5209" i="58"/>
  <c r="L5210" i="58"/>
  <c r="L5211" i="58"/>
  <c r="M5205" i="58"/>
  <c r="M5206" i="58"/>
  <c r="M5207" i="58"/>
  <c r="M5208" i="58"/>
  <c r="M5209" i="58"/>
  <c r="M5210" i="58"/>
  <c r="M5211" i="58"/>
  <c r="P5205" i="58"/>
  <c r="P5206" i="58"/>
  <c r="P5207" i="58"/>
  <c r="P5208" i="58"/>
  <c r="P5209" i="58"/>
  <c r="P5210" i="58"/>
  <c r="P5211" i="58"/>
  <c r="Q5205" i="58"/>
  <c r="Q5206" i="58"/>
  <c r="Q5207" i="58"/>
  <c r="Q5208" i="58"/>
  <c r="Q5209" i="58"/>
  <c r="Q5210" i="58"/>
  <c r="Q5211" i="58"/>
  <c r="R5205" i="58"/>
  <c r="T5205" i="58" s="1"/>
  <c r="V5205" i="58" s="1"/>
  <c r="R5206" i="58"/>
  <c r="T5206" i="58" s="1"/>
  <c r="V5206" i="58" s="1"/>
  <c r="R5207" i="58"/>
  <c r="T5207" i="58" s="1"/>
  <c r="V5207" i="58" s="1"/>
  <c r="R5208" i="58"/>
  <c r="T5208" i="58" s="1"/>
  <c r="V5208" i="58" s="1"/>
  <c r="R5209" i="58"/>
  <c r="T5209" i="58" s="1"/>
  <c r="V5209" i="58" s="1"/>
  <c r="R5210" i="58"/>
  <c r="T5210" i="58" s="1"/>
  <c r="V5210" i="58" s="1"/>
  <c r="R5211" i="58"/>
  <c r="T5211" i="58" s="1"/>
  <c r="V5211" i="58" s="1"/>
  <c r="X5205" i="58"/>
  <c r="X5206" i="58"/>
  <c r="X5207" i="58"/>
  <c r="X5208" i="58"/>
  <c r="X5209" i="58"/>
  <c r="X5210" i="58"/>
  <c r="X5211" i="58"/>
  <c r="A5212" i="58"/>
  <c r="A5213" i="58"/>
  <c r="A5214" i="58"/>
  <c r="A5215" i="58"/>
  <c r="A5216" i="58"/>
  <c r="A5217" i="58"/>
  <c r="A5218" i="58"/>
  <c r="B5212" i="58"/>
  <c r="B5213" i="58"/>
  <c r="B5214" i="58"/>
  <c r="B5215" i="58"/>
  <c r="B5216" i="58"/>
  <c r="B5217" i="58"/>
  <c r="B5218" i="58"/>
  <c r="D5212" i="58"/>
  <c r="E5212" i="58" s="1"/>
  <c r="D5213" i="58"/>
  <c r="E5213" i="58" s="1"/>
  <c r="D5214" i="58"/>
  <c r="E5214" i="58" s="1"/>
  <c r="D5215" i="58"/>
  <c r="E5215" i="58" s="1"/>
  <c r="D5216" i="58"/>
  <c r="E5216" i="58" s="1"/>
  <c r="D5217" i="58"/>
  <c r="E5217" i="58" s="1"/>
  <c r="D5218" i="58"/>
  <c r="E5218" i="58" s="1"/>
  <c r="F5212" i="58"/>
  <c r="F5213" i="58"/>
  <c r="F5214" i="58"/>
  <c r="F5215" i="58"/>
  <c r="F5216" i="58"/>
  <c r="F5217" i="58"/>
  <c r="F5218" i="58"/>
  <c r="J5212" i="58"/>
  <c r="J5213" i="58"/>
  <c r="J5214" i="58"/>
  <c r="J5215" i="58"/>
  <c r="J5216" i="58"/>
  <c r="J5217" i="58"/>
  <c r="J5218" i="58"/>
  <c r="K5212" i="58"/>
  <c r="K5213" i="58"/>
  <c r="K5214" i="58"/>
  <c r="K5215" i="58"/>
  <c r="K5216" i="58"/>
  <c r="K5217" i="58"/>
  <c r="K5218" i="58"/>
  <c r="L5212" i="58"/>
  <c r="L5213" i="58"/>
  <c r="L5214" i="58"/>
  <c r="L5215" i="58"/>
  <c r="L5216" i="58"/>
  <c r="L5217" i="58"/>
  <c r="L5218" i="58"/>
  <c r="M5212" i="58"/>
  <c r="M5213" i="58"/>
  <c r="M5214" i="58"/>
  <c r="M5215" i="58"/>
  <c r="M5216" i="58"/>
  <c r="M5217" i="58"/>
  <c r="M5218" i="58"/>
  <c r="P5212" i="58"/>
  <c r="P5213" i="58"/>
  <c r="P5214" i="58"/>
  <c r="P5215" i="58"/>
  <c r="P5216" i="58"/>
  <c r="P5217" i="58"/>
  <c r="P5218" i="58"/>
  <c r="Q5212" i="58"/>
  <c r="Q5213" i="58"/>
  <c r="Q5214" i="58"/>
  <c r="Q5215" i="58"/>
  <c r="Q5216" i="58"/>
  <c r="Q5217" i="58"/>
  <c r="Q5218" i="58"/>
  <c r="R5212" i="58"/>
  <c r="T5212" i="58" s="1"/>
  <c r="V5212" i="58" s="1"/>
  <c r="R5213" i="58"/>
  <c r="T5213" i="58" s="1"/>
  <c r="V5213" i="58" s="1"/>
  <c r="R5214" i="58"/>
  <c r="T5214" i="58" s="1"/>
  <c r="V5214" i="58" s="1"/>
  <c r="R5215" i="58"/>
  <c r="T5215" i="58" s="1"/>
  <c r="V5215" i="58" s="1"/>
  <c r="R5216" i="58"/>
  <c r="T5216" i="58" s="1"/>
  <c r="V5216" i="58" s="1"/>
  <c r="R5217" i="58"/>
  <c r="T5217" i="58" s="1"/>
  <c r="V5217" i="58" s="1"/>
  <c r="R5218" i="58"/>
  <c r="T5218" i="58" s="1"/>
  <c r="V5218" i="58" s="1"/>
  <c r="X5212" i="58"/>
  <c r="X5213" i="58"/>
  <c r="X5214" i="58"/>
  <c r="X5215" i="58"/>
  <c r="X5216" i="58"/>
  <c r="X5217" i="58"/>
  <c r="X5218" i="58"/>
  <c r="A5219" i="58"/>
  <c r="A5220" i="58"/>
  <c r="A5221" i="58"/>
  <c r="A5222" i="58"/>
  <c r="A5344" i="58"/>
  <c r="A5345" i="58"/>
  <c r="B5219" i="58"/>
  <c r="B5220" i="58"/>
  <c r="B5221" i="58"/>
  <c r="B5222" i="58"/>
  <c r="B5344" i="58"/>
  <c r="B5345" i="58"/>
  <c r="D5219" i="58"/>
  <c r="E5219" i="58" s="1"/>
  <c r="D5220" i="58"/>
  <c r="E5220" i="58" s="1"/>
  <c r="D5221" i="58"/>
  <c r="E5221" i="58" s="1"/>
  <c r="D5222" i="58"/>
  <c r="E5222" i="58" s="1"/>
  <c r="D5344" i="58"/>
  <c r="E5344" i="58" s="1"/>
  <c r="D5345" i="58"/>
  <c r="E5345" i="58" s="1"/>
  <c r="F5219" i="58"/>
  <c r="F5220" i="58"/>
  <c r="F5221" i="58"/>
  <c r="F5222" i="58"/>
  <c r="F5344" i="58"/>
  <c r="F5345" i="58"/>
  <c r="J5219" i="58"/>
  <c r="J5220" i="58"/>
  <c r="J5221" i="58"/>
  <c r="J5222" i="58"/>
  <c r="J5344" i="58"/>
  <c r="J5345" i="58"/>
  <c r="K5219" i="58"/>
  <c r="K5220" i="58"/>
  <c r="K5221" i="58"/>
  <c r="K5222" i="58"/>
  <c r="K5344" i="58"/>
  <c r="K5345" i="58"/>
  <c r="L5219" i="58"/>
  <c r="L5220" i="58"/>
  <c r="L5221" i="58"/>
  <c r="L5222" i="58"/>
  <c r="L5344" i="58"/>
  <c r="L5345" i="58"/>
  <c r="M5219" i="58"/>
  <c r="M5220" i="58"/>
  <c r="M5221" i="58"/>
  <c r="M5222" i="58"/>
  <c r="M5344" i="58"/>
  <c r="M5345" i="58"/>
  <c r="P5219" i="58"/>
  <c r="P5220" i="58"/>
  <c r="P5221" i="58"/>
  <c r="P5222" i="58"/>
  <c r="P5344" i="58"/>
  <c r="P5345" i="58"/>
  <c r="Q5219" i="58"/>
  <c r="Q5220" i="58"/>
  <c r="Q5221" i="58"/>
  <c r="Q5222" i="58"/>
  <c r="Q5344" i="58"/>
  <c r="Q5345" i="58"/>
  <c r="R5219" i="58"/>
  <c r="T5219" i="58" s="1"/>
  <c r="V5219" i="58" s="1"/>
  <c r="R5220" i="58"/>
  <c r="T5220" i="58" s="1"/>
  <c r="V5220" i="58" s="1"/>
  <c r="R5221" i="58"/>
  <c r="T5221" i="58" s="1"/>
  <c r="V5221" i="58" s="1"/>
  <c r="R5222" i="58"/>
  <c r="T5222" i="58" s="1"/>
  <c r="V5222" i="58" s="1"/>
  <c r="R5344" i="58"/>
  <c r="T5344" i="58" s="1"/>
  <c r="V5344" i="58" s="1"/>
  <c r="R5345" i="58"/>
  <c r="T5345" i="58" s="1"/>
  <c r="V5345" i="58" s="1"/>
  <c r="X5219" i="58"/>
  <c r="X5220" i="58"/>
  <c r="X5221" i="58"/>
  <c r="X5222" i="58"/>
  <c r="X5344" i="58"/>
  <c r="X5345" i="58"/>
  <c r="AE5111" i="58"/>
  <c r="AE5110" i="58"/>
  <c r="AE5107" i="58"/>
  <c r="AE5103" i="58"/>
  <c r="A5076" i="58"/>
  <c r="B5076" i="58"/>
  <c r="D5076" i="58"/>
  <c r="E5076" i="58" s="1"/>
  <c r="F5076" i="58"/>
  <c r="J5076" i="58"/>
  <c r="K5076" i="58"/>
  <c r="L5076" i="58"/>
  <c r="M5076" i="58"/>
  <c r="P5076" i="58"/>
  <c r="Q5076" i="58"/>
  <c r="R5076" i="58"/>
  <c r="T5076" i="58" s="1"/>
  <c r="V5076" i="58" s="1"/>
  <c r="X5076" i="58"/>
  <c r="W5228" i="58" l="1"/>
  <c r="W5307" i="58"/>
  <c r="W5240" i="58"/>
  <c r="Y5285" i="58"/>
  <c r="AN5285" i="58" s="1"/>
  <c r="Y5246" i="58"/>
  <c r="AN5246" i="58" s="1"/>
  <c r="Y5265" i="58"/>
  <c r="AN5265" i="58" s="1"/>
  <c r="W5248" i="58"/>
  <c r="Y5279" i="58"/>
  <c r="AN5279" i="58" s="1"/>
  <c r="Y5305" i="58"/>
  <c r="AN5305" i="58" s="1"/>
  <c r="W5305" i="58"/>
  <c r="W5234" i="58"/>
  <c r="W5246" i="58"/>
  <c r="Y5330" i="58"/>
  <c r="AN5330" i="58" s="1"/>
  <c r="Y5299" i="58"/>
  <c r="AN5299" i="58" s="1"/>
  <c r="W5262" i="58"/>
  <c r="W5254" i="58"/>
  <c r="W5242" i="58"/>
  <c r="Y5240" i="58"/>
  <c r="AN5240" i="58" s="1"/>
  <c r="Y5336" i="58"/>
  <c r="AN5336" i="58" s="1"/>
  <c r="W5317" i="58"/>
  <c r="Y5283" i="58"/>
  <c r="AN5283" i="58" s="1"/>
  <c r="W5283" i="58"/>
  <c r="Y5276" i="58"/>
  <c r="AN5276" i="58" s="1"/>
  <c r="W5276" i="58"/>
  <c r="W5296" i="58"/>
  <c r="Y5296" i="58"/>
  <c r="AN5296" i="58" s="1"/>
  <c r="Y5226" i="58"/>
  <c r="AN5226" i="58" s="1"/>
  <c r="W5226" i="58"/>
  <c r="Y5298" i="58"/>
  <c r="AN5298" i="58" s="1"/>
  <c r="W5298" i="58"/>
  <c r="Y5239" i="58"/>
  <c r="AN5239" i="58" s="1"/>
  <c r="W5239" i="58"/>
  <c r="W5249" i="58"/>
  <c r="Y5249" i="58"/>
  <c r="AN5249" i="58" s="1"/>
  <c r="Y5311" i="58"/>
  <c r="AN5311" i="58" s="1"/>
  <c r="W5311" i="58"/>
  <c r="W5289" i="58"/>
  <c r="Y5289" i="58"/>
  <c r="AN5289" i="58" s="1"/>
  <c r="W5282" i="58"/>
  <c r="Y5282" i="58"/>
  <c r="AN5282" i="58" s="1"/>
  <c r="W5250" i="58"/>
  <c r="Y5250" i="58"/>
  <c r="AN5250" i="58" s="1"/>
  <c r="W5236" i="58"/>
  <c r="Y5236" i="58"/>
  <c r="AN5236" i="58" s="1"/>
  <c r="W5295" i="58"/>
  <c r="Y5295" i="58"/>
  <c r="AN5295" i="58" s="1"/>
  <c r="Y5290" i="58"/>
  <c r="AN5290" i="58" s="1"/>
  <c r="W5290" i="58"/>
  <c r="Y5266" i="58"/>
  <c r="AN5266" i="58" s="1"/>
  <c r="W5266" i="58"/>
  <c r="W5310" i="58"/>
  <c r="Y5310" i="58"/>
  <c r="AN5310" i="58" s="1"/>
  <c r="W5302" i="58"/>
  <c r="Y5302" i="58"/>
  <c r="AN5302" i="58" s="1"/>
  <c r="W5260" i="58"/>
  <c r="Y5260" i="58"/>
  <c r="AN5260" i="58" s="1"/>
  <c r="W5247" i="58"/>
  <c r="Y5247" i="58"/>
  <c r="AN5247" i="58" s="1"/>
  <c r="W5233" i="58"/>
  <c r="Y5233" i="58"/>
  <c r="AN5233" i="58" s="1"/>
  <c r="Y5232" i="58"/>
  <c r="AN5232" i="58" s="1"/>
  <c r="W5232" i="58"/>
  <c r="W5309" i="58"/>
  <c r="Y5309" i="58"/>
  <c r="AN5309" i="58" s="1"/>
  <c r="W5286" i="58"/>
  <c r="Y5286" i="58"/>
  <c r="AN5286" i="58" s="1"/>
  <c r="W5281" i="58"/>
  <c r="Y5281" i="58"/>
  <c r="AN5281" i="58" s="1"/>
  <c r="Y5272" i="58"/>
  <c r="AN5272" i="58" s="1"/>
  <c r="W5272" i="58"/>
  <c r="Y5264" i="58"/>
  <c r="AN5264" i="58" s="1"/>
  <c r="W5264" i="58"/>
  <c r="W5261" i="58"/>
  <c r="Y5261" i="58"/>
  <c r="AN5261" i="58" s="1"/>
  <c r="Y5259" i="58"/>
  <c r="AN5259" i="58" s="1"/>
  <c r="W5259" i="58"/>
  <c r="Y5245" i="58"/>
  <c r="AN5245" i="58" s="1"/>
  <c r="W5245" i="58"/>
  <c r="Y5231" i="58"/>
  <c r="AN5231" i="58" s="1"/>
  <c r="W5231" i="58"/>
  <c r="Y5223" i="58"/>
  <c r="AN5223" i="58" s="1"/>
  <c r="W5223" i="58"/>
  <c r="W5241" i="58"/>
  <c r="Y5241" i="58"/>
  <c r="AN5241" i="58" s="1"/>
  <c r="Y5312" i="58"/>
  <c r="AN5312" i="58" s="1"/>
  <c r="W5312" i="58"/>
  <c r="Y5297" i="58"/>
  <c r="AN5297" i="58" s="1"/>
  <c r="W5297" i="58"/>
  <c r="W5275" i="58"/>
  <c r="Y5275" i="58"/>
  <c r="AN5275" i="58" s="1"/>
  <c r="W5270" i="58"/>
  <c r="Y5270" i="58"/>
  <c r="AN5270" i="58" s="1"/>
  <c r="W5255" i="58"/>
  <c r="Y5255" i="58"/>
  <c r="AN5255" i="58" s="1"/>
  <c r="Y5238" i="58"/>
  <c r="AN5238" i="58" s="1"/>
  <c r="W5238" i="58"/>
  <c r="W5230" i="58"/>
  <c r="Y5230" i="58"/>
  <c r="AN5230" i="58" s="1"/>
  <c r="W5274" i="58"/>
  <c r="Y5274" i="58"/>
  <c r="AN5274" i="58" s="1"/>
  <c r="W5288" i="58"/>
  <c r="Y5288" i="58"/>
  <c r="AN5288" i="58" s="1"/>
  <c r="Y5225" i="58"/>
  <c r="AN5225" i="58" s="1"/>
  <c r="W5225" i="58"/>
  <c r="W5294" i="58"/>
  <c r="Y5294" i="58"/>
  <c r="AN5294" i="58" s="1"/>
  <c r="W5287" i="58"/>
  <c r="Y5287" i="58"/>
  <c r="AN5287" i="58" s="1"/>
  <c r="W5235" i="58"/>
  <c r="Y5235" i="58"/>
  <c r="AN5235" i="58" s="1"/>
  <c r="Y5224" i="58"/>
  <c r="AN5224" i="58" s="1"/>
  <c r="W5224" i="58"/>
  <c r="W5308" i="58"/>
  <c r="Y5308" i="58"/>
  <c r="AN5308" i="58" s="1"/>
  <c r="W5280" i="58"/>
  <c r="Y5280" i="58"/>
  <c r="AN5280" i="58" s="1"/>
  <c r="Y5278" i="58"/>
  <c r="AN5278" i="58" s="1"/>
  <c r="W5278" i="58"/>
  <c r="Y5271" i="58"/>
  <c r="AN5271" i="58" s="1"/>
  <c r="W5271" i="58"/>
  <c r="Y5263" i="58"/>
  <c r="AN5263" i="58" s="1"/>
  <c r="W5263" i="58"/>
  <c r="Y5257" i="58"/>
  <c r="AN5257" i="58" s="1"/>
  <c r="W5257" i="58"/>
  <c r="Y5258" i="58"/>
  <c r="AN5258" i="58" s="1"/>
  <c r="W5258" i="58"/>
  <c r="Y5252" i="58"/>
  <c r="AN5252" i="58" s="1"/>
  <c r="W5252" i="58"/>
  <c r="Y5244" i="58"/>
  <c r="AN5244" i="58" s="1"/>
  <c r="W5244" i="58"/>
  <c r="Y5300" i="58"/>
  <c r="AN5300" i="58" s="1"/>
  <c r="W5300" i="58"/>
  <c r="Y5291" i="58"/>
  <c r="AN5291" i="58" s="1"/>
  <c r="W5291" i="58"/>
  <c r="W5269" i="58"/>
  <c r="Y5269" i="58"/>
  <c r="AN5269" i="58" s="1"/>
  <c r="Y5304" i="58"/>
  <c r="AN5304" i="58" s="1"/>
  <c r="W5304" i="58"/>
  <c r="W5273" i="58"/>
  <c r="Y5273" i="58"/>
  <c r="AN5273" i="58" s="1"/>
  <c r="W5268" i="58"/>
  <c r="Y5268" i="58"/>
  <c r="AN5268" i="58" s="1"/>
  <c r="W5253" i="58"/>
  <c r="Y5253" i="58"/>
  <c r="AN5253" i="58" s="1"/>
  <c r="Y5303" i="58"/>
  <c r="AN5303" i="58" s="1"/>
  <c r="W5303" i="58"/>
  <c r="W5267" i="58"/>
  <c r="Y5267" i="58"/>
  <c r="AN5267" i="58" s="1"/>
  <c r="Y5237" i="58"/>
  <c r="AN5237" i="58" s="1"/>
  <c r="W5237" i="58"/>
  <c r="W5293" i="58"/>
  <c r="Y5293" i="58"/>
  <c r="AN5293" i="58" s="1"/>
  <c r="W5227" i="58"/>
  <c r="Y5227" i="58"/>
  <c r="AN5227" i="58" s="1"/>
  <c r="Y5306" i="58"/>
  <c r="AN5306" i="58" s="1"/>
  <c r="W5306" i="58"/>
  <c r="W5301" i="58"/>
  <c r="Y5301" i="58"/>
  <c r="AN5301" i="58" s="1"/>
  <c r="Y5292" i="58"/>
  <c r="AN5292" i="58" s="1"/>
  <c r="W5292" i="58"/>
  <c r="Y5284" i="58"/>
  <c r="AN5284" i="58" s="1"/>
  <c r="W5284" i="58"/>
  <c r="Y5277" i="58"/>
  <c r="AN5277" i="58" s="1"/>
  <c r="W5277" i="58"/>
  <c r="W5256" i="58"/>
  <c r="Y5256" i="58"/>
  <c r="AN5256" i="58" s="1"/>
  <c r="Y5251" i="58"/>
  <c r="AN5251" i="58" s="1"/>
  <c r="W5251" i="58"/>
  <c r="Y5243" i="58"/>
  <c r="AN5243" i="58" s="1"/>
  <c r="W5243" i="58"/>
  <c r="W5229" i="58"/>
  <c r="Y5229" i="58"/>
  <c r="AN5229" i="58" s="1"/>
  <c r="W5299" i="58"/>
  <c r="W5285" i="58"/>
  <c r="W5279" i="58"/>
  <c r="W5265" i="58"/>
  <c r="Y5262" i="58"/>
  <c r="AN5262" i="58" s="1"/>
  <c r="Y5254" i="58"/>
  <c r="AN5254" i="58" s="1"/>
  <c r="Y5248" i="58"/>
  <c r="AN5248" i="58" s="1"/>
  <c r="Y5242" i="58"/>
  <c r="AN5242" i="58" s="1"/>
  <c r="Y5234" i="58"/>
  <c r="AN5234" i="58" s="1"/>
  <c r="Y5228" i="58"/>
  <c r="AN5228" i="58" s="1"/>
  <c r="Y5307" i="58"/>
  <c r="AN5307" i="58" s="1"/>
  <c r="Y5335" i="58"/>
  <c r="AN5335" i="58" s="1"/>
  <c r="W5335" i="58"/>
  <c r="Y5328" i="58"/>
  <c r="AN5328" i="58" s="1"/>
  <c r="W5328" i="58"/>
  <c r="Y5343" i="58"/>
  <c r="AN5343" i="58" s="1"/>
  <c r="W5343" i="58"/>
  <c r="Y5334" i="58"/>
  <c r="AN5334" i="58" s="1"/>
  <c r="W5334" i="58"/>
  <c r="Y5329" i="58"/>
  <c r="AN5329" i="58" s="1"/>
  <c r="W5329" i="58"/>
  <c r="Y5327" i="58"/>
  <c r="AN5327" i="58" s="1"/>
  <c r="W5327" i="58"/>
  <c r="W5319" i="58"/>
  <c r="Y5319" i="58"/>
  <c r="AN5319" i="58" s="1"/>
  <c r="Y5333" i="58"/>
  <c r="AN5333" i="58" s="1"/>
  <c r="W5333" i="58"/>
  <c r="W5318" i="58"/>
  <c r="Y5318" i="58"/>
  <c r="AN5318" i="58" s="1"/>
  <c r="Y5322" i="58"/>
  <c r="AN5322" i="58" s="1"/>
  <c r="W5322" i="58"/>
  <c r="Y5314" i="58"/>
  <c r="AN5314" i="58" s="1"/>
  <c r="W5314" i="58"/>
  <c r="Y5342" i="58"/>
  <c r="AN5342" i="58" s="1"/>
  <c r="W5342" i="58"/>
  <c r="W5325" i="58"/>
  <c r="Y5325" i="58"/>
  <c r="AN5325" i="58" s="1"/>
  <c r="W5326" i="58"/>
  <c r="Y5326" i="58"/>
  <c r="AN5326" i="58" s="1"/>
  <c r="Y5316" i="58"/>
  <c r="AN5316" i="58" s="1"/>
  <c r="W5316" i="58"/>
  <c r="W5341" i="58"/>
  <c r="Y5341" i="58"/>
  <c r="AN5341" i="58" s="1"/>
  <c r="W5324" i="58"/>
  <c r="Y5324" i="58"/>
  <c r="AN5324" i="58" s="1"/>
  <c r="Y5315" i="58"/>
  <c r="AN5315" i="58" s="1"/>
  <c r="W5315" i="58"/>
  <c r="W5340" i="58"/>
  <c r="Y5340" i="58"/>
  <c r="AN5340" i="58" s="1"/>
  <c r="W5331" i="58"/>
  <c r="Y5331" i="58"/>
  <c r="AN5331" i="58" s="1"/>
  <c r="W5323" i="58"/>
  <c r="Y5323" i="58"/>
  <c r="AN5323" i="58" s="1"/>
  <c r="Y5321" i="58"/>
  <c r="AN5321" i="58" s="1"/>
  <c r="W5321" i="58"/>
  <c r="Y5313" i="58"/>
  <c r="AN5313" i="58" s="1"/>
  <c r="W5313" i="58"/>
  <c r="W5338" i="58"/>
  <c r="Y5338" i="58"/>
  <c r="AN5338" i="58" s="1"/>
  <c r="W5337" i="58"/>
  <c r="Y5337" i="58"/>
  <c r="AN5337" i="58" s="1"/>
  <c r="W5320" i="58"/>
  <c r="Y5320" i="58"/>
  <c r="AN5320" i="58" s="1"/>
  <c r="W5332" i="58"/>
  <c r="Y5332" i="58"/>
  <c r="AN5332" i="58" s="1"/>
  <c r="W5336" i="58"/>
  <c r="W5330" i="58"/>
  <c r="Y5317" i="58"/>
  <c r="AN5317" i="58" s="1"/>
  <c r="Y5169" i="58"/>
  <c r="AN5169" i="58" s="1"/>
  <c r="W5169" i="58"/>
  <c r="Y5000" i="58"/>
  <c r="AN5000" i="58" s="1"/>
  <c r="W5000" i="58"/>
  <c r="Y5144" i="58"/>
  <c r="AN5144" i="58" s="1"/>
  <c r="Y5162" i="58"/>
  <c r="AN5162" i="58" s="1"/>
  <c r="Y5173" i="58"/>
  <c r="AN5173" i="58" s="1"/>
  <c r="Y5168" i="58"/>
  <c r="AN5168" i="58" s="1"/>
  <c r="Y5153" i="58"/>
  <c r="AN5153" i="58" s="1"/>
  <c r="Y5135" i="58"/>
  <c r="AN5135" i="58" s="1"/>
  <c r="Y5197" i="58"/>
  <c r="AN5197" i="58" s="1"/>
  <c r="W5194" i="58"/>
  <c r="Y5188" i="58"/>
  <c r="AN5188" i="58" s="1"/>
  <c r="Y5131" i="58"/>
  <c r="AN5131" i="58" s="1"/>
  <c r="Y5150" i="58"/>
  <c r="AN5150" i="58" s="1"/>
  <c r="W5202" i="58"/>
  <c r="Y5179" i="58"/>
  <c r="AN5179" i="58" s="1"/>
  <c r="W5185" i="58"/>
  <c r="Y5215" i="58"/>
  <c r="AN5215" i="58" s="1"/>
  <c r="Y5182" i="58"/>
  <c r="AN5182" i="58" s="1"/>
  <c r="Y5134" i="58"/>
  <c r="AN5134" i="58" s="1"/>
  <c r="Y5206" i="58"/>
  <c r="AN5206" i="58" s="1"/>
  <c r="Y5163" i="58"/>
  <c r="AN5163" i="58" s="1"/>
  <c r="Y5140" i="58"/>
  <c r="AN5140" i="58" s="1"/>
  <c r="W5211" i="58"/>
  <c r="Y5122" i="58"/>
  <c r="AN5122" i="58" s="1"/>
  <c r="Y5209" i="58"/>
  <c r="AN5209" i="58" s="1"/>
  <c r="W5209" i="58"/>
  <c r="W5203" i="58"/>
  <c r="Y5203" i="58"/>
  <c r="AN5203" i="58" s="1"/>
  <c r="Y5180" i="58"/>
  <c r="AN5180" i="58" s="1"/>
  <c r="W5180" i="58"/>
  <c r="Y5172" i="58"/>
  <c r="AN5172" i="58" s="1"/>
  <c r="W5172" i="58"/>
  <c r="Y5170" i="58"/>
  <c r="AN5170" i="58" s="1"/>
  <c r="W5170" i="58"/>
  <c r="Y5145" i="58"/>
  <c r="AN5145" i="58" s="1"/>
  <c r="W5145" i="58"/>
  <c r="W5129" i="58"/>
  <c r="Y5129" i="58"/>
  <c r="AN5129" i="58" s="1"/>
  <c r="Y5126" i="58"/>
  <c r="AN5126" i="58" s="1"/>
  <c r="W5126" i="58"/>
  <c r="Y5214" i="58"/>
  <c r="AN5214" i="58" s="1"/>
  <c r="W5214" i="58"/>
  <c r="Y5205" i="58"/>
  <c r="AN5205" i="58" s="1"/>
  <c r="W5205" i="58"/>
  <c r="W5195" i="58"/>
  <c r="Y5195" i="58"/>
  <c r="AN5195" i="58" s="1"/>
  <c r="Y5190" i="58"/>
  <c r="AN5190" i="58" s="1"/>
  <c r="W5190" i="58"/>
  <c r="Y5181" i="58"/>
  <c r="AN5181" i="58" s="1"/>
  <c r="W5181" i="58"/>
  <c r="Y5161" i="58"/>
  <c r="AN5161" i="58" s="1"/>
  <c r="W5161" i="58"/>
  <c r="W5157" i="58"/>
  <c r="Y5157" i="58"/>
  <c r="AN5157" i="58" s="1"/>
  <c r="Y5149" i="58"/>
  <c r="AN5149" i="58" s="1"/>
  <c r="W5149" i="58"/>
  <c r="Y5139" i="58"/>
  <c r="AN5139" i="58" s="1"/>
  <c r="W5139" i="58"/>
  <c r="Y5136" i="58"/>
  <c r="AN5136" i="58" s="1"/>
  <c r="W5136" i="58"/>
  <c r="Y5130" i="58"/>
  <c r="AN5130" i="58" s="1"/>
  <c r="W5130" i="58"/>
  <c r="Y5125" i="58"/>
  <c r="AN5125" i="58" s="1"/>
  <c r="W5125" i="58"/>
  <c r="W5213" i="58"/>
  <c r="Y5213" i="58"/>
  <c r="AN5213" i="58" s="1"/>
  <c r="W5212" i="58"/>
  <c r="Y5212" i="58"/>
  <c r="AN5212" i="58" s="1"/>
  <c r="W5186" i="58"/>
  <c r="Y5186" i="58"/>
  <c r="AN5186" i="58" s="1"/>
  <c r="W5176" i="58"/>
  <c r="Y5176" i="58"/>
  <c r="AN5176" i="58" s="1"/>
  <c r="Y5158" i="58"/>
  <c r="AN5158" i="58" s="1"/>
  <c r="W5158" i="58"/>
  <c r="W5155" i="58"/>
  <c r="Y5155" i="58"/>
  <c r="AN5155" i="58" s="1"/>
  <c r="Y5148" i="58"/>
  <c r="AN5148" i="58" s="1"/>
  <c r="W5148" i="58"/>
  <c r="W5137" i="58"/>
  <c r="Y5137" i="58"/>
  <c r="AN5137" i="58" s="1"/>
  <c r="W5128" i="58"/>
  <c r="Y5128" i="58"/>
  <c r="AN5128" i="58" s="1"/>
  <c r="Y5218" i="58"/>
  <c r="AN5218" i="58" s="1"/>
  <c r="W5218" i="58"/>
  <c r="Y5204" i="58"/>
  <c r="AN5204" i="58" s="1"/>
  <c r="W5204" i="58"/>
  <c r="Y5200" i="58"/>
  <c r="AN5200" i="58" s="1"/>
  <c r="W5200" i="58"/>
  <c r="Y5196" i="58"/>
  <c r="AN5196" i="58" s="1"/>
  <c r="W5196" i="58"/>
  <c r="Y5187" i="58"/>
  <c r="AN5187" i="58" s="1"/>
  <c r="W5187" i="58"/>
  <c r="Y5178" i="58"/>
  <c r="AN5178" i="58" s="1"/>
  <c r="W5178" i="58"/>
  <c r="W5166" i="58"/>
  <c r="Y5166" i="58"/>
  <c r="AN5166" i="58" s="1"/>
  <c r="W5156" i="58"/>
  <c r="Y5156" i="58"/>
  <c r="AN5156" i="58" s="1"/>
  <c r="Y5154" i="58"/>
  <c r="AN5154" i="58" s="1"/>
  <c r="W5154" i="58"/>
  <c r="W5142" i="58"/>
  <c r="Y5142" i="58"/>
  <c r="AN5142" i="58" s="1"/>
  <c r="W5127" i="58"/>
  <c r="Y5127" i="58"/>
  <c r="AN5127" i="58" s="1"/>
  <c r="W5123" i="58"/>
  <c r="Y5123" i="58"/>
  <c r="AN5123" i="58" s="1"/>
  <c r="Y5192" i="58"/>
  <c r="AN5192" i="58" s="1"/>
  <c r="W5192" i="58"/>
  <c r="Y5143" i="58"/>
  <c r="AN5143" i="58" s="1"/>
  <c r="W5143" i="58"/>
  <c r="W5216" i="58"/>
  <c r="Y5216" i="58"/>
  <c r="AN5216" i="58" s="1"/>
  <c r="W5193" i="58"/>
  <c r="Y5193" i="58"/>
  <c r="AN5193" i="58" s="1"/>
  <c r="Y5191" i="58"/>
  <c r="AN5191" i="58" s="1"/>
  <c r="W5191" i="58"/>
  <c r="W5183" i="58"/>
  <c r="Y5183" i="58"/>
  <c r="AN5183" i="58" s="1"/>
  <c r="Y5167" i="58"/>
  <c r="AN5167" i="58" s="1"/>
  <c r="W5167" i="58"/>
  <c r="Y5199" i="58"/>
  <c r="AN5199" i="58" s="1"/>
  <c r="W5199" i="58"/>
  <c r="W5198" i="58"/>
  <c r="Y5198" i="58"/>
  <c r="AN5198" i="58" s="1"/>
  <c r="W5175" i="58"/>
  <c r="Y5175" i="58"/>
  <c r="AN5175" i="58" s="1"/>
  <c r="W5165" i="58"/>
  <c r="Y5165" i="58"/>
  <c r="AN5165" i="58" s="1"/>
  <c r="Y5160" i="58"/>
  <c r="AN5160" i="58" s="1"/>
  <c r="W5160" i="58"/>
  <c r="Y5151" i="58"/>
  <c r="AN5151" i="58" s="1"/>
  <c r="W5151" i="58"/>
  <c r="W5147" i="58"/>
  <c r="Y5147" i="58"/>
  <c r="AN5147" i="58" s="1"/>
  <c r="Y5121" i="58"/>
  <c r="AN5121" i="58" s="1"/>
  <c r="W5121" i="58"/>
  <c r="W5174" i="58"/>
  <c r="Y5174" i="58"/>
  <c r="AN5174" i="58" s="1"/>
  <c r="W5141" i="58"/>
  <c r="Y5141" i="58"/>
  <c r="AN5141" i="58" s="1"/>
  <c r="Y5124" i="58"/>
  <c r="AN5124" i="58" s="1"/>
  <c r="W5124" i="58"/>
  <c r="W5201" i="58"/>
  <c r="Y5201" i="58"/>
  <c r="AN5201" i="58" s="1"/>
  <c r="Y5177" i="58"/>
  <c r="AN5177" i="58" s="1"/>
  <c r="W5177" i="58"/>
  <c r="W5164" i="58"/>
  <c r="Y5164" i="58"/>
  <c r="AN5164" i="58" s="1"/>
  <c r="W5132" i="58"/>
  <c r="Y5132" i="58"/>
  <c r="AN5132" i="58" s="1"/>
  <c r="W5210" i="58"/>
  <c r="Y5210" i="58"/>
  <c r="AN5210" i="58" s="1"/>
  <c r="W5207" i="58"/>
  <c r="Y5207" i="58"/>
  <c r="AN5207" i="58" s="1"/>
  <c r="Y5217" i="58"/>
  <c r="AN5217" i="58" s="1"/>
  <c r="W5217" i="58"/>
  <c r="Y5208" i="58"/>
  <c r="AN5208" i="58" s="1"/>
  <c r="W5208" i="58"/>
  <c r="W5189" i="58"/>
  <c r="Y5189" i="58"/>
  <c r="AN5189" i="58" s="1"/>
  <c r="W5184" i="58"/>
  <c r="Y5184" i="58"/>
  <c r="AN5184" i="58" s="1"/>
  <c r="W5171" i="58"/>
  <c r="Y5171" i="58"/>
  <c r="AN5171" i="58" s="1"/>
  <c r="Y5159" i="58"/>
  <c r="AN5159" i="58" s="1"/>
  <c r="W5159" i="58"/>
  <c r="Y5152" i="58"/>
  <c r="AN5152" i="58" s="1"/>
  <c r="W5152" i="58"/>
  <c r="W5146" i="58"/>
  <c r="Y5146" i="58"/>
  <c r="AN5146" i="58" s="1"/>
  <c r="W5138" i="58"/>
  <c r="Y5138" i="58"/>
  <c r="AN5138" i="58" s="1"/>
  <c r="Y5133" i="58"/>
  <c r="AN5133" i="58" s="1"/>
  <c r="W5133" i="58"/>
  <c r="Y5211" i="58"/>
  <c r="AN5211" i="58" s="1"/>
  <c r="Y5202" i="58"/>
  <c r="AN5202" i="58" s="1"/>
  <c r="Y5194" i="58"/>
  <c r="AN5194" i="58" s="1"/>
  <c r="Y5185" i="58"/>
  <c r="AN5185" i="58" s="1"/>
  <c r="W5182" i="58"/>
  <c r="W5173" i="58"/>
  <c r="W5163" i="58"/>
  <c r="W5162" i="58"/>
  <c r="W5153" i="58"/>
  <c r="W5144" i="58"/>
  <c r="W5135" i="58"/>
  <c r="W5134" i="58"/>
  <c r="W5215" i="58"/>
  <c r="W5206" i="58"/>
  <c r="W5197" i="58"/>
  <c r="W5188" i="58"/>
  <c r="W5179" i="58"/>
  <c r="W5168" i="58"/>
  <c r="W5150" i="58"/>
  <c r="W5140" i="58"/>
  <c r="W5131" i="58"/>
  <c r="W5122" i="58"/>
  <c r="Y5220" i="58"/>
  <c r="AN5220" i="58" s="1"/>
  <c r="W5220" i="58"/>
  <c r="Y5344" i="58"/>
  <c r="AN5344" i="58" s="1"/>
  <c r="W5344" i="58"/>
  <c r="Y5221" i="58"/>
  <c r="AN5221" i="58" s="1"/>
  <c r="W5221" i="58"/>
  <c r="W5345" i="58"/>
  <c r="Y5345" i="58"/>
  <c r="AN5345" i="58" s="1"/>
  <c r="Y5219" i="58"/>
  <c r="AN5219" i="58" s="1"/>
  <c r="W5219" i="58"/>
  <c r="W5222" i="58"/>
  <c r="Y5222" i="58"/>
  <c r="AN5222" i="58" s="1"/>
  <c r="W5076" i="58"/>
  <c r="Y5076" i="58"/>
  <c r="AN5076" i="58" s="1"/>
  <c r="A4999" i="58" l="1"/>
  <c r="B4999" i="58"/>
  <c r="D4999" i="58"/>
  <c r="E4999" i="58" s="1"/>
  <c r="F4999" i="58"/>
  <c r="J4999" i="58"/>
  <c r="K4999" i="58"/>
  <c r="L4999" i="58"/>
  <c r="M4999" i="58"/>
  <c r="P4999" i="58"/>
  <c r="Q4999" i="58"/>
  <c r="R4999" i="58"/>
  <c r="T4999" i="58" s="1"/>
  <c r="V4999" i="58" s="1"/>
  <c r="X4999" i="58"/>
  <c r="W4999" i="58" l="1"/>
  <c r="Y4999" i="58"/>
  <c r="AN4999" i="58" s="1"/>
  <c r="AG5025" i="58"/>
  <c r="A4994" i="58"/>
  <c r="B4994" i="58"/>
  <c r="D4994" i="58"/>
  <c r="E4994" i="58" s="1"/>
  <c r="F4994" i="58"/>
  <c r="J4994" i="58"/>
  <c r="K4994" i="58"/>
  <c r="L4994" i="58"/>
  <c r="M4994" i="58"/>
  <c r="P4994" i="58"/>
  <c r="Q4994" i="58"/>
  <c r="R4994" i="58"/>
  <c r="T4994" i="58" s="1"/>
  <c r="V4994" i="58" s="1"/>
  <c r="X4994" i="58"/>
  <c r="A4995" i="58"/>
  <c r="B4995" i="58"/>
  <c r="D4995" i="58"/>
  <c r="E4995" i="58" s="1"/>
  <c r="F4995" i="58"/>
  <c r="J4995" i="58"/>
  <c r="K4995" i="58"/>
  <c r="L4995" i="58"/>
  <c r="M4995" i="58"/>
  <c r="P4995" i="58"/>
  <c r="Q4995" i="58"/>
  <c r="R4995" i="58"/>
  <c r="T4995" i="58" s="1"/>
  <c r="V4995" i="58" s="1"/>
  <c r="X4995" i="58"/>
  <c r="A4996" i="58"/>
  <c r="B4996" i="58"/>
  <c r="D4996" i="58"/>
  <c r="E4996" i="58" s="1"/>
  <c r="F4996" i="58"/>
  <c r="J4996" i="58"/>
  <c r="K4996" i="58"/>
  <c r="L4996" i="58"/>
  <c r="M4996" i="58"/>
  <c r="P4996" i="58"/>
  <c r="Q4996" i="58"/>
  <c r="R4996" i="58"/>
  <c r="T4996" i="58" s="1"/>
  <c r="V4996" i="58" s="1"/>
  <c r="X4996" i="58"/>
  <c r="A4997" i="58"/>
  <c r="B4997" i="58"/>
  <c r="D4997" i="58"/>
  <c r="E4997" i="58" s="1"/>
  <c r="F4997" i="58"/>
  <c r="J4997" i="58"/>
  <c r="K4997" i="58"/>
  <c r="L4997" i="58"/>
  <c r="M4997" i="58"/>
  <c r="P4997" i="58"/>
  <c r="Q4997" i="58"/>
  <c r="R4997" i="58"/>
  <c r="T4997" i="58" s="1"/>
  <c r="V4997" i="58" s="1"/>
  <c r="X4997" i="58"/>
  <c r="A4998" i="58"/>
  <c r="B4998" i="58"/>
  <c r="D4998" i="58"/>
  <c r="E4998" i="58" s="1"/>
  <c r="F4998" i="58"/>
  <c r="J4998" i="58"/>
  <c r="K4998" i="58"/>
  <c r="L4998" i="58"/>
  <c r="M4998" i="58"/>
  <c r="P4998" i="58"/>
  <c r="Q4998" i="58"/>
  <c r="R4998" i="58"/>
  <c r="T4998" i="58" s="1"/>
  <c r="V4998" i="58" s="1"/>
  <c r="X4998" i="58"/>
  <c r="Y4995" i="58" l="1"/>
  <c r="AN4995" i="58" s="1"/>
  <c r="Y4994" i="58"/>
  <c r="AN4994" i="58" s="1"/>
  <c r="W4994" i="58"/>
  <c r="W4997" i="58"/>
  <c r="Y4997" i="58"/>
  <c r="AN4997" i="58" s="1"/>
  <c r="W4996" i="58"/>
  <c r="Y4996" i="58"/>
  <c r="AN4996" i="58" s="1"/>
  <c r="W4998" i="58"/>
  <c r="Y4998" i="58"/>
  <c r="AN4998" i="58" s="1"/>
  <c r="W4995" i="58"/>
  <c r="AE5005" i="58" l="1"/>
  <c r="AE5004" i="58"/>
  <c r="AE5003" i="58"/>
  <c r="AE5001" i="58"/>
  <c r="AE4993" i="58"/>
  <c r="AE4992" i="58"/>
  <c r="AE4991" i="58"/>
  <c r="A4987" i="58"/>
  <c r="A4988" i="58"/>
  <c r="A4989" i="58"/>
  <c r="A4990" i="58"/>
  <c r="A4991" i="58"/>
  <c r="A4992" i="58"/>
  <c r="A4993" i="58"/>
  <c r="B4987" i="58"/>
  <c r="B4988" i="58"/>
  <c r="B4989" i="58"/>
  <c r="B4990" i="58"/>
  <c r="B4991" i="58"/>
  <c r="B4992" i="58"/>
  <c r="B4993" i="58"/>
  <c r="D4987" i="58"/>
  <c r="E4987" i="58" s="1"/>
  <c r="D4988" i="58"/>
  <c r="E4988" i="58" s="1"/>
  <c r="D4989" i="58"/>
  <c r="E4989" i="58" s="1"/>
  <c r="D4990" i="58"/>
  <c r="E4990" i="58" s="1"/>
  <c r="D4991" i="58"/>
  <c r="E4991" i="58" s="1"/>
  <c r="D4992" i="58"/>
  <c r="E4992" i="58" s="1"/>
  <c r="D4993" i="58"/>
  <c r="E4993" i="58" s="1"/>
  <c r="F4987" i="58"/>
  <c r="F4988" i="58"/>
  <c r="F4989" i="58"/>
  <c r="F4990" i="58"/>
  <c r="F4991" i="58"/>
  <c r="F4992" i="58"/>
  <c r="F4993" i="58"/>
  <c r="J4987" i="58"/>
  <c r="J4988" i="58"/>
  <c r="J4989" i="58"/>
  <c r="J4990" i="58"/>
  <c r="J4991" i="58"/>
  <c r="J4992" i="58"/>
  <c r="J4993" i="58"/>
  <c r="K4987" i="58"/>
  <c r="K4988" i="58"/>
  <c r="K4989" i="58"/>
  <c r="K4990" i="58"/>
  <c r="K4991" i="58"/>
  <c r="K4992" i="58"/>
  <c r="K4993" i="58"/>
  <c r="L4987" i="58"/>
  <c r="L4988" i="58"/>
  <c r="L4989" i="58"/>
  <c r="L4990" i="58"/>
  <c r="L4991" i="58"/>
  <c r="L4992" i="58"/>
  <c r="L4993" i="58"/>
  <c r="M4987" i="58"/>
  <c r="M4988" i="58"/>
  <c r="M4989" i="58"/>
  <c r="M4990" i="58"/>
  <c r="M4991" i="58"/>
  <c r="M4992" i="58"/>
  <c r="M4993" i="58"/>
  <c r="P4987" i="58"/>
  <c r="P4988" i="58"/>
  <c r="P4989" i="58"/>
  <c r="P4990" i="58"/>
  <c r="P4991" i="58"/>
  <c r="P4992" i="58"/>
  <c r="P4993" i="58"/>
  <c r="Q4987" i="58"/>
  <c r="Q4988" i="58"/>
  <c r="Q4989" i="58"/>
  <c r="Q4990" i="58"/>
  <c r="Q4991" i="58"/>
  <c r="Q4992" i="58"/>
  <c r="Q4993" i="58"/>
  <c r="R4987" i="58"/>
  <c r="T4987" i="58" s="1"/>
  <c r="V4987" i="58" s="1"/>
  <c r="R4988" i="58"/>
  <c r="T4988" i="58" s="1"/>
  <c r="V4988" i="58" s="1"/>
  <c r="R4989" i="58"/>
  <c r="T4989" i="58" s="1"/>
  <c r="V4989" i="58" s="1"/>
  <c r="R4990" i="58"/>
  <c r="T4990" i="58" s="1"/>
  <c r="V4990" i="58" s="1"/>
  <c r="R4991" i="58"/>
  <c r="T4991" i="58" s="1"/>
  <c r="V4991" i="58" s="1"/>
  <c r="R4992" i="58"/>
  <c r="T4992" i="58" s="1"/>
  <c r="V4992" i="58" s="1"/>
  <c r="R4993" i="58"/>
  <c r="T4993" i="58" s="1"/>
  <c r="V4993" i="58" s="1"/>
  <c r="X4987" i="58"/>
  <c r="X4988" i="58"/>
  <c r="X4989" i="58"/>
  <c r="X4990" i="58"/>
  <c r="X4991" i="58"/>
  <c r="X4992" i="58"/>
  <c r="X4993" i="58"/>
  <c r="A5001" i="58"/>
  <c r="A5002" i="58"/>
  <c r="A5003" i="58"/>
  <c r="A5004" i="58"/>
  <c r="A5005" i="58"/>
  <c r="A5006" i="58"/>
  <c r="A5007" i="58"/>
  <c r="B5001" i="58"/>
  <c r="B5002" i="58"/>
  <c r="B5003" i="58"/>
  <c r="B5004" i="58"/>
  <c r="B5005" i="58"/>
  <c r="B5006" i="58"/>
  <c r="B5007" i="58"/>
  <c r="D5001" i="58"/>
  <c r="E5001" i="58" s="1"/>
  <c r="D5002" i="58"/>
  <c r="E5002" i="58" s="1"/>
  <c r="D5003" i="58"/>
  <c r="E5003" i="58" s="1"/>
  <c r="D5004" i="58"/>
  <c r="E5004" i="58" s="1"/>
  <c r="D5005" i="58"/>
  <c r="E5005" i="58" s="1"/>
  <c r="D5006" i="58"/>
  <c r="E5006" i="58" s="1"/>
  <c r="D5007" i="58"/>
  <c r="E5007" i="58" s="1"/>
  <c r="F5001" i="58"/>
  <c r="F5002" i="58"/>
  <c r="F5003" i="58"/>
  <c r="F5004" i="58"/>
  <c r="F5005" i="58"/>
  <c r="F5006" i="58"/>
  <c r="F5007" i="58"/>
  <c r="J5001" i="58"/>
  <c r="J5002" i="58"/>
  <c r="J5003" i="58"/>
  <c r="J5004" i="58"/>
  <c r="J5005" i="58"/>
  <c r="J5006" i="58"/>
  <c r="J5007" i="58"/>
  <c r="K5001" i="58"/>
  <c r="K5002" i="58"/>
  <c r="K5003" i="58"/>
  <c r="K5004" i="58"/>
  <c r="K5005" i="58"/>
  <c r="K5006" i="58"/>
  <c r="K5007" i="58"/>
  <c r="L5001" i="58"/>
  <c r="L5002" i="58"/>
  <c r="L5003" i="58"/>
  <c r="L5004" i="58"/>
  <c r="L5005" i="58"/>
  <c r="L5006" i="58"/>
  <c r="L5007" i="58"/>
  <c r="M5001" i="58"/>
  <c r="M5002" i="58"/>
  <c r="M5003" i="58"/>
  <c r="M5004" i="58"/>
  <c r="M5005" i="58"/>
  <c r="M5006" i="58"/>
  <c r="M5007" i="58"/>
  <c r="P5001" i="58"/>
  <c r="P5002" i="58"/>
  <c r="P5003" i="58"/>
  <c r="P5004" i="58"/>
  <c r="P5005" i="58"/>
  <c r="P5006" i="58"/>
  <c r="P5007" i="58"/>
  <c r="Q5001" i="58"/>
  <c r="Q5002" i="58"/>
  <c r="Q5003" i="58"/>
  <c r="Q5004" i="58"/>
  <c r="Q5005" i="58"/>
  <c r="Q5006" i="58"/>
  <c r="Q5007" i="58"/>
  <c r="R5001" i="58"/>
  <c r="T5001" i="58" s="1"/>
  <c r="V5001" i="58" s="1"/>
  <c r="R5002" i="58"/>
  <c r="T5002" i="58" s="1"/>
  <c r="V5002" i="58" s="1"/>
  <c r="R5003" i="58"/>
  <c r="T5003" i="58" s="1"/>
  <c r="V5003" i="58" s="1"/>
  <c r="R5004" i="58"/>
  <c r="T5004" i="58" s="1"/>
  <c r="V5004" i="58" s="1"/>
  <c r="R5005" i="58"/>
  <c r="T5005" i="58" s="1"/>
  <c r="V5005" i="58" s="1"/>
  <c r="R5006" i="58"/>
  <c r="T5006" i="58" s="1"/>
  <c r="V5006" i="58" s="1"/>
  <c r="R5007" i="58"/>
  <c r="T5007" i="58" s="1"/>
  <c r="V5007" i="58" s="1"/>
  <c r="X5001" i="58"/>
  <c r="X5002" i="58"/>
  <c r="X5003" i="58"/>
  <c r="X5004" i="58"/>
  <c r="X5005" i="58"/>
  <c r="X5006" i="58"/>
  <c r="X5007" i="58"/>
  <c r="A5008" i="58"/>
  <c r="A5009" i="58"/>
  <c r="A5010" i="58"/>
  <c r="A5011" i="58"/>
  <c r="A5012" i="58"/>
  <c r="A5013" i="58"/>
  <c r="A5014" i="58"/>
  <c r="B5008" i="58"/>
  <c r="B5009" i="58"/>
  <c r="B5010" i="58"/>
  <c r="B5011" i="58"/>
  <c r="B5012" i="58"/>
  <c r="B5013" i="58"/>
  <c r="B5014" i="58"/>
  <c r="D5008" i="58"/>
  <c r="E5008" i="58" s="1"/>
  <c r="D5009" i="58"/>
  <c r="E5009" i="58" s="1"/>
  <c r="D5010" i="58"/>
  <c r="E5010" i="58" s="1"/>
  <c r="D5011" i="58"/>
  <c r="E5011" i="58" s="1"/>
  <c r="D5012" i="58"/>
  <c r="E5012" i="58" s="1"/>
  <c r="D5013" i="58"/>
  <c r="E5013" i="58" s="1"/>
  <c r="D5014" i="58"/>
  <c r="E5014" i="58" s="1"/>
  <c r="F5008" i="58"/>
  <c r="F5009" i="58"/>
  <c r="F5010" i="58"/>
  <c r="F5011" i="58"/>
  <c r="F5012" i="58"/>
  <c r="F5013" i="58"/>
  <c r="F5014" i="58"/>
  <c r="J5008" i="58"/>
  <c r="J5009" i="58"/>
  <c r="J5010" i="58"/>
  <c r="J5011" i="58"/>
  <c r="J5012" i="58"/>
  <c r="J5013" i="58"/>
  <c r="J5014" i="58"/>
  <c r="K5008" i="58"/>
  <c r="K5009" i="58"/>
  <c r="K5010" i="58"/>
  <c r="K5011" i="58"/>
  <c r="K5012" i="58"/>
  <c r="K5013" i="58"/>
  <c r="K5014" i="58"/>
  <c r="L5008" i="58"/>
  <c r="L5009" i="58"/>
  <c r="L5010" i="58"/>
  <c r="L5011" i="58"/>
  <c r="L5012" i="58"/>
  <c r="L5013" i="58"/>
  <c r="L5014" i="58"/>
  <c r="M5008" i="58"/>
  <c r="M5009" i="58"/>
  <c r="M5010" i="58"/>
  <c r="M5011" i="58"/>
  <c r="M5012" i="58"/>
  <c r="M5013" i="58"/>
  <c r="M5014" i="58"/>
  <c r="P5008" i="58"/>
  <c r="P5009" i="58"/>
  <c r="P5010" i="58"/>
  <c r="P5011" i="58"/>
  <c r="P5012" i="58"/>
  <c r="P5013" i="58"/>
  <c r="P5014" i="58"/>
  <c r="Q5008" i="58"/>
  <c r="Q5009" i="58"/>
  <c r="Q5010" i="58"/>
  <c r="Q5011" i="58"/>
  <c r="Q5012" i="58"/>
  <c r="Q5013" i="58"/>
  <c r="Q5014" i="58"/>
  <c r="R5008" i="58"/>
  <c r="T5008" i="58" s="1"/>
  <c r="V5008" i="58" s="1"/>
  <c r="R5009" i="58"/>
  <c r="T5009" i="58" s="1"/>
  <c r="V5009" i="58" s="1"/>
  <c r="R5010" i="58"/>
  <c r="T5010" i="58" s="1"/>
  <c r="V5010" i="58" s="1"/>
  <c r="R5011" i="58"/>
  <c r="T5011" i="58" s="1"/>
  <c r="V5011" i="58" s="1"/>
  <c r="R5012" i="58"/>
  <c r="T5012" i="58" s="1"/>
  <c r="V5012" i="58" s="1"/>
  <c r="R5013" i="58"/>
  <c r="T5013" i="58" s="1"/>
  <c r="V5013" i="58" s="1"/>
  <c r="R5014" i="58"/>
  <c r="T5014" i="58" s="1"/>
  <c r="V5014" i="58" s="1"/>
  <c r="X5008" i="58"/>
  <c r="X5009" i="58"/>
  <c r="X5010" i="58"/>
  <c r="X5011" i="58"/>
  <c r="X5012" i="58"/>
  <c r="X5013" i="58"/>
  <c r="X5014" i="58"/>
  <c r="A5015" i="58"/>
  <c r="A5016" i="58"/>
  <c r="A5017" i="58"/>
  <c r="A5018" i="58"/>
  <c r="A5019" i="58"/>
  <c r="A5020" i="58"/>
  <c r="A5021" i="58"/>
  <c r="B5015" i="58"/>
  <c r="B5016" i="58"/>
  <c r="B5017" i="58"/>
  <c r="B5018" i="58"/>
  <c r="B5019" i="58"/>
  <c r="B5020" i="58"/>
  <c r="B5021" i="58"/>
  <c r="D5015" i="58"/>
  <c r="E5015" i="58" s="1"/>
  <c r="D5016" i="58"/>
  <c r="E5016" i="58" s="1"/>
  <c r="D5017" i="58"/>
  <c r="E5017" i="58" s="1"/>
  <c r="D5018" i="58"/>
  <c r="E5018" i="58" s="1"/>
  <c r="D5019" i="58"/>
  <c r="E5019" i="58" s="1"/>
  <c r="D5020" i="58"/>
  <c r="E5020" i="58" s="1"/>
  <c r="D5021" i="58"/>
  <c r="E5021" i="58" s="1"/>
  <c r="F5015" i="58"/>
  <c r="F5016" i="58"/>
  <c r="F5017" i="58"/>
  <c r="F5018" i="58"/>
  <c r="F5019" i="58"/>
  <c r="F5020" i="58"/>
  <c r="F5021" i="58"/>
  <c r="J5015" i="58"/>
  <c r="J5016" i="58"/>
  <c r="J5017" i="58"/>
  <c r="J5018" i="58"/>
  <c r="J5019" i="58"/>
  <c r="J5020" i="58"/>
  <c r="J5021" i="58"/>
  <c r="K5015" i="58"/>
  <c r="K5016" i="58"/>
  <c r="K5017" i="58"/>
  <c r="K5018" i="58"/>
  <c r="K5019" i="58"/>
  <c r="K5020" i="58"/>
  <c r="K5021" i="58"/>
  <c r="L5015" i="58"/>
  <c r="L5016" i="58"/>
  <c r="L5017" i="58"/>
  <c r="L5018" i="58"/>
  <c r="L5019" i="58"/>
  <c r="L5020" i="58"/>
  <c r="L5021" i="58"/>
  <c r="M5015" i="58"/>
  <c r="M5016" i="58"/>
  <c r="M5017" i="58"/>
  <c r="M5018" i="58"/>
  <c r="M5019" i="58"/>
  <c r="M5020" i="58"/>
  <c r="M5021" i="58"/>
  <c r="P5015" i="58"/>
  <c r="P5016" i="58"/>
  <c r="P5017" i="58"/>
  <c r="P5018" i="58"/>
  <c r="P5019" i="58"/>
  <c r="P5020" i="58"/>
  <c r="P5021" i="58"/>
  <c r="Q5015" i="58"/>
  <c r="Q5016" i="58"/>
  <c r="Q5017" i="58"/>
  <c r="Q5018" i="58"/>
  <c r="Q5019" i="58"/>
  <c r="Q5020" i="58"/>
  <c r="Q5021" i="58"/>
  <c r="R5015" i="58"/>
  <c r="T5015" i="58" s="1"/>
  <c r="V5015" i="58" s="1"/>
  <c r="R5016" i="58"/>
  <c r="T5016" i="58" s="1"/>
  <c r="V5016" i="58" s="1"/>
  <c r="R5017" i="58"/>
  <c r="T5017" i="58" s="1"/>
  <c r="V5017" i="58" s="1"/>
  <c r="R5018" i="58"/>
  <c r="T5018" i="58" s="1"/>
  <c r="V5018" i="58" s="1"/>
  <c r="R5019" i="58"/>
  <c r="T5019" i="58" s="1"/>
  <c r="V5019" i="58" s="1"/>
  <c r="R5020" i="58"/>
  <c r="T5020" i="58" s="1"/>
  <c r="V5020" i="58" s="1"/>
  <c r="R5021" i="58"/>
  <c r="T5021" i="58" s="1"/>
  <c r="V5021" i="58" s="1"/>
  <c r="X5015" i="58"/>
  <c r="X5016" i="58"/>
  <c r="X5017" i="58"/>
  <c r="X5018" i="58"/>
  <c r="X5019" i="58"/>
  <c r="X5020" i="58"/>
  <c r="X5021" i="58"/>
  <c r="A5022" i="58"/>
  <c r="A5023" i="58"/>
  <c r="A5024" i="58"/>
  <c r="A5025" i="58"/>
  <c r="A5026" i="58"/>
  <c r="A5027" i="58"/>
  <c r="A5028" i="58"/>
  <c r="B5022" i="58"/>
  <c r="B5023" i="58"/>
  <c r="B5024" i="58"/>
  <c r="B5025" i="58"/>
  <c r="B5026" i="58"/>
  <c r="B5027" i="58"/>
  <c r="B5028" i="58"/>
  <c r="D5022" i="58"/>
  <c r="E5022" i="58" s="1"/>
  <c r="D5023" i="58"/>
  <c r="E5023" i="58" s="1"/>
  <c r="D5024" i="58"/>
  <c r="E5024" i="58" s="1"/>
  <c r="D5025" i="58"/>
  <c r="E5025" i="58" s="1"/>
  <c r="D5026" i="58"/>
  <c r="E5026" i="58" s="1"/>
  <c r="D5027" i="58"/>
  <c r="E5027" i="58" s="1"/>
  <c r="D5028" i="58"/>
  <c r="E5028" i="58" s="1"/>
  <c r="F5022" i="58"/>
  <c r="F5023" i="58"/>
  <c r="F5024" i="58"/>
  <c r="F5025" i="58"/>
  <c r="F5026" i="58"/>
  <c r="F5027" i="58"/>
  <c r="F5028" i="58"/>
  <c r="J5022" i="58"/>
  <c r="J5023" i="58"/>
  <c r="J5024" i="58"/>
  <c r="J5025" i="58"/>
  <c r="J5026" i="58"/>
  <c r="J5027" i="58"/>
  <c r="J5028" i="58"/>
  <c r="K5022" i="58"/>
  <c r="K5023" i="58"/>
  <c r="K5024" i="58"/>
  <c r="K5025" i="58"/>
  <c r="K5026" i="58"/>
  <c r="K5027" i="58"/>
  <c r="K5028" i="58"/>
  <c r="L5022" i="58"/>
  <c r="L5023" i="58"/>
  <c r="L5024" i="58"/>
  <c r="L5025" i="58"/>
  <c r="L5026" i="58"/>
  <c r="L5027" i="58"/>
  <c r="L5028" i="58"/>
  <c r="M5022" i="58"/>
  <c r="M5023" i="58"/>
  <c r="M5024" i="58"/>
  <c r="M5025" i="58"/>
  <c r="M5026" i="58"/>
  <c r="M5027" i="58"/>
  <c r="M5028" i="58"/>
  <c r="P5022" i="58"/>
  <c r="P5023" i="58"/>
  <c r="P5024" i="58"/>
  <c r="P5025" i="58"/>
  <c r="P5026" i="58"/>
  <c r="P5027" i="58"/>
  <c r="P5028" i="58"/>
  <c r="Q5022" i="58"/>
  <c r="Q5023" i="58"/>
  <c r="Q5024" i="58"/>
  <c r="Q5025" i="58"/>
  <c r="Q5026" i="58"/>
  <c r="Q5027" i="58"/>
  <c r="Q5028" i="58"/>
  <c r="R5022" i="58"/>
  <c r="T5022" i="58" s="1"/>
  <c r="V5022" i="58" s="1"/>
  <c r="R5023" i="58"/>
  <c r="T5023" i="58" s="1"/>
  <c r="V5023" i="58" s="1"/>
  <c r="R5024" i="58"/>
  <c r="T5024" i="58" s="1"/>
  <c r="V5024" i="58" s="1"/>
  <c r="R5025" i="58"/>
  <c r="T5025" i="58" s="1"/>
  <c r="V5025" i="58" s="1"/>
  <c r="R5026" i="58"/>
  <c r="T5026" i="58" s="1"/>
  <c r="V5026" i="58" s="1"/>
  <c r="R5027" i="58"/>
  <c r="T5027" i="58" s="1"/>
  <c r="V5027" i="58" s="1"/>
  <c r="R5028" i="58"/>
  <c r="T5028" i="58" s="1"/>
  <c r="V5028" i="58" s="1"/>
  <c r="X5022" i="58"/>
  <c r="X5023" i="58"/>
  <c r="X5024" i="58"/>
  <c r="X5025" i="58"/>
  <c r="X5026" i="58"/>
  <c r="X5027" i="58"/>
  <c r="X5028" i="58"/>
  <c r="A5029" i="58"/>
  <c r="A5030" i="58"/>
  <c r="A5031" i="58"/>
  <c r="A5032" i="58"/>
  <c r="A5033" i="58"/>
  <c r="A5034" i="58"/>
  <c r="A5035" i="58"/>
  <c r="B5029" i="58"/>
  <c r="B5030" i="58"/>
  <c r="B5031" i="58"/>
  <c r="B5032" i="58"/>
  <c r="B5033" i="58"/>
  <c r="B5034" i="58"/>
  <c r="B5035" i="58"/>
  <c r="D5029" i="58"/>
  <c r="E5029" i="58" s="1"/>
  <c r="D5030" i="58"/>
  <c r="E5030" i="58" s="1"/>
  <c r="D5031" i="58"/>
  <c r="E5031" i="58" s="1"/>
  <c r="D5032" i="58"/>
  <c r="E5032" i="58" s="1"/>
  <c r="D5033" i="58"/>
  <c r="E5033" i="58" s="1"/>
  <c r="D5034" i="58"/>
  <c r="E5034" i="58" s="1"/>
  <c r="D5035" i="58"/>
  <c r="E5035" i="58" s="1"/>
  <c r="F5029" i="58"/>
  <c r="F5030" i="58"/>
  <c r="F5031" i="58"/>
  <c r="F5032" i="58"/>
  <c r="F5033" i="58"/>
  <c r="F5034" i="58"/>
  <c r="F5035" i="58"/>
  <c r="J5029" i="58"/>
  <c r="J5030" i="58"/>
  <c r="J5031" i="58"/>
  <c r="J5032" i="58"/>
  <c r="J5033" i="58"/>
  <c r="J5034" i="58"/>
  <c r="J5035" i="58"/>
  <c r="K5029" i="58"/>
  <c r="K5030" i="58"/>
  <c r="K5031" i="58"/>
  <c r="K5032" i="58"/>
  <c r="K5033" i="58"/>
  <c r="K5034" i="58"/>
  <c r="K5035" i="58"/>
  <c r="L5029" i="58"/>
  <c r="L5030" i="58"/>
  <c r="L5031" i="58"/>
  <c r="L5032" i="58"/>
  <c r="L5033" i="58"/>
  <c r="L5034" i="58"/>
  <c r="L5035" i="58"/>
  <c r="M5029" i="58"/>
  <c r="M5030" i="58"/>
  <c r="M5031" i="58"/>
  <c r="M5032" i="58"/>
  <c r="M5033" i="58"/>
  <c r="M5034" i="58"/>
  <c r="M5035" i="58"/>
  <c r="P5029" i="58"/>
  <c r="P5030" i="58"/>
  <c r="P5031" i="58"/>
  <c r="P5032" i="58"/>
  <c r="P5033" i="58"/>
  <c r="P5034" i="58"/>
  <c r="P5035" i="58"/>
  <c r="Q5029" i="58"/>
  <c r="Q5030" i="58"/>
  <c r="Q5031" i="58"/>
  <c r="Q5032" i="58"/>
  <c r="Q5033" i="58"/>
  <c r="Q5034" i="58"/>
  <c r="Q5035" i="58"/>
  <c r="R5029" i="58"/>
  <c r="T5029" i="58" s="1"/>
  <c r="V5029" i="58" s="1"/>
  <c r="R5030" i="58"/>
  <c r="T5030" i="58" s="1"/>
  <c r="V5030" i="58" s="1"/>
  <c r="R5031" i="58"/>
  <c r="T5031" i="58" s="1"/>
  <c r="V5031" i="58" s="1"/>
  <c r="R5032" i="58"/>
  <c r="T5032" i="58" s="1"/>
  <c r="V5032" i="58" s="1"/>
  <c r="R5033" i="58"/>
  <c r="T5033" i="58" s="1"/>
  <c r="V5033" i="58" s="1"/>
  <c r="R5034" i="58"/>
  <c r="T5034" i="58" s="1"/>
  <c r="V5034" i="58" s="1"/>
  <c r="R5035" i="58"/>
  <c r="T5035" i="58" s="1"/>
  <c r="V5035" i="58" s="1"/>
  <c r="X5029" i="58"/>
  <c r="X5030" i="58"/>
  <c r="X5031" i="58"/>
  <c r="X5032" i="58"/>
  <c r="X5033" i="58"/>
  <c r="X5034" i="58"/>
  <c r="X5035" i="58"/>
  <c r="A5036" i="58"/>
  <c r="A5037" i="58"/>
  <c r="A5038" i="58"/>
  <c r="A5039" i="58"/>
  <c r="A5040" i="58"/>
  <c r="A5041" i="58"/>
  <c r="A5042" i="58"/>
  <c r="B5036" i="58"/>
  <c r="B5037" i="58"/>
  <c r="B5038" i="58"/>
  <c r="B5039" i="58"/>
  <c r="B5040" i="58"/>
  <c r="B5041" i="58"/>
  <c r="B5042" i="58"/>
  <c r="D5036" i="58"/>
  <c r="E5036" i="58" s="1"/>
  <c r="D5037" i="58"/>
  <c r="E5037" i="58" s="1"/>
  <c r="D5038" i="58"/>
  <c r="E5038" i="58" s="1"/>
  <c r="D5039" i="58"/>
  <c r="E5039" i="58" s="1"/>
  <c r="D5040" i="58"/>
  <c r="E5040" i="58" s="1"/>
  <c r="D5041" i="58"/>
  <c r="E5041" i="58" s="1"/>
  <c r="D5042" i="58"/>
  <c r="E5042" i="58" s="1"/>
  <c r="F5036" i="58"/>
  <c r="F5037" i="58"/>
  <c r="F5038" i="58"/>
  <c r="F5039" i="58"/>
  <c r="F5040" i="58"/>
  <c r="F5041" i="58"/>
  <c r="F5042" i="58"/>
  <c r="J5036" i="58"/>
  <c r="J5037" i="58"/>
  <c r="J5038" i="58"/>
  <c r="J5039" i="58"/>
  <c r="J5040" i="58"/>
  <c r="J5041" i="58"/>
  <c r="J5042" i="58"/>
  <c r="K5036" i="58"/>
  <c r="K5037" i="58"/>
  <c r="K5038" i="58"/>
  <c r="K5039" i="58"/>
  <c r="K5040" i="58"/>
  <c r="K5041" i="58"/>
  <c r="K5042" i="58"/>
  <c r="L5036" i="58"/>
  <c r="L5037" i="58"/>
  <c r="L5038" i="58"/>
  <c r="L5039" i="58"/>
  <c r="L5040" i="58"/>
  <c r="L5041" i="58"/>
  <c r="L5042" i="58"/>
  <c r="M5036" i="58"/>
  <c r="M5037" i="58"/>
  <c r="M5038" i="58"/>
  <c r="M5039" i="58"/>
  <c r="M5040" i="58"/>
  <c r="M5041" i="58"/>
  <c r="M5042" i="58"/>
  <c r="P5036" i="58"/>
  <c r="P5037" i="58"/>
  <c r="P5038" i="58"/>
  <c r="P5039" i="58"/>
  <c r="P5040" i="58"/>
  <c r="P5041" i="58"/>
  <c r="P5042" i="58"/>
  <c r="Q5036" i="58"/>
  <c r="Q5037" i="58"/>
  <c r="Q5038" i="58"/>
  <c r="Q5039" i="58"/>
  <c r="Q5040" i="58"/>
  <c r="Q5041" i="58"/>
  <c r="Q5042" i="58"/>
  <c r="R5036" i="58"/>
  <c r="T5036" i="58" s="1"/>
  <c r="V5036" i="58" s="1"/>
  <c r="R5037" i="58"/>
  <c r="T5037" i="58" s="1"/>
  <c r="V5037" i="58" s="1"/>
  <c r="R5038" i="58"/>
  <c r="T5038" i="58" s="1"/>
  <c r="V5038" i="58" s="1"/>
  <c r="R5039" i="58"/>
  <c r="T5039" i="58" s="1"/>
  <c r="V5039" i="58" s="1"/>
  <c r="R5040" i="58"/>
  <c r="T5040" i="58" s="1"/>
  <c r="V5040" i="58" s="1"/>
  <c r="R5041" i="58"/>
  <c r="T5041" i="58" s="1"/>
  <c r="V5041" i="58" s="1"/>
  <c r="R5042" i="58"/>
  <c r="T5042" i="58" s="1"/>
  <c r="V5042" i="58" s="1"/>
  <c r="X5036" i="58"/>
  <c r="X5037" i="58"/>
  <c r="X5038" i="58"/>
  <c r="X5039" i="58"/>
  <c r="X5040" i="58"/>
  <c r="X5041" i="58"/>
  <c r="X5042" i="58"/>
  <c r="A5043" i="58"/>
  <c r="A5044" i="58"/>
  <c r="A5045" i="58"/>
  <c r="A5046" i="58"/>
  <c r="A5047" i="58"/>
  <c r="A5048" i="58"/>
  <c r="A5049" i="58"/>
  <c r="B5043" i="58"/>
  <c r="B5044" i="58"/>
  <c r="B5045" i="58"/>
  <c r="B5046" i="58"/>
  <c r="B5047" i="58"/>
  <c r="B5048" i="58"/>
  <c r="B5049" i="58"/>
  <c r="D5043" i="58"/>
  <c r="E5043" i="58" s="1"/>
  <c r="D5044" i="58"/>
  <c r="E5044" i="58" s="1"/>
  <c r="D5045" i="58"/>
  <c r="E5045" i="58" s="1"/>
  <c r="D5046" i="58"/>
  <c r="E5046" i="58" s="1"/>
  <c r="D5047" i="58"/>
  <c r="E5047" i="58" s="1"/>
  <c r="D5048" i="58"/>
  <c r="E5048" i="58" s="1"/>
  <c r="D5049" i="58"/>
  <c r="E5049" i="58" s="1"/>
  <c r="F5043" i="58"/>
  <c r="F5044" i="58"/>
  <c r="F5045" i="58"/>
  <c r="F5046" i="58"/>
  <c r="F5047" i="58"/>
  <c r="F5048" i="58"/>
  <c r="F5049" i="58"/>
  <c r="J5043" i="58"/>
  <c r="J5044" i="58"/>
  <c r="J5045" i="58"/>
  <c r="J5046" i="58"/>
  <c r="J5047" i="58"/>
  <c r="J5048" i="58"/>
  <c r="J5049" i="58"/>
  <c r="K5043" i="58"/>
  <c r="K5044" i="58"/>
  <c r="K5045" i="58"/>
  <c r="K5046" i="58"/>
  <c r="K5047" i="58"/>
  <c r="K5048" i="58"/>
  <c r="K5049" i="58"/>
  <c r="L5043" i="58"/>
  <c r="L5044" i="58"/>
  <c r="L5045" i="58"/>
  <c r="L5046" i="58"/>
  <c r="L5047" i="58"/>
  <c r="L5048" i="58"/>
  <c r="L5049" i="58"/>
  <c r="M5043" i="58"/>
  <c r="M5044" i="58"/>
  <c r="M5045" i="58"/>
  <c r="M5046" i="58"/>
  <c r="M5047" i="58"/>
  <c r="M5048" i="58"/>
  <c r="M5049" i="58"/>
  <c r="P5043" i="58"/>
  <c r="P5044" i="58"/>
  <c r="P5045" i="58"/>
  <c r="P5046" i="58"/>
  <c r="P5047" i="58"/>
  <c r="P5048" i="58"/>
  <c r="P5049" i="58"/>
  <c r="Q5043" i="58"/>
  <c r="Q5044" i="58"/>
  <c r="Q5045" i="58"/>
  <c r="Q5046" i="58"/>
  <c r="Q5047" i="58"/>
  <c r="Q5048" i="58"/>
  <c r="Q5049" i="58"/>
  <c r="R5043" i="58"/>
  <c r="T5043" i="58" s="1"/>
  <c r="V5043" i="58" s="1"/>
  <c r="R5044" i="58"/>
  <c r="T5044" i="58" s="1"/>
  <c r="V5044" i="58" s="1"/>
  <c r="R5045" i="58"/>
  <c r="T5045" i="58" s="1"/>
  <c r="V5045" i="58" s="1"/>
  <c r="R5046" i="58"/>
  <c r="T5046" i="58" s="1"/>
  <c r="V5046" i="58" s="1"/>
  <c r="R5047" i="58"/>
  <c r="T5047" i="58" s="1"/>
  <c r="V5047" i="58" s="1"/>
  <c r="R5048" i="58"/>
  <c r="T5048" i="58" s="1"/>
  <c r="V5048" i="58" s="1"/>
  <c r="R5049" i="58"/>
  <c r="T5049" i="58" s="1"/>
  <c r="V5049" i="58" s="1"/>
  <c r="X5043" i="58"/>
  <c r="X5044" i="58"/>
  <c r="X5045" i="58"/>
  <c r="X5046" i="58"/>
  <c r="X5047" i="58"/>
  <c r="X5048" i="58"/>
  <c r="X5049" i="58"/>
  <c r="A5050" i="58"/>
  <c r="A5051" i="58"/>
  <c r="A5052" i="58"/>
  <c r="A5053" i="58"/>
  <c r="A5054" i="58"/>
  <c r="A5055" i="58"/>
  <c r="A5056" i="58"/>
  <c r="B5050" i="58"/>
  <c r="B5051" i="58"/>
  <c r="B5052" i="58"/>
  <c r="B5053" i="58"/>
  <c r="B5054" i="58"/>
  <c r="B5055" i="58"/>
  <c r="B5056" i="58"/>
  <c r="D5050" i="58"/>
  <c r="E5050" i="58" s="1"/>
  <c r="D5051" i="58"/>
  <c r="E5051" i="58" s="1"/>
  <c r="D5052" i="58"/>
  <c r="E5052" i="58" s="1"/>
  <c r="D5053" i="58"/>
  <c r="E5053" i="58" s="1"/>
  <c r="D5054" i="58"/>
  <c r="E5054" i="58" s="1"/>
  <c r="D5055" i="58"/>
  <c r="E5055" i="58" s="1"/>
  <c r="D5056" i="58"/>
  <c r="E5056" i="58" s="1"/>
  <c r="F5050" i="58"/>
  <c r="F5051" i="58"/>
  <c r="F5052" i="58"/>
  <c r="F5053" i="58"/>
  <c r="F5054" i="58"/>
  <c r="F5055" i="58"/>
  <c r="F5056" i="58"/>
  <c r="J5050" i="58"/>
  <c r="J5051" i="58"/>
  <c r="J5052" i="58"/>
  <c r="J5053" i="58"/>
  <c r="J5054" i="58"/>
  <c r="J5055" i="58"/>
  <c r="J5056" i="58"/>
  <c r="K5050" i="58"/>
  <c r="K5051" i="58"/>
  <c r="K5052" i="58"/>
  <c r="K5053" i="58"/>
  <c r="K5054" i="58"/>
  <c r="K5055" i="58"/>
  <c r="K5056" i="58"/>
  <c r="L5050" i="58"/>
  <c r="L5051" i="58"/>
  <c r="L5052" i="58"/>
  <c r="L5053" i="58"/>
  <c r="L5054" i="58"/>
  <c r="L5055" i="58"/>
  <c r="L5056" i="58"/>
  <c r="M5050" i="58"/>
  <c r="M5051" i="58"/>
  <c r="M5052" i="58"/>
  <c r="M5053" i="58"/>
  <c r="M5054" i="58"/>
  <c r="M5055" i="58"/>
  <c r="M5056" i="58"/>
  <c r="P5050" i="58"/>
  <c r="P5051" i="58"/>
  <c r="P5052" i="58"/>
  <c r="P5053" i="58"/>
  <c r="P5054" i="58"/>
  <c r="P5055" i="58"/>
  <c r="P5056" i="58"/>
  <c r="Q5050" i="58"/>
  <c r="Q5051" i="58"/>
  <c r="Q5052" i="58"/>
  <c r="Q5053" i="58"/>
  <c r="Q5054" i="58"/>
  <c r="Q5055" i="58"/>
  <c r="Q5056" i="58"/>
  <c r="R5050" i="58"/>
  <c r="T5050" i="58" s="1"/>
  <c r="V5050" i="58" s="1"/>
  <c r="R5051" i="58"/>
  <c r="T5051" i="58" s="1"/>
  <c r="V5051" i="58" s="1"/>
  <c r="R5052" i="58"/>
  <c r="T5052" i="58" s="1"/>
  <c r="V5052" i="58" s="1"/>
  <c r="R5053" i="58"/>
  <c r="T5053" i="58" s="1"/>
  <c r="V5053" i="58" s="1"/>
  <c r="R5054" i="58"/>
  <c r="T5054" i="58" s="1"/>
  <c r="V5054" i="58" s="1"/>
  <c r="R5055" i="58"/>
  <c r="T5055" i="58" s="1"/>
  <c r="V5055" i="58" s="1"/>
  <c r="R5056" i="58"/>
  <c r="T5056" i="58" s="1"/>
  <c r="V5056" i="58" s="1"/>
  <c r="X5050" i="58"/>
  <c r="X5051" i="58"/>
  <c r="X5052" i="58"/>
  <c r="X5053" i="58"/>
  <c r="X5054" i="58"/>
  <c r="X5055" i="58"/>
  <c r="X5056" i="58"/>
  <c r="A5057" i="58"/>
  <c r="A5058" i="58"/>
  <c r="A5059" i="58"/>
  <c r="A5060" i="58"/>
  <c r="A5061" i="58"/>
  <c r="A5062" i="58"/>
  <c r="A5063" i="58"/>
  <c r="B5057" i="58"/>
  <c r="B5058" i="58"/>
  <c r="B5059" i="58"/>
  <c r="B5060" i="58"/>
  <c r="B5061" i="58"/>
  <c r="B5062" i="58"/>
  <c r="B5063" i="58"/>
  <c r="D5057" i="58"/>
  <c r="E5057" i="58" s="1"/>
  <c r="D5058" i="58"/>
  <c r="E5058" i="58" s="1"/>
  <c r="D5059" i="58"/>
  <c r="E5059" i="58" s="1"/>
  <c r="D5060" i="58"/>
  <c r="E5060" i="58" s="1"/>
  <c r="D5061" i="58"/>
  <c r="E5061" i="58" s="1"/>
  <c r="D5062" i="58"/>
  <c r="E5062" i="58" s="1"/>
  <c r="D5063" i="58"/>
  <c r="E5063" i="58" s="1"/>
  <c r="F5057" i="58"/>
  <c r="F5058" i="58"/>
  <c r="F5059" i="58"/>
  <c r="F5060" i="58"/>
  <c r="F5061" i="58"/>
  <c r="F5062" i="58"/>
  <c r="F5063" i="58"/>
  <c r="J5057" i="58"/>
  <c r="J5058" i="58"/>
  <c r="J5059" i="58"/>
  <c r="J5060" i="58"/>
  <c r="J5061" i="58"/>
  <c r="J5062" i="58"/>
  <c r="J5063" i="58"/>
  <c r="K5057" i="58"/>
  <c r="K5058" i="58"/>
  <c r="K5059" i="58"/>
  <c r="K5060" i="58"/>
  <c r="K5061" i="58"/>
  <c r="K5062" i="58"/>
  <c r="K5063" i="58"/>
  <c r="L5057" i="58"/>
  <c r="L5058" i="58"/>
  <c r="L5059" i="58"/>
  <c r="L5060" i="58"/>
  <c r="L5061" i="58"/>
  <c r="L5062" i="58"/>
  <c r="L5063" i="58"/>
  <c r="M5057" i="58"/>
  <c r="M5058" i="58"/>
  <c r="M5059" i="58"/>
  <c r="M5060" i="58"/>
  <c r="M5061" i="58"/>
  <c r="M5062" i="58"/>
  <c r="M5063" i="58"/>
  <c r="P5057" i="58"/>
  <c r="P5058" i="58"/>
  <c r="P5059" i="58"/>
  <c r="P5060" i="58"/>
  <c r="P5061" i="58"/>
  <c r="P5062" i="58"/>
  <c r="P5063" i="58"/>
  <c r="Q5057" i="58"/>
  <c r="Q5058" i="58"/>
  <c r="Q5059" i="58"/>
  <c r="Q5060" i="58"/>
  <c r="Q5061" i="58"/>
  <c r="Q5062" i="58"/>
  <c r="Q5063" i="58"/>
  <c r="R5057" i="58"/>
  <c r="T5057" i="58" s="1"/>
  <c r="V5057" i="58" s="1"/>
  <c r="R5058" i="58"/>
  <c r="T5058" i="58" s="1"/>
  <c r="V5058" i="58" s="1"/>
  <c r="R5059" i="58"/>
  <c r="T5059" i="58" s="1"/>
  <c r="V5059" i="58" s="1"/>
  <c r="R5060" i="58"/>
  <c r="T5060" i="58" s="1"/>
  <c r="V5060" i="58" s="1"/>
  <c r="R5061" i="58"/>
  <c r="T5061" i="58" s="1"/>
  <c r="V5061" i="58" s="1"/>
  <c r="R5062" i="58"/>
  <c r="T5062" i="58" s="1"/>
  <c r="V5062" i="58" s="1"/>
  <c r="R5063" i="58"/>
  <c r="T5063" i="58" s="1"/>
  <c r="V5063" i="58" s="1"/>
  <c r="X5057" i="58"/>
  <c r="X5058" i="58"/>
  <c r="X5059" i="58"/>
  <c r="X5060" i="58"/>
  <c r="X5061" i="58"/>
  <c r="X5062" i="58"/>
  <c r="X5063" i="58"/>
  <c r="A5064" i="58"/>
  <c r="A5065" i="58"/>
  <c r="A5066" i="58"/>
  <c r="A5067" i="58"/>
  <c r="A5068" i="58"/>
  <c r="A5069" i="58"/>
  <c r="A5070" i="58"/>
  <c r="B5064" i="58"/>
  <c r="B5065" i="58"/>
  <c r="B5066" i="58"/>
  <c r="B5067" i="58"/>
  <c r="B5068" i="58"/>
  <c r="B5069" i="58"/>
  <c r="B5070" i="58"/>
  <c r="D5064" i="58"/>
  <c r="E5064" i="58" s="1"/>
  <c r="D5065" i="58"/>
  <c r="E5065" i="58" s="1"/>
  <c r="D5066" i="58"/>
  <c r="E5066" i="58" s="1"/>
  <c r="D5067" i="58"/>
  <c r="E5067" i="58" s="1"/>
  <c r="D5068" i="58"/>
  <c r="E5068" i="58" s="1"/>
  <c r="D5069" i="58"/>
  <c r="E5069" i="58" s="1"/>
  <c r="D5070" i="58"/>
  <c r="E5070" i="58" s="1"/>
  <c r="F5064" i="58"/>
  <c r="F5065" i="58"/>
  <c r="F5066" i="58"/>
  <c r="F5067" i="58"/>
  <c r="F5068" i="58"/>
  <c r="F5069" i="58"/>
  <c r="F5070" i="58"/>
  <c r="J5064" i="58"/>
  <c r="J5065" i="58"/>
  <c r="J5066" i="58"/>
  <c r="J5067" i="58"/>
  <c r="J5068" i="58"/>
  <c r="J5069" i="58"/>
  <c r="J5070" i="58"/>
  <c r="K5064" i="58"/>
  <c r="K5065" i="58"/>
  <c r="K5066" i="58"/>
  <c r="K5067" i="58"/>
  <c r="K5068" i="58"/>
  <c r="K5069" i="58"/>
  <c r="K5070" i="58"/>
  <c r="L5064" i="58"/>
  <c r="L5065" i="58"/>
  <c r="L5066" i="58"/>
  <c r="L5067" i="58"/>
  <c r="L5068" i="58"/>
  <c r="L5069" i="58"/>
  <c r="L5070" i="58"/>
  <c r="M5064" i="58"/>
  <c r="M5065" i="58"/>
  <c r="M5066" i="58"/>
  <c r="M5067" i="58"/>
  <c r="M5068" i="58"/>
  <c r="M5069" i="58"/>
  <c r="M5070" i="58"/>
  <c r="P5064" i="58"/>
  <c r="P5065" i="58"/>
  <c r="P5066" i="58"/>
  <c r="P5067" i="58"/>
  <c r="P5068" i="58"/>
  <c r="P5069" i="58"/>
  <c r="P5070" i="58"/>
  <c r="Q5064" i="58"/>
  <c r="Q5065" i="58"/>
  <c r="Q5066" i="58"/>
  <c r="Q5067" i="58"/>
  <c r="Q5068" i="58"/>
  <c r="Q5069" i="58"/>
  <c r="Q5070" i="58"/>
  <c r="R5064" i="58"/>
  <c r="T5064" i="58" s="1"/>
  <c r="V5064" i="58" s="1"/>
  <c r="R5065" i="58"/>
  <c r="T5065" i="58" s="1"/>
  <c r="V5065" i="58" s="1"/>
  <c r="R5066" i="58"/>
  <c r="R5067" i="58"/>
  <c r="R5068" i="58"/>
  <c r="R5069" i="58"/>
  <c r="R5070" i="58"/>
  <c r="X5064" i="58"/>
  <c r="X5065" i="58"/>
  <c r="X5066" i="58"/>
  <c r="X5067" i="58"/>
  <c r="X5068" i="58"/>
  <c r="X5069" i="58"/>
  <c r="X5070" i="58"/>
  <c r="A5071" i="58"/>
  <c r="A5072" i="58"/>
  <c r="A5073" i="58"/>
  <c r="A5074" i="58"/>
  <c r="A5075" i="58"/>
  <c r="A5077" i="58"/>
  <c r="A5078" i="58"/>
  <c r="B5071" i="58"/>
  <c r="B5072" i="58"/>
  <c r="B5073" i="58"/>
  <c r="B5074" i="58"/>
  <c r="B5075" i="58"/>
  <c r="B5077" i="58"/>
  <c r="B5078" i="58"/>
  <c r="D5071" i="58"/>
  <c r="E5071" i="58" s="1"/>
  <c r="D5072" i="58"/>
  <c r="E5072" i="58" s="1"/>
  <c r="D5073" i="58"/>
  <c r="E5073" i="58" s="1"/>
  <c r="D5074" i="58"/>
  <c r="E5074" i="58" s="1"/>
  <c r="D5075" i="58"/>
  <c r="E5075" i="58" s="1"/>
  <c r="D5077" i="58"/>
  <c r="E5077" i="58" s="1"/>
  <c r="D5078" i="58"/>
  <c r="E5078" i="58" s="1"/>
  <c r="F5071" i="58"/>
  <c r="F5072" i="58"/>
  <c r="F5073" i="58"/>
  <c r="F5074" i="58"/>
  <c r="F5075" i="58"/>
  <c r="F5077" i="58"/>
  <c r="F5078" i="58"/>
  <c r="J5071" i="58"/>
  <c r="J5072" i="58"/>
  <c r="J5073" i="58"/>
  <c r="J5074" i="58"/>
  <c r="J5075" i="58"/>
  <c r="J5077" i="58"/>
  <c r="J5078" i="58"/>
  <c r="K5071" i="58"/>
  <c r="K5072" i="58"/>
  <c r="K5073" i="58"/>
  <c r="K5074" i="58"/>
  <c r="K5075" i="58"/>
  <c r="K5077" i="58"/>
  <c r="K5078" i="58"/>
  <c r="L5071" i="58"/>
  <c r="L5072" i="58"/>
  <c r="L5073" i="58"/>
  <c r="L5074" i="58"/>
  <c r="L5075" i="58"/>
  <c r="L5077" i="58"/>
  <c r="L5078" i="58"/>
  <c r="M5071" i="58"/>
  <c r="M5072" i="58"/>
  <c r="M5073" i="58"/>
  <c r="M5074" i="58"/>
  <c r="M5075" i="58"/>
  <c r="M5077" i="58"/>
  <c r="M5078" i="58"/>
  <c r="P5071" i="58"/>
  <c r="P5072" i="58"/>
  <c r="P5073" i="58"/>
  <c r="P5074" i="58"/>
  <c r="P5075" i="58"/>
  <c r="P5077" i="58"/>
  <c r="P5078" i="58"/>
  <c r="Q5071" i="58"/>
  <c r="Q5072" i="58"/>
  <c r="Q5073" i="58"/>
  <c r="Q5074" i="58"/>
  <c r="Q5075" i="58"/>
  <c r="Q5077" i="58"/>
  <c r="Q5078" i="58"/>
  <c r="R5071" i="58"/>
  <c r="R5072" i="58"/>
  <c r="R5073" i="58"/>
  <c r="R5074" i="58"/>
  <c r="R5075" i="58"/>
  <c r="R5077" i="58"/>
  <c r="R5078" i="58"/>
  <c r="X5071" i="58"/>
  <c r="X5072" i="58"/>
  <c r="X5073" i="58"/>
  <c r="X5074" i="58"/>
  <c r="X5075" i="58"/>
  <c r="X5077" i="58"/>
  <c r="X5078" i="58"/>
  <c r="A5079" i="58"/>
  <c r="A5080" i="58"/>
  <c r="A5081" i="58"/>
  <c r="A5082" i="58"/>
  <c r="A5083" i="58"/>
  <c r="A5084" i="58"/>
  <c r="A5085" i="58"/>
  <c r="B5079" i="58"/>
  <c r="B5080" i="58"/>
  <c r="B5081" i="58"/>
  <c r="B5082" i="58"/>
  <c r="B5083" i="58"/>
  <c r="B5084" i="58"/>
  <c r="B5085" i="58"/>
  <c r="D5079" i="58"/>
  <c r="E5079" i="58" s="1"/>
  <c r="D5080" i="58"/>
  <c r="E5080" i="58" s="1"/>
  <c r="D5081" i="58"/>
  <c r="E5081" i="58" s="1"/>
  <c r="D5082" i="58"/>
  <c r="E5082" i="58" s="1"/>
  <c r="D5083" i="58"/>
  <c r="E5083" i="58" s="1"/>
  <c r="D5084" i="58"/>
  <c r="E5084" i="58" s="1"/>
  <c r="D5085" i="58"/>
  <c r="E5085" i="58" s="1"/>
  <c r="F5079" i="58"/>
  <c r="F5080" i="58"/>
  <c r="F5081" i="58"/>
  <c r="F5082" i="58"/>
  <c r="F5083" i="58"/>
  <c r="F5084" i="58"/>
  <c r="F5085" i="58"/>
  <c r="J5079" i="58"/>
  <c r="J5080" i="58"/>
  <c r="J5081" i="58"/>
  <c r="J5082" i="58"/>
  <c r="J5083" i="58"/>
  <c r="J5084" i="58"/>
  <c r="J5085" i="58"/>
  <c r="K5079" i="58"/>
  <c r="K5080" i="58"/>
  <c r="K5081" i="58"/>
  <c r="K5082" i="58"/>
  <c r="K5083" i="58"/>
  <c r="K5084" i="58"/>
  <c r="K5085" i="58"/>
  <c r="L5079" i="58"/>
  <c r="L5080" i="58"/>
  <c r="L5081" i="58"/>
  <c r="L5082" i="58"/>
  <c r="L5083" i="58"/>
  <c r="L5084" i="58"/>
  <c r="L5085" i="58"/>
  <c r="M5079" i="58"/>
  <c r="M5080" i="58"/>
  <c r="M5081" i="58"/>
  <c r="M5082" i="58"/>
  <c r="M5083" i="58"/>
  <c r="M5084" i="58"/>
  <c r="M5085" i="58"/>
  <c r="P5079" i="58"/>
  <c r="P5080" i="58"/>
  <c r="P5081" i="58"/>
  <c r="P5082" i="58"/>
  <c r="P5083" i="58"/>
  <c r="P5084" i="58"/>
  <c r="P5085" i="58"/>
  <c r="Q5079" i="58"/>
  <c r="Q5080" i="58"/>
  <c r="Q5081" i="58"/>
  <c r="Q5082" i="58"/>
  <c r="Q5083" i="58"/>
  <c r="Q5084" i="58"/>
  <c r="Q5085" i="58"/>
  <c r="R5079" i="58"/>
  <c r="R5080" i="58"/>
  <c r="R5081" i="58"/>
  <c r="R5082" i="58"/>
  <c r="R5083" i="58"/>
  <c r="R5084" i="58"/>
  <c r="R5085" i="58"/>
  <c r="X5079" i="58"/>
  <c r="X5080" i="58"/>
  <c r="X5081" i="58"/>
  <c r="X5082" i="58"/>
  <c r="X5083" i="58"/>
  <c r="X5084" i="58"/>
  <c r="X5085" i="58"/>
  <c r="A5086" i="58"/>
  <c r="A5087" i="58"/>
  <c r="A5088" i="58"/>
  <c r="A5089" i="58"/>
  <c r="A5090" i="58"/>
  <c r="A5091" i="58"/>
  <c r="A5092" i="58"/>
  <c r="B5086" i="58"/>
  <c r="B5087" i="58"/>
  <c r="B5088" i="58"/>
  <c r="B5089" i="58"/>
  <c r="B5090" i="58"/>
  <c r="B5091" i="58"/>
  <c r="B5092" i="58"/>
  <c r="D5086" i="58"/>
  <c r="E5086" i="58" s="1"/>
  <c r="D5087" i="58"/>
  <c r="E5087" i="58" s="1"/>
  <c r="D5088" i="58"/>
  <c r="E5088" i="58" s="1"/>
  <c r="D5089" i="58"/>
  <c r="E5089" i="58" s="1"/>
  <c r="D5090" i="58"/>
  <c r="E5090" i="58" s="1"/>
  <c r="D5091" i="58"/>
  <c r="E5091" i="58" s="1"/>
  <c r="D5092" i="58"/>
  <c r="E5092" i="58" s="1"/>
  <c r="F5086" i="58"/>
  <c r="F5087" i="58"/>
  <c r="F5088" i="58"/>
  <c r="F5089" i="58"/>
  <c r="F5090" i="58"/>
  <c r="F5091" i="58"/>
  <c r="F5092" i="58"/>
  <c r="J5086" i="58"/>
  <c r="J5087" i="58"/>
  <c r="J5088" i="58"/>
  <c r="J5089" i="58"/>
  <c r="J5090" i="58"/>
  <c r="J5091" i="58"/>
  <c r="J5092" i="58"/>
  <c r="K5086" i="58"/>
  <c r="K5087" i="58"/>
  <c r="K5088" i="58"/>
  <c r="K5089" i="58"/>
  <c r="K5090" i="58"/>
  <c r="K5091" i="58"/>
  <c r="K5092" i="58"/>
  <c r="L5086" i="58"/>
  <c r="L5087" i="58"/>
  <c r="L5088" i="58"/>
  <c r="L5089" i="58"/>
  <c r="L5090" i="58"/>
  <c r="L5091" i="58"/>
  <c r="L5092" i="58"/>
  <c r="M5086" i="58"/>
  <c r="M5087" i="58"/>
  <c r="M5088" i="58"/>
  <c r="M5089" i="58"/>
  <c r="M5090" i="58"/>
  <c r="M5091" i="58"/>
  <c r="M5092" i="58"/>
  <c r="P5086" i="58"/>
  <c r="P5087" i="58"/>
  <c r="P5088" i="58"/>
  <c r="P5089" i="58"/>
  <c r="P5090" i="58"/>
  <c r="P5091" i="58"/>
  <c r="P5092" i="58"/>
  <c r="Q5086" i="58"/>
  <c r="Q5087" i="58"/>
  <c r="Q5088" i="58"/>
  <c r="Q5089" i="58"/>
  <c r="Q5090" i="58"/>
  <c r="Q5091" i="58"/>
  <c r="Q5092" i="58"/>
  <c r="R5086" i="58"/>
  <c r="R5087" i="58"/>
  <c r="T5087" i="58" s="1"/>
  <c r="V5087" i="58" s="1"/>
  <c r="R5088" i="58"/>
  <c r="T5088" i="58" s="1"/>
  <c r="V5088" i="58" s="1"/>
  <c r="R5089" i="58"/>
  <c r="T5089" i="58" s="1"/>
  <c r="V5089" i="58" s="1"/>
  <c r="R5090" i="58"/>
  <c r="T5090" i="58" s="1"/>
  <c r="V5090" i="58" s="1"/>
  <c r="R5091" i="58"/>
  <c r="T5091" i="58" s="1"/>
  <c r="V5091" i="58" s="1"/>
  <c r="R5092" i="58"/>
  <c r="T5092" i="58" s="1"/>
  <c r="V5092" i="58" s="1"/>
  <c r="X5086" i="58"/>
  <c r="X5087" i="58"/>
  <c r="X5088" i="58"/>
  <c r="X5089" i="58"/>
  <c r="X5090" i="58"/>
  <c r="X5091" i="58"/>
  <c r="X5092" i="58"/>
  <c r="A5093" i="58"/>
  <c r="A5094" i="58"/>
  <c r="A5095" i="58"/>
  <c r="A5096" i="58"/>
  <c r="A5097" i="58"/>
  <c r="A5098" i="58"/>
  <c r="A5099" i="58"/>
  <c r="B5093" i="58"/>
  <c r="B5094" i="58"/>
  <c r="B5095" i="58"/>
  <c r="B5096" i="58"/>
  <c r="B5097" i="58"/>
  <c r="B5098" i="58"/>
  <c r="B5099" i="58"/>
  <c r="D5093" i="58"/>
  <c r="E5093" i="58" s="1"/>
  <c r="D5094" i="58"/>
  <c r="E5094" i="58" s="1"/>
  <c r="D5095" i="58"/>
  <c r="E5095" i="58" s="1"/>
  <c r="D5096" i="58"/>
  <c r="E5096" i="58" s="1"/>
  <c r="D5097" i="58"/>
  <c r="E5097" i="58" s="1"/>
  <c r="D5098" i="58"/>
  <c r="E5098" i="58" s="1"/>
  <c r="D5099" i="58"/>
  <c r="E5099" i="58" s="1"/>
  <c r="F5093" i="58"/>
  <c r="F5094" i="58"/>
  <c r="F5095" i="58"/>
  <c r="F5096" i="58"/>
  <c r="F5097" i="58"/>
  <c r="F5098" i="58"/>
  <c r="F5099" i="58"/>
  <c r="J5093" i="58"/>
  <c r="J5094" i="58"/>
  <c r="J5095" i="58"/>
  <c r="J5096" i="58"/>
  <c r="J5097" i="58"/>
  <c r="J5098" i="58"/>
  <c r="J5099" i="58"/>
  <c r="K5093" i="58"/>
  <c r="K5094" i="58"/>
  <c r="K5095" i="58"/>
  <c r="K5096" i="58"/>
  <c r="K5097" i="58"/>
  <c r="K5098" i="58"/>
  <c r="K5099" i="58"/>
  <c r="L5093" i="58"/>
  <c r="L5094" i="58"/>
  <c r="L5095" i="58"/>
  <c r="L5096" i="58"/>
  <c r="L5097" i="58"/>
  <c r="L5098" i="58"/>
  <c r="L5099" i="58"/>
  <c r="M5093" i="58"/>
  <c r="M5094" i="58"/>
  <c r="M5095" i="58"/>
  <c r="M5096" i="58"/>
  <c r="M5097" i="58"/>
  <c r="M5098" i="58"/>
  <c r="M5099" i="58"/>
  <c r="P5093" i="58"/>
  <c r="P5094" i="58"/>
  <c r="P5095" i="58"/>
  <c r="P5096" i="58"/>
  <c r="P5097" i="58"/>
  <c r="P5098" i="58"/>
  <c r="P5099" i="58"/>
  <c r="Q5093" i="58"/>
  <c r="Q5094" i="58"/>
  <c r="Q5095" i="58"/>
  <c r="Q5096" i="58"/>
  <c r="Q5097" i="58"/>
  <c r="Q5098" i="58"/>
  <c r="Q5099" i="58"/>
  <c r="R5093" i="58"/>
  <c r="T5093" i="58" s="1"/>
  <c r="V5093" i="58" s="1"/>
  <c r="R5094" i="58"/>
  <c r="T5094" i="58" s="1"/>
  <c r="V5094" i="58" s="1"/>
  <c r="R5095" i="58"/>
  <c r="T5095" i="58" s="1"/>
  <c r="V5095" i="58" s="1"/>
  <c r="R5096" i="58"/>
  <c r="T5096" i="58" s="1"/>
  <c r="V5096" i="58" s="1"/>
  <c r="R5097" i="58"/>
  <c r="T5097" i="58" s="1"/>
  <c r="V5097" i="58" s="1"/>
  <c r="R5098" i="58"/>
  <c r="T5098" i="58" s="1"/>
  <c r="V5098" i="58" s="1"/>
  <c r="R5099" i="58"/>
  <c r="T5099" i="58" s="1"/>
  <c r="V5099" i="58" s="1"/>
  <c r="X5093" i="58"/>
  <c r="X5094" i="58"/>
  <c r="X5095" i="58"/>
  <c r="X5096" i="58"/>
  <c r="X5097" i="58"/>
  <c r="X5098" i="58"/>
  <c r="X5099" i="58"/>
  <c r="A5100" i="58"/>
  <c r="A5101" i="58"/>
  <c r="A5102" i="58"/>
  <c r="A5103" i="58"/>
  <c r="A5104" i="58"/>
  <c r="A5105" i="58"/>
  <c r="A5106" i="58"/>
  <c r="B5100" i="58"/>
  <c r="B5101" i="58"/>
  <c r="B5102" i="58"/>
  <c r="B5103" i="58"/>
  <c r="B5104" i="58"/>
  <c r="B5105" i="58"/>
  <c r="B5106" i="58"/>
  <c r="D5100" i="58"/>
  <c r="E5100" i="58" s="1"/>
  <c r="D5101" i="58"/>
  <c r="E5101" i="58" s="1"/>
  <c r="D5102" i="58"/>
  <c r="E5102" i="58" s="1"/>
  <c r="D5103" i="58"/>
  <c r="E5103" i="58" s="1"/>
  <c r="D5104" i="58"/>
  <c r="E5104" i="58" s="1"/>
  <c r="D5105" i="58"/>
  <c r="E5105" i="58" s="1"/>
  <c r="D5106" i="58"/>
  <c r="E5106" i="58" s="1"/>
  <c r="F5100" i="58"/>
  <c r="F5101" i="58"/>
  <c r="F5102" i="58"/>
  <c r="F5103" i="58"/>
  <c r="F5104" i="58"/>
  <c r="F5105" i="58"/>
  <c r="F5106" i="58"/>
  <c r="J5100" i="58"/>
  <c r="J5101" i="58"/>
  <c r="J5102" i="58"/>
  <c r="J5103" i="58"/>
  <c r="J5104" i="58"/>
  <c r="J5105" i="58"/>
  <c r="J5106" i="58"/>
  <c r="K5100" i="58"/>
  <c r="K5101" i="58"/>
  <c r="K5102" i="58"/>
  <c r="K5103" i="58"/>
  <c r="K5104" i="58"/>
  <c r="K5105" i="58"/>
  <c r="K5106" i="58"/>
  <c r="L5100" i="58"/>
  <c r="L5101" i="58"/>
  <c r="L5102" i="58"/>
  <c r="L5103" i="58"/>
  <c r="L5104" i="58"/>
  <c r="L5105" i="58"/>
  <c r="L5106" i="58"/>
  <c r="M5100" i="58"/>
  <c r="M5101" i="58"/>
  <c r="M5102" i="58"/>
  <c r="M5103" i="58"/>
  <c r="M5104" i="58"/>
  <c r="M5105" i="58"/>
  <c r="M5106" i="58"/>
  <c r="P5100" i="58"/>
  <c r="P5101" i="58"/>
  <c r="P5102" i="58"/>
  <c r="P5103" i="58"/>
  <c r="P5104" i="58"/>
  <c r="P5105" i="58"/>
  <c r="P5106" i="58"/>
  <c r="Q5100" i="58"/>
  <c r="Q5101" i="58"/>
  <c r="Q5102" i="58"/>
  <c r="Q5103" i="58"/>
  <c r="Q5104" i="58"/>
  <c r="Q5105" i="58"/>
  <c r="Q5106" i="58"/>
  <c r="R5100" i="58"/>
  <c r="T5100" i="58" s="1"/>
  <c r="V5100" i="58" s="1"/>
  <c r="R5101" i="58"/>
  <c r="T5101" i="58" s="1"/>
  <c r="V5101" i="58" s="1"/>
  <c r="R5102" i="58"/>
  <c r="T5102" i="58" s="1"/>
  <c r="V5102" i="58" s="1"/>
  <c r="R5103" i="58"/>
  <c r="T5103" i="58" s="1"/>
  <c r="V5103" i="58" s="1"/>
  <c r="R5104" i="58"/>
  <c r="T5104" i="58" s="1"/>
  <c r="V5104" i="58" s="1"/>
  <c r="R5105" i="58"/>
  <c r="T5105" i="58" s="1"/>
  <c r="V5105" i="58" s="1"/>
  <c r="R5106" i="58"/>
  <c r="T5106" i="58" s="1"/>
  <c r="V5106" i="58" s="1"/>
  <c r="X5100" i="58"/>
  <c r="X5101" i="58"/>
  <c r="X5102" i="58"/>
  <c r="X5103" i="58"/>
  <c r="X5104" i="58"/>
  <c r="X5105" i="58"/>
  <c r="X5106" i="58"/>
  <c r="A5107" i="58"/>
  <c r="A5108" i="58"/>
  <c r="A5109" i="58"/>
  <c r="A5110" i="58"/>
  <c r="A5111" i="58"/>
  <c r="A5112" i="58"/>
  <c r="A5113" i="58"/>
  <c r="B5107" i="58"/>
  <c r="B5108" i="58"/>
  <c r="B5109" i="58"/>
  <c r="B5110" i="58"/>
  <c r="B5111" i="58"/>
  <c r="B5112" i="58"/>
  <c r="B5113" i="58"/>
  <c r="D5107" i="58"/>
  <c r="E5107" i="58" s="1"/>
  <c r="D5108" i="58"/>
  <c r="E5108" i="58" s="1"/>
  <c r="D5109" i="58"/>
  <c r="E5109" i="58" s="1"/>
  <c r="D5110" i="58"/>
  <c r="E5110" i="58" s="1"/>
  <c r="D5111" i="58"/>
  <c r="E5111" i="58" s="1"/>
  <c r="D5112" i="58"/>
  <c r="E5112" i="58" s="1"/>
  <c r="D5113" i="58"/>
  <c r="E5113" i="58" s="1"/>
  <c r="F5107" i="58"/>
  <c r="F5108" i="58"/>
  <c r="F5109" i="58"/>
  <c r="F5110" i="58"/>
  <c r="F5111" i="58"/>
  <c r="F5112" i="58"/>
  <c r="F5113" i="58"/>
  <c r="J5107" i="58"/>
  <c r="J5108" i="58"/>
  <c r="J5109" i="58"/>
  <c r="J5110" i="58"/>
  <c r="J5111" i="58"/>
  <c r="J5112" i="58"/>
  <c r="J5113" i="58"/>
  <c r="K5107" i="58"/>
  <c r="K5108" i="58"/>
  <c r="K5109" i="58"/>
  <c r="K5110" i="58"/>
  <c r="K5111" i="58"/>
  <c r="K5112" i="58"/>
  <c r="K5113" i="58"/>
  <c r="L5107" i="58"/>
  <c r="L5108" i="58"/>
  <c r="L5109" i="58"/>
  <c r="L5110" i="58"/>
  <c r="L5111" i="58"/>
  <c r="L5112" i="58"/>
  <c r="L5113" i="58"/>
  <c r="M5107" i="58"/>
  <c r="M5108" i="58"/>
  <c r="M5109" i="58"/>
  <c r="M5110" i="58"/>
  <c r="M5111" i="58"/>
  <c r="M5112" i="58"/>
  <c r="M5113" i="58"/>
  <c r="P5107" i="58"/>
  <c r="P5108" i="58"/>
  <c r="P5109" i="58"/>
  <c r="P5110" i="58"/>
  <c r="P5111" i="58"/>
  <c r="P5112" i="58"/>
  <c r="P5113" i="58"/>
  <c r="Q5107" i="58"/>
  <c r="Q5108" i="58"/>
  <c r="Q5109" i="58"/>
  <c r="Q5110" i="58"/>
  <c r="Q5111" i="58"/>
  <c r="Q5112" i="58"/>
  <c r="Q5113" i="58"/>
  <c r="R5107" i="58"/>
  <c r="T5107" i="58" s="1"/>
  <c r="V5107" i="58" s="1"/>
  <c r="R5108" i="58"/>
  <c r="T5108" i="58" s="1"/>
  <c r="V5108" i="58" s="1"/>
  <c r="R5109" i="58"/>
  <c r="T5109" i="58" s="1"/>
  <c r="V5109" i="58" s="1"/>
  <c r="R5110" i="58"/>
  <c r="T5110" i="58" s="1"/>
  <c r="V5110" i="58" s="1"/>
  <c r="R5111" i="58"/>
  <c r="T5111" i="58" s="1"/>
  <c r="V5111" i="58" s="1"/>
  <c r="R5112" i="58"/>
  <c r="T5112" i="58" s="1"/>
  <c r="V5112" i="58" s="1"/>
  <c r="R5113" i="58"/>
  <c r="T5113" i="58" s="1"/>
  <c r="V5113" i="58" s="1"/>
  <c r="X5107" i="58"/>
  <c r="X5108" i="58"/>
  <c r="X5109" i="58"/>
  <c r="X5110" i="58"/>
  <c r="X5111" i="58"/>
  <c r="X5112" i="58"/>
  <c r="X5113" i="58"/>
  <c r="A5114" i="58"/>
  <c r="A5115" i="58"/>
  <c r="A5116" i="58"/>
  <c r="A5117" i="58"/>
  <c r="A5118" i="58"/>
  <c r="A5119" i="58"/>
  <c r="A5120" i="58"/>
  <c r="B5114" i="58"/>
  <c r="B5115" i="58"/>
  <c r="B5116" i="58"/>
  <c r="B5117" i="58"/>
  <c r="B5118" i="58"/>
  <c r="B5119" i="58"/>
  <c r="B5120" i="58"/>
  <c r="D5114" i="58"/>
  <c r="E5114" i="58" s="1"/>
  <c r="D5115" i="58"/>
  <c r="E5115" i="58" s="1"/>
  <c r="D5116" i="58"/>
  <c r="E5116" i="58" s="1"/>
  <c r="D5117" i="58"/>
  <c r="E5117" i="58" s="1"/>
  <c r="D5118" i="58"/>
  <c r="E5118" i="58" s="1"/>
  <c r="D5119" i="58"/>
  <c r="E5119" i="58" s="1"/>
  <c r="D5120" i="58"/>
  <c r="E5120" i="58" s="1"/>
  <c r="F5114" i="58"/>
  <c r="F5115" i="58"/>
  <c r="F5116" i="58"/>
  <c r="F5117" i="58"/>
  <c r="F5118" i="58"/>
  <c r="F5119" i="58"/>
  <c r="F5120" i="58"/>
  <c r="J5114" i="58"/>
  <c r="J5115" i="58"/>
  <c r="J5116" i="58"/>
  <c r="J5117" i="58"/>
  <c r="J5118" i="58"/>
  <c r="J5119" i="58"/>
  <c r="J5120" i="58"/>
  <c r="K5114" i="58"/>
  <c r="K5115" i="58"/>
  <c r="K5116" i="58"/>
  <c r="K5117" i="58"/>
  <c r="K5118" i="58"/>
  <c r="K5119" i="58"/>
  <c r="K5120" i="58"/>
  <c r="L5114" i="58"/>
  <c r="L5115" i="58"/>
  <c r="L5116" i="58"/>
  <c r="L5117" i="58"/>
  <c r="L5118" i="58"/>
  <c r="L5119" i="58"/>
  <c r="L5120" i="58"/>
  <c r="M5114" i="58"/>
  <c r="M5115" i="58"/>
  <c r="M5116" i="58"/>
  <c r="M5117" i="58"/>
  <c r="M5118" i="58"/>
  <c r="M5119" i="58"/>
  <c r="M5120" i="58"/>
  <c r="P5114" i="58"/>
  <c r="P5115" i="58"/>
  <c r="P5116" i="58"/>
  <c r="P5117" i="58"/>
  <c r="P5118" i="58"/>
  <c r="P5119" i="58"/>
  <c r="P5120" i="58"/>
  <c r="Q5114" i="58"/>
  <c r="Q5115" i="58"/>
  <c r="Q5116" i="58"/>
  <c r="Q5117" i="58"/>
  <c r="Q5118" i="58"/>
  <c r="Q5119" i="58"/>
  <c r="Q5120" i="58"/>
  <c r="R5114" i="58"/>
  <c r="T5114" i="58" s="1"/>
  <c r="V5114" i="58" s="1"/>
  <c r="R5115" i="58"/>
  <c r="T5115" i="58" s="1"/>
  <c r="V5115" i="58" s="1"/>
  <c r="R5116" i="58"/>
  <c r="T5116" i="58" s="1"/>
  <c r="V5116" i="58" s="1"/>
  <c r="R5117" i="58"/>
  <c r="T5117" i="58" s="1"/>
  <c r="V5117" i="58" s="1"/>
  <c r="R5118" i="58"/>
  <c r="T5118" i="58" s="1"/>
  <c r="V5118" i="58" s="1"/>
  <c r="R5119" i="58"/>
  <c r="T5119" i="58" s="1"/>
  <c r="V5119" i="58" s="1"/>
  <c r="R5120" i="58"/>
  <c r="T5120" i="58" s="1"/>
  <c r="V5120" i="58" s="1"/>
  <c r="X5114" i="58"/>
  <c r="X5115" i="58"/>
  <c r="X5116" i="58"/>
  <c r="X5117" i="58"/>
  <c r="X5118" i="58"/>
  <c r="X5119" i="58"/>
  <c r="X5120" i="58"/>
  <c r="AE4957" i="58"/>
  <c r="AE4956" i="58"/>
  <c r="A4940" i="58"/>
  <c r="A4941" i="58"/>
  <c r="A4942" i="58"/>
  <c r="A4943" i="58"/>
  <c r="A4944" i="58"/>
  <c r="A4945" i="58"/>
  <c r="A4946" i="58"/>
  <c r="A4947" i="58"/>
  <c r="A4948" i="58"/>
  <c r="B4940" i="58"/>
  <c r="B4941" i="58"/>
  <c r="B4942" i="58"/>
  <c r="B4943" i="58"/>
  <c r="B4944" i="58"/>
  <c r="B4945" i="58"/>
  <c r="B4946" i="58"/>
  <c r="B4947" i="58"/>
  <c r="B4948" i="58"/>
  <c r="D4940" i="58"/>
  <c r="E4940" i="58" s="1"/>
  <c r="D4941" i="58"/>
  <c r="E4941" i="58" s="1"/>
  <c r="D4942" i="58"/>
  <c r="E4942" i="58" s="1"/>
  <c r="D4943" i="58"/>
  <c r="E4943" i="58" s="1"/>
  <c r="D4944" i="58"/>
  <c r="E4944" i="58" s="1"/>
  <c r="D4945" i="58"/>
  <c r="E4945" i="58" s="1"/>
  <c r="D4946" i="58"/>
  <c r="E4946" i="58" s="1"/>
  <c r="D4947" i="58"/>
  <c r="E4947" i="58" s="1"/>
  <c r="D4948" i="58"/>
  <c r="E4948" i="58" s="1"/>
  <c r="F4940" i="58"/>
  <c r="F4941" i="58"/>
  <c r="F4942" i="58"/>
  <c r="F4943" i="58"/>
  <c r="F4944" i="58"/>
  <c r="F4945" i="58"/>
  <c r="F4946" i="58"/>
  <c r="F4947" i="58"/>
  <c r="F4948" i="58"/>
  <c r="J4940" i="58"/>
  <c r="J4941" i="58"/>
  <c r="J4942" i="58"/>
  <c r="J4943" i="58"/>
  <c r="J4944" i="58"/>
  <c r="J4945" i="58"/>
  <c r="J4946" i="58"/>
  <c r="J4947" i="58"/>
  <c r="J4948" i="58"/>
  <c r="K4940" i="58"/>
  <c r="K4941" i="58"/>
  <c r="K4942" i="58"/>
  <c r="K4943" i="58"/>
  <c r="K4944" i="58"/>
  <c r="K4945" i="58"/>
  <c r="K4946" i="58"/>
  <c r="K4947" i="58"/>
  <c r="K4948" i="58"/>
  <c r="L4940" i="58"/>
  <c r="L4941" i="58"/>
  <c r="L4942" i="58"/>
  <c r="L4943" i="58"/>
  <c r="L4944" i="58"/>
  <c r="L4945" i="58"/>
  <c r="L4946" i="58"/>
  <c r="L4947" i="58"/>
  <c r="L4948" i="58"/>
  <c r="M4940" i="58"/>
  <c r="M4941" i="58"/>
  <c r="M4942" i="58"/>
  <c r="M4943" i="58"/>
  <c r="M4944" i="58"/>
  <c r="M4945" i="58"/>
  <c r="M4946" i="58"/>
  <c r="M4947" i="58"/>
  <c r="M4948" i="58"/>
  <c r="P4940" i="58"/>
  <c r="P4941" i="58"/>
  <c r="P4942" i="58"/>
  <c r="P4943" i="58"/>
  <c r="P4944" i="58"/>
  <c r="P4945" i="58"/>
  <c r="P4946" i="58"/>
  <c r="P4947" i="58"/>
  <c r="P4948" i="58"/>
  <c r="Q4940" i="58"/>
  <c r="Q4941" i="58"/>
  <c r="Q4942" i="58"/>
  <c r="Q4943" i="58"/>
  <c r="Q4944" i="58"/>
  <c r="Q4945" i="58"/>
  <c r="Q4946" i="58"/>
  <c r="Q4947" i="58"/>
  <c r="Q4948" i="58"/>
  <c r="R4940" i="58"/>
  <c r="T4940" i="58" s="1"/>
  <c r="V4940" i="58" s="1"/>
  <c r="R4941" i="58"/>
  <c r="T4941" i="58" s="1"/>
  <c r="V4941" i="58" s="1"/>
  <c r="R4942" i="58"/>
  <c r="T4942" i="58" s="1"/>
  <c r="V4942" i="58" s="1"/>
  <c r="R4943" i="58"/>
  <c r="T4943" i="58" s="1"/>
  <c r="V4943" i="58" s="1"/>
  <c r="R4944" i="58"/>
  <c r="T4944" i="58" s="1"/>
  <c r="V4944" i="58" s="1"/>
  <c r="R4945" i="58"/>
  <c r="T4945" i="58" s="1"/>
  <c r="V4945" i="58" s="1"/>
  <c r="R4946" i="58"/>
  <c r="T4946" i="58" s="1"/>
  <c r="V4946" i="58" s="1"/>
  <c r="R4947" i="58"/>
  <c r="T4947" i="58" s="1"/>
  <c r="V4947" i="58" s="1"/>
  <c r="R4948" i="58"/>
  <c r="T4948" i="58" s="1"/>
  <c r="V4948" i="58" s="1"/>
  <c r="X4940" i="58"/>
  <c r="X4941" i="58"/>
  <c r="X4942" i="58"/>
  <c r="X4943" i="58"/>
  <c r="X4944" i="58"/>
  <c r="X4945" i="58"/>
  <c r="X4946" i="58"/>
  <c r="X4947" i="58"/>
  <c r="X4948" i="58"/>
  <c r="A4949" i="58"/>
  <c r="A4950" i="58"/>
  <c r="A4951" i="58"/>
  <c r="A4952" i="58"/>
  <c r="A4953" i="58"/>
  <c r="A4954" i="58"/>
  <c r="A4955" i="58"/>
  <c r="A4956" i="58"/>
  <c r="A4957" i="58"/>
  <c r="B4949" i="58"/>
  <c r="B4950" i="58"/>
  <c r="B4951" i="58"/>
  <c r="B4952" i="58"/>
  <c r="B4953" i="58"/>
  <c r="B4954" i="58"/>
  <c r="B4955" i="58"/>
  <c r="B4956" i="58"/>
  <c r="B4957" i="58"/>
  <c r="D4949" i="58"/>
  <c r="E4949" i="58" s="1"/>
  <c r="D4950" i="58"/>
  <c r="E4950" i="58" s="1"/>
  <c r="D4951" i="58"/>
  <c r="E4951" i="58" s="1"/>
  <c r="D4952" i="58"/>
  <c r="E4952" i="58" s="1"/>
  <c r="D4953" i="58"/>
  <c r="E4953" i="58" s="1"/>
  <c r="D4954" i="58"/>
  <c r="E4954" i="58" s="1"/>
  <c r="D4955" i="58"/>
  <c r="E4955" i="58" s="1"/>
  <c r="D4956" i="58"/>
  <c r="E4956" i="58" s="1"/>
  <c r="D4957" i="58"/>
  <c r="E4957" i="58" s="1"/>
  <c r="F4949" i="58"/>
  <c r="F4950" i="58"/>
  <c r="F4951" i="58"/>
  <c r="F4952" i="58"/>
  <c r="F4953" i="58"/>
  <c r="F4954" i="58"/>
  <c r="F4955" i="58"/>
  <c r="F4956" i="58"/>
  <c r="F4957" i="58"/>
  <c r="J4949" i="58"/>
  <c r="J4950" i="58"/>
  <c r="J4951" i="58"/>
  <c r="J4952" i="58"/>
  <c r="J4953" i="58"/>
  <c r="J4954" i="58"/>
  <c r="J4955" i="58"/>
  <c r="J4956" i="58"/>
  <c r="J4957" i="58"/>
  <c r="K4949" i="58"/>
  <c r="K4950" i="58"/>
  <c r="K4951" i="58"/>
  <c r="K4952" i="58"/>
  <c r="K4953" i="58"/>
  <c r="K4954" i="58"/>
  <c r="K4955" i="58"/>
  <c r="K4956" i="58"/>
  <c r="K4957" i="58"/>
  <c r="L4949" i="58"/>
  <c r="L4950" i="58"/>
  <c r="L4951" i="58"/>
  <c r="L4952" i="58"/>
  <c r="L4953" i="58"/>
  <c r="L4954" i="58"/>
  <c r="L4955" i="58"/>
  <c r="L4956" i="58"/>
  <c r="L4957" i="58"/>
  <c r="M4949" i="58"/>
  <c r="M4950" i="58"/>
  <c r="M4951" i="58"/>
  <c r="M4952" i="58"/>
  <c r="M4953" i="58"/>
  <c r="M4954" i="58"/>
  <c r="M4955" i="58"/>
  <c r="M4956" i="58"/>
  <c r="M4957" i="58"/>
  <c r="P4949" i="58"/>
  <c r="P4950" i="58"/>
  <c r="P4951" i="58"/>
  <c r="P4952" i="58"/>
  <c r="P4953" i="58"/>
  <c r="P4954" i="58"/>
  <c r="P4955" i="58"/>
  <c r="P4956" i="58"/>
  <c r="P4957" i="58"/>
  <c r="Q4949" i="58"/>
  <c r="Q4950" i="58"/>
  <c r="Q4951" i="58"/>
  <c r="Q4952" i="58"/>
  <c r="Q4953" i="58"/>
  <c r="Q4954" i="58"/>
  <c r="Q4955" i="58"/>
  <c r="Q4956" i="58"/>
  <c r="Q4957" i="58"/>
  <c r="R4949" i="58"/>
  <c r="T4949" i="58" s="1"/>
  <c r="V4949" i="58" s="1"/>
  <c r="R4950" i="58"/>
  <c r="T4950" i="58" s="1"/>
  <c r="V4950" i="58" s="1"/>
  <c r="R4951" i="58"/>
  <c r="T4951" i="58" s="1"/>
  <c r="V4951" i="58" s="1"/>
  <c r="R4952" i="58"/>
  <c r="T4952" i="58" s="1"/>
  <c r="V4952" i="58" s="1"/>
  <c r="R4953" i="58"/>
  <c r="T4953" i="58" s="1"/>
  <c r="V4953" i="58" s="1"/>
  <c r="R4954" i="58"/>
  <c r="T4954" i="58" s="1"/>
  <c r="V4954" i="58" s="1"/>
  <c r="R4955" i="58"/>
  <c r="T4955" i="58" s="1"/>
  <c r="V4955" i="58" s="1"/>
  <c r="R4956" i="58"/>
  <c r="T4956" i="58" s="1"/>
  <c r="V4956" i="58" s="1"/>
  <c r="R4957" i="58"/>
  <c r="T4957" i="58" s="1"/>
  <c r="V4957" i="58" s="1"/>
  <c r="X4949" i="58"/>
  <c r="X4950" i="58"/>
  <c r="X4951" i="58"/>
  <c r="X4952" i="58"/>
  <c r="X4953" i="58"/>
  <c r="X4954" i="58"/>
  <c r="X4955" i="58"/>
  <c r="X4956" i="58"/>
  <c r="X4957" i="58"/>
  <c r="A4958" i="58"/>
  <c r="A4959" i="58"/>
  <c r="A4960" i="58"/>
  <c r="A4961" i="58"/>
  <c r="A4962" i="58"/>
  <c r="A4963" i="58"/>
  <c r="A4964" i="58"/>
  <c r="A4965" i="58"/>
  <c r="A4966" i="58"/>
  <c r="B4958" i="58"/>
  <c r="B4959" i="58"/>
  <c r="B4960" i="58"/>
  <c r="B4961" i="58"/>
  <c r="B4962" i="58"/>
  <c r="B4963" i="58"/>
  <c r="B4964" i="58"/>
  <c r="B4965" i="58"/>
  <c r="B4966" i="58"/>
  <c r="D4958" i="58"/>
  <c r="E4958" i="58" s="1"/>
  <c r="D4959" i="58"/>
  <c r="E4959" i="58" s="1"/>
  <c r="D4960" i="58"/>
  <c r="E4960" i="58" s="1"/>
  <c r="D4961" i="58"/>
  <c r="E4961" i="58" s="1"/>
  <c r="D4962" i="58"/>
  <c r="E4962" i="58" s="1"/>
  <c r="D4963" i="58"/>
  <c r="E4963" i="58" s="1"/>
  <c r="D4964" i="58"/>
  <c r="E4964" i="58" s="1"/>
  <c r="D4965" i="58"/>
  <c r="E4965" i="58" s="1"/>
  <c r="D4966" i="58"/>
  <c r="E4966" i="58" s="1"/>
  <c r="F4958" i="58"/>
  <c r="F4959" i="58"/>
  <c r="F4960" i="58"/>
  <c r="F4961" i="58"/>
  <c r="F4962" i="58"/>
  <c r="F4963" i="58"/>
  <c r="F4964" i="58"/>
  <c r="F4965" i="58"/>
  <c r="F4966" i="58"/>
  <c r="J4958" i="58"/>
  <c r="J4959" i="58"/>
  <c r="J4960" i="58"/>
  <c r="J4961" i="58"/>
  <c r="J4962" i="58"/>
  <c r="J4963" i="58"/>
  <c r="J4964" i="58"/>
  <c r="J4965" i="58"/>
  <c r="J4966" i="58"/>
  <c r="K4958" i="58"/>
  <c r="K4959" i="58"/>
  <c r="K4960" i="58"/>
  <c r="K4961" i="58"/>
  <c r="K4962" i="58"/>
  <c r="K4963" i="58"/>
  <c r="K4964" i="58"/>
  <c r="K4965" i="58"/>
  <c r="K4966" i="58"/>
  <c r="L4958" i="58"/>
  <c r="L4959" i="58"/>
  <c r="L4960" i="58"/>
  <c r="L4961" i="58"/>
  <c r="L4962" i="58"/>
  <c r="L4963" i="58"/>
  <c r="L4964" i="58"/>
  <c r="L4965" i="58"/>
  <c r="L4966" i="58"/>
  <c r="M4958" i="58"/>
  <c r="M4959" i="58"/>
  <c r="M4960" i="58"/>
  <c r="M4961" i="58"/>
  <c r="M4962" i="58"/>
  <c r="M4963" i="58"/>
  <c r="M4964" i="58"/>
  <c r="M4965" i="58"/>
  <c r="M4966" i="58"/>
  <c r="P4958" i="58"/>
  <c r="P4959" i="58"/>
  <c r="P4960" i="58"/>
  <c r="P4961" i="58"/>
  <c r="P4962" i="58"/>
  <c r="P4963" i="58"/>
  <c r="P4964" i="58"/>
  <c r="P4965" i="58"/>
  <c r="P4966" i="58"/>
  <c r="Q4958" i="58"/>
  <c r="Q4959" i="58"/>
  <c r="Q4960" i="58"/>
  <c r="Q4961" i="58"/>
  <c r="Q4962" i="58"/>
  <c r="Q4963" i="58"/>
  <c r="Q4964" i="58"/>
  <c r="Q4965" i="58"/>
  <c r="Q4966" i="58"/>
  <c r="R4958" i="58"/>
  <c r="T4958" i="58" s="1"/>
  <c r="V4958" i="58" s="1"/>
  <c r="R4959" i="58"/>
  <c r="T4959" i="58" s="1"/>
  <c r="V4959" i="58" s="1"/>
  <c r="R4960" i="58"/>
  <c r="T4960" i="58" s="1"/>
  <c r="V4960" i="58" s="1"/>
  <c r="R4961" i="58"/>
  <c r="T4961" i="58" s="1"/>
  <c r="V4961" i="58" s="1"/>
  <c r="R4962" i="58"/>
  <c r="T4962" i="58" s="1"/>
  <c r="V4962" i="58" s="1"/>
  <c r="R4963" i="58"/>
  <c r="T4963" i="58" s="1"/>
  <c r="V4963" i="58" s="1"/>
  <c r="R4964" i="58"/>
  <c r="T4964" i="58" s="1"/>
  <c r="V4964" i="58" s="1"/>
  <c r="R4965" i="58"/>
  <c r="T4965" i="58" s="1"/>
  <c r="V4965" i="58" s="1"/>
  <c r="R4966" i="58"/>
  <c r="T4966" i="58" s="1"/>
  <c r="V4966" i="58" s="1"/>
  <c r="X4958" i="58"/>
  <c r="X4959" i="58"/>
  <c r="X4960" i="58"/>
  <c r="X4961" i="58"/>
  <c r="X4962" i="58"/>
  <c r="X4963" i="58"/>
  <c r="X4964" i="58"/>
  <c r="X4965" i="58"/>
  <c r="X4966" i="58"/>
  <c r="A4967" i="58"/>
  <c r="A4968" i="58"/>
  <c r="A4969" i="58"/>
  <c r="A4970" i="58"/>
  <c r="A4971" i="58"/>
  <c r="A4972" i="58"/>
  <c r="A4973" i="58"/>
  <c r="A4974" i="58"/>
  <c r="A4975" i="58"/>
  <c r="B4967" i="58"/>
  <c r="B4968" i="58"/>
  <c r="B4969" i="58"/>
  <c r="B4970" i="58"/>
  <c r="B4971" i="58"/>
  <c r="B4972" i="58"/>
  <c r="B4973" i="58"/>
  <c r="B4974" i="58"/>
  <c r="B4975" i="58"/>
  <c r="D4967" i="58"/>
  <c r="E4967" i="58" s="1"/>
  <c r="D4968" i="58"/>
  <c r="E4968" i="58" s="1"/>
  <c r="D4969" i="58"/>
  <c r="E4969" i="58" s="1"/>
  <c r="D4970" i="58"/>
  <c r="E4970" i="58" s="1"/>
  <c r="D4971" i="58"/>
  <c r="E4971" i="58" s="1"/>
  <c r="D4972" i="58"/>
  <c r="E4972" i="58" s="1"/>
  <c r="D4973" i="58"/>
  <c r="E4973" i="58" s="1"/>
  <c r="D4974" i="58"/>
  <c r="E4974" i="58" s="1"/>
  <c r="D4975" i="58"/>
  <c r="E4975" i="58" s="1"/>
  <c r="F4967" i="58"/>
  <c r="F4968" i="58"/>
  <c r="F4969" i="58"/>
  <c r="F4970" i="58"/>
  <c r="F4971" i="58"/>
  <c r="F4972" i="58"/>
  <c r="F4973" i="58"/>
  <c r="F4974" i="58"/>
  <c r="F4975" i="58"/>
  <c r="J4967" i="58"/>
  <c r="J4968" i="58"/>
  <c r="J4969" i="58"/>
  <c r="J4970" i="58"/>
  <c r="J4971" i="58"/>
  <c r="J4972" i="58"/>
  <c r="J4973" i="58"/>
  <c r="J4974" i="58"/>
  <c r="J4975" i="58"/>
  <c r="K4967" i="58"/>
  <c r="K4968" i="58"/>
  <c r="K4969" i="58"/>
  <c r="K4970" i="58"/>
  <c r="K4971" i="58"/>
  <c r="K4972" i="58"/>
  <c r="K4973" i="58"/>
  <c r="K4974" i="58"/>
  <c r="K4975" i="58"/>
  <c r="L4967" i="58"/>
  <c r="L4968" i="58"/>
  <c r="L4969" i="58"/>
  <c r="L4970" i="58"/>
  <c r="L4971" i="58"/>
  <c r="L4972" i="58"/>
  <c r="L4973" i="58"/>
  <c r="L4974" i="58"/>
  <c r="L4975" i="58"/>
  <c r="M4967" i="58"/>
  <c r="M4968" i="58"/>
  <c r="M4969" i="58"/>
  <c r="M4970" i="58"/>
  <c r="M4971" i="58"/>
  <c r="M4972" i="58"/>
  <c r="M4973" i="58"/>
  <c r="M4974" i="58"/>
  <c r="M4975" i="58"/>
  <c r="P4967" i="58"/>
  <c r="P4968" i="58"/>
  <c r="P4969" i="58"/>
  <c r="P4970" i="58"/>
  <c r="P4971" i="58"/>
  <c r="P4972" i="58"/>
  <c r="P4973" i="58"/>
  <c r="P4974" i="58"/>
  <c r="P4975" i="58"/>
  <c r="Q4967" i="58"/>
  <c r="Q4968" i="58"/>
  <c r="Q4969" i="58"/>
  <c r="Q4970" i="58"/>
  <c r="Q4971" i="58"/>
  <c r="Q4972" i="58"/>
  <c r="Q4973" i="58"/>
  <c r="Q4974" i="58"/>
  <c r="Q4975" i="58"/>
  <c r="R4967" i="58"/>
  <c r="T4967" i="58" s="1"/>
  <c r="V4967" i="58" s="1"/>
  <c r="R4968" i="58"/>
  <c r="T4968" i="58" s="1"/>
  <c r="V4968" i="58" s="1"/>
  <c r="R4969" i="58"/>
  <c r="T4969" i="58" s="1"/>
  <c r="V4969" i="58" s="1"/>
  <c r="R4970" i="58"/>
  <c r="T4970" i="58" s="1"/>
  <c r="V4970" i="58" s="1"/>
  <c r="R4971" i="58"/>
  <c r="T4971" i="58" s="1"/>
  <c r="V4971" i="58" s="1"/>
  <c r="R4972" i="58"/>
  <c r="T4972" i="58" s="1"/>
  <c r="V4972" i="58" s="1"/>
  <c r="R4973" i="58"/>
  <c r="T4973" i="58" s="1"/>
  <c r="V4973" i="58" s="1"/>
  <c r="R4974" i="58"/>
  <c r="T4974" i="58" s="1"/>
  <c r="V4974" i="58" s="1"/>
  <c r="R4975" i="58"/>
  <c r="T4975" i="58" s="1"/>
  <c r="V4975" i="58" s="1"/>
  <c r="X4967" i="58"/>
  <c r="X4968" i="58"/>
  <c r="X4969" i="58"/>
  <c r="X4970" i="58"/>
  <c r="X4971" i="58"/>
  <c r="X4972" i="58"/>
  <c r="X4973" i="58"/>
  <c r="X4974" i="58"/>
  <c r="X4975" i="58"/>
  <c r="A4976" i="58"/>
  <c r="A4977" i="58"/>
  <c r="A4978" i="58"/>
  <c r="A4979" i="58"/>
  <c r="A4980" i="58"/>
  <c r="A4981" i="58"/>
  <c r="A4982" i="58"/>
  <c r="A4983" i="58"/>
  <c r="A4984" i="58"/>
  <c r="B4976" i="58"/>
  <c r="B4977" i="58"/>
  <c r="B4978" i="58"/>
  <c r="B4979" i="58"/>
  <c r="B4980" i="58"/>
  <c r="B4981" i="58"/>
  <c r="B4982" i="58"/>
  <c r="B4983" i="58"/>
  <c r="B4984" i="58"/>
  <c r="D4976" i="58"/>
  <c r="E4976" i="58" s="1"/>
  <c r="D4977" i="58"/>
  <c r="E4977" i="58" s="1"/>
  <c r="D4978" i="58"/>
  <c r="E4978" i="58" s="1"/>
  <c r="D4979" i="58"/>
  <c r="E4979" i="58" s="1"/>
  <c r="D4980" i="58"/>
  <c r="E4980" i="58" s="1"/>
  <c r="D4981" i="58"/>
  <c r="E4981" i="58" s="1"/>
  <c r="D4982" i="58"/>
  <c r="E4982" i="58" s="1"/>
  <c r="D4983" i="58"/>
  <c r="E4983" i="58" s="1"/>
  <c r="D4984" i="58"/>
  <c r="E4984" i="58" s="1"/>
  <c r="F4976" i="58"/>
  <c r="F4977" i="58"/>
  <c r="F4978" i="58"/>
  <c r="F4979" i="58"/>
  <c r="F4980" i="58"/>
  <c r="F4981" i="58"/>
  <c r="F4982" i="58"/>
  <c r="F4983" i="58"/>
  <c r="F4984" i="58"/>
  <c r="J4976" i="58"/>
  <c r="J4977" i="58"/>
  <c r="J4978" i="58"/>
  <c r="J4979" i="58"/>
  <c r="J4980" i="58"/>
  <c r="J4981" i="58"/>
  <c r="J4982" i="58"/>
  <c r="J4983" i="58"/>
  <c r="J4984" i="58"/>
  <c r="K4976" i="58"/>
  <c r="K4977" i="58"/>
  <c r="K4978" i="58"/>
  <c r="K4979" i="58"/>
  <c r="K4980" i="58"/>
  <c r="K4981" i="58"/>
  <c r="K4982" i="58"/>
  <c r="K4983" i="58"/>
  <c r="K4984" i="58"/>
  <c r="L4976" i="58"/>
  <c r="L4977" i="58"/>
  <c r="L4978" i="58"/>
  <c r="L4979" i="58"/>
  <c r="L4980" i="58"/>
  <c r="L4981" i="58"/>
  <c r="L4982" i="58"/>
  <c r="L4983" i="58"/>
  <c r="L4984" i="58"/>
  <c r="M4976" i="58"/>
  <c r="M4977" i="58"/>
  <c r="M4978" i="58"/>
  <c r="M4979" i="58"/>
  <c r="M4980" i="58"/>
  <c r="M4981" i="58"/>
  <c r="M4982" i="58"/>
  <c r="M4983" i="58"/>
  <c r="M4984" i="58"/>
  <c r="P4976" i="58"/>
  <c r="P4977" i="58"/>
  <c r="P4978" i="58"/>
  <c r="P4979" i="58"/>
  <c r="P4980" i="58"/>
  <c r="P4981" i="58"/>
  <c r="P4982" i="58"/>
  <c r="P4983" i="58"/>
  <c r="P4984" i="58"/>
  <c r="Q4976" i="58"/>
  <c r="Q4977" i="58"/>
  <c r="Q4978" i="58"/>
  <c r="Q4979" i="58"/>
  <c r="Q4980" i="58"/>
  <c r="Q4981" i="58"/>
  <c r="Q4982" i="58"/>
  <c r="Q4983" i="58"/>
  <c r="Q4984" i="58"/>
  <c r="R4976" i="58"/>
  <c r="T4976" i="58" s="1"/>
  <c r="V4976" i="58" s="1"/>
  <c r="R4977" i="58"/>
  <c r="T4977" i="58" s="1"/>
  <c r="V4977" i="58" s="1"/>
  <c r="R4978" i="58"/>
  <c r="T4978" i="58" s="1"/>
  <c r="V4978" i="58" s="1"/>
  <c r="R4979" i="58"/>
  <c r="T4979" i="58" s="1"/>
  <c r="V4979" i="58" s="1"/>
  <c r="R4980" i="58"/>
  <c r="T4980" i="58" s="1"/>
  <c r="V4980" i="58" s="1"/>
  <c r="R4981" i="58"/>
  <c r="T4981" i="58" s="1"/>
  <c r="V4981" i="58" s="1"/>
  <c r="R4982" i="58"/>
  <c r="T4982" i="58" s="1"/>
  <c r="V4982" i="58" s="1"/>
  <c r="R4983" i="58"/>
  <c r="T4983" i="58" s="1"/>
  <c r="V4983" i="58" s="1"/>
  <c r="R4984" i="58"/>
  <c r="T4984" i="58" s="1"/>
  <c r="V4984" i="58" s="1"/>
  <c r="X4976" i="58"/>
  <c r="X4977" i="58"/>
  <c r="X4978" i="58"/>
  <c r="X4979" i="58"/>
  <c r="X4980" i="58"/>
  <c r="X4981" i="58"/>
  <c r="X4982" i="58"/>
  <c r="X4983" i="58"/>
  <c r="X4984" i="58"/>
  <c r="A4876" i="58"/>
  <c r="A4877" i="58"/>
  <c r="A4878" i="58"/>
  <c r="A4879" i="58"/>
  <c r="A4880" i="58"/>
  <c r="A4881" i="58"/>
  <c r="A4882" i="58"/>
  <c r="A4883" i="58"/>
  <c r="A4884" i="58"/>
  <c r="A4885" i="58"/>
  <c r="A4886" i="58"/>
  <c r="A4887" i="58"/>
  <c r="B4876" i="58"/>
  <c r="B4877" i="58"/>
  <c r="B4878" i="58"/>
  <c r="B4879" i="58"/>
  <c r="B4880" i="58"/>
  <c r="B4881" i="58"/>
  <c r="B4882" i="58"/>
  <c r="B4883" i="58"/>
  <c r="B4884" i="58"/>
  <c r="B4885" i="58"/>
  <c r="B4886" i="58"/>
  <c r="B4887" i="58"/>
  <c r="D4876" i="58"/>
  <c r="E4876" i="58" s="1"/>
  <c r="D4877" i="58"/>
  <c r="E4877" i="58" s="1"/>
  <c r="D4878" i="58"/>
  <c r="E4878" i="58" s="1"/>
  <c r="D4879" i="58"/>
  <c r="E4879" i="58" s="1"/>
  <c r="D4880" i="58"/>
  <c r="E4880" i="58" s="1"/>
  <c r="D4881" i="58"/>
  <c r="E4881" i="58" s="1"/>
  <c r="D4882" i="58"/>
  <c r="E4882" i="58" s="1"/>
  <c r="D4883" i="58"/>
  <c r="E4883" i="58" s="1"/>
  <c r="D4884" i="58"/>
  <c r="E4884" i="58" s="1"/>
  <c r="D4885" i="58"/>
  <c r="E4885" i="58" s="1"/>
  <c r="D4886" i="58"/>
  <c r="E4886" i="58" s="1"/>
  <c r="D4887" i="58"/>
  <c r="E4887" i="58" s="1"/>
  <c r="F4876" i="58"/>
  <c r="F4877" i="58"/>
  <c r="F4878" i="58"/>
  <c r="F4879" i="58"/>
  <c r="F4880" i="58"/>
  <c r="F4881" i="58"/>
  <c r="F4882" i="58"/>
  <c r="F4883" i="58"/>
  <c r="F4884" i="58"/>
  <c r="F4885" i="58"/>
  <c r="F4886" i="58"/>
  <c r="F4887" i="58"/>
  <c r="J4876" i="58"/>
  <c r="J4877" i="58"/>
  <c r="J4878" i="58"/>
  <c r="J4879" i="58"/>
  <c r="J4880" i="58"/>
  <c r="J4881" i="58"/>
  <c r="J4882" i="58"/>
  <c r="J4883" i="58"/>
  <c r="J4884" i="58"/>
  <c r="J4885" i="58"/>
  <c r="J4886" i="58"/>
  <c r="J4887" i="58"/>
  <c r="K4876" i="58"/>
  <c r="K4877" i="58"/>
  <c r="K4878" i="58"/>
  <c r="K4879" i="58"/>
  <c r="K4880" i="58"/>
  <c r="K4881" i="58"/>
  <c r="K4882" i="58"/>
  <c r="K4883" i="58"/>
  <c r="K4884" i="58"/>
  <c r="K4885" i="58"/>
  <c r="K4886" i="58"/>
  <c r="K4887" i="58"/>
  <c r="L4876" i="58"/>
  <c r="L4877" i="58"/>
  <c r="L4878" i="58"/>
  <c r="L4879" i="58"/>
  <c r="L4880" i="58"/>
  <c r="L4881" i="58"/>
  <c r="L4882" i="58"/>
  <c r="L4883" i="58"/>
  <c r="L4884" i="58"/>
  <c r="L4885" i="58"/>
  <c r="L4886" i="58"/>
  <c r="L4887" i="58"/>
  <c r="M4876" i="58"/>
  <c r="M4877" i="58"/>
  <c r="M4878" i="58"/>
  <c r="M4879" i="58"/>
  <c r="M4880" i="58"/>
  <c r="M4881" i="58"/>
  <c r="M4882" i="58"/>
  <c r="M4883" i="58"/>
  <c r="M4884" i="58"/>
  <c r="M4885" i="58"/>
  <c r="M4886" i="58"/>
  <c r="M4887" i="58"/>
  <c r="P4876" i="58"/>
  <c r="P4877" i="58"/>
  <c r="P4878" i="58"/>
  <c r="P4879" i="58"/>
  <c r="P4880" i="58"/>
  <c r="P4881" i="58"/>
  <c r="P4882" i="58"/>
  <c r="P4883" i="58"/>
  <c r="P4884" i="58"/>
  <c r="P4885" i="58"/>
  <c r="P4886" i="58"/>
  <c r="P4887" i="58"/>
  <c r="Q4876" i="58"/>
  <c r="Q4877" i="58"/>
  <c r="Q4878" i="58"/>
  <c r="Q4879" i="58"/>
  <c r="Q4880" i="58"/>
  <c r="Q4881" i="58"/>
  <c r="Q4882" i="58"/>
  <c r="Q4883" i="58"/>
  <c r="Q4884" i="58"/>
  <c r="Q4885" i="58"/>
  <c r="Q4886" i="58"/>
  <c r="Q4887" i="58"/>
  <c r="R4876" i="58"/>
  <c r="T4876" i="58" s="1"/>
  <c r="V4876" i="58" s="1"/>
  <c r="R4877" i="58"/>
  <c r="T4877" i="58" s="1"/>
  <c r="V4877" i="58" s="1"/>
  <c r="R4878" i="58"/>
  <c r="T4878" i="58" s="1"/>
  <c r="V4878" i="58" s="1"/>
  <c r="R4879" i="58"/>
  <c r="T4879" i="58" s="1"/>
  <c r="V4879" i="58" s="1"/>
  <c r="R4880" i="58"/>
  <c r="T4880" i="58" s="1"/>
  <c r="V4880" i="58" s="1"/>
  <c r="R4881" i="58"/>
  <c r="T4881" i="58" s="1"/>
  <c r="V4881" i="58" s="1"/>
  <c r="R4882" i="58"/>
  <c r="T4882" i="58" s="1"/>
  <c r="V4882" i="58" s="1"/>
  <c r="R4883" i="58"/>
  <c r="T4883" i="58" s="1"/>
  <c r="V4883" i="58" s="1"/>
  <c r="R4884" i="58"/>
  <c r="T4884" i="58" s="1"/>
  <c r="V4884" i="58" s="1"/>
  <c r="R4885" i="58"/>
  <c r="T4885" i="58" s="1"/>
  <c r="V4885" i="58" s="1"/>
  <c r="R4886" i="58"/>
  <c r="T4886" i="58" s="1"/>
  <c r="V4886" i="58" s="1"/>
  <c r="R4887" i="58"/>
  <c r="T4887" i="58" s="1"/>
  <c r="V4887" i="58" s="1"/>
  <c r="X4876" i="58"/>
  <c r="X4877" i="58"/>
  <c r="X4878" i="58"/>
  <c r="X4879" i="58"/>
  <c r="X4880" i="58"/>
  <c r="X4881" i="58"/>
  <c r="X4882" i="58"/>
  <c r="X4883" i="58"/>
  <c r="X4884" i="58"/>
  <c r="X4885" i="58"/>
  <c r="X4886" i="58"/>
  <c r="X4887" i="58"/>
  <c r="A4888" i="58"/>
  <c r="A4889" i="58"/>
  <c r="A4890" i="58"/>
  <c r="A4891" i="58"/>
  <c r="A4892" i="58"/>
  <c r="A4893" i="58"/>
  <c r="A4894" i="58"/>
  <c r="A4895" i="58"/>
  <c r="A4896" i="58"/>
  <c r="A4897" i="58"/>
  <c r="A4898" i="58"/>
  <c r="A4899" i="58"/>
  <c r="B4888" i="58"/>
  <c r="B4889" i="58"/>
  <c r="B4890" i="58"/>
  <c r="B4891" i="58"/>
  <c r="B4892" i="58"/>
  <c r="B4893" i="58"/>
  <c r="B4894" i="58"/>
  <c r="B4895" i="58"/>
  <c r="B4896" i="58"/>
  <c r="B4897" i="58"/>
  <c r="B4898" i="58"/>
  <c r="B4899" i="58"/>
  <c r="D4888" i="58"/>
  <c r="E4888" i="58" s="1"/>
  <c r="D4889" i="58"/>
  <c r="E4889" i="58" s="1"/>
  <c r="D4890" i="58"/>
  <c r="E4890" i="58" s="1"/>
  <c r="D4891" i="58"/>
  <c r="E4891" i="58" s="1"/>
  <c r="D4892" i="58"/>
  <c r="E4892" i="58" s="1"/>
  <c r="D4893" i="58"/>
  <c r="E4893" i="58" s="1"/>
  <c r="D4894" i="58"/>
  <c r="E4894" i="58" s="1"/>
  <c r="D4895" i="58"/>
  <c r="E4895" i="58" s="1"/>
  <c r="D4896" i="58"/>
  <c r="E4896" i="58" s="1"/>
  <c r="D4897" i="58"/>
  <c r="E4897" i="58" s="1"/>
  <c r="D4898" i="58"/>
  <c r="E4898" i="58" s="1"/>
  <c r="D4899" i="58"/>
  <c r="E4899" i="58" s="1"/>
  <c r="F4888" i="58"/>
  <c r="F4889" i="58"/>
  <c r="F4890" i="58"/>
  <c r="F4891" i="58"/>
  <c r="F4892" i="58"/>
  <c r="F4893" i="58"/>
  <c r="F4894" i="58"/>
  <c r="F4895" i="58"/>
  <c r="F4896" i="58"/>
  <c r="F4897" i="58"/>
  <c r="F4898" i="58"/>
  <c r="F4899" i="58"/>
  <c r="J4888" i="58"/>
  <c r="J4889" i="58"/>
  <c r="J4890" i="58"/>
  <c r="J4891" i="58"/>
  <c r="J4892" i="58"/>
  <c r="J4893" i="58"/>
  <c r="J4894" i="58"/>
  <c r="J4895" i="58"/>
  <c r="J4896" i="58"/>
  <c r="J4897" i="58"/>
  <c r="J4898" i="58"/>
  <c r="J4899" i="58"/>
  <c r="K4888" i="58"/>
  <c r="K4889" i="58"/>
  <c r="K4890" i="58"/>
  <c r="K4891" i="58"/>
  <c r="K4892" i="58"/>
  <c r="K4893" i="58"/>
  <c r="K4894" i="58"/>
  <c r="K4895" i="58"/>
  <c r="K4896" i="58"/>
  <c r="K4897" i="58"/>
  <c r="K4898" i="58"/>
  <c r="K4899" i="58"/>
  <c r="L4888" i="58"/>
  <c r="L4889" i="58"/>
  <c r="L4890" i="58"/>
  <c r="L4891" i="58"/>
  <c r="L4892" i="58"/>
  <c r="L4893" i="58"/>
  <c r="L4894" i="58"/>
  <c r="L4895" i="58"/>
  <c r="L4896" i="58"/>
  <c r="L4897" i="58"/>
  <c r="L4898" i="58"/>
  <c r="L4899" i="58"/>
  <c r="M4888" i="58"/>
  <c r="M4889" i="58"/>
  <c r="M4890" i="58"/>
  <c r="M4891" i="58"/>
  <c r="M4892" i="58"/>
  <c r="M4893" i="58"/>
  <c r="M4894" i="58"/>
  <c r="M4895" i="58"/>
  <c r="M4896" i="58"/>
  <c r="M4897" i="58"/>
  <c r="M4898" i="58"/>
  <c r="M4899" i="58"/>
  <c r="P4888" i="58"/>
  <c r="P4889" i="58"/>
  <c r="P4890" i="58"/>
  <c r="P4891" i="58"/>
  <c r="P4892" i="58"/>
  <c r="P4893" i="58"/>
  <c r="P4894" i="58"/>
  <c r="P4895" i="58"/>
  <c r="P4896" i="58"/>
  <c r="P4897" i="58"/>
  <c r="P4898" i="58"/>
  <c r="P4899" i="58"/>
  <c r="Q4888" i="58"/>
  <c r="Q4889" i="58"/>
  <c r="Q4890" i="58"/>
  <c r="Q4891" i="58"/>
  <c r="Q4892" i="58"/>
  <c r="Q4893" i="58"/>
  <c r="Q4894" i="58"/>
  <c r="Q4895" i="58"/>
  <c r="Q4896" i="58"/>
  <c r="Q4897" i="58"/>
  <c r="Q4898" i="58"/>
  <c r="Q4899" i="58"/>
  <c r="R4888" i="58"/>
  <c r="T4888" i="58" s="1"/>
  <c r="V4888" i="58" s="1"/>
  <c r="R4889" i="58"/>
  <c r="T4889" i="58" s="1"/>
  <c r="V4889" i="58" s="1"/>
  <c r="R4890" i="58"/>
  <c r="T4890" i="58" s="1"/>
  <c r="V4890" i="58" s="1"/>
  <c r="R4891" i="58"/>
  <c r="T4891" i="58" s="1"/>
  <c r="V4891" i="58" s="1"/>
  <c r="R4892" i="58"/>
  <c r="T4892" i="58" s="1"/>
  <c r="V4892" i="58" s="1"/>
  <c r="R4893" i="58"/>
  <c r="T4893" i="58" s="1"/>
  <c r="V4893" i="58" s="1"/>
  <c r="R4894" i="58"/>
  <c r="T4894" i="58" s="1"/>
  <c r="V4894" i="58" s="1"/>
  <c r="R4895" i="58"/>
  <c r="T4895" i="58" s="1"/>
  <c r="V4895" i="58" s="1"/>
  <c r="R4896" i="58"/>
  <c r="T4896" i="58" s="1"/>
  <c r="V4896" i="58" s="1"/>
  <c r="R4897" i="58"/>
  <c r="T4897" i="58" s="1"/>
  <c r="V4897" i="58" s="1"/>
  <c r="R4898" i="58"/>
  <c r="T4898" i="58" s="1"/>
  <c r="V4898" i="58" s="1"/>
  <c r="R4899" i="58"/>
  <c r="T4899" i="58" s="1"/>
  <c r="V4899" i="58" s="1"/>
  <c r="X4888" i="58"/>
  <c r="X4889" i="58"/>
  <c r="X4890" i="58"/>
  <c r="X4891" i="58"/>
  <c r="X4892" i="58"/>
  <c r="X4893" i="58"/>
  <c r="X4894" i="58"/>
  <c r="X4895" i="58"/>
  <c r="X4896" i="58"/>
  <c r="X4897" i="58"/>
  <c r="X4898" i="58"/>
  <c r="X4899" i="58"/>
  <c r="A4900" i="58"/>
  <c r="A4901" i="58"/>
  <c r="A4902" i="58"/>
  <c r="A4903" i="58"/>
  <c r="A4904" i="58"/>
  <c r="A4905" i="58"/>
  <c r="A4906" i="58"/>
  <c r="A4907" i="58"/>
  <c r="A4908" i="58"/>
  <c r="A4909" i="58"/>
  <c r="A4910" i="58"/>
  <c r="A4911" i="58"/>
  <c r="B4900" i="58"/>
  <c r="B4901" i="58"/>
  <c r="B4902" i="58"/>
  <c r="B4903" i="58"/>
  <c r="B4904" i="58"/>
  <c r="B4905" i="58"/>
  <c r="B4906" i="58"/>
  <c r="B4907" i="58"/>
  <c r="B4908" i="58"/>
  <c r="B4909" i="58"/>
  <c r="B4910" i="58"/>
  <c r="B4911" i="58"/>
  <c r="D4900" i="58"/>
  <c r="E4900" i="58" s="1"/>
  <c r="D4901" i="58"/>
  <c r="E4901" i="58" s="1"/>
  <c r="D4902" i="58"/>
  <c r="E4902" i="58" s="1"/>
  <c r="D4903" i="58"/>
  <c r="E4903" i="58" s="1"/>
  <c r="D4904" i="58"/>
  <c r="E4904" i="58" s="1"/>
  <c r="D4905" i="58"/>
  <c r="E4905" i="58" s="1"/>
  <c r="D4906" i="58"/>
  <c r="E4906" i="58" s="1"/>
  <c r="D4907" i="58"/>
  <c r="E4907" i="58" s="1"/>
  <c r="D4908" i="58"/>
  <c r="E4908" i="58" s="1"/>
  <c r="D4909" i="58"/>
  <c r="E4909" i="58" s="1"/>
  <c r="D4910" i="58"/>
  <c r="E4910" i="58" s="1"/>
  <c r="D4911" i="58"/>
  <c r="E4911" i="58" s="1"/>
  <c r="F4900" i="58"/>
  <c r="F4901" i="58"/>
  <c r="F4902" i="58"/>
  <c r="F4903" i="58"/>
  <c r="F4904" i="58"/>
  <c r="F4905" i="58"/>
  <c r="F4906" i="58"/>
  <c r="F4907" i="58"/>
  <c r="F4908" i="58"/>
  <c r="F4909" i="58"/>
  <c r="F4910" i="58"/>
  <c r="F4911" i="58"/>
  <c r="J4900" i="58"/>
  <c r="J4901" i="58"/>
  <c r="J4902" i="58"/>
  <c r="J4903" i="58"/>
  <c r="J4904" i="58"/>
  <c r="J4905" i="58"/>
  <c r="J4906" i="58"/>
  <c r="J4907" i="58"/>
  <c r="J4908" i="58"/>
  <c r="J4909" i="58"/>
  <c r="J4910" i="58"/>
  <c r="J4911" i="58"/>
  <c r="K4900" i="58"/>
  <c r="K4901" i="58"/>
  <c r="K4902" i="58"/>
  <c r="K4903" i="58"/>
  <c r="K4904" i="58"/>
  <c r="K4905" i="58"/>
  <c r="K4906" i="58"/>
  <c r="K4907" i="58"/>
  <c r="K4908" i="58"/>
  <c r="K4909" i="58"/>
  <c r="K4910" i="58"/>
  <c r="K4911" i="58"/>
  <c r="L4900" i="58"/>
  <c r="L4901" i="58"/>
  <c r="L4902" i="58"/>
  <c r="L4903" i="58"/>
  <c r="L4904" i="58"/>
  <c r="L4905" i="58"/>
  <c r="L4906" i="58"/>
  <c r="L4907" i="58"/>
  <c r="L4908" i="58"/>
  <c r="L4909" i="58"/>
  <c r="L4910" i="58"/>
  <c r="L4911" i="58"/>
  <c r="M4900" i="58"/>
  <c r="M4901" i="58"/>
  <c r="M4902" i="58"/>
  <c r="M4903" i="58"/>
  <c r="M4904" i="58"/>
  <c r="M4905" i="58"/>
  <c r="M4906" i="58"/>
  <c r="M4907" i="58"/>
  <c r="M4908" i="58"/>
  <c r="M4909" i="58"/>
  <c r="M4910" i="58"/>
  <c r="M4911" i="58"/>
  <c r="P4900" i="58"/>
  <c r="P4901" i="58"/>
  <c r="P4902" i="58"/>
  <c r="P4903" i="58"/>
  <c r="P4904" i="58"/>
  <c r="P4905" i="58"/>
  <c r="P4906" i="58"/>
  <c r="P4907" i="58"/>
  <c r="P4908" i="58"/>
  <c r="P4909" i="58"/>
  <c r="P4910" i="58"/>
  <c r="P4911" i="58"/>
  <c r="Q4900" i="58"/>
  <c r="Q4901" i="58"/>
  <c r="Q4902" i="58"/>
  <c r="Q4903" i="58"/>
  <c r="Q4904" i="58"/>
  <c r="Q4905" i="58"/>
  <c r="Q4906" i="58"/>
  <c r="Q4907" i="58"/>
  <c r="Q4908" i="58"/>
  <c r="Q4909" i="58"/>
  <c r="Q4910" i="58"/>
  <c r="Q4911" i="58"/>
  <c r="R4900" i="58"/>
  <c r="T4900" i="58" s="1"/>
  <c r="V4900" i="58" s="1"/>
  <c r="R4901" i="58"/>
  <c r="T4901" i="58" s="1"/>
  <c r="V4901" i="58" s="1"/>
  <c r="R4902" i="58"/>
  <c r="T4902" i="58" s="1"/>
  <c r="V4902" i="58" s="1"/>
  <c r="R4903" i="58"/>
  <c r="T4903" i="58" s="1"/>
  <c r="V4903" i="58" s="1"/>
  <c r="R4904" i="58"/>
  <c r="T4904" i="58" s="1"/>
  <c r="V4904" i="58" s="1"/>
  <c r="R4905" i="58"/>
  <c r="T4905" i="58" s="1"/>
  <c r="V4905" i="58" s="1"/>
  <c r="R4906" i="58"/>
  <c r="T4906" i="58" s="1"/>
  <c r="V4906" i="58" s="1"/>
  <c r="R4907" i="58"/>
  <c r="T4907" i="58" s="1"/>
  <c r="V4907" i="58" s="1"/>
  <c r="R4908" i="58"/>
  <c r="T4908" i="58" s="1"/>
  <c r="V4908" i="58" s="1"/>
  <c r="R4909" i="58"/>
  <c r="T4909" i="58" s="1"/>
  <c r="V4909" i="58" s="1"/>
  <c r="R4910" i="58"/>
  <c r="T4910" i="58" s="1"/>
  <c r="V4910" i="58" s="1"/>
  <c r="R4911" i="58"/>
  <c r="T4911" i="58" s="1"/>
  <c r="V4911" i="58" s="1"/>
  <c r="X4900" i="58"/>
  <c r="X4901" i="58"/>
  <c r="X4902" i="58"/>
  <c r="X4903" i="58"/>
  <c r="X4904" i="58"/>
  <c r="X4905" i="58"/>
  <c r="X4906" i="58"/>
  <c r="X4907" i="58"/>
  <c r="X4908" i="58"/>
  <c r="X4909" i="58"/>
  <c r="X4910" i="58"/>
  <c r="X4911" i="58"/>
  <c r="A4912" i="58"/>
  <c r="A4913" i="58"/>
  <c r="A4914" i="58"/>
  <c r="A4915" i="58"/>
  <c r="A4916" i="58"/>
  <c r="A4917" i="58"/>
  <c r="A4918" i="58"/>
  <c r="A4919" i="58"/>
  <c r="A4920" i="58"/>
  <c r="A4921" i="58"/>
  <c r="A4922" i="58"/>
  <c r="A4923" i="58"/>
  <c r="B4912" i="58"/>
  <c r="B4913" i="58"/>
  <c r="B4914" i="58"/>
  <c r="B4915" i="58"/>
  <c r="B4916" i="58"/>
  <c r="B4917" i="58"/>
  <c r="B4918" i="58"/>
  <c r="B4919" i="58"/>
  <c r="B4920" i="58"/>
  <c r="B4921" i="58"/>
  <c r="B4922" i="58"/>
  <c r="B4923" i="58"/>
  <c r="D4912" i="58"/>
  <c r="E4912" i="58" s="1"/>
  <c r="D4913" i="58"/>
  <c r="E4913" i="58" s="1"/>
  <c r="D4914" i="58"/>
  <c r="E4914" i="58" s="1"/>
  <c r="D4915" i="58"/>
  <c r="E4915" i="58" s="1"/>
  <c r="D4916" i="58"/>
  <c r="E4916" i="58" s="1"/>
  <c r="D4917" i="58"/>
  <c r="E4917" i="58" s="1"/>
  <c r="D4918" i="58"/>
  <c r="E4918" i="58" s="1"/>
  <c r="D4919" i="58"/>
  <c r="E4919" i="58" s="1"/>
  <c r="D4920" i="58"/>
  <c r="E4920" i="58" s="1"/>
  <c r="D4921" i="58"/>
  <c r="E4921" i="58" s="1"/>
  <c r="D4922" i="58"/>
  <c r="E4922" i="58" s="1"/>
  <c r="D4923" i="58"/>
  <c r="E4923" i="58" s="1"/>
  <c r="F4912" i="58"/>
  <c r="F4913" i="58"/>
  <c r="F4914" i="58"/>
  <c r="F4915" i="58"/>
  <c r="F4916" i="58"/>
  <c r="F4917" i="58"/>
  <c r="F4918" i="58"/>
  <c r="F4919" i="58"/>
  <c r="F4920" i="58"/>
  <c r="F4921" i="58"/>
  <c r="F4922" i="58"/>
  <c r="F4923" i="58"/>
  <c r="J4912" i="58"/>
  <c r="J4913" i="58"/>
  <c r="J4914" i="58"/>
  <c r="J4915" i="58"/>
  <c r="J4916" i="58"/>
  <c r="J4917" i="58"/>
  <c r="J4918" i="58"/>
  <c r="J4919" i="58"/>
  <c r="J4920" i="58"/>
  <c r="J4921" i="58"/>
  <c r="J4922" i="58"/>
  <c r="J4923" i="58"/>
  <c r="K4912" i="58"/>
  <c r="K4913" i="58"/>
  <c r="K4914" i="58"/>
  <c r="K4915" i="58"/>
  <c r="K4916" i="58"/>
  <c r="K4917" i="58"/>
  <c r="K4918" i="58"/>
  <c r="K4919" i="58"/>
  <c r="K4920" i="58"/>
  <c r="K4921" i="58"/>
  <c r="K4922" i="58"/>
  <c r="K4923" i="58"/>
  <c r="L4912" i="58"/>
  <c r="L4913" i="58"/>
  <c r="L4914" i="58"/>
  <c r="L4915" i="58"/>
  <c r="L4916" i="58"/>
  <c r="L4917" i="58"/>
  <c r="L4918" i="58"/>
  <c r="L4919" i="58"/>
  <c r="L4920" i="58"/>
  <c r="L4921" i="58"/>
  <c r="L4922" i="58"/>
  <c r="L4923" i="58"/>
  <c r="M4912" i="58"/>
  <c r="M4913" i="58"/>
  <c r="M4914" i="58"/>
  <c r="M4915" i="58"/>
  <c r="M4916" i="58"/>
  <c r="M4917" i="58"/>
  <c r="M4918" i="58"/>
  <c r="M4919" i="58"/>
  <c r="M4920" i="58"/>
  <c r="M4921" i="58"/>
  <c r="M4922" i="58"/>
  <c r="M4923" i="58"/>
  <c r="P4912" i="58"/>
  <c r="P4913" i="58"/>
  <c r="P4914" i="58"/>
  <c r="P4915" i="58"/>
  <c r="P4916" i="58"/>
  <c r="P4917" i="58"/>
  <c r="P4918" i="58"/>
  <c r="P4919" i="58"/>
  <c r="P4920" i="58"/>
  <c r="P4921" i="58"/>
  <c r="P4922" i="58"/>
  <c r="P4923" i="58"/>
  <c r="Q4912" i="58"/>
  <c r="Q4913" i="58"/>
  <c r="Q4914" i="58"/>
  <c r="Q4915" i="58"/>
  <c r="Q4916" i="58"/>
  <c r="Q4917" i="58"/>
  <c r="Q4918" i="58"/>
  <c r="Q4919" i="58"/>
  <c r="Q4920" i="58"/>
  <c r="Q4921" i="58"/>
  <c r="Q4922" i="58"/>
  <c r="Q4923" i="58"/>
  <c r="R4912" i="58"/>
  <c r="T4912" i="58" s="1"/>
  <c r="V4912" i="58" s="1"/>
  <c r="R4913" i="58"/>
  <c r="T4913" i="58" s="1"/>
  <c r="V4913" i="58" s="1"/>
  <c r="R4914" i="58"/>
  <c r="T4914" i="58" s="1"/>
  <c r="V4914" i="58" s="1"/>
  <c r="R4915" i="58"/>
  <c r="T4915" i="58" s="1"/>
  <c r="V4915" i="58" s="1"/>
  <c r="R4916" i="58"/>
  <c r="T4916" i="58" s="1"/>
  <c r="V4916" i="58" s="1"/>
  <c r="R4917" i="58"/>
  <c r="T4917" i="58" s="1"/>
  <c r="V4917" i="58" s="1"/>
  <c r="R4918" i="58"/>
  <c r="T4918" i="58" s="1"/>
  <c r="V4918" i="58" s="1"/>
  <c r="R4919" i="58"/>
  <c r="T4919" i="58" s="1"/>
  <c r="V4919" i="58" s="1"/>
  <c r="R4920" i="58"/>
  <c r="T4920" i="58" s="1"/>
  <c r="V4920" i="58" s="1"/>
  <c r="R4921" i="58"/>
  <c r="T4921" i="58" s="1"/>
  <c r="V4921" i="58" s="1"/>
  <c r="R4922" i="58"/>
  <c r="T4922" i="58" s="1"/>
  <c r="V4922" i="58" s="1"/>
  <c r="R4923" i="58"/>
  <c r="T4923" i="58" s="1"/>
  <c r="V4923" i="58" s="1"/>
  <c r="X4912" i="58"/>
  <c r="X4913" i="58"/>
  <c r="X4914" i="58"/>
  <c r="X4915" i="58"/>
  <c r="X4916" i="58"/>
  <c r="X4917" i="58"/>
  <c r="X4918" i="58"/>
  <c r="X4919" i="58"/>
  <c r="X4920" i="58"/>
  <c r="X4921" i="58"/>
  <c r="X4922" i="58"/>
  <c r="X4923" i="58"/>
  <c r="A4832" i="58"/>
  <c r="A4833" i="58"/>
  <c r="A4834" i="58"/>
  <c r="A4835" i="58"/>
  <c r="A4836" i="58"/>
  <c r="A4837" i="58"/>
  <c r="A4838" i="58"/>
  <c r="A4839" i="58"/>
  <c r="A4840" i="58"/>
  <c r="A4841" i="58"/>
  <c r="A4842" i="58"/>
  <c r="A4843" i="58"/>
  <c r="A4844" i="58"/>
  <c r="B4832" i="58"/>
  <c r="B4833" i="58"/>
  <c r="B4834" i="58"/>
  <c r="B4835" i="58"/>
  <c r="B4836" i="58"/>
  <c r="B4837" i="58"/>
  <c r="B4838" i="58"/>
  <c r="B4839" i="58"/>
  <c r="B4840" i="58"/>
  <c r="B4841" i="58"/>
  <c r="B4842" i="58"/>
  <c r="B4843" i="58"/>
  <c r="B4844" i="58"/>
  <c r="D4832" i="58"/>
  <c r="E4832" i="58" s="1"/>
  <c r="D4833" i="58"/>
  <c r="E4833" i="58" s="1"/>
  <c r="D4834" i="58"/>
  <c r="E4834" i="58" s="1"/>
  <c r="D4835" i="58"/>
  <c r="E4835" i="58" s="1"/>
  <c r="D4836" i="58"/>
  <c r="E4836" i="58" s="1"/>
  <c r="D4837" i="58"/>
  <c r="E4837" i="58" s="1"/>
  <c r="D4838" i="58"/>
  <c r="E4838" i="58" s="1"/>
  <c r="D4839" i="58"/>
  <c r="E4839" i="58" s="1"/>
  <c r="D4840" i="58"/>
  <c r="E4840" i="58" s="1"/>
  <c r="D4841" i="58"/>
  <c r="E4841" i="58" s="1"/>
  <c r="D4842" i="58"/>
  <c r="E4842" i="58" s="1"/>
  <c r="D4843" i="58"/>
  <c r="E4843" i="58" s="1"/>
  <c r="D4844" i="58"/>
  <c r="E4844" i="58" s="1"/>
  <c r="F4832" i="58"/>
  <c r="F4833" i="58"/>
  <c r="F4834" i="58"/>
  <c r="F4835" i="58"/>
  <c r="F4836" i="58"/>
  <c r="F4837" i="58"/>
  <c r="F4838" i="58"/>
  <c r="F4839" i="58"/>
  <c r="F4840" i="58"/>
  <c r="F4841" i="58"/>
  <c r="F4842" i="58"/>
  <c r="F4843" i="58"/>
  <c r="F4844" i="58"/>
  <c r="J4832" i="58"/>
  <c r="J4833" i="58"/>
  <c r="J4834" i="58"/>
  <c r="J4835" i="58"/>
  <c r="J4836" i="58"/>
  <c r="J4837" i="58"/>
  <c r="J4838" i="58"/>
  <c r="J4839" i="58"/>
  <c r="J4840" i="58"/>
  <c r="J4841" i="58"/>
  <c r="J4842" i="58"/>
  <c r="J4843" i="58"/>
  <c r="J4844" i="58"/>
  <c r="K4832" i="58"/>
  <c r="K4833" i="58"/>
  <c r="K4834" i="58"/>
  <c r="K4835" i="58"/>
  <c r="K4836" i="58"/>
  <c r="K4837" i="58"/>
  <c r="K4838" i="58"/>
  <c r="K4839" i="58"/>
  <c r="K4840" i="58"/>
  <c r="K4841" i="58"/>
  <c r="K4842" i="58"/>
  <c r="K4843" i="58"/>
  <c r="K4844" i="58"/>
  <c r="L4832" i="58"/>
  <c r="L4833" i="58"/>
  <c r="L4834" i="58"/>
  <c r="L4835" i="58"/>
  <c r="L4836" i="58"/>
  <c r="L4837" i="58"/>
  <c r="L4838" i="58"/>
  <c r="L4839" i="58"/>
  <c r="L4840" i="58"/>
  <c r="L4841" i="58"/>
  <c r="L4842" i="58"/>
  <c r="L4843" i="58"/>
  <c r="L4844" i="58"/>
  <c r="M4832" i="58"/>
  <c r="M4833" i="58"/>
  <c r="M4834" i="58"/>
  <c r="M4835" i="58"/>
  <c r="M4836" i="58"/>
  <c r="M4837" i="58"/>
  <c r="M4838" i="58"/>
  <c r="M4839" i="58"/>
  <c r="M4840" i="58"/>
  <c r="M4841" i="58"/>
  <c r="M4842" i="58"/>
  <c r="M4843" i="58"/>
  <c r="M4844" i="58"/>
  <c r="P4832" i="58"/>
  <c r="P4833" i="58"/>
  <c r="P4834" i="58"/>
  <c r="P4835" i="58"/>
  <c r="P4836" i="58"/>
  <c r="P4837" i="58"/>
  <c r="P4838" i="58"/>
  <c r="P4839" i="58"/>
  <c r="P4840" i="58"/>
  <c r="P4841" i="58"/>
  <c r="P4842" i="58"/>
  <c r="P4843" i="58"/>
  <c r="P4844" i="58"/>
  <c r="Q4832" i="58"/>
  <c r="Q4833" i="58"/>
  <c r="Q4834" i="58"/>
  <c r="Q4835" i="58"/>
  <c r="Q4836" i="58"/>
  <c r="Q4837" i="58"/>
  <c r="Q4838" i="58"/>
  <c r="Q4839" i="58"/>
  <c r="Q4840" i="58"/>
  <c r="Q4841" i="58"/>
  <c r="Q4842" i="58"/>
  <c r="Q4843" i="58"/>
  <c r="Q4844" i="58"/>
  <c r="R4832" i="58"/>
  <c r="T4832" i="58" s="1"/>
  <c r="V4832" i="58" s="1"/>
  <c r="R4833" i="58"/>
  <c r="T4833" i="58" s="1"/>
  <c r="V4833" i="58" s="1"/>
  <c r="R4834" i="58"/>
  <c r="T4834" i="58" s="1"/>
  <c r="V4834" i="58" s="1"/>
  <c r="R4835" i="58"/>
  <c r="T4835" i="58" s="1"/>
  <c r="V4835" i="58" s="1"/>
  <c r="R4836" i="58"/>
  <c r="T4836" i="58" s="1"/>
  <c r="V4836" i="58" s="1"/>
  <c r="R4837" i="58"/>
  <c r="T4837" i="58" s="1"/>
  <c r="V4837" i="58" s="1"/>
  <c r="R4838" i="58"/>
  <c r="T4838" i="58" s="1"/>
  <c r="V4838" i="58" s="1"/>
  <c r="R4839" i="58"/>
  <c r="T4839" i="58" s="1"/>
  <c r="V4839" i="58" s="1"/>
  <c r="R4840" i="58"/>
  <c r="T4840" i="58" s="1"/>
  <c r="V4840" i="58" s="1"/>
  <c r="R4841" i="58"/>
  <c r="T4841" i="58" s="1"/>
  <c r="V4841" i="58" s="1"/>
  <c r="R4842" i="58"/>
  <c r="T4842" i="58" s="1"/>
  <c r="V4842" i="58" s="1"/>
  <c r="R4843" i="58"/>
  <c r="T4843" i="58" s="1"/>
  <c r="V4843" i="58" s="1"/>
  <c r="R4844" i="58"/>
  <c r="T4844" i="58" s="1"/>
  <c r="V4844" i="58" s="1"/>
  <c r="X4832" i="58"/>
  <c r="X4833" i="58"/>
  <c r="X4834" i="58"/>
  <c r="X4835" i="58"/>
  <c r="X4836" i="58"/>
  <c r="X4837" i="58"/>
  <c r="X4838" i="58"/>
  <c r="X4839" i="58"/>
  <c r="X4840" i="58"/>
  <c r="X4841" i="58"/>
  <c r="X4842" i="58"/>
  <c r="X4843" i="58"/>
  <c r="X4844" i="58"/>
  <c r="A4845" i="58"/>
  <c r="A4846" i="58"/>
  <c r="A4847" i="58"/>
  <c r="A4848" i="58"/>
  <c r="A4849" i="58"/>
  <c r="A4850" i="58"/>
  <c r="A4851" i="58"/>
  <c r="A4852" i="58"/>
  <c r="A4853" i="58"/>
  <c r="A4854" i="58"/>
  <c r="A4855" i="58"/>
  <c r="A4856" i="58"/>
  <c r="A4857" i="58"/>
  <c r="B4845" i="58"/>
  <c r="B4846" i="58"/>
  <c r="B4847" i="58"/>
  <c r="B4848" i="58"/>
  <c r="B4849" i="58"/>
  <c r="B4850" i="58"/>
  <c r="B4851" i="58"/>
  <c r="B4852" i="58"/>
  <c r="B4853" i="58"/>
  <c r="B4854" i="58"/>
  <c r="B4855" i="58"/>
  <c r="B4856" i="58"/>
  <c r="B4857" i="58"/>
  <c r="D4845" i="58"/>
  <c r="E4845" i="58" s="1"/>
  <c r="D4846" i="58"/>
  <c r="E4846" i="58" s="1"/>
  <c r="D4847" i="58"/>
  <c r="E4847" i="58" s="1"/>
  <c r="D4848" i="58"/>
  <c r="E4848" i="58" s="1"/>
  <c r="D4849" i="58"/>
  <c r="E4849" i="58" s="1"/>
  <c r="D4850" i="58"/>
  <c r="E4850" i="58" s="1"/>
  <c r="D4851" i="58"/>
  <c r="E4851" i="58" s="1"/>
  <c r="D4852" i="58"/>
  <c r="E4852" i="58" s="1"/>
  <c r="D4853" i="58"/>
  <c r="E4853" i="58" s="1"/>
  <c r="D4854" i="58"/>
  <c r="E4854" i="58" s="1"/>
  <c r="D4855" i="58"/>
  <c r="E4855" i="58" s="1"/>
  <c r="D4856" i="58"/>
  <c r="E4856" i="58" s="1"/>
  <c r="D4857" i="58"/>
  <c r="E4857" i="58" s="1"/>
  <c r="F4845" i="58"/>
  <c r="F4846" i="58"/>
  <c r="F4847" i="58"/>
  <c r="F4848" i="58"/>
  <c r="F4849" i="58"/>
  <c r="F4850" i="58"/>
  <c r="F4851" i="58"/>
  <c r="F4852" i="58"/>
  <c r="F4853" i="58"/>
  <c r="F4854" i="58"/>
  <c r="F4855" i="58"/>
  <c r="F4856" i="58"/>
  <c r="F4857" i="58"/>
  <c r="J4845" i="58"/>
  <c r="J4846" i="58"/>
  <c r="J4847" i="58"/>
  <c r="J4848" i="58"/>
  <c r="J4849" i="58"/>
  <c r="J4850" i="58"/>
  <c r="J4851" i="58"/>
  <c r="J4852" i="58"/>
  <c r="J4853" i="58"/>
  <c r="J4854" i="58"/>
  <c r="J4855" i="58"/>
  <c r="J4856" i="58"/>
  <c r="J4857" i="58"/>
  <c r="K4845" i="58"/>
  <c r="K4846" i="58"/>
  <c r="K4847" i="58"/>
  <c r="K4848" i="58"/>
  <c r="K4849" i="58"/>
  <c r="K4850" i="58"/>
  <c r="K4851" i="58"/>
  <c r="K4852" i="58"/>
  <c r="K4853" i="58"/>
  <c r="K4854" i="58"/>
  <c r="K4855" i="58"/>
  <c r="K4856" i="58"/>
  <c r="K4857" i="58"/>
  <c r="L4845" i="58"/>
  <c r="L4846" i="58"/>
  <c r="L4847" i="58"/>
  <c r="L4848" i="58"/>
  <c r="L4849" i="58"/>
  <c r="L4850" i="58"/>
  <c r="L4851" i="58"/>
  <c r="L4852" i="58"/>
  <c r="L4853" i="58"/>
  <c r="L4854" i="58"/>
  <c r="L4855" i="58"/>
  <c r="L4856" i="58"/>
  <c r="L4857" i="58"/>
  <c r="M4845" i="58"/>
  <c r="M4846" i="58"/>
  <c r="M4847" i="58"/>
  <c r="M4848" i="58"/>
  <c r="M4849" i="58"/>
  <c r="M4850" i="58"/>
  <c r="M4851" i="58"/>
  <c r="M4852" i="58"/>
  <c r="M4853" i="58"/>
  <c r="M4854" i="58"/>
  <c r="M4855" i="58"/>
  <c r="M4856" i="58"/>
  <c r="M4857" i="58"/>
  <c r="P4845" i="58"/>
  <c r="P4846" i="58"/>
  <c r="P4847" i="58"/>
  <c r="P4848" i="58"/>
  <c r="P4849" i="58"/>
  <c r="P4850" i="58"/>
  <c r="P4851" i="58"/>
  <c r="P4852" i="58"/>
  <c r="P4853" i="58"/>
  <c r="P4854" i="58"/>
  <c r="P4855" i="58"/>
  <c r="P4856" i="58"/>
  <c r="P4857" i="58"/>
  <c r="Q4845" i="58"/>
  <c r="Q4846" i="58"/>
  <c r="Q4847" i="58"/>
  <c r="Q4848" i="58"/>
  <c r="Q4849" i="58"/>
  <c r="Q4850" i="58"/>
  <c r="Q4851" i="58"/>
  <c r="Q4852" i="58"/>
  <c r="Q4853" i="58"/>
  <c r="Q4854" i="58"/>
  <c r="Q4855" i="58"/>
  <c r="Q4856" i="58"/>
  <c r="Q4857" i="58"/>
  <c r="R4845" i="58"/>
  <c r="T4845" i="58" s="1"/>
  <c r="V4845" i="58" s="1"/>
  <c r="R4846" i="58"/>
  <c r="T4846" i="58" s="1"/>
  <c r="V4846" i="58" s="1"/>
  <c r="R4847" i="58"/>
  <c r="T4847" i="58" s="1"/>
  <c r="V4847" i="58" s="1"/>
  <c r="R4848" i="58"/>
  <c r="T4848" i="58" s="1"/>
  <c r="V4848" i="58" s="1"/>
  <c r="R4849" i="58"/>
  <c r="T4849" i="58" s="1"/>
  <c r="V4849" i="58" s="1"/>
  <c r="R4850" i="58"/>
  <c r="T4850" i="58" s="1"/>
  <c r="V4850" i="58" s="1"/>
  <c r="R4851" i="58"/>
  <c r="T4851" i="58" s="1"/>
  <c r="V4851" i="58" s="1"/>
  <c r="R4852" i="58"/>
  <c r="T4852" i="58" s="1"/>
  <c r="V4852" i="58" s="1"/>
  <c r="R4853" i="58"/>
  <c r="T4853" i="58" s="1"/>
  <c r="V4853" i="58" s="1"/>
  <c r="R4854" i="58"/>
  <c r="T4854" i="58" s="1"/>
  <c r="V4854" i="58" s="1"/>
  <c r="R4855" i="58"/>
  <c r="T4855" i="58" s="1"/>
  <c r="V4855" i="58" s="1"/>
  <c r="R4856" i="58"/>
  <c r="T4856" i="58" s="1"/>
  <c r="V4856" i="58" s="1"/>
  <c r="R4857" i="58"/>
  <c r="T4857" i="58" s="1"/>
  <c r="V4857" i="58" s="1"/>
  <c r="X4845" i="58"/>
  <c r="X4846" i="58"/>
  <c r="X4847" i="58"/>
  <c r="X4848" i="58"/>
  <c r="X4849" i="58"/>
  <c r="X4850" i="58"/>
  <c r="X4851" i="58"/>
  <c r="X4852" i="58"/>
  <c r="X4853" i="58"/>
  <c r="X4854" i="58"/>
  <c r="X4855" i="58"/>
  <c r="X4856" i="58"/>
  <c r="X4857" i="58"/>
  <c r="A4858" i="58"/>
  <c r="A4859" i="58"/>
  <c r="A4860" i="58"/>
  <c r="A4861" i="58"/>
  <c r="A4862" i="58"/>
  <c r="A4863" i="58"/>
  <c r="A4864" i="58"/>
  <c r="A4865" i="58"/>
  <c r="A4866" i="58"/>
  <c r="A4867" i="58"/>
  <c r="A4868" i="58"/>
  <c r="A4869" i="58"/>
  <c r="A4870" i="58"/>
  <c r="B4858" i="58"/>
  <c r="B4859" i="58"/>
  <c r="B4860" i="58"/>
  <c r="B4861" i="58"/>
  <c r="B4862" i="58"/>
  <c r="B4863" i="58"/>
  <c r="B4864" i="58"/>
  <c r="B4865" i="58"/>
  <c r="B4866" i="58"/>
  <c r="B4867" i="58"/>
  <c r="B4868" i="58"/>
  <c r="B4869" i="58"/>
  <c r="B4870" i="58"/>
  <c r="D4858" i="58"/>
  <c r="E4858" i="58" s="1"/>
  <c r="D4859" i="58"/>
  <c r="E4859" i="58" s="1"/>
  <c r="D4860" i="58"/>
  <c r="E4860" i="58" s="1"/>
  <c r="D4861" i="58"/>
  <c r="E4861" i="58" s="1"/>
  <c r="D4862" i="58"/>
  <c r="E4862" i="58" s="1"/>
  <c r="D4863" i="58"/>
  <c r="E4863" i="58" s="1"/>
  <c r="D4864" i="58"/>
  <c r="E4864" i="58" s="1"/>
  <c r="D4865" i="58"/>
  <c r="E4865" i="58" s="1"/>
  <c r="D4866" i="58"/>
  <c r="E4866" i="58" s="1"/>
  <c r="D4867" i="58"/>
  <c r="E4867" i="58" s="1"/>
  <c r="D4868" i="58"/>
  <c r="E4868" i="58" s="1"/>
  <c r="D4869" i="58"/>
  <c r="E4869" i="58" s="1"/>
  <c r="D4870" i="58"/>
  <c r="E4870" i="58" s="1"/>
  <c r="F4858" i="58"/>
  <c r="F4859" i="58"/>
  <c r="F4860" i="58"/>
  <c r="F4861" i="58"/>
  <c r="F4862" i="58"/>
  <c r="F4863" i="58"/>
  <c r="F4864" i="58"/>
  <c r="F4865" i="58"/>
  <c r="F4866" i="58"/>
  <c r="F4867" i="58"/>
  <c r="F4868" i="58"/>
  <c r="F4869" i="58"/>
  <c r="F4870" i="58"/>
  <c r="J4858" i="58"/>
  <c r="J4859" i="58"/>
  <c r="J4860" i="58"/>
  <c r="J4861" i="58"/>
  <c r="J4862" i="58"/>
  <c r="J4863" i="58"/>
  <c r="J4864" i="58"/>
  <c r="J4865" i="58"/>
  <c r="J4866" i="58"/>
  <c r="J4867" i="58"/>
  <c r="J4868" i="58"/>
  <c r="J4869" i="58"/>
  <c r="J4870" i="58"/>
  <c r="K4858" i="58"/>
  <c r="K4859" i="58"/>
  <c r="K4860" i="58"/>
  <c r="K4861" i="58"/>
  <c r="K4862" i="58"/>
  <c r="K4863" i="58"/>
  <c r="K4864" i="58"/>
  <c r="K4865" i="58"/>
  <c r="K4866" i="58"/>
  <c r="K4867" i="58"/>
  <c r="K4868" i="58"/>
  <c r="K4869" i="58"/>
  <c r="K4870" i="58"/>
  <c r="L4858" i="58"/>
  <c r="L4859" i="58"/>
  <c r="L4860" i="58"/>
  <c r="L4861" i="58"/>
  <c r="L4862" i="58"/>
  <c r="L4863" i="58"/>
  <c r="L4864" i="58"/>
  <c r="L4865" i="58"/>
  <c r="L4866" i="58"/>
  <c r="L4867" i="58"/>
  <c r="L4868" i="58"/>
  <c r="L4869" i="58"/>
  <c r="L4870" i="58"/>
  <c r="M4858" i="58"/>
  <c r="M4859" i="58"/>
  <c r="M4860" i="58"/>
  <c r="M4861" i="58"/>
  <c r="M4862" i="58"/>
  <c r="M4863" i="58"/>
  <c r="M4864" i="58"/>
  <c r="M4865" i="58"/>
  <c r="M4866" i="58"/>
  <c r="M4867" i="58"/>
  <c r="M4868" i="58"/>
  <c r="M4869" i="58"/>
  <c r="M4870" i="58"/>
  <c r="P4858" i="58"/>
  <c r="P4859" i="58"/>
  <c r="P4860" i="58"/>
  <c r="P4861" i="58"/>
  <c r="P4862" i="58"/>
  <c r="P4863" i="58"/>
  <c r="P4864" i="58"/>
  <c r="P4865" i="58"/>
  <c r="P4866" i="58"/>
  <c r="P4867" i="58"/>
  <c r="P4868" i="58"/>
  <c r="P4869" i="58"/>
  <c r="P4870" i="58"/>
  <c r="Q4858" i="58"/>
  <c r="Q4859" i="58"/>
  <c r="Q4860" i="58"/>
  <c r="Q4861" i="58"/>
  <c r="Q4862" i="58"/>
  <c r="Q4863" i="58"/>
  <c r="Q4864" i="58"/>
  <c r="Q4865" i="58"/>
  <c r="Q4866" i="58"/>
  <c r="Q4867" i="58"/>
  <c r="Q4868" i="58"/>
  <c r="Q4869" i="58"/>
  <c r="Q4870" i="58"/>
  <c r="R4858" i="58"/>
  <c r="T4858" i="58" s="1"/>
  <c r="V4858" i="58" s="1"/>
  <c r="R4859" i="58"/>
  <c r="T4859" i="58" s="1"/>
  <c r="V4859" i="58" s="1"/>
  <c r="R4860" i="58"/>
  <c r="T4860" i="58" s="1"/>
  <c r="V4860" i="58" s="1"/>
  <c r="R4861" i="58"/>
  <c r="T4861" i="58" s="1"/>
  <c r="V4861" i="58" s="1"/>
  <c r="R4862" i="58"/>
  <c r="T4862" i="58" s="1"/>
  <c r="V4862" i="58" s="1"/>
  <c r="R4863" i="58"/>
  <c r="T4863" i="58" s="1"/>
  <c r="V4863" i="58" s="1"/>
  <c r="R4864" i="58"/>
  <c r="T4864" i="58" s="1"/>
  <c r="V4864" i="58" s="1"/>
  <c r="R4865" i="58"/>
  <c r="T4865" i="58" s="1"/>
  <c r="V4865" i="58" s="1"/>
  <c r="R4866" i="58"/>
  <c r="T4866" i="58" s="1"/>
  <c r="V4866" i="58" s="1"/>
  <c r="R4867" i="58"/>
  <c r="T4867" i="58" s="1"/>
  <c r="V4867" i="58" s="1"/>
  <c r="R4868" i="58"/>
  <c r="T4868" i="58" s="1"/>
  <c r="V4868" i="58" s="1"/>
  <c r="R4869" i="58"/>
  <c r="T4869" i="58" s="1"/>
  <c r="V4869" i="58" s="1"/>
  <c r="R4870" i="58"/>
  <c r="T4870" i="58" s="1"/>
  <c r="V4870" i="58" s="1"/>
  <c r="X4858" i="58"/>
  <c r="X4859" i="58"/>
  <c r="X4860" i="58"/>
  <c r="X4861" i="58"/>
  <c r="X4862" i="58"/>
  <c r="X4863" i="58"/>
  <c r="X4864" i="58"/>
  <c r="X4865" i="58"/>
  <c r="X4866" i="58"/>
  <c r="X4867" i="58"/>
  <c r="X4868" i="58"/>
  <c r="X4869" i="58"/>
  <c r="X4870" i="58"/>
  <c r="A4804" i="58"/>
  <c r="A4805" i="58"/>
  <c r="A4806" i="58"/>
  <c r="A4807" i="58"/>
  <c r="A4808" i="58"/>
  <c r="A4809" i="58"/>
  <c r="A4810" i="58"/>
  <c r="A4811" i="58"/>
  <c r="A4812" i="58"/>
  <c r="A4813" i="58"/>
  <c r="A4814" i="58"/>
  <c r="B4804" i="58"/>
  <c r="B4805" i="58"/>
  <c r="B4806" i="58"/>
  <c r="B4807" i="58"/>
  <c r="B4808" i="58"/>
  <c r="B4809" i="58"/>
  <c r="B4810" i="58"/>
  <c r="B4811" i="58"/>
  <c r="B4812" i="58"/>
  <c r="B4813" i="58"/>
  <c r="B4814" i="58"/>
  <c r="D4804" i="58"/>
  <c r="E4804" i="58" s="1"/>
  <c r="D4805" i="58"/>
  <c r="E4805" i="58" s="1"/>
  <c r="D4806" i="58"/>
  <c r="E4806" i="58" s="1"/>
  <c r="D4807" i="58"/>
  <c r="E4807" i="58" s="1"/>
  <c r="D4808" i="58"/>
  <c r="E4808" i="58" s="1"/>
  <c r="D4809" i="58"/>
  <c r="E4809" i="58" s="1"/>
  <c r="D4810" i="58"/>
  <c r="E4810" i="58" s="1"/>
  <c r="D4811" i="58"/>
  <c r="E4811" i="58" s="1"/>
  <c r="D4812" i="58"/>
  <c r="E4812" i="58" s="1"/>
  <c r="D4813" i="58"/>
  <c r="E4813" i="58" s="1"/>
  <c r="D4814" i="58"/>
  <c r="E4814" i="58" s="1"/>
  <c r="F4804" i="58"/>
  <c r="F4805" i="58"/>
  <c r="F4806" i="58"/>
  <c r="F4807" i="58"/>
  <c r="F4808" i="58"/>
  <c r="F4809" i="58"/>
  <c r="F4810" i="58"/>
  <c r="F4811" i="58"/>
  <c r="F4812" i="58"/>
  <c r="F4813" i="58"/>
  <c r="F4814" i="58"/>
  <c r="J4804" i="58"/>
  <c r="J4805" i="58"/>
  <c r="J4806" i="58"/>
  <c r="J4807" i="58"/>
  <c r="J4808" i="58"/>
  <c r="J4809" i="58"/>
  <c r="J4810" i="58"/>
  <c r="J4811" i="58"/>
  <c r="J4812" i="58"/>
  <c r="J4813" i="58"/>
  <c r="J4814" i="58"/>
  <c r="K4804" i="58"/>
  <c r="K4805" i="58"/>
  <c r="K4806" i="58"/>
  <c r="K4807" i="58"/>
  <c r="K4808" i="58"/>
  <c r="K4809" i="58"/>
  <c r="K4810" i="58"/>
  <c r="K4811" i="58"/>
  <c r="K4812" i="58"/>
  <c r="K4813" i="58"/>
  <c r="K4814" i="58"/>
  <c r="L4804" i="58"/>
  <c r="L4805" i="58"/>
  <c r="L4806" i="58"/>
  <c r="L4807" i="58"/>
  <c r="L4808" i="58"/>
  <c r="L4809" i="58"/>
  <c r="L4810" i="58"/>
  <c r="L4811" i="58"/>
  <c r="L4812" i="58"/>
  <c r="L4813" i="58"/>
  <c r="L4814" i="58"/>
  <c r="M4804" i="58"/>
  <c r="M4805" i="58"/>
  <c r="M4806" i="58"/>
  <c r="M4807" i="58"/>
  <c r="M4808" i="58"/>
  <c r="M4809" i="58"/>
  <c r="M4810" i="58"/>
  <c r="M4811" i="58"/>
  <c r="M4812" i="58"/>
  <c r="M4813" i="58"/>
  <c r="M4814" i="58"/>
  <c r="P4804" i="58"/>
  <c r="P4805" i="58"/>
  <c r="P4806" i="58"/>
  <c r="P4807" i="58"/>
  <c r="P4808" i="58"/>
  <c r="P4809" i="58"/>
  <c r="P4810" i="58"/>
  <c r="P4811" i="58"/>
  <c r="P4812" i="58"/>
  <c r="P4813" i="58"/>
  <c r="P4814" i="58"/>
  <c r="Q4804" i="58"/>
  <c r="Q4805" i="58"/>
  <c r="Q4806" i="58"/>
  <c r="Q4807" i="58"/>
  <c r="Q4808" i="58"/>
  <c r="Q4809" i="58"/>
  <c r="Q4810" i="58"/>
  <c r="Q4811" i="58"/>
  <c r="Q4812" i="58"/>
  <c r="Q4813" i="58"/>
  <c r="Q4814" i="58"/>
  <c r="R4804" i="58"/>
  <c r="T4804" i="58" s="1"/>
  <c r="V4804" i="58" s="1"/>
  <c r="R4805" i="58"/>
  <c r="T4805" i="58" s="1"/>
  <c r="V4805" i="58" s="1"/>
  <c r="R4806" i="58"/>
  <c r="T4806" i="58" s="1"/>
  <c r="V4806" i="58" s="1"/>
  <c r="R4807" i="58"/>
  <c r="T4807" i="58" s="1"/>
  <c r="V4807" i="58" s="1"/>
  <c r="R4808" i="58"/>
  <c r="T4808" i="58" s="1"/>
  <c r="V4808" i="58" s="1"/>
  <c r="R4809" i="58"/>
  <c r="T4809" i="58" s="1"/>
  <c r="V4809" i="58" s="1"/>
  <c r="R4810" i="58"/>
  <c r="T4810" i="58" s="1"/>
  <c r="V4810" i="58" s="1"/>
  <c r="R4811" i="58"/>
  <c r="T4811" i="58" s="1"/>
  <c r="V4811" i="58" s="1"/>
  <c r="R4812" i="58"/>
  <c r="T4812" i="58" s="1"/>
  <c r="V4812" i="58" s="1"/>
  <c r="R4813" i="58"/>
  <c r="T4813" i="58" s="1"/>
  <c r="V4813" i="58" s="1"/>
  <c r="R4814" i="58"/>
  <c r="T4814" i="58" s="1"/>
  <c r="V4814" i="58" s="1"/>
  <c r="X4804" i="58"/>
  <c r="X4805" i="58"/>
  <c r="X4806" i="58"/>
  <c r="X4807" i="58"/>
  <c r="X4808" i="58"/>
  <c r="X4809" i="58"/>
  <c r="X4810" i="58"/>
  <c r="X4811" i="58"/>
  <c r="X4812" i="58"/>
  <c r="X4813" i="58"/>
  <c r="X4814" i="58"/>
  <c r="A4815" i="58"/>
  <c r="A4816" i="58"/>
  <c r="A4817" i="58"/>
  <c r="A4818" i="58"/>
  <c r="A4819" i="58"/>
  <c r="A4820" i="58"/>
  <c r="A4821" i="58"/>
  <c r="A4822" i="58"/>
  <c r="A4823" i="58"/>
  <c r="A4824" i="58"/>
  <c r="A4825" i="58"/>
  <c r="B4815" i="58"/>
  <c r="B4816" i="58"/>
  <c r="B4817" i="58"/>
  <c r="B4818" i="58"/>
  <c r="B4819" i="58"/>
  <c r="B4820" i="58"/>
  <c r="B4821" i="58"/>
  <c r="B4822" i="58"/>
  <c r="B4823" i="58"/>
  <c r="B4824" i="58"/>
  <c r="B4825" i="58"/>
  <c r="D4815" i="58"/>
  <c r="E4815" i="58" s="1"/>
  <c r="D4816" i="58"/>
  <c r="E4816" i="58" s="1"/>
  <c r="D4817" i="58"/>
  <c r="E4817" i="58" s="1"/>
  <c r="D4818" i="58"/>
  <c r="E4818" i="58" s="1"/>
  <c r="D4819" i="58"/>
  <c r="E4819" i="58" s="1"/>
  <c r="D4820" i="58"/>
  <c r="E4820" i="58" s="1"/>
  <c r="D4821" i="58"/>
  <c r="E4821" i="58" s="1"/>
  <c r="D4822" i="58"/>
  <c r="E4822" i="58" s="1"/>
  <c r="D4823" i="58"/>
  <c r="E4823" i="58" s="1"/>
  <c r="D4824" i="58"/>
  <c r="E4824" i="58" s="1"/>
  <c r="D4825" i="58"/>
  <c r="E4825" i="58" s="1"/>
  <c r="F4815" i="58"/>
  <c r="F4816" i="58"/>
  <c r="F4817" i="58"/>
  <c r="F4818" i="58"/>
  <c r="F4819" i="58"/>
  <c r="F4820" i="58"/>
  <c r="F4821" i="58"/>
  <c r="F4822" i="58"/>
  <c r="F4823" i="58"/>
  <c r="F4824" i="58"/>
  <c r="F4825" i="58"/>
  <c r="J4815" i="58"/>
  <c r="J4816" i="58"/>
  <c r="J4817" i="58"/>
  <c r="J4818" i="58"/>
  <c r="J4819" i="58"/>
  <c r="J4820" i="58"/>
  <c r="J4821" i="58"/>
  <c r="J4822" i="58"/>
  <c r="J4823" i="58"/>
  <c r="J4824" i="58"/>
  <c r="J4825" i="58"/>
  <c r="K4815" i="58"/>
  <c r="K4816" i="58"/>
  <c r="K4817" i="58"/>
  <c r="K4818" i="58"/>
  <c r="K4819" i="58"/>
  <c r="K4820" i="58"/>
  <c r="K4821" i="58"/>
  <c r="K4822" i="58"/>
  <c r="K4823" i="58"/>
  <c r="K4824" i="58"/>
  <c r="K4825" i="58"/>
  <c r="L4815" i="58"/>
  <c r="L4816" i="58"/>
  <c r="L4817" i="58"/>
  <c r="L4818" i="58"/>
  <c r="L4819" i="58"/>
  <c r="L4820" i="58"/>
  <c r="L4821" i="58"/>
  <c r="L4822" i="58"/>
  <c r="L4823" i="58"/>
  <c r="L4824" i="58"/>
  <c r="L4825" i="58"/>
  <c r="M4815" i="58"/>
  <c r="M4816" i="58"/>
  <c r="M4817" i="58"/>
  <c r="M4818" i="58"/>
  <c r="M4819" i="58"/>
  <c r="M4820" i="58"/>
  <c r="M4821" i="58"/>
  <c r="M4822" i="58"/>
  <c r="M4823" i="58"/>
  <c r="M4824" i="58"/>
  <c r="M4825" i="58"/>
  <c r="P4815" i="58"/>
  <c r="P4816" i="58"/>
  <c r="P4817" i="58"/>
  <c r="P4818" i="58"/>
  <c r="P4819" i="58"/>
  <c r="P4820" i="58"/>
  <c r="P4821" i="58"/>
  <c r="P4822" i="58"/>
  <c r="P4823" i="58"/>
  <c r="P4824" i="58"/>
  <c r="P4825" i="58"/>
  <c r="Q4815" i="58"/>
  <c r="Q4816" i="58"/>
  <c r="Q4817" i="58"/>
  <c r="Q4818" i="58"/>
  <c r="Q4819" i="58"/>
  <c r="Q4820" i="58"/>
  <c r="Q4821" i="58"/>
  <c r="Q4822" i="58"/>
  <c r="Q4823" i="58"/>
  <c r="Q4824" i="58"/>
  <c r="Q4825" i="58"/>
  <c r="R4815" i="58"/>
  <c r="T4815" i="58" s="1"/>
  <c r="V4815" i="58" s="1"/>
  <c r="R4816" i="58"/>
  <c r="T4816" i="58" s="1"/>
  <c r="V4816" i="58" s="1"/>
  <c r="R4817" i="58"/>
  <c r="T4817" i="58" s="1"/>
  <c r="V4817" i="58" s="1"/>
  <c r="R4818" i="58"/>
  <c r="T4818" i="58" s="1"/>
  <c r="V4818" i="58" s="1"/>
  <c r="R4819" i="58"/>
  <c r="T4819" i="58" s="1"/>
  <c r="V4819" i="58" s="1"/>
  <c r="R4820" i="58"/>
  <c r="T4820" i="58" s="1"/>
  <c r="V4820" i="58" s="1"/>
  <c r="R4821" i="58"/>
  <c r="T4821" i="58" s="1"/>
  <c r="V4821" i="58" s="1"/>
  <c r="R4822" i="58"/>
  <c r="T4822" i="58" s="1"/>
  <c r="V4822" i="58" s="1"/>
  <c r="R4823" i="58"/>
  <c r="T4823" i="58" s="1"/>
  <c r="V4823" i="58" s="1"/>
  <c r="R4824" i="58"/>
  <c r="T4824" i="58" s="1"/>
  <c r="V4824" i="58" s="1"/>
  <c r="R4825" i="58"/>
  <c r="T4825" i="58" s="1"/>
  <c r="V4825" i="58" s="1"/>
  <c r="X4815" i="58"/>
  <c r="X4816" i="58"/>
  <c r="X4817" i="58"/>
  <c r="X4818" i="58"/>
  <c r="X4819" i="58"/>
  <c r="X4820" i="58"/>
  <c r="X4821" i="58"/>
  <c r="X4822" i="58"/>
  <c r="X4823" i="58"/>
  <c r="X4824" i="58"/>
  <c r="X4825" i="58"/>
  <c r="A4826" i="58"/>
  <c r="A4827" i="58"/>
  <c r="A4828" i="58"/>
  <c r="A4829" i="58"/>
  <c r="A4830" i="58"/>
  <c r="A4831" i="58"/>
  <c r="A4871" i="58"/>
  <c r="A4872" i="58"/>
  <c r="A4873" i="58"/>
  <c r="A4874" i="58"/>
  <c r="A4875" i="58"/>
  <c r="B4826" i="58"/>
  <c r="B4827" i="58"/>
  <c r="B4828" i="58"/>
  <c r="B4829" i="58"/>
  <c r="B4830" i="58"/>
  <c r="B4831" i="58"/>
  <c r="B4871" i="58"/>
  <c r="B4872" i="58"/>
  <c r="B4873" i="58"/>
  <c r="B4874" i="58"/>
  <c r="B4875" i="58"/>
  <c r="D4826" i="58"/>
  <c r="E4826" i="58" s="1"/>
  <c r="D4827" i="58"/>
  <c r="E4827" i="58" s="1"/>
  <c r="D4828" i="58"/>
  <c r="E4828" i="58" s="1"/>
  <c r="D4829" i="58"/>
  <c r="E4829" i="58" s="1"/>
  <c r="D4830" i="58"/>
  <c r="E4830" i="58" s="1"/>
  <c r="D4831" i="58"/>
  <c r="E4831" i="58" s="1"/>
  <c r="D4871" i="58"/>
  <c r="E4871" i="58" s="1"/>
  <c r="D4872" i="58"/>
  <c r="E4872" i="58" s="1"/>
  <c r="D4873" i="58"/>
  <c r="E4873" i="58" s="1"/>
  <c r="D4874" i="58"/>
  <c r="E4874" i="58" s="1"/>
  <c r="D4875" i="58"/>
  <c r="E4875" i="58" s="1"/>
  <c r="F4826" i="58"/>
  <c r="F4827" i="58"/>
  <c r="F4828" i="58"/>
  <c r="F4829" i="58"/>
  <c r="F4830" i="58"/>
  <c r="F4831" i="58"/>
  <c r="F4871" i="58"/>
  <c r="F4872" i="58"/>
  <c r="F4873" i="58"/>
  <c r="F4874" i="58"/>
  <c r="F4875" i="58"/>
  <c r="J4826" i="58"/>
  <c r="J4827" i="58"/>
  <c r="J4828" i="58"/>
  <c r="J4829" i="58"/>
  <c r="J4830" i="58"/>
  <c r="J4831" i="58"/>
  <c r="J4871" i="58"/>
  <c r="J4872" i="58"/>
  <c r="J4873" i="58"/>
  <c r="J4874" i="58"/>
  <c r="J4875" i="58"/>
  <c r="K4826" i="58"/>
  <c r="K4827" i="58"/>
  <c r="K4828" i="58"/>
  <c r="K4829" i="58"/>
  <c r="K4830" i="58"/>
  <c r="K4831" i="58"/>
  <c r="K4871" i="58"/>
  <c r="K4872" i="58"/>
  <c r="K4873" i="58"/>
  <c r="K4874" i="58"/>
  <c r="K4875" i="58"/>
  <c r="L4826" i="58"/>
  <c r="L4827" i="58"/>
  <c r="L4828" i="58"/>
  <c r="L4829" i="58"/>
  <c r="L4830" i="58"/>
  <c r="L4831" i="58"/>
  <c r="L4871" i="58"/>
  <c r="L4872" i="58"/>
  <c r="L4873" i="58"/>
  <c r="L4874" i="58"/>
  <c r="L4875" i="58"/>
  <c r="M4826" i="58"/>
  <c r="M4827" i="58"/>
  <c r="M4828" i="58"/>
  <c r="M4829" i="58"/>
  <c r="M4830" i="58"/>
  <c r="M4831" i="58"/>
  <c r="M4871" i="58"/>
  <c r="M4872" i="58"/>
  <c r="M4873" i="58"/>
  <c r="M4874" i="58"/>
  <c r="M4875" i="58"/>
  <c r="P4826" i="58"/>
  <c r="P4827" i="58"/>
  <c r="P4828" i="58"/>
  <c r="P4829" i="58"/>
  <c r="P4830" i="58"/>
  <c r="P4831" i="58"/>
  <c r="P4871" i="58"/>
  <c r="P4872" i="58"/>
  <c r="P4873" i="58"/>
  <c r="P4874" i="58"/>
  <c r="P4875" i="58"/>
  <c r="Q4826" i="58"/>
  <c r="Q4827" i="58"/>
  <c r="Q4828" i="58"/>
  <c r="Q4829" i="58"/>
  <c r="Q4830" i="58"/>
  <c r="Q4831" i="58"/>
  <c r="Q4871" i="58"/>
  <c r="Q4872" i="58"/>
  <c r="Q4873" i="58"/>
  <c r="Q4874" i="58"/>
  <c r="Q4875" i="58"/>
  <c r="R4826" i="58"/>
  <c r="T4826" i="58" s="1"/>
  <c r="V4826" i="58" s="1"/>
  <c r="R4827" i="58"/>
  <c r="T4827" i="58" s="1"/>
  <c r="V4827" i="58" s="1"/>
  <c r="R4828" i="58"/>
  <c r="T4828" i="58" s="1"/>
  <c r="V4828" i="58" s="1"/>
  <c r="R4829" i="58"/>
  <c r="T4829" i="58" s="1"/>
  <c r="V4829" i="58" s="1"/>
  <c r="R4830" i="58"/>
  <c r="T4830" i="58" s="1"/>
  <c r="V4830" i="58" s="1"/>
  <c r="R4831" i="58"/>
  <c r="T4831" i="58" s="1"/>
  <c r="V4831" i="58" s="1"/>
  <c r="R4871" i="58"/>
  <c r="T4871" i="58" s="1"/>
  <c r="V4871" i="58" s="1"/>
  <c r="R4872" i="58"/>
  <c r="T4872" i="58" s="1"/>
  <c r="V4872" i="58" s="1"/>
  <c r="R4873" i="58"/>
  <c r="T4873" i="58" s="1"/>
  <c r="V4873" i="58" s="1"/>
  <c r="R4874" i="58"/>
  <c r="T4874" i="58" s="1"/>
  <c r="V4874" i="58" s="1"/>
  <c r="R4875" i="58"/>
  <c r="T4875" i="58" s="1"/>
  <c r="V4875" i="58" s="1"/>
  <c r="X4826" i="58"/>
  <c r="X4827" i="58"/>
  <c r="X4828" i="58"/>
  <c r="X4829" i="58"/>
  <c r="X4830" i="58"/>
  <c r="X4831" i="58"/>
  <c r="X4871" i="58"/>
  <c r="X4872" i="58"/>
  <c r="X4873" i="58"/>
  <c r="X4874" i="58"/>
  <c r="X4875" i="58"/>
  <c r="A4924" i="58"/>
  <c r="A4925" i="58"/>
  <c r="A4926" i="58"/>
  <c r="A4927" i="58"/>
  <c r="A4928" i="58"/>
  <c r="A4929" i="58"/>
  <c r="A4930" i="58"/>
  <c r="A4931" i="58"/>
  <c r="A4932" i="58"/>
  <c r="A4933" i="58"/>
  <c r="A4934" i="58"/>
  <c r="B4924" i="58"/>
  <c r="B4925" i="58"/>
  <c r="B4926" i="58"/>
  <c r="B4927" i="58"/>
  <c r="B4928" i="58"/>
  <c r="B4929" i="58"/>
  <c r="B4930" i="58"/>
  <c r="B4931" i="58"/>
  <c r="B4932" i="58"/>
  <c r="B4933" i="58"/>
  <c r="B4934" i="58"/>
  <c r="D4924" i="58"/>
  <c r="E4924" i="58" s="1"/>
  <c r="D4925" i="58"/>
  <c r="E4925" i="58" s="1"/>
  <c r="D4926" i="58"/>
  <c r="E4926" i="58" s="1"/>
  <c r="D4927" i="58"/>
  <c r="E4927" i="58" s="1"/>
  <c r="D4928" i="58"/>
  <c r="E4928" i="58" s="1"/>
  <c r="D4929" i="58"/>
  <c r="E4929" i="58" s="1"/>
  <c r="D4930" i="58"/>
  <c r="E4930" i="58" s="1"/>
  <c r="D4931" i="58"/>
  <c r="E4931" i="58" s="1"/>
  <c r="D4932" i="58"/>
  <c r="E4932" i="58" s="1"/>
  <c r="D4933" i="58"/>
  <c r="E4933" i="58" s="1"/>
  <c r="D4934" i="58"/>
  <c r="E4934" i="58" s="1"/>
  <c r="F4924" i="58"/>
  <c r="F4925" i="58"/>
  <c r="F4926" i="58"/>
  <c r="F4927" i="58"/>
  <c r="F4928" i="58"/>
  <c r="F4929" i="58"/>
  <c r="F4930" i="58"/>
  <c r="F4931" i="58"/>
  <c r="F4932" i="58"/>
  <c r="F4933" i="58"/>
  <c r="F4934" i="58"/>
  <c r="J4924" i="58"/>
  <c r="J4925" i="58"/>
  <c r="J4926" i="58"/>
  <c r="J4927" i="58"/>
  <c r="J4928" i="58"/>
  <c r="J4929" i="58"/>
  <c r="J4930" i="58"/>
  <c r="J4931" i="58"/>
  <c r="J4932" i="58"/>
  <c r="J4933" i="58"/>
  <c r="J4934" i="58"/>
  <c r="K4924" i="58"/>
  <c r="K4925" i="58"/>
  <c r="K4926" i="58"/>
  <c r="K4927" i="58"/>
  <c r="K4928" i="58"/>
  <c r="K4929" i="58"/>
  <c r="K4930" i="58"/>
  <c r="K4931" i="58"/>
  <c r="K4932" i="58"/>
  <c r="K4933" i="58"/>
  <c r="K4934" i="58"/>
  <c r="L4924" i="58"/>
  <c r="L4925" i="58"/>
  <c r="L4926" i="58"/>
  <c r="L4927" i="58"/>
  <c r="L4928" i="58"/>
  <c r="L4929" i="58"/>
  <c r="L4930" i="58"/>
  <c r="L4931" i="58"/>
  <c r="L4932" i="58"/>
  <c r="L4933" i="58"/>
  <c r="L4934" i="58"/>
  <c r="M4924" i="58"/>
  <c r="M4925" i="58"/>
  <c r="M4926" i="58"/>
  <c r="M4927" i="58"/>
  <c r="M4928" i="58"/>
  <c r="M4929" i="58"/>
  <c r="M4930" i="58"/>
  <c r="M4931" i="58"/>
  <c r="M4932" i="58"/>
  <c r="M4933" i="58"/>
  <c r="M4934" i="58"/>
  <c r="P4924" i="58"/>
  <c r="P4925" i="58"/>
  <c r="P4926" i="58"/>
  <c r="P4927" i="58"/>
  <c r="P4928" i="58"/>
  <c r="P4929" i="58"/>
  <c r="P4930" i="58"/>
  <c r="P4931" i="58"/>
  <c r="P4932" i="58"/>
  <c r="P4933" i="58"/>
  <c r="P4934" i="58"/>
  <c r="Q4924" i="58"/>
  <c r="Q4925" i="58"/>
  <c r="Q4926" i="58"/>
  <c r="Q4927" i="58"/>
  <c r="Q4928" i="58"/>
  <c r="Q4929" i="58"/>
  <c r="Q4930" i="58"/>
  <c r="Q4931" i="58"/>
  <c r="Q4932" i="58"/>
  <c r="Q4933" i="58"/>
  <c r="Q4934" i="58"/>
  <c r="R4924" i="58"/>
  <c r="T4924" i="58" s="1"/>
  <c r="V4924" i="58" s="1"/>
  <c r="R4925" i="58"/>
  <c r="T4925" i="58" s="1"/>
  <c r="V4925" i="58" s="1"/>
  <c r="R4926" i="58"/>
  <c r="T4926" i="58" s="1"/>
  <c r="V4926" i="58" s="1"/>
  <c r="R4927" i="58"/>
  <c r="T4927" i="58" s="1"/>
  <c r="V4927" i="58" s="1"/>
  <c r="R4928" i="58"/>
  <c r="T4928" i="58" s="1"/>
  <c r="V4928" i="58" s="1"/>
  <c r="R4929" i="58"/>
  <c r="T4929" i="58" s="1"/>
  <c r="V4929" i="58" s="1"/>
  <c r="R4930" i="58"/>
  <c r="T4930" i="58" s="1"/>
  <c r="V4930" i="58" s="1"/>
  <c r="R4931" i="58"/>
  <c r="T4931" i="58" s="1"/>
  <c r="V4931" i="58" s="1"/>
  <c r="R4932" i="58"/>
  <c r="T4932" i="58" s="1"/>
  <c r="V4932" i="58" s="1"/>
  <c r="R4933" i="58"/>
  <c r="T4933" i="58" s="1"/>
  <c r="V4933" i="58" s="1"/>
  <c r="R4934" i="58"/>
  <c r="T4934" i="58" s="1"/>
  <c r="V4934" i="58" s="1"/>
  <c r="X4924" i="58"/>
  <c r="X4925" i="58"/>
  <c r="X4926" i="58"/>
  <c r="X4927" i="58"/>
  <c r="X4928" i="58"/>
  <c r="X4929" i="58"/>
  <c r="X4930" i="58"/>
  <c r="X4931" i="58"/>
  <c r="X4932" i="58"/>
  <c r="X4933" i="58"/>
  <c r="X4934" i="58"/>
  <c r="A4985" i="58"/>
  <c r="B4985" i="58"/>
  <c r="D4985" i="58"/>
  <c r="E4985" i="58" s="1"/>
  <c r="F4985" i="58"/>
  <c r="J4985" i="58"/>
  <c r="K4985" i="58"/>
  <c r="L4985" i="58"/>
  <c r="M4985" i="58"/>
  <c r="P4985" i="58"/>
  <c r="Q4985" i="58"/>
  <c r="R4985" i="58"/>
  <c r="T4985" i="58" s="1"/>
  <c r="V4985" i="58" s="1"/>
  <c r="X4985" i="58"/>
  <c r="T5078" i="58" l="1"/>
  <c r="V5078" i="58" s="1"/>
  <c r="T5080" i="58"/>
  <c r="V5080" i="58" s="1"/>
  <c r="T5079" i="58"/>
  <c r="V5079" i="58" s="1"/>
  <c r="T5085" i="58"/>
  <c r="V5085" i="58" s="1"/>
  <c r="T5086" i="58"/>
  <c r="V5086" i="58" s="1"/>
  <c r="T5084" i="58"/>
  <c r="V5084" i="58" s="1"/>
  <c r="T5083" i="58"/>
  <c r="V5083" i="58" s="1"/>
  <c r="T5082" i="58"/>
  <c r="V5082" i="58" s="1"/>
  <c r="T5081" i="58"/>
  <c r="V5081" i="58" s="1"/>
  <c r="T5077" i="58"/>
  <c r="V5077" i="58" s="1"/>
  <c r="T5066" i="58"/>
  <c r="V5066" i="58" s="1"/>
  <c r="T5071" i="58"/>
  <c r="V5071" i="58" s="1"/>
  <c r="T5068" i="58"/>
  <c r="V5068" i="58" s="1"/>
  <c r="T5075" i="58"/>
  <c r="V5075" i="58" s="1"/>
  <c r="T5074" i="58"/>
  <c r="V5074" i="58" s="1"/>
  <c r="T5073" i="58"/>
  <c r="V5073" i="58" s="1"/>
  <c r="T5070" i="58"/>
  <c r="V5070" i="58" s="1"/>
  <c r="T5072" i="58"/>
  <c r="V5072" i="58" s="1"/>
  <c r="Y5072" i="58" s="1"/>
  <c r="AN5072" i="58" s="1"/>
  <c r="T5069" i="58"/>
  <c r="V5069" i="58" s="1"/>
  <c r="Y5069" i="58" s="1"/>
  <c r="AN5069" i="58" s="1"/>
  <c r="T5067" i="58"/>
  <c r="V5067" i="58" s="1"/>
  <c r="W5009" i="58"/>
  <c r="Y5031" i="58"/>
  <c r="AN5031" i="58" s="1"/>
  <c r="Y5016" i="58"/>
  <c r="AN5016" i="58" s="1"/>
  <c r="W4991" i="58"/>
  <c r="W5060" i="58"/>
  <c r="Y5009" i="58"/>
  <c r="AN5009" i="58" s="1"/>
  <c r="W5048" i="58"/>
  <c r="W5029" i="58"/>
  <c r="Y5025" i="58"/>
  <c r="AN5025" i="58" s="1"/>
  <c r="W5019" i="58"/>
  <c r="Y5036" i="58"/>
  <c r="AN5036" i="58" s="1"/>
  <c r="W5035" i="58"/>
  <c r="Y5064" i="58"/>
  <c r="AN5064" i="58" s="1"/>
  <c r="W5001" i="58"/>
  <c r="Y5029" i="58"/>
  <c r="AN5029" i="58" s="1"/>
  <c r="W5065" i="58"/>
  <c r="W5098" i="58"/>
  <c r="W5028" i="58"/>
  <c r="W5096" i="58"/>
  <c r="Y5020" i="58"/>
  <c r="AN5020" i="58" s="1"/>
  <c r="W4992" i="58"/>
  <c r="W5030" i="58"/>
  <c r="Y5030" i="58"/>
  <c r="AN5030" i="58" s="1"/>
  <c r="Y5053" i="58"/>
  <c r="AN5053" i="58" s="1"/>
  <c r="W5053" i="58"/>
  <c r="Y5088" i="58"/>
  <c r="AN5088" i="58" s="1"/>
  <c r="W5088" i="58"/>
  <c r="W5107" i="58"/>
  <c r="Y5107" i="58"/>
  <c r="AN5107" i="58" s="1"/>
  <c r="W5116" i="58"/>
  <c r="Y5116" i="58"/>
  <c r="AN5116" i="58" s="1"/>
  <c r="W5087" i="58"/>
  <c r="Y5087" i="58"/>
  <c r="AN5087" i="58" s="1"/>
  <c r="Y5041" i="58"/>
  <c r="AN5041" i="58" s="1"/>
  <c r="W5016" i="58"/>
  <c r="W4993" i="58"/>
  <c r="W5010" i="58"/>
  <c r="Y5063" i="58"/>
  <c r="AN5063" i="58" s="1"/>
  <c r="W5027" i="58"/>
  <c r="W5018" i="58"/>
  <c r="Y5060" i="58"/>
  <c r="AN5060" i="58" s="1"/>
  <c r="Y5049" i="58"/>
  <c r="AN5049" i="58" s="1"/>
  <c r="Y5028" i="58"/>
  <c r="AN5028" i="58" s="1"/>
  <c r="W5011" i="58"/>
  <c r="Y5011" i="58"/>
  <c r="AN5011" i="58" s="1"/>
  <c r="Y5008" i="58"/>
  <c r="AN5008" i="58" s="1"/>
  <c r="W5008" i="58"/>
  <c r="Y5007" i="58"/>
  <c r="AN5007" i="58" s="1"/>
  <c r="W5007" i="58"/>
  <c r="Y5006" i="58"/>
  <c r="AN5006" i="58" s="1"/>
  <c r="Y4992" i="58"/>
  <c r="AN4992" i="58" s="1"/>
  <c r="W5094" i="58"/>
  <c r="Y5094" i="58"/>
  <c r="AN5094" i="58" s="1"/>
  <c r="W5061" i="58"/>
  <c r="Y5061" i="58"/>
  <c r="AN5061" i="58" s="1"/>
  <c r="W5051" i="58"/>
  <c r="Y5051" i="58"/>
  <c r="AN5051" i="58" s="1"/>
  <c r="Y5005" i="58"/>
  <c r="AN5005" i="58" s="1"/>
  <c r="W5005" i="58"/>
  <c r="W5119" i="58"/>
  <c r="Y5119" i="58"/>
  <c r="AN5119" i="58" s="1"/>
  <c r="Y5108" i="58"/>
  <c r="AN5108" i="58" s="1"/>
  <c r="W5108" i="58"/>
  <c r="Y5104" i="58"/>
  <c r="AN5104" i="58" s="1"/>
  <c r="W5104" i="58"/>
  <c r="Y5093" i="58"/>
  <c r="AN5093" i="58" s="1"/>
  <c r="W5093" i="58"/>
  <c r="W5056" i="58"/>
  <c r="Y5056" i="58"/>
  <c r="AN5056" i="58" s="1"/>
  <c r="W5038" i="58"/>
  <c r="Y5038" i="58"/>
  <c r="AN5038" i="58" s="1"/>
  <c r="Y5004" i="58"/>
  <c r="AN5004" i="58" s="1"/>
  <c r="W5004" i="58"/>
  <c r="W5109" i="58"/>
  <c r="Y5109" i="58"/>
  <c r="AN5109" i="58" s="1"/>
  <c r="W5118" i="58"/>
  <c r="Y5118" i="58"/>
  <c r="AN5118" i="58" s="1"/>
  <c r="Y5111" i="58"/>
  <c r="AN5111" i="58" s="1"/>
  <c r="W5111" i="58"/>
  <c r="Y5103" i="58"/>
  <c r="AN5103" i="58" s="1"/>
  <c r="W5103" i="58"/>
  <c r="Y5092" i="58"/>
  <c r="AN5092" i="58" s="1"/>
  <c r="W5092" i="58"/>
  <c r="Y5059" i="58"/>
  <c r="AN5059" i="58" s="1"/>
  <c r="W5059" i="58"/>
  <c r="W5042" i="58"/>
  <c r="Y5042" i="58"/>
  <c r="AN5042" i="58" s="1"/>
  <c r="W5037" i="58"/>
  <c r="Y5037" i="58"/>
  <c r="AN5037" i="58" s="1"/>
  <c r="W5033" i="58"/>
  <c r="Y5033" i="58"/>
  <c r="AN5033" i="58" s="1"/>
  <c r="Y5024" i="58"/>
  <c r="AN5024" i="58" s="1"/>
  <c r="W5024" i="58"/>
  <c r="Y5014" i="58"/>
  <c r="AN5014" i="58" s="1"/>
  <c r="W5014" i="58"/>
  <c r="W5062" i="58"/>
  <c r="Y5062" i="58"/>
  <c r="AN5062" i="58" s="1"/>
  <c r="Y5032" i="58"/>
  <c r="AN5032" i="58" s="1"/>
  <c r="W5032" i="58"/>
  <c r="Y5023" i="58"/>
  <c r="AN5023" i="58" s="1"/>
  <c r="W5023" i="58"/>
  <c r="Y5013" i="58"/>
  <c r="AN5013" i="58" s="1"/>
  <c r="W5013" i="58"/>
  <c r="Y4988" i="58"/>
  <c r="AN4988" i="58" s="1"/>
  <c r="W4988" i="58"/>
  <c r="W5110" i="58"/>
  <c r="Y5110" i="58"/>
  <c r="AN5110" i="58" s="1"/>
  <c r="W5046" i="58"/>
  <c r="Y5046" i="58"/>
  <c r="AN5046" i="58" s="1"/>
  <c r="Y5113" i="58"/>
  <c r="AN5113" i="58" s="1"/>
  <c r="W5113" i="58"/>
  <c r="W5105" i="58"/>
  <c r="Y5105" i="58"/>
  <c r="AN5105" i="58" s="1"/>
  <c r="W5090" i="58"/>
  <c r="Y5090" i="58"/>
  <c r="AN5090" i="58" s="1"/>
  <c r="W5057" i="58"/>
  <c r="Y5057" i="58"/>
  <c r="AN5057" i="58" s="1"/>
  <c r="Y5055" i="58"/>
  <c r="AN5055" i="58" s="1"/>
  <c r="W5055" i="58"/>
  <c r="Y5045" i="58"/>
  <c r="AN5045" i="58" s="1"/>
  <c r="W5045" i="58"/>
  <c r="Y5039" i="58"/>
  <c r="AN5039" i="58" s="1"/>
  <c r="W5039" i="58"/>
  <c r="Y4990" i="58"/>
  <c r="AN4990" i="58" s="1"/>
  <c r="W4990" i="58"/>
  <c r="Y5117" i="58"/>
  <c r="AN5117" i="58" s="1"/>
  <c r="W5117" i="58"/>
  <c r="Y5102" i="58"/>
  <c r="AN5102" i="58" s="1"/>
  <c r="W5102" i="58"/>
  <c r="Y5120" i="58"/>
  <c r="AN5120" i="58" s="1"/>
  <c r="W5120" i="58"/>
  <c r="Y5112" i="58"/>
  <c r="AN5112" i="58" s="1"/>
  <c r="W5112" i="58"/>
  <c r="Y5101" i="58"/>
  <c r="AN5101" i="58" s="1"/>
  <c r="W5101" i="58"/>
  <c r="Y5089" i="58"/>
  <c r="AN5089" i="58" s="1"/>
  <c r="W5089" i="58"/>
  <c r="Y5058" i="58"/>
  <c r="AN5058" i="58" s="1"/>
  <c r="W5058" i="58"/>
  <c r="Y5054" i="58"/>
  <c r="AN5054" i="58" s="1"/>
  <c r="W5054" i="58"/>
  <c r="Y5034" i="58"/>
  <c r="AN5034" i="58" s="1"/>
  <c r="W5034" i="58"/>
  <c r="Y4989" i="58"/>
  <c r="AN4989" i="58" s="1"/>
  <c r="W4989" i="58"/>
  <c r="W5099" i="58"/>
  <c r="Y5099" i="58"/>
  <c r="AN5099" i="58" s="1"/>
  <c r="Y5114" i="58"/>
  <c r="AN5114" i="58" s="1"/>
  <c r="W5114" i="58"/>
  <c r="W5100" i="58"/>
  <c r="Y5100" i="58"/>
  <c r="AN5100" i="58" s="1"/>
  <c r="W5047" i="58"/>
  <c r="Y5047" i="58"/>
  <c r="AN5047" i="58" s="1"/>
  <c r="W5043" i="58"/>
  <c r="Y5043" i="58"/>
  <c r="AN5043" i="58" s="1"/>
  <c r="Y5115" i="58"/>
  <c r="AN5115" i="58" s="1"/>
  <c r="W5115" i="58"/>
  <c r="W5106" i="58"/>
  <c r="Y5106" i="58"/>
  <c r="AN5106" i="58" s="1"/>
  <c r="W5095" i="58"/>
  <c r="Y5095" i="58"/>
  <c r="AN5095" i="58" s="1"/>
  <c r="Y5091" i="58"/>
  <c r="AN5091" i="58" s="1"/>
  <c r="W5091" i="58"/>
  <c r="W5052" i="58"/>
  <c r="Y5052" i="58"/>
  <c r="AN5052" i="58" s="1"/>
  <c r="Y5044" i="58"/>
  <c r="AN5044" i="58" s="1"/>
  <c r="W5044" i="58"/>
  <c r="Y5040" i="58"/>
  <c r="AN5040" i="58" s="1"/>
  <c r="W5040" i="58"/>
  <c r="Y5026" i="58"/>
  <c r="AN5026" i="58" s="1"/>
  <c r="W5041" i="58"/>
  <c r="Y5021" i="58"/>
  <c r="AN5021" i="58" s="1"/>
  <c r="W5021" i="58"/>
  <c r="Y5098" i="58"/>
  <c r="AN5098" i="58" s="1"/>
  <c r="Y5048" i="58"/>
  <c r="AN5048" i="58" s="1"/>
  <c r="Y5017" i="58"/>
  <c r="AN5017" i="58" s="1"/>
  <c r="Y4993" i="58"/>
  <c r="AN4993" i="58" s="1"/>
  <c r="Y5096" i="58"/>
  <c r="AN5096" i="58" s="1"/>
  <c r="Y5097" i="58"/>
  <c r="AN5097" i="58" s="1"/>
  <c r="Y5065" i="58"/>
  <c r="AN5065" i="58" s="1"/>
  <c r="Y5050" i="58"/>
  <c r="AN5050" i="58" s="1"/>
  <c r="Y5003" i="58"/>
  <c r="AN5003" i="58" s="1"/>
  <c r="W5003" i="58"/>
  <c r="Y5015" i="58"/>
  <c r="AN5015" i="58" s="1"/>
  <c r="W5015" i="58"/>
  <c r="Y5012" i="58"/>
  <c r="AN5012" i="58" s="1"/>
  <c r="W5012" i="58"/>
  <c r="W5002" i="58"/>
  <c r="Y4987" i="58"/>
  <c r="AN4987" i="58" s="1"/>
  <c r="W4987" i="58"/>
  <c r="W5036" i="58"/>
  <c r="W5031" i="58"/>
  <c r="W5020" i="58"/>
  <c r="Y5002" i="58"/>
  <c r="AN5002" i="58" s="1"/>
  <c r="W5097" i="58"/>
  <c r="W5050" i="58"/>
  <c r="W5049" i="58"/>
  <c r="Y5035" i="58"/>
  <c r="AN5035" i="58" s="1"/>
  <c r="Y5027" i="58"/>
  <c r="AN5027" i="58" s="1"/>
  <c r="Y5022" i="58"/>
  <c r="AN5022" i="58" s="1"/>
  <c r="W5022" i="58"/>
  <c r="Y5019" i="58"/>
  <c r="AN5019" i="58" s="1"/>
  <c r="Y5001" i="58"/>
  <c r="AN5001" i="58" s="1"/>
  <c r="Y4991" i="58"/>
  <c r="AN4991" i="58" s="1"/>
  <c r="W5064" i="58"/>
  <c r="W5063" i="58"/>
  <c r="W5026" i="58"/>
  <c r="Y5018" i="58"/>
  <c r="AN5018" i="58" s="1"/>
  <c r="Y5010" i="58"/>
  <c r="AN5010" i="58" s="1"/>
  <c r="W5006" i="58"/>
  <c r="W5025" i="58"/>
  <c r="W5017" i="58"/>
  <c r="W4969" i="58"/>
  <c r="W4951" i="58"/>
  <c r="Y4941" i="58"/>
  <c r="AN4941" i="58" s="1"/>
  <c r="W4956" i="58"/>
  <c r="Y4940" i="58"/>
  <c r="AN4940" i="58" s="1"/>
  <c r="W4940" i="58"/>
  <c r="Y4948" i="58"/>
  <c r="AN4948" i="58" s="1"/>
  <c r="W4948" i="58"/>
  <c r="W4960" i="58"/>
  <c r="W4945" i="58"/>
  <c r="Y4945" i="58"/>
  <c r="AN4945" i="58" s="1"/>
  <c r="W4944" i="58"/>
  <c r="Y4944" i="58"/>
  <c r="AN4944" i="58" s="1"/>
  <c r="Y4946" i="58"/>
  <c r="AN4946" i="58" s="1"/>
  <c r="W4946" i="58"/>
  <c r="Y4950" i="58"/>
  <c r="AN4950" i="58" s="1"/>
  <c r="W4950" i="58"/>
  <c r="Y4949" i="58"/>
  <c r="AN4949" i="58" s="1"/>
  <c r="W4949" i="58"/>
  <c r="Y4957" i="58"/>
  <c r="AN4957" i="58" s="1"/>
  <c r="W4957" i="58"/>
  <c r="W4943" i="58"/>
  <c r="Y4943" i="58"/>
  <c r="AN4943" i="58" s="1"/>
  <c r="W4947" i="58"/>
  <c r="Y4947" i="58"/>
  <c r="AN4947" i="58" s="1"/>
  <c r="W4942" i="58"/>
  <c r="Y4942" i="58"/>
  <c r="AN4942" i="58" s="1"/>
  <c r="W4941" i="58"/>
  <c r="Y4956" i="58"/>
  <c r="AN4956" i="58" s="1"/>
  <c r="W4954" i="58"/>
  <c r="Y4954" i="58"/>
  <c r="AN4954" i="58" s="1"/>
  <c r="Y4959" i="58"/>
  <c r="AN4959" i="58" s="1"/>
  <c r="W4959" i="58"/>
  <c r="W4952" i="58"/>
  <c r="Y4952" i="58"/>
  <c r="AN4952" i="58" s="1"/>
  <c r="W4953" i="58"/>
  <c r="Y4953" i="58"/>
  <c r="AN4953" i="58" s="1"/>
  <c r="Y4958" i="58"/>
  <c r="AN4958" i="58" s="1"/>
  <c r="W4958" i="58"/>
  <c r="Y4966" i="58"/>
  <c r="AN4966" i="58" s="1"/>
  <c r="W4966" i="58"/>
  <c r="W4955" i="58"/>
  <c r="Y4955" i="58"/>
  <c r="AN4955" i="58" s="1"/>
  <c r="Y4984" i="58"/>
  <c r="AN4984" i="58" s="1"/>
  <c r="Y4976" i="58"/>
  <c r="AN4976" i="58" s="1"/>
  <c r="Y4951" i="58"/>
  <c r="AN4951" i="58" s="1"/>
  <c r="Y4965" i="58"/>
  <c r="AN4965" i="58" s="1"/>
  <c r="W4965" i="58"/>
  <c r="W4963" i="58"/>
  <c r="Y4963" i="58"/>
  <c r="AN4963" i="58" s="1"/>
  <c r="W4961" i="58"/>
  <c r="Y4961" i="58"/>
  <c r="AN4961" i="58" s="1"/>
  <c r="W4962" i="58"/>
  <c r="Y4962" i="58"/>
  <c r="AN4962" i="58" s="1"/>
  <c r="W4964" i="58"/>
  <c r="Y4964" i="58"/>
  <c r="AN4964" i="58" s="1"/>
  <c r="Y4960" i="58"/>
  <c r="AN4960" i="58" s="1"/>
  <c r="W4983" i="58"/>
  <c r="Y4983" i="58"/>
  <c r="AN4983" i="58" s="1"/>
  <c r="Y4967" i="58"/>
  <c r="AN4967" i="58" s="1"/>
  <c r="W4967" i="58"/>
  <c r="Y4968" i="58"/>
  <c r="AN4968" i="58" s="1"/>
  <c r="W4968" i="58"/>
  <c r="Y4974" i="58"/>
  <c r="AN4974" i="58" s="1"/>
  <c r="W4974" i="58"/>
  <c r="W4973" i="58"/>
  <c r="Y4973" i="58"/>
  <c r="AN4973" i="58" s="1"/>
  <c r="Y4975" i="58"/>
  <c r="AN4975" i="58" s="1"/>
  <c r="W4975" i="58"/>
  <c r="W4972" i="58"/>
  <c r="Y4972" i="58"/>
  <c r="AN4972" i="58" s="1"/>
  <c r="W4971" i="58"/>
  <c r="Y4971" i="58"/>
  <c r="AN4971" i="58" s="1"/>
  <c r="W4970" i="58"/>
  <c r="Y4970" i="58"/>
  <c r="AN4970" i="58" s="1"/>
  <c r="Y4969" i="58"/>
  <c r="AN4969" i="58" s="1"/>
  <c r="W4982" i="58"/>
  <c r="Y4982" i="58"/>
  <c r="AN4982" i="58" s="1"/>
  <c r="W4981" i="58"/>
  <c r="Y4981" i="58"/>
  <c r="AN4981" i="58" s="1"/>
  <c r="W4980" i="58"/>
  <c r="Y4980" i="58"/>
  <c r="AN4980" i="58" s="1"/>
  <c r="W4979" i="58"/>
  <c r="Y4979" i="58"/>
  <c r="AN4979" i="58" s="1"/>
  <c r="Y4977" i="58"/>
  <c r="AN4977" i="58" s="1"/>
  <c r="W4977" i="58"/>
  <c r="W4978" i="58"/>
  <c r="Y4978" i="58"/>
  <c r="AN4978" i="58" s="1"/>
  <c r="W4984" i="58"/>
  <c r="W4976" i="58"/>
  <c r="W4883" i="58"/>
  <c r="Y4883" i="58"/>
  <c r="AN4883" i="58" s="1"/>
  <c r="W4882" i="58"/>
  <c r="Y4882" i="58"/>
  <c r="AN4882" i="58" s="1"/>
  <c r="W4880" i="58"/>
  <c r="Y4880" i="58"/>
  <c r="AN4880" i="58" s="1"/>
  <c r="W4887" i="58"/>
  <c r="Y4887" i="58"/>
  <c r="AN4887" i="58" s="1"/>
  <c r="W4879" i="58"/>
  <c r="Y4879" i="58"/>
  <c r="AN4879" i="58" s="1"/>
  <c r="W4886" i="58"/>
  <c r="Y4886" i="58"/>
  <c r="AN4886" i="58" s="1"/>
  <c r="W4878" i="58"/>
  <c r="Y4878" i="58"/>
  <c r="AN4878" i="58" s="1"/>
  <c r="W4881" i="58"/>
  <c r="Y4881" i="58"/>
  <c r="AN4881" i="58" s="1"/>
  <c r="W4885" i="58"/>
  <c r="Y4885" i="58"/>
  <c r="AN4885" i="58" s="1"/>
  <c r="W4877" i="58"/>
  <c r="Y4877" i="58"/>
  <c r="AN4877" i="58" s="1"/>
  <c r="W4884" i="58"/>
  <c r="Y4884" i="58"/>
  <c r="AN4884" i="58" s="1"/>
  <c r="W4876" i="58"/>
  <c r="Y4876" i="58"/>
  <c r="AN4876" i="58" s="1"/>
  <c r="W4895" i="58"/>
  <c r="Y4895" i="58"/>
  <c r="AN4895" i="58" s="1"/>
  <c r="W4892" i="58"/>
  <c r="Y4892" i="58"/>
  <c r="AN4892" i="58" s="1"/>
  <c r="W4899" i="58"/>
  <c r="Y4899" i="58"/>
  <c r="AN4899" i="58" s="1"/>
  <c r="W4891" i="58"/>
  <c r="Y4891" i="58"/>
  <c r="AN4891" i="58" s="1"/>
  <c r="W4898" i="58"/>
  <c r="Y4898" i="58"/>
  <c r="AN4898" i="58" s="1"/>
  <c r="W4890" i="58"/>
  <c r="Y4890" i="58"/>
  <c r="AN4890" i="58" s="1"/>
  <c r="W4894" i="58"/>
  <c r="Y4894" i="58"/>
  <c r="AN4894" i="58" s="1"/>
  <c r="W4893" i="58"/>
  <c r="Y4893" i="58"/>
  <c r="AN4893" i="58" s="1"/>
  <c r="W4897" i="58"/>
  <c r="Y4897" i="58"/>
  <c r="AN4897" i="58" s="1"/>
  <c r="W4889" i="58"/>
  <c r="Y4889" i="58"/>
  <c r="AN4889" i="58" s="1"/>
  <c r="W4896" i="58"/>
  <c r="Y4896" i="58"/>
  <c r="AN4896" i="58" s="1"/>
  <c r="W4888" i="58"/>
  <c r="Y4888" i="58"/>
  <c r="AN4888" i="58" s="1"/>
  <c r="W4905" i="58"/>
  <c r="Y4905" i="58"/>
  <c r="AN4905" i="58" s="1"/>
  <c r="W4904" i="58"/>
  <c r="Y4904" i="58"/>
  <c r="AN4904" i="58" s="1"/>
  <c r="W4906" i="58"/>
  <c r="Y4906" i="58"/>
  <c r="AN4906" i="58" s="1"/>
  <c r="W4911" i="58"/>
  <c r="Y4911" i="58"/>
  <c r="AN4911" i="58" s="1"/>
  <c r="W4903" i="58"/>
  <c r="Y4903" i="58"/>
  <c r="AN4903" i="58" s="1"/>
  <c r="W4910" i="58"/>
  <c r="Y4910" i="58"/>
  <c r="AN4910" i="58" s="1"/>
  <c r="W4902" i="58"/>
  <c r="Y4902" i="58"/>
  <c r="AN4902" i="58" s="1"/>
  <c r="W4909" i="58"/>
  <c r="Y4909" i="58"/>
  <c r="AN4909" i="58" s="1"/>
  <c r="W4901" i="58"/>
  <c r="Y4901" i="58"/>
  <c r="AN4901" i="58" s="1"/>
  <c r="W4900" i="58"/>
  <c r="Y4900" i="58"/>
  <c r="AN4900" i="58" s="1"/>
  <c r="W4908" i="58"/>
  <c r="Y4908" i="58"/>
  <c r="AN4908" i="58" s="1"/>
  <c r="W4907" i="58"/>
  <c r="Y4907" i="58"/>
  <c r="AN4907" i="58" s="1"/>
  <c r="W4917" i="58"/>
  <c r="Y4917" i="58"/>
  <c r="AN4917" i="58" s="1"/>
  <c r="W4922" i="58"/>
  <c r="Y4922" i="58"/>
  <c r="AN4922" i="58" s="1"/>
  <c r="W4914" i="58"/>
  <c r="Y4914" i="58"/>
  <c r="AN4914" i="58" s="1"/>
  <c r="W4919" i="58"/>
  <c r="Y4919" i="58"/>
  <c r="AN4919" i="58" s="1"/>
  <c r="W4916" i="58"/>
  <c r="Y4916" i="58"/>
  <c r="AN4916" i="58" s="1"/>
  <c r="W4923" i="58"/>
  <c r="Y4923" i="58"/>
  <c r="AN4923" i="58" s="1"/>
  <c r="W4921" i="58"/>
  <c r="Y4921" i="58"/>
  <c r="AN4921" i="58" s="1"/>
  <c r="W4913" i="58"/>
  <c r="Y4913" i="58"/>
  <c r="AN4913" i="58" s="1"/>
  <c r="W4918" i="58"/>
  <c r="Y4918" i="58"/>
  <c r="AN4918" i="58" s="1"/>
  <c r="W4915" i="58"/>
  <c r="Y4915" i="58"/>
  <c r="AN4915" i="58" s="1"/>
  <c r="W4920" i="58"/>
  <c r="Y4920" i="58"/>
  <c r="AN4920" i="58" s="1"/>
  <c r="W4912" i="58"/>
  <c r="Y4912" i="58"/>
  <c r="AN4912" i="58" s="1"/>
  <c r="W4834" i="58"/>
  <c r="W4849" i="58"/>
  <c r="W4842" i="58"/>
  <c r="W4857" i="58"/>
  <c r="W4863" i="58"/>
  <c r="Y4833" i="58"/>
  <c r="AN4833" i="58" s="1"/>
  <c r="W4833" i="58"/>
  <c r="W4843" i="58"/>
  <c r="Y4843" i="58"/>
  <c r="AN4843" i="58" s="1"/>
  <c r="W4835" i="58"/>
  <c r="Y4835" i="58"/>
  <c r="AN4835" i="58" s="1"/>
  <c r="W4838" i="58"/>
  <c r="Y4838" i="58"/>
  <c r="AN4838" i="58" s="1"/>
  <c r="W4837" i="58"/>
  <c r="Y4837" i="58"/>
  <c r="AN4837" i="58" s="1"/>
  <c r="Y4841" i="58"/>
  <c r="AN4841" i="58" s="1"/>
  <c r="W4841" i="58"/>
  <c r="W4844" i="58"/>
  <c r="Y4844" i="58"/>
  <c r="AN4844" i="58" s="1"/>
  <c r="W4836" i="58"/>
  <c r="Y4836" i="58"/>
  <c r="AN4836" i="58" s="1"/>
  <c r="W4839" i="58"/>
  <c r="Y4839" i="58"/>
  <c r="AN4839" i="58" s="1"/>
  <c r="Y4840" i="58"/>
  <c r="AN4840" i="58" s="1"/>
  <c r="W4840" i="58"/>
  <c r="Y4832" i="58"/>
  <c r="AN4832" i="58" s="1"/>
  <c r="W4832" i="58"/>
  <c r="Y4857" i="58"/>
  <c r="AN4857" i="58" s="1"/>
  <c r="Y4849" i="58"/>
  <c r="AN4849" i="58" s="1"/>
  <c r="Y4842" i="58"/>
  <c r="AN4842" i="58" s="1"/>
  <c r="Y4834" i="58"/>
  <c r="AN4834" i="58" s="1"/>
  <c r="W4852" i="58"/>
  <c r="Y4852" i="58"/>
  <c r="AN4852" i="58" s="1"/>
  <c r="W4848" i="58"/>
  <c r="Y4848" i="58"/>
  <c r="AN4848" i="58" s="1"/>
  <c r="W4850" i="58"/>
  <c r="Y4850" i="58"/>
  <c r="AN4850" i="58" s="1"/>
  <c r="W4856" i="58"/>
  <c r="Y4856" i="58"/>
  <c r="AN4856" i="58" s="1"/>
  <c r="W4855" i="58"/>
  <c r="Y4855" i="58"/>
  <c r="AN4855" i="58" s="1"/>
  <c r="W4851" i="58"/>
  <c r="Y4851" i="58"/>
  <c r="AN4851" i="58" s="1"/>
  <c r="Y4846" i="58"/>
  <c r="AN4846" i="58" s="1"/>
  <c r="W4846" i="58"/>
  <c r="Y4854" i="58"/>
  <c r="AN4854" i="58" s="1"/>
  <c r="W4854" i="58"/>
  <c r="W4847" i="58"/>
  <c r="Y4847" i="58"/>
  <c r="AN4847" i="58" s="1"/>
  <c r="Y4853" i="58"/>
  <c r="AN4853" i="58" s="1"/>
  <c r="W4853" i="58"/>
  <c r="Y4845" i="58"/>
  <c r="AN4845" i="58" s="1"/>
  <c r="W4845" i="58"/>
  <c r="Y4859" i="58"/>
  <c r="AN4859" i="58" s="1"/>
  <c r="W4859" i="58"/>
  <c r="W4864" i="58"/>
  <c r="Y4864" i="58"/>
  <c r="AN4864" i="58" s="1"/>
  <c r="W4869" i="58"/>
  <c r="Y4869" i="58"/>
  <c r="AN4869" i="58" s="1"/>
  <c r="Y4867" i="58"/>
  <c r="AN4867" i="58" s="1"/>
  <c r="W4867" i="58"/>
  <c r="W4870" i="58"/>
  <c r="Y4870" i="58"/>
  <c r="AN4870" i="58" s="1"/>
  <c r="W4862" i="58"/>
  <c r="Y4862" i="58"/>
  <c r="AN4862" i="58" s="1"/>
  <c r="Y4866" i="58"/>
  <c r="AN4866" i="58" s="1"/>
  <c r="W4866" i="58"/>
  <c r="Y4858" i="58"/>
  <c r="AN4858" i="58" s="1"/>
  <c r="W4858" i="58"/>
  <c r="W4860" i="58"/>
  <c r="Y4860" i="58"/>
  <c r="AN4860" i="58" s="1"/>
  <c r="W4868" i="58"/>
  <c r="Y4868" i="58"/>
  <c r="AN4868" i="58" s="1"/>
  <c r="W4861" i="58"/>
  <c r="Y4861" i="58"/>
  <c r="AN4861" i="58" s="1"/>
  <c r="W4865" i="58"/>
  <c r="Y4865" i="58"/>
  <c r="AN4865" i="58" s="1"/>
  <c r="Y4863" i="58"/>
  <c r="AN4863" i="58" s="1"/>
  <c r="Y4812" i="58"/>
  <c r="AN4812" i="58" s="1"/>
  <c r="Y4804" i="58"/>
  <c r="AN4804" i="58" s="1"/>
  <c r="Y4814" i="58"/>
  <c r="AN4814" i="58" s="1"/>
  <c r="W4814" i="58"/>
  <c r="W4811" i="58"/>
  <c r="Y4811" i="58"/>
  <c r="AN4811" i="58" s="1"/>
  <c r="Y4813" i="58"/>
  <c r="AN4813" i="58" s="1"/>
  <c r="W4813" i="58"/>
  <c r="Y4807" i="58"/>
  <c r="AN4807" i="58" s="1"/>
  <c r="W4807" i="58"/>
  <c r="W4810" i="58"/>
  <c r="Y4810" i="58"/>
  <c r="AN4810" i="58" s="1"/>
  <c r="Y4806" i="58"/>
  <c r="AN4806" i="58" s="1"/>
  <c r="W4806" i="58"/>
  <c r="Y4809" i="58"/>
  <c r="AN4809" i="58" s="1"/>
  <c r="W4809" i="58"/>
  <c r="Y4805" i="58"/>
  <c r="AN4805" i="58" s="1"/>
  <c r="W4805" i="58"/>
  <c r="Y4808" i="58"/>
  <c r="AN4808" i="58" s="1"/>
  <c r="W4808" i="58"/>
  <c r="W4812" i="58"/>
  <c r="W4804" i="58"/>
  <c r="Y4824" i="58"/>
  <c r="AN4824" i="58" s="1"/>
  <c r="W4824" i="58"/>
  <c r="W4822" i="58"/>
  <c r="Y4822" i="58"/>
  <c r="AN4822" i="58" s="1"/>
  <c r="Y4816" i="58"/>
  <c r="AN4816" i="58" s="1"/>
  <c r="W4816" i="58"/>
  <c r="W4821" i="58"/>
  <c r="Y4821" i="58"/>
  <c r="AN4821" i="58" s="1"/>
  <c r="Y4817" i="58"/>
  <c r="AN4817" i="58" s="1"/>
  <c r="W4817" i="58"/>
  <c r="Y4823" i="58"/>
  <c r="AN4823" i="58" s="1"/>
  <c r="W4823" i="58"/>
  <c r="Y4825" i="58"/>
  <c r="AN4825" i="58" s="1"/>
  <c r="W4825" i="58"/>
  <c r="W4820" i="58"/>
  <c r="Y4820" i="58"/>
  <c r="AN4820" i="58" s="1"/>
  <c r="Y4815" i="58"/>
  <c r="AN4815" i="58" s="1"/>
  <c r="W4815" i="58"/>
  <c r="Y4818" i="58"/>
  <c r="AN4818" i="58" s="1"/>
  <c r="W4818" i="58"/>
  <c r="Y4819" i="58"/>
  <c r="AN4819" i="58" s="1"/>
  <c r="W4819" i="58"/>
  <c r="W4985" i="58"/>
  <c r="Y4872" i="58"/>
  <c r="AN4872" i="58" s="1"/>
  <c r="W4872" i="58"/>
  <c r="Y4826" i="58"/>
  <c r="AN4826" i="58" s="1"/>
  <c r="W4826" i="58"/>
  <c r="Y4875" i="58"/>
  <c r="AN4875" i="58" s="1"/>
  <c r="W4875" i="58"/>
  <c r="Y4874" i="58"/>
  <c r="AN4874" i="58" s="1"/>
  <c r="W4874" i="58"/>
  <c r="W4871" i="58"/>
  <c r="Y4871" i="58"/>
  <c r="AN4871" i="58" s="1"/>
  <c r="W4831" i="58"/>
  <c r="Y4831" i="58"/>
  <c r="AN4831" i="58" s="1"/>
  <c r="Y4827" i="58"/>
  <c r="AN4827" i="58" s="1"/>
  <c r="W4827" i="58"/>
  <c r="Y4873" i="58"/>
  <c r="AN4873" i="58" s="1"/>
  <c r="W4873" i="58"/>
  <c r="Y4829" i="58"/>
  <c r="AN4829" i="58" s="1"/>
  <c r="W4829" i="58"/>
  <c r="Y4828" i="58"/>
  <c r="AN4828" i="58" s="1"/>
  <c r="W4828" i="58"/>
  <c r="Y4830" i="58"/>
  <c r="AN4830" i="58" s="1"/>
  <c r="W4830" i="58"/>
  <c r="Y4924" i="58"/>
  <c r="AN4924" i="58" s="1"/>
  <c r="W4924" i="58"/>
  <c r="Y4934" i="58"/>
  <c r="AN4934" i="58" s="1"/>
  <c r="W4934" i="58"/>
  <c r="W4927" i="58"/>
  <c r="Y4927" i="58"/>
  <c r="AN4927" i="58" s="1"/>
  <c r="Y4929" i="58"/>
  <c r="AN4929" i="58" s="1"/>
  <c r="W4929" i="58"/>
  <c r="W4931" i="58"/>
  <c r="Y4931" i="58"/>
  <c r="AN4931" i="58" s="1"/>
  <c r="Y4933" i="58"/>
  <c r="AN4933" i="58" s="1"/>
  <c r="W4933" i="58"/>
  <c r="W4928" i="58"/>
  <c r="Y4928" i="58"/>
  <c r="AN4928" i="58" s="1"/>
  <c r="Y4932" i="58"/>
  <c r="AN4932" i="58" s="1"/>
  <c r="W4932" i="58"/>
  <c r="W4930" i="58"/>
  <c r="Y4930" i="58"/>
  <c r="AN4930" i="58" s="1"/>
  <c r="Y4926" i="58"/>
  <c r="AN4926" i="58" s="1"/>
  <c r="W4926" i="58"/>
  <c r="Y4925" i="58"/>
  <c r="AN4925" i="58" s="1"/>
  <c r="W4925" i="58"/>
  <c r="Y4985" i="58"/>
  <c r="AN4985" i="58" s="1"/>
  <c r="Y5079" i="58" l="1"/>
  <c r="AN5079" i="58" s="1"/>
  <c r="W5079" i="58"/>
  <c r="W5086" i="58"/>
  <c r="Y5086" i="58"/>
  <c r="AN5086" i="58" s="1"/>
  <c r="W5085" i="58"/>
  <c r="Y5085" i="58"/>
  <c r="AN5085" i="58" s="1"/>
  <c r="Y5080" i="58"/>
  <c r="AN5080" i="58" s="1"/>
  <c r="W5080" i="58"/>
  <c r="Y5078" i="58"/>
  <c r="AN5078" i="58" s="1"/>
  <c r="W5078" i="58"/>
  <c r="W5084" i="58"/>
  <c r="Y5084" i="58"/>
  <c r="AN5084" i="58" s="1"/>
  <c r="Y5083" i="58"/>
  <c r="AN5083" i="58" s="1"/>
  <c r="W5083" i="58"/>
  <c r="Y5082" i="58"/>
  <c r="AN5082" i="58" s="1"/>
  <c r="W5082" i="58"/>
  <c r="Y5081" i="58"/>
  <c r="AN5081" i="58" s="1"/>
  <c r="W5081" i="58"/>
  <c r="Y5074" i="58"/>
  <c r="AN5074" i="58" s="1"/>
  <c r="W5074" i="58"/>
  <c r="Y5077" i="58"/>
  <c r="AN5077" i="58" s="1"/>
  <c r="W5077" i="58"/>
  <c r="Y5075" i="58"/>
  <c r="AN5075" i="58" s="1"/>
  <c r="W5075" i="58"/>
  <c r="W5066" i="58"/>
  <c r="Y5066" i="58"/>
  <c r="AN5066" i="58" s="1"/>
  <c r="Y5067" i="58"/>
  <c r="AN5067" i="58" s="1"/>
  <c r="W5067" i="58"/>
  <c r="W5071" i="58"/>
  <c r="Y5071" i="58"/>
  <c r="AN5071" i="58" s="1"/>
  <c r="Y5068" i="58"/>
  <c r="AN5068" i="58" s="1"/>
  <c r="W5068" i="58"/>
  <c r="W5070" i="58"/>
  <c r="Y5070" i="58"/>
  <c r="AN5070" i="58" s="1"/>
  <c r="Y5073" i="58"/>
  <c r="AN5073" i="58" s="1"/>
  <c r="W5073" i="58"/>
  <c r="W5069" i="58"/>
  <c r="W5072" i="58"/>
  <c r="AE4781" i="58"/>
  <c r="AE4780" i="58"/>
  <c r="AE4779" i="58"/>
  <c r="AE4773" i="58"/>
  <c r="A4753" i="58"/>
  <c r="A4754" i="58"/>
  <c r="A4755" i="58"/>
  <c r="A4756" i="58"/>
  <c r="A4757" i="58"/>
  <c r="A4758" i="58"/>
  <c r="A4759" i="58"/>
  <c r="A4760" i="58"/>
  <c r="A4761" i="58"/>
  <c r="A4762" i="58"/>
  <c r="A4763" i="58"/>
  <c r="A4764" i="58"/>
  <c r="A4765" i="58"/>
  <c r="A4766" i="58"/>
  <c r="B4753" i="58"/>
  <c r="B4754" i="58"/>
  <c r="B4755" i="58"/>
  <c r="B4756" i="58"/>
  <c r="B4757" i="58"/>
  <c r="B4758" i="58"/>
  <c r="B4759" i="58"/>
  <c r="B4760" i="58"/>
  <c r="B4761" i="58"/>
  <c r="B4762" i="58"/>
  <c r="B4763" i="58"/>
  <c r="B4764" i="58"/>
  <c r="B4765" i="58"/>
  <c r="B4766" i="58"/>
  <c r="D4753" i="58"/>
  <c r="E4753" i="58" s="1"/>
  <c r="D4754" i="58"/>
  <c r="E4754" i="58" s="1"/>
  <c r="D4755" i="58"/>
  <c r="E4755" i="58" s="1"/>
  <c r="D4756" i="58"/>
  <c r="E4756" i="58" s="1"/>
  <c r="D4757" i="58"/>
  <c r="E4757" i="58" s="1"/>
  <c r="D4758" i="58"/>
  <c r="E4758" i="58" s="1"/>
  <c r="D4759" i="58"/>
  <c r="E4759" i="58" s="1"/>
  <c r="D4760" i="58"/>
  <c r="E4760" i="58" s="1"/>
  <c r="D4761" i="58"/>
  <c r="E4761" i="58" s="1"/>
  <c r="D4762" i="58"/>
  <c r="E4762" i="58" s="1"/>
  <c r="D4763" i="58"/>
  <c r="E4763" i="58" s="1"/>
  <c r="D4764" i="58"/>
  <c r="E4764" i="58" s="1"/>
  <c r="D4765" i="58"/>
  <c r="E4765" i="58" s="1"/>
  <c r="D4766" i="58"/>
  <c r="E4766" i="58" s="1"/>
  <c r="F4753" i="58"/>
  <c r="F4754" i="58"/>
  <c r="F4755" i="58"/>
  <c r="F4756" i="58"/>
  <c r="F4757" i="58"/>
  <c r="F4758" i="58"/>
  <c r="F4759" i="58"/>
  <c r="F4760" i="58"/>
  <c r="F4761" i="58"/>
  <c r="F4762" i="58"/>
  <c r="F4763" i="58"/>
  <c r="F4764" i="58"/>
  <c r="F4765" i="58"/>
  <c r="F4766" i="58"/>
  <c r="J4753" i="58"/>
  <c r="J4754" i="58"/>
  <c r="J4755" i="58"/>
  <c r="J4756" i="58"/>
  <c r="J4757" i="58"/>
  <c r="J4758" i="58"/>
  <c r="J4759" i="58"/>
  <c r="J4760" i="58"/>
  <c r="J4761" i="58"/>
  <c r="J4762" i="58"/>
  <c r="J4763" i="58"/>
  <c r="J4764" i="58"/>
  <c r="J4765" i="58"/>
  <c r="J4766" i="58"/>
  <c r="K4753" i="58"/>
  <c r="K4754" i="58"/>
  <c r="K4755" i="58"/>
  <c r="K4756" i="58"/>
  <c r="K4757" i="58"/>
  <c r="K4758" i="58"/>
  <c r="K4759" i="58"/>
  <c r="K4760" i="58"/>
  <c r="K4761" i="58"/>
  <c r="K4762" i="58"/>
  <c r="K4763" i="58"/>
  <c r="K4764" i="58"/>
  <c r="K4765" i="58"/>
  <c r="K4766" i="58"/>
  <c r="L4753" i="58"/>
  <c r="L4754" i="58"/>
  <c r="L4755" i="58"/>
  <c r="L4756" i="58"/>
  <c r="L4757" i="58"/>
  <c r="L4758" i="58"/>
  <c r="L4759" i="58"/>
  <c r="L4760" i="58"/>
  <c r="L4761" i="58"/>
  <c r="L4762" i="58"/>
  <c r="L4763" i="58"/>
  <c r="L4764" i="58"/>
  <c r="L4765" i="58"/>
  <c r="L4766" i="58"/>
  <c r="M4753" i="58"/>
  <c r="M4754" i="58"/>
  <c r="M4755" i="58"/>
  <c r="M4756" i="58"/>
  <c r="M4757" i="58"/>
  <c r="M4758" i="58"/>
  <c r="M4759" i="58"/>
  <c r="M4760" i="58"/>
  <c r="M4761" i="58"/>
  <c r="M4762" i="58"/>
  <c r="M4763" i="58"/>
  <c r="M4764" i="58"/>
  <c r="M4765" i="58"/>
  <c r="M4766" i="58"/>
  <c r="P4753" i="58"/>
  <c r="P4754" i="58"/>
  <c r="P4755" i="58"/>
  <c r="P4756" i="58"/>
  <c r="P4757" i="58"/>
  <c r="P4758" i="58"/>
  <c r="P4759" i="58"/>
  <c r="P4760" i="58"/>
  <c r="P4761" i="58"/>
  <c r="P4762" i="58"/>
  <c r="P4763" i="58"/>
  <c r="P4764" i="58"/>
  <c r="P4765" i="58"/>
  <c r="P4766" i="58"/>
  <c r="Q4753" i="58"/>
  <c r="Q4754" i="58"/>
  <c r="Q4755" i="58"/>
  <c r="Q4756" i="58"/>
  <c r="Q4757" i="58"/>
  <c r="Q4758" i="58"/>
  <c r="Q4759" i="58"/>
  <c r="Q4760" i="58"/>
  <c r="Q4761" i="58"/>
  <c r="Q4762" i="58"/>
  <c r="Q4763" i="58"/>
  <c r="Q4764" i="58"/>
  <c r="Q4765" i="58"/>
  <c r="Q4766" i="58"/>
  <c r="R4753" i="58"/>
  <c r="T4753" i="58" s="1"/>
  <c r="V4753" i="58" s="1"/>
  <c r="R4754" i="58"/>
  <c r="T4754" i="58" s="1"/>
  <c r="V4754" i="58" s="1"/>
  <c r="R4755" i="58"/>
  <c r="T4755" i="58" s="1"/>
  <c r="V4755" i="58" s="1"/>
  <c r="R4756" i="58"/>
  <c r="T4756" i="58" s="1"/>
  <c r="V4756" i="58" s="1"/>
  <c r="R4757" i="58"/>
  <c r="T4757" i="58" s="1"/>
  <c r="V4757" i="58" s="1"/>
  <c r="R4758" i="58"/>
  <c r="T4758" i="58" s="1"/>
  <c r="V4758" i="58" s="1"/>
  <c r="R4759" i="58"/>
  <c r="T4759" i="58" s="1"/>
  <c r="V4759" i="58" s="1"/>
  <c r="R4760" i="58"/>
  <c r="T4760" i="58" s="1"/>
  <c r="V4760" i="58" s="1"/>
  <c r="R4761" i="58"/>
  <c r="T4761" i="58" s="1"/>
  <c r="V4761" i="58" s="1"/>
  <c r="R4762" i="58"/>
  <c r="T4762" i="58" s="1"/>
  <c r="V4762" i="58" s="1"/>
  <c r="R4763" i="58"/>
  <c r="T4763" i="58" s="1"/>
  <c r="V4763" i="58" s="1"/>
  <c r="R4764" i="58"/>
  <c r="T4764" i="58" s="1"/>
  <c r="V4764" i="58" s="1"/>
  <c r="R4765" i="58"/>
  <c r="T4765" i="58" s="1"/>
  <c r="V4765" i="58" s="1"/>
  <c r="R4766" i="58"/>
  <c r="T4766" i="58" s="1"/>
  <c r="V4766" i="58" s="1"/>
  <c r="X4753" i="58"/>
  <c r="X4754" i="58"/>
  <c r="X4755" i="58"/>
  <c r="X4756" i="58"/>
  <c r="X4757" i="58"/>
  <c r="X4758" i="58"/>
  <c r="X4759" i="58"/>
  <c r="X4760" i="58"/>
  <c r="X4761" i="58"/>
  <c r="X4762" i="58"/>
  <c r="X4763" i="58"/>
  <c r="X4764" i="58"/>
  <c r="X4765" i="58"/>
  <c r="X4766" i="58"/>
  <c r="A4767" i="58"/>
  <c r="A4768" i="58"/>
  <c r="A4769" i="58"/>
  <c r="A4770" i="58"/>
  <c r="A4771" i="58"/>
  <c r="A4772" i="58"/>
  <c r="A4773" i="58"/>
  <c r="A4774" i="58"/>
  <c r="A4775" i="58"/>
  <c r="A4776" i="58"/>
  <c r="A4777" i="58"/>
  <c r="A4778" i="58"/>
  <c r="A4779" i="58"/>
  <c r="A4780" i="58"/>
  <c r="B4767" i="58"/>
  <c r="B4768" i="58"/>
  <c r="B4769" i="58"/>
  <c r="B4770" i="58"/>
  <c r="B4771" i="58"/>
  <c r="B4772" i="58"/>
  <c r="B4773" i="58"/>
  <c r="B4774" i="58"/>
  <c r="B4775" i="58"/>
  <c r="B4776" i="58"/>
  <c r="B4777" i="58"/>
  <c r="B4778" i="58"/>
  <c r="B4779" i="58"/>
  <c r="B4780" i="58"/>
  <c r="D4767" i="58"/>
  <c r="E4767" i="58" s="1"/>
  <c r="D4768" i="58"/>
  <c r="E4768" i="58" s="1"/>
  <c r="D4769" i="58"/>
  <c r="E4769" i="58" s="1"/>
  <c r="D4770" i="58"/>
  <c r="E4770" i="58" s="1"/>
  <c r="D4771" i="58"/>
  <c r="E4771" i="58" s="1"/>
  <c r="D4772" i="58"/>
  <c r="E4772" i="58" s="1"/>
  <c r="D4773" i="58"/>
  <c r="E4773" i="58" s="1"/>
  <c r="D4774" i="58"/>
  <c r="E4774" i="58" s="1"/>
  <c r="D4775" i="58"/>
  <c r="E4775" i="58" s="1"/>
  <c r="D4776" i="58"/>
  <c r="E4776" i="58" s="1"/>
  <c r="D4777" i="58"/>
  <c r="E4777" i="58" s="1"/>
  <c r="D4778" i="58"/>
  <c r="E4778" i="58" s="1"/>
  <c r="D4779" i="58"/>
  <c r="E4779" i="58" s="1"/>
  <c r="D4780" i="58"/>
  <c r="E4780" i="58" s="1"/>
  <c r="F4767" i="58"/>
  <c r="F4768" i="58"/>
  <c r="F4769" i="58"/>
  <c r="F4770" i="58"/>
  <c r="F4771" i="58"/>
  <c r="F4772" i="58"/>
  <c r="F4773" i="58"/>
  <c r="F4774" i="58"/>
  <c r="F4775" i="58"/>
  <c r="F4776" i="58"/>
  <c r="F4777" i="58"/>
  <c r="F4778" i="58"/>
  <c r="F4779" i="58"/>
  <c r="F4780" i="58"/>
  <c r="J4767" i="58"/>
  <c r="J4768" i="58"/>
  <c r="J4769" i="58"/>
  <c r="J4770" i="58"/>
  <c r="J4771" i="58"/>
  <c r="J4772" i="58"/>
  <c r="J4773" i="58"/>
  <c r="J4774" i="58"/>
  <c r="J4775" i="58"/>
  <c r="J4776" i="58"/>
  <c r="J4777" i="58"/>
  <c r="J4778" i="58"/>
  <c r="J4779" i="58"/>
  <c r="J4780" i="58"/>
  <c r="K4767" i="58"/>
  <c r="K4768" i="58"/>
  <c r="K4769" i="58"/>
  <c r="K4770" i="58"/>
  <c r="K4771" i="58"/>
  <c r="K4772" i="58"/>
  <c r="K4773" i="58"/>
  <c r="K4774" i="58"/>
  <c r="K4775" i="58"/>
  <c r="K4776" i="58"/>
  <c r="K4777" i="58"/>
  <c r="K4778" i="58"/>
  <c r="K4779" i="58"/>
  <c r="K4780" i="58"/>
  <c r="L4767" i="58"/>
  <c r="L4768" i="58"/>
  <c r="L4769" i="58"/>
  <c r="L4770" i="58"/>
  <c r="L4771" i="58"/>
  <c r="L4772" i="58"/>
  <c r="L4773" i="58"/>
  <c r="L4774" i="58"/>
  <c r="L4775" i="58"/>
  <c r="L4776" i="58"/>
  <c r="L4777" i="58"/>
  <c r="L4778" i="58"/>
  <c r="L4779" i="58"/>
  <c r="L4780" i="58"/>
  <c r="M4767" i="58"/>
  <c r="M4768" i="58"/>
  <c r="M4769" i="58"/>
  <c r="M4770" i="58"/>
  <c r="M4771" i="58"/>
  <c r="M4772" i="58"/>
  <c r="M4773" i="58"/>
  <c r="M4774" i="58"/>
  <c r="M4775" i="58"/>
  <c r="M4776" i="58"/>
  <c r="M4777" i="58"/>
  <c r="M4778" i="58"/>
  <c r="M4779" i="58"/>
  <c r="M4780" i="58"/>
  <c r="P4767" i="58"/>
  <c r="P4768" i="58"/>
  <c r="P4769" i="58"/>
  <c r="P4770" i="58"/>
  <c r="P4771" i="58"/>
  <c r="P4772" i="58"/>
  <c r="P4773" i="58"/>
  <c r="P4774" i="58"/>
  <c r="P4775" i="58"/>
  <c r="P4776" i="58"/>
  <c r="P4777" i="58"/>
  <c r="P4778" i="58"/>
  <c r="P4779" i="58"/>
  <c r="P4780" i="58"/>
  <c r="Q4767" i="58"/>
  <c r="Q4768" i="58"/>
  <c r="Q4769" i="58"/>
  <c r="Q4770" i="58"/>
  <c r="Q4771" i="58"/>
  <c r="Q4772" i="58"/>
  <c r="Q4773" i="58"/>
  <c r="Q4774" i="58"/>
  <c r="Q4775" i="58"/>
  <c r="Q4776" i="58"/>
  <c r="Q4777" i="58"/>
  <c r="Q4778" i="58"/>
  <c r="Q4779" i="58"/>
  <c r="Q4780" i="58"/>
  <c r="R4767" i="58"/>
  <c r="T4767" i="58" s="1"/>
  <c r="V4767" i="58" s="1"/>
  <c r="R4768" i="58"/>
  <c r="T4768" i="58" s="1"/>
  <c r="V4768" i="58" s="1"/>
  <c r="R4769" i="58"/>
  <c r="T4769" i="58" s="1"/>
  <c r="V4769" i="58" s="1"/>
  <c r="R4770" i="58"/>
  <c r="T4770" i="58" s="1"/>
  <c r="V4770" i="58" s="1"/>
  <c r="R4771" i="58"/>
  <c r="T4771" i="58" s="1"/>
  <c r="V4771" i="58" s="1"/>
  <c r="R4772" i="58"/>
  <c r="T4772" i="58" s="1"/>
  <c r="V4772" i="58" s="1"/>
  <c r="R4773" i="58"/>
  <c r="T4773" i="58" s="1"/>
  <c r="V4773" i="58" s="1"/>
  <c r="R4774" i="58"/>
  <c r="T4774" i="58" s="1"/>
  <c r="V4774" i="58" s="1"/>
  <c r="R4775" i="58"/>
  <c r="T4775" i="58" s="1"/>
  <c r="V4775" i="58" s="1"/>
  <c r="R4776" i="58"/>
  <c r="T4776" i="58" s="1"/>
  <c r="V4776" i="58" s="1"/>
  <c r="R4777" i="58"/>
  <c r="T4777" i="58" s="1"/>
  <c r="V4777" i="58" s="1"/>
  <c r="R4778" i="58"/>
  <c r="T4778" i="58" s="1"/>
  <c r="R4779" i="58"/>
  <c r="T4779" i="58" s="1"/>
  <c r="V4779" i="58" s="1"/>
  <c r="R4780" i="58"/>
  <c r="T4780" i="58" s="1"/>
  <c r="V4780" i="58" s="1"/>
  <c r="X4767" i="58"/>
  <c r="X4768" i="58"/>
  <c r="X4769" i="58"/>
  <c r="X4770" i="58"/>
  <c r="X4771" i="58"/>
  <c r="X4772" i="58"/>
  <c r="X4773" i="58"/>
  <c r="X4774" i="58"/>
  <c r="X4775" i="58"/>
  <c r="X4776" i="58"/>
  <c r="X4777" i="58"/>
  <c r="X4778" i="58"/>
  <c r="X4779" i="58"/>
  <c r="X4780" i="58"/>
  <c r="A4781" i="58"/>
  <c r="A4782" i="58"/>
  <c r="A4783" i="58"/>
  <c r="A4784" i="58"/>
  <c r="A4785" i="58"/>
  <c r="A4786" i="58"/>
  <c r="A4787" i="58"/>
  <c r="A4788" i="58"/>
  <c r="A4789" i="58"/>
  <c r="A4790" i="58"/>
  <c r="A4791" i="58"/>
  <c r="A4792" i="58"/>
  <c r="A4793" i="58"/>
  <c r="A4794" i="58"/>
  <c r="B4781" i="58"/>
  <c r="B4782" i="58"/>
  <c r="B4783" i="58"/>
  <c r="B4784" i="58"/>
  <c r="B4785" i="58"/>
  <c r="B4786" i="58"/>
  <c r="B4787" i="58"/>
  <c r="B4788" i="58"/>
  <c r="B4789" i="58"/>
  <c r="B4790" i="58"/>
  <c r="B4791" i="58"/>
  <c r="B4792" i="58"/>
  <c r="B4793" i="58"/>
  <c r="B4794" i="58"/>
  <c r="D4781" i="58"/>
  <c r="E4781" i="58" s="1"/>
  <c r="D4782" i="58"/>
  <c r="E4782" i="58" s="1"/>
  <c r="D4783" i="58"/>
  <c r="E4783" i="58" s="1"/>
  <c r="D4784" i="58"/>
  <c r="E4784" i="58" s="1"/>
  <c r="D4785" i="58"/>
  <c r="E4785" i="58" s="1"/>
  <c r="D4786" i="58"/>
  <c r="E4786" i="58" s="1"/>
  <c r="D4787" i="58"/>
  <c r="E4787" i="58" s="1"/>
  <c r="D4788" i="58"/>
  <c r="E4788" i="58" s="1"/>
  <c r="D4789" i="58"/>
  <c r="E4789" i="58" s="1"/>
  <c r="D4790" i="58"/>
  <c r="E4790" i="58" s="1"/>
  <c r="D4791" i="58"/>
  <c r="E4791" i="58" s="1"/>
  <c r="D4792" i="58"/>
  <c r="E4792" i="58" s="1"/>
  <c r="D4793" i="58"/>
  <c r="E4793" i="58" s="1"/>
  <c r="D4794" i="58"/>
  <c r="E4794" i="58" s="1"/>
  <c r="F4781" i="58"/>
  <c r="F4782" i="58"/>
  <c r="F4783" i="58"/>
  <c r="F4784" i="58"/>
  <c r="F4785" i="58"/>
  <c r="F4786" i="58"/>
  <c r="F4787" i="58"/>
  <c r="F4788" i="58"/>
  <c r="F4789" i="58"/>
  <c r="F4790" i="58"/>
  <c r="F4791" i="58"/>
  <c r="F4792" i="58"/>
  <c r="F4793" i="58"/>
  <c r="F4794" i="58"/>
  <c r="J4781" i="58"/>
  <c r="J4782" i="58"/>
  <c r="J4783" i="58"/>
  <c r="J4784" i="58"/>
  <c r="J4785" i="58"/>
  <c r="J4786" i="58"/>
  <c r="J4787" i="58"/>
  <c r="J4788" i="58"/>
  <c r="J4789" i="58"/>
  <c r="J4790" i="58"/>
  <c r="J4791" i="58"/>
  <c r="J4792" i="58"/>
  <c r="J4793" i="58"/>
  <c r="J4794" i="58"/>
  <c r="K4781" i="58"/>
  <c r="K4782" i="58"/>
  <c r="K4783" i="58"/>
  <c r="K4784" i="58"/>
  <c r="K4785" i="58"/>
  <c r="K4786" i="58"/>
  <c r="K4787" i="58"/>
  <c r="K4788" i="58"/>
  <c r="K4789" i="58"/>
  <c r="K4790" i="58"/>
  <c r="K4791" i="58"/>
  <c r="K4792" i="58"/>
  <c r="K4793" i="58"/>
  <c r="K4794" i="58"/>
  <c r="L4781" i="58"/>
  <c r="L4782" i="58"/>
  <c r="L4783" i="58"/>
  <c r="L4784" i="58"/>
  <c r="L4785" i="58"/>
  <c r="L4786" i="58"/>
  <c r="L4787" i="58"/>
  <c r="L4788" i="58"/>
  <c r="L4789" i="58"/>
  <c r="L4790" i="58"/>
  <c r="L4791" i="58"/>
  <c r="L4792" i="58"/>
  <c r="L4793" i="58"/>
  <c r="L4794" i="58"/>
  <c r="M4781" i="58"/>
  <c r="M4782" i="58"/>
  <c r="M4783" i="58"/>
  <c r="M4784" i="58"/>
  <c r="M4785" i="58"/>
  <c r="M4786" i="58"/>
  <c r="M4787" i="58"/>
  <c r="M4788" i="58"/>
  <c r="M4789" i="58"/>
  <c r="M4790" i="58"/>
  <c r="M4791" i="58"/>
  <c r="M4792" i="58"/>
  <c r="M4793" i="58"/>
  <c r="M4794" i="58"/>
  <c r="P4781" i="58"/>
  <c r="P4782" i="58"/>
  <c r="P4783" i="58"/>
  <c r="P4784" i="58"/>
  <c r="P4785" i="58"/>
  <c r="P4786" i="58"/>
  <c r="P4787" i="58"/>
  <c r="P4788" i="58"/>
  <c r="P4789" i="58"/>
  <c r="P4790" i="58"/>
  <c r="P4791" i="58"/>
  <c r="P4792" i="58"/>
  <c r="P4793" i="58"/>
  <c r="P4794" i="58"/>
  <c r="Q4781" i="58"/>
  <c r="Q4782" i="58"/>
  <c r="Q4783" i="58"/>
  <c r="Q4784" i="58"/>
  <c r="Q4785" i="58"/>
  <c r="Q4786" i="58"/>
  <c r="Q4787" i="58"/>
  <c r="Q4788" i="58"/>
  <c r="Q4789" i="58"/>
  <c r="Q4790" i="58"/>
  <c r="Q4791" i="58"/>
  <c r="Q4792" i="58"/>
  <c r="Q4793" i="58"/>
  <c r="Q4794" i="58"/>
  <c r="R4781" i="58"/>
  <c r="T4781" i="58" s="1"/>
  <c r="V4781" i="58" s="1"/>
  <c r="R4782" i="58"/>
  <c r="T4782" i="58" s="1"/>
  <c r="V4782" i="58" s="1"/>
  <c r="R4783" i="58"/>
  <c r="T4783" i="58" s="1"/>
  <c r="V4783" i="58" s="1"/>
  <c r="R4784" i="58"/>
  <c r="T4784" i="58" s="1"/>
  <c r="V4784" i="58" s="1"/>
  <c r="R4785" i="58"/>
  <c r="T4785" i="58" s="1"/>
  <c r="V4785" i="58" s="1"/>
  <c r="R4786" i="58"/>
  <c r="T4786" i="58" s="1"/>
  <c r="V4786" i="58" s="1"/>
  <c r="R4787" i="58"/>
  <c r="T4787" i="58" s="1"/>
  <c r="V4787" i="58" s="1"/>
  <c r="R4788" i="58"/>
  <c r="T4788" i="58" s="1"/>
  <c r="V4788" i="58" s="1"/>
  <c r="R4789" i="58"/>
  <c r="T4789" i="58" s="1"/>
  <c r="V4789" i="58" s="1"/>
  <c r="R4790" i="58"/>
  <c r="T4790" i="58" s="1"/>
  <c r="V4790" i="58" s="1"/>
  <c r="R4791" i="58"/>
  <c r="T4791" i="58" s="1"/>
  <c r="V4791" i="58" s="1"/>
  <c r="R4792" i="58"/>
  <c r="T4792" i="58" s="1"/>
  <c r="V4792" i="58" s="1"/>
  <c r="R4793" i="58"/>
  <c r="T4793" i="58" s="1"/>
  <c r="V4793" i="58" s="1"/>
  <c r="R4794" i="58"/>
  <c r="T4794" i="58" s="1"/>
  <c r="V4794" i="58" s="1"/>
  <c r="X4781" i="58"/>
  <c r="X4782" i="58"/>
  <c r="X4783" i="58"/>
  <c r="X4784" i="58"/>
  <c r="X4785" i="58"/>
  <c r="X4786" i="58"/>
  <c r="X4787" i="58"/>
  <c r="X4788" i="58"/>
  <c r="X4789" i="58"/>
  <c r="X4790" i="58"/>
  <c r="X4791" i="58"/>
  <c r="X4792" i="58"/>
  <c r="X4793" i="58"/>
  <c r="X4794" i="58"/>
  <c r="A4702" i="58"/>
  <c r="A4703" i="58"/>
  <c r="A4704" i="58"/>
  <c r="A4705" i="58"/>
  <c r="A4706" i="58"/>
  <c r="A4707" i="58"/>
  <c r="A4708" i="58"/>
  <c r="A4709" i="58"/>
  <c r="A4710" i="58"/>
  <c r="A4711" i="58"/>
  <c r="A4712" i="58"/>
  <c r="A4713" i="58"/>
  <c r="A4714" i="58"/>
  <c r="B4702" i="58"/>
  <c r="B4703" i="58"/>
  <c r="B4704" i="58"/>
  <c r="B4705" i="58"/>
  <c r="B4706" i="58"/>
  <c r="B4707" i="58"/>
  <c r="B4708" i="58"/>
  <c r="B4709" i="58"/>
  <c r="B4710" i="58"/>
  <c r="B4711" i="58"/>
  <c r="B4712" i="58"/>
  <c r="B4713" i="58"/>
  <c r="B4714" i="58"/>
  <c r="D4702" i="58"/>
  <c r="E4702" i="58" s="1"/>
  <c r="D4703" i="58"/>
  <c r="E4703" i="58" s="1"/>
  <c r="D4704" i="58"/>
  <c r="E4704" i="58" s="1"/>
  <c r="D4705" i="58"/>
  <c r="E4705" i="58" s="1"/>
  <c r="D4706" i="58"/>
  <c r="E4706" i="58" s="1"/>
  <c r="D4707" i="58"/>
  <c r="E4707" i="58" s="1"/>
  <c r="D4708" i="58"/>
  <c r="E4708" i="58" s="1"/>
  <c r="D4709" i="58"/>
  <c r="E4709" i="58" s="1"/>
  <c r="D4710" i="58"/>
  <c r="E4710" i="58" s="1"/>
  <c r="D4711" i="58"/>
  <c r="E4711" i="58" s="1"/>
  <c r="D4712" i="58"/>
  <c r="E4712" i="58" s="1"/>
  <c r="D4713" i="58"/>
  <c r="E4713" i="58" s="1"/>
  <c r="D4714" i="58"/>
  <c r="E4714" i="58" s="1"/>
  <c r="F4702" i="58"/>
  <c r="F4703" i="58"/>
  <c r="F4704" i="58"/>
  <c r="F4705" i="58"/>
  <c r="F4706" i="58"/>
  <c r="F4707" i="58"/>
  <c r="F4708" i="58"/>
  <c r="F4709" i="58"/>
  <c r="F4710" i="58"/>
  <c r="F4711" i="58"/>
  <c r="F4712" i="58"/>
  <c r="F4713" i="58"/>
  <c r="F4714" i="58"/>
  <c r="J4702" i="58"/>
  <c r="J4703" i="58"/>
  <c r="J4704" i="58"/>
  <c r="J4705" i="58"/>
  <c r="J4706" i="58"/>
  <c r="J4707" i="58"/>
  <c r="J4708" i="58"/>
  <c r="J4709" i="58"/>
  <c r="J4710" i="58"/>
  <c r="J4711" i="58"/>
  <c r="J4712" i="58"/>
  <c r="J4713" i="58"/>
  <c r="J4714" i="58"/>
  <c r="K4702" i="58"/>
  <c r="K4703" i="58"/>
  <c r="K4704" i="58"/>
  <c r="K4705" i="58"/>
  <c r="K4706" i="58"/>
  <c r="K4707" i="58"/>
  <c r="K4708" i="58"/>
  <c r="K4709" i="58"/>
  <c r="K4710" i="58"/>
  <c r="K4711" i="58"/>
  <c r="K4712" i="58"/>
  <c r="K4713" i="58"/>
  <c r="K4714" i="58"/>
  <c r="L4702" i="58"/>
  <c r="L4703" i="58"/>
  <c r="L4704" i="58"/>
  <c r="L4705" i="58"/>
  <c r="L4706" i="58"/>
  <c r="L4707" i="58"/>
  <c r="L4708" i="58"/>
  <c r="L4709" i="58"/>
  <c r="L4710" i="58"/>
  <c r="L4711" i="58"/>
  <c r="L4712" i="58"/>
  <c r="L4713" i="58"/>
  <c r="L4714" i="58"/>
  <c r="M4702" i="58"/>
  <c r="M4703" i="58"/>
  <c r="M4704" i="58"/>
  <c r="M4705" i="58"/>
  <c r="M4706" i="58"/>
  <c r="M4707" i="58"/>
  <c r="M4708" i="58"/>
  <c r="M4709" i="58"/>
  <c r="M4710" i="58"/>
  <c r="M4711" i="58"/>
  <c r="M4712" i="58"/>
  <c r="M4713" i="58"/>
  <c r="M4714" i="58"/>
  <c r="P4702" i="58"/>
  <c r="P4703" i="58"/>
  <c r="P4704" i="58"/>
  <c r="P4705" i="58"/>
  <c r="P4706" i="58"/>
  <c r="P4707" i="58"/>
  <c r="P4708" i="58"/>
  <c r="P4709" i="58"/>
  <c r="P4710" i="58"/>
  <c r="P4711" i="58"/>
  <c r="P4712" i="58"/>
  <c r="P4713" i="58"/>
  <c r="P4714" i="58"/>
  <c r="Q4702" i="58"/>
  <c r="Q4703" i="58"/>
  <c r="Q4704" i="58"/>
  <c r="Q4705" i="58"/>
  <c r="Q4706" i="58"/>
  <c r="Q4707" i="58"/>
  <c r="Q4708" i="58"/>
  <c r="Q4709" i="58"/>
  <c r="Q4710" i="58"/>
  <c r="Q4711" i="58"/>
  <c r="Q4712" i="58"/>
  <c r="Q4713" i="58"/>
  <c r="Q4714" i="58"/>
  <c r="R4702" i="58"/>
  <c r="T4702" i="58" s="1"/>
  <c r="V4702" i="58" s="1"/>
  <c r="R4703" i="58"/>
  <c r="T4703" i="58" s="1"/>
  <c r="V4703" i="58" s="1"/>
  <c r="R4704" i="58"/>
  <c r="T4704" i="58" s="1"/>
  <c r="V4704" i="58" s="1"/>
  <c r="R4705" i="58"/>
  <c r="T4705" i="58" s="1"/>
  <c r="V4705" i="58" s="1"/>
  <c r="R4706" i="58"/>
  <c r="T4706" i="58" s="1"/>
  <c r="V4706" i="58" s="1"/>
  <c r="R4707" i="58"/>
  <c r="T4707" i="58" s="1"/>
  <c r="V4707" i="58" s="1"/>
  <c r="R4708" i="58"/>
  <c r="T4708" i="58" s="1"/>
  <c r="V4708" i="58" s="1"/>
  <c r="R4709" i="58"/>
  <c r="T4709" i="58" s="1"/>
  <c r="V4709" i="58" s="1"/>
  <c r="R4710" i="58"/>
  <c r="T4710" i="58" s="1"/>
  <c r="V4710" i="58" s="1"/>
  <c r="R4711" i="58"/>
  <c r="T4711" i="58" s="1"/>
  <c r="V4711" i="58" s="1"/>
  <c r="R4712" i="58"/>
  <c r="T4712" i="58" s="1"/>
  <c r="V4712" i="58" s="1"/>
  <c r="R4713" i="58"/>
  <c r="T4713" i="58" s="1"/>
  <c r="V4713" i="58" s="1"/>
  <c r="R4714" i="58"/>
  <c r="T4714" i="58" s="1"/>
  <c r="V4714" i="58" s="1"/>
  <c r="X4702" i="58"/>
  <c r="X4703" i="58"/>
  <c r="X4704" i="58"/>
  <c r="X4705" i="58"/>
  <c r="X4706" i="58"/>
  <c r="X4707" i="58"/>
  <c r="X4708" i="58"/>
  <c r="X4709" i="58"/>
  <c r="X4710" i="58"/>
  <c r="X4711" i="58"/>
  <c r="X4712" i="58"/>
  <c r="X4713" i="58"/>
  <c r="X4714" i="58"/>
  <c r="A4715" i="58"/>
  <c r="A4716" i="58"/>
  <c r="A4717" i="58"/>
  <c r="A4718" i="58"/>
  <c r="A4719" i="58"/>
  <c r="A4720" i="58"/>
  <c r="A4721" i="58"/>
  <c r="A4722" i="58"/>
  <c r="A4723" i="58"/>
  <c r="A4724" i="58"/>
  <c r="A4725" i="58"/>
  <c r="A4726" i="58"/>
  <c r="A4727" i="58"/>
  <c r="B4715" i="58"/>
  <c r="B4716" i="58"/>
  <c r="B4717" i="58"/>
  <c r="B4718" i="58"/>
  <c r="B4719" i="58"/>
  <c r="B4720" i="58"/>
  <c r="B4721" i="58"/>
  <c r="B4722" i="58"/>
  <c r="B4723" i="58"/>
  <c r="B4724" i="58"/>
  <c r="B4725" i="58"/>
  <c r="B4726" i="58"/>
  <c r="B4727" i="58"/>
  <c r="D4715" i="58"/>
  <c r="E4715" i="58" s="1"/>
  <c r="D4716" i="58"/>
  <c r="E4716" i="58" s="1"/>
  <c r="D4717" i="58"/>
  <c r="E4717" i="58" s="1"/>
  <c r="D4718" i="58"/>
  <c r="E4718" i="58" s="1"/>
  <c r="D4719" i="58"/>
  <c r="E4719" i="58" s="1"/>
  <c r="D4720" i="58"/>
  <c r="E4720" i="58" s="1"/>
  <c r="D4721" i="58"/>
  <c r="E4721" i="58" s="1"/>
  <c r="D4722" i="58"/>
  <c r="E4722" i="58" s="1"/>
  <c r="D4723" i="58"/>
  <c r="E4723" i="58" s="1"/>
  <c r="D4724" i="58"/>
  <c r="E4724" i="58" s="1"/>
  <c r="D4725" i="58"/>
  <c r="E4725" i="58" s="1"/>
  <c r="D4726" i="58"/>
  <c r="E4726" i="58" s="1"/>
  <c r="D4727" i="58"/>
  <c r="E4727" i="58" s="1"/>
  <c r="F4715" i="58"/>
  <c r="F4716" i="58"/>
  <c r="F4717" i="58"/>
  <c r="F4718" i="58"/>
  <c r="F4719" i="58"/>
  <c r="F4720" i="58"/>
  <c r="F4721" i="58"/>
  <c r="F4722" i="58"/>
  <c r="F4723" i="58"/>
  <c r="F4724" i="58"/>
  <c r="F4725" i="58"/>
  <c r="F4726" i="58"/>
  <c r="F4727" i="58"/>
  <c r="J4715" i="58"/>
  <c r="J4716" i="58"/>
  <c r="J4717" i="58"/>
  <c r="J4718" i="58"/>
  <c r="J4719" i="58"/>
  <c r="J4720" i="58"/>
  <c r="J4721" i="58"/>
  <c r="J4722" i="58"/>
  <c r="J4723" i="58"/>
  <c r="J4724" i="58"/>
  <c r="J4725" i="58"/>
  <c r="J4726" i="58"/>
  <c r="J4727" i="58"/>
  <c r="K4715" i="58"/>
  <c r="K4716" i="58"/>
  <c r="K4717" i="58"/>
  <c r="K4718" i="58"/>
  <c r="K4719" i="58"/>
  <c r="K4720" i="58"/>
  <c r="K4721" i="58"/>
  <c r="K4722" i="58"/>
  <c r="K4723" i="58"/>
  <c r="K4724" i="58"/>
  <c r="K4725" i="58"/>
  <c r="K4726" i="58"/>
  <c r="K4727" i="58"/>
  <c r="L4715" i="58"/>
  <c r="L4716" i="58"/>
  <c r="L4717" i="58"/>
  <c r="L4718" i="58"/>
  <c r="L4719" i="58"/>
  <c r="L4720" i="58"/>
  <c r="L4721" i="58"/>
  <c r="L4722" i="58"/>
  <c r="L4723" i="58"/>
  <c r="L4724" i="58"/>
  <c r="L4725" i="58"/>
  <c r="L4726" i="58"/>
  <c r="L4727" i="58"/>
  <c r="M4715" i="58"/>
  <c r="M4716" i="58"/>
  <c r="M4717" i="58"/>
  <c r="M4718" i="58"/>
  <c r="M4719" i="58"/>
  <c r="M4720" i="58"/>
  <c r="M4721" i="58"/>
  <c r="M4722" i="58"/>
  <c r="M4723" i="58"/>
  <c r="M4724" i="58"/>
  <c r="M4725" i="58"/>
  <c r="M4726" i="58"/>
  <c r="M4727" i="58"/>
  <c r="P4715" i="58"/>
  <c r="P4716" i="58"/>
  <c r="P4717" i="58"/>
  <c r="P4718" i="58"/>
  <c r="P4719" i="58"/>
  <c r="P4720" i="58"/>
  <c r="P4721" i="58"/>
  <c r="P4722" i="58"/>
  <c r="P4723" i="58"/>
  <c r="P4724" i="58"/>
  <c r="P4725" i="58"/>
  <c r="P4726" i="58"/>
  <c r="P4727" i="58"/>
  <c r="Q4715" i="58"/>
  <c r="Q4716" i="58"/>
  <c r="Q4717" i="58"/>
  <c r="Q4718" i="58"/>
  <c r="Q4719" i="58"/>
  <c r="Q4720" i="58"/>
  <c r="Q4721" i="58"/>
  <c r="Q4722" i="58"/>
  <c r="Q4723" i="58"/>
  <c r="Q4724" i="58"/>
  <c r="Q4725" i="58"/>
  <c r="Q4726" i="58"/>
  <c r="Q4727" i="58"/>
  <c r="R4715" i="58"/>
  <c r="T4715" i="58" s="1"/>
  <c r="V4715" i="58" s="1"/>
  <c r="R4716" i="58"/>
  <c r="T4716" i="58" s="1"/>
  <c r="V4716" i="58" s="1"/>
  <c r="R4717" i="58"/>
  <c r="T4717" i="58" s="1"/>
  <c r="V4717" i="58" s="1"/>
  <c r="R4718" i="58"/>
  <c r="T4718" i="58" s="1"/>
  <c r="V4718" i="58" s="1"/>
  <c r="R4719" i="58"/>
  <c r="T4719" i="58" s="1"/>
  <c r="V4719" i="58" s="1"/>
  <c r="R4720" i="58"/>
  <c r="T4720" i="58" s="1"/>
  <c r="V4720" i="58" s="1"/>
  <c r="R4721" i="58"/>
  <c r="T4721" i="58" s="1"/>
  <c r="V4721" i="58" s="1"/>
  <c r="R4722" i="58"/>
  <c r="T4722" i="58" s="1"/>
  <c r="V4722" i="58" s="1"/>
  <c r="R4723" i="58"/>
  <c r="T4723" i="58" s="1"/>
  <c r="V4723" i="58" s="1"/>
  <c r="R4724" i="58"/>
  <c r="T4724" i="58" s="1"/>
  <c r="V4724" i="58" s="1"/>
  <c r="R4725" i="58"/>
  <c r="T4725" i="58" s="1"/>
  <c r="V4725" i="58" s="1"/>
  <c r="R4726" i="58"/>
  <c r="T4726" i="58" s="1"/>
  <c r="V4726" i="58" s="1"/>
  <c r="R4727" i="58"/>
  <c r="T4727" i="58" s="1"/>
  <c r="V4727" i="58" s="1"/>
  <c r="X4715" i="58"/>
  <c r="X4716" i="58"/>
  <c r="X4717" i="58"/>
  <c r="X4718" i="58"/>
  <c r="X4719" i="58"/>
  <c r="X4720" i="58"/>
  <c r="X4721" i="58"/>
  <c r="X4722" i="58"/>
  <c r="X4723" i="58"/>
  <c r="X4724" i="58"/>
  <c r="X4725" i="58"/>
  <c r="X4726" i="58"/>
  <c r="X4727" i="58"/>
  <c r="A4728" i="58"/>
  <c r="A4729" i="58"/>
  <c r="A4730" i="58"/>
  <c r="A4731" i="58"/>
  <c r="A4732" i="58"/>
  <c r="A4733" i="58"/>
  <c r="A4734" i="58"/>
  <c r="A4735" i="58"/>
  <c r="A4736" i="58"/>
  <c r="A4737" i="58"/>
  <c r="A4738" i="58"/>
  <c r="A4739" i="58"/>
  <c r="A4740" i="58"/>
  <c r="B4728" i="58"/>
  <c r="B4729" i="58"/>
  <c r="B4730" i="58"/>
  <c r="B4731" i="58"/>
  <c r="B4732" i="58"/>
  <c r="B4733" i="58"/>
  <c r="B4734" i="58"/>
  <c r="B4735" i="58"/>
  <c r="B4736" i="58"/>
  <c r="B4737" i="58"/>
  <c r="B4738" i="58"/>
  <c r="B4739" i="58"/>
  <c r="B4740" i="58"/>
  <c r="D4728" i="58"/>
  <c r="E4728" i="58" s="1"/>
  <c r="D4729" i="58"/>
  <c r="E4729" i="58" s="1"/>
  <c r="D4730" i="58"/>
  <c r="E4730" i="58" s="1"/>
  <c r="D4731" i="58"/>
  <c r="E4731" i="58" s="1"/>
  <c r="D4732" i="58"/>
  <c r="E4732" i="58" s="1"/>
  <c r="D4733" i="58"/>
  <c r="E4733" i="58" s="1"/>
  <c r="D4734" i="58"/>
  <c r="E4734" i="58" s="1"/>
  <c r="D4735" i="58"/>
  <c r="E4735" i="58" s="1"/>
  <c r="D4736" i="58"/>
  <c r="E4736" i="58" s="1"/>
  <c r="D4737" i="58"/>
  <c r="E4737" i="58" s="1"/>
  <c r="D4738" i="58"/>
  <c r="E4738" i="58" s="1"/>
  <c r="D4739" i="58"/>
  <c r="E4739" i="58" s="1"/>
  <c r="D4740" i="58"/>
  <c r="E4740" i="58" s="1"/>
  <c r="F4728" i="58"/>
  <c r="F4729" i="58"/>
  <c r="F4730" i="58"/>
  <c r="F4731" i="58"/>
  <c r="F4732" i="58"/>
  <c r="F4733" i="58"/>
  <c r="F4734" i="58"/>
  <c r="F4735" i="58"/>
  <c r="F4736" i="58"/>
  <c r="F4737" i="58"/>
  <c r="F4738" i="58"/>
  <c r="F4739" i="58"/>
  <c r="F4740" i="58"/>
  <c r="J4728" i="58"/>
  <c r="J4729" i="58"/>
  <c r="J4730" i="58"/>
  <c r="J4731" i="58"/>
  <c r="J4732" i="58"/>
  <c r="J4733" i="58"/>
  <c r="J4734" i="58"/>
  <c r="J4735" i="58"/>
  <c r="J4736" i="58"/>
  <c r="J4737" i="58"/>
  <c r="J4738" i="58"/>
  <c r="J4739" i="58"/>
  <c r="J4740" i="58"/>
  <c r="K4728" i="58"/>
  <c r="K4729" i="58"/>
  <c r="K4730" i="58"/>
  <c r="K4731" i="58"/>
  <c r="K4732" i="58"/>
  <c r="K4733" i="58"/>
  <c r="K4734" i="58"/>
  <c r="K4735" i="58"/>
  <c r="K4736" i="58"/>
  <c r="K4737" i="58"/>
  <c r="K4738" i="58"/>
  <c r="K4739" i="58"/>
  <c r="K4740" i="58"/>
  <c r="L4728" i="58"/>
  <c r="L4729" i="58"/>
  <c r="L4730" i="58"/>
  <c r="L4731" i="58"/>
  <c r="L4732" i="58"/>
  <c r="L4733" i="58"/>
  <c r="L4734" i="58"/>
  <c r="L4735" i="58"/>
  <c r="L4736" i="58"/>
  <c r="L4737" i="58"/>
  <c r="L4738" i="58"/>
  <c r="L4739" i="58"/>
  <c r="L4740" i="58"/>
  <c r="M4728" i="58"/>
  <c r="M4729" i="58"/>
  <c r="M4730" i="58"/>
  <c r="M4731" i="58"/>
  <c r="M4732" i="58"/>
  <c r="M4733" i="58"/>
  <c r="M4734" i="58"/>
  <c r="M4735" i="58"/>
  <c r="M4736" i="58"/>
  <c r="M4737" i="58"/>
  <c r="M4738" i="58"/>
  <c r="M4739" i="58"/>
  <c r="M4740" i="58"/>
  <c r="P4728" i="58"/>
  <c r="P4729" i="58"/>
  <c r="P4730" i="58"/>
  <c r="P4731" i="58"/>
  <c r="P4732" i="58"/>
  <c r="P4733" i="58"/>
  <c r="P4734" i="58"/>
  <c r="P4735" i="58"/>
  <c r="P4736" i="58"/>
  <c r="P4737" i="58"/>
  <c r="P4738" i="58"/>
  <c r="P4739" i="58"/>
  <c r="P4740" i="58"/>
  <c r="Q4728" i="58"/>
  <c r="Q4729" i="58"/>
  <c r="Q4730" i="58"/>
  <c r="Q4731" i="58"/>
  <c r="Q4732" i="58"/>
  <c r="Q4733" i="58"/>
  <c r="Q4734" i="58"/>
  <c r="Q4735" i="58"/>
  <c r="Q4736" i="58"/>
  <c r="Q4737" i="58"/>
  <c r="Q4738" i="58"/>
  <c r="Q4739" i="58"/>
  <c r="Q4740" i="58"/>
  <c r="R4728" i="58"/>
  <c r="T4728" i="58" s="1"/>
  <c r="V4728" i="58" s="1"/>
  <c r="R4729" i="58"/>
  <c r="T4729" i="58" s="1"/>
  <c r="V4729" i="58" s="1"/>
  <c r="R4730" i="58"/>
  <c r="T4730" i="58" s="1"/>
  <c r="V4730" i="58" s="1"/>
  <c r="R4731" i="58"/>
  <c r="T4731" i="58" s="1"/>
  <c r="V4731" i="58" s="1"/>
  <c r="R4732" i="58"/>
  <c r="T4732" i="58" s="1"/>
  <c r="V4732" i="58" s="1"/>
  <c r="R4733" i="58"/>
  <c r="T4733" i="58" s="1"/>
  <c r="V4733" i="58" s="1"/>
  <c r="R4734" i="58"/>
  <c r="T4734" i="58" s="1"/>
  <c r="V4734" i="58" s="1"/>
  <c r="R4735" i="58"/>
  <c r="T4735" i="58" s="1"/>
  <c r="V4735" i="58" s="1"/>
  <c r="R4736" i="58"/>
  <c r="T4736" i="58" s="1"/>
  <c r="V4736" i="58" s="1"/>
  <c r="R4737" i="58"/>
  <c r="T4737" i="58" s="1"/>
  <c r="V4737" i="58" s="1"/>
  <c r="R4738" i="58"/>
  <c r="T4738" i="58" s="1"/>
  <c r="V4738" i="58" s="1"/>
  <c r="R4739" i="58"/>
  <c r="T4739" i="58" s="1"/>
  <c r="V4739" i="58" s="1"/>
  <c r="R4740" i="58"/>
  <c r="T4740" i="58" s="1"/>
  <c r="V4740" i="58" s="1"/>
  <c r="X4728" i="58"/>
  <c r="X4729" i="58"/>
  <c r="X4730" i="58"/>
  <c r="X4731" i="58"/>
  <c r="X4732" i="58"/>
  <c r="X4733" i="58"/>
  <c r="X4734" i="58"/>
  <c r="X4735" i="58"/>
  <c r="X4736" i="58"/>
  <c r="X4737" i="58"/>
  <c r="X4738" i="58"/>
  <c r="X4739" i="58"/>
  <c r="X4740" i="58"/>
  <c r="A4640" i="58"/>
  <c r="B4640" i="58"/>
  <c r="D4640" i="58"/>
  <c r="E4640" i="58" s="1"/>
  <c r="F4640" i="58"/>
  <c r="J4640" i="58"/>
  <c r="K4640" i="58"/>
  <c r="L4640" i="58"/>
  <c r="M4640" i="58"/>
  <c r="P4640" i="58"/>
  <c r="Q4640" i="58"/>
  <c r="R4640" i="58"/>
  <c r="T4640" i="58" s="1"/>
  <c r="V4640" i="58" s="1"/>
  <c r="X4640" i="58"/>
  <c r="A4641" i="58"/>
  <c r="B4641" i="58"/>
  <c r="D4641" i="58"/>
  <c r="E4641" i="58" s="1"/>
  <c r="F4641" i="58"/>
  <c r="J4641" i="58"/>
  <c r="K4641" i="58"/>
  <c r="L4641" i="58"/>
  <c r="M4641" i="58"/>
  <c r="P4641" i="58"/>
  <c r="Q4641" i="58"/>
  <c r="R4641" i="58"/>
  <c r="T4641" i="58" s="1"/>
  <c r="V4641" i="58" s="1"/>
  <c r="X4641" i="58"/>
  <c r="A4639" i="58"/>
  <c r="B4639" i="58"/>
  <c r="D4639" i="58"/>
  <c r="E4639" i="58" s="1"/>
  <c r="F4639" i="58"/>
  <c r="J4639" i="58"/>
  <c r="K4639" i="58"/>
  <c r="L4639" i="58"/>
  <c r="M4639" i="58"/>
  <c r="P4639" i="58"/>
  <c r="Q4639" i="58"/>
  <c r="R4639" i="58"/>
  <c r="T4639" i="58" s="1"/>
  <c r="V4639" i="58" s="1"/>
  <c r="X4639" i="58"/>
  <c r="A4642" i="58"/>
  <c r="A4643" i="58"/>
  <c r="A4644" i="58"/>
  <c r="A4645" i="58"/>
  <c r="A4646" i="58"/>
  <c r="A4647" i="58"/>
  <c r="A4648" i="58"/>
  <c r="A4649" i="58"/>
  <c r="A4650" i="58"/>
  <c r="A4651" i="58"/>
  <c r="A4652" i="58"/>
  <c r="A4653" i="58"/>
  <c r="A4654" i="58"/>
  <c r="A4655" i="58"/>
  <c r="A4656" i="58"/>
  <c r="A4657" i="58"/>
  <c r="B4642" i="58"/>
  <c r="B4643" i="58"/>
  <c r="B4644" i="58"/>
  <c r="B4645" i="58"/>
  <c r="B4646" i="58"/>
  <c r="B4647" i="58"/>
  <c r="B4648" i="58"/>
  <c r="B4649" i="58"/>
  <c r="B4650" i="58"/>
  <c r="B4651" i="58"/>
  <c r="B4652" i="58"/>
  <c r="B4653" i="58"/>
  <c r="B4654" i="58"/>
  <c r="B4655" i="58"/>
  <c r="B4656" i="58"/>
  <c r="B4657" i="58"/>
  <c r="D4642" i="58"/>
  <c r="E4642" i="58" s="1"/>
  <c r="D4643" i="58"/>
  <c r="E4643" i="58" s="1"/>
  <c r="D4644" i="58"/>
  <c r="E4644" i="58" s="1"/>
  <c r="D4645" i="58"/>
  <c r="E4645" i="58" s="1"/>
  <c r="D4646" i="58"/>
  <c r="E4646" i="58" s="1"/>
  <c r="D4647" i="58"/>
  <c r="E4647" i="58" s="1"/>
  <c r="D4648" i="58"/>
  <c r="E4648" i="58" s="1"/>
  <c r="D4649" i="58"/>
  <c r="E4649" i="58" s="1"/>
  <c r="D4650" i="58"/>
  <c r="E4650" i="58" s="1"/>
  <c r="D4651" i="58"/>
  <c r="E4651" i="58" s="1"/>
  <c r="D4652" i="58"/>
  <c r="E4652" i="58" s="1"/>
  <c r="D4653" i="58"/>
  <c r="E4653" i="58" s="1"/>
  <c r="D4654" i="58"/>
  <c r="E4654" i="58" s="1"/>
  <c r="D4655" i="58"/>
  <c r="E4655" i="58" s="1"/>
  <c r="D4656" i="58"/>
  <c r="E4656" i="58" s="1"/>
  <c r="D4657" i="58"/>
  <c r="E4657" i="58" s="1"/>
  <c r="F4642" i="58"/>
  <c r="F4643" i="58"/>
  <c r="F4644" i="58"/>
  <c r="F4645" i="58"/>
  <c r="F4646" i="58"/>
  <c r="F4647" i="58"/>
  <c r="F4648" i="58"/>
  <c r="F4649" i="58"/>
  <c r="F4650" i="58"/>
  <c r="F4651" i="58"/>
  <c r="F4652" i="58"/>
  <c r="F4653" i="58"/>
  <c r="F4654" i="58"/>
  <c r="F4655" i="58"/>
  <c r="F4656" i="58"/>
  <c r="F4657" i="58"/>
  <c r="J4642" i="58"/>
  <c r="J4643" i="58"/>
  <c r="J4644" i="58"/>
  <c r="J4645" i="58"/>
  <c r="J4646" i="58"/>
  <c r="J4647" i="58"/>
  <c r="J4648" i="58"/>
  <c r="J4649" i="58"/>
  <c r="J4650" i="58"/>
  <c r="J4651" i="58"/>
  <c r="J4652" i="58"/>
  <c r="J4653" i="58"/>
  <c r="J4654" i="58"/>
  <c r="J4655" i="58"/>
  <c r="J4656" i="58"/>
  <c r="J4657" i="58"/>
  <c r="K4642" i="58"/>
  <c r="K4643" i="58"/>
  <c r="K4644" i="58"/>
  <c r="K4645" i="58"/>
  <c r="K4646" i="58"/>
  <c r="K4647" i="58"/>
  <c r="K4648" i="58"/>
  <c r="K4649" i="58"/>
  <c r="K4650" i="58"/>
  <c r="K4651" i="58"/>
  <c r="K4652" i="58"/>
  <c r="K4653" i="58"/>
  <c r="K4654" i="58"/>
  <c r="K4655" i="58"/>
  <c r="K4656" i="58"/>
  <c r="K4657" i="58"/>
  <c r="L4642" i="58"/>
  <c r="L4643" i="58"/>
  <c r="L4644" i="58"/>
  <c r="L4645" i="58"/>
  <c r="L4646" i="58"/>
  <c r="L4647" i="58"/>
  <c r="L4648" i="58"/>
  <c r="L4649" i="58"/>
  <c r="L4650" i="58"/>
  <c r="L4651" i="58"/>
  <c r="L4652" i="58"/>
  <c r="L4653" i="58"/>
  <c r="L4654" i="58"/>
  <c r="L4655" i="58"/>
  <c r="L4656" i="58"/>
  <c r="L4657" i="58"/>
  <c r="M4642" i="58"/>
  <c r="M4643" i="58"/>
  <c r="M4644" i="58"/>
  <c r="M4645" i="58"/>
  <c r="M4646" i="58"/>
  <c r="M4647" i="58"/>
  <c r="M4648" i="58"/>
  <c r="M4649" i="58"/>
  <c r="M4650" i="58"/>
  <c r="M4651" i="58"/>
  <c r="M4652" i="58"/>
  <c r="M4653" i="58"/>
  <c r="M4654" i="58"/>
  <c r="M4655" i="58"/>
  <c r="M4656" i="58"/>
  <c r="M4657" i="58"/>
  <c r="P4642" i="58"/>
  <c r="P4643" i="58"/>
  <c r="P4644" i="58"/>
  <c r="P4645" i="58"/>
  <c r="P4646" i="58"/>
  <c r="P4647" i="58"/>
  <c r="P4648" i="58"/>
  <c r="P4649" i="58"/>
  <c r="P4650" i="58"/>
  <c r="P4651" i="58"/>
  <c r="P4652" i="58"/>
  <c r="P4653" i="58"/>
  <c r="P4654" i="58"/>
  <c r="P4655" i="58"/>
  <c r="P4656" i="58"/>
  <c r="P4657" i="58"/>
  <c r="Q4642" i="58"/>
  <c r="Q4643" i="58"/>
  <c r="Q4644" i="58"/>
  <c r="Q4645" i="58"/>
  <c r="Q4646" i="58"/>
  <c r="Q4647" i="58"/>
  <c r="Q4648" i="58"/>
  <c r="Q4649" i="58"/>
  <c r="Q4650" i="58"/>
  <c r="Q4651" i="58"/>
  <c r="Q4652" i="58"/>
  <c r="Q4653" i="58"/>
  <c r="Q4654" i="58"/>
  <c r="Q4655" i="58"/>
  <c r="Q4656" i="58"/>
  <c r="Q4657" i="58"/>
  <c r="R4642" i="58"/>
  <c r="T4642" i="58" s="1"/>
  <c r="V4642" i="58" s="1"/>
  <c r="R4643" i="58"/>
  <c r="T4643" i="58" s="1"/>
  <c r="V4643" i="58" s="1"/>
  <c r="R4644" i="58"/>
  <c r="T4644" i="58" s="1"/>
  <c r="V4644" i="58" s="1"/>
  <c r="R4645" i="58"/>
  <c r="T4645" i="58" s="1"/>
  <c r="V4645" i="58" s="1"/>
  <c r="R4646" i="58"/>
  <c r="T4646" i="58" s="1"/>
  <c r="V4646" i="58" s="1"/>
  <c r="R4647" i="58"/>
  <c r="T4647" i="58" s="1"/>
  <c r="V4647" i="58" s="1"/>
  <c r="R4648" i="58"/>
  <c r="T4648" i="58" s="1"/>
  <c r="V4648" i="58" s="1"/>
  <c r="R4649" i="58"/>
  <c r="T4649" i="58" s="1"/>
  <c r="V4649" i="58" s="1"/>
  <c r="R4650" i="58"/>
  <c r="T4650" i="58" s="1"/>
  <c r="V4650" i="58" s="1"/>
  <c r="R4651" i="58"/>
  <c r="T4651" i="58" s="1"/>
  <c r="V4651" i="58" s="1"/>
  <c r="R4652" i="58"/>
  <c r="T4652" i="58" s="1"/>
  <c r="V4652" i="58" s="1"/>
  <c r="R4653" i="58"/>
  <c r="T4653" i="58" s="1"/>
  <c r="V4653" i="58" s="1"/>
  <c r="R4654" i="58"/>
  <c r="T4654" i="58" s="1"/>
  <c r="V4654" i="58" s="1"/>
  <c r="R4655" i="58"/>
  <c r="T4655" i="58" s="1"/>
  <c r="V4655" i="58" s="1"/>
  <c r="R4656" i="58"/>
  <c r="T4656" i="58" s="1"/>
  <c r="V4656" i="58" s="1"/>
  <c r="R4657" i="58"/>
  <c r="T4657" i="58" s="1"/>
  <c r="V4657" i="58" s="1"/>
  <c r="X4642" i="58"/>
  <c r="X4643" i="58"/>
  <c r="X4644" i="58"/>
  <c r="X4645" i="58"/>
  <c r="X4646" i="58"/>
  <c r="X4647" i="58"/>
  <c r="X4648" i="58"/>
  <c r="X4649" i="58"/>
  <c r="X4650" i="58"/>
  <c r="X4651" i="58"/>
  <c r="X4652" i="58"/>
  <c r="X4653" i="58"/>
  <c r="X4654" i="58"/>
  <c r="X4655" i="58"/>
  <c r="X4656" i="58"/>
  <c r="X4657" i="58"/>
  <c r="A4658" i="58"/>
  <c r="A4659" i="58"/>
  <c r="A4660" i="58"/>
  <c r="A4661" i="58"/>
  <c r="A4662" i="58"/>
  <c r="A4663" i="58"/>
  <c r="A4664" i="58"/>
  <c r="A4665" i="58"/>
  <c r="A4666" i="58"/>
  <c r="A4667" i="58"/>
  <c r="A4668" i="58"/>
  <c r="A4669" i="58"/>
  <c r="A4670" i="58"/>
  <c r="A4671" i="58"/>
  <c r="A4672" i="58"/>
  <c r="A4673" i="58"/>
  <c r="B4658" i="58"/>
  <c r="B4659" i="58"/>
  <c r="B4660" i="58"/>
  <c r="B4661" i="58"/>
  <c r="B4662" i="58"/>
  <c r="B4663" i="58"/>
  <c r="B4664" i="58"/>
  <c r="B4665" i="58"/>
  <c r="B4666" i="58"/>
  <c r="B4667" i="58"/>
  <c r="B4668" i="58"/>
  <c r="B4669" i="58"/>
  <c r="B4670" i="58"/>
  <c r="B4671" i="58"/>
  <c r="B4672" i="58"/>
  <c r="B4673" i="58"/>
  <c r="D4658" i="58"/>
  <c r="E4658" i="58" s="1"/>
  <c r="D4659" i="58"/>
  <c r="E4659" i="58" s="1"/>
  <c r="D4660" i="58"/>
  <c r="E4660" i="58" s="1"/>
  <c r="D4661" i="58"/>
  <c r="E4661" i="58" s="1"/>
  <c r="D4662" i="58"/>
  <c r="E4662" i="58" s="1"/>
  <c r="D4663" i="58"/>
  <c r="E4663" i="58" s="1"/>
  <c r="D4664" i="58"/>
  <c r="E4664" i="58" s="1"/>
  <c r="D4665" i="58"/>
  <c r="E4665" i="58" s="1"/>
  <c r="D4666" i="58"/>
  <c r="E4666" i="58" s="1"/>
  <c r="D4667" i="58"/>
  <c r="E4667" i="58" s="1"/>
  <c r="D4668" i="58"/>
  <c r="E4668" i="58" s="1"/>
  <c r="D4669" i="58"/>
  <c r="E4669" i="58" s="1"/>
  <c r="D4670" i="58"/>
  <c r="E4670" i="58" s="1"/>
  <c r="D4671" i="58"/>
  <c r="E4671" i="58" s="1"/>
  <c r="D4672" i="58"/>
  <c r="E4672" i="58" s="1"/>
  <c r="D4673" i="58"/>
  <c r="E4673" i="58" s="1"/>
  <c r="F4658" i="58"/>
  <c r="F4659" i="58"/>
  <c r="F4660" i="58"/>
  <c r="F4661" i="58"/>
  <c r="F4662" i="58"/>
  <c r="F4663" i="58"/>
  <c r="F4664" i="58"/>
  <c r="F4665" i="58"/>
  <c r="F4666" i="58"/>
  <c r="F4667" i="58"/>
  <c r="F4668" i="58"/>
  <c r="F4669" i="58"/>
  <c r="F4670" i="58"/>
  <c r="F4671" i="58"/>
  <c r="F4672" i="58"/>
  <c r="F4673" i="58"/>
  <c r="J4658" i="58"/>
  <c r="J4659" i="58"/>
  <c r="J4660" i="58"/>
  <c r="J4661" i="58"/>
  <c r="J4662" i="58"/>
  <c r="J4663" i="58"/>
  <c r="J4664" i="58"/>
  <c r="J4665" i="58"/>
  <c r="J4666" i="58"/>
  <c r="J4667" i="58"/>
  <c r="J4668" i="58"/>
  <c r="J4669" i="58"/>
  <c r="J4670" i="58"/>
  <c r="J4671" i="58"/>
  <c r="J4672" i="58"/>
  <c r="J4673" i="58"/>
  <c r="K4658" i="58"/>
  <c r="K4659" i="58"/>
  <c r="K4660" i="58"/>
  <c r="K4661" i="58"/>
  <c r="K4662" i="58"/>
  <c r="K4663" i="58"/>
  <c r="K4664" i="58"/>
  <c r="K4665" i="58"/>
  <c r="K4666" i="58"/>
  <c r="K4667" i="58"/>
  <c r="K4668" i="58"/>
  <c r="K4669" i="58"/>
  <c r="K4670" i="58"/>
  <c r="K4671" i="58"/>
  <c r="K4672" i="58"/>
  <c r="K4673" i="58"/>
  <c r="L4658" i="58"/>
  <c r="L4659" i="58"/>
  <c r="L4660" i="58"/>
  <c r="L4661" i="58"/>
  <c r="L4662" i="58"/>
  <c r="L4663" i="58"/>
  <c r="L4664" i="58"/>
  <c r="L4665" i="58"/>
  <c r="L4666" i="58"/>
  <c r="L4667" i="58"/>
  <c r="L4668" i="58"/>
  <c r="L4669" i="58"/>
  <c r="L4670" i="58"/>
  <c r="L4671" i="58"/>
  <c r="L4672" i="58"/>
  <c r="L4673" i="58"/>
  <c r="M4658" i="58"/>
  <c r="M4659" i="58"/>
  <c r="M4660" i="58"/>
  <c r="M4661" i="58"/>
  <c r="M4662" i="58"/>
  <c r="M4663" i="58"/>
  <c r="M4664" i="58"/>
  <c r="M4665" i="58"/>
  <c r="M4666" i="58"/>
  <c r="M4667" i="58"/>
  <c r="M4668" i="58"/>
  <c r="M4669" i="58"/>
  <c r="M4670" i="58"/>
  <c r="M4671" i="58"/>
  <c r="M4672" i="58"/>
  <c r="M4673" i="58"/>
  <c r="P4658" i="58"/>
  <c r="P4659" i="58"/>
  <c r="P4660" i="58"/>
  <c r="P4661" i="58"/>
  <c r="P4662" i="58"/>
  <c r="P4663" i="58"/>
  <c r="P4664" i="58"/>
  <c r="P4665" i="58"/>
  <c r="P4666" i="58"/>
  <c r="P4667" i="58"/>
  <c r="P4668" i="58"/>
  <c r="P4669" i="58"/>
  <c r="P4670" i="58"/>
  <c r="P4671" i="58"/>
  <c r="P4672" i="58"/>
  <c r="P4673" i="58"/>
  <c r="Q4658" i="58"/>
  <c r="Q4659" i="58"/>
  <c r="Q4660" i="58"/>
  <c r="Q4661" i="58"/>
  <c r="Q4662" i="58"/>
  <c r="Q4663" i="58"/>
  <c r="Q4664" i="58"/>
  <c r="Q4665" i="58"/>
  <c r="Q4666" i="58"/>
  <c r="Q4667" i="58"/>
  <c r="Q4668" i="58"/>
  <c r="Q4669" i="58"/>
  <c r="Q4670" i="58"/>
  <c r="Q4671" i="58"/>
  <c r="Q4672" i="58"/>
  <c r="Q4673" i="58"/>
  <c r="R4658" i="58"/>
  <c r="T4658" i="58" s="1"/>
  <c r="V4658" i="58" s="1"/>
  <c r="R4659" i="58"/>
  <c r="T4659" i="58" s="1"/>
  <c r="V4659" i="58" s="1"/>
  <c r="R4660" i="58"/>
  <c r="T4660" i="58" s="1"/>
  <c r="V4660" i="58" s="1"/>
  <c r="R4661" i="58"/>
  <c r="T4661" i="58" s="1"/>
  <c r="V4661" i="58" s="1"/>
  <c r="R4662" i="58"/>
  <c r="T4662" i="58" s="1"/>
  <c r="V4662" i="58" s="1"/>
  <c r="R4663" i="58"/>
  <c r="T4663" i="58" s="1"/>
  <c r="V4663" i="58" s="1"/>
  <c r="R4664" i="58"/>
  <c r="T4664" i="58" s="1"/>
  <c r="V4664" i="58" s="1"/>
  <c r="R4665" i="58"/>
  <c r="T4665" i="58" s="1"/>
  <c r="V4665" i="58" s="1"/>
  <c r="R4666" i="58"/>
  <c r="T4666" i="58" s="1"/>
  <c r="V4666" i="58" s="1"/>
  <c r="R4667" i="58"/>
  <c r="T4667" i="58" s="1"/>
  <c r="V4667" i="58" s="1"/>
  <c r="R4668" i="58"/>
  <c r="T4668" i="58" s="1"/>
  <c r="V4668" i="58" s="1"/>
  <c r="R4669" i="58"/>
  <c r="T4669" i="58" s="1"/>
  <c r="V4669" i="58" s="1"/>
  <c r="R4670" i="58"/>
  <c r="T4670" i="58" s="1"/>
  <c r="V4670" i="58" s="1"/>
  <c r="R4671" i="58"/>
  <c r="T4671" i="58" s="1"/>
  <c r="V4671" i="58" s="1"/>
  <c r="R4672" i="58"/>
  <c r="T4672" i="58" s="1"/>
  <c r="V4672" i="58" s="1"/>
  <c r="R4673" i="58"/>
  <c r="T4673" i="58" s="1"/>
  <c r="V4673" i="58" s="1"/>
  <c r="X4658" i="58"/>
  <c r="X4659" i="58"/>
  <c r="X4660" i="58"/>
  <c r="X4661" i="58"/>
  <c r="X4662" i="58"/>
  <c r="X4663" i="58"/>
  <c r="X4664" i="58"/>
  <c r="X4665" i="58"/>
  <c r="X4666" i="58"/>
  <c r="X4667" i="58"/>
  <c r="X4668" i="58"/>
  <c r="X4669" i="58"/>
  <c r="X4670" i="58"/>
  <c r="X4671" i="58"/>
  <c r="X4672" i="58"/>
  <c r="X4673" i="58"/>
  <c r="A4674" i="58"/>
  <c r="A4675" i="58"/>
  <c r="A4676" i="58"/>
  <c r="A4677" i="58"/>
  <c r="A4678" i="58"/>
  <c r="A4679" i="58"/>
  <c r="A4680" i="58"/>
  <c r="A4681" i="58"/>
  <c r="A4682" i="58"/>
  <c r="A4683" i="58"/>
  <c r="A4684" i="58"/>
  <c r="A4685" i="58"/>
  <c r="A4686" i="58"/>
  <c r="A4687" i="58"/>
  <c r="A4688" i="58"/>
  <c r="A4689" i="58"/>
  <c r="B4674" i="58"/>
  <c r="B4675" i="58"/>
  <c r="B4676" i="58"/>
  <c r="B4677" i="58"/>
  <c r="B4678" i="58"/>
  <c r="B4679" i="58"/>
  <c r="B4680" i="58"/>
  <c r="B4681" i="58"/>
  <c r="B4682" i="58"/>
  <c r="B4683" i="58"/>
  <c r="B4684" i="58"/>
  <c r="B4685" i="58"/>
  <c r="B4686" i="58"/>
  <c r="B4687" i="58"/>
  <c r="B4688" i="58"/>
  <c r="B4689" i="58"/>
  <c r="D4674" i="58"/>
  <c r="E4674" i="58" s="1"/>
  <c r="D4675" i="58"/>
  <c r="E4675" i="58" s="1"/>
  <c r="D4676" i="58"/>
  <c r="E4676" i="58" s="1"/>
  <c r="D4677" i="58"/>
  <c r="E4677" i="58" s="1"/>
  <c r="D4678" i="58"/>
  <c r="E4678" i="58" s="1"/>
  <c r="D4679" i="58"/>
  <c r="E4679" i="58" s="1"/>
  <c r="D4680" i="58"/>
  <c r="E4680" i="58" s="1"/>
  <c r="D4681" i="58"/>
  <c r="E4681" i="58" s="1"/>
  <c r="D4682" i="58"/>
  <c r="E4682" i="58" s="1"/>
  <c r="D4683" i="58"/>
  <c r="E4683" i="58" s="1"/>
  <c r="D4684" i="58"/>
  <c r="E4684" i="58" s="1"/>
  <c r="D4685" i="58"/>
  <c r="E4685" i="58" s="1"/>
  <c r="D4686" i="58"/>
  <c r="E4686" i="58" s="1"/>
  <c r="D4687" i="58"/>
  <c r="E4687" i="58" s="1"/>
  <c r="D4688" i="58"/>
  <c r="E4688" i="58" s="1"/>
  <c r="D4689" i="58"/>
  <c r="E4689" i="58" s="1"/>
  <c r="F4674" i="58"/>
  <c r="F4675" i="58"/>
  <c r="F4676" i="58"/>
  <c r="F4677" i="58"/>
  <c r="F4678" i="58"/>
  <c r="F4679" i="58"/>
  <c r="F4680" i="58"/>
  <c r="F4681" i="58"/>
  <c r="F4682" i="58"/>
  <c r="F4683" i="58"/>
  <c r="F4684" i="58"/>
  <c r="F4685" i="58"/>
  <c r="F4686" i="58"/>
  <c r="F4687" i="58"/>
  <c r="F4688" i="58"/>
  <c r="F4689" i="58"/>
  <c r="J4674" i="58"/>
  <c r="J4675" i="58"/>
  <c r="J4676" i="58"/>
  <c r="J4677" i="58"/>
  <c r="J4678" i="58"/>
  <c r="J4679" i="58"/>
  <c r="J4680" i="58"/>
  <c r="J4681" i="58"/>
  <c r="J4682" i="58"/>
  <c r="J4683" i="58"/>
  <c r="J4684" i="58"/>
  <c r="J4685" i="58"/>
  <c r="J4686" i="58"/>
  <c r="J4687" i="58"/>
  <c r="J4688" i="58"/>
  <c r="J4689" i="58"/>
  <c r="K4674" i="58"/>
  <c r="K4675" i="58"/>
  <c r="K4676" i="58"/>
  <c r="K4677" i="58"/>
  <c r="K4678" i="58"/>
  <c r="K4679" i="58"/>
  <c r="K4680" i="58"/>
  <c r="K4681" i="58"/>
  <c r="K4682" i="58"/>
  <c r="K4683" i="58"/>
  <c r="K4684" i="58"/>
  <c r="K4685" i="58"/>
  <c r="K4686" i="58"/>
  <c r="K4687" i="58"/>
  <c r="K4688" i="58"/>
  <c r="K4689" i="58"/>
  <c r="L4674" i="58"/>
  <c r="L4675" i="58"/>
  <c r="L4676" i="58"/>
  <c r="L4677" i="58"/>
  <c r="L4678" i="58"/>
  <c r="L4679" i="58"/>
  <c r="L4680" i="58"/>
  <c r="L4681" i="58"/>
  <c r="L4682" i="58"/>
  <c r="L4683" i="58"/>
  <c r="L4684" i="58"/>
  <c r="L4685" i="58"/>
  <c r="L4686" i="58"/>
  <c r="L4687" i="58"/>
  <c r="L4688" i="58"/>
  <c r="L4689" i="58"/>
  <c r="M4674" i="58"/>
  <c r="M4675" i="58"/>
  <c r="M4676" i="58"/>
  <c r="M4677" i="58"/>
  <c r="M4678" i="58"/>
  <c r="M4679" i="58"/>
  <c r="M4680" i="58"/>
  <c r="M4681" i="58"/>
  <c r="M4682" i="58"/>
  <c r="M4683" i="58"/>
  <c r="M4684" i="58"/>
  <c r="M4685" i="58"/>
  <c r="M4686" i="58"/>
  <c r="M4687" i="58"/>
  <c r="M4688" i="58"/>
  <c r="M4689" i="58"/>
  <c r="P4674" i="58"/>
  <c r="P4675" i="58"/>
  <c r="P4676" i="58"/>
  <c r="P4677" i="58"/>
  <c r="P4678" i="58"/>
  <c r="P4679" i="58"/>
  <c r="P4680" i="58"/>
  <c r="P4681" i="58"/>
  <c r="P4682" i="58"/>
  <c r="P4683" i="58"/>
  <c r="P4684" i="58"/>
  <c r="P4685" i="58"/>
  <c r="P4686" i="58"/>
  <c r="P4687" i="58"/>
  <c r="P4688" i="58"/>
  <c r="P4689" i="58"/>
  <c r="Q4674" i="58"/>
  <c r="Q4675" i="58"/>
  <c r="Q4676" i="58"/>
  <c r="Q4677" i="58"/>
  <c r="Q4678" i="58"/>
  <c r="Q4679" i="58"/>
  <c r="Q4680" i="58"/>
  <c r="Q4681" i="58"/>
  <c r="Q4682" i="58"/>
  <c r="Q4683" i="58"/>
  <c r="Q4684" i="58"/>
  <c r="Q4685" i="58"/>
  <c r="Q4686" i="58"/>
  <c r="Q4687" i="58"/>
  <c r="Q4688" i="58"/>
  <c r="Q4689" i="58"/>
  <c r="R4674" i="58"/>
  <c r="T4674" i="58" s="1"/>
  <c r="V4674" i="58" s="1"/>
  <c r="R4675" i="58"/>
  <c r="T4675" i="58" s="1"/>
  <c r="V4675" i="58" s="1"/>
  <c r="R4676" i="58"/>
  <c r="T4676" i="58" s="1"/>
  <c r="V4676" i="58" s="1"/>
  <c r="R4677" i="58"/>
  <c r="T4677" i="58" s="1"/>
  <c r="V4677" i="58" s="1"/>
  <c r="R4678" i="58"/>
  <c r="T4678" i="58" s="1"/>
  <c r="V4678" i="58" s="1"/>
  <c r="R4679" i="58"/>
  <c r="T4679" i="58" s="1"/>
  <c r="V4679" i="58" s="1"/>
  <c r="R4680" i="58"/>
  <c r="T4680" i="58" s="1"/>
  <c r="V4680" i="58" s="1"/>
  <c r="R4681" i="58"/>
  <c r="T4681" i="58" s="1"/>
  <c r="V4681" i="58" s="1"/>
  <c r="R4682" i="58"/>
  <c r="T4682" i="58" s="1"/>
  <c r="V4682" i="58" s="1"/>
  <c r="R4683" i="58"/>
  <c r="T4683" i="58" s="1"/>
  <c r="V4683" i="58" s="1"/>
  <c r="R4684" i="58"/>
  <c r="T4684" i="58" s="1"/>
  <c r="V4684" i="58" s="1"/>
  <c r="R4685" i="58"/>
  <c r="T4685" i="58" s="1"/>
  <c r="V4685" i="58" s="1"/>
  <c r="R4686" i="58"/>
  <c r="T4686" i="58" s="1"/>
  <c r="V4686" i="58" s="1"/>
  <c r="R4687" i="58"/>
  <c r="T4687" i="58" s="1"/>
  <c r="V4687" i="58" s="1"/>
  <c r="R4688" i="58"/>
  <c r="T4688" i="58" s="1"/>
  <c r="V4688" i="58" s="1"/>
  <c r="R4689" i="58"/>
  <c r="T4689" i="58" s="1"/>
  <c r="V4689" i="58" s="1"/>
  <c r="X4674" i="58"/>
  <c r="X4675" i="58"/>
  <c r="X4676" i="58"/>
  <c r="X4677" i="58"/>
  <c r="X4678" i="58"/>
  <c r="X4679" i="58"/>
  <c r="X4680" i="58"/>
  <c r="X4681" i="58"/>
  <c r="X4682" i="58"/>
  <c r="X4683" i="58"/>
  <c r="X4684" i="58"/>
  <c r="X4685" i="58"/>
  <c r="X4686" i="58"/>
  <c r="X4687" i="58"/>
  <c r="X4688" i="58"/>
  <c r="X4689" i="58"/>
  <c r="A4690" i="58"/>
  <c r="A4691" i="58"/>
  <c r="A4692" i="58"/>
  <c r="A4693" i="58"/>
  <c r="A4694" i="58"/>
  <c r="A4695" i="58"/>
  <c r="A4696" i="58"/>
  <c r="A4697" i="58"/>
  <c r="A4698" i="58"/>
  <c r="A4699" i="58"/>
  <c r="A4700" i="58"/>
  <c r="A4701" i="58"/>
  <c r="A4741" i="58"/>
  <c r="A4742" i="58"/>
  <c r="A4743" i="58"/>
  <c r="A4744" i="58"/>
  <c r="B4690" i="58"/>
  <c r="B4691" i="58"/>
  <c r="B4692" i="58"/>
  <c r="B4693" i="58"/>
  <c r="B4694" i="58"/>
  <c r="B4695" i="58"/>
  <c r="B4696" i="58"/>
  <c r="B4697" i="58"/>
  <c r="B4698" i="58"/>
  <c r="B4699" i="58"/>
  <c r="B4700" i="58"/>
  <c r="B4701" i="58"/>
  <c r="B4741" i="58"/>
  <c r="B4742" i="58"/>
  <c r="B4743" i="58"/>
  <c r="B4744" i="58"/>
  <c r="D4690" i="58"/>
  <c r="E4690" i="58" s="1"/>
  <c r="D4691" i="58"/>
  <c r="E4691" i="58" s="1"/>
  <c r="D4692" i="58"/>
  <c r="E4692" i="58" s="1"/>
  <c r="D4693" i="58"/>
  <c r="E4693" i="58" s="1"/>
  <c r="D4694" i="58"/>
  <c r="E4694" i="58" s="1"/>
  <c r="D4695" i="58"/>
  <c r="E4695" i="58" s="1"/>
  <c r="D4696" i="58"/>
  <c r="E4696" i="58" s="1"/>
  <c r="D4697" i="58"/>
  <c r="E4697" i="58" s="1"/>
  <c r="D4698" i="58"/>
  <c r="E4698" i="58" s="1"/>
  <c r="D4699" i="58"/>
  <c r="E4699" i="58" s="1"/>
  <c r="D4700" i="58"/>
  <c r="E4700" i="58" s="1"/>
  <c r="D4701" i="58"/>
  <c r="E4701" i="58" s="1"/>
  <c r="D4741" i="58"/>
  <c r="E4741" i="58" s="1"/>
  <c r="D4742" i="58"/>
  <c r="E4742" i="58" s="1"/>
  <c r="D4743" i="58"/>
  <c r="E4743" i="58" s="1"/>
  <c r="D4744" i="58"/>
  <c r="E4744" i="58" s="1"/>
  <c r="F4690" i="58"/>
  <c r="F4691" i="58"/>
  <c r="F4692" i="58"/>
  <c r="F4693" i="58"/>
  <c r="F4694" i="58"/>
  <c r="F4695" i="58"/>
  <c r="F4696" i="58"/>
  <c r="F4697" i="58"/>
  <c r="F4698" i="58"/>
  <c r="F4699" i="58"/>
  <c r="F4700" i="58"/>
  <c r="F4701" i="58"/>
  <c r="F4741" i="58"/>
  <c r="F4742" i="58"/>
  <c r="F4743" i="58"/>
  <c r="F4744" i="58"/>
  <c r="J4690" i="58"/>
  <c r="J4691" i="58"/>
  <c r="J4692" i="58"/>
  <c r="J4693" i="58"/>
  <c r="J4694" i="58"/>
  <c r="J4695" i="58"/>
  <c r="J4696" i="58"/>
  <c r="J4697" i="58"/>
  <c r="J4698" i="58"/>
  <c r="J4699" i="58"/>
  <c r="J4700" i="58"/>
  <c r="J4701" i="58"/>
  <c r="J4741" i="58"/>
  <c r="J4742" i="58"/>
  <c r="J4743" i="58"/>
  <c r="J4744" i="58"/>
  <c r="K4690" i="58"/>
  <c r="K4691" i="58"/>
  <c r="K4692" i="58"/>
  <c r="K4693" i="58"/>
  <c r="K4694" i="58"/>
  <c r="K4695" i="58"/>
  <c r="K4696" i="58"/>
  <c r="K4697" i="58"/>
  <c r="K4698" i="58"/>
  <c r="K4699" i="58"/>
  <c r="K4700" i="58"/>
  <c r="K4701" i="58"/>
  <c r="K4741" i="58"/>
  <c r="K4742" i="58"/>
  <c r="K4743" i="58"/>
  <c r="K4744" i="58"/>
  <c r="L4690" i="58"/>
  <c r="L4691" i="58"/>
  <c r="L4692" i="58"/>
  <c r="L4693" i="58"/>
  <c r="L4694" i="58"/>
  <c r="L4695" i="58"/>
  <c r="L4696" i="58"/>
  <c r="L4697" i="58"/>
  <c r="L4698" i="58"/>
  <c r="L4699" i="58"/>
  <c r="L4700" i="58"/>
  <c r="L4701" i="58"/>
  <c r="L4741" i="58"/>
  <c r="L4742" i="58"/>
  <c r="L4743" i="58"/>
  <c r="L4744" i="58"/>
  <c r="M4690" i="58"/>
  <c r="M4691" i="58"/>
  <c r="M4692" i="58"/>
  <c r="M4693" i="58"/>
  <c r="M4694" i="58"/>
  <c r="M4695" i="58"/>
  <c r="M4696" i="58"/>
  <c r="M4697" i="58"/>
  <c r="M4698" i="58"/>
  <c r="M4699" i="58"/>
  <c r="M4700" i="58"/>
  <c r="M4701" i="58"/>
  <c r="M4741" i="58"/>
  <c r="M4742" i="58"/>
  <c r="M4743" i="58"/>
  <c r="M4744" i="58"/>
  <c r="P4690" i="58"/>
  <c r="P4691" i="58"/>
  <c r="P4692" i="58"/>
  <c r="P4693" i="58"/>
  <c r="P4694" i="58"/>
  <c r="P4695" i="58"/>
  <c r="P4696" i="58"/>
  <c r="P4697" i="58"/>
  <c r="P4698" i="58"/>
  <c r="P4699" i="58"/>
  <c r="P4700" i="58"/>
  <c r="P4701" i="58"/>
  <c r="P4741" i="58"/>
  <c r="P4742" i="58"/>
  <c r="P4743" i="58"/>
  <c r="P4744" i="58"/>
  <c r="Q4690" i="58"/>
  <c r="Q4691" i="58"/>
  <c r="Q4692" i="58"/>
  <c r="Q4693" i="58"/>
  <c r="Q4694" i="58"/>
  <c r="Q4695" i="58"/>
  <c r="Q4696" i="58"/>
  <c r="Q4697" i="58"/>
  <c r="Q4698" i="58"/>
  <c r="Q4699" i="58"/>
  <c r="Q4700" i="58"/>
  <c r="Q4701" i="58"/>
  <c r="Q4741" i="58"/>
  <c r="Q4742" i="58"/>
  <c r="Q4743" i="58"/>
  <c r="Q4744" i="58"/>
  <c r="R4690" i="58"/>
  <c r="T4690" i="58" s="1"/>
  <c r="V4690" i="58" s="1"/>
  <c r="R4691" i="58"/>
  <c r="T4691" i="58" s="1"/>
  <c r="V4691" i="58" s="1"/>
  <c r="R4692" i="58"/>
  <c r="T4692" i="58" s="1"/>
  <c r="V4692" i="58" s="1"/>
  <c r="R4693" i="58"/>
  <c r="T4693" i="58" s="1"/>
  <c r="V4693" i="58" s="1"/>
  <c r="R4694" i="58"/>
  <c r="T4694" i="58" s="1"/>
  <c r="V4694" i="58" s="1"/>
  <c r="R4695" i="58"/>
  <c r="T4695" i="58" s="1"/>
  <c r="V4695" i="58" s="1"/>
  <c r="R4696" i="58"/>
  <c r="T4696" i="58" s="1"/>
  <c r="V4696" i="58" s="1"/>
  <c r="R4697" i="58"/>
  <c r="T4697" i="58" s="1"/>
  <c r="V4697" i="58" s="1"/>
  <c r="R4698" i="58"/>
  <c r="T4698" i="58" s="1"/>
  <c r="V4698" i="58" s="1"/>
  <c r="R4699" i="58"/>
  <c r="T4699" i="58" s="1"/>
  <c r="V4699" i="58" s="1"/>
  <c r="R4700" i="58"/>
  <c r="T4700" i="58" s="1"/>
  <c r="V4700" i="58" s="1"/>
  <c r="R4701" i="58"/>
  <c r="T4701" i="58" s="1"/>
  <c r="V4701" i="58" s="1"/>
  <c r="R4741" i="58"/>
  <c r="T4741" i="58" s="1"/>
  <c r="V4741" i="58" s="1"/>
  <c r="R4742" i="58"/>
  <c r="T4742" i="58" s="1"/>
  <c r="V4742" i="58" s="1"/>
  <c r="R4743" i="58"/>
  <c r="T4743" i="58" s="1"/>
  <c r="V4743" i="58" s="1"/>
  <c r="R4744" i="58"/>
  <c r="T4744" i="58" s="1"/>
  <c r="V4744" i="58" s="1"/>
  <c r="X4690" i="58"/>
  <c r="X4691" i="58"/>
  <c r="X4692" i="58"/>
  <c r="X4693" i="58"/>
  <c r="X4694" i="58"/>
  <c r="X4695" i="58"/>
  <c r="X4696" i="58"/>
  <c r="X4697" i="58"/>
  <c r="X4698" i="58"/>
  <c r="X4699" i="58"/>
  <c r="X4700" i="58"/>
  <c r="X4701" i="58"/>
  <c r="X4741" i="58"/>
  <c r="X4742" i="58"/>
  <c r="X4743" i="58"/>
  <c r="X4744" i="58"/>
  <c r="A4633" i="58"/>
  <c r="B4633" i="58"/>
  <c r="W4684" i="58" l="1"/>
  <c r="W4685" i="58"/>
  <c r="W4676" i="58"/>
  <c r="W4651" i="58"/>
  <c r="W4668" i="58"/>
  <c r="V4778" i="58"/>
  <c r="Y4778" i="58" s="1"/>
  <c r="AN4778" i="58" s="1"/>
  <c r="Y4781" i="58"/>
  <c r="AN4781" i="58" s="1"/>
  <c r="Y4762" i="58"/>
  <c r="AN4762" i="58" s="1"/>
  <c r="Y4754" i="58"/>
  <c r="AN4754" i="58" s="1"/>
  <c r="W4769" i="58"/>
  <c r="Y4775" i="58"/>
  <c r="AN4775" i="58" s="1"/>
  <c r="Y4767" i="58"/>
  <c r="AN4767" i="58" s="1"/>
  <c r="Y4764" i="58"/>
  <c r="AN4764" i="58" s="1"/>
  <c r="W4764" i="58"/>
  <c r="W4788" i="58"/>
  <c r="Y4788" i="58"/>
  <c r="AN4788" i="58" s="1"/>
  <c r="Y4756" i="58"/>
  <c r="AN4756" i="58" s="1"/>
  <c r="W4756" i="58"/>
  <c r="Y4763" i="58"/>
  <c r="AN4763" i="58" s="1"/>
  <c r="W4763" i="58"/>
  <c r="W4760" i="58"/>
  <c r="Y4760" i="58"/>
  <c r="AN4760" i="58" s="1"/>
  <c r="Y4761" i="58"/>
  <c r="AN4761" i="58" s="1"/>
  <c r="W4761" i="58"/>
  <c r="W4759" i="58"/>
  <c r="Y4759" i="58"/>
  <c r="AN4759" i="58" s="1"/>
  <c r="Y4753" i="58"/>
  <c r="AN4753" i="58" s="1"/>
  <c r="W4753" i="58"/>
  <c r="W4777" i="58"/>
  <c r="Y4777" i="58"/>
  <c r="AN4777" i="58" s="1"/>
  <c r="W4766" i="58"/>
  <c r="Y4766" i="58"/>
  <c r="AN4766" i="58" s="1"/>
  <c r="W4758" i="58"/>
  <c r="Y4758" i="58"/>
  <c r="AN4758" i="58" s="1"/>
  <c r="W4774" i="58"/>
  <c r="Y4774" i="58"/>
  <c r="AN4774" i="58" s="1"/>
  <c r="Y4755" i="58"/>
  <c r="AN4755" i="58" s="1"/>
  <c r="W4755" i="58"/>
  <c r="W4765" i="58"/>
  <c r="Y4765" i="58"/>
  <c r="AN4765" i="58" s="1"/>
  <c r="W4757" i="58"/>
  <c r="Y4757" i="58"/>
  <c r="AN4757" i="58" s="1"/>
  <c r="Y4789" i="58"/>
  <c r="AN4789" i="58" s="1"/>
  <c r="W4762" i="58"/>
  <c r="W4754" i="58"/>
  <c r="Y4769" i="58"/>
  <c r="AN4769" i="58" s="1"/>
  <c r="Y4776" i="58"/>
  <c r="AN4776" i="58" s="1"/>
  <c r="W4776" i="58"/>
  <c r="Y4768" i="58"/>
  <c r="AN4768" i="58" s="1"/>
  <c r="W4768" i="58"/>
  <c r="W4772" i="58"/>
  <c r="Y4772" i="58"/>
  <c r="AN4772" i="58" s="1"/>
  <c r="Y4770" i="58"/>
  <c r="AN4770" i="58" s="1"/>
  <c r="W4770" i="58"/>
  <c r="W4780" i="58"/>
  <c r="Y4780" i="58"/>
  <c r="AN4780" i="58" s="1"/>
  <c r="Y4773" i="58"/>
  <c r="AN4773" i="58" s="1"/>
  <c r="W4773" i="58"/>
  <c r="W4779" i="58"/>
  <c r="Y4779" i="58"/>
  <c r="AN4779" i="58" s="1"/>
  <c r="W4771" i="58"/>
  <c r="Y4771" i="58"/>
  <c r="AN4771" i="58" s="1"/>
  <c r="W4775" i="58"/>
  <c r="W4767" i="58"/>
  <c r="Y4790" i="58"/>
  <c r="AN4790" i="58" s="1"/>
  <c r="W4790" i="58"/>
  <c r="Y4791" i="58"/>
  <c r="AN4791" i="58" s="1"/>
  <c r="W4791" i="58"/>
  <c r="Y4783" i="58"/>
  <c r="AN4783" i="58" s="1"/>
  <c r="W4783" i="58"/>
  <c r="W4786" i="58"/>
  <c r="Y4786" i="58"/>
  <c r="AN4786" i="58" s="1"/>
  <c r="Y4782" i="58"/>
  <c r="AN4782" i="58" s="1"/>
  <c r="W4782" i="58"/>
  <c r="W4787" i="58"/>
  <c r="Y4787" i="58"/>
  <c r="AN4787" i="58" s="1"/>
  <c r="W4793" i="58"/>
  <c r="Y4793" i="58"/>
  <c r="AN4793" i="58" s="1"/>
  <c r="W4785" i="58"/>
  <c r="Y4785" i="58"/>
  <c r="AN4785" i="58" s="1"/>
  <c r="W4794" i="58"/>
  <c r="Y4794" i="58"/>
  <c r="AN4794" i="58" s="1"/>
  <c r="Y4792" i="58"/>
  <c r="AN4792" i="58" s="1"/>
  <c r="W4792" i="58"/>
  <c r="Y4784" i="58"/>
  <c r="AN4784" i="58" s="1"/>
  <c r="W4784" i="58"/>
  <c r="W4789" i="58"/>
  <c r="W4781" i="58"/>
  <c r="W4660" i="58"/>
  <c r="W4739" i="58"/>
  <c r="W4731" i="58"/>
  <c r="Y4708" i="58"/>
  <c r="AN4708" i="58" s="1"/>
  <c r="W4708" i="58"/>
  <c r="Y4703" i="58"/>
  <c r="AN4703" i="58" s="1"/>
  <c r="W4703" i="58"/>
  <c r="W4706" i="58"/>
  <c r="Y4706" i="58"/>
  <c r="AN4706" i="58" s="1"/>
  <c r="W4714" i="58"/>
  <c r="Y4714" i="58"/>
  <c r="AN4714" i="58" s="1"/>
  <c r="W4713" i="58"/>
  <c r="Y4713" i="58"/>
  <c r="AN4713" i="58" s="1"/>
  <c r="W4705" i="58"/>
  <c r="Y4705" i="58"/>
  <c r="AN4705" i="58" s="1"/>
  <c r="W4704" i="58"/>
  <c r="Y4704" i="58"/>
  <c r="AN4704" i="58" s="1"/>
  <c r="W4712" i="58"/>
  <c r="Y4712" i="58"/>
  <c r="AN4712" i="58" s="1"/>
  <c r="W4709" i="58"/>
  <c r="Y4709" i="58"/>
  <c r="AN4709" i="58" s="1"/>
  <c r="W4707" i="58"/>
  <c r="Y4707" i="58"/>
  <c r="AN4707" i="58" s="1"/>
  <c r="Y4711" i="58"/>
  <c r="AN4711" i="58" s="1"/>
  <c r="W4711" i="58"/>
  <c r="Y4710" i="58"/>
  <c r="AN4710" i="58" s="1"/>
  <c r="W4710" i="58"/>
  <c r="Y4702" i="58"/>
  <c r="AN4702" i="58" s="1"/>
  <c r="W4702" i="58"/>
  <c r="W4725" i="58"/>
  <c r="Y4725" i="58"/>
  <c r="AN4725" i="58" s="1"/>
  <c r="Y4715" i="58"/>
  <c r="AN4715" i="58" s="1"/>
  <c r="W4715" i="58"/>
  <c r="W4722" i="58"/>
  <c r="Y4722" i="58"/>
  <c r="AN4722" i="58" s="1"/>
  <c r="W4721" i="58"/>
  <c r="Y4721" i="58"/>
  <c r="AN4721" i="58" s="1"/>
  <c r="Y4716" i="58"/>
  <c r="AN4716" i="58" s="1"/>
  <c r="W4716" i="58"/>
  <c r="W4720" i="58"/>
  <c r="Y4720" i="58"/>
  <c r="AN4720" i="58" s="1"/>
  <c r="Y4724" i="58"/>
  <c r="AN4724" i="58" s="1"/>
  <c r="W4724" i="58"/>
  <c r="W4727" i="58"/>
  <c r="Y4727" i="58"/>
  <c r="AN4727" i="58" s="1"/>
  <c r="W4719" i="58"/>
  <c r="Y4719" i="58"/>
  <c r="AN4719" i="58" s="1"/>
  <c r="W4717" i="58"/>
  <c r="Y4717" i="58"/>
  <c r="AN4717" i="58" s="1"/>
  <c r="Y4723" i="58"/>
  <c r="AN4723" i="58" s="1"/>
  <c r="W4723" i="58"/>
  <c r="W4718" i="58"/>
  <c r="Y4718" i="58"/>
  <c r="AN4718" i="58" s="1"/>
  <c r="W4726" i="58"/>
  <c r="Y4726" i="58"/>
  <c r="AN4726" i="58" s="1"/>
  <c r="Y4736" i="58"/>
  <c r="AN4736" i="58" s="1"/>
  <c r="W4736" i="58"/>
  <c r="Y4737" i="58"/>
  <c r="AN4737" i="58" s="1"/>
  <c r="W4737" i="58"/>
  <c r="Y4729" i="58"/>
  <c r="AN4729" i="58" s="1"/>
  <c r="W4729" i="58"/>
  <c r="W4732" i="58"/>
  <c r="Y4732" i="58"/>
  <c r="AN4732" i="58" s="1"/>
  <c r="W4733" i="58"/>
  <c r="Y4733" i="58"/>
  <c r="AN4733" i="58" s="1"/>
  <c r="W4735" i="58"/>
  <c r="Y4735" i="58"/>
  <c r="AN4735" i="58" s="1"/>
  <c r="Y4728" i="58"/>
  <c r="AN4728" i="58" s="1"/>
  <c r="W4728" i="58"/>
  <c r="W4740" i="58"/>
  <c r="Y4740" i="58"/>
  <c r="AN4740" i="58" s="1"/>
  <c r="W4738" i="58"/>
  <c r="Y4738" i="58"/>
  <c r="AN4738" i="58" s="1"/>
  <c r="W4730" i="58"/>
  <c r="Y4730" i="58"/>
  <c r="AN4730" i="58" s="1"/>
  <c r="Y4734" i="58"/>
  <c r="AN4734" i="58" s="1"/>
  <c r="W4734" i="58"/>
  <c r="Y4739" i="58"/>
  <c r="AN4739" i="58" s="1"/>
  <c r="Y4731" i="58"/>
  <c r="AN4731" i="58" s="1"/>
  <c r="W4675" i="58"/>
  <c r="Y4639" i="58"/>
  <c r="AN4639" i="58" s="1"/>
  <c r="Y4640" i="58"/>
  <c r="AN4640" i="58" s="1"/>
  <c r="W4640" i="58"/>
  <c r="Y4641" i="58"/>
  <c r="AN4641" i="58" s="1"/>
  <c r="W4641" i="58"/>
  <c r="W4639" i="58"/>
  <c r="Y4650" i="58"/>
  <c r="AN4650" i="58" s="1"/>
  <c r="Y4655" i="58"/>
  <c r="AN4655" i="58" s="1"/>
  <c r="Y4647" i="58"/>
  <c r="AN4647" i="58" s="1"/>
  <c r="Y4689" i="58"/>
  <c r="AN4689" i="58" s="1"/>
  <c r="Y4670" i="58"/>
  <c r="AN4670" i="58" s="1"/>
  <c r="Y4651" i="58"/>
  <c r="AN4651" i="58" s="1"/>
  <c r="Y4658" i="58"/>
  <c r="AN4658" i="58" s="1"/>
  <c r="Y4677" i="58"/>
  <c r="AN4677" i="58" s="1"/>
  <c r="Y4642" i="58"/>
  <c r="AN4642" i="58" s="1"/>
  <c r="W4642" i="58"/>
  <c r="W4654" i="58"/>
  <c r="Y4654" i="58"/>
  <c r="AN4654" i="58" s="1"/>
  <c r="Y4646" i="58"/>
  <c r="AN4646" i="58" s="1"/>
  <c r="W4646" i="58"/>
  <c r="W4653" i="58"/>
  <c r="Y4653" i="58"/>
  <c r="AN4653" i="58" s="1"/>
  <c r="Y4645" i="58"/>
  <c r="AN4645" i="58" s="1"/>
  <c r="W4645" i="58"/>
  <c r="Y4649" i="58"/>
  <c r="AN4649" i="58" s="1"/>
  <c r="W4649" i="58"/>
  <c r="Y4648" i="58"/>
  <c r="AN4648" i="58" s="1"/>
  <c r="W4648" i="58"/>
  <c r="Y4652" i="58"/>
  <c r="AN4652" i="58" s="1"/>
  <c r="W4652" i="58"/>
  <c r="W4644" i="58"/>
  <c r="Y4644" i="58"/>
  <c r="AN4644" i="58" s="1"/>
  <c r="Y4657" i="58"/>
  <c r="AN4657" i="58" s="1"/>
  <c r="W4657" i="58"/>
  <c r="Y4656" i="58"/>
  <c r="AN4656" i="58" s="1"/>
  <c r="W4656" i="58"/>
  <c r="Y4659" i="58"/>
  <c r="AN4659" i="58" s="1"/>
  <c r="W4650" i="58"/>
  <c r="W4659" i="58"/>
  <c r="W4647" i="58"/>
  <c r="Y4660" i="58"/>
  <c r="AN4660" i="58" s="1"/>
  <c r="W4655" i="58"/>
  <c r="Y4741" i="58"/>
  <c r="AN4741" i="58" s="1"/>
  <c r="Y4680" i="58"/>
  <c r="AN4680" i="58" s="1"/>
  <c r="W4664" i="58"/>
  <c r="Y4664" i="58"/>
  <c r="AN4664" i="58" s="1"/>
  <c r="W4672" i="58"/>
  <c r="Y4672" i="58"/>
  <c r="AN4672" i="58" s="1"/>
  <c r="Y4643" i="58"/>
  <c r="AN4643" i="58" s="1"/>
  <c r="W4643" i="58"/>
  <c r="Y4661" i="58"/>
  <c r="AN4661" i="58" s="1"/>
  <c r="Y4691" i="58"/>
  <c r="AN4691" i="58" s="1"/>
  <c r="Y4675" i="58"/>
  <c r="AN4675" i="58" s="1"/>
  <c r="Y4668" i="58"/>
  <c r="AN4668" i="58" s="1"/>
  <c r="Y4667" i="58"/>
  <c r="AN4667" i="58" s="1"/>
  <c r="W4683" i="58"/>
  <c r="Y4683" i="58"/>
  <c r="AN4683" i="58" s="1"/>
  <c r="Y4666" i="58"/>
  <c r="AN4666" i="58" s="1"/>
  <c r="W4666" i="58"/>
  <c r="Y4673" i="58"/>
  <c r="AN4673" i="58" s="1"/>
  <c r="W4673" i="58"/>
  <c r="Y4671" i="58"/>
  <c r="AN4671" i="58" s="1"/>
  <c r="W4671" i="58"/>
  <c r="Y4663" i="58"/>
  <c r="AN4663" i="58" s="1"/>
  <c r="W4663" i="58"/>
  <c r="Y4665" i="58"/>
  <c r="AN4665" i="58" s="1"/>
  <c r="W4665" i="58"/>
  <c r="W4669" i="58"/>
  <c r="Y4669" i="58"/>
  <c r="AN4669" i="58" s="1"/>
  <c r="W4667" i="58"/>
  <c r="W4658" i="58"/>
  <c r="Y4685" i="58"/>
  <c r="AN4685" i="58" s="1"/>
  <c r="Y4681" i="58"/>
  <c r="AN4681" i="58" s="1"/>
  <c r="W4677" i="58"/>
  <c r="W4670" i="58"/>
  <c r="W4661" i="58"/>
  <c r="Y4679" i="58"/>
  <c r="AN4679" i="58" s="1"/>
  <c r="W4679" i="58"/>
  <c r="W4687" i="58"/>
  <c r="Y4687" i="58"/>
  <c r="AN4687" i="58" s="1"/>
  <c r="W4686" i="58"/>
  <c r="Y4686" i="58"/>
  <c r="AN4686" i="58" s="1"/>
  <c r="W4678" i="58"/>
  <c r="Y4678" i="58"/>
  <c r="AN4678" i="58" s="1"/>
  <c r="W4694" i="58"/>
  <c r="Y4694" i="58"/>
  <c r="AN4694" i="58" s="1"/>
  <c r="Y4682" i="58"/>
  <c r="AN4682" i="58" s="1"/>
  <c r="W4682" i="58"/>
  <c r="Y4674" i="58"/>
  <c r="AN4674" i="58" s="1"/>
  <c r="W4674" i="58"/>
  <c r="Y4695" i="58"/>
  <c r="AN4695" i="58" s="1"/>
  <c r="W4695" i="58"/>
  <c r="W4662" i="58"/>
  <c r="Y4662" i="58"/>
  <c r="AN4662" i="58" s="1"/>
  <c r="Y4676" i="58"/>
  <c r="AN4676" i="58" s="1"/>
  <c r="Y4684" i="58"/>
  <c r="AN4684" i="58" s="1"/>
  <c r="W4681" i="58"/>
  <c r="W4689" i="58"/>
  <c r="W4680" i="58"/>
  <c r="Y4742" i="58"/>
  <c r="AN4742" i="58" s="1"/>
  <c r="W4742" i="58"/>
  <c r="W4699" i="58"/>
  <c r="Y4699" i="58"/>
  <c r="AN4699" i="58" s="1"/>
  <c r="Y4743" i="58"/>
  <c r="AN4743" i="58" s="1"/>
  <c r="W4743" i="58"/>
  <c r="W4688" i="58"/>
  <c r="Y4688" i="58"/>
  <c r="AN4688" i="58" s="1"/>
  <c r="W4698" i="58"/>
  <c r="Y4698" i="58"/>
  <c r="AN4698" i="58" s="1"/>
  <c r="Y4701" i="58"/>
  <c r="AN4701" i="58" s="1"/>
  <c r="W4701" i="58"/>
  <c r="Y4693" i="58"/>
  <c r="AN4693" i="58" s="1"/>
  <c r="W4693" i="58"/>
  <c r="W4700" i="58"/>
  <c r="Y4700" i="58"/>
  <c r="AN4700" i="58" s="1"/>
  <c r="Y4692" i="58"/>
  <c r="AN4692" i="58" s="1"/>
  <c r="W4692" i="58"/>
  <c r="W4690" i="58"/>
  <c r="Y4690" i="58"/>
  <c r="AN4690" i="58" s="1"/>
  <c r="W4741" i="58"/>
  <c r="W4691" i="58"/>
  <c r="W4744" i="58"/>
  <c r="Y4744" i="58"/>
  <c r="AN4744" i="58" s="1"/>
  <c r="W4697" i="58"/>
  <c r="Y4697" i="58"/>
  <c r="AN4697" i="58" s="1"/>
  <c r="W4696" i="58"/>
  <c r="Y4696" i="58"/>
  <c r="AN4696" i="58" s="1"/>
  <c r="A4515" i="58"/>
  <c r="B4515" i="58"/>
  <c r="D4515" i="58"/>
  <c r="E4515" i="58" s="1"/>
  <c r="F4515" i="58"/>
  <c r="J4515" i="58"/>
  <c r="K4515" i="58"/>
  <c r="L4515" i="58"/>
  <c r="M4515" i="58"/>
  <c r="P4515" i="58"/>
  <c r="Q4515" i="58"/>
  <c r="R4515" i="58"/>
  <c r="T4515" i="58" s="1"/>
  <c r="V4515" i="58" s="1"/>
  <c r="X4515" i="58"/>
  <c r="AE4505" i="58"/>
  <c r="AE4504" i="58"/>
  <c r="AE4498" i="58"/>
  <c r="AE4497" i="58"/>
  <c r="A4497" i="58"/>
  <c r="A4498" i="58"/>
  <c r="A4499" i="58"/>
  <c r="A4500" i="58"/>
  <c r="A4501" i="58"/>
  <c r="A4502" i="58"/>
  <c r="A4503" i="58"/>
  <c r="A4504" i="58"/>
  <c r="A4505" i="58"/>
  <c r="B4497" i="58"/>
  <c r="B4498" i="58"/>
  <c r="B4499" i="58"/>
  <c r="B4500" i="58"/>
  <c r="B4501" i="58"/>
  <c r="B4502" i="58"/>
  <c r="B4503" i="58"/>
  <c r="B4504" i="58"/>
  <c r="B4505" i="58"/>
  <c r="D4497" i="58"/>
  <c r="E4497" i="58" s="1"/>
  <c r="D4498" i="58"/>
  <c r="E4498" i="58" s="1"/>
  <c r="D4499" i="58"/>
  <c r="E4499" i="58" s="1"/>
  <c r="D4500" i="58"/>
  <c r="E4500" i="58" s="1"/>
  <c r="D4501" i="58"/>
  <c r="E4501" i="58" s="1"/>
  <c r="D4502" i="58"/>
  <c r="E4502" i="58" s="1"/>
  <c r="D4503" i="58"/>
  <c r="E4503" i="58" s="1"/>
  <c r="D4504" i="58"/>
  <c r="E4504" i="58" s="1"/>
  <c r="D4505" i="58"/>
  <c r="E4505" i="58" s="1"/>
  <c r="F4497" i="58"/>
  <c r="F4498" i="58"/>
  <c r="F4499" i="58"/>
  <c r="F4500" i="58"/>
  <c r="F4501" i="58"/>
  <c r="F4502" i="58"/>
  <c r="F4503" i="58"/>
  <c r="F4504" i="58"/>
  <c r="F4505" i="58"/>
  <c r="J4497" i="58"/>
  <c r="J4498" i="58"/>
  <c r="J4499" i="58"/>
  <c r="J4500" i="58"/>
  <c r="J4501" i="58"/>
  <c r="J4502" i="58"/>
  <c r="J4503" i="58"/>
  <c r="J4504" i="58"/>
  <c r="J4505" i="58"/>
  <c r="K4497" i="58"/>
  <c r="K4498" i="58"/>
  <c r="K4499" i="58"/>
  <c r="K4500" i="58"/>
  <c r="K4501" i="58"/>
  <c r="K4502" i="58"/>
  <c r="K4503" i="58"/>
  <c r="K4504" i="58"/>
  <c r="K4505" i="58"/>
  <c r="L4497" i="58"/>
  <c r="L4498" i="58"/>
  <c r="L4499" i="58"/>
  <c r="L4500" i="58"/>
  <c r="L4501" i="58"/>
  <c r="L4502" i="58"/>
  <c r="L4503" i="58"/>
  <c r="L4504" i="58"/>
  <c r="L4505" i="58"/>
  <c r="M4497" i="58"/>
  <c r="M4498" i="58"/>
  <c r="M4499" i="58"/>
  <c r="M4500" i="58"/>
  <c r="M4501" i="58"/>
  <c r="M4502" i="58"/>
  <c r="M4503" i="58"/>
  <c r="M4504" i="58"/>
  <c r="M4505" i="58"/>
  <c r="P4497" i="58"/>
  <c r="P4498" i="58"/>
  <c r="P4499" i="58"/>
  <c r="P4500" i="58"/>
  <c r="P4501" i="58"/>
  <c r="P4502" i="58"/>
  <c r="P4503" i="58"/>
  <c r="P4504" i="58"/>
  <c r="P4505" i="58"/>
  <c r="Q4497" i="58"/>
  <c r="Q4498" i="58"/>
  <c r="Q4499" i="58"/>
  <c r="Q4500" i="58"/>
  <c r="Q4501" i="58"/>
  <c r="Q4502" i="58"/>
  <c r="Q4503" i="58"/>
  <c r="Q4504" i="58"/>
  <c r="Q4505" i="58"/>
  <c r="R4497" i="58"/>
  <c r="T4497" i="58" s="1"/>
  <c r="V4497" i="58" s="1"/>
  <c r="R4498" i="58"/>
  <c r="T4498" i="58" s="1"/>
  <c r="V4498" i="58" s="1"/>
  <c r="R4499" i="58"/>
  <c r="T4499" i="58" s="1"/>
  <c r="V4499" i="58" s="1"/>
  <c r="R4500" i="58"/>
  <c r="T4500" i="58" s="1"/>
  <c r="V4500" i="58" s="1"/>
  <c r="R4501" i="58"/>
  <c r="T4501" i="58" s="1"/>
  <c r="V4501" i="58" s="1"/>
  <c r="R4502" i="58"/>
  <c r="T4502" i="58" s="1"/>
  <c r="V4502" i="58" s="1"/>
  <c r="R4503" i="58"/>
  <c r="T4503" i="58" s="1"/>
  <c r="V4503" i="58" s="1"/>
  <c r="R4504" i="58"/>
  <c r="T4504" i="58" s="1"/>
  <c r="V4504" i="58" s="1"/>
  <c r="R4505" i="58"/>
  <c r="T4505" i="58" s="1"/>
  <c r="V4505" i="58" s="1"/>
  <c r="X4497" i="58"/>
  <c r="X4498" i="58"/>
  <c r="X4499" i="58"/>
  <c r="X4500" i="58"/>
  <c r="X4501" i="58"/>
  <c r="X4502" i="58"/>
  <c r="X4503" i="58"/>
  <c r="X4504" i="58"/>
  <c r="X4505" i="58"/>
  <c r="A4506" i="58"/>
  <c r="A4507" i="58"/>
  <c r="A4508" i="58"/>
  <c r="A4509" i="58"/>
  <c r="A4510" i="58"/>
  <c r="A4511" i="58"/>
  <c r="A4512" i="58"/>
  <c r="A4513" i="58"/>
  <c r="A4514" i="58"/>
  <c r="B4506" i="58"/>
  <c r="B4507" i="58"/>
  <c r="B4508" i="58"/>
  <c r="B4509" i="58"/>
  <c r="B4510" i="58"/>
  <c r="B4511" i="58"/>
  <c r="B4512" i="58"/>
  <c r="B4513" i="58"/>
  <c r="B4514" i="58"/>
  <c r="D4506" i="58"/>
  <c r="E4506" i="58" s="1"/>
  <c r="D4507" i="58"/>
  <c r="E4507" i="58" s="1"/>
  <c r="D4508" i="58"/>
  <c r="E4508" i="58" s="1"/>
  <c r="D4509" i="58"/>
  <c r="E4509" i="58" s="1"/>
  <c r="D4510" i="58"/>
  <c r="E4510" i="58" s="1"/>
  <c r="D4511" i="58"/>
  <c r="E4511" i="58" s="1"/>
  <c r="D4512" i="58"/>
  <c r="E4512" i="58" s="1"/>
  <c r="D4513" i="58"/>
  <c r="E4513" i="58" s="1"/>
  <c r="D4514" i="58"/>
  <c r="E4514" i="58" s="1"/>
  <c r="F4506" i="58"/>
  <c r="F4507" i="58"/>
  <c r="F4508" i="58"/>
  <c r="F4509" i="58"/>
  <c r="F4510" i="58"/>
  <c r="F4511" i="58"/>
  <c r="F4512" i="58"/>
  <c r="F4513" i="58"/>
  <c r="F4514" i="58"/>
  <c r="J4506" i="58"/>
  <c r="J4507" i="58"/>
  <c r="J4508" i="58"/>
  <c r="J4509" i="58"/>
  <c r="J4510" i="58"/>
  <c r="J4511" i="58"/>
  <c r="J4512" i="58"/>
  <c r="J4513" i="58"/>
  <c r="J4514" i="58"/>
  <c r="K4506" i="58"/>
  <c r="K4507" i="58"/>
  <c r="K4508" i="58"/>
  <c r="K4509" i="58"/>
  <c r="K4510" i="58"/>
  <c r="K4511" i="58"/>
  <c r="K4512" i="58"/>
  <c r="K4513" i="58"/>
  <c r="K4514" i="58"/>
  <c r="L4506" i="58"/>
  <c r="L4507" i="58"/>
  <c r="L4508" i="58"/>
  <c r="L4509" i="58"/>
  <c r="L4510" i="58"/>
  <c r="L4511" i="58"/>
  <c r="L4512" i="58"/>
  <c r="L4513" i="58"/>
  <c r="L4514" i="58"/>
  <c r="M4506" i="58"/>
  <c r="M4507" i="58"/>
  <c r="M4508" i="58"/>
  <c r="M4509" i="58"/>
  <c r="M4510" i="58"/>
  <c r="M4511" i="58"/>
  <c r="M4512" i="58"/>
  <c r="M4513" i="58"/>
  <c r="M4514" i="58"/>
  <c r="P4506" i="58"/>
  <c r="P4507" i="58"/>
  <c r="P4508" i="58"/>
  <c r="P4509" i="58"/>
  <c r="P4510" i="58"/>
  <c r="P4511" i="58"/>
  <c r="P4512" i="58"/>
  <c r="P4513" i="58"/>
  <c r="P4514" i="58"/>
  <c r="Q4506" i="58"/>
  <c r="Q4507" i="58"/>
  <c r="Q4508" i="58"/>
  <c r="Q4509" i="58"/>
  <c r="Q4510" i="58"/>
  <c r="Q4511" i="58"/>
  <c r="Q4512" i="58"/>
  <c r="Q4513" i="58"/>
  <c r="Q4514" i="58"/>
  <c r="R4506" i="58"/>
  <c r="T4506" i="58" s="1"/>
  <c r="V4506" i="58" s="1"/>
  <c r="R4507" i="58"/>
  <c r="T4507" i="58" s="1"/>
  <c r="V4507" i="58" s="1"/>
  <c r="R4508" i="58"/>
  <c r="T4508" i="58" s="1"/>
  <c r="V4508" i="58" s="1"/>
  <c r="R4509" i="58"/>
  <c r="T4509" i="58" s="1"/>
  <c r="V4509" i="58" s="1"/>
  <c r="R4510" i="58"/>
  <c r="T4510" i="58" s="1"/>
  <c r="V4510" i="58" s="1"/>
  <c r="R4511" i="58"/>
  <c r="T4511" i="58" s="1"/>
  <c r="V4511" i="58" s="1"/>
  <c r="R4512" i="58"/>
  <c r="T4512" i="58" s="1"/>
  <c r="V4512" i="58" s="1"/>
  <c r="R4513" i="58"/>
  <c r="T4513" i="58" s="1"/>
  <c r="V4513" i="58" s="1"/>
  <c r="R4514" i="58"/>
  <c r="T4514" i="58" s="1"/>
  <c r="V4514" i="58" s="1"/>
  <c r="X4506" i="58"/>
  <c r="X4507" i="58"/>
  <c r="X4508" i="58"/>
  <c r="X4509" i="58"/>
  <c r="X4510" i="58"/>
  <c r="X4511" i="58"/>
  <c r="X4512" i="58"/>
  <c r="X4513" i="58"/>
  <c r="X4514" i="58"/>
  <c r="A4516" i="58"/>
  <c r="A4517" i="58"/>
  <c r="A4518" i="58"/>
  <c r="A4519" i="58"/>
  <c r="A4520" i="58"/>
  <c r="A4521" i="58"/>
  <c r="A4522" i="58"/>
  <c r="A4523" i="58"/>
  <c r="A4524" i="58"/>
  <c r="B4516" i="58"/>
  <c r="B4517" i="58"/>
  <c r="B4518" i="58"/>
  <c r="B4519" i="58"/>
  <c r="B4520" i="58"/>
  <c r="B4521" i="58"/>
  <c r="B4522" i="58"/>
  <c r="B4523" i="58"/>
  <c r="B4524" i="58"/>
  <c r="D4516" i="58"/>
  <c r="E4516" i="58" s="1"/>
  <c r="D4517" i="58"/>
  <c r="E4517" i="58" s="1"/>
  <c r="D4518" i="58"/>
  <c r="E4518" i="58" s="1"/>
  <c r="D4519" i="58"/>
  <c r="E4519" i="58" s="1"/>
  <c r="D4520" i="58"/>
  <c r="E4520" i="58" s="1"/>
  <c r="D4521" i="58"/>
  <c r="E4521" i="58" s="1"/>
  <c r="D4522" i="58"/>
  <c r="E4522" i="58" s="1"/>
  <c r="D4523" i="58"/>
  <c r="E4523" i="58" s="1"/>
  <c r="D4524" i="58"/>
  <c r="E4524" i="58" s="1"/>
  <c r="F4516" i="58"/>
  <c r="F4517" i="58"/>
  <c r="F4518" i="58"/>
  <c r="F4519" i="58"/>
  <c r="F4520" i="58"/>
  <c r="F4521" i="58"/>
  <c r="F4522" i="58"/>
  <c r="F4523" i="58"/>
  <c r="F4524" i="58"/>
  <c r="J4516" i="58"/>
  <c r="J4517" i="58"/>
  <c r="J4518" i="58"/>
  <c r="J4519" i="58"/>
  <c r="J4520" i="58"/>
  <c r="J4521" i="58"/>
  <c r="J4522" i="58"/>
  <c r="J4523" i="58"/>
  <c r="J4524" i="58"/>
  <c r="K4516" i="58"/>
  <c r="K4517" i="58"/>
  <c r="K4518" i="58"/>
  <c r="K4519" i="58"/>
  <c r="K4520" i="58"/>
  <c r="K4521" i="58"/>
  <c r="K4522" i="58"/>
  <c r="K4523" i="58"/>
  <c r="K4524" i="58"/>
  <c r="L4516" i="58"/>
  <c r="L4517" i="58"/>
  <c r="L4518" i="58"/>
  <c r="L4519" i="58"/>
  <c r="L4520" i="58"/>
  <c r="L4521" i="58"/>
  <c r="L4522" i="58"/>
  <c r="L4523" i="58"/>
  <c r="L4524" i="58"/>
  <c r="M4516" i="58"/>
  <c r="M4517" i="58"/>
  <c r="M4518" i="58"/>
  <c r="M4519" i="58"/>
  <c r="M4520" i="58"/>
  <c r="M4521" i="58"/>
  <c r="M4522" i="58"/>
  <c r="M4523" i="58"/>
  <c r="M4524" i="58"/>
  <c r="P4516" i="58"/>
  <c r="P4517" i="58"/>
  <c r="P4518" i="58"/>
  <c r="P4519" i="58"/>
  <c r="P4520" i="58"/>
  <c r="P4521" i="58"/>
  <c r="P4522" i="58"/>
  <c r="P4523" i="58"/>
  <c r="P4524" i="58"/>
  <c r="Q4516" i="58"/>
  <c r="Q4517" i="58"/>
  <c r="Q4518" i="58"/>
  <c r="Q4519" i="58"/>
  <c r="Q4520" i="58"/>
  <c r="Q4521" i="58"/>
  <c r="Q4522" i="58"/>
  <c r="Q4523" i="58"/>
  <c r="Q4524" i="58"/>
  <c r="R4516" i="58"/>
  <c r="T4516" i="58" s="1"/>
  <c r="V4516" i="58" s="1"/>
  <c r="R4517" i="58"/>
  <c r="T4517" i="58" s="1"/>
  <c r="V4517" i="58" s="1"/>
  <c r="R4518" i="58"/>
  <c r="T4518" i="58" s="1"/>
  <c r="V4518" i="58" s="1"/>
  <c r="R4519" i="58"/>
  <c r="T4519" i="58" s="1"/>
  <c r="V4519" i="58" s="1"/>
  <c r="R4520" i="58"/>
  <c r="T4520" i="58" s="1"/>
  <c r="V4520" i="58" s="1"/>
  <c r="R4521" i="58"/>
  <c r="T4521" i="58" s="1"/>
  <c r="V4521" i="58" s="1"/>
  <c r="R4522" i="58"/>
  <c r="T4522" i="58" s="1"/>
  <c r="V4522" i="58" s="1"/>
  <c r="R4523" i="58"/>
  <c r="T4523" i="58" s="1"/>
  <c r="V4523" i="58" s="1"/>
  <c r="R4524" i="58"/>
  <c r="T4524" i="58" s="1"/>
  <c r="V4524" i="58" s="1"/>
  <c r="X4516" i="58"/>
  <c r="X4517" i="58"/>
  <c r="X4518" i="58"/>
  <c r="X4519" i="58"/>
  <c r="X4520" i="58"/>
  <c r="X4521" i="58"/>
  <c r="X4522" i="58"/>
  <c r="X4523" i="58"/>
  <c r="X4524" i="58"/>
  <c r="A4525" i="58"/>
  <c r="A4526" i="58"/>
  <c r="A4527" i="58"/>
  <c r="A4528" i="58"/>
  <c r="A4529" i="58"/>
  <c r="A4530" i="58"/>
  <c r="A4531" i="58"/>
  <c r="A4532" i="58"/>
  <c r="A4533" i="58"/>
  <c r="B4525" i="58"/>
  <c r="B4526" i="58"/>
  <c r="B4527" i="58"/>
  <c r="B4528" i="58"/>
  <c r="B4529" i="58"/>
  <c r="B4530" i="58"/>
  <c r="B4531" i="58"/>
  <c r="B4532" i="58"/>
  <c r="B4533" i="58"/>
  <c r="D4525" i="58"/>
  <c r="E4525" i="58" s="1"/>
  <c r="D4526" i="58"/>
  <c r="E4526" i="58" s="1"/>
  <c r="D4527" i="58"/>
  <c r="E4527" i="58" s="1"/>
  <c r="D4528" i="58"/>
  <c r="E4528" i="58" s="1"/>
  <c r="D4529" i="58"/>
  <c r="E4529" i="58" s="1"/>
  <c r="D4530" i="58"/>
  <c r="E4530" i="58" s="1"/>
  <c r="D4531" i="58"/>
  <c r="E4531" i="58" s="1"/>
  <c r="D4532" i="58"/>
  <c r="E4532" i="58" s="1"/>
  <c r="D4533" i="58"/>
  <c r="E4533" i="58" s="1"/>
  <c r="F4525" i="58"/>
  <c r="F4526" i="58"/>
  <c r="F4527" i="58"/>
  <c r="F4528" i="58"/>
  <c r="F4529" i="58"/>
  <c r="F4530" i="58"/>
  <c r="F4531" i="58"/>
  <c r="F4532" i="58"/>
  <c r="F4533" i="58"/>
  <c r="J4525" i="58"/>
  <c r="J4526" i="58"/>
  <c r="J4527" i="58"/>
  <c r="J4528" i="58"/>
  <c r="J4529" i="58"/>
  <c r="J4530" i="58"/>
  <c r="J4531" i="58"/>
  <c r="J4532" i="58"/>
  <c r="J4533" i="58"/>
  <c r="K4525" i="58"/>
  <c r="K4526" i="58"/>
  <c r="K4527" i="58"/>
  <c r="K4528" i="58"/>
  <c r="K4529" i="58"/>
  <c r="K4530" i="58"/>
  <c r="K4531" i="58"/>
  <c r="K4532" i="58"/>
  <c r="K4533" i="58"/>
  <c r="L4525" i="58"/>
  <c r="L4526" i="58"/>
  <c r="L4527" i="58"/>
  <c r="L4528" i="58"/>
  <c r="L4529" i="58"/>
  <c r="L4530" i="58"/>
  <c r="L4531" i="58"/>
  <c r="L4532" i="58"/>
  <c r="L4533" i="58"/>
  <c r="M4525" i="58"/>
  <c r="M4526" i="58"/>
  <c r="M4527" i="58"/>
  <c r="M4528" i="58"/>
  <c r="M4529" i="58"/>
  <c r="M4530" i="58"/>
  <c r="M4531" i="58"/>
  <c r="M4532" i="58"/>
  <c r="M4533" i="58"/>
  <c r="P4525" i="58"/>
  <c r="P4526" i="58"/>
  <c r="P4527" i="58"/>
  <c r="P4528" i="58"/>
  <c r="P4529" i="58"/>
  <c r="P4530" i="58"/>
  <c r="P4531" i="58"/>
  <c r="P4532" i="58"/>
  <c r="P4533" i="58"/>
  <c r="Q4525" i="58"/>
  <c r="Q4526" i="58"/>
  <c r="Q4527" i="58"/>
  <c r="Q4528" i="58"/>
  <c r="Q4529" i="58"/>
  <c r="Q4530" i="58"/>
  <c r="Q4531" i="58"/>
  <c r="Q4532" i="58"/>
  <c r="Q4533" i="58"/>
  <c r="R4525" i="58"/>
  <c r="T4525" i="58" s="1"/>
  <c r="V4525" i="58" s="1"/>
  <c r="R4526" i="58"/>
  <c r="T4526" i="58" s="1"/>
  <c r="V4526" i="58" s="1"/>
  <c r="R4527" i="58"/>
  <c r="T4527" i="58" s="1"/>
  <c r="V4527" i="58" s="1"/>
  <c r="R4528" i="58"/>
  <c r="T4528" i="58" s="1"/>
  <c r="V4528" i="58" s="1"/>
  <c r="R4529" i="58"/>
  <c r="T4529" i="58" s="1"/>
  <c r="V4529" i="58" s="1"/>
  <c r="R4530" i="58"/>
  <c r="T4530" i="58" s="1"/>
  <c r="V4530" i="58" s="1"/>
  <c r="R4531" i="58"/>
  <c r="T4531" i="58" s="1"/>
  <c r="V4531" i="58" s="1"/>
  <c r="R4532" i="58"/>
  <c r="T4532" i="58" s="1"/>
  <c r="V4532" i="58" s="1"/>
  <c r="R4533" i="58"/>
  <c r="T4533" i="58" s="1"/>
  <c r="V4533" i="58" s="1"/>
  <c r="X4525" i="58"/>
  <c r="X4526" i="58"/>
  <c r="X4527" i="58"/>
  <c r="X4528" i="58"/>
  <c r="X4529" i="58"/>
  <c r="X4530" i="58"/>
  <c r="X4531" i="58"/>
  <c r="X4532" i="58"/>
  <c r="X4533" i="58"/>
  <c r="A4534" i="58"/>
  <c r="A4535" i="58"/>
  <c r="A4536" i="58"/>
  <c r="A4537" i="58"/>
  <c r="A4538" i="58"/>
  <c r="A4539" i="58"/>
  <c r="A4540" i="58"/>
  <c r="A4541" i="58"/>
  <c r="A4542" i="58"/>
  <c r="B4534" i="58"/>
  <c r="B4535" i="58"/>
  <c r="B4536" i="58"/>
  <c r="B4537" i="58"/>
  <c r="B4538" i="58"/>
  <c r="B4539" i="58"/>
  <c r="B4540" i="58"/>
  <c r="B4541" i="58"/>
  <c r="B4542" i="58"/>
  <c r="D4534" i="58"/>
  <c r="E4534" i="58" s="1"/>
  <c r="D4535" i="58"/>
  <c r="E4535" i="58" s="1"/>
  <c r="D4536" i="58"/>
  <c r="E4536" i="58" s="1"/>
  <c r="D4537" i="58"/>
  <c r="E4537" i="58" s="1"/>
  <c r="D4538" i="58"/>
  <c r="E4538" i="58" s="1"/>
  <c r="D4539" i="58"/>
  <c r="E4539" i="58" s="1"/>
  <c r="D4540" i="58"/>
  <c r="E4540" i="58" s="1"/>
  <c r="D4541" i="58"/>
  <c r="E4541" i="58" s="1"/>
  <c r="D4542" i="58"/>
  <c r="E4542" i="58" s="1"/>
  <c r="F4534" i="58"/>
  <c r="F4535" i="58"/>
  <c r="F4536" i="58"/>
  <c r="F4537" i="58"/>
  <c r="F4538" i="58"/>
  <c r="F4539" i="58"/>
  <c r="F4540" i="58"/>
  <c r="F4541" i="58"/>
  <c r="F4542" i="58"/>
  <c r="J4534" i="58"/>
  <c r="J4535" i="58"/>
  <c r="J4536" i="58"/>
  <c r="J4537" i="58"/>
  <c r="J4538" i="58"/>
  <c r="J4539" i="58"/>
  <c r="J4540" i="58"/>
  <c r="J4541" i="58"/>
  <c r="J4542" i="58"/>
  <c r="K4534" i="58"/>
  <c r="K4535" i="58"/>
  <c r="K4536" i="58"/>
  <c r="K4537" i="58"/>
  <c r="K4538" i="58"/>
  <c r="K4539" i="58"/>
  <c r="K4540" i="58"/>
  <c r="K4541" i="58"/>
  <c r="K4542" i="58"/>
  <c r="L4534" i="58"/>
  <c r="L4535" i="58"/>
  <c r="L4536" i="58"/>
  <c r="L4537" i="58"/>
  <c r="L4538" i="58"/>
  <c r="L4539" i="58"/>
  <c r="L4540" i="58"/>
  <c r="L4541" i="58"/>
  <c r="L4542" i="58"/>
  <c r="M4534" i="58"/>
  <c r="M4535" i="58"/>
  <c r="M4536" i="58"/>
  <c r="M4537" i="58"/>
  <c r="M4538" i="58"/>
  <c r="M4539" i="58"/>
  <c r="M4540" i="58"/>
  <c r="M4541" i="58"/>
  <c r="M4542" i="58"/>
  <c r="P4534" i="58"/>
  <c r="P4535" i="58"/>
  <c r="P4536" i="58"/>
  <c r="P4537" i="58"/>
  <c r="P4538" i="58"/>
  <c r="P4539" i="58"/>
  <c r="P4540" i="58"/>
  <c r="P4541" i="58"/>
  <c r="P4542" i="58"/>
  <c r="Q4534" i="58"/>
  <c r="Q4535" i="58"/>
  <c r="Q4536" i="58"/>
  <c r="Q4537" i="58"/>
  <c r="Q4538" i="58"/>
  <c r="Q4539" i="58"/>
  <c r="Q4540" i="58"/>
  <c r="Q4541" i="58"/>
  <c r="Q4542" i="58"/>
  <c r="R4534" i="58"/>
  <c r="T4534" i="58" s="1"/>
  <c r="V4534" i="58" s="1"/>
  <c r="R4535" i="58"/>
  <c r="T4535" i="58" s="1"/>
  <c r="V4535" i="58" s="1"/>
  <c r="R4536" i="58"/>
  <c r="T4536" i="58" s="1"/>
  <c r="V4536" i="58" s="1"/>
  <c r="R4537" i="58"/>
  <c r="T4537" i="58" s="1"/>
  <c r="V4537" i="58" s="1"/>
  <c r="R4538" i="58"/>
  <c r="T4538" i="58" s="1"/>
  <c r="V4538" i="58" s="1"/>
  <c r="R4539" i="58"/>
  <c r="T4539" i="58" s="1"/>
  <c r="V4539" i="58" s="1"/>
  <c r="R4540" i="58"/>
  <c r="T4540" i="58" s="1"/>
  <c r="V4540" i="58" s="1"/>
  <c r="R4541" i="58"/>
  <c r="T4541" i="58" s="1"/>
  <c r="V4541" i="58" s="1"/>
  <c r="R4542" i="58"/>
  <c r="T4542" i="58" s="1"/>
  <c r="V4542" i="58" s="1"/>
  <c r="X4534" i="58"/>
  <c r="X4535" i="58"/>
  <c r="X4536" i="58"/>
  <c r="X4537" i="58"/>
  <c r="X4538" i="58"/>
  <c r="X4539" i="58"/>
  <c r="X4540" i="58"/>
  <c r="X4541" i="58"/>
  <c r="X4542" i="58"/>
  <c r="A4543" i="58"/>
  <c r="A4544" i="58"/>
  <c r="A4545" i="58"/>
  <c r="A4546" i="58"/>
  <c r="A4547" i="58"/>
  <c r="A4548" i="58"/>
  <c r="A4549" i="58"/>
  <c r="A4550" i="58"/>
  <c r="A4551" i="58"/>
  <c r="B4543" i="58"/>
  <c r="B4544" i="58"/>
  <c r="B4545" i="58"/>
  <c r="B4546" i="58"/>
  <c r="B4547" i="58"/>
  <c r="B4548" i="58"/>
  <c r="B4549" i="58"/>
  <c r="B4550" i="58"/>
  <c r="B4551" i="58"/>
  <c r="D4543" i="58"/>
  <c r="E4543" i="58" s="1"/>
  <c r="D4544" i="58"/>
  <c r="E4544" i="58" s="1"/>
  <c r="D4545" i="58"/>
  <c r="E4545" i="58" s="1"/>
  <c r="D4546" i="58"/>
  <c r="E4546" i="58" s="1"/>
  <c r="D4547" i="58"/>
  <c r="E4547" i="58" s="1"/>
  <c r="D4548" i="58"/>
  <c r="E4548" i="58" s="1"/>
  <c r="D4549" i="58"/>
  <c r="E4549" i="58" s="1"/>
  <c r="D4550" i="58"/>
  <c r="E4550" i="58" s="1"/>
  <c r="D4551" i="58"/>
  <c r="E4551" i="58" s="1"/>
  <c r="F4543" i="58"/>
  <c r="F4544" i="58"/>
  <c r="F4545" i="58"/>
  <c r="F4546" i="58"/>
  <c r="F4547" i="58"/>
  <c r="F4548" i="58"/>
  <c r="F4549" i="58"/>
  <c r="F4550" i="58"/>
  <c r="F4551" i="58"/>
  <c r="J4543" i="58"/>
  <c r="J4544" i="58"/>
  <c r="J4545" i="58"/>
  <c r="J4546" i="58"/>
  <c r="J4547" i="58"/>
  <c r="J4548" i="58"/>
  <c r="J4549" i="58"/>
  <c r="J4550" i="58"/>
  <c r="J4551" i="58"/>
  <c r="K4543" i="58"/>
  <c r="K4544" i="58"/>
  <c r="K4545" i="58"/>
  <c r="K4546" i="58"/>
  <c r="K4547" i="58"/>
  <c r="K4548" i="58"/>
  <c r="K4549" i="58"/>
  <c r="K4550" i="58"/>
  <c r="K4551" i="58"/>
  <c r="L4543" i="58"/>
  <c r="L4544" i="58"/>
  <c r="L4545" i="58"/>
  <c r="L4546" i="58"/>
  <c r="L4547" i="58"/>
  <c r="L4548" i="58"/>
  <c r="L4549" i="58"/>
  <c r="L4550" i="58"/>
  <c r="L4551" i="58"/>
  <c r="M4543" i="58"/>
  <c r="M4544" i="58"/>
  <c r="M4545" i="58"/>
  <c r="M4546" i="58"/>
  <c r="M4547" i="58"/>
  <c r="M4548" i="58"/>
  <c r="M4549" i="58"/>
  <c r="M4550" i="58"/>
  <c r="M4551" i="58"/>
  <c r="P4543" i="58"/>
  <c r="P4544" i="58"/>
  <c r="P4545" i="58"/>
  <c r="P4546" i="58"/>
  <c r="P4547" i="58"/>
  <c r="P4548" i="58"/>
  <c r="P4549" i="58"/>
  <c r="P4550" i="58"/>
  <c r="P4551" i="58"/>
  <c r="Q4543" i="58"/>
  <c r="Q4544" i="58"/>
  <c r="Q4545" i="58"/>
  <c r="Q4546" i="58"/>
  <c r="Q4547" i="58"/>
  <c r="Q4548" i="58"/>
  <c r="Q4549" i="58"/>
  <c r="Q4550" i="58"/>
  <c r="Q4551" i="58"/>
  <c r="R4543" i="58"/>
  <c r="T4543" i="58" s="1"/>
  <c r="V4543" i="58" s="1"/>
  <c r="R4544" i="58"/>
  <c r="T4544" i="58" s="1"/>
  <c r="V4544" i="58" s="1"/>
  <c r="R4545" i="58"/>
  <c r="T4545" i="58" s="1"/>
  <c r="V4545" i="58" s="1"/>
  <c r="R4546" i="58"/>
  <c r="T4546" i="58" s="1"/>
  <c r="V4546" i="58" s="1"/>
  <c r="R4547" i="58"/>
  <c r="T4547" i="58" s="1"/>
  <c r="V4547" i="58" s="1"/>
  <c r="R4548" i="58"/>
  <c r="T4548" i="58" s="1"/>
  <c r="V4548" i="58" s="1"/>
  <c r="R4549" i="58"/>
  <c r="T4549" i="58" s="1"/>
  <c r="V4549" i="58" s="1"/>
  <c r="R4550" i="58"/>
  <c r="T4550" i="58" s="1"/>
  <c r="V4550" i="58" s="1"/>
  <c r="R4551" i="58"/>
  <c r="T4551" i="58" s="1"/>
  <c r="V4551" i="58" s="1"/>
  <c r="X4543" i="58"/>
  <c r="X4544" i="58"/>
  <c r="X4545" i="58"/>
  <c r="X4546" i="58"/>
  <c r="X4547" i="58"/>
  <c r="X4548" i="58"/>
  <c r="X4549" i="58"/>
  <c r="X4550" i="58"/>
  <c r="X4551" i="58"/>
  <c r="A4552" i="58"/>
  <c r="A4553" i="58"/>
  <c r="A4554" i="58"/>
  <c r="A4555" i="58"/>
  <c r="A4556" i="58"/>
  <c r="A4557" i="58"/>
  <c r="A4558" i="58"/>
  <c r="A4559" i="58"/>
  <c r="A4560" i="58"/>
  <c r="B4552" i="58"/>
  <c r="B4553" i="58"/>
  <c r="B4554" i="58"/>
  <c r="B4555" i="58"/>
  <c r="B4556" i="58"/>
  <c r="B4557" i="58"/>
  <c r="B4558" i="58"/>
  <c r="B4559" i="58"/>
  <c r="B4560" i="58"/>
  <c r="D4552" i="58"/>
  <c r="E4552" i="58" s="1"/>
  <c r="D4553" i="58"/>
  <c r="E4553" i="58" s="1"/>
  <c r="D4554" i="58"/>
  <c r="E4554" i="58" s="1"/>
  <c r="D4555" i="58"/>
  <c r="E4555" i="58" s="1"/>
  <c r="D4556" i="58"/>
  <c r="E4556" i="58" s="1"/>
  <c r="D4557" i="58"/>
  <c r="E4557" i="58" s="1"/>
  <c r="D4558" i="58"/>
  <c r="E4558" i="58" s="1"/>
  <c r="D4559" i="58"/>
  <c r="E4559" i="58" s="1"/>
  <c r="D4560" i="58"/>
  <c r="E4560" i="58" s="1"/>
  <c r="F4552" i="58"/>
  <c r="F4553" i="58"/>
  <c r="F4554" i="58"/>
  <c r="F4555" i="58"/>
  <c r="F4556" i="58"/>
  <c r="F4557" i="58"/>
  <c r="F4558" i="58"/>
  <c r="F4559" i="58"/>
  <c r="F4560" i="58"/>
  <c r="J4552" i="58"/>
  <c r="J4553" i="58"/>
  <c r="J4554" i="58"/>
  <c r="J4555" i="58"/>
  <c r="J4556" i="58"/>
  <c r="J4557" i="58"/>
  <c r="J4558" i="58"/>
  <c r="J4559" i="58"/>
  <c r="J4560" i="58"/>
  <c r="K4552" i="58"/>
  <c r="K4553" i="58"/>
  <c r="K4554" i="58"/>
  <c r="K4555" i="58"/>
  <c r="K4556" i="58"/>
  <c r="K4557" i="58"/>
  <c r="K4558" i="58"/>
  <c r="K4559" i="58"/>
  <c r="K4560" i="58"/>
  <c r="L4552" i="58"/>
  <c r="L4553" i="58"/>
  <c r="L4554" i="58"/>
  <c r="L4555" i="58"/>
  <c r="L4556" i="58"/>
  <c r="L4557" i="58"/>
  <c r="L4558" i="58"/>
  <c r="L4559" i="58"/>
  <c r="L4560" i="58"/>
  <c r="M4552" i="58"/>
  <c r="M4553" i="58"/>
  <c r="M4554" i="58"/>
  <c r="M4555" i="58"/>
  <c r="M4556" i="58"/>
  <c r="M4557" i="58"/>
  <c r="M4558" i="58"/>
  <c r="M4559" i="58"/>
  <c r="M4560" i="58"/>
  <c r="P4552" i="58"/>
  <c r="P4553" i="58"/>
  <c r="P4554" i="58"/>
  <c r="P4555" i="58"/>
  <c r="P4556" i="58"/>
  <c r="P4557" i="58"/>
  <c r="P4558" i="58"/>
  <c r="P4559" i="58"/>
  <c r="P4560" i="58"/>
  <c r="Q4552" i="58"/>
  <c r="Q4553" i="58"/>
  <c r="Q4554" i="58"/>
  <c r="Q4555" i="58"/>
  <c r="Q4556" i="58"/>
  <c r="Q4557" i="58"/>
  <c r="Q4558" i="58"/>
  <c r="Q4559" i="58"/>
  <c r="Q4560" i="58"/>
  <c r="R4552" i="58"/>
  <c r="T4552" i="58" s="1"/>
  <c r="V4552" i="58" s="1"/>
  <c r="R4553" i="58"/>
  <c r="T4553" i="58" s="1"/>
  <c r="V4553" i="58" s="1"/>
  <c r="R4554" i="58"/>
  <c r="T4554" i="58" s="1"/>
  <c r="V4554" i="58" s="1"/>
  <c r="R4555" i="58"/>
  <c r="T4555" i="58" s="1"/>
  <c r="V4555" i="58" s="1"/>
  <c r="R4556" i="58"/>
  <c r="T4556" i="58" s="1"/>
  <c r="V4556" i="58" s="1"/>
  <c r="R4557" i="58"/>
  <c r="T4557" i="58" s="1"/>
  <c r="V4557" i="58" s="1"/>
  <c r="R4558" i="58"/>
  <c r="T4558" i="58" s="1"/>
  <c r="V4558" i="58" s="1"/>
  <c r="R4559" i="58"/>
  <c r="T4559" i="58" s="1"/>
  <c r="V4559" i="58" s="1"/>
  <c r="R4560" i="58"/>
  <c r="T4560" i="58" s="1"/>
  <c r="V4560" i="58" s="1"/>
  <c r="X4552" i="58"/>
  <c r="X4553" i="58"/>
  <c r="X4554" i="58"/>
  <c r="X4555" i="58"/>
  <c r="X4556" i="58"/>
  <c r="X4557" i="58"/>
  <c r="X4558" i="58"/>
  <c r="X4559" i="58"/>
  <c r="X4560" i="58"/>
  <c r="A4561" i="58"/>
  <c r="A4562" i="58"/>
  <c r="A4563" i="58"/>
  <c r="A4564" i="58"/>
  <c r="A4565" i="58"/>
  <c r="A4566" i="58"/>
  <c r="A4567" i="58"/>
  <c r="A4568" i="58"/>
  <c r="A4569" i="58"/>
  <c r="B4561" i="58"/>
  <c r="B4562" i="58"/>
  <c r="B4563" i="58"/>
  <c r="B4564" i="58"/>
  <c r="B4565" i="58"/>
  <c r="B4566" i="58"/>
  <c r="B4567" i="58"/>
  <c r="B4568" i="58"/>
  <c r="B4569" i="58"/>
  <c r="D4561" i="58"/>
  <c r="E4561" i="58" s="1"/>
  <c r="D4562" i="58"/>
  <c r="E4562" i="58" s="1"/>
  <c r="D4563" i="58"/>
  <c r="E4563" i="58" s="1"/>
  <c r="D4564" i="58"/>
  <c r="E4564" i="58" s="1"/>
  <c r="D4565" i="58"/>
  <c r="E4565" i="58" s="1"/>
  <c r="D4566" i="58"/>
  <c r="E4566" i="58" s="1"/>
  <c r="D4567" i="58"/>
  <c r="E4567" i="58" s="1"/>
  <c r="D4568" i="58"/>
  <c r="E4568" i="58" s="1"/>
  <c r="D4569" i="58"/>
  <c r="E4569" i="58" s="1"/>
  <c r="F4561" i="58"/>
  <c r="F4562" i="58"/>
  <c r="F4563" i="58"/>
  <c r="F4564" i="58"/>
  <c r="F4565" i="58"/>
  <c r="F4566" i="58"/>
  <c r="F4567" i="58"/>
  <c r="F4568" i="58"/>
  <c r="F4569" i="58"/>
  <c r="J4561" i="58"/>
  <c r="J4562" i="58"/>
  <c r="J4563" i="58"/>
  <c r="J4564" i="58"/>
  <c r="J4565" i="58"/>
  <c r="J4566" i="58"/>
  <c r="J4567" i="58"/>
  <c r="J4568" i="58"/>
  <c r="J4569" i="58"/>
  <c r="K4561" i="58"/>
  <c r="K4562" i="58"/>
  <c r="K4563" i="58"/>
  <c r="K4564" i="58"/>
  <c r="K4565" i="58"/>
  <c r="K4566" i="58"/>
  <c r="K4567" i="58"/>
  <c r="K4568" i="58"/>
  <c r="K4569" i="58"/>
  <c r="L4561" i="58"/>
  <c r="L4562" i="58"/>
  <c r="L4563" i="58"/>
  <c r="L4564" i="58"/>
  <c r="L4565" i="58"/>
  <c r="L4566" i="58"/>
  <c r="L4567" i="58"/>
  <c r="L4568" i="58"/>
  <c r="L4569" i="58"/>
  <c r="M4561" i="58"/>
  <c r="M4562" i="58"/>
  <c r="M4563" i="58"/>
  <c r="M4564" i="58"/>
  <c r="M4565" i="58"/>
  <c r="M4566" i="58"/>
  <c r="M4567" i="58"/>
  <c r="M4568" i="58"/>
  <c r="M4569" i="58"/>
  <c r="P4561" i="58"/>
  <c r="P4562" i="58"/>
  <c r="P4563" i="58"/>
  <c r="P4564" i="58"/>
  <c r="P4565" i="58"/>
  <c r="P4566" i="58"/>
  <c r="P4567" i="58"/>
  <c r="P4568" i="58"/>
  <c r="P4569" i="58"/>
  <c r="Q4561" i="58"/>
  <c r="Q4562" i="58"/>
  <c r="Q4563" i="58"/>
  <c r="Q4564" i="58"/>
  <c r="Q4565" i="58"/>
  <c r="Q4566" i="58"/>
  <c r="Q4567" i="58"/>
  <c r="Q4568" i="58"/>
  <c r="Q4569" i="58"/>
  <c r="R4561" i="58"/>
  <c r="T4561" i="58" s="1"/>
  <c r="V4561" i="58" s="1"/>
  <c r="R4562" i="58"/>
  <c r="T4562" i="58" s="1"/>
  <c r="V4562" i="58" s="1"/>
  <c r="R4563" i="58"/>
  <c r="T4563" i="58" s="1"/>
  <c r="V4563" i="58" s="1"/>
  <c r="R4564" i="58"/>
  <c r="T4564" i="58" s="1"/>
  <c r="V4564" i="58" s="1"/>
  <c r="R4565" i="58"/>
  <c r="T4565" i="58" s="1"/>
  <c r="V4565" i="58" s="1"/>
  <c r="R4566" i="58"/>
  <c r="T4566" i="58" s="1"/>
  <c r="V4566" i="58" s="1"/>
  <c r="R4567" i="58"/>
  <c r="T4567" i="58" s="1"/>
  <c r="V4567" i="58" s="1"/>
  <c r="R4568" i="58"/>
  <c r="T4568" i="58" s="1"/>
  <c r="V4568" i="58" s="1"/>
  <c r="R4569" i="58"/>
  <c r="T4569" i="58" s="1"/>
  <c r="V4569" i="58" s="1"/>
  <c r="X4561" i="58"/>
  <c r="X4562" i="58"/>
  <c r="X4563" i="58"/>
  <c r="X4564" i="58"/>
  <c r="X4565" i="58"/>
  <c r="X4566" i="58"/>
  <c r="X4567" i="58"/>
  <c r="X4568" i="58"/>
  <c r="X4569" i="58"/>
  <c r="A4570" i="58"/>
  <c r="A4571" i="58"/>
  <c r="A4572" i="58"/>
  <c r="A4573" i="58"/>
  <c r="A4574" i="58"/>
  <c r="A4575" i="58"/>
  <c r="A4576" i="58"/>
  <c r="A4577" i="58"/>
  <c r="A4578" i="58"/>
  <c r="B4570" i="58"/>
  <c r="B4571" i="58"/>
  <c r="B4572" i="58"/>
  <c r="B4573" i="58"/>
  <c r="B4574" i="58"/>
  <c r="B4575" i="58"/>
  <c r="B4576" i="58"/>
  <c r="B4577" i="58"/>
  <c r="B4578" i="58"/>
  <c r="D4570" i="58"/>
  <c r="E4570" i="58" s="1"/>
  <c r="D4571" i="58"/>
  <c r="E4571" i="58" s="1"/>
  <c r="D4572" i="58"/>
  <c r="E4572" i="58" s="1"/>
  <c r="D4573" i="58"/>
  <c r="E4573" i="58" s="1"/>
  <c r="D4574" i="58"/>
  <c r="E4574" i="58" s="1"/>
  <c r="D4575" i="58"/>
  <c r="E4575" i="58" s="1"/>
  <c r="D4576" i="58"/>
  <c r="E4576" i="58" s="1"/>
  <c r="D4577" i="58"/>
  <c r="E4577" i="58" s="1"/>
  <c r="D4578" i="58"/>
  <c r="E4578" i="58" s="1"/>
  <c r="F4570" i="58"/>
  <c r="F4571" i="58"/>
  <c r="F4572" i="58"/>
  <c r="F4573" i="58"/>
  <c r="F4574" i="58"/>
  <c r="F4575" i="58"/>
  <c r="F4576" i="58"/>
  <c r="F4577" i="58"/>
  <c r="F4578" i="58"/>
  <c r="J4570" i="58"/>
  <c r="J4571" i="58"/>
  <c r="J4572" i="58"/>
  <c r="J4573" i="58"/>
  <c r="J4574" i="58"/>
  <c r="J4575" i="58"/>
  <c r="J4576" i="58"/>
  <c r="J4577" i="58"/>
  <c r="J4578" i="58"/>
  <c r="K4570" i="58"/>
  <c r="K4571" i="58"/>
  <c r="K4572" i="58"/>
  <c r="K4573" i="58"/>
  <c r="K4574" i="58"/>
  <c r="K4575" i="58"/>
  <c r="K4576" i="58"/>
  <c r="K4577" i="58"/>
  <c r="K4578" i="58"/>
  <c r="L4570" i="58"/>
  <c r="L4571" i="58"/>
  <c r="L4572" i="58"/>
  <c r="L4573" i="58"/>
  <c r="L4574" i="58"/>
  <c r="L4575" i="58"/>
  <c r="L4576" i="58"/>
  <c r="L4577" i="58"/>
  <c r="L4578" i="58"/>
  <c r="M4570" i="58"/>
  <c r="M4571" i="58"/>
  <c r="M4572" i="58"/>
  <c r="M4573" i="58"/>
  <c r="M4574" i="58"/>
  <c r="M4575" i="58"/>
  <c r="M4576" i="58"/>
  <c r="M4577" i="58"/>
  <c r="M4578" i="58"/>
  <c r="P4570" i="58"/>
  <c r="P4571" i="58"/>
  <c r="P4572" i="58"/>
  <c r="P4573" i="58"/>
  <c r="P4574" i="58"/>
  <c r="P4575" i="58"/>
  <c r="P4576" i="58"/>
  <c r="P4577" i="58"/>
  <c r="P4578" i="58"/>
  <c r="Q4570" i="58"/>
  <c r="Q4571" i="58"/>
  <c r="Q4572" i="58"/>
  <c r="Q4573" i="58"/>
  <c r="Q4574" i="58"/>
  <c r="Q4575" i="58"/>
  <c r="Q4576" i="58"/>
  <c r="Q4577" i="58"/>
  <c r="Q4578" i="58"/>
  <c r="R4570" i="58"/>
  <c r="T4570" i="58" s="1"/>
  <c r="V4570" i="58" s="1"/>
  <c r="R4571" i="58"/>
  <c r="T4571" i="58" s="1"/>
  <c r="V4571" i="58" s="1"/>
  <c r="R4572" i="58"/>
  <c r="T4572" i="58" s="1"/>
  <c r="V4572" i="58" s="1"/>
  <c r="R4573" i="58"/>
  <c r="T4573" i="58" s="1"/>
  <c r="V4573" i="58" s="1"/>
  <c r="R4574" i="58"/>
  <c r="T4574" i="58" s="1"/>
  <c r="V4574" i="58" s="1"/>
  <c r="R4575" i="58"/>
  <c r="T4575" i="58" s="1"/>
  <c r="V4575" i="58" s="1"/>
  <c r="R4576" i="58"/>
  <c r="T4576" i="58" s="1"/>
  <c r="V4576" i="58" s="1"/>
  <c r="R4577" i="58"/>
  <c r="T4577" i="58" s="1"/>
  <c r="V4577" i="58" s="1"/>
  <c r="R4578" i="58"/>
  <c r="T4578" i="58" s="1"/>
  <c r="V4578" i="58" s="1"/>
  <c r="X4570" i="58"/>
  <c r="X4571" i="58"/>
  <c r="X4572" i="58"/>
  <c r="X4573" i="58"/>
  <c r="X4574" i="58"/>
  <c r="X4575" i="58"/>
  <c r="X4576" i="58"/>
  <c r="X4577" i="58"/>
  <c r="X4578" i="58"/>
  <c r="A4579" i="58"/>
  <c r="A4580" i="58"/>
  <c r="A4581" i="58"/>
  <c r="A4582" i="58"/>
  <c r="A4583" i="58"/>
  <c r="A4584" i="58"/>
  <c r="A4585" i="58"/>
  <c r="A4586" i="58"/>
  <c r="A4587" i="58"/>
  <c r="B4579" i="58"/>
  <c r="B4580" i="58"/>
  <c r="B4581" i="58"/>
  <c r="B4582" i="58"/>
  <c r="B4583" i="58"/>
  <c r="B4584" i="58"/>
  <c r="B4585" i="58"/>
  <c r="B4586" i="58"/>
  <c r="B4587" i="58"/>
  <c r="D4579" i="58"/>
  <c r="E4579" i="58" s="1"/>
  <c r="D4580" i="58"/>
  <c r="E4580" i="58" s="1"/>
  <c r="D4581" i="58"/>
  <c r="E4581" i="58" s="1"/>
  <c r="D4582" i="58"/>
  <c r="E4582" i="58" s="1"/>
  <c r="D4583" i="58"/>
  <c r="E4583" i="58" s="1"/>
  <c r="D4584" i="58"/>
  <c r="E4584" i="58" s="1"/>
  <c r="D4585" i="58"/>
  <c r="E4585" i="58" s="1"/>
  <c r="D4586" i="58"/>
  <c r="E4586" i="58" s="1"/>
  <c r="D4587" i="58"/>
  <c r="E4587" i="58" s="1"/>
  <c r="F4579" i="58"/>
  <c r="F4580" i="58"/>
  <c r="F4581" i="58"/>
  <c r="F4582" i="58"/>
  <c r="F4583" i="58"/>
  <c r="F4584" i="58"/>
  <c r="F4585" i="58"/>
  <c r="F4586" i="58"/>
  <c r="F4587" i="58"/>
  <c r="J4579" i="58"/>
  <c r="J4580" i="58"/>
  <c r="J4581" i="58"/>
  <c r="J4582" i="58"/>
  <c r="J4583" i="58"/>
  <c r="J4584" i="58"/>
  <c r="J4585" i="58"/>
  <c r="J4586" i="58"/>
  <c r="J4587" i="58"/>
  <c r="K4579" i="58"/>
  <c r="K4580" i="58"/>
  <c r="K4581" i="58"/>
  <c r="K4582" i="58"/>
  <c r="K4583" i="58"/>
  <c r="K4584" i="58"/>
  <c r="K4585" i="58"/>
  <c r="K4586" i="58"/>
  <c r="K4587" i="58"/>
  <c r="L4579" i="58"/>
  <c r="L4580" i="58"/>
  <c r="L4581" i="58"/>
  <c r="L4582" i="58"/>
  <c r="L4583" i="58"/>
  <c r="L4584" i="58"/>
  <c r="L4585" i="58"/>
  <c r="L4586" i="58"/>
  <c r="L4587" i="58"/>
  <c r="M4579" i="58"/>
  <c r="M4580" i="58"/>
  <c r="M4581" i="58"/>
  <c r="M4582" i="58"/>
  <c r="M4583" i="58"/>
  <c r="M4584" i="58"/>
  <c r="M4585" i="58"/>
  <c r="M4586" i="58"/>
  <c r="M4587" i="58"/>
  <c r="P4579" i="58"/>
  <c r="P4580" i="58"/>
  <c r="P4581" i="58"/>
  <c r="P4582" i="58"/>
  <c r="P4583" i="58"/>
  <c r="P4584" i="58"/>
  <c r="P4585" i="58"/>
  <c r="P4586" i="58"/>
  <c r="P4587" i="58"/>
  <c r="Q4579" i="58"/>
  <c r="Q4580" i="58"/>
  <c r="Q4581" i="58"/>
  <c r="Q4582" i="58"/>
  <c r="Q4583" i="58"/>
  <c r="Q4584" i="58"/>
  <c r="Q4585" i="58"/>
  <c r="Q4586" i="58"/>
  <c r="Q4587" i="58"/>
  <c r="R4579" i="58"/>
  <c r="T4579" i="58" s="1"/>
  <c r="V4579" i="58" s="1"/>
  <c r="R4580" i="58"/>
  <c r="T4580" i="58" s="1"/>
  <c r="V4580" i="58" s="1"/>
  <c r="R4581" i="58"/>
  <c r="T4581" i="58" s="1"/>
  <c r="V4581" i="58" s="1"/>
  <c r="R4582" i="58"/>
  <c r="T4582" i="58" s="1"/>
  <c r="V4582" i="58" s="1"/>
  <c r="R4583" i="58"/>
  <c r="T4583" i="58" s="1"/>
  <c r="V4583" i="58" s="1"/>
  <c r="R4584" i="58"/>
  <c r="T4584" i="58" s="1"/>
  <c r="V4584" i="58" s="1"/>
  <c r="R4585" i="58"/>
  <c r="T4585" i="58" s="1"/>
  <c r="V4585" i="58" s="1"/>
  <c r="R4586" i="58"/>
  <c r="T4586" i="58" s="1"/>
  <c r="V4586" i="58" s="1"/>
  <c r="R4587" i="58"/>
  <c r="T4587" i="58" s="1"/>
  <c r="V4587" i="58" s="1"/>
  <c r="X4579" i="58"/>
  <c r="X4580" i="58"/>
  <c r="X4581" i="58"/>
  <c r="X4582" i="58"/>
  <c r="X4583" i="58"/>
  <c r="X4584" i="58"/>
  <c r="X4585" i="58"/>
  <c r="X4586" i="58"/>
  <c r="X4587" i="58"/>
  <c r="A4588" i="58"/>
  <c r="A4589" i="58"/>
  <c r="A4590" i="58"/>
  <c r="A4591" i="58"/>
  <c r="A4592" i="58"/>
  <c r="A4593" i="58"/>
  <c r="A4594" i="58"/>
  <c r="A4595" i="58"/>
  <c r="A4596" i="58"/>
  <c r="B4588" i="58"/>
  <c r="B4589" i="58"/>
  <c r="B4590" i="58"/>
  <c r="B4591" i="58"/>
  <c r="B4592" i="58"/>
  <c r="B4593" i="58"/>
  <c r="B4594" i="58"/>
  <c r="B4595" i="58"/>
  <c r="B4596" i="58"/>
  <c r="D4588" i="58"/>
  <c r="E4588" i="58" s="1"/>
  <c r="D4589" i="58"/>
  <c r="E4589" i="58" s="1"/>
  <c r="D4590" i="58"/>
  <c r="E4590" i="58" s="1"/>
  <c r="D4591" i="58"/>
  <c r="E4591" i="58" s="1"/>
  <c r="D4592" i="58"/>
  <c r="E4592" i="58" s="1"/>
  <c r="D4593" i="58"/>
  <c r="E4593" i="58" s="1"/>
  <c r="D4594" i="58"/>
  <c r="E4594" i="58" s="1"/>
  <c r="D4595" i="58"/>
  <c r="E4595" i="58" s="1"/>
  <c r="D4596" i="58"/>
  <c r="E4596" i="58" s="1"/>
  <c r="F4588" i="58"/>
  <c r="F4589" i="58"/>
  <c r="F4590" i="58"/>
  <c r="F4591" i="58"/>
  <c r="F4592" i="58"/>
  <c r="F4593" i="58"/>
  <c r="F4594" i="58"/>
  <c r="F4595" i="58"/>
  <c r="F4596" i="58"/>
  <c r="J4588" i="58"/>
  <c r="J4589" i="58"/>
  <c r="J4590" i="58"/>
  <c r="J4591" i="58"/>
  <c r="J4592" i="58"/>
  <c r="J4593" i="58"/>
  <c r="J4594" i="58"/>
  <c r="J4595" i="58"/>
  <c r="J4596" i="58"/>
  <c r="K4588" i="58"/>
  <c r="K4589" i="58"/>
  <c r="K4590" i="58"/>
  <c r="K4591" i="58"/>
  <c r="K4592" i="58"/>
  <c r="K4593" i="58"/>
  <c r="K4594" i="58"/>
  <c r="K4595" i="58"/>
  <c r="K4596" i="58"/>
  <c r="L4588" i="58"/>
  <c r="L4589" i="58"/>
  <c r="L4590" i="58"/>
  <c r="L4591" i="58"/>
  <c r="L4592" i="58"/>
  <c r="L4593" i="58"/>
  <c r="L4594" i="58"/>
  <c r="L4595" i="58"/>
  <c r="L4596" i="58"/>
  <c r="M4588" i="58"/>
  <c r="M4589" i="58"/>
  <c r="M4590" i="58"/>
  <c r="M4591" i="58"/>
  <c r="M4592" i="58"/>
  <c r="M4593" i="58"/>
  <c r="M4594" i="58"/>
  <c r="M4595" i="58"/>
  <c r="M4596" i="58"/>
  <c r="P4588" i="58"/>
  <c r="P4589" i="58"/>
  <c r="P4590" i="58"/>
  <c r="P4591" i="58"/>
  <c r="P4592" i="58"/>
  <c r="P4593" i="58"/>
  <c r="P4594" i="58"/>
  <c r="P4595" i="58"/>
  <c r="P4596" i="58"/>
  <c r="Q4588" i="58"/>
  <c r="Q4589" i="58"/>
  <c r="Q4590" i="58"/>
  <c r="Q4591" i="58"/>
  <c r="Q4592" i="58"/>
  <c r="Q4593" i="58"/>
  <c r="Q4594" i="58"/>
  <c r="Q4595" i="58"/>
  <c r="Q4596" i="58"/>
  <c r="R4588" i="58"/>
  <c r="T4588" i="58" s="1"/>
  <c r="V4588" i="58" s="1"/>
  <c r="R4589" i="58"/>
  <c r="T4589" i="58" s="1"/>
  <c r="V4589" i="58" s="1"/>
  <c r="R4590" i="58"/>
  <c r="T4590" i="58" s="1"/>
  <c r="V4590" i="58" s="1"/>
  <c r="R4591" i="58"/>
  <c r="T4591" i="58" s="1"/>
  <c r="V4591" i="58" s="1"/>
  <c r="R4592" i="58"/>
  <c r="T4592" i="58" s="1"/>
  <c r="V4592" i="58" s="1"/>
  <c r="R4593" i="58"/>
  <c r="T4593" i="58" s="1"/>
  <c r="V4593" i="58" s="1"/>
  <c r="R4594" i="58"/>
  <c r="T4594" i="58" s="1"/>
  <c r="V4594" i="58" s="1"/>
  <c r="R4595" i="58"/>
  <c r="T4595" i="58" s="1"/>
  <c r="V4595" i="58" s="1"/>
  <c r="R4596" i="58"/>
  <c r="T4596" i="58" s="1"/>
  <c r="V4596" i="58" s="1"/>
  <c r="X4588" i="58"/>
  <c r="X4589" i="58"/>
  <c r="X4590" i="58"/>
  <c r="X4591" i="58"/>
  <c r="X4592" i="58"/>
  <c r="X4593" i="58"/>
  <c r="X4594" i="58"/>
  <c r="X4595" i="58"/>
  <c r="X4596" i="58"/>
  <c r="A4597" i="58"/>
  <c r="A4598" i="58"/>
  <c r="A4599" i="58"/>
  <c r="A4600" i="58"/>
  <c r="A4601" i="58"/>
  <c r="A4602" i="58"/>
  <c r="A4603" i="58"/>
  <c r="A4604" i="58"/>
  <c r="A4605" i="58"/>
  <c r="B4597" i="58"/>
  <c r="B4598" i="58"/>
  <c r="B4599" i="58"/>
  <c r="B4600" i="58"/>
  <c r="B4601" i="58"/>
  <c r="B4602" i="58"/>
  <c r="B4603" i="58"/>
  <c r="B4604" i="58"/>
  <c r="B4605" i="58"/>
  <c r="D4597" i="58"/>
  <c r="E4597" i="58" s="1"/>
  <c r="D4598" i="58"/>
  <c r="E4598" i="58" s="1"/>
  <c r="D4599" i="58"/>
  <c r="E4599" i="58" s="1"/>
  <c r="D4600" i="58"/>
  <c r="E4600" i="58" s="1"/>
  <c r="D4601" i="58"/>
  <c r="E4601" i="58" s="1"/>
  <c r="D4602" i="58"/>
  <c r="E4602" i="58" s="1"/>
  <c r="D4603" i="58"/>
  <c r="E4603" i="58" s="1"/>
  <c r="D4604" i="58"/>
  <c r="E4604" i="58" s="1"/>
  <c r="D4605" i="58"/>
  <c r="E4605" i="58" s="1"/>
  <c r="F4597" i="58"/>
  <c r="F4598" i="58"/>
  <c r="F4599" i="58"/>
  <c r="F4600" i="58"/>
  <c r="F4601" i="58"/>
  <c r="F4602" i="58"/>
  <c r="F4603" i="58"/>
  <c r="F4604" i="58"/>
  <c r="F4605" i="58"/>
  <c r="J4597" i="58"/>
  <c r="J4598" i="58"/>
  <c r="J4599" i="58"/>
  <c r="J4600" i="58"/>
  <c r="J4601" i="58"/>
  <c r="J4602" i="58"/>
  <c r="J4603" i="58"/>
  <c r="J4604" i="58"/>
  <c r="J4605" i="58"/>
  <c r="K4597" i="58"/>
  <c r="K4598" i="58"/>
  <c r="K4599" i="58"/>
  <c r="K4600" i="58"/>
  <c r="K4601" i="58"/>
  <c r="K4602" i="58"/>
  <c r="K4603" i="58"/>
  <c r="K4604" i="58"/>
  <c r="K4605" i="58"/>
  <c r="L4597" i="58"/>
  <c r="L4598" i="58"/>
  <c r="L4599" i="58"/>
  <c r="L4600" i="58"/>
  <c r="L4601" i="58"/>
  <c r="L4602" i="58"/>
  <c r="L4603" i="58"/>
  <c r="L4604" i="58"/>
  <c r="L4605" i="58"/>
  <c r="M4597" i="58"/>
  <c r="M4598" i="58"/>
  <c r="M4599" i="58"/>
  <c r="M4600" i="58"/>
  <c r="M4601" i="58"/>
  <c r="M4602" i="58"/>
  <c r="M4603" i="58"/>
  <c r="M4604" i="58"/>
  <c r="M4605" i="58"/>
  <c r="P4597" i="58"/>
  <c r="P4598" i="58"/>
  <c r="P4599" i="58"/>
  <c r="P4600" i="58"/>
  <c r="P4601" i="58"/>
  <c r="P4602" i="58"/>
  <c r="P4603" i="58"/>
  <c r="P4604" i="58"/>
  <c r="P4605" i="58"/>
  <c r="Q4597" i="58"/>
  <c r="Q4598" i="58"/>
  <c r="Q4599" i="58"/>
  <c r="Q4600" i="58"/>
  <c r="Q4601" i="58"/>
  <c r="Q4602" i="58"/>
  <c r="Q4603" i="58"/>
  <c r="Q4604" i="58"/>
  <c r="Q4605" i="58"/>
  <c r="R4597" i="58"/>
  <c r="T4597" i="58" s="1"/>
  <c r="V4597" i="58" s="1"/>
  <c r="R4598" i="58"/>
  <c r="T4598" i="58" s="1"/>
  <c r="V4598" i="58" s="1"/>
  <c r="R4599" i="58"/>
  <c r="T4599" i="58" s="1"/>
  <c r="V4599" i="58" s="1"/>
  <c r="R4600" i="58"/>
  <c r="T4600" i="58" s="1"/>
  <c r="V4600" i="58" s="1"/>
  <c r="R4601" i="58"/>
  <c r="T4601" i="58" s="1"/>
  <c r="V4601" i="58" s="1"/>
  <c r="R4602" i="58"/>
  <c r="T4602" i="58" s="1"/>
  <c r="V4602" i="58" s="1"/>
  <c r="R4603" i="58"/>
  <c r="T4603" i="58" s="1"/>
  <c r="V4603" i="58" s="1"/>
  <c r="R4604" i="58"/>
  <c r="T4604" i="58" s="1"/>
  <c r="V4604" i="58" s="1"/>
  <c r="R4605" i="58"/>
  <c r="T4605" i="58" s="1"/>
  <c r="V4605" i="58" s="1"/>
  <c r="X4597" i="58"/>
  <c r="X4598" i="58"/>
  <c r="X4599" i="58"/>
  <c r="X4600" i="58"/>
  <c r="X4601" i="58"/>
  <c r="X4602" i="58"/>
  <c r="X4603" i="58"/>
  <c r="X4604" i="58"/>
  <c r="X4605" i="58"/>
  <c r="A4606" i="58"/>
  <c r="A4607" i="58"/>
  <c r="A4608" i="58"/>
  <c r="A4609" i="58"/>
  <c r="A4610" i="58"/>
  <c r="A4611" i="58"/>
  <c r="A4612" i="58"/>
  <c r="A4613" i="58"/>
  <c r="A4614" i="58"/>
  <c r="B4606" i="58"/>
  <c r="B4607" i="58"/>
  <c r="B4608" i="58"/>
  <c r="B4609" i="58"/>
  <c r="B4610" i="58"/>
  <c r="B4611" i="58"/>
  <c r="B4612" i="58"/>
  <c r="B4613" i="58"/>
  <c r="B4614" i="58"/>
  <c r="D4606" i="58"/>
  <c r="E4606" i="58" s="1"/>
  <c r="D4607" i="58"/>
  <c r="E4607" i="58" s="1"/>
  <c r="D4608" i="58"/>
  <c r="E4608" i="58" s="1"/>
  <c r="D4609" i="58"/>
  <c r="E4609" i="58" s="1"/>
  <c r="D4610" i="58"/>
  <c r="E4610" i="58" s="1"/>
  <c r="D4611" i="58"/>
  <c r="E4611" i="58" s="1"/>
  <c r="D4612" i="58"/>
  <c r="E4612" i="58" s="1"/>
  <c r="D4613" i="58"/>
  <c r="E4613" i="58" s="1"/>
  <c r="D4614" i="58"/>
  <c r="E4614" i="58" s="1"/>
  <c r="F4606" i="58"/>
  <c r="F4607" i="58"/>
  <c r="F4608" i="58"/>
  <c r="F4609" i="58"/>
  <c r="F4610" i="58"/>
  <c r="F4611" i="58"/>
  <c r="F4612" i="58"/>
  <c r="F4613" i="58"/>
  <c r="F4614" i="58"/>
  <c r="J4606" i="58"/>
  <c r="J4607" i="58"/>
  <c r="J4608" i="58"/>
  <c r="J4609" i="58"/>
  <c r="J4610" i="58"/>
  <c r="J4611" i="58"/>
  <c r="J4612" i="58"/>
  <c r="J4613" i="58"/>
  <c r="J4614" i="58"/>
  <c r="K4606" i="58"/>
  <c r="K4607" i="58"/>
  <c r="K4608" i="58"/>
  <c r="K4609" i="58"/>
  <c r="K4610" i="58"/>
  <c r="K4611" i="58"/>
  <c r="K4612" i="58"/>
  <c r="K4613" i="58"/>
  <c r="K4614" i="58"/>
  <c r="L4606" i="58"/>
  <c r="L4607" i="58"/>
  <c r="L4608" i="58"/>
  <c r="L4609" i="58"/>
  <c r="L4610" i="58"/>
  <c r="L4611" i="58"/>
  <c r="L4612" i="58"/>
  <c r="L4613" i="58"/>
  <c r="L4614" i="58"/>
  <c r="M4606" i="58"/>
  <c r="M4607" i="58"/>
  <c r="M4608" i="58"/>
  <c r="M4609" i="58"/>
  <c r="M4610" i="58"/>
  <c r="M4611" i="58"/>
  <c r="M4612" i="58"/>
  <c r="M4613" i="58"/>
  <c r="M4614" i="58"/>
  <c r="P4606" i="58"/>
  <c r="P4607" i="58"/>
  <c r="P4608" i="58"/>
  <c r="P4609" i="58"/>
  <c r="P4610" i="58"/>
  <c r="P4611" i="58"/>
  <c r="P4612" i="58"/>
  <c r="P4613" i="58"/>
  <c r="P4614" i="58"/>
  <c r="Q4606" i="58"/>
  <c r="Q4607" i="58"/>
  <c r="Q4608" i="58"/>
  <c r="Q4609" i="58"/>
  <c r="Q4610" i="58"/>
  <c r="Q4611" i="58"/>
  <c r="Q4612" i="58"/>
  <c r="Q4613" i="58"/>
  <c r="Q4614" i="58"/>
  <c r="R4606" i="58"/>
  <c r="T4606" i="58" s="1"/>
  <c r="V4606" i="58" s="1"/>
  <c r="R4607" i="58"/>
  <c r="T4607" i="58" s="1"/>
  <c r="V4607" i="58" s="1"/>
  <c r="R4608" i="58"/>
  <c r="T4608" i="58" s="1"/>
  <c r="V4608" i="58" s="1"/>
  <c r="R4609" i="58"/>
  <c r="T4609" i="58" s="1"/>
  <c r="V4609" i="58" s="1"/>
  <c r="R4610" i="58"/>
  <c r="T4610" i="58" s="1"/>
  <c r="V4610" i="58" s="1"/>
  <c r="R4611" i="58"/>
  <c r="T4611" i="58" s="1"/>
  <c r="V4611" i="58" s="1"/>
  <c r="R4612" i="58"/>
  <c r="T4612" i="58" s="1"/>
  <c r="V4612" i="58" s="1"/>
  <c r="R4613" i="58"/>
  <c r="T4613" i="58" s="1"/>
  <c r="V4613" i="58" s="1"/>
  <c r="R4614" i="58"/>
  <c r="T4614" i="58" s="1"/>
  <c r="V4614" i="58" s="1"/>
  <c r="X4606" i="58"/>
  <c r="X4607" i="58"/>
  <c r="X4608" i="58"/>
  <c r="X4609" i="58"/>
  <c r="X4610" i="58"/>
  <c r="X4611" i="58"/>
  <c r="X4612" i="58"/>
  <c r="X4613" i="58"/>
  <c r="X4614" i="58"/>
  <c r="A4615" i="58"/>
  <c r="A4616" i="58"/>
  <c r="A4617" i="58"/>
  <c r="A4618" i="58"/>
  <c r="A4619" i="58"/>
  <c r="A4620" i="58"/>
  <c r="A4621" i="58"/>
  <c r="A4622" i="58"/>
  <c r="A4623" i="58"/>
  <c r="B4615" i="58"/>
  <c r="B4616" i="58"/>
  <c r="B4617" i="58"/>
  <c r="B4618" i="58"/>
  <c r="B4619" i="58"/>
  <c r="B4620" i="58"/>
  <c r="B4621" i="58"/>
  <c r="B4622" i="58"/>
  <c r="B4623" i="58"/>
  <c r="D4615" i="58"/>
  <c r="E4615" i="58" s="1"/>
  <c r="D4616" i="58"/>
  <c r="E4616" i="58" s="1"/>
  <c r="D4617" i="58"/>
  <c r="E4617" i="58" s="1"/>
  <c r="D4618" i="58"/>
  <c r="E4618" i="58" s="1"/>
  <c r="D4619" i="58"/>
  <c r="E4619" i="58" s="1"/>
  <c r="D4620" i="58"/>
  <c r="E4620" i="58" s="1"/>
  <c r="D4621" i="58"/>
  <c r="E4621" i="58" s="1"/>
  <c r="D4622" i="58"/>
  <c r="E4622" i="58" s="1"/>
  <c r="D4623" i="58"/>
  <c r="E4623" i="58" s="1"/>
  <c r="F4615" i="58"/>
  <c r="F4616" i="58"/>
  <c r="F4617" i="58"/>
  <c r="F4618" i="58"/>
  <c r="F4619" i="58"/>
  <c r="F4620" i="58"/>
  <c r="F4621" i="58"/>
  <c r="F4622" i="58"/>
  <c r="F4623" i="58"/>
  <c r="J4615" i="58"/>
  <c r="J4616" i="58"/>
  <c r="J4617" i="58"/>
  <c r="J4618" i="58"/>
  <c r="J4619" i="58"/>
  <c r="J4620" i="58"/>
  <c r="J4621" i="58"/>
  <c r="J4622" i="58"/>
  <c r="J4623" i="58"/>
  <c r="K4615" i="58"/>
  <c r="K4616" i="58"/>
  <c r="K4617" i="58"/>
  <c r="K4618" i="58"/>
  <c r="K4619" i="58"/>
  <c r="K4620" i="58"/>
  <c r="K4621" i="58"/>
  <c r="K4622" i="58"/>
  <c r="K4623" i="58"/>
  <c r="L4615" i="58"/>
  <c r="L4616" i="58"/>
  <c r="L4617" i="58"/>
  <c r="L4618" i="58"/>
  <c r="L4619" i="58"/>
  <c r="L4620" i="58"/>
  <c r="L4621" i="58"/>
  <c r="L4622" i="58"/>
  <c r="L4623" i="58"/>
  <c r="M4615" i="58"/>
  <c r="M4616" i="58"/>
  <c r="M4617" i="58"/>
  <c r="M4618" i="58"/>
  <c r="M4619" i="58"/>
  <c r="M4620" i="58"/>
  <c r="M4621" i="58"/>
  <c r="M4622" i="58"/>
  <c r="M4623" i="58"/>
  <c r="P4615" i="58"/>
  <c r="P4616" i="58"/>
  <c r="P4617" i="58"/>
  <c r="P4618" i="58"/>
  <c r="P4619" i="58"/>
  <c r="P4620" i="58"/>
  <c r="P4621" i="58"/>
  <c r="P4622" i="58"/>
  <c r="P4623" i="58"/>
  <c r="Q4615" i="58"/>
  <c r="Q4616" i="58"/>
  <c r="Q4617" i="58"/>
  <c r="Q4618" i="58"/>
  <c r="Q4619" i="58"/>
  <c r="Q4620" i="58"/>
  <c r="Q4621" i="58"/>
  <c r="Q4622" i="58"/>
  <c r="Q4623" i="58"/>
  <c r="R4615" i="58"/>
  <c r="T4615" i="58" s="1"/>
  <c r="V4615" i="58" s="1"/>
  <c r="R4616" i="58"/>
  <c r="T4616" i="58" s="1"/>
  <c r="V4616" i="58" s="1"/>
  <c r="R4617" i="58"/>
  <c r="T4617" i="58" s="1"/>
  <c r="V4617" i="58" s="1"/>
  <c r="R4618" i="58"/>
  <c r="T4618" i="58" s="1"/>
  <c r="V4618" i="58" s="1"/>
  <c r="R4619" i="58"/>
  <c r="T4619" i="58" s="1"/>
  <c r="V4619" i="58" s="1"/>
  <c r="R4620" i="58"/>
  <c r="T4620" i="58" s="1"/>
  <c r="V4620" i="58" s="1"/>
  <c r="R4621" i="58"/>
  <c r="T4621" i="58" s="1"/>
  <c r="V4621" i="58" s="1"/>
  <c r="R4622" i="58"/>
  <c r="T4622" i="58" s="1"/>
  <c r="V4622" i="58" s="1"/>
  <c r="R4623" i="58"/>
  <c r="T4623" i="58" s="1"/>
  <c r="V4623" i="58" s="1"/>
  <c r="X4615" i="58"/>
  <c r="X4616" i="58"/>
  <c r="X4617" i="58"/>
  <c r="X4618" i="58"/>
  <c r="X4619" i="58"/>
  <c r="X4620" i="58"/>
  <c r="X4621" i="58"/>
  <c r="X4622" i="58"/>
  <c r="X4623" i="58"/>
  <c r="A4624" i="58"/>
  <c r="A4625" i="58"/>
  <c r="A4626" i="58"/>
  <c r="A4627" i="58"/>
  <c r="A4628" i="58"/>
  <c r="A4629" i="58"/>
  <c r="A4630" i="58"/>
  <c r="A4631" i="58"/>
  <c r="A4632" i="58"/>
  <c r="B4624" i="58"/>
  <c r="B4625" i="58"/>
  <c r="B4626" i="58"/>
  <c r="B4627" i="58"/>
  <c r="B4628" i="58"/>
  <c r="B4629" i="58"/>
  <c r="B4630" i="58"/>
  <c r="B4631" i="58"/>
  <c r="B4632" i="58"/>
  <c r="D4624" i="58"/>
  <c r="E4624" i="58" s="1"/>
  <c r="D4625" i="58"/>
  <c r="E4625" i="58" s="1"/>
  <c r="D4626" i="58"/>
  <c r="E4626" i="58" s="1"/>
  <c r="D4627" i="58"/>
  <c r="E4627" i="58" s="1"/>
  <c r="D4628" i="58"/>
  <c r="E4628" i="58" s="1"/>
  <c r="D4629" i="58"/>
  <c r="E4629" i="58" s="1"/>
  <c r="D4630" i="58"/>
  <c r="E4630" i="58" s="1"/>
  <c r="D4631" i="58"/>
  <c r="E4631" i="58" s="1"/>
  <c r="D4632" i="58"/>
  <c r="E4632" i="58" s="1"/>
  <c r="F4624" i="58"/>
  <c r="F4625" i="58"/>
  <c r="F4626" i="58"/>
  <c r="F4627" i="58"/>
  <c r="F4628" i="58"/>
  <c r="F4629" i="58"/>
  <c r="F4631" i="58"/>
  <c r="F4632" i="58"/>
  <c r="J4624" i="58"/>
  <c r="J4625" i="58"/>
  <c r="J4626" i="58"/>
  <c r="J4627" i="58"/>
  <c r="J4628" i="58"/>
  <c r="J4629" i="58"/>
  <c r="J4630" i="58"/>
  <c r="J4631" i="58"/>
  <c r="J4632" i="58"/>
  <c r="K4624" i="58"/>
  <c r="K4625" i="58"/>
  <c r="K4626" i="58"/>
  <c r="K4627" i="58"/>
  <c r="K4628" i="58"/>
  <c r="K4629" i="58"/>
  <c r="K4630" i="58"/>
  <c r="K4631" i="58"/>
  <c r="K4632" i="58"/>
  <c r="L4624" i="58"/>
  <c r="L4625" i="58"/>
  <c r="L4626" i="58"/>
  <c r="L4627" i="58"/>
  <c r="L4628" i="58"/>
  <c r="L4629" i="58"/>
  <c r="L4630" i="58"/>
  <c r="L4631" i="58"/>
  <c r="L4632" i="58"/>
  <c r="M4624" i="58"/>
  <c r="M4625" i="58"/>
  <c r="M4626" i="58"/>
  <c r="M4627" i="58"/>
  <c r="M4628" i="58"/>
  <c r="M4629" i="58"/>
  <c r="M4630" i="58"/>
  <c r="M4631" i="58"/>
  <c r="M4632" i="58"/>
  <c r="P4624" i="58"/>
  <c r="P4625" i="58"/>
  <c r="P4626" i="58"/>
  <c r="P4627" i="58"/>
  <c r="P4628" i="58"/>
  <c r="P4629" i="58"/>
  <c r="P4630" i="58"/>
  <c r="P4631" i="58"/>
  <c r="P4632" i="58"/>
  <c r="Q4624" i="58"/>
  <c r="Q4625" i="58"/>
  <c r="Q4626" i="58"/>
  <c r="Q4627" i="58"/>
  <c r="Q4628" i="58"/>
  <c r="Q4629" i="58"/>
  <c r="Q4630" i="58"/>
  <c r="Q4631" i="58"/>
  <c r="Q4632" i="58"/>
  <c r="R4624" i="58"/>
  <c r="T4624" i="58" s="1"/>
  <c r="V4624" i="58" s="1"/>
  <c r="R4625" i="58"/>
  <c r="T4625" i="58" s="1"/>
  <c r="V4625" i="58" s="1"/>
  <c r="R4626" i="58"/>
  <c r="T4626" i="58" s="1"/>
  <c r="V4626" i="58" s="1"/>
  <c r="R4627" i="58"/>
  <c r="T4627" i="58" s="1"/>
  <c r="V4627" i="58" s="1"/>
  <c r="R4628" i="58"/>
  <c r="T4628" i="58" s="1"/>
  <c r="V4628" i="58" s="1"/>
  <c r="R4629" i="58"/>
  <c r="T4629" i="58" s="1"/>
  <c r="V4629" i="58" s="1"/>
  <c r="R4630" i="58"/>
  <c r="T4630" i="58" s="1"/>
  <c r="V4630" i="58" s="1"/>
  <c r="R4631" i="58"/>
  <c r="T4631" i="58" s="1"/>
  <c r="V4631" i="58" s="1"/>
  <c r="R4632" i="58"/>
  <c r="T4632" i="58" s="1"/>
  <c r="V4632" i="58" s="1"/>
  <c r="X4624" i="58"/>
  <c r="X4625" i="58"/>
  <c r="X4626" i="58"/>
  <c r="X4627" i="58"/>
  <c r="X4628" i="58"/>
  <c r="X4629" i="58"/>
  <c r="X4630" i="58"/>
  <c r="X4631" i="58"/>
  <c r="X4632" i="58"/>
  <c r="A4634" i="58"/>
  <c r="A4635" i="58"/>
  <c r="A4636" i="58"/>
  <c r="A4637" i="58"/>
  <c r="A4638" i="58"/>
  <c r="A4745" i="58"/>
  <c r="A4746" i="58"/>
  <c r="A4747" i="58"/>
  <c r="B4634" i="58"/>
  <c r="B4635" i="58"/>
  <c r="B4636" i="58"/>
  <c r="B4637" i="58"/>
  <c r="B4638" i="58"/>
  <c r="B4745" i="58"/>
  <c r="B4746" i="58"/>
  <c r="B4747" i="58"/>
  <c r="D4633" i="58"/>
  <c r="E4633" i="58" s="1"/>
  <c r="D4634" i="58"/>
  <c r="E4634" i="58" s="1"/>
  <c r="D4635" i="58"/>
  <c r="E4635" i="58" s="1"/>
  <c r="D4636" i="58"/>
  <c r="E4636" i="58" s="1"/>
  <c r="D4637" i="58"/>
  <c r="E4637" i="58" s="1"/>
  <c r="D4638" i="58"/>
  <c r="E4638" i="58" s="1"/>
  <c r="D4745" i="58"/>
  <c r="E4745" i="58" s="1"/>
  <c r="D4746" i="58"/>
  <c r="E4746" i="58" s="1"/>
  <c r="D4747" i="58"/>
  <c r="E4747" i="58" s="1"/>
  <c r="F4633" i="58"/>
  <c r="F4634" i="58"/>
  <c r="F4635" i="58"/>
  <c r="F4636" i="58"/>
  <c r="F4637" i="58"/>
  <c r="F4638" i="58"/>
  <c r="F4745" i="58"/>
  <c r="F4746" i="58"/>
  <c r="F4747" i="58"/>
  <c r="J4633" i="58"/>
  <c r="J4634" i="58"/>
  <c r="J4635" i="58"/>
  <c r="J4636" i="58"/>
  <c r="J4637" i="58"/>
  <c r="J4638" i="58"/>
  <c r="J4745" i="58"/>
  <c r="J4746" i="58"/>
  <c r="J4747" i="58"/>
  <c r="K4633" i="58"/>
  <c r="K4634" i="58"/>
  <c r="K4635" i="58"/>
  <c r="K4636" i="58"/>
  <c r="K4637" i="58"/>
  <c r="K4638" i="58"/>
  <c r="K4745" i="58"/>
  <c r="K4746" i="58"/>
  <c r="K4747" i="58"/>
  <c r="L4633" i="58"/>
  <c r="L4634" i="58"/>
  <c r="L4635" i="58"/>
  <c r="L4636" i="58"/>
  <c r="L4637" i="58"/>
  <c r="L4638" i="58"/>
  <c r="L4745" i="58"/>
  <c r="L4746" i="58"/>
  <c r="L4747" i="58"/>
  <c r="M4633" i="58"/>
  <c r="M4634" i="58"/>
  <c r="M4635" i="58"/>
  <c r="M4636" i="58"/>
  <c r="M4637" i="58"/>
  <c r="M4638" i="58"/>
  <c r="M4745" i="58"/>
  <c r="M4746" i="58"/>
  <c r="M4747" i="58"/>
  <c r="P4633" i="58"/>
  <c r="P4634" i="58"/>
  <c r="P4635" i="58"/>
  <c r="P4636" i="58"/>
  <c r="P4637" i="58"/>
  <c r="P4638" i="58"/>
  <c r="P4745" i="58"/>
  <c r="P4746" i="58"/>
  <c r="P4747" i="58"/>
  <c r="Q4633" i="58"/>
  <c r="Q4634" i="58"/>
  <c r="Q4635" i="58"/>
  <c r="Q4636" i="58"/>
  <c r="Q4637" i="58"/>
  <c r="Q4638" i="58"/>
  <c r="Q4745" i="58"/>
  <c r="Q4746" i="58"/>
  <c r="Q4747" i="58"/>
  <c r="R4633" i="58"/>
  <c r="T4633" i="58" s="1"/>
  <c r="V4633" i="58" s="1"/>
  <c r="R4634" i="58"/>
  <c r="T4634" i="58" s="1"/>
  <c r="V4634" i="58" s="1"/>
  <c r="R4635" i="58"/>
  <c r="T4635" i="58" s="1"/>
  <c r="V4635" i="58" s="1"/>
  <c r="R4636" i="58"/>
  <c r="T4636" i="58" s="1"/>
  <c r="V4636" i="58" s="1"/>
  <c r="R4637" i="58"/>
  <c r="T4637" i="58" s="1"/>
  <c r="V4637" i="58" s="1"/>
  <c r="R4638" i="58"/>
  <c r="T4638" i="58" s="1"/>
  <c r="V4638" i="58" s="1"/>
  <c r="R4745" i="58"/>
  <c r="T4745" i="58" s="1"/>
  <c r="V4745" i="58" s="1"/>
  <c r="R4746" i="58"/>
  <c r="T4746" i="58" s="1"/>
  <c r="V4746" i="58" s="1"/>
  <c r="R4747" i="58"/>
  <c r="T4747" i="58" s="1"/>
  <c r="V4747" i="58" s="1"/>
  <c r="X4633" i="58"/>
  <c r="X4634" i="58"/>
  <c r="X4635" i="58"/>
  <c r="X4636" i="58"/>
  <c r="X4637" i="58"/>
  <c r="X4638" i="58"/>
  <c r="X4745" i="58"/>
  <c r="X4746" i="58"/>
  <c r="X4747" i="58"/>
  <c r="A4748" i="58"/>
  <c r="A4749" i="58"/>
  <c r="A4750" i="58"/>
  <c r="A4751" i="58"/>
  <c r="A4752" i="58"/>
  <c r="A4795" i="58"/>
  <c r="A4796" i="58"/>
  <c r="A4797" i="58"/>
  <c r="A4798" i="58"/>
  <c r="B4748" i="58"/>
  <c r="B4749" i="58"/>
  <c r="B4750" i="58"/>
  <c r="B4751" i="58"/>
  <c r="B4752" i="58"/>
  <c r="B4795" i="58"/>
  <c r="B4796" i="58"/>
  <c r="B4797" i="58"/>
  <c r="B4798" i="58"/>
  <c r="D4748" i="58"/>
  <c r="E4748" i="58" s="1"/>
  <c r="D4749" i="58"/>
  <c r="E4749" i="58" s="1"/>
  <c r="D4750" i="58"/>
  <c r="E4750" i="58" s="1"/>
  <c r="D4751" i="58"/>
  <c r="E4751" i="58" s="1"/>
  <c r="D4752" i="58"/>
  <c r="E4752" i="58" s="1"/>
  <c r="D4795" i="58"/>
  <c r="E4795" i="58" s="1"/>
  <c r="D4796" i="58"/>
  <c r="E4796" i="58" s="1"/>
  <c r="D4797" i="58"/>
  <c r="E4797" i="58" s="1"/>
  <c r="D4798" i="58"/>
  <c r="E4798" i="58" s="1"/>
  <c r="F4748" i="58"/>
  <c r="F4749" i="58"/>
  <c r="F4750" i="58"/>
  <c r="F4751" i="58"/>
  <c r="F4752" i="58"/>
  <c r="F4795" i="58"/>
  <c r="F4796" i="58"/>
  <c r="F4797" i="58"/>
  <c r="F4798" i="58"/>
  <c r="J4748" i="58"/>
  <c r="J4749" i="58"/>
  <c r="J4750" i="58"/>
  <c r="J4751" i="58"/>
  <c r="J4752" i="58"/>
  <c r="J4795" i="58"/>
  <c r="J4796" i="58"/>
  <c r="J4797" i="58"/>
  <c r="J4798" i="58"/>
  <c r="K4748" i="58"/>
  <c r="K4749" i="58"/>
  <c r="K4750" i="58"/>
  <c r="K4751" i="58"/>
  <c r="K4752" i="58"/>
  <c r="K4795" i="58"/>
  <c r="K4796" i="58"/>
  <c r="K4797" i="58"/>
  <c r="K4798" i="58"/>
  <c r="L4748" i="58"/>
  <c r="L4749" i="58"/>
  <c r="L4750" i="58"/>
  <c r="L4751" i="58"/>
  <c r="L4752" i="58"/>
  <c r="L4795" i="58"/>
  <c r="L4796" i="58"/>
  <c r="L4797" i="58"/>
  <c r="L4798" i="58"/>
  <c r="M4748" i="58"/>
  <c r="M4749" i="58"/>
  <c r="M4750" i="58"/>
  <c r="M4751" i="58"/>
  <c r="M4752" i="58"/>
  <c r="M4795" i="58"/>
  <c r="M4796" i="58"/>
  <c r="M4797" i="58"/>
  <c r="M4798" i="58"/>
  <c r="P4748" i="58"/>
  <c r="P4749" i="58"/>
  <c r="P4750" i="58"/>
  <c r="P4751" i="58"/>
  <c r="P4752" i="58"/>
  <c r="P4795" i="58"/>
  <c r="P4796" i="58"/>
  <c r="P4797" i="58"/>
  <c r="P4798" i="58"/>
  <c r="Q4748" i="58"/>
  <c r="Q4749" i="58"/>
  <c r="Q4750" i="58"/>
  <c r="Q4751" i="58"/>
  <c r="Q4752" i="58"/>
  <c r="Q4795" i="58"/>
  <c r="Q4796" i="58"/>
  <c r="Q4797" i="58"/>
  <c r="Q4798" i="58"/>
  <c r="R4748" i="58"/>
  <c r="T4748" i="58" s="1"/>
  <c r="V4748" i="58" s="1"/>
  <c r="R4749" i="58"/>
  <c r="T4749" i="58" s="1"/>
  <c r="V4749" i="58" s="1"/>
  <c r="R4750" i="58"/>
  <c r="T4750" i="58" s="1"/>
  <c r="V4750" i="58" s="1"/>
  <c r="R4751" i="58"/>
  <c r="T4751" i="58" s="1"/>
  <c r="V4751" i="58" s="1"/>
  <c r="R4752" i="58"/>
  <c r="T4752" i="58" s="1"/>
  <c r="V4752" i="58" s="1"/>
  <c r="R4795" i="58"/>
  <c r="T4795" i="58" s="1"/>
  <c r="V4795" i="58" s="1"/>
  <c r="R4796" i="58"/>
  <c r="T4796" i="58" s="1"/>
  <c r="V4796" i="58" s="1"/>
  <c r="R4797" i="58"/>
  <c r="T4797" i="58" s="1"/>
  <c r="V4797" i="58" s="1"/>
  <c r="R4798" i="58"/>
  <c r="T4798" i="58" s="1"/>
  <c r="V4798" i="58" s="1"/>
  <c r="X4748" i="58"/>
  <c r="X4749" i="58"/>
  <c r="X4750" i="58"/>
  <c r="X4751" i="58"/>
  <c r="X4752" i="58"/>
  <c r="X4795" i="58"/>
  <c r="X4796" i="58"/>
  <c r="X4797" i="58"/>
  <c r="X4798" i="58"/>
  <c r="A4799" i="58"/>
  <c r="A4800" i="58"/>
  <c r="A4801" i="58"/>
  <c r="A4802" i="58"/>
  <c r="A4803" i="58"/>
  <c r="A4935" i="58"/>
  <c r="A4936" i="58"/>
  <c r="A4937" i="58"/>
  <c r="A4938" i="58"/>
  <c r="B4799" i="58"/>
  <c r="B4800" i="58"/>
  <c r="B4801" i="58"/>
  <c r="B4802" i="58"/>
  <c r="B4803" i="58"/>
  <c r="B4935" i="58"/>
  <c r="B4936" i="58"/>
  <c r="B4937" i="58"/>
  <c r="B4938" i="58"/>
  <c r="D4799" i="58"/>
  <c r="E4799" i="58" s="1"/>
  <c r="D4800" i="58"/>
  <c r="E4800" i="58" s="1"/>
  <c r="D4801" i="58"/>
  <c r="E4801" i="58" s="1"/>
  <c r="D4802" i="58"/>
  <c r="E4802" i="58" s="1"/>
  <c r="D4803" i="58"/>
  <c r="E4803" i="58" s="1"/>
  <c r="D4935" i="58"/>
  <c r="E4935" i="58" s="1"/>
  <c r="D4936" i="58"/>
  <c r="E4936" i="58" s="1"/>
  <c r="D4937" i="58"/>
  <c r="E4937" i="58" s="1"/>
  <c r="D4938" i="58"/>
  <c r="E4938" i="58" s="1"/>
  <c r="F4799" i="58"/>
  <c r="F4800" i="58"/>
  <c r="F4801" i="58"/>
  <c r="F4802" i="58"/>
  <c r="F4803" i="58"/>
  <c r="F4935" i="58"/>
  <c r="F4936" i="58"/>
  <c r="F4937" i="58"/>
  <c r="F4938" i="58"/>
  <c r="J4799" i="58"/>
  <c r="J4800" i="58"/>
  <c r="J4801" i="58"/>
  <c r="J4802" i="58"/>
  <c r="J4803" i="58"/>
  <c r="J4935" i="58"/>
  <c r="J4936" i="58"/>
  <c r="J4937" i="58"/>
  <c r="J4938" i="58"/>
  <c r="K4799" i="58"/>
  <c r="K4800" i="58"/>
  <c r="K4801" i="58"/>
  <c r="K4802" i="58"/>
  <c r="K4803" i="58"/>
  <c r="K4935" i="58"/>
  <c r="K4936" i="58"/>
  <c r="K4937" i="58"/>
  <c r="K4938" i="58"/>
  <c r="L4799" i="58"/>
  <c r="L4800" i="58"/>
  <c r="L4801" i="58"/>
  <c r="L4802" i="58"/>
  <c r="L4803" i="58"/>
  <c r="L4935" i="58"/>
  <c r="L4936" i="58"/>
  <c r="L4937" i="58"/>
  <c r="L4938" i="58"/>
  <c r="M4799" i="58"/>
  <c r="M4800" i="58"/>
  <c r="M4801" i="58"/>
  <c r="M4802" i="58"/>
  <c r="M4803" i="58"/>
  <c r="M4935" i="58"/>
  <c r="M4936" i="58"/>
  <c r="M4937" i="58"/>
  <c r="M4938" i="58"/>
  <c r="P4799" i="58"/>
  <c r="P4800" i="58"/>
  <c r="P4801" i="58"/>
  <c r="P4802" i="58"/>
  <c r="P4803" i="58"/>
  <c r="P4935" i="58"/>
  <c r="P4936" i="58"/>
  <c r="P4937" i="58"/>
  <c r="P4938" i="58"/>
  <c r="Q4799" i="58"/>
  <c r="Q4800" i="58"/>
  <c r="Q4801" i="58"/>
  <c r="Q4802" i="58"/>
  <c r="Q4803" i="58"/>
  <c r="Q4935" i="58"/>
  <c r="Q4936" i="58"/>
  <c r="Q4937" i="58"/>
  <c r="Q4938" i="58"/>
  <c r="R4799" i="58"/>
  <c r="T4799" i="58" s="1"/>
  <c r="V4799" i="58" s="1"/>
  <c r="R4800" i="58"/>
  <c r="T4800" i="58" s="1"/>
  <c r="V4800" i="58" s="1"/>
  <c r="R4801" i="58"/>
  <c r="T4801" i="58" s="1"/>
  <c r="V4801" i="58" s="1"/>
  <c r="R4802" i="58"/>
  <c r="T4802" i="58" s="1"/>
  <c r="V4802" i="58" s="1"/>
  <c r="R4803" i="58"/>
  <c r="T4803" i="58" s="1"/>
  <c r="V4803" i="58" s="1"/>
  <c r="R4935" i="58"/>
  <c r="T4935" i="58" s="1"/>
  <c r="V4935" i="58" s="1"/>
  <c r="R4936" i="58"/>
  <c r="T4936" i="58" s="1"/>
  <c r="V4936" i="58" s="1"/>
  <c r="R4937" i="58"/>
  <c r="T4937" i="58" s="1"/>
  <c r="V4937" i="58" s="1"/>
  <c r="R4938" i="58"/>
  <c r="T4938" i="58" s="1"/>
  <c r="V4938" i="58" s="1"/>
  <c r="X4799" i="58"/>
  <c r="X4800" i="58"/>
  <c r="X4801" i="58"/>
  <c r="X4802" i="58"/>
  <c r="X4803" i="58"/>
  <c r="X4935" i="58"/>
  <c r="X4936" i="58"/>
  <c r="X4937" i="58"/>
  <c r="X4938" i="58"/>
  <c r="A4445" i="58"/>
  <c r="A4446" i="58"/>
  <c r="A4447" i="58"/>
  <c r="A4448" i="58"/>
  <c r="A4449" i="58"/>
  <c r="A4450" i="58"/>
  <c r="A4451" i="58"/>
  <c r="A4452" i="58"/>
  <c r="A4453" i="58"/>
  <c r="A4454" i="58"/>
  <c r="A4455" i="58"/>
  <c r="B4445" i="58"/>
  <c r="B4446" i="58"/>
  <c r="B4447" i="58"/>
  <c r="B4448" i="58"/>
  <c r="B4449" i="58"/>
  <c r="B4450" i="58"/>
  <c r="B4451" i="58"/>
  <c r="B4452" i="58"/>
  <c r="B4453" i="58"/>
  <c r="B4454" i="58"/>
  <c r="B4455" i="58"/>
  <c r="D4445" i="58"/>
  <c r="E4445" i="58" s="1"/>
  <c r="D4446" i="58"/>
  <c r="E4446" i="58" s="1"/>
  <c r="D4447" i="58"/>
  <c r="E4447" i="58" s="1"/>
  <c r="D4448" i="58"/>
  <c r="E4448" i="58" s="1"/>
  <c r="D4449" i="58"/>
  <c r="E4449" i="58" s="1"/>
  <c r="D4450" i="58"/>
  <c r="E4450" i="58" s="1"/>
  <c r="D4451" i="58"/>
  <c r="E4451" i="58" s="1"/>
  <c r="D4452" i="58"/>
  <c r="E4452" i="58" s="1"/>
  <c r="D4453" i="58"/>
  <c r="E4453" i="58" s="1"/>
  <c r="D4454" i="58"/>
  <c r="E4454" i="58" s="1"/>
  <c r="D4455" i="58"/>
  <c r="E4455" i="58" s="1"/>
  <c r="F4445" i="58"/>
  <c r="F4446" i="58"/>
  <c r="F4447" i="58"/>
  <c r="F4448" i="58"/>
  <c r="F4449" i="58"/>
  <c r="F4450" i="58"/>
  <c r="F4451" i="58"/>
  <c r="F4452" i="58"/>
  <c r="F4453" i="58"/>
  <c r="F4454" i="58"/>
  <c r="F4455" i="58"/>
  <c r="J4445" i="58"/>
  <c r="J4446" i="58"/>
  <c r="J4447" i="58"/>
  <c r="J4448" i="58"/>
  <c r="J4449" i="58"/>
  <c r="J4450" i="58"/>
  <c r="J4451" i="58"/>
  <c r="J4452" i="58"/>
  <c r="J4453" i="58"/>
  <c r="J4454" i="58"/>
  <c r="J4455" i="58"/>
  <c r="K4445" i="58"/>
  <c r="K4446" i="58"/>
  <c r="K4447" i="58"/>
  <c r="K4448" i="58"/>
  <c r="K4449" i="58"/>
  <c r="K4450" i="58"/>
  <c r="K4451" i="58"/>
  <c r="K4452" i="58"/>
  <c r="K4453" i="58"/>
  <c r="K4454" i="58"/>
  <c r="K4455" i="58"/>
  <c r="L4445" i="58"/>
  <c r="L4446" i="58"/>
  <c r="L4447" i="58"/>
  <c r="L4448" i="58"/>
  <c r="L4449" i="58"/>
  <c r="L4450" i="58"/>
  <c r="L4451" i="58"/>
  <c r="L4452" i="58"/>
  <c r="L4453" i="58"/>
  <c r="L4454" i="58"/>
  <c r="L4455" i="58"/>
  <c r="M4445" i="58"/>
  <c r="M4446" i="58"/>
  <c r="M4447" i="58"/>
  <c r="M4448" i="58"/>
  <c r="M4449" i="58"/>
  <c r="M4450" i="58"/>
  <c r="M4451" i="58"/>
  <c r="M4452" i="58"/>
  <c r="M4453" i="58"/>
  <c r="M4454" i="58"/>
  <c r="M4455" i="58"/>
  <c r="P4445" i="58"/>
  <c r="P4446" i="58"/>
  <c r="P4447" i="58"/>
  <c r="P4448" i="58"/>
  <c r="P4449" i="58"/>
  <c r="P4450" i="58"/>
  <c r="P4451" i="58"/>
  <c r="P4452" i="58"/>
  <c r="P4453" i="58"/>
  <c r="P4454" i="58"/>
  <c r="P4455" i="58"/>
  <c r="Q4445" i="58"/>
  <c r="Q4446" i="58"/>
  <c r="Q4447" i="58"/>
  <c r="Q4448" i="58"/>
  <c r="Q4449" i="58"/>
  <c r="Q4450" i="58"/>
  <c r="Q4451" i="58"/>
  <c r="Q4452" i="58"/>
  <c r="Q4453" i="58"/>
  <c r="Q4454" i="58"/>
  <c r="Q4455" i="58"/>
  <c r="R4445" i="58"/>
  <c r="T4445" i="58" s="1"/>
  <c r="V4445" i="58" s="1"/>
  <c r="R4446" i="58"/>
  <c r="T4446" i="58" s="1"/>
  <c r="V4446" i="58" s="1"/>
  <c r="R4447" i="58"/>
  <c r="T4447" i="58" s="1"/>
  <c r="V4447" i="58" s="1"/>
  <c r="R4448" i="58"/>
  <c r="T4448" i="58" s="1"/>
  <c r="V4448" i="58" s="1"/>
  <c r="R4449" i="58"/>
  <c r="T4449" i="58" s="1"/>
  <c r="V4449" i="58" s="1"/>
  <c r="R4450" i="58"/>
  <c r="T4450" i="58" s="1"/>
  <c r="V4450" i="58" s="1"/>
  <c r="R4451" i="58"/>
  <c r="T4451" i="58" s="1"/>
  <c r="V4451" i="58" s="1"/>
  <c r="R4452" i="58"/>
  <c r="T4452" i="58" s="1"/>
  <c r="V4452" i="58" s="1"/>
  <c r="R4453" i="58"/>
  <c r="T4453" i="58" s="1"/>
  <c r="V4453" i="58" s="1"/>
  <c r="R4454" i="58"/>
  <c r="T4454" i="58" s="1"/>
  <c r="V4454" i="58" s="1"/>
  <c r="R4455" i="58"/>
  <c r="T4455" i="58" s="1"/>
  <c r="V4455" i="58" s="1"/>
  <c r="X4445" i="58"/>
  <c r="X4446" i="58"/>
  <c r="X4447" i="58"/>
  <c r="X4448" i="58"/>
  <c r="X4449" i="58"/>
  <c r="X4450" i="58"/>
  <c r="X4451" i="58"/>
  <c r="X4452" i="58"/>
  <c r="X4453" i="58"/>
  <c r="X4454" i="58"/>
  <c r="X4455" i="58"/>
  <c r="A4456" i="58"/>
  <c r="A4457" i="58"/>
  <c r="A4458" i="58"/>
  <c r="A4459" i="58"/>
  <c r="A4460" i="58"/>
  <c r="A4461" i="58"/>
  <c r="A4462" i="58"/>
  <c r="A4463" i="58"/>
  <c r="A4464" i="58"/>
  <c r="B4456" i="58"/>
  <c r="B4457" i="58"/>
  <c r="B4458" i="58"/>
  <c r="B4459" i="58"/>
  <c r="B4460" i="58"/>
  <c r="B4461" i="58"/>
  <c r="B4462" i="58"/>
  <c r="B4463" i="58"/>
  <c r="B4464" i="58"/>
  <c r="D4456" i="58"/>
  <c r="E4456" i="58" s="1"/>
  <c r="D4457" i="58"/>
  <c r="E4457" i="58" s="1"/>
  <c r="D4458" i="58"/>
  <c r="E4458" i="58" s="1"/>
  <c r="D4459" i="58"/>
  <c r="E4459" i="58" s="1"/>
  <c r="D4460" i="58"/>
  <c r="E4460" i="58" s="1"/>
  <c r="D4461" i="58"/>
  <c r="E4461" i="58" s="1"/>
  <c r="D4462" i="58"/>
  <c r="E4462" i="58" s="1"/>
  <c r="D4463" i="58"/>
  <c r="E4463" i="58" s="1"/>
  <c r="D4464" i="58"/>
  <c r="E4464" i="58" s="1"/>
  <c r="F4456" i="58"/>
  <c r="F4457" i="58"/>
  <c r="F4458" i="58"/>
  <c r="F4459" i="58"/>
  <c r="F4460" i="58"/>
  <c r="F4461" i="58"/>
  <c r="F4462" i="58"/>
  <c r="F4463" i="58"/>
  <c r="F4464" i="58"/>
  <c r="J4456" i="58"/>
  <c r="J4457" i="58"/>
  <c r="J4458" i="58"/>
  <c r="J4459" i="58"/>
  <c r="J4460" i="58"/>
  <c r="J4461" i="58"/>
  <c r="J4462" i="58"/>
  <c r="J4463" i="58"/>
  <c r="J4464" i="58"/>
  <c r="K4456" i="58"/>
  <c r="K4457" i="58"/>
  <c r="K4458" i="58"/>
  <c r="K4459" i="58"/>
  <c r="K4460" i="58"/>
  <c r="K4461" i="58"/>
  <c r="K4462" i="58"/>
  <c r="K4463" i="58"/>
  <c r="K4464" i="58"/>
  <c r="L4456" i="58"/>
  <c r="L4457" i="58"/>
  <c r="L4458" i="58"/>
  <c r="L4459" i="58"/>
  <c r="L4460" i="58"/>
  <c r="L4461" i="58"/>
  <c r="L4462" i="58"/>
  <c r="L4463" i="58"/>
  <c r="L4464" i="58"/>
  <c r="M4456" i="58"/>
  <c r="M4457" i="58"/>
  <c r="M4458" i="58"/>
  <c r="M4459" i="58"/>
  <c r="M4460" i="58"/>
  <c r="M4461" i="58"/>
  <c r="M4462" i="58"/>
  <c r="M4463" i="58"/>
  <c r="M4464" i="58"/>
  <c r="P4456" i="58"/>
  <c r="P4457" i="58"/>
  <c r="P4458" i="58"/>
  <c r="P4459" i="58"/>
  <c r="P4460" i="58"/>
  <c r="P4461" i="58"/>
  <c r="P4462" i="58"/>
  <c r="P4463" i="58"/>
  <c r="P4464" i="58"/>
  <c r="Q4456" i="58"/>
  <c r="Q4457" i="58"/>
  <c r="Q4458" i="58"/>
  <c r="Q4459" i="58"/>
  <c r="Q4460" i="58"/>
  <c r="Q4461" i="58"/>
  <c r="Q4462" i="58"/>
  <c r="Q4463" i="58"/>
  <c r="Q4464" i="58"/>
  <c r="R4456" i="58"/>
  <c r="T4456" i="58" s="1"/>
  <c r="V4456" i="58" s="1"/>
  <c r="R4457" i="58"/>
  <c r="T4457" i="58" s="1"/>
  <c r="V4457" i="58" s="1"/>
  <c r="R4458" i="58"/>
  <c r="T4458" i="58" s="1"/>
  <c r="V4458" i="58" s="1"/>
  <c r="R4459" i="58"/>
  <c r="T4459" i="58" s="1"/>
  <c r="V4459" i="58" s="1"/>
  <c r="R4460" i="58"/>
  <c r="T4460" i="58" s="1"/>
  <c r="V4460" i="58" s="1"/>
  <c r="R4461" i="58"/>
  <c r="T4461" i="58" s="1"/>
  <c r="V4461" i="58" s="1"/>
  <c r="R4462" i="58"/>
  <c r="T4462" i="58" s="1"/>
  <c r="V4462" i="58" s="1"/>
  <c r="R4463" i="58"/>
  <c r="T4463" i="58" s="1"/>
  <c r="V4463" i="58" s="1"/>
  <c r="R4464" i="58"/>
  <c r="T4464" i="58" s="1"/>
  <c r="V4464" i="58" s="1"/>
  <c r="X4456" i="58"/>
  <c r="X4457" i="58"/>
  <c r="X4458" i="58"/>
  <c r="X4459" i="58"/>
  <c r="X4460" i="58"/>
  <c r="X4461" i="58"/>
  <c r="X4462" i="58"/>
  <c r="X4463" i="58"/>
  <c r="X4464" i="58"/>
  <c r="A4465" i="58"/>
  <c r="A4466" i="58"/>
  <c r="A4467" i="58"/>
  <c r="A4468" i="58"/>
  <c r="A4469" i="58"/>
  <c r="A4470" i="58"/>
  <c r="A4471" i="58"/>
  <c r="A4472" i="58"/>
  <c r="A4473" i="58"/>
  <c r="B4465" i="58"/>
  <c r="B4466" i="58"/>
  <c r="B4467" i="58"/>
  <c r="B4468" i="58"/>
  <c r="B4469" i="58"/>
  <c r="B4470" i="58"/>
  <c r="B4471" i="58"/>
  <c r="B4472" i="58"/>
  <c r="B4473" i="58"/>
  <c r="D4465" i="58"/>
  <c r="E4465" i="58" s="1"/>
  <c r="D4466" i="58"/>
  <c r="E4466" i="58" s="1"/>
  <c r="D4467" i="58"/>
  <c r="E4467" i="58" s="1"/>
  <c r="D4468" i="58"/>
  <c r="E4468" i="58" s="1"/>
  <c r="D4469" i="58"/>
  <c r="E4469" i="58" s="1"/>
  <c r="D4470" i="58"/>
  <c r="E4470" i="58" s="1"/>
  <c r="D4471" i="58"/>
  <c r="E4471" i="58" s="1"/>
  <c r="D4472" i="58"/>
  <c r="E4472" i="58" s="1"/>
  <c r="D4473" i="58"/>
  <c r="E4473" i="58" s="1"/>
  <c r="F4465" i="58"/>
  <c r="F4466" i="58"/>
  <c r="F4467" i="58"/>
  <c r="F4468" i="58"/>
  <c r="F4469" i="58"/>
  <c r="F4470" i="58"/>
  <c r="F4471" i="58"/>
  <c r="F4472" i="58"/>
  <c r="F4473" i="58"/>
  <c r="J4465" i="58"/>
  <c r="J4466" i="58"/>
  <c r="J4467" i="58"/>
  <c r="J4468" i="58"/>
  <c r="J4469" i="58"/>
  <c r="J4470" i="58"/>
  <c r="J4471" i="58"/>
  <c r="J4472" i="58"/>
  <c r="J4473" i="58"/>
  <c r="K4465" i="58"/>
  <c r="K4466" i="58"/>
  <c r="K4467" i="58"/>
  <c r="K4468" i="58"/>
  <c r="K4469" i="58"/>
  <c r="K4470" i="58"/>
  <c r="K4471" i="58"/>
  <c r="K4472" i="58"/>
  <c r="K4473" i="58"/>
  <c r="L4465" i="58"/>
  <c r="L4466" i="58"/>
  <c r="L4467" i="58"/>
  <c r="L4468" i="58"/>
  <c r="L4469" i="58"/>
  <c r="L4470" i="58"/>
  <c r="L4471" i="58"/>
  <c r="L4472" i="58"/>
  <c r="L4473" i="58"/>
  <c r="M4465" i="58"/>
  <c r="M4466" i="58"/>
  <c r="M4467" i="58"/>
  <c r="M4468" i="58"/>
  <c r="M4469" i="58"/>
  <c r="M4470" i="58"/>
  <c r="M4471" i="58"/>
  <c r="M4472" i="58"/>
  <c r="M4473" i="58"/>
  <c r="P4465" i="58"/>
  <c r="P4466" i="58"/>
  <c r="P4467" i="58"/>
  <c r="P4468" i="58"/>
  <c r="P4469" i="58"/>
  <c r="P4470" i="58"/>
  <c r="P4471" i="58"/>
  <c r="P4472" i="58"/>
  <c r="P4473" i="58"/>
  <c r="Q4465" i="58"/>
  <c r="Q4466" i="58"/>
  <c r="Q4467" i="58"/>
  <c r="Q4468" i="58"/>
  <c r="Q4469" i="58"/>
  <c r="Q4470" i="58"/>
  <c r="Q4471" i="58"/>
  <c r="Q4472" i="58"/>
  <c r="Q4473" i="58"/>
  <c r="R4465" i="58"/>
  <c r="T4465" i="58" s="1"/>
  <c r="V4465" i="58" s="1"/>
  <c r="R4466" i="58"/>
  <c r="T4466" i="58" s="1"/>
  <c r="V4466" i="58" s="1"/>
  <c r="R4467" i="58"/>
  <c r="T4467" i="58" s="1"/>
  <c r="V4467" i="58" s="1"/>
  <c r="R4468" i="58"/>
  <c r="T4468" i="58" s="1"/>
  <c r="V4468" i="58" s="1"/>
  <c r="R4469" i="58"/>
  <c r="T4469" i="58" s="1"/>
  <c r="V4469" i="58" s="1"/>
  <c r="R4470" i="58"/>
  <c r="T4470" i="58" s="1"/>
  <c r="V4470" i="58" s="1"/>
  <c r="R4471" i="58"/>
  <c r="T4471" i="58" s="1"/>
  <c r="V4471" i="58" s="1"/>
  <c r="R4472" i="58"/>
  <c r="T4472" i="58" s="1"/>
  <c r="V4472" i="58" s="1"/>
  <c r="R4473" i="58"/>
  <c r="T4473" i="58" s="1"/>
  <c r="V4473" i="58" s="1"/>
  <c r="X4465" i="58"/>
  <c r="X4466" i="58"/>
  <c r="X4467" i="58"/>
  <c r="X4468" i="58"/>
  <c r="X4469" i="58"/>
  <c r="X4470" i="58"/>
  <c r="X4471" i="58"/>
  <c r="X4472" i="58"/>
  <c r="X4473" i="58"/>
  <c r="A4474" i="58"/>
  <c r="A4475" i="58"/>
  <c r="A4476" i="58"/>
  <c r="A4477" i="58"/>
  <c r="A4478" i="58"/>
  <c r="A4479" i="58"/>
  <c r="A4480" i="58"/>
  <c r="A4481" i="58"/>
  <c r="A4482" i="58"/>
  <c r="B4474" i="58"/>
  <c r="B4475" i="58"/>
  <c r="B4476" i="58"/>
  <c r="B4477" i="58"/>
  <c r="B4478" i="58"/>
  <c r="B4479" i="58"/>
  <c r="B4480" i="58"/>
  <c r="B4481" i="58"/>
  <c r="B4482" i="58"/>
  <c r="D4474" i="58"/>
  <c r="E4474" i="58" s="1"/>
  <c r="D4475" i="58"/>
  <c r="E4475" i="58" s="1"/>
  <c r="D4476" i="58"/>
  <c r="E4476" i="58" s="1"/>
  <c r="D4477" i="58"/>
  <c r="E4477" i="58" s="1"/>
  <c r="D4478" i="58"/>
  <c r="E4478" i="58" s="1"/>
  <c r="D4479" i="58"/>
  <c r="E4479" i="58" s="1"/>
  <c r="D4480" i="58"/>
  <c r="E4480" i="58" s="1"/>
  <c r="D4481" i="58"/>
  <c r="E4481" i="58" s="1"/>
  <c r="D4482" i="58"/>
  <c r="E4482" i="58" s="1"/>
  <c r="F4474" i="58"/>
  <c r="F4475" i="58"/>
  <c r="F4476" i="58"/>
  <c r="F4477" i="58"/>
  <c r="F4478" i="58"/>
  <c r="F4479" i="58"/>
  <c r="F4480" i="58"/>
  <c r="F4481" i="58"/>
  <c r="F4482" i="58"/>
  <c r="J4474" i="58"/>
  <c r="J4475" i="58"/>
  <c r="J4476" i="58"/>
  <c r="J4477" i="58"/>
  <c r="J4478" i="58"/>
  <c r="J4479" i="58"/>
  <c r="J4480" i="58"/>
  <c r="J4481" i="58"/>
  <c r="J4482" i="58"/>
  <c r="K4474" i="58"/>
  <c r="K4475" i="58"/>
  <c r="K4476" i="58"/>
  <c r="K4477" i="58"/>
  <c r="K4478" i="58"/>
  <c r="K4479" i="58"/>
  <c r="K4480" i="58"/>
  <c r="K4481" i="58"/>
  <c r="K4482" i="58"/>
  <c r="L4474" i="58"/>
  <c r="L4475" i="58"/>
  <c r="L4476" i="58"/>
  <c r="L4477" i="58"/>
  <c r="L4478" i="58"/>
  <c r="L4479" i="58"/>
  <c r="L4480" i="58"/>
  <c r="L4481" i="58"/>
  <c r="L4482" i="58"/>
  <c r="M4474" i="58"/>
  <c r="M4475" i="58"/>
  <c r="M4476" i="58"/>
  <c r="M4477" i="58"/>
  <c r="M4478" i="58"/>
  <c r="M4479" i="58"/>
  <c r="M4480" i="58"/>
  <c r="M4481" i="58"/>
  <c r="M4482" i="58"/>
  <c r="P4474" i="58"/>
  <c r="P4475" i="58"/>
  <c r="P4476" i="58"/>
  <c r="P4477" i="58"/>
  <c r="P4478" i="58"/>
  <c r="P4479" i="58"/>
  <c r="P4480" i="58"/>
  <c r="P4481" i="58"/>
  <c r="P4482" i="58"/>
  <c r="Q4474" i="58"/>
  <c r="Q4475" i="58"/>
  <c r="Q4476" i="58"/>
  <c r="Q4477" i="58"/>
  <c r="Q4478" i="58"/>
  <c r="Q4479" i="58"/>
  <c r="Q4480" i="58"/>
  <c r="Q4481" i="58"/>
  <c r="Q4482" i="58"/>
  <c r="R4474" i="58"/>
  <c r="T4474" i="58" s="1"/>
  <c r="V4474" i="58" s="1"/>
  <c r="R4475" i="58"/>
  <c r="T4475" i="58" s="1"/>
  <c r="V4475" i="58" s="1"/>
  <c r="R4476" i="58"/>
  <c r="T4476" i="58" s="1"/>
  <c r="V4476" i="58" s="1"/>
  <c r="R4477" i="58"/>
  <c r="T4477" i="58" s="1"/>
  <c r="V4477" i="58" s="1"/>
  <c r="R4478" i="58"/>
  <c r="T4478" i="58" s="1"/>
  <c r="V4478" i="58" s="1"/>
  <c r="R4479" i="58"/>
  <c r="T4479" i="58" s="1"/>
  <c r="V4479" i="58" s="1"/>
  <c r="R4480" i="58"/>
  <c r="T4480" i="58" s="1"/>
  <c r="V4480" i="58" s="1"/>
  <c r="R4481" i="58"/>
  <c r="T4481" i="58" s="1"/>
  <c r="V4481" i="58" s="1"/>
  <c r="R4482" i="58"/>
  <c r="T4482" i="58" s="1"/>
  <c r="V4482" i="58" s="1"/>
  <c r="X4474" i="58"/>
  <c r="X4475" i="58"/>
  <c r="X4476" i="58"/>
  <c r="X4477" i="58"/>
  <c r="X4478" i="58"/>
  <c r="X4479" i="58"/>
  <c r="X4480" i="58"/>
  <c r="X4481" i="58"/>
  <c r="X4482" i="58"/>
  <c r="A4483" i="58"/>
  <c r="A4484" i="58"/>
  <c r="A4485" i="58"/>
  <c r="A4486" i="58"/>
  <c r="A4487" i="58"/>
  <c r="A4488" i="58"/>
  <c r="A4489" i="58"/>
  <c r="A4490" i="58"/>
  <c r="A4491" i="58"/>
  <c r="B4483" i="58"/>
  <c r="B4484" i="58"/>
  <c r="B4485" i="58"/>
  <c r="B4486" i="58"/>
  <c r="B4487" i="58"/>
  <c r="B4488" i="58"/>
  <c r="B4489" i="58"/>
  <c r="B4490" i="58"/>
  <c r="B4491" i="58"/>
  <c r="D4483" i="58"/>
  <c r="E4483" i="58" s="1"/>
  <c r="D4484" i="58"/>
  <c r="E4484" i="58" s="1"/>
  <c r="D4485" i="58"/>
  <c r="E4485" i="58" s="1"/>
  <c r="D4486" i="58"/>
  <c r="E4486" i="58" s="1"/>
  <c r="D4487" i="58"/>
  <c r="E4487" i="58" s="1"/>
  <c r="D4488" i="58"/>
  <c r="E4488" i="58" s="1"/>
  <c r="D4489" i="58"/>
  <c r="E4489" i="58" s="1"/>
  <c r="D4490" i="58"/>
  <c r="E4490" i="58" s="1"/>
  <c r="D4491" i="58"/>
  <c r="E4491" i="58" s="1"/>
  <c r="F4483" i="58"/>
  <c r="F4484" i="58"/>
  <c r="F4485" i="58"/>
  <c r="F4486" i="58"/>
  <c r="F4487" i="58"/>
  <c r="F4488" i="58"/>
  <c r="F4489" i="58"/>
  <c r="F4490" i="58"/>
  <c r="F4491" i="58"/>
  <c r="J4483" i="58"/>
  <c r="J4484" i="58"/>
  <c r="J4485" i="58"/>
  <c r="J4486" i="58"/>
  <c r="J4487" i="58"/>
  <c r="J4488" i="58"/>
  <c r="J4489" i="58"/>
  <c r="J4490" i="58"/>
  <c r="J4491" i="58"/>
  <c r="K4483" i="58"/>
  <c r="K4484" i="58"/>
  <c r="K4485" i="58"/>
  <c r="K4486" i="58"/>
  <c r="K4487" i="58"/>
  <c r="K4488" i="58"/>
  <c r="K4489" i="58"/>
  <c r="K4490" i="58"/>
  <c r="K4491" i="58"/>
  <c r="L4483" i="58"/>
  <c r="L4484" i="58"/>
  <c r="L4485" i="58"/>
  <c r="L4486" i="58"/>
  <c r="L4487" i="58"/>
  <c r="L4488" i="58"/>
  <c r="L4489" i="58"/>
  <c r="L4490" i="58"/>
  <c r="L4491" i="58"/>
  <c r="M4483" i="58"/>
  <c r="M4484" i="58"/>
  <c r="M4485" i="58"/>
  <c r="M4486" i="58"/>
  <c r="M4487" i="58"/>
  <c r="M4488" i="58"/>
  <c r="M4489" i="58"/>
  <c r="M4490" i="58"/>
  <c r="M4491" i="58"/>
  <c r="P4483" i="58"/>
  <c r="P4484" i="58"/>
  <c r="P4485" i="58"/>
  <c r="P4486" i="58"/>
  <c r="P4487" i="58"/>
  <c r="P4488" i="58"/>
  <c r="P4489" i="58"/>
  <c r="P4490" i="58"/>
  <c r="P4491" i="58"/>
  <c r="Q4483" i="58"/>
  <c r="Q4484" i="58"/>
  <c r="Q4485" i="58"/>
  <c r="Q4486" i="58"/>
  <c r="Q4487" i="58"/>
  <c r="Q4488" i="58"/>
  <c r="Q4489" i="58"/>
  <c r="Q4490" i="58"/>
  <c r="Q4491" i="58"/>
  <c r="R4483" i="58"/>
  <c r="T4483" i="58" s="1"/>
  <c r="V4483" i="58" s="1"/>
  <c r="R4484" i="58"/>
  <c r="T4484" i="58" s="1"/>
  <c r="V4484" i="58" s="1"/>
  <c r="R4485" i="58"/>
  <c r="T4485" i="58" s="1"/>
  <c r="V4485" i="58" s="1"/>
  <c r="R4486" i="58"/>
  <c r="T4486" i="58" s="1"/>
  <c r="V4486" i="58" s="1"/>
  <c r="R4487" i="58"/>
  <c r="T4487" i="58" s="1"/>
  <c r="V4487" i="58" s="1"/>
  <c r="R4488" i="58"/>
  <c r="T4488" i="58" s="1"/>
  <c r="V4488" i="58" s="1"/>
  <c r="R4489" i="58"/>
  <c r="T4489" i="58" s="1"/>
  <c r="V4489" i="58" s="1"/>
  <c r="R4490" i="58"/>
  <c r="T4490" i="58" s="1"/>
  <c r="V4490" i="58" s="1"/>
  <c r="R4491" i="58"/>
  <c r="T4491" i="58" s="1"/>
  <c r="V4491" i="58" s="1"/>
  <c r="X4483" i="58"/>
  <c r="X4484" i="58"/>
  <c r="X4485" i="58"/>
  <c r="X4486" i="58"/>
  <c r="X4487" i="58"/>
  <c r="X4488" i="58"/>
  <c r="X4489" i="58"/>
  <c r="X4490" i="58"/>
  <c r="X4491" i="58"/>
  <c r="AE4438" i="58"/>
  <c r="AE4437" i="58"/>
  <c r="AE4436" i="58"/>
  <c r="AE4435" i="58"/>
  <c r="AE4434" i="58"/>
  <c r="AE4433" i="58"/>
  <c r="AE4431" i="58"/>
  <c r="AE4430" i="58"/>
  <c r="AE4428" i="58"/>
  <c r="A4414" i="58"/>
  <c r="A4415" i="58"/>
  <c r="A4416" i="58"/>
  <c r="A4417" i="58"/>
  <c r="A4418" i="58"/>
  <c r="B4414" i="58"/>
  <c r="B4415" i="58"/>
  <c r="B4416" i="58"/>
  <c r="B4417" i="58"/>
  <c r="B4418" i="58"/>
  <c r="D4414" i="58"/>
  <c r="E4414" i="58" s="1"/>
  <c r="D4415" i="58"/>
  <c r="E4415" i="58" s="1"/>
  <c r="D4416" i="58"/>
  <c r="E4416" i="58" s="1"/>
  <c r="D4417" i="58"/>
  <c r="E4417" i="58" s="1"/>
  <c r="D4418" i="58"/>
  <c r="E4418" i="58" s="1"/>
  <c r="F4414" i="58"/>
  <c r="F4415" i="58"/>
  <c r="F4416" i="58"/>
  <c r="F4417" i="58"/>
  <c r="F4418" i="58"/>
  <c r="J4414" i="58"/>
  <c r="J4415" i="58"/>
  <c r="J4416" i="58"/>
  <c r="J4417" i="58"/>
  <c r="J4418" i="58"/>
  <c r="K4414" i="58"/>
  <c r="K4415" i="58"/>
  <c r="K4416" i="58"/>
  <c r="K4417" i="58"/>
  <c r="K4418" i="58"/>
  <c r="L4414" i="58"/>
  <c r="L4415" i="58"/>
  <c r="L4416" i="58"/>
  <c r="L4417" i="58"/>
  <c r="L4418" i="58"/>
  <c r="M4414" i="58"/>
  <c r="M4415" i="58"/>
  <c r="M4416" i="58"/>
  <c r="M4417" i="58"/>
  <c r="M4418" i="58"/>
  <c r="P4414" i="58"/>
  <c r="P4415" i="58"/>
  <c r="P4416" i="58"/>
  <c r="P4417" i="58"/>
  <c r="P4418" i="58"/>
  <c r="Q4414" i="58"/>
  <c r="Q4415" i="58"/>
  <c r="Q4416" i="58"/>
  <c r="Q4417" i="58"/>
  <c r="Q4418" i="58"/>
  <c r="R4414" i="58"/>
  <c r="T4414" i="58" s="1"/>
  <c r="V4414" i="58" s="1"/>
  <c r="R4415" i="58"/>
  <c r="T4415" i="58" s="1"/>
  <c r="V4415" i="58" s="1"/>
  <c r="R4416" i="58"/>
  <c r="T4416" i="58" s="1"/>
  <c r="V4416" i="58" s="1"/>
  <c r="R4417" i="58"/>
  <c r="T4417" i="58" s="1"/>
  <c r="V4417" i="58" s="1"/>
  <c r="R4418" i="58"/>
  <c r="T4418" i="58" s="1"/>
  <c r="V4418" i="58" s="1"/>
  <c r="X4414" i="58"/>
  <c r="X4415" i="58"/>
  <c r="X4416" i="58"/>
  <c r="X4417" i="58"/>
  <c r="X4418" i="58"/>
  <c r="A4419" i="58"/>
  <c r="A4420" i="58"/>
  <c r="A4421" i="58"/>
  <c r="A4422" i="58"/>
  <c r="A4423" i="58"/>
  <c r="B4419" i="58"/>
  <c r="B4420" i="58"/>
  <c r="B4421" i="58"/>
  <c r="B4422" i="58"/>
  <c r="B4423" i="58"/>
  <c r="D4419" i="58"/>
  <c r="E4419" i="58" s="1"/>
  <c r="D4420" i="58"/>
  <c r="E4420" i="58" s="1"/>
  <c r="D4421" i="58"/>
  <c r="E4421" i="58" s="1"/>
  <c r="D4422" i="58"/>
  <c r="E4422" i="58" s="1"/>
  <c r="D4423" i="58"/>
  <c r="E4423" i="58" s="1"/>
  <c r="F4419" i="58"/>
  <c r="F4420" i="58"/>
  <c r="F4421" i="58"/>
  <c r="F4422" i="58"/>
  <c r="F4423" i="58"/>
  <c r="J4419" i="58"/>
  <c r="J4420" i="58"/>
  <c r="J4421" i="58"/>
  <c r="J4422" i="58"/>
  <c r="J4423" i="58"/>
  <c r="K4419" i="58"/>
  <c r="K4420" i="58"/>
  <c r="K4421" i="58"/>
  <c r="K4422" i="58"/>
  <c r="K4423" i="58"/>
  <c r="L4419" i="58"/>
  <c r="L4420" i="58"/>
  <c r="L4421" i="58"/>
  <c r="L4422" i="58"/>
  <c r="L4423" i="58"/>
  <c r="M4419" i="58"/>
  <c r="M4420" i="58"/>
  <c r="M4421" i="58"/>
  <c r="M4422" i="58"/>
  <c r="M4423" i="58"/>
  <c r="P4419" i="58"/>
  <c r="P4420" i="58"/>
  <c r="P4421" i="58"/>
  <c r="P4422" i="58"/>
  <c r="P4423" i="58"/>
  <c r="Q4419" i="58"/>
  <c r="Q4420" i="58"/>
  <c r="Q4421" i="58"/>
  <c r="Q4422" i="58"/>
  <c r="Q4423" i="58"/>
  <c r="R4419" i="58"/>
  <c r="T4419" i="58" s="1"/>
  <c r="V4419" i="58" s="1"/>
  <c r="R4420" i="58"/>
  <c r="T4420" i="58" s="1"/>
  <c r="V4420" i="58" s="1"/>
  <c r="R4421" i="58"/>
  <c r="T4421" i="58" s="1"/>
  <c r="V4421" i="58" s="1"/>
  <c r="R4422" i="58"/>
  <c r="T4422" i="58" s="1"/>
  <c r="V4422" i="58" s="1"/>
  <c r="R4423" i="58"/>
  <c r="T4423" i="58" s="1"/>
  <c r="V4423" i="58" s="1"/>
  <c r="X4419" i="58"/>
  <c r="X4420" i="58"/>
  <c r="X4421" i="58"/>
  <c r="X4422" i="58"/>
  <c r="X4423" i="58"/>
  <c r="A4424" i="58"/>
  <c r="A4425" i="58"/>
  <c r="A4426" i="58"/>
  <c r="A4427" i="58"/>
  <c r="A4428" i="58"/>
  <c r="B4424" i="58"/>
  <c r="B4425" i="58"/>
  <c r="B4426" i="58"/>
  <c r="B4427" i="58"/>
  <c r="B4428" i="58"/>
  <c r="D4424" i="58"/>
  <c r="E4424" i="58" s="1"/>
  <c r="D4425" i="58"/>
  <c r="E4425" i="58" s="1"/>
  <c r="D4426" i="58"/>
  <c r="E4426" i="58" s="1"/>
  <c r="D4427" i="58"/>
  <c r="E4427" i="58" s="1"/>
  <c r="D4428" i="58"/>
  <c r="E4428" i="58" s="1"/>
  <c r="F4424" i="58"/>
  <c r="F4425" i="58"/>
  <c r="F4426" i="58"/>
  <c r="F4427" i="58"/>
  <c r="F4428" i="58"/>
  <c r="J4424" i="58"/>
  <c r="J4425" i="58"/>
  <c r="J4426" i="58"/>
  <c r="J4427" i="58"/>
  <c r="J4428" i="58"/>
  <c r="K4424" i="58"/>
  <c r="K4425" i="58"/>
  <c r="K4426" i="58"/>
  <c r="K4427" i="58"/>
  <c r="K4428" i="58"/>
  <c r="L4424" i="58"/>
  <c r="L4425" i="58"/>
  <c r="L4426" i="58"/>
  <c r="L4427" i="58"/>
  <c r="L4428" i="58"/>
  <c r="M4424" i="58"/>
  <c r="M4425" i="58"/>
  <c r="M4426" i="58"/>
  <c r="M4427" i="58"/>
  <c r="M4428" i="58"/>
  <c r="P4424" i="58"/>
  <c r="P4425" i="58"/>
  <c r="P4426" i="58"/>
  <c r="P4427" i="58"/>
  <c r="P4428" i="58"/>
  <c r="Q4424" i="58"/>
  <c r="Q4425" i="58"/>
  <c r="Q4426" i="58"/>
  <c r="Q4427" i="58"/>
  <c r="Q4428" i="58"/>
  <c r="R4424" i="58"/>
  <c r="T4424" i="58" s="1"/>
  <c r="V4424" i="58" s="1"/>
  <c r="R4425" i="58"/>
  <c r="T4425" i="58" s="1"/>
  <c r="V4425" i="58" s="1"/>
  <c r="R4426" i="58"/>
  <c r="T4426" i="58" s="1"/>
  <c r="V4426" i="58" s="1"/>
  <c r="R4427" i="58"/>
  <c r="T4427" i="58" s="1"/>
  <c r="V4427" i="58" s="1"/>
  <c r="R4428" i="58"/>
  <c r="T4428" i="58" s="1"/>
  <c r="V4428" i="58" s="1"/>
  <c r="X4424" i="58"/>
  <c r="X4425" i="58"/>
  <c r="X4426" i="58"/>
  <c r="X4427" i="58"/>
  <c r="X4428" i="58"/>
  <c r="A4429" i="58"/>
  <c r="A4430" i="58"/>
  <c r="A4431" i="58"/>
  <c r="A4432" i="58"/>
  <c r="A4433" i="58"/>
  <c r="B4429" i="58"/>
  <c r="B4430" i="58"/>
  <c r="B4431" i="58"/>
  <c r="B4432" i="58"/>
  <c r="B4433" i="58"/>
  <c r="D4429" i="58"/>
  <c r="E4429" i="58" s="1"/>
  <c r="D4430" i="58"/>
  <c r="E4430" i="58" s="1"/>
  <c r="D4431" i="58"/>
  <c r="E4431" i="58" s="1"/>
  <c r="D4432" i="58"/>
  <c r="E4432" i="58" s="1"/>
  <c r="D4433" i="58"/>
  <c r="E4433" i="58" s="1"/>
  <c r="F4429" i="58"/>
  <c r="F4430" i="58"/>
  <c r="F4431" i="58"/>
  <c r="F4432" i="58"/>
  <c r="F4433" i="58"/>
  <c r="J4429" i="58"/>
  <c r="J4430" i="58"/>
  <c r="J4431" i="58"/>
  <c r="J4432" i="58"/>
  <c r="J4433" i="58"/>
  <c r="K4429" i="58"/>
  <c r="K4430" i="58"/>
  <c r="K4431" i="58"/>
  <c r="K4432" i="58"/>
  <c r="K4433" i="58"/>
  <c r="L4429" i="58"/>
  <c r="L4430" i="58"/>
  <c r="L4431" i="58"/>
  <c r="L4432" i="58"/>
  <c r="L4433" i="58"/>
  <c r="M4429" i="58"/>
  <c r="M4430" i="58"/>
  <c r="M4431" i="58"/>
  <c r="M4432" i="58"/>
  <c r="M4433" i="58"/>
  <c r="P4429" i="58"/>
  <c r="P4430" i="58"/>
  <c r="P4431" i="58"/>
  <c r="P4432" i="58"/>
  <c r="P4433" i="58"/>
  <c r="Q4429" i="58"/>
  <c r="Q4430" i="58"/>
  <c r="Q4431" i="58"/>
  <c r="Q4432" i="58"/>
  <c r="Q4433" i="58"/>
  <c r="R4429" i="58"/>
  <c r="T4429" i="58" s="1"/>
  <c r="V4429" i="58" s="1"/>
  <c r="R4430" i="58"/>
  <c r="T4430" i="58" s="1"/>
  <c r="V4430" i="58" s="1"/>
  <c r="R4431" i="58"/>
  <c r="T4431" i="58" s="1"/>
  <c r="V4431" i="58" s="1"/>
  <c r="R4432" i="58"/>
  <c r="T4432" i="58" s="1"/>
  <c r="V4432" i="58" s="1"/>
  <c r="R4433" i="58"/>
  <c r="T4433" i="58" s="1"/>
  <c r="V4433" i="58" s="1"/>
  <c r="X4429" i="58"/>
  <c r="X4430" i="58"/>
  <c r="X4431" i="58"/>
  <c r="X4432" i="58"/>
  <c r="X4433" i="58"/>
  <c r="A4434" i="58"/>
  <c r="A4435" i="58"/>
  <c r="A4436" i="58"/>
  <c r="A4437" i="58"/>
  <c r="A4438" i="58"/>
  <c r="B4434" i="58"/>
  <c r="B4435" i="58"/>
  <c r="B4436" i="58"/>
  <c r="B4437" i="58"/>
  <c r="B4438" i="58"/>
  <c r="D4434" i="58"/>
  <c r="E4434" i="58" s="1"/>
  <c r="D4435" i="58"/>
  <c r="E4435" i="58" s="1"/>
  <c r="D4436" i="58"/>
  <c r="E4436" i="58" s="1"/>
  <c r="D4437" i="58"/>
  <c r="E4437" i="58" s="1"/>
  <c r="D4438" i="58"/>
  <c r="E4438" i="58" s="1"/>
  <c r="F4434" i="58"/>
  <c r="F4435" i="58"/>
  <c r="F4436" i="58"/>
  <c r="F4437" i="58"/>
  <c r="F4438" i="58"/>
  <c r="J4434" i="58"/>
  <c r="J4435" i="58"/>
  <c r="J4436" i="58"/>
  <c r="J4437" i="58"/>
  <c r="J4438" i="58"/>
  <c r="K4434" i="58"/>
  <c r="K4435" i="58"/>
  <c r="K4436" i="58"/>
  <c r="K4437" i="58"/>
  <c r="K4438" i="58"/>
  <c r="L4434" i="58"/>
  <c r="L4435" i="58"/>
  <c r="L4436" i="58"/>
  <c r="L4437" i="58"/>
  <c r="L4438" i="58"/>
  <c r="M4434" i="58"/>
  <c r="M4435" i="58"/>
  <c r="M4436" i="58"/>
  <c r="M4437" i="58"/>
  <c r="M4438" i="58"/>
  <c r="P4434" i="58"/>
  <c r="P4435" i="58"/>
  <c r="P4436" i="58"/>
  <c r="P4437" i="58"/>
  <c r="P4438" i="58"/>
  <c r="Q4434" i="58"/>
  <c r="Q4435" i="58"/>
  <c r="Q4436" i="58"/>
  <c r="Q4437" i="58"/>
  <c r="Q4438" i="58"/>
  <c r="R4434" i="58"/>
  <c r="T4434" i="58" s="1"/>
  <c r="V4434" i="58" s="1"/>
  <c r="R4435" i="58"/>
  <c r="T4435" i="58" s="1"/>
  <c r="V4435" i="58" s="1"/>
  <c r="R4436" i="58"/>
  <c r="T4436" i="58" s="1"/>
  <c r="V4436" i="58" s="1"/>
  <c r="R4437" i="58"/>
  <c r="T4437" i="58" s="1"/>
  <c r="V4437" i="58" s="1"/>
  <c r="R4438" i="58"/>
  <c r="T4438" i="58" s="1"/>
  <c r="V4438" i="58" s="1"/>
  <c r="X4434" i="58"/>
  <c r="X4435" i="58"/>
  <c r="X4436" i="58"/>
  <c r="X4437" i="58"/>
  <c r="X4438" i="58"/>
  <c r="A4439" i="58"/>
  <c r="A4440" i="58"/>
  <c r="A4441" i="58"/>
  <c r="A4442" i="58"/>
  <c r="A4443" i="58"/>
  <c r="B4439" i="58"/>
  <c r="B4440" i="58"/>
  <c r="B4441" i="58"/>
  <c r="B4442" i="58"/>
  <c r="B4443" i="58"/>
  <c r="D4439" i="58"/>
  <c r="E4439" i="58" s="1"/>
  <c r="D4440" i="58"/>
  <c r="E4440" i="58" s="1"/>
  <c r="D4441" i="58"/>
  <c r="E4441" i="58" s="1"/>
  <c r="D4442" i="58"/>
  <c r="E4442" i="58" s="1"/>
  <c r="D4443" i="58"/>
  <c r="E4443" i="58" s="1"/>
  <c r="F4439" i="58"/>
  <c r="F4440" i="58"/>
  <c r="F4441" i="58"/>
  <c r="F4442" i="58"/>
  <c r="F4443" i="58"/>
  <c r="J4439" i="58"/>
  <c r="J4440" i="58"/>
  <c r="J4441" i="58"/>
  <c r="J4442" i="58"/>
  <c r="J4443" i="58"/>
  <c r="K4439" i="58"/>
  <c r="K4440" i="58"/>
  <c r="K4441" i="58"/>
  <c r="K4442" i="58"/>
  <c r="K4443" i="58"/>
  <c r="L4439" i="58"/>
  <c r="L4440" i="58"/>
  <c r="L4441" i="58"/>
  <c r="L4442" i="58"/>
  <c r="L4443" i="58"/>
  <c r="M4439" i="58"/>
  <c r="M4440" i="58"/>
  <c r="M4441" i="58"/>
  <c r="M4442" i="58"/>
  <c r="M4443" i="58"/>
  <c r="P4439" i="58"/>
  <c r="P4440" i="58"/>
  <c r="P4441" i="58"/>
  <c r="P4442" i="58"/>
  <c r="P4443" i="58"/>
  <c r="Q4439" i="58"/>
  <c r="Q4440" i="58"/>
  <c r="Q4441" i="58"/>
  <c r="Q4442" i="58"/>
  <c r="Q4443" i="58"/>
  <c r="R4439" i="58"/>
  <c r="T4439" i="58" s="1"/>
  <c r="V4439" i="58" s="1"/>
  <c r="R4440" i="58"/>
  <c r="T4440" i="58" s="1"/>
  <c r="V4440" i="58" s="1"/>
  <c r="R4441" i="58"/>
  <c r="T4441" i="58" s="1"/>
  <c r="V4441" i="58" s="1"/>
  <c r="R4442" i="58"/>
  <c r="T4442" i="58" s="1"/>
  <c r="V4442" i="58" s="1"/>
  <c r="R4443" i="58"/>
  <c r="T4443" i="58" s="1"/>
  <c r="V4443" i="58" s="1"/>
  <c r="X4439" i="58"/>
  <c r="X4440" i="58"/>
  <c r="X4441" i="58"/>
  <c r="X4442" i="58"/>
  <c r="X4443" i="58"/>
  <c r="A4444" i="58"/>
  <c r="A4492" i="58"/>
  <c r="A4493" i="58"/>
  <c r="A4494" i="58"/>
  <c r="A4495" i="58"/>
  <c r="B4444" i="58"/>
  <c r="B4492" i="58"/>
  <c r="B4493" i="58"/>
  <c r="B4494" i="58"/>
  <c r="B4495" i="58"/>
  <c r="D4444" i="58"/>
  <c r="E4444" i="58" s="1"/>
  <c r="D4492" i="58"/>
  <c r="E4492" i="58" s="1"/>
  <c r="D4493" i="58"/>
  <c r="E4493" i="58" s="1"/>
  <c r="D4494" i="58"/>
  <c r="E4494" i="58" s="1"/>
  <c r="D4495" i="58"/>
  <c r="E4495" i="58" s="1"/>
  <c r="F4444" i="58"/>
  <c r="F4492" i="58"/>
  <c r="F4493" i="58"/>
  <c r="F4494" i="58"/>
  <c r="F4495" i="58"/>
  <c r="J4444" i="58"/>
  <c r="J4492" i="58"/>
  <c r="J4493" i="58"/>
  <c r="J4494" i="58"/>
  <c r="J4495" i="58"/>
  <c r="K4444" i="58"/>
  <c r="K4492" i="58"/>
  <c r="K4493" i="58"/>
  <c r="K4494" i="58"/>
  <c r="K4495" i="58"/>
  <c r="L4444" i="58"/>
  <c r="L4492" i="58"/>
  <c r="L4493" i="58"/>
  <c r="L4494" i="58"/>
  <c r="L4495" i="58"/>
  <c r="M4444" i="58"/>
  <c r="M4492" i="58"/>
  <c r="M4493" i="58"/>
  <c r="M4494" i="58"/>
  <c r="M4495" i="58"/>
  <c r="P4444" i="58"/>
  <c r="P4492" i="58"/>
  <c r="P4493" i="58"/>
  <c r="P4494" i="58"/>
  <c r="P4495" i="58"/>
  <c r="Q4444" i="58"/>
  <c r="Q4492" i="58"/>
  <c r="Q4493" i="58"/>
  <c r="Q4494" i="58"/>
  <c r="Q4495" i="58"/>
  <c r="R4444" i="58"/>
  <c r="T4444" i="58" s="1"/>
  <c r="V4444" i="58" s="1"/>
  <c r="R4492" i="58"/>
  <c r="T4492" i="58" s="1"/>
  <c r="V4492" i="58" s="1"/>
  <c r="R4493" i="58"/>
  <c r="T4493" i="58" s="1"/>
  <c r="V4493" i="58" s="1"/>
  <c r="R4494" i="58"/>
  <c r="R4495" i="58"/>
  <c r="T4495" i="58" s="1"/>
  <c r="V4495" i="58" s="1"/>
  <c r="X4444" i="58"/>
  <c r="X4492" i="58"/>
  <c r="X4493" i="58"/>
  <c r="X4494" i="58"/>
  <c r="X4495" i="58"/>
  <c r="A4496" i="58"/>
  <c r="A4939" i="58"/>
  <c r="A4986" i="58"/>
  <c r="A5346" i="58"/>
  <c r="A5347" i="58"/>
  <c r="B4496" i="58"/>
  <c r="B4939" i="58"/>
  <c r="B4986" i="58"/>
  <c r="B5346" i="58"/>
  <c r="B5347" i="58"/>
  <c r="D4496" i="58"/>
  <c r="E4496" i="58" s="1"/>
  <c r="D4939" i="58"/>
  <c r="E4939" i="58" s="1"/>
  <c r="D4986" i="58"/>
  <c r="E4986" i="58" s="1"/>
  <c r="D5346" i="58"/>
  <c r="E5346" i="58" s="1"/>
  <c r="D5347" i="58"/>
  <c r="E5347" i="58" s="1"/>
  <c r="F4496" i="58"/>
  <c r="F4939" i="58"/>
  <c r="F4986" i="58"/>
  <c r="F5346" i="58"/>
  <c r="F5347" i="58"/>
  <c r="J4496" i="58"/>
  <c r="J4939" i="58"/>
  <c r="J4986" i="58"/>
  <c r="J5346" i="58"/>
  <c r="J5347" i="58"/>
  <c r="K4496" i="58"/>
  <c r="K4939" i="58"/>
  <c r="K4986" i="58"/>
  <c r="K5346" i="58"/>
  <c r="K5347" i="58"/>
  <c r="L4496" i="58"/>
  <c r="L4939" i="58"/>
  <c r="L4986" i="58"/>
  <c r="L5346" i="58"/>
  <c r="L5347" i="58"/>
  <c r="M4496" i="58"/>
  <c r="M4939" i="58"/>
  <c r="M4986" i="58"/>
  <c r="M5346" i="58"/>
  <c r="M5347" i="58"/>
  <c r="P4496" i="58"/>
  <c r="P4939" i="58"/>
  <c r="P4986" i="58"/>
  <c r="P5346" i="58"/>
  <c r="P5347" i="58"/>
  <c r="Q4496" i="58"/>
  <c r="Q4939" i="58"/>
  <c r="Q4986" i="58"/>
  <c r="Q5346" i="58"/>
  <c r="Q5347" i="58"/>
  <c r="R4496" i="58"/>
  <c r="T4496" i="58" s="1"/>
  <c r="V4496" i="58" s="1"/>
  <c r="R4939" i="58"/>
  <c r="T4939" i="58" s="1"/>
  <c r="V4939" i="58" s="1"/>
  <c r="R4986" i="58"/>
  <c r="T4986" i="58" s="1"/>
  <c r="V4986" i="58" s="1"/>
  <c r="R5346" i="58"/>
  <c r="T5346" i="58" s="1"/>
  <c r="V5346" i="58" s="1"/>
  <c r="R5347" i="58"/>
  <c r="T5347" i="58" s="1"/>
  <c r="V5347" i="58" s="1"/>
  <c r="X4496" i="58"/>
  <c r="X4939" i="58"/>
  <c r="X4986" i="58"/>
  <c r="X5346" i="58"/>
  <c r="X5347" i="58"/>
  <c r="AE4406" i="58"/>
  <c r="AE4405" i="58"/>
  <c r="AE4404" i="58"/>
  <c r="AE4402" i="58"/>
  <c r="AE4401" i="58"/>
  <c r="AE4400" i="58"/>
  <c r="A4366" i="58"/>
  <c r="A4367" i="58"/>
  <c r="A4368" i="58"/>
  <c r="A4369" i="58"/>
  <c r="A4370" i="58"/>
  <c r="A4371" i="58"/>
  <c r="A4372" i="58"/>
  <c r="A4373" i="58"/>
  <c r="A4374" i="58"/>
  <c r="B4366" i="58"/>
  <c r="B4367" i="58"/>
  <c r="B4368" i="58"/>
  <c r="B4369" i="58"/>
  <c r="B4370" i="58"/>
  <c r="B4371" i="58"/>
  <c r="B4372" i="58"/>
  <c r="B4373" i="58"/>
  <c r="B4374" i="58"/>
  <c r="D4366" i="58"/>
  <c r="E4366" i="58" s="1"/>
  <c r="D4367" i="58"/>
  <c r="E4367" i="58" s="1"/>
  <c r="D4368" i="58"/>
  <c r="E4368" i="58" s="1"/>
  <c r="D4369" i="58"/>
  <c r="E4369" i="58" s="1"/>
  <c r="D4370" i="58"/>
  <c r="E4370" i="58" s="1"/>
  <c r="D4371" i="58"/>
  <c r="E4371" i="58" s="1"/>
  <c r="D4372" i="58"/>
  <c r="E4372" i="58" s="1"/>
  <c r="D4373" i="58"/>
  <c r="E4373" i="58" s="1"/>
  <c r="D4374" i="58"/>
  <c r="E4374" i="58" s="1"/>
  <c r="F4366" i="58"/>
  <c r="F4367" i="58"/>
  <c r="F4368" i="58"/>
  <c r="F4369" i="58"/>
  <c r="F4370" i="58"/>
  <c r="F4371" i="58"/>
  <c r="F4372" i="58"/>
  <c r="F4373" i="58"/>
  <c r="F4374" i="58"/>
  <c r="J4366" i="58"/>
  <c r="J4367" i="58"/>
  <c r="J4368" i="58"/>
  <c r="J4369" i="58"/>
  <c r="J4370" i="58"/>
  <c r="J4371" i="58"/>
  <c r="J4372" i="58"/>
  <c r="J4373" i="58"/>
  <c r="J4374" i="58"/>
  <c r="K4366" i="58"/>
  <c r="K4367" i="58"/>
  <c r="K4368" i="58"/>
  <c r="K4369" i="58"/>
  <c r="K4370" i="58"/>
  <c r="K4371" i="58"/>
  <c r="K4372" i="58"/>
  <c r="K4373" i="58"/>
  <c r="K4374" i="58"/>
  <c r="L4366" i="58"/>
  <c r="L4367" i="58"/>
  <c r="L4368" i="58"/>
  <c r="L4369" i="58"/>
  <c r="L4370" i="58"/>
  <c r="L4371" i="58"/>
  <c r="L4372" i="58"/>
  <c r="L4373" i="58"/>
  <c r="L4374" i="58"/>
  <c r="M4366" i="58"/>
  <c r="M4367" i="58"/>
  <c r="M4368" i="58"/>
  <c r="M4369" i="58"/>
  <c r="M4370" i="58"/>
  <c r="M4371" i="58"/>
  <c r="M4372" i="58"/>
  <c r="M4373" i="58"/>
  <c r="M4374" i="58"/>
  <c r="P4366" i="58"/>
  <c r="P4367" i="58"/>
  <c r="P4368" i="58"/>
  <c r="P4369" i="58"/>
  <c r="P4370" i="58"/>
  <c r="P4371" i="58"/>
  <c r="P4372" i="58"/>
  <c r="P4373" i="58"/>
  <c r="P4374" i="58"/>
  <c r="Q4366" i="58"/>
  <c r="Q4367" i="58"/>
  <c r="Q4368" i="58"/>
  <c r="Q4369" i="58"/>
  <c r="Q4370" i="58"/>
  <c r="Q4371" i="58"/>
  <c r="Q4372" i="58"/>
  <c r="Q4373" i="58"/>
  <c r="Q4374" i="58"/>
  <c r="R4366" i="58"/>
  <c r="T4366" i="58" s="1"/>
  <c r="V4366" i="58" s="1"/>
  <c r="R4367" i="58"/>
  <c r="T4367" i="58" s="1"/>
  <c r="V4367" i="58" s="1"/>
  <c r="R4368" i="58"/>
  <c r="T4368" i="58" s="1"/>
  <c r="V4368" i="58" s="1"/>
  <c r="R4369" i="58"/>
  <c r="T4369" i="58" s="1"/>
  <c r="V4369" i="58" s="1"/>
  <c r="R4370" i="58"/>
  <c r="T4370" i="58" s="1"/>
  <c r="V4370" i="58" s="1"/>
  <c r="R4371" i="58"/>
  <c r="T4371" i="58" s="1"/>
  <c r="V4371" i="58" s="1"/>
  <c r="R4372" i="58"/>
  <c r="T4372" i="58" s="1"/>
  <c r="V4372" i="58" s="1"/>
  <c r="R4373" i="58"/>
  <c r="T4373" i="58" s="1"/>
  <c r="V4373" i="58" s="1"/>
  <c r="R4374" i="58"/>
  <c r="T4374" i="58" s="1"/>
  <c r="V4374" i="58" s="1"/>
  <c r="X4366" i="58"/>
  <c r="X4367" i="58"/>
  <c r="X4368" i="58"/>
  <c r="X4369" i="58"/>
  <c r="X4370" i="58"/>
  <c r="X4371" i="58"/>
  <c r="X4372" i="58"/>
  <c r="X4373" i="58"/>
  <c r="X4374" i="58"/>
  <c r="A4375" i="58"/>
  <c r="A4376" i="58"/>
  <c r="A4377" i="58"/>
  <c r="A4378" i="58"/>
  <c r="A4379" i="58"/>
  <c r="A4380" i="58"/>
  <c r="A4381" i="58"/>
  <c r="A4382" i="58"/>
  <c r="A4383" i="58"/>
  <c r="B4375" i="58"/>
  <c r="B4376" i="58"/>
  <c r="B4377" i="58"/>
  <c r="B4378" i="58"/>
  <c r="B4379" i="58"/>
  <c r="B4380" i="58"/>
  <c r="B4381" i="58"/>
  <c r="B4382" i="58"/>
  <c r="B4383" i="58"/>
  <c r="D4375" i="58"/>
  <c r="E4375" i="58" s="1"/>
  <c r="D4376" i="58"/>
  <c r="E4376" i="58" s="1"/>
  <c r="D4377" i="58"/>
  <c r="E4377" i="58" s="1"/>
  <c r="D4378" i="58"/>
  <c r="E4378" i="58" s="1"/>
  <c r="D4379" i="58"/>
  <c r="E4379" i="58" s="1"/>
  <c r="D4380" i="58"/>
  <c r="E4380" i="58" s="1"/>
  <c r="D4381" i="58"/>
  <c r="E4381" i="58" s="1"/>
  <c r="D4382" i="58"/>
  <c r="E4382" i="58" s="1"/>
  <c r="D4383" i="58"/>
  <c r="E4383" i="58" s="1"/>
  <c r="F4375" i="58"/>
  <c r="F4376" i="58"/>
  <c r="F4377" i="58"/>
  <c r="F4378" i="58"/>
  <c r="F4379" i="58"/>
  <c r="F4380" i="58"/>
  <c r="F4381" i="58"/>
  <c r="F4382" i="58"/>
  <c r="F4383" i="58"/>
  <c r="J4375" i="58"/>
  <c r="J4376" i="58"/>
  <c r="J4377" i="58"/>
  <c r="J4378" i="58"/>
  <c r="J4379" i="58"/>
  <c r="J4380" i="58"/>
  <c r="J4381" i="58"/>
  <c r="J4382" i="58"/>
  <c r="J4383" i="58"/>
  <c r="K4375" i="58"/>
  <c r="K4376" i="58"/>
  <c r="K4377" i="58"/>
  <c r="K4378" i="58"/>
  <c r="K4379" i="58"/>
  <c r="K4380" i="58"/>
  <c r="K4381" i="58"/>
  <c r="K4382" i="58"/>
  <c r="K4383" i="58"/>
  <c r="L4375" i="58"/>
  <c r="L4376" i="58"/>
  <c r="L4377" i="58"/>
  <c r="L4378" i="58"/>
  <c r="L4379" i="58"/>
  <c r="L4380" i="58"/>
  <c r="L4381" i="58"/>
  <c r="L4382" i="58"/>
  <c r="L4383" i="58"/>
  <c r="M4375" i="58"/>
  <c r="M4376" i="58"/>
  <c r="M4377" i="58"/>
  <c r="M4378" i="58"/>
  <c r="M4379" i="58"/>
  <c r="M4380" i="58"/>
  <c r="M4381" i="58"/>
  <c r="M4382" i="58"/>
  <c r="M4383" i="58"/>
  <c r="P4375" i="58"/>
  <c r="P4376" i="58"/>
  <c r="P4377" i="58"/>
  <c r="P4378" i="58"/>
  <c r="P4379" i="58"/>
  <c r="P4380" i="58"/>
  <c r="P4381" i="58"/>
  <c r="P4382" i="58"/>
  <c r="P4383" i="58"/>
  <c r="Q4375" i="58"/>
  <c r="Q4376" i="58"/>
  <c r="Q4377" i="58"/>
  <c r="Q4378" i="58"/>
  <c r="Q4379" i="58"/>
  <c r="Q4380" i="58"/>
  <c r="Q4381" i="58"/>
  <c r="Q4382" i="58"/>
  <c r="Q4383" i="58"/>
  <c r="R4375" i="58"/>
  <c r="T4375" i="58" s="1"/>
  <c r="V4375" i="58" s="1"/>
  <c r="R4376" i="58"/>
  <c r="T4376" i="58" s="1"/>
  <c r="V4376" i="58" s="1"/>
  <c r="R4377" i="58"/>
  <c r="T4377" i="58" s="1"/>
  <c r="V4377" i="58" s="1"/>
  <c r="R4378" i="58"/>
  <c r="T4378" i="58" s="1"/>
  <c r="V4378" i="58" s="1"/>
  <c r="R4379" i="58"/>
  <c r="T4379" i="58" s="1"/>
  <c r="V4379" i="58" s="1"/>
  <c r="R4380" i="58"/>
  <c r="T4380" i="58" s="1"/>
  <c r="V4380" i="58" s="1"/>
  <c r="R4381" i="58"/>
  <c r="T4381" i="58" s="1"/>
  <c r="V4381" i="58" s="1"/>
  <c r="R4382" i="58"/>
  <c r="T4382" i="58" s="1"/>
  <c r="V4382" i="58" s="1"/>
  <c r="R4383" i="58"/>
  <c r="T4383" i="58" s="1"/>
  <c r="V4383" i="58" s="1"/>
  <c r="X4375" i="58"/>
  <c r="X4376" i="58"/>
  <c r="X4377" i="58"/>
  <c r="X4378" i="58"/>
  <c r="X4379" i="58"/>
  <c r="X4380" i="58"/>
  <c r="X4381" i="58"/>
  <c r="X4382" i="58"/>
  <c r="X4383" i="58"/>
  <c r="A4384" i="58"/>
  <c r="A4385" i="58"/>
  <c r="A4386" i="58"/>
  <c r="A4387" i="58"/>
  <c r="A4388" i="58"/>
  <c r="A4389" i="58"/>
  <c r="A4390" i="58"/>
  <c r="A4391" i="58"/>
  <c r="A4392" i="58"/>
  <c r="B4384" i="58"/>
  <c r="B4385" i="58"/>
  <c r="B4386" i="58"/>
  <c r="B4387" i="58"/>
  <c r="B4388" i="58"/>
  <c r="B4389" i="58"/>
  <c r="B4390" i="58"/>
  <c r="B4391" i="58"/>
  <c r="B4392" i="58"/>
  <c r="D4384" i="58"/>
  <c r="E4384" i="58" s="1"/>
  <c r="D4385" i="58"/>
  <c r="E4385" i="58" s="1"/>
  <c r="D4386" i="58"/>
  <c r="E4386" i="58" s="1"/>
  <c r="D4387" i="58"/>
  <c r="E4387" i="58" s="1"/>
  <c r="D4388" i="58"/>
  <c r="E4388" i="58" s="1"/>
  <c r="D4389" i="58"/>
  <c r="E4389" i="58" s="1"/>
  <c r="D4390" i="58"/>
  <c r="E4390" i="58" s="1"/>
  <c r="D4391" i="58"/>
  <c r="E4391" i="58" s="1"/>
  <c r="D4392" i="58"/>
  <c r="E4392" i="58" s="1"/>
  <c r="F4384" i="58"/>
  <c r="F4385" i="58"/>
  <c r="F4386" i="58"/>
  <c r="F4387" i="58"/>
  <c r="F4388" i="58"/>
  <c r="F4389" i="58"/>
  <c r="F4390" i="58"/>
  <c r="F4391" i="58"/>
  <c r="F4392" i="58"/>
  <c r="J4384" i="58"/>
  <c r="J4385" i="58"/>
  <c r="J4386" i="58"/>
  <c r="J4387" i="58"/>
  <c r="J4388" i="58"/>
  <c r="J4389" i="58"/>
  <c r="J4390" i="58"/>
  <c r="J4391" i="58"/>
  <c r="J4392" i="58"/>
  <c r="K4384" i="58"/>
  <c r="K4385" i="58"/>
  <c r="K4386" i="58"/>
  <c r="K4387" i="58"/>
  <c r="K4388" i="58"/>
  <c r="K4389" i="58"/>
  <c r="K4390" i="58"/>
  <c r="K4391" i="58"/>
  <c r="K4392" i="58"/>
  <c r="L4384" i="58"/>
  <c r="L4385" i="58"/>
  <c r="L4386" i="58"/>
  <c r="L4387" i="58"/>
  <c r="L4388" i="58"/>
  <c r="L4389" i="58"/>
  <c r="L4390" i="58"/>
  <c r="L4391" i="58"/>
  <c r="L4392" i="58"/>
  <c r="M4384" i="58"/>
  <c r="M4385" i="58"/>
  <c r="M4386" i="58"/>
  <c r="M4387" i="58"/>
  <c r="M4388" i="58"/>
  <c r="M4389" i="58"/>
  <c r="M4390" i="58"/>
  <c r="M4391" i="58"/>
  <c r="M4392" i="58"/>
  <c r="P4384" i="58"/>
  <c r="P4385" i="58"/>
  <c r="P4386" i="58"/>
  <c r="P4387" i="58"/>
  <c r="P4388" i="58"/>
  <c r="P4389" i="58"/>
  <c r="P4390" i="58"/>
  <c r="P4391" i="58"/>
  <c r="P4392" i="58"/>
  <c r="Q4384" i="58"/>
  <c r="Q4385" i="58"/>
  <c r="Q4386" i="58"/>
  <c r="Q4387" i="58"/>
  <c r="Q4388" i="58"/>
  <c r="Q4389" i="58"/>
  <c r="Q4390" i="58"/>
  <c r="Q4391" i="58"/>
  <c r="Q4392" i="58"/>
  <c r="R4384" i="58"/>
  <c r="T4384" i="58" s="1"/>
  <c r="V4384" i="58" s="1"/>
  <c r="R4385" i="58"/>
  <c r="T4385" i="58" s="1"/>
  <c r="V4385" i="58" s="1"/>
  <c r="R4386" i="58"/>
  <c r="T4386" i="58" s="1"/>
  <c r="V4386" i="58" s="1"/>
  <c r="R4387" i="58"/>
  <c r="T4387" i="58" s="1"/>
  <c r="V4387" i="58" s="1"/>
  <c r="R4388" i="58"/>
  <c r="T4388" i="58" s="1"/>
  <c r="V4388" i="58" s="1"/>
  <c r="R4389" i="58"/>
  <c r="T4389" i="58" s="1"/>
  <c r="V4389" i="58" s="1"/>
  <c r="R4390" i="58"/>
  <c r="T4390" i="58" s="1"/>
  <c r="V4390" i="58" s="1"/>
  <c r="R4391" i="58"/>
  <c r="T4391" i="58" s="1"/>
  <c r="V4391" i="58" s="1"/>
  <c r="R4392" i="58"/>
  <c r="T4392" i="58" s="1"/>
  <c r="V4392" i="58" s="1"/>
  <c r="X4384" i="58"/>
  <c r="X4385" i="58"/>
  <c r="X4386" i="58"/>
  <c r="X4387" i="58"/>
  <c r="X4388" i="58"/>
  <c r="X4389" i="58"/>
  <c r="X4390" i="58"/>
  <c r="X4391" i="58"/>
  <c r="X4392" i="58"/>
  <c r="A4393" i="58"/>
  <c r="A4394" i="58"/>
  <c r="A4395" i="58"/>
  <c r="A4396" i="58"/>
  <c r="A4397" i="58"/>
  <c r="A4398" i="58"/>
  <c r="A4399" i="58"/>
  <c r="A4400" i="58"/>
  <c r="A4401" i="58"/>
  <c r="B4393" i="58"/>
  <c r="B4394" i="58"/>
  <c r="B4395" i="58"/>
  <c r="B4396" i="58"/>
  <c r="B4397" i="58"/>
  <c r="B4398" i="58"/>
  <c r="B4399" i="58"/>
  <c r="B4400" i="58"/>
  <c r="B4401" i="58"/>
  <c r="D4393" i="58"/>
  <c r="E4393" i="58" s="1"/>
  <c r="D4394" i="58"/>
  <c r="E4394" i="58" s="1"/>
  <c r="D4395" i="58"/>
  <c r="E4395" i="58" s="1"/>
  <c r="D4396" i="58"/>
  <c r="E4396" i="58" s="1"/>
  <c r="D4397" i="58"/>
  <c r="E4397" i="58" s="1"/>
  <c r="D4398" i="58"/>
  <c r="E4398" i="58" s="1"/>
  <c r="D4399" i="58"/>
  <c r="E4399" i="58" s="1"/>
  <c r="D4400" i="58"/>
  <c r="E4400" i="58" s="1"/>
  <c r="D4401" i="58"/>
  <c r="E4401" i="58" s="1"/>
  <c r="F4393" i="58"/>
  <c r="F4394" i="58"/>
  <c r="F4395" i="58"/>
  <c r="F4396" i="58"/>
  <c r="F4397" i="58"/>
  <c r="F4398" i="58"/>
  <c r="F4399" i="58"/>
  <c r="F4400" i="58"/>
  <c r="F4401" i="58"/>
  <c r="J4393" i="58"/>
  <c r="J4394" i="58"/>
  <c r="J4395" i="58"/>
  <c r="J4396" i="58"/>
  <c r="J4397" i="58"/>
  <c r="J4398" i="58"/>
  <c r="J4399" i="58"/>
  <c r="J4400" i="58"/>
  <c r="J4401" i="58"/>
  <c r="K4393" i="58"/>
  <c r="K4394" i="58"/>
  <c r="K4395" i="58"/>
  <c r="K4396" i="58"/>
  <c r="K4397" i="58"/>
  <c r="K4398" i="58"/>
  <c r="K4399" i="58"/>
  <c r="K4400" i="58"/>
  <c r="K4401" i="58"/>
  <c r="L4393" i="58"/>
  <c r="L4394" i="58"/>
  <c r="L4395" i="58"/>
  <c r="L4396" i="58"/>
  <c r="L4397" i="58"/>
  <c r="L4398" i="58"/>
  <c r="L4399" i="58"/>
  <c r="L4400" i="58"/>
  <c r="L4401" i="58"/>
  <c r="M4393" i="58"/>
  <c r="M4394" i="58"/>
  <c r="M4395" i="58"/>
  <c r="M4396" i="58"/>
  <c r="M4397" i="58"/>
  <c r="M4398" i="58"/>
  <c r="M4399" i="58"/>
  <c r="M4400" i="58"/>
  <c r="M4401" i="58"/>
  <c r="P4393" i="58"/>
  <c r="P4394" i="58"/>
  <c r="P4395" i="58"/>
  <c r="P4396" i="58"/>
  <c r="P4397" i="58"/>
  <c r="P4398" i="58"/>
  <c r="P4399" i="58"/>
  <c r="P4400" i="58"/>
  <c r="P4401" i="58"/>
  <c r="Q4393" i="58"/>
  <c r="Q4394" i="58"/>
  <c r="Q4395" i="58"/>
  <c r="Q4396" i="58"/>
  <c r="Q4397" i="58"/>
  <c r="Q4398" i="58"/>
  <c r="Q4399" i="58"/>
  <c r="Q4400" i="58"/>
  <c r="Q4401" i="58"/>
  <c r="R4393" i="58"/>
  <c r="T4393" i="58" s="1"/>
  <c r="V4393" i="58" s="1"/>
  <c r="R4394" i="58"/>
  <c r="T4394" i="58" s="1"/>
  <c r="V4394" i="58" s="1"/>
  <c r="R4395" i="58"/>
  <c r="T4395" i="58" s="1"/>
  <c r="V4395" i="58" s="1"/>
  <c r="R4396" i="58"/>
  <c r="T4396" i="58" s="1"/>
  <c r="V4396" i="58" s="1"/>
  <c r="R4397" i="58"/>
  <c r="T4397" i="58" s="1"/>
  <c r="V4397" i="58" s="1"/>
  <c r="R4398" i="58"/>
  <c r="T4398" i="58" s="1"/>
  <c r="V4398" i="58" s="1"/>
  <c r="R4399" i="58"/>
  <c r="T4399" i="58" s="1"/>
  <c r="V4399" i="58" s="1"/>
  <c r="R4400" i="58"/>
  <c r="T4400" i="58" s="1"/>
  <c r="V4400" i="58" s="1"/>
  <c r="R4401" i="58"/>
  <c r="T4401" i="58" s="1"/>
  <c r="V4401" i="58" s="1"/>
  <c r="X4393" i="58"/>
  <c r="X4394" i="58"/>
  <c r="X4395" i="58"/>
  <c r="X4396" i="58"/>
  <c r="X4397" i="58"/>
  <c r="X4398" i="58"/>
  <c r="X4399" i="58"/>
  <c r="X4400" i="58"/>
  <c r="X4401" i="58"/>
  <c r="A4402" i="58"/>
  <c r="A4403" i="58"/>
  <c r="A4404" i="58"/>
  <c r="A4405" i="58"/>
  <c r="A4406" i="58"/>
  <c r="A4407" i="58"/>
  <c r="A4408" i="58"/>
  <c r="A4409" i="58"/>
  <c r="A4410" i="58"/>
  <c r="B4402" i="58"/>
  <c r="B4403" i="58"/>
  <c r="B4404" i="58"/>
  <c r="B4405" i="58"/>
  <c r="B4406" i="58"/>
  <c r="B4407" i="58"/>
  <c r="B4408" i="58"/>
  <c r="B4409" i="58"/>
  <c r="B4410" i="58"/>
  <c r="D4402" i="58"/>
  <c r="E4402" i="58" s="1"/>
  <c r="D4403" i="58"/>
  <c r="E4403" i="58" s="1"/>
  <c r="D4404" i="58"/>
  <c r="E4404" i="58" s="1"/>
  <c r="D4405" i="58"/>
  <c r="E4405" i="58" s="1"/>
  <c r="D4406" i="58"/>
  <c r="E4406" i="58" s="1"/>
  <c r="D4407" i="58"/>
  <c r="E4407" i="58" s="1"/>
  <c r="D4408" i="58"/>
  <c r="E4408" i="58" s="1"/>
  <c r="D4409" i="58"/>
  <c r="E4409" i="58" s="1"/>
  <c r="D4410" i="58"/>
  <c r="E4410" i="58" s="1"/>
  <c r="F4402" i="58"/>
  <c r="F4403" i="58"/>
  <c r="F4404" i="58"/>
  <c r="F4405" i="58"/>
  <c r="F4406" i="58"/>
  <c r="F4407" i="58"/>
  <c r="F4408" i="58"/>
  <c r="F4409" i="58"/>
  <c r="F4410" i="58"/>
  <c r="J4402" i="58"/>
  <c r="J4403" i="58"/>
  <c r="J4404" i="58"/>
  <c r="J4405" i="58"/>
  <c r="J4406" i="58"/>
  <c r="J4407" i="58"/>
  <c r="J4408" i="58"/>
  <c r="J4409" i="58"/>
  <c r="J4410" i="58"/>
  <c r="K4402" i="58"/>
  <c r="K4403" i="58"/>
  <c r="K4404" i="58"/>
  <c r="K4405" i="58"/>
  <c r="K4406" i="58"/>
  <c r="K4407" i="58"/>
  <c r="K4408" i="58"/>
  <c r="K4409" i="58"/>
  <c r="K4410" i="58"/>
  <c r="L4402" i="58"/>
  <c r="L4403" i="58"/>
  <c r="L4404" i="58"/>
  <c r="L4405" i="58"/>
  <c r="L4406" i="58"/>
  <c r="L4407" i="58"/>
  <c r="L4408" i="58"/>
  <c r="L4409" i="58"/>
  <c r="L4410" i="58"/>
  <c r="M4402" i="58"/>
  <c r="M4403" i="58"/>
  <c r="M4404" i="58"/>
  <c r="M4405" i="58"/>
  <c r="M4406" i="58"/>
  <c r="M4407" i="58"/>
  <c r="M4408" i="58"/>
  <c r="M4409" i="58"/>
  <c r="M4410" i="58"/>
  <c r="P4402" i="58"/>
  <c r="P4403" i="58"/>
  <c r="P4404" i="58"/>
  <c r="P4405" i="58"/>
  <c r="P4406" i="58"/>
  <c r="P4407" i="58"/>
  <c r="P4408" i="58"/>
  <c r="P4409" i="58"/>
  <c r="P4410" i="58"/>
  <c r="Q4402" i="58"/>
  <c r="Q4403" i="58"/>
  <c r="Q4404" i="58"/>
  <c r="Q4405" i="58"/>
  <c r="Q4406" i="58"/>
  <c r="Q4407" i="58"/>
  <c r="Q4408" i="58"/>
  <c r="Q4409" i="58"/>
  <c r="Q4410" i="58"/>
  <c r="R4402" i="58"/>
  <c r="T4402" i="58" s="1"/>
  <c r="V4402" i="58" s="1"/>
  <c r="R4403" i="58"/>
  <c r="T4403" i="58" s="1"/>
  <c r="V4403" i="58" s="1"/>
  <c r="R4404" i="58"/>
  <c r="T4404" i="58" s="1"/>
  <c r="V4404" i="58" s="1"/>
  <c r="R4405" i="58"/>
  <c r="T4405" i="58" s="1"/>
  <c r="V4405" i="58" s="1"/>
  <c r="R4406" i="58"/>
  <c r="T4406" i="58" s="1"/>
  <c r="V4406" i="58" s="1"/>
  <c r="R4407" i="58"/>
  <c r="T4407" i="58" s="1"/>
  <c r="V4407" i="58" s="1"/>
  <c r="R4408" i="58"/>
  <c r="T4408" i="58" s="1"/>
  <c r="V4408" i="58" s="1"/>
  <c r="R4409" i="58"/>
  <c r="T4409" i="58" s="1"/>
  <c r="V4409" i="58" s="1"/>
  <c r="R4410" i="58"/>
  <c r="T4410" i="58" s="1"/>
  <c r="V4410" i="58" s="1"/>
  <c r="X4402" i="58"/>
  <c r="X4403" i="58"/>
  <c r="X4404" i="58"/>
  <c r="X4405" i="58"/>
  <c r="X4406" i="58"/>
  <c r="X4407" i="58"/>
  <c r="X4408" i="58"/>
  <c r="X4409" i="58"/>
  <c r="X4410" i="58"/>
  <c r="L2" i="58"/>
  <c r="L3" i="58"/>
  <c r="L4" i="58"/>
  <c r="L5" i="58"/>
  <c r="L6" i="58"/>
  <c r="L7" i="58"/>
  <c r="L8" i="58"/>
  <c r="L9" i="58"/>
  <c r="L10" i="58"/>
  <c r="L11" i="58"/>
  <c r="L12" i="58"/>
  <c r="L13" i="58"/>
  <c r="L14" i="58"/>
  <c r="L15" i="58"/>
  <c r="L16" i="58"/>
  <c r="L17" i="58"/>
  <c r="L18" i="58"/>
  <c r="L19" i="58"/>
  <c r="L20" i="58"/>
  <c r="L21" i="58"/>
  <c r="L22" i="58"/>
  <c r="L23" i="58"/>
  <c r="L24" i="58"/>
  <c r="L25" i="58"/>
  <c r="L26" i="58"/>
  <c r="L27" i="58"/>
  <c r="L28" i="58"/>
  <c r="L29" i="58"/>
  <c r="L30" i="58"/>
  <c r="L31" i="58"/>
  <c r="L32" i="58"/>
  <c r="L33" i="58"/>
  <c r="L34" i="58"/>
  <c r="L35" i="58"/>
  <c r="L36" i="58"/>
  <c r="L37" i="58"/>
  <c r="L38" i="58"/>
  <c r="L39" i="58"/>
  <c r="L40" i="58"/>
  <c r="L41" i="58"/>
  <c r="L42" i="58"/>
  <c r="L43" i="58"/>
  <c r="L44" i="58"/>
  <c r="L45" i="58"/>
  <c r="L46" i="58"/>
  <c r="L47" i="58"/>
  <c r="L48" i="58"/>
  <c r="L49" i="58"/>
  <c r="L50" i="58"/>
  <c r="L51" i="58"/>
  <c r="L52" i="58"/>
  <c r="L53" i="58"/>
  <c r="L54" i="58"/>
  <c r="L55" i="58"/>
  <c r="L56" i="58"/>
  <c r="L57" i="58"/>
  <c r="L58" i="58"/>
  <c r="L59" i="58"/>
  <c r="L60" i="58"/>
  <c r="L61" i="58"/>
  <c r="L62" i="58"/>
  <c r="L63" i="58"/>
  <c r="L64" i="58"/>
  <c r="L65" i="58"/>
  <c r="L66" i="58"/>
  <c r="L67" i="58"/>
  <c r="L68" i="58"/>
  <c r="L69" i="58"/>
  <c r="L70" i="58"/>
  <c r="L71" i="58"/>
  <c r="L72" i="58"/>
  <c r="L73" i="58"/>
  <c r="L74" i="58"/>
  <c r="L75" i="58"/>
  <c r="L76" i="58"/>
  <c r="L77" i="58"/>
  <c r="L78" i="58"/>
  <c r="L79" i="58"/>
  <c r="L80" i="58"/>
  <c r="L81" i="58"/>
  <c r="L82" i="58"/>
  <c r="L83" i="58"/>
  <c r="L84" i="58"/>
  <c r="L85" i="58"/>
  <c r="L86" i="58"/>
  <c r="L87" i="58"/>
  <c r="L88" i="58"/>
  <c r="L89" i="58"/>
  <c r="L90" i="58"/>
  <c r="L91" i="58"/>
  <c r="L92" i="58"/>
  <c r="L93" i="58"/>
  <c r="L94" i="58"/>
  <c r="L95" i="58"/>
  <c r="L96" i="58"/>
  <c r="L97" i="58"/>
  <c r="L98" i="58"/>
  <c r="L99" i="58"/>
  <c r="L100" i="58"/>
  <c r="L101" i="58"/>
  <c r="L102" i="58"/>
  <c r="L103" i="58"/>
  <c r="L104" i="58"/>
  <c r="L105" i="58"/>
  <c r="L106" i="58"/>
  <c r="L107" i="58"/>
  <c r="L108" i="58"/>
  <c r="L109" i="58"/>
  <c r="L110" i="58"/>
  <c r="L111" i="58"/>
  <c r="L112" i="58"/>
  <c r="L113" i="58"/>
  <c r="L114" i="58"/>
  <c r="L115" i="58"/>
  <c r="L116" i="58"/>
  <c r="L117" i="58"/>
  <c r="L118" i="58"/>
  <c r="L119" i="58"/>
  <c r="L120" i="58"/>
  <c r="L121" i="58"/>
  <c r="L122" i="58"/>
  <c r="L123" i="58"/>
  <c r="L124" i="58"/>
  <c r="L125" i="58"/>
  <c r="L126" i="58"/>
  <c r="L127" i="58"/>
  <c r="L128" i="58"/>
  <c r="L129" i="58"/>
  <c r="L130" i="58"/>
  <c r="L131" i="58"/>
  <c r="L132" i="58"/>
  <c r="L133" i="58"/>
  <c r="L134" i="58"/>
  <c r="L135" i="58"/>
  <c r="L136" i="58"/>
  <c r="L137" i="58"/>
  <c r="L138" i="58"/>
  <c r="L139" i="58"/>
  <c r="L140" i="58"/>
  <c r="L141" i="58"/>
  <c r="L142" i="58"/>
  <c r="L143" i="58"/>
  <c r="L144" i="58"/>
  <c r="L145" i="58"/>
  <c r="L146" i="58"/>
  <c r="L147" i="58"/>
  <c r="L148" i="58"/>
  <c r="L149" i="58"/>
  <c r="L150" i="58"/>
  <c r="L151" i="58"/>
  <c r="L152" i="58"/>
  <c r="L153" i="58"/>
  <c r="L154" i="58"/>
  <c r="L155" i="58"/>
  <c r="L156" i="58"/>
  <c r="L157" i="58"/>
  <c r="L158" i="58"/>
  <c r="L159" i="58"/>
  <c r="L160" i="58"/>
  <c r="L161" i="58"/>
  <c r="L162" i="58"/>
  <c r="L163" i="58"/>
  <c r="L164" i="58"/>
  <c r="L165" i="58"/>
  <c r="L166" i="58"/>
  <c r="L167" i="58"/>
  <c r="L168" i="58"/>
  <c r="L169" i="58"/>
  <c r="L170" i="58"/>
  <c r="L171" i="58"/>
  <c r="L172" i="58"/>
  <c r="L173" i="58"/>
  <c r="L174" i="58"/>
  <c r="L175" i="58"/>
  <c r="L176" i="58"/>
  <c r="L177" i="58"/>
  <c r="L178" i="58"/>
  <c r="L179" i="58"/>
  <c r="L180" i="58"/>
  <c r="L181" i="58"/>
  <c r="L182" i="58"/>
  <c r="L183" i="58"/>
  <c r="L184" i="58"/>
  <c r="L185" i="58"/>
  <c r="L186" i="58"/>
  <c r="L187" i="58"/>
  <c r="L188" i="58"/>
  <c r="L189" i="58"/>
  <c r="L190" i="58"/>
  <c r="L191" i="58"/>
  <c r="L192" i="58"/>
  <c r="L193" i="58"/>
  <c r="L194" i="58"/>
  <c r="L195" i="58"/>
  <c r="L196" i="58"/>
  <c r="L197" i="58"/>
  <c r="L198" i="58"/>
  <c r="L199" i="58"/>
  <c r="L200" i="58"/>
  <c r="L201" i="58"/>
  <c r="L202" i="58"/>
  <c r="L203" i="58"/>
  <c r="L204" i="58"/>
  <c r="L205" i="58"/>
  <c r="L206" i="58"/>
  <c r="L207" i="58"/>
  <c r="L208" i="58"/>
  <c r="L209" i="58"/>
  <c r="L210" i="58"/>
  <c r="L211" i="58"/>
  <c r="L212" i="58"/>
  <c r="L213" i="58"/>
  <c r="L214" i="58"/>
  <c r="L215" i="58"/>
  <c r="L216" i="58"/>
  <c r="L217" i="58"/>
  <c r="L218" i="58"/>
  <c r="L219" i="58"/>
  <c r="L220" i="58"/>
  <c r="L221" i="58"/>
  <c r="L222" i="58"/>
  <c r="L223" i="58"/>
  <c r="L224" i="58"/>
  <c r="L225" i="58"/>
  <c r="L226" i="58"/>
  <c r="L227" i="58"/>
  <c r="L228" i="58"/>
  <c r="L229" i="58"/>
  <c r="L230" i="58"/>
  <c r="L231" i="58"/>
  <c r="L232" i="58"/>
  <c r="L233" i="58"/>
  <c r="L234" i="58"/>
  <c r="L235" i="58"/>
  <c r="L236" i="58"/>
  <c r="L237" i="58"/>
  <c r="L238" i="58"/>
  <c r="L239" i="58"/>
  <c r="L240" i="58"/>
  <c r="L241" i="58"/>
  <c r="L242" i="58"/>
  <c r="L243" i="58"/>
  <c r="L244" i="58"/>
  <c r="L245" i="58"/>
  <c r="L246" i="58"/>
  <c r="L247" i="58"/>
  <c r="L248" i="58"/>
  <c r="L249" i="58"/>
  <c r="L250" i="58"/>
  <c r="L251" i="58"/>
  <c r="L252" i="58"/>
  <c r="L253" i="58"/>
  <c r="L254" i="58"/>
  <c r="L255" i="58"/>
  <c r="L256" i="58"/>
  <c r="L257" i="58"/>
  <c r="L258" i="58"/>
  <c r="L259" i="58"/>
  <c r="L260" i="58"/>
  <c r="L261" i="58"/>
  <c r="L262" i="58"/>
  <c r="L263" i="58"/>
  <c r="L264" i="58"/>
  <c r="L265" i="58"/>
  <c r="L266" i="58"/>
  <c r="L267" i="58"/>
  <c r="L268" i="58"/>
  <c r="L269" i="58"/>
  <c r="L270" i="58"/>
  <c r="L271" i="58"/>
  <c r="L272" i="58"/>
  <c r="L273" i="58"/>
  <c r="L274" i="58"/>
  <c r="L275" i="58"/>
  <c r="L276" i="58"/>
  <c r="L277" i="58"/>
  <c r="L278" i="58"/>
  <c r="L279" i="58"/>
  <c r="L280" i="58"/>
  <c r="L281" i="58"/>
  <c r="L282" i="58"/>
  <c r="L283" i="58"/>
  <c r="L284" i="58"/>
  <c r="L285" i="58"/>
  <c r="L286" i="58"/>
  <c r="L287" i="58"/>
  <c r="L288" i="58"/>
  <c r="L289" i="58"/>
  <c r="L290" i="58"/>
  <c r="L291" i="58"/>
  <c r="L292" i="58"/>
  <c r="L293" i="58"/>
  <c r="L294" i="58"/>
  <c r="L295" i="58"/>
  <c r="L296" i="58"/>
  <c r="L297" i="58"/>
  <c r="L298" i="58"/>
  <c r="L299" i="58"/>
  <c r="L300" i="58"/>
  <c r="L301" i="58"/>
  <c r="L302" i="58"/>
  <c r="L303" i="58"/>
  <c r="L304" i="58"/>
  <c r="L305" i="58"/>
  <c r="L306" i="58"/>
  <c r="L307" i="58"/>
  <c r="L308" i="58"/>
  <c r="L309" i="58"/>
  <c r="L310" i="58"/>
  <c r="L311" i="58"/>
  <c r="L312" i="58"/>
  <c r="L313" i="58"/>
  <c r="L314" i="58"/>
  <c r="L315" i="58"/>
  <c r="L316" i="58"/>
  <c r="L317" i="58"/>
  <c r="L318" i="58"/>
  <c r="L319" i="58"/>
  <c r="L320" i="58"/>
  <c r="L321" i="58"/>
  <c r="L322" i="58"/>
  <c r="L323" i="58"/>
  <c r="L324" i="58"/>
  <c r="L325" i="58"/>
  <c r="L326" i="58"/>
  <c r="L327" i="58"/>
  <c r="L328" i="58"/>
  <c r="L329" i="58"/>
  <c r="L330" i="58"/>
  <c r="L331" i="58"/>
  <c r="L332" i="58"/>
  <c r="L333" i="58"/>
  <c r="L334" i="58"/>
  <c r="L335" i="58"/>
  <c r="L336" i="58"/>
  <c r="L337" i="58"/>
  <c r="L338" i="58"/>
  <c r="L339" i="58"/>
  <c r="L340" i="58"/>
  <c r="L341" i="58"/>
  <c r="L342" i="58"/>
  <c r="L343" i="58"/>
  <c r="L344" i="58"/>
  <c r="L345" i="58"/>
  <c r="L346" i="58"/>
  <c r="L347" i="58"/>
  <c r="L348" i="58"/>
  <c r="L349" i="58"/>
  <c r="L350" i="58"/>
  <c r="L351" i="58"/>
  <c r="L352" i="58"/>
  <c r="L353" i="58"/>
  <c r="L354" i="58"/>
  <c r="L355" i="58"/>
  <c r="L356" i="58"/>
  <c r="L357" i="58"/>
  <c r="L358" i="58"/>
  <c r="L359" i="58"/>
  <c r="L360" i="58"/>
  <c r="L361" i="58"/>
  <c r="L362" i="58"/>
  <c r="L363" i="58"/>
  <c r="L364" i="58"/>
  <c r="L365" i="58"/>
  <c r="L366" i="58"/>
  <c r="L367" i="58"/>
  <c r="L368" i="58"/>
  <c r="L369" i="58"/>
  <c r="L370" i="58"/>
  <c r="L371" i="58"/>
  <c r="L372" i="58"/>
  <c r="L373" i="58"/>
  <c r="L374" i="58"/>
  <c r="L375" i="58"/>
  <c r="L376" i="58"/>
  <c r="L377" i="58"/>
  <c r="L378" i="58"/>
  <c r="L379" i="58"/>
  <c r="L380" i="58"/>
  <c r="L381" i="58"/>
  <c r="L382" i="58"/>
  <c r="L383" i="58"/>
  <c r="L384" i="58"/>
  <c r="L385" i="58"/>
  <c r="L386" i="58"/>
  <c r="L387" i="58"/>
  <c r="L388" i="58"/>
  <c r="L389" i="58"/>
  <c r="L390" i="58"/>
  <c r="L391" i="58"/>
  <c r="L392" i="58"/>
  <c r="L393" i="58"/>
  <c r="L394" i="58"/>
  <c r="L395" i="58"/>
  <c r="L396" i="58"/>
  <c r="L397" i="58"/>
  <c r="L398" i="58"/>
  <c r="L399" i="58"/>
  <c r="L400" i="58"/>
  <c r="L401" i="58"/>
  <c r="L402" i="58"/>
  <c r="L403" i="58"/>
  <c r="L404" i="58"/>
  <c r="L405" i="58"/>
  <c r="L406" i="58"/>
  <c r="L407" i="58"/>
  <c r="L408" i="58"/>
  <c r="L409" i="58"/>
  <c r="L410" i="58"/>
  <c r="L411" i="58"/>
  <c r="L412" i="58"/>
  <c r="L413" i="58"/>
  <c r="L414" i="58"/>
  <c r="L415" i="58"/>
  <c r="L416" i="58"/>
  <c r="L417" i="58"/>
  <c r="L418" i="58"/>
  <c r="L419" i="58"/>
  <c r="L420" i="58"/>
  <c r="L421" i="58"/>
  <c r="L422" i="58"/>
  <c r="L423" i="58"/>
  <c r="L424" i="58"/>
  <c r="L425" i="58"/>
  <c r="L426" i="58"/>
  <c r="L427" i="58"/>
  <c r="L428" i="58"/>
  <c r="L429" i="58"/>
  <c r="L430" i="58"/>
  <c r="L431" i="58"/>
  <c r="L432" i="58"/>
  <c r="L433" i="58"/>
  <c r="L434" i="58"/>
  <c r="L435" i="58"/>
  <c r="L436" i="58"/>
  <c r="L437" i="58"/>
  <c r="L438" i="58"/>
  <c r="L439" i="58"/>
  <c r="L440" i="58"/>
  <c r="L441" i="58"/>
  <c r="L442" i="58"/>
  <c r="L443" i="58"/>
  <c r="L444" i="58"/>
  <c r="L445" i="58"/>
  <c r="L446" i="58"/>
  <c r="L447" i="58"/>
  <c r="L448" i="58"/>
  <c r="L449" i="58"/>
  <c r="L450" i="58"/>
  <c r="L451" i="58"/>
  <c r="L452" i="58"/>
  <c r="L453" i="58"/>
  <c r="L454" i="58"/>
  <c r="L455" i="58"/>
  <c r="L456" i="58"/>
  <c r="L457" i="58"/>
  <c r="L458" i="58"/>
  <c r="L459" i="58"/>
  <c r="L460" i="58"/>
  <c r="L461" i="58"/>
  <c r="L462" i="58"/>
  <c r="L463" i="58"/>
  <c r="L464" i="58"/>
  <c r="L465" i="58"/>
  <c r="L466" i="58"/>
  <c r="L467" i="58"/>
  <c r="L468" i="58"/>
  <c r="L469" i="58"/>
  <c r="L470" i="58"/>
  <c r="L471" i="58"/>
  <c r="L472" i="58"/>
  <c r="L473" i="58"/>
  <c r="L474" i="58"/>
  <c r="L475" i="58"/>
  <c r="L476" i="58"/>
  <c r="L477" i="58"/>
  <c r="L478" i="58"/>
  <c r="L479" i="58"/>
  <c r="L480" i="58"/>
  <c r="L481" i="58"/>
  <c r="L482" i="58"/>
  <c r="L483" i="58"/>
  <c r="L484" i="58"/>
  <c r="L485" i="58"/>
  <c r="L486" i="58"/>
  <c r="L487" i="58"/>
  <c r="L488" i="58"/>
  <c r="L489" i="58"/>
  <c r="L490" i="58"/>
  <c r="L491" i="58"/>
  <c r="L492" i="58"/>
  <c r="L493" i="58"/>
  <c r="L494" i="58"/>
  <c r="L495" i="58"/>
  <c r="L496" i="58"/>
  <c r="L497" i="58"/>
  <c r="L498" i="58"/>
  <c r="L499" i="58"/>
  <c r="L500" i="58"/>
  <c r="L501" i="58"/>
  <c r="L502" i="58"/>
  <c r="L503" i="58"/>
  <c r="L504" i="58"/>
  <c r="L505" i="58"/>
  <c r="L506" i="58"/>
  <c r="L507" i="58"/>
  <c r="L508" i="58"/>
  <c r="L509" i="58"/>
  <c r="L510" i="58"/>
  <c r="L511" i="58"/>
  <c r="L512" i="58"/>
  <c r="L513" i="58"/>
  <c r="L514" i="58"/>
  <c r="L515" i="58"/>
  <c r="L516" i="58"/>
  <c r="L517" i="58"/>
  <c r="L518" i="58"/>
  <c r="L519" i="58"/>
  <c r="L520" i="58"/>
  <c r="L521" i="58"/>
  <c r="L522" i="58"/>
  <c r="L523" i="58"/>
  <c r="L524" i="58"/>
  <c r="L525" i="58"/>
  <c r="L526" i="58"/>
  <c r="L527" i="58"/>
  <c r="L528" i="58"/>
  <c r="L529" i="58"/>
  <c r="L530" i="58"/>
  <c r="L531" i="58"/>
  <c r="L532" i="58"/>
  <c r="L533" i="58"/>
  <c r="L534" i="58"/>
  <c r="L535" i="58"/>
  <c r="L536" i="58"/>
  <c r="L537" i="58"/>
  <c r="L538" i="58"/>
  <c r="L539" i="58"/>
  <c r="L540" i="58"/>
  <c r="L541" i="58"/>
  <c r="L542" i="58"/>
  <c r="L543" i="58"/>
  <c r="L544" i="58"/>
  <c r="L545" i="58"/>
  <c r="L546" i="58"/>
  <c r="L547" i="58"/>
  <c r="L548" i="58"/>
  <c r="L549" i="58"/>
  <c r="L550" i="58"/>
  <c r="L551" i="58"/>
  <c r="L552" i="58"/>
  <c r="L553" i="58"/>
  <c r="L554" i="58"/>
  <c r="L555" i="58"/>
  <c r="L556" i="58"/>
  <c r="L557" i="58"/>
  <c r="L558" i="58"/>
  <c r="L559" i="58"/>
  <c r="L560" i="58"/>
  <c r="L561" i="58"/>
  <c r="L562" i="58"/>
  <c r="L563" i="58"/>
  <c r="L564" i="58"/>
  <c r="L565" i="58"/>
  <c r="L566" i="58"/>
  <c r="L567" i="58"/>
  <c r="L568" i="58"/>
  <c r="L569" i="58"/>
  <c r="L570" i="58"/>
  <c r="L571" i="58"/>
  <c r="L572" i="58"/>
  <c r="L573" i="58"/>
  <c r="L574" i="58"/>
  <c r="L575" i="58"/>
  <c r="L576" i="58"/>
  <c r="L577" i="58"/>
  <c r="L578" i="58"/>
  <c r="L579" i="58"/>
  <c r="L580" i="58"/>
  <c r="L581" i="58"/>
  <c r="L582" i="58"/>
  <c r="L583" i="58"/>
  <c r="L584" i="58"/>
  <c r="L585" i="58"/>
  <c r="L586" i="58"/>
  <c r="L587" i="58"/>
  <c r="L588" i="58"/>
  <c r="L589" i="58"/>
  <c r="L590" i="58"/>
  <c r="L591" i="58"/>
  <c r="L592" i="58"/>
  <c r="L593" i="58"/>
  <c r="L594" i="58"/>
  <c r="L595" i="58"/>
  <c r="L596" i="58"/>
  <c r="L597" i="58"/>
  <c r="L598" i="58"/>
  <c r="L599" i="58"/>
  <c r="L600" i="58"/>
  <c r="L601" i="58"/>
  <c r="L602" i="58"/>
  <c r="L603" i="58"/>
  <c r="L604" i="58"/>
  <c r="L605" i="58"/>
  <c r="L606" i="58"/>
  <c r="L607" i="58"/>
  <c r="L608" i="58"/>
  <c r="L609" i="58"/>
  <c r="L610" i="58"/>
  <c r="L611" i="58"/>
  <c r="L612" i="58"/>
  <c r="L613" i="58"/>
  <c r="L614" i="58"/>
  <c r="L615" i="58"/>
  <c r="L616" i="58"/>
  <c r="L617" i="58"/>
  <c r="L618" i="58"/>
  <c r="L619" i="58"/>
  <c r="L620" i="58"/>
  <c r="L621" i="58"/>
  <c r="L622" i="58"/>
  <c r="L623" i="58"/>
  <c r="L624" i="58"/>
  <c r="L625" i="58"/>
  <c r="L626" i="58"/>
  <c r="L627" i="58"/>
  <c r="L628" i="58"/>
  <c r="L629" i="58"/>
  <c r="L630" i="58"/>
  <c r="L631" i="58"/>
  <c r="L632" i="58"/>
  <c r="L633" i="58"/>
  <c r="L634" i="58"/>
  <c r="L635" i="58"/>
  <c r="L636" i="58"/>
  <c r="L637" i="58"/>
  <c r="L638" i="58"/>
  <c r="L639" i="58"/>
  <c r="L640" i="58"/>
  <c r="L641" i="58"/>
  <c r="L642" i="58"/>
  <c r="L643" i="58"/>
  <c r="L644" i="58"/>
  <c r="L645" i="58"/>
  <c r="L646" i="58"/>
  <c r="L647" i="58"/>
  <c r="L648" i="58"/>
  <c r="L649" i="58"/>
  <c r="L650" i="58"/>
  <c r="L651" i="58"/>
  <c r="L652" i="58"/>
  <c r="L653" i="58"/>
  <c r="L654" i="58"/>
  <c r="L655" i="58"/>
  <c r="L656" i="58"/>
  <c r="L657" i="58"/>
  <c r="L658" i="58"/>
  <c r="L659" i="58"/>
  <c r="L660" i="58"/>
  <c r="L661" i="58"/>
  <c r="L662" i="58"/>
  <c r="L663" i="58"/>
  <c r="L664" i="58"/>
  <c r="L665" i="58"/>
  <c r="L666" i="58"/>
  <c r="L667" i="58"/>
  <c r="L668" i="58"/>
  <c r="L669" i="58"/>
  <c r="L670" i="58"/>
  <c r="L671" i="58"/>
  <c r="L672" i="58"/>
  <c r="L673" i="58"/>
  <c r="L674" i="58"/>
  <c r="L675" i="58"/>
  <c r="L676" i="58"/>
  <c r="L677" i="58"/>
  <c r="L678" i="58"/>
  <c r="L679" i="58"/>
  <c r="L680" i="58"/>
  <c r="L681" i="58"/>
  <c r="L682" i="58"/>
  <c r="L683" i="58"/>
  <c r="L684" i="58"/>
  <c r="L685" i="58"/>
  <c r="L686" i="58"/>
  <c r="L687" i="58"/>
  <c r="L688" i="58"/>
  <c r="L689" i="58"/>
  <c r="L690" i="58"/>
  <c r="L691" i="58"/>
  <c r="L692" i="58"/>
  <c r="L693" i="58"/>
  <c r="L694" i="58"/>
  <c r="L695" i="58"/>
  <c r="L696" i="58"/>
  <c r="L697" i="58"/>
  <c r="L698" i="58"/>
  <c r="L699" i="58"/>
  <c r="L700" i="58"/>
  <c r="L701" i="58"/>
  <c r="L702" i="58"/>
  <c r="L703" i="58"/>
  <c r="L704" i="58"/>
  <c r="L705" i="58"/>
  <c r="L706" i="58"/>
  <c r="L707" i="58"/>
  <c r="L708" i="58"/>
  <c r="L709" i="58"/>
  <c r="L710" i="58"/>
  <c r="L711" i="58"/>
  <c r="L712" i="58"/>
  <c r="L713" i="58"/>
  <c r="L714" i="58"/>
  <c r="L715" i="58"/>
  <c r="L716" i="58"/>
  <c r="L717" i="58"/>
  <c r="L718" i="58"/>
  <c r="L719" i="58"/>
  <c r="L720" i="58"/>
  <c r="L721" i="58"/>
  <c r="L722" i="58"/>
  <c r="L723" i="58"/>
  <c r="L724" i="58"/>
  <c r="L725" i="58"/>
  <c r="L726" i="58"/>
  <c r="L727" i="58"/>
  <c r="L728" i="58"/>
  <c r="L729" i="58"/>
  <c r="L730" i="58"/>
  <c r="L731" i="58"/>
  <c r="L732" i="58"/>
  <c r="L733" i="58"/>
  <c r="L734" i="58"/>
  <c r="L735" i="58"/>
  <c r="L736" i="58"/>
  <c r="L737" i="58"/>
  <c r="L738" i="58"/>
  <c r="L739" i="58"/>
  <c r="L740" i="58"/>
  <c r="L741" i="58"/>
  <c r="L742" i="58"/>
  <c r="L743" i="58"/>
  <c r="L744" i="58"/>
  <c r="L745" i="58"/>
  <c r="L746" i="58"/>
  <c r="L747" i="58"/>
  <c r="L748" i="58"/>
  <c r="L749" i="58"/>
  <c r="L750" i="58"/>
  <c r="L751" i="58"/>
  <c r="L752" i="58"/>
  <c r="L753" i="58"/>
  <c r="L754" i="58"/>
  <c r="L755" i="58"/>
  <c r="L756" i="58"/>
  <c r="L757" i="58"/>
  <c r="L758" i="58"/>
  <c r="L759" i="58"/>
  <c r="L760" i="58"/>
  <c r="L761" i="58"/>
  <c r="L762" i="58"/>
  <c r="L763" i="58"/>
  <c r="L764" i="58"/>
  <c r="L765" i="58"/>
  <c r="L766" i="58"/>
  <c r="L767" i="58"/>
  <c r="L768" i="58"/>
  <c r="L769" i="58"/>
  <c r="L770" i="58"/>
  <c r="L771" i="58"/>
  <c r="L772" i="58"/>
  <c r="L773" i="58"/>
  <c r="L774" i="58"/>
  <c r="L775" i="58"/>
  <c r="L776" i="58"/>
  <c r="L777" i="58"/>
  <c r="L778" i="58"/>
  <c r="L779" i="58"/>
  <c r="L780" i="58"/>
  <c r="L781" i="58"/>
  <c r="L782" i="58"/>
  <c r="L783" i="58"/>
  <c r="L784" i="58"/>
  <c r="L785" i="58"/>
  <c r="L786" i="58"/>
  <c r="L787" i="58"/>
  <c r="L788" i="58"/>
  <c r="L789" i="58"/>
  <c r="L790" i="58"/>
  <c r="L791" i="58"/>
  <c r="L792" i="58"/>
  <c r="L793" i="58"/>
  <c r="L794" i="58"/>
  <c r="L795" i="58"/>
  <c r="L796" i="58"/>
  <c r="L797" i="58"/>
  <c r="L798" i="58"/>
  <c r="L799" i="58"/>
  <c r="L800" i="58"/>
  <c r="L801" i="58"/>
  <c r="L802" i="58"/>
  <c r="L803" i="58"/>
  <c r="L804" i="58"/>
  <c r="L805" i="58"/>
  <c r="L806" i="58"/>
  <c r="L807" i="58"/>
  <c r="L808" i="58"/>
  <c r="L809" i="58"/>
  <c r="L810" i="58"/>
  <c r="L811" i="58"/>
  <c r="L812" i="58"/>
  <c r="L813" i="58"/>
  <c r="L814" i="58"/>
  <c r="L815" i="58"/>
  <c r="L816" i="58"/>
  <c r="L817" i="58"/>
  <c r="L818" i="58"/>
  <c r="L819" i="58"/>
  <c r="L820" i="58"/>
  <c r="L821" i="58"/>
  <c r="L822" i="58"/>
  <c r="L823" i="58"/>
  <c r="L824" i="58"/>
  <c r="L825" i="58"/>
  <c r="L826" i="58"/>
  <c r="L827" i="58"/>
  <c r="L828" i="58"/>
  <c r="L829" i="58"/>
  <c r="L830" i="58"/>
  <c r="L831" i="58"/>
  <c r="L832" i="58"/>
  <c r="L833" i="58"/>
  <c r="L834" i="58"/>
  <c r="L835" i="58"/>
  <c r="L836" i="58"/>
  <c r="L837" i="58"/>
  <c r="L838" i="58"/>
  <c r="L839" i="58"/>
  <c r="L840" i="58"/>
  <c r="L841" i="58"/>
  <c r="L842" i="58"/>
  <c r="L843" i="58"/>
  <c r="L844" i="58"/>
  <c r="L845" i="58"/>
  <c r="L846" i="58"/>
  <c r="L847" i="58"/>
  <c r="L848" i="58"/>
  <c r="L849" i="58"/>
  <c r="L850" i="58"/>
  <c r="L851" i="58"/>
  <c r="L852" i="58"/>
  <c r="L853" i="58"/>
  <c r="L854" i="58"/>
  <c r="L855" i="58"/>
  <c r="L856" i="58"/>
  <c r="L857" i="58"/>
  <c r="L858" i="58"/>
  <c r="L859" i="58"/>
  <c r="L860" i="58"/>
  <c r="L861" i="58"/>
  <c r="L862" i="58"/>
  <c r="L863" i="58"/>
  <c r="L864" i="58"/>
  <c r="L865" i="58"/>
  <c r="L866" i="58"/>
  <c r="L867" i="58"/>
  <c r="L868" i="58"/>
  <c r="L869" i="58"/>
  <c r="L870" i="58"/>
  <c r="L871" i="58"/>
  <c r="L872" i="58"/>
  <c r="L873" i="58"/>
  <c r="L874" i="58"/>
  <c r="L875" i="58"/>
  <c r="L876" i="58"/>
  <c r="L877" i="58"/>
  <c r="L878" i="58"/>
  <c r="L879" i="58"/>
  <c r="L880" i="58"/>
  <c r="L881" i="58"/>
  <c r="L882" i="58"/>
  <c r="L883" i="58"/>
  <c r="L884" i="58"/>
  <c r="L885" i="58"/>
  <c r="L886" i="58"/>
  <c r="L887" i="58"/>
  <c r="L888" i="58"/>
  <c r="L889" i="58"/>
  <c r="L890" i="58"/>
  <c r="L891" i="58"/>
  <c r="L892" i="58"/>
  <c r="L893" i="58"/>
  <c r="L894" i="58"/>
  <c r="L895" i="58"/>
  <c r="L896" i="58"/>
  <c r="L897" i="58"/>
  <c r="L898" i="58"/>
  <c r="L899" i="58"/>
  <c r="L900" i="58"/>
  <c r="L901" i="58"/>
  <c r="L902" i="58"/>
  <c r="L903" i="58"/>
  <c r="L904" i="58"/>
  <c r="L905" i="58"/>
  <c r="L906" i="58"/>
  <c r="L907" i="58"/>
  <c r="L908" i="58"/>
  <c r="L909" i="58"/>
  <c r="L910" i="58"/>
  <c r="L911" i="58"/>
  <c r="L912" i="58"/>
  <c r="L913" i="58"/>
  <c r="L914" i="58"/>
  <c r="L915" i="58"/>
  <c r="L916" i="58"/>
  <c r="L917" i="58"/>
  <c r="L918" i="58"/>
  <c r="L919" i="58"/>
  <c r="L920" i="58"/>
  <c r="L921" i="58"/>
  <c r="L922" i="58"/>
  <c r="L923" i="58"/>
  <c r="L924" i="58"/>
  <c r="L925" i="58"/>
  <c r="L926" i="58"/>
  <c r="L927" i="58"/>
  <c r="L928" i="58"/>
  <c r="L929" i="58"/>
  <c r="L930" i="58"/>
  <c r="L931" i="58"/>
  <c r="L932" i="58"/>
  <c r="L933" i="58"/>
  <c r="L934" i="58"/>
  <c r="L935" i="58"/>
  <c r="L936" i="58"/>
  <c r="L937" i="58"/>
  <c r="L938" i="58"/>
  <c r="L939" i="58"/>
  <c r="L940" i="58"/>
  <c r="L941" i="58"/>
  <c r="L942" i="58"/>
  <c r="L943" i="58"/>
  <c r="L944" i="58"/>
  <c r="L945" i="58"/>
  <c r="L946" i="58"/>
  <c r="L947" i="58"/>
  <c r="L948" i="58"/>
  <c r="L949" i="58"/>
  <c r="L950" i="58"/>
  <c r="L951" i="58"/>
  <c r="L952" i="58"/>
  <c r="L953" i="58"/>
  <c r="L954" i="58"/>
  <c r="L955" i="58"/>
  <c r="L956" i="58"/>
  <c r="L957" i="58"/>
  <c r="L958" i="58"/>
  <c r="L959" i="58"/>
  <c r="L960" i="58"/>
  <c r="L961" i="58"/>
  <c r="L962" i="58"/>
  <c r="L963" i="58"/>
  <c r="L964" i="58"/>
  <c r="L965" i="58"/>
  <c r="L966" i="58"/>
  <c r="L967" i="58"/>
  <c r="L968" i="58"/>
  <c r="L969" i="58"/>
  <c r="L970" i="58"/>
  <c r="L971" i="58"/>
  <c r="L972" i="58"/>
  <c r="L973" i="58"/>
  <c r="L974" i="58"/>
  <c r="L975" i="58"/>
  <c r="L976" i="58"/>
  <c r="L977" i="58"/>
  <c r="L978" i="58"/>
  <c r="L979" i="58"/>
  <c r="L980" i="58"/>
  <c r="L981" i="58"/>
  <c r="L982" i="58"/>
  <c r="L983" i="58"/>
  <c r="L984" i="58"/>
  <c r="L985" i="58"/>
  <c r="L986" i="58"/>
  <c r="L987" i="58"/>
  <c r="L988" i="58"/>
  <c r="L989" i="58"/>
  <c r="L990" i="58"/>
  <c r="L991" i="58"/>
  <c r="L992" i="58"/>
  <c r="L993" i="58"/>
  <c r="L994" i="58"/>
  <c r="L995" i="58"/>
  <c r="L996" i="58"/>
  <c r="L997" i="58"/>
  <c r="L998" i="58"/>
  <c r="L999" i="58"/>
  <c r="L1000" i="58"/>
  <c r="L1001" i="58"/>
  <c r="L1002" i="58"/>
  <c r="L1003" i="58"/>
  <c r="L1004" i="58"/>
  <c r="L1005" i="58"/>
  <c r="L1006" i="58"/>
  <c r="L1007" i="58"/>
  <c r="L1008" i="58"/>
  <c r="L1009" i="58"/>
  <c r="L1010" i="58"/>
  <c r="L1011" i="58"/>
  <c r="L1012" i="58"/>
  <c r="L1013" i="58"/>
  <c r="L1014" i="58"/>
  <c r="L1015" i="58"/>
  <c r="L1016" i="58"/>
  <c r="L1017" i="58"/>
  <c r="L1018" i="58"/>
  <c r="L1019" i="58"/>
  <c r="L1020" i="58"/>
  <c r="L1021" i="58"/>
  <c r="L1022" i="58"/>
  <c r="L1023" i="58"/>
  <c r="L1024" i="58"/>
  <c r="L1025" i="58"/>
  <c r="L1026" i="58"/>
  <c r="L1027" i="58"/>
  <c r="L1028" i="58"/>
  <c r="L1029" i="58"/>
  <c r="L1030" i="58"/>
  <c r="L1031" i="58"/>
  <c r="L1032" i="58"/>
  <c r="L1033" i="58"/>
  <c r="L1034" i="58"/>
  <c r="L1035" i="58"/>
  <c r="L1036" i="58"/>
  <c r="L1037" i="58"/>
  <c r="L1038" i="58"/>
  <c r="L1039" i="58"/>
  <c r="L1040" i="58"/>
  <c r="L1041" i="58"/>
  <c r="L1042" i="58"/>
  <c r="L1043" i="58"/>
  <c r="L1044" i="58"/>
  <c r="L1045" i="58"/>
  <c r="L1046" i="58"/>
  <c r="L1047" i="58"/>
  <c r="L1048" i="58"/>
  <c r="L1049" i="58"/>
  <c r="L1050" i="58"/>
  <c r="L1051" i="58"/>
  <c r="L1052" i="58"/>
  <c r="L1053" i="58"/>
  <c r="L1054" i="58"/>
  <c r="L1055" i="58"/>
  <c r="L1056" i="58"/>
  <c r="L1057" i="58"/>
  <c r="L1058" i="58"/>
  <c r="L1059" i="58"/>
  <c r="L1060" i="58"/>
  <c r="L1061" i="58"/>
  <c r="L1062" i="58"/>
  <c r="L1063" i="58"/>
  <c r="L1064" i="58"/>
  <c r="L1065" i="58"/>
  <c r="L1066" i="58"/>
  <c r="L1067" i="58"/>
  <c r="L1068" i="58"/>
  <c r="L1069" i="58"/>
  <c r="L1070" i="58"/>
  <c r="L1071" i="58"/>
  <c r="L1072" i="58"/>
  <c r="L1073" i="58"/>
  <c r="L1074" i="58"/>
  <c r="L1075" i="58"/>
  <c r="L1076" i="58"/>
  <c r="L1077" i="58"/>
  <c r="L1078" i="58"/>
  <c r="L1079" i="58"/>
  <c r="L1080" i="58"/>
  <c r="L1081" i="58"/>
  <c r="L1082" i="58"/>
  <c r="L1083" i="58"/>
  <c r="L1084" i="58"/>
  <c r="L1085" i="58"/>
  <c r="L1086" i="58"/>
  <c r="L1087" i="58"/>
  <c r="L1088" i="58"/>
  <c r="L1089" i="58"/>
  <c r="L1090" i="58"/>
  <c r="L1091" i="58"/>
  <c r="L1092" i="58"/>
  <c r="L1093" i="58"/>
  <c r="L1094" i="58"/>
  <c r="L1095" i="58"/>
  <c r="L1096" i="58"/>
  <c r="L1097" i="58"/>
  <c r="L1098" i="58"/>
  <c r="L1099" i="58"/>
  <c r="L1100" i="58"/>
  <c r="L1101" i="58"/>
  <c r="L1102" i="58"/>
  <c r="L1103" i="58"/>
  <c r="L1104" i="58"/>
  <c r="L1105" i="58"/>
  <c r="L1106" i="58"/>
  <c r="L1107" i="58"/>
  <c r="L1108" i="58"/>
  <c r="L1109" i="58"/>
  <c r="L1110" i="58"/>
  <c r="L1111" i="58"/>
  <c r="L1112" i="58"/>
  <c r="L1113" i="58"/>
  <c r="L1114" i="58"/>
  <c r="L1115" i="58"/>
  <c r="L1116" i="58"/>
  <c r="L1117" i="58"/>
  <c r="L1118" i="58"/>
  <c r="L1119" i="58"/>
  <c r="L1120" i="58"/>
  <c r="L1121" i="58"/>
  <c r="L1122" i="58"/>
  <c r="L1123" i="58"/>
  <c r="L1124" i="58"/>
  <c r="L1125" i="58"/>
  <c r="L1126" i="58"/>
  <c r="L1127" i="58"/>
  <c r="L1128" i="58"/>
  <c r="L1129" i="58"/>
  <c r="L1130" i="58"/>
  <c r="L1131" i="58"/>
  <c r="L1132" i="58"/>
  <c r="L1133" i="58"/>
  <c r="L1134" i="58"/>
  <c r="L1135" i="58"/>
  <c r="L1136" i="58"/>
  <c r="L1137" i="58"/>
  <c r="L1138" i="58"/>
  <c r="L1139" i="58"/>
  <c r="L1140" i="58"/>
  <c r="L1141" i="58"/>
  <c r="L1142" i="58"/>
  <c r="L1143" i="58"/>
  <c r="L1144" i="58"/>
  <c r="L1145" i="58"/>
  <c r="L1146" i="58"/>
  <c r="L1147" i="58"/>
  <c r="L1148" i="58"/>
  <c r="L1149" i="58"/>
  <c r="L1150" i="58"/>
  <c r="L1151" i="58"/>
  <c r="L1152" i="58"/>
  <c r="L1153" i="58"/>
  <c r="L1154" i="58"/>
  <c r="L1155" i="58"/>
  <c r="L1156" i="58"/>
  <c r="L1157" i="58"/>
  <c r="L1158" i="58"/>
  <c r="L1159" i="58"/>
  <c r="L1160" i="58"/>
  <c r="L1161" i="58"/>
  <c r="L1162" i="58"/>
  <c r="L1163" i="58"/>
  <c r="L1164" i="58"/>
  <c r="L1165" i="58"/>
  <c r="L1166" i="58"/>
  <c r="L1167" i="58"/>
  <c r="L1168" i="58"/>
  <c r="L1169" i="58"/>
  <c r="L1170" i="58"/>
  <c r="L1171" i="58"/>
  <c r="L1172" i="58"/>
  <c r="L1173" i="58"/>
  <c r="L1174" i="58"/>
  <c r="L1175" i="58"/>
  <c r="L1176" i="58"/>
  <c r="L1177" i="58"/>
  <c r="L1178" i="58"/>
  <c r="L1179" i="58"/>
  <c r="L1180" i="58"/>
  <c r="L1181" i="58"/>
  <c r="L1182" i="58"/>
  <c r="L1183" i="58"/>
  <c r="L1184" i="58"/>
  <c r="L1185" i="58"/>
  <c r="L1186" i="58"/>
  <c r="L1187" i="58"/>
  <c r="L1188" i="58"/>
  <c r="L1189" i="58"/>
  <c r="L1190" i="58"/>
  <c r="L1191" i="58"/>
  <c r="L1192" i="58"/>
  <c r="L1193" i="58"/>
  <c r="L1194" i="58"/>
  <c r="L1195" i="58"/>
  <c r="L1196" i="58"/>
  <c r="L1197" i="58"/>
  <c r="L1198" i="58"/>
  <c r="L1199" i="58"/>
  <c r="L1200" i="58"/>
  <c r="L1201" i="58"/>
  <c r="L1202" i="58"/>
  <c r="L1203" i="58"/>
  <c r="L1204" i="58"/>
  <c r="L1205" i="58"/>
  <c r="L1206" i="58"/>
  <c r="L1207" i="58"/>
  <c r="L1208" i="58"/>
  <c r="L1209" i="58"/>
  <c r="L1210" i="58"/>
  <c r="L1211" i="58"/>
  <c r="L1212" i="58"/>
  <c r="L1213" i="58"/>
  <c r="L1214" i="58"/>
  <c r="L1215" i="58"/>
  <c r="L1216" i="58"/>
  <c r="L1217" i="58"/>
  <c r="L1218" i="58"/>
  <c r="L1219" i="58"/>
  <c r="L1220" i="58"/>
  <c r="L1221" i="58"/>
  <c r="L1222" i="58"/>
  <c r="L1223" i="58"/>
  <c r="L1224" i="58"/>
  <c r="L1225" i="58"/>
  <c r="L1226" i="58"/>
  <c r="L1227" i="58"/>
  <c r="L1228" i="58"/>
  <c r="L1229" i="58"/>
  <c r="L1230" i="58"/>
  <c r="L1231" i="58"/>
  <c r="L1232" i="58"/>
  <c r="L1233" i="58"/>
  <c r="L1234" i="58"/>
  <c r="L1235" i="58"/>
  <c r="L1236" i="58"/>
  <c r="L1237" i="58"/>
  <c r="L1238" i="58"/>
  <c r="L1239" i="58"/>
  <c r="L1240" i="58"/>
  <c r="L1241" i="58"/>
  <c r="L1242" i="58"/>
  <c r="L1243" i="58"/>
  <c r="L1244" i="58"/>
  <c r="L1245" i="58"/>
  <c r="L1246" i="58"/>
  <c r="L1247" i="58"/>
  <c r="L1248" i="58"/>
  <c r="L1249" i="58"/>
  <c r="L1250" i="58"/>
  <c r="L1251" i="58"/>
  <c r="L1252" i="58"/>
  <c r="L1253" i="58"/>
  <c r="L1254" i="58"/>
  <c r="L1255" i="58"/>
  <c r="L1256" i="58"/>
  <c r="L1257" i="58"/>
  <c r="L1258" i="58"/>
  <c r="L1259" i="58"/>
  <c r="L1260" i="58"/>
  <c r="L1261" i="58"/>
  <c r="L1262" i="58"/>
  <c r="L1263" i="58"/>
  <c r="L1264" i="58"/>
  <c r="L1265" i="58"/>
  <c r="L1266" i="58"/>
  <c r="L1267" i="58"/>
  <c r="L1268" i="58"/>
  <c r="L1269" i="58"/>
  <c r="L1270" i="58"/>
  <c r="L1271" i="58"/>
  <c r="L1272" i="58"/>
  <c r="L1273" i="58"/>
  <c r="L1274" i="58"/>
  <c r="L1275" i="58"/>
  <c r="L1276" i="58"/>
  <c r="L1277" i="58"/>
  <c r="L1278" i="58"/>
  <c r="L1279" i="58"/>
  <c r="L1280" i="58"/>
  <c r="L1281" i="58"/>
  <c r="L1282" i="58"/>
  <c r="L1283" i="58"/>
  <c r="L1284" i="58"/>
  <c r="L1285" i="58"/>
  <c r="L1286" i="58"/>
  <c r="L1287" i="58"/>
  <c r="L1288" i="58"/>
  <c r="L1289" i="58"/>
  <c r="L1290" i="58"/>
  <c r="L1291" i="58"/>
  <c r="L1292" i="58"/>
  <c r="L1293" i="58"/>
  <c r="L1294" i="58"/>
  <c r="L1295" i="58"/>
  <c r="L1296" i="58"/>
  <c r="L1297" i="58"/>
  <c r="L1298" i="58"/>
  <c r="L1299" i="58"/>
  <c r="L1300" i="58"/>
  <c r="L1301" i="58"/>
  <c r="L1302" i="58"/>
  <c r="L1303" i="58"/>
  <c r="L1304" i="58"/>
  <c r="L1305" i="58"/>
  <c r="L1306" i="58"/>
  <c r="L1307" i="58"/>
  <c r="L1308" i="58"/>
  <c r="L1309" i="58"/>
  <c r="L1310" i="58"/>
  <c r="L1311" i="58"/>
  <c r="L1312" i="58"/>
  <c r="L1313" i="58"/>
  <c r="L1314" i="58"/>
  <c r="L1315" i="58"/>
  <c r="L1316" i="58"/>
  <c r="L1317" i="58"/>
  <c r="L1318" i="58"/>
  <c r="L1319" i="58"/>
  <c r="L1320" i="58"/>
  <c r="L1321" i="58"/>
  <c r="L1322" i="58"/>
  <c r="L1323" i="58"/>
  <c r="L1324" i="58"/>
  <c r="L1325" i="58"/>
  <c r="L1326" i="58"/>
  <c r="L1327" i="58"/>
  <c r="L1328" i="58"/>
  <c r="L1329" i="58"/>
  <c r="L1330" i="58"/>
  <c r="L1331" i="58"/>
  <c r="L1332" i="58"/>
  <c r="L1333" i="58"/>
  <c r="L1334" i="58"/>
  <c r="L1335" i="58"/>
  <c r="L1336" i="58"/>
  <c r="L1337" i="58"/>
  <c r="L1338" i="58"/>
  <c r="L1339" i="58"/>
  <c r="L1340" i="58"/>
  <c r="L1341" i="58"/>
  <c r="L1342" i="58"/>
  <c r="L1343" i="58"/>
  <c r="L1344" i="58"/>
  <c r="L1345" i="58"/>
  <c r="L1346" i="58"/>
  <c r="L1347" i="58"/>
  <c r="L1348" i="58"/>
  <c r="L1349" i="58"/>
  <c r="L1350" i="58"/>
  <c r="L1351" i="58"/>
  <c r="L1352" i="58"/>
  <c r="L1353" i="58"/>
  <c r="L1354" i="58"/>
  <c r="L1355" i="58"/>
  <c r="L1356" i="58"/>
  <c r="L1357" i="58"/>
  <c r="L1358" i="58"/>
  <c r="L1359" i="58"/>
  <c r="L1360" i="58"/>
  <c r="L1361" i="58"/>
  <c r="L1362" i="58"/>
  <c r="L1363" i="58"/>
  <c r="L1364" i="58"/>
  <c r="L1365" i="58"/>
  <c r="L1366" i="58"/>
  <c r="L1367" i="58"/>
  <c r="L1368" i="58"/>
  <c r="L1369" i="58"/>
  <c r="L1370" i="58"/>
  <c r="L1371" i="58"/>
  <c r="L1372" i="58"/>
  <c r="L1373" i="58"/>
  <c r="L1374" i="58"/>
  <c r="L1375" i="58"/>
  <c r="L1376" i="58"/>
  <c r="L1377" i="58"/>
  <c r="L1378" i="58"/>
  <c r="L1379" i="58"/>
  <c r="L1380" i="58"/>
  <c r="L1381" i="58"/>
  <c r="L1382" i="58"/>
  <c r="L1383" i="58"/>
  <c r="L1384" i="58"/>
  <c r="L1385" i="58"/>
  <c r="L1386" i="58"/>
  <c r="L1387" i="58"/>
  <c r="L1388" i="58"/>
  <c r="L1389" i="58"/>
  <c r="L1390" i="58"/>
  <c r="L1391" i="58"/>
  <c r="L1392" i="58"/>
  <c r="L1393" i="58"/>
  <c r="L1394" i="58"/>
  <c r="L1395" i="58"/>
  <c r="L1396" i="58"/>
  <c r="L1397" i="58"/>
  <c r="L1398" i="58"/>
  <c r="L1399" i="58"/>
  <c r="L1400" i="58"/>
  <c r="L1401" i="58"/>
  <c r="L1402" i="58"/>
  <c r="L1403" i="58"/>
  <c r="L1404" i="58"/>
  <c r="L1405" i="58"/>
  <c r="L1406" i="58"/>
  <c r="L1407" i="58"/>
  <c r="L1408" i="58"/>
  <c r="L1409" i="58"/>
  <c r="L1410" i="58"/>
  <c r="L1411" i="58"/>
  <c r="L1412" i="58"/>
  <c r="L1413" i="58"/>
  <c r="L1414" i="58"/>
  <c r="L1415" i="58"/>
  <c r="L1416" i="58"/>
  <c r="L1417" i="58"/>
  <c r="L1418" i="58"/>
  <c r="L1419" i="58"/>
  <c r="L1420" i="58"/>
  <c r="L1421" i="58"/>
  <c r="L1422" i="58"/>
  <c r="L1423" i="58"/>
  <c r="L1424" i="58"/>
  <c r="L1425" i="58"/>
  <c r="L1426" i="58"/>
  <c r="L1427" i="58"/>
  <c r="L1428" i="58"/>
  <c r="L1429" i="58"/>
  <c r="L1430" i="58"/>
  <c r="L1431" i="58"/>
  <c r="L1432" i="58"/>
  <c r="L1433" i="58"/>
  <c r="L1434" i="58"/>
  <c r="L1435" i="58"/>
  <c r="L1436" i="58"/>
  <c r="L1437" i="58"/>
  <c r="L1438" i="58"/>
  <c r="L1439" i="58"/>
  <c r="L1440" i="58"/>
  <c r="L1441" i="58"/>
  <c r="L1442" i="58"/>
  <c r="L1443" i="58"/>
  <c r="L1444" i="58"/>
  <c r="L1445" i="58"/>
  <c r="L1446" i="58"/>
  <c r="L1447" i="58"/>
  <c r="L1448" i="58"/>
  <c r="L1449" i="58"/>
  <c r="L1450" i="58"/>
  <c r="L1451" i="58"/>
  <c r="L1452" i="58"/>
  <c r="L1453" i="58"/>
  <c r="L1454" i="58"/>
  <c r="L1455" i="58"/>
  <c r="L1456" i="58"/>
  <c r="L1457" i="58"/>
  <c r="L1458" i="58"/>
  <c r="L1459" i="58"/>
  <c r="L1460" i="58"/>
  <c r="L1461" i="58"/>
  <c r="L1462" i="58"/>
  <c r="L1463" i="58"/>
  <c r="L1464" i="58"/>
  <c r="L1465" i="58"/>
  <c r="L1466" i="58"/>
  <c r="L1467" i="58"/>
  <c r="L1468" i="58"/>
  <c r="L1469" i="58"/>
  <c r="L1470" i="58"/>
  <c r="L1471" i="58"/>
  <c r="L1472" i="58"/>
  <c r="L1473" i="58"/>
  <c r="L1474" i="58"/>
  <c r="L1475" i="58"/>
  <c r="L1476" i="58"/>
  <c r="L1477" i="58"/>
  <c r="L1478" i="58"/>
  <c r="L1479" i="58"/>
  <c r="L1480" i="58"/>
  <c r="L1481" i="58"/>
  <c r="L1482" i="58"/>
  <c r="L1483" i="58"/>
  <c r="L1484" i="58"/>
  <c r="L1485" i="58"/>
  <c r="L1486" i="58"/>
  <c r="L1487" i="58"/>
  <c r="L1488" i="58"/>
  <c r="L1489" i="58"/>
  <c r="L1490" i="58"/>
  <c r="L1491" i="58"/>
  <c r="L1492" i="58"/>
  <c r="L1493" i="58"/>
  <c r="L1494" i="58"/>
  <c r="L1495" i="58"/>
  <c r="L1496" i="58"/>
  <c r="L1497" i="58"/>
  <c r="L1498" i="58"/>
  <c r="L1499" i="58"/>
  <c r="L1500" i="58"/>
  <c r="L1501" i="58"/>
  <c r="L1502" i="58"/>
  <c r="L1503" i="58"/>
  <c r="L1504" i="58"/>
  <c r="L1505" i="58"/>
  <c r="L1506" i="58"/>
  <c r="L1507" i="58"/>
  <c r="L1508" i="58"/>
  <c r="L1509" i="58"/>
  <c r="L1510" i="58"/>
  <c r="L1511" i="58"/>
  <c r="L1512" i="58"/>
  <c r="L1513" i="58"/>
  <c r="L1514" i="58"/>
  <c r="L1515" i="58"/>
  <c r="L1516" i="58"/>
  <c r="L1517" i="58"/>
  <c r="L1518" i="58"/>
  <c r="L1519" i="58"/>
  <c r="L1520" i="58"/>
  <c r="L1521" i="58"/>
  <c r="L1522" i="58"/>
  <c r="L1523" i="58"/>
  <c r="L1524" i="58"/>
  <c r="L1525" i="58"/>
  <c r="L1526" i="58"/>
  <c r="L1527" i="58"/>
  <c r="L1528" i="58"/>
  <c r="L1529" i="58"/>
  <c r="L1530" i="58"/>
  <c r="L1531" i="58"/>
  <c r="L1532" i="58"/>
  <c r="L1533" i="58"/>
  <c r="L1534" i="58"/>
  <c r="L1535" i="58"/>
  <c r="L1536" i="58"/>
  <c r="L1537" i="58"/>
  <c r="L1538" i="58"/>
  <c r="L1539" i="58"/>
  <c r="L1540" i="58"/>
  <c r="L1541" i="58"/>
  <c r="L1542" i="58"/>
  <c r="L1543" i="58"/>
  <c r="L1544" i="58"/>
  <c r="L1545" i="58"/>
  <c r="L1546" i="58"/>
  <c r="L1547" i="58"/>
  <c r="L1548" i="58"/>
  <c r="L1549" i="58"/>
  <c r="L1550" i="58"/>
  <c r="L1551" i="58"/>
  <c r="L1552" i="58"/>
  <c r="L1553" i="58"/>
  <c r="L1554" i="58"/>
  <c r="L1555" i="58"/>
  <c r="L1556" i="58"/>
  <c r="L1557" i="58"/>
  <c r="L1558" i="58"/>
  <c r="L1559" i="58"/>
  <c r="L1560" i="58"/>
  <c r="L1561" i="58"/>
  <c r="L1562" i="58"/>
  <c r="L1563" i="58"/>
  <c r="L1564" i="58"/>
  <c r="L1565" i="58"/>
  <c r="L1566" i="58"/>
  <c r="L1567" i="58"/>
  <c r="L1568" i="58"/>
  <c r="L1569" i="58"/>
  <c r="L1570" i="58"/>
  <c r="L1571" i="58"/>
  <c r="L1572" i="58"/>
  <c r="L1573" i="58"/>
  <c r="L1574" i="58"/>
  <c r="L1575" i="58"/>
  <c r="L1576" i="58"/>
  <c r="L1577" i="58"/>
  <c r="L1578" i="58"/>
  <c r="L1579" i="58"/>
  <c r="L1580" i="58"/>
  <c r="L1581" i="58"/>
  <c r="L1582" i="58"/>
  <c r="L1583" i="58"/>
  <c r="L1584" i="58"/>
  <c r="L1585" i="58"/>
  <c r="L1586" i="58"/>
  <c r="L1587" i="58"/>
  <c r="L1588" i="58"/>
  <c r="L1589" i="58"/>
  <c r="L1590" i="58"/>
  <c r="L1591" i="58"/>
  <c r="L1592" i="58"/>
  <c r="L1593" i="58"/>
  <c r="L1594" i="58"/>
  <c r="L1595" i="58"/>
  <c r="L1596" i="58"/>
  <c r="L1597" i="58"/>
  <c r="L1598" i="58"/>
  <c r="L1599" i="58"/>
  <c r="L1600" i="58"/>
  <c r="L1601" i="58"/>
  <c r="L1602" i="58"/>
  <c r="L1603" i="58"/>
  <c r="L1604" i="58"/>
  <c r="L1605" i="58"/>
  <c r="L1606" i="58"/>
  <c r="L1607" i="58"/>
  <c r="L1608" i="58"/>
  <c r="L1609" i="58"/>
  <c r="L1610" i="58"/>
  <c r="L1611" i="58"/>
  <c r="L1612" i="58"/>
  <c r="L1613" i="58"/>
  <c r="L1614" i="58"/>
  <c r="L1615" i="58"/>
  <c r="L1616" i="58"/>
  <c r="L1617" i="58"/>
  <c r="L1618" i="58"/>
  <c r="L1619" i="58"/>
  <c r="L1620" i="58"/>
  <c r="L1621" i="58"/>
  <c r="L1622" i="58"/>
  <c r="L1623" i="58"/>
  <c r="L1624" i="58"/>
  <c r="L1625" i="58"/>
  <c r="L1626" i="58"/>
  <c r="L1627" i="58"/>
  <c r="L1628" i="58"/>
  <c r="L1629" i="58"/>
  <c r="L1630" i="58"/>
  <c r="L1631" i="58"/>
  <c r="L1632" i="58"/>
  <c r="L1633" i="58"/>
  <c r="L1634" i="58"/>
  <c r="L1635" i="58"/>
  <c r="L1636" i="58"/>
  <c r="L1637" i="58"/>
  <c r="L1638" i="58"/>
  <c r="L1639" i="58"/>
  <c r="L1640" i="58"/>
  <c r="L1641" i="58"/>
  <c r="L1642" i="58"/>
  <c r="L1643" i="58"/>
  <c r="L1644" i="58"/>
  <c r="L1645" i="58"/>
  <c r="L1646" i="58"/>
  <c r="L1647" i="58"/>
  <c r="L1648" i="58"/>
  <c r="L1649" i="58"/>
  <c r="L1650" i="58"/>
  <c r="L1651" i="58"/>
  <c r="L1652" i="58"/>
  <c r="L1653" i="58"/>
  <c r="L1654" i="58"/>
  <c r="L1655" i="58"/>
  <c r="L1656" i="58"/>
  <c r="L1657" i="58"/>
  <c r="L1658" i="58"/>
  <c r="L1659" i="58"/>
  <c r="L1660" i="58"/>
  <c r="L1661" i="58"/>
  <c r="L1662" i="58"/>
  <c r="L1663" i="58"/>
  <c r="L1664" i="58"/>
  <c r="L1665" i="58"/>
  <c r="L1666" i="58"/>
  <c r="L1667" i="58"/>
  <c r="L1668" i="58"/>
  <c r="L1669" i="58"/>
  <c r="L1670" i="58"/>
  <c r="L1671" i="58"/>
  <c r="L1672" i="58"/>
  <c r="L1673" i="58"/>
  <c r="L1674" i="58"/>
  <c r="L1675" i="58"/>
  <c r="L1676" i="58"/>
  <c r="L1677" i="58"/>
  <c r="L1678" i="58"/>
  <c r="L1679" i="58"/>
  <c r="L1680" i="58"/>
  <c r="L1681" i="58"/>
  <c r="L1682" i="58"/>
  <c r="L1683" i="58"/>
  <c r="L1684" i="58"/>
  <c r="L1685" i="58"/>
  <c r="L1686" i="58"/>
  <c r="L1687" i="58"/>
  <c r="L1688" i="58"/>
  <c r="L1689" i="58"/>
  <c r="L1690" i="58"/>
  <c r="L1691" i="58"/>
  <c r="L1692" i="58"/>
  <c r="L1693" i="58"/>
  <c r="L1694" i="58"/>
  <c r="L1695" i="58"/>
  <c r="L1696" i="58"/>
  <c r="L1697" i="58"/>
  <c r="L1698" i="58"/>
  <c r="L1699" i="58"/>
  <c r="L1700" i="58"/>
  <c r="L1701" i="58"/>
  <c r="L1702" i="58"/>
  <c r="L1703" i="58"/>
  <c r="L1704" i="58"/>
  <c r="L1705" i="58"/>
  <c r="L1706" i="58"/>
  <c r="L1707" i="58"/>
  <c r="L1708" i="58"/>
  <c r="L1709" i="58"/>
  <c r="L1710" i="58"/>
  <c r="L1711" i="58"/>
  <c r="L1712" i="58"/>
  <c r="L1713" i="58"/>
  <c r="L1714" i="58"/>
  <c r="L1715" i="58"/>
  <c r="L1716" i="58"/>
  <c r="L1717" i="58"/>
  <c r="L1718" i="58"/>
  <c r="L1719" i="58"/>
  <c r="L1720" i="58"/>
  <c r="L1721" i="58"/>
  <c r="L1722" i="58"/>
  <c r="L1723" i="58"/>
  <c r="L1724" i="58"/>
  <c r="L1725" i="58"/>
  <c r="L1726" i="58"/>
  <c r="L1727" i="58"/>
  <c r="L1728" i="58"/>
  <c r="L1729" i="58"/>
  <c r="L1730" i="58"/>
  <c r="L1731" i="58"/>
  <c r="L1732" i="58"/>
  <c r="L1733" i="58"/>
  <c r="L1734" i="58"/>
  <c r="L1735" i="58"/>
  <c r="L1736" i="58"/>
  <c r="L1737" i="58"/>
  <c r="L1738" i="58"/>
  <c r="L1739" i="58"/>
  <c r="L1740" i="58"/>
  <c r="L1741" i="58"/>
  <c r="L1742" i="58"/>
  <c r="L1743" i="58"/>
  <c r="L1744" i="58"/>
  <c r="L1745" i="58"/>
  <c r="L1746" i="58"/>
  <c r="L1747" i="58"/>
  <c r="L1748" i="58"/>
  <c r="L1749" i="58"/>
  <c r="L1750" i="58"/>
  <c r="L1751" i="58"/>
  <c r="L1752" i="58"/>
  <c r="L1753" i="58"/>
  <c r="L1754" i="58"/>
  <c r="L1755" i="58"/>
  <c r="L1756" i="58"/>
  <c r="L1757" i="58"/>
  <c r="L1758" i="58"/>
  <c r="L1759" i="58"/>
  <c r="L1760" i="58"/>
  <c r="L1761" i="58"/>
  <c r="L1762" i="58"/>
  <c r="L1763" i="58"/>
  <c r="L1764" i="58"/>
  <c r="L1765" i="58"/>
  <c r="L1766" i="58"/>
  <c r="L1767" i="58"/>
  <c r="L1768" i="58"/>
  <c r="L1769" i="58"/>
  <c r="L1770" i="58"/>
  <c r="L1771" i="58"/>
  <c r="L1772" i="58"/>
  <c r="L1773" i="58"/>
  <c r="L1774" i="58"/>
  <c r="L1775" i="58"/>
  <c r="L1776" i="58"/>
  <c r="L1777" i="58"/>
  <c r="L1778" i="58"/>
  <c r="L1779" i="58"/>
  <c r="L1780" i="58"/>
  <c r="L1781" i="58"/>
  <c r="L1782" i="58"/>
  <c r="L1783" i="58"/>
  <c r="L1784" i="58"/>
  <c r="L1785" i="58"/>
  <c r="L1786" i="58"/>
  <c r="L1787" i="58"/>
  <c r="L1788" i="58"/>
  <c r="L1789" i="58"/>
  <c r="L1790" i="58"/>
  <c r="L1791" i="58"/>
  <c r="L1792" i="58"/>
  <c r="L1793" i="58"/>
  <c r="L1794" i="58"/>
  <c r="L1795" i="58"/>
  <c r="L1796" i="58"/>
  <c r="L1797" i="58"/>
  <c r="L1798" i="58"/>
  <c r="L1799" i="58"/>
  <c r="L1800" i="58"/>
  <c r="L1801" i="58"/>
  <c r="L1802" i="58"/>
  <c r="L1803" i="58"/>
  <c r="L1804" i="58"/>
  <c r="L1805" i="58"/>
  <c r="L1806" i="58"/>
  <c r="L1807" i="58"/>
  <c r="L1808" i="58"/>
  <c r="L1809" i="58"/>
  <c r="L1810" i="58"/>
  <c r="L1811" i="58"/>
  <c r="L1812" i="58"/>
  <c r="L1813" i="58"/>
  <c r="L1814" i="58"/>
  <c r="L1815" i="58"/>
  <c r="L1816" i="58"/>
  <c r="L1817" i="58"/>
  <c r="L1818" i="58"/>
  <c r="L1819" i="58"/>
  <c r="L1820" i="58"/>
  <c r="L1821" i="58"/>
  <c r="L1822" i="58"/>
  <c r="L1823" i="58"/>
  <c r="L1824" i="58"/>
  <c r="L1825" i="58"/>
  <c r="L1826" i="58"/>
  <c r="L1827" i="58"/>
  <c r="L1828" i="58"/>
  <c r="L1829" i="58"/>
  <c r="L1830" i="58"/>
  <c r="L1831" i="58"/>
  <c r="L1832" i="58"/>
  <c r="L1833" i="58"/>
  <c r="L1834" i="58"/>
  <c r="L1835" i="58"/>
  <c r="L1836" i="58"/>
  <c r="L1837" i="58"/>
  <c r="L1838" i="58"/>
  <c r="L1839" i="58"/>
  <c r="L1840" i="58"/>
  <c r="L1841" i="58"/>
  <c r="L1842" i="58"/>
  <c r="L1843" i="58"/>
  <c r="L1844" i="58"/>
  <c r="L1845" i="58"/>
  <c r="L1846" i="58"/>
  <c r="L1847" i="58"/>
  <c r="L1848" i="58"/>
  <c r="L1849" i="58"/>
  <c r="L1850" i="58"/>
  <c r="L1851" i="58"/>
  <c r="L1852" i="58"/>
  <c r="L1853" i="58"/>
  <c r="L1854" i="58"/>
  <c r="L1855" i="58"/>
  <c r="L1856" i="58"/>
  <c r="L1857" i="58"/>
  <c r="L1858" i="58"/>
  <c r="L1859" i="58"/>
  <c r="L1860" i="58"/>
  <c r="L1861" i="58"/>
  <c r="L1862" i="58"/>
  <c r="L1863" i="58"/>
  <c r="L1864" i="58"/>
  <c r="L1865" i="58"/>
  <c r="L1866" i="58"/>
  <c r="L1867" i="58"/>
  <c r="L1868" i="58"/>
  <c r="L1869" i="58"/>
  <c r="L1870" i="58"/>
  <c r="L1871" i="58"/>
  <c r="L1872" i="58"/>
  <c r="L1873" i="58"/>
  <c r="L1874" i="58"/>
  <c r="L1875" i="58"/>
  <c r="L1876" i="58"/>
  <c r="L1877" i="58"/>
  <c r="L1878" i="58"/>
  <c r="L1879" i="58"/>
  <c r="L1880" i="58"/>
  <c r="L1881" i="58"/>
  <c r="L1882" i="58"/>
  <c r="L1883" i="58"/>
  <c r="L1884" i="58"/>
  <c r="L1885" i="58"/>
  <c r="L1886" i="58"/>
  <c r="L1887" i="58"/>
  <c r="L1888" i="58"/>
  <c r="L1889" i="58"/>
  <c r="L1890" i="58"/>
  <c r="L1891" i="58"/>
  <c r="L1892" i="58"/>
  <c r="L1893" i="58"/>
  <c r="L1894" i="58"/>
  <c r="L1895" i="58"/>
  <c r="L1896" i="58"/>
  <c r="L1897" i="58"/>
  <c r="L1898" i="58"/>
  <c r="L1899" i="58"/>
  <c r="L1900" i="58"/>
  <c r="L1901" i="58"/>
  <c r="L1902" i="58"/>
  <c r="L1903" i="58"/>
  <c r="L1904" i="58"/>
  <c r="L1905" i="58"/>
  <c r="L1906" i="58"/>
  <c r="L1907" i="58"/>
  <c r="L1908" i="58"/>
  <c r="L1909" i="58"/>
  <c r="L1910" i="58"/>
  <c r="L1911" i="58"/>
  <c r="L1912" i="58"/>
  <c r="L1913" i="58"/>
  <c r="L1914" i="58"/>
  <c r="L1915" i="58"/>
  <c r="L1916" i="58"/>
  <c r="L1917" i="58"/>
  <c r="L1918" i="58"/>
  <c r="L1919" i="58"/>
  <c r="L1920" i="58"/>
  <c r="L1921" i="58"/>
  <c r="L1922" i="58"/>
  <c r="L1923" i="58"/>
  <c r="L1924" i="58"/>
  <c r="L1925" i="58"/>
  <c r="L1926" i="58"/>
  <c r="L1927" i="58"/>
  <c r="L1928" i="58"/>
  <c r="L1929" i="58"/>
  <c r="L1930" i="58"/>
  <c r="L1931" i="58"/>
  <c r="L1932" i="58"/>
  <c r="L1933" i="58"/>
  <c r="L1934" i="58"/>
  <c r="L1935" i="58"/>
  <c r="L1936" i="58"/>
  <c r="L1937" i="58"/>
  <c r="L1938" i="58"/>
  <c r="L1939" i="58"/>
  <c r="L1940" i="58"/>
  <c r="L1941" i="58"/>
  <c r="L1942" i="58"/>
  <c r="L1943" i="58"/>
  <c r="L1944" i="58"/>
  <c r="L1945" i="58"/>
  <c r="L1946" i="58"/>
  <c r="L1947" i="58"/>
  <c r="L1948" i="58"/>
  <c r="L1949" i="58"/>
  <c r="L1950" i="58"/>
  <c r="L1951" i="58"/>
  <c r="L1952" i="58"/>
  <c r="L1953" i="58"/>
  <c r="L1954" i="58"/>
  <c r="L1955" i="58"/>
  <c r="L1956" i="58"/>
  <c r="L1957" i="58"/>
  <c r="L1958" i="58"/>
  <c r="L1959" i="58"/>
  <c r="L1960" i="58"/>
  <c r="L1961" i="58"/>
  <c r="L1962" i="58"/>
  <c r="L1963" i="58"/>
  <c r="L1964" i="58"/>
  <c r="L1965" i="58"/>
  <c r="L1966" i="58"/>
  <c r="L1967" i="58"/>
  <c r="L1968" i="58"/>
  <c r="L1969" i="58"/>
  <c r="L1970" i="58"/>
  <c r="L1971" i="58"/>
  <c r="L1972" i="58"/>
  <c r="L1973" i="58"/>
  <c r="L1974" i="58"/>
  <c r="L1975" i="58"/>
  <c r="L1976" i="58"/>
  <c r="L1977" i="58"/>
  <c r="L1978" i="58"/>
  <c r="L1979" i="58"/>
  <c r="L1980" i="58"/>
  <c r="L1981" i="58"/>
  <c r="L1982" i="58"/>
  <c r="L1983" i="58"/>
  <c r="L1984" i="58"/>
  <c r="L1985" i="58"/>
  <c r="L1986" i="58"/>
  <c r="L1987" i="58"/>
  <c r="L1988" i="58"/>
  <c r="L1989" i="58"/>
  <c r="L1990" i="58"/>
  <c r="L1991" i="58"/>
  <c r="L1992" i="58"/>
  <c r="L1993" i="58"/>
  <c r="L1994" i="58"/>
  <c r="L1995" i="58"/>
  <c r="L1996" i="58"/>
  <c r="L1997" i="58"/>
  <c r="L1998" i="58"/>
  <c r="L1999" i="58"/>
  <c r="L2000" i="58"/>
  <c r="L2001" i="58"/>
  <c r="L2002" i="58"/>
  <c r="L2003" i="58"/>
  <c r="L2004" i="58"/>
  <c r="L2005" i="58"/>
  <c r="L2006" i="58"/>
  <c r="L2007" i="58"/>
  <c r="L2008" i="58"/>
  <c r="L2009" i="58"/>
  <c r="L2010" i="58"/>
  <c r="L2011" i="58"/>
  <c r="L2012" i="58"/>
  <c r="L2013" i="58"/>
  <c r="L2014" i="58"/>
  <c r="L2015" i="58"/>
  <c r="L2016" i="58"/>
  <c r="L2017" i="58"/>
  <c r="L2018" i="58"/>
  <c r="L2019" i="58"/>
  <c r="L2020" i="58"/>
  <c r="L2021" i="58"/>
  <c r="L2022" i="58"/>
  <c r="L2023" i="58"/>
  <c r="L2024" i="58"/>
  <c r="L2025" i="58"/>
  <c r="L2026" i="58"/>
  <c r="L2027" i="58"/>
  <c r="L2028" i="58"/>
  <c r="L2029" i="58"/>
  <c r="L2030" i="58"/>
  <c r="L2031" i="58"/>
  <c r="L2032" i="58"/>
  <c r="L2033" i="58"/>
  <c r="L2034" i="58"/>
  <c r="L2035" i="58"/>
  <c r="L2036" i="58"/>
  <c r="L2037" i="58"/>
  <c r="L2038" i="58"/>
  <c r="L2039" i="58"/>
  <c r="L2040" i="58"/>
  <c r="L2041" i="58"/>
  <c r="L2042" i="58"/>
  <c r="L2043" i="58"/>
  <c r="L2044" i="58"/>
  <c r="L2045" i="58"/>
  <c r="L2046" i="58"/>
  <c r="L2047" i="58"/>
  <c r="L2048" i="58"/>
  <c r="L2049" i="58"/>
  <c r="L2050" i="58"/>
  <c r="L2051" i="58"/>
  <c r="L2052" i="58"/>
  <c r="L2053" i="58"/>
  <c r="L2054" i="58"/>
  <c r="L2055" i="58"/>
  <c r="L2056" i="58"/>
  <c r="L2057" i="58"/>
  <c r="L2058" i="58"/>
  <c r="L2059" i="58"/>
  <c r="L2060" i="58"/>
  <c r="L2061" i="58"/>
  <c r="L2062" i="58"/>
  <c r="L2063" i="58"/>
  <c r="L2064" i="58"/>
  <c r="L2065" i="58"/>
  <c r="L2066" i="58"/>
  <c r="L2067" i="58"/>
  <c r="L2068" i="58"/>
  <c r="L2069" i="58"/>
  <c r="L2070" i="58"/>
  <c r="L2071" i="58"/>
  <c r="L2072" i="58"/>
  <c r="L2073" i="58"/>
  <c r="L2074" i="58"/>
  <c r="L2075" i="58"/>
  <c r="L2076" i="58"/>
  <c r="L2077" i="58"/>
  <c r="L2078" i="58"/>
  <c r="L2079" i="58"/>
  <c r="L2080" i="58"/>
  <c r="L2081" i="58"/>
  <c r="L2082" i="58"/>
  <c r="L2083" i="58"/>
  <c r="L2084" i="58"/>
  <c r="L2085" i="58"/>
  <c r="L2086" i="58"/>
  <c r="L2087" i="58"/>
  <c r="L2088" i="58"/>
  <c r="L2089" i="58"/>
  <c r="L2090" i="58"/>
  <c r="L2091" i="58"/>
  <c r="L2092" i="58"/>
  <c r="L2093" i="58"/>
  <c r="L2094" i="58"/>
  <c r="L2095" i="58"/>
  <c r="L2096" i="58"/>
  <c r="L2097" i="58"/>
  <c r="L2098" i="58"/>
  <c r="L2099" i="58"/>
  <c r="L2100" i="58"/>
  <c r="L2101" i="58"/>
  <c r="L2102" i="58"/>
  <c r="L2103" i="58"/>
  <c r="L2104" i="58"/>
  <c r="L2105" i="58"/>
  <c r="L2106" i="58"/>
  <c r="L2107" i="58"/>
  <c r="L2108" i="58"/>
  <c r="L2109" i="58"/>
  <c r="L2110" i="58"/>
  <c r="L2111" i="58"/>
  <c r="L2112" i="58"/>
  <c r="L2113" i="58"/>
  <c r="L2114" i="58"/>
  <c r="L2115" i="58"/>
  <c r="L2116" i="58"/>
  <c r="L2117" i="58"/>
  <c r="L2118" i="58"/>
  <c r="L2119" i="58"/>
  <c r="L2120" i="58"/>
  <c r="L2121" i="58"/>
  <c r="L2122" i="58"/>
  <c r="L2123" i="58"/>
  <c r="L2124" i="58"/>
  <c r="L2125" i="58"/>
  <c r="L2126" i="58"/>
  <c r="L2127" i="58"/>
  <c r="L2128" i="58"/>
  <c r="L2129" i="58"/>
  <c r="L2130" i="58"/>
  <c r="L2131" i="58"/>
  <c r="L2132" i="58"/>
  <c r="L2133" i="58"/>
  <c r="L2134" i="58"/>
  <c r="L2135" i="58"/>
  <c r="L2136" i="58"/>
  <c r="L2137" i="58"/>
  <c r="L2138" i="58"/>
  <c r="L2139" i="58"/>
  <c r="L2140" i="58"/>
  <c r="L2141" i="58"/>
  <c r="L2142" i="58"/>
  <c r="L2143" i="58"/>
  <c r="L2144" i="58"/>
  <c r="L2145" i="58"/>
  <c r="L2146" i="58"/>
  <c r="L2147" i="58"/>
  <c r="L2148" i="58"/>
  <c r="L2149" i="58"/>
  <c r="L2150" i="58"/>
  <c r="L2151" i="58"/>
  <c r="L2152" i="58"/>
  <c r="L2153" i="58"/>
  <c r="L2154" i="58"/>
  <c r="L2155" i="58"/>
  <c r="L2156" i="58"/>
  <c r="L2157" i="58"/>
  <c r="L2158" i="58"/>
  <c r="L2159" i="58"/>
  <c r="L2160" i="58"/>
  <c r="L2161" i="58"/>
  <c r="L2162" i="58"/>
  <c r="L2163" i="58"/>
  <c r="L2164" i="58"/>
  <c r="L2165" i="58"/>
  <c r="L2166" i="58"/>
  <c r="L2167" i="58"/>
  <c r="L2168" i="58"/>
  <c r="L2169" i="58"/>
  <c r="L2170" i="58"/>
  <c r="L2171" i="58"/>
  <c r="L2172" i="58"/>
  <c r="L2173" i="58"/>
  <c r="L2174" i="58"/>
  <c r="L2175" i="58"/>
  <c r="L2176" i="58"/>
  <c r="L2177" i="58"/>
  <c r="L2178" i="58"/>
  <c r="L2179" i="58"/>
  <c r="L2180" i="58"/>
  <c r="L2181" i="58"/>
  <c r="L2182" i="58"/>
  <c r="L2183" i="58"/>
  <c r="L2184" i="58"/>
  <c r="L2185" i="58"/>
  <c r="L2186" i="58"/>
  <c r="L2187" i="58"/>
  <c r="L2188" i="58"/>
  <c r="L2189" i="58"/>
  <c r="L2190" i="58"/>
  <c r="L2191" i="58"/>
  <c r="L2192" i="58"/>
  <c r="L2193" i="58"/>
  <c r="L2194" i="58"/>
  <c r="L2195" i="58"/>
  <c r="L2196" i="58"/>
  <c r="L2197" i="58"/>
  <c r="L2198" i="58"/>
  <c r="L2199" i="58"/>
  <c r="L2200" i="58"/>
  <c r="L2201" i="58"/>
  <c r="L2202" i="58"/>
  <c r="L2203" i="58"/>
  <c r="L2204" i="58"/>
  <c r="L2205" i="58"/>
  <c r="L2206" i="58"/>
  <c r="L2207" i="58"/>
  <c r="L2208" i="58"/>
  <c r="L2209" i="58"/>
  <c r="L2210" i="58"/>
  <c r="L2211" i="58"/>
  <c r="L2212" i="58"/>
  <c r="L2213" i="58"/>
  <c r="L2214" i="58"/>
  <c r="L2215" i="58"/>
  <c r="L2216" i="58"/>
  <c r="L2217" i="58"/>
  <c r="L2218" i="58"/>
  <c r="L2219" i="58"/>
  <c r="L2220" i="58"/>
  <c r="L2221" i="58"/>
  <c r="L2222" i="58"/>
  <c r="L2223" i="58"/>
  <c r="L2224" i="58"/>
  <c r="L2225" i="58"/>
  <c r="L2226" i="58"/>
  <c r="L2227" i="58"/>
  <c r="L2228" i="58"/>
  <c r="L2229" i="58"/>
  <c r="L2230" i="58"/>
  <c r="L2231" i="58"/>
  <c r="L2232" i="58"/>
  <c r="L2233" i="58"/>
  <c r="L2234" i="58"/>
  <c r="L2235" i="58"/>
  <c r="L2236" i="58"/>
  <c r="L2237" i="58"/>
  <c r="L2238" i="58"/>
  <c r="L2239" i="58"/>
  <c r="L2240" i="58"/>
  <c r="L2241" i="58"/>
  <c r="L2242" i="58"/>
  <c r="L2243" i="58"/>
  <c r="L2244" i="58"/>
  <c r="L2245" i="58"/>
  <c r="L2246" i="58"/>
  <c r="L2247" i="58"/>
  <c r="L2248" i="58"/>
  <c r="L2249" i="58"/>
  <c r="L2250" i="58"/>
  <c r="L2251" i="58"/>
  <c r="L2252" i="58"/>
  <c r="L2253" i="58"/>
  <c r="L2254" i="58"/>
  <c r="L2255" i="58"/>
  <c r="L2256" i="58"/>
  <c r="L2257" i="58"/>
  <c r="L2258" i="58"/>
  <c r="L2259" i="58"/>
  <c r="L2260" i="58"/>
  <c r="L2261" i="58"/>
  <c r="L2262" i="58"/>
  <c r="L2263" i="58"/>
  <c r="L2264" i="58"/>
  <c r="L2265" i="58"/>
  <c r="L2266" i="58"/>
  <c r="L2267" i="58"/>
  <c r="L2268" i="58"/>
  <c r="L2269" i="58"/>
  <c r="L2270" i="58"/>
  <c r="L2271" i="58"/>
  <c r="L2272" i="58"/>
  <c r="L2273" i="58"/>
  <c r="L2274" i="58"/>
  <c r="L2275" i="58"/>
  <c r="L2276" i="58"/>
  <c r="L2277" i="58"/>
  <c r="L2278" i="58"/>
  <c r="L2279" i="58"/>
  <c r="L2280" i="58"/>
  <c r="L2281" i="58"/>
  <c r="L2282" i="58"/>
  <c r="L2283" i="58"/>
  <c r="L2284" i="58"/>
  <c r="L2285" i="58"/>
  <c r="L2286" i="58"/>
  <c r="L2287" i="58"/>
  <c r="L2288" i="58"/>
  <c r="L2289" i="58"/>
  <c r="L2290" i="58"/>
  <c r="L2291" i="58"/>
  <c r="L2292" i="58"/>
  <c r="L2293" i="58"/>
  <c r="L2294" i="58"/>
  <c r="L2295" i="58"/>
  <c r="L2296" i="58"/>
  <c r="L2297" i="58"/>
  <c r="L2298" i="58"/>
  <c r="L2299" i="58"/>
  <c r="L2300" i="58"/>
  <c r="L2301" i="58"/>
  <c r="L2302" i="58"/>
  <c r="L2303" i="58"/>
  <c r="L2304" i="58"/>
  <c r="L2305" i="58"/>
  <c r="L2306" i="58"/>
  <c r="L2307" i="58"/>
  <c r="L2308" i="58"/>
  <c r="L2309" i="58"/>
  <c r="L2310" i="58"/>
  <c r="L2311" i="58"/>
  <c r="L2312" i="58"/>
  <c r="L2313" i="58"/>
  <c r="L2314" i="58"/>
  <c r="L2315" i="58"/>
  <c r="L2316" i="58"/>
  <c r="L2317" i="58"/>
  <c r="L2318" i="58"/>
  <c r="L2319" i="58"/>
  <c r="L2320" i="58"/>
  <c r="L2321" i="58"/>
  <c r="L2322" i="58"/>
  <c r="L2323" i="58"/>
  <c r="L2324" i="58"/>
  <c r="L2325" i="58"/>
  <c r="L2326" i="58"/>
  <c r="L2327" i="58"/>
  <c r="L2328" i="58"/>
  <c r="L2329" i="58"/>
  <c r="L2330" i="58"/>
  <c r="L2331" i="58"/>
  <c r="L2332" i="58"/>
  <c r="L2333" i="58"/>
  <c r="L2334" i="58"/>
  <c r="L2335" i="58"/>
  <c r="L2336" i="58"/>
  <c r="L2337" i="58"/>
  <c r="L2338" i="58"/>
  <c r="L2339" i="58"/>
  <c r="L2340" i="58"/>
  <c r="L2341" i="58"/>
  <c r="L2342" i="58"/>
  <c r="L2343" i="58"/>
  <c r="L2344" i="58"/>
  <c r="L2345" i="58"/>
  <c r="L2346" i="58"/>
  <c r="L2347" i="58"/>
  <c r="L2348" i="58"/>
  <c r="L2349" i="58"/>
  <c r="L2350" i="58"/>
  <c r="L2351" i="58"/>
  <c r="L2352" i="58"/>
  <c r="L2353" i="58"/>
  <c r="L2354" i="58"/>
  <c r="L2355" i="58"/>
  <c r="L2356" i="58"/>
  <c r="L2357" i="58"/>
  <c r="L2358" i="58"/>
  <c r="L2359" i="58"/>
  <c r="L2360" i="58"/>
  <c r="L2361" i="58"/>
  <c r="L2362" i="58"/>
  <c r="L2363" i="58"/>
  <c r="L2364" i="58"/>
  <c r="L2365" i="58"/>
  <c r="L2366" i="58"/>
  <c r="L2367" i="58"/>
  <c r="L2368" i="58"/>
  <c r="L2369" i="58"/>
  <c r="L2370" i="58"/>
  <c r="L2371" i="58"/>
  <c r="L2372" i="58"/>
  <c r="L2373" i="58"/>
  <c r="L2374" i="58"/>
  <c r="L2375" i="58"/>
  <c r="L2376" i="58"/>
  <c r="L2377" i="58"/>
  <c r="L2378" i="58"/>
  <c r="L2379" i="58"/>
  <c r="L2380" i="58"/>
  <c r="L2381" i="58"/>
  <c r="L2382" i="58"/>
  <c r="L2383" i="58"/>
  <c r="L2384" i="58"/>
  <c r="L2385" i="58"/>
  <c r="L2386" i="58"/>
  <c r="L2387" i="58"/>
  <c r="L2388" i="58"/>
  <c r="L2389" i="58"/>
  <c r="L2390" i="58"/>
  <c r="L2391" i="58"/>
  <c r="L2392" i="58"/>
  <c r="L2393" i="58"/>
  <c r="L2394" i="58"/>
  <c r="L2395" i="58"/>
  <c r="L2396" i="58"/>
  <c r="L2397" i="58"/>
  <c r="L2398" i="58"/>
  <c r="L2399" i="58"/>
  <c r="L2400" i="58"/>
  <c r="L2401" i="58"/>
  <c r="L2402" i="58"/>
  <c r="L2403" i="58"/>
  <c r="L2404" i="58"/>
  <c r="L2405" i="58"/>
  <c r="L2406" i="58"/>
  <c r="L2407" i="58"/>
  <c r="L2408" i="58"/>
  <c r="L2409" i="58"/>
  <c r="L2410" i="58"/>
  <c r="L2411" i="58"/>
  <c r="L2412" i="58"/>
  <c r="L2413" i="58"/>
  <c r="L2414" i="58"/>
  <c r="L2415" i="58"/>
  <c r="L2416" i="58"/>
  <c r="L2417" i="58"/>
  <c r="L2418" i="58"/>
  <c r="L2419" i="58"/>
  <c r="L2420" i="58"/>
  <c r="L2421" i="58"/>
  <c r="L2422" i="58"/>
  <c r="L2423" i="58"/>
  <c r="L2424" i="58"/>
  <c r="L2425" i="58"/>
  <c r="L2426" i="58"/>
  <c r="L2427" i="58"/>
  <c r="L2428" i="58"/>
  <c r="L2429" i="58"/>
  <c r="L2430" i="58"/>
  <c r="L2431" i="58"/>
  <c r="L2432" i="58"/>
  <c r="L2433" i="58"/>
  <c r="L2434" i="58"/>
  <c r="L2435" i="58"/>
  <c r="L2436" i="58"/>
  <c r="L2437" i="58"/>
  <c r="L2438" i="58"/>
  <c r="L2439" i="58"/>
  <c r="L2440" i="58"/>
  <c r="L2441" i="58"/>
  <c r="L2442" i="58"/>
  <c r="L2443" i="58"/>
  <c r="L2444" i="58"/>
  <c r="L2445" i="58"/>
  <c r="L2446" i="58"/>
  <c r="L2447" i="58"/>
  <c r="L2448" i="58"/>
  <c r="L2449" i="58"/>
  <c r="L2450" i="58"/>
  <c r="L2451" i="58"/>
  <c r="L2452" i="58"/>
  <c r="L2453" i="58"/>
  <c r="L2454" i="58"/>
  <c r="L2455" i="58"/>
  <c r="L2456" i="58"/>
  <c r="L2457" i="58"/>
  <c r="L2458" i="58"/>
  <c r="L2459" i="58"/>
  <c r="L2460" i="58"/>
  <c r="L2461" i="58"/>
  <c r="L2462" i="58"/>
  <c r="L2463" i="58"/>
  <c r="L2464" i="58"/>
  <c r="L2465" i="58"/>
  <c r="L2466" i="58"/>
  <c r="L2467" i="58"/>
  <c r="L2468" i="58"/>
  <c r="L2469" i="58"/>
  <c r="L2470" i="58"/>
  <c r="L2471" i="58"/>
  <c r="L2472" i="58"/>
  <c r="L2473" i="58"/>
  <c r="L2474" i="58"/>
  <c r="L2475" i="58"/>
  <c r="L2476" i="58"/>
  <c r="L2477" i="58"/>
  <c r="L2478" i="58"/>
  <c r="L2479" i="58"/>
  <c r="L2480" i="58"/>
  <c r="L2481" i="58"/>
  <c r="L2482" i="58"/>
  <c r="L2483" i="58"/>
  <c r="L2484" i="58"/>
  <c r="L2485" i="58"/>
  <c r="L2486" i="58"/>
  <c r="L2487" i="58"/>
  <c r="L2488" i="58"/>
  <c r="L2489" i="58"/>
  <c r="L2490" i="58"/>
  <c r="L2491" i="58"/>
  <c r="L2492" i="58"/>
  <c r="L2493" i="58"/>
  <c r="L2494" i="58"/>
  <c r="L2495" i="58"/>
  <c r="L2496" i="58"/>
  <c r="L2497" i="58"/>
  <c r="L2498" i="58"/>
  <c r="L2499" i="58"/>
  <c r="L2500" i="58"/>
  <c r="L2501" i="58"/>
  <c r="L2502" i="58"/>
  <c r="L2503" i="58"/>
  <c r="L2504" i="58"/>
  <c r="L2505" i="58"/>
  <c r="L2506" i="58"/>
  <c r="L2507" i="58"/>
  <c r="L2508" i="58"/>
  <c r="L2509" i="58"/>
  <c r="L2510" i="58"/>
  <c r="L2511" i="58"/>
  <c r="L2512" i="58"/>
  <c r="L2513" i="58"/>
  <c r="L2514" i="58"/>
  <c r="L2515" i="58"/>
  <c r="L2516" i="58"/>
  <c r="L2517" i="58"/>
  <c r="L2518" i="58"/>
  <c r="L2519" i="58"/>
  <c r="L2520" i="58"/>
  <c r="L2521" i="58"/>
  <c r="L2522" i="58"/>
  <c r="L2523" i="58"/>
  <c r="L2524" i="58"/>
  <c r="L2525" i="58"/>
  <c r="L2526" i="58"/>
  <c r="L2527" i="58"/>
  <c r="L2528" i="58"/>
  <c r="L2529" i="58"/>
  <c r="L2530" i="58"/>
  <c r="L2531" i="58"/>
  <c r="L2532" i="58"/>
  <c r="L2533" i="58"/>
  <c r="L2534" i="58"/>
  <c r="L2535" i="58"/>
  <c r="L2536" i="58"/>
  <c r="L2537" i="58"/>
  <c r="L2538" i="58"/>
  <c r="L2539" i="58"/>
  <c r="L2540" i="58"/>
  <c r="L2541" i="58"/>
  <c r="L2542" i="58"/>
  <c r="L2543" i="58"/>
  <c r="L2544" i="58"/>
  <c r="L2545" i="58"/>
  <c r="L2546" i="58"/>
  <c r="L2547" i="58"/>
  <c r="L2548" i="58"/>
  <c r="L2549" i="58"/>
  <c r="L2550" i="58"/>
  <c r="L2551" i="58"/>
  <c r="L2552" i="58"/>
  <c r="L2553" i="58"/>
  <c r="L2554" i="58"/>
  <c r="L2555" i="58"/>
  <c r="L2556" i="58"/>
  <c r="L2557" i="58"/>
  <c r="L2558" i="58"/>
  <c r="L2559" i="58"/>
  <c r="L2560" i="58"/>
  <c r="L2561" i="58"/>
  <c r="L2562" i="58"/>
  <c r="L2563" i="58"/>
  <c r="L2564" i="58"/>
  <c r="L2565" i="58"/>
  <c r="L2566" i="58"/>
  <c r="L2567" i="58"/>
  <c r="L2568" i="58"/>
  <c r="L2569" i="58"/>
  <c r="L2570" i="58"/>
  <c r="L2571" i="58"/>
  <c r="L2572" i="58"/>
  <c r="L2573" i="58"/>
  <c r="L2574" i="58"/>
  <c r="L2575" i="58"/>
  <c r="L2576" i="58"/>
  <c r="L2577" i="58"/>
  <c r="L2578" i="58"/>
  <c r="L2579" i="58"/>
  <c r="L2580" i="58"/>
  <c r="L2581" i="58"/>
  <c r="L2582" i="58"/>
  <c r="L2583" i="58"/>
  <c r="L2584" i="58"/>
  <c r="L2585" i="58"/>
  <c r="L2586" i="58"/>
  <c r="L2587" i="58"/>
  <c r="L2588" i="58"/>
  <c r="L2589" i="58"/>
  <c r="L2590" i="58"/>
  <c r="L2591" i="58"/>
  <c r="L2592" i="58"/>
  <c r="L2593" i="58"/>
  <c r="L2594" i="58"/>
  <c r="L2595" i="58"/>
  <c r="L2596" i="58"/>
  <c r="L2597" i="58"/>
  <c r="L2598" i="58"/>
  <c r="L2599" i="58"/>
  <c r="L2600" i="58"/>
  <c r="L2601" i="58"/>
  <c r="L2602" i="58"/>
  <c r="L2603" i="58"/>
  <c r="L2604" i="58"/>
  <c r="L2605" i="58"/>
  <c r="L2606" i="58"/>
  <c r="L2607" i="58"/>
  <c r="L2608" i="58"/>
  <c r="L2609" i="58"/>
  <c r="L2610" i="58"/>
  <c r="L2611" i="58"/>
  <c r="L2612" i="58"/>
  <c r="L2613" i="58"/>
  <c r="L2614" i="58"/>
  <c r="L2615" i="58"/>
  <c r="L2616" i="58"/>
  <c r="L2617" i="58"/>
  <c r="L2618" i="58"/>
  <c r="L2619" i="58"/>
  <c r="L2620" i="58"/>
  <c r="L2621" i="58"/>
  <c r="L2622" i="58"/>
  <c r="L2623" i="58"/>
  <c r="L2624" i="58"/>
  <c r="L2625" i="58"/>
  <c r="L2626" i="58"/>
  <c r="L2627" i="58"/>
  <c r="L2628" i="58"/>
  <c r="L2629" i="58"/>
  <c r="L2630" i="58"/>
  <c r="L2631" i="58"/>
  <c r="L2632" i="58"/>
  <c r="L2633" i="58"/>
  <c r="L2634" i="58"/>
  <c r="L2635" i="58"/>
  <c r="L2636" i="58"/>
  <c r="L2637" i="58"/>
  <c r="L2638" i="58"/>
  <c r="L2639" i="58"/>
  <c r="L2640" i="58"/>
  <c r="L2641" i="58"/>
  <c r="L2642" i="58"/>
  <c r="L2643" i="58"/>
  <c r="L2644" i="58"/>
  <c r="L2645" i="58"/>
  <c r="L2646" i="58"/>
  <c r="L2647" i="58"/>
  <c r="L2648" i="58"/>
  <c r="L2649" i="58"/>
  <c r="L2650" i="58"/>
  <c r="L2651" i="58"/>
  <c r="L2652" i="58"/>
  <c r="L2653" i="58"/>
  <c r="L2654" i="58"/>
  <c r="L2655" i="58"/>
  <c r="L2656" i="58"/>
  <c r="L2657" i="58"/>
  <c r="L2658" i="58"/>
  <c r="L2659" i="58"/>
  <c r="L2660" i="58"/>
  <c r="L2661" i="58"/>
  <c r="L2662" i="58"/>
  <c r="L2663" i="58"/>
  <c r="L2664" i="58"/>
  <c r="L2665" i="58"/>
  <c r="L2666" i="58"/>
  <c r="L2667" i="58"/>
  <c r="L2668" i="58"/>
  <c r="L2669" i="58"/>
  <c r="L2670" i="58"/>
  <c r="L2671" i="58"/>
  <c r="L2672" i="58"/>
  <c r="L2673" i="58"/>
  <c r="L2674" i="58"/>
  <c r="L2675" i="58"/>
  <c r="L2676" i="58"/>
  <c r="L2677" i="58"/>
  <c r="L2678" i="58"/>
  <c r="L2679" i="58"/>
  <c r="L2680" i="58"/>
  <c r="L2681" i="58"/>
  <c r="L2682" i="58"/>
  <c r="L2683" i="58"/>
  <c r="L2684" i="58"/>
  <c r="L2685" i="58"/>
  <c r="L2686" i="58"/>
  <c r="L2687" i="58"/>
  <c r="L2688" i="58"/>
  <c r="L2689" i="58"/>
  <c r="L2690" i="58"/>
  <c r="L2691" i="58"/>
  <c r="L2692" i="58"/>
  <c r="L2693" i="58"/>
  <c r="L2694" i="58"/>
  <c r="L2695" i="58"/>
  <c r="L2696" i="58"/>
  <c r="L2697" i="58"/>
  <c r="L2698" i="58"/>
  <c r="L2699" i="58"/>
  <c r="L2700" i="58"/>
  <c r="L2701" i="58"/>
  <c r="L2702" i="58"/>
  <c r="L2703" i="58"/>
  <c r="L2704" i="58"/>
  <c r="L2705" i="58"/>
  <c r="L2706" i="58"/>
  <c r="L2707" i="58"/>
  <c r="L2708" i="58"/>
  <c r="L2709" i="58"/>
  <c r="L2710" i="58"/>
  <c r="L2711" i="58"/>
  <c r="L2712" i="58"/>
  <c r="L2713" i="58"/>
  <c r="L2714" i="58"/>
  <c r="L2715" i="58"/>
  <c r="L2716" i="58"/>
  <c r="L2717" i="58"/>
  <c r="L2718" i="58"/>
  <c r="L2719" i="58"/>
  <c r="L2720" i="58"/>
  <c r="L2721" i="58"/>
  <c r="L2722" i="58"/>
  <c r="L2723" i="58"/>
  <c r="L2724" i="58"/>
  <c r="L2725" i="58"/>
  <c r="L2726" i="58"/>
  <c r="L2727" i="58"/>
  <c r="L2728" i="58"/>
  <c r="L2729" i="58"/>
  <c r="L2730" i="58"/>
  <c r="L2731" i="58"/>
  <c r="L2732" i="58"/>
  <c r="L2733" i="58"/>
  <c r="L2734" i="58"/>
  <c r="L2735" i="58"/>
  <c r="L2736" i="58"/>
  <c r="L2737" i="58"/>
  <c r="L2738" i="58"/>
  <c r="L2739" i="58"/>
  <c r="L2740" i="58"/>
  <c r="L2741" i="58"/>
  <c r="L2742" i="58"/>
  <c r="L2743" i="58"/>
  <c r="L2744" i="58"/>
  <c r="L2745" i="58"/>
  <c r="L2746" i="58"/>
  <c r="L2747" i="58"/>
  <c r="L2748" i="58"/>
  <c r="L2749" i="58"/>
  <c r="L2750" i="58"/>
  <c r="L2751" i="58"/>
  <c r="L2752" i="58"/>
  <c r="L2753" i="58"/>
  <c r="L2754" i="58"/>
  <c r="L2755" i="58"/>
  <c r="L2756" i="58"/>
  <c r="L2757" i="58"/>
  <c r="L2758" i="58"/>
  <c r="L2759" i="58"/>
  <c r="L2760" i="58"/>
  <c r="L2761" i="58"/>
  <c r="L2762" i="58"/>
  <c r="L2763" i="58"/>
  <c r="L2764" i="58"/>
  <c r="L2765" i="58"/>
  <c r="L2766" i="58"/>
  <c r="L2767" i="58"/>
  <c r="L2768" i="58"/>
  <c r="L2769" i="58"/>
  <c r="L2770" i="58"/>
  <c r="L2771" i="58"/>
  <c r="L2772" i="58"/>
  <c r="L2773" i="58"/>
  <c r="L2774" i="58"/>
  <c r="L2775" i="58"/>
  <c r="L2776" i="58"/>
  <c r="L2777" i="58"/>
  <c r="L2778" i="58"/>
  <c r="L2779" i="58"/>
  <c r="L2780" i="58"/>
  <c r="L2781" i="58"/>
  <c r="L2782" i="58"/>
  <c r="L2783" i="58"/>
  <c r="L2784" i="58"/>
  <c r="L2785" i="58"/>
  <c r="L2786" i="58"/>
  <c r="L2787" i="58"/>
  <c r="L2788" i="58"/>
  <c r="L2789" i="58"/>
  <c r="L2790" i="58"/>
  <c r="L2791" i="58"/>
  <c r="L2792" i="58"/>
  <c r="L2793" i="58"/>
  <c r="L2794" i="58"/>
  <c r="L2795" i="58"/>
  <c r="L2796" i="58"/>
  <c r="L2797" i="58"/>
  <c r="L2798" i="58"/>
  <c r="L2799" i="58"/>
  <c r="L2800" i="58"/>
  <c r="L2801" i="58"/>
  <c r="L2802" i="58"/>
  <c r="L2803" i="58"/>
  <c r="L2804" i="58"/>
  <c r="L2805" i="58"/>
  <c r="L2806" i="58"/>
  <c r="L2807" i="58"/>
  <c r="L2808" i="58"/>
  <c r="L2809" i="58"/>
  <c r="L2810" i="58"/>
  <c r="L2811" i="58"/>
  <c r="L2812" i="58"/>
  <c r="L2813" i="58"/>
  <c r="L2814" i="58"/>
  <c r="L2815" i="58"/>
  <c r="L2816" i="58"/>
  <c r="L2817" i="58"/>
  <c r="L2818" i="58"/>
  <c r="L2819" i="58"/>
  <c r="L2820" i="58"/>
  <c r="L2821" i="58"/>
  <c r="L2822" i="58"/>
  <c r="L2823" i="58"/>
  <c r="L2824" i="58"/>
  <c r="L2825" i="58"/>
  <c r="L2826" i="58"/>
  <c r="L2827" i="58"/>
  <c r="L2828" i="58"/>
  <c r="L2829" i="58"/>
  <c r="L2830" i="58"/>
  <c r="L2831" i="58"/>
  <c r="L2832" i="58"/>
  <c r="L2833" i="58"/>
  <c r="L2834" i="58"/>
  <c r="L2835" i="58"/>
  <c r="L2836" i="58"/>
  <c r="L2837" i="58"/>
  <c r="L2838" i="58"/>
  <c r="L2839" i="58"/>
  <c r="L2840" i="58"/>
  <c r="L2841" i="58"/>
  <c r="L2842" i="58"/>
  <c r="L2843" i="58"/>
  <c r="L2844" i="58"/>
  <c r="L2845" i="58"/>
  <c r="L2846" i="58"/>
  <c r="L2847" i="58"/>
  <c r="L2848" i="58"/>
  <c r="L2849" i="58"/>
  <c r="L2850" i="58"/>
  <c r="L2851" i="58"/>
  <c r="L2852" i="58"/>
  <c r="L2853" i="58"/>
  <c r="L2854" i="58"/>
  <c r="L2855" i="58"/>
  <c r="L2856" i="58"/>
  <c r="L2857" i="58"/>
  <c r="L2858" i="58"/>
  <c r="L2859" i="58"/>
  <c r="L2860" i="58"/>
  <c r="L2861" i="58"/>
  <c r="L2862" i="58"/>
  <c r="L2863" i="58"/>
  <c r="L2864" i="58"/>
  <c r="L2865" i="58"/>
  <c r="L2866" i="58"/>
  <c r="L2867" i="58"/>
  <c r="L2868" i="58"/>
  <c r="L2869" i="58"/>
  <c r="L2870" i="58"/>
  <c r="L2871" i="58"/>
  <c r="L2872" i="58"/>
  <c r="L2873" i="58"/>
  <c r="L2874" i="58"/>
  <c r="L2875" i="58"/>
  <c r="L2876" i="58"/>
  <c r="L2877" i="58"/>
  <c r="L2878" i="58"/>
  <c r="L2879" i="58"/>
  <c r="L2880" i="58"/>
  <c r="L2881" i="58"/>
  <c r="L2882" i="58"/>
  <c r="L2883" i="58"/>
  <c r="L2884" i="58"/>
  <c r="L2885" i="58"/>
  <c r="L2886" i="58"/>
  <c r="L2887" i="58"/>
  <c r="L2888" i="58"/>
  <c r="L2889" i="58"/>
  <c r="L2890" i="58"/>
  <c r="L2891" i="58"/>
  <c r="L2892" i="58"/>
  <c r="L2893" i="58"/>
  <c r="L2894" i="58"/>
  <c r="L2895" i="58"/>
  <c r="L2896" i="58"/>
  <c r="L2897" i="58"/>
  <c r="L2898" i="58"/>
  <c r="L2899" i="58"/>
  <c r="L2900" i="58"/>
  <c r="L2901" i="58"/>
  <c r="L2902" i="58"/>
  <c r="L2903" i="58"/>
  <c r="L2904" i="58"/>
  <c r="L2905" i="58"/>
  <c r="L2906" i="58"/>
  <c r="L2907" i="58"/>
  <c r="L2908" i="58"/>
  <c r="L2909" i="58"/>
  <c r="L2910" i="58"/>
  <c r="L2911" i="58"/>
  <c r="L2912" i="58"/>
  <c r="L2913" i="58"/>
  <c r="L2914" i="58"/>
  <c r="L2915" i="58"/>
  <c r="L2916" i="58"/>
  <c r="L2917" i="58"/>
  <c r="L2918" i="58"/>
  <c r="L2919" i="58"/>
  <c r="L2920" i="58"/>
  <c r="L2921" i="58"/>
  <c r="L2922" i="58"/>
  <c r="L2923" i="58"/>
  <c r="L2924" i="58"/>
  <c r="L2925" i="58"/>
  <c r="L2926" i="58"/>
  <c r="L2927" i="58"/>
  <c r="L2928" i="58"/>
  <c r="L2929" i="58"/>
  <c r="L2930" i="58"/>
  <c r="L2931" i="58"/>
  <c r="L2932" i="58"/>
  <c r="L2933" i="58"/>
  <c r="L2934" i="58"/>
  <c r="L2935" i="58"/>
  <c r="L2936" i="58"/>
  <c r="L2937" i="58"/>
  <c r="L2938" i="58"/>
  <c r="L2939" i="58"/>
  <c r="L2940" i="58"/>
  <c r="L2941" i="58"/>
  <c r="L2942" i="58"/>
  <c r="L2943" i="58"/>
  <c r="L2944" i="58"/>
  <c r="L2945" i="58"/>
  <c r="L2946" i="58"/>
  <c r="L2947" i="58"/>
  <c r="L2948" i="58"/>
  <c r="L2949" i="58"/>
  <c r="L2950" i="58"/>
  <c r="L2951" i="58"/>
  <c r="L2952" i="58"/>
  <c r="L2953" i="58"/>
  <c r="L2954" i="58"/>
  <c r="L2955" i="58"/>
  <c r="L2956" i="58"/>
  <c r="L2957" i="58"/>
  <c r="L2958" i="58"/>
  <c r="L2959" i="58"/>
  <c r="L2960" i="58"/>
  <c r="L2961" i="58"/>
  <c r="L2962" i="58"/>
  <c r="L2963" i="58"/>
  <c r="L2964" i="58"/>
  <c r="L2965" i="58"/>
  <c r="L2966" i="58"/>
  <c r="L2967" i="58"/>
  <c r="L2968" i="58"/>
  <c r="L2969" i="58"/>
  <c r="L2970" i="58"/>
  <c r="L2971" i="58"/>
  <c r="L2972" i="58"/>
  <c r="L2973" i="58"/>
  <c r="L2974" i="58"/>
  <c r="L2975" i="58"/>
  <c r="L2976" i="58"/>
  <c r="L2977" i="58"/>
  <c r="L2978" i="58"/>
  <c r="L2979" i="58"/>
  <c r="L2980" i="58"/>
  <c r="L2981" i="58"/>
  <c r="L2982" i="58"/>
  <c r="L2983" i="58"/>
  <c r="L2984" i="58"/>
  <c r="L2985" i="58"/>
  <c r="L2986" i="58"/>
  <c r="L2987" i="58"/>
  <c r="L2988" i="58"/>
  <c r="L2989" i="58"/>
  <c r="L2990" i="58"/>
  <c r="L2991" i="58"/>
  <c r="L2992" i="58"/>
  <c r="L2993" i="58"/>
  <c r="L2994" i="58"/>
  <c r="L2995" i="58"/>
  <c r="L2996" i="58"/>
  <c r="L2997" i="58"/>
  <c r="L2998" i="58"/>
  <c r="L2999" i="58"/>
  <c r="L3000" i="58"/>
  <c r="L3001" i="58"/>
  <c r="L3002" i="58"/>
  <c r="L3003" i="58"/>
  <c r="L3004" i="58"/>
  <c r="L3005" i="58"/>
  <c r="L3006" i="58"/>
  <c r="L3007" i="58"/>
  <c r="L3008" i="58"/>
  <c r="L3009" i="58"/>
  <c r="L3010" i="58"/>
  <c r="L3011" i="58"/>
  <c r="L3012" i="58"/>
  <c r="L3013" i="58"/>
  <c r="L3014" i="58"/>
  <c r="L3015" i="58"/>
  <c r="L3016" i="58"/>
  <c r="L3017" i="58"/>
  <c r="L3018" i="58"/>
  <c r="L3019" i="58"/>
  <c r="L3020" i="58"/>
  <c r="L3021" i="58"/>
  <c r="L3022" i="58"/>
  <c r="L3023" i="58"/>
  <c r="L3024" i="58"/>
  <c r="L3025" i="58"/>
  <c r="L3026" i="58"/>
  <c r="L3027" i="58"/>
  <c r="L3028" i="58"/>
  <c r="L3029" i="58"/>
  <c r="L3030" i="58"/>
  <c r="L3031" i="58"/>
  <c r="L3032" i="58"/>
  <c r="L3033" i="58"/>
  <c r="L3034" i="58"/>
  <c r="L3035" i="58"/>
  <c r="L3036" i="58"/>
  <c r="L3037" i="58"/>
  <c r="L3038" i="58"/>
  <c r="L3039" i="58"/>
  <c r="L3040" i="58"/>
  <c r="L3041" i="58"/>
  <c r="L3042" i="58"/>
  <c r="L3043" i="58"/>
  <c r="L3044" i="58"/>
  <c r="L3045" i="58"/>
  <c r="L3046" i="58"/>
  <c r="L3047" i="58"/>
  <c r="L3048" i="58"/>
  <c r="L3049" i="58"/>
  <c r="L3050" i="58"/>
  <c r="L3051" i="58"/>
  <c r="L3052" i="58"/>
  <c r="L3053" i="58"/>
  <c r="L3054" i="58"/>
  <c r="L3055" i="58"/>
  <c r="L3056" i="58"/>
  <c r="L3057" i="58"/>
  <c r="L3058" i="58"/>
  <c r="L3059" i="58"/>
  <c r="L3060" i="58"/>
  <c r="L3061" i="58"/>
  <c r="L3062" i="58"/>
  <c r="L3063" i="58"/>
  <c r="L3064" i="58"/>
  <c r="L3065" i="58"/>
  <c r="L3066" i="58"/>
  <c r="L3067" i="58"/>
  <c r="L3068" i="58"/>
  <c r="L3069" i="58"/>
  <c r="L3070" i="58"/>
  <c r="L3071" i="58"/>
  <c r="L3072" i="58"/>
  <c r="L3073" i="58"/>
  <c r="L3074" i="58"/>
  <c r="L3075" i="58"/>
  <c r="L3076" i="58"/>
  <c r="L3077" i="58"/>
  <c r="L3078" i="58"/>
  <c r="L3079" i="58"/>
  <c r="L3080" i="58"/>
  <c r="L3081" i="58"/>
  <c r="L3082" i="58"/>
  <c r="L3083" i="58"/>
  <c r="L3084" i="58"/>
  <c r="L3085" i="58"/>
  <c r="L3086" i="58"/>
  <c r="L3087" i="58"/>
  <c r="L3088" i="58"/>
  <c r="L3089" i="58"/>
  <c r="L3090" i="58"/>
  <c r="L3091" i="58"/>
  <c r="L3092" i="58"/>
  <c r="L3093" i="58"/>
  <c r="L3094" i="58"/>
  <c r="L3095" i="58"/>
  <c r="L3096" i="58"/>
  <c r="L3097" i="58"/>
  <c r="L3098" i="58"/>
  <c r="L3099" i="58"/>
  <c r="L3100" i="58"/>
  <c r="L3101" i="58"/>
  <c r="L3102" i="58"/>
  <c r="L3103" i="58"/>
  <c r="L3104" i="58"/>
  <c r="L3105" i="58"/>
  <c r="L3106" i="58"/>
  <c r="L3107" i="58"/>
  <c r="L3108" i="58"/>
  <c r="L3109" i="58"/>
  <c r="L3110" i="58"/>
  <c r="L3111" i="58"/>
  <c r="L3112" i="58"/>
  <c r="L3113" i="58"/>
  <c r="L3114" i="58"/>
  <c r="L3115" i="58"/>
  <c r="L3116" i="58"/>
  <c r="L3117" i="58"/>
  <c r="L3118" i="58"/>
  <c r="L3119" i="58"/>
  <c r="L3120" i="58"/>
  <c r="L3121" i="58"/>
  <c r="L3122" i="58"/>
  <c r="L3123" i="58"/>
  <c r="L3124" i="58"/>
  <c r="L3125" i="58"/>
  <c r="L3126" i="58"/>
  <c r="L3127" i="58"/>
  <c r="L3128" i="58"/>
  <c r="L3129" i="58"/>
  <c r="L3130" i="58"/>
  <c r="L3131" i="58"/>
  <c r="L3132" i="58"/>
  <c r="L3133" i="58"/>
  <c r="L3134" i="58"/>
  <c r="L3135" i="58"/>
  <c r="L3136" i="58"/>
  <c r="L3137" i="58"/>
  <c r="L3138" i="58"/>
  <c r="L3139" i="58"/>
  <c r="L3140" i="58"/>
  <c r="L3141" i="58"/>
  <c r="L3142" i="58"/>
  <c r="L3143" i="58"/>
  <c r="L3144" i="58"/>
  <c r="L3145" i="58"/>
  <c r="L3146" i="58"/>
  <c r="L3147" i="58"/>
  <c r="L3148" i="58"/>
  <c r="L3149" i="58"/>
  <c r="L3150" i="58"/>
  <c r="L3151" i="58"/>
  <c r="L3152" i="58"/>
  <c r="L3153" i="58"/>
  <c r="L3154" i="58"/>
  <c r="L3155" i="58"/>
  <c r="L3156" i="58"/>
  <c r="L3157" i="58"/>
  <c r="L3158" i="58"/>
  <c r="L3159" i="58"/>
  <c r="L3160" i="58"/>
  <c r="L3161" i="58"/>
  <c r="L3162" i="58"/>
  <c r="L3163" i="58"/>
  <c r="L3164" i="58"/>
  <c r="L3165" i="58"/>
  <c r="L3166" i="58"/>
  <c r="L3167" i="58"/>
  <c r="L3168" i="58"/>
  <c r="L3169" i="58"/>
  <c r="L3170" i="58"/>
  <c r="L3171" i="58"/>
  <c r="L3172" i="58"/>
  <c r="L3173" i="58"/>
  <c r="L3174" i="58"/>
  <c r="L3175" i="58"/>
  <c r="L3176" i="58"/>
  <c r="L3177" i="58"/>
  <c r="L3178" i="58"/>
  <c r="L3179" i="58"/>
  <c r="L3180" i="58"/>
  <c r="L3181" i="58"/>
  <c r="L3182" i="58"/>
  <c r="L3183" i="58"/>
  <c r="L3184" i="58"/>
  <c r="L3185" i="58"/>
  <c r="L3186" i="58"/>
  <c r="L3187" i="58"/>
  <c r="L3188" i="58"/>
  <c r="L3189" i="58"/>
  <c r="L3190" i="58"/>
  <c r="L3191" i="58"/>
  <c r="L3192" i="58"/>
  <c r="L3193" i="58"/>
  <c r="L3194" i="58"/>
  <c r="L3195" i="58"/>
  <c r="L3196" i="58"/>
  <c r="L3197" i="58"/>
  <c r="L3198" i="58"/>
  <c r="L3199" i="58"/>
  <c r="L3200" i="58"/>
  <c r="L3201" i="58"/>
  <c r="L3202" i="58"/>
  <c r="L3203" i="58"/>
  <c r="L3204" i="58"/>
  <c r="L3205" i="58"/>
  <c r="L3206" i="58"/>
  <c r="L3207" i="58"/>
  <c r="L3208" i="58"/>
  <c r="L3209" i="58"/>
  <c r="L3210" i="58"/>
  <c r="L3211" i="58"/>
  <c r="L3212" i="58"/>
  <c r="L3213" i="58"/>
  <c r="L3214" i="58"/>
  <c r="L3215" i="58"/>
  <c r="L3216" i="58"/>
  <c r="L3217" i="58"/>
  <c r="L3218" i="58"/>
  <c r="L3219" i="58"/>
  <c r="L3220" i="58"/>
  <c r="L3221" i="58"/>
  <c r="L3222" i="58"/>
  <c r="L3223" i="58"/>
  <c r="L3224" i="58"/>
  <c r="L3225" i="58"/>
  <c r="L3226" i="58"/>
  <c r="L3227" i="58"/>
  <c r="L3228" i="58"/>
  <c r="L3229" i="58"/>
  <c r="L3230" i="58"/>
  <c r="L3231" i="58"/>
  <c r="L3232" i="58"/>
  <c r="L3233" i="58"/>
  <c r="L3234" i="58"/>
  <c r="L3235" i="58"/>
  <c r="L3236" i="58"/>
  <c r="L3237" i="58"/>
  <c r="L3238" i="58"/>
  <c r="L3239" i="58"/>
  <c r="L3240" i="58"/>
  <c r="L3241" i="58"/>
  <c r="L3242" i="58"/>
  <c r="L3243" i="58"/>
  <c r="L3244" i="58"/>
  <c r="L3245" i="58"/>
  <c r="L3246" i="58"/>
  <c r="L3247" i="58"/>
  <c r="L3248" i="58"/>
  <c r="L3249" i="58"/>
  <c r="L3250" i="58"/>
  <c r="L3251" i="58"/>
  <c r="L3252" i="58"/>
  <c r="L3253" i="58"/>
  <c r="L3254" i="58"/>
  <c r="L3255" i="58"/>
  <c r="L3256" i="58"/>
  <c r="L3257" i="58"/>
  <c r="L3258" i="58"/>
  <c r="L3259" i="58"/>
  <c r="L3260" i="58"/>
  <c r="L3261" i="58"/>
  <c r="L3262" i="58"/>
  <c r="L3263" i="58"/>
  <c r="L3264" i="58"/>
  <c r="L3265" i="58"/>
  <c r="L3266" i="58"/>
  <c r="L3267" i="58"/>
  <c r="L3268" i="58"/>
  <c r="L3269" i="58"/>
  <c r="L3270" i="58"/>
  <c r="L3271" i="58"/>
  <c r="L3272" i="58"/>
  <c r="L3273" i="58"/>
  <c r="L3274" i="58"/>
  <c r="L3275" i="58"/>
  <c r="L3276" i="58"/>
  <c r="L3277" i="58"/>
  <c r="L3278" i="58"/>
  <c r="L3279" i="58"/>
  <c r="L3280" i="58"/>
  <c r="L3281" i="58"/>
  <c r="L3282" i="58"/>
  <c r="L3283" i="58"/>
  <c r="L3284" i="58"/>
  <c r="L3285" i="58"/>
  <c r="L3286" i="58"/>
  <c r="L3287" i="58"/>
  <c r="L3288" i="58"/>
  <c r="L3289" i="58"/>
  <c r="L3290" i="58"/>
  <c r="L3291" i="58"/>
  <c r="L3292" i="58"/>
  <c r="L3293" i="58"/>
  <c r="L3294" i="58"/>
  <c r="L3295" i="58"/>
  <c r="L3296" i="58"/>
  <c r="L3297" i="58"/>
  <c r="L3298" i="58"/>
  <c r="L3299" i="58"/>
  <c r="L3300" i="58"/>
  <c r="L3301" i="58"/>
  <c r="L3302" i="58"/>
  <c r="L3303" i="58"/>
  <c r="L3304" i="58"/>
  <c r="L3305" i="58"/>
  <c r="L3306" i="58"/>
  <c r="L3307" i="58"/>
  <c r="L3308" i="58"/>
  <c r="L3309" i="58"/>
  <c r="L3310" i="58"/>
  <c r="L3311" i="58"/>
  <c r="L3312" i="58"/>
  <c r="L3313" i="58"/>
  <c r="L3314" i="58"/>
  <c r="L3315" i="58"/>
  <c r="L3316" i="58"/>
  <c r="L3317" i="58"/>
  <c r="L3318" i="58"/>
  <c r="L3319" i="58"/>
  <c r="L3320" i="58"/>
  <c r="L3321" i="58"/>
  <c r="L3322" i="58"/>
  <c r="L3323" i="58"/>
  <c r="L3324" i="58"/>
  <c r="L3325" i="58"/>
  <c r="L3326" i="58"/>
  <c r="L3327" i="58"/>
  <c r="L3328" i="58"/>
  <c r="L3329" i="58"/>
  <c r="L3330" i="58"/>
  <c r="L3331" i="58"/>
  <c r="L3332" i="58"/>
  <c r="L3333" i="58"/>
  <c r="L3334" i="58"/>
  <c r="L3335" i="58"/>
  <c r="L3336" i="58"/>
  <c r="L3337" i="58"/>
  <c r="L3338" i="58"/>
  <c r="L3339" i="58"/>
  <c r="L3340" i="58"/>
  <c r="L3341" i="58"/>
  <c r="L3342" i="58"/>
  <c r="L3343" i="58"/>
  <c r="L3344" i="58"/>
  <c r="L3345" i="58"/>
  <c r="L3346" i="58"/>
  <c r="L3347" i="58"/>
  <c r="L3348" i="58"/>
  <c r="L3349" i="58"/>
  <c r="L3350" i="58"/>
  <c r="L3351" i="58"/>
  <c r="L3352" i="58"/>
  <c r="L3353" i="58"/>
  <c r="L3354" i="58"/>
  <c r="L3355" i="58"/>
  <c r="L3356" i="58"/>
  <c r="L3357" i="58"/>
  <c r="L3358" i="58"/>
  <c r="L3359" i="58"/>
  <c r="L3360" i="58"/>
  <c r="L3361" i="58"/>
  <c r="L3362" i="58"/>
  <c r="L3363" i="58"/>
  <c r="L3364" i="58"/>
  <c r="L3365" i="58"/>
  <c r="L3366" i="58"/>
  <c r="L3367" i="58"/>
  <c r="L3368" i="58"/>
  <c r="L3369" i="58"/>
  <c r="L3370" i="58"/>
  <c r="L3371" i="58"/>
  <c r="L3372" i="58"/>
  <c r="L3373" i="58"/>
  <c r="L3374" i="58"/>
  <c r="L3375" i="58"/>
  <c r="L3376" i="58"/>
  <c r="L3377" i="58"/>
  <c r="L3378" i="58"/>
  <c r="L3379" i="58"/>
  <c r="L3380" i="58"/>
  <c r="L3381" i="58"/>
  <c r="L3382" i="58"/>
  <c r="L3383" i="58"/>
  <c r="L3384" i="58"/>
  <c r="L3385" i="58"/>
  <c r="L3386" i="58"/>
  <c r="L3387" i="58"/>
  <c r="L3388" i="58"/>
  <c r="L3389" i="58"/>
  <c r="L3390" i="58"/>
  <c r="L3391" i="58"/>
  <c r="L3392" i="58"/>
  <c r="L3393" i="58"/>
  <c r="L3394" i="58"/>
  <c r="L3395" i="58"/>
  <c r="L3396" i="58"/>
  <c r="L3397" i="58"/>
  <c r="L3398" i="58"/>
  <c r="L3399" i="58"/>
  <c r="L3400" i="58"/>
  <c r="L3401" i="58"/>
  <c r="L3402" i="58"/>
  <c r="L3403" i="58"/>
  <c r="L3404" i="58"/>
  <c r="L3405" i="58"/>
  <c r="L3406" i="58"/>
  <c r="L3407" i="58"/>
  <c r="L3408" i="58"/>
  <c r="L3409" i="58"/>
  <c r="L3410" i="58"/>
  <c r="L3411" i="58"/>
  <c r="L3412" i="58"/>
  <c r="L3413" i="58"/>
  <c r="L3414" i="58"/>
  <c r="L3415" i="58"/>
  <c r="L3416" i="58"/>
  <c r="L3417" i="58"/>
  <c r="L3418" i="58"/>
  <c r="L3419" i="58"/>
  <c r="L3420" i="58"/>
  <c r="L3421" i="58"/>
  <c r="L3422" i="58"/>
  <c r="L3423" i="58"/>
  <c r="L3424" i="58"/>
  <c r="L3425" i="58"/>
  <c r="L3426" i="58"/>
  <c r="L3427" i="58"/>
  <c r="L3428" i="58"/>
  <c r="L3429" i="58"/>
  <c r="L3430" i="58"/>
  <c r="L3431" i="58"/>
  <c r="L3432" i="58"/>
  <c r="L3433" i="58"/>
  <c r="L3434" i="58"/>
  <c r="L3435" i="58"/>
  <c r="L3436" i="58"/>
  <c r="L3437" i="58"/>
  <c r="L3438" i="58"/>
  <c r="L3439" i="58"/>
  <c r="L3440" i="58"/>
  <c r="L3441" i="58"/>
  <c r="L3442" i="58"/>
  <c r="L3443" i="58"/>
  <c r="L3444" i="58"/>
  <c r="L3445" i="58"/>
  <c r="L3446" i="58"/>
  <c r="L3447" i="58"/>
  <c r="L3448" i="58"/>
  <c r="L3449" i="58"/>
  <c r="L3450" i="58"/>
  <c r="L3451" i="58"/>
  <c r="L3452" i="58"/>
  <c r="L3453" i="58"/>
  <c r="L3454" i="58"/>
  <c r="L3455" i="58"/>
  <c r="L3456" i="58"/>
  <c r="L3457" i="58"/>
  <c r="L3458" i="58"/>
  <c r="L3459" i="58"/>
  <c r="L3460" i="58"/>
  <c r="L3461" i="58"/>
  <c r="L3462" i="58"/>
  <c r="L3463" i="58"/>
  <c r="L3464" i="58"/>
  <c r="L3465" i="58"/>
  <c r="L3466" i="58"/>
  <c r="L3467" i="58"/>
  <c r="L3468" i="58"/>
  <c r="L3469" i="58"/>
  <c r="L3470" i="58"/>
  <c r="L3471" i="58"/>
  <c r="L3472" i="58"/>
  <c r="L3473" i="58"/>
  <c r="L3474" i="58"/>
  <c r="L3475" i="58"/>
  <c r="L3476" i="58"/>
  <c r="L3477" i="58"/>
  <c r="L3478" i="58"/>
  <c r="L3479" i="58"/>
  <c r="L3480" i="58"/>
  <c r="L3481" i="58"/>
  <c r="L3482" i="58"/>
  <c r="L3483" i="58"/>
  <c r="L3484" i="58"/>
  <c r="L3485" i="58"/>
  <c r="L3486" i="58"/>
  <c r="L3487" i="58"/>
  <c r="L3488" i="58"/>
  <c r="L3489" i="58"/>
  <c r="L3490" i="58"/>
  <c r="L3491" i="58"/>
  <c r="L3492" i="58"/>
  <c r="L3493" i="58"/>
  <c r="L3494" i="58"/>
  <c r="L3495" i="58"/>
  <c r="L3496" i="58"/>
  <c r="L3497" i="58"/>
  <c r="L3498" i="58"/>
  <c r="L3499" i="58"/>
  <c r="L3500" i="58"/>
  <c r="L3501" i="58"/>
  <c r="L3502" i="58"/>
  <c r="L3503" i="58"/>
  <c r="L3504" i="58"/>
  <c r="L3505" i="58"/>
  <c r="L3506" i="58"/>
  <c r="L3507" i="58"/>
  <c r="L3508" i="58"/>
  <c r="L3509" i="58"/>
  <c r="L3510" i="58"/>
  <c r="L3511" i="58"/>
  <c r="L3512" i="58"/>
  <c r="L3513" i="58"/>
  <c r="L3514" i="58"/>
  <c r="L3515" i="58"/>
  <c r="L3516" i="58"/>
  <c r="L3517" i="58"/>
  <c r="L3518" i="58"/>
  <c r="L3519" i="58"/>
  <c r="L3520" i="58"/>
  <c r="L3521" i="58"/>
  <c r="L3522" i="58"/>
  <c r="L3523" i="58"/>
  <c r="L3524" i="58"/>
  <c r="L3525" i="58"/>
  <c r="L3526" i="58"/>
  <c r="L3527" i="58"/>
  <c r="L3528" i="58"/>
  <c r="L3529" i="58"/>
  <c r="L3530" i="58"/>
  <c r="L3531" i="58"/>
  <c r="L3532" i="58"/>
  <c r="L3533" i="58"/>
  <c r="L3534" i="58"/>
  <c r="L3535" i="58"/>
  <c r="L3536" i="58"/>
  <c r="L3537" i="58"/>
  <c r="L3538" i="58"/>
  <c r="L3539" i="58"/>
  <c r="L3540" i="58"/>
  <c r="L3541" i="58"/>
  <c r="L3542" i="58"/>
  <c r="L3543" i="58"/>
  <c r="L3544" i="58"/>
  <c r="L3545" i="58"/>
  <c r="L3546" i="58"/>
  <c r="L3547" i="58"/>
  <c r="L3548" i="58"/>
  <c r="L3549" i="58"/>
  <c r="L3550" i="58"/>
  <c r="L3551" i="58"/>
  <c r="L3552" i="58"/>
  <c r="L3553" i="58"/>
  <c r="L3554" i="58"/>
  <c r="L3555" i="58"/>
  <c r="L3556" i="58"/>
  <c r="L3557" i="58"/>
  <c r="L3558" i="58"/>
  <c r="L3559" i="58"/>
  <c r="L3560" i="58"/>
  <c r="L3561" i="58"/>
  <c r="L3562" i="58"/>
  <c r="L3563" i="58"/>
  <c r="L3564" i="58"/>
  <c r="L3565" i="58"/>
  <c r="L3566" i="58"/>
  <c r="L3567" i="58"/>
  <c r="L3568" i="58"/>
  <c r="L3569" i="58"/>
  <c r="L3570" i="58"/>
  <c r="L3571" i="58"/>
  <c r="L3572" i="58"/>
  <c r="L3573" i="58"/>
  <c r="L3574" i="58"/>
  <c r="L3575" i="58"/>
  <c r="L3576" i="58"/>
  <c r="L3577" i="58"/>
  <c r="L3578" i="58"/>
  <c r="L3579" i="58"/>
  <c r="L3580" i="58"/>
  <c r="L3581" i="58"/>
  <c r="L3582" i="58"/>
  <c r="L3583" i="58"/>
  <c r="L3584" i="58"/>
  <c r="L3585" i="58"/>
  <c r="L3586" i="58"/>
  <c r="L3587" i="58"/>
  <c r="L3588" i="58"/>
  <c r="L3589" i="58"/>
  <c r="L3590" i="58"/>
  <c r="L3591" i="58"/>
  <c r="L3592" i="58"/>
  <c r="L3593" i="58"/>
  <c r="L3594" i="58"/>
  <c r="L3595" i="58"/>
  <c r="L3596" i="58"/>
  <c r="L3597" i="58"/>
  <c r="L3598" i="58"/>
  <c r="L3599" i="58"/>
  <c r="L3600" i="58"/>
  <c r="L3601" i="58"/>
  <c r="L3602" i="58"/>
  <c r="L3603" i="58"/>
  <c r="L3604" i="58"/>
  <c r="L3605" i="58"/>
  <c r="L3606" i="58"/>
  <c r="L3607" i="58"/>
  <c r="L3608" i="58"/>
  <c r="L3609" i="58"/>
  <c r="L3610" i="58"/>
  <c r="L3611" i="58"/>
  <c r="L3612" i="58"/>
  <c r="L3613" i="58"/>
  <c r="L3614" i="58"/>
  <c r="L3615" i="58"/>
  <c r="L3616" i="58"/>
  <c r="L3617" i="58"/>
  <c r="L3618" i="58"/>
  <c r="L3619" i="58"/>
  <c r="L3620" i="58"/>
  <c r="L3621" i="58"/>
  <c r="L3622" i="58"/>
  <c r="L3623" i="58"/>
  <c r="L3624" i="58"/>
  <c r="L3625" i="58"/>
  <c r="L3626" i="58"/>
  <c r="L3627" i="58"/>
  <c r="L3628" i="58"/>
  <c r="L3629" i="58"/>
  <c r="L3630" i="58"/>
  <c r="L3631" i="58"/>
  <c r="L3632" i="58"/>
  <c r="L3633" i="58"/>
  <c r="L3634" i="58"/>
  <c r="L3635" i="58"/>
  <c r="L3636" i="58"/>
  <c r="L3637" i="58"/>
  <c r="L3638" i="58"/>
  <c r="L3639" i="58"/>
  <c r="L3640" i="58"/>
  <c r="L3641" i="58"/>
  <c r="L3642" i="58"/>
  <c r="L3643" i="58"/>
  <c r="L3644" i="58"/>
  <c r="L3645" i="58"/>
  <c r="L3646" i="58"/>
  <c r="L3647" i="58"/>
  <c r="L3648" i="58"/>
  <c r="L3649" i="58"/>
  <c r="L3650" i="58"/>
  <c r="L3651" i="58"/>
  <c r="L3652" i="58"/>
  <c r="L3653" i="58"/>
  <c r="L3654" i="58"/>
  <c r="L3655" i="58"/>
  <c r="L3656" i="58"/>
  <c r="L3657" i="58"/>
  <c r="L3658" i="58"/>
  <c r="L3659" i="58"/>
  <c r="L3660" i="58"/>
  <c r="L3661" i="58"/>
  <c r="L3662" i="58"/>
  <c r="L3663" i="58"/>
  <c r="L3664" i="58"/>
  <c r="L3665" i="58"/>
  <c r="L3666" i="58"/>
  <c r="L3667" i="58"/>
  <c r="L3668" i="58"/>
  <c r="L3669" i="58"/>
  <c r="L3670" i="58"/>
  <c r="L3671" i="58"/>
  <c r="L3672" i="58"/>
  <c r="L3673" i="58"/>
  <c r="L3674" i="58"/>
  <c r="L3675" i="58"/>
  <c r="L3676" i="58"/>
  <c r="L3677" i="58"/>
  <c r="L3678" i="58"/>
  <c r="L3679" i="58"/>
  <c r="L3680" i="58"/>
  <c r="L3681" i="58"/>
  <c r="L3682" i="58"/>
  <c r="L3683" i="58"/>
  <c r="L3684" i="58"/>
  <c r="L3685" i="58"/>
  <c r="L3686" i="58"/>
  <c r="L3687" i="58"/>
  <c r="L3688" i="58"/>
  <c r="L3689" i="58"/>
  <c r="L3690" i="58"/>
  <c r="L3691" i="58"/>
  <c r="L3692" i="58"/>
  <c r="L3693" i="58"/>
  <c r="L3694" i="58"/>
  <c r="L3695" i="58"/>
  <c r="L3696" i="58"/>
  <c r="L3697" i="58"/>
  <c r="L3698" i="58"/>
  <c r="L3699" i="58"/>
  <c r="L3700" i="58"/>
  <c r="L3701" i="58"/>
  <c r="L3702" i="58"/>
  <c r="L3703" i="58"/>
  <c r="L3704" i="58"/>
  <c r="L3705" i="58"/>
  <c r="L3706" i="58"/>
  <c r="L3707" i="58"/>
  <c r="L3708" i="58"/>
  <c r="L3709" i="58"/>
  <c r="L3710" i="58"/>
  <c r="L3711" i="58"/>
  <c r="L3712" i="58"/>
  <c r="L3713" i="58"/>
  <c r="L3714" i="58"/>
  <c r="L3715" i="58"/>
  <c r="L3716" i="58"/>
  <c r="L3717" i="58"/>
  <c r="L3718" i="58"/>
  <c r="L3719" i="58"/>
  <c r="L3720" i="58"/>
  <c r="L3721" i="58"/>
  <c r="L3722" i="58"/>
  <c r="L3723" i="58"/>
  <c r="L3724" i="58"/>
  <c r="L3725" i="58"/>
  <c r="L3726" i="58"/>
  <c r="L3727" i="58"/>
  <c r="L3728" i="58"/>
  <c r="L3729" i="58"/>
  <c r="L3730" i="58"/>
  <c r="L3731" i="58"/>
  <c r="L3732" i="58"/>
  <c r="L3733" i="58"/>
  <c r="L3734" i="58"/>
  <c r="L3735" i="58"/>
  <c r="L3736" i="58"/>
  <c r="L3737" i="58"/>
  <c r="L3738" i="58"/>
  <c r="L3739" i="58"/>
  <c r="L3740" i="58"/>
  <c r="L3741" i="58"/>
  <c r="L3742" i="58"/>
  <c r="L3743" i="58"/>
  <c r="L3744" i="58"/>
  <c r="L3745" i="58"/>
  <c r="L3746" i="58"/>
  <c r="L3747" i="58"/>
  <c r="L3748" i="58"/>
  <c r="L3749" i="58"/>
  <c r="L3750" i="58"/>
  <c r="L3751" i="58"/>
  <c r="L3752" i="58"/>
  <c r="L3753" i="58"/>
  <c r="L3754" i="58"/>
  <c r="L3755" i="58"/>
  <c r="L3756" i="58"/>
  <c r="L3757" i="58"/>
  <c r="L3758" i="58"/>
  <c r="L3759" i="58"/>
  <c r="L3760" i="58"/>
  <c r="L3761" i="58"/>
  <c r="L3762" i="58"/>
  <c r="L3763" i="58"/>
  <c r="L3764" i="58"/>
  <c r="L3765" i="58"/>
  <c r="L3766" i="58"/>
  <c r="L3767" i="58"/>
  <c r="L3768" i="58"/>
  <c r="L3769" i="58"/>
  <c r="L3770" i="58"/>
  <c r="L3771" i="58"/>
  <c r="L3772" i="58"/>
  <c r="L3773" i="58"/>
  <c r="L3774" i="58"/>
  <c r="L3775" i="58"/>
  <c r="L3776" i="58"/>
  <c r="L3777" i="58"/>
  <c r="L3778" i="58"/>
  <c r="L3779" i="58"/>
  <c r="L3780" i="58"/>
  <c r="L3781" i="58"/>
  <c r="L3782" i="58"/>
  <c r="L3783" i="58"/>
  <c r="L3784" i="58"/>
  <c r="L3785" i="58"/>
  <c r="L3786" i="58"/>
  <c r="L3787" i="58"/>
  <c r="L3788" i="58"/>
  <c r="L3789" i="58"/>
  <c r="L3790" i="58"/>
  <c r="L3791" i="58"/>
  <c r="L3792" i="58"/>
  <c r="L3793" i="58"/>
  <c r="L3794" i="58"/>
  <c r="L3795" i="58"/>
  <c r="L3796" i="58"/>
  <c r="L3797" i="58"/>
  <c r="L3798" i="58"/>
  <c r="L3799" i="58"/>
  <c r="L3800" i="58"/>
  <c r="L3801" i="58"/>
  <c r="L3802" i="58"/>
  <c r="L3803" i="58"/>
  <c r="L3804" i="58"/>
  <c r="L3805" i="58"/>
  <c r="L3806" i="58"/>
  <c r="L3807" i="58"/>
  <c r="L3808" i="58"/>
  <c r="L3809" i="58"/>
  <c r="L3810" i="58"/>
  <c r="L3811" i="58"/>
  <c r="L3812" i="58"/>
  <c r="L3813" i="58"/>
  <c r="L3814" i="58"/>
  <c r="L3815" i="58"/>
  <c r="L3816" i="58"/>
  <c r="L3817" i="58"/>
  <c r="L3818" i="58"/>
  <c r="L3819" i="58"/>
  <c r="L3820" i="58"/>
  <c r="L3821" i="58"/>
  <c r="L3822" i="58"/>
  <c r="L3823" i="58"/>
  <c r="L3824" i="58"/>
  <c r="L3825" i="58"/>
  <c r="L3826" i="58"/>
  <c r="L3827" i="58"/>
  <c r="L3828" i="58"/>
  <c r="L3829" i="58"/>
  <c r="L3830" i="58"/>
  <c r="L3831" i="58"/>
  <c r="L3832" i="58"/>
  <c r="L3833" i="58"/>
  <c r="L3834" i="58"/>
  <c r="L3835" i="58"/>
  <c r="L3836" i="58"/>
  <c r="L3837" i="58"/>
  <c r="L3838" i="58"/>
  <c r="L3839" i="58"/>
  <c r="L3840" i="58"/>
  <c r="L3841" i="58"/>
  <c r="L3842" i="58"/>
  <c r="L3843" i="58"/>
  <c r="L3844" i="58"/>
  <c r="L3845" i="58"/>
  <c r="L3846" i="58"/>
  <c r="L3847" i="58"/>
  <c r="L3848" i="58"/>
  <c r="L3849" i="58"/>
  <c r="L3850" i="58"/>
  <c r="L3851" i="58"/>
  <c r="L3852" i="58"/>
  <c r="L3853" i="58"/>
  <c r="L3854" i="58"/>
  <c r="L3855" i="58"/>
  <c r="L3856" i="58"/>
  <c r="L3857" i="58"/>
  <c r="L3858" i="58"/>
  <c r="L3859" i="58"/>
  <c r="L3860" i="58"/>
  <c r="L3861" i="58"/>
  <c r="L3862" i="58"/>
  <c r="L3863" i="58"/>
  <c r="L3864" i="58"/>
  <c r="L3865" i="58"/>
  <c r="L3866" i="58"/>
  <c r="L3867" i="58"/>
  <c r="L3868" i="58"/>
  <c r="L3869" i="58"/>
  <c r="L3870" i="58"/>
  <c r="L3871" i="58"/>
  <c r="L3872" i="58"/>
  <c r="L3873" i="58"/>
  <c r="L3874" i="58"/>
  <c r="L3875" i="58"/>
  <c r="L3876" i="58"/>
  <c r="L3877" i="58"/>
  <c r="L3878" i="58"/>
  <c r="L3879" i="58"/>
  <c r="L3880" i="58"/>
  <c r="L3881" i="58"/>
  <c r="L3882" i="58"/>
  <c r="L3883" i="58"/>
  <c r="L3884" i="58"/>
  <c r="L3885" i="58"/>
  <c r="L3886" i="58"/>
  <c r="L3887" i="58"/>
  <c r="L3888" i="58"/>
  <c r="L3889" i="58"/>
  <c r="L3890" i="58"/>
  <c r="L3891" i="58"/>
  <c r="L3892" i="58"/>
  <c r="L3893" i="58"/>
  <c r="L3894" i="58"/>
  <c r="L3895" i="58"/>
  <c r="L3896" i="58"/>
  <c r="L3897" i="58"/>
  <c r="L3898" i="58"/>
  <c r="L3899" i="58"/>
  <c r="L3900" i="58"/>
  <c r="L3901" i="58"/>
  <c r="L3902" i="58"/>
  <c r="L3903" i="58"/>
  <c r="L3904" i="58"/>
  <c r="L3905" i="58"/>
  <c r="L3906" i="58"/>
  <c r="L3907" i="58"/>
  <c r="L3908" i="58"/>
  <c r="L3909" i="58"/>
  <c r="L3910" i="58"/>
  <c r="L3911" i="58"/>
  <c r="L3912" i="58"/>
  <c r="L3913" i="58"/>
  <c r="L3914" i="58"/>
  <c r="L3915" i="58"/>
  <c r="L3916" i="58"/>
  <c r="L3917" i="58"/>
  <c r="L3918" i="58"/>
  <c r="L3919" i="58"/>
  <c r="L3920" i="58"/>
  <c r="L3921" i="58"/>
  <c r="L3922" i="58"/>
  <c r="L3923" i="58"/>
  <c r="L3924" i="58"/>
  <c r="L3925" i="58"/>
  <c r="L3926" i="58"/>
  <c r="L3927" i="58"/>
  <c r="L3928" i="58"/>
  <c r="L3929" i="58"/>
  <c r="L3930" i="58"/>
  <c r="L3931" i="58"/>
  <c r="L3932" i="58"/>
  <c r="L3933" i="58"/>
  <c r="L3934" i="58"/>
  <c r="L3935" i="58"/>
  <c r="L3936" i="58"/>
  <c r="L3937" i="58"/>
  <c r="L3938" i="58"/>
  <c r="L3939" i="58"/>
  <c r="L3940" i="58"/>
  <c r="L3941" i="58"/>
  <c r="L3942" i="58"/>
  <c r="L3943" i="58"/>
  <c r="L3944" i="58"/>
  <c r="L3945" i="58"/>
  <c r="L3946" i="58"/>
  <c r="L3947" i="58"/>
  <c r="L3948" i="58"/>
  <c r="L3949" i="58"/>
  <c r="L3950" i="58"/>
  <c r="L3951" i="58"/>
  <c r="L3952" i="58"/>
  <c r="L3953" i="58"/>
  <c r="L3954" i="58"/>
  <c r="L3955" i="58"/>
  <c r="L3956" i="58"/>
  <c r="L3957" i="58"/>
  <c r="L3958" i="58"/>
  <c r="L3959" i="58"/>
  <c r="L3960" i="58"/>
  <c r="L3961" i="58"/>
  <c r="L3962" i="58"/>
  <c r="L3963" i="58"/>
  <c r="L3964" i="58"/>
  <c r="L3965" i="58"/>
  <c r="L3966" i="58"/>
  <c r="L3967" i="58"/>
  <c r="L3968" i="58"/>
  <c r="L3969" i="58"/>
  <c r="L3970" i="58"/>
  <c r="L3971" i="58"/>
  <c r="L3972" i="58"/>
  <c r="L3973" i="58"/>
  <c r="L3974" i="58"/>
  <c r="L3975" i="58"/>
  <c r="L3976" i="58"/>
  <c r="L3977" i="58"/>
  <c r="L3978" i="58"/>
  <c r="L3979" i="58"/>
  <c r="L3980" i="58"/>
  <c r="L3981" i="58"/>
  <c r="L3982" i="58"/>
  <c r="L3983" i="58"/>
  <c r="L3984" i="58"/>
  <c r="L3985" i="58"/>
  <c r="L3986" i="58"/>
  <c r="L3987" i="58"/>
  <c r="L3988" i="58"/>
  <c r="L3989" i="58"/>
  <c r="L3990" i="58"/>
  <c r="L3991" i="58"/>
  <c r="L3992" i="58"/>
  <c r="L3993" i="58"/>
  <c r="L3994" i="58"/>
  <c r="L3995" i="58"/>
  <c r="L3996" i="58"/>
  <c r="L3997" i="58"/>
  <c r="L3998" i="58"/>
  <c r="L3999" i="58"/>
  <c r="L4000" i="58"/>
  <c r="L4001" i="58"/>
  <c r="L4002" i="58"/>
  <c r="L4003" i="58"/>
  <c r="L4004" i="58"/>
  <c r="L4005" i="58"/>
  <c r="L4006" i="58"/>
  <c r="L4007" i="58"/>
  <c r="L4008" i="58"/>
  <c r="L4009" i="58"/>
  <c r="L4010" i="58"/>
  <c r="L4011" i="58"/>
  <c r="L4012" i="58"/>
  <c r="L4013" i="58"/>
  <c r="L4014" i="58"/>
  <c r="L4015" i="58"/>
  <c r="L4016" i="58"/>
  <c r="L4017" i="58"/>
  <c r="L4018" i="58"/>
  <c r="L4019" i="58"/>
  <c r="L4020" i="58"/>
  <c r="L4021" i="58"/>
  <c r="L4022" i="58"/>
  <c r="L4023" i="58"/>
  <c r="L4024" i="58"/>
  <c r="L4025" i="58"/>
  <c r="L4026" i="58"/>
  <c r="L4027" i="58"/>
  <c r="L4028" i="58"/>
  <c r="L4029" i="58"/>
  <c r="L4030" i="58"/>
  <c r="L4031" i="58"/>
  <c r="L4032" i="58"/>
  <c r="L4033" i="58"/>
  <c r="L4034" i="58"/>
  <c r="L4035" i="58"/>
  <c r="L4036" i="58"/>
  <c r="L4037" i="58"/>
  <c r="L4038" i="58"/>
  <c r="L4039" i="58"/>
  <c r="L4040" i="58"/>
  <c r="L4041" i="58"/>
  <c r="L4042" i="58"/>
  <c r="L4043" i="58"/>
  <c r="L4044" i="58"/>
  <c r="L4045" i="58"/>
  <c r="L4046" i="58"/>
  <c r="L4047" i="58"/>
  <c r="L4048" i="58"/>
  <c r="L4049" i="58"/>
  <c r="L4050" i="58"/>
  <c r="L4051" i="58"/>
  <c r="L4052" i="58"/>
  <c r="L4053" i="58"/>
  <c r="L4054" i="58"/>
  <c r="L4055" i="58"/>
  <c r="L4056" i="58"/>
  <c r="L4057" i="58"/>
  <c r="L4058" i="58"/>
  <c r="L4059" i="58"/>
  <c r="L4060" i="58"/>
  <c r="L4061" i="58"/>
  <c r="L4062" i="58"/>
  <c r="L4063" i="58"/>
  <c r="L4064" i="58"/>
  <c r="L4065" i="58"/>
  <c r="L4066" i="58"/>
  <c r="L4067" i="58"/>
  <c r="L4068" i="58"/>
  <c r="L4069" i="58"/>
  <c r="L4070" i="58"/>
  <c r="L4071" i="58"/>
  <c r="L4072" i="58"/>
  <c r="L4073" i="58"/>
  <c r="L4074" i="58"/>
  <c r="L4075" i="58"/>
  <c r="L4076" i="58"/>
  <c r="L4077" i="58"/>
  <c r="L4078" i="58"/>
  <c r="L4079" i="58"/>
  <c r="L4080" i="58"/>
  <c r="L4081" i="58"/>
  <c r="L4082" i="58"/>
  <c r="L4083" i="58"/>
  <c r="L4084" i="58"/>
  <c r="L4085" i="58"/>
  <c r="L4086" i="58"/>
  <c r="L4087" i="58"/>
  <c r="L4088" i="58"/>
  <c r="L4089" i="58"/>
  <c r="L4090" i="58"/>
  <c r="L4091" i="58"/>
  <c r="L4092" i="58"/>
  <c r="L4093" i="58"/>
  <c r="L4094" i="58"/>
  <c r="L4095" i="58"/>
  <c r="L4096" i="58"/>
  <c r="L4097" i="58"/>
  <c r="L4098" i="58"/>
  <c r="L4099" i="58"/>
  <c r="L4100" i="58"/>
  <c r="L4101" i="58"/>
  <c r="L4102" i="58"/>
  <c r="L4103" i="58"/>
  <c r="L4104" i="58"/>
  <c r="L4105" i="58"/>
  <c r="L4106" i="58"/>
  <c r="L4107" i="58"/>
  <c r="L4108" i="58"/>
  <c r="L4109" i="58"/>
  <c r="L4110" i="58"/>
  <c r="L4111" i="58"/>
  <c r="L4112" i="58"/>
  <c r="L4113" i="58"/>
  <c r="L4114" i="58"/>
  <c r="L4115" i="58"/>
  <c r="L4116" i="58"/>
  <c r="L4117" i="58"/>
  <c r="L4118" i="58"/>
  <c r="L4119" i="58"/>
  <c r="L4120" i="58"/>
  <c r="L4121" i="58"/>
  <c r="L4122" i="58"/>
  <c r="L4123" i="58"/>
  <c r="L4124" i="58"/>
  <c r="L4125" i="58"/>
  <c r="L4126" i="58"/>
  <c r="L4127" i="58"/>
  <c r="L4128" i="58"/>
  <c r="L4129" i="58"/>
  <c r="L4130" i="58"/>
  <c r="L4131" i="58"/>
  <c r="L4132" i="58"/>
  <c r="L4133" i="58"/>
  <c r="L4134" i="58"/>
  <c r="L4135" i="58"/>
  <c r="L4136" i="58"/>
  <c r="L4137" i="58"/>
  <c r="L4138" i="58"/>
  <c r="L4139" i="58"/>
  <c r="L4140" i="58"/>
  <c r="L4141" i="58"/>
  <c r="L4142" i="58"/>
  <c r="L4143" i="58"/>
  <c r="L4144" i="58"/>
  <c r="L4145" i="58"/>
  <c r="L4146" i="58"/>
  <c r="L4147" i="58"/>
  <c r="L4148" i="58"/>
  <c r="L4149" i="58"/>
  <c r="L4150" i="58"/>
  <c r="L4151" i="58"/>
  <c r="L4152" i="58"/>
  <c r="L4153" i="58"/>
  <c r="L4154" i="58"/>
  <c r="L4155" i="58"/>
  <c r="L4156" i="58"/>
  <c r="L4157" i="58"/>
  <c r="L4158" i="58"/>
  <c r="L4159" i="58"/>
  <c r="L4160" i="58"/>
  <c r="L4161" i="58"/>
  <c r="L4162" i="58"/>
  <c r="L4163" i="58"/>
  <c r="L4164" i="58"/>
  <c r="L4165" i="58"/>
  <c r="L4166" i="58"/>
  <c r="L4167" i="58"/>
  <c r="L4168" i="58"/>
  <c r="L4169" i="58"/>
  <c r="L4170" i="58"/>
  <c r="L4171" i="58"/>
  <c r="L4172" i="58"/>
  <c r="L4173" i="58"/>
  <c r="L4174" i="58"/>
  <c r="L4175" i="58"/>
  <c r="L4176" i="58"/>
  <c r="L4177" i="58"/>
  <c r="L4178" i="58"/>
  <c r="L4179" i="58"/>
  <c r="L4180" i="58"/>
  <c r="L4181" i="58"/>
  <c r="L4182" i="58"/>
  <c r="L4183" i="58"/>
  <c r="L4184" i="58"/>
  <c r="L4185" i="58"/>
  <c r="L4186" i="58"/>
  <c r="L4187" i="58"/>
  <c r="L4188" i="58"/>
  <c r="L4189" i="58"/>
  <c r="L4190" i="58"/>
  <c r="L4191" i="58"/>
  <c r="L4192" i="58"/>
  <c r="L4193" i="58"/>
  <c r="L4194" i="58"/>
  <c r="L4195" i="58"/>
  <c r="L4196" i="58"/>
  <c r="L4197" i="58"/>
  <c r="L4198" i="58"/>
  <c r="L4199" i="58"/>
  <c r="L4200" i="58"/>
  <c r="L4201" i="58"/>
  <c r="L4202" i="58"/>
  <c r="L4203" i="58"/>
  <c r="L4204" i="58"/>
  <c r="L4205" i="58"/>
  <c r="L4206" i="58"/>
  <c r="L4207" i="58"/>
  <c r="L4208" i="58"/>
  <c r="L4209" i="58"/>
  <c r="L4210" i="58"/>
  <c r="L4211" i="58"/>
  <c r="L4212" i="58"/>
  <c r="L4213" i="58"/>
  <c r="L4214" i="58"/>
  <c r="L4215" i="58"/>
  <c r="L4216" i="58"/>
  <c r="L4217" i="58"/>
  <c r="L4218" i="58"/>
  <c r="L4219" i="58"/>
  <c r="L4220" i="58"/>
  <c r="L4221" i="58"/>
  <c r="L4222" i="58"/>
  <c r="L4223" i="58"/>
  <c r="L4224" i="58"/>
  <c r="L4225" i="58"/>
  <c r="L4226" i="58"/>
  <c r="L4227" i="58"/>
  <c r="L4228" i="58"/>
  <c r="L4229" i="58"/>
  <c r="L4230" i="58"/>
  <c r="L4231" i="58"/>
  <c r="L4232" i="58"/>
  <c r="L4233" i="58"/>
  <c r="L4234" i="58"/>
  <c r="L4235" i="58"/>
  <c r="L4236" i="58"/>
  <c r="L4237" i="58"/>
  <c r="L4238" i="58"/>
  <c r="L4239" i="58"/>
  <c r="L4240" i="58"/>
  <c r="L4241" i="58"/>
  <c r="L4242" i="58"/>
  <c r="L4243" i="58"/>
  <c r="L4244" i="58"/>
  <c r="L4245" i="58"/>
  <c r="L4246" i="58"/>
  <c r="L4247" i="58"/>
  <c r="L4248" i="58"/>
  <c r="L4249" i="58"/>
  <c r="L4250" i="58"/>
  <c r="L4251" i="58"/>
  <c r="L4252" i="58"/>
  <c r="L4253" i="58"/>
  <c r="L4254" i="58"/>
  <c r="L4255" i="58"/>
  <c r="L4256" i="58"/>
  <c r="L4257" i="58"/>
  <c r="L4258" i="58"/>
  <c r="L4259" i="58"/>
  <c r="L4260" i="58"/>
  <c r="L4261" i="58"/>
  <c r="L4262" i="58"/>
  <c r="L4263" i="58"/>
  <c r="L4264" i="58"/>
  <c r="L4265" i="58"/>
  <c r="L4266" i="58"/>
  <c r="L4267" i="58"/>
  <c r="L4268" i="58"/>
  <c r="L4269" i="58"/>
  <c r="L4270" i="58"/>
  <c r="L4271" i="58"/>
  <c r="L4272" i="58"/>
  <c r="L4273" i="58"/>
  <c r="L4274" i="58"/>
  <c r="L4275" i="58"/>
  <c r="L4276" i="58"/>
  <c r="L4277" i="58"/>
  <c r="L4278" i="58"/>
  <c r="L4279" i="58"/>
  <c r="L4280" i="58"/>
  <c r="L4281" i="58"/>
  <c r="L4282" i="58"/>
  <c r="L4283" i="58"/>
  <c r="L4284" i="58"/>
  <c r="L4285" i="58"/>
  <c r="L4286" i="58"/>
  <c r="L4287" i="58"/>
  <c r="L4288" i="58"/>
  <c r="L4289" i="58"/>
  <c r="L4290" i="58"/>
  <c r="L4291" i="58"/>
  <c r="L4292" i="58"/>
  <c r="L4293" i="58"/>
  <c r="L4294" i="58"/>
  <c r="L4295" i="58"/>
  <c r="L4296" i="58"/>
  <c r="L4297" i="58"/>
  <c r="L4298" i="58"/>
  <c r="L4299" i="58"/>
  <c r="L4300" i="58"/>
  <c r="L4301" i="58"/>
  <c r="L4302" i="58"/>
  <c r="L4303" i="58"/>
  <c r="L4304" i="58"/>
  <c r="L4305" i="58"/>
  <c r="L4306" i="58"/>
  <c r="L4307" i="58"/>
  <c r="L4308" i="58"/>
  <c r="L4309" i="58"/>
  <c r="L4310" i="58"/>
  <c r="L4311" i="58"/>
  <c r="L4312" i="58"/>
  <c r="L4313" i="58"/>
  <c r="L4314" i="58"/>
  <c r="L4315" i="58"/>
  <c r="L4316" i="58"/>
  <c r="L4317" i="58"/>
  <c r="L4318" i="58"/>
  <c r="L4319" i="58"/>
  <c r="L4320" i="58"/>
  <c r="L4321" i="58"/>
  <c r="L4322" i="58"/>
  <c r="L4323" i="58"/>
  <c r="L4324" i="58"/>
  <c r="L4325" i="58"/>
  <c r="L4326" i="58"/>
  <c r="L4327" i="58"/>
  <c r="L4328" i="58"/>
  <c r="L4329" i="58"/>
  <c r="L4330" i="58"/>
  <c r="L4331" i="58"/>
  <c r="L4332" i="58"/>
  <c r="L4333" i="58"/>
  <c r="L4334" i="58"/>
  <c r="L4335" i="58"/>
  <c r="L4336" i="58"/>
  <c r="L4337" i="58"/>
  <c r="L4338" i="58"/>
  <c r="L4339" i="58"/>
  <c r="L4340" i="58"/>
  <c r="L4341" i="58"/>
  <c r="L4342" i="58"/>
  <c r="L4343" i="58"/>
  <c r="L4344" i="58"/>
  <c r="L4345" i="58"/>
  <c r="L4346" i="58"/>
  <c r="L4347" i="58"/>
  <c r="L4348" i="58"/>
  <c r="L4349" i="58"/>
  <c r="L4350" i="58"/>
  <c r="L4351" i="58"/>
  <c r="L4352" i="58"/>
  <c r="L4353" i="58"/>
  <c r="L4354" i="58"/>
  <c r="L4355" i="58"/>
  <c r="L4356" i="58"/>
  <c r="L4357" i="58"/>
  <c r="L4358" i="58"/>
  <c r="L4359" i="58"/>
  <c r="L4360" i="58"/>
  <c r="L4361" i="58"/>
  <c r="L4362" i="58"/>
  <c r="L4363" i="58"/>
  <c r="L4364" i="58"/>
  <c r="L4365" i="58"/>
  <c r="L4411" i="58"/>
  <c r="L4412" i="58"/>
  <c r="L4413" i="58"/>
  <c r="L5348" i="58"/>
  <c r="L5349" i="58"/>
  <c r="L5350" i="58"/>
  <c r="L5600" i="58"/>
  <c r="L5601" i="58"/>
  <c r="L5602" i="58"/>
  <c r="A4354" i="58"/>
  <c r="A4355" i="58"/>
  <c r="A4356" i="58"/>
  <c r="B4354" i="58"/>
  <c r="B4355" i="58"/>
  <c r="B4356" i="58"/>
  <c r="D4354" i="58"/>
  <c r="E4354" i="58" s="1"/>
  <c r="D4355" i="58"/>
  <c r="E4355" i="58" s="1"/>
  <c r="D4356" i="58"/>
  <c r="E4356" i="58" s="1"/>
  <c r="F4354" i="58"/>
  <c r="F4355" i="58"/>
  <c r="F4356" i="58"/>
  <c r="J4354" i="58"/>
  <c r="J4355" i="58"/>
  <c r="J4356" i="58"/>
  <c r="K4354" i="58"/>
  <c r="K4355" i="58"/>
  <c r="K4356" i="58"/>
  <c r="M4354" i="58"/>
  <c r="M4355" i="58"/>
  <c r="M4356" i="58"/>
  <c r="P4354" i="58"/>
  <c r="P4355" i="58"/>
  <c r="P4356" i="58"/>
  <c r="Q4354" i="58"/>
  <c r="Q4355" i="58"/>
  <c r="Q4356" i="58"/>
  <c r="R4354" i="58"/>
  <c r="T4354" i="58" s="1"/>
  <c r="V4354" i="58" s="1"/>
  <c r="R4355" i="58"/>
  <c r="T4355" i="58" s="1"/>
  <c r="V4355" i="58" s="1"/>
  <c r="R4356" i="58"/>
  <c r="T4356" i="58" s="1"/>
  <c r="V4356" i="58" s="1"/>
  <c r="X4354" i="58"/>
  <c r="X4355" i="58"/>
  <c r="X4356" i="58"/>
  <c r="A4357" i="58"/>
  <c r="A4358" i="58"/>
  <c r="A4359" i="58"/>
  <c r="B4357" i="58"/>
  <c r="B4358" i="58"/>
  <c r="B4359" i="58"/>
  <c r="D4357" i="58"/>
  <c r="E4357" i="58" s="1"/>
  <c r="D4358" i="58"/>
  <c r="E4358" i="58" s="1"/>
  <c r="D4359" i="58"/>
  <c r="E4359" i="58" s="1"/>
  <c r="F4357" i="58"/>
  <c r="F4358" i="58"/>
  <c r="F4359" i="58"/>
  <c r="J4357" i="58"/>
  <c r="J4358" i="58"/>
  <c r="J4359" i="58"/>
  <c r="K4357" i="58"/>
  <c r="K4358" i="58"/>
  <c r="K4359" i="58"/>
  <c r="M4357" i="58"/>
  <c r="M4358" i="58"/>
  <c r="M4359" i="58"/>
  <c r="P4357" i="58"/>
  <c r="P4358" i="58"/>
  <c r="P4359" i="58"/>
  <c r="Q4357" i="58"/>
  <c r="Q4358" i="58"/>
  <c r="Q4359" i="58"/>
  <c r="R4357" i="58"/>
  <c r="T4357" i="58" s="1"/>
  <c r="V4357" i="58" s="1"/>
  <c r="R4358" i="58"/>
  <c r="T4358" i="58" s="1"/>
  <c r="V4358" i="58" s="1"/>
  <c r="R4359" i="58"/>
  <c r="T4359" i="58" s="1"/>
  <c r="V4359" i="58" s="1"/>
  <c r="X4357" i="58"/>
  <c r="X4358" i="58"/>
  <c r="X4359" i="58"/>
  <c r="A4360" i="58"/>
  <c r="A4361" i="58"/>
  <c r="A4362" i="58"/>
  <c r="B4360" i="58"/>
  <c r="B4361" i="58"/>
  <c r="B4362" i="58"/>
  <c r="D4360" i="58"/>
  <c r="E4360" i="58" s="1"/>
  <c r="D4361" i="58"/>
  <c r="E4361" i="58" s="1"/>
  <c r="D4362" i="58"/>
  <c r="E4362" i="58" s="1"/>
  <c r="F4360" i="58"/>
  <c r="F4361" i="58"/>
  <c r="F4362" i="58"/>
  <c r="J4360" i="58"/>
  <c r="J4361" i="58"/>
  <c r="J4362" i="58"/>
  <c r="K4360" i="58"/>
  <c r="K4361" i="58"/>
  <c r="K4362" i="58"/>
  <c r="M4360" i="58"/>
  <c r="M4361" i="58"/>
  <c r="M4362" i="58"/>
  <c r="P4360" i="58"/>
  <c r="P4361" i="58"/>
  <c r="P4362" i="58"/>
  <c r="Q4360" i="58"/>
  <c r="Q4361" i="58"/>
  <c r="Q4362" i="58"/>
  <c r="R4360" i="58"/>
  <c r="T4360" i="58" s="1"/>
  <c r="V4360" i="58" s="1"/>
  <c r="R4361" i="58"/>
  <c r="T4361" i="58" s="1"/>
  <c r="V4361" i="58" s="1"/>
  <c r="R4362" i="58"/>
  <c r="T4362" i="58" s="1"/>
  <c r="V4362" i="58" s="1"/>
  <c r="X4360" i="58"/>
  <c r="X4361" i="58"/>
  <c r="X4362" i="58"/>
  <c r="A4363" i="58"/>
  <c r="A4364" i="58"/>
  <c r="A4365" i="58"/>
  <c r="B4363" i="58"/>
  <c r="B4364" i="58"/>
  <c r="B4365" i="58"/>
  <c r="D4363" i="58"/>
  <c r="E4363" i="58" s="1"/>
  <c r="D4364" i="58"/>
  <c r="E4364" i="58" s="1"/>
  <c r="D4365" i="58"/>
  <c r="E4365" i="58" s="1"/>
  <c r="F4363" i="58"/>
  <c r="F4364" i="58"/>
  <c r="F4365" i="58"/>
  <c r="J4363" i="58"/>
  <c r="J4364" i="58"/>
  <c r="J4365" i="58"/>
  <c r="K4363" i="58"/>
  <c r="K4364" i="58"/>
  <c r="K4365" i="58"/>
  <c r="M4363" i="58"/>
  <c r="M4364" i="58"/>
  <c r="M4365" i="58"/>
  <c r="P4363" i="58"/>
  <c r="P4364" i="58"/>
  <c r="P4365" i="58"/>
  <c r="Q4363" i="58"/>
  <c r="Q4364" i="58"/>
  <c r="Q4365" i="58"/>
  <c r="R4363" i="58"/>
  <c r="T4363" i="58" s="1"/>
  <c r="V4363" i="58" s="1"/>
  <c r="R4364" i="58"/>
  <c r="T4364" i="58" s="1"/>
  <c r="V4364" i="58" s="1"/>
  <c r="R4365" i="58"/>
  <c r="T4365" i="58" s="1"/>
  <c r="V4365" i="58" s="1"/>
  <c r="X4363" i="58"/>
  <c r="X4364" i="58"/>
  <c r="X4365" i="58"/>
  <c r="A4411" i="58"/>
  <c r="A4412" i="58"/>
  <c r="A4413" i="58"/>
  <c r="B4411" i="58"/>
  <c r="B4412" i="58"/>
  <c r="B4413" i="58"/>
  <c r="D4411" i="58"/>
  <c r="E4411" i="58" s="1"/>
  <c r="D4412" i="58"/>
  <c r="E4412" i="58" s="1"/>
  <c r="D4413" i="58"/>
  <c r="E4413" i="58" s="1"/>
  <c r="F4411" i="58"/>
  <c r="F4412" i="58"/>
  <c r="F4413" i="58"/>
  <c r="J4411" i="58"/>
  <c r="J4412" i="58"/>
  <c r="J4413" i="58"/>
  <c r="K4411" i="58"/>
  <c r="K4412" i="58"/>
  <c r="K4413" i="58"/>
  <c r="M4411" i="58"/>
  <c r="M4412" i="58"/>
  <c r="M4413" i="58"/>
  <c r="P4411" i="58"/>
  <c r="P4412" i="58"/>
  <c r="P4413" i="58"/>
  <c r="Q4411" i="58"/>
  <c r="Q4412" i="58"/>
  <c r="Q4413" i="58"/>
  <c r="R4411" i="58"/>
  <c r="T4411" i="58" s="1"/>
  <c r="V4411" i="58" s="1"/>
  <c r="R4412" i="58"/>
  <c r="T4412" i="58" s="1"/>
  <c r="V4412" i="58" s="1"/>
  <c r="R4413" i="58"/>
  <c r="T4413" i="58" s="1"/>
  <c r="V4413" i="58" s="1"/>
  <c r="X4411" i="58"/>
  <c r="X4412" i="58"/>
  <c r="X4413" i="58"/>
  <c r="A5348" i="58"/>
  <c r="A5349" i="58"/>
  <c r="A5350" i="58"/>
  <c r="B5348" i="58"/>
  <c r="B5349" i="58"/>
  <c r="B5350" i="58"/>
  <c r="D5348" i="58"/>
  <c r="E5348" i="58" s="1"/>
  <c r="D5349" i="58"/>
  <c r="E5349" i="58" s="1"/>
  <c r="D5350" i="58"/>
  <c r="E5350" i="58" s="1"/>
  <c r="F5348" i="58"/>
  <c r="F5349" i="58"/>
  <c r="F5350" i="58"/>
  <c r="J5348" i="58"/>
  <c r="J5349" i="58"/>
  <c r="J5350" i="58"/>
  <c r="K5348" i="58"/>
  <c r="K5349" i="58"/>
  <c r="K5350" i="58"/>
  <c r="M5348" i="58"/>
  <c r="M5349" i="58"/>
  <c r="M5350" i="58"/>
  <c r="P5348" i="58"/>
  <c r="P5349" i="58"/>
  <c r="P5350" i="58"/>
  <c r="Q5348" i="58"/>
  <c r="Q5349" i="58"/>
  <c r="Q5350" i="58"/>
  <c r="R5348" i="58"/>
  <c r="T5348" i="58" s="1"/>
  <c r="V5348" i="58" s="1"/>
  <c r="R5349" i="58"/>
  <c r="T5349" i="58" s="1"/>
  <c r="V5349" i="58" s="1"/>
  <c r="R5350" i="58"/>
  <c r="T5350" i="58" s="1"/>
  <c r="V5350" i="58" s="1"/>
  <c r="X5348" i="58"/>
  <c r="X5349" i="58"/>
  <c r="X5350" i="58"/>
  <c r="W4778" i="58" l="1"/>
  <c r="W4499" i="58"/>
  <c r="W4506" i="58"/>
  <c r="W4508" i="58"/>
  <c r="W4518" i="58"/>
  <c r="Y4515" i="58"/>
  <c r="AN4515" i="58" s="1"/>
  <c r="W4515" i="58"/>
  <c r="W4560" i="58"/>
  <c r="W4554" i="58"/>
  <c r="W4505" i="58"/>
  <c r="W4497" i="58"/>
  <c r="Y4498" i="58"/>
  <c r="AN4498" i="58" s="1"/>
  <c r="Y4505" i="58"/>
  <c r="AN4505" i="58" s="1"/>
  <c r="W4498" i="58"/>
  <c r="Y4497" i="58"/>
  <c r="AN4497" i="58" s="1"/>
  <c r="W4503" i="58"/>
  <c r="Y4503" i="58"/>
  <c r="AN4503" i="58" s="1"/>
  <c r="W4502" i="58"/>
  <c r="Y4502" i="58"/>
  <c r="AN4502" i="58" s="1"/>
  <c r="W4501" i="58"/>
  <c r="Y4501" i="58"/>
  <c r="AN4501" i="58" s="1"/>
  <c r="Y4507" i="58"/>
  <c r="AN4507" i="58" s="1"/>
  <c r="W4507" i="58"/>
  <c r="Y4514" i="58"/>
  <c r="AN4514" i="58" s="1"/>
  <c r="W4514" i="58"/>
  <c r="W4504" i="58"/>
  <c r="Y4504" i="58"/>
  <c r="AN4504" i="58" s="1"/>
  <c r="W4500" i="58"/>
  <c r="Y4500" i="58"/>
  <c r="AN4500" i="58" s="1"/>
  <c r="W4541" i="58"/>
  <c r="Y4506" i="58"/>
  <c r="AN4506" i="58" s="1"/>
  <c r="Y4499" i="58"/>
  <c r="AN4499" i="58" s="1"/>
  <c r="W4536" i="58"/>
  <c r="W4511" i="58"/>
  <c r="Y4511" i="58"/>
  <c r="AN4511" i="58" s="1"/>
  <c r="W4509" i="58"/>
  <c r="Y4509" i="58"/>
  <c r="AN4509" i="58" s="1"/>
  <c r="W4510" i="58"/>
  <c r="Y4510" i="58"/>
  <c r="AN4510" i="58" s="1"/>
  <c r="W4513" i="58"/>
  <c r="Y4513" i="58"/>
  <c r="AN4513" i="58" s="1"/>
  <c r="W4512" i="58"/>
  <c r="Y4512" i="58"/>
  <c r="AN4512" i="58" s="1"/>
  <c r="W4525" i="58"/>
  <c r="W4552" i="58"/>
  <c r="Y4508" i="58"/>
  <c r="AN4508" i="58" s="1"/>
  <c r="W4545" i="58"/>
  <c r="W4523" i="58"/>
  <c r="Y4523" i="58"/>
  <c r="AN4523" i="58" s="1"/>
  <c r="Y4524" i="58"/>
  <c r="AN4524" i="58" s="1"/>
  <c r="W4524" i="58"/>
  <c r="W4521" i="58"/>
  <c r="Y4521" i="58"/>
  <c r="AN4521" i="58" s="1"/>
  <c r="W4522" i="58"/>
  <c r="Y4522" i="58"/>
  <c r="AN4522" i="58" s="1"/>
  <c r="W4520" i="58"/>
  <c r="Y4520" i="58"/>
  <c r="AN4520" i="58" s="1"/>
  <c r="W4519" i="58"/>
  <c r="Y4519" i="58"/>
  <c r="AN4519" i="58" s="1"/>
  <c r="Y4533" i="58"/>
  <c r="AN4533" i="58" s="1"/>
  <c r="W4533" i="58"/>
  <c r="Y4516" i="58"/>
  <c r="AN4516" i="58" s="1"/>
  <c r="W4516" i="58"/>
  <c r="Y4517" i="58"/>
  <c r="AN4517" i="58" s="1"/>
  <c r="W4517" i="58"/>
  <c r="Y4526" i="58"/>
  <c r="AN4526" i="58" s="1"/>
  <c r="Y4518" i="58"/>
  <c r="AN4518" i="58" s="1"/>
  <c r="Y4525" i="58"/>
  <c r="AN4525" i="58" s="1"/>
  <c r="W4530" i="58"/>
  <c r="Y4530" i="58"/>
  <c r="AN4530" i="58" s="1"/>
  <c r="W4531" i="58"/>
  <c r="Y4531" i="58"/>
  <c r="AN4531" i="58" s="1"/>
  <c r="W4529" i="58"/>
  <c r="Y4529" i="58"/>
  <c r="AN4529" i="58" s="1"/>
  <c r="Y4535" i="58"/>
  <c r="AN4535" i="58" s="1"/>
  <c r="W4535" i="58"/>
  <c r="W4527" i="58"/>
  <c r="Y4527" i="58"/>
  <c r="AN4527" i="58" s="1"/>
  <c r="W4528" i="58"/>
  <c r="Y4528" i="58"/>
  <c r="AN4528" i="58" s="1"/>
  <c r="Y4542" i="58"/>
  <c r="AN4542" i="58" s="1"/>
  <c r="W4542" i="58"/>
  <c r="Y4534" i="58"/>
  <c r="AN4534" i="58" s="1"/>
  <c r="W4534" i="58"/>
  <c r="W4532" i="58"/>
  <c r="Y4532" i="58"/>
  <c r="AN4532" i="58" s="1"/>
  <c r="W4526" i="58"/>
  <c r="Y4541" i="58"/>
  <c r="AN4541" i="58" s="1"/>
  <c r="W4549" i="58"/>
  <c r="Y4549" i="58"/>
  <c r="AN4549" i="58" s="1"/>
  <c r="W4540" i="58"/>
  <c r="Y4540" i="58"/>
  <c r="AN4540" i="58" s="1"/>
  <c r="W4539" i="58"/>
  <c r="Y4539" i="58"/>
  <c r="AN4539" i="58" s="1"/>
  <c r="W4537" i="58"/>
  <c r="Y4537" i="58"/>
  <c r="AN4537" i="58" s="1"/>
  <c r="W4538" i="58"/>
  <c r="Y4538" i="58"/>
  <c r="AN4538" i="58" s="1"/>
  <c r="Y4544" i="58"/>
  <c r="AN4544" i="58" s="1"/>
  <c r="W4544" i="58"/>
  <c r="Y4580" i="58"/>
  <c r="AN4580" i="58" s="1"/>
  <c r="Y4536" i="58"/>
  <c r="AN4536" i="58" s="1"/>
  <c r="W4550" i="58"/>
  <c r="Y4550" i="58"/>
  <c r="AN4550" i="58" s="1"/>
  <c r="W4548" i="58"/>
  <c r="Y4548" i="58"/>
  <c r="AN4548" i="58" s="1"/>
  <c r="W4559" i="58"/>
  <c r="Y4559" i="58"/>
  <c r="AN4559" i="58" s="1"/>
  <c r="W4547" i="58"/>
  <c r="Y4547" i="58"/>
  <c r="AN4547" i="58" s="1"/>
  <c r="W4546" i="58"/>
  <c r="Y4546" i="58"/>
  <c r="AN4546" i="58" s="1"/>
  <c r="Y4551" i="58"/>
  <c r="AN4551" i="58" s="1"/>
  <c r="W4551" i="58"/>
  <c r="Y4543" i="58"/>
  <c r="AN4543" i="58" s="1"/>
  <c r="W4543" i="58"/>
  <c r="Y4553" i="58"/>
  <c r="AN4553" i="58" s="1"/>
  <c r="W4553" i="58"/>
  <c r="Y4560" i="58"/>
  <c r="AN4560" i="58" s="1"/>
  <c r="Y4552" i="58"/>
  <c r="AN4552" i="58" s="1"/>
  <c r="Y4545" i="58"/>
  <c r="AN4545" i="58" s="1"/>
  <c r="W4555" i="58"/>
  <c r="Y4555" i="58"/>
  <c r="AN4555" i="58" s="1"/>
  <c r="W4556" i="58"/>
  <c r="Y4556" i="58"/>
  <c r="AN4556" i="58" s="1"/>
  <c r="W4557" i="58"/>
  <c r="Y4557" i="58"/>
  <c r="AN4557" i="58" s="1"/>
  <c r="W4558" i="58"/>
  <c r="Y4558" i="58"/>
  <c r="AN4558" i="58" s="1"/>
  <c r="W4596" i="58"/>
  <c r="W4576" i="58"/>
  <c r="Y4554" i="58"/>
  <c r="AN4554" i="58" s="1"/>
  <c r="W4581" i="58"/>
  <c r="W4566" i="58"/>
  <c r="Y4566" i="58"/>
  <c r="AN4566" i="58" s="1"/>
  <c r="Y4569" i="58"/>
  <c r="AN4569" i="58" s="1"/>
  <c r="W4569" i="58"/>
  <c r="W4565" i="58"/>
  <c r="Y4565" i="58"/>
  <c r="AN4565" i="58" s="1"/>
  <c r="W4564" i="58"/>
  <c r="Y4564" i="58"/>
  <c r="AN4564" i="58" s="1"/>
  <c r="W4563" i="58"/>
  <c r="Y4563" i="58"/>
  <c r="AN4563" i="58" s="1"/>
  <c r="W4567" i="58"/>
  <c r="Y4567" i="58"/>
  <c r="AN4567" i="58" s="1"/>
  <c r="Y4561" i="58"/>
  <c r="AN4561" i="58" s="1"/>
  <c r="W4561" i="58"/>
  <c r="Y4562" i="58"/>
  <c r="AN4562" i="58" s="1"/>
  <c r="W4562" i="58"/>
  <c r="W4568" i="58"/>
  <c r="Y4568" i="58"/>
  <c r="AN4568" i="58" s="1"/>
  <c r="W4590" i="58"/>
  <c r="W4575" i="58"/>
  <c r="Y4575" i="58"/>
  <c r="AN4575" i="58" s="1"/>
  <c r="W4577" i="58"/>
  <c r="Y4577" i="58"/>
  <c r="AN4577" i="58" s="1"/>
  <c r="W4574" i="58"/>
  <c r="Y4574" i="58"/>
  <c r="AN4574" i="58" s="1"/>
  <c r="W4573" i="58"/>
  <c r="Y4573" i="58"/>
  <c r="AN4573" i="58" s="1"/>
  <c r="W4572" i="58"/>
  <c r="Y4572" i="58"/>
  <c r="AN4572" i="58" s="1"/>
  <c r="Y4571" i="58"/>
  <c r="AN4571" i="58" s="1"/>
  <c r="W4571" i="58"/>
  <c r="Y4578" i="58"/>
  <c r="AN4578" i="58" s="1"/>
  <c r="W4578" i="58"/>
  <c r="Y4570" i="58"/>
  <c r="AN4570" i="58" s="1"/>
  <c r="W4570" i="58"/>
  <c r="Y4576" i="58"/>
  <c r="AN4576" i="58" s="1"/>
  <c r="W4580" i="58"/>
  <c r="W4585" i="58"/>
  <c r="Y4585" i="58"/>
  <c r="AN4585" i="58" s="1"/>
  <c r="W4584" i="58"/>
  <c r="Y4584" i="58"/>
  <c r="AN4584" i="58" s="1"/>
  <c r="Y4589" i="58"/>
  <c r="AN4589" i="58" s="1"/>
  <c r="W4589" i="58"/>
  <c r="Y4588" i="58"/>
  <c r="AN4588" i="58" s="1"/>
  <c r="W4588" i="58"/>
  <c r="W4582" i="58"/>
  <c r="Y4582" i="58"/>
  <c r="AN4582" i="58" s="1"/>
  <c r="W4583" i="58"/>
  <c r="Y4583" i="58"/>
  <c r="AN4583" i="58" s="1"/>
  <c r="W4595" i="58"/>
  <c r="Y4595" i="58"/>
  <c r="AN4595" i="58" s="1"/>
  <c r="Y4587" i="58"/>
  <c r="AN4587" i="58" s="1"/>
  <c r="W4587" i="58"/>
  <c r="Y4579" i="58"/>
  <c r="AN4579" i="58" s="1"/>
  <c r="W4579" i="58"/>
  <c r="W4586" i="58"/>
  <c r="Y4586" i="58"/>
  <c r="AN4586" i="58" s="1"/>
  <c r="W4599" i="58"/>
  <c r="Y4581" i="58"/>
  <c r="AN4581" i="58" s="1"/>
  <c r="Y4596" i="58"/>
  <c r="AN4596" i="58" s="1"/>
  <c r="W4593" i="58"/>
  <c r="Y4593" i="58"/>
  <c r="AN4593" i="58" s="1"/>
  <c r="W4591" i="58"/>
  <c r="Y4591" i="58"/>
  <c r="AN4591" i="58" s="1"/>
  <c r="W4592" i="58"/>
  <c r="Y4592" i="58"/>
  <c r="AN4592" i="58" s="1"/>
  <c r="W4604" i="58"/>
  <c r="Y4604" i="58"/>
  <c r="AN4604" i="58" s="1"/>
  <c r="W4603" i="58"/>
  <c r="Y4603" i="58"/>
  <c r="AN4603" i="58" s="1"/>
  <c r="W4594" i="58"/>
  <c r="Y4594" i="58"/>
  <c r="AN4594" i="58" s="1"/>
  <c r="W4617" i="58"/>
  <c r="Y4590" i="58"/>
  <c r="AN4590" i="58" s="1"/>
  <c r="Y4607" i="58"/>
  <c r="AN4607" i="58" s="1"/>
  <c r="Y4605" i="58"/>
  <c r="AN4605" i="58" s="1"/>
  <c r="W4605" i="58"/>
  <c r="W4602" i="58"/>
  <c r="Y4602" i="58"/>
  <c r="AN4602" i="58" s="1"/>
  <c r="W4601" i="58"/>
  <c r="Y4601" i="58"/>
  <c r="AN4601" i="58" s="1"/>
  <c r="W4600" i="58"/>
  <c r="Y4600" i="58"/>
  <c r="AN4600" i="58" s="1"/>
  <c r="Y4597" i="58"/>
  <c r="AN4597" i="58" s="1"/>
  <c r="W4597" i="58"/>
  <c r="Y4598" i="58"/>
  <c r="AN4598" i="58" s="1"/>
  <c r="W4598" i="58"/>
  <c r="W4612" i="58"/>
  <c r="Y4612" i="58"/>
  <c r="AN4612" i="58" s="1"/>
  <c r="Y4599" i="58"/>
  <c r="AN4599" i="58" s="1"/>
  <c r="W4632" i="58"/>
  <c r="W4624" i="58"/>
  <c r="W4750" i="58"/>
  <c r="W4621" i="58"/>
  <c r="Y4621" i="58"/>
  <c r="AN4621" i="58" s="1"/>
  <c r="W4611" i="58"/>
  <c r="Y4611" i="58"/>
  <c r="AN4611" i="58" s="1"/>
  <c r="W4613" i="58"/>
  <c r="Y4613" i="58"/>
  <c r="AN4613" i="58" s="1"/>
  <c r="W4610" i="58"/>
  <c r="Y4610" i="58"/>
  <c r="AN4610" i="58" s="1"/>
  <c r="W4609" i="58"/>
  <c r="Y4609" i="58"/>
  <c r="AN4609" i="58" s="1"/>
  <c r="Y4616" i="58"/>
  <c r="AN4616" i="58" s="1"/>
  <c r="W4616" i="58"/>
  <c r="W4608" i="58"/>
  <c r="Y4608" i="58"/>
  <c r="AN4608" i="58" s="1"/>
  <c r="Y4614" i="58"/>
  <c r="AN4614" i="58" s="1"/>
  <c r="W4614" i="58"/>
  <c r="Y4606" i="58"/>
  <c r="AN4606" i="58" s="1"/>
  <c r="W4606" i="58"/>
  <c r="W4607" i="58"/>
  <c r="W4626" i="58"/>
  <c r="Y4625" i="58"/>
  <c r="AN4625" i="58" s="1"/>
  <c r="W4625" i="58"/>
  <c r="W4622" i="58"/>
  <c r="Y4622" i="58"/>
  <c r="AN4622" i="58" s="1"/>
  <c r="W4620" i="58"/>
  <c r="Y4620" i="58"/>
  <c r="AN4620" i="58" s="1"/>
  <c r="W4619" i="58"/>
  <c r="Y4619" i="58"/>
  <c r="AN4619" i="58" s="1"/>
  <c r="W4618" i="58"/>
  <c r="Y4618" i="58"/>
  <c r="AN4618" i="58" s="1"/>
  <c r="Y4623" i="58"/>
  <c r="AN4623" i="58" s="1"/>
  <c r="W4623" i="58"/>
  <c r="Y4615" i="58"/>
  <c r="AN4615" i="58" s="1"/>
  <c r="W4615" i="58"/>
  <c r="Y4617" i="58"/>
  <c r="AN4617" i="58" s="1"/>
  <c r="W4801" i="58"/>
  <c r="Y4632" i="58"/>
  <c r="AN4632" i="58" s="1"/>
  <c r="Y4624" i="58"/>
  <c r="AN4624" i="58" s="1"/>
  <c r="W4796" i="58"/>
  <c r="Y4796" i="58"/>
  <c r="AN4796" i="58" s="1"/>
  <c r="W4630" i="58"/>
  <c r="Y4630" i="58"/>
  <c r="AN4630" i="58" s="1"/>
  <c r="W4629" i="58"/>
  <c r="Y4629" i="58"/>
  <c r="AN4629" i="58" s="1"/>
  <c r="W4627" i="58"/>
  <c r="Y4627" i="58"/>
  <c r="AN4627" i="58" s="1"/>
  <c r="W4628" i="58"/>
  <c r="Y4628" i="58"/>
  <c r="AN4628" i="58" s="1"/>
  <c r="W4631" i="58"/>
  <c r="Y4631" i="58"/>
  <c r="AN4631" i="58" s="1"/>
  <c r="Y4626" i="58"/>
  <c r="AN4626" i="58" s="1"/>
  <c r="Y4633" i="58"/>
  <c r="AN4633" i="58" s="1"/>
  <c r="W4633" i="58"/>
  <c r="Y4634" i="58"/>
  <c r="AN4634" i="58" s="1"/>
  <c r="W4634" i="58"/>
  <c r="W4746" i="58"/>
  <c r="Y4746" i="58"/>
  <c r="AN4746" i="58" s="1"/>
  <c r="W4638" i="58"/>
  <c r="Y4638" i="58"/>
  <c r="AN4638" i="58" s="1"/>
  <c r="Y4747" i="58"/>
  <c r="AN4747" i="58" s="1"/>
  <c r="W4747" i="58"/>
  <c r="W4637" i="58"/>
  <c r="Y4637" i="58"/>
  <c r="AN4637" i="58" s="1"/>
  <c r="W4745" i="58"/>
  <c r="Y4745" i="58"/>
  <c r="AN4745" i="58" s="1"/>
  <c r="W4636" i="58"/>
  <c r="Y4636" i="58"/>
  <c r="AN4636" i="58" s="1"/>
  <c r="W4635" i="58"/>
  <c r="Y4635" i="58"/>
  <c r="AN4635" i="58" s="1"/>
  <c r="W4752" i="58"/>
  <c r="Y4752" i="58"/>
  <c r="AN4752" i="58" s="1"/>
  <c r="W4797" i="58"/>
  <c r="Y4797" i="58"/>
  <c r="AN4797" i="58" s="1"/>
  <c r="W4795" i="58"/>
  <c r="Y4795" i="58"/>
  <c r="AN4795" i="58" s="1"/>
  <c r="W4751" i="58"/>
  <c r="Y4751" i="58"/>
  <c r="AN4751" i="58" s="1"/>
  <c r="Y4748" i="58"/>
  <c r="AN4748" i="58" s="1"/>
  <c r="W4748" i="58"/>
  <c r="Y4749" i="58"/>
  <c r="AN4749" i="58" s="1"/>
  <c r="W4749" i="58"/>
  <c r="Y4798" i="58"/>
  <c r="AN4798" i="58" s="1"/>
  <c r="W4798" i="58"/>
  <c r="Y4750" i="58"/>
  <c r="AN4750" i="58" s="1"/>
  <c r="W4937" i="58"/>
  <c r="Y4937" i="58"/>
  <c r="AN4937" i="58" s="1"/>
  <c r="Y4938" i="58"/>
  <c r="AN4938" i="58" s="1"/>
  <c r="W4938" i="58"/>
  <c r="W4935" i="58"/>
  <c r="Y4935" i="58"/>
  <c r="AN4935" i="58" s="1"/>
  <c r="W4936" i="58"/>
  <c r="Y4936" i="58"/>
  <c r="AN4936" i="58" s="1"/>
  <c r="W4803" i="58"/>
  <c r="Y4803" i="58"/>
  <c r="AN4803" i="58" s="1"/>
  <c r="W4802" i="58"/>
  <c r="Y4802" i="58"/>
  <c r="AN4802" i="58" s="1"/>
  <c r="Y4799" i="58"/>
  <c r="AN4799" i="58" s="1"/>
  <c r="W4799" i="58"/>
  <c r="Y4800" i="58"/>
  <c r="AN4800" i="58" s="1"/>
  <c r="W4800" i="58"/>
  <c r="Y4801" i="58"/>
  <c r="AN4801" i="58" s="1"/>
  <c r="T4494" i="58"/>
  <c r="V4494" i="58" s="1"/>
  <c r="W4452" i="58"/>
  <c r="Y4453" i="58"/>
  <c r="AN4453" i="58" s="1"/>
  <c r="Y4445" i="58"/>
  <c r="AN4445" i="58" s="1"/>
  <c r="W4470" i="58"/>
  <c r="W4458" i="58"/>
  <c r="Y4457" i="58"/>
  <c r="AN4457" i="58" s="1"/>
  <c r="Y4446" i="58"/>
  <c r="AN4446" i="58" s="1"/>
  <c r="W4446" i="58"/>
  <c r="Y4449" i="58"/>
  <c r="AN4449" i="58" s="1"/>
  <c r="W4449" i="58"/>
  <c r="Y4455" i="58"/>
  <c r="AN4455" i="58" s="1"/>
  <c r="W4455" i="58"/>
  <c r="Y4454" i="58"/>
  <c r="AN4454" i="58" s="1"/>
  <c r="W4454" i="58"/>
  <c r="Y4448" i="58"/>
  <c r="AN4448" i="58" s="1"/>
  <c r="W4448" i="58"/>
  <c r="W4451" i="58"/>
  <c r="Y4451" i="58"/>
  <c r="AN4451" i="58" s="1"/>
  <c r="Y4447" i="58"/>
  <c r="AN4447" i="58" s="1"/>
  <c r="W4447" i="58"/>
  <c r="Y4450" i="58"/>
  <c r="AN4450" i="58" s="1"/>
  <c r="W4450" i="58"/>
  <c r="W4457" i="58"/>
  <c r="Y4452" i="58"/>
  <c r="AN4452" i="58" s="1"/>
  <c r="W4453" i="58"/>
  <c r="W4445" i="58"/>
  <c r="W4462" i="58"/>
  <c r="Y4462" i="58"/>
  <c r="AN4462" i="58" s="1"/>
  <c r="W4463" i="58"/>
  <c r="Y4463" i="58"/>
  <c r="AN4463" i="58" s="1"/>
  <c r="W4461" i="58"/>
  <c r="Y4461" i="58"/>
  <c r="AN4461" i="58" s="1"/>
  <c r="W4460" i="58"/>
  <c r="Y4460" i="58"/>
  <c r="AN4460" i="58" s="1"/>
  <c r="W4459" i="58"/>
  <c r="Y4459" i="58"/>
  <c r="AN4459" i="58" s="1"/>
  <c r="Y4464" i="58"/>
  <c r="AN4464" i="58" s="1"/>
  <c r="W4464" i="58"/>
  <c r="Y4456" i="58"/>
  <c r="AN4456" i="58" s="1"/>
  <c r="W4456" i="58"/>
  <c r="Y4483" i="58"/>
  <c r="AN4483" i="58" s="1"/>
  <c r="Y4484" i="58"/>
  <c r="AN4484" i="58" s="1"/>
  <c r="Y4458" i="58"/>
  <c r="AN4458" i="58" s="1"/>
  <c r="W4472" i="58"/>
  <c r="Y4472" i="58"/>
  <c r="AN4472" i="58" s="1"/>
  <c r="Y4475" i="58"/>
  <c r="AN4475" i="58" s="1"/>
  <c r="W4475" i="58"/>
  <c r="Y4473" i="58"/>
  <c r="AN4473" i="58" s="1"/>
  <c r="W4473" i="58"/>
  <c r="W4471" i="58"/>
  <c r="Y4471" i="58"/>
  <c r="AN4471" i="58" s="1"/>
  <c r="W4469" i="58"/>
  <c r="Y4469" i="58"/>
  <c r="AN4469" i="58" s="1"/>
  <c r="W4468" i="58"/>
  <c r="Y4468" i="58"/>
  <c r="AN4468" i="58" s="1"/>
  <c r="W4467" i="58"/>
  <c r="Y4467" i="58"/>
  <c r="AN4467" i="58" s="1"/>
  <c r="Y4465" i="58"/>
  <c r="AN4465" i="58" s="1"/>
  <c r="W4465" i="58"/>
  <c r="Y4466" i="58"/>
  <c r="AN4466" i="58" s="1"/>
  <c r="W4466" i="58"/>
  <c r="Y4470" i="58"/>
  <c r="AN4470" i="58" s="1"/>
  <c r="W4476" i="58"/>
  <c r="W4480" i="58"/>
  <c r="Y4480" i="58"/>
  <c r="AN4480" i="58" s="1"/>
  <c r="Y4491" i="58"/>
  <c r="AN4491" i="58" s="1"/>
  <c r="W4491" i="58"/>
  <c r="W4479" i="58"/>
  <c r="Y4479" i="58"/>
  <c r="AN4479" i="58" s="1"/>
  <c r="W4481" i="58"/>
  <c r="Y4481" i="58"/>
  <c r="AN4481" i="58" s="1"/>
  <c r="W4478" i="58"/>
  <c r="Y4478" i="58"/>
  <c r="AN4478" i="58" s="1"/>
  <c r="W4477" i="58"/>
  <c r="Y4477" i="58"/>
  <c r="AN4477" i="58" s="1"/>
  <c r="Y4482" i="58"/>
  <c r="AN4482" i="58" s="1"/>
  <c r="W4482" i="58"/>
  <c r="Y4474" i="58"/>
  <c r="AN4474" i="58" s="1"/>
  <c r="W4474" i="58"/>
  <c r="W4483" i="58"/>
  <c r="Y4476" i="58"/>
  <c r="AN4476" i="58" s="1"/>
  <c r="W4490" i="58"/>
  <c r="Y4490" i="58"/>
  <c r="AN4490" i="58" s="1"/>
  <c r="W4489" i="58"/>
  <c r="Y4489" i="58"/>
  <c r="AN4489" i="58" s="1"/>
  <c r="W4488" i="58"/>
  <c r="Y4488" i="58"/>
  <c r="AN4488" i="58" s="1"/>
  <c r="W4487" i="58"/>
  <c r="Y4487" i="58"/>
  <c r="AN4487" i="58" s="1"/>
  <c r="W4485" i="58"/>
  <c r="Y4485" i="58"/>
  <c r="AN4485" i="58" s="1"/>
  <c r="W4486" i="58"/>
  <c r="Y4486" i="58"/>
  <c r="AN4486" i="58" s="1"/>
  <c r="W4484" i="58"/>
  <c r="W4416" i="58"/>
  <c r="Y4422" i="58"/>
  <c r="AN4422" i="58" s="1"/>
  <c r="W4419" i="58"/>
  <c r="W4423" i="58"/>
  <c r="Y4415" i="58"/>
  <c r="AN4415" i="58" s="1"/>
  <c r="W4415" i="58"/>
  <c r="W4422" i="58"/>
  <c r="W4426" i="58"/>
  <c r="W4425" i="58"/>
  <c r="Y4425" i="58"/>
  <c r="AN4425" i="58" s="1"/>
  <c r="Y4428" i="58"/>
  <c r="AN4428" i="58" s="1"/>
  <c r="W4428" i="58"/>
  <c r="Y4414" i="58"/>
  <c r="AN4414" i="58" s="1"/>
  <c r="W4414" i="58"/>
  <c r="W4421" i="58"/>
  <c r="Y4421" i="58"/>
  <c r="AN4421" i="58" s="1"/>
  <c r="W4417" i="58"/>
  <c r="Y4417" i="58"/>
  <c r="AN4417" i="58" s="1"/>
  <c r="W4424" i="58"/>
  <c r="Y4424" i="58"/>
  <c r="AN4424" i="58" s="1"/>
  <c r="W4418" i="58"/>
  <c r="Y4418" i="58"/>
  <c r="AN4418" i="58" s="1"/>
  <c r="W4427" i="58"/>
  <c r="Y4427" i="58"/>
  <c r="AN4427" i="58" s="1"/>
  <c r="W4420" i="58"/>
  <c r="Y4420" i="58"/>
  <c r="AN4420" i="58" s="1"/>
  <c r="Y4426" i="58"/>
  <c r="AN4426" i="58" s="1"/>
  <c r="Y4423" i="58"/>
  <c r="AN4423" i="58" s="1"/>
  <c r="Y4419" i="58"/>
  <c r="AN4419" i="58" s="1"/>
  <c r="Y4416" i="58"/>
  <c r="AN4416" i="58" s="1"/>
  <c r="Y4939" i="58"/>
  <c r="AN4939" i="58" s="1"/>
  <c r="W4939" i="58"/>
  <c r="Y4442" i="58"/>
  <c r="AN4442" i="58" s="1"/>
  <c r="W4442" i="58"/>
  <c r="W4438" i="58"/>
  <c r="Y4438" i="58"/>
  <c r="AN4438" i="58" s="1"/>
  <c r="W4433" i="58"/>
  <c r="Y4433" i="58"/>
  <c r="AN4433" i="58" s="1"/>
  <c r="W5347" i="58"/>
  <c r="Y5347" i="58"/>
  <c r="AN5347" i="58" s="1"/>
  <c r="W4441" i="58"/>
  <c r="Y4441" i="58"/>
  <c r="AN4441" i="58" s="1"/>
  <c r="W4437" i="58"/>
  <c r="Y4437" i="58"/>
  <c r="AN4437" i="58" s="1"/>
  <c r="Y4493" i="58"/>
  <c r="AN4493" i="58" s="1"/>
  <c r="W4493" i="58"/>
  <c r="W4440" i="58"/>
  <c r="Y4440" i="58"/>
  <c r="AN4440" i="58" s="1"/>
  <c r="W4436" i="58"/>
  <c r="Y4436" i="58"/>
  <c r="AN4436" i="58" s="1"/>
  <c r="Y4492" i="58"/>
  <c r="AN4492" i="58" s="1"/>
  <c r="W4492" i="58"/>
  <c r="W4439" i="58"/>
  <c r="Y4439" i="58"/>
  <c r="AN4439" i="58" s="1"/>
  <c r="W4444" i="58"/>
  <c r="Y4444" i="58"/>
  <c r="AN4444" i="58" s="1"/>
  <c r="Y4429" i="58"/>
  <c r="AN4429" i="58" s="1"/>
  <c r="W4429" i="58"/>
  <c r="Y4496" i="58"/>
  <c r="AN4496" i="58" s="1"/>
  <c r="W4496" i="58"/>
  <c r="W4432" i="58"/>
  <c r="Y4432" i="58"/>
  <c r="AN4432" i="58" s="1"/>
  <c r="W5346" i="58"/>
  <c r="Y5346" i="58"/>
  <c r="AN5346" i="58" s="1"/>
  <c r="W4495" i="58"/>
  <c r="Y4495" i="58"/>
  <c r="AN4495" i="58" s="1"/>
  <c r="W4435" i="58"/>
  <c r="Y4435" i="58"/>
  <c r="AN4435" i="58" s="1"/>
  <c r="W4431" i="58"/>
  <c r="Y4431" i="58"/>
  <c r="AN4431" i="58" s="1"/>
  <c r="W4986" i="58"/>
  <c r="Y4986" i="58"/>
  <c r="AN4986" i="58" s="1"/>
  <c r="Y4443" i="58"/>
  <c r="AN4443" i="58" s="1"/>
  <c r="W4443" i="58"/>
  <c r="W4434" i="58"/>
  <c r="Y4434" i="58"/>
  <c r="AN4434" i="58" s="1"/>
  <c r="Y4430" i="58"/>
  <c r="AN4430" i="58" s="1"/>
  <c r="W4430" i="58"/>
  <c r="W4368" i="58"/>
  <c r="W4377" i="58"/>
  <c r="Y4374" i="58"/>
  <c r="AN4374" i="58" s="1"/>
  <c r="W4386" i="58"/>
  <c r="Y4367" i="58"/>
  <c r="AN4367" i="58" s="1"/>
  <c r="W4367" i="58"/>
  <c r="Y4366" i="58"/>
  <c r="AN4366" i="58" s="1"/>
  <c r="W4366" i="58"/>
  <c r="W4404" i="58"/>
  <c r="W4393" i="58"/>
  <c r="W4374" i="58"/>
  <c r="W4382" i="58"/>
  <c r="Y4382" i="58"/>
  <c r="AN4382" i="58" s="1"/>
  <c r="W4373" i="58"/>
  <c r="Y4373" i="58"/>
  <c r="AN4373" i="58" s="1"/>
  <c r="W4372" i="58"/>
  <c r="Y4372" i="58"/>
  <c r="AN4372" i="58" s="1"/>
  <c r="W4371" i="58"/>
  <c r="Y4371" i="58"/>
  <c r="AN4371" i="58" s="1"/>
  <c r="W4369" i="58"/>
  <c r="Y4369" i="58"/>
  <c r="AN4369" i="58" s="1"/>
  <c r="W4370" i="58"/>
  <c r="Y4370" i="58"/>
  <c r="AN4370" i="58" s="1"/>
  <c r="Y4368" i="58"/>
  <c r="AN4368" i="58" s="1"/>
  <c r="W4381" i="58"/>
  <c r="Y4381" i="58"/>
  <c r="AN4381" i="58" s="1"/>
  <c r="Y4383" i="58"/>
  <c r="AN4383" i="58" s="1"/>
  <c r="W4383" i="58"/>
  <c r="W4380" i="58"/>
  <c r="Y4380" i="58"/>
  <c r="AN4380" i="58" s="1"/>
  <c r="W4379" i="58"/>
  <c r="Y4379" i="58"/>
  <c r="AN4379" i="58" s="1"/>
  <c r="W4378" i="58"/>
  <c r="Y4378" i="58"/>
  <c r="AN4378" i="58" s="1"/>
  <c r="Y4375" i="58"/>
  <c r="AN4375" i="58" s="1"/>
  <c r="W4375" i="58"/>
  <c r="Y4376" i="58"/>
  <c r="AN4376" i="58" s="1"/>
  <c r="W4376" i="58"/>
  <c r="W4401" i="58"/>
  <c r="Y4377" i="58"/>
  <c r="AN4377" i="58" s="1"/>
  <c r="W4395" i="58"/>
  <c r="W4391" i="58"/>
  <c r="Y4391" i="58"/>
  <c r="AN4391" i="58" s="1"/>
  <c r="W4394" i="58"/>
  <c r="Y4394" i="58"/>
  <c r="AN4394" i="58" s="1"/>
  <c r="Y4392" i="58"/>
  <c r="AN4392" i="58" s="1"/>
  <c r="W4392" i="58"/>
  <c r="W4389" i="58"/>
  <c r="Y4389" i="58"/>
  <c r="AN4389" i="58" s="1"/>
  <c r="W4390" i="58"/>
  <c r="Y4390" i="58"/>
  <c r="AN4390" i="58" s="1"/>
  <c r="W4388" i="58"/>
  <c r="Y4388" i="58"/>
  <c r="AN4388" i="58" s="1"/>
  <c r="W4387" i="58"/>
  <c r="Y4387" i="58"/>
  <c r="AN4387" i="58" s="1"/>
  <c r="Y4384" i="58"/>
  <c r="AN4384" i="58" s="1"/>
  <c r="W4384" i="58"/>
  <c r="Y4385" i="58"/>
  <c r="AN4385" i="58" s="1"/>
  <c r="W4385" i="58"/>
  <c r="Y4401" i="58"/>
  <c r="AN4401" i="58" s="1"/>
  <c r="Y4393" i="58"/>
  <c r="AN4393" i="58" s="1"/>
  <c r="Y4386" i="58"/>
  <c r="AN4386" i="58" s="1"/>
  <c r="W4400" i="58"/>
  <c r="Y4400" i="58"/>
  <c r="AN4400" i="58" s="1"/>
  <c r="W4399" i="58"/>
  <c r="Y4399" i="58"/>
  <c r="AN4399" i="58" s="1"/>
  <c r="W4398" i="58"/>
  <c r="Y4398" i="58"/>
  <c r="AN4398" i="58" s="1"/>
  <c r="W4396" i="58"/>
  <c r="Y4396" i="58"/>
  <c r="AN4396" i="58" s="1"/>
  <c r="W4397" i="58"/>
  <c r="Y4397" i="58"/>
  <c r="AN4397" i="58" s="1"/>
  <c r="Y4395" i="58"/>
  <c r="AN4395" i="58" s="1"/>
  <c r="W4409" i="58"/>
  <c r="Y4409" i="58"/>
  <c r="AN4409" i="58" s="1"/>
  <c r="Y4410" i="58"/>
  <c r="AN4410" i="58" s="1"/>
  <c r="W4410" i="58"/>
  <c r="W4407" i="58"/>
  <c r="Y4407" i="58"/>
  <c r="AN4407" i="58" s="1"/>
  <c r="W4408" i="58"/>
  <c r="Y4408" i="58"/>
  <c r="AN4408" i="58" s="1"/>
  <c r="W4406" i="58"/>
  <c r="Y4406" i="58"/>
  <c r="AN4406" i="58" s="1"/>
  <c r="W4405" i="58"/>
  <c r="Y4405" i="58"/>
  <c r="AN4405" i="58" s="1"/>
  <c r="Y4402" i="58"/>
  <c r="AN4402" i="58" s="1"/>
  <c r="W4402" i="58"/>
  <c r="Y4403" i="58"/>
  <c r="AN4403" i="58" s="1"/>
  <c r="W4403" i="58"/>
  <c r="Y4404" i="58"/>
  <c r="AN4404" i="58" s="1"/>
  <c r="W4356" i="58"/>
  <c r="Y4356" i="58"/>
  <c r="AN4356" i="58" s="1"/>
  <c r="W4355" i="58"/>
  <c r="Y4355" i="58"/>
  <c r="AN4355" i="58" s="1"/>
  <c r="Y4354" i="58"/>
  <c r="AN4354" i="58" s="1"/>
  <c r="W4354" i="58"/>
  <c r="Y4359" i="58"/>
  <c r="AN4359" i="58" s="1"/>
  <c r="W4359" i="58"/>
  <c r="W4358" i="58"/>
  <c r="Y4358" i="58"/>
  <c r="AN4358" i="58" s="1"/>
  <c r="W4357" i="58"/>
  <c r="Y4357" i="58"/>
  <c r="AN4357" i="58" s="1"/>
  <c r="W4360" i="58"/>
  <c r="Y4360" i="58"/>
  <c r="AN4360" i="58" s="1"/>
  <c r="Y4362" i="58"/>
  <c r="AN4362" i="58" s="1"/>
  <c r="W4362" i="58"/>
  <c r="W4361" i="58"/>
  <c r="Y4361" i="58"/>
  <c r="AN4361" i="58" s="1"/>
  <c r="W4364" i="58"/>
  <c r="Y4364" i="58"/>
  <c r="AN4364" i="58" s="1"/>
  <c r="Y4365" i="58"/>
  <c r="AN4365" i="58" s="1"/>
  <c r="W4365" i="58"/>
  <c r="W4363" i="58"/>
  <c r="Y4363" i="58"/>
  <c r="AN4363" i="58" s="1"/>
  <c r="W4413" i="58"/>
  <c r="Y4413" i="58"/>
  <c r="AN4413" i="58" s="1"/>
  <c r="W4412" i="58"/>
  <c r="Y4412" i="58"/>
  <c r="AN4412" i="58" s="1"/>
  <c r="Y4411" i="58"/>
  <c r="AN4411" i="58" s="1"/>
  <c r="W4411" i="58"/>
  <c r="W5349" i="58"/>
  <c r="Y5349" i="58"/>
  <c r="AN5349" i="58" s="1"/>
  <c r="W5350" i="58"/>
  <c r="Y5350" i="58"/>
  <c r="AN5350" i="58" s="1"/>
  <c r="Y5348" i="58"/>
  <c r="AN5348" i="58" s="1"/>
  <c r="W5348" i="58"/>
  <c r="A4294" i="58"/>
  <c r="A4295" i="58"/>
  <c r="A4296" i="58"/>
  <c r="A4297" i="58"/>
  <c r="A4298" i="58"/>
  <c r="A4299" i="58"/>
  <c r="A4300" i="58"/>
  <c r="A4301" i="58"/>
  <c r="A4302" i="58"/>
  <c r="A4303" i="58"/>
  <c r="A4304" i="58"/>
  <c r="A4305" i="58"/>
  <c r="A4306" i="58"/>
  <c r="A4307" i="58"/>
  <c r="A4308" i="58"/>
  <c r="A4309" i="58"/>
  <c r="B4294" i="58"/>
  <c r="B4295" i="58"/>
  <c r="B4296" i="58"/>
  <c r="B4297" i="58"/>
  <c r="B4298" i="58"/>
  <c r="B4299" i="58"/>
  <c r="B4300" i="58"/>
  <c r="B4301" i="58"/>
  <c r="B4302" i="58"/>
  <c r="B4303" i="58"/>
  <c r="B4304" i="58"/>
  <c r="B4305" i="58"/>
  <c r="B4306" i="58"/>
  <c r="B4307" i="58"/>
  <c r="B4308" i="58"/>
  <c r="B4309" i="58"/>
  <c r="D4294" i="58"/>
  <c r="E4294" i="58" s="1"/>
  <c r="D4295" i="58"/>
  <c r="E4295" i="58" s="1"/>
  <c r="D4296" i="58"/>
  <c r="E4296" i="58" s="1"/>
  <c r="D4297" i="58"/>
  <c r="E4297" i="58" s="1"/>
  <c r="D4298" i="58"/>
  <c r="E4298" i="58" s="1"/>
  <c r="D4299" i="58"/>
  <c r="E4299" i="58" s="1"/>
  <c r="D4300" i="58"/>
  <c r="E4300" i="58" s="1"/>
  <c r="D4301" i="58"/>
  <c r="E4301" i="58" s="1"/>
  <c r="D4302" i="58"/>
  <c r="E4302" i="58" s="1"/>
  <c r="D4303" i="58"/>
  <c r="E4303" i="58" s="1"/>
  <c r="D4304" i="58"/>
  <c r="E4304" i="58" s="1"/>
  <c r="D4305" i="58"/>
  <c r="E4305" i="58" s="1"/>
  <c r="D4306" i="58"/>
  <c r="E4306" i="58" s="1"/>
  <c r="D4307" i="58"/>
  <c r="E4307" i="58" s="1"/>
  <c r="D4308" i="58"/>
  <c r="E4308" i="58" s="1"/>
  <c r="D4309" i="58"/>
  <c r="E4309" i="58" s="1"/>
  <c r="F4294" i="58"/>
  <c r="F4295" i="58"/>
  <c r="F4296" i="58"/>
  <c r="F4297" i="58"/>
  <c r="F4298" i="58"/>
  <c r="F4299" i="58"/>
  <c r="F4300" i="58"/>
  <c r="F4301" i="58"/>
  <c r="F4302" i="58"/>
  <c r="F4303" i="58"/>
  <c r="F4304" i="58"/>
  <c r="F4305" i="58"/>
  <c r="F4306" i="58"/>
  <c r="F4307" i="58"/>
  <c r="F4308" i="58"/>
  <c r="F4309" i="58"/>
  <c r="J4294" i="58"/>
  <c r="J4295" i="58"/>
  <c r="J4296" i="58"/>
  <c r="J4297" i="58"/>
  <c r="J4298" i="58"/>
  <c r="J4299" i="58"/>
  <c r="J4300" i="58"/>
  <c r="J4301" i="58"/>
  <c r="J4302" i="58"/>
  <c r="J4303" i="58"/>
  <c r="J4304" i="58"/>
  <c r="J4305" i="58"/>
  <c r="J4306" i="58"/>
  <c r="J4307" i="58"/>
  <c r="J4308" i="58"/>
  <c r="J4309" i="58"/>
  <c r="K4294" i="58"/>
  <c r="K4295" i="58"/>
  <c r="K4296" i="58"/>
  <c r="K4297" i="58"/>
  <c r="K4298" i="58"/>
  <c r="K4299" i="58"/>
  <c r="K4300" i="58"/>
  <c r="K4301" i="58"/>
  <c r="K4302" i="58"/>
  <c r="K4303" i="58"/>
  <c r="K4304" i="58"/>
  <c r="K4305" i="58"/>
  <c r="K4306" i="58"/>
  <c r="K4307" i="58"/>
  <c r="K4308" i="58"/>
  <c r="K4309" i="58"/>
  <c r="M4294" i="58"/>
  <c r="M4295" i="58"/>
  <c r="M4296" i="58"/>
  <c r="M4297" i="58"/>
  <c r="M4298" i="58"/>
  <c r="M4299" i="58"/>
  <c r="M4300" i="58"/>
  <c r="M4301" i="58"/>
  <c r="M4302" i="58"/>
  <c r="M4303" i="58"/>
  <c r="M4304" i="58"/>
  <c r="M4305" i="58"/>
  <c r="M4306" i="58"/>
  <c r="M4307" i="58"/>
  <c r="M4308" i="58"/>
  <c r="M4309" i="58"/>
  <c r="P4294" i="58"/>
  <c r="P4295" i="58"/>
  <c r="P4296" i="58"/>
  <c r="P4297" i="58"/>
  <c r="P4298" i="58"/>
  <c r="P4299" i="58"/>
  <c r="P4300" i="58"/>
  <c r="P4301" i="58"/>
  <c r="P4302" i="58"/>
  <c r="P4303" i="58"/>
  <c r="P4304" i="58"/>
  <c r="P4305" i="58"/>
  <c r="P4306" i="58"/>
  <c r="P4307" i="58"/>
  <c r="P4308" i="58"/>
  <c r="P4309" i="58"/>
  <c r="Q4294" i="58"/>
  <c r="Q4295" i="58"/>
  <c r="Q4296" i="58"/>
  <c r="Q4297" i="58"/>
  <c r="Q4298" i="58"/>
  <c r="Q4299" i="58"/>
  <c r="Q4300" i="58"/>
  <c r="Q4301" i="58"/>
  <c r="Q4302" i="58"/>
  <c r="Q4303" i="58"/>
  <c r="Q4304" i="58"/>
  <c r="Q4305" i="58"/>
  <c r="Q4306" i="58"/>
  <c r="Q4307" i="58"/>
  <c r="Q4308" i="58"/>
  <c r="Q4309" i="58"/>
  <c r="R4294" i="58"/>
  <c r="T4294" i="58" s="1"/>
  <c r="V4294" i="58" s="1"/>
  <c r="R4295" i="58"/>
  <c r="T4295" i="58" s="1"/>
  <c r="V4295" i="58" s="1"/>
  <c r="R4296" i="58"/>
  <c r="T4296" i="58" s="1"/>
  <c r="V4296" i="58" s="1"/>
  <c r="R4297" i="58"/>
  <c r="T4297" i="58" s="1"/>
  <c r="V4297" i="58" s="1"/>
  <c r="R4298" i="58"/>
  <c r="T4298" i="58" s="1"/>
  <c r="V4298" i="58" s="1"/>
  <c r="R4299" i="58"/>
  <c r="T4299" i="58" s="1"/>
  <c r="V4299" i="58" s="1"/>
  <c r="R4300" i="58"/>
  <c r="T4300" i="58" s="1"/>
  <c r="V4300" i="58" s="1"/>
  <c r="R4301" i="58"/>
  <c r="T4301" i="58" s="1"/>
  <c r="V4301" i="58" s="1"/>
  <c r="R4302" i="58"/>
  <c r="T4302" i="58" s="1"/>
  <c r="V4302" i="58" s="1"/>
  <c r="W4302" i="58" s="1"/>
  <c r="R4303" i="58"/>
  <c r="T4303" i="58" s="1"/>
  <c r="V4303" i="58" s="1"/>
  <c r="R4304" i="58"/>
  <c r="T4304" i="58" s="1"/>
  <c r="V4304" i="58" s="1"/>
  <c r="R4305" i="58"/>
  <c r="T4305" i="58" s="1"/>
  <c r="V4305" i="58" s="1"/>
  <c r="R4306" i="58"/>
  <c r="T4306" i="58" s="1"/>
  <c r="V4306" i="58" s="1"/>
  <c r="R4307" i="58"/>
  <c r="T4307" i="58" s="1"/>
  <c r="V4307" i="58" s="1"/>
  <c r="R4308" i="58"/>
  <c r="T4308" i="58" s="1"/>
  <c r="V4308" i="58" s="1"/>
  <c r="R4309" i="58"/>
  <c r="T4309" i="58" s="1"/>
  <c r="V4309" i="58" s="1"/>
  <c r="X4294" i="58"/>
  <c r="X4295" i="58"/>
  <c r="X4296" i="58"/>
  <c r="X4297" i="58"/>
  <c r="X4298" i="58"/>
  <c r="X4299" i="58"/>
  <c r="X4300" i="58"/>
  <c r="X4301" i="58"/>
  <c r="X4302" i="58"/>
  <c r="X4303" i="58"/>
  <c r="X4304" i="58"/>
  <c r="X4305" i="58"/>
  <c r="X4306" i="58"/>
  <c r="X4307" i="58"/>
  <c r="X4308" i="58"/>
  <c r="X4309" i="58"/>
  <c r="A4310" i="58"/>
  <c r="A4311" i="58"/>
  <c r="A4312" i="58"/>
  <c r="A4313" i="58"/>
  <c r="A4314" i="58"/>
  <c r="A4315" i="58"/>
  <c r="A4316" i="58"/>
  <c r="A4317" i="58"/>
  <c r="A4318" i="58"/>
  <c r="A4319" i="58"/>
  <c r="A4320" i="58"/>
  <c r="A4321" i="58"/>
  <c r="A4322" i="58"/>
  <c r="A4323" i="58"/>
  <c r="A4324" i="58"/>
  <c r="A4325" i="58"/>
  <c r="B4310" i="58"/>
  <c r="B4311" i="58"/>
  <c r="B4312" i="58"/>
  <c r="B4313" i="58"/>
  <c r="B4314" i="58"/>
  <c r="B4315" i="58"/>
  <c r="B4316" i="58"/>
  <c r="B4317" i="58"/>
  <c r="B4318" i="58"/>
  <c r="B4319" i="58"/>
  <c r="B4320" i="58"/>
  <c r="B4321" i="58"/>
  <c r="B4322" i="58"/>
  <c r="B4323" i="58"/>
  <c r="B4324" i="58"/>
  <c r="B4325" i="58"/>
  <c r="D4310" i="58"/>
  <c r="E4310" i="58" s="1"/>
  <c r="D4311" i="58"/>
  <c r="E4311" i="58" s="1"/>
  <c r="D4312" i="58"/>
  <c r="E4312" i="58" s="1"/>
  <c r="D4313" i="58"/>
  <c r="E4313" i="58" s="1"/>
  <c r="D4314" i="58"/>
  <c r="E4314" i="58" s="1"/>
  <c r="D4315" i="58"/>
  <c r="E4315" i="58" s="1"/>
  <c r="D4316" i="58"/>
  <c r="E4316" i="58" s="1"/>
  <c r="D4317" i="58"/>
  <c r="E4317" i="58" s="1"/>
  <c r="D4318" i="58"/>
  <c r="E4318" i="58" s="1"/>
  <c r="D4319" i="58"/>
  <c r="E4319" i="58" s="1"/>
  <c r="D4320" i="58"/>
  <c r="E4320" i="58" s="1"/>
  <c r="D4321" i="58"/>
  <c r="E4321" i="58" s="1"/>
  <c r="D4322" i="58"/>
  <c r="E4322" i="58" s="1"/>
  <c r="D4323" i="58"/>
  <c r="E4323" i="58" s="1"/>
  <c r="D4324" i="58"/>
  <c r="E4324" i="58" s="1"/>
  <c r="D4325" i="58"/>
  <c r="E4325" i="58" s="1"/>
  <c r="F4310" i="58"/>
  <c r="F4311" i="58"/>
  <c r="F4312" i="58"/>
  <c r="F4313" i="58"/>
  <c r="F4314" i="58"/>
  <c r="F4315" i="58"/>
  <c r="F4316" i="58"/>
  <c r="F4317" i="58"/>
  <c r="F4318" i="58"/>
  <c r="F4319" i="58"/>
  <c r="F4320" i="58"/>
  <c r="F4321" i="58"/>
  <c r="F4322" i="58"/>
  <c r="F4323" i="58"/>
  <c r="F4324" i="58"/>
  <c r="F4325" i="58"/>
  <c r="J4310" i="58"/>
  <c r="J4311" i="58"/>
  <c r="J4312" i="58"/>
  <c r="J4313" i="58"/>
  <c r="J4314" i="58"/>
  <c r="J4315" i="58"/>
  <c r="J4316" i="58"/>
  <c r="J4317" i="58"/>
  <c r="J4318" i="58"/>
  <c r="J4319" i="58"/>
  <c r="J4320" i="58"/>
  <c r="J4321" i="58"/>
  <c r="J4322" i="58"/>
  <c r="J4323" i="58"/>
  <c r="J4324" i="58"/>
  <c r="J4325" i="58"/>
  <c r="K4310" i="58"/>
  <c r="K4311" i="58"/>
  <c r="K4312" i="58"/>
  <c r="K4313" i="58"/>
  <c r="K4314" i="58"/>
  <c r="K4315" i="58"/>
  <c r="K4316" i="58"/>
  <c r="K4317" i="58"/>
  <c r="K4318" i="58"/>
  <c r="K4319" i="58"/>
  <c r="K4320" i="58"/>
  <c r="K4321" i="58"/>
  <c r="K4322" i="58"/>
  <c r="K4323" i="58"/>
  <c r="K4324" i="58"/>
  <c r="K4325" i="58"/>
  <c r="M4310" i="58"/>
  <c r="M4311" i="58"/>
  <c r="M4312" i="58"/>
  <c r="M4313" i="58"/>
  <c r="M4314" i="58"/>
  <c r="M4315" i="58"/>
  <c r="M4316" i="58"/>
  <c r="M4317" i="58"/>
  <c r="M4318" i="58"/>
  <c r="M4319" i="58"/>
  <c r="M4320" i="58"/>
  <c r="M4321" i="58"/>
  <c r="M4322" i="58"/>
  <c r="M4323" i="58"/>
  <c r="M4324" i="58"/>
  <c r="M4325" i="58"/>
  <c r="P4310" i="58"/>
  <c r="P4311" i="58"/>
  <c r="P4312" i="58"/>
  <c r="P4313" i="58"/>
  <c r="P4314" i="58"/>
  <c r="P4315" i="58"/>
  <c r="P4316" i="58"/>
  <c r="P4317" i="58"/>
  <c r="P4318" i="58"/>
  <c r="P4319" i="58"/>
  <c r="P4320" i="58"/>
  <c r="P4321" i="58"/>
  <c r="P4322" i="58"/>
  <c r="P4323" i="58"/>
  <c r="P4324" i="58"/>
  <c r="P4325" i="58"/>
  <c r="Q4310" i="58"/>
  <c r="Q4311" i="58"/>
  <c r="Q4312" i="58"/>
  <c r="Q4313" i="58"/>
  <c r="Q4314" i="58"/>
  <c r="Q4315" i="58"/>
  <c r="Q4316" i="58"/>
  <c r="Q4317" i="58"/>
  <c r="Q4318" i="58"/>
  <c r="Q4319" i="58"/>
  <c r="Q4320" i="58"/>
  <c r="Q4321" i="58"/>
  <c r="Q4322" i="58"/>
  <c r="Q4323" i="58"/>
  <c r="Q4324" i="58"/>
  <c r="Q4325" i="58"/>
  <c r="R4310" i="58"/>
  <c r="T4310" i="58" s="1"/>
  <c r="V4310" i="58" s="1"/>
  <c r="R4311" i="58"/>
  <c r="T4311" i="58" s="1"/>
  <c r="V4311" i="58" s="1"/>
  <c r="R4312" i="58"/>
  <c r="T4312" i="58" s="1"/>
  <c r="V4312" i="58" s="1"/>
  <c r="R4313" i="58"/>
  <c r="T4313" i="58" s="1"/>
  <c r="V4313" i="58" s="1"/>
  <c r="R4314" i="58"/>
  <c r="T4314" i="58" s="1"/>
  <c r="V4314" i="58" s="1"/>
  <c r="R4315" i="58"/>
  <c r="T4315" i="58" s="1"/>
  <c r="V4315" i="58" s="1"/>
  <c r="R4316" i="58"/>
  <c r="T4316" i="58" s="1"/>
  <c r="V4316" i="58" s="1"/>
  <c r="R4317" i="58"/>
  <c r="T4317" i="58" s="1"/>
  <c r="V4317" i="58" s="1"/>
  <c r="R4318" i="58"/>
  <c r="T4318" i="58" s="1"/>
  <c r="V4318" i="58" s="1"/>
  <c r="R4319" i="58"/>
  <c r="T4319" i="58" s="1"/>
  <c r="V4319" i="58" s="1"/>
  <c r="R4320" i="58"/>
  <c r="T4320" i="58" s="1"/>
  <c r="V4320" i="58" s="1"/>
  <c r="R4321" i="58"/>
  <c r="T4321" i="58" s="1"/>
  <c r="V4321" i="58" s="1"/>
  <c r="R4322" i="58"/>
  <c r="T4322" i="58" s="1"/>
  <c r="V4322" i="58" s="1"/>
  <c r="R4323" i="58"/>
  <c r="T4323" i="58" s="1"/>
  <c r="V4323" i="58" s="1"/>
  <c r="R4324" i="58"/>
  <c r="T4324" i="58" s="1"/>
  <c r="V4324" i="58" s="1"/>
  <c r="R4325" i="58"/>
  <c r="T4325" i="58" s="1"/>
  <c r="V4325" i="58" s="1"/>
  <c r="X4310" i="58"/>
  <c r="X4311" i="58"/>
  <c r="X4312" i="58"/>
  <c r="X4313" i="58"/>
  <c r="X4314" i="58"/>
  <c r="X4315" i="58"/>
  <c r="X4316" i="58"/>
  <c r="X4317" i="58"/>
  <c r="X4318" i="58"/>
  <c r="X4319" i="58"/>
  <c r="X4320" i="58"/>
  <c r="X4321" i="58"/>
  <c r="X4322" i="58"/>
  <c r="X4323" i="58"/>
  <c r="X4324" i="58"/>
  <c r="X4325" i="58"/>
  <c r="W4494" i="58" l="1"/>
  <c r="Y4494" i="58"/>
  <c r="AN4494" i="58" s="1"/>
  <c r="W4320" i="58"/>
  <c r="Y4313" i="58"/>
  <c r="AN4313" i="58" s="1"/>
  <c r="W4309" i="58"/>
  <c r="Y4309" i="58"/>
  <c r="AN4309" i="58" s="1"/>
  <c r="Y4308" i="58"/>
  <c r="AN4308" i="58" s="1"/>
  <c r="W4308" i="58"/>
  <c r="W4307" i="58"/>
  <c r="Y4307" i="58"/>
  <c r="AN4307" i="58" s="1"/>
  <c r="Y4302" i="58"/>
  <c r="AN4302" i="58" s="1"/>
  <c r="Y4306" i="58"/>
  <c r="AN4306" i="58" s="1"/>
  <c r="W4306" i="58"/>
  <c r="Y4305" i="58"/>
  <c r="AN4305" i="58" s="1"/>
  <c r="W4305" i="58"/>
  <c r="W4304" i="58"/>
  <c r="Y4304" i="58"/>
  <c r="AN4304" i="58" s="1"/>
  <c r="W4303" i="58"/>
  <c r="Y4303" i="58"/>
  <c r="AN4303" i="58" s="1"/>
  <c r="W4301" i="58"/>
  <c r="Y4301" i="58"/>
  <c r="AN4301" i="58" s="1"/>
  <c r="W4300" i="58"/>
  <c r="Y4300" i="58"/>
  <c r="AN4300" i="58" s="1"/>
  <c r="W4299" i="58"/>
  <c r="Y4299" i="58"/>
  <c r="AN4299" i="58" s="1"/>
  <c r="W4298" i="58"/>
  <c r="Y4298" i="58"/>
  <c r="AN4298" i="58" s="1"/>
  <c r="Y4297" i="58"/>
  <c r="AN4297" i="58" s="1"/>
  <c r="W4297" i="58"/>
  <c r="W4296" i="58"/>
  <c r="Y4296" i="58"/>
  <c r="AN4296" i="58" s="1"/>
  <c r="Y4295" i="58"/>
  <c r="AN4295" i="58" s="1"/>
  <c r="W4295" i="58"/>
  <c r="Y4294" i="58"/>
  <c r="AN4294" i="58" s="1"/>
  <c r="W4294" i="58"/>
  <c r="W4314" i="58"/>
  <c r="Y4314" i="58"/>
  <c r="AN4314" i="58" s="1"/>
  <c r="Y4321" i="58"/>
  <c r="AN4321" i="58" s="1"/>
  <c r="W4321" i="58"/>
  <c r="Y4322" i="58"/>
  <c r="AN4322" i="58" s="1"/>
  <c r="W4322" i="58"/>
  <c r="W4319" i="58"/>
  <c r="Y4319" i="58"/>
  <c r="AN4319" i="58" s="1"/>
  <c r="W4311" i="58"/>
  <c r="Y4311" i="58"/>
  <c r="AN4311" i="58" s="1"/>
  <c r="Y4320" i="58"/>
  <c r="AN4320" i="58" s="1"/>
  <c r="W4313" i="58"/>
  <c r="W4312" i="58"/>
  <c r="Y4312" i="58"/>
  <c r="AN4312" i="58" s="1"/>
  <c r="Y4325" i="58"/>
  <c r="AN4325" i="58" s="1"/>
  <c r="W4325" i="58"/>
  <c r="W4316" i="58"/>
  <c r="Y4316" i="58"/>
  <c r="AN4316" i="58" s="1"/>
  <c r="W4323" i="58"/>
  <c r="Y4323" i="58"/>
  <c r="AN4323" i="58" s="1"/>
  <c r="Y4317" i="58"/>
  <c r="AN4317" i="58" s="1"/>
  <c r="W4317" i="58"/>
  <c r="Y4324" i="58"/>
  <c r="AN4324" i="58" s="1"/>
  <c r="W4324" i="58"/>
  <c r="Y4318" i="58"/>
  <c r="AN4318" i="58" s="1"/>
  <c r="W4318" i="58"/>
  <c r="Y4310" i="58"/>
  <c r="AN4310" i="58" s="1"/>
  <c r="W4310" i="58"/>
  <c r="W4315" i="58"/>
  <c r="Y4315" i="58"/>
  <c r="AN4315" i="58" s="1"/>
  <c r="A4286" i="58"/>
  <c r="A4287" i="58"/>
  <c r="A4288" i="58"/>
  <c r="A4289" i="58"/>
  <c r="A4290" i="58"/>
  <c r="A4291" i="58"/>
  <c r="A4292" i="58"/>
  <c r="A4293" i="58"/>
  <c r="A4326" i="58"/>
  <c r="A4327" i="58"/>
  <c r="A4328" i="58"/>
  <c r="B4286" i="58"/>
  <c r="B4287" i="58"/>
  <c r="B4288" i="58"/>
  <c r="B4289" i="58"/>
  <c r="B4290" i="58"/>
  <c r="B4291" i="58"/>
  <c r="B4292" i="58"/>
  <c r="B4293" i="58"/>
  <c r="B4326" i="58"/>
  <c r="B4327" i="58"/>
  <c r="B4328" i="58"/>
  <c r="D4286" i="58"/>
  <c r="E4286" i="58" s="1"/>
  <c r="D4287" i="58"/>
  <c r="E4287" i="58" s="1"/>
  <c r="D4288" i="58"/>
  <c r="E4288" i="58" s="1"/>
  <c r="D4289" i="58"/>
  <c r="E4289" i="58" s="1"/>
  <c r="D4290" i="58"/>
  <c r="E4290" i="58" s="1"/>
  <c r="D4291" i="58"/>
  <c r="E4291" i="58" s="1"/>
  <c r="D4292" i="58"/>
  <c r="E4292" i="58" s="1"/>
  <c r="D4293" i="58"/>
  <c r="E4293" i="58" s="1"/>
  <c r="D4326" i="58"/>
  <c r="E4326" i="58" s="1"/>
  <c r="D4327" i="58"/>
  <c r="E4327" i="58" s="1"/>
  <c r="D4328" i="58"/>
  <c r="E4328" i="58" s="1"/>
  <c r="F4286" i="58"/>
  <c r="F4287" i="58"/>
  <c r="F4288" i="58"/>
  <c r="F4289" i="58"/>
  <c r="F4290" i="58"/>
  <c r="F4291" i="58"/>
  <c r="F4292" i="58"/>
  <c r="F4293" i="58"/>
  <c r="F4326" i="58"/>
  <c r="F4327" i="58"/>
  <c r="F4328" i="58"/>
  <c r="J4286" i="58"/>
  <c r="J4287" i="58"/>
  <c r="J4288" i="58"/>
  <c r="J4289" i="58"/>
  <c r="J4290" i="58"/>
  <c r="J4291" i="58"/>
  <c r="J4292" i="58"/>
  <c r="J4293" i="58"/>
  <c r="J4326" i="58"/>
  <c r="J4327" i="58"/>
  <c r="J4328" i="58"/>
  <c r="K4286" i="58"/>
  <c r="K4287" i="58"/>
  <c r="K4288" i="58"/>
  <c r="K4289" i="58"/>
  <c r="K4290" i="58"/>
  <c r="K4291" i="58"/>
  <c r="K4292" i="58"/>
  <c r="K4293" i="58"/>
  <c r="K4326" i="58"/>
  <c r="K4327" i="58"/>
  <c r="K4328" i="58"/>
  <c r="M4286" i="58"/>
  <c r="M4287" i="58"/>
  <c r="M4288" i="58"/>
  <c r="M4289" i="58"/>
  <c r="M4290" i="58"/>
  <c r="M4291" i="58"/>
  <c r="M4292" i="58"/>
  <c r="M4293" i="58"/>
  <c r="M4326" i="58"/>
  <c r="M4327" i="58"/>
  <c r="M4328" i="58"/>
  <c r="P4286" i="58"/>
  <c r="P4287" i="58"/>
  <c r="P4288" i="58"/>
  <c r="P4289" i="58"/>
  <c r="P4290" i="58"/>
  <c r="P4291" i="58"/>
  <c r="P4292" i="58"/>
  <c r="P4293" i="58"/>
  <c r="P4326" i="58"/>
  <c r="P4327" i="58"/>
  <c r="P4328" i="58"/>
  <c r="Q4286" i="58"/>
  <c r="Q4287" i="58"/>
  <c r="Q4288" i="58"/>
  <c r="Q4289" i="58"/>
  <c r="Q4290" i="58"/>
  <c r="Q4291" i="58"/>
  <c r="Q4292" i="58"/>
  <c r="Q4293" i="58"/>
  <c r="Q4326" i="58"/>
  <c r="Q4327" i="58"/>
  <c r="Q4328" i="58"/>
  <c r="R4286" i="58"/>
  <c r="T4286" i="58" s="1"/>
  <c r="V4286" i="58" s="1"/>
  <c r="R4287" i="58"/>
  <c r="T4287" i="58" s="1"/>
  <c r="V4287" i="58" s="1"/>
  <c r="R4288" i="58"/>
  <c r="T4288" i="58" s="1"/>
  <c r="V4288" i="58" s="1"/>
  <c r="R4289" i="58"/>
  <c r="T4289" i="58" s="1"/>
  <c r="V4289" i="58" s="1"/>
  <c r="R4290" i="58"/>
  <c r="T4290" i="58" s="1"/>
  <c r="V4290" i="58" s="1"/>
  <c r="R4291" i="58"/>
  <c r="T4291" i="58" s="1"/>
  <c r="V4291" i="58" s="1"/>
  <c r="R4292" i="58"/>
  <c r="T4292" i="58" s="1"/>
  <c r="V4292" i="58" s="1"/>
  <c r="R4293" i="58"/>
  <c r="T4293" i="58" s="1"/>
  <c r="V4293" i="58" s="1"/>
  <c r="R4326" i="58"/>
  <c r="T4326" i="58" s="1"/>
  <c r="V4326" i="58" s="1"/>
  <c r="R4327" i="58"/>
  <c r="T4327" i="58" s="1"/>
  <c r="V4327" i="58" s="1"/>
  <c r="R4328" i="58"/>
  <c r="T4328" i="58" s="1"/>
  <c r="V4328" i="58" s="1"/>
  <c r="X4286" i="58"/>
  <c r="X4287" i="58"/>
  <c r="X4288" i="58"/>
  <c r="X4289" i="58"/>
  <c r="X4290" i="58"/>
  <c r="X4291" i="58"/>
  <c r="X4292" i="58"/>
  <c r="X4293" i="58"/>
  <c r="X4326" i="58"/>
  <c r="X4327" i="58"/>
  <c r="X4328" i="58"/>
  <c r="A4329" i="58"/>
  <c r="A4330" i="58"/>
  <c r="A4331" i="58"/>
  <c r="A4332" i="58"/>
  <c r="A4333" i="58"/>
  <c r="A4334" i="58"/>
  <c r="A4335" i="58"/>
  <c r="A4336" i="58"/>
  <c r="A4337" i="58"/>
  <c r="A4338" i="58"/>
  <c r="A4339" i="58"/>
  <c r="B4329" i="58"/>
  <c r="B4330" i="58"/>
  <c r="B4331" i="58"/>
  <c r="B4332" i="58"/>
  <c r="B4333" i="58"/>
  <c r="B4334" i="58"/>
  <c r="B4335" i="58"/>
  <c r="B4336" i="58"/>
  <c r="B4337" i="58"/>
  <c r="B4338" i="58"/>
  <c r="B4339" i="58"/>
  <c r="D4329" i="58"/>
  <c r="E4329" i="58" s="1"/>
  <c r="D4330" i="58"/>
  <c r="E4330" i="58" s="1"/>
  <c r="D4331" i="58"/>
  <c r="E4331" i="58" s="1"/>
  <c r="D4332" i="58"/>
  <c r="E4332" i="58" s="1"/>
  <c r="D4333" i="58"/>
  <c r="E4333" i="58" s="1"/>
  <c r="D4334" i="58"/>
  <c r="E4334" i="58" s="1"/>
  <c r="D4335" i="58"/>
  <c r="E4335" i="58" s="1"/>
  <c r="D4336" i="58"/>
  <c r="E4336" i="58" s="1"/>
  <c r="D4337" i="58"/>
  <c r="E4337" i="58" s="1"/>
  <c r="D4338" i="58"/>
  <c r="E4338" i="58" s="1"/>
  <c r="D4339" i="58"/>
  <c r="E4339" i="58" s="1"/>
  <c r="F4329" i="58"/>
  <c r="F4330" i="58"/>
  <c r="F4331" i="58"/>
  <c r="F4332" i="58"/>
  <c r="F4333" i="58"/>
  <c r="F4334" i="58"/>
  <c r="F4335" i="58"/>
  <c r="F4336" i="58"/>
  <c r="F4337" i="58"/>
  <c r="F4338" i="58"/>
  <c r="F4339" i="58"/>
  <c r="J4329" i="58"/>
  <c r="J4330" i="58"/>
  <c r="J4331" i="58"/>
  <c r="J4332" i="58"/>
  <c r="J4333" i="58"/>
  <c r="J4334" i="58"/>
  <c r="J4335" i="58"/>
  <c r="J4336" i="58"/>
  <c r="J4337" i="58"/>
  <c r="J4338" i="58"/>
  <c r="J4339" i="58"/>
  <c r="K4329" i="58"/>
  <c r="K4330" i="58"/>
  <c r="K4331" i="58"/>
  <c r="K4332" i="58"/>
  <c r="K4333" i="58"/>
  <c r="K4334" i="58"/>
  <c r="K4335" i="58"/>
  <c r="K4336" i="58"/>
  <c r="K4337" i="58"/>
  <c r="K4338" i="58"/>
  <c r="K4339" i="58"/>
  <c r="M4329" i="58"/>
  <c r="M4330" i="58"/>
  <c r="M4331" i="58"/>
  <c r="M4332" i="58"/>
  <c r="M4333" i="58"/>
  <c r="M4334" i="58"/>
  <c r="M4335" i="58"/>
  <c r="M4336" i="58"/>
  <c r="M4337" i="58"/>
  <c r="M4338" i="58"/>
  <c r="M4339" i="58"/>
  <c r="P4329" i="58"/>
  <c r="P4330" i="58"/>
  <c r="P4331" i="58"/>
  <c r="P4332" i="58"/>
  <c r="P4333" i="58"/>
  <c r="P4334" i="58"/>
  <c r="P4335" i="58"/>
  <c r="P4336" i="58"/>
  <c r="P4337" i="58"/>
  <c r="P4338" i="58"/>
  <c r="P4339" i="58"/>
  <c r="Q4329" i="58"/>
  <c r="Q4330" i="58"/>
  <c r="Q4331" i="58"/>
  <c r="Q4332" i="58"/>
  <c r="Q4333" i="58"/>
  <c r="Q4334" i="58"/>
  <c r="Q4335" i="58"/>
  <c r="Q4336" i="58"/>
  <c r="Q4337" i="58"/>
  <c r="Q4338" i="58"/>
  <c r="Q4339" i="58"/>
  <c r="R4329" i="58"/>
  <c r="T4329" i="58" s="1"/>
  <c r="V4329" i="58" s="1"/>
  <c r="R4330" i="58"/>
  <c r="T4330" i="58" s="1"/>
  <c r="V4330" i="58" s="1"/>
  <c r="R4331" i="58"/>
  <c r="T4331" i="58" s="1"/>
  <c r="V4331" i="58" s="1"/>
  <c r="R4332" i="58"/>
  <c r="T4332" i="58" s="1"/>
  <c r="V4332" i="58" s="1"/>
  <c r="R4333" i="58"/>
  <c r="T4333" i="58" s="1"/>
  <c r="V4333" i="58" s="1"/>
  <c r="R4334" i="58"/>
  <c r="T4334" i="58" s="1"/>
  <c r="V4334" i="58" s="1"/>
  <c r="R4335" i="58"/>
  <c r="T4335" i="58" s="1"/>
  <c r="V4335" i="58" s="1"/>
  <c r="R4336" i="58"/>
  <c r="T4336" i="58" s="1"/>
  <c r="V4336" i="58" s="1"/>
  <c r="R4337" i="58"/>
  <c r="T4337" i="58" s="1"/>
  <c r="V4337" i="58" s="1"/>
  <c r="R4338" i="58"/>
  <c r="T4338" i="58" s="1"/>
  <c r="V4338" i="58" s="1"/>
  <c r="R4339" i="58"/>
  <c r="T4339" i="58" s="1"/>
  <c r="V4339" i="58" s="1"/>
  <c r="X4329" i="58"/>
  <c r="X4330" i="58"/>
  <c r="X4331" i="58"/>
  <c r="X4332" i="58"/>
  <c r="X4333" i="58"/>
  <c r="X4334" i="58"/>
  <c r="X4335" i="58"/>
  <c r="X4336" i="58"/>
  <c r="X4337" i="58"/>
  <c r="X4338" i="58"/>
  <c r="X4339" i="58"/>
  <c r="A4235" i="58"/>
  <c r="A4236" i="58"/>
  <c r="A4237" i="58"/>
  <c r="A4238" i="58"/>
  <c r="A4239" i="58"/>
  <c r="A4240" i="58"/>
  <c r="A4241" i="58"/>
  <c r="A4242" i="58"/>
  <c r="A4243" i="58"/>
  <c r="A4244" i="58"/>
  <c r="A4245" i="58"/>
  <c r="A4246" i="58"/>
  <c r="B4235" i="58"/>
  <c r="B4236" i="58"/>
  <c r="B4237" i="58"/>
  <c r="B4238" i="58"/>
  <c r="B4239" i="58"/>
  <c r="B4240" i="58"/>
  <c r="B4241" i="58"/>
  <c r="B4242" i="58"/>
  <c r="B4243" i="58"/>
  <c r="B4244" i="58"/>
  <c r="B4245" i="58"/>
  <c r="B4246" i="58"/>
  <c r="D4235" i="58"/>
  <c r="E4235" i="58" s="1"/>
  <c r="D4236" i="58"/>
  <c r="E4236" i="58" s="1"/>
  <c r="D4237" i="58"/>
  <c r="E4237" i="58" s="1"/>
  <c r="D4238" i="58"/>
  <c r="E4238" i="58" s="1"/>
  <c r="D4239" i="58"/>
  <c r="E4239" i="58" s="1"/>
  <c r="D4240" i="58"/>
  <c r="E4240" i="58" s="1"/>
  <c r="D4241" i="58"/>
  <c r="E4241" i="58" s="1"/>
  <c r="D4242" i="58"/>
  <c r="E4242" i="58" s="1"/>
  <c r="D4243" i="58"/>
  <c r="E4243" i="58" s="1"/>
  <c r="D4244" i="58"/>
  <c r="E4244" i="58" s="1"/>
  <c r="D4245" i="58"/>
  <c r="E4245" i="58" s="1"/>
  <c r="D4246" i="58"/>
  <c r="E4246" i="58" s="1"/>
  <c r="F4235" i="58"/>
  <c r="F4236" i="58"/>
  <c r="F4237" i="58"/>
  <c r="F4238" i="58"/>
  <c r="F4239" i="58"/>
  <c r="F4240" i="58"/>
  <c r="F4241" i="58"/>
  <c r="F4242" i="58"/>
  <c r="F4243" i="58"/>
  <c r="F4244" i="58"/>
  <c r="F4245" i="58"/>
  <c r="F4246" i="58"/>
  <c r="J4235" i="58"/>
  <c r="J4236" i="58"/>
  <c r="J4237" i="58"/>
  <c r="J4238" i="58"/>
  <c r="J4239" i="58"/>
  <c r="J4240" i="58"/>
  <c r="J4241" i="58"/>
  <c r="J4242" i="58"/>
  <c r="J4243" i="58"/>
  <c r="J4244" i="58"/>
  <c r="J4245" i="58"/>
  <c r="J4246" i="58"/>
  <c r="K4235" i="58"/>
  <c r="K4236" i="58"/>
  <c r="K4237" i="58"/>
  <c r="K4238" i="58"/>
  <c r="K4239" i="58"/>
  <c r="K4240" i="58"/>
  <c r="K4241" i="58"/>
  <c r="K4242" i="58"/>
  <c r="K4243" i="58"/>
  <c r="K4244" i="58"/>
  <c r="K4245" i="58"/>
  <c r="K4246" i="58"/>
  <c r="M4235" i="58"/>
  <c r="M4236" i="58"/>
  <c r="M4237" i="58"/>
  <c r="M4238" i="58"/>
  <c r="M4239" i="58"/>
  <c r="M4240" i="58"/>
  <c r="M4241" i="58"/>
  <c r="M4242" i="58"/>
  <c r="M4243" i="58"/>
  <c r="M4244" i="58"/>
  <c r="M4245" i="58"/>
  <c r="M4246" i="58"/>
  <c r="P4235" i="58"/>
  <c r="P4236" i="58"/>
  <c r="P4237" i="58"/>
  <c r="P4238" i="58"/>
  <c r="P4239" i="58"/>
  <c r="P4240" i="58"/>
  <c r="P4241" i="58"/>
  <c r="P4242" i="58"/>
  <c r="P4243" i="58"/>
  <c r="P4244" i="58"/>
  <c r="P4245" i="58"/>
  <c r="P4246" i="58"/>
  <c r="Q4235" i="58"/>
  <c r="Q4236" i="58"/>
  <c r="Q4237" i="58"/>
  <c r="Q4238" i="58"/>
  <c r="Q4239" i="58"/>
  <c r="Q4240" i="58"/>
  <c r="Q4241" i="58"/>
  <c r="Q4242" i="58"/>
  <c r="Q4243" i="58"/>
  <c r="Q4244" i="58"/>
  <c r="Q4245" i="58"/>
  <c r="Q4246" i="58"/>
  <c r="R4235" i="58"/>
  <c r="T4235" i="58" s="1"/>
  <c r="V4235" i="58" s="1"/>
  <c r="R4236" i="58"/>
  <c r="T4236" i="58" s="1"/>
  <c r="V4236" i="58" s="1"/>
  <c r="R4237" i="58"/>
  <c r="T4237" i="58" s="1"/>
  <c r="V4237" i="58" s="1"/>
  <c r="R4238" i="58"/>
  <c r="T4238" i="58" s="1"/>
  <c r="V4238" i="58" s="1"/>
  <c r="R4239" i="58"/>
  <c r="T4239" i="58" s="1"/>
  <c r="V4239" i="58" s="1"/>
  <c r="R4240" i="58"/>
  <c r="T4240" i="58" s="1"/>
  <c r="V4240" i="58" s="1"/>
  <c r="R4241" i="58"/>
  <c r="T4241" i="58" s="1"/>
  <c r="V4241" i="58" s="1"/>
  <c r="R4242" i="58"/>
  <c r="T4242" i="58" s="1"/>
  <c r="V4242" i="58" s="1"/>
  <c r="R4243" i="58"/>
  <c r="T4243" i="58" s="1"/>
  <c r="V4243" i="58" s="1"/>
  <c r="R4244" i="58"/>
  <c r="T4244" i="58" s="1"/>
  <c r="V4244" i="58" s="1"/>
  <c r="R4245" i="58"/>
  <c r="T4245" i="58" s="1"/>
  <c r="V4245" i="58" s="1"/>
  <c r="R4246" i="58"/>
  <c r="T4246" i="58" s="1"/>
  <c r="V4246" i="58" s="1"/>
  <c r="X4235" i="58"/>
  <c r="X4236" i="58"/>
  <c r="X4237" i="58"/>
  <c r="X4238" i="58"/>
  <c r="X4239" i="58"/>
  <c r="X4240" i="58"/>
  <c r="X4241" i="58"/>
  <c r="X4242" i="58"/>
  <c r="X4243" i="58"/>
  <c r="X4244" i="58"/>
  <c r="X4245" i="58"/>
  <c r="X4246" i="58"/>
  <c r="A4247" i="58"/>
  <c r="A4248" i="58"/>
  <c r="A4249" i="58"/>
  <c r="A4250" i="58"/>
  <c r="A4251" i="58"/>
  <c r="A4252" i="58"/>
  <c r="A4253" i="58"/>
  <c r="A4254" i="58"/>
  <c r="A4255" i="58"/>
  <c r="A4256" i="58"/>
  <c r="A4257" i="58"/>
  <c r="A4258" i="58"/>
  <c r="B4247" i="58"/>
  <c r="B4248" i="58"/>
  <c r="B4249" i="58"/>
  <c r="B4250" i="58"/>
  <c r="B4251" i="58"/>
  <c r="B4252" i="58"/>
  <c r="B4253" i="58"/>
  <c r="B4254" i="58"/>
  <c r="B4255" i="58"/>
  <c r="B4256" i="58"/>
  <c r="B4257" i="58"/>
  <c r="B4258" i="58"/>
  <c r="D4247" i="58"/>
  <c r="E4247" i="58" s="1"/>
  <c r="D4248" i="58"/>
  <c r="E4248" i="58" s="1"/>
  <c r="D4249" i="58"/>
  <c r="E4249" i="58" s="1"/>
  <c r="D4250" i="58"/>
  <c r="E4250" i="58" s="1"/>
  <c r="D4251" i="58"/>
  <c r="E4251" i="58" s="1"/>
  <c r="D4252" i="58"/>
  <c r="E4252" i="58" s="1"/>
  <c r="D4253" i="58"/>
  <c r="E4253" i="58" s="1"/>
  <c r="D4254" i="58"/>
  <c r="E4254" i="58" s="1"/>
  <c r="D4255" i="58"/>
  <c r="E4255" i="58" s="1"/>
  <c r="D4256" i="58"/>
  <c r="E4256" i="58" s="1"/>
  <c r="D4257" i="58"/>
  <c r="E4257" i="58" s="1"/>
  <c r="D4258" i="58"/>
  <c r="E4258" i="58" s="1"/>
  <c r="F4247" i="58"/>
  <c r="F4248" i="58"/>
  <c r="F4249" i="58"/>
  <c r="F4250" i="58"/>
  <c r="F4251" i="58"/>
  <c r="F4252" i="58"/>
  <c r="F4253" i="58"/>
  <c r="F4254" i="58"/>
  <c r="F4255" i="58"/>
  <c r="F4256" i="58"/>
  <c r="F4257" i="58"/>
  <c r="F4258" i="58"/>
  <c r="J4247" i="58"/>
  <c r="J4248" i="58"/>
  <c r="J4249" i="58"/>
  <c r="J4250" i="58"/>
  <c r="J4251" i="58"/>
  <c r="J4252" i="58"/>
  <c r="J4253" i="58"/>
  <c r="J4254" i="58"/>
  <c r="J4255" i="58"/>
  <c r="J4256" i="58"/>
  <c r="J4257" i="58"/>
  <c r="J4258" i="58"/>
  <c r="K4247" i="58"/>
  <c r="K4248" i="58"/>
  <c r="K4249" i="58"/>
  <c r="K4250" i="58"/>
  <c r="K4251" i="58"/>
  <c r="K4252" i="58"/>
  <c r="K4253" i="58"/>
  <c r="K4254" i="58"/>
  <c r="K4255" i="58"/>
  <c r="K4256" i="58"/>
  <c r="K4257" i="58"/>
  <c r="K4258" i="58"/>
  <c r="M4247" i="58"/>
  <c r="M4248" i="58"/>
  <c r="M4249" i="58"/>
  <c r="M4250" i="58"/>
  <c r="M4251" i="58"/>
  <c r="M4252" i="58"/>
  <c r="M4253" i="58"/>
  <c r="M4254" i="58"/>
  <c r="M4255" i="58"/>
  <c r="M4256" i="58"/>
  <c r="M4257" i="58"/>
  <c r="M4258" i="58"/>
  <c r="P4247" i="58"/>
  <c r="P4248" i="58"/>
  <c r="P4249" i="58"/>
  <c r="P4250" i="58"/>
  <c r="P4251" i="58"/>
  <c r="P4252" i="58"/>
  <c r="P4253" i="58"/>
  <c r="P4254" i="58"/>
  <c r="P4255" i="58"/>
  <c r="P4256" i="58"/>
  <c r="P4257" i="58"/>
  <c r="P4258" i="58"/>
  <c r="Q4247" i="58"/>
  <c r="Q4248" i="58"/>
  <c r="Q4249" i="58"/>
  <c r="Q4250" i="58"/>
  <c r="Q4251" i="58"/>
  <c r="Q4252" i="58"/>
  <c r="Q4253" i="58"/>
  <c r="Q4254" i="58"/>
  <c r="Q4255" i="58"/>
  <c r="Q4256" i="58"/>
  <c r="Q4257" i="58"/>
  <c r="Q4258" i="58"/>
  <c r="R4247" i="58"/>
  <c r="T4247" i="58" s="1"/>
  <c r="V4247" i="58" s="1"/>
  <c r="R4248" i="58"/>
  <c r="T4248" i="58" s="1"/>
  <c r="V4248" i="58" s="1"/>
  <c r="R4249" i="58"/>
  <c r="T4249" i="58" s="1"/>
  <c r="V4249" i="58" s="1"/>
  <c r="R4250" i="58"/>
  <c r="T4250" i="58" s="1"/>
  <c r="V4250" i="58" s="1"/>
  <c r="R4251" i="58"/>
  <c r="T4251" i="58" s="1"/>
  <c r="V4251" i="58" s="1"/>
  <c r="R4252" i="58"/>
  <c r="T4252" i="58" s="1"/>
  <c r="V4252" i="58" s="1"/>
  <c r="R4253" i="58"/>
  <c r="T4253" i="58" s="1"/>
  <c r="V4253" i="58" s="1"/>
  <c r="R4254" i="58"/>
  <c r="T4254" i="58" s="1"/>
  <c r="V4254" i="58" s="1"/>
  <c r="R4255" i="58"/>
  <c r="T4255" i="58" s="1"/>
  <c r="V4255" i="58" s="1"/>
  <c r="R4256" i="58"/>
  <c r="T4256" i="58" s="1"/>
  <c r="V4256" i="58" s="1"/>
  <c r="R4257" i="58"/>
  <c r="T4257" i="58" s="1"/>
  <c r="V4257" i="58" s="1"/>
  <c r="R4258" i="58"/>
  <c r="T4258" i="58" s="1"/>
  <c r="V4258" i="58" s="1"/>
  <c r="X4247" i="58"/>
  <c r="X4248" i="58"/>
  <c r="X4249" i="58"/>
  <c r="X4250" i="58"/>
  <c r="X4251" i="58"/>
  <c r="X4252" i="58"/>
  <c r="X4253" i="58"/>
  <c r="X4254" i="58"/>
  <c r="X4255" i="58"/>
  <c r="X4256" i="58"/>
  <c r="X4257" i="58"/>
  <c r="X4258" i="58"/>
  <c r="A4259" i="58"/>
  <c r="A4260" i="58"/>
  <c r="A4261" i="58"/>
  <c r="A4262" i="58"/>
  <c r="A4263" i="58"/>
  <c r="A4264" i="58"/>
  <c r="A4265" i="58"/>
  <c r="A4266" i="58"/>
  <c r="A4267" i="58"/>
  <c r="A4268" i="58"/>
  <c r="A4269" i="58"/>
  <c r="A4270" i="58"/>
  <c r="B4259" i="58"/>
  <c r="B4260" i="58"/>
  <c r="B4261" i="58"/>
  <c r="B4262" i="58"/>
  <c r="B4263" i="58"/>
  <c r="B4264" i="58"/>
  <c r="B4265" i="58"/>
  <c r="B4266" i="58"/>
  <c r="B4267" i="58"/>
  <c r="B4268" i="58"/>
  <c r="B4269" i="58"/>
  <c r="B4270" i="58"/>
  <c r="D4259" i="58"/>
  <c r="E4259" i="58" s="1"/>
  <c r="D4260" i="58"/>
  <c r="E4260" i="58" s="1"/>
  <c r="D4261" i="58"/>
  <c r="E4261" i="58" s="1"/>
  <c r="D4262" i="58"/>
  <c r="E4262" i="58" s="1"/>
  <c r="D4263" i="58"/>
  <c r="E4263" i="58" s="1"/>
  <c r="D4264" i="58"/>
  <c r="E4264" i="58" s="1"/>
  <c r="D4265" i="58"/>
  <c r="E4265" i="58" s="1"/>
  <c r="D4266" i="58"/>
  <c r="E4266" i="58" s="1"/>
  <c r="D4267" i="58"/>
  <c r="E4267" i="58" s="1"/>
  <c r="D4268" i="58"/>
  <c r="E4268" i="58" s="1"/>
  <c r="D4269" i="58"/>
  <c r="E4269" i="58" s="1"/>
  <c r="D4270" i="58"/>
  <c r="E4270" i="58" s="1"/>
  <c r="F4259" i="58"/>
  <c r="F4260" i="58"/>
  <c r="F4261" i="58"/>
  <c r="F4262" i="58"/>
  <c r="F4263" i="58"/>
  <c r="F4264" i="58"/>
  <c r="F4265" i="58"/>
  <c r="F4266" i="58"/>
  <c r="F4267" i="58"/>
  <c r="F4268" i="58"/>
  <c r="F4269" i="58"/>
  <c r="F4270" i="58"/>
  <c r="J4259" i="58"/>
  <c r="J4260" i="58"/>
  <c r="J4261" i="58"/>
  <c r="J4262" i="58"/>
  <c r="J4263" i="58"/>
  <c r="J4264" i="58"/>
  <c r="J4265" i="58"/>
  <c r="J4266" i="58"/>
  <c r="J4267" i="58"/>
  <c r="J4268" i="58"/>
  <c r="J4269" i="58"/>
  <c r="J4270" i="58"/>
  <c r="K4259" i="58"/>
  <c r="K4260" i="58"/>
  <c r="K4261" i="58"/>
  <c r="K4262" i="58"/>
  <c r="K4263" i="58"/>
  <c r="K4264" i="58"/>
  <c r="K4265" i="58"/>
  <c r="K4266" i="58"/>
  <c r="K4267" i="58"/>
  <c r="K4268" i="58"/>
  <c r="K4269" i="58"/>
  <c r="K4270" i="58"/>
  <c r="M4259" i="58"/>
  <c r="M4260" i="58"/>
  <c r="M4261" i="58"/>
  <c r="M4262" i="58"/>
  <c r="M4263" i="58"/>
  <c r="M4264" i="58"/>
  <c r="M4265" i="58"/>
  <c r="M4266" i="58"/>
  <c r="M4267" i="58"/>
  <c r="M4268" i="58"/>
  <c r="M4269" i="58"/>
  <c r="M4270" i="58"/>
  <c r="P4259" i="58"/>
  <c r="P4260" i="58"/>
  <c r="P4261" i="58"/>
  <c r="P4262" i="58"/>
  <c r="P4263" i="58"/>
  <c r="P4264" i="58"/>
  <c r="P4265" i="58"/>
  <c r="P4266" i="58"/>
  <c r="P4267" i="58"/>
  <c r="P4268" i="58"/>
  <c r="P4269" i="58"/>
  <c r="P4270" i="58"/>
  <c r="Q4259" i="58"/>
  <c r="Q4260" i="58"/>
  <c r="Q4261" i="58"/>
  <c r="Q4262" i="58"/>
  <c r="Q4263" i="58"/>
  <c r="Q4264" i="58"/>
  <c r="Q4265" i="58"/>
  <c r="Q4266" i="58"/>
  <c r="Q4267" i="58"/>
  <c r="Q4268" i="58"/>
  <c r="Q4269" i="58"/>
  <c r="Q4270" i="58"/>
  <c r="R4259" i="58"/>
  <c r="T4259" i="58" s="1"/>
  <c r="V4259" i="58" s="1"/>
  <c r="R4260" i="58"/>
  <c r="T4260" i="58" s="1"/>
  <c r="V4260" i="58" s="1"/>
  <c r="R4261" i="58"/>
  <c r="T4261" i="58" s="1"/>
  <c r="V4261" i="58" s="1"/>
  <c r="R4262" i="58"/>
  <c r="T4262" i="58" s="1"/>
  <c r="V4262" i="58" s="1"/>
  <c r="R4263" i="58"/>
  <c r="T4263" i="58" s="1"/>
  <c r="V4263" i="58" s="1"/>
  <c r="R4264" i="58"/>
  <c r="T4264" i="58" s="1"/>
  <c r="V4264" i="58" s="1"/>
  <c r="R4265" i="58"/>
  <c r="T4265" i="58" s="1"/>
  <c r="V4265" i="58" s="1"/>
  <c r="R4266" i="58"/>
  <c r="T4266" i="58" s="1"/>
  <c r="V4266" i="58" s="1"/>
  <c r="R4267" i="58"/>
  <c r="T4267" i="58" s="1"/>
  <c r="V4267" i="58" s="1"/>
  <c r="R4268" i="58"/>
  <c r="T4268" i="58" s="1"/>
  <c r="V4268" i="58" s="1"/>
  <c r="R4269" i="58"/>
  <c r="T4269" i="58" s="1"/>
  <c r="V4269" i="58" s="1"/>
  <c r="R4270" i="58"/>
  <c r="T4270" i="58" s="1"/>
  <c r="V4270" i="58" s="1"/>
  <c r="X4259" i="58"/>
  <c r="X4260" i="58"/>
  <c r="X4261" i="58"/>
  <c r="X4262" i="58"/>
  <c r="X4263" i="58"/>
  <c r="X4264" i="58"/>
  <c r="X4265" i="58"/>
  <c r="X4266" i="58"/>
  <c r="X4267" i="58"/>
  <c r="X4268" i="58"/>
  <c r="X4269" i="58"/>
  <c r="X4270" i="58"/>
  <c r="AE4226" i="58"/>
  <c r="AE4225" i="58"/>
  <c r="A4202" i="58"/>
  <c r="A4203" i="58"/>
  <c r="A4204" i="58"/>
  <c r="A4205" i="58"/>
  <c r="A4206" i="58"/>
  <c r="A4207" i="58"/>
  <c r="A4208" i="58"/>
  <c r="A4209" i="58"/>
  <c r="B4202" i="58"/>
  <c r="B4203" i="58"/>
  <c r="B4204" i="58"/>
  <c r="B4205" i="58"/>
  <c r="B4206" i="58"/>
  <c r="B4207" i="58"/>
  <c r="B4208" i="58"/>
  <c r="B4209" i="58"/>
  <c r="D4202" i="58"/>
  <c r="E4202" i="58" s="1"/>
  <c r="D4203" i="58"/>
  <c r="E4203" i="58" s="1"/>
  <c r="D4204" i="58"/>
  <c r="E4204" i="58" s="1"/>
  <c r="D4205" i="58"/>
  <c r="E4205" i="58" s="1"/>
  <c r="D4206" i="58"/>
  <c r="E4206" i="58" s="1"/>
  <c r="D4207" i="58"/>
  <c r="E4207" i="58" s="1"/>
  <c r="D4208" i="58"/>
  <c r="E4208" i="58" s="1"/>
  <c r="D4209" i="58"/>
  <c r="E4209" i="58" s="1"/>
  <c r="F4202" i="58"/>
  <c r="F4203" i="58"/>
  <c r="F4204" i="58"/>
  <c r="F4205" i="58"/>
  <c r="F4206" i="58"/>
  <c r="F4207" i="58"/>
  <c r="F4208" i="58"/>
  <c r="F4209" i="58"/>
  <c r="J4202" i="58"/>
  <c r="J4203" i="58"/>
  <c r="J4204" i="58"/>
  <c r="J4205" i="58"/>
  <c r="J4206" i="58"/>
  <c r="J4207" i="58"/>
  <c r="J4208" i="58"/>
  <c r="J4209" i="58"/>
  <c r="K4202" i="58"/>
  <c r="K4203" i="58"/>
  <c r="K4204" i="58"/>
  <c r="K4205" i="58"/>
  <c r="K4206" i="58"/>
  <c r="K4207" i="58"/>
  <c r="K4208" i="58"/>
  <c r="K4209" i="58"/>
  <c r="M4202" i="58"/>
  <c r="M4203" i="58"/>
  <c r="M4204" i="58"/>
  <c r="M4205" i="58"/>
  <c r="M4206" i="58"/>
  <c r="M4207" i="58"/>
  <c r="M4208" i="58"/>
  <c r="M4209" i="58"/>
  <c r="P4202" i="58"/>
  <c r="P4203" i="58"/>
  <c r="P4204" i="58"/>
  <c r="P4205" i="58"/>
  <c r="P4206" i="58"/>
  <c r="P4207" i="58"/>
  <c r="P4208" i="58"/>
  <c r="P4209" i="58"/>
  <c r="Q4202" i="58"/>
  <c r="Q4203" i="58"/>
  <c r="Q4204" i="58"/>
  <c r="Q4205" i="58"/>
  <c r="Q4206" i="58"/>
  <c r="Q4207" i="58"/>
  <c r="Q4208" i="58"/>
  <c r="Q4209" i="58"/>
  <c r="R4202" i="58"/>
  <c r="T4202" i="58" s="1"/>
  <c r="V4202" i="58" s="1"/>
  <c r="R4203" i="58"/>
  <c r="T4203" i="58" s="1"/>
  <c r="V4203" i="58" s="1"/>
  <c r="R4204" i="58"/>
  <c r="T4204" i="58" s="1"/>
  <c r="V4204" i="58" s="1"/>
  <c r="R4205" i="58"/>
  <c r="T4205" i="58" s="1"/>
  <c r="V4205" i="58" s="1"/>
  <c r="R4206" i="58"/>
  <c r="T4206" i="58" s="1"/>
  <c r="V4206" i="58" s="1"/>
  <c r="R4207" i="58"/>
  <c r="T4207" i="58" s="1"/>
  <c r="V4207" i="58" s="1"/>
  <c r="R4208" i="58"/>
  <c r="T4208" i="58" s="1"/>
  <c r="V4208" i="58" s="1"/>
  <c r="R4209" i="58"/>
  <c r="T4209" i="58" s="1"/>
  <c r="V4209" i="58" s="1"/>
  <c r="X4202" i="58"/>
  <c r="X4203" i="58"/>
  <c r="X4204" i="58"/>
  <c r="X4205" i="58"/>
  <c r="X4206" i="58"/>
  <c r="X4207" i="58"/>
  <c r="X4208" i="58"/>
  <c r="X4209" i="58"/>
  <c r="A4210" i="58"/>
  <c r="A4211" i="58"/>
  <c r="A4212" i="58"/>
  <c r="A4213" i="58"/>
  <c r="A4214" i="58"/>
  <c r="A4215" i="58"/>
  <c r="A4216" i="58"/>
  <c r="A4217" i="58"/>
  <c r="B4210" i="58"/>
  <c r="B4211" i="58"/>
  <c r="B4212" i="58"/>
  <c r="B4213" i="58"/>
  <c r="B4214" i="58"/>
  <c r="B4215" i="58"/>
  <c r="B4216" i="58"/>
  <c r="B4217" i="58"/>
  <c r="D4210" i="58"/>
  <c r="E4210" i="58" s="1"/>
  <c r="D4211" i="58"/>
  <c r="E4211" i="58" s="1"/>
  <c r="D4212" i="58"/>
  <c r="E4212" i="58" s="1"/>
  <c r="D4213" i="58"/>
  <c r="E4213" i="58" s="1"/>
  <c r="D4214" i="58"/>
  <c r="E4214" i="58" s="1"/>
  <c r="D4215" i="58"/>
  <c r="E4215" i="58" s="1"/>
  <c r="D4216" i="58"/>
  <c r="E4216" i="58" s="1"/>
  <c r="D4217" i="58"/>
  <c r="E4217" i="58" s="1"/>
  <c r="F4210" i="58"/>
  <c r="F4211" i="58"/>
  <c r="F4212" i="58"/>
  <c r="F4213" i="58"/>
  <c r="F4214" i="58"/>
  <c r="F4215" i="58"/>
  <c r="F4216" i="58"/>
  <c r="F4217" i="58"/>
  <c r="J4210" i="58"/>
  <c r="J4211" i="58"/>
  <c r="J4212" i="58"/>
  <c r="J4213" i="58"/>
  <c r="J4214" i="58"/>
  <c r="J4215" i="58"/>
  <c r="J4216" i="58"/>
  <c r="J4217" i="58"/>
  <c r="K4210" i="58"/>
  <c r="K4211" i="58"/>
  <c r="K4212" i="58"/>
  <c r="K4213" i="58"/>
  <c r="K4214" i="58"/>
  <c r="K4215" i="58"/>
  <c r="K4216" i="58"/>
  <c r="K4217" i="58"/>
  <c r="M4210" i="58"/>
  <c r="M4211" i="58"/>
  <c r="M4212" i="58"/>
  <c r="M4213" i="58"/>
  <c r="M4214" i="58"/>
  <c r="M4215" i="58"/>
  <c r="M4216" i="58"/>
  <c r="M4217" i="58"/>
  <c r="P4210" i="58"/>
  <c r="P4211" i="58"/>
  <c r="P4212" i="58"/>
  <c r="P4213" i="58"/>
  <c r="P4214" i="58"/>
  <c r="P4215" i="58"/>
  <c r="P4216" i="58"/>
  <c r="P4217" i="58"/>
  <c r="Q4210" i="58"/>
  <c r="Q4211" i="58"/>
  <c r="Q4212" i="58"/>
  <c r="Q4213" i="58"/>
  <c r="Q4214" i="58"/>
  <c r="Q4215" i="58"/>
  <c r="Q4216" i="58"/>
  <c r="Q4217" i="58"/>
  <c r="R4210" i="58"/>
  <c r="T4210" i="58" s="1"/>
  <c r="V4210" i="58" s="1"/>
  <c r="R4211" i="58"/>
  <c r="T4211" i="58" s="1"/>
  <c r="V4211" i="58" s="1"/>
  <c r="R4212" i="58"/>
  <c r="T4212" i="58" s="1"/>
  <c r="V4212" i="58" s="1"/>
  <c r="R4213" i="58"/>
  <c r="T4213" i="58" s="1"/>
  <c r="V4213" i="58" s="1"/>
  <c r="R4214" i="58"/>
  <c r="T4214" i="58" s="1"/>
  <c r="V4214" i="58" s="1"/>
  <c r="R4215" i="58"/>
  <c r="T4215" i="58" s="1"/>
  <c r="V4215" i="58" s="1"/>
  <c r="R4216" i="58"/>
  <c r="T4216" i="58" s="1"/>
  <c r="V4216" i="58" s="1"/>
  <c r="R4217" i="58"/>
  <c r="T4217" i="58" s="1"/>
  <c r="V4217" i="58" s="1"/>
  <c r="X4210" i="58"/>
  <c r="X4211" i="58"/>
  <c r="X4212" i="58"/>
  <c r="X4213" i="58"/>
  <c r="X4214" i="58"/>
  <c r="X4215" i="58"/>
  <c r="X4216" i="58"/>
  <c r="X4217" i="58"/>
  <c r="A4218" i="58"/>
  <c r="A4219" i="58"/>
  <c r="A4220" i="58"/>
  <c r="A4221" i="58"/>
  <c r="A4222" i="58"/>
  <c r="A4223" i="58"/>
  <c r="A4224" i="58"/>
  <c r="A4225" i="58"/>
  <c r="B4218" i="58"/>
  <c r="B4219" i="58"/>
  <c r="B4220" i="58"/>
  <c r="B4221" i="58"/>
  <c r="B4222" i="58"/>
  <c r="B4223" i="58"/>
  <c r="B4224" i="58"/>
  <c r="B4225" i="58"/>
  <c r="D4218" i="58"/>
  <c r="E4218" i="58" s="1"/>
  <c r="D4219" i="58"/>
  <c r="E4219" i="58" s="1"/>
  <c r="D4220" i="58"/>
  <c r="E4220" i="58" s="1"/>
  <c r="D4221" i="58"/>
  <c r="E4221" i="58" s="1"/>
  <c r="D4222" i="58"/>
  <c r="E4222" i="58" s="1"/>
  <c r="D4223" i="58"/>
  <c r="E4223" i="58" s="1"/>
  <c r="D4224" i="58"/>
  <c r="E4224" i="58" s="1"/>
  <c r="D4225" i="58"/>
  <c r="E4225" i="58" s="1"/>
  <c r="F4218" i="58"/>
  <c r="F4219" i="58"/>
  <c r="F4220" i="58"/>
  <c r="F4221" i="58"/>
  <c r="F4222" i="58"/>
  <c r="F4223" i="58"/>
  <c r="F4224" i="58"/>
  <c r="F4225" i="58"/>
  <c r="J4218" i="58"/>
  <c r="J4219" i="58"/>
  <c r="J4220" i="58"/>
  <c r="J4221" i="58"/>
  <c r="J4222" i="58"/>
  <c r="J4223" i="58"/>
  <c r="J4224" i="58"/>
  <c r="J4225" i="58"/>
  <c r="K4218" i="58"/>
  <c r="K4219" i="58"/>
  <c r="K4220" i="58"/>
  <c r="K4221" i="58"/>
  <c r="K4222" i="58"/>
  <c r="K4223" i="58"/>
  <c r="K4224" i="58"/>
  <c r="K4225" i="58"/>
  <c r="M4218" i="58"/>
  <c r="M4219" i="58"/>
  <c r="M4220" i="58"/>
  <c r="M4221" i="58"/>
  <c r="M4222" i="58"/>
  <c r="M4223" i="58"/>
  <c r="M4224" i="58"/>
  <c r="M4225" i="58"/>
  <c r="P4218" i="58"/>
  <c r="P4219" i="58"/>
  <c r="P4220" i="58"/>
  <c r="P4221" i="58"/>
  <c r="P4222" i="58"/>
  <c r="P4223" i="58"/>
  <c r="P4224" i="58"/>
  <c r="P4225" i="58"/>
  <c r="Q4218" i="58"/>
  <c r="Q4219" i="58"/>
  <c r="Q4220" i="58"/>
  <c r="Q4221" i="58"/>
  <c r="Q4222" i="58"/>
  <c r="Q4223" i="58"/>
  <c r="Q4224" i="58"/>
  <c r="Q4225" i="58"/>
  <c r="R4218" i="58"/>
  <c r="T4218" i="58" s="1"/>
  <c r="V4218" i="58" s="1"/>
  <c r="R4219" i="58"/>
  <c r="T4219" i="58" s="1"/>
  <c r="V4219" i="58" s="1"/>
  <c r="R4220" i="58"/>
  <c r="T4220" i="58" s="1"/>
  <c r="V4220" i="58" s="1"/>
  <c r="R4221" i="58"/>
  <c r="T4221" i="58" s="1"/>
  <c r="V4221" i="58" s="1"/>
  <c r="R4222" i="58"/>
  <c r="T4222" i="58" s="1"/>
  <c r="V4222" i="58" s="1"/>
  <c r="R4223" i="58"/>
  <c r="T4223" i="58" s="1"/>
  <c r="V4223" i="58" s="1"/>
  <c r="R4224" i="58"/>
  <c r="T4224" i="58" s="1"/>
  <c r="V4224" i="58" s="1"/>
  <c r="R4225" i="58"/>
  <c r="T4225" i="58" s="1"/>
  <c r="V4225" i="58" s="1"/>
  <c r="X4218" i="58"/>
  <c r="X4219" i="58"/>
  <c r="X4220" i="58"/>
  <c r="X4221" i="58"/>
  <c r="X4222" i="58"/>
  <c r="X4223" i="58"/>
  <c r="X4224" i="58"/>
  <c r="X4225" i="58"/>
  <c r="A4226" i="58"/>
  <c r="A4227" i="58"/>
  <c r="A4228" i="58"/>
  <c r="A4229" i="58"/>
  <c r="A4230" i="58"/>
  <c r="A4231" i="58"/>
  <c r="A4232" i="58"/>
  <c r="A4233" i="58"/>
  <c r="B4226" i="58"/>
  <c r="B4227" i="58"/>
  <c r="B4228" i="58"/>
  <c r="B4229" i="58"/>
  <c r="B4230" i="58"/>
  <c r="B4231" i="58"/>
  <c r="B4232" i="58"/>
  <c r="B4233" i="58"/>
  <c r="D4226" i="58"/>
  <c r="E4226" i="58" s="1"/>
  <c r="D4227" i="58"/>
  <c r="E4227" i="58" s="1"/>
  <c r="D4228" i="58"/>
  <c r="E4228" i="58" s="1"/>
  <c r="D4229" i="58"/>
  <c r="E4229" i="58" s="1"/>
  <c r="D4230" i="58"/>
  <c r="E4230" i="58" s="1"/>
  <c r="D4231" i="58"/>
  <c r="E4231" i="58" s="1"/>
  <c r="D4232" i="58"/>
  <c r="E4232" i="58" s="1"/>
  <c r="D4233" i="58"/>
  <c r="E4233" i="58" s="1"/>
  <c r="F4226" i="58"/>
  <c r="F4227" i="58"/>
  <c r="F4228" i="58"/>
  <c r="F4229" i="58"/>
  <c r="F4230" i="58"/>
  <c r="F4231" i="58"/>
  <c r="F4232" i="58"/>
  <c r="F4233" i="58"/>
  <c r="J4226" i="58"/>
  <c r="J4227" i="58"/>
  <c r="J4228" i="58"/>
  <c r="J4229" i="58"/>
  <c r="J4230" i="58"/>
  <c r="J4231" i="58"/>
  <c r="J4232" i="58"/>
  <c r="J4233" i="58"/>
  <c r="K4226" i="58"/>
  <c r="K4227" i="58"/>
  <c r="K4228" i="58"/>
  <c r="K4229" i="58"/>
  <c r="K4230" i="58"/>
  <c r="K4231" i="58"/>
  <c r="K4232" i="58"/>
  <c r="K4233" i="58"/>
  <c r="M4226" i="58"/>
  <c r="M4227" i="58"/>
  <c r="M4228" i="58"/>
  <c r="M4229" i="58"/>
  <c r="M4230" i="58"/>
  <c r="M4231" i="58"/>
  <c r="M4232" i="58"/>
  <c r="M4233" i="58"/>
  <c r="P4226" i="58"/>
  <c r="P4227" i="58"/>
  <c r="P4228" i="58"/>
  <c r="P4229" i="58"/>
  <c r="P4230" i="58"/>
  <c r="P4231" i="58"/>
  <c r="P4232" i="58"/>
  <c r="P4233" i="58"/>
  <c r="Q4226" i="58"/>
  <c r="Q4227" i="58"/>
  <c r="Q4228" i="58"/>
  <c r="Q4229" i="58"/>
  <c r="Q4230" i="58"/>
  <c r="Q4231" i="58"/>
  <c r="Q4232" i="58"/>
  <c r="Q4233" i="58"/>
  <c r="R4226" i="58"/>
  <c r="T4226" i="58" s="1"/>
  <c r="V4226" i="58" s="1"/>
  <c r="R4227" i="58"/>
  <c r="T4227" i="58" s="1"/>
  <c r="V4227" i="58" s="1"/>
  <c r="R4228" i="58"/>
  <c r="T4228" i="58" s="1"/>
  <c r="V4228" i="58" s="1"/>
  <c r="R4229" i="58"/>
  <c r="T4229" i="58" s="1"/>
  <c r="V4229" i="58" s="1"/>
  <c r="R4230" i="58"/>
  <c r="T4230" i="58" s="1"/>
  <c r="V4230" i="58" s="1"/>
  <c r="R4231" i="58"/>
  <c r="T4231" i="58" s="1"/>
  <c r="V4231" i="58" s="1"/>
  <c r="R4232" i="58"/>
  <c r="T4232" i="58" s="1"/>
  <c r="V4232" i="58" s="1"/>
  <c r="R4233" i="58"/>
  <c r="T4233" i="58" s="1"/>
  <c r="V4233" i="58" s="1"/>
  <c r="X4226" i="58"/>
  <c r="X4227" i="58"/>
  <c r="X4228" i="58"/>
  <c r="X4229" i="58"/>
  <c r="X4230" i="58"/>
  <c r="X4231" i="58"/>
  <c r="X4232" i="58"/>
  <c r="X4233" i="58"/>
  <c r="A4234" i="58"/>
  <c r="A4271" i="58"/>
  <c r="A4272" i="58"/>
  <c r="A4273" i="58"/>
  <c r="A4274" i="58"/>
  <c r="A4275" i="58"/>
  <c r="A4276" i="58"/>
  <c r="A4277" i="58"/>
  <c r="B4234" i="58"/>
  <c r="B4271" i="58"/>
  <c r="B4272" i="58"/>
  <c r="B4273" i="58"/>
  <c r="B4274" i="58"/>
  <c r="B4275" i="58"/>
  <c r="B4276" i="58"/>
  <c r="B4277" i="58"/>
  <c r="D4234" i="58"/>
  <c r="E4234" i="58" s="1"/>
  <c r="D4271" i="58"/>
  <c r="E4271" i="58" s="1"/>
  <c r="D4272" i="58"/>
  <c r="E4272" i="58" s="1"/>
  <c r="D4273" i="58"/>
  <c r="E4273" i="58" s="1"/>
  <c r="D4274" i="58"/>
  <c r="E4274" i="58" s="1"/>
  <c r="D4275" i="58"/>
  <c r="E4275" i="58" s="1"/>
  <c r="D4276" i="58"/>
  <c r="E4276" i="58" s="1"/>
  <c r="D4277" i="58"/>
  <c r="E4277" i="58" s="1"/>
  <c r="F4234" i="58"/>
  <c r="F4271" i="58"/>
  <c r="F4272" i="58"/>
  <c r="F4273" i="58"/>
  <c r="F4274" i="58"/>
  <c r="F4275" i="58"/>
  <c r="F4276" i="58"/>
  <c r="F4277" i="58"/>
  <c r="J4234" i="58"/>
  <c r="J4271" i="58"/>
  <c r="J4272" i="58"/>
  <c r="J4273" i="58"/>
  <c r="J4274" i="58"/>
  <c r="J4275" i="58"/>
  <c r="J4276" i="58"/>
  <c r="J4277" i="58"/>
  <c r="K4234" i="58"/>
  <c r="K4271" i="58"/>
  <c r="K4272" i="58"/>
  <c r="K4273" i="58"/>
  <c r="K4274" i="58"/>
  <c r="K4275" i="58"/>
  <c r="K4276" i="58"/>
  <c r="K4277" i="58"/>
  <c r="M4234" i="58"/>
  <c r="M4271" i="58"/>
  <c r="M4272" i="58"/>
  <c r="M4273" i="58"/>
  <c r="M4274" i="58"/>
  <c r="M4275" i="58"/>
  <c r="M4276" i="58"/>
  <c r="M4277" i="58"/>
  <c r="P4234" i="58"/>
  <c r="P4271" i="58"/>
  <c r="P4272" i="58"/>
  <c r="P4273" i="58"/>
  <c r="P4274" i="58"/>
  <c r="P4275" i="58"/>
  <c r="P4276" i="58"/>
  <c r="P4277" i="58"/>
  <c r="Q4234" i="58"/>
  <c r="Q4271" i="58"/>
  <c r="Q4272" i="58"/>
  <c r="Q4273" i="58"/>
  <c r="Q4274" i="58"/>
  <c r="Q4275" i="58"/>
  <c r="Q4276" i="58"/>
  <c r="Q4277" i="58"/>
  <c r="R4234" i="58"/>
  <c r="T4234" i="58" s="1"/>
  <c r="V4234" i="58" s="1"/>
  <c r="R4271" i="58"/>
  <c r="T4271" i="58" s="1"/>
  <c r="V4271" i="58" s="1"/>
  <c r="R4272" i="58"/>
  <c r="T4272" i="58" s="1"/>
  <c r="V4272" i="58" s="1"/>
  <c r="R4273" i="58"/>
  <c r="T4273" i="58" s="1"/>
  <c r="V4273" i="58" s="1"/>
  <c r="R4274" i="58"/>
  <c r="T4274" i="58" s="1"/>
  <c r="V4274" i="58" s="1"/>
  <c r="R4275" i="58"/>
  <c r="T4275" i="58" s="1"/>
  <c r="V4275" i="58" s="1"/>
  <c r="R4276" i="58"/>
  <c r="T4276" i="58" s="1"/>
  <c r="V4276" i="58" s="1"/>
  <c r="R4277" i="58"/>
  <c r="T4277" i="58" s="1"/>
  <c r="V4277" i="58" s="1"/>
  <c r="X4234" i="58"/>
  <c r="X4271" i="58"/>
  <c r="X4272" i="58"/>
  <c r="X4273" i="58"/>
  <c r="X4274" i="58"/>
  <c r="X4275" i="58"/>
  <c r="X4276" i="58"/>
  <c r="X4277" i="58"/>
  <c r="A4278" i="58"/>
  <c r="A4279" i="58"/>
  <c r="A4280" i="58"/>
  <c r="A4281" i="58"/>
  <c r="A4282" i="58"/>
  <c r="A4283" i="58"/>
  <c r="A4284" i="58"/>
  <c r="A4285" i="58"/>
  <c r="B4278" i="58"/>
  <c r="B4279" i="58"/>
  <c r="B4280" i="58"/>
  <c r="B4281" i="58"/>
  <c r="B4282" i="58"/>
  <c r="B4283" i="58"/>
  <c r="B4284" i="58"/>
  <c r="B4285" i="58"/>
  <c r="D4278" i="58"/>
  <c r="E4278" i="58" s="1"/>
  <c r="D4279" i="58"/>
  <c r="E4279" i="58" s="1"/>
  <c r="D4280" i="58"/>
  <c r="E4280" i="58" s="1"/>
  <c r="D4281" i="58"/>
  <c r="E4281" i="58" s="1"/>
  <c r="D4282" i="58"/>
  <c r="E4282" i="58" s="1"/>
  <c r="D4283" i="58"/>
  <c r="E4283" i="58" s="1"/>
  <c r="D4284" i="58"/>
  <c r="E4284" i="58" s="1"/>
  <c r="D4285" i="58"/>
  <c r="E4285" i="58" s="1"/>
  <c r="F4278" i="58"/>
  <c r="F4279" i="58"/>
  <c r="F4280" i="58"/>
  <c r="F4281" i="58"/>
  <c r="F4282" i="58"/>
  <c r="F4283" i="58"/>
  <c r="F4284" i="58"/>
  <c r="F4285" i="58"/>
  <c r="J4278" i="58"/>
  <c r="J4279" i="58"/>
  <c r="J4280" i="58"/>
  <c r="J4281" i="58"/>
  <c r="J4282" i="58"/>
  <c r="J4283" i="58"/>
  <c r="J4284" i="58"/>
  <c r="J4285" i="58"/>
  <c r="K4278" i="58"/>
  <c r="K4279" i="58"/>
  <c r="K4280" i="58"/>
  <c r="K4281" i="58"/>
  <c r="K4282" i="58"/>
  <c r="K4283" i="58"/>
  <c r="K4284" i="58"/>
  <c r="K4285" i="58"/>
  <c r="M4278" i="58"/>
  <c r="M4279" i="58"/>
  <c r="M4280" i="58"/>
  <c r="M4281" i="58"/>
  <c r="M4282" i="58"/>
  <c r="M4283" i="58"/>
  <c r="M4284" i="58"/>
  <c r="M4285" i="58"/>
  <c r="P4278" i="58"/>
  <c r="P4279" i="58"/>
  <c r="P4280" i="58"/>
  <c r="P4281" i="58"/>
  <c r="P4282" i="58"/>
  <c r="P4283" i="58"/>
  <c r="P4284" i="58"/>
  <c r="P4285" i="58"/>
  <c r="Q4278" i="58"/>
  <c r="Q4279" i="58"/>
  <c r="Q4280" i="58"/>
  <c r="Q4281" i="58"/>
  <c r="Q4282" i="58"/>
  <c r="Q4283" i="58"/>
  <c r="Q4284" i="58"/>
  <c r="Q4285" i="58"/>
  <c r="R4278" i="58"/>
  <c r="T4278" i="58" s="1"/>
  <c r="V4278" i="58" s="1"/>
  <c r="R4279" i="58"/>
  <c r="T4279" i="58" s="1"/>
  <c r="V4279" i="58" s="1"/>
  <c r="R4280" i="58"/>
  <c r="T4280" i="58" s="1"/>
  <c r="V4280" i="58" s="1"/>
  <c r="R4281" i="58"/>
  <c r="T4281" i="58" s="1"/>
  <c r="V4281" i="58" s="1"/>
  <c r="R4282" i="58"/>
  <c r="T4282" i="58" s="1"/>
  <c r="V4282" i="58" s="1"/>
  <c r="R4283" i="58"/>
  <c r="T4283" i="58" s="1"/>
  <c r="V4283" i="58" s="1"/>
  <c r="R4284" i="58"/>
  <c r="T4284" i="58" s="1"/>
  <c r="V4284" i="58" s="1"/>
  <c r="R4285" i="58"/>
  <c r="T4285" i="58" s="1"/>
  <c r="V4285" i="58" s="1"/>
  <c r="X4278" i="58"/>
  <c r="X4279" i="58"/>
  <c r="X4280" i="58"/>
  <c r="X4281" i="58"/>
  <c r="X4282" i="58"/>
  <c r="X4283" i="58"/>
  <c r="X4284" i="58"/>
  <c r="X4285" i="58"/>
  <c r="A4340" i="58"/>
  <c r="A4341" i="58"/>
  <c r="A4342" i="58"/>
  <c r="A4343" i="58"/>
  <c r="A4344" i="58"/>
  <c r="A4345" i="58"/>
  <c r="A4346" i="58"/>
  <c r="A4347" i="58"/>
  <c r="B4340" i="58"/>
  <c r="B4341" i="58"/>
  <c r="B4342" i="58"/>
  <c r="B4343" i="58"/>
  <c r="B4344" i="58"/>
  <c r="B4345" i="58"/>
  <c r="B4346" i="58"/>
  <c r="B4347" i="58"/>
  <c r="D4340" i="58"/>
  <c r="E4340" i="58" s="1"/>
  <c r="D4341" i="58"/>
  <c r="E4341" i="58" s="1"/>
  <c r="D4342" i="58"/>
  <c r="E4342" i="58" s="1"/>
  <c r="D4343" i="58"/>
  <c r="E4343" i="58" s="1"/>
  <c r="D4344" i="58"/>
  <c r="E4344" i="58" s="1"/>
  <c r="D4345" i="58"/>
  <c r="E4345" i="58" s="1"/>
  <c r="D4346" i="58"/>
  <c r="E4346" i="58" s="1"/>
  <c r="D4347" i="58"/>
  <c r="E4347" i="58" s="1"/>
  <c r="F4340" i="58"/>
  <c r="F4341" i="58"/>
  <c r="F4343" i="58"/>
  <c r="F4344" i="58"/>
  <c r="F4345" i="58"/>
  <c r="F4346" i="58"/>
  <c r="F4347" i="58"/>
  <c r="J4340" i="58"/>
  <c r="J4341" i="58"/>
  <c r="J4342" i="58"/>
  <c r="J4343" i="58"/>
  <c r="J4344" i="58"/>
  <c r="J4345" i="58"/>
  <c r="J4346" i="58"/>
  <c r="J4347" i="58"/>
  <c r="K4340" i="58"/>
  <c r="K4341" i="58"/>
  <c r="K4342" i="58"/>
  <c r="K4343" i="58"/>
  <c r="K4344" i="58"/>
  <c r="K4345" i="58"/>
  <c r="K4346" i="58"/>
  <c r="K4347" i="58"/>
  <c r="M4340" i="58"/>
  <c r="M4341" i="58"/>
  <c r="M4342" i="58"/>
  <c r="M4343" i="58"/>
  <c r="M4344" i="58"/>
  <c r="M4345" i="58"/>
  <c r="M4346" i="58"/>
  <c r="M4347" i="58"/>
  <c r="P4340" i="58"/>
  <c r="P4341" i="58"/>
  <c r="P4342" i="58"/>
  <c r="P4343" i="58"/>
  <c r="P4344" i="58"/>
  <c r="P4345" i="58"/>
  <c r="P4346" i="58"/>
  <c r="P4347" i="58"/>
  <c r="Q4340" i="58"/>
  <c r="Q4341" i="58"/>
  <c r="Q4342" i="58"/>
  <c r="Q4343" i="58"/>
  <c r="Q4344" i="58"/>
  <c r="Q4345" i="58"/>
  <c r="Q4346" i="58"/>
  <c r="Q4347" i="58"/>
  <c r="R4340" i="58"/>
  <c r="T4340" i="58" s="1"/>
  <c r="V4340" i="58" s="1"/>
  <c r="R4341" i="58"/>
  <c r="T4341" i="58" s="1"/>
  <c r="V4341" i="58" s="1"/>
  <c r="R4342" i="58"/>
  <c r="T4342" i="58" s="1"/>
  <c r="V4342" i="58" s="1"/>
  <c r="R4343" i="58"/>
  <c r="T4343" i="58" s="1"/>
  <c r="V4343" i="58" s="1"/>
  <c r="R4344" i="58"/>
  <c r="T4344" i="58" s="1"/>
  <c r="V4344" i="58" s="1"/>
  <c r="R4345" i="58"/>
  <c r="T4345" i="58" s="1"/>
  <c r="V4345" i="58" s="1"/>
  <c r="R4346" i="58"/>
  <c r="T4346" i="58" s="1"/>
  <c r="V4346" i="58" s="1"/>
  <c r="R4347" i="58"/>
  <c r="T4347" i="58" s="1"/>
  <c r="V4347" i="58" s="1"/>
  <c r="X4340" i="58"/>
  <c r="X4341" i="58"/>
  <c r="X4342" i="58"/>
  <c r="X4343" i="58"/>
  <c r="X4344" i="58"/>
  <c r="X4345" i="58"/>
  <c r="X4346" i="58"/>
  <c r="X4347" i="58"/>
  <c r="AE4169" i="58"/>
  <c r="AE4166" i="58"/>
  <c r="AE4165" i="58"/>
  <c r="AE4164" i="58"/>
  <c r="A4122" i="58"/>
  <c r="A4123" i="58"/>
  <c r="A4124" i="58"/>
  <c r="A4125" i="58"/>
  <c r="A4126" i="58"/>
  <c r="A4127" i="58"/>
  <c r="A4128" i="58"/>
  <c r="A4129" i="58"/>
  <c r="A4130" i="58"/>
  <c r="A4131" i="58"/>
  <c r="A4132" i="58"/>
  <c r="B4122" i="58"/>
  <c r="B4123" i="58"/>
  <c r="B4124" i="58"/>
  <c r="B4125" i="58"/>
  <c r="B4126" i="58"/>
  <c r="B4127" i="58"/>
  <c r="B4128" i="58"/>
  <c r="B4129" i="58"/>
  <c r="B4130" i="58"/>
  <c r="B4131" i="58"/>
  <c r="B4132" i="58"/>
  <c r="D4122" i="58"/>
  <c r="E4122" i="58" s="1"/>
  <c r="D4123" i="58"/>
  <c r="E4123" i="58" s="1"/>
  <c r="D4124" i="58"/>
  <c r="E4124" i="58" s="1"/>
  <c r="D4125" i="58"/>
  <c r="E4125" i="58" s="1"/>
  <c r="D4126" i="58"/>
  <c r="E4126" i="58" s="1"/>
  <c r="D4127" i="58"/>
  <c r="E4127" i="58" s="1"/>
  <c r="D4128" i="58"/>
  <c r="E4128" i="58" s="1"/>
  <c r="D4129" i="58"/>
  <c r="E4129" i="58" s="1"/>
  <c r="D4130" i="58"/>
  <c r="E4130" i="58" s="1"/>
  <c r="D4131" i="58"/>
  <c r="E4131" i="58" s="1"/>
  <c r="D4132" i="58"/>
  <c r="E4132" i="58" s="1"/>
  <c r="F4122" i="58"/>
  <c r="F4123" i="58"/>
  <c r="F4124" i="58"/>
  <c r="F4125" i="58"/>
  <c r="F4126" i="58"/>
  <c r="F4127" i="58"/>
  <c r="F4128" i="58"/>
  <c r="F4129" i="58"/>
  <c r="F4130" i="58"/>
  <c r="F4131" i="58"/>
  <c r="F4132" i="58"/>
  <c r="J4122" i="58"/>
  <c r="J4123" i="58"/>
  <c r="J4124" i="58"/>
  <c r="J4125" i="58"/>
  <c r="J4126" i="58"/>
  <c r="J4127" i="58"/>
  <c r="J4128" i="58"/>
  <c r="J4129" i="58"/>
  <c r="J4130" i="58"/>
  <c r="J4131" i="58"/>
  <c r="J4132" i="58"/>
  <c r="K4122" i="58"/>
  <c r="K4123" i="58"/>
  <c r="K4124" i="58"/>
  <c r="K4125" i="58"/>
  <c r="K4126" i="58"/>
  <c r="K4127" i="58"/>
  <c r="K4128" i="58"/>
  <c r="K4129" i="58"/>
  <c r="K4130" i="58"/>
  <c r="K4131" i="58"/>
  <c r="K4132" i="58"/>
  <c r="M4122" i="58"/>
  <c r="M4123" i="58"/>
  <c r="M4124" i="58"/>
  <c r="M4125" i="58"/>
  <c r="M4126" i="58"/>
  <c r="M4127" i="58"/>
  <c r="M4128" i="58"/>
  <c r="M4129" i="58"/>
  <c r="M4130" i="58"/>
  <c r="M4131" i="58"/>
  <c r="M4132" i="58"/>
  <c r="P4122" i="58"/>
  <c r="P4123" i="58"/>
  <c r="P4124" i="58"/>
  <c r="P4125" i="58"/>
  <c r="P4126" i="58"/>
  <c r="P4127" i="58"/>
  <c r="P4128" i="58"/>
  <c r="P4129" i="58"/>
  <c r="P4130" i="58"/>
  <c r="P4131" i="58"/>
  <c r="P4132" i="58"/>
  <c r="Q4122" i="58"/>
  <c r="Q4123" i="58"/>
  <c r="Q4124" i="58"/>
  <c r="Q4125" i="58"/>
  <c r="Q4126" i="58"/>
  <c r="Q4127" i="58"/>
  <c r="Q4128" i="58"/>
  <c r="Q4129" i="58"/>
  <c r="Q4130" i="58"/>
  <c r="Q4131" i="58"/>
  <c r="Q4132" i="58"/>
  <c r="R4122" i="58"/>
  <c r="T4122" i="58" s="1"/>
  <c r="V4122" i="58" s="1"/>
  <c r="R4123" i="58"/>
  <c r="T4123" i="58" s="1"/>
  <c r="V4123" i="58" s="1"/>
  <c r="R4124" i="58"/>
  <c r="T4124" i="58" s="1"/>
  <c r="V4124" i="58" s="1"/>
  <c r="R4125" i="58"/>
  <c r="T4125" i="58" s="1"/>
  <c r="V4125" i="58" s="1"/>
  <c r="R4126" i="58"/>
  <c r="T4126" i="58" s="1"/>
  <c r="V4126" i="58" s="1"/>
  <c r="R4127" i="58"/>
  <c r="T4127" i="58" s="1"/>
  <c r="V4127" i="58" s="1"/>
  <c r="R4128" i="58"/>
  <c r="T4128" i="58" s="1"/>
  <c r="V4128" i="58" s="1"/>
  <c r="R4129" i="58"/>
  <c r="T4129" i="58" s="1"/>
  <c r="V4129" i="58" s="1"/>
  <c r="R4130" i="58"/>
  <c r="T4130" i="58" s="1"/>
  <c r="V4130" i="58" s="1"/>
  <c r="R4131" i="58"/>
  <c r="T4131" i="58" s="1"/>
  <c r="V4131" i="58" s="1"/>
  <c r="R4132" i="58"/>
  <c r="T4132" i="58" s="1"/>
  <c r="V4132" i="58" s="1"/>
  <c r="X4122" i="58"/>
  <c r="X4123" i="58"/>
  <c r="X4124" i="58"/>
  <c r="X4125" i="58"/>
  <c r="X4126" i="58"/>
  <c r="X4127" i="58"/>
  <c r="X4128" i="58"/>
  <c r="X4129" i="58"/>
  <c r="X4130" i="58"/>
  <c r="X4131" i="58"/>
  <c r="X4132" i="58"/>
  <c r="A4133" i="58"/>
  <c r="A4134" i="58"/>
  <c r="A4135" i="58"/>
  <c r="A4136" i="58"/>
  <c r="A4137" i="58"/>
  <c r="A4138" i="58"/>
  <c r="A4139" i="58"/>
  <c r="A4140" i="58"/>
  <c r="A4141" i="58"/>
  <c r="A4142" i="58"/>
  <c r="A4143" i="58"/>
  <c r="B4133" i="58"/>
  <c r="B4134" i="58"/>
  <c r="B4135" i="58"/>
  <c r="B4136" i="58"/>
  <c r="B4137" i="58"/>
  <c r="B4138" i="58"/>
  <c r="B4139" i="58"/>
  <c r="B4140" i="58"/>
  <c r="B4141" i="58"/>
  <c r="B4142" i="58"/>
  <c r="B4143" i="58"/>
  <c r="D4133" i="58"/>
  <c r="E4133" i="58" s="1"/>
  <c r="D4134" i="58"/>
  <c r="E4134" i="58" s="1"/>
  <c r="D4135" i="58"/>
  <c r="E4135" i="58" s="1"/>
  <c r="D4136" i="58"/>
  <c r="E4136" i="58" s="1"/>
  <c r="D4137" i="58"/>
  <c r="E4137" i="58" s="1"/>
  <c r="D4138" i="58"/>
  <c r="E4138" i="58" s="1"/>
  <c r="D4139" i="58"/>
  <c r="E4139" i="58" s="1"/>
  <c r="D4140" i="58"/>
  <c r="E4140" i="58" s="1"/>
  <c r="D4141" i="58"/>
  <c r="E4141" i="58" s="1"/>
  <c r="D4142" i="58"/>
  <c r="E4142" i="58" s="1"/>
  <c r="D4143" i="58"/>
  <c r="E4143" i="58" s="1"/>
  <c r="F4133" i="58"/>
  <c r="F4134" i="58"/>
  <c r="F4135" i="58"/>
  <c r="F4136" i="58"/>
  <c r="F4137" i="58"/>
  <c r="F4138" i="58"/>
  <c r="F4139" i="58"/>
  <c r="F4140" i="58"/>
  <c r="F4141" i="58"/>
  <c r="F4142" i="58"/>
  <c r="F4143" i="58"/>
  <c r="J4133" i="58"/>
  <c r="J4134" i="58"/>
  <c r="J4135" i="58"/>
  <c r="J4136" i="58"/>
  <c r="J4137" i="58"/>
  <c r="J4138" i="58"/>
  <c r="J4139" i="58"/>
  <c r="J4140" i="58"/>
  <c r="J4141" i="58"/>
  <c r="J4142" i="58"/>
  <c r="J4143" i="58"/>
  <c r="K4133" i="58"/>
  <c r="K4134" i="58"/>
  <c r="K4135" i="58"/>
  <c r="K4136" i="58"/>
  <c r="K4137" i="58"/>
  <c r="K4138" i="58"/>
  <c r="K4139" i="58"/>
  <c r="K4140" i="58"/>
  <c r="K4141" i="58"/>
  <c r="K4142" i="58"/>
  <c r="K4143" i="58"/>
  <c r="M4133" i="58"/>
  <c r="M4134" i="58"/>
  <c r="M4135" i="58"/>
  <c r="M4136" i="58"/>
  <c r="M4137" i="58"/>
  <c r="M4138" i="58"/>
  <c r="M4139" i="58"/>
  <c r="M4140" i="58"/>
  <c r="M4141" i="58"/>
  <c r="M4142" i="58"/>
  <c r="M4143" i="58"/>
  <c r="P4133" i="58"/>
  <c r="P4134" i="58"/>
  <c r="P4135" i="58"/>
  <c r="P4136" i="58"/>
  <c r="P4137" i="58"/>
  <c r="P4138" i="58"/>
  <c r="P4139" i="58"/>
  <c r="P4140" i="58"/>
  <c r="P4141" i="58"/>
  <c r="P4142" i="58"/>
  <c r="P4143" i="58"/>
  <c r="Q4133" i="58"/>
  <c r="Q4134" i="58"/>
  <c r="Q4135" i="58"/>
  <c r="Q4136" i="58"/>
  <c r="Q4137" i="58"/>
  <c r="Q4138" i="58"/>
  <c r="Q4139" i="58"/>
  <c r="Q4140" i="58"/>
  <c r="Q4141" i="58"/>
  <c r="Q4142" i="58"/>
  <c r="Q4143" i="58"/>
  <c r="R4133" i="58"/>
  <c r="T4133" i="58" s="1"/>
  <c r="V4133" i="58" s="1"/>
  <c r="R4134" i="58"/>
  <c r="T4134" i="58" s="1"/>
  <c r="V4134" i="58" s="1"/>
  <c r="R4135" i="58"/>
  <c r="T4135" i="58" s="1"/>
  <c r="V4135" i="58" s="1"/>
  <c r="R4136" i="58"/>
  <c r="T4136" i="58" s="1"/>
  <c r="V4136" i="58" s="1"/>
  <c r="R4137" i="58"/>
  <c r="T4137" i="58" s="1"/>
  <c r="V4137" i="58" s="1"/>
  <c r="R4138" i="58"/>
  <c r="T4138" i="58" s="1"/>
  <c r="V4138" i="58" s="1"/>
  <c r="R4139" i="58"/>
  <c r="T4139" i="58" s="1"/>
  <c r="V4139" i="58" s="1"/>
  <c r="R4140" i="58"/>
  <c r="T4140" i="58" s="1"/>
  <c r="V4140" i="58" s="1"/>
  <c r="R4141" i="58"/>
  <c r="T4141" i="58" s="1"/>
  <c r="V4141" i="58" s="1"/>
  <c r="R4142" i="58"/>
  <c r="T4142" i="58" s="1"/>
  <c r="V4142" i="58" s="1"/>
  <c r="R4143" i="58"/>
  <c r="T4143" i="58" s="1"/>
  <c r="V4143" i="58" s="1"/>
  <c r="X4133" i="58"/>
  <c r="X4134" i="58"/>
  <c r="X4135" i="58"/>
  <c r="X4136" i="58"/>
  <c r="X4137" i="58"/>
  <c r="X4138" i="58"/>
  <c r="X4139" i="58"/>
  <c r="X4140" i="58"/>
  <c r="X4141" i="58"/>
  <c r="X4142" i="58"/>
  <c r="X4143" i="58"/>
  <c r="A4144" i="58"/>
  <c r="A4145" i="58"/>
  <c r="A4146" i="58"/>
  <c r="A4147" i="58"/>
  <c r="A4148" i="58"/>
  <c r="A4149" i="58"/>
  <c r="A4150" i="58"/>
  <c r="A4151" i="58"/>
  <c r="A4152" i="58"/>
  <c r="A4153" i="58"/>
  <c r="A4154" i="58"/>
  <c r="B4144" i="58"/>
  <c r="B4145" i="58"/>
  <c r="B4146" i="58"/>
  <c r="B4147" i="58"/>
  <c r="B4148" i="58"/>
  <c r="B4149" i="58"/>
  <c r="B4150" i="58"/>
  <c r="B4151" i="58"/>
  <c r="B4152" i="58"/>
  <c r="B4153" i="58"/>
  <c r="B4154" i="58"/>
  <c r="D4144" i="58"/>
  <c r="E4144" i="58" s="1"/>
  <c r="D4145" i="58"/>
  <c r="E4145" i="58" s="1"/>
  <c r="D4146" i="58"/>
  <c r="E4146" i="58" s="1"/>
  <c r="D4147" i="58"/>
  <c r="E4147" i="58" s="1"/>
  <c r="D4148" i="58"/>
  <c r="E4148" i="58" s="1"/>
  <c r="D4149" i="58"/>
  <c r="E4149" i="58" s="1"/>
  <c r="D4150" i="58"/>
  <c r="E4150" i="58" s="1"/>
  <c r="D4151" i="58"/>
  <c r="E4151" i="58" s="1"/>
  <c r="D4152" i="58"/>
  <c r="E4152" i="58" s="1"/>
  <c r="D4153" i="58"/>
  <c r="E4153" i="58" s="1"/>
  <c r="D4154" i="58"/>
  <c r="E4154" i="58" s="1"/>
  <c r="F4144" i="58"/>
  <c r="F4145" i="58"/>
  <c r="F4146" i="58"/>
  <c r="F4147" i="58"/>
  <c r="F4148" i="58"/>
  <c r="F4149" i="58"/>
  <c r="F4150" i="58"/>
  <c r="F4151" i="58"/>
  <c r="F4152" i="58"/>
  <c r="F4153" i="58"/>
  <c r="F4154" i="58"/>
  <c r="J4144" i="58"/>
  <c r="J4145" i="58"/>
  <c r="J4146" i="58"/>
  <c r="J4147" i="58"/>
  <c r="J4148" i="58"/>
  <c r="J4149" i="58"/>
  <c r="J4150" i="58"/>
  <c r="J4151" i="58"/>
  <c r="J4152" i="58"/>
  <c r="J4153" i="58"/>
  <c r="J4154" i="58"/>
  <c r="K4144" i="58"/>
  <c r="K4145" i="58"/>
  <c r="K4146" i="58"/>
  <c r="K4147" i="58"/>
  <c r="K4148" i="58"/>
  <c r="K4149" i="58"/>
  <c r="K4150" i="58"/>
  <c r="K4151" i="58"/>
  <c r="K4152" i="58"/>
  <c r="K4153" i="58"/>
  <c r="K4154" i="58"/>
  <c r="M4144" i="58"/>
  <c r="M4145" i="58"/>
  <c r="M4146" i="58"/>
  <c r="M4147" i="58"/>
  <c r="M4148" i="58"/>
  <c r="M4149" i="58"/>
  <c r="M4150" i="58"/>
  <c r="M4151" i="58"/>
  <c r="M4152" i="58"/>
  <c r="M4153" i="58"/>
  <c r="M4154" i="58"/>
  <c r="P4144" i="58"/>
  <c r="P4145" i="58"/>
  <c r="P4146" i="58"/>
  <c r="P4147" i="58"/>
  <c r="P4148" i="58"/>
  <c r="P4149" i="58"/>
  <c r="P4150" i="58"/>
  <c r="P4151" i="58"/>
  <c r="P4152" i="58"/>
  <c r="P4153" i="58"/>
  <c r="P4154" i="58"/>
  <c r="Q4144" i="58"/>
  <c r="Q4145" i="58"/>
  <c r="Q4146" i="58"/>
  <c r="Q4147" i="58"/>
  <c r="Q4148" i="58"/>
  <c r="Q4149" i="58"/>
  <c r="Q4150" i="58"/>
  <c r="Q4151" i="58"/>
  <c r="Q4152" i="58"/>
  <c r="Q4153" i="58"/>
  <c r="Q4154" i="58"/>
  <c r="R4144" i="58"/>
  <c r="T4144" i="58" s="1"/>
  <c r="V4144" i="58" s="1"/>
  <c r="R4145" i="58"/>
  <c r="T4145" i="58" s="1"/>
  <c r="V4145" i="58" s="1"/>
  <c r="R4146" i="58"/>
  <c r="T4146" i="58" s="1"/>
  <c r="V4146" i="58" s="1"/>
  <c r="R4147" i="58"/>
  <c r="T4147" i="58" s="1"/>
  <c r="V4147" i="58" s="1"/>
  <c r="R4148" i="58"/>
  <c r="T4148" i="58" s="1"/>
  <c r="V4148" i="58" s="1"/>
  <c r="R4149" i="58"/>
  <c r="T4149" i="58" s="1"/>
  <c r="V4149" i="58" s="1"/>
  <c r="R4150" i="58"/>
  <c r="T4150" i="58" s="1"/>
  <c r="V4150" i="58" s="1"/>
  <c r="R4151" i="58"/>
  <c r="T4151" i="58" s="1"/>
  <c r="V4151" i="58" s="1"/>
  <c r="R4152" i="58"/>
  <c r="T4152" i="58" s="1"/>
  <c r="V4152" i="58" s="1"/>
  <c r="R4153" i="58"/>
  <c r="T4153" i="58" s="1"/>
  <c r="V4153" i="58" s="1"/>
  <c r="R4154" i="58"/>
  <c r="T4154" i="58" s="1"/>
  <c r="V4154" i="58" s="1"/>
  <c r="X4144" i="58"/>
  <c r="X4145" i="58"/>
  <c r="X4146" i="58"/>
  <c r="X4147" i="58"/>
  <c r="X4148" i="58"/>
  <c r="X4149" i="58"/>
  <c r="X4150" i="58"/>
  <c r="X4151" i="58"/>
  <c r="X4152" i="58"/>
  <c r="X4153" i="58"/>
  <c r="X4154" i="58"/>
  <c r="A4155" i="58"/>
  <c r="A4156" i="58"/>
  <c r="A4157" i="58"/>
  <c r="A4158" i="58"/>
  <c r="A4159" i="58"/>
  <c r="A4160" i="58"/>
  <c r="A4161" i="58"/>
  <c r="A4162" i="58"/>
  <c r="A4163" i="58"/>
  <c r="A4164" i="58"/>
  <c r="A4165" i="58"/>
  <c r="B4155" i="58"/>
  <c r="B4156" i="58"/>
  <c r="B4157" i="58"/>
  <c r="B4158" i="58"/>
  <c r="B4159" i="58"/>
  <c r="B4160" i="58"/>
  <c r="B4161" i="58"/>
  <c r="B4162" i="58"/>
  <c r="B4163" i="58"/>
  <c r="B4164" i="58"/>
  <c r="B4165" i="58"/>
  <c r="D4155" i="58"/>
  <c r="E4155" i="58" s="1"/>
  <c r="D4156" i="58"/>
  <c r="E4156" i="58" s="1"/>
  <c r="D4157" i="58"/>
  <c r="E4157" i="58" s="1"/>
  <c r="D4158" i="58"/>
  <c r="E4158" i="58" s="1"/>
  <c r="D4159" i="58"/>
  <c r="E4159" i="58" s="1"/>
  <c r="D4160" i="58"/>
  <c r="E4160" i="58" s="1"/>
  <c r="D4161" i="58"/>
  <c r="E4161" i="58" s="1"/>
  <c r="D4162" i="58"/>
  <c r="E4162" i="58" s="1"/>
  <c r="D4163" i="58"/>
  <c r="E4163" i="58" s="1"/>
  <c r="D4164" i="58"/>
  <c r="E4164" i="58" s="1"/>
  <c r="D4165" i="58"/>
  <c r="E4165" i="58" s="1"/>
  <c r="F4155" i="58"/>
  <c r="F4156" i="58"/>
  <c r="F4157" i="58"/>
  <c r="F4158" i="58"/>
  <c r="F4159" i="58"/>
  <c r="F4160" i="58"/>
  <c r="F4161" i="58"/>
  <c r="F4162" i="58"/>
  <c r="F4163" i="58"/>
  <c r="F4164" i="58"/>
  <c r="F4165" i="58"/>
  <c r="J4155" i="58"/>
  <c r="J4156" i="58"/>
  <c r="J4157" i="58"/>
  <c r="J4158" i="58"/>
  <c r="J4159" i="58"/>
  <c r="J4160" i="58"/>
  <c r="J4161" i="58"/>
  <c r="J4162" i="58"/>
  <c r="J4163" i="58"/>
  <c r="J4164" i="58"/>
  <c r="J4165" i="58"/>
  <c r="K4155" i="58"/>
  <c r="K4156" i="58"/>
  <c r="K4157" i="58"/>
  <c r="K4158" i="58"/>
  <c r="K4159" i="58"/>
  <c r="K4160" i="58"/>
  <c r="K4161" i="58"/>
  <c r="K4162" i="58"/>
  <c r="K4163" i="58"/>
  <c r="K4164" i="58"/>
  <c r="K4165" i="58"/>
  <c r="M4155" i="58"/>
  <c r="M4156" i="58"/>
  <c r="M4157" i="58"/>
  <c r="M4158" i="58"/>
  <c r="M4159" i="58"/>
  <c r="M4160" i="58"/>
  <c r="M4161" i="58"/>
  <c r="M4162" i="58"/>
  <c r="M4163" i="58"/>
  <c r="M4164" i="58"/>
  <c r="M4165" i="58"/>
  <c r="P4155" i="58"/>
  <c r="P4156" i="58"/>
  <c r="P4157" i="58"/>
  <c r="P4158" i="58"/>
  <c r="P4159" i="58"/>
  <c r="P4160" i="58"/>
  <c r="P4161" i="58"/>
  <c r="P4162" i="58"/>
  <c r="P4163" i="58"/>
  <c r="P4164" i="58"/>
  <c r="P4165" i="58"/>
  <c r="Q4155" i="58"/>
  <c r="Q4156" i="58"/>
  <c r="Q4157" i="58"/>
  <c r="Q4158" i="58"/>
  <c r="Q4159" i="58"/>
  <c r="Q4160" i="58"/>
  <c r="Q4161" i="58"/>
  <c r="Q4162" i="58"/>
  <c r="Q4163" i="58"/>
  <c r="Q4164" i="58"/>
  <c r="Q4165" i="58"/>
  <c r="R4155" i="58"/>
  <c r="T4155" i="58" s="1"/>
  <c r="V4155" i="58" s="1"/>
  <c r="R4156" i="58"/>
  <c r="T4156" i="58" s="1"/>
  <c r="V4156" i="58" s="1"/>
  <c r="R4157" i="58"/>
  <c r="T4157" i="58" s="1"/>
  <c r="V4157" i="58" s="1"/>
  <c r="R4158" i="58"/>
  <c r="T4158" i="58" s="1"/>
  <c r="V4158" i="58" s="1"/>
  <c r="R4159" i="58"/>
  <c r="T4159" i="58" s="1"/>
  <c r="V4159" i="58" s="1"/>
  <c r="R4160" i="58"/>
  <c r="T4160" i="58" s="1"/>
  <c r="V4160" i="58" s="1"/>
  <c r="R4161" i="58"/>
  <c r="T4161" i="58" s="1"/>
  <c r="V4161" i="58" s="1"/>
  <c r="R4162" i="58"/>
  <c r="T4162" i="58" s="1"/>
  <c r="V4162" i="58" s="1"/>
  <c r="R4163" i="58"/>
  <c r="T4163" i="58" s="1"/>
  <c r="V4163" i="58" s="1"/>
  <c r="R4164" i="58"/>
  <c r="T4164" i="58" s="1"/>
  <c r="V4164" i="58" s="1"/>
  <c r="R4165" i="58"/>
  <c r="T4165" i="58" s="1"/>
  <c r="V4165" i="58" s="1"/>
  <c r="X4155" i="58"/>
  <c r="X4156" i="58"/>
  <c r="X4157" i="58"/>
  <c r="X4158" i="58"/>
  <c r="X4159" i="58"/>
  <c r="X4160" i="58"/>
  <c r="X4161" i="58"/>
  <c r="X4162" i="58"/>
  <c r="X4163" i="58"/>
  <c r="X4164" i="58"/>
  <c r="X4165" i="58"/>
  <c r="A4166" i="58"/>
  <c r="A4167" i="58"/>
  <c r="A4168" i="58"/>
  <c r="A4169" i="58"/>
  <c r="A4170" i="58"/>
  <c r="A4171" i="58"/>
  <c r="A4172" i="58"/>
  <c r="A4173" i="58"/>
  <c r="A4174" i="58"/>
  <c r="A4175" i="58"/>
  <c r="A4176" i="58"/>
  <c r="B4166" i="58"/>
  <c r="B4167" i="58"/>
  <c r="B4168" i="58"/>
  <c r="B4169" i="58"/>
  <c r="B4170" i="58"/>
  <c r="B4171" i="58"/>
  <c r="B4172" i="58"/>
  <c r="B4173" i="58"/>
  <c r="B4174" i="58"/>
  <c r="B4175" i="58"/>
  <c r="B4176" i="58"/>
  <c r="D4166" i="58"/>
  <c r="E4166" i="58" s="1"/>
  <c r="D4167" i="58"/>
  <c r="E4167" i="58" s="1"/>
  <c r="D4168" i="58"/>
  <c r="E4168" i="58" s="1"/>
  <c r="D4169" i="58"/>
  <c r="E4169" i="58" s="1"/>
  <c r="D4170" i="58"/>
  <c r="E4170" i="58" s="1"/>
  <c r="D4171" i="58"/>
  <c r="E4171" i="58" s="1"/>
  <c r="D4172" i="58"/>
  <c r="E4172" i="58" s="1"/>
  <c r="D4173" i="58"/>
  <c r="E4173" i="58" s="1"/>
  <c r="D4174" i="58"/>
  <c r="E4174" i="58" s="1"/>
  <c r="D4175" i="58"/>
  <c r="E4175" i="58" s="1"/>
  <c r="D4176" i="58"/>
  <c r="E4176" i="58" s="1"/>
  <c r="F4166" i="58"/>
  <c r="F4167" i="58"/>
  <c r="F4168" i="58"/>
  <c r="F4169" i="58"/>
  <c r="F4170" i="58"/>
  <c r="F4171" i="58"/>
  <c r="F4172" i="58"/>
  <c r="F4173" i="58"/>
  <c r="F4174" i="58"/>
  <c r="F4175" i="58"/>
  <c r="F4176" i="58"/>
  <c r="J4166" i="58"/>
  <c r="J4167" i="58"/>
  <c r="J4168" i="58"/>
  <c r="J4169" i="58"/>
  <c r="J4170" i="58"/>
  <c r="J4171" i="58"/>
  <c r="J4172" i="58"/>
  <c r="J4173" i="58"/>
  <c r="J4174" i="58"/>
  <c r="J4175" i="58"/>
  <c r="J4176" i="58"/>
  <c r="K4166" i="58"/>
  <c r="K4167" i="58"/>
  <c r="K4168" i="58"/>
  <c r="K4169" i="58"/>
  <c r="K4170" i="58"/>
  <c r="K4171" i="58"/>
  <c r="K4172" i="58"/>
  <c r="K4173" i="58"/>
  <c r="K4174" i="58"/>
  <c r="K4175" i="58"/>
  <c r="K4176" i="58"/>
  <c r="M4166" i="58"/>
  <c r="M4167" i="58"/>
  <c r="M4168" i="58"/>
  <c r="M4169" i="58"/>
  <c r="M4170" i="58"/>
  <c r="M4171" i="58"/>
  <c r="M4172" i="58"/>
  <c r="M4173" i="58"/>
  <c r="M4174" i="58"/>
  <c r="M4175" i="58"/>
  <c r="M4176" i="58"/>
  <c r="P4166" i="58"/>
  <c r="P4167" i="58"/>
  <c r="P4168" i="58"/>
  <c r="P4169" i="58"/>
  <c r="P4170" i="58"/>
  <c r="P4171" i="58"/>
  <c r="P4172" i="58"/>
  <c r="P4173" i="58"/>
  <c r="P4174" i="58"/>
  <c r="P4175" i="58"/>
  <c r="P4176" i="58"/>
  <c r="Q4166" i="58"/>
  <c r="Q4167" i="58"/>
  <c r="Q4168" i="58"/>
  <c r="Q4169" i="58"/>
  <c r="Q4170" i="58"/>
  <c r="Q4171" i="58"/>
  <c r="Q4172" i="58"/>
  <c r="Q4173" i="58"/>
  <c r="Q4174" i="58"/>
  <c r="Q4175" i="58"/>
  <c r="Q4176" i="58"/>
  <c r="R4166" i="58"/>
  <c r="T4166" i="58" s="1"/>
  <c r="V4166" i="58" s="1"/>
  <c r="R4167" i="58"/>
  <c r="T4167" i="58" s="1"/>
  <c r="V4167" i="58" s="1"/>
  <c r="R4168" i="58"/>
  <c r="T4168" i="58" s="1"/>
  <c r="V4168" i="58" s="1"/>
  <c r="R4169" i="58"/>
  <c r="T4169" i="58" s="1"/>
  <c r="V4169" i="58" s="1"/>
  <c r="R4170" i="58"/>
  <c r="T4170" i="58" s="1"/>
  <c r="V4170" i="58" s="1"/>
  <c r="R4171" i="58"/>
  <c r="T4171" i="58" s="1"/>
  <c r="V4171" i="58" s="1"/>
  <c r="R4172" i="58"/>
  <c r="T4172" i="58" s="1"/>
  <c r="V4172" i="58" s="1"/>
  <c r="R4173" i="58"/>
  <c r="T4173" i="58" s="1"/>
  <c r="V4173" i="58" s="1"/>
  <c r="R4174" i="58"/>
  <c r="T4174" i="58" s="1"/>
  <c r="V4174" i="58" s="1"/>
  <c r="R4175" i="58"/>
  <c r="T4175" i="58" s="1"/>
  <c r="V4175" i="58" s="1"/>
  <c r="R4176" i="58"/>
  <c r="T4176" i="58" s="1"/>
  <c r="V4176" i="58" s="1"/>
  <c r="X4166" i="58"/>
  <c r="X4167" i="58"/>
  <c r="X4168" i="58"/>
  <c r="X4169" i="58"/>
  <c r="X4170" i="58"/>
  <c r="X4171" i="58"/>
  <c r="X4172" i="58"/>
  <c r="X4173" i="58"/>
  <c r="X4174" i="58"/>
  <c r="X4175" i="58"/>
  <c r="X4176" i="58"/>
  <c r="A4177" i="58"/>
  <c r="A4178" i="58"/>
  <c r="A4179" i="58"/>
  <c r="A4180" i="58"/>
  <c r="A4181" i="58"/>
  <c r="A4182" i="58"/>
  <c r="A4183" i="58"/>
  <c r="A4184" i="58"/>
  <c r="A4185" i="58"/>
  <c r="A4186" i="58"/>
  <c r="A4187" i="58"/>
  <c r="B4177" i="58"/>
  <c r="B4178" i="58"/>
  <c r="B4179" i="58"/>
  <c r="B4180" i="58"/>
  <c r="B4181" i="58"/>
  <c r="B4182" i="58"/>
  <c r="B4183" i="58"/>
  <c r="B4184" i="58"/>
  <c r="B4185" i="58"/>
  <c r="B4186" i="58"/>
  <c r="B4187" i="58"/>
  <c r="D4177" i="58"/>
  <c r="E4177" i="58" s="1"/>
  <c r="D4178" i="58"/>
  <c r="E4178" i="58" s="1"/>
  <c r="D4179" i="58"/>
  <c r="E4179" i="58" s="1"/>
  <c r="D4180" i="58"/>
  <c r="E4180" i="58" s="1"/>
  <c r="D4181" i="58"/>
  <c r="E4181" i="58" s="1"/>
  <c r="D4182" i="58"/>
  <c r="E4182" i="58" s="1"/>
  <c r="D4183" i="58"/>
  <c r="E4183" i="58" s="1"/>
  <c r="D4184" i="58"/>
  <c r="E4184" i="58" s="1"/>
  <c r="D4185" i="58"/>
  <c r="E4185" i="58" s="1"/>
  <c r="D4186" i="58"/>
  <c r="E4186" i="58" s="1"/>
  <c r="D4187" i="58"/>
  <c r="E4187" i="58" s="1"/>
  <c r="F4177" i="58"/>
  <c r="F4178" i="58"/>
  <c r="F4179" i="58"/>
  <c r="F4180" i="58"/>
  <c r="F4181" i="58"/>
  <c r="F4182" i="58"/>
  <c r="F4183" i="58"/>
  <c r="F4184" i="58"/>
  <c r="F4185" i="58"/>
  <c r="F4186" i="58"/>
  <c r="F4187" i="58"/>
  <c r="J4177" i="58"/>
  <c r="J4178" i="58"/>
  <c r="J4179" i="58"/>
  <c r="J4180" i="58"/>
  <c r="J4181" i="58"/>
  <c r="J4182" i="58"/>
  <c r="J4183" i="58"/>
  <c r="J4184" i="58"/>
  <c r="J4185" i="58"/>
  <c r="J4186" i="58"/>
  <c r="J4187" i="58"/>
  <c r="K4177" i="58"/>
  <c r="K4178" i="58"/>
  <c r="K4179" i="58"/>
  <c r="K4180" i="58"/>
  <c r="K4181" i="58"/>
  <c r="K4182" i="58"/>
  <c r="K4183" i="58"/>
  <c r="K4184" i="58"/>
  <c r="K4185" i="58"/>
  <c r="K4186" i="58"/>
  <c r="K4187" i="58"/>
  <c r="M4177" i="58"/>
  <c r="M4178" i="58"/>
  <c r="M4179" i="58"/>
  <c r="M4180" i="58"/>
  <c r="M4181" i="58"/>
  <c r="M4182" i="58"/>
  <c r="M4183" i="58"/>
  <c r="M4184" i="58"/>
  <c r="M4185" i="58"/>
  <c r="M4186" i="58"/>
  <c r="M4187" i="58"/>
  <c r="P4177" i="58"/>
  <c r="P4178" i="58"/>
  <c r="P4179" i="58"/>
  <c r="P4180" i="58"/>
  <c r="P4181" i="58"/>
  <c r="P4182" i="58"/>
  <c r="P4183" i="58"/>
  <c r="P4184" i="58"/>
  <c r="P4185" i="58"/>
  <c r="P4186" i="58"/>
  <c r="P4187" i="58"/>
  <c r="Q4177" i="58"/>
  <c r="Q4178" i="58"/>
  <c r="Q4179" i="58"/>
  <c r="Q4180" i="58"/>
  <c r="Q4181" i="58"/>
  <c r="Q4182" i="58"/>
  <c r="Q4183" i="58"/>
  <c r="Q4184" i="58"/>
  <c r="Q4185" i="58"/>
  <c r="Q4186" i="58"/>
  <c r="Q4187" i="58"/>
  <c r="R4177" i="58"/>
  <c r="T4177" i="58" s="1"/>
  <c r="V4177" i="58" s="1"/>
  <c r="R4178" i="58"/>
  <c r="T4178" i="58" s="1"/>
  <c r="V4178" i="58" s="1"/>
  <c r="R4179" i="58"/>
  <c r="T4179" i="58" s="1"/>
  <c r="V4179" i="58" s="1"/>
  <c r="R4180" i="58"/>
  <c r="T4180" i="58" s="1"/>
  <c r="V4180" i="58" s="1"/>
  <c r="R4181" i="58"/>
  <c r="T4181" i="58" s="1"/>
  <c r="V4181" i="58" s="1"/>
  <c r="R4182" i="58"/>
  <c r="T4182" i="58" s="1"/>
  <c r="V4182" i="58" s="1"/>
  <c r="R4183" i="58"/>
  <c r="T4183" i="58" s="1"/>
  <c r="V4183" i="58" s="1"/>
  <c r="R4184" i="58"/>
  <c r="T4184" i="58" s="1"/>
  <c r="V4184" i="58" s="1"/>
  <c r="R4185" i="58"/>
  <c r="T4185" i="58" s="1"/>
  <c r="V4185" i="58" s="1"/>
  <c r="R4186" i="58"/>
  <c r="T4186" i="58" s="1"/>
  <c r="V4186" i="58" s="1"/>
  <c r="R4187" i="58"/>
  <c r="T4187" i="58" s="1"/>
  <c r="V4187" i="58" s="1"/>
  <c r="X4177" i="58"/>
  <c r="X4178" i="58"/>
  <c r="X4179" i="58"/>
  <c r="X4180" i="58"/>
  <c r="X4181" i="58"/>
  <c r="X4182" i="58"/>
  <c r="X4183" i="58"/>
  <c r="X4184" i="58"/>
  <c r="X4185" i="58"/>
  <c r="X4186" i="58"/>
  <c r="X4187" i="58"/>
  <c r="A4188" i="58"/>
  <c r="A4189" i="58"/>
  <c r="A4190" i="58"/>
  <c r="A4191" i="58"/>
  <c r="A4192" i="58"/>
  <c r="A4193" i="58"/>
  <c r="A4194" i="58"/>
  <c r="A4195" i="58"/>
  <c r="A4196" i="58"/>
  <c r="A4197" i="58"/>
  <c r="A4198" i="58"/>
  <c r="B4188" i="58"/>
  <c r="B4189" i="58"/>
  <c r="B4190" i="58"/>
  <c r="B4191" i="58"/>
  <c r="B4192" i="58"/>
  <c r="B4193" i="58"/>
  <c r="B4194" i="58"/>
  <c r="B4195" i="58"/>
  <c r="B4196" i="58"/>
  <c r="B4197" i="58"/>
  <c r="B4198" i="58"/>
  <c r="D4188" i="58"/>
  <c r="E4188" i="58" s="1"/>
  <c r="D4189" i="58"/>
  <c r="E4189" i="58" s="1"/>
  <c r="D4190" i="58"/>
  <c r="E4190" i="58" s="1"/>
  <c r="D4191" i="58"/>
  <c r="E4191" i="58" s="1"/>
  <c r="D4192" i="58"/>
  <c r="E4192" i="58" s="1"/>
  <c r="D4193" i="58"/>
  <c r="E4193" i="58" s="1"/>
  <c r="D4194" i="58"/>
  <c r="E4194" i="58" s="1"/>
  <c r="D4195" i="58"/>
  <c r="E4195" i="58" s="1"/>
  <c r="D4196" i="58"/>
  <c r="E4196" i="58" s="1"/>
  <c r="D4197" i="58"/>
  <c r="E4197" i="58" s="1"/>
  <c r="D4198" i="58"/>
  <c r="E4198" i="58" s="1"/>
  <c r="F4188" i="58"/>
  <c r="F4189" i="58"/>
  <c r="F4190" i="58"/>
  <c r="F4191" i="58"/>
  <c r="F4192" i="58"/>
  <c r="F4193" i="58"/>
  <c r="F4194" i="58"/>
  <c r="F4195" i="58"/>
  <c r="F4196" i="58"/>
  <c r="F4197" i="58"/>
  <c r="F4198" i="58"/>
  <c r="J4188" i="58"/>
  <c r="J4189" i="58"/>
  <c r="J4190" i="58"/>
  <c r="J4191" i="58"/>
  <c r="J4192" i="58"/>
  <c r="J4193" i="58"/>
  <c r="J4194" i="58"/>
  <c r="J4195" i="58"/>
  <c r="J4196" i="58"/>
  <c r="J4197" i="58"/>
  <c r="J4198" i="58"/>
  <c r="K4188" i="58"/>
  <c r="K4189" i="58"/>
  <c r="K4190" i="58"/>
  <c r="K4191" i="58"/>
  <c r="K4192" i="58"/>
  <c r="K4193" i="58"/>
  <c r="K4194" i="58"/>
  <c r="K4195" i="58"/>
  <c r="K4196" i="58"/>
  <c r="K4197" i="58"/>
  <c r="K4198" i="58"/>
  <c r="M4188" i="58"/>
  <c r="M4189" i="58"/>
  <c r="M4190" i="58"/>
  <c r="M4191" i="58"/>
  <c r="M4192" i="58"/>
  <c r="M4193" i="58"/>
  <c r="M4194" i="58"/>
  <c r="M4195" i="58"/>
  <c r="M4196" i="58"/>
  <c r="M4197" i="58"/>
  <c r="M4198" i="58"/>
  <c r="P4188" i="58"/>
  <c r="P4189" i="58"/>
  <c r="P4190" i="58"/>
  <c r="P4191" i="58"/>
  <c r="P4192" i="58"/>
  <c r="P4193" i="58"/>
  <c r="P4194" i="58"/>
  <c r="P4195" i="58"/>
  <c r="P4196" i="58"/>
  <c r="P4197" i="58"/>
  <c r="P4198" i="58"/>
  <c r="Q4188" i="58"/>
  <c r="Q4189" i="58"/>
  <c r="Q4190" i="58"/>
  <c r="Q4191" i="58"/>
  <c r="Q4192" i="58"/>
  <c r="Q4193" i="58"/>
  <c r="Q4194" i="58"/>
  <c r="Q4195" i="58"/>
  <c r="Q4196" i="58"/>
  <c r="Q4197" i="58"/>
  <c r="Q4198" i="58"/>
  <c r="R4188" i="58"/>
  <c r="T4188" i="58" s="1"/>
  <c r="V4188" i="58" s="1"/>
  <c r="R4189" i="58"/>
  <c r="T4189" i="58" s="1"/>
  <c r="V4189" i="58" s="1"/>
  <c r="R4190" i="58"/>
  <c r="T4190" i="58" s="1"/>
  <c r="V4190" i="58" s="1"/>
  <c r="R4191" i="58"/>
  <c r="T4191" i="58" s="1"/>
  <c r="V4191" i="58" s="1"/>
  <c r="R4192" i="58"/>
  <c r="T4192" i="58" s="1"/>
  <c r="V4192" i="58" s="1"/>
  <c r="R4193" i="58"/>
  <c r="T4193" i="58" s="1"/>
  <c r="V4193" i="58" s="1"/>
  <c r="R4194" i="58"/>
  <c r="T4194" i="58" s="1"/>
  <c r="V4194" i="58" s="1"/>
  <c r="R4195" i="58"/>
  <c r="T4195" i="58" s="1"/>
  <c r="V4195" i="58" s="1"/>
  <c r="R4196" i="58"/>
  <c r="T4196" i="58" s="1"/>
  <c r="V4196" i="58" s="1"/>
  <c r="R4197" i="58"/>
  <c r="T4197" i="58" s="1"/>
  <c r="V4197" i="58" s="1"/>
  <c r="R4198" i="58"/>
  <c r="T4198" i="58" s="1"/>
  <c r="V4198" i="58" s="1"/>
  <c r="X4188" i="58"/>
  <c r="X4189" i="58"/>
  <c r="X4190" i="58"/>
  <c r="X4191" i="58"/>
  <c r="X4192" i="58"/>
  <c r="X4193" i="58"/>
  <c r="X4194" i="58"/>
  <c r="X4195" i="58"/>
  <c r="X4196" i="58"/>
  <c r="X4197" i="58"/>
  <c r="X4198" i="58"/>
  <c r="W4220" i="58" l="1"/>
  <c r="W4221" i="58"/>
  <c r="Y4289" i="58"/>
  <c r="AN4289" i="58" s="1"/>
  <c r="W4339" i="58"/>
  <c r="W4331" i="58"/>
  <c r="Y4332" i="58"/>
  <c r="AN4332" i="58" s="1"/>
  <c r="Y4292" i="58"/>
  <c r="AN4292" i="58" s="1"/>
  <c r="W4292" i="58"/>
  <c r="Y4291" i="58"/>
  <c r="AN4291" i="58" s="1"/>
  <c r="W4291" i="58"/>
  <c r="Y4290" i="58"/>
  <c r="AN4290" i="58" s="1"/>
  <c r="W4290" i="58"/>
  <c r="W4328" i="58"/>
  <c r="Y4328" i="58"/>
  <c r="AN4328" i="58" s="1"/>
  <c r="W4288" i="58"/>
  <c r="Y4288" i="58"/>
  <c r="AN4288" i="58" s="1"/>
  <c r="Y4293" i="58"/>
  <c r="AN4293" i="58" s="1"/>
  <c r="W4293" i="58"/>
  <c r="W4287" i="58"/>
  <c r="Y4287" i="58"/>
  <c r="AN4287" i="58" s="1"/>
  <c r="Y4326" i="58"/>
  <c r="AN4326" i="58" s="1"/>
  <c r="W4326" i="58"/>
  <c r="W4286" i="58"/>
  <c r="Y4286" i="58"/>
  <c r="AN4286" i="58" s="1"/>
  <c r="W4327" i="58"/>
  <c r="Y4327" i="58"/>
  <c r="AN4327" i="58" s="1"/>
  <c r="W4289" i="58"/>
  <c r="Y4334" i="58"/>
  <c r="AN4334" i="58" s="1"/>
  <c r="W4334" i="58"/>
  <c r="W4338" i="58"/>
  <c r="Y4338" i="58"/>
  <c r="AN4338" i="58" s="1"/>
  <c r="W4330" i="58"/>
  <c r="Y4330" i="58"/>
  <c r="AN4330" i="58" s="1"/>
  <c r="Y4337" i="58"/>
  <c r="AN4337" i="58" s="1"/>
  <c r="W4337" i="58"/>
  <c r="Y4329" i="58"/>
  <c r="AN4329" i="58" s="1"/>
  <c r="W4329" i="58"/>
  <c r="Y4333" i="58"/>
  <c r="AN4333" i="58" s="1"/>
  <c r="W4333" i="58"/>
  <c r="Y4335" i="58"/>
  <c r="AN4335" i="58" s="1"/>
  <c r="W4335" i="58"/>
  <c r="Y4336" i="58"/>
  <c r="AN4336" i="58" s="1"/>
  <c r="W4336" i="58"/>
  <c r="Y4339" i="58"/>
  <c r="AN4339" i="58" s="1"/>
  <c r="Y4331" i="58"/>
  <c r="AN4331" i="58" s="1"/>
  <c r="W4332" i="58"/>
  <c r="W4246" i="58"/>
  <c r="Y4246" i="58"/>
  <c r="AN4246" i="58" s="1"/>
  <c r="W4245" i="58"/>
  <c r="Y4245" i="58"/>
  <c r="AN4245" i="58" s="1"/>
  <c r="W4244" i="58"/>
  <c r="Y4244" i="58"/>
  <c r="AN4244" i="58" s="1"/>
  <c r="W4243" i="58"/>
  <c r="Y4243" i="58"/>
  <c r="AN4243" i="58" s="1"/>
  <c r="W4235" i="58"/>
  <c r="Y4235" i="58"/>
  <c r="AN4235" i="58" s="1"/>
  <c r="W4239" i="58"/>
  <c r="Y4239" i="58"/>
  <c r="AN4239" i="58" s="1"/>
  <c r="W4242" i="58"/>
  <c r="Y4242" i="58"/>
  <c r="AN4242" i="58" s="1"/>
  <c r="W4238" i="58"/>
  <c r="Y4238" i="58"/>
  <c r="AN4238" i="58" s="1"/>
  <c r="W4241" i="58"/>
  <c r="Y4241" i="58"/>
  <c r="AN4241" i="58" s="1"/>
  <c r="W4237" i="58"/>
  <c r="Y4237" i="58"/>
  <c r="AN4237" i="58" s="1"/>
  <c r="W4240" i="58"/>
  <c r="Y4240" i="58"/>
  <c r="AN4240" i="58" s="1"/>
  <c r="W4236" i="58"/>
  <c r="Y4236" i="58"/>
  <c r="AN4236" i="58" s="1"/>
  <c r="W4258" i="58"/>
  <c r="Y4258" i="58"/>
  <c r="AN4258" i="58" s="1"/>
  <c r="W4257" i="58"/>
  <c r="Y4257" i="58"/>
  <c r="AN4257" i="58" s="1"/>
  <c r="W4256" i="58"/>
  <c r="Y4256" i="58"/>
  <c r="AN4256" i="58" s="1"/>
  <c r="W4255" i="58"/>
  <c r="Y4255" i="58"/>
  <c r="AN4255" i="58" s="1"/>
  <c r="W4254" i="58"/>
  <c r="Y4254" i="58"/>
  <c r="AN4254" i="58" s="1"/>
  <c r="W4253" i="58"/>
  <c r="Y4253" i="58"/>
  <c r="AN4253" i="58" s="1"/>
  <c r="W4248" i="58"/>
  <c r="Y4248" i="58"/>
  <c r="AN4248" i="58" s="1"/>
  <c r="W4252" i="58"/>
  <c r="Y4252" i="58"/>
  <c r="AN4252" i="58" s="1"/>
  <c r="W4250" i="58"/>
  <c r="Y4250" i="58"/>
  <c r="AN4250" i="58" s="1"/>
  <c r="W4249" i="58"/>
  <c r="Y4249" i="58"/>
  <c r="AN4249" i="58" s="1"/>
  <c r="W4247" i="58"/>
  <c r="Y4247" i="58"/>
  <c r="AN4247" i="58" s="1"/>
  <c r="W4251" i="58"/>
  <c r="Y4251" i="58"/>
  <c r="AN4251" i="58" s="1"/>
  <c r="W4260" i="58"/>
  <c r="Y4260" i="58"/>
  <c r="AN4260" i="58" s="1"/>
  <c r="W4266" i="58"/>
  <c r="Y4266" i="58"/>
  <c r="AN4266" i="58" s="1"/>
  <c r="W4264" i="58"/>
  <c r="Y4264" i="58"/>
  <c r="AN4264" i="58" s="1"/>
  <c r="W4265" i="58"/>
  <c r="Y4265" i="58"/>
  <c r="AN4265" i="58" s="1"/>
  <c r="W4268" i="58"/>
  <c r="Y4268" i="58"/>
  <c r="AN4268" i="58" s="1"/>
  <c r="W4261" i="58"/>
  <c r="Y4261" i="58"/>
  <c r="AN4261" i="58" s="1"/>
  <c r="W4270" i="58"/>
  <c r="Y4270" i="58"/>
  <c r="AN4270" i="58" s="1"/>
  <c r="W4262" i="58"/>
  <c r="Y4262" i="58"/>
  <c r="AN4262" i="58" s="1"/>
  <c r="W4269" i="58"/>
  <c r="Y4269" i="58"/>
  <c r="AN4269" i="58" s="1"/>
  <c r="W4267" i="58"/>
  <c r="Y4267" i="58"/>
  <c r="AN4267" i="58" s="1"/>
  <c r="W4259" i="58"/>
  <c r="Y4259" i="58"/>
  <c r="AN4259" i="58" s="1"/>
  <c r="W4263" i="58"/>
  <c r="Y4263" i="58"/>
  <c r="AN4263" i="58" s="1"/>
  <c r="W4222" i="58"/>
  <c r="W4219" i="58"/>
  <c r="W4218" i="58"/>
  <c r="Y4221" i="58"/>
  <c r="AN4221" i="58" s="1"/>
  <c r="Y4223" i="58"/>
  <c r="AN4223" i="58" s="1"/>
  <c r="W4223" i="58"/>
  <c r="Y4285" i="58"/>
  <c r="AN4285" i="58" s="1"/>
  <c r="Y4218" i="58"/>
  <c r="AN4218" i="58" s="1"/>
  <c r="Y4282" i="58"/>
  <c r="AN4282" i="58" s="1"/>
  <c r="Y4220" i="58"/>
  <c r="AN4220" i="58" s="1"/>
  <c r="W4224" i="58"/>
  <c r="Y4224" i="58"/>
  <c r="AN4224" i="58" s="1"/>
  <c r="W4342" i="58"/>
  <c r="Y4342" i="58"/>
  <c r="AN4342" i="58" s="1"/>
  <c r="Y4203" i="58"/>
  <c r="AN4203" i="58" s="1"/>
  <c r="Y4222" i="58"/>
  <c r="AN4222" i="58" s="1"/>
  <c r="Y4202" i="58"/>
  <c r="AN4202" i="58" s="1"/>
  <c r="Y4219" i="58"/>
  <c r="AN4219" i="58" s="1"/>
  <c r="Y4216" i="58"/>
  <c r="AN4216" i="58" s="1"/>
  <c r="W4216" i="58"/>
  <c r="W4215" i="58"/>
  <c r="Y4215" i="58"/>
  <c r="AN4215" i="58" s="1"/>
  <c r="Y4214" i="58"/>
  <c r="AN4214" i="58" s="1"/>
  <c r="W4214" i="58"/>
  <c r="W4213" i="58"/>
  <c r="Y4213" i="58"/>
  <c r="AN4213" i="58" s="1"/>
  <c r="Y4212" i="58"/>
  <c r="AN4212" i="58" s="1"/>
  <c r="W4212" i="58"/>
  <c r="Y4211" i="58"/>
  <c r="AN4211" i="58" s="1"/>
  <c r="W4211" i="58"/>
  <c r="Y4210" i="58"/>
  <c r="AN4210" i="58" s="1"/>
  <c r="W4210" i="58"/>
  <c r="Y4208" i="58"/>
  <c r="AN4208" i="58" s="1"/>
  <c r="W4208" i="58"/>
  <c r="Y4207" i="58"/>
  <c r="AN4207" i="58" s="1"/>
  <c r="W4207" i="58"/>
  <c r="Y4206" i="58"/>
  <c r="AN4206" i="58" s="1"/>
  <c r="W4206" i="58"/>
  <c r="W4205" i="58"/>
  <c r="Y4205" i="58"/>
  <c r="AN4205" i="58" s="1"/>
  <c r="W4204" i="58"/>
  <c r="Y4204" i="58"/>
  <c r="AN4204" i="58" s="1"/>
  <c r="W4203" i="58"/>
  <c r="W4202" i="58"/>
  <c r="Y4272" i="58"/>
  <c r="AN4272" i="58" s="1"/>
  <c r="W4272" i="58"/>
  <c r="W4209" i="58"/>
  <c r="Y4209" i="58"/>
  <c r="AN4209" i="58" s="1"/>
  <c r="W4284" i="58"/>
  <c r="Y4284" i="58"/>
  <c r="AN4284" i="58" s="1"/>
  <c r="Y4280" i="58"/>
  <c r="AN4280" i="58" s="1"/>
  <c r="W4280" i="58"/>
  <c r="Y4273" i="58"/>
  <c r="AN4273" i="58" s="1"/>
  <c r="W4273" i="58"/>
  <c r="W4229" i="58"/>
  <c r="Y4229" i="58"/>
  <c r="AN4229" i="58" s="1"/>
  <c r="Y4225" i="58"/>
  <c r="AN4225" i="58" s="1"/>
  <c r="W4225" i="58"/>
  <c r="Y4279" i="58"/>
  <c r="AN4279" i="58" s="1"/>
  <c r="W4279" i="58"/>
  <c r="W4347" i="58"/>
  <c r="Y4347" i="58"/>
  <c r="AN4347" i="58" s="1"/>
  <c r="Y4281" i="58"/>
  <c r="AN4281" i="58" s="1"/>
  <c r="W4281" i="58"/>
  <c r="Y4230" i="58"/>
  <c r="AN4230" i="58" s="1"/>
  <c r="W4230" i="58"/>
  <c r="Y4227" i="58"/>
  <c r="AN4227" i="58" s="1"/>
  <c r="W4227" i="58"/>
  <c r="Y4276" i="58"/>
  <c r="AN4276" i="58" s="1"/>
  <c r="W4276" i="58"/>
  <c r="Y4228" i="58"/>
  <c r="AN4228" i="58" s="1"/>
  <c r="W4228" i="58"/>
  <c r="W4217" i="58"/>
  <c r="Y4217" i="58"/>
  <c r="AN4217" i="58" s="1"/>
  <c r="Y4275" i="58"/>
  <c r="AN4275" i="58" s="1"/>
  <c r="W4275" i="58"/>
  <c r="Y4233" i="58"/>
  <c r="AN4233" i="58" s="1"/>
  <c r="W4233" i="58"/>
  <c r="Y4344" i="58"/>
  <c r="AN4344" i="58" s="1"/>
  <c r="W4344" i="58"/>
  <c r="Y4341" i="58"/>
  <c r="AN4341" i="58" s="1"/>
  <c r="W4341" i="58"/>
  <c r="Y4232" i="58"/>
  <c r="AN4232" i="58" s="1"/>
  <c r="W4232" i="58"/>
  <c r="Y4283" i="58"/>
  <c r="AN4283" i="58" s="1"/>
  <c r="W4283" i="58"/>
  <c r="Y4274" i="58"/>
  <c r="AN4274" i="58" s="1"/>
  <c r="W4274" i="58"/>
  <c r="Y4271" i="58"/>
  <c r="AN4271" i="58" s="1"/>
  <c r="W4271" i="58"/>
  <c r="Y4345" i="58"/>
  <c r="AN4345" i="58" s="1"/>
  <c r="W4345" i="58"/>
  <c r="Y4343" i="58"/>
  <c r="AN4343" i="58" s="1"/>
  <c r="W4343" i="58"/>
  <c r="W4277" i="58"/>
  <c r="Y4277" i="58"/>
  <c r="AN4277" i="58" s="1"/>
  <c r="Y4231" i="58"/>
  <c r="AN4231" i="58" s="1"/>
  <c r="W4231" i="58"/>
  <c r="W4282" i="58"/>
  <c r="W4285" i="58"/>
  <c r="W4340" i="58"/>
  <c r="Y4340" i="58"/>
  <c r="AN4340" i="58" s="1"/>
  <c r="W4346" i="58"/>
  <c r="Y4346" i="58"/>
  <c r="AN4346" i="58" s="1"/>
  <c r="Y4278" i="58"/>
  <c r="AN4278" i="58" s="1"/>
  <c r="W4278" i="58"/>
  <c r="W4234" i="58"/>
  <c r="Y4234" i="58"/>
  <c r="AN4234" i="58" s="1"/>
  <c r="W4226" i="58"/>
  <c r="Y4226" i="58"/>
  <c r="AN4226" i="58" s="1"/>
  <c r="W4130" i="58"/>
  <c r="W4122" i="58"/>
  <c r="Y4152" i="58"/>
  <c r="AN4152" i="58" s="1"/>
  <c r="Y4144" i="58"/>
  <c r="AN4144" i="58" s="1"/>
  <c r="Y4125" i="58"/>
  <c r="AN4125" i="58" s="1"/>
  <c r="Y4182" i="58"/>
  <c r="AN4182" i="58" s="1"/>
  <c r="Y4130" i="58"/>
  <c r="AN4130" i="58" s="1"/>
  <c r="Y4122" i="58"/>
  <c r="AN4122" i="58" s="1"/>
  <c r="Y4129" i="58"/>
  <c r="AN4129" i="58" s="1"/>
  <c r="W4129" i="58"/>
  <c r="Y4128" i="58"/>
  <c r="AN4128" i="58" s="1"/>
  <c r="W4128" i="58"/>
  <c r="Y4127" i="58"/>
  <c r="AN4127" i="58" s="1"/>
  <c r="W4127" i="58"/>
  <c r="W4124" i="58"/>
  <c r="Y4124" i="58"/>
  <c r="AN4124" i="58" s="1"/>
  <c r="W4131" i="58"/>
  <c r="Y4131" i="58"/>
  <c r="AN4131" i="58" s="1"/>
  <c r="W4123" i="58"/>
  <c r="Y4123" i="58"/>
  <c r="AN4123" i="58" s="1"/>
  <c r="Y4126" i="58"/>
  <c r="AN4126" i="58" s="1"/>
  <c r="W4126" i="58"/>
  <c r="W4132" i="58"/>
  <c r="Y4132" i="58"/>
  <c r="AN4132" i="58" s="1"/>
  <c r="Y4190" i="58"/>
  <c r="AN4190" i="58" s="1"/>
  <c r="Y4198" i="58"/>
  <c r="AN4198" i="58" s="1"/>
  <c r="W4125" i="58"/>
  <c r="Y4146" i="58"/>
  <c r="AN4146" i="58" s="1"/>
  <c r="W4146" i="58"/>
  <c r="Y4149" i="58"/>
  <c r="AN4149" i="58" s="1"/>
  <c r="W4149" i="58"/>
  <c r="Y4145" i="58"/>
  <c r="AN4145" i="58" s="1"/>
  <c r="W4145" i="58"/>
  <c r="Y4148" i="58"/>
  <c r="AN4148" i="58" s="1"/>
  <c r="W4148" i="58"/>
  <c r="Y4139" i="58"/>
  <c r="AN4139" i="58" s="1"/>
  <c r="W4139" i="58"/>
  <c r="Y4138" i="58"/>
  <c r="AN4138" i="58" s="1"/>
  <c r="W4138" i="58"/>
  <c r="Y4137" i="58"/>
  <c r="AN4137" i="58" s="1"/>
  <c r="W4137" i="58"/>
  <c r="Y4136" i="58"/>
  <c r="AN4136" i="58" s="1"/>
  <c r="W4136" i="58"/>
  <c r="Y4154" i="58"/>
  <c r="AN4154" i="58" s="1"/>
  <c r="W4154" i="58"/>
  <c r="W4143" i="58"/>
  <c r="Y4143" i="58"/>
  <c r="AN4143" i="58" s="1"/>
  <c r="W4135" i="58"/>
  <c r="Y4135" i="58"/>
  <c r="AN4135" i="58" s="1"/>
  <c r="Y4153" i="58"/>
  <c r="AN4153" i="58" s="1"/>
  <c r="W4153" i="58"/>
  <c r="W4142" i="58"/>
  <c r="Y4142" i="58"/>
  <c r="AN4142" i="58" s="1"/>
  <c r="W4134" i="58"/>
  <c r="Y4134" i="58"/>
  <c r="AN4134" i="58" s="1"/>
  <c r="W4151" i="58"/>
  <c r="Y4151" i="58"/>
  <c r="AN4151" i="58" s="1"/>
  <c r="Y4141" i="58"/>
  <c r="AN4141" i="58" s="1"/>
  <c r="W4141" i="58"/>
  <c r="Y4133" i="58"/>
  <c r="AN4133" i="58" s="1"/>
  <c r="W4133" i="58"/>
  <c r="Y4147" i="58"/>
  <c r="AN4147" i="58" s="1"/>
  <c r="W4147" i="58"/>
  <c r="W4150" i="58"/>
  <c r="Y4150" i="58"/>
  <c r="AN4150" i="58" s="1"/>
  <c r="Y4140" i="58"/>
  <c r="AN4140" i="58" s="1"/>
  <c r="W4140" i="58"/>
  <c r="W4152" i="58"/>
  <c r="W4144" i="58"/>
  <c r="Y4187" i="58"/>
  <c r="AN4187" i="58" s="1"/>
  <c r="W4187" i="58"/>
  <c r="Y4179" i="58"/>
  <c r="AN4179" i="58" s="1"/>
  <c r="W4179" i="58"/>
  <c r="Y4167" i="58"/>
  <c r="AN4167" i="58" s="1"/>
  <c r="W4167" i="58"/>
  <c r="Y4170" i="58"/>
  <c r="AN4170" i="58" s="1"/>
  <c r="W4170" i="58"/>
  <c r="Y4161" i="58"/>
  <c r="AN4161" i="58" s="1"/>
  <c r="W4161" i="58"/>
  <c r="Y4193" i="58"/>
  <c r="AN4193" i="58" s="1"/>
  <c r="W4193" i="58"/>
  <c r="Y4186" i="58"/>
  <c r="AN4186" i="58" s="1"/>
  <c r="W4186" i="58"/>
  <c r="Y4178" i="58"/>
  <c r="AN4178" i="58" s="1"/>
  <c r="W4178" i="58"/>
  <c r="Y4166" i="58"/>
  <c r="AN4166" i="58" s="1"/>
  <c r="W4166" i="58"/>
  <c r="Y4169" i="58"/>
  <c r="AN4169" i="58" s="1"/>
  <c r="W4169" i="58"/>
  <c r="Y4160" i="58"/>
  <c r="AN4160" i="58" s="1"/>
  <c r="W4160" i="58"/>
  <c r="Y4194" i="58"/>
  <c r="AN4194" i="58" s="1"/>
  <c r="W4194" i="58"/>
  <c r="Y4192" i="58"/>
  <c r="AN4192" i="58" s="1"/>
  <c r="W4192" i="58"/>
  <c r="Y4159" i="58"/>
  <c r="AN4159" i="58" s="1"/>
  <c r="W4159" i="58"/>
  <c r="Y4191" i="58"/>
  <c r="AN4191" i="58" s="1"/>
  <c r="W4191" i="58"/>
  <c r="Y4185" i="58"/>
  <c r="AN4185" i="58" s="1"/>
  <c r="W4185" i="58"/>
  <c r="Y4158" i="58"/>
  <c r="AN4158" i="58" s="1"/>
  <c r="W4158" i="58"/>
  <c r="Y4184" i="58"/>
  <c r="AN4184" i="58" s="1"/>
  <c r="W4184" i="58"/>
  <c r="Y4176" i="58"/>
  <c r="AN4176" i="58" s="1"/>
  <c r="W4176" i="58"/>
  <c r="W4165" i="58"/>
  <c r="Y4165" i="58"/>
  <c r="AN4165" i="58" s="1"/>
  <c r="W4157" i="58"/>
  <c r="Y4157" i="58"/>
  <c r="AN4157" i="58" s="1"/>
  <c r="W4197" i="58"/>
  <c r="Y4197" i="58"/>
  <c r="AN4197" i="58" s="1"/>
  <c r="W4189" i="58"/>
  <c r="Y4189" i="58"/>
  <c r="AN4189" i="58" s="1"/>
  <c r="Y4183" i="58"/>
  <c r="AN4183" i="58" s="1"/>
  <c r="W4183" i="58"/>
  <c r="Y4175" i="58"/>
  <c r="AN4175" i="58" s="1"/>
  <c r="W4175" i="58"/>
  <c r="W4173" i="58"/>
  <c r="Y4173" i="58"/>
  <c r="AN4173" i="58" s="1"/>
  <c r="W4164" i="58"/>
  <c r="Y4164" i="58"/>
  <c r="AN4164" i="58" s="1"/>
  <c r="W4156" i="58"/>
  <c r="Y4156" i="58"/>
  <c r="AN4156" i="58" s="1"/>
  <c r="W4196" i="58"/>
  <c r="Y4196" i="58"/>
  <c r="AN4196" i="58" s="1"/>
  <c r="W4188" i="58"/>
  <c r="Y4188" i="58"/>
  <c r="AN4188" i="58" s="1"/>
  <c r="W4181" i="58"/>
  <c r="Y4181" i="58"/>
  <c r="AN4181" i="58" s="1"/>
  <c r="Y4174" i="58"/>
  <c r="AN4174" i="58" s="1"/>
  <c r="W4174" i="58"/>
  <c r="W4172" i="58"/>
  <c r="Y4172" i="58"/>
  <c r="AN4172" i="58" s="1"/>
  <c r="Y4163" i="58"/>
  <c r="AN4163" i="58" s="1"/>
  <c r="W4163" i="58"/>
  <c r="Y4155" i="58"/>
  <c r="AN4155" i="58" s="1"/>
  <c r="W4155" i="58"/>
  <c r="Y4195" i="58"/>
  <c r="AN4195" i="58" s="1"/>
  <c r="W4195" i="58"/>
  <c r="Y4177" i="58"/>
  <c r="AN4177" i="58" s="1"/>
  <c r="W4177" i="58"/>
  <c r="W4180" i="58"/>
  <c r="Y4180" i="58"/>
  <c r="AN4180" i="58" s="1"/>
  <c r="Y4168" i="58"/>
  <c r="AN4168" i="58" s="1"/>
  <c r="W4168" i="58"/>
  <c r="Y4171" i="58"/>
  <c r="AN4171" i="58" s="1"/>
  <c r="W4171" i="58"/>
  <c r="Y4162" i="58"/>
  <c r="AN4162" i="58" s="1"/>
  <c r="W4162" i="58"/>
  <c r="W4198" i="58"/>
  <c r="W4190" i="58"/>
  <c r="W4182" i="58"/>
  <c r="A4088" i="58" l="1"/>
  <c r="A4089" i="58"/>
  <c r="A4090" i="58"/>
  <c r="A4091" i="58"/>
  <c r="A4092" i="58"/>
  <c r="A4093" i="58"/>
  <c r="A4094" i="58"/>
  <c r="A4095" i="58"/>
  <c r="A4096" i="58"/>
  <c r="A4097" i="58"/>
  <c r="A4098" i="58"/>
  <c r="B4088" i="58"/>
  <c r="B4089" i="58"/>
  <c r="B4090" i="58"/>
  <c r="B4091" i="58"/>
  <c r="B4092" i="58"/>
  <c r="B4093" i="58"/>
  <c r="B4094" i="58"/>
  <c r="B4095" i="58"/>
  <c r="B4096" i="58"/>
  <c r="B4097" i="58"/>
  <c r="B4098" i="58"/>
  <c r="D4088" i="58"/>
  <c r="E4088" i="58" s="1"/>
  <c r="D4089" i="58"/>
  <c r="E4089" i="58" s="1"/>
  <c r="D4090" i="58"/>
  <c r="E4090" i="58" s="1"/>
  <c r="D4091" i="58"/>
  <c r="E4091" i="58" s="1"/>
  <c r="D4092" i="58"/>
  <c r="E4092" i="58" s="1"/>
  <c r="D4093" i="58"/>
  <c r="E4093" i="58" s="1"/>
  <c r="D4094" i="58"/>
  <c r="E4094" i="58" s="1"/>
  <c r="D4095" i="58"/>
  <c r="E4095" i="58" s="1"/>
  <c r="D4096" i="58"/>
  <c r="E4096" i="58" s="1"/>
  <c r="D4097" i="58"/>
  <c r="E4097" i="58" s="1"/>
  <c r="D4098" i="58"/>
  <c r="E4098" i="58" s="1"/>
  <c r="F4088" i="58"/>
  <c r="F4089" i="58"/>
  <c r="F4090" i="58"/>
  <c r="F4091" i="58"/>
  <c r="F4092" i="58"/>
  <c r="F4093" i="58"/>
  <c r="F4094" i="58"/>
  <c r="F4095" i="58"/>
  <c r="F4096" i="58"/>
  <c r="F4097" i="58"/>
  <c r="F4098" i="58"/>
  <c r="J4088" i="58"/>
  <c r="J4089" i="58"/>
  <c r="J4090" i="58"/>
  <c r="J4091" i="58"/>
  <c r="J4092" i="58"/>
  <c r="J4093" i="58"/>
  <c r="J4094" i="58"/>
  <c r="J4095" i="58"/>
  <c r="J4096" i="58"/>
  <c r="J4097" i="58"/>
  <c r="J4098" i="58"/>
  <c r="K4088" i="58"/>
  <c r="K4089" i="58"/>
  <c r="K4090" i="58"/>
  <c r="K4091" i="58"/>
  <c r="K4092" i="58"/>
  <c r="K4093" i="58"/>
  <c r="K4094" i="58"/>
  <c r="K4095" i="58"/>
  <c r="K4096" i="58"/>
  <c r="K4097" i="58"/>
  <c r="K4098" i="58"/>
  <c r="M4088" i="58"/>
  <c r="M4089" i="58"/>
  <c r="M4090" i="58"/>
  <c r="M4091" i="58"/>
  <c r="M4092" i="58"/>
  <c r="M4093" i="58"/>
  <c r="M4094" i="58"/>
  <c r="M4095" i="58"/>
  <c r="M4096" i="58"/>
  <c r="M4097" i="58"/>
  <c r="M4098" i="58"/>
  <c r="P4088" i="58"/>
  <c r="P4089" i="58"/>
  <c r="P4090" i="58"/>
  <c r="P4091" i="58"/>
  <c r="P4092" i="58"/>
  <c r="P4093" i="58"/>
  <c r="P4094" i="58"/>
  <c r="P4095" i="58"/>
  <c r="P4096" i="58"/>
  <c r="P4097" i="58"/>
  <c r="P4098" i="58"/>
  <c r="Q4088" i="58"/>
  <c r="Q4089" i="58"/>
  <c r="Q4090" i="58"/>
  <c r="Q4091" i="58"/>
  <c r="Q4092" i="58"/>
  <c r="Q4093" i="58"/>
  <c r="Q4094" i="58"/>
  <c r="Q4095" i="58"/>
  <c r="Q4096" i="58"/>
  <c r="Q4097" i="58"/>
  <c r="Q4098" i="58"/>
  <c r="R4088" i="58"/>
  <c r="T4088" i="58" s="1"/>
  <c r="V4088" i="58" s="1"/>
  <c r="R4089" i="58"/>
  <c r="T4089" i="58" s="1"/>
  <c r="V4089" i="58" s="1"/>
  <c r="R4090" i="58"/>
  <c r="T4090" i="58" s="1"/>
  <c r="V4090" i="58" s="1"/>
  <c r="R4091" i="58"/>
  <c r="T4091" i="58" s="1"/>
  <c r="V4091" i="58" s="1"/>
  <c r="R4092" i="58"/>
  <c r="T4092" i="58" s="1"/>
  <c r="V4092" i="58" s="1"/>
  <c r="R4093" i="58"/>
  <c r="T4093" i="58" s="1"/>
  <c r="V4093" i="58" s="1"/>
  <c r="R4094" i="58"/>
  <c r="T4094" i="58" s="1"/>
  <c r="V4094" i="58" s="1"/>
  <c r="R4095" i="58"/>
  <c r="T4095" i="58" s="1"/>
  <c r="V4095" i="58" s="1"/>
  <c r="R4096" i="58"/>
  <c r="T4096" i="58" s="1"/>
  <c r="V4096" i="58" s="1"/>
  <c r="R4097" i="58"/>
  <c r="T4097" i="58" s="1"/>
  <c r="V4097" i="58" s="1"/>
  <c r="R4098" i="58"/>
  <c r="T4098" i="58" s="1"/>
  <c r="V4098" i="58" s="1"/>
  <c r="X4088" i="58"/>
  <c r="X4089" i="58"/>
  <c r="X4090" i="58"/>
  <c r="X4091" i="58"/>
  <c r="X4092" i="58"/>
  <c r="X4093" i="58"/>
  <c r="X4094" i="58"/>
  <c r="X4095" i="58"/>
  <c r="X4096" i="58"/>
  <c r="X4097" i="58"/>
  <c r="X4098" i="58"/>
  <c r="A4099" i="58"/>
  <c r="A4100" i="58"/>
  <c r="A4101" i="58"/>
  <c r="A4102" i="58"/>
  <c r="A4103" i="58"/>
  <c r="A4104" i="58"/>
  <c r="A4105" i="58"/>
  <c r="A4106" i="58"/>
  <c r="A4107" i="58"/>
  <c r="A4108" i="58"/>
  <c r="A4109" i="58"/>
  <c r="B4099" i="58"/>
  <c r="B4100" i="58"/>
  <c r="B4101" i="58"/>
  <c r="B4102" i="58"/>
  <c r="B4103" i="58"/>
  <c r="B4104" i="58"/>
  <c r="B4105" i="58"/>
  <c r="B4106" i="58"/>
  <c r="B4107" i="58"/>
  <c r="B4108" i="58"/>
  <c r="B4109" i="58"/>
  <c r="D4099" i="58"/>
  <c r="E4099" i="58" s="1"/>
  <c r="D4100" i="58"/>
  <c r="E4100" i="58" s="1"/>
  <c r="D4101" i="58"/>
  <c r="E4101" i="58" s="1"/>
  <c r="D4102" i="58"/>
  <c r="E4102" i="58" s="1"/>
  <c r="D4103" i="58"/>
  <c r="E4103" i="58" s="1"/>
  <c r="D4104" i="58"/>
  <c r="E4104" i="58" s="1"/>
  <c r="D4105" i="58"/>
  <c r="E4105" i="58" s="1"/>
  <c r="D4106" i="58"/>
  <c r="E4106" i="58" s="1"/>
  <c r="D4107" i="58"/>
  <c r="E4107" i="58" s="1"/>
  <c r="D4108" i="58"/>
  <c r="E4108" i="58" s="1"/>
  <c r="D4109" i="58"/>
  <c r="E4109" i="58" s="1"/>
  <c r="F4099" i="58"/>
  <c r="F4100" i="58"/>
  <c r="F4101" i="58"/>
  <c r="F4102" i="58"/>
  <c r="F4103" i="58"/>
  <c r="F4104" i="58"/>
  <c r="F4105" i="58"/>
  <c r="F4106" i="58"/>
  <c r="F4107" i="58"/>
  <c r="F4108" i="58"/>
  <c r="F4109" i="58"/>
  <c r="J4099" i="58"/>
  <c r="J4100" i="58"/>
  <c r="J4101" i="58"/>
  <c r="J4102" i="58"/>
  <c r="J4103" i="58"/>
  <c r="J4104" i="58"/>
  <c r="J4105" i="58"/>
  <c r="J4106" i="58"/>
  <c r="J4107" i="58"/>
  <c r="J4108" i="58"/>
  <c r="J4109" i="58"/>
  <c r="K4099" i="58"/>
  <c r="K4100" i="58"/>
  <c r="K4101" i="58"/>
  <c r="K4102" i="58"/>
  <c r="K4103" i="58"/>
  <c r="K4104" i="58"/>
  <c r="K4105" i="58"/>
  <c r="K4106" i="58"/>
  <c r="K4107" i="58"/>
  <c r="K4108" i="58"/>
  <c r="K4109" i="58"/>
  <c r="M4099" i="58"/>
  <c r="M4100" i="58"/>
  <c r="M4101" i="58"/>
  <c r="M4102" i="58"/>
  <c r="M4103" i="58"/>
  <c r="M4104" i="58"/>
  <c r="M4105" i="58"/>
  <c r="M4106" i="58"/>
  <c r="M4107" i="58"/>
  <c r="M4108" i="58"/>
  <c r="M4109" i="58"/>
  <c r="P4099" i="58"/>
  <c r="P4100" i="58"/>
  <c r="P4101" i="58"/>
  <c r="P4102" i="58"/>
  <c r="P4103" i="58"/>
  <c r="P4104" i="58"/>
  <c r="P4105" i="58"/>
  <c r="P4106" i="58"/>
  <c r="P4107" i="58"/>
  <c r="P4108" i="58"/>
  <c r="P4109" i="58"/>
  <c r="Q4099" i="58"/>
  <c r="Q4100" i="58"/>
  <c r="Q4101" i="58"/>
  <c r="Q4102" i="58"/>
  <c r="Q4103" i="58"/>
  <c r="Q4104" i="58"/>
  <c r="Q4105" i="58"/>
  <c r="Q4106" i="58"/>
  <c r="Q4107" i="58"/>
  <c r="Q4108" i="58"/>
  <c r="Q4109" i="58"/>
  <c r="R4099" i="58"/>
  <c r="T4099" i="58" s="1"/>
  <c r="V4099" i="58" s="1"/>
  <c r="R4100" i="58"/>
  <c r="T4100" i="58" s="1"/>
  <c r="V4100" i="58" s="1"/>
  <c r="R4101" i="58"/>
  <c r="T4101" i="58" s="1"/>
  <c r="V4101" i="58" s="1"/>
  <c r="R4102" i="58"/>
  <c r="T4102" i="58" s="1"/>
  <c r="V4102" i="58" s="1"/>
  <c r="R4103" i="58"/>
  <c r="T4103" i="58" s="1"/>
  <c r="V4103" i="58" s="1"/>
  <c r="R4104" i="58"/>
  <c r="T4104" i="58" s="1"/>
  <c r="V4104" i="58" s="1"/>
  <c r="R4105" i="58"/>
  <c r="T4105" i="58" s="1"/>
  <c r="V4105" i="58" s="1"/>
  <c r="R4106" i="58"/>
  <c r="T4106" i="58" s="1"/>
  <c r="V4106" i="58" s="1"/>
  <c r="R4107" i="58"/>
  <c r="T4107" i="58" s="1"/>
  <c r="V4107" i="58" s="1"/>
  <c r="R4108" i="58"/>
  <c r="T4108" i="58" s="1"/>
  <c r="V4108" i="58" s="1"/>
  <c r="R4109" i="58"/>
  <c r="T4109" i="58" s="1"/>
  <c r="V4109" i="58" s="1"/>
  <c r="X4099" i="58"/>
  <c r="X4100" i="58"/>
  <c r="X4101" i="58"/>
  <c r="X4102" i="58"/>
  <c r="X4103" i="58"/>
  <c r="X4104" i="58"/>
  <c r="X4105" i="58"/>
  <c r="X4106" i="58"/>
  <c r="X4107" i="58"/>
  <c r="X4108" i="58"/>
  <c r="X4109" i="58"/>
  <c r="A4110" i="58"/>
  <c r="A4111" i="58"/>
  <c r="A4112" i="58"/>
  <c r="A4113" i="58"/>
  <c r="A4114" i="58"/>
  <c r="A4115" i="58"/>
  <c r="A4116" i="58"/>
  <c r="A4117" i="58"/>
  <c r="A4118" i="58"/>
  <c r="A4119" i="58"/>
  <c r="A4120" i="58"/>
  <c r="B4110" i="58"/>
  <c r="B4111" i="58"/>
  <c r="B4112" i="58"/>
  <c r="B4113" i="58"/>
  <c r="B4114" i="58"/>
  <c r="B4115" i="58"/>
  <c r="B4116" i="58"/>
  <c r="B4117" i="58"/>
  <c r="B4118" i="58"/>
  <c r="B4119" i="58"/>
  <c r="B4120" i="58"/>
  <c r="D4110" i="58"/>
  <c r="E4110" i="58" s="1"/>
  <c r="D4111" i="58"/>
  <c r="E4111" i="58" s="1"/>
  <c r="D4112" i="58"/>
  <c r="E4112" i="58" s="1"/>
  <c r="D4113" i="58"/>
  <c r="E4113" i="58" s="1"/>
  <c r="D4114" i="58"/>
  <c r="E4114" i="58" s="1"/>
  <c r="D4115" i="58"/>
  <c r="E4115" i="58" s="1"/>
  <c r="D4116" i="58"/>
  <c r="E4116" i="58" s="1"/>
  <c r="D4117" i="58"/>
  <c r="E4117" i="58" s="1"/>
  <c r="D4118" i="58"/>
  <c r="E4118" i="58" s="1"/>
  <c r="D4119" i="58"/>
  <c r="E4119" i="58" s="1"/>
  <c r="D4120" i="58"/>
  <c r="E4120" i="58" s="1"/>
  <c r="F4110" i="58"/>
  <c r="F4111" i="58"/>
  <c r="F4112" i="58"/>
  <c r="F4113" i="58"/>
  <c r="F4114" i="58"/>
  <c r="F4115" i="58"/>
  <c r="F4116" i="58"/>
  <c r="F4117" i="58"/>
  <c r="F4118" i="58"/>
  <c r="F4119" i="58"/>
  <c r="F4120" i="58"/>
  <c r="J4110" i="58"/>
  <c r="J4111" i="58"/>
  <c r="J4112" i="58"/>
  <c r="J4113" i="58"/>
  <c r="J4114" i="58"/>
  <c r="J4115" i="58"/>
  <c r="J4116" i="58"/>
  <c r="J4117" i="58"/>
  <c r="J4118" i="58"/>
  <c r="J4119" i="58"/>
  <c r="J4120" i="58"/>
  <c r="K4110" i="58"/>
  <c r="K4111" i="58"/>
  <c r="K4112" i="58"/>
  <c r="K4113" i="58"/>
  <c r="K4114" i="58"/>
  <c r="K4115" i="58"/>
  <c r="K4116" i="58"/>
  <c r="K4117" i="58"/>
  <c r="K4118" i="58"/>
  <c r="K4119" i="58"/>
  <c r="K4120" i="58"/>
  <c r="M4110" i="58"/>
  <c r="M4111" i="58"/>
  <c r="M4112" i="58"/>
  <c r="M4113" i="58"/>
  <c r="M4114" i="58"/>
  <c r="M4115" i="58"/>
  <c r="M4116" i="58"/>
  <c r="M4117" i="58"/>
  <c r="M4118" i="58"/>
  <c r="M4119" i="58"/>
  <c r="M4120" i="58"/>
  <c r="P4110" i="58"/>
  <c r="P4111" i="58"/>
  <c r="P4112" i="58"/>
  <c r="P4113" i="58"/>
  <c r="P4114" i="58"/>
  <c r="P4115" i="58"/>
  <c r="P4116" i="58"/>
  <c r="P4117" i="58"/>
  <c r="P4118" i="58"/>
  <c r="P4119" i="58"/>
  <c r="P4120" i="58"/>
  <c r="Q4110" i="58"/>
  <c r="Q4111" i="58"/>
  <c r="Q4112" i="58"/>
  <c r="Q4113" i="58"/>
  <c r="Q4114" i="58"/>
  <c r="Q4115" i="58"/>
  <c r="Q4116" i="58"/>
  <c r="Q4117" i="58"/>
  <c r="Q4118" i="58"/>
  <c r="Q4119" i="58"/>
  <c r="Q4120" i="58"/>
  <c r="R4110" i="58"/>
  <c r="T4110" i="58" s="1"/>
  <c r="V4110" i="58" s="1"/>
  <c r="R4111" i="58"/>
  <c r="T4111" i="58" s="1"/>
  <c r="V4111" i="58" s="1"/>
  <c r="R4112" i="58"/>
  <c r="T4112" i="58" s="1"/>
  <c r="V4112" i="58" s="1"/>
  <c r="R4113" i="58"/>
  <c r="T4113" i="58" s="1"/>
  <c r="V4113" i="58" s="1"/>
  <c r="R4114" i="58"/>
  <c r="T4114" i="58" s="1"/>
  <c r="V4114" i="58" s="1"/>
  <c r="R4115" i="58"/>
  <c r="T4115" i="58" s="1"/>
  <c r="V4115" i="58" s="1"/>
  <c r="R4116" i="58"/>
  <c r="T4116" i="58" s="1"/>
  <c r="V4116" i="58" s="1"/>
  <c r="R4117" i="58"/>
  <c r="T4117" i="58" s="1"/>
  <c r="V4117" i="58" s="1"/>
  <c r="R4118" i="58"/>
  <c r="T4118" i="58" s="1"/>
  <c r="V4118" i="58" s="1"/>
  <c r="R4119" i="58"/>
  <c r="T4119" i="58" s="1"/>
  <c r="V4119" i="58" s="1"/>
  <c r="R4120" i="58"/>
  <c r="T4120" i="58" s="1"/>
  <c r="V4120" i="58" s="1"/>
  <c r="X4110" i="58"/>
  <c r="X4111" i="58"/>
  <c r="X4112" i="58"/>
  <c r="X4113" i="58"/>
  <c r="X4114" i="58"/>
  <c r="X4115" i="58"/>
  <c r="X4116" i="58"/>
  <c r="X4117" i="58"/>
  <c r="X4118" i="58"/>
  <c r="X4119" i="58"/>
  <c r="X4120" i="58"/>
  <c r="AE4066" i="58"/>
  <c r="AE4064" i="58"/>
  <c r="AE4063" i="58"/>
  <c r="AE4036" i="58"/>
  <c r="AE4035" i="58"/>
  <c r="AE4033" i="58"/>
  <c r="A4012" i="58"/>
  <c r="B4012" i="58"/>
  <c r="D4012" i="58"/>
  <c r="E4012" i="58" s="1"/>
  <c r="F4012" i="58"/>
  <c r="J4012" i="58"/>
  <c r="K4012" i="58"/>
  <c r="M4012" i="58"/>
  <c r="P4012" i="58"/>
  <c r="Q4012" i="58"/>
  <c r="R4012" i="58"/>
  <c r="T4012" i="58" s="1"/>
  <c r="V4012" i="58" s="1"/>
  <c r="X4012" i="58"/>
  <c r="A4013" i="58"/>
  <c r="B4013" i="58"/>
  <c r="D4013" i="58"/>
  <c r="E4013" i="58" s="1"/>
  <c r="F4013" i="58"/>
  <c r="J4013" i="58"/>
  <c r="K4013" i="58"/>
  <c r="M4013" i="58"/>
  <c r="P4013" i="58"/>
  <c r="Q4013" i="58"/>
  <c r="R4013" i="58"/>
  <c r="T4013" i="58" s="1"/>
  <c r="V4013" i="58" s="1"/>
  <c r="X4013" i="58"/>
  <c r="A3795" i="58"/>
  <c r="B3795" i="58"/>
  <c r="D3795" i="58"/>
  <c r="E3795" i="58" s="1"/>
  <c r="F3795" i="58"/>
  <c r="J3795" i="58"/>
  <c r="K3795" i="58"/>
  <c r="M3795" i="58"/>
  <c r="P3795" i="58"/>
  <c r="Q3795" i="58"/>
  <c r="R3795" i="58"/>
  <c r="T3795" i="58" s="1"/>
  <c r="V3795" i="58" s="1"/>
  <c r="X3795" i="58"/>
  <c r="P3935" i="58"/>
  <c r="A3934" i="58"/>
  <c r="A3935" i="58"/>
  <c r="A3936" i="58"/>
  <c r="A3937" i="58"/>
  <c r="A3938" i="58"/>
  <c r="A3939" i="58"/>
  <c r="A3940" i="58"/>
  <c r="A3941" i="58"/>
  <c r="A3942" i="58"/>
  <c r="A3943" i="58"/>
  <c r="A3944" i="58"/>
  <c r="B3934" i="58"/>
  <c r="B3935" i="58"/>
  <c r="B3936" i="58"/>
  <c r="B3937" i="58"/>
  <c r="B3938" i="58"/>
  <c r="B3939" i="58"/>
  <c r="B3940" i="58"/>
  <c r="B3941" i="58"/>
  <c r="B3942" i="58"/>
  <c r="B3943" i="58"/>
  <c r="B3944" i="58"/>
  <c r="D3934" i="58"/>
  <c r="E3934" i="58" s="1"/>
  <c r="D3935" i="58"/>
  <c r="E3935" i="58" s="1"/>
  <c r="D3936" i="58"/>
  <c r="E3936" i="58" s="1"/>
  <c r="D3937" i="58"/>
  <c r="E3937" i="58" s="1"/>
  <c r="D3938" i="58"/>
  <c r="E3938" i="58" s="1"/>
  <c r="D3939" i="58"/>
  <c r="E3939" i="58" s="1"/>
  <c r="D3940" i="58"/>
  <c r="E3940" i="58" s="1"/>
  <c r="D3941" i="58"/>
  <c r="E3941" i="58" s="1"/>
  <c r="D3942" i="58"/>
  <c r="E3942" i="58" s="1"/>
  <c r="D3943" i="58"/>
  <c r="E3943" i="58" s="1"/>
  <c r="D3944" i="58"/>
  <c r="E3944" i="58" s="1"/>
  <c r="F3934" i="58"/>
  <c r="F3935" i="58"/>
  <c r="F3936" i="58"/>
  <c r="F3937" i="58"/>
  <c r="F3938" i="58"/>
  <c r="F3939" i="58"/>
  <c r="F3940" i="58"/>
  <c r="F3941" i="58"/>
  <c r="F3942" i="58"/>
  <c r="F3943" i="58"/>
  <c r="F3944" i="58"/>
  <c r="J3934" i="58"/>
  <c r="J3935" i="58"/>
  <c r="J3936" i="58"/>
  <c r="J3937" i="58"/>
  <c r="J3938" i="58"/>
  <c r="J3939" i="58"/>
  <c r="J3940" i="58"/>
  <c r="J3941" i="58"/>
  <c r="J3942" i="58"/>
  <c r="J3943" i="58"/>
  <c r="J3944" i="58"/>
  <c r="K3934" i="58"/>
  <c r="K3935" i="58"/>
  <c r="K3936" i="58"/>
  <c r="K3937" i="58"/>
  <c r="K3938" i="58"/>
  <c r="K3939" i="58"/>
  <c r="K3940" i="58"/>
  <c r="K3941" i="58"/>
  <c r="K3942" i="58"/>
  <c r="K3943" i="58"/>
  <c r="K3944" i="58"/>
  <c r="M3934" i="58"/>
  <c r="M3935" i="58"/>
  <c r="M3936" i="58"/>
  <c r="M3937" i="58"/>
  <c r="M3938" i="58"/>
  <c r="M3939" i="58"/>
  <c r="M3940" i="58"/>
  <c r="M3941" i="58"/>
  <c r="M3942" i="58"/>
  <c r="M3943" i="58"/>
  <c r="M3944" i="58"/>
  <c r="P3934" i="58"/>
  <c r="P3936" i="58"/>
  <c r="P3937" i="58"/>
  <c r="P3938" i="58"/>
  <c r="P3939" i="58"/>
  <c r="P3940" i="58"/>
  <c r="P3941" i="58"/>
  <c r="P3942" i="58"/>
  <c r="P3943" i="58"/>
  <c r="P3944" i="58"/>
  <c r="Q3934" i="58"/>
  <c r="Q3935" i="58"/>
  <c r="Q3936" i="58"/>
  <c r="Q3937" i="58"/>
  <c r="Q3938" i="58"/>
  <c r="Q3939" i="58"/>
  <c r="Q3940" i="58"/>
  <c r="Q3941" i="58"/>
  <c r="Q3942" i="58"/>
  <c r="Q3943" i="58"/>
  <c r="Q3944" i="58"/>
  <c r="R3934" i="58"/>
  <c r="T3934" i="58" s="1"/>
  <c r="V3934" i="58" s="1"/>
  <c r="R3935" i="58"/>
  <c r="T3935" i="58" s="1"/>
  <c r="V3935" i="58" s="1"/>
  <c r="R3936" i="58"/>
  <c r="T3936" i="58" s="1"/>
  <c r="V3936" i="58" s="1"/>
  <c r="R3937" i="58"/>
  <c r="T3937" i="58" s="1"/>
  <c r="V3937" i="58" s="1"/>
  <c r="R3938" i="58"/>
  <c r="T3938" i="58" s="1"/>
  <c r="V3938" i="58" s="1"/>
  <c r="R3939" i="58"/>
  <c r="T3939" i="58" s="1"/>
  <c r="V3939" i="58" s="1"/>
  <c r="R3940" i="58"/>
  <c r="T3940" i="58" s="1"/>
  <c r="V3940" i="58" s="1"/>
  <c r="R3941" i="58"/>
  <c r="T3941" i="58" s="1"/>
  <c r="V3941" i="58" s="1"/>
  <c r="R3942" i="58"/>
  <c r="T3942" i="58" s="1"/>
  <c r="V3942" i="58" s="1"/>
  <c r="R3943" i="58"/>
  <c r="T3943" i="58" s="1"/>
  <c r="V3943" i="58" s="1"/>
  <c r="R3944" i="58"/>
  <c r="T3944" i="58" s="1"/>
  <c r="V3944" i="58" s="1"/>
  <c r="X3934" i="58"/>
  <c r="X3935" i="58"/>
  <c r="X3936" i="58"/>
  <c r="X3937" i="58"/>
  <c r="X3938" i="58"/>
  <c r="X3939" i="58"/>
  <c r="X3940" i="58"/>
  <c r="X3941" i="58"/>
  <c r="X3942" i="58"/>
  <c r="X3943" i="58"/>
  <c r="X3944" i="58"/>
  <c r="A3945" i="58"/>
  <c r="A3946" i="58"/>
  <c r="A3947" i="58"/>
  <c r="A3948" i="58"/>
  <c r="A3949" i="58"/>
  <c r="A3950" i="58"/>
  <c r="A3951" i="58"/>
  <c r="A3952" i="58"/>
  <c r="A3953" i="58"/>
  <c r="A3954" i="58"/>
  <c r="A3955" i="58"/>
  <c r="B3945" i="58"/>
  <c r="B3946" i="58"/>
  <c r="B3947" i="58"/>
  <c r="B3948" i="58"/>
  <c r="B3949" i="58"/>
  <c r="B3950" i="58"/>
  <c r="B3951" i="58"/>
  <c r="B3952" i="58"/>
  <c r="B3953" i="58"/>
  <c r="B3954" i="58"/>
  <c r="B3955" i="58"/>
  <c r="D3945" i="58"/>
  <c r="E3945" i="58" s="1"/>
  <c r="D3946" i="58"/>
  <c r="E3946" i="58" s="1"/>
  <c r="D3947" i="58"/>
  <c r="E3947" i="58" s="1"/>
  <c r="D3948" i="58"/>
  <c r="E3948" i="58" s="1"/>
  <c r="D3949" i="58"/>
  <c r="E3949" i="58" s="1"/>
  <c r="D3950" i="58"/>
  <c r="E3950" i="58" s="1"/>
  <c r="D3951" i="58"/>
  <c r="E3951" i="58" s="1"/>
  <c r="D3952" i="58"/>
  <c r="E3952" i="58" s="1"/>
  <c r="D3953" i="58"/>
  <c r="E3953" i="58" s="1"/>
  <c r="D3954" i="58"/>
  <c r="E3954" i="58" s="1"/>
  <c r="D3955" i="58"/>
  <c r="E3955" i="58" s="1"/>
  <c r="F3945" i="58"/>
  <c r="F3946" i="58"/>
  <c r="F3947" i="58"/>
  <c r="F3948" i="58"/>
  <c r="F3949" i="58"/>
  <c r="F3950" i="58"/>
  <c r="F3951" i="58"/>
  <c r="F3952" i="58"/>
  <c r="F3953" i="58"/>
  <c r="F3954" i="58"/>
  <c r="F3955" i="58"/>
  <c r="J3945" i="58"/>
  <c r="J3946" i="58"/>
  <c r="J3947" i="58"/>
  <c r="J3948" i="58"/>
  <c r="J3949" i="58"/>
  <c r="J3950" i="58"/>
  <c r="J3951" i="58"/>
  <c r="J3952" i="58"/>
  <c r="J3953" i="58"/>
  <c r="J3954" i="58"/>
  <c r="J3955" i="58"/>
  <c r="K3945" i="58"/>
  <c r="K3946" i="58"/>
  <c r="K3947" i="58"/>
  <c r="K3948" i="58"/>
  <c r="K3949" i="58"/>
  <c r="K3950" i="58"/>
  <c r="K3951" i="58"/>
  <c r="K3952" i="58"/>
  <c r="K3953" i="58"/>
  <c r="K3954" i="58"/>
  <c r="K3955" i="58"/>
  <c r="M3945" i="58"/>
  <c r="M3946" i="58"/>
  <c r="M3947" i="58"/>
  <c r="M3948" i="58"/>
  <c r="M3949" i="58"/>
  <c r="M3950" i="58"/>
  <c r="M3951" i="58"/>
  <c r="M3952" i="58"/>
  <c r="M3953" i="58"/>
  <c r="M3954" i="58"/>
  <c r="M3955" i="58"/>
  <c r="P3945" i="58"/>
  <c r="P3946" i="58"/>
  <c r="P3947" i="58"/>
  <c r="P3948" i="58"/>
  <c r="P3949" i="58"/>
  <c r="P3950" i="58"/>
  <c r="P3951" i="58"/>
  <c r="P3952" i="58"/>
  <c r="P3953" i="58"/>
  <c r="P3954" i="58"/>
  <c r="P3955" i="58"/>
  <c r="Q3945" i="58"/>
  <c r="Q3946" i="58"/>
  <c r="Q3947" i="58"/>
  <c r="Q3948" i="58"/>
  <c r="Q3949" i="58"/>
  <c r="Q3950" i="58"/>
  <c r="Q3951" i="58"/>
  <c r="Q3952" i="58"/>
  <c r="Q3953" i="58"/>
  <c r="Q3954" i="58"/>
  <c r="Q3955" i="58"/>
  <c r="R3945" i="58"/>
  <c r="T3945" i="58" s="1"/>
  <c r="V3945" i="58" s="1"/>
  <c r="R3946" i="58"/>
  <c r="T3946" i="58" s="1"/>
  <c r="V3946" i="58" s="1"/>
  <c r="R3947" i="58"/>
  <c r="T3947" i="58" s="1"/>
  <c r="V3947" i="58" s="1"/>
  <c r="R3948" i="58"/>
  <c r="T3948" i="58" s="1"/>
  <c r="V3948" i="58" s="1"/>
  <c r="R3949" i="58"/>
  <c r="T3949" i="58" s="1"/>
  <c r="V3949" i="58" s="1"/>
  <c r="R3950" i="58"/>
  <c r="T3950" i="58" s="1"/>
  <c r="V3950" i="58" s="1"/>
  <c r="R3951" i="58"/>
  <c r="T3951" i="58" s="1"/>
  <c r="V3951" i="58" s="1"/>
  <c r="R3952" i="58"/>
  <c r="T3952" i="58" s="1"/>
  <c r="V3952" i="58" s="1"/>
  <c r="R3953" i="58"/>
  <c r="T3953" i="58" s="1"/>
  <c r="V3953" i="58" s="1"/>
  <c r="R3954" i="58"/>
  <c r="T3954" i="58" s="1"/>
  <c r="V3954" i="58" s="1"/>
  <c r="R3955" i="58"/>
  <c r="T3955" i="58" s="1"/>
  <c r="V3955" i="58" s="1"/>
  <c r="X3945" i="58"/>
  <c r="X3946" i="58"/>
  <c r="X3947" i="58"/>
  <c r="X3948" i="58"/>
  <c r="X3949" i="58"/>
  <c r="X3950" i="58"/>
  <c r="X3951" i="58"/>
  <c r="X3952" i="58"/>
  <c r="X3953" i="58"/>
  <c r="X3954" i="58"/>
  <c r="X3955" i="58"/>
  <c r="W4096" i="58" l="1"/>
  <c r="Y4091" i="58"/>
  <c r="AN4091" i="58" s="1"/>
  <c r="Y4102" i="58"/>
  <c r="AN4102" i="58" s="1"/>
  <c r="W4093" i="58"/>
  <c r="Y4103" i="58"/>
  <c r="AN4103" i="58" s="1"/>
  <c r="Y4096" i="58"/>
  <c r="AN4096" i="58" s="1"/>
  <c r="Y4093" i="58"/>
  <c r="AN4093" i="58" s="1"/>
  <c r="W4088" i="58"/>
  <c r="Y4088" i="58"/>
  <c r="AN4088" i="58" s="1"/>
  <c r="W4101" i="58"/>
  <c r="Y4101" i="58"/>
  <c r="AN4101" i="58" s="1"/>
  <c r="Y4092" i="58"/>
  <c r="AN4092" i="58" s="1"/>
  <c r="W4092" i="58"/>
  <c r="W4109" i="58"/>
  <c r="Y4109" i="58"/>
  <c r="AN4109" i="58" s="1"/>
  <c r="W4097" i="58"/>
  <c r="Y4097" i="58"/>
  <c r="AN4097" i="58" s="1"/>
  <c r="W4089" i="58"/>
  <c r="Y4089" i="58"/>
  <c r="AN4089" i="58" s="1"/>
  <c r="W4098" i="58"/>
  <c r="Y4098" i="58"/>
  <c r="AN4098" i="58" s="1"/>
  <c r="Y4094" i="58"/>
  <c r="AN4094" i="58" s="1"/>
  <c r="W4094" i="58"/>
  <c r="W4090" i="58"/>
  <c r="Y4090" i="58"/>
  <c r="AN4090" i="58" s="1"/>
  <c r="Y4106" i="58"/>
  <c r="AN4106" i="58" s="1"/>
  <c r="W4106" i="58"/>
  <c r="Y4095" i="58"/>
  <c r="AN4095" i="58" s="1"/>
  <c r="W4095" i="58"/>
  <c r="Y4113" i="58"/>
  <c r="AN4113" i="58" s="1"/>
  <c r="W4103" i="58"/>
  <c r="W4091" i="58"/>
  <c r="Y4104" i="58"/>
  <c r="AN4104" i="58" s="1"/>
  <c r="W4104" i="58"/>
  <c r="W4112" i="58"/>
  <c r="Y4112" i="58"/>
  <c r="AN4112" i="58" s="1"/>
  <c r="W4107" i="58"/>
  <c r="Y4107" i="58"/>
  <c r="AN4107" i="58" s="1"/>
  <c r="W4099" i="58"/>
  <c r="Y4099" i="58"/>
  <c r="AN4099" i="58" s="1"/>
  <c r="W4108" i="58"/>
  <c r="Y4108" i="58"/>
  <c r="AN4108" i="58" s="1"/>
  <c r="W4100" i="58"/>
  <c r="Y4100" i="58"/>
  <c r="AN4100" i="58" s="1"/>
  <c r="W4120" i="58"/>
  <c r="Y4120" i="58"/>
  <c r="AN4120" i="58" s="1"/>
  <c r="Y4105" i="58"/>
  <c r="AN4105" i="58" s="1"/>
  <c r="W4105" i="58"/>
  <c r="W4102" i="58"/>
  <c r="Y4115" i="58"/>
  <c r="AN4115" i="58" s="1"/>
  <c r="W4115" i="58"/>
  <c r="Y4114" i="58"/>
  <c r="AN4114" i="58" s="1"/>
  <c r="W4114" i="58"/>
  <c r="W4111" i="58"/>
  <c r="Y4111" i="58"/>
  <c r="AN4111" i="58" s="1"/>
  <c r="Y4118" i="58"/>
  <c r="AN4118" i="58" s="1"/>
  <c r="W4118" i="58"/>
  <c r="Y4110" i="58"/>
  <c r="AN4110" i="58" s="1"/>
  <c r="W4110" i="58"/>
  <c r="W4119" i="58"/>
  <c r="Y4119" i="58"/>
  <c r="AN4119" i="58" s="1"/>
  <c r="Y4116" i="58"/>
  <c r="AN4116" i="58" s="1"/>
  <c r="W4116" i="58"/>
  <c r="Y4117" i="58"/>
  <c r="AN4117" i="58" s="1"/>
  <c r="W4117" i="58"/>
  <c r="W4113" i="58"/>
  <c r="Y4012" i="58"/>
  <c r="AN4012" i="58" s="1"/>
  <c r="W4012" i="58"/>
  <c r="Y4013" i="58"/>
  <c r="AN4013" i="58" s="1"/>
  <c r="W4013" i="58"/>
  <c r="Y3795" i="58"/>
  <c r="AN3795" i="58" s="1"/>
  <c r="W3795" i="58"/>
  <c r="Y3937" i="58"/>
  <c r="AN3937" i="58" s="1"/>
  <c r="Y3950" i="58"/>
  <c r="AN3950" i="58" s="1"/>
  <c r="W3944" i="58"/>
  <c r="Y3944" i="58"/>
  <c r="AN3944" i="58" s="1"/>
  <c r="W3936" i="58"/>
  <c r="Y3936" i="58"/>
  <c r="AN3936" i="58" s="1"/>
  <c r="Y3949" i="58"/>
  <c r="AN3949" i="58" s="1"/>
  <c r="W3952" i="58"/>
  <c r="Y3938" i="58"/>
  <c r="AN3938" i="58" s="1"/>
  <c r="W3938" i="58"/>
  <c r="Y3939" i="58"/>
  <c r="AN3939" i="58" s="1"/>
  <c r="W3939" i="58"/>
  <c r="W3943" i="58"/>
  <c r="Y3943" i="58"/>
  <c r="AN3943" i="58" s="1"/>
  <c r="W3935" i="58"/>
  <c r="Y3935" i="58"/>
  <c r="AN3935" i="58" s="1"/>
  <c r="Y3955" i="58"/>
  <c r="AN3955" i="58" s="1"/>
  <c r="W3955" i="58"/>
  <c r="W3934" i="58"/>
  <c r="Y3934" i="58"/>
  <c r="AN3934" i="58" s="1"/>
  <c r="Y3947" i="58"/>
  <c r="AN3947" i="58" s="1"/>
  <c r="W3947" i="58"/>
  <c r="W3942" i="58"/>
  <c r="Y3942" i="58"/>
  <c r="AN3942" i="58" s="1"/>
  <c r="W3940" i="58"/>
  <c r="Y3940" i="58"/>
  <c r="AN3940" i="58" s="1"/>
  <c r="Y3941" i="58"/>
  <c r="AN3941" i="58" s="1"/>
  <c r="W3941" i="58"/>
  <c r="Y3952" i="58"/>
  <c r="AN3952" i="58" s="1"/>
  <c r="W3937" i="58"/>
  <c r="W3949" i="58"/>
  <c r="Y3948" i="58"/>
  <c r="AN3948" i="58" s="1"/>
  <c r="W3948" i="58"/>
  <c r="W3946" i="58"/>
  <c r="Y3946" i="58"/>
  <c r="AN3946" i="58" s="1"/>
  <c r="W3945" i="58"/>
  <c r="Y3945" i="58"/>
  <c r="AN3945" i="58" s="1"/>
  <c r="Y3953" i="58"/>
  <c r="AN3953" i="58" s="1"/>
  <c r="W3953" i="58"/>
  <c r="W3954" i="58"/>
  <c r="Y3954" i="58"/>
  <c r="AN3954" i="58" s="1"/>
  <c r="Y3951" i="58"/>
  <c r="AN3951" i="58" s="1"/>
  <c r="W3951" i="58"/>
  <c r="W3950" i="58"/>
  <c r="AE3915" i="58"/>
  <c r="AE3914" i="58"/>
  <c r="AE3912" i="58"/>
  <c r="AE3911" i="58"/>
  <c r="AE3910" i="58"/>
  <c r="AE3908" i="58"/>
  <c r="A3869" i="58"/>
  <c r="A3870" i="58"/>
  <c r="A3871" i="58"/>
  <c r="A3872" i="58"/>
  <c r="A3873" i="58"/>
  <c r="A3874" i="58"/>
  <c r="A3875" i="58"/>
  <c r="A3876" i="58"/>
  <c r="B3869" i="58"/>
  <c r="B3870" i="58"/>
  <c r="B3871" i="58"/>
  <c r="B3872" i="58"/>
  <c r="B3873" i="58"/>
  <c r="B3874" i="58"/>
  <c r="B3875" i="58"/>
  <c r="B3876" i="58"/>
  <c r="D3869" i="58"/>
  <c r="E3869" i="58" s="1"/>
  <c r="D3870" i="58"/>
  <c r="E3870" i="58" s="1"/>
  <c r="D3871" i="58"/>
  <c r="E3871" i="58" s="1"/>
  <c r="D3872" i="58"/>
  <c r="E3872" i="58" s="1"/>
  <c r="D3873" i="58"/>
  <c r="E3873" i="58" s="1"/>
  <c r="D3874" i="58"/>
  <c r="E3874" i="58" s="1"/>
  <c r="D3875" i="58"/>
  <c r="E3875" i="58" s="1"/>
  <c r="D3876" i="58"/>
  <c r="E3876" i="58" s="1"/>
  <c r="F3869" i="58"/>
  <c r="F3870" i="58"/>
  <c r="F3871" i="58"/>
  <c r="F3872" i="58"/>
  <c r="F3873" i="58"/>
  <c r="F3874" i="58"/>
  <c r="F3875" i="58"/>
  <c r="F3876" i="58"/>
  <c r="J3869" i="58"/>
  <c r="J3870" i="58"/>
  <c r="J3871" i="58"/>
  <c r="J3872" i="58"/>
  <c r="J3873" i="58"/>
  <c r="J3874" i="58"/>
  <c r="J3875" i="58"/>
  <c r="J3876" i="58"/>
  <c r="K3869" i="58"/>
  <c r="K3870" i="58"/>
  <c r="K3871" i="58"/>
  <c r="K3872" i="58"/>
  <c r="K3873" i="58"/>
  <c r="K3874" i="58"/>
  <c r="K3875" i="58"/>
  <c r="K3876" i="58"/>
  <c r="M3869" i="58"/>
  <c r="M3870" i="58"/>
  <c r="M3871" i="58"/>
  <c r="M3872" i="58"/>
  <c r="M3873" i="58"/>
  <c r="M3874" i="58"/>
  <c r="M3875" i="58"/>
  <c r="M3876" i="58"/>
  <c r="P3869" i="58"/>
  <c r="P3870" i="58"/>
  <c r="P3871" i="58"/>
  <c r="P3872" i="58"/>
  <c r="P3873" i="58"/>
  <c r="P3874" i="58"/>
  <c r="P3875" i="58"/>
  <c r="P3876" i="58"/>
  <c r="Q3869" i="58"/>
  <c r="Q3870" i="58"/>
  <c r="Q3871" i="58"/>
  <c r="Q3872" i="58"/>
  <c r="Q3873" i="58"/>
  <c r="Q3874" i="58"/>
  <c r="Q3875" i="58"/>
  <c r="Q3876" i="58"/>
  <c r="R3869" i="58"/>
  <c r="T3869" i="58" s="1"/>
  <c r="V3869" i="58" s="1"/>
  <c r="R3870" i="58"/>
  <c r="T3870" i="58" s="1"/>
  <c r="V3870" i="58" s="1"/>
  <c r="R3871" i="58"/>
  <c r="T3871" i="58" s="1"/>
  <c r="V3871" i="58" s="1"/>
  <c r="R3872" i="58"/>
  <c r="T3872" i="58" s="1"/>
  <c r="V3872" i="58" s="1"/>
  <c r="R3873" i="58"/>
  <c r="T3873" i="58" s="1"/>
  <c r="V3873" i="58" s="1"/>
  <c r="R3874" i="58"/>
  <c r="T3874" i="58" s="1"/>
  <c r="V3874" i="58" s="1"/>
  <c r="R3875" i="58"/>
  <c r="T3875" i="58" s="1"/>
  <c r="V3875" i="58" s="1"/>
  <c r="R3876" i="58"/>
  <c r="T3876" i="58" s="1"/>
  <c r="V3876" i="58" s="1"/>
  <c r="X3869" i="58"/>
  <c r="X3870" i="58"/>
  <c r="X3871" i="58"/>
  <c r="X3872" i="58"/>
  <c r="X3873" i="58"/>
  <c r="X3874" i="58"/>
  <c r="X3875" i="58"/>
  <c r="X3876" i="58"/>
  <c r="A3877" i="58"/>
  <c r="A3878" i="58"/>
  <c r="A3879" i="58"/>
  <c r="A3880" i="58"/>
  <c r="A3881" i="58"/>
  <c r="A3882" i="58"/>
  <c r="A3883" i="58"/>
  <c r="A3884" i="58"/>
  <c r="B3877" i="58"/>
  <c r="B3878" i="58"/>
  <c r="B3879" i="58"/>
  <c r="B3880" i="58"/>
  <c r="B3881" i="58"/>
  <c r="B3882" i="58"/>
  <c r="B3883" i="58"/>
  <c r="B3884" i="58"/>
  <c r="D3877" i="58"/>
  <c r="E3877" i="58" s="1"/>
  <c r="D3878" i="58"/>
  <c r="E3878" i="58" s="1"/>
  <c r="D3879" i="58"/>
  <c r="E3879" i="58" s="1"/>
  <c r="D3880" i="58"/>
  <c r="E3880" i="58" s="1"/>
  <c r="D3881" i="58"/>
  <c r="E3881" i="58" s="1"/>
  <c r="D3882" i="58"/>
  <c r="E3882" i="58" s="1"/>
  <c r="D3883" i="58"/>
  <c r="E3883" i="58" s="1"/>
  <c r="D3884" i="58"/>
  <c r="E3884" i="58" s="1"/>
  <c r="F3877" i="58"/>
  <c r="F3878" i="58"/>
  <c r="F3879" i="58"/>
  <c r="F3880" i="58"/>
  <c r="F3881" i="58"/>
  <c r="F3882" i="58"/>
  <c r="F3883" i="58"/>
  <c r="F3884" i="58"/>
  <c r="J3877" i="58"/>
  <c r="J3878" i="58"/>
  <c r="J3879" i="58"/>
  <c r="J3880" i="58"/>
  <c r="J3881" i="58"/>
  <c r="J3882" i="58"/>
  <c r="J3883" i="58"/>
  <c r="J3884" i="58"/>
  <c r="K3877" i="58"/>
  <c r="K3878" i="58"/>
  <c r="K3879" i="58"/>
  <c r="K3880" i="58"/>
  <c r="K3881" i="58"/>
  <c r="K3882" i="58"/>
  <c r="K3883" i="58"/>
  <c r="K3884" i="58"/>
  <c r="M3877" i="58"/>
  <c r="M3878" i="58"/>
  <c r="M3879" i="58"/>
  <c r="M3880" i="58"/>
  <c r="M3881" i="58"/>
  <c r="M3882" i="58"/>
  <c r="M3883" i="58"/>
  <c r="M3884" i="58"/>
  <c r="P3877" i="58"/>
  <c r="P3878" i="58"/>
  <c r="P3879" i="58"/>
  <c r="P3880" i="58"/>
  <c r="P3881" i="58"/>
  <c r="P3882" i="58"/>
  <c r="P3883" i="58"/>
  <c r="P3884" i="58"/>
  <c r="Q3877" i="58"/>
  <c r="Q3878" i="58"/>
  <c r="Q3879" i="58"/>
  <c r="Q3880" i="58"/>
  <c r="Q3881" i="58"/>
  <c r="Q3882" i="58"/>
  <c r="Q3883" i="58"/>
  <c r="Q3884" i="58"/>
  <c r="R3877" i="58"/>
  <c r="T3877" i="58" s="1"/>
  <c r="V3877" i="58" s="1"/>
  <c r="R3878" i="58"/>
  <c r="T3878" i="58" s="1"/>
  <c r="V3878" i="58" s="1"/>
  <c r="R3879" i="58"/>
  <c r="T3879" i="58" s="1"/>
  <c r="V3879" i="58" s="1"/>
  <c r="R3880" i="58"/>
  <c r="T3880" i="58" s="1"/>
  <c r="V3880" i="58" s="1"/>
  <c r="R3881" i="58"/>
  <c r="T3881" i="58" s="1"/>
  <c r="V3881" i="58" s="1"/>
  <c r="R3882" i="58"/>
  <c r="T3882" i="58" s="1"/>
  <c r="V3882" i="58" s="1"/>
  <c r="R3883" i="58"/>
  <c r="T3883" i="58" s="1"/>
  <c r="V3883" i="58" s="1"/>
  <c r="R3884" i="58"/>
  <c r="T3884" i="58" s="1"/>
  <c r="V3884" i="58" s="1"/>
  <c r="X3877" i="58"/>
  <c r="X3878" i="58"/>
  <c r="X3879" i="58"/>
  <c r="X3880" i="58"/>
  <c r="X3881" i="58"/>
  <c r="X3882" i="58"/>
  <c r="X3883" i="58"/>
  <c r="X3884" i="58"/>
  <c r="A3885" i="58"/>
  <c r="A3886" i="58"/>
  <c r="A3887" i="58"/>
  <c r="A3888" i="58"/>
  <c r="A3889" i="58"/>
  <c r="A3890" i="58"/>
  <c r="A3891" i="58"/>
  <c r="A3892" i="58"/>
  <c r="B3885" i="58"/>
  <c r="B3886" i="58"/>
  <c r="B3887" i="58"/>
  <c r="B3888" i="58"/>
  <c r="B3889" i="58"/>
  <c r="B3890" i="58"/>
  <c r="B3891" i="58"/>
  <c r="B3892" i="58"/>
  <c r="D3885" i="58"/>
  <c r="E3885" i="58" s="1"/>
  <c r="D3886" i="58"/>
  <c r="E3886" i="58" s="1"/>
  <c r="D3887" i="58"/>
  <c r="E3887" i="58" s="1"/>
  <c r="D3888" i="58"/>
  <c r="E3888" i="58" s="1"/>
  <c r="D3889" i="58"/>
  <c r="E3889" i="58" s="1"/>
  <c r="D3890" i="58"/>
  <c r="E3890" i="58" s="1"/>
  <c r="D3891" i="58"/>
  <c r="E3891" i="58" s="1"/>
  <c r="D3892" i="58"/>
  <c r="E3892" i="58" s="1"/>
  <c r="F3885" i="58"/>
  <c r="F3886" i="58"/>
  <c r="F3887" i="58"/>
  <c r="F3888" i="58"/>
  <c r="F3889" i="58"/>
  <c r="F3890" i="58"/>
  <c r="F3891" i="58"/>
  <c r="F3892" i="58"/>
  <c r="J3885" i="58"/>
  <c r="J3886" i="58"/>
  <c r="J3887" i="58"/>
  <c r="J3888" i="58"/>
  <c r="J3889" i="58"/>
  <c r="J3890" i="58"/>
  <c r="J3891" i="58"/>
  <c r="J3892" i="58"/>
  <c r="K3885" i="58"/>
  <c r="K3886" i="58"/>
  <c r="K3887" i="58"/>
  <c r="K3888" i="58"/>
  <c r="K3889" i="58"/>
  <c r="K3890" i="58"/>
  <c r="K3891" i="58"/>
  <c r="K3892" i="58"/>
  <c r="M3885" i="58"/>
  <c r="M3886" i="58"/>
  <c r="M3887" i="58"/>
  <c r="M3888" i="58"/>
  <c r="M3889" i="58"/>
  <c r="M3890" i="58"/>
  <c r="M3891" i="58"/>
  <c r="M3892" i="58"/>
  <c r="P3885" i="58"/>
  <c r="P3886" i="58"/>
  <c r="P3887" i="58"/>
  <c r="P3888" i="58"/>
  <c r="P3889" i="58"/>
  <c r="P3890" i="58"/>
  <c r="P3891" i="58"/>
  <c r="P3892" i="58"/>
  <c r="Q3885" i="58"/>
  <c r="Q3886" i="58"/>
  <c r="Q3887" i="58"/>
  <c r="Q3888" i="58"/>
  <c r="Q3889" i="58"/>
  <c r="Q3890" i="58"/>
  <c r="Q3891" i="58"/>
  <c r="Q3892" i="58"/>
  <c r="R3885" i="58"/>
  <c r="T3885" i="58" s="1"/>
  <c r="V3885" i="58" s="1"/>
  <c r="R3886" i="58"/>
  <c r="T3886" i="58" s="1"/>
  <c r="V3886" i="58" s="1"/>
  <c r="R3887" i="58"/>
  <c r="T3887" i="58" s="1"/>
  <c r="V3887" i="58" s="1"/>
  <c r="R3888" i="58"/>
  <c r="T3888" i="58" s="1"/>
  <c r="V3888" i="58" s="1"/>
  <c r="R3889" i="58"/>
  <c r="T3889" i="58" s="1"/>
  <c r="V3889" i="58" s="1"/>
  <c r="R3890" i="58"/>
  <c r="T3890" i="58" s="1"/>
  <c r="V3890" i="58" s="1"/>
  <c r="R3891" i="58"/>
  <c r="T3891" i="58" s="1"/>
  <c r="V3891" i="58" s="1"/>
  <c r="R3892" i="58"/>
  <c r="T3892" i="58" s="1"/>
  <c r="V3892" i="58" s="1"/>
  <c r="X3885" i="58"/>
  <c r="X3886" i="58"/>
  <c r="X3887" i="58"/>
  <c r="X3888" i="58"/>
  <c r="X3889" i="58"/>
  <c r="X3890" i="58"/>
  <c r="X3891" i="58"/>
  <c r="X3892" i="58"/>
  <c r="A3893" i="58"/>
  <c r="A3894" i="58"/>
  <c r="A3895" i="58"/>
  <c r="A3896" i="58"/>
  <c r="A3897" i="58"/>
  <c r="A3898" i="58"/>
  <c r="A3899" i="58"/>
  <c r="A3900" i="58"/>
  <c r="B3893" i="58"/>
  <c r="B3894" i="58"/>
  <c r="B3895" i="58"/>
  <c r="B3896" i="58"/>
  <c r="B3897" i="58"/>
  <c r="B3898" i="58"/>
  <c r="B3899" i="58"/>
  <c r="B3900" i="58"/>
  <c r="D3893" i="58"/>
  <c r="E3893" i="58" s="1"/>
  <c r="D3894" i="58"/>
  <c r="E3894" i="58" s="1"/>
  <c r="D3895" i="58"/>
  <c r="E3895" i="58" s="1"/>
  <c r="D3896" i="58"/>
  <c r="E3896" i="58" s="1"/>
  <c r="D3897" i="58"/>
  <c r="E3897" i="58" s="1"/>
  <c r="D3898" i="58"/>
  <c r="E3898" i="58" s="1"/>
  <c r="D3899" i="58"/>
  <c r="E3899" i="58" s="1"/>
  <c r="D3900" i="58"/>
  <c r="E3900" i="58" s="1"/>
  <c r="F3893" i="58"/>
  <c r="F3894" i="58"/>
  <c r="F3895" i="58"/>
  <c r="F3896" i="58"/>
  <c r="F3897" i="58"/>
  <c r="F3898" i="58"/>
  <c r="F3899" i="58"/>
  <c r="F3900" i="58"/>
  <c r="J3893" i="58"/>
  <c r="J3894" i="58"/>
  <c r="J3895" i="58"/>
  <c r="J3896" i="58"/>
  <c r="J3897" i="58"/>
  <c r="J3898" i="58"/>
  <c r="J3899" i="58"/>
  <c r="J3900" i="58"/>
  <c r="K3893" i="58"/>
  <c r="K3894" i="58"/>
  <c r="K3895" i="58"/>
  <c r="K3896" i="58"/>
  <c r="K3897" i="58"/>
  <c r="K3898" i="58"/>
  <c r="K3899" i="58"/>
  <c r="K3900" i="58"/>
  <c r="M3893" i="58"/>
  <c r="M3894" i="58"/>
  <c r="M3895" i="58"/>
  <c r="M3896" i="58"/>
  <c r="M3897" i="58"/>
  <c r="M3898" i="58"/>
  <c r="M3899" i="58"/>
  <c r="M3900" i="58"/>
  <c r="P3893" i="58"/>
  <c r="P3894" i="58"/>
  <c r="P3895" i="58"/>
  <c r="P3896" i="58"/>
  <c r="P3897" i="58"/>
  <c r="P3898" i="58"/>
  <c r="P3899" i="58"/>
  <c r="P3900" i="58"/>
  <c r="Q3893" i="58"/>
  <c r="Q3894" i="58"/>
  <c r="Q3895" i="58"/>
  <c r="Q3896" i="58"/>
  <c r="Q3897" i="58"/>
  <c r="Q3898" i="58"/>
  <c r="Q3899" i="58"/>
  <c r="Q3900" i="58"/>
  <c r="R3893" i="58"/>
  <c r="T3893" i="58" s="1"/>
  <c r="V3893" i="58" s="1"/>
  <c r="R3894" i="58"/>
  <c r="T3894" i="58" s="1"/>
  <c r="V3894" i="58" s="1"/>
  <c r="R3895" i="58"/>
  <c r="T3895" i="58" s="1"/>
  <c r="V3895" i="58" s="1"/>
  <c r="R3896" i="58"/>
  <c r="T3896" i="58" s="1"/>
  <c r="V3896" i="58" s="1"/>
  <c r="R3897" i="58"/>
  <c r="T3897" i="58" s="1"/>
  <c r="V3897" i="58" s="1"/>
  <c r="R3898" i="58"/>
  <c r="T3898" i="58" s="1"/>
  <c r="V3898" i="58" s="1"/>
  <c r="R3899" i="58"/>
  <c r="T3899" i="58" s="1"/>
  <c r="V3899" i="58" s="1"/>
  <c r="R3900" i="58"/>
  <c r="T3900" i="58" s="1"/>
  <c r="V3900" i="58" s="1"/>
  <c r="X3893" i="58"/>
  <c r="X3894" i="58"/>
  <c r="X3895" i="58"/>
  <c r="X3896" i="58"/>
  <c r="X3897" i="58"/>
  <c r="X3898" i="58"/>
  <c r="X3899" i="58"/>
  <c r="X3900" i="58"/>
  <c r="A3901" i="58"/>
  <c r="A3902" i="58"/>
  <c r="A3903" i="58"/>
  <c r="A3904" i="58"/>
  <c r="A3905" i="58"/>
  <c r="A3906" i="58"/>
  <c r="A3907" i="58"/>
  <c r="A3908" i="58"/>
  <c r="B3901" i="58"/>
  <c r="B3902" i="58"/>
  <c r="B3903" i="58"/>
  <c r="B3904" i="58"/>
  <c r="B3905" i="58"/>
  <c r="B3906" i="58"/>
  <c r="B3907" i="58"/>
  <c r="B3908" i="58"/>
  <c r="D3901" i="58"/>
  <c r="E3901" i="58" s="1"/>
  <c r="D3902" i="58"/>
  <c r="E3902" i="58" s="1"/>
  <c r="D3903" i="58"/>
  <c r="E3903" i="58" s="1"/>
  <c r="D3904" i="58"/>
  <c r="E3904" i="58" s="1"/>
  <c r="D3905" i="58"/>
  <c r="E3905" i="58" s="1"/>
  <c r="D3906" i="58"/>
  <c r="E3906" i="58" s="1"/>
  <c r="D3907" i="58"/>
  <c r="E3907" i="58" s="1"/>
  <c r="D3908" i="58"/>
  <c r="E3908" i="58" s="1"/>
  <c r="F3901" i="58"/>
  <c r="F3902" i="58"/>
  <c r="F3903" i="58"/>
  <c r="F3904" i="58"/>
  <c r="F3905" i="58"/>
  <c r="F3906" i="58"/>
  <c r="F3907" i="58"/>
  <c r="F3908" i="58"/>
  <c r="J3901" i="58"/>
  <c r="J3902" i="58"/>
  <c r="J3903" i="58"/>
  <c r="J3904" i="58"/>
  <c r="J3905" i="58"/>
  <c r="J3906" i="58"/>
  <c r="J3907" i="58"/>
  <c r="J3908" i="58"/>
  <c r="K3901" i="58"/>
  <c r="K3902" i="58"/>
  <c r="K3903" i="58"/>
  <c r="K3904" i="58"/>
  <c r="K3905" i="58"/>
  <c r="K3906" i="58"/>
  <c r="K3907" i="58"/>
  <c r="K3908" i="58"/>
  <c r="M3901" i="58"/>
  <c r="M3902" i="58"/>
  <c r="M3903" i="58"/>
  <c r="M3904" i="58"/>
  <c r="M3905" i="58"/>
  <c r="M3906" i="58"/>
  <c r="M3907" i="58"/>
  <c r="M3908" i="58"/>
  <c r="P3901" i="58"/>
  <c r="P3902" i="58"/>
  <c r="P3903" i="58"/>
  <c r="P3904" i="58"/>
  <c r="P3905" i="58"/>
  <c r="P3906" i="58"/>
  <c r="P3907" i="58"/>
  <c r="P3908" i="58"/>
  <c r="Q3901" i="58"/>
  <c r="Q3902" i="58"/>
  <c r="Q3903" i="58"/>
  <c r="Q3904" i="58"/>
  <c r="Q3905" i="58"/>
  <c r="Q3906" i="58"/>
  <c r="Q3907" i="58"/>
  <c r="Q3908" i="58"/>
  <c r="R3901" i="58"/>
  <c r="T3901" i="58" s="1"/>
  <c r="V3901" i="58" s="1"/>
  <c r="R3902" i="58"/>
  <c r="T3902" i="58" s="1"/>
  <c r="V3902" i="58" s="1"/>
  <c r="R3903" i="58"/>
  <c r="T3903" i="58" s="1"/>
  <c r="V3903" i="58" s="1"/>
  <c r="R3904" i="58"/>
  <c r="T3904" i="58" s="1"/>
  <c r="V3904" i="58" s="1"/>
  <c r="R3905" i="58"/>
  <c r="T3905" i="58" s="1"/>
  <c r="V3905" i="58" s="1"/>
  <c r="R3906" i="58"/>
  <c r="T3906" i="58" s="1"/>
  <c r="V3906" i="58" s="1"/>
  <c r="R3907" i="58"/>
  <c r="T3907" i="58" s="1"/>
  <c r="V3907" i="58" s="1"/>
  <c r="R3908" i="58"/>
  <c r="T3908" i="58" s="1"/>
  <c r="V3908" i="58" s="1"/>
  <c r="X3901" i="58"/>
  <c r="X3902" i="58"/>
  <c r="X3903" i="58"/>
  <c r="X3904" i="58"/>
  <c r="X3905" i="58"/>
  <c r="X3906" i="58"/>
  <c r="X3907" i="58"/>
  <c r="X3908" i="58"/>
  <c r="A3909" i="58"/>
  <c r="A3910" i="58"/>
  <c r="A3911" i="58"/>
  <c r="A3912" i="58"/>
  <c r="A3913" i="58"/>
  <c r="A3914" i="58"/>
  <c r="A3915" i="58"/>
  <c r="A3916" i="58"/>
  <c r="B3909" i="58"/>
  <c r="B3910" i="58"/>
  <c r="B3911" i="58"/>
  <c r="B3912" i="58"/>
  <c r="B3913" i="58"/>
  <c r="B3914" i="58"/>
  <c r="B3915" i="58"/>
  <c r="B3916" i="58"/>
  <c r="D3909" i="58"/>
  <c r="E3909" i="58" s="1"/>
  <c r="D3910" i="58"/>
  <c r="E3910" i="58" s="1"/>
  <c r="D3911" i="58"/>
  <c r="E3911" i="58" s="1"/>
  <c r="D3912" i="58"/>
  <c r="E3912" i="58" s="1"/>
  <c r="D3913" i="58"/>
  <c r="E3913" i="58" s="1"/>
  <c r="D3914" i="58"/>
  <c r="E3914" i="58" s="1"/>
  <c r="D3915" i="58"/>
  <c r="E3915" i="58" s="1"/>
  <c r="D3916" i="58"/>
  <c r="E3916" i="58" s="1"/>
  <c r="F3909" i="58"/>
  <c r="F3910" i="58"/>
  <c r="F3911" i="58"/>
  <c r="F3912" i="58"/>
  <c r="F3913" i="58"/>
  <c r="F3914" i="58"/>
  <c r="F3915" i="58"/>
  <c r="F3916" i="58"/>
  <c r="J3909" i="58"/>
  <c r="J3910" i="58"/>
  <c r="J3911" i="58"/>
  <c r="J3912" i="58"/>
  <c r="J3913" i="58"/>
  <c r="J3914" i="58"/>
  <c r="J3915" i="58"/>
  <c r="J3916" i="58"/>
  <c r="K3909" i="58"/>
  <c r="K3910" i="58"/>
  <c r="K3911" i="58"/>
  <c r="K3912" i="58"/>
  <c r="K3913" i="58"/>
  <c r="K3914" i="58"/>
  <c r="K3915" i="58"/>
  <c r="K3916" i="58"/>
  <c r="M3909" i="58"/>
  <c r="M3910" i="58"/>
  <c r="M3911" i="58"/>
  <c r="M3912" i="58"/>
  <c r="M3913" i="58"/>
  <c r="M3914" i="58"/>
  <c r="M3915" i="58"/>
  <c r="M3916" i="58"/>
  <c r="P3909" i="58"/>
  <c r="P3910" i="58"/>
  <c r="P3911" i="58"/>
  <c r="P3912" i="58"/>
  <c r="P3913" i="58"/>
  <c r="P3914" i="58"/>
  <c r="P3915" i="58"/>
  <c r="P3916" i="58"/>
  <c r="Q3909" i="58"/>
  <c r="Q3910" i="58"/>
  <c r="Q3911" i="58"/>
  <c r="Q3912" i="58"/>
  <c r="Q3913" i="58"/>
  <c r="Q3914" i="58"/>
  <c r="Q3915" i="58"/>
  <c r="Q3916" i="58"/>
  <c r="R3909" i="58"/>
  <c r="T3909" i="58" s="1"/>
  <c r="V3909" i="58" s="1"/>
  <c r="R3910" i="58"/>
  <c r="T3910" i="58" s="1"/>
  <c r="V3910" i="58" s="1"/>
  <c r="R3911" i="58"/>
  <c r="T3911" i="58" s="1"/>
  <c r="V3911" i="58" s="1"/>
  <c r="R3912" i="58"/>
  <c r="T3912" i="58" s="1"/>
  <c r="V3912" i="58" s="1"/>
  <c r="R3913" i="58"/>
  <c r="T3913" i="58" s="1"/>
  <c r="V3913" i="58" s="1"/>
  <c r="R3914" i="58"/>
  <c r="T3914" i="58" s="1"/>
  <c r="V3914" i="58" s="1"/>
  <c r="R3915" i="58"/>
  <c r="T3915" i="58" s="1"/>
  <c r="V3915" i="58" s="1"/>
  <c r="R3916" i="58"/>
  <c r="T3916" i="58" s="1"/>
  <c r="V3916" i="58" s="1"/>
  <c r="X3909" i="58"/>
  <c r="X3910" i="58"/>
  <c r="X3911" i="58"/>
  <c r="X3912" i="58"/>
  <c r="X3913" i="58"/>
  <c r="X3914" i="58"/>
  <c r="X3915" i="58"/>
  <c r="X3916" i="58"/>
  <c r="A3917" i="58"/>
  <c r="A3918" i="58"/>
  <c r="A3919" i="58"/>
  <c r="A3920" i="58"/>
  <c r="A3921" i="58"/>
  <c r="A3922" i="58"/>
  <c r="A3923" i="58"/>
  <c r="A3924" i="58"/>
  <c r="B3917" i="58"/>
  <c r="B3918" i="58"/>
  <c r="B3919" i="58"/>
  <c r="B3920" i="58"/>
  <c r="B3921" i="58"/>
  <c r="B3922" i="58"/>
  <c r="B3923" i="58"/>
  <c r="B3924" i="58"/>
  <c r="D3917" i="58"/>
  <c r="E3917" i="58" s="1"/>
  <c r="D3918" i="58"/>
  <c r="E3918" i="58" s="1"/>
  <c r="D3919" i="58"/>
  <c r="E3919" i="58" s="1"/>
  <c r="D3920" i="58"/>
  <c r="E3920" i="58" s="1"/>
  <c r="D3921" i="58"/>
  <c r="E3921" i="58" s="1"/>
  <c r="D3922" i="58"/>
  <c r="E3922" i="58" s="1"/>
  <c r="D3923" i="58"/>
  <c r="E3923" i="58" s="1"/>
  <c r="D3924" i="58"/>
  <c r="E3924" i="58" s="1"/>
  <c r="F3917" i="58"/>
  <c r="F3918" i="58"/>
  <c r="F3919" i="58"/>
  <c r="F3920" i="58"/>
  <c r="F3921" i="58"/>
  <c r="F3922" i="58"/>
  <c r="F3923" i="58"/>
  <c r="F3924" i="58"/>
  <c r="J3917" i="58"/>
  <c r="J3918" i="58"/>
  <c r="J3919" i="58"/>
  <c r="J3920" i="58"/>
  <c r="J3921" i="58"/>
  <c r="J3922" i="58"/>
  <c r="J3923" i="58"/>
  <c r="J3924" i="58"/>
  <c r="K3917" i="58"/>
  <c r="K3918" i="58"/>
  <c r="K3919" i="58"/>
  <c r="K3920" i="58"/>
  <c r="K3921" i="58"/>
  <c r="K3922" i="58"/>
  <c r="K3923" i="58"/>
  <c r="K3924" i="58"/>
  <c r="M3917" i="58"/>
  <c r="M3918" i="58"/>
  <c r="M3919" i="58"/>
  <c r="M3920" i="58"/>
  <c r="M3921" i="58"/>
  <c r="M3922" i="58"/>
  <c r="M3923" i="58"/>
  <c r="M3924" i="58"/>
  <c r="P3917" i="58"/>
  <c r="P3918" i="58"/>
  <c r="P3919" i="58"/>
  <c r="P3920" i="58"/>
  <c r="P3921" i="58"/>
  <c r="P3922" i="58"/>
  <c r="P3923" i="58"/>
  <c r="P3924" i="58"/>
  <c r="Q3917" i="58"/>
  <c r="Q3918" i="58"/>
  <c r="Q3919" i="58"/>
  <c r="Q3920" i="58"/>
  <c r="Q3921" i="58"/>
  <c r="Q3922" i="58"/>
  <c r="Q3923" i="58"/>
  <c r="Q3924" i="58"/>
  <c r="R3917" i="58"/>
  <c r="T3917" i="58" s="1"/>
  <c r="V3917" i="58" s="1"/>
  <c r="R3918" i="58"/>
  <c r="T3918" i="58" s="1"/>
  <c r="V3918" i="58" s="1"/>
  <c r="R3919" i="58"/>
  <c r="T3919" i="58" s="1"/>
  <c r="V3919" i="58" s="1"/>
  <c r="R3920" i="58"/>
  <c r="T3920" i="58" s="1"/>
  <c r="V3920" i="58" s="1"/>
  <c r="R3921" i="58"/>
  <c r="T3921" i="58" s="1"/>
  <c r="V3921" i="58" s="1"/>
  <c r="R3922" i="58"/>
  <c r="T3922" i="58" s="1"/>
  <c r="V3922" i="58" s="1"/>
  <c r="R3923" i="58"/>
  <c r="T3923" i="58" s="1"/>
  <c r="V3923" i="58" s="1"/>
  <c r="R3924" i="58"/>
  <c r="T3924" i="58" s="1"/>
  <c r="V3924" i="58" s="1"/>
  <c r="X3917" i="58"/>
  <c r="X3918" i="58"/>
  <c r="X3919" i="58"/>
  <c r="X3920" i="58"/>
  <c r="X3921" i="58"/>
  <c r="X3922" i="58"/>
  <c r="X3923" i="58"/>
  <c r="X3924" i="58"/>
  <c r="A3925" i="58"/>
  <c r="A3926" i="58"/>
  <c r="A3927" i="58"/>
  <c r="A3928" i="58"/>
  <c r="A3929" i="58"/>
  <c r="A3930" i="58"/>
  <c r="A3931" i="58"/>
  <c r="A3932" i="58"/>
  <c r="B3925" i="58"/>
  <c r="B3926" i="58"/>
  <c r="B3927" i="58"/>
  <c r="B3928" i="58"/>
  <c r="B3929" i="58"/>
  <c r="B3930" i="58"/>
  <c r="B3931" i="58"/>
  <c r="B3932" i="58"/>
  <c r="D3925" i="58"/>
  <c r="E3925" i="58" s="1"/>
  <c r="D3926" i="58"/>
  <c r="E3926" i="58" s="1"/>
  <c r="D3927" i="58"/>
  <c r="E3927" i="58" s="1"/>
  <c r="D3928" i="58"/>
  <c r="E3928" i="58" s="1"/>
  <c r="D3929" i="58"/>
  <c r="E3929" i="58" s="1"/>
  <c r="D3930" i="58"/>
  <c r="E3930" i="58" s="1"/>
  <c r="D3931" i="58"/>
  <c r="E3931" i="58" s="1"/>
  <c r="D3932" i="58"/>
  <c r="E3932" i="58" s="1"/>
  <c r="F3925" i="58"/>
  <c r="F3926" i="58"/>
  <c r="F3927" i="58"/>
  <c r="F3928" i="58"/>
  <c r="F3929" i="58"/>
  <c r="F3930" i="58"/>
  <c r="F3931" i="58"/>
  <c r="F3932" i="58"/>
  <c r="J3925" i="58"/>
  <c r="J3926" i="58"/>
  <c r="J3927" i="58"/>
  <c r="J3928" i="58"/>
  <c r="J3929" i="58"/>
  <c r="J3930" i="58"/>
  <c r="J3931" i="58"/>
  <c r="J3932" i="58"/>
  <c r="K3925" i="58"/>
  <c r="K3926" i="58"/>
  <c r="K3927" i="58"/>
  <c r="K3928" i="58"/>
  <c r="K3929" i="58"/>
  <c r="K3930" i="58"/>
  <c r="K3931" i="58"/>
  <c r="K3932" i="58"/>
  <c r="M3925" i="58"/>
  <c r="M3926" i="58"/>
  <c r="M3927" i="58"/>
  <c r="M3928" i="58"/>
  <c r="M3929" i="58"/>
  <c r="M3930" i="58"/>
  <c r="M3931" i="58"/>
  <c r="M3932" i="58"/>
  <c r="P3925" i="58"/>
  <c r="P3926" i="58"/>
  <c r="P3927" i="58"/>
  <c r="P3928" i="58"/>
  <c r="P3929" i="58"/>
  <c r="P3930" i="58"/>
  <c r="P3931" i="58"/>
  <c r="P3932" i="58"/>
  <c r="Q3925" i="58"/>
  <c r="Q3926" i="58"/>
  <c r="Q3927" i="58"/>
  <c r="Q3928" i="58"/>
  <c r="Q3929" i="58"/>
  <c r="Q3930" i="58"/>
  <c r="Q3931" i="58"/>
  <c r="Q3932" i="58"/>
  <c r="R3925" i="58"/>
  <c r="T3925" i="58" s="1"/>
  <c r="V3925" i="58" s="1"/>
  <c r="R3926" i="58"/>
  <c r="T3926" i="58" s="1"/>
  <c r="V3926" i="58" s="1"/>
  <c r="R3927" i="58"/>
  <c r="T3927" i="58" s="1"/>
  <c r="V3927" i="58" s="1"/>
  <c r="R3928" i="58"/>
  <c r="T3928" i="58" s="1"/>
  <c r="V3928" i="58" s="1"/>
  <c r="R3929" i="58"/>
  <c r="T3929" i="58" s="1"/>
  <c r="V3929" i="58" s="1"/>
  <c r="R3930" i="58"/>
  <c r="T3930" i="58" s="1"/>
  <c r="V3930" i="58" s="1"/>
  <c r="R3931" i="58"/>
  <c r="T3931" i="58" s="1"/>
  <c r="V3931" i="58" s="1"/>
  <c r="R3932" i="58"/>
  <c r="T3932" i="58" s="1"/>
  <c r="V3932" i="58" s="1"/>
  <c r="X3925" i="58"/>
  <c r="X3926" i="58"/>
  <c r="X3927" i="58"/>
  <c r="X3928" i="58"/>
  <c r="X3929" i="58"/>
  <c r="X3930" i="58"/>
  <c r="X3931" i="58"/>
  <c r="X3932" i="58"/>
  <c r="A3933" i="58"/>
  <c r="A3956" i="58"/>
  <c r="A3957" i="58"/>
  <c r="A3958" i="58"/>
  <c r="A3959" i="58"/>
  <c r="A3960" i="58"/>
  <c r="A3961" i="58"/>
  <c r="A3962" i="58"/>
  <c r="B3933" i="58"/>
  <c r="B3956" i="58"/>
  <c r="B3957" i="58"/>
  <c r="B3958" i="58"/>
  <c r="B3959" i="58"/>
  <c r="B3960" i="58"/>
  <c r="B3961" i="58"/>
  <c r="B3962" i="58"/>
  <c r="D3933" i="58"/>
  <c r="E3933" i="58" s="1"/>
  <c r="D3956" i="58"/>
  <c r="E3956" i="58" s="1"/>
  <c r="D3957" i="58"/>
  <c r="E3957" i="58" s="1"/>
  <c r="D3958" i="58"/>
  <c r="E3958" i="58" s="1"/>
  <c r="D3959" i="58"/>
  <c r="E3959" i="58" s="1"/>
  <c r="D3960" i="58"/>
  <c r="E3960" i="58" s="1"/>
  <c r="D3961" i="58"/>
  <c r="E3961" i="58" s="1"/>
  <c r="D3962" i="58"/>
  <c r="E3962" i="58" s="1"/>
  <c r="F3933" i="58"/>
  <c r="F3956" i="58"/>
  <c r="F3957" i="58"/>
  <c r="F3958" i="58"/>
  <c r="F3959" i="58"/>
  <c r="F3960" i="58"/>
  <c r="F3961" i="58"/>
  <c r="F3962" i="58"/>
  <c r="J3933" i="58"/>
  <c r="J3956" i="58"/>
  <c r="J3957" i="58"/>
  <c r="J3958" i="58"/>
  <c r="J3959" i="58"/>
  <c r="J3960" i="58"/>
  <c r="J3961" i="58"/>
  <c r="J3962" i="58"/>
  <c r="K3933" i="58"/>
  <c r="K3956" i="58"/>
  <c r="K3957" i="58"/>
  <c r="K3958" i="58"/>
  <c r="K3959" i="58"/>
  <c r="K3960" i="58"/>
  <c r="K3961" i="58"/>
  <c r="K3962" i="58"/>
  <c r="M3933" i="58"/>
  <c r="M3956" i="58"/>
  <c r="M3957" i="58"/>
  <c r="M3958" i="58"/>
  <c r="M3959" i="58"/>
  <c r="M3960" i="58"/>
  <c r="M3961" i="58"/>
  <c r="M3962" i="58"/>
  <c r="P3933" i="58"/>
  <c r="P3956" i="58"/>
  <c r="P3957" i="58"/>
  <c r="P3958" i="58"/>
  <c r="P3959" i="58"/>
  <c r="P3960" i="58"/>
  <c r="P3961" i="58"/>
  <c r="P3962" i="58"/>
  <c r="Q3933" i="58"/>
  <c r="Q3956" i="58"/>
  <c r="Q3957" i="58"/>
  <c r="Q3958" i="58"/>
  <c r="Q3959" i="58"/>
  <c r="Q3960" i="58"/>
  <c r="Q3961" i="58"/>
  <c r="Q3962" i="58"/>
  <c r="R3933" i="58"/>
  <c r="T3933" i="58" s="1"/>
  <c r="V3933" i="58" s="1"/>
  <c r="R3956" i="58"/>
  <c r="T3956" i="58" s="1"/>
  <c r="V3956" i="58" s="1"/>
  <c r="R3957" i="58"/>
  <c r="T3957" i="58" s="1"/>
  <c r="V3957" i="58" s="1"/>
  <c r="R3958" i="58"/>
  <c r="T3958" i="58" s="1"/>
  <c r="V3958" i="58" s="1"/>
  <c r="R3959" i="58"/>
  <c r="T3959" i="58" s="1"/>
  <c r="V3959" i="58" s="1"/>
  <c r="R3960" i="58"/>
  <c r="T3960" i="58" s="1"/>
  <c r="V3960" i="58" s="1"/>
  <c r="R3961" i="58"/>
  <c r="T3961" i="58" s="1"/>
  <c r="V3961" i="58" s="1"/>
  <c r="R3962" i="58"/>
  <c r="T3962" i="58" s="1"/>
  <c r="V3962" i="58" s="1"/>
  <c r="X3933" i="58"/>
  <c r="X3956" i="58"/>
  <c r="X3957" i="58"/>
  <c r="X3958" i="58"/>
  <c r="X3959" i="58"/>
  <c r="X3960" i="58"/>
  <c r="X3961" i="58"/>
  <c r="X3962" i="58"/>
  <c r="A3963" i="58"/>
  <c r="A3964" i="58"/>
  <c r="A3965" i="58"/>
  <c r="A3966" i="58"/>
  <c r="A3967" i="58"/>
  <c r="A3968" i="58"/>
  <c r="A3969" i="58"/>
  <c r="B3963" i="58"/>
  <c r="B3964" i="58"/>
  <c r="B3965" i="58"/>
  <c r="B3966" i="58"/>
  <c r="B3967" i="58"/>
  <c r="B3968" i="58"/>
  <c r="B3969" i="58"/>
  <c r="D3963" i="58"/>
  <c r="E3963" i="58" s="1"/>
  <c r="D3964" i="58"/>
  <c r="E3964" i="58" s="1"/>
  <c r="D3965" i="58"/>
  <c r="E3965" i="58" s="1"/>
  <c r="D3966" i="58"/>
  <c r="E3966" i="58" s="1"/>
  <c r="D3967" i="58"/>
  <c r="E3967" i="58" s="1"/>
  <c r="D3968" i="58"/>
  <c r="E3968" i="58" s="1"/>
  <c r="D3969" i="58"/>
  <c r="E3969" i="58" s="1"/>
  <c r="F3963" i="58"/>
  <c r="F3964" i="58"/>
  <c r="F3965" i="58"/>
  <c r="F3966" i="58"/>
  <c r="F3967" i="58"/>
  <c r="F3968" i="58"/>
  <c r="F3969" i="58"/>
  <c r="J3963" i="58"/>
  <c r="J3964" i="58"/>
  <c r="J3965" i="58"/>
  <c r="J3966" i="58"/>
  <c r="J3967" i="58"/>
  <c r="J3968" i="58"/>
  <c r="J3969" i="58"/>
  <c r="K3963" i="58"/>
  <c r="K3964" i="58"/>
  <c r="K3965" i="58"/>
  <c r="K3966" i="58"/>
  <c r="K3967" i="58"/>
  <c r="K3968" i="58"/>
  <c r="K3969" i="58"/>
  <c r="M3963" i="58"/>
  <c r="M3964" i="58"/>
  <c r="M3965" i="58"/>
  <c r="M3966" i="58"/>
  <c r="M3967" i="58"/>
  <c r="M3968" i="58"/>
  <c r="M3969" i="58"/>
  <c r="P3963" i="58"/>
  <c r="P3964" i="58"/>
  <c r="P3965" i="58"/>
  <c r="P3966" i="58"/>
  <c r="P3967" i="58"/>
  <c r="P3968" i="58"/>
  <c r="P3969" i="58"/>
  <c r="Q3963" i="58"/>
  <c r="Q3964" i="58"/>
  <c r="Q3965" i="58"/>
  <c r="Q3966" i="58"/>
  <c r="Q3967" i="58"/>
  <c r="Q3968" i="58"/>
  <c r="Q3969" i="58"/>
  <c r="R3963" i="58"/>
  <c r="T3963" i="58" s="1"/>
  <c r="V3963" i="58" s="1"/>
  <c r="R3964" i="58"/>
  <c r="T3964" i="58" s="1"/>
  <c r="V3964" i="58" s="1"/>
  <c r="R3965" i="58"/>
  <c r="T3965" i="58" s="1"/>
  <c r="V3965" i="58" s="1"/>
  <c r="R3966" i="58"/>
  <c r="T3966" i="58" s="1"/>
  <c r="V3966" i="58" s="1"/>
  <c r="R3967" i="58"/>
  <c r="T3967" i="58" s="1"/>
  <c r="V3967" i="58" s="1"/>
  <c r="R3968" i="58"/>
  <c r="T3968" i="58" s="1"/>
  <c r="V3968" i="58" s="1"/>
  <c r="R3969" i="58"/>
  <c r="T3969" i="58" s="1"/>
  <c r="V3969" i="58" s="1"/>
  <c r="X3963" i="58"/>
  <c r="X3964" i="58"/>
  <c r="X3965" i="58"/>
  <c r="X3966" i="58"/>
  <c r="X3967" i="58"/>
  <c r="X3968" i="58"/>
  <c r="X3969" i="58"/>
  <c r="A3970" i="58"/>
  <c r="A3971" i="58"/>
  <c r="A3972" i="58"/>
  <c r="A3973" i="58"/>
  <c r="A3974" i="58"/>
  <c r="A3975" i="58"/>
  <c r="A3976" i="58"/>
  <c r="A3977" i="58"/>
  <c r="B3970" i="58"/>
  <c r="B3971" i="58"/>
  <c r="B3972" i="58"/>
  <c r="B3973" i="58"/>
  <c r="B3974" i="58"/>
  <c r="B3975" i="58"/>
  <c r="B3976" i="58"/>
  <c r="B3977" i="58"/>
  <c r="D3970" i="58"/>
  <c r="E3970" i="58" s="1"/>
  <c r="D3971" i="58"/>
  <c r="E3971" i="58" s="1"/>
  <c r="D3972" i="58"/>
  <c r="E3972" i="58" s="1"/>
  <c r="D3973" i="58"/>
  <c r="E3973" i="58" s="1"/>
  <c r="D3974" i="58"/>
  <c r="E3974" i="58" s="1"/>
  <c r="D3975" i="58"/>
  <c r="E3975" i="58" s="1"/>
  <c r="D3976" i="58"/>
  <c r="E3976" i="58" s="1"/>
  <c r="D3977" i="58"/>
  <c r="E3977" i="58" s="1"/>
  <c r="F3970" i="58"/>
  <c r="F3971" i="58"/>
  <c r="F3972" i="58"/>
  <c r="F3973" i="58"/>
  <c r="F3974" i="58"/>
  <c r="F3975" i="58"/>
  <c r="F3976" i="58"/>
  <c r="F3977" i="58"/>
  <c r="J3970" i="58"/>
  <c r="J3971" i="58"/>
  <c r="J3972" i="58"/>
  <c r="J3973" i="58"/>
  <c r="J3974" i="58"/>
  <c r="J3975" i="58"/>
  <c r="J3976" i="58"/>
  <c r="J3977" i="58"/>
  <c r="K3970" i="58"/>
  <c r="K3971" i="58"/>
  <c r="K3972" i="58"/>
  <c r="K3973" i="58"/>
  <c r="K3974" i="58"/>
  <c r="K3975" i="58"/>
  <c r="K3976" i="58"/>
  <c r="K3977" i="58"/>
  <c r="M3970" i="58"/>
  <c r="M3971" i="58"/>
  <c r="M3972" i="58"/>
  <c r="M3973" i="58"/>
  <c r="M3974" i="58"/>
  <c r="M3975" i="58"/>
  <c r="M3976" i="58"/>
  <c r="M3977" i="58"/>
  <c r="P3970" i="58"/>
  <c r="P3971" i="58"/>
  <c r="P3972" i="58"/>
  <c r="P3973" i="58"/>
  <c r="P3974" i="58"/>
  <c r="P3975" i="58"/>
  <c r="P3976" i="58"/>
  <c r="P3977" i="58"/>
  <c r="Q3970" i="58"/>
  <c r="Q3971" i="58"/>
  <c r="Q3972" i="58"/>
  <c r="Q3973" i="58"/>
  <c r="Q3974" i="58"/>
  <c r="Q3975" i="58"/>
  <c r="Q3976" i="58"/>
  <c r="Q3977" i="58"/>
  <c r="R3970" i="58"/>
  <c r="T3970" i="58" s="1"/>
  <c r="V3970" i="58" s="1"/>
  <c r="R3971" i="58"/>
  <c r="T3971" i="58" s="1"/>
  <c r="V3971" i="58" s="1"/>
  <c r="R3972" i="58"/>
  <c r="T3972" i="58" s="1"/>
  <c r="V3972" i="58" s="1"/>
  <c r="R3973" i="58"/>
  <c r="T3973" i="58" s="1"/>
  <c r="V3973" i="58" s="1"/>
  <c r="R3974" i="58"/>
  <c r="T3974" i="58" s="1"/>
  <c r="V3974" i="58" s="1"/>
  <c r="R3975" i="58"/>
  <c r="T3975" i="58" s="1"/>
  <c r="V3975" i="58" s="1"/>
  <c r="R3976" i="58"/>
  <c r="T3976" i="58" s="1"/>
  <c r="V3976" i="58" s="1"/>
  <c r="R3977" i="58"/>
  <c r="T3977" i="58" s="1"/>
  <c r="V3977" i="58" s="1"/>
  <c r="X3970" i="58"/>
  <c r="X3971" i="58"/>
  <c r="X3972" i="58"/>
  <c r="X3973" i="58"/>
  <c r="X3974" i="58"/>
  <c r="X3975" i="58"/>
  <c r="X3976" i="58"/>
  <c r="X3977" i="58"/>
  <c r="A3978" i="58"/>
  <c r="A3979" i="58"/>
  <c r="A3980" i="58"/>
  <c r="A3981" i="58"/>
  <c r="A3982" i="58"/>
  <c r="A3983" i="58"/>
  <c r="A3984" i="58"/>
  <c r="A3985" i="58"/>
  <c r="B3978" i="58"/>
  <c r="B3979" i="58"/>
  <c r="B3980" i="58"/>
  <c r="B3981" i="58"/>
  <c r="B3982" i="58"/>
  <c r="B3983" i="58"/>
  <c r="B3984" i="58"/>
  <c r="B3985" i="58"/>
  <c r="D3978" i="58"/>
  <c r="E3978" i="58" s="1"/>
  <c r="D3979" i="58"/>
  <c r="E3979" i="58" s="1"/>
  <c r="D3980" i="58"/>
  <c r="E3980" i="58" s="1"/>
  <c r="D3981" i="58"/>
  <c r="E3981" i="58" s="1"/>
  <c r="D3982" i="58"/>
  <c r="E3982" i="58" s="1"/>
  <c r="D3983" i="58"/>
  <c r="E3983" i="58" s="1"/>
  <c r="D3984" i="58"/>
  <c r="E3984" i="58" s="1"/>
  <c r="D3985" i="58"/>
  <c r="E3985" i="58" s="1"/>
  <c r="F3978" i="58"/>
  <c r="F3979" i="58"/>
  <c r="F3980" i="58"/>
  <c r="F3981" i="58"/>
  <c r="F3982" i="58"/>
  <c r="F3983" i="58"/>
  <c r="F3984" i="58"/>
  <c r="F3985" i="58"/>
  <c r="J3978" i="58"/>
  <c r="J3979" i="58"/>
  <c r="J3980" i="58"/>
  <c r="J3981" i="58"/>
  <c r="J3982" i="58"/>
  <c r="J3983" i="58"/>
  <c r="J3984" i="58"/>
  <c r="J3985" i="58"/>
  <c r="K3978" i="58"/>
  <c r="K3979" i="58"/>
  <c r="K3980" i="58"/>
  <c r="K3981" i="58"/>
  <c r="K3982" i="58"/>
  <c r="K3983" i="58"/>
  <c r="K3984" i="58"/>
  <c r="K3985" i="58"/>
  <c r="M3978" i="58"/>
  <c r="M3979" i="58"/>
  <c r="M3980" i="58"/>
  <c r="M3981" i="58"/>
  <c r="M3982" i="58"/>
  <c r="M3983" i="58"/>
  <c r="M3984" i="58"/>
  <c r="M3985" i="58"/>
  <c r="P3978" i="58"/>
  <c r="P3979" i="58"/>
  <c r="P3980" i="58"/>
  <c r="P3981" i="58"/>
  <c r="P3982" i="58"/>
  <c r="P3983" i="58"/>
  <c r="P3984" i="58"/>
  <c r="P3985" i="58"/>
  <c r="Q3978" i="58"/>
  <c r="Q3979" i="58"/>
  <c r="Q3980" i="58"/>
  <c r="Q3981" i="58"/>
  <c r="Q3982" i="58"/>
  <c r="Q3983" i="58"/>
  <c r="Q3984" i="58"/>
  <c r="Q3985" i="58"/>
  <c r="R3978" i="58"/>
  <c r="T3978" i="58" s="1"/>
  <c r="V3978" i="58" s="1"/>
  <c r="R3979" i="58"/>
  <c r="T3979" i="58" s="1"/>
  <c r="V3979" i="58" s="1"/>
  <c r="R3980" i="58"/>
  <c r="T3980" i="58" s="1"/>
  <c r="V3980" i="58" s="1"/>
  <c r="R3981" i="58"/>
  <c r="T3981" i="58" s="1"/>
  <c r="V3981" i="58" s="1"/>
  <c r="R3982" i="58"/>
  <c r="T3982" i="58" s="1"/>
  <c r="V3982" i="58" s="1"/>
  <c r="R3983" i="58"/>
  <c r="T3983" i="58" s="1"/>
  <c r="V3983" i="58" s="1"/>
  <c r="R3984" i="58"/>
  <c r="T3984" i="58" s="1"/>
  <c r="V3984" i="58" s="1"/>
  <c r="R3985" i="58"/>
  <c r="T3985" i="58" s="1"/>
  <c r="V3985" i="58" s="1"/>
  <c r="X3978" i="58"/>
  <c r="X3979" i="58"/>
  <c r="X3980" i="58"/>
  <c r="X3981" i="58"/>
  <c r="X3982" i="58"/>
  <c r="X3983" i="58"/>
  <c r="X3984" i="58"/>
  <c r="X3985" i="58"/>
  <c r="A3986" i="58"/>
  <c r="A3987" i="58"/>
  <c r="A3988" i="58"/>
  <c r="A3989" i="58"/>
  <c r="A3990" i="58"/>
  <c r="A3991" i="58"/>
  <c r="A3992" i="58"/>
  <c r="A3993" i="58"/>
  <c r="B3986" i="58"/>
  <c r="B3987" i="58"/>
  <c r="B3988" i="58"/>
  <c r="B3989" i="58"/>
  <c r="B3990" i="58"/>
  <c r="B3991" i="58"/>
  <c r="B3992" i="58"/>
  <c r="B3993" i="58"/>
  <c r="D3986" i="58"/>
  <c r="E3986" i="58" s="1"/>
  <c r="D3987" i="58"/>
  <c r="E3987" i="58" s="1"/>
  <c r="D3988" i="58"/>
  <c r="E3988" i="58" s="1"/>
  <c r="D3989" i="58"/>
  <c r="E3989" i="58" s="1"/>
  <c r="D3990" i="58"/>
  <c r="E3990" i="58" s="1"/>
  <c r="D3991" i="58"/>
  <c r="E3991" i="58" s="1"/>
  <c r="D3992" i="58"/>
  <c r="E3992" i="58" s="1"/>
  <c r="D3993" i="58"/>
  <c r="E3993" i="58" s="1"/>
  <c r="F3986" i="58"/>
  <c r="F3987" i="58"/>
  <c r="F3988" i="58"/>
  <c r="F3989" i="58"/>
  <c r="F3990" i="58"/>
  <c r="F3991" i="58"/>
  <c r="F3992" i="58"/>
  <c r="F3993" i="58"/>
  <c r="J3986" i="58"/>
  <c r="J3987" i="58"/>
  <c r="J3988" i="58"/>
  <c r="J3989" i="58"/>
  <c r="J3990" i="58"/>
  <c r="J3991" i="58"/>
  <c r="J3992" i="58"/>
  <c r="J3993" i="58"/>
  <c r="K3986" i="58"/>
  <c r="K3987" i="58"/>
  <c r="K3988" i="58"/>
  <c r="K3989" i="58"/>
  <c r="K3990" i="58"/>
  <c r="K3991" i="58"/>
  <c r="K3992" i="58"/>
  <c r="K3993" i="58"/>
  <c r="M3986" i="58"/>
  <c r="M3987" i="58"/>
  <c r="M3988" i="58"/>
  <c r="M3989" i="58"/>
  <c r="M3990" i="58"/>
  <c r="M3991" i="58"/>
  <c r="M3992" i="58"/>
  <c r="M3993" i="58"/>
  <c r="P3986" i="58"/>
  <c r="P3987" i="58"/>
  <c r="P3988" i="58"/>
  <c r="P3989" i="58"/>
  <c r="P3990" i="58"/>
  <c r="P3991" i="58"/>
  <c r="P3992" i="58"/>
  <c r="P3993" i="58"/>
  <c r="Q3986" i="58"/>
  <c r="Q3987" i="58"/>
  <c r="Q3988" i="58"/>
  <c r="Q3989" i="58"/>
  <c r="Q3990" i="58"/>
  <c r="Q3991" i="58"/>
  <c r="Q3992" i="58"/>
  <c r="Q3993" i="58"/>
  <c r="R3986" i="58"/>
  <c r="T3986" i="58" s="1"/>
  <c r="V3986" i="58" s="1"/>
  <c r="R3987" i="58"/>
  <c r="T3987" i="58" s="1"/>
  <c r="V3987" i="58" s="1"/>
  <c r="R3988" i="58"/>
  <c r="T3988" i="58" s="1"/>
  <c r="V3988" i="58" s="1"/>
  <c r="R3989" i="58"/>
  <c r="T3989" i="58" s="1"/>
  <c r="V3989" i="58" s="1"/>
  <c r="R3990" i="58"/>
  <c r="T3990" i="58" s="1"/>
  <c r="V3990" i="58" s="1"/>
  <c r="R3991" i="58"/>
  <c r="T3991" i="58" s="1"/>
  <c r="V3991" i="58" s="1"/>
  <c r="R3992" i="58"/>
  <c r="T3992" i="58" s="1"/>
  <c r="V3992" i="58" s="1"/>
  <c r="R3993" i="58"/>
  <c r="T3993" i="58" s="1"/>
  <c r="V3993" i="58" s="1"/>
  <c r="X3986" i="58"/>
  <c r="X3987" i="58"/>
  <c r="X3988" i="58"/>
  <c r="X3989" i="58"/>
  <c r="X3990" i="58"/>
  <c r="X3991" i="58"/>
  <c r="X3992" i="58"/>
  <c r="X3993" i="58"/>
  <c r="A3994" i="58"/>
  <c r="A3995" i="58"/>
  <c r="A3996" i="58"/>
  <c r="A3997" i="58"/>
  <c r="A3998" i="58"/>
  <c r="A3999" i="58"/>
  <c r="A4000" i="58"/>
  <c r="A4001" i="58"/>
  <c r="B3994" i="58"/>
  <c r="B3995" i="58"/>
  <c r="B3996" i="58"/>
  <c r="B3997" i="58"/>
  <c r="B3998" i="58"/>
  <c r="B3999" i="58"/>
  <c r="B4000" i="58"/>
  <c r="B4001" i="58"/>
  <c r="D3994" i="58"/>
  <c r="E3994" i="58" s="1"/>
  <c r="D3995" i="58"/>
  <c r="E3995" i="58" s="1"/>
  <c r="D3996" i="58"/>
  <c r="E3996" i="58" s="1"/>
  <c r="D3997" i="58"/>
  <c r="E3997" i="58" s="1"/>
  <c r="D3998" i="58"/>
  <c r="E3998" i="58" s="1"/>
  <c r="D3999" i="58"/>
  <c r="E3999" i="58" s="1"/>
  <c r="D4000" i="58"/>
  <c r="E4000" i="58" s="1"/>
  <c r="D4001" i="58"/>
  <c r="E4001" i="58" s="1"/>
  <c r="F3994" i="58"/>
  <c r="F3995" i="58"/>
  <c r="F3996" i="58"/>
  <c r="F3997" i="58"/>
  <c r="F3998" i="58"/>
  <c r="F3999" i="58"/>
  <c r="F4000" i="58"/>
  <c r="F4001" i="58"/>
  <c r="J3994" i="58"/>
  <c r="J3995" i="58"/>
  <c r="J3996" i="58"/>
  <c r="J3997" i="58"/>
  <c r="J3998" i="58"/>
  <c r="J3999" i="58"/>
  <c r="J4000" i="58"/>
  <c r="J4001" i="58"/>
  <c r="K3994" i="58"/>
  <c r="K3995" i="58"/>
  <c r="K3996" i="58"/>
  <c r="K3997" i="58"/>
  <c r="K3998" i="58"/>
  <c r="K3999" i="58"/>
  <c r="K4000" i="58"/>
  <c r="K4001" i="58"/>
  <c r="M3994" i="58"/>
  <c r="M3995" i="58"/>
  <c r="M3996" i="58"/>
  <c r="M3997" i="58"/>
  <c r="M3998" i="58"/>
  <c r="M3999" i="58"/>
  <c r="M4000" i="58"/>
  <c r="M4001" i="58"/>
  <c r="P3994" i="58"/>
  <c r="P3995" i="58"/>
  <c r="P3996" i="58"/>
  <c r="P3997" i="58"/>
  <c r="P3998" i="58"/>
  <c r="P3999" i="58"/>
  <c r="P4000" i="58"/>
  <c r="P4001" i="58"/>
  <c r="Q3994" i="58"/>
  <c r="Q3995" i="58"/>
  <c r="Q3996" i="58"/>
  <c r="Q3997" i="58"/>
  <c r="Q3998" i="58"/>
  <c r="Q3999" i="58"/>
  <c r="Q4000" i="58"/>
  <c r="Q4001" i="58"/>
  <c r="R3994" i="58"/>
  <c r="T3994" i="58" s="1"/>
  <c r="V3994" i="58" s="1"/>
  <c r="R3995" i="58"/>
  <c r="T3995" i="58" s="1"/>
  <c r="V3995" i="58" s="1"/>
  <c r="R3996" i="58"/>
  <c r="T3996" i="58" s="1"/>
  <c r="V3996" i="58" s="1"/>
  <c r="R3997" i="58"/>
  <c r="T3997" i="58" s="1"/>
  <c r="V3997" i="58" s="1"/>
  <c r="R3998" i="58"/>
  <c r="T3998" i="58" s="1"/>
  <c r="V3998" i="58" s="1"/>
  <c r="R3999" i="58"/>
  <c r="T3999" i="58" s="1"/>
  <c r="V3999" i="58" s="1"/>
  <c r="R4000" i="58"/>
  <c r="T4000" i="58" s="1"/>
  <c r="V4000" i="58" s="1"/>
  <c r="R4001" i="58"/>
  <c r="T4001" i="58" s="1"/>
  <c r="V4001" i="58" s="1"/>
  <c r="X3994" i="58"/>
  <c r="X3995" i="58"/>
  <c r="X3996" i="58"/>
  <c r="X3997" i="58"/>
  <c r="X3998" i="58"/>
  <c r="X3999" i="58"/>
  <c r="X4000" i="58"/>
  <c r="X4001" i="58"/>
  <c r="A4002" i="58"/>
  <c r="A4003" i="58"/>
  <c r="A4004" i="58"/>
  <c r="A4005" i="58"/>
  <c r="A4006" i="58"/>
  <c r="A4007" i="58"/>
  <c r="A4008" i="58"/>
  <c r="A4009" i="58"/>
  <c r="B4002" i="58"/>
  <c r="B4003" i="58"/>
  <c r="B4004" i="58"/>
  <c r="B4005" i="58"/>
  <c r="B4006" i="58"/>
  <c r="B4007" i="58"/>
  <c r="B4008" i="58"/>
  <c r="B4009" i="58"/>
  <c r="D4002" i="58"/>
  <c r="E4002" i="58" s="1"/>
  <c r="D4003" i="58"/>
  <c r="E4003" i="58" s="1"/>
  <c r="D4004" i="58"/>
  <c r="E4004" i="58" s="1"/>
  <c r="D4005" i="58"/>
  <c r="E4005" i="58" s="1"/>
  <c r="D4006" i="58"/>
  <c r="E4006" i="58" s="1"/>
  <c r="D4007" i="58"/>
  <c r="E4007" i="58" s="1"/>
  <c r="D4008" i="58"/>
  <c r="E4008" i="58" s="1"/>
  <c r="D4009" i="58"/>
  <c r="E4009" i="58" s="1"/>
  <c r="F4002" i="58"/>
  <c r="F4003" i="58"/>
  <c r="F4004" i="58"/>
  <c r="F4005" i="58"/>
  <c r="F4006" i="58"/>
  <c r="F4007" i="58"/>
  <c r="F4008" i="58"/>
  <c r="F4009" i="58"/>
  <c r="J4002" i="58"/>
  <c r="J4003" i="58"/>
  <c r="J4004" i="58"/>
  <c r="J4005" i="58"/>
  <c r="J4006" i="58"/>
  <c r="J4007" i="58"/>
  <c r="J4008" i="58"/>
  <c r="J4009" i="58"/>
  <c r="K4002" i="58"/>
  <c r="K4003" i="58"/>
  <c r="K4004" i="58"/>
  <c r="K4005" i="58"/>
  <c r="K4006" i="58"/>
  <c r="K4007" i="58"/>
  <c r="K4008" i="58"/>
  <c r="K4009" i="58"/>
  <c r="M4002" i="58"/>
  <c r="M4003" i="58"/>
  <c r="M4004" i="58"/>
  <c r="M4005" i="58"/>
  <c r="M4006" i="58"/>
  <c r="M4007" i="58"/>
  <c r="M4008" i="58"/>
  <c r="M4009" i="58"/>
  <c r="P4002" i="58"/>
  <c r="P4003" i="58"/>
  <c r="P4004" i="58"/>
  <c r="P4005" i="58"/>
  <c r="P4006" i="58"/>
  <c r="P4007" i="58"/>
  <c r="P4008" i="58"/>
  <c r="P4009" i="58"/>
  <c r="Q4002" i="58"/>
  <c r="Q4003" i="58"/>
  <c r="Q4004" i="58"/>
  <c r="Q4005" i="58"/>
  <c r="Q4006" i="58"/>
  <c r="Q4007" i="58"/>
  <c r="Q4008" i="58"/>
  <c r="Q4009" i="58"/>
  <c r="R4002" i="58"/>
  <c r="T4002" i="58" s="1"/>
  <c r="V4002" i="58" s="1"/>
  <c r="R4003" i="58"/>
  <c r="T4003" i="58" s="1"/>
  <c r="V4003" i="58" s="1"/>
  <c r="R4004" i="58"/>
  <c r="T4004" i="58" s="1"/>
  <c r="V4004" i="58" s="1"/>
  <c r="R4005" i="58"/>
  <c r="T4005" i="58" s="1"/>
  <c r="V4005" i="58" s="1"/>
  <c r="R4006" i="58"/>
  <c r="T4006" i="58" s="1"/>
  <c r="V4006" i="58" s="1"/>
  <c r="R4007" i="58"/>
  <c r="T4007" i="58" s="1"/>
  <c r="V4007" i="58" s="1"/>
  <c r="R4008" i="58"/>
  <c r="T4008" i="58" s="1"/>
  <c r="V4008" i="58" s="1"/>
  <c r="R4009" i="58"/>
  <c r="T4009" i="58" s="1"/>
  <c r="V4009" i="58" s="1"/>
  <c r="X4002" i="58"/>
  <c r="X4003" i="58"/>
  <c r="X4004" i="58"/>
  <c r="X4005" i="58"/>
  <c r="X4006" i="58"/>
  <c r="X4007" i="58"/>
  <c r="X4008" i="58"/>
  <c r="X4009" i="58"/>
  <c r="A4010" i="58"/>
  <c r="A4011" i="58"/>
  <c r="A4014" i="58"/>
  <c r="A4015" i="58"/>
  <c r="A4016" i="58"/>
  <c r="A4017" i="58"/>
  <c r="A4018" i="58"/>
  <c r="A4019" i="58"/>
  <c r="B4010" i="58"/>
  <c r="B4011" i="58"/>
  <c r="B4014" i="58"/>
  <c r="B4015" i="58"/>
  <c r="B4016" i="58"/>
  <c r="B4017" i="58"/>
  <c r="B4018" i="58"/>
  <c r="B4019" i="58"/>
  <c r="D4010" i="58"/>
  <c r="E4010" i="58" s="1"/>
  <c r="D4011" i="58"/>
  <c r="E4011" i="58" s="1"/>
  <c r="D4014" i="58"/>
  <c r="E4014" i="58" s="1"/>
  <c r="D4015" i="58"/>
  <c r="E4015" i="58" s="1"/>
  <c r="D4016" i="58"/>
  <c r="E4016" i="58" s="1"/>
  <c r="D4017" i="58"/>
  <c r="E4017" i="58" s="1"/>
  <c r="D4018" i="58"/>
  <c r="E4018" i="58" s="1"/>
  <c r="D4019" i="58"/>
  <c r="E4019" i="58" s="1"/>
  <c r="F4010" i="58"/>
  <c r="F4011" i="58"/>
  <c r="F4014" i="58"/>
  <c r="F4015" i="58"/>
  <c r="F4016" i="58"/>
  <c r="F4017" i="58"/>
  <c r="F4018" i="58"/>
  <c r="F4019" i="58"/>
  <c r="J4010" i="58"/>
  <c r="J4011" i="58"/>
  <c r="J4014" i="58"/>
  <c r="J4015" i="58"/>
  <c r="J4016" i="58"/>
  <c r="J4017" i="58"/>
  <c r="J4018" i="58"/>
  <c r="J4019" i="58"/>
  <c r="K4010" i="58"/>
  <c r="K4011" i="58"/>
  <c r="K4014" i="58"/>
  <c r="K4015" i="58"/>
  <c r="K4016" i="58"/>
  <c r="K4017" i="58"/>
  <c r="K4018" i="58"/>
  <c r="K4019" i="58"/>
  <c r="M4010" i="58"/>
  <c r="M4011" i="58"/>
  <c r="M4014" i="58"/>
  <c r="M4015" i="58"/>
  <c r="M4016" i="58"/>
  <c r="M4017" i="58"/>
  <c r="M4018" i="58"/>
  <c r="M4019" i="58"/>
  <c r="P4010" i="58"/>
  <c r="P4011" i="58"/>
  <c r="P4014" i="58"/>
  <c r="P4015" i="58"/>
  <c r="P4016" i="58"/>
  <c r="P4017" i="58"/>
  <c r="P4018" i="58"/>
  <c r="P4019" i="58"/>
  <c r="Q4010" i="58"/>
  <c r="Q4011" i="58"/>
  <c r="Q4014" i="58"/>
  <c r="Q4015" i="58"/>
  <c r="Q4016" i="58"/>
  <c r="Q4017" i="58"/>
  <c r="Q4018" i="58"/>
  <c r="Q4019" i="58"/>
  <c r="R4010" i="58"/>
  <c r="T4010" i="58" s="1"/>
  <c r="V4010" i="58" s="1"/>
  <c r="R4011" i="58"/>
  <c r="T4011" i="58" s="1"/>
  <c r="V4011" i="58" s="1"/>
  <c r="R4014" i="58"/>
  <c r="T4014" i="58" s="1"/>
  <c r="V4014" i="58" s="1"/>
  <c r="R4015" i="58"/>
  <c r="T4015" i="58" s="1"/>
  <c r="V4015" i="58" s="1"/>
  <c r="R4016" i="58"/>
  <c r="T4016" i="58" s="1"/>
  <c r="V4016" i="58" s="1"/>
  <c r="R4017" i="58"/>
  <c r="T4017" i="58" s="1"/>
  <c r="V4017" i="58" s="1"/>
  <c r="R4018" i="58"/>
  <c r="T4018" i="58" s="1"/>
  <c r="V4018" i="58" s="1"/>
  <c r="R4019" i="58"/>
  <c r="T4019" i="58" s="1"/>
  <c r="V4019" i="58" s="1"/>
  <c r="X4010" i="58"/>
  <c r="X4011" i="58"/>
  <c r="X4014" i="58"/>
  <c r="X4015" i="58"/>
  <c r="X4016" i="58"/>
  <c r="X4017" i="58"/>
  <c r="X4018" i="58"/>
  <c r="X4019" i="58"/>
  <c r="A4020" i="58"/>
  <c r="A4021" i="58"/>
  <c r="A4022" i="58"/>
  <c r="A4023" i="58"/>
  <c r="A4024" i="58"/>
  <c r="A4025" i="58"/>
  <c r="A4026" i="58"/>
  <c r="A4027" i="58"/>
  <c r="B4020" i="58"/>
  <c r="B4021" i="58"/>
  <c r="B4022" i="58"/>
  <c r="B4023" i="58"/>
  <c r="B4024" i="58"/>
  <c r="B4025" i="58"/>
  <c r="B4026" i="58"/>
  <c r="B4027" i="58"/>
  <c r="D4020" i="58"/>
  <c r="E4020" i="58" s="1"/>
  <c r="D4021" i="58"/>
  <c r="E4021" i="58" s="1"/>
  <c r="D4022" i="58"/>
  <c r="E4022" i="58" s="1"/>
  <c r="D4023" i="58"/>
  <c r="E4023" i="58" s="1"/>
  <c r="D4024" i="58"/>
  <c r="E4024" i="58" s="1"/>
  <c r="D4025" i="58"/>
  <c r="E4025" i="58" s="1"/>
  <c r="D4026" i="58"/>
  <c r="E4026" i="58" s="1"/>
  <c r="D4027" i="58"/>
  <c r="E4027" i="58" s="1"/>
  <c r="F4020" i="58"/>
  <c r="F4021" i="58"/>
  <c r="F4022" i="58"/>
  <c r="F4023" i="58"/>
  <c r="F4024" i="58"/>
  <c r="F4025" i="58"/>
  <c r="F4026" i="58"/>
  <c r="F4027" i="58"/>
  <c r="J4020" i="58"/>
  <c r="J4021" i="58"/>
  <c r="J4022" i="58"/>
  <c r="J4023" i="58"/>
  <c r="J4024" i="58"/>
  <c r="J4025" i="58"/>
  <c r="J4026" i="58"/>
  <c r="J4027" i="58"/>
  <c r="K4020" i="58"/>
  <c r="K4021" i="58"/>
  <c r="K4022" i="58"/>
  <c r="K4023" i="58"/>
  <c r="K4024" i="58"/>
  <c r="K4025" i="58"/>
  <c r="K4026" i="58"/>
  <c r="K4027" i="58"/>
  <c r="M4020" i="58"/>
  <c r="M4021" i="58"/>
  <c r="M4022" i="58"/>
  <c r="M4023" i="58"/>
  <c r="M4024" i="58"/>
  <c r="M4025" i="58"/>
  <c r="M4026" i="58"/>
  <c r="M4027" i="58"/>
  <c r="P4020" i="58"/>
  <c r="P4021" i="58"/>
  <c r="P4022" i="58"/>
  <c r="P4023" i="58"/>
  <c r="P4024" i="58"/>
  <c r="P4025" i="58"/>
  <c r="P4026" i="58"/>
  <c r="P4027" i="58"/>
  <c r="Q4020" i="58"/>
  <c r="Q4021" i="58"/>
  <c r="Q4022" i="58"/>
  <c r="Q4023" i="58"/>
  <c r="Q4024" i="58"/>
  <c r="Q4025" i="58"/>
  <c r="Q4026" i="58"/>
  <c r="Q4027" i="58"/>
  <c r="R4020" i="58"/>
  <c r="T4020" i="58" s="1"/>
  <c r="V4020" i="58" s="1"/>
  <c r="R4021" i="58"/>
  <c r="T4021" i="58" s="1"/>
  <c r="V4021" i="58" s="1"/>
  <c r="R4022" i="58"/>
  <c r="T4022" i="58" s="1"/>
  <c r="V4022" i="58" s="1"/>
  <c r="R4023" i="58"/>
  <c r="T4023" i="58" s="1"/>
  <c r="V4023" i="58" s="1"/>
  <c r="R4024" i="58"/>
  <c r="T4024" i="58" s="1"/>
  <c r="V4024" i="58" s="1"/>
  <c r="R4025" i="58"/>
  <c r="T4025" i="58" s="1"/>
  <c r="V4025" i="58" s="1"/>
  <c r="R4026" i="58"/>
  <c r="T4026" i="58" s="1"/>
  <c r="V4026" i="58" s="1"/>
  <c r="R4027" i="58"/>
  <c r="T4027" i="58" s="1"/>
  <c r="V4027" i="58" s="1"/>
  <c r="X4020" i="58"/>
  <c r="X4021" i="58"/>
  <c r="X4022" i="58"/>
  <c r="X4023" i="58"/>
  <c r="X4024" i="58"/>
  <c r="X4025" i="58"/>
  <c r="X4026" i="58"/>
  <c r="X4027" i="58"/>
  <c r="A4028" i="58"/>
  <c r="A4029" i="58"/>
  <c r="A4030" i="58"/>
  <c r="A4031" i="58"/>
  <c r="A4032" i="58"/>
  <c r="A4033" i="58"/>
  <c r="A4034" i="58"/>
  <c r="A4035" i="58"/>
  <c r="B4028" i="58"/>
  <c r="B4029" i="58"/>
  <c r="B4030" i="58"/>
  <c r="B4031" i="58"/>
  <c r="B4032" i="58"/>
  <c r="B4033" i="58"/>
  <c r="B4034" i="58"/>
  <c r="B4035" i="58"/>
  <c r="D4028" i="58"/>
  <c r="E4028" i="58" s="1"/>
  <c r="D4029" i="58"/>
  <c r="E4029" i="58" s="1"/>
  <c r="D4030" i="58"/>
  <c r="E4030" i="58" s="1"/>
  <c r="D4031" i="58"/>
  <c r="E4031" i="58" s="1"/>
  <c r="D4032" i="58"/>
  <c r="E4032" i="58" s="1"/>
  <c r="D4033" i="58"/>
  <c r="E4033" i="58" s="1"/>
  <c r="D4034" i="58"/>
  <c r="E4034" i="58" s="1"/>
  <c r="D4035" i="58"/>
  <c r="E4035" i="58" s="1"/>
  <c r="F4028" i="58"/>
  <c r="F4029" i="58"/>
  <c r="F4030" i="58"/>
  <c r="F4031" i="58"/>
  <c r="F4032" i="58"/>
  <c r="F4033" i="58"/>
  <c r="F4034" i="58"/>
  <c r="F4035" i="58"/>
  <c r="J4028" i="58"/>
  <c r="J4029" i="58"/>
  <c r="J4030" i="58"/>
  <c r="J4031" i="58"/>
  <c r="J4032" i="58"/>
  <c r="J4033" i="58"/>
  <c r="J4034" i="58"/>
  <c r="J4035" i="58"/>
  <c r="K4028" i="58"/>
  <c r="K4029" i="58"/>
  <c r="K4030" i="58"/>
  <c r="K4031" i="58"/>
  <c r="K4032" i="58"/>
  <c r="K4033" i="58"/>
  <c r="K4034" i="58"/>
  <c r="K4035" i="58"/>
  <c r="M4028" i="58"/>
  <c r="M4029" i="58"/>
  <c r="M4030" i="58"/>
  <c r="M4031" i="58"/>
  <c r="M4032" i="58"/>
  <c r="M4033" i="58"/>
  <c r="M4034" i="58"/>
  <c r="M4035" i="58"/>
  <c r="P4028" i="58"/>
  <c r="P4029" i="58"/>
  <c r="P4030" i="58"/>
  <c r="P4031" i="58"/>
  <c r="P4032" i="58"/>
  <c r="P4033" i="58"/>
  <c r="P4034" i="58"/>
  <c r="P4035" i="58"/>
  <c r="Q4028" i="58"/>
  <c r="Q4029" i="58"/>
  <c r="Q4030" i="58"/>
  <c r="Q4031" i="58"/>
  <c r="Q4032" i="58"/>
  <c r="Q4033" i="58"/>
  <c r="Q4034" i="58"/>
  <c r="Q4035" i="58"/>
  <c r="R4028" i="58"/>
  <c r="T4028" i="58" s="1"/>
  <c r="V4028" i="58" s="1"/>
  <c r="R4029" i="58"/>
  <c r="T4029" i="58" s="1"/>
  <c r="V4029" i="58" s="1"/>
  <c r="R4030" i="58"/>
  <c r="T4030" i="58" s="1"/>
  <c r="V4030" i="58" s="1"/>
  <c r="R4031" i="58"/>
  <c r="T4031" i="58" s="1"/>
  <c r="V4031" i="58" s="1"/>
  <c r="R4032" i="58"/>
  <c r="T4032" i="58" s="1"/>
  <c r="V4032" i="58" s="1"/>
  <c r="R4033" i="58"/>
  <c r="T4033" i="58" s="1"/>
  <c r="V4033" i="58" s="1"/>
  <c r="R4034" i="58"/>
  <c r="T4034" i="58" s="1"/>
  <c r="V4034" i="58" s="1"/>
  <c r="R4035" i="58"/>
  <c r="T4035" i="58" s="1"/>
  <c r="V4035" i="58" s="1"/>
  <c r="X4028" i="58"/>
  <c r="X4029" i="58"/>
  <c r="X4030" i="58"/>
  <c r="X4031" i="58"/>
  <c r="X4032" i="58"/>
  <c r="X4033" i="58"/>
  <c r="X4034" i="58"/>
  <c r="X4035" i="58"/>
  <c r="A4036" i="58"/>
  <c r="A4037" i="58"/>
  <c r="A4038" i="58"/>
  <c r="A4039" i="58"/>
  <c r="A4040" i="58"/>
  <c r="A4041" i="58"/>
  <c r="A4042" i="58"/>
  <c r="A4043" i="58"/>
  <c r="B4036" i="58"/>
  <c r="B4037" i="58"/>
  <c r="B4038" i="58"/>
  <c r="B4039" i="58"/>
  <c r="B4040" i="58"/>
  <c r="B4041" i="58"/>
  <c r="B4042" i="58"/>
  <c r="B4043" i="58"/>
  <c r="D4036" i="58"/>
  <c r="E4036" i="58" s="1"/>
  <c r="D4037" i="58"/>
  <c r="E4037" i="58" s="1"/>
  <c r="D4038" i="58"/>
  <c r="E4038" i="58" s="1"/>
  <c r="D4039" i="58"/>
  <c r="E4039" i="58" s="1"/>
  <c r="D4040" i="58"/>
  <c r="E4040" i="58" s="1"/>
  <c r="D4041" i="58"/>
  <c r="E4041" i="58" s="1"/>
  <c r="D4042" i="58"/>
  <c r="E4042" i="58" s="1"/>
  <c r="D4043" i="58"/>
  <c r="E4043" i="58" s="1"/>
  <c r="F4036" i="58"/>
  <c r="F4037" i="58"/>
  <c r="F4038" i="58"/>
  <c r="F4039" i="58"/>
  <c r="F4040" i="58"/>
  <c r="F4041" i="58"/>
  <c r="F4042" i="58"/>
  <c r="F4043" i="58"/>
  <c r="J4036" i="58"/>
  <c r="J4037" i="58"/>
  <c r="J4038" i="58"/>
  <c r="J4039" i="58"/>
  <c r="J4040" i="58"/>
  <c r="J4041" i="58"/>
  <c r="J4042" i="58"/>
  <c r="J4043" i="58"/>
  <c r="K4036" i="58"/>
  <c r="K4037" i="58"/>
  <c r="K4038" i="58"/>
  <c r="K4039" i="58"/>
  <c r="K4040" i="58"/>
  <c r="K4041" i="58"/>
  <c r="K4042" i="58"/>
  <c r="K4043" i="58"/>
  <c r="M4036" i="58"/>
  <c r="M4037" i="58"/>
  <c r="M4038" i="58"/>
  <c r="M4039" i="58"/>
  <c r="M4040" i="58"/>
  <c r="M4041" i="58"/>
  <c r="M4042" i="58"/>
  <c r="M4043" i="58"/>
  <c r="P4036" i="58"/>
  <c r="P4037" i="58"/>
  <c r="P4038" i="58"/>
  <c r="P4039" i="58"/>
  <c r="P4040" i="58"/>
  <c r="P4041" i="58"/>
  <c r="P4042" i="58"/>
  <c r="P4043" i="58"/>
  <c r="Q4036" i="58"/>
  <c r="Q4037" i="58"/>
  <c r="Q4038" i="58"/>
  <c r="Q4039" i="58"/>
  <c r="Q4040" i="58"/>
  <c r="Q4041" i="58"/>
  <c r="Q4042" i="58"/>
  <c r="Q4043" i="58"/>
  <c r="R4036" i="58"/>
  <c r="T4036" i="58" s="1"/>
  <c r="V4036" i="58" s="1"/>
  <c r="R4037" i="58"/>
  <c r="T4037" i="58" s="1"/>
  <c r="V4037" i="58" s="1"/>
  <c r="R4038" i="58"/>
  <c r="T4038" i="58" s="1"/>
  <c r="V4038" i="58" s="1"/>
  <c r="R4039" i="58"/>
  <c r="T4039" i="58" s="1"/>
  <c r="V4039" i="58" s="1"/>
  <c r="R4040" i="58"/>
  <c r="T4040" i="58" s="1"/>
  <c r="V4040" i="58" s="1"/>
  <c r="R4041" i="58"/>
  <c r="T4041" i="58" s="1"/>
  <c r="V4041" i="58" s="1"/>
  <c r="R4042" i="58"/>
  <c r="T4042" i="58" s="1"/>
  <c r="V4042" i="58" s="1"/>
  <c r="R4043" i="58"/>
  <c r="T4043" i="58" s="1"/>
  <c r="V4043" i="58" s="1"/>
  <c r="X4036" i="58"/>
  <c r="X4037" i="58"/>
  <c r="X4038" i="58"/>
  <c r="X4039" i="58"/>
  <c r="X4040" i="58"/>
  <c r="X4041" i="58"/>
  <c r="X4042" i="58"/>
  <c r="X4043" i="58"/>
  <c r="A4044" i="58"/>
  <c r="A4045" i="58"/>
  <c r="A4046" i="58"/>
  <c r="A4047" i="58"/>
  <c r="A4048" i="58"/>
  <c r="A4049" i="58"/>
  <c r="A4050" i="58"/>
  <c r="A4051" i="58"/>
  <c r="B4044" i="58"/>
  <c r="B4045" i="58"/>
  <c r="B4046" i="58"/>
  <c r="B4047" i="58"/>
  <c r="B4048" i="58"/>
  <c r="B4049" i="58"/>
  <c r="B4050" i="58"/>
  <c r="B4051" i="58"/>
  <c r="D4044" i="58"/>
  <c r="E4044" i="58" s="1"/>
  <c r="D4045" i="58"/>
  <c r="E4045" i="58" s="1"/>
  <c r="D4046" i="58"/>
  <c r="E4046" i="58" s="1"/>
  <c r="D4047" i="58"/>
  <c r="E4047" i="58" s="1"/>
  <c r="D4048" i="58"/>
  <c r="E4048" i="58" s="1"/>
  <c r="D4049" i="58"/>
  <c r="E4049" i="58" s="1"/>
  <c r="D4050" i="58"/>
  <c r="E4050" i="58" s="1"/>
  <c r="D4051" i="58"/>
  <c r="E4051" i="58" s="1"/>
  <c r="F4044" i="58"/>
  <c r="F4045" i="58"/>
  <c r="F4046" i="58"/>
  <c r="F4047" i="58"/>
  <c r="F4048" i="58"/>
  <c r="F4049" i="58"/>
  <c r="F4050" i="58"/>
  <c r="F4051" i="58"/>
  <c r="J4044" i="58"/>
  <c r="J4045" i="58"/>
  <c r="J4046" i="58"/>
  <c r="J4047" i="58"/>
  <c r="J4048" i="58"/>
  <c r="J4049" i="58"/>
  <c r="J4050" i="58"/>
  <c r="J4051" i="58"/>
  <c r="K4044" i="58"/>
  <c r="K4045" i="58"/>
  <c r="K4046" i="58"/>
  <c r="K4047" i="58"/>
  <c r="K4048" i="58"/>
  <c r="K4049" i="58"/>
  <c r="K4050" i="58"/>
  <c r="K4051" i="58"/>
  <c r="M4044" i="58"/>
  <c r="M4045" i="58"/>
  <c r="M4046" i="58"/>
  <c r="M4047" i="58"/>
  <c r="M4048" i="58"/>
  <c r="M4049" i="58"/>
  <c r="M4050" i="58"/>
  <c r="M4051" i="58"/>
  <c r="P4044" i="58"/>
  <c r="P4045" i="58"/>
  <c r="P4046" i="58"/>
  <c r="P4047" i="58"/>
  <c r="P4048" i="58"/>
  <c r="P4049" i="58"/>
  <c r="P4050" i="58"/>
  <c r="P4051" i="58"/>
  <c r="Q4044" i="58"/>
  <c r="Q4045" i="58"/>
  <c r="Q4046" i="58"/>
  <c r="Q4047" i="58"/>
  <c r="Q4048" i="58"/>
  <c r="Q4049" i="58"/>
  <c r="Q4050" i="58"/>
  <c r="Q4051" i="58"/>
  <c r="R4044" i="58"/>
  <c r="T4044" i="58" s="1"/>
  <c r="V4044" i="58" s="1"/>
  <c r="R4045" i="58"/>
  <c r="T4045" i="58" s="1"/>
  <c r="V4045" i="58" s="1"/>
  <c r="R4046" i="58"/>
  <c r="T4046" i="58" s="1"/>
  <c r="V4046" i="58" s="1"/>
  <c r="R4047" i="58"/>
  <c r="T4047" i="58" s="1"/>
  <c r="V4047" i="58" s="1"/>
  <c r="R4048" i="58"/>
  <c r="T4048" i="58" s="1"/>
  <c r="V4048" i="58" s="1"/>
  <c r="R4049" i="58"/>
  <c r="T4049" i="58" s="1"/>
  <c r="V4049" i="58" s="1"/>
  <c r="R4050" i="58"/>
  <c r="T4050" i="58" s="1"/>
  <c r="V4050" i="58" s="1"/>
  <c r="R4051" i="58"/>
  <c r="T4051" i="58" s="1"/>
  <c r="V4051" i="58" s="1"/>
  <c r="X4044" i="58"/>
  <c r="X4045" i="58"/>
  <c r="X4046" i="58"/>
  <c r="X4047" i="58"/>
  <c r="X4048" i="58"/>
  <c r="X4049" i="58"/>
  <c r="X4050" i="58"/>
  <c r="X4051" i="58"/>
  <c r="A4052" i="58"/>
  <c r="A4053" i="58"/>
  <c r="A4054" i="58"/>
  <c r="A4055" i="58"/>
  <c r="A4056" i="58"/>
  <c r="A4057" i="58"/>
  <c r="A4058" i="58"/>
  <c r="A4059" i="58"/>
  <c r="B4052" i="58"/>
  <c r="B4053" i="58"/>
  <c r="B4054" i="58"/>
  <c r="B4055" i="58"/>
  <c r="B4056" i="58"/>
  <c r="B4057" i="58"/>
  <c r="B4058" i="58"/>
  <c r="B4059" i="58"/>
  <c r="D4052" i="58"/>
  <c r="E4052" i="58" s="1"/>
  <c r="D4053" i="58"/>
  <c r="E4053" i="58" s="1"/>
  <c r="D4054" i="58"/>
  <c r="E4054" i="58" s="1"/>
  <c r="D4055" i="58"/>
  <c r="E4055" i="58" s="1"/>
  <c r="D4056" i="58"/>
  <c r="E4056" i="58" s="1"/>
  <c r="D4057" i="58"/>
  <c r="E4057" i="58" s="1"/>
  <c r="D4058" i="58"/>
  <c r="E4058" i="58" s="1"/>
  <c r="D4059" i="58"/>
  <c r="E4059" i="58" s="1"/>
  <c r="F4052" i="58"/>
  <c r="F4053" i="58"/>
  <c r="F4054" i="58"/>
  <c r="F4055" i="58"/>
  <c r="F4056" i="58"/>
  <c r="F4057" i="58"/>
  <c r="F4058" i="58"/>
  <c r="F4059" i="58"/>
  <c r="J4052" i="58"/>
  <c r="J4053" i="58"/>
  <c r="J4054" i="58"/>
  <c r="J4055" i="58"/>
  <c r="J4056" i="58"/>
  <c r="J4057" i="58"/>
  <c r="J4058" i="58"/>
  <c r="J4059" i="58"/>
  <c r="K4052" i="58"/>
  <c r="K4053" i="58"/>
  <c r="K4054" i="58"/>
  <c r="K4055" i="58"/>
  <c r="K4056" i="58"/>
  <c r="K4057" i="58"/>
  <c r="K4058" i="58"/>
  <c r="K4059" i="58"/>
  <c r="M4052" i="58"/>
  <c r="M4053" i="58"/>
  <c r="M4054" i="58"/>
  <c r="M4055" i="58"/>
  <c r="M4056" i="58"/>
  <c r="M4057" i="58"/>
  <c r="M4058" i="58"/>
  <c r="M4059" i="58"/>
  <c r="P4052" i="58"/>
  <c r="P4053" i="58"/>
  <c r="P4054" i="58"/>
  <c r="P4055" i="58"/>
  <c r="P4056" i="58"/>
  <c r="P4057" i="58"/>
  <c r="P4058" i="58"/>
  <c r="P4059" i="58"/>
  <c r="Q4052" i="58"/>
  <c r="Q4053" i="58"/>
  <c r="Q4054" i="58"/>
  <c r="Q4055" i="58"/>
  <c r="Q4056" i="58"/>
  <c r="Q4057" i="58"/>
  <c r="Q4058" i="58"/>
  <c r="Q4059" i="58"/>
  <c r="R4052" i="58"/>
  <c r="T4052" i="58" s="1"/>
  <c r="V4052" i="58" s="1"/>
  <c r="R4053" i="58"/>
  <c r="T4053" i="58" s="1"/>
  <c r="V4053" i="58" s="1"/>
  <c r="R4054" i="58"/>
  <c r="T4054" i="58" s="1"/>
  <c r="V4054" i="58" s="1"/>
  <c r="R4055" i="58"/>
  <c r="T4055" i="58" s="1"/>
  <c r="V4055" i="58" s="1"/>
  <c r="R4056" i="58"/>
  <c r="T4056" i="58" s="1"/>
  <c r="V4056" i="58" s="1"/>
  <c r="R4057" i="58"/>
  <c r="T4057" i="58" s="1"/>
  <c r="V4057" i="58" s="1"/>
  <c r="R4058" i="58"/>
  <c r="T4058" i="58" s="1"/>
  <c r="V4058" i="58" s="1"/>
  <c r="R4059" i="58"/>
  <c r="T4059" i="58" s="1"/>
  <c r="V4059" i="58" s="1"/>
  <c r="X4052" i="58"/>
  <c r="X4053" i="58"/>
  <c r="X4054" i="58"/>
  <c r="X4055" i="58"/>
  <c r="X4056" i="58"/>
  <c r="X4057" i="58"/>
  <c r="X4058" i="58"/>
  <c r="X4059" i="58"/>
  <c r="A4060" i="58"/>
  <c r="A4061" i="58"/>
  <c r="A4062" i="58"/>
  <c r="A4063" i="58"/>
  <c r="A4064" i="58"/>
  <c r="A4065" i="58"/>
  <c r="A4066" i="58"/>
  <c r="A4067" i="58"/>
  <c r="B4060" i="58"/>
  <c r="B4061" i="58"/>
  <c r="B4062" i="58"/>
  <c r="B4063" i="58"/>
  <c r="B4064" i="58"/>
  <c r="B4065" i="58"/>
  <c r="B4066" i="58"/>
  <c r="B4067" i="58"/>
  <c r="D4060" i="58"/>
  <c r="E4060" i="58" s="1"/>
  <c r="D4061" i="58"/>
  <c r="E4061" i="58" s="1"/>
  <c r="D4062" i="58"/>
  <c r="E4062" i="58" s="1"/>
  <c r="D4063" i="58"/>
  <c r="E4063" i="58" s="1"/>
  <c r="D4064" i="58"/>
  <c r="E4064" i="58" s="1"/>
  <c r="D4065" i="58"/>
  <c r="E4065" i="58" s="1"/>
  <c r="D4066" i="58"/>
  <c r="E4066" i="58" s="1"/>
  <c r="D4067" i="58"/>
  <c r="E4067" i="58" s="1"/>
  <c r="F4060" i="58"/>
  <c r="F4061" i="58"/>
  <c r="F4062" i="58"/>
  <c r="F4063" i="58"/>
  <c r="F4064" i="58"/>
  <c r="F4065" i="58"/>
  <c r="F4066" i="58"/>
  <c r="F4067" i="58"/>
  <c r="J4060" i="58"/>
  <c r="J4061" i="58"/>
  <c r="J4062" i="58"/>
  <c r="J4063" i="58"/>
  <c r="J4064" i="58"/>
  <c r="J4065" i="58"/>
  <c r="J4066" i="58"/>
  <c r="J4067" i="58"/>
  <c r="K4060" i="58"/>
  <c r="K4061" i="58"/>
  <c r="K4062" i="58"/>
  <c r="K4063" i="58"/>
  <c r="K4064" i="58"/>
  <c r="K4065" i="58"/>
  <c r="K4066" i="58"/>
  <c r="K4067" i="58"/>
  <c r="M4060" i="58"/>
  <c r="M4061" i="58"/>
  <c r="M4062" i="58"/>
  <c r="M4063" i="58"/>
  <c r="M4064" i="58"/>
  <c r="M4065" i="58"/>
  <c r="M4066" i="58"/>
  <c r="M4067" i="58"/>
  <c r="P4060" i="58"/>
  <c r="P4061" i="58"/>
  <c r="P4062" i="58"/>
  <c r="P4063" i="58"/>
  <c r="P4064" i="58"/>
  <c r="P4065" i="58"/>
  <c r="P4066" i="58"/>
  <c r="P4067" i="58"/>
  <c r="Q4060" i="58"/>
  <c r="Q4061" i="58"/>
  <c r="Q4062" i="58"/>
  <c r="Q4063" i="58"/>
  <c r="Q4064" i="58"/>
  <c r="Q4065" i="58"/>
  <c r="Q4066" i="58"/>
  <c r="Q4067" i="58"/>
  <c r="R4060" i="58"/>
  <c r="T4060" i="58" s="1"/>
  <c r="V4060" i="58" s="1"/>
  <c r="R4061" i="58"/>
  <c r="T4061" i="58" s="1"/>
  <c r="V4061" i="58" s="1"/>
  <c r="R4062" i="58"/>
  <c r="T4062" i="58" s="1"/>
  <c r="V4062" i="58" s="1"/>
  <c r="R4063" i="58"/>
  <c r="T4063" i="58" s="1"/>
  <c r="V4063" i="58" s="1"/>
  <c r="R4064" i="58"/>
  <c r="T4064" i="58" s="1"/>
  <c r="V4064" i="58" s="1"/>
  <c r="R4065" i="58"/>
  <c r="T4065" i="58" s="1"/>
  <c r="V4065" i="58" s="1"/>
  <c r="R4066" i="58"/>
  <c r="T4066" i="58" s="1"/>
  <c r="V4066" i="58" s="1"/>
  <c r="R4067" i="58"/>
  <c r="T4067" i="58" s="1"/>
  <c r="V4067" i="58" s="1"/>
  <c r="X4060" i="58"/>
  <c r="X4061" i="58"/>
  <c r="X4062" i="58"/>
  <c r="X4063" i="58"/>
  <c r="X4064" i="58"/>
  <c r="X4065" i="58"/>
  <c r="X4066" i="58"/>
  <c r="X4067" i="58"/>
  <c r="A4068" i="58"/>
  <c r="A4069" i="58"/>
  <c r="A4070" i="58"/>
  <c r="A4071" i="58"/>
  <c r="A4072" i="58"/>
  <c r="A4073" i="58"/>
  <c r="A4074" i="58"/>
  <c r="A4075" i="58"/>
  <c r="B4068" i="58"/>
  <c r="B4069" i="58"/>
  <c r="B4070" i="58"/>
  <c r="B4071" i="58"/>
  <c r="B4072" i="58"/>
  <c r="B4073" i="58"/>
  <c r="B4074" i="58"/>
  <c r="B4075" i="58"/>
  <c r="D4068" i="58"/>
  <c r="E4068" i="58" s="1"/>
  <c r="D4069" i="58"/>
  <c r="E4069" i="58" s="1"/>
  <c r="D4070" i="58"/>
  <c r="E4070" i="58" s="1"/>
  <c r="D4071" i="58"/>
  <c r="E4071" i="58" s="1"/>
  <c r="D4072" i="58"/>
  <c r="E4072" i="58" s="1"/>
  <c r="D4073" i="58"/>
  <c r="E4073" i="58" s="1"/>
  <c r="D4074" i="58"/>
  <c r="E4074" i="58" s="1"/>
  <c r="D4075" i="58"/>
  <c r="E4075" i="58" s="1"/>
  <c r="F4068" i="58"/>
  <c r="F4069" i="58"/>
  <c r="F4070" i="58"/>
  <c r="F4071" i="58"/>
  <c r="F4072" i="58"/>
  <c r="F4073" i="58"/>
  <c r="F4074" i="58"/>
  <c r="F4075" i="58"/>
  <c r="J4068" i="58"/>
  <c r="J4069" i="58"/>
  <c r="J4070" i="58"/>
  <c r="J4071" i="58"/>
  <c r="J4072" i="58"/>
  <c r="J4073" i="58"/>
  <c r="J4074" i="58"/>
  <c r="J4075" i="58"/>
  <c r="K4068" i="58"/>
  <c r="K4069" i="58"/>
  <c r="K4070" i="58"/>
  <c r="K4071" i="58"/>
  <c r="K4072" i="58"/>
  <c r="K4073" i="58"/>
  <c r="K4074" i="58"/>
  <c r="K4075" i="58"/>
  <c r="M4068" i="58"/>
  <c r="M4069" i="58"/>
  <c r="M4070" i="58"/>
  <c r="M4071" i="58"/>
  <c r="M4072" i="58"/>
  <c r="M4073" i="58"/>
  <c r="M4074" i="58"/>
  <c r="M4075" i="58"/>
  <c r="P4068" i="58"/>
  <c r="P4069" i="58"/>
  <c r="P4070" i="58"/>
  <c r="P4071" i="58"/>
  <c r="P4072" i="58"/>
  <c r="P4073" i="58"/>
  <c r="P4074" i="58"/>
  <c r="P4075" i="58"/>
  <c r="Q4068" i="58"/>
  <c r="Q4069" i="58"/>
  <c r="Q4070" i="58"/>
  <c r="Q4071" i="58"/>
  <c r="Q4072" i="58"/>
  <c r="Q4073" i="58"/>
  <c r="Q4074" i="58"/>
  <c r="Q4075" i="58"/>
  <c r="R4068" i="58"/>
  <c r="T4068" i="58" s="1"/>
  <c r="V4068" i="58" s="1"/>
  <c r="R4069" i="58"/>
  <c r="T4069" i="58" s="1"/>
  <c r="V4069" i="58" s="1"/>
  <c r="R4070" i="58"/>
  <c r="T4070" i="58" s="1"/>
  <c r="V4070" i="58" s="1"/>
  <c r="R4071" i="58"/>
  <c r="T4071" i="58" s="1"/>
  <c r="V4071" i="58" s="1"/>
  <c r="R4072" i="58"/>
  <c r="T4072" i="58" s="1"/>
  <c r="V4072" i="58" s="1"/>
  <c r="R4073" i="58"/>
  <c r="T4073" i="58" s="1"/>
  <c r="V4073" i="58" s="1"/>
  <c r="R4074" i="58"/>
  <c r="T4074" i="58" s="1"/>
  <c r="V4074" i="58" s="1"/>
  <c r="R4075" i="58"/>
  <c r="T4075" i="58" s="1"/>
  <c r="V4075" i="58" s="1"/>
  <c r="X4068" i="58"/>
  <c r="X4069" i="58"/>
  <c r="X4070" i="58"/>
  <c r="X4071" i="58"/>
  <c r="X4072" i="58"/>
  <c r="X4073" i="58"/>
  <c r="X4074" i="58"/>
  <c r="X4075" i="58"/>
  <c r="A4076" i="58"/>
  <c r="A4077" i="58"/>
  <c r="A4078" i="58"/>
  <c r="A4079" i="58"/>
  <c r="A4080" i="58"/>
  <c r="A4081" i="58"/>
  <c r="A4082" i="58"/>
  <c r="A4083" i="58"/>
  <c r="B4076" i="58"/>
  <c r="B4077" i="58"/>
  <c r="B4078" i="58"/>
  <c r="B4079" i="58"/>
  <c r="B4080" i="58"/>
  <c r="B4081" i="58"/>
  <c r="B4082" i="58"/>
  <c r="B4083" i="58"/>
  <c r="D4076" i="58"/>
  <c r="E4076" i="58" s="1"/>
  <c r="D4077" i="58"/>
  <c r="E4077" i="58" s="1"/>
  <c r="D4078" i="58"/>
  <c r="E4078" i="58" s="1"/>
  <c r="D4079" i="58"/>
  <c r="E4079" i="58" s="1"/>
  <c r="D4080" i="58"/>
  <c r="E4080" i="58" s="1"/>
  <c r="D4081" i="58"/>
  <c r="E4081" i="58" s="1"/>
  <c r="D4082" i="58"/>
  <c r="E4082" i="58" s="1"/>
  <c r="D4083" i="58"/>
  <c r="E4083" i="58" s="1"/>
  <c r="F4076" i="58"/>
  <c r="F4077" i="58"/>
  <c r="F4078" i="58"/>
  <c r="F4079" i="58"/>
  <c r="F4080" i="58"/>
  <c r="F4081" i="58"/>
  <c r="F4082" i="58"/>
  <c r="F4083" i="58"/>
  <c r="J4076" i="58"/>
  <c r="J4077" i="58"/>
  <c r="J4078" i="58"/>
  <c r="J4079" i="58"/>
  <c r="J4080" i="58"/>
  <c r="J4081" i="58"/>
  <c r="J4082" i="58"/>
  <c r="J4083" i="58"/>
  <c r="K4076" i="58"/>
  <c r="K4077" i="58"/>
  <c r="K4078" i="58"/>
  <c r="K4079" i="58"/>
  <c r="K4080" i="58"/>
  <c r="K4081" i="58"/>
  <c r="K4082" i="58"/>
  <c r="K4083" i="58"/>
  <c r="M4076" i="58"/>
  <c r="M4077" i="58"/>
  <c r="M4078" i="58"/>
  <c r="M4079" i="58"/>
  <c r="M4080" i="58"/>
  <c r="M4081" i="58"/>
  <c r="M4082" i="58"/>
  <c r="M4083" i="58"/>
  <c r="P4076" i="58"/>
  <c r="P4077" i="58"/>
  <c r="P4078" i="58"/>
  <c r="P4079" i="58"/>
  <c r="P4080" i="58"/>
  <c r="P4081" i="58"/>
  <c r="P4082" i="58"/>
  <c r="P4083" i="58"/>
  <c r="Q4076" i="58"/>
  <c r="Q4077" i="58"/>
  <c r="Q4078" i="58"/>
  <c r="Q4079" i="58"/>
  <c r="Q4080" i="58"/>
  <c r="Q4081" i="58"/>
  <c r="Q4082" i="58"/>
  <c r="Q4083" i="58"/>
  <c r="R4076" i="58"/>
  <c r="T4076" i="58" s="1"/>
  <c r="V4076" i="58" s="1"/>
  <c r="R4077" i="58"/>
  <c r="T4077" i="58" s="1"/>
  <c r="V4077" i="58" s="1"/>
  <c r="R4078" i="58"/>
  <c r="T4078" i="58" s="1"/>
  <c r="V4078" i="58" s="1"/>
  <c r="R4079" i="58"/>
  <c r="T4079" i="58" s="1"/>
  <c r="V4079" i="58" s="1"/>
  <c r="R4080" i="58"/>
  <c r="T4080" i="58" s="1"/>
  <c r="V4080" i="58" s="1"/>
  <c r="R4081" i="58"/>
  <c r="T4081" i="58" s="1"/>
  <c r="V4081" i="58" s="1"/>
  <c r="R4082" i="58"/>
  <c r="T4082" i="58" s="1"/>
  <c r="V4082" i="58" s="1"/>
  <c r="R4083" i="58"/>
  <c r="T4083" i="58" s="1"/>
  <c r="V4083" i="58" s="1"/>
  <c r="X4076" i="58"/>
  <c r="X4077" i="58"/>
  <c r="X4078" i="58"/>
  <c r="X4079" i="58"/>
  <c r="X4080" i="58"/>
  <c r="X4081" i="58"/>
  <c r="X4082" i="58"/>
  <c r="X4083" i="58"/>
  <c r="A4084" i="58"/>
  <c r="A4085" i="58"/>
  <c r="A4086" i="58"/>
  <c r="A4087" i="58"/>
  <c r="A4121" i="58"/>
  <c r="A4199" i="58"/>
  <c r="A4200" i="58"/>
  <c r="A4201" i="58"/>
  <c r="B4084" i="58"/>
  <c r="B4085" i="58"/>
  <c r="B4086" i="58"/>
  <c r="B4087" i="58"/>
  <c r="B4121" i="58"/>
  <c r="B4199" i="58"/>
  <c r="B4200" i="58"/>
  <c r="B4201" i="58"/>
  <c r="D4084" i="58"/>
  <c r="E4084" i="58" s="1"/>
  <c r="D4085" i="58"/>
  <c r="E4085" i="58" s="1"/>
  <c r="D4086" i="58"/>
  <c r="E4086" i="58" s="1"/>
  <c r="D4087" i="58"/>
  <c r="E4087" i="58" s="1"/>
  <c r="D4121" i="58"/>
  <c r="E4121" i="58" s="1"/>
  <c r="D4199" i="58"/>
  <c r="E4199" i="58" s="1"/>
  <c r="D4200" i="58"/>
  <c r="E4200" i="58" s="1"/>
  <c r="D4201" i="58"/>
  <c r="E4201" i="58" s="1"/>
  <c r="F4084" i="58"/>
  <c r="F4085" i="58"/>
  <c r="F4086" i="58"/>
  <c r="F4087" i="58"/>
  <c r="F4121" i="58"/>
  <c r="F4199" i="58"/>
  <c r="F4200" i="58"/>
  <c r="F4201" i="58"/>
  <c r="J4084" i="58"/>
  <c r="J4085" i="58"/>
  <c r="J4086" i="58"/>
  <c r="J4087" i="58"/>
  <c r="J4121" i="58"/>
  <c r="J4199" i="58"/>
  <c r="J4200" i="58"/>
  <c r="J4201" i="58"/>
  <c r="K4084" i="58"/>
  <c r="K4085" i="58"/>
  <c r="K4086" i="58"/>
  <c r="K4087" i="58"/>
  <c r="K4121" i="58"/>
  <c r="K4199" i="58"/>
  <c r="K4200" i="58"/>
  <c r="K4201" i="58"/>
  <c r="M4084" i="58"/>
  <c r="M4085" i="58"/>
  <c r="M4086" i="58"/>
  <c r="M4087" i="58"/>
  <c r="M4121" i="58"/>
  <c r="M4199" i="58"/>
  <c r="M4200" i="58"/>
  <c r="M4201" i="58"/>
  <c r="P4084" i="58"/>
  <c r="P4085" i="58"/>
  <c r="P4086" i="58"/>
  <c r="P4087" i="58"/>
  <c r="P4121" i="58"/>
  <c r="P4199" i="58"/>
  <c r="P4200" i="58"/>
  <c r="P4201" i="58"/>
  <c r="Q4084" i="58"/>
  <c r="Q4085" i="58"/>
  <c r="Q4086" i="58"/>
  <c r="Q4087" i="58"/>
  <c r="Q4121" i="58"/>
  <c r="Q4199" i="58"/>
  <c r="Q4200" i="58"/>
  <c r="Q4201" i="58"/>
  <c r="R4084" i="58"/>
  <c r="T4084" i="58" s="1"/>
  <c r="V4084" i="58" s="1"/>
  <c r="R4085" i="58"/>
  <c r="T4085" i="58" s="1"/>
  <c r="V4085" i="58" s="1"/>
  <c r="R4086" i="58"/>
  <c r="T4086" i="58" s="1"/>
  <c r="V4086" i="58" s="1"/>
  <c r="R4087" i="58"/>
  <c r="T4087" i="58" s="1"/>
  <c r="V4087" i="58" s="1"/>
  <c r="R4121" i="58"/>
  <c r="T4121" i="58" s="1"/>
  <c r="V4121" i="58" s="1"/>
  <c r="R4199" i="58"/>
  <c r="T4199" i="58" s="1"/>
  <c r="V4199" i="58" s="1"/>
  <c r="R4200" i="58"/>
  <c r="T4200" i="58" s="1"/>
  <c r="V4200" i="58" s="1"/>
  <c r="R4201" i="58"/>
  <c r="T4201" i="58" s="1"/>
  <c r="V4201" i="58" s="1"/>
  <c r="X4084" i="58"/>
  <c r="X4085" i="58"/>
  <c r="X4086" i="58"/>
  <c r="X4087" i="58"/>
  <c r="X4121" i="58"/>
  <c r="X4199" i="58"/>
  <c r="X4200" i="58"/>
  <c r="X4201" i="58"/>
  <c r="B3829" i="58"/>
  <c r="A3829" i="58"/>
  <c r="A3830" i="58"/>
  <c r="A3831" i="58"/>
  <c r="A3832" i="58"/>
  <c r="A3833" i="58"/>
  <c r="A3834" i="58"/>
  <c r="A3835" i="58"/>
  <c r="A3836" i="58"/>
  <c r="B3830" i="58"/>
  <c r="B3831" i="58"/>
  <c r="B3832" i="58"/>
  <c r="B3833" i="58"/>
  <c r="B3834" i="58"/>
  <c r="B3835" i="58"/>
  <c r="B3836" i="58"/>
  <c r="D3829" i="58"/>
  <c r="E3829" i="58" s="1"/>
  <c r="D3830" i="58"/>
  <c r="E3830" i="58" s="1"/>
  <c r="D3831" i="58"/>
  <c r="E3831" i="58" s="1"/>
  <c r="D3832" i="58"/>
  <c r="E3832" i="58" s="1"/>
  <c r="D3833" i="58"/>
  <c r="E3833" i="58" s="1"/>
  <c r="D3834" i="58"/>
  <c r="E3834" i="58" s="1"/>
  <c r="D3835" i="58"/>
  <c r="E3835" i="58" s="1"/>
  <c r="D3836" i="58"/>
  <c r="E3836" i="58" s="1"/>
  <c r="J3829" i="58"/>
  <c r="J3830" i="58"/>
  <c r="J3831" i="58"/>
  <c r="J3832" i="58"/>
  <c r="J3833" i="58"/>
  <c r="J3834" i="58"/>
  <c r="J3835" i="58"/>
  <c r="J3836" i="58"/>
  <c r="K3829" i="58"/>
  <c r="K3830" i="58"/>
  <c r="K3831" i="58"/>
  <c r="K3832" i="58"/>
  <c r="K3833" i="58"/>
  <c r="K3834" i="58"/>
  <c r="K3835" i="58"/>
  <c r="K3836" i="58"/>
  <c r="M3829" i="58"/>
  <c r="M3830" i="58"/>
  <c r="M3831" i="58"/>
  <c r="M3832" i="58"/>
  <c r="M3833" i="58"/>
  <c r="M3834" i="58"/>
  <c r="M3835" i="58"/>
  <c r="M3836" i="58"/>
  <c r="P3829" i="58"/>
  <c r="P3830" i="58"/>
  <c r="P3831" i="58"/>
  <c r="P3832" i="58"/>
  <c r="P3833" i="58"/>
  <c r="P3834" i="58"/>
  <c r="P3835" i="58"/>
  <c r="P3836" i="58"/>
  <c r="Q3829" i="58"/>
  <c r="Q3830" i="58"/>
  <c r="Q3831" i="58"/>
  <c r="Q3832" i="58"/>
  <c r="Q3833" i="58"/>
  <c r="Q3834" i="58"/>
  <c r="Q3835" i="58"/>
  <c r="Q3836" i="58"/>
  <c r="R3829" i="58"/>
  <c r="T3829" i="58" s="1"/>
  <c r="V3829" i="58" s="1"/>
  <c r="R3830" i="58"/>
  <c r="T3830" i="58" s="1"/>
  <c r="V3830" i="58" s="1"/>
  <c r="R3831" i="58"/>
  <c r="T3831" i="58" s="1"/>
  <c r="V3831" i="58" s="1"/>
  <c r="R3832" i="58"/>
  <c r="T3832" i="58" s="1"/>
  <c r="V3832" i="58" s="1"/>
  <c r="R3833" i="58"/>
  <c r="T3833" i="58" s="1"/>
  <c r="V3833" i="58" s="1"/>
  <c r="R3834" i="58"/>
  <c r="T3834" i="58" s="1"/>
  <c r="V3834" i="58" s="1"/>
  <c r="R3835" i="58"/>
  <c r="T3835" i="58" s="1"/>
  <c r="V3835" i="58" s="1"/>
  <c r="R3836" i="58"/>
  <c r="T3836" i="58" s="1"/>
  <c r="V3836" i="58" s="1"/>
  <c r="X3829" i="58"/>
  <c r="X3830" i="58"/>
  <c r="X3831" i="58"/>
  <c r="X3832" i="58"/>
  <c r="X3833" i="58"/>
  <c r="X3834" i="58"/>
  <c r="X3835" i="58"/>
  <c r="X3836" i="58"/>
  <c r="A3837" i="58"/>
  <c r="A3838" i="58"/>
  <c r="A3839" i="58"/>
  <c r="A3840" i="58"/>
  <c r="A3841" i="58"/>
  <c r="A3842" i="58"/>
  <c r="A3843" i="58"/>
  <c r="A3844" i="58"/>
  <c r="B3837" i="58"/>
  <c r="B3838" i="58"/>
  <c r="B3839" i="58"/>
  <c r="B3840" i="58"/>
  <c r="B3841" i="58"/>
  <c r="B3842" i="58"/>
  <c r="B3843" i="58"/>
  <c r="B3844" i="58"/>
  <c r="D3837" i="58"/>
  <c r="E3837" i="58" s="1"/>
  <c r="D3838" i="58"/>
  <c r="E3838" i="58" s="1"/>
  <c r="D3839" i="58"/>
  <c r="E3839" i="58" s="1"/>
  <c r="D3840" i="58"/>
  <c r="E3840" i="58" s="1"/>
  <c r="D3841" i="58"/>
  <c r="E3841" i="58" s="1"/>
  <c r="D3842" i="58"/>
  <c r="E3842" i="58" s="1"/>
  <c r="D3843" i="58"/>
  <c r="E3843" i="58" s="1"/>
  <c r="D3844" i="58"/>
  <c r="E3844" i="58" s="1"/>
  <c r="F3839" i="58"/>
  <c r="F3840" i="58"/>
  <c r="F3841" i="58"/>
  <c r="F3842" i="58"/>
  <c r="F3843" i="58"/>
  <c r="F3844" i="58"/>
  <c r="J3837" i="58"/>
  <c r="J3838" i="58"/>
  <c r="J3839" i="58"/>
  <c r="J3840" i="58"/>
  <c r="J3841" i="58"/>
  <c r="J3842" i="58"/>
  <c r="J3843" i="58"/>
  <c r="J3844" i="58"/>
  <c r="K3837" i="58"/>
  <c r="K3838" i="58"/>
  <c r="K3839" i="58"/>
  <c r="K3840" i="58"/>
  <c r="K3841" i="58"/>
  <c r="K3842" i="58"/>
  <c r="K3843" i="58"/>
  <c r="K3844" i="58"/>
  <c r="M3837" i="58"/>
  <c r="M3838" i="58"/>
  <c r="M3839" i="58"/>
  <c r="M3840" i="58"/>
  <c r="M3841" i="58"/>
  <c r="M3842" i="58"/>
  <c r="M3843" i="58"/>
  <c r="M3844" i="58"/>
  <c r="P3837" i="58"/>
  <c r="P3838" i="58"/>
  <c r="P3839" i="58"/>
  <c r="P3840" i="58"/>
  <c r="P3841" i="58"/>
  <c r="P3842" i="58"/>
  <c r="P3843" i="58"/>
  <c r="P3844" i="58"/>
  <c r="Q3837" i="58"/>
  <c r="Q3838" i="58"/>
  <c r="Q3839" i="58"/>
  <c r="Q3840" i="58"/>
  <c r="Q3841" i="58"/>
  <c r="Q3842" i="58"/>
  <c r="Q3843" i="58"/>
  <c r="Q3844" i="58"/>
  <c r="R3837" i="58"/>
  <c r="T3837" i="58" s="1"/>
  <c r="V3837" i="58" s="1"/>
  <c r="R3838" i="58"/>
  <c r="T3838" i="58" s="1"/>
  <c r="V3838" i="58" s="1"/>
  <c r="R3839" i="58"/>
  <c r="T3839" i="58" s="1"/>
  <c r="V3839" i="58" s="1"/>
  <c r="R3840" i="58"/>
  <c r="T3840" i="58" s="1"/>
  <c r="V3840" i="58" s="1"/>
  <c r="R3841" i="58"/>
  <c r="T3841" i="58" s="1"/>
  <c r="V3841" i="58" s="1"/>
  <c r="R3842" i="58"/>
  <c r="T3842" i="58" s="1"/>
  <c r="V3842" i="58" s="1"/>
  <c r="R3843" i="58"/>
  <c r="T3843" i="58" s="1"/>
  <c r="V3843" i="58" s="1"/>
  <c r="R3844" i="58"/>
  <c r="T3844" i="58" s="1"/>
  <c r="V3844" i="58" s="1"/>
  <c r="X3837" i="58"/>
  <c r="X3838" i="58"/>
  <c r="X3839" i="58"/>
  <c r="X3840" i="58"/>
  <c r="X3841" i="58"/>
  <c r="X3842" i="58"/>
  <c r="X3843" i="58"/>
  <c r="X3844" i="58"/>
  <c r="A3845" i="58"/>
  <c r="A3846" i="58"/>
  <c r="A3847" i="58"/>
  <c r="A3848" i="58"/>
  <c r="A3849" i="58"/>
  <c r="A3850" i="58"/>
  <c r="A3851" i="58"/>
  <c r="A3852" i="58"/>
  <c r="B3845" i="58"/>
  <c r="B3846" i="58"/>
  <c r="B3847" i="58"/>
  <c r="B3848" i="58"/>
  <c r="B3849" i="58"/>
  <c r="B3850" i="58"/>
  <c r="B3851" i="58"/>
  <c r="B3852" i="58"/>
  <c r="D3845" i="58"/>
  <c r="E3845" i="58" s="1"/>
  <c r="D3846" i="58"/>
  <c r="E3846" i="58" s="1"/>
  <c r="D3847" i="58"/>
  <c r="E3847" i="58" s="1"/>
  <c r="D3848" i="58"/>
  <c r="E3848" i="58" s="1"/>
  <c r="D3849" i="58"/>
  <c r="E3849" i="58" s="1"/>
  <c r="D3850" i="58"/>
  <c r="E3850" i="58" s="1"/>
  <c r="D3851" i="58"/>
  <c r="E3851" i="58" s="1"/>
  <c r="D3852" i="58"/>
  <c r="E3852" i="58" s="1"/>
  <c r="F3845" i="58"/>
  <c r="F3846" i="58"/>
  <c r="F3847" i="58"/>
  <c r="F3848" i="58"/>
  <c r="F3849" i="58"/>
  <c r="F3850" i="58"/>
  <c r="F3851" i="58"/>
  <c r="F3852" i="58"/>
  <c r="J3845" i="58"/>
  <c r="J3846" i="58"/>
  <c r="J3847" i="58"/>
  <c r="J3848" i="58"/>
  <c r="J3849" i="58"/>
  <c r="J3850" i="58"/>
  <c r="J3851" i="58"/>
  <c r="J3852" i="58"/>
  <c r="K3845" i="58"/>
  <c r="K3846" i="58"/>
  <c r="K3847" i="58"/>
  <c r="K3848" i="58"/>
  <c r="K3849" i="58"/>
  <c r="K3850" i="58"/>
  <c r="K3851" i="58"/>
  <c r="K3852" i="58"/>
  <c r="M3845" i="58"/>
  <c r="M3846" i="58"/>
  <c r="M3847" i="58"/>
  <c r="M3848" i="58"/>
  <c r="M3849" i="58"/>
  <c r="M3850" i="58"/>
  <c r="M3851" i="58"/>
  <c r="M3852" i="58"/>
  <c r="P3845" i="58"/>
  <c r="P3846" i="58"/>
  <c r="P3847" i="58"/>
  <c r="P3848" i="58"/>
  <c r="P3849" i="58"/>
  <c r="P3850" i="58"/>
  <c r="P3851" i="58"/>
  <c r="P3852" i="58"/>
  <c r="Q3845" i="58"/>
  <c r="Q3846" i="58"/>
  <c r="Q3847" i="58"/>
  <c r="Q3848" i="58"/>
  <c r="Q3849" i="58"/>
  <c r="Q3850" i="58"/>
  <c r="Q3851" i="58"/>
  <c r="Q3852" i="58"/>
  <c r="R3845" i="58"/>
  <c r="T3845" i="58" s="1"/>
  <c r="V3845" i="58" s="1"/>
  <c r="R3846" i="58"/>
  <c r="T3846" i="58" s="1"/>
  <c r="V3846" i="58" s="1"/>
  <c r="R3847" i="58"/>
  <c r="T3847" i="58" s="1"/>
  <c r="V3847" i="58" s="1"/>
  <c r="R3848" i="58"/>
  <c r="T3848" i="58" s="1"/>
  <c r="V3848" i="58" s="1"/>
  <c r="R3849" i="58"/>
  <c r="T3849" i="58" s="1"/>
  <c r="V3849" i="58" s="1"/>
  <c r="R3850" i="58"/>
  <c r="T3850" i="58" s="1"/>
  <c r="V3850" i="58" s="1"/>
  <c r="R3851" i="58"/>
  <c r="T3851" i="58" s="1"/>
  <c r="V3851" i="58" s="1"/>
  <c r="R3852" i="58"/>
  <c r="T3852" i="58" s="1"/>
  <c r="V3852" i="58" s="1"/>
  <c r="X3845" i="58"/>
  <c r="X3846" i="58"/>
  <c r="X3847" i="58"/>
  <c r="X3848" i="58"/>
  <c r="X3849" i="58"/>
  <c r="X3850" i="58"/>
  <c r="X3851" i="58"/>
  <c r="X3852" i="58"/>
  <c r="A3853" i="58"/>
  <c r="A3854" i="58"/>
  <c r="A3855" i="58"/>
  <c r="A3856" i="58"/>
  <c r="A3857" i="58"/>
  <c r="A3858" i="58"/>
  <c r="A3859" i="58"/>
  <c r="A3860" i="58"/>
  <c r="B3853" i="58"/>
  <c r="B3854" i="58"/>
  <c r="B3855" i="58"/>
  <c r="B3856" i="58"/>
  <c r="B3857" i="58"/>
  <c r="B3858" i="58"/>
  <c r="B3859" i="58"/>
  <c r="B3860" i="58"/>
  <c r="D3853" i="58"/>
  <c r="E3853" i="58" s="1"/>
  <c r="D3854" i="58"/>
  <c r="E3854" i="58" s="1"/>
  <c r="D3855" i="58"/>
  <c r="E3855" i="58" s="1"/>
  <c r="D3856" i="58"/>
  <c r="E3856" i="58" s="1"/>
  <c r="D3857" i="58"/>
  <c r="E3857" i="58" s="1"/>
  <c r="D3858" i="58"/>
  <c r="E3858" i="58" s="1"/>
  <c r="D3859" i="58"/>
  <c r="E3859" i="58" s="1"/>
  <c r="D3860" i="58"/>
  <c r="E3860" i="58" s="1"/>
  <c r="F3853" i="58"/>
  <c r="F3854" i="58"/>
  <c r="F3855" i="58"/>
  <c r="F3856" i="58"/>
  <c r="F3857" i="58"/>
  <c r="F3858" i="58"/>
  <c r="F3859" i="58"/>
  <c r="F3860" i="58"/>
  <c r="J3853" i="58"/>
  <c r="J3854" i="58"/>
  <c r="J3855" i="58"/>
  <c r="J3856" i="58"/>
  <c r="J3857" i="58"/>
  <c r="J3858" i="58"/>
  <c r="J3859" i="58"/>
  <c r="J3860" i="58"/>
  <c r="K3853" i="58"/>
  <c r="K3854" i="58"/>
  <c r="K3855" i="58"/>
  <c r="K3856" i="58"/>
  <c r="K3857" i="58"/>
  <c r="K3858" i="58"/>
  <c r="K3859" i="58"/>
  <c r="K3860" i="58"/>
  <c r="M3853" i="58"/>
  <c r="M3854" i="58"/>
  <c r="M3855" i="58"/>
  <c r="M3856" i="58"/>
  <c r="M3857" i="58"/>
  <c r="M3858" i="58"/>
  <c r="M3859" i="58"/>
  <c r="M3860" i="58"/>
  <c r="P3853" i="58"/>
  <c r="P3854" i="58"/>
  <c r="P3855" i="58"/>
  <c r="P3856" i="58"/>
  <c r="P3857" i="58"/>
  <c r="P3858" i="58"/>
  <c r="P3859" i="58"/>
  <c r="P3860" i="58"/>
  <c r="Q3853" i="58"/>
  <c r="Q3854" i="58"/>
  <c r="Q3855" i="58"/>
  <c r="Q3856" i="58"/>
  <c r="Q3857" i="58"/>
  <c r="Q3858" i="58"/>
  <c r="Q3859" i="58"/>
  <c r="Q3860" i="58"/>
  <c r="R3853" i="58"/>
  <c r="T3853" i="58" s="1"/>
  <c r="V3853" i="58" s="1"/>
  <c r="R3854" i="58"/>
  <c r="T3854" i="58" s="1"/>
  <c r="V3854" i="58" s="1"/>
  <c r="R3855" i="58"/>
  <c r="T3855" i="58" s="1"/>
  <c r="V3855" i="58" s="1"/>
  <c r="R3856" i="58"/>
  <c r="T3856" i="58" s="1"/>
  <c r="V3856" i="58" s="1"/>
  <c r="R3857" i="58"/>
  <c r="T3857" i="58" s="1"/>
  <c r="V3857" i="58" s="1"/>
  <c r="R3858" i="58"/>
  <c r="T3858" i="58" s="1"/>
  <c r="V3858" i="58" s="1"/>
  <c r="R3859" i="58"/>
  <c r="T3859" i="58" s="1"/>
  <c r="V3859" i="58" s="1"/>
  <c r="R3860" i="58"/>
  <c r="T3860" i="58" s="1"/>
  <c r="V3860" i="58" s="1"/>
  <c r="X3853" i="58"/>
  <c r="X3854" i="58"/>
  <c r="X3855" i="58"/>
  <c r="X3856" i="58"/>
  <c r="X3857" i="58"/>
  <c r="X3858" i="58"/>
  <c r="X3859" i="58"/>
  <c r="X3860" i="58"/>
  <c r="A3861" i="58"/>
  <c r="A3862" i="58"/>
  <c r="A3863" i="58"/>
  <c r="A3864" i="58"/>
  <c r="A3865" i="58"/>
  <c r="A3866" i="58"/>
  <c r="A3867" i="58"/>
  <c r="A3868" i="58"/>
  <c r="B3861" i="58"/>
  <c r="B3862" i="58"/>
  <c r="B3863" i="58"/>
  <c r="B3864" i="58"/>
  <c r="B3865" i="58"/>
  <c r="B3866" i="58"/>
  <c r="B3867" i="58"/>
  <c r="B3868" i="58"/>
  <c r="D3861" i="58"/>
  <c r="E3861" i="58" s="1"/>
  <c r="D3862" i="58"/>
  <c r="E3862" i="58" s="1"/>
  <c r="D3863" i="58"/>
  <c r="E3863" i="58" s="1"/>
  <c r="D3864" i="58"/>
  <c r="E3864" i="58" s="1"/>
  <c r="D3865" i="58"/>
  <c r="E3865" i="58" s="1"/>
  <c r="D3866" i="58"/>
  <c r="E3866" i="58" s="1"/>
  <c r="D3867" i="58"/>
  <c r="E3867" i="58" s="1"/>
  <c r="D3868" i="58"/>
  <c r="E3868" i="58" s="1"/>
  <c r="F3861" i="58"/>
  <c r="F3862" i="58"/>
  <c r="F3863" i="58"/>
  <c r="F3864" i="58"/>
  <c r="F3865" i="58"/>
  <c r="F3866" i="58"/>
  <c r="F3867" i="58"/>
  <c r="F3868" i="58"/>
  <c r="J3861" i="58"/>
  <c r="J3862" i="58"/>
  <c r="J3863" i="58"/>
  <c r="J3864" i="58"/>
  <c r="J3865" i="58"/>
  <c r="J3866" i="58"/>
  <c r="J3867" i="58"/>
  <c r="J3868" i="58"/>
  <c r="K3861" i="58"/>
  <c r="K3862" i="58"/>
  <c r="K3863" i="58"/>
  <c r="K3864" i="58"/>
  <c r="K3865" i="58"/>
  <c r="K3866" i="58"/>
  <c r="K3867" i="58"/>
  <c r="K3868" i="58"/>
  <c r="M3861" i="58"/>
  <c r="M3862" i="58"/>
  <c r="M3863" i="58"/>
  <c r="M3864" i="58"/>
  <c r="M3865" i="58"/>
  <c r="M3866" i="58"/>
  <c r="M3867" i="58"/>
  <c r="M3868" i="58"/>
  <c r="P3861" i="58"/>
  <c r="P3862" i="58"/>
  <c r="P3863" i="58"/>
  <c r="P3864" i="58"/>
  <c r="P3865" i="58"/>
  <c r="P3866" i="58"/>
  <c r="P3867" i="58"/>
  <c r="P3868" i="58"/>
  <c r="Q3861" i="58"/>
  <c r="Q3862" i="58"/>
  <c r="Q3863" i="58"/>
  <c r="Q3864" i="58"/>
  <c r="Q3865" i="58"/>
  <c r="Q3866" i="58"/>
  <c r="Q3867" i="58"/>
  <c r="Q3868" i="58"/>
  <c r="R3861" i="58"/>
  <c r="T3861" i="58" s="1"/>
  <c r="V3861" i="58" s="1"/>
  <c r="R3862" i="58"/>
  <c r="T3862" i="58" s="1"/>
  <c r="V3862" i="58" s="1"/>
  <c r="R3863" i="58"/>
  <c r="T3863" i="58" s="1"/>
  <c r="V3863" i="58" s="1"/>
  <c r="R3864" i="58"/>
  <c r="T3864" i="58" s="1"/>
  <c r="V3864" i="58" s="1"/>
  <c r="R3865" i="58"/>
  <c r="T3865" i="58" s="1"/>
  <c r="V3865" i="58" s="1"/>
  <c r="R3866" i="58"/>
  <c r="T3866" i="58" s="1"/>
  <c r="V3866" i="58" s="1"/>
  <c r="R3867" i="58"/>
  <c r="T3867" i="58" s="1"/>
  <c r="V3867" i="58" s="1"/>
  <c r="R3868" i="58"/>
  <c r="T3868" i="58" s="1"/>
  <c r="V3868" i="58" s="1"/>
  <c r="X3861" i="58"/>
  <c r="X3862" i="58"/>
  <c r="X3863" i="58"/>
  <c r="X3864" i="58"/>
  <c r="X3865" i="58"/>
  <c r="X3866" i="58"/>
  <c r="X3867" i="58"/>
  <c r="X3868" i="58"/>
  <c r="AE3805" i="58"/>
  <c r="AE3804" i="58"/>
  <c r="F3803" i="58"/>
  <c r="AE3802" i="58"/>
  <c r="AE3801" i="58"/>
  <c r="AE3800" i="58"/>
  <c r="AE3798" i="58"/>
  <c r="AE3797" i="58"/>
  <c r="AE3796" i="58"/>
  <c r="W4064" i="58" l="1"/>
  <c r="W3897" i="58"/>
  <c r="W4056" i="58"/>
  <c r="W4002" i="58"/>
  <c r="W4070" i="58"/>
  <c r="W3980" i="58"/>
  <c r="W4014" i="58"/>
  <c r="W3925" i="58"/>
  <c r="W3981" i="58"/>
  <c r="W3860" i="58"/>
  <c r="W3863" i="58"/>
  <c r="W4076" i="58"/>
  <c r="W3996" i="58"/>
  <c r="W3844" i="58"/>
  <c r="W4039" i="58"/>
  <c r="W3966" i="58"/>
  <c r="W3894" i="58"/>
  <c r="W3841" i="58"/>
  <c r="W3843" i="58"/>
  <c r="W3917" i="58"/>
  <c r="W3902" i="58"/>
  <c r="W3835" i="58"/>
  <c r="W4004" i="58"/>
  <c r="W3842" i="58"/>
  <c r="W3995" i="58"/>
  <c r="W3926" i="58"/>
  <c r="W4003" i="58"/>
  <c r="W4077" i="58"/>
  <c r="W3927" i="58"/>
  <c r="Y3989" i="58"/>
  <c r="AN3989" i="58" s="1"/>
  <c r="Y3920" i="58"/>
  <c r="AN3920" i="58" s="1"/>
  <c r="Y3913" i="58"/>
  <c r="AN3913" i="58" s="1"/>
  <c r="Y3893" i="58"/>
  <c r="AN3893" i="58" s="1"/>
  <c r="Y3911" i="58"/>
  <c r="AN3911" i="58" s="1"/>
  <c r="Y3910" i="58"/>
  <c r="AN3910" i="58" s="1"/>
  <c r="Y3921" i="58"/>
  <c r="AN3921" i="58" s="1"/>
  <c r="Y3926" i="58"/>
  <c r="AN3926" i="58" s="1"/>
  <c r="Y3897" i="58"/>
  <c r="AN3897" i="58" s="1"/>
  <c r="Y3902" i="58"/>
  <c r="AN3902" i="58" s="1"/>
  <c r="W3914" i="58"/>
  <c r="Y3914" i="58"/>
  <c r="AN3914" i="58" s="1"/>
  <c r="W3905" i="58"/>
  <c r="Y3905" i="58"/>
  <c r="AN3905" i="58" s="1"/>
  <c r="Y3878" i="58"/>
  <c r="AN3878" i="58" s="1"/>
  <c r="Y3917" i="58"/>
  <c r="AN3917" i="58" s="1"/>
  <c r="Y3958" i="58"/>
  <c r="AN3958" i="58" s="1"/>
  <c r="Y3901" i="58"/>
  <c r="AN3901" i="58" s="1"/>
  <c r="Y4015" i="58"/>
  <c r="AN4015" i="58" s="1"/>
  <c r="Y3927" i="58"/>
  <c r="AN3927" i="58" s="1"/>
  <c r="W3913" i="58"/>
  <c r="W3988" i="58"/>
  <c r="Y3988" i="58"/>
  <c r="AN3988" i="58" s="1"/>
  <c r="Y3904" i="58"/>
  <c r="AN3904" i="58" s="1"/>
  <c r="W3904" i="58"/>
  <c r="W3965" i="58"/>
  <c r="Y3965" i="58"/>
  <c r="AN3965" i="58" s="1"/>
  <c r="Y3919" i="58"/>
  <c r="AN3919" i="58" s="1"/>
  <c r="W3919" i="58"/>
  <c r="Y3898" i="58"/>
  <c r="AN3898" i="58" s="1"/>
  <c r="W3898" i="58"/>
  <c r="Y3928" i="58"/>
  <c r="AN3928" i="58" s="1"/>
  <c r="W3928" i="58"/>
  <c r="Y3922" i="58"/>
  <c r="AN3922" i="58" s="1"/>
  <c r="W3922" i="58"/>
  <c r="Y3903" i="58"/>
  <c r="AN3903" i="58" s="1"/>
  <c r="W3903" i="58"/>
  <c r="W3918" i="58"/>
  <c r="Y3918" i="58"/>
  <c r="AN3918" i="58" s="1"/>
  <c r="W3999" i="58"/>
  <c r="Y3999" i="58"/>
  <c r="AN3999" i="58" s="1"/>
  <c r="Y3896" i="58"/>
  <c r="AN3896" i="58" s="1"/>
  <c r="W3896" i="58"/>
  <c r="Y3912" i="58"/>
  <c r="AN3912" i="58" s="1"/>
  <c r="W3912" i="58"/>
  <c r="Y3895" i="58"/>
  <c r="AN3895" i="58" s="1"/>
  <c r="W3895" i="58"/>
  <c r="W3906" i="58"/>
  <c r="Y3906" i="58"/>
  <c r="AN3906" i="58" s="1"/>
  <c r="Y3909" i="58"/>
  <c r="AN3909" i="58" s="1"/>
  <c r="W3909" i="58"/>
  <c r="Y3957" i="58"/>
  <c r="AN3957" i="58" s="1"/>
  <c r="Y3930" i="58"/>
  <c r="AN3930" i="58" s="1"/>
  <c r="W3921" i="58"/>
  <c r="W3911" i="58"/>
  <c r="W3901" i="58"/>
  <c r="W3920" i="58"/>
  <c r="W3910" i="58"/>
  <c r="Y3972" i="58"/>
  <c r="AN3972" i="58" s="1"/>
  <c r="Y3973" i="58"/>
  <c r="AN3973" i="58" s="1"/>
  <c r="Y3877" i="58"/>
  <c r="AN3877" i="58" s="1"/>
  <c r="Y3894" i="58"/>
  <c r="AN3894" i="58" s="1"/>
  <c r="W3893" i="58"/>
  <c r="W3890" i="58"/>
  <c r="Y3890" i="58"/>
  <c r="AN3890" i="58" s="1"/>
  <c r="W3889" i="58"/>
  <c r="Y3889" i="58"/>
  <c r="AN3889" i="58" s="1"/>
  <c r="Y3888" i="58"/>
  <c r="AN3888" i="58" s="1"/>
  <c r="W3888" i="58"/>
  <c r="Y3887" i="58"/>
  <c r="AN3887" i="58" s="1"/>
  <c r="W3887" i="58"/>
  <c r="W3886" i="58"/>
  <c r="Y3886" i="58"/>
  <c r="AN3886" i="58" s="1"/>
  <c r="Y3885" i="58"/>
  <c r="AN3885" i="58" s="1"/>
  <c r="W3885" i="58"/>
  <c r="W3882" i="58"/>
  <c r="Y3882" i="58"/>
  <c r="AN3882" i="58" s="1"/>
  <c r="W3881" i="58"/>
  <c r="Y3881" i="58"/>
  <c r="AN3881" i="58" s="1"/>
  <c r="Y3880" i="58"/>
  <c r="AN3880" i="58" s="1"/>
  <c r="W3880" i="58"/>
  <c r="Y3879" i="58"/>
  <c r="AN3879" i="58" s="1"/>
  <c r="W3879" i="58"/>
  <c r="W3878" i="58"/>
  <c r="W3877" i="58"/>
  <c r="W3874" i="58"/>
  <c r="Y3874" i="58"/>
  <c r="AN3874" i="58" s="1"/>
  <c r="Y3873" i="58"/>
  <c r="AN3873" i="58" s="1"/>
  <c r="W3873" i="58"/>
  <c r="W3872" i="58"/>
  <c r="Y3872" i="58"/>
  <c r="AN3872" i="58" s="1"/>
  <c r="Y3871" i="58"/>
  <c r="AN3871" i="58" s="1"/>
  <c r="W3871" i="58"/>
  <c r="Y3870" i="58"/>
  <c r="AN3870" i="58" s="1"/>
  <c r="W3870" i="58"/>
  <c r="Y3869" i="58"/>
  <c r="AN3869" i="58" s="1"/>
  <c r="W3869" i="58"/>
  <c r="Y3924" i="58"/>
  <c r="AN3924" i="58" s="1"/>
  <c r="W3924" i="58"/>
  <c r="Y3908" i="58"/>
  <c r="AN3908" i="58" s="1"/>
  <c r="W3908" i="58"/>
  <c r="Y3923" i="58"/>
  <c r="AN3923" i="58" s="1"/>
  <c r="W3923" i="58"/>
  <c r="Y3907" i="58"/>
  <c r="AN3907" i="58" s="1"/>
  <c r="W3907" i="58"/>
  <c r="Y3892" i="58"/>
  <c r="AN3892" i="58" s="1"/>
  <c r="W3892" i="58"/>
  <c r="W3876" i="58"/>
  <c r="Y3876" i="58"/>
  <c r="AN3876" i="58" s="1"/>
  <c r="Y3891" i="58"/>
  <c r="AN3891" i="58" s="1"/>
  <c r="W3891" i="58"/>
  <c r="W3875" i="58"/>
  <c r="Y3875" i="58"/>
  <c r="AN3875" i="58" s="1"/>
  <c r="W3916" i="58"/>
  <c r="Y3916" i="58"/>
  <c r="AN3916" i="58" s="1"/>
  <c r="Y3900" i="58"/>
  <c r="AN3900" i="58" s="1"/>
  <c r="W3900" i="58"/>
  <c r="Y3931" i="58"/>
  <c r="AN3931" i="58" s="1"/>
  <c r="W3931" i="58"/>
  <c r="Y3915" i="58"/>
  <c r="AN3915" i="58" s="1"/>
  <c r="W3915" i="58"/>
  <c r="W3899" i="58"/>
  <c r="Y3899" i="58"/>
  <c r="AN3899" i="58" s="1"/>
  <c r="Y3884" i="58"/>
  <c r="AN3884" i="58" s="1"/>
  <c r="W3884" i="58"/>
  <c r="Y3883" i="58"/>
  <c r="AN3883" i="58" s="1"/>
  <c r="W3883" i="58"/>
  <c r="Y3929" i="58"/>
  <c r="AN3929" i="58" s="1"/>
  <c r="W3929" i="58"/>
  <c r="Y3925" i="58"/>
  <c r="AN3925" i="58" s="1"/>
  <c r="Y4023" i="58"/>
  <c r="AN4023" i="58" s="1"/>
  <c r="Y4010" i="58"/>
  <c r="AN4010" i="58" s="1"/>
  <c r="Y3981" i="58"/>
  <c r="AN3981" i="58" s="1"/>
  <c r="W3930" i="58"/>
  <c r="Y3980" i="58"/>
  <c r="AN3980" i="58" s="1"/>
  <c r="Y3966" i="58"/>
  <c r="AN3966" i="58" s="1"/>
  <c r="Y3996" i="58"/>
  <c r="AN3996" i="58" s="1"/>
  <c r="Y3983" i="58"/>
  <c r="AN3983" i="58" s="1"/>
  <c r="W3983" i="58"/>
  <c r="Y3971" i="58"/>
  <c r="AN3971" i="58" s="1"/>
  <c r="W3971" i="58"/>
  <c r="Y3960" i="58"/>
  <c r="AN3960" i="58" s="1"/>
  <c r="W3960" i="58"/>
  <c r="Y3990" i="58"/>
  <c r="AN3990" i="58" s="1"/>
  <c r="W3990" i="58"/>
  <c r="W3979" i="58"/>
  <c r="Y3979" i="58"/>
  <c r="AN3979" i="58" s="1"/>
  <c r="Y3967" i="58"/>
  <c r="AN3967" i="58" s="1"/>
  <c r="W3967" i="58"/>
  <c r="Y3963" i="58"/>
  <c r="AN3963" i="58" s="1"/>
  <c r="W3963" i="58"/>
  <c r="W3991" i="58"/>
  <c r="Y3991" i="58"/>
  <c r="AN3991" i="58" s="1"/>
  <c r="Y4025" i="58"/>
  <c r="AN4025" i="58" s="1"/>
  <c r="W4025" i="58"/>
  <c r="Y3998" i="58"/>
  <c r="AN3998" i="58" s="1"/>
  <c r="W3998" i="58"/>
  <c r="Y3978" i="58"/>
  <c r="AN3978" i="58" s="1"/>
  <c r="W3978" i="58"/>
  <c r="Y3956" i="58"/>
  <c r="AN3956" i="58" s="1"/>
  <c r="W3956" i="58"/>
  <c r="Y3970" i="58"/>
  <c r="AN3970" i="58" s="1"/>
  <c r="W3970" i="58"/>
  <c r="Y3959" i="58"/>
  <c r="AN3959" i="58" s="1"/>
  <c r="W3959" i="58"/>
  <c r="Y3997" i="58"/>
  <c r="AN3997" i="58" s="1"/>
  <c r="W3997" i="58"/>
  <c r="Y3987" i="58"/>
  <c r="AN3987" i="58" s="1"/>
  <c r="W3987" i="58"/>
  <c r="W3975" i="58"/>
  <c r="Y3975" i="58"/>
  <c r="AN3975" i="58" s="1"/>
  <c r="Y3933" i="58"/>
  <c r="AN3933" i="58" s="1"/>
  <c r="W3933" i="58"/>
  <c r="W3932" i="58"/>
  <c r="Y3932" i="58"/>
  <c r="AN3932" i="58" s="1"/>
  <c r="W3994" i="58"/>
  <c r="Y3994" i="58"/>
  <c r="AN3994" i="58" s="1"/>
  <c r="Y3982" i="58"/>
  <c r="AN3982" i="58" s="1"/>
  <c r="W3982" i="58"/>
  <c r="Y3986" i="58"/>
  <c r="AN3986" i="58" s="1"/>
  <c r="W3986" i="58"/>
  <c r="Y3974" i="58"/>
  <c r="AN3974" i="58" s="1"/>
  <c r="W3974" i="58"/>
  <c r="W3964" i="58"/>
  <c r="Y3964" i="58"/>
  <c r="AN3964" i="58" s="1"/>
  <c r="Y4004" i="58"/>
  <c r="AN4004" i="58" s="1"/>
  <c r="Y3995" i="58"/>
  <c r="AN3995" i="58" s="1"/>
  <c r="Y4003" i="58"/>
  <c r="AN4003" i="58" s="1"/>
  <c r="W3989" i="58"/>
  <c r="W3973" i="58"/>
  <c r="W3958" i="58"/>
  <c r="W3972" i="58"/>
  <c r="W3957" i="58"/>
  <c r="Y4007" i="58"/>
  <c r="AN4007" i="58" s="1"/>
  <c r="W3977" i="58"/>
  <c r="Y3977" i="58"/>
  <c r="AN3977" i="58" s="1"/>
  <c r="Y3962" i="58"/>
  <c r="AN3962" i="58" s="1"/>
  <c r="W3962" i="58"/>
  <c r="Y4008" i="58"/>
  <c r="AN4008" i="58" s="1"/>
  <c r="W4008" i="58"/>
  <c r="W4017" i="58"/>
  <c r="Y4017" i="58"/>
  <c r="AN4017" i="58" s="1"/>
  <c r="Y3993" i="58"/>
  <c r="AN3993" i="58" s="1"/>
  <c r="W3993" i="58"/>
  <c r="Y4006" i="58"/>
  <c r="AN4006" i="58" s="1"/>
  <c r="W4006" i="58"/>
  <c r="W3961" i="58"/>
  <c r="Y3961" i="58"/>
  <c r="AN3961" i="58" s="1"/>
  <c r="Y4005" i="58"/>
  <c r="AN4005" i="58" s="1"/>
  <c r="W4005" i="58"/>
  <c r="W4001" i="58"/>
  <c r="Y4001" i="58"/>
  <c r="AN4001" i="58" s="1"/>
  <c r="Y3992" i="58"/>
  <c r="AN3992" i="58" s="1"/>
  <c r="W3992" i="58"/>
  <c r="Y3976" i="58"/>
  <c r="AN3976" i="58" s="1"/>
  <c r="W3976" i="58"/>
  <c r="Y4020" i="58"/>
  <c r="AN4020" i="58" s="1"/>
  <c r="W4020" i="58"/>
  <c r="W4000" i="58"/>
  <c r="Y4000" i="58"/>
  <c r="AN4000" i="58" s="1"/>
  <c r="W3985" i="58"/>
  <c r="Y3985" i="58"/>
  <c r="AN3985" i="58" s="1"/>
  <c r="W3969" i="58"/>
  <c r="Y3969" i="58"/>
  <c r="AN3969" i="58" s="1"/>
  <c r="W3984" i="58"/>
  <c r="Y3984" i="58"/>
  <c r="AN3984" i="58" s="1"/>
  <c r="Y3968" i="58"/>
  <c r="AN3968" i="58" s="1"/>
  <c r="W3968" i="58"/>
  <c r="Y4002" i="58"/>
  <c r="AN4002" i="58" s="1"/>
  <c r="Y4014" i="58"/>
  <c r="AN4014" i="58" s="1"/>
  <c r="Y4031" i="58"/>
  <c r="AN4031" i="58" s="1"/>
  <c r="W4007" i="58"/>
  <c r="Y4030" i="58"/>
  <c r="AN4030" i="58" s="1"/>
  <c r="W4022" i="58"/>
  <c r="Y4022" i="58"/>
  <c r="AN4022" i="58" s="1"/>
  <c r="W4021" i="58"/>
  <c r="Y4021" i="58"/>
  <c r="AN4021" i="58" s="1"/>
  <c r="Y4016" i="58"/>
  <c r="AN4016" i="58" s="1"/>
  <c r="W4016" i="58"/>
  <c r="Y4011" i="58"/>
  <c r="AN4011" i="58" s="1"/>
  <c r="W4011" i="58"/>
  <c r="Y4024" i="58"/>
  <c r="AN4024" i="58" s="1"/>
  <c r="W4024" i="58"/>
  <c r="Y4009" i="58"/>
  <c r="AN4009" i="58" s="1"/>
  <c r="W4009" i="58"/>
  <c r="Y4033" i="58"/>
  <c r="AN4033" i="58" s="1"/>
  <c r="W4033" i="58"/>
  <c r="W4015" i="58"/>
  <c r="W4023" i="58"/>
  <c r="W4010" i="58"/>
  <c r="Y4037" i="58"/>
  <c r="AN4037" i="58" s="1"/>
  <c r="W4037" i="58"/>
  <c r="W4019" i="58"/>
  <c r="Y4019" i="58"/>
  <c r="AN4019" i="58" s="1"/>
  <c r="W4018" i="58"/>
  <c r="Y4018" i="58"/>
  <c r="AN4018" i="58" s="1"/>
  <c r="Y4036" i="58"/>
  <c r="AN4036" i="58" s="1"/>
  <c r="W4036" i="58"/>
  <c r="W4027" i="58"/>
  <c r="Y4027" i="58"/>
  <c r="AN4027" i="58" s="1"/>
  <c r="W4026" i="58"/>
  <c r="Y4026" i="58"/>
  <c r="AN4026" i="58" s="1"/>
  <c r="Y4062" i="58"/>
  <c r="AN4062" i="58" s="1"/>
  <c r="Y4039" i="58"/>
  <c r="AN4039" i="58" s="1"/>
  <c r="Y4044" i="58"/>
  <c r="AN4044" i="58" s="1"/>
  <c r="Y4041" i="58"/>
  <c r="AN4041" i="58" s="1"/>
  <c r="W4041" i="58"/>
  <c r="Y4029" i="58"/>
  <c r="AN4029" i="58" s="1"/>
  <c r="W4029" i="58"/>
  <c r="Y4028" i="58"/>
  <c r="AN4028" i="58" s="1"/>
  <c r="W4028" i="58"/>
  <c r="Y4032" i="58"/>
  <c r="AN4032" i="58" s="1"/>
  <c r="W4032" i="58"/>
  <c r="Y4040" i="58"/>
  <c r="AN4040" i="58" s="1"/>
  <c r="W4040" i="58"/>
  <c r="W4038" i="58"/>
  <c r="Y4038" i="58"/>
  <c r="AN4038" i="58" s="1"/>
  <c r="Y4077" i="58"/>
  <c r="AN4077" i="58" s="1"/>
  <c r="W4031" i="58"/>
  <c r="Y4049" i="58"/>
  <c r="AN4049" i="58" s="1"/>
  <c r="W4030" i="58"/>
  <c r="Y4057" i="58"/>
  <c r="AN4057" i="58" s="1"/>
  <c r="W4034" i="58"/>
  <c r="Y4034" i="58"/>
  <c r="AN4034" i="58" s="1"/>
  <c r="W4058" i="58"/>
  <c r="Y4058" i="58"/>
  <c r="AN4058" i="58" s="1"/>
  <c r="W4053" i="58"/>
  <c r="Y4053" i="58"/>
  <c r="AN4053" i="58" s="1"/>
  <c r="W4035" i="58"/>
  <c r="Y4035" i="58"/>
  <c r="AN4035" i="58" s="1"/>
  <c r="Y4052" i="58"/>
  <c r="AN4052" i="58" s="1"/>
  <c r="W4052" i="58"/>
  <c r="W4043" i="58"/>
  <c r="Y4043" i="58"/>
  <c r="AN4043" i="58" s="1"/>
  <c r="Y4055" i="58"/>
  <c r="AN4055" i="58" s="1"/>
  <c r="W4055" i="58"/>
  <c r="W4042" i="58"/>
  <c r="Y4042" i="58"/>
  <c r="AN4042" i="58" s="1"/>
  <c r="Y4056" i="58"/>
  <c r="AN4056" i="58" s="1"/>
  <c r="Y4068" i="58"/>
  <c r="AN4068" i="58" s="1"/>
  <c r="Y4047" i="58"/>
  <c r="AN4047" i="58" s="1"/>
  <c r="Y4050" i="58"/>
  <c r="AN4050" i="58" s="1"/>
  <c r="W4050" i="58"/>
  <c r="W4071" i="58"/>
  <c r="Y4071" i="58"/>
  <c r="AN4071" i="58" s="1"/>
  <c r="Y4061" i="58"/>
  <c r="AN4061" i="58" s="1"/>
  <c r="W4061" i="58"/>
  <c r="Y4063" i="58"/>
  <c r="AN4063" i="58" s="1"/>
  <c r="W4063" i="58"/>
  <c r="Y4060" i="58"/>
  <c r="AN4060" i="58" s="1"/>
  <c r="W4060" i="58"/>
  <c r="Y4048" i="58"/>
  <c r="AN4048" i="58" s="1"/>
  <c r="W4048" i="58"/>
  <c r="Y4054" i="58"/>
  <c r="AN4054" i="58" s="1"/>
  <c r="W4054" i="58"/>
  <c r="W4066" i="58"/>
  <c r="Y4066" i="58"/>
  <c r="AN4066" i="58" s="1"/>
  <c r="W4046" i="58"/>
  <c r="Y4046" i="58"/>
  <c r="AN4046" i="58" s="1"/>
  <c r="Y4065" i="58"/>
  <c r="AN4065" i="58" s="1"/>
  <c r="W4065" i="58"/>
  <c r="W4045" i="58"/>
  <c r="Y4045" i="58"/>
  <c r="AN4045" i="58" s="1"/>
  <c r="Y4064" i="58"/>
  <c r="AN4064" i="58" s="1"/>
  <c r="W4062" i="58"/>
  <c r="W4057" i="58"/>
  <c r="W4044" i="58"/>
  <c r="Y4070" i="58"/>
  <c r="AN4070" i="58" s="1"/>
  <c r="W4049" i="58"/>
  <c r="W4047" i="58"/>
  <c r="Y4076" i="58"/>
  <c r="AN4076" i="58" s="1"/>
  <c r="Y4087" i="58"/>
  <c r="AN4087" i="58" s="1"/>
  <c r="Y4074" i="58"/>
  <c r="AN4074" i="58" s="1"/>
  <c r="W4074" i="58"/>
  <c r="Y4081" i="58"/>
  <c r="AN4081" i="58" s="1"/>
  <c r="W4081" i="58"/>
  <c r="Y4073" i="58"/>
  <c r="AN4073" i="58" s="1"/>
  <c r="W4073" i="58"/>
  <c r="W4067" i="58"/>
  <c r="Y4067" i="58"/>
  <c r="AN4067" i="58" s="1"/>
  <c r="Y4085" i="58"/>
  <c r="AN4085" i="58" s="1"/>
  <c r="W4085" i="58"/>
  <c r="Y4079" i="58"/>
  <c r="AN4079" i="58" s="1"/>
  <c r="W4079" i="58"/>
  <c r="W4084" i="58"/>
  <c r="Y4084" i="58"/>
  <c r="AN4084" i="58" s="1"/>
  <c r="Y4078" i="58"/>
  <c r="AN4078" i="58" s="1"/>
  <c r="W4078" i="58"/>
  <c r="W4051" i="58"/>
  <c r="Y4051" i="58"/>
  <c r="AN4051" i="58" s="1"/>
  <c r="Y4082" i="58"/>
  <c r="AN4082" i="58" s="1"/>
  <c r="W4082" i="58"/>
  <c r="Y4201" i="58"/>
  <c r="AN4201" i="58" s="1"/>
  <c r="W4201" i="58"/>
  <c r="W4069" i="58"/>
  <c r="Y4069" i="58"/>
  <c r="AN4069" i="58" s="1"/>
  <c r="W4200" i="58"/>
  <c r="Y4200" i="58"/>
  <c r="AN4200" i="58" s="1"/>
  <c r="Y4086" i="58"/>
  <c r="AN4086" i="58" s="1"/>
  <c r="W4086" i="58"/>
  <c r="W4059" i="58"/>
  <c r="Y4059" i="58"/>
  <c r="AN4059" i="58" s="1"/>
  <c r="Y4199" i="58"/>
  <c r="AN4199" i="58" s="1"/>
  <c r="W4199" i="58"/>
  <c r="Y4083" i="58"/>
  <c r="AN4083" i="58" s="1"/>
  <c r="W4083" i="58"/>
  <c r="Y4075" i="58"/>
  <c r="AN4075" i="58" s="1"/>
  <c r="W4075" i="58"/>
  <c r="W4068" i="58"/>
  <c r="W3836" i="58"/>
  <c r="W4087" i="58"/>
  <c r="W4080" i="58"/>
  <c r="Y4080" i="58"/>
  <c r="AN4080" i="58" s="1"/>
  <c r="Y4121" i="58"/>
  <c r="AN4121" i="58" s="1"/>
  <c r="W4121" i="58"/>
  <c r="W4072" i="58"/>
  <c r="Y4072" i="58"/>
  <c r="AN4072" i="58" s="1"/>
  <c r="Y3841" i="58"/>
  <c r="AN3841" i="58" s="1"/>
  <c r="W3839" i="58"/>
  <c r="Y3839" i="58"/>
  <c r="AN3839" i="58" s="1"/>
  <c r="Y3840" i="58"/>
  <c r="AN3840" i="58" s="1"/>
  <c r="W3840" i="58"/>
  <c r="W3838" i="58"/>
  <c r="Y3838" i="58"/>
  <c r="AN3838" i="58" s="1"/>
  <c r="Y3837" i="58"/>
  <c r="AN3837" i="58" s="1"/>
  <c r="W3837" i="58"/>
  <c r="Y3842" i="58"/>
  <c r="AN3842" i="58" s="1"/>
  <c r="Y3833" i="58"/>
  <c r="AN3833" i="58" s="1"/>
  <c r="W3833" i="58"/>
  <c r="Y3830" i="58"/>
  <c r="AN3830" i="58" s="1"/>
  <c r="W3830" i="58"/>
  <c r="Y3834" i="58"/>
  <c r="AN3834" i="58" s="1"/>
  <c r="W3834" i="58"/>
  <c r="W3832" i="58"/>
  <c r="Y3832" i="58"/>
  <c r="AN3832" i="58" s="1"/>
  <c r="W3831" i="58"/>
  <c r="Y3831" i="58"/>
  <c r="AN3831" i="58" s="1"/>
  <c r="Y3854" i="58"/>
  <c r="AN3854" i="58" s="1"/>
  <c r="Y3835" i="58"/>
  <c r="AN3835" i="58" s="1"/>
  <c r="Y3829" i="58"/>
  <c r="AN3829" i="58" s="1"/>
  <c r="W3829" i="58"/>
  <c r="Y3836" i="58"/>
  <c r="AN3836" i="58" s="1"/>
  <c r="Y3845" i="58"/>
  <c r="AN3845" i="58" s="1"/>
  <c r="Y3844" i="58"/>
  <c r="AN3844" i="58" s="1"/>
  <c r="Y3843" i="58"/>
  <c r="AN3843" i="58" s="1"/>
  <c r="Y3848" i="58"/>
  <c r="AN3848" i="58" s="1"/>
  <c r="W3848" i="58"/>
  <c r="W3847" i="58"/>
  <c r="Y3847" i="58"/>
  <c r="AN3847" i="58" s="1"/>
  <c r="W3846" i="58"/>
  <c r="Y3846" i="58"/>
  <c r="AN3846" i="58" s="1"/>
  <c r="Y3851" i="58"/>
  <c r="AN3851" i="58" s="1"/>
  <c r="W3851" i="58"/>
  <c r="W3850" i="58"/>
  <c r="Y3850" i="58"/>
  <c r="AN3850" i="58" s="1"/>
  <c r="Y3849" i="58"/>
  <c r="AN3849" i="58" s="1"/>
  <c r="W3849" i="58"/>
  <c r="W3845" i="58"/>
  <c r="Y3852" i="58"/>
  <c r="AN3852" i="58" s="1"/>
  <c r="W3852" i="58"/>
  <c r="Y3858" i="58"/>
  <c r="AN3858" i="58" s="1"/>
  <c r="W3858" i="58"/>
  <c r="W3857" i="58"/>
  <c r="Y3857" i="58"/>
  <c r="AN3857" i="58" s="1"/>
  <c r="W3855" i="58"/>
  <c r="Y3855" i="58"/>
  <c r="AN3855" i="58" s="1"/>
  <c r="Y3853" i="58"/>
  <c r="AN3853" i="58" s="1"/>
  <c r="W3853" i="58"/>
  <c r="Y3859" i="58"/>
  <c r="AN3859" i="58" s="1"/>
  <c r="W3859" i="58"/>
  <c r="W3854" i="58"/>
  <c r="Y3860" i="58"/>
  <c r="AN3860" i="58" s="1"/>
  <c r="Y3863" i="58"/>
  <c r="AN3863" i="58" s="1"/>
  <c r="Y3862" i="58"/>
  <c r="AN3862" i="58" s="1"/>
  <c r="W3862" i="58"/>
  <c r="Y3864" i="58"/>
  <c r="AN3864" i="58" s="1"/>
  <c r="W3864" i="58"/>
  <c r="Y3861" i="58"/>
  <c r="AN3861" i="58" s="1"/>
  <c r="W3861" i="58"/>
  <c r="W3856" i="58"/>
  <c r="Y3856" i="58"/>
  <c r="AN3856" i="58" s="1"/>
  <c r="W3868" i="58"/>
  <c r="Y3868" i="58"/>
  <c r="AN3868" i="58" s="1"/>
  <c r="Y3866" i="58"/>
  <c r="AN3866" i="58" s="1"/>
  <c r="W3866" i="58"/>
  <c r="W3867" i="58"/>
  <c r="Y3867" i="58"/>
  <c r="AN3867" i="58" s="1"/>
  <c r="Y3865" i="58"/>
  <c r="AN3865" i="58" s="1"/>
  <c r="W3865" i="58"/>
  <c r="J3736" i="58"/>
  <c r="J3737" i="58"/>
  <c r="J3734" i="58"/>
  <c r="J3735" i="58"/>
  <c r="A3736" i="58"/>
  <c r="B3736" i="58"/>
  <c r="D3736" i="58"/>
  <c r="E3736" i="58" s="1"/>
  <c r="F3736" i="58"/>
  <c r="K3736" i="58"/>
  <c r="M3736" i="58"/>
  <c r="P3736" i="58"/>
  <c r="Q3736" i="58"/>
  <c r="R3736" i="58"/>
  <c r="T3736" i="58" s="1"/>
  <c r="V3736" i="58" s="1"/>
  <c r="X3736" i="58"/>
  <c r="A3737" i="58"/>
  <c r="B3737" i="58"/>
  <c r="D3737" i="58"/>
  <c r="E3737" i="58" s="1"/>
  <c r="F3737" i="58"/>
  <c r="K3737" i="58"/>
  <c r="M3737" i="58"/>
  <c r="P3737" i="58"/>
  <c r="Q3737" i="58"/>
  <c r="R3737" i="58"/>
  <c r="T3737" i="58" s="1"/>
  <c r="V3737" i="58" s="1"/>
  <c r="X3737" i="58"/>
  <c r="F3778" i="58"/>
  <c r="X3777" i="58"/>
  <c r="X3778" i="58"/>
  <c r="R3777" i="58"/>
  <c r="T3777" i="58" s="1"/>
  <c r="V3777" i="58" s="1"/>
  <c r="R3778" i="58"/>
  <c r="T3778" i="58" s="1"/>
  <c r="V3778" i="58" s="1"/>
  <c r="Q3777" i="58"/>
  <c r="Q3778" i="58"/>
  <c r="P3777" i="58"/>
  <c r="P3778" i="58"/>
  <c r="A3773" i="58"/>
  <c r="A3774" i="58"/>
  <c r="A3775" i="58"/>
  <c r="A3776" i="58"/>
  <c r="A3777" i="58"/>
  <c r="A3778" i="58"/>
  <c r="A3779" i="58"/>
  <c r="A3780" i="58"/>
  <c r="B3773" i="58"/>
  <c r="B3774" i="58"/>
  <c r="B3775" i="58"/>
  <c r="B3776" i="58"/>
  <c r="B3777" i="58"/>
  <c r="B3778" i="58"/>
  <c r="B3779" i="58"/>
  <c r="B3780" i="58"/>
  <c r="D3773" i="58"/>
  <c r="E3773" i="58" s="1"/>
  <c r="D3774" i="58"/>
  <c r="E3774" i="58" s="1"/>
  <c r="D3775" i="58"/>
  <c r="E3775" i="58" s="1"/>
  <c r="D3776" i="58"/>
  <c r="E3776" i="58" s="1"/>
  <c r="D3777" i="58"/>
  <c r="E3777" i="58" s="1"/>
  <c r="D3778" i="58"/>
  <c r="E3778" i="58" s="1"/>
  <c r="D3779" i="58"/>
  <c r="E3779" i="58" s="1"/>
  <c r="D3780" i="58"/>
  <c r="E3780" i="58" s="1"/>
  <c r="F3773" i="58"/>
  <c r="F3774" i="58"/>
  <c r="F3775" i="58"/>
  <c r="F3776" i="58"/>
  <c r="F3777" i="58"/>
  <c r="F3779" i="58"/>
  <c r="F3780" i="58"/>
  <c r="J3773" i="58"/>
  <c r="J3774" i="58"/>
  <c r="J3775" i="58"/>
  <c r="J3776" i="58"/>
  <c r="J3777" i="58"/>
  <c r="J3778" i="58"/>
  <c r="J3779" i="58"/>
  <c r="J3780" i="58"/>
  <c r="K3773" i="58"/>
  <c r="K3774" i="58"/>
  <c r="K3775" i="58"/>
  <c r="K3776" i="58"/>
  <c r="K3777" i="58"/>
  <c r="K3778" i="58"/>
  <c r="K3779" i="58"/>
  <c r="K3780" i="58"/>
  <c r="M3773" i="58"/>
  <c r="M3774" i="58"/>
  <c r="M3775" i="58"/>
  <c r="M3776" i="58"/>
  <c r="M3777" i="58"/>
  <c r="M3778" i="58"/>
  <c r="M3779" i="58"/>
  <c r="M3780" i="58"/>
  <c r="P3773" i="58"/>
  <c r="P3774" i="58"/>
  <c r="P3775" i="58"/>
  <c r="P3776" i="58"/>
  <c r="P3779" i="58"/>
  <c r="P3780" i="58"/>
  <c r="Q3773" i="58"/>
  <c r="Q3774" i="58"/>
  <c r="Q3775" i="58"/>
  <c r="Q3776" i="58"/>
  <c r="Q3779" i="58"/>
  <c r="Q3780" i="58"/>
  <c r="R3773" i="58"/>
  <c r="T3773" i="58" s="1"/>
  <c r="V3773" i="58" s="1"/>
  <c r="R3774" i="58"/>
  <c r="T3774" i="58" s="1"/>
  <c r="V3774" i="58" s="1"/>
  <c r="R3775" i="58"/>
  <c r="T3775" i="58" s="1"/>
  <c r="V3775" i="58" s="1"/>
  <c r="R3776" i="58"/>
  <c r="T3776" i="58" s="1"/>
  <c r="V3776" i="58" s="1"/>
  <c r="R3779" i="58"/>
  <c r="T3779" i="58" s="1"/>
  <c r="V3779" i="58" s="1"/>
  <c r="R3780" i="58"/>
  <c r="T3780" i="58" s="1"/>
  <c r="V3780" i="58" s="1"/>
  <c r="X3773" i="58"/>
  <c r="X3774" i="58"/>
  <c r="X3775" i="58"/>
  <c r="X3776" i="58"/>
  <c r="X3779" i="58"/>
  <c r="X3780" i="58"/>
  <c r="A3781" i="58"/>
  <c r="A3782" i="58"/>
  <c r="A3783" i="58"/>
  <c r="A3784" i="58"/>
  <c r="A3785" i="58"/>
  <c r="A3786" i="58"/>
  <c r="A3787" i="58"/>
  <c r="A3788" i="58"/>
  <c r="B3781" i="58"/>
  <c r="B3782" i="58"/>
  <c r="B3783" i="58"/>
  <c r="B3784" i="58"/>
  <c r="B3785" i="58"/>
  <c r="B3786" i="58"/>
  <c r="B3787" i="58"/>
  <c r="B3788" i="58"/>
  <c r="D3781" i="58"/>
  <c r="E3781" i="58" s="1"/>
  <c r="D3782" i="58"/>
  <c r="E3782" i="58" s="1"/>
  <c r="D3783" i="58"/>
  <c r="E3783" i="58" s="1"/>
  <c r="D3784" i="58"/>
  <c r="E3784" i="58" s="1"/>
  <c r="D3785" i="58"/>
  <c r="E3785" i="58" s="1"/>
  <c r="D3786" i="58"/>
  <c r="E3786" i="58" s="1"/>
  <c r="D3787" i="58"/>
  <c r="E3787" i="58" s="1"/>
  <c r="D3788" i="58"/>
  <c r="E3788" i="58" s="1"/>
  <c r="F3781" i="58"/>
  <c r="F3782" i="58"/>
  <c r="F3783" i="58"/>
  <c r="F3784" i="58"/>
  <c r="F3785" i="58"/>
  <c r="F3786" i="58"/>
  <c r="F3787" i="58"/>
  <c r="F3788" i="58"/>
  <c r="J3781" i="58"/>
  <c r="J3782" i="58"/>
  <c r="J3783" i="58"/>
  <c r="J3784" i="58"/>
  <c r="J3785" i="58"/>
  <c r="J3786" i="58"/>
  <c r="J3787" i="58"/>
  <c r="J3788" i="58"/>
  <c r="K3781" i="58"/>
  <c r="K3782" i="58"/>
  <c r="K3783" i="58"/>
  <c r="K3784" i="58"/>
  <c r="K3785" i="58"/>
  <c r="K3786" i="58"/>
  <c r="K3787" i="58"/>
  <c r="K3788" i="58"/>
  <c r="M3781" i="58"/>
  <c r="M3782" i="58"/>
  <c r="M3783" i="58"/>
  <c r="M3784" i="58"/>
  <c r="M3785" i="58"/>
  <c r="M3786" i="58"/>
  <c r="M3787" i="58"/>
  <c r="M3788" i="58"/>
  <c r="P3781" i="58"/>
  <c r="P3782" i="58"/>
  <c r="P3783" i="58"/>
  <c r="P3784" i="58"/>
  <c r="P3785" i="58"/>
  <c r="P3786" i="58"/>
  <c r="P3787" i="58"/>
  <c r="P3788" i="58"/>
  <c r="Q3781" i="58"/>
  <c r="Q3782" i="58"/>
  <c r="Q3783" i="58"/>
  <c r="Q3784" i="58"/>
  <c r="Q3785" i="58"/>
  <c r="Q3786" i="58"/>
  <c r="Q3787" i="58"/>
  <c r="Q3788" i="58"/>
  <c r="R3781" i="58"/>
  <c r="T3781" i="58" s="1"/>
  <c r="V3781" i="58" s="1"/>
  <c r="R3782" i="58"/>
  <c r="T3782" i="58" s="1"/>
  <c r="V3782" i="58" s="1"/>
  <c r="R3783" i="58"/>
  <c r="T3783" i="58" s="1"/>
  <c r="V3783" i="58" s="1"/>
  <c r="R3784" i="58"/>
  <c r="T3784" i="58" s="1"/>
  <c r="V3784" i="58" s="1"/>
  <c r="R3785" i="58"/>
  <c r="T3785" i="58" s="1"/>
  <c r="V3785" i="58" s="1"/>
  <c r="R3786" i="58"/>
  <c r="T3786" i="58" s="1"/>
  <c r="V3786" i="58" s="1"/>
  <c r="R3787" i="58"/>
  <c r="T3787" i="58" s="1"/>
  <c r="V3787" i="58" s="1"/>
  <c r="R3788" i="58"/>
  <c r="T3788" i="58" s="1"/>
  <c r="V3788" i="58" s="1"/>
  <c r="X3781" i="58"/>
  <c r="X3782" i="58"/>
  <c r="X3783" i="58"/>
  <c r="X3784" i="58"/>
  <c r="X3785" i="58"/>
  <c r="X3786" i="58"/>
  <c r="X3787" i="58"/>
  <c r="X3788" i="58"/>
  <c r="A3789" i="58"/>
  <c r="A3790" i="58"/>
  <c r="A3791" i="58"/>
  <c r="A3792" i="58"/>
  <c r="A3793" i="58"/>
  <c r="A3794" i="58"/>
  <c r="A3796" i="58"/>
  <c r="A3797" i="58"/>
  <c r="B3789" i="58"/>
  <c r="B3790" i="58"/>
  <c r="B3791" i="58"/>
  <c r="B3792" i="58"/>
  <c r="B3793" i="58"/>
  <c r="B3794" i="58"/>
  <c r="B3796" i="58"/>
  <c r="B3797" i="58"/>
  <c r="D3789" i="58"/>
  <c r="E3789" i="58" s="1"/>
  <c r="D3790" i="58"/>
  <c r="E3790" i="58" s="1"/>
  <c r="D3791" i="58"/>
  <c r="E3791" i="58" s="1"/>
  <c r="D3792" i="58"/>
  <c r="E3792" i="58" s="1"/>
  <c r="D3793" i="58"/>
  <c r="E3793" i="58" s="1"/>
  <c r="D3794" i="58"/>
  <c r="E3794" i="58" s="1"/>
  <c r="D3796" i="58"/>
  <c r="E3796" i="58" s="1"/>
  <c r="D3797" i="58"/>
  <c r="E3797" i="58" s="1"/>
  <c r="F3789" i="58"/>
  <c r="F3790" i="58"/>
  <c r="F3791" i="58"/>
  <c r="F3794" i="58"/>
  <c r="F3796" i="58"/>
  <c r="F3797" i="58"/>
  <c r="J3789" i="58"/>
  <c r="J3790" i="58"/>
  <c r="J3791" i="58"/>
  <c r="J3792" i="58"/>
  <c r="J3793" i="58"/>
  <c r="J3794" i="58"/>
  <c r="J3796" i="58"/>
  <c r="J3797" i="58"/>
  <c r="K3789" i="58"/>
  <c r="K3790" i="58"/>
  <c r="K3791" i="58"/>
  <c r="K3792" i="58"/>
  <c r="K3793" i="58"/>
  <c r="K3794" i="58"/>
  <c r="K3796" i="58"/>
  <c r="K3797" i="58"/>
  <c r="M3789" i="58"/>
  <c r="M3790" i="58"/>
  <c r="M3791" i="58"/>
  <c r="M3792" i="58"/>
  <c r="M3793" i="58"/>
  <c r="M3794" i="58"/>
  <c r="M3796" i="58"/>
  <c r="M3797" i="58"/>
  <c r="P3789" i="58"/>
  <c r="P3790" i="58"/>
  <c r="P3791" i="58"/>
  <c r="P3792" i="58"/>
  <c r="P3793" i="58"/>
  <c r="P3794" i="58"/>
  <c r="P3796" i="58"/>
  <c r="P3797" i="58"/>
  <c r="Q3789" i="58"/>
  <c r="Q3790" i="58"/>
  <c r="Q3791" i="58"/>
  <c r="Q3792" i="58"/>
  <c r="Q3793" i="58"/>
  <c r="Q3794" i="58"/>
  <c r="Q3796" i="58"/>
  <c r="Q3797" i="58"/>
  <c r="R3789" i="58"/>
  <c r="T3789" i="58" s="1"/>
  <c r="V3789" i="58" s="1"/>
  <c r="R3790" i="58"/>
  <c r="T3790" i="58" s="1"/>
  <c r="V3790" i="58" s="1"/>
  <c r="R3791" i="58"/>
  <c r="T3791" i="58" s="1"/>
  <c r="V3791" i="58" s="1"/>
  <c r="R3792" i="58"/>
  <c r="T3792" i="58" s="1"/>
  <c r="V3792" i="58" s="1"/>
  <c r="R3793" i="58"/>
  <c r="T3793" i="58" s="1"/>
  <c r="V3793" i="58" s="1"/>
  <c r="R3794" i="58"/>
  <c r="T3794" i="58" s="1"/>
  <c r="V3794" i="58" s="1"/>
  <c r="R3796" i="58"/>
  <c r="T3796" i="58" s="1"/>
  <c r="V3796" i="58" s="1"/>
  <c r="R3797" i="58"/>
  <c r="T3797" i="58" s="1"/>
  <c r="V3797" i="58" s="1"/>
  <c r="X3789" i="58"/>
  <c r="X3790" i="58"/>
  <c r="X3791" i="58"/>
  <c r="X3792" i="58"/>
  <c r="X3793" i="58"/>
  <c r="X3794" i="58"/>
  <c r="X3796" i="58"/>
  <c r="X3797" i="58"/>
  <c r="A3798" i="58"/>
  <c r="A3799" i="58"/>
  <c r="A3800" i="58"/>
  <c r="A3801" i="58"/>
  <c r="A3802" i="58"/>
  <c r="A3803" i="58"/>
  <c r="A3804" i="58"/>
  <c r="A3805" i="58"/>
  <c r="B3798" i="58"/>
  <c r="B3799" i="58"/>
  <c r="B3800" i="58"/>
  <c r="B3801" i="58"/>
  <c r="B3802" i="58"/>
  <c r="B3803" i="58"/>
  <c r="B3804" i="58"/>
  <c r="B3805" i="58"/>
  <c r="D3798" i="58"/>
  <c r="E3798" i="58" s="1"/>
  <c r="D3799" i="58"/>
  <c r="E3799" i="58" s="1"/>
  <c r="D3800" i="58"/>
  <c r="E3800" i="58" s="1"/>
  <c r="D3801" i="58"/>
  <c r="E3801" i="58" s="1"/>
  <c r="D3802" i="58"/>
  <c r="E3802" i="58" s="1"/>
  <c r="D3803" i="58"/>
  <c r="E3803" i="58" s="1"/>
  <c r="D3804" i="58"/>
  <c r="E3804" i="58" s="1"/>
  <c r="D3805" i="58"/>
  <c r="E3805" i="58" s="1"/>
  <c r="F3798" i="58"/>
  <c r="F3799" i="58"/>
  <c r="F3800" i="58"/>
  <c r="F3801" i="58"/>
  <c r="F3802" i="58"/>
  <c r="F3804" i="58"/>
  <c r="F3805" i="58"/>
  <c r="J3798" i="58"/>
  <c r="J3799" i="58"/>
  <c r="J3800" i="58"/>
  <c r="J3801" i="58"/>
  <c r="J3802" i="58"/>
  <c r="J3803" i="58"/>
  <c r="J3804" i="58"/>
  <c r="J3805" i="58"/>
  <c r="K3798" i="58"/>
  <c r="K3799" i="58"/>
  <c r="K3800" i="58"/>
  <c r="K3801" i="58"/>
  <c r="K3802" i="58"/>
  <c r="K3803" i="58"/>
  <c r="K3804" i="58"/>
  <c r="K3805" i="58"/>
  <c r="M3798" i="58"/>
  <c r="M3799" i="58"/>
  <c r="M3800" i="58"/>
  <c r="M3801" i="58"/>
  <c r="M3802" i="58"/>
  <c r="M3803" i="58"/>
  <c r="M3804" i="58"/>
  <c r="M3805" i="58"/>
  <c r="P3798" i="58"/>
  <c r="P3799" i="58"/>
  <c r="P3800" i="58"/>
  <c r="P3801" i="58"/>
  <c r="P3802" i="58"/>
  <c r="P3803" i="58"/>
  <c r="P3804" i="58"/>
  <c r="P3805" i="58"/>
  <c r="Q3798" i="58"/>
  <c r="Q3799" i="58"/>
  <c r="Q3800" i="58"/>
  <c r="Q3801" i="58"/>
  <c r="Q3802" i="58"/>
  <c r="Q3803" i="58"/>
  <c r="Q3804" i="58"/>
  <c r="Q3805" i="58"/>
  <c r="R3798" i="58"/>
  <c r="T3798" i="58" s="1"/>
  <c r="V3798" i="58" s="1"/>
  <c r="R3799" i="58"/>
  <c r="T3799" i="58" s="1"/>
  <c r="V3799" i="58" s="1"/>
  <c r="R3800" i="58"/>
  <c r="T3800" i="58" s="1"/>
  <c r="V3800" i="58" s="1"/>
  <c r="R3801" i="58"/>
  <c r="T3801" i="58" s="1"/>
  <c r="V3801" i="58" s="1"/>
  <c r="R3802" i="58"/>
  <c r="T3802" i="58" s="1"/>
  <c r="V3802" i="58" s="1"/>
  <c r="R3803" i="58"/>
  <c r="T3803" i="58" s="1"/>
  <c r="V3803" i="58" s="1"/>
  <c r="R3804" i="58"/>
  <c r="T3804" i="58" s="1"/>
  <c r="V3804" i="58" s="1"/>
  <c r="R3805" i="58"/>
  <c r="T3805" i="58" s="1"/>
  <c r="V3805" i="58" s="1"/>
  <c r="X3798" i="58"/>
  <c r="X3799" i="58"/>
  <c r="X3800" i="58"/>
  <c r="X3801" i="58"/>
  <c r="X3802" i="58"/>
  <c r="X3803" i="58"/>
  <c r="X3804" i="58"/>
  <c r="X3805" i="58"/>
  <c r="A3806" i="58"/>
  <c r="A3807" i="58"/>
  <c r="A3808" i="58"/>
  <c r="A3809" i="58"/>
  <c r="A3810" i="58"/>
  <c r="A3811" i="58"/>
  <c r="A3812" i="58"/>
  <c r="A3813" i="58"/>
  <c r="B3806" i="58"/>
  <c r="B3807" i="58"/>
  <c r="B3808" i="58"/>
  <c r="B3809" i="58"/>
  <c r="B3810" i="58"/>
  <c r="B3811" i="58"/>
  <c r="B3812" i="58"/>
  <c r="B3813" i="58"/>
  <c r="D3806" i="58"/>
  <c r="E3806" i="58" s="1"/>
  <c r="D3807" i="58"/>
  <c r="E3807" i="58" s="1"/>
  <c r="D3808" i="58"/>
  <c r="E3808" i="58" s="1"/>
  <c r="D3809" i="58"/>
  <c r="E3809" i="58" s="1"/>
  <c r="D3810" i="58"/>
  <c r="E3810" i="58" s="1"/>
  <c r="D3811" i="58"/>
  <c r="E3811" i="58" s="1"/>
  <c r="D3812" i="58"/>
  <c r="E3812" i="58" s="1"/>
  <c r="D3813" i="58"/>
  <c r="E3813" i="58" s="1"/>
  <c r="F3806" i="58"/>
  <c r="F3807" i="58"/>
  <c r="F3808" i="58"/>
  <c r="F3809" i="58"/>
  <c r="F3810" i="58"/>
  <c r="F3811" i="58"/>
  <c r="F3812" i="58"/>
  <c r="F3813" i="58"/>
  <c r="J3806" i="58"/>
  <c r="J3807" i="58"/>
  <c r="J3808" i="58"/>
  <c r="J3809" i="58"/>
  <c r="J3810" i="58"/>
  <c r="J3811" i="58"/>
  <c r="J3812" i="58"/>
  <c r="J3813" i="58"/>
  <c r="K3806" i="58"/>
  <c r="K3807" i="58"/>
  <c r="K3808" i="58"/>
  <c r="K3809" i="58"/>
  <c r="K3810" i="58"/>
  <c r="K3811" i="58"/>
  <c r="K3812" i="58"/>
  <c r="K3813" i="58"/>
  <c r="M3806" i="58"/>
  <c r="M3807" i="58"/>
  <c r="M3808" i="58"/>
  <c r="M3809" i="58"/>
  <c r="M3810" i="58"/>
  <c r="M3811" i="58"/>
  <c r="M3812" i="58"/>
  <c r="M3813" i="58"/>
  <c r="P3806" i="58"/>
  <c r="P3807" i="58"/>
  <c r="P3808" i="58"/>
  <c r="P3809" i="58"/>
  <c r="P3810" i="58"/>
  <c r="P3811" i="58"/>
  <c r="P3812" i="58"/>
  <c r="P3813" i="58"/>
  <c r="Q3806" i="58"/>
  <c r="Q3807" i="58"/>
  <c r="Q3808" i="58"/>
  <c r="Q3809" i="58"/>
  <c r="Q3810" i="58"/>
  <c r="Q3811" i="58"/>
  <c r="Q3812" i="58"/>
  <c r="Q3813" i="58"/>
  <c r="R3806" i="58"/>
  <c r="T3806" i="58" s="1"/>
  <c r="V3806" i="58" s="1"/>
  <c r="R3807" i="58"/>
  <c r="T3807" i="58" s="1"/>
  <c r="V3807" i="58" s="1"/>
  <c r="R3808" i="58"/>
  <c r="T3808" i="58" s="1"/>
  <c r="V3808" i="58" s="1"/>
  <c r="R3809" i="58"/>
  <c r="T3809" i="58" s="1"/>
  <c r="V3809" i="58" s="1"/>
  <c r="R3810" i="58"/>
  <c r="T3810" i="58" s="1"/>
  <c r="V3810" i="58" s="1"/>
  <c r="R3811" i="58"/>
  <c r="T3811" i="58" s="1"/>
  <c r="V3811" i="58" s="1"/>
  <c r="R3812" i="58"/>
  <c r="T3812" i="58" s="1"/>
  <c r="V3812" i="58" s="1"/>
  <c r="R3813" i="58"/>
  <c r="T3813" i="58" s="1"/>
  <c r="V3813" i="58" s="1"/>
  <c r="X3806" i="58"/>
  <c r="X3807" i="58"/>
  <c r="X3808" i="58"/>
  <c r="X3809" i="58"/>
  <c r="X3810" i="58"/>
  <c r="X3811" i="58"/>
  <c r="X3812" i="58"/>
  <c r="X3813" i="58"/>
  <c r="A3752" i="58"/>
  <c r="A3753" i="58"/>
  <c r="A3754" i="58"/>
  <c r="B3752" i="58"/>
  <c r="B3753" i="58"/>
  <c r="B3754" i="58"/>
  <c r="D3752" i="58"/>
  <c r="E3752" i="58" s="1"/>
  <c r="D3753" i="58"/>
  <c r="E3753" i="58" s="1"/>
  <c r="D3754" i="58"/>
  <c r="E3754" i="58" s="1"/>
  <c r="F3752" i="58"/>
  <c r="F3753" i="58"/>
  <c r="F3754" i="58"/>
  <c r="J3752" i="58"/>
  <c r="J3753" i="58"/>
  <c r="J3754" i="58"/>
  <c r="K3752" i="58"/>
  <c r="K3753" i="58"/>
  <c r="K3754" i="58"/>
  <c r="M3752" i="58"/>
  <c r="M3753" i="58"/>
  <c r="M3754" i="58"/>
  <c r="P3752" i="58"/>
  <c r="P3753" i="58"/>
  <c r="P3754" i="58"/>
  <c r="Q3752" i="58"/>
  <c r="Q3753" i="58"/>
  <c r="Q3754" i="58"/>
  <c r="R3752" i="58"/>
  <c r="T3752" i="58" s="1"/>
  <c r="V3752" i="58" s="1"/>
  <c r="R3753" i="58"/>
  <c r="T3753" i="58" s="1"/>
  <c r="V3753" i="58" s="1"/>
  <c r="R3754" i="58"/>
  <c r="T3754" i="58" s="1"/>
  <c r="V3754" i="58" s="1"/>
  <c r="X3752" i="58"/>
  <c r="X3753" i="58"/>
  <c r="X3754" i="58"/>
  <c r="A3755" i="58"/>
  <c r="A3756" i="58"/>
  <c r="A3757" i="58"/>
  <c r="B3755" i="58"/>
  <c r="B3756" i="58"/>
  <c r="B3757" i="58"/>
  <c r="D3755" i="58"/>
  <c r="E3755" i="58" s="1"/>
  <c r="D3756" i="58"/>
  <c r="E3756" i="58" s="1"/>
  <c r="D3757" i="58"/>
  <c r="E3757" i="58" s="1"/>
  <c r="F3755" i="58"/>
  <c r="F3756" i="58"/>
  <c r="F3757" i="58"/>
  <c r="J3755" i="58"/>
  <c r="J3756" i="58"/>
  <c r="J3757" i="58"/>
  <c r="K3755" i="58"/>
  <c r="K3756" i="58"/>
  <c r="K3757" i="58"/>
  <c r="M3755" i="58"/>
  <c r="M3756" i="58"/>
  <c r="M3757" i="58"/>
  <c r="P3755" i="58"/>
  <c r="P3756" i="58"/>
  <c r="P3757" i="58"/>
  <c r="Q3755" i="58"/>
  <c r="Q3756" i="58"/>
  <c r="Q3757" i="58"/>
  <c r="R3755" i="58"/>
  <c r="T3755" i="58" s="1"/>
  <c r="V3755" i="58" s="1"/>
  <c r="R3756" i="58"/>
  <c r="R3757" i="58"/>
  <c r="T3757" i="58" s="1"/>
  <c r="V3757" i="58" s="1"/>
  <c r="X3755" i="58"/>
  <c r="X3756" i="58"/>
  <c r="X3757" i="58"/>
  <c r="A3758" i="58"/>
  <c r="A3759" i="58"/>
  <c r="A3760" i="58"/>
  <c r="B3758" i="58"/>
  <c r="B3759" i="58"/>
  <c r="B3760" i="58"/>
  <c r="D3758" i="58"/>
  <c r="E3758" i="58" s="1"/>
  <c r="D3759" i="58"/>
  <c r="E3759" i="58" s="1"/>
  <c r="D3760" i="58"/>
  <c r="E3760" i="58" s="1"/>
  <c r="F3758" i="58"/>
  <c r="F3759" i="58"/>
  <c r="F3760" i="58"/>
  <c r="J3758" i="58"/>
  <c r="J3759" i="58"/>
  <c r="J3760" i="58"/>
  <c r="K3758" i="58"/>
  <c r="K3759" i="58"/>
  <c r="K3760" i="58"/>
  <c r="M3758" i="58"/>
  <c r="M3759" i="58"/>
  <c r="M3760" i="58"/>
  <c r="P3758" i="58"/>
  <c r="P3759" i="58"/>
  <c r="P3760" i="58"/>
  <c r="Q3758" i="58"/>
  <c r="Q3759" i="58"/>
  <c r="Q3760" i="58"/>
  <c r="R3758" i="58"/>
  <c r="T3758" i="58" s="1"/>
  <c r="V3758" i="58" s="1"/>
  <c r="R3759" i="58"/>
  <c r="T3759" i="58" s="1"/>
  <c r="V3759" i="58" s="1"/>
  <c r="R3760" i="58"/>
  <c r="T3760" i="58" s="1"/>
  <c r="V3760" i="58" s="1"/>
  <c r="X3758" i="58"/>
  <c r="X3759" i="58"/>
  <c r="X3760" i="58"/>
  <c r="A3761" i="58"/>
  <c r="A3762" i="58"/>
  <c r="A3763" i="58"/>
  <c r="B3761" i="58"/>
  <c r="B3762" i="58"/>
  <c r="B3763" i="58"/>
  <c r="D3761" i="58"/>
  <c r="E3761" i="58" s="1"/>
  <c r="D3762" i="58"/>
  <c r="E3762" i="58" s="1"/>
  <c r="D3763" i="58"/>
  <c r="E3763" i="58" s="1"/>
  <c r="F3761" i="58"/>
  <c r="F3762" i="58"/>
  <c r="F3763" i="58"/>
  <c r="J3761" i="58"/>
  <c r="J3762" i="58"/>
  <c r="J3763" i="58"/>
  <c r="K3761" i="58"/>
  <c r="K3762" i="58"/>
  <c r="K3763" i="58"/>
  <c r="M3761" i="58"/>
  <c r="M3762" i="58"/>
  <c r="M3763" i="58"/>
  <c r="P3761" i="58"/>
  <c r="P3762" i="58"/>
  <c r="P3763" i="58"/>
  <c r="Q3761" i="58"/>
  <c r="Q3762" i="58"/>
  <c r="Q3763" i="58"/>
  <c r="R3761" i="58"/>
  <c r="T3761" i="58" s="1"/>
  <c r="V3761" i="58" s="1"/>
  <c r="R3762" i="58"/>
  <c r="T3762" i="58" s="1"/>
  <c r="V3762" i="58" s="1"/>
  <c r="R3763" i="58"/>
  <c r="T3763" i="58" s="1"/>
  <c r="V3763" i="58" s="1"/>
  <c r="X3761" i="58"/>
  <c r="X3762" i="58"/>
  <c r="X3763" i="58"/>
  <c r="A3764" i="58"/>
  <c r="A3765" i="58"/>
  <c r="A3766" i="58"/>
  <c r="B3764" i="58"/>
  <c r="B3765" i="58"/>
  <c r="B3766" i="58"/>
  <c r="D3764" i="58"/>
  <c r="E3764" i="58" s="1"/>
  <c r="D3765" i="58"/>
  <c r="E3765" i="58" s="1"/>
  <c r="D3766" i="58"/>
  <c r="E3766" i="58" s="1"/>
  <c r="F3764" i="58"/>
  <c r="F3765" i="58"/>
  <c r="F3766" i="58"/>
  <c r="J3764" i="58"/>
  <c r="J3765" i="58"/>
  <c r="J3766" i="58"/>
  <c r="K3764" i="58"/>
  <c r="K3765" i="58"/>
  <c r="K3766" i="58"/>
  <c r="M3764" i="58"/>
  <c r="M3765" i="58"/>
  <c r="M3766" i="58"/>
  <c r="P3764" i="58"/>
  <c r="P3765" i="58"/>
  <c r="P3766" i="58"/>
  <c r="Q3764" i="58"/>
  <c r="Q3765" i="58"/>
  <c r="Q3766" i="58"/>
  <c r="R3764" i="58"/>
  <c r="T3764" i="58" s="1"/>
  <c r="V3764" i="58" s="1"/>
  <c r="R3765" i="58"/>
  <c r="T3765" i="58" s="1"/>
  <c r="V3765" i="58" s="1"/>
  <c r="R3766" i="58"/>
  <c r="T3766" i="58" s="1"/>
  <c r="V3766" i="58" s="1"/>
  <c r="X3764" i="58"/>
  <c r="X3765" i="58"/>
  <c r="X3766" i="58"/>
  <c r="A3767" i="58"/>
  <c r="A3768" i="58"/>
  <c r="A3769" i="58"/>
  <c r="B3767" i="58"/>
  <c r="B3768" i="58"/>
  <c r="B3769" i="58"/>
  <c r="D3767" i="58"/>
  <c r="E3767" i="58" s="1"/>
  <c r="D3768" i="58"/>
  <c r="E3768" i="58" s="1"/>
  <c r="D3769" i="58"/>
  <c r="E3769" i="58" s="1"/>
  <c r="F3767" i="58"/>
  <c r="F3768" i="58"/>
  <c r="F3769" i="58"/>
  <c r="J3767" i="58"/>
  <c r="J3768" i="58"/>
  <c r="J3769" i="58"/>
  <c r="K3767" i="58"/>
  <c r="K3768" i="58"/>
  <c r="K3769" i="58"/>
  <c r="M3767" i="58"/>
  <c r="M3768" i="58"/>
  <c r="M3769" i="58"/>
  <c r="P3767" i="58"/>
  <c r="P3768" i="58"/>
  <c r="P3769" i="58"/>
  <c r="Q3767" i="58"/>
  <c r="Q3768" i="58"/>
  <c r="Q3769" i="58"/>
  <c r="R3767" i="58"/>
  <c r="T3767" i="58" s="1"/>
  <c r="V3767" i="58" s="1"/>
  <c r="R3768" i="58"/>
  <c r="T3768" i="58" s="1"/>
  <c r="V3768" i="58" s="1"/>
  <c r="R3769" i="58"/>
  <c r="T3769" i="58" s="1"/>
  <c r="V3769" i="58" s="1"/>
  <c r="X3767" i="58"/>
  <c r="X3768" i="58"/>
  <c r="X3769" i="58"/>
  <c r="A3770" i="58"/>
  <c r="A3771" i="58"/>
  <c r="A3772" i="58"/>
  <c r="B3770" i="58"/>
  <c r="B3771" i="58"/>
  <c r="B3772" i="58"/>
  <c r="D3770" i="58"/>
  <c r="E3770" i="58" s="1"/>
  <c r="D3771" i="58"/>
  <c r="E3771" i="58" s="1"/>
  <c r="D3772" i="58"/>
  <c r="E3772" i="58" s="1"/>
  <c r="F3770" i="58"/>
  <c r="F3771" i="58"/>
  <c r="F3772" i="58"/>
  <c r="J3770" i="58"/>
  <c r="J3771" i="58"/>
  <c r="J3772" i="58"/>
  <c r="K3770" i="58"/>
  <c r="K3771" i="58"/>
  <c r="K3772" i="58"/>
  <c r="M3770" i="58"/>
  <c r="M3771" i="58"/>
  <c r="M3772" i="58"/>
  <c r="P3770" i="58"/>
  <c r="P3771" i="58"/>
  <c r="P3772" i="58"/>
  <c r="Q3770" i="58"/>
  <c r="Q3771" i="58"/>
  <c r="Q3772" i="58"/>
  <c r="R3770" i="58"/>
  <c r="T3770" i="58" s="1"/>
  <c r="V3770" i="58" s="1"/>
  <c r="R3771" i="58"/>
  <c r="T3771" i="58" s="1"/>
  <c r="V3771" i="58" s="1"/>
  <c r="R3772" i="58"/>
  <c r="T3772" i="58" s="1"/>
  <c r="V3772" i="58" s="1"/>
  <c r="X3770" i="58"/>
  <c r="X3771" i="58"/>
  <c r="X3772" i="58"/>
  <c r="A3814" i="58"/>
  <c r="A3815" i="58"/>
  <c r="A3816" i="58"/>
  <c r="B3814" i="58"/>
  <c r="B3815" i="58"/>
  <c r="B3816" i="58"/>
  <c r="D3814" i="58"/>
  <c r="E3814" i="58" s="1"/>
  <c r="D3815" i="58"/>
  <c r="E3815" i="58" s="1"/>
  <c r="D3816" i="58"/>
  <c r="E3816" i="58" s="1"/>
  <c r="F3814" i="58"/>
  <c r="F3815" i="58"/>
  <c r="F3816" i="58"/>
  <c r="J3814" i="58"/>
  <c r="J3815" i="58"/>
  <c r="J3816" i="58"/>
  <c r="K3814" i="58"/>
  <c r="K3815" i="58"/>
  <c r="K3816" i="58"/>
  <c r="M3814" i="58"/>
  <c r="M3815" i="58"/>
  <c r="M3816" i="58"/>
  <c r="P3814" i="58"/>
  <c r="P3815" i="58"/>
  <c r="P3816" i="58"/>
  <c r="Q3814" i="58"/>
  <c r="Q3815" i="58"/>
  <c r="Q3816" i="58"/>
  <c r="R3814" i="58"/>
  <c r="T3814" i="58" s="1"/>
  <c r="V3814" i="58" s="1"/>
  <c r="R3815" i="58"/>
  <c r="T3815" i="58" s="1"/>
  <c r="V3815" i="58" s="1"/>
  <c r="R3816" i="58"/>
  <c r="T3816" i="58" s="1"/>
  <c r="V3816" i="58" s="1"/>
  <c r="X3814" i="58"/>
  <c r="X3815" i="58"/>
  <c r="X3816" i="58"/>
  <c r="A3817" i="58"/>
  <c r="A3818" i="58"/>
  <c r="A3819" i="58"/>
  <c r="B3817" i="58"/>
  <c r="B3818" i="58"/>
  <c r="B3819" i="58"/>
  <c r="D3817" i="58"/>
  <c r="E3817" i="58" s="1"/>
  <c r="D3818" i="58"/>
  <c r="E3818" i="58" s="1"/>
  <c r="D3819" i="58"/>
  <c r="E3819" i="58" s="1"/>
  <c r="F3817" i="58"/>
  <c r="F3818" i="58"/>
  <c r="F3819" i="58"/>
  <c r="J3817" i="58"/>
  <c r="J3818" i="58"/>
  <c r="J3819" i="58"/>
  <c r="K3817" i="58"/>
  <c r="K3818" i="58"/>
  <c r="K3819" i="58"/>
  <c r="M3817" i="58"/>
  <c r="M3818" i="58"/>
  <c r="M3819" i="58"/>
  <c r="P3817" i="58"/>
  <c r="P3818" i="58"/>
  <c r="P3819" i="58"/>
  <c r="Q3817" i="58"/>
  <c r="Q3818" i="58"/>
  <c r="Q3819" i="58"/>
  <c r="R3817" i="58"/>
  <c r="T3817" i="58" s="1"/>
  <c r="V3817" i="58" s="1"/>
  <c r="R3818" i="58"/>
  <c r="T3818" i="58" s="1"/>
  <c r="V3818" i="58" s="1"/>
  <c r="R3819" i="58"/>
  <c r="T3819" i="58" s="1"/>
  <c r="V3819" i="58" s="1"/>
  <c r="X3817" i="58"/>
  <c r="X3818" i="58"/>
  <c r="X3819" i="58"/>
  <c r="A3820" i="58"/>
  <c r="A3821" i="58"/>
  <c r="A3822" i="58"/>
  <c r="B3820" i="58"/>
  <c r="B3821" i="58"/>
  <c r="B3822" i="58"/>
  <c r="D3820" i="58"/>
  <c r="E3820" i="58" s="1"/>
  <c r="D3821" i="58"/>
  <c r="E3821" i="58" s="1"/>
  <c r="D3822" i="58"/>
  <c r="E3822" i="58" s="1"/>
  <c r="F3820" i="58"/>
  <c r="F3821" i="58"/>
  <c r="F3822" i="58"/>
  <c r="J3820" i="58"/>
  <c r="J3821" i="58"/>
  <c r="J3822" i="58"/>
  <c r="K3820" i="58"/>
  <c r="K3821" i="58"/>
  <c r="K3822" i="58"/>
  <c r="M3820" i="58"/>
  <c r="M3821" i="58"/>
  <c r="M3822" i="58"/>
  <c r="P3820" i="58"/>
  <c r="P3821" i="58"/>
  <c r="P3822" i="58"/>
  <c r="Q3820" i="58"/>
  <c r="Q3821" i="58"/>
  <c r="Q3822" i="58"/>
  <c r="R3820" i="58"/>
  <c r="T3820" i="58" s="1"/>
  <c r="V3820" i="58" s="1"/>
  <c r="R3821" i="58"/>
  <c r="T3821" i="58" s="1"/>
  <c r="V3821" i="58" s="1"/>
  <c r="R3822" i="58"/>
  <c r="T3822" i="58" s="1"/>
  <c r="V3822" i="58" s="1"/>
  <c r="X3820" i="58"/>
  <c r="X3821" i="58"/>
  <c r="X3822" i="58"/>
  <c r="A3823" i="58"/>
  <c r="A3824" i="58"/>
  <c r="A3825" i="58"/>
  <c r="B3823" i="58"/>
  <c r="B3824" i="58"/>
  <c r="B3825" i="58"/>
  <c r="D3823" i="58"/>
  <c r="E3823" i="58" s="1"/>
  <c r="D3824" i="58"/>
  <c r="E3824" i="58" s="1"/>
  <c r="D3825" i="58"/>
  <c r="E3825" i="58" s="1"/>
  <c r="F3823" i="58"/>
  <c r="F3824" i="58"/>
  <c r="F3825" i="58"/>
  <c r="J3823" i="58"/>
  <c r="J3824" i="58"/>
  <c r="J3825" i="58"/>
  <c r="K3823" i="58"/>
  <c r="K3824" i="58"/>
  <c r="K3825" i="58"/>
  <c r="M3823" i="58"/>
  <c r="M3824" i="58"/>
  <c r="M3825" i="58"/>
  <c r="P3823" i="58"/>
  <c r="P3824" i="58"/>
  <c r="P3825" i="58"/>
  <c r="Q3823" i="58"/>
  <c r="Q3824" i="58"/>
  <c r="Q3825" i="58"/>
  <c r="R3823" i="58"/>
  <c r="T3823" i="58" s="1"/>
  <c r="V3823" i="58" s="1"/>
  <c r="R3824" i="58"/>
  <c r="T3824" i="58" s="1"/>
  <c r="V3824" i="58" s="1"/>
  <c r="R3825" i="58"/>
  <c r="T3825" i="58" s="1"/>
  <c r="V3825" i="58" s="1"/>
  <c r="X3823" i="58"/>
  <c r="X3824" i="58"/>
  <c r="X3825" i="58"/>
  <c r="A3826" i="58"/>
  <c r="A3827" i="58"/>
  <c r="A3828" i="58"/>
  <c r="B3826" i="58"/>
  <c r="B3827" i="58"/>
  <c r="B3828" i="58"/>
  <c r="D3826" i="58"/>
  <c r="E3826" i="58" s="1"/>
  <c r="D3827" i="58"/>
  <c r="E3827" i="58" s="1"/>
  <c r="D3828" i="58"/>
  <c r="E3828" i="58" s="1"/>
  <c r="F3826" i="58"/>
  <c r="F3827" i="58"/>
  <c r="F3828" i="58"/>
  <c r="J3826" i="58"/>
  <c r="J3827" i="58"/>
  <c r="J3828" i="58"/>
  <c r="K3826" i="58"/>
  <c r="K3827" i="58"/>
  <c r="K3828" i="58"/>
  <c r="M3826" i="58"/>
  <c r="M3827" i="58"/>
  <c r="M3828" i="58"/>
  <c r="P3826" i="58"/>
  <c r="P3827" i="58"/>
  <c r="P3828" i="58"/>
  <c r="Q3826" i="58"/>
  <c r="Q3827" i="58"/>
  <c r="Q3828" i="58"/>
  <c r="R3826" i="58"/>
  <c r="T3826" i="58" s="1"/>
  <c r="V3826" i="58" s="1"/>
  <c r="R3827" i="58"/>
  <c r="T3827" i="58" s="1"/>
  <c r="V3827" i="58" s="1"/>
  <c r="R3828" i="58"/>
  <c r="T3828" i="58" s="1"/>
  <c r="V3828" i="58" s="1"/>
  <c r="X3826" i="58"/>
  <c r="X3827" i="58"/>
  <c r="X3828" i="58"/>
  <c r="A4348" i="58"/>
  <c r="A4349" i="58"/>
  <c r="A4350" i="58"/>
  <c r="B4348" i="58"/>
  <c r="B4349" i="58"/>
  <c r="B4350" i="58"/>
  <c r="D4348" i="58"/>
  <c r="E4348" i="58" s="1"/>
  <c r="D4349" i="58"/>
  <c r="E4349" i="58" s="1"/>
  <c r="D4350" i="58"/>
  <c r="E4350" i="58" s="1"/>
  <c r="F4348" i="58"/>
  <c r="F4349" i="58"/>
  <c r="F4350" i="58"/>
  <c r="J4348" i="58"/>
  <c r="J4349" i="58"/>
  <c r="J4350" i="58"/>
  <c r="K4348" i="58"/>
  <c r="K4349" i="58"/>
  <c r="K4350" i="58"/>
  <c r="M4348" i="58"/>
  <c r="M4349" i="58"/>
  <c r="M4350" i="58"/>
  <c r="P4348" i="58"/>
  <c r="P4349" i="58"/>
  <c r="P4350" i="58"/>
  <c r="Q4348" i="58"/>
  <c r="Q4349" i="58"/>
  <c r="Q4350" i="58"/>
  <c r="R4348" i="58"/>
  <c r="T4348" i="58" s="1"/>
  <c r="V4348" i="58" s="1"/>
  <c r="R4349" i="58"/>
  <c r="T4349" i="58" s="1"/>
  <c r="V4349" i="58" s="1"/>
  <c r="R4350" i="58"/>
  <c r="T4350" i="58" s="1"/>
  <c r="V4350" i="58" s="1"/>
  <c r="X4348" i="58"/>
  <c r="X4349" i="58"/>
  <c r="X4350" i="58"/>
  <c r="A4351" i="58"/>
  <c r="A4352" i="58"/>
  <c r="A4353" i="58"/>
  <c r="B4351" i="58"/>
  <c r="B4352" i="58"/>
  <c r="B4353" i="58"/>
  <c r="D4351" i="58"/>
  <c r="E4351" i="58" s="1"/>
  <c r="D4352" i="58"/>
  <c r="E4352" i="58" s="1"/>
  <c r="D4353" i="58"/>
  <c r="E4353" i="58" s="1"/>
  <c r="F4351" i="58"/>
  <c r="F4352" i="58"/>
  <c r="F4353" i="58"/>
  <c r="J4351" i="58"/>
  <c r="J4352" i="58"/>
  <c r="J4353" i="58"/>
  <c r="K4351" i="58"/>
  <c r="K4352" i="58"/>
  <c r="K4353" i="58"/>
  <c r="M4351" i="58"/>
  <c r="M4352" i="58"/>
  <c r="M4353" i="58"/>
  <c r="P4351" i="58"/>
  <c r="P4352" i="58"/>
  <c r="P4353" i="58"/>
  <c r="Q4351" i="58"/>
  <c r="Q4352" i="58"/>
  <c r="Q4353" i="58"/>
  <c r="R4351" i="58"/>
  <c r="T4351" i="58" s="1"/>
  <c r="V4351" i="58" s="1"/>
  <c r="R4352" i="58"/>
  <c r="T4352" i="58" s="1"/>
  <c r="V4352" i="58" s="1"/>
  <c r="R4353" i="58"/>
  <c r="T4353" i="58" s="1"/>
  <c r="V4353" i="58" s="1"/>
  <c r="X4351" i="58"/>
  <c r="X4352" i="58"/>
  <c r="X4353" i="58"/>
  <c r="A3747" i="58"/>
  <c r="B3747" i="58"/>
  <c r="D3747" i="58"/>
  <c r="E3747" i="58" s="1"/>
  <c r="F3747" i="58"/>
  <c r="J3747" i="58"/>
  <c r="K3747" i="58"/>
  <c r="M3747" i="58"/>
  <c r="P3747" i="58"/>
  <c r="Q3747" i="58"/>
  <c r="R3747" i="58"/>
  <c r="T3747" i="58" s="1"/>
  <c r="V3747" i="58" s="1"/>
  <c r="X3747" i="58"/>
  <c r="AE3733" i="58"/>
  <c r="AE3734" i="58"/>
  <c r="AE3735" i="58"/>
  <c r="A3721" i="58"/>
  <c r="B3721" i="58"/>
  <c r="D3721" i="58"/>
  <c r="E3721" i="58" s="1"/>
  <c r="F3721" i="58"/>
  <c r="J3721" i="58"/>
  <c r="K3721" i="58"/>
  <c r="M3721" i="58"/>
  <c r="P3721" i="58"/>
  <c r="Q3721" i="58"/>
  <c r="R3721" i="58"/>
  <c r="T3721" i="58" s="1"/>
  <c r="V3721" i="58" s="1"/>
  <c r="X3721" i="58"/>
  <c r="A3717" i="58"/>
  <c r="A3718" i="58"/>
  <c r="A3719" i="58"/>
  <c r="A3720" i="58"/>
  <c r="A3722" i="58"/>
  <c r="A3723" i="58"/>
  <c r="A3724" i="58"/>
  <c r="A3725" i="58"/>
  <c r="B3717" i="58"/>
  <c r="B3718" i="58"/>
  <c r="B3719" i="58"/>
  <c r="B3720" i="58"/>
  <c r="B3722" i="58"/>
  <c r="B3723" i="58"/>
  <c r="B3724" i="58"/>
  <c r="B3725" i="58"/>
  <c r="D3717" i="58"/>
  <c r="E3717" i="58" s="1"/>
  <c r="D3718" i="58"/>
  <c r="E3718" i="58" s="1"/>
  <c r="D3719" i="58"/>
  <c r="E3719" i="58" s="1"/>
  <c r="D3720" i="58"/>
  <c r="E3720" i="58" s="1"/>
  <c r="D3722" i="58"/>
  <c r="E3722" i="58" s="1"/>
  <c r="D3723" i="58"/>
  <c r="E3723" i="58" s="1"/>
  <c r="D3724" i="58"/>
  <c r="E3724" i="58" s="1"/>
  <c r="D3725" i="58"/>
  <c r="E3725" i="58" s="1"/>
  <c r="F3717" i="58"/>
  <c r="F3718" i="58"/>
  <c r="F3719" i="58"/>
  <c r="F3720" i="58"/>
  <c r="F3722" i="58"/>
  <c r="F3723" i="58"/>
  <c r="F3724" i="58"/>
  <c r="F3725" i="58"/>
  <c r="J3717" i="58"/>
  <c r="J3718" i="58"/>
  <c r="J3719" i="58"/>
  <c r="J3720" i="58"/>
  <c r="J3722" i="58"/>
  <c r="J3723" i="58"/>
  <c r="J3724" i="58"/>
  <c r="J3725" i="58"/>
  <c r="K3717" i="58"/>
  <c r="K3718" i="58"/>
  <c r="K3719" i="58"/>
  <c r="K3720" i="58"/>
  <c r="K3722" i="58"/>
  <c r="K3723" i="58"/>
  <c r="K3724" i="58"/>
  <c r="K3725" i="58"/>
  <c r="M3717" i="58"/>
  <c r="M3718" i="58"/>
  <c r="M3719" i="58"/>
  <c r="M3720" i="58"/>
  <c r="M3722" i="58"/>
  <c r="M3723" i="58"/>
  <c r="M3724" i="58"/>
  <c r="M3725" i="58"/>
  <c r="P3717" i="58"/>
  <c r="P3718" i="58"/>
  <c r="P3719" i="58"/>
  <c r="P3720" i="58"/>
  <c r="P3722" i="58"/>
  <c r="P3723" i="58"/>
  <c r="P3724" i="58"/>
  <c r="P3725" i="58"/>
  <c r="Q3717" i="58"/>
  <c r="Q3718" i="58"/>
  <c r="Q3719" i="58"/>
  <c r="Q3720" i="58"/>
  <c r="Q3722" i="58"/>
  <c r="Q3723" i="58"/>
  <c r="Q3724" i="58"/>
  <c r="Q3725" i="58"/>
  <c r="R3717" i="58"/>
  <c r="T3717" i="58" s="1"/>
  <c r="V3717" i="58" s="1"/>
  <c r="R3718" i="58"/>
  <c r="T3718" i="58" s="1"/>
  <c r="V3718" i="58" s="1"/>
  <c r="R3719" i="58"/>
  <c r="T3719" i="58" s="1"/>
  <c r="V3719" i="58" s="1"/>
  <c r="R3720" i="58"/>
  <c r="T3720" i="58" s="1"/>
  <c r="V3720" i="58" s="1"/>
  <c r="R3722" i="58"/>
  <c r="T3722" i="58" s="1"/>
  <c r="V3722" i="58" s="1"/>
  <c r="R3723" i="58"/>
  <c r="T3723" i="58" s="1"/>
  <c r="V3723" i="58" s="1"/>
  <c r="R3724" i="58"/>
  <c r="T3724" i="58" s="1"/>
  <c r="V3724" i="58" s="1"/>
  <c r="R3725" i="58"/>
  <c r="T3725" i="58" s="1"/>
  <c r="V3725" i="58" s="1"/>
  <c r="X3717" i="58"/>
  <c r="X3718" i="58"/>
  <c r="X3719" i="58"/>
  <c r="X3720" i="58"/>
  <c r="X3722" i="58"/>
  <c r="X3723" i="58"/>
  <c r="X3724" i="58"/>
  <c r="X3725" i="58"/>
  <c r="A3726" i="58"/>
  <c r="A3727" i="58"/>
  <c r="A3728" i="58"/>
  <c r="A3729" i="58"/>
  <c r="A3730" i="58"/>
  <c r="A3731" i="58"/>
  <c r="A3732" i="58"/>
  <c r="A3733" i="58"/>
  <c r="B3726" i="58"/>
  <c r="B3727" i="58"/>
  <c r="B3728" i="58"/>
  <c r="B3729" i="58"/>
  <c r="B3730" i="58"/>
  <c r="B3731" i="58"/>
  <c r="B3732" i="58"/>
  <c r="B3733" i="58"/>
  <c r="D3726" i="58"/>
  <c r="E3726" i="58" s="1"/>
  <c r="D3727" i="58"/>
  <c r="E3727" i="58" s="1"/>
  <c r="D3728" i="58"/>
  <c r="E3728" i="58" s="1"/>
  <c r="D3729" i="58"/>
  <c r="E3729" i="58" s="1"/>
  <c r="D3730" i="58"/>
  <c r="E3730" i="58" s="1"/>
  <c r="D3731" i="58"/>
  <c r="E3731" i="58" s="1"/>
  <c r="D3732" i="58"/>
  <c r="E3732" i="58" s="1"/>
  <c r="D3733" i="58"/>
  <c r="E3733" i="58" s="1"/>
  <c r="F3726" i="58"/>
  <c r="F3727" i="58"/>
  <c r="F3728" i="58"/>
  <c r="F3729" i="58"/>
  <c r="F3730" i="58"/>
  <c r="F3731" i="58"/>
  <c r="F3732" i="58"/>
  <c r="F3733" i="58"/>
  <c r="J3726" i="58"/>
  <c r="J3727" i="58"/>
  <c r="J3728" i="58"/>
  <c r="J3729" i="58"/>
  <c r="J3730" i="58"/>
  <c r="J3731" i="58"/>
  <c r="J3732" i="58"/>
  <c r="J3733" i="58"/>
  <c r="K3726" i="58"/>
  <c r="K3727" i="58"/>
  <c r="K3728" i="58"/>
  <c r="K3729" i="58"/>
  <c r="K3730" i="58"/>
  <c r="K3731" i="58"/>
  <c r="K3732" i="58"/>
  <c r="K3733" i="58"/>
  <c r="M3726" i="58"/>
  <c r="M3727" i="58"/>
  <c r="M3728" i="58"/>
  <c r="M3729" i="58"/>
  <c r="M3730" i="58"/>
  <c r="M3731" i="58"/>
  <c r="M3732" i="58"/>
  <c r="M3733" i="58"/>
  <c r="P3726" i="58"/>
  <c r="P3727" i="58"/>
  <c r="P3728" i="58"/>
  <c r="P3729" i="58"/>
  <c r="P3730" i="58"/>
  <c r="P3731" i="58"/>
  <c r="P3732" i="58"/>
  <c r="P3733" i="58"/>
  <c r="Q3726" i="58"/>
  <c r="Q3727" i="58"/>
  <c r="Q3728" i="58"/>
  <c r="Q3729" i="58"/>
  <c r="Q3730" i="58"/>
  <c r="Q3731" i="58"/>
  <c r="Q3732" i="58"/>
  <c r="Q3733" i="58"/>
  <c r="R3726" i="58"/>
  <c r="T3726" i="58" s="1"/>
  <c r="V3726" i="58" s="1"/>
  <c r="R3727" i="58"/>
  <c r="T3727" i="58" s="1"/>
  <c r="V3727" i="58" s="1"/>
  <c r="R3728" i="58"/>
  <c r="T3728" i="58" s="1"/>
  <c r="V3728" i="58" s="1"/>
  <c r="R3729" i="58"/>
  <c r="T3729" i="58" s="1"/>
  <c r="V3729" i="58" s="1"/>
  <c r="R3730" i="58"/>
  <c r="T3730" i="58" s="1"/>
  <c r="V3730" i="58" s="1"/>
  <c r="R3731" i="58"/>
  <c r="T3731" i="58" s="1"/>
  <c r="V3731" i="58" s="1"/>
  <c r="R3732" i="58"/>
  <c r="T3732" i="58" s="1"/>
  <c r="V3732" i="58" s="1"/>
  <c r="R3733" i="58"/>
  <c r="T3733" i="58" s="1"/>
  <c r="V3733" i="58" s="1"/>
  <c r="X3726" i="58"/>
  <c r="X3727" i="58"/>
  <c r="X3728" i="58"/>
  <c r="X3729" i="58"/>
  <c r="X3730" i="58"/>
  <c r="X3731" i="58"/>
  <c r="X3732" i="58"/>
  <c r="X3733" i="58"/>
  <c r="A3734" i="58"/>
  <c r="A3735" i="58"/>
  <c r="A3738" i="58"/>
  <c r="A3739" i="58"/>
  <c r="A3740" i="58"/>
  <c r="A3741" i="58"/>
  <c r="A3742" i="58"/>
  <c r="A3743" i="58"/>
  <c r="B3734" i="58"/>
  <c r="B3735" i="58"/>
  <c r="B3738" i="58"/>
  <c r="B3739" i="58"/>
  <c r="B3740" i="58"/>
  <c r="B3741" i="58"/>
  <c r="B3742" i="58"/>
  <c r="B3743" i="58"/>
  <c r="D3734" i="58"/>
  <c r="E3734" i="58" s="1"/>
  <c r="D3735" i="58"/>
  <c r="E3735" i="58" s="1"/>
  <c r="D3738" i="58"/>
  <c r="E3738" i="58" s="1"/>
  <c r="D3739" i="58"/>
  <c r="E3739" i="58" s="1"/>
  <c r="D3740" i="58"/>
  <c r="E3740" i="58" s="1"/>
  <c r="D3741" i="58"/>
  <c r="E3741" i="58" s="1"/>
  <c r="D3742" i="58"/>
  <c r="E3742" i="58" s="1"/>
  <c r="D3743" i="58"/>
  <c r="E3743" i="58" s="1"/>
  <c r="F3734" i="58"/>
  <c r="F3735" i="58"/>
  <c r="F3738" i="58"/>
  <c r="F3739" i="58"/>
  <c r="F3740" i="58"/>
  <c r="F3741" i="58"/>
  <c r="F3742" i="58"/>
  <c r="F3743" i="58"/>
  <c r="J3738" i="58"/>
  <c r="J3739" i="58"/>
  <c r="J3740" i="58"/>
  <c r="J3741" i="58"/>
  <c r="J3742" i="58"/>
  <c r="J3743" i="58"/>
  <c r="K3734" i="58"/>
  <c r="K3735" i="58"/>
  <c r="K3738" i="58"/>
  <c r="K3739" i="58"/>
  <c r="K3740" i="58"/>
  <c r="K3741" i="58"/>
  <c r="K3742" i="58"/>
  <c r="K3743" i="58"/>
  <c r="M3734" i="58"/>
  <c r="M3735" i="58"/>
  <c r="M3738" i="58"/>
  <c r="M3739" i="58"/>
  <c r="M3740" i="58"/>
  <c r="M3741" i="58"/>
  <c r="M3742" i="58"/>
  <c r="M3743" i="58"/>
  <c r="P3734" i="58"/>
  <c r="P3735" i="58"/>
  <c r="P3738" i="58"/>
  <c r="P3739" i="58"/>
  <c r="P3740" i="58"/>
  <c r="P3741" i="58"/>
  <c r="P3742" i="58"/>
  <c r="P3743" i="58"/>
  <c r="Q3734" i="58"/>
  <c r="Q3735" i="58"/>
  <c r="Q3738" i="58"/>
  <c r="Q3739" i="58"/>
  <c r="Q3740" i="58"/>
  <c r="Q3741" i="58"/>
  <c r="Q3742" i="58"/>
  <c r="Q3743" i="58"/>
  <c r="R3734" i="58"/>
  <c r="T3734" i="58" s="1"/>
  <c r="V3734" i="58" s="1"/>
  <c r="R3735" i="58"/>
  <c r="T3735" i="58" s="1"/>
  <c r="V3735" i="58" s="1"/>
  <c r="R3738" i="58"/>
  <c r="T3738" i="58" s="1"/>
  <c r="V3738" i="58" s="1"/>
  <c r="R3739" i="58"/>
  <c r="T3739" i="58" s="1"/>
  <c r="V3739" i="58" s="1"/>
  <c r="R3740" i="58"/>
  <c r="T3740" i="58" s="1"/>
  <c r="V3740" i="58" s="1"/>
  <c r="R3741" i="58"/>
  <c r="T3741" i="58" s="1"/>
  <c r="V3741" i="58" s="1"/>
  <c r="R3742" i="58"/>
  <c r="T3742" i="58" s="1"/>
  <c r="V3742" i="58" s="1"/>
  <c r="R3743" i="58"/>
  <c r="T3743" i="58" s="1"/>
  <c r="V3743" i="58" s="1"/>
  <c r="X3734" i="58"/>
  <c r="X3735" i="58"/>
  <c r="X3738" i="58"/>
  <c r="X3739" i="58"/>
  <c r="X3740" i="58"/>
  <c r="X3741" i="58"/>
  <c r="X3742" i="58"/>
  <c r="X3743" i="58"/>
  <c r="A3647" i="58"/>
  <c r="A3648" i="58"/>
  <c r="A3649" i="58"/>
  <c r="A3650" i="58"/>
  <c r="A3651" i="58"/>
  <c r="A3652" i="58"/>
  <c r="B3647" i="58"/>
  <c r="B3648" i="58"/>
  <c r="B3649" i="58"/>
  <c r="B3650" i="58"/>
  <c r="B3651" i="58"/>
  <c r="B3652" i="58"/>
  <c r="D3647" i="58"/>
  <c r="E3647" i="58" s="1"/>
  <c r="D3648" i="58"/>
  <c r="E3648" i="58" s="1"/>
  <c r="D3649" i="58"/>
  <c r="E3649" i="58" s="1"/>
  <c r="D3650" i="58"/>
  <c r="E3650" i="58" s="1"/>
  <c r="D3651" i="58"/>
  <c r="E3651" i="58" s="1"/>
  <c r="D3652" i="58"/>
  <c r="E3652" i="58" s="1"/>
  <c r="F3647" i="58"/>
  <c r="F3648" i="58"/>
  <c r="F3649" i="58"/>
  <c r="F3650" i="58"/>
  <c r="F3651" i="58"/>
  <c r="F3652" i="58"/>
  <c r="J3647" i="58"/>
  <c r="J3648" i="58"/>
  <c r="J3649" i="58"/>
  <c r="J3650" i="58"/>
  <c r="J3651" i="58"/>
  <c r="J3652" i="58"/>
  <c r="K3647" i="58"/>
  <c r="K3648" i="58"/>
  <c r="K3649" i="58"/>
  <c r="K3650" i="58"/>
  <c r="K3651" i="58"/>
  <c r="K3652" i="58"/>
  <c r="M3647" i="58"/>
  <c r="M3648" i="58"/>
  <c r="M3649" i="58"/>
  <c r="M3650" i="58"/>
  <c r="M3651" i="58"/>
  <c r="M3652" i="58"/>
  <c r="P3647" i="58"/>
  <c r="P3648" i="58"/>
  <c r="P3649" i="58"/>
  <c r="P3650" i="58"/>
  <c r="P3651" i="58"/>
  <c r="P3652" i="58"/>
  <c r="Q3647" i="58"/>
  <c r="Q3648" i="58"/>
  <c r="Q3649" i="58"/>
  <c r="Q3650" i="58"/>
  <c r="Q3651" i="58"/>
  <c r="Q3652" i="58"/>
  <c r="R3647" i="58"/>
  <c r="T3647" i="58" s="1"/>
  <c r="V3647" i="58" s="1"/>
  <c r="R3648" i="58"/>
  <c r="T3648" i="58" s="1"/>
  <c r="V3648" i="58" s="1"/>
  <c r="R3649" i="58"/>
  <c r="T3649" i="58" s="1"/>
  <c r="V3649" i="58" s="1"/>
  <c r="R3650" i="58"/>
  <c r="T3650" i="58" s="1"/>
  <c r="V3650" i="58" s="1"/>
  <c r="R3651" i="58"/>
  <c r="T3651" i="58" s="1"/>
  <c r="V3651" i="58" s="1"/>
  <c r="R3652" i="58"/>
  <c r="T3652" i="58" s="1"/>
  <c r="V3652" i="58" s="1"/>
  <c r="X3647" i="58"/>
  <c r="X3648" i="58"/>
  <c r="X3649" i="58"/>
  <c r="X3650" i="58"/>
  <c r="X3651" i="58"/>
  <c r="X3652" i="58"/>
  <c r="A3653" i="58"/>
  <c r="A3654" i="58"/>
  <c r="A3655" i="58"/>
  <c r="A3656" i="58"/>
  <c r="A3657" i="58"/>
  <c r="A3658" i="58"/>
  <c r="B3653" i="58"/>
  <c r="B3654" i="58"/>
  <c r="B3655" i="58"/>
  <c r="B3656" i="58"/>
  <c r="B3657" i="58"/>
  <c r="B3658" i="58"/>
  <c r="D3653" i="58"/>
  <c r="E3653" i="58" s="1"/>
  <c r="D3654" i="58"/>
  <c r="E3654" i="58" s="1"/>
  <c r="D3655" i="58"/>
  <c r="E3655" i="58" s="1"/>
  <c r="D3656" i="58"/>
  <c r="E3656" i="58" s="1"/>
  <c r="D3657" i="58"/>
  <c r="E3657" i="58" s="1"/>
  <c r="D3658" i="58"/>
  <c r="E3658" i="58" s="1"/>
  <c r="F3653" i="58"/>
  <c r="F3654" i="58"/>
  <c r="F3655" i="58"/>
  <c r="F3656" i="58"/>
  <c r="F3657" i="58"/>
  <c r="F3658" i="58"/>
  <c r="J3653" i="58"/>
  <c r="J3654" i="58"/>
  <c r="J3655" i="58"/>
  <c r="J3656" i="58"/>
  <c r="J3657" i="58"/>
  <c r="J3658" i="58"/>
  <c r="K3653" i="58"/>
  <c r="K3654" i="58"/>
  <c r="K3655" i="58"/>
  <c r="K3656" i="58"/>
  <c r="K3657" i="58"/>
  <c r="K3658" i="58"/>
  <c r="M3653" i="58"/>
  <c r="M3654" i="58"/>
  <c r="M3655" i="58"/>
  <c r="M3656" i="58"/>
  <c r="M3657" i="58"/>
  <c r="M3658" i="58"/>
  <c r="P3653" i="58"/>
  <c r="P3654" i="58"/>
  <c r="P3655" i="58"/>
  <c r="P3656" i="58"/>
  <c r="P3657" i="58"/>
  <c r="P3658" i="58"/>
  <c r="Q3653" i="58"/>
  <c r="Q3654" i="58"/>
  <c r="Q3655" i="58"/>
  <c r="Q3656" i="58"/>
  <c r="Q3657" i="58"/>
  <c r="Q3658" i="58"/>
  <c r="R3653" i="58"/>
  <c r="T3653" i="58" s="1"/>
  <c r="V3653" i="58" s="1"/>
  <c r="R3654" i="58"/>
  <c r="T3654" i="58" s="1"/>
  <c r="V3654" i="58" s="1"/>
  <c r="R3655" i="58"/>
  <c r="T3655" i="58" s="1"/>
  <c r="V3655" i="58" s="1"/>
  <c r="R3656" i="58"/>
  <c r="T3656" i="58" s="1"/>
  <c r="V3656" i="58" s="1"/>
  <c r="R3657" i="58"/>
  <c r="T3657" i="58" s="1"/>
  <c r="V3657" i="58" s="1"/>
  <c r="R3658" i="58"/>
  <c r="T3658" i="58" s="1"/>
  <c r="V3658" i="58" s="1"/>
  <c r="X3653" i="58"/>
  <c r="X3654" i="58"/>
  <c r="X3655" i="58"/>
  <c r="X3656" i="58"/>
  <c r="X3657" i="58"/>
  <c r="X3658" i="58"/>
  <c r="A3659" i="58"/>
  <c r="A3660" i="58"/>
  <c r="A3661" i="58"/>
  <c r="A3662" i="58"/>
  <c r="A3663" i="58"/>
  <c r="A3664" i="58"/>
  <c r="B3659" i="58"/>
  <c r="B3660" i="58"/>
  <c r="B3661" i="58"/>
  <c r="B3662" i="58"/>
  <c r="B3663" i="58"/>
  <c r="B3664" i="58"/>
  <c r="D3659" i="58"/>
  <c r="E3659" i="58" s="1"/>
  <c r="D3660" i="58"/>
  <c r="E3660" i="58" s="1"/>
  <c r="D3661" i="58"/>
  <c r="E3661" i="58" s="1"/>
  <c r="D3662" i="58"/>
  <c r="E3662" i="58" s="1"/>
  <c r="D3663" i="58"/>
  <c r="E3663" i="58" s="1"/>
  <c r="D3664" i="58"/>
  <c r="E3664" i="58" s="1"/>
  <c r="F3659" i="58"/>
  <c r="F3660" i="58"/>
  <c r="F3661" i="58"/>
  <c r="F3662" i="58"/>
  <c r="F3663" i="58"/>
  <c r="F3664" i="58"/>
  <c r="J3659" i="58"/>
  <c r="J3660" i="58"/>
  <c r="J3661" i="58"/>
  <c r="J3662" i="58"/>
  <c r="J3663" i="58"/>
  <c r="J3664" i="58"/>
  <c r="K3659" i="58"/>
  <c r="K3660" i="58"/>
  <c r="K3661" i="58"/>
  <c r="K3662" i="58"/>
  <c r="K3663" i="58"/>
  <c r="K3664" i="58"/>
  <c r="M3659" i="58"/>
  <c r="M3660" i="58"/>
  <c r="M3661" i="58"/>
  <c r="M3662" i="58"/>
  <c r="M3663" i="58"/>
  <c r="M3664" i="58"/>
  <c r="P3659" i="58"/>
  <c r="P3660" i="58"/>
  <c r="P3661" i="58"/>
  <c r="P3662" i="58"/>
  <c r="P3663" i="58"/>
  <c r="P3664" i="58"/>
  <c r="Q3659" i="58"/>
  <c r="Q3660" i="58"/>
  <c r="Q3661" i="58"/>
  <c r="Q3662" i="58"/>
  <c r="Q3663" i="58"/>
  <c r="Q3664" i="58"/>
  <c r="R3659" i="58"/>
  <c r="T3659" i="58" s="1"/>
  <c r="V3659" i="58" s="1"/>
  <c r="R3660" i="58"/>
  <c r="T3660" i="58" s="1"/>
  <c r="V3660" i="58" s="1"/>
  <c r="R3661" i="58"/>
  <c r="T3661" i="58" s="1"/>
  <c r="V3661" i="58" s="1"/>
  <c r="R3662" i="58"/>
  <c r="T3662" i="58" s="1"/>
  <c r="V3662" i="58" s="1"/>
  <c r="R3663" i="58"/>
  <c r="T3663" i="58" s="1"/>
  <c r="V3663" i="58" s="1"/>
  <c r="R3664" i="58"/>
  <c r="T3664" i="58" s="1"/>
  <c r="V3664" i="58" s="1"/>
  <c r="X3659" i="58"/>
  <c r="X3660" i="58"/>
  <c r="X3661" i="58"/>
  <c r="X3662" i="58"/>
  <c r="X3663" i="58"/>
  <c r="X3664" i="58"/>
  <c r="A3665" i="58"/>
  <c r="A3666" i="58"/>
  <c r="A3667" i="58"/>
  <c r="A3668" i="58"/>
  <c r="A3669" i="58"/>
  <c r="A3670" i="58"/>
  <c r="B3665" i="58"/>
  <c r="B3666" i="58"/>
  <c r="B3667" i="58"/>
  <c r="B3668" i="58"/>
  <c r="B3669" i="58"/>
  <c r="B3670" i="58"/>
  <c r="D3665" i="58"/>
  <c r="E3665" i="58" s="1"/>
  <c r="D3666" i="58"/>
  <c r="E3666" i="58" s="1"/>
  <c r="D3667" i="58"/>
  <c r="E3667" i="58" s="1"/>
  <c r="D3668" i="58"/>
  <c r="E3668" i="58" s="1"/>
  <c r="D3669" i="58"/>
  <c r="E3669" i="58" s="1"/>
  <c r="D3670" i="58"/>
  <c r="E3670" i="58" s="1"/>
  <c r="F3665" i="58"/>
  <c r="F3666" i="58"/>
  <c r="F3667" i="58"/>
  <c r="F3668" i="58"/>
  <c r="F3669" i="58"/>
  <c r="F3670" i="58"/>
  <c r="J3665" i="58"/>
  <c r="J3666" i="58"/>
  <c r="J3667" i="58"/>
  <c r="J3668" i="58"/>
  <c r="J3669" i="58"/>
  <c r="J3670" i="58"/>
  <c r="K3665" i="58"/>
  <c r="K3666" i="58"/>
  <c r="K3667" i="58"/>
  <c r="K3668" i="58"/>
  <c r="K3669" i="58"/>
  <c r="K3670" i="58"/>
  <c r="M3665" i="58"/>
  <c r="M3666" i="58"/>
  <c r="M3667" i="58"/>
  <c r="M3668" i="58"/>
  <c r="M3669" i="58"/>
  <c r="M3670" i="58"/>
  <c r="P3665" i="58"/>
  <c r="P3666" i="58"/>
  <c r="P3667" i="58"/>
  <c r="P3668" i="58"/>
  <c r="P3669" i="58"/>
  <c r="P3670" i="58"/>
  <c r="Q3665" i="58"/>
  <c r="Q3666" i="58"/>
  <c r="Q3667" i="58"/>
  <c r="Q3668" i="58"/>
  <c r="Q3669" i="58"/>
  <c r="Q3670" i="58"/>
  <c r="R3665" i="58"/>
  <c r="T3665" i="58" s="1"/>
  <c r="V3665" i="58" s="1"/>
  <c r="R3666" i="58"/>
  <c r="T3666" i="58" s="1"/>
  <c r="V3666" i="58" s="1"/>
  <c r="R3667" i="58"/>
  <c r="T3667" i="58" s="1"/>
  <c r="V3667" i="58" s="1"/>
  <c r="R3668" i="58"/>
  <c r="T3668" i="58" s="1"/>
  <c r="V3668" i="58" s="1"/>
  <c r="R3669" i="58"/>
  <c r="T3669" i="58" s="1"/>
  <c r="V3669" i="58" s="1"/>
  <c r="R3670" i="58"/>
  <c r="T3670" i="58" s="1"/>
  <c r="V3670" i="58" s="1"/>
  <c r="X3665" i="58"/>
  <c r="X3666" i="58"/>
  <c r="X3667" i="58"/>
  <c r="X3668" i="58"/>
  <c r="X3669" i="58"/>
  <c r="X3670" i="58"/>
  <c r="A3671" i="58"/>
  <c r="A3672" i="58"/>
  <c r="A3673" i="58"/>
  <c r="A3674" i="58"/>
  <c r="A3675" i="58"/>
  <c r="A3676" i="58"/>
  <c r="B3671" i="58"/>
  <c r="B3672" i="58"/>
  <c r="B3673" i="58"/>
  <c r="B3674" i="58"/>
  <c r="B3675" i="58"/>
  <c r="B3676" i="58"/>
  <c r="D3671" i="58"/>
  <c r="E3671" i="58" s="1"/>
  <c r="D3672" i="58"/>
  <c r="E3672" i="58" s="1"/>
  <c r="D3673" i="58"/>
  <c r="E3673" i="58" s="1"/>
  <c r="D3674" i="58"/>
  <c r="E3674" i="58" s="1"/>
  <c r="D3675" i="58"/>
  <c r="E3675" i="58" s="1"/>
  <c r="D3676" i="58"/>
  <c r="E3676" i="58" s="1"/>
  <c r="F3671" i="58"/>
  <c r="F3672" i="58"/>
  <c r="F3673" i="58"/>
  <c r="F3674" i="58"/>
  <c r="F3675" i="58"/>
  <c r="F3676" i="58"/>
  <c r="J3671" i="58"/>
  <c r="J3672" i="58"/>
  <c r="J3673" i="58"/>
  <c r="J3674" i="58"/>
  <c r="J3675" i="58"/>
  <c r="J3676" i="58"/>
  <c r="K3671" i="58"/>
  <c r="K3672" i="58"/>
  <c r="K3673" i="58"/>
  <c r="K3674" i="58"/>
  <c r="K3675" i="58"/>
  <c r="K3676" i="58"/>
  <c r="M3671" i="58"/>
  <c r="M3672" i="58"/>
  <c r="M3673" i="58"/>
  <c r="M3674" i="58"/>
  <c r="M3675" i="58"/>
  <c r="M3676" i="58"/>
  <c r="P3671" i="58"/>
  <c r="P3672" i="58"/>
  <c r="P3673" i="58"/>
  <c r="P3674" i="58"/>
  <c r="P3675" i="58"/>
  <c r="P3676" i="58"/>
  <c r="Q3671" i="58"/>
  <c r="Q3672" i="58"/>
  <c r="Q3673" i="58"/>
  <c r="Q3674" i="58"/>
  <c r="Q3675" i="58"/>
  <c r="Q3676" i="58"/>
  <c r="R3671" i="58"/>
  <c r="T3671" i="58" s="1"/>
  <c r="V3671" i="58" s="1"/>
  <c r="R3672" i="58"/>
  <c r="T3672" i="58" s="1"/>
  <c r="V3672" i="58" s="1"/>
  <c r="R3673" i="58"/>
  <c r="T3673" i="58" s="1"/>
  <c r="V3673" i="58" s="1"/>
  <c r="R3674" i="58"/>
  <c r="T3674" i="58" s="1"/>
  <c r="V3674" i="58" s="1"/>
  <c r="R3675" i="58"/>
  <c r="T3675" i="58" s="1"/>
  <c r="V3675" i="58" s="1"/>
  <c r="R3676" i="58"/>
  <c r="T3676" i="58" s="1"/>
  <c r="V3676" i="58" s="1"/>
  <c r="X3671" i="58"/>
  <c r="X3672" i="58"/>
  <c r="X3673" i="58"/>
  <c r="X3674" i="58"/>
  <c r="X3675" i="58"/>
  <c r="X3676" i="58"/>
  <c r="A3677" i="58"/>
  <c r="A3678" i="58"/>
  <c r="A3679" i="58"/>
  <c r="A3680" i="58"/>
  <c r="A3681" i="58"/>
  <c r="A3682" i="58"/>
  <c r="B3677" i="58"/>
  <c r="B3678" i="58"/>
  <c r="B3679" i="58"/>
  <c r="B3680" i="58"/>
  <c r="B3681" i="58"/>
  <c r="B3682" i="58"/>
  <c r="D3677" i="58"/>
  <c r="E3677" i="58" s="1"/>
  <c r="D3678" i="58"/>
  <c r="E3678" i="58" s="1"/>
  <c r="D3679" i="58"/>
  <c r="E3679" i="58" s="1"/>
  <c r="D3680" i="58"/>
  <c r="E3680" i="58" s="1"/>
  <c r="D3681" i="58"/>
  <c r="E3681" i="58" s="1"/>
  <c r="D3682" i="58"/>
  <c r="E3682" i="58" s="1"/>
  <c r="F3677" i="58"/>
  <c r="F3678" i="58"/>
  <c r="F3679" i="58"/>
  <c r="F3680" i="58"/>
  <c r="F3681" i="58"/>
  <c r="F3682" i="58"/>
  <c r="J3677" i="58"/>
  <c r="J3678" i="58"/>
  <c r="J3679" i="58"/>
  <c r="J3680" i="58"/>
  <c r="J3681" i="58"/>
  <c r="J3682" i="58"/>
  <c r="K3677" i="58"/>
  <c r="K3678" i="58"/>
  <c r="K3679" i="58"/>
  <c r="K3680" i="58"/>
  <c r="K3681" i="58"/>
  <c r="K3682" i="58"/>
  <c r="M3677" i="58"/>
  <c r="M3678" i="58"/>
  <c r="M3679" i="58"/>
  <c r="M3680" i="58"/>
  <c r="M3681" i="58"/>
  <c r="M3682" i="58"/>
  <c r="P3677" i="58"/>
  <c r="P3678" i="58"/>
  <c r="P3679" i="58"/>
  <c r="P3680" i="58"/>
  <c r="P3681" i="58"/>
  <c r="P3682" i="58"/>
  <c r="Q3677" i="58"/>
  <c r="Q3678" i="58"/>
  <c r="Q3679" i="58"/>
  <c r="Q3680" i="58"/>
  <c r="Q3681" i="58"/>
  <c r="Q3682" i="58"/>
  <c r="R3677" i="58"/>
  <c r="T3677" i="58" s="1"/>
  <c r="V3677" i="58" s="1"/>
  <c r="R3678" i="58"/>
  <c r="T3678" i="58" s="1"/>
  <c r="V3678" i="58" s="1"/>
  <c r="R3679" i="58"/>
  <c r="T3679" i="58" s="1"/>
  <c r="V3679" i="58" s="1"/>
  <c r="R3680" i="58"/>
  <c r="T3680" i="58" s="1"/>
  <c r="V3680" i="58" s="1"/>
  <c r="R3681" i="58"/>
  <c r="T3681" i="58" s="1"/>
  <c r="V3681" i="58" s="1"/>
  <c r="R3682" i="58"/>
  <c r="T3682" i="58" s="1"/>
  <c r="V3682" i="58" s="1"/>
  <c r="X3677" i="58"/>
  <c r="X3678" i="58"/>
  <c r="X3679" i="58"/>
  <c r="X3680" i="58"/>
  <c r="X3681" i="58"/>
  <c r="X3682" i="58"/>
  <c r="A3683" i="58"/>
  <c r="A3684" i="58"/>
  <c r="A3685" i="58"/>
  <c r="A3686" i="58"/>
  <c r="A3687" i="58"/>
  <c r="A3688" i="58"/>
  <c r="B3683" i="58"/>
  <c r="B3684" i="58"/>
  <c r="B3685" i="58"/>
  <c r="B3686" i="58"/>
  <c r="B3687" i="58"/>
  <c r="B3688" i="58"/>
  <c r="D3683" i="58"/>
  <c r="E3683" i="58" s="1"/>
  <c r="D3684" i="58"/>
  <c r="E3684" i="58" s="1"/>
  <c r="D3685" i="58"/>
  <c r="E3685" i="58" s="1"/>
  <c r="D3686" i="58"/>
  <c r="E3686" i="58" s="1"/>
  <c r="D3687" i="58"/>
  <c r="E3687" i="58" s="1"/>
  <c r="D3688" i="58"/>
  <c r="E3688" i="58" s="1"/>
  <c r="F3683" i="58"/>
  <c r="F3684" i="58"/>
  <c r="F3685" i="58"/>
  <c r="F3686" i="58"/>
  <c r="F3687" i="58"/>
  <c r="F3688" i="58"/>
  <c r="J3683" i="58"/>
  <c r="J3684" i="58"/>
  <c r="J3685" i="58"/>
  <c r="J3686" i="58"/>
  <c r="J3687" i="58"/>
  <c r="J3688" i="58"/>
  <c r="K3683" i="58"/>
  <c r="K3684" i="58"/>
  <c r="K3685" i="58"/>
  <c r="K3686" i="58"/>
  <c r="K3687" i="58"/>
  <c r="K3688" i="58"/>
  <c r="M3683" i="58"/>
  <c r="M3684" i="58"/>
  <c r="M3685" i="58"/>
  <c r="M3686" i="58"/>
  <c r="M3687" i="58"/>
  <c r="M3688" i="58"/>
  <c r="P3683" i="58"/>
  <c r="P3684" i="58"/>
  <c r="P3685" i="58"/>
  <c r="P3686" i="58"/>
  <c r="P3687" i="58"/>
  <c r="P3688" i="58"/>
  <c r="Q3683" i="58"/>
  <c r="Q3684" i="58"/>
  <c r="Q3685" i="58"/>
  <c r="Q3686" i="58"/>
  <c r="Q3687" i="58"/>
  <c r="Q3688" i="58"/>
  <c r="R3683" i="58"/>
  <c r="T3683" i="58" s="1"/>
  <c r="V3683" i="58" s="1"/>
  <c r="R3684" i="58"/>
  <c r="T3684" i="58" s="1"/>
  <c r="V3684" i="58" s="1"/>
  <c r="R3685" i="58"/>
  <c r="T3685" i="58" s="1"/>
  <c r="V3685" i="58" s="1"/>
  <c r="R3686" i="58"/>
  <c r="T3686" i="58" s="1"/>
  <c r="V3686" i="58" s="1"/>
  <c r="R3687" i="58"/>
  <c r="T3687" i="58" s="1"/>
  <c r="V3687" i="58" s="1"/>
  <c r="R3688" i="58"/>
  <c r="T3688" i="58" s="1"/>
  <c r="V3688" i="58" s="1"/>
  <c r="X3683" i="58"/>
  <c r="X3684" i="58"/>
  <c r="X3685" i="58"/>
  <c r="X3686" i="58"/>
  <c r="X3687" i="58"/>
  <c r="X3688" i="58"/>
  <c r="A3689" i="58"/>
  <c r="A3690" i="58"/>
  <c r="A3691" i="58"/>
  <c r="A3692" i="58"/>
  <c r="A3693" i="58"/>
  <c r="A3694" i="58"/>
  <c r="B3689" i="58"/>
  <c r="B3690" i="58"/>
  <c r="B3691" i="58"/>
  <c r="B3692" i="58"/>
  <c r="B3693" i="58"/>
  <c r="B3694" i="58"/>
  <c r="D3689" i="58"/>
  <c r="E3689" i="58" s="1"/>
  <c r="D3690" i="58"/>
  <c r="E3690" i="58" s="1"/>
  <c r="D3691" i="58"/>
  <c r="E3691" i="58" s="1"/>
  <c r="D3692" i="58"/>
  <c r="E3692" i="58" s="1"/>
  <c r="D3693" i="58"/>
  <c r="E3693" i="58" s="1"/>
  <c r="D3694" i="58"/>
  <c r="E3694" i="58" s="1"/>
  <c r="F3689" i="58"/>
  <c r="F3690" i="58"/>
  <c r="F3691" i="58"/>
  <c r="F3692" i="58"/>
  <c r="F3693" i="58"/>
  <c r="F3694" i="58"/>
  <c r="J3689" i="58"/>
  <c r="J3690" i="58"/>
  <c r="J3691" i="58"/>
  <c r="J3692" i="58"/>
  <c r="J3693" i="58"/>
  <c r="J3694" i="58"/>
  <c r="K3689" i="58"/>
  <c r="K3690" i="58"/>
  <c r="K3691" i="58"/>
  <c r="K3692" i="58"/>
  <c r="K3693" i="58"/>
  <c r="K3694" i="58"/>
  <c r="M3689" i="58"/>
  <c r="M3690" i="58"/>
  <c r="M3691" i="58"/>
  <c r="M3692" i="58"/>
  <c r="M3693" i="58"/>
  <c r="M3694" i="58"/>
  <c r="P3689" i="58"/>
  <c r="P3690" i="58"/>
  <c r="P3691" i="58"/>
  <c r="P3692" i="58"/>
  <c r="P3693" i="58"/>
  <c r="P3694" i="58"/>
  <c r="Q3689" i="58"/>
  <c r="Q3690" i="58"/>
  <c r="Q3691" i="58"/>
  <c r="Q3692" i="58"/>
  <c r="Q3693" i="58"/>
  <c r="Q3694" i="58"/>
  <c r="R3689" i="58"/>
  <c r="T3689" i="58" s="1"/>
  <c r="V3689" i="58" s="1"/>
  <c r="R3690" i="58"/>
  <c r="T3690" i="58" s="1"/>
  <c r="V3690" i="58" s="1"/>
  <c r="R3691" i="58"/>
  <c r="T3691" i="58" s="1"/>
  <c r="V3691" i="58" s="1"/>
  <c r="R3692" i="58"/>
  <c r="T3692" i="58" s="1"/>
  <c r="V3692" i="58" s="1"/>
  <c r="R3693" i="58"/>
  <c r="T3693" i="58" s="1"/>
  <c r="V3693" i="58" s="1"/>
  <c r="R3694" i="58"/>
  <c r="T3694" i="58" s="1"/>
  <c r="V3694" i="58" s="1"/>
  <c r="X3689" i="58"/>
  <c r="X3690" i="58"/>
  <c r="X3691" i="58"/>
  <c r="X3692" i="58"/>
  <c r="X3693" i="58"/>
  <c r="X3694" i="58"/>
  <c r="A3695" i="58"/>
  <c r="A3696" i="58"/>
  <c r="A3697" i="58"/>
  <c r="A3698" i="58"/>
  <c r="A3699" i="58"/>
  <c r="B3695" i="58"/>
  <c r="B3696" i="58"/>
  <c r="B3697" i="58"/>
  <c r="B3698" i="58"/>
  <c r="B3699" i="58"/>
  <c r="D3695" i="58"/>
  <c r="E3695" i="58" s="1"/>
  <c r="D3696" i="58"/>
  <c r="E3696" i="58" s="1"/>
  <c r="D3697" i="58"/>
  <c r="E3697" i="58" s="1"/>
  <c r="D3698" i="58"/>
  <c r="E3698" i="58" s="1"/>
  <c r="D3699" i="58"/>
  <c r="E3699" i="58" s="1"/>
  <c r="F3695" i="58"/>
  <c r="F3696" i="58"/>
  <c r="F3697" i="58"/>
  <c r="F3698" i="58"/>
  <c r="F3699" i="58"/>
  <c r="J3695" i="58"/>
  <c r="J3696" i="58"/>
  <c r="J3697" i="58"/>
  <c r="J3698" i="58"/>
  <c r="J3699" i="58"/>
  <c r="K3695" i="58"/>
  <c r="K3696" i="58"/>
  <c r="K3697" i="58"/>
  <c r="K3698" i="58"/>
  <c r="K3699" i="58"/>
  <c r="M3695" i="58"/>
  <c r="M3696" i="58"/>
  <c r="M3697" i="58"/>
  <c r="M3698" i="58"/>
  <c r="M3699" i="58"/>
  <c r="P3695" i="58"/>
  <c r="P3696" i="58"/>
  <c r="P3697" i="58"/>
  <c r="P3698" i="58"/>
  <c r="P3699" i="58"/>
  <c r="Q3695" i="58"/>
  <c r="Q3696" i="58"/>
  <c r="Q3697" i="58"/>
  <c r="Q3698" i="58"/>
  <c r="Q3699" i="58"/>
  <c r="R3695" i="58"/>
  <c r="T3695" i="58" s="1"/>
  <c r="V3695" i="58" s="1"/>
  <c r="R3696" i="58"/>
  <c r="T3696" i="58" s="1"/>
  <c r="V3696" i="58" s="1"/>
  <c r="R3697" i="58"/>
  <c r="T3697" i="58" s="1"/>
  <c r="V3697" i="58" s="1"/>
  <c r="R3698" i="58"/>
  <c r="T3698" i="58" s="1"/>
  <c r="V3698" i="58" s="1"/>
  <c r="R3699" i="58"/>
  <c r="T3699" i="58" s="1"/>
  <c r="V3699" i="58" s="1"/>
  <c r="X3695" i="58"/>
  <c r="X3696" i="58"/>
  <c r="X3697" i="58"/>
  <c r="X3698" i="58"/>
  <c r="X3699" i="58"/>
  <c r="A3700" i="58"/>
  <c r="A3701" i="58"/>
  <c r="A3702" i="58"/>
  <c r="A3703" i="58"/>
  <c r="A3704" i="58"/>
  <c r="A3705" i="58"/>
  <c r="B3700" i="58"/>
  <c r="B3701" i="58"/>
  <c r="B3702" i="58"/>
  <c r="B3703" i="58"/>
  <c r="B3704" i="58"/>
  <c r="B3705" i="58"/>
  <c r="D3700" i="58"/>
  <c r="E3700" i="58" s="1"/>
  <c r="D3701" i="58"/>
  <c r="E3701" i="58" s="1"/>
  <c r="D3702" i="58"/>
  <c r="E3702" i="58" s="1"/>
  <c r="D3703" i="58"/>
  <c r="E3703" i="58" s="1"/>
  <c r="D3704" i="58"/>
  <c r="E3704" i="58" s="1"/>
  <c r="D3705" i="58"/>
  <c r="E3705" i="58" s="1"/>
  <c r="F3700" i="58"/>
  <c r="F3701" i="58"/>
  <c r="F3702" i="58"/>
  <c r="F3703" i="58"/>
  <c r="F3704" i="58"/>
  <c r="F3705" i="58"/>
  <c r="J3700" i="58"/>
  <c r="J3701" i="58"/>
  <c r="J3702" i="58"/>
  <c r="J3703" i="58"/>
  <c r="J3704" i="58"/>
  <c r="J3705" i="58"/>
  <c r="K3700" i="58"/>
  <c r="K3701" i="58"/>
  <c r="K3702" i="58"/>
  <c r="K3703" i="58"/>
  <c r="K3704" i="58"/>
  <c r="K3705" i="58"/>
  <c r="M3700" i="58"/>
  <c r="M3701" i="58"/>
  <c r="M3702" i="58"/>
  <c r="M3703" i="58"/>
  <c r="M3704" i="58"/>
  <c r="M3705" i="58"/>
  <c r="P3700" i="58"/>
  <c r="P3701" i="58"/>
  <c r="P3702" i="58"/>
  <c r="P3703" i="58"/>
  <c r="P3704" i="58"/>
  <c r="P3705" i="58"/>
  <c r="Q3700" i="58"/>
  <c r="Q3701" i="58"/>
  <c r="Q3702" i="58"/>
  <c r="Q3703" i="58"/>
  <c r="Q3704" i="58"/>
  <c r="Q3705" i="58"/>
  <c r="R3700" i="58"/>
  <c r="T3700" i="58" s="1"/>
  <c r="V3700" i="58" s="1"/>
  <c r="R3701" i="58"/>
  <c r="T3701" i="58" s="1"/>
  <c r="V3701" i="58" s="1"/>
  <c r="R3702" i="58"/>
  <c r="T3702" i="58" s="1"/>
  <c r="V3702" i="58" s="1"/>
  <c r="R3703" i="58"/>
  <c r="T3703" i="58" s="1"/>
  <c r="V3703" i="58" s="1"/>
  <c r="R3704" i="58"/>
  <c r="T3704" i="58" s="1"/>
  <c r="V3704" i="58" s="1"/>
  <c r="R3705" i="58"/>
  <c r="T3705" i="58" s="1"/>
  <c r="V3705" i="58" s="1"/>
  <c r="X3700" i="58"/>
  <c r="X3701" i="58"/>
  <c r="X3702" i="58"/>
  <c r="X3703" i="58"/>
  <c r="X3704" i="58"/>
  <c r="X3705" i="58"/>
  <c r="A3706" i="58"/>
  <c r="A3707" i="58"/>
  <c r="A3708" i="58"/>
  <c r="A3709" i="58"/>
  <c r="A3710" i="58"/>
  <c r="A3711" i="58"/>
  <c r="B3706" i="58"/>
  <c r="B3707" i="58"/>
  <c r="B3708" i="58"/>
  <c r="B3709" i="58"/>
  <c r="B3710" i="58"/>
  <c r="B3711" i="58"/>
  <c r="D3706" i="58"/>
  <c r="E3706" i="58" s="1"/>
  <c r="D3707" i="58"/>
  <c r="E3707" i="58" s="1"/>
  <c r="D3708" i="58"/>
  <c r="E3708" i="58" s="1"/>
  <c r="D3709" i="58"/>
  <c r="E3709" i="58" s="1"/>
  <c r="D3710" i="58"/>
  <c r="E3710" i="58" s="1"/>
  <c r="D3711" i="58"/>
  <c r="E3711" i="58" s="1"/>
  <c r="F3706" i="58"/>
  <c r="F3707" i="58"/>
  <c r="F3708" i="58"/>
  <c r="F3709" i="58"/>
  <c r="F3710" i="58"/>
  <c r="F3711" i="58"/>
  <c r="J3706" i="58"/>
  <c r="J3707" i="58"/>
  <c r="J3708" i="58"/>
  <c r="J3709" i="58"/>
  <c r="J3710" i="58"/>
  <c r="J3711" i="58"/>
  <c r="K3706" i="58"/>
  <c r="K3707" i="58"/>
  <c r="K3708" i="58"/>
  <c r="K3709" i="58"/>
  <c r="K3710" i="58"/>
  <c r="K3711" i="58"/>
  <c r="M3706" i="58"/>
  <c r="M3707" i="58"/>
  <c r="M3708" i="58"/>
  <c r="M3709" i="58"/>
  <c r="M3710" i="58"/>
  <c r="M3711" i="58"/>
  <c r="P3706" i="58"/>
  <c r="P3707" i="58"/>
  <c r="P3708" i="58"/>
  <c r="P3709" i="58"/>
  <c r="P3710" i="58"/>
  <c r="P3711" i="58"/>
  <c r="Q3706" i="58"/>
  <c r="Q3707" i="58"/>
  <c r="Q3708" i="58"/>
  <c r="Q3709" i="58"/>
  <c r="Q3710" i="58"/>
  <c r="Q3711" i="58"/>
  <c r="R3706" i="58"/>
  <c r="T3706" i="58" s="1"/>
  <c r="V3706" i="58" s="1"/>
  <c r="R3707" i="58"/>
  <c r="T3707" i="58" s="1"/>
  <c r="V3707" i="58" s="1"/>
  <c r="R3708" i="58"/>
  <c r="T3708" i="58" s="1"/>
  <c r="V3708" i="58" s="1"/>
  <c r="R3709" i="58"/>
  <c r="T3709" i="58" s="1"/>
  <c r="V3709" i="58" s="1"/>
  <c r="R3710" i="58"/>
  <c r="T3710" i="58" s="1"/>
  <c r="V3710" i="58" s="1"/>
  <c r="R3711" i="58"/>
  <c r="T3711" i="58" s="1"/>
  <c r="V3711" i="58" s="1"/>
  <c r="X3706" i="58"/>
  <c r="X3707" i="58"/>
  <c r="X3708" i="58"/>
  <c r="X3709" i="58"/>
  <c r="X3710" i="58"/>
  <c r="X3711" i="58"/>
  <c r="A3712" i="58"/>
  <c r="A3713" i="58"/>
  <c r="A3714" i="58"/>
  <c r="A3715" i="58"/>
  <c r="A3716" i="58"/>
  <c r="A3744" i="58"/>
  <c r="B3712" i="58"/>
  <c r="B3713" i="58"/>
  <c r="B3714" i="58"/>
  <c r="B3715" i="58"/>
  <c r="B3716" i="58"/>
  <c r="B3744" i="58"/>
  <c r="D3712" i="58"/>
  <c r="E3712" i="58" s="1"/>
  <c r="D3713" i="58"/>
  <c r="E3713" i="58" s="1"/>
  <c r="D3714" i="58"/>
  <c r="E3714" i="58" s="1"/>
  <c r="D3715" i="58"/>
  <c r="E3715" i="58" s="1"/>
  <c r="D3716" i="58"/>
  <c r="E3716" i="58" s="1"/>
  <c r="D3744" i="58"/>
  <c r="E3744" i="58" s="1"/>
  <c r="F3712" i="58"/>
  <c r="F3713" i="58"/>
  <c r="F3714" i="58"/>
  <c r="F3715" i="58"/>
  <c r="F3716" i="58"/>
  <c r="F3744" i="58"/>
  <c r="J3712" i="58"/>
  <c r="J3713" i="58"/>
  <c r="J3714" i="58"/>
  <c r="J3715" i="58"/>
  <c r="J3716" i="58"/>
  <c r="J3744" i="58"/>
  <c r="K3712" i="58"/>
  <c r="K3713" i="58"/>
  <c r="K3714" i="58"/>
  <c r="K3715" i="58"/>
  <c r="K3716" i="58"/>
  <c r="K3744" i="58"/>
  <c r="M3712" i="58"/>
  <c r="M3713" i="58"/>
  <c r="M3714" i="58"/>
  <c r="M3715" i="58"/>
  <c r="M3716" i="58"/>
  <c r="M3744" i="58"/>
  <c r="P3712" i="58"/>
  <c r="P3713" i="58"/>
  <c r="P3714" i="58"/>
  <c r="P3715" i="58"/>
  <c r="P3716" i="58"/>
  <c r="P3744" i="58"/>
  <c r="Q3712" i="58"/>
  <c r="Q3713" i="58"/>
  <c r="Q3714" i="58"/>
  <c r="Q3715" i="58"/>
  <c r="Q3716" i="58"/>
  <c r="Q3744" i="58"/>
  <c r="R3712" i="58"/>
  <c r="T3712" i="58" s="1"/>
  <c r="V3712" i="58" s="1"/>
  <c r="R3713" i="58"/>
  <c r="T3713" i="58" s="1"/>
  <c r="V3713" i="58" s="1"/>
  <c r="R3714" i="58"/>
  <c r="T3714" i="58" s="1"/>
  <c r="V3714" i="58" s="1"/>
  <c r="R3715" i="58"/>
  <c r="T3715" i="58" s="1"/>
  <c r="V3715" i="58" s="1"/>
  <c r="R3716" i="58"/>
  <c r="T3716" i="58" s="1"/>
  <c r="V3716" i="58" s="1"/>
  <c r="R3744" i="58"/>
  <c r="T3744" i="58" s="1"/>
  <c r="V3744" i="58" s="1"/>
  <c r="X3712" i="58"/>
  <c r="X3713" i="58"/>
  <c r="X3714" i="58"/>
  <c r="X3715" i="58"/>
  <c r="X3716" i="58"/>
  <c r="X3744" i="58"/>
  <c r="AE3633" i="58"/>
  <c r="AE3632" i="58"/>
  <c r="AE3630" i="58"/>
  <c r="W3801" i="58" l="1"/>
  <c r="W3718" i="58"/>
  <c r="W3800" i="58"/>
  <c r="Y3803" i="58"/>
  <c r="AN3803" i="58" s="1"/>
  <c r="W3736" i="58"/>
  <c r="Y3736" i="58"/>
  <c r="AN3736" i="58" s="1"/>
  <c r="Y3778" i="58"/>
  <c r="AN3778" i="58" s="1"/>
  <c r="Y3737" i="58"/>
  <c r="AN3737" i="58" s="1"/>
  <c r="W3737" i="58"/>
  <c r="W3739" i="58"/>
  <c r="Y3777" i="58"/>
  <c r="AN3777" i="58" s="1"/>
  <c r="Y3776" i="58"/>
  <c r="AN3776" i="58" s="1"/>
  <c r="W3738" i="58"/>
  <c r="Y3783" i="58"/>
  <c r="AN3783" i="58" s="1"/>
  <c r="W3777" i="58"/>
  <c r="Y3784" i="58"/>
  <c r="AN3784" i="58" s="1"/>
  <c r="W3784" i="58"/>
  <c r="Y3789" i="58"/>
  <c r="AN3789" i="58" s="1"/>
  <c r="Y3773" i="58"/>
  <c r="AN3773" i="58" s="1"/>
  <c r="W3773" i="58"/>
  <c r="Y3775" i="58"/>
  <c r="AN3775" i="58" s="1"/>
  <c r="W3775" i="58"/>
  <c r="Y3785" i="58"/>
  <c r="AN3785" i="58" s="1"/>
  <c r="W3785" i="58"/>
  <c r="Y3788" i="58"/>
  <c r="AN3788" i="58" s="1"/>
  <c r="W3788" i="58"/>
  <c r="Y3780" i="58"/>
  <c r="AN3780" i="58" s="1"/>
  <c r="W3780" i="58"/>
  <c r="Y3774" i="58"/>
  <c r="AN3774" i="58" s="1"/>
  <c r="W3774" i="58"/>
  <c r="Y3782" i="58"/>
  <c r="AN3782" i="58" s="1"/>
  <c r="W3782" i="58"/>
  <c r="W3779" i="58"/>
  <c r="Y3779" i="58"/>
  <c r="AN3779" i="58" s="1"/>
  <c r="W3781" i="58"/>
  <c r="Y3781" i="58"/>
  <c r="AN3781" i="58" s="1"/>
  <c r="Y3787" i="58"/>
  <c r="AN3787" i="58" s="1"/>
  <c r="W3787" i="58"/>
  <c r="W3776" i="58"/>
  <c r="Y3792" i="58"/>
  <c r="AN3792" i="58" s="1"/>
  <c r="W3783" i="58"/>
  <c r="W3778" i="58"/>
  <c r="W3793" i="58"/>
  <c r="Y3793" i="58"/>
  <c r="AN3793" i="58" s="1"/>
  <c r="W3786" i="58"/>
  <c r="Y3786" i="58"/>
  <c r="AN3786" i="58" s="1"/>
  <c r="Y3801" i="58"/>
  <c r="AN3801" i="58" s="1"/>
  <c r="Y3810" i="58"/>
  <c r="AN3810" i="58" s="1"/>
  <c r="W3810" i="58"/>
  <c r="Y3812" i="58"/>
  <c r="AN3812" i="58" s="1"/>
  <c r="W3812" i="58"/>
  <c r="Y3808" i="58"/>
  <c r="AN3808" i="58" s="1"/>
  <c r="W3808" i="58"/>
  <c r="W3807" i="58"/>
  <c r="Y3807" i="58"/>
  <c r="AN3807" i="58" s="1"/>
  <c r="W3806" i="58"/>
  <c r="Y3806" i="58"/>
  <c r="AN3806" i="58" s="1"/>
  <c r="W3796" i="58"/>
  <c r="Y3796" i="58"/>
  <c r="AN3796" i="58" s="1"/>
  <c r="Y3813" i="58"/>
  <c r="AN3813" i="58" s="1"/>
  <c r="W3813" i="58"/>
  <c r="Y3791" i="58"/>
  <c r="AN3791" i="58" s="1"/>
  <c r="W3791" i="58"/>
  <c r="Y3790" i="58"/>
  <c r="AN3790" i="58" s="1"/>
  <c r="W3790" i="58"/>
  <c r="Y3800" i="58"/>
  <c r="AN3800" i="58" s="1"/>
  <c r="W3792" i="58"/>
  <c r="W3789" i="58"/>
  <c r="Y3798" i="58"/>
  <c r="AN3798" i="58" s="1"/>
  <c r="Y3802" i="58"/>
  <c r="AN3802" i="58" s="1"/>
  <c r="W3802" i="58"/>
  <c r="W3799" i="58"/>
  <c r="Y3799" i="58"/>
  <c r="AN3799" i="58" s="1"/>
  <c r="Y3794" i="58"/>
  <c r="AN3794" i="58" s="1"/>
  <c r="W3794" i="58"/>
  <c r="W3797" i="58"/>
  <c r="Y3797" i="58"/>
  <c r="AN3797" i="58" s="1"/>
  <c r="Y3809" i="58"/>
  <c r="AN3809" i="58" s="1"/>
  <c r="W3809" i="58"/>
  <c r="Y3805" i="58"/>
  <c r="AN3805" i="58" s="1"/>
  <c r="W3805" i="58"/>
  <c r="W3811" i="58"/>
  <c r="Y3811" i="58"/>
  <c r="AN3811" i="58" s="1"/>
  <c r="Y3804" i="58"/>
  <c r="AN3804" i="58" s="1"/>
  <c r="W3804" i="58"/>
  <c r="W3798" i="58"/>
  <c r="W3803" i="58"/>
  <c r="W3731" i="58"/>
  <c r="W3717" i="58"/>
  <c r="T3756" i="58"/>
  <c r="V3756" i="58" s="1"/>
  <c r="W3757" i="58"/>
  <c r="W3753" i="58"/>
  <c r="Y3753" i="58"/>
  <c r="AN3753" i="58" s="1"/>
  <c r="Y3752" i="58"/>
  <c r="AN3752" i="58" s="1"/>
  <c r="W3752" i="58"/>
  <c r="W3754" i="58"/>
  <c r="Y3754" i="58"/>
  <c r="AN3754" i="58" s="1"/>
  <c r="Y3755" i="58"/>
  <c r="AN3755" i="58" s="1"/>
  <c r="W3755" i="58"/>
  <c r="Y3757" i="58"/>
  <c r="AN3757" i="58" s="1"/>
  <c r="W3760" i="58"/>
  <c r="Y3760" i="58"/>
  <c r="AN3760" i="58" s="1"/>
  <c r="W3759" i="58"/>
  <c r="Y3759" i="58"/>
  <c r="AN3759" i="58" s="1"/>
  <c r="W3758" i="58"/>
  <c r="Y3758" i="58"/>
  <c r="AN3758" i="58" s="1"/>
  <c r="W3763" i="58"/>
  <c r="Y3763" i="58"/>
  <c r="AN3763" i="58" s="1"/>
  <c r="W3762" i="58"/>
  <c r="Y3762" i="58"/>
  <c r="AN3762" i="58" s="1"/>
  <c r="W3761" i="58"/>
  <c r="Y3761" i="58"/>
  <c r="AN3761" i="58" s="1"/>
  <c r="W3766" i="58"/>
  <c r="Y3766" i="58"/>
  <c r="AN3766" i="58" s="1"/>
  <c r="W3765" i="58"/>
  <c r="Y3765" i="58"/>
  <c r="AN3765" i="58" s="1"/>
  <c r="Y3764" i="58"/>
  <c r="AN3764" i="58" s="1"/>
  <c r="W3764" i="58"/>
  <c r="W3769" i="58"/>
  <c r="Y3769" i="58"/>
  <c r="AN3769" i="58" s="1"/>
  <c r="W3768" i="58"/>
  <c r="Y3768" i="58"/>
  <c r="AN3768" i="58" s="1"/>
  <c r="Y3767" i="58"/>
  <c r="AN3767" i="58" s="1"/>
  <c r="W3767" i="58"/>
  <c r="W3772" i="58"/>
  <c r="Y3772" i="58"/>
  <c r="AN3772" i="58" s="1"/>
  <c r="W3771" i="58"/>
  <c r="Y3771" i="58"/>
  <c r="AN3771" i="58" s="1"/>
  <c r="W3816" i="58"/>
  <c r="Y3816" i="58"/>
  <c r="AN3816" i="58" s="1"/>
  <c r="W3770" i="58"/>
  <c r="Y3770" i="58"/>
  <c r="AN3770" i="58" s="1"/>
  <c r="Y3814" i="58"/>
  <c r="AN3814" i="58" s="1"/>
  <c r="W3814" i="58"/>
  <c r="W3815" i="58"/>
  <c r="Y3815" i="58"/>
  <c r="AN3815" i="58" s="1"/>
  <c r="W3819" i="58"/>
  <c r="Y3819" i="58"/>
  <c r="AN3819" i="58" s="1"/>
  <c r="W3818" i="58"/>
  <c r="Y3818" i="58"/>
  <c r="AN3818" i="58" s="1"/>
  <c r="Y3817" i="58"/>
  <c r="AN3817" i="58" s="1"/>
  <c r="W3817" i="58"/>
  <c r="W3822" i="58"/>
  <c r="Y3822" i="58"/>
  <c r="AN3822" i="58" s="1"/>
  <c r="W3821" i="58"/>
  <c r="Y3821" i="58"/>
  <c r="AN3821" i="58" s="1"/>
  <c r="Y3820" i="58"/>
  <c r="AN3820" i="58" s="1"/>
  <c r="W3820" i="58"/>
  <c r="W3721" i="58"/>
  <c r="W3825" i="58"/>
  <c r="Y3825" i="58"/>
  <c r="AN3825" i="58" s="1"/>
  <c r="W3824" i="58"/>
  <c r="Y3824" i="58"/>
  <c r="AN3824" i="58" s="1"/>
  <c r="Y3823" i="58"/>
  <c r="AN3823" i="58" s="1"/>
  <c r="W3823" i="58"/>
  <c r="W3828" i="58"/>
  <c r="Y3828" i="58"/>
  <c r="AN3828" i="58" s="1"/>
  <c r="Y4348" i="58"/>
  <c r="AN4348" i="58" s="1"/>
  <c r="W4348" i="58"/>
  <c r="W3827" i="58"/>
  <c r="Y3827" i="58"/>
  <c r="AN3827" i="58" s="1"/>
  <c r="Y3826" i="58"/>
  <c r="AN3826" i="58" s="1"/>
  <c r="W3826" i="58"/>
  <c r="W4349" i="58"/>
  <c r="Y4349" i="58"/>
  <c r="AN4349" i="58" s="1"/>
  <c r="W4350" i="58"/>
  <c r="Y4350" i="58"/>
  <c r="AN4350" i="58" s="1"/>
  <c r="W4353" i="58"/>
  <c r="Y4353" i="58"/>
  <c r="AN4353" i="58" s="1"/>
  <c r="W4352" i="58"/>
  <c r="Y4352" i="58"/>
  <c r="AN4352" i="58" s="1"/>
  <c r="Y4351" i="58"/>
  <c r="AN4351" i="58" s="1"/>
  <c r="W4351" i="58"/>
  <c r="W3735" i="58"/>
  <c r="Y3747" i="58"/>
  <c r="AN3747" i="58" s="1"/>
  <c r="W3747" i="58"/>
  <c r="Y3721" i="58"/>
  <c r="AN3721" i="58" s="1"/>
  <c r="W3723" i="58"/>
  <c r="W3724" i="58"/>
  <c r="Y3717" i="58"/>
  <c r="AN3717" i="58" s="1"/>
  <c r="Y3718" i="58"/>
  <c r="AN3718" i="58" s="1"/>
  <c r="Y3724" i="58"/>
  <c r="AN3724" i="58" s="1"/>
  <c r="Y3727" i="58"/>
  <c r="AN3727" i="58" s="1"/>
  <c r="W3726" i="58"/>
  <c r="Y3726" i="58"/>
  <c r="AN3726" i="58" s="1"/>
  <c r="W3719" i="58"/>
  <c r="Y3719" i="58"/>
  <c r="AN3719" i="58" s="1"/>
  <c r="Y3722" i="58"/>
  <c r="AN3722" i="58" s="1"/>
  <c r="W3722" i="58"/>
  <c r="Y3720" i="58"/>
  <c r="AN3720" i="58" s="1"/>
  <c r="W3720" i="58"/>
  <c r="Y3723" i="58"/>
  <c r="AN3723" i="58" s="1"/>
  <c r="Y3731" i="58"/>
  <c r="AN3731" i="58" s="1"/>
  <c r="W3730" i="58"/>
  <c r="Y3730" i="58"/>
  <c r="AN3730" i="58" s="1"/>
  <c r="W3729" i="58"/>
  <c r="Y3729" i="58"/>
  <c r="AN3729" i="58" s="1"/>
  <c r="Y3728" i="58"/>
  <c r="AN3728" i="58" s="1"/>
  <c r="W3728" i="58"/>
  <c r="Y3725" i="58"/>
  <c r="AN3725" i="58" s="1"/>
  <c r="W3725" i="58"/>
  <c r="W3727" i="58"/>
  <c r="Y3739" i="58"/>
  <c r="AN3739" i="58" s="1"/>
  <c r="Y3738" i="58"/>
  <c r="AN3738" i="58" s="1"/>
  <c r="Y3740" i="58"/>
  <c r="AN3740" i="58" s="1"/>
  <c r="W3740" i="58"/>
  <c r="W3733" i="58"/>
  <c r="Y3733" i="58"/>
  <c r="AN3733" i="58" s="1"/>
  <c r="W3732" i="58"/>
  <c r="Y3732" i="58"/>
  <c r="AN3732" i="58" s="1"/>
  <c r="Y3734" i="58"/>
  <c r="AN3734" i="58" s="1"/>
  <c r="W3734" i="58"/>
  <c r="Y3742" i="58"/>
  <c r="AN3742" i="58" s="1"/>
  <c r="W3742" i="58"/>
  <c r="Y3741" i="58"/>
  <c r="AN3741" i="58" s="1"/>
  <c r="W3741" i="58"/>
  <c r="Y3735" i="58"/>
  <c r="AN3735" i="58" s="1"/>
  <c r="W3743" i="58"/>
  <c r="Y3743" i="58"/>
  <c r="AN3743" i="58" s="1"/>
  <c r="W3663" i="58"/>
  <c r="Y3647" i="58"/>
  <c r="AN3647" i="58" s="1"/>
  <c r="W3647" i="58"/>
  <c r="W3650" i="58"/>
  <c r="Y3650" i="58"/>
  <c r="AN3650" i="58" s="1"/>
  <c r="W3649" i="58"/>
  <c r="Y3649" i="58"/>
  <c r="AN3649" i="58" s="1"/>
  <c r="Y3648" i="58"/>
  <c r="AN3648" i="58" s="1"/>
  <c r="W3648" i="58"/>
  <c r="W3652" i="58"/>
  <c r="Y3652" i="58"/>
  <c r="AN3652" i="58" s="1"/>
  <c r="W3651" i="58"/>
  <c r="Y3651" i="58"/>
  <c r="AN3651" i="58" s="1"/>
  <c r="W3656" i="58"/>
  <c r="Y3656" i="58"/>
  <c r="AN3656" i="58" s="1"/>
  <c r="W3658" i="58"/>
  <c r="Y3658" i="58"/>
  <c r="AN3658" i="58" s="1"/>
  <c r="W3655" i="58"/>
  <c r="Y3655" i="58"/>
  <c r="AN3655" i="58" s="1"/>
  <c r="Y3657" i="58"/>
  <c r="AN3657" i="58" s="1"/>
  <c r="W3657" i="58"/>
  <c r="W3654" i="58"/>
  <c r="Y3654" i="58"/>
  <c r="AN3654" i="58" s="1"/>
  <c r="Y3653" i="58"/>
  <c r="AN3653" i="58" s="1"/>
  <c r="W3653" i="58"/>
  <c r="Y3670" i="58"/>
  <c r="AN3670" i="58" s="1"/>
  <c r="W3661" i="58"/>
  <c r="Y3661" i="58"/>
  <c r="AN3661" i="58" s="1"/>
  <c r="W3664" i="58"/>
  <c r="Y3664" i="58"/>
  <c r="AN3664" i="58" s="1"/>
  <c r="Y3659" i="58"/>
  <c r="AN3659" i="58" s="1"/>
  <c r="W3659" i="58"/>
  <c r="W3662" i="58"/>
  <c r="Y3662" i="58"/>
  <c r="AN3662" i="58" s="1"/>
  <c r="Y3660" i="58"/>
  <c r="AN3660" i="58" s="1"/>
  <c r="W3660" i="58"/>
  <c r="Y3663" i="58"/>
  <c r="AN3663" i="58" s="1"/>
  <c r="W3668" i="58"/>
  <c r="Y3668" i="58"/>
  <c r="AN3668" i="58" s="1"/>
  <c r="W3667" i="58"/>
  <c r="Y3667" i="58"/>
  <c r="AN3667" i="58" s="1"/>
  <c r="W3666" i="58"/>
  <c r="Y3666" i="58"/>
  <c r="AN3666" i="58" s="1"/>
  <c r="Y3665" i="58"/>
  <c r="AN3665" i="58" s="1"/>
  <c r="W3665" i="58"/>
  <c r="W3669" i="58"/>
  <c r="Y3669" i="58"/>
  <c r="AN3669" i="58" s="1"/>
  <c r="W3670" i="58"/>
  <c r="W3674" i="58"/>
  <c r="Y3674" i="58"/>
  <c r="AN3674" i="58" s="1"/>
  <c r="W3673" i="58"/>
  <c r="Y3673" i="58"/>
  <c r="AN3673" i="58" s="1"/>
  <c r="Y3672" i="58"/>
  <c r="AN3672" i="58" s="1"/>
  <c r="W3672" i="58"/>
  <c r="W3676" i="58"/>
  <c r="Y3676" i="58"/>
  <c r="AN3676" i="58" s="1"/>
  <c r="W3675" i="58"/>
  <c r="Y3675" i="58"/>
  <c r="AN3675" i="58" s="1"/>
  <c r="Y3671" i="58"/>
  <c r="AN3671" i="58" s="1"/>
  <c r="W3671" i="58"/>
  <c r="W3680" i="58"/>
  <c r="Y3680" i="58"/>
  <c r="AN3680" i="58" s="1"/>
  <c r="W3682" i="58"/>
  <c r="Y3682" i="58"/>
  <c r="AN3682" i="58" s="1"/>
  <c r="W3679" i="58"/>
  <c r="Y3679" i="58"/>
  <c r="AN3679" i="58" s="1"/>
  <c r="Y3678" i="58"/>
  <c r="AN3678" i="58" s="1"/>
  <c r="W3678" i="58"/>
  <c r="W3681" i="58"/>
  <c r="Y3681" i="58"/>
  <c r="AN3681" i="58" s="1"/>
  <c r="Y3677" i="58"/>
  <c r="AN3677" i="58" s="1"/>
  <c r="W3677" i="58"/>
  <c r="W3687" i="58"/>
  <c r="Y3687" i="58"/>
  <c r="AN3687" i="58" s="1"/>
  <c r="W3685" i="58"/>
  <c r="Y3685" i="58"/>
  <c r="AN3685" i="58" s="1"/>
  <c r="W3686" i="58"/>
  <c r="Y3686" i="58"/>
  <c r="AN3686" i="58" s="1"/>
  <c r="Y3684" i="58"/>
  <c r="AN3684" i="58" s="1"/>
  <c r="W3684" i="58"/>
  <c r="W3688" i="58"/>
  <c r="Y3688" i="58"/>
  <c r="AN3688" i="58" s="1"/>
  <c r="Y3683" i="58"/>
  <c r="AN3683" i="58" s="1"/>
  <c r="W3683" i="58"/>
  <c r="W3693" i="58"/>
  <c r="Y3693" i="58"/>
  <c r="AN3693" i="58" s="1"/>
  <c r="W3691" i="58"/>
  <c r="Y3691" i="58"/>
  <c r="AN3691" i="58" s="1"/>
  <c r="Y3690" i="58"/>
  <c r="AN3690" i="58" s="1"/>
  <c r="W3690" i="58"/>
  <c r="W3694" i="58"/>
  <c r="Y3694" i="58"/>
  <c r="AN3694" i="58" s="1"/>
  <c r="W3692" i="58"/>
  <c r="Y3692" i="58"/>
  <c r="AN3692" i="58" s="1"/>
  <c r="Y3689" i="58"/>
  <c r="AN3689" i="58" s="1"/>
  <c r="W3689" i="58"/>
  <c r="W3703" i="58"/>
  <c r="W3698" i="58"/>
  <c r="Y3698" i="58"/>
  <c r="AN3698" i="58" s="1"/>
  <c r="Y3700" i="58"/>
  <c r="AN3700" i="58" s="1"/>
  <c r="W3700" i="58"/>
  <c r="Y3705" i="58"/>
  <c r="AN3705" i="58" s="1"/>
  <c r="W3705" i="58"/>
  <c r="W3696" i="58"/>
  <c r="Y3696" i="58"/>
  <c r="AN3696" i="58" s="1"/>
  <c r="Y3699" i="58"/>
  <c r="AN3699" i="58" s="1"/>
  <c r="W3699" i="58"/>
  <c r="W3697" i="58"/>
  <c r="Y3697" i="58"/>
  <c r="AN3697" i="58" s="1"/>
  <c r="W3695" i="58"/>
  <c r="Y3695" i="58"/>
  <c r="AN3695" i="58" s="1"/>
  <c r="W3715" i="58"/>
  <c r="W3744" i="58"/>
  <c r="Y3702" i="58"/>
  <c r="AN3702" i="58" s="1"/>
  <c r="W3702" i="58"/>
  <c r="Y3704" i="58"/>
  <c r="AN3704" i="58" s="1"/>
  <c r="W3704" i="58"/>
  <c r="Y3701" i="58"/>
  <c r="AN3701" i="58" s="1"/>
  <c r="W3701" i="58"/>
  <c r="Y3703" i="58"/>
  <c r="AN3703" i="58" s="1"/>
  <c r="W3710" i="58"/>
  <c r="Y3710" i="58"/>
  <c r="AN3710" i="58" s="1"/>
  <c r="W3716" i="58"/>
  <c r="Y3716" i="58"/>
  <c r="AN3716" i="58" s="1"/>
  <c r="W3709" i="58"/>
  <c r="Y3709" i="58"/>
  <c r="AN3709" i="58" s="1"/>
  <c r="W3708" i="58"/>
  <c r="Y3708" i="58"/>
  <c r="AN3708" i="58" s="1"/>
  <c r="Y3707" i="58"/>
  <c r="AN3707" i="58" s="1"/>
  <c r="W3707" i="58"/>
  <c r="Y3706" i="58"/>
  <c r="AN3706" i="58" s="1"/>
  <c r="W3706" i="58"/>
  <c r="W3711" i="58"/>
  <c r="Y3711" i="58"/>
  <c r="AN3711" i="58" s="1"/>
  <c r="Y3744" i="58"/>
  <c r="AN3744" i="58" s="1"/>
  <c r="Y3712" i="58"/>
  <c r="AN3712" i="58" s="1"/>
  <c r="W3712" i="58"/>
  <c r="Y3713" i="58"/>
  <c r="AN3713" i="58" s="1"/>
  <c r="W3713" i="58"/>
  <c r="W3714" i="58"/>
  <c r="Y3714" i="58"/>
  <c r="AN3714" i="58" s="1"/>
  <c r="Y3715" i="58"/>
  <c r="AN3715" i="58" s="1"/>
  <c r="AE3620" i="58"/>
  <c r="AE3619" i="58"/>
  <c r="A3564" i="58"/>
  <c r="A3565" i="58"/>
  <c r="A3566" i="58"/>
  <c r="A3567" i="58"/>
  <c r="A3568" i="58"/>
  <c r="A3569" i="58"/>
  <c r="A3570" i="58"/>
  <c r="B3564" i="58"/>
  <c r="B3565" i="58"/>
  <c r="B3566" i="58"/>
  <c r="B3567" i="58"/>
  <c r="B3568" i="58"/>
  <c r="B3569" i="58"/>
  <c r="B3570" i="58"/>
  <c r="D3564" i="58"/>
  <c r="E3564" i="58" s="1"/>
  <c r="D3565" i="58"/>
  <c r="E3565" i="58" s="1"/>
  <c r="D3566" i="58"/>
  <c r="E3566" i="58" s="1"/>
  <c r="D3567" i="58"/>
  <c r="E3567" i="58" s="1"/>
  <c r="D3568" i="58"/>
  <c r="E3568" i="58" s="1"/>
  <c r="D3569" i="58"/>
  <c r="E3569" i="58" s="1"/>
  <c r="D3570" i="58"/>
  <c r="E3570" i="58" s="1"/>
  <c r="F3564" i="58"/>
  <c r="F3565" i="58"/>
  <c r="F3566" i="58"/>
  <c r="F3567" i="58"/>
  <c r="F3568" i="58"/>
  <c r="F3569" i="58"/>
  <c r="F3570" i="58"/>
  <c r="J3564" i="58"/>
  <c r="J3565" i="58"/>
  <c r="J3566" i="58"/>
  <c r="J3567" i="58"/>
  <c r="J3568" i="58"/>
  <c r="J3569" i="58"/>
  <c r="J3570" i="58"/>
  <c r="K3564" i="58"/>
  <c r="K3565" i="58"/>
  <c r="K3566" i="58"/>
  <c r="K3567" i="58"/>
  <c r="K3568" i="58"/>
  <c r="K3569" i="58"/>
  <c r="K3570" i="58"/>
  <c r="M3564" i="58"/>
  <c r="M3565" i="58"/>
  <c r="M3566" i="58"/>
  <c r="M3567" i="58"/>
  <c r="M3568" i="58"/>
  <c r="M3569" i="58"/>
  <c r="M3570" i="58"/>
  <c r="P3564" i="58"/>
  <c r="P3565" i="58"/>
  <c r="P3566" i="58"/>
  <c r="P3567" i="58"/>
  <c r="P3568" i="58"/>
  <c r="P3569" i="58"/>
  <c r="P3570" i="58"/>
  <c r="Q3564" i="58"/>
  <c r="Q3565" i="58"/>
  <c r="Q3566" i="58"/>
  <c r="Q3567" i="58"/>
  <c r="Q3568" i="58"/>
  <c r="Q3569" i="58"/>
  <c r="Q3570" i="58"/>
  <c r="R3564" i="58"/>
  <c r="T3564" i="58" s="1"/>
  <c r="V3564" i="58" s="1"/>
  <c r="R3565" i="58"/>
  <c r="T3565" i="58" s="1"/>
  <c r="V3565" i="58" s="1"/>
  <c r="R3566" i="58"/>
  <c r="T3566" i="58" s="1"/>
  <c r="V3566" i="58" s="1"/>
  <c r="R3567" i="58"/>
  <c r="T3567" i="58" s="1"/>
  <c r="V3567" i="58" s="1"/>
  <c r="R3568" i="58"/>
  <c r="T3568" i="58" s="1"/>
  <c r="V3568" i="58" s="1"/>
  <c r="R3569" i="58"/>
  <c r="T3569" i="58" s="1"/>
  <c r="V3569" i="58" s="1"/>
  <c r="R3570" i="58"/>
  <c r="T3570" i="58" s="1"/>
  <c r="V3570" i="58" s="1"/>
  <c r="X3564" i="58"/>
  <c r="X3565" i="58"/>
  <c r="X3566" i="58"/>
  <c r="X3567" i="58"/>
  <c r="X3568" i="58"/>
  <c r="X3569" i="58"/>
  <c r="X3570" i="58"/>
  <c r="A3571" i="58"/>
  <c r="A3572" i="58"/>
  <c r="A3573" i="58"/>
  <c r="A3574" i="58"/>
  <c r="A3575" i="58"/>
  <c r="A3576" i="58"/>
  <c r="A3577" i="58"/>
  <c r="B3571" i="58"/>
  <c r="B3572" i="58"/>
  <c r="B3573" i="58"/>
  <c r="B3574" i="58"/>
  <c r="B3575" i="58"/>
  <c r="B3576" i="58"/>
  <c r="B3577" i="58"/>
  <c r="D3571" i="58"/>
  <c r="E3571" i="58" s="1"/>
  <c r="D3572" i="58"/>
  <c r="E3572" i="58" s="1"/>
  <c r="D3573" i="58"/>
  <c r="E3573" i="58" s="1"/>
  <c r="D3574" i="58"/>
  <c r="E3574" i="58" s="1"/>
  <c r="D3575" i="58"/>
  <c r="E3575" i="58" s="1"/>
  <c r="D3576" i="58"/>
  <c r="E3576" i="58" s="1"/>
  <c r="D3577" i="58"/>
  <c r="E3577" i="58" s="1"/>
  <c r="F3571" i="58"/>
  <c r="F3572" i="58"/>
  <c r="F3573" i="58"/>
  <c r="F3574" i="58"/>
  <c r="F3575" i="58"/>
  <c r="F3576" i="58"/>
  <c r="F3577" i="58"/>
  <c r="J3571" i="58"/>
  <c r="J3572" i="58"/>
  <c r="J3573" i="58"/>
  <c r="J3574" i="58"/>
  <c r="J3575" i="58"/>
  <c r="J3576" i="58"/>
  <c r="J3577" i="58"/>
  <c r="K3571" i="58"/>
  <c r="K3572" i="58"/>
  <c r="K3573" i="58"/>
  <c r="K3574" i="58"/>
  <c r="K3575" i="58"/>
  <c r="K3576" i="58"/>
  <c r="K3577" i="58"/>
  <c r="M3571" i="58"/>
  <c r="M3572" i="58"/>
  <c r="M3573" i="58"/>
  <c r="M3574" i="58"/>
  <c r="M3575" i="58"/>
  <c r="M3576" i="58"/>
  <c r="M3577" i="58"/>
  <c r="P3571" i="58"/>
  <c r="P3572" i="58"/>
  <c r="P3573" i="58"/>
  <c r="P3574" i="58"/>
  <c r="P3575" i="58"/>
  <c r="P3576" i="58"/>
  <c r="P3577" i="58"/>
  <c r="Q3571" i="58"/>
  <c r="Q3572" i="58"/>
  <c r="Q3573" i="58"/>
  <c r="Q3574" i="58"/>
  <c r="Q3575" i="58"/>
  <c r="Q3576" i="58"/>
  <c r="Q3577" i="58"/>
  <c r="R3571" i="58"/>
  <c r="T3571" i="58" s="1"/>
  <c r="V3571" i="58" s="1"/>
  <c r="R3572" i="58"/>
  <c r="T3572" i="58" s="1"/>
  <c r="V3572" i="58" s="1"/>
  <c r="R3573" i="58"/>
  <c r="T3573" i="58" s="1"/>
  <c r="V3573" i="58" s="1"/>
  <c r="R3574" i="58"/>
  <c r="T3574" i="58" s="1"/>
  <c r="V3574" i="58" s="1"/>
  <c r="R3575" i="58"/>
  <c r="T3575" i="58" s="1"/>
  <c r="V3575" i="58" s="1"/>
  <c r="R3576" i="58"/>
  <c r="T3576" i="58" s="1"/>
  <c r="V3576" i="58" s="1"/>
  <c r="R3577" i="58"/>
  <c r="T3577" i="58" s="1"/>
  <c r="V3577" i="58" s="1"/>
  <c r="X3571" i="58"/>
  <c r="X3572" i="58"/>
  <c r="X3573" i="58"/>
  <c r="X3574" i="58"/>
  <c r="X3575" i="58"/>
  <c r="X3576" i="58"/>
  <c r="X3577" i="58"/>
  <c r="A3578" i="58"/>
  <c r="A3579" i="58"/>
  <c r="A3580" i="58"/>
  <c r="A3581" i="58"/>
  <c r="A3582" i="58"/>
  <c r="A3583" i="58"/>
  <c r="A3584" i="58"/>
  <c r="B3578" i="58"/>
  <c r="B3579" i="58"/>
  <c r="B3580" i="58"/>
  <c r="B3581" i="58"/>
  <c r="B3582" i="58"/>
  <c r="B3583" i="58"/>
  <c r="B3584" i="58"/>
  <c r="D3578" i="58"/>
  <c r="E3578" i="58" s="1"/>
  <c r="D3579" i="58"/>
  <c r="E3579" i="58" s="1"/>
  <c r="D3580" i="58"/>
  <c r="E3580" i="58" s="1"/>
  <c r="D3581" i="58"/>
  <c r="E3581" i="58" s="1"/>
  <c r="D3582" i="58"/>
  <c r="E3582" i="58" s="1"/>
  <c r="D3583" i="58"/>
  <c r="E3583" i="58" s="1"/>
  <c r="D3584" i="58"/>
  <c r="E3584" i="58" s="1"/>
  <c r="F3578" i="58"/>
  <c r="F3579" i="58"/>
  <c r="F3580" i="58"/>
  <c r="F3581" i="58"/>
  <c r="F3582" i="58"/>
  <c r="F3583" i="58"/>
  <c r="F3584" i="58"/>
  <c r="J3578" i="58"/>
  <c r="J3579" i="58"/>
  <c r="J3580" i="58"/>
  <c r="J3581" i="58"/>
  <c r="J3582" i="58"/>
  <c r="J3583" i="58"/>
  <c r="J3584" i="58"/>
  <c r="K3578" i="58"/>
  <c r="K3579" i="58"/>
  <c r="K3580" i="58"/>
  <c r="K3581" i="58"/>
  <c r="K3582" i="58"/>
  <c r="K3583" i="58"/>
  <c r="K3584" i="58"/>
  <c r="M3578" i="58"/>
  <c r="M3579" i="58"/>
  <c r="M3580" i="58"/>
  <c r="M3581" i="58"/>
  <c r="M3582" i="58"/>
  <c r="M3583" i="58"/>
  <c r="M3584" i="58"/>
  <c r="P3578" i="58"/>
  <c r="P3579" i="58"/>
  <c r="P3580" i="58"/>
  <c r="P3581" i="58"/>
  <c r="P3582" i="58"/>
  <c r="P3583" i="58"/>
  <c r="P3584" i="58"/>
  <c r="Q3578" i="58"/>
  <c r="Q3579" i="58"/>
  <c r="Q3580" i="58"/>
  <c r="Q3581" i="58"/>
  <c r="Q3582" i="58"/>
  <c r="Q3583" i="58"/>
  <c r="Q3584" i="58"/>
  <c r="R3578" i="58"/>
  <c r="T3578" i="58" s="1"/>
  <c r="V3578" i="58" s="1"/>
  <c r="R3579" i="58"/>
  <c r="T3579" i="58" s="1"/>
  <c r="V3579" i="58" s="1"/>
  <c r="R3580" i="58"/>
  <c r="T3580" i="58" s="1"/>
  <c r="V3580" i="58" s="1"/>
  <c r="R3581" i="58"/>
  <c r="T3581" i="58" s="1"/>
  <c r="V3581" i="58" s="1"/>
  <c r="R3582" i="58"/>
  <c r="T3582" i="58" s="1"/>
  <c r="V3582" i="58" s="1"/>
  <c r="R3583" i="58"/>
  <c r="T3583" i="58" s="1"/>
  <c r="V3583" i="58" s="1"/>
  <c r="R3584" i="58"/>
  <c r="T3584" i="58" s="1"/>
  <c r="V3584" i="58" s="1"/>
  <c r="X3578" i="58"/>
  <c r="X3579" i="58"/>
  <c r="X3580" i="58"/>
  <c r="X3581" i="58"/>
  <c r="X3582" i="58"/>
  <c r="X3583" i="58"/>
  <c r="X3584" i="58"/>
  <c r="A3585" i="58"/>
  <c r="A3586" i="58"/>
  <c r="A3587" i="58"/>
  <c r="A3588" i="58"/>
  <c r="A3589" i="58"/>
  <c r="A3590" i="58"/>
  <c r="A3591" i="58"/>
  <c r="B3585" i="58"/>
  <c r="B3586" i="58"/>
  <c r="B3587" i="58"/>
  <c r="B3588" i="58"/>
  <c r="B3589" i="58"/>
  <c r="B3590" i="58"/>
  <c r="B3591" i="58"/>
  <c r="D3585" i="58"/>
  <c r="E3585" i="58" s="1"/>
  <c r="D3586" i="58"/>
  <c r="E3586" i="58" s="1"/>
  <c r="D3587" i="58"/>
  <c r="E3587" i="58" s="1"/>
  <c r="D3588" i="58"/>
  <c r="E3588" i="58" s="1"/>
  <c r="D3589" i="58"/>
  <c r="E3589" i="58" s="1"/>
  <c r="D3590" i="58"/>
  <c r="E3590" i="58" s="1"/>
  <c r="D3591" i="58"/>
  <c r="E3591" i="58" s="1"/>
  <c r="F3585" i="58"/>
  <c r="F3586" i="58"/>
  <c r="F3587" i="58"/>
  <c r="F3588" i="58"/>
  <c r="F3589" i="58"/>
  <c r="F3590" i="58"/>
  <c r="F3591" i="58"/>
  <c r="J3585" i="58"/>
  <c r="J3586" i="58"/>
  <c r="J3587" i="58"/>
  <c r="J3588" i="58"/>
  <c r="J3589" i="58"/>
  <c r="J3590" i="58"/>
  <c r="J3591" i="58"/>
  <c r="K3585" i="58"/>
  <c r="K3586" i="58"/>
  <c r="K3587" i="58"/>
  <c r="K3588" i="58"/>
  <c r="K3589" i="58"/>
  <c r="K3590" i="58"/>
  <c r="K3591" i="58"/>
  <c r="M3585" i="58"/>
  <c r="M3586" i="58"/>
  <c r="M3587" i="58"/>
  <c r="M3588" i="58"/>
  <c r="M3589" i="58"/>
  <c r="M3590" i="58"/>
  <c r="M3591" i="58"/>
  <c r="P3585" i="58"/>
  <c r="P3586" i="58"/>
  <c r="P3587" i="58"/>
  <c r="P3588" i="58"/>
  <c r="P3589" i="58"/>
  <c r="P3590" i="58"/>
  <c r="P3591" i="58"/>
  <c r="Q3585" i="58"/>
  <c r="Q3586" i="58"/>
  <c r="Q3587" i="58"/>
  <c r="Q3588" i="58"/>
  <c r="Q3589" i="58"/>
  <c r="Q3590" i="58"/>
  <c r="Q3591" i="58"/>
  <c r="R3585" i="58"/>
  <c r="T3585" i="58" s="1"/>
  <c r="V3585" i="58" s="1"/>
  <c r="R3586" i="58"/>
  <c r="T3586" i="58" s="1"/>
  <c r="V3586" i="58" s="1"/>
  <c r="R3587" i="58"/>
  <c r="T3587" i="58" s="1"/>
  <c r="V3587" i="58" s="1"/>
  <c r="R3588" i="58"/>
  <c r="T3588" i="58" s="1"/>
  <c r="V3588" i="58" s="1"/>
  <c r="R3589" i="58"/>
  <c r="T3589" i="58" s="1"/>
  <c r="V3589" i="58" s="1"/>
  <c r="R3590" i="58"/>
  <c r="T3590" i="58" s="1"/>
  <c r="V3590" i="58" s="1"/>
  <c r="R3591" i="58"/>
  <c r="T3591" i="58" s="1"/>
  <c r="V3591" i="58" s="1"/>
  <c r="X3585" i="58"/>
  <c r="X3586" i="58"/>
  <c r="X3587" i="58"/>
  <c r="X3588" i="58"/>
  <c r="X3589" i="58"/>
  <c r="X3590" i="58"/>
  <c r="X3591" i="58"/>
  <c r="A3592" i="58"/>
  <c r="A3593" i="58"/>
  <c r="A3594" i="58"/>
  <c r="A3595" i="58"/>
  <c r="A3596" i="58"/>
  <c r="A3597" i="58"/>
  <c r="A3598" i="58"/>
  <c r="B3592" i="58"/>
  <c r="B3593" i="58"/>
  <c r="B3594" i="58"/>
  <c r="B3595" i="58"/>
  <c r="B3596" i="58"/>
  <c r="B3597" i="58"/>
  <c r="B3598" i="58"/>
  <c r="D3592" i="58"/>
  <c r="E3592" i="58" s="1"/>
  <c r="D3593" i="58"/>
  <c r="E3593" i="58" s="1"/>
  <c r="D3594" i="58"/>
  <c r="E3594" i="58" s="1"/>
  <c r="D3595" i="58"/>
  <c r="E3595" i="58" s="1"/>
  <c r="D3596" i="58"/>
  <c r="E3596" i="58" s="1"/>
  <c r="D3597" i="58"/>
  <c r="E3597" i="58" s="1"/>
  <c r="D3598" i="58"/>
  <c r="E3598" i="58" s="1"/>
  <c r="F3592" i="58"/>
  <c r="F3593" i="58"/>
  <c r="F3594" i="58"/>
  <c r="F3595" i="58"/>
  <c r="F3596" i="58"/>
  <c r="F3597" i="58"/>
  <c r="F3598" i="58"/>
  <c r="J3592" i="58"/>
  <c r="J3593" i="58"/>
  <c r="J3594" i="58"/>
  <c r="J3595" i="58"/>
  <c r="J3596" i="58"/>
  <c r="J3597" i="58"/>
  <c r="J3598" i="58"/>
  <c r="K3592" i="58"/>
  <c r="K3593" i="58"/>
  <c r="K3594" i="58"/>
  <c r="K3595" i="58"/>
  <c r="K3596" i="58"/>
  <c r="K3597" i="58"/>
  <c r="K3598" i="58"/>
  <c r="M3592" i="58"/>
  <c r="M3593" i="58"/>
  <c r="M3594" i="58"/>
  <c r="M3595" i="58"/>
  <c r="M3596" i="58"/>
  <c r="M3597" i="58"/>
  <c r="M3598" i="58"/>
  <c r="P3592" i="58"/>
  <c r="P3593" i="58"/>
  <c r="P3594" i="58"/>
  <c r="P3595" i="58"/>
  <c r="P3596" i="58"/>
  <c r="P3597" i="58"/>
  <c r="P3598" i="58"/>
  <c r="Q3592" i="58"/>
  <c r="Q3593" i="58"/>
  <c r="Q3594" i="58"/>
  <c r="Q3595" i="58"/>
  <c r="Q3596" i="58"/>
  <c r="Q3597" i="58"/>
  <c r="Q3598" i="58"/>
  <c r="R3592" i="58"/>
  <c r="T3592" i="58" s="1"/>
  <c r="V3592" i="58" s="1"/>
  <c r="R3593" i="58"/>
  <c r="T3593" i="58" s="1"/>
  <c r="V3593" i="58" s="1"/>
  <c r="R3594" i="58"/>
  <c r="T3594" i="58" s="1"/>
  <c r="V3594" i="58" s="1"/>
  <c r="R3595" i="58"/>
  <c r="T3595" i="58" s="1"/>
  <c r="V3595" i="58" s="1"/>
  <c r="R3596" i="58"/>
  <c r="T3596" i="58" s="1"/>
  <c r="V3596" i="58" s="1"/>
  <c r="R3597" i="58"/>
  <c r="T3597" i="58" s="1"/>
  <c r="V3597" i="58" s="1"/>
  <c r="R3598" i="58"/>
  <c r="T3598" i="58" s="1"/>
  <c r="V3598" i="58" s="1"/>
  <c r="X3592" i="58"/>
  <c r="X3593" i="58"/>
  <c r="X3594" i="58"/>
  <c r="X3595" i="58"/>
  <c r="X3596" i="58"/>
  <c r="X3597" i="58"/>
  <c r="X3598" i="58"/>
  <c r="A3599" i="58"/>
  <c r="A3600" i="58"/>
  <c r="A3601" i="58"/>
  <c r="A3602" i="58"/>
  <c r="A3603" i="58"/>
  <c r="A3604" i="58"/>
  <c r="A3605" i="58"/>
  <c r="B3599" i="58"/>
  <c r="B3600" i="58"/>
  <c r="B3601" i="58"/>
  <c r="B3602" i="58"/>
  <c r="B3603" i="58"/>
  <c r="B3604" i="58"/>
  <c r="B3605" i="58"/>
  <c r="D3599" i="58"/>
  <c r="E3599" i="58" s="1"/>
  <c r="D3600" i="58"/>
  <c r="E3600" i="58" s="1"/>
  <c r="D3601" i="58"/>
  <c r="E3601" i="58" s="1"/>
  <c r="D3602" i="58"/>
  <c r="E3602" i="58" s="1"/>
  <c r="D3603" i="58"/>
  <c r="E3603" i="58" s="1"/>
  <c r="D3604" i="58"/>
  <c r="E3604" i="58" s="1"/>
  <c r="D3605" i="58"/>
  <c r="E3605" i="58" s="1"/>
  <c r="F3599" i="58"/>
  <c r="F3600" i="58"/>
  <c r="F3601" i="58"/>
  <c r="F3602" i="58"/>
  <c r="F3603" i="58"/>
  <c r="F3604" i="58"/>
  <c r="F3605" i="58"/>
  <c r="J3599" i="58"/>
  <c r="J3600" i="58"/>
  <c r="J3601" i="58"/>
  <c r="J3602" i="58"/>
  <c r="J3603" i="58"/>
  <c r="J3604" i="58"/>
  <c r="J3605" i="58"/>
  <c r="K3599" i="58"/>
  <c r="K3600" i="58"/>
  <c r="K3601" i="58"/>
  <c r="K3602" i="58"/>
  <c r="K3603" i="58"/>
  <c r="K3604" i="58"/>
  <c r="K3605" i="58"/>
  <c r="M3599" i="58"/>
  <c r="M3600" i="58"/>
  <c r="M3601" i="58"/>
  <c r="M3602" i="58"/>
  <c r="M3603" i="58"/>
  <c r="M3604" i="58"/>
  <c r="M3605" i="58"/>
  <c r="P3599" i="58"/>
  <c r="P3600" i="58"/>
  <c r="P3601" i="58"/>
  <c r="P3602" i="58"/>
  <c r="P3603" i="58"/>
  <c r="P3604" i="58"/>
  <c r="P3605" i="58"/>
  <c r="Q3599" i="58"/>
  <c r="Q3600" i="58"/>
  <c r="Q3601" i="58"/>
  <c r="Q3602" i="58"/>
  <c r="Q3603" i="58"/>
  <c r="Q3604" i="58"/>
  <c r="Q3605" i="58"/>
  <c r="R3599" i="58"/>
  <c r="T3599" i="58" s="1"/>
  <c r="V3599" i="58" s="1"/>
  <c r="R3600" i="58"/>
  <c r="T3600" i="58" s="1"/>
  <c r="V3600" i="58" s="1"/>
  <c r="R3601" i="58"/>
  <c r="T3601" i="58" s="1"/>
  <c r="V3601" i="58" s="1"/>
  <c r="R3602" i="58"/>
  <c r="T3602" i="58" s="1"/>
  <c r="V3602" i="58" s="1"/>
  <c r="R3603" i="58"/>
  <c r="T3603" i="58" s="1"/>
  <c r="V3603" i="58" s="1"/>
  <c r="R3604" i="58"/>
  <c r="T3604" i="58" s="1"/>
  <c r="V3604" i="58" s="1"/>
  <c r="R3605" i="58"/>
  <c r="T3605" i="58" s="1"/>
  <c r="V3605" i="58" s="1"/>
  <c r="X3599" i="58"/>
  <c r="X3600" i="58"/>
  <c r="X3601" i="58"/>
  <c r="X3602" i="58"/>
  <c r="X3603" i="58"/>
  <c r="X3604" i="58"/>
  <c r="X3605" i="58"/>
  <c r="A3606" i="58"/>
  <c r="A3607" i="58"/>
  <c r="A3608" i="58"/>
  <c r="A3609" i="58"/>
  <c r="A3610" i="58"/>
  <c r="A3611" i="58"/>
  <c r="A3612" i="58"/>
  <c r="B3606" i="58"/>
  <c r="B3607" i="58"/>
  <c r="B3608" i="58"/>
  <c r="B3609" i="58"/>
  <c r="B3610" i="58"/>
  <c r="B3611" i="58"/>
  <c r="B3612" i="58"/>
  <c r="D3606" i="58"/>
  <c r="E3606" i="58" s="1"/>
  <c r="D3607" i="58"/>
  <c r="E3607" i="58" s="1"/>
  <c r="D3608" i="58"/>
  <c r="E3608" i="58" s="1"/>
  <c r="D3609" i="58"/>
  <c r="E3609" i="58" s="1"/>
  <c r="D3610" i="58"/>
  <c r="E3610" i="58" s="1"/>
  <c r="D3611" i="58"/>
  <c r="E3611" i="58" s="1"/>
  <c r="D3612" i="58"/>
  <c r="E3612" i="58" s="1"/>
  <c r="F3606" i="58"/>
  <c r="F3607" i="58"/>
  <c r="F3608" i="58"/>
  <c r="F3609" i="58"/>
  <c r="F3610" i="58"/>
  <c r="F3611" i="58"/>
  <c r="F3612" i="58"/>
  <c r="J3606" i="58"/>
  <c r="J3607" i="58"/>
  <c r="J3608" i="58"/>
  <c r="J3609" i="58"/>
  <c r="J3610" i="58"/>
  <c r="J3611" i="58"/>
  <c r="J3612" i="58"/>
  <c r="K3606" i="58"/>
  <c r="K3607" i="58"/>
  <c r="K3608" i="58"/>
  <c r="K3609" i="58"/>
  <c r="K3610" i="58"/>
  <c r="K3611" i="58"/>
  <c r="K3612" i="58"/>
  <c r="M3606" i="58"/>
  <c r="M3607" i="58"/>
  <c r="M3608" i="58"/>
  <c r="M3609" i="58"/>
  <c r="M3610" i="58"/>
  <c r="M3611" i="58"/>
  <c r="M3612" i="58"/>
  <c r="P3606" i="58"/>
  <c r="P3607" i="58"/>
  <c r="P3608" i="58"/>
  <c r="P3609" i="58"/>
  <c r="P3610" i="58"/>
  <c r="P3611" i="58"/>
  <c r="P3612" i="58"/>
  <c r="Q3606" i="58"/>
  <c r="Q3607" i="58"/>
  <c r="Q3608" i="58"/>
  <c r="Q3609" i="58"/>
  <c r="Q3610" i="58"/>
  <c r="Q3611" i="58"/>
  <c r="Q3612" i="58"/>
  <c r="R3606" i="58"/>
  <c r="T3606" i="58" s="1"/>
  <c r="V3606" i="58" s="1"/>
  <c r="R3607" i="58"/>
  <c r="T3607" i="58" s="1"/>
  <c r="V3607" i="58" s="1"/>
  <c r="R3608" i="58"/>
  <c r="T3608" i="58" s="1"/>
  <c r="V3608" i="58" s="1"/>
  <c r="R3609" i="58"/>
  <c r="T3609" i="58" s="1"/>
  <c r="V3609" i="58" s="1"/>
  <c r="R3610" i="58"/>
  <c r="T3610" i="58" s="1"/>
  <c r="V3610" i="58" s="1"/>
  <c r="R3611" i="58"/>
  <c r="T3611" i="58" s="1"/>
  <c r="V3611" i="58" s="1"/>
  <c r="R3612" i="58"/>
  <c r="T3612" i="58" s="1"/>
  <c r="V3612" i="58" s="1"/>
  <c r="X3606" i="58"/>
  <c r="X3607" i="58"/>
  <c r="X3608" i="58"/>
  <c r="X3609" i="58"/>
  <c r="X3610" i="58"/>
  <c r="X3611" i="58"/>
  <c r="X3612" i="58"/>
  <c r="A3613" i="58"/>
  <c r="A3614" i="58"/>
  <c r="A3615" i="58"/>
  <c r="A3616" i="58"/>
  <c r="A3617" i="58"/>
  <c r="A3618" i="58"/>
  <c r="A3619" i="58"/>
  <c r="B3613" i="58"/>
  <c r="B3614" i="58"/>
  <c r="B3615" i="58"/>
  <c r="B3616" i="58"/>
  <c r="B3617" i="58"/>
  <c r="B3618" i="58"/>
  <c r="B3619" i="58"/>
  <c r="D3613" i="58"/>
  <c r="E3613" i="58" s="1"/>
  <c r="D3614" i="58"/>
  <c r="E3614" i="58" s="1"/>
  <c r="D3615" i="58"/>
  <c r="E3615" i="58" s="1"/>
  <c r="D3616" i="58"/>
  <c r="E3616" i="58" s="1"/>
  <c r="D3617" i="58"/>
  <c r="E3617" i="58" s="1"/>
  <c r="D3618" i="58"/>
  <c r="E3618" i="58" s="1"/>
  <c r="D3619" i="58"/>
  <c r="E3619" i="58" s="1"/>
  <c r="F3613" i="58"/>
  <c r="F3614" i="58"/>
  <c r="F3615" i="58"/>
  <c r="F3616" i="58"/>
  <c r="F3617" i="58"/>
  <c r="F3618" i="58"/>
  <c r="F3619" i="58"/>
  <c r="J3613" i="58"/>
  <c r="J3614" i="58"/>
  <c r="J3615" i="58"/>
  <c r="J3616" i="58"/>
  <c r="J3617" i="58"/>
  <c r="J3618" i="58"/>
  <c r="J3619" i="58"/>
  <c r="K3613" i="58"/>
  <c r="K3614" i="58"/>
  <c r="K3615" i="58"/>
  <c r="K3616" i="58"/>
  <c r="K3617" i="58"/>
  <c r="K3618" i="58"/>
  <c r="K3619" i="58"/>
  <c r="M3613" i="58"/>
  <c r="M3614" i="58"/>
  <c r="M3615" i="58"/>
  <c r="M3616" i="58"/>
  <c r="M3617" i="58"/>
  <c r="M3618" i="58"/>
  <c r="M3619" i="58"/>
  <c r="P3613" i="58"/>
  <c r="P3614" i="58"/>
  <c r="P3615" i="58"/>
  <c r="P3616" i="58"/>
  <c r="P3617" i="58"/>
  <c r="P3618" i="58"/>
  <c r="P3619" i="58"/>
  <c r="Q3613" i="58"/>
  <c r="Q3614" i="58"/>
  <c r="Q3615" i="58"/>
  <c r="Q3616" i="58"/>
  <c r="Q3617" i="58"/>
  <c r="Q3618" i="58"/>
  <c r="Q3619" i="58"/>
  <c r="R3613" i="58"/>
  <c r="T3613" i="58" s="1"/>
  <c r="V3613" i="58" s="1"/>
  <c r="R3614" i="58"/>
  <c r="T3614" i="58" s="1"/>
  <c r="V3614" i="58" s="1"/>
  <c r="R3615" i="58"/>
  <c r="T3615" i="58" s="1"/>
  <c r="V3615" i="58" s="1"/>
  <c r="R3616" i="58"/>
  <c r="T3616" i="58" s="1"/>
  <c r="V3616" i="58" s="1"/>
  <c r="R3617" i="58"/>
  <c r="T3617" i="58" s="1"/>
  <c r="V3617" i="58" s="1"/>
  <c r="R3618" i="58"/>
  <c r="T3618" i="58" s="1"/>
  <c r="V3618" i="58" s="1"/>
  <c r="R3619" i="58"/>
  <c r="T3619" i="58" s="1"/>
  <c r="V3619" i="58" s="1"/>
  <c r="X3613" i="58"/>
  <c r="X3614" i="58"/>
  <c r="X3615" i="58"/>
  <c r="X3616" i="58"/>
  <c r="X3617" i="58"/>
  <c r="X3618" i="58"/>
  <c r="X3619" i="58"/>
  <c r="A3620" i="58"/>
  <c r="A3621" i="58"/>
  <c r="A3622" i="58"/>
  <c r="A3623" i="58"/>
  <c r="A3624" i="58"/>
  <c r="A3625" i="58"/>
  <c r="A3626" i="58"/>
  <c r="B3620" i="58"/>
  <c r="B3621" i="58"/>
  <c r="B3622" i="58"/>
  <c r="B3623" i="58"/>
  <c r="B3624" i="58"/>
  <c r="B3625" i="58"/>
  <c r="B3626" i="58"/>
  <c r="D3620" i="58"/>
  <c r="E3620" i="58" s="1"/>
  <c r="D3621" i="58"/>
  <c r="E3621" i="58" s="1"/>
  <c r="D3622" i="58"/>
  <c r="E3622" i="58" s="1"/>
  <c r="D3623" i="58"/>
  <c r="E3623" i="58" s="1"/>
  <c r="D3624" i="58"/>
  <c r="E3624" i="58" s="1"/>
  <c r="D3625" i="58"/>
  <c r="E3625" i="58" s="1"/>
  <c r="D3626" i="58"/>
  <c r="E3626" i="58" s="1"/>
  <c r="F3620" i="58"/>
  <c r="F3621" i="58"/>
  <c r="F3622" i="58"/>
  <c r="F3623" i="58"/>
  <c r="F3624" i="58"/>
  <c r="F3625" i="58"/>
  <c r="F3626" i="58"/>
  <c r="J3620" i="58"/>
  <c r="J3621" i="58"/>
  <c r="J3622" i="58"/>
  <c r="J3623" i="58"/>
  <c r="J3624" i="58"/>
  <c r="J3625" i="58"/>
  <c r="J3626" i="58"/>
  <c r="K3620" i="58"/>
  <c r="K3621" i="58"/>
  <c r="K3622" i="58"/>
  <c r="K3623" i="58"/>
  <c r="K3624" i="58"/>
  <c r="K3625" i="58"/>
  <c r="K3626" i="58"/>
  <c r="M3620" i="58"/>
  <c r="M3621" i="58"/>
  <c r="M3622" i="58"/>
  <c r="M3623" i="58"/>
  <c r="M3624" i="58"/>
  <c r="M3625" i="58"/>
  <c r="M3626" i="58"/>
  <c r="P3620" i="58"/>
  <c r="P3621" i="58"/>
  <c r="P3622" i="58"/>
  <c r="P3623" i="58"/>
  <c r="P3624" i="58"/>
  <c r="P3625" i="58"/>
  <c r="P3626" i="58"/>
  <c r="Q3620" i="58"/>
  <c r="Q3621" i="58"/>
  <c r="Q3622" i="58"/>
  <c r="Q3623" i="58"/>
  <c r="Q3624" i="58"/>
  <c r="Q3625" i="58"/>
  <c r="Q3626" i="58"/>
  <c r="R3620" i="58"/>
  <c r="T3620" i="58" s="1"/>
  <c r="V3620" i="58" s="1"/>
  <c r="R3621" i="58"/>
  <c r="T3621" i="58" s="1"/>
  <c r="V3621" i="58" s="1"/>
  <c r="R3622" i="58"/>
  <c r="T3622" i="58" s="1"/>
  <c r="V3622" i="58" s="1"/>
  <c r="R3623" i="58"/>
  <c r="T3623" i="58" s="1"/>
  <c r="V3623" i="58" s="1"/>
  <c r="R3624" i="58"/>
  <c r="T3624" i="58" s="1"/>
  <c r="V3624" i="58" s="1"/>
  <c r="R3625" i="58"/>
  <c r="T3625" i="58" s="1"/>
  <c r="V3625" i="58" s="1"/>
  <c r="R3626" i="58"/>
  <c r="T3626" i="58" s="1"/>
  <c r="V3626" i="58" s="1"/>
  <c r="X3620" i="58"/>
  <c r="X3621" i="58"/>
  <c r="X3622" i="58"/>
  <c r="X3623" i="58"/>
  <c r="X3624" i="58"/>
  <c r="X3625" i="58"/>
  <c r="X3626" i="58"/>
  <c r="A3627" i="58"/>
  <c r="A3628" i="58"/>
  <c r="A3629" i="58"/>
  <c r="A3630" i="58"/>
  <c r="A3631" i="58"/>
  <c r="A3632" i="58"/>
  <c r="A3633" i="58"/>
  <c r="B3627" i="58"/>
  <c r="B3628" i="58"/>
  <c r="B3629" i="58"/>
  <c r="B3630" i="58"/>
  <c r="B3631" i="58"/>
  <c r="B3632" i="58"/>
  <c r="B3633" i="58"/>
  <c r="D3627" i="58"/>
  <c r="E3627" i="58" s="1"/>
  <c r="D3628" i="58"/>
  <c r="E3628" i="58" s="1"/>
  <c r="D3629" i="58"/>
  <c r="E3629" i="58" s="1"/>
  <c r="D3630" i="58"/>
  <c r="E3630" i="58" s="1"/>
  <c r="D3631" i="58"/>
  <c r="E3631" i="58" s="1"/>
  <c r="D3632" i="58"/>
  <c r="E3632" i="58" s="1"/>
  <c r="D3633" i="58"/>
  <c r="E3633" i="58" s="1"/>
  <c r="F3627" i="58"/>
  <c r="F3628" i="58"/>
  <c r="F3629" i="58"/>
  <c r="F3630" i="58"/>
  <c r="F3631" i="58"/>
  <c r="F3632" i="58"/>
  <c r="F3633" i="58"/>
  <c r="J3627" i="58"/>
  <c r="J3628" i="58"/>
  <c r="J3629" i="58"/>
  <c r="J3630" i="58"/>
  <c r="J3631" i="58"/>
  <c r="J3632" i="58"/>
  <c r="J3633" i="58"/>
  <c r="K3627" i="58"/>
  <c r="K3628" i="58"/>
  <c r="K3629" i="58"/>
  <c r="K3630" i="58"/>
  <c r="K3631" i="58"/>
  <c r="K3632" i="58"/>
  <c r="K3633" i="58"/>
  <c r="M3627" i="58"/>
  <c r="M3628" i="58"/>
  <c r="M3629" i="58"/>
  <c r="M3630" i="58"/>
  <c r="M3631" i="58"/>
  <c r="M3632" i="58"/>
  <c r="M3633" i="58"/>
  <c r="P3627" i="58"/>
  <c r="P3628" i="58"/>
  <c r="P3629" i="58"/>
  <c r="P3630" i="58"/>
  <c r="P3631" i="58"/>
  <c r="P3632" i="58"/>
  <c r="P3633" i="58"/>
  <c r="Q3627" i="58"/>
  <c r="Q3628" i="58"/>
  <c r="Q3629" i="58"/>
  <c r="Q3630" i="58"/>
  <c r="Q3631" i="58"/>
  <c r="Q3632" i="58"/>
  <c r="Q3633" i="58"/>
  <c r="R3627" i="58"/>
  <c r="T3627" i="58" s="1"/>
  <c r="V3627" i="58" s="1"/>
  <c r="R3628" i="58"/>
  <c r="T3628" i="58" s="1"/>
  <c r="V3628" i="58" s="1"/>
  <c r="R3629" i="58"/>
  <c r="T3629" i="58" s="1"/>
  <c r="V3629" i="58" s="1"/>
  <c r="R3630" i="58"/>
  <c r="T3630" i="58" s="1"/>
  <c r="V3630" i="58" s="1"/>
  <c r="R3631" i="58"/>
  <c r="T3631" i="58" s="1"/>
  <c r="V3631" i="58" s="1"/>
  <c r="R3632" i="58"/>
  <c r="T3632" i="58" s="1"/>
  <c r="V3632" i="58" s="1"/>
  <c r="R3633" i="58"/>
  <c r="T3633" i="58" s="1"/>
  <c r="V3633" i="58" s="1"/>
  <c r="X3627" i="58"/>
  <c r="X3628" i="58"/>
  <c r="X3629" i="58"/>
  <c r="X3630" i="58"/>
  <c r="X3631" i="58"/>
  <c r="X3632" i="58"/>
  <c r="X3633" i="58"/>
  <c r="A3634" i="58"/>
  <c r="A3635" i="58"/>
  <c r="A3636" i="58"/>
  <c r="A3637" i="58"/>
  <c r="A3638" i="58"/>
  <c r="A3639" i="58"/>
  <c r="A3640" i="58"/>
  <c r="B3634" i="58"/>
  <c r="B3635" i="58"/>
  <c r="B3636" i="58"/>
  <c r="B3637" i="58"/>
  <c r="B3638" i="58"/>
  <c r="B3639" i="58"/>
  <c r="B3640" i="58"/>
  <c r="D3634" i="58"/>
  <c r="E3634" i="58" s="1"/>
  <c r="D3635" i="58"/>
  <c r="E3635" i="58" s="1"/>
  <c r="D3636" i="58"/>
  <c r="E3636" i="58" s="1"/>
  <c r="D3637" i="58"/>
  <c r="E3637" i="58" s="1"/>
  <c r="D3638" i="58"/>
  <c r="E3638" i="58" s="1"/>
  <c r="D3639" i="58"/>
  <c r="E3639" i="58" s="1"/>
  <c r="D3640" i="58"/>
  <c r="E3640" i="58" s="1"/>
  <c r="F3634" i="58"/>
  <c r="F3635" i="58"/>
  <c r="F3636" i="58"/>
  <c r="F3637" i="58"/>
  <c r="F3638" i="58"/>
  <c r="F3639" i="58"/>
  <c r="F3640" i="58"/>
  <c r="J3634" i="58"/>
  <c r="J3635" i="58"/>
  <c r="J3636" i="58"/>
  <c r="J3637" i="58"/>
  <c r="J3638" i="58"/>
  <c r="J3639" i="58"/>
  <c r="J3640" i="58"/>
  <c r="K3634" i="58"/>
  <c r="K3635" i="58"/>
  <c r="K3636" i="58"/>
  <c r="K3637" i="58"/>
  <c r="K3638" i="58"/>
  <c r="K3639" i="58"/>
  <c r="K3640" i="58"/>
  <c r="M3634" i="58"/>
  <c r="M3635" i="58"/>
  <c r="M3636" i="58"/>
  <c r="M3637" i="58"/>
  <c r="M3638" i="58"/>
  <c r="M3639" i="58"/>
  <c r="M3640" i="58"/>
  <c r="P3634" i="58"/>
  <c r="P3635" i="58"/>
  <c r="P3636" i="58"/>
  <c r="P3637" i="58"/>
  <c r="P3638" i="58"/>
  <c r="P3639" i="58"/>
  <c r="P3640" i="58"/>
  <c r="Q3634" i="58"/>
  <c r="Q3635" i="58"/>
  <c r="Q3636" i="58"/>
  <c r="Q3637" i="58"/>
  <c r="Q3638" i="58"/>
  <c r="Q3639" i="58"/>
  <c r="Q3640" i="58"/>
  <c r="R3634" i="58"/>
  <c r="T3634" i="58" s="1"/>
  <c r="V3634" i="58" s="1"/>
  <c r="R3635" i="58"/>
  <c r="T3635" i="58" s="1"/>
  <c r="V3635" i="58" s="1"/>
  <c r="R3636" i="58"/>
  <c r="T3636" i="58" s="1"/>
  <c r="V3636" i="58" s="1"/>
  <c r="R3637" i="58"/>
  <c r="T3637" i="58" s="1"/>
  <c r="V3637" i="58" s="1"/>
  <c r="R3638" i="58"/>
  <c r="T3638" i="58" s="1"/>
  <c r="V3638" i="58" s="1"/>
  <c r="R3639" i="58"/>
  <c r="T3639" i="58" s="1"/>
  <c r="V3639" i="58" s="1"/>
  <c r="R3640" i="58"/>
  <c r="T3640" i="58" s="1"/>
  <c r="V3640" i="58" s="1"/>
  <c r="X3634" i="58"/>
  <c r="X3635" i="58"/>
  <c r="X3636" i="58"/>
  <c r="X3637" i="58"/>
  <c r="X3638" i="58"/>
  <c r="X3639" i="58"/>
  <c r="X3640" i="58"/>
  <c r="A3641" i="58"/>
  <c r="A3642" i="58"/>
  <c r="A3643" i="58"/>
  <c r="A3644" i="58"/>
  <c r="A3645" i="58"/>
  <c r="A3646" i="58"/>
  <c r="A3745" i="58"/>
  <c r="B3641" i="58"/>
  <c r="B3642" i="58"/>
  <c r="B3643" i="58"/>
  <c r="B3644" i="58"/>
  <c r="B3645" i="58"/>
  <c r="B3646" i="58"/>
  <c r="B3745" i="58"/>
  <c r="D3641" i="58"/>
  <c r="E3641" i="58" s="1"/>
  <c r="D3642" i="58"/>
  <c r="E3642" i="58" s="1"/>
  <c r="D3643" i="58"/>
  <c r="E3643" i="58" s="1"/>
  <c r="D3644" i="58"/>
  <c r="E3644" i="58" s="1"/>
  <c r="D3645" i="58"/>
  <c r="E3645" i="58" s="1"/>
  <c r="D3646" i="58"/>
  <c r="E3646" i="58" s="1"/>
  <c r="D3745" i="58"/>
  <c r="E3745" i="58" s="1"/>
  <c r="F3641" i="58"/>
  <c r="F3642" i="58"/>
  <c r="F3643" i="58"/>
  <c r="F3644" i="58"/>
  <c r="F3645" i="58"/>
  <c r="F3646" i="58"/>
  <c r="F3745" i="58"/>
  <c r="J3641" i="58"/>
  <c r="J3642" i="58"/>
  <c r="J3643" i="58"/>
  <c r="J3644" i="58"/>
  <c r="J3645" i="58"/>
  <c r="J3646" i="58"/>
  <c r="J3745" i="58"/>
  <c r="K3641" i="58"/>
  <c r="K3642" i="58"/>
  <c r="K3643" i="58"/>
  <c r="K3644" i="58"/>
  <c r="K3645" i="58"/>
  <c r="K3646" i="58"/>
  <c r="K3745" i="58"/>
  <c r="M3641" i="58"/>
  <c r="M3642" i="58"/>
  <c r="M3643" i="58"/>
  <c r="M3644" i="58"/>
  <c r="M3645" i="58"/>
  <c r="M3646" i="58"/>
  <c r="M3745" i="58"/>
  <c r="P3641" i="58"/>
  <c r="P3642" i="58"/>
  <c r="P3643" i="58"/>
  <c r="P3644" i="58"/>
  <c r="P3645" i="58"/>
  <c r="P3646" i="58"/>
  <c r="P3745" i="58"/>
  <c r="Q3641" i="58"/>
  <c r="Q3642" i="58"/>
  <c r="Q3643" i="58"/>
  <c r="Q3644" i="58"/>
  <c r="Q3645" i="58"/>
  <c r="Q3646" i="58"/>
  <c r="Q3745" i="58"/>
  <c r="R3641" i="58"/>
  <c r="T3641" i="58" s="1"/>
  <c r="V3641" i="58" s="1"/>
  <c r="R3642" i="58"/>
  <c r="T3642" i="58" s="1"/>
  <c r="V3642" i="58" s="1"/>
  <c r="R3643" i="58"/>
  <c r="T3643" i="58" s="1"/>
  <c r="V3643" i="58" s="1"/>
  <c r="R3644" i="58"/>
  <c r="T3644" i="58" s="1"/>
  <c r="V3644" i="58" s="1"/>
  <c r="R3645" i="58"/>
  <c r="T3645" i="58" s="1"/>
  <c r="V3645" i="58" s="1"/>
  <c r="R3646" i="58"/>
  <c r="T3646" i="58" s="1"/>
  <c r="V3646" i="58" s="1"/>
  <c r="R3745" i="58"/>
  <c r="T3745" i="58" s="1"/>
  <c r="V3745" i="58" s="1"/>
  <c r="X3641" i="58"/>
  <c r="X3642" i="58"/>
  <c r="X3643" i="58"/>
  <c r="X3644" i="58"/>
  <c r="X3645" i="58"/>
  <c r="X3646" i="58"/>
  <c r="X3745" i="58"/>
  <c r="AE3512" i="58"/>
  <c r="AE3511" i="58"/>
  <c r="AE3510" i="58"/>
  <c r="AE3509" i="58"/>
  <c r="A3476" i="58"/>
  <c r="A3477" i="58"/>
  <c r="A3478" i="58"/>
  <c r="A3479" i="58"/>
  <c r="A3480" i="58"/>
  <c r="B3476" i="58"/>
  <c r="B3477" i="58"/>
  <c r="B3478" i="58"/>
  <c r="B3479" i="58"/>
  <c r="B3480" i="58"/>
  <c r="D3476" i="58"/>
  <c r="E3476" i="58" s="1"/>
  <c r="D3477" i="58"/>
  <c r="E3477" i="58" s="1"/>
  <c r="D3478" i="58"/>
  <c r="E3478" i="58" s="1"/>
  <c r="D3479" i="58"/>
  <c r="E3479" i="58" s="1"/>
  <c r="D3480" i="58"/>
  <c r="E3480" i="58" s="1"/>
  <c r="F3476" i="58"/>
  <c r="F3477" i="58"/>
  <c r="F3478" i="58"/>
  <c r="F3479" i="58"/>
  <c r="F3480" i="58"/>
  <c r="J3476" i="58"/>
  <c r="J3477" i="58"/>
  <c r="J3478" i="58"/>
  <c r="J3479" i="58"/>
  <c r="J3480" i="58"/>
  <c r="K3476" i="58"/>
  <c r="K3477" i="58"/>
  <c r="K3478" i="58"/>
  <c r="K3479" i="58"/>
  <c r="K3480" i="58"/>
  <c r="M3476" i="58"/>
  <c r="M3477" i="58"/>
  <c r="M3478" i="58"/>
  <c r="M3479" i="58"/>
  <c r="M3480" i="58"/>
  <c r="P3476" i="58"/>
  <c r="P3477" i="58"/>
  <c r="P3478" i="58"/>
  <c r="P3479" i="58"/>
  <c r="P3480" i="58"/>
  <c r="Q3476" i="58"/>
  <c r="Q3477" i="58"/>
  <c r="Q3478" i="58"/>
  <c r="Q3479" i="58"/>
  <c r="Q3480" i="58"/>
  <c r="R3476" i="58"/>
  <c r="T3476" i="58" s="1"/>
  <c r="V3476" i="58" s="1"/>
  <c r="R3477" i="58"/>
  <c r="T3477" i="58" s="1"/>
  <c r="V3477" i="58" s="1"/>
  <c r="R3478" i="58"/>
  <c r="T3478" i="58" s="1"/>
  <c r="V3478" i="58" s="1"/>
  <c r="R3479" i="58"/>
  <c r="T3479" i="58" s="1"/>
  <c r="V3479" i="58" s="1"/>
  <c r="R3480" i="58"/>
  <c r="T3480" i="58" s="1"/>
  <c r="V3480" i="58" s="1"/>
  <c r="X3476" i="58"/>
  <c r="X3477" i="58"/>
  <c r="X3478" i="58"/>
  <c r="X3479" i="58"/>
  <c r="X3480" i="58"/>
  <c r="A3481" i="58"/>
  <c r="A3482" i="58"/>
  <c r="A3483" i="58"/>
  <c r="A3484" i="58"/>
  <c r="A3485" i="58"/>
  <c r="B3481" i="58"/>
  <c r="B3482" i="58"/>
  <c r="B3483" i="58"/>
  <c r="B3484" i="58"/>
  <c r="B3485" i="58"/>
  <c r="D3481" i="58"/>
  <c r="E3481" i="58" s="1"/>
  <c r="D3482" i="58"/>
  <c r="E3482" i="58" s="1"/>
  <c r="D3483" i="58"/>
  <c r="E3483" i="58" s="1"/>
  <c r="D3484" i="58"/>
  <c r="E3484" i="58" s="1"/>
  <c r="D3485" i="58"/>
  <c r="E3485" i="58" s="1"/>
  <c r="F3481" i="58"/>
  <c r="F3482" i="58"/>
  <c r="F3483" i="58"/>
  <c r="F3484" i="58"/>
  <c r="F3485" i="58"/>
  <c r="J3481" i="58"/>
  <c r="J3482" i="58"/>
  <c r="J3483" i="58"/>
  <c r="J3484" i="58"/>
  <c r="J3485" i="58"/>
  <c r="K3481" i="58"/>
  <c r="K3482" i="58"/>
  <c r="K3483" i="58"/>
  <c r="K3484" i="58"/>
  <c r="K3485" i="58"/>
  <c r="M3481" i="58"/>
  <c r="M3482" i="58"/>
  <c r="M3483" i="58"/>
  <c r="M3484" i="58"/>
  <c r="M3485" i="58"/>
  <c r="P3481" i="58"/>
  <c r="P3482" i="58"/>
  <c r="P3483" i="58"/>
  <c r="P3484" i="58"/>
  <c r="P3485" i="58"/>
  <c r="Q3481" i="58"/>
  <c r="Q3482" i="58"/>
  <c r="Q3483" i="58"/>
  <c r="Q3484" i="58"/>
  <c r="Q3485" i="58"/>
  <c r="R3481" i="58"/>
  <c r="T3481" i="58" s="1"/>
  <c r="V3481" i="58" s="1"/>
  <c r="R3482" i="58"/>
  <c r="T3482" i="58" s="1"/>
  <c r="V3482" i="58" s="1"/>
  <c r="R3483" i="58"/>
  <c r="T3483" i="58" s="1"/>
  <c r="V3483" i="58" s="1"/>
  <c r="R3484" i="58"/>
  <c r="T3484" i="58" s="1"/>
  <c r="V3484" i="58" s="1"/>
  <c r="R3485" i="58"/>
  <c r="T3485" i="58" s="1"/>
  <c r="V3485" i="58" s="1"/>
  <c r="X3481" i="58"/>
  <c r="X3482" i="58"/>
  <c r="X3483" i="58"/>
  <c r="X3484" i="58"/>
  <c r="X3485" i="58"/>
  <c r="A3486" i="58"/>
  <c r="A3487" i="58"/>
  <c r="A3488" i="58"/>
  <c r="A3489" i="58"/>
  <c r="A3490" i="58"/>
  <c r="B3486" i="58"/>
  <c r="B3487" i="58"/>
  <c r="B3488" i="58"/>
  <c r="B3489" i="58"/>
  <c r="B3490" i="58"/>
  <c r="D3486" i="58"/>
  <c r="E3486" i="58" s="1"/>
  <c r="D3487" i="58"/>
  <c r="E3487" i="58" s="1"/>
  <c r="D3488" i="58"/>
  <c r="E3488" i="58" s="1"/>
  <c r="D3489" i="58"/>
  <c r="E3489" i="58" s="1"/>
  <c r="D3490" i="58"/>
  <c r="E3490" i="58" s="1"/>
  <c r="F3486" i="58"/>
  <c r="F3487" i="58"/>
  <c r="F3488" i="58"/>
  <c r="F3489" i="58"/>
  <c r="F3490" i="58"/>
  <c r="J3486" i="58"/>
  <c r="J3487" i="58"/>
  <c r="J3488" i="58"/>
  <c r="J3489" i="58"/>
  <c r="J3490" i="58"/>
  <c r="K3486" i="58"/>
  <c r="K3487" i="58"/>
  <c r="K3488" i="58"/>
  <c r="K3489" i="58"/>
  <c r="K3490" i="58"/>
  <c r="M3486" i="58"/>
  <c r="M3487" i="58"/>
  <c r="M3488" i="58"/>
  <c r="M3489" i="58"/>
  <c r="M3490" i="58"/>
  <c r="P3486" i="58"/>
  <c r="P3487" i="58"/>
  <c r="P3488" i="58"/>
  <c r="P3489" i="58"/>
  <c r="P3490" i="58"/>
  <c r="Q3486" i="58"/>
  <c r="Q3487" i="58"/>
  <c r="Q3488" i="58"/>
  <c r="Q3489" i="58"/>
  <c r="Q3490" i="58"/>
  <c r="R3486" i="58"/>
  <c r="T3486" i="58" s="1"/>
  <c r="V3486" i="58" s="1"/>
  <c r="R3487" i="58"/>
  <c r="T3487" i="58" s="1"/>
  <c r="V3487" i="58" s="1"/>
  <c r="R3488" i="58"/>
  <c r="T3488" i="58" s="1"/>
  <c r="V3488" i="58" s="1"/>
  <c r="R3489" i="58"/>
  <c r="T3489" i="58" s="1"/>
  <c r="V3489" i="58" s="1"/>
  <c r="R3490" i="58"/>
  <c r="T3490" i="58" s="1"/>
  <c r="V3490" i="58" s="1"/>
  <c r="X3486" i="58"/>
  <c r="X3487" i="58"/>
  <c r="X3488" i="58"/>
  <c r="X3489" i="58"/>
  <c r="X3490" i="58"/>
  <c r="A3491" i="58"/>
  <c r="A3492" i="58"/>
  <c r="A3493" i="58"/>
  <c r="A3494" i="58"/>
  <c r="A3495" i="58"/>
  <c r="B3491" i="58"/>
  <c r="B3492" i="58"/>
  <c r="B3493" i="58"/>
  <c r="B3494" i="58"/>
  <c r="B3495" i="58"/>
  <c r="D3491" i="58"/>
  <c r="E3491" i="58" s="1"/>
  <c r="D3492" i="58"/>
  <c r="E3492" i="58" s="1"/>
  <c r="D3493" i="58"/>
  <c r="E3493" i="58" s="1"/>
  <c r="D3494" i="58"/>
  <c r="E3494" i="58" s="1"/>
  <c r="D3495" i="58"/>
  <c r="E3495" i="58" s="1"/>
  <c r="F3491" i="58"/>
  <c r="F3492" i="58"/>
  <c r="F3493" i="58"/>
  <c r="F3494" i="58"/>
  <c r="F3495" i="58"/>
  <c r="J3491" i="58"/>
  <c r="J3492" i="58"/>
  <c r="J3493" i="58"/>
  <c r="J3494" i="58"/>
  <c r="J3495" i="58"/>
  <c r="K3491" i="58"/>
  <c r="K3492" i="58"/>
  <c r="K3493" i="58"/>
  <c r="K3494" i="58"/>
  <c r="K3495" i="58"/>
  <c r="M3491" i="58"/>
  <c r="M3492" i="58"/>
  <c r="M3493" i="58"/>
  <c r="M3494" i="58"/>
  <c r="M3495" i="58"/>
  <c r="P3491" i="58"/>
  <c r="P3492" i="58"/>
  <c r="P3493" i="58"/>
  <c r="P3494" i="58"/>
  <c r="P3495" i="58"/>
  <c r="Q3491" i="58"/>
  <c r="Q3492" i="58"/>
  <c r="Q3493" i="58"/>
  <c r="Q3494" i="58"/>
  <c r="Q3495" i="58"/>
  <c r="R3491" i="58"/>
  <c r="T3491" i="58" s="1"/>
  <c r="V3491" i="58" s="1"/>
  <c r="R3492" i="58"/>
  <c r="T3492" i="58" s="1"/>
  <c r="V3492" i="58" s="1"/>
  <c r="R3493" i="58"/>
  <c r="T3493" i="58" s="1"/>
  <c r="V3493" i="58" s="1"/>
  <c r="R3494" i="58"/>
  <c r="T3494" i="58" s="1"/>
  <c r="V3494" i="58" s="1"/>
  <c r="R3495" i="58"/>
  <c r="T3495" i="58" s="1"/>
  <c r="V3495" i="58" s="1"/>
  <c r="X3491" i="58"/>
  <c r="X3492" i="58"/>
  <c r="X3493" i="58"/>
  <c r="X3494" i="58"/>
  <c r="X3495" i="58"/>
  <c r="A3496" i="58"/>
  <c r="A3497" i="58"/>
  <c r="A3498" i="58"/>
  <c r="A3499" i="58"/>
  <c r="A3500" i="58"/>
  <c r="B3496" i="58"/>
  <c r="B3497" i="58"/>
  <c r="B3498" i="58"/>
  <c r="B3499" i="58"/>
  <c r="B3500" i="58"/>
  <c r="D3496" i="58"/>
  <c r="E3496" i="58" s="1"/>
  <c r="D3497" i="58"/>
  <c r="E3497" i="58" s="1"/>
  <c r="D3498" i="58"/>
  <c r="E3498" i="58" s="1"/>
  <c r="D3499" i="58"/>
  <c r="E3499" i="58" s="1"/>
  <c r="D3500" i="58"/>
  <c r="E3500" i="58" s="1"/>
  <c r="F3496" i="58"/>
  <c r="F3497" i="58"/>
  <c r="F3498" i="58"/>
  <c r="F3499" i="58"/>
  <c r="F3500" i="58"/>
  <c r="J3496" i="58"/>
  <c r="J3497" i="58"/>
  <c r="J3498" i="58"/>
  <c r="J3499" i="58"/>
  <c r="J3500" i="58"/>
  <c r="K3496" i="58"/>
  <c r="K3497" i="58"/>
  <c r="K3498" i="58"/>
  <c r="K3499" i="58"/>
  <c r="K3500" i="58"/>
  <c r="M3496" i="58"/>
  <c r="M3497" i="58"/>
  <c r="M3498" i="58"/>
  <c r="M3499" i="58"/>
  <c r="M3500" i="58"/>
  <c r="P3496" i="58"/>
  <c r="P3497" i="58"/>
  <c r="P3498" i="58"/>
  <c r="P3499" i="58"/>
  <c r="P3500" i="58"/>
  <c r="Q3496" i="58"/>
  <c r="Q3497" i="58"/>
  <c r="Q3498" i="58"/>
  <c r="Q3499" i="58"/>
  <c r="Q3500" i="58"/>
  <c r="R3496" i="58"/>
  <c r="T3496" i="58" s="1"/>
  <c r="V3496" i="58" s="1"/>
  <c r="R3497" i="58"/>
  <c r="T3497" i="58" s="1"/>
  <c r="V3497" i="58" s="1"/>
  <c r="R3498" i="58"/>
  <c r="T3498" i="58" s="1"/>
  <c r="V3498" i="58" s="1"/>
  <c r="R3499" i="58"/>
  <c r="T3499" i="58" s="1"/>
  <c r="V3499" i="58" s="1"/>
  <c r="R3500" i="58"/>
  <c r="T3500" i="58" s="1"/>
  <c r="V3500" i="58" s="1"/>
  <c r="X3496" i="58"/>
  <c r="X3497" i="58"/>
  <c r="X3498" i="58"/>
  <c r="X3499" i="58"/>
  <c r="X3500" i="58"/>
  <c r="A3501" i="58"/>
  <c r="A3502" i="58"/>
  <c r="A3503" i="58"/>
  <c r="A3504" i="58"/>
  <c r="A3505" i="58"/>
  <c r="B3501" i="58"/>
  <c r="B3502" i="58"/>
  <c r="B3503" i="58"/>
  <c r="B3504" i="58"/>
  <c r="B3505" i="58"/>
  <c r="D3501" i="58"/>
  <c r="E3501" i="58" s="1"/>
  <c r="D3502" i="58"/>
  <c r="E3502" i="58" s="1"/>
  <c r="D3503" i="58"/>
  <c r="E3503" i="58" s="1"/>
  <c r="D3504" i="58"/>
  <c r="E3504" i="58" s="1"/>
  <c r="D3505" i="58"/>
  <c r="E3505" i="58" s="1"/>
  <c r="F3501" i="58"/>
  <c r="F3502" i="58"/>
  <c r="F3503" i="58"/>
  <c r="F3504" i="58"/>
  <c r="F3505" i="58"/>
  <c r="J3501" i="58"/>
  <c r="J3502" i="58"/>
  <c r="J3503" i="58"/>
  <c r="J3504" i="58"/>
  <c r="J3505" i="58"/>
  <c r="K3501" i="58"/>
  <c r="K3502" i="58"/>
  <c r="K3503" i="58"/>
  <c r="K3504" i="58"/>
  <c r="K3505" i="58"/>
  <c r="M3501" i="58"/>
  <c r="M3502" i="58"/>
  <c r="M3503" i="58"/>
  <c r="M3504" i="58"/>
  <c r="M3505" i="58"/>
  <c r="P3501" i="58"/>
  <c r="P3502" i="58"/>
  <c r="P3503" i="58"/>
  <c r="P3504" i="58"/>
  <c r="P3505" i="58"/>
  <c r="Q3501" i="58"/>
  <c r="Q3502" i="58"/>
  <c r="Q3503" i="58"/>
  <c r="Q3504" i="58"/>
  <c r="Q3505" i="58"/>
  <c r="R3501" i="58"/>
  <c r="T3501" i="58" s="1"/>
  <c r="V3501" i="58" s="1"/>
  <c r="R3502" i="58"/>
  <c r="T3502" i="58" s="1"/>
  <c r="V3502" i="58" s="1"/>
  <c r="R3503" i="58"/>
  <c r="T3503" i="58" s="1"/>
  <c r="V3503" i="58" s="1"/>
  <c r="R3504" i="58"/>
  <c r="T3504" i="58" s="1"/>
  <c r="V3504" i="58" s="1"/>
  <c r="R3505" i="58"/>
  <c r="T3505" i="58" s="1"/>
  <c r="V3505" i="58" s="1"/>
  <c r="X3501" i="58"/>
  <c r="X3502" i="58"/>
  <c r="X3503" i="58"/>
  <c r="X3504" i="58"/>
  <c r="X3505" i="58"/>
  <c r="A3506" i="58"/>
  <c r="A3507" i="58"/>
  <c r="A3508" i="58"/>
  <c r="A3509" i="58"/>
  <c r="A3510" i="58"/>
  <c r="B3506" i="58"/>
  <c r="B3507" i="58"/>
  <c r="B3508" i="58"/>
  <c r="B3509" i="58"/>
  <c r="B3510" i="58"/>
  <c r="D3506" i="58"/>
  <c r="E3506" i="58" s="1"/>
  <c r="D3507" i="58"/>
  <c r="E3507" i="58" s="1"/>
  <c r="D3508" i="58"/>
  <c r="E3508" i="58" s="1"/>
  <c r="D3509" i="58"/>
  <c r="E3509" i="58" s="1"/>
  <c r="D3510" i="58"/>
  <c r="E3510" i="58" s="1"/>
  <c r="F3506" i="58"/>
  <c r="F3507" i="58"/>
  <c r="F3508" i="58"/>
  <c r="F3509" i="58"/>
  <c r="F3510" i="58"/>
  <c r="J3506" i="58"/>
  <c r="J3507" i="58"/>
  <c r="J3508" i="58"/>
  <c r="J3509" i="58"/>
  <c r="J3510" i="58"/>
  <c r="K3506" i="58"/>
  <c r="K3507" i="58"/>
  <c r="K3508" i="58"/>
  <c r="K3509" i="58"/>
  <c r="K3510" i="58"/>
  <c r="M3506" i="58"/>
  <c r="M3507" i="58"/>
  <c r="M3508" i="58"/>
  <c r="M3509" i="58"/>
  <c r="M3510" i="58"/>
  <c r="P3506" i="58"/>
  <c r="P3507" i="58"/>
  <c r="P3508" i="58"/>
  <c r="P3509" i="58"/>
  <c r="P3510" i="58"/>
  <c r="Q3506" i="58"/>
  <c r="Q3507" i="58"/>
  <c r="Q3508" i="58"/>
  <c r="Q3509" i="58"/>
  <c r="Q3510" i="58"/>
  <c r="R3506" i="58"/>
  <c r="T3506" i="58" s="1"/>
  <c r="V3506" i="58" s="1"/>
  <c r="R3507" i="58"/>
  <c r="T3507" i="58" s="1"/>
  <c r="V3507" i="58" s="1"/>
  <c r="R3508" i="58"/>
  <c r="T3508" i="58" s="1"/>
  <c r="V3508" i="58" s="1"/>
  <c r="R3509" i="58"/>
  <c r="T3509" i="58" s="1"/>
  <c r="V3509" i="58" s="1"/>
  <c r="R3510" i="58"/>
  <c r="T3510" i="58" s="1"/>
  <c r="V3510" i="58" s="1"/>
  <c r="X3506" i="58"/>
  <c r="X3507" i="58"/>
  <c r="X3508" i="58"/>
  <c r="X3509" i="58"/>
  <c r="X3510" i="58"/>
  <c r="A3511" i="58"/>
  <c r="A3512" i="58"/>
  <c r="A3513" i="58"/>
  <c r="A3514" i="58"/>
  <c r="A3515" i="58"/>
  <c r="B3511" i="58"/>
  <c r="B3512" i="58"/>
  <c r="B3513" i="58"/>
  <c r="B3514" i="58"/>
  <c r="B3515" i="58"/>
  <c r="D3511" i="58"/>
  <c r="E3511" i="58" s="1"/>
  <c r="D3512" i="58"/>
  <c r="E3512" i="58" s="1"/>
  <c r="D3513" i="58"/>
  <c r="E3513" i="58" s="1"/>
  <c r="D3514" i="58"/>
  <c r="E3514" i="58" s="1"/>
  <c r="D3515" i="58"/>
  <c r="E3515" i="58" s="1"/>
  <c r="F3511" i="58"/>
  <c r="F3512" i="58"/>
  <c r="F3513" i="58"/>
  <c r="F3514" i="58"/>
  <c r="F3515" i="58"/>
  <c r="J3511" i="58"/>
  <c r="J3512" i="58"/>
  <c r="J3513" i="58"/>
  <c r="J3514" i="58"/>
  <c r="J3515" i="58"/>
  <c r="K3511" i="58"/>
  <c r="K3512" i="58"/>
  <c r="K3513" i="58"/>
  <c r="K3514" i="58"/>
  <c r="K3515" i="58"/>
  <c r="M3511" i="58"/>
  <c r="M3512" i="58"/>
  <c r="M3513" i="58"/>
  <c r="M3514" i="58"/>
  <c r="M3515" i="58"/>
  <c r="P3511" i="58"/>
  <c r="P3512" i="58"/>
  <c r="P3513" i="58"/>
  <c r="P3514" i="58"/>
  <c r="P3515" i="58"/>
  <c r="Q3511" i="58"/>
  <c r="Q3512" i="58"/>
  <c r="Q3513" i="58"/>
  <c r="Q3514" i="58"/>
  <c r="Q3515" i="58"/>
  <c r="R3511" i="58"/>
  <c r="T3511" i="58" s="1"/>
  <c r="V3511" i="58" s="1"/>
  <c r="R3512" i="58"/>
  <c r="T3512" i="58" s="1"/>
  <c r="V3512" i="58" s="1"/>
  <c r="R3513" i="58"/>
  <c r="T3513" i="58" s="1"/>
  <c r="V3513" i="58" s="1"/>
  <c r="R3514" i="58"/>
  <c r="T3514" i="58" s="1"/>
  <c r="V3514" i="58" s="1"/>
  <c r="R3515" i="58"/>
  <c r="T3515" i="58" s="1"/>
  <c r="V3515" i="58" s="1"/>
  <c r="X3511" i="58"/>
  <c r="X3512" i="58"/>
  <c r="X3513" i="58"/>
  <c r="X3514" i="58"/>
  <c r="X3515" i="58"/>
  <c r="A3516" i="58"/>
  <c r="A3517" i="58"/>
  <c r="A3518" i="58"/>
  <c r="A3519" i="58"/>
  <c r="A3520" i="58"/>
  <c r="B3516" i="58"/>
  <c r="B3517" i="58"/>
  <c r="B3518" i="58"/>
  <c r="B3519" i="58"/>
  <c r="B3520" i="58"/>
  <c r="D3516" i="58"/>
  <c r="E3516" i="58" s="1"/>
  <c r="D3517" i="58"/>
  <c r="E3517" i="58" s="1"/>
  <c r="D3518" i="58"/>
  <c r="E3518" i="58" s="1"/>
  <c r="D3519" i="58"/>
  <c r="E3519" i="58" s="1"/>
  <c r="D3520" i="58"/>
  <c r="E3520" i="58" s="1"/>
  <c r="F3516" i="58"/>
  <c r="F3517" i="58"/>
  <c r="F3518" i="58"/>
  <c r="F3519" i="58"/>
  <c r="F3520" i="58"/>
  <c r="J3516" i="58"/>
  <c r="J3517" i="58"/>
  <c r="J3518" i="58"/>
  <c r="J3519" i="58"/>
  <c r="J3520" i="58"/>
  <c r="K3516" i="58"/>
  <c r="K3517" i="58"/>
  <c r="K3518" i="58"/>
  <c r="K3519" i="58"/>
  <c r="K3520" i="58"/>
  <c r="M3516" i="58"/>
  <c r="M3517" i="58"/>
  <c r="M3518" i="58"/>
  <c r="M3519" i="58"/>
  <c r="M3520" i="58"/>
  <c r="P3516" i="58"/>
  <c r="P3517" i="58"/>
  <c r="P3518" i="58"/>
  <c r="P3519" i="58"/>
  <c r="P3520" i="58"/>
  <c r="Q3516" i="58"/>
  <c r="Q3517" i="58"/>
  <c r="Q3518" i="58"/>
  <c r="Q3519" i="58"/>
  <c r="Q3520" i="58"/>
  <c r="R3516" i="58"/>
  <c r="T3516" i="58" s="1"/>
  <c r="V3516" i="58" s="1"/>
  <c r="R3517" i="58"/>
  <c r="T3517" i="58" s="1"/>
  <c r="V3517" i="58" s="1"/>
  <c r="R3518" i="58"/>
  <c r="T3518" i="58" s="1"/>
  <c r="V3518" i="58" s="1"/>
  <c r="R3519" i="58"/>
  <c r="T3519" i="58" s="1"/>
  <c r="V3519" i="58" s="1"/>
  <c r="R3520" i="58"/>
  <c r="T3520" i="58" s="1"/>
  <c r="V3520" i="58" s="1"/>
  <c r="X3516" i="58"/>
  <c r="X3517" i="58"/>
  <c r="X3518" i="58"/>
  <c r="X3519" i="58"/>
  <c r="X3520" i="58"/>
  <c r="A3521" i="58"/>
  <c r="A3522" i="58"/>
  <c r="A3523" i="58"/>
  <c r="A3524" i="58"/>
  <c r="A3525" i="58"/>
  <c r="B3521" i="58"/>
  <c r="B3522" i="58"/>
  <c r="B3523" i="58"/>
  <c r="B3524" i="58"/>
  <c r="B3525" i="58"/>
  <c r="D3521" i="58"/>
  <c r="E3521" i="58" s="1"/>
  <c r="D3522" i="58"/>
  <c r="E3522" i="58" s="1"/>
  <c r="D3523" i="58"/>
  <c r="E3523" i="58" s="1"/>
  <c r="D3524" i="58"/>
  <c r="E3524" i="58" s="1"/>
  <c r="D3525" i="58"/>
  <c r="E3525" i="58" s="1"/>
  <c r="F3521" i="58"/>
  <c r="F3522" i="58"/>
  <c r="F3523" i="58"/>
  <c r="F3524" i="58"/>
  <c r="F3525" i="58"/>
  <c r="J3521" i="58"/>
  <c r="J3522" i="58"/>
  <c r="J3523" i="58"/>
  <c r="J3524" i="58"/>
  <c r="J3525" i="58"/>
  <c r="K3521" i="58"/>
  <c r="K3522" i="58"/>
  <c r="K3523" i="58"/>
  <c r="K3524" i="58"/>
  <c r="K3525" i="58"/>
  <c r="M3521" i="58"/>
  <c r="M3522" i="58"/>
  <c r="M3523" i="58"/>
  <c r="M3524" i="58"/>
  <c r="M3525" i="58"/>
  <c r="P3521" i="58"/>
  <c r="P3522" i="58"/>
  <c r="P3523" i="58"/>
  <c r="P3524" i="58"/>
  <c r="P3525" i="58"/>
  <c r="Q3521" i="58"/>
  <c r="Q3522" i="58"/>
  <c r="Q3523" i="58"/>
  <c r="Q3524" i="58"/>
  <c r="Q3525" i="58"/>
  <c r="R3521" i="58"/>
  <c r="T3521" i="58" s="1"/>
  <c r="V3521" i="58" s="1"/>
  <c r="R3522" i="58"/>
  <c r="T3522" i="58" s="1"/>
  <c r="V3522" i="58" s="1"/>
  <c r="R3523" i="58"/>
  <c r="T3523" i="58" s="1"/>
  <c r="V3523" i="58" s="1"/>
  <c r="R3524" i="58"/>
  <c r="T3524" i="58" s="1"/>
  <c r="V3524" i="58" s="1"/>
  <c r="R3525" i="58"/>
  <c r="T3525" i="58" s="1"/>
  <c r="V3525" i="58" s="1"/>
  <c r="X3521" i="58"/>
  <c r="X3522" i="58"/>
  <c r="X3523" i="58"/>
  <c r="X3524" i="58"/>
  <c r="X3525" i="58"/>
  <c r="A3526" i="58"/>
  <c r="A3527" i="58"/>
  <c r="A3528" i="58"/>
  <c r="A3529" i="58"/>
  <c r="A3530" i="58"/>
  <c r="B3526" i="58"/>
  <c r="B3527" i="58"/>
  <c r="B3528" i="58"/>
  <c r="B3529" i="58"/>
  <c r="B3530" i="58"/>
  <c r="D3526" i="58"/>
  <c r="E3526" i="58" s="1"/>
  <c r="D3527" i="58"/>
  <c r="E3527" i="58" s="1"/>
  <c r="D3528" i="58"/>
  <c r="E3528" i="58" s="1"/>
  <c r="D3529" i="58"/>
  <c r="E3529" i="58" s="1"/>
  <c r="D3530" i="58"/>
  <c r="E3530" i="58" s="1"/>
  <c r="F3526" i="58"/>
  <c r="F3527" i="58"/>
  <c r="F3528" i="58"/>
  <c r="F3529" i="58"/>
  <c r="F3530" i="58"/>
  <c r="J3526" i="58"/>
  <c r="J3527" i="58"/>
  <c r="J3528" i="58"/>
  <c r="J3529" i="58"/>
  <c r="J3530" i="58"/>
  <c r="K3526" i="58"/>
  <c r="K3527" i="58"/>
  <c r="K3528" i="58"/>
  <c r="K3529" i="58"/>
  <c r="K3530" i="58"/>
  <c r="M3526" i="58"/>
  <c r="M3527" i="58"/>
  <c r="M3528" i="58"/>
  <c r="M3529" i="58"/>
  <c r="M3530" i="58"/>
  <c r="P3526" i="58"/>
  <c r="P3527" i="58"/>
  <c r="P3528" i="58"/>
  <c r="P3529" i="58"/>
  <c r="P3530" i="58"/>
  <c r="Q3526" i="58"/>
  <c r="Q3527" i="58"/>
  <c r="Q3528" i="58"/>
  <c r="Q3529" i="58"/>
  <c r="Q3530" i="58"/>
  <c r="R3526" i="58"/>
  <c r="T3526" i="58" s="1"/>
  <c r="V3526" i="58" s="1"/>
  <c r="R3527" i="58"/>
  <c r="T3527" i="58" s="1"/>
  <c r="V3527" i="58" s="1"/>
  <c r="R3528" i="58"/>
  <c r="T3528" i="58" s="1"/>
  <c r="V3528" i="58" s="1"/>
  <c r="R3529" i="58"/>
  <c r="T3529" i="58" s="1"/>
  <c r="V3529" i="58" s="1"/>
  <c r="R3530" i="58"/>
  <c r="T3530" i="58" s="1"/>
  <c r="V3530" i="58" s="1"/>
  <c r="X3526" i="58"/>
  <c r="X3527" i="58"/>
  <c r="X3528" i="58"/>
  <c r="X3529" i="58"/>
  <c r="X3530" i="58"/>
  <c r="A3531" i="58"/>
  <c r="A3532" i="58"/>
  <c r="A3533" i="58"/>
  <c r="A3534" i="58"/>
  <c r="A3535" i="58"/>
  <c r="B3531" i="58"/>
  <c r="B3532" i="58"/>
  <c r="B3533" i="58"/>
  <c r="B3534" i="58"/>
  <c r="B3535" i="58"/>
  <c r="D3531" i="58"/>
  <c r="E3531" i="58" s="1"/>
  <c r="D3532" i="58"/>
  <c r="E3532" i="58" s="1"/>
  <c r="D3533" i="58"/>
  <c r="E3533" i="58" s="1"/>
  <c r="D3534" i="58"/>
  <c r="E3534" i="58" s="1"/>
  <c r="D3535" i="58"/>
  <c r="E3535" i="58" s="1"/>
  <c r="F3531" i="58"/>
  <c r="F3532" i="58"/>
  <c r="F3533" i="58"/>
  <c r="F3534" i="58"/>
  <c r="F3535" i="58"/>
  <c r="J3531" i="58"/>
  <c r="J3532" i="58"/>
  <c r="J3533" i="58"/>
  <c r="J3534" i="58"/>
  <c r="J3535" i="58"/>
  <c r="K3531" i="58"/>
  <c r="K3532" i="58"/>
  <c r="K3533" i="58"/>
  <c r="K3534" i="58"/>
  <c r="K3535" i="58"/>
  <c r="M3531" i="58"/>
  <c r="M3532" i="58"/>
  <c r="M3533" i="58"/>
  <c r="M3534" i="58"/>
  <c r="M3535" i="58"/>
  <c r="P3531" i="58"/>
  <c r="P3532" i="58"/>
  <c r="P3533" i="58"/>
  <c r="P3534" i="58"/>
  <c r="P3535" i="58"/>
  <c r="Q3531" i="58"/>
  <c r="Q3532" i="58"/>
  <c r="Q3533" i="58"/>
  <c r="Q3534" i="58"/>
  <c r="Q3535" i="58"/>
  <c r="R3531" i="58"/>
  <c r="T3531" i="58" s="1"/>
  <c r="V3531" i="58" s="1"/>
  <c r="R3532" i="58"/>
  <c r="T3532" i="58" s="1"/>
  <c r="V3532" i="58" s="1"/>
  <c r="R3533" i="58"/>
  <c r="T3533" i="58" s="1"/>
  <c r="V3533" i="58" s="1"/>
  <c r="R3534" i="58"/>
  <c r="T3534" i="58" s="1"/>
  <c r="V3534" i="58" s="1"/>
  <c r="R3535" i="58"/>
  <c r="T3535" i="58" s="1"/>
  <c r="V3535" i="58" s="1"/>
  <c r="X3531" i="58"/>
  <c r="X3532" i="58"/>
  <c r="X3533" i="58"/>
  <c r="X3534" i="58"/>
  <c r="X3535" i="58"/>
  <c r="A3536" i="58"/>
  <c r="A3537" i="58"/>
  <c r="A3538" i="58"/>
  <c r="A3539" i="58"/>
  <c r="A3540" i="58"/>
  <c r="B3536" i="58"/>
  <c r="B3537" i="58"/>
  <c r="B3538" i="58"/>
  <c r="B3539" i="58"/>
  <c r="B3540" i="58"/>
  <c r="D3536" i="58"/>
  <c r="E3536" i="58" s="1"/>
  <c r="D3537" i="58"/>
  <c r="E3537" i="58" s="1"/>
  <c r="D3538" i="58"/>
  <c r="E3538" i="58" s="1"/>
  <c r="D3539" i="58"/>
  <c r="E3539" i="58" s="1"/>
  <c r="D3540" i="58"/>
  <c r="E3540" i="58" s="1"/>
  <c r="F3536" i="58"/>
  <c r="F3537" i="58"/>
  <c r="F3538" i="58"/>
  <c r="F3539" i="58"/>
  <c r="F3540" i="58"/>
  <c r="J3536" i="58"/>
  <c r="J3537" i="58"/>
  <c r="J3538" i="58"/>
  <c r="J3539" i="58"/>
  <c r="J3540" i="58"/>
  <c r="K3536" i="58"/>
  <c r="K3537" i="58"/>
  <c r="K3538" i="58"/>
  <c r="K3539" i="58"/>
  <c r="K3540" i="58"/>
  <c r="M3536" i="58"/>
  <c r="M3537" i="58"/>
  <c r="M3538" i="58"/>
  <c r="M3539" i="58"/>
  <c r="M3540" i="58"/>
  <c r="P3536" i="58"/>
  <c r="P3537" i="58"/>
  <c r="P3538" i="58"/>
  <c r="P3539" i="58"/>
  <c r="P3540" i="58"/>
  <c r="Q3536" i="58"/>
  <c r="Q3537" i="58"/>
  <c r="Q3538" i="58"/>
  <c r="Q3539" i="58"/>
  <c r="Q3540" i="58"/>
  <c r="R3536" i="58"/>
  <c r="T3536" i="58" s="1"/>
  <c r="V3536" i="58" s="1"/>
  <c r="R3537" i="58"/>
  <c r="T3537" i="58" s="1"/>
  <c r="V3537" i="58" s="1"/>
  <c r="R3538" i="58"/>
  <c r="T3538" i="58" s="1"/>
  <c r="V3538" i="58" s="1"/>
  <c r="R3539" i="58"/>
  <c r="T3539" i="58" s="1"/>
  <c r="V3539" i="58" s="1"/>
  <c r="R3540" i="58"/>
  <c r="T3540" i="58" s="1"/>
  <c r="V3540" i="58" s="1"/>
  <c r="X3536" i="58"/>
  <c r="X3537" i="58"/>
  <c r="X3538" i="58"/>
  <c r="X3539" i="58"/>
  <c r="X3540" i="58"/>
  <c r="A3541" i="58"/>
  <c r="A3542" i="58"/>
  <c r="A3543" i="58"/>
  <c r="A3544" i="58"/>
  <c r="A3545" i="58"/>
  <c r="B3541" i="58"/>
  <c r="B3542" i="58"/>
  <c r="B3543" i="58"/>
  <c r="B3544" i="58"/>
  <c r="B3545" i="58"/>
  <c r="D3541" i="58"/>
  <c r="E3541" i="58" s="1"/>
  <c r="D3542" i="58"/>
  <c r="E3542" i="58" s="1"/>
  <c r="D3543" i="58"/>
  <c r="E3543" i="58" s="1"/>
  <c r="D3544" i="58"/>
  <c r="E3544" i="58" s="1"/>
  <c r="D3545" i="58"/>
  <c r="E3545" i="58" s="1"/>
  <c r="F3541" i="58"/>
  <c r="F3542" i="58"/>
  <c r="F3543" i="58"/>
  <c r="F3544" i="58"/>
  <c r="F3545" i="58"/>
  <c r="J3541" i="58"/>
  <c r="J3542" i="58"/>
  <c r="J3543" i="58"/>
  <c r="J3544" i="58"/>
  <c r="J3545" i="58"/>
  <c r="K3541" i="58"/>
  <c r="K3542" i="58"/>
  <c r="K3543" i="58"/>
  <c r="K3544" i="58"/>
  <c r="K3545" i="58"/>
  <c r="M3541" i="58"/>
  <c r="M3542" i="58"/>
  <c r="M3543" i="58"/>
  <c r="M3544" i="58"/>
  <c r="M3545" i="58"/>
  <c r="P3541" i="58"/>
  <c r="P3542" i="58"/>
  <c r="P3543" i="58"/>
  <c r="P3544" i="58"/>
  <c r="P3545" i="58"/>
  <c r="Q3541" i="58"/>
  <c r="Q3542" i="58"/>
  <c r="Q3543" i="58"/>
  <c r="Q3544" i="58"/>
  <c r="Q3545" i="58"/>
  <c r="R3541" i="58"/>
  <c r="T3541" i="58" s="1"/>
  <c r="V3541" i="58" s="1"/>
  <c r="R3542" i="58"/>
  <c r="T3542" i="58" s="1"/>
  <c r="V3542" i="58" s="1"/>
  <c r="R3543" i="58"/>
  <c r="T3543" i="58" s="1"/>
  <c r="V3543" i="58" s="1"/>
  <c r="R3544" i="58"/>
  <c r="T3544" i="58" s="1"/>
  <c r="V3544" i="58" s="1"/>
  <c r="R3545" i="58"/>
  <c r="T3545" i="58" s="1"/>
  <c r="V3545" i="58" s="1"/>
  <c r="X3541" i="58"/>
  <c r="X3542" i="58"/>
  <c r="X3543" i="58"/>
  <c r="X3544" i="58"/>
  <c r="X3545" i="58"/>
  <c r="A3546" i="58"/>
  <c r="A3547" i="58"/>
  <c r="A3548" i="58"/>
  <c r="A3549" i="58"/>
  <c r="A3550" i="58"/>
  <c r="B3546" i="58"/>
  <c r="B3547" i="58"/>
  <c r="B3548" i="58"/>
  <c r="B3549" i="58"/>
  <c r="B3550" i="58"/>
  <c r="D3546" i="58"/>
  <c r="E3546" i="58" s="1"/>
  <c r="D3547" i="58"/>
  <c r="E3547" i="58" s="1"/>
  <c r="D3548" i="58"/>
  <c r="E3548" i="58" s="1"/>
  <c r="D3549" i="58"/>
  <c r="E3549" i="58" s="1"/>
  <c r="D3550" i="58"/>
  <c r="E3550" i="58" s="1"/>
  <c r="F3546" i="58"/>
  <c r="F3547" i="58"/>
  <c r="F3548" i="58"/>
  <c r="F3549" i="58"/>
  <c r="F3550" i="58"/>
  <c r="J3546" i="58"/>
  <c r="J3547" i="58"/>
  <c r="J3548" i="58"/>
  <c r="J3549" i="58"/>
  <c r="J3550" i="58"/>
  <c r="K3546" i="58"/>
  <c r="K3547" i="58"/>
  <c r="K3548" i="58"/>
  <c r="K3549" i="58"/>
  <c r="K3550" i="58"/>
  <c r="M3546" i="58"/>
  <c r="M3547" i="58"/>
  <c r="M3548" i="58"/>
  <c r="M3549" i="58"/>
  <c r="M3550" i="58"/>
  <c r="P3546" i="58"/>
  <c r="P3547" i="58"/>
  <c r="P3548" i="58"/>
  <c r="P3549" i="58"/>
  <c r="P3550" i="58"/>
  <c r="Q3546" i="58"/>
  <c r="Q3547" i="58"/>
  <c r="Q3548" i="58"/>
  <c r="Q3549" i="58"/>
  <c r="Q3550" i="58"/>
  <c r="R3546" i="58"/>
  <c r="T3546" i="58" s="1"/>
  <c r="V3546" i="58" s="1"/>
  <c r="R3547" i="58"/>
  <c r="T3547" i="58" s="1"/>
  <c r="V3547" i="58" s="1"/>
  <c r="R3548" i="58"/>
  <c r="T3548" i="58" s="1"/>
  <c r="V3548" i="58" s="1"/>
  <c r="R3549" i="58"/>
  <c r="T3549" i="58" s="1"/>
  <c r="V3549" i="58" s="1"/>
  <c r="R3550" i="58"/>
  <c r="T3550" i="58" s="1"/>
  <c r="V3550" i="58" s="1"/>
  <c r="X3546" i="58"/>
  <c r="X3547" i="58"/>
  <c r="X3548" i="58"/>
  <c r="X3549" i="58"/>
  <c r="X3550" i="58"/>
  <c r="A3551" i="58"/>
  <c r="A3552" i="58"/>
  <c r="A3553" i="58"/>
  <c r="A3554" i="58"/>
  <c r="A3555" i="58"/>
  <c r="B3551" i="58"/>
  <c r="B3552" i="58"/>
  <c r="B3553" i="58"/>
  <c r="B3554" i="58"/>
  <c r="B3555" i="58"/>
  <c r="D3551" i="58"/>
  <c r="E3551" i="58" s="1"/>
  <c r="D3552" i="58"/>
  <c r="E3552" i="58" s="1"/>
  <c r="D3553" i="58"/>
  <c r="E3553" i="58" s="1"/>
  <c r="D3554" i="58"/>
  <c r="E3554" i="58" s="1"/>
  <c r="D3555" i="58"/>
  <c r="E3555" i="58" s="1"/>
  <c r="F3551" i="58"/>
  <c r="F3552" i="58"/>
  <c r="F3553" i="58"/>
  <c r="F3554" i="58"/>
  <c r="F3555" i="58"/>
  <c r="J3551" i="58"/>
  <c r="J3552" i="58"/>
  <c r="J3553" i="58"/>
  <c r="J3554" i="58"/>
  <c r="J3555" i="58"/>
  <c r="K3551" i="58"/>
  <c r="K3552" i="58"/>
  <c r="K3553" i="58"/>
  <c r="K3554" i="58"/>
  <c r="K3555" i="58"/>
  <c r="M3551" i="58"/>
  <c r="M3552" i="58"/>
  <c r="M3553" i="58"/>
  <c r="M3554" i="58"/>
  <c r="M3555" i="58"/>
  <c r="P3551" i="58"/>
  <c r="P3552" i="58"/>
  <c r="P3553" i="58"/>
  <c r="P3554" i="58"/>
  <c r="P3555" i="58"/>
  <c r="Q3551" i="58"/>
  <c r="Q3552" i="58"/>
  <c r="Q3553" i="58"/>
  <c r="Q3554" i="58"/>
  <c r="Q3555" i="58"/>
  <c r="R3551" i="58"/>
  <c r="T3551" i="58" s="1"/>
  <c r="V3551" i="58" s="1"/>
  <c r="R3552" i="58"/>
  <c r="T3552" i="58" s="1"/>
  <c r="V3552" i="58" s="1"/>
  <c r="R3553" i="58"/>
  <c r="T3553" i="58" s="1"/>
  <c r="V3553" i="58" s="1"/>
  <c r="R3554" i="58"/>
  <c r="T3554" i="58" s="1"/>
  <c r="V3554" i="58" s="1"/>
  <c r="R3555" i="58"/>
  <c r="T3555" i="58" s="1"/>
  <c r="V3555" i="58" s="1"/>
  <c r="X3551" i="58"/>
  <c r="X3552" i="58"/>
  <c r="X3553" i="58"/>
  <c r="X3554" i="58"/>
  <c r="X3555" i="58"/>
  <c r="A3556" i="58"/>
  <c r="A3557" i="58"/>
  <c r="A3558" i="58"/>
  <c r="A3559" i="58"/>
  <c r="A3560" i="58"/>
  <c r="B3556" i="58"/>
  <c r="B3557" i="58"/>
  <c r="B3558" i="58"/>
  <c r="B3559" i="58"/>
  <c r="B3560" i="58"/>
  <c r="D3556" i="58"/>
  <c r="E3556" i="58" s="1"/>
  <c r="D3557" i="58"/>
  <c r="E3557" i="58" s="1"/>
  <c r="D3558" i="58"/>
  <c r="E3558" i="58" s="1"/>
  <c r="D3559" i="58"/>
  <c r="E3559" i="58" s="1"/>
  <c r="D3560" i="58"/>
  <c r="E3560" i="58" s="1"/>
  <c r="F3556" i="58"/>
  <c r="F3557" i="58"/>
  <c r="F3558" i="58"/>
  <c r="F3559" i="58"/>
  <c r="F3560" i="58"/>
  <c r="J3556" i="58"/>
  <c r="J3557" i="58"/>
  <c r="J3558" i="58"/>
  <c r="J3559" i="58"/>
  <c r="J3560" i="58"/>
  <c r="K3556" i="58"/>
  <c r="K3557" i="58"/>
  <c r="K3558" i="58"/>
  <c r="K3559" i="58"/>
  <c r="K3560" i="58"/>
  <c r="M3556" i="58"/>
  <c r="M3557" i="58"/>
  <c r="M3558" i="58"/>
  <c r="M3559" i="58"/>
  <c r="M3560" i="58"/>
  <c r="P3556" i="58"/>
  <c r="P3557" i="58"/>
  <c r="P3558" i="58"/>
  <c r="P3559" i="58"/>
  <c r="P3560" i="58"/>
  <c r="Q3556" i="58"/>
  <c r="Q3557" i="58"/>
  <c r="Q3558" i="58"/>
  <c r="Q3559" i="58"/>
  <c r="Q3560" i="58"/>
  <c r="R3556" i="58"/>
  <c r="T3556" i="58" s="1"/>
  <c r="V3556" i="58" s="1"/>
  <c r="R3557" i="58"/>
  <c r="T3557" i="58" s="1"/>
  <c r="V3557" i="58" s="1"/>
  <c r="R3558" i="58"/>
  <c r="T3558" i="58" s="1"/>
  <c r="V3558" i="58" s="1"/>
  <c r="R3559" i="58"/>
  <c r="T3559" i="58" s="1"/>
  <c r="V3559" i="58" s="1"/>
  <c r="R3560" i="58"/>
  <c r="T3560" i="58" s="1"/>
  <c r="V3560" i="58" s="1"/>
  <c r="X3556" i="58"/>
  <c r="X3557" i="58"/>
  <c r="X3558" i="58"/>
  <c r="X3559" i="58"/>
  <c r="X3560" i="58"/>
  <c r="A3561" i="58"/>
  <c r="A3562" i="58"/>
  <c r="A3563" i="58"/>
  <c r="A3746" i="58"/>
  <c r="A3748" i="58"/>
  <c r="B3561" i="58"/>
  <c r="B3562" i="58"/>
  <c r="B3563" i="58"/>
  <c r="B3746" i="58"/>
  <c r="B3748" i="58"/>
  <c r="D3561" i="58"/>
  <c r="E3561" i="58" s="1"/>
  <c r="D3562" i="58"/>
  <c r="E3562" i="58" s="1"/>
  <c r="D3563" i="58"/>
  <c r="E3563" i="58" s="1"/>
  <c r="D3746" i="58"/>
  <c r="E3746" i="58" s="1"/>
  <c r="D3748" i="58"/>
  <c r="E3748" i="58" s="1"/>
  <c r="F3561" i="58"/>
  <c r="F3562" i="58"/>
  <c r="F3563" i="58"/>
  <c r="F3746" i="58"/>
  <c r="F3748" i="58"/>
  <c r="J3561" i="58"/>
  <c r="J3562" i="58"/>
  <c r="J3563" i="58"/>
  <c r="J3746" i="58"/>
  <c r="J3748" i="58"/>
  <c r="K3561" i="58"/>
  <c r="K3562" i="58"/>
  <c r="K3563" i="58"/>
  <c r="K3746" i="58"/>
  <c r="K3748" i="58"/>
  <c r="M3561" i="58"/>
  <c r="M3562" i="58"/>
  <c r="M3563" i="58"/>
  <c r="M3746" i="58"/>
  <c r="M3748" i="58"/>
  <c r="P3561" i="58"/>
  <c r="P3562" i="58"/>
  <c r="P3563" i="58"/>
  <c r="P3746" i="58"/>
  <c r="P3748" i="58"/>
  <c r="Q3561" i="58"/>
  <c r="Q3562" i="58"/>
  <c r="Q3563" i="58"/>
  <c r="Q3746" i="58"/>
  <c r="Q3748" i="58"/>
  <c r="R3561" i="58"/>
  <c r="T3561" i="58" s="1"/>
  <c r="V3561" i="58" s="1"/>
  <c r="R3562" i="58"/>
  <c r="T3562" i="58" s="1"/>
  <c r="V3562" i="58" s="1"/>
  <c r="R3563" i="58"/>
  <c r="T3563" i="58" s="1"/>
  <c r="V3563" i="58" s="1"/>
  <c r="R3746" i="58"/>
  <c r="T3746" i="58" s="1"/>
  <c r="V3746" i="58" s="1"/>
  <c r="R3748" i="58"/>
  <c r="T3748" i="58" s="1"/>
  <c r="V3748" i="58" s="1"/>
  <c r="X3561" i="58"/>
  <c r="X3562" i="58"/>
  <c r="X3563" i="58"/>
  <c r="X3746" i="58"/>
  <c r="X3748" i="58"/>
  <c r="AE3431" i="58"/>
  <c r="A3429" i="58"/>
  <c r="A3430" i="58"/>
  <c r="A3431" i="58"/>
  <c r="A3432" i="58"/>
  <c r="A3433" i="58"/>
  <c r="A3434" i="58"/>
  <c r="A3435" i="58"/>
  <c r="A3436" i="58"/>
  <c r="A3437" i="58"/>
  <c r="A3438" i="58"/>
  <c r="A3439" i="58"/>
  <c r="A3440" i="58"/>
  <c r="A3441" i="58"/>
  <c r="A3442" i="58"/>
  <c r="A3443" i="58"/>
  <c r="A3444" i="58"/>
  <c r="B3429" i="58"/>
  <c r="B3430" i="58"/>
  <c r="B3431" i="58"/>
  <c r="B3432" i="58"/>
  <c r="B3433" i="58"/>
  <c r="B3434" i="58"/>
  <c r="B3435" i="58"/>
  <c r="B3436" i="58"/>
  <c r="B3437" i="58"/>
  <c r="B3438" i="58"/>
  <c r="B3439" i="58"/>
  <c r="B3440" i="58"/>
  <c r="B3441" i="58"/>
  <c r="B3442" i="58"/>
  <c r="B3443" i="58"/>
  <c r="B3444" i="58"/>
  <c r="D3429" i="58"/>
  <c r="E3429" i="58" s="1"/>
  <c r="D3430" i="58"/>
  <c r="E3430" i="58" s="1"/>
  <c r="D3431" i="58"/>
  <c r="E3431" i="58" s="1"/>
  <c r="D3432" i="58"/>
  <c r="E3432" i="58" s="1"/>
  <c r="D3433" i="58"/>
  <c r="E3433" i="58" s="1"/>
  <c r="D3434" i="58"/>
  <c r="E3434" i="58" s="1"/>
  <c r="D3435" i="58"/>
  <c r="E3435" i="58" s="1"/>
  <c r="D3436" i="58"/>
  <c r="E3436" i="58" s="1"/>
  <c r="D3437" i="58"/>
  <c r="E3437" i="58" s="1"/>
  <c r="D3438" i="58"/>
  <c r="E3438" i="58" s="1"/>
  <c r="D3439" i="58"/>
  <c r="E3439" i="58" s="1"/>
  <c r="D3440" i="58"/>
  <c r="E3440" i="58" s="1"/>
  <c r="D3441" i="58"/>
  <c r="E3441" i="58" s="1"/>
  <c r="D3442" i="58"/>
  <c r="E3442" i="58" s="1"/>
  <c r="D3443" i="58"/>
  <c r="E3443" i="58" s="1"/>
  <c r="D3444" i="58"/>
  <c r="E3444" i="58" s="1"/>
  <c r="F3429" i="58"/>
  <c r="F3430" i="58"/>
  <c r="F3431" i="58"/>
  <c r="F3432" i="58"/>
  <c r="F3433" i="58"/>
  <c r="F3434" i="58"/>
  <c r="F3435" i="58"/>
  <c r="F3436" i="58"/>
  <c r="F3437" i="58"/>
  <c r="F3438" i="58"/>
  <c r="F3439" i="58"/>
  <c r="F3440" i="58"/>
  <c r="F3441" i="58"/>
  <c r="F3442" i="58"/>
  <c r="F3443" i="58"/>
  <c r="F3444" i="58"/>
  <c r="J3429" i="58"/>
  <c r="J3430" i="58"/>
  <c r="J3431" i="58"/>
  <c r="J3432" i="58"/>
  <c r="J3433" i="58"/>
  <c r="J3434" i="58"/>
  <c r="J3435" i="58"/>
  <c r="J3436" i="58"/>
  <c r="J3437" i="58"/>
  <c r="J3438" i="58"/>
  <c r="J3439" i="58"/>
  <c r="J3440" i="58"/>
  <c r="J3441" i="58"/>
  <c r="J3442" i="58"/>
  <c r="J3443" i="58"/>
  <c r="J3444" i="58"/>
  <c r="K3429" i="58"/>
  <c r="K3430" i="58"/>
  <c r="K3431" i="58"/>
  <c r="K3432" i="58"/>
  <c r="K3433" i="58"/>
  <c r="K3434" i="58"/>
  <c r="K3435" i="58"/>
  <c r="K3436" i="58"/>
  <c r="K3437" i="58"/>
  <c r="K3438" i="58"/>
  <c r="K3439" i="58"/>
  <c r="K3440" i="58"/>
  <c r="K3441" i="58"/>
  <c r="K3442" i="58"/>
  <c r="K3443" i="58"/>
  <c r="K3444" i="58"/>
  <c r="M3429" i="58"/>
  <c r="M3430" i="58"/>
  <c r="M3431" i="58"/>
  <c r="M3432" i="58"/>
  <c r="M3433" i="58"/>
  <c r="M3434" i="58"/>
  <c r="M3435" i="58"/>
  <c r="M3436" i="58"/>
  <c r="M3437" i="58"/>
  <c r="M3438" i="58"/>
  <c r="M3439" i="58"/>
  <c r="M3440" i="58"/>
  <c r="M3441" i="58"/>
  <c r="M3442" i="58"/>
  <c r="M3443" i="58"/>
  <c r="M3444" i="58"/>
  <c r="P3429" i="58"/>
  <c r="P3430" i="58"/>
  <c r="P3431" i="58"/>
  <c r="P3432" i="58"/>
  <c r="P3433" i="58"/>
  <c r="P3434" i="58"/>
  <c r="P3435" i="58"/>
  <c r="P3436" i="58"/>
  <c r="P3437" i="58"/>
  <c r="P3438" i="58"/>
  <c r="P3439" i="58"/>
  <c r="P3440" i="58"/>
  <c r="P3441" i="58"/>
  <c r="P3442" i="58"/>
  <c r="P3443" i="58"/>
  <c r="P3444" i="58"/>
  <c r="Q3429" i="58"/>
  <c r="Q3430" i="58"/>
  <c r="Q3431" i="58"/>
  <c r="Q3432" i="58"/>
  <c r="Q3433" i="58"/>
  <c r="Q3434" i="58"/>
  <c r="Q3435" i="58"/>
  <c r="Q3436" i="58"/>
  <c r="Q3437" i="58"/>
  <c r="Q3438" i="58"/>
  <c r="Q3439" i="58"/>
  <c r="Q3440" i="58"/>
  <c r="Q3441" i="58"/>
  <c r="Q3442" i="58"/>
  <c r="Q3443" i="58"/>
  <c r="Q3444" i="58"/>
  <c r="R3429" i="58"/>
  <c r="T3429" i="58" s="1"/>
  <c r="V3429" i="58" s="1"/>
  <c r="R3430" i="58"/>
  <c r="T3430" i="58" s="1"/>
  <c r="V3430" i="58" s="1"/>
  <c r="R3431" i="58"/>
  <c r="T3431" i="58" s="1"/>
  <c r="V3431" i="58" s="1"/>
  <c r="R3432" i="58"/>
  <c r="T3432" i="58" s="1"/>
  <c r="V3432" i="58" s="1"/>
  <c r="R3433" i="58"/>
  <c r="T3433" i="58" s="1"/>
  <c r="V3433" i="58" s="1"/>
  <c r="R3434" i="58"/>
  <c r="T3434" i="58" s="1"/>
  <c r="V3434" i="58" s="1"/>
  <c r="R3435" i="58"/>
  <c r="T3435" i="58" s="1"/>
  <c r="V3435" i="58" s="1"/>
  <c r="R3436" i="58"/>
  <c r="T3436" i="58" s="1"/>
  <c r="V3436" i="58" s="1"/>
  <c r="R3437" i="58"/>
  <c r="T3437" i="58" s="1"/>
  <c r="V3437" i="58" s="1"/>
  <c r="R3438" i="58"/>
  <c r="T3438" i="58" s="1"/>
  <c r="V3438" i="58" s="1"/>
  <c r="R3439" i="58"/>
  <c r="T3439" i="58" s="1"/>
  <c r="V3439" i="58" s="1"/>
  <c r="R3440" i="58"/>
  <c r="T3440" i="58" s="1"/>
  <c r="V3440" i="58" s="1"/>
  <c r="R3441" i="58"/>
  <c r="T3441" i="58" s="1"/>
  <c r="V3441" i="58" s="1"/>
  <c r="R3442" i="58"/>
  <c r="T3442" i="58" s="1"/>
  <c r="V3442" i="58" s="1"/>
  <c r="R3443" i="58"/>
  <c r="T3443" i="58" s="1"/>
  <c r="V3443" i="58" s="1"/>
  <c r="R3444" i="58"/>
  <c r="T3444" i="58" s="1"/>
  <c r="V3444" i="58" s="1"/>
  <c r="X3429" i="58"/>
  <c r="X3430" i="58"/>
  <c r="X3431" i="58"/>
  <c r="X3432" i="58"/>
  <c r="X3433" i="58"/>
  <c r="X3434" i="58"/>
  <c r="X3435" i="58"/>
  <c r="X3436" i="58"/>
  <c r="X3437" i="58"/>
  <c r="X3438" i="58"/>
  <c r="X3439" i="58"/>
  <c r="X3440" i="58"/>
  <c r="X3441" i="58"/>
  <c r="X3442" i="58"/>
  <c r="X3443" i="58"/>
  <c r="X3444" i="58"/>
  <c r="A3445" i="58"/>
  <c r="A3446" i="58"/>
  <c r="A3447" i="58"/>
  <c r="A3448" i="58"/>
  <c r="A3449" i="58"/>
  <c r="A3450" i="58"/>
  <c r="A3451" i="58"/>
  <c r="A3452" i="58"/>
  <c r="A3453" i="58"/>
  <c r="A3454" i="58"/>
  <c r="A3455" i="58"/>
  <c r="A3456" i="58"/>
  <c r="A3457" i="58"/>
  <c r="A3458" i="58"/>
  <c r="A3459" i="58"/>
  <c r="A3460" i="58"/>
  <c r="B3445" i="58"/>
  <c r="B3446" i="58"/>
  <c r="B3447" i="58"/>
  <c r="B3448" i="58"/>
  <c r="B3449" i="58"/>
  <c r="B3450" i="58"/>
  <c r="B3451" i="58"/>
  <c r="B3452" i="58"/>
  <c r="B3453" i="58"/>
  <c r="B3454" i="58"/>
  <c r="B3455" i="58"/>
  <c r="B3456" i="58"/>
  <c r="B3457" i="58"/>
  <c r="B3458" i="58"/>
  <c r="B3459" i="58"/>
  <c r="B3460" i="58"/>
  <c r="D3445" i="58"/>
  <c r="E3445" i="58" s="1"/>
  <c r="D3446" i="58"/>
  <c r="E3446" i="58" s="1"/>
  <c r="D3447" i="58"/>
  <c r="E3447" i="58" s="1"/>
  <c r="D3448" i="58"/>
  <c r="E3448" i="58" s="1"/>
  <c r="D3449" i="58"/>
  <c r="E3449" i="58" s="1"/>
  <c r="D3450" i="58"/>
  <c r="E3450" i="58" s="1"/>
  <c r="D3451" i="58"/>
  <c r="E3451" i="58" s="1"/>
  <c r="D3452" i="58"/>
  <c r="E3452" i="58" s="1"/>
  <c r="D3453" i="58"/>
  <c r="E3453" i="58" s="1"/>
  <c r="D3454" i="58"/>
  <c r="E3454" i="58" s="1"/>
  <c r="D3455" i="58"/>
  <c r="E3455" i="58" s="1"/>
  <c r="D3456" i="58"/>
  <c r="E3456" i="58" s="1"/>
  <c r="D3457" i="58"/>
  <c r="E3457" i="58" s="1"/>
  <c r="D3458" i="58"/>
  <c r="E3458" i="58" s="1"/>
  <c r="D3459" i="58"/>
  <c r="E3459" i="58" s="1"/>
  <c r="D3460" i="58"/>
  <c r="E3460" i="58" s="1"/>
  <c r="F3445" i="58"/>
  <c r="F3446" i="58"/>
  <c r="F3447" i="58"/>
  <c r="F3448" i="58"/>
  <c r="F3449" i="58"/>
  <c r="F3450" i="58"/>
  <c r="F3451" i="58"/>
  <c r="F3452" i="58"/>
  <c r="F3453" i="58"/>
  <c r="F3454" i="58"/>
  <c r="F3455" i="58"/>
  <c r="F3456" i="58"/>
  <c r="F3457" i="58"/>
  <c r="F3458" i="58"/>
  <c r="F3459" i="58"/>
  <c r="F3460" i="58"/>
  <c r="J3445" i="58"/>
  <c r="J3446" i="58"/>
  <c r="J3447" i="58"/>
  <c r="J3448" i="58"/>
  <c r="J3449" i="58"/>
  <c r="J3450" i="58"/>
  <c r="J3451" i="58"/>
  <c r="J3452" i="58"/>
  <c r="J3453" i="58"/>
  <c r="J3454" i="58"/>
  <c r="J3455" i="58"/>
  <c r="J3456" i="58"/>
  <c r="J3457" i="58"/>
  <c r="J3458" i="58"/>
  <c r="J3459" i="58"/>
  <c r="J3460" i="58"/>
  <c r="K3445" i="58"/>
  <c r="K3446" i="58"/>
  <c r="K3447" i="58"/>
  <c r="K3448" i="58"/>
  <c r="K3449" i="58"/>
  <c r="K3450" i="58"/>
  <c r="K3451" i="58"/>
  <c r="K3452" i="58"/>
  <c r="K3453" i="58"/>
  <c r="K3454" i="58"/>
  <c r="K3455" i="58"/>
  <c r="K3456" i="58"/>
  <c r="K3457" i="58"/>
  <c r="K3458" i="58"/>
  <c r="K3459" i="58"/>
  <c r="K3460" i="58"/>
  <c r="M3445" i="58"/>
  <c r="M3446" i="58"/>
  <c r="M3447" i="58"/>
  <c r="M3448" i="58"/>
  <c r="M3449" i="58"/>
  <c r="M3450" i="58"/>
  <c r="M3451" i="58"/>
  <c r="M3452" i="58"/>
  <c r="M3453" i="58"/>
  <c r="M3454" i="58"/>
  <c r="M3455" i="58"/>
  <c r="M3456" i="58"/>
  <c r="M3457" i="58"/>
  <c r="M3458" i="58"/>
  <c r="M3459" i="58"/>
  <c r="M3460" i="58"/>
  <c r="P3445" i="58"/>
  <c r="P3446" i="58"/>
  <c r="P3447" i="58"/>
  <c r="P3448" i="58"/>
  <c r="P3449" i="58"/>
  <c r="P3450" i="58"/>
  <c r="P3451" i="58"/>
  <c r="P3452" i="58"/>
  <c r="P3453" i="58"/>
  <c r="P3454" i="58"/>
  <c r="P3455" i="58"/>
  <c r="P3456" i="58"/>
  <c r="P3457" i="58"/>
  <c r="P3458" i="58"/>
  <c r="P3459" i="58"/>
  <c r="P3460" i="58"/>
  <c r="Q3445" i="58"/>
  <c r="Q3446" i="58"/>
  <c r="Q3447" i="58"/>
  <c r="Q3448" i="58"/>
  <c r="Q3449" i="58"/>
  <c r="Q3450" i="58"/>
  <c r="Q3451" i="58"/>
  <c r="Q3452" i="58"/>
  <c r="Q3453" i="58"/>
  <c r="Q3454" i="58"/>
  <c r="Q3455" i="58"/>
  <c r="Q3456" i="58"/>
  <c r="Q3457" i="58"/>
  <c r="Q3458" i="58"/>
  <c r="Q3459" i="58"/>
  <c r="Q3460" i="58"/>
  <c r="R3445" i="58"/>
  <c r="T3445" i="58" s="1"/>
  <c r="V3445" i="58" s="1"/>
  <c r="R3446" i="58"/>
  <c r="T3446" i="58" s="1"/>
  <c r="V3446" i="58" s="1"/>
  <c r="R3447" i="58"/>
  <c r="T3447" i="58" s="1"/>
  <c r="V3447" i="58" s="1"/>
  <c r="R3448" i="58"/>
  <c r="T3448" i="58" s="1"/>
  <c r="V3448" i="58" s="1"/>
  <c r="R3449" i="58"/>
  <c r="T3449" i="58" s="1"/>
  <c r="V3449" i="58" s="1"/>
  <c r="R3450" i="58"/>
  <c r="T3450" i="58" s="1"/>
  <c r="V3450" i="58" s="1"/>
  <c r="R3451" i="58"/>
  <c r="T3451" i="58" s="1"/>
  <c r="V3451" i="58" s="1"/>
  <c r="R3452" i="58"/>
  <c r="T3452" i="58" s="1"/>
  <c r="V3452" i="58" s="1"/>
  <c r="R3453" i="58"/>
  <c r="T3453" i="58" s="1"/>
  <c r="V3453" i="58" s="1"/>
  <c r="R3454" i="58"/>
  <c r="T3454" i="58" s="1"/>
  <c r="V3454" i="58" s="1"/>
  <c r="R3455" i="58"/>
  <c r="T3455" i="58" s="1"/>
  <c r="V3455" i="58" s="1"/>
  <c r="R3456" i="58"/>
  <c r="T3456" i="58" s="1"/>
  <c r="V3456" i="58" s="1"/>
  <c r="R3457" i="58"/>
  <c r="T3457" i="58" s="1"/>
  <c r="V3457" i="58" s="1"/>
  <c r="R3458" i="58"/>
  <c r="T3458" i="58" s="1"/>
  <c r="V3458" i="58" s="1"/>
  <c r="R3459" i="58"/>
  <c r="T3459" i="58" s="1"/>
  <c r="V3459" i="58" s="1"/>
  <c r="R3460" i="58"/>
  <c r="T3460" i="58" s="1"/>
  <c r="V3460" i="58" s="1"/>
  <c r="X3445" i="58"/>
  <c r="X3446" i="58"/>
  <c r="X3447" i="58"/>
  <c r="X3448" i="58"/>
  <c r="X3449" i="58"/>
  <c r="X3450" i="58"/>
  <c r="X3451" i="58"/>
  <c r="X3452" i="58"/>
  <c r="X3453" i="58"/>
  <c r="X3454" i="58"/>
  <c r="X3455" i="58"/>
  <c r="X3456" i="58"/>
  <c r="X3457" i="58"/>
  <c r="X3458" i="58"/>
  <c r="X3459" i="58"/>
  <c r="X3460" i="58"/>
  <c r="A3347" i="58"/>
  <c r="B3347" i="58"/>
  <c r="D3347" i="58"/>
  <c r="E3347" i="58" s="1"/>
  <c r="F3347" i="58"/>
  <c r="J3347" i="58"/>
  <c r="K3347" i="58"/>
  <c r="M3347" i="58"/>
  <c r="P3347" i="58"/>
  <c r="Q3347" i="58"/>
  <c r="R3347" i="58"/>
  <c r="T3347" i="58" s="1"/>
  <c r="V3347" i="58" s="1"/>
  <c r="X3347" i="58"/>
  <c r="W3756" i="58" l="1"/>
  <c r="Y3756" i="58"/>
  <c r="AN3756" i="58" s="1"/>
  <c r="W3447" i="58"/>
  <c r="W3453" i="58"/>
  <c r="Y3580" i="58"/>
  <c r="AN3580" i="58" s="1"/>
  <c r="Y3573" i="58"/>
  <c r="AN3573" i="58" s="1"/>
  <c r="Y3567" i="58"/>
  <c r="AN3567" i="58" s="1"/>
  <c r="W3567" i="58"/>
  <c r="W3568" i="58"/>
  <c r="Y3568" i="58"/>
  <c r="AN3568" i="58" s="1"/>
  <c r="Y3564" i="58"/>
  <c r="AN3564" i="58" s="1"/>
  <c r="W3564" i="58"/>
  <c r="Y3565" i="58"/>
  <c r="AN3565" i="58" s="1"/>
  <c r="W3565" i="58"/>
  <c r="Y3566" i="58"/>
  <c r="AN3566" i="58" s="1"/>
  <c r="W3566" i="58"/>
  <c r="Y3574" i="58"/>
  <c r="AN3574" i="58" s="1"/>
  <c r="W3574" i="58"/>
  <c r="W3570" i="58"/>
  <c r="Y3570" i="58"/>
  <c r="AN3570" i="58" s="1"/>
  <c r="W3569" i="58"/>
  <c r="Y3569" i="58"/>
  <c r="AN3569" i="58" s="1"/>
  <c r="W3645" i="58"/>
  <c r="Y3622" i="58"/>
  <c r="AN3622" i="58" s="1"/>
  <c r="Y3609" i="58"/>
  <c r="AN3609" i="58" s="1"/>
  <c r="Y3617" i="58"/>
  <c r="AN3617" i="58" s="1"/>
  <c r="Y3596" i="58"/>
  <c r="AN3596" i="58" s="1"/>
  <c r="Y3571" i="58"/>
  <c r="AN3571" i="58" s="1"/>
  <c r="W3571" i="58"/>
  <c r="W3577" i="58"/>
  <c r="Y3577" i="58"/>
  <c r="AN3577" i="58" s="1"/>
  <c r="Y3572" i="58"/>
  <c r="AN3572" i="58" s="1"/>
  <c r="W3572" i="58"/>
  <c r="W3576" i="58"/>
  <c r="Y3576" i="58"/>
  <c r="AN3576" i="58" s="1"/>
  <c r="Y3575" i="58"/>
  <c r="AN3575" i="58" s="1"/>
  <c r="W3575" i="58"/>
  <c r="W3573" i="58"/>
  <c r="Y3588" i="58"/>
  <c r="AN3588" i="58" s="1"/>
  <c r="Y3581" i="58"/>
  <c r="AN3581" i="58" s="1"/>
  <c r="W3581" i="58"/>
  <c r="Y3582" i="58"/>
  <c r="AN3582" i="58" s="1"/>
  <c r="W3582" i="58"/>
  <c r="Y3578" i="58"/>
  <c r="AN3578" i="58" s="1"/>
  <c r="W3578" i="58"/>
  <c r="Y3579" i="58"/>
  <c r="AN3579" i="58" s="1"/>
  <c r="W3579" i="58"/>
  <c r="W3584" i="58"/>
  <c r="Y3584" i="58"/>
  <c r="AN3584" i="58" s="1"/>
  <c r="W3583" i="58"/>
  <c r="Y3583" i="58"/>
  <c r="AN3583" i="58" s="1"/>
  <c r="Y3630" i="58"/>
  <c r="AN3630" i="58" s="1"/>
  <c r="W3580" i="58"/>
  <c r="W3618" i="58"/>
  <c r="W3610" i="58"/>
  <c r="W3624" i="58"/>
  <c r="Y3593" i="58"/>
  <c r="AN3593" i="58" s="1"/>
  <c r="W3593" i="58"/>
  <c r="W3590" i="58"/>
  <c r="Y3590" i="58"/>
  <c r="AN3590" i="58" s="1"/>
  <c r="Y3604" i="58"/>
  <c r="AN3604" i="58" s="1"/>
  <c r="W3604" i="58"/>
  <c r="Y3592" i="58"/>
  <c r="AN3592" i="58" s="1"/>
  <c r="W3592" i="58"/>
  <c r="Y3589" i="58"/>
  <c r="AN3589" i="58" s="1"/>
  <c r="W3589" i="58"/>
  <c r="Y3602" i="58"/>
  <c r="AN3602" i="58" s="1"/>
  <c r="W3602" i="58"/>
  <c r="W3598" i="58"/>
  <c r="Y3598" i="58"/>
  <c r="AN3598" i="58" s="1"/>
  <c r="Y3601" i="58"/>
  <c r="AN3601" i="58" s="1"/>
  <c r="W3601" i="58"/>
  <c r="Y3597" i="58"/>
  <c r="AN3597" i="58" s="1"/>
  <c r="W3597" i="58"/>
  <c r="W3591" i="58"/>
  <c r="Y3591" i="58"/>
  <c r="AN3591" i="58" s="1"/>
  <c r="Y3586" i="58"/>
  <c r="AN3586" i="58" s="1"/>
  <c r="W3586" i="58"/>
  <c r="W3605" i="58"/>
  <c r="Y3605" i="58"/>
  <c r="AN3605" i="58" s="1"/>
  <c r="Y3600" i="58"/>
  <c r="AN3600" i="58" s="1"/>
  <c r="W3600" i="58"/>
  <c r="Y3585" i="58"/>
  <c r="AN3585" i="58" s="1"/>
  <c r="W3585" i="58"/>
  <c r="Y3595" i="58"/>
  <c r="AN3595" i="58" s="1"/>
  <c r="W3595" i="58"/>
  <c r="Y3603" i="58"/>
  <c r="AN3603" i="58" s="1"/>
  <c r="W3603" i="58"/>
  <c r="Y3587" i="58"/>
  <c r="AN3587" i="58" s="1"/>
  <c r="W3587" i="58"/>
  <c r="W3599" i="58"/>
  <c r="Y3599" i="58"/>
  <c r="AN3599" i="58" s="1"/>
  <c r="Y3594" i="58"/>
  <c r="AN3594" i="58" s="1"/>
  <c r="W3594" i="58"/>
  <c r="W3596" i="58"/>
  <c r="W3588" i="58"/>
  <c r="Y3627" i="58"/>
  <c r="AN3627" i="58" s="1"/>
  <c r="Y3618" i="58"/>
  <c r="AN3618" i="58" s="1"/>
  <c r="Y3610" i="58"/>
  <c r="AN3610" i="58" s="1"/>
  <c r="W3619" i="58"/>
  <c r="Y3619" i="58"/>
  <c r="AN3619" i="58" s="1"/>
  <c r="W3611" i="58"/>
  <c r="Y3611" i="58"/>
  <c r="AN3611" i="58" s="1"/>
  <c r="W3631" i="58"/>
  <c r="Y3631" i="58"/>
  <c r="AN3631" i="58" s="1"/>
  <c r="W3623" i="58"/>
  <c r="Y3623" i="58"/>
  <c r="AN3623" i="58" s="1"/>
  <c r="Y3615" i="58"/>
  <c r="AN3615" i="58" s="1"/>
  <c r="W3615" i="58"/>
  <c r="Y3607" i="58"/>
  <c r="AN3607" i="58" s="1"/>
  <c r="W3607" i="58"/>
  <c r="Y3614" i="58"/>
  <c r="AN3614" i="58" s="1"/>
  <c r="W3614" i="58"/>
  <c r="Y3606" i="58"/>
  <c r="AN3606" i="58" s="1"/>
  <c r="W3606" i="58"/>
  <c r="Y3616" i="58"/>
  <c r="AN3616" i="58" s="1"/>
  <c r="W3616" i="58"/>
  <c r="Y3608" i="58"/>
  <c r="AN3608" i="58" s="1"/>
  <c r="W3608" i="58"/>
  <c r="Y3613" i="58"/>
  <c r="AN3613" i="58" s="1"/>
  <c r="W3613" i="58"/>
  <c r="W3612" i="58"/>
  <c r="Y3612" i="58"/>
  <c r="AN3612" i="58" s="1"/>
  <c r="W3617" i="58"/>
  <c r="W3609" i="58"/>
  <c r="Y3636" i="58"/>
  <c r="AN3636" i="58" s="1"/>
  <c r="Y3624" i="58"/>
  <c r="AN3624" i="58" s="1"/>
  <c r="Y3632" i="58"/>
  <c r="AN3632" i="58" s="1"/>
  <c r="W3632" i="58"/>
  <c r="W3626" i="58"/>
  <c r="Y3626" i="58"/>
  <c r="AN3626" i="58" s="1"/>
  <c r="W3633" i="58"/>
  <c r="Y3633" i="58"/>
  <c r="AN3633" i="58" s="1"/>
  <c r="Y3620" i="58"/>
  <c r="AN3620" i="58" s="1"/>
  <c r="W3620" i="58"/>
  <c r="Y3628" i="58"/>
  <c r="AN3628" i="58" s="1"/>
  <c r="W3628" i="58"/>
  <c r="Y3621" i="58"/>
  <c r="AN3621" i="58" s="1"/>
  <c r="W3621" i="58"/>
  <c r="W3637" i="58"/>
  <c r="Y3637" i="58"/>
  <c r="AN3637" i="58" s="1"/>
  <c r="Y3629" i="58"/>
  <c r="AN3629" i="58" s="1"/>
  <c r="W3629" i="58"/>
  <c r="W3625" i="58"/>
  <c r="Y3625" i="58"/>
  <c r="AN3625" i="58" s="1"/>
  <c r="W3630" i="58"/>
  <c r="W3622" i="58"/>
  <c r="Y3644" i="58"/>
  <c r="AN3644" i="58" s="1"/>
  <c r="W3627" i="58"/>
  <c r="W3640" i="58"/>
  <c r="Y3640" i="58"/>
  <c r="AN3640" i="58" s="1"/>
  <c r="Y3634" i="58"/>
  <c r="AN3634" i="58" s="1"/>
  <c r="W3634" i="58"/>
  <c r="W3639" i="58"/>
  <c r="Y3639" i="58"/>
  <c r="AN3639" i="58" s="1"/>
  <c r="Y3635" i="58"/>
  <c r="AN3635" i="58" s="1"/>
  <c r="W3635" i="58"/>
  <c r="Y3638" i="58"/>
  <c r="AN3638" i="58" s="1"/>
  <c r="W3638" i="58"/>
  <c r="Y3645" i="58"/>
  <c r="AN3645" i="58" s="1"/>
  <c r="W3636" i="58"/>
  <c r="W3646" i="58"/>
  <c r="Y3646" i="58"/>
  <c r="AN3646" i="58" s="1"/>
  <c r="Y3642" i="58"/>
  <c r="AN3642" i="58" s="1"/>
  <c r="W3642" i="58"/>
  <c r="Y3643" i="58"/>
  <c r="AN3643" i="58" s="1"/>
  <c r="W3643" i="58"/>
  <c r="Y3641" i="58"/>
  <c r="AN3641" i="58" s="1"/>
  <c r="W3641" i="58"/>
  <c r="W3745" i="58"/>
  <c r="Y3745" i="58"/>
  <c r="AN3745" i="58" s="1"/>
  <c r="W3644" i="58"/>
  <c r="W3450" i="58"/>
  <c r="W3476" i="58"/>
  <c r="W3449" i="58"/>
  <c r="W3488" i="58"/>
  <c r="W3489" i="58"/>
  <c r="W3493" i="58"/>
  <c r="W3480" i="58"/>
  <c r="Y3480" i="58"/>
  <c r="AN3480" i="58" s="1"/>
  <c r="W3479" i="58"/>
  <c r="Y3479" i="58"/>
  <c r="AN3479" i="58" s="1"/>
  <c r="W3477" i="58"/>
  <c r="Y3477" i="58"/>
  <c r="AN3477" i="58" s="1"/>
  <c r="W3478" i="58"/>
  <c r="Y3478" i="58"/>
  <c r="AN3478" i="58" s="1"/>
  <c r="Y3476" i="58"/>
  <c r="AN3476" i="58" s="1"/>
  <c r="W3482" i="58"/>
  <c r="Y3482" i="58"/>
  <c r="AN3482" i="58" s="1"/>
  <c r="W3481" i="58"/>
  <c r="Y3481" i="58"/>
  <c r="AN3481" i="58" s="1"/>
  <c r="Y3485" i="58"/>
  <c r="AN3485" i="58" s="1"/>
  <c r="W3485" i="58"/>
  <c r="W3484" i="58"/>
  <c r="Y3484" i="58"/>
  <c r="AN3484" i="58" s="1"/>
  <c r="W3483" i="58"/>
  <c r="Y3483" i="58"/>
  <c r="AN3483" i="58" s="1"/>
  <c r="W3544" i="58"/>
  <c r="W3503" i="58"/>
  <c r="W3498" i="58"/>
  <c r="W3514" i="58"/>
  <c r="W3513" i="58"/>
  <c r="W3487" i="58"/>
  <c r="Y3487" i="58"/>
  <c r="AN3487" i="58" s="1"/>
  <c r="W3486" i="58"/>
  <c r="Y3486" i="58"/>
  <c r="AN3486" i="58" s="1"/>
  <c r="W3490" i="58"/>
  <c r="Y3490" i="58"/>
  <c r="AN3490" i="58" s="1"/>
  <c r="Y3488" i="58"/>
  <c r="AN3488" i="58" s="1"/>
  <c r="Y3489" i="58"/>
  <c r="AN3489" i="58" s="1"/>
  <c r="W3492" i="58"/>
  <c r="Y3492" i="58"/>
  <c r="AN3492" i="58" s="1"/>
  <c r="W3491" i="58"/>
  <c r="Y3491" i="58"/>
  <c r="AN3491" i="58" s="1"/>
  <c r="W3495" i="58"/>
  <c r="Y3495" i="58"/>
  <c r="AN3495" i="58" s="1"/>
  <c r="W3494" i="58"/>
  <c r="Y3494" i="58"/>
  <c r="AN3494" i="58" s="1"/>
  <c r="Y3493" i="58"/>
  <c r="AN3493" i="58" s="1"/>
  <c r="W3500" i="58"/>
  <c r="Y3500" i="58"/>
  <c r="AN3500" i="58" s="1"/>
  <c r="W3499" i="58"/>
  <c r="Y3499" i="58"/>
  <c r="AN3499" i="58" s="1"/>
  <c r="W3497" i="58"/>
  <c r="Y3497" i="58"/>
  <c r="AN3497" i="58" s="1"/>
  <c r="W3496" i="58"/>
  <c r="Y3496" i="58"/>
  <c r="AN3496" i="58" s="1"/>
  <c r="Y3498" i="58"/>
  <c r="AN3498" i="58" s="1"/>
  <c r="W3501" i="58"/>
  <c r="Y3501" i="58"/>
  <c r="AN3501" i="58" s="1"/>
  <c r="Y3505" i="58"/>
  <c r="AN3505" i="58" s="1"/>
  <c r="W3505" i="58"/>
  <c r="W3504" i="58"/>
  <c r="Y3504" i="58"/>
  <c r="AN3504" i="58" s="1"/>
  <c r="W3502" i="58"/>
  <c r="Y3502" i="58"/>
  <c r="AN3502" i="58" s="1"/>
  <c r="Y3503" i="58"/>
  <c r="AN3503" i="58" s="1"/>
  <c r="W3506" i="58"/>
  <c r="Y3506" i="58"/>
  <c r="AN3506" i="58" s="1"/>
  <c r="W3510" i="58"/>
  <c r="Y3510" i="58"/>
  <c r="AN3510" i="58" s="1"/>
  <c r="W3509" i="58"/>
  <c r="Y3509" i="58"/>
  <c r="AN3509" i="58" s="1"/>
  <c r="W3507" i="58"/>
  <c r="Y3507" i="58"/>
  <c r="AN3507" i="58" s="1"/>
  <c r="W3508" i="58"/>
  <c r="Y3508" i="58"/>
  <c r="AN3508" i="58" s="1"/>
  <c r="W3523" i="58"/>
  <c r="W3512" i="58"/>
  <c r="Y3512" i="58"/>
  <c r="AN3512" i="58" s="1"/>
  <c r="W3511" i="58"/>
  <c r="Y3511" i="58"/>
  <c r="AN3511" i="58" s="1"/>
  <c r="W3515" i="58"/>
  <c r="Y3515" i="58"/>
  <c r="AN3515" i="58" s="1"/>
  <c r="Y3514" i="58"/>
  <c r="AN3514" i="58" s="1"/>
  <c r="Y3513" i="58"/>
  <c r="AN3513" i="58" s="1"/>
  <c r="W3520" i="58"/>
  <c r="Y3520" i="58"/>
  <c r="AN3520" i="58" s="1"/>
  <c r="W3519" i="58"/>
  <c r="Y3519" i="58"/>
  <c r="AN3519" i="58" s="1"/>
  <c r="W3517" i="58"/>
  <c r="Y3517" i="58"/>
  <c r="AN3517" i="58" s="1"/>
  <c r="W3516" i="58"/>
  <c r="Y3516" i="58"/>
  <c r="AN3516" i="58" s="1"/>
  <c r="W3518" i="58"/>
  <c r="Y3518" i="58"/>
  <c r="AN3518" i="58" s="1"/>
  <c r="W3528" i="58"/>
  <c r="W3522" i="58"/>
  <c r="Y3522" i="58"/>
  <c r="AN3522" i="58" s="1"/>
  <c r="W3521" i="58"/>
  <c r="Y3521" i="58"/>
  <c r="AN3521" i="58" s="1"/>
  <c r="Y3525" i="58"/>
  <c r="AN3525" i="58" s="1"/>
  <c r="W3525" i="58"/>
  <c r="W3524" i="58"/>
  <c r="Y3524" i="58"/>
  <c r="AN3524" i="58" s="1"/>
  <c r="Y3523" i="58"/>
  <c r="AN3523" i="58" s="1"/>
  <c r="W3527" i="58"/>
  <c r="Y3527" i="58"/>
  <c r="AN3527" i="58" s="1"/>
  <c r="W3526" i="58"/>
  <c r="Y3526" i="58"/>
  <c r="AN3526" i="58" s="1"/>
  <c r="Y3530" i="58"/>
  <c r="AN3530" i="58" s="1"/>
  <c r="W3530" i="58"/>
  <c r="W3529" i="58"/>
  <c r="Y3529" i="58"/>
  <c r="AN3529" i="58" s="1"/>
  <c r="Y3528" i="58"/>
  <c r="AN3528" i="58" s="1"/>
  <c r="W3532" i="58"/>
  <c r="Y3532" i="58"/>
  <c r="AN3532" i="58" s="1"/>
  <c r="W3531" i="58"/>
  <c r="Y3531" i="58"/>
  <c r="AN3531" i="58" s="1"/>
  <c r="Y3535" i="58"/>
  <c r="AN3535" i="58" s="1"/>
  <c r="W3535" i="58"/>
  <c r="W3534" i="58"/>
  <c r="Y3534" i="58"/>
  <c r="AN3534" i="58" s="1"/>
  <c r="W3533" i="58"/>
  <c r="Y3533" i="58"/>
  <c r="AN3533" i="58" s="1"/>
  <c r="W3536" i="58"/>
  <c r="Y3536" i="58"/>
  <c r="AN3536" i="58" s="1"/>
  <c r="Y3540" i="58"/>
  <c r="AN3540" i="58" s="1"/>
  <c r="W3540" i="58"/>
  <c r="W3539" i="58"/>
  <c r="Y3539" i="58"/>
  <c r="AN3539" i="58" s="1"/>
  <c r="Y3537" i="58"/>
  <c r="AN3537" i="58" s="1"/>
  <c r="W3537" i="58"/>
  <c r="W3538" i="58"/>
  <c r="Y3538" i="58"/>
  <c r="AN3538" i="58" s="1"/>
  <c r="W3548" i="58"/>
  <c r="Y3545" i="58"/>
  <c r="AN3545" i="58" s="1"/>
  <c r="W3545" i="58"/>
  <c r="W3541" i="58"/>
  <c r="Y3541" i="58"/>
  <c r="AN3541" i="58" s="1"/>
  <c r="W3543" i="58"/>
  <c r="Y3543" i="58"/>
  <c r="AN3543" i="58" s="1"/>
  <c r="Y3542" i="58"/>
  <c r="AN3542" i="58" s="1"/>
  <c r="W3542" i="58"/>
  <c r="Y3544" i="58"/>
  <c r="AN3544" i="58" s="1"/>
  <c r="W3558" i="58"/>
  <c r="W3554" i="58"/>
  <c r="W3547" i="58"/>
  <c r="Y3547" i="58"/>
  <c r="AN3547" i="58" s="1"/>
  <c r="Y3549" i="58"/>
  <c r="AN3549" i="58" s="1"/>
  <c r="W3549" i="58"/>
  <c r="W3550" i="58"/>
  <c r="Y3550" i="58"/>
  <c r="AN3550" i="58" s="1"/>
  <c r="W3546" i="58"/>
  <c r="Y3546" i="58"/>
  <c r="AN3546" i="58" s="1"/>
  <c r="Y3548" i="58"/>
  <c r="AN3548" i="58" s="1"/>
  <c r="Y3555" i="58"/>
  <c r="AN3555" i="58" s="1"/>
  <c r="W3555" i="58"/>
  <c r="W3551" i="58"/>
  <c r="Y3551" i="58"/>
  <c r="AN3551" i="58" s="1"/>
  <c r="W3553" i="58"/>
  <c r="Y3553" i="58"/>
  <c r="AN3553" i="58" s="1"/>
  <c r="W3552" i="58"/>
  <c r="Y3552" i="58"/>
  <c r="AN3552" i="58" s="1"/>
  <c r="Y3554" i="58"/>
  <c r="AN3554" i="58" s="1"/>
  <c r="W3556" i="58"/>
  <c r="Y3556" i="58"/>
  <c r="AN3556" i="58" s="1"/>
  <c r="W3560" i="58"/>
  <c r="Y3560" i="58"/>
  <c r="AN3560" i="58" s="1"/>
  <c r="W3557" i="58"/>
  <c r="Y3557" i="58"/>
  <c r="AN3557" i="58" s="1"/>
  <c r="W3559" i="58"/>
  <c r="Y3559" i="58"/>
  <c r="AN3559" i="58" s="1"/>
  <c r="Y3558" i="58"/>
  <c r="AN3558" i="58" s="1"/>
  <c r="W3563" i="58"/>
  <c r="Y3563" i="58"/>
  <c r="AN3563" i="58" s="1"/>
  <c r="Y3748" i="58"/>
  <c r="AN3748" i="58" s="1"/>
  <c r="W3748" i="58"/>
  <c r="W3561" i="58"/>
  <c r="Y3561" i="58"/>
  <c r="AN3561" i="58" s="1"/>
  <c r="W3746" i="58"/>
  <c r="Y3746" i="58"/>
  <c r="AN3746" i="58" s="1"/>
  <c r="Y3562" i="58"/>
  <c r="AN3562" i="58" s="1"/>
  <c r="W3562" i="58"/>
  <c r="Y3431" i="58"/>
  <c r="AN3431" i="58" s="1"/>
  <c r="W3445" i="58"/>
  <c r="Y3445" i="58"/>
  <c r="AN3445" i="58" s="1"/>
  <c r="W3457" i="58"/>
  <c r="Y3457" i="58"/>
  <c r="AN3457" i="58" s="1"/>
  <c r="Y3447" i="58"/>
  <c r="AN3447" i="58" s="1"/>
  <c r="Y3450" i="58"/>
  <c r="AN3450" i="58" s="1"/>
  <c r="W3443" i="58"/>
  <c r="Y3443" i="58"/>
  <c r="AN3443" i="58" s="1"/>
  <c r="Y3442" i="58"/>
  <c r="AN3442" i="58" s="1"/>
  <c r="W3442" i="58"/>
  <c r="Y3441" i="58"/>
  <c r="AN3441" i="58" s="1"/>
  <c r="W3441" i="58"/>
  <c r="W3440" i="58"/>
  <c r="Y3440" i="58"/>
  <c r="AN3440" i="58" s="1"/>
  <c r="W3439" i="58"/>
  <c r="Y3439" i="58"/>
  <c r="AN3439" i="58" s="1"/>
  <c r="Y3438" i="58"/>
  <c r="AN3438" i="58" s="1"/>
  <c r="W3438" i="58"/>
  <c r="Y3437" i="58"/>
  <c r="AN3437" i="58" s="1"/>
  <c r="W3437" i="58"/>
  <c r="W3435" i="58"/>
  <c r="Y3435" i="58"/>
  <c r="AN3435" i="58" s="1"/>
  <c r="W3434" i="58"/>
  <c r="Y3434" i="58"/>
  <c r="AN3434" i="58" s="1"/>
  <c r="W3433" i="58"/>
  <c r="Y3433" i="58"/>
  <c r="AN3433" i="58" s="1"/>
  <c r="Y3432" i="58"/>
  <c r="AN3432" i="58" s="1"/>
  <c r="W3432" i="58"/>
  <c r="W3431" i="58"/>
  <c r="W3430" i="58"/>
  <c r="Y3430" i="58"/>
  <c r="AN3430" i="58" s="1"/>
  <c r="Y3429" i="58"/>
  <c r="AN3429" i="58" s="1"/>
  <c r="W3429" i="58"/>
  <c r="Y3446" i="58"/>
  <c r="AN3446" i="58" s="1"/>
  <c r="W3446" i="58"/>
  <c r="W3436" i="58"/>
  <c r="Y3436" i="58"/>
  <c r="AN3436" i="58" s="1"/>
  <c r="Y3456" i="58"/>
  <c r="AN3456" i="58" s="1"/>
  <c r="W3456" i="58"/>
  <c r="W3444" i="58"/>
  <c r="Y3444" i="58"/>
  <c r="AN3444" i="58" s="1"/>
  <c r="Y3454" i="58"/>
  <c r="AN3454" i="58" s="1"/>
  <c r="W3454" i="58"/>
  <c r="W3448" i="58"/>
  <c r="Y3448" i="58"/>
  <c r="AN3448" i="58" s="1"/>
  <c r="Y3455" i="58"/>
  <c r="AN3455" i="58" s="1"/>
  <c r="W3455" i="58"/>
  <c r="Y3453" i="58"/>
  <c r="AN3453" i="58" s="1"/>
  <c r="Y3449" i="58"/>
  <c r="AN3449" i="58" s="1"/>
  <c r="Y3460" i="58"/>
  <c r="AN3460" i="58" s="1"/>
  <c r="W3460" i="58"/>
  <c r="Y3459" i="58"/>
  <c r="AN3459" i="58" s="1"/>
  <c r="W3459" i="58"/>
  <c r="Y3451" i="58"/>
  <c r="AN3451" i="58" s="1"/>
  <c r="W3451" i="58"/>
  <c r="Y3452" i="58"/>
  <c r="AN3452" i="58" s="1"/>
  <c r="W3452" i="58"/>
  <c r="W3458" i="58"/>
  <c r="Y3458" i="58"/>
  <c r="AN3458" i="58" s="1"/>
  <c r="Y3347" i="58"/>
  <c r="AN3347" i="58" s="1"/>
  <c r="W3347" i="58"/>
  <c r="A3370" i="58"/>
  <c r="B3370" i="58"/>
  <c r="D3370" i="58"/>
  <c r="E3370" i="58" s="1"/>
  <c r="F3370" i="58"/>
  <c r="J3370" i="58"/>
  <c r="K3370" i="58"/>
  <c r="M3370" i="58"/>
  <c r="P3370" i="58"/>
  <c r="Q3370" i="58"/>
  <c r="R3370" i="58"/>
  <c r="T3370" i="58" s="1"/>
  <c r="V3370" i="58" s="1"/>
  <c r="X3370" i="58"/>
  <c r="A3371" i="58"/>
  <c r="B3371" i="58"/>
  <c r="D3371" i="58"/>
  <c r="E3371" i="58" s="1"/>
  <c r="F3371" i="58"/>
  <c r="J3371" i="58"/>
  <c r="K3371" i="58"/>
  <c r="M3371" i="58"/>
  <c r="P3371" i="58"/>
  <c r="Q3371" i="58"/>
  <c r="R3371" i="58"/>
  <c r="T3371" i="58" s="1"/>
  <c r="V3371" i="58" s="1"/>
  <c r="X3371" i="58"/>
  <c r="A3372" i="58"/>
  <c r="B3372" i="58"/>
  <c r="D3372" i="58"/>
  <c r="E3372" i="58" s="1"/>
  <c r="F3372" i="58"/>
  <c r="J3372" i="58"/>
  <c r="K3372" i="58"/>
  <c r="M3372" i="58"/>
  <c r="P3372" i="58"/>
  <c r="Q3372" i="58"/>
  <c r="R3372" i="58"/>
  <c r="T3372" i="58" s="1"/>
  <c r="V3372" i="58" s="1"/>
  <c r="X3372" i="58"/>
  <c r="A3373" i="58"/>
  <c r="B3373" i="58"/>
  <c r="D3373" i="58"/>
  <c r="E3373" i="58" s="1"/>
  <c r="F3373" i="58"/>
  <c r="J3373" i="58"/>
  <c r="K3373" i="58"/>
  <c r="M3373" i="58"/>
  <c r="P3373" i="58"/>
  <c r="Q3373" i="58"/>
  <c r="R3373" i="58"/>
  <c r="T3373" i="58" s="1"/>
  <c r="V3373" i="58" s="1"/>
  <c r="X3373" i="58"/>
  <c r="A3374" i="58"/>
  <c r="B3374" i="58"/>
  <c r="D3374" i="58"/>
  <c r="E3374" i="58" s="1"/>
  <c r="F3374" i="58"/>
  <c r="J3374" i="58"/>
  <c r="K3374" i="58"/>
  <c r="M3374" i="58"/>
  <c r="P3374" i="58"/>
  <c r="Q3374" i="58"/>
  <c r="R3374" i="58"/>
  <c r="T3374" i="58" s="1"/>
  <c r="V3374" i="58" s="1"/>
  <c r="X3374" i="58"/>
  <c r="A3375" i="58"/>
  <c r="B3375" i="58"/>
  <c r="D3375" i="58"/>
  <c r="E3375" i="58" s="1"/>
  <c r="F3375" i="58"/>
  <c r="J3375" i="58"/>
  <c r="K3375" i="58"/>
  <c r="M3375" i="58"/>
  <c r="P3375" i="58"/>
  <c r="Q3375" i="58"/>
  <c r="R3375" i="58"/>
  <c r="T3375" i="58" s="1"/>
  <c r="V3375" i="58" s="1"/>
  <c r="X3375" i="58"/>
  <c r="W3372" i="58" l="1"/>
  <c r="W3370" i="58"/>
  <c r="Y3370" i="58"/>
  <c r="AN3370" i="58" s="1"/>
  <c r="Y3372" i="58"/>
  <c r="AN3372" i="58" s="1"/>
  <c r="W3371" i="58"/>
  <c r="Y3371" i="58"/>
  <c r="AN3371" i="58" s="1"/>
  <c r="W3375" i="58"/>
  <c r="W3373" i="58"/>
  <c r="Y3373" i="58"/>
  <c r="AN3373" i="58" s="1"/>
  <c r="Y3375" i="58"/>
  <c r="AN3375" i="58" s="1"/>
  <c r="Y3374" i="58"/>
  <c r="AN3374" i="58" s="1"/>
  <c r="W3374" i="58"/>
  <c r="A3360" i="58" l="1"/>
  <c r="A3361" i="58"/>
  <c r="A3362" i="58"/>
  <c r="A3363" i="58"/>
  <c r="A3364" i="58"/>
  <c r="A3365" i="58"/>
  <c r="A3366" i="58"/>
  <c r="A3367" i="58"/>
  <c r="A3368" i="58"/>
  <c r="A3369" i="58"/>
  <c r="A3376" i="58"/>
  <c r="A3377" i="58"/>
  <c r="A3378" i="58"/>
  <c r="B3360" i="58"/>
  <c r="B3361" i="58"/>
  <c r="B3362" i="58"/>
  <c r="B3363" i="58"/>
  <c r="B3364" i="58"/>
  <c r="B3365" i="58"/>
  <c r="B3366" i="58"/>
  <c r="B3367" i="58"/>
  <c r="B3368" i="58"/>
  <c r="B3369" i="58"/>
  <c r="B3376" i="58"/>
  <c r="B3377" i="58"/>
  <c r="B3378" i="58"/>
  <c r="D3360" i="58"/>
  <c r="E3360" i="58" s="1"/>
  <c r="D3361" i="58"/>
  <c r="E3361" i="58" s="1"/>
  <c r="D3362" i="58"/>
  <c r="E3362" i="58" s="1"/>
  <c r="D3363" i="58"/>
  <c r="E3363" i="58" s="1"/>
  <c r="D3364" i="58"/>
  <c r="E3364" i="58" s="1"/>
  <c r="D3365" i="58"/>
  <c r="E3365" i="58" s="1"/>
  <c r="D3366" i="58"/>
  <c r="E3366" i="58" s="1"/>
  <c r="D3367" i="58"/>
  <c r="E3367" i="58" s="1"/>
  <c r="D3368" i="58"/>
  <c r="E3368" i="58" s="1"/>
  <c r="D3369" i="58"/>
  <c r="E3369" i="58" s="1"/>
  <c r="D3376" i="58"/>
  <c r="E3376" i="58" s="1"/>
  <c r="D3377" i="58"/>
  <c r="E3377" i="58" s="1"/>
  <c r="D3378" i="58"/>
  <c r="E3378" i="58" s="1"/>
  <c r="F3360" i="58"/>
  <c r="F3361" i="58"/>
  <c r="F3362" i="58"/>
  <c r="F3363" i="58"/>
  <c r="F3364" i="58"/>
  <c r="F3365" i="58"/>
  <c r="F3366" i="58"/>
  <c r="F3367" i="58"/>
  <c r="F3368" i="58"/>
  <c r="F3369" i="58"/>
  <c r="F3376" i="58"/>
  <c r="F3377" i="58"/>
  <c r="F3378" i="58"/>
  <c r="J3360" i="58"/>
  <c r="J3361" i="58"/>
  <c r="J3362" i="58"/>
  <c r="J3363" i="58"/>
  <c r="J3364" i="58"/>
  <c r="J3365" i="58"/>
  <c r="J3366" i="58"/>
  <c r="J3367" i="58"/>
  <c r="J3368" i="58"/>
  <c r="J3369" i="58"/>
  <c r="J3376" i="58"/>
  <c r="J3377" i="58"/>
  <c r="J3378" i="58"/>
  <c r="K3360" i="58"/>
  <c r="K3361" i="58"/>
  <c r="K3362" i="58"/>
  <c r="K3363" i="58"/>
  <c r="K3364" i="58"/>
  <c r="K3365" i="58"/>
  <c r="K3366" i="58"/>
  <c r="K3367" i="58"/>
  <c r="K3368" i="58"/>
  <c r="K3369" i="58"/>
  <c r="K3376" i="58"/>
  <c r="K3377" i="58"/>
  <c r="K3378" i="58"/>
  <c r="M3360" i="58"/>
  <c r="M3361" i="58"/>
  <c r="M3362" i="58"/>
  <c r="M3363" i="58"/>
  <c r="M3364" i="58"/>
  <c r="M3365" i="58"/>
  <c r="M3366" i="58"/>
  <c r="M3367" i="58"/>
  <c r="M3368" i="58"/>
  <c r="M3369" i="58"/>
  <c r="M3376" i="58"/>
  <c r="M3377" i="58"/>
  <c r="M3378" i="58"/>
  <c r="P3360" i="58"/>
  <c r="P3361" i="58"/>
  <c r="P3362" i="58"/>
  <c r="P3363" i="58"/>
  <c r="P3364" i="58"/>
  <c r="P3365" i="58"/>
  <c r="P3366" i="58"/>
  <c r="P3367" i="58"/>
  <c r="P3368" i="58"/>
  <c r="P3369" i="58"/>
  <c r="P3376" i="58"/>
  <c r="P3377" i="58"/>
  <c r="P3378" i="58"/>
  <c r="Q3360" i="58"/>
  <c r="Q3361" i="58"/>
  <c r="Q3362" i="58"/>
  <c r="Q3363" i="58"/>
  <c r="Q3364" i="58"/>
  <c r="Q3365" i="58"/>
  <c r="Q3366" i="58"/>
  <c r="Q3367" i="58"/>
  <c r="Q3368" i="58"/>
  <c r="Q3369" i="58"/>
  <c r="Q3376" i="58"/>
  <c r="Q3377" i="58"/>
  <c r="Q3378" i="58"/>
  <c r="R3360" i="58"/>
  <c r="T3360" i="58" s="1"/>
  <c r="V3360" i="58" s="1"/>
  <c r="R3361" i="58"/>
  <c r="T3361" i="58" s="1"/>
  <c r="V3361" i="58" s="1"/>
  <c r="R3362" i="58"/>
  <c r="T3362" i="58" s="1"/>
  <c r="V3362" i="58" s="1"/>
  <c r="R3363" i="58"/>
  <c r="T3363" i="58" s="1"/>
  <c r="V3363" i="58" s="1"/>
  <c r="R3364" i="58"/>
  <c r="T3364" i="58" s="1"/>
  <c r="V3364" i="58" s="1"/>
  <c r="R3365" i="58"/>
  <c r="T3365" i="58" s="1"/>
  <c r="V3365" i="58" s="1"/>
  <c r="R3366" i="58"/>
  <c r="T3366" i="58" s="1"/>
  <c r="V3366" i="58" s="1"/>
  <c r="R3367" i="58"/>
  <c r="T3367" i="58" s="1"/>
  <c r="V3367" i="58" s="1"/>
  <c r="R3368" i="58"/>
  <c r="T3368" i="58" s="1"/>
  <c r="V3368" i="58" s="1"/>
  <c r="R3369" i="58"/>
  <c r="T3369" i="58" s="1"/>
  <c r="V3369" i="58" s="1"/>
  <c r="R3376" i="58"/>
  <c r="T3376" i="58" s="1"/>
  <c r="V3376" i="58" s="1"/>
  <c r="R3377" i="58"/>
  <c r="T3377" i="58" s="1"/>
  <c r="V3377" i="58" s="1"/>
  <c r="R3378" i="58"/>
  <c r="T3378" i="58" s="1"/>
  <c r="V3378" i="58" s="1"/>
  <c r="X3360" i="58"/>
  <c r="X3361" i="58"/>
  <c r="X3362" i="58"/>
  <c r="X3363" i="58"/>
  <c r="X3364" i="58"/>
  <c r="X3365" i="58"/>
  <c r="X3366" i="58"/>
  <c r="X3367" i="58"/>
  <c r="X3368" i="58"/>
  <c r="X3369" i="58"/>
  <c r="X3376" i="58"/>
  <c r="X3377" i="58"/>
  <c r="X3378" i="58"/>
  <c r="A3379" i="58"/>
  <c r="A3380" i="58"/>
  <c r="A3381" i="58"/>
  <c r="A3382" i="58"/>
  <c r="A3383" i="58"/>
  <c r="A3384" i="58"/>
  <c r="A3385" i="58"/>
  <c r="A3386" i="58"/>
  <c r="A3387" i="58"/>
  <c r="A3388" i="58"/>
  <c r="A3389" i="58"/>
  <c r="A3390" i="58"/>
  <c r="A3391" i="58"/>
  <c r="B3379" i="58"/>
  <c r="B3380" i="58"/>
  <c r="B3381" i="58"/>
  <c r="B3382" i="58"/>
  <c r="B3383" i="58"/>
  <c r="B3384" i="58"/>
  <c r="B3385" i="58"/>
  <c r="B3386" i="58"/>
  <c r="B3387" i="58"/>
  <c r="B3388" i="58"/>
  <c r="B3389" i="58"/>
  <c r="B3390" i="58"/>
  <c r="B3391" i="58"/>
  <c r="D3379" i="58"/>
  <c r="E3379" i="58" s="1"/>
  <c r="D3380" i="58"/>
  <c r="E3380" i="58" s="1"/>
  <c r="D3381" i="58"/>
  <c r="E3381" i="58" s="1"/>
  <c r="D3382" i="58"/>
  <c r="E3382" i="58" s="1"/>
  <c r="D3383" i="58"/>
  <c r="E3383" i="58" s="1"/>
  <c r="D3384" i="58"/>
  <c r="E3384" i="58" s="1"/>
  <c r="D3385" i="58"/>
  <c r="E3385" i="58" s="1"/>
  <c r="D3386" i="58"/>
  <c r="E3386" i="58" s="1"/>
  <c r="D3387" i="58"/>
  <c r="E3387" i="58" s="1"/>
  <c r="D3388" i="58"/>
  <c r="E3388" i="58" s="1"/>
  <c r="D3389" i="58"/>
  <c r="E3389" i="58" s="1"/>
  <c r="D3390" i="58"/>
  <c r="E3390" i="58" s="1"/>
  <c r="D3391" i="58"/>
  <c r="E3391" i="58" s="1"/>
  <c r="F3379" i="58"/>
  <c r="F3380" i="58"/>
  <c r="F3381" i="58"/>
  <c r="F3382" i="58"/>
  <c r="F3383" i="58"/>
  <c r="F3384" i="58"/>
  <c r="F3385" i="58"/>
  <c r="F3386" i="58"/>
  <c r="F3387" i="58"/>
  <c r="F3388" i="58"/>
  <c r="F3389" i="58"/>
  <c r="F3390" i="58"/>
  <c r="F3391" i="58"/>
  <c r="J3379" i="58"/>
  <c r="J3380" i="58"/>
  <c r="J3381" i="58"/>
  <c r="J3382" i="58"/>
  <c r="J3383" i="58"/>
  <c r="J3384" i="58"/>
  <c r="J3385" i="58"/>
  <c r="J3386" i="58"/>
  <c r="J3387" i="58"/>
  <c r="J3388" i="58"/>
  <c r="J3389" i="58"/>
  <c r="J3390" i="58"/>
  <c r="J3391" i="58"/>
  <c r="K3379" i="58"/>
  <c r="K3380" i="58"/>
  <c r="K3381" i="58"/>
  <c r="K3382" i="58"/>
  <c r="K3383" i="58"/>
  <c r="K3384" i="58"/>
  <c r="K3385" i="58"/>
  <c r="K3386" i="58"/>
  <c r="K3387" i="58"/>
  <c r="K3388" i="58"/>
  <c r="K3389" i="58"/>
  <c r="K3390" i="58"/>
  <c r="K3391" i="58"/>
  <c r="M3379" i="58"/>
  <c r="M3380" i="58"/>
  <c r="M3381" i="58"/>
  <c r="M3382" i="58"/>
  <c r="M3383" i="58"/>
  <c r="M3384" i="58"/>
  <c r="M3385" i="58"/>
  <c r="M3386" i="58"/>
  <c r="M3387" i="58"/>
  <c r="M3388" i="58"/>
  <c r="M3389" i="58"/>
  <c r="M3390" i="58"/>
  <c r="M3391" i="58"/>
  <c r="P3379" i="58"/>
  <c r="P3380" i="58"/>
  <c r="P3381" i="58"/>
  <c r="P3382" i="58"/>
  <c r="P3383" i="58"/>
  <c r="P3384" i="58"/>
  <c r="P3385" i="58"/>
  <c r="P3386" i="58"/>
  <c r="P3387" i="58"/>
  <c r="P3388" i="58"/>
  <c r="P3389" i="58"/>
  <c r="P3390" i="58"/>
  <c r="P3391" i="58"/>
  <c r="Q3379" i="58"/>
  <c r="Q3380" i="58"/>
  <c r="Q3381" i="58"/>
  <c r="Q3382" i="58"/>
  <c r="Q3383" i="58"/>
  <c r="Q3384" i="58"/>
  <c r="Q3385" i="58"/>
  <c r="Q3386" i="58"/>
  <c r="Q3387" i="58"/>
  <c r="Q3388" i="58"/>
  <c r="Q3389" i="58"/>
  <c r="Q3390" i="58"/>
  <c r="Q3391" i="58"/>
  <c r="R3379" i="58"/>
  <c r="T3379" i="58" s="1"/>
  <c r="V3379" i="58" s="1"/>
  <c r="R3380" i="58"/>
  <c r="T3380" i="58" s="1"/>
  <c r="V3380" i="58" s="1"/>
  <c r="R3381" i="58"/>
  <c r="T3381" i="58" s="1"/>
  <c r="V3381" i="58" s="1"/>
  <c r="R3382" i="58"/>
  <c r="T3382" i="58" s="1"/>
  <c r="V3382" i="58" s="1"/>
  <c r="R3383" i="58"/>
  <c r="T3383" i="58" s="1"/>
  <c r="V3383" i="58" s="1"/>
  <c r="R3384" i="58"/>
  <c r="T3384" i="58" s="1"/>
  <c r="V3384" i="58" s="1"/>
  <c r="R3385" i="58"/>
  <c r="T3385" i="58" s="1"/>
  <c r="V3385" i="58" s="1"/>
  <c r="R3386" i="58"/>
  <c r="T3386" i="58" s="1"/>
  <c r="V3386" i="58" s="1"/>
  <c r="R3387" i="58"/>
  <c r="T3387" i="58" s="1"/>
  <c r="V3387" i="58" s="1"/>
  <c r="R3388" i="58"/>
  <c r="T3388" i="58" s="1"/>
  <c r="V3388" i="58" s="1"/>
  <c r="R3389" i="58"/>
  <c r="T3389" i="58" s="1"/>
  <c r="V3389" i="58" s="1"/>
  <c r="R3390" i="58"/>
  <c r="R3391" i="58"/>
  <c r="T3391" i="58" s="1"/>
  <c r="V3391" i="58" s="1"/>
  <c r="X3379" i="58"/>
  <c r="X3380" i="58"/>
  <c r="X3381" i="58"/>
  <c r="X3382" i="58"/>
  <c r="X3383" i="58"/>
  <c r="X3384" i="58"/>
  <c r="X3385" i="58"/>
  <c r="X3386" i="58"/>
  <c r="X3387" i="58"/>
  <c r="X3388" i="58"/>
  <c r="X3389" i="58"/>
  <c r="X3390" i="58"/>
  <c r="X3391" i="58"/>
  <c r="A3351" i="58"/>
  <c r="A3352" i="58"/>
  <c r="A3353" i="58"/>
  <c r="A3354" i="58"/>
  <c r="A3355" i="58"/>
  <c r="A3356" i="58"/>
  <c r="A3357" i="58"/>
  <c r="A3358" i="58"/>
  <c r="A3359" i="58"/>
  <c r="A3392" i="58"/>
  <c r="B3351" i="58"/>
  <c r="B3352" i="58"/>
  <c r="B3353" i="58"/>
  <c r="B3354" i="58"/>
  <c r="B3355" i="58"/>
  <c r="B3356" i="58"/>
  <c r="B3357" i="58"/>
  <c r="B3358" i="58"/>
  <c r="B3359" i="58"/>
  <c r="B3392" i="58"/>
  <c r="D3351" i="58"/>
  <c r="E3351" i="58" s="1"/>
  <c r="D3352" i="58"/>
  <c r="E3352" i="58" s="1"/>
  <c r="D3353" i="58"/>
  <c r="E3353" i="58" s="1"/>
  <c r="D3354" i="58"/>
  <c r="E3354" i="58" s="1"/>
  <c r="D3355" i="58"/>
  <c r="E3355" i="58" s="1"/>
  <c r="D3356" i="58"/>
  <c r="E3356" i="58" s="1"/>
  <c r="D3357" i="58"/>
  <c r="E3357" i="58" s="1"/>
  <c r="D3358" i="58"/>
  <c r="E3358" i="58" s="1"/>
  <c r="D3359" i="58"/>
  <c r="E3359" i="58" s="1"/>
  <c r="D3392" i="58"/>
  <c r="E3392" i="58" s="1"/>
  <c r="F3351" i="58"/>
  <c r="F3352" i="58"/>
  <c r="F3353" i="58"/>
  <c r="F3354" i="58"/>
  <c r="F3355" i="58"/>
  <c r="F3356" i="58"/>
  <c r="F3357" i="58"/>
  <c r="F3358" i="58"/>
  <c r="F3359" i="58"/>
  <c r="F3392" i="58"/>
  <c r="J3351" i="58"/>
  <c r="J3352" i="58"/>
  <c r="J3353" i="58"/>
  <c r="J3354" i="58"/>
  <c r="J3355" i="58"/>
  <c r="J3356" i="58"/>
  <c r="J3357" i="58"/>
  <c r="J3358" i="58"/>
  <c r="J3359" i="58"/>
  <c r="J3392" i="58"/>
  <c r="K3351" i="58"/>
  <c r="K3352" i="58"/>
  <c r="K3353" i="58"/>
  <c r="K3354" i="58"/>
  <c r="K3355" i="58"/>
  <c r="K3356" i="58"/>
  <c r="K3357" i="58"/>
  <c r="K3358" i="58"/>
  <c r="K3359" i="58"/>
  <c r="K3392" i="58"/>
  <c r="M3351" i="58"/>
  <c r="M3352" i="58"/>
  <c r="M3353" i="58"/>
  <c r="M3354" i="58"/>
  <c r="M3355" i="58"/>
  <c r="M3356" i="58"/>
  <c r="M3357" i="58"/>
  <c r="M3358" i="58"/>
  <c r="M3359" i="58"/>
  <c r="M3392" i="58"/>
  <c r="P3351" i="58"/>
  <c r="P3352" i="58"/>
  <c r="P3353" i="58"/>
  <c r="P3354" i="58"/>
  <c r="P3355" i="58"/>
  <c r="P3356" i="58"/>
  <c r="P3357" i="58"/>
  <c r="P3358" i="58"/>
  <c r="P3359" i="58"/>
  <c r="P3392" i="58"/>
  <c r="Q3351" i="58"/>
  <c r="Q3352" i="58"/>
  <c r="Q3353" i="58"/>
  <c r="Q3354" i="58"/>
  <c r="Q3355" i="58"/>
  <c r="Q3356" i="58"/>
  <c r="Q3357" i="58"/>
  <c r="Q3358" i="58"/>
  <c r="Q3359" i="58"/>
  <c r="Q3392" i="58"/>
  <c r="R3351" i="58"/>
  <c r="T3351" i="58" s="1"/>
  <c r="V3351" i="58" s="1"/>
  <c r="R3352" i="58"/>
  <c r="T3352" i="58" s="1"/>
  <c r="V3352" i="58" s="1"/>
  <c r="R3353" i="58"/>
  <c r="T3353" i="58" s="1"/>
  <c r="V3353" i="58" s="1"/>
  <c r="R3354" i="58"/>
  <c r="T3354" i="58" s="1"/>
  <c r="V3354" i="58" s="1"/>
  <c r="R3355" i="58"/>
  <c r="T3355" i="58" s="1"/>
  <c r="V3355" i="58" s="1"/>
  <c r="R3356" i="58"/>
  <c r="T3356" i="58" s="1"/>
  <c r="V3356" i="58" s="1"/>
  <c r="R3357" i="58"/>
  <c r="T3357" i="58" s="1"/>
  <c r="V3357" i="58" s="1"/>
  <c r="R3358" i="58"/>
  <c r="T3358" i="58" s="1"/>
  <c r="V3358" i="58" s="1"/>
  <c r="R3359" i="58"/>
  <c r="T3359" i="58" s="1"/>
  <c r="V3359" i="58" s="1"/>
  <c r="R3392" i="58"/>
  <c r="T3392" i="58" s="1"/>
  <c r="V3392" i="58" s="1"/>
  <c r="X3351" i="58"/>
  <c r="X3352" i="58"/>
  <c r="X3353" i="58"/>
  <c r="X3354" i="58"/>
  <c r="X3355" i="58"/>
  <c r="X3356" i="58"/>
  <c r="X3357" i="58"/>
  <c r="X3358" i="58"/>
  <c r="X3359" i="58"/>
  <c r="X3392" i="58"/>
  <c r="A3393" i="58"/>
  <c r="A3394" i="58"/>
  <c r="A3395" i="58"/>
  <c r="A3396" i="58"/>
  <c r="A3397" i="58"/>
  <c r="A3398" i="58"/>
  <c r="A3399" i="58"/>
  <c r="A3400" i="58"/>
  <c r="A3401" i="58"/>
  <c r="A3402" i="58"/>
  <c r="B3393" i="58"/>
  <c r="B3394" i="58"/>
  <c r="B3395" i="58"/>
  <c r="B3396" i="58"/>
  <c r="B3397" i="58"/>
  <c r="B3398" i="58"/>
  <c r="B3399" i="58"/>
  <c r="B3400" i="58"/>
  <c r="B3401" i="58"/>
  <c r="B3402" i="58"/>
  <c r="D3393" i="58"/>
  <c r="E3393" i="58" s="1"/>
  <c r="D3394" i="58"/>
  <c r="E3394" i="58" s="1"/>
  <c r="D3395" i="58"/>
  <c r="E3395" i="58" s="1"/>
  <c r="D3396" i="58"/>
  <c r="E3396" i="58" s="1"/>
  <c r="D3397" i="58"/>
  <c r="E3397" i="58" s="1"/>
  <c r="D3398" i="58"/>
  <c r="E3398" i="58" s="1"/>
  <c r="D3399" i="58"/>
  <c r="E3399" i="58" s="1"/>
  <c r="D3400" i="58"/>
  <c r="E3400" i="58" s="1"/>
  <c r="D3401" i="58"/>
  <c r="E3401" i="58" s="1"/>
  <c r="D3402" i="58"/>
  <c r="E3402" i="58" s="1"/>
  <c r="F3393" i="58"/>
  <c r="F3394" i="58"/>
  <c r="F3395" i="58"/>
  <c r="F3396" i="58"/>
  <c r="F3397" i="58"/>
  <c r="F3398" i="58"/>
  <c r="F3399" i="58"/>
  <c r="F3400" i="58"/>
  <c r="F3401" i="58"/>
  <c r="F3402" i="58"/>
  <c r="J3393" i="58"/>
  <c r="J3394" i="58"/>
  <c r="J3395" i="58"/>
  <c r="J3396" i="58"/>
  <c r="J3397" i="58"/>
  <c r="J3398" i="58"/>
  <c r="J3399" i="58"/>
  <c r="J3400" i="58"/>
  <c r="J3401" i="58"/>
  <c r="J3402" i="58"/>
  <c r="K3393" i="58"/>
  <c r="K3394" i="58"/>
  <c r="K3395" i="58"/>
  <c r="K3396" i="58"/>
  <c r="K3397" i="58"/>
  <c r="K3398" i="58"/>
  <c r="K3399" i="58"/>
  <c r="K3400" i="58"/>
  <c r="K3401" i="58"/>
  <c r="K3402" i="58"/>
  <c r="M3393" i="58"/>
  <c r="M3394" i="58"/>
  <c r="M3395" i="58"/>
  <c r="M3396" i="58"/>
  <c r="M3397" i="58"/>
  <c r="M3398" i="58"/>
  <c r="M3399" i="58"/>
  <c r="M3400" i="58"/>
  <c r="M3401" i="58"/>
  <c r="M3402" i="58"/>
  <c r="P3393" i="58"/>
  <c r="P3394" i="58"/>
  <c r="P3395" i="58"/>
  <c r="P3396" i="58"/>
  <c r="P3397" i="58"/>
  <c r="P3398" i="58"/>
  <c r="P3399" i="58"/>
  <c r="P3400" i="58"/>
  <c r="P3401" i="58"/>
  <c r="P3402" i="58"/>
  <c r="Q3393" i="58"/>
  <c r="Q3394" i="58"/>
  <c r="Q3395" i="58"/>
  <c r="Q3396" i="58"/>
  <c r="Q3397" i="58"/>
  <c r="Q3398" i="58"/>
  <c r="Q3399" i="58"/>
  <c r="Q3400" i="58"/>
  <c r="Q3401" i="58"/>
  <c r="Q3402" i="58"/>
  <c r="R3393" i="58"/>
  <c r="T3393" i="58" s="1"/>
  <c r="V3393" i="58" s="1"/>
  <c r="R3394" i="58"/>
  <c r="T3394" i="58" s="1"/>
  <c r="V3394" i="58" s="1"/>
  <c r="R3395" i="58"/>
  <c r="T3395" i="58" s="1"/>
  <c r="V3395" i="58" s="1"/>
  <c r="R3396" i="58"/>
  <c r="T3396" i="58" s="1"/>
  <c r="V3396" i="58" s="1"/>
  <c r="R3397" i="58"/>
  <c r="T3397" i="58" s="1"/>
  <c r="V3397" i="58" s="1"/>
  <c r="R3398" i="58"/>
  <c r="T3398" i="58" s="1"/>
  <c r="V3398" i="58" s="1"/>
  <c r="R3399" i="58"/>
  <c r="T3399" i="58" s="1"/>
  <c r="V3399" i="58" s="1"/>
  <c r="R3400" i="58"/>
  <c r="T3400" i="58" s="1"/>
  <c r="V3400" i="58" s="1"/>
  <c r="R3401" i="58"/>
  <c r="T3401" i="58" s="1"/>
  <c r="V3401" i="58" s="1"/>
  <c r="R3402" i="58"/>
  <c r="T3402" i="58" s="1"/>
  <c r="V3402" i="58" s="1"/>
  <c r="X3393" i="58"/>
  <c r="X3394" i="58"/>
  <c r="X3395" i="58"/>
  <c r="X3396" i="58"/>
  <c r="X3397" i="58"/>
  <c r="X3398" i="58"/>
  <c r="X3399" i="58"/>
  <c r="X3400" i="58"/>
  <c r="X3401" i="58"/>
  <c r="X3402" i="58"/>
  <c r="A3403" i="58"/>
  <c r="A3404" i="58"/>
  <c r="A3405" i="58"/>
  <c r="A3406" i="58"/>
  <c r="A3407" i="58"/>
  <c r="A3408" i="58"/>
  <c r="A3409" i="58"/>
  <c r="A3410" i="58"/>
  <c r="A3411" i="58"/>
  <c r="A3412" i="58"/>
  <c r="B3403" i="58"/>
  <c r="B3404" i="58"/>
  <c r="B3405" i="58"/>
  <c r="B3406" i="58"/>
  <c r="B3407" i="58"/>
  <c r="B3408" i="58"/>
  <c r="B3409" i="58"/>
  <c r="B3410" i="58"/>
  <c r="B3411" i="58"/>
  <c r="B3412" i="58"/>
  <c r="D3403" i="58"/>
  <c r="E3403" i="58" s="1"/>
  <c r="D3404" i="58"/>
  <c r="E3404" i="58" s="1"/>
  <c r="D3405" i="58"/>
  <c r="E3405" i="58" s="1"/>
  <c r="D3406" i="58"/>
  <c r="E3406" i="58" s="1"/>
  <c r="D3407" i="58"/>
  <c r="E3407" i="58" s="1"/>
  <c r="D3408" i="58"/>
  <c r="E3408" i="58" s="1"/>
  <c r="D3409" i="58"/>
  <c r="E3409" i="58" s="1"/>
  <c r="D3410" i="58"/>
  <c r="E3410" i="58" s="1"/>
  <c r="D3411" i="58"/>
  <c r="E3411" i="58" s="1"/>
  <c r="D3412" i="58"/>
  <c r="E3412" i="58" s="1"/>
  <c r="F3403" i="58"/>
  <c r="F3404" i="58"/>
  <c r="F3405" i="58"/>
  <c r="F3406" i="58"/>
  <c r="F3407" i="58"/>
  <c r="F3408" i="58"/>
  <c r="F3409" i="58"/>
  <c r="F3410" i="58"/>
  <c r="F3411" i="58"/>
  <c r="F3412" i="58"/>
  <c r="J3403" i="58"/>
  <c r="J3404" i="58"/>
  <c r="J3405" i="58"/>
  <c r="J3406" i="58"/>
  <c r="J3407" i="58"/>
  <c r="J3408" i="58"/>
  <c r="J3409" i="58"/>
  <c r="J3410" i="58"/>
  <c r="J3411" i="58"/>
  <c r="J3412" i="58"/>
  <c r="K3403" i="58"/>
  <c r="K3404" i="58"/>
  <c r="K3405" i="58"/>
  <c r="K3406" i="58"/>
  <c r="K3407" i="58"/>
  <c r="K3408" i="58"/>
  <c r="K3409" i="58"/>
  <c r="K3410" i="58"/>
  <c r="K3411" i="58"/>
  <c r="K3412" i="58"/>
  <c r="M3403" i="58"/>
  <c r="M3404" i="58"/>
  <c r="M3405" i="58"/>
  <c r="M3406" i="58"/>
  <c r="M3407" i="58"/>
  <c r="M3408" i="58"/>
  <c r="M3409" i="58"/>
  <c r="M3410" i="58"/>
  <c r="M3411" i="58"/>
  <c r="M3412" i="58"/>
  <c r="P3403" i="58"/>
  <c r="P3404" i="58"/>
  <c r="P3405" i="58"/>
  <c r="P3406" i="58"/>
  <c r="P3407" i="58"/>
  <c r="P3408" i="58"/>
  <c r="P3409" i="58"/>
  <c r="P3410" i="58"/>
  <c r="P3411" i="58"/>
  <c r="P3412" i="58"/>
  <c r="Q3403" i="58"/>
  <c r="Q3404" i="58"/>
  <c r="Q3405" i="58"/>
  <c r="Q3406" i="58"/>
  <c r="Q3407" i="58"/>
  <c r="Q3408" i="58"/>
  <c r="Q3409" i="58"/>
  <c r="Q3410" i="58"/>
  <c r="Q3411" i="58"/>
  <c r="Q3412" i="58"/>
  <c r="R3403" i="58"/>
  <c r="T3403" i="58" s="1"/>
  <c r="V3403" i="58" s="1"/>
  <c r="R3404" i="58"/>
  <c r="T3404" i="58" s="1"/>
  <c r="V3404" i="58" s="1"/>
  <c r="R3405" i="58"/>
  <c r="T3405" i="58" s="1"/>
  <c r="V3405" i="58" s="1"/>
  <c r="R3406" i="58"/>
  <c r="T3406" i="58" s="1"/>
  <c r="V3406" i="58" s="1"/>
  <c r="R3407" i="58"/>
  <c r="T3407" i="58" s="1"/>
  <c r="V3407" i="58" s="1"/>
  <c r="R3408" i="58"/>
  <c r="T3408" i="58" s="1"/>
  <c r="V3408" i="58" s="1"/>
  <c r="R3409" i="58"/>
  <c r="T3409" i="58" s="1"/>
  <c r="V3409" i="58" s="1"/>
  <c r="R3410" i="58"/>
  <c r="T3410" i="58" s="1"/>
  <c r="V3410" i="58" s="1"/>
  <c r="R3411" i="58"/>
  <c r="T3411" i="58" s="1"/>
  <c r="V3411" i="58" s="1"/>
  <c r="R3412" i="58"/>
  <c r="T3412" i="58" s="1"/>
  <c r="V3412" i="58" s="1"/>
  <c r="X3403" i="58"/>
  <c r="X3404" i="58"/>
  <c r="X3405" i="58"/>
  <c r="X3406" i="58"/>
  <c r="X3407" i="58"/>
  <c r="X3408" i="58"/>
  <c r="X3409" i="58"/>
  <c r="X3410" i="58"/>
  <c r="X3411" i="58"/>
  <c r="X3412" i="58"/>
  <c r="W3369" i="58" l="1"/>
  <c r="W3361" i="58"/>
  <c r="W3380" i="58"/>
  <c r="W3381" i="58"/>
  <c r="W3388" i="58"/>
  <c r="T3390" i="58"/>
  <c r="V3390" i="58" s="1"/>
  <c r="Y3376" i="58"/>
  <c r="AN3376" i="58" s="1"/>
  <c r="W3376" i="58"/>
  <c r="W3368" i="58"/>
  <c r="Y3368" i="58"/>
  <c r="AN3368" i="58" s="1"/>
  <c r="Y3366" i="58"/>
  <c r="AN3366" i="58" s="1"/>
  <c r="W3366" i="58"/>
  <c r="Y3363" i="58"/>
  <c r="AN3363" i="58" s="1"/>
  <c r="W3363" i="58"/>
  <c r="Y3362" i="58"/>
  <c r="AN3362" i="58" s="1"/>
  <c r="W3362" i="58"/>
  <c r="W3360" i="58"/>
  <c r="Y3360" i="58"/>
  <c r="AN3360" i="58" s="1"/>
  <c r="Y3365" i="58"/>
  <c r="AN3365" i="58" s="1"/>
  <c r="W3365" i="58"/>
  <c r="Y3377" i="58"/>
  <c r="AN3377" i="58" s="1"/>
  <c r="W3377" i="58"/>
  <c r="W3367" i="58"/>
  <c r="Y3367" i="58"/>
  <c r="AN3367" i="58" s="1"/>
  <c r="Y3378" i="58"/>
  <c r="AN3378" i="58" s="1"/>
  <c r="W3378" i="58"/>
  <c r="W3364" i="58"/>
  <c r="Y3364" i="58"/>
  <c r="AN3364" i="58" s="1"/>
  <c r="Y3369" i="58"/>
  <c r="AN3369" i="58" s="1"/>
  <c r="Y3361" i="58"/>
  <c r="AN3361" i="58" s="1"/>
  <c r="W3389" i="58"/>
  <c r="Y3391" i="58"/>
  <c r="AN3391" i="58" s="1"/>
  <c r="W3391" i="58"/>
  <c r="Y3383" i="58"/>
  <c r="AN3383" i="58" s="1"/>
  <c r="W3383" i="58"/>
  <c r="Y3382" i="58"/>
  <c r="AN3382" i="58" s="1"/>
  <c r="W3382" i="58"/>
  <c r="Y3385" i="58"/>
  <c r="AN3385" i="58" s="1"/>
  <c r="W3385" i="58"/>
  <c r="W3387" i="58"/>
  <c r="Y3387" i="58"/>
  <c r="AN3387" i="58" s="1"/>
  <c r="W3386" i="58"/>
  <c r="Y3386" i="58"/>
  <c r="AN3386" i="58" s="1"/>
  <c r="W3379" i="58"/>
  <c r="Y3379" i="58"/>
  <c r="AN3379" i="58" s="1"/>
  <c r="Y3384" i="58"/>
  <c r="AN3384" i="58" s="1"/>
  <c r="W3384" i="58"/>
  <c r="Y3389" i="58"/>
  <c r="AN3389" i="58" s="1"/>
  <c r="Y3381" i="58"/>
  <c r="AN3381" i="58" s="1"/>
  <c r="Y3388" i="58"/>
  <c r="AN3388" i="58" s="1"/>
  <c r="Y3380" i="58"/>
  <c r="AN3380" i="58" s="1"/>
  <c r="W3356" i="58"/>
  <c r="W3412" i="58"/>
  <c r="W3404" i="58"/>
  <c r="W3400" i="58"/>
  <c r="W3397" i="58"/>
  <c r="W3358" i="58"/>
  <c r="W3405" i="58"/>
  <c r="Y3356" i="58"/>
  <c r="AN3356" i="58" s="1"/>
  <c r="Y3411" i="58"/>
  <c r="AN3411" i="58" s="1"/>
  <c r="W3409" i="58"/>
  <c r="W3359" i="58"/>
  <c r="Y3359" i="58"/>
  <c r="AN3359" i="58" s="1"/>
  <c r="W3357" i="58"/>
  <c r="Y3357" i="58"/>
  <c r="AN3357" i="58" s="1"/>
  <c r="Y3352" i="58"/>
  <c r="AN3352" i="58" s="1"/>
  <c r="W3352" i="58"/>
  <c r="Y3354" i="58"/>
  <c r="AN3354" i="58" s="1"/>
  <c r="W3354" i="58"/>
  <c r="W3399" i="58"/>
  <c r="Y3399" i="58"/>
  <c r="AN3399" i="58" s="1"/>
  <c r="W3355" i="58"/>
  <c r="Y3355" i="58"/>
  <c r="AN3355" i="58" s="1"/>
  <c r="Y3351" i="58"/>
  <c r="AN3351" i="58" s="1"/>
  <c r="W3351" i="58"/>
  <c r="Y3353" i="58"/>
  <c r="AN3353" i="58" s="1"/>
  <c r="W3353" i="58"/>
  <c r="Y3392" i="58"/>
  <c r="AN3392" i="58" s="1"/>
  <c r="W3392" i="58"/>
  <c r="Y3358" i="58"/>
  <c r="AN3358" i="58" s="1"/>
  <c r="Y3397" i="58"/>
  <c r="AN3397" i="58" s="1"/>
  <c r="Y3403" i="58"/>
  <c r="AN3403" i="58" s="1"/>
  <c r="W3403" i="58"/>
  <c r="Y3396" i="58"/>
  <c r="AN3396" i="58" s="1"/>
  <c r="W3396" i="58"/>
  <c r="W3393" i="58"/>
  <c r="Y3393" i="58"/>
  <c r="AN3393" i="58" s="1"/>
  <c r="W3402" i="58"/>
  <c r="Y3402" i="58"/>
  <c r="AN3402" i="58" s="1"/>
  <c r="Y3398" i="58"/>
  <c r="AN3398" i="58" s="1"/>
  <c r="W3398" i="58"/>
  <c r="W3394" i="58"/>
  <c r="Y3394" i="58"/>
  <c r="AN3394" i="58" s="1"/>
  <c r="W3401" i="58"/>
  <c r="Y3401" i="58"/>
  <c r="AN3401" i="58" s="1"/>
  <c r="Y3395" i="58"/>
  <c r="AN3395" i="58" s="1"/>
  <c r="W3395" i="58"/>
  <c r="Y3400" i="58"/>
  <c r="AN3400" i="58" s="1"/>
  <c r="W3411" i="58"/>
  <c r="Y3409" i="58"/>
  <c r="AN3409" i="58" s="1"/>
  <c r="W3406" i="58"/>
  <c r="Y3406" i="58"/>
  <c r="AN3406" i="58" s="1"/>
  <c r="Y3410" i="58"/>
  <c r="AN3410" i="58" s="1"/>
  <c r="W3410" i="58"/>
  <c r="Y3408" i="58"/>
  <c r="AN3408" i="58" s="1"/>
  <c r="W3408" i="58"/>
  <c r="Y3407" i="58"/>
  <c r="AN3407" i="58" s="1"/>
  <c r="W3407" i="58"/>
  <c r="Y3404" i="58"/>
  <c r="AN3404" i="58" s="1"/>
  <c r="Y3405" i="58"/>
  <c r="AN3405" i="58" s="1"/>
  <c r="Y3412" i="58"/>
  <c r="AN3412" i="58" s="1"/>
  <c r="AE3349" i="58"/>
  <c r="AE3348" i="58"/>
  <c r="Y3390" i="58" l="1"/>
  <c r="AN3390" i="58" s="1"/>
  <c r="W3390" i="58"/>
  <c r="A3326" i="58"/>
  <c r="A3327" i="58"/>
  <c r="A3328" i="58"/>
  <c r="A3329" i="58"/>
  <c r="A3330" i="58"/>
  <c r="A3331" i="58"/>
  <c r="A3332" i="58"/>
  <c r="A3333" i="58"/>
  <c r="A3334" i="58"/>
  <c r="A3335" i="58"/>
  <c r="A3336" i="58"/>
  <c r="A3337" i="58"/>
  <c r="B3326" i="58"/>
  <c r="B3327" i="58"/>
  <c r="B3328" i="58"/>
  <c r="B3329" i="58"/>
  <c r="B3330" i="58"/>
  <c r="B3331" i="58"/>
  <c r="B3332" i="58"/>
  <c r="B3333" i="58"/>
  <c r="B3334" i="58"/>
  <c r="B3335" i="58"/>
  <c r="B3336" i="58"/>
  <c r="B3337" i="58"/>
  <c r="D3326" i="58"/>
  <c r="E3326" i="58" s="1"/>
  <c r="D3327" i="58"/>
  <c r="E3327" i="58" s="1"/>
  <c r="D3328" i="58"/>
  <c r="E3328" i="58" s="1"/>
  <c r="D3329" i="58"/>
  <c r="E3329" i="58" s="1"/>
  <c r="D3330" i="58"/>
  <c r="E3330" i="58" s="1"/>
  <c r="D3331" i="58"/>
  <c r="E3331" i="58" s="1"/>
  <c r="D3332" i="58"/>
  <c r="E3332" i="58" s="1"/>
  <c r="D3333" i="58"/>
  <c r="E3333" i="58" s="1"/>
  <c r="D3334" i="58"/>
  <c r="E3334" i="58" s="1"/>
  <c r="D3335" i="58"/>
  <c r="E3335" i="58" s="1"/>
  <c r="D3336" i="58"/>
  <c r="E3336" i="58" s="1"/>
  <c r="D3337" i="58"/>
  <c r="E3337" i="58" s="1"/>
  <c r="F3326" i="58"/>
  <c r="F3327" i="58"/>
  <c r="F3328" i="58"/>
  <c r="F3329" i="58"/>
  <c r="F3330" i="58"/>
  <c r="F3331" i="58"/>
  <c r="F3332" i="58"/>
  <c r="F3333" i="58"/>
  <c r="F3334" i="58"/>
  <c r="F3335" i="58"/>
  <c r="F3336" i="58"/>
  <c r="F3337" i="58"/>
  <c r="J3326" i="58"/>
  <c r="J3327" i="58"/>
  <c r="J3328" i="58"/>
  <c r="J3329" i="58"/>
  <c r="J3330" i="58"/>
  <c r="J3331" i="58"/>
  <c r="J3332" i="58"/>
  <c r="J3333" i="58"/>
  <c r="J3334" i="58"/>
  <c r="J3335" i="58"/>
  <c r="J3336" i="58"/>
  <c r="J3337" i="58"/>
  <c r="K3326" i="58"/>
  <c r="K3327" i="58"/>
  <c r="K3328" i="58"/>
  <c r="K3329" i="58"/>
  <c r="K3330" i="58"/>
  <c r="K3331" i="58"/>
  <c r="K3332" i="58"/>
  <c r="K3333" i="58"/>
  <c r="K3334" i="58"/>
  <c r="K3335" i="58"/>
  <c r="K3336" i="58"/>
  <c r="K3337" i="58"/>
  <c r="M3326" i="58"/>
  <c r="M3327" i="58"/>
  <c r="M3328" i="58"/>
  <c r="M3329" i="58"/>
  <c r="M3330" i="58"/>
  <c r="M3331" i="58"/>
  <c r="M3332" i="58"/>
  <c r="M3333" i="58"/>
  <c r="M3334" i="58"/>
  <c r="M3335" i="58"/>
  <c r="M3336" i="58"/>
  <c r="M3337" i="58"/>
  <c r="P3326" i="58"/>
  <c r="P3327" i="58"/>
  <c r="P3328" i="58"/>
  <c r="P3329" i="58"/>
  <c r="P3330" i="58"/>
  <c r="P3331" i="58"/>
  <c r="P3332" i="58"/>
  <c r="P3333" i="58"/>
  <c r="P3334" i="58"/>
  <c r="P3335" i="58"/>
  <c r="P3336" i="58"/>
  <c r="P3337" i="58"/>
  <c r="Q3326" i="58"/>
  <c r="Q3327" i="58"/>
  <c r="Q3328" i="58"/>
  <c r="Q3329" i="58"/>
  <c r="Q3330" i="58"/>
  <c r="Q3331" i="58"/>
  <c r="Q3332" i="58"/>
  <c r="Q3333" i="58"/>
  <c r="Q3334" i="58"/>
  <c r="Q3335" i="58"/>
  <c r="Q3336" i="58"/>
  <c r="Q3337" i="58"/>
  <c r="R3326" i="58"/>
  <c r="T3326" i="58" s="1"/>
  <c r="V3326" i="58" s="1"/>
  <c r="R3327" i="58"/>
  <c r="T3327" i="58" s="1"/>
  <c r="V3327" i="58" s="1"/>
  <c r="R3328" i="58"/>
  <c r="T3328" i="58" s="1"/>
  <c r="V3328" i="58" s="1"/>
  <c r="R3329" i="58"/>
  <c r="T3329" i="58" s="1"/>
  <c r="V3329" i="58" s="1"/>
  <c r="R3330" i="58"/>
  <c r="T3330" i="58" s="1"/>
  <c r="V3330" i="58" s="1"/>
  <c r="R3331" i="58"/>
  <c r="T3331" i="58" s="1"/>
  <c r="V3331" i="58" s="1"/>
  <c r="R3332" i="58"/>
  <c r="T3332" i="58" s="1"/>
  <c r="V3332" i="58" s="1"/>
  <c r="R3333" i="58"/>
  <c r="T3333" i="58" s="1"/>
  <c r="V3333" i="58" s="1"/>
  <c r="R3334" i="58"/>
  <c r="T3334" i="58" s="1"/>
  <c r="V3334" i="58" s="1"/>
  <c r="R3335" i="58"/>
  <c r="T3335" i="58" s="1"/>
  <c r="V3335" i="58" s="1"/>
  <c r="R3336" i="58"/>
  <c r="T3336" i="58" s="1"/>
  <c r="V3336" i="58" s="1"/>
  <c r="R3337" i="58"/>
  <c r="T3337" i="58" s="1"/>
  <c r="V3337" i="58" s="1"/>
  <c r="X3326" i="58"/>
  <c r="X3327" i="58"/>
  <c r="X3328" i="58"/>
  <c r="X3329" i="58"/>
  <c r="X3330" i="58"/>
  <c r="X3331" i="58"/>
  <c r="X3332" i="58"/>
  <c r="X3333" i="58"/>
  <c r="X3334" i="58"/>
  <c r="X3335" i="58"/>
  <c r="X3336" i="58"/>
  <c r="X3337" i="58"/>
  <c r="A3338" i="58"/>
  <c r="A3339" i="58"/>
  <c r="A3340" i="58"/>
  <c r="A3341" i="58"/>
  <c r="A3342" i="58"/>
  <c r="A3343" i="58"/>
  <c r="A3344" i="58"/>
  <c r="A3345" i="58"/>
  <c r="A3346" i="58"/>
  <c r="A3348" i="58"/>
  <c r="A3349" i="58"/>
  <c r="A3350" i="58"/>
  <c r="B3338" i="58"/>
  <c r="B3339" i="58"/>
  <c r="B3340" i="58"/>
  <c r="B3341" i="58"/>
  <c r="B3342" i="58"/>
  <c r="B3343" i="58"/>
  <c r="B3344" i="58"/>
  <c r="B3345" i="58"/>
  <c r="B3346" i="58"/>
  <c r="B3348" i="58"/>
  <c r="B3349" i="58"/>
  <c r="B3350" i="58"/>
  <c r="D3338" i="58"/>
  <c r="E3338" i="58" s="1"/>
  <c r="D3339" i="58"/>
  <c r="E3339" i="58" s="1"/>
  <c r="D3340" i="58"/>
  <c r="E3340" i="58" s="1"/>
  <c r="D3341" i="58"/>
  <c r="E3341" i="58" s="1"/>
  <c r="D3342" i="58"/>
  <c r="E3342" i="58" s="1"/>
  <c r="D3343" i="58"/>
  <c r="E3343" i="58" s="1"/>
  <c r="D3344" i="58"/>
  <c r="E3344" i="58" s="1"/>
  <c r="D3345" i="58"/>
  <c r="E3345" i="58" s="1"/>
  <c r="D3346" i="58"/>
  <c r="E3346" i="58" s="1"/>
  <c r="D3348" i="58"/>
  <c r="E3348" i="58" s="1"/>
  <c r="D3349" i="58"/>
  <c r="E3349" i="58" s="1"/>
  <c r="D3350" i="58"/>
  <c r="E3350" i="58" s="1"/>
  <c r="F3338" i="58"/>
  <c r="F3339" i="58"/>
  <c r="F3340" i="58"/>
  <c r="F3341" i="58"/>
  <c r="F3342" i="58"/>
  <c r="F3343" i="58"/>
  <c r="F3344" i="58"/>
  <c r="F3345" i="58"/>
  <c r="F3346" i="58"/>
  <c r="F3348" i="58"/>
  <c r="F3349" i="58"/>
  <c r="F3350" i="58"/>
  <c r="J3338" i="58"/>
  <c r="J3339" i="58"/>
  <c r="J3340" i="58"/>
  <c r="J3341" i="58"/>
  <c r="J3342" i="58"/>
  <c r="J3343" i="58"/>
  <c r="J3344" i="58"/>
  <c r="J3345" i="58"/>
  <c r="J3346" i="58"/>
  <c r="J3348" i="58"/>
  <c r="J3349" i="58"/>
  <c r="J3350" i="58"/>
  <c r="K3338" i="58"/>
  <c r="K3339" i="58"/>
  <c r="K3340" i="58"/>
  <c r="K3341" i="58"/>
  <c r="K3342" i="58"/>
  <c r="K3343" i="58"/>
  <c r="K3344" i="58"/>
  <c r="K3345" i="58"/>
  <c r="K3346" i="58"/>
  <c r="K3348" i="58"/>
  <c r="K3349" i="58"/>
  <c r="K3350" i="58"/>
  <c r="M3338" i="58"/>
  <c r="M3339" i="58"/>
  <c r="M3340" i="58"/>
  <c r="M3341" i="58"/>
  <c r="M3342" i="58"/>
  <c r="M3343" i="58"/>
  <c r="M3344" i="58"/>
  <c r="M3345" i="58"/>
  <c r="M3346" i="58"/>
  <c r="M3348" i="58"/>
  <c r="M3349" i="58"/>
  <c r="M3350" i="58"/>
  <c r="P3338" i="58"/>
  <c r="P3339" i="58"/>
  <c r="P3340" i="58"/>
  <c r="P3341" i="58"/>
  <c r="P3342" i="58"/>
  <c r="P3343" i="58"/>
  <c r="P3344" i="58"/>
  <c r="P3345" i="58"/>
  <c r="P3346" i="58"/>
  <c r="P3348" i="58"/>
  <c r="P3349" i="58"/>
  <c r="P3350" i="58"/>
  <c r="Q3338" i="58"/>
  <c r="Q3339" i="58"/>
  <c r="Q3340" i="58"/>
  <c r="Q3341" i="58"/>
  <c r="Q3342" i="58"/>
  <c r="Q3343" i="58"/>
  <c r="Q3344" i="58"/>
  <c r="Q3345" i="58"/>
  <c r="Q3346" i="58"/>
  <c r="Q3348" i="58"/>
  <c r="Q3349" i="58"/>
  <c r="Q3350" i="58"/>
  <c r="R3338" i="58"/>
  <c r="T3338" i="58" s="1"/>
  <c r="V3338" i="58" s="1"/>
  <c r="R3339" i="58"/>
  <c r="T3339" i="58" s="1"/>
  <c r="R3340" i="58"/>
  <c r="T3340" i="58" s="1"/>
  <c r="V3340" i="58" s="1"/>
  <c r="R3341" i="58"/>
  <c r="T3341" i="58" s="1"/>
  <c r="V3341" i="58" s="1"/>
  <c r="R3342" i="58"/>
  <c r="T3342" i="58" s="1"/>
  <c r="V3342" i="58" s="1"/>
  <c r="R3343" i="58"/>
  <c r="T3343" i="58" s="1"/>
  <c r="V3343" i="58" s="1"/>
  <c r="R3344" i="58"/>
  <c r="T3344" i="58" s="1"/>
  <c r="V3344" i="58" s="1"/>
  <c r="R3345" i="58"/>
  <c r="T3345" i="58" s="1"/>
  <c r="V3345" i="58" s="1"/>
  <c r="R3346" i="58"/>
  <c r="T3346" i="58" s="1"/>
  <c r="V3346" i="58" s="1"/>
  <c r="R3348" i="58"/>
  <c r="T3348" i="58" s="1"/>
  <c r="V3348" i="58" s="1"/>
  <c r="R3349" i="58"/>
  <c r="T3349" i="58" s="1"/>
  <c r="V3349" i="58" s="1"/>
  <c r="R3350" i="58"/>
  <c r="T3350" i="58" s="1"/>
  <c r="V3350" i="58" s="1"/>
  <c r="X3338" i="58"/>
  <c r="X3339" i="58"/>
  <c r="X3340" i="58"/>
  <c r="X3341" i="58"/>
  <c r="X3342" i="58"/>
  <c r="X3343" i="58"/>
  <c r="X3344" i="58"/>
  <c r="X3345" i="58"/>
  <c r="X3346" i="58"/>
  <c r="X3348" i="58"/>
  <c r="X3349" i="58"/>
  <c r="X3350" i="58"/>
  <c r="A3413" i="58"/>
  <c r="A3414" i="58"/>
  <c r="A3415" i="58"/>
  <c r="A3416" i="58"/>
  <c r="A3417" i="58"/>
  <c r="A3418" i="58"/>
  <c r="A3419" i="58"/>
  <c r="A3420" i="58"/>
  <c r="A3421" i="58"/>
  <c r="A3422" i="58"/>
  <c r="A3423" i="58"/>
  <c r="A3424" i="58"/>
  <c r="B3413" i="58"/>
  <c r="B3414" i="58"/>
  <c r="B3415" i="58"/>
  <c r="B3416" i="58"/>
  <c r="B3417" i="58"/>
  <c r="B3418" i="58"/>
  <c r="B3419" i="58"/>
  <c r="B3420" i="58"/>
  <c r="B3421" i="58"/>
  <c r="B3422" i="58"/>
  <c r="B3423" i="58"/>
  <c r="B3424" i="58"/>
  <c r="D3413" i="58"/>
  <c r="E3413" i="58" s="1"/>
  <c r="D3414" i="58"/>
  <c r="E3414" i="58" s="1"/>
  <c r="D3415" i="58"/>
  <c r="E3415" i="58" s="1"/>
  <c r="D3416" i="58"/>
  <c r="E3416" i="58" s="1"/>
  <c r="D3417" i="58"/>
  <c r="E3417" i="58" s="1"/>
  <c r="D3418" i="58"/>
  <c r="E3418" i="58" s="1"/>
  <c r="D3419" i="58"/>
  <c r="E3419" i="58" s="1"/>
  <c r="D3420" i="58"/>
  <c r="E3420" i="58" s="1"/>
  <c r="D3421" i="58"/>
  <c r="E3421" i="58" s="1"/>
  <c r="D3422" i="58"/>
  <c r="E3422" i="58" s="1"/>
  <c r="D3423" i="58"/>
  <c r="E3423" i="58" s="1"/>
  <c r="D3424" i="58"/>
  <c r="E3424" i="58" s="1"/>
  <c r="F3413" i="58"/>
  <c r="F3414" i="58"/>
  <c r="F3415" i="58"/>
  <c r="F3416" i="58"/>
  <c r="F3417" i="58"/>
  <c r="F3418" i="58"/>
  <c r="F3419" i="58"/>
  <c r="F3420" i="58"/>
  <c r="F3421" i="58"/>
  <c r="F3422" i="58"/>
  <c r="F3423" i="58"/>
  <c r="F3424" i="58"/>
  <c r="J3413" i="58"/>
  <c r="J3414" i="58"/>
  <c r="J3415" i="58"/>
  <c r="J3416" i="58"/>
  <c r="J3417" i="58"/>
  <c r="J3418" i="58"/>
  <c r="J3419" i="58"/>
  <c r="J3420" i="58"/>
  <c r="J3421" i="58"/>
  <c r="J3422" i="58"/>
  <c r="J3423" i="58"/>
  <c r="J3424" i="58"/>
  <c r="K3413" i="58"/>
  <c r="K3414" i="58"/>
  <c r="K3415" i="58"/>
  <c r="K3416" i="58"/>
  <c r="K3417" i="58"/>
  <c r="K3418" i="58"/>
  <c r="K3419" i="58"/>
  <c r="K3420" i="58"/>
  <c r="K3421" i="58"/>
  <c r="K3422" i="58"/>
  <c r="K3423" i="58"/>
  <c r="K3424" i="58"/>
  <c r="M3413" i="58"/>
  <c r="M3414" i="58"/>
  <c r="M3415" i="58"/>
  <c r="M3416" i="58"/>
  <c r="M3417" i="58"/>
  <c r="M3418" i="58"/>
  <c r="M3419" i="58"/>
  <c r="M3420" i="58"/>
  <c r="M3421" i="58"/>
  <c r="M3422" i="58"/>
  <c r="M3423" i="58"/>
  <c r="M3424" i="58"/>
  <c r="P3413" i="58"/>
  <c r="P3414" i="58"/>
  <c r="P3415" i="58"/>
  <c r="P3416" i="58"/>
  <c r="P3417" i="58"/>
  <c r="P3418" i="58"/>
  <c r="P3419" i="58"/>
  <c r="P3420" i="58"/>
  <c r="P3421" i="58"/>
  <c r="P3422" i="58"/>
  <c r="P3423" i="58"/>
  <c r="P3424" i="58"/>
  <c r="Q3413" i="58"/>
  <c r="Q3414" i="58"/>
  <c r="Q3415" i="58"/>
  <c r="Q3416" i="58"/>
  <c r="Q3417" i="58"/>
  <c r="Q3418" i="58"/>
  <c r="Q3419" i="58"/>
  <c r="Q3420" i="58"/>
  <c r="Q3421" i="58"/>
  <c r="Q3422" i="58"/>
  <c r="Q3423" i="58"/>
  <c r="Q3424" i="58"/>
  <c r="R3413" i="58"/>
  <c r="T3413" i="58" s="1"/>
  <c r="V3413" i="58" s="1"/>
  <c r="R3414" i="58"/>
  <c r="T3414" i="58" s="1"/>
  <c r="V3414" i="58" s="1"/>
  <c r="R3415" i="58"/>
  <c r="T3415" i="58" s="1"/>
  <c r="V3415" i="58" s="1"/>
  <c r="R3416" i="58"/>
  <c r="T3416" i="58" s="1"/>
  <c r="V3416" i="58" s="1"/>
  <c r="R3417" i="58"/>
  <c r="T3417" i="58" s="1"/>
  <c r="V3417" i="58" s="1"/>
  <c r="R3418" i="58"/>
  <c r="T3418" i="58" s="1"/>
  <c r="V3418" i="58" s="1"/>
  <c r="R3419" i="58"/>
  <c r="T3419" i="58" s="1"/>
  <c r="V3419" i="58" s="1"/>
  <c r="R3420" i="58"/>
  <c r="T3420" i="58" s="1"/>
  <c r="V3420" i="58" s="1"/>
  <c r="R3421" i="58"/>
  <c r="T3421" i="58" s="1"/>
  <c r="V3421" i="58" s="1"/>
  <c r="R3422" i="58"/>
  <c r="T3422" i="58" s="1"/>
  <c r="V3422" i="58" s="1"/>
  <c r="R3423" i="58"/>
  <c r="T3423" i="58" s="1"/>
  <c r="V3423" i="58" s="1"/>
  <c r="R3424" i="58"/>
  <c r="T3424" i="58" s="1"/>
  <c r="V3424" i="58" s="1"/>
  <c r="X3413" i="58"/>
  <c r="X3414" i="58"/>
  <c r="X3415" i="58"/>
  <c r="X3416" i="58"/>
  <c r="X3417" i="58"/>
  <c r="X3418" i="58"/>
  <c r="X3419" i="58"/>
  <c r="X3420" i="58"/>
  <c r="X3421" i="58"/>
  <c r="X3422" i="58"/>
  <c r="X3423" i="58"/>
  <c r="X3424" i="58"/>
  <c r="V3339" i="58" l="1"/>
  <c r="W3339" i="58" s="1"/>
  <c r="W3337" i="58"/>
  <c r="Y3337" i="58"/>
  <c r="AN3337" i="58" s="1"/>
  <c r="W3336" i="58"/>
  <c r="Y3336" i="58"/>
  <c r="AN3336" i="58" s="1"/>
  <c r="W3335" i="58"/>
  <c r="Y3335" i="58"/>
  <c r="AN3335" i="58" s="1"/>
  <c r="W3334" i="58"/>
  <c r="Y3334" i="58"/>
  <c r="AN3334" i="58" s="1"/>
  <c r="W3326" i="58"/>
  <c r="Y3326" i="58"/>
  <c r="AN3326" i="58" s="1"/>
  <c r="W3330" i="58"/>
  <c r="Y3330" i="58"/>
  <c r="AN3330" i="58" s="1"/>
  <c r="W3333" i="58"/>
  <c r="Y3333" i="58"/>
  <c r="AN3333" i="58" s="1"/>
  <c r="W3329" i="58"/>
  <c r="Y3329" i="58"/>
  <c r="W3332" i="58"/>
  <c r="Y3332" i="58"/>
  <c r="AN3332" i="58" s="1"/>
  <c r="Y3328" i="58"/>
  <c r="AN3328" i="58" s="1"/>
  <c r="W3328" i="58"/>
  <c r="W3331" i="58"/>
  <c r="Y3331" i="58"/>
  <c r="AN3331" i="58" s="1"/>
  <c r="W3327" i="58"/>
  <c r="Y3327" i="58"/>
  <c r="AN3327" i="58" s="1"/>
  <c r="W3341" i="58"/>
  <c r="Y3341" i="58"/>
  <c r="AN3341" i="58" s="1"/>
  <c r="W3338" i="58"/>
  <c r="Y3338" i="58"/>
  <c r="AN3338" i="58" s="1"/>
  <c r="W3342" i="58"/>
  <c r="Y3342" i="58"/>
  <c r="AN3342" i="58" s="1"/>
  <c r="W3350" i="58"/>
  <c r="Y3350" i="58"/>
  <c r="AN3350" i="58" s="1"/>
  <c r="W3349" i="58"/>
  <c r="Y3349" i="58"/>
  <c r="AN3349" i="58" s="1"/>
  <c r="W3348" i="58"/>
  <c r="Y3348" i="58"/>
  <c r="AN3348" i="58" s="1"/>
  <c r="W3346" i="58"/>
  <c r="Y3346" i="58"/>
  <c r="AN3346" i="58" s="1"/>
  <c r="W3345" i="58"/>
  <c r="Y3345" i="58"/>
  <c r="AN3345" i="58" s="1"/>
  <c r="W3340" i="58"/>
  <c r="Y3340" i="58"/>
  <c r="AN3340" i="58" s="1"/>
  <c r="W3344" i="58"/>
  <c r="Y3344" i="58"/>
  <c r="AN3344" i="58" s="1"/>
  <c r="W3343" i="58"/>
  <c r="Y3343" i="58"/>
  <c r="AN3343" i="58" s="1"/>
  <c r="W3423" i="58"/>
  <c r="Y3423" i="58"/>
  <c r="AN3423" i="58" s="1"/>
  <c r="W3424" i="58"/>
  <c r="Y3424" i="58"/>
  <c r="AN3424" i="58" s="1"/>
  <c r="W3422" i="58"/>
  <c r="Y3422" i="58"/>
  <c r="AN3422" i="58" s="1"/>
  <c r="W3421" i="58"/>
  <c r="Y3421" i="58"/>
  <c r="AN3421" i="58" s="1"/>
  <c r="W3416" i="58"/>
  <c r="Y3416" i="58"/>
  <c r="AN3416" i="58" s="1"/>
  <c r="W3420" i="58"/>
  <c r="Y3420" i="58"/>
  <c r="AN3420" i="58" s="1"/>
  <c r="Y3415" i="58"/>
  <c r="AN3415" i="58" s="1"/>
  <c r="W3415" i="58"/>
  <c r="W3419" i="58"/>
  <c r="Y3419" i="58"/>
  <c r="AN3419" i="58" s="1"/>
  <c r="W3414" i="58"/>
  <c r="Y3414" i="58"/>
  <c r="AN3414" i="58" s="1"/>
  <c r="W3418" i="58"/>
  <c r="Y3418" i="58"/>
  <c r="AN3418" i="58" s="1"/>
  <c r="W3413" i="58"/>
  <c r="Y3413" i="58"/>
  <c r="AN3413" i="58" s="1"/>
  <c r="W3417" i="58"/>
  <c r="Y3417" i="58"/>
  <c r="AN3417" i="58" s="1"/>
  <c r="Y3339" i="58" l="1"/>
  <c r="AN3339" i="58" s="1"/>
  <c r="AE3300" i="58"/>
  <c r="AE3298" i="58"/>
  <c r="AE3297" i="58"/>
  <c r="A3275" i="58"/>
  <c r="A3276" i="58"/>
  <c r="A3277" i="58"/>
  <c r="A3278" i="58"/>
  <c r="A3279" i="58"/>
  <c r="A3280" i="58"/>
  <c r="A3281" i="58"/>
  <c r="A3282" i="58"/>
  <c r="A3283" i="58"/>
  <c r="A3284" i="58"/>
  <c r="A3285" i="58"/>
  <c r="A3286" i="58"/>
  <c r="A3287" i="58"/>
  <c r="B3275" i="58"/>
  <c r="B3276" i="58"/>
  <c r="B3277" i="58"/>
  <c r="B3278" i="58"/>
  <c r="B3279" i="58"/>
  <c r="B3280" i="58"/>
  <c r="B3281" i="58"/>
  <c r="B3282" i="58"/>
  <c r="B3283" i="58"/>
  <c r="B3284" i="58"/>
  <c r="B3285" i="58"/>
  <c r="B3286" i="58"/>
  <c r="B3287" i="58"/>
  <c r="D3275" i="58"/>
  <c r="E3275" i="58" s="1"/>
  <c r="D3276" i="58"/>
  <c r="E3276" i="58" s="1"/>
  <c r="D3277" i="58"/>
  <c r="E3277" i="58" s="1"/>
  <c r="D3278" i="58"/>
  <c r="E3278" i="58" s="1"/>
  <c r="D3279" i="58"/>
  <c r="E3279" i="58" s="1"/>
  <c r="D3280" i="58"/>
  <c r="E3280" i="58" s="1"/>
  <c r="D3281" i="58"/>
  <c r="E3281" i="58" s="1"/>
  <c r="D3282" i="58"/>
  <c r="E3282" i="58" s="1"/>
  <c r="D3283" i="58"/>
  <c r="E3283" i="58" s="1"/>
  <c r="D3284" i="58"/>
  <c r="E3284" i="58" s="1"/>
  <c r="D3285" i="58"/>
  <c r="E3285" i="58" s="1"/>
  <c r="D3286" i="58"/>
  <c r="E3286" i="58" s="1"/>
  <c r="D3287" i="58"/>
  <c r="E3287" i="58" s="1"/>
  <c r="F3275" i="58"/>
  <c r="F3276" i="58"/>
  <c r="F3277" i="58"/>
  <c r="F3278" i="58"/>
  <c r="F3279" i="58"/>
  <c r="F3280" i="58"/>
  <c r="F3281" i="58"/>
  <c r="F3282" i="58"/>
  <c r="F3283" i="58"/>
  <c r="F3284" i="58"/>
  <c r="F3285" i="58"/>
  <c r="F3286" i="58"/>
  <c r="F3287" i="58"/>
  <c r="J3275" i="58"/>
  <c r="J3276" i="58"/>
  <c r="J3277" i="58"/>
  <c r="J3278" i="58"/>
  <c r="J3279" i="58"/>
  <c r="J3280" i="58"/>
  <c r="J3281" i="58"/>
  <c r="J3282" i="58"/>
  <c r="J3283" i="58"/>
  <c r="J3284" i="58"/>
  <c r="J3285" i="58"/>
  <c r="J3286" i="58"/>
  <c r="J3287" i="58"/>
  <c r="K3275" i="58"/>
  <c r="K3276" i="58"/>
  <c r="K3277" i="58"/>
  <c r="K3278" i="58"/>
  <c r="K3279" i="58"/>
  <c r="K3280" i="58"/>
  <c r="K3281" i="58"/>
  <c r="K3282" i="58"/>
  <c r="K3283" i="58"/>
  <c r="K3284" i="58"/>
  <c r="K3285" i="58"/>
  <c r="K3286" i="58"/>
  <c r="K3287" i="58"/>
  <c r="M3275" i="58"/>
  <c r="M3276" i="58"/>
  <c r="M3277" i="58"/>
  <c r="M3278" i="58"/>
  <c r="M3279" i="58"/>
  <c r="M3280" i="58"/>
  <c r="M3281" i="58"/>
  <c r="M3282" i="58"/>
  <c r="M3283" i="58"/>
  <c r="M3284" i="58"/>
  <c r="M3285" i="58"/>
  <c r="M3286" i="58"/>
  <c r="M3287" i="58"/>
  <c r="P3275" i="58"/>
  <c r="P3276" i="58"/>
  <c r="P3277" i="58"/>
  <c r="P3278" i="58"/>
  <c r="P3279" i="58"/>
  <c r="P3280" i="58"/>
  <c r="P3281" i="58"/>
  <c r="P3282" i="58"/>
  <c r="P3283" i="58"/>
  <c r="P3284" i="58"/>
  <c r="P3285" i="58"/>
  <c r="P3286" i="58"/>
  <c r="P3287" i="58"/>
  <c r="Q3275" i="58"/>
  <c r="Q3276" i="58"/>
  <c r="Q3277" i="58"/>
  <c r="Q3278" i="58"/>
  <c r="Q3279" i="58"/>
  <c r="Q3280" i="58"/>
  <c r="Q3281" i="58"/>
  <c r="Q3282" i="58"/>
  <c r="Q3283" i="58"/>
  <c r="Q3284" i="58"/>
  <c r="Q3285" i="58"/>
  <c r="Q3286" i="58"/>
  <c r="Q3287" i="58"/>
  <c r="R3275" i="58"/>
  <c r="T3275" i="58" s="1"/>
  <c r="V3275" i="58" s="1"/>
  <c r="R3276" i="58"/>
  <c r="T3276" i="58" s="1"/>
  <c r="V3276" i="58" s="1"/>
  <c r="R3277" i="58"/>
  <c r="T3277" i="58" s="1"/>
  <c r="V3277" i="58" s="1"/>
  <c r="R3278" i="58"/>
  <c r="T3278" i="58" s="1"/>
  <c r="V3278" i="58" s="1"/>
  <c r="R3279" i="58"/>
  <c r="T3279" i="58" s="1"/>
  <c r="V3279" i="58" s="1"/>
  <c r="R3280" i="58"/>
  <c r="T3280" i="58" s="1"/>
  <c r="V3280" i="58" s="1"/>
  <c r="R3281" i="58"/>
  <c r="T3281" i="58" s="1"/>
  <c r="V3281" i="58" s="1"/>
  <c r="R3282" i="58"/>
  <c r="T3282" i="58" s="1"/>
  <c r="V3282" i="58" s="1"/>
  <c r="R3283" i="58"/>
  <c r="T3283" i="58" s="1"/>
  <c r="V3283" i="58" s="1"/>
  <c r="R3284" i="58"/>
  <c r="T3284" i="58" s="1"/>
  <c r="V3284" i="58" s="1"/>
  <c r="R3285" i="58"/>
  <c r="T3285" i="58" s="1"/>
  <c r="V3285" i="58" s="1"/>
  <c r="R3286" i="58"/>
  <c r="T3286" i="58" s="1"/>
  <c r="V3286" i="58" s="1"/>
  <c r="R3287" i="58"/>
  <c r="T3287" i="58" s="1"/>
  <c r="V3287" i="58" s="1"/>
  <c r="X3275" i="58"/>
  <c r="X3276" i="58"/>
  <c r="X3277" i="58"/>
  <c r="X3278" i="58"/>
  <c r="X3279" i="58"/>
  <c r="X3280" i="58"/>
  <c r="X3281" i="58"/>
  <c r="X3282" i="58"/>
  <c r="X3283" i="58"/>
  <c r="X3284" i="58"/>
  <c r="X3285" i="58"/>
  <c r="X3286" i="58"/>
  <c r="X3287" i="58"/>
  <c r="A3288" i="58"/>
  <c r="A3289" i="58"/>
  <c r="A3290" i="58"/>
  <c r="A3291" i="58"/>
  <c r="A3292" i="58"/>
  <c r="A3293" i="58"/>
  <c r="A3294" i="58"/>
  <c r="A3295" i="58"/>
  <c r="A3296" i="58"/>
  <c r="A3297" i="58"/>
  <c r="A3298" i="58"/>
  <c r="A3299" i="58"/>
  <c r="A3300" i="58"/>
  <c r="B3288" i="58"/>
  <c r="B3289" i="58"/>
  <c r="B3290" i="58"/>
  <c r="B3291" i="58"/>
  <c r="B3292" i="58"/>
  <c r="B3293" i="58"/>
  <c r="B3294" i="58"/>
  <c r="B3295" i="58"/>
  <c r="B3296" i="58"/>
  <c r="B3297" i="58"/>
  <c r="B3298" i="58"/>
  <c r="B3299" i="58"/>
  <c r="B3300" i="58"/>
  <c r="D3288" i="58"/>
  <c r="E3288" i="58" s="1"/>
  <c r="D3289" i="58"/>
  <c r="E3289" i="58" s="1"/>
  <c r="D3290" i="58"/>
  <c r="E3290" i="58" s="1"/>
  <c r="D3291" i="58"/>
  <c r="E3291" i="58" s="1"/>
  <c r="D3292" i="58"/>
  <c r="E3292" i="58" s="1"/>
  <c r="D3293" i="58"/>
  <c r="E3293" i="58" s="1"/>
  <c r="D3294" i="58"/>
  <c r="E3294" i="58" s="1"/>
  <c r="D3295" i="58"/>
  <c r="E3295" i="58" s="1"/>
  <c r="D3296" i="58"/>
  <c r="E3296" i="58" s="1"/>
  <c r="D3297" i="58"/>
  <c r="E3297" i="58" s="1"/>
  <c r="D3298" i="58"/>
  <c r="E3298" i="58" s="1"/>
  <c r="D3299" i="58"/>
  <c r="E3299" i="58" s="1"/>
  <c r="D3300" i="58"/>
  <c r="E3300" i="58" s="1"/>
  <c r="F3288" i="58"/>
  <c r="F3289" i="58"/>
  <c r="F3290" i="58"/>
  <c r="F3291" i="58"/>
  <c r="F3292" i="58"/>
  <c r="F3293" i="58"/>
  <c r="F3294" i="58"/>
  <c r="F3295" i="58"/>
  <c r="F3296" i="58"/>
  <c r="F3297" i="58"/>
  <c r="F3298" i="58"/>
  <c r="F3299" i="58"/>
  <c r="F3300" i="58"/>
  <c r="J3288" i="58"/>
  <c r="J3289" i="58"/>
  <c r="J3290" i="58"/>
  <c r="J3291" i="58"/>
  <c r="J3292" i="58"/>
  <c r="J3293" i="58"/>
  <c r="J3294" i="58"/>
  <c r="J3295" i="58"/>
  <c r="J3296" i="58"/>
  <c r="J3297" i="58"/>
  <c r="J3298" i="58"/>
  <c r="J3299" i="58"/>
  <c r="J3300" i="58"/>
  <c r="K3288" i="58"/>
  <c r="K3289" i="58"/>
  <c r="K3290" i="58"/>
  <c r="K3291" i="58"/>
  <c r="K3292" i="58"/>
  <c r="K3293" i="58"/>
  <c r="K3294" i="58"/>
  <c r="K3295" i="58"/>
  <c r="K3296" i="58"/>
  <c r="K3297" i="58"/>
  <c r="K3298" i="58"/>
  <c r="K3299" i="58"/>
  <c r="K3300" i="58"/>
  <c r="M3288" i="58"/>
  <c r="M3289" i="58"/>
  <c r="M3290" i="58"/>
  <c r="M3291" i="58"/>
  <c r="M3292" i="58"/>
  <c r="M3293" i="58"/>
  <c r="M3294" i="58"/>
  <c r="M3295" i="58"/>
  <c r="M3296" i="58"/>
  <c r="M3297" i="58"/>
  <c r="M3298" i="58"/>
  <c r="M3299" i="58"/>
  <c r="M3300" i="58"/>
  <c r="P3288" i="58"/>
  <c r="P3289" i="58"/>
  <c r="P3290" i="58"/>
  <c r="P3291" i="58"/>
  <c r="P3292" i="58"/>
  <c r="P3293" i="58"/>
  <c r="P3294" i="58"/>
  <c r="P3295" i="58"/>
  <c r="P3296" i="58"/>
  <c r="P3297" i="58"/>
  <c r="P3298" i="58"/>
  <c r="P3299" i="58"/>
  <c r="P3300" i="58"/>
  <c r="Q3288" i="58"/>
  <c r="Q3289" i="58"/>
  <c r="Q3290" i="58"/>
  <c r="Q3291" i="58"/>
  <c r="Q3292" i="58"/>
  <c r="Q3293" i="58"/>
  <c r="Q3294" i="58"/>
  <c r="Q3295" i="58"/>
  <c r="Q3296" i="58"/>
  <c r="Q3297" i="58"/>
  <c r="Q3298" i="58"/>
  <c r="Q3299" i="58"/>
  <c r="Q3300" i="58"/>
  <c r="R3288" i="58"/>
  <c r="T3288" i="58" s="1"/>
  <c r="V3288" i="58" s="1"/>
  <c r="R3289" i="58"/>
  <c r="T3289" i="58" s="1"/>
  <c r="V3289" i="58" s="1"/>
  <c r="R3290" i="58"/>
  <c r="T3290" i="58" s="1"/>
  <c r="V3290" i="58" s="1"/>
  <c r="R3291" i="58"/>
  <c r="T3291" i="58" s="1"/>
  <c r="V3291" i="58" s="1"/>
  <c r="R3292" i="58"/>
  <c r="T3292" i="58" s="1"/>
  <c r="V3292" i="58" s="1"/>
  <c r="R3293" i="58"/>
  <c r="T3293" i="58" s="1"/>
  <c r="V3293" i="58" s="1"/>
  <c r="R3294" i="58"/>
  <c r="T3294" i="58" s="1"/>
  <c r="V3294" i="58" s="1"/>
  <c r="R3295" i="58"/>
  <c r="T3295" i="58" s="1"/>
  <c r="V3295" i="58" s="1"/>
  <c r="R3296" i="58"/>
  <c r="T3296" i="58" s="1"/>
  <c r="V3296" i="58" s="1"/>
  <c r="R3297" i="58"/>
  <c r="T3297" i="58" s="1"/>
  <c r="V3297" i="58" s="1"/>
  <c r="R3298" i="58"/>
  <c r="T3298" i="58" s="1"/>
  <c r="V3298" i="58" s="1"/>
  <c r="R3299" i="58"/>
  <c r="T3299" i="58" s="1"/>
  <c r="V3299" i="58" s="1"/>
  <c r="R3300" i="58"/>
  <c r="T3300" i="58" s="1"/>
  <c r="V3300" i="58" s="1"/>
  <c r="X3288" i="58"/>
  <c r="X3289" i="58"/>
  <c r="X3290" i="58"/>
  <c r="X3291" i="58"/>
  <c r="X3292" i="58"/>
  <c r="X3293" i="58"/>
  <c r="X3294" i="58"/>
  <c r="X3295" i="58"/>
  <c r="X3296" i="58"/>
  <c r="X3297" i="58"/>
  <c r="X3298" i="58"/>
  <c r="X3299" i="58"/>
  <c r="X3300" i="58"/>
  <c r="A3301" i="58"/>
  <c r="A3302" i="58"/>
  <c r="A3303" i="58"/>
  <c r="A3304" i="58"/>
  <c r="A3305" i="58"/>
  <c r="A3306" i="58"/>
  <c r="A3307" i="58"/>
  <c r="A3308" i="58"/>
  <c r="A3309" i="58"/>
  <c r="A3310" i="58"/>
  <c r="A3311" i="58"/>
  <c r="A3312" i="58"/>
  <c r="A3313" i="58"/>
  <c r="B3301" i="58"/>
  <c r="B3302" i="58"/>
  <c r="B3303" i="58"/>
  <c r="B3304" i="58"/>
  <c r="B3305" i="58"/>
  <c r="B3306" i="58"/>
  <c r="B3307" i="58"/>
  <c r="B3308" i="58"/>
  <c r="B3309" i="58"/>
  <c r="B3310" i="58"/>
  <c r="B3311" i="58"/>
  <c r="B3312" i="58"/>
  <c r="B3313" i="58"/>
  <c r="D3301" i="58"/>
  <c r="E3301" i="58" s="1"/>
  <c r="D3302" i="58"/>
  <c r="E3302" i="58" s="1"/>
  <c r="D3303" i="58"/>
  <c r="E3303" i="58" s="1"/>
  <c r="D3304" i="58"/>
  <c r="E3304" i="58" s="1"/>
  <c r="D3305" i="58"/>
  <c r="E3305" i="58" s="1"/>
  <c r="D3306" i="58"/>
  <c r="E3306" i="58" s="1"/>
  <c r="D3307" i="58"/>
  <c r="E3307" i="58" s="1"/>
  <c r="D3308" i="58"/>
  <c r="E3308" i="58" s="1"/>
  <c r="D3309" i="58"/>
  <c r="E3309" i="58" s="1"/>
  <c r="D3310" i="58"/>
  <c r="E3310" i="58" s="1"/>
  <c r="D3311" i="58"/>
  <c r="E3311" i="58" s="1"/>
  <c r="D3312" i="58"/>
  <c r="E3312" i="58" s="1"/>
  <c r="D3313" i="58"/>
  <c r="E3313" i="58" s="1"/>
  <c r="F3301" i="58"/>
  <c r="F3302" i="58"/>
  <c r="F3303" i="58"/>
  <c r="F3304" i="58"/>
  <c r="F3305" i="58"/>
  <c r="F3306" i="58"/>
  <c r="F3307" i="58"/>
  <c r="F3308" i="58"/>
  <c r="F3309" i="58"/>
  <c r="F3310" i="58"/>
  <c r="F3311" i="58"/>
  <c r="F3312" i="58"/>
  <c r="F3313" i="58"/>
  <c r="J3301" i="58"/>
  <c r="J3302" i="58"/>
  <c r="J3303" i="58"/>
  <c r="J3304" i="58"/>
  <c r="J3305" i="58"/>
  <c r="J3306" i="58"/>
  <c r="J3307" i="58"/>
  <c r="J3308" i="58"/>
  <c r="J3309" i="58"/>
  <c r="J3310" i="58"/>
  <c r="J3311" i="58"/>
  <c r="J3312" i="58"/>
  <c r="J3313" i="58"/>
  <c r="K3301" i="58"/>
  <c r="K3302" i="58"/>
  <c r="K3303" i="58"/>
  <c r="K3304" i="58"/>
  <c r="K3305" i="58"/>
  <c r="K3306" i="58"/>
  <c r="K3307" i="58"/>
  <c r="K3308" i="58"/>
  <c r="K3309" i="58"/>
  <c r="K3310" i="58"/>
  <c r="K3311" i="58"/>
  <c r="K3312" i="58"/>
  <c r="K3313" i="58"/>
  <c r="M3301" i="58"/>
  <c r="M3302" i="58"/>
  <c r="M3303" i="58"/>
  <c r="M3304" i="58"/>
  <c r="M3305" i="58"/>
  <c r="M3306" i="58"/>
  <c r="M3307" i="58"/>
  <c r="M3308" i="58"/>
  <c r="M3309" i="58"/>
  <c r="M3310" i="58"/>
  <c r="M3311" i="58"/>
  <c r="M3312" i="58"/>
  <c r="M3313" i="58"/>
  <c r="P3301" i="58"/>
  <c r="P3302" i="58"/>
  <c r="P3303" i="58"/>
  <c r="P3304" i="58"/>
  <c r="P3305" i="58"/>
  <c r="P3306" i="58"/>
  <c r="P3307" i="58"/>
  <c r="P3308" i="58"/>
  <c r="P3309" i="58"/>
  <c r="P3310" i="58"/>
  <c r="P3311" i="58"/>
  <c r="P3312" i="58"/>
  <c r="P3313" i="58"/>
  <c r="Q3301" i="58"/>
  <c r="Q3302" i="58"/>
  <c r="Q3303" i="58"/>
  <c r="Q3304" i="58"/>
  <c r="Q3305" i="58"/>
  <c r="Q3306" i="58"/>
  <c r="Q3307" i="58"/>
  <c r="Q3308" i="58"/>
  <c r="Q3309" i="58"/>
  <c r="Q3310" i="58"/>
  <c r="Q3311" i="58"/>
  <c r="Q3312" i="58"/>
  <c r="Q3313" i="58"/>
  <c r="R3301" i="58"/>
  <c r="T3301" i="58" s="1"/>
  <c r="V3301" i="58" s="1"/>
  <c r="R3302" i="58"/>
  <c r="T3302" i="58" s="1"/>
  <c r="V3302" i="58" s="1"/>
  <c r="R3303" i="58"/>
  <c r="T3303" i="58" s="1"/>
  <c r="V3303" i="58" s="1"/>
  <c r="R3304" i="58"/>
  <c r="T3304" i="58" s="1"/>
  <c r="V3304" i="58" s="1"/>
  <c r="R3305" i="58"/>
  <c r="T3305" i="58" s="1"/>
  <c r="V3305" i="58" s="1"/>
  <c r="R3306" i="58"/>
  <c r="T3306" i="58" s="1"/>
  <c r="V3306" i="58" s="1"/>
  <c r="R3307" i="58"/>
  <c r="T3307" i="58" s="1"/>
  <c r="V3307" i="58" s="1"/>
  <c r="R3308" i="58"/>
  <c r="T3308" i="58" s="1"/>
  <c r="V3308" i="58" s="1"/>
  <c r="R3309" i="58"/>
  <c r="T3309" i="58" s="1"/>
  <c r="V3309" i="58" s="1"/>
  <c r="R3310" i="58"/>
  <c r="T3310" i="58" s="1"/>
  <c r="V3310" i="58" s="1"/>
  <c r="R3311" i="58"/>
  <c r="T3311" i="58" s="1"/>
  <c r="V3311" i="58" s="1"/>
  <c r="R3312" i="58"/>
  <c r="T3312" i="58" s="1"/>
  <c r="V3312" i="58" s="1"/>
  <c r="R3313" i="58"/>
  <c r="T3313" i="58" s="1"/>
  <c r="V3313" i="58" s="1"/>
  <c r="X3301" i="58"/>
  <c r="X3302" i="58"/>
  <c r="X3303" i="58"/>
  <c r="X3304" i="58"/>
  <c r="X3305" i="58"/>
  <c r="X3306" i="58"/>
  <c r="X3307" i="58"/>
  <c r="X3308" i="58"/>
  <c r="X3309" i="58"/>
  <c r="X3310" i="58"/>
  <c r="X3311" i="58"/>
  <c r="X3312" i="58"/>
  <c r="X3313" i="58"/>
  <c r="A3186" i="58"/>
  <c r="A3187" i="58"/>
  <c r="A3188" i="58"/>
  <c r="A3189" i="58"/>
  <c r="A3190" i="58"/>
  <c r="A3191" i="58"/>
  <c r="A3192" i="58"/>
  <c r="B3186" i="58"/>
  <c r="B3187" i="58"/>
  <c r="B3188" i="58"/>
  <c r="B3189" i="58"/>
  <c r="B3190" i="58"/>
  <c r="B3191" i="58"/>
  <c r="B3192" i="58"/>
  <c r="D3186" i="58"/>
  <c r="E3186" i="58" s="1"/>
  <c r="D3187" i="58"/>
  <c r="E3187" i="58" s="1"/>
  <c r="D3188" i="58"/>
  <c r="E3188" i="58" s="1"/>
  <c r="D3189" i="58"/>
  <c r="E3189" i="58" s="1"/>
  <c r="D3190" i="58"/>
  <c r="E3190" i="58" s="1"/>
  <c r="D3191" i="58"/>
  <c r="E3191" i="58" s="1"/>
  <c r="D3192" i="58"/>
  <c r="E3192" i="58" s="1"/>
  <c r="F3186" i="58"/>
  <c r="F3187" i="58"/>
  <c r="F3188" i="58"/>
  <c r="F3189" i="58"/>
  <c r="F3190" i="58"/>
  <c r="F3191" i="58"/>
  <c r="F3192" i="58"/>
  <c r="J3186" i="58"/>
  <c r="J3187" i="58"/>
  <c r="J3188" i="58"/>
  <c r="J3189" i="58"/>
  <c r="J3190" i="58"/>
  <c r="J3191" i="58"/>
  <c r="J3192" i="58"/>
  <c r="K3186" i="58"/>
  <c r="K3187" i="58"/>
  <c r="K3188" i="58"/>
  <c r="K3189" i="58"/>
  <c r="K3190" i="58"/>
  <c r="K3191" i="58"/>
  <c r="K3192" i="58"/>
  <c r="M3186" i="58"/>
  <c r="M3187" i="58"/>
  <c r="M3188" i="58"/>
  <c r="M3189" i="58"/>
  <c r="M3190" i="58"/>
  <c r="M3191" i="58"/>
  <c r="M3192" i="58"/>
  <c r="P3186" i="58"/>
  <c r="P3187" i="58"/>
  <c r="P3188" i="58"/>
  <c r="P3189" i="58"/>
  <c r="P3190" i="58"/>
  <c r="P3191" i="58"/>
  <c r="P3192" i="58"/>
  <c r="Q3186" i="58"/>
  <c r="Q3187" i="58"/>
  <c r="Q3188" i="58"/>
  <c r="Q3189" i="58"/>
  <c r="Q3190" i="58"/>
  <c r="Q3191" i="58"/>
  <c r="Q3192" i="58"/>
  <c r="R3186" i="58"/>
  <c r="T3186" i="58" s="1"/>
  <c r="V3186" i="58" s="1"/>
  <c r="R3187" i="58"/>
  <c r="T3187" i="58" s="1"/>
  <c r="V3187" i="58" s="1"/>
  <c r="R3188" i="58"/>
  <c r="T3188" i="58" s="1"/>
  <c r="V3188" i="58" s="1"/>
  <c r="R3189" i="58"/>
  <c r="T3189" i="58" s="1"/>
  <c r="V3189" i="58" s="1"/>
  <c r="R3190" i="58"/>
  <c r="T3190" i="58" s="1"/>
  <c r="V3190" i="58" s="1"/>
  <c r="R3191" i="58"/>
  <c r="T3191" i="58" s="1"/>
  <c r="V3191" i="58" s="1"/>
  <c r="R3192" i="58"/>
  <c r="T3192" i="58" s="1"/>
  <c r="V3192" i="58" s="1"/>
  <c r="X3186" i="58"/>
  <c r="X3187" i="58"/>
  <c r="X3188" i="58"/>
  <c r="X3189" i="58"/>
  <c r="X3190" i="58"/>
  <c r="X3191" i="58"/>
  <c r="X3192" i="58"/>
  <c r="A3193" i="58"/>
  <c r="A3194" i="58"/>
  <c r="A3195" i="58"/>
  <c r="A3196" i="58"/>
  <c r="A3197" i="58"/>
  <c r="A3198" i="58"/>
  <c r="A3199" i="58"/>
  <c r="B3193" i="58"/>
  <c r="B3194" i="58"/>
  <c r="B3195" i="58"/>
  <c r="B3196" i="58"/>
  <c r="B3197" i="58"/>
  <c r="B3198" i="58"/>
  <c r="B3199" i="58"/>
  <c r="D3193" i="58"/>
  <c r="E3193" i="58" s="1"/>
  <c r="D3194" i="58"/>
  <c r="E3194" i="58" s="1"/>
  <c r="D3195" i="58"/>
  <c r="E3195" i="58" s="1"/>
  <c r="D3196" i="58"/>
  <c r="E3196" i="58" s="1"/>
  <c r="D3197" i="58"/>
  <c r="E3197" i="58" s="1"/>
  <c r="D3198" i="58"/>
  <c r="E3198" i="58" s="1"/>
  <c r="D3199" i="58"/>
  <c r="E3199" i="58" s="1"/>
  <c r="F3193" i="58"/>
  <c r="F3194" i="58"/>
  <c r="F3195" i="58"/>
  <c r="F3196" i="58"/>
  <c r="F3197" i="58"/>
  <c r="F3198" i="58"/>
  <c r="F3199" i="58"/>
  <c r="J3193" i="58"/>
  <c r="J3194" i="58"/>
  <c r="J3195" i="58"/>
  <c r="J3196" i="58"/>
  <c r="J3197" i="58"/>
  <c r="J3198" i="58"/>
  <c r="J3199" i="58"/>
  <c r="K3193" i="58"/>
  <c r="K3194" i="58"/>
  <c r="K3195" i="58"/>
  <c r="K3196" i="58"/>
  <c r="K3197" i="58"/>
  <c r="K3198" i="58"/>
  <c r="K3199" i="58"/>
  <c r="M3193" i="58"/>
  <c r="M3194" i="58"/>
  <c r="M3195" i="58"/>
  <c r="M3196" i="58"/>
  <c r="M3197" i="58"/>
  <c r="M3198" i="58"/>
  <c r="M3199" i="58"/>
  <c r="P3193" i="58"/>
  <c r="P3194" i="58"/>
  <c r="P3195" i="58"/>
  <c r="P3196" i="58"/>
  <c r="P3197" i="58"/>
  <c r="P3198" i="58"/>
  <c r="P3199" i="58"/>
  <c r="Q3193" i="58"/>
  <c r="Q3194" i="58"/>
  <c r="Q3195" i="58"/>
  <c r="Q3196" i="58"/>
  <c r="Q3197" i="58"/>
  <c r="Q3198" i="58"/>
  <c r="Q3199" i="58"/>
  <c r="R3193" i="58"/>
  <c r="T3193" i="58" s="1"/>
  <c r="V3193" i="58" s="1"/>
  <c r="R3194" i="58"/>
  <c r="T3194" i="58" s="1"/>
  <c r="V3194" i="58" s="1"/>
  <c r="R3195" i="58"/>
  <c r="T3195" i="58" s="1"/>
  <c r="V3195" i="58" s="1"/>
  <c r="R3196" i="58"/>
  <c r="T3196" i="58" s="1"/>
  <c r="V3196" i="58" s="1"/>
  <c r="R3197" i="58"/>
  <c r="T3197" i="58" s="1"/>
  <c r="V3197" i="58" s="1"/>
  <c r="R3198" i="58"/>
  <c r="T3198" i="58" s="1"/>
  <c r="V3198" i="58" s="1"/>
  <c r="R3199" i="58"/>
  <c r="T3199" i="58" s="1"/>
  <c r="V3199" i="58" s="1"/>
  <c r="X3193" i="58"/>
  <c r="X3194" i="58"/>
  <c r="X3195" i="58"/>
  <c r="X3196" i="58"/>
  <c r="X3197" i="58"/>
  <c r="X3198" i="58"/>
  <c r="X3199" i="58"/>
  <c r="A3200" i="58"/>
  <c r="A3201" i="58"/>
  <c r="A3202" i="58"/>
  <c r="A3203" i="58"/>
  <c r="A3204" i="58"/>
  <c r="A3205" i="58"/>
  <c r="A3206" i="58"/>
  <c r="B3200" i="58"/>
  <c r="B3201" i="58"/>
  <c r="B3202" i="58"/>
  <c r="B3203" i="58"/>
  <c r="B3204" i="58"/>
  <c r="B3205" i="58"/>
  <c r="B3206" i="58"/>
  <c r="D3200" i="58"/>
  <c r="E3200" i="58" s="1"/>
  <c r="D3201" i="58"/>
  <c r="E3201" i="58" s="1"/>
  <c r="D3202" i="58"/>
  <c r="E3202" i="58" s="1"/>
  <c r="D3203" i="58"/>
  <c r="E3203" i="58" s="1"/>
  <c r="D3204" i="58"/>
  <c r="E3204" i="58" s="1"/>
  <c r="D3205" i="58"/>
  <c r="E3205" i="58" s="1"/>
  <c r="D3206" i="58"/>
  <c r="E3206" i="58" s="1"/>
  <c r="F3200" i="58"/>
  <c r="F3201" i="58"/>
  <c r="F3202" i="58"/>
  <c r="F3203" i="58"/>
  <c r="F3204" i="58"/>
  <c r="F3205" i="58"/>
  <c r="F3206" i="58"/>
  <c r="J3200" i="58"/>
  <c r="J3201" i="58"/>
  <c r="J3202" i="58"/>
  <c r="J3203" i="58"/>
  <c r="J3204" i="58"/>
  <c r="J3205" i="58"/>
  <c r="J3206" i="58"/>
  <c r="K3200" i="58"/>
  <c r="K3201" i="58"/>
  <c r="K3202" i="58"/>
  <c r="K3203" i="58"/>
  <c r="K3204" i="58"/>
  <c r="K3205" i="58"/>
  <c r="K3206" i="58"/>
  <c r="M3200" i="58"/>
  <c r="M3201" i="58"/>
  <c r="M3202" i="58"/>
  <c r="M3203" i="58"/>
  <c r="M3204" i="58"/>
  <c r="M3205" i="58"/>
  <c r="M3206" i="58"/>
  <c r="P3200" i="58"/>
  <c r="P3201" i="58"/>
  <c r="P3202" i="58"/>
  <c r="P3203" i="58"/>
  <c r="P3204" i="58"/>
  <c r="P3205" i="58"/>
  <c r="P3206" i="58"/>
  <c r="Q3200" i="58"/>
  <c r="Q3201" i="58"/>
  <c r="Q3202" i="58"/>
  <c r="Q3203" i="58"/>
  <c r="Q3204" i="58"/>
  <c r="Q3205" i="58"/>
  <c r="Q3206" i="58"/>
  <c r="R3200" i="58"/>
  <c r="T3200" i="58" s="1"/>
  <c r="V3200" i="58" s="1"/>
  <c r="R3201" i="58"/>
  <c r="T3201" i="58" s="1"/>
  <c r="V3201" i="58" s="1"/>
  <c r="R3202" i="58"/>
  <c r="T3202" i="58" s="1"/>
  <c r="V3202" i="58" s="1"/>
  <c r="R3203" i="58"/>
  <c r="T3203" i="58" s="1"/>
  <c r="V3203" i="58" s="1"/>
  <c r="R3204" i="58"/>
  <c r="T3204" i="58" s="1"/>
  <c r="V3204" i="58" s="1"/>
  <c r="R3205" i="58"/>
  <c r="T3205" i="58" s="1"/>
  <c r="V3205" i="58" s="1"/>
  <c r="R3206" i="58"/>
  <c r="T3206" i="58" s="1"/>
  <c r="V3206" i="58" s="1"/>
  <c r="X3200" i="58"/>
  <c r="X3201" i="58"/>
  <c r="X3202" i="58"/>
  <c r="X3203" i="58"/>
  <c r="X3204" i="58"/>
  <c r="X3205" i="58"/>
  <c r="X3206" i="58"/>
  <c r="A3207" i="58"/>
  <c r="A3208" i="58"/>
  <c r="A3209" i="58"/>
  <c r="A3210" i="58"/>
  <c r="A3211" i="58"/>
  <c r="A3212" i="58"/>
  <c r="A3213" i="58"/>
  <c r="B3207" i="58"/>
  <c r="B3208" i="58"/>
  <c r="B3209" i="58"/>
  <c r="B3210" i="58"/>
  <c r="B3211" i="58"/>
  <c r="B3212" i="58"/>
  <c r="B3213" i="58"/>
  <c r="D3207" i="58"/>
  <c r="E3207" i="58" s="1"/>
  <c r="D3208" i="58"/>
  <c r="E3208" i="58" s="1"/>
  <c r="D3209" i="58"/>
  <c r="E3209" i="58" s="1"/>
  <c r="D3210" i="58"/>
  <c r="E3210" i="58" s="1"/>
  <c r="D3211" i="58"/>
  <c r="E3211" i="58" s="1"/>
  <c r="D3212" i="58"/>
  <c r="E3212" i="58" s="1"/>
  <c r="D3213" i="58"/>
  <c r="E3213" i="58" s="1"/>
  <c r="F3207" i="58"/>
  <c r="F3208" i="58"/>
  <c r="F3209" i="58"/>
  <c r="F3210" i="58"/>
  <c r="F3211" i="58"/>
  <c r="F3212" i="58"/>
  <c r="F3213" i="58"/>
  <c r="J3207" i="58"/>
  <c r="J3208" i="58"/>
  <c r="J3209" i="58"/>
  <c r="J3210" i="58"/>
  <c r="J3211" i="58"/>
  <c r="J3212" i="58"/>
  <c r="J3213" i="58"/>
  <c r="K3207" i="58"/>
  <c r="K3208" i="58"/>
  <c r="K3209" i="58"/>
  <c r="K3210" i="58"/>
  <c r="K3211" i="58"/>
  <c r="K3212" i="58"/>
  <c r="K3213" i="58"/>
  <c r="M3207" i="58"/>
  <c r="M3208" i="58"/>
  <c r="M3209" i="58"/>
  <c r="M3210" i="58"/>
  <c r="M3211" i="58"/>
  <c r="M3212" i="58"/>
  <c r="M3213" i="58"/>
  <c r="P3207" i="58"/>
  <c r="P3208" i="58"/>
  <c r="P3209" i="58"/>
  <c r="P3210" i="58"/>
  <c r="P3211" i="58"/>
  <c r="P3212" i="58"/>
  <c r="P3213" i="58"/>
  <c r="Q3207" i="58"/>
  <c r="Q3208" i="58"/>
  <c r="Q3209" i="58"/>
  <c r="Q3210" i="58"/>
  <c r="Q3211" i="58"/>
  <c r="Q3212" i="58"/>
  <c r="Q3213" i="58"/>
  <c r="R3207" i="58"/>
  <c r="T3207" i="58" s="1"/>
  <c r="V3207" i="58" s="1"/>
  <c r="R3208" i="58"/>
  <c r="T3208" i="58" s="1"/>
  <c r="V3208" i="58" s="1"/>
  <c r="R3209" i="58"/>
  <c r="T3209" i="58" s="1"/>
  <c r="V3209" i="58" s="1"/>
  <c r="R3210" i="58"/>
  <c r="T3210" i="58" s="1"/>
  <c r="V3210" i="58" s="1"/>
  <c r="R3211" i="58"/>
  <c r="T3211" i="58" s="1"/>
  <c r="V3211" i="58" s="1"/>
  <c r="R3212" i="58"/>
  <c r="T3212" i="58" s="1"/>
  <c r="V3212" i="58" s="1"/>
  <c r="R3213" i="58"/>
  <c r="T3213" i="58" s="1"/>
  <c r="V3213" i="58" s="1"/>
  <c r="X3207" i="58"/>
  <c r="X3208" i="58"/>
  <c r="X3209" i="58"/>
  <c r="X3210" i="58"/>
  <c r="X3211" i="58"/>
  <c r="X3212" i="58"/>
  <c r="X3213" i="58"/>
  <c r="A3214" i="58"/>
  <c r="A3215" i="58"/>
  <c r="A3216" i="58"/>
  <c r="A3217" i="58"/>
  <c r="A3218" i="58"/>
  <c r="A3219" i="58"/>
  <c r="A3220" i="58"/>
  <c r="B3214" i="58"/>
  <c r="B3215" i="58"/>
  <c r="B3216" i="58"/>
  <c r="B3217" i="58"/>
  <c r="B3218" i="58"/>
  <c r="B3219" i="58"/>
  <c r="B3220" i="58"/>
  <c r="D3214" i="58"/>
  <c r="E3214" i="58" s="1"/>
  <c r="D3215" i="58"/>
  <c r="E3215" i="58" s="1"/>
  <c r="D3216" i="58"/>
  <c r="E3216" i="58" s="1"/>
  <c r="D3217" i="58"/>
  <c r="E3217" i="58" s="1"/>
  <c r="D3218" i="58"/>
  <c r="E3218" i="58" s="1"/>
  <c r="D3219" i="58"/>
  <c r="E3219" i="58" s="1"/>
  <c r="D3220" i="58"/>
  <c r="E3220" i="58" s="1"/>
  <c r="F3214" i="58"/>
  <c r="F3215" i="58"/>
  <c r="F3216" i="58"/>
  <c r="F3217" i="58"/>
  <c r="F3218" i="58"/>
  <c r="F3219" i="58"/>
  <c r="F3220" i="58"/>
  <c r="J3214" i="58"/>
  <c r="J3215" i="58"/>
  <c r="J3216" i="58"/>
  <c r="J3217" i="58"/>
  <c r="J3218" i="58"/>
  <c r="J3219" i="58"/>
  <c r="J3220" i="58"/>
  <c r="K3214" i="58"/>
  <c r="K3215" i="58"/>
  <c r="K3216" i="58"/>
  <c r="K3217" i="58"/>
  <c r="K3218" i="58"/>
  <c r="K3219" i="58"/>
  <c r="K3220" i="58"/>
  <c r="M3214" i="58"/>
  <c r="M3215" i="58"/>
  <c r="M3216" i="58"/>
  <c r="M3217" i="58"/>
  <c r="M3218" i="58"/>
  <c r="M3219" i="58"/>
  <c r="M3220" i="58"/>
  <c r="P3214" i="58"/>
  <c r="P3215" i="58"/>
  <c r="P3216" i="58"/>
  <c r="P3217" i="58"/>
  <c r="P3218" i="58"/>
  <c r="P3219" i="58"/>
  <c r="P3220" i="58"/>
  <c r="Q3214" i="58"/>
  <c r="Q3215" i="58"/>
  <c r="Q3216" i="58"/>
  <c r="Q3217" i="58"/>
  <c r="Q3218" i="58"/>
  <c r="Q3219" i="58"/>
  <c r="Q3220" i="58"/>
  <c r="R3214" i="58"/>
  <c r="T3214" i="58" s="1"/>
  <c r="V3214" i="58" s="1"/>
  <c r="R3215" i="58"/>
  <c r="T3215" i="58" s="1"/>
  <c r="V3215" i="58" s="1"/>
  <c r="R3216" i="58"/>
  <c r="T3216" i="58" s="1"/>
  <c r="V3216" i="58" s="1"/>
  <c r="R3217" i="58"/>
  <c r="T3217" i="58" s="1"/>
  <c r="V3217" i="58" s="1"/>
  <c r="R3218" i="58"/>
  <c r="T3218" i="58" s="1"/>
  <c r="V3218" i="58" s="1"/>
  <c r="R3219" i="58"/>
  <c r="T3219" i="58" s="1"/>
  <c r="V3219" i="58" s="1"/>
  <c r="R3220" i="58"/>
  <c r="T3220" i="58" s="1"/>
  <c r="V3220" i="58" s="1"/>
  <c r="X3214" i="58"/>
  <c r="X3215" i="58"/>
  <c r="X3216" i="58"/>
  <c r="X3217" i="58"/>
  <c r="X3218" i="58"/>
  <c r="X3219" i="58"/>
  <c r="X3220" i="58"/>
  <c r="A3221" i="58"/>
  <c r="A3222" i="58"/>
  <c r="A3223" i="58"/>
  <c r="A3224" i="58"/>
  <c r="A3225" i="58"/>
  <c r="A3226" i="58"/>
  <c r="A3227" i="58"/>
  <c r="B3221" i="58"/>
  <c r="B3222" i="58"/>
  <c r="B3223" i="58"/>
  <c r="B3224" i="58"/>
  <c r="B3225" i="58"/>
  <c r="B3226" i="58"/>
  <c r="B3227" i="58"/>
  <c r="D3221" i="58"/>
  <c r="E3221" i="58" s="1"/>
  <c r="D3222" i="58"/>
  <c r="E3222" i="58" s="1"/>
  <c r="D3223" i="58"/>
  <c r="E3223" i="58" s="1"/>
  <c r="D3224" i="58"/>
  <c r="E3224" i="58" s="1"/>
  <c r="D3225" i="58"/>
  <c r="E3225" i="58" s="1"/>
  <c r="D3226" i="58"/>
  <c r="E3226" i="58" s="1"/>
  <c r="D3227" i="58"/>
  <c r="E3227" i="58" s="1"/>
  <c r="F3221" i="58"/>
  <c r="F3222" i="58"/>
  <c r="F3223" i="58"/>
  <c r="F3224" i="58"/>
  <c r="F3225" i="58"/>
  <c r="F3226" i="58"/>
  <c r="F3227" i="58"/>
  <c r="J3221" i="58"/>
  <c r="J3222" i="58"/>
  <c r="J3223" i="58"/>
  <c r="J3224" i="58"/>
  <c r="J3225" i="58"/>
  <c r="J3226" i="58"/>
  <c r="J3227" i="58"/>
  <c r="K3221" i="58"/>
  <c r="K3222" i="58"/>
  <c r="K3223" i="58"/>
  <c r="K3224" i="58"/>
  <c r="K3225" i="58"/>
  <c r="K3226" i="58"/>
  <c r="K3227" i="58"/>
  <c r="M3221" i="58"/>
  <c r="M3222" i="58"/>
  <c r="M3223" i="58"/>
  <c r="M3224" i="58"/>
  <c r="M3225" i="58"/>
  <c r="M3226" i="58"/>
  <c r="M3227" i="58"/>
  <c r="P3221" i="58"/>
  <c r="P3222" i="58"/>
  <c r="P3223" i="58"/>
  <c r="P3224" i="58"/>
  <c r="P3225" i="58"/>
  <c r="P3226" i="58"/>
  <c r="P3227" i="58"/>
  <c r="Q3221" i="58"/>
  <c r="Q3222" i="58"/>
  <c r="Q3223" i="58"/>
  <c r="Q3224" i="58"/>
  <c r="Q3225" i="58"/>
  <c r="Q3226" i="58"/>
  <c r="Q3227" i="58"/>
  <c r="R3221" i="58"/>
  <c r="T3221" i="58" s="1"/>
  <c r="V3221" i="58" s="1"/>
  <c r="R3222" i="58"/>
  <c r="T3222" i="58" s="1"/>
  <c r="V3222" i="58" s="1"/>
  <c r="R3223" i="58"/>
  <c r="T3223" i="58" s="1"/>
  <c r="V3223" i="58" s="1"/>
  <c r="R3224" i="58"/>
  <c r="T3224" i="58" s="1"/>
  <c r="V3224" i="58" s="1"/>
  <c r="R3225" i="58"/>
  <c r="T3225" i="58" s="1"/>
  <c r="V3225" i="58" s="1"/>
  <c r="R3226" i="58"/>
  <c r="T3226" i="58" s="1"/>
  <c r="V3226" i="58" s="1"/>
  <c r="R3227" i="58"/>
  <c r="T3227" i="58" s="1"/>
  <c r="V3227" i="58" s="1"/>
  <c r="X3221" i="58"/>
  <c r="X3222" i="58"/>
  <c r="X3223" i="58"/>
  <c r="X3224" i="58"/>
  <c r="X3225" i="58"/>
  <c r="X3226" i="58"/>
  <c r="X3227" i="58"/>
  <c r="A3228" i="58"/>
  <c r="A3229" i="58"/>
  <c r="A3230" i="58"/>
  <c r="A3231" i="58"/>
  <c r="A3232" i="58"/>
  <c r="A3233" i="58"/>
  <c r="A3234" i="58"/>
  <c r="B3228" i="58"/>
  <c r="B3229" i="58"/>
  <c r="B3230" i="58"/>
  <c r="B3231" i="58"/>
  <c r="B3232" i="58"/>
  <c r="B3233" i="58"/>
  <c r="B3234" i="58"/>
  <c r="D3228" i="58"/>
  <c r="E3228" i="58" s="1"/>
  <c r="D3229" i="58"/>
  <c r="E3229" i="58" s="1"/>
  <c r="D3230" i="58"/>
  <c r="E3230" i="58" s="1"/>
  <c r="D3231" i="58"/>
  <c r="E3231" i="58" s="1"/>
  <c r="D3232" i="58"/>
  <c r="E3232" i="58" s="1"/>
  <c r="D3233" i="58"/>
  <c r="E3233" i="58" s="1"/>
  <c r="D3234" i="58"/>
  <c r="E3234" i="58" s="1"/>
  <c r="F3228" i="58"/>
  <c r="F3229" i="58"/>
  <c r="F3230" i="58"/>
  <c r="F3231" i="58"/>
  <c r="F3232" i="58"/>
  <c r="F3233" i="58"/>
  <c r="F3234" i="58"/>
  <c r="J3228" i="58"/>
  <c r="J3229" i="58"/>
  <c r="J3230" i="58"/>
  <c r="J3231" i="58"/>
  <c r="J3232" i="58"/>
  <c r="J3233" i="58"/>
  <c r="J3234" i="58"/>
  <c r="K3228" i="58"/>
  <c r="K3229" i="58"/>
  <c r="K3230" i="58"/>
  <c r="K3231" i="58"/>
  <c r="K3232" i="58"/>
  <c r="K3233" i="58"/>
  <c r="K3234" i="58"/>
  <c r="M3228" i="58"/>
  <c r="M3229" i="58"/>
  <c r="M3230" i="58"/>
  <c r="M3231" i="58"/>
  <c r="M3232" i="58"/>
  <c r="M3233" i="58"/>
  <c r="M3234" i="58"/>
  <c r="P3228" i="58"/>
  <c r="P3229" i="58"/>
  <c r="P3230" i="58"/>
  <c r="P3231" i="58"/>
  <c r="P3232" i="58"/>
  <c r="P3233" i="58"/>
  <c r="P3234" i="58"/>
  <c r="Q3228" i="58"/>
  <c r="Q3229" i="58"/>
  <c r="Q3230" i="58"/>
  <c r="Q3231" i="58"/>
  <c r="Q3232" i="58"/>
  <c r="Q3233" i="58"/>
  <c r="Q3234" i="58"/>
  <c r="R3228" i="58"/>
  <c r="T3228" i="58" s="1"/>
  <c r="V3228" i="58" s="1"/>
  <c r="R3229" i="58"/>
  <c r="T3229" i="58" s="1"/>
  <c r="V3229" i="58" s="1"/>
  <c r="R3230" i="58"/>
  <c r="T3230" i="58" s="1"/>
  <c r="V3230" i="58" s="1"/>
  <c r="R3231" i="58"/>
  <c r="T3231" i="58" s="1"/>
  <c r="V3231" i="58" s="1"/>
  <c r="R3232" i="58"/>
  <c r="T3232" i="58" s="1"/>
  <c r="V3232" i="58" s="1"/>
  <c r="R3233" i="58"/>
  <c r="T3233" i="58" s="1"/>
  <c r="V3233" i="58" s="1"/>
  <c r="R3234" i="58"/>
  <c r="T3234" i="58" s="1"/>
  <c r="V3234" i="58" s="1"/>
  <c r="X3228" i="58"/>
  <c r="X3229" i="58"/>
  <c r="X3230" i="58"/>
  <c r="X3231" i="58"/>
  <c r="X3232" i="58"/>
  <c r="X3233" i="58"/>
  <c r="X3234" i="58"/>
  <c r="A3235" i="58"/>
  <c r="A3236" i="58"/>
  <c r="A3237" i="58"/>
  <c r="A3238" i="58"/>
  <c r="A3239" i="58"/>
  <c r="A3240" i="58"/>
  <c r="A3241" i="58"/>
  <c r="B3235" i="58"/>
  <c r="B3236" i="58"/>
  <c r="B3237" i="58"/>
  <c r="B3238" i="58"/>
  <c r="B3239" i="58"/>
  <c r="B3240" i="58"/>
  <c r="B3241" i="58"/>
  <c r="D3235" i="58"/>
  <c r="E3235" i="58" s="1"/>
  <c r="D3236" i="58"/>
  <c r="E3236" i="58" s="1"/>
  <c r="D3237" i="58"/>
  <c r="E3237" i="58" s="1"/>
  <c r="D3238" i="58"/>
  <c r="E3238" i="58" s="1"/>
  <c r="D3239" i="58"/>
  <c r="E3239" i="58" s="1"/>
  <c r="D3240" i="58"/>
  <c r="E3240" i="58" s="1"/>
  <c r="D3241" i="58"/>
  <c r="E3241" i="58" s="1"/>
  <c r="F3235" i="58"/>
  <c r="F3236" i="58"/>
  <c r="F3237" i="58"/>
  <c r="F3238" i="58"/>
  <c r="F3239" i="58"/>
  <c r="F3240" i="58"/>
  <c r="F3241" i="58"/>
  <c r="J3235" i="58"/>
  <c r="J3236" i="58"/>
  <c r="J3237" i="58"/>
  <c r="J3238" i="58"/>
  <c r="J3239" i="58"/>
  <c r="J3240" i="58"/>
  <c r="J3241" i="58"/>
  <c r="K3235" i="58"/>
  <c r="K3236" i="58"/>
  <c r="K3237" i="58"/>
  <c r="K3238" i="58"/>
  <c r="K3239" i="58"/>
  <c r="K3240" i="58"/>
  <c r="K3241" i="58"/>
  <c r="M3235" i="58"/>
  <c r="M3236" i="58"/>
  <c r="M3237" i="58"/>
  <c r="M3238" i="58"/>
  <c r="M3239" i="58"/>
  <c r="M3240" i="58"/>
  <c r="M3241" i="58"/>
  <c r="P3235" i="58"/>
  <c r="P3236" i="58"/>
  <c r="P3237" i="58"/>
  <c r="P3238" i="58"/>
  <c r="P3239" i="58"/>
  <c r="P3240" i="58"/>
  <c r="P3241" i="58"/>
  <c r="Q3235" i="58"/>
  <c r="Q3236" i="58"/>
  <c r="Q3237" i="58"/>
  <c r="Q3238" i="58"/>
  <c r="Q3239" i="58"/>
  <c r="Q3240" i="58"/>
  <c r="Q3241" i="58"/>
  <c r="R3235" i="58"/>
  <c r="T3235" i="58" s="1"/>
  <c r="V3235" i="58" s="1"/>
  <c r="R3236" i="58"/>
  <c r="T3236" i="58" s="1"/>
  <c r="V3236" i="58" s="1"/>
  <c r="R3237" i="58"/>
  <c r="T3237" i="58" s="1"/>
  <c r="V3237" i="58" s="1"/>
  <c r="R3238" i="58"/>
  <c r="T3238" i="58" s="1"/>
  <c r="V3238" i="58" s="1"/>
  <c r="R3239" i="58"/>
  <c r="T3239" i="58" s="1"/>
  <c r="V3239" i="58" s="1"/>
  <c r="R3240" i="58"/>
  <c r="T3240" i="58" s="1"/>
  <c r="V3240" i="58" s="1"/>
  <c r="R3241" i="58"/>
  <c r="T3241" i="58" s="1"/>
  <c r="V3241" i="58" s="1"/>
  <c r="X3235" i="58"/>
  <c r="X3236" i="58"/>
  <c r="X3237" i="58"/>
  <c r="X3238" i="58"/>
  <c r="X3239" i="58"/>
  <c r="X3240" i="58"/>
  <c r="X3241" i="58"/>
  <c r="A3242" i="58"/>
  <c r="A3243" i="58"/>
  <c r="A3244" i="58"/>
  <c r="A3245" i="58"/>
  <c r="A3246" i="58"/>
  <c r="A3247" i="58"/>
  <c r="A3248" i="58"/>
  <c r="B3242" i="58"/>
  <c r="B3243" i="58"/>
  <c r="B3244" i="58"/>
  <c r="B3245" i="58"/>
  <c r="B3246" i="58"/>
  <c r="B3247" i="58"/>
  <c r="B3248" i="58"/>
  <c r="D3242" i="58"/>
  <c r="E3242" i="58" s="1"/>
  <c r="D3243" i="58"/>
  <c r="E3243" i="58" s="1"/>
  <c r="D3244" i="58"/>
  <c r="E3244" i="58" s="1"/>
  <c r="D3245" i="58"/>
  <c r="E3245" i="58" s="1"/>
  <c r="D3246" i="58"/>
  <c r="E3246" i="58" s="1"/>
  <c r="D3247" i="58"/>
  <c r="E3247" i="58" s="1"/>
  <c r="D3248" i="58"/>
  <c r="E3248" i="58" s="1"/>
  <c r="F3242" i="58"/>
  <c r="F3243" i="58"/>
  <c r="F3244" i="58"/>
  <c r="F3245" i="58"/>
  <c r="F3246" i="58"/>
  <c r="F3247" i="58"/>
  <c r="F3248" i="58"/>
  <c r="J3242" i="58"/>
  <c r="J3243" i="58"/>
  <c r="J3244" i="58"/>
  <c r="J3245" i="58"/>
  <c r="J3246" i="58"/>
  <c r="J3247" i="58"/>
  <c r="J3248" i="58"/>
  <c r="K3242" i="58"/>
  <c r="K3243" i="58"/>
  <c r="K3244" i="58"/>
  <c r="K3245" i="58"/>
  <c r="K3246" i="58"/>
  <c r="K3247" i="58"/>
  <c r="K3248" i="58"/>
  <c r="M3242" i="58"/>
  <c r="M3243" i="58"/>
  <c r="M3244" i="58"/>
  <c r="M3245" i="58"/>
  <c r="M3246" i="58"/>
  <c r="M3247" i="58"/>
  <c r="M3248" i="58"/>
  <c r="P3242" i="58"/>
  <c r="P3243" i="58"/>
  <c r="P3244" i="58"/>
  <c r="P3245" i="58"/>
  <c r="P3246" i="58"/>
  <c r="P3247" i="58"/>
  <c r="P3248" i="58"/>
  <c r="Q3242" i="58"/>
  <c r="Q3243" i="58"/>
  <c r="Q3244" i="58"/>
  <c r="Q3245" i="58"/>
  <c r="Q3246" i="58"/>
  <c r="Q3247" i="58"/>
  <c r="Q3248" i="58"/>
  <c r="R3242" i="58"/>
  <c r="T3242" i="58" s="1"/>
  <c r="V3242" i="58" s="1"/>
  <c r="R3243" i="58"/>
  <c r="T3243" i="58" s="1"/>
  <c r="V3243" i="58" s="1"/>
  <c r="R3244" i="58"/>
  <c r="T3244" i="58" s="1"/>
  <c r="V3244" i="58" s="1"/>
  <c r="R3245" i="58"/>
  <c r="T3245" i="58" s="1"/>
  <c r="V3245" i="58" s="1"/>
  <c r="R3246" i="58"/>
  <c r="T3246" i="58" s="1"/>
  <c r="V3246" i="58" s="1"/>
  <c r="R3247" i="58"/>
  <c r="T3247" i="58" s="1"/>
  <c r="V3247" i="58" s="1"/>
  <c r="R3248" i="58"/>
  <c r="T3248" i="58" s="1"/>
  <c r="V3248" i="58" s="1"/>
  <c r="X3242" i="58"/>
  <c r="X3243" i="58"/>
  <c r="X3244" i="58"/>
  <c r="X3245" i="58"/>
  <c r="X3246" i="58"/>
  <c r="X3247" i="58"/>
  <c r="X3248" i="58"/>
  <c r="A3249" i="58"/>
  <c r="A3250" i="58"/>
  <c r="A3251" i="58"/>
  <c r="A3252" i="58"/>
  <c r="A3253" i="58"/>
  <c r="A3254" i="58"/>
  <c r="A3255" i="58"/>
  <c r="B3249" i="58"/>
  <c r="B3250" i="58"/>
  <c r="B3251" i="58"/>
  <c r="B3252" i="58"/>
  <c r="B3253" i="58"/>
  <c r="B3254" i="58"/>
  <c r="B3255" i="58"/>
  <c r="D3249" i="58"/>
  <c r="E3249" i="58" s="1"/>
  <c r="D3250" i="58"/>
  <c r="E3250" i="58" s="1"/>
  <c r="D3251" i="58"/>
  <c r="E3251" i="58" s="1"/>
  <c r="D3252" i="58"/>
  <c r="E3252" i="58" s="1"/>
  <c r="D3253" i="58"/>
  <c r="E3253" i="58" s="1"/>
  <c r="D3254" i="58"/>
  <c r="E3254" i="58" s="1"/>
  <c r="D3255" i="58"/>
  <c r="E3255" i="58" s="1"/>
  <c r="F3249" i="58"/>
  <c r="F3250" i="58"/>
  <c r="F3251" i="58"/>
  <c r="F3252" i="58"/>
  <c r="F3253" i="58"/>
  <c r="F3254" i="58"/>
  <c r="F3255" i="58"/>
  <c r="J3249" i="58"/>
  <c r="J3250" i="58"/>
  <c r="J3251" i="58"/>
  <c r="J3252" i="58"/>
  <c r="J3253" i="58"/>
  <c r="J3254" i="58"/>
  <c r="J3255" i="58"/>
  <c r="K3249" i="58"/>
  <c r="K3250" i="58"/>
  <c r="K3251" i="58"/>
  <c r="K3252" i="58"/>
  <c r="K3253" i="58"/>
  <c r="K3254" i="58"/>
  <c r="K3255" i="58"/>
  <c r="M3249" i="58"/>
  <c r="M3250" i="58"/>
  <c r="M3251" i="58"/>
  <c r="M3252" i="58"/>
  <c r="M3253" i="58"/>
  <c r="M3254" i="58"/>
  <c r="M3255" i="58"/>
  <c r="P3249" i="58"/>
  <c r="P3250" i="58"/>
  <c r="P3251" i="58"/>
  <c r="P3252" i="58"/>
  <c r="P3253" i="58"/>
  <c r="P3254" i="58"/>
  <c r="P3255" i="58"/>
  <c r="Q3249" i="58"/>
  <c r="Q3250" i="58"/>
  <c r="Q3251" i="58"/>
  <c r="Q3252" i="58"/>
  <c r="Q3253" i="58"/>
  <c r="Q3254" i="58"/>
  <c r="Q3255" i="58"/>
  <c r="R3249" i="58"/>
  <c r="T3249" i="58" s="1"/>
  <c r="V3249" i="58" s="1"/>
  <c r="R3250" i="58"/>
  <c r="T3250" i="58" s="1"/>
  <c r="V3250" i="58" s="1"/>
  <c r="R3251" i="58"/>
  <c r="T3251" i="58" s="1"/>
  <c r="V3251" i="58" s="1"/>
  <c r="R3252" i="58"/>
  <c r="T3252" i="58" s="1"/>
  <c r="V3252" i="58" s="1"/>
  <c r="R3253" i="58"/>
  <c r="T3253" i="58" s="1"/>
  <c r="V3253" i="58" s="1"/>
  <c r="R3254" i="58"/>
  <c r="T3254" i="58" s="1"/>
  <c r="V3254" i="58" s="1"/>
  <c r="R3255" i="58"/>
  <c r="T3255" i="58" s="1"/>
  <c r="V3255" i="58" s="1"/>
  <c r="X3249" i="58"/>
  <c r="X3250" i="58"/>
  <c r="X3251" i="58"/>
  <c r="X3252" i="58"/>
  <c r="X3253" i="58"/>
  <c r="X3254" i="58"/>
  <c r="X3255" i="58"/>
  <c r="A3256" i="58"/>
  <c r="A3257" i="58"/>
  <c r="A3258" i="58"/>
  <c r="A3259" i="58"/>
  <c r="A3260" i="58"/>
  <c r="A3261" i="58"/>
  <c r="A3262" i="58"/>
  <c r="B3256" i="58"/>
  <c r="B3257" i="58"/>
  <c r="B3258" i="58"/>
  <c r="B3259" i="58"/>
  <c r="B3260" i="58"/>
  <c r="B3261" i="58"/>
  <c r="B3262" i="58"/>
  <c r="D3256" i="58"/>
  <c r="E3256" i="58" s="1"/>
  <c r="D3257" i="58"/>
  <c r="E3257" i="58" s="1"/>
  <c r="D3258" i="58"/>
  <c r="E3258" i="58" s="1"/>
  <c r="D3259" i="58"/>
  <c r="E3259" i="58" s="1"/>
  <c r="D3260" i="58"/>
  <c r="E3260" i="58" s="1"/>
  <c r="D3261" i="58"/>
  <c r="E3261" i="58" s="1"/>
  <c r="D3262" i="58"/>
  <c r="E3262" i="58" s="1"/>
  <c r="F3256" i="58"/>
  <c r="F3257" i="58"/>
  <c r="F3258" i="58"/>
  <c r="F3259" i="58"/>
  <c r="F3260" i="58"/>
  <c r="F3261" i="58"/>
  <c r="F3262" i="58"/>
  <c r="J3256" i="58"/>
  <c r="J3257" i="58"/>
  <c r="J3258" i="58"/>
  <c r="J3259" i="58"/>
  <c r="J3260" i="58"/>
  <c r="J3261" i="58"/>
  <c r="J3262" i="58"/>
  <c r="K3256" i="58"/>
  <c r="K3257" i="58"/>
  <c r="K3258" i="58"/>
  <c r="K3259" i="58"/>
  <c r="K3260" i="58"/>
  <c r="K3261" i="58"/>
  <c r="K3262" i="58"/>
  <c r="M3256" i="58"/>
  <c r="M3257" i="58"/>
  <c r="M3258" i="58"/>
  <c r="M3259" i="58"/>
  <c r="M3260" i="58"/>
  <c r="M3261" i="58"/>
  <c r="M3262" i="58"/>
  <c r="P3256" i="58"/>
  <c r="P3257" i="58"/>
  <c r="P3258" i="58"/>
  <c r="P3259" i="58"/>
  <c r="P3260" i="58"/>
  <c r="P3261" i="58"/>
  <c r="P3262" i="58"/>
  <c r="Q3256" i="58"/>
  <c r="Q3257" i="58"/>
  <c r="Q3258" i="58"/>
  <c r="Q3259" i="58"/>
  <c r="Q3260" i="58"/>
  <c r="Q3261" i="58"/>
  <c r="Q3262" i="58"/>
  <c r="R3256" i="58"/>
  <c r="T3256" i="58" s="1"/>
  <c r="V3256" i="58" s="1"/>
  <c r="R3257" i="58"/>
  <c r="T3257" i="58" s="1"/>
  <c r="V3257" i="58" s="1"/>
  <c r="R3258" i="58"/>
  <c r="T3258" i="58" s="1"/>
  <c r="V3258" i="58" s="1"/>
  <c r="R3259" i="58"/>
  <c r="T3259" i="58" s="1"/>
  <c r="V3259" i="58" s="1"/>
  <c r="R3260" i="58"/>
  <c r="T3260" i="58" s="1"/>
  <c r="V3260" i="58" s="1"/>
  <c r="R3261" i="58"/>
  <c r="T3261" i="58" s="1"/>
  <c r="V3261" i="58" s="1"/>
  <c r="R3262" i="58"/>
  <c r="T3262" i="58" s="1"/>
  <c r="V3262" i="58" s="1"/>
  <c r="X3256" i="58"/>
  <c r="X3257" i="58"/>
  <c r="X3258" i="58"/>
  <c r="X3259" i="58"/>
  <c r="X3260" i="58"/>
  <c r="X3261" i="58"/>
  <c r="X3262" i="58"/>
  <c r="A3263" i="58"/>
  <c r="A3264" i="58"/>
  <c r="A3265" i="58"/>
  <c r="A3266" i="58"/>
  <c r="A3267" i="58"/>
  <c r="A3268" i="58"/>
  <c r="A3269" i="58"/>
  <c r="B3263" i="58"/>
  <c r="B3264" i="58"/>
  <c r="B3265" i="58"/>
  <c r="B3266" i="58"/>
  <c r="B3267" i="58"/>
  <c r="B3268" i="58"/>
  <c r="B3269" i="58"/>
  <c r="D3263" i="58"/>
  <c r="E3263" i="58" s="1"/>
  <c r="D3264" i="58"/>
  <c r="E3264" i="58" s="1"/>
  <c r="D3265" i="58"/>
  <c r="E3265" i="58" s="1"/>
  <c r="D3266" i="58"/>
  <c r="E3266" i="58" s="1"/>
  <c r="D3267" i="58"/>
  <c r="E3267" i="58" s="1"/>
  <c r="D3268" i="58"/>
  <c r="E3268" i="58" s="1"/>
  <c r="D3269" i="58"/>
  <c r="E3269" i="58" s="1"/>
  <c r="F3263" i="58"/>
  <c r="F3264" i="58"/>
  <c r="F3265" i="58"/>
  <c r="F3266" i="58"/>
  <c r="F3267" i="58"/>
  <c r="F3268" i="58"/>
  <c r="F3269" i="58"/>
  <c r="J3263" i="58"/>
  <c r="J3264" i="58"/>
  <c r="J3265" i="58"/>
  <c r="J3266" i="58"/>
  <c r="J3267" i="58"/>
  <c r="J3268" i="58"/>
  <c r="J3269" i="58"/>
  <c r="K3263" i="58"/>
  <c r="K3264" i="58"/>
  <c r="K3265" i="58"/>
  <c r="K3266" i="58"/>
  <c r="K3267" i="58"/>
  <c r="K3268" i="58"/>
  <c r="K3269" i="58"/>
  <c r="M3263" i="58"/>
  <c r="M3264" i="58"/>
  <c r="M3265" i="58"/>
  <c r="M3266" i="58"/>
  <c r="M3267" i="58"/>
  <c r="M3268" i="58"/>
  <c r="M3269" i="58"/>
  <c r="P3263" i="58"/>
  <c r="P3264" i="58"/>
  <c r="P3265" i="58"/>
  <c r="P3266" i="58"/>
  <c r="P3267" i="58"/>
  <c r="P3268" i="58"/>
  <c r="P3269" i="58"/>
  <c r="Q3263" i="58"/>
  <c r="Q3264" i="58"/>
  <c r="Q3265" i="58"/>
  <c r="Q3266" i="58"/>
  <c r="Q3267" i="58"/>
  <c r="Q3268" i="58"/>
  <c r="Q3269" i="58"/>
  <c r="R3263" i="58"/>
  <c r="T3263" i="58" s="1"/>
  <c r="V3263" i="58" s="1"/>
  <c r="R3264" i="58"/>
  <c r="T3264" i="58" s="1"/>
  <c r="V3264" i="58" s="1"/>
  <c r="R3265" i="58"/>
  <c r="T3265" i="58" s="1"/>
  <c r="V3265" i="58" s="1"/>
  <c r="R3266" i="58"/>
  <c r="T3266" i="58" s="1"/>
  <c r="V3266" i="58" s="1"/>
  <c r="R3267" i="58"/>
  <c r="T3267" i="58" s="1"/>
  <c r="V3267" i="58" s="1"/>
  <c r="R3268" i="58"/>
  <c r="T3268" i="58" s="1"/>
  <c r="V3268" i="58" s="1"/>
  <c r="R3269" i="58"/>
  <c r="T3269" i="58" s="1"/>
  <c r="V3269" i="58" s="1"/>
  <c r="X3263" i="58"/>
  <c r="X3264" i="58"/>
  <c r="X3265" i="58"/>
  <c r="X3266" i="58"/>
  <c r="X3267" i="58"/>
  <c r="X3268" i="58"/>
  <c r="X3269" i="58"/>
  <c r="A3270" i="58"/>
  <c r="A3271" i="58"/>
  <c r="A3272" i="58"/>
  <c r="A3273" i="58"/>
  <c r="A3274" i="58"/>
  <c r="A3314" i="58"/>
  <c r="A3315" i="58"/>
  <c r="B3270" i="58"/>
  <c r="B3271" i="58"/>
  <c r="B3272" i="58"/>
  <c r="B3273" i="58"/>
  <c r="B3274" i="58"/>
  <c r="B3314" i="58"/>
  <c r="B3315" i="58"/>
  <c r="D3270" i="58"/>
  <c r="E3270" i="58" s="1"/>
  <c r="D3271" i="58"/>
  <c r="E3271" i="58" s="1"/>
  <c r="D3272" i="58"/>
  <c r="E3272" i="58" s="1"/>
  <c r="D3273" i="58"/>
  <c r="E3273" i="58" s="1"/>
  <c r="D3274" i="58"/>
  <c r="E3274" i="58" s="1"/>
  <c r="D3314" i="58"/>
  <c r="E3314" i="58" s="1"/>
  <c r="D3315" i="58"/>
  <c r="E3315" i="58" s="1"/>
  <c r="F3270" i="58"/>
  <c r="F3271" i="58"/>
  <c r="F3272" i="58"/>
  <c r="F3273" i="58"/>
  <c r="F3274" i="58"/>
  <c r="F3314" i="58"/>
  <c r="F3315" i="58"/>
  <c r="J3270" i="58"/>
  <c r="J3271" i="58"/>
  <c r="J3272" i="58"/>
  <c r="J3273" i="58"/>
  <c r="J3274" i="58"/>
  <c r="J3314" i="58"/>
  <c r="J3315" i="58"/>
  <c r="K3270" i="58"/>
  <c r="K3271" i="58"/>
  <c r="K3272" i="58"/>
  <c r="K3273" i="58"/>
  <c r="K3274" i="58"/>
  <c r="K3314" i="58"/>
  <c r="K3315" i="58"/>
  <c r="M3270" i="58"/>
  <c r="M3271" i="58"/>
  <c r="M3272" i="58"/>
  <c r="M3273" i="58"/>
  <c r="M3274" i="58"/>
  <c r="M3314" i="58"/>
  <c r="M3315" i="58"/>
  <c r="P3270" i="58"/>
  <c r="P3271" i="58"/>
  <c r="P3272" i="58"/>
  <c r="P3273" i="58"/>
  <c r="P3274" i="58"/>
  <c r="P3314" i="58"/>
  <c r="P3315" i="58"/>
  <c r="Q3270" i="58"/>
  <c r="Q3271" i="58"/>
  <c r="Q3272" i="58"/>
  <c r="Q3273" i="58"/>
  <c r="Q3274" i="58"/>
  <c r="Q3314" i="58"/>
  <c r="Q3315" i="58"/>
  <c r="R3270" i="58"/>
  <c r="T3270" i="58" s="1"/>
  <c r="V3270" i="58" s="1"/>
  <c r="R3271" i="58"/>
  <c r="T3271" i="58" s="1"/>
  <c r="V3271" i="58" s="1"/>
  <c r="R3272" i="58"/>
  <c r="T3272" i="58" s="1"/>
  <c r="V3272" i="58" s="1"/>
  <c r="R3273" i="58"/>
  <c r="T3273" i="58" s="1"/>
  <c r="V3273" i="58" s="1"/>
  <c r="R3274" i="58"/>
  <c r="T3274" i="58" s="1"/>
  <c r="V3274" i="58" s="1"/>
  <c r="R3314" i="58"/>
  <c r="T3314" i="58" s="1"/>
  <c r="V3314" i="58" s="1"/>
  <c r="R3315" i="58"/>
  <c r="T3315" i="58" s="1"/>
  <c r="V3315" i="58" s="1"/>
  <c r="X3270" i="58"/>
  <c r="X3271" i="58"/>
  <c r="X3272" i="58"/>
  <c r="X3273" i="58"/>
  <c r="X3274" i="58"/>
  <c r="X3314" i="58"/>
  <c r="X3315" i="58"/>
  <c r="A3316" i="58"/>
  <c r="A3317" i="58"/>
  <c r="A3318" i="58"/>
  <c r="A3319" i="58"/>
  <c r="A3320" i="58"/>
  <c r="A3321" i="58"/>
  <c r="B3316" i="58"/>
  <c r="B3317" i="58"/>
  <c r="B3318" i="58"/>
  <c r="B3319" i="58"/>
  <c r="B3320" i="58"/>
  <c r="B3321" i="58"/>
  <c r="D3316" i="58"/>
  <c r="E3316" i="58" s="1"/>
  <c r="D3317" i="58"/>
  <c r="E3317" i="58" s="1"/>
  <c r="D3318" i="58"/>
  <c r="E3318" i="58" s="1"/>
  <c r="D3319" i="58"/>
  <c r="E3319" i="58" s="1"/>
  <c r="D3320" i="58"/>
  <c r="E3320" i="58" s="1"/>
  <c r="D3321" i="58"/>
  <c r="E3321" i="58" s="1"/>
  <c r="F3316" i="58"/>
  <c r="F3317" i="58"/>
  <c r="F3318" i="58"/>
  <c r="F3319" i="58"/>
  <c r="F3320" i="58"/>
  <c r="F3321" i="58"/>
  <c r="J3316" i="58"/>
  <c r="J3317" i="58"/>
  <c r="J3318" i="58"/>
  <c r="J3319" i="58"/>
  <c r="J3320" i="58"/>
  <c r="J3321" i="58"/>
  <c r="K3316" i="58"/>
  <c r="K3317" i="58"/>
  <c r="K3318" i="58"/>
  <c r="K3319" i="58"/>
  <c r="K3320" i="58"/>
  <c r="K3321" i="58"/>
  <c r="M3316" i="58"/>
  <c r="M3317" i="58"/>
  <c r="M3318" i="58"/>
  <c r="M3319" i="58"/>
  <c r="M3320" i="58"/>
  <c r="M3321" i="58"/>
  <c r="P3316" i="58"/>
  <c r="P3317" i="58"/>
  <c r="P3318" i="58"/>
  <c r="P3319" i="58"/>
  <c r="P3320" i="58"/>
  <c r="P3321" i="58"/>
  <c r="Q3316" i="58"/>
  <c r="Q3317" i="58"/>
  <c r="Q3318" i="58"/>
  <c r="Q3319" i="58"/>
  <c r="Q3320" i="58"/>
  <c r="Q3321" i="58"/>
  <c r="R3316" i="58"/>
  <c r="T3316" i="58" s="1"/>
  <c r="V3316" i="58" s="1"/>
  <c r="R3317" i="58"/>
  <c r="T3317" i="58" s="1"/>
  <c r="V3317" i="58" s="1"/>
  <c r="R3318" i="58"/>
  <c r="T3318" i="58" s="1"/>
  <c r="V3318" i="58" s="1"/>
  <c r="R3319" i="58"/>
  <c r="T3319" i="58" s="1"/>
  <c r="V3319" i="58" s="1"/>
  <c r="R3320" i="58"/>
  <c r="T3320" i="58" s="1"/>
  <c r="V3320" i="58" s="1"/>
  <c r="R3321" i="58"/>
  <c r="T3321" i="58" s="1"/>
  <c r="V3321" i="58" s="1"/>
  <c r="X3316" i="58"/>
  <c r="X3317" i="58"/>
  <c r="X3318" i="58"/>
  <c r="X3319" i="58"/>
  <c r="X3320" i="58"/>
  <c r="X3321" i="58"/>
  <c r="A3322" i="58"/>
  <c r="A3323" i="58"/>
  <c r="A3324" i="58"/>
  <c r="A3325" i="58"/>
  <c r="A3425" i="58"/>
  <c r="A3426" i="58"/>
  <c r="A3427" i="58"/>
  <c r="B3322" i="58"/>
  <c r="B3323" i="58"/>
  <c r="B3324" i="58"/>
  <c r="B3325" i="58"/>
  <c r="B3425" i="58"/>
  <c r="B3426" i="58"/>
  <c r="B3427" i="58"/>
  <c r="D3322" i="58"/>
  <c r="E3322" i="58" s="1"/>
  <c r="D3323" i="58"/>
  <c r="E3323" i="58" s="1"/>
  <c r="D3324" i="58"/>
  <c r="E3324" i="58" s="1"/>
  <c r="D3325" i="58"/>
  <c r="E3325" i="58" s="1"/>
  <c r="D3425" i="58"/>
  <c r="E3425" i="58" s="1"/>
  <c r="D3426" i="58"/>
  <c r="E3426" i="58" s="1"/>
  <c r="D3427" i="58"/>
  <c r="E3427" i="58" s="1"/>
  <c r="F3322" i="58"/>
  <c r="F3323" i="58"/>
  <c r="F3324" i="58"/>
  <c r="F3325" i="58"/>
  <c r="F3425" i="58"/>
  <c r="F3426" i="58"/>
  <c r="F3427" i="58"/>
  <c r="J3322" i="58"/>
  <c r="J3323" i="58"/>
  <c r="J3324" i="58"/>
  <c r="J3325" i="58"/>
  <c r="J3425" i="58"/>
  <c r="J3426" i="58"/>
  <c r="J3427" i="58"/>
  <c r="K3322" i="58"/>
  <c r="K3323" i="58"/>
  <c r="K3324" i="58"/>
  <c r="K3325" i="58"/>
  <c r="K3425" i="58"/>
  <c r="K3426" i="58"/>
  <c r="K3427" i="58"/>
  <c r="M3322" i="58"/>
  <c r="M3323" i="58"/>
  <c r="M3324" i="58"/>
  <c r="M3325" i="58"/>
  <c r="M3425" i="58"/>
  <c r="M3426" i="58"/>
  <c r="M3427" i="58"/>
  <c r="P3322" i="58"/>
  <c r="P3323" i="58"/>
  <c r="P3324" i="58"/>
  <c r="P3325" i="58"/>
  <c r="P3425" i="58"/>
  <c r="P3426" i="58"/>
  <c r="P3427" i="58"/>
  <c r="Q3322" i="58"/>
  <c r="Q3323" i="58"/>
  <c r="Q3324" i="58"/>
  <c r="Q3325" i="58"/>
  <c r="Q3425" i="58"/>
  <c r="Q3426" i="58"/>
  <c r="Q3427" i="58"/>
  <c r="R3322" i="58"/>
  <c r="T3322" i="58" s="1"/>
  <c r="V3322" i="58" s="1"/>
  <c r="R3323" i="58"/>
  <c r="T3323" i="58" s="1"/>
  <c r="V3323" i="58" s="1"/>
  <c r="R3324" i="58"/>
  <c r="T3324" i="58" s="1"/>
  <c r="V3324" i="58" s="1"/>
  <c r="R3325" i="58"/>
  <c r="T3325" i="58" s="1"/>
  <c r="V3325" i="58" s="1"/>
  <c r="R3425" i="58"/>
  <c r="T3425" i="58" s="1"/>
  <c r="V3425" i="58" s="1"/>
  <c r="R3426" i="58"/>
  <c r="T3426" i="58" s="1"/>
  <c r="V3426" i="58" s="1"/>
  <c r="R3427" i="58"/>
  <c r="T3427" i="58" s="1"/>
  <c r="V3427" i="58" s="1"/>
  <c r="X3322" i="58"/>
  <c r="X3323" i="58"/>
  <c r="X3324" i="58"/>
  <c r="X3325" i="58"/>
  <c r="X3425" i="58"/>
  <c r="X3426" i="58"/>
  <c r="X3427" i="58"/>
  <c r="A3428" i="58"/>
  <c r="A3461" i="58"/>
  <c r="A3462" i="58"/>
  <c r="A3463" i="58"/>
  <c r="A3464" i="58"/>
  <c r="A3465" i="58"/>
  <c r="A3466" i="58"/>
  <c r="B3428" i="58"/>
  <c r="B3461" i="58"/>
  <c r="B3462" i="58"/>
  <c r="B3463" i="58"/>
  <c r="B3464" i="58"/>
  <c r="B3465" i="58"/>
  <c r="B3466" i="58"/>
  <c r="D3428" i="58"/>
  <c r="E3428" i="58" s="1"/>
  <c r="D3461" i="58"/>
  <c r="E3461" i="58" s="1"/>
  <c r="D3462" i="58"/>
  <c r="E3462" i="58" s="1"/>
  <c r="D3463" i="58"/>
  <c r="E3463" i="58" s="1"/>
  <c r="D3464" i="58"/>
  <c r="E3464" i="58" s="1"/>
  <c r="D3465" i="58"/>
  <c r="E3465" i="58" s="1"/>
  <c r="D3466" i="58"/>
  <c r="E3466" i="58" s="1"/>
  <c r="F3428" i="58"/>
  <c r="F3461" i="58"/>
  <c r="F3462" i="58"/>
  <c r="F3463" i="58"/>
  <c r="F3464" i="58"/>
  <c r="F3465" i="58"/>
  <c r="F3466" i="58"/>
  <c r="J3428" i="58"/>
  <c r="J3461" i="58"/>
  <c r="J3462" i="58"/>
  <c r="J3463" i="58"/>
  <c r="J3464" i="58"/>
  <c r="J3465" i="58"/>
  <c r="J3466" i="58"/>
  <c r="K3428" i="58"/>
  <c r="K3461" i="58"/>
  <c r="K3462" i="58"/>
  <c r="K3463" i="58"/>
  <c r="K3464" i="58"/>
  <c r="K3465" i="58"/>
  <c r="K3466" i="58"/>
  <c r="M3428" i="58"/>
  <c r="M3461" i="58"/>
  <c r="M3462" i="58"/>
  <c r="M3463" i="58"/>
  <c r="M3464" i="58"/>
  <c r="M3465" i="58"/>
  <c r="M3466" i="58"/>
  <c r="P3428" i="58"/>
  <c r="P3461" i="58"/>
  <c r="P3462" i="58"/>
  <c r="P3463" i="58"/>
  <c r="P3464" i="58"/>
  <c r="P3465" i="58"/>
  <c r="P3466" i="58"/>
  <c r="Q3428" i="58"/>
  <c r="Q3461" i="58"/>
  <c r="Q3462" i="58"/>
  <c r="Q3463" i="58"/>
  <c r="Q3464" i="58"/>
  <c r="Q3465" i="58"/>
  <c r="Q3466" i="58"/>
  <c r="R3428" i="58"/>
  <c r="T3428" i="58" s="1"/>
  <c r="V3428" i="58" s="1"/>
  <c r="R3461" i="58"/>
  <c r="T3461" i="58" s="1"/>
  <c r="V3461" i="58" s="1"/>
  <c r="R3462" i="58"/>
  <c r="T3462" i="58" s="1"/>
  <c r="V3462" i="58" s="1"/>
  <c r="R3463" i="58"/>
  <c r="T3463" i="58" s="1"/>
  <c r="V3463" i="58" s="1"/>
  <c r="R3464" i="58"/>
  <c r="T3464" i="58" s="1"/>
  <c r="V3464" i="58" s="1"/>
  <c r="R3465" i="58"/>
  <c r="T3465" i="58" s="1"/>
  <c r="V3465" i="58" s="1"/>
  <c r="R3466" i="58"/>
  <c r="T3466" i="58" s="1"/>
  <c r="V3466" i="58" s="1"/>
  <c r="X3428" i="58"/>
  <c r="X3461" i="58"/>
  <c r="X3462" i="58"/>
  <c r="X3463" i="58"/>
  <c r="X3464" i="58"/>
  <c r="X3465" i="58"/>
  <c r="X3466" i="58"/>
  <c r="A3467" i="58"/>
  <c r="A3468" i="58"/>
  <c r="A3469" i="58"/>
  <c r="A3470" i="58"/>
  <c r="A3471" i="58"/>
  <c r="A3472" i="58"/>
  <c r="A3473" i="58"/>
  <c r="B3467" i="58"/>
  <c r="B3468" i="58"/>
  <c r="B3469" i="58"/>
  <c r="B3470" i="58"/>
  <c r="B3471" i="58"/>
  <c r="B3472" i="58"/>
  <c r="B3473" i="58"/>
  <c r="D3467" i="58"/>
  <c r="E3467" i="58" s="1"/>
  <c r="D3468" i="58"/>
  <c r="E3468" i="58" s="1"/>
  <c r="D3469" i="58"/>
  <c r="E3469" i="58" s="1"/>
  <c r="D3470" i="58"/>
  <c r="E3470" i="58" s="1"/>
  <c r="D3471" i="58"/>
  <c r="E3471" i="58" s="1"/>
  <c r="D3472" i="58"/>
  <c r="E3472" i="58" s="1"/>
  <c r="D3473" i="58"/>
  <c r="E3473" i="58" s="1"/>
  <c r="F3467" i="58"/>
  <c r="F3468" i="58"/>
  <c r="F3469" i="58"/>
  <c r="F3470" i="58"/>
  <c r="F3471" i="58"/>
  <c r="F3472" i="58"/>
  <c r="F3473" i="58"/>
  <c r="J3467" i="58"/>
  <c r="J3468" i="58"/>
  <c r="J3469" i="58"/>
  <c r="J3470" i="58"/>
  <c r="J3471" i="58"/>
  <c r="J3472" i="58"/>
  <c r="J3473" i="58"/>
  <c r="K3467" i="58"/>
  <c r="K3468" i="58"/>
  <c r="K3469" i="58"/>
  <c r="K3470" i="58"/>
  <c r="K3471" i="58"/>
  <c r="K3472" i="58"/>
  <c r="K3473" i="58"/>
  <c r="M3467" i="58"/>
  <c r="M3468" i="58"/>
  <c r="M3469" i="58"/>
  <c r="M3470" i="58"/>
  <c r="M3471" i="58"/>
  <c r="M3472" i="58"/>
  <c r="M3473" i="58"/>
  <c r="P3467" i="58"/>
  <c r="P3468" i="58"/>
  <c r="P3469" i="58"/>
  <c r="P3470" i="58"/>
  <c r="P3471" i="58"/>
  <c r="P3472" i="58"/>
  <c r="P3473" i="58"/>
  <c r="Q3467" i="58"/>
  <c r="Q3468" i="58"/>
  <c r="Q3469" i="58"/>
  <c r="Q3470" i="58"/>
  <c r="Q3471" i="58"/>
  <c r="Q3472" i="58"/>
  <c r="Q3473" i="58"/>
  <c r="R3467" i="58"/>
  <c r="T3467" i="58" s="1"/>
  <c r="V3467" i="58" s="1"/>
  <c r="R3468" i="58"/>
  <c r="T3468" i="58" s="1"/>
  <c r="V3468" i="58" s="1"/>
  <c r="R3469" i="58"/>
  <c r="T3469" i="58" s="1"/>
  <c r="V3469" i="58" s="1"/>
  <c r="R3470" i="58"/>
  <c r="T3470" i="58" s="1"/>
  <c r="V3470" i="58" s="1"/>
  <c r="R3471" i="58"/>
  <c r="T3471" i="58" s="1"/>
  <c r="V3471" i="58" s="1"/>
  <c r="R3472" i="58"/>
  <c r="T3472" i="58" s="1"/>
  <c r="V3472" i="58" s="1"/>
  <c r="R3473" i="58"/>
  <c r="T3473" i="58" s="1"/>
  <c r="V3473" i="58" s="1"/>
  <c r="X3467" i="58"/>
  <c r="X3468" i="58"/>
  <c r="X3469" i="58"/>
  <c r="X3470" i="58"/>
  <c r="X3471" i="58"/>
  <c r="X3472" i="58"/>
  <c r="X3473" i="58"/>
  <c r="AE3184" i="58"/>
  <c r="AE3183" i="58"/>
  <c r="AE3182" i="58"/>
  <c r="AE3180" i="58"/>
  <c r="AE3179" i="58"/>
  <c r="AE3178" i="58"/>
  <c r="A3141" i="58"/>
  <c r="B3141" i="58"/>
  <c r="D3141" i="58"/>
  <c r="E3141" i="58" s="1"/>
  <c r="F3141" i="58"/>
  <c r="J3141" i="58"/>
  <c r="K3141" i="58"/>
  <c r="M3141" i="58"/>
  <c r="P3141" i="58"/>
  <c r="Q3141" i="58"/>
  <c r="R3141" i="58"/>
  <c r="T3141" i="58" s="1"/>
  <c r="V3141" i="58" s="1"/>
  <c r="X3141" i="58"/>
  <c r="A3142" i="58"/>
  <c r="B3142" i="58"/>
  <c r="D3142" i="58"/>
  <c r="E3142" i="58" s="1"/>
  <c r="F3142" i="58"/>
  <c r="J3142" i="58"/>
  <c r="K3142" i="58"/>
  <c r="M3142" i="58"/>
  <c r="P3142" i="58"/>
  <c r="Q3142" i="58"/>
  <c r="R3142" i="58"/>
  <c r="T3142" i="58" s="1"/>
  <c r="V3142" i="58" s="1"/>
  <c r="X3142" i="58"/>
  <c r="A3143" i="58"/>
  <c r="B3143" i="58"/>
  <c r="D3143" i="58"/>
  <c r="E3143" i="58" s="1"/>
  <c r="F3143" i="58"/>
  <c r="J3143" i="58"/>
  <c r="K3143" i="58"/>
  <c r="M3143" i="58"/>
  <c r="P3143" i="58"/>
  <c r="Q3143" i="58"/>
  <c r="R3143" i="58"/>
  <c r="T3143" i="58" s="1"/>
  <c r="V3143" i="58" s="1"/>
  <c r="X3143" i="58"/>
  <c r="W3296" i="58" l="1"/>
  <c r="W3288" i="58"/>
  <c r="W3278" i="58"/>
  <c r="Y3278" i="58"/>
  <c r="AN3278" i="58" s="1"/>
  <c r="Y3281" i="58"/>
  <c r="AN3281" i="58" s="1"/>
  <c r="W3281" i="58"/>
  <c r="W3275" i="58"/>
  <c r="Y3275" i="58"/>
  <c r="AN3275" i="58" s="1"/>
  <c r="Y3280" i="58"/>
  <c r="AN3280" i="58" s="1"/>
  <c r="W3280" i="58"/>
  <c r="Y3287" i="58"/>
  <c r="AN3287" i="58" s="1"/>
  <c r="W3287" i="58"/>
  <c r="Y3279" i="58"/>
  <c r="AN3279" i="58" s="1"/>
  <c r="W3279" i="58"/>
  <c r="W3285" i="58"/>
  <c r="Y3285" i="58"/>
  <c r="AN3285" i="58" s="1"/>
  <c r="W3284" i="58"/>
  <c r="Y3284" i="58"/>
  <c r="AN3284" i="58" s="1"/>
  <c r="W3276" i="58"/>
  <c r="Y3276" i="58"/>
  <c r="AN3276" i="58" s="1"/>
  <c r="W3283" i="58"/>
  <c r="Y3283" i="58"/>
  <c r="AN3283" i="58" s="1"/>
  <c r="W3286" i="58"/>
  <c r="Y3286" i="58"/>
  <c r="AN3286" i="58" s="1"/>
  <c r="W3277" i="58"/>
  <c r="Y3277" i="58"/>
  <c r="AN3277" i="58" s="1"/>
  <c r="W3282" i="58"/>
  <c r="Y3282" i="58"/>
  <c r="AN3282" i="58" s="1"/>
  <c r="W3308" i="58"/>
  <c r="W3300" i="58"/>
  <c r="Y3300" i="58"/>
  <c r="AN3300" i="58" s="1"/>
  <c r="W3292" i="58"/>
  <c r="Y3292" i="58"/>
  <c r="AN3292" i="58" s="1"/>
  <c r="W3299" i="58"/>
  <c r="Y3299" i="58"/>
  <c r="AN3299" i="58" s="1"/>
  <c r="W3291" i="58"/>
  <c r="Y3291" i="58"/>
  <c r="AN3291" i="58" s="1"/>
  <c r="W3290" i="58"/>
  <c r="Y3290" i="58"/>
  <c r="AN3290" i="58" s="1"/>
  <c r="W3297" i="58"/>
  <c r="Y3297" i="58"/>
  <c r="AN3297" i="58" s="1"/>
  <c r="Y3289" i="58"/>
  <c r="AN3289" i="58" s="1"/>
  <c r="W3289" i="58"/>
  <c r="W3298" i="58"/>
  <c r="Y3298" i="58"/>
  <c r="AN3298" i="58" s="1"/>
  <c r="W3295" i="58"/>
  <c r="Y3295" i="58"/>
  <c r="AN3295" i="58" s="1"/>
  <c r="Y3294" i="58"/>
  <c r="AN3294" i="58" s="1"/>
  <c r="W3294" i="58"/>
  <c r="Y3293" i="58"/>
  <c r="AN3293" i="58" s="1"/>
  <c r="W3293" i="58"/>
  <c r="Y3296" i="58"/>
  <c r="AN3296" i="58" s="1"/>
  <c r="Y3288" i="58"/>
  <c r="AN3288" i="58" s="1"/>
  <c r="W3312" i="58"/>
  <c r="Y3312" i="58"/>
  <c r="AN3312" i="58" s="1"/>
  <c r="W3313" i="58"/>
  <c r="Y3313" i="58"/>
  <c r="AN3313" i="58" s="1"/>
  <c r="Y3307" i="58"/>
  <c r="AN3307" i="58" s="1"/>
  <c r="W3307" i="58"/>
  <c r="W3310" i="58"/>
  <c r="Y3310" i="58"/>
  <c r="AN3310" i="58" s="1"/>
  <c r="W3305" i="58"/>
  <c r="Y3305" i="58"/>
  <c r="AN3305" i="58" s="1"/>
  <c r="W3304" i="58"/>
  <c r="Y3304" i="58"/>
  <c r="AN3304" i="58" s="1"/>
  <c r="Y3311" i="58"/>
  <c r="AN3311" i="58" s="1"/>
  <c r="W3311" i="58"/>
  <c r="Y3303" i="58"/>
  <c r="AN3303" i="58" s="1"/>
  <c r="W3303" i="58"/>
  <c r="W3309" i="58"/>
  <c r="Y3309" i="58"/>
  <c r="AN3309" i="58" s="1"/>
  <c r="W3302" i="58"/>
  <c r="Y3302" i="58"/>
  <c r="AN3302" i="58" s="1"/>
  <c r="W3301" i="58"/>
  <c r="Y3301" i="58"/>
  <c r="AN3301" i="58" s="1"/>
  <c r="Y3306" i="58"/>
  <c r="AN3306" i="58" s="1"/>
  <c r="W3306" i="58"/>
  <c r="Y3308" i="58"/>
  <c r="AN3308" i="58" s="1"/>
  <c r="W3189" i="58"/>
  <c r="W3190" i="58"/>
  <c r="Y3190" i="58"/>
  <c r="AN3190" i="58" s="1"/>
  <c r="W3192" i="58"/>
  <c r="Y3192" i="58"/>
  <c r="AN3192" i="58" s="1"/>
  <c r="Y3187" i="58"/>
  <c r="AN3187" i="58" s="1"/>
  <c r="W3187" i="58"/>
  <c r="Y3186" i="58"/>
  <c r="AN3186" i="58" s="1"/>
  <c r="W3186" i="58"/>
  <c r="Y3188" i="58"/>
  <c r="AN3188" i="58" s="1"/>
  <c r="W3188" i="58"/>
  <c r="W3191" i="58"/>
  <c r="Y3191" i="58"/>
  <c r="AN3191" i="58" s="1"/>
  <c r="Y3189" i="58"/>
  <c r="AN3189" i="58" s="1"/>
  <c r="Y3203" i="58"/>
  <c r="AN3203" i="58" s="1"/>
  <c r="Y3196" i="58"/>
  <c r="AN3196" i="58" s="1"/>
  <c r="W3196" i="58"/>
  <c r="W3199" i="58"/>
  <c r="Y3199" i="58"/>
  <c r="AN3199" i="58" s="1"/>
  <c r="Y3195" i="58"/>
  <c r="AN3195" i="58" s="1"/>
  <c r="W3195" i="58"/>
  <c r="Y3193" i="58"/>
  <c r="AN3193" i="58" s="1"/>
  <c r="W3193" i="58"/>
  <c r="Y3197" i="58"/>
  <c r="AN3197" i="58" s="1"/>
  <c r="W3197" i="58"/>
  <c r="W3204" i="58"/>
  <c r="Y3204" i="58"/>
  <c r="AN3204" i="58" s="1"/>
  <c r="W3198" i="58"/>
  <c r="Y3198" i="58"/>
  <c r="AN3198" i="58" s="1"/>
  <c r="Y3194" i="58"/>
  <c r="AN3194" i="58" s="1"/>
  <c r="W3194" i="58"/>
  <c r="W3206" i="58"/>
  <c r="Y3206" i="58"/>
  <c r="AN3206" i="58" s="1"/>
  <c r="Y3201" i="58"/>
  <c r="AN3201" i="58" s="1"/>
  <c r="W3201" i="58"/>
  <c r="Y3200" i="58"/>
  <c r="AN3200" i="58" s="1"/>
  <c r="W3200" i="58"/>
  <c r="Y3202" i="58"/>
  <c r="AN3202" i="58" s="1"/>
  <c r="W3202" i="58"/>
  <c r="W3205" i="58"/>
  <c r="Y3205" i="58"/>
  <c r="AN3205" i="58" s="1"/>
  <c r="W3203" i="58"/>
  <c r="Y3236" i="58"/>
  <c r="AN3236" i="58" s="1"/>
  <c r="Y3217" i="58"/>
  <c r="AN3217" i="58" s="1"/>
  <c r="Y3224" i="58"/>
  <c r="AN3224" i="58" s="1"/>
  <c r="Y3210" i="58"/>
  <c r="AN3210" i="58" s="1"/>
  <c r="W3210" i="58"/>
  <c r="W3213" i="58"/>
  <c r="Y3213" i="58"/>
  <c r="AN3213" i="58" s="1"/>
  <c r="Y3207" i="58"/>
  <c r="AN3207" i="58" s="1"/>
  <c r="W3207" i="58"/>
  <c r="W3211" i="58"/>
  <c r="Y3211" i="58"/>
  <c r="AN3211" i="58" s="1"/>
  <c r="Y3208" i="58"/>
  <c r="AN3208" i="58" s="1"/>
  <c r="W3208" i="58"/>
  <c r="W3212" i="58"/>
  <c r="Y3212" i="58"/>
  <c r="AN3212" i="58" s="1"/>
  <c r="W3218" i="58"/>
  <c r="Y3218" i="58"/>
  <c r="AN3218" i="58" s="1"/>
  <c r="Y3209" i="58"/>
  <c r="AN3209" i="58" s="1"/>
  <c r="W3209" i="58"/>
  <c r="Y3228" i="58"/>
  <c r="AN3228" i="58" s="1"/>
  <c r="Y3232" i="58"/>
  <c r="AN3232" i="58" s="1"/>
  <c r="Y3462" i="58"/>
  <c r="AN3462" i="58" s="1"/>
  <c r="W3225" i="58"/>
  <c r="W3220" i="58"/>
  <c r="Y3220" i="58"/>
  <c r="AN3220" i="58" s="1"/>
  <c r="Y3215" i="58"/>
  <c r="AN3215" i="58" s="1"/>
  <c r="W3215" i="58"/>
  <c r="Y3214" i="58"/>
  <c r="AN3214" i="58" s="1"/>
  <c r="W3214" i="58"/>
  <c r="Y3216" i="58"/>
  <c r="AN3216" i="58" s="1"/>
  <c r="W3216" i="58"/>
  <c r="W3219" i="58"/>
  <c r="Y3219" i="58"/>
  <c r="AN3219" i="58" s="1"/>
  <c r="W3217" i="58"/>
  <c r="Y3225" i="58"/>
  <c r="AN3225" i="58" s="1"/>
  <c r="W3260" i="58"/>
  <c r="W3227" i="58"/>
  <c r="Y3227" i="58"/>
  <c r="AN3227" i="58" s="1"/>
  <c r="Y3237" i="58"/>
  <c r="AN3237" i="58" s="1"/>
  <c r="W3237" i="58"/>
  <c r="Y3231" i="58"/>
  <c r="AN3231" i="58" s="1"/>
  <c r="W3231" i="58"/>
  <c r="Y3221" i="58"/>
  <c r="AN3221" i="58" s="1"/>
  <c r="W3221" i="58"/>
  <c r="Y3223" i="58"/>
  <c r="AN3223" i="58" s="1"/>
  <c r="W3223" i="58"/>
  <c r="Y3229" i="58"/>
  <c r="AN3229" i="58" s="1"/>
  <c r="W3229" i="58"/>
  <c r="Y3239" i="58"/>
  <c r="AN3239" i="58" s="1"/>
  <c r="W3239" i="58"/>
  <c r="W3234" i="58"/>
  <c r="Y3234" i="58"/>
  <c r="AN3234" i="58" s="1"/>
  <c r="Y3240" i="58"/>
  <c r="AN3240" i="58" s="1"/>
  <c r="W3240" i="58"/>
  <c r="Y3230" i="58"/>
  <c r="AN3230" i="58" s="1"/>
  <c r="W3230" i="58"/>
  <c r="Y3222" i="58"/>
  <c r="AN3222" i="58" s="1"/>
  <c r="W3222" i="58"/>
  <c r="W3235" i="58"/>
  <c r="Y3235" i="58"/>
  <c r="AN3235" i="58" s="1"/>
  <c r="Y3233" i="58"/>
  <c r="AN3233" i="58" s="1"/>
  <c r="W3233" i="58"/>
  <c r="W3226" i="58"/>
  <c r="Y3226" i="58"/>
  <c r="AN3226" i="58" s="1"/>
  <c r="Y3238" i="58"/>
  <c r="AN3238" i="58" s="1"/>
  <c r="W3238" i="58"/>
  <c r="Y3241" i="58"/>
  <c r="AN3241" i="58" s="1"/>
  <c r="W3241" i="58"/>
  <c r="Y3252" i="58"/>
  <c r="AN3252" i="58" s="1"/>
  <c r="W3232" i="58"/>
  <c r="W3224" i="58"/>
  <c r="Y3258" i="58"/>
  <c r="AN3258" i="58" s="1"/>
  <c r="W3236" i="58"/>
  <c r="W3228" i="58"/>
  <c r="W3246" i="58"/>
  <c r="Y3246" i="58"/>
  <c r="AN3246" i="58" s="1"/>
  <c r="Y3243" i="58"/>
  <c r="AN3243" i="58" s="1"/>
  <c r="W3243" i="58"/>
  <c r="Y3244" i="58"/>
  <c r="AN3244" i="58" s="1"/>
  <c r="W3244" i="58"/>
  <c r="W3248" i="58"/>
  <c r="Y3248" i="58"/>
  <c r="AN3248" i="58" s="1"/>
  <c r="Y3259" i="58"/>
  <c r="AN3259" i="58" s="1"/>
  <c r="W3259" i="58"/>
  <c r="Y3242" i="58"/>
  <c r="AN3242" i="58" s="1"/>
  <c r="W3242" i="58"/>
  <c r="W3247" i="58"/>
  <c r="Y3247" i="58"/>
  <c r="AN3247" i="58" s="1"/>
  <c r="Y3245" i="58"/>
  <c r="AN3245" i="58" s="1"/>
  <c r="W3245" i="58"/>
  <c r="Y3266" i="58"/>
  <c r="AN3266" i="58" s="1"/>
  <c r="Y3253" i="58"/>
  <c r="AN3253" i="58" s="1"/>
  <c r="W3253" i="58"/>
  <c r="W3255" i="58"/>
  <c r="Y3255" i="58"/>
  <c r="AN3255" i="58" s="1"/>
  <c r="Y3249" i="58"/>
  <c r="AN3249" i="58" s="1"/>
  <c r="W3249" i="58"/>
  <c r="Y3250" i="58"/>
  <c r="AN3250" i="58" s="1"/>
  <c r="W3250" i="58"/>
  <c r="Y3251" i="58"/>
  <c r="AN3251" i="58" s="1"/>
  <c r="W3251" i="58"/>
  <c r="W3254" i="58"/>
  <c r="Y3254" i="58"/>
  <c r="AN3254" i="58" s="1"/>
  <c r="W3267" i="58"/>
  <c r="W3252" i="58"/>
  <c r="Y3320" i="58"/>
  <c r="AN3320" i="58" s="1"/>
  <c r="Y3274" i="58"/>
  <c r="AN3274" i="58" s="1"/>
  <c r="Y3260" i="58"/>
  <c r="AN3260" i="58" s="1"/>
  <c r="Y3325" i="58"/>
  <c r="AN3325" i="58" s="1"/>
  <c r="Y3256" i="58"/>
  <c r="AN3256" i="58" s="1"/>
  <c r="W3256" i="58"/>
  <c r="W3261" i="58"/>
  <c r="Y3261" i="58"/>
  <c r="AN3261" i="58" s="1"/>
  <c r="Y3257" i="58"/>
  <c r="AN3257" i="58" s="1"/>
  <c r="W3257" i="58"/>
  <c r="W3262" i="58"/>
  <c r="Y3262" i="58"/>
  <c r="AN3262" i="58" s="1"/>
  <c r="W3425" i="58"/>
  <c r="W3258" i="58"/>
  <c r="Y3267" i="58"/>
  <c r="AN3267" i="58" s="1"/>
  <c r="Y3318" i="58"/>
  <c r="AN3318" i="58" s="1"/>
  <c r="W3318" i="58"/>
  <c r="Y3314" i="58"/>
  <c r="AN3314" i="58" s="1"/>
  <c r="W3314" i="58"/>
  <c r="Y3272" i="58"/>
  <c r="AN3272" i="58" s="1"/>
  <c r="W3272" i="58"/>
  <c r="Y3271" i="58"/>
  <c r="AN3271" i="58" s="1"/>
  <c r="W3271" i="58"/>
  <c r="Y3265" i="58"/>
  <c r="AN3265" i="58" s="1"/>
  <c r="W3265" i="58"/>
  <c r="W3315" i="58"/>
  <c r="Y3315" i="58"/>
  <c r="AN3315" i="58" s="1"/>
  <c r="Y3264" i="58"/>
  <c r="AN3264" i="58" s="1"/>
  <c r="W3264" i="58"/>
  <c r="W3316" i="58"/>
  <c r="Y3316" i="58"/>
  <c r="AN3316" i="58" s="1"/>
  <c r="Y3319" i="58"/>
  <c r="AN3319" i="58" s="1"/>
  <c r="W3319" i="58"/>
  <c r="Y3270" i="58"/>
  <c r="AN3270" i="58" s="1"/>
  <c r="W3270" i="58"/>
  <c r="W3269" i="58"/>
  <c r="Y3269" i="58"/>
  <c r="AN3269" i="58" s="1"/>
  <c r="Y3317" i="58"/>
  <c r="AN3317" i="58" s="1"/>
  <c r="W3317" i="58"/>
  <c r="Y3263" i="58"/>
  <c r="AN3263" i="58" s="1"/>
  <c r="W3263" i="58"/>
  <c r="Y3321" i="58"/>
  <c r="AN3321" i="58" s="1"/>
  <c r="W3321" i="58"/>
  <c r="Y3273" i="58"/>
  <c r="AN3273" i="58" s="1"/>
  <c r="W3273" i="58"/>
  <c r="W3268" i="58"/>
  <c r="Y3268" i="58"/>
  <c r="AN3268" i="58" s="1"/>
  <c r="W3274" i="58"/>
  <c r="W3266" i="58"/>
  <c r="W3320" i="58"/>
  <c r="Y3425" i="58"/>
  <c r="AN3425" i="58" s="1"/>
  <c r="W3426" i="58"/>
  <c r="Y3426" i="58"/>
  <c r="AN3426" i="58" s="1"/>
  <c r="Y3322" i="58"/>
  <c r="AN3322" i="58" s="1"/>
  <c r="W3322" i="58"/>
  <c r="W3323" i="58"/>
  <c r="Y3323" i="58"/>
  <c r="AN3323" i="58" s="1"/>
  <c r="Y3324" i="58"/>
  <c r="AN3324" i="58" s="1"/>
  <c r="W3324" i="58"/>
  <c r="W3427" i="58"/>
  <c r="Y3427" i="58"/>
  <c r="AN3427" i="58" s="1"/>
  <c r="W3325" i="58"/>
  <c r="Y3470" i="58"/>
  <c r="AN3470" i="58" s="1"/>
  <c r="Y3464" i="58"/>
  <c r="AN3464" i="58" s="1"/>
  <c r="W3464" i="58"/>
  <c r="Y3461" i="58"/>
  <c r="AN3461" i="58" s="1"/>
  <c r="W3461" i="58"/>
  <c r="Y3466" i="58"/>
  <c r="AN3466" i="58" s="1"/>
  <c r="W3466" i="58"/>
  <c r="Y3463" i="58"/>
  <c r="AN3463" i="58" s="1"/>
  <c r="W3463" i="58"/>
  <c r="W3428" i="58"/>
  <c r="Y3428" i="58"/>
  <c r="AN3428" i="58" s="1"/>
  <c r="W3465" i="58"/>
  <c r="Y3465" i="58"/>
  <c r="AN3465" i="58" s="1"/>
  <c r="W3462" i="58"/>
  <c r="Y3467" i="58"/>
  <c r="AN3467" i="58" s="1"/>
  <c r="W3467" i="58"/>
  <c r="W3472" i="58"/>
  <c r="Y3472" i="58"/>
  <c r="AN3472" i="58" s="1"/>
  <c r="Y3471" i="58"/>
  <c r="AN3471" i="58" s="1"/>
  <c r="W3471" i="58"/>
  <c r="Y3468" i="58"/>
  <c r="AN3468" i="58" s="1"/>
  <c r="W3468" i="58"/>
  <c r="W3469" i="58"/>
  <c r="Y3469" i="58"/>
  <c r="AN3469" i="58" s="1"/>
  <c r="W3473" i="58"/>
  <c r="Y3473" i="58"/>
  <c r="AN3473" i="58" s="1"/>
  <c r="W3470" i="58"/>
  <c r="W3141" i="58"/>
  <c r="Y3141" i="58"/>
  <c r="AN3141" i="58" s="1"/>
  <c r="Y3142" i="58"/>
  <c r="AN3142" i="58" s="1"/>
  <c r="W3142" i="58"/>
  <c r="Y3143" i="58"/>
  <c r="AN3143" i="58" s="1"/>
  <c r="W3143" i="58"/>
  <c r="AE3173" i="58" l="1"/>
  <c r="AE3152" i="58"/>
  <c r="AE3150" i="58"/>
  <c r="AE3149" i="58"/>
  <c r="A3116" i="58"/>
  <c r="B3116" i="58"/>
  <c r="D3116" i="58"/>
  <c r="E3116" i="58" s="1"/>
  <c r="F3116" i="58"/>
  <c r="J3116" i="58"/>
  <c r="K3116" i="58"/>
  <c r="M3116" i="58"/>
  <c r="P3116" i="58"/>
  <c r="Q3116" i="58"/>
  <c r="R3116" i="58"/>
  <c r="T3116" i="58" s="1"/>
  <c r="V3116" i="58" s="1"/>
  <c r="X3116" i="58"/>
  <c r="A3117" i="58"/>
  <c r="B3117" i="58"/>
  <c r="D3117" i="58"/>
  <c r="E3117" i="58" s="1"/>
  <c r="F3117" i="58"/>
  <c r="J3117" i="58"/>
  <c r="K3117" i="58"/>
  <c r="M3117" i="58"/>
  <c r="P3117" i="58"/>
  <c r="Q3117" i="58"/>
  <c r="R3117" i="58"/>
  <c r="T3117" i="58" s="1"/>
  <c r="V3117" i="58" s="1"/>
  <c r="X3117" i="58"/>
  <c r="A3118" i="58"/>
  <c r="B3118" i="58"/>
  <c r="D3118" i="58"/>
  <c r="E3118" i="58" s="1"/>
  <c r="F3118" i="58"/>
  <c r="J3118" i="58"/>
  <c r="K3118" i="58"/>
  <c r="M3118" i="58"/>
  <c r="P3118" i="58"/>
  <c r="Q3118" i="58"/>
  <c r="R3118" i="58"/>
  <c r="T3118" i="58" s="1"/>
  <c r="V3118" i="58" s="1"/>
  <c r="X3118" i="58"/>
  <c r="A3119" i="58"/>
  <c r="B3119" i="58"/>
  <c r="D3119" i="58"/>
  <c r="E3119" i="58" s="1"/>
  <c r="F3119" i="58"/>
  <c r="J3119" i="58"/>
  <c r="K3119" i="58"/>
  <c r="M3119" i="58"/>
  <c r="P3119" i="58"/>
  <c r="Q3119" i="58"/>
  <c r="R3119" i="58"/>
  <c r="T3119" i="58" s="1"/>
  <c r="V3119" i="58" s="1"/>
  <c r="X3119" i="58"/>
  <c r="A3140" i="58"/>
  <c r="A3144" i="58"/>
  <c r="A3145" i="58"/>
  <c r="A3146" i="58"/>
  <c r="A3147" i="58"/>
  <c r="A3148" i="58"/>
  <c r="A3149" i="58"/>
  <c r="A3150" i="58"/>
  <c r="A3151" i="58"/>
  <c r="B3140" i="58"/>
  <c r="B3144" i="58"/>
  <c r="B3145" i="58"/>
  <c r="B3146" i="58"/>
  <c r="B3147" i="58"/>
  <c r="B3148" i="58"/>
  <c r="B3149" i="58"/>
  <c r="B3150" i="58"/>
  <c r="B3151" i="58"/>
  <c r="D3140" i="58"/>
  <c r="E3140" i="58" s="1"/>
  <c r="D3144" i="58"/>
  <c r="E3144" i="58" s="1"/>
  <c r="D3145" i="58"/>
  <c r="E3145" i="58" s="1"/>
  <c r="D3146" i="58"/>
  <c r="E3146" i="58" s="1"/>
  <c r="D3147" i="58"/>
  <c r="E3147" i="58" s="1"/>
  <c r="D3148" i="58"/>
  <c r="E3148" i="58" s="1"/>
  <c r="D3149" i="58"/>
  <c r="E3149" i="58" s="1"/>
  <c r="D3150" i="58"/>
  <c r="E3150" i="58" s="1"/>
  <c r="D3151" i="58"/>
  <c r="E3151" i="58" s="1"/>
  <c r="F3140" i="58"/>
  <c r="F3144" i="58"/>
  <c r="F3145" i="58"/>
  <c r="F3146" i="58"/>
  <c r="F3147" i="58"/>
  <c r="F3148" i="58"/>
  <c r="F3149" i="58"/>
  <c r="F3150" i="58"/>
  <c r="F3151" i="58"/>
  <c r="J3140" i="58"/>
  <c r="J3144" i="58"/>
  <c r="J3145" i="58"/>
  <c r="J3146" i="58"/>
  <c r="J3147" i="58"/>
  <c r="J3148" i="58"/>
  <c r="J3149" i="58"/>
  <c r="J3150" i="58"/>
  <c r="J3151" i="58"/>
  <c r="K3140" i="58"/>
  <c r="K3144" i="58"/>
  <c r="K3145" i="58"/>
  <c r="K3146" i="58"/>
  <c r="K3147" i="58"/>
  <c r="K3148" i="58"/>
  <c r="K3149" i="58"/>
  <c r="K3150" i="58"/>
  <c r="K3151" i="58"/>
  <c r="M3140" i="58"/>
  <c r="M3144" i="58"/>
  <c r="M3145" i="58"/>
  <c r="M3146" i="58"/>
  <c r="M3147" i="58"/>
  <c r="M3148" i="58"/>
  <c r="M3149" i="58"/>
  <c r="M3150" i="58"/>
  <c r="M3151" i="58"/>
  <c r="P3140" i="58"/>
  <c r="P3144" i="58"/>
  <c r="P3145" i="58"/>
  <c r="P3146" i="58"/>
  <c r="P3147" i="58"/>
  <c r="P3148" i="58"/>
  <c r="P3149" i="58"/>
  <c r="P3150" i="58"/>
  <c r="P3151" i="58"/>
  <c r="Q3140" i="58"/>
  <c r="Q3144" i="58"/>
  <c r="Q3145" i="58"/>
  <c r="Q3146" i="58"/>
  <c r="Q3147" i="58"/>
  <c r="Q3148" i="58"/>
  <c r="Q3149" i="58"/>
  <c r="Q3150" i="58"/>
  <c r="Q3151" i="58"/>
  <c r="R3140" i="58"/>
  <c r="T3140" i="58" s="1"/>
  <c r="V3140" i="58" s="1"/>
  <c r="R3144" i="58"/>
  <c r="T3144" i="58" s="1"/>
  <c r="V3144" i="58" s="1"/>
  <c r="R3145" i="58"/>
  <c r="T3145" i="58" s="1"/>
  <c r="V3145" i="58" s="1"/>
  <c r="R3146" i="58"/>
  <c r="T3146" i="58" s="1"/>
  <c r="V3146" i="58" s="1"/>
  <c r="R3147" i="58"/>
  <c r="T3147" i="58" s="1"/>
  <c r="V3147" i="58" s="1"/>
  <c r="R3148" i="58"/>
  <c r="T3148" i="58" s="1"/>
  <c r="V3148" i="58" s="1"/>
  <c r="R3149" i="58"/>
  <c r="T3149" i="58" s="1"/>
  <c r="V3149" i="58" s="1"/>
  <c r="R3150" i="58"/>
  <c r="T3150" i="58" s="1"/>
  <c r="V3150" i="58" s="1"/>
  <c r="R3151" i="58"/>
  <c r="T3151" i="58" s="1"/>
  <c r="V3151" i="58" s="1"/>
  <c r="X3140" i="58"/>
  <c r="X3144" i="58"/>
  <c r="X3145" i="58"/>
  <c r="X3146" i="58"/>
  <c r="X3147" i="58"/>
  <c r="X3148" i="58"/>
  <c r="X3149" i="58"/>
  <c r="X3150" i="58"/>
  <c r="X3151" i="58"/>
  <c r="A3152" i="58"/>
  <c r="A3153" i="58"/>
  <c r="A3154" i="58"/>
  <c r="A3155" i="58"/>
  <c r="A3156" i="58"/>
  <c r="A3157" i="58"/>
  <c r="A3158" i="58"/>
  <c r="A3159" i="58"/>
  <c r="A3160" i="58"/>
  <c r="B3152" i="58"/>
  <c r="B3153" i="58"/>
  <c r="B3154" i="58"/>
  <c r="B3155" i="58"/>
  <c r="B3156" i="58"/>
  <c r="B3157" i="58"/>
  <c r="B3158" i="58"/>
  <c r="B3159" i="58"/>
  <c r="B3160" i="58"/>
  <c r="D3152" i="58"/>
  <c r="E3152" i="58" s="1"/>
  <c r="D3153" i="58"/>
  <c r="E3153" i="58" s="1"/>
  <c r="D3154" i="58"/>
  <c r="E3154" i="58" s="1"/>
  <c r="D3155" i="58"/>
  <c r="E3155" i="58" s="1"/>
  <c r="D3156" i="58"/>
  <c r="E3156" i="58" s="1"/>
  <c r="D3157" i="58"/>
  <c r="E3157" i="58" s="1"/>
  <c r="D3158" i="58"/>
  <c r="E3158" i="58" s="1"/>
  <c r="D3159" i="58"/>
  <c r="E3159" i="58" s="1"/>
  <c r="D3160" i="58"/>
  <c r="E3160" i="58" s="1"/>
  <c r="F3152" i="58"/>
  <c r="F3153" i="58"/>
  <c r="F3154" i="58"/>
  <c r="F3155" i="58"/>
  <c r="F3156" i="58"/>
  <c r="F3157" i="58"/>
  <c r="F3158" i="58"/>
  <c r="F3159" i="58"/>
  <c r="F3160" i="58"/>
  <c r="J3152" i="58"/>
  <c r="J3153" i="58"/>
  <c r="J3154" i="58"/>
  <c r="J3155" i="58"/>
  <c r="J3156" i="58"/>
  <c r="J3157" i="58"/>
  <c r="J3158" i="58"/>
  <c r="J3159" i="58"/>
  <c r="J3160" i="58"/>
  <c r="K3152" i="58"/>
  <c r="K3153" i="58"/>
  <c r="K3154" i="58"/>
  <c r="K3155" i="58"/>
  <c r="K3156" i="58"/>
  <c r="K3157" i="58"/>
  <c r="K3158" i="58"/>
  <c r="K3159" i="58"/>
  <c r="K3160" i="58"/>
  <c r="M3152" i="58"/>
  <c r="M3153" i="58"/>
  <c r="M3154" i="58"/>
  <c r="M3155" i="58"/>
  <c r="M3156" i="58"/>
  <c r="M3157" i="58"/>
  <c r="M3158" i="58"/>
  <c r="M3159" i="58"/>
  <c r="M3160" i="58"/>
  <c r="P3152" i="58"/>
  <c r="P3153" i="58"/>
  <c r="P3154" i="58"/>
  <c r="P3155" i="58"/>
  <c r="P3156" i="58"/>
  <c r="P3157" i="58"/>
  <c r="P3158" i="58"/>
  <c r="P3159" i="58"/>
  <c r="P3160" i="58"/>
  <c r="Q3152" i="58"/>
  <c r="Q3153" i="58"/>
  <c r="Q3154" i="58"/>
  <c r="Q3155" i="58"/>
  <c r="Q3156" i="58"/>
  <c r="Q3157" i="58"/>
  <c r="Q3158" i="58"/>
  <c r="Q3159" i="58"/>
  <c r="Q3160" i="58"/>
  <c r="R3152" i="58"/>
  <c r="T3152" i="58" s="1"/>
  <c r="V3152" i="58" s="1"/>
  <c r="R3153" i="58"/>
  <c r="T3153" i="58" s="1"/>
  <c r="V3153" i="58" s="1"/>
  <c r="R3154" i="58"/>
  <c r="T3154" i="58" s="1"/>
  <c r="V3154" i="58" s="1"/>
  <c r="R3155" i="58"/>
  <c r="T3155" i="58" s="1"/>
  <c r="V3155" i="58" s="1"/>
  <c r="R3156" i="58"/>
  <c r="T3156" i="58" s="1"/>
  <c r="V3156" i="58" s="1"/>
  <c r="R3157" i="58"/>
  <c r="T3157" i="58" s="1"/>
  <c r="V3157" i="58" s="1"/>
  <c r="R3158" i="58"/>
  <c r="T3158" i="58" s="1"/>
  <c r="V3158" i="58" s="1"/>
  <c r="R3159" i="58"/>
  <c r="T3159" i="58" s="1"/>
  <c r="V3159" i="58" s="1"/>
  <c r="R3160" i="58"/>
  <c r="T3160" i="58" s="1"/>
  <c r="V3160" i="58" s="1"/>
  <c r="X3152" i="58"/>
  <c r="X3153" i="58"/>
  <c r="X3154" i="58"/>
  <c r="X3155" i="58"/>
  <c r="X3156" i="58"/>
  <c r="X3157" i="58"/>
  <c r="X3158" i="58"/>
  <c r="X3159" i="58"/>
  <c r="X3160" i="58"/>
  <c r="A3161" i="58"/>
  <c r="A3162" i="58"/>
  <c r="A3163" i="58"/>
  <c r="A3164" i="58"/>
  <c r="A3165" i="58"/>
  <c r="A3166" i="58"/>
  <c r="A3167" i="58"/>
  <c r="A3168" i="58"/>
  <c r="A3169" i="58"/>
  <c r="B3161" i="58"/>
  <c r="B3162" i="58"/>
  <c r="B3163" i="58"/>
  <c r="B3164" i="58"/>
  <c r="B3165" i="58"/>
  <c r="B3166" i="58"/>
  <c r="B3167" i="58"/>
  <c r="B3168" i="58"/>
  <c r="B3169" i="58"/>
  <c r="D3161" i="58"/>
  <c r="E3161" i="58" s="1"/>
  <c r="D3162" i="58"/>
  <c r="E3162" i="58" s="1"/>
  <c r="D3163" i="58"/>
  <c r="E3163" i="58" s="1"/>
  <c r="D3164" i="58"/>
  <c r="E3164" i="58" s="1"/>
  <c r="D3165" i="58"/>
  <c r="E3165" i="58" s="1"/>
  <c r="D3166" i="58"/>
  <c r="E3166" i="58" s="1"/>
  <c r="D3167" i="58"/>
  <c r="E3167" i="58" s="1"/>
  <c r="D3168" i="58"/>
  <c r="E3168" i="58" s="1"/>
  <c r="D3169" i="58"/>
  <c r="E3169" i="58" s="1"/>
  <c r="F3161" i="58"/>
  <c r="F3162" i="58"/>
  <c r="F3163" i="58"/>
  <c r="F3164" i="58"/>
  <c r="F3165" i="58"/>
  <c r="F3166" i="58"/>
  <c r="F3167" i="58"/>
  <c r="F3168" i="58"/>
  <c r="F3169" i="58"/>
  <c r="J3161" i="58"/>
  <c r="J3162" i="58"/>
  <c r="J3163" i="58"/>
  <c r="J3164" i="58"/>
  <c r="J3165" i="58"/>
  <c r="J3166" i="58"/>
  <c r="J3167" i="58"/>
  <c r="J3168" i="58"/>
  <c r="J3169" i="58"/>
  <c r="K3161" i="58"/>
  <c r="K3162" i="58"/>
  <c r="K3163" i="58"/>
  <c r="K3164" i="58"/>
  <c r="K3165" i="58"/>
  <c r="K3166" i="58"/>
  <c r="K3167" i="58"/>
  <c r="K3168" i="58"/>
  <c r="K3169" i="58"/>
  <c r="M3161" i="58"/>
  <c r="M3162" i="58"/>
  <c r="M3163" i="58"/>
  <c r="M3164" i="58"/>
  <c r="M3165" i="58"/>
  <c r="M3166" i="58"/>
  <c r="M3167" i="58"/>
  <c r="M3168" i="58"/>
  <c r="M3169" i="58"/>
  <c r="P3161" i="58"/>
  <c r="P3162" i="58"/>
  <c r="P3163" i="58"/>
  <c r="P3164" i="58"/>
  <c r="P3165" i="58"/>
  <c r="P3166" i="58"/>
  <c r="P3167" i="58"/>
  <c r="P3168" i="58"/>
  <c r="P3169" i="58"/>
  <c r="Q3161" i="58"/>
  <c r="Q3162" i="58"/>
  <c r="Q3163" i="58"/>
  <c r="Q3164" i="58"/>
  <c r="Q3165" i="58"/>
  <c r="Q3166" i="58"/>
  <c r="Q3167" i="58"/>
  <c r="Q3168" i="58"/>
  <c r="Q3169" i="58"/>
  <c r="R3161" i="58"/>
  <c r="T3161" i="58" s="1"/>
  <c r="V3161" i="58" s="1"/>
  <c r="R3162" i="58"/>
  <c r="T3162" i="58" s="1"/>
  <c r="V3162" i="58" s="1"/>
  <c r="R3163" i="58"/>
  <c r="T3163" i="58" s="1"/>
  <c r="V3163" i="58" s="1"/>
  <c r="R3164" i="58"/>
  <c r="T3164" i="58" s="1"/>
  <c r="V3164" i="58" s="1"/>
  <c r="R3165" i="58"/>
  <c r="T3165" i="58" s="1"/>
  <c r="V3165" i="58" s="1"/>
  <c r="R3166" i="58"/>
  <c r="T3166" i="58" s="1"/>
  <c r="V3166" i="58" s="1"/>
  <c r="R3167" i="58"/>
  <c r="T3167" i="58" s="1"/>
  <c r="V3167" i="58" s="1"/>
  <c r="R3168" i="58"/>
  <c r="T3168" i="58" s="1"/>
  <c r="V3168" i="58" s="1"/>
  <c r="R3169" i="58"/>
  <c r="T3169" i="58" s="1"/>
  <c r="V3169" i="58" s="1"/>
  <c r="X3161" i="58"/>
  <c r="X3162" i="58"/>
  <c r="X3163" i="58"/>
  <c r="X3164" i="58"/>
  <c r="X3165" i="58"/>
  <c r="X3166" i="58"/>
  <c r="X3167" i="58"/>
  <c r="X3168" i="58"/>
  <c r="X3169" i="58"/>
  <c r="A3170" i="58"/>
  <c r="A3171" i="58"/>
  <c r="A3172" i="58"/>
  <c r="A3173" i="58"/>
  <c r="A3174" i="58"/>
  <c r="A3175" i="58"/>
  <c r="A3176" i="58"/>
  <c r="A3177" i="58"/>
  <c r="A3178" i="58"/>
  <c r="B3170" i="58"/>
  <c r="B3171" i="58"/>
  <c r="B3172" i="58"/>
  <c r="B3173" i="58"/>
  <c r="B3174" i="58"/>
  <c r="B3175" i="58"/>
  <c r="B3176" i="58"/>
  <c r="B3177" i="58"/>
  <c r="B3178" i="58"/>
  <c r="D3170" i="58"/>
  <c r="E3170" i="58" s="1"/>
  <c r="D3171" i="58"/>
  <c r="E3171" i="58" s="1"/>
  <c r="D3172" i="58"/>
  <c r="E3172" i="58" s="1"/>
  <c r="D3173" i="58"/>
  <c r="E3173" i="58" s="1"/>
  <c r="D3174" i="58"/>
  <c r="E3174" i="58" s="1"/>
  <c r="D3175" i="58"/>
  <c r="E3175" i="58" s="1"/>
  <c r="D3176" i="58"/>
  <c r="E3176" i="58" s="1"/>
  <c r="D3177" i="58"/>
  <c r="E3177" i="58" s="1"/>
  <c r="D3178" i="58"/>
  <c r="E3178" i="58" s="1"/>
  <c r="F3170" i="58"/>
  <c r="F3171" i="58"/>
  <c r="F3172" i="58"/>
  <c r="F3173" i="58"/>
  <c r="F3174" i="58"/>
  <c r="F3175" i="58"/>
  <c r="F3176" i="58"/>
  <c r="F3177" i="58"/>
  <c r="F3178" i="58"/>
  <c r="J3170" i="58"/>
  <c r="J3171" i="58"/>
  <c r="J3172" i="58"/>
  <c r="J3173" i="58"/>
  <c r="J3174" i="58"/>
  <c r="J3175" i="58"/>
  <c r="J3176" i="58"/>
  <c r="J3177" i="58"/>
  <c r="J3178" i="58"/>
  <c r="K3170" i="58"/>
  <c r="K3171" i="58"/>
  <c r="K3172" i="58"/>
  <c r="K3173" i="58"/>
  <c r="K3174" i="58"/>
  <c r="K3175" i="58"/>
  <c r="K3176" i="58"/>
  <c r="K3177" i="58"/>
  <c r="K3178" i="58"/>
  <c r="M3170" i="58"/>
  <c r="M3171" i="58"/>
  <c r="M3172" i="58"/>
  <c r="M3173" i="58"/>
  <c r="M3174" i="58"/>
  <c r="M3175" i="58"/>
  <c r="M3176" i="58"/>
  <c r="M3177" i="58"/>
  <c r="M3178" i="58"/>
  <c r="P3170" i="58"/>
  <c r="P3171" i="58"/>
  <c r="P3172" i="58"/>
  <c r="P3173" i="58"/>
  <c r="P3174" i="58"/>
  <c r="P3175" i="58"/>
  <c r="P3176" i="58"/>
  <c r="P3177" i="58"/>
  <c r="P3178" i="58"/>
  <c r="Q3170" i="58"/>
  <c r="Q3171" i="58"/>
  <c r="Q3172" i="58"/>
  <c r="Q3173" i="58"/>
  <c r="Q3174" i="58"/>
  <c r="Q3175" i="58"/>
  <c r="Q3176" i="58"/>
  <c r="Q3177" i="58"/>
  <c r="Q3178" i="58"/>
  <c r="R3170" i="58"/>
  <c r="T3170" i="58" s="1"/>
  <c r="V3170" i="58" s="1"/>
  <c r="R3171" i="58"/>
  <c r="T3171" i="58" s="1"/>
  <c r="V3171" i="58" s="1"/>
  <c r="R3172" i="58"/>
  <c r="T3172" i="58" s="1"/>
  <c r="V3172" i="58" s="1"/>
  <c r="R3173" i="58"/>
  <c r="T3173" i="58" s="1"/>
  <c r="V3173" i="58" s="1"/>
  <c r="R3174" i="58"/>
  <c r="T3174" i="58" s="1"/>
  <c r="V3174" i="58" s="1"/>
  <c r="R3175" i="58"/>
  <c r="T3175" i="58" s="1"/>
  <c r="V3175" i="58" s="1"/>
  <c r="R3176" i="58"/>
  <c r="T3176" i="58" s="1"/>
  <c r="V3176" i="58" s="1"/>
  <c r="R3177" i="58"/>
  <c r="T3177" i="58" s="1"/>
  <c r="V3177" i="58" s="1"/>
  <c r="R3178" i="58"/>
  <c r="T3178" i="58" s="1"/>
  <c r="V3178" i="58" s="1"/>
  <c r="X3170" i="58"/>
  <c r="X3171" i="58"/>
  <c r="X3172" i="58"/>
  <c r="X3173" i="58"/>
  <c r="X3174" i="58"/>
  <c r="X3175" i="58"/>
  <c r="X3176" i="58"/>
  <c r="X3177" i="58"/>
  <c r="X3178" i="58"/>
  <c r="W3119" i="58" l="1"/>
  <c r="Y3116" i="58"/>
  <c r="AN3116" i="58" s="1"/>
  <c r="W3116" i="58"/>
  <c r="Y3117" i="58"/>
  <c r="AN3117" i="58" s="1"/>
  <c r="W3117" i="58"/>
  <c r="W3118" i="58"/>
  <c r="Y3118" i="58"/>
  <c r="AN3118" i="58" s="1"/>
  <c r="Y3119" i="58"/>
  <c r="AN3119" i="58" s="1"/>
  <c r="Y3153" i="58"/>
  <c r="AN3153" i="58" s="1"/>
  <c r="Y3178" i="58"/>
  <c r="AN3178" i="58" s="1"/>
  <c r="W3146" i="58"/>
  <c r="Y3160" i="58"/>
  <c r="AN3160" i="58" s="1"/>
  <c r="Y3170" i="58"/>
  <c r="AN3170" i="58" s="1"/>
  <c r="Y3145" i="58"/>
  <c r="AN3145" i="58" s="1"/>
  <c r="W3150" i="58"/>
  <c r="Y3150" i="58"/>
  <c r="AN3150" i="58" s="1"/>
  <c r="W3145" i="58"/>
  <c r="Y3152" i="58"/>
  <c r="AN3152" i="58" s="1"/>
  <c r="W3164" i="58"/>
  <c r="Y3151" i="58"/>
  <c r="AN3151" i="58" s="1"/>
  <c r="W3151" i="58"/>
  <c r="W3149" i="58"/>
  <c r="Y3149" i="58"/>
  <c r="AN3149" i="58" s="1"/>
  <c r="W3148" i="58"/>
  <c r="Y3148" i="58"/>
  <c r="AN3148" i="58" s="1"/>
  <c r="Y3140" i="58"/>
  <c r="AN3140" i="58" s="1"/>
  <c r="W3140" i="58"/>
  <c r="Y3144" i="58"/>
  <c r="AN3144" i="58" s="1"/>
  <c r="W3144" i="58"/>
  <c r="W3147" i="58"/>
  <c r="Y3147" i="58"/>
  <c r="AN3147" i="58" s="1"/>
  <c r="Y3146" i="58"/>
  <c r="AN3146" i="58" s="1"/>
  <c r="W3160" i="58"/>
  <c r="W3152" i="58"/>
  <c r="W3159" i="58"/>
  <c r="Y3159" i="58"/>
  <c r="AN3159" i="58" s="1"/>
  <c r="W3157" i="58"/>
  <c r="Y3157" i="58"/>
  <c r="AN3157" i="58" s="1"/>
  <c r="Y3154" i="58"/>
  <c r="AN3154" i="58" s="1"/>
  <c r="W3154" i="58"/>
  <c r="W3155" i="58"/>
  <c r="Y3155" i="58"/>
  <c r="AN3155" i="58" s="1"/>
  <c r="W3158" i="58"/>
  <c r="Y3158" i="58"/>
  <c r="AN3158" i="58" s="1"/>
  <c r="W3156" i="58"/>
  <c r="Y3156" i="58"/>
  <c r="AN3156" i="58" s="1"/>
  <c r="W3161" i="58"/>
  <c r="Y3161" i="58"/>
  <c r="AN3161" i="58" s="1"/>
  <c r="W3169" i="58"/>
  <c r="Y3169" i="58"/>
  <c r="AN3169" i="58" s="1"/>
  <c r="W3153" i="58"/>
  <c r="W3173" i="58"/>
  <c r="W3172" i="58"/>
  <c r="Y3172" i="58"/>
  <c r="AN3172" i="58" s="1"/>
  <c r="Y3171" i="58"/>
  <c r="AN3171" i="58" s="1"/>
  <c r="W3171" i="58"/>
  <c r="W3167" i="58"/>
  <c r="Y3167" i="58"/>
  <c r="AN3167" i="58" s="1"/>
  <c r="Y3166" i="58"/>
  <c r="AN3166" i="58" s="1"/>
  <c r="W3166" i="58"/>
  <c r="W3165" i="58"/>
  <c r="Y3165" i="58"/>
  <c r="AN3165" i="58" s="1"/>
  <c r="Y3162" i="58"/>
  <c r="AN3162" i="58" s="1"/>
  <c r="W3162" i="58"/>
  <c r="Y3163" i="58"/>
  <c r="AN3163" i="58" s="1"/>
  <c r="W3163" i="58"/>
  <c r="Y3168" i="58"/>
  <c r="AN3168" i="58" s="1"/>
  <c r="W3168" i="58"/>
  <c r="Y3164" i="58"/>
  <c r="AN3164" i="58" s="1"/>
  <c r="W3178" i="58"/>
  <c r="W3170" i="58"/>
  <c r="W3175" i="58"/>
  <c r="Y3175" i="58"/>
  <c r="AN3175" i="58" s="1"/>
  <c r="W3176" i="58"/>
  <c r="Y3176" i="58"/>
  <c r="AN3176" i="58" s="1"/>
  <c r="W3174" i="58"/>
  <c r="Y3174" i="58"/>
  <c r="AN3174" i="58" s="1"/>
  <c r="W3177" i="58"/>
  <c r="Y3177" i="58"/>
  <c r="AN3177" i="58" s="1"/>
  <c r="Y3173" i="58"/>
  <c r="AN3173" i="58" s="1"/>
  <c r="A3016" i="58"/>
  <c r="A3017" i="58"/>
  <c r="A3018" i="58"/>
  <c r="A3019" i="58"/>
  <c r="A3020" i="58"/>
  <c r="A3021" i="58"/>
  <c r="A3022" i="58"/>
  <c r="A3023" i="58"/>
  <c r="A3024" i="58"/>
  <c r="A3025" i="58"/>
  <c r="A3026" i="58"/>
  <c r="A3027" i="58"/>
  <c r="A3028" i="58"/>
  <c r="B3016" i="58"/>
  <c r="B3017" i="58"/>
  <c r="B3018" i="58"/>
  <c r="B3019" i="58"/>
  <c r="B3020" i="58"/>
  <c r="B3021" i="58"/>
  <c r="B3022" i="58"/>
  <c r="B3023" i="58"/>
  <c r="B3024" i="58"/>
  <c r="B3025" i="58"/>
  <c r="B3026" i="58"/>
  <c r="B3027" i="58"/>
  <c r="B3028" i="58"/>
  <c r="D3016" i="58"/>
  <c r="E3016" i="58" s="1"/>
  <c r="D3017" i="58"/>
  <c r="E3017" i="58" s="1"/>
  <c r="D3018" i="58"/>
  <c r="E3018" i="58" s="1"/>
  <c r="D3019" i="58"/>
  <c r="E3019" i="58" s="1"/>
  <c r="D3020" i="58"/>
  <c r="E3020" i="58" s="1"/>
  <c r="D3021" i="58"/>
  <c r="E3021" i="58" s="1"/>
  <c r="D3022" i="58"/>
  <c r="E3022" i="58" s="1"/>
  <c r="D3023" i="58"/>
  <c r="E3023" i="58" s="1"/>
  <c r="D3024" i="58"/>
  <c r="E3024" i="58" s="1"/>
  <c r="D3025" i="58"/>
  <c r="E3025" i="58" s="1"/>
  <c r="D3026" i="58"/>
  <c r="E3026" i="58" s="1"/>
  <c r="D3027" i="58"/>
  <c r="E3027" i="58" s="1"/>
  <c r="D3028" i="58"/>
  <c r="E3028" i="58" s="1"/>
  <c r="F3016" i="58"/>
  <c r="F3017" i="58"/>
  <c r="F3018" i="58"/>
  <c r="F3019" i="58"/>
  <c r="F3020" i="58"/>
  <c r="F3021" i="58"/>
  <c r="F3022" i="58"/>
  <c r="F3023" i="58"/>
  <c r="F3024" i="58"/>
  <c r="F3025" i="58"/>
  <c r="F3026" i="58"/>
  <c r="F3027" i="58"/>
  <c r="F3028" i="58"/>
  <c r="J3016" i="58"/>
  <c r="J3017" i="58"/>
  <c r="J3018" i="58"/>
  <c r="J3019" i="58"/>
  <c r="J3020" i="58"/>
  <c r="J3021" i="58"/>
  <c r="J3022" i="58"/>
  <c r="J3023" i="58"/>
  <c r="J3024" i="58"/>
  <c r="J3025" i="58"/>
  <c r="J3026" i="58"/>
  <c r="J3027" i="58"/>
  <c r="J3028" i="58"/>
  <c r="K3016" i="58"/>
  <c r="K3017" i="58"/>
  <c r="K3018" i="58"/>
  <c r="K3019" i="58"/>
  <c r="K3020" i="58"/>
  <c r="K3021" i="58"/>
  <c r="K3022" i="58"/>
  <c r="K3023" i="58"/>
  <c r="K3024" i="58"/>
  <c r="K3025" i="58"/>
  <c r="K3026" i="58"/>
  <c r="K3027" i="58"/>
  <c r="K3028" i="58"/>
  <c r="M3016" i="58"/>
  <c r="M3017" i="58"/>
  <c r="M3018" i="58"/>
  <c r="M3019" i="58"/>
  <c r="M3020" i="58"/>
  <c r="M3021" i="58"/>
  <c r="M3022" i="58"/>
  <c r="M3023" i="58"/>
  <c r="M3024" i="58"/>
  <c r="M3025" i="58"/>
  <c r="M3026" i="58"/>
  <c r="M3027" i="58"/>
  <c r="M3028" i="58"/>
  <c r="P3016" i="58"/>
  <c r="P3017" i="58"/>
  <c r="P3018" i="58"/>
  <c r="P3019" i="58"/>
  <c r="P3020" i="58"/>
  <c r="P3021" i="58"/>
  <c r="P3022" i="58"/>
  <c r="P3023" i="58"/>
  <c r="P3024" i="58"/>
  <c r="P3025" i="58"/>
  <c r="P3026" i="58"/>
  <c r="P3027" i="58"/>
  <c r="P3028" i="58"/>
  <c r="Q3016" i="58"/>
  <c r="Q3017" i="58"/>
  <c r="Q3018" i="58"/>
  <c r="Q3019" i="58"/>
  <c r="Q3020" i="58"/>
  <c r="Q3021" i="58"/>
  <c r="Q3022" i="58"/>
  <c r="Q3023" i="58"/>
  <c r="Q3024" i="58"/>
  <c r="Q3025" i="58"/>
  <c r="Q3026" i="58"/>
  <c r="Q3027" i="58"/>
  <c r="Q3028" i="58"/>
  <c r="R3016" i="58"/>
  <c r="T3016" i="58" s="1"/>
  <c r="V3016" i="58" s="1"/>
  <c r="R3017" i="58"/>
  <c r="T3017" i="58" s="1"/>
  <c r="V3017" i="58" s="1"/>
  <c r="R3018" i="58"/>
  <c r="T3018" i="58" s="1"/>
  <c r="V3018" i="58" s="1"/>
  <c r="R3019" i="58"/>
  <c r="T3019" i="58" s="1"/>
  <c r="V3019" i="58" s="1"/>
  <c r="R3020" i="58"/>
  <c r="T3020" i="58" s="1"/>
  <c r="V3020" i="58" s="1"/>
  <c r="R3021" i="58"/>
  <c r="T3021" i="58" s="1"/>
  <c r="V3021" i="58" s="1"/>
  <c r="R3022" i="58"/>
  <c r="T3022" i="58" s="1"/>
  <c r="V3022" i="58" s="1"/>
  <c r="R3023" i="58"/>
  <c r="T3023" i="58" s="1"/>
  <c r="V3023" i="58" s="1"/>
  <c r="R3024" i="58"/>
  <c r="T3024" i="58" s="1"/>
  <c r="V3024" i="58" s="1"/>
  <c r="R3025" i="58"/>
  <c r="T3025" i="58" s="1"/>
  <c r="V3025" i="58" s="1"/>
  <c r="R3026" i="58"/>
  <c r="T3026" i="58" s="1"/>
  <c r="V3026" i="58" s="1"/>
  <c r="R3027" i="58"/>
  <c r="T3027" i="58" s="1"/>
  <c r="V3027" i="58" s="1"/>
  <c r="R3028" i="58"/>
  <c r="T3028" i="58" s="1"/>
  <c r="V3028" i="58" s="1"/>
  <c r="X3016" i="58"/>
  <c r="X3017" i="58"/>
  <c r="X3018" i="58"/>
  <c r="X3019" i="58"/>
  <c r="X3020" i="58"/>
  <c r="X3021" i="58"/>
  <c r="X3022" i="58"/>
  <c r="X3023" i="58"/>
  <c r="X3024" i="58"/>
  <c r="X3025" i="58"/>
  <c r="X3026" i="58"/>
  <c r="X3027" i="58"/>
  <c r="X3028" i="58"/>
  <c r="A3029" i="58"/>
  <c r="A3030" i="58"/>
  <c r="A3031" i="58"/>
  <c r="A3032" i="58"/>
  <c r="A3033" i="58"/>
  <c r="A3034" i="58"/>
  <c r="A3035" i="58"/>
  <c r="A3036" i="58"/>
  <c r="A3037" i="58"/>
  <c r="A3038" i="58"/>
  <c r="A3039" i="58"/>
  <c r="A3040" i="58"/>
  <c r="A3041" i="58"/>
  <c r="B3029" i="58"/>
  <c r="B3030" i="58"/>
  <c r="B3031" i="58"/>
  <c r="B3032" i="58"/>
  <c r="B3033" i="58"/>
  <c r="B3034" i="58"/>
  <c r="B3035" i="58"/>
  <c r="B3036" i="58"/>
  <c r="B3037" i="58"/>
  <c r="B3038" i="58"/>
  <c r="B3039" i="58"/>
  <c r="B3040" i="58"/>
  <c r="B3041" i="58"/>
  <c r="D3029" i="58"/>
  <c r="E3029" i="58" s="1"/>
  <c r="D3030" i="58"/>
  <c r="E3030" i="58" s="1"/>
  <c r="D3031" i="58"/>
  <c r="E3031" i="58" s="1"/>
  <c r="D3032" i="58"/>
  <c r="E3032" i="58" s="1"/>
  <c r="D3033" i="58"/>
  <c r="E3033" i="58" s="1"/>
  <c r="D3034" i="58"/>
  <c r="E3034" i="58" s="1"/>
  <c r="D3035" i="58"/>
  <c r="E3035" i="58" s="1"/>
  <c r="D3036" i="58"/>
  <c r="E3036" i="58" s="1"/>
  <c r="D3037" i="58"/>
  <c r="E3037" i="58" s="1"/>
  <c r="D3038" i="58"/>
  <c r="E3038" i="58" s="1"/>
  <c r="D3039" i="58"/>
  <c r="E3039" i="58" s="1"/>
  <c r="D3040" i="58"/>
  <c r="E3040" i="58" s="1"/>
  <c r="D3041" i="58"/>
  <c r="E3041" i="58" s="1"/>
  <c r="F3029" i="58"/>
  <c r="F3030" i="58"/>
  <c r="F3031" i="58"/>
  <c r="F3032" i="58"/>
  <c r="F3033" i="58"/>
  <c r="F3034" i="58"/>
  <c r="F3035" i="58"/>
  <c r="F3036" i="58"/>
  <c r="F3037" i="58"/>
  <c r="F3038" i="58"/>
  <c r="F3039" i="58"/>
  <c r="F3040" i="58"/>
  <c r="F3041" i="58"/>
  <c r="J3029" i="58"/>
  <c r="J3030" i="58"/>
  <c r="J3031" i="58"/>
  <c r="J3032" i="58"/>
  <c r="J3033" i="58"/>
  <c r="J3034" i="58"/>
  <c r="J3035" i="58"/>
  <c r="J3036" i="58"/>
  <c r="J3037" i="58"/>
  <c r="J3038" i="58"/>
  <c r="J3039" i="58"/>
  <c r="J3040" i="58"/>
  <c r="J3041" i="58"/>
  <c r="K3029" i="58"/>
  <c r="K3030" i="58"/>
  <c r="K3031" i="58"/>
  <c r="K3032" i="58"/>
  <c r="K3033" i="58"/>
  <c r="K3034" i="58"/>
  <c r="K3035" i="58"/>
  <c r="K3036" i="58"/>
  <c r="K3037" i="58"/>
  <c r="K3038" i="58"/>
  <c r="K3039" i="58"/>
  <c r="K3040" i="58"/>
  <c r="K3041" i="58"/>
  <c r="M3029" i="58"/>
  <c r="M3030" i="58"/>
  <c r="M3031" i="58"/>
  <c r="M3032" i="58"/>
  <c r="M3033" i="58"/>
  <c r="M3034" i="58"/>
  <c r="M3035" i="58"/>
  <c r="M3036" i="58"/>
  <c r="M3037" i="58"/>
  <c r="M3038" i="58"/>
  <c r="M3039" i="58"/>
  <c r="M3040" i="58"/>
  <c r="M3041" i="58"/>
  <c r="P3029" i="58"/>
  <c r="P3030" i="58"/>
  <c r="P3031" i="58"/>
  <c r="P3032" i="58"/>
  <c r="P3033" i="58"/>
  <c r="P3034" i="58"/>
  <c r="P3035" i="58"/>
  <c r="P3036" i="58"/>
  <c r="P3037" i="58"/>
  <c r="P3038" i="58"/>
  <c r="P3039" i="58"/>
  <c r="P3040" i="58"/>
  <c r="P3041" i="58"/>
  <c r="Q3029" i="58"/>
  <c r="Q3030" i="58"/>
  <c r="Q3031" i="58"/>
  <c r="Q3032" i="58"/>
  <c r="Q3033" i="58"/>
  <c r="Q3034" i="58"/>
  <c r="Q3035" i="58"/>
  <c r="Q3036" i="58"/>
  <c r="Q3037" i="58"/>
  <c r="Q3038" i="58"/>
  <c r="Q3039" i="58"/>
  <c r="Q3040" i="58"/>
  <c r="Q3041" i="58"/>
  <c r="R3029" i="58"/>
  <c r="T3029" i="58" s="1"/>
  <c r="V3029" i="58" s="1"/>
  <c r="R3030" i="58"/>
  <c r="T3030" i="58" s="1"/>
  <c r="V3030" i="58" s="1"/>
  <c r="R3031" i="58"/>
  <c r="T3031" i="58" s="1"/>
  <c r="V3031" i="58" s="1"/>
  <c r="R3032" i="58"/>
  <c r="T3032" i="58" s="1"/>
  <c r="V3032" i="58" s="1"/>
  <c r="R3033" i="58"/>
  <c r="T3033" i="58" s="1"/>
  <c r="V3033" i="58" s="1"/>
  <c r="R3034" i="58"/>
  <c r="T3034" i="58" s="1"/>
  <c r="V3034" i="58" s="1"/>
  <c r="R3035" i="58"/>
  <c r="T3035" i="58" s="1"/>
  <c r="V3035" i="58" s="1"/>
  <c r="R3036" i="58"/>
  <c r="T3036" i="58" s="1"/>
  <c r="V3036" i="58" s="1"/>
  <c r="R3037" i="58"/>
  <c r="T3037" i="58" s="1"/>
  <c r="V3037" i="58" s="1"/>
  <c r="R3038" i="58"/>
  <c r="T3038" i="58" s="1"/>
  <c r="V3038" i="58" s="1"/>
  <c r="R3039" i="58"/>
  <c r="T3039" i="58" s="1"/>
  <c r="V3039" i="58" s="1"/>
  <c r="R3040" i="58"/>
  <c r="T3040" i="58" s="1"/>
  <c r="V3040" i="58" s="1"/>
  <c r="R3041" i="58"/>
  <c r="T3041" i="58" s="1"/>
  <c r="V3041" i="58" s="1"/>
  <c r="X3029" i="58"/>
  <c r="X3030" i="58"/>
  <c r="X3031" i="58"/>
  <c r="X3032" i="58"/>
  <c r="X3033" i="58"/>
  <c r="X3034" i="58"/>
  <c r="X3035" i="58"/>
  <c r="X3036" i="58"/>
  <c r="X3037" i="58"/>
  <c r="X3038" i="58"/>
  <c r="X3039" i="58"/>
  <c r="X3040" i="58"/>
  <c r="X3041" i="58"/>
  <c r="A3042" i="58"/>
  <c r="A3043" i="58"/>
  <c r="A3044" i="58"/>
  <c r="A3045" i="58"/>
  <c r="A3046" i="58"/>
  <c r="A3047" i="58"/>
  <c r="A3048" i="58"/>
  <c r="A3049" i="58"/>
  <c r="A3050" i="58"/>
  <c r="A3051" i="58"/>
  <c r="A3052" i="58"/>
  <c r="A3053" i="58"/>
  <c r="A3054" i="58"/>
  <c r="B3042" i="58"/>
  <c r="B3043" i="58"/>
  <c r="B3044" i="58"/>
  <c r="B3045" i="58"/>
  <c r="B3046" i="58"/>
  <c r="B3047" i="58"/>
  <c r="B3048" i="58"/>
  <c r="B3049" i="58"/>
  <c r="B3050" i="58"/>
  <c r="B3051" i="58"/>
  <c r="B3052" i="58"/>
  <c r="B3053" i="58"/>
  <c r="B3054" i="58"/>
  <c r="D3042" i="58"/>
  <c r="E3042" i="58" s="1"/>
  <c r="D3043" i="58"/>
  <c r="E3043" i="58" s="1"/>
  <c r="D3044" i="58"/>
  <c r="E3044" i="58" s="1"/>
  <c r="D3045" i="58"/>
  <c r="E3045" i="58" s="1"/>
  <c r="D3046" i="58"/>
  <c r="E3046" i="58" s="1"/>
  <c r="D3047" i="58"/>
  <c r="E3047" i="58" s="1"/>
  <c r="D3048" i="58"/>
  <c r="E3048" i="58" s="1"/>
  <c r="D3049" i="58"/>
  <c r="E3049" i="58" s="1"/>
  <c r="D3050" i="58"/>
  <c r="E3050" i="58" s="1"/>
  <c r="D3051" i="58"/>
  <c r="E3051" i="58" s="1"/>
  <c r="D3052" i="58"/>
  <c r="E3052" i="58" s="1"/>
  <c r="D3053" i="58"/>
  <c r="E3053" i="58" s="1"/>
  <c r="D3054" i="58"/>
  <c r="E3054" i="58" s="1"/>
  <c r="F3042" i="58"/>
  <c r="F3043" i="58"/>
  <c r="F3044" i="58"/>
  <c r="F3045" i="58"/>
  <c r="F3046" i="58"/>
  <c r="F3047" i="58"/>
  <c r="F3048" i="58"/>
  <c r="F3049" i="58"/>
  <c r="F3050" i="58"/>
  <c r="F3051" i="58"/>
  <c r="F3052" i="58"/>
  <c r="F3053" i="58"/>
  <c r="F3054" i="58"/>
  <c r="J3042" i="58"/>
  <c r="J3043" i="58"/>
  <c r="J3044" i="58"/>
  <c r="J3045" i="58"/>
  <c r="J3046" i="58"/>
  <c r="J3047" i="58"/>
  <c r="J3048" i="58"/>
  <c r="J3049" i="58"/>
  <c r="J3050" i="58"/>
  <c r="J3051" i="58"/>
  <c r="J3052" i="58"/>
  <c r="J3053" i="58"/>
  <c r="J3054" i="58"/>
  <c r="K3042" i="58"/>
  <c r="K3043" i="58"/>
  <c r="K3044" i="58"/>
  <c r="K3045" i="58"/>
  <c r="K3046" i="58"/>
  <c r="K3047" i="58"/>
  <c r="K3048" i="58"/>
  <c r="K3049" i="58"/>
  <c r="K3050" i="58"/>
  <c r="K3051" i="58"/>
  <c r="K3052" i="58"/>
  <c r="K3053" i="58"/>
  <c r="K3054" i="58"/>
  <c r="M3042" i="58"/>
  <c r="M3043" i="58"/>
  <c r="M3044" i="58"/>
  <c r="M3045" i="58"/>
  <c r="M3046" i="58"/>
  <c r="M3047" i="58"/>
  <c r="M3048" i="58"/>
  <c r="M3049" i="58"/>
  <c r="M3050" i="58"/>
  <c r="M3051" i="58"/>
  <c r="M3052" i="58"/>
  <c r="M3053" i="58"/>
  <c r="M3054" i="58"/>
  <c r="P3042" i="58"/>
  <c r="P3043" i="58"/>
  <c r="P3044" i="58"/>
  <c r="P3045" i="58"/>
  <c r="P3046" i="58"/>
  <c r="P3047" i="58"/>
  <c r="P3048" i="58"/>
  <c r="P3049" i="58"/>
  <c r="P3050" i="58"/>
  <c r="P3051" i="58"/>
  <c r="P3052" i="58"/>
  <c r="P3053" i="58"/>
  <c r="P3054" i="58"/>
  <c r="Q3042" i="58"/>
  <c r="Q3043" i="58"/>
  <c r="Q3044" i="58"/>
  <c r="Q3045" i="58"/>
  <c r="Q3046" i="58"/>
  <c r="Q3047" i="58"/>
  <c r="Q3048" i="58"/>
  <c r="Q3049" i="58"/>
  <c r="Q3050" i="58"/>
  <c r="Q3051" i="58"/>
  <c r="Q3052" i="58"/>
  <c r="Q3053" i="58"/>
  <c r="Q3054" i="58"/>
  <c r="R3042" i="58"/>
  <c r="T3042" i="58" s="1"/>
  <c r="V3042" i="58" s="1"/>
  <c r="R3043" i="58"/>
  <c r="T3043" i="58" s="1"/>
  <c r="V3043" i="58" s="1"/>
  <c r="R3044" i="58"/>
  <c r="T3044" i="58" s="1"/>
  <c r="V3044" i="58" s="1"/>
  <c r="R3045" i="58"/>
  <c r="T3045" i="58" s="1"/>
  <c r="V3045" i="58" s="1"/>
  <c r="R3046" i="58"/>
  <c r="T3046" i="58" s="1"/>
  <c r="V3046" i="58" s="1"/>
  <c r="R3047" i="58"/>
  <c r="T3047" i="58" s="1"/>
  <c r="V3047" i="58" s="1"/>
  <c r="R3048" i="58"/>
  <c r="T3048" i="58" s="1"/>
  <c r="V3048" i="58" s="1"/>
  <c r="R3049" i="58"/>
  <c r="T3049" i="58" s="1"/>
  <c r="V3049" i="58" s="1"/>
  <c r="R3050" i="58"/>
  <c r="T3050" i="58" s="1"/>
  <c r="V3050" i="58" s="1"/>
  <c r="R3051" i="58"/>
  <c r="T3051" i="58" s="1"/>
  <c r="V3051" i="58" s="1"/>
  <c r="R3052" i="58"/>
  <c r="T3052" i="58" s="1"/>
  <c r="V3052" i="58" s="1"/>
  <c r="R3053" i="58"/>
  <c r="T3053" i="58" s="1"/>
  <c r="V3053" i="58" s="1"/>
  <c r="R3054" i="58"/>
  <c r="T3054" i="58" s="1"/>
  <c r="V3054" i="58" s="1"/>
  <c r="X3042" i="58"/>
  <c r="X3043" i="58"/>
  <c r="X3044" i="58"/>
  <c r="X3045" i="58"/>
  <c r="X3046" i="58"/>
  <c r="X3047" i="58"/>
  <c r="X3048" i="58"/>
  <c r="X3049" i="58"/>
  <c r="X3050" i="58"/>
  <c r="X3051" i="58"/>
  <c r="X3052" i="58"/>
  <c r="X3053" i="58"/>
  <c r="X3054" i="58"/>
  <c r="A3055" i="58"/>
  <c r="A3056" i="58"/>
  <c r="A3057" i="58"/>
  <c r="A3058" i="58"/>
  <c r="A3059" i="58"/>
  <c r="A3060" i="58"/>
  <c r="A3061" i="58"/>
  <c r="A3062" i="58"/>
  <c r="A3063" i="58"/>
  <c r="A3064" i="58"/>
  <c r="A3065" i="58"/>
  <c r="A3066" i="58"/>
  <c r="A3067" i="58"/>
  <c r="B3055" i="58"/>
  <c r="B3056" i="58"/>
  <c r="B3057" i="58"/>
  <c r="B3058" i="58"/>
  <c r="B3059" i="58"/>
  <c r="B3060" i="58"/>
  <c r="B3061" i="58"/>
  <c r="B3062" i="58"/>
  <c r="B3063" i="58"/>
  <c r="B3064" i="58"/>
  <c r="B3065" i="58"/>
  <c r="B3066" i="58"/>
  <c r="B3067" i="58"/>
  <c r="D3055" i="58"/>
  <c r="E3055" i="58" s="1"/>
  <c r="D3056" i="58"/>
  <c r="E3056" i="58" s="1"/>
  <c r="D3057" i="58"/>
  <c r="E3057" i="58" s="1"/>
  <c r="D3058" i="58"/>
  <c r="E3058" i="58" s="1"/>
  <c r="D3059" i="58"/>
  <c r="E3059" i="58" s="1"/>
  <c r="D3060" i="58"/>
  <c r="E3060" i="58" s="1"/>
  <c r="D3061" i="58"/>
  <c r="E3061" i="58" s="1"/>
  <c r="D3062" i="58"/>
  <c r="E3062" i="58" s="1"/>
  <c r="D3063" i="58"/>
  <c r="E3063" i="58" s="1"/>
  <c r="D3064" i="58"/>
  <c r="E3064" i="58" s="1"/>
  <c r="D3065" i="58"/>
  <c r="E3065" i="58" s="1"/>
  <c r="D3066" i="58"/>
  <c r="E3066" i="58" s="1"/>
  <c r="D3067" i="58"/>
  <c r="E3067" i="58" s="1"/>
  <c r="F3055" i="58"/>
  <c r="F3056" i="58"/>
  <c r="F3057" i="58"/>
  <c r="F3058" i="58"/>
  <c r="F3059" i="58"/>
  <c r="F3060" i="58"/>
  <c r="F3061" i="58"/>
  <c r="F3062" i="58"/>
  <c r="F3063" i="58"/>
  <c r="F3064" i="58"/>
  <c r="F3065" i="58"/>
  <c r="F3066" i="58"/>
  <c r="F3067" i="58"/>
  <c r="J3055" i="58"/>
  <c r="J3056" i="58"/>
  <c r="J3057" i="58"/>
  <c r="J3058" i="58"/>
  <c r="J3059" i="58"/>
  <c r="J3060" i="58"/>
  <c r="J3061" i="58"/>
  <c r="J3062" i="58"/>
  <c r="J3063" i="58"/>
  <c r="J3064" i="58"/>
  <c r="J3065" i="58"/>
  <c r="J3066" i="58"/>
  <c r="J3067" i="58"/>
  <c r="K3055" i="58"/>
  <c r="K3056" i="58"/>
  <c r="K3057" i="58"/>
  <c r="K3058" i="58"/>
  <c r="K3059" i="58"/>
  <c r="K3060" i="58"/>
  <c r="K3061" i="58"/>
  <c r="K3062" i="58"/>
  <c r="K3063" i="58"/>
  <c r="K3064" i="58"/>
  <c r="K3065" i="58"/>
  <c r="K3066" i="58"/>
  <c r="K3067" i="58"/>
  <c r="M3055" i="58"/>
  <c r="M3056" i="58"/>
  <c r="M3057" i="58"/>
  <c r="M3058" i="58"/>
  <c r="M3059" i="58"/>
  <c r="M3060" i="58"/>
  <c r="M3061" i="58"/>
  <c r="M3062" i="58"/>
  <c r="M3063" i="58"/>
  <c r="M3064" i="58"/>
  <c r="M3065" i="58"/>
  <c r="M3066" i="58"/>
  <c r="M3067" i="58"/>
  <c r="P3055" i="58"/>
  <c r="P3056" i="58"/>
  <c r="P3057" i="58"/>
  <c r="P3058" i="58"/>
  <c r="P3059" i="58"/>
  <c r="P3060" i="58"/>
  <c r="P3061" i="58"/>
  <c r="P3062" i="58"/>
  <c r="P3063" i="58"/>
  <c r="P3064" i="58"/>
  <c r="P3065" i="58"/>
  <c r="P3066" i="58"/>
  <c r="P3067" i="58"/>
  <c r="Q3055" i="58"/>
  <c r="Q3056" i="58"/>
  <c r="Q3057" i="58"/>
  <c r="Q3058" i="58"/>
  <c r="Q3059" i="58"/>
  <c r="Q3060" i="58"/>
  <c r="Q3061" i="58"/>
  <c r="Q3062" i="58"/>
  <c r="Q3063" i="58"/>
  <c r="Q3064" i="58"/>
  <c r="Q3065" i="58"/>
  <c r="Q3066" i="58"/>
  <c r="Q3067" i="58"/>
  <c r="R3055" i="58"/>
  <c r="T3055" i="58" s="1"/>
  <c r="V3055" i="58" s="1"/>
  <c r="R3056" i="58"/>
  <c r="T3056" i="58" s="1"/>
  <c r="V3056" i="58" s="1"/>
  <c r="R3057" i="58"/>
  <c r="T3057" i="58" s="1"/>
  <c r="V3057" i="58" s="1"/>
  <c r="R3058" i="58"/>
  <c r="T3058" i="58" s="1"/>
  <c r="V3058" i="58" s="1"/>
  <c r="R3059" i="58"/>
  <c r="T3059" i="58" s="1"/>
  <c r="V3059" i="58" s="1"/>
  <c r="R3060" i="58"/>
  <c r="T3060" i="58" s="1"/>
  <c r="V3060" i="58" s="1"/>
  <c r="R3061" i="58"/>
  <c r="T3061" i="58" s="1"/>
  <c r="V3061" i="58" s="1"/>
  <c r="R3062" i="58"/>
  <c r="T3062" i="58" s="1"/>
  <c r="V3062" i="58" s="1"/>
  <c r="R3063" i="58"/>
  <c r="T3063" i="58" s="1"/>
  <c r="V3063" i="58" s="1"/>
  <c r="R3064" i="58"/>
  <c r="T3064" i="58" s="1"/>
  <c r="V3064" i="58" s="1"/>
  <c r="R3065" i="58"/>
  <c r="T3065" i="58" s="1"/>
  <c r="V3065" i="58" s="1"/>
  <c r="R3066" i="58"/>
  <c r="T3066" i="58" s="1"/>
  <c r="V3066" i="58" s="1"/>
  <c r="R3067" i="58"/>
  <c r="T3067" i="58" s="1"/>
  <c r="V3067" i="58" s="1"/>
  <c r="X3055" i="58"/>
  <c r="X3056" i="58"/>
  <c r="X3057" i="58"/>
  <c r="X3058" i="58"/>
  <c r="X3059" i="58"/>
  <c r="X3060" i="58"/>
  <c r="X3061" i="58"/>
  <c r="X3062" i="58"/>
  <c r="X3063" i="58"/>
  <c r="X3064" i="58"/>
  <c r="X3065" i="58"/>
  <c r="X3066" i="58"/>
  <c r="X3067" i="58"/>
  <c r="A3068" i="58"/>
  <c r="A3069" i="58"/>
  <c r="A3070" i="58"/>
  <c r="A3071" i="58"/>
  <c r="A3072" i="58"/>
  <c r="A3073" i="58"/>
  <c r="A3074" i="58"/>
  <c r="A3075" i="58"/>
  <c r="A3076" i="58"/>
  <c r="A3077" i="58"/>
  <c r="A3078" i="58"/>
  <c r="A3079" i="58"/>
  <c r="A3080" i="58"/>
  <c r="B3068" i="58"/>
  <c r="B3069" i="58"/>
  <c r="B3070" i="58"/>
  <c r="B3071" i="58"/>
  <c r="B3072" i="58"/>
  <c r="B3073" i="58"/>
  <c r="B3074" i="58"/>
  <c r="B3075" i="58"/>
  <c r="B3076" i="58"/>
  <c r="B3077" i="58"/>
  <c r="B3078" i="58"/>
  <c r="B3079" i="58"/>
  <c r="B3080" i="58"/>
  <c r="D3068" i="58"/>
  <c r="E3068" i="58" s="1"/>
  <c r="D3069" i="58"/>
  <c r="E3069" i="58" s="1"/>
  <c r="D3070" i="58"/>
  <c r="E3070" i="58" s="1"/>
  <c r="D3071" i="58"/>
  <c r="E3071" i="58" s="1"/>
  <c r="D3072" i="58"/>
  <c r="E3072" i="58" s="1"/>
  <c r="D3073" i="58"/>
  <c r="E3073" i="58" s="1"/>
  <c r="D3074" i="58"/>
  <c r="E3074" i="58" s="1"/>
  <c r="D3075" i="58"/>
  <c r="E3075" i="58" s="1"/>
  <c r="D3076" i="58"/>
  <c r="E3076" i="58" s="1"/>
  <c r="D3077" i="58"/>
  <c r="E3077" i="58" s="1"/>
  <c r="D3078" i="58"/>
  <c r="E3078" i="58" s="1"/>
  <c r="D3079" i="58"/>
  <c r="E3079" i="58" s="1"/>
  <c r="D3080" i="58"/>
  <c r="E3080" i="58" s="1"/>
  <c r="F3068" i="58"/>
  <c r="F3069" i="58"/>
  <c r="F3070" i="58"/>
  <c r="F3071" i="58"/>
  <c r="F3072" i="58"/>
  <c r="F3073" i="58"/>
  <c r="F3074" i="58"/>
  <c r="F3075" i="58"/>
  <c r="F3076" i="58"/>
  <c r="F3077" i="58"/>
  <c r="F3078" i="58"/>
  <c r="F3079" i="58"/>
  <c r="F3080" i="58"/>
  <c r="J3068" i="58"/>
  <c r="J3069" i="58"/>
  <c r="J3070" i="58"/>
  <c r="J3071" i="58"/>
  <c r="J3072" i="58"/>
  <c r="J3073" i="58"/>
  <c r="J3074" i="58"/>
  <c r="J3075" i="58"/>
  <c r="J3076" i="58"/>
  <c r="J3077" i="58"/>
  <c r="J3078" i="58"/>
  <c r="J3079" i="58"/>
  <c r="J3080" i="58"/>
  <c r="K3068" i="58"/>
  <c r="K3069" i="58"/>
  <c r="K3070" i="58"/>
  <c r="K3071" i="58"/>
  <c r="K3072" i="58"/>
  <c r="K3073" i="58"/>
  <c r="K3074" i="58"/>
  <c r="K3075" i="58"/>
  <c r="K3076" i="58"/>
  <c r="K3077" i="58"/>
  <c r="K3078" i="58"/>
  <c r="K3079" i="58"/>
  <c r="K3080" i="58"/>
  <c r="M3068" i="58"/>
  <c r="M3069" i="58"/>
  <c r="M3070" i="58"/>
  <c r="M3071" i="58"/>
  <c r="M3072" i="58"/>
  <c r="M3073" i="58"/>
  <c r="M3074" i="58"/>
  <c r="M3075" i="58"/>
  <c r="M3076" i="58"/>
  <c r="M3077" i="58"/>
  <c r="M3078" i="58"/>
  <c r="M3079" i="58"/>
  <c r="M3080" i="58"/>
  <c r="P3068" i="58"/>
  <c r="P3069" i="58"/>
  <c r="P3070" i="58"/>
  <c r="P3071" i="58"/>
  <c r="P3072" i="58"/>
  <c r="P3073" i="58"/>
  <c r="P3074" i="58"/>
  <c r="P3075" i="58"/>
  <c r="P3076" i="58"/>
  <c r="P3077" i="58"/>
  <c r="P3078" i="58"/>
  <c r="P3079" i="58"/>
  <c r="P3080" i="58"/>
  <c r="Q3068" i="58"/>
  <c r="Q3069" i="58"/>
  <c r="Q3070" i="58"/>
  <c r="Q3071" i="58"/>
  <c r="Q3072" i="58"/>
  <c r="Q3073" i="58"/>
  <c r="Q3074" i="58"/>
  <c r="Q3075" i="58"/>
  <c r="Q3076" i="58"/>
  <c r="Q3077" i="58"/>
  <c r="Q3078" i="58"/>
  <c r="Q3079" i="58"/>
  <c r="Q3080" i="58"/>
  <c r="R3068" i="58"/>
  <c r="T3068" i="58" s="1"/>
  <c r="V3068" i="58" s="1"/>
  <c r="R3069" i="58"/>
  <c r="T3069" i="58" s="1"/>
  <c r="V3069" i="58" s="1"/>
  <c r="R3070" i="58"/>
  <c r="T3070" i="58" s="1"/>
  <c r="V3070" i="58" s="1"/>
  <c r="R3071" i="58"/>
  <c r="T3071" i="58" s="1"/>
  <c r="V3071" i="58" s="1"/>
  <c r="R3072" i="58"/>
  <c r="T3072" i="58" s="1"/>
  <c r="V3072" i="58" s="1"/>
  <c r="R3073" i="58"/>
  <c r="T3073" i="58" s="1"/>
  <c r="V3073" i="58" s="1"/>
  <c r="R3074" i="58"/>
  <c r="T3074" i="58" s="1"/>
  <c r="V3074" i="58" s="1"/>
  <c r="R3075" i="58"/>
  <c r="T3075" i="58" s="1"/>
  <c r="V3075" i="58" s="1"/>
  <c r="R3076" i="58"/>
  <c r="T3076" i="58" s="1"/>
  <c r="V3076" i="58" s="1"/>
  <c r="R3077" i="58"/>
  <c r="T3077" i="58" s="1"/>
  <c r="V3077" i="58" s="1"/>
  <c r="R3078" i="58"/>
  <c r="T3078" i="58" s="1"/>
  <c r="V3078" i="58" s="1"/>
  <c r="R3079" i="58"/>
  <c r="T3079" i="58" s="1"/>
  <c r="V3079" i="58" s="1"/>
  <c r="R3080" i="58"/>
  <c r="T3080" i="58" s="1"/>
  <c r="V3080" i="58" s="1"/>
  <c r="X3068" i="58"/>
  <c r="X3069" i="58"/>
  <c r="X3070" i="58"/>
  <c r="X3071" i="58"/>
  <c r="X3072" i="58"/>
  <c r="X3073" i="58"/>
  <c r="X3074" i="58"/>
  <c r="X3075" i="58"/>
  <c r="X3076" i="58"/>
  <c r="X3077" i="58"/>
  <c r="X3078" i="58"/>
  <c r="X3079" i="58"/>
  <c r="X3080" i="58"/>
  <c r="A3081" i="58"/>
  <c r="A3082" i="58"/>
  <c r="A3083" i="58"/>
  <c r="A3084" i="58"/>
  <c r="A3085" i="58"/>
  <c r="A3086" i="58"/>
  <c r="A3087" i="58"/>
  <c r="A3088" i="58"/>
  <c r="A3089" i="58"/>
  <c r="A3090" i="58"/>
  <c r="A3091" i="58"/>
  <c r="A3092" i="58"/>
  <c r="A3093" i="58"/>
  <c r="B3081" i="58"/>
  <c r="B3082" i="58"/>
  <c r="B3083" i="58"/>
  <c r="B3084" i="58"/>
  <c r="B3085" i="58"/>
  <c r="B3086" i="58"/>
  <c r="B3087" i="58"/>
  <c r="B3088" i="58"/>
  <c r="B3089" i="58"/>
  <c r="B3090" i="58"/>
  <c r="B3091" i="58"/>
  <c r="B3092" i="58"/>
  <c r="B3093" i="58"/>
  <c r="D3081" i="58"/>
  <c r="E3081" i="58" s="1"/>
  <c r="D3082" i="58"/>
  <c r="E3082" i="58" s="1"/>
  <c r="D3083" i="58"/>
  <c r="E3083" i="58" s="1"/>
  <c r="D3084" i="58"/>
  <c r="E3084" i="58" s="1"/>
  <c r="D3085" i="58"/>
  <c r="E3085" i="58" s="1"/>
  <c r="D3086" i="58"/>
  <c r="E3086" i="58" s="1"/>
  <c r="D3087" i="58"/>
  <c r="E3087" i="58" s="1"/>
  <c r="D3088" i="58"/>
  <c r="E3088" i="58" s="1"/>
  <c r="D3089" i="58"/>
  <c r="E3089" i="58" s="1"/>
  <c r="D3090" i="58"/>
  <c r="E3090" i="58" s="1"/>
  <c r="D3091" i="58"/>
  <c r="E3091" i="58" s="1"/>
  <c r="D3092" i="58"/>
  <c r="E3092" i="58" s="1"/>
  <c r="D3093" i="58"/>
  <c r="E3093" i="58" s="1"/>
  <c r="F3081" i="58"/>
  <c r="F3082" i="58"/>
  <c r="F3083" i="58"/>
  <c r="F3084" i="58"/>
  <c r="F3085" i="58"/>
  <c r="F3086" i="58"/>
  <c r="F3087" i="58"/>
  <c r="F3088" i="58"/>
  <c r="F3089" i="58"/>
  <c r="F3090" i="58"/>
  <c r="F3091" i="58"/>
  <c r="F3092" i="58"/>
  <c r="F3093" i="58"/>
  <c r="J3081" i="58"/>
  <c r="J3082" i="58"/>
  <c r="J3083" i="58"/>
  <c r="J3084" i="58"/>
  <c r="J3085" i="58"/>
  <c r="J3086" i="58"/>
  <c r="J3087" i="58"/>
  <c r="J3088" i="58"/>
  <c r="J3089" i="58"/>
  <c r="J3090" i="58"/>
  <c r="J3091" i="58"/>
  <c r="J3092" i="58"/>
  <c r="J3093" i="58"/>
  <c r="K3081" i="58"/>
  <c r="K3082" i="58"/>
  <c r="K3083" i="58"/>
  <c r="K3084" i="58"/>
  <c r="K3085" i="58"/>
  <c r="K3086" i="58"/>
  <c r="K3087" i="58"/>
  <c r="K3088" i="58"/>
  <c r="K3089" i="58"/>
  <c r="K3090" i="58"/>
  <c r="K3091" i="58"/>
  <c r="K3092" i="58"/>
  <c r="K3093" i="58"/>
  <c r="M3081" i="58"/>
  <c r="M3082" i="58"/>
  <c r="M3083" i="58"/>
  <c r="M3084" i="58"/>
  <c r="M3085" i="58"/>
  <c r="M3086" i="58"/>
  <c r="M3087" i="58"/>
  <c r="M3088" i="58"/>
  <c r="M3089" i="58"/>
  <c r="M3090" i="58"/>
  <c r="M3091" i="58"/>
  <c r="M3092" i="58"/>
  <c r="M3093" i="58"/>
  <c r="P3081" i="58"/>
  <c r="P3082" i="58"/>
  <c r="P3083" i="58"/>
  <c r="P3084" i="58"/>
  <c r="P3085" i="58"/>
  <c r="P3086" i="58"/>
  <c r="P3087" i="58"/>
  <c r="P3088" i="58"/>
  <c r="P3089" i="58"/>
  <c r="P3090" i="58"/>
  <c r="P3091" i="58"/>
  <c r="P3092" i="58"/>
  <c r="P3093" i="58"/>
  <c r="Q3081" i="58"/>
  <c r="Q3082" i="58"/>
  <c r="Q3083" i="58"/>
  <c r="Q3084" i="58"/>
  <c r="Q3085" i="58"/>
  <c r="Q3086" i="58"/>
  <c r="Q3087" i="58"/>
  <c r="Q3088" i="58"/>
  <c r="Q3089" i="58"/>
  <c r="Q3090" i="58"/>
  <c r="Q3091" i="58"/>
  <c r="Q3092" i="58"/>
  <c r="Q3093" i="58"/>
  <c r="R3081" i="58"/>
  <c r="T3081" i="58" s="1"/>
  <c r="V3081" i="58" s="1"/>
  <c r="R3082" i="58"/>
  <c r="T3082" i="58" s="1"/>
  <c r="V3082" i="58" s="1"/>
  <c r="R3083" i="58"/>
  <c r="T3083" i="58" s="1"/>
  <c r="V3083" i="58" s="1"/>
  <c r="R3084" i="58"/>
  <c r="T3084" i="58" s="1"/>
  <c r="V3084" i="58" s="1"/>
  <c r="R3085" i="58"/>
  <c r="T3085" i="58" s="1"/>
  <c r="V3085" i="58" s="1"/>
  <c r="R3086" i="58"/>
  <c r="T3086" i="58" s="1"/>
  <c r="V3086" i="58" s="1"/>
  <c r="R3087" i="58"/>
  <c r="T3087" i="58" s="1"/>
  <c r="V3087" i="58" s="1"/>
  <c r="R3088" i="58"/>
  <c r="T3088" i="58" s="1"/>
  <c r="V3088" i="58" s="1"/>
  <c r="R3089" i="58"/>
  <c r="T3089" i="58" s="1"/>
  <c r="V3089" i="58" s="1"/>
  <c r="R3090" i="58"/>
  <c r="T3090" i="58" s="1"/>
  <c r="V3090" i="58" s="1"/>
  <c r="R3091" i="58"/>
  <c r="T3091" i="58" s="1"/>
  <c r="V3091" i="58" s="1"/>
  <c r="R3092" i="58"/>
  <c r="T3092" i="58" s="1"/>
  <c r="V3092" i="58" s="1"/>
  <c r="R3093" i="58"/>
  <c r="T3093" i="58" s="1"/>
  <c r="V3093" i="58" s="1"/>
  <c r="X3081" i="58"/>
  <c r="X3082" i="58"/>
  <c r="X3083" i="58"/>
  <c r="X3084" i="58"/>
  <c r="X3085" i="58"/>
  <c r="X3086" i="58"/>
  <c r="X3087" i="58"/>
  <c r="X3088" i="58"/>
  <c r="X3089" i="58"/>
  <c r="X3090" i="58"/>
  <c r="X3091" i="58"/>
  <c r="X3092" i="58"/>
  <c r="X3093" i="58"/>
  <c r="A3094" i="58"/>
  <c r="A3095" i="58"/>
  <c r="A3096" i="58"/>
  <c r="A3097" i="58"/>
  <c r="A3098" i="58"/>
  <c r="A3099" i="58"/>
  <c r="A3100" i="58"/>
  <c r="A3101" i="58"/>
  <c r="A3102" i="58"/>
  <c r="A3103" i="58"/>
  <c r="A3104" i="58"/>
  <c r="A3105" i="58"/>
  <c r="A3106" i="58"/>
  <c r="B3094" i="58"/>
  <c r="B3095" i="58"/>
  <c r="B3096" i="58"/>
  <c r="B3097" i="58"/>
  <c r="B3098" i="58"/>
  <c r="B3099" i="58"/>
  <c r="B3100" i="58"/>
  <c r="B3101" i="58"/>
  <c r="B3102" i="58"/>
  <c r="B3103" i="58"/>
  <c r="B3104" i="58"/>
  <c r="B3105" i="58"/>
  <c r="B3106" i="58"/>
  <c r="D3094" i="58"/>
  <c r="E3094" i="58" s="1"/>
  <c r="D3095" i="58"/>
  <c r="E3095" i="58" s="1"/>
  <c r="D3096" i="58"/>
  <c r="E3096" i="58" s="1"/>
  <c r="D3097" i="58"/>
  <c r="E3097" i="58" s="1"/>
  <c r="D3098" i="58"/>
  <c r="E3098" i="58" s="1"/>
  <c r="D3099" i="58"/>
  <c r="E3099" i="58" s="1"/>
  <c r="D3100" i="58"/>
  <c r="E3100" i="58" s="1"/>
  <c r="D3101" i="58"/>
  <c r="E3101" i="58" s="1"/>
  <c r="D3102" i="58"/>
  <c r="E3102" i="58" s="1"/>
  <c r="D3103" i="58"/>
  <c r="E3103" i="58" s="1"/>
  <c r="D3104" i="58"/>
  <c r="E3104" i="58" s="1"/>
  <c r="D3105" i="58"/>
  <c r="E3105" i="58" s="1"/>
  <c r="D3106" i="58"/>
  <c r="E3106" i="58" s="1"/>
  <c r="F3094" i="58"/>
  <c r="F3095" i="58"/>
  <c r="F3096" i="58"/>
  <c r="F3097" i="58"/>
  <c r="F3098" i="58"/>
  <c r="F3099" i="58"/>
  <c r="F3100" i="58"/>
  <c r="F3101" i="58"/>
  <c r="F3102" i="58"/>
  <c r="F3103" i="58"/>
  <c r="F3104" i="58"/>
  <c r="F3105" i="58"/>
  <c r="F3106" i="58"/>
  <c r="J3094" i="58"/>
  <c r="J3095" i="58"/>
  <c r="J3096" i="58"/>
  <c r="J3097" i="58"/>
  <c r="J3098" i="58"/>
  <c r="J3099" i="58"/>
  <c r="J3100" i="58"/>
  <c r="J3101" i="58"/>
  <c r="J3102" i="58"/>
  <c r="J3103" i="58"/>
  <c r="J3104" i="58"/>
  <c r="J3105" i="58"/>
  <c r="J3106" i="58"/>
  <c r="K3094" i="58"/>
  <c r="K3095" i="58"/>
  <c r="K3096" i="58"/>
  <c r="K3097" i="58"/>
  <c r="K3098" i="58"/>
  <c r="K3099" i="58"/>
  <c r="K3100" i="58"/>
  <c r="K3101" i="58"/>
  <c r="K3102" i="58"/>
  <c r="K3103" i="58"/>
  <c r="K3104" i="58"/>
  <c r="K3105" i="58"/>
  <c r="K3106" i="58"/>
  <c r="M3094" i="58"/>
  <c r="M3095" i="58"/>
  <c r="M3096" i="58"/>
  <c r="M3097" i="58"/>
  <c r="M3098" i="58"/>
  <c r="M3099" i="58"/>
  <c r="M3100" i="58"/>
  <c r="M3101" i="58"/>
  <c r="M3102" i="58"/>
  <c r="M3103" i="58"/>
  <c r="M3104" i="58"/>
  <c r="M3105" i="58"/>
  <c r="M3106" i="58"/>
  <c r="P3094" i="58"/>
  <c r="P3095" i="58"/>
  <c r="P3096" i="58"/>
  <c r="P3097" i="58"/>
  <c r="P3098" i="58"/>
  <c r="P3099" i="58"/>
  <c r="P3100" i="58"/>
  <c r="P3101" i="58"/>
  <c r="P3102" i="58"/>
  <c r="P3103" i="58"/>
  <c r="P3104" i="58"/>
  <c r="P3105" i="58"/>
  <c r="P3106" i="58"/>
  <c r="Q3094" i="58"/>
  <c r="Q3095" i="58"/>
  <c r="Q3096" i="58"/>
  <c r="Q3097" i="58"/>
  <c r="Q3098" i="58"/>
  <c r="Q3099" i="58"/>
  <c r="Q3100" i="58"/>
  <c r="Q3101" i="58"/>
  <c r="Q3102" i="58"/>
  <c r="Q3103" i="58"/>
  <c r="Q3104" i="58"/>
  <c r="Q3105" i="58"/>
  <c r="Q3106" i="58"/>
  <c r="R3094" i="58"/>
  <c r="T3094" i="58" s="1"/>
  <c r="V3094" i="58" s="1"/>
  <c r="R3095" i="58"/>
  <c r="T3095" i="58" s="1"/>
  <c r="V3095" i="58" s="1"/>
  <c r="R3096" i="58"/>
  <c r="T3096" i="58" s="1"/>
  <c r="V3096" i="58" s="1"/>
  <c r="R3097" i="58"/>
  <c r="T3097" i="58" s="1"/>
  <c r="V3097" i="58" s="1"/>
  <c r="R3098" i="58"/>
  <c r="T3098" i="58" s="1"/>
  <c r="V3098" i="58" s="1"/>
  <c r="R3099" i="58"/>
  <c r="T3099" i="58" s="1"/>
  <c r="V3099" i="58" s="1"/>
  <c r="R3100" i="58"/>
  <c r="T3100" i="58" s="1"/>
  <c r="V3100" i="58" s="1"/>
  <c r="R3101" i="58"/>
  <c r="T3101" i="58" s="1"/>
  <c r="V3101" i="58" s="1"/>
  <c r="R3102" i="58"/>
  <c r="T3102" i="58" s="1"/>
  <c r="V3102" i="58" s="1"/>
  <c r="R3103" i="58"/>
  <c r="T3103" i="58" s="1"/>
  <c r="V3103" i="58" s="1"/>
  <c r="R3104" i="58"/>
  <c r="T3104" i="58" s="1"/>
  <c r="V3104" i="58" s="1"/>
  <c r="R3105" i="58"/>
  <c r="T3105" i="58" s="1"/>
  <c r="V3105" i="58" s="1"/>
  <c r="R3106" i="58"/>
  <c r="T3106" i="58" s="1"/>
  <c r="V3106" i="58" s="1"/>
  <c r="X3094" i="58"/>
  <c r="X3095" i="58"/>
  <c r="X3096" i="58"/>
  <c r="X3097" i="58"/>
  <c r="X3098" i="58"/>
  <c r="X3099" i="58"/>
  <c r="X3100" i="58"/>
  <c r="X3101" i="58"/>
  <c r="X3102" i="58"/>
  <c r="X3103" i="58"/>
  <c r="X3104" i="58"/>
  <c r="X3105" i="58"/>
  <c r="X3106" i="58"/>
  <c r="AE3009" i="58"/>
  <c r="AE3008" i="58"/>
  <c r="A2963" i="58"/>
  <c r="A2964" i="58"/>
  <c r="A2965" i="58"/>
  <c r="A2966" i="58"/>
  <c r="A2967" i="58"/>
  <c r="A2968" i="58"/>
  <c r="A2969" i="58"/>
  <c r="A2970" i="58"/>
  <c r="B2963" i="58"/>
  <c r="B2964" i="58"/>
  <c r="B2965" i="58"/>
  <c r="B2966" i="58"/>
  <c r="B2967" i="58"/>
  <c r="B2968" i="58"/>
  <c r="B2969" i="58"/>
  <c r="B2970" i="58"/>
  <c r="D2963" i="58"/>
  <c r="E2963" i="58" s="1"/>
  <c r="D2964" i="58"/>
  <c r="E2964" i="58" s="1"/>
  <c r="D2965" i="58"/>
  <c r="E2965" i="58" s="1"/>
  <c r="D2966" i="58"/>
  <c r="E2966" i="58" s="1"/>
  <c r="D2967" i="58"/>
  <c r="E2967" i="58" s="1"/>
  <c r="D2968" i="58"/>
  <c r="E2968" i="58" s="1"/>
  <c r="D2969" i="58"/>
  <c r="E2969" i="58" s="1"/>
  <c r="D2970" i="58"/>
  <c r="E2970" i="58" s="1"/>
  <c r="F2963" i="58"/>
  <c r="F2964" i="58"/>
  <c r="F2965" i="58"/>
  <c r="F2966" i="58"/>
  <c r="F2967" i="58"/>
  <c r="F2968" i="58"/>
  <c r="F2969" i="58"/>
  <c r="F2970" i="58"/>
  <c r="J2963" i="58"/>
  <c r="J2964" i="58"/>
  <c r="J2965" i="58"/>
  <c r="J2966" i="58"/>
  <c r="J2967" i="58"/>
  <c r="J2968" i="58"/>
  <c r="J2969" i="58"/>
  <c r="J2970" i="58"/>
  <c r="K2963" i="58"/>
  <c r="K2964" i="58"/>
  <c r="K2965" i="58"/>
  <c r="K2966" i="58"/>
  <c r="K2967" i="58"/>
  <c r="K2968" i="58"/>
  <c r="K2969" i="58"/>
  <c r="K2970" i="58"/>
  <c r="M2963" i="58"/>
  <c r="M2964" i="58"/>
  <c r="M2965" i="58"/>
  <c r="M2966" i="58"/>
  <c r="M2967" i="58"/>
  <c r="M2968" i="58"/>
  <c r="M2969" i="58"/>
  <c r="M2970" i="58"/>
  <c r="P2963" i="58"/>
  <c r="P2964" i="58"/>
  <c r="P2965" i="58"/>
  <c r="P2966" i="58"/>
  <c r="P2967" i="58"/>
  <c r="P2968" i="58"/>
  <c r="P2969" i="58"/>
  <c r="P2970" i="58"/>
  <c r="Q2963" i="58"/>
  <c r="Q2964" i="58"/>
  <c r="Q2965" i="58"/>
  <c r="Q2966" i="58"/>
  <c r="Q2967" i="58"/>
  <c r="Q2968" i="58"/>
  <c r="Q2969" i="58"/>
  <c r="Q2970" i="58"/>
  <c r="R2963" i="58"/>
  <c r="T2963" i="58" s="1"/>
  <c r="V2963" i="58" s="1"/>
  <c r="R2964" i="58"/>
  <c r="T2964" i="58" s="1"/>
  <c r="V2964" i="58" s="1"/>
  <c r="R2965" i="58"/>
  <c r="T2965" i="58" s="1"/>
  <c r="V2965" i="58" s="1"/>
  <c r="R2966" i="58"/>
  <c r="T2966" i="58" s="1"/>
  <c r="V2966" i="58" s="1"/>
  <c r="R2967" i="58"/>
  <c r="T2967" i="58" s="1"/>
  <c r="V2967" i="58" s="1"/>
  <c r="R2968" i="58"/>
  <c r="T2968" i="58" s="1"/>
  <c r="V2968" i="58" s="1"/>
  <c r="R2969" i="58"/>
  <c r="T2969" i="58" s="1"/>
  <c r="V2969" i="58" s="1"/>
  <c r="R2970" i="58"/>
  <c r="T2970" i="58" s="1"/>
  <c r="V2970" i="58" s="1"/>
  <c r="X2963" i="58"/>
  <c r="X2964" i="58"/>
  <c r="X2965" i="58"/>
  <c r="X2966" i="58"/>
  <c r="X2967" i="58"/>
  <c r="X2968" i="58"/>
  <c r="X2969" i="58"/>
  <c r="X2970" i="58"/>
  <c r="A2971" i="58"/>
  <c r="A2972" i="58"/>
  <c r="A2973" i="58"/>
  <c r="A2974" i="58"/>
  <c r="A2975" i="58"/>
  <c r="A2976" i="58"/>
  <c r="A2977" i="58"/>
  <c r="A2978" i="58"/>
  <c r="B2971" i="58"/>
  <c r="B2972" i="58"/>
  <c r="B2973" i="58"/>
  <c r="B2974" i="58"/>
  <c r="B2975" i="58"/>
  <c r="B2976" i="58"/>
  <c r="B2977" i="58"/>
  <c r="B2978" i="58"/>
  <c r="D2971" i="58"/>
  <c r="E2971" i="58" s="1"/>
  <c r="D2972" i="58"/>
  <c r="E2972" i="58" s="1"/>
  <c r="D2973" i="58"/>
  <c r="E2973" i="58" s="1"/>
  <c r="D2974" i="58"/>
  <c r="E2974" i="58" s="1"/>
  <c r="D2975" i="58"/>
  <c r="E2975" i="58" s="1"/>
  <c r="D2976" i="58"/>
  <c r="E2976" i="58" s="1"/>
  <c r="D2977" i="58"/>
  <c r="E2977" i="58" s="1"/>
  <c r="D2978" i="58"/>
  <c r="E2978" i="58" s="1"/>
  <c r="F2971" i="58"/>
  <c r="F2972" i="58"/>
  <c r="F2973" i="58"/>
  <c r="F2974" i="58"/>
  <c r="F2975" i="58"/>
  <c r="F2976" i="58"/>
  <c r="F2977" i="58"/>
  <c r="F2978" i="58"/>
  <c r="J2971" i="58"/>
  <c r="J2972" i="58"/>
  <c r="J2973" i="58"/>
  <c r="J2974" i="58"/>
  <c r="J2975" i="58"/>
  <c r="J2976" i="58"/>
  <c r="J2977" i="58"/>
  <c r="J2978" i="58"/>
  <c r="K2971" i="58"/>
  <c r="K2972" i="58"/>
  <c r="K2973" i="58"/>
  <c r="K2974" i="58"/>
  <c r="K2975" i="58"/>
  <c r="K2976" i="58"/>
  <c r="K2977" i="58"/>
  <c r="K2978" i="58"/>
  <c r="M2971" i="58"/>
  <c r="M2972" i="58"/>
  <c r="M2973" i="58"/>
  <c r="M2974" i="58"/>
  <c r="M2975" i="58"/>
  <c r="M2976" i="58"/>
  <c r="M2977" i="58"/>
  <c r="M2978" i="58"/>
  <c r="P2971" i="58"/>
  <c r="P2972" i="58"/>
  <c r="P2973" i="58"/>
  <c r="P2974" i="58"/>
  <c r="P2975" i="58"/>
  <c r="P2976" i="58"/>
  <c r="P2977" i="58"/>
  <c r="P2978" i="58"/>
  <c r="Q2971" i="58"/>
  <c r="Q2972" i="58"/>
  <c r="Q2973" i="58"/>
  <c r="Q2974" i="58"/>
  <c r="Q2975" i="58"/>
  <c r="Q2976" i="58"/>
  <c r="Q2977" i="58"/>
  <c r="Q2978" i="58"/>
  <c r="R2971" i="58"/>
  <c r="T2971" i="58" s="1"/>
  <c r="V2971" i="58" s="1"/>
  <c r="R2972" i="58"/>
  <c r="T2972" i="58" s="1"/>
  <c r="V2972" i="58" s="1"/>
  <c r="R2973" i="58"/>
  <c r="T2973" i="58" s="1"/>
  <c r="V2973" i="58" s="1"/>
  <c r="R2974" i="58"/>
  <c r="T2974" i="58" s="1"/>
  <c r="V2974" i="58" s="1"/>
  <c r="R2975" i="58"/>
  <c r="T2975" i="58" s="1"/>
  <c r="V2975" i="58" s="1"/>
  <c r="R2976" i="58"/>
  <c r="T2976" i="58" s="1"/>
  <c r="V2976" i="58" s="1"/>
  <c r="R2977" i="58"/>
  <c r="T2977" i="58" s="1"/>
  <c r="V2977" i="58" s="1"/>
  <c r="R2978" i="58"/>
  <c r="T2978" i="58" s="1"/>
  <c r="V2978" i="58" s="1"/>
  <c r="X2971" i="58"/>
  <c r="X2972" i="58"/>
  <c r="X2973" i="58"/>
  <c r="X2974" i="58"/>
  <c r="X2975" i="58"/>
  <c r="X2976" i="58"/>
  <c r="X2977" i="58"/>
  <c r="X2978" i="58"/>
  <c r="A2979" i="58"/>
  <c r="A2980" i="58"/>
  <c r="A2981" i="58"/>
  <c r="A2982" i="58"/>
  <c r="A2983" i="58"/>
  <c r="A2984" i="58"/>
  <c r="A2985" i="58"/>
  <c r="A2986" i="58"/>
  <c r="B2979" i="58"/>
  <c r="B2980" i="58"/>
  <c r="B2981" i="58"/>
  <c r="B2982" i="58"/>
  <c r="B2983" i="58"/>
  <c r="B2984" i="58"/>
  <c r="B2985" i="58"/>
  <c r="B2986" i="58"/>
  <c r="D2979" i="58"/>
  <c r="E2979" i="58" s="1"/>
  <c r="D2980" i="58"/>
  <c r="E2980" i="58" s="1"/>
  <c r="D2981" i="58"/>
  <c r="E2981" i="58" s="1"/>
  <c r="D2982" i="58"/>
  <c r="E2982" i="58" s="1"/>
  <c r="D2983" i="58"/>
  <c r="E2983" i="58" s="1"/>
  <c r="D2984" i="58"/>
  <c r="E2984" i="58" s="1"/>
  <c r="D2985" i="58"/>
  <c r="E2985" i="58" s="1"/>
  <c r="D2986" i="58"/>
  <c r="E2986" i="58" s="1"/>
  <c r="F2979" i="58"/>
  <c r="F2980" i="58"/>
  <c r="F2981" i="58"/>
  <c r="F2982" i="58"/>
  <c r="F2983" i="58"/>
  <c r="F2984" i="58"/>
  <c r="F2985" i="58"/>
  <c r="F2986" i="58"/>
  <c r="J2979" i="58"/>
  <c r="J2980" i="58"/>
  <c r="J2981" i="58"/>
  <c r="J2982" i="58"/>
  <c r="J2983" i="58"/>
  <c r="J2984" i="58"/>
  <c r="J2985" i="58"/>
  <c r="J2986" i="58"/>
  <c r="K2979" i="58"/>
  <c r="K2980" i="58"/>
  <c r="K2981" i="58"/>
  <c r="K2982" i="58"/>
  <c r="K2983" i="58"/>
  <c r="K2984" i="58"/>
  <c r="K2985" i="58"/>
  <c r="K2986" i="58"/>
  <c r="M2979" i="58"/>
  <c r="M2980" i="58"/>
  <c r="M2981" i="58"/>
  <c r="M2982" i="58"/>
  <c r="M2983" i="58"/>
  <c r="M2984" i="58"/>
  <c r="M2985" i="58"/>
  <c r="M2986" i="58"/>
  <c r="P2979" i="58"/>
  <c r="P2980" i="58"/>
  <c r="P2981" i="58"/>
  <c r="P2982" i="58"/>
  <c r="P2983" i="58"/>
  <c r="P2984" i="58"/>
  <c r="P2985" i="58"/>
  <c r="P2986" i="58"/>
  <c r="Q2979" i="58"/>
  <c r="Q2980" i="58"/>
  <c r="Q2981" i="58"/>
  <c r="Q2982" i="58"/>
  <c r="Q2983" i="58"/>
  <c r="Q2984" i="58"/>
  <c r="Q2985" i="58"/>
  <c r="Q2986" i="58"/>
  <c r="R2979" i="58"/>
  <c r="T2979" i="58" s="1"/>
  <c r="V2979" i="58" s="1"/>
  <c r="R2980" i="58"/>
  <c r="T2980" i="58" s="1"/>
  <c r="V2980" i="58" s="1"/>
  <c r="R2981" i="58"/>
  <c r="T2981" i="58" s="1"/>
  <c r="V2981" i="58" s="1"/>
  <c r="R2982" i="58"/>
  <c r="T2982" i="58" s="1"/>
  <c r="V2982" i="58" s="1"/>
  <c r="R2983" i="58"/>
  <c r="T2983" i="58" s="1"/>
  <c r="V2983" i="58" s="1"/>
  <c r="R2984" i="58"/>
  <c r="T2984" i="58" s="1"/>
  <c r="V2984" i="58" s="1"/>
  <c r="R2985" i="58"/>
  <c r="T2985" i="58" s="1"/>
  <c r="V2985" i="58" s="1"/>
  <c r="R2986" i="58"/>
  <c r="T2986" i="58" s="1"/>
  <c r="V2986" i="58" s="1"/>
  <c r="X2979" i="58"/>
  <c r="X2980" i="58"/>
  <c r="X2981" i="58"/>
  <c r="X2982" i="58"/>
  <c r="X2983" i="58"/>
  <c r="X2984" i="58"/>
  <c r="X2985" i="58"/>
  <c r="X2986" i="58"/>
  <c r="A2987" i="58"/>
  <c r="A2988" i="58"/>
  <c r="A2989" i="58"/>
  <c r="A2990" i="58"/>
  <c r="A2991" i="58"/>
  <c r="A2992" i="58"/>
  <c r="A2993" i="58"/>
  <c r="A2994" i="58"/>
  <c r="B2987" i="58"/>
  <c r="B2988" i="58"/>
  <c r="B2989" i="58"/>
  <c r="B2990" i="58"/>
  <c r="B2991" i="58"/>
  <c r="B2992" i="58"/>
  <c r="B2993" i="58"/>
  <c r="B2994" i="58"/>
  <c r="D2987" i="58"/>
  <c r="E2987" i="58" s="1"/>
  <c r="D2988" i="58"/>
  <c r="E2988" i="58" s="1"/>
  <c r="D2989" i="58"/>
  <c r="E2989" i="58" s="1"/>
  <c r="D2990" i="58"/>
  <c r="E2990" i="58" s="1"/>
  <c r="D2991" i="58"/>
  <c r="E2991" i="58" s="1"/>
  <c r="D2992" i="58"/>
  <c r="E2992" i="58" s="1"/>
  <c r="D2993" i="58"/>
  <c r="E2993" i="58" s="1"/>
  <c r="D2994" i="58"/>
  <c r="E2994" i="58" s="1"/>
  <c r="F2987" i="58"/>
  <c r="F2988" i="58"/>
  <c r="F2989" i="58"/>
  <c r="F2990" i="58"/>
  <c r="F2991" i="58"/>
  <c r="F2992" i="58"/>
  <c r="F2993" i="58"/>
  <c r="F2994" i="58"/>
  <c r="J2987" i="58"/>
  <c r="J2988" i="58"/>
  <c r="J2989" i="58"/>
  <c r="J2990" i="58"/>
  <c r="J2991" i="58"/>
  <c r="J2992" i="58"/>
  <c r="J2993" i="58"/>
  <c r="J2994" i="58"/>
  <c r="K2987" i="58"/>
  <c r="K2988" i="58"/>
  <c r="K2989" i="58"/>
  <c r="K2990" i="58"/>
  <c r="K2991" i="58"/>
  <c r="K2992" i="58"/>
  <c r="K2993" i="58"/>
  <c r="K2994" i="58"/>
  <c r="M2987" i="58"/>
  <c r="M2988" i="58"/>
  <c r="M2989" i="58"/>
  <c r="M2990" i="58"/>
  <c r="M2991" i="58"/>
  <c r="M2992" i="58"/>
  <c r="M2993" i="58"/>
  <c r="M2994" i="58"/>
  <c r="P2987" i="58"/>
  <c r="P2988" i="58"/>
  <c r="P2989" i="58"/>
  <c r="P2990" i="58"/>
  <c r="P2991" i="58"/>
  <c r="P2992" i="58"/>
  <c r="P2993" i="58"/>
  <c r="P2994" i="58"/>
  <c r="Q2987" i="58"/>
  <c r="Q2988" i="58"/>
  <c r="Q2989" i="58"/>
  <c r="Q2990" i="58"/>
  <c r="Q2991" i="58"/>
  <c r="Q2992" i="58"/>
  <c r="Q2993" i="58"/>
  <c r="Q2994" i="58"/>
  <c r="R2987" i="58"/>
  <c r="T2987" i="58" s="1"/>
  <c r="V2987" i="58" s="1"/>
  <c r="R2988" i="58"/>
  <c r="T2988" i="58" s="1"/>
  <c r="V2988" i="58" s="1"/>
  <c r="R2989" i="58"/>
  <c r="T2989" i="58" s="1"/>
  <c r="V2989" i="58" s="1"/>
  <c r="R2990" i="58"/>
  <c r="T2990" i="58" s="1"/>
  <c r="V2990" i="58" s="1"/>
  <c r="R2991" i="58"/>
  <c r="T2991" i="58" s="1"/>
  <c r="V2991" i="58" s="1"/>
  <c r="R2992" i="58"/>
  <c r="T2992" i="58" s="1"/>
  <c r="V2992" i="58" s="1"/>
  <c r="R2993" i="58"/>
  <c r="T2993" i="58" s="1"/>
  <c r="V2993" i="58" s="1"/>
  <c r="R2994" i="58"/>
  <c r="T2994" i="58" s="1"/>
  <c r="V2994" i="58" s="1"/>
  <c r="X2987" i="58"/>
  <c r="X2988" i="58"/>
  <c r="X2989" i="58"/>
  <c r="X2990" i="58"/>
  <c r="X2991" i="58"/>
  <c r="X2992" i="58"/>
  <c r="X2993" i="58"/>
  <c r="X2994" i="58"/>
  <c r="A2995" i="58"/>
  <c r="A2996" i="58"/>
  <c r="A2997" i="58"/>
  <c r="A2998" i="58"/>
  <c r="A2999" i="58"/>
  <c r="A3000" i="58"/>
  <c r="A3001" i="58"/>
  <c r="A3002" i="58"/>
  <c r="B2995" i="58"/>
  <c r="B2996" i="58"/>
  <c r="B2997" i="58"/>
  <c r="B2998" i="58"/>
  <c r="B2999" i="58"/>
  <c r="B3000" i="58"/>
  <c r="B3001" i="58"/>
  <c r="B3002" i="58"/>
  <c r="D2995" i="58"/>
  <c r="E2995" i="58" s="1"/>
  <c r="D2996" i="58"/>
  <c r="E2996" i="58" s="1"/>
  <c r="D2997" i="58"/>
  <c r="E2997" i="58" s="1"/>
  <c r="D2998" i="58"/>
  <c r="E2998" i="58" s="1"/>
  <c r="D2999" i="58"/>
  <c r="E2999" i="58" s="1"/>
  <c r="D3000" i="58"/>
  <c r="E3000" i="58" s="1"/>
  <c r="D3001" i="58"/>
  <c r="E3001" i="58" s="1"/>
  <c r="D3002" i="58"/>
  <c r="E3002" i="58" s="1"/>
  <c r="F2995" i="58"/>
  <c r="F2996" i="58"/>
  <c r="F2997" i="58"/>
  <c r="F2998" i="58"/>
  <c r="F2999" i="58"/>
  <c r="F3000" i="58"/>
  <c r="F3001" i="58"/>
  <c r="F3002" i="58"/>
  <c r="J2995" i="58"/>
  <c r="J2996" i="58"/>
  <c r="J2997" i="58"/>
  <c r="J2998" i="58"/>
  <c r="J2999" i="58"/>
  <c r="J3000" i="58"/>
  <c r="J3001" i="58"/>
  <c r="J3002" i="58"/>
  <c r="K2995" i="58"/>
  <c r="K2996" i="58"/>
  <c r="K2997" i="58"/>
  <c r="K2998" i="58"/>
  <c r="K2999" i="58"/>
  <c r="K3000" i="58"/>
  <c r="K3001" i="58"/>
  <c r="K3002" i="58"/>
  <c r="M2995" i="58"/>
  <c r="M2996" i="58"/>
  <c r="M2997" i="58"/>
  <c r="M2998" i="58"/>
  <c r="M2999" i="58"/>
  <c r="M3000" i="58"/>
  <c r="M3001" i="58"/>
  <c r="M3002" i="58"/>
  <c r="P2995" i="58"/>
  <c r="P2996" i="58"/>
  <c r="P2997" i="58"/>
  <c r="P2998" i="58"/>
  <c r="P2999" i="58"/>
  <c r="P3000" i="58"/>
  <c r="P3001" i="58"/>
  <c r="P3002" i="58"/>
  <c r="Q2995" i="58"/>
  <c r="Q2996" i="58"/>
  <c r="Q2997" i="58"/>
  <c r="Q2998" i="58"/>
  <c r="Q2999" i="58"/>
  <c r="Q3000" i="58"/>
  <c r="Q3001" i="58"/>
  <c r="Q3002" i="58"/>
  <c r="R2995" i="58"/>
  <c r="T2995" i="58" s="1"/>
  <c r="V2995" i="58" s="1"/>
  <c r="R2996" i="58"/>
  <c r="T2996" i="58" s="1"/>
  <c r="V2996" i="58" s="1"/>
  <c r="R2997" i="58"/>
  <c r="T2997" i="58" s="1"/>
  <c r="V2997" i="58" s="1"/>
  <c r="R2998" i="58"/>
  <c r="T2998" i="58" s="1"/>
  <c r="V2998" i="58" s="1"/>
  <c r="R2999" i="58"/>
  <c r="T2999" i="58" s="1"/>
  <c r="V2999" i="58" s="1"/>
  <c r="R3000" i="58"/>
  <c r="T3000" i="58" s="1"/>
  <c r="V3000" i="58" s="1"/>
  <c r="R3001" i="58"/>
  <c r="T3001" i="58" s="1"/>
  <c r="V3001" i="58" s="1"/>
  <c r="R3002" i="58"/>
  <c r="T3002" i="58" s="1"/>
  <c r="V3002" i="58" s="1"/>
  <c r="X2995" i="58"/>
  <c r="X2996" i="58"/>
  <c r="X2997" i="58"/>
  <c r="X2998" i="58"/>
  <c r="X2999" i="58"/>
  <c r="X3000" i="58"/>
  <c r="X3001" i="58"/>
  <c r="X3002" i="58"/>
  <c r="A3003" i="58"/>
  <c r="A3004" i="58"/>
  <c r="A3005" i="58"/>
  <c r="A3006" i="58"/>
  <c r="A3007" i="58"/>
  <c r="A3008" i="58"/>
  <c r="A3009" i="58"/>
  <c r="A3010" i="58"/>
  <c r="B3003" i="58"/>
  <c r="B3004" i="58"/>
  <c r="B3005" i="58"/>
  <c r="B3006" i="58"/>
  <c r="B3007" i="58"/>
  <c r="B3008" i="58"/>
  <c r="B3009" i="58"/>
  <c r="B3010" i="58"/>
  <c r="D3003" i="58"/>
  <c r="E3003" i="58" s="1"/>
  <c r="D3004" i="58"/>
  <c r="E3004" i="58" s="1"/>
  <c r="D3005" i="58"/>
  <c r="E3005" i="58" s="1"/>
  <c r="D3006" i="58"/>
  <c r="E3006" i="58" s="1"/>
  <c r="D3007" i="58"/>
  <c r="E3007" i="58" s="1"/>
  <c r="D3008" i="58"/>
  <c r="E3008" i="58" s="1"/>
  <c r="D3009" i="58"/>
  <c r="E3009" i="58" s="1"/>
  <c r="D3010" i="58"/>
  <c r="E3010" i="58" s="1"/>
  <c r="F3003" i="58"/>
  <c r="F3004" i="58"/>
  <c r="F3005" i="58"/>
  <c r="F3006" i="58"/>
  <c r="F3007" i="58"/>
  <c r="F3008" i="58"/>
  <c r="F3009" i="58"/>
  <c r="F3010" i="58"/>
  <c r="J3003" i="58"/>
  <c r="J3004" i="58"/>
  <c r="J3005" i="58"/>
  <c r="J3006" i="58"/>
  <c r="J3007" i="58"/>
  <c r="J3008" i="58"/>
  <c r="J3009" i="58"/>
  <c r="J3010" i="58"/>
  <c r="K3003" i="58"/>
  <c r="K3004" i="58"/>
  <c r="K3005" i="58"/>
  <c r="K3006" i="58"/>
  <c r="K3007" i="58"/>
  <c r="K3008" i="58"/>
  <c r="K3009" i="58"/>
  <c r="K3010" i="58"/>
  <c r="M3003" i="58"/>
  <c r="M3004" i="58"/>
  <c r="M3005" i="58"/>
  <c r="M3006" i="58"/>
  <c r="M3007" i="58"/>
  <c r="M3008" i="58"/>
  <c r="M3009" i="58"/>
  <c r="M3010" i="58"/>
  <c r="P3003" i="58"/>
  <c r="P3004" i="58"/>
  <c r="P3005" i="58"/>
  <c r="P3006" i="58"/>
  <c r="P3007" i="58"/>
  <c r="P3008" i="58"/>
  <c r="P3009" i="58"/>
  <c r="P3010" i="58"/>
  <c r="Q3003" i="58"/>
  <c r="Q3004" i="58"/>
  <c r="Q3005" i="58"/>
  <c r="Q3006" i="58"/>
  <c r="Q3007" i="58"/>
  <c r="Q3008" i="58"/>
  <c r="Q3009" i="58"/>
  <c r="Q3010" i="58"/>
  <c r="R3003" i="58"/>
  <c r="T3003" i="58" s="1"/>
  <c r="V3003" i="58" s="1"/>
  <c r="R3004" i="58"/>
  <c r="T3004" i="58" s="1"/>
  <c r="V3004" i="58" s="1"/>
  <c r="R3005" i="58"/>
  <c r="T3005" i="58" s="1"/>
  <c r="V3005" i="58" s="1"/>
  <c r="R3006" i="58"/>
  <c r="T3006" i="58" s="1"/>
  <c r="V3006" i="58" s="1"/>
  <c r="R3007" i="58"/>
  <c r="T3007" i="58" s="1"/>
  <c r="V3007" i="58" s="1"/>
  <c r="R3008" i="58"/>
  <c r="T3008" i="58" s="1"/>
  <c r="V3008" i="58" s="1"/>
  <c r="R3009" i="58"/>
  <c r="T3009" i="58" s="1"/>
  <c r="V3009" i="58" s="1"/>
  <c r="R3010" i="58"/>
  <c r="T3010" i="58" s="1"/>
  <c r="V3010" i="58" s="1"/>
  <c r="X3003" i="58"/>
  <c r="X3004" i="58"/>
  <c r="X3005" i="58"/>
  <c r="X3006" i="58"/>
  <c r="X3007" i="58"/>
  <c r="X3008" i="58"/>
  <c r="X3009" i="58"/>
  <c r="X3010" i="58"/>
  <c r="A3011" i="58"/>
  <c r="A3012" i="58"/>
  <c r="A3013" i="58"/>
  <c r="A3014" i="58"/>
  <c r="A3015" i="58"/>
  <c r="A3107" i="58"/>
  <c r="A3108" i="58"/>
  <c r="A3109" i="58"/>
  <c r="B3011" i="58"/>
  <c r="B3012" i="58"/>
  <c r="B3013" i="58"/>
  <c r="B3014" i="58"/>
  <c r="B3015" i="58"/>
  <c r="B3107" i="58"/>
  <c r="B3108" i="58"/>
  <c r="B3109" i="58"/>
  <c r="D3011" i="58"/>
  <c r="E3011" i="58" s="1"/>
  <c r="D3012" i="58"/>
  <c r="E3012" i="58" s="1"/>
  <c r="D3013" i="58"/>
  <c r="E3013" i="58" s="1"/>
  <c r="D3014" i="58"/>
  <c r="E3014" i="58" s="1"/>
  <c r="D3015" i="58"/>
  <c r="E3015" i="58" s="1"/>
  <c r="D3107" i="58"/>
  <c r="E3107" i="58" s="1"/>
  <c r="D3108" i="58"/>
  <c r="E3108" i="58" s="1"/>
  <c r="D3109" i="58"/>
  <c r="E3109" i="58" s="1"/>
  <c r="F3011" i="58"/>
  <c r="F3012" i="58"/>
  <c r="F3013" i="58"/>
  <c r="F3014" i="58"/>
  <c r="F3015" i="58"/>
  <c r="F3107" i="58"/>
  <c r="F3108" i="58"/>
  <c r="F3109" i="58"/>
  <c r="J3011" i="58"/>
  <c r="J3012" i="58"/>
  <c r="J3013" i="58"/>
  <c r="J3014" i="58"/>
  <c r="J3015" i="58"/>
  <c r="J3107" i="58"/>
  <c r="J3108" i="58"/>
  <c r="J3109" i="58"/>
  <c r="K3011" i="58"/>
  <c r="K3012" i="58"/>
  <c r="K3013" i="58"/>
  <c r="K3014" i="58"/>
  <c r="K3015" i="58"/>
  <c r="K3107" i="58"/>
  <c r="K3108" i="58"/>
  <c r="K3109" i="58"/>
  <c r="M3011" i="58"/>
  <c r="M3012" i="58"/>
  <c r="M3013" i="58"/>
  <c r="M3014" i="58"/>
  <c r="M3015" i="58"/>
  <c r="M3107" i="58"/>
  <c r="M3108" i="58"/>
  <c r="M3109" i="58"/>
  <c r="P3011" i="58"/>
  <c r="P3012" i="58"/>
  <c r="P3013" i="58"/>
  <c r="P3014" i="58"/>
  <c r="P3015" i="58"/>
  <c r="P3107" i="58"/>
  <c r="P3108" i="58"/>
  <c r="P3109" i="58"/>
  <c r="Q3011" i="58"/>
  <c r="Q3012" i="58"/>
  <c r="Q3013" i="58"/>
  <c r="Q3014" i="58"/>
  <c r="Q3015" i="58"/>
  <c r="Q3107" i="58"/>
  <c r="Q3108" i="58"/>
  <c r="Q3109" i="58"/>
  <c r="R3011" i="58"/>
  <c r="T3011" i="58" s="1"/>
  <c r="V3011" i="58" s="1"/>
  <c r="R3012" i="58"/>
  <c r="T3012" i="58" s="1"/>
  <c r="V3012" i="58" s="1"/>
  <c r="R3013" i="58"/>
  <c r="T3013" i="58" s="1"/>
  <c r="V3013" i="58" s="1"/>
  <c r="R3014" i="58"/>
  <c r="T3014" i="58" s="1"/>
  <c r="V3014" i="58" s="1"/>
  <c r="R3015" i="58"/>
  <c r="T3015" i="58" s="1"/>
  <c r="V3015" i="58" s="1"/>
  <c r="R3107" i="58"/>
  <c r="T3107" i="58" s="1"/>
  <c r="V3107" i="58" s="1"/>
  <c r="R3108" i="58"/>
  <c r="T3108" i="58" s="1"/>
  <c r="V3108" i="58" s="1"/>
  <c r="R3109" i="58"/>
  <c r="T3109" i="58" s="1"/>
  <c r="V3109" i="58" s="1"/>
  <c r="X3011" i="58"/>
  <c r="X3012" i="58"/>
  <c r="X3013" i="58"/>
  <c r="X3014" i="58"/>
  <c r="X3015" i="58"/>
  <c r="X3107" i="58"/>
  <c r="X3108" i="58"/>
  <c r="X3109" i="58"/>
  <c r="A3110" i="58"/>
  <c r="A3111" i="58"/>
  <c r="A3112" i="58"/>
  <c r="A3113" i="58"/>
  <c r="A3114" i="58"/>
  <c r="A3115" i="58"/>
  <c r="A3120" i="58"/>
  <c r="A3121" i="58"/>
  <c r="B3110" i="58"/>
  <c r="B3111" i="58"/>
  <c r="B3112" i="58"/>
  <c r="B3113" i="58"/>
  <c r="B3114" i="58"/>
  <c r="B3115" i="58"/>
  <c r="B3120" i="58"/>
  <c r="B3121" i="58"/>
  <c r="D3110" i="58"/>
  <c r="E3110" i="58" s="1"/>
  <c r="D3111" i="58"/>
  <c r="E3111" i="58" s="1"/>
  <c r="D3112" i="58"/>
  <c r="E3112" i="58" s="1"/>
  <c r="D3113" i="58"/>
  <c r="E3113" i="58" s="1"/>
  <c r="D3114" i="58"/>
  <c r="E3114" i="58" s="1"/>
  <c r="D3115" i="58"/>
  <c r="E3115" i="58" s="1"/>
  <c r="D3120" i="58"/>
  <c r="E3120" i="58" s="1"/>
  <c r="D3121" i="58"/>
  <c r="E3121" i="58" s="1"/>
  <c r="F3110" i="58"/>
  <c r="F3111" i="58"/>
  <c r="F3112" i="58"/>
  <c r="F3113" i="58"/>
  <c r="F3114" i="58"/>
  <c r="F3115" i="58"/>
  <c r="F3120" i="58"/>
  <c r="F3121" i="58"/>
  <c r="J3110" i="58"/>
  <c r="J3111" i="58"/>
  <c r="J3112" i="58"/>
  <c r="J3113" i="58"/>
  <c r="J3114" i="58"/>
  <c r="J3115" i="58"/>
  <c r="J3120" i="58"/>
  <c r="J3121" i="58"/>
  <c r="K3110" i="58"/>
  <c r="K3111" i="58"/>
  <c r="K3112" i="58"/>
  <c r="K3113" i="58"/>
  <c r="K3114" i="58"/>
  <c r="K3115" i="58"/>
  <c r="K3120" i="58"/>
  <c r="K3121" i="58"/>
  <c r="M3110" i="58"/>
  <c r="M3111" i="58"/>
  <c r="M3112" i="58"/>
  <c r="M3113" i="58"/>
  <c r="M3114" i="58"/>
  <c r="M3115" i="58"/>
  <c r="M3120" i="58"/>
  <c r="M3121" i="58"/>
  <c r="P3110" i="58"/>
  <c r="P3111" i="58"/>
  <c r="P3112" i="58"/>
  <c r="P3113" i="58"/>
  <c r="P3114" i="58"/>
  <c r="P3115" i="58"/>
  <c r="P3120" i="58"/>
  <c r="P3121" i="58"/>
  <c r="Q3110" i="58"/>
  <c r="Q3111" i="58"/>
  <c r="Q3112" i="58"/>
  <c r="Q3113" i="58"/>
  <c r="Q3114" i="58"/>
  <c r="Q3115" i="58"/>
  <c r="Q3120" i="58"/>
  <c r="Q3121" i="58"/>
  <c r="R3110" i="58"/>
  <c r="T3110" i="58" s="1"/>
  <c r="V3110" i="58" s="1"/>
  <c r="R3111" i="58"/>
  <c r="T3111" i="58" s="1"/>
  <c r="V3111" i="58" s="1"/>
  <c r="R3112" i="58"/>
  <c r="T3112" i="58" s="1"/>
  <c r="V3112" i="58" s="1"/>
  <c r="R3113" i="58"/>
  <c r="T3113" i="58" s="1"/>
  <c r="V3113" i="58" s="1"/>
  <c r="R3114" i="58"/>
  <c r="T3114" i="58" s="1"/>
  <c r="V3114" i="58" s="1"/>
  <c r="R3115" i="58"/>
  <c r="T3115" i="58" s="1"/>
  <c r="V3115" i="58" s="1"/>
  <c r="R3120" i="58"/>
  <c r="T3120" i="58" s="1"/>
  <c r="V3120" i="58" s="1"/>
  <c r="R3121" i="58"/>
  <c r="T3121" i="58" s="1"/>
  <c r="V3121" i="58" s="1"/>
  <c r="X3110" i="58"/>
  <c r="X3111" i="58"/>
  <c r="X3112" i="58"/>
  <c r="X3113" i="58"/>
  <c r="X3114" i="58"/>
  <c r="X3115" i="58"/>
  <c r="X3120" i="58"/>
  <c r="X3121" i="58"/>
  <c r="A3122" i="58"/>
  <c r="A3123" i="58"/>
  <c r="A3124" i="58"/>
  <c r="A3125" i="58"/>
  <c r="A3126" i="58"/>
  <c r="A3127" i="58"/>
  <c r="A3128" i="58"/>
  <c r="A3129" i="58"/>
  <c r="B3122" i="58"/>
  <c r="B3123" i="58"/>
  <c r="B3124" i="58"/>
  <c r="B3125" i="58"/>
  <c r="B3126" i="58"/>
  <c r="B3127" i="58"/>
  <c r="B3128" i="58"/>
  <c r="B3129" i="58"/>
  <c r="D3122" i="58"/>
  <c r="E3122" i="58" s="1"/>
  <c r="D3123" i="58"/>
  <c r="E3123" i="58" s="1"/>
  <c r="D3124" i="58"/>
  <c r="E3124" i="58" s="1"/>
  <c r="D3125" i="58"/>
  <c r="E3125" i="58" s="1"/>
  <c r="D3126" i="58"/>
  <c r="E3126" i="58" s="1"/>
  <c r="D3127" i="58"/>
  <c r="E3127" i="58" s="1"/>
  <c r="D3128" i="58"/>
  <c r="E3128" i="58" s="1"/>
  <c r="D3129" i="58"/>
  <c r="E3129" i="58" s="1"/>
  <c r="F3122" i="58"/>
  <c r="F3123" i="58"/>
  <c r="F3124" i="58"/>
  <c r="F3125" i="58"/>
  <c r="F3126" i="58"/>
  <c r="F3127" i="58"/>
  <c r="F3128" i="58"/>
  <c r="F3129" i="58"/>
  <c r="J3122" i="58"/>
  <c r="J3123" i="58"/>
  <c r="J3124" i="58"/>
  <c r="J3125" i="58"/>
  <c r="J3126" i="58"/>
  <c r="J3127" i="58"/>
  <c r="J3128" i="58"/>
  <c r="J3129" i="58"/>
  <c r="K3122" i="58"/>
  <c r="K3123" i="58"/>
  <c r="K3124" i="58"/>
  <c r="K3125" i="58"/>
  <c r="K3126" i="58"/>
  <c r="K3127" i="58"/>
  <c r="K3128" i="58"/>
  <c r="K3129" i="58"/>
  <c r="M3122" i="58"/>
  <c r="M3123" i="58"/>
  <c r="M3124" i="58"/>
  <c r="M3125" i="58"/>
  <c r="M3126" i="58"/>
  <c r="M3127" i="58"/>
  <c r="M3128" i="58"/>
  <c r="M3129" i="58"/>
  <c r="P3122" i="58"/>
  <c r="P3123" i="58"/>
  <c r="P3124" i="58"/>
  <c r="P3125" i="58"/>
  <c r="P3126" i="58"/>
  <c r="P3127" i="58"/>
  <c r="P3128" i="58"/>
  <c r="P3129" i="58"/>
  <c r="Q3122" i="58"/>
  <c r="Q3123" i="58"/>
  <c r="Q3124" i="58"/>
  <c r="Q3125" i="58"/>
  <c r="Q3126" i="58"/>
  <c r="Q3127" i="58"/>
  <c r="Q3128" i="58"/>
  <c r="Q3129" i="58"/>
  <c r="R3122" i="58"/>
  <c r="T3122" i="58" s="1"/>
  <c r="V3122" i="58" s="1"/>
  <c r="R3123" i="58"/>
  <c r="T3123" i="58" s="1"/>
  <c r="V3123" i="58" s="1"/>
  <c r="R3124" i="58"/>
  <c r="T3124" i="58" s="1"/>
  <c r="V3124" i="58" s="1"/>
  <c r="R3125" i="58"/>
  <c r="T3125" i="58" s="1"/>
  <c r="V3125" i="58" s="1"/>
  <c r="R3126" i="58"/>
  <c r="T3126" i="58" s="1"/>
  <c r="V3126" i="58" s="1"/>
  <c r="R3127" i="58"/>
  <c r="T3127" i="58" s="1"/>
  <c r="V3127" i="58" s="1"/>
  <c r="R3128" i="58"/>
  <c r="T3128" i="58" s="1"/>
  <c r="V3128" i="58" s="1"/>
  <c r="R3129" i="58"/>
  <c r="T3129" i="58" s="1"/>
  <c r="V3129" i="58" s="1"/>
  <c r="X3122" i="58"/>
  <c r="X3123" i="58"/>
  <c r="X3124" i="58"/>
  <c r="X3125" i="58"/>
  <c r="X3126" i="58"/>
  <c r="X3127" i="58"/>
  <c r="X3128" i="58"/>
  <c r="X3129" i="58"/>
  <c r="A3130" i="58"/>
  <c r="A3131" i="58"/>
  <c r="A3132" i="58"/>
  <c r="A3133" i="58"/>
  <c r="A3134" i="58"/>
  <c r="A3135" i="58"/>
  <c r="A3136" i="58"/>
  <c r="A3137" i="58"/>
  <c r="B3130" i="58"/>
  <c r="B3131" i="58"/>
  <c r="B3132" i="58"/>
  <c r="B3133" i="58"/>
  <c r="B3134" i="58"/>
  <c r="B3135" i="58"/>
  <c r="B3136" i="58"/>
  <c r="B3137" i="58"/>
  <c r="D3130" i="58"/>
  <c r="E3130" i="58" s="1"/>
  <c r="D3131" i="58"/>
  <c r="E3131" i="58" s="1"/>
  <c r="D3132" i="58"/>
  <c r="E3132" i="58" s="1"/>
  <c r="D3133" i="58"/>
  <c r="E3133" i="58" s="1"/>
  <c r="D3134" i="58"/>
  <c r="E3134" i="58" s="1"/>
  <c r="D3135" i="58"/>
  <c r="E3135" i="58" s="1"/>
  <c r="D3136" i="58"/>
  <c r="E3136" i="58" s="1"/>
  <c r="D3137" i="58"/>
  <c r="E3137" i="58" s="1"/>
  <c r="F3130" i="58"/>
  <c r="F3131" i="58"/>
  <c r="F3132" i="58"/>
  <c r="F3133" i="58"/>
  <c r="F3134" i="58"/>
  <c r="F3135" i="58"/>
  <c r="F3136" i="58"/>
  <c r="F3137" i="58"/>
  <c r="J3130" i="58"/>
  <c r="J3131" i="58"/>
  <c r="J3132" i="58"/>
  <c r="J3133" i="58"/>
  <c r="J3134" i="58"/>
  <c r="J3135" i="58"/>
  <c r="J3136" i="58"/>
  <c r="J3137" i="58"/>
  <c r="K3130" i="58"/>
  <c r="K3131" i="58"/>
  <c r="K3132" i="58"/>
  <c r="K3133" i="58"/>
  <c r="K3134" i="58"/>
  <c r="K3135" i="58"/>
  <c r="K3136" i="58"/>
  <c r="K3137" i="58"/>
  <c r="M3130" i="58"/>
  <c r="M3131" i="58"/>
  <c r="M3132" i="58"/>
  <c r="M3133" i="58"/>
  <c r="M3134" i="58"/>
  <c r="M3135" i="58"/>
  <c r="M3136" i="58"/>
  <c r="M3137" i="58"/>
  <c r="P3130" i="58"/>
  <c r="P3131" i="58"/>
  <c r="P3132" i="58"/>
  <c r="P3133" i="58"/>
  <c r="P3134" i="58"/>
  <c r="P3135" i="58"/>
  <c r="P3136" i="58"/>
  <c r="P3137" i="58"/>
  <c r="Q3130" i="58"/>
  <c r="Q3131" i="58"/>
  <c r="Q3132" i="58"/>
  <c r="Q3133" i="58"/>
  <c r="Q3134" i="58"/>
  <c r="Q3135" i="58"/>
  <c r="Q3136" i="58"/>
  <c r="Q3137" i="58"/>
  <c r="R3130" i="58"/>
  <c r="T3130" i="58" s="1"/>
  <c r="V3130" i="58" s="1"/>
  <c r="R3131" i="58"/>
  <c r="T3131" i="58" s="1"/>
  <c r="V3131" i="58" s="1"/>
  <c r="R3132" i="58"/>
  <c r="T3132" i="58" s="1"/>
  <c r="V3132" i="58" s="1"/>
  <c r="R3133" i="58"/>
  <c r="T3133" i="58" s="1"/>
  <c r="V3133" i="58" s="1"/>
  <c r="R3134" i="58"/>
  <c r="T3134" i="58" s="1"/>
  <c r="V3134" i="58" s="1"/>
  <c r="R3135" i="58"/>
  <c r="T3135" i="58" s="1"/>
  <c r="V3135" i="58" s="1"/>
  <c r="R3136" i="58"/>
  <c r="T3136" i="58" s="1"/>
  <c r="V3136" i="58" s="1"/>
  <c r="R3137" i="58"/>
  <c r="T3137" i="58" s="1"/>
  <c r="V3137" i="58" s="1"/>
  <c r="X3130" i="58"/>
  <c r="X3131" i="58"/>
  <c r="X3132" i="58"/>
  <c r="X3133" i="58"/>
  <c r="X3134" i="58"/>
  <c r="X3135" i="58"/>
  <c r="X3136" i="58"/>
  <c r="X3137" i="58"/>
  <c r="A3138" i="58"/>
  <c r="A3139" i="58"/>
  <c r="A3179" i="58"/>
  <c r="A3180" i="58"/>
  <c r="A3181" i="58"/>
  <c r="A3182" i="58"/>
  <c r="A3183" i="58"/>
  <c r="A3184" i="58"/>
  <c r="B3138" i="58"/>
  <c r="B3139" i="58"/>
  <c r="B3179" i="58"/>
  <c r="B3180" i="58"/>
  <c r="B3181" i="58"/>
  <c r="B3182" i="58"/>
  <c r="B3183" i="58"/>
  <c r="B3184" i="58"/>
  <c r="D3138" i="58"/>
  <c r="E3138" i="58" s="1"/>
  <c r="D3139" i="58"/>
  <c r="E3139" i="58" s="1"/>
  <c r="D3179" i="58"/>
  <c r="E3179" i="58" s="1"/>
  <c r="D3180" i="58"/>
  <c r="E3180" i="58" s="1"/>
  <c r="D3181" i="58"/>
  <c r="E3181" i="58" s="1"/>
  <c r="D3182" i="58"/>
  <c r="E3182" i="58" s="1"/>
  <c r="D3183" i="58"/>
  <c r="E3183" i="58" s="1"/>
  <c r="D3184" i="58"/>
  <c r="E3184" i="58" s="1"/>
  <c r="F3138" i="58"/>
  <c r="F3139" i="58"/>
  <c r="F3179" i="58"/>
  <c r="F3180" i="58"/>
  <c r="F3181" i="58"/>
  <c r="F3182" i="58"/>
  <c r="F3183" i="58"/>
  <c r="F3184" i="58"/>
  <c r="J3138" i="58"/>
  <c r="J3139" i="58"/>
  <c r="J3179" i="58"/>
  <c r="J3180" i="58"/>
  <c r="J3181" i="58"/>
  <c r="J3182" i="58"/>
  <c r="J3183" i="58"/>
  <c r="J3184" i="58"/>
  <c r="K3138" i="58"/>
  <c r="K3139" i="58"/>
  <c r="K3179" i="58"/>
  <c r="K3180" i="58"/>
  <c r="K3181" i="58"/>
  <c r="K3182" i="58"/>
  <c r="K3183" i="58"/>
  <c r="K3184" i="58"/>
  <c r="M3138" i="58"/>
  <c r="M3139" i="58"/>
  <c r="M3179" i="58"/>
  <c r="M3180" i="58"/>
  <c r="M3181" i="58"/>
  <c r="M3182" i="58"/>
  <c r="M3183" i="58"/>
  <c r="M3184" i="58"/>
  <c r="P3138" i="58"/>
  <c r="P3139" i="58"/>
  <c r="P3179" i="58"/>
  <c r="P3180" i="58"/>
  <c r="P3181" i="58"/>
  <c r="P3182" i="58"/>
  <c r="P3183" i="58"/>
  <c r="P3184" i="58"/>
  <c r="Q3138" i="58"/>
  <c r="Q3139" i="58"/>
  <c r="Q3179" i="58"/>
  <c r="Q3180" i="58"/>
  <c r="Q3181" i="58"/>
  <c r="Q3182" i="58"/>
  <c r="Q3183" i="58"/>
  <c r="Q3184" i="58"/>
  <c r="R3138" i="58"/>
  <c r="T3138" i="58" s="1"/>
  <c r="V3138" i="58" s="1"/>
  <c r="R3139" i="58"/>
  <c r="T3139" i="58" s="1"/>
  <c r="V3139" i="58" s="1"/>
  <c r="R3179" i="58"/>
  <c r="T3179" i="58" s="1"/>
  <c r="V3179" i="58" s="1"/>
  <c r="R3180" i="58"/>
  <c r="T3180" i="58" s="1"/>
  <c r="V3180" i="58" s="1"/>
  <c r="R3181" i="58"/>
  <c r="T3181" i="58" s="1"/>
  <c r="V3181" i="58" s="1"/>
  <c r="R3182" i="58"/>
  <c r="T3182" i="58" s="1"/>
  <c r="V3182" i="58" s="1"/>
  <c r="R3183" i="58"/>
  <c r="T3183" i="58" s="1"/>
  <c r="V3183" i="58" s="1"/>
  <c r="R3184" i="58"/>
  <c r="T3184" i="58" s="1"/>
  <c r="V3184" i="58" s="1"/>
  <c r="X3138" i="58"/>
  <c r="X3139" i="58"/>
  <c r="X3179" i="58"/>
  <c r="X3180" i="58"/>
  <c r="X3181" i="58"/>
  <c r="X3182" i="58"/>
  <c r="X3183" i="58"/>
  <c r="X3184" i="58"/>
  <c r="AM1194" i="58"/>
  <c r="A2960" i="58"/>
  <c r="A2961" i="58"/>
  <c r="A2962" i="58"/>
  <c r="B2960" i="58"/>
  <c r="B2961" i="58"/>
  <c r="B2962" i="58"/>
  <c r="D2960" i="58"/>
  <c r="E2960" i="58" s="1"/>
  <c r="D2961" i="58"/>
  <c r="E2961" i="58" s="1"/>
  <c r="D2962" i="58"/>
  <c r="E2962" i="58" s="1"/>
  <c r="F2960" i="58"/>
  <c r="F2961" i="58"/>
  <c r="F2962" i="58"/>
  <c r="J2960" i="58"/>
  <c r="J2961" i="58"/>
  <c r="J2962" i="58"/>
  <c r="K2960" i="58"/>
  <c r="K2961" i="58"/>
  <c r="K2962" i="58"/>
  <c r="M2960" i="58"/>
  <c r="M2961" i="58"/>
  <c r="M2962" i="58"/>
  <c r="P2960" i="58"/>
  <c r="P2961" i="58"/>
  <c r="P2962" i="58"/>
  <c r="Q2960" i="58"/>
  <c r="Q2961" i="58"/>
  <c r="Q2962" i="58"/>
  <c r="R2960" i="58"/>
  <c r="T2960" i="58" s="1"/>
  <c r="V2960" i="58" s="1"/>
  <c r="R2961" i="58"/>
  <c r="T2961" i="58" s="1"/>
  <c r="V2961" i="58" s="1"/>
  <c r="R2962" i="58"/>
  <c r="T2962" i="58" s="1"/>
  <c r="V2962" i="58" s="1"/>
  <c r="X2960" i="58"/>
  <c r="X2961" i="58"/>
  <c r="X2962" i="58"/>
  <c r="A3185" i="58"/>
  <c r="A3474" i="58"/>
  <c r="A3475" i="58"/>
  <c r="B3185" i="58"/>
  <c r="B3474" i="58"/>
  <c r="B3475" i="58"/>
  <c r="D3185" i="58"/>
  <c r="E3185" i="58" s="1"/>
  <c r="D3474" i="58"/>
  <c r="E3474" i="58" s="1"/>
  <c r="D3475" i="58"/>
  <c r="E3475" i="58" s="1"/>
  <c r="F3185" i="58"/>
  <c r="F3474" i="58"/>
  <c r="F3475" i="58"/>
  <c r="J3185" i="58"/>
  <c r="J3474" i="58"/>
  <c r="J3475" i="58"/>
  <c r="K3185" i="58"/>
  <c r="K3474" i="58"/>
  <c r="K3475" i="58"/>
  <c r="M3185" i="58"/>
  <c r="M3474" i="58"/>
  <c r="M3475" i="58"/>
  <c r="P3185" i="58"/>
  <c r="P3474" i="58"/>
  <c r="P3475" i="58"/>
  <c r="Q3185" i="58"/>
  <c r="Q3474" i="58"/>
  <c r="Q3475" i="58"/>
  <c r="R3185" i="58"/>
  <c r="T3185" i="58" s="1"/>
  <c r="V3185" i="58" s="1"/>
  <c r="R3474" i="58"/>
  <c r="T3474" i="58" s="1"/>
  <c r="V3474" i="58" s="1"/>
  <c r="R3475" i="58"/>
  <c r="T3475" i="58" s="1"/>
  <c r="V3475" i="58" s="1"/>
  <c r="X3185" i="58"/>
  <c r="X3474" i="58"/>
  <c r="X3475" i="58"/>
  <c r="A3749" i="58"/>
  <c r="A3750" i="58"/>
  <c r="A3751" i="58"/>
  <c r="B3749" i="58"/>
  <c r="B3750" i="58"/>
  <c r="B3751" i="58"/>
  <c r="D3749" i="58"/>
  <c r="E3749" i="58" s="1"/>
  <c r="D3750" i="58"/>
  <c r="E3750" i="58" s="1"/>
  <c r="D3751" i="58"/>
  <c r="E3751" i="58" s="1"/>
  <c r="F3749" i="58"/>
  <c r="F3750" i="58"/>
  <c r="F3751" i="58"/>
  <c r="J3749" i="58"/>
  <c r="J3750" i="58"/>
  <c r="J3751" i="58"/>
  <c r="K3749" i="58"/>
  <c r="K3750" i="58"/>
  <c r="K3751" i="58"/>
  <c r="M3749" i="58"/>
  <c r="M3750" i="58"/>
  <c r="M3751" i="58"/>
  <c r="P3749" i="58"/>
  <c r="P3750" i="58"/>
  <c r="P3751" i="58"/>
  <c r="Q3749" i="58"/>
  <c r="Q3750" i="58"/>
  <c r="Q3751" i="58"/>
  <c r="R3749" i="58"/>
  <c r="T3749" i="58" s="1"/>
  <c r="V3749" i="58" s="1"/>
  <c r="R3750" i="58"/>
  <c r="T3750" i="58" s="1"/>
  <c r="V3750" i="58" s="1"/>
  <c r="R3751" i="58"/>
  <c r="T3751" i="58" s="1"/>
  <c r="V3751" i="58" s="1"/>
  <c r="X3749" i="58"/>
  <c r="X3750" i="58"/>
  <c r="X3751" i="58"/>
  <c r="W3036" i="58" l="1"/>
  <c r="W3023" i="58"/>
  <c r="Y3023" i="58"/>
  <c r="AN3023" i="58" s="1"/>
  <c r="Y3021" i="58"/>
  <c r="AN3021" i="58" s="1"/>
  <c r="W3021" i="58"/>
  <c r="W3020" i="58"/>
  <c r="Y3020" i="58"/>
  <c r="AN3020" i="58" s="1"/>
  <c r="Y3016" i="58"/>
  <c r="AN3016" i="58" s="1"/>
  <c r="W3016" i="58"/>
  <c r="W3018" i="58"/>
  <c r="Y3018" i="58"/>
  <c r="AN3018" i="58" s="1"/>
  <c r="W3022" i="58"/>
  <c r="Y3022" i="58"/>
  <c r="AN3022" i="58" s="1"/>
  <c r="Y3026" i="58"/>
  <c r="AN3026" i="58" s="1"/>
  <c r="W3026" i="58"/>
  <c r="W3025" i="58"/>
  <c r="Y3025" i="58"/>
  <c r="AN3025" i="58" s="1"/>
  <c r="W3028" i="58"/>
  <c r="Y3028" i="58"/>
  <c r="AN3028" i="58" s="1"/>
  <c r="W3027" i="58"/>
  <c r="Y3027" i="58"/>
  <c r="AN3027" i="58" s="1"/>
  <c r="Y3024" i="58"/>
  <c r="AN3024" i="58" s="1"/>
  <c r="W3024" i="58"/>
  <c r="Y3019" i="58"/>
  <c r="AN3019" i="58" s="1"/>
  <c r="W3019" i="58"/>
  <c r="W3017" i="58"/>
  <c r="Y3017" i="58"/>
  <c r="AN3017" i="58" s="1"/>
  <c r="Y3036" i="58"/>
  <c r="AN3036" i="58" s="1"/>
  <c r="Y3031" i="58"/>
  <c r="AN3031" i="58" s="1"/>
  <c r="W3031" i="58"/>
  <c r="Y3030" i="58"/>
  <c r="AN3030" i="58" s="1"/>
  <c r="W3030" i="58"/>
  <c r="W3035" i="58"/>
  <c r="Y3035" i="58"/>
  <c r="AN3035" i="58" s="1"/>
  <c r="Y3034" i="58"/>
  <c r="AN3034" i="58" s="1"/>
  <c r="W3034" i="58"/>
  <c r="Y3033" i="58"/>
  <c r="AN3033" i="58" s="1"/>
  <c r="W3033" i="58"/>
  <c r="Y3029" i="58"/>
  <c r="AN3029" i="58" s="1"/>
  <c r="W3029" i="58"/>
  <c r="W3041" i="58"/>
  <c r="Y3041" i="58"/>
  <c r="AN3041" i="58" s="1"/>
  <c r="Y3032" i="58"/>
  <c r="AN3032" i="58" s="1"/>
  <c r="W3032" i="58"/>
  <c r="Y3040" i="58"/>
  <c r="AN3040" i="58" s="1"/>
  <c r="W3040" i="58"/>
  <c r="W3039" i="58"/>
  <c r="Y3039" i="58"/>
  <c r="AN3039" i="58" s="1"/>
  <c r="W3038" i="58"/>
  <c r="Y3038" i="58"/>
  <c r="AN3038" i="58" s="1"/>
  <c r="W3037" i="58"/>
  <c r="Y3037" i="58"/>
  <c r="AN3037" i="58" s="1"/>
  <c r="Y3100" i="58"/>
  <c r="AN3100" i="58" s="1"/>
  <c r="W3088" i="58"/>
  <c r="W3058" i="58"/>
  <c r="Y3045" i="58"/>
  <c r="AN3045" i="58" s="1"/>
  <c r="W3045" i="58"/>
  <c r="W3048" i="58"/>
  <c r="Y3048" i="58"/>
  <c r="AN3048" i="58" s="1"/>
  <c r="Y3047" i="58"/>
  <c r="AN3047" i="58" s="1"/>
  <c r="W3047" i="58"/>
  <c r="Y3046" i="58"/>
  <c r="AN3046" i="58" s="1"/>
  <c r="W3046" i="58"/>
  <c r="Y3042" i="58"/>
  <c r="AN3042" i="58" s="1"/>
  <c r="W3042" i="58"/>
  <c r="Y3043" i="58"/>
  <c r="AN3043" i="58" s="1"/>
  <c r="W3043" i="58"/>
  <c r="Y3044" i="58"/>
  <c r="AN3044" i="58" s="1"/>
  <c r="W3044" i="58"/>
  <c r="W3053" i="58"/>
  <c r="Y3053" i="58"/>
  <c r="AN3053" i="58" s="1"/>
  <c r="W3054" i="58"/>
  <c r="Y3054" i="58"/>
  <c r="AN3054" i="58" s="1"/>
  <c r="W3052" i="58"/>
  <c r="Y3052" i="58"/>
  <c r="AN3052" i="58" s="1"/>
  <c r="W3051" i="58"/>
  <c r="Y3051" i="58"/>
  <c r="AN3051" i="58" s="1"/>
  <c r="W3050" i="58"/>
  <c r="Y3050" i="58"/>
  <c r="AN3050" i="58" s="1"/>
  <c r="W3049" i="58"/>
  <c r="Y3049" i="58"/>
  <c r="AN3049" i="58" s="1"/>
  <c r="W3075" i="58"/>
  <c r="Y3059" i="58"/>
  <c r="AN3059" i="58" s="1"/>
  <c r="W3059" i="58"/>
  <c r="W3057" i="58"/>
  <c r="Y3057" i="58"/>
  <c r="AN3057" i="58" s="1"/>
  <c r="W3062" i="58"/>
  <c r="Y3062" i="58"/>
  <c r="AN3062" i="58" s="1"/>
  <c r="W3060" i="58"/>
  <c r="Y3060" i="58"/>
  <c r="AN3060" i="58" s="1"/>
  <c r="Y3055" i="58"/>
  <c r="AN3055" i="58" s="1"/>
  <c r="W3055" i="58"/>
  <c r="W3066" i="58"/>
  <c r="Y3066" i="58"/>
  <c r="AN3066" i="58" s="1"/>
  <c r="W3064" i="58"/>
  <c r="Y3064" i="58"/>
  <c r="AN3064" i="58" s="1"/>
  <c r="Y3056" i="58"/>
  <c r="AN3056" i="58" s="1"/>
  <c r="W3056" i="58"/>
  <c r="Y3067" i="58"/>
  <c r="AN3067" i="58" s="1"/>
  <c r="W3067" i="58"/>
  <c r="W3065" i="58"/>
  <c r="Y3065" i="58"/>
  <c r="AN3065" i="58" s="1"/>
  <c r="W3063" i="58"/>
  <c r="Y3063" i="58"/>
  <c r="AN3063" i="58" s="1"/>
  <c r="W3061" i="58"/>
  <c r="Y3061" i="58"/>
  <c r="AN3061" i="58" s="1"/>
  <c r="Y3058" i="58"/>
  <c r="AN3058" i="58" s="1"/>
  <c r="W3089" i="58"/>
  <c r="Y3075" i="58"/>
  <c r="AN3075" i="58" s="1"/>
  <c r="Y3071" i="58"/>
  <c r="AN3071" i="58" s="1"/>
  <c r="W3071" i="58"/>
  <c r="W3073" i="58"/>
  <c r="Y3073" i="58"/>
  <c r="AN3073" i="58" s="1"/>
  <c r="W3072" i="58"/>
  <c r="Y3072" i="58"/>
  <c r="AN3072" i="58" s="1"/>
  <c r="Y3070" i="58"/>
  <c r="AN3070" i="58" s="1"/>
  <c r="W3070" i="58"/>
  <c r="Y3069" i="58"/>
  <c r="AN3069" i="58" s="1"/>
  <c r="W3069" i="58"/>
  <c r="W3074" i="58"/>
  <c r="Y3074" i="58"/>
  <c r="AN3074" i="58" s="1"/>
  <c r="W3080" i="58"/>
  <c r="Y3080" i="58"/>
  <c r="AN3080" i="58" s="1"/>
  <c r="Y3079" i="58"/>
  <c r="AN3079" i="58" s="1"/>
  <c r="W3079" i="58"/>
  <c r="W3078" i="58"/>
  <c r="Y3078" i="58"/>
  <c r="AN3078" i="58" s="1"/>
  <c r="W3077" i="58"/>
  <c r="Y3077" i="58"/>
  <c r="AN3077" i="58" s="1"/>
  <c r="W3076" i="58"/>
  <c r="Y3076" i="58"/>
  <c r="AN3076" i="58" s="1"/>
  <c r="Y3068" i="58"/>
  <c r="AN3068" i="58" s="1"/>
  <c r="W3068" i="58"/>
  <c r="Y3089" i="58"/>
  <c r="AN3089" i="58" s="1"/>
  <c r="W3097" i="58"/>
  <c r="Y3083" i="58"/>
  <c r="AN3083" i="58" s="1"/>
  <c r="W3083" i="58"/>
  <c r="Y3082" i="58"/>
  <c r="AN3082" i="58" s="1"/>
  <c r="W3082" i="58"/>
  <c r="W3087" i="58"/>
  <c r="Y3087" i="58"/>
  <c r="AN3087" i="58" s="1"/>
  <c r="W3086" i="58"/>
  <c r="Y3086" i="58"/>
  <c r="AN3086" i="58" s="1"/>
  <c r="Y3085" i="58"/>
  <c r="AN3085" i="58" s="1"/>
  <c r="W3085" i="58"/>
  <c r="Y3093" i="58"/>
  <c r="AN3093" i="58" s="1"/>
  <c r="W3093" i="58"/>
  <c r="W3090" i="58"/>
  <c r="Y3090" i="58"/>
  <c r="AN3090" i="58" s="1"/>
  <c r="Y3084" i="58"/>
  <c r="AN3084" i="58" s="1"/>
  <c r="W3084" i="58"/>
  <c r="Y3081" i="58"/>
  <c r="AN3081" i="58" s="1"/>
  <c r="W3081" i="58"/>
  <c r="W3092" i="58"/>
  <c r="Y3092" i="58"/>
  <c r="AN3092" i="58" s="1"/>
  <c r="W3091" i="58"/>
  <c r="Y3091" i="58"/>
  <c r="AN3091" i="58" s="1"/>
  <c r="W3100" i="58"/>
  <c r="Y3088" i="58"/>
  <c r="AN3088" i="58" s="1"/>
  <c r="W3095" i="58"/>
  <c r="Y3095" i="58"/>
  <c r="AN3095" i="58" s="1"/>
  <c r="W3101" i="58"/>
  <c r="Y3101" i="58"/>
  <c r="AN3101" i="58" s="1"/>
  <c r="W3105" i="58"/>
  <c r="Y3105" i="58"/>
  <c r="AN3105" i="58" s="1"/>
  <c r="W3099" i="58"/>
  <c r="Y3099" i="58"/>
  <c r="AN3099" i="58" s="1"/>
  <c r="Y3098" i="58"/>
  <c r="AN3098" i="58" s="1"/>
  <c r="W3098" i="58"/>
  <c r="Y3096" i="58"/>
  <c r="AN3096" i="58" s="1"/>
  <c r="W3096" i="58"/>
  <c r="Y3094" i="58"/>
  <c r="AN3094" i="58" s="1"/>
  <c r="W3094" i="58"/>
  <c r="W3106" i="58"/>
  <c r="Y3106" i="58"/>
  <c r="AN3106" i="58" s="1"/>
  <c r="W3104" i="58"/>
  <c r="Y3104" i="58"/>
  <c r="AN3104" i="58" s="1"/>
  <c r="W3103" i="58"/>
  <c r="Y3103" i="58"/>
  <c r="AN3103" i="58" s="1"/>
  <c r="W3102" i="58"/>
  <c r="Y3102" i="58"/>
  <c r="AN3102" i="58" s="1"/>
  <c r="Y3097" i="58"/>
  <c r="AN3097" i="58" s="1"/>
  <c r="W2966" i="58"/>
  <c r="Y2966" i="58"/>
  <c r="AN2966" i="58" s="1"/>
  <c r="W2965" i="58"/>
  <c r="Y2965" i="58"/>
  <c r="AN2965" i="58" s="1"/>
  <c r="W2963" i="58"/>
  <c r="Y2963" i="58"/>
  <c r="AN2963" i="58" s="1"/>
  <c r="W2970" i="58"/>
  <c r="Y2970" i="58"/>
  <c r="AN2970" i="58" s="1"/>
  <c r="Y2969" i="58"/>
  <c r="AN2969" i="58" s="1"/>
  <c r="W2969" i="58"/>
  <c r="W2968" i="58"/>
  <c r="Y2968" i="58"/>
  <c r="AN2968" i="58" s="1"/>
  <c r="W2967" i="58"/>
  <c r="Y2967" i="58"/>
  <c r="AN2967" i="58" s="1"/>
  <c r="Y2964" i="58"/>
  <c r="AN2964" i="58" s="1"/>
  <c r="W2964" i="58"/>
  <c r="W2986" i="58"/>
  <c r="Y2986" i="58"/>
  <c r="AN2986" i="58" s="1"/>
  <c r="Y2978" i="58"/>
  <c r="AN2978" i="58" s="1"/>
  <c r="W2978" i="58"/>
  <c r="W2977" i="58"/>
  <c r="Y2977" i="58"/>
  <c r="AN2977" i="58" s="1"/>
  <c r="W2975" i="58"/>
  <c r="Y2975" i="58"/>
  <c r="AN2975" i="58" s="1"/>
  <c r="Y2974" i="58"/>
  <c r="AN2974" i="58" s="1"/>
  <c r="W2974" i="58"/>
  <c r="W2985" i="58"/>
  <c r="Y2985" i="58"/>
  <c r="AN2985" i="58" s="1"/>
  <c r="W2983" i="58"/>
  <c r="Y2983" i="58"/>
  <c r="AN2983" i="58" s="1"/>
  <c r="W2979" i="58"/>
  <c r="Y2979" i="58"/>
  <c r="AN2979" i="58" s="1"/>
  <c r="W2976" i="58"/>
  <c r="Y2976" i="58"/>
  <c r="AN2976" i="58" s="1"/>
  <c r="W2973" i="58"/>
  <c r="Y2973" i="58"/>
  <c r="AN2973" i="58" s="1"/>
  <c r="W2972" i="58"/>
  <c r="Y2972" i="58"/>
  <c r="AN2972" i="58" s="1"/>
  <c r="W2984" i="58"/>
  <c r="Y2984" i="58"/>
  <c r="AN2984" i="58" s="1"/>
  <c r="W2971" i="58"/>
  <c r="Y2971" i="58"/>
  <c r="AN2971" i="58" s="1"/>
  <c r="W2982" i="58"/>
  <c r="Y2982" i="58"/>
  <c r="AN2982" i="58" s="1"/>
  <c r="W2981" i="58"/>
  <c r="Y2981" i="58"/>
  <c r="AN2981" i="58" s="1"/>
  <c r="W2980" i="58"/>
  <c r="Y2980" i="58"/>
  <c r="AN2980" i="58" s="1"/>
  <c r="W3007" i="58"/>
  <c r="Y3007" i="58"/>
  <c r="AN3007" i="58" s="1"/>
  <c r="Y3010" i="58"/>
  <c r="AN3010" i="58" s="1"/>
  <c r="W3010" i="58"/>
  <c r="W2994" i="58"/>
  <c r="Y2994" i="58"/>
  <c r="AN2994" i="58" s="1"/>
  <c r="W3009" i="58"/>
  <c r="Y3009" i="58"/>
  <c r="AN3009" i="58" s="1"/>
  <c r="W3006" i="58"/>
  <c r="Y3006" i="58"/>
  <c r="AN3006" i="58" s="1"/>
  <c r="W2990" i="58"/>
  <c r="Y2990" i="58"/>
  <c r="AN2990" i="58" s="1"/>
  <c r="W3005" i="58"/>
  <c r="Y3005" i="58"/>
  <c r="AN3005" i="58" s="1"/>
  <c r="W3003" i="58"/>
  <c r="Y3003" i="58"/>
  <c r="AN3003" i="58" s="1"/>
  <c r="W2987" i="58"/>
  <c r="Y2987" i="58"/>
  <c r="AN2987" i="58" s="1"/>
  <c r="W3109" i="58"/>
  <c r="Y3109" i="58"/>
  <c r="AN3109" i="58" s="1"/>
  <c r="W3108" i="58"/>
  <c r="Y3108" i="58"/>
  <c r="AN3108" i="58" s="1"/>
  <c r="W3000" i="58"/>
  <c r="Y3000" i="58"/>
  <c r="AN3000" i="58" s="1"/>
  <c r="W2999" i="58"/>
  <c r="Y2999" i="58"/>
  <c r="AN2999" i="58" s="1"/>
  <c r="W3014" i="58"/>
  <c r="Y3014" i="58"/>
  <c r="AN3014" i="58" s="1"/>
  <c r="W3013" i="58"/>
  <c r="Y3013" i="58"/>
  <c r="AN3013" i="58" s="1"/>
  <c r="W3012" i="58"/>
  <c r="Y3012" i="58"/>
  <c r="AN3012" i="58" s="1"/>
  <c r="W2996" i="58"/>
  <c r="Y2996" i="58"/>
  <c r="AN2996" i="58" s="1"/>
  <c r="W2993" i="58"/>
  <c r="Y2993" i="58"/>
  <c r="AN2993" i="58" s="1"/>
  <c r="W3008" i="58"/>
  <c r="Y3008" i="58"/>
  <c r="AN3008" i="58" s="1"/>
  <c r="W2992" i="58"/>
  <c r="Y2992" i="58"/>
  <c r="AN2992" i="58" s="1"/>
  <c r="W2991" i="58"/>
  <c r="Y2991" i="58"/>
  <c r="AN2991" i="58" s="1"/>
  <c r="W2989" i="58"/>
  <c r="Y2989" i="58"/>
  <c r="AN2989" i="58" s="1"/>
  <c r="W3004" i="58"/>
  <c r="Y3004" i="58"/>
  <c r="AN3004" i="58" s="1"/>
  <c r="W2988" i="58"/>
  <c r="Y2988" i="58"/>
  <c r="AN2988" i="58" s="1"/>
  <c r="Y3002" i="58"/>
  <c r="AN3002" i="58" s="1"/>
  <c r="W3002" i="58"/>
  <c r="W3001" i="58"/>
  <c r="Y3001" i="58"/>
  <c r="AN3001" i="58" s="1"/>
  <c r="W3107" i="58"/>
  <c r="Y3107" i="58"/>
  <c r="AN3107" i="58" s="1"/>
  <c r="W3015" i="58"/>
  <c r="Y3015" i="58"/>
  <c r="AN3015" i="58" s="1"/>
  <c r="W2998" i="58"/>
  <c r="Y2998" i="58"/>
  <c r="AN2998" i="58" s="1"/>
  <c r="W2997" i="58"/>
  <c r="Y2997" i="58"/>
  <c r="AN2997" i="58" s="1"/>
  <c r="W3011" i="58"/>
  <c r="Y3011" i="58"/>
  <c r="AN3011" i="58" s="1"/>
  <c r="W2995" i="58"/>
  <c r="Y2995" i="58"/>
  <c r="AN2995" i="58" s="1"/>
  <c r="W3115" i="58"/>
  <c r="Y3115" i="58"/>
  <c r="AN3115" i="58" s="1"/>
  <c r="W3114" i="58"/>
  <c r="Y3114" i="58"/>
  <c r="AN3114" i="58" s="1"/>
  <c r="W3113" i="58"/>
  <c r="Y3113" i="58"/>
  <c r="AN3113" i="58" s="1"/>
  <c r="W3110" i="58"/>
  <c r="Y3110" i="58"/>
  <c r="AN3110" i="58" s="1"/>
  <c r="W3120" i="58"/>
  <c r="Y3120" i="58"/>
  <c r="AN3120" i="58" s="1"/>
  <c r="W3111" i="58"/>
  <c r="Y3111" i="58"/>
  <c r="AN3111" i="58" s="1"/>
  <c r="W3121" i="58"/>
  <c r="Y3121" i="58"/>
  <c r="AN3121" i="58" s="1"/>
  <c r="W3112" i="58"/>
  <c r="Y3112" i="58"/>
  <c r="AN3112" i="58" s="1"/>
  <c r="W3129" i="58"/>
  <c r="Y3129" i="58"/>
  <c r="AN3129" i="58" s="1"/>
  <c r="W3136" i="58"/>
  <c r="Y3136" i="58"/>
  <c r="AN3136" i="58" s="1"/>
  <c r="W3127" i="58"/>
  <c r="Y3127" i="58"/>
  <c r="AN3127" i="58" s="1"/>
  <c r="W3126" i="58"/>
  <c r="Y3126" i="58"/>
  <c r="AN3126" i="58" s="1"/>
  <c r="W3135" i="58"/>
  <c r="Y3135" i="58"/>
  <c r="AN3135" i="58" s="1"/>
  <c r="W3132" i="58"/>
  <c r="Y3132" i="58"/>
  <c r="AN3132" i="58" s="1"/>
  <c r="W3125" i="58"/>
  <c r="Y3125" i="58"/>
  <c r="AN3125" i="58" s="1"/>
  <c r="W3124" i="58"/>
  <c r="Y3124" i="58"/>
  <c r="AN3124" i="58" s="1"/>
  <c r="W3133" i="58"/>
  <c r="Y3133" i="58"/>
  <c r="AN3133" i="58" s="1"/>
  <c r="W3137" i="58"/>
  <c r="Y3137" i="58"/>
  <c r="AN3137" i="58" s="1"/>
  <c r="W3131" i="58"/>
  <c r="Y3131" i="58"/>
  <c r="AN3131" i="58" s="1"/>
  <c r="W3128" i="58"/>
  <c r="Y3128" i="58"/>
  <c r="AN3128" i="58" s="1"/>
  <c r="W3123" i="58"/>
  <c r="Y3123" i="58"/>
  <c r="AN3123" i="58" s="1"/>
  <c r="W3122" i="58"/>
  <c r="Y3122" i="58"/>
  <c r="AN3122" i="58" s="1"/>
  <c r="W3134" i="58"/>
  <c r="Y3134" i="58"/>
  <c r="AN3134" i="58" s="1"/>
  <c r="W3130" i="58"/>
  <c r="Y3130" i="58"/>
  <c r="AN3130" i="58" s="1"/>
  <c r="Y3184" i="58"/>
  <c r="AN3184" i="58" s="1"/>
  <c r="W3184" i="58"/>
  <c r="W3182" i="58"/>
  <c r="Y3182" i="58"/>
  <c r="AN3182" i="58" s="1"/>
  <c r="W3180" i="58"/>
  <c r="Y3180" i="58"/>
  <c r="AN3180" i="58" s="1"/>
  <c r="W3179" i="58"/>
  <c r="Y3179" i="58"/>
  <c r="AN3179" i="58" s="1"/>
  <c r="W3138" i="58"/>
  <c r="Y3138" i="58"/>
  <c r="AN3138" i="58" s="1"/>
  <c r="W3183" i="58"/>
  <c r="Y3183" i="58"/>
  <c r="AN3183" i="58" s="1"/>
  <c r="Y3181" i="58"/>
  <c r="AN3181" i="58" s="1"/>
  <c r="W3181" i="58"/>
  <c r="W3139" i="58"/>
  <c r="Y3139" i="58"/>
  <c r="AN3139" i="58" s="1"/>
  <c r="W3751" i="58"/>
  <c r="Y3751" i="58"/>
  <c r="AN3751" i="58" s="1"/>
  <c r="W3750" i="58"/>
  <c r="Y3750" i="58"/>
  <c r="AN3750" i="58" s="1"/>
  <c r="Y3475" i="58"/>
  <c r="AN3475" i="58" s="1"/>
  <c r="W3475" i="58"/>
  <c r="Y3474" i="58"/>
  <c r="AN3474" i="58" s="1"/>
  <c r="W3474" i="58"/>
  <c r="Y3185" i="58"/>
  <c r="AN3185" i="58" s="1"/>
  <c r="W3185" i="58"/>
  <c r="Y3749" i="58"/>
  <c r="AN3749" i="58" s="1"/>
  <c r="W3749" i="58"/>
  <c r="Y2962" i="58"/>
  <c r="AN2962" i="58" s="1"/>
  <c r="W2962" i="58"/>
  <c r="Y2961" i="58"/>
  <c r="AN2961" i="58" s="1"/>
  <c r="W2961" i="58"/>
  <c r="W2960" i="58"/>
  <c r="Y2960" i="58"/>
  <c r="AN2960" i="58" s="1"/>
  <c r="AE2939" i="58" l="1"/>
  <c r="AE2938" i="58"/>
  <c r="AE2932" i="58"/>
  <c r="AE2931" i="58"/>
  <c r="AE2912" i="58"/>
  <c r="A2905" i="58"/>
  <c r="A2906" i="58"/>
  <c r="A2907" i="58"/>
  <c r="A2908" i="58"/>
  <c r="A2909" i="58"/>
  <c r="A2910" i="58"/>
  <c r="A2911" i="58"/>
  <c r="A2912" i="58"/>
  <c r="A2913" i="58"/>
  <c r="B2905" i="58"/>
  <c r="B2906" i="58"/>
  <c r="B2907" i="58"/>
  <c r="B2908" i="58"/>
  <c r="B2909" i="58"/>
  <c r="B2910" i="58"/>
  <c r="B2911" i="58"/>
  <c r="B2912" i="58"/>
  <c r="B2913" i="58"/>
  <c r="D2905" i="58"/>
  <c r="E2905" i="58" s="1"/>
  <c r="D2906" i="58"/>
  <c r="E2906" i="58" s="1"/>
  <c r="D2907" i="58"/>
  <c r="E2907" i="58" s="1"/>
  <c r="D2908" i="58"/>
  <c r="E2908" i="58" s="1"/>
  <c r="D2909" i="58"/>
  <c r="E2909" i="58" s="1"/>
  <c r="D2910" i="58"/>
  <c r="E2910" i="58" s="1"/>
  <c r="D2911" i="58"/>
  <c r="E2911" i="58" s="1"/>
  <c r="D2912" i="58"/>
  <c r="E2912" i="58" s="1"/>
  <c r="D2913" i="58"/>
  <c r="E2913" i="58" s="1"/>
  <c r="F2905" i="58"/>
  <c r="F2906" i="58"/>
  <c r="F2907" i="58"/>
  <c r="F2908" i="58"/>
  <c r="F2909" i="58"/>
  <c r="F2910" i="58"/>
  <c r="F2911" i="58"/>
  <c r="F2912" i="58"/>
  <c r="F2913" i="58"/>
  <c r="J2905" i="58"/>
  <c r="J2906" i="58"/>
  <c r="J2907" i="58"/>
  <c r="J2908" i="58"/>
  <c r="J2909" i="58"/>
  <c r="J2910" i="58"/>
  <c r="J2911" i="58"/>
  <c r="J2912" i="58"/>
  <c r="J2913" i="58"/>
  <c r="K2905" i="58"/>
  <c r="K2906" i="58"/>
  <c r="K2907" i="58"/>
  <c r="K2908" i="58"/>
  <c r="K2909" i="58"/>
  <c r="K2910" i="58"/>
  <c r="K2911" i="58"/>
  <c r="K2912" i="58"/>
  <c r="K2913" i="58"/>
  <c r="M2905" i="58"/>
  <c r="M2906" i="58"/>
  <c r="M2907" i="58"/>
  <c r="M2908" i="58"/>
  <c r="M2909" i="58"/>
  <c r="M2910" i="58"/>
  <c r="M2911" i="58"/>
  <c r="M2912" i="58"/>
  <c r="M2913" i="58"/>
  <c r="P2905" i="58"/>
  <c r="P2906" i="58"/>
  <c r="P2907" i="58"/>
  <c r="P2908" i="58"/>
  <c r="P2909" i="58"/>
  <c r="P2910" i="58"/>
  <c r="P2911" i="58"/>
  <c r="P2912" i="58"/>
  <c r="P2913" i="58"/>
  <c r="Q2905" i="58"/>
  <c r="Q2906" i="58"/>
  <c r="Q2907" i="58"/>
  <c r="Q2908" i="58"/>
  <c r="Q2909" i="58"/>
  <c r="Q2910" i="58"/>
  <c r="Q2911" i="58"/>
  <c r="Q2912" i="58"/>
  <c r="Q2913" i="58"/>
  <c r="R2905" i="58"/>
  <c r="T2905" i="58" s="1"/>
  <c r="V2905" i="58" s="1"/>
  <c r="R2906" i="58"/>
  <c r="T2906" i="58" s="1"/>
  <c r="V2906" i="58" s="1"/>
  <c r="R2907" i="58"/>
  <c r="T2907" i="58" s="1"/>
  <c r="V2907" i="58" s="1"/>
  <c r="R2908" i="58"/>
  <c r="T2908" i="58" s="1"/>
  <c r="V2908" i="58" s="1"/>
  <c r="R2909" i="58"/>
  <c r="T2909" i="58" s="1"/>
  <c r="V2909" i="58" s="1"/>
  <c r="R2910" i="58"/>
  <c r="T2910" i="58" s="1"/>
  <c r="V2910" i="58" s="1"/>
  <c r="R2911" i="58"/>
  <c r="T2911" i="58" s="1"/>
  <c r="V2911" i="58" s="1"/>
  <c r="R2912" i="58"/>
  <c r="T2912" i="58" s="1"/>
  <c r="V2912" i="58" s="1"/>
  <c r="R2913" i="58"/>
  <c r="T2913" i="58" s="1"/>
  <c r="V2913" i="58" s="1"/>
  <c r="X2905" i="58"/>
  <c r="X2906" i="58"/>
  <c r="X2907" i="58"/>
  <c r="X2908" i="58"/>
  <c r="X2909" i="58"/>
  <c r="X2910" i="58"/>
  <c r="X2911" i="58"/>
  <c r="X2912" i="58"/>
  <c r="X2913" i="58"/>
  <c r="W2911" i="58" l="1"/>
  <c r="Y2911" i="58"/>
  <c r="AN2911" i="58" s="1"/>
  <c r="W2906" i="58"/>
  <c r="Y2906" i="58"/>
  <c r="AN2906" i="58" s="1"/>
  <c r="W2905" i="58"/>
  <c r="Y2905" i="58"/>
  <c r="AN2905" i="58" s="1"/>
  <c r="Y2913" i="58"/>
  <c r="AN2913" i="58" s="1"/>
  <c r="W2913" i="58"/>
  <c r="Y2910" i="58"/>
  <c r="AN2910" i="58" s="1"/>
  <c r="W2910" i="58"/>
  <c r="W2909" i="58"/>
  <c r="Y2909" i="58"/>
  <c r="AN2909" i="58" s="1"/>
  <c r="Y2908" i="58"/>
  <c r="AN2908" i="58" s="1"/>
  <c r="W2908" i="58"/>
  <c r="W2907" i="58"/>
  <c r="Y2907" i="58"/>
  <c r="AN2907" i="58" s="1"/>
  <c r="W2912" i="58"/>
  <c r="Y2912" i="58"/>
  <c r="AN2912" i="58" s="1"/>
  <c r="A2885" i="58" l="1"/>
  <c r="A2886" i="58"/>
  <c r="A2887" i="58"/>
  <c r="A2888" i="58"/>
  <c r="A2889" i="58"/>
  <c r="A2890" i="58"/>
  <c r="A2891" i="58"/>
  <c r="A2892" i="58"/>
  <c r="A2893" i="58"/>
  <c r="A2894" i="58"/>
  <c r="B2885" i="58"/>
  <c r="B2886" i="58"/>
  <c r="B2887" i="58"/>
  <c r="B2888" i="58"/>
  <c r="B2889" i="58"/>
  <c r="B2890" i="58"/>
  <c r="B2891" i="58"/>
  <c r="B2892" i="58"/>
  <c r="B2893" i="58"/>
  <c r="B2894" i="58"/>
  <c r="D2885" i="58"/>
  <c r="E2885" i="58" s="1"/>
  <c r="D2886" i="58"/>
  <c r="E2886" i="58" s="1"/>
  <c r="D2887" i="58"/>
  <c r="E2887" i="58" s="1"/>
  <c r="D2888" i="58"/>
  <c r="E2888" i="58" s="1"/>
  <c r="D2889" i="58"/>
  <c r="E2889" i="58" s="1"/>
  <c r="D2890" i="58"/>
  <c r="E2890" i="58" s="1"/>
  <c r="D2891" i="58"/>
  <c r="E2891" i="58" s="1"/>
  <c r="D2892" i="58"/>
  <c r="E2892" i="58" s="1"/>
  <c r="D2893" i="58"/>
  <c r="E2893" i="58" s="1"/>
  <c r="D2894" i="58"/>
  <c r="E2894" i="58" s="1"/>
  <c r="F2885" i="58"/>
  <c r="F2886" i="58"/>
  <c r="F2887" i="58"/>
  <c r="F2888" i="58"/>
  <c r="F2889" i="58"/>
  <c r="F2890" i="58"/>
  <c r="F2891" i="58"/>
  <c r="F2892" i="58"/>
  <c r="F2893" i="58"/>
  <c r="F2894" i="58"/>
  <c r="J2885" i="58"/>
  <c r="J2886" i="58"/>
  <c r="J2887" i="58"/>
  <c r="J2888" i="58"/>
  <c r="J2889" i="58"/>
  <c r="J2890" i="58"/>
  <c r="J2891" i="58"/>
  <c r="J2892" i="58"/>
  <c r="J2893" i="58"/>
  <c r="J2894" i="58"/>
  <c r="K2885" i="58"/>
  <c r="K2886" i="58"/>
  <c r="K2887" i="58"/>
  <c r="K2888" i="58"/>
  <c r="K2889" i="58"/>
  <c r="K2890" i="58"/>
  <c r="K2891" i="58"/>
  <c r="K2892" i="58"/>
  <c r="K2893" i="58"/>
  <c r="K2894" i="58"/>
  <c r="M2885" i="58"/>
  <c r="M2886" i="58"/>
  <c r="M2887" i="58"/>
  <c r="M2888" i="58"/>
  <c r="M2889" i="58"/>
  <c r="M2890" i="58"/>
  <c r="M2891" i="58"/>
  <c r="M2892" i="58"/>
  <c r="M2893" i="58"/>
  <c r="M2894" i="58"/>
  <c r="P2885" i="58"/>
  <c r="P2886" i="58"/>
  <c r="P2887" i="58"/>
  <c r="P2888" i="58"/>
  <c r="P2889" i="58"/>
  <c r="P2890" i="58"/>
  <c r="P2891" i="58"/>
  <c r="P2892" i="58"/>
  <c r="P2893" i="58"/>
  <c r="P2894" i="58"/>
  <c r="Q2885" i="58"/>
  <c r="Q2886" i="58"/>
  <c r="Q2887" i="58"/>
  <c r="Q2888" i="58"/>
  <c r="Q2889" i="58"/>
  <c r="Q2890" i="58"/>
  <c r="Q2891" i="58"/>
  <c r="Q2892" i="58"/>
  <c r="Q2893" i="58"/>
  <c r="Q2894" i="58"/>
  <c r="R2885" i="58"/>
  <c r="T2885" i="58" s="1"/>
  <c r="V2885" i="58" s="1"/>
  <c r="R2886" i="58"/>
  <c r="T2886" i="58" s="1"/>
  <c r="V2886" i="58" s="1"/>
  <c r="R2887" i="58"/>
  <c r="T2887" i="58" s="1"/>
  <c r="V2887" i="58" s="1"/>
  <c r="R2888" i="58"/>
  <c r="T2888" i="58" s="1"/>
  <c r="V2888" i="58" s="1"/>
  <c r="R2889" i="58"/>
  <c r="T2889" i="58" s="1"/>
  <c r="V2889" i="58" s="1"/>
  <c r="R2890" i="58"/>
  <c r="T2890" i="58" s="1"/>
  <c r="V2890" i="58" s="1"/>
  <c r="R2891" i="58"/>
  <c r="T2891" i="58" s="1"/>
  <c r="V2891" i="58" s="1"/>
  <c r="R2892" i="58"/>
  <c r="T2892" i="58" s="1"/>
  <c r="V2892" i="58" s="1"/>
  <c r="R2893" i="58"/>
  <c r="T2893" i="58" s="1"/>
  <c r="V2893" i="58" s="1"/>
  <c r="R2894" i="58"/>
  <c r="T2894" i="58" s="1"/>
  <c r="V2894" i="58" s="1"/>
  <c r="X2885" i="58"/>
  <c r="X2886" i="58"/>
  <c r="X2887" i="58"/>
  <c r="X2888" i="58"/>
  <c r="X2889" i="58"/>
  <c r="X2890" i="58"/>
  <c r="X2891" i="58"/>
  <c r="X2892" i="58"/>
  <c r="X2893" i="58"/>
  <c r="X2894" i="58"/>
  <c r="A2895" i="58"/>
  <c r="A2896" i="58"/>
  <c r="A2897" i="58"/>
  <c r="A2898" i="58"/>
  <c r="A2899" i="58"/>
  <c r="A2900" i="58"/>
  <c r="A2901" i="58"/>
  <c r="A2902" i="58"/>
  <c r="A2903" i="58"/>
  <c r="A2904" i="58"/>
  <c r="A2914" i="58"/>
  <c r="B2895" i="58"/>
  <c r="B2896" i="58"/>
  <c r="B2897" i="58"/>
  <c r="B2898" i="58"/>
  <c r="B2899" i="58"/>
  <c r="B2900" i="58"/>
  <c r="B2901" i="58"/>
  <c r="B2902" i="58"/>
  <c r="B2903" i="58"/>
  <c r="B2904" i="58"/>
  <c r="B2914" i="58"/>
  <c r="D2895" i="58"/>
  <c r="E2895" i="58" s="1"/>
  <c r="D2896" i="58"/>
  <c r="E2896" i="58" s="1"/>
  <c r="D2897" i="58"/>
  <c r="E2897" i="58" s="1"/>
  <c r="D2898" i="58"/>
  <c r="E2898" i="58" s="1"/>
  <c r="D2899" i="58"/>
  <c r="E2899" i="58" s="1"/>
  <c r="D2900" i="58"/>
  <c r="E2900" i="58" s="1"/>
  <c r="D2901" i="58"/>
  <c r="E2901" i="58" s="1"/>
  <c r="D2902" i="58"/>
  <c r="E2902" i="58" s="1"/>
  <c r="D2903" i="58"/>
  <c r="E2903" i="58" s="1"/>
  <c r="D2904" i="58"/>
  <c r="E2904" i="58" s="1"/>
  <c r="D2914" i="58"/>
  <c r="E2914" i="58" s="1"/>
  <c r="F2895" i="58"/>
  <c r="F2896" i="58"/>
  <c r="F2897" i="58"/>
  <c r="F2898" i="58"/>
  <c r="F2899" i="58"/>
  <c r="F2900" i="58"/>
  <c r="F2901" i="58"/>
  <c r="F2902" i="58"/>
  <c r="F2903" i="58"/>
  <c r="F2904" i="58"/>
  <c r="F2914" i="58"/>
  <c r="J2895" i="58"/>
  <c r="J2896" i="58"/>
  <c r="J2897" i="58"/>
  <c r="J2898" i="58"/>
  <c r="J2899" i="58"/>
  <c r="J2900" i="58"/>
  <c r="J2901" i="58"/>
  <c r="J2902" i="58"/>
  <c r="J2903" i="58"/>
  <c r="J2904" i="58"/>
  <c r="J2914" i="58"/>
  <c r="K2895" i="58"/>
  <c r="K2896" i="58"/>
  <c r="K2897" i="58"/>
  <c r="K2898" i="58"/>
  <c r="K2899" i="58"/>
  <c r="K2900" i="58"/>
  <c r="K2901" i="58"/>
  <c r="K2902" i="58"/>
  <c r="K2903" i="58"/>
  <c r="K2904" i="58"/>
  <c r="K2914" i="58"/>
  <c r="M2895" i="58"/>
  <c r="M2896" i="58"/>
  <c r="M2897" i="58"/>
  <c r="M2898" i="58"/>
  <c r="M2899" i="58"/>
  <c r="M2900" i="58"/>
  <c r="M2901" i="58"/>
  <c r="M2902" i="58"/>
  <c r="M2903" i="58"/>
  <c r="M2904" i="58"/>
  <c r="M2914" i="58"/>
  <c r="P2895" i="58"/>
  <c r="P2896" i="58"/>
  <c r="P2897" i="58"/>
  <c r="P2898" i="58"/>
  <c r="P2899" i="58"/>
  <c r="P2900" i="58"/>
  <c r="P2901" i="58"/>
  <c r="P2902" i="58"/>
  <c r="P2903" i="58"/>
  <c r="P2904" i="58"/>
  <c r="P2914" i="58"/>
  <c r="Q2895" i="58"/>
  <c r="Q2896" i="58"/>
  <c r="Q2897" i="58"/>
  <c r="Q2898" i="58"/>
  <c r="Q2899" i="58"/>
  <c r="Q2900" i="58"/>
  <c r="Q2901" i="58"/>
  <c r="Q2902" i="58"/>
  <c r="Q2903" i="58"/>
  <c r="Q2904" i="58"/>
  <c r="Q2914" i="58"/>
  <c r="R2895" i="58"/>
  <c r="T2895" i="58" s="1"/>
  <c r="V2895" i="58" s="1"/>
  <c r="R2896" i="58"/>
  <c r="T2896" i="58" s="1"/>
  <c r="V2896" i="58" s="1"/>
  <c r="R2897" i="58"/>
  <c r="T2897" i="58" s="1"/>
  <c r="V2897" i="58" s="1"/>
  <c r="R2898" i="58"/>
  <c r="T2898" i="58" s="1"/>
  <c r="V2898" i="58" s="1"/>
  <c r="R2899" i="58"/>
  <c r="T2899" i="58" s="1"/>
  <c r="V2899" i="58" s="1"/>
  <c r="R2900" i="58"/>
  <c r="T2900" i="58" s="1"/>
  <c r="V2900" i="58" s="1"/>
  <c r="R2901" i="58"/>
  <c r="T2901" i="58" s="1"/>
  <c r="V2901" i="58" s="1"/>
  <c r="R2902" i="58"/>
  <c r="T2902" i="58" s="1"/>
  <c r="V2902" i="58" s="1"/>
  <c r="R2903" i="58"/>
  <c r="T2903" i="58" s="1"/>
  <c r="V2903" i="58" s="1"/>
  <c r="R2904" i="58"/>
  <c r="T2904" i="58" s="1"/>
  <c r="V2904" i="58" s="1"/>
  <c r="R2914" i="58"/>
  <c r="T2914" i="58" s="1"/>
  <c r="V2914" i="58" s="1"/>
  <c r="X2895" i="58"/>
  <c r="X2896" i="58"/>
  <c r="X2897" i="58"/>
  <c r="X2898" i="58"/>
  <c r="X2899" i="58"/>
  <c r="X2900" i="58"/>
  <c r="X2901" i="58"/>
  <c r="X2902" i="58"/>
  <c r="X2903" i="58"/>
  <c r="X2904" i="58"/>
  <c r="X2914" i="58"/>
  <c r="A2915" i="58"/>
  <c r="A2916" i="58"/>
  <c r="A2917" i="58"/>
  <c r="A2918" i="58"/>
  <c r="A2919" i="58"/>
  <c r="A2920" i="58"/>
  <c r="A2921" i="58"/>
  <c r="A2922" i="58"/>
  <c r="A2923" i="58"/>
  <c r="A2924" i="58"/>
  <c r="A2925" i="58"/>
  <c r="B2915" i="58"/>
  <c r="B2916" i="58"/>
  <c r="B2917" i="58"/>
  <c r="B2918" i="58"/>
  <c r="B2919" i="58"/>
  <c r="B2920" i="58"/>
  <c r="B2921" i="58"/>
  <c r="B2922" i="58"/>
  <c r="B2923" i="58"/>
  <c r="B2924" i="58"/>
  <c r="B2925" i="58"/>
  <c r="D2915" i="58"/>
  <c r="E2915" i="58" s="1"/>
  <c r="D2916" i="58"/>
  <c r="E2916" i="58" s="1"/>
  <c r="D2917" i="58"/>
  <c r="E2917" i="58" s="1"/>
  <c r="D2918" i="58"/>
  <c r="E2918" i="58" s="1"/>
  <c r="D2919" i="58"/>
  <c r="E2919" i="58" s="1"/>
  <c r="D2920" i="58"/>
  <c r="E2920" i="58" s="1"/>
  <c r="D2921" i="58"/>
  <c r="E2921" i="58" s="1"/>
  <c r="D2922" i="58"/>
  <c r="E2922" i="58" s="1"/>
  <c r="D2923" i="58"/>
  <c r="E2923" i="58" s="1"/>
  <c r="D2924" i="58"/>
  <c r="E2924" i="58" s="1"/>
  <c r="D2925" i="58"/>
  <c r="E2925" i="58" s="1"/>
  <c r="F2915" i="58"/>
  <c r="F2916" i="58"/>
  <c r="F2917" i="58"/>
  <c r="F2918" i="58"/>
  <c r="F2919" i="58"/>
  <c r="F2920" i="58"/>
  <c r="F2921" i="58"/>
  <c r="F2922" i="58"/>
  <c r="F2923" i="58"/>
  <c r="F2924" i="58"/>
  <c r="F2925" i="58"/>
  <c r="J2915" i="58"/>
  <c r="J2916" i="58"/>
  <c r="J2917" i="58"/>
  <c r="J2918" i="58"/>
  <c r="J2919" i="58"/>
  <c r="J2920" i="58"/>
  <c r="J2921" i="58"/>
  <c r="J2922" i="58"/>
  <c r="J2923" i="58"/>
  <c r="J2924" i="58"/>
  <c r="J2925" i="58"/>
  <c r="K2915" i="58"/>
  <c r="K2916" i="58"/>
  <c r="K2917" i="58"/>
  <c r="K2918" i="58"/>
  <c r="K2919" i="58"/>
  <c r="K2920" i="58"/>
  <c r="K2921" i="58"/>
  <c r="K2922" i="58"/>
  <c r="K2923" i="58"/>
  <c r="K2924" i="58"/>
  <c r="K2925" i="58"/>
  <c r="M2915" i="58"/>
  <c r="M2916" i="58"/>
  <c r="M2917" i="58"/>
  <c r="M2918" i="58"/>
  <c r="M2919" i="58"/>
  <c r="M2920" i="58"/>
  <c r="M2921" i="58"/>
  <c r="M2922" i="58"/>
  <c r="M2923" i="58"/>
  <c r="M2924" i="58"/>
  <c r="M2925" i="58"/>
  <c r="P2915" i="58"/>
  <c r="P2916" i="58"/>
  <c r="P2917" i="58"/>
  <c r="P2918" i="58"/>
  <c r="P2919" i="58"/>
  <c r="P2920" i="58"/>
  <c r="P2921" i="58"/>
  <c r="P2922" i="58"/>
  <c r="P2923" i="58"/>
  <c r="P2924" i="58"/>
  <c r="P2925" i="58"/>
  <c r="Q2915" i="58"/>
  <c r="Q2916" i="58"/>
  <c r="Q2917" i="58"/>
  <c r="Q2918" i="58"/>
  <c r="Q2919" i="58"/>
  <c r="Q2920" i="58"/>
  <c r="Q2921" i="58"/>
  <c r="Q2922" i="58"/>
  <c r="Q2923" i="58"/>
  <c r="Q2924" i="58"/>
  <c r="Q2925" i="58"/>
  <c r="R2915" i="58"/>
  <c r="T2915" i="58" s="1"/>
  <c r="V2915" i="58" s="1"/>
  <c r="R2916" i="58"/>
  <c r="T2916" i="58" s="1"/>
  <c r="V2916" i="58" s="1"/>
  <c r="R2917" i="58"/>
  <c r="T2917" i="58" s="1"/>
  <c r="V2917" i="58" s="1"/>
  <c r="R2918" i="58"/>
  <c r="T2918" i="58" s="1"/>
  <c r="V2918" i="58" s="1"/>
  <c r="R2919" i="58"/>
  <c r="T2919" i="58" s="1"/>
  <c r="V2919" i="58" s="1"/>
  <c r="R2920" i="58"/>
  <c r="T2920" i="58" s="1"/>
  <c r="V2920" i="58" s="1"/>
  <c r="R2921" i="58"/>
  <c r="T2921" i="58" s="1"/>
  <c r="V2921" i="58" s="1"/>
  <c r="R2922" i="58"/>
  <c r="T2922" i="58" s="1"/>
  <c r="V2922" i="58" s="1"/>
  <c r="R2923" i="58"/>
  <c r="T2923" i="58" s="1"/>
  <c r="V2923" i="58" s="1"/>
  <c r="R2924" i="58"/>
  <c r="T2924" i="58" s="1"/>
  <c r="V2924" i="58" s="1"/>
  <c r="R2925" i="58"/>
  <c r="T2925" i="58" s="1"/>
  <c r="V2925" i="58" s="1"/>
  <c r="X2915" i="58"/>
  <c r="X2916" i="58"/>
  <c r="X2917" i="58"/>
  <c r="X2918" i="58"/>
  <c r="X2919" i="58"/>
  <c r="X2920" i="58"/>
  <c r="X2921" i="58"/>
  <c r="X2922" i="58"/>
  <c r="X2923" i="58"/>
  <c r="X2924" i="58"/>
  <c r="X2925" i="58"/>
  <c r="A2926" i="58"/>
  <c r="A2927" i="58"/>
  <c r="A2928" i="58"/>
  <c r="A2929" i="58"/>
  <c r="A2930" i="58"/>
  <c r="A2931" i="58"/>
  <c r="A2932" i="58"/>
  <c r="A2933" i="58"/>
  <c r="A2934" i="58"/>
  <c r="A2935" i="58"/>
  <c r="A2936" i="58"/>
  <c r="B2926" i="58"/>
  <c r="B2927" i="58"/>
  <c r="B2928" i="58"/>
  <c r="B2929" i="58"/>
  <c r="B2930" i="58"/>
  <c r="B2931" i="58"/>
  <c r="B2932" i="58"/>
  <c r="B2933" i="58"/>
  <c r="B2934" i="58"/>
  <c r="B2935" i="58"/>
  <c r="B2936" i="58"/>
  <c r="D2926" i="58"/>
  <c r="E2926" i="58" s="1"/>
  <c r="D2927" i="58"/>
  <c r="E2927" i="58" s="1"/>
  <c r="D2928" i="58"/>
  <c r="E2928" i="58" s="1"/>
  <c r="D2929" i="58"/>
  <c r="E2929" i="58" s="1"/>
  <c r="D2930" i="58"/>
  <c r="E2930" i="58" s="1"/>
  <c r="D2931" i="58"/>
  <c r="E2931" i="58" s="1"/>
  <c r="D2932" i="58"/>
  <c r="E2932" i="58" s="1"/>
  <c r="D2933" i="58"/>
  <c r="E2933" i="58" s="1"/>
  <c r="D2934" i="58"/>
  <c r="E2934" i="58" s="1"/>
  <c r="D2935" i="58"/>
  <c r="E2935" i="58" s="1"/>
  <c r="D2936" i="58"/>
  <c r="E2936" i="58" s="1"/>
  <c r="F2926" i="58"/>
  <c r="F2927" i="58"/>
  <c r="F2928" i="58"/>
  <c r="F2929" i="58"/>
  <c r="F2930" i="58"/>
  <c r="F2931" i="58"/>
  <c r="F2932" i="58"/>
  <c r="F2933" i="58"/>
  <c r="F2934" i="58"/>
  <c r="F2935" i="58"/>
  <c r="F2936" i="58"/>
  <c r="J2926" i="58"/>
  <c r="J2927" i="58"/>
  <c r="J2928" i="58"/>
  <c r="J2929" i="58"/>
  <c r="J2930" i="58"/>
  <c r="J2931" i="58"/>
  <c r="J2932" i="58"/>
  <c r="J2933" i="58"/>
  <c r="J2934" i="58"/>
  <c r="J2935" i="58"/>
  <c r="J2936" i="58"/>
  <c r="K2926" i="58"/>
  <c r="K2927" i="58"/>
  <c r="K2928" i="58"/>
  <c r="K2929" i="58"/>
  <c r="K2930" i="58"/>
  <c r="K2931" i="58"/>
  <c r="K2932" i="58"/>
  <c r="K2933" i="58"/>
  <c r="K2934" i="58"/>
  <c r="K2935" i="58"/>
  <c r="K2936" i="58"/>
  <c r="M2926" i="58"/>
  <c r="M2927" i="58"/>
  <c r="M2928" i="58"/>
  <c r="M2929" i="58"/>
  <c r="M2930" i="58"/>
  <c r="M2931" i="58"/>
  <c r="M2932" i="58"/>
  <c r="M2933" i="58"/>
  <c r="M2934" i="58"/>
  <c r="M2935" i="58"/>
  <c r="M2936" i="58"/>
  <c r="P2926" i="58"/>
  <c r="P2927" i="58"/>
  <c r="P2928" i="58"/>
  <c r="P2929" i="58"/>
  <c r="P2930" i="58"/>
  <c r="P2931" i="58"/>
  <c r="P2932" i="58"/>
  <c r="P2933" i="58"/>
  <c r="P2934" i="58"/>
  <c r="P2935" i="58"/>
  <c r="P2936" i="58"/>
  <c r="Q2926" i="58"/>
  <c r="Q2927" i="58"/>
  <c r="Q2928" i="58"/>
  <c r="Q2929" i="58"/>
  <c r="Q2930" i="58"/>
  <c r="Q2931" i="58"/>
  <c r="Q2932" i="58"/>
  <c r="Q2933" i="58"/>
  <c r="Q2934" i="58"/>
  <c r="Q2935" i="58"/>
  <c r="Q2936" i="58"/>
  <c r="R2926" i="58"/>
  <c r="T2926" i="58" s="1"/>
  <c r="V2926" i="58" s="1"/>
  <c r="R2927" i="58"/>
  <c r="T2927" i="58" s="1"/>
  <c r="V2927" i="58" s="1"/>
  <c r="R2928" i="58"/>
  <c r="T2928" i="58" s="1"/>
  <c r="V2928" i="58" s="1"/>
  <c r="R2929" i="58"/>
  <c r="T2929" i="58" s="1"/>
  <c r="V2929" i="58" s="1"/>
  <c r="R2930" i="58"/>
  <c r="T2930" i="58" s="1"/>
  <c r="V2930" i="58" s="1"/>
  <c r="R2931" i="58"/>
  <c r="T2931" i="58" s="1"/>
  <c r="V2931" i="58" s="1"/>
  <c r="R2932" i="58"/>
  <c r="T2932" i="58" s="1"/>
  <c r="V2932" i="58" s="1"/>
  <c r="R2933" i="58"/>
  <c r="T2933" i="58" s="1"/>
  <c r="V2933" i="58" s="1"/>
  <c r="R2934" i="58"/>
  <c r="T2934" i="58" s="1"/>
  <c r="V2934" i="58" s="1"/>
  <c r="R2935" i="58"/>
  <c r="T2935" i="58" s="1"/>
  <c r="V2935" i="58" s="1"/>
  <c r="R2936" i="58"/>
  <c r="T2936" i="58" s="1"/>
  <c r="V2936" i="58" s="1"/>
  <c r="X2926" i="58"/>
  <c r="X2927" i="58"/>
  <c r="X2928" i="58"/>
  <c r="X2929" i="58"/>
  <c r="X2930" i="58"/>
  <c r="X2931" i="58"/>
  <c r="X2932" i="58"/>
  <c r="X2933" i="58"/>
  <c r="X2934" i="58"/>
  <c r="X2935" i="58"/>
  <c r="X2936" i="58"/>
  <c r="A2937" i="58"/>
  <c r="A2938" i="58"/>
  <c r="A2939" i="58"/>
  <c r="A2940" i="58"/>
  <c r="A2941" i="58"/>
  <c r="A2942" i="58"/>
  <c r="A2943" i="58"/>
  <c r="A2944" i="58"/>
  <c r="A2945" i="58"/>
  <c r="A2946" i="58"/>
  <c r="A2947" i="58"/>
  <c r="B2937" i="58"/>
  <c r="B2938" i="58"/>
  <c r="B2939" i="58"/>
  <c r="B2940" i="58"/>
  <c r="B2941" i="58"/>
  <c r="B2942" i="58"/>
  <c r="B2943" i="58"/>
  <c r="B2944" i="58"/>
  <c r="B2945" i="58"/>
  <c r="B2946" i="58"/>
  <c r="B2947" i="58"/>
  <c r="D2937" i="58"/>
  <c r="E2937" i="58" s="1"/>
  <c r="D2938" i="58"/>
  <c r="E2938" i="58" s="1"/>
  <c r="D2939" i="58"/>
  <c r="E2939" i="58" s="1"/>
  <c r="D2940" i="58"/>
  <c r="E2940" i="58" s="1"/>
  <c r="D2941" i="58"/>
  <c r="E2941" i="58" s="1"/>
  <c r="D2942" i="58"/>
  <c r="E2942" i="58" s="1"/>
  <c r="D2943" i="58"/>
  <c r="E2943" i="58" s="1"/>
  <c r="D2944" i="58"/>
  <c r="E2944" i="58" s="1"/>
  <c r="D2945" i="58"/>
  <c r="E2945" i="58" s="1"/>
  <c r="D2946" i="58"/>
  <c r="E2946" i="58" s="1"/>
  <c r="D2947" i="58"/>
  <c r="E2947" i="58" s="1"/>
  <c r="F2937" i="58"/>
  <c r="F2938" i="58"/>
  <c r="F2939" i="58"/>
  <c r="F2940" i="58"/>
  <c r="F2941" i="58"/>
  <c r="F2942" i="58"/>
  <c r="F2943" i="58"/>
  <c r="F2944" i="58"/>
  <c r="F2945" i="58"/>
  <c r="F2946" i="58"/>
  <c r="F2947" i="58"/>
  <c r="J2937" i="58"/>
  <c r="J2938" i="58"/>
  <c r="J2939" i="58"/>
  <c r="J2940" i="58"/>
  <c r="J2941" i="58"/>
  <c r="J2942" i="58"/>
  <c r="J2943" i="58"/>
  <c r="J2944" i="58"/>
  <c r="J2945" i="58"/>
  <c r="J2946" i="58"/>
  <c r="J2947" i="58"/>
  <c r="K2937" i="58"/>
  <c r="K2938" i="58"/>
  <c r="K2939" i="58"/>
  <c r="K2940" i="58"/>
  <c r="K2941" i="58"/>
  <c r="K2942" i="58"/>
  <c r="K2943" i="58"/>
  <c r="K2944" i="58"/>
  <c r="K2945" i="58"/>
  <c r="K2946" i="58"/>
  <c r="K2947" i="58"/>
  <c r="M2937" i="58"/>
  <c r="M2938" i="58"/>
  <c r="M2939" i="58"/>
  <c r="M2940" i="58"/>
  <c r="M2941" i="58"/>
  <c r="M2942" i="58"/>
  <c r="M2943" i="58"/>
  <c r="M2944" i="58"/>
  <c r="M2945" i="58"/>
  <c r="M2946" i="58"/>
  <c r="M2947" i="58"/>
  <c r="P2937" i="58"/>
  <c r="P2938" i="58"/>
  <c r="P2939" i="58"/>
  <c r="P2940" i="58"/>
  <c r="P2941" i="58"/>
  <c r="P2942" i="58"/>
  <c r="P2943" i="58"/>
  <c r="P2944" i="58"/>
  <c r="P2945" i="58"/>
  <c r="P2946" i="58"/>
  <c r="P2947" i="58"/>
  <c r="Q2937" i="58"/>
  <c r="Q2938" i="58"/>
  <c r="Q2939" i="58"/>
  <c r="Q2940" i="58"/>
  <c r="Q2941" i="58"/>
  <c r="Q2942" i="58"/>
  <c r="Q2943" i="58"/>
  <c r="Q2944" i="58"/>
  <c r="Q2945" i="58"/>
  <c r="Q2946" i="58"/>
  <c r="Q2947" i="58"/>
  <c r="R2937" i="58"/>
  <c r="T2937" i="58" s="1"/>
  <c r="V2937" i="58" s="1"/>
  <c r="R2938" i="58"/>
  <c r="T2938" i="58" s="1"/>
  <c r="V2938" i="58" s="1"/>
  <c r="R2939" i="58"/>
  <c r="T2939" i="58" s="1"/>
  <c r="V2939" i="58" s="1"/>
  <c r="R2940" i="58"/>
  <c r="T2940" i="58" s="1"/>
  <c r="V2940" i="58" s="1"/>
  <c r="R2941" i="58"/>
  <c r="T2941" i="58" s="1"/>
  <c r="V2941" i="58" s="1"/>
  <c r="R2942" i="58"/>
  <c r="T2942" i="58" s="1"/>
  <c r="V2942" i="58" s="1"/>
  <c r="R2943" i="58"/>
  <c r="T2943" i="58" s="1"/>
  <c r="V2943" i="58" s="1"/>
  <c r="R2944" i="58"/>
  <c r="T2944" i="58" s="1"/>
  <c r="V2944" i="58" s="1"/>
  <c r="R2945" i="58"/>
  <c r="T2945" i="58" s="1"/>
  <c r="V2945" i="58" s="1"/>
  <c r="R2946" i="58"/>
  <c r="T2946" i="58" s="1"/>
  <c r="V2946" i="58" s="1"/>
  <c r="R2947" i="58"/>
  <c r="T2947" i="58" s="1"/>
  <c r="V2947" i="58" s="1"/>
  <c r="X2937" i="58"/>
  <c r="X2938" i="58"/>
  <c r="X2939" i="58"/>
  <c r="X2940" i="58"/>
  <c r="X2941" i="58"/>
  <c r="X2942" i="58"/>
  <c r="X2943" i="58"/>
  <c r="X2944" i="58"/>
  <c r="X2945" i="58"/>
  <c r="X2946" i="58"/>
  <c r="X2947" i="58"/>
  <c r="AM920" i="58"/>
  <c r="AE2828" i="58"/>
  <c r="AE2827" i="58"/>
  <c r="AE2826" i="58"/>
  <c r="W2899" i="58" l="1"/>
  <c r="W2918" i="58"/>
  <c r="Y2903" i="58"/>
  <c r="AN2903" i="58" s="1"/>
  <c r="W2894" i="58"/>
  <c r="Y2894" i="58"/>
  <c r="AN2894" i="58" s="1"/>
  <c r="W2893" i="58"/>
  <c r="Y2893" i="58"/>
  <c r="AN2893" i="58" s="1"/>
  <c r="W2892" i="58"/>
  <c r="Y2892" i="58"/>
  <c r="AN2892" i="58" s="1"/>
  <c r="W2885" i="58"/>
  <c r="Y2885" i="58"/>
  <c r="AN2885" i="58" s="1"/>
  <c r="W2891" i="58"/>
  <c r="Y2891" i="58"/>
  <c r="AN2891" i="58" s="1"/>
  <c r="W2890" i="58"/>
  <c r="Y2890" i="58"/>
  <c r="AN2890" i="58" s="1"/>
  <c r="W2898" i="58"/>
  <c r="Y2898" i="58"/>
  <c r="AN2898" i="58" s="1"/>
  <c r="W2889" i="58"/>
  <c r="Y2889" i="58"/>
  <c r="AN2889" i="58" s="1"/>
  <c r="W2888" i="58"/>
  <c r="Y2888" i="58"/>
  <c r="AN2888" i="58" s="1"/>
  <c r="Y2887" i="58"/>
  <c r="AN2887" i="58" s="1"/>
  <c r="W2887" i="58"/>
  <c r="W2886" i="58"/>
  <c r="Y2886" i="58"/>
  <c r="AN2886" i="58" s="1"/>
  <c r="W2903" i="58"/>
  <c r="W2902" i="58"/>
  <c r="Y2902" i="58"/>
  <c r="AN2902" i="58" s="1"/>
  <c r="W2896" i="58"/>
  <c r="Y2896" i="58"/>
  <c r="AN2896" i="58" s="1"/>
  <c r="Y2895" i="58"/>
  <c r="AN2895" i="58" s="1"/>
  <c r="W2895" i="58"/>
  <c r="W2901" i="58"/>
  <c r="Y2901" i="58"/>
  <c r="AN2901" i="58" s="1"/>
  <c r="W2900" i="58"/>
  <c r="Y2900" i="58"/>
  <c r="AN2900" i="58" s="1"/>
  <c r="W2923" i="58"/>
  <c r="Y2923" i="58"/>
  <c r="AN2923" i="58" s="1"/>
  <c r="W2897" i="58"/>
  <c r="Y2897" i="58"/>
  <c r="AN2897" i="58" s="1"/>
  <c r="W2914" i="58"/>
  <c r="Y2914" i="58"/>
  <c r="AN2914" i="58" s="1"/>
  <c r="W2904" i="58"/>
  <c r="Y2904" i="58"/>
  <c r="AN2904" i="58" s="1"/>
  <c r="Y2899" i="58"/>
  <c r="AN2899" i="58" s="1"/>
  <c r="W2937" i="58"/>
  <c r="W2925" i="58"/>
  <c r="Y2925" i="58"/>
  <c r="AN2925" i="58" s="1"/>
  <c r="Y2924" i="58"/>
  <c r="AN2924" i="58" s="1"/>
  <c r="W2924" i="58"/>
  <c r="W2922" i="58"/>
  <c r="Y2922" i="58"/>
  <c r="AN2922" i="58" s="1"/>
  <c r="W2916" i="58"/>
  <c r="Y2916" i="58"/>
  <c r="AN2916" i="58" s="1"/>
  <c r="Y2915" i="58"/>
  <c r="AN2915" i="58" s="1"/>
  <c r="W2915" i="58"/>
  <c r="W2935" i="58"/>
  <c r="Y2935" i="58"/>
  <c r="AN2935" i="58" s="1"/>
  <c r="W2921" i="58"/>
  <c r="Y2921" i="58"/>
  <c r="AN2921" i="58" s="1"/>
  <c r="W2934" i="58"/>
  <c r="Y2934" i="58"/>
  <c r="AN2934" i="58" s="1"/>
  <c r="Y2920" i="58"/>
  <c r="AN2920" i="58" s="1"/>
  <c r="W2920" i="58"/>
  <c r="W2919" i="58"/>
  <c r="Y2919" i="58"/>
  <c r="AN2919" i="58" s="1"/>
  <c r="Y2917" i="58"/>
  <c r="AN2917" i="58" s="1"/>
  <c r="W2917" i="58"/>
  <c r="Y2918" i="58"/>
  <c r="AN2918" i="58" s="1"/>
  <c r="Y2926" i="58"/>
  <c r="AN2926" i="58" s="1"/>
  <c r="W2926" i="58"/>
  <c r="W2932" i="58"/>
  <c r="Y2932" i="58"/>
  <c r="AN2932" i="58" s="1"/>
  <c r="W2931" i="58"/>
  <c r="Y2931" i="58"/>
  <c r="AN2931" i="58" s="1"/>
  <c r="Y2930" i="58"/>
  <c r="AN2930" i="58" s="1"/>
  <c r="W2930" i="58"/>
  <c r="W2929" i="58"/>
  <c r="Y2929" i="58"/>
  <c r="AN2929" i="58" s="1"/>
  <c r="W2928" i="58"/>
  <c r="Y2928" i="58"/>
  <c r="AN2928" i="58" s="1"/>
  <c r="W2933" i="58"/>
  <c r="Y2933" i="58"/>
  <c r="AN2933" i="58" s="1"/>
  <c r="W2927" i="58"/>
  <c r="Y2927" i="58"/>
  <c r="AN2927" i="58" s="1"/>
  <c r="W2936" i="58"/>
  <c r="Y2936" i="58"/>
  <c r="AN2936" i="58" s="1"/>
  <c r="Y2937" i="58"/>
  <c r="AN2937" i="58" s="1"/>
  <c r="W2942" i="58"/>
  <c r="Y2942" i="58"/>
  <c r="AN2942" i="58" s="1"/>
  <c r="W2939" i="58"/>
  <c r="Y2939" i="58"/>
  <c r="AN2939" i="58" s="1"/>
  <c r="W2947" i="58"/>
  <c r="Y2947" i="58"/>
  <c r="AN2947" i="58" s="1"/>
  <c r="W2946" i="58"/>
  <c r="Y2946" i="58"/>
  <c r="AN2946" i="58" s="1"/>
  <c r="Y2944" i="58"/>
  <c r="AN2944" i="58" s="1"/>
  <c r="W2944" i="58"/>
  <c r="Y2943" i="58"/>
  <c r="AN2943" i="58" s="1"/>
  <c r="W2943" i="58"/>
  <c r="Y2941" i="58"/>
  <c r="AN2941" i="58" s="1"/>
  <c r="W2941" i="58"/>
  <c r="Y2940" i="58"/>
  <c r="AN2940" i="58" s="1"/>
  <c r="W2940" i="58"/>
  <c r="W2938" i="58"/>
  <c r="Y2938" i="58"/>
  <c r="AN2938" i="58" s="1"/>
  <c r="W2945" i="58"/>
  <c r="Y2945" i="58"/>
  <c r="AN2945" i="58" s="1"/>
  <c r="A2826" i="58"/>
  <c r="A2827" i="58"/>
  <c r="A2828" i="58"/>
  <c r="A2829" i="58"/>
  <c r="A2830" i="58"/>
  <c r="A2831" i="58"/>
  <c r="A2832" i="58"/>
  <c r="A2833" i="58"/>
  <c r="A2834" i="58"/>
  <c r="A2835" i="58"/>
  <c r="A2836" i="58"/>
  <c r="A2837" i="58"/>
  <c r="B2826" i="58"/>
  <c r="B2827" i="58"/>
  <c r="B2828" i="58"/>
  <c r="B2829" i="58"/>
  <c r="B2830" i="58"/>
  <c r="B2831" i="58"/>
  <c r="B2832" i="58"/>
  <c r="B2833" i="58"/>
  <c r="B2834" i="58"/>
  <c r="B2835" i="58"/>
  <c r="B2836" i="58"/>
  <c r="B2837" i="58"/>
  <c r="D2826" i="58"/>
  <c r="E2826" i="58" s="1"/>
  <c r="D2827" i="58"/>
  <c r="E2827" i="58" s="1"/>
  <c r="D2828" i="58"/>
  <c r="E2828" i="58" s="1"/>
  <c r="D2829" i="58"/>
  <c r="E2829" i="58" s="1"/>
  <c r="D2830" i="58"/>
  <c r="E2830" i="58" s="1"/>
  <c r="D2831" i="58"/>
  <c r="E2831" i="58" s="1"/>
  <c r="D2832" i="58"/>
  <c r="E2832" i="58" s="1"/>
  <c r="D2833" i="58"/>
  <c r="E2833" i="58" s="1"/>
  <c r="D2834" i="58"/>
  <c r="E2834" i="58" s="1"/>
  <c r="D2835" i="58"/>
  <c r="E2835" i="58" s="1"/>
  <c r="D2836" i="58"/>
  <c r="E2836" i="58" s="1"/>
  <c r="D2837" i="58"/>
  <c r="E2837" i="58" s="1"/>
  <c r="F2826" i="58"/>
  <c r="F2827" i="58"/>
  <c r="F2828" i="58"/>
  <c r="F2829" i="58"/>
  <c r="F2830" i="58"/>
  <c r="F2831" i="58"/>
  <c r="F2832" i="58"/>
  <c r="F2833" i="58"/>
  <c r="F2834" i="58"/>
  <c r="F2835" i="58"/>
  <c r="F2837" i="58"/>
  <c r="J2826" i="58"/>
  <c r="J2827" i="58"/>
  <c r="J2828" i="58"/>
  <c r="J2829" i="58"/>
  <c r="J2830" i="58"/>
  <c r="J2831" i="58"/>
  <c r="J2832" i="58"/>
  <c r="J2833" i="58"/>
  <c r="J2834" i="58"/>
  <c r="J2835" i="58"/>
  <c r="J2836" i="58"/>
  <c r="J2837" i="58"/>
  <c r="K2826" i="58"/>
  <c r="K2827" i="58"/>
  <c r="K2828" i="58"/>
  <c r="K2829" i="58"/>
  <c r="K2830" i="58"/>
  <c r="K2831" i="58"/>
  <c r="K2832" i="58"/>
  <c r="K2833" i="58"/>
  <c r="K2834" i="58"/>
  <c r="K2835" i="58"/>
  <c r="K2836" i="58"/>
  <c r="K2837" i="58"/>
  <c r="M2826" i="58"/>
  <c r="M2827" i="58"/>
  <c r="M2828" i="58"/>
  <c r="M2829" i="58"/>
  <c r="M2830" i="58"/>
  <c r="M2831" i="58"/>
  <c r="M2832" i="58"/>
  <c r="M2833" i="58"/>
  <c r="M2834" i="58"/>
  <c r="M2835" i="58"/>
  <c r="M2836" i="58"/>
  <c r="M2837" i="58"/>
  <c r="P2826" i="58"/>
  <c r="P2827" i="58"/>
  <c r="P2828" i="58"/>
  <c r="P2829" i="58"/>
  <c r="P2830" i="58"/>
  <c r="P2831" i="58"/>
  <c r="P2832" i="58"/>
  <c r="P2833" i="58"/>
  <c r="P2834" i="58"/>
  <c r="P2835" i="58"/>
  <c r="P2837" i="58"/>
  <c r="Q2826" i="58"/>
  <c r="Q2827" i="58"/>
  <c r="Q2828" i="58"/>
  <c r="Q2829" i="58"/>
  <c r="Q2830" i="58"/>
  <c r="Q2831" i="58"/>
  <c r="Q2832" i="58"/>
  <c r="Q2833" i="58"/>
  <c r="Q2834" i="58"/>
  <c r="Q2835" i="58"/>
  <c r="Q2837" i="58"/>
  <c r="R2826" i="58"/>
  <c r="T2826" i="58" s="1"/>
  <c r="V2826" i="58" s="1"/>
  <c r="R2827" i="58"/>
  <c r="T2827" i="58" s="1"/>
  <c r="V2827" i="58" s="1"/>
  <c r="R2828" i="58"/>
  <c r="T2828" i="58" s="1"/>
  <c r="V2828" i="58" s="1"/>
  <c r="R2829" i="58"/>
  <c r="T2829" i="58" s="1"/>
  <c r="V2829" i="58" s="1"/>
  <c r="R2830" i="58"/>
  <c r="T2830" i="58" s="1"/>
  <c r="V2830" i="58" s="1"/>
  <c r="R2831" i="58"/>
  <c r="T2831" i="58" s="1"/>
  <c r="V2831" i="58" s="1"/>
  <c r="R2832" i="58"/>
  <c r="T2832" i="58" s="1"/>
  <c r="V2832" i="58" s="1"/>
  <c r="R2833" i="58"/>
  <c r="T2833" i="58" s="1"/>
  <c r="V2833" i="58" s="1"/>
  <c r="R2834" i="58"/>
  <c r="T2834" i="58" s="1"/>
  <c r="V2834" i="58" s="1"/>
  <c r="R2835" i="58"/>
  <c r="T2835" i="58" s="1"/>
  <c r="V2835" i="58" s="1"/>
  <c r="R2837" i="58"/>
  <c r="T2837" i="58" s="1"/>
  <c r="V2837" i="58" s="1"/>
  <c r="X2826" i="58"/>
  <c r="X2827" i="58"/>
  <c r="X2828" i="58"/>
  <c r="X2829" i="58"/>
  <c r="X2830" i="58"/>
  <c r="X2831" i="58"/>
  <c r="X2832" i="58"/>
  <c r="X2833" i="58"/>
  <c r="X2834" i="58"/>
  <c r="X2835" i="58"/>
  <c r="X2837" i="58"/>
  <c r="W2835" i="58" l="1"/>
  <c r="Y2835" i="58"/>
  <c r="AN2835" i="58" s="1"/>
  <c r="W2829" i="58"/>
  <c r="Y2829" i="58"/>
  <c r="AN2829" i="58" s="1"/>
  <c r="W2837" i="58"/>
  <c r="Y2837" i="58"/>
  <c r="AN2837" i="58" s="1"/>
  <c r="Y2834" i="58"/>
  <c r="AN2834" i="58" s="1"/>
  <c r="W2834" i="58"/>
  <c r="W2831" i="58"/>
  <c r="Y2831" i="58"/>
  <c r="AN2831" i="58" s="1"/>
  <c r="Y2833" i="58"/>
  <c r="AN2833" i="58" s="1"/>
  <c r="W2833" i="58"/>
  <c r="W2828" i="58"/>
  <c r="Y2828" i="58"/>
  <c r="AN2828" i="58" s="1"/>
  <c r="W2832" i="58"/>
  <c r="Y2832" i="58"/>
  <c r="AN2832" i="58" s="1"/>
  <c r="W2827" i="58"/>
  <c r="Y2827" i="58"/>
  <c r="AN2827" i="58" s="1"/>
  <c r="W2826" i="58"/>
  <c r="Y2826" i="58"/>
  <c r="AN2826" i="58" s="1"/>
  <c r="W2830" i="58"/>
  <c r="Y2830" i="58"/>
  <c r="AN2830" i="58" s="1"/>
  <c r="AE2811" i="58"/>
  <c r="AE2810" i="58"/>
  <c r="A2807" i="58"/>
  <c r="A2808" i="58"/>
  <c r="A2809" i="58"/>
  <c r="A2810" i="58"/>
  <c r="A2811" i="58"/>
  <c r="A2812" i="58"/>
  <c r="A2813" i="58"/>
  <c r="A2814" i="58"/>
  <c r="A2815" i="58"/>
  <c r="A2816" i="58"/>
  <c r="B2807" i="58"/>
  <c r="B2808" i="58"/>
  <c r="B2809" i="58"/>
  <c r="B2810" i="58"/>
  <c r="B2811" i="58"/>
  <c r="B2812" i="58"/>
  <c r="B2813" i="58"/>
  <c r="B2814" i="58"/>
  <c r="B2815" i="58"/>
  <c r="B2816" i="58"/>
  <c r="D2807" i="58"/>
  <c r="E2807" i="58" s="1"/>
  <c r="D2808" i="58"/>
  <c r="E2808" i="58" s="1"/>
  <c r="D2809" i="58"/>
  <c r="E2809" i="58" s="1"/>
  <c r="D2810" i="58"/>
  <c r="E2810" i="58" s="1"/>
  <c r="D2811" i="58"/>
  <c r="E2811" i="58" s="1"/>
  <c r="D2812" i="58"/>
  <c r="E2812" i="58" s="1"/>
  <c r="D2813" i="58"/>
  <c r="E2813" i="58" s="1"/>
  <c r="D2814" i="58"/>
  <c r="E2814" i="58" s="1"/>
  <c r="D2815" i="58"/>
  <c r="E2815" i="58" s="1"/>
  <c r="D2816" i="58"/>
  <c r="E2816" i="58" s="1"/>
  <c r="F2807" i="58"/>
  <c r="F2808" i="58"/>
  <c r="F2809" i="58"/>
  <c r="F2810" i="58"/>
  <c r="F2811" i="58"/>
  <c r="F2812" i="58"/>
  <c r="F2813" i="58"/>
  <c r="F2814" i="58"/>
  <c r="F2815" i="58"/>
  <c r="F2816" i="58"/>
  <c r="J2807" i="58"/>
  <c r="J2808" i="58"/>
  <c r="J2809" i="58"/>
  <c r="J2810" i="58"/>
  <c r="J2811" i="58"/>
  <c r="J2812" i="58"/>
  <c r="J2813" i="58"/>
  <c r="J2814" i="58"/>
  <c r="J2815" i="58"/>
  <c r="J2816" i="58"/>
  <c r="K2807" i="58"/>
  <c r="K2808" i="58"/>
  <c r="K2809" i="58"/>
  <c r="K2810" i="58"/>
  <c r="K2811" i="58"/>
  <c r="K2812" i="58"/>
  <c r="K2813" i="58"/>
  <c r="K2814" i="58"/>
  <c r="K2815" i="58"/>
  <c r="K2816" i="58"/>
  <c r="M2807" i="58"/>
  <c r="M2808" i="58"/>
  <c r="M2809" i="58"/>
  <c r="M2810" i="58"/>
  <c r="M2811" i="58"/>
  <c r="M2812" i="58"/>
  <c r="M2813" i="58"/>
  <c r="M2814" i="58"/>
  <c r="M2815" i="58"/>
  <c r="M2816" i="58"/>
  <c r="P2807" i="58"/>
  <c r="P2808" i="58"/>
  <c r="P2809" i="58"/>
  <c r="P2810" i="58"/>
  <c r="P2811" i="58"/>
  <c r="P2812" i="58"/>
  <c r="P2813" i="58"/>
  <c r="P2814" i="58"/>
  <c r="P2815" i="58"/>
  <c r="P2816" i="58"/>
  <c r="Q2807" i="58"/>
  <c r="Q2808" i="58"/>
  <c r="Q2809" i="58"/>
  <c r="Q2810" i="58"/>
  <c r="Q2811" i="58"/>
  <c r="Q2812" i="58"/>
  <c r="Q2813" i="58"/>
  <c r="Q2814" i="58"/>
  <c r="Q2815" i="58"/>
  <c r="Q2816" i="58"/>
  <c r="R2807" i="58"/>
  <c r="T2807" i="58" s="1"/>
  <c r="V2807" i="58" s="1"/>
  <c r="R2808" i="58"/>
  <c r="T2808" i="58" s="1"/>
  <c r="V2808" i="58" s="1"/>
  <c r="R2809" i="58"/>
  <c r="T2809" i="58" s="1"/>
  <c r="V2809" i="58" s="1"/>
  <c r="R2810" i="58"/>
  <c r="T2810" i="58" s="1"/>
  <c r="V2810" i="58" s="1"/>
  <c r="R2811" i="58"/>
  <c r="T2811" i="58" s="1"/>
  <c r="V2811" i="58" s="1"/>
  <c r="R2812" i="58"/>
  <c r="T2812" i="58" s="1"/>
  <c r="V2812" i="58" s="1"/>
  <c r="R2813" i="58"/>
  <c r="T2813" i="58" s="1"/>
  <c r="V2813" i="58" s="1"/>
  <c r="R2814" i="58"/>
  <c r="T2814" i="58" s="1"/>
  <c r="V2814" i="58" s="1"/>
  <c r="R2815" i="58"/>
  <c r="T2815" i="58" s="1"/>
  <c r="V2815" i="58" s="1"/>
  <c r="R2816" i="58"/>
  <c r="T2816" i="58" s="1"/>
  <c r="V2816" i="58" s="1"/>
  <c r="X2807" i="58"/>
  <c r="X2808" i="58"/>
  <c r="X2809" i="58"/>
  <c r="X2810" i="58"/>
  <c r="X2811" i="58"/>
  <c r="X2812" i="58"/>
  <c r="X2813" i="58"/>
  <c r="X2814" i="58"/>
  <c r="X2815" i="58"/>
  <c r="X2816" i="58"/>
  <c r="A2817" i="58"/>
  <c r="A2818" i="58"/>
  <c r="A2819" i="58"/>
  <c r="A2820" i="58"/>
  <c r="A2821" i="58"/>
  <c r="A2822" i="58"/>
  <c r="A2823" i="58"/>
  <c r="A2824" i="58"/>
  <c r="A2825" i="58"/>
  <c r="A2838" i="58"/>
  <c r="B2817" i="58"/>
  <c r="B2818" i="58"/>
  <c r="B2819" i="58"/>
  <c r="B2820" i="58"/>
  <c r="B2821" i="58"/>
  <c r="B2822" i="58"/>
  <c r="B2823" i="58"/>
  <c r="B2824" i="58"/>
  <c r="B2825" i="58"/>
  <c r="B2838" i="58"/>
  <c r="D2817" i="58"/>
  <c r="E2817" i="58" s="1"/>
  <c r="D2818" i="58"/>
  <c r="E2818" i="58" s="1"/>
  <c r="D2819" i="58"/>
  <c r="E2819" i="58" s="1"/>
  <c r="D2820" i="58"/>
  <c r="E2820" i="58" s="1"/>
  <c r="D2821" i="58"/>
  <c r="E2821" i="58" s="1"/>
  <c r="D2822" i="58"/>
  <c r="E2822" i="58" s="1"/>
  <c r="D2823" i="58"/>
  <c r="E2823" i="58" s="1"/>
  <c r="D2824" i="58"/>
  <c r="E2824" i="58" s="1"/>
  <c r="D2825" i="58"/>
  <c r="E2825" i="58" s="1"/>
  <c r="D2838" i="58"/>
  <c r="E2838" i="58" s="1"/>
  <c r="F2817" i="58"/>
  <c r="F2818" i="58"/>
  <c r="F2819" i="58"/>
  <c r="F2820" i="58"/>
  <c r="F2821" i="58"/>
  <c r="F2822" i="58"/>
  <c r="F2823" i="58"/>
  <c r="F2824" i="58"/>
  <c r="F2825" i="58"/>
  <c r="F2838" i="58"/>
  <c r="J2817" i="58"/>
  <c r="J2818" i="58"/>
  <c r="J2819" i="58"/>
  <c r="J2820" i="58"/>
  <c r="J2821" i="58"/>
  <c r="J2822" i="58"/>
  <c r="J2823" i="58"/>
  <c r="J2824" i="58"/>
  <c r="J2825" i="58"/>
  <c r="J2838" i="58"/>
  <c r="K2817" i="58"/>
  <c r="K2818" i="58"/>
  <c r="K2819" i="58"/>
  <c r="K2820" i="58"/>
  <c r="K2821" i="58"/>
  <c r="K2822" i="58"/>
  <c r="K2823" i="58"/>
  <c r="K2824" i="58"/>
  <c r="K2825" i="58"/>
  <c r="K2838" i="58"/>
  <c r="M2817" i="58"/>
  <c r="M2818" i="58"/>
  <c r="M2819" i="58"/>
  <c r="M2820" i="58"/>
  <c r="M2821" i="58"/>
  <c r="M2822" i="58"/>
  <c r="M2823" i="58"/>
  <c r="M2824" i="58"/>
  <c r="M2825" i="58"/>
  <c r="M2838" i="58"/>
  <c r="P2817" i="58"/>
  <c r="P2818" i="58"/>
  <c r="P2819" i="58"/>
  <c r="P2820" i="58"/>
  <c r="P2821" i="58"/>
  <c r="P2822" i="58"/>
  <c r="P2823" i="58"/>
  <c r="P2824" i="58"/>
  <c r="P2825" i="58"/>
  <c r="P2838" i="58"/>
  <c r="Q2817" i="58"/>
  <c r="Q2818" i="58"/>
  <c r="Q2819" i="58"/>
  <c r="Q2820" i="58"/>
  <c r="Q2821" i="58"/>
  <c r="Q2822" i="58"/>
  <c r="Q2823" i="58"/>
  <c r="Q2824" i="58"/>
  <c r="Q2825" i="58"/>
  <c r="Q2838" i="58"/>
  <c r="R2817" i="58"/>
  <c r="T2817" i="58" s="1"/>
  <c r="V2817" i="58" s="1"/>
  <c r="R2818" i="58"/>
  <c r="T2818" i="58" s="1"/>
  <c r="V2818" i="58" s="1"/>
  <c r="R2819" i="58"/>
  <c r="T2819" i="58" s="1"/>
  <c r="V2819" i="58" s="1"/>
  <c r="R2820" i="58"/>
  <c r="T2820" i="58" s="1"/>
  <c r="V2820" i="58" s="1"/>
  <c r="R2821" i="58"/>
  <c r="T2821" i="58" s="1"/>
  <c r="V2821" i="58" s="1"/>
  <c r="R2822" i="58"/>
  <c r="T2822" i="58" s="1"/>
  <c r="V2822" i="58" s="1"/>
  <c r="R2823" i="58"/>
  <c r="T2823" i="58" s="1"/>
  <c r="V2823" i="58" s="1"/>
  <c r="R2824" i="58"/>
  <c r="T2824" i="58" s="1"/>
  <c r="V2824" i="58" s="1"/>
  <c r="R2825" i="58"/>
  <c r="T2825" i="58" s="1"/>
  <c r="V2825" i="58" s="1"/>
  <c r="R2838" i="58"/>
  <c r="T2838" i="58" s="1"/>
  <c r="V2838" i="58" s="1"/>
  <c r="X2817" i="58"/>
  <c r="X2818" i="58"/>
  <c r="X2819" i="58"/>
  <c r="X2820" i="58"/>
  <c r="X2821" i="58"/>
  <c r="X2822" i="58"/>
  <c r="X2823" i="58"/>
  <c r="X2824" i="58"/>
  <c r="X2825" i="58"/>
  <c r="X2838" i="58"/>
  <c r="A2839" i="58"/>
  <c r="A2840" i="58"/>
  <c r="A2841" i="58"/>
  <c r="A2842" i="58"/>
  <c r="A2843" i="58"/>
  <c r="A2844" i="58"/>
  <c r="A2845" i="58"/>
  <c r="A2846" i="58"/>
  <c r="A2847" i="58"/>
  <c r="A2848" i="58"/>
  <c r="B2839" i="58"/>
  <c r="B2840" i="58"/>
  <c r="B2841" i="58"/>
  <c r="B2842" i="58"/>
  <c r="B2843" i="58"/>
  <c r="B2844" i="58"/>
  <c r="B2845" i="58"/>
  <c r="B2846" i="58"/>
  <c r="B2847" i="58"/>
  <c r="B2848" i="58"/>
  <c r="D2839" i="58"/>
  <c r="E2839" i="58" s="1"/>
  <c r="D2840" i="58"/>
  <c r="E2840" i="58" s="1"/>
  <c r="D2841" i="58"/>
  <c r="E2841" i="58" s="1"/>
  <c r="D2842" i="58"/>
  <c r="E2842" i="58" s="1"/>
  <c r="D2843" i="58"/>
  <c r="E2843" i="58" s="1"/>
  <c r="D2844" i="58"/>
  <c r="E2844" i="58" s="1"/>
  <c r="D2845" i="58"/>
  <c r="E2845" i="58" s="1"/>
  <c r="D2846" i="58"/>
  <c r="E2846" i="58" s="1"/>
  <c r="D2847" i="58"/>
  <c r="E2847" i="58" s="1"/>
  <c r="D2848" i="58"/>
  <c r="E2848" i="58" s="1"/>
  <c r="F2839" i="58"/>
  <c r="F2840" i="58"/>
  <c r="F2841" i="58"/>
  <c r="F2842" i="58"/>
  <c r="F2843" i="58"/>
  <c r="F2844" i="58"/>
  <c r="F2845" i="58"/>
  <c r="F2846" i="58"/>
  <c r="F2847" i="58"/>
  <c r="F2848" i="58"/>
  <c r="J2839" i="58"/>
  <c r="J2840" i="58"/>
  <c r="J2841" i="58"/>
  <c r="J2842" i="58"/>
  <c r="J2843" i="58"/>
  <c r="J2844" i="58"/>
  <c r="J2845" i="58"/>
  <c r="J2846" i="58"/>
  <c r="J2847" i="58"/>
  <c r="J2848" i="58"/>
  <c r="K2839" i="58"/>
  <c r="K2840" i="58"/>
  <c r="K2841" i="58"/>
  <c r="K2842" i="58"/>
  <c r="K2843" i="58"/>
  <c r="K2844" i="58"/>
  <c r="K2845" i="58"/>
  <c r="K2846" i="58"/>
  <c r="K2847" i="58"/>
  <c r="K2848" i="58"/>
  <c r="M2839" i="58"/>
  <c r="M2840" i="58"/>
  <c r="M2841" i="58"/>
  <c r="M2842" i="58"/>
  <c r="M2843" i="58"/>
  <c r="M2844" i="58"/>
  <c r="M2845" i="58"/>
  <c r="M2846" i="58"/>
  <c r="M2847" i="58"/>
  <c r="M2848" i="58"/>
  <c r="P2839" i="58"/>
  <c r="P2840" i="58"/>
  <c r="P2841" i="58"/>
  <c r="P2842" i="58"/>
  <c r="P2843" i="58"/>
  <c r="P2844" i="58"/>
  <c r="P2845" i="58"/>
  <c r="P2846" i="58"/>
  <c r="P2847" i="58"/>
  <c r="P2848" i="58"/>
  <c r="Q2839" i="58"/>
  <c r="Q2840" i="58"/>
  <c r="Q2841" i="58"/>
  <c r="Q2842" i="58"/>
  <c r="Q2843" i="58"/>
  <c r="Q2844" i="58"/>
  <c r="Q2845" i="58"/>
  <c r="Q2846" i="58"/>
  <c r="Q2847" i="58"/>
  <c r="Q2848" i="58"/>
  <c r="R2839" i="58"/>
  <c r="T2839" i="58" s="1"/>
  <c r="V2839" i="58" s="1"/>
  <c r="R2840" i="58"/>
  <c r="T2840" i="58" s="1"/>
  <c r="V2840" i="58" s="1"/>
  <c r="R2841" i="58"/>
  <c r="T2841" i="58" s="1"/>
  <c r="V2841" i="58" s="1"/>
  <c r="R2842" i="58"/>
  <c r="T2842" i="58" s="1"/>
  <c r="V2842" i="58" s="1"/>
  <c r="R2843" i="58"/>
  <c r="T2843" i="58" s="1"/>
  <c r="V2843" i="58" s="1"/>
  <c r="R2844" i="58"/>
  <c r="T2844" i="58" s="1"/>
  <c r="V2844" i="58" s="1"/>
  <c r="R2845" i="58"/>
  <c r="T2845" i="58" s="1"/>
  <c r="V2845" i="58" s="1"/>
  <c r="R2846" i="58"/>
  <c r="T2846" i="58" s="1"/>
  <c r="V2846" i="58" s="1"/>
  <c r="R2847" i="58"/>
  <c r="T2847" i="58" s="1"/>
  <c r="V2847" i="58" s="1"/>
  <c r="R2848" i="58"/>
  <c r="T2848" i="58" s="1"/>
  <c r="V2848" i="58" s="1"/>
  <c r="X2839" i="58"/>
  <c r="X2840" i="58"/>
  <c r="X2841" i="58"/>
  <c r="X2842" i="58"/>
  <c r="X2843" i="58"/>
  <c r="X2844" i="58"/>
  <c r="X2845" i="58"/>
  <c r="X2846" i="58"/>
  <c r="X2847" i="58"/>
  <c r="X2848" i="58"/>
  <c r="A2849" i="58"/>
  <c r="A2850" i="58"/>
  <c r="A2851" i="58"/>
  <c r="A2852" i="58"/>
  <c r="A2853" i="58"/>
  <c r="A2854" i="58"/>
  <c r="A2855" i="58"/>
  <c r="A2856" i="58"/>
  <c r="A2857" i="58"/>
  <c r="A2858" i="58"/>
  <c r="B2849" i="58"/>
  <c r="B2850" i="58"/>
  <c r="B2851" i="58"/>
  <c r="B2852" i="58"/>
  <c r="B2853" i="58"/>
  <c r="B2854" i="58"/>
  <c r="B2855" i="58"/>
  <c r="B2856" i="58"/>
  <c r="B2857" i="58"/>
  <c r="B2858" i="58"/>
  <c r="D2849" i="58"/>
  <c r="E2849" i="58" s="1"/>
  <c r="D2850" i="58"/>
  <c r="E2850" i="58" s="1"/>
  <c r="D2851" i="58"/>
  <c r="E2851" i="58" s="1"/>
  <c r="D2852" i="58"/>
  <c r="E2852" i="58" s="1"/>
  <c r="D2853" i="58"/>
  <c r="E2853" i="58" s="1"/>
  <c r="D2854" i="58"/>
  <c r="E2854" i="58" s="1"/>
  <c r="D2855" i="58"/>
  <c r="E2855" i="58" s="1"/>
  <c r="D2856" i="58"/>
  <c r="E2856" i="58" s="1"/>
  <c r="D2857" i="58"/>
  <c r="E2857" i="58" s="1"/>
  <c r="D2858" i="58"/>
  <c r="E2858" i="58" s="1"/>
  <c r="F2849" i="58"/>
  <c r="F2850" i="58"/>
  <c r="F2851" i="58"/>
  <c r="F2852" i="58"/>
  <c r="F2853" i="58"/>
  <c r="F2854" i="58"/>
  <c r="F2855" i="58"/>
  <c r="F2856" i="58"/>
  <c r="F2857" i="58"/>
  <c r="F2858" i="58"/>
  <c r="J2849" i="58"/>
  <c r="J2850" i="58"/>
  <c r="J2851" i="58"/>
  <c r="J2852" i="58"/>
  <c r="J2853" i="58"/>
  <c r="J2854" i="58"/>
  <c r="J2855" i="58"/>
  <c r="J2856" i="58"/>
  <c r="J2857" i="58"/>
  <c r="J2858" i="58"/>
  <c r="K2849" i="58"/>
  <c r="K2850" i="58"/>
  <c r="K2851" i="58"/>
  <c r="K2852" i="58"/>
  <c r="K2853" i="58"/>
  <c r="K2854" i="58"/>
  <c r="K2855" i="58"/>
  <c r="K2856" i="58"/>
  <c r="K2857" i="58"/>
  <c r="K2858" i="58"/>
  <c r="M2849" i="58"/>
  <c r="M2850" i="58"/>
  <c r="M2851" i="58"/>
  <c r="M2852" i="58"/>
  <c r="M2853" i="58"/>
  <c r="M2854" i="58"/>
  <c r="M2855" i="58"/>
  <c r="M2856" i="58"/>
  <c r="M2857" i="58"/>
  <c r="M2858" i="58"/>
  <c r="P2849" i="58"/>
  <c r="P2850" i="58"/>
  <c r="P2851" i="58"/>
  <c r="P2852" i="58"/>
  <c r="P2853" i="58"/>
  <c r="P2854" i="58"/>
  <c r="P2855" i="58"/>
  <c r="P2856" i="58"/>
  <c r="P2857" i="58"/>
  <c r="P2858" i="58"/>
  <c r="Q2849" i="58"/>
  <c r="Q2850" i="58"/>
  <c r="Q2851" i="58"/>
  <c r="Q2852" i="58"/>
  <c r="Q2853" i="58"/>
  <c r="Q2854" i="58"/>
  <c r="Q2855" i="58"/>
  <c r="Q2856" i="58"/>
  <c r="Q2857" i="58"/>
  <c r="Q2858" i="58"/>
  <c r="R2849" i="58"/>
  <c r="T2849" i="58" s="1"/>
  <c r="V2849" i="58" s="1"/>
  <c r="R2850" i="58"/>
  <c r="T2850" i="58" s="1"/>
  <c r="V2850" i="58" s="1"/>
  <c r="R2851" i="58"/>
  <c r="T2851" i="58" s="1"/>
  <c r="V2851" i="58" s="1"/>
  <c r="R2852" i="58"/>
  <c r="T2852" i="58" s="1"/>
  <c r="V2852" i="58" s="1"/>
  <c r="R2853" i="58"/>
  <c r="T2853" i="58" s="1"/>
  <c r="V2853" i="58" s="1"/>
  <c r="R2854" i="58"/>
  <c r="T2854" i="58" s="1"/>
  <c r="V2854" i="58" s="1"/>
  <c r="R2855" i="58"/>
  <c r="T2855" i="58" s="1"/>
  <c r="V2855" i="58" s="1"/>
  <c r="R2856" i="58"/>
  <c r="T2856" i="58" s="1"/>
  <c r="V2856" i="58" s="1"/>
  <c r="R2857" i="58"/>
  <c r="T2857" i="58" s="1"/>
  <c r="V2857" i="58" s="1"/>
  <c r="R2858" i="58"/>
  <c r="T2858" i="58" s="1"/>
  <c r="V2858" i="58" s="1"/>
  <c r="X2849" i="58"/>
  <c r="X2850" i="58"/>
  <c r="X2851" i="58"/>
  <c r="X2852" i="58"/>
  <c r="X2853" i="58"/>
  <c r="X2854" i="58"/>
  <c r="X2855" i="58"/>
  <c r="X2856" i="58"/>
  <c r="X2857" i="58"/>
  <c r="X2858" i="58"/>
  <c r="A2859" i="58"/>
  <c r="A2860" i="58"/>
  <c r="A2861" i="58"/>
  <c r="A2862" i="58"/>
  <c r="A2863" i="58"/>
  <c r="A2864" i="58"/>
  <c r="A2865" i="58"/>
  <c r="A2866" i="58"/>
  <c r="A2867" i="58"/>
  <c r="A2868" i="58"/>
  <c r="B2859" i="58"/>
  <c r="B2860" i="58"/>
  <c r="B2861" i="58"/>
  <c r="B2862" i="58"/>
  <c r="B2863" i="58"/>
  <c r="B2864" i="58"/>
  <c r="B2865" i="58"/>
  <c r="B2866" i="58"/>
  <c r="B2867" i="58"/>
  <c r="B2868" i="58"/>
  <c r="D2859" i="58"/>
  <c r="E2859" i="58" s="1"/>
  <c r="D2860" i="58"/>
  <c r="E2860" i="58" s="1"/>
  <c r="D2861" i="58"/>
  <c r="E2861" i="58" s="1"/>
  <c r="D2862" i="58"/>
  <c r="E2862" i="58" s="1"/>
  <c r="D2863" i="58"/>
  <c r="E2863" i="58" s="1"/>
  <c r="D2864" i="58"/>
  <c r="E2864" i="58" s="1"/>
  <c r="D2865" i="58"/>
  <c r="E2865" i="58" s="1"/>
  <c r="D2866" i="58"/>
  <c r="E2866" i="58" s="1"/>
  <c r="D2867" i="58"/>
  <c r="E2867" i="58" s="1"/>
  <c r="D2868" i="58"/>
  <c r="E2868" i="58" s="1"/>
  <c r="F2859" i="58"/>
  <c r="F2860" i="58"/>
  <c r="F2861" i="58"/>
  <c r="F2862" i="58"/>
  <c r="F2863" i="58"/>
  <c r="F2864" i="58"/>
  <c r="F2865" i="58"/>
  <c r="F2866" i="58"/>
  <c r="F2867" i="58"/>
  <c r="F2868" i="58"/>
  <c r="J2859" i="58"/>
  <c r="J2860" i="58"/>
  <c r="J2861" i="58"/>
  <c r="J2862" i="58"/>
  <c r="J2863" i="58"/>
  <c r="J2864" i="58"/>
  <c r="J2865" i="58"/>
  <c r="J2866" i="58"/>
  <c r="J2867" i="58"/>
  <c r="J2868" i="58"/>
  <c r="K2859" i="58"/>
  <c r="K2860" i="58"/>
  <c r="K2861" i="58"/>
  <c r="K2862" i="58"/>
  <c r="K2863" i="58"/>
  <c r="K2864" i="58"/>
  <c r="K2865" i="58"/>
  <c r="K2866" i="58"/>
  <c r="K2867" i="58"/>
  <c r="K2868" i="58"/>
  <c r="M2859" i="58"/>
  <c r="M2860" i="58"/>
  <c r="M2861" i="58"/>
  <c r="M2862" i="58"/>
  <c r="M2863" i="58"/>
  <c r="M2864" i="58"/>
  <c r="M2865" i="58"/>
  <c r="M2866" i="58"/>
  <c r="M2867" i="58"/>
  <c r="M2868" i="58"/>
  <c r="P2859" i="58"/>
  <c r="P2860" i="58"/>
  <c r="P2861" i="58"/>
  <c r="P2862" i="58"/>
  <c r="P2863" i="58"/>
  <c r="P2864" i="58"/>
  <c r="P2865" i="58"/>
  <c r="P2866" i="58"/>
  <c r="P2867" i="58"/>
  <c r="P2868" i="58"/>
  <c r="Q2859" i="58"/>
  <c r="Q2860" i="58"/>
  <c r="Q2861" i="58"/>
  <c r="Q2862" i="58"/>
  <c r="Q2863" i="58"/>
  <c r="Q2864" i="58"/>
  <c r="Q2865" i="58"/>
  <c r="Q2866" i="58"/>
  <c r="Q2867" i="58"/>
  <c r="Q2868" i="58"/>
  <c r="R2859" i="58"/>
  <c r="T2859" i="58" s="1"/>
  <c r="V2859" i="58" s="1"/>
  <c r="R2860" i="58"/>
  <c r="T2860" i="58" s="1"/>
  <c r="V2860" i="58" s="1"/>
  <c r="R2861" i="58"/>
  <c r="T2861" i="58" s="1"/>
  <c r="V2861" i="58" s="1"/>
  <c r="R2862" i="58"/>
  <c r="T2862" i="58" s="1"/>
  <c r="V2862" i="58" s="1"/>
  <c r="R2863" i="58"/>
  <c r="T2863" i="58" s="1"/>
  <c r="V2863" i="58" s="1"/>
  <c r="R2864" i="58"/>
  <c r="T2864" i="58" s="1"/>
  <c r="V2864" i="58" s="1"/>
  <c r="R2865" i="58"/>
  <c r="T2865" i="58" s="1"/>
  <c r="V2865" i="58" s="1"/>
  <c r="R2866" i="58"/>
  <c r="T2866" i="58" s="1"/>
  <c r="V2866" i="58" s="1"/>
  <c r="R2867" i="58"/>
  <c r="T2867" i="58" s="1"/>
  <c r="V2867" i="58" s="1"/>
  <c r="R2868" i="58"/>
  <c r="T2868" i="58" s="1"/>
  <c r="V2868" i="58" s="1"/>
  <c r="X2859" i="58"/>
  <c r="X2860" i="58"/>
  <c r="X2861" i="58"/>
  <c r="X2862" i="58"/>
  <c r="X2863" i="58"/>
  <c r="X2864" i="58"/>
  <c r="X2865" i="58"/>
  <c r="X2866" i="58"/>
  <c r="X2867" i="58"/>
  <c r="X2868" i="58"/>
  <c r="A2869" i="58"/>
  <c r="A2870" i="58"/>
  <c r="A2871" i="58"/>
  <c r="A2872" i="58"/>
  <c r="A2873" i="58"/>
  <c r="A2874" i="58"/>
  <c r="A2875" i="58"/>
  <c r="A2876" i="58"/>
  <c r="A2877" i="58"/>
  <c r="A2878" i="58"/>
  <c r="B2869" i="58"/>
  <c r="B2870" i="58"/>
  <c r="B2871" i="58"/>
  <c r="B2872" i="58"/>
  <c r="B2873" i="58"/>
  <c r="B2874" i="58"/>
  <c r="B2875" i="58"/>
  <c r="B2876" i="58"/>
  <c r="B2877" i="58"/>
  <c r="B2878" i="58"/>
  <c r="D2869" i="58"/>
  <c r="E2869" i="58" s="1"/>
  <c r="D2870" i="58"/>
  <c r="E2870" i="58" s="1"/>
  <c r="D2871" i="58"/>
  <c r="E2871" i="58" s="1"/>
  <c r="D2872" i="58"/>
  <c r="E2872" i="58" s="1"/>
  <c r="D2873" i="58"/>
  <c r="E2873" i="58" s="1"/>
  <c r="D2874" i="58"/>
  <c r="E2874" i="58" s="1"/>
  <c r="D2875" i="58"/>
  <c r="E2875" i="58" s="1"/>
  <c r="D2876" i="58"/>
  <c r="E2876" i="58" s="1"/>
  <c r="D2877" i="58"/>
  <c r="E2877" i="58" s="1"/>
  <c r="D2878" i="58"/>
  <c r="E2878" i="58" s="1"/>
  <c r="F2869" i="58"/>
  <c r="F2870" i="58"/>
  <c r="F2871" i="58"/>
  <c r="F2872" i="58"/>
  <c r="F2873" i="58"/>
  <c r="F2874" i="58"/>
  <c r="F2875" i="58"/>
  <c r="F2876" i="58"/>
  <c r="F2877" i="58"/>
  <c r="F2878" i="58"/>
  <c r="J2869" i="58"/>
  <c r="J2870" i="58"/>
  <c r="J2871" i="58"/>
  <c r="J2872" i="58"/>
  <c r="J2873" i="58"/>
  <c r="J2874" i="58"/>
  <c r="J2875" i="58"/>
  <c r="J2876" i="58"/>
  <c r="J2877" i="58"/>
  <c r="J2878" i="58"/>
  <c r="K2869" i="58"/>
  <c r="K2870" i="58"/>
  <c r="K2871" i="58"/>
  <c r="K2872" i="58"/>
  <c r="K2873" i="58"/>
  <c r="K2874" i="58"/>
  <c r="K2875" i="58"/>
  <c r="K2876" i="58"/>
  <c r="K2877" i="58"/>
  <c r="K2878" i="58"/>
  <c r="M2869" i="58"/>
  <c r="M2870" i="58"/>
  <c r="M2871" i="58"/>
  <c r="M2872" i="58"/>
  <c r="M2873" i="58"/>
  <c r="M2874" i="58"/>
  <c r="M2875" i="58"/>
  <c r="M2876" i="58"/>
  <c r="M2877" i="58"/>
  <c r="M2878" i="58"/>
  <c r="P2869" i="58"/>
  <c r="P2870" i="58"/>
  <c r="P2871" i="58"/>
  <c r="P2872" i="58"/>
  <c r="P2873" i="58"/>
  <c r="P2874" i="58"/>
  <c r="P2875" i="58"/>
  <c r="P2876" i="58"/>
  <c r="P2877" i="58"/>
  <c r="P2878" i="58"/>
  <c r="Q2869" i="58"/>
  <c r="Q2870" i="58"/>
  <c r="Q2871" i="58"/>
  <c r="Q2872" i="58"/>
  <c r="Q2873" i="58"/>
  <c r="Q2874" i="58"/>
  <c r="Q2875" i="58"/>
  <c r="Q2876" i="58"/>
  <c r="Q2877" i="58"/>
  <c r="Q2878" i="58"/>
  <c r="R2869" i="58"/>
  <c r="T2869" i="58" s="1"/>
  <c r="V2869" i="58" s="1"/>
  <c r="R2870" i="58"/>
  <c r="T2870" i="58" s="1"/>
  <c r="V2870" i="58" s="1"/>
  <c r="R2871" i="58"/>
  <c r="T2871" i="58" s="1"/>
  <c r="V2871" i="58" s="1"/>
  <c r="R2872" i="58"/>
  <c r="T2872" i="58" s="1"/>
  <c r="V2872" i="58" s="1"/>
  <c r="R2873" i="58"/>
  <c r="T2873" i="58" s="1"/>
  <c r="V2873" i="58" s="1"/>
  <c r="R2874" i="58"/>
  <c r="T2874" i="58" s="1"/>
  <c r="V2874" i="58" s="1"/>
  <c r="R2875" i="58"/>
  <c r="T2875" i="58" s="1"/>
  <c r="V2875" i="58" s="1"/>
  <c r="R2876" i="58"/>
  <c r="T2876" i="58" s="1"/>
  <c r="V2876" i="58" s="1"/>
  <c r="R2877" i="58"/>
  <c r="T2877" i="58" s="1"/>
  <c r="V2877" i="58" s="1"/>
  <c r="R2878" i="58"/>
  <c r="T2878" i="58" s="1"/>
  <c r="V2878" i="58" s="1"/>
  <c r="X2869" i="58"/>
  <c r="X2870" i="58"/>
  <c r="X2871" i="58"/>
  <c r="X2872" i="58"/>
  <c r="X2873" i="58"/>
  <c r="X2874" i="58"/>
  <c r="X2875" i="58"/>
  <c r="X2876" i="58"/>
  <c r="X2877" i="58"/>
  <c r="X2878" i="58"/>
  <c r="A2879" i="58"/>
  <c r="A2880" i="58"/>
  <c r="A2881" i="58"/>
  <c r="A2882" i="58"/>
  <c r="A2883" i="58"/>
  <c r="A2884" i="58"/>
  <c r="A2948" i="58"/>
  <c r="A2949" i="58"/>
  <c r="A2950" i="58"/>
  <c r="A2951" i="58"/>
  <c r="B2879" i="58"/>
  <c r="B2880" i="58"/>
  <c r="B2881" i="58"/>
  <c r="B2882" i="58"/>
  <c r="B2883" i="58"/>
  <c r="B2884" i="58"/>
  <c r="B2948" i="58"/>
  <c r="B2949" i="58"/>
  <c r="B2950" i="58"/>
  <c r="B2951" i="58"/>
  <c r="D2879" i="58"/>
  <c r="E2879" i="58" s="1"/>
  <c r="D2880" i="58"/>
  <c r="E2880" i="58" s="1"/>
  <c r="D2881" i="58"/>
  <c r="E2881" i="58" s="1"/>
  <c r="D2882" i="58"/>
  <c r="E2882" i="58" s="1"/>
  <c r="D2883" i="58"/>
  <c r="E2883" i="58" s="1"/>
  <c r="D2884" i="58"/>
  <c r="E2884" i="58" s="1"/>
  <c r="D2948" i="58"/>
  <c r="E2948" i="58" s="1"/>
  <c r="D2949" i="58"/>
  <c r="E2949" i="58" s="1"/>
  <c r="D2950" i="58"/>
  <c r="E2950" i="58" s="1"/>
  <c r="D2951" i="58"/>
  <c r="E2951" i="58" s="1"/>
  <c r="F2879" i="58"/>
  <c r="F2880" i="58"/>
  <c r="F2881" i="58"/>
  <c r="F2882" i="58"/>
  <c r="F2883" i="58"/>
  <c r="F2884" i="58"/>
  <c r="F2948" i="58"/>
  <c r="F2949" i="58"/>
  <c r="F2950" i="58"/>
  <c r="F2951" i="58"/>
  <c r="J2879" i="58"/>
  <c r="J2880" i="58"/>
  <c r="J2881" i="58"/>
  <c r="J2882" i="58"/>
  <c r="J2883" i="58"/>
  <c r="J2884" i="58"/>
  <c r="J2948" i="58"/>
  <c r="J2949" i="58"/>
  <c r="J2950" i="58"/>
  <c r="J2951" i="58"/>
  <c r="K2879" i="58"/>
  <c r="K2880" i="58"/>
  <c r="K2881" i="58"/>
  <c r="K2882" i="58"/>
  <c r="K2883" i="58"/>
  <c r="K2884" i="58"/>
  <c r="K2948" i="58"/>
  <c r="K2949" i="58"/>
  <c r="K2950" i="58"/>
  <c r="K2951" i="58"/>
  <c r="M2879" i="58"/>
  <c r="M2880" i="58"/>
  <c r="M2881" i="58"/>
  <c r="M2882" i="58"/>
  <c r="M2883" i="58"/>
  <c r="M2884" i="58"/>
  <c r="M2948" i="58"/>
  <c r="M2949" i="58"/>
  <c r="M2950" i="58"/>
  <c r="M2951" i="58"/>
  <c r="P2879" i="58"/>
  <c r="P2880" i="58"/>
  <c r="P2881" i="58"/>
  <c r="P2882" i="58"/>
  <c r="P2883" i="58"/>
  <c r="P2884" i="58"/>
  <c r="P2948" i="58"/>
  <c r="P2949" i="58"/>
  <c r="P2950" i="58"/>
  <c r="P2951" i="58"/>
  <c r="Q2879" i="58"/>
  <c r="Q2880" i="58"/>
  <c r="Q2881" i="58"/>
  <c r="Q2882" i="58"/>
  <c r="Q2883" i="58"/>
  <c r="Q2884" i="58"/>
  <c r="Q2948" i="58"/>
  <c r="Q2949" i="58"/>
  <c r="Q2950" i="58"/>
  <c r="Q2951" i="58"/>
  <c r="R2879" i="58"/>
  <c r="T2879" i="58" s="1"/>
  <c r="V2879" i="58" s="1"/>
  <c r="R2880" i="58"/>
  <c r="T2880" i="58" s="1"/>
  <c r="V2880" i="58" s="1"/>
  <c r="R2881" i="58"/>
  <c r="T2881" i="58" s="1"/>
  <c r="V2881" i="58" s="1"/>
  <c r="R2882" i="58"/>
  <c r="T2882" i="58" s="1"/>
  <c r="V2882" i="58" s="1"/>
  <c r="R2883" i="58"/>
  <c r="T2883" i="58" s="1"/>
  <c r="V2883" i="58" s="1"/>
  <c r="R2884" i="58"/>
  <c r="T2884" i="58" s="1"/>
  <c r="V2884" i="58" s="1"/>
  <c r="R2948" i="58"/>
  <c r="T2948" i="58" s="1"/>
  <c r="V2948" i="58" s="1"/>
  <c r="R2949" i="58"/>
  <c r="T2949" i="58" s="1"/>
  <c r="V2949" i="58" s="1"/>
  <c r="R2950" i="58"/>
  <c r="T2950" i="58" s="1"/>
  <c r="V2950" i="58" s="1"/>
  <c r="R2951" i="58"/>
  <c r="T2951" i="58" s="1"/>
  <c r="V2951" i="58" s="1"/>
  <c r="X2879" i="58"/>
  <c r="X2880" i="58"/>
  <c r="X2881" i="58"/>
  <c r="X2882" i="58"/>
  <c r="X2883" i="58"/>
  <c r="X2884" i="58"/>
  <c r="X2948" i="58"/>
  <c r="X2949" i="58"/>
  <c r="X2950" i="58"/>
  <c r="X2951" i="58"/>
  <c r="AE2789" i="58"/>
  <c r="AE2788" i="58"/>
  <c r="A2776" i="58"/>
  <c r="A2777" i="58"/>
  <c r="A2778" i="58"/>
  <c r="A2779" i="58"/>
  <c r="A2780" i="58"/>
  <c r="A2781" i="58"/>
  <c r="A2782" i="58"/>
  <c r="B2776" i="58"/>
  <c r="B2777" i="58"/>
  <c r="B2778" i="58"/>
  <c r="B2779" i="58"/>
  <c r="B2780" i="58"/>
  <c r="B2781" i="58"/>
  <c r="B2782" i="58"/>
  <c r="D2776" i="58"/>
  <c r="E2776" i="58" s="1"/>
  <c r="D2777" i="58"/>
  <c r="E2777" i="58" s="1"/>
  <c r="D2778" i="58"/>
  <c r="E2778" i="58" s="1"/>
  <c r="D2779" i="58"/>
  <c r="E2779" i="58" s="1"/>
  <c r="D2780" i="58"/>
  <c r="E2780" i="58" s="1"/>
  <c r="D2781" i="58"/>
  <c r="E2781" i="58" s="1"/>
  <c r="D2782" i="58"/>
  <c r="E2782" i="58" s="1"/>
  <c r="F2776" i="58"/>
  <c r="F2777" i="58"/>
  <c r="F2778" i="58"/>
  <c r="F2779" i="58"/>
  <c r="F2780" i="58"/>
  <c r="F2781" i="58"/>
  <c r="F2782" i="58"/>
  <c r="J2776" i="58"/>
  <c r="J2777" i="58"/>
  <c r="J2778" i="58"/>
  <c r="J2779" i="58"/>
  <c r="J2780" i="58"/>
  <c r="J2781" i="58"/>
  <c r="J2782" i="58"/>
  <c r="K2776" i="58"/>
  <c r="K2777" i="58"/>
  <c r="K2778" i="58"/>
  <c r="K2779" i="58"/>
  <c r="K2780" i="58"/>
  <c r="K2781" i="58"/>
  <c r="K2782" i="58"/>
  <c r="M2776" i="58"/>
  <c r="M2777" i="58"/>
  <c r="M2778" i="58"/>
  <c r="M2779" i="58"/>
  <c r="M2780" i="58"/>
  <c r="M2781" i="58"/>
  <c r="M2782" i="58"/>
  <c r="P2776" i="58"/>
  <c r="P2777" i="58"/>
  <c r="P2778" i="58"/>
  <c r="P2779" i="58"/>
  <c r="P2780" i="58"/>
  <c r="P2781" i="58"/>
  <c r="P2782" i="58"/>
  <c r="Q2776" i="58"/>
  <c r="Q2777" i="58"/>
  <c r="Q2778" i="58"/>
  <c r="Q2779" i="58"/>
  <c r="Q2780" i="58"/>
  <c r="Q2781" i="58"/>
  <c r="Q2782" i="58"/>
  <c r="R2776" i="58"/>
  <c r="T2776" i="58" s="1"/>
  <c r="V2776" i="58" s="1"/>
  <c r="R2777" i="58"/>
  <c r="T2777" i="58" s="1"/>
  <c r="V2777" i="58" s="1"/>
  <c r="R2778" i="58"/>
  <c r="T2778" i="58" s="1"/>
  <c r="V2778" i="58" s="1"/>
  <c r="R2779" i="58"/>
  <c r="T2779" i="58" s="1"/>
  <c r="V2779" i="58" s="1"/>
  <c r="R2780" i="58"/>
  <c r="T2780" i="58" s="1"/>
  <c r="V2780" i="58" s="1"/>
  <c r="R2781" i="58"/>
  <c r="T2781" i="58" s="1"/>
  <c r="V2781" i="58" s="1"/>
  <c r="R2782" i="58"/>
  <c r="T2782" i="58" s="1"/>
  <c r="V2782" i="58" s="1"/>
  <c r="X2776" i="58"/>
  <c r="X2777" i="58"/>
  <c r="X2778" i="58"/>
  <c r="X2779" i="58"/>
  <c r="X2780" i="58"/>
  <c r="X2781" i="58"/>
  <c r="X2782" i="58"/>
  <c r="Y2838" i="58" l="1"/>
  <c r="AN2838" i="58" s="1"/>
  <c r="W2845" i="58"/>
  <c r="W2813" i="58"/>
  <c r="W2814" i="58"/>
  <c r="W2880" i="58"/>
  <c r="Y2812" i="58"/>
  <c r="AN2812" i="58" s="1"/>
  <c r="Y2822" i="58"/>
  <c r="AN2822" i="58" s="1"/>
  <c r="W2812" i="58"/>
  <c r="Y2811" i="58"/>
  <c r="AN2811" i="58" s="1"/>
  <c r="W2811" i="58"/>
  <c r="Y2810" i="58"/>
  <c r="AN2810" i="58" s="1"/>
  <c r="W2810" i="58"/>
  <c r="W2816" i="58"/>
  <c r="Y2816" i="58"/>
  <c r="AN2816" i="58" s="1"/>
  <c r="W2807" i="58"/>
  <c r="Y2807" i="58"/>
  <c r="AN2807" i="58" s="1"/>
  <c r="Y2815" i="58"/>
  <c r="AN2815" i="58" s="1"/>
  <c r="W2815" i="58"/>
  <c r="W2808" i="58"/>
  <c r="Y2808" i="58"/>
  <c r="AN2808" i="58" s="1"/>
  <c r="Y2809" i="58"/>
  <c r="AN2809" i="58" s="1"/>
  <c r="W2809" i="58"/>
  <c r="Y2814" i="58"/>
  <c r="AN2814" i="58" s="1"/>
  <c r="W2856" i="58"/>
  <c r="Y2813" i="58"/>
  <c r="AN2813" i="58" s="1"/>
  <c r="W2875" i="58"/>
  <c r="W2855" i="58"/>
  <c r="W2825" i="58"/>
  <c r="Y2825" i="58"/>
  <c r="AN2825" i="58" s="1"/>
  <c r="W2823" i="58"/>
  <c r="Y2823" i="58"/>
  <c r="AN2823" i="58" s="1"/>
  <c r="W2824" i="58"/>
  <c r="Y2824" i="58"/>
  <c r="AN2824" i="58" s="1"/>
  <c r="Y2821" i="58"/>
  <c r="AN2821" i="58" s="1"/>
  <c r="W2821" i="58"/>
  <c r="Y2820" i="58"/>
  <c r="AN2820" i="58" s="1"/>
  <c r="W2820" i="58"/>
  <c r="Y2817" i="58"/>
  <c r="AN2817" i="58" s="1"/>
  <c r="W2817" i="58"/>
  <c r="Y2819" i="58"/>
  <c r="AN2819" i="58" s="1"/>
  <c r="W2819" i="58"/>
  <c r="W2838" i="58"/>
  <c r="W2818" i="58"/>
  <c r="Y2818" i="58"/>
  <c r="AN2818" i="58" s="1"/>
  <c r="Y2843" i="58"/>
  <c r="AN2843" i="58" s="1"/>
  <c r="W2822" i="58"/>
  <c r="W2866" i="58"/>
  <c r="W2843" i="58"/>
  <c r="W2840" i="58"/>
  <c r="Y2840" i="58"/>
  <c r="AN2840" i="58" s="1"/>
  <c r="W2848" i="58"/>
  <c r="Y2848" i="58"/>
  <c r="AN2848" i="58" s="1"/>
  <c r="W2846" i="58"/>
  <c r="Y2846" i="58"/>
  <c r="AN2846" i="58" s="1"/>
  <c r="W2847" i="58"/>
  <c r="Y2847" i="58"/>
  <c r="AN2847" i="58" s="1"/>
  <c r="Y2844" i="58"/>
  <c r="AN2844" i="58" s="1"/>
  <c r="W2844" i="58"/>
  <c r="Y2842" i="58"/>
  <c r="AN2842" i="58" s="1"/>
  <c r="W2842" i="58"/>
  <c r="W2839" i="58"/>
  <c r="Y2839" i="58"/>
  <c r="AN2839" i="58" s="1"/>
  <c r="Y2841" i="58"/>
  <c r="AN2841" i="58" s="1"/>
  <c r="W2841" i="58"/>
  <c r="W2879" i="58"/>
  <c r="Y2845" i="58"/>
  <c r="AN2845" i="58" s="1"/>
  <c r="W2876" i="58"/>
  <c r="W2857" i="58"/>
  <c r="Y2857" i="58"/>
  <c r="AN2857" i="58" s="1"/>
  <c r="Y2853" i="58"/>
  <c r="AN2853" i="58" s="1"/>
  <c r="W2853" i="58"/>
  <c r="Y2852" i="58"/>
  <c r="AN2852" i="58" s="1"/>
  <c r="W2852" i="58"/>
  <c r="W2849" i="58"/>
  <c r="Y2849" i="58"/>
  <c r="AN2849" i="58" s="1"/>
  <c r="Y2851" i="58"/>
  <c r="AN2851" i="58" s="1"/>
  <c r="W2851" i="58"/>
  <c r="W2858" i="58"/>
  <c r="Y2858" i="58"/>
  <c r="AN2858" i="58" s="1"/>
  <c r="Y2854" i="58"/>
  <c r="AN2854" i="58" s="1"/>
  <c r="W2854" i="58"/>
  <c r="W2850" i="58"/>
  <c r="Y2850" i="58"/>
  <c r="AN2850" i="58" s="1"/>
  <c r="Y2864" i="58"/>
  <c r="AN2864" i="58" s="1"/>
  <c r="W2864" i="58"/>
  <c r="Y2856" i="58"/>
  <c r="AN2856" i="58" s="1"/>
  <c r="Y2855" i="58"/>
  <c r="AN2855" i="58" s="1"/>
  <c r="W2950" i="58"/>
  <c r="Y2863" i="58"/>
  <c r="AN2863" i="58" s="1"/>
  <c r="W2863" i="58"/>
  <c r="Y2860" i="58"/>
  <c r="AN2860" i="58" s="1"/>
  <c r="W2860" i="58"/>
  <c r="Y2862" i="58"/>
  <c r="AN2862" i="58" s="1"/>
  <c r="W2862" i="58"/>
  <c r="W2859" i="58"/>
  <c r="Y2859" i="58"/>
  <c r="AN2859" i="58" s="1"/>
  <c r="Y2861" i="58"/>
  <c r="AN2861" i="58" s="1"/>
  <c r="W2861" i="58"/>
  <c r="Y2868" i="58"/>
  <c r="AN2868" i="58" s="1"/>
  <c r="W2868" i="58"/>
  <c r="Y2873" i="58"/>
  <c r="AN2873" i="58" s="1"/>
  <c r="W2873" i="58"/>
  <c r="W2867" i="58"/>
  <c r="Y2867" i="58"/>
  <c r="AN2867" i="58" s="1"/>
  <c r="Y2874" i="58"/>
  <c r="AN2874" i="58" s="1"/>
  <c r="W2874" i="58"/>
  <c r="W2865" i="58"/>
  <c r="Y2865" i="58"/>
  <c r="AN2865" i="58" s="1"/>
  <c r="Y2866" i="58"/>
  <c r="AN2866" i="58" s="1"/>
  <c r="W2951" i="58"/>
  <c r="Y2880" i="58"/>
  <c r="AN2880" i="58" s="1"/>
  <c r="Y2871" i="58"/>
  <c r="AN2871" i="58" s="1"/>
  <c r="W2871" i="58"/>
  <c r="Y2872" i="58"/>
  <c r="AN2872" i="58" s="1"/>
  <c r="W2872" i="58"/>
  <c r="Y2878" i="58"/>
  <c r="AN2878" i="58" s="1"/>
  <c r="W2878" i="58"/>
  <c r="Y2949" i="58"/>
  <c r="AN2949" i="58" s="1"/>
  <c r="W2949" i="58"/>
  <c r="Y2948" i="58"/>
  <c r="AN2948" i="58" s="1"/>
  <c r="W2948" i="58"/>
  <c r="Y2870" i="58"/>
  <c r="AN2870" i="58" s="1"/>
  <c r="W2870" i="58"/>
  <c r="W2869" i="58"/>
  <c r="Y2869" i="58"/>
  <c r="AN2869" i="58" s="1"/>
  <c r="W2877" i="58"/>
  <c r="Y2877" i="58"/>
  <c r="AN2877" i="58" s="1"/>
  <c r="Y2876" i="58"/>
  <c r="AN2876" i="58" s="1"/>
  <c r="Y2875" i="58"/>
  <c r="AN2875" i="58" s="1"/>
  <c r="Y2951" i="58"/>
  <c r="AN2951" i="58" s="1"/>
  <c r="Y2882" i="58"/>
  <c r="AN2882" i="58" s="1"/>
  <c r="W2882" i="58"/>
  <c r="Y2884" i="58"/>
  <c r="AN2884" i="58" s="1"/>
  <c r="W2884" i="58"/>
  <c r="Y2881" i="58"/>
  <c r="AN2881" i="58" s="1"/>
  <c r="W2881" i="58"/>
  <c r="Y2883" i="58"/>
  <c r="AN2883" i="58" s="1"/>
  <c r="W2883" i="58"/>
  <c r="Y2950" i="58"/>
  <c r="AN2950" i="58" s="1"/>
  <c r="Y2879" i="58"/>
  <c r="AN2879" i="58" s="1"/>
  <c r="Y2779" i="58"/>
  <c r="AN2779" i="58" s="1"/>
  <c r="Y2777" i="58"/>
  <c r="AN2777" i="58" s="1"/>
  <c r="W2777" i="58"/>
  <c r="Y2778" i="58"/>
  <c r="AN2778" i="58" s="1"/>
  <c r="W2778" i="58"/>
  <c r="Y2776" i="58"/>
  <c r="AN2776" i="58" s="1"/>
  <c r="W2776" i="58"/>
  <c r="W2781" i="58"/>
  <c r="Y2781" i="58"/>
  <c r="AN2781" i="58" s="1"/>
  <c r="W2782" i="58"/>
  <c r="Y2782" i="58"/>
  <c r="AN2782" i="58" s="1"/>
  <c r="Y2780" i="58"/>
  <c r="AN2780" i="58" s="1"/>
  <c r="W2780" i="58"/>
  <c r="W2779" i="58"/>
  <c r="A2774" i="58" l="1"/>
  <c r="A2775" i="58"/>
  <c r="A2783" i="58"/>
  <c r="A2784" i="58"/>
  <c r="A2785" i="58"/>
  <c r="A2786" i="58"/>
  <c r="A2787" i="58"/>
  <c r="A2788" i="58"/>
  <c r="A2789" i="58"/>
  <c r="B2774" i="58"/>
  <c r="B2775" i="58"/>
  <c r="B2783" i="58"/>
  <c r="B2784" i="58"/>
  <c r="B2785" i="58"/>
  <c r="B2786" i="58"/>
  <c r="B2787" i="58"/>
  <c r="B2788" i="58"/>
  <c r="B2789" i="58"/>
  <c r="D2774" i="58"/>
  <c r="E2774" i="58" s="1"/>
  <c r="D2775" i="58"/>
  <c r="E2775" i="58" s="1"/>
  <c r="D2783" i="58"/>
  <c r="E2783" i="58" s="1"/>
  <c r="D2784" i="58"/>
  <c r="E2784" i="58" s="1"/>
  <c r="D2785" i="58"/>
  <c r="E2785" i="58" s="1"/>
  <c r="D2786" i="58"/>
  <c r="E2786" i="58" s="1"/>
  <c r="D2787" i="58"/>
  <c r="E2787" i="58" s="1"/>
  <c r="D2788" i="58"/>
  <c r="E2788" i="58" s="1"/>
  <c r="D2789" i="58"/>
  <c r="E2789" i="58" s="1"/>
  <c r="F2774" i="58"/>
  <c r="F2775" i="58"/>
  <c r="F2783" i="58"/>
  <c r="F2784" i="58"/>
  <c r="F2785" i="58"/>
  <c r="F2786" i="58"/>
  <c r="F2787" i="58"/>
  <c r="F2788" i="58"/>
  <c r="F2789" i="58"/>
  <c r="J2774" i="58"/>
  <c r="J2775" i="58"/>
  <c r="J2783" i="58"/>
  <c r="J2784" i="58"/>
  <c r="J2785" i="58"/>
  <c r="J2786" i="58"/>
  <c r="J2787" i="58"/>
  <c r="J2788" i="58"/>
  <c r="J2789" i="58"/>
  <c r="K2774" i="58"/>
  <c r="K2775" i="58"/>
  <c r="K2783" i="58"/>
  <c r="K2784" i="58"/>
  <c r="K2785" i="58"/>
  <c r="K2786" i="58"/>
  <c r="K2787" i="58"/>
  <c r="K2788" i="58"/>
  <c r="K2789" i="58"/>
  <c r="M2774" i="58"/>
  <c r="M2775" i="58"/>
  <c r="M2783" i="58"/>
  <c r="M2784" i="58"/>
  <c r="M2785" i="58"/>
  <c r="M2786" i="58"/>
  <c r="M2787" i="58"/>
  <c r="M2788" i="58"/>
  <c r="M2789" i="58"/>
  <c r="P2774" i="58"/>
  <c r="P2775" i="58"/>
  <c r="P2783" i="58"/>
  <c r="P2784" i="58"/>
  <c r="P2785" i="58"/>
  <c r="P2786" i="58"/>
  <c r="P2787" i="58"/>
  <c r="P2788" i="58"/>
  <c r="P2789" i="58"/>
  <c r="Q2774" i="58"/>
  <c r="Q2775" i="58"/>
  <c r="Q2783" i="58"/>
  <c r="Q2784" i="58"/>
  <c r="Q2785" i="58"/>
  <c r="Q2786" i="58"/>
  <c r="Q2787" i="58"/>
  <c r="Q2788" i="58"/>
  <c r="Q2789" i="58"/>
  <c r="R2774" i="58"/>
  <c r="T2774" i="58" s="1"/>
  <c r="V2774" i="58" s="1"/>
  <c r="R2775" i="58"/>
  <c r="T2775" i="58" s="1"/>
  <c r="V2775" i="58" s="1"/>
  <c r="R2783" i="58"/>
  <c r="T2783" i="58" s="1"/>
  <c r="V2783" i="58" s="1"/>
  <c r="R2784" i="58"/>
  <c r="T2784" i="58" s="1"/>
  <c r="V2784" i="58" s="1"/>
  <c r="R2785" i="58"/>
  <c r="T2785" i="58" s="1"/>
  <c r="V2785" i="58" s="1"/>
  <c r="R2786" i="58"/>
  <c r="T2786" i="58" s="1"/>
  <c r="V2786" i="58" s="1"/>
  <c r="R2787" i="58"/>
  <c r="T2787" i="58" s="1"/>
  <c r="V2787" i="58" s="1"/>
  <c r="R2788" i="58"/>
  <c r="T2788" i="58" s="1"/>
  <c r="V2788" i="58" s="1"/>
  <c r="R2789" i="58"/>
  <c r="T2789" i="58" s="1"/>
  <c r="V2789" i="58" s="1"/>
  <c r="X2774" i="58"/>
  <c r="X2775" i="58"/>
  <c r="X2783" i="58"/>
  <c r="X2784" i="58"/>
  <c r="X2785" i="58"/>
  <c r="X2786" i="58"/>
  <c r="X2787" i="58"/>
  <c r="X2788" i="58"/>
  <c r="X2789" i="58"/>
  <c r="A2790" i="58"/>
  <c r="A2791" i="58"/>
  <c r="A2792" i="58"/>
  <c r="A2793" i="58"/>
  <c r="A2794" i="58"/>
  <c r="A2795" i="58"/>
  <c r="A2796" i="58"/>
  <c r="A2797" i="58"/>
  <c r="A2798" i="58"/>
  <c r="B2790" i="58"/>
  <c r="B2791" i="58"/>
  <c r="B2792" i="58"/>
  <c r="B2793" i="58"/>
  <c r="B2794" i="58"/>
  <c r="B2795" i="58"/>
  <c r="B2796" i="58"/>
  <c r="B2797" i="58"/>
  <c r="B2798" i="58"/>
  <c r="D2790" i="58"/>
  <c r="E2790" i="58" s="1"/>
  <c r="D2791" i="58"/>
  <c r="E2791" i="58" s="1"/>
  <c r="D2792" i="58"/>
  <c r="E2792" i="58" s="1"/>
  <c r="D2793" i="58"/>
  <c r="E2793" i="58" s="1"/>
  <c r="D2794" i="58"/>
  <c r="E2794" i="58" s="1"/>
  <c r="D2795" i="58"/>
  <c r="E2795" i="58" s="1"/>
  <c r="D2796" i="58"/>
  <c r="E2796" i="58" s="1"/>
  <c r="D2797" i="58"/>
  <c r="E2797" i="58" s="1"/>
  <c r="D2798" i="58"/>
  <c r="E2798" i="58" s="1"/>
  <c r="F2790" i="58"/>
  <c r="F2791" i="58"/>
  <c r="F2792" i="58"/>
  <c r="F2793" i="58"/>
  <c r="F2794" i="58"/>
  <c r="F2795" i="58"/>
  <c r="F2796" i="58"/>
  <c r="F2797" i="58"/>
  <c r="F2798" i="58"/>
  <c r="J2790" i="58"/>
  <c r="J2791" i="58"/>
  <c r="J2792" i="58"/>
  <c r="J2793" i="58"/>
  <c r="J2794" i="58"/>
  <c r="J2795" i="58"/>
  <c r="J2796" i="58"/>
  <c r="J2797" i="58"/>
  <c r="J2798" i="58"/>
  <c r="K2790" i="58"/>
  <c r="K2791" i="58"/>
  <c r="K2792" i="58"/>
  <c r="K2793" i="58"/>
  <c r="K2794" i="58"/>
  <c r="K2795" i="58"/>
  <c r="K2796" i="58"/>
  <c r="K2797" i="58"/>
  <c r="K2798" i="58"/>
  <c r="M2790" i="58"/>
  <c r="M2791" i="58"/>
  <c r="M2792" i="58"/>
  <c r="M2793" i="58"/>
  <c r="M2794" i="58"/>
  <c r="M2795" i="58"/>
  <c r="M2796" i="58"/>
  <c r="M2797" i="58"/>
  <c r="M2798" i="58"/>
  <c r="P2790" i="58"/>
  <c r="P2791" i="58"/>
  <c r="P2792" i="58"/>
  <c r="P2793" i="58"/>
  <c r="P2794" i="58"/>
  <c r="P2795" i="58"/>
  <c r="P2796" i="58"/>
  <c r="P2797" i="58"/>
  <c r="P2798" i="58"/>
  <c r="Q2790" i="58"/>
  <c r="Q2791" i="58"/>
  <c r="Q2792" i="58"/>
  <c r="Q2793" i="58"/>
  <c r="Q2794" i="58"/>
  <c r="Q2795" i="58"/>
  <c r="Q2796" i="58"/>
  <c r="Q2797" i="58"/>
  <c r="Q2798" i="58"/>
  <c r="R2790" i="58"/>
  <c r="T2790" i="58" s="1"/>
  <c r="V2790" i="58" s="1"/>
  <c r="R2791" i="58"/>
  <c r="T2791" i="58" s="1"/>
  <c r="V2791" i="58" s="1"/>
  <c r="R2792" i="58"/>
  <c r="T2792" i="58" s="1"/>
  <c r="V2792" i="58" s="1"/>
  <c r="R2793" i="58"/>
  <c r="T2793" i="58" s="1"/>
  <c r="V2793" i="58" s="1"/>
  <c r="R2794" i="58"/>
  <c r="T2794" i="58" s="1"/>
  <c r="V2794" i="58" s="1"/>
  <c r="R2795" i="58"/>
  <c r="T2795" i="58" s="1"/>
  <c r="V2795" i="58" s="1"/>
  <c r="R2796" i="58"/>
  <c r="T2796" i="58" s="1"/>
  <c r="V2796" i="58" s="1"/>
  <c r="R2797" i="58"/>
  <c r="T2797" i="58" s="1"/>
  <c r="V2797" i="58" s="1"/>
  <c r="R2798" i="58"/>
  <c r="T2798" i="58" s="1"/>
  <c r="V2798" i="58" s="1"/>
  <c r="X2790" i="58"/>
  <c r="X2791" i="58"/>
  <c r="X2792" i="58"/>
  <c r="X2793" i="58"/>
  <c r="X2794" i="58"/>
  <c r="X2795" i="58"/>
  <c r="X2796" i="58"/>
  <c r="X2797" i="58"/>
  <c r="X2798" i="58"/>
  <c r="A2799" i="58"/>
  <c r="A2800" i="58"/>
  <c r="A2801" i="58"/>
  <c r="A2802" i="58"/>
  <c r="A2803" i="58"/>
  <c r="A2804" i="58"/>
  <c r="A2805" i="58"/>
  <c r="A2806" i="58"/>
  <c r="A2952" i="58"/>
  <c r="B2799" i="58"/>
  <c r="B2800" i="58"/>
  <c r="B2801" i="58"/>
  <c r="B2802" i="58"/>
  <c r="B2803" i="58"/>
  <c r="B2804" i="58"/>
  <c r="B2805" i="58"/>
  <c r="B2806" i="58"/>
  <c r="B2952" i="58"/>
  <c r="D2799" i="58"/>
  <c r="E2799" i="58" s="1"/>
  <c r="D2800" i="58"/>
  <c r="E2800" i="58" s="1"/>
  <c r="D2801" i="58"/>
  <c r="E2801" i="58" s="1"/>
  <c r="D2802" i="58"/>
  <c r="E2802" i="58" s="1"/>
  <c r="D2803" i="58"/>
  <c r="E2803" i="58" s="1"/>
  <c r="D2804" i="58"/>
  <c r="E2804" i="58" s="1"/>
  <c r="D2805" i="58"/>
  <c r="E2805" i="58" s="1"/>
  <c r="D2806" i="58"/>
  <c r="E2806" i="58" s="1"/>
  <c r="D2952" i="58"/>
  <c r="E2952" i="58" s="1"/>
  <c r="F2799" i="58"/>
  <c r="F2800" i="58"/>
  <c r="F2801" i="58"/>
  <c r="F2802" i="58"/>
  <c r="F2803" i="58"/>
  <c r="F2804" i="58"/>
  <c r="F2805" i="58"/>
  <c r="F2806" i="58"/>
  <c r="F2952" i="58"/>
  <c r="J2799" i="58"/>
  <c r="J2800" i="58"/>
  <c r="J2801" i="58"/>
  <c r="J2802" i="58"/>
  <c r="J2803" i="58"/>
  <c r="J2804" i="58"/>
  <c r="J2805" i="58"/>
  <c r="J2806" i="58"/>
  <c r="J2952" i="58"/>
  <c r="K2799" i="58"/>
  <c r="K2800" i="58"/>
  <c r="K2801" i="58"/>
  <c r="K2802" i="58"/>
  <c r="K2803" i="58"/>
  <c r="K2804" i="58"/>
  <c r="K2805" i="58"/>
  <c r="K2806" i="58"/>
  <c r="K2952" i="58"/>
  <c r="M2799" i="58"/>
  <c r="M2800" i="58"/>
  <c r="M2801" i="58"/>
  <c r="M2802" i="58"/>
  <c r="M2803" i="58"/>
  <c r="M2804" i="58"/>
  <c r="M2805" i="58"/>
  <c r="M2806" i="58"/>
  <c r="M2952" i="58"/>
  <c r="P2799" i="58"/>
  <c r="P2800" i="58"/>
  <c r="P2801" i="58"/>
  <c r="P2802" i="58"/>
  <c r="P2803" i="58"/>
  <c r="P2804" i="58"/>
  <c r="P2805" i="58"/>
  <c r="P2806" i="58"/>
  <c r="P2952" i="58"/>
  <c r="Q2799" i="58"/>
  <c r="Q2800" i="58"/>
  <c r="Q2801" i="58"/>
  <c r="Q2802" i="58"/>
  <c r="Q2803" i="58"/>
  <c r="Q2804" i="58"/>
  <c r="Q2805" i="58"/>
  <c r="Q2806" i="58"/>
  <c r="Q2952" i="58"/>
  <c r="R2799" i="58"/>
  <c r="T2799" i="58" s="1"/>
  <c r="V2799" i="58" s="1"/>
  <c r="R2800" i="58"/>
  <c r="T2800" i="58" s="1"/>
  <c r="V2800" i="58" s="1"/>
  <c r="R2801" i="58"/>
  <c r="T2801" i="58" s="1"/>
  <c r="V2801" i="58" s="1"/>
  <c r="R2802" i="58"/>
  <c r="T2802" i="58" s="1"/>
  <c r="V2802" i="58" s="1"/>
  <c r="R2803" i="58"/>
  <c r="T2803" i="58" s="1"/>
  <c r="V2803" i="58" s="1"/>
  <c r="R2804" i="58"/>
  <c r="T2804" i="58" s="1"/>
  <c r="V2804" i="58" s="1"/>
  <c r="R2805" i="58"/>
  <c r="T2805" i="58" s="1"/>
  <c r="V2805" i="58" s="1"/>
  <c r="R2806" i="58"/>
  <c r="T2806" i="58" s="1"/>
  <c r="V2806" i="58" s="1"/>
  <c r="R2952" i="58"/>
  <c r="T2952" i="58" s="1"/>
  <c r="V2952" i="58" s="1"/>
  <c r="X2799" i="58"/>
  <c r="X2800" i="58"/>
  <c r="X2801" i="58"/>
  <c r="X2802" i="58"/>
  <c r="X2803" i="58"/>
  <c r="X2804" i="58"/>
  <c r="X2805" i="58"/>
  <c r="X2806" i="58"/>
  <c r="X2952" i="58"/>
  <c r="W2793" i="58" l="1"/>
  <c r="W2784" i="58"/>
  <c r="W2800" i="58"/>
  <c r="Y2798" i="58"/>
  <c r="AN2798" i="58" s="1"/>
  <c r="Y2790" i="58"/>
  <c r="AN2790" i="58" s="1"/>
  <c r="Y2796" i="58"/>
  <c r="AN2796" i="58" s="1"/>
  <c r="Y2783" i="58"/>
  <c r="AN2783" i="58" s="1"/>
  <c r="W2783" i="58"/>
  <c r="W2789" i="58"/>
  <c r="Y2789" i="58"/>
  <c r="AN2789" i="58" s="1"/>
  <c r="W2790" i="58"/>
  <c r="Y2775" i="58"/>
  <c r="AN2775" i="58" s="1"/>
  <c r="W2775" i="58"/>
  <c r="W2774" i="58"/>
  <c r="Y2774" i="58"/>
  <c r="AN2774" i="58" s="1"/>
  <c r="W2787" i="58"/>
  <c r="Y2787" i="58"/>
  <c r="AN2787" i="58" s="1"/>
  <c r="W2786" i="58"/>
  <c r="Y2786" i="58"/>
  <c r="AN2786" i="58" s="1"/>
  <c r="Y2791" i="58"/>
  <c r="AN2791" i="58" s="1"/>
  <c r="W2791" i="58"/>
  <c r="Y2797" i="58"/>
  <c r="AN2797" i="58" s="1"/>
  <c r="W2797" i="58"/>
  <c r="W2785" i="58"/>
  <c r="Y2785" i="58"/>
  <c r="AN2785" i="58" s="1"/>
  <c r="Y2788" i="58"/>
  <c r="AN2788" i="58" s="1"/>
  <c r="W2788" i="58"/>
  <c r="W2796" i="58"/>
  <c r="W2798" i="58"/>
  <c r="W2806" i="58"/>
  <c r="Y2792" i="58"/>
  <c r="AN2792" i="58" s="1"/>
  <c r="W2792" i="58"/>
  <c r="Y2784" i="58"/>
  <c r="AN2784" i="58" s="1"/>
  <c r="Y2800" i="58"/>
  <c r="AN2800" i="58" s="1"/>
  <c r="Y2804" i="58"/>
  <c r="AN2804" i="58" s="1"/>
  <c r="W2804" i="58"/>
  <c r="W2794" i="58"/>
  <c r="Y2794" i="58"/>
  <c r="AN2794" i="58" s="1"/>
  <c r="W2795" i="58"/>
  <c r="Y2795" i="58"/>
  <c r="AN2795" i="58" s="1"/>
  <c r="W2801" i="58"/>
  <c r="Y2801" i="58"/>
  <c r="AN2801" i="58" s="1"/>
  <c r="Y2793" i="58"/>
  <c r="AN2793" i="58" s="1"/>
  <c r="W2952" i="58"/>
  <c r="Y2952" i="58"/>
  <c r="AN2952" i="58" s="1"/>
  <c r="Y2805" i="58"/>
  <c r="AN2805" i="58" s="1"/>
  <c r="W2805" i="58"/>
  <c r="W2803" i="58"/>
  <c r="Y2803" i="58"/>
  <c r="AN2803" i="58" s="1"/>
  <c r="W2802" i="58"/>
  <c r="Y2802" i="58"/>
  <c r="AN2802" i="58" s="1"/>
  <c r="W2799" i="58"/>
  <c r="Y2799" i="58"/>
  <c r="AN2799" i="58" s="1"/>
  <c r="Y2806" i="58"/>
  <c r="AN2806" i="58" s="1"/>
  <c r="AE2735" i="58" l="1"/>
  <c r="AE2734" i="58"/>
  <c r="AE2733" i="58"/>
  <c r="AE2732" i="58"/>
  <c r="AE2731" i="58"/>
  <c r="AE2730" i="58"/>
  <c r="AE2729" i="58"/>
  <c r="AE2728" i="58"/>
  <c r="A2712" i="58"/>
  <c r="A2713" i="58"/>
  <c r="A2714" i="58"/>
  <c r="A2715" i="58"/>
  <c r="A2716" i="58"/>
  <c r="A2717" i="58"/>
  <c r="A2718" i="58"/>
  <c r="A2719" i="58"/>
  <c r="A2720" i="58"/>
  <c r="A2721" i="58"/>
  <c r="A2722" i="58"/>
  <c r="A2723" i="58"/>
  <c r="B2712" i="58"/>
  <c r="B2713" i="58"/>
  <c r="B2714" i="58"/>
  <c r="B2715" i="58"/>
  <c r="B2716" i="58"/>
  <c r="B2717" i="58"/>
  <c r="B2718" i="58"/>
  <c r="B2719" i="58"/>
  <c r="B2720" i="58"/>
  <c r="B2721" i="58"/>
  <c r="B2722" i="58"/>
  <c r="B2723" i="58"/>
  <c r="D2712" i="58"/>
  <c r="E2712" i="58" s="1"/>
  <c r="D2713" i="58"/>
  <c r="E2713" i="58" s="1"/>
  <c r="D2714" i="58"/>
  <c r="E2714" i="58" s="1"/>
  <c r="D2715" i="58"/>
  <c r="E2715" i="58" s="1"/>
  <c r="D2716" i="58"/>
  <c r="E2716" i="58" s="1"/>
  <c r="D2717" i="58"/>
  <c r="E2717" i="58" s="1"/>
  <c r="D2718" i="58"/>
  <c r="E2718" i="58" s="1"/>
  <c r="D2719" i="58"/>
  <c r="E2719" i="58" s="1"/>
  <c r="D2720" i="58"/>
  <c r="E2720" i="58" s="1"/>
  <c r="D2721" i="58"/>
  <c r="E2721" i="58" s="1"/>
  <c r="D2722" i="58"/>
  <c r="E2722" i="58" s="1"/>
  <c r="D2723" i="58"/>
  <c r="E2723" i="58" s="1"/>
  <c r="F2712" i="58"/>
  <c r="F2713" i="58"/>
  <c r="F2714" i="58"/>
  <c r="F2715" i="58"/>
  <c r="F2716" i="58"/>
  <c r="F2717" i="58"/>
  <c r="F2718" i="58"/>
  <c r="F2719" i="58"/>
  <c r="F2720" i="58"/>
  <c r="F2721" i="58"/>
  <c r="F2722" i="58"/>
  <c r="F2723" i="58"/>
  <c r="J2712" i="58"/>
  <c r="J2713" i="58"/>
  <c r="J2714" i="58"/>
  <c r="J2715" i="58"/>
  <c r="J2716" i="58"/>
  <c r="J2717" i="58"/>
  <c r="J2718" i="58"/>
  <c r="J2719" i="58"/>
  <c r="J2720" i="58"/>
  <c r="J2721" i="58"/>
  <c r="J2722" i="58"/>
  <c r="J2723" i="58"/>
  <c r="K2712" i="58"/>
  <c r="K2713" i="58"/>
  <c r="K2714" i="58"/>
  <c r="K2715" i="58"/>
  <c r="K2716" i="58"/>
  <c r="K2717" i="58"/>
  <c r="K2718" i="58"/>
  <c r="K2719" i="58"/>
  <c r="K2720" i="58"/>
  <c r="K2721" i="58"/>
  <c r="K2722" i="58"/>
  <c r="K2723" i="58"/>
  <c r="M2712" i="58"/>
  <c r="M2713" i="58"/>
  <c r="M2714" i="58"/>
  <c r="M2715" i="58"/>
  <c r="M2716" i="58"/>
  <c r="M2717" i="58"/>
  <c r="M2718" i="58"/>
  <c r="M2719" i="58"/>
  <c r="M2720" i="58"/>
  <c r="M2721" i="58"/>
  <c r="M2722" i="58"/>
  <c r="M2723" i="58"/>
  <c r="P2712" i="58"/>
  <c r="P2713" i="58"/>
  <c r="P2714" i="58"/>
  <c r="P2715" i="58"/>
  <c r="P2716" i="58"/>
  <c r="P2717" i="58"/>
  <c r="P2718" i="58"/>
  <c r="P2719" i="58"/>
  <c r="P2720" i="58"/>
  <c r="P2721" i="58"/>
  <c r="P2722" i="58"/>
  <c r="P2723" i="58"/>
  <c r="Q2712" i="58"/>
  <c r="Q2713" i="58"/>
  <c r="Q2714" i="58"/>
  <c r="Q2715" i="58"/>
  <c r="Q2716" i="58"/>
  <c r="Q2717" i="58"/>
  <c r="Q2718" i="58"/>
  <c r="Q2719" i="58"/>
  <c r="Q2720" i="58"/>
  <c r="Q2721" i="58"/>
  <c r="Q2722" i="58"/>
  <c r="Q2723" i="58"/>
  <c r="R2712" i="58"/>
  <c r="T2712" i="58" s="1"/>
  <c r="V2712" i="58" s="1"/>
  <c r="R2713" i="58"/>
  <c r="T2713" i="58" s="1"/>
  <c r="V2713" i="58" s="1"/>
  <c r="R2714" i="58"/>
  <c r="T2714" i="58" s="1"/>
  <c r="V2714" i="58" s="1"/>
  <c r="R2715" i="58"/>
  <c r="T2715" i="58" s="1"/>
  <c r="V2715" i="58" s="1"/>
  <c r="R2716" i="58"/>
  <c r="T2716" i="58" s="1"/>
  <c r="V2716" i="58" s="1"/>
  <c r="R2717" i="58"/>
  <c r="T2717" i="58" s="1"/>
  <c r="V2717" i="58" s="1"/>
  <c r="R2718" i="58"/>
  <c r="T2718" i="58" s="1"/>
  <c r="V2718" i="58" s="1"/>
  <c r="R2719" i="58"/>
  <c r="T2719" i="58" s="1"/>
  <c r="V2719" i="58" s="1"/>
  <c r="R2720" i="58"/>
  <c r="T2720" i="58" s="1"/>
  <c r="V2720" i="58" s="1"/>
  <c r="R2721" i="58"/>
  <c r="T2721" i="58" s="1"/>
  <c r="V2721" i="58" s="1"/>
  <c r="R2722" i="58"/>
  <c r="T2722" i="58" s="1"/>
  <c r="V2722" i="58" s="1"/>
  <c r="R2723" i="58"/>
  <c r="T2723" i="58" s="1"/>
  <c r="V2723" i="58" s="1"/>
  <c r="X2712" i="58"/>
  <c r="X2713" i="58"/>
  <c r="X2714" i="58"/>
  <c r="X2715" i="58"/>
  <c r="X2716" i="58"/>
  <c r="X2717" i="58"/>
  <c r="X2718" i="58"/>
  <c r="X2719" i="58"/>
  <c r="X2720" i="58"/>
  <c r="X2721" i="58"/>
  <c r="X2722" i="58"/>
  <c r="X2723" i="58"/>
  <c r="A2724" i="58"/>
  <c r="A2725" i="58"/>
  <c r="A2726" i="58"/>
  <c r="A2727" i="58"/>
  <c r="A2728" i="58"/>
  <c r="A2729" i="58"/>
  <c r="A2730" i="58"/>
  <c r="A2731" i="58"/>
  <c r="A2732" i="58"/>
  <c r="A2733" i="58"/>
  <c r="A2734" i="58"/>
  <c r="A2735" i="58"/>
  <c r="B2724" i="58"/>
  <c r="B2725" i="58"/>
  <c r="B2726" i="58"/>
  <c r="B2727" i="58"/>
  <c r="B2728" i="58"/>
  <c r="B2729" i="58"/>
  <c r="B2730" i="58"/>
  <c r="B2731" i="58"/>
  <c r="B2732" i="58"/>
  <c r="B2733" i="58"/>
  <c r="B2734" i="58"/>
  <c r="B2735" i="58"/>
  <c r="D2724" i="58"/>
  <c r="E2724" i="58" s="1"/>
  <c r="D2725" i="58"/>
  <c r="E2725" i="58" s="1"/>
  <c r="D2726" i="58"/>
  <c r="E2726" i="58" s="1"/>
  <c r="D2727" i="58"/>
  <c r="E2727" i="58" s="1"/>
  <c r="D2728" i="58"/>
  <c r="E2728" i="58" s="1"/>
  <c r="D2729" i="58"/>
  <c r="E2729" i="58" s="1"/>
  <c r="D2730" i="58"/>
  <c r="E2730" i="58" s="1"/>
  <c r="D2731" i="58"/>
  <c r="E2731" i="58" s="1"/>
  <c r="D2732" i="58"/>
  <c r="E2732" i="58" s="1"/>
  <c r="D2733" i="58"/>
  <c r="E2733" i="58" s="1"/>
  <c r="D2734" i="58"/>
  <c r="E2734" i="58" s="1"/>
  <c r="D2735" i="58"/>
  <c r="E2735" i="58" s="1"/>
  <c r="F2724" i="58"/>
  <c r="F2725" i="58"/>
  <c r="F2726" i="58"/>
  <c r="F2727" i="58"/>
  <c r="F2728" i="58"/>
  <c r="F2729" i="58"/>
  <c r="F2730" i="58"/>
  <c r="F2731" i="58"/>
  <c r="F2732" i="58"/>
  <c r="F2733" i="58"/>
  <c r="F2734" i="58"/>
  <c r="F2735" i="58"/>
  <c r="J2724" i="58"/>
  <c r="J2725" i="58"/>
  <c r="J2726" i="58"/>
  <c r="J2727" i="58"/>
  <c r="J2728" i="58"/>
  <c r="J2729" i="58"/>
  <c r="J2730" i="58"/>
  <c r="J2731" i="58"/>
  <c r="J2732" i="58"/>
  <c r="J2733" i="58"/>
  <c r="J2734" i="58"/>
  <c r="J2735" i="58"/>
  <c r="K2724" i="58"/>
  <c r="K2725" i="58"/>
  <c r="K2726" i="58"/>
  <c r="K2727" i="58"/>
  <c r="K2728" i="58"/>
  <c r="K2729" i="58"/>
  <c r="K2730" i="58"/>
  <c r="K2731" i="58"/>
  <c r="K2732" i="58"/>
  <c r="K2733" i="58"/>
  <c r="K2734" i="58"/>
  <c r="K2735" i="58"/>
  <c r="M2724" i="58"/>
  <c r="M2725" i="58"/>
  <c r="M2726" i="58"/>
  <c r="M2727" i="58"/>
  <c r="M2728" i="58"/>
  <c r="M2729" i="58"/>
  <c r="M2730" i="58"/>
  <c r="M2731" i="58"/>
  <c r="M2732" i="58"/>
  <c r="M2733" i="58"/>
  <c r="M2734" i="58"/>
  <c r="M2735" i="58"/>
  <c r="P2724" i="58"/>
  <c r="P2725" i="58"/>
  <c r="P2726" i="58"/>
  <c r="P2727" i="58"/>
  <c r="P2728" i="58"/>
  <c r="P2729" i="58"/>
  <c r="P2730" i="58"/>
  <c r="P2731" i="58"/>
  <c r="P2732" i="58"/>
  <c r="P2733" i="58"/>
  <c r="P2734" i="58"/>
  <c r="P2735" i="58"/>
  <c r="Q2724" i="58"/>
  <c r="Q2725" i="58"/>
  <c r="Q2726" i="58"/>
  <c r="Q2727" i="58"/>
  <c r="Q2728" i="58"/>
  <c r="Q2729" i="58"/>
  <c r="Q2730" i="58"/>
  <c r="Q2731" i="58"/>
  <c r="Q2732" i="58"/>
  <c r="Q2733" i="58"/>
  <c r="Q2734" i="58"/>
  <c r="Q2735" i="58"/>
  <c r="R2724" i="58"/>
  <c r="T2724" i="58" s="1"/>
  <c r="V2724" i="58" s="1"/>
  <c r="R2725" i="58"/>
  <c r="T2725" i="58" s="1"/>
  <c r="V2725" i="58" s="1"/>
  <c r="R2726" i="58"/>
  <c r="T2726" i="58" s="1"/>
  <c r="V2726" i="58" s="1"/>
  <c r="R2727" i="58"/>
  <c r="T2727" i="58" s="1"/>
  <c r="V2727" i="58" s="1"/>
  <c r="R2728" i="58"/>
  <c r="T2728" i="58" s="1"/>
  <c r="V2728" i="58" s="1"/>
  <c r="R2729" i="58"/>
  <c r="T2729" i="58" s="1"/>
  <c r="V2729" i="58" s="1"/>
  <c r="R2730" i="58"/>
  <c r="T2730" i="58" s="1"/>
  <c r="V2730" i="58" s="1"/>
  <c r="R2731" i="58"/>
  <c r="T2731" i="58" s="1"/>
  <c r="V2731" i="58" s="1"/>
  <c r="R2732" i="58"/>
  <c r="T2732" i="58" s="1"/>
  <c r="V2732" i="58" s="1"/>
  <c r="R2733" i="58"/>
  <c r="T2733" i="58" s="1"/>
  <c r="V2733" i="58" s="1"/>
  <c r="R2734" i="58"/>
  <c r="T2734" i="58" s="1"/>
  <c r="V2734" i="58" s="1"/>
  <c r="R2735" i="58"/>
  <c r="T2735" i="58" s="1"/>
  <c r="V2735" i="58" s="1"/>
  <c r="X2724" i="58"/>
  <c r="X2725" i="58"/>
  <c r="X2726" i="58"/>
  <c r="X2727" i="58"/>
  <c r="X2728" i="58"/>
  <c r="X2729" i="58"/>
  <c r="X2730" i="58"/>
  <c r="X2731" i="58"/>
  <c r="X2732" i="58"/>
  <c r="X2733" i="58"/>
  <c r="X2734" i="58"/>
  <c r="X2735" i="58"/>
  <c r="A2736" i="58"/>
  <c r="A2737" i="58"/>
  <c r="A2738" i="58"/>
  <c r="A2739" i="58"/>
  <c r="A2740" i="58"/>
  <c r="A2741" i="58"/>
  <c r="A2742" i="58"/>
  <c r="A2743" i="58"/>
  <c r="A2744" i="58"/>
  <c r="A2745" i="58"/>
  <c r="A2746" i="58"/>
  <c r="A2747" i="58"/>
  <c r="B2736" i="58"/>
  <c r="B2737" i="58"/>
  <c r="B2738" i="58"/>
  <c r="B2739" i="58"/>
  <c r="B2740" i="58"/>
  <c r="B2741" i="58"/>
  <c r="B2742" i="58"/>
  <c r="B2743" i="58"/>
  <c r="B2744" i="58"/>
  <c r="B2745" i="58"/>
  <c r="B2746" i="58"/>
  <c r="B2747" i="58"/>
  <c r="D2736" i="58"/>
  <c r="E2736" i="58" s="1"/>
  <c r="D2737" i="58"/>
  <c r="E2737" i="58" s="1"/>
  <c r="D2738" i="58"/>
  <c r="E2738" i="58" s="1"/>
  <c r="D2739" i="58"/>
  <c r="E2739" i="58" s="1"/>
  <c r="D2740" i="58"/>
  <c r="E2740" i="58" s="1"/>
  <c r="D2741" i="58"/>
  <c r="E2741" i="58" s="1"/>
  <c r="D2742" i="58"/>
  <c r="E2742" i="58" s="1"/>
  <c r="D2743" i="58"/>
  <c r="E2743" i="58" s="1"/>
  <c r="D2744" i="58"/>
  <c r="E2744" i="58" s="1"/>
  <c r="D2745" i="58"/>
  <c r="E2745" i="58" s="1"/>
  <c r="D2746" i="58"/>
  <c r="E2746" i="58" s="1"/>
  <c r="D2747" i="58"/>
  <c r="E2747" i="58" s="1"/>
  <c r="F2736" i="58"/>
  <c r="F2737" i="58"/>
  <c r="F2738" i="58"/>
  <c r="F2739" i="58"/>
  <c r="F2740" i="58"/>
  <c r="F2741" i="58"/>
  <c r="F2742" i="58"/>
  <c r="F2743" i="58"/>
  <c r="F2744" i="58"/>
  <c r="F2745" i="58"/>
  <c r="F2746" i="58"/>
  <c r="F2747" i="58"/>
  <c r="J2736" i="58"/>
  <c r="J2737" i="58"/>
  <c r="J2738" i="58"/>
  <c r="J2739" i="58"/>
  <c r="J2740" i="58"/>
  <c r="J2741" i="58"/>
  <c r="J2742" i="58"/>
  <c r="J2743" i="58"/>
  <c r="J2744" i="58"/>
  <c r="J2745" i="58"/>
  <c r="J2746" i="58"/>
  <c r="J2747" i="58"/>
  <c r="K2736" i="58"/>
  <c r="K2737" i="58"/>
  <c r="K2738" i="58"/>
  <c r="K2739" i="58"/>
  <c r="K2740" i="58"/>
  <c r="K2741" i="58"/>
  <c r="K2742" i="58"/>
  <c r="K2743" i="58"/>
  <c r="K2744" i="58"/>
  <c r="K2745" i="58"/>
  <c r="K2746" i="58"/>
  <c r="K2747" i="58"/>
  <c r="M2736" i="58"/>
  <c r="M2737" i="58"/>
  <c r="M2738" i="58"/>
  <c r="M2739" i="58"/>
  <c r="M2740" i="58"/>
  <c r="M2741" i="58"/>
  <c r="M2742" i="58"/>
  <c r="M2743" i="58"/>
  <c r="M2744" i="58"/>
  <c r="M2745" i="58"/>
  <c r="M2746" i="58"/>
  <c r="M2747" i="58"/>
  <c r="P2736" i="58"/>
  <c r="P2737" i="58"/>
  <c r="P2738" i="58"/>
  <c r="P2739" i="58"/>
  <c r="P2740" i="58"/>
  <c r="P2741" i="58"/>
  <c r="P2742" i="58"/>
  <c r="P2743" i="58"/>
  <c r="P2744" i="58"/>
  <c r="P2745" i="58"/>
  <c r="P2746" i="58"/>
  <c r="P2747" i="58"/>
  <c r="Q2736" i="58"/>
  <c r="Q2737" i="58"/>
  <c r="Q2738" i="58"/>
  <c r="Q2739" i="58"/>
  <c r="Q2740" i="58"/>
  <c r="Q2741" i="58"/>
  <c r="Q2742" i="58"/>
  <c r="Q2743" i="58"/>
  <c r="Q2744" i="58"/>
  <c r="Q2745" i="58"/>
  <c r="Q2746" i="58"/>
  <c r="Q2747" i="58"/>
  <c r="R2736" i="58"/>
  <c r="T2736" i="58" s="1"/>
  <c r="V2736" i="58" s="1"/>
  <c r="R2737" i="58"/>
  <c r="T2737" i="58" s="1"/>
  <c r="V2737" i="58" s="1"/>
  <c r="R2738" i="58"/>
  <c r="T2738" i="58" s="1"/>
  <c r="V2738" i="58" s="1"/>
  <c r="R2739" i="58"/>
  <c r="T2739" i="58" s="1"/>
  <c r="V2739" i="58" s="1"/>
  <c r="R2740" i="58"/>
  <c r="T2740" i="58" s="1"/>
  <c r="V2740" i="58" s="1"/>
  <c r="R2741" i="58"/>
  <c r="T2741" i="58" s="1"/>
  <c r="V2741" i="58" s="1"/>
  <c r="R2742" i="58"/>
  <c r="T2742" i="58" s="1"/>
  <c r="V2742" i="58" s="1"/>
  <c r="R2743" i="58"/>
  <c r="T2743" i="58" s="1"/>
  <c r="V2743" i="58" s="1"/>
  <c r="R2744" i="58"/>
  <c r="T2744" i="58" s="1"/>
  <c r="V2744" i="58" s="1"/>
  <c r="R2745" i="58"/>
  <c r="T2745" i="58" s="1"/>
  <c r="V2745" i="58" s="1"/>
  <c r="R2746" i="58"/>
  <c r="T2746" i="58" s="1"/>
  <c r="V2746" i="58" s="1"/>
  <c r="R2747" i="58"/>
  <c r="T2747" i="58" s="1"/>
  <c r="V2747" i="58" s="1"/>
  <c r="X2736" i="58"/>
  <c r="X2737" i="58"/>
  <c r="X2738" i="58"/>
  <c r="X2739" i="58"/>
  <c r="X2740" i="58"/>
  <c r="X2741" i="58"/>
  <c r="X2742" i="58"/>
  <c r="X2743" i="58"/>
  <c r="X2744" i="58"/>
  <c r="X2745" i="58"/>
  <c r="X2746" i="58"/>
  <c r="X2747" i="58"/>
  <c r="A2748" i="58"/>
  <c r="A2749" i="58"/>
  <c r="A2750" i="58"/>
  <c r="A2751" i="58"/>
  <c r="A2752" i="58"/>
  <c r="A2753" i="58"/>
  <c r="A2754" i="58"/>
  <c r="A2755" i="58"/>
  <c r="A2756" i="58"/>
  <c r="A2757" i="58"/>
  <c r="A2758" i="58"/>
  <c r="A2759" i="58"/>
  <c r="B2748" i="58"/>
  <c r="B2749" i="58"/>
  <c r="B2750" i="58"/>
  <c r="B2751" i="58"/>
  <c r="B2752" i="58"/>
  <c r="B2753" i="58"/>
  <c r="B2754" i="58"/>
  <c r="B2755" i="58"/>
  <c r="B2756" i="58"/>
  <c r="B2757" i="58"/>
  <c r="B2758" i="58"/>
  <c r="B2759" i="58"/>
  <c r="D2748" i="58"/>
  <c r="E2748" i="58" s="1"/>
  <c r="D2749" i="58"/>
  <c r="E2749" i="58" s="1"/>
  <c r="D2750" i="58"/>
  <c r="E2750" i="58" s="1"/>
  <c r="D2751" i="58"/>
  <c r="E2751" i="58" s="1"/>
  <c r="D2752" i="58"/>
  <c r="E2752" i="58" s="1"/>
  <c r="D2753" i="58"/>
  <c r="E2753" i="58" s="1"/>
  <c r="D2754" i="58"/>
  <c r="E2754" i="58" s="1"/>
  <c r="D2755" i="58"/>
  <c r="E2755" i="58" s="1"/>
  <c r="D2756" i="58"/>
  <c r="E2756" i="58" s="1"/>
  <c r="D2757" i="58"/>
  <c r="E2757" i="58" s="1"/>
  <c r="D2758" i="58"/>
  <c r="E2758" i="58" s="1"/>
  <c r="D2759" i="58"/>
  <c r="E2759" i="58" s="1"/>
  <c r="F2748" i="58"/>
  <c r="F2749" i="58"/>
  <c r="F2750" i="58"/>
  <c r="F2751" i="58"/>
  <c r="F2752" i="58"/>
  <c r="F2753" i="58"/>
  <c r="F2754" i="58"/>
  <c r="F2755" i="58"/>
  <c r="F2756" i="58"/>
  <c r="F2757" i="58"/>
  <c r="F2758" i="58"/>
  <c r="F2759" i="58"/>
  <c r="J2748" i="58"/>
  <c r="J2749" i="58"/>
  <c r="J2750" i="58"/>
  <c r="J2751" i="58"/>
  <c r="J2752" i="58"/>
  <c r="J2753" i="58"/>
  <c r="J2754" i="58"/>
  <c r="J2755" i="58"/>
  <c r="J2756" i="58"/>
  <c r="J2757" i="58"/>
  <c r="J2758" i="58"/>
  <c r="J2759" i="58"/>
  <c r="K2748" i="58"/>
  <c r="K2749" i="58"/>
  <c r="K2750" i="58"/>
  <c r="K2751" i="58"/>
  <c r="K2752" i="58"/>
  <c r="K2753" i="58"/>
  <c r="K2754" i="58"/>
  <c r="K2755" i="58"/>
  <c r="K2756" i="58"/>
  <c r="K2757" i="58"/>
  <c r="K2758" i="58"/>
  <c r="K2759" i="58"/>
  <c r="M2748" i="58"/>
  <c r="M2749" i="58"/>
  <c r="M2750" i="58"/>
  <c r="M2751" i="58"/>
  <c r="M2752" i="58"/>
  <c r="M2753" i="58"/>
  <c r="M2754" i="58"/>
  <c r="M2755" i="58"/>
  <c r="M2756" i="58"/>
  <c r="M2757" i="58"/>
  <c r="M2758" i="58"/>
  <c r="M2759" i="58"/>
  <c r="P2748" i="58"/>
  <c r="P2749" i="58"/>
  <c r="P2750" i="58"/>
  <c r="P2751" i="58"/>
  <c r="P2752" i="58"/>
  <c r="P2753" i="58"/>
  <c r="P2754" i="58"/>
  <c r="P2755" i="58"/>
  <c r="P2756" i="58"/>
  <c r="P2757" i="58"/>
  <c r="P2758" i="58"/>
  <c r="P2759" i="58"/>
  <c r="Q2748" i="58"/>
  <c r="Q2749" i="58"/>
  <c r="Q2750" i="58"/>
  <c r="Q2751" i="58"/>
  <c r="Q2752" i="58"/>
  <c r="Q2753" i="58"/>
  <c r="Q2754" i="58"/>
  <c r="Q2755" i="58"/>
  <c r="Q2756" i="58"/>
  <c r="Q2757" i="58"/>
  <c r="Q2758" i="58"/>
  <c r="Q2759" i="58"/>
  <c r="R2748" i="58"/>
  <c r="T2748" i="58" s="1"/>
  <c r="V2748" i="58" s="1"/>
  <c r="R2749" i="58"/>
  <c r="T2749" i="58" s="1"/>
  <c r="V2749" i="58" s="1"/>
  <c r="R2750" i="58"/>
  <c r="T2750" i="58" s="1"/>
  <c r="V2750" i="58" s="1"/>
  <c r="R2751" i="58"/>
  <c r="T2751" i="58" s="1"/>
  <c r="V2751" i="58" s="1"/>
  <c r="R2752" i="58"/>
  <c r="T2752" i="58" s="1"/>
  <c r="V2752" i="58" s="1"/>
  <c r="R2753" i="58"/>
  <c r="T2753" i="58" s="1"/>
  <c r="V2753" i="58" s="1"/>
  <c r="R2754" i="58"/>
  <c r="T2754" i="58" s="1"/>
  <c r="V2754" i="58" s="1"/>
  <c r="R2755" i="58"/>
  <c r="T2755" i="58" s="1"/>
  <c r="V2755" i="58" s="1"/>
  <c r="R2756" i="58"/>
  <c r="T2756" i="58" s="1"/>
  <c r="V2756" i="58" s="1"/>
  <c r="R2757" i="58"/>
  <c r="T2757" i="58" s="1"/>
  <c r="V2757" i="58" s="1"/>
  <c r="R2758" i="58"/>
  <c r="T2758" i="58" s="1"/>
  <c r="V2758" i="58" s="1"/>
  <c r="R2759" i="58"/>
  <c r="T2759" i="58" s="1"/>
  <c r="V2759" i="58" s="1"/>
  <c r="X2748" i="58"/>
  <c r="X2749" i="58"/>
  <c r="X2750" i="58"/>
  <c r="X2751" i="58"/>
  <c r="X2752" i="58"/>
  <c r="X2753" i="58"/>
  <c r="X2754" i="58"/>
  <c r="X2755" i="58"/>
  <c r="X2756" i="58"/>
  <c r="X2757" i="58"/>
  <c r="X2758" i="58"/>
  <c r="X2759" i="58"/>
  <c r="A2646" i="58"/>
  <c r="A2647" i="58"/>
  <c r="A2648" i="58"/>
  <c r="A2649" i="58"/>
  <c r="A2650" i="58"/>
  <c r="A2651" i="58"/>
  <c r="A2652" i="58"/>
  <c r="A2653" i="58"/>
  <c r="A2654" i="58"/>
  <c r="A2655" i="58"/>
  <c r="A2656" i="58"/>
  <c r="A2657" i="58"/>
  <c r="A2658" i="58"/>
  <c r="B2646" i="58"/>
  <c r="B2647" i="58"/>
  <c r="B2648" i="58"/>
  <c r="B2649" i="58"/>
  <c r="B2650" i="58"/>
  <c r="B2651" i="58"/>
  <c r="B2652" i="58"/>
  <c r="B2653" i="58"/>
  <c r="B2654" i="58"/>
  <c r="B2655" i="58"/>
  <c r="B2656" i="58"/>
  <c r="B2657" i="58"/>
  <c r="B2658" i="58"/>
  <c r="D2646" i="58"/>
  <c r="E2646" i="58" s="1"/>
  <c r="D2647" i="58"/>
  <c r="E2647" i="58" s="1"/>
  <c r="D2648" i="58"/>
  <c r="E2648" i="58" s="1"/>
  <c r="D2649" i="58"/>
  <c r="E2649" i="58" s="1"/>
  <c r="D2650" i="58"/>
  <c r="E2650" i="58" s="1"/>
  <c r="D2651" i="58"/>
  <c r="E2651" i="58" s="1"/>
  <c r="D2652" i="58"/>
  <c r="E2652" i="58" s="1"/>
  <c r="D2653" i="58"/>
  <c r="E2653" i="58" s="1"/>
  <c r="D2654" i="58"/>
  <c r="E2654" i="58" s="1"/>
  <c r="D2655" i="58"/>
  <c r="E2655" i="58" s="1"/>
  <c r="D2656" i="58"/>
  <c r="E2656" i="58" s="1"/>
  <c r="D2657" i="58"/>
  <c r="E2657" i="58" s="1"/>
  <c r="D2658" i="58"/>
  <c r="E2658" i="58" s="1"/>
  <c r="F2646" i="58"/>
  <c r="F2647" i="58"/>
  <c r="F2648" i="58"/>
  <c r="F2649" i="58"/>
  <c r="F2650" i="58"/>
  <c r="F2651" i="58"/>
  <c r="F2652" i="58"/>
  <c r="F2653" i="58"/>
  <c r="F2654" i="58"/>
  <c r="F2655" i="58"/>
  <c r="F2656" i="58"/>
  <c r="F2657" i="58"/>
  <c r="F2658" i="58"/>
  <c r="J2646" i="58"/>
  <c r="J2647" i="58"/>
  <c r="J2648" i="58"/>
  <c r="J2649" i="58"/>
  <c r="J2650" i="58"/>
  <c r="J2651" i="58"/>
  <c r="J2652" i="58"/>
  <c r="J2653" i="58"/>
  <c r="J2654" i="58"/>
  <c r="J2655" i="58"/>
  <c r="J2656" i="58"/>
  <c r="J2657" i="58"/>
  <c r="J2658" i="58"/>
  <c r="K2646" i="58"/>
  <c r="K2647" i="58"/>
  <c r="K2648" i="58"/>
  <c r="K2649" i="58"/>
  <c r="K2650" i="58"/>
  <c r="K2651" i="58"/>
  <c r="K2652" i="58"/>
  <c r="K2653" i="58"/>
  <c r="K2654" i="58"/>
  <c r="K2655" i="58"/>
  <c r="K2656" i="58"/>
  <c r="K2657" i="58"/>
  <c r="K2658" i="58"/>
  <c r="M2646" i="58"/>
  <c r="M2647" i="58"/>
  <c r="M2648" i="58"/>
  <c r="M2649" i="58"/>
  <c r="M2650" i="58"/>
  <c r="M2651" i="58"/>
  <c r="M2652" i="58"/>
  <c r="M2653" i="58"/>
  <c r="M2654" i="58"/>
  <c r="M2655" i="58"/>
  <c r="M2656" i="58"/>
  <c r="M2657" i="58"/>
  <c r="M2658" i="58"/>
  <c r="P2646" i="58"/>
  <c r="P2647" i="58"/>
  <c r="P2648" i="58"/>
  <c r="P2649" i="58"/>
  <c r="P2650" i="58"/>
  <c r="P2651" i="58"/>
  <c r="P2652" i="58"/>
  <c r="P2653" i="58"/>
  <c r="P2654" i="58"/>
  <c r="P2655" i="58"/>
  <c r="P2656" i="58"/>
  <c r="P2657" i="58"/>
  <c r="P2658" i="58"/>
  <c r="Q2646" i="58"/>
  <c r="Q2647" i="58"/>
  <c r="Q2648" i="58"/>
  <c r="Q2649" i="58"/>
  <c r="Q2650" i="58"/>
  <c r="Q2651" i="58"/>
  <c r="Q2652" i="58"/>
  <c r="Q2653" i="58"/>
  <c r="Q2654" i="58"/>
  <c r="Q2655" i="58"/>
  <c r="Q2656" i="58"/>
  <c r="Q2657" i="58"/>
  <c r="Q2658" i="58"/>
  <c r="R2646" i="58"/>
  <c r="T2646" i="58" s="1"/>
  <c r="V2646" i="58" s="1"/>
  <c r="R2647" i="58"/>
  <c r="T2647" i="58" s="1"/>
  <c r="V2647" i="58" s="1"/>
  <c r="R2648" i="58"/>
  <c r="T2648" i="58" s="1"/>
  <c r="V2648" i="58" s="1"/>
  <c r="R2649" i="58"/>
  <c r="T2649" i="58" s="1"/>
  <c r="V2649" i="58" s="1"/>
  <c r="R2650" i="58"/>
  <c r="T2650" i="58" s="1"/>
  <c r="V2650" i="58" s="1"/>
  <c r="R2651" i="58"/>
  <c r="T2651" i="58" s="1"/>
  <c r="V2651" i="58" s="1"/>
  <c r="R2652" i="58"/>
  <c r="T2652" i="58" s="1"/>
  <c r="V2652" i="58" s="1"/>
  <c r="R2653" i="58"/>
  <c r="T2653" i="58" s="1"/>
  <c r="V2653" i="58" s="1"/>
  <c r="R2654" i="58"/>
  <c r="T2654" i="58" s="1"/>
  <c r="V2654" i="58" s="1"/>
  <c r="R2655" i="58"/>
  <c r="T2655" i="58" s="1"/>
  <c r="V2655" i="58" s="1"/>
  <c r="R2656" i="58"/>
  <c r="T2656" i="58" s="1"/>
  <c r="V2656" i="58" s="1"/>
  <c r="R2657" i="58"/>
  <c r="T2657" i="58" s="1"/>
  <c r="V2657" i="58" s="1"/>
  <c r="R2658" i="58"/>
  <c r="T2658" i="58" s="1"/>
  <c r="V2658" i="58" s="1"/>
  <c r="X2646" i="58"/>
  <c r="X2647" i="58"/>
  <c r="X2648" i="58"/>
  <c r="X2649" i="58"/>
  <c r="X2650" i="58"/>
  <c r="X2651" i="58"/>
  <c r="X2652" i="58"/>
  <c r="X2653" i="58"/>
  <c r="X2654" i="58"/>
  <c r="X2655" i="58"/>
  <c r="X2656" i="58"/>
  <c r="X2657" i="58"/>
  <c r="X2658" i="58"/>
  <c r="A2659" i="58"/>
  <c r="A2660" i="58"/>
  <c r="A2661" i="58"/>
  <c r="A2662" i="58"/>
  <c r="A2663" i="58"/>
  <c r="A2664" i="58"/>
  <c r="A2665" i="58"/>
  <c r="A2666" i="58"/>
  <c r="A2667" i="58"/>
  <c r="A2668" i="58"/>
  <c r="A2669" i="58"/>
  <c r="A2670" i="58"/>
  <c r="A2671" i="58"/>
  <c r="B2659" i="58"/>
  <c r="B2660" i="58"/>
  <c r="B2661" i="58"/>
  <c r="B2662" i="58"/>
  <c r="B2663" i="58"/>
  <c r="B2664" i="58"/>
  <c r="B2665" i="58"/>
  <c r="B2666" i="58"/>
  <c r="B2667" i="58"/>
  <c r="B2668" i="58"/>
  <c r="B2669" i="58"/>
  <c r="B2670" i="58"/>
  <c r="B2671" i="58"/>
  <c r="D2659" i="58"/>
  <c r="E2659" i="58" s="1"/>
  <c r="D2660" i="58"/>
  <c r="E2660" i="58" s="1"/>
  <c r="D2661" i="58"/>
  <c r="E2661" i="58" s="1"/>
  <c r="D2662" i="58"/>
  <c r="E2662" i="58" s="1"/>
  <c r="D2663" i="58"/>
  <c r="E2663" i="58" s="1"/>
  <c r="D2664" i="58"/>
  <c r="E2664" i="58" s="1"/>
  <c r="D2665" i="58"/>
  <c r="E2665" i="58" s="1"/>
  <c r="D2666" i="58"/>
  <c r="E2666" i="58" s="1"/>
  <c r="D2667" i="58"/>
  <c r="E2667" i="58" s="1"/>
  <c r="D2668" i="58"/>
  <c r="E2668" i="58" s="1"/>
  <c r="D2669" i="58"/>
  <c r="E2669" i="58" s="1"/>
  <c r="D2670" i="58"/>
  <c r="E2670" i="58" s="1"/>
  <c r="D2671" i="58"/>
  <c r="E2671" i="58" s="1"/>
  <c r="F2659" i="58"/>
  <c r="F2660" i="58"/>
  <c r="F2661" i="58"/>
  <c r="F2662" i="58"/>
  <c r="F2663" i="58"/>
  <c r="F2664" i="58"/>
  <c r="F2665" i="58"/>
  <c r="F2666" i="58"/>
  <c r="F2667" i="58"/>
  <c r="F2668" i="58"/>
  <c r="F2669" i="58"/>
  <c r="F2670" i="58"/>
  <c r="F2671" i="58"/>
  <c r="J2659" i="58"/>
  <c r="J2660" i="58"/>
  <c r="J2661" i="58"/>
  <c r="J2662" i="58"/>
  <c r="J2663" i="58"/>
  <c r="J2664" i="58"/>
  <c r="J2665" i="58"/>
  <c r="J2666" i="58"/>
  <c r="J2667" i="58"/>
  <c r="J2668" i="58"/>
  <c r="J2669" i="58"/>
  <c r="J2670" i="58"/>
  <c r="J2671" i="58"/>
  <c r="K2659" i="58"/>
  <c r="K2660" i="58"/>
  <c r="K2661" i="58"/>
  <c r="K2662" i="58"/>
  <c r="K2663" i="58"/>
  <c r="K2664" i="58"/>
  <c r="K2665" i="58"/>
  <c r="K2666" i="58"/>
  <c r="K2667" i="58"/>
  <c r="K2668" i="58"/>
  <c r="K2669" i="58"/>
  <c r="K2670" i="58"/>
  <c r="K2671" i="58"/>
  <c r="M2659" i="58"/>
  <c r="M2660" i="58"/>
  <c r="M2661" i="58"/>
  <c r="M2662" i="58"/>
  <c r="M2663" i="58"/>
  <c r="M2664" i="58"/>
  <c r="M2665" i="58"/>
  <c r="M2666" i="58"/>
  <c r="M2667" i="58"/>
  <c r="M2668" i="58"/>
  <c r="M2669" i="58"/>
  <c r="M2670" i="58"/>
  <c r="M2671" i="58"/>
  <c r="P2659" i="58"/>
  <c r="P2660" i="58"/>
  <c r="P2661" i="58"/>
  <c r="P2662" i="58"/>
  <c r="P2663" i="58"/>
  <c r="P2664" i="58"/>
  <c r="P2665" i="58"/>
  <c r="P2666" i="58"/>
  <c r="P2667" i="58"/>
  <c r="P2668" i="58"/>
  <c r="P2669" i="58"/>
  <c r="P2670" i="58"/>
  <c r="P2671" i="58"/>
  <c r="Q2659" i="58"/>
  <c r="Q2660" i="58"/>
  <c r="Q2661" i="58"/>
  <c r="Q2662" i="58"/>
  <c r="Q2663" i="58"/>
  <c r="Q2664" i="58"/>
  <c r="Q2665" i="58"/>
  <c r="Q2666" i="58"/>
  <c r="Q2667" i="58"/>
  <c r="Q2668" i="58"/>
  <c r="Q2669" i="58"/>
  <c r="Q2670" i="58"/>
  <c r="Q2671" i="58"/>
  <c r="R2659" i="58"/>
  <c r="T2659" i="58" s="1"/>
  <c r="V2659" i="58" s="1"/>
  <c r="R2660" i="58"/>
  <c r="T2660" i="58" s="1"/>
  <c r="V2660" i="58" s="1"/>
  <c r="R2661" i="58"/>
  <c r="T2661" i="58" s="1"/>
  <c r="V2661" i="58" s="1"/>
  <c r="R2662" i="58"/>
  <c r="T2662" i="58" s="1"/>
  <c r="V2662" i="58" s="1"/>
  <c r="R2663" i="58"/>
  <c r="T2663" i="58" s="1"/>
  <c r="V2663" i="58" s="1"/>
  <c r="R2664" i="58"/>
  <c r="T2664" i="58" s="1"/>
  <c r="V2664" i="58" s="1"/>
  <c r="R2665" i="58"/>
  <c r="T2665" i="58" s="1"/>
  <c r="V2665" i="58" s="1"/>
  <c r="R2666" i="58"/>
  <c r="T2666" i="58" s="1"/>
  <c r="V2666" i="58" s="1"/>
  <c r="R2667" i="58"/>
  <c r="T2667" i="58" s="1"/>
  <c r="V2667" i="58" s="1"/>
  <c r="R2668" i="58"/>
  <c r="T2668" i="58" s="1"/>
  <c r="V2668" i="58" s="1"/>
  <c r="R2669" i="58"/>
  <c r="T2669" i="58" s="1"/>
  <c r="V2669" i="58" s="1"/>
  <c r="R2670" i="58"/>
  <c r="T2670" i="58" s="1"/>
  <c r="V2670" i="58" s="1"/>
  <c r="R2671" i="58"/>
  <c r="T2671" i="58" s="1"/>
  <c r="V2671" i="58" s="1"/>
  <c r="X2659" i="58"/>
  <c r="X2660" i="58"/>
  <c r="X2661" i="58"/>
  <c r="X2662" i="58"/>
  <c r="X2663" i="58"/>
  <c r="X2664" i="58"/>
  <c r="X2665" i="58"/>
  <c r="X2666" i="58"/>
  <c r="X2667" i="58"/>
  <c r="X2668" i="58"/>
  <c r="X2669" i="58"/>
  <c r="X2670" i="58"/>
  <c r="X2671" i="58"/>
  <c r="A2672" i="58"/>
  <c r="A2673" i="58"/>
  <c r="A2674" i="58"/>
  <c r="A2675" i="58"/>
  <c r="A2676" i="58"/>
  <c r="A2677" i="58"/>
  <c r="A2678" i="58"/>
  <c r="A2679" i="58"/>
  <c r="A2680" i="58"/>
  <c r="A2681" i="58"/>
  <c r="A2682" i="58"/>
  <c r="A2683" i="58"/>
  <c r="A2684" i="58"/>
  <c r="B2672" i="58"/>
  <c r="B2673" i="58"/>
  <c r="B2674" i="58"/>
  <c r="B2675" i="58"/>
  <c r="B2676" i="58"/>
  <c r="B2677" i="58"/>
  <c r="B2678" i="58"/>
  <c r="B2679" i="58"/>
  <c r="B2680" i="58"/>
  <c r="B2681" i="58"/>
  <c r="B2682" i="58"/>
  <c r="B2683" i="58"/>
  <c r="B2684" i="58"/>
  <c r="D2672" i="58"/>
  <c r="E2672" i="58" s="1"/>
  <c r="D2673" i="58"/>
  <c r="E2673" i="58" s="1"/>
  <c r="D2674" i="58"/>
  <c r="E2674" i="58" s="1"/>
  <c r="D2675" i="58"/>
  <c r="E2675" i="58" s="1"/>
  <c r="D2676" i="58"/>
  <c r="E2676" i="58" s="1"/>
  <c r="D2677" i="58"/>
  <c r="E2677" i="58" s="1"/>
  <c r="D2678" i="58"/>
  <c r="E2678" i="58" s="1"/>
  <c r="D2679" i="58"/>
  <c r="E2679" i="58" s="1"/>
  <c r="D2680" i="58"/>
  <c r="E2680" i="58" s="1"/>
  <c r="D2681" i="58"/>
  <c r="E2681" i="58" s="1"/>
  <c r="D2682" i="58"/>
  <c r="E2682" i="58" s="1"/>
  <c r="D2683" i="58"/>
  <c r="E2683" i="58" s="1"/>
  <c r="D2684" i="58"/>
  <c r="E2684" i="58" s="1"/>
  <c r="F2672" i="58"/>
  <c r="F2673" i="58"/>
  <c r="F2674" i="58"/>
  <c r="F2675" i="58"/>
  <c r="F2676" i="58"/>
  <c r="F2677" i="58"/>
  <c r="F2678" i="58"/>
  <c r="F2679" i="58"/>
  <c r="F2680" i="58"/>
  <c r="F2681" i="58"/>
  <c r="F2682" i="58"/>
  <c r="F2683" i="58"/>
  <c r="F2684" i="58"/>
  <c r="J2672" i="58"/>
  <c r="J2673" i="58"/>
  <c r="J2674" i="58"/>
  <c r="J2675" i="58"/>
  <c r="J2676" i="58"/>
  <c r="J2677" i="58"/>
  <c r="J2678" i="58"/>
  <c r="J2679" i="58"/>
  <c r="J2680" i="58"/>
  <c r="J2681" i="58"/>
  <c r="J2682" i="58"/>
  <c r="J2683" i="58"/>
  <c r="J2684" i="58"/>
  <c r="K2672" i="58"/>
  <c r="K2673" i="58"/>
  <c r="K2674" i="58"/>
  <c r="K2675" i="58"/>
  <c r="K2676" i="58"/>
  <c r="K2677" i="58"/>
  <c r="K2678" i="58"/>
  <c r="K2679" i="58"/>
  <c r="K2680" i="58"/>
  <c r="K2681" i="58"/>
  <c r="K2682" i="58"/>
  <c r="K2683" i="58"/>
  <c r="K2684" i="58"/>
  <c r="M2672" i="58"/>
  <c r="M2673" i="58"/>
  <c r="M2674" i="58"/>
  <c r="M2675" i="58"/>
  <c r="M2676" i="58"/>
  <c r="M2677" i="58"/>
  <c r="M2678" i="58"/>
  <c r="M2679" i="58"/>
  <c r="M2680" i="58"/>
  <c r="M2681" i="58"/>
  <c r="M2682" i="58"/>
  <c r="M2683" i="58"/>
  <c r="M2684" i="58"/>
  <c r="P2672" i="58"/>
  <c r="P2673" i="58"/>
  <c r="P2674" i="58"/>
  <c r="P2675" i="58"/>
  <c r="P2676" i="58"/>
  <c r="P2677" i="58"/>
  <c r="P2678" i="58"/>
  <c r="P2679" i="58"/>
  <c r="P2680" i="58"/>
  <c r="P2681" i="58"/>
  <c r="P2682" i="58"/>
  <c r="P2683" i="58"/>
  <c r="P2684" i="58"/>
  <c r="Q2672" i="58"/>
  <c r="Q2673" i="58"/>
  <c r="Q2674" i="58"/>
  <c r="Q2675" i="58"/>
  <c r="Q2676" i="58"/>
  <c r="Q2677" i="58"/>
  <c r="Q2678" i="58"/>
  <c r="Q2679" i="58"/>
  <c r="Q2680" i="58"/>
  <c r="Q2681" i="58"/>
  <c r="Q2682" i="58"/>
  <c r="Q2683" i="58"/>
  <c r="Q2684" i="58"/>
  <c r="R2672" i="58"/>
  <c r="T2672" i="58" s="1"/>
  <c r="V2672" i="58" s="1"/>
  <c r="R2673" i="58"/>
  <c r="T2673" i="58" s="1"/>
  <c r="V2673" i="58" s="1"/>
  <c r="R2674" i="58"/>
  <c r="T2674" i="58" s="1"/>
  <c r="V2674" i="58" s="1"/>
  <c r="R2675" i="58"/>
  <c r="T2675" i="58" s="1"/>
  <c r="V2675" i="58" s="1"/>
  <c r="R2676" i="58"/>
  <c r="T2676" i="58" s="1"/>
  <c r="V2676" i="58" s="1"/>
  <c r="R2677" i="58"/>
  <c r="T2677" i="58" s="1"/>
  <c r="V2677" i="58" s="1"/>
  <c r="R2678" i="58"/>
  <c r="T2678" i="58" s="1"/>
  <c r="V2678" i="58" s="1"/>
  <c r="R2679" i="58"/>
  <c r="T2679" i="58" s="1"/>
  <c r="V2679" i="58" s="1"/>
  <c r="R2680" i="58"/>
  <c r="T2680" i="58" s="1"/>
  <c r="V2680" i="58" s="1"/>
  <c r="R2681" i="58"/>
  <c r="T2681" i="58" s="1"/>
  <c r="V2681" i="58" s="1"/>
  <c r="R2682" i="58"/>
  <c r="T2682" i="58" s="1"/>
  <c r="V2682" i="58" s="1"/>
  <c r="R2683" i="58"/>
  <c r="T2683" i="58" s="1"/>
  <c r="V2683" i="58" s="1"/>
  <c r="R2684" i="58"/>
  <c r="T2684" i="58" s="1"/>
  <c r="V2684" i="58" s="1"/>
  <c r="X2672" i="58"/>
  <c r="X2673" i="58"/>
  <c r="X2674" i="58"/>
  <c r="X2675" i="58"/>
  <c r="X2676" i="58"/>
  <c r="X2677" i="58"/>
  <c r="X2678" i="58"/>
  <c r="X2679" i="58"/>
  <c r="X2680" i="58"/>
  <c r="X2681" i="58"/>
  <c r="X2682" i="58"/>
  <c r="X2683" i="58"/>
  <c r="X2684" i="58"/>
  <c r="A2685" i="58"/>
  <c r="A2686" i="58"/>
  <c r="A2687" i="58"/>
  <c r="A2688" i="58"/>
  <c r="A2689" i="58"/>
  <c r="A2690" i="58"/>
  <c r="A2691" i="58"/>
  <c r="A2692" i="58"/>
  <c r="A2693" i="58"/>
  <c r="A2694" i="58"/>
  <c r="A2695" i="58"/>
  <c r="A2696" i="58"/>
  <c r="A2697" i="58"/>
  <c r="B2685" i="58"/>
  <c r="B2686" i="58"/>
  <c r="B2687" i="58"/>
  <c r="B2688" i="58"/>
  <c r="B2689" i="58"/>
  <c r="B2690" i="58"/>
  <c r="B2691" i="58"/>
  <c r="B2692" i="58"/>
  <c r="B2693" i="58"/>
  <c r="B2694" i="58"/>
  <c r="B2695" i="58"/>
  <c r="B2696" i="58"/>
  <c r="B2697" i="58"/>
  <c r="D2685" i="58"/>
  <c r="E2685" i="58" s="1"/>
  <c r="D2686" i="58"/>
  <c r="E2686" i="58" s="1"/>
  <c r="D2687" i="58"/>
  <c r="E2687" i="58" s="1"/>
  <c r="D2688" i="58"/>
  <c r="E2688" i="58" s="1"/>
  <c r="D2689" i="58"/>
  <c r="E2689" i="58" s="1"/>
  <c r="D2690" i="58"/>
  <c r="E2690" i="58" s="1"/>
  <c r="D2691" i="58"/>
  <c r="E2691" i="58" s="1"/>
  <c r="D2692" i="58"/>
  <c r="E2692" i="58" s="1"/>
  <c r="D2693" i="58"/>
  <c r="E2693" i="58" s="1"/>
  <c r="D2694" i="58"/>
  <c r="E2694" i="58" s="1"/>
  <c r="D2695" i="58"/>
  <c r="E2695" i="58" s="1"/>
  <c r="D2696" i="58"/>
  <c r="E2696" i="58" s="1"/>
  <c r="D2697" i="58"/>
  <c r="E2697" i="58" s="1"/>
  <c r="F2685" i="58"/>
  <c r="F2686" i="58"/>
  <c r="F2687" i="58"/>
  <c r="F2688" i="58"/>
  <c r="F2689" i="58"/>
  <c r="F2690" i="58"/>
  <c r="F2691" i="58"/>
  <c r="F2692" i="58"/>
  <c r="F2693" i="58"/>
  <c r="F2694" i="58"/>
  <c r="F2695" i="58"/>
  <c r="F2696" i="58"/>
  <c r="F2697" i="58"/>
  <c r="J2685" i="58"/>
  <c r="J2686" i="58"/>
  <c r="J2687" i="58"/>
  <c r="J2688" i="58"/>
  <c r="J2689" i="58"/>
  <c r="J2690" i="58"/>
  <c r="J2691" i="58"/>
  <c r="J2692" i="58"/>
  <c r="J2693" i="58"/>
  <c r="J2694" i="58"/>
  <c r="J2695" i="58"/>
  <c r="J2696" i="58"/>
  <c r="J2697" i="58"/>
  <c r="K2685" i="58"/>
  <c r="K2686" i="58"/>
  <c r="K2687" i="58"/>
  <c r="K2688" i="58"/>
  <c r="K2689" i="58"/>
  <c r="K2690" i="58"/>
  <c r="K2691" i="58"/>
  <c r="K2692" i="58"/>
  <c r="K2693" i="58"/>
  <c r="K2694" i="58"/>
  <c r="K2695" i="58"/>
  <c r="K2696" i="58"/>
  <c r="K2697" i="58"/>
  <c r="M2685" i="58"/>
  <c r="M2686" i="58"/>
  <c r="M2687" i="58"/>
  <c r="M2688" i="58"/>
  <c r="M2689" i="58"/>
  <c r="M2690" i="58"/>
  <c r="M2691" i="58"/>
  <c r="M2692" i="58"/>
  <c r="M2693" i="58"/>
  <c r="M2694" i="58"/>
  <c r="M2695" i="58"/>
  <c r="M2696" i="58"/>
  <c r="M2697" i="58"/>
  <c r="P2685" i="58"/>
  <c r="P2686" i="58"/>
  <c r="P2687" i="58"/>
  <c r="P2688" i="58"/>
  <c r="P2689" i="58"/>
  <c r="P2690" i="58"/>
  <c r="P2691" i="58"/>
  <c r="P2692" i="58"/>
  <c r="P2693" i="58"/>
  <c r="P2694" i="58"/>
  <c r="P2695" i="58"/>
  <c r="P2696" i="58"/>
  <c r="P2697" i="58"/>
  <c r="Q2685" i="58"/>
  <c r="Q2686" i="58"/>
  <c r="Q2687" i="58"/>
  <c r="Q2688" i="58"/>
  <c r="Q2689" i="58"/>
  <c r="Q2690" i="58"/>
  <c r="Q2691" i="58"/>
  <c r="Q2692" i="58"/>
  <c r="Q2693" i="58"/>
  <c r="Q2694" i="58"/>
  <c r="Q2695" i="58"/>
  <c r="Q2696" i="58"/>
  <c r="Q2697" i="58"/>
  <c r="R2685" i="58"/>
  <c r="T2685" i="58" s="1"/>
  <c r="V2685" i="58" s="1"/>
  <c r="R2686" i="58"/>
  <c r="T2686" i="58" s="1"/>
  <c r="V2686" i="58" s="1"/>
  <c r="R2687" i="58"/>
  <c r="T2687" i="58" s="1"/>
  <c r="V2687" i="58" s="1"/>
  <c r="R2688" i="58"/>
  <c r="T2688" i="58" s="1"/>
  <c r="V2688" i="58" s="1"/>
  <c r="R2689" i="58"/>
  <c r="T2689" i="58" s="1"/>
  <c r="V2689" i="58" s="1"/>
  <c r="R2690" i="58"/>
  <c r="T2690" i="58" s="1"/>
  <c r="V2690" i="58" s="1"/>
  <c r="R2691" i="58"/>
  <c r="T2691" i="58" s="1"/>
  <c r="V2691" i="58" s="1"/>
  <c r="R2692" i="58"/>
  <c r="T2692" i="58" s="1"/>
  <c r="V2692" i="58" s="1"/>
  <c r="R2693" i="58"/>
  <c r="T2693" i="58" s="1"/>
  <c r="V2693" i="58" s="1"/>
  <c r="R2694" i="58"/>
  <c r="T2694" i="58" s="1"/>
  <c r="V2694" i="58" s="1"/>
  <c r="R2695" i="58"/>
  <c r="T2695" i="58" s="1"/>
  <c r="V2695" i="58" s="1"/>
  <c r="R2696" i="58"/>
  <c r="T2696" i="58" s="1"/>
  <c r="V2696" i="58" s="1"/>
  <c r="R2697" i="58"/>
  <c r="T2697" i="58" s="1"/>
  <c r="V2697" i="58" s="1"/>
  <c r="X2685" i="58"/>
  <c r="X2686" i="58"/>
  <c r="X2687" i="58"/>
  <c r="X2688" i="58"/>
  <c r="X2689" i="58"/>
  <c r="X2690" i="58"/>
  <c r="X2691" i="58"/>
  <c r="X2692" i="58"/>
  <c r="X2693" i="58"/>
  <c r="X2694" i="58"/>
  <c r="X2695" i="58"/>
  <c r="X2696" i="58"/>
  <c r="X2697" i="58"/>
  <c r="A2698" i="58"/>
  <c r="A2699" i="58"/>
  <c r="A2700" i="58"/>
  <c r="A2701" i="58"/>
  <c r="A2702" i="58"/>
  <c r="A2703" i="58"/>
  <c r="A2704" i="58"/>
  <c r="A2705" i="58"/>
  <c r="A2706" i="58"/>
  <c r="A2707" i="58"/>
  <c r="A2708" i="58"/>
  <c r="A2709" i="58"/>
  <c r="A2710" i="58"/>
  <c r="B2698" i="58"/>
  <c r="B2699" i="58"/>
  <c r="B2700" i="58"/>
  <c r="B2701" i="58"/>
  <c r="B2702" i="58"/>
  <c r="B2703" i="58"/>
  <c r="B2704" i="58"/>
  <c r="B2705" i="58"/>
  <c r="B2706" i="58"/>
  <c r="B2707" i="58"/>
  <c r="B2708" i="58"/>
  <c r="B2709" i="58"/>
  <c r="B2710" i="58"/>
  <c r="D2698" i="58"/>
  <c r="E2698" i="58" s="1"/>
  <c r="D2699" i="58"/>
  <c r="E2699" i="58" s="1"/>
  <c r="D2700" i="58"/>
  <c r="E2700" i="58" s="1"/>
  <c r="D2701" i="58"/>
  <c r="E2701" i="58" s="1"/>
  <c r="D2702" i="58"/>
  <c r="E2702" i="58" s="1"/>
  <c r="D2703" i="58"/>
  <c r="E2703" i="58" s="1"/>
  <c r="D2704" i="58"/>
  <c r="E2704" i="58" s="1"/>
  <c r="D2705" i="58"/>
  <c r="E2705" i="58" s="1"/>
  <c r="D2706" i="58"/>
  <c r="E2706" i="58" s="1"/>
  <c r="D2707" i="58"/>
  <c r="E2707" i="58" s="1"/>
  <c r="D2708" i="58"/>
  <c r="E2708" i="58" s="1"/>
  <c r="D2709" i="58"/>
  <c r="E2709" i="58" s="1"/>
  <c r="D2710" i="58"/>
  <c r="E2710" i="58" s="1"/>
  <c r="F2698" i="58"/>
  <c r="F2699" i="58"/>
  <c r="F2700" i="58"/>
  <c r="F2701" i="58"/>
  <c r="F2702" i="58"/>
  <c r="F2703" i="58"/>
  <c r="F2704" i="58"/>
  <c r="F2705" i="58"/>
  <c r="F2706" i="58"/>
  <c r="F2707" i="58"/>
  <c r="F2708" i="58"/>
  <c r="F2709" i="58"/>
  <c r="F2710" i="58"/>
  <c r="J2698" i="58"/>
  <c r="J2699" i="58"/>
  <c r="J2700" i="58"/>
  <c r="J2701" i="58"/>
  <c r="J2702" i="58"/>
  <c r="J2703" i="58"/>
  <c r="J2704" i="58"/>
  <c r="J2705" i="58"/>
  <c r="J2706" i="58"/>
  <c r="J2707" i="58"/>
  <c r="J2708" i="58"/>
  <c r="J2709" i="58"/>
  <c r="J2710" i="58"/>
  <c r="K2698" i="58"/>
  <c r="K2699" i="58"/>
  <c r="K2700" i="58"/>
  <c r="K2701" i="58"/>
  <c r="K2702" i="58"/>
  <c r="K2703" i="58"/>
  <c r="K2704" i="58"/>
  <c r="K2705" i="58"/>
  <c r="K2706" i="58"/>
  <c r="K2707" i="58"/>
  <c r="K2708" i="58"/>
  <c r="K2709" i="58"/>
  <c r="K2710" i="58"/>
  <c r="M2698" i="58"/>
  <c r="M2699" i="58"/>
  <c r="M2700" i="58"/>
  <c r="M2701" i="58"/>
  <c r="M2702" i="58"/>
  <c r="M2703" i="58"/>
  <c r="M2704" i="58"/>
  <c r="M2705" i="58"/>
  <c r="M2706" i="58"/>
  <c r="M2707" i="58"/>
  <c r="M2708" i="58"/>
  <c r="M2709" i="58"/>
  <c r="M2710" i="58"/>
  <c r="P2698" i="58"/>
  <c r="P2699" i="58"/>
  <c r="P2700" i="58"/>
  <c r="P2701" i="58"/>
  <c r="P2702" i="58"/>
  <c r="P2703" i="58"/>
  <c r="P2704" i="58"/>
  <c r="P2705" i="58"/>
  <c r="P2706" i="58"/>
  <c r="P2707" i="58"/>
  <c r="P2708" i="58"/>
  <c r="P2709" i="58"/>
  <c r="P2710" i="58"/>
  <c r="Q2698" i="58"/>
  <c r="Q2699" i="58"/>
  <c r="Q2700" i="58"/>
  <c r="Q2701" i="58"/>
  <c r="Q2702" i="58"/>
  <c r="Q2703" i="58"/>
  <c r="Q2704" i="58"/>
  <c r="Q2705" i="58"/>
  <c r="Q2706" i="58"/>
  <c r="Q2707" i="58"/>
  <c r="Q2708" i="58"/>
  <c r="Q2709" i="58"/>
  <c r="Q2710" i="58"/>
  <c r="R2698" i="58"/>
  <c r="T2698" i="58" s="1"/>
  <c r="V2698" i="58" s="1"/>
  <c r="R2699" i="58"/>
  <c r="T2699" i="58" s="1"/>
  <c r="V2699" i="58" s="1"/>
  <c r="R2700" i="58"/>
  <c r="T2700" i="58" s="1"/>
  <c r="V2700" i="58" s="1"/>
  <c r="R2701" i="58"/>
  <c r="T2701" i="58" s="1"/>
  <c r="V2701" i="58" s="1"/>
  <c r="R2702" i="58"/>
  <c r="T2702" i="58" s="1"/>
  <c r="V2702" i="58" s="1"/>
  <c r="R2703" i="58"/>
  <c r="T2703" i="58" s="1"/>
  <c r="V2703" i="58" s="1"/>
  <c r="R2704" i="58"/>
  <c r="T2704" i="58" s="1"/>
  <c r="V2704" i="58" s="1"/>
  <c r="R2705" i="58"/>
  <c r="T2705" i="58" s="1"/>
  <c r="V2705" i="58" s="1"/>
  <c r="R2706" i="58"/>
  <c r="T2706" i="58" s="1"/>
  <c r="V2706" i="58" s="1"/>
  <c r="R2707" i="58"/>
  <c r="T2707" i="58" s="1"/>
  <c r="V2707" i="58" s="1"/>
  <c r="R2708" i="58"/>
  <c r="T2708" i="58" s="1"/>
  <c r="V2708" i="58" s="1"/>
  <c r="R2709" i="58"/>
  <c r="T2709" i="58" s="1"/>
  <c r="V2709" i="58" s="1"/>
  <c r="R2710" i="58"/>
  <c r="T2710" i="58" s="1"/>
  <c r="V2710" i="58" s="1"/>
  <c r="X2698" i="58"/>
  <c r="X2699" i="58"/>
  <c r="X2700" i="58"/>
  <c r="X2701" i="58"/>
  <c r="X2702" i="58"/>
  <c r="X2703" i="58"/>
  <c r="X2704" i="58"/>
  <c r="X2705" i="58"/>
  <c r="X2706" i="58"/>
  <c r="X2707" i="58"/>
  <c r="X2708" i="58"/>
  <c r="X2709" i="58"/>
  <c r="X2710" i="58"/>
  <c r="W2722" i="58" l="1"/>
  <c r="Y2722" i="58"/>
  <c r="AN2722" i="58" s="1"/>
  <c r="W2723" i="58"/>
  <c r="Y2723" i="58"/>
  <c r="AN2723" i="58" s="1"/>
  <c r="W2721" i="58"/>
  <c r="Y2721" i="58"/>
  <c r="AN2721" i="58" s="1"/>
  <c r="W2719" i="58"/>
  <c r="Y2719" i="58"/>
  <c r="AN2719" i="58" s="1"/>
  <c r="W2714" i="58"/>
  <c r="Y2714" i="58"/>
  <c r="AN2714" i="58" s="1"/>
  <c r="W2718" i="58"/>
  <c r="Y2718" i="58"/>
  <c r="AN2718" i="58" s="1"/>
  <c r="W2715" i="58"/>
  <c r="Y2715" i="58"/>
  <c r="AN2715" i="58" s="1"/>
  <c r="W2717" i="58"/>
  <c r="Y2717" i="58"/>
  <c r="AN2717" i="58" s="1"/>
  <c r="W2720" i="58"/>
  <c r="Y2720" i="58"/>
  <c r="AN2720" i="58" s="1"/>
  <c r="W2713" i="58"/>
  <c r="Y2713" i="58"/>
  <c r="AN2713" i="58" s="1"/>
  <c r="W2712" i="58"/>
  <c r="Y2712" i="58"/>
  <c r="AN2712" i="58" s="1"/>
  <c r="W2716" i="58"/>
  <c r="Y2716" i="58"/>
  <c r="AN2716" i="58" s="1"/>
  <c r="W2735" i="58"/>
  <c r="Y2735" i="58"/>
  <c r="AN2735" i="58" s="1"/>
  <c r="W2733" i="58"/>
  <c r="Y2733" i="58"/>
  <c r="AN2733" i="58" s="1"/>
  <c r="W2732" i="58"/>
  <c r="Y2732" i="58"/>
  <c r="AN2732" i="58" s="1"/>
  <c r="W2731" i="58"/>
  <c r="Y2731" i="58"/>
  <c r="AN2731" i="58" s="1"/>
  <c r="W2726" i="58"/>
  <c r="Y2726" i="58"/>
  <c r="AN2726" i="58" s="1"/>
  <c r="W2730" i="58"/>
  <c r="Y2730" i="58"/>
  <c r="AN2730" i="58" s="1"/>
  <c r="W2734" i="58"/>
  <c r="Y2734" i="58"/>
  <c r="AN2734" i="58" s="1"/>
  <c r="W2725" i="58"/>
  <c r="Y2725" i="58"/>
  <c r="AN2725" i="58" s="1"/>
  <c r="W2729" i="58"/>
  <c r="Y2729" i="58"/>
  <c r="AN2729" i="58" s="1"/>
  <c r="W2727" i="58"/>
  <c r="Y2727" i="58"/>
  <c r="AN2727" i="58" s="1"/>
  <c r="W2724" i="58"/>
  <c r="Y2724" i="58"/>
  <c r="AN2724" i="58" s="1"/>
  <c r="W2728" i="58"/>
  <c r="Y2728" i="58"/>
  <c r="AN2728" i="58" s="1"/>
  <c r="W2747" i="58"/>
  <c r="Y2747" i="58"/>
  <c r="AN2747" i="58" s="1"/>
  <c r="W2746" i="58"/>
  <c r="Y2746" i="58"/>
  <c r="AN2746" i="58" s="1"/>
  <c r="W2745" i="58"/>
  <c r="Y2745" i="58"/>
  <c r="AN2745" i="58" s="1"/>
  <c r="W2737" i="58"/>
  <c r="Y2737" i="58"/>
  <c r="AN2737" i="58" s="1"/>
  <c r="W2741" i="58"/>
  <c r="Y2741" i="58"/>
  <c r="AN2741" i="58" s="1"/>
  <c r="W2743" i="58"/>
  <c r="Y2743" i="58"/>
  <c r="AN2743" i="58" s="1"/>
  <c r="Y2739" i="58"/>
  <c r="AN2739" i="58" s="1"/>
  <c r="W2739" i="58"/>
  <c r="W2742" i="58"/>
  <c r="Y2742" i="58"/>
  <c r="AN2742" i="58" s="1"/>
  <c r="W2738" i="58"/>
  <c r="Y2738" i="58"/>
  <c r="AN2738" i="58" s="1"/>
  <c r="W2744" i="58"/>
  <c r="Y2744" i="58"/>
  <c r="AN2744" i="58" s="1"/>
  <c r="W2736" i="58"/>
  <c r="Y2736" i="58"/>
  <c r="AN2736" i="58" s="1"/>
  <c r="W2740" i="58"/>
  <c r="Y2740" i="58"/>
  <c r="AN2740" i="58" s="1"/>
  <c r="W2751" i="58"/>
  <c r="Y2751" i="58"/>
  <c r="AN2751" i="58" s="1"/>
  <c r="W2758" i="58"/>
  <c r="Y2758" i="58"/>
  <c r="AN2758" i="58" s="1"/>
  <c r="W2749" i="58"/>
  <c r="Y2749" i="58"/>
  <c r="AN2749" i="58" s="1"/>
  <c r="W2756" i="58"/>
  <c r="Y2756" i="58"/>
  <c r="AN2756" i="58" s="1"/>
  <c r="W2754" i="58"/>
  <c r="Y2754" i="58"/>
  <c r="AN2754" i="58" s="1"/>
  <c r="W2759" i="58"/>
  <c r="Y2759" i="58"/>
  <c r="AN2759" i="58" s="1"/>
  <c r="W2750" i="58"/>
  <c r="Y2750" i="58"/>
  <c r="AN2750" i="58" s="1"/>
  <c r="W2755" i="58"/>
  <c r="Y2755" i="58"/>
  <c r="AN2755" i="58" s="1"/>
  <c r="W2753" i="58"/>
  <c r="Y2753" i="58"/>
  <c r="AN2753" i="58" s="1"/>
  <c r="W2757" i="58"/>
  <c r="Y2757" i="58"/>
  <c r="AN2757" i="58" s="1"/>
  <c r="W2748" i="58"/>
  <c r="Y2748" i="58"/>
  <c r="AN2748" i="58" s="1"/>
  <c r="W2752" i="58"/>
  <c r="Y2752" i="58"/>
  <c r="AN2752" i="58" s="1"/>
  <c r="Y2664" i="58"/>
  <c r="AN2664" i="58" s="1"/>
  <c r="W2682" i="58"/>
  <c r="W2674" i="58"/>
  <c r="Y2652" i="58"/>
  <c r="AN2652" i="58" s="1"/>
  <c r="W2652" i="58"/>
  <c r="Y2651" i="58"/>
  <c r="AN2651" i="58" s="1"/>
  <c r="W2651" i="58"/>
  <c r="Y2650" i="58"/>
  <c r="AN2650" i="58" s="1"/>
  <c r="W2650" i="58"/>
  <c r="Y2657" i="58"/>
  <c r="AN2657" i="58" s="1"/>
  <c r="W2657" i="58"/>
  <c r="W2656" i="58"/>
  <c r="Y2656" i="58"/>
  <c r="AN2656" i="58" s="1"/>
  <c r="W2647" i="58"/>
  <c r="Y2647" i="58"/>
  <c r="AN2647" i="58" s="1"/>
  <c r="W2654" i="58"/>
  <c r="Y2654" i="58"/>
  <c r="AN2654" i="58" s="1"/>
  <c r="W2646" i="58"/>
  <c r="Y2646" i="58"/>
  <c r="AN2646" i="58" s="1"/>
  <c r="Y2658" i="58"/>
  <c r="AN2658" i="58" s="1"/>
  <c r="W2658" i="58"/>
  <c r="Y2649" i="58"/>
  <c r="AN2649" i="58" s="1"/>
  <c r="W2649" i="58"/>
  <c r="W2648" i="58"/>
  <c r="Y2648" i="58"/>
  <c r="AN2648" i="58" s="1"/>
  <c r="W2655" i="58"/>
  <c r="Y2655" i="58"/>
  <c r="AN2655" i="58" s="1"/>
  <c r="W2653" i="58"/>
  <c r="Y2653" i="58"/>
  <c r="AN2653" i="58" s="1"/>
  <c r="Y2700" i="58"/>
  <c r="AN2700" i="58" s="1"/>
  <c r="W2669" i="58"/>
  <c r="Y2669" i="58"/>
  <c r="AN2669" i="58" s="1"/>
  <c r="Y2667" i="58"/>
  <c r="AN2667" i="58" s="1"/>
  <c r="W2667" i="58"/>
  <c r="Y2659" i="58"/>
  <c r="AN2659" i="58" s="1"/>
  <c r="W2659" i="58"/>
  <c r="W2670" i="58"/>
  <c r="Y2670" i="58"/>
  <c r="AN2670" i="58" s="1"/>
  <c r="W2660" i="58"/>
  <c r="Y2660" i="58"/>
  <c r="AN2660" i="58" s="1"/>
  <c r="W2666" i="58"/>
  <c r="Y2666" i="58"/>
  <c r="AN2666" i="58" s="1"/>
  <c r="W2662" i="58"/>
  <c r="Y2662" i="58"/>
  <c r="AN2662" i="58" s="1"/>
  <c r="Y2665" i="58"/>
  <c r="AN2665" i="58" s="1"/>
  <c r="W2665" i="58"/>
  <c r="W2668" i="58"/>
  <c r="Y2668" i="58"/>
  <c r="AN2668" i="58" s="1"/>
  <c r="W2661" i="58"/>
  <c r="Y2661" i="58"/>
  <c r="AN2661" i="58" s="1"/>
  <c r="W2671" i="58"/>
  <c r="Y2671" i="58"/>
  <c r="AN2671" i="58" s="1"/>
  <c r="W2663" i="58"/>
  <c r="Y2663" i="58"/>
  <c r="AN2663" i="58" s="1"/>
  <c r="W2664" i="58"/>
  <c r="W2684" i="58"/>
  <c r="Y2684" i="58"/>
  <c r="AN2684" i="58" s="1"/>
  <c r="W2683" i="58"/>
  <c r="Y2683" i="58"/>
  <c r="AN2683" i="58" s="1"/>
  <c r="W2680" i="58"/>
  <c r="Y2680" i="58"/>
  <c r="AN2680" i="58" s="1"/>
  <c r="W2673" i="58"/>
  <c r="Y2673" i="58"/>
  <c r="AN2673" i="58" s="1"/>
  <c r="W2679" i="58"/>
  <c r="Y2679" i="58"/>
  <c r="AN2679" i="58" s="1"/>
  <c r="W2672" i="58"/>
  <c r="Y2672" i="58"/>
  <c r="AN2672" i="58" s="1"/>
  <c r="W2676" i="58"/>
  <c r="Y2676" i="58"/>
  <c r="AN2676" i="58" s="1"/>
  <c r="Y2678" i="58"/>
  <c r="AN2678" i="58" s="1"/>
  <c r="W2678" i="58"/>
  <c r="Y2677" i="58"/>
  <c r="AN2677" i="58" s="1"/>
  <c r="W2677" i="58"/>
  <c r="W2675" i="58"/>
  <c r="Y2675" i="58"/>
  <c r="AN2675" i="58" s="1"/>
  <c r="W2681" i="58"/>
  <c r="Y2681" i="58"/>
  <c r="AN2681" i="58" s="1"/>
  <c r="Y2682" i="58"/>
  <c r="AN2682" i="58" s="1"/>
  <c r="Y2674" i="58"/>
  <c r="AN2674" i="58" s="1"/>
  <c r="W2697" i="58"/>
  <c r="Y2697" i="58"/>
  <c r="AN2697" i="58" s="1"/>
  <c r="Y2696" i="58"/>
  <c r="AN2696" i="58" s="1"/>
  <c r="W2696" i="58"/>
  <c r="W2695" i="58"/>
  <c r="Y2695" i="58"/>
  <c r="AN2695" i="58" s="1"/>
  <c r="Y2694" i="58"/>
  <c r="AN2694" i="58" s="1"/>
  <c r="W2694" i="58"/>
  <c r="W2693" i="58"/>
  <c r="Y2693" i="58"/>
  <c r="AN2693" i="58" s="1"/>
  <c r="Y2690" i="58"/>
  <c r="AN2690" i="58" s="1"/>
  <c r="W2690" i="58"/>
  <c r="W2689" i="58"/>
  <c r="Y2689" i="58"/>
  <c r="AN2689" i="58" s="1"/>
  <c r="W2692" i="58"/>
  <c r="Y2692" i="58"/>
  <c r="AN2692" i="58" s="1"/>
  <c r="W2685" i="58"/>
  <c r="Y2685" i="58"/>
  <c r="AN2685" i="58" s="1"/>
  <c r="Y2688" i="58"/>
  <c r="AN2688" i="58" s="1"/>
  <c r="W2688" i="58"/>
  <c r="W2687" i="58"/>
  <c r="Y2687" i="58"/>
  <c r="AN2687" i="58" s="1"/>
  <c r="Y2686" i="58"/>
  <c r="AN2686" i="58" s="1"/>
  <c r="W2686" i="58"/>
  <c r="Y2691" i="58"/>
  <c r="AN2691" i="58" s="1"/>
  <c r="W2691" i="58"/>
  <c r="Y2708" i="58"/>
  <c r="AN2708" i="58" s="1"/>
  <c r="Y2702" i="58"/>
  <c r="AN2702" i="58" s="1"/>
  <c r="W2702" i="58"/>
  <c r="W2709" i="58"/>
  <c r="Y2709" i="58"/>
  <c r="AN2709" i="58" s="1"/>
  <c r="W2706" i="58"/>
  <c r="Y2706" i="58"/>
  <c r="AN2706" i="58" s="1"/>
  <c r="Y2701" i="58"/>
  <c r="AN2701" i="58" s="1"/>
  <c r="W2701" i="58"/>
  <c r="W2710" i="58"/>
  <c r="Y2710" i="58"/>
  <c r="AN2710" i="58" s="1"/>
  <c r="W2699" i="58"/>
  <c r="Y2699" i="58"/>
  <c r="AN2699" i="58" s="1"/>
  <c r="Y2704" i="58"/>
  <c r="AN2704" i="58" s="1"/>
  <c r="W2704" i="58"/>
  <c r="W2707" i="58"/>
  <c r="Y2707" i="58"/>
  <c r="AN2707" i="58" s="1"/>
  <c r="W2705" i="58"/>
  <c r="Y2705" i="58"/>
  <c r="AN2705" i="58" s="1"/>
  <c r="W2698" i="58"/>
  <c r="Y2698" i="58"/>
  <c r="AN2698" i="58" s="1"/>
  <c r="Y2703" i="58"/>
  <c r="AN2703" i="58" s="1"/>
  <c r="W2703" i="58"/>
  <c r="W2708" i="58"/>
  <c r="W2700" i="58"/>
  <c r="AE2641" i="58" l="1"/>
  <c r="AE2640" i="58"/>
  <c r="AE2639" i="58"/>
  <c r="AE2638" i="58"/>
  <c r="A2629" i="58"/>
  <c r="A2630" i="58"/>
  <c r="A2631" i="58"/>
  <c r="A2632" i="58"/>
  <c r="A2633" i="58"/>
  <c r="A2634" i="58"/>
  <c r="A2635" i="58"/>
  <c r="A2636" i="58"/>
  <c r="A2637" i="58"/>
  <c r="A2638" i="58"/>
  <c r="A2639" i="58"/>
  <c r="A2640" i="58"/>
  <c r="A2641" i="58"/>
  <c r="B2629" i="58"/>
  <c r="B2630" i="58"/>
  <c r="B2631" i="58"/>
  <c r="B2632" i="58"/>
  <c r="B2633" i="58"/>
  <c r="B2634" i="58"/>
  <c r="B2635" i="58"/>
  <c r="B2636" i="58"/>
  <c r="B2637" i="58"/>
  <c r="B2638" i="58"/>
  <c r="B2639" i="58"/>
  <c r="B2640" i="58"/>
  <c r="B2641" i="58"/>
  <c r="D2629" i="58"/>
  <c r="E2629" i="58" s="1"/>
  <c r="D2630" i="58"/>
  <c r="E2630" i="58" s="1"/>
  <c r="D2631" i="58"/>
  <c r="E2631" i="58" s="1"/>
  <c r="D2632" i="58"/>
  <c r="E2632" i="58" s="1"/>
  <c r="D2633" i="58"/>
  <c r="E2633" i="58" s="1"/>
  <c r="D2634" i="58"/>
  <c r="E2634" i="58" s="1"/>
  <c r="D2635" i="58"/>
  <c r="E2635" i="58" s="1"/>
  <c r="D2636" i="58"/>
  <c r="E2636" i="58" s="1"/>
  <c r="D2637" i="58"/>
  <c r="E2637" i="58" s="1"/>
  <c r="D2638" i="58"/>
  <c r="E2638" i="58" s="1"/>
  <c r="D2639" i="58"/>
  <c r="E2639" i="58" s="1"/>
  <c r="D2640" i="58"/>
  <c r="E2640" i="58" s="1"/>
  <c r="D2641" i="58"/>
  <c r="E2641" i="58" s="1"/>
  <c r="F2629" i="58"/>
  <c r="F2630" i="58"/>
  <c r="F2631" i="58"/>
  <c r="F2632" i="58"/>
  <c r="F2633" i="58"/>
  <c r="F2634" i="58"/>
  <c r="F2635" i="58"/>
  <c r="F2636" i="58"/>
  <c r="F2637" i="58"/>
  <c r="F2638" i="58"/>
  <c r="F2639" i="58"/>
  <c r="F2640" i="58"/>
  <c r="F2641" i="58"/>
  <c r="J2629" i="58"/>
  <c r="J2630" i="58"/>
  <c r="J2631" i="58"/>
  <c r="J2632" i="58"/>
  <c r="J2633" i="58"/>
  <c r="J2634" i="58"/>
  <c r="J2635" i="58"/>
  <c r="J2636" i="58"/>
  <c r="J2637" i="58"/>
  <c r="J2638" i="58"/>
  <c r="J2639" i="58"/>
  <c r="J2640" i="58"/>
  <c r="J2641" i="58"/>
  <c r="K2629" i="58"/>
  <c r="K2630" i="58"/>
  <c r="K2631" i="58"/>
  <c r="K2632" i="58"/>
  <c r="K2633" i="58"/>
  <c r="K2634" i="58"/>
  <c r="K2635" i="58"/>
  <c r="K2636" i="58"/>
  <c r="K2637" i="58"/>
  <c r="K2638" i="58"/>
  <c r="K2639" i="58"/>
  <c r="K2640" i="58"/>
  <c r="K2641" i="58"/>
  <c r="M2629" i="58"/>
  <c r="M2630" i="58"/>
  <c r="M2631" i="58"/>
  <c r="M2632" i="58"/>
  <c r="M2633" i="58"/>
  <c r="M2634" i="58"/>
  <c r="M2635" i="58"/>
  <c r="M2636" i="58"/>
  <c r="M2637" i="58"/>
  <c r="M2638" i="58"/>
  <c r="M2639" i="58"/>
  <c r="M2640" i="58"/>
  <c r="M2641" i="58"/>
  <c r="P2629" i="58"/>
  <c r="P2630" i="58"/>
  <c r="P2631" i="58"/>
  <c r="P2632" i="58"/>
  <c r="P2633" i="58"/>
  <c r="P2634" i="58"/>
  <c r="P2635" i="58"/>
  <c r="P2636" i="58"/>
  <c r="P2637" i="58"/>
  <c r="P2638" i="58"/>
  <c r="P2639" i="58"/>
  <c r="P2640" i="58"/>
  <c r="P2641" i="58"/>
  <c r="Q2629" i="58"/>
  <c r="Q2630" i="58"/>
  <c r="Q2631" i="58"/>
  <c r="Q2632" i="58"/>
  <c r="Q2633" i="58"/>
  <c r="Q2634" i="58"/>
  <c r="Q2635" i="58"/>
  <c r="Q2636" i="58"/>
  <c r="Q2637" i="58"/>
  <c r="Q2638" i="58"/>
  <c r="Q2639" i="58"/>
  <c r="Q2640" i="58"/>
  <c r="Q2641" i="58"/>
  <c r="R2629" i="58"/>
  <c r="T2629" i="58" s="1"/>
  <c r="V2629" i="58" s="1"/>
  <c r="R2630" i="58"/>
  <c r="T2630" i="58" s="1"/>
  <c r="V2630" i="58" s="1"/>
  <c r="R2631" i="58"/>
  <c r="T2631" i="58" s="1"/>
  <c r="V2631" i="58" s="1"/>
  <c r="R2632" i="58"/>
  <c r="T2632" i="58" s="1"/>
  <c r="V2632" i="58" s="1"/>
  <c r="R2633" i="58"/>
  <c r="T2633" i="58" s="1"/>
  <c r="V2633" i="58" s="1"/>
  <c r="R2634" i="58"/>
  <c r="T2634" i="58" s="1"/>
  <c r="V2634" i="58" s="1"/>
  <c r="R2635" i="58"/>
  <c r="T2635" i="58" s="1"/>
  <c r="V2635" i="58" s="1"/>
  <c r="R2636" i="58"/>
  <c r="T2636" i="58" s="1"/>
  <c r="V2636" i="58" s="1"/>
  <c r="R2637" i="58"/>
  <c r="T2637" i="58" s="1"/>
  <c r="V2637" i="58" s="1"/>
  <c r="R2638" i="58"/>
  <c r="T2638" i="58" s="1"/>
  <c r="V2638" i="58" s="1"/>
  <c r="R2639" i="58"/>
  <c r="T2639" i="58" s="1"/>
  <c r="V2639" i="58" s="1"/>
  <c r="R2640" i="58"/>
  <c r="T2640" i="58" s="1"/>
  <c r="V2640" i="58" s="1"/>
  <c r="R2641" i="58"/>
  <c r="T2641" i="58" s="1"/>
  <c r="V2641" i="58" s="1"/>
  <c r="X2629" i="58"/>
  <c r="X2630" i="58"/>
  <c r="X2631" i="58"/>
  <c r="X2632" i="58"/>
  <c r="X2633" i="58"/>
  <c r="X2634" i="58"/>
  <c r="X2635" i="58"/>
  <c r="X2636" i="58"/>
  <c r="X2637" i="58"/>
  <c r="X2638" i="58"/>
  <c r="X2639" i="58"/>
  <c r="X2640" i="58"/>
  <c r="X2641" i="58"/>
  <c r="A2642" i="58"/>
  <c r="A2643" i="58"/>
  <c r="A2644" i="58"/>
  <c r="A2645" i="58"/>
  <c r="A2711" i="58"/>
  <c r="A2760" i="58"/>
  <c r="A2761" i="58"/>
  <c r="A2762" i="58"/>
  <c r="A2763" i="58"/>
  <c r="A2764" i="58"/>
  <c r="A2765" i="58"/>
  <c r="A2766" i="58"/>
  <c r="A2767" i="58"/>
  <c r="B2642" i="58"/>
  <c r="B2643" i="58"/>
  <c r="B2644" i="58"/>
  <c r="B2645" i="58"/>
  <c r="B2711" i="58"/>
  <c r="B2760" i="58"/>
  <c r="B2761" i="58"/>
  <c r="B2762" i="58"/>
  <c r="B2763" i="58"/>
  <c r="B2764" i="58"/>
  <c r="B2765" i="58"/>
  <c r="B2766" i="58"/>
  <c r="B2767" i="58"/>
  <c r="D2642" i="58"/>
  <c r="E2642" i="58" s="1"/>
  <c r="D2643" i="58"/>
  <c r="E2643" i="58" s="1"/>
  <c r="D2644" i="58"/>
  <c r="E2644" i="58" s="1"/>
  <c r="D2645" i="58"/>
  <c r="E2645" i="58" s="1"/>
  <c r="D2711" i="58"/>
  <c r="E2711" i="58" s="1"/>
  <c r="D2760" i="58"/>
  <c r="E2760" i="58" s="1"/>
  <c r="D2761" i="58"/>
  <c r="E2761" i="58" s="1"/>
  <c r="D2762" i="58"/>
  <c r="E2762" i="58" s="1"/>
  <c r="D2763" i="58"/>
  <c r="E2763" i="58" s="1"/>
  <c r="D2764" i="58"/>
  <c r="E2764" i="58" s="1"/>
  <c r="D2765" i="58"/>
  <c r="E2765" i="58" s="1"/>
  <c r="D2766" i="58"/>
  <c r="E2766" i="58" s="1"/>
  <c r="D2767" i="58"/>
  <c r="E2767" i="58" s="1"/>
  <c r="F2642" i="58"/>
  <c r="F2643" i="58"/>
  <c r="F2644" i="58"/>
  <c r="F2645" i="58"/>
  <c r="F2711" i="58"/>
  <c r="F2760" i="58"/>
  <c r="F2761" i="58"/>
  <c r="F2762" i="58"/>
  <c r="F2763" i="58"/>
  <c r="F2764" i="58"/>
  <c r="F2765" i="58"/>
  <c r="F2766" i="58"/>
  <c r="F2767" i="58"/>
  <c r="J2642" i="58"/>
  <c r="J2643" i="58"/>
  <c r="J2644" i="58"/>
  <c r="J2645" i="58"/>
  <c r="J2711" i="58"/>
  <c r="J2760" i="58"/>
  <c r="J2761" i="58"/>
  <c r="J2762" i="58"/>
  <c r="J2763" i="58"/>
  <c r="J2764" i="58"/>
  <c r="J2765" i="58"/>
  <c r="J2766" i="58"/>
  <c r="J2767" i="58"/>
  <c r="K2642" i="58"/>
  <c r="K2643" i="58"/>
  <c r="K2644" i="58"/>
  <c r="K2645" i="58"/>
  <c r="K2711" i="58"/>
  <c r="K2760" i="58"/>
  <c r="K2761" i="58"/>
  <c r="K2762" i="58"/>
  <c r="K2763" i="58"/>
  <c r="K2764" i="58"/>
  <c r="K2765" i="58"/>
  <c r="K2766" i="58"/>
  <c r="K2767" i="58"/>
  <c r="M2642" i="58"/>
  <c r="M2643" i="58"/>
  <c r="M2644" i="58"/>
  <c r="M2645" i="58"/>
  <c r="M2711" i="58"/>
  <c r="M2760" i="58"/>
  <c r="M2761" i="58"/>
  <c r="M2762" i="58"/>
  <c r="M2763" i="58"/>
  <c r="M2764" i="58"/>
  <c r="M2765" i="58"/>
  <c r="M2766" i="58"/>
  <c r="M2767" i="58"/>
  <c r="P2642" i="58"/>
  <c r="P2643" i="58"/>
  <c r="P2644" i="58"/>
  <c r="P2645" i="58"/>
  <c r="P2711" i="58"/>
  <c r="P2760" i="58"/>
  <c r="P2761" i="58"/>
  <c r="P2762" i="58"/>
  <c r="P2763" i="58"/>
  <c r="P2764" i="58"/>
  <c r="P2765" i="58"/>
  <c r="P2766" i="58"/>
  <c r="P2767" i="58"/>
  <c r="Q2642" i="58"/>
  <c r="Q2643" i="58"/>
  <c r="Q2644" i="58"/>
  <c r="Q2645" i="58"/>
  <c r="Q2711" i="58"/>
  <c r="Q2760" i="58"/>
  <c r="Q2761" i="58"/>
  <c r="Q2762" i="58"/>
  <c r="Q2763" i="58"/>
  <c r="Q2764" i="58"/>
  <c r="Q2765" i="58"/>
  <c r="Q2766" i="58"/>
  <c r="Q2767" i="58"/>
  <c r="R2642" i="58"/>
  <c r="T2642" i="58" s="1"/>
  <c r="V2642" i="58" s="1"/>
  <c r="R2643" i="58"/>
  <c r="T2643" i="58" s="1"/>
  <c r="V2643" i="58" s="1"/>
  <c r="R2644" i="58"/>
  <c r="T2644" i="58" s="1"/>
  <c r="V2644" i="58" s="1"/>
  <c r="R2645" i="58"/>
  <c r="T2645" i="58" s="1"/>
  <c r="V2645" i="58" s="1"/>
  <c r="R2711" i="58"/>
  <c r="T2711" i="58" s="1"/>
  <c r="V2711" i="58" s="1"/>
  <c r="R2760" i="58"/>
  <c r="T2760" i="58" s="1"/>
  <c r="V2760" i="58" s="1"/>
  <c r="R2761" i="58"/>
  <c r="T2761" i="58" s="1"/>
  <c r="V2761" i="58" s="1"/>
  <c r="R2762" i="58"/>
  <c r="T2762" i="58" s="1"/>
  <c r="V2762" i="58" s="1"/>
  <c r="R2763" i="58"/>
  <c r="T2763" i="58" s="1"/>
  <c r="V2763" i="58" s="1"/>
  <c r="R2764" i="58"/>
  <c r="T2764" i="58" s="1"/>
  <c r="V2764" i="58" s="1"/>
  <c r="R2765" i="58"/>
  <c r="T2765" i="58" s="1"/>
  <c r="V2765" i="58" s="1"/>
  <c r="R2766" i="58"/>
  <c r="T2766" i="58" s="1"/>
  <c r="V2766" i="58" s="1"/>
  <c r="R2767" i="58"/>
  <c r="T2767" i="58" s="1"/>
  <c r="V2767" i="58" s="1"/>
  <c r="X2642" i="58"/>
  <c r="X2643" i="58"/>
  <c r="X2644" i="58"/>
  <c r="X2645" i="58"/>
  <c r="X2711" i="58"/>
  <c r="X2760" i="58"/>
  <c r="X2761" i="58"/>
  <c r="X2762" i="58"/>
  <c r="X2763" i="58"/>
  <c r="X2764" i="58"/>
  <c r="X2765" i="58"/>
  <c r="X2766" i="58"/>
  <c r="X2767" i="58"/>
  <c r="G4" i="59"/>
  <c r="D4" i="59"/>
  <c r="W2640" i="58" l="1"/>
  <c r="Y2640" i="58"/>
  <c r="AN2640" i="58" s="1"/>
  <c r="Y2635" i="58"/>
  <c r="AN2635" i="58" s="1"/>
  <c r="W2635" i="58"/>
  <c r="Y2634" i="58"/>
  <c r="AN2634" i="58" s="1"/>
  <c r="W2634" i="58"/>
  <c r="Y2641" i="58"/>
  <c r="AN2641" i="58" s="1"/>
  <c r="W2641" i="58"/>
  <c r="W2633" i="58"/>
  <c r="Y2633" i="58"/>
  <c r="AN2633" i="58" s="1"/>
  <c r="W2632" i="58"/>
  <c r="Y2632" i="58"/>
  <c r="AN2632" i="58" s="1"/>
  <c r="W2639" i="58"/>
  <c r="Y2639" i="58"/>
  <c r="AN2639" i="58" s="1"/>
  <c r="Y2638" i="58"/>
  <c r="AN2638" i="58" s="1"/>
  <c r="W2638" i="58"/>
  <c r="Y2630" i="58"/>
  <c r="AN2630" i="58" s="1"/>
  <c r="W2630" i="58"/>
  <c r="W2629" i="58"/>
  <c r="Y2629" i="58"/>
  <c r="AN2629" i="58" s="1"/>
  <c r="W2631" i="58"/>
  <c r="Y2631" i="58"/>
  <c r="AN2631" i="58" s="1"/>
  <c r="W2637" i="58"/>
  <c r="Y2637" i="58"/>
  <c r="AN2637" i="58" s="1"/>
  <c r="W2636" i="58"/>
  <c r="Y2636" i="58"/>
  <c r="AN2636" i="58" s="1"/>
  <c r="W2762" i="58"/>
  <c r="Y2762" i="58"/>
  <c r="AN2762" i="58" s="1"/>
  <c r="Y2761" i="58"/>
  <c r="AN2761" i="58" s="1"/>
  <c r="W2761" i="58"/>
  <c r="W2642" i="58"/>
  <c r="Y2642" i="58"/>
  <c r="AN2642" i="58" s="1"/>
  <c r="W2767" i="58"/>
  <c r="Y2767" i="58"/>
  <c r="AN2767" i="58" s="1"/>
  <c r="Y2766" i="58"/>
  <c r="AN2766" i="58" s="1"/>
  <c r="W2766" i="58"/>
  <c r="Y2760" i="58"/>
  <c r="AN2760" i="58" s="1"/>
  <c r="W2760" i="58"/>
  <c r="W2711" i="58"/>
  <c r="Y2711" i="58"/>
  <c r="AN2711" i="58" s="1"/>
  <c r="Y2645" i="58"/>
  <c r="AN2645" i="58" s="1"/>
  <c r="W2645" i="58"/>
  <c r="Y2765" i="58"/>
  <c r="AN2765" i="58" s="1"/>
  <c r="W2765" i="58"/>
  <c r="Y2644" i="58"/>
  <c r="AN2644" i="58" s="1"/>
  <c r="W2644" i="58"/>
  <c r="W2764" i="58"/>
  <c r="Y2764" i="58"/>
  <c r="AN2764" i="58" s="1"/>
  <c r="W2643" i="58"/>
  <c r="Y2643" i="58"/>
  <c r="AN2643" i="58" s="1"/>
  <c r="W2763" i="58"/>
  <c r="Y2763" i="58"/>
  <c r="AN2763" i="58" s="1"/>
  <c r="AE2627" i="58" l="1"/>
  <c r="AE2625" i="58"/>
  <c r="A2571" i="58"/>
  <c r="A2572" i="58"/>
  <c r="A2573" i="58"/>
  <c r="A2574" i="58"/>
  <c r="A2575" i="58"/>
  <c r="A2576" i="58"/>
  <c r="A2577" i="58"/>
  <c r="A2578" i="58"/>
  <c r="A2579" i="58"/>
  <c r="B2571" i="58"/>
  <c r="B2572" i="58"/>
  <c r="B2573" i="58"/>
  <c r="B2574" i="58"/>
  <c r="B2575" i="58"/>
  <c r="B2576" i="58"/>
  <c r="B2577" i="58"/>
  <c r="B2578" i="58"/>
  <c r="B2579" i="58"/>
  <c r="D2571" i="58"/>
  <c r="E2571" i="58" s="1"/>
  <c r="D2572" i="58"/>
  <c r="E2572" i="58" s="1"/>
  <c r="D2573" i="58"/>
  <c r="E2573" i="58" s="1"/>
  <c r="D2574" i="58"/>
  <c r="E2574" i="58" s="1"/>
  <c r="D2575" i="58"/>
  <c r="E2575" i="58" s="1"/>
  <c r="D2576" i="58"/>
  <c r="E2576" i="58" s="1"/>
  <c r="D2577" i="58"/>
  <c r="E2577" i="58" s="1"/>
  <c r="D2578" i="58"/>
  <c r="E2578" i="58" s="1"/>
  <c r="D2579" i="58"/>
  <c r="E2579" i="58" s="1"/>
  <c r="F2571" i="58"/>
  <c r="F2572" i="58"/>
  <c r="F2573" i="58"/>
  <c r="F2574" i="58"/>
  <c r="F2575" i="58"/>
  <c r="F2576" i="58"/>
  <c r="F2577" i="58"/>
  <c r="F2578" i="58"/>
  <c r="F2579" i="58"/>
  <c r="J2571" i="58"/>
  <c r="J2572" i="58"/>
  <c r="J2573" i="58"/>
  <c r="J2574" i="58"/>
  <c r="J2575" i="58"/>
  <c r="J2576" i="58"/>
  <c r="J2577" i="58"/>
  <c r="J2578" i="58"/>
  <c r="J2579" i="58"/>
  <c r="K2571" i="58"/>
  <c r="K2572" i="58"/>
  <c r="K2573" i="58"/>
  <c r="K2574" i="58"/>
  <c r="K2575" i="58"/>
  <c r="K2576" i="58"/>
  <c r="K2577" i="58"/>
  <c r="K2578" i="58"/>
  <c r="K2579" i="58"/>
  <c r="M2571" i="58"/>
  <c r="M2572" i="58"/>
  <c r="M2573" i="58"/>
  <c r="M2574" i="58"/>
  <c r="M2575" i="58"/>
  <c r="M2576" i="58"/>
  <c r="M2577" i="58"/>
  <c r="M2578" i="58"/>
  <c r="M2579" i="58"/>
  <c r="P2571" i="58"/>
  <c r="P2572" i="58"/>
  <c r="P2573" i="58"/>
  <c r="P2574" i="58"/>
  <c r="P2575" i="58"/>
  <c r="P2576" i="58"/>
  <c r="P2577" i="58"/>
  <c r="P2578" i="58"/>
  <c r="P2579" i="58"/>
  <c r="Q2571" i="58"/>
  <c r="Q2572" i="58"/>
  <c r="Q2573" i="58"/>
  <c r="Q2574" i="58"/>
  <c r="Q2575" i="58"/>
  <c r="Q2576" i="58"/>
  <c r="Q2577" i="58"/>
  <c r="Q2578" i="58"/>
  <c r="Q2579" i="58"/>
  <c r="R2571" i="58"/>
  <c r="T2571" i="58" s="1"/>
  <c r="V2571" i="58" s="1"/>
  <c r="R2572" i="58"/>
  <c r="T2572" i="58" s="1"/>
  <c r="V2572" i="58" s="1"/>
  <c r="R2573" i="58"/>
  <c r="T2573" i="58" s="1"/>
  <c r="V2573" i="58" s="1"/>
  <c r="R2574" i="58"/>
  <c r="T2574" i="58" s="1"/>
  <c r="V2574" i="58" s="1"/>
  <c r="R2575" i="58"/>
  <c r="T2575" i="58" s="1"/>
  <c r="V2575" i="58" s="1"/>
  <c r="R2576" i="58"/>
  <c r="T2576" i="58" s="1"/>
  <c r="V2576" i="58" s="1"/>
  <c r="R2577" i="58"/>
  <c r="T2577" i="58" s="1"/>
  <c r="V2577" i="58" s="1"/>
  <c r="R2578" i="58"/>
  <c r="T2578" i="58" s="1"/>
  <c r="V2578" i="58" s="1"/>
  <c r="R2579" i="58"/>
  <c r="T2579" i="58" s="1"/>
  <c r="V2579" i="58" s="1"/>
  <c r="X2571" i="58"/>
  <c r="X2572" i="58"/>
  <c r="X2573" i="58"/>
  <c r="X2574" i="58"/>
  <c r="X2575" i="58"/>
  <c r="X2576" i="58"/>
  <c r="X2577" i="58"/>
  <c r="X2578" i="58"/>
  <c r="X2579" i="58"/>
  <c r="A2580" i="58"/>
  <c r="A2581" i="58"/>
  <c r="A2582" i="58"/>
  <c r="A2583" i="58"/>
  <c r="A2584" i="58"/>
  <c r="A2585" i="58"/>
  <c r="A2586" i="58"/>
  <c r="A2587" i="58"/>
  <c r="A2588" i="58"/>
  <c r="B2580" i="58"/>
  <c r="B2581" i="58"/>
  <c r="B2582" i="58"/>
  <c r="B2583" i="58"/>
  <c r="B2584" i="58"/>
  <c r="B2585" i="58"/>
  <c r="B2586" i="58"/>
  <c r="B2587" i="58"/>
  <c r="B2588" i="58"/>
  <c r="D2580" i="58"/>
  <c r="E2580" i="58" s="1"/>
  <c r="D2581" i="58"/>
  <c r="E2581" i="58" s="1"/>
  <c r="D2582" i="58"/>
  <c r="E2582" i="58" s="1"/>
  <c r="D2583" i="58"/>
  <c r="E2583" i="58" s="1"/>
  <c r="D2584" i="58"/>
  <c r="E2584" i="58" s="1"/>
  <c r="D2585" i="58"/>
  <c r="E2585" i="58" s="1"/>
  <c r="D2586" i="58"/>
  <c r="E2586" i="58" s="1"/>
  <c r="D2587" i="58"/>
  <c r="E2587" i="58" s="1"/>
  <c r="D2588" i="58"/>
  <c r="E2588" i="58" s="1"/>
  <c r="F2580" i="58"/>
  <c r="F2581" i="58"/>
  <c r="F2582" i="58"/>
  <c r="F2583" i="58"/>
  <c r="F2584" i="58"/>
  <c r="F2585" i="58"/>
  <c r="F2586" i="58"/>
  <c r="F2587" i="58"/>
  <c r="F2588" i="58"/>
  <c r="J2580" i="58"/>
  <c r="J2581" i="58"/>
  <c r="J2582" i="58"/>
  <c r="J2583" i="58"/>
  <c r="J2584" i="58"/>
  <c r="J2585" i="58"/>
  <c r="J2586" i="58"/>
  <c r="J2587" i="58"/>
  <c r="J2588" i="58"/>
  <c r="K2580" i="58"/>
  <c r="K2581" i="58"/>
  <c r="K2582" i="58"/>
  <c r="K2583" i="58"/>
  <c r="K2584" i="58"/>
  <c r="K2585" i="58"/>
  <c r="K2586" i="58"/>
  <c r="K2587" i="58"/>
  <c r="K2588" i="58"/>
  <c r="M2580" i="58"/>
  <c r="M2581" i="58"/>
  <c r="M2582" i="58"/>
  <c r="M2583" i="58"/>
  <c r="M2584" i="58"/>
  <c r="M2585" i="58"/>
  <c r="M2586" i="58"/>
  <c r="M2587" i="58"/>
  <c r="M2588" i="58"/>
  <c r="P2580" i="58"/>
  <c r="P2581" i="58"/>
  <c r="P2582" i="58"/>
  <c r="P2583" i="58"/>
  <c r="P2584" i="58"/>
  <c r="P2585" i="58"/>
  <c r="P2586" i="58"/>
  <c r="P2587" i="58"/>
  <c r="P2588" i="58"/>
  <c r="Q2580" i="58"/>
  <c r="Q2581" i="58"/>
  <c r="Q2582" i="58"/>
  <c r="Q2583" i="58"/>
  <c r="Q2584" i="58"/>
  <c r="Q2585" i="58"/>
  <c r="Q2586" i="58"/>
  <c r="Q2587" i="58"/>
  <c r="Q2588" i="58"/>
  <c r="R2580" i="58"/>
  <c r="T2580" i="58" s="1"/>
  <c r="V2580" i="58" s="1"/>
  <c r="R2581" i="58"/>
  <c r="T2581" i="58" s="1"/>
  <c r="V2581" i="58" s="1"/>
  <c r="R2582" i="58"/>
  <c r="T2582" i="58" s="1"/>
  <c r="V2582" i="58" s="1"/>
  <c r="R2583" i="58"/>
  <c r="T2583" i="58" s="1"/>
  <c r="V2583" i="58" s="1"/>
  <c r="R2584" i="58"/>
  <c r="T2584" i="58" s="1"/>
  <c r="V2584" i="58" s="1"/>
  <c r="R2585" i="58"/>
  <c r="T2585" i="58" s="1"/>
  <c r="V2585" i="58" s="1"/>
  <c r="R2586" i="58"/>
  <c r="T2586" i="58" s="1"/>
  <c r="V2586" i="58" s="1"/>
  <c r="R2587" i="58"/>
  <c r="T2587" i="58" s="1"/>
  <c r="V2587" i="58" s="1"/>
  <c r="R2588" i="58"/>
  <c r="T2588" i="58" s="1"/>
  <c r="V2588" i="58" s="1"/>
  <c r="X2580" i="58"/>
  <c r="X2581" i="58"/>
  <c r="X2582" i="58"/>
  <c r="X2583" i="58"/>
  <c r="X2584" i="58"/>
  <c r="X2585" i="58"/>
  <c r="X2586" i="58"/>
  <c r="X2587" i="58"/>
  <c r="X2588" i="58"/>
  <c r="A2589" i="58"/>
  <c r="A2590" i="58"/>
  <c r="A2591" i="58"/>
  <c r="A2592" i="58"/>
  <c r="A2593" i="58"/>
  <c r="A2594" i="58"/>
  <c r="A2595" i="58"/>
  <c r="A2596" i="58"/>
  <c r="A2597" i="58"/>
  <c r="B2589" i="58"/>
  <c r="B2590" i="58"/>
  <c r="B2591" i="58"/>
  <c r="B2592" i="58"/>
  <c r="B2593" i="58"/>
  <c r="B2594" i="58"/>
  <c r="B2595" i="58"/>
  <c r="B2596" i="58"/>
  <c r="B2597" i="58"/>
  <c r="D2589" i="58"/>
  <c r="E2589" i="58" s="1"/>
  <c r="D2590" i="58"/>
  <c r="E2590" i="58" s="1"/>
  <c r="D2591" i="58"/>
  <c r="E2591" i="58" s="1"/>
  <c r="D2592" i="58"/>
  <c r="E2592" i="58" s="1"/>
  <c r="D2593" i="58"/>
  <c r="E2593" i="58" s="1"/>
  <c r="D2594" i="58"/>
  <c r="E2594" i="58" s="1"/>
  <c r="D2595" i="58"/>
  <c r="E2595" i="58" s="1"/>
  <c r="D2596" i="58"/>
  <c r="E2596" i="58" s="1"/>
  <c r="D2597" i="58"/>
  <c r="E2597" i="58" s="1"/>
  <c r="F2589" i="58"/>
  <c r="F2590" i="58"/>
  <c r="F2591" i="58"/>
  <c r="F2592" i="58"/>
  <c r="F2593" i="58"/>
  <c r="F2594" i="58"/>
  <c r="F2595" i="58"/>
  <c r="F2596" i="58"/>
  <c r="F2597" i="58"/>
  <c r="J2589" i="58"/>
  <c r="J2590" i="58"/>
  <c r="J2591" i="58"/>
  <c r="J2592" i="58"/>
  <c r="J2593" i="58"/>
  <c r="J2594" i="58"/>
  <c r="J2595" i="58"/>
  <c r="J2596" i="58"/>
  <c r="J2597" i="58"/>
  <c r="K2589" i="58"/>
  <c r="K2590" i="58"/>
  <c r="K2591" i="58"/>
  <c r="K2592" i="58"/>
  <c r="K2593" i="58"/>
  <c r="K2594" i="58"/>
  <c r="K2595" i="58"/>
  <c r="K2596" i="58"/>
  <c r="K2597" i="58"/>
  <c r="M2589" i="58"/>
  <c r="M2590" i="58"/>
  <c r="M2591" i="58"/>
  <c r="M2592" i="58"/>
  <c r="M2593" i="58"/>
  <c r="M2594" i="58"/>
  <c r="M2595" i="58"/>
  <c r="M2596" i="58"/>
  <c r="M2597" i="58"/>
  <c r="P2589" i="58"/>
  <c r="P2590" i="58"/>
  <c r="P2591" i="58"/>
  <c r="P2592" i="58"/>
  <c r="P2593" i="58"/>
  <c r="P2594" i="58"/>
  <c r="P2595" i="58"/>
  <c r="P2596" i="58"/>
  <c r="P2597" i="58"/>
  <c r="Q2589" i="58"/>
  <c r="Q2590" i="58"/>
  <c r="Q2591" i="58"/>
  <c r="Q2592" i="58"/>
  <c r="Q2593" i="58"/>
  <c r="Q2594" i="58"/>
  <c r="Q2595" i="58"/>
  <c r="Q2596" i="58"/>
  <c r="Q2597" i="58"/>
  <c r="R2589" i="58"/>
  <c r="T2589" i="58" s="1"/>
  <c r="V2589" i="58" s="1"/>
  <c r="R2590" i="58"/>
  <c r="T2590" i="58" s="1"/>
  <c r="V2590" i="58" s="1"/>
  <c r="R2591" i="58"/>
  <c r="T2591" i="58" s="1"/>
  <c r="V2591" i="58" s="1"/>
  <c r="R2592" i="58"/>
  <c r="T2592" i="58" s="1"/>
  <c r="V2592" i="58" s="1"/>
  <c r="R2593" i="58"/>
  <c r="T2593" i="58" s="1"/>
  <c r="V2593" i="58" s="1"/>
  <c r="R2594" i="58"/>
  <c r="T2594" i="58" s="1"/>
  <c r="V2594" i="58" s="1"/>
  <c r="R2595" i="58"/>
  <c r="T2595" i="58" s="1"/>
  <c r="V2595" i="58" s="1"/>
  <c r="R2596" i="58"/>
  <c r="T2596" i="58" s="1"/>
  <c r="V2596" i="58" s="1"/>
  <c r="R2597" i="58"/>
  <c r="T2597" i="58" s="1"/>
  <c r="V2597" i="58" s="1"/>
  <c r="X2589" i="58"/>
  <c r="X2590" i="58"/>
  <c r="X2591" i="58"/>
  <c r="X2592" i="58"/>
  <c r="X2593" i="58"/>
  <c r="X2594" i="58"/>
  <c r="X2595" i="58"/>
  <c r="X2596" i="58"/>
  <c r="X2597" i="58"/>
  <c r="A2598" i="58"/>
  <c r="A2599" i="58"/>
  <c r="A2600" i="58"/>
  <c r="A2601" i="58"/>
  <c r="A2602" i="58"/>
  <c r="A2603" i="58"/>
  <c r="A2604" i="58"/>
  <c r="A2605" i="58"/>
  <c r="A2606" i="58"/>
  <c r="B2598" i="58"/>
  <c r="B2599" i="58"/>
  <c r="B2600" i="58"/>
  <c r="B2601" i="58"/>
  <c r="B2602" i="58"/>
  <c r="B2603" i="58"/>
  <c r="B2604" i="58"/>
  <c r="B2605" i="58"/>
  <c r="B2606" i="58"/>
  <c r="D2598" i="58"/>
  <c r="E2598" i="58" s="1"/>
  <c r="D2599" i="58"/>
  <c r="E2599" i="58" s="1"/>
  <c r="D2600" i="58"/>
  <c r="E2600" i="58" s="1"/>
  <c r="D2601" i="58"/>
  <c r="E2601" i="58" s="1"/>
  <c r="D2602" i="58"/>
  <c r="E2602" i="58" s="1"/>
  <c r="D2603" i="58"/>
  <c r="E2603" i="58" s="1"/>
  <c r="D2604" i="58"/>
  <c r="E2604" i="58" s="1"/>
  <c r="D2605" i="58"/>
  <c r="E2605" i="58" s="1"/>
  <c r="D2606" i="58"/>
  <c r="E2606" i="58" s="1"/>
  <c r="F2598" i="58"/>
  <c r="F2599" i="58"/>
  <c r="F2600" i="58"/>
  <c r="F2601" i="58"/>
  <c r="F2602" i="58"/>
  <c r="F2603" i="58"/>
  <c r="F2604" i="58"/>
  <c r="F2605" i="58"/>
  <c r="F2606" i="58"/>
  <c r="J2598" i="58"/>
  <c r="J2599" i="58"/>
  <c r="J2600" i="58"/>
  <c r="J2601" i="58"/>
  <c r="J2602" i="58"/>
  <c r="J2603" i="58"/>
  <c r="J2604" i="58"/>
  <c r="J2605" i="58"/>
  <c r="J2606" i="58"/>
  <c r="K2598" i="58"/>
  <c r="K2599" i="58"/>
  <c r="K2600" i="58"/>
  <c r="K2601" i="58"/>
  <c r="K2602" i="58"/>
  <c r="K2603" i="58"/>
  <c r="K2604" i="58"/>
  <c r="K2605" i="58"/>
  <c r="K2606" i="58"/>
  <c r="M2598" i="58"/>
  <c r="M2599" i="58"/>
  <c r="M2600" i="58"/>
  <c r="M2601" i="58"/>
  <c r="M2602" i="58"/>
  <c r="M2603" i="58"/>
  <c r="M2604" i="58"/>
  <c r="M2605" i="58"/>
  <c r="M2606" i="58"/>
  <c r="P2598" i="58"/>
  <c r="P2599" i="58"/>
  <c r="P2600" i="58"/>
  <c r="P2601" i="58"/>
  <c r="P2602" i="58"/>
  <c r="P2603" i="58"/>
  <c r="P2604" i="58"/>
  <c r="P2605" i="58"/>
  <c r="P2606" i="58"/>
  <c r="Q2598" i="58"/>
  <c r="Q2599" i="58"/>
  <c r="Q2600" i="58"/>
  <c r="Q2601" i="58"/>
  <c r="Q2602" i="58"/>
  <c r="Q2603" i="58"/>
  <c r="Q2604" i="58"/>
  <c r="Q2605" i="58"/>
  <c r="Q2606" i="58"/>
  <c r="R2598" i="58"/>
  <c r="T2598" i="58" s="1"/>
  <c r="V2598" i="58" s="1"/>
  <c r="R2599" i="58"/>
  <c r="T2599" i="58" s="1"/>
  <c r="V2599" i="58" s="1"/>
  <c r="R2600" i="58"/>
  <c r="T2600" i="58" s="1"/>
  <c r="V2600" i="58" s="1"/>
  <c r="R2601" i="58"/>
  <c r="T2601" i="58" s="1"/>
  <c r="V2601" i="58" s="1"/>
  <c r="R2602" i="58"/>
  <c r="T2602" i="58" s="1"/>
  <c r="V2602" i="58" s="1"/>
  <c r="R2603" i="58"/>
  <c r="T2603" i="58" s="1"/>
  <c r="V2603" i="58" s="1"/>
  <c r="R2604" i="58"/>
  <c r="T2604" i="58" s="1"/>
  <c r="V2604" i="58" s="1"/>
  <c r="R2605" i="58"/>
  <c r="T2605" i="58" s="1"/>
  <c r="V2605" i="58" s="1"/>
  <c r="R2606" i="58"/>
  <c r="T2606" i="58" s="1"/>
  <c r="V2606" i="58" s="1"/>
  <c r="X2598" i="58"/>
  <c r="X2599" i="58"/>
  <c r="X2600" i="58"/>
  <c r="X2601" i="58"/>
  <c r="X2602" i="58"/>
  <c r="X2603" i="58"/>
  <c r="X2604" i="58"/>
  <c r="X2605" i="58"/>
  <c r="X2606" i="58"/>
  <c r="A2607" i="58"/>
  <c r="A2608" i="58"/>
  <c r="A2609" i="58"/>
  <c r="A2610" i="58"/>
  <c r="A2611" i="58"/>
  <c r="A2612" i="58"/>
  <c r="A2613" i="58"/>
  <c r="A2614" i="58"/>
  <c r="A2615" i="58"/>
  <c r="B2607" i="58"/>
  <c r="B2608" i="58"/>
  <c r="B2609" i="58"/>
  <c r="B2610" i="58"/>
  <c r="B2611" i="58"/>
  <c r="B2612" i="58"/>
  <c r="B2613" i="58"/>
  <c r="B2614" i="58"/>
  <c r="B2615" i="58"/>
  <c r="D2607" i="58"/>
  <c r="E2607" i="58" s="1"/>
  <c r="D2608" i="58"/>
  <c r="E2608" i="58" s="1"/>
  <c r="D2609" i="58"/>
  <c r="E2609" i="58" s="1"/>
  <c r="D2610" i="58"/>
  <c r="E2610" i="58" s="1"/>
  <c r="D2611" i="58"/>
  <c r="E2611" i="58" s="1"/>
  <c r="D2612" i="58"/>
  <c r="E2612" i="58" s="1"/>
  <c r="D2613" i="58"/>
  <c r="E2613" i="58" s="1"/>
  <c r="D2614" i="58"/>
  <c r="E2614" i="58" s="1"/>
  <c r="D2615" i="58"/>
  <c r="E2615" i="58" s="1"/>
  <c r="F2607" i="58"/>
  <c r="F2608" i="58"/>
  <c r="F2609" i="58"/>
  <c r="F2610" i="58"/>
  <c r="F2611" i="58"/>
  <c r="F2612" i="58"/>
  <c r="F2613" i="58"/>
  <c r="F2614" i="58"/>
  <c r="F2615" i="58"/>
  <c r="J2607" i="58"/>
  <c r="J2608" i="58"/>
  <c r="J2609" i="58"/>
  <c r="J2610" i="58"/>
  <c r="J2611" i="58"/>
  <c r="J2612" i="58"/>
  <c r="J2613" i="58"/>
  <c r="J2614" i="58"/>
  <c r="J2615" i="58"/>
  <c r="K2607" i="58"/>
  <c r="K2608" i="58"/>
  <c r="K2609" i="58"/>
  <c r="K2610" i="58"/>
  <c r="K2611" i="58"/>
  <c r="K2612" i="58"/>
  <c r="K2613" i="58"/>
  <c r="K2614" i="58"/>
  <c r="K2615" i="58"/>
  <c r="M2607" i="58"/>
  <c r="M2608" i="58"/>
  <c r="M2609" i="58"/>
  <c r="M2610" i="58"/>
  <c r="M2611" i="58"/>
  <c r="M2612" i="58"/>
  <c r="M2613" i="58"/>
  <c r="M2614" i="58"/>
  <c r="M2615" i="58"/>
  <c r="P2607" i="58"/>
  <c r="P2608" i="58"/>
  <c r="P2609" i="58"/>
  <c r="P2610" i="58"/>
  <c r="P2611" i="58"/>
  <c r="P2612" i="58"/>
  <c r="P2613" i="58"/>
  <c r="P2614" i="58"/>
  <c r="P2615" i="58"/>
  <c r="Q2607" i="58"/>
  <c r="Q2608" i="58"/>
  <c r="Q2609" i="58"/>
  <c r="Q2610" i="58"/>
  <c r="Q2611" i="58"/>
  <c r="Q2612" i="58"/>
  <c r="Q2613" i="58"/>
  <c r="Q2614" i="58"/>
  <c r="Q2615" i="58"/>
  <c r="R2607" i="58"/>
  <c r="T2607" i="58" s="1"/>
  <c r="V2607" i="58" s="1"/>
  <c r="R2608" i="58"/>
  <c r="T2608" i="58" s="1"/>
  <c r="V2608" i="58" s="1"/>
  <c r="R2609" i="58"/>
  <c r="T2609" i="58" s="1"/>
  <c r="V2609" i="58" s="1"/>
  <c r="R2610" i="58"/>
  <c r="T2610" i="58" s="1"/>
  <c r="V2610" i="58" s="1"/>
  <c r="R2611" i="58"/>
  <c r="T2611" i="58" s="1"/>
  <c r="V2611" i="58" s="1"/>
  <c r="R2612" i="58"/>
  <c r="T2612" i="58" s="1"/>
  <c r="V2612" i="58" s="1"/>
  <c r="R2613" i="58"/>
  <c r="T2613" i="58" s="1"/>
  <c r="V2613" i="58" s="1"/>
  <c r="R2614" i="58"/>
  <c r="T2614" i="58" s="1"/>
  <c r="V2614" i="58" s="1"/>
  <c r="R2615" i="58"/>
  <c r="T2615" i="58" s="1"/>
  <c r="V2615" i="58" s="1"/>
  <c r="X2607" i="58"/>
  <c r="X2608" i="58"/>
  <c r="X2609" i="58"/>
  <c r="X2610" i="58"/>
  <c r="X2611" i="58"/>
  <c r="X2612" i="58"/>
  <c r="X2613" i="58"/>
  <c r="X2614" i="58"/>
  <c r="X2615" i="58"/>
  <c r="A2616" i="58"/>
  <c r="A2617" i="58"/>
  <c r="A2618" i="58"/>
  <c r="A2619" i="58"/>
  <c r="A2620" i="58"/>
  <c r="A2621" i="58"/>
  <c r="A2622" i="58"/>
  <c r="A2623" i="58"/>
  <c r="A2624" i="58"/>
  <c r="B2616" i="58"/>
  <c r="B2617" i="58"/>
  <c r="B2618" i="58"/>
  <c r="B2619" i="58"/>
  <c r="B2620" i="58"/>
  <c r="B2621" i="58"/>
  <c r="B2622" i="58"/>
  <c r="B2623" i="58"/>
  <c r="B2624" i="58"/>
  <c r="D2616" i="58"/>
  <c r="E2616" i="58" s="1"/>
  <c r="D2617" i="58"/>
  <c r="E2617" i="58" s="1"/>
  <c r="D2618" i="58"/>
  <c r="E2618" i="58" s="1"/>
  <c r="D2619" i="58"/>
  <c r="E2619" i="58" s="1"/>
  <c r="D2620" i="58"/>
  <c r="E2620" i="58" s="1"/>
  <c r="D2621" i="58"/>
  <c r="E2621" i="58" s="1"/>
  <c r="D2622" i="58"/>
  <c r="E2622" i="58" s="1"/>
  <c r="D2623" i="58"/>
  <c r="E2623" i="58" s="1"/>
  <c r="D2624" i="58"/>
  <c r="E2624" i="58" s="1"/>
  <c r="F2616" i="58"/>
  <c r="F2617" i="58"/>
  <c r="F2618" i="58"/>
  <c r="F2619" i="58"/>
  <c r="F2620" i="58"/>
  <c r="F2621" i="58"/>
  <c r="F2622" i="58"/>
  <c r="F2623" i="58"/>
  <c r="F2624" i="58"/>
  <c r="J2616" i="58"/>
  <c r="J2617" i="58"/>
  <c r="J2618" i="58"/>
  <c r="J2619" i="58"/>
  <c r="J2620" i="58"/>
  <c r="J2621" i="58"/>
  <c r="J2622" i="58"/>
  <c r="J2623" i="58"/>
  <c r="J2624" i="58"/>
  <c r="K2616" i="58"/>
  <c r="K2617" i="58"/>
  <c r="K2618" i="58"/>
  <c r="K2619" i="58"/>
  <c r="K2620" i="58"/>
  <c r="K2621" i="58"/>
  <c r="K2622" i="58"/>
  <c r="K2623" i="58"/>
  <c r="K2624" i="58"/>
  <c r="M2616" i="58"/>
  <c r="M2617" i="58"/>
  <c r="M2618" i="58"/>
  <c r="M2619" i="58"/>
  <c r="M2620" i="58"/>
  <c r="M2621" i="58"/>
  <c r="M2622" i="58"/>
  <c r="M2623" i="58"/>
  <c r="M2624" i="58"/>
  <c r="P2616" i="58"/>
  <c r="P2617" i="58"/>
  <c r="P2618" i="58"/>
  <c r="P2619" i="58"/>
  <c r="P2620" i="58"/>
  <c r="P2621" i="58"/>
  <c r="P2622" i="58"/>
  <c r="P2623" i="58"/>
  <c r="P2624" i="58"/>
  <c r="Q2616" i="58"/>
  <c r="Q2617" i="58"/>
  <c r="Q2618" i="58"/>
  <c r="Q2619" i="58"/>
  <c r="Q2620" i="58"/>
  <c r="Q2621" i="58"/>
  <c r="Q2622" i="58"/>
  <c r="Q2623" i="58"/>
  <c r="Q2624" i="58"/>
  <c r="R2616" i="58"/>
  <c r="T2616" i="58" s="1"/>
  <c r="V2616" i="58" s="1"/>
  <c r="R2617" i="58"/>
  <c r="T2617" i="58" s="1"/>
  <c r="V2617" i="58" s="1"/>
  <c r="R2618" i="58"/>
  <c r="T2618" i="58" s="1"/>
  <c r="V2618" i="58" s="1"/>
  <c r="R2619" i="58"/>
  <c r="T2619" i="58" s="1"/>
  <c r="V2619" i="58" s="1"/>
  <c r="R2620" i="58"/>
  <c r="T2620" i="58" s="1"/>
  <c r="V2620" i="58" s="1"/>
  <c r="R2621" i="58"/>
  <c r="T2621" i="58" s="1"/>
  <c r="V2621" i="58" s="1"/>
  <c r="R2622" i="58"/>
  <c r="T2622" i="58" s="1"/>
  <c r="V2622" i="58" s="1"/>
  <c r="R2623" i="58"/>
  <c r="T2623" i="58" s="1"/>
  <c r="V2623" i="58" s="1"/>
  <c r="R2624" i="58"/>
  <c r="T2624" i="58" s="1"/>
  <c r="V2624" i="58" s="1"/>
  <c r="X2616" i="58"/>
  <c r="X2617" i="58"/>
  <c r="X2618" i="58"/>
  <c r="X2619" i="58"/>
  <c r="X2620" i="58"/>
  <c r="X2621" i="58"/>
  <c r="X2622" i="58"/>
  <c r="X2623" i="58"/>
  <c r="X2624" i="58"/>
  <c r="A2570" i="58"/>
  <c r="A2625" i="58"/>
  <c r="A2626" i="58"/>
  <c r="A2627" i="58"/>
  <c r="B2570" i="58"/>
  <c r="B2625" i="58"/>
  <c r="B2626" i="58"/>
  <c r="B2627" i="58"/>
  <c r="D2570" i="58"/>
  <c r="E2570" i="58" s="1"/>
  <c r="D2625" i="58"/>
  <c r="E2625" i="58" s="1"/>
  <c r="D2626" i="58"/>
  <c r="E2626" i="58" s="1"/>
  <c r="D2627" i="58"/>
  <c r="E2627" i="58" s="1"/>
  <c r="F2570" i="58"/>
  <c r="F2625" i="58"/>
  <c r="F2626" i="58"/>
  <c r="F2627" i="58"/>
  <c r="J2570" i="58"/>
  <c r="J2625" i="58"/>
  <c r="J2626" i="58"/>
  <c r="J2627" i="58"/>
  <c r="K2570" i="58"/>
  <c r="K2625" i="58"/>
  <c r="K2626" i="58"/>
  <c r="K2627" i="58"/>
  <c r="M2570" i="58"/>
  <c r="M2625" i="58"/>
  <c r="M2626" i="58"/>
  <c r="M2627" i="58"/>
  <c r="P2570" i="58"/>
  <c r="P2625" i="58"/>
  <c r="P2626" i="58"/>
  <c r="P2627" i="58"/>
  <c r="Q2570" i="58"/>
  <c r="Q2625" i="58"/>
  <c r="Q2626" i="58"/>
  <c r="Q2627" i="58"/>
  <c r="R2570" i="58"/>
  <c r="T2570" i="58" s="1"/>
  <c r="V2570" i="58" s="1"/>
  <c r="R2625" i="58"/>
  <c r="T2625" i="58" s="1"/>
  <c r="V2625" i="58" s="1"/>
  <c r="R2626" i="58"/>
  <c r="T2626" i="58" s="1"/>
  <c r="V2626" i="58" s="1"/>
  <c r="R2627" i="58"/>
  <c r="T2627" i="58" s="1"/>
  <c r="V2627" i="58" s="1"/>
  <c r="X2570" i="58"/>
  <c r="X2625" i="58"/>
  <c r="X2626" i="58"/>
  <c r="X2627" i="58"/>
  <c r="A2628" i="58"/>
  <c r="A2768" i="58"/>
  <c r="A2769" i="58"/>
  <c r="A2770" i="58"/>
  <c r="B2628" i="58"/>
  <c r="B2768" i="58"/>
  <c r="B2769" i="58"/>
  <c r="B2770" i="58"/>
  <c r="D2628" i="58"/>
  <c r="E2628" i="58" s="1"/>
  <c r="D2768" i="58"/>
  <c r="E2768" i="58" s="1"/>
  <c r="D2769" i="58"/>
  <c r="E2769" i="58" s="1"/>
  <c r="D2770" i="58"/>
  <c r="E2770" i="58" s="1"/>
  <c r="F2628" i="58"/>
  <c r="F2768" i="58"/>
  <c r="F2769" i="58"/>
  <c r="F2770" i="58"/>
  <c r="J2628" i="58"/>
  <c r="J2768" i="58"/>
  <c r="J2769" i="58"/>
  <c r="J2770" i="58"/>
  <c r="K2628" i="58"/>
  <c r="K2768" i="58"/>
  <c r="K2769" i="58"/>
  <c r="K2770" i="58"/>
  <c r="M2628" i="58"/>
  <c r="M2768" i="58"/>
  <c r="M2769" i="58"/>
  <c r="M2770" i="58"/>
  <c r="P2628" i="58"/>
  <c r="P2768" i="58"/>
  <c r="P2769" i="58"/>
  <c r="P2770" i="58"/>
  <c r="Q2628" i="58"/>
  <c r="Q2768" i="58"/>
  <c r="Q2769" i="58"/>
  <c r="Q2770" i="58"/>
  <c r="R2628" i="58"/>
  <c r="T2628" i="58" s="1"/>
  <c r="V2628" i="58" s="1"/>
  <c r="R2768" i="58"/>
  <c r="T2768" i="58" s="1"/>
  <c r="V2768" i="58" s="1"/>
  <c r="R2769" i="58"/>
  <c r="T2769" i="58" s="1"/>
  <c r="V2769" i="58" s="1"/>
  <c r="R2770" i="58"/>
  <c r="T2770" i="58" s="1"/>
  <c r="V2770" i="58" s="1"/>
  <c r="X2628" i="58"/>
  <c r="X2768" i="58"/>
  <c r="X2769" i="58"/>
  <c r="X2770" i="58"/>
  <c r="A2771" i="58"/>
  <c r="A2772" i="58"/>
  <c r="A2773" i="58"/>
  <c r="A2953" i="58"/>
  <c r="B2771" i="58"/>
  <c r="B2772" i="58"/>
  <c r="B2773" i="58"/>
  <c r="B2953" i="58"/>
  <c r="D2771" i="58"/>
  <c r="E2771" i="58" s="1"/>
  <c r="D2772" i="58"/>
  <c r="E2772" i="58" s="1"/>
  <c r="D2773" i="58"/>
  <c r="E2773" i="58" s="1"/>
  <c r="D2953" i="58"/>
  <c r="E2953" i="58" s="1"/>
  <c r="F2771" i="58"/>
  <c r="F2772" i="58"/>
  <c r="F2773" i="58"/>
  <c r="F2953" i="58"/>
  <c r="J2771" i="58"/>
  <c r="J2772" i="58"/>
  <c r="J2773" i="58"/>
  <c r="J2953" i="58"/>
  <c r="K2771" i="58"/>
  <c r="K2772" i="58"/>
  <c r="K2773" i="58"/>
  <c r="K2953" i="58"/>
  <c r="M2771" i="58"/>
  <c r="M2772" i="58"/>
  <c r="M2773" i="58"/>
  <c r="M2953" i="58"/>
  <c r="P2771" i="58"/>
  <c r="P2772" i="58"/>
  <c r="P2773" i="58"/>
  <c r="P2953" i="58"/>
  <c r="Q2771" i="58"/>
  <c r="Q2772" i="58"/>
  <c r="Q2773" i="58"/>
  <c r="Q2953" i="58"/>
  <c r="R2771" i="58"/>
  <c r="T2771" i="58" s="1"/>
  <c r="V2771" i="58" s="1"/>
  <c r="R2772" i="58"/>
  <c r="T2772" i="58" s="1"/>
  <c r="V2772" i="58" s="1"/>
  <c r="R2773" i="58"/>
  <c r="T2773" i="58" s="1"/>
  <c r="V2773" i="58" s="1"/>
  <c r="R2953" i="58"/>
  <c r="T2953" i="58" s="1"/>
  <c r="V2953" i="58" s="1"/>
  <c r="X2771" i="58"/>
  <c r="X2772" i="58"/>
  <c r="X2773" i="58"/>
  <c r="X2953" i="58"/>
  <c r="A2954" i="58"/>
  <c r="A2955" i="58"/>
  <c r="A2956" i="58"/>
  <c r="A2957" i="58"/>
  <c r="B2954" i="58"/>
  <c r="B2955" i="58"/>
  <c r="B2956" i="58"/>
  <c r="B2957" i="58"/>
  <c r="D2954" i="58"/>
  <c r="E2954" i="58" s="1"/>
  <c r="D2955" i="58"/>
  <c r="E2955" i="58" s="1"/>
  <c r="D2956" i="58"/>
  <c r="E2956" i="58" s="1"/>
  <c r="D2957" i="58"/>
  <c r="E2957" i="58" s="1"/>
  <c r="F2954" i="58"/>
  <c r="F2955" i="58"/>
  <c r="F2956" i="58"/>
  <c r="F2957" i="58"/>
  <c r="J2954" i="58"/>
  <c r="J2955" i="58"/>
  <c r="J2956" i="58"/>
  <c r="J2957" i="58"/>
  <c r="K2954" i="58"/>
  <c r="K2955" i="58"/>
  <c r="K2956" i="58"/>
  <c r="K2957" i="58"/>
  <c r="M2954" i="58"/>
  <c r="M2955" i="58"/>
  <c r="M2956" i="58"/>
  <c r="M2957" i="58"/>
  <c r="P2954" i="58"/>
  <c r="P2955" i="58"/>
  <c r="P2956" i="58"/>
  <c r="P2957" i="58"/>
  <c r="Q2954" i="58"/>
  <c r="Q2955" i="58"/>
  <c r="Q2956" i="58"/>
  <c r="Q2957" i="58"/>
  <c r="R2954" i="58"/>
  <c r="T2954" i="58" s="1"/>
  <c r="V2954" i="58" s="1"/>
  <c r="R2955" i="58"/>
  <c r="T2955" i="58" s="1"/>
  <c r="V2955" i="58" s="1"/>
  <c r="R2956" i="58"/>
  <c r="T2956" i="58" s="1"/>
  <c r="V2956" i="58" s="1"/>
  <c r="R2957" i="58"/>
  <c r="T2957" i="58" s="1"/>
  <c r="V2957" i="58" s="1"/>
  <c r="X2954" i="58"/>
  <c r="X2955" i="58"/>
  <c r="X2956" i="58"/>
  <c r="X2957" i="58"/>
  <c r="W2574" i="58" l="1"/>
  <c r="W2583" i="58"/>
  <c r="W2619" i="58"/>
  <c r="W2600" i="58"/>
  <c r="Y2573" i="58"/>
  <c r="AN2573" i="58" s="1"/>
  <c r="W2592" i="58"/>
  <c r="W2573" i="58"/>
  <c r="W2586" i="58"/>
  <c r="Y2586" i="58"/>
  <c r="AN2586" i="58" s="1"/>
  <c r="W2577" i="58"/>
  <c r="Y2577" i="58"/>
  <c r="AN2577" i="58" s="1"/>
  <c r="Y2571" i="58"/>
  <c r="AN2571" i="58" s="1"/>
  <c r="W2571" i="58"/>
  <c r="Y2572" i="58"/>
  <c r="AN2572" i="58" s="1"/>
  <c r="W2572" i="58"/>
  <c r="W2576" i="58"/>
  <c r="Y2576" i="58"/>
  <c r="AN2576" i="58" s="1"/>
  <c r="Y2582" i="58"/>
  <c r="AN2582" i="58" s="1"/>
  <c r="W2582" i="58"/>
  <c r="Y2579" i="58"/>
  <c r="AN2579" i="58" s="1"/>
  <c r="W2579" i="58"/>
  <c r="W2575" i="58"/>
  <c r="Y2575" i="58"/>
  <c r="AN2575" i="58" s="1"/>
  <c r="Y2581" i="58"/>
  <c r="AN2581" i="58" s="1"/>
  <c r="W2581" i="58"/>
  <c r="W2578" i="58"/>
  <c r="Y2578" i="58"/>
  <c r="AN2578" i="58" s="1"/>
  <c r="Y2574" i="58"/>
  <c r="AN2574" i="58" s="1"/>
  <c r="Y2599" i="58"/>
  <c r="AN2599" i="58" s="1"/>
  <c r="W2599" i="58"/>
  <c r="Y2590" i="58"/>
  <c r="AN2590" i="58" s="1"/>
  <c r="W2590" i="58"/>
  <c r="W2585" i="58"/>
  <c r="Y2585" i="58"/>
  <c r="AN2585" i="58" s="1"/>
  <c r="Y2597" i="58"/>
  <c r="AN2597" i="58" s="1"/>
  <c r="W2597" i="58"/>
  <c r="Y2589" i="58"/>
  <c r="AN2589" i="58" s="1"/>
  <c r="W2589" i="58"/>
  <c r="W2588" i="58"/>
  <c r="Y2588" i="58"/>
  <c r="AN2588" i="58" s="1"/>
  <c r="W2580" i="58"/>
  <c r="Y2580" i="58"/>
  <c r="AN2580" i="58" s="1"/>
  <c r="W2587" i="58"/>
  <c r="Y2587" i="58"/>
  <c r="AN2587" i="58" s="1"/>
  <c r="W2584" i="58"/>
  <c r="Y2584" i="58"/>
  <c r="AN2584" i="58" s="1"/>
  <c r="Y2591" i="58"/>
  <c r="AN2591" i="58" s="1"/>
  <c r="W2591" i="58"/>
  <c r="W2610" i="58"/>
  <c r="Y2583" i="58"/>
  <c r="AN2583" i="58" s="1"/>
  <c r="W2593" i="58"/>
  <c r="Y2593" i="58"/>
  <c r="AN2593" i="58" s="1"/>
  <c r="W2595" i="58"/>
  <c r="Y2595" i="58"/>
  <c r="AN2595" i="58" s="1"/>
  <c r="W2594" i="58"/>
  <c r="Y2594" i="58"/>
  <c r="AN2594" i="58" s="1"/>
  <c r="Y2596" i="58"/>
  <c r="AN2596" i="58" s="1"/>
  <c r="W2596" i="58"/>
  <c r="Y2592" i="58"/>
  <c r="AN2592" i="58" s="1"/>
  <c r="Y2600" i="58"/>
  <c r="AN2600" i="58" s="1"/>
  <c r="Y2607" i="58"/>
  <c r="AN2607" i="58" s="1"/>
  <c r="W2607" i="58"/>
  <c r="W2615" i="58"/>
  <c r="Y2615" i="58"/>
  <c r="AN2615" i="58" s="1"/>
  <c r="W2606" i="58"/>
  <c r="Y2606" i="58"/>
  <c r="AN2606" i="58" s="1"/>
  <c r="W2603" i="58"/>
  <c r="Y2603" i="58"/>
  <c r="AN2603" i="58" s="1"/>
  <c r="W2604" i="58"/>
  <c r="Y2604" i="58"/>
  <c r="AN2604" i="58" s="1"/>
  <c r="Y2602" i="58"/>
  <c r="AN2602" i="58" s="1"/>
  <c r="W2602" i="58"/>
  <c r="W2601" i="58"/>
  <c r="Y2601" i="58"/>
  <c r="AN2601" i="58" s="1"/>
  <c r="Y2605" i="58"/>
  <c r="AN2605" i="58" s="1"/>
  <c r="W2605" i="58"/>
  <c r="W2598" i="58"/>
  <c r="Y2598" i="58"/>
  <c r="AN2598" i="58" s="1"/>
  <c r="Y2609" i="58"/>
  <c r="AN2609" i="58" s="1"/>
  <c r="W2609" i="58"/>
  <c r="Y2608" i="58"/>
  <c r="AN2608" i="58" s="1"/>
  <c r="W2608" i="58"/>
  <c r="Y2622" i="58"/>
  <c r="AN2622" i="58" s="1"/>
  <c r="Y2623" i="58"/>
  <c r="AN2623" i="58" s="1"/>
  <c r="W2623" i="58"/>
  <c r="Y2614" i="58"/>
  <c r="AN2614" i="58" s="1"/>
  <c r="W2614" i="58"/>
  <c r="W2624" i="58"/>
  <c r="Y2624" i="58"/>
  <c r="AN2624" i="58" s="1"/>
  <c r="W2616" i="58"/>
  <c r="Y2616" i="58"/>
  <c r="AN2616" i="58" s="1"/>
  <c r="W2612" i="58"/>
  <c r="Y2612" i="58"/>
  <c r="AN2612" i="58" s="1"/>
  <c r="W2613" i="58"/>
  <c r="Y2613" i="58"/>
  <c r="AN2613" i="58" s="1"/>
  <c r="W2611" i="58"/>
  <c r="Y2611" i="58"/>
  <c r="AN2611" i="58" s="1"/>
  <c r="W2622" i="58"/>
  <c r="Y2610" i="58"/>
  <c r="AN2610" i="58" s="1"/>
  <c r="W2621" i="58"/>
  <c r="Y2621" i="58"/>
  <c r="AN2621" i="58" s="1"/>
  <c r="Y2618" i="58"/>
  <c r="AN2618" i="58" s="1"/>
  <c r="W2618" i="58"/>
  <c r="W2620" i="58"/>
  <c r="Y2620" i="58"/>
  <c r="AN2620" i="58" s="1"/>
  <c r="Y2617" i="58"/>
  <c r="AN2617" i="58" s="1"/>
  <c r="W2617" i="58"/>
  <c r="Y2619" i="58"/>
  <c r="AN2619" i="58" s="1"/>
  <c r="W2627" i="58"/>
  <c r="Y2627" i="58"/>
  <c r="AN2627" i="58" s="1"/>
  <c r="W2626" i="58"/>
  <c r="Y2626" i="58"/>
  <c r="AN2626" i="58" s="1"/>
  <c r="W2625" i="58"/>
  <c r="Y2625" i="58"/>
  <c r="AN2625" i="58" s="1"/>
  <c r="W2570" i="58"/>
  <c r="Y2570" i="58"/>
  <c r="AN2570" i="58" s="1"/>
  <c r="W2628" i="58"/>
  <c r="Y2628" i="58"/>
  <c r="AN2628" i="58" s="1"/>
  <c r="W2770" i="58"/>
  <c r="Y2770" i="58"/>
  <c r="AN2770" i="58" s="1"/>
  <c r="W2769" i="58"/>
  <c r="Y2769" i="58"/>
  <c r="AN2769" i="58" s="1"/>
  <c r="W2768" i="58"/>
  <c r="Y2768" i="58"/>
  <c r="AN2768" i="58" s="1"/>
  <c r="W2953" i="58"/>
  <c r="Y2953" i="58"/>
  <c r="AN2953" i="58" s="1"/>
  <c r="Y2772" i="58"/>
  <c r="AN2772" i="58" s="1"/>
  <c r="W2772" i="58"/>
  <c r="W2773" i="58"/>
  <c r="Y2773" i="58"/>
  <c r="AN2773" i="58" s="1"/>
  <c r="W2771" i="58"/>
  <c r="Y2771" i="58"/>
  <c r="AN2771" i="58" s="1"/>
  <c r="W2956" i="58"/>
  <c r="Y2956" i="58"/>
  <c r="AN2956" i="58" s="1"/>
  <c r="W2957" i="58"/>
  <c r="Y2957" i="58"/>
  <c r="AN2957" i="58" s="1"/>
  <c r="Y2954" i="58"/>
  <c r="AN2954" i="58" s="1"/>
  <c r="W2954" i="58"/>
  <c r="Y2955" i="58"/>
  <c r="AN2955" i="58" s="1"/>
  <c r="W2955" i="58"/>
  <c r="AM662" i="58"/>
  <c r="AC1429" i="58"/>
  <c r="A2495" i="58"/>
  <c r="A2496" i="58"/>
  <c r="A2497" i="58"/>
  <c r="A2498" i="58"/>
  <c r="A2499" i="58"/>
  <c r="A2500" i="58"/>
  <c r="A2501" i="58"/>
  <c r="A2502" i="58"/>
  <c r="A2503" i="58"/>
  <c r="A2504" i="58"/>
  <c r="B2495" i="58"/>
  <c r="B2496" i="58"/>
  <c r="B2497" i="58"/>
  <c r="B2498" i="58"/>
  <c r="B2499" i="58"/>
  <c r="B2500" i="58"/>
  <c r="B2501" i="58"/>
  <c r="B2502" i="58"/>
  <c r="B2503" i="58"/>
  <c r="B2504" i="58"/>
  <c r="D2495" i="58"/>
  <c r="E2495" i="58" s="1"/>
  <c r="D2496" i="58"/>
  <c r="E2496" i="58" s="1"/>
  <c r="D2497" i="58"/>
  <c r="E2497" i="58" s="1"/>
  <c r="D2498" i="58"/>
  <c r="E2498" i="58" s="1"/>
  <c r="D2499" i="58"/>
  <c r="E2499" i="58" s="1"/>
  <c r="D2500" i="58"/>
  <c r="E2500" i="58" s="1"/>
  <c r="D2501" i="58"/>
  <c r="E2501" i="58" s="1"/>
  <c r="D2502" i="58"/>
  <c r="E2502" i="58" s="1"/>
  <c r="D2503" i="58"/>
  <c r="E2503" i="58" s="1"/>
  <c r="D2504" i="58"/>
  <c r="E2504" i="58" s="1"/>
  <c r="F2495" i="58"/>
  <c r="F2496" i="58"/>
  <c r="F2497" i="58"/>
  <c r="F2498" i="58"/>
  <c r="F2499" i="58"/>
  <c r="F2500" i="58"/>
  <c r="F2501" i="58"/>
  <c r="F2502" i="58"/>
  <c r="F2503" i="58"/>
  <c r="F2504" i="58"/>
  <c r="J2495" i="58"/>
  <c r="J2496" i="58"/>
  <c r="J2497" i="58"/>
  <c r="J2498" i="58"/>
  <c r="J2499" i="58"/>
  <c r="J2500" i="58"/>
  <c r="J2501" i="58"/>
  <c r="J2502" i="58"/>
  <c r="J2503" i="58"/>
  <c r="J2504" i="58"/>
  <c r="K2495" i="58"/>
  <c r="K2496" i="58"/>
  <c r="K2497" i="58"/>
  <c r="K2498" i="58"/>
  <c r="K2499" i="58"/>
  <c r="K2500" i="58"/>
  <c r="K2501" i="58"/>
  <c r="K2502" i="58"/>
  <c r="K2503" i="58"/>
  <c r="K2504" i="58"/>
  <c r="M2495" i="58"/>
  <c r="M2496" i="58"/>
  <c r="M2497" i="58"/>
  <c r="M2498" i="58"/>
  <c r="M2499" i="58"/>
  <c r="M2500" i="58"/>
  <c r="M2501" i="58"/>
  <c r="M2502" i="58"/>
  <c r="M2503" i="58"/>
  <c r="M2504" i="58"/>
  <c r="P2495" i="58"/>
  <c r="P2496" i="58"/>
  <c r="P2497" i="58"/>
  <c r="P2498" i="58"/>
  <c r="P2499" i="58"/>
  <c r="P2500" i="58"/>
  <c r="P2501" i="58"/>
  <c r="P2502" i="58"/>
  <c r="P2503" i="58"/>
  <c r="P2504" i="58"/>
  <c r="Q2495" i="58"/>
  <c r="Q2496" i="58"/>
  <c r="Q2497" i="58"/>
  <c r="Q2498" i="58"/>
  <c r="Q2499" i="58"/>
  <c r="Q2500" i="58"/>
  <c r="Q2501" i="58"/>
  <c r="Q2502" i="58"/>
  <c r="Q2503" i="58"/>
  <c r="Q2504" i="58"/>
  <c r="R2495" i="58"/>
  <c r="T2495" i="58" s="1"/>
  <c r="V2495" i="58" s="1"/>
  <c r="R2496" i="58"/>
  <c r="T2496" i="58" s="1"/>
  <c r="V2496" i="58" s="1"/>
  <c r="R2497" i="58"/>
  <c r="T2497" i="58" s="1"/>
  <c r="V2497" i="58" s="1"/>
  <c r="R2498" i="58"/>
  <c r="T2498" i="58" s="1"/>
  <c r="V2498" i="58" s="1"/>
  <c r="R2499" i="58"/>
  <c r="T2499" i="58" s="1"/>
  <c r="V2499" i="58" s="1"/>
  <c r="R2500" i="58"/>
  <c r="T2500" i="58" s="1"/>
  <c r="V2500" i="58" s="1"/>
  <c r="R2501" i="58"/>
  <c r="T2501" i="58" s="1"/>
  <c r="V2501" i="58" s="1"/>
  <c r="R2502" i="58"/>
  <c r="T2502" i="58" s="1"/>
  <c r="V2502" i="58" s="1"/>
  <c r="R2503" i="58"/>
  <c r="T2503" i="58" s="1"/>
  <c r="V2503" i="58" s="1"/>
  <c r="R2504" i="58"/>
  <c r="T2504" i="58" s="1"/>
  <c r="V2504" i="58" s="1"/>
  <c r="X2495" i="58"/>
  <c r="X2496" i="58"/>
  <c r="X2497" i="58"/>
  <c r="X2498" i="58"/>
  <c r="X2499" i="58"/>
  <c r="X2500" i="58"/>
  <c r="X2501" i="58"/>
  <c r="X2502" i="58"/>
  <c r="X2503" i="58"/>
  <c r="X2504" i="58"/>
  <c r="A2505" i="58"/>
  <c r="A2506" i="58"/>
  <c r="A2507" i="58"/>
  <c r="A2508" i="58"/>
  <c r="A2509" i="58"/>
  <c r="A2510" i="58"/>
  <c r="A2511" i="58"/>
  <c r="A2512" i="58"/>
  <c r="A2513" i="58"/>
  <c r="A2514" i="58"/>
  <c r="B2505" i="58"/>
  <c r="B2506" i="58"/>
  <c r="B2507" i="58"/>
  <c r="B2508" i="58"/>
  <c r="B2509" i="58"/>
  <c r="B2510" i="58"/>
  <c r="B2511" i="58"/>
  <c r="B2512" i="58"/>
  <c r="B2513" i="58"/>
  <c r="B2514" i="58"/>
  <c r="D2505" i="58"/>
  <c r="E2505" i="58" s="1"/>
  <c r="D2506" i="58"/>
  <c r="E2506" i="58" s="1"/>
  <c r="D2507" i="58"/>
  <c r="E2507" i="58" s="1"/>
  <c r="D2508" i="58"/>
  <c r="E2508" i="58" s="1"/>
  <c r="D2509" i="58"/>
  <c r="E2509" i="58" s="1"/>
  <c r="D2510" i="58"/>
  <c r="E2510" i="58" s="1"/>
  <c r="D2511" i="58"/>
  <c r="E2511" i="58" s="1"/>
  <c r="D2512" i="58"/>
  <c r="E2512" i="58" s="1"/>
  <c r="D2513" i="58"/>
  <c r="E2513" i="58" s="1"/>
  <c r="D2514" i="58"/>
  <c r="E2514" i="58" s="1"/>
  <c r="F2505" i="58"/>
  <c r="F2506" i="58"/>
  <c r="F2507" i="58"/>
  <c r="F2508" i="58"/>
  <c r="F2509" i="58"/>
  <c r="F2510" i="58"/>
  <c r="F2511" i="58"/>
  <c r="F2512" i="58"/>
  <c r="F2513" i="58"/>
  <c r="F2514" i="58"/>
  <c r="J2505" i="58"/>
  <c r="J2506" i="58"/>
  <c r="J2507" i="58"/>
  <c r="J2508" i="58"/>
  <c r="J2509" i="58"/>
  <c r="J2510" i="58"/>
  <c r="J2511" i="58"/>
  <c r="J2512" i="58"/>
  <c r="J2513" i="58"/>
  <c r="J2514" i="58"/>
  <c r="K2505" i="58"/>
  <c r="K2506" i="58"/>
  <c r="K2507" i="58"/>
  <c r="K2508" i="58"/>
  <c r="K2509" i="58"/>
  <c r="K2510" i="58"/>
  <c r="K2511" i="58"/>
  <c r="K2512" i="58"/>
  <c r="K2513" i="58"/>
  <c r="K2514" i="58"/>
  <c r="M2505" i="58"/>
  <c r="M2506" i="58"/>
  <c r="M2507" i="58"/>
  <c r="M2508" i="58"/>
  <c r="M2509" i="58"/>
  <c r="M2510" i="58"/>
  <c r="M2511" i="58"/>
  <c r="M2512" i="58"/>
  <c r="M2513" i="58"/>
  <c r="M2514" i="58"/>
  <c r="P2505" i="58"/>
  <c r="P2506" i="58"/>
  <c r="P2507" i="58"/>
  <c r="P2508" i="58"/>
  <c r="P2509" i="58"/>
  <c r="P2510" i="58"/>
  <c r="P2511" i="58"/>
  <c r="P2512" i="58"/>
  <c r="P2513" i="58"/>
  <c r="P2514" i="58"/>
  <c r="Q2505" i="58"/>
  <c r="Q2506" i="58"/>
  <c r="Q2507" i="58"/>
  <c r="Q2508" i="58"/>
  <c r="Q2509" i="58"/>
  <c r="Q2510" i="58"/>
  <c r="Q2511" i="58"/>
  <c r="Q2512" i="58"/>
  <c r="Q2513" i="58"/>
  <c r="Q2514" i="58"/>
  <c r="R2505" i="58"/>
  <c r="T2505" i="58" s="1"/>
  <c r="V2505" i="58" s="1"/>
  <c r="R2506" i="58"/>
  <c r="T2506" i="58" s="1"/>
  <c r="V2506" i="58" s="1"/>
  <c r="R2507" i="58"/>
  <c r="T2507" i="58" s="1"/>
  <c r="V2507" i="58" s="1"/>
  <c r="R2508" i="58"/>
  <c r="T2508" i="58" s="1"/>
  <c r="V2508" i="58" s="1"/>
  <c r="R2509" i="58"/>
  <c r="T2509" i="58" s="1"/>
  <c r="V2509" i="58" s="1"/>
  <c r="R2510" i="58"/>
  <c r="T2510" i="58" s="1"/>
  <c r="V2510" i="58" s="1"/>
  <c r="R2511" i="58"/>
  <c r="T2511" i="58" s="1"/>
  <c r="V2511" i="58" s="1"/>
  <c r="R2512" i="58"/>
  <c r="T2512" i="58" s="1"/>
  <c r="V2512" i="58" s="1"/>
  <c r="R2513" i="58"/>
  <c r="T2513" i="58" s="1"/>
  <c r="V2513" i="58" s="1"/>
  <c r="R2514" i="58"/>
  <c r="T2514" i="58" s="1"/>
  <c r="V2514" i="58" s="1"/>
  <c r="X2505" i="58"/>
  <c r="X2506" i="58"/>
  <c r="X2507" i="58"/>
  <c r="X2508" i="58"/>
  <c r="X2509" i="58"/>
  <c r="X2510" i="58"/>
  <c r="X2511" i="58"/>
  <c r="X2512" i="58"/>
  <c r="X2513" i="58"/>
  <c r="X2514" i="58"/>
  <c r="A2515" i="58"/>
  <c r="A2516" i="58"/>
  <c r="A2517" i="58"/>
  <c r="A2518" i="58"/>
  <c r="A2519" i="58"/>
  <c r="A2520" i="58"/>
  <c r="A2521" i="58"/>
  <c r="A2522" i="58"/>
  <c r="A2523" i="58"/>
  <c r="A2524" i="58"/>
  <c r="B2515" i="58"/>
  <c r="B2516" i="58"/>
  <c r="B2517" i="58"/>
  <c r="B2518" i="58"/>
  <c r="B2519" i="58"/>
  <c r="B2520" i="58"/>
  <c r="B2521" i="58"/>
  <c r="B2522" i="58"/>
  <c r="B2523" i="58"/>
  <c r="B2524" i="58"/>
  <c r="D2515" i="58"/>
  <c r="E2515" i="58" s="1"/>
  <c r="D2516" i="58"/>
  <c r="E2516" i="58" s="1"/>
  <c r="D2517" i="58"/>
  <c r="E2517" i="58" s="1"/>
  <c r="D2518" i="58"/>
  <c r="E2518" i="58" s="1"/>
  <c r="D2519" i="58"/>
  <c r="E2519" i="58" s="1"/>
  <c r="D2520" i="58"/>
  <c r="E2520" i="58" s="1"/>
  <c r="D2521" i="58"/>
  <c r="E2521" i="58" s="1"/>
  <c r="D2522" i="58"/>
  <c r="E2522" i="58" s="1"/>
  <c r="D2523" i="58"/>
  <c r="E2523" i="58" s="1"/>
  <c r="D2524" i="58"/>
  <c r="E2524" i="58" s="1"/>
  <c r="F2515" i="58"/>
  <c r="F2516" i="58"/>
  <c r="F2517" i="58"/>
  <c r="F2518" i="58"/>
  <c r="F2519" i="58"/>
  <c r="F2520" i="58"/>
  <c r="F2521" i="58"/>
  <c r="F2522" i="58"/>
  <c r="F2523" i="58"/>
  <c r="F2524" i="58"/>
  <c r="J2515" i="58"/>
  <c r="J2516" i="58"/>
  <c r="J2517" i="58"/>
  <c r="J2518" i="58"/>
  <c r="J2519" i="58"/>
  <c r="J2520" i="58"/>
  <c r="J2521" i="58"/>
  <c r="J2522" i="58"/>
  <c r="J2523" i="58"/>
  <c r="J2524" i="58"/>
  <c r="K2515" i="58"/>
  <c r="K2516" i="58"/>
  <c r="K2517" i="58"/>
  <c r="K2518" i="58"/>
  <c r="K2519" i="58"/>
  <c r="K2520" i="58"/>
  <c r="K2521" i="58"/>
  <c r="K2522" i="58"/>
  <c r="K2523" i="58"/>
  <c r="K2524" i="58"/>
  <c r="M2515" i="58"/>
  <c r="M2516" i="58"/>
  <c r="M2517" i="58"/>
  <c r="M2518" i="58"/>
  <c r="M2519" i="58"/>
  <c r="M2520" i="58"/>
  <c r="M2521" i="58"/>
  <c r="M2522" i="58"/>
  <c r="M2523" i="58"/>
  <c r="M2524" i="58"/>
  <c r="P2515" i="58"/>
  <c r="P2516" i="58"/>
  <c r="P2517" i="58"/>
  <c r="P2518" i="58"/>
  <c r="P2519" i="58"/>
  <c r="P2520" i="58"/>
  <c r="P2521" i="58"/>
  <c r="P2522" i="58"/>
  <c r="P2523" i="58"/>
  <c r="P2524" i="58"/>
  <c r="Q2515" i="58"/>
  <c r="Q2516" i="58"/>
  <c r="Q2517" i="58"/>
  <c r="Q2518" i="58"/>
  <c r="Q2519" i="58"/>
  <c r="Q2520" i="58"/>
  <c r="Q2521" i="58"/>
  <c r="Q2522" i="58"/>
  <c r="Q2523" i="58"/>
  <c r="Q2524" i="58"/>
  <c r="R2515" i="58"/>
  <c r="T2515" i="58" s="1"/>
  <c r="V2515" i="58" s="1"/>
  <c r="R2516" i="58"/>
  <c r="T2516" i="58" s="1"/>
  <c r="V2516" i="58" s="1"/>
  <c r="R2517" i="58"/>
  <c r="T2517" i="58" s="1"/>
  <c r="V2517" i="58" s="1"/>
  <c r="R2518" i="58"/>
  <c r="T2518" i="58" s="1"/>
  <c r="V2518" i="58" s="1"/>
  <c r="R2519" i="58"/>
  <c r="T2519" i="58" s="1"/>
  <c r="V2519" i="58" s="1"/>
  <c r="R2520" i="58"/>
  <c r="T2520" i="58" s="1"/>
  <c r="V2520" i="58" s="1"/>
  <c r="R2521" i="58"/>
  <c r="T2521" i="58" s="1"/>
  <c r="V2521" i="58" s="1"/>
  <c r="R2522" i="58"/>
  <c r="T2522" i="58" s="1"/>
  <c r="V2522" i="58" s="1"/>
  <c r="R2523" i="58"/>
  <c r="T2523" i="58" s="1"/>
  <c r="V2523" i="58" s="1"/>
  <c r="R2524" i="58"/>
  <c r="T2524" i="58" s="1"/>
  <c r="V2524" i="58" s="1"/>
  <c r="X2515" i="58"/>
  <c r="X2516" i="58"/>
  <c r="X2517" i="58"/>
  <c r="X2518" i="58"/>
  <c r="X2519" i="58"/>
  <c r="X2520" i="58"/>
  <c r="X2521" i="58"/>
  <c r="X2522" i="58"/>
  <c r="X2523" i="58"/>
  <c r="X2524" i="58"/>
  <c r="A2525" i="58"/>
  <c r="A2526" i="58"/>
  <c r="A2527" i="58"/>
  <c r="A2528" i="58"/>
  <c r="A2529" i="58"/>
  <c r="A2530" i="58"/>
  <c r="A2531" i="58"/>
  <c r="A2532" i="58"/>
  <c r="A2533" i="58"/>
  <c r="A2534" i="58"/>
  <c r="B2525" i="58"/>
  <c r="B2526" i="58"/>
  <c r="B2527" i="58"/>
  <c r="B2528" i="58"/>
  <c r="B2529" i="58"/>
  <c r="B2530" i="58"/>
  <c r="B2531" i="58"/>
  <c r="B2532" i="58"/>
  <c r="B2533" i="58"/>
  <c r="B2534" i="58"/>
  <c r="D2525" i="58"/>
  <c r="E2525" i="58" s="1"/>
  <c r="D2526" i="58"/>
  <c r="E2526" i="58" s="1"/>
  <c r="D2527" i="58"/>
  <c r="E2527" i="58" s="1"/>
  <c r="D2528" i="58"/>
  <c r="E2528" i="58" s="1"/>
  <c r="D2529" i="58"/>
  <c r="E2529" i="58" s="1"/>
  <c r="D2530" i="58"/>
  <c r="E2530" i="58" s="1"/>
  <c r="D2531" i="58"/>
  <c r="E2531" i="58" s="1"/>
  <c r="D2532" i="58"/>
  <c r="E2532" i="58" s="1"/>
  <c r="D2533" i="58"/>
  <c r="E2533" i="58" s="1"/>
  <c r="D2534" i="58"/>
  <c r="E2534" i="58" s="1"/>
  <c r="F2525" i="58"/>
  <c r="F2526" i="58"/>
  <c r="F2527" i="58"/>
  <c r="F2528" i="58"/>
  <c r="F2529" i="58"/>
  <c r="F2530" i="58"/>
  <c r="F2531" i="58"/>
  <c r="F2532" i="58"/>
  <c r="F2533" i="58"/>
  <c r="F2534" i="58"/>
  <c r="J2525" i="58"/>
  <c r="J2526" i="58"/>
  <c r="J2527" i="58"/>
  <c r="J2528" i="58"/>
  <c r="J2529" i="58"/>
  <c r="J2530" i="58"/>
  <c r="J2531" i="58"/>
  <c r="J2532" i="58"/>
  <c r="J2533" i="58"/>
  <c r="J2534" i="58"/>
  <c r="K2525" i="58"/>
  <c r="K2526" i="58"/>
  <c r="K2527" i="58"/>
  <c r="K2528" i="58"/>
  <c r="K2529" i="58"/>
  <c r="K2530" i="58"/>
  <c r="K2531" i="58"/>
  <c r="K2532" i="58"/>
  <c r="K2533" i="58"/>
  <c r="K2534" i="58"/>
  <c r="M2525" i="58"/>
  <c r="M2526" i="58"/>
  <c r="M2527" i="58"/>
  <c r="M2528" i="58"/>
  <c r="M2529" i="58"/>
  <c r="M2530" i="58"/>
  <c r="M2531" i="58"/>
  <c r="M2532" i="58"/>
  <c r="M2533" i="58"/>
  <c r="M2534" i="58"/>
  <c r="P2525" i="58"/>
  <c r="P2526" i="58"/>
  <c r="P2527" i="58"/>
  <c r="P2528" i="58"/>
  <c r="P2529" i="58"/>
  <c r="P2530" i="58"/>
  <c r="P2531" i="58"/>
  <c r="P2532" i="58"/>
  <c r="P2533" i="58"/>
  <c r="P2534" i="58"/>
  <c r="Q2525" i="58"/>
  <c r="Q2526" i="58"/>
  <c r="Q2527" i="58"/>
  <c r="Q2528" i="58"/>
  <c r="Q2529" i="58"/>
  <c r="Q2530" i="58"/>
  <c r="Q2531" i="58"/>
  <c r="Q2532" i="58"/>
  <c r="Q2533" i="58"/>
  <c r="Q2534" i="58"/>
  <c r="R2525" i="58"/>
  <c r="T2525" i="58" s="1"/>
  <c r="V2525" i="58" s="1"/>
  <c r="R2526" i="58"/>
  <c r="T2526" i="58" s="1"/>
  <c r="V2526" i="58" s="1"/>
  <c r="R2527" i="58"/>
  <c r="T2527" i="58" s="1"/>
  <c r="V2527" i="58" s="1"/>
  <c r="R2528" i="58"/>
  <c r="T2528" i="58" s="1"/>
  <c r="V2528" i="58" s="1"/>
  <c r="R2529" i="58"/>
  <c r="T2529" i="58" s="1"/>
  <c r="V2529" i="58" s="1"/>
  <c r="R2530" i="58"/>
  <c r="T2530" i="58" s="1"/>
  <c r="V2530" i="58" s="1"/>
  <c r="R2531" i="58"/>
  <c r="T2531" i="58" s="1"/>
  <c r="V2531" i="58" s="1"/>
  <c r="R2532" i="58"/>
  <c r="T2532" i="58" s="1"/>
  <c r="V2532" i="58" s="1"/>
  <c r="R2533" i="58"/>
  <c r="T2533" i="58" s="1"/>
  <c r="V2533" i="58" s="1"/>
  <c r="R2534" i="58"/>
  <c r="T2534" i="58" s="1"/>
  <c r="V2534" i="58" s="1"/>
  <c r="X2525" i="58"/>
  <c r="X2526" i="58"/>
  <c r="X2527" i="58"/>
  <c r="X2528" i="58"/>
  <c r="X2529" i="58"/>
  <c r="X2530" i="58"/>
  <c r="X2531" i="58"/>
  <c r="X2532" i="58"/>
  <c r="X2533" i="58"/>
  <c r="X2534" i="58"/>
  <c r="A2535" i="58"/>
  <c r="A2536" i="58"/>
  <c r="A2537" i="58"/>
  <c r="A2538" i="58"/>
  <c r="A2539" i="58"/>
  <c r="A2540" i="58"/>
  <c r="A2541" i="58"/>
  <c r="A2542" i="58"/>
  <c r="A2543" i="58"/>
  <c r="A2544" i="58"/>
  <c r="B2535" i="58"/>
  <c r="B2536" i="58"/>
  <c r="B2537" i="58"/>
  <c r="B2538" i="58"/>
  <c r="B2539" i="58"/>
  <c r="B2540" i="58"/>
  <c r="B2541" i="58"/>
  <c r="B2542" i="58"/>
  <c r="B2543" i="58"/>
  <c r="B2544" i="58"/>
  <c r="D2535" i="58"/>
  <c r="E2535" i="58" s="1"/>
  <c r="D2536" i="58"/>
  <c r="E2536" i="58" s="1"/>
  <c r="D2537" i="58"/>
  <c r="E2537" i="58" s="1"/>
  <c r="D2538" i="58"/>
  <c r="E2538" i="58" s="1"/>
  <c r="D2539" i="58"/>
  <c r="E2539" i="58" s="1"/>
  <c r="D2540" i="58"/>
  <c r="E2540" i="58" s="1"/>
  <c r="D2541" i="58"/>
  <c r="E2541" i="58" s="1"/>
  <c r="D2542" i="58"/>
  <c r="E2542" i="58" s="1"/>
  <c r="D2543" i="58"/>
  <c r="E2543" i="58" s="1"/>
  <c r="D2544" i="58"/>
  <c r="E2544" i="58" s="1"/>
  <c r="F2535" i="58"/>
  <c r="F2536" i="58"/>
  <c r="F2537" i="58"/>
  <c r="F2538" i="58"/>
  <c r="F2539" i="58"/>
  <c r="F2540" i="58"/>
  <c r="F2541" i="58"/>
  <c r="F2542" i="58"/>
  <c r="F2543" i="58"/>
  <c r="F2544" i="58"/>
  <c r="J2535" i="58"/>
  <c r="J2536" i="58"/>
  <c r="J2537" i="58"/>
  <c r="J2538" i="58"/>
  <c r="J2539" i="58"/>
  <c r="J2540" i="58"/>
  <c r="J2541" i="58"/>
  <c r="J2542" i="58"/>
  <c r="J2543" i="58"/>
  <c r="J2544" i="58"/>
  <c r="K2535" i="58"/>
  <c r="K2536" i="58"/>
  <c r="K2537" i="58"/>
  <c r="K2538" i="58"/>
  <c r="K2539" i="58"/>
  <c r="K2540" i="58"/>
  <c r="K2541" i="58"/>
  <c r="K2542" i="58"/>
  <c r="K2543" i="58"/>
  <c r="K2544" i="58"/>
  <c r="M2535" i="58"/>
  <c r="M2536" i="58"/>
  <c r="M2537" i="58"/>
  <c r="M2538" i="58"/>
  <c r="M2539" i="58"/>
  <c r="M2540" i="58"/>
  <c r="M2541" i="58"/>
  <c r="M2542" i="58"/>
  <c r="M2543" i="58"/>
  <c r="M2544" i="58"/>
  <c r="P2535" i="58"/>
  <c r="P2536" i="58"/>
  <c r="P2537" i="58"/>
  <c r="P2538" i="58"/>
  <c r="P2539" i="58"/>
  <c r="P2540" i="58"/>
  <c r="P2541" i="58"/>
  <c r="P2542" i="58"/>
  <c r="P2543" i="58"/>
  <c r="P2544" i="58"/>
  <c r="Q2535" i="58"/>
  <c r="Q2536" i="58"/>
  <c r="Q2537" i="58"/>
  <c r="Q2538" i="58"/>
  <c r="Q2539" i="58"/>
  <c r="Q2540" i="58"/>
  <c r="Q2541" i="58"/>
  <c r="Q2542" i="58"/>
  <c r="Q2543" i="58"/>
  <c r="Q2544" i="58"/>
  <c r="R2535" i="58"/>
  <c r="T2535" i="58" s="1"/>
  <c r="V2535" i="58" s="1"/>
  <c r="R2536" i="58"/>
  <c r="T2536" i="58" s="1"/>
  <c r="V2536" i="58" s="1"/>
  <c r="R2537" i="58"/>
  <c r="T2537" i="58" s="1"/>
  <c r="V2537" i="58" s="1"/>
  <c r="R2538" i="58"/>
  <c r="T2538" i="58" s="1"/>
  <c r="V2538" i="58" s="1"/>
  <c r="R2539" i="58"/>
  <c r="T2539" i="58" s="1"/>
  <c r="V2539" i="58" s="1"/>
  <c r="R2540" i="58"/>
  <c r="T2540" i="58" s="1"/>
  <c r="V2540" i="58" s="1"/>
  <c r="R2541" i="58"/>
  <c r="T2541" i="58" s="1"/>
  <c r="V2541" i="58" s="1"/>
  <c r="R2542" i="58"/>
  <c r="T2542" i="58" s="1"/>
  <c r="V2542" i="58" s="1"/>
  <c r="R2543" i="58"/>
  <c r="T2543" i="58" s="1"/>
  <c r="V2543" i="58" s="1"/>
  <c r="R2544" i="58"/>
  <c r="T2544" i="58" s="1"/>
  <c r="V2544" i="58" s="1"/>
  <c r="X2535" i="58"/>
  <c r="X2536" i="58"/>
  <c r="X2537" i="58"/>
  <c r="X2538" i="58"/>
  <c r="X2539" i="58"/>
  <c r="X2540" i="58"/>
  <c r="X2541" i="58"/>
  <c r="X2542" i="58"/>
  <c r="X2543" i="58"/>
  <c r="X2544" i="58"/>
  <c r="A2545" i="58"/>
  <c r="A2546" i="58"/>
  <c r="A2547" i="58"/>
  <c r="A2548" i="58"/>
  <c r="A2549" i="58"/>
  <c r="A2550" i="58"/>
  <c r="A2551" i="58"/>
  <c r="A2552" i="58"/>
  <c r="A2553" i="58"/>
  <c r="A2554" i="58"/>
  <c r="B2545" i="58"/>
  <c r="B2546" i="58"/>
  <c r="B2547" i="58"/>
  <c r="B2548" i="58"/>
  <c r="B2549" i="58"/>
  <c r="B2550" i="58"/>
  <c r="B2551" i="58"/>
  <c r="B2552" i="58"/>
  <c r="B2553" i="58"/>
  <c r="B2554" i="58"/>
  <c r="D2545" i="58"/>
  <c r="E2545" i="58" s="1"/>
  <c r="D2546" i="58"/>
  <c r="E2546" i="58" s="1"/>
  <c r="D2547" i="58"/>
  <c r="E2547" i="58" s="1"/>
  <c r="D2548" i="58"/>
  <c r="E2548" i="58" s="1"/>
  <c r="D2549" i="58"/>
  <c r="E2549" i="58" s="1"/>
  <c r="D2550" i="58"/>
  <c r="E2550" i="58" s="1"/>
  <c r="D2551" i="58"/>
  <c r="E2551" i="58" s="1"/>
  <c r="D2552" i="58"/>
  <c r="E2552" i="58" s="1"/>
  <c r="D2553" i="58"/>
  <c r="E2553" i="58" s="1"/>
  <c r="D2554" i="58"/>
  <c r="E2554" i="58" s="1"/>
  <c r="F2545" i="58"/>
  <c r="F2546" i="58"/>
  <c r="F2547" i="58"/>
  <c r="F2548" i="58"/>
  <c r="F2549" i="58"/>
  <c r="F2550" i="58"/>
  <c r="F2551" i="58"/>
  <c r="F2552" i="58"/>
  <c r="F2553" i="58"/>
  <c r="F2554" i="58"/>
  <c r="J2545" i="58"/>
  <c r="J2546" i="58"/>
  <c r="J2547" i="58"/>
  <c r="J2548" i="58"/>
  <c r="J2549" i="58"/>
  <c r="J2550" i="58"/>
  <c r="J2551" i="58"/>
  <c r="J2552" i="58"/>
  <c r="J2553" i="58"/>
  <c r="J2554" i="58"/>
  <c r="K2545" i="58"/>
  <c r="K2546" i="58"/>
  <c r="K2547" i="58"/>
  <c r="K2548" i="58"/>
  <c r="K2549" i="58"/>
  <c r="K2550" i="58"/>
  <c r="K2551" i="58"/>
  <c r="K2552" i="58"/>
  <c r="K2553" i="58"/>
  <c r="K2554" i="58"/>
  <c r="M2545" i="58"/>
  <c r="M2546" i="58"/>
  <c r="M2547" i="58"/>
  <c r="M2548" i="58"/>
  <c r="M2549" i="58"/>
  <c r="M2550" i="58"/>
  <c r="M2551" i="58"/>
  <c r="M2552" i="58"/>
  <c r="M2553" i="58"/>
  <c r="M2554" i="58"/>
  <c r="P2545" i="58"/>
  <c r="P2546" i="58"/>
  <c r="P2547" i="58"/>
  <c r="P2548" i="58"/>
  <c r="P2549" i="58"/>
  <c r="P2550" i="58"/>
  <c r="P2551" i="58"/>
  <c r="P2552" i="58"/>
  <c r="P2553" i="58"/>
  <c r="P2554" i="58"/>
  <c r="Q2545" i="58"/>
  <c r="Q2546" i="58"/>
  <c r="Q2547" i="58"/>
  <c r="Q2548" i="58"/>
  <c r="Q2549" i="58"/>
  <c r="Q2550" i="58"/>
  <c r="Q2551" i="58"/>
  <c r="Q2552" i="58"/>
  <c r="Q2553" i="58"/>
  <c r="Q2554" i="58"/>
  <c r="R2545" i="58"/>
  <c r="T2545" i="58" s="1"/>
  <c r="V2545" i="58" s="1"/>
  <c r="R2546" i="58"/>
  <c r="T2546" i="58" s="1"/>
  <c r="V2546" i="58" s="1"/>
  <c r="R2547" i="58"/>
  <c r="T2547" i="58" s="1"/>
  <c r="V2547" i="58" s="1"/>
  <c r="R2548" i="58"/>
  <c r="T2548" i="58" s="1"/>
  <c r="V2548" i="58" s="1"/>
  <c r="R2549" i="58"/>
  <c r="T2549" i="58" s="1"/>
  <c r="V2549" i="58" s="1"/>
  <c r="R2550" i="58"/>
  <c r="T2550" i="58" s="1"/>
  <c r="V2550" i="58" s="1"/>
  <c r="R2551" i="58"/>
  <c r="T2551" i="58" s="1"/>
  <c r="V2551" i="58" s="1"/>
  <c r="R2552" i="58"/>
  <c r="T2552" i="58" s="1"/>
  <c r="V2552" i="58" s="1"/>
  <c r="R2553" i="58"/>
  <c r="T2553" i="58" s="1"/>
  <c r="V2553" i="58" s="1"/>
  <c r="R2554" i="58"/>
  <c r="T2554" i="58" s="1"/>
  <c r="V2554" i="58" s="1"/>
  <c r="X2545" i="58"/>
  <c r="X2546" i="58"/>
  <c r="X2547" i="58"/>
  <c r="X2548" i="58"/>
  <c r="X2549" i="58"/>
  <c r="X2550" i="58"/>
  <c r="X2551" i="58"/>
  <c r="X2552" i="58"/>
  <c r="X2553" i="58"/>
  <c r="X2554" i="58"/>
  <c r="W2520" i="58" l="1"/>
  <c r="W2502" i="58"/>
  <c r="W2539" i="58"/>
  <c r="W2511" i="58"/>
  <c r="W2499" i="58"/>
  <c r="Y2499" i="58"/>
  <c r="AN2499" i="58" s="1"/>
  <c r="Y2510" i="58"/>
  <c r="AN2510" i="58" s="1"/>
  <c r="Y2509" i="58"/>
  <c r="AN2509" i="58" s="1"/>
  <c r="W2509" i="58"/>
  <c r="W2504" i="58"/>
  <c r="Y2504" i="58"/>
  <c r="AN2504" i="58" s="1"/>
  <c r="W2501" i="58"/>
  <c r="Y2501" i="58"/>
  <c r="AN2501" i="58" s="1"/>
  <c r="Y2498" i="58"/>
  <c r="AN2498" i="58" s="1"/>
  <c r="W2498" i="58"/>
  <c r="W2496" i="58"/>
  <c r="Y2496" i="58"/>
  <c r="AN2496" i="58" s="1"/>
  <c r="Y2497" i="58"/>
  <c r="AN2497" i="58" s="1"/>
  <c r="W2497" i="58"/>
  <c r="Y2500" i="58"/>
  <c r="AN2500" i="58" s="1"/>
  <c r="W2500" i="58"/>
  <c r="W2503" i="58"/>
  <c r="Y2503" i="58"/>
  <c r="AN2503" i="58" s="1"/>
  <c r="W2495" i="58"/>
  <c r="Y2495" i="58"/>
  <c r="AN2495" i="58" s="1"/>
  <c r="W2522" i="58"/>
  <c r="Y2502" i="58"/>
  <c r="AN2502" i="58" s="1"/>
  <c r="Y2542" i="58"/>
  <c r="AN2542" i="58" s="1"/>
  <c r="W2532" i="58"/>
  <c r="W2512" i="58"/>
  <c r="Y2512" i="58"/>
  <c r="AN2512" i="58" s="1"/>
  <c r="Y2508" i="58"/>
  <c r="AN2508" i="58" s="1"/>
  <c r="W2508" i="58"/>
  <c r="W2513" i="58"/>
  <c r="Y2513" i="58"/>
  <c r="AN2513" i="58" s="1"/>
  <c r="W2505" i="58"/>
  <c r="Y2505" i="58"/>
  <c r="AN2505" i="58" s="1"/>
  <c r="Y2507" i="58"/>
  <c r="AN2507" i="58" s="1"/>
  <c r="W2507" i="58"/>
  <c r="W2514" i="58"/>
  <c r="Y2514" i="58"/>
  <c r="AN2514" i="58" s="1"/>
  <c r="W2506" i="58"/>
  <c r="Y2506" i="58"/>
  <c r="AN2506" i="58" s="1"/>
  <c r="Y2539" i="58"/>
  <c r="AN2539" i="58" s="1"/>
  <c r="W2510" i="58"/>
  <c r="Y2520" i="58"/>
  <c r="AN2520" i="58" s="1"/>
  <c r="Y2511" i="58"/>
  <c r="AN2511" i="58" s="1"/>
  <c r="Y2550" i="58"/>
  <c r="AN2550" i="58" s="1"/>
  <c r="W2541" i="58"/>
  <c r="W2519" i="58"/>
  <c r="Y2519" i="58"/>
  <c r="AN2519" i="58" s="1"/>
  <c r="Y2530" i="58"/>
  <c r="AN2530" i="58" s="1"/>
  <c r="W2530" i="58"/>
  <c r="Y2518" i="58"/>
  <c r="AN2518" i="58" s="1"/>
  <c r="W2518" i="58"/>
  <c r="Y2515" i="58"/>
  <c r="AN2515" i="58" s="1"/>
  <c r="W2515" i="58"/>
  <c r="W2524" i="58"/>
  <c r="Y2524" i="58"/>
  <c r="AN2524" i="58" s="1"/>
  <c r="W2516" i="58"/>
  <c r="Y2516" i="58"/>
  <c r="AN2516" i="58" s="1"/>
  <c r="Y2517" i="58"/>
  <c r="AN2517" i="58" s="1"/>
  <c r="W2517" i="58"/>
  <c r="Y2523" i="58"/>
  <c r="AN2523" i="58" s="1"/>
  <c r="W2523" i="58"/>
  <c r="W2521" i="58"/>
  <c r="Y2521" i="58"/>
  <c r="AN2521" i="58" s="1"/>
  <c r="Y2522" i="58"/>
  <c r="AN2522" i="58" s="1"/>
  <c r="Y2540" i="58"/>
  <c r="AN2540" i="58" s="1"/>
  <c r="Y2552" i="58"/>
  <c r="AN2552" i="58" s="1"/>
  <c r="W2551" i="58"/>
  <c r="Y2529" i="58"/>
  <c r="AN2529" i="58" s="1"/>
  <c r="W2529" i="58"/>
  <c r="Y2527" i="58"/>
  <c r="AN2527" i="58" s="1"/>
  <c r="W2527" i="58"/>
  <c r="W2526" i="58"/>
  <c r="Y2526" i="58"/>
  <c r="AN2526" i="58" s="1"/>
  <c r="W2525" i="58"/>
  <c r="Y2525" i="58"/>
  <c r="AN2525" i="58" s="1"/>
  <c r="W2534" i="58"/>
  <c r="Y2534" i="58"/>
  <c r="AN2534" i="58" s="1"/>
  <c r="W2531" i="58"/>
  <c r="Y2531" i="58"/>
  <c r="AN2531" i="58" s="1"/>
  <c r="Y2528" i="58"/>
  <c r="AN2528" i="58" s="1"/>
  <c r="W2528" i="58"/>
  <c r="W2533" i="58"/>
  <c r="Y2533" i="58"/>
  <c r="AN2533" i="58" s="1"/>
  <c r="Y2532" i="58"/>
  <c r="AN2532" i="58" s="1"/>
  <c r="W2540" i="58"/>
  <c r="W2535" i="58"/>
  <c r="Y2535" i="58"/>
  <c r="AN2535" i="58" s="1"/>
  <c r="Y2538" i="58"/>
  <c r="AN2538" i="58" s="1"/>
  <c r="W2538" i="58"/>
  <c r="W2544" i="58"/>
  <c r="Y2544" i="58"/>
  <c r="AN2544" i="58" s="1"/>
  <c r="W2543" i="58"/>
  <c r="Y2543" i="58"/>
  <c r="AN2543" i="58" s="1"/>
  <c r="Y2549" i="58"/>
  <c r="AN2549" i="58" s="1"/>
  <c r="W2549" i="58"/>
  <c r="Y2536" i="58"/>
  <c r="AN2536" i="58" s="1"/>
  <c r="W2536" i="58"/>
  <c r="Y2537" i="58"/>
  <c r="AN2537" i="58" s="1"/>
  <c r="W2537" i="58"/>
  <c r="Y2541" i="58"/>
  <c r="AN2541" i="58" s="1"/>
  <c r="W2550" i="58"/>
  <c r="W2542" i="58"/>
  <c r="Y2554" i="58"/>
  <c r="AN2554" i="58" s="1"/>
  <c r="W2554" i="58"/>
  <c r="Y2546" i="58"/>
  <c r="AN2546" i="58" s="1"/>
  <c r="W2546" i="58"/>
  <c r="Y2548" i="58"/>
  <c r="AN2548" i="58" s="1"/>
  <c r="W2548" i="58"/>
  <c r="W2545" i="58"/>
  <c r="Y2545" i="58"/>
  <c r="AN2545" i="58" s="1"/>
  <c r="Y2547" i="58"/>
  <c r="AN2547" i="58" s="1"/>
  <c r="W2547" i="58"/>
  <c r="W2553" i="58"/>
  <c r="Y2553" i="58"/>
  <c r="AN2553" i="58" s="1"/>
  <c r="W2552" i="58"/>
  <c r="Y2551" i="58"/>
  <c r="AN2551" i="58" s="1"/>
  <c r="A2420" i="58" l="1"/>
  <c r="A2421" i="58"/>
  <c r="A2422" i="58"/>
  <c r="A2423" i="58"/>
  <c r="A2424" i="58"/>
  <c r="A2425" i="58"/>
  <c r="A2426" i="58"/>
  <c r="A2427" i="58"/>
  <c r="B2420" i="58"/>
  <c r="B2421" i="58"/>
  <c r="B2422" i="58"/>
  <c r="B2423" i="58"/>
  <c r="B2424" i="58"/>
  <c r="B2425" i="58"/>
  <c r="B2426" i="58"/>
  <c r="B2427" i="58"/>
  <c r="D2420" i="58"/>
  <c r="E2420" i="58" s="1"/>
  <c r="D2421" i="58"/>
  <c r="E2421" i="58" s="1"/>
  <c r="D2422" i="58"/>
  <c r="E2422" i="58" s="1"/>
  <c r="D2423" i="58"/>
  <c r="E2423" i="58" s="1"/>
  <c r="D2424" i="58"/>
  <c r="E2424" i="58" s="1"/>
  <c r="D2425" i="58"/>
  <c r="E2425" i="58" s="1"/>
  <c r="D2426" i="58"/>
  <c r="E2426" i="58" s="1"/>
  <c r="D2427" i="58"/>
  <c r="E2427" i="58" s="1"/>
  <c r="F2420" i="58"/>
  <c r="F2421" i="58"/>
  <c r="F2422" i="58"/>
  <c r="F2423" i="58"/>
  <c r="F2424" i="58"/>
  <c r="F2425" i="58"/>
  <c r="F2426" i="58"/>
  <c r="F2427" i="58"/>
  <c r="J2420" i="58"/>
  <c r="J2421" i="58"/>
  <c r="J2422" i="58"/>
  <c r="J2423" i="58"/>
  <c r="J2424" i="58"/>
  <c r="J2425" i="58"/>
  <c r="J2426" i="58"/>
  <c r="J2427" i="58"/>
  <c r="K2420" i="58"/>
  <c r="K2421" i="58"/>
  <c r="K2422" i="58"/>
  <c r="K2423" i="58"/>
  <c r="K2424" i="58"/>
  <c r="K2425" i="58"/>
  <c r="K2426" i="58"/>
  <c r="K2427" i="58"/>
  <c r="M2420" i="58"/>
  <c r="M2421" i="58"/>
  <c r="M2422" i="58"/>
  <c r="M2423" i="58"/>
  <c r="M2424" i="58"/>
  <c r="M2425" i="58"/>
  <c r="M2426" i="58"/>
  <c r="M2427" i="58"/>
  <c r="P2420" i="58"/>
  <c r="P2421" i="58"/>
  <c r="P2422" i="58"/>
  <c r="P2423" i="58"/>
  <c r="P2424" i="58"/>
  <c r="P2425" i="58"/>
  <c r="P2426" i="58"/>
  <c r="P2427" i="58"/>
  <c r="Q2420" i="58"/>
  <c r="Q2421" i="58"/>
  <c r="Q2422" i="58"/>
  <c r="Q2423" i="58"/>
  <c r="Q2424" i="58"/>
  <c r="Q2425" i="58"/>
  <c r="Q2426" i="58"/>
  <c r="Q2427" i="58"/>
  <c r="R2420" i="58"/>
  <c r="T2420" i="58" s="1"/>
  <c r="V2420" i="58" s="1"/>
  <c r="R2421" i="58"/>
  <c r="T2421" i="58" s="1"/>
  <c r="V2421" i="58" s="1"/>
  <c r="R2422" i="58"/>
  <c r="T2422" i="58" s="1"/>
  <c r="V2422" i="58" s="1"/>
  <c r="R2423" i="58"/>
  <c r="T2423" i="58" s="1"/>
  <c r="V2423" i="58" s="1"/>
  <c r="R2424" i="58"/>
  <c r="T2424" i="58" s="1"/>
  <c r="V2424" i="58" s="1"/>
  <c r="R2425" i="58"/>
  <c r="T2425" i="58" s="1"/>
  <c r="V2425" i="58" s="1"/>
  <c r="R2426" i="58"/>
  <c r="T2426" i="58" s="1"/>
  <c r="V2426" i="58" s="1"/>
  <c r="R2427" i="58"/>
  <c r="T2427" i="58" s="1"/>
  <c r="V2427" i="58" s="1"/>
  <c r="X2420" i="58"/>
  <c r="X2421" i="58"/>
  <c r="X2422" i="58"/>
  <c r="X2423" i="58"/>
  <c r="X2424" i="58"/>
  <c r="X2425" i="58"/>
  <c r="X2426" i="58"/>
  <c r="X2427" i="58"/>
  <c r="A2428" i="58"/>
  <c r="A2429" i="58"/>
  <c r="A2430" i="58"/>
  <c r="A2431" i="58"/>
  <c r="A2432" i="58"/>
  <c r="A2433" i="58"/>
  <c r="A2434" i="58"/>
  <c r="A2435" i="58"/>
  <c r="B2428" i="58"/>
  <c r="B2429" i="58"/>
  <c r="B2430" i="58"/>
  <c r="B2431" i="58"/>
  <c r="B2432" i="58"/>
  <c r="B2433" i="58"/>
  <c r="B2434" i="58"/>
  <c r="B2435" i="58"/>
  <c r="D2428" i="58"/>
  <c r="E2428" i="58" s="1"/>
  <c r="D2429" i="58"/>
  <c r="E2429" i="58" s="1"/>
  <c r="D2430" i="58"/>
  <c r="E2430" i="58" s="1"/>
  <c r="D2431" i="58"/>
  <c r="E2431" i="58" s="1"/>
  <c r="D2432" i="58"/>
  <c r="E2432" i="58" s="1"/>
  <c r="D2433" i="58"/>
  <c r="E2433" i="58" s="1"/>
  <c r="D2434" i="58"/>
  <c r="E2434" i="58" s="1"/>
  <c r="D2435" i="58"/>
  <c r="E2435" i="58" s="1"/>
  <c r="F2428" i="58"/>
  <c r="F2429" i="58"/>
  <c r="F2430" i="58"/>
  <c r="F2431" i="58"/>
  <c r="F2432" i="58"/>
  <c r="F2433" i="58"/>
  <c r="F2434" i="58"/>
  <c r="F2435" i="58"/>
  <c r="J2428" i="58"/>
  <c r="J2429" i="58"/>
  <c r="J2430" i="58"/>
  <c r="J2431" i="58"/>
  <c r="J2432" i="58"/>
  <c r="J2433" i="58"/>
  <c r="J2434" i="58"/>
  <c r="J2435" i="58"/>
  <c r="K2428" i="58"/>
  <c r="K2429" i="58"/>
  <c r="K2430" i="58"/>
  <c r="K2431" i="58"/>
  <c r="K2432" i="58"/>
  <c r="K2433" i="58"/>
  <c r="K2434" i="58"/>
  <c r="K2435" i="58"/>
  <c r="M2428" i="58"/>
  <c r="M2429" i="58"/>
  <c r="M2430" i="58"/>
  <c r="M2431" i="58"/>
  <c r="M2432" i="58"/>
  <c r="M2433" i="58"/>
  <c r="M2434" i="58"/>
  <c r="M2435" i="58"/>
  <c r="P2428" i="58"/>
  <c r="P2429" i="58"/>
  <c r="P2430" i="58"/>
  <c r="P2431" i="58"/>
  <c r="P2432" i="58"/>
  <c r="P2433" i="58"/>
  <c r="P2434" i="58"/>
  <c r="P2435" i="58"/>
  <c r="Q2428" i="58"/>
  <c r="Q2429" i="58"/>
  <c r="Q2430" i="58"/>
  <c r="Q2431" i="58"/>
  <c r="Q2432" i="58"/>
  <c r="Q2433" i="58"/>
  <c r="Q2434" i="58"/>
  <c r="Q2435" i="58"/>
  <c r="R2428" i="58"/>
  <c r="T2428" i="58" s="1"/>
  <c r="R2429" i="58"/>
  <c r="T2429" i="58" s="1"/>
  <c r="V2429" i="58" s="1"/>
  <c r="R2430" i="58"/>
  <c r="T2430" i="58" s="1"/>
  <c r="V2430" i="58" s="1"/>
  <c r="R2431" i="58"/>
  <c r="T2431" i="58" s="1"/>
  <c r="V2431" i="58" s="1"/>
  <c r="R2432" i="58"/>
  <c r="T2432" i="58" s="1"/>
  <c r="V2432" i="58" s="1"/>
  <c r="R2433" i="58"/>
  <c r="T2433" i="58" s="1"/>
  <c r="V2433" i="58" s="1"/>
  <c r="R2434" i="58"/>
  <c r="T2434" i="58" s="1"/>
  <c r="V2434" i="58" s="1"/>
  <c r="R2435" i="58"/>
  <c r="T2435" i="58" s="1"/>
  <c r="V2435" i="58" s="1"/>
  <c r="X2428" i="58"/>
  <c r="X2429" i="58"/>
  <c r="X2430" i="58"/>
  <c r="X2431" i="58"/>
  <c r="X2432" i="58"/>
  <c r="X2433" i="58"/>
  <c r="X2434" i="58"/>
  <c r="X2435" i="58"/>
  <c r="A2436" i="58"/>
  <c r="A2437" i="58"/>
  <c r="A2438" i="58"/>
  <c r="A2439" i="58"/>
  <c r="A2440" i="58"/>
  <c r="A2441" i="58"/>
  <c r="A2442" i="58"/>
  <c r="A2443" i="58"/>
  <c r="B2436" i="58"/>
  <c r="B2437" i="58"/>
  <c r="B2438" i="58"/>
  <c r="B2439" i="58"/>
  <c r="B2440" i="58"/>
  <c r="B2441" i="58"/>
  <c r="B2442" i="58"/>
  <c r="B2443" i="58"/>
  <c r="D2436" i="58"/>
  <c r="E2436" i="58" s="1"/>
  <c r="D2437" i="58"/>
  <c r="E2437" i="58" s="1"/>
  <c r="D2438" i="58"/>
  <c r="E2438" i="58" s="1"/>
  <c r="D2439" i="58"/>
  <c r="E2439" i="58" s="1"/>
  <c r="D2440" i="58"/>
  <c r="E2440" i="58" s="1"/>
  <c r="D2441" i="58"/>
  <c r="E2441" i="58" s="1"/>
  <c r="D2442" i="58"/>
  <c r="E2442" i="58" s="1"/>
  <c r="D2443" i="58"/>
  <c r="E2443" i="58" s="1"/>
  <c r="F2436" i="58"/>
  <c r="F2437" i="58"/>
  <c r="F2438" i="58"/>
  <c r="F2439" i="58"/>
  <c r="F2440" i="58"/>
  <c r="F2441" i="58"/>
  <c r="F2442" i="58"/>
  <c r="F2443" i="58"/>
  <c r="J2436" i="58"/>
  <c r="J2437" i="58"/>
  <c r="J2438" i="58"/>
  <c r="J2439" i="58"/>
  <c r="J2440" i="58"/>
  <c r="J2441" i="58"/>
  <c r="J2442" i="58"/>
  <c r="J2443" i="58"/>
  <c r="K2436" i="58"/>
  <c r="K2437" i="58"/>
  <c r="K2438" i="58"/>
  <c r="K2439" i="58"/>
  <c r="K2440" i="58"/>
  <c r="K2441" i="58"/>
  <c r="K2442" i="58"/>
  <c r="K2443" i="58"/>
  <c r="M2436" i="58"/>
  <c r="M2437" i="58"/>
  <c r="M2438" i="58"/>
  <c r="M2439" i="58"/>
  <c r="M2440" i="58"/>
  <c r="M2441" i="58"/>
  <c r="M2442" i="58"/>
  <c r="M2443" i="58"/>
  <c r="P2436" i="58"/>
  <c r="P2437" i="58"/>
  <c r="P2438" i="58"/>
  <c r="P2439" i="58"/>
  <c r="P2440" i="58"/>
  <c r="P2441" i="58"/>
  <c r="P2442" i="58"/>
  <c r="P2443" i="58"/>
  <c r="Q2436" i="58"/>
  <c r="Q2437" i="58"/>
  <c r="Q2438" i="58"/>
  <c r="Q2439" i="58"/>
  <c r="Q2440" i="58"/>
  <c r="Q2441" i="58"/>
  <c r="Q2442" i="58"/>
  <c r="Q2443" i="58"/>
  <c r="R2436" i="58"/>
  <c r="T2436" i="58" s="1"/>
  <c r="V2436" i="58" s="1"/>
  <c r="R2437" i="58"/>
  <c r="T2437" i="58" s="1"/>
  <c r="V2437" i="58" s="1"/>
  <c r="R2438" i="58"/>
  <c r="T2438" i="58" s="1"/>
  <c r="V2438" i="58" s="1"/>
  <c r="R2439" i="58"/>
  <c r="T2439" i="58" s="1"/>
  <c r="V2439" i="58" s="1"/>
  <c r="R2440" i="58"/>
  <c r="T2440" i="58" s="1"/>
  <c r="V2440" i="58" s="1"/>
  <c r="R2441" i="58"/>
  <c r="T2441" i="58" s="1"/>
  <c r="V2441" i="58" s="1"/>
  <c r="R2442" i="58"/>
  <c r="T2442" i="58" s="1"/>
  <c r="V2442" i="58" s="1"/>
  <c r="R2443" i="58"/>
  <c r="T2443" i="58" s="1"/>
  <c r="V2443" i="58" s="1"/>
  <c r="X2436" i="58"/>
  <c r="X2437" i="58"/>
  <c r="X2438" i="58"/>
  <c r="X2439" i="58"/>
  <c r="X2440" i="58"/>
  <c r="X2441" i="58"/>
  <c r="X2442" i="58"/>
  <c r="X2443" i="58"/>
  <c r="A2444" i="58"/>
  <c r="A2445" i="58"/>
  <c r="A2446" i="58"/>
  <c r="A2447" i="58"/>
  <c r="A2448" i="58"/>
  <c r="A2449" i="58"/>
  <c r="B2444" i="58"/>
  <c r="B2445" i="58"/>
  <c r="B2446" i="58"/>
  <c r="B2447" i="58"/>
  <c r="B2448" i="58"/>
  <c r="B2449" i="58"/>
  <c r="D2444" i="58"/>
  <c r="E2444" i="58" s="1"/>
  <c r="D2445" i="58"/>
  <c r="E2445" i="58" s="1"/>
  <c r="D2446" i="58"/>
  <c r="E2446" i="58" s="1"/>
  <c r="D2447" i="58"/>
  <c r="E2447" i="58" s="1"/>
  <c r="D2448" i="58"/>
  <c r="E2448" i="58" s="1"/>
  <c r="D2449" i="58"/>
  <c r="E2449" i="58" s="1"/>
  <c r="F2444" i="58"/>
  <c r="F2445" i="58"/>
  <c r="F2446" i="58"/>
  <c r="F2447" i="58"/>
  <c r="F2448" i="58"/>
  <c r="F2449" i="58"/>
  <c r="J2444" i="58"/>
  <c r="J2445" i="58"/>
  <c r="J2446" i="58"/>
  <c r="J2447" i="58"/>
  <c r="J2448" i="58"/>
  <c r="J2449" i="58"/>
  <c r="K2444" i="58"/>
  <c r="K2445" i="58"/>
  <c r="K2446" i="58"/>
  <c r="K2447" i="58"/>
  <c r="K2448" i="58"/>
  <c r="K2449" i="58"/>
  <c r="M2444" i="58"/>
  <c r="M2445" i="58"/>
  <c r="M2446" i="58"/>
  <c r="M2447" i="58"/>
  <c r="M2448" i="58"/>
  <c r="M2449" i="58"/>
  <c r="P2444" i="58"/>
  <c r="P2445" i="58"/>
  <c r="P2446" i="58"/>
  <c r="P2447" i="58"/>
  <c r="P2448" i="58"/>
  <c r="P2449" i="58"/>
  <c r="Q2444" i="58"/>
  <c r="Q2445" i="58"/>
  <c r="Q2446" i="58"/>
  <c r="Q2447" i="58"/>
  <c r="Q2448" i="58"/>
  <c r="Q2449" i="58"/>
  <c r="R2444" i="58"/>
  <c r="T2444" i="58" s="1"/>
  <c r="V2444" i="58" s="1"/>
  <c r="R2445" i="58"/>
  <c r="T2445" i="58" s="1"/>
  <c r="V2445" i="58" s="1"/>
  <c r="R2446" i="58"/>
  <c r="T2446" i="58" s="1"/>
  <c r="V2446" i="58" s="1"/>
  <c r="R2447" i="58"/>
  <c r="T2447" i="58" s="1"/>
  <c r="V2447" i="58" s="1"/>
  <c r="R2448" i="58"/>
  <c r="T2448" i="58" s="1"/>
  <c r="V2448" i="58" s="1"/>
  <c r="R2449" i="58"/>
  <c r="T2449" i="58" s="1"/>
  <c r="V2449" i="58" s="1"/>
  <c r="X2444" i="58"/>
  <c r="X2445" i="58"/>
  <c r="X2446" i="58"/>
  <c r="X2447" i="58"/>
  <c r="X2448" i="58"/>
  <c r="X2449" i="58"/>
  <c r="A2450" i="58"/>
  <c r="A2451" i="58"/>
  <c r="A2452" i="58"/>
  <c r="A2453" i="58"/>
  <c r="A2454" i="58"/>
  <c r="A2455" i="58"/>
  <c r="A2456" i="58"/>
  <c r="A2457" i="58"/>
  <c r="B2450" i="58"/>
  <c r="B2451" i="58"/>
  <c r="B2452" i="58"/>
  <c r="B2453" i="58"/>
  <c r="B2454" i="58"/>
  <c r="B2455" i="58"/>
  <c r="B2456" i="58"/>
  <c r="B2457" i="58"/>
  <c r="D2450" i="58"/>
  <c r="E2450" i="58" s="1"/>
  <c r="D2451" i="58"/>
  <c r="E2451" i="58" s="1"/>
  <c r="D2452" i="58"/>
  <c r="E2452" i="58" s="1"/>
  <c r="D2453" i="58"/>
  <c r="E2453" i="58" s="1"/>
  <c r="D2454" i="58"/>
  <c r="E2454" i="58" s="1"/>
  <c r="D2455" i="58"/>
  <c r="E2455" i="58" s="1"/>
  <c r="D2456" i="58"/>
  <c r="E2456" i="58" s="1"/>
  <c r="D2457" i="58"/>
  <c r="E2457" i="58" s="1"/>
  <c r="F2450" i="58"/>
  <c r="F2451" i="58"/>
  <c r="F2452" i="58"/>
  <c r="F2453" i="58"/>
  <c r="F2454" i="58"/>
  <c r="F2455" i="58"/>
  <c r="F2456" i="58"/>
  <c r="F2457" i="58"/>
  <c r="J2450" i="58"/>
  <c r="J2451" i="58"/>
  <c r="J2452" i="58"/>
  <c r="J2453" i="58"/>
  <c r="J2454" i="58"/>
  <c r="J2455" i="58"/>
  <c r="J2456" i="58"/>
  <c r="J2457" i="58"/>
  <c r="K2450" i="58"/>
  <c r="K2451" i="58"/>
  <c r="K2452" i="58"/>
  <c r="K2453" i="58"/>
  <c r="K2454" i="58"/>
  <c r="K2455" i="58"/>
  <c r="K2456" i="58"/>
  <c r="K2457" i="58"/>
  <c r="M2450" i="58"/>
  <c r="M2451" i="58"/>
  <c r="M2452" i="58"/>
  <c r="M2453" i="58"/>
  <c r="M2454" i="58"/>
  <c r="M2455" i="58"/>
  <c r="M2456" i="58"/>
  <c r="M2457" i="58"/>
  <c r="P2450" i="58"/>
  <c r="P2451" i="58"/>
  <c r="P2452" i="58"/>
  <c r="P2453" i="58"/>
  <c r="P2454" i="58"/>
  <c r="P2455" i="58"/>
  <c r="P2456" i="58"/>
  <c r="P2457" i="58"/>
  <c r="Q2450" i="58"/>
  <c r="Q2451" i="58"/>
  <c r="Q2452" i="58"/>
  <c r="Q2453" i="58"/>
  <c r="Q2454" i="58"/>
  <c r="Q2455" i="58"/>
  <c r="Q2456" i="58"/>
  <c r="Q2457" i="58"/>
  <c r="R2450" i="58"/>
  <c r="T2450" i="58" s="1"/>
  <c r="V2450" i="58" s="1"/>
  <c r="R2451" i="58"/>
  <c r="T2451" i="58" s="1"/>
  <c r="V2451" i="58" s="1"/>
  <c r="R2452" i="58"/>
  <c r="T2452" i="58" s="1"/>
  <c r="V2452" i="58" s="1"/>
  <c r="R2453" i="58"/>
  <c r="T2453" i="58" s="1"/>
  <c r="V2453" i="58" s="1"/>
  <c r="R2454" i="58"/>
  <c r="T2454" i="58" s="1"/>
  <c r="V2454" i="58" s="1"/>
  <c r="R2455" i="58"/>
  <c r="T2455" i="58" s="1"/>
  <c r="V2455" i="58" s="1"/>
  <c r="R2456" i="58"/>
  <c r="T2456" i="58" s="1"/>
  <c r="V2456" i="58" s="1"/>
  <c r="R2457" i="58"/>
  <c r="T2457" i="58" s="1"/>
  <c r="V2457" i="58" s="1"/>
  <c r="X2450" i="58"/>
  <c r="X2451" i="58"/>
  <c r="X2452" i="58"/>
  <c r="X2453" i="58"/>
  <c r="X2454" i="58"/>
  <c r="X2455" i="58"/>
  <c r="X2456" i="58"/>
  <c r="X2457" i="58"/>
  <c r="A2458" i="58"/>
  <c r="A2459" i="58"/>
  <c r="A2460" i="58"/>
  <c r="A2461" i="58"/>
  <c r="A2462" i="58"/>
  <c r="A2463" i="58"/>
  <c r="A2464" i="58"/>
  <c r="A2465" i="58"/>
  <c r="B2458" i="58"/>
  <c r="B2459" i="58"/>
  <c r="B2460" i="58"/>
  <c r="B2461" i="58"/>
  <c r="B2462" i="58"/>
  <c r="B2463" i="58"/>
  <c r="B2464" i="58"/>
  <c r="B2465" i="58"/>
  <c r="D2458" i="58"/>
  <c r="E2458" i="58" s="1"/>
  <c r="D2459" i="58"/>
  <c r="E2459" i="58" s="1"/>
  <c r="D2460" i="58"/>
  <c r="E2460" i="58" s="1"/>
  <c r="D2461" i="58"/>
  <c r="E2461" i="58" s="1"/>
  <c r="D2462" i="58"/>
  <c r="E2462" i="58" s="1"/>
  <c r="D2463" i="58"/>
  <c r="E2463" i="58" s="1"/>
  <c r="D2464" i="58"/>
  <c r="E2464" i="58" s="1"/>
  <c r="D2465" i="58"/>
  <c r="E2465" i="58" s="1"/>
  <c r="F2458" i="58"/>
  <c r="F2459" i="58"/>
  <c r="F2460" i="58"/>
  <c r="F2461" i="58"/>
  <c r="F2462" i="58"/>
  <c r="F2463" i="58"/>
  <c r="F2464" i="58"/>
  <c r="F2465" i="58"/>
  <c r="J2458" i="58"/>
  <c r="J2459" i="58"/>
  <c r="J2460" i="58"/>
  <c r="J2461" i="58"/>
  <c r="J2462" i="58"/>
  <c r="J2463" i="58"/>
  <c r="J2464" i="58"/>
  <c r="J2465" i="58"/>
  <c r="K2458" i="58"/>
  <c r="K2459" i="58"/>
  <c r="K2460" i="58"/>
  <c r="K2461" i="58"/>
  <c r="K2462" i="58"/>
  <c r="K2463" i="58"/>
  <c r="K2464" i="58"/>
  <c r="K2465" i="58"/>
  <c r="M2458" i="58"/>
  <c r="M2459" i="58"/>
  <c r="M2460" i="58"/>
  <c r="M2461" i="58"/>
  <c r="M2462" i="58"/>
  <c r="M2463" i="58"/>
  <c r="M2464" i="58"/>
  <c r="M2465" i="58"/>
  <c r="P2458" i="58"/>
  <c r="P2459" i="58"/>
  <c r="P2460" i="58"/>
  <c r="P2461" i="58"/>
  <c r="P2462" i="58"/>
  <c r="P2463" i="58"/>
  <c r="P2464" i="58"/>
  <c r="P2465" i="58"/>
  <c r="Q2458" i="58"/>
  <c r="Q2459" i="58"/>
  <c r="Q2460" i="58"/>
  <c r="Q2461" i="58"/>
  <c r="Q2462" i="58"/>
  <c r="Q2463" i="58"/>
  <c r="Q2464" i="58"/>
  <c r="Q2465" i="58"/>
  <c r="R2458" i="58"/>
  <c r="T2458" i="58" s="1"/>
  <c r="V2458" i="58" s="1"/>
  <c r="R2459" i="58"/>
  <c r="T2459" i="58" s="1"/>
  <c r="V2459" i="58" s="1"/>
  <c r="R2460" i="58"/>
  <c r="T2460" i="58" s="1"/>
  <c r="V2460" i="58" s="1"/>
  <c r="R2461" i="58"/>
  <c r="T2461" i="58" s="1"/>
  <c r="V2461" i="58" s="1"/>
  <c r="R2462" i="58"/>
  <c r="T2462" i="58" s="1"/>
  <c r="V2462" i="58" s="1"/>
  <c r="R2463" i="58"/>
  <c r="T2463" i="58" s="1"/>
  <c r="V2463" i="58" s="1"/>
  <c r="R2464" i="58"/>
  <c r="T2464" i="58" s="1"/>
  <c r="V2464" i="58" s="1"/>
  <c r="R2465" i="58"/>
  <c r="T2465" i="58" s="1"/>
  <c r="V2465" i="58" s="1"/>
  <c r="X2458" i="58"/>
  <c r="X2459" i="58"/>
  <c r="X2460" i="58"/>
  <c r="X2461" i="58"/>
  <c r="X2462" i="58"/>
  <c r="X2463" i="58"/>
  <c r="X2464" i="58"/>
  <c r="X2465" i="58"/>
  <c r="A2466" i="58"/>
  <c r="A2467" i="58"/>
  <c r="A2468" i="58"/>
  <c r="A2469" i="58"/>
  <c r="A2470" i="58"/>
  <c r="A2471" i="58"/>
  <c r="A2472" i="58"/>
  <c r="A2473" i="58"/>
  <c r="B2466" i="58"/>
  <c r="B2467" i="58"/>
  <c r="B2468" i="58"/>
  <c r="B2469" i="58"/>
  <c r="B2470" i="58"/>
  <c r="B2471" i="58"/>
  <c r="B2472" i="58"/>
  <c r="B2473" i="58"/>
  <c r="D2466" i="58"/>
  <c r="E2466" i="58" s="1"/>
  <c r="D2467" i="58"/>
  <c r="E2467" i="58" s="1"/>
  <c r="D2468" i="58"/>
  <c r="E2468" i="58" s="1"/>
  <c r="D2469" i="58"/>
  <c r="E2469" i="58" s="1"/>
  <c r="D2470" i="58"/>
  <c r="E2470" i="58" s="1"/>
  <c r="D2471" i="58"/>
  <c r="E2471" i="58" s="1"/>
  <c r="D2472" i="58"/>
  <c r="E2472" i="58" s="1"/>
  <c r="D2473" i="58"/>
  <c r="E2473" i="58" s="1"/>
  <c r="F2466" i="58"/>
  <c r="F2467" i="58"/>
  <c r="F2468" i="58"/>
  <c r="F2469" i="58"/>
  <c r="F2470" i="58"/>
  <c r="F2471" i="58"/>
  <c r="F2472" i="58"/>
  <c r="F2473" i="58"/>
  <c r="J2466" i="58"/>
  <c r="J2467" i="58"/>
  <c r="J2468" i="58"/>
  <c r="J2469" i="58"/>
  <c r="J2470" i="58"/>
  <c r="J2471" i="58"/>
  <c r="J2472" i="58"/>
  <c r="J2473" i="58"/>
  <c r="K2466" i="58"/>
  <c r="K2467" i="58"/>
  <c r="K2468" i="58"/>
  <c r="K2469" i="58"/>
  <c r="K2470" i="58"/>
  <c r="K2471" i="58"/>
  <c r="K2472" i="58"/>
  <c r="K2473" i="58"/>
  <c r="M2466" i="58"/>
  <c r="M2467" i="58"/>
  <c r="M2468" i="58"/>
  <c r="M2469" i="58"/>
  <c r="M2470" i="58"/>
  <c r="M2471" i="58"/>
  <c r="M2472" i="58"/>
  <c r="M2473" i="58"/>
  <c r="P2466" i="58"/>
  <c r="P2467" i="58"/>
  <c r="P2468" i="58"/>
  <c r="P2469" i="58"/>
  <c r="P2470" i="58"/>
  <c r="P2471" i="58"/>
  <c r="P2472" i="58"/>
  <c r="P2473" i="58"/>
  <c r="Q2466" i="58"/>
  <c r="Q2467" i="58"/>
  <c r="Q2468" i="58"/>
  <c r="Q2469" i="58"/>
  <c r="Q2470" i="58"/>
  <c r="Q2471" i="58"/>
  <c r="Q2472" i="58"/>
  <c r="Q2473" i="58"/>
  <c r="R2466" i="58"/>
  <c r="T2466" i="58" s="1"/>
  <c r="V2466" i="58" s="1"/>
  <c r="R2467" i="58"/>
  <c r="T2467" i="58" s="1"/>
  <c r="V2467" i="58" s="1"/>
  <c r="R2468" i="58"/>
  <c r="T2468" i="58" s="1"/>
  <c r="V2468" i="58" s="1"/>
  <c r="R2469" i="58"/>
  <c r="T2469" i="58" s="1"/>
  <c r="V2469" i="58" s="1"/>
  <c r="R2470" i="58"/>
  <c r="T2470" i="58" s="1"/>
  <c r="V2470" i="58" s="1"/>
  <c r="R2471" i="58"/>
  <c r="T2471" i="58" s="1"/>
  <c r="V2471" i="58" s="1"/>
  <c r="R2472" i="58"/>
  <c r="T2472" i="58" s="1"/>
  <c r="V2472" i="58" s="1"/>
  <c r="R2473" i="58"/>
  <c r="T2473" i="58" s="1"/>
  <c r="V2473" i="58" s="1"/>
  <c r="X2466" i="58"/>
  <c r="X2467" i="58"/>
  <c r="X2468" i="58"/>
  <c r="X2469" i="58"/>
  <c r="X2470" i="58"/>
  <c r="X2471" i="58"/>
  <c r="X2472" i="58"/>
  <c r="X2473" i="58"/>
  <c r="A2474" i="58"/>
  <c r="A2475" i="58"/>
  <c r="A2476" i="58"/>
  <c r="A2477" i="58"/>
  <c r="A2478" i="58"/>
  <c r="A2479" i="58"/>
  <c r="A2480" i="58"/>
  <c r="A2481" i="58"/>
  <c r="B2474" i="58"/>
  <c r="B2475" i="58"/>
  <c r="B2476" i="58"/>
  <c r="B2477" i="58"/>
  <c r="B2478" i="58"/>
  <c r="B2479" i="58"/>
  <c r="B2480" i="58"/>
  <c r="B2481" i="58"/>
  <c r="D2474" i="58"/>
  <c r="E2474" i="58" s="1"/>
  <c r="D2475" i="58"/>
  <c r="E2475" i="58" s="1"/>
  <c r="D2476" i="58"/>
  <c r="E2476" i="58" s="1"/>
  <c r="D2477" i="58"/>
  <c r="E2477" i="58" s="1"/>
  <c r="D2478" i="58"/>
  <c r="E2478" i="58" s="1"/>
  <c r="D2479" i="58"/>
  <c r="E2479" i="58" s="1"/>
  <c r="D2480" i="58"/>
  <c r="E2480" i="58" s="1"/>
  <c r="D2481" i="58"/>
  <c r="E2481" i="58" s="1"/>
  <c r="F2474" i="58"/>
  <c r="F2475" i="58"/>
  <c r="F2476" i="58"/>
  <c r="F2477" i="58"/>
  <c r="F2478" i="58"/>
  <c r="F2479" i="58"/>
  <c r="F2480" i="58"/>
  <c r="F2481" i="58"/>
  <c r="J2474" i="58"/>
  <c r="J2475" i="58"/>
  <c r="J2476" i="58"/>
  <c r="J2477" i="58"/>
  <c r="J2478" i="58"/>
  <c r="J2479" i="58"/>
  <c r="J2480" i="58"/>
  <c r="J2481" i="58"/>
  <c r="K2474" i="58"/>
  <c r="K2475" i="58"/>
  <c r="K2476" i="58"/>
  <c r="K2477" i="58"/>
  <c r="K2478" i="58"/>
  <c r="K2479" i="58"/>
  <c r="K2480" i="58"/>
  <c r="K2481" i="58"/>
  <c r="M2474" i="58"/>
  <c r="M2475" i="58"/>
  <c r="M2476" i="58"/>
  <c r="M2477" i="58"/>
  <c r="M2478" i="58"/>
  <c r="M2479" i="58"/>
  <c r="M2480" i="58"/>
  <c r="M2481" i="58"/>
  <c r="P2474" i="58"/>
  <c r="P2475" i="58"/>
  <c r="P2476" i="58"/>
  <c r="P2477" i="58"/>
  <c r="P2478" i="58"/>
  <c r="P2479" i="58"/>
  <c r="P2480" i="58"/>
  <c r="P2481" i="58"/>
  <c r="Q2474" i="58"/>
  <c r="Q2475" i="58"/>
  <c r="Q2476" i="58"/>
  <c r="Q2477" i="58"/>
  <c r="Q2478" i="58"/>
  <c r="Q2479" i="58"/>
  <c r="Q2480" i="58"/>
  <c r="Q2481" i="58"/>
  <c r="R2474" i="58"/>
  <c r="T2474" i="58" s="1"/>
  <c r="V2474" i="58" s="1"/>
  <c r="R2475" i="58"/>
  <c r="T2475" i="58" s="1"/>
  <c r="V2475" i="58" s="1"/>
  <c r="R2476" i="58"/>
  <c r="T2476" i="58" s="1"/>
  <c r="V2476" i="58" s="1"/>
  <c r="R2477" i="58"/>
  <c r="T2477" i="58" s="1"/>
  <c r="V2477" i="58" s="1"/>
  <c r="R2478" i="58"/>
  <c r="T2478" i="58" s="1"/>
  <c r="V2478" i="58" s="1"/>
  <c r="R2479" i="58"/>
  <c r="T2479" i="58" s="1"/>
  <c r="V2479" i="58" s="1"/>
  <c r="R2480" i="58"/>
  <c r="T2480" i="58" s="1"/>
  <c r="V2480" i="58" s="1"/>
  <c r="R2481" i="58"/>
  <c r="T2481" i="58" s="1"/>
  <c r="V2481" i="58" s="1"/>
  <c r="X2474" i="58"/>
  <c r="X2475" i="58"/>
  <c r="X2476" i="58"/>
  <c r="X2477" i="58"/>
  <c r="X2478" i="58"/>
  <c r="X2479" i="58"/>
  <c r="X2480" i="58"/>
  <c r="X2481" i="58"/>
  <c r="W2452" i="58" l="1"/>
  <c r="W2422" i="58"/>
  <c r="W2460" i="58"/>
  <c r="W2425" i="58"/>
  <c r="W2420" i="58"/>
  <c r="W2454" i="58"/>
  <c r="W2462" i="58"/>
  <c r="W2446" i="58"/>
  <c r="W2447" i="58"/>
  <c r="W2472" i="58"/>
  <c r="W2461" i="58"/>
  <c r="Y2426" i="58"/>
  <c r="AN2426" i="58" s="1"/>
  <c r="Y2424" i="58"/>
  <c r="AN2424" i="58" s="1"/>
  <c r="Y2434" i="58"/>
  <c r="AN2434" i="58" s="1"/>
  <c r="Y2435" i="58"/>
  <c r="AN2435" i="58" s="1"/>
  <c r="W2435" i="58"/>
  <c r="Y2433" i="58"/>
  <c r="AN2433" i="58" s="1"/>
  <c r="W2433" i="58"/>
  <c r="W2430" i="58"/>
  <c r="Y2430" i="58"/>
  <c r="AN2430" i="58" s="1"/>
  <c r="Y2441" i="58"/>
  <c r="AN2441" i="58" s="1"/>
  <c r="W2441" i="58"/>
  <c r="Y2443" i="58"/>
  <c r="AN2443" i="58" s="1"/>
  <c r="W2443" i="58"/>
  <c r="W2440" i="58"/>
  <c r="Y2440" i="58"/>
  <c r="AN2440" i="58" s="1"/>
  <c r="Y2432" i="58"/>
  <c r="AN2432" i="58" s="1"/>
  <c r="W2432" i="58"/>
  <c r="W2439" i="58"/>
  <c r="Y2439" i="58"/>
  <c r="AN2439" i="58" s="1"/>
  <c r="Y2431" i="58"/>
  <c r="AN2431" i="58" s="1"/>
  <c r="W2431" i="58"/>
  <c r="Y2438" i="58"/>
  <c r="AN2438" i="58" s="1"/>
  <c r="W2438" i="58"/>
  <c r="Y2442" i="58"/>
  <c r="AN2442" i="58" s="1"/>
  <c r="W2442" i="58"/>
  <c r="W2434" i="58"/>
  <c r="Y2427" i="58"/>
  <c r="AN2427" i="58" s="1"/>
  <c r="V2428" i="58"/>
  <c r="W2428" i="58" s="1"/>
  <c r="Y2429" i="58"/>
  <c r="AN2429" i="58" s="1"/>
  <c r="W2429" i="58"/>
  <c r="W2437" i="58"/>
  <c r="Y2437" i="58"/>
  <c r="AN2437" i="58" s="1"/>
  <c r="W2436" i="58"/>
  <c r="Y2436" i="58"/>
  <c r="AN2436" i="58" s="1"/>
  <c r="Y2421" i="58"/>
  <c r="AN2421" i="58" s="1"/>
  <c r="Y2420" i="58"/>
  <c r="AN2420" i="58" s="1"/>
  <c r="Y2425" i="58"/>
  <c r="AN2425" i="58" s="1"/>
  <c r="W2423" i="58"/>
  <c r="Y2423" i="58"/>
  <c r="AN2423" i="58" s="1"/>
  <c r="Y2422" i="58"/>
  <c r="AN2422" i="58" s="1"/>
  <c r="W2427" i="58"/>
  <c r="W2426" i="58"/>
  <c r="W2424" i="58"/>
  <c r="W2421" i="58"/>
  <c r="Y2453" i="58"/>
  <c r="AN2453" i="58" s="1"/>
  <c r="Y2444" i="58"/>
  <c r="AN2444" i="58" s="1"/>
  <c r="Y2450" i="58"/>
  <c r="AN2450" i="58" s="1"/>
  <c r="Y2447" i="58"/>
  <c r="AN2447" i="58" s="1"/>
  <c r="W2445" i="58"/>
  <c r="Y2445" i="58"/>
  <c r="AN2445" i="58" s="1"/>
  <c r="Y2448" i="58"/>
  <c r="AN2448" i="58" s="1"/>
  <c r="W2448" i="58"/>
  <c r="Y2468" i="58"/>
  <c r="AN2468" i="58" s="1"/>
  <c r="W2444" i="58"/>
  <c r="Y2454" i="58"/>
  <c r="AN2454" i="58" s="1"/>
  <c r="Y2446" i="58"/>
  <c r="AN2446" i="58" s="1"/>
  <c r="Y2452" i="58"/>
  <c r="AN2452" i="58" s="1"/>
  <c r="Y2451" i="58"/>
  <c r="AN2451" i="58" s="1"/>
  <c r="W2451" i="58"/>
  <c r="Y2449" i="58"/>
  <c r="AN2449" i="58" s="1"/>
  <c r="W2449" i="58"/>
  <c r="W2464" i="58"/>
  <c r="Y2464" i="58"/>
  <c r="AN2464" i="58" s="1"/>
  <c r="Y2455" i="58"/>
  <c r="AN2455" i="58" s="1"/>
  <c r="W2455" i="58"/>
  <c r="W2453" i="58"/>
  <c r="Y2462" i="58"/>
  <c r="AN2462" i="58" s="1"/>
  <c r="W2450" i="58"/>
  <c r="Y2461" i="58"/>
  <c r="AN2461" i="58" s="1"/>
  <c r="Y2457" i="58"/>
  <c r="AN2457" i="58" s="1"/>
  <c r="W2457" i="58"/>
  <c r="Y2463" i="58"/>
  <c r="AN2463" i="58" s="1"/>
  <c r="W2463" i="58"/>
  <c r="Y2456" i="58"/>
  <c r="AN2456" i="58" s="1"/>
  <c r="W2456" i="58"/>
  <c r="Y2459" i="58"/>
  <c r="AN2459" i="58" s="1"/>
  <c r="W2459" i="58"/>
  <c r="Y2458" i="58"/>
  <c r="AN2458" i="58" s="1"/>
  <c r="W2458" i="58"/>
  <c r="Y2470" i="58"/>
  <c r="AN2470" i="58" s="1"/>
  <c r="W2470" i="58"/>
  <c r="Y2472" i="58"/>
  <c r="AN2472" i="58" s="1"/>
  <c r="Y2460" i="58"/>
  <c r="AN2460" i="58" s="1"/>
  <c r="Y2465" i="58"/>
  <c r="AN2465" i="58" s="1"/>
  <c r="W2465" i="58"/>
  <c r="Y2466" i="58"/>
  <c r="AN2466" i="58" s="1"/>
  <c r="W2466" i="58"/>
  <c r="Y2469" i="58"/>
  <c r="AN2469" i="58" s="1"/>
  <c r="W2469" i="58"/>
  <c r="Y2467" i="58"/>
  <c r="AN2467" i="58" s="1"/>
  <c r="W2467" i="58"/>
  <c r="W2468" i="58"/>
  <c r="Y2473" i="58"/>
  <c r="AN2473" i="58" s="1"/>
  <c r="W2473" i="58"/>
  <c r="W2477" i="58"/>
  <c r="Y2477" i="58"/>
  <c r="AN2477" i="58" s="1"/>
  <c r="Y2475" i="58"/>
  <c r="AN2475" i="58" s="1"/>
  <c r="W2475" i="58"/>
  <c r="W2476" i="58"/>
  <c r="Y2476" i="58"/>
  <c r="AN2476" i="58" s="1"/>
  <c r="Y2471" i="58"/>
  <c r="AN2471" i="58" s="1"/>
  <c r="W2471" i="58"/>
  <c r="Y2474" i="58"/>
  <c r="AN2474" i="58" s="1"/>
  <c r="W2474" i="58"/>
  <c r="W2481" i="58"/>
  <c r="Y2481" i="58"/>
  <c r="AN2481" i="58" s="1"/>
  <c r="W2479" i="58"/>
  <c r="Y2479" i="58"/>
  <c r="AN2479" i="58" s="1"/>
  <c r="W2480" i="58"/>
  <c r="Y2480" i="58"/>
  <c r="AN2480" i="58" s="1"/>
  <c r="W2478" i="58"/>
  <c r="Y2478" i="58"/>
  <c r="AN2478" i="58" s="1"/>
  <c r="A2415" i="58"/>
  <c r="B2415" i="58"/>
  <c r="D2415" i="58"/>
  <c r="E2415" i="58" s="1"/>
  <c r="F2415" i="58"/>
  <c r="J2415" i="58"/>
  <c r="K2415" i="58"/>
  <c r="M2415" i="58"/>
  <c r="P2415" i="58"/>
  <c r="Q2415" i="58"/>
  <c r="R2415" i="58"/>
  <c r="T2415" i="58" s="1"/>
  <c r="V2415" i="58" s="1"/>
  <c r="X2415" i="58"/>
  <c r="A2416" i="58"/>
  <c r="B2416" i="58"/>
  <c r="D2416" i="58"/>
  <c r="E2416" i="58" s="1"/>
  <c r="F2416" i="58"/>
  <c r="J2416" i="58"/>
  <c r="K2416" i="58"/>
  <c r="M2416" i="58"/>
  <c r="P2416" i="58"/>
  <c r="Q2416" i="58"/>
  <c r="R2416" i="58"/>
  <c r="T2416" i="58" s="1"/>
  <c r="V2416" i="58" s="1"/>
  <c r="X2416" i="58"/>
  <c r="A2417" i="58"/>
  <c r="B2417" i="58"/>
  <c r="D2417" i="58"/>
  <c r="E2417" i="58" s="1"/>
  <c r="F2417" i="58"/>
  <c r="J2417" i="58"/>
  <c r="K2417" i="58"/>
  <c r="M2417" i="58"/>
  <c r="P2417" i="58"/>
  <c r="Q2417" i="58"/>
  <c r="R2417" i="58"/>
  <c r="T2417" i="58" s="1"/>
  <c r="V2417" i="58" s="1"/>
  <c r="X2417" i="58"/>
  <c r="A2418" i="58"/>
  <c r="B2418" i="58"/>
  <c r="D2418" i="58"/>
  <c r="E2418" i="58" s="1"/>
  <c r="F2418" i="58"/>
  <c r="J2418" i="58"/>
  <c r="K2418" i="58"/>
  <c r="M2418" i="58"/>
  <c r="P2418" i="58"/>
  <c r="Q2418" i="58"/>
  <c r="R2418" i="58"/>
  <c r="T2418" i="58" s="1"/>
  <c r="V2418" i="58" s="1"/>
  <c r="X2418" i="58"/>
  <c r="A2412" i="58"/>
  <c r="B2412" i="58"/>
  <c r="D2412" i="58"/>
  <c r="E2412" i="58" s="1"/>
  <c r="F2412" i="58"/>
  <c r="J2412" i="58"/>
  <c r="K2412" i="58"/>
  <c r="M2412" i="58"/>
  <c r="P2412" i="58"/>
  <c r="Q2412" i="58"/>
  <c r="R2412" i="58"/>
  <c r="T2412" i="58" s="1"/>
  <c r="V2412" i="58" s="1"/>
  <c r="X2412" i="58"/>
  <c r="A2413" i="58"/>
  <c r="B2413" i="58"/>
  <c r="D2413" i="58"/>
  <c r="E2413" i="58" s="1"/>
  <c r="F2413" i="58"/>
  <c r="J2413" i="58"/>
  <c r="K2413" i="58"/>
  <c r="M2413" i="58"/>
  <c r="P2413" i="58"/>
  <c r="Q2413" i="58"/>
  <c r="R2413" i="58"/>
  <c r="T2413" i="58" s="1"/>
  <c r="V2413" i="58" s="1"/>
  <c r="X2413" i="58"/>
  <c r="A2414" i="58"/>
  <c r="B2414" i="58"/>
  <c r="D2414" i="58"/>
  <c r="E2414" i="58" s="1"/>
  <c r="F2414" i="58"/>
  <c r="J2414" i="58"/>
  <c r="K2414" i="58"/>
  <c r="M2414" i="58"/>
  <c r="P2414" i="58"/>
  <c r="Q2414" i="58"/>
  <c r="R2414" i="58"/>
  <c r="T2414" i="58" s="1"/>
  <c r="V2414" i="58" s="1"/>
  <c r="X2414" i="58"/>
  <c r="A2411" i="58"/>
  <c r="B2411" i="58"/>
  <c r="D2411" i="58"/>
  <c r="E2411" i="58" s="1"/>
  <c r="F2411" i="58"/>
  <c r="J2411" i="58"/>
  <c r="K2411" i="58"/>
  <c r="M2411" i="58"/>
  <c r="P2411" i="58"/>
  <c r="Q2411" i="58"/>
  <c r="R2411" i="58"/>
  <c r="T2411" i="58" s="1"/>
  <c r="V2411" i="58" s="1"/>
  <c r="X2411" i="58"/>
  <c r="A2410" i="58"/>
  <c r="B2410" i="58"/>
  <c r="D2410" i="58"/>
  <c r="E2410" i="58" s="1"/>
  <c r="F2410" i="58"/>
  <c r="J2410" i="58"/>
  <c r="K2410" i="58"/>
  <c r="M2410" i="58"/>
  <c r="P2410" i="58"/>
  <c r="Q2410" i="58"/>
  <c r="R2410" i="58"/>
  <c r="T2410" i="58" s="1"/>
  <c r="V2410" i="58" s="1"/>
  <c r="X2410" i="58"/>
  <c r="A2377" i="58"/>
  <c r="A2378" i="58"/>
  <c r="A2379" i="58"/>
  <c r="A2380" i="58"/>
  <c r="A2381" i="58"/>
  <c r="A2382" i="58"/>
  <c r="A2383" i="58"/>
  <c r="B2377" i="58"/>
  <c r="B2378" i="58"/>
  <c r="B2379" i="58"/>
  <c r="B2380" i="58"/>
  <c r="B2381" i="58"/>
  <c r="B2382" i="58"/>
  <c r="B2383" i="58"/>
  <c r="D2377" i="58"/>
  <c r="E2377" i="58" s="1"/>
  <c r="D2378" i="58"/>
  <c r="E2378" i="58" s="1"/>
  <c r="D2379" i="58"/>
  <c r="E2379" i="58" s="1"/>
  <c r="D2380" i="58"/>
  <c r="E2380" i="58" s="1"/>
  <c r="D2381" i="58"/>
  <c r="E2381" i="58" s="1"/>
  <c r="D2382" i="58"/>
  <c r="E2382" i="58" s="1"/>
  <c r="D2383" i="58"/>
  <c r="E2383" i="58" s="1"/>
  <c r="F2377" i="58"/>
  <c r="F2378" i="58"/>
  <c r="F2379" i="58"/>
  <c r="F2380" i="58"/>
  <c r="F2381" i="58"/>
  <c r="F2382" i="58"/>
  <c r="F2383" i="58"/>
  <c r="J2377" i="58"/>
  <c r="J2378" i="58"/>
  <c r="J2379" i="58"/>
  <c r="J2380" i="58"/>
  <c r="J2381" i="58"/>
  <c r="J2382" i="58"/>
  <c r="J2383" i="58"/>
  <c r="K2377" i="58"/>
  <c r="K2378" i="58"/>
  <c r="K2379" i="58"/>
  <c r="K2380" i="58"/>
  <c r="K2381" i="58"/>
  <c r="K2382" i="58"/>
  <c r="K2383" i="58"/>
  <c r="M2377" i="58"/>
  <c r="M2378" i="58"/>
  <c r="M2379" i="58"/>
  <c r="M2380" i="58"/>
  <c r="M2381" i="58"/>
  <c r="M2382" i="58"/>
  <c r="M2383" i="58"/>
  <c r="P2377" i="58"/>
  <c r="P2378" i="58"/>
  <c r="P2379" i="58"/>
  <c r="P2380" i="58"/>
  <c r="P2381" i="58"/>
  <c r="P2382" i="58"/>
  <c r="P2383" i="58"/>
  <c r="Q2377" i="58"/>
  <c r="Q2378" i="58"/>
  <c r="Q2379" i="58"/>
  <c r="Q2380" i="58"/>
  <c r="Q2381" i="58"/>
  <c r="Q2382" i="58"/>
  <c r="Q2383" i="58"/>
  <c r="R2377" i="58"/>
  <c r="T2377" i="58" s="1"/>
  <c r="V2377" i="58" s="1"/>
  <c r="R2378" i="58"/>
  <c r="T2378" i="58" s="1"/>
  <c r="V2378" i="58" s="1"/>
  <c r="R2379" i="58"/>
  <c r="T2379" i="58" s="1"/>
  <c r="V2379" i="58" s="1"/>
  <c r="R2380" i="58"/>
  <c r="T2380" i="58" s="1"/>
  <c r="V2380" i="58" s="1"/>
  <c r="R2381" i="58"/>
  <c r="T2381" i="58" s="1"/>
  <c r="V2381" i="58" s="1"/>
  <c r="R2382" i="58"/>
  <c r="T2382" i="58" s="1"/>
  <c r="V2382" i="58" s="1"/>
  <c r="R2383" i="58"/>
  <c r="T2383" i="58" s="1"/>
  <c r="V2383" i="58" s="1"/>
  <c r="X2377" i="58"/>
  <c r="X2378" i="58"/>
  <c r="X2379" i="58"/>
  <c r="X2380" i="58"/>
  <c r="X2381" i="58"/>
  <c r="X2382" i="58"/>
  <c r="X2383" i="58"/>
  <c r="A2384" i="58"/>
  <c r="A2385" i="58"/>
  <c r="A2386" i="58"/>
  <c r="A2387" i="58"/>
  <c r="A2388" i="58"/>
  <c r="A2389" i="58"/>
  <c r="A2390" i="58"/>
  <c r="B2384" i="58"/>
  <c r="B2385" i="58"/>
  <c r="B2386" i="58"/>
  <c r="B2387" i="58"/>
  <c r="B2388" i="58"/>
  <c r="B2389" i="58"/>
  <c r="B2390" i="58"/>
  <c r="D2384" i="58"/>
  <c r="E2384" i="58" s="1"/>
  <c r="D2385" i="58"/>
  <c r="E2385" i="58" s="1"/>
  <c r="D2386" i="58"/>
  <c r="E2386" i="58" s="1"/>
  <c r="D2387" i="58"/>
  <c r="E2387" i="58" s="1"/>
  <c r="D2388" i="58"/>
  <c r="E2388" i="58" s="1"/>
  <c r="D2389" i="58"/>
  <c r="E2389" i="58" s="1"/>
  <c r="D2390" i="58"/>
  <c r="E2390" i="58" s="1"/>
  <c r="F2384" i="58"/>
  <c r="F2385" i="58"/>
  <c r="F2386" i="58"/>
  <c r="F2387" i="58"/>
  <c r="F2388" i="58"/>
  <c r="F2389" i="58"/>
  <c r="F2390" i="58"/>
  <c r="J2384" i="58"/>
  <c r="J2385" i="58"/>
  <c r="J2386" i="58"/>
  <c r="J2387" i="58"/>
  <c r="J2388" i="58"/>
  <c r="J2389" i="58"/>
  <c r="J2390" i="58"/>
  <c r="K2384" i="58"/>
  <c r="K2385" i="58"/>
  <c r="K2386" i="58"/>
  <c r="K2387" i="58"/>
  <c r="K2388" i="58"/>
  <c r="K2389" i="58"/>
  <c r="K2390" i="58"/>
  <c r="M2384" i="58"/>
  <c r="M2385" i="58"/>
  <c r="M2386" i="58"/>
  <c r="M2387" i="58"/>
  <c r="M2388" i="58"/>
  <c r="M2389" i="58"/>
  <c r="M2390" i="58"/>
  <c r="P2384" i="58"/>
  <c r="P2385" i="58"/>
  <c r="P2386" i="58"/>
  <c r="P2387" i="58"/>
  <c r="P2388" i="58"/>
  <c r="P2389" i="58"/>
  <c r="P2390" i="58"/>
  <c r="Q2384" i="58"/>
  <c r="Q2385" i="58"/>
  <c r="Q2386" i="58"/>
  <c r="Q2387" i="58"/>
  <c r="Q2388" i="58"/>
  <c r="Q2389" i="58"/>
  <c r="Q2390" i="58"/>
  <c r="R2384" i="58"/>
  <c r="T2384" i="58" s="1"/>
  <c r="V2384" i="58" s="1"/>
  <c r="R2385" i="58"/>
  <c r="T2385" i="58" s="1"/>
  <c r="V2385" i="58" s="1"/>
  <c r="R2386" i="58"/>
  <c r="T2386" i="58" s="1"/>
  <c r="V2386" i="58" s="1"/>
  <c r="R2387" i="58"/>
  <c r="T2387" i="58" s="1"/>
  <c r="V2387" i="58" s="1"/>
  <c r="R2388" i="58"/>
  <c r="T2388" i="58" s="1"/>
  <c r="V2388" i="58" s="1"/>
  <c r="R2389" i="58"/>
  <c r="T2389" i="58" s="1"/>
  <c r="V2389" i="58" s="1"/>
  <c r="R2390" i="58"/>
  <c r="T2390" i="58" s="1"/>
  <c r="V2390" i="58" s="1"/>
  <c r="X2384" i="58"/>
  <c r="X2385" i="58"/>
  <c r="X2386" i="58"/>
  <c r="X2387" i="58"/>
  <c r="X2388" i="58"/>
  <c r="X2389" i="58"/>
  <c r="X2390" i="58"/>
  <c r="A2391" i="58"/>
  <c r="A2392" i="58"/>
  <c r="A2393" i="58"/>
  <c r="A2394" i="58"/>
  <c r="A2395" i="58"/>
  <c r="A2396" i="58"/>
  <c r="A2397" i="58"/>
  <c r="B2391" i="58"/>
  <c r="B2392" i="58"/>
  <c r="B2393" i="58"/>
  <c r="B2394" i="58"/>
  <c r="B2395" i="58"/>
  <c r="B2396" i="58"/>
  <c r="B2397" i="58"/>
  <c r="D2391" i="58"/>
  <c r="E2391" i="58" s="1"/>
  <c r="D2392" i="58"/>
  <c r="E2392" i="58" s="1"/>
  <c r="D2393" i="58"/>
  <c r="E2393" i="58" s="1"/>
  <c r="D2394" i="58"/>
  <c r="E2394" i="58" s="1"/>
  <c r="D2395" i="58"/>
  <c r="E2395" i="58" s="1"/>
  <c r="D2396" i="58"/>
  <c r="E2396" i="58" s="1"/>
  <c r="D2397" i="58"/>
  <c r="E2397" i="58" s="1"/>
  <c r="F2391" i="58"/>
  <c r="F2392" i="58"/>
  <c r="F2393" i="58"/>
  <c r="F2394" i="58"/>
  <c r="F2395" i="58"/>
  <c r="F2396" i="58"/>
  <c r="F2397" i="58"/>
  <c r="J2391" i="58"/>
  <c r="J2392" i="58"/>
  <c r="J2393" i="58"/>
  <c r="J2394" i="58"/>
  <c r="J2395" i="58"/>
  <c r="J2396" i="58"/>
  <c r="J2397" i="58"/>
  <c r="K2391" i="58"/>
  <c r="K2392" i="58"/>
  <c r="K2393" i="58"/>
  <c r="K2394" i="58"/>
  <c r="K2395" i="58"/>
  <c r="K2396" i="58"/>
  <c r="K2397" i="58"/>
  <c r="M2391" i="58"/>
  <c r="M2392" i="58"/>
  <c r="M2393" i="58"/>
  <c r="M2394" i="58"/>
  <c r="M2395" i="58"/>
  <c r="M2396" i="58"/>
  <c r="M2397" i="58"/>
  <c r="P2391" i="58"/>
  <c r="P2392" i="58"/>
  <c r="P2393" i="58"/>
  <c r="P2394" i="58"/>
  <c r="P2395" i="58"/>
  <c r="P2396" i="58"/>
  <c r="P2397" i="58"/>
  <c r="Q2391" i="58"/>
  <c r="Q2392" i="58"/>
  <c r="Q2393" i="58"/>
  <c r="Q2394" i="58"/>
  <c r="Q2395" i="58"/>
  <c r="Q2396" i="58"/>
  <c r="Q2397" i="58"/>
  <c r="R2391" i="58"/>
  <c r="T2391" i="58" s="1"/>
  <c r="V2391" i="58" s="1"/>
  <c r="R2392" i="58"/>
  <c r="T2392" i="58" s="1"/>
  <c r="V2392" i="58" s="1"/>
  <c r="R2393" i="58"/>
  <c r="T2393" i="58" s="1"/>
  <c r="V2393" i="58" s="1"/>
  <c r="R2394" i="58"/>
  <c r="T2394" i="58" s="1"/>
  <c r="V2394" i="58" s="1"/>
  <c r="R2395" i="58"/>
  <c r="T2395" i="58" s="1"/>
  <c r="V2395" i="58" s="1"/>
  <c r="R2396" i="58"/>
  <c r="T2396" i="58" s="1"/>
  <c r="V2396" i="58" s="1"/>
  <c r="R2397" i="58"/>
  <c r="T2397" i="58" s="1"/>
  <c r="V2397" i="58" s="1"/>
  <c r="X2391" i="58"/>
  <c r="X2392" i="58"/>
  <c r="X2393" i="58"/>
  <c r="X2394" i="58"/>
  <c r="X2395" i="58"/>
  <c r="X2396" i="58"/>
  <c r="X2397" i="58"/>
  <c r="A2398" i="58"/>
  <c r="A2399" i="58"/>
  <c r="A2400" i="58"/>
  <c r="A2401" i="58"/>
  <c r="A2402" i="58"/>
  <c r="A2403" i="58"/>
  <c r="A2404" i="58"/>
  <c r="B2398" i="58"/>
  <c r="B2399" i="58"/>
  <c r="B2400" i="58"/>
  <c r="B2401" i="58"/>
  <c r="B2402" i="58"/>
  <c r="B2403" i="58"/>
  <c r="B2404" i="58"/>
  <c r="D2398" i="58"/>
  <c r="E2398" i="58" s="1"/>
  <c r="D2399" i="58"/>
  <c r="E2399" i="58" s="1"/>
  <c r="D2400" i="58"/>
  <c r="E2400" i="58" s="1"/>
  <c r="D2401" i="58"/>
  <c r="E2401" i="58" s="1"/>
  <c r="D2402" i="58"/>
  <c r="E2402" i="58" s="1"/>
  <c r="D2403" i="58"/>
  <c r="E2403" i="58" s="1"/>
  <c r="D2404" i="58"/>
  <c r="E2404" i="58" s="1"/>
  <c r="F2398" i="58"/>
  <c r="F2399" i="58"/>
  <c r="F2400" i="58"/>
  <c r="F2401" i="58"/>
  <c r="F2402" i="58"/>
  <c r="F2403" i="58"/>
  <c r="F2404" i="58"/>
  <c r="J2398" i="58"/>
  <c r="J2399" i="58"/>
  <c r="J2400" i="58"/>
  <c r="J2401" i="58"/>
  <c r="J2402" i="58"/>
  <c r="J2403" i="58"/>
  <c r="J2404" i="58"/>
  <c r="K2398" i="58"/>
  <c r="K2399" i="58"/>
  <c r="K2400" i="58"/>
  <c r="K2401" i="58"/>
  <c r="K2402" i="58"/>
  <c r="K2403" i="58"/>
  <c r="K2404" i="58"/>
  <c r="M2398" i="58"/>
  <c r="M2399" i="58"/>
  <c r="M2400" i="58"/>
  <c r="M2401" i="58"/>
  <c r="M2402" i="58"/>
  <c r="M2403" i="58"/>
  <c r="M2404" i="58"/>
  <c r="P2398" i="58"/>
  <c r="P2399" i="58"/>
  <c r="P2400" i="58"/>
  <c r="P2401" i="58"/>
  <c r="P2402" i="58"/>
  <c r="P2403" i="58"/>
  <c r="P2404" i="58"/>
  <c r="Q2398" i="58"/>
  <c r="Q2399" i="58"/>
  <c r="Q2400" i="58"/>
  <c r="Q2401" i="58"/>
  <c r="Q2402" i="58"/>
  <c r="Q2403" i="58"/>
  <c r="Q2404" i="58"/>
  <c r="R2398" i="58"/>
  <c r="T2398" i="58" s="1"/>
  <c r="V2398" i="58" s="1"/>
  <c r="R2399" i="58"/>
  <c r="T2399" i="58" s="1"/>
  <c r="V2399" i="58" s="1"/>
  <c r="R2400" i="58"/>
  <c r="T2400" i="58" s="1"/>
  <c r="V2400" i="58" s="1"/>
  <c r="R2401" i="58"/>
  <c r="T2401" i="58" s="1"/>
  <c r="V2401" i="58" s="1"/>
  <c r="R2402" i="58"/>
  <c r="T2402" i="58" s="1"/>
  <c r="V2402" i="58" s="1"/>
  <c r="R2403" i="58"/>
  <c r="T2403" i="58" s="1"/>
  <c r="V2403" i="58" s="1"/>
  <c r="R2404" i="58"/>
  <c r="T2404" i="58" s="1"/>
  <c r="V2404" i="58" s="1"/>
  <c r="X2398" i="58"/>
  <c r="X2399" i="58"/>
  <c r="X2400" i="58"/>
  <c r="X2401" i="58"/>
  <c r="X2402" i="58"/>
  <c r="X2403" i="58"/>
  <c r="X2404" i="58"/>
  <c r="A2405" i="58"/>
  <c r="A2406" i="58"/>
  <c r="A2407" i="58"/>
  <c r="A2408" i="58"/>
  <c r="A2409" i="58"/>
  <c r="A2419" i="58"/>
  <c r="A2482" i="58"/>
  <c r="B2405" i="58"/>
  <c r="B2406" i="58"/>
  <c r="B2407" i="58"/>
  <c r="B2408" i="58"/>
  <c r="B2409" i="58"/>
  <c r="B2419" i="58"/>
  <c r="B2482" i="58"/>
  <c r="D2405" i="58"/>
  <c r="E2405" i="58" s="1"/>
  <c r="D2406" i="58"/>
  <c r="E2406" i="58" s="1"/>
  <c r="D2407" i="58"/>
  <c r="E2407" i="58" s="1"/>
  <c r="D2408" i="58"/>
  <c r="E2408" i="58" s="1"/>
  <c r="D2409" i="58"/>
  <c r="E2409" i="58" s="1"/>
  <c r="D2419" i="58"/>
  <c r="E2419" i="58" s="1"/>
  <c r="D2482" i="58"/>
  <c r="E2482" i="58" s="1"/>
  <c r="F2405" i="58"/>
  <c r="F2406" i="58"/>
  <c r="F2407" i="58"/>
  <c r="F2408" i="58"/>
  <c r="F2409" i="58"/>
  <c r="F2419" i="58"/>
  <c r="F2482" i="58"/>
  <c r="J2405" i="58"/>
  <c r="J2406" i="58"/>
  <c r="J2407" i="58"/>
  <c r="J2408" i="58"/>
  <c r="J2409" i="58"/>
  <c r="J2419" i="58"/>
  <c r="J2482" i="58"/>
  <c r="K2405" i="58"/>
  <c r="K2406" i="58"/>
  <c r="K2407" i="58"/>
  <c r="K2408" i="58"/>
  <c r="K2409" i="58"/>
  <c r="K2419" i="58"/>
  <c r="K2482" i="58"/>
  <c r="M2405" i="58"/>
  <c r="M2406" i="58"/>
  <c r="M2407" i="58"/>
  <c r="M2408" i="58"/>
  <c r="M2409" i="58"/>
  <c r="M2419" i="58"/>
  <c r="M2482" i="58"/>
  <c r="P2405" i="58"/>
  <c r="P2406" i="58"/>
  <c r="P2407" i="58"/>
  <c r="P2408" i="58"/>
  <c r="P2409" i="58"/>
  <c r="P2419" i="58"/>
  <c r="P2482" i="58"/>
  <c r="Q2405" i="58"/>
  <c r="Q2406" i="58"/>
  <c r="Q2407" i="58"/>
  <c r="Q2408" i="58"/>
  <c r="Q2409" i="58"/>
  <c r="Q2419" i="58"/>
  <c r="Q2482" i="58"/>
  <c r="R2405" i="58"/>
  <c r="T2405" i="58" s="1"/>
  <c r="V2405" i="58" s="1"/>
  <c r="R2406" i="58"/>
  <c r="T2406" i="58" s="1"/>
  <c r="V2406" i="58" s="1"/>
  <c r="R2407" i="58"/>
  <c r="T2407" i="58" s="1"/>
  <c r="V2407" i="58" s="1"/>
  <c r="R2408" i="58"/>
  <c r="T2408" i="58" s="1"/>
  <c r="V2408" i="58" s="1"/>
  <c r="R2409" i="58"/>
  <c r="T2409" i="58" s="1"/>
  <c r="V2409" i="58" s="1"/>
  <c r="R2419" i="58"/>
  <c r="T2419" i="58" s="1"/>
  <c r="V2419" i="58" s="1"/>
  <c r="R2482" i="58"/>
  <c r="T2482" i="58" s="1"/>
  <c r="V2482" i="58" s="1"/>
  <c r="X2405" i="58"/>
  <c r="X2406" i="58"/>
  <c r="X2407" i="58"/>
  <c r="X2408" i="58"/>
  <c r="X2409" i="58"/>
  <c r="X2419" i="58"/>
  <c r="X2482" i="58"/>
  <c r="A2483" i="58"/>
  <c r="A2484" i="58"/>
  <c r="A2485" i="58"/>
  <c r="A2486" i="58"/>
  <c r="A2487" i="58"/>
  <c r="A2488" i="58"/>
  <c r="A2489" i="58"/>
  <c r="B2483" i="58"/>
  <c r="B2484" i="58"/>
  <c r="B2485" i="58"/>
  <c r="B2486" i="58"/>
  <c r="B2487" i="58"/>
  <c r="B2488" i="58"/>
  <c r="B2489" i="58"/>
  <c r="D2483" i="58"/>
  <c r="E2483" i="58" s="1"/>
  <c r="D2484" i="58"/>
  <c r="E2484" i="58" s="1"/>
  <c r="D2485" i="58"/>
  <c r="E2485" i="58" s="1"/>
  <c r="D2486" i="58"/>
  <c r="E2486" i="58" s="1"/>
  <c r="D2487" i="58"/>
  <c r="E2487" i="58" s="1"/>
  <c r="D2488" i="58"/>
  <c r="E2488" i="58" s="1"/>
  <c r="D2489" i="58"/>
  <c r="E2489" i="58" s="1"/>
  <c r="F2483" i="58"/>
  <c r="F2484" i="58"/>
  <c r="F2485" i="58"/>
  <c r="F2486" i="58"/>
  <c r="F2487" i="58"/>
  <c r="F2488" i="58"/>
  <c r="F2489" i="58"/>
  <c r="J2483" i="58"/>
  <c r="J2484" i="58"/>
  <c r="J2485" i="58"/>
  <c r="J2486" i="58"/>
  <c r="J2487" i="58"/>
  <c r="J2488" i="58"/>
  <c r="J2489" i="58"/>
  <c r="K2483" i="58"/>
  <c r="K2484" i="58"/>
  <c r="K2485" i="58"/>
  <c r="K2486" i="58"/>
  <c r="K2487" i="58"/>
  <c r="K2488" i="58"/>
  <c r="K2489" i="58"/>
  <c r="M2483" i="58"/>
  <c r="M2484" i="58"/>
  <c r="M2485" i="58"/>
  <c r="M2486" i="58"/>
  <c r="M2487" i="58"/>
  <c r="M2488" i="58"/>
  <c r="M2489" i="58"/>
  <c r="P2483" i="58"/>
  <c r="P2484" i="58"/>
  <c r="P2485" i="58"/>
  <c r="P2486" i="58"/>
  <c r="P2487" i="58"/>
  <c r="P2488" i="58"/>
  <c r="P2489" i="58"/>
  <c r="Q2483" i="58"/>
  <c r="Q2484" i="58"/>
  <c r="Q2485" i="58"/>
  <c r="Q2486" i="58"/>
  <c r="Q2487" i="58"/>
  <c r="Q2488" i="58"/>
  <c r="Q2489" i="58"/>
  <c r="R2483" i="58"/>
  <c r="T2483" i="58" s="1"/>
  <c r="V2483" i="58" s="1"/>
  <c r="R2484" i="58"/>
  <c r="T2484" i="58" s="1"/>
  <c r="V2484" i="58" s="1"/>
  <c r="R2485" i="58"/>
  <c r="T2485" i="58" s="1"/>
  <c r="V2485" i="58" s="1"/>
  <c r="R2486" i="58"/>
  <c r="T2486" i="58" s="1"/>
  <c r="V2486" i="58" s="1"/>
  <c r="R2487" i="58"/>
  <c r="T2487" i="58" s="1"/>
  <c r="V2487" i="58" s="1"/>
  <c r="R2488" i="58"/>
  <c r="T2488" i="58" s="1"/>
  <c r="V2488" i="58" s="1"/>
  <c r="R2489" i="58"/>
  <c r="T2489" i="58" s="1"/>
  <c r="V2489" i="58" s="1"/>
  <c r="X2483" i="58"/>
  <c r="X2484" i="58"/>
  <c r="X2485" i="58"/>
  <c r="X2486" i="58"/>
  <c r="X2487" i="58"/>
  <c r="X2488" i="58"/>
  <c r="X2489" i="58"/>
  <c r="A2490" i="58"/>
  <c r="A2491" i="58"/>
  <c r="A2492" i="58"/>
  <c r="A2493" i="58"/>
  <c r="A2494" i="58"/>
  <c r="A2555" i="58"/>
  <c r="A2556" i="58"/>
  <c r="B2490" i="58"/>
  <c r="B2491" i="58"/>
  <c r="B2492" i="58"/>
  <c r="B2493" i="58"/>
  <c r="B2494" i="58"/>
  <c r="B2555" i="58"/>
  <c r="B2556" i="58"/>
  <c r="D2490" i="58"/>
  <c r="E2490" i="58" s="1"/>
  <c r="D2491" i="58"/>
  <c r="E2491" i="58" s="1"/>
  <c r="D2492" i="58"/>
  <c r="E2492" i="58" s="1"/>
  <c r="D2493" i="58"/>
  <c r="E2493" i="58" s="1"/>
  <c r="D2494" i="58"/>
  <c r="E2494" i="58" s="1"/>
  <c r="D2555" i="58"/>
  <c r="E2555" i="58" s="1"/>
  <c r="D2556" i="58"/>
  <c r="E2556" i="58" s="1"/>
  <c r="F2490" i="58"/>
  <c r="F2491" i="58"/>
  <c r="F2492" i="58"/>
  <c r="F2493" i="58"/>
  <c r="F2494" i="58"/>
  <c r="F2555" i="58"/>
  <c r="F2556" i="58"/>
  <c r="J2490" i="58"/>
  <c r="J2491" i="58"/>
  <c r="J2492" i="58"/>
  <c r="J2493" i="58"/>
  <c r="J2494" i="58"/>
  <c r="J2555" i="58"/>
  <c r="J2556" i="58"/>
  <c r="K2490" i="58"/>
  <c r="K2491" i="58"/>
  <c r="K2492" i="58"/>
  <c r="K2493" i="58"/>
  <c r="K2494" i="58"/>
  <c r="K2555" i="58"/>
  <c r="K2556" i="58"/>
  <c r="M2490" i="58"/>
  <c r="M2491" i="58"/>
  <c r="M2492" i="58"/>
  <c r="M2493" i="58"/>
  <c r="M2494" i="58"/>
  <c r="M2555" i="58"/>
  <c r="M2556" i="58"/>
  <c r="P2490" i="58"/>
  <c r="P2491" i="58"/>
  <c r="P2492" i="58"/>
  <c r="P2493" i="58"/>
  <c r="P2494" i="58"/>
  <c r="P2555" i="58"/>
  <c r="P2556" i="58"/>
  <c r="Q2490" i="58"/>
  <c r="Q2491" i="58"/>
  <c r="Q2492" i="58"/>
  <c r="Q2493" i="58"/>
  <c r="Q2494" i="58"/>
  <c r="Q2555" i="58"/>
  <c r="Q2556" i="58"/>
  <c r="R2490" i="58"/>
  <c r="T2490" i="58" s="1"/>
  <c r="V2490" i="58" s="1"/>
  <c r="R2491" i="58"/>
  <c r="T2491" i="58" s="1"/>
  <c r="V2491" i="58" s="1"/>
  <c r="R2492" i="58"/>
  <c r="T2492" i="58" s="1"/>
  <c r="V2492" i="58" s="1"/>
  <c r="R2493" i="58"/>
  <c r="T2493" i="58" s="1"/>
  <c r="V2493" i="58" s="1"/>
  <c r="R2494" i="58"/>
  <c r="T2494" i="58" s="1"/>
  <c r="V2494" i="58" s="1"/>
  <c r="R2555" i="58"/>
  <c r="T2555" i="58" s="1"/>
  <c r="V2555" i="58" s="1"/>
  <c r="R2556" i="58"/>
  <c r="T2556" i="58" s="1"/>
  <c r="V2556" i="58" s="1"/>
  <c r="X2490" i="58"/>
  <c r="X2491" i="58"/>
  <c r="X2492" i="58"/>
  <c r="X2493" i="58"/>
  <c r="X2494" i="58"/>
  <c r="X2555" i="58"/>
  <c r="X2556" i="58"/>
  <c r="A2557" i="58"/>
  <c r="A2558" i="58"/>
  <c r="A2559" i="58"/>
  <c r="A2560" i="58"/>
  <c r="A2561" i="58"/>
  <c r="A2562" i="58"/>
  <c r="A2563" i="58"/>
  <c r="B2557" i="58"/>
  <c r="B2558" i="58"/>
  <c r="B2559" i="58"/>
  <c r="B2560" i="58"/>
  <c r="B2561" i="58"/>
  <c r="B2562" i="58"/>
  <c r="B2563" i="58"/>
  <c r="D2557" i="58"/>
  <c r="E2557" i="58" s="1"/>
  <c r="D2558" i="58"/>
  <c r="E2558" i="58" s="1"/>
  <c r="D2559" i="58"/>
  <c r="E2559" i="58" s="1"/>
  <c r="D2560" i="58"/>
  <c r="E2560" i="58" s="1"/>
  <c r="D2561" i="58"/>
  <c r="E2561" i="58" s="1"/>
  <c r="D2562" i="58"/>
  <c r="E2562" i="58" s="1"/>
  <c r="D2563" i="58"/>
  <c r="E2563" i="58" s="1"/>
  <c r="F2557" i="58"/>
  <c r="F2558" i="58"/>
  <c r="F2559" i="58"/>
  <c r="F2560" i="58"/>
  <c r="F2561" i="58"/>
  <c r="F2562" i="58"/>
  <c r="F2563" i="58"/>
  <c r="J2557" i="58"/>
  <c r="J2558" i="58"/>
  <c r="J2559" i="58"/>
  <c r="J2560" i="58"/>
  <c r="J2561" i="58"/>
  <c r="J2562" i="58"/>
  <c r="J2563" i="58"/>
  <c r="K2557" i="58"/>
  <c r="K2558" i="58"/>
  <c r="K2559" i="58"/>
  <c r="K2560" i="58"/>
  <c r="K2561" i="58"/>
  <c r="K2562" i="58"/>
  <c r="K2563" i="58"/>
  <c r="M2557" i="58"/>
  <c r="M2558" i="58"/>
  <c r="M2559" i="58"/>
  <c r="M2560" i="58"/>
  <c r="M2561" i="58"/>
  <c r="M2562" i="58"/>
  <c r="M2563" i="58"/>
  <c r="P2557" i="58"/>
  <c r="P2558" i="58"/>
  <c r="P2559" i="58"/>
  <c r="P2560" i="58"/>
  <c r="P2561" i="58"/>
  <c r="P2562" i="58"/>
  <c r="P2563" i="58"/>
  <c r="Q2557" i="58"/>
  <c r="Q2558" i="58"/>
  <c r="Q2559" i="58"/>
  <c r="Q2560" i="58"/>
  <c r="Q2561" i="58"/>
  <c r="Q2562" i="58"/>
  <c r="Q2563" i="58"/>
  <c r="R2557" i="58"/>
  <c r="T2557" i="58" s="1"/>
  <c r="V2557" i="58" s="1"/>
  <c r="R2558" i="58"/>
  <c r="T2558" i="58" s="1"/>
  <c r="V2558" i="58" s="1"/>
  <c r="R2559" i="58"/>
  <c r="T2559" i="58" s="1"/>
  <c r="V2559" i="58" s="1"/>
  <c r="R2560" i="58"/>
  <c r="T2560" i="58" s="1"/>
  <c r="V2560" i="58" s="1"/>
  <c r="R2561" i="58"/>
  <c r="T2561" i="58" s="1"/>
  <c r="V2561" i="58" s="1"/>
  <c r="R2562" i="58"/>
  <c r="T2562" i="58" s="1"/>
  <c r="V2562" i="58" s="1"/>
  <c r="R2563" i="58"/>
  <c r="T2563" i="58" s="1"/>
  <c r="V2563" i="58" s="1"/>
  <c r="X2557" i="58"/>
  <c r="X2558" i="58"/>
  <c r="X2559" i="58"/>
  <c r="X2560" i="58"/>
  <c r="X2561" i="58"/>
  <c r="X2562" i="58"/>
  <c r="X2563" i="58"/>
  <c r="A2340" i="58"/>
  <c r="B2340" i="58"/>
  <c r="D2340" i="58"/>
  <c r="E2340" i="58" s="1"/>
  <c r="F2340" i="58"/>
  <c r="J2340" i="58"/>
  <c r="K2340" i="58"/>
  <c r="M2340" i="58"/>
  <c r="P2340" i="58"/>
  <c r="Q2340" i="58"/>
  <c r="R2340" i="58"/>
  <c r="T2340" i="58" s="1"/>
  <c r="V2340" i="58" s="1"/>
  <c r="X2340" i="58"/>
  <c r="Y2428" i="58" l="1"/>
  <c r="AN2428" i="58" s="1"/>
  <c r="Y2493" i="58"/>
  <c r="AN2493" i="58" s="1"/>
  <c r="W2415" i="58"/>
  <c r="Y2415" i="58"/>
  <c r="AN2415" i="58" s="1"/>
  <c r="Y2416" i="58"/>
  <c r="AN2416" i="58" s="1"/>
  <c r="W2416" i="58"/>
  <c r="Y2417" i="58"/>
  <c r="AN2417" i="58" s="1"/>
  <c r="W2417" i="58"/>
  <c r="Y2418" i="58"/>
  <c r="AN2418" i="58" s="1"/>
  <c r="W2418" i="58"/>
  <c r="W2410" i="58"/>
  <c r="Y2412" i="58"/>
  <c r="AN2412" i="58" s="1"/>
  <c r="W2412" i="58"/>
  <c r="Y2411" i="58"/>
  <c r="AN2411" i="58" s="1"/>
  <c r="W2411" i="58"/>
  <c r="Y2414" i="58"/>
  <c r="AN2414" i="58" s="1"/>
  <c r="W2414" i="58"/>
  <c r="Y2413" i="58"/>
  <c r="AN2413" i="58" s="1"/>
  <c r="W2413" i="58"/>
  <c r="Y2380" i="58"/>
  <c r="AN2380" i="58" s="1"/>
  <c r="Y2410" i="58"/>
  <c r="AN2410" i="58" s="1"/>
  <c r="W2381" i="58"/>
  <c r="W2388" i="58"/>
  <c r="Y2387" i="58"/>
  <c r="AN2387" i="58" s="1"/>
  <c r="Y2381" i="58"/>
  <c r="AN2381" i="58" s="1"/>
  <c r="Y2377" i="58"/>
  <c r="AN2377" i="58" s="1"/>
  <c r="W2377" i="58"/>
  <c r="Y2379" i="58"/>
  <c r="AN2379" i="58" s="1"/>
  <c r="W2379" i="58"/>
  <c r="W2382" i="58"/>
  <c r="Y2382" i="58"/>
  <c r="AN2382" i="58" s="1"/>
  <c r="Y2378" i="58"/>
  <c r="AN2378" i="58" s="1"/>
  <c r="W2378" i="58"/>
  <c r="W2383" i="58"/>
  <c r="Y2383" i="58"/>
  <c r="AN2383" i="58" s="1"/>
  <c r="W2380" i="58"/>
  <c r="W2395" i="58"/>
  <c r="Y2388" i="58"/>
  <c r="AN2388" i="58" s="1"/>
  <c r="W2409" i="58"/>
  <c r="Y2386" i="58"/>
  <c r="AN2386" i="58" s="1"/>
  <c r="W2386" i="58"/>
  <c r="W2389" i="58"/>
  <c r="Y2389" i="58"/>
  <c r="AN2389" i="58" s="1"/>
  <c r="W2394" i="58"/>
  <c r="Y2394" i="58"/>
  <c r="AN2394" i="58" s="1"/>
  <c r="Y2385" i="58"/>
  <c r="AN2385" i="58" s="1"/>
  <c r="W2385" i="58"/>
  <c r="Y2384" i="58"/>
  <c r="AN2384" i="58" s="1"/>
  <c r="W2384" i="58"/>
  <c r="W2390" i="58"/>
  <c r="Y2390" i="58"/>
  <c r="AN2390" i="58" s="1"/>
  <c r="W2401" i="58"/>
  <c r="W2387" i="58"/>
  <c r="Y2395" i="58"/>
  <c r="AN2395" i="58" s="1"/>
  <c r="Y2402" i="58"/>
  <c r="AN2402" i="58" s="1"/>
  <c r="W2402" i="58"/>
  <c r="W2392" i="58"/>
  <c r="Y2392" i="58"/>
  <c r="AN2392" i="58" s="1"/>
  <c r="Y2391" i="58"/>
  <c r="AN2391" i="58" s="1"/>
  <c r="W2391" i="58"/>
  <c r="Y2393" i="58"/>
  <c r="AN2393" i="58" s="1"/>
  <c r="W2393" i="58"/>
  <c r="W2397" i="58"/>
  <c r="Y2397" i="58"/>
  <c r="AN2397" i="58" s="1"/>
  <c r="W2396" i="58"/>
  <c r="Y2396" i="58"/>
  <c r="AN2396" i="58" s="1"/>
  <c r="Y2408" i="58"/>
  <c r="AN2408" i="58" s="1"/>
  <c r="Y2399" i="58"/>
  <c r="AN2399" i="58" s="1"/>
  <c r="W2399" i="58"/>
  <c r="Y2398" i="58"/>
  <c r="AN2398" i="58" s="1"/>
  <c r="W2398" i="58"/>
  <c r="Y2400" i="58"/>
  <c r="AN2400" i="58" s="1"/>
  <c r="W2400" i="58"/>
  <c r="W2404" i="58"/>
  <c r="Y2404" i="58"/>
  <c r="AN2404" i="58" s="1"/>
  <c r="W2403" i="58"/>
  <c r="Y2403" i="58"/>
  <c r="AN2403" i="58" s="1"/>
  <c r="W2561" i="58"/>
  <c r="Y2401" i="58"/>
  <c r="AN2401" i="58" s="1"/>
  <c r="Y2409" i="58"/>
  <c r="AN2409" i="58" s="1"/>
  <c r="Y2486" i="58"/>
  <c r="AN2486" i="58" s="1"/>
  <c r="W2419" i="58"/>
  <c r="Y2419" i="58"/>
  <c r="AN2419" i="58" s="1"/>
  <c r="Y2406" i="58"/>
  <c r="AN2406" i="58" s="1"/>
  <c r="W2406" i="58"/>
  <c r="Y2405" i="58"/>
  <c r="AN2405" i="58" s="1"/>
  <c r="W2405" i="58"/>
  <c r="Y2407" i="58"/>
  <c r="AN2407" i="58" s="1"/>
  <c r="W2407" i="58"/>
  <c r="W2482" i="58"/>
  <c r="Y2482" i="58"/>
  <c r="AN2482" i="58" s="1"/>
  <c r="W2408" i="58"/>
  <c r="W2494" i="58"/>
  <c r="W2560" i="58"/>
  <c r="W2488" i="58"/>
  <c r="Y2488" i="58"/>
  <c r="AN2488" i="58" s="1"/>
  <c r="W2487" i="58"/>
  <c r="Y2487" i="58"/>
  <c r="AN2487" i="58" s="1"/>
  <c r="Y2483" i="58"/>
  <c r="AN2483" i="58" s="1"/>
  <c r="W2483" i="58"/>
  <c r="Y2485" i="58"/>
  <c r="AN2485" i="58" s="1"/>
  <c r="W2485" i="58"/>
  <c r="Y2484" i="58"/>
  <c r="AN2484" i="58" s="1"/>
  <c r="W2484" i="58"/>
  <c r="Y2489" i="58"/>
  <c r="AN2489" i="58" s="1"/>
  <c r="W2489" i="58"/>
  <c r="W2486" i="58"/>
  <c r="Y2494" i="58"/>
  <c r="AN2494" i="58" s="1"/>
  <c r="W2556" i="58"/>
  <c r="Y2556" i="58"/>
  <c r="AN2556" i="58" s="1"/>
  <c r="Y2491" i="58"/>
  <c r="AN2491" i="58" s="1"/>
  <c r="W2491" i="58"/>
  <c r="W2555" i="58"/>
  <c r="Y2555" i="58"/>
  <c r="AN2555" i="58" s="1"/>
  <c r="W2490" i="58"/>
  <c r="Y2490" i="58"/>
  <c r="AN2490" i="58" s="1"/>
  <c r="Y2492" i="58"/>
  <c r="AN2492" i="58" s="1"/>
  <c r="W2492" i="58"/>
  <c r="W2493" i="58"/>
  <c r="Y2561" i="58"/>
  <c r="AN2561" i="58" s="1"/>
  <c r="W2562" i="58"/>
  <c r="Y2562" i="58"/>
  <c r="AN2562" i="58" s="1"/>
  <c r="Y2557" i="58"/>
  <c r="AN2557" i="58" s="1"/>
  <c r="W2557" i="58"/>
  <c r="W2558" i="58"/>
  <c r="Y2558" i="58"/>
  <c r="AN2558" i="58" s="1"/>
  <c r="Y2559" i="58"/>
  <c r="AN2559" i="58" s="1"/>
  <c r="W2559" i="58"/>
  <c r="W2563" i="58"/>
  <c r="Y2563" i="58"/>
  <c r="AN2563" i="58" s="1"/>
  <c r="Y2560" i="58"/>
  <c r="AN2560" i="58" s="1"/>
  <c r="W2340" i="58"/>
  <c r="Y2340" i="58"/>
  <c r="AN2340" i="58" s="1"/>
  <c r="A2308" i="58"/>
  <c r="A2309" i="58"/>
  <c r="A2310" i="58"/>
  <c r="A2311" i="58"/>
  <c r="A2312" i="58"/>
  <c r="A2313" i="58"/>
  <c r="A2314" i="58"/>
  <c r="A2315" i="58"/>
  <c r="A2316" i="58"/>
  <c r="A2317" i="58"/>
  <c r="A2318" i="58"/>
  <c r="B2308" i="58"/>
  <c r="B2309" i="58"/>
  <c r="B2310" i="58"/>
  <c r="B2311" i="58"/>
  <c r="B2312" i="58"/>
  <c r="B2313" i="58"/>
  <c r="B2314" i="58"/>
  <c r="B2315" i="58"/>
  <c r="B2316" i="58"/>
  <c r="B2317" i="58"/>
  <c r="B2318" i="58"/>
  <c r="D2308" i="58"/>
  <c r="E2308" i="58" s="1"/>
  <c r="D2309" i="58"/>
  <c r="E2309" i="58" s="1"/>
  <c r="D2310" i="58"/>
  <c r="E2310" i="58" s="1"/>
  <c r="D2311" i="58"/>
  <c r="E2311" i="58" s="1"/>
  <c r="D2312" i="58"/>
  <c r="E2312" i="58" s="1"/>
  <c r="D2313" i="58"/>
  <c r="E2313" i="58" s="1"/>
  <c r="D2314" i="58"/>
  <c r="E2314" i="58" s="1"/>
  <c r="D2315" i="58"/>
  <c r="E2315" i="58" s="1"/>
  <c r="D2316" i="58"/>
  <c r="E2316" i="58" s="1"/>
  <c r="D2317" i="58"/>
  <c r="E2317" i="58" s="1"/>
  <c r="D2318" i="58"/>
  <c r="E2318" i="58" s="1"/>
  <c r="F2308" i="58"/>
  <c r="F2309" i="58"/>
  <c r="F2310" i="58"/>
  <c r="F2311" i="58"/>
  <c r="F2312" i="58"/>
  <c r="F2313" i="58"/>
  <c r="F2314" i="58"/>
  <c r="F2315" i="58"/>
  <c r="F2316" i="58"/>
  <c r="F2317" i="58"/>
  <c r="F2318" i="58"/>
  <c r="J2308" i="58"/>
  <c r="J2309" i="58"/>
  <c r="J2310" i="58"/>
  <c r="J2311" i="58"/>
  <c r="J2312" i="58"/>
  <c r="J2313" i="58"/>
  <c r="J2314" i="58"/>
  <c r="J2315" i="58"/>
  <c r="J2316" i="58"/>
  <c r="J2317" i="58"/>
  <c r="J2318" i="58"/>
  <c r="K2308" i="58"/>
  <c r="K2309" i="58"/>
  <c r="K2310" i="58"/>
  <c r="K2311" i="58"/>
  <c r="K2312" i="58"/>
  <c r="K2313" i="58"/>
  <c r="K2314" i="58"/>
  <c r="K2315" i="58"/>
  <c r="K2316" i="58"/>
  <c r="K2317" i="58"/>
  <c r="K2318" i="58"/>
  <c r="M2308" i="58"/>
  <c r="M2309" i="58"/>
  <c r="M2310" i="58"/>
  <c r="M2311" i="58"/>
  <c r="M2312" i="58"/>
  <c r="M2313" i="58"/>
  <c r="M2314" i="58"/>
  <c r="M2315" i="58"/>
  <c r="M2316" i="58"/>
  <c r="M2317" i="58"/>
  <c r="M2318" i="58"/>
  <c r="P2308" i="58"/>
  <c r="P2309" i="58"/>
  <c r="P2310" i="58"/>
  <c r="P2311" i="58"/>
  <c r="P2312" i="58"/>
  <c r="P2313" i="58"/>
  <c r="P2314" i="58"/>
  <c r="P2315" i="58"/>
  <c r="P2316" i="58"/>
  <c r="P2317" i="58"/>
  <c r="P2318" i="58"/>
  <c r="Q2308" i="58"/>
  <c r="Q2309" i="58"/>
  <c r="Q2310" i="58"/>
  <c r="Q2311" i="58"/>
  <c r="Q2312" i="58"/>
  <c r="Q2313" i="58"/>
  <c r="Q2314" i="58"/>
  <c r="Q2315" i="58"/>
  <c r="Q2316" i="58"/>
  <c r="Q2317" i="58"/>
  <c r="Q2318" i="58"/>
  <c r="R2308" i="58"/>
  <c r="T2308" i="58" s="1"/>
  <c r="V2308" i="58" s="1"/>
  <c r="R2309" i="58"/>
  <c r="T2309" i="58" s="1"/>
  <c r="V2309" i="58" s="1"/>
  <c r="R2310" i="58"/>
  <c r="T2310" i="58" s="1"/>
  <c r="V2310" i="58" s="1"/>
  <c r="R2311" i="58"/>
  <c r="T2311" i="58" s="1"/>
  <c r="V2311" i="58" s="1"/>
  <c r="R2312" i="58"/>
  <c r="T2312" i="58" s="1"/>
  <c r="V2312" i="58" s="1"/>
  <c r="R2313" i="58"/>
  <c r="T2313" i="58" s="1"/>
  <c r="V2313" i="58" s="1"/>
  <c r="R2314" i="58"/>
  <c r="T2314" i="58" s="1"/>
  <c r="V2314" i="58" s="1"/>
  <c r="R2315" i="58"/>
  <c r="T2315" i="58" s="1"/>
  <c r="V2315" i="58" s="1"/>
  <c r="R2316" i="58"/>
  <c r="T2316" i="58" s="1"/>
  <c r="V2316" i="58" s="1"/>
  <c r="R2317" i="58"/>
  <c r="T2317" i="58" s="1"/>
  <c r="V2317" i="58" s="1"/>
  <c r="R2318" i="58"/>
  <c r="T2318" i="58" s="1"/>
  <c r="V2318" i="58" s="1"/>
  <c r="X2308" i="58"/>
  <c r="X2309" i="58"/>
  <c r="X2310" i="58"/>
  <c r="X2311" i="58"/>
  <c r="X2312" i="58"/>
  <c r="X2313" i="58"/>
  <c r="X2314" i="58"/>
  <c r="X2315" i="58"/>
  <c r="X2316" i="58"/>
  <c r="X2317" i="58"/>
  <c r="X2318" i="58"/>
  <c r="A2319" i="58"/>
  <c r="A2320" i="58"/>
  <c r="A2321" i="58"/>
  <c r="A2322" i="58"/>
  <c r="A2323" i="58"/>
  <c r="A2324" i="58"/>
  <c r="A2325" i="58"/>
  <c r="A2326" i="58"/>
  <c r="A2327" i="58"/>
  <c r="A2328" i="58"/>
  <c r="A2329" i="58"/>
  <c r="B2319" i="58"/>
  <c r="B2320" i="58"/>
  <c r="B2321" i="58"/>
  <c r="B2322" i="58"/>
  <c r="B2323" i="58"/>
  <c r="B2324" i="58"/>
  <c r="B2325" i="58"/>
  <c r="B2326" i="58"/>
  <c r="B2327" i="58"/>
  <c r="B2328" i="58"/>
  <c r="B2329" i="58"/>
  <c r="D2319" i="58"/>
  <c r="E2319" i="58" s="1"/>
  <c r="D2320" i="58"/>
  <c r="E2320" i="58" s="1"/>
  <c r="D2321" i="58"/>
  <c r="E2321" i="58" s="1"/>
  <c r="D2322" i="58"/>
  <c r="E2322" i="58" s="1"/>
  <c r="D2323" i="58"/>
  <c r="E2323" i="58" s="1"/>
  <c r="D2324" i="58"/>
  <c r="E2324" i="58" s="1"/>
  <c r="D2325" i="58"/>
  <c r="E2325" i="58" s="1"/>
  <c r="D2326" i="58"/>
  <c r="E2326" i="58" s="1"/>
  <c r="D2327" i="58"/>
  <c r="E2327" i="58" s="1"/>
  <c r="D2328" i="58"/>
  <c r="E2328" i="58" s="1"/>
  <c r="D2329" i="58"/>
  <c r="E2329" i="58" s="1"/>
  <c r="F2319" i="58"/>
  <c r="F2320" i="58"/>
  <c r="F2321" i="58"/>
  <c r="F2322" i="58"/>
  <c r="F2323" i="58"/>
  <c r="F2324" i="58"/>
  <c r="F2325" i="58"/>
  <c r="F2326" i="58"/>
  <c r="F2327" i="58"/>
  <c r="F2328" i="58"/>
  <c r="F2329" i="58"/>
  <c r="J2319" i="58"/>
  <c r="J2320" i="58"/>
  <c r="J2321" i="58"/>
  <c r="J2322" i="58"/>
  <c r="J2323" i="58"/>
  <c r="J2324" i="58"/>
  <c r="J2325" i="58"/>
  <c r="J2326" i="58"/>
  <c r="J2327" i="58"/>
  <c r="J2328" i="58"/>
  <c r="J2329" i="58"/>
  <c r="K2319" i="58"/>
  <c r="K2320" i="58"/>
  <c r="K2321" i="58"/>
  <c r="K2322" i="58"/>
  <c r="K2323" i="58"/>
  <c r="K2324" i="58"/>
  <c r="K2325" i="58"/>
  <c r="K2326" i="58"/>
  <c r="K2327" i="58"/>
  <c r="K2328" i="58"/>
  <c r="K2329" i="58"/>
  <c r="M2319" i="58"/>
  <c r="M2320" i="58"/>
  <c r="M2321" i="58"/>
  <c r="M2322" i="58"/>
  <c r="M2323" i="58"/>
  <c r="M2324" i="58"/>
  <c r="M2325" i="58"/>
  <c r="M2326" i="58"/>
  <c r="M2327" i="58"/>
  <c r="M2328" i="58"/>
  <c r="M2329" i="58"/>
  <c r="P2319" i="58"/>
  <c r="P2320" i="58"/>
  <c r="P2321" i="58"/>
  <c r="P2322" i="58"/>
  <c r="P2323" i="58"/>
  <c r="P2324" i="58"/>
  <c r="P2325" i="58"/>
  <c r="P2326" i="58"/>
  <c r="P2327" i="58"/>
  <c r="P2328" i="58"/>
  <c r="P2329" i="58"/>
  <c r="Q2319" i="58"/>
  <c r="Q2320" i="58"/>
  <c r="Q2321" i="58"/>
  <c r="Q2322" i="58"/>
  <c r="Q2323" i="58"/>
  <c r="Q2324" i="58"/>
  <c r="Q2325" i="58"/>
  <c r="Q2326" i="58"/>
  <c r="Q2327" i="58"/>
  <c r="Q2328" i="58"/>
  <c r="Q2329" i="58"/>
  <c r="R2319" i="58"/>
  <c r="T2319" i="58" s="1"/>
  <c r="V2319" i="58" s="1"/>
  <c r="R2320" i="58"/>
  <c r="T2320" i="58" s="1"/>
  <c r="V2320" i="58" s="1"/>
  <c r="R2321" i="58"/>
  <c r="T2321" i="58" s="1"/>
  <c r="V2321" i="58" s="1"/>
  <c r="R2322" i="58"/>
  <c r="T2322" i="58" s="1"/>
  <c r="V2322" i="58" s="1"/>
  <c r="R2323" i="58"/>
  <c r="T2323" i="58" s="1"/>
  <c r="V2323" i="58" s="1"/>
  <c r="R2324" i="58"/>
  <c r="T2324" i="58" s="1"/>
  <c r="V2324" i="58" s="1"/>
  <c r="R2325" i="58"/>
  <c r="T2325" i="58" s="1"/>
  <c r="V2325" i="58" s="1"/>
  <c r="R2326" i="58"/>
  <c r="T2326" i="58" s="1"/>
  <c r="V2326" i="58" s="1"/>
  <c r="R2327" i="58"/>
  <c r="T2327" i="58" s="1"/>
  <c r="V2327" i="58" s="1"/>
  <c r="R2328" i="58"/>
  <c r="T2328" i="58" s="1"/>
  <c r="V2328" i="58" s="1"/>
  <c r="R2329" i="58"/>
  <c r="T2329" i="58" s="1"/>
  <c r="V2329" i="58" s="1"/>
  <c r="X2319" i="58"/>
  <c r="X2320" i="58"/>
  <c r="X2321" i="58"/>
  <c r="X2322" i="58"/>
  <c r="X2323" i="58"/>
  <c r="X2324" i="58"/>
  <c r="X2325" i="58"/>
  <c r="X2326" i="58"/>
  <c r="X2327" i="58"/>
  <c r="X2328" i="58"/>
  <c r="X2329" i="58"/>
  <c r="A2330" i="58"/>
  <c r="A2331" i="58"/>
  <c r="A2332" i="58"/>
  <c r="A2333" i="58"/>
  <c r="A2334" i="58"/>
  <c r="A2335" i="58"/>
  <c r="A2336" i="58"/>
  <c r="A2337" i="58"/>
  <c r="A2338" i="58"/>
  <c r="A2339" i="58"/>
  <c r="A2341" i="58"/>
  <c r="A2342" i="58"/>
  <c r="B2330" i="58"/>
  <c r="B2331" i="58"/>
  <c r="B2332" i="58"/>
  <c r="B2333" i="58"/>
  <c r="B2334" i="58"/>
  <c r="B2335" i="58"/>
  <c r="B2336" i="58"/>
  <c r="B2337" i="58"/>
  <c r="B2338" i="58"/>
  <c r="B2339" i="58"/>
  <c r="B2341" i="58"/>
  <c r="B2342" i="58"/>
  <c r="D2330" i="58"/>
  <c r="E2330" i="58" s="1"/>
  <c r="D2331" i="58"/>
  <c r="E2331" i="58" s="1"/>
  <c r="D2332" i="58"/>
  <c r="E2332" i="58" s="1"/>
  <c r="D2333" i="58"/>
  <c r="E2333" i="58" s="1"/>
  <c r="D2334" i="58"/>
  <c r="E2334" i="58" s="1"/>
  <c r="D2335" i="58"/>
  <c r="E2335" i="58" s="1"/>
  <c r="D2336" i="58"/>
  <c r="E2336" i="58" s="1"/>
  <c r="D2337" i="58"/>
  <c r="E2337" i="58" s="1"/>
  <c r="D2338" i="58"/>
  <c r="E2338" i="58" s="1"/>
  <c r="D2339" i="58"/>
  <c r="E2339" i="58" s="1"/>
  <c r="D2341" i="58"/>
  <c r="E2341" i="58" s="1"/>
  <c r="D2342" i="58"/>
  <c r="E2342" i="58" s="1"/>
  <c r="F2330" i="58"/>
  <c r="F2331" i="58"/>
  <c r="F2332" i="58"/>
  <c r="F2333" i="58"/>
  <c r="F2334" i="58"/>
  <c r="F2335" i="58"/>
  <c r="F2336" i="58"/>
  <c r="F2337" i="58"/>
  <c r="F2338" i="58"/>
  <c r="F2339" i="58"/>
  <c r="F2341" i="58"/>
  <c r="F2342" i="58"/>
  <c r="J2330" i="58"/>
  <c r="J2331" i="58"/>
  <c r="J2332" i="58"/>
  <c r="J2333" i="58"/>
  <c r="J2334" i="58"/>
  <c r="J2335" i="58"/>
  <c r="J2336" i="58"/>
  <c r="J2337" i="58"/>
  <c r="J2338" i="58"/>
  <c r="J2339" i="58"/>
  <c r="J2341" i="58"/>
  <c r="J2342" i="58"/>
  <c r="K2330" i="58"/>
  <c r="K2331" i="58"/>
  <c r="K2332" i="58"/>
  <c r="K2333" i="58"/>
  <c r="K2334" i="58"/>
  <c r="K2335" i="58"/>
  <c r="K2336" i="58"/>
  <c r="K2337" i="58"/>
  <c r="K2338" i="58"/>
  <c r="K2339" i="58"/>
  <c r="K2341" i="58"/>
  <c r="K2342" i="58"/>
  <c r="M2330" i="58"/>
  <c r="M2331" i="58"/>
  <c r="M2332" i="58"/>
  <c r="M2333" i="58"/>
  <c r="M2334" i="58"/>
  <c r="M2335" i="58"/>
  <c r="M2336" i="58"/>
  <c r="M2337" i="58"/>
  <c r="M2338" i="58"/>
  <c r="M2339" i="58"/>
  <c r="M2341" i="58"/>
  <c r="M2342" i="58"/>
  <c r="P2330" i="58"/>
  <c r="P2331" i="58"/>
  <c r="P2332" i="58"/>
  <c r="P2333" i="58"/>
  <c r="P2334" i="58"/>
  <c r="P2335" i="58"/>
  <c r="P2336" i="58"/>
  <c r="P2337" i="58"/>
  <c r="P2338" i="58"/>
  <c r="P2339" i="58"/>
  <c r="P2341" i="58"/>
  <c r="P2342" i="58"/>
  <c r="Q2330" i="58"/>
  <c r="Q2331" i="58"/>
  <c r="Q2332" i="58"/>
  <c r="Q2333" i="58"/>
  <c r="Q2334" i="58"/>
  <c r="Q2335" i="58"/>
  <c r="Q2336" i="58"/>
  <c r="Q2337" i="58"/>
  <c r="Q2338" i="58"/>
  <c r="Q2339" i="58"/>
  <c r="Q2341" i="58"/>
  <c r="Q2342" i="58"/>
  <c r="R2330" i="58"/>
  <c r="T2330" i="58" s="1"/>
  <c r="V2330" i="58" s="1"/>
  <c r="R2331" i="58"/>
  <c r="T2331" i="58" s="1"/>
  <c r="V2331" i="58" s="1"/>
  <c r="R2332" i="58"/>
  <c r="T2332" i="58" s="1"/>
  <c r="V2332" i="58" s="1"/>
  <c r="R2333" i="58"/>
  <c r="T2333" i="58" s="1"/>
  <c r="V2333" i="58" s="1"/>
  <c r="R2334" i="58"/>
  <c r="T2334" i="58" s="1"/>
  <c r="V2334" i="58" s="1"/>
  <c r="R2335" i="58"/>
  <c r="T2335" i="58" s="1"/>
  <c r="V2335" i="58" s="1"/>
  <c r="R2336" i="58"/>
  <c r="T2336" i="58" s="1"/>
  <c r="V2336" i="58" s="1"/>
  <c r="R2337" i="58"/>
  <c r="T2337" i="58" s="1"/>
  <c r="V2337" i="58" s="1"/>
  <c r="R2338" i="58"/>
  <c r="T2338" i="58" s="1"/>
  <c r="V2338" i="58" s="1"/>
  <c r="R2339" i="58"/>
  <c r="T2339" i="58" s="1"/>
  <c r="V2339" i="58" s="1"/>
  <c r="R2341" i="58"/>
  <c r="T2341" i="58" s="1"/>
  <c r="V2341" i="58" s="1"/>
  <c r="R2342" i="58"/>
  <c r="T2342" i="58" s="1"/>
  <c r="V2342" i="58" s="1"/>
  <c r="X2330" i="58"/>
  <c r="X2331" i="58"/>
  <c r="X2332" i="58"/>
  <c r="X2333" i="58"/>
  <c r="X2334" i="58"/>
  <c r="X2335" i="58"/>
  <c r="X2336" i="58"/>
  <c r="X2337" i="58"/>
  <c r="X2338" i="58"/>
  <c r="X2339" i="58"/>
  <c r="X2341" i="58"/>
  <c r="X2342" i="58"/>
  <c r="A2343" i="58"/>
  <c r="A2344" i="58"/>
  <c r="A2345" i="58"/>
  <c r="A2346" i="58"/>
  <c r="A2347" i="58"/>
  <c r="A2348" i="58"/>
  <c r="A2349" i="58"/>
  <c r="A2350" i="58"/>
  <c r="A2351" i="58"/>
  <c r="A2352" i="58"/>
  <c r="A2353" i="58"/>
  <c r="B2343" i="58"/>
  <c r="B2344" i="58"/>
  <c r="B2345" i="58"/>
  <c r="B2346" i="58"/>
  <c r="B2347" i="58"/>
  <c r="B2348" i="58"/>
  <c r="B2349" i="58"/>
  <c r="B2350" i="58"/>
  <c r="B2351" i="58"/>
  <c r="B2352" i="58"/>
  <c r="B2353" i="58"/>
  <c r="D2343" i="58"/>
  <c r="E2343" i="58" s="1"/>
  <c r="D2344" i="58"/>
  <c r="E2344" i="58" s="1"/>
  <c r="D2345" i="58"/>
  <c r="E2345" i="58" s="1"/>
  <c r="D2346" i="58"/>
  <c r="E2346" i="58" s="1"/>
  <c r="D2347" i="58"/>
  <c r="E2347" i="58" s="1"/>
  <c r="D2348" i="58"/>
  <c r="E2348" i="58" s="1"/>
  <c r="D2349" i="58"/>
  <c r="E2349" i="58" s="1"/>
  <c r="D2350" i="58"/>
  <c r="E2350" i="58" s="1"/>
  <c r="D2351" i="58"/>
  <c r="E2351" i="58" s="1"/>
  <c r="D2352" i="58"/>
  <c r="E2352" i="58" s="1"/>
  <c r="D2353" i="58"/>
  <c r="E2353" i="58" s="1"/>
  <c r="F2343" i="58"/>
  <c r="F2344" i="58"/>
  <c r="F2345" i="58"/>
  <c r="F2346" i="58"/>
  <c r="F2347" i="58"/>
  <c r="F2348" i="58"/>
  <c r="F2349" i="58"/>
  <c r="F2350" i="58"/>
  <c r="F2351" i="58"/>
  <c r="F2352" i="58"/>
  <c r="F2353" i="58"/>
  <c r="J2343" i="58"/>
  <c r="J2344" i="58"/>
  <c r="J2345" i="58"/>
  <c r="J2346" i="58"/>
  <c r="J2347" i="58"/>
  <c r="J2348" i="58"/>
  <c r="J2349" i="58"/>
  <c r="J2350" i="58"/>
  <c r="J2351" i="58"/>
  <c r="J2352" i="58"/>
  <c r="J2353" i="58"/>
  <c r="K2343" i="58"/>
  <c r="K2344" i="58"/>
  <c r="K2345" i="58"/>
  <c r="K2346" i="58"/>
  <c r="K2347" i="58"/>
  <c r="K2348" i="58"/>
  <c r="K2349" i="58"/>
  <c r="K2350" i="58"/>
  <c r="K2351" i="58"/>
  <c r="K2352" i="58"/>
  <c r="K2353" i="58"/>
  <c r="M2343" i="58"/>
  <c r="M2344" i="58"/>
  <c r="M2345" i="58"/>
  <c r="M2346" i="58"/>
  <c r="M2347" i="58"/>
  <c r="M2348" i="58"/>
  <c r="M2349" i="58"/>
  <c r="M2350" i="58"/>
  <c r="M2351" i="58"/>
  <c r="M2352" i="58"/>
  <c r="M2353" i="58"/>
  <c r="P2343" i="58"/>
  <c r="P2344" i="58"/>
  <c r="P2345" i="58"/>
  <c r="P2346" i="58"/>
  <c r="P2347" i="58"/>
  <c r="P2348" i="58"/>
  <c r="P2349" i="58"/>
  <c r="P2350" i="58"/>
  <c r="P2351" i="58"/>
  <c r="P2352" i="58"/>
  <c r="P2353" i="58"/>
  <c r="Q2343" i="58"/>
  <c r="Q2344" i="58"/>
  <c r="Q2345" i="58"/>
  <c r="Q2346" i="58"/>
  <c r="Q2347" i="58"/>
  <c r="Q2348" i="58"/>
  <c r="Q2349" i="58"/>
  <c r="Q2350" i="58"/>
  <c r="Q2351" i="58"/>
  <c r="Q2352" i="58"/>
  <c r="Q2353" i="58"/>
  <c r="R2343" i="58"/>
  <c r="T2343" i="58" s="1"/>
  <c r="V2343" i="58" s="1"/>
  <c r="R2344" i="58"/>
  <c r="T2344" i="58" s="1"/>
  <c r="V2344" i="58" s="1"/>
  <c r="R2345" i="58"/>
  <c r="T2345" i="58" s="1"/>
  <c r="V2345" i="58" s="1"/>
  <c r="R2346" i="58"/>
  <c r="T2346" i="58" s="1"/>
  <c r="V2346" i="58" s="1"/>
  <c r="R2347" i="58"/>
  <c r="T2347" i="58" s="1"/>
  <c r="V2347" i="58" s="1"/>
  <c r="R2348" i="58"/>
  <c r="T2348" i="58" s="1"/>
  <c r="V2348" i="58" s="1"/>
  <c r="R2349" i="58"/>
  <c r="T2349" i="58" s="1"/>
  <c r="V2349" i="58" s="1"/>
  <c r="R2350" i="58"/>
  <c r="T2350" i="58" s="1"/>
  <c r="V2350" i="58" s="1"/>
  <c r="R2351" i="58"/>
  <c r="T2351" i="58" s="1"/>
  <c r="V2351" i="58" s="1"/>
  <c r="R2352" i="58"/>
  <c r="T2352" i="58" s="1"/>
  <c r="V2352" i="58" s="1"/>
  <c r="R2353" i="58"/>
  <c r="T2353" i="58" s="1"/>
  <c r="V2353" i="58" s="1"/>
  <c r="X2343" i="58"/>
  <c r="X2344" i="58"/>
  <c r="X2345" i="58"/>
  <c r="X2346" i="58"/>
  <c r="X2347" i="58"/>
  <c r="X2348" i="58"/>
  <c r="X2349" i="58"/>
  <c r="X2350" i="58"/>
  <c r="X2351" i="58"/>
  <c r="X2352" i="58"/>
  <c r="X2353" i="58"/>
  <c r="A2354" i="58"/>
  <c r="A2355" i="58"/>
  <c r="A2356" i="58"/>
  <c r="A2357" i="58"/>
  <c r="A2358" i="58"/>
  <c r="A2359" i="58"/>
  <c r="A2360" i="58"/>
  <c r="A2361" i="58"/>
  <c r="A2362" i="58"/>
  <c r="A2363" i="58"/>
  <c r="A2364" i="58"/>
  <c r="B2354" i="58"/>
  <c r="B2355" i="58"/>
  <c r="B2356" i="58"/>
  <c r="B2357" i="58"/>
  <c r="B2358" i="58"/>
  <c r="B2359" i="58"/>
  <c r="B2360" i="58"/>
  <c r="B2361" i="58"/>
  <c r="B2362" i="58"/>
  <c r="B2363" i="58"/>
  <c r="B2364" i="58"/>
  <c r="D2354" i="58"/>
  <c r="E2354" i="58" s="1"/>
  <c r="D2355" i="58"/>
  <c r="E2355" i="58" s="1"/>
  <c r="D2356" i="58"/>
  <c r="E2356" i="58" s="1"/>
  <c r="D2357" i="58"/>
  <c r="E2357" i="58" s="1"/>
  <c r="D2358" i="58"/>
  <c r="E2358" i="58" s="1"/>
  <c r="D2359" i="58"/>
  <c r="E2359" i="58" s="1"/>
  <c r="D2360" i="58"/>
  <c r="E2360" i="58" s="1"/>
  <c r="D2361" i="58"/>
  <c r="E2361" i="58" s="1"/>
  <c r="D2362" i="58"/>
  <c r="E2362" i="58" s="1"/>
  <c r="D2363" i="58"/>
  <c r="E2363" i="58" s="1"/>
  <c r="D2364" i="58"/>
  <c r="E2364" i="58" s="1"/>
  <c r="F2354" i="58"/>
  <c r="F2355" i="58"/>
  <c r="F2356" i="58"/>
  <c r="F2357" i="58"/>
  <c r="F2358" i="58"/>
  <c r="F2359" i="58"/>
  <c r="F2360" i="58"/>
  <c r="F2361" i="58"/>
  <c r="F2362" i="58"/>
  <c r="F2363" i="58"/>
  <c r="F2364" i="58"/>
  <c r="J2354" i="58"/>
  <c r="J2355" i="58"/>
  <c r="J2356" i="58"/>
  <c r="J2357" i="58"/>
  <c r="J2358" i="58"/>
  <c r="J2359" i="58"/>
  <c r="J2360" i="58"/>
  <c r="J2361" i="58"/>
  <c r="J2362" i="58"/>
  <c r="J2363" i="58"/>
  <c r="J2364" i="58"/>
  <c r="K2354" i="58"/>
  <c r="K2355" i="58"/>
  <c r="K2356" i="58"/>
  <c r="K2357" i="58"/>
  <c r="K2358" i="58"/>
  <c r="K2359" i="58"/>
  <c r="K2360" i="58"/>
  <c r="K2361" i="58"/>
  <c r="K2362" i="58"/>
  <c r="K2363" i="58"/>
  <c r="K2364" i="58"/>
  <c r="M2354" i="58"/>
  <c r="M2355" i="58"/>
  <c r="M2356" i="58"/>
  <c r="M2357" i="58"/>
  <c r="M2358" i="58"/>
  <c r="M2359" i="58"/>
  <c r="M2360" i="58"/>
  <c r="M2361" i="58"/>
  <c r="M2362" i="58"/>
  <c r="M2363" i="58"/>
  <c r="M2364" i="58"/>
  <c r="P2354" i="58"/>
  <c r="P2355" i="58"/>
  <c r="P2356" i="58"/>
  <c r="P2357" i="58"/>
  <c r="P2358" i="58"/>
  <c r="P2359" i="58"/>
  <c r="P2360" i="58"/>
  <c r="P2361" i="58"/>
  <c r="P2362" i="58"/>
  <c r="P2363" i="58"/>
  <c r="P2364" i="58"/>
  <c r="Q2354" i="58"/>
  <c r="Q2355" i="58"/>
  <c r="Q2356" i="58"/>
  <c r="Q2357" i="58"/>
  <c r="Q2358" i="58"/>
  <c r="Q2359" i="58"/>
  <c r="Q2360" i="58"/>
  <c r="Q2361" i="58"/>
  <c r="Q2362" i="58"/>
  <c r="Q2363" i="58"/>
  <c r="Q2364" i="58"/>
  <c r="R2354" i="58"/>
  <c r="T2354" i="58" s="1"/>
  <c r="V2354" i="58" s="1"/>
  <c r="R2355" i="58"/>
  <c r="T2355" i="58" s="1"/>
  <c r="V2355" i="58" s="1"/>
  <c r="R2356" i="58"/>
  <c r="T2356" i="58" s="1"/>
  <c r="V2356" i="58" s="1"/>
  <c r="R2357" i="58"/>
  <c r="T2357" i="58" s="1"/>
  <c r="V2357" i="58" s="1"/>
  <c r="R2358" i="58"/>
  <c r="T2358" i="58" s="1"/>
  <c r="V2358" i="58" s="1"/>
  <c r="R2359" i="58"/>
  <c r="T2359" i="58" s="1"/>
  <c r="V2359" i="58" s="1"/>
  <c r="R2360" i="58"/>
  <c r="T2360" i="58" s="1"/>
  <c r="V2360" i="58" s="1"/>
  <c r="R2361" i="58"/>
  <c r="T2361" i="58" s="1"/>
  <c r="V2361" i="58" s="1"/>
  <c r="R2362" i="58"/>
  <c r="T2362" i="58" s="1"/>
  <c r="V2362" i="58" s="1"/>
  <c r="R2363" i="58"/>
  <c r="T2363" i="58" s="1"/>
  <c r="V2363" i="58" s="1"/>
  <c r="R2364" i="58"/>
  <c r="T2364" i="58" s="1"/>
  <c r="V2364" i="58" s="1"/>
  <c r="X2354" i="58"/>
  <c r="X2355" i="58"/>
  <c r="X2356" i="58"/>
  <c r="X2357" i="58"/>
  <c r="X2358" i="58"/>
  <c r="X2359" i="58"/>
  <c r="X2360" i="58"/>
  <c r="X2361" i="58"/>
  <c r="X2362" i="58"/>
  <c r="X2363" i="58"/>
  <c r="X2364" i="58"/>
  <c r="Y2308" i="58" l="1"/>
  <c r="AN2308" i="58" s="1"/>
  <c r="Y2315" i="58"/>
  <c r="AN2315" i="58" s="1"/>
  <c r="Y2312" i="58"/>
  <c r="AN2312" i="58" s="1"/>
  <c r="Y2311" i="58"/>
  <c r="AN2311" i="58" s="1"/>
  <c r="W2316" i="58"/>
  <c r="Y2316" i="58"/>
  <c r="AN2316" i="58" s="1"/>
  <c r="W2308" i="58"/>
  <c r="Y2322" i="58"/>
  <c r="AN2322" i="58" s="1"/>
  <c r="W2312" i="58"/>
  <c r="W2309" i="58"/>
  <c r="Y2309" i="58"/>
  <c r="AN2309" i="58" s="1"/>
  <c r="Y2314" i="58"/>
  <c r="AN2314" i="58" s="1"/>
  <c r="W2314" i="58"/>
  <c r="W2310" i="58"/>
  <c r="Y2310" i="58"/>
  <c r="AN2310" i="58" s="1"/>
  <c r="W2318" i="58"/>
  <c r="Y2318" i="58"/>
  <c r="AN2318" i="58" s="1"/>
  <c r="W2317" i="58"/>
  <c r="Y2317" i="58"/>
  <c r="AN2317" i="58" s="1"/>
  <c r="Y2313" i="58"/>
  <c r="AN2313" i="58" s="1"/>
  <c r="W2313" i="58"/>
  <c r="W2315" i="58"/>
  <c r="W2311" i="58"/>
  <c r="Y2326" i="58"/>
  <c r="AN2326" i="58" s="1"/>
  <c r="W2326" i="58"/>
  <c r="W2321" i="58"/>
  <c r="Y2321" i="58"/>
  <c r="AN2321" i="58" s="1"/>
  <c r="Y2323" i="58"/>
  <c r="AN2323" i="58" s="1"/>
  <c r="W2323" i="58"/>
  <c r="W2328" i="58"/>
  <c r="Y2328" i="58"/>
  <c r="AN2328" i="58" s="1"/>
  <c r="W2320" i="58"/>
  <c r="Y2320" i="58"/>
  <c r="AN2320" i="58" s="1"/>
  <c r="Y2325" i="58"/>
  <c r="AN2325" i="58" s="1"/>
  <c r="W2325" i="58"/>
  <c r="Y2324" i="58"/>
  <c r="AN2324" i="58" s="1"/>
  <c r="W2324" i="58"/>
  <c r="Y2327" i="58"/>
  <c r="AN2327" i="58" s="1"/>
  <c r="W2327" i="58"/>
  <c r="Y2319" i="58"/>
  <c r="AN2319" i="58" s="1"/>
  <c r="W2319" i="58"/>
  <c r="W2329" i="58"/>
  <c r="Y2329" i="58"/>
  <c r="AN2329" i="58" s="1"/>
  <c r="W2322" i="58"/>
  <c r="W2341" i="58"/>
  <c r="Y2341" i="58"/>
  <c r="AN2341" i="58" s="1"/>
  <c r="W2338" i="58"/>
  <c r="Y2338" i="58"/>
  <c r="AN2338" i="58" s="1"/>
  <c r="W2339" i="58"/>
  <c r="Y2339" i="58"/>
  <c r="AN2339" i="58" s="1"/>
  <c r="W2337" i="58"/>
  <c r="Y2337" i="58"/>
  <c r="AN2337" i="58" s="1"/>
  <c r="W2332" i="58"/>
  <c r="Y2332" i="58"/>
  <c r="AN2332" i="58" s="1"/>
  <c r="W2336" i="58"/>
  <c r="Y2336" i="58"/>
  <c r="AN2336" i="58" s="1"/>
  <c r="W2331" i="58"/>
  <c r="Y2331" i="58"/>
  <c r="AN2331" i="58" s="1"/>
  <c r="W2335" i="58"/>
  <c r="Y2335" i="58"/>
  <c r="AN2335" i="58" s="1"/>
  <c r="W2342" i="58"/>
  <c r="Y2342" i="58"/>
  <c r="AN2342" i="58" s="1"/>
  <c r="Y2333" i="58"/>
  <c r="AN2333" i="58" s="1"/>
  <c r="W2333" i="58"/>
  <c r="W2330" i="58"/>
  <c r="Y2330" i="58"/>
  <c r="AN2330" i="58" s="1"/>
  <c r="W2334" i="58"/>
  <c r="Y2334" i="58"/>
  <c r="AN2334" i="58" s="1"/>
  <c r="W2353" i="58"/>
  <c r="Y2353" i="58"/>
  <c r="AN2353" i="58" s="1"/>
  <c r="W2350" i="58"/>
  <c r="Y2350" i="58"/>
  <c r="AN2350" i="58" s="1"/>
  <c r="W2349" i="58"/>
  <c r="Y2349" i="58"/>
  <c r="AN2349" i="58" s="1"/>
  <c r="Y2352" i="58"/>
  <c r="AN2352" i="58" s="1"/>
  <c r="W2352" i="58"/>
  <c r="W2351" i="58"/>
  <c r="Y2351" i="58"/>
  <c r="AN2351" i="58" s="1"/>
  <c r="W2343" i="58"/>
  <c r="Y2343" i="58"/>
  <c r="AN2343" i="58" s="1"/>
  <c r="W2347" i="58"/>
  <c r="Y2347" i="58"/>
  <c r="AN2347" i="58" s="1"/>
  <c r="Y2346" i="58"/>
  <c r="AN2346" i="58" s="1"/>
  <c r="W2346" i="58"/>
  <c r="W2345" i="58"/>
  <c r="Y2345" i="58"/>
  <c r="AN2345" i="58" s="1"/>
  <c r="W2348" i="58"/>
  <c r="Y2348" i="58"/>
  <c r="AN2348" i="58" s="1"/>
  <c r="Y2344" i="58"/>
  <c r="AN2344" i="58" s="1"/>
  <c r="W2344" i="58"/>
  <c r="W2357" i="58"/>
  <c r="Y2357" i="58"/>
  <c r="AN2357" i="58" s="1"/>
  <c r="W2362" i="58"/>
  <c r="Y2362" i="58"/>
  <c r="AN2362" i="58" s="1"/>
  <c r="W2356" i="58"/>
  <c r="Y2356" i="58"/>
  <c r="AN2356" i="58" s="1"/>
  <c r="W2355" i="58"/>
  <c r="Y2355" i="58"/>
  <c r="AN2355" i="58" s="1"/>
  <c r="W2359" i="58"/>
  <c r="Y2359" i="58"/>
  <c r="AN2359" i="58" s="1"/>
  <c r="Y2363" i="58"/>
  <c r="AN2363" i="58" s="1"/>
  <c r="W2363" i="58"/>
  <c r="Y2361" i="58"/>
  <c r="AN2361" i="58" s="1"/>
  <c r="W2361" i="58"/>
  <c r="W2360" i="58"/>
  <c r="Y2360" i="58"/>
  <c r="AN2360" i="58" s="1"/>
  <c r="W2364" i="58"/>
  <c r="Y2364" i="58"/>
  <c r="AN2364" i="58" s="1"/>
  <c r="W2354" i="58"/>
  <c r="Y2354" i="58"/>
  <c r="AN2354" i="58" s="1"/>
  <c r="W2358" i="58"/>
  <c r="Y2358" i="58"/>
  <c r="AN2358" i="58" s="1"/>
  <c r="A2271" i="58" l="1"/>
  <c r="A2272" i="58"/>
  <c r="A2273" i="58"/>
  <c r="A2274" i="58"/>
  <c r="A2275" i="58"/>
  <c r="A2276" i="58"/>
  <c r="A2277" i="58"/>
  <c r="A2278" i="58"/>
  <c r="A2279" i="58"/>
  <c r="B2271" i="58"/>
  <c r="B2272" i="58"/>
  <c r="B2273" i="58"/>
  <c r="B2274" i="58"/>
  <c r="B2275" i="58"/>
  <c r="B2276" i="58"/>
  <c r="B2277" i="58"/>
  <c r="B2278" i="58"/>
  <c r="B2279" i="58"/>
  <c r="D2271" i="58"/>
  <c r="E2271" i="58" s="1"/>
  <c r="D2272" i="58"/>
  <c r="E2272" i="58" s="1"/>
  <c r="D2273" i="58"/>
  <c r="E2273" i="58" s="1"/>
  <c r="D2274" i="58"/>
  <c r="E2274" i="58" s="1"/>
  <c r="D2275" i="58"/>
  <c r="E2275" i="58" s="1"/>
  <c r="D2276" i="58"/>
  <c r="E2276" i="58" s="1"/>
  <c r="D2277" i="58"/>
  <c r="E2277" i="58" s="1"/>
  <c r="D2278" i="58"/>
  <c r="E2278" i="58" s="1"/>
  <c r="D2279" i="58"/>
  <c r="E2279" i="58" s="1"/>
  <c r="F2271" i="58"/>
  <c r="F2272" i="58"/>
  <c r="F2273" i="58"/>
  <c r="F2274" i="58"/>
  <c r="F2275" i="58"/>
  <c r="F2276" i="58"/>
  <c r="F2277" i="58"/>
  <c r="F2278" i="58"/>
  <c r="F2279" i="58"/>
  <c r="J2271" i="58"/>
  <c r="J2272" i="58"/>
  <c r="J2273" i="58"/>
  <c r="J2274" i="58"/>
  <c r="J2275" i="58"/>
  <c r="J2276" i="58"/>
  <c r="J2277" i="58"/>
  <c r="J2278" i="58"/>
  <c r="J2279" i="58"/>
  <c r="K2271" i="58"/>
  <c r="K2272" i="58"/>
  <c r="K2273" i="58"/>
  <c r="K2274" i="58"/>
  <c r="K2275" i="58"/>
  <c r="K2276" i="58"/>
  <c r="K2277" i="58"/>
  <c r="K2278" i="58"/>
  <c r="K2279" i="58"/>
  <c r="M2271" i="58"/>
  <c r="M2272" i="58"/>
  <c r="M2273" i="58"/>
  <c r="M2274" i="58"/>
  <c r="M2275" i="58"/>
  <c r="M2276" i="58"/>
  <c r="M2277" i="58"/>
  <c r="M2278" i="58"/>
  <c r="M2279" i="58"/>
  <c r="P2271" i="58"/>
  <c r="P2272" i="58"/>
  <c r="P2273" i="58"/>
  <c r="P2274" i="58"/>
  <c r="P2275" i="58"/>
  <c r="P2276" i="58"/>
  <c r="P2277" i="58"/>
  <c r="P2278" i="58"/>
  <c r="P2279" i="58"/>
  <c r="Q2271" i="58"/>
  <c r="Q2272" i="58"/>
  <c r="Q2273" i="58"/>
  <c r="Q2274" i="58"/>
  <c r="Q2275" i="58"/>
  <c r="Q2276" i="58"/>
  <c r="Q2277" i="58"/>
  <c r="Q2278" i="58"/>
  <c r="Q2279" i="58"/>
  <c r="R2271" i="58"/>
  <c r="T2271" i="58" s="1"/>
  <c r="V2271" i="58" s="1"/>
  <c r="R2272" i="58"/>
  <c r="T2272" i="58" s="1"/>
  <c r="V2272" i="58" s="1"/>
  <c r="R2273" i="58"/>
  <c r="T2273" i="58" s="1"/>
  <c r="V2273" i="58" s="1"/>
  <c r="R2274" i="58"/>
  <c r="T2274" i="58" s="1"/>
  <c r="V2274" i="58" s="1"/>
  <c r="R2275" i="58"/>
  <c r="T2275" i="58" s="1"/>
  <c r="V2275" i="58" s="1"/>
  <c r="R2276" i="58"/>
  <c r="T2276" i="58" s="1"/>
  <c r="V2276" i="58" s="1"/>
  <c r="R2277" i="58"/>
  <c r="T2277" i="58" s="1"/>
  <c r="V2277" i="58" s="1"/>
  <c r="R2278" i="58"/>
  <c r="T2278" i="58" s="1"/>
  <c r="V2278" i="58" s="1"/>
  <c r="R2279" i="58"/>
  <c r="T2279" i="58" s="1"/>
  <c r="V2279" i="58" s="1"/>
  <c r="X2271" i="58"/>
  <c r="X2272" i="58"/>
  <c r="X2273" i="58"/>
  <c r="X2274" i="58"/>
  <c r="X2275" i="58"/>
  <c r="X2276" i="58"/>
  <c r="X2277" i="58"/>
  <c r="X2278" i="58"/>
  <c r="X2279" i="58"/>
  <c r="A2280" i="58"/>
  <c r="A2281" i="58"/>
  <c r="A2282" i="58"/>
  <c r="A2283" i="58"/>
  <c r="A2284" i="58"/>
  <c r="A2285" i="58"/>
  <c r="A2286" i="58"/>
  <c r="A2287" i="58"/>
  <c r="A2288" i="58"/>
  <c r="B2280" i="58"/>
  <c r="B2281" i="58"/>
  <c r="B2282" i="58"/>
  <c r="B2283" i="58"/>
  <c r="B2284" i="58"/>
  <c r="B2285" i="58"/>
  <c r="B2286" i="58"/>
  <c r="B2287" i="58"/>
  <c r="B2288" i="58"/>
  <c r="D2280" i="58"/>
  <c r="E2280" i="58" s="1"/>
  <c r="D2281" i="58"/>
  <c r="E2281" i="58" s="1"/>
  <c r="D2282" i="58"/>
  <c r="E2282" i="58" s="1"/>
  <c r="D2283" i="58"/>
  <c r="E2283" i="58" s="1"/>
  <c r="D2284" i="58"/>
  <c r="E2284" i="58" s="1"/>
  <c r="D2285" i="58"/>
  <c r="E2285" i="58" s="1"/>
  <c r="D2286" i="58"/>
  <c r="E2286" i="58" s="1"/>
  <c r="D2287" i="58"/>
  <c r="E2287" i="58" s="1"/>
  <c r="D2288" i="58"/>
  <c r="E2288" i="58" s="1"/>
  <c r="F2280" i="58"/>
  <c r="F2281" i="58"/>
  <c r="F2282" i="58"/>
  <c r="F2283" i="58"/>
  <c r="F2284" i="58"/>
  <c r="F2285" i="58"/>
  <c r="F2286" i="58"/>
  <c r="F2287" i="58"/>
  <c r="F2288" i="58"/>
  <c r="J2280" i="58"/>
  <c r="J2281" i="58"/>
  <c r="J2282" i="58"/>
  <c r="J2283" i="58"/>
  <c r="J2284" i="58"/>
  <c r="J2285" i="58"/>
  <c r="J2286" i="58"/>
  <c r="J2287" i="58"/>
  <c r="J2288" i="58"/>
  <c r="K2280" i="58"/>
  <c r="K2281" i="58"/>
  <c r="K2282" i="58"/>
  <c r="K2283" i="58"/>
  <c r="K2284" i="58"/>
  <c r="K2285" i="58"/>
  <c r="K2286" i="58"/>
  <c r="K2287" i="58"/>
  <c r="K2288" i="58"/>
  <c r="M2280" i="58"/>
  <c r="M2281" i="58"/>
  <c r="M2282" i="58"/>
  <c r="M2283" i="58"/>
  <c r="M2284" i="58"/>
  <c r="M2285" i="58"/>
  <c r="M2286" i="58"/>
  <c r="M2287" i="58"/>
  <c r="M2288" i="58"/>
  <c r="P2280" i="58"/>
  <c r="P2281" i="58"/>
  <c r="P2282" i="58"/>
  <c r="P2283" i="58"/>
  <c r="P2284" i="58"/>
  <c r="P2285" i="58"/>
  <c r="P2286" i="58"/>
  <c r="P2287" i="58"/>
  <c r="P2288" i="58"/>
  <c r="Q2280" i="58"/>
  <c r="Q2281" i="58"/>
  <c r="Q2282" i="58"/>
  <c r="Q2283" i="58"/>
  <c r="Q2284" i="58"/>
  <c r="Q2285" i="58"/>
  <c r="Q2286" i="58"/>
  <c r="Q2287" i="58"/>
  <c r="Q2288" i="58"/>
  <c r="R2280" i="58"/>
  <c r="T2280" i="58" s="1"/>
  <c r="V2280" i="58" s="1"/>
  <c r="R2281" i="58"/>
  <c r="T2281" i="58" s="1"/>
  <c r="V2281" i="58" s="1"/>
  <c r="R2282" i="58"/>
  <c r="T2282" i="58" s="1"/>
  <c r="V2282" i="58" s="1"/>
  <c r="R2283" i="58"/>
  <c r="T2283" i="58" s="1"/>
  <c r="V2283" i="58" s="1"/>
  <c r="R2284" i="58"/>
  <c r="T2284" i="58" s="1"/>
  <c r="V2284" i="58" s="1"/>
  <c r="R2285" i="58"/>
  <c r="T2285" i="58" s="1"/>
  <c r="V2285" i="58" s="1"/>
  <c r="R2286" i="58"/>
  <c r="T2286" i="58" s="1"/>
  <c r="V2286" i="58" s="1"/>
  <c r="R2287" i="58"/>
  <c r="T2287" i="58" s="1"/>
  <c r="V2287" i="58" s="1"/>
  <c r="R2288" i="58"/>
  <c r="T2288" i="58" s="1"/>
  <c r="V2288" i="58" s="1"/>
  <c r="X2280" i="58"/>
  <c r="X2281" i="58"/>
  <c r="X2282" i="58"/>
  <c r="X2283" i="58"/>
  <c r="X2284" i="58"/>
  <c r="X2285" i="58"/>
  <c r="X2286" i="58"/>
  <c r="X2287" i="58"/>
  <c r="X2288" i="58"/>
  <c r="A2289" i="58"/>
  <c r="A2290" i="58"/>
  <c r="A2291" i="58"/>
  <c r="A2292" i="58"/>
  <c r="A2293" i="58"/>
  <c r="A2294" i="58"/>
  <c r="A2295" i="58"/>
  <c r="A2296" i="58"/>
  <c r="A2297" i="58"/>
  <c r="B2289" i="58"/>
  <c r="B2290" i="58"/>
  <c r="B2291" i="58"/>
  <c r="B2292" i="58"/>
  <c r="B2293" i="58"/>
  <c r="B2294" i="58"/>
  <c r="B2295" i="58"/>
  <c r="B2296" i="58"/>
  <c r="B2297" i="58"/>
  <c r="D2289" i="58"/>
  <c r="E2289" i="58" s="1"/>
  <c r="D2290" i="58"/>
  <c r="E2290" i="58" s="1"/>
  <c r="D2291" i="58"/>
  <c r="E2291" i="58" s="1"/>
  <c r="D2292" i="58"/>
  <c r="E2292" i="58" s="1"/>
  <c r="D2293" i="58"/>
  <c r="E2293" i="58" s="1"/>
  <c r="D2294" i="58"/>
  <c r="E2294" i="58" s="1"/>
  <c r="D2295" i="58"/>
  <c r="E2295" i="58" s="1"/>
  <c r="D2296" i="58"/>
  <c r="E2296" i="58" s="1"/>
  <c r="D2297" i="58"/>
  <c r="E2297" i="58" s="1"/>
  <c r="F2289" i="58"/>
  <c r="F2290" i="58"/>
  <c r="F2291" i="58"/>
  <c r="F2292" i="58"/>
  <c r="F2293" i="58"/>
  <c r="F2294" i="58"/>
  <c r="F2295" i="58"/>
  <c r="F2296" i="58"/>
  <c r="F2297" i="58"/>
  <c r="J2289" i="58"/>
  <c r="J2290" i="58"/>
  <c r="J2291" i="58"/>
  <c r="J2292" i="58"/>
  <c r="J2293" i="58"/>
  <c r="J2294" i="58"/>
  <c r="J2295" i="58"/>
  <c r="J2296" i="58"/>
  <c r="J2297" i="58"/>
  <c r="K2289" i="58"/>
  <c r="K2290" i="58"/>
  <c r="K2291" i="58"/>
  <c r="K2292" i="58"/>
  <c r="K2293" i="58"/>
  <c r="K2294" i="58"/>
  <c r="K2295" i="58"/>
  <c r="K2296" i="58"/>
  <c r="K2297" i="58"/>
  <c r="M2289" i="58"/>
  <c r="M2290" i="58"/>
  <c r="M2291" i="58"/>
  <c r="M2292" i="58"/>
  <c r="M2293" i="58"/>
  <c r="M2294" i="58"/>
  <c r="M2295" i="58"/>
  <c r="M2296" i="58"/>
  <c r="M2297" i="58"/>
  <c r="P2289" i="58"/>
  <c r="P2290" i="58"/>
  <c r="P2291" i="58"/>
  <c r="P2292" i="58"/>
  <c r="P2293" i="58"/>
  <c r="P2294" i="58"/>
  <c r="P2295" i="58"/>
  <c r="P2296" i="58"/>
  <c r="P2297" i="58"/>
  <c r="Q2289" i="58"/>
  <c r="Q2290" i="58"/>
  <c r="Q2291" i="58"/>
  <c r="Q2292" i="58"/>
  <c r="Q2293" i="58"/>
  <c r="Q2294" i="58"/>
  <c r="Q2295" i="58"/>
  <c r="Q2296" i="58"/>
  <c r="Q2297" i="58"/>
  <c r="R2289" i="58"/>
  <c r="T2289" i="58" s="1"/>
  <c r="V2289" i="58" s="1"/>
  <c r="R2290" i="58"/>
  <c r="T2290" i="58" s="1"/>
  <c r="V2290" i="58" s="1"/>
  <c r="R2291" i="58"/>
  <c r="T2291" i="58" s="1"/>
  <c r="V2291" i="58" s="1"/>
  <c r="R2292" i="58"/>
  <c r="T2292" i="58" s="1"/>
  <c r="V2292" i="58" s="1"/>
  <c r="R2293" i="58"/>
  <c r="T2293" i="58" s="1"/>
  <c r="V2293" i="58" s="1"/>
  <c r="R2294" i="58"/>
  <c r="T2294" i="58" s="1"/>
  <c r="V2294" i="58" s="1"/>
  <c r="R2295" i="58"/>
  <c r="T2295" i="58" s="1"/>
  <c r="V2295" i="58" s="1"/>
  <c r="R2296" i="58"/>
  <c r="T2296" i="58" s="1"/>
  <c r="V2296" i="58" s="1"/>
  <c r="R2297" i="58"/>
  <c r="T2297" i="58" s="1"/>
  <c r="V2297" i="58" s="1"/>
  <c r="X2289" i="58"/>
  <c r="X2290" i="58"/>
  <c r="X2291" i="58"/>
  <c r="X2292" i="58"/>
  <c r="X2293" i="58"/>
  <c r="X2294" i="58"/>
  <c r="X2295" i="58"/>
  <c r="X2296" i="58"/>
  <c r="X2297" i="58"/>
  <c r="A2298" i="58"/>
  <c r="A2299" i="58"/>
  <c r="A2300" i="58"/>
  <c r="A2301" i="58"/>
  <c r="A2302" i="58"/>
  <c r="A2303" i="58"/>
  <c r="A2304" i="58"/>
  <c r="A2305" i="58"/>
  <c r="A2306" i="58"/>
  <c r="B2298" i="58"/>
  <c r="B2299" i="58"/>
  <c r="B2300" i="58"/>
  <c r="B2301" i="58"/>
  <c r="B2302" i="58"/>
  <c r="B2303" i="58"/>
  <c r="B2304" i="58"/>
  <c r="B2305" i="58"/>
  <c r="B2306" i="58"/>
  <c r="D2298" i="58"/>
  <c r="E2298" i="58" s="1"/>
  <c r="D2299" i="58"/>
  <c r="E2299" i="58" s="1"/>
  <c r="D2300" i="58"/>
  <c r="E2300" i="58" s="1"/>
  <c r="D2301" i="58"/>
  <c r="E2301" i="58" s="1"/>
  <c r="D2302" i="58"/>
  <c r="E2302" i="58" s="1"/>
  <c r="D2303" i="58"/>
  <c r="E2303" i="58" s="1"/>
  <c r="D2304" i="58"/>
  <c r="E2304" i="58" s="1"/>
  <c r="D2305" i="58"/>
  <c r="E2305" i="58" s="1"/>
  <c r="D2306" i="58"/>
  <c r="E2306" i="58" s="1"/>
  <c r="F2298" i="58"/>
  <c r="F2299" i="58"/>
  <c r="F2300" i="58"/>
  <c r="F2301" i="58"/>
  <c r="F2302" i="58"/>
  <c r="F2303" i="58"/>
  <c r="F2304" i="58"/>
  <c r="F2305" i="58"/>
  <c r="F2306" i="58"/>
  <c r="J2298" i="58"/>
  <c r="J2299" i="58"/>
  <c r="J2300" i="58"/>
  <c r="J2301" i="58"/>
  <c r="J2302" i="58"/>
  <c r="J2303" i="58"/>
  <c r="J2304" i="58"/>
  <c r="J2305" i="58"/>
  <c r="J2306" i="58"/>
  <c r="K2298" i="58"/>
  <c r="K2299" i="58"/>
  <c r="K2300" i="58"/>
  <c r="K2301" i="58"/>
  <c r="K2302" i="58"/>
  <c r="K2303" i="58"/>
  <c r="K2304" i="58"/>
  <c r="K2305" i="58"/>
  <c r="K2306" i="58"/>
  <c r="M2298" i="58"/>
  <c r="M2299" i="58"/>
  <c r="M2300" i="58"/>
  <c r="M2301" i="58"/>
  <c r="M2302" i="58"/>
  <c r="M2303" i="58"/>
  <c r="M2304" i="58"/>
  <c r="M2305" i="58"/>
  <c r="M2306" i="58"/>
  <c r="P2298" i="58"/>
  <c r="P2299" i="58"/>
  <c r="P2300" i="58"/>
  <c r="P2301" i="58"/>
  <c r="P2302" i="58"/>
  <c r="P2303" i="58"/>
  <c r="P2304" i="58"/>
  <c r="P2305" i="58"/>
  <c r="P2306" i="58"/>
  <c r="Q2298" i="58"/>
  <c r="Q2299" i="58"/>
  <c r="Q2300" i="58"/>
  <c r="Q2301" i="58"/>
  <c r="Q2302" i="58"/>
  <c r="Q2303" i="58"/>
  <c r="Q2304" i="58"/>
  <c r="Q2305" i="58"/>
  <c r="Q2306" i="58"/>
  <c r="R2298" i="58"/>
  <c r="T2298" i="58" s="1"/>
  <c r="V2298" i="58" s="1"/>
  <c r="R2299" i="58"/>
  <c r="T2299" i="58" s="1"/>
  <c r="V2299" i="58" s="1"/>
  <c r="R2300" i="58"/>
  <c r="T2300" i="58" s="1"/>
  <c r="V2300" i="58" s="1"/>
  <c r="R2301" i="58"/>
  <c r="T2301" i="58" s="1"/>
  <c r="V2301" i="58" s="1"/>
  <c r="R2302" i="58"/>
  <c r="T2302" i="58" s="1"/>
  <c r="V2302" i="58" s="1"/>
  <c r="R2303" i="58"/>
  <c r="T2303" i="58" s="1"/>
  <c r="V2303" i="58" s="1"/>
  <c r="R2304" i="58"/>
  <c r="T2304" i="58" s="1"/>
  <c r="V2304" i="58" s="1"/>
  <c r="R2305" i="58"/>
  <c r="T2305" i="58" s="1"/>
  <c r="V2305" i="58" s="1"/>
  <c r="R2306" i="58"/>
  <c r="T2306" i="58" s="1"/>
  <c r="V2306" i="58" s="1"/>
  <c r="X2298" i="58"/>
  <c r="X2299" i="58"/>
  <c r="X2300" i="58"/>
  <c r="X2301" i="58"/>
  <c r="X2302" i="58"/>
  <c r="X2303" i="58"/>
  <c r="X2304" i="58"/>
  <c r="X2305" i="58"/>
  <c r="X2306" i="58"/>
  <c r="A2307" i="58"/>
  <c r="A2365" i="58"/>
  <c r="A2366" i="58"/>
  <c r="A2367" i="58"/>
  <c r="A2368" i="58"/>
  <c r="A2369" i="58"/>
  <c r="A2370" i="58"/>
  <c r="B2307" i="58"/>
  <c r="B2365" i="58"/>
  <c r="B2366" i="58"/>
  <c r="B2367" i="58"/>
  <c r="B2368" i="58"/>
  <c r="B2369" i="58"/>
  <c r="B2370" i="58"/>
  <c r="D2307" i="58"/>
  <c r="E2307" i="58" s="1"/>
  <c r="D2365" i="58"/>
  <c r="E2365" i="58" s="1"/>
  <c r="D2366" i="58"/>
  <c r="E2366" i="58" s="1"/>
  <c r="D2367" i="58"/>
  <c r="E2367" i="58" s="1"/>
  <c r="D2368" i="58"/>
  <c r="E2368" i="58" s="1"/>
  <c r="D2369" i="58"/>
  <c r="E2369" i="58" s="1"/>
  <c r="D2370" i="58"/>
  <c r="E2370" i="58" s="1"/>
  <c r="F2307" i="58"/>
  <c r="F2365" i="58"/>
  <c r="F2366" i="58"/>
  <c r="F2367" i="58"/>
  <c r="F2368" i="58"/>
  <c r="F2369" i="58"/>
  <c r="F2370" i="58"/>
  <c r="J2307" i="58"/>
  <c r="J2365" i="58"/>
  <c r="J2366" i="58"/>
  <c r="J2367" i="58"/>
  <c r="J2368" i="58"/>
  <c r="J2369" i="58"/>
  <c r="J2370" i="58"/>
  <c r="K2307" i="58"/>
  <c r="K2365" i="58"/>
  <c r="K2366" i="58"/>
  <c r="K2367" i="58"/>
  <c r="K2368" i="58"/>
  <c r="K2369" i="58"/>
  <c r="K2370" i="58"/>
  <c r="M2307" i="58"/>
  <c r="M2365" i="58"/>
  <c r="M2366" i="58"/>
  <c r="M2367" i="58"/>
  <c r="M2368" i="58"/>
  <c r="M2369" i="58"/>
  <c r="M2370" i="58"/>
  <c r="P2307" i="58"/>
  <c r="P2365" i="58"/>
  <c r="P2366" i="58"/>
  <c r="P2367" i="58"/>
  <c r="P2368" i="58"/>
  <c r="P2369" i="58"/>
  <c r="P2370" i="58"/>
  <c r="Q2307" i="58"/>
  <c r="Q2365" i="58"/>
  <c r="Q2366" i="58"/>
  <c r="Q2367" i="58"/>
  <c r="Q2368" i="58"/>
  <c r="Q2369" i="58"/>
  <c r="Q2370" i="58"/>
  <c r="R2307" i="58"/>
  <c r="T2307" i="58" s="1"/>
  <c r="V2307" i="58" s="1"/>
  <c r="R2365" i="58"/>
  <c r="T2365" i="58" s="1"/>
  <c r="V2365" i="58" s="1"/>
  <c r="R2366" i="58"/>
  <c r="T2366" i="58" s="1"/>
  <c r="V2366" i="58" s="1"/>
  <c r="R2367" i="58"/>
  <c r="T2367" i="58" s="1"/>
  <c r="V2367" i="58" s="1"/>
  <c r="R2368" i="58"/>
  <c r="T2368" i="58" s="1"/>
  <c r="V2368" i="58" s="1"/>
  <c r="R2369" i="58"/>
  <c r="T2369" i="58" s="1"/>
  <c r="V2369" i="58" s="1"/>
  <c r="R2370" i="58"/>
  <c r="T2370" i="58" s="1"/>
  <c r="V2370" i="58" s="1"/>
  <c r="X2307" i="58"/>
  <c r="X2365" i="58"/>
  <c r="X2366" i="58"/>
  <c r="X2367" i="58"/>
  <c r="X2368" i="58"/>
  <c r="X2369" i="58"/>
  <c r="X2370" i="58"/>
  <c r="A2371" i="58"/>
  <c r="A2372" i="58"/>
  <c r="A2373" i="58"/>
  <c r="A2374" i="58"/>
  <c r="A2375" i="58"/>
  <c r="A2376" i="58"/>
  <c r="A2564" i="58"/>
  <c r="B2371" i="58"/>
  <c r="B2372" i="58"/>
  <c r="B2373" i="58"/>
  <c r="B2374" i="58"/>
  <c r="B2375" i="58"/>
  <c r="B2376" i="58"/>
  <c r="B2564" i="58"/>
  <c r="D2371" i="58"/>
  <c r="E2371" i="58" s="1"/>
  <c r="D2372" i="58"/>
  <c r="E2372" i="58" s="1"/>
  <c r="D2373" i="58"/>
  <c r="E2373" i="58" s="1"/>
  <c r="D2374" i="58"/>
  <c r="E2374" i="58" s="1"/>
  <c r="D2375" i="58"/>
  <c r="E2375" i="58" s="1"/>
  <c r="D2376" i="58"/>
  <c r="E2376" i="58" s="1"/>
  <c r="D2564" i="58"/>
  <c r="E2564" i="58" s="1"/>
  <c r="F2371" i="58"/>
  <c r="F2372" i="58"/>
  <c r="F2373" i="58"/>
  <c r="F2374" i="58"/>
  <c r="F2375" i="58"/>
  <c r="F2376" i="58"/>
  <c r="F2564" i="58"/>
  <c r="J2371" i="58"/>
  <c r="J2372" i="58"/>
  <c r="J2373" i="58"/>
  <c r="J2374" i="58"/>
  <c r="J2375" i="58"/>
  <c r="J2376" i="58"/>
  <c r="J2564" i="58"/>
  <c r="K2371" i="58"/>
  <c r="K2372" i="58"/>
  <c r="K2373" i="58"/>
  <c r="K2374" i="58"/>
  <c r="K2375" i="58"/>
  <c r="K2376" i="58"/>
  <c r="K2564" i="58"/>
  <c r="M2371" i="58"/>
  <c r="M2372" i="58"/>
  <c r="M2373" i="58"/>
  <c r="M2374" i="58"/>
  <c r="M2375" i="58"/>
  <c r="M2376" i="58"/>
  <c r="M2564" i="58"/>
  <c r="P2371" i="58"/>
  <c r="P2372" i="58"/>
  <c r="P2373" i="58"/>
  <c r="P2374" i="58"/>
  <c r="P2375" i="58"/>
  <c r="P2376" i="58"/>
  <c r="P2564" i="58"/>
  <c r="Q2371" i="58"/>
  <c r="Q2372" i="58"/>
  <c r="Q2373" i="58"/>
  <c r="Q2374" i="58"/>
  <c r="Q2375" i="58"/>
  <c r="Q2376" i="58"/>
  <c r="Q2564" i="58"/>
  <c r="R2371" i="58"/>
  <c r="T2371" i="58" s="1"/>
  <c r="V2371" i="58" s="1"/>
  <c r="R2372" i="58"/>
  <c r="T2372" i="58" s="1"/>
  <c r="V2372" i="58" s="1"/>
  <c r="R2373" i="58"/>
  <c r="T2373" i="58" s="1"/>
  <c r="V2373" i="58" s="1"/>
  <c r="R2374" i="58"/>
  <c r="T2374" i="58" s="1"/>
  <c r="V2374" i="58" s="1"/>
  <c r="R2375" i="58"/>
  <c r="T2375" i="58" s="1"/>
  <c r="V2375" i="58" s="1"/>
  <c r="R2376" i="58"/>
  <c r="T2376" i="58" s="1"/>
  <c r="V2376" i="58" s="1"/>
  <c r="R2564" i="58"/>
  <c r="T2564" i="58" s="1"/>
  <c r="V2564" i="58" s="1"/>
  <c r="X2371" i="58"/>
  <c r="X2372" i="58"/>
  <c r="X2373" i="58"/>
  <c r="X2374" i="58"/>
  <c r="X2375" i="58"/>
  <c r="X2376" i="58"/>
  <c r="X2564" i="58"/>
  <c r="A2208" i="58"/>
  <c r="B2208" i="58"/>
  <c r="D2208" i="58"/>
  <c r="E2208" i="58" s="1"/>
  <c r="F2208" i="58"/>
  <c r="J2208" i="58"/>
  <c r="K2208" i="58"/>
  <c r="M2208" i="58"/>
  <c r="P2208" i="58"/>
  <c r="Q2208" i="58"/>
  <c r="R2208" i="58"/>
  <c r="T2208" i="58" s="1"/>
  <c r="V2208" i="58" s="1"/>
  <c r="X2208" i="58"/>
  <c r="A2209" i="58"/>
  <c r="B2209" i="58"/>
  <c r="D2209" i="58"/>
  <c r="E2209" i="58" s="1"/>
  <c r="F2209" i="58"/>
  <c r="J2209" i="58"/>
  <c r="K2209" i="58"/>
  <c r="M2209" i="58"/>
  <c r="P2209" i="58"/>
  <c r="Q2209" i="58"/>
  <c r="R2209" i="58"/>
  <c r="T2209" i="58" s="1"/>
  <c r="V2209" i="58" s="1"/>
  <c r="X2209" i="58"/>
  <c r="A2207" i="58"/>
  <c r="B2207" i="58"/>
  <c r="D2207" i="58"/>
  <c r="E2207" i="58" s="1"/>
  <c r="F2207" i="58"/>
  <c r="J2207" i="58"/>
  <c r="K2207" i="58"/>
  <c r="M2207" i="58"/>
  <c r="P2207" i="58"/>
  <c r="Q2207" i="58"/>
  <c r="R2207" i="58"/>
  <c r="T2207" i="58" s="1"/>
  <c r="V2207" i="58" s="1"/>
  <c r="X2207" i="58"/>
  <c r="W2283" i="58" l="1"/>
  <c r="W2274" i="58"/>
  <c r="W2292" i="58"/>
  <c r="W2297" i="58"/>
  <c r="W2301" i="58"/>
  <c r="Y2280" i="58"/>
  <c r="AN2280" i="58" s="1"/>
  <c r="W2280" i="58"/>
  <c r="W2278" i="58"/>
  <c r="Y2278" i="58"/>
  <c r="AN2278" i="58" s="1"/>
  <c r="Y2273" i="58"/>
  <c r="AN2273" i="58" s="1"/>
  <c r="W2273" i="58"/>
  <c r="Y2279" i="58"/>
  <c r="AN2279" i="58" s="1"/>
  <c r="W2279" i="58"/>
  <c r="W2275" i="58"/>
  <c r="Y2275" i="58"/>
  <c r="AN2275" i="58" s="1"/>
  <c r="W2288" i="58"/>
  <c r="Y2288" i="58"/>
  <c r="AN2288" i="58" s="1"/>
  <c r="W2277" i="58"/>
  <c r="Y2277" i="58"/>
  <c r="AN2277" i="58" s="1"/>
  <c r="W2276" i="58"/>
  <c r="Y2276" i="58"/>
  <c r="AN2276" i="58" s="1"/>
  <c r="Y2271" i="58"/>
  <c r="AN2271" i="58" s="1"/>
  <c r="W2271" i="58"/>
  <c r="Y2272" i="58"/>
  <c r="AN2272" i="58" s="1"/>
  <c r="W2272" i="58"/>
  <c r="Y2281" i="58"/>
  <c r="AN2281" i="58" s="1"/>
  <c r="W2281" i="58"/>
  <c r="Y2282" i="58"/>
  <c r="AN2282" i="58" s="1"/>
  <c r="W2282" i="58"/>
  <c r="Y2300" i="58"/>
  <c r="AN2300" i="58" s="1"/>
  <c r="W2368" i="58"/>
  <c r="Y2274" i="58"/>
  <c r="AN2274" i="58" s="1"/>
  <c r="W2286" i="58"/>
  <c r="Y2286" i="58"/>
  <c r="AN2286" i="58" s="1"/>
  <c r="Y2290" i="58"/>
  <c r="AN2290" i="58" s="1"/>
  <c r="W2290" i="58"/>
  <c r="W2284" i="58"/>
  <c r="Y2284" i="58"/>
  <c r="AN2284" i="58" s="1"/>
  <c r="Y2287" i="58"/>
  <c r="AN2287" i="58" s="1"/>
  <c r="W2287" i="58"/>
  <c r="Y2291" i="58"/>
  <c r="AN2291" i="58" s="1"/>
  <c r="W2291" i="58"/>
  <c r="W2285" i="58"/>
  <c r="Y2285" i="58"/>
  <c r="AN2285" i="58" s="1"/>
  <c r="W2289" i="58"/>
  <c r="Y2289" i="58"/>
  <c r="AN2289" i="58" s="1"/>
  <c r="Y2297" i="58"/>
  <c r="AN2297" i="58" s="1"/>
  <c r="Y2283" i="58"/>
  <c r="AN2283" i="58" s="1"/>
  <c r="W2293" i="58"/>
  <c r="Y2293" i="58"/>
  <c r="AN2293" i="58" s="1"/>
  <c r="W2295" i="58"/>
  <c r="Y2295" i="58"/>
  <c r="AN2295" i="58" s="1"/>
  <c r="W2294" i="58"/>
  <c r="Y2294" i="58"/>
  <c r="AN2294" i="58" s="1"/>
  <c r="Y2296" i="58"/>
  <c r="AN2296" i="58" s="1"/>
  <c r="W2296" i="58"/>
  <c r="Y2292" i="58"/>
  <c r="AN2292" i="58" s="1"/>
  <c r="W2300" i="58"/>
  <c r="W2367" i="58"/>
  <c r="Y2305" i="58"/>
  <c r="AN2305" i="58" s="1"/>
  <c r="W2305" i="58"/>
  <c r="W2304" i="58"/>
  <c r="Y2304" i="58"/>
  <c r="AN2304" i="58" s="1"/>
  <c r="Y2306" i="58"/>
  <c r="AN2306" i="58" s="1"/>
  <c r="W2306" i="58"/>
  <c r="W2302" i="58"/>
  <c r="Y2302" i="58"/>
  <c r="AN2302" i="58" s="1"/>
  <c r="Y2299" i="58"/>
  <c r="AN2299" i="58" s="1"/>
  <c r="W2299" i="58"/>
  <c r="W2303" i="58"/>
  <c r="Y2303" i="58"/>
  <c r="AN2303" i="58" s="1"/>
  <c r="Y2298" i="58"/>
  <c r="AN2298" i="58" s="1"/>
  <c r="W2298" i="58"/>
  <c r="W2375" i="58"/>
  <c r="Y2374" i="58"/>
  <c r="AN2374" i="58" s="1"/>
  <c r="Y2368" i="58"/>
  <c r="AN2368" i="58" s="1"/>
  <c r="Y2301" i="58"/>
  <c r="AN2301" i="58" s="1"/>
  <c r="W2369" i="58"/>
  <c r="Y2369" i="58"/>
  <c r="AN2369" i="58" s="1"/>
  <c r="Y2365" i="58"/>
  <c r="AN2365" i="58" s="1"/>
  <c r="W2365" i="58"/>
  <c r="Y2307" i="58"/>
  <c r="AN2307" i="58" s="1"/>
  <c r="W2307" i="58"/>
  <c r="W2366" i="58"/>
  <c r="Y2366" i="58"/>
  <c r="AN2366" i="58" s="1"/>
  <c r="Y2370" i="58"/>
  <c r="AN2370" i="58" s="1"/>
  <c r="W2370" i="58"/>
  <c r="Y2367" i="58"/>
  <c r="AN2367" i="58" s="1"/>
  <c r="Y2375" i="58"/>
  <c r="AN2375" i="58" s="1"/>
  <c r="W2564" i="58"/>
  <c r="Y2564" i="58"/>
  <c r="AN2564" i="58" s="1"/>
  <c r="Y2372" i="58"/>
  <c r="AN2372" i="58" s="1"/>
  <c r="W2372" i="58"/>
  <c r="Y2371" i="58"/>
  <c r="AN2371" i="58" s="1"/>
  <c r="W2371" i="58"/>
  <c r="W2376" i="58"/>
  <c r="Y2376" i="58"/>
  <c r="AN2376" i="58" s="1"/>
  <c r="Y2373" i="58"/>
  <c r="AN2373" i="58" s="1"/>
  <c r="W2373" i="58"/>
  <c r="W2374" i="58"/>
  <c r="W2208" i="58"/>
  <c r="Y2208" i="58"/>
  <c r="AN2208" i="58" s="1"/>
  <c r="W2209" i="58"/>
  <c r="Y2209" i="58"/>
  <c r="AN2209" i="58" s="1"/>
  <c r="Y2207" i="58"/>
  <c r="AN2207" i="58" s="1"/>
  <c r="W2207" i="58"/>
  <c r="A1993" i="58"/>
  <c r="B1993" i="58"/>
  <c r="D1993" i="58"/>
  <c r="E1993" i="58" s="1"/>
  <c r="F1993" i="58"/>
  <c r="J1993" i="58"/>
  <c r="K1993" i="58"/>
  <c r="M1993" i="58"/>
  <c r="P1993" i="58"/>
  <c r="Q1993" i="58"/>
  <c r="R1993" i="58"/>
  <c r="T1993" i="58" s="1"/>
  <c r="V1993" i="58" s="1"/>
  <c r="X1993" i="58"/>
  <c r="A1990" i="58"/>
  <c r="B1990" i="58"/>
  <c r="D1990" i="58"/>
  <c r="E1990" i="58" s="1"/>
  <c r="F1990" i="58"/>
  <c r="J1990" i="58"/>
  <c r="K1990" i="58"/>
  <c r="M1990" i="58"/>
  <c r="P1990" i="58"/>
  <c r="Q1990" i="58"/>
  <c r="R1990" i="58"/>
  <c r="T1990" i="58" s="1"/>
  <c r="V1990" i="58" s="1"/>
  <c r="X1990" i="58"/>
  <c r="A1988" i="58"/>
  <c r="B1988" i="58"/>
  <c r="D1988" i="58"/>
  <c r="E1988" i="58" s="1"/>
  <c r="F1988" i="58"/>
  <c r="J1988" i="58"/>
  <c r="K1988" i="58"/>
  <c r="M1988" i="58"/>
  <c r="P1988" i="58"/>
  <c r="Q1988" i="58"/>
  <c r="R1988" i="58"/>
  <c r="T1988" i="58" s="1"/>
  <c r="V1988" i="58" s="1"/>
  <c r="X1988" i="58"/>
  <c r="A1985" i="58"/>
  <c r="B1985" i="58"/>
  <c r="D1985" i="58"/>
  <c r="E1985" i="58" s="1"/>
  <c r="F1985" i="58"/>
  <c r="J1985" i="58"/>
  <c r="K1985" i="58"/>
  <c r="M1985" i="58"/>
  <c r="P1985" i="58"/>
  <c r="Q1985" i="58"/>
  <c r="R1985" i="58"/>
  <c r="T1985" i="58" s="1"/>
  <c r="V1985" i="58" s="1"/>
  <c r="X1985" i="58"/>
  <c r="A1983" i="58"/>
  <c r="B1983" i="58"/>
  <c r="D1983" i="58"/>
  <c r="E1983" i="58" s="1"/>
  <c r="F1983" i="58"/>
  <c r="J1983" i="58"/>
  <c r="K1983" i="58"/>
  <c r="M1983" i="58"/>
  <c r="P1983" i="58"/>
  <c r="Q1983" i="58"/>
  <c r="R1983" i="58"/>
  <c r="T1983" i="58" s="1"/>
  <c r="V1983" i="58" s="1"/>
  <c r="X1983" i="58"/>
  <c r="A1975" i="58"/>
  <c r="B1975" i="58"/>
  <c r="D1975" i="58"/>
  <c r="E1975" i="58" s="1"/>
  <c r="F1975" i="58"/>
  <c r="J1975" i="58"/>
  <c r="K1975" i="58"/>
  <c r="M1975" i="58"/>
  <c r="P1975" i="58"/>
  <c r="Q1975" i="58"/>
  <c r="R1975" i="58"/>
  <c r="T1975" i="58" s="1"/>
  <c r="V1975" i="58" s="1"/>
  <c r="X1975" i="58"/>
  <c r="A1976" i="58"/>
  <c r="B1976" i="58"/>
  <c r="D1976" i="58"/>
  <c r="E1976" i="58" s="1"/>
  <c r="F1976" i="58"/>
  <c r="J1976" i="58"/>
  <c r="K1976" i="58"/>
  <c r="M1976" i="58"/>
  <c r="P1976" i="58"/>
  <c r="Q1976" i="58"/>
  <c r="R1976" i="58"/>
  <c r="T1976" i="58" s="1"/>
  <c r="V1976" i="58" s="1"/>
  <c r="X1976" i="58"/>
  <c r="A1977" i="58"/>
  <c r="B1977" i="58"/>
  <c r="D1977" i="58"/>
  <c r="E1977" i="58" s="1"/>
  <c r="F1977" i="58"/>
  <c r="J1977" i="58"/>
  <c r="K1977" i="58"/>
  <c r="M1977" i="58"/>
  <c r="P1977" i="58"/>
  <c r="Q1977" i="58"/>
  <c r="R1977" i="58"/>
  <c r="T1977" i="58" s="1"/>
  <c r="V1977" i="58" s="1"/>
  <c r="X1977" i="58"/>
  <c r="A1978" i="58"/>
  <c r="B1978" i="58"/>
  <c r="D1978" i="58"/>
  <c r="E1978" i="58" s="1"/>
  <c r="F1978" i="58"/>
  <c r="J1978" i="58"/>
  <c r="K1978" i="58"/>
  <c r="M1978" i="58"/>
  <c r="P1978" i="58"/>
  <c r="Q1978" i="58"/>
  <c r="R1978" i="58"/>
  <c r="T1978" i="58" s="1"/>
  <c r="V1978" i="58" s="1"/>
  <c r="X1978" i="58"/>
  <c r="A1979" i="58"/>
  <c r="B1979" i="58"/>
  <c r="D1979" i="58"/>
  <c r="E1979" i="58" s="1"/>
  <c r="F1979" i="58"/>
  <c r="J1979" i="58"/>
  <c r="K1979" i="58"/>
  <c r="M1979" i="58"/>
  <c r="P1979" i="58"/>
  <c r="Q1979" i="58"/>
  <c r="R1979" i="58"/>
  <c r="T1979" i="58" s="1"/>
  <c r="V1979" i="58" s="1"/>
  <c r="X1979" i="58"/>
  <c r="A1974" i="58"/>
  <c r="B1974" i="58"/>
  <c r="D1974" i="58"/>
  <c r="E1974" i="58" s="1"/>
  <c r="F1974" i="58"/>
  <c r="J1974" i="58"/>
  <c r="K1974" i="58"/>
  <c r="M1974" i="58"/>
  <c r="P1974" i="58"/>
  <c r="Q1974" i="58"/>
  <c r="R1974" i="58"/>
  <c r="T1974" i="58" s="1"/>
  <c r="V1974" i="58" s="1"/>
  <c r="X1974" i="58"/>
  <c r="A1973" i="58"/>
  <c r="B1973" i="58"/>
  <c r="D1973" i="58"/>
  <c r="E1973" i="58" s="1"/>
  <c r="F1973" i="58"/>
  <c r="J1973" i="58"/>
  <c r="K1973" i="58"/>
  <c r="M1973" i="58"/>
  <c r="P1973" i="58"/>
  <c r="Q1973" i="58"/>
  <c r="R1973" i="58"/>
  <c r="T1973" i="58" s="1"/>
  <c r="V1973" i="58" s="1"/>
  <c r="X1973" i="58"/>
  <c r="W1985" i="58" l="1"/>
  <c r="W1993" i="58"/>
  <c r="Y1993" i="58"/>
  <c r="AN1993" i="58" s="1"/>
  <c r="Y1990" i="58"/>
  <c r="AN1990" i="58" s="1"/>
  <c r="W1990" i="58"/>
  <c r="Y1988" i="58"/>
  <c r="AN1988" i="58" s="1"/>
  <c r="W1988" i="58"/>
  <c r="Y1985" i="58"/>
  <c r="AN1985" i="58" s="1"/>
  <c r="W1983" i="58"/>
  <c r="Y1983" i="58"/>
  <c r="AN1983" i="58" s="1"/>
  <c r="Y1977" i="58"/>
  <c r="AN1977" i="58" s="1"/>
  <c r="W1977" i="58"/>
  <c r="W1978" i="58"/>
  <c r="Y1978" i="58"/>
  <c r="AN1978" i="58" s="1"/>
  <c r="W1975" i="58"/>
  <c r="Y1975" i="58"/>
  <c r="AN1975" i="58" s="1"/>
  <c r="Y1976" i="58"/>
  <c r="AN1976" i="58" s="1"/>
  <c r="W1976" i="58"/>
  <c r="Y1979" i="58"/>
  <c r="AN1979" i="58" s="1"/>
  <c r="W1979" i="58"/>
  <c r="Y1974" i="58"/>
  <c r="AN1974" i="58" s="1"/>
  <c r="W1974" i="58"/>
  <c r="W1973" i="58"/>
  <c r="Y1973" i="58"/>
  <c r="AN1973" i="58" s="1"/>
  <c r="A1954" i="58" l="1"/>
  <c r="B1954" i="58"/>
  <c r="D1954" i="58"/>
  <c r="E1954" i="58" s="1"/>
  <c r="F1954" i="58"/>
  <c r="J1954" i="58"/>
  <c r="K1954" i="58"/>
  <c r="M1954" i="58"/>
  <c r="P1954" i="58"/>
  <c r="Q1954" i="58"/>
  <c r="R1954" i="58"/>
  <c r="T1954" i="58" s="1"/>
  <c r="V1954" i="58" s="1"/>
  <c r="X1954" i="58"/>
  <c r="A1953" i="58"/>
  <c r="B1953" i="58"/>
  <c r="D1953" i="58"/>
  <c r="E1953" i="58" s="1"/>
  <c r="F1953" i="58"/>
  <c r="J1953" i="58"/>
  <c r="K1953" i="58"/>
  <c r="M1953" i="58"/>
  <c r="P1953" i="58"/>
  <c r="Q1953" i="58"/>
  <c r="R1953" i="58"/>
  <c r="T1953" i="58" s="1"/>
  <c r="V1953" i="58" s="1"/>
  <c r="X1953" i="58"/>
  <c r="A1952" i="58"/>
  <c r="B1952" i="58"/>
  <c r="D1952" i="58"/>
  <c r="E1952" i="58" s="1"/>
  <c r="F1952" i="58"/>
  <c r="J1952" i="58"/>
  <c r="K1952" i="58"/>
  <c r="M1952" i="58"/>
  <c r="P1952" i="58"/>
  <c r="Q1952" i="58"/>
  <c r="R1952" i="58"/>
  <c r="T1952" i="58" s="1"/>
  <c r="V1952" i="58" s="1"/>
  <c r="X1952" i="58"/>
  <c r="A1951" i="58"/>
  <c r="B1951" i="58"/>
  <c r="D1951" i="58"/>
  <c r="E1951" i="58" s="1"/>
  <c r="F1951" i="58"/>
  <c r="J1951" i="58"/>
  <c r="K1951" i="58"/>
  <c r="M1951" i="58"/>
  <c r="P1951" i="58"/>
  <c r="Q1951" i="58"/>
  <c r="R1951" i="58"/>
  <c r="T1951" i="58" s="1"/>
  <c r="V1951" i="58" s="1"/>
  <c r="X1951" i="58"/>
  <c r="A1853" i="58"/>
  <c r="B1853" i="58"/>
  <c r="D1853" i="58"/>
  <c r="E1853" i="58" s="1"/>
  <c r="F1853" i="58"/>
  <c r="J1853" i="58"/>
  <c r="K1853" i="58"/>
  <c r="M1853" i="58"/>
  <c r="P1853" i="58"/>
  <c r="Q1853" i="58"/>
  <c r="R1853" i="58"/>
  <c r="T1853" i="58" s="1"/>
  <c r="V1853" i="58" s="1"/>
  <c r="X1853" i="58"/>
  <c r="W1954" i="58" l="1"/>
  <c r="Y1954" i="58"/>
  <c r="AN1954" i="58" s="1"/>
  <c r="W1953" i="58"/>
  <c r="Y1953" i="58"/>
  <c r="AN1953" i="58" s="1"/>
  <c r="Y1952" i="58"/>
  <c r="AN1952" i="58" s="1"/>
  <c r="W1952" i="58"/>
  <c r="W1951" i="58"/>
  <c r="Y1951" i="58"/>
  <c r="AN1951" i="58" s="1"/>
  <c r="W1853" i="58"/>
  <c r="Y1853" i="58"/>
  <c r="AN1853" i="58" s="1"/>
  <c r="A1829" i="58" l="1"/>
  <c r="B1829" i="58"/>
  <c r="D1829" i="58"/>
  <c r="E1829" i="58" s="1"/>
  <c r="F1829" i="58"/>
  <c r="J1829" i="58"/>
  <c r="K1829" i="58"/>
  <c r="M1829" i="58"/>
  <c r="P1829" i="58"/>
  <c r="Q1829" i="58"/>
  <c r="R1829" i="58"/>
  <c r="T1829" i="58" s="1"/>
  <c r="V1829" i="58" s="1"/>
  <c r="X1829" i="58"/>
  <c r="A1850" i="58"/>
  <c r="B1850" i="58"/>
  <c r="D1850" i="58"/>
  <c r="E1850" i="58" s="1"/>
  <c r="F1850" i="58"/>
  <c r="J1850" i="58"/>
  <c r="K1850" i="58"/>
  <c r="M1850" i="58"/>
  <c r="P1850" i="58"/>
  <c r="Q1850" i="58"/>
  <c r="R1850" i="58"/>
  <c r="T1850" i="58" s="1"/>
  <c r="V1850" i="58" s="1"/>
  <c r="X1850" i="58"/>
  <c r="A1849" i="58"/>
  <c r="B1849" i="58"/>
  <c r="D1849" i="58"/>
  <c r="E1849" i="58" s="1"/>
  <c r="F1849" i="58"/>
  <c r="J1849" i="58"/>
  <c r="K1849" i="58"/>
  <c r="M1849" i="58"/>
  <c r="P1849" i="58"/>
  <c r="Q1849" i="58"/>
  <c r="R1849" i="58"/>
  <c r="T1849" i="58" s="1"/>
  <c r="V1849" i="58" s="1"/>
  <c r="X1849" i="58"/>
  <c r="A1848" i="58"/>
  <c r="B1848" i="58"/>
  <c r="D1848" i="58"/>
  <c r="E1848" i="58" s="1"/>
  <c r="F1848" i="58"/>
  <c r="J1848" i="58"/>
  <c r="K1848" i="58"/>
  <c r="M1848" i="58"/>
  <c r="P1848" i="58"/>
  <c r="Q1848" i="58"/>
  <c r="R1848" i="58"/>
  <c r="T1848" i="58" s="1"/>
  <c r="V1848" i="58" s="1"/>
  <c r="X1848" i="58"/>
  <c r="A1847" i="58"/>
  <c r="B1847" i="58"/>
  <c r="D1847" i="58"/>
  <c r="E1847" i="58" s="1"/>
  <c r="F1847" i="58"/>
  <c r="J1847" i="58"/>
  <c r="K1847" i="58"/>
  <c r="M1847" i="58"/>
  <c r="P1847" i="58"/>
  <c r="Q1847" i="58"/>
  <c r="R1847" i="58"/>
  <c r="T1847" i="58" s="1"/>
  <c r="V1847" i="58" s="1"/>
  <c r="X1847" i="58"/>
  <c r="A1773" i="58"/>
  <c r="B1773" i="58"/>
  <c r="D1773" i="58"/>
  <c r="E1773" i="58" s="1"/>
  <c r="F1773" i="58"/>
  <c r="J1773" i="58"/>
  <c r="K1773" i="58"/>
  <c r="M1773" i="58"/>
  <c r="P1773" i="58"/>
  <c r="Q1773" i="58"/>
  <c r="R1773" i="58"/>
  <c r="T1773" i="58" s="1"/>
  <c r="V1773" i="58" s="1"/>
  <c r="X1773" i="58"/>
  <c r="A1772" i="58"/>
  <c r="B1772" i="58"/>
  <c r="D1772" i="58"/>
  <c r="E1772" i="58" s="1"/>
  <c r="F1772" i="58"/>
  <c r="J1772" i="58"/>
  <c r="K1772" i="58"/>
  <c r="M1772" i="58"/>
  <c r="P1772" i="58"/>
  <c r="Q1772" i="58"/>
  <c r="R1772" i="58"/>
  <c r="T1772" i="58" s="1"/>
  <c r="V1772" i="58" s="1"/>
  <c r="X1772" i="58"/>
  <c r="A1771" i="58"/>
  <c r="B1771" i="58"/>
  <c r="D1771" i="58"/>
  <c r="E1771" i="58" s="1"/>
  <c r="F1771" i="58"/>
  <c r="J1771" i="58"/>
  <c r="K1771" i="58"/>
  <c r="M1771" i="58"/>
  <c r="P1771" i="58"/>
  <c r="Q1771" i="58"/>
  <c r="R1771" i="58"/>
  <c r="T1771" i="58" s="1"/>
  <c r="V1771" i="58" s="1"/>
  <c r="X1771" i="58"/>
  <c r="A1770" i="58"/>
  <c r="B1770" i="58"/>
  <c r="D1770" i="58"/>
  <c r="E1770" i="58" s="1"/>
  <c r="F1770" i="58"/>
  <c r="J1770" i="58"/>
  <c r="K1770" i="58"/>
  <c r="M1770" i="58"/>
  <c r="P1770" i="58"/>
  <c r="Q1770" i="58"/>
  <c r="R1770" i="58"/>
  <c r="T1770" i="58" s="1"/>
  <c r="V1770" i="58" s="1"/>
  <c r="X1770" i="58"/>
  <c r="A1684" i="58"/>
  <c r="B1684" i="58"/>
  <c r="D1684" i="58"/>
  <c r="E1684" i="58" s="1"/>
  <c r="F1684" i="58"/>
  <c r="J1684" i="58"/>
  <c r="K1684" i="58"/>
  <c r="M1684" i="58"/>
  <c r="P1684" i="58"/>
  <c r="Q1684" i="58"/>
  <c r="R1684" i="58"/>
  <c r="T1684" i="58" s="1"/>
  <c r="V1684" i="58" s="1"/>
  <c r="X1684" i="58"/>
  <c r="A1775" i="58"/>
  <c r="B1775" i="58"/>
  <c r="D1775" i="58"/>
  <c r="E1775" i="58" s="1"/>
  <c r="F1775" i="58"/>
  <c r="J1775" i="58"/>
  <c r="K1775" i="58"/>
  <c r="M1775" i="58"/>
  <c r="P1775" i="58"/>
  <c r="Q1775" i="58"/>
  <c r="R1775" i="58"/>
  <c r="T1775" i="58" s="1"/>
  <c r="V1775" i="58" s="1"/>
  <c r="X1775" i="58"/>
  <c r="A1774" i="58"/>
  <c r="B1774" i="58"/>
  <c r="D1774" i="58"/>
  <c r="E1774" i="58" s="1"/>
  <c r="F1774" i="58"/>
  <c r="J1774" i="58"/>
  <c r="K1774" i="58"/>
  <c r="M1774" i="58"/>
  <c r="P1774" i="58"/>
  <c r="Q1774" i="58"/>
  <c r="R1774" i="58"/>
  <c r="T1774" i="58" s="1"/>
  <c r="V1774" i="58" s="1"/>
  <c r="X1774" i="58"/>
  <c r="A1569" i="58"/>
  <c r="B1569" i="58"/>
  <c r="D1569" i="58"/>
  <c r="E1569" i="58" s="1"/>
  <c r="F1569" i="58"/>
  <c r="J1569" i="58"/>
  <c r="K1569" i="58"/>
  <c r="M1569" i="58"/>
  <c r="P1569" i="58"/>
  <c r="Q1569" i="58"/>
  <c r="R1569" i="58"/>
  <c r="T1569" i="58" s="1"/>
  <c r="V1569" i="58" s="1"/>
  <c r="X1569" i="58"/>
  <c r="A1570" i="58"/>
  <c r="B1570" i="58"/>
  <c r="D1570" i="58"/>
  <c r="E1570" i="58" s="1"/>
  <c r="F1570" i="58"/>
  <c r="J1570" i="58"/>
  <c r="K1570" i="58"/>
  <c r="M1570" i="58"/>
  <c r="P1570" i="58"/>
  <c r="Q1570" i="58"/>
  <c r="R1570" i="58"/>
  <c r="T1570" i="58" s="1"/>
  <c r="V1570" i="58" s="1"/>
  <c r="X1570" i="58"/>
  <c r="W1829" i="58" l="1"/>
  <c r="Y1829" i="58"/>
  <c r="AN1829" i="58" s="1"/>
  <c r="Y1850" i="58"/>
  <c r="AN1850" i="58" s="1"/>
  <c r="W1850" i="58"/>
  <c r="W1849" i="58"/>
  <c r="Y1849" i="58"/>
  <c r="AN1849" i="58" s="1"/>
  <c r="Y1847" i="58"/>
  <c r="AN1847" i="58" s="1"/>
  <c r="W1847" i="58"/>
  <c r="W1848" i="58"/>
  <c r="Y1848" i="58"/>
  <c r="AN1848" i="58" s="1"/>
  <c r="W1772" i="58"/>
  <c r="Y1773" i="58"/>
  <c r="AN1773" i="58" s="1"/>
  <c r="W1773" i="58"/>
  <c r="W1771" i="58"/>
  <c r="Y1771" i="58"/>
  <c r="AN1771" i="58" s="1"/>
  <c r="Y1772" i="58"/>
  <c r="AN1772" i="58" s="1"/>
  <c r="Y1770" i="58"/>
  <c r="AN1770" i="58" s="1"/>
  <c r="W1770" i="58"/>
  <c r="W1684" i="58"/>
  <c r="Y1684" i="58"/>
  <c r="AN1684" i="58" s="1"/>
  <c r="Y1775" i="58"/>
  <c r="AN1775" i="58" s="1"/>
  <c r="W1775" i="58"/>
  <c r="W1774" i="58"/>
  <c r="Y1774" i="58"/>
  <c r="AN1774" i="58" s="1"/>
  <c r="Y1569" i="58"/>
  <c r="AN1569" i="58" s="1"/>
  <c r="W1569" i="58"/>
  <c r="Y1570" i="58"/>
  <c r="AN1570" i="58" s="1"/>
  <c r="W1570" i="58"/>
  <c r="AE1624" i="58"/>
  <c r="AE1623" i="58"/>
  <c r="AE1622" i="58"/>
  <c r="AE1621" i="58"/>
  <c r="A1565" i="58"/>
  <c r="B1565" i="58"/>
  <c r="D1565" i="58"/>
  <c r="E1565" i="58" s="1"/>
  <c r="F1565" i="58"/>
  <c r="J1565" i="58"/>
  <c r="K1565" i="58"/>
  <c r="M1565" i="58"/>
  <c r="P1565" i="58"/>
  <c r="Q1565" i="58"/>
  <c r="R1565" i="58"/>
  <c r="T1565" i="58" s="1"/>
  <c r="V1565" i="58" s="1"/>
  <c r="X1565" i="58"/>
  <c r="A1566" i="58"/>
  <c r="B1566" i="58"/>
  <c r="D1566" i="58"/>
  <c r="E1566" i="58" s="1"/>
  <c r="F1566" i="58"/>
  <c r="J1566" i="58"/>
  <c r="K1566" i="58"/>
  <c r="M1566" i="58"/>
  <c r="P1566" i="58"/>
  <c r="Q1566" i="58"/>
  <c r="R1566" i="58"/>
  <c r="T1566" i="58" s="1"/>
  <c r="V1566" i="58" s="1"/>
  <c r="X1566" i="58"/>
  <c r="A1567" i="58"/>
  <c r="B1567" i="58"/>
  <c r="D1567" i="58"/>
  <c r="E1567" i="58" s="1"/>
  <c r="F1567" i="58"/>
  <c r="J1567" i="58"/>
  <c r="K1567" i="58"/>
  <c r="M1567" i="58"/>
  <c r="P1567" i="58"/>
  <c r="Q1567" i="58"/>
  <c r="R1567" i="58"/>
  <c r="T1567" i="58" s="1"/>
  <c r="V1567" i="58" s="1"/>
  <c r="X1567" i="58"/>
  <c r="A1568" i="58"/>
  <c r="B1568" i="58"/>
  <c r="D1568" i="58"/>
  <c r="E1568" i="58" s="1"/>
  <c r="F1568" i="58"/>
  <c r="J1568" i="58"/>
  <c r="K1568" i="58"/>
  <c r="M1568" i="58"/>
  <c r="P1568" i="58"/>
  <c r="Q1568" i="58"/>
  <c r="R1568" i="58"/>
  <c r="T1568" i="58" s="1"/>
  <c r="V1568" i="58" s="1"/>
  <c r="X1568" i="58"/>
  <c r="J1607" i="58"/>
  <c r="K1607" i="58"/>
  <c r="M1607" i="58"/>
  <c r="W1567" i="58" l="1"/>
  <c r="W1566" i="58"/>
  <c r="Y1567" i="58"/>
  <c r="AN1567" i="58" s="1"/>
  <c r="Y1566" i="58"/>
  <c r="AN1566" i="58" s="1"/>
  <c r="Y1565" i="58"/>
  <c r="AN1565" i="58" s="1"/>
  <c r="W1565" i="58"/>
  <c r="Y1568" i="58"/>
  <c r="AN1568" i="58" s="1"/>
  <c r="W1568" i="58"/>
  <c r="A1378" i="58"/>
  <c r="B1378" i="58"/>
  <c r="D1378" i="58"/>
  <c r="E1378" i="58" s="1"/>
  <c r="F1378" i="58"/>
  <c r="J1378" i="58"/>
  <c r="K1378" i="58"/>
  <c r="M1378" i="58"/>
  <c r="P1378" i="58"/>
  <c r="Q1378" i="58"/>
  <c r="R1378" i="58"/>
  <c r="T1378" i="58" s="1"/>
  <c r="V1378" i="58" s="1"/>
  <c r="X1378" i="58"/>
  <c r="A1485" i="58"/>
  <c r="B1485" i="58"/>
  <c r="D1485" i="58"/>
  <c r="E1485" i="58" s="1"/>
  <c r="F1485" i="58"/>
  <c r="J1485" i="58"/>
  <c r="K1485" i="58"/>
  <c r="M1485" i="58"/>
  <c r="P1485" i="58"/>
  <c r="Q1485" i="58"/>
  <c r="R1485" i="58"/>
  <c r="T1485" i="58" s="1"/>
  <c r="V1485" i="58" s="1"/>
  <c r="X1485" i="58"/>
  <c r="A1507" i="58"/>
  <c r="B1507" i="58"/>
  <c r="D1507" i="58"/>
  <c r="E1507" i="58" s="1"/>
  <c r="F1507" i="58"/>
  <c r="A1682" i="58"/>
  <c r="A1683" i="58"/>
  <c r="A1685" i="58"/>
  <c r="A1686" i="58"/>
  <c r="A1687" i="58"/>
  <c r="A1688" i="58"/>
  <c r="A1689" i="58"/>
  <c r="A1690" i="58"/>
  <c r="A1691" i="58"/>
  <c r="A1692" i="58"/>
  <c r="A1693" i="58"/>
  <c r="A1694" i="58"/>
  <c r="A1695" i="58"/>
  <c r="A1696" i="58"/>
  <c r="A1697" i="58"/>
  <c r="A1698" i="58"/>
  <c r="A1699" i="58"/>
  <c r="A1700" i="58"/>
  <c r="A1701" i="58"/>
  <c r="A1702" i="58"/>
  <c r="A1703" i="58"/>
  <c r="A1704" i="58"/>
  <c r="A1705" i="58"/>
  <c r="A1706" i="58"/>
  <c r="A1707" i="58"/>
  <c r="A1708" i="58"/>
  <c r="A1709" i="58"/>
  <c r="A1710" i="58"/>
  <c r="A1711" i="58"/>
  <c r="A1712" i="58"/>
  <c r="A1713" i="58"/>
  <c r="A1714" i="58"/>
  <c r="A1715" i="58"/>
  <c r="A1716" i="58"/>
  <c r="A1717" i="58"/>
  <c r="A1718" i="58"/>
  <c r="A1719" i="58"/>
  <c r="A1720" i="58"/>
  <c r="A1721" i="58"/>
  <c r="A1722" i="58"/>
  <c r="A1723" i="58"/>
  <c r="A1724" i="58"/>
  <c r="A1725" i="58"/>
  <c r="A1726" i="58"/>
  <c r="A1727" i="58"/>
  <c r="A1728" i="58"/>
  <c r="A1729" i="58"/>
  <c r="A1730" i="58"/>
  <c r="A1731" i="58"/>
  <c r="A1732" i="58"/>
  <c r="A1733" i="58"/>
  <c r="A1734" i="58"/>
  <c r="A1735" i="58"/>
  <c r="A1736" i="58"/>
  <c r="A1737" i="58"/>
  <c r="A1738" i="58"/>
  <c r="A1739" i="58"/>
  <c r="A1740" i="58"/>
  <c r="A1741" i="58"/>
  <c r="A1742" i="58"/>
  <c r="A1743" i="58"/>
  <c r="A1744" i="58"/>
  <c r="A1745" i="58"/>
  <c r="A1746" i="58"/>
  <c r="A1747" i="58"/>
  <c r="A1748" i="58"/>
  <c r="A1749" i="58"/>
  <c r="A1750" i="58"/>
  <c r="A1751" i="58"/>
  <c r="A1752" i="58"/>
  <c r="A1753" i="58"/>
  <c r="A1754" i="58"/>
  <c r="A1755" i="58"/>
  <c r="A1756" i="58"/>
  <c r="A1757" i="58"/>
  <c r="A1758" i="58"/>
  <c r="A1759" i="58"/>
  <c r="A1760" i="58"/>
  <c r="A1761" i="58"/>
  <c r="A1762" i="58"/>
  <c r="A1763" i="58"/>
  <c r="A1764" i="58"/>
  <c r="A1765" i="58"/>
  <c r="A1766" i="58"/>
  <c r="A1767" i="58"/>
  <c r="A1768" i="58"/>
  <c r="A1769" i="58"/>
  <c r="A1776" i="58"/>
  <c r="A1777" i="58"/>
  <c r="A1778" i="58"/>
  <c r="A1779" i="58"/>
  <c r="A1780" i="58"/>
  <c r="A1781" i="58"/>
  <c r="A1782" i="58"/>
  <c r="A1783" i="58"/>
  <c r="A1784" i="58"/>
  <c r="A1785" i="58"/>
  <c r="A1786" i="58"/>
  <c r="A1787" i="58"/>
  <c r="A1788" i="58"/>
  <c r="A1789" i="58"/>
  <c r="A1790" i="58"/>
  <c r="A1791" i="58"/>
  <c r="A1792" i="58"/>
  <c r="A1793" i="58"/>
  <c r="A1794" i="58"/>
  <c r="A1795" i="58"/>
  <c r="A1796" i="58"/>
  <c r="A1797" i="58"/>
  <c r="A1798" i="58"/>
  <c r="A1799" i="58"/>
  <c r="A1800" i="58"/>
  <c r="A1801" i="58"/>
  <c r="A1802" i="58"/>
  <c r="A1803" i="58"/>
  <c r="A1804" i="58"/>
  <c r="A1805" i="58"/>
  <c r="A1806" i="58"/>
  <c r="A1807" i="58"/>
  <c r="A1808" i="58"/>
  <c r="A1809" i="58"/>
  <c r="A1810" i="58"/>
  <c r="A1811" i="58"/>
  <c r="A1812" i="58"/>
  <c r="A1813" i="58"/>
  <c r="A1814" i="58"/>
  <c r="A1815" i="58"/>
  <c r="A1816" i="58"/>
  <c r="A1817" i="58"/>
  <c r="A1818" i="58"/>
  <c r="A1819" i="58"/>
  <c r="A1820" i="58"/>
  <c r="A1821" i="58"/>
  <c r="A1822" i="58"/>
  <c r="A1823" i="58"/>
  <c r="A1824" i="58"/>
  <c r="A1825" i="58"/>
  <c r="A1826" i="58"/>
  <c r="A1827" i="58"/>
  <c r="A1828" i="58"/>
  <c r="A1830" i="58"/>
  <c r="A1831" i="58"/>
  <c r="A1832" i="58"/>
  <c r="A1833" i="58"/>
  <c r="A1834" i="58"/>
  <c r="A1835" i="58"/>
  <c r="A1836" i="58"/>
  <c r="A1837" i="58"/>
  <c r="A1838" i="58"/>
  <c r="A1839" i="58"/>
  <c r="A1840" i="58"/>
  <c r="A1841" i="58"/>
  <c r="A1842" i="58"/>
  <c r="A1843" i="58"/>
  <c r="A1844" i="58"/>
  <c r="A1845" i="58"/>
  <c r="A1846" i="58"/>
  <c r="A1851" i="58"/>
  <c r="A1852" i="58"/>
  <c r="A1854" i="58"/>
  <c r="A1855" i="58"/>
  <c r="A1856" i="58"/>
  <c r="A1857" i="58"/>
  <c r="A1858" i="58"/>
  <c r="A1859" i="58"/>
  <c r="A1860" i="58"/>
  <c r="A1861" i="58"/>
  <c r="A1862" i="58"/>
  <c r="A1863" i="58"/>
  <c r="A1864" i="58"/>
  <c r="A1865" i="58"/>
  <c r="A1866" i="58"/>
  <c r="A1867" i="58"/>
  <c r="A1868" i="58"/>
  <c r="A1869" i="58"/>
  <c r="A1870" i="58"/>
  <c r="A1871" i="58"/>
  <c r="A1872" i="58"/>
  <c r="A1873" i="58"/>
  <c r="A1874" i="58"/>
  <c r="A1875" i="58"/>
  <c r="A1876" i="58"/>
  <c r="A1877" i="58"/>
  <c r="A1878" i="58"/>
  <c r="A1879" i="58"/>
  <c r="A1880" i="58"/>
  <c r="A1881" i="58"/>
  <c r="A1882" i="58"/>
  <c r="A1883" i="58"/>
  <c r="A1884" i="58"/>
  <c r="A1885" i="58"/>
  <c r="A1886" i="58"/>
  <c r="A1887" i="58"/>
  <c r="A1888" i="58"/>
  <c r="A1889" i="58"/>
  <c r="A1890" i="58"/>
  <c r="A1891" i="58"/>
  <c r="A1892" i="58"/>
  <c r="A1893" i="58"/>
  <c r="A1894" i="58"/>
  <c r="A1895" i="58"/>
  <c r="A1896" i="58"/>
  <c r="A1897" i="58"/>
  <c r="A1898" i="58"/>
  <c r="A1899" i="58"/>
  <c r="A1900" i="58"/>
  <c r="A1901" i="58"/>
  <c r="A1902" i="58"/>
  <c r="A1903" i="58"/>
  <c r="A1904" i="58"/>
  <c r="A1905" i="58"/>
  <c r="A1906" i="58"/>
  <c r="A1907" i="58"/>
  <c r="A1908" i="58"/>
  <c r="A1909" i="58"/>
  <c r="A1910" i="58"/>
  <c r="A1911" i="58"/>
  <c r="A1912" i="58"/>
  <c r="A1913" i="58"/>
  <c r="A1914" i="58"/>
  <c r="A1915" i="58"/>
  <c r="A1916" i="58"/>
  <c r="A1917" i="58"/>
  <c r="A1918" i="58"/>
  <c r="A1919" i="58"/>
  <c r="A1920" i="58"/>
  <c r="A1921" i="58"/>
  <c r="A1922" i="58"/>
  <c r="A1923" i="58"/>
  <c r="A1924" i="58"/>
  <c r="A1925" i="58"/>
  <c r="A1926" i="58"/>
  <c r="A1927" i="58"/>
  <c r="A1928" i="58"/>
  <c r="A1929" i="58"/>
  <c r="A1930" i="58"/>
  <c r="A1931" i="58"/>
  <c r="A1932" i="58"/>
  <c r="A1933" i="58"/>
  <c r="A1934" i="58"/>
  <c r="A1935" i="58"/>
  <c r="A1936" i="58"/>
  <c r="A1937" i="58"/>
  <c r="A1938" i="58"/>
  <c r="A1939" i="58"/>
  <c r="A1940" i="58"/>
  <c r="A1941" i="58"/>
  <c r="A1942" i="58"/>
  <c r="A1943" i="58"/>
  <c r="A1944" i="58"/>
  <c r="A1945" i="58"/>
  <c r="A1946" i="58"/>
  <c r="A1947" i="58"/>
  <c r="A1948" i="58"/>
  <c r="A1949" i="58"/>
  <c r="A1950" i="58"/>
  <c r="A1955" i="58"/>
  <c r="A1956" i="58"/>
  <c r="A1957" i="58"/>
  <c r="A1958" i="58"/>
  <c r="A1959" i="58"/>
  <c r="A1960" i="58"/>
  <c r="A1961" i="58"/>
  <c r="A1962" i="58"/>
  <c r="A1963" i="58"/>
  <c r="A1964" i="58"/>
  <c r="A1965" i="58"/>
  <c r="A1966" i="58"/>
  <c r="A1967" i="58"/>
  <c r="A1968" i="58"/>
  <c r="A1969" i="58"/>
  <c r="A1970" i="58"/>
  <c r="A1971" i="58"/>
  <c r="A1972" i="58"/>
  <c r="A1980" i="58"/>
  <c r="A1981" i="58"/>
  <c r="A1982" i="58"/>
  <c r="A1984" i="58"/>
  <c r="A1986" i="58"/>
  <c r="A1987" i="58"/>
  <c r="A1989" i="58"/>
  <c r="A1991" i="58"/>
  <c r="A1992" i="58"/>
  <c r="A1994" i="58"/>
  <c r="A1995" i="58"/>
  <c r="A1996" i="58"/>
  <c r="A1997" i="58"/>
  <c r="A1998" i="58"/>
  <c r="A1999" i="58"/>
  <c r="A2000" i="58"/>
  <c r="A2001" i="58"/>
  <c r="A2002" i="58"/>
  <c r="A2003" i="58"/>
  <c r="A2004" i="58"/>
  <c r="A2005" i="58"/>
  <c r="A2006" i="58"/>
  <c r="A2007" i="58"/>
  <c r="A2008" i="58"/>
  <c r="A2009" i="58"/>
  <c r="A2010" i="58"/>
  <c r="A2011" i="58"/>
  <c r="A2012" i="58"/>
  <c r="A2013" i="58"/>
  <c r="A2014" i="58"/>
  <c r="A2015" i="58"/>
  <c r="A2016" i="58"/>
  <c r="A2017" i="58"/>
  <c r="A2018" i="58"/>
  <c r="A2019" i="58"/>
  <c r="A2020" i="58"/>
  <c r="A2021" i="58"/>
  <c r="A2022" i="58"/>
  <c r="A2023" i="58"/>
  <c r="A2024" i="58"/>
  <c r="A2025" i="58"/>
  <c r="A2026" i="58"/>
  <c r="A2027" i="58"/>
  <c r="A2028" i="58"/>
  <c r="A2029" i="58"/>
  <c r="A2030" i="58"/>
  <c r="A2031" i="58"/>
  <c r="A2032" i="58"/>
  <c r="A2033" i="58"/>
  <c r="A2034" i="58"/>
  <c r="A2035" i="58"/>
  <c r="A2036" i="58"/>
  <c r="A2037" i="58"/>
  <c r="A2038" i="58"/>
  <c r="A2039" i="58"/>
  <c r="A2040" i="58"/>
  <c r="A2041" i="58"/>
  <c r="A2042" i="58"/>
  <c r="A2043" i="58"/>
  <c r="A2044" i="58"/>
  <c r="A2045" i="58"/>
  <c r="A2046" i="58"/>
  <c r="A2047" i="58"/>
  <c r="A2048" i="58"/>
  <c r="A2049" i="58"/>
  <c r="A2050" i="58"/>
  <c r="A2051" i="58"/>
  <c r="A2052" i="58"/>
  <c r="A2053" i="58"/>
  <c r="A2054" i="58"/>
  <c r="A2055" i="58"/>
  <c r="A2056" i="58"/>
  <c r="A2057" i="58"/>
  <c r="A2058" i="58"/>
  <c r="A2059" i="58"/>
  <c r="A2060" i="58"/>
  <c r="A2061" i="58"/>
  <c r="A2062" i="58"/>
  <c r="A2063" i="58"/>
  <c r="A2064" i="58"/>
  <c r="A2065" i="58"/>
  <c r="A2066" i="58"/>
  <c r="A2067" i="58"/>
  <c r="A2068" i="58"/>
  <c r="A2069" i="58"/>
  <c r="A2070" i="58"/>
  <c r="A2071" i="58"/>
  <c r="A2072" i="58"/>
  <c r="A2073" i="58"/>
  <c r="A2074" i="58"/>
  <c r="A2075" i="58"/>
  <c r="A2076" i="58"/>
  <c r="A2077" i="58"/>
  <c r="A2078" i="58"/>
  <c r="A2079" i="58"/>
  <c r="A2080" i="58"/>
  <c r="A2081" i="58"/>
  <c r="A2082" i="58"/>
  <c r="A2083" i="58"/>
  <c r="A2084" i="58"/>
  <c r="A2085" i="58"/>
  <c r="A2086" i="58"/>
  <c r="A2087" i="58"/>
  <c r="A2088" i="58"/>
  <c r="A2089" i="58"/>
  <c r="A2090" i="58"/>
  <c r="A2091" i="58"/>
  <c r="A2092" i="58"/>
  <c r="A2093" i="58"/>
  <c r="A2094" i="58"/>
  <c r="A2095" i="58"/>
  <c r="A2096" i="58"/>
  <c r="A2097" i="58"/>
  <c r="A2098" i="58"/>
  <c r="A2099" i="58"/>
  <c r="A2100" i="58"/>
  <c r="A2101" i="58"/>
  <c r="A2102" i="58"/>
  <c r="A2103" i="58"/>
  <c r="A2104" i="58"/>
  <c r="A2105" i="58"/>
  <c r="A2106" i="58"/>
  <c r="A2107" i="58"/>
  <c r="A2108" i="58"/>
  <c r="A2109" i="58"/>
  <c r="A2110" i="58"/>
  <c r="A2111" i="58"/>
  <c r="A2112" i="58"/>
  <c r="A2113" i="58"/>
  <c r="A2114" i="58"/>
  <c r="A2115" i="58"/>
  <c r="A2116" i="58"/>
  <c r="A2117" i="58"/>
  <c r="A2118" i="58"/>
  <c r="A2119" i="58"/>
  <c r="A2120" i="58"/>
  <c r="A2121" i="58"/>
  <c r="A2122" i="58"/>
  <c r="A2123" i="58"/>
  <c r="A2124" i="58"/>
  <c r="A2125" i="58"/>
  <c r="A2126" i="58"/>
  <c r="A2127" i="58"/>
  <c r="A2128" i="58"/>
  <c r="A2129" i="58"/>
  <c r="A2130" i="58"/>
  <c r="A2131" i="58"/>
  <c r="A2132" i="58"/>
  <c r="A2133" i="58"/>
  <c r="A2134" i="58"/>
  <c r="A2135" i="58"/>
  <c r="A2136" i="58"/>
  <c r="A2137" i="58"/>
  <c r="A2138" i="58"/>
  <c r="A2139" i="58"/>
  <c r="A2140" i="58"/>
  <c r="A2141" i="58"/>
  <c r="A2142" i="58"/>
  <c r="A2143" i="58"/>
  <c r="A2144" i="58"/>
  <c r="A2145" i="58"/>
  <c r="A2146" i="58"/>
  <c r="A2147" i="58"/>
  <c r="A2148" i="58"/>
  <c r="A2149" i="58"/>
  <c r="A2150" i="58"/>
  <c r="A2151" i="58"/>
  <c r="A2152" i="58"/>
  <c r="A2153" i="58"/>
  <c r="A2154" i="58"/>
  <c r="A2155" i="58"/>
  <c r="A2156" i="58"/>
  <c r="A2157" i="58"/>
  <c r="A2158" i="58"/>
  <c r="A2159" i="58"/>
  <c r="A2160" i="58"/>
  <c r="A2161" i="58"/>
  <c r="A2162" i="58"/>
  <c r="A2163" i="58"/>
  <c r="A2164" i="58"/>
  <c r="A2165" i="58"/>
  <c r="A2166" i="58"/>
  <c r="A2167" i="58"/>
  <c r="A2168" i="58"/>
  <c r="A2169" i="58"/>
  <c r="A2170" i="58"/>
  <c r="A2171" i="58"/>
  <c r="A2172" i="58"/>
  <c r="A2173" i="58"/>
  <c r="A2174" i="58"/>
  <c r="A2175" i="58"/>
  <c r="A2176" i="58"/>
  <c r="A2177" i="58"/>
  <c r="A2178" i="58"/>
  <c r="A2179" i="58"/>
  <c r="A2180" i="58"/>
  <c r="A2181" i="58"/>
  <c r="A2182" i="58"/>
  <c r="A2183" i="58"/>
  <c r="A2184" i="58"/>
  <c r="A2185" i="58"/>
  <c r="A2186" i="58"/>
  <c r="A2187" i="58"/>
  <c r="A2188" i="58"/>
  <c r="A2189" i="58"/>
  <c r="A2190" i="58"/>
  <c r="A2191" i="58"/>
  <c r="A2192" i="58"/>
  <c r="A2193" i="58"/>
  <c r="A2194" i="58"/>
  <c r="A2195" i="58"/>
  <c r="A2196" i="58"/>
  <c r="A2197" i="58"/>
  <c r="A2198" i="58"/>
  <c r="A2199" i="58"/>
  <c r="A2200" i="58"/>
  <c r="A2201" i="58"/>
  <c r="A2202" i="58"/>
  <c r="A2203" i="58"/>
  <c r="A2204" i="58"/>
  <c r="A2205" i="58"/>
  <c r="A2206" i="58"/>
  <c r="A2210" i="58"/>
  <c r="A2211" i="58"/>
  <c r="A2212" i="58"/>
  <c r="A2213" i="58"/>
  <c r="A2214" i="58"/>
  <c r="A2215" i="58"/>
  <c r="A2216" i="58"/>
  <c r="A2217" i="58"/>
  <c r="A2218" i="58"/>
  <c r="A2219" i="58"/>
  <c r="A2220" i="58"/>
  <c r="A2221" i="58"/>
  <c r="A2222" i="58"/>
  <c r="A2223" i="58"/>
  <c r="A2224" i="58"/>
  <c r="A2225" i="58"/>
  <c r="A2226" i="58"/>
  <c r="A2227" i="58"/>
  <c r="A2228" i="58"/>
  <c r="A2229" i="58"/>
  <c r="A2230" i="58"/>
  <c r="A2231" i="58"/>
  <c r="A2232" i="58"/>
  <c r="A2233" i="58"/>
  <c r="A2234" i="58"/>
  <c r="A2235" i="58"/>
  <c r="A2236" i="58"/>
  <c r="A2237" i="58"/>
  <c r="A2238" i="58"/>
  <c r="A2239" i="58"/>
  <c r="A2240" i="58"/>
  <c r="A2241" i="58"/>
  <c r="A2242" i="58"/>
  <c r="A2243" i="58"/>
  <c r="A2244" i="58"/>
  <c r="A2245" i="58"/>
  <c r="A2246" i="58"/>
  <c r="A2247" i="58"/>
  <c r="A2248" i="58"/>
  <c r="A2249" i="58"/>
  <c r="A2250" i="58"/>
  <c r="A2251" i="58"/>
  <c r="A2252" i="58"/>
  <c r="A2253" i="58"/>
  <c r="A2254" i="58"/>
  <c r="A2255" i="58"/>
  <c r="A2256" i="58"/>
  <c r="A2257" i="58"/>
  <c r="A2258" i="58"/>
  <c r="A2259" i="58"/>
  <c r="A2260" i="58"/>
  <c r="A2261" i="58"/>
  <c r="A2262" i="58"/>
  <c r="A2263" i="58"/>
  <c r="A2264" i="58"/>
  <c r="A2265" i="58"/>
  <c r="A2266" i="58"/>
  <c r="A2267" i="58"/>
  <c r="A2268" i="58"/>
  <c r="A2269" i="58"/>
  <c r="A2270" i="58"/>
  <c r="A2565" i="58"/>
  <c r="A2566" i="58"/>
  <c r="A2567" i="58"/>
  <c r="A2568" i="58"/>
  <c r="A2569" i="58"/>
  <c r="A2958" i="58"/>
  <c r="A2959" i="58"/>
  <c r="A5600" i="58"/>
  <c r="A5601" i="58"/>
  <c r="A5602" i="58"/>
  <c r="B1682" i="58"/>
  <c r="B1683" i="58"/>
  <c r="B1685" i="58"/>
  <c r="B1686" i="58"/>
  <c r="B1687" i="58"/>
  <c r="B1688" i="58"/>
  <c r="B1689" i="58"/>
  <c r="B1690" i="58"/>
  <c r="B1691" i="58"/>
  <c r="B1692" i="58"/>
  <c r="B1693" i="58"/>
  <c r="B1694" i="58"/>
  <c r="B1695" i="58"/>
  <c r="B1696" i="58"/>
  <c r="B1697" i="58"/>
  <c r="B1698" i="58"/>
  <c r="B1699" i="58"/>
  <c r="B1700" i="58"/>
  <c r="B1701" i="58"/>
  <c r="B1702" i="58"/>
  <c r="B1703" i="58"/>
  <c r="B1704" i="58"/>
  <c r="B1705" i="58"/>
  <c r="B1706" i="58"/>
  <c r="B1707" i="58"/>
  <c r="B1708" i="58"/>
  <c r="B1709" i="58"/>
  <c r="B1710" i="58"/>
  <c r="B1711" i="58"/>
  <c r="B1712" i="58"/>
  <c r="B1713" i="58"/>
  <c r="B1714" i="58"/>
  <c r="B1715" i="58"/>
  <c r="B1716" i="58"/>
  <c r="B1717" i="58"/>
  <c r="B1718" i="58"/>
  <c r="B1719" i="58"/>
  <c r="B1720" i="58"/>
  <c r="B1721" i="58"/>
  <c r="B1722" i="58"/>
  <c r="B1723" i="58"/>
  <c r="B1724" i="58"/>
  <c r="B1725" i="58"/>
  <c r="B1726" i="58"/>
  <c r="B1727" i="58"/>
  <c r="B1728" i="58"/>
  <c r="B1729" i="58"/>
  <c r="B1730" i="58"/>
  <c r="B1731" i="58"/>
  <c r="B1732" i="58"/>
  <c r="B1733" i="58"/>
  <c r="B1734" i="58"/>
  <c r="B1735" i="58"/>
  <c r="B1736" i="58"/>
  <c r="B1737" i="58"/>
  <c r="B1738" i="58"/>
  <c r="B1739" i="58"/>
  <c r="B1740" i="58"/>
  <c r="B1741" i="58"/>
  <c r="B1742" i="58"/>
  <c r="B1743" i="58"/>
  <c r="B1744" i="58"/>
  <c r="B1745" i="58"/>
  <c r="B1746" i="58"/>
  <c r="B1747" i="58"/>
  <c r="B1748" i="58"/>
  <c r="B1749" i="58"/>
  <c r="B1750" i="58"/>
  <c r="B1751" i="58"/>
  <c r="B1752" i="58"/>
  <c r="B1753" i="58"/>
  <c r="B1754" i="58"/>
  <c r="B1755" i="58"/>
  <c r="B1756" i="58"/>
  <c r="B1757" i="58"/>
  <c r="B1758" i="58"/>
  <c r="B1759" i="58"/>
  <c r="B1760" i="58"/>
  <c r="B1761" i="58"/>
  <c r="B1762" i="58"/>
  <c r="B1763" i="58"/>
  <c r="B1764" i="58"/>
  <c r="B1765" i="58"/>
  <c r="B1766" i="58"/>
  <c r="B1767" i="58"/>
  <c r="B1768" i="58"/>
  <c r="B1769" i="58"/>
  <c r="B1776" i="58"/>
  <c r="B1777" i="58"/>
  <c r="B1778" i="58"/>
  <c r="B1779" i="58"/>
  <c r="B1780" i="58"/>
  <c r="B1781" i="58"/>
  <c r="B1782" i="58"/>
  <c r="B1783" i="58"/>
  <c r="B1784" i="58"/>
  <c r="B1785" i="58"/>
  <c r="B1786" i="58"/>
  <c r="B1787" i="58"/>
  <c r="B1788" i="58"/>
  <c r="B1789" i="58"/>
  <c r="B1790" i="58"/>
  <c r="B1791" i="58"/>
  <c r="B1792" i="58"/>
  <c r="B1793" i="58"/>
  <c r="B1794" i="58"/>
  <c r="B1795" i="58"/>
  <c r="B1796" i="58"/>
  <c r="B1797" i="58"/>
  <c r="B1798" i="58"/>
  <c r="B1799" i="58"/>
  <c r="B1800" i="58"/>
  <c r="B1801" i="58"/>
  <c r="B1802" i="58"/>
  <c r="B1803" i="58"/>
  <c r="B1804" i="58"/>
  <c r="B1805" i="58"/>
  <c r="B1806" i="58"/>
  <c r="B1807" i="58"/>
  <c r="B1808" i="58"/>
  <c r="B1809" i="58"/>
  <c r="B1810" i="58"/>
  <c r="B1811" i="58"/>
  <c r="B1812" i="58"/>
  <c r="B1813" i="58"/>
  <c r="B1814" i="58"/>
  <c r="B1815" i="58"/>
  <c r="B1816" i="58"/>
  <c r="B1817" i="58"/>
  <c r="B1818" i="58"/>
  <c r="B1819" i="58"/>
  <c r="B1820" i="58"/>
  <c r="B1821" i="58"/>
  <c r="B1822" i="58"/>
  <c r="B1823" i="58"/>
  <c r="B1824" i="58"/>
  <c r="B1825" i="58"/>
  <c r="B1826" i="58"/>
  <c r="B1827" i="58"/>
  <c r="B1828" i="58"/>
  <c r="B1830" i="58"/>
  <c r="B1831" i="58"/>
  <c r="B1832" i="58"/>
  <c r="B1833" i="58"/>
  <c r="B1834" i="58"/>
  <c r="B1835" i="58"/>
  <c r="B1836" i="58"/>
  <c r="B1837" i="58"/>
  <c r="B1838" i="58"/>
  <c r="B1839" i="58"/>
  <c r="B1840" i="58"/>
  <c r="B1841" i="58"/>
  <c r="B1842" i="58"/>
  <c r="B1843" i="58"/>
  <c r="B1844" i="58"/>
  <c r="B1845" i="58"/>
  <c r="B1846" i="58"/>
  <c r="B1851" i="58"/>
  <c r="B1852" i="58"/>
  <c r="B1854" i="58"/>
  <c r="B1855" i="58"/>
  <c r="B1856" i="58"/>
  <c r="B1857" i="58"/>
  <c r="B1858" i="58"/>
  <c r="B1859" i="58"/>
  <c r="B1860" i="58"/>
  <c r="B1861" i="58"/>
  <c r="B1862" i="58"/>
  <c r="B1863" i="58"/>
  <c r="B1864" i="58"/>
  <c r="B1865" i="58"/>
  <c r="B1866" i="58"/>
  <c r="B1867" i="58"/>
  <c r="B1868" i="58"/>
  <c r="B1869" i="58"/>
  <c r="B1870" i="58"/>
  <c r="B1871" i="58"/>
  <c r="B1872" i="58"/>
  <c r="B1873" i="58"/>
  <c r="B1874" i="58"/>
  <c r="B1875" i="58"/>
  <c r="B1876" i="58"/>
  <c r="B1877" i="58"/>
  <c r="B1878" i="58"/>
  <c r="B1879" i="58"/>
  <c r="B1880" i="58"/>
  <c r="B1881" i="58"/>
  <c r="B1882" i="58"/>
  <c r="B1883" i="58"/>
  <c r="B1884" i="58"/>
  <c r="B1885" i="58"/>
  <c r="B1886" i="58"/>
  <c r="B1887" i="58"/>
  <c r="B1888" i="58"/>
  <c r="B1889" i="58"/>
  <c r="B1890" i="58"/>
  <c r="B1891" i="58"/>
  <c r="B1892" i="58"/>
  <c r="B1893" i="58"/>
  <c r="B1894" i="58"/>
  <c r="B1895" i="58"/>
  <c r="B1896" i="58"/>
  <c r="B1897" i="58"/>
  <c r="B1898" i="58"/>
  <c r="B1899" i="58"/>
  <c r="B1900" i="58"/>
  <c r="B1901" i="58"/>
  <c r="B1902" i="58"/>
  <c r="B1903" i="58"/>
  <c r="B1904" i="58"/>
  <c r="B1905" i="58"/>
  <c r="B1906" i="58"/>
  <c r="B1907" i="58"/>
  <c r="B1908" i="58"/>
  <c r="B1909" i="58"/>
  <c r="B1910" i="58"/>
  <c r="B1911" i="58"/>
  <c r="B1912" i="58"/>
  <c r="B1913" i="58"/>
  <c r="B1914" i="58"/>
  <c r="B1915" i="58"/>
  <c r="B1916" i="58"/>
  <c r="B1917" i="58"/>
  <c r="B1918" i="58"/>
  <c r="B1919" i="58"/>
  <c r="B1920" i="58"/>
  <c r="B1921" i="58"/>
  <c r="B1922" i="58"/>
  <c r="B1923" i="58"/>
  <c r="B1924" i="58"/>
  <c r="B1925" i="58"/>
  <c r="B1926" i="58"/>
  <c r="B1927" i="58"/>
  <c r="B1928" i="58"/>
  <c r="B1929" i="58"/>
  <c r="B1930" i="58"/>
  <c r="B1931" i="58"/>
  <c r="B1932" i="58"/>
  <c r="B1933" i="58"/>
  <c r="B1934" i="58"/>
  <c r="B1935" i="58"/>
  <c r="B1936" i="58"/>
  <c r="B1937" i="58"/>
  <c r="B1938" i="58"/>
  <c r="B1939" i="58"/>
  <c r="B1940" i="58"/>
  <c r="B1941" i="58"/>
  <c r="B1942" i="58"/>
  <c r="B1943" i="58"/>
  <c r="B1944" i="58"/>
  <c r="B1945" i="58"/>
  <c r="B1946" i="58"/>
  <c r="B1947" i="58"/>
  <c r="B1948" i="58"/>
  <c r="B1949" i="58"/>
  <c r="B1950" i="58"/>
  <c r="B1955" i="58"/>
  <c r="B1956" i="58"/>
  <c r="B1957" i="58"/>
  <c r="B1958" i="58"/>
  <c r="B1959" i="58"/>
  <c r="B1960" i="58"/>
  <c r="B1961" i="58"/>
  <c r="B1962" i="58"/>
  <c r="B1963" i="58"/>
  <c r="B1964" i="58"/>
  <c r="B1965" i="58"/>
  <c r="B1966" i="58"/>
  <c r="B1967" i="58"/>
  <c r="B1968" i="58"/>
  <c r="B1969" i="58"/>
  <c r="B1970" i="58"/>
  <c r="B1971" i="58"/>
  <c r="B1972" i="58"/>
  <c r="B1980" i="58"/>
  <c r="B1981" i="58"/>
  <c r="B1982" i="58"/>
  <c r="B1984" i="58"/>
  <c r="B1986" i="58"/>
  <c r="B1987" i="58"/>
  <c r="B1989" i="58"/>
  <c r="B1991" i="58"/>
  <c r="B1992" i="58"/>
  <c r="B1994" i="58"/>
  <c r="B1995" i="58"/>
  <c r="B1996" i="58"/>
  <c r="B1997" i="58"/>
  <c r="B1998" i="58"/>
  <c r="B1999" i="58"/>
  <c r="B2000" i="58"/>
  <c r="B2001" i="58"/>
  <c r="B2002" i="58"/>
  <c r="B2003" i="58"/>
  <c r="B2004" i="58"/>
  <c r="B2005" i="58"/>
  <c r="B2006" i="58"/>
  <c r="B2007" i="58"/>
  <c r="B2008" i="58"/>
  <c r="B2009" i="58"/>
  <c r="B2010" i="58"/>
  <c r="B2011" i="58"/>
  <c r="B2012" i="58"/>
  <c r="B2013" i="58"/>
  <c r="B2014" i="58"/>
  <c r="B2015" i="58"/>
  <c r="B2016" i="58"/>
  <c r="B2017" i="58"/>
  <c r="B2018" i="58"/>
  <c r="B2019" i="58"/>
  <c r="B2020" i="58"/>
  <c r="B2021" i="58"/>
  <c r="B2022" i="58"/>
  <c r="B2023" i="58"/>
  <c r="B2024" i="58"/>
  <c r="B2025" i="58"/>
  <c r="B2026" i="58"/>
  <c r="B2027" i="58"/>
  <c r="B2028" i="58"/>
  <c r="B2029" i="58"/>
  <c r="B2030" i="58"/>
  <c r="B2031" i="58"/>
  <c r="B2032" i="58"/>
  <c r="B2033" i="58"/>
  <c r="B2034" i="58"/>
  <c r="B2035" i="58"/>
  <c r="B2036" i="58"/>
  <c r="B2037" i="58"/>
  <c r="B2038" i="58"/>
  <c r="B2039" i="58"/>
  <c r="B2040" i="58"/>
  <c r="B2041" i="58"/>
  <c r="B2042" i="58"/>
  <c r="B2043" i="58"/>
  <c r="B2044" i="58"/>
  <c r="B2045" i="58"/>
  <c r="B2046" i="58"/>
  <c r="B2047" i="58"/>
  <c r="B2048" i="58"/>
  <c r="B2049" i="58"/>
  <c r="B2050" i="58"/>
  <c r="B2051" i="58"/>
  <c r="B2052" i="58"/>
  <c r="B2053" i="58"/>
  <c r="B2054" i="58"/>
  <c r="B2055" i="58"/>
  <c r="B2056" i="58"/>
  <c r="B2057" i="58"/>
  <c r="B2058" i="58"/>
  <c r="B2059" i="58"/>
  <c r="B2060" i="58"/>
  <c r="B2061" i="58"/>
  <c r="B2062" i="58"/>
  <c r="B2063" i="58"/>
  <c r="B2064" i="58"/>
  <c r="B2065" i="58"/>
  <c r="B2066" i="58"/>
  <c r="B2067" i="58"/>
  <c r="B2068" i="58"/>
  <c r="B2069" i="58"/>
  <c r="B2070" i="58"/>
  <c r="B2071" i="58"/>
  <c r="B2072" i="58"/>
  <c r="B2073" i="58"/>
  <c r="B2074" i="58"/>
  <c r="B2075" i="58"/>
  <c r="B2076" i="58"/>
  <c r="B2077" i="58"/>
  <c r="B2078" i="58"/>
  <c r="B2079" i="58"/>
  <c r="B2080" i="58"/>
  <c r="B2081" i="58"/>
  <c r="B2082" i="58"/>
  <c r="B2083" i="58"/>
  <c r="B2084" i="58"/>
  <c r="B2085" i="58"/>
  <c r="B2086" i="58"/>
  <c r="B2087" i="58"/>
  <c r="B2088" i="58"/>
  <c r="B2089" i="58"/>
  <c r="B2090" i="58"/>
  <c r="B2091" i="58"/>
  <c r="B2092" i="58"/>
  <c r="B2093" i="58"/>
  <c r="B2094" i="58"/>
  <c r="B2095" i="58"/>
  <c r="B2096" i="58"/>
  <c r="B2097" i="58"/>
  <c r="B2098" i="58"/>
  <c r="B2099" i="58"/>
  <c r="B2100" i="58"/>
  <c r="B2101" i="58"/>
  <c r="B2102" i="58"/>
  <c r="B2103" i="58"/>
  <c r="B2104" i="58"/>
  <c r="B2105" i="58"/>
  <c r="B2106" i="58"/>
  <c r="B2107" i="58"/>
  <c r="B2108" i="58"/>
  <c r="B2109" i="58"/>
  <c r="B2110" i="58"/>
  <c r="B2111" i="58"/>
  <c r="B2112" i="58"/>
  <c r="B2113" i="58"/>
  <c r="B2114" i="58"/>
  <c r="B2115" i="58"/>
  <c r="B2116" i="58"/>
  <c r="B2117" i="58"/>
  <c r="B2118" i="58"/>
  <c r="B2119" i="58"/>
  <c r="B2120" i="58"/>
  <c r="B2121" i="58"/>
  <c r="B2122" i="58"/>
  <c r="B2123" i="58"/>
  <c r="B2124" i="58"/>
  <c r="B2125" i="58"/>
  <c r="B2126" i="58"/>
  <c r="B2127" i="58"/>
  <c r="B2128" i="58"/>
  <c r="B2129" i="58"/>
  <c r="B2130" i="58"/>
  <c r="B2131" i="58"/>
  <c r="B2132" i="58"/>
  <c r="B2133" i="58"/>
  <c r="B2134" i="58"/>
  <c r="B2135" i="58"/>
  <c r="B2136" i="58"/>
  <c r="B2137" i="58"/>
  <c r="B2138" i="58"/>
  <c r="B2139" i="58"/>
  <c r="B2140" i="58"/>
  <c r="B2141" i="58"/>
  <c r="B2142" i="58"/>
  <c r="B2143" i="58"/>
  <c r="B2144" i="58"/>
  <c r="B2145" i="58"/>
  <c r="B2146" i="58"/>
  <c r="B2147" i="58"/>
  <c r="B2148" i="58"/>
  <c r="B2149" i="58"/>
  <c r="B2150" i="58"/>
  <c r="B2151" i="58"/>
  <c r="B2152" i="58"/>
  <c r="B2153" i="58"/>
  <c r="B2154" i="58"/>
  <c r="B2155" i="58"/>
  <c r="B2156" i="58"/>
  <c r="B2157" i="58"/>
  <c r="B2158" i="58"/>
  <c r="B2159" i="58"/>
  <c r="B2160" i="58"/>
  <c r="B2161" i="58"/>
  <c r="B2162" i="58"/>
  <c r="B2163" i="58"/>
  <c r="B2164" i="58"/>
  <c r="B2165" i="58"/>
  <c r="B2166" i="58"/>
  <c r="B2167" i="58"/>
  <c r="B2168" i="58"/>
  <c r="B2169" i="58"/>
  <c r="B2170" i="58"/>
  <c r="B2171" i="58"/>
  <c r="B2172" i="58"/>
  <c r="B2173" i="58"/>
  <c r="B2174" i="58"/>
  <c r="B2175" i="58"/>
  <c r="B2176" i="58"/>
  <c r="B2177" i="58"/>
  <c r="B2178" i="58"/>
  <c r="B2179" i="58"/>
  <c r="B2180" i="58"/>
  <c r="B2181" i="58"/>
  <c r="B2182" i="58"/>
  <c r="B2183" i="58"/>
  <c r="B2184" i="58"/>
  <c r="B2185" i="58"/>
  <c r="B2186" i="58"/>
  <c r="B2187" i="58"/>
  <c r="B2188" i="58"/>
  <c r="B2189" i="58"/>
  <c r="B2190" i="58"/>
  <c r="B2191" i="58"/>
  <c r="B2192" i="58"/>
  <c r="B2193" i="58"/>
  <c r="B2194" i="58"/>
  <c r="B2195" i="58"/>
  <c r="B2196" i="58"/>
  <c r="B2197" i="58"/>
  <c r="B2198" i="58"/>
  <c r="B2199" i="58"/>
  <c r="B2200" i="58"/>
  <c r="B2201" i="58"/>
  <c r="B2202" i="58"/>
  <c r="B2203" i="58"/>
  <c r="B2204" i="58"/>
  <c r="B2205" i="58"/>
  <c r="B2206" i="58"/>
  <c r="B2210" i="58"/>
  <c r="B2211" i="58"/>
  <c r="B2212" i="58"/>
  <c r="B2213" i="58"/>
  <c r="B2214" i="58"/>
  <c r="B2215" i="58"/>
  <c r="B2216" i="58"/>
  <c r="B2217" i="58"/>
  <c r="B2218" i="58"/>
  <c r="B2219" i="58"/>
  <c r="B2220" i="58"/>
  <c r="B2221" i="58"/>
  <c r="B2222" i="58"/>
  <c r="B2223" i="58"/>
  <c r="B2224" i="58"/>
  <c r="B2225" i="58"/>
  <c r="B2226" i="58"/>
  <c r="B2227" i="58"/>
  <c r="B2228" i="58"/>
  <c r="B2229" i="58"/>
  <c r="B2230" i="58"/>
  <c r="B2231" i="58"/>
  <c r="B2232" i="58"/>
  <c r="B2233" i="58"/>
  <c r="B2234" i="58"/>
  <c r="B2235" i="58"/>
  <c r="B2236" i="58"/>
  <c r="B2237" i="58"/>
  <c r="B2238" i="58"/>
  <c r="B2239" i="58"/>
  <c r="B2240" i="58"/>
  <c r="B2241" i="58"/>
  <c r="B2242" i="58"/>
  <c r="B2243" i="58"/>
  <c r="B2244" i="58"/>
  <c r="B2245" i="58"/>
  <c r="B2246" i="58"/>
  <c r="B2247" i="58"/>
  <c r="B2248" i="58"/>
  <c r="B2249" i="58"/>
  <c r="B2250" i="58"/>
  <c r="B2251" i="58"/>
  <c r="B2252" i="58"/>
  <c r="B2253" i="58"/>
  <c r="B2254" i="58"/>
  <c r="B2255" i="58"/>
  <c r="B2256" i="58"/>
  <c r="B2257" i="58"/>
  <c r="B2258" i="58"/>
  <c r="B2259" i="58"/>
  <c r="B2260" i="58"/>
  <c r="B2261" i="58"/>
  <c r="B2262" i="58"/>
  <c r="B2263" i="58"/>
  <c r="B2264" i="58"/>
  <c r="B2265" i="58"/>
  <c r="B2266" i="58"/>
  <c r="B2267" i="58"/>
  <c r="B2268" i="58"/>
  <c r="B2269" i="58"/>
  <c r="B2270" i="58"/>
  <c r="B2565" i="58"/>
  <c r="B2566" i="58"/>
  <c r="B2567" i="58"/>
  <c r="B2568" i="58"/>
  <c r="B2569" i="58"/>
  <c r="B2958" i="58"/>
  <c r="B2959" i="58"/>
  <c r="B5600" i="58"/>
  <c r="B5601" i="58"/>
  <c r="B5602" i="58"/>
  <c r="D1682" i="58"/>
  <c r="E1682" i="58" s="1"/>
  <c r="D1683" i="58"/>
  <c r="E1683" i="58" s="1"/>
  <c r="D1685" i="58"/>
  <c r="E1685" i="58" s="1"/>
  <c r="D1686" i="58"/>
  <c r="E1686" i="58" s="1"/>
  <c r="D1687" i="58"/>
  <c r="E1687" i="58" s="1"/>
  <c r="D1688" i="58"/>
  <c r="E1688" i="58" s="1"/>
  <c r="D1689" i="58"/>
  <c r="E1689" i="58" s="1"/>
  <c r="D1690" i="58"/>
  <c r="E1690" i="58" s="1"/>
  <c r="D1691" i="58"/>
  <c r="E1691" i="58" s="1"/>
  <c r="D1692" i="58"/>
  <c r="E1692" i="58" s="1"/>
  <c r="D1693" i="58"/>
  <c r="E1693" i="58" s="1"/>
  <c r="D1694" i="58"/>
  <c r="E1694" i="58" s="1"/>
  <c r="D1695" i="58"/>
  <c r="E1695" i="58" s="1"/>
  <c r="D1696" i="58"/>
  <c r="E1696" i="58" s="1"/>
  <c r="D1697" i="58"/>
  <c r="E1697" i="58" s="1"/>
  <c r="D1698" i="58"/>
  <c r="E1698" i="58" s="1"/>
  <c r="D1699" i="58"/>
  <c r="E1699" i="58" s="1"/>
  <c r="D1700" i="58"/>
  <c r="E1700" i="58" s="1"/>
  <c r="D1701" i="58"/>
  <c r="E1701" i="58" s="1"/>
  <c r="D1702" i="58"/>
  <c r="E1702" i="58" s="1"/>
  <c r="D1703" i="58"/>
  <c r="E1703" i="58" s="1"/>
  <c r="D1704" i="58"/>
  <c r="E1704" i="58" s="1"/>
  <c r="D1705" i="58"/>
  <c r="E1705" i="58" s="1"/>
  <c r="D1706" i="58"/>
  <c r="E1706" i="58" s="1"/>
  <c r="D1707" i="58"/>
  <c r="E1707" i="58" s="1"/>
  <c r="D1708" i="58"/>
  <c r="E1708" i="58" s="1"/>
  <c r="D1709" i="58"/>
  <c r="E1709" i="58" s="1"/>
  <c r="D1710" i="58"/>
  <c r="E1710" i="58" s="1"/>
  <c r="D1711" i="58"/>
  <c r="E1711" i="58" s="1"/>
  <c r="D1712" i="58"/>
  <c r="E1712" i="58" s="1"/>
  <c r="D1713" i="58"/>
  <c r="E1713" i="58" s="1"/>
  <c r="D1714" i="58"/>
  <c r="E1714" i="58" s="1"/>
  <c r="D1715" i="58"/>
  <c r="E1715" i="58" s="1"/>
  <c r="D1716" i="58"/>
  <c r="E1716" i="58" s="1"/>
  <c r="D1717" i="58"/>
  <c r="E1717" i="58" s="1"/>
  <c r="D1718" i="58"/>
  <c r="E1718" i="58" s="1"/>
  <c r="D1719" i="58"/>
  <c r="E1719" i="58" s="1"/>
  <c r="D1720" i="58"/>
  <c r="E1720" i="58" s="1"/>
  <c r="D1721" i="58"/>
  <c r="E1721" i="58" s="1"/>
  <c r="D1722" i="58"/>
  <c r="E1722" i="58" s="1"/>
  <c r="D1723" i="58"/>
  <c r="E1723" i="58" s="1"/>
  <c r="D1724" i="58"/>
  <c r="E1724" i="58" s="1"/>
  <c r="D1725" i="58"/>
  <c r="E1725" i="58" s="1"/>
  <c r="D1726" i="58"/>
  <c r="E1726" i="58" s="1"/>
  <c r="D1727" i="58"/>
  <c r="E1727" i="58" s="1"/>
  <c r="D1728" i="58"/>
  <c r="E1728" i="58" s="1"/>
  <c r="D1729" i="58"/>
  <c r="E1729" i="58" s="1"/>
  <c r="D1730" i="58"/>
  <c r="E1730" i="58" s="1"/>
  <c r="D1731" i="58"/>
  <c r="E1731" i="58" s="1"/>
  <c r="D1732" i="58"/>
  <c r="E1732" i="58" s="1"/>
  <c r="D1733" i="58"/>
  <c r="E1733" i="58" s="1"/>
  <c r="D1734" i="58"/>
  <c r="E1734" i="58" s="1"/>
  <c r="D1735" i="58"/>
  <c r="E1735" i="58" s="1"/>
  <c r="D1736" i="58"/>
  <c r="E1736" i="58" s="1"/>
  <c r="D1737" i="58"/>
  <c r="E1737" i="58" s="1"/>
  <c r="D1738" i="58"/>
  <c r="E1738" i="58" s="1"/>
  <c r="D1739" i="58"/>
  <c r="E1739" i="58" s="1"/>
  <c r="D1740" i="58"/>
  <c r="E1740" i="58" s="1"/>
  <c r="D1741" i="58"/>
  <c r="E1741" i="58" s="1"/>
  <c r="D1742" i="58"/>
  <c r="E1742" i="58" s="1"/>
  <c r="D1743" i="58"/>
  <c r="E1743" i="58" s="1"/>
  <c r="D1744" i="58"/>
  <c r="E1744" i="58" s="1"/>
  <c r="D1745" i="58"/>
  <c r="E1745" i="58" s="1"/>
  <c r="D1746" i="58"/>
  <c r="E1746" i="58" s="1"/>
  <c r="D1747" i="58"/>
  <c r="E1747" i="58" s="1"/>
  <c r="D1748" i="58"/>
  <c r="E1748" i="58" s="1"/>
  <c r="D1749" i="58"/>
  <c r="E1749" i="58" s="1"/>
  <c r="D1750" i="58"/>
  <c r="E1750" i="58" s="1"/>
  <c r="D1751" i="58"/>
  <c r="E1751" i="58" s="1"/>
  <c r="D1752" i="58"/>
  <c r="E1752" i="58" s="1"/>
  <c r="D1753" i="58"/>
  <c r="E1753" i="58" s="1"/>
  <c r="D1754" i="58"/>
  <c r="E1754" i="58" s="1"/>
  <c r="D1755" i="58"/>
  <c r="E1755" i="58" s="1"/>
  <c r="D1756" i="58"/>
  <c r="E1756" i="58" s="1"/>
  <c r="D1757" i="58"/>
  <c r="E1757" i="58" s="1"/>
  <c r="D1758" i="58"/>
  <c r="E1758" i="58" s="1"/>
  <c r="D1759" i="58"/>
  <c r="E1759" i="58" s="1"/>
  <c r="D1760" i="58"/>
  <c r="E1760" i="58" s="1"/>
  <c r="D1761" i="58"/>
  <c r="E1761" i="58" s="1"/>
  <c r="D1762" i="58"/>
  <c r="E1762" i="58" s="1"/>
  <c r="D1763" i="58"/>
  <c r="E1763" i="58" s="1"/>
  <c r="D1764" i="58"/>
  <c r="E1764" i="58" s="1"/>
  <c r="D1765" i="58"/>
  <c r="E1765" i="58" s="1"/>
  <c r="D1766" i="58"/>
  <c r="E1766" i="58" s="1"/>
  <c r="D1767" i="58"/>
  <c r="E1767" i="58" s="1"/>
  <c r="D1768" i="58"/>
  <c r="E1768" i="58" s="1"/>
  <c r="D1769" i="58"/>
  <c r="E1769" i="58" s="1"/>
  <c r="D1776" i="58"/>
  <c r="E1776" i="58" s="1"/>
  <c r="D1777" i="58"/>
  <c r="E1777" i="58" s="1"/>
  <c r="D1778" i="58"/>
  <c r="E1778" i="58" s="1"/>
  <c r="D1779" i="58"/>
  <c r="E1779" i="58" s="1"/>
  <c r="D1780" i="58"/>
  <c r="E1780" i="58" s="1"/>
  <c r="D1781" i="58"/>
  <c r="E1781" i="58" s="1"/>
  <c r="D1782" i="58"/>
  <c r="E1782" i="58" s="1"/>
  <c r="D1783" i="58"/>
  <c r="E1783" i="58" s="1"/>
  <c r="D1784" i="58"/>
  <c r="E1784" i="58" s="1"/>
  <c r="D1785" i="58"/>
  <c r="E1785" i="58" s="1"/>
  <c r="D1786" i="58"/>
  <c r="E1786" i="58" s="1"/>
  <c r="D1787" i="58"/>
  <c r="E1787" i="58" s="1"/>
  <c r="D1788" i="58"/>
  <c r="E1788" i="58" s="1"/>
  <c r="D1789" i="58"/>
  <c r="E1789" i="58" s="1"/>
  <c r="D1790" i="58"/>
  <c r="E1790" i="58" s="1"/>
  <c r="D1791" i="58"/>
  <c r="E1791" i="58" s="1"/>
  <c r="D1792" i="58"/>
  <c r="E1792" i="58" s="1"/>
  <c r="D1793" i="58"/>
  <c r="E1793" i="58" s="1"/>
  <c r="D1794" i="58"/>
  <c r="E1794" i="58" s="1"/>
  <c r="D1795" i="58"/>
  <c r="E1795" i="58" s="1"/>
  <c r="D1796" i="58"/>
  <c r="E1796" i="58" s="1"/>
  <c r="D1797" i="58"/>
  <c r="E1797" i="58" s="1"/>
  <c r="D1798" i="58"/>
  <c r="E1798" i="58" s="1"/>
  <c r="D1799" i="58"/>
  <c r="E1799" i="58" s="1"/>
  <c r="D1800" i="58"/>
  <c r="E1800" i="58" s="1"/>
  <c r="D1801" i="58"/>
  <c r="E1801" i="58" s="1"/>
  <c r="D1802" i="58"/>
  <c r="E1802" i="58" s="1"/>
  <c r="D1803" i="58"/>
  <c r="E1803" i="58" s="1"/>
  <c r="D1804" i="58"/>
  <c r="E1804" i="58" s="1"/>
  <c r="D1805" i="58"/>
  <c r="E1805" i="58" s="1"/>
  <c r="D1806" i="58"/>
  <c r="E1806" i="58" s="1"/>
  <c r="D1807" i="58"/>
  <c r="E1807" i="58" s="1"/>
  <c r="D1808" i="58"/>
  <c r="E1808" i="58" s="1"/>
  <c r="D1809" i="58"/>
  <c r="E1809" i="58" s="1"/>
  <c r="D1810" i="58"/>
  <c r="E1810" i="58" s="1"/>
  <c r="D1811" i="58"/>
  <c r="E1811" i="58" s="1"/>
  <c r="D1812" i="58"/>
  <c r="E1812" i="58" s="1"/>
  <c r="D1813" i="58"/>
  <c r="E1813" i="58" s="1"/>
  <c r="D1814" i="58"/>
  <c r="E1814" i="58" s="1"/>
  <c r="D1815" i="58"/>
  <c r="E1815" i="58" s="1"/>
  <c r="D1816" i="58"/>
  <c r="E1816" i="58" s="1"/>
  <c r="D1817" i="58"/>
  <c r="E1817" i="58" s="1"/>
  <c r="D1818" i="58"/>
  <c r="E1818" i="58" s="1"/>
  <c r="D1819" i="58"/>
  <c r="E1819" i="58" s="1"/>
  <c r="D1820" i="58"/>
  <c r="E1820" i="58" s="1"/>
  <c r="D1821" i="58"/>
  <c r="E1821" i="58" s="1"/>
  <c r="D1822" i="58"/>
  <c r="E1822" i="58" s="1"/>
  <c r="D1823" i="58"/>
  <c r="E1823" i="58" s="1"/>
  <c r="D1824" i="58"/>
  <c r="E1824" i="58" s="1"/>
  <c r="D1825" i="58"/>
  <c r="E1825" i="58" s="1"/>
  <c r="D1826" i="58"/>
  <c r="E1826" i="58" s="1"/>
  <c r="D1827" i="58"/>
  <c r="E1827" i="58" s="1"/>
  <c r="D1828" i="58"/>
  <c r="E1828" i="58" s="1"/>
  <c r="D1830" i="58"/>
  <c r="E1830" i="58" s="1"/>
  <c r="D1831" i="58"/>
  <c r="E1831" i="58" s="1"/>
  <c r="D1832" i="58"/>
  <c r="E1832" i="58" s="1"/>
  <c r="D1833" i="58"/>
  <c r="E1833" i="58" s="1"/>
  <c r="D1834" i="58"/>
  <c r="E1834" i="58" s="1"/>
  <c r="D1835" i="58"/>
  <c r="E1835" i="58" s="1"/>
  <c r="D1836" i="58"/>
  <c r="E1836" i="58" s="1"/>
  <c r="D1837" i="58"/>
  <c r="E1837" i="58" s="1"/>
  <c r="D1838" i="58"/>
  <c r="E1838" i="58" s="1"/>
  <c r="D1839" i="58"/>
  <c r="E1839" i="58" s="1"/>
  <c r="D1840" i="58"/>
  <c r="E1840" i="58" s="1"/>
  <c r="D1841" i="58"/>
  <c r="E1841" i="58" s="1"/>
  <c r="D1842" i="58"/>
  <c r="E1842" i="58" s="1"/>
  <c r="D1843" i="58"/>
  <c r="E1843" i="58" s="1"/>
  <c r="D1844" i="58"/>
  <c r="E1844" i="58" s="1"/>
  <c r="D1845" i="58"/>
  <c r="E1845" i="58" s="1"/>
  <c r="D1846" i="58"/>
  <c r="E1846" i="58" s="1"/>
  <c r="D1851" i="58"/>
  <c r="E1851" i="58" s="1"/>
  <c r="D1852" i="58"/>
  <c r="E1852" i="58" s="1"/>
  <c r="D1854" i="58"/>
  <c r="E1854" i="58" s="1"/>
  <c r="D1855" i="58"/>
  <c r="E1855" i="58" s="1"/>
  <c r="D1856" i="58"/>
  <c r="E1856" i="58" s="1"/>
  <c r="D1857" i="58"/>
  <c r="E1857" i="58" s="1"/>
  <c r="D1858" i="58"/>
  <c r="E1858" i="58" s="1"/>
  <c r="D1859" i="58"/>
  <c r="E1859" i="58" s="1"/>
  <c r="D1860" i="58"/>
  <c r="E1860" i="58" s="1"/>
  <c r="D1861" i="58"/>
  <c r="E1861" i="58" s="1"/>
  <c r="D1862" i="58"/>
  <c r="E1862" i="58" s="1"/>
  <c r="D1863" i="58"/>
  <c r="E1863" i="58" s="1"/>
  <c r="D1864" i="58"/>
  <c r="E1864" i="58" s="1"/>
  <c r="D1865" i="58"/>
  <c r="E1865" i="58" s="1"/>
  <c r="D1866" i="58"/>
  <c r="E1866" i="58" s="1"/>
  <c r="D1867" i="58"/>
  <c r="E1867" i="58" s="1"/>
  <c r="D1868" i="58"/>
  <c r="E1868" i="58" s="1"/>
  <c r="D1869" i="58"/>
  <c r="E1869" i="58" s="1"/>
  <c r="D1870" i="58"/>
  <c r="E1870" i="58" s="1"/>
  <c r="D1871" i="58"/>
  <c r="E1871" i="58" s="1"/>
  <c r="D1872" i="58"/>
  <c r="E1872" i="58" s="1"/>
  <c r="D1873" i="58"/>
  <c r="E1873" i="58" s="1"/>
  <c r="D1874" i="58"/>
  <c r="E1874" i="58" s="1"/>
  <c r="D1875" i="58"/>
  <c r="E1875" i="58" s="1"/>
  <c r="D1876" i="58"/>
  <c r="E1876" i="58" s="1"/>
  <c r="D1877" i="58"/>
  <c r="E1877" i="58" s="1"/>
  <c r="D1878" i="58"/>
  <c r="E1878" i="58" s="1"/>
  <c r="D1879" i="58"/>
  <c r="E1879" i="58" s="1"/>
  <c r="D1880" i="58"/>
  <c r="E1880" i="58" s="1"/>
  <c r="D1881" i="58"/>
  <c r="E1881" i="58" s="1"/>
  <c r="D1882" i="58"/>
  <c r="E1882" i="58" s="1"/>
  <c r="D1883" i="58"/>
  <c r="E1883" i="58" s="1"/>
  <c r="D1884" i="58"/>
  <c r="E1884" i="58" s="1"/>
  <c r="D1885" i="58"/>
  <c r="E1885" i="58" s="1"/>
  <c r="D1886" i="58"/>
  <c r="E1886" i="58" s="1"/>
  <c r="D1887" i="58"/>
  <c r="E1887" i="58" s="1"/>
  <c r="D1888" i="58"/>
  <c r="E1888" i="58" s="1"/>
  <c r="D1889" i="58"/>
  <c r="E1889" i="58" s="1"/>
  <c r="D1890" i="58"/>
  <c r="E1890" i="58" s="1"/>
  <c r="D1891" i="58"/>
  <c r="E1891" i="58" s="1"/>
  <c r="D1892" i="58"/>
  <c r="E1892" i="58" s="1"/>
  <c r="D1893" i="58"/>
  <c r="E1893" i="58" s="1"/>
  <c r="D1894" i="58"/>
  <c r="E1894" i="58" s="1"/>
  <c r="D1895" i="58"/>
  <c r="E1895" i="58" s="1"/>
  <c r="D1896" i="58"/>
  <c r="E1896" i="58" s="1"/>
  <c r="D1897" i="58"/>
  <c r="E1897" i="58" s="1"/>
  <c r="D1898" i="58"/>
  <c r="E1898" i="58" s="1"/>
  <c r="D1899" i="58"/>
  <c r="E1899" i="58" s="1"/>
  <c r="D1900" i="58"/>
  <c r="E1900" i="58" s="1"/>
  <c r="D1901" i="58"/>
  <c r="E1901" i="58" s="1"/>
  <c r="D1902" i="58"/>
  <c r="E1902" i="58" s="1"/>
  <c r="D1903" i="58"/>
  <c r="E1903" i="58" s="1"/>
  <c r="D1904" i="58"/>
  <c r="E1904" i="58" s="1"/>
  <c r="D1905" i="58"/>
  <c r="E1905" i="58" s="1"/>
  <c r="D1906" i="58"/>
  <c r="E1906" i="58" s="1"/>
  <c r="D1907" i="58"/>
  <c r="E1907" i="58" s="1"/>
  <c r="D1908" i="58"/>
  <c r="E1908" i="58" s="1"/>
  <c r="D1909" i="58"/>
  <c r="E1909" i="58" s="1"/>
  <c r="D1910" i="58"/>
  <c r="E1910" i="58" s="1"/>
  <c r="D1911" i="58"/>
  <c r="E1911" i="58" s="1"/>
  <c r="D1912" i="58"/>
  <c r="E1912" i="58" s="1"/>
  <c r="D1913" i="58"/>
  <c r="E1913" i="58" s="1"/>
  <c r="D1914" i="58"/>
  <c r="E1914" i="58" s="1"/>
  <c r="D1915" i="58"/>
  <c r="E1915" i="58" s="1"/>
  <c r="D1916" i="58"/>
  <c r="E1916" i="58" s="1"/>
  <c r="D1917" i="58"/>
  <c r="E1917" i="58" s="1"/>
  <c r="D1918" i="58"/>
  <c r="E1918" i="58" s="1"/>
  <c r="D1919" i="58"/>
  <c r="E1919" i="58" s="1"/>
  <c r="D1920" i="58"/>
  <c r="E1920" i="58" s="1"/>
  <c r="D1921" i="58"/>
  <c r="E1921" i="58" s="1"/>
  <c r="D1922" i="58"/>
  <c r="E1922" i="58" s="1"/>
  <c r="D1923" i="58"/>
  <c r="E1923" i="58" s="1"/>
  <c r="D1924" i="58"/>
  <c r="E1924" i="58" s="1"/>
  <c r="D1925" i="58"/>
  <c r="E1925" i="58" s="1"/>
  <c r="D1926" i="58"/>
  <c r="E1926" i="58" s="1"/>
  <c r="D1927" i="58"/>
  <c r="E1927" i="58" s="1"/>
  <c r="D1928" i="58"/>
  <c r="E1928" i="58" s="1"/>
  <c r="D1929" i="58"/>
  <c r="E1929" i="58" s="1"/>
  <c r="D1930" i="58"/>
  <c r="E1930" i="58" s="1"/>
  <c r="D1931" i="58"/>
  <c r="E1931" i="58" s="1"/>
  <c r="D1932" i="58"/>
  <c r="E1932" i="58" s="1"/>
  <c r="D1933" i="58"/>
  <c r="E1933" i="58" s="1"/>
  <c r="D1934" i="58"/>
  <c r="E1934" i="58" s="1"/>
  <c r="D1935" i="58"/>
  <c r="E1935" i="58" s="1"/>
  <c r="D1936" i="58"/>
  <c r="E1936" i="58" s="1"/>
  <c r="D1937" i="58"/>
  <c r="E1937" i="58" s="1"/>
  <c r="D1938" i="58"/>
  <c r="E1938" i="58" s="1"/>
  <c r="D1939" i="58"/>
  <c r="E1939" i="58" s="1"/>
  <c r="D1940" i="58"/>
  <c r="E1940" i="58" s="1"/>
  <c r="D1941" i="58"/>
  <c r="E1941" i="58" s="1"/>
  <c r="D1942" i="58"/>
  <c r="E1942" i="58" s="1"/>
  <c r="D1943" i="58"/>
  <c r="E1943" i="58" s="1"/>
  <c r="D1944" i="58"/>
  <c r="E1944" i="58" s="1"/>
  <c r="D1945" i="58"/>
  <c r="E1945" i="58" s="1"/>
  <c r="D1946" i="58"/>
  <c r="E1946" i="58" s="1"/>
  <c r="D1947" i="58"/>
  <c r="E1947" i="58" s="1"/>
  <c r="D1948" i="58"/>
  <c r="E1948" i="58" s="1"/>
  <c r="D1949" i="58"/>
  <c r="E1949" i="58" s="1"/>
  <c r="D1950" i="58"/>
  <c r="E1950" i="58" s="1"/>
  <c r="D1955" i="58"/>
  <c r="E1955" i="58" s="1"/>
  <c r="D1956" i="58"/>
  <c r="E1956" i="58" s="1"/>
  <c r="D1957" i="58"/>
  <c r="E1957" i="58" s="1"/>
  <c r="D1958" i="58"/>
  <c r="E1958" i="58" s="1"/>
  <c r="D1959" i="58"/>
  <c r="E1959" i="58" s="1"/>
  <c r="D1960" i="58"/>
  <c r="E1960" i="58" s="1"/>
  <c r="D1961" i="58"/>
  <c r="E1961" i="58" s="1"/>
  <c r="D1962" i="58"/>
  <c r="E1962" i="58" s="1"/>
  <c r="D1963" i="58"/>
  <c r="E1963" i="58" s="1"/>
  <c r="D1964" i="58"/>
  <c r="E1964" i="58" s="1"/>
  <c r="D1965" i="58"/>
  <c r="E1965" i="58" s="1"/>
  <c r="D1966" i="58"/>
  <c r="E1966" i="58" s="1"/>
  <c r="D1967" i="58"/>
  <c r="E1967" i="58" s="1"/>
  <c r="D1968" i="58"/>
  <c r="E1968" i="58" s="1"/>
  <c r="D1969" i="58"/>
  <c r="E1969" i="58" s="1"/>
  <c r="D1970" i="58"/>
  <c r="E1970" i="58" s="1"/>
  <c r="D1971" i="58"/>
  <c r="E1971" i="58" s="1"/>
  <c r="D1972" i="58"/>
  <c r="E1972" i="58" s="1"/>
  <c r="D1980" i="58"/>
  <c r="E1980" i="58" s="1"/>
  <c r="D1981" i="58"/>
  <c r="E1981" i="58" s="1"/>
  <c r="D1982" i="58"/>
  <c r="E1982" i="58" s="1"/>
  <c r="D1984" i="58"/>
  <c r="E1984" i="58" s="1"/>
  <c r="D1986" i="58"/>
  <c r="E1986" i="58" s="1"/>
  <c r="D1987" i="58"/>
  <c r="E1987" i="58" s="1"/>
  <c r="D1989" i="58"/>
  <c r="E1989" i="58" s="1"/>
  <c r="D1991" i="58"/>
  <c r="E1991" i="58" s="1"/>
  <c r="D1992" i="58"/>
  <c r="E1992" i="58" s="1"/>
  <c r="D1994" i="58"/>
  <c r="E1994" i="58" s="1"/>
  <c r="D1995" i="58"/>
  <c r="E1995" i="58" s="1"/>
  <c r="D1996" i="58"/>
  <c r="E1996" i="58" s="1"/>
  <c r="D1997" i="58"/>
  <c r="E1997" i="58" s="1"/>
  <c r="D1998" i="58"/>
  <c r="E1998" i="58" s="1"/>
  <c r="D1999" i="58"/>
  <c r="E1999" i="58" s="1"/>
  <c r="D2000" i="58"/>
  <c r="E2000" i="58" s="1"/>
  <c r="D2001" i="58"/>
  <c r="E2001" i="58" s="1"/>
  <c r="D2002" i="58"/>
  <c r="E2002" i="58" s="1"/>
  <c r="D2003" i="58"/>
  <c r="E2003" i="58" s="1"/>
  <c r="D2004" i="58"/>
  <c r="E2004" i="58" s="1"/>
  <c r="D2005" i="58"/>
  <c r="E2005" i="58" s="1"/>
  <c r="D2006" i="58"/>
  <c r="E2006" i="58" s="1"/>
  <c r="D2007" i="58"/>
  <c r="E2007" i="58" s="1"/>
  <c r="D2008" i="58"/>
  <c r="E2008" i="58" s="1"/>
  <c r="D2009" i="58"/>
  <c r="E2009" i="58" s="1"/>
  <c r="D2010" i="58"/>
  <c r="E2010" i="58" s="1"/>
  <c r="D2011" i="58"/>
  <c r="E2011" i="58" s="1"/>
  <c r="D2012" i="58"/>
  <c r="E2012" i="58" s="1"/>
  <c r="D2013" i="58"/>
  <c r="E2013" i="58" s="1"/>
  <c r="D2014" i="58"/>
  <c r="E2014" i="58" s="1"/>
  <c r="D2015" i="58"/>
  <c r="E2015" i="58" s="1"/>
  <c r="D2016" i="58"/>
  <c r="E2016" i="58" s="1"/>
  <c r="D2017" i="58"/>
  <c r="E2017" i="58" s="1"/>
  <c r="D2018" i="58"/>
  <c r="E2018" i="58" s="1"/>
  <c r="D2019" i="58"/>
  <c r="E2019" i="58" s="1"/>
  <c r="D2020" i="58"/>
  <c r="E2020" i="58" s="1"/>
  <c r="D2021" i="58"/>
  <c r="E2021" i="58" s="1"/>
  <c r="D2022" i="58"/>
  <c r="E2022" i="58" s="1"/>
  <c r="D2023" i="58"/>
  <c r="E2023" i="58" s="1"/>
  <c r="D2024" i="58"/>
  <c r="E2024" i="58" s="1"/>
  <c r="D2025" i="58"/>
  <c r="E2025" i="58" s="1"/>
  <c r="D2026" i="58"/>
  <c r="E2026" i="58" s="1"/>
  <c r="D2027" i="58"/>
  <c r="E2027" i="58" s="1"/>
  <c r="D2028" i="58"/>
  <c r="E2028" i="58" s="1"/>
  <c r="D2029" i="58"/>
  <c r="E2029" i="58" s="1"/>
  <c r="D2030" i="58"/>
  <c r="E2030" i="58" s="1"/>
  <c r="D2031" i="58"/>
  <c r="E2031" i="58" s="1"/>
  <c r="D2032" i="58"/>
  <c r="E2032" i="58" s="1"/>
  <c r="D2033" i="58"/>
  <c r="E2033" i="58" s="1"/>
  <c r="D2034" i="58"/>
  <c r="E2034" i="58" s="1"/>
  <c r="D2035" i="58"/>
  <c r="E2035" i="58" s="1"/>
  <c r="D2036" i="58"/>
  <c r="E2036" i="58" s="1"/>
  <c r="D2037" i="58"/>
  <c r="E2037" i="58" s="1"/>
  <c r="D2038" i="58"/>
  <c r="E2038" i="58" s="1"/>
  <c r="D2039" i="58"/>
  <c r="E2039" i="58" s="1"/>
  <c r="D2040" i="58"/>
  <c r="E2040" i="58" s="1"/>
  <c r="D2041" i="58"/>
  <c r="E2041" i="58" s="1"/>
  <c r="D2042" i="58"/>
  <c r="E2042" i="58" s="1"/>
  <c r="D2043" i="58"/>
  <c r="E2043" i="58" s="1"/>
  <c r="D2044" i="58"/>
  <c r="E2044" i="58" s="1"/>
  <c r="D2045" i="58"/>
  <c r="E2045" i="58" s="1"/>
  <c r="D2046" i="58"/>
  <c r="E2046" i="58" s="1"/>
  <c r="D2047" i="58"/>
  <c r="E2047" i="58" s="1"/>
  <c r="D2048" i="58"/>
  <c r="E2048" i="58" s="1"/>
  <c r="D2049" i="58"/>
  <c r="E2049" i="58" s="1"/>
  <c r="D2050" i="58"/>
  <c r="E2050" i="58" s="1"/>
  <c r="D2051" i="58"/>
  <c r="E2051" i="58" s="1"/>
  <c r="D2052" i="58"/>
  <c r="E2052" i="58" s="1"/>
  <c r="D2053" i="58"/>
  <c r="E2053" i="58" s="1"/>
  <c r="D2054" i="58"/>
  <c r="E2054" i="58" s="1"/>
  <c r="D2055" i="58"/>
  <c r="E2055" i="58" s="1"/>
  <c r="D2056" i="58"/>
  <c r="E2056" i="58" s="1"/>
  <c r="D2057" i="58"/>
  <c r="E2057" i="58" s="1"/>
  <c r="D2058" i="58"/>
  <c r="E2058" i="58" s="1"/>
  <c r="D2059" i="58"/>
  <c r="E2059" i="58" s="1"/>
  <c r="D2060" i="58"/>
  <c r="E2060" i="58" s="1"/>
  <c r="D2061" i="58"/>
  <c r="E2061" i="58" s="1"/>
  <c r="D2062" i="58"/>
  <c r="E2062" i="58" s="1"/>
  <c r="D2063" i="58"/>
  <c r="E2063" i="58" s="1"/>
  <c r="D2064" i="58"/>
  <c r="E2064" i="58" s="1"/>
  <c r="D2065" i="58"/>
  <c r="E2065" i="58" s="1"/>
  <c r="D2066" i="58"/>
  <c r="E2066" i="58" s="1"/>
  <c r="D2067" i="58"/>
  <c r="E2067" i="58" s="1"/>
  <c r="D2068" i="58"/>
  <c r="E2068" i="58" s="1"/>
  <c r="D2069" i="58"/>
  <c r="E2069" i="58" s="1"/>
  <c r="D2070" i="58"/>
  <c r="E2070" i="58" s="1"/>
  <c r="D2071" i="58"/>
  <c r="E2071" i="58" s="1"/>
  <c r="D2072" i="58"/>
  <c r="E2072" i="58" s="1"/>
  <c r="D2073" i="58"/>
  <c r="E2073" i="58" s="1"/>
  <c r="D2074" i="58"/>
  <c r="E2074" i="58" s="1"/>
  <c r="D2075" i="58"/>
  <c r="E2075" i="58" s="1"/>
  <c r="D2076" i="58"/>
  <c r="E2076" i="58" s="1"/>
  <c r="D2077" i="58"/>
  <c r="E2077" i="58" s="1"/>
  <c r="D2078" i="58"/>
  <c r="E2078" i="58" s="1"/>
  <c r="D2079" i="58"/>
  <c r="E2079" i="58" s="1"/>
  <c r="D2080" i="58"/>
  <c r="E2080" i="58" s="1"/>
  <c r="D2081" i="58"/>
  <c r="E2081" i="58" s="1"/>
  <c r="D2082" i="58"/>
  <c r="E2082" i="58" s="1"/>
  <c r="D2083" i="58"/>
  <c r="E2083" i="58" s="1"/>
  <c r="D2084" i="58"/>
  <c r="E2084" i="58" s="1"/>
  <c r="D2085" i="58"/>
  <c r="E2085" i="58" s="1"/>
  <c r="D2086" i="58"/>
  <c r="E2086" i="58" s="1"/>
  <c r="D2087" i="58"/>
  <c r="E2087" i="58" s="1"/>
  <c r="D2088" i="58"/>
  <c r="E2088" i="58" s="1"/>
  <c r="D2089" i="58"/>
  <c r="E2089" i="58" s="1"/>
  <c r="D2090" i="58"/>
  <c r="E2090" i="58" s="1"/>
  <c r="D2091" i="58"/>
  <c r="E2091" i="58" s="1"/>
  <c r="D2092" i="58"/>
  <c r="E2092" i="58" s="1"/>
  <c r="D2093" i="58"/>
  <c r="E2093" i="58" s="1"/>
  <c r="D2094" i="58"/>
  <c r="E2094" i="58" s="1"/>
  <c r="D2095" i="58"/>
  <c r="E2095" i="58" s="1"/>
  <c r="D2096" i="58"/>
  <c r="E2096" i="58" s="1"/>
  <c r="D2097" i="58"/>
  <c r="E2097" i="58" s="1"/>
  <c r="D2098" i="58"/>
  <c r="E2098" i="58" s="1"/>
  <c r="D2099" i="58"/>
  <c r="E2099" i="58" s="1"/>
  <c r="D2100" i="58"/>
  <c r="E2100" i="58" s="1"/>
  <c r="D2101" i="58"/>
  <c r="E2101" i="58" s="1"/>
  <c r="D2102" i="58"/>
  <c r="E2102" i="58" s="1"/>
  <c r="D2103" i="58"/>
  <c r="E2103" i="58" s="1"/>
  <c r="D2104" i="58"/>
  <c r="E2104" i="58" s="1"/>
  <c r="D2105" i="58"/>
  <c r="E2105" i="58" s="1"/>
  <c r="D2106" i="58"/>
  <c r="E2106" i="58" s="1"/>
  <c r="D2107" i="58"/>
  <c r="E2107" i="58" s="1"/>
  <c r="D2108" i="58"/>
  <c r="E2108" i="58" s="1"/>
  <c r="D2109" i="58"/>
  <c r="E2109" i="58" s="1"/>
  <c r="D2110" i="58"/>
  <c r="E2110" i="58" s="1"/>
  <c r="D2111" i="58"/>
  <c r="E2111" i="58" s="1"/>
  <c r="D2112" i="58"/>
  <c r="E2112" i="58" s="1"/>
  <c r="D2113" i="58"/>
  <c r="E2113" i="58" s="1"/>
  <c r="D2114" i="58"/>
  <c r="E2114" i="58" s="1"/>
  <c r="D2115" i="58"/>
  <c r="E2115" i="58" s="1"/>
  <c r="D2116" i="58"/>
  <c r="E2116" i="58" s="1"/>
  <c r="D2117" i="58"/>
  <c r="E2117" i="58" s="1"/>
  <c r="D2118" i="58"/>
  <c r="E2118" i="58" s="1"/>
  <c r="D2119" i="58"/>
  <c r="E2119" i="58" s="1"/>
  <c r="D2120" i="58"/>
  <c r="E2120" i="58" s="1"/>
  <c r="D2121" i="58"/>
  <c r="E2121" i="58" s="1"/>
  <c r="D2122" i="58"/>
  <c r="E2122" i="58" s="1"/>
  <c r="D2123" i="58"/>
  <c r="E2123" i="58" s="1"/>
  <c r="D2124" i="58"/>
  <c r="E2124" i="58" s="1"/>
  <c r="D2125" i="58"/>
  <c r="E2125" i="58" s="1"/>
  <c r="D2126" i="58"/>
  <c r="E2126" i="58" s="1"/>
  <c r="D2127" i="58"/>
  <c r="E2127" i="58" s="1"/>
  <c r="D2128" i="58"/>
  <c r="E2128" i="58" s="1"/>
  <c r="D2129" i="58"/>
  <c r="E2129" i="58" s="1"/>
  <c r="D2130" i="58"/>
  <c r="E2130" i="58" s="1"/>
  <c r="D2131" i="58"/>
  <c r="E2131" i="58" s="1"/>
  <c r="D2132" i="58"/>
  <c r="E2132" i="58" s="1"/>
  <c r="D2133" i="58"/>
  <c r="E2133" i="58" s="1"/>
  <c r="D2134" i="58"/>
  <c r="E2134" i="58" s="1"/>
  <c r="D2135" i="58"/>
  <c r="E2135" i="58" s="1"/>
  <c r="D2136" i="58"/>
  <c r="E2136" i="58" s="1"/>
  <c r="D2137" i="58"/>
  <c r="E2137" i="58" s="1"/>
  <c r="D2138" i="58"/>
  <c r="E2138" i="58" s="1"/>
  <c r="D2139" i="58"/>
  <c r="E2139" i="58" s="1"/>
  <c r="D2140" i="58"/>
  <c r="E2140" i="58" s="1"/>
  <c r="D2141" i="58"/>
  <c r="E2141" i="58" s="1"/>
  <c r="D2142" i="58"/>
  <c r="E2142" i="58" s="1"/>
  <c r="D2143" i="58"/>
  <c r="E2143" i="58" s="1"/>
  <c r="D2144" i="58"/>
  <c r="E2144" i="58" s="1"/>
  <c r="D2145" i="58"/>
  <c r="E2145" i="58" s="1"/>
  <c r="D2146" i="58"/>
  <c r="E2146" i="58" s="1"/>
  <c r="D2147" i="58"/>
  <c r="E2147" i="58" s="1"/>
  <c r="D2148" i="58"/>
  <c r="E2148" i="58" s="1"/>
  <c r="D2149" i="58"/>
  <c r="E2149" i="58" s="1"/>
  <c r="D2150" i="58"/>
  <c r="E2150" i="58" s="1"/>
  <c r="D2151" i="58"/>
  <c r="E2151" i="58" s="1"/>
  <c r="D2152" i="58"/>
  <c r="E2152" i="58" s="1"/>
  <c r="D2153" i="58"/>
  <c r="E2153" i="58" s="1"/>
  <c r="D2154" i="58"/>
  <c r="E2154" i="58" s="1"/>
  <c r="D2155" i="58"/>
  <c r="E2155" i="58" s="1"/>
  <c r="D2156" i="58"/>
  <c r="E2156" i="58" s="1"/>
  <c r="D2157" i="58"/>
  <c r="E2157" i="58" s="1"/>
  <c r="D2158" i="58"/>
  <c r="E2158" i="58" s="1"/>
  <c r="D2159" i="58"/>
  <c r="E2159" i="58" s="1"/>
  <c r="D2160" i="58"/>
  <c r="E2160" i="58" s="1"/>
  <c r="D2161" i="58"/>
  <c r="E2161" i="58" s="1"/>
  <c r="D2162" i="58"/>
  <c r="E2162" i="58" s="1"/>
  <c r="D2163" i="58"/>
  <c r="E2163" i="58" s="1"/>
  <c r="D2164" i="58"/>
  <c r="E2164" i="58" s="1"/>
  <c r="D2165" i="58"/>
  <c r="E2165" i="58" s="1"/>
  <c r="D2166" i="58"/>
  <c r="E2166" i="58" s="1"/>
  <c r="D2167" i="58"/>
  <c r="E2167" i="58" s="1"/>
  <c r="D2168" i="58"/>
  <c r="E2168" i="58" s="1"/>
  <c r="D2169" i="58"/>
  <c r="E2169" i="58" s="1"/>
  <c r="D2170" i="58"/>
  <c r="E2170" i="58" s="1"/>
  <c r="D2171" i="58"/>
  <c r="E2171" i="58" s="1"/>
  <c r="D2172" i="58"/>
  <c r="E2172" i="58" s="1"/>
  <c r="D2173" i="58"/>
  <c r="E2173" i="58" s="1"/>
  <c r="D2174" i="58"/>
  <c r="E2174" i="58" s="1"/>
  <c r="D2175" i="58"/>
  <c r="E2175" i="58" s="1"/>
  <c r="D2176" i="58"/>
  <c r="E2176" i="58" s="1"/>
  <c r="D2177" i="58"/>
  <c r="E2177" i="58" s="1"/>
  <c r="D2178" i="58"/>
  <c r="E2178" i="58" s="1"/>
  <c r="D2179" i="58"/>
  <c r="E2179" i="58" s="1"/>
  <c r="D2180" i="58"/>
  <c r="E2180" i="58" s="1"/>
  <c r="D2181" i="58"/>
  <c r="E2181" i="58" s="1"/>
  <c r="D2182" i="58"/>
  <c r="E2182" i="58" s="1"/>
  <c r="D2183" i="58"/>
  <c r="E2183" i="58" s="1"/>
  <c r="D2184" i="58"/>
  <c r="E2184" i="58" s="1"/>
  <c r="D2185" i="58"/>
  <c r="E2185" i="58" s="1"/>
  <c r="D2186" i="58"/>
  <c r="E2186" i="58" s="1"/>
  <c r="D2187" i="58"/>
  <c r="E2187" i="58" s="1"/>
  <c r="D2188" i="58"/>
  <c r="E2188" i="58" s="1"/>
  <c r="D2189" i="58"/>
  <c r="E2189" i="58" s="1"/>
  <c r="D2190" i="58"/>
  <c r="E2190" i="58" s="1"/>
  <c r="D2191" i="58"/>
  <c r="E2191" i="58" s="1"/>
  <c r="D2192" i="58"/>
  <c r="E2192" i="58" s="1"/>
  <c r="D2193" i="58"/>
  <c r="E2193" i="58" s="1"/>
  <c r="D2194" i="58"/>
  <c r="E2194" i="58" s="1"/>
  <c r="D2195" i="58"/>
  <c r="E2195" i="58" s="1"/>
  <c r="D2196" i="58"/>
  <c r="E2196" i="58" s="1"/>
  <c r="D2197" i="58"/>
  <c r="E2197" i="58" s="1"/>
  <c r="D2198" i="58"/>
  <c r="E2198" i="58" s="1"/>
  <c r="D2199" i="58"/>
  <c r="E2199" i="58" s="1"/>
  <c r="D2200" i="58"/>
  <c r="E2200" i="58" s="1"/>
  <c r="D2201" i="58"/>
  <c r="E2201" i="58" s="1"/>
  <c r="D2202" i="58"/>
  <c r="E2202" i="58" s="1"/>
  <c r="D2203" i="58"/>
  <c r="E2203" i="58" s="1"/>
  <c r="D2204" i="58"/>
  <c r="E2204" i="58" s="1"/>
  <c r="D2205" i="58"/>
  <c r="E2205" i="58" s="1"/>
  <c r="D2206" i="58"/>
  <c r="E2206" i="58" s="1"/>
  <c r="D2210" i="58"/>
  <c r="E2210" i="58" s="1"/>
  <c r="D2211" i="58"/>
  <c r="E2211" i="58" s="1"/>
  <c r="D2212" i="58"/>
  <c r="E2212" i="58" s="1"/>
  <c r="D2213" i="58"/>
  <c r="E2213" i="58" s="1"/>
  <c r="D2214" i="58"/>
  <c r="E2214" i="58" s="1"/>
  <c r="D2215" i="58"/>
  <c r="E2215" i="58" s="1"/>
  <c r="D2216" i="58"/>
  <c r="E2216" i="58" s="1"/>
  <c r="D2217" i="58"/>
  <c r="E2217" i="58" s="1"/>
  <c r="D2218" i="58"/>
  <c r="E2218" i="58" s="1"/>
  <c r="D2219" i="58"/>
  <c r="E2219" i="58" s="1"/>
  <c r="D2220" i="58"/>
  <c r="E2220" i="58" s="1"/>
  <c r="D2221" i="58"/>
  <c r="E2221" i="58" s="1"/>
  <c r="D2222" i="58"/>
  <c r="E2222" i="58" s="1"/>
  <c r="D2223" i="58"/>
  <c r="E2223" i="58" s="1"/>
  <c r="D2224" i="58"/>
  <c r="E2224" i="58" s="1"/>
  <c r="D2225" i="58"/>
  <c r="E2225" i="58" s="1"/>
  <c r="D2226" i="58"/>
  <c r="E2226" i="58" s="1"/>
  <c r="D2227" i="58"/>
  <c r="E2227" i="58" s="1"/>
  <c r="D2228" i="58"/>
  <c r="E2228" i="58" s="1"/>
  <c r="D2229" i="58"/>
  <c r="E2229" i="58" s="1"/>
  <c r="D2230" i="58"/>
  <c r="E2230" i="58" s="1"/>
  <c r="D2231" i="58"/>
  <c r="E2231" i="58" s="1"/>
  <c r="D2232" i="58"/>
  <c r="E2232" i="58" s="1"/>
  <c r="D2233" i="58"/>
  <c r="E2233" i="58" s="1"/>
  <c r="D2234" i="58"/>
  <c r="E2234" i="58" s="1"/>
  <c r="D2235" i="58"/>
  <c r="E2235" i="58" s="1"/>
  <c r="D2236" i="58"/>
  <c r="E2236" i="58" s="1"/>
  <c r="D2237" i="58"/>
  <c r="E2237" i="58" s="1"/>
  <c r="D2238" i="58"/>
  <c r="E2238" i="58" s="1"/>
  <c r="D2239" i="58"/>
  <c r="E2239" i="58" s="1"/>
  <c r="D2240" i="58"/>
  <c r="E2240" i="58" s="1"/>
  <c r="D2241" i="58"/>
  <c r="E2241" i="58" s="1"/>
  <c r="D2242" i="58"/>
  <c r="E2242" i="58" s="1"/>
  <c r="D2243" i="58"/>
  <c r="E2243" i="58" s="1"/>
  <c r="D2244" i="58"/>
  <c r="E2244" i="58" s="1"/>
  <c r="D2245" i="58"/>
  <c r="E2245" i="58" s="1"/>
  <c r="D2246" i="58"/>
  <c r="E2246" i="58" s="1"/>
  <c r="D2247" i="58"/>
  <c r="E2247" i="58" s="1"/>
  <c r="D2248" i="58"/>
  <c r="E2248" i="58" s="1"/>
  <c r="D2249" i="58"/>
  <c r="E2249" i="58" s="1"/>
  <c r="D2250" i="58"/>
  <c r="E2250" i="58" s="1"/>
  <c r="D2251" i="58"/>
  <c r="E2251" i="58" s="1"/>
  <c r="D2252" i="58"/>
  <c r="E2252" i="58" s="1"/>
  <c r="D2253" i="58"/>
  <c r="E2253" i="58" s="1"/>
  <c r="D2254" i="58"/>
  <c r="E2254" i="58" s="1"/>
  <c r="D2255" i="58"/>
  <c r="E2255" i="58" s="1"/>
  <c r="D2256" i="58"/>
  <c r="E2256" i="58" s="1"/>
  <c r="D2257" i="58"/>
  <c r="E2257" i="58" s="1"/>
  <c r="D2258" i="58"/>
  <c r="E2258" i="58" s="1"/>
  <c r="D2259" i="58"/>
  <c r="E2259" i="58" s="1"/>
  <c r="D2260" i="58"/>
  <c r="E2260" i="58" s="1"/>
  <c r="D2261" i="58"/>
  <c r="E2261" i="58" s="1"/>
  <c r="D2262" i="58"/>
  <c r="E2262" i="58" s="1"/>
  <c r="D2263" i="58"/>
  <c r="E2263" i="58" s="1"/>
  <c r="D2264" i="58"/>
  <c r="E2264" i="58" s="1"/>
  <c r="D2265" i="58"/>
  <c r="E2265" i="58" s="1"/>
  <c r="D2266" i="58"/>
  <c r="E2266" i="58" s="1"/>
  <c r="D2267" i="58"/>
  <c r="E2267" i="58" s="1"/>
  <c r="D2268" i="58"/>
  <c r="E2268" i="58" s="1"/>
  <c r="D2269" i="58"/>
  <c r="E2269" i="58" s="1"/>
  <c r="D2270" i="58"/>
  <c r="E2270" i="58" s="1"/>
  <c r="D2565" i="58"/>
  <c r="E2565" i="58" s="1"/>
  <c r="D2566" i="58"/>
  <c r="E2566" i="58" s="1"/>
  <c r="D2567" i="58"/>
  <c r="E2567" i="58" s="1"/>
  <c r="D2568" i="58"/>
  <c r="E2568" i="58" s="1"/>
  <c r="D2569" i="58"/>
  <c r="E2569" i="58" s="1"/>
  <c r="D2958" i="58"/>
  <c r="E2958" i="58" s="1"/>
  <c r="D2959" i="58"/>
  <c r="E2959" i="58" s="1"/>
  <c r="D5600" i="58"/>
  <c r="E5600" i="58" s="1"/>
  <c r="D5601" i="58"/>
  <c r="E5601" i="58" s="1"/>
  <c r="D5602" i="58"/>
  <c r="E5602" i="58" s="1"/>
  <c r="F1682" i="58"/>
  <c r="F1683" i="58"/>
  <c r="F1685" i="58"/>
  <c r="F1686" i="58"/>
  <c r="F1687" i="58"/>
  <c r="F1688" i="58"/>
  <c r="F1689" i="58"/>
  <c r="F1690" i="58"/>
  <c r="F1691" i="58"/>
  <c r="F1692" i="58"/>
  <c r="F1693" i="58"/>
  <c r="F1694" i="58"/>
  <c r="F1695" i="58"/>
  <c r="F1696" i="58"/>
  <c r="F1697" i="58"/>
  <c r="F1698" i="58"/>
  <c r="F1699" i="58"/>
  <c r="F1700" i="58"/>
  <c r="F1701" i="58"/>
  <c r="F1702" i="58"/>
  <c r="F1703" i="58"/>
  <c r="F1704" i="58"/>
  <c r="F1705" i="58"/>
  <c r="F1706" i="58"/>
  <c r="F1707" i="58"/>
  <c r="F1708" i="58"/>
  <c r="F1709" i="58"/>
  <c r="F1710" i="58"/>
  <c r="F1711" i="58"/>
  <c r="F1712" i="58"/>
  <c r="F1713" i="58"/>
  <c r="F1714" i="58"/>
  <c r="F1715" i="58"/>
  <c r="F1716" i="58"/>
  <c r="F1717" i="58"/>
  <c r="F1718" i="58"/>
  <c r="F1719" i="58"/>
  <c r="F1720" i="58"/>
  <c r="F1721" i="58"/>
  <c r="F1722" i="58"/>
  <c r="F1723" i="58"/>
  <c r="F1724" i="58"/>
  <c r="F1725" i="58"/>
  <c r="F1726" i="58"/>
  <c r="F1727" i="58"/>
  <c r="F1728" i="58"/>
  <c r="F1729" i="58"/>
  <c r="F1730" i="58"/>
  <c r="F1731" i="58"/>
  <c r="F1732" i="58"/>
  <c r="F1733" i="58"/>
  <c r="F1734" i="58"/>
  <c r="F1735" i="58"/>
  <c r="F1736" i="58"/>
  <c r="F1737" i="58"/>
  <c r="F1738" i="58"/>
  <c r="F1739" i="58"/>
  <c r="F1740" i="58"/>
  <c r="F1741" i="58"/>
  <c r="F1742" i="58"/>
  <c r="F1743" i="58"/>
  <c r="F1744" i="58"/>
  <c r="F1745" i="58"/>
  <c r="F1746" i="58"/>
  <c r="F1747" i="58"/>
  <c r="F1748" i="58"/>
  <c r="F1749" i="58"/>
  <c r="F1750" i="58"/>
  <c r="F1751" i="58"/>
  <c r="F1752" i="58"/>
  <c r="F1753" i="58"/>
  <c r="F1754" i="58"/>
  <c r="F1755" i="58"/>
  <c r="F1756" i="58"/>
  <c r="F1757" i="58"/>
  <c r="F1758" i="58"/>
  <c r="F1759" i="58"/>
  <c r="F1760" i="58"/>
  <c r="F1761" i="58"/>
  <c r="F1762" i="58"/>
  <c r="F1763" i="58"/>
  <c r="F1764" i="58"/>
  <c r="F1765" i="58"/>
  <c r="F1766" i="58"/>
  <c r="F1767" i="58"/>
  <c r="F1768" i="58"/>
  <c r="F1769" i="58"/>
  <c r="F1776" i="58"/>
  <c r="F1777" i="58"/>
  <c r="F1778" i="58"/>
  <c r="F1779" i="58"/>
  <c r="F1780" i="58"/>
  <c r="F1781" i="58"/>
  <c r="F1782" i="58"/>
  <c r="F1783" i="58"/>
  <c r="F1784" i="58"/>
  <c r="F1785" i="58"/>
  <c r="F1786" i="58"/>
  <c r="F1787" i="58"/>
  <c r="F1788" i="58"/>
  <c r="F1789" i="58"/>
  <c r="F1790" i="58"/>
  <c r="F1791" i="58"/>
  <c r="F1792" i="58"/>
  <c r="F1793" i="58"/>
  <c r="F1794" i="58"/>
  <c r="F1795" i="58"/>
  <c r="F1796" i="58"/>
  <c r="F1797" i="58"/>
  <c r="F1798" i="58"/>
  <c r="F1799" i="58"/>
  <c r="F1800" i="58"/>
  <c r="F1801" i="58"/>
  <c r="F1802" i="58"/>
  <c r="F1803" i="58"/>
  <c r="F1804" i="58"/>
  <c r="F1805" i="58"/>
  <c r="F1806" i="58"/>
  <c r="F1807" i="58"/>
  <c r="F1808" i="58"/>
  <c r="F1809" i="58"/>
  <c r="F1810" i="58"/>
  <c r="F1811" i="58"/>
  <c r="F1812" i="58"/>
  <c r="F1813" i="58"/>
  <c r="F1814" i="58"/>
  <c r="F1815" i="58"/>
  <c r="F1816" i="58"/>
  <c r="F1817" i="58"/>
  <c r="F1818" i="58"/>
  <c r="F1819" i="58"/>
  <c r="F1820" i="58"/>
  <c r="F1821" i="58"/>
  <c r="F1822" i="58"/>
  <c r="F1823" i="58"/>
  <c r="F1824" i="58"/>
  <c r="F1825" i="58"/>
  <c r="F1826" i="58"/>
  <c r="F1827" i="58"/>
  <c r="F1828" i="58"/>
  <c r="F1830" i="58"/>
  <c r="F1831" i="58"/>
  <c r="F1832" i="58"/>
  <c r="F1833" i="58"/>
  <c r="F1834" i="58"/>
  <c r="F1835" i="58"/>
  <c r="F1836" i="58"/>
  <c r="F1837" i="58"/>
  <c r="F1838" i="58"/>
  <c r="F1839" i="58"/>
  <c r="F1840" i="58"/>
  <c r="F1841" i="58"/>
  <c r="F1842" i="58"/>
  <c r="F1843" i="58"/>
  <c r="F1844" i="58"/>
  <c r="F1845" i="58"/>
  <c r="F1846" i="58"/>
  <c r="F1851" i="58"/>
  <c r="F1852" i="58"/>
  <c r="F1854" i="58"/>
  <c r="F1855" i="58"/>
  <c r="F1856" i="58"/>
  <c r="F1857" i="58"/>
  <c r="F1858" i="58"/>
  <c r="F1859" i="58"/>
  <c r="F1860" i="58"/>
  <c r="F1861" i="58"/>
  <c r="F1862" i="58"/>
  <c r="F1863" i="58"/>
  <c r="F1864" i="58"/>
  <c r="F1865" i="58"/>
  <c r="F1866" i="58"/>
  <c r="F1867" i="58"/>
  <c r="F1868" i="58"/>
  <c r="F1869" i="58"/>
  <c r="F1870" i="58"/>
  <c r="F1871" i="58"/>
  <c r="F1872" i="58"/>
  <c r="F1873" i="58"/>
  <c r="F1874" i="58"/>
  <c r="F1875" i="58"/>
  <c r="F1876" i="58"/>
  <c r="F1877" i="58"/>
  <c r="F1878" i="58"/>
  <c r="F1879" i="58"/>
  <c r="F1880" i="58"/>
  <c r="F1881" i="58"/>
  <c r="F1882" i="58"/>
  <c r="F1883" i="58"/>
  <c r="F1884" i="58"/>
  <c r="F1885" i="58"/>
  <c r="F1886" i="58"/>
  <c r="F1887" i="58"/>
  <c r="F1888" i="58"/>
  <c r="F1889" i="58"/>
  <c r="F1890" i="58"/>
  <c r="F1891" i="58"/>
  <c r="F1892" i="58"/>
  <c r="F1893" i="58"/>
  <c r="F1894" i="58"/>
  <c r="F1895" i="58"/>
  <c r="F1896" i="58"/>
  <c r="F1897" i="58"/>
  <c r="F1898" i="58"/>
  <c r="F1899" i="58"/>
  <c r="F1900" i="58"/>
  <c r="F1901" i="58"/>
  <c r="F1902" i="58"/>
  <c r="F1903" i="58"/>
  <c r="F1904" i="58"/>
  <c r="F1905" i="58"/>
  <c r="F1906" i="58"/>
  <c r="F1907" i="58"/>
  <c r="F1908" i="58"/>
  <c r="F1909" i="58"/>
  <c r="F1910" i="58"/>
  <c r="F1911" i="58"/>
  <c r="F1912" i="58"/>
  <c r="F1913" i="58"/>
  <c r="F1914" i="58"/>
  <c r="F1915" i="58"/>
  <c r="F1916" i="58"/>
  <c r="F1917" i="58"/>
  <c r="F1918" i="58"/>
  <c r="F1919" i="58"/>
  <c r="F1920" i="58"/>
  <c r="F1921" i="58"/>
  <c r="F1922" i="58"/>
  <c r="F1923" i="58"/>
  <c r="F1924" i="58"/>
  <c r="F1925" i="58"/>
  <c r="F1926" i="58"/>
  <c r="F1927" i="58"/>
  <c r="F1928" i="58"/>
  <c r="F1929" i="58"/>
  <c r="F1930" i="58"/>
  <c r="F1931" i="58"/>
  <c r="F1932" i="58"/>
  <c r="F1933" i="58"/>
  <c r="F1934" i="58"/>
  <c r="F1935" i="58"/>
  <c r="F1936" i="58"/>
  <c r="F1937" i="58"/>
  <c r="F1938" i="58"/>
  <c r="F1939" i="58"/>
  <c r="F1940" i="58"/>
  <c r="F1941" i="58"/>
  <c r="F1942" i="58"/>
  <c r="F1943" i="58"/>
  <c r="F1944" i="58"/>
  <c r="F1945" i="58"/>
  <c r="F1946" i="58"/>
  <c r="F1947" i="58"/>
  <c r="F1948" i="58"/>
  <c r="F1949" i="58"/>
  <c r="F1950" i="58"/>
  <c r="F1955" i="58"/>
  <c r="F1956" i="58"/>
  <c r="F1957" i="58"/>
  <c r="F1958" i="58"/>
  <c r="F1959" i="58"/>
  <c r="F1960" i="58"/>
  <c r="F1961" i="58"/>
  <c r="F1962" i="58"/>
  <c r="F1963" i="58"/>
  <c r="F1964" i="58"/>
  <c r="F1965" i="58"/>
  <c r="F1966" i="58"/>
  <c r="F1967" i="58"/>
  <c r="F1968" i="58"/>
  <c r="F1969" i="58"/>
  <c r="F1970" i="58"/>
  <c r="F1971" i="58"/>
  <c r="F1972" i="58"/>
  <c r="F1980" i="58"/>
  <c r="F1981" i="58"/>
  <c r="F1982" i="58"/>
  <c r="F1984" i="58"/>
  <c r="F1986" i="58"/>
  <c r="F1987" i="58"/>
  <c r="F1989" i="58"/>
  <c r="F1991" i="58"/>
  <c r="F1992" i="58"/>
  <c r="F1994" i="58"/>
  <c r="F1995" i="58"/>
  <c r="F1996" i="58"/>
  <c r="F1997" i="58"/>
  <c r="F1998" i="58"/>
  <c r="F1999" i="58"/>
  <c r="F2000" i="58"/>
  <c r="F2001" i="58"/>
  <c r="F2002" i="58"/>
  <c r="F2003" i="58"/>
  <c r="F2004" i="58"/>
  <c r="F2005" i="58"/>
  <c r="F2006" i="58"/>
  <c r="F2007" i="58"/>
  <c r="F2008" i="58"/>
  <c r="F2009" i="58"/>
  <c r="F2010" i="58"/>
  <c r="F2011" i="58"/>
  <c r="F2012" i="58"/>
  <c r="F2013" i="58"/>
  <c r="F2014" i="58"/>
  <c r="F2015" i="58"/>
  <c r="F2016" i="58"/>
  <c r="F2017" i="58"/>
  <c r="F2018" i="58"/>
  <c r="F2019" i="58"/>
  <c r="F2020" i="58"/>
  <c r="F2021" i="58"/>
  <c r="F2022" i="58"/>
  <c r="F2023" i="58"/>
  <c r="F2024" i="58"/>
  <c r="F2025" i="58"/>
  <c r="F2026" i="58"/>
  <c r="F2027" i="58"/>
  <c r="F2028" i="58"/>
  <c r="F2029" i="58"/>
  <c r="F2030" i="58"/>
  <c r="F2031" i="58"/>
  <c r="F2032" i="58"/>
  <c r="F2033" i="58"/>
  <c r="F2034" i="58"/>
  <c r="F2035" i="58"/>
  <c r="F2036" i="58"/>
  <c r="F2037" i="58"/>
  <c r="F2038" i="58"/>
  <c r="F2039" i="58"/>
  <c r="F2040" i="58"/>
  <c r="F2041" i="58"/>
  <c r="F2042" i="58"/>
  <c r="F2043" i="58"/>
  <c r="F2044" i="58"/>
  <c r="F2045" i="58"/>
  <c r="F2046" i="58"/>
  <c r="F2047" i="58"/>
  <c r="F2048" i="58"/>
  <c r="F2049" i="58"/>
  <c r="F2050" i="58"/>
  <c r="F2051" i="58"/>
  <c r="F2052" i="58"/>
  <c r="F2053" i="58"/>
  <c r="F2054" i="58"/>
  <c r="F2055" i="58"/>
  <c r="F2056" i="58"/>
  <c r="F2057" i="58"/>
  <c r="F2058" i="58"/>
  <c r="F2059" i="58"/>
  <c r="F2060" i="58"/>
  <c r="F2061" i="58"/>
  <c r="F2062" i="58"/>
  <c r="F2063" i="58"/>
  <c r="F2064" i="58"/>
  <c r="F2065" i="58"/>
  <c r="F2066" i="58"/>
  <c r="F2067" i="58"/>
  <c r="F2068" i="58"/>
  <c r="F2069" i="58"/>
  <c r="F2070" i="58"/>
  <c r="F2071" i="58"/>
  <c r="F2072" i="58"/>
  <c r="F2073" i="58"/>
  <c r="F2074" i="58"/>
  <c r="F2075" i="58"/>
  <c r="F2076" i="58"/>
  <c r="F2077" i="58"/>
  <c r="F2078" i="58"/>
  <c r="F2079" i="58"/>
  <c r="F2080" i="58"/>
  <c r="F2081" i="58"/>
  <c r="F2082" i="58"/>
  <c r="F2083" i="58"/>
  <c r="F2084" i="58"/>
  <c r="F2085" i="58"/>
  <c r="F2086" i="58"/>
  <c r="F2087" i="58"/>
  <c r="F2088" i="58"/>
  <c r="F2089" i="58"/>
  <c r="F2090" i="58"/>
  <c r="F2091" i="58"/>
  <c r="F2092" i="58"/>
  <c r="F2093" i="58"/>
  <c r="F2094" i="58"/>
  <c r="F2095" i="58"/>
  <c r="F2096" i="58"/>
  <c r="F2097" i="58"/>
  <c r="F2098" i="58"/>
  <c r="F2099" i="58"/>
  <c r="F2100" i="58"/>
  <c r="F2101" i="58"/>
  <c r="F2102" i="58"/>
  <c r="F2103" i="58"/>
  <c r="F2104" i="58"/>
  <c r="F2105" i="58"/>
  <c r="F2106" i="58"/>
  <c r="F2107" i="58"/>
  <c r="F2108" i="58"/>
  <c r="F2109" i="58"/>
  <c r="F2110" i="58"/>
  <c r="F2111" i="58"/>
  <c r="F2112" i="58"/>
  <c r="F2113" i="58"/>
  <c r="F2114" i="58"/>
  <c r="F2115" i="58"/>
  <c r="F2116" i="58"/>
  <c r="F2117" i="58"/>
  <c r="F2118" i="58"/>
  <c r="F2119" i="58"/>
  <c r="F2120" i="58"/>
  <c r="F2121" i="58"/>
  <c r="F2122" i="58"/>
  <c r="F2123" i="58"/>
  <c r="F2124" i="58"/>
  <c r="F2125" i="58"/>
  <c r="F2126" i="58"/>
  <c r="F2127" i="58"/>
  <c r="F2128" i="58"/>
  <c r="F2129" i="58"/>
  <c r="F2130" i="58"/>
  <c r="F2131" i="58"/>
  <c r="F2132" i="58"/>
  <c r="F2133" i="58"/>
  <c r="F2134" i="58"/>
  <c r="F2135" i="58"/>
  <c r="F2136" i="58"/>
  <c r="F2137" i="58"/>
  <c r="F2138" i="58"/>
  <c r="F2139" i="58"/>
  <c r="F2140" i="58"/>
  <c r="F2141" i="58"/>
  <c r="F2142" i="58"/>
  <c r="F2143" i="58"/>
  <c r="F2144" i="58"/>
  <c r="F2145" i="58"/>
  <c r="F2146" i="58"/>
  <c r="F2147" i="58"/>
  <c r="F2148" i="58"/>
  <c r="F2149" i="58"/>
  <c r="F2150" i="58"/>
  <c r="F2151" i="58"/>
  <c r="F2152" i="58"/>
  <c r="F2153" i="58"/>
  <c r="F2154" i="58"/>
  <c r="F2155" i="58"/>
  <c r="F2156" i="58"/>
  <c r="F2157" i="58"/>
  <c r="F2158" i="58"/>
  <c r="F2159" i="58"/>
  <c r="F2160" i="58"/>
  <c r="F2161" i="58"/>
  <c r="F2162" i="58"/>
  <c r="F2163" i="58"/>
  <c r="F2164" i="58"/>
  <c r="F2165" i="58"/>
  <c r="F2166" i="58"/>
  <c r="F2167" i="58"/>
  <c r="F2168" i="58"/>
  <c r="F2169" i="58"/>
  <c r="F2170" i="58"/>
  <c r="F2171" i="58"/>
  <c r="F2172" i="58"/>
  <c r="F2173" i="58"/>
  <c r="F2174" i="58"/>
  <c r="F2175" i="58"/>
  <c r="F2176" i="58"/>
  <c r="F2177" i="58"/>
  <c r="F2178" i="58"/>
  <c r="F2179" i="58"/>
  <c r="F2180" i="58"/>
  <c r="F2181" i="58"/>
  <c r="F2182" i="58"/>
  <c r="F2183" i="58"/>
  <c r="F2184" i="58"/>
  <c r="F2185" i="58"/>
  <c r="F2186" i="58"/>
  <c r="F2187" i="58"/>
  <c r="F2188" i="58"/>
  <c r="F2189" i="58"/>
  <c r="F2190" i="58"/>
  <c r="F2191" i="58"/>
  <c r="F2192" i="58"/>
  <c r="F2193" i="58"/>
  <c r="F2194" i="58"/>
  <c r="F2195" i="58"/>
  <c r="F2196" i="58"/>
  <c r="F2197" i="58"/>
  <c r="F2198" i="58"/>
  <c r="F2199" i="58"/>
  <c r="F2200" i="58"/>
  <c r="F2201" i="58"/>
  <c r="F2202" i="58"/>
  <c r="F2203" i="58"/>
  <c r="F2204" i="58"/>
  <c r="F2205" i="58"/>
  <c r="F2206" i="58"/>
  <c r="F2210" i="58"/>
  <c r="F2211" i="58"/>
  <c r="F2212" i="58"/>
  <c r="F2213" i="58"/>
  <c r="F2214" i="58"/>
  <c r="F2215" i="58"/>
  <c r="F2216" i="58"/>
  <c r="F2217" i="58"/>
  <c r="F2218" i="58"/>
  <c r="F2219" i="58"/>
  <c r="F2220" i="58"/>
  <c r="F2221" i="58"/>
  <c r="F2222" i="58"/>
  <c r="F2223" i="58"/>
  <c r="F2224" i="58"/>
  <c r="F2225" i="58"/>
  <c r="F2226" i="58"/>
  <c r="F2227" i="58"/>
  <c r="F2228" i="58"/>
  <c r="F2229" i="58"/>
  <c r="F2230" i="58"/>
  <c r="F2231" i="58"/>
  <c r="F2232" i="58"/>
  <c r="F2233" i="58"/>
  <c r="F2234" i="58"/>
  <c r="F2235" i="58"/>
  <c r="F2236" i="58"/>
  <c r="F2237" i="58"/>
  <c r="F2238" i="58"/>
  <c r="F2239" i="58"/>
  <c r="F2240" i="58"/>
  <c r="F2241" i="58"/>
  <c r="F2242" i="58"/>
  <c r="F2243" i="58"/>
  <c r="F2244" i="58"/>
  <c r="F2245" i="58"/>
  <c r="F2246" i="58"/>
  <c r="F2247" i="58"/>
  <c r="F2248" i="58"/>
  <c r="F2249" i="58"/>
  <c r="F2250" i="58"/>
  <c r="F2251" i="58"/>
  <c r="F2252" i="58"/>
  <c r="F2253" i="58"/>
  <c r="F2254" i="58"/>
  <c r="F2255" i="58"/>
  <c r="F2256" i="58"/>
  <c r="F2257" i="58"/>
  <c r="F2258" i="58"/>
  <c r="F2259" i="58"/>
  <c r="F2260" i="58"/>
  <c r="F2261" i="58"/>
  <c r="F2262" i="58"/>
  <c r="F2263" i="58"/>
  <c r="F2264" i="58"/>
  <c r="F2265" i="58"/>
  <c r="F2266" i="58"/>
  <c r="F2267" i="58"/>
  <c r="F2268" i="58"/>
  <c r="F2269" i="58"/>
  <c r="F2270" i="58"/>
  <c r="F2565" i="58"/>
  <c r="F2566" i="58"/>
  <c r="F2567" i="58"/>
  <c r="F2568" i="58"/>
  <c r="F2569" i="58"/>
  <c r="F2958" i="58"/>
  <c r="F2959" i="58"/>
  <c r="F5600" i="58"/>
  <c r="F5601" i="58"/>
  <c r="F5602" i="58"/>
  <c r="J1682" i="58"/>
  <c r="J1683" i="58"/>
  <c r="J1685" i="58"/>
  <c r="J1686" i="58"/>
  <c r="J1687" i="58"/>
  <c r="J1688" i="58"/>
  <c r="J1689" i="58"/>
  <c r="J1690" i="58"/>
  <c r="J1691" i="58"/>
  <c r="J1692" i="58"/>
  <c r="J1693" i="58"/>
  <c r="J1694" i="58"/>
  <c r="J1695" i="58"/>
  <c r="J1696" i="58"/>
  <c r="J1697" i="58"/>
  <c r="J1698" i="58"/>
  <c r="J1699" i="58"/>
  <c r="J1700" i="58"/>
  <c r="J1701" i="58"/>
  <c r="J1702" i="58"/>
  <c r="J1703" i="58"/>
  <c r="J1704" i="58"/>
  <c r="J1705" i="58"/>
  <c r="J1706" i="58"/>
  <c r="J1707" i="58"/>
  <c r="J1708" i="58"/>
  <c r="J1709" i="58"/>
  <c r="J1710" i="58"/>
  <c r="J1711" i="58"/>
  <c r="J1712" i="58"/>
  <c r="J1713" i="58"/>
  <c r="J1714" i="58"/>
  <c r="J1715" i="58"/>
  <c r="J1716" i="58"/>
  <c r="J1717" i="58"/>
  <c r="J1718" i="58"/>
  <c r="J1719" i="58"/>
  <c r="J1720" i="58"/>
  <c r="J1721" i="58"/>
  <c r="J1722" i="58"/>
  <c r="J1723" i="58"/>
  <c r="J1724" i="58"/>
  <c r="J1725" i="58"/>
  <c r="J1726" i="58"/>
  <c r="J1727" i="58"/>
  <c r="J1728" i="58"/>
  <c r="J1729" i="58"/>
  <c r="J1730" i="58"/>
  <c r="J1731" i="58"/>
  <c r="J1732" i="58"/>
  <c r="J1733" i="58"/>
  <c r="J1734" i="58"/>
  <c r="J1735" i="58"/>
  <c r="J1736" i="58"/>
  <c r="J1737" i="58"/>
  <c r="J1738" i="58"/>
  <c r="J1739" i="58"/>
  <c r="J1740" i="58"/>
  <c r="J1741" i="58"/>
  <c r="J1742" i="58"/>
  <c r="J1743" i="58"/>
  <c r="J1744" i="58"/>
  <c r="J1745" i="58"/>
  <c r="J1746" i="58"/>
  <c r="J1747" i="58"/>
  <c r="J1748" i="58"/>
  <c r="J1749" i="58"/>
  <c r="J1750" i="58"/>
  <c r="J1751" i="58"/>
  <c r="J1752" i="58"/>
  <c r="J1753" i="58"/>
  <c r="J1754" i="58"/>
  <c r="J1755" i="58"/>
  <c r="J1756" i="58"/>
  <c r="J1757" i="58"/>
  <c r="J1758" i="58"/>
  <c r="J1759" i="58"/>
  <c r="J1760" i="58"/>
  <c r="J1761" i="58"/>
  <c r="J1762" i="58"/>
  <c r="J1763" i="58"/>
  <c r="J1764" i="58"/>
  <c r="J1765" i="58"/>
  <c r="J1766" i="58"/>
  <c r="J1767" i="58"/>
  <c r="J1768" i="58"/>
  <c r="J1769" i="58"/>
  <c r="J1776" i="58"/>
  <c r="J1777" i="58"/>
  <c r="J1778" i="58"/>
  <c r="J1779" i="58"/>
  <c r="J1780" i="58"/>
  <c r="J1781" i="58"/>
  <c r="J1782" i="58"/>
  <c r="J1783" i="58"/>
  <c r="J1784" i="58"/>
  <c r="J1785" i="58"/>
  <c r="J1786" i="58"/>
  <c r="J1787" i="58"/>
  <c r="J1788" i="58"/>
  <c r="J1789" i="58"/>
  <c r="J1790" i="58"/>
  <c r="J1791" i="58"/>
  <c r="J1792" i="58"/>
  <c r="J1793" i="58"/>
  <c r="J1794" i="58"/>
  <c r="J1795" i="58"/>
  <c r="J1796" i="58"/>
  <c r="J1797" i="58"/>
  <c r="J1798" i="58"/>
  <c r="J1799" i="58"/>
  <c r="J1800" i="58"/>
  <c r="J1801" i="58"/>
  <c r="J1802" i="58"/>
  <c r="J1803" i="58"/>
  <c r="J1804" i="58"/>
  <c r="J1805" i="58"/>
  <c r="J1806" i="58"/>
  <c r="J1807" i="58"/>
  <c r="J1808" i="58"/>
  <c r="J1809" i="58"/>
  <c r="J1810" i="58"/>
  <c r="J1811" i="58"/>
  <c r="J1812" i="58"/>
  <c r="J1813" i="58"/>
  <c r="J1814" i="58"/>
  <c r="J1815" i="58"/>
  <c r="J1816" i="58"/>
  <c r="J1817" i="58"/>
  <c r="J1818" i="58"/>
  <c r="J1819" i="58"/>
  <c r="J1820" i="58"/>
  <c r="J1821" i="58"/>
  <c r="J1822" i="58"/>
  <c r="J1823" i="58"/>
  <c r="J1824" i="58"/>
  <c r="J1825" i="58"/>
  <c r="J1826" i="58"/>
  <c r="J1827" i="58"/>
  <c r="J1828" i="58"/>
  <c r="J1830" i="58"/>
  <c r="J1831" i="58"/>
  <c r="J1832" i="58"/>
  <c r="J1833" i="58"/>
  <c r="J1834" i="58"/>
  <c r="J1835" i="58"/>
  <c r="J1836" i="58"/>
  <c r="J1837" i="58"/>
  <c r="J1838" i="58"/>
  <c r="J1839" i="58"/>
  <c r="J1840" i="58"/>
  <c r="J1841" i="58"/>
  <c r="J1842" i="58"/>
  <c r="J1843" i="58"/>
  <c r="J1844" i="58"/>
  <c r="J1845" i="58"/>
  <c r="J1846" i="58"/>
  <c r="J1851" i="58"/>
  <c r="J1852" i="58"/>
  <c r="J1854" i="58"/>
  <c r="J1855" i="58"/>
  <c r="J1856" i="58"/>
  <c r="J1857" i="58"/>
  <c r="J1858" i="58"/>
  <c r="J1859" i="58"/>
  <c r="J1860" i="58"/>
  <c r="J1861" i="58"/>
  <c r="J1862" i="58"/>
  <c r="J1863" i="58"/>
  <c r="J1864" i="58"/>
  <c r="J1865" i="58"/>
  <c r="J1866" i="58"/>
  <c r="J1867" i="58"/>
  <c r="J1868" i="58"/>
  <c r="J1869" i="58"/>
  <c r="J1870" i="58"/>
  <c r="J1871" i="58"/>
  <c r="J1872" i="58"/>
  <c r="J1873" i="58"/>
  <c r="J1874" i="58"/>
  <c r="J1875" i="58"/>
  <c r="J1876" i="58"/>
  <c r="J1877" i="58"/>
  <c r="J1878" i="58"/>
  <c r="J1879" i="58"/>
  <c r="J1880" i="58"/>
  <c r="J1881" i="58"/>
  <c r="J1882" i="58"/>
  <c r="J1883" i="58"/>
  <c r="J1884" i="58"/>
  <c r="J1885" i="58"/>
  <c r="J1886" i="58"/>
  <c r="J1887" i="58"/>
  <c r="J1888" i="58"/>
  <c r="J1889" i="58"/>
  <c r="J1890" i="58"/>
  <c r="J1891" i="58"/>
  <c r="J1892" i="58"/>
  <c r="J1893" i="58"/>
  <c r="J1894" i="58"/>
  <c r="J1895" i="58"/>
  <c r="J1896" i="58"/>
  <c r="J1897" i="58"/>
  <c r="J1898" i="58"/>
  <c r="J1899" i="58"/>
  <c r="J1900" i="58"/>
  <c r="J1901" i="58"/>
  <c r="J1902" i="58"/>
  <c r="J1903" i="58"/>
  <c r="J1904" i="58"/>
  <c r="J1905" i="58"/>
  <c r="J1906" i="58"/>
  <c r="J1907" i="58"/>
  <c r="J1908" i="58"/>
  <c r="J1909" i="58"/>
  <c r="J1910" i="58"/>
  <c r="J1911" i="58"/>
  <c r="J1912" i="58"/>
  <c r="J1913" i="58"/>
  <c r="J1914" i="58"/>
  <c r="J1915" i="58"/>
  <c r="J1916" i="58"/>
  <c r="J1917" i="58"/>
  <c r="J1918" i="58"/>
  <c r="J1919" i="58"/>
  <c r="J1920" i="58"/>
  <c r="J1921" i="58"/>
  <c r="J1922" i="58"/>
  <c r="J1923" i="58"/>
  <c r="J1924" i="58"/>
  <c r="J1925" i="58"/>
  <c r="J1926" i="58"/>
  <c r="J1927" i="58"/>
  <c r="J1928" i="58"/>
  <c r="J1929" i="58"/>
  <c r="J1930" i="58"/>
  <c r="J1931" i="58"/>
  <c r="J1932" i="58"/>
  <c r="J1933" i="58"/>
  <c r="J1934" i="58"/>
  <c r="J1935" i="58"/>
  <c r="J1936" i="58"/>
  <c r="J1937" i="58"/>
  <c r="J1938" i="58"/>
  <c r="J1939" i="58"/>
  <c r="J1940" i="58"/>
  <c r="J1941" i="58"/>
  <c r="J1942" i="58"/>
  <c r="J1943" i="58"/>
  <c r="J1944" i="58"/>
  <c r="J1945" i="58"/>
  <c r="J1946" i="58"/>
  <c r="J1947" i="58"/>
  <c r="J1948" i="58"/>
  <c r="J1949" i="58"/>
  <c r="J1950" i="58"/>
  <c r="J1955" i="58"/>
  <c r="J1956" i="58"/>
  <c r="J1957" i="58"/>
  <c r="J1958" i="58"/>
  <c r="J1959" i="58"/>
  <c r="J1960" i="58"/>
  <c r="J1961" i="58"/>
  <c r="J1962" i="58"/>
  <c r="J1963" i="58"/>
  <c r="J1964" i="58"/>
  <c r="J1965" i="58"/>
  <c r="J1966" i="58"/>
  <c r="J1967" i="58"/>
  <c r="J1968" i="58"/>
  <c r="J1969" i="58"/>
  <c r="J1970" i="58"/>
  <c r="J1971" i="58"/>
  <c r="J1972" i="58"/>
  <c r="J1980" i="58"/>
  <c r="J1981" i="58"/>
  <c r="J1982" i="58"/>
  <c r="J1984" i="58"/>
  <c r="J1986" i="58"/>
  <c r="J1987" i="58"/>
  <c r="J1989" i="58"/>
  <c r="J1991" i="58"/>
  <c r="J1992" i="58"/>
  <c r="J1994" i="58"/>
  <c r="J1995" i="58"/>
  <c r="J1996" i="58"/>
  <c r="J1997" i="58"/>
  <c r="J1998" i="58"/>
  <c r="J1999" i="58"/>
  <c r="J2000" i="58"/>
  <c r="J2001" i="58"/>
  <c r="J2002" i="58"/>
  <c r="J2003" i="58"/>
  <c r="J2004" i="58"/>
  <c r="J2005" i="58"/>
  <c r="J2006" i="58"/>
  <c r="J2007" i="58"/>
  <c r="J2008" i="58"/>
  <c r="J2009" i="58"/>
  <c r="J2010" i="58"/>
  <c r="J2011" i="58"/>
  <c r="J2012" i="58"/>
  <c r="J2013" i="58"/>
  <c r="J2014" i="58"/>
  <c r="J2015" i="58"/>
  <c r="J2016" i="58"/>
  <c r="J2017" i="58"/>
  <c r="J2018" i="58"/>
  <c r="J2019" i="58"/>
  <c r="J2020" i="58"/>
  <c r="J2021" i="58"/>
  <c r="J2022" i="58"/>
  <c r="J2023" i="58"/>
  <c r="J2024" i="58"/>
  <c r="J2025" i="58"/>
  <c r="J2026" i="58"/>
  <c r="J2027" i="58"/>
  <c r="J2028" i="58"/>
  <c r="J2029" i="58"/>
  <c r="J2030" i="58"/>
  <c r="J2031" i="58"/>
  <c r="J2032" i="58"/>
  <c r="J2033" i="58"/>
  <c r="J2034" i="58"/>
  <c r="J2035" i="58"/>
  <c r="J2036" i="58"/>
  <c r="J2037" i="58"/>
  <c r="J2038" i="58"/>
  <c r="J2039" i="58"/>
  <c r="J2040" i="58"/>
  <c r="J2041" i="58"/>
  <c r="J2042" i="58"/>
  <c r="J2043" i="58"/>
  <c r="J2044" i="58"/>
  <c r="J2045" i="58"/>
  <c r="J2046" i="58"/>
  <c r="J2047" i="58"/>
  <c r="J2048" i="58"/>
  <c r="J2049" i="58"/>
  <c r="J2050" i="58"/>
  <c r="J2051" i="58"/>
  <c r="J2052" i="58"/>
  <c r="J2053" i="58"/>
  <c r="J2054" i="58"/>
  <c r="J2055" i="58"/>
  <c r="J2056" i="58"/>
  <c r="J2057" i="58"/>
  <c r="J2058" i="58"/>
  <c r="J2059" i="58"/>
  <c r="J2060" i="58"/>
  <c r="J2061" i="58"/>
  <c r="J2062" i="58"/>
  <c r="J2063" i="58"/>
  <c r="J2064" i="58"/>
  <c r="J2065" i="58"/>
  <c r="J2066" i="58"/>
  <c r="J2067" i="58"/>
  <c r="J2068" i="58"/>
  <c r="J2069" i="58"/>
  <c r="J2070" i="58"/>
  <c r="J2071" i="58"/>
  <c r="J2072" i="58"/>
  <c r="J2073" i="58"/>
  <c r="J2074" i="58"/>
  <c r="J2075" i="58"/>
  <c r="J2076" i="58"/>
  <c r="J2077" i="58"/>
  <c r="J2078" i="58"/>
  <c r="J2079" i="58"/>
  <c r="J2080" i="58"/>
  <c r="J2081" i="58"/>
  <c r="J2082" i="58"/>
  <c r="J2083" i="58"/>
  <c r="J2084" i="58"/>
  <c r="J2085" i="58"/>
  <c r="J2086" i="58"/>
  <c r="J2087" i="58"/>
  <c r="J2088" i="58"/>
  <c r="J2089" i="58"/>
  <c r="J2090" i="58"/>
  <c r="J2091" i="58"/>
  <c r="J2092" i="58"/>
  <c r="J2093" i="58"/>
  <c r="J2094" i="58"/>
  <c r="J2095" i="58"/>
  <c r="J2096" i="58"/>
  <c r="J2097" i="58"/>
  <c r="J2098" i="58"/>
  <c r="J2099" i="58"/>
  <c r="J2100" i="58"/>
  <c r="J2101" i="58"/>
  <c r="J2102" i="58"/>
  <c r="J2103" i="58"/>
  <c r="J2104" i="58"/>
  <c r="J2105" i="58"/>
  <c r="J2106" i="58"/>
  <c r="J2107" i="58"/>
  <c r="J2108" i="58"/>
  <c r="J2109" i="58"/>
  <c r="J2110" i="58"/>
  <c r="J2111" i="58"/>
  <c r="J2112" i="58"/>
  <c r="J2113" i="58"/>
  <c r="J2114" i="58"/>
  <c r="J2115" i="58"/>
  <c r="J2116" i="58"/>
  <c r="J2117" i="58"/>
  <c r="J2118" i="58"/>
  <c r="J2119" i="58"/>
  <c r="J2120" i="58"/>
  <c r="J2121" i="58"/>
  <c r="J2122" i="58"/>
  <c r="J2123" i="58"/>
  <c r="J2124" i="58"/>
  <c r="J2125" i="58"/>
  <c r="J2126" i="58"/>
  <c r="J2127" i="58"/>
  <c r="J2128" i="58"/>
  <c r="J2129" i="58"/>
  <c r="J2130" i="58"/>
  <c r="J2131" i="58"/>
  <c r="J2132" i="58"/>
  <c r="J2133" i="58"/>
  <c r="J2134" i="58"/>
  <c r="J2135" i="58"/>
  <c r="J2136" i="58"/>
  <c r="J2137" i="58"/>
  <c r="J2138" i="58"/>
  <c r="J2139" i="58"/>
  <c r="J2140" i="58"/>
  <c r="J2141" i="58"/>
  <c r="J2142" i="58"/>
  <c r="J2143" i="58"/>
  <c r="J2144" i="58"/>
  <c r="J2145" i="58"/>
  <c r="J2146" i="58"/>
  <c r="J2147" i="58"/>
  <c r="J2148" i="58"/>
  <c r="J2149" i="58"/>
  <c r="J2150" i="58"/>
  <c r="J2151" i="58"/>
  <c r="J2152" i="58"/>
  <c r="J2153" i="58"/>
  <c r="J2154" i="58"/>
  <c r="J2155" i="58"/>
  <c r="J2156" i="58"/>
  <c r="J2157" i="58"/>
  <c r="J2158" i="58"/>
  <c r="J2159" i="58"/>
  <c r="J2160" i="58"/>
  <c r="J2161" i="58"/>
  <c r="J2162" i="58"/>
  <c r="J2163" i="58"/>
  <c r="J2164" i="58"/>
  <c r="J2165" i="58"/>
  <c r="J2166" i="58"/>
  <c r="J2167" i="58"/>
  <c r="J2168" i="58"/>
  <c r="J2169" i="58"/>
  <c r="J2170" i="58"/>
  <c r="J2171" i="58"/>
  <c r="J2172" i="58"/>
  <c r="J2173" i="58"/>
  <c r="J2174" i="58"/>
  <c r="J2175" i="58"/>
  <c r="J2176" i="58"/>
  <c r="J2177" i="58"/>
  <c r="J2178" i="58"/>
  <c r="J2179" i="58"/>
  <c r="J2180" i="58"/>
  <c r="J2181" i="58"/>
  <c r="J2182" i="58"/>
  <c r="J2183" i="58"/>
  <c r="J2184" i="58"/>
  <c r="J2185" i="58"/>
  <c r="J2186" i="58"/>
  <c r="J2187" i="58"/>
  <c r="J2188" i="58"/>
  <c r="J2189" i="58"/>
  <c r="J2190" i="58"/>
  <c r="J2191" i="58"/>
  <c r="J2192" i="58"/>
  <c r="J2193" i="58"/>
  <c r="J2194" i="58"/>
  <c r="J2195" i="58"/>
  <c r="J2196" i="58"/>
  <c r="J2197" i="58"/>
  <c r="J2198" i="58"/>
  <c r="J2199" i="58"/>
  <c r="J2200" i="58"/>
  <c r="J2201" i="58"/>
  <c r="J2202" i="58"/>
  <c r="J2203" i="58"/>
  <c r="J2204" i="58"/>
  <c r="J2205" i="58"/>
  <c r="J2206" i="58"/>
  <c r="J2210" i="58"/>
  <c r="J2211" i="58"/>
  <c r="J2212" i="58"/>
  <c r="J2213" i="58"/>
  <c r="J2214" i="58"/>
  <c r="J2215" i="58"/>
  <c r="J2216" i="58"/>
  <c r="J2217" i="58"/>
  <c r="J2218" i="58"/>
  <c r="J2219" i="58"/>
  <c r="J2220" i="58"/>
  <c r="J2221" i="58"/>
  <c r="J2222" i="58"/>
  <c r="J2223" i="58"/>
  <c r="J2224" i="58"/>
  <c r="J2225" i="58"/>
  <c r="J2226" i="58"/>
  <c r="J2227" i="58"/>
  <c r="J2228" i="58"/>
  <c r="J2229" i="58"/>
  <c r="J2230" i="58"/>
  <c r="J2231" i="58"/>
  <c r="J2232" i="58"/>
  <c r="J2233" i="58"/>
  <c r="J2234" i="58"/>
  <c r="J2235" i="58"/>
  <c r="J2236" i="58"/>
  <c r="J2237" i="58"/>
  <c r="J2238" i="58"/>
  <c r="J2239" i="58"/>
  <c r="J2240" i="58"/>
  <c r="J2241" i="58"/>
  <c r="J2242" i="58"/>
  <c r="J2243" i="58"/>
  <c r="J2244" i="58"/>
  <c r="J2245" i="58"/>
  <c r="J2246" i="58"/>
  <c r="J2247" i="58"/>
  <c r="J2248" i="58"/>
  <c r="J2249" i="58"/>
  <c r="J2250" i="58"/>
  <c r="J2251" i="58"/>
  <c r="J2252" i="58"/>
  <c r="J2253" i="58"/>
  <c r="J2254" i="58"/>
  <c r="J2255" i="58"/>
  <c r="J2256" i="58"/>
  <c r="J2257" i="58"/>
  <c r="J2258" i="58"/>
  <c r="J2259" i="58"/>
  <c r="J2260" i="58"/>
  <c r="J2261" i="58"/>
  <c r="J2262" i="58"/>
  <c r="J2263" i="58"/>
  <c r="J2264" i="58"/>
  <c r="J2265" i="58"/>
  <c r="J2266" i="58"/>
  <c r="J2267" i="58"/>
  <c r="J2268" i="58"/>
  <c r="J2269" i="58"/>
  <c r="J2270" i="58"/>
  <c r="J2565" i="58"/>
  <c r="J2566" i="58"/>
  <c r="J2567" i="58"/>
  <c r="J2568" i="58"/>
  <c r="J2569" i="58"/>
  <c r="J2958" i="58"/>
  <c r="J2959" i="58"/>
  <c r="J5600" i="58"/>
  <c r="J5601" i="58"/>
  <c r="J5602" i="58"/>
  <c r="K1682" i="58"/>
  <c r="K1683" i="58"/>
  <c r="K1685" i="58"/>
  <c r="K1686" i="58"/>
  <c r="K1687" i="58"/>
  <c r="K1688" i="58"/>
  <c r="K1689" i="58"/>
  <c r="K1690" i="58"/>
  <c r="K1691" i="58"/>
  <c r="K1692" i="58"/>
  <c r="K1693" i="58"/>
  <c r="K1694" i="58"/>
  <c r="K1695" i="58"/>
  <c r="K1696" i="58"/>
  <c r="K1697" i="58"/>
  <c r="K1698" i="58"/>
  <c r="K1699" i="58"/>
  <c r="K1700" i="58"/>
  <c r="K1701" i="58"/>
  <c r="K1702" i="58"/>
  <c r="K1703" i="58"/>
  <c r="K1704" i="58"/>
  <c r="K1705" i="58"/>
  <c r="K1706" i="58"/>
  <c r="K1707" i="58"/>
  <c r="K1708" i="58"/>
  <c r="K1709" i="58"/>
  <c r="K1710" i="58"/>
  <c r="K1711" i="58"/>
  <c r="K1712" i="58"/>
  <c r="K1713" i="58"/>
  <c r="K1714" i="58"/>
  <c r="K1715" i="58"/>
  <c r="K1716" i="58"/>
  <c r="K1717" i="58"/>
  <c r="K1718" i="58"/>
  <c r="K1719" i="58"/>
  <c r="K1720" i="58"/>
  <c r="K1721" i="58"/>
  <c r="K1722" i="58"/>
  <c r="K1723" i="58"/>
  <c r="K1724" i="58"/>
  <c r="K1725" i="58"/>
  <c r="K1726" i="58"/>
  <c r="K1727" i="58"/>
  <c r="K1728" i="58"/>
  <c r="K1729" i="58"/>
  <c r="K1730" i="58"/>
  <c r="K1731" i="58"/>
  <c r="K1732" i="58"/>
  <c r="K1733" i="58"/>
  <c r="K1734" i="58"/>
  <c r="K1735" i="58"/>
  <c r="K1736" i="58"/>
  <c r="K1737" i="58"/>
  <c r="K1738" i="58"/>
  <c r="K1739" i="58"/>
  <c r="K1740" i="58"/>
  <c r="K1741" i="58"/>
  <c r="K1742" i="58"/>
  <c r="K1743" i="58"/>
  <c r="K1744" i="58"/>
  <c r="K1745" i="58"/>
  <c r="K1746" i="58"/>
  <c r="K1747" i="58"/>
  <c r="K1748" i="58"/>
  <c r="K1749" i="58"/>
  <c r="K1750" i="58"/>
  <c r="K1751" i="58"/>
  <c r="K1752" i="58"/>
  <c r="K1753" i="58"/>
  <c r="K1754" i="58"/>
  <c r="K1755" i="58"/>
  <c r="K1756" i="58"/>
  <c r="K1757" i="58"/>
  <c r="K1758" i="58"/>
  <c r="K1759" i="58"/>
  <c r="K1760" i="58"/>
  <c r="K1761" i="58"/>
  <c r="K1762" i="58"/>
  <c r="K1763" i="58"/>
  <c r="K1764" i="58"/>
  <c r="K1765" i="58"/>
  <c r="K1766" i="58"/>
  <c r="K1767" i="58"/>
  <c r="K1768" i="58"/>
  <c r="K1769" i="58"/>
  <c r="K1776" i="58"/>
  <c r="K1777" i="58"/>
  <c r="K1778" i="58"/>
  <c r="K1779" i="58"/>
  <c r="K1780" i="58"/>
  <c r="K1781" i="58"/>
  <c r="K1782" i="58"/>
  <c r="K1783" i="58"/>
  <c r="K1784" i="58"/>
  <c r="K1785" i="58"/>
  <c r="K1786" i="58"/>
  <c r="K1787" i="58"/>
  <c r="K1788" i="58"/>
  <c r="K1789" i="58"/>
  <c r="K1790" i="58"/>
  <c r="K1791" i="58"/>
  <c r="K1792" i="58"/>
  <c r="K1793" i="58"/>
  <c r="K1794" i="58"/>
  <c r="K1795" i="58"/>
  <c r="K1796" i="58"/>
  <c r="K1797" i="58"/>
  <c r="K1798" i="58"/>
  <c r="K1799" i="58"/>
  <c r="K1800" i="58"/>
  <c r="K1801" i="58"/>
  <c r="K1802" i="58"/>
  <c r="K1803" i="58"/>
  <c r="K1804" i="58"/>
  <c r="K1805" i="58"/>
  <c r="K1806" i="58"/>
  <c r="K1807" i="58"/>
  <c r="K1808" i="58"/>
  <c r="K1809" i="58"/>
  <c r="K1810" i="58"/>
  <c r="K1811" i="58"/>
  <c r="K1812" i="58"/>
  <c r="K1813" i="58"/>
  <c r="K1814" i="58"/>
  <c r="K1815" i="58"/>
  <c r="K1816" i="58"/>
  <c r="K1817" i="58"/>
  <c r="K1818" i="58"/>
  <c r="K1819" i="58"/>
  <c r="K1820" i="58"/>
  <c r="K1821" i="58"/>
  <c r="K1822" i="58"/>
  <c r="K1823" i="58"/>
  <c r="K1824" i="58"/>
  <c r="K1825" i="58"/>
  <c r="K1826" i="58"/>
  <c r="K1827" i="58"/>
  <c r="K1828" i="58"/>
  <c r="K1830" i="58"/>
  <c r="K1831" i="58"/>
  <c r="K1832" i="58"/>
  <c r="K1833" i="58"/>
  <c r="K1834" i="58"/>
  <c r="K1835" i="58"/>
  <c r="K1836" i="58"/>
  <c r="K1837" i="58"/>
  <c r="K1838" i="58"/>
  <c r="K1839" i="58"/>
  <c r="K1840" i="58"/>
  <c r="K1841" i="58"/>
  <c r="K1842" i="58"/>
  <c r="K1843" i="58"/>
  <c r="K1844" i="58"/>
  <c r="K1845" i="58"/>
  <c r="K1846" i="58"/>
  <c r="K1851" i="58"/>
  <c r="K1852" i="58"/>
  <c r="K1854" i="58"/>
  <c r="K1855" i="58"/>
  <c r="K1856" i="58"/>
  <c r="K1857" i="58"/>
  <c r="K1858" i="58"/>
  <c r="K1859" i="58"/>
  <c r="K1860" i="58"/>
  <c r="K1861" i="58"/>
  <c r="K1862" i="58"/>
  <c r="K1863" i="58"/>
  <c r="K1864" i="58"/>
  <c r="K1865" i="58"/>
  <c r="K1866" i="58"/>
  <c r="K1867" i="58"/>
  <c r="K1868" i="58"/>
  <c r="K1869" i="58"/>
  <c r="K1870" i="58"/>
  <c r="K1871" i="58"/>
  <c r="K1872" i="58"/>
  <c r="K1873" i="58"/>
  <c r="K1874" i="58"/>
  <c r="K1875" i="58"/>
  <c r="K1876" i="58"/>
  <c r="K1877" i="58"/>
  <c r="K1878" i="58"/>
  <c r="K1879" i="58"/>
  <c r="K1880" i="58"/>
  <c r="K1881" i="58"/>
  <c r="K1882" i="58"/>
  <c r="K1883" i="58"/>
  <c r="K1884" i="58"/>
  <c r="K1885" i="58"/>
  <c r="K1886" i="58"/>
  <c r="K1887" i="58"/>
  <c r="K1888" i="58"/>
  <c r="K1889" i="58"/>
  <c r="K1890" i="58"/>
  <c r="K1891" i="58"/>
  <c r="K1892" i="58"/>
  <c r="K1893" i="58"/>
  <c r="K1894" i="58"/>
  <c r="K1895" i="58"/>
  <c r="K1896" i="58"/>
  <c r="K1897" i="58"/>
  <c r="K1898" i="58"/>
  <c r="K1899" i="58"/>
  <c r="K1900" i="58"/>
  <c r="K1901" i="58"/>
  <c r="K1902" i="58"/>
  <c r="K1903" i="58"/>
  <c r="K1904" i="58"/>
  <c r="K1905" i="58"/>
  <c r="K1906" i="58"/>
  <c r="K1907" i="58"/>
  <c r="K1908" i="58"/>
  <c r="K1909" i="58"/>
  <c r="K1910" i="58"/>
  <c r="K1911" i="58"/>
  <c r="K1912" i="58"/>
  <c r="K1913" i="58"/>
  <c r="K1914" i="58"/>
  <c r="K1915" i="58"/>
  <c r="K1916" i="58"/>
  <c r="K1917" i="58"/>
  <c r="K1918" i="58"/>
  <c r="K1919" i="58"/>
  <c r="K1920" i="58"/>
  <c r="K1921" i="58"/>
  <c r="K1922" i="58"/>
  <c r="K1923" i="58"/>
  <c r="K1924" i="58"/>
  <c r="K1925" i="58"/>
  <c r="K1926" i="58"/>
  <c r="K1927" i="58"/>
  <c r="K1928" i="58"/>
  <c r="K1929" i="58"/>
  <c r="K1930" i="58"/>
  <c r="K1931" i="58"/>
  <c r="K1932" i="58"/>
  <c r="K1933" i="58"/>
  <c r="K1934" i="58"/>
  <c r="K1935" i="58"/>
  <c r="K1936" i="58"/>
  <c r="K1937" i="58"/>
  <c r="K1938" i="58"/>
  <c r="K1939" i="58"/>
  <c r="K1940" i="58"/>
  <c r="K1941" i="58"/>
  <c r="K1942" i="58"/>
  <c r="K1943" i="58"/>
  <c r="K1944" i="58"/>
  <c r="K1945" i="58"/>
  <c r="K1946" i="58"/>
  <c r="K1947" i="58"/>
  <c r="K1948" i="58"/>
  <c r="K1949" i="58"/>
  <c r="K1950" i="58"/>
  <c r="K1955" i="58"/>
  <c r="K1956" i="58"/>
  <c r="K1957" i="58"/>
  <c r="K1958" i="58"/>
  <c r="K1959" i="58"/>
  <c r="K1960" i="58"/>
  <c r="K1961" i="58"/>
  <c r="K1962" i="58"/>
  <c r="K1963" i="58"/>
  <c r="K1964" i="58"/>
  <c r="K1965" i="58"/>
  <c r="K1966" i="58"/>
  <c r="K1967" i="58"/>
  <c r="K1968" i="58"/>
  <c r="K1969" i="58"/>
  <c r="K1970" i="58"/>
  <c r="K1971" i="58"/>
  <c r="K1972" i="58"/>
  <c r="K1980" i="58"/>
  <c r="K1981" i="58"/>
  <c r="K1982" i="58"/>
  <c r="K1984" i="58"/>
  <c r="K1986" i="58"/>
  <c r="K1987" i="58"/>
  <c r="K1989" i="58"/>
  <c r="K1991" i="58"/>
  <c r="K1992" i="58"/>
  <c r="K1994" i="58"/>
  <c r="K1995" i="58"/>
  <c r="K1996" i="58"/>
  <c r="K1997" i="58"/>
  <c r="K1998" i="58"/>
  <c r="K1999" i="58"/>
  <c r="K2000" i="58"/>
  <c r="K2001" i="58"/>
  <c r="K2002" i="58"/>
  <c r="K2003" i="58"/>
  <c r="K2004" i="58"/>
  <c r="K2005" i="58"/>
  <c r="K2006" i="58"/>
  <c r="K2007" i="58"/>
  <c r="K2008" i="58"/>
  <c r="K2009" i="58"/>
  <c r="K2010" i="58"/>
  <c r="K2011" i="58"/>
  <c r="K2012" i="58"/>
  <c r="K2013" i="58"/>
  <c r="K2014" i="58"/>
  <c r="K2015" i="58"/>
  <c r="K2016" i="58"/>
  <c r="K2017" i="58"/>
  <c r="K2018" i="58"/>
  <c r="K2019" i="58"/>
  <c r="K2020" i="58"/>
  <c r="K2021" i="58"/>
  <c r="K2022" i="58"/>
  <c r="K2023" i="58"/>
  <c r="K2024" i="58"/>
  <c r="K2025" i="58"/>
  <c r="K2026" i="58"/>
  <c r="K2027" i="58"/>
  <c r="K2028" i="58"/>
  <c r="K2029" i="58"/>
  <c r="K2030" i="58"/>
  <c r="K2031" i="58"/>
  <c r="K2032" i="58"/>
  <c r="K2033" i="58"/>
  <c r="K2034" i="58"/>
  <c r="K2035" i="58"/>
  <c r="K2036" i="58"/>
  <c r="K2037" i="58"/>
  <c r="K2038" i="58"/>
  <c r="K2039" i="58"/>
  <c r="K2040" i="58"/>
  <c r="K2041" i="58"/>
  <c r="K2042" i="58"/>
  <c r="K2043" i="58"/>
  <c r="K2044" i="58"/>
  <c r="K2045" i="58"/>
  <c r="K2046" i="58"/>
  <c r="K2047" i="58"/>
  <c r="K2048" i="58"/>
  <c r="K2049" i="58"/>
  <c r="K2050" i="58"/>
  <c r="K2051" i="58"/>
  <c r="K2052" i="58"/>
  <c r="K2053" i="58"/>
  <c r="K2054" i="58"/>
  <c r="K2055" i="58"/>
  <c r="K2056" i="58"/>
  <c r="K2057" i="58"/>
  <c r="K2058" i="58"/>
  <c r="K2059" i="58"/>
  <c r="K2060" i="58"/>
  <c r="K2061" i="58"/>
  <c r="K2062" i="58"/>
  <c r="K2063" i="58"/>
  <c r="K2064" i="58"/>
  <c r="K2065" i="58"/>
  <c r="K2066" i="58"/>
  <c r="K2067" i="58"/>
  <c r="K2068" i="58"/>
  <c r="K2069" i="58"/>
  <c r="K2070" i="58"/>
  <c r="K2071" i="58"/>
  <c r="K2072" i="58"/>
  <c r="K2073" i="58"/>
  <c r="K2074" i="58"/>
  <c r="K2075" i="58"/>
  <c r="K2076" i="58"/>
  <c r="K2077" i="58"/>
  <c r="K2078" i="58"/>
  <c r="K2079" i="58"/>
  <c r="K2080" i="58"/>
  <c r="K2081" i="58"/>
  <c r="K2082" i="58"/>
  <c r="K2083" i="58"/>
  <c r="K2084" i="58"/>
  <c r="K2085" i="58"/>
  <c r="K2086" i="58"/>
  <c r="K2087" i="58"/>
  <c r="K2088" i="58"/>
  <c r="K2089" i="58"/>
  <c r="K2090" i="58"/>
  <c r="K2091" i="58"/>
  <c r="K2092" i="58"/>
  <c r="K2093" i="58"/>
  <c r="K2094" i="58"/>
  <c r="K2095" i="58"/>
  <c r="K2096" i="58"/>
  <c r="K2097" i="58"/>
  <c r="K2098" i="58"/>
  <c r="K2099" i="58"/>
  <c r="K2100" i="58"/>
  <c r="K2101" i="58"/>
  <c r="K2102" i="58"/>
  <c r="K2103" i="58"/>
  <c r="K2104" i="58"/>
  <c r="K2105" i="58"/>
  <c r="K2106" i="58"/>
  <c r="K2107" i="58"/>
  <c r="K2108" i="58"/>
  <c r="K2109" i="58"/>
  <c r="K2110" i="58"/>
  <c r="K2111" i="58"/>
  <c r="K2112" i="58"/>
  <c r="K2113" i="58"/>
  <c r="K2114" i="58"/>
  <c r="K2115" i="58"/>
  <c r="K2116" i="58"/>
  <c r="K2117" i="58"/>
  <c r="K2118" i="58"/>
  <c r="K2119" i="58"/>
  <c r="K2120" i="58"/>
  <c r="K2121" i="58"/>
  <c r="K2122" i="58"/>
  <c r="K2123" i="58"/>
  <c r="K2124" i="58"/>
  <c r="K2125" i="58"/>
  <c r="K2126" i="58"/>
  <c r="K2127" i="58"/>
  <c r="K2128" i="58"/>
  <c r="K2129" i="58"/>
  <c r="K2130" i="58"/>
  <c r="K2131" i="58"/>
  <c r="K2132" i="58"/>
  <c r="K2133" i="58"/>
  <c r="K2134" i="58"/>
  <c r="K2135" i="58"/>
  <c r="K2136" i="58"/>
  <c r="K2137" i="58"/>
  <c r="K2138" i="58"/>
  <c r="K2139" i="58"/>
  <c r="K2140" i="58"/>
  <c r="K2141" i="58"/>
  <c r="K2142" i="58"/>
  <c r="K2143" i="58"/>
  <c r="K2144" i="58"/>
  <c r="K2145" i="58"/>
  <c r="K2146" i="58"/>
  <c r="K2147" i="58"/>
  <c r="K2148" i="58"/>
  <c r="K2149" i="58"/>
  <c r="K2150" i="58"/>
  <c r="K2151" i="58"/>
  <c r="K2152" i="58"/>
  <c r="K2153" i="58"/>
  <c r="K2154" i="58"/>
  <c r="K2155" i="58"/>
  <c r="K2156" i="58"/>
  <c r="K2157" i="58"/>
  <c r="K2158" i="58"/>
  <c r="K2159" i="58"/>
  <c r="K2160" i="58"/>
  <c r="K2161" i="58"/>
  <c r="K2162" i="58"/>
  <c r="K2163" i="58"/>
  <c r="K2164" i="58"/>
  <c r="K2165" i="58"/>
  <c r="K2166" i="58"/>
  <c r="K2167" i="58"/>
  <c r="K2168" i="58"/>
  <c r="K2169" i="58"/>
  <c r="K2170" i="58"/>
  <c r="K2171" i="58"/>
  <c r="K2172" i="58"/>
  <c r="K2173" i="58"/>
  <c r="K2174" i="58"/>
  <c r="K2175" i="58"/>
  <c r="K2176" i="58"/>
  <c r="K2177" i="58"/>
  <c r="K2178" i="58"/>
  <c r="K2179" i="58"/>
  <c r="K2180" i="58"/>
  <c r="K2181" i="58"/>
  <c r="K2182" i="58"/>
  <c r="K2183" i="58"/>
  <c r="K2184" i="58"/>
  <c r="K2185" i="58"/>
  <c r="K2186" i="58"/>
  <c r="K2187" i="58"/>
  <c r="K2188" i="58"/>
  <c r="K2189" i="58"/>
  <c r="K2190" i="58"/>
  <c r="K2191" i="58"/>
  <c r="K2192" i="58"/>
  <c r="K2193" i="58"/>
  <c r="K2194" i="58"/>
  <c r="K2195" i="58"/>
  <c r="K2196" i="58"/>
  <c r="K2197" i="58"/>
  <c r="K2198" i="58"/>
  <c r="K2199" i="58"/>
  <c r="K2200" i="58"/>
  <c r="K2201" i="58"/>
  <c r="K2202" i="58"/>
  <c r="K2203" i="58"/>
  <c r="K2204" i="58"/>
  <c r="K2205" i="58"/>
  <c r="K2206" i="58"/>
  <c r="K2210" i="58"/>
  <c r="K2211" i="58"/>
  <c r="K2212" i="58"/>
  <c r="K2213" i="58"/>
  <c r="K2214" i="58"/>
  <c r="K2215" i="58"/>
  <c r="K2216" i="58"/>
  <c r="K2217" i="58"/>
  <c r="K2218" i="58"/>
  <c r="K2219" i="58"/>
  <c r="K2220" i="58"/>
  <c r="K2221" i="58"/>
  <c r="K2222" i="58"/>
  <c r="K2223" i="58"/>
  <c r="K2224" i="58"/>
  <c r="K2225" i="58"/>
  <c r="K2226" i="58"/>
  <c r="K2227" i="58"/>
  <c r="K2228" i="58"/>
  <c r="K2229" i="58"/>
  <c r="K2230" i="58"/>
  <c r="K2231" i="58"/>
  <c r="K2232" i="58"/>
  <c r="K2233" i="58"/>
  <c r="K2234" i="58"/>
  <c r="K2235" i="58"/>
  <c r="K2236" i="58"/>
  <c r="K2237" i="58"/>
  <c r="K2238" i="58"/>
  <c r="K2239" i="58"/>
  <c r="K2240" i="58"/>
  <c r="K2241" i="58"/>
  <c r="K2242" i="58"/>
  <c r="K2243" i="58"/>
  <c r="K2244" i="58"/>
  <c r="K2245" i="58"/>
  <c r="K2246" i="58"/>
  <c r="K2247" i="58"/>
  <c r="K2248" i="58"/>
  <c r="K2249" i="58"/>
  <c r="K2250" i="58"/>
  <c r="K2251" i="58"/>
  <c r="K2252" i="58"/>
  <c r="K2253" i="58"/>
  <c r="K2254" i="58"/>
  <c r="K2255" i="58"/>
  <c r="K2256" i="58"/>
  <c r="K2257" i="58"/>
  <c r="K2258" i="58"/>
  <c r="K2259" i="58"/>
  <c r="K2260" i="58"/>
  <c r="K2261" i="58"/>
  <c r="K2262" i="58"/>
  <c r="K2263" i="58"/>
  <c r="K2264" i="58"/>
  <c r="K2265" i="58"/>
  <c r="K2266" i="58"/>
  <c r="K2267" i="58"/>
  <c r="K2268" i="58"/>
  <c r="K2269" i="58"/>
  <c r="K2270" i="58"/>
  <c r="K2565" i="58"/>
  <c r="K2566" i="58"/>
  <c r="K2567" i="58"/>
  <c r="K2568" i="58"/>
  <c r="K2569" i="58"/>
  <c r="K2958" i="58"/>
  <c r="K2959" i="58"/>
  <c r="K5600" i="58"/>
  <c r="K5601" i="58"/>
  <c r="K5602" i="58"/>
  <c r="M1682" i="58"/>
  <c r="M1683" i="58"/>
  <c r="M1685" i="58"/>
  <c r="M1686" i="58"/>
  <c r="M1687" i="58"/>
  <c r="M1688" i="58"/>
  <c r="M1689" i="58"/>
  <c r="M1690" i="58"/>
  <c r="M1691" i="58"/>
  <c r="M1692" i="58"/>
  <c r="M1693" i="58"/>
  <c r="M1694" i="58"/>
  <c r="M1695" i="58"/>
  <c r="M1696" i="58"/>
  <c r="M1697" i="58"/>
  <c r="M1698" i="58"/>
  <c r="M1699" i="58"/>
  <c r="M1700" i="58"/>
  <c r="M1701" i="58"/>
  <c r="M1702" i="58"/>
  <c r="M1703" i="58"/>
  <c r="M1704" i="58"/>
  <c r="M1705" i="58"/>
  <c r="M1706" i="58"/>
  <c r="M1707" i="58"/>
  <c r="M1708" i="58"/>
  <c r="M1709" i="58"/>
  <c r="M1710" i="58"/>
  <c r="M1711" i="58"/>
  <c r="M1712" i="58"/>
  <c r="M1713" i="58"/>
  <c r="M1714" i="58"/>
  <c r="M1715" i="58"/>
  <c r="M1716" i="58"/>
  <c r="M1717" i="58"/>
  <c r="M1718" i="58"/>
  <c r="M1719" i="58"/>
  <c r="M1720" i="58"/>
  <c r="M1721" i="58"/>
  <c r="M1722" i="58"/>
  <c r="M1723" i="58"/>
  <c r="M1724" i="58"/>
  <c r="M1725" i="58"/>
  <c r="M1726" i="58"/>
  <c r="M1727" i="58"/>
  <c r="M1728" i="58"/>
  <c r="M1729" i="58"/>
  <c r="M1730" i="58"/>
  <c r="M1731" i="58"/>
  <c r="M1732" i="58"/>
  <c r="M1733" i="58"/>
  <c r="M1734" i="58"/>
  <c r="M1735" i="58"/>
  <c r="M1736" i="58"/>
  <c r="M1737" i="58"/>
  <c r="M1738" i="58"/>
  <c r="M1739" i="58"/>
  <c r="M1740" i="58"/>
  <c r="M1741" i="58"/>
  <c r="M1742" i="58"/>
  <c r="M1743" i="58"/>
  <c r="M1744" i="58"/>
  <c r="M1745" i="58"/>
  <c r="M1746" i="58"/>
  <c r="M1747" i="58"/>
  <c r="M1748" i="58"/>
  <c r="M1749" i="58"/>
  <c r="M1750" i="58"/>
  <c r="M1751" i="58"/>
  <c r="M1752" i="58"/>
  <c r="M1753" i="58"/>
  <c r="M1754" i="58"/>
  <c r="M1755" i="58"/>
  <c r="M1756" i="58"/>
  <c r="M1757" i="58"/>
  <c r="M1758" i="58"/>
  <c r="M1759" i="58"/>
  <c r="M1760" i="58"/>
  <c r="M1761" i="58"/>
  <c r="M1762" i="58"/>
  <c r="M1763" i="58"/>
  <c r="M1764" i="58"/>
  <c r="M1765" i="58"/>
  <c r="M1766" i="58"/>
  <c r="M1767" i="58"/>
  <c r="M1768" i="58"/>
  <c r="M1769" i="58"/>
  <c r="M1776" i="58"/>
  <c r="M1777" i="58"/>
  <c r="M1778" i="58"/>
  <c r="M1779" i="58"/>
  <c r="M1780" i="58"/>
  <c r="M1781" i="58"/>
  <c r="M1782" i="58"/>
  <c r="M1783" i="58"/>
  <c r="M1784" i="58"/>
  <c r="M1785" i="58"/>
  <c r="M1786" i="58"/>
  <c r="M1787" i="58"/>
  <c r="M1788" i="58"/>
  <c r="M1789" i="58"/>
  <c r="M1790" i="58"/>
  <c r="M1791" i="58"/>
  <c r="M1792" i="58"/>
  <c r="M1793" i="58"/>
  <c r="M1794" i="58"/>
  <c r="M1795" i="58"/>
  <c r="M1796" i="58"/>
  <c r="M1797" i="58"/>
  <c r="M1798" i="58"/>
  <c r="M1799" i="58"/>
  <c r="M1800" i="58"/>
  <c r="M1801" i="58"/>
  <c r="M1802" i="58"/>
  <c r="M1803" i="58"/>
  <c r="M1804" i="58"/>
  <c r="M1805" i="58"/>
  <c r="M1806" i="58"/>
  <c r="M1807" i="58"/>
  <c r="M1808" i="58"/>
  <c r="M1809" i="58"/>
  <c r="M1810" i="58"/>
  <c r="M1811" i="58"/>
  <c r="M1812" i="58"/>
  <c r="M1813" i="58"/>
  <c r="M1814" i="58"/>
  <c r="M1815" i="58"/>
  <c r="M1816" i="58"/>
  <c r="M1817" i="58"/>
  <c r="M1818" i="58"/>
  <c r="M1819" i="58"/>
  <c r="M1820" i="58"/>
  <c r="M1821" i="58"/>
  <c r="M1822" i="58"/>
  <c r="M1823" i="58"/>
  <c r="M1824" i="58"/>
  <c r="M1825" i="58"/>
  <c r="M1826" i="58"/>
  <c r="M1827" i="58"/>
  <c r="M1828" i="58"/>
  <c r="M1830" i="58"/>
  <c r="M1831" i="58"/>
  <c r="M1832" i="58"/>
  <c r="M1833" i="58"/>
  <c r="M1834" i="58"/>
  <c r="M1835" i="58"/>
  <c r="M1836" i="58"/>
  <c r="M1837" i="58"/>
  <c r="M1838" i="58"/>
  <c r="M1839" i="58"/>
  <c r="M1840" i="58"/>
  <c r="M1841" i="58"/>
  <c r="M1842" i="58"/>
  <c r="M1843" i="58"/>
  <c r="M1844" i="58"/>
  <c r="M1845" i="58"/>
  <c r="M1846" i="58"/>
  <c r="M1851" i="58"/>
  <c r="M1852" i="58"/>
  <c r="M1854" i="58"/>
  <c r="M1855" i="58"/>
  <c r="M1856" i="58"/>
  <c r="M1857" i="58"/>
  <c r="M1858" i="58"/>
  <c r="M1859" i="58"/>
  <c r="M1860" i="58"/>
  <c r="M1861" i="58"/>
  <c r="M1862" i="58"/>
  <c r="M1863" i="58"/>
  <c r="M1864" i="58"/>
  <c r="M1865" i="58"/>
  <c r="M1866" i="58"/>
  <c r="M1867" i="58"/>
  <c r="M1868" i="58"/>
  <c r="M1869" i="58"/>
  <c r="M1870" i="58"/>
  <c r="M1871" i="58"/>
  <c r="M1872" i="58"/>
  <c r="M1873" i="58"/>
  <c r="M1874" i="58"/>
  <c r="M1875" i="58"/>
  <c r="M1876" i="58"/>
  <c r="M1877" i="58"/>
  <c r="M1878" i="58"/>
  <c r="M1879" i="58"/>
  <c r="M1880" i="58"/>
  <c r="M1881" i="58"/>
  <c r="M1882" i="58"/>
  <c r="M1883" i="58"/>
  <c r="M1884" i="58"/>
  <c r="M1885" i="58"/>
  <c r="M1886" i="58"/>
  <c r="M1887" i="58"/>
  <c r="M1888" i="58"/>
  <c r="M1889" i="58"/>
  <c r="M1890" i="58"/>
  <c r="M1891" i="58"/>
  <c r="M1892" i="58"/>
  <c r="M1893" i="58"/>
  <c r="M1894" i="58"/>
  <c r="M1895" i="58"/>
  <c r="M1896" i="58"/>
  <c r="M1897" i="58"/>
  <c r="M1898" i="58"/>
  <c r="M1899" i="58"/>
  <c r="M1900" i="58"/>
  <c r="M1901" i="58"/>
  <c r="M1902" i="58"/>
  <c r="M1903" i="58"/>
  <c r="M1904" i="58"/>
  <c r="M1905" i="58"/>
  <c r="M1906" i="58"/>
  <c r="M1907" i="58"/>
  <c r="M1908" i="58"/>
  <c r="M1909" i="58"/>
  <c r="M1910" i="58"/>
  <c r="M1911" i="58"/>
  <c r="M1912" i="58"/>
  <c r="M1913" i="58"/>
  <c r="M1914" i="58"/>
  <c r="M1915" i="58"/>
  <c r="M1916" i="58"/>
  <c r="M1917" i="58"/>
  <c r="M1918" i="58"/>
  <c r="M1919" i="58"/>
  <c r="M1920" i="58"/>
  <c r="M1921" i="58"/>
  <c r="M1922" i="58"/>
  <c r="M1923" i="58"/>
  <c r="M1924" i="58"/>
  <c r="M1925" i="58"/>
  <c r="M1926" i="58"/>
  <c r="M1927" i="58"/>
  <c r="M1928" i="58"/>
  <c r="M1929" i="58"/>
  <c r="M1930" i="58"/>
  <c r="M1931" i="58"/>
  <c r="M1932" i="58"/>
  <c r="M1933" i="58"/>
  <c r="M1934" i="58"/>
  <c r="M1935" i="58"/>
  <c r="M1936" i="58"/>
  <c r="M1937" i="58"/>
  <c r="M1938" i="58"/>
  <c r="M1939" i="58"/>
  <c r="M1940" i="58"/>
  <c r="M1941" i="58"/>
  <c r="M1942" i="58"/>
  <c r="M1943" i="58"/>
  <c r="M1944" i="58"/>
  <c r="M1945" i="58"/>
  <c r="M1946" i="58"/>
  <c r="M1947" i="58"/>
  <c r="M1948" i="58"/>
  <c r="M1949" i="58"/>
  <c r="M1950" i="58"/>
  <c r="M1955" i="58"/>
  <c r="M1956" i="58"/>
  <c r="M1957" i="58"/>
  <c r="M1958" i="58"/>
  <c r="M1959" i="58"/>
  <c r="M1960" i="58"/>
  <c r="M1961" i="58"/>
  <c r="M1962" i="58"/>
  <c r="M1963" i="58"/>
  <c r="M1964" i="58"/>
  <c r="M1965" i="58"/>
  <c r="M1966" i="58"/>
  <c r="M1967" i="58"/>
  <c r="M1968" i="58"/>
  <c r="M1969" i="58"/>
  <c r="M1970" i="58"/>
  <c r="M1971" i="58"/>
  <c r="M1972" i="58"/>
  <c r="M1980" i="58"/>
  <c r="M1981" i="58"/>
  <c r="M1982" i="58"/>
  <c r="M1984" i="58"/>
  <c r="M1986" i="58"/>
  <c r="M1987" i="58"/>
  <c r="M1989" i="58"/>
  <c r="M1991" i="58"/>
  <c r="M1992" i="58"/>
  <c r="M1994" i="58"/>
  <c r="M1995" i="58"/>
  <c r="M1996" i="58"/>
  <c r="M1997" i="58"/>
  <c r="M1998" i="58"/>
  <c r="M1999" i="58"/>
  <c r="M2000" i="58"/>
  <c r="M2001" i="58"/>
  <c r="M2002" i="58"/>
  <c r="M2003" i="58"/>
  <c r="M2004" i="58"/>
  <c r="M2005" i="58"/>
  <c r="M2006" i="58"/>
  <c r="M2007" i="58"/>
  <c r="M2008" i="58"/>
  <c r="M2009" i="58"/>
  <c r="M2010" i="58"/>
  <c r="M2011" i="58"/>
  <c r="M2012" i="58"/>
  <c r="M2013" i="58"/>
  <c r="M2014" i="58"/>
  <c r="M2015" i="58"/>
  <c r="M2016" i="58"/>
  <c r="M2017" i="58"/>
  <c r="M2018" i="58"/>
  <c r="M2019" i="58"/>
  <c r="M2020" i="58"/>
  <c r="M2021" i="58"/>
  <c r="M2022" i="58"/>
  <c r="M2023" i="58"/>
  <c r="M2024" i="58"/>
  <c r="M2025" i="58"/>
  <c r="M2026" i="58"/>
  <c r="M2027" i="58"/>
  <c r="M2028" i="58"/>
  <c r="M2029" i="58"/>
  <c r="M2030" i="58"/>
  <c r="M2031" i="58"/>
  <c r="M2032" i="58"/>
  <c r="M2033" i="58"/>
  <c r="M2034" i="58"/>
  <c r="M2035" i="58"/>
  <c r="M2036" i="58"/>
  <c r="M2037" i="58"/>
  <c r="M2038" i="58"/>
  <c r="M2039" i="58"/>
  <c r="M2040" i="58"/>
  <c r="M2041" i="58"/>
  <c r="M2042" i="58"/>
  <c r="M2043" i="58"/>
  <c r="M2044" i="58"/>
  <c r="M2045" i="58"/>
  <c r="M2046" i="58"/>
  <c r="M2047" i="58"/>
  <c r="M2048" i="58"/>
  <c r="M2049" i="58"/>
  <c r="M2050" i="58"/>
  <c r="M2051" i="58"/>
  <c r="M2052" i="58"/>
  <c r="M2053" i="58"/>
  <c r="M2054" i="58"/>
  <c r="M2055" i="58"/>
  <c r="M2056" i="58"/>
  <c r="M2057" i="58"/>
  <c r="M2058" i="58"/>
  <c r="M2059" i="58"/>
  <c r="M2060" i="58"/>
  <c r="M2061" i="58"/>
  <c r="M2062" i="58"/>
  <c r="M2063" i="58"/>
  <c r="M2064" i="58"/>
  <c r="M2065" i="58"/>
  <c r="M2066" i="58"/>
  <c r="M2067" i="58"/>
  <c r="M2068" i="58"/>
  <c r="M2069" i="58"/>
  <c r="M2070" i="58"/>
  <c r="M2071" i="58"/>
  <c r="M2072" i="58"/>
  <c r="M2073" i="58"/>
  <c r="M2074" i="58"/>
  <c r="M2075" i="58"/>
  <c r="M2076" i="58"/>
  <c r="M2077" i="58"/>
  <c r="M2078" i="58"/>
  <c r="M2079" i="58"/>
  <c r="M2080" i="58"/>
  <c r="M2081" i="58"/>
  <c r="M2082" i="58"/>
  <c r="M2083" i="58"/>
  <c r="M2084" i="58"/>
  <c r="M2085" i="58"/>
  <c r="M2086" i="58"/>
  <c r="M2087" i="58"/>
  <c r="M2088" i="58"/>
  <c r="M2089" i="58"/>
  <c r="M2090" i="58"/>
  <c r="M2091" i="58"/>
  <c r="M2092" i="58"/>
  <c r="M2093" i="58"/>
  <c r="M2094" i="58"/>
  <c r="M2095" i="58"/>
  <c r="M2096" i="58"/>
  <c r="M2097" i="58"/>
  <c r="M2098" i="58"/>
  <c r="M2099" i="58"/>
  <c r="M2100" i="58"/>
  <c r="M2101" i="58"/>
  <c r="M2102" i="58"/>
  <c r="M2103" i="58"/>
  <c r="M2104" i="58"/>
  <c r="M2105" i="58"/>
  <c r="M2106" i="58"/>
  <c r="M2107" i="58"/>
  <c r="M2108" i="58"/>
  <c r="M2109" i="58"/>
  <c r="M2110" i="58"/>
  <c r="M2111" i="58"/>
  <c r="M2112" i="58"/>
  <c r="M2113" i="58"/>
  <c r="M2114" i="58"/>
  <c r="M2115" i="58"/>
  <c r="M2116" i="58"/>
  <c r="M2117" i="58"/>
  <c r="M2118" i="58"/>
  <c r="M2119" i="58"/>
  <c r="M2120" i="58"/>
  <c r="M2121" i="58"/>
  <c r="M2122" i="58"/>
  <c r="M2123" i="58"/>
  <c r="M2124" i="58"/>
  <c r="M2125" i="58"/>
  <c r="M2126" i="58"/>
  <c r="M2127" i="58"/>
  <c r="M2128" i="58"/>
  <c r="M2129" i="58"/>
  <c r="M2130" i="58"/>
  <c r="M2131" i="58"/>
  <c r="M2132" i="58"/>
  <c r="M2133" i="58"/>
  <c r="M2134" i="58"/>
  <c r="M2135" i="58"/>
  <c r="M2136" i="58"/>
  <c r="M2137" i="58"/>
  <c r="M2138" i="58"/>
  <c r="M2139" i="58"/>
  <c r="M2140" i="58"/>
  <c r="M2141" i="58"/>
  <c r="M2142" i="58"/>
  <c r="M2143" i="58"/>
  <c r="M2144" i="58"/>
  <c r="M2145" i="58"/>
  <c r="M2146" i="58"/>
  <c r="M2147" i="58"/>
  <c r="M2148" i="58"/>
  <c r="M2149" i="58"/>
  <c r="M2150" i="58"/>
  <c r="M2151" i="58"/>
  <c r="M2152" i="58"/>
  <c r="M2153" i="58"/>
  <c r="M2154" i="58"/>
  <c r="M2155" i="58"/>
  <c r="M2156" i="58"/>
  <c r="M2157" i="58"/>
  <c r="M2158" i="58"/>
  <c r="M2159" i="58"/>
  <c r="M2160" i="58"/>
  <c r="M2161" i="58"/>
  <c r="M2162" i="58"/>
  <c r="M2163" i="58"/>
  <c r="M2164" i="58"/>
  <c r="M2165" i="58"/>
  <c r="M2166" i="58"/>
  <c r="M2167" i="58"/>
  <c r="M2168" i="58"/>
  <c r="M2169" i="58"/>
  <c r="M2170" i="58"/>
  <c r="M2171" i="58"/>
  <c r="M2172" i="58"/>
  <c r="M2173" i="58"/>
  <c r="M2174" i="58"/>
  <c r="M2175" i="58"/>
  <c r="M2176" i="58"/>
  <c r="M2177" i="58"/>
  <c r="M2178" i="58"/>
  <c r="M2179" i="58"/>
  <c r="M2180" i="58"/>
  <c r="M2181" i="58"/>
  <c r="M2182" i="58"/>
  <c r="M2183" i="58"/>
  <c r="M2184" i="58"/>
  <c r="M2185" i="58"/>
  <c r="M2186" i="58"/>
  <c r="M2187" i="58"/>
  <c r="M2188" i="58"/>
  <c r="M2189" i="58"/>
  <c r="M2190" i="58"/>
  <c r="M2191" i="58"/>
  <c r="M2192" i="58"/>
  <c r="M2193" i="58"/>
  <c r="M2194" i="58"/>
  <c r="M2195" i="58"/>
  <c r="M2196" i="58"/>
  <c r="M2197" i="58"/>
  <c r="M2198" i="58"/>
  <c r="M2199" i="58"/>
  <c r="M2200" i="58"/>
  <c r="M2201" i="58"/>
  <c r="M2202" i="58"/>
  <c r="M2203" i="58"/>
  <c r="M2204" i="58"/>
  <c r="M2205" i="58"/>
  <c r="M2206" i="58"/>
  <c r="M2210" i="58"/>
  <c r="M2211" i="58"/>
  <c r="M2212" i="58"/>
  <c r="M2213" i="58"/>
  <c r="M2214" i="58"/>
  <c r="M2215" i="58"/>
  <c r="M2216" i="58"/>
  <c r="M2217" i="58"/>
  <c r="M2218" i="58"/>
  <c r="M2219" i="58"/>
  <c r="M2220" i="58"/>
  <c r="M2221" i="58"/>
  <c r="M2222" i="58"/>
  <c r="M2223" i="58"/>
  <c r="M2224" i="58"/>
  <c r="M2225" i="58"/>
  <c r="M2226" i="58"/>
  <c r="M2227" i="58"/>
  <c r="M2228" i="58"/>
  <c r="M2229" i="58"/>
  <c r="M2230" i="58"/>
  <c r="M2231" i="58"/>
  <c r="M2232" i="58"/>
  <c r="M2233" i="58"/>
  <c r="M2234" i="58"/>
  <c r="M2235" i="58"/>
  <c r="M2236" i="58"/>
  <c r="M2237" i="58"/>
  <c r="M2238" i="58"/>
  <c r="M2239" i="58"/>
  <c r="M2240" i="58"/>
  <c r="M2241" i="58"/>
  <c r="M2242" i="58"/>
  <c r="M2243" i="58"/>
  <c r="M2244" i="58"/>
  <c r="M2245" i="58"/>
  <c r="M2246" i="58"/>
  <c r="M2247" i="58"/>
  <c r="M2248" i="58"/>
  <c r="M2249" i="58"/>
  <c r="M2250" i="58"/>
  <c r="M2251" i="58"/>
  <c r="M2252" i="58"/>
  <c r="M2253" i="58"/>
  <c r="M2254" i="58"/>
  <c r="M2255" i="58"/>
  <c r="M2256" i="58"/>
  <c r="M2257" i="58"/>
  <c r="M2258" i="58"/>
  <c r="M2259" i="58"/>
  <c r="M2260" i="58"/>
  <c r="M2261" i="58"/>
  <c r="M2262" i="58"/>
  <c r="M2263" i="58"/>
  <c r="M2264" i="58"/>
  <c r="M2265" i="58"/>
  <c r="M2266" i="58"/>
  <c r="M2267" i="58"/>
  <c r="M2268" i="58"/>
  <c r="M2269" i="58"/>
  <c r="M2270" i="58"/>
  <c r="M2565" i="58"/>
  <c r="M2566" i="58"/>
  <c r="M2567" i="58"/>
  <c r="M2568" i="58"/>
  <c r="M2569" i="58"/>
  <c r="M2958" i="58"/>
  <c r="M2959" i="58"/>
  <c r="M5600" i="58"/>
  <c r="M5601" i="58"/>
  <c r="M5602" i="58"/>
  <c r="P1682" i="58"/>
  <c r="P1683" i="58"/>
  <c r="P1685" i="58"/>
  <c r="P1686" i="58"/>
  <c r="P1687" i="58"/>
  <c r="P1688" i="58"/>
  <c r="P1689" i="58"/>
  <c r="P1690" i="58"/>
  <c r="P1691" i="58"/>
  <c r="P1692" i="58"/>
  <c r="P1693" i="58"/>
  <c r="P1694" i="58"/>
  <c r="P1695" i="58"/>
  <c r="P1696" i="58"/>
  <c r="P1697" i="58"/>
  <c r="P1698" i="58"/>
  <c r="P1699" i="58"/>
  <c r="P1700" i="58"/>
  <c r="P1701" i="58"/>
  <c r="P1702" i="58"/>
  <c r="P1703" i="58"/>
  <c r="P1704" i="58"/>
  <c r="P1705" i="58"/>
  <c r="P1706" i="58"/>
  <c r="P1707" i="58"/>
  <c r="P1708" i="58"/>
  <c r="P1709" i="58"/>
  <c r="P1710" i="58"/>
  <c r="P1711" i="58"/>
  <c r="P1712" i="58"/>
  <c r="P1713" i="58"/>
  <c r="P1714" i="58"/>
  <c r="P1715" i="58"/>
  <c r="P1716" i="58"/>
  <c r="P1717" i="58"/>
  <c r="P1718" i="58"/>
  <c r="P1719" i="58"/>
  <c r="P1720" i="58"/>
  <c r="P1721" i="58"/>
  <c r="P1722" i="58"/>
  <c r="P1723" i="58"/>
  <c r="P1724" i="58"/>
  <c r="P1725" i="58"/>
  <c r="P1726" i="58"/>
  <c r="P1727" i="58"/>
  <c r="P1728" i="58"/>
  <c r="P1729" i="58"/>
  <c r="P1730" i="58"/>
  <c r="P1731" i="58"/>
  <c r="P1732" i="58"/>
  <c r="P1733" i="58"/>
  <c r="P1734" i="58"/>
  <c r="P1735" i="58"/>
  <c r="P1736" i="58"/>
  <c r="P1737" i="58"/>
  <c r="P1738" i="58"/>
  <c r="P1739" i="58"/>
  <c r="P1740" i="58"/>
  <c r="P1741" i="58"/>
  <c r="P1742" i="58"/>
  <c r="P1743" i="58"/>
  <c r="P1744" i="58"/>
  <c r="P1745" i="58"/>
  <c r="P1746" i="58"/>
  <c r="P1747" i="58"/>
  <c r="P1748" i="58"/>
  <c r="P1749" i="58"/>
  <c r="P1750" i="58"/>
  <c r="P1751" i="58"/>
  <c r="P1752" i="58"/>
  <c r="P1753" i="58"/>
  <c r="P1754" i="58"/>
  <c r="P1755" i="58"/>
  <c r="P1756" i="58"/>
  <c r="P1757" i="58"/>
  <c r="P1758" i="58"/>
  <c r="P1759" i="58"/>
  <c r="P1760" i="58"/>
  <c r="P1761" i="58"/>
  <c r="P1762" i="58"/>
  <c r="P1763" i="58"/>
  <c r="P1764" i="58"/>
  <c r="P1765" i="58"/>
  <c r="P1766" i="58"/>
  <c r="P1767" i="58"/>
  <c r="P1768" i="58"/>
  <c r="P1769" i="58"/>
  <c r="P1776" i="58"/>
  <c r="P1777" i="58"/>
  <c r="P1778" i="58"/>
  <c r="P1779" i="58"/>
  <c r="P1780" i="58"/>
  <c r="P1781" i="58"/>
  <c r="P1782" i="58"/>
  <c r="P1783" i="58"/>
  <c r="P1784" i="58"/>
  <c r="P1785" i="58"/>
  <c r="P1786" i="58"/>
  <c r="P1787" i="58"/>
  <c r="P1788" i="58"/>
  <c r="P1789" i="58"/>
  <c r="P1790" i="58"/>
  <c r="P1791" i="58"/>
  <c r="P1792" i="58"/>
  <c r="P1793" i="58"/>
  <c r="P1794" i="58"/>
  <c r="P1795" i="58"/>
  <c r="P1796" i="58"/>
  <c r="P1797" i="58"/>
  <c r="P1798" i="58"/>
  <c r="P1799" i="58"/>
  <c r="P1800" i="58"/>
  <c r="P1801" i="58"/>
  <c r="P1802" i="58"/>
  <c r="P1803" i="58"/>
  <c r="P1804" i="58"/>
  <c r="P1805" i="58"/>
  <c r="P1806" i="58"/>
  <c r="P1807" i="58"/>
  <c r="P1808" i="58"/>
  <c r="P1809" i="58"/>
  <c r="P1810" i="58"/>
  <c r="P1811" i="58"/>
  <c r="P1812" i="58"/>
  <c r="P1813" i="58"/>
  <c r="P1814" i="58"/>
  <c r="P1815" i="58"/>
  <c r="P1816" i="58"/>
  <c r="P1817" i="58"/>
  <c r="P1818" i="58"/>
  <c r="P1819" i="58"/>
  <c r="P1820" i="58"/>
  <c r="P1821" i="58"/>
  <c r="P1822" i="58"/>
  <c r="P1823" i="58"/>
  <c r="P1824" i="58"/>
  <c r="P1825" i="58"/>
  <c r="P1826" i="58"/>
  <c r="P1827" i="58"/>
  <c r="P1828" i="58"/>
  <c r="P1830" i="58"/>
  <c r="P1831" i="58"/>
  <c r="P1832" i="58"/>
  <c r="P1833" i="58"/>
  <c r="P1834" i="58"/>
  <c r="P1835" i="58"/>
  <c r="P1836" i="58"/>
  <c r="P1837" i="58"/>
  <c r="P1838" i="58"/>
  <c r="P1839" i="58"/>
  <c r="P1840" i="58"/>
  <c r="P1841" i="58"/>
  <c r="P1842" i="58"/>
  <c r="P1843" i="58"/>
  <c r="P1844" i="58"/>
  <c r="P1845" i="58"/>
  <c r="P1846" i="58"/>
  <c r="P1851" i="58"/>
  <c r="P1852" i="58"/>
  <c r="P1854" i="58"/>
  <c r="P1855" i="58"/>
  <c r="P1856" i="58"/>
  <c r="P1857" i="58"/>
  <c r="P1858" i="58"/>
  <c r="P1859" i="58"/>
  <c r="P1860" i="58"/>
  <c r="P1861" i="58"/>
  <c r="P1862" i="58"/>
  <c r="P1863" i="58"/>
  <c r="P1864" i="58"/>
  <c r="P1865" i="58"/>
  <c r="P1866" i="58"/>
  <c r="P1867" i="58"/>
  <c r="P1868" i="58"/>
  <c r="P1869" i="58"/>
  <c r="P1870" i="58"/>
  <c r="P1871" i="58"/>
  <c r="P1872" i="58"/>
  <c r="P1873" i="58"/>
  <c r="P1874" i="58"/>
  <c r="P1875" i="58"/>
  <c r="P1876" i="58"/>
  <c r="P1877" i="58"/>
  <c r="P1878" i="58"/>
  <c r="P1879" i="58"/>
  <c r="P1880" i="58"/>
  <c r="P1881" i="58"/>
  <c r="P1882" i="58"/>
  <c r="P1883" i="58"/>
  <c r="P1884" i="58"/>
  <c r="P1885" i="58"/>
  <c r="P1886" i="58"/>
  <c r="P1887" i="58"/>
  <c r="P1888" i="58"/>
  <c r="P1889" i="58"/>
  <c r="P1890" i="58"/>
  <c r="P1891" i="58"/>
  <c r="P1892" i="58"/>
  <c r="P1893" i="58"/>
  <c r="P1894" i="58"/>
  <c r="P1895" i="58"/>
  <c r="P1896" i="58"/>
  <c r="P1897" i="58"/>
  <c r="P1898" i="58"/>
  <c r="P1899" i="58"/>
  <c r="P1900" i="58"/>
  <c r="P1901" i="58"/>
  <c r="P1902" i="58"/>
  <c r="P1903" i="58"/>
  <c r="P1904" i="58"/>
  <c r="P1905" i="58"/>
  <c r="P1906" i="58"/>
  <c r="P1907" i="58"/>
  <c r="P1908" i="58"/>
  <c r="P1909" i="58"/>
  <c r="P1910" i="58"/>
  <c r="P1911" i="58"/>
  <c r="P1912" i="58"/>
  <c r="P1913" i="58"/>
  <c r="P1914" i="58"/>
  <c r="P1915" i="58"/>
  <c r="P1916" i="58"/>
  <c r="P1917" i="58"/>
  <c r="P1918" i="58"/>
  <c r="P1919" i="58"/>
  <c r="P1920" i="58"/>
  <c r="P1921" i="58"/>
  <c r="P1922" i="58"/>
  <c r="P1923" i="58"/>
  <c r="P1924" i="58"/>
  <c r="P1925" i="58"/>
  <c r="P1926" i="58"/>
  <c r="P1927" i="58"/>
  <c r="P1928" i="58"/>
  <c r="P1929" i="58"/>
  <c r="P1930" i="58"/>
  <c r="P1931" i="58"/>
  <c r="P1932" i="58"/>
  <c r="P1933" i="58"/>
  <c r="P1934" i="58"/>
  <c r="P1935" i="58"/>
  <c r="P1936" i="58"/>
  <c r="P1937" i="58"/>
  <c r="P1938" i="58"/>
  <c r="P1939" i="58"/>
  <c r="P1940" i="58"/>
  <c r="P1941" i="58"/>
  <c r="P1942" i="58"/>
  <c r="P1943" i="58"/>
  <c r="P1944" i="58"/>
  <c r="P1945" i="58"/>
  <c r="P1946" i="58"/>
  <c r="P1947" i="58"/>
  <c r="P1948" i="58"/>
  <c r="P1949" i="58"/>
  <c r="P1950" i="58"/>
  <c r="P1955" i="58"/>
  <c r="P1956" i="58"/>
  <c r="P1957" i="58"/>
  <c r="P1958" i="58"/>
  <c r="P1959" i="58"/>
  <c r="P1960" i="58"/>
  <c r="P1961" i="58"/>
  <c r="P1962" i="58"/>
  <c r="P1963" i="58"/>
  <c r="P1964" i="58"/>
  <c r="P1965" i="58"/>
  <c r="P1966" i="58"/>
  <c r="P1967" i="58"/>
  <c r="P1968" i="58"/>
  <c r="P1969" i="58"/>
  <c r="P1970" i="58"/>
  <c r="P1971" i="58"/>
  <c r="P1972" i="58"/>
  <c r="P1980" i="58"/>
  <c r="P1981" i="58"/>
  <c r="P1982" i="58"/>
  <c r="P1984" i="58"/>
  <c r="P1986" i="58"/>
  <c r="P1987" i="58"/>
  <c r="P1989" i="58"/>
  <c r="P1991" i="58"/>
  <c r="P1992" i="58"/>
  <c r="P1994" i="58"/>
  <c r="P1995" i="58"/>
  <c r="P1996" i="58"/>
  <c r="P1997" i="58"/>
  <c r="P1998" i="58"/>
  <c r="P1999" i="58"/>
  <c r="P2000" i="58"/>
  <c r="P2001" i="58"/>
  <c r="P2002" i="58"/>
  <c r="P2003" i="58"/>
  <c r="P2004" i="58"/>
  <c r="P2005" i="58"/>
  <c r="P2006" i="58"/>
  <c r="P2007" i="58"/>
  <c r="P2008" i="58"/>
  <c r="P2009" i="58"/>
  <c r="P2010" i="58"/>
  <c r="P2011" i="58"/>
  <c r="P2012" i="58"/>
  <c r="P2013" i="58"/>
  <c r="P2014" i="58"/>
  <c r="P2015" i="58"/>
  <c r="P2016" i="58"/>
  <c r="P2017" i="58"/>
  <c r="P2018" i="58"/>
  <c r="P2019" i="58"/>
  <c r="P2020" i="58"/>
  <c r="P2021" i="58"/>
  <c r="P2022" i="58"/>
  <c r="P2023" i="58"/>
  <c r="P2024" i="58"/>
  <c r="P2025" i="58"/>
  <c r="P2026" i="58"/>
  <c r="P2027" i="58"/>
  <c r="P2028" i="58"/>
  <c r="P2029" i="58"/>
  <c r="P2030" i="58"/>
  <c r="P2031" i="58"/>
  <c r="P2032" i="58"/>
  <c r="P2033" i="58"/>
  <c r="P2034" i="58"/>
  <c r="P2035" i="58"/>
  <c r="P2036" i="58"/>
  <c r="P2037" i="58"/>
  <c r="P2038" i="58"/>
  <c r="P2039" i="58"/>
  <c r="P2040" i="58"/>
  <c r="P2041" i="58"/>
  <c r="P2042" i="58"/>
  <c r="P2043" i="58"/>
  <c r="P2044" i="58"/>
  <c r="P2045" i="58"/>
  <c r="P2046" i="58"/>
  <c r="P2047" i="58"/>
  <c r="P2048" i="58"/>
  <c r="P2049" i="58"/>
  <c r="P2050" i="58"/>
  <c r="P2051" i="58"/>
  <c r="P2052" i="58"/>
  <c r="P2053" i="58"/>
  <c r="P2054" i="58"/>
  <c r="P2055" i="58"/>
  <c r="P2056" i="58"/>
  <c r="P2057" i="58"/>
  <c r="P2058" i="58"/>
  <c r="P2059" i="58"/>
  <c r="P2060" i="58"/>
  <c r="P2061" i="58"/>
  <c r="P2062" i="58"/>
  <c r="P2063" i="58"/>
  <c r="P2064" i="58"/>
  <c r="P2065" i="58"/>
  <c r="P2066" i="58"/>
  <c r="P2067" i="58"/>
  <c r="P2068" i="58"/>
  <c r="P2069" i="58"/>
  <c r="P2070" i="58"/>
  <c r="P2071" i="58"/>
  <c r="P2072" i="58"/>
  <c r="P2073" i="58"/>
  <c r="P2074" i="58"/>
  <c r="P2075" i="58"/>
  <c r="P2076" i="58"/>
  <c r="P2077" i="58"/>
  <c r="P2078" i="58"/>
  <c r="P2079" i="58"/>
  <c r="P2080" i="58"/>
  <c r="P2081" i="58"/>
  <c r="P2082" i="58"/>
  <c r="P2083" i="58"/>
  <c r="P2084" i="58"/>
  <c r="P2085" i="58"/>
  <c r="P2086" i="58"/>
  <c r="P2087" i="58"/>
  <c r="P2088" i="58"/>
  <c r="P2089" i="58"/>
  <c r="P2090" i="58"/>
  <c r="P2091" i="58"/>
  <c r="P2092" i="58"/>
  <c r="P2093" i="58"/>
  <c r="P2094" i="58"/>
  <c r="P2095" i="58"/>
  <c r="P2096" i="58"/>
  <c r="P2097" i="58"/>
  <c r="P2098" i="58"/>
  <c r="P2099" i="58"/>
  <c r="P2100" i="58"/>
  <c r="P2101" i="58"/>
  <c r="P2102" i="58"/>
  <c r="P2103" i="58"/>
  <c r="P2104" i="58"/>
  <c r="P2105" i="58"/>
  <c r="P2106" i="58"/>
  <c r="P2107" i="58"/>
  <c r="P2108" i="58"/>
  <c r="P2109" i="58"/>
  <c r="P2110" i="58"/>
  <c r="P2111" i="58"/>
  <c r="P2112" i="58"/>
  <c r="P2113" i="58"/>
  <c r="P2114" i="58"/>
  <c r="P2115" i="58"/>
  <c r="P2116" i="58"/>
  <c r="P2117" i="58"/>
  <c r="P2118" i="58"/>
  <c r="P2119" i="58"/>
  <c r="P2120" i="58"/>
  <c r="P2121" i="58"/>
  <c r="P2122" i="58"/>
  <c r="P2123" i="58"/>
  <c r="P2124" i="58"/>
  <c r="P2125" i="58"/>
  <c r="P2126" i="58"/>
  <c r="P2127" i="58"/>
  <c r="P2128" i="58"/>
  <c r="P2129" i="58"/>
  <c r="P2130" i="58"/>
  <c r="P2131" i="58"/>
  <c r="P2132" i="58"/>
  <c r="P2133" i="58"/>
  <c r="P2134" i="58"/>
  <c r="P2135" i="58"/>
  <c r="P2136" i="58"/>
  <c r="P2137" i="58"/>
  <c r="P2138" i="58"/>
  <c r="P2139" i="58"/>
  <c r="P2140" i="58"/>
  <c r="P2141" i="58"/>
  <c r="P2142" i="58"/>
  <c r="P2143" i="58"/>
  <c r="P2144" i="58"/>
  <c r="P2145" i="58"/>
  <c r="P2146" i="58"/>
  <c r="P2147" i="58"/>
  <c r="P2148" i="58"/>
  <c r="P2149" i="58"/>
  <c r="P2150" i="58"/>
  <c r="P2151" i="58"/>
  <c r="P2152" i="58"/>
  <c r="P2153" i="58"/>
  <c r="P2154" i="58"/>
  <c r="P2155" i="58"/>
  <c r="P2156" i="58"/>
  <c r="P2157" i="58"/>
  <c r="P2158" i="58"/>
  <c r="P2159" i="58"/>
  <c r="P2160" i="58"/>
  <c r="P2161" i="58"/>
  <c r="P2162" i="58"/>
  <c r="P2163" i="58"/>
  <c r="P2164" i="58"/>
  <c r="P2165" i="58"/>
  <c r="P2166" i="58"/>
  <c r="P2167" i="58"/>
  <c r="P2168" i="58"/>
  <c r="P2169" i="58"/>
  <c r="P2170" i="58"/>
  <c r="P2171" i="58"/>
  <c r="P2172" i="58"/>
  <c r="P2173" i="58"/>
  <c r="P2174" i="58"/>
  <c r="P2175" i="58"/>
  <c r="P2176" i="58"/>
  <c r="P2177" i="58"/>
  <c r="P2178" i="58"/>
  <c r="P2179" i="58"/>
  <c r="P2180" i="58"/>
  <c r="P2181" i="58"/>
  <c r="P2182" i="58"/>
  <c r="P2183" i="58"/>
  <c r="P2184" i="58"/>
  <c r="P2185" i="58"/>
  <c r="P2186" i="58"/>
  <c r="P2187" i="58"/>
  <c r="P2188" i="58"/>
  <c r="P2189" i="58"/>
  <c r="P2190" i="58"/>
  <c r="P2191" i="58"/>
  <c r="P2192" i="58"/>
  <c r="P2193" i="58"/>
  <c r="P2194" i="58"/>
  <c r="P2195" i="58"/>
  <c r="P2196" i="58"/>
  <c r="P2197" i="58"/>
  <c r="P2198" i="58"/>
  <c r="P2199" i="58"/>
  <c r="P2200" i="58"/>
  <c r="P2201" i="58"/>
  <c r="P2202" i="58"/>
  <c r="P2203" i="58"/>
  <c r="P2204" i="58"/>
  <c r="P2205" i="58"/>
  <c r="P2206" i="58"/>
  <c r="P2210" i="58"/>
  <c r="P2211" i="58"/>
  <c r="P2212" i="58"/>
  <c r="P2213" i="58"/>
  <c r="P2214" i="58"/>
  <c r="P2215" i="58"/>
  <c r="P2216" i="58"/>
  <c r="P2217" i="58"/>
  <c r="P2218" i="58"/>
  <c r="P2219" i="58"/>
  <c r="P2220" i="58"/>
  <c r="P2221" i="58"/>
  <c r="P2222" i="58"/>
  <c r="P2223" i="58"/>
  <c r="P2224" i="58"/>
  <c r="P2225" i="58"/>
  <c r="P2226" i="58"/>
  <c r="P2227" i="58"/>
  <c r="P2228" i="58"/>
  <c r="P2229" i="58"/>
  <c r="P2230" i="58"/>
  <c r="P2231" i="58"/>
  <c r="P2232" i="58"/>
  <c r="P2233" i="58"/>
  <c r="P2234" i="58"/>
  <c r="P2235" i="58"/>
  <c r="P2236" i="58"/>
  <c r="P2237" i="58"/>
  <c r="P2238" i="58"/>
  <c r="P2239" i="58"/>
  <c r="P2240" i="58"/>
  <c r="P2241" i="58"/>
  <c r="P2242" i="58"/>
  <c r="P2243" i="58"/>
  <c r="P2244" i="58"/>
  <c r="P2245" i="58"/>
  <c r="P2246" i="58"/>
  <c r="P2247" i="58"/>
  <c r="P2248" i="58"/>
  <c r="P2249" i="58"/>
  <c r="P2250" i="58"/>
  <c r="P2251" i="58"/>
  <c r="P2252" i="58"/>
  <c r="P2253" i="58"/>
  <c r="P2254" i="58"/>
  <c r="P2255" i="58"/>
  <c r="P2256" i="58"/>
  <c r="P2257" i="58"/>
  <c r="P2258" i="58"/>
  <c r="P2259" i="58"/>
  <c r="P2260" i="58"/>
  <c r="P2261" i="58"/>
  <c r="P2262" i="58"/>
  <c r="P2263" i="58"/>
  <c r="P2264" i="58"/>
  <c r="P2265" i="58"/>
  <c r="P2266" i="58"/>
  <c r="P2267" i="58"/>
  <c r="P2268" i="58"/>
  <c r="P2269" i="58"/>
  <c r="P2270" i="58"/>
  <c r="P2565" i="58"/>
  <c r="P2566" i="58"/>
  <c r="P2567" i="58"/>
  <c r="P2568" i="58"/>
  <c r="P2569" i="58"/>
  <c r="P2958" i="58"/>
  <c r="P2959" i="58"/>
  <c r="P5600" i="58"/>
  <c r="P5601" i="58"/>
  <c r="P5602" i="58"/>
  <c r="Q1682" i="58"/>
  <c r="Q1683" i="58"/>
  <c r="Q1685" i="58"/>
  <c r="Q1686" i="58"/>
  <c r="Q1687" i="58"/>
  <c r="Q1688" i="58"/>
  <c r="Q1689" i="58"/>
  <c r="Q1690" i="58"/>
  <c r="Q1691" i="58"/>
  <c r="Q1692" i="58"/>
  <c r="Q1693" i="58"/>
  <c r="Q1694" i="58"/>
  <c r="Q1695" i="58"/>
  <c r="Q1696" i="58"/>
  <c r="Q1697" i="58"/>
  <c r="Q1698" i="58"/>
  <c r="Q1699" i="58"/>
  <c r="Q1700" i="58"/>
  <c r="Q1701" i="58"/>
  <c r="Q1702" i="58"/>
  <c r="Q1703" i="58"/>
  <c r="Q1704" i="58"/>
  <c r="Q1705" i="58"/>
  <c r="Q1706" i="58"/>
  <c r="Q1707" i="58"/>
  <c r="Q1708" i="58"/>
  <c r="Q1709" i="58"/>
  <c r="Q1710" i="58"/>
  <c r="Q1711" i="58"/>
  <c r="Q1712" i="58"/>
  <c r="Q1713" i="58"/>
  <c r="Q1714" i="58"/>
  <c r="Q1715" i="58"/>
  <c r="Q1716" i="58"/>
  <c r="Q1717" i="58"/>
  <c r="Q1718" i="58"/>
  <c r="Q1719" i="58"/>
  <c r="Q1720" i="58"/>
  <c r="Q1721" i="58"/>
  <c r="Q1722" i="58"/>
  <c r="Q1723" i="58"/>
  <c r="Q1724" i="58"/>
  <c r="Q1725" i="58"/>
  <c r="Q1726" i="58"/>
  <c r="Q1727" i="58"/>
  <c r="Q1728" i="58"/>
  <c r="Q1729" i="58"/>
  <c r="Q1730" i="58"/>
  <c r="Q1731" i="58"/>
  <c r="Q1732" i="58"/>
  <c r="Q1733" i="58"/>
  <c r="Q1734" i="58"/>
  <c r="Q1735" i="58"/>
  <c r="Q1736" i="58"/>
  <c r="Q1737" i="58"/>
  <c r="Q1738" i="58"/>
  <c r="Q1739" i="58"/>
  <c r="Q1740" i="58"/>
  <c r="Q1741" i="58"/>
  <c r="Q1742" i="58"/>
  <c r="Q1743" i="58"/>
  <c r="Q1744" i="58"/>
  <c r="Q1745" i="58"/>
  <c r="Q1746" i="58"/>
  <c r="Q1747" i="58"/>
  <c r="Q1748" i="58"/>
  <c r="Q1749" i="58"/>
  <c r="Q1750" i="58"/>
  <c r="Q1751" i="58"/>
  <c r="Q1752" i="58"/>
  <c r="Q1753" i="58"/>
  <c r="Q1754" i="58"/>
  <c r="Q1755" i="58"/>
  <c r="Q1756" i="58"/>
  <c r="Q1757" i="58"/>
  <c r="Q1758" i="58"/>
  <c r="Q1759" i="58"/>
  <c r="Q1760" i="58"/>
  <c r="Q1761" i="58"/>
  <c r="Q1762" i="58"/>
  <c r="Q1763" i="58"/>
  <c r="Q1764" i="58"/>
  <c r="Q1765" i="58"/>
  <c r="Q1766" i="58"/>
  <c r="Q1767" i="58"/>
  <c r="Q1768" i="58"/>
  <c r="Q1769" i="58"/>
  <c r="Q1776" i="58"/>
  <c r="Q1777" i="58"/>
  <c r="Q1778" i="58"/>
  <c r="Q1779" i="58"/>
  <c r="Q1780" i="58"/>
  <c r="Q1781" i="58"/>
  <c r="Q1782" i="58"/>
  <c r="Q1783" i="58"/>
  <c r="Q1784" i="58"/>
  <c r="Q1785" i="58"/>
  <c r="Q1786" i="58"/>
  <c r="Q1787" i="58"/>
  <c r="Q1788" i="58"/>
  <c r="Q1789" i="58"/>
  <c r="Q1790" i="58"/>
  <c r="Q1791" i="58"/>
  <c r="Q1792" i="58"/>
  <c r="Q1793" i="58"/>
  <c r="Q1794" i="58"/>
  <c r="Q1795" i="58"/>
  <c r="Q1796" i="58"/>
  <c r="Q1797" i="58"/>
  <c r="Q1798" i="58"/>
  <c r="Q1799" i="58"/>
  <c r="Q1800" i="58"/>
  <c r="Q1801" i="58"/>
  <c r="Q1802" i="58"/>
  <c r="Q1803" i="58"/>
  <c r="Q1804" i="58"/>
  <c r="Q1805" i="58"/>
  <c r="Q1806" i="58"/>
  <c r="Q1807" i="58"/>
  <c r="Q1808" i="58"/>
  <c r="Q1809" i="58"/>
  <c r="Q1810" i="58"/>
  <c r="Q1811" i="58"/>
  <c r="Q1812" i="58"/>
  <c r="Q1813" i="58"/>
  <c r="Q1814" i="58"/>
  <c r="Q1815" i="58"/>
  <c r="Q1816" i="58"/>
  <c r="Q1817" i="58"/>
  <c r="Q1818" i="58"/>
  <c r="Q1819" i="58"/>
  <c r="Q1820" i="58"/>
  <c r="Q1821" i="58"/>
  <c r="Q1822" i="58"/>
  <c r="Q1823" i="58"/>
  <c r="Q1824" i="58"/>
  <c r="Q1825" i="58"/>
  <c r="Q1826" i="58"/>
  <c r="Q1827" i="58"/>
  <c r="Q1828" i="58"/>
  <c r="Q1830" i="58"/>
  <c r="Q1831" i="58"/>
  <c r="Q1832" i="58"/>
  <c r="Q1833" i="58"/>
  <c r="Q1834" i="58"/>
  <c r="Q1835" i="58"/>
  <c r="Q1836" i="58"/>
  <c r="Q1837" i="58"/>
  <c r="Q1838" i="58"/>
  <c r="Q1839" i="58"/>
  <c r="Q1840" i="58"/>
  <c r="Q1841" i="58"/>
  <c r="Q1842" i="58"/>
  <c r="Q1843" i="58"/>
  <c r="Q1844" i="58"/>
  <c r="Q1845" i="58"/>
  <c r="Q1846" i="58"/>
  <c r="Q1851" i="58"/>
  <c r="Q1852" i="58"/>
  <c r="Q1854" i="58"/>
  <c r="Q1855" i="58"/>
  <c r="Q1856" i="58"/>
  <c r="Q1857" i="58"/>
  <c r="Q1858" i="58"/>
  <c r="Q1859" i="58"/>
  <c r="Q1860" i="58"/>
  <c r="Q1861" i="58"/>
  <c r="Q1862" i="58"/>
  <c r="Q1863" i="58"/>
  <c r="Q1864" i="58"/>
  <c r="Q1865" i="58"/>
  <c r="Q1866" i="58"/>
  <c r="Q1867" i="58"/>
  <c r="Q1868" i="58"/>
  <c r="Q1869" i="58"/>
  <c r="Q1870" i="58"/>
  <c r="Q1871" i="58"/>
  <c r="Q1872" i="58"/>
  <c r="Q1873" i="58"/>
  <c r="Q1874" i="58"/>
  <c r="Q1875" i="58"/>
  <c r="Q1876" i="58"/>
  <c r="Q1877" i="58"/>
  <c r="Q1878" i="58"/>
  <c r="Q1879" i="58"/>
  <c r="Q1880" i="58"/>
  <c r="Q1881" i="58"/>
  <c r="Q1882" i="58"/>
  <c r="Q1883" i="58"/>
  <c r="Q1884" i="58"/>
  <c r="Q1885" i="58"/>
  <c r="Q1886" i="58"/>
  <c r="Q1887" i="58"/>
  <c r="Q1888" i="58"/>
  <c r="Q1889" i="58"/>
  <c r="Q1890" i="58"/>
  <c r="Q1891" i="58"/>
  <c r="Q1892" i="58"/>
  <c r="Q1893" i="58"/>
  <c r="Q1894" i="58"/>
  <c r="Q1895" i="58"/>
  <c r="Q1896" i="58"/>
  <c r="Q1897" i="58"/>
  <c r="Q1898" i="58"/>
  <c r="Q1899" i="58"/>
  <c r="Q1900" i="58"/>
  <c r="Q1901" i="58"/>
  <c r="Q1902" i="58"/>
  <c r="Q1903" i="58"/>
  <c r="Q1904" i="58"/>
  <c r="Q1905" i="58"/>
  <c r="Q1906" i="58"/>
  <c r="Q1907" i="58"/>
  <c r="Q1908" i="58"/>
  <c r="Q1909" i="58"/>
  <c r="Q1910" i="58"/>
  <c r="Q1911" i="58"/>
  <c r="Q1912" i="58"/>
  <c r="Q1913" i="58"/>
  <c r="Q1914" i="58"/>
  <c r="Q1915" i="58"/>
  <c r="Q1916" i="58"/>
  <c r="Q1917" i="58"/>
  <c r="Q1918" i="58"/>
  <c r="Q1919" i="58"/>
  <c r="Q1920" i="58"/>
  <c r="Q1921" i="58"/>
  <c r="Q1922" i="58"/>
  <c r="Q1923" i="58"/>
  <c r="Q1924" i="58"/>
  <c r="Q1925" i="58"/>
  <c r="Q1926" i="58"/>
  <c r="Q1927" i="58"/>
  <c r="Q1928" i="58"/>
  <c r="Q1929" i="58"/>
  <c r="Q1930" i="58"/>
  <c r="Q1931" i="58"/>
  <c r="Q1932" i="58"/>
  <c r="Q1933" i="58"/>
  <c r="Q1934" i="58"/>
  <c r="Q1935" i="58"/>
  <c r="Q1936" i="58"/>
  <c r="Q1937" i="58"/>
  <c r="Q1938" i="58"/>
  <c r="Q1939" i="58"/>
  <c r="Q1940" i="58"/>
  <c r="Q1941" i="58"/>
  <c r="Q1942" i="58"/>
  <c r="Q1943" i="58"/>
  <c r="Q1944" i="58"/>
  <c r="Q1945" i="58"/>
  <c r="Q1946" i="58"/>
  <c r="Q1947" i="58"/>
  <c r="Q1948" i="58"/>
  <c r="Q1949" i="58"/>
  <c r="Q1950" i="58"/>
  <c r="Q1955" i="58"/>
  <c r="Q1956" i="58"/>
  <c r="Q1957" i="58"/>
  <c r="Q1958" i="58"/>
  <c r="Q1959" i="58"/>
  <c r="Q1960" i="58"/>
  <c r="Q1961" i="58"/>
  <c r="Q1962" i="58"/>
  <c r="Q1963" i="58"/>
  <c r="Q1964" i="58"/>
  <c r="Q1965" i="58"/>
  <c r="Q1966" i="58"/>
  <c r="Q1967" i="58"/>
  <c r="Q1968" i="58"/>
  <c r="Q1969" i="58"/>
  <c r="Q1970" i="58"/>
  <c r="Q1971" i="58"/>
  <c r="Q1972" i="58"/>
  <c r="Q1980" i="58"/>
  <c r="Q1981" i="58"/>
  <c r="Q1982" i="58"/>
  <c r="Q1984" i="58"/>
  <c r="Q1986" i="58"/>
  <c r="Q1987" i="58"/>
  <c r="Q1989" i="58"/>
  <c r="Q1991" i="58"/>
  <c r="Q1992" i="58"/>
  <c r="Q1994" i="58"/>
  <c r="Q1995" i="58"/>
  <c r="Q1996" i="58"/>
  <c r="Q1997" i="58"/>
  <c r="Q1998" i="58"/>
  <c r="Q1999" i="58"/>
  <c r="Q2000" i="58"/>
  <c r="Q2001" i="58"/>
  <c r="Q2002" i="58"/>
  <c r="Q2003" i="58"/>
  <c r="Q2004" i="58"/>
  <c r="Q2005" i="58"/>
  <c r="Q2006" i="58"/>
  <c r="Q2007" i="58"/>
  <c r="Q2008" i="58"/>
  <c r="Q2009" i="58"/>
  <c r="Q2010" i="58"/>
  <c r="Q2011" i="58"/>
  <c r="Q2012" i="58"/>
  <c r="Q2013" i="58"/>
  <c r="Q2014" i="58"/>
  <c r="Q2015" i="58"/>
  <c r="Q2016" i="58"/>
  <c r="Q2017" i="58"/>
  <c r="Q2018" i="58"/>
  <c r="Q2019" i="58"/>
  <c r="Q2020" i="58"/>
  <c r="Q2021" i="58"/>
  <c r="Q2022" i="58"/>
  <c r="Q2023" i="58"/>
  <c r="Q2024" i="58"/>
  <c r="Q2025" i="58"/>
  <c r="Q2026" i="58"/>
  <c r="Q2027" i="58"/>
  <c r="Q2028" i="58"/>
  <c r="Q2029" i="58"/>
  <c r="Q2030" i="58"/>
  <c r="Q2031" i="58"/>
  <c r="Q2032" i="58"/>
  <c r="Q2033" i="58"/>
  <c r="Q2034" i="58"/>
  <c r="Q2035" i="58"/>
  <c r="Q2036" i="58"/>
  <c r="Q2037" i="58"/>
  <c r="Q2038" i="58"/>
  <c r="Q2039" i="58"/>
  <c r="Q2040" i="58"/>
  <c r="Q2041" i="58"/>
  <c r="Q2042" i="58"/>
  <c r="Q2043" i="58"/>
  <c r="Q2044" i="58"/>
  <c r="Q2045" i="58"/>
  <c r="Q2046" i="58"/>
  <c r="Q2047" i="58"/>
  <c r="Q2048" i="58"/>
  <c r="Q2049" i="58"/>
  <c r="Q2050" i="58"/>
  <c r="Q2051" i="58"/>
  <c r="Q2052" i="58"/>
  <c r="Q2053" i="58"/>
  <c r="Q2054" i="58"/>
  <c r="Q2055" i="58"/>
  <c r="Q2056" i="58"/>
  <c r="Q2057" i="58"/>
  <c r="Q2058" i="58"/>
  <c r="Q2059" i="58"/>
  <c r="Q2060" i="58"/>
  <c r="Q2061" i="58"/>
  <c r="Q2062" i="58"/>
  <c r="Q2063" i="58"/>
  <c r="Q2064" i="58"/>
  <c r="Q2065" i="58"/>
  <c r="Q2066" i="58"/>
  <c r="Q2067" i="58"/>
  <c r="Q2068" i="58"/>
  <c r="Q2069" i="58"/>
  <c r="Q2070" i="58"/>
  <c r="Q2071" i="58"/>
  <c r="Q2072" i="58"/>
  <c r="Q2073" i="58"/>
  <c r="Q2074" i="58"/>
  <c r="Q2075" i="58"/>
  <c r="Q2076" i="58"/>
  <c r="Q2077" i="58"/>
  <c r="Q2078" i="58"/>
  <c r="Q2079" i="58"/>
  <c r="Q2080" i="58"/>
  <c r="Q2081" i="58"/>
  <c r="Q2082" i="58"/>
  <c r="Q2083" i="58"/>
  <c r="Q2084" i="58"/>
  <c r="Q2085" i="58"/>
  <c r="Q2086" i="58"/>
  <c r="Q2087" i="58"/>
  <c r="Q2088" i="58"/>
  <c r="Q2089" i="58"/>
  <c r="Q2090" i="58"/>
  <c r="Q2091" i="58"/>
  <c r="Q2092" i="58"/>
  <c r="Q2093" i="58"/>
  <c r="Q2094" i="58"/>
  <c r="Q2095" i="58"/>
  <c r="Q2096" i="58"/>
  <c r="Q2097" i="58"/>
  <c r="Q2098" i="58"/>
  <c r="Q2099" i="58"/>
  <c r="Q2100" i="58"/>
  <c r="Q2101" i="58"/>
  <c r="Q2102" i="58"/>
  <c r="Q2103" i="58"/>
  <c r="Q2104" i="58"/>
  <c r="Q2105" i="58"/>
  <c r="Q2106" i="58"/>
  <c r="Q2107" i="58"/>
  <c r="Q2108" i="58"/>
  <c r="Q2109" i="58"/>
  <c r="Q2110" i="58"/>
  <c r="Q2111" i="58"/>
  <c r="Q2112" i="58"/>
  <c r="Q2113" i="58"/>
  <c r="Q2114" i="58"/>
  <c r="Q2115" i="58"/>
  <c r="Q2116" i="58"/>
  <c r="Q2117" i="58"/>
  <c r="Q2118" i="58"/>
  <c r="Q2119" i="58"/>
  <c r="Q2120" i="58"/>
  <c r="Q2121" i="58"/>
  <c r="Q2122" i="58"/>
  <c r="Q2123" i="58"/>
  <c r="Q2124" i="58"/>
  <c r="Q2125" i="58"/>
  <c r="Q2126" i="58"/>
  <c r="Q2127" i="58"/>
  <c r="Q2128" i="58"/>
  <c r="Q2129" i="58"/>
  <c r="Q2130" i="58"/>
  <c r="Q2131" i="58"/>
  <c r="Q2132" i="58"/>
  <c r="Q2133" i="58"/>
  <c r="Q2134" i="58"/>
  <c r="Q2135" i="58"/>
  <c r="Q2136" i="58"/>
  <c r="Q2137" i="58"/>
  <c r="Q2138" i="58"/>
  <c r="Q2139" i="58"/>
  <c r="Q2140" i="58"/>
  <c r="Q2141" i="58"/>
  <c r="Q2142" i="58"/>
  <c r="Q2143" i="58"/>
  <c r="Q2144" i="58"/>
  <c r="Q2145" i="58"/>
  <c r="Q2146" i="58"/>
  <c r="Q2147" i="58"/>
  <c r="Q2148" i="58"/>
  <c r="Q2149" i="58"/>
  <c r="Q2150" i="58"/>
  <c r="Q2151" i="58"/>
  <c r="Q2152" i="58"/>
  <c r="Q2153" i="58"/>
  <c r="Q2154" i="58"/>
  <c r="Q2155" i="58"/>
  <c r="Q2156" i="58"/>
  <c r="Q2157" i="58"/>
  <c r="Q2158" i="58"/>
  <c r="Q2159" i="58"/>
  <c r="Q2160" i="58"/>
  <c r="Q2161" i="58"/>
  <c r="Q2162" i="58"/>
  <c r="Q2163" i="58"/>
  <c r="Q2164" i="58"/>
  <c r="Q2165" i="58"/>
  <c r="Q2166" i="58"/>
  <c r="Q2167" i="58"/>
  <c r="Q2168" i="58"/>
  <c r="Q2169" i="58"/>
  <c r="Q2170" i="58"/>
  <c r="Q2171" i="58"/>
  <c r="Q2172" i="58"/>
  <c r="Q2173" i="58"/>
  <c r="Q2174" i="58"/>
  <c r="Q2175" i="58"/>
  <c r="Q2176" i="58"/>
  <c r="Q2177" i="58"/>
  <c r="Q2178" i="58"/>
  <c r="Q2179" i="58"/>
  <c r="Q2180" i="58"/>
  <c r="Q2181" i="58"/>
  <c r="Q2182" i="58"/>
  <c r="Q2183" i="58"/>
  <c r="Q2184" i="58"/>
  <c r="Q2185" i="58"/>
  <c r="Q2186" i="58"/>
  <c r="Q2187" i="58"/>
  <c r="Q2188" i="58"/>
  <c r="Q2189" i="58"/>
  <c r="Q2190" i="58"/>
  <c r="Q2191" i="58"/>
  <c r="Q2192" i="58"/>
  <c r="Q2193" i="58"/>
  <c r="Q2194" i="58"/>
  <c r="Q2195" i="58"/>
  <c r="Q2196" i="58"/>
  <c r="Q2197" i="58"/>
  <c r="Q2198" i="58"/>
  <c r="Q2199" i="58"/>
  <c r="Q2200" i="58"/>
  <c r="Q2201" i="58"/>
  <c r="Q2202" i="58"/>
  <c r="Q2203" i="58"/>
  <c r="Q2204" i="58"/>
  <c r="Q2205" i="58"/>
  <c r="Q2206" i="58"/>
  <c r="Q2210" i="58"/>
  <c r="Q2211" i="58"/>
  <c r="Q2212" i="58"/>
  <c r="Q2213" i="58"/>
  <c r="Q2214" i="58"/>
  <c r="Q2215" i="58"/>
  <c r="Q2216" i="58"/>
  <c r="Q2217" i="58"/>
  <c r="Q2218" i="58"/>
  <c r="Q2219" i="58"/>
  <c r="Q2220" i="58"/>
  <c r="Q2221" i="58"/>
  <c r="Q2222" i="58"/>
  <c r="Q2223" i="58"/>
  <c r="Q2224" i="58"/>
  <c r="Q2225" i="58"/>
  <c r="Q2226" i="58"/>
  <c r="Q2227" i="58"/>
  <c r="Q2228" i="58"/>
  <c r="Q2229" i="58"/>
  <c r="Q2230" i="58"/>
  <c r="Q2231" i="58"/>
  <c r="Q2232" i="58"/>
  <c r="Q2233" i="58"/>
  <c r="Q2234" i="58"/>
  <c r="Q2235" i="58"/>
  <c r="Q2236" i="58"/>
  <c r="Q2237" i="58"/>
  <c r="Q2238" i="58"/>
  <c r="Q2239" i="58"/>
  <c r="Q2240" i="58"/>
  <c r="Q2241" i="58"/>
  <c r="Q2242" i="58"/>
  <c r="Q2243" i="58"/>
  <c r="Q2244" i="58"/>
  <c r="Q2245" i="58"/>
  <c r="Q2246" i="58"/>
  <c r="Q2247" i="58"/>
  <c r="Q2248" i="58"/>
  <c r="Q2249" i="58"/>
  <c r="Q2250" i="58"/>
  <c r="Q2251" i="58"/>
  <c r="Q2252" i="58"/>
  <c r="Q2253" i="58"/>
  <c r="Q2254" i="58"/>
  <c r="Q2255" i="58"/>
  <c r="Q2256" i="58"/>
  <c r="Q2257" i="58"/>
  <c r="Q2258" i="58"/>
  <c r="Q2259" i="58"/>
  <c r="Q2260" i="58"/>
  <c r="Q2261" i="58"/>
  <c r="Q2262" i="58"/>
  <c r="Q2263" i="58"/>
  <c r="Q2264" i="58"/>
  <c r="Q2265" i="58"/>
  <c r="Q2266" i="58"/>
  <c r="Q2267" i="58"/>
  <c r="Q2268" i="58"/>
  <c r="Q2269" i="58"/>
  <c r="Q2270" i="58"/>
  <c r="Q2565" i="58"/>
  <c r="Q2566" i="58"/>
  <c r="Q2567" i="58"/>
  <c r="Q2568" i="58"/>
  <c r="Q2569" i="58"/>
  <c r="Q2958" i="58"/>
  <c r="Q2959" i="58"/>
  <c r="Q5600" i="58"/>
  <c r="Q5601" i="58"/>
  <c r="Q5602" i="58"/>
  <c r="R1682" i="58"/>
  <c r="T1682" i="58" s="1"/>
  <c r="V1682" i="58" s="1"/>
  <c r="R1683" i="58"/>
  <c r="T1683" i="58" s="1"/>
  <c r="V1683" i="58" s="1"/>
  <c r="R1685" i="58"/>
  <c r="T1685" i="58" s="1"/>
  <c r="V1685" i="58" s="1"/>
  <c r="R1686" i="58"/>
  <c r="T1686" i="58" s="1"/>
  <c r="V1686" i="58" s="1"/>
  <c r="R1687" i="58"/>
  <c r="T1687" i="58" s="1"/>
  <c r="V1687" i="58" s="1"/>
  <c r="R1688" i="58"/>
  <c r="T1688" i="58" s="1"/>
  <c r="V1688" i="58" s="1"/>
  <c r="R1689" i="58"/>
  <c r="T1689" i="58" s="1"/>
  <c r="V1689" i="58" s="1"/>
  <c r="R1690" i="58"/>
  <c r="T1690" i="58" s="1"/>
  <c r="V1690" i="58" s="1"/>
  <c r="R1691" i="58"/>
  <c r="T1691" i="58" s="1"/>
  <c r="V1691" i="58" s="1"/>
  <c r="R1692" i="58"/>
  <c r="T1692" i="58" s="1"/>
  <c r="V1692" i="58" s="1"/>
  <c r="R1693" i="58"/>
  <c r="T1693" i="58" s="1"/>
  <c r="V1693" i="58" s="1"/>
  <c r="R1694" i="58"/>
  <c r="T1694" i="58" s="1"/>
  <c r="V1694" i="58" s="1"/>
  <c r="R1695" i="58"/>
  <c r="T1695" i="58" s="1"/>
  <c r="V1695" i="58" s="1"/>
  <c r="R1696" i="58"/>
  <c r="T1696" i="58" s="1"/>
  <c r="V1696" i="58" s="1"/>
  <c r="R1697" i="58"/>
  <c r="T1697" i="58" s="1"/>
  <c r="V1697" i="58" s="1"/>
  <c r="R1698" i="58"/>
  <c r="T1698" i="58" s="1"/>
  <c r="V1698" i="58" s="1"/>
  <c r="R1699" i="58"/>
  <c r="T1699" i="58" s="1"/>
  <c r="V1699" i="58" s="1"/>
  <c r="R1700" i="58"/>
  <c r="T1700" i="58" s="1"/>
  <c r="V1700" i="58" s="1"/>
  <c r="R1701" i="58"/>
  <c r="T1701" i="58" s="1"/>
  <c r="V1701" i="58" s="1"/>
  <c r="R1702" i="58"/>
  <c r="T1702" i="58" s="1"/>
  <c r="V1702" i="58" s="1"/>
  <c r="R1703" i="58"/>
  <c r="T1703" i="58" s="1"/>
  <c r="V1703" i="58" s="1"/>
  <c r="R1704" i="58"/>
  <c r="T1704" i="58" s="1"/>
  <c r="V1704" i="58" s="1"/>
  <c r="R1705" i="58"/>
  <c r="T1705" i="58" s="1"/>
  <c r="V1705" i="58" s="1"/>
  <c r="R1706" i="58"/>
  <c r="T1706" i="58" s="1"/>
  <c r="V1706" i="58" s="1"/>
  <c r="R1707" i="58"/>
  <c r="T1707" i="58" s="1"/>
  <c r="V1707" i="58" s="1"/>
  <c r="R1708" i="58"/>
  <c r="T1708" i="58" s="1"/>
  <c r="V1708" i="58" s="1"/>
  <c r="R1709" i="58"/>
  <c r="T1709" i="58" s="1"/>
  <c r="V1709" i="58" s="1"/>
  <c r="R1710" i="58"/>
  <c r="T1710" i="58" s="1"/>
  <c r="V1710" i="58" s="1"/>
  <c r="R1711" i="58"/>
  <c r="T1711" i="58" s="1"/>
  <c r="V1711" i="58" s="1"/>
  <c r="R1712" i="58"/>
  <c r="T1712" i="58" s="1"/>
  <c r="V1712" i="58" s="1"/>
  <c r="R1713" i="58"/>
  <c r="T1713" i="58" s="1"/>
  <c r="V1713" i="58" s="1"/>
  <c r="R1714" i="58"/>
  <c r="T1714" i="58" s="1"/>
  <c r="V1714" i="58" s="1"/>
  <c r="R1715" i="58"/>
  <c r="T1715" i="58" s="1"/>
  <c r="V1715" i="58" s="1"/>
  <c r="R1716" i="58"/>
  <c r="T1716" i="58" s="1"/>
  <c r="V1716" i="58" s="1"/>
  <c r="R1717" i="58"/>
  <c r="T1717" i="58" s="1"/>
  <c r="V1717" i="58" s="1"/>
  <c r="R1718" i="58"/>
  <c r="T1718" i="58" s="1"/>
  <c r="V1718" i="58" s="1"/>
  <c r="R1719" i="58"/>
  <c r="T1719" i="58" s="1"/>
  <c r="V1719" i="58" s="1"/>
  <c r="R1720" i="58"/>
  <c r="T1720" i="58" s="1"/>
  <c r="V1720" i="58" s="1"/>
  <c r="R1721" i="58"/>
  <c r="T1721" i="58" s="1"/>
  <c r="V1721" i="58" s="1"/>
  <c r="R1722" i="58"/>
  <c r="T1722" i="58" s="1"/>
  <c r="V1722" i="58" s="1"/>
  <c r="R1723" i="58"/>
  <c r="T1723" i="58" s="1"/>
  <c r="V1723" i="58" s="1"/>
  <c r="R1724" i="58"/>
  <c r="T1724" i="58" s="1"/>
  <c r="V1724" i="58" s="1"/>
  <c r="R1725" i="58"/>
  <c r="T1725" i="58" s="1"/>
  <c r="V1725" i="58" s="1"/>
  <c r="R1726" i="58"/>
  <c r="T1726" i="58" s="1"/>
  <c r="V1726" i="58" s="1"/>
  <c r="R1727" i="58"/>
  <c r="T1727" i="58" s="1"/>
  <c r="V1727" i="58" s="1"/>
  <c r="R1728" i="58"/>
  <c r="T1728" i="58" s="1"/>
  <c r="V1728" i="58" s="1"/>
  <c r="R1729" i="58"/>
  <c r="T1729" i="58" s="1"/>
  <c r="V1729" i="58" s="1"/>
  <c r="R1730" i="58"/>
  <c r="T1730" i="58" s="1"/>
  <c r="V1730" i="58" s="1"/>
  <c r="R1731" i="58"/>
  <c r="T1731" i="58" s="1"/>
  <c r="V1731" i="58" s="1"/>
  <c r="R1732" i="58"/>
  <c r="T1732" i="58" s="1"/>
  <c r="V1732" i="58" s="1"/>
  <c r="R1733" i="58"/>
  <c r="T1733" i="58" s="1"/>
  <c r="V1733" i="58" s="1"/>
  <c r="R1734" i="58"/>
  <c r="T1734" i="58" s="1"/>
  <c r="V1734" i="58" s="1"/>
  <c r="R1735" i="58"/>
  <c r="T1735" i="58" s="1"/>
  <c r="V1735" i="58" s="1"/>
  <c r="R1736" i="58"/>
  <c r="T1736" i="58" s="1"/>
  <c r="V1736" i="58" s="1"/>
  <c r="R1737" i="58"/>
  <c r="T1737" i="58" s="1"/>
  <c r="V1737" i="58" s="1"/>
  <c r="R1738" i="58"/>
  <c r="T1738" i="58" s="1"/>
  <c r="V1738" i="58" s="1"/>
  <c r="R1739" i="58"/>
  <c r="T1739" i="58" s="1"/>
  <c r="V1739" i="58" s="1"/>
  <c r="R1740" i="58"/>
  <c r="T1740" i="58" s="1"/>
  <c r="V1740" i="58" s="1"/>
  <c r="R1741" i="58"/>
  <c r="T1741" i="58" s="1"/>
  <c r="V1741" i="58" s="1"/>
  <c r="R1742" i="58"/>
  <c r="T1742" i="58" s="1"/>
  <c r="V1742" i="58" s="1"/>
  <c r="R1743" i="58"/>
  <c r="T1743" i="58" s="1"/>
  <c r="V1743" i="58" s="1"/>
  <c r="R1744" i="58"/>
  <c r="T1744" i="58" s="1"/>
  <c r="V1744" i="58" s="1"/>
  <c r="R1745" i="58"/>
  <c r="T1745" i="58" s="1"/>
  <c r="V1745" i="58" s="1"/>
  <c r="R1746" i="58"/>
  <c r="T1746" i="58" s="1"/>
  <c r="V1746" i="58" s="1"/>
  <c r="R1747" i="58"/>
  <c r="T1747" i="58" s="1"/>
  <c r="V1747" i="58" s="1"/>
  <c r="R1748" i="58"/>
  <c r="T1748" i="58" s="1"/>
  <c r="V1748" i="58" s="1"/>
  <c r="R1749" i="58"/>
  <c r="T1749" i="58" s="1"/>
  <c r="V1749" i="58" s="1"/>
  <c r="R1750" i="58"/>
  <c r="T1750" i="58" s="1"/>
  <c r="V1750" i="58" s="1"/>
  <c r="R1751" i="58"/>
  <c r="T1751" i="58" s="1"/>
  <c r="V1751" i="58" s="1"/>
  <c r="R1752" i="58"/>
  <c r="T1752" i="58" s="1"/>
  <c r="V1752" i="58" s="1"/>
  <c r="R1753" i="58"/>
  <c r="T1753" i="58" s="1"/>
  <c r="V1753" i="58" s="1"/>
  <c r="R1754" i="58"/>
  <c r="T1754" i="58" s="1"/>
  <c r="V1754" i="58" s="1"/>
  <c r="R1755" i="58"/>
  <c r="T1755" i="58" s="1"/>
  <c r="V1755" i="58" s="1"/>
  <c r="R1756" i="58"/>
  <c r="T1756" i="58" s="1"/>
  <c r="V1756" i="58" s="1"/>
  <c r="R1757" i="58"/>
  <c r="T1757" i="58" s="1"/>
  <c r="V1757" i="58" s="1"/>
  <c r="R1758" i="58"/>
  <c r="T1758" i="58" s="1"/>
  <c r="V1758" i="58" s="1"/>
  <c r="R1759" i="58"/>
  <c r="T1759" i="58" s="1"/>
  <c r="V1759" i="58" s="1"/>
  <c r="R1760" i="58"/>
  <c r="T1760" i="58" s="1"/>
  <c r="V1760" i="58" s="1"/>
  <c r="R1761" i="58"/>
  <c r="T1761" i="58" s="1"/>
  <c r="V1761" i="58" s="1"/>
  <c r="R1762" i="58"/>
  <c r="T1762" i="58" s="1"/>
  <c r="V1762" i="58" s="1"/>
  <c r="R1763" i="58"/>
  <c r="T1763" i="58" s="1"/>
  <c r="V1763" i="58" s="1"/>
  <c r="R1764" i="58"/>
  <c r="T1764" i="58" s="1"/>
  <c r="V1764" i="58" s="1"/>
  <c r="R1765" i="58"/>
  <c r="T1765" i="58" s="1"/>
  <c r="V1765" i="58" s="1"/>
  <c r="R1766" i="58"/>
  <c r="T1766" i="58" s="1"/>
  <c r="V1766" i="58" s="1"/>
  <c r="R1767" i="58"/>
  <c r="T1767" i="58" s="1"/>
  <c r="V1767" i="58" s="1"/>
  <c r="R1768" i="58"/>
  <c r="T1768" i="58" s="1"/>
  <c r="V1768" i="58" s="1"/>
  <c r="R1769" i="58"/>
  <c r="T1769" i="58" s="1"/>
  <c r="V1769" i="58" s="1"/>
  <c r="R1776" i="58"/>
  <c r="T1776" i="58" s="1"/>
  <c r="V1776" i="58" s="1"/>
  <c r="R1777" i="58"/>
  <c r="T1777" i="58" s="1"/>
  <c r="V1777" i="58" s="1"/>
  <c r="R1778" i="58"/>
  <c r="T1778" i="58" s="1"/>
  <c r="V1778" i="58" s="1"/>
  <c r="R1779" i="58"/>
  <c r="T1779" i="58" s="1"/>
  <c r="V1779" i="58" s="1"/>
  <c r="R1780" i="58"/>
  <c r="T1780" i="58" s="1"/>
  <c r="V1780" i="58" s="1"/>
  <c r="R1781" i="58"/>
  <c r="T1781" i="58" s="1"/>
  <c r="V1781" i="58" s="1"/>
  <c r="R1782" i="58"/>
  <c r="T1782" i="58" s="1"/>
  <c r="V1782" i="58" s="1"/>
  <c r="R1783" i="58"/>
  <c r="T1783" i="58" s="1"/>
  <c r="V1783" i="58" s="1"/>
  <c r="R1784" i="58"/>
  <c r="T1784" i="58" s="1"/>
  <c r="V1784" i="58" s="1"/>
  <c r="R1785" i="58"/>
  <c r="T1785" i="58" s="1"/>
  <c r="V1785" i="58" s="1"/>
  <c r="R1786" i="58"/>
  <c r="T1786" i="58" s="1"/>
  <c r="V1786" i="58" s="1"/>
  <c r="R1787" i="58"/>
  <c r="T1787" i="58" s="1"/>
  <c r="V1787" i="58" s="1"/>
  <c r="R1788" i="58"/>
  <c r="T1788" i="58" s="1"/>
  <c r="V1788" i="58" s="1"/>
  <c r="R1789" i="58"/>
  <c r="T1789" i="58" s="1"/>
  <c r="V1789" i="58" s="1"/>
  <c r="R1790" i="58"/>
  <c r="T1790" i="58" s="1"/>
  <c r="V1790" i="58" s="1"/>
  <c r="R1791" i="58"/>
  <c r="T1791" i="58" s="1"/>
  <c r="V1791" i="58" s="1"/>
  <c r="R1792" i="58"/>
  <c r="T1792" i="58" s="1"/>
  <c r="V1792" i="58" s="1"/>
  <c r="R1793" i="58"/>
  <c r="T1793" i="58" s="1"/>
  <c r="V1793" i="58" s="1"/>
  <c r="R1794" i="58"/>
  <c r="T1794" i="58" s="1"/>
  <c r="V1794" i="58" s="1"/>
  <c r="R1795" i="58"/>
  <c r="T1795" i="58" s="1"/>
  <c r="V1795" i="58" s="1"/>
  <c r="R1796" i="58"/>
  <c r="T1796" i="58" s="1"/>
  <c r="V1796" i="58" s="1"/>
  <c r="R1797" i="58"/>
  <c r="T1797" i="58" s="1"/>
  <c r="V1797" i="58" s="1"/>
  <c r="R1798" i="58"/>
  <c r="T1798" i="58" s="1"/>
  <c r="V1798" i="58" s="1"/>
  <c r="R1799" i="58"/>
  <c r="T1799" i="58" s="1"/>
  <c r="V1799" i="58" s="1"/>
  <c r="R1800" i="58"/>
  <c r="T1800" i="58" s="1"/>
  <c r="V1800" i="58" s="1"/>
  <c r="R1801" i="58"/>
  <c r="T1801" i="58" s="1"/>
  <c r="V1801" i="58" s="1"/>
  <c r="R1802" i="58"/>
  <c r="T1802" i="58" s="1"/>
  <c r="V1802" i="58" s="1"/>
  <c r="R1803" i="58"/>
  <c r="T1803" i="58" s="1"/>
  <c r="V1803" i="58" s="1"/>
  <c r="R1804" i="58"/>
  <c r="T1804" i="58" s="1"/>
  <c r="V1804" i="58" s="1"/>
  <c r="R1805" i="58"/>
  <c r="T1805" i="58" s="1"/>
  <c r="V1805" i="58" s="1"/>
  <c r="R1806" i="58"/>
  <c r="T1806" i="58" s="1"/>
  <c r="V1806" i="58" s="1"/>
  <c r="R1807" i="58"/>
  <c r="T1807" i="58" s="1"/>
  <c r="V1807" i="58" s="1"/>
  <c r="R1808" i="58"/>
  <c r="T1808" i="58" s="1"/>
  <c r="V1808" i="58" s="1"/>
  <c r="R1809" i="58"/>
  <c r="T1809" i="58" s="1"/>
  <c r="V1809" i="58" s="1"/>
  <c r="R1810" i="58"/>
  <c r="T1810" i="58" s="1"/>
  <c r="V1810" i="58" s="1"/>
  <c r="R1811" i="58"/>
  <c r="T1811" i="58" s="1"/>
  <c r="V1811" i="58" s="1"/>
  <c r="R1812" i="58"/>
  <c r="T1812" i="58" s="1"/>
  <c r="V1812" i="58" s="1"/>
  <c r="R1813" i="58"/>
  <c r="T1813" i="58" s="1"/>
  <c r="V1813" i="58" s="1"/>
  <c r="R1814" i="58"/>
  <c r="T1814" i="58" s="1"/>
  <c r="V1814" i="58" s="1"/>
  <c r="R1815" i="58"/>
  <c r="T1815" i="58" s="1"/>
  <c r="V1815" i="58" s="1"/>
  <c r="R1816" i="58"/>
  <c r="T1816" i="58" s="1"/>
  <c r="V1816" i="58" s="1"/>
  <c r="R1817" i="58"/>
  <c r="T1817" i="58" s="1"/>
  <c r="V1817" i="58" s="1"/>
  <c r="R1818" i="58"/>
  <c r="T1818" i="58" s="1"/>
  <c r="V1818" i="58" s="1"/>
  <c r="R1819" i="58"/>
  <c r="T1819" i="58" s="1"/>
  <c r="V1819" i="58" s="1"/>
  <c r="R1820" i="58"/>
  <c r="T1820" i="58" s="1"/>
  <c r="V1820" i="58" s="1"/>
  <c r="R1821" i="58"/>
  <c r="T1821" i="58" s="1"/>
  <c r="V1821" i="58" s="1"/>
  <c r="R1822" i="58"/>
  <c r="T1822" i="58" s="1"/>
  <c r="V1822" i="58" s="1"/>
  <c r="R1823" i="58"/>
  <c r="T1823" i="58" s="1"/>
  <c r="V1823" i="58" s="1"/>
  <c r="R1824" i="58"/>
  <c r="T1824" i="58" s="1"/>
  <c r="V1824" i="58" s="1"/>
  <c r="R1825" i="58"/>
  <c r="T1825" i="58" s="1"/>
  <c r="V1825" i="58" s="1"/>
  <c r="R1826" i="58"/>
  <c r="T1826" i="58" s="1"/>
  <c r="V1826" i="58" s="1"/>
  <c r="R1827" i="58"/>
  <c r="T1827" i="58" s="1"/>
  <c r="V1827" i="58" s="1"/>
  <c r="R1828" i="58"/>
  <c r="T1828" i="58" s="1"/>
  <c r="V1828" i="58" s="1"/>
  <c r="R1830" i="58"/>
  <c r="T1830" i="58" s="1"/>
  <c r="V1830" i="58" s="1"/>
  <c r="R1831" i="58"/>
  <c r="T1831" i="58" s="1"/>
  <c r="V1831" i="58" s="1"/>
  <c r="R1832" i="58"/>
  <c r="T1832" i="58" s="1"/>
  <c r="V1832" i="58" s="1"/>
  <c r="R1833" i="58"/>
  <c r="T1833" i="58" s="1"/>
  <c r="V1833" i="58" s="1"/>
  <c r="R1834" i="58"/>
  <c r="T1834" i="58" s="1"/>
  <c r="V1834" i="58" s="1"/>
  <c r="R1835" i="58"/>
  <c r="T1835" i="58" s="1"/>
  <c r="V1835" i="58" s="1"/>
  <c r="R1836" i="58"/>
  <c r="T1836" i="58" s="1"/>
  <c r="V1836" i="58" s="1"/>
  <c r="R1837" i="58"/>
  <c r="T1837" i="58" s="1"/>
  <c r="V1837" i="58" s="1"/>
  <c r="R1838" i="58"/>
  <c r="T1838" i="58" s="1"/>
  <c r="V1838" i="58" s="1"/>
  <c r="R1839" i="58"/>
  <c r="T1839" i="58" s="1"/>
  <c r="V1839" i="58" s="1"/>
  <c r="R1840" i="58"/>
  <c r="T1840" i="58" s="1"/>
  <c r="V1840" i="58" s="1"/>
  <c r="R1841" i="58"/>
  <c r="T1841" i="58" s="1"/>
  <c r="V1841" i="58" s="1"/>
  <c r="R1842" i="58"/>
  <c r="T1842" i="58" s="1"/>
  <c r="V1842" i="58" s="1"/>
  <c r="R1843" i="58"/>
  <c r="T1843" i="58" s="1"/>
  <c r="V1843" i="58" s="1"/>
  <c r="R1844" i="58"/>
  <c r="T1844" i="58" s="1"/>
  <c r="V1844" i="58" s="1"/>
  <c r="R1845" i="58"/>
  <c r="T1845" i="58" s="1"/>
  <c r="V1845" i="58" s="1"/>
  <c r="R1846" i="58"/>
  <c r="T1846" i="58" s="1"/>
  <c r="V1846" i="58" s="1"/>
  <c r="R1851" i="58"/>
  <c r="T1851" i="58" s="1"/>
  <c r="V1851" i="58" s="1"/>
  <c r="R1852" i="58"/>
  <c r="T1852" i="58" s="1"/>
  <c r="V1852" i="58" s="1"/>
  <c r="R1854" i="58"/>
  <c r="T1854" i="58" s="1"/>
  <c r="V1854" i="58" s="1"/>
  <c r="R1855" i="58"/>
  <c r="T1855" i="58" s="1"/>
  <c r="V1855" i="58" s="1"/>
  <c r="R1856" i="58"/>
  <c r="T1856" i="58" s="1"/>
  <c r="V1856" i="58" s="1"/>
  <c r="R1857" i="58"/>
  <c r="T1857" i="58" s="1"/>
  <c r="V1857" i="58" s="1"/>
  <c r="R1858" i="58"/>
  <c r="T1858" i="58" s="1"/>
  <c r="V1858" i="58" s="1"/>
  <c r="R1859" i="58"/>
  <c r="T1859" i="58" s="1"/>
  <c r="V1859" i="58" s="1"/>
  <c r="R1860" i="58"/>
  <c r="T1860" i="58" s="1"/>
  <c r="V1860" i="58" s="1"/>
  <c r="R1861" i="58"/>
  <c r="T1861" i="58" s="1"/>
  <c r="V1861" i="58" s="1"/>
  <c r="R1862" i="58"/>
  <c r="T1862" i="58" s="1"/>
  <c r="V1862" i="58" s="1"/>
  <c r="R1863" i="58"/>
  <c r="T1863" i="58" s="1"/>
  <c r="V1863" i="58" s="1"/>
  <c r="R1864" i="58"/>
  <c r="T1864" i="58" s="1"/>
  <c r="V1864" i="58" s="1"/>
  <c r="R1865" i="58"/>
  <c r="T1865" i="58" s="1"/>
  <c r="V1865" i="58" s="1"/>
  <c r="R1866" i="58"/>
  <c r="T1866" i="58" s="1"/>
  <c r="V1866" i="58" s="1"/>
  <c r="R1867" i="58"/>
  <c r="T1867" i="58" s="1"/>
  <c r="V1867" i="58" s="1"/>
  <c r="R1868" i="58"/>
  <c r="T1868" i="58" s="1"/>
  <c r="V1868" i="58" s="1"/>
  <c r="R1869" i="58"/>
  <c r="T1869" i="58" s="1"/>
  <c r="V1869" i="58" s="1"/>
  <c r="R1870" i="58"/>
  <c r="T1870" i="58" s="1"/>
  <c r="V1870" i="58" s="1"/>
  <c r="R1871" i="58"/>
  <c r="T1871" i="58" s="1"/>
  <c r="V1871" i="58" s="1"/>
  <c r="R1872" i="58"/>
  <c r="T1872" i="58" s="1"/>
  <c r="V1872" i="58" s="1"/>
  <c r="R1873" i="58"/>
  <c r="T1873" i="58" s="1"/>
  <c r="V1873" i="58" s="1"/>
  <c r="R1874" i="58"/>
  <c r="T1874" i="58" s="1"/>
  <c r="V1874" i="58" s="1"/>
  <c r="R1875" i="58"/>
  <c r="T1875" i="58" s="1"/>
  <c r="V1875" i="58" s="1"/>
  <c r="R1876" i="58"/>
  <c r="T1876" i="58" s="1"/>
  <c r="V1876" i="58" s="1"/>
  <c r="R1877" i="58"/>
  <c r="T1877" i="58" s="1"/>
  <c r="V1877" i="58" s="1"/>
  <c r="R1878" i="58"/>
  <c r="T1878" i="58" s="1"/>
  <c r="V1878" i="58" s="1"/>
  <c r="R1879" i="58"/>
  <c r="T1879" i="58" s="1"/>
  <c r="V1879" i="58" s="1"/>
  <c r="R1880" i="58"/>
  <c r="T1880" i="58" s="1"/>
  <c r="V1880" i="58" s="1"/>
  <c r="R1881" i="58"/>
  <c r="T1881" i="58" s="1"/>
  <c r="V1881" i="58" s="1"/>
  <c r="R1882" i="58"/>
  <c r="T1882" i="58" s="1"/>
  <c r="V1882" i="58" s="1"/>
  <c r="R1883" i="58"/>
  <c r="T1883" i="58" s="1"/>
  <c r="V1883" i="58" s="1"/>
  <c r="R1884" i="58"/>
  <c r="T1884" i="58" s="1"/>
  <c r="V1884" i="58" s="1"/>
  <c r="R1885" i="58"/>
  <c r="T1885" i="58" s="1"/>
  <c r="V1885" i="58" s="1"/>
  <c r="R1886" i="58"/>
  <c r="T1886" i="58" s="1"/>
  <c r="V1886" i="58" s="1"/>
  <c r="R1887" i="58"/>
  <c r="T1887" i="58" s="1"/>
  <c r="V1887" i="58" s="1"/>
  <c r="R1888" i="58"/>
  <c r="T1888" i="58" s="1"/>
  <c r="V1888" i="58" s="1"/>
  <c r="R1889" i="58"/>
  <c r="T1889" i="58" s="1"/>
  <c r="V1889" i="58" s="1"/>
  <c r="R1890" i="58"/>
  <c r="T1890" i="58" s="1"/>
  <c r="V1890" i="58" s="1"/>
  <c r="R1891" i="58"/>
  <c r="T1891" i="58" s="1"/>
  <c r="V1891" i="58" s="1"/>
  <c r="R1892" i="58"/>
  <c r="T1892" i="58" s="1"/>
  <c r="V1892" i="58" s="1"/>
  <c r="R1893" i="58"/>
  <c r="T1893" i="58" s="1"/>
  <c r="V1893" i="58" s="1"/>
  <c r="R1894" i="58"/>
  <c r="T1894" i="58" s="1"/>
  <c r="V1894" i="58" s="1"/>
  <c r="R1895" i="58"/>
  <c r="T1895" i="58" s="1"/>
  <c r="V1895" i="58" s="1"/>
  <c r="R1896" i="58"/>
  <c r="T1896" i="58" s="1"/>
  <c r="V1896" i="58" s="1"/>
  <c r="R1897" i="58"/>
  <c r="T1897" i="58" s="1"/>
  <c r="V1897" i="58" s="1"/>
  <c r="R1898" i="58"/>
  <c r="T1898" i="58" s="1"/>
  <c r="V1898" i="58" s="1"/>
  <c r="R1899" i="58"/>
  <c r="T1899" i="58" s="1"/>
  <c r="V1899" i="58" s="1"/>
  <c r="R1900" i="58"/>
  <c r="T1900" i="58" s="1"/>
  <c r="V1900" i="58" s="1"/>
  <c r="R1901" i="58"/>
  <c r="T1901" i="58" s="1"/>
  <c r="V1901" i="58" s="1"/>
  <c r="R1902" i="58"/>
  <c r="T1902" i="58" s="1"/>
  <c r="V1902" i="58" s="1"/>
  <c r="R1903" i="58"/>
  <c r="T1903" i="58" s="1"/>
  <c r="V1903" i="58" s="1"/>
  <c r="R1904" i="58"/>
  <c r="T1904" i="58" s="1"/>
  <c r="V1904" i="58" s="1"/>
  <c r="R1905" i="58"/>
  <c r="T1905" i="58" s="1"/>
  <c r="V1905" i="58" s="1"/>
  <c r="R1906" i="58"/>
  <c r="T1906" i="58" s="1"/>
  <c r="V1906" i="58" s="1"/>
  <c r="R1907" i="58"/>
  <c r="T1907" i="58" s="1"/>
  <c r="V1907" i="58" s="1"/>
  <c r="R1908" i="58"/>
  <c r="T1908" i="58" s="1"/>
  <c r="V1908" i="58" s="1"/>
  <c r="R1909" i="58"/>
  <c r="T1909" i="58" s="1"/>
  <c r="V1909" i="58" s="1"/>
  <c r="R1910" i="58"/>
  <c r="T1910" i="58" s="1"/>
  <c r="V1910" i="58" s="1"/>
  <c r="R1911" i="58"/>
  <c r="T1911" i="58" s="1"/>
  <c r="V1911" i="58" s="1"/>
  <c r="R1912" i="58"/>
  <c r="T1912" i="58" s="1"/>
  <c r="V1912" i="58" s="1"/>
  <c r="R1913" i="58"/>
  <c r="T1913" i="58" s="1"/>
  <c r="V1913" i="58" s="1"/>
  <c r="R1914" i="58"/>
  <c r="T1914" i="58" s="1"/>
  <c r="V1914" i="58" s="1"/>
  <c r="R1915" i="58"/>
  <c r="T1915" i="58" s="1"/>
  <c r="V1915" i="58" s="1"/>
  <c r="R1916" i="58"/>
  <c r="T1916" i="58" s="1"/>
  <c r="V1916" i="58" s="1"/>
  <c r="R1917" i="58"/>
  <c r="T1917" i="58" s="1"/>
  <c r="V1917" i="58" s="1"/>
  <c r="R1918" i="58"/>
  <c r="T1918" i="58" s="1"/>
  <c r="V1918" i="58" s="1"/>
  <c r="R1919" i="58"/>
  <c r="T1919" i="58" s="1"/>
  <c r="V1919" i="58" s="1"/>
  <c r="R1920" i="58"/>
  <c r="T1920" i="58" s="1"/>
  <c r="V1920" i="58" s="1"/>
  <c r="R1921" i="58"/>
  <c r="T1921" i="58" s="1"/>
  <c r="V1921" i="58" s="1"/>
  <c r="R1922" i="58"/>
  <c r="T1922" i="58" s="1"/>
  <c r="V1922" i="58" s="1"/>
  <c r="R1923" i="58"/>
  <c r="T1923" i="58" s="1"/>
  <c r="V1923" i="58" s="1"/>
  <c r="R1924" i="58"/>
  <c r="T1924" i="58" s="1"/>
  <c r="V1924" i="58" s="1"/>
  <c r="R1925" i="58"/>
  <c r="T1925" i="58" s="1"/>
  <c r="V1925" i="58" s="1"/>
  <c r="R1926" i="58"/>
  <c r="T1926" i="58" s="1"/>
  <c r="V1926" i="58" s="1"/>
  <c r="R1927" i="58"/>
  <c r="T1927" i="58" s="1"/>
  <c r="V1927" i="58" s="1"/>
  <c r="R1928" i="58"/>
  <c r="T1928" i="58" s="1"/>
  <c r="V1928" i="58" s="1"/>
  <c r="R1929" i="58"/>
  <c r="T1929" i="58" s="1"/>
  <c r="V1929" i="58" s="1"/>
  <c r="R1930" i="58"/>
  <c r="T1930" i="58" s="1"/>
  <c r="V1930" i="58" s="1"/>
  <c r="R1931" i="58"/>
  <c r="T1931" i="58" s="1"/>
  <c r="V1931" i="58" s="1"/>
  <c r="R1932" i="58"/>
  <c r="T1932" i="58" s="1"/>
  <c r="V1932" i="58" s="1"/>
  <c r="R1933" i="58"/>
  <c r="T1933" i="58" s="1"/>
  <c r="V1933" i="58" s="1"/>
  <c r="R1934" i="58"/>
  <c r="T1934" i="58" s="1"/>
  <c r="V1934" i="58" s="1"/>
  <c r="R1935" i="58"/>
  <c r="T1935" i="58" s="1"/>
  <c r="V1935" i="58" s="1"/>
  <c r="R1936" i="58"/>
  <c r="T1936" i="58" s="1"/>
  <c r="V1936" i="58" s="1"/>
  <c r="R1937" i="58"/>
  <c r="T1937" i="58" s="1"/>
  <c r="V1937" i="58" s="1"/>
  <c r="R1938" i="58"/>
  <c r="T1938" i="58" s="1"/>
  <c r="V1938" i="58" s="1"/>
  <c r="R1939" i="58"/>
  <c r="T1939" i="58" s="1"/>
  <c r="V1939" i="58" s="1"/>
  <c r="R1940" i="58"/>
  <c r="T1940" i="58" s="1"/>
  <c r="V1940" i="58" s="1"/>
  <c r="R1941" i="58"/>
  <c r="T1941" i="58" s="1"/>
  <c r="V1941" i="58" s="1"/>
  <c r="R1942" i="58"/>
  <c r="T1942" i="58" s="1"/>
  <c r="V1942" i="58" s="1"/>
  <c r="R1943" i="58"/>
  <c r="T1943" i="58" s="1"/>
  <c r="V1943" i="58" s="1"/>
  <c r="R1944" i="58"/>
  <c r="T1944" i="58" s="1"/>
  <c r="V1944" i="58" s="1"/>
  <c r="R1945" i="58"/>
  <c r="T1945" i="58" s="1"/>
  <c r="V1945" i="58" s="1"/>
  <c r="R1946" i="58"/>
  <c r="T1946" i="58" s="1"/>
  <c r="V1946" i="58" s="1"/>
  <c r="R1947" i="58"/>
  <c r="T1947" i="58" s="1"/>
  <c r="V1947" i="58" s="1"/>
  <c r="R1948" i="58"/>
  <c r="T1948" i="58" s="1"/>
  <c r="V1948" i="58" s="1"/>
  <c r="R1949" i="58"/>
  <c r="T1949" i="58" s="1"/>
  <c r="V1949" i="58" s="1"/>
  <c r="R1950" i="58"/>
  <c r="T1950" i="58" s="1"/>
  <c r="V1950" i="58" s="1"/>
  <c r="R1955" i="58"/>
  <c r="T1955" i="58" s="1"/>
  <c r="V1955" i="58" s="1"/>
  <c r="R1956" i="58"/>
  <c r="T1956" i="58" s="1"/>
  <c r="V1956" i="58" s="1"/>
  <c r="R1957" i="58"/>
  <c r="T1957" i="58" s="1"/>
  <c r="V1957" i="58" s="1"/>
  <c r="R1958" i="58"/>
  <c r="T1958" i="58" s="1"/>
  <c r="V1958" i="58" s="1"/>
  <c r="R1959" i="58"/>
  <c r="T1959" i="58" s="1"/>
  <c r="V1959" i="58" s="1"/>
  <c r="R1960" i="58"/>
  <c r="T1960" i="58" s="1"/>
  <c r="V1960" i="58" s="1"/>
  <c r="R1961" i="58"/>
  <c r="T1961" i="58" s="1"/>
  <c r="V1961" i="58" s="1"/>
  <c r="R1962" i="58"/>
  <c r="T1962" i="58" s="1"/>
  <c r="V1962" i="58" s="1"/>
  <c r="R1963" i="58"/>
  <c r="T1963" i="58" s="1"/>
  <c r="V1963" i="58" s="1"/>
  <c r="R1964" i="58"/>
  <c r="T1964" i="58" s="1"/>
  <c r="V1964" i="58" s="1"/>
  <c r="R1965" i="58"/>
  <c r="T1965" i="58" s="1"/>
  <c r="V1965" i="58" s="1"/>
  <c r="R1966" i="58"/>
  <c r="T1966" i="58" s="1"/>
  <c r="V1966" i="58" s="1"/>
  <c r="R1967" i="58"/>
  <c r="T1967" i="58" s="1"/>
  <c r="V1967" i="58" s="1"/>
  <c r="R1968" i="58"/>
  <c r="T1968" i="58" s="1"/>
  <c r="V1968" i="58" s="1"/>
  <c r="R1969" i="58"/>
  <c r="T1969" i="58" s="1"/>
  <c r="V1969" i="58" s="1"/>
  <c r="R1970" i="58"/>
  <c r="T1970" i="58" s="1"/>
  <c r="V1970" i="58" s="1"/>
  <c r="R1971" i="58"/>
  <c r="T1971" i="58" s="1"/>
  <c r="V1971" i="58" s="1"/>
  <c r="R1972" i="58"/>
  <c r="T1972" i="58" s="1"/>
  <c r="V1972" i="58" s="1"/>
  <c r="R1980" i="58"/>
  <c r="T1980" i="58" s="1"/>
  <c r="V1980" i="58" s="1"/>
  <c r="R1981" i="58"/>
  <c r="T1981" i="58" s="1"/>
  <c r="V1981" i="58" s="1"/>
  <c r="R1982" i="58"/>
  <c r="T1982" i="58" s="1"/>
  <c r="V1982" i="58" s="1"/>
  <c r="R1984" i="58"/>
  <c r="T1984" i="58" s="1"/>
  <c r="V1984" i="58" s="1"/>
  <c r="R1986" i="58"/>
  <c r="T1986" i="58" s="1"/>
  <c r="V1986" i="58" s="1"/>
  <c r="R1987" i="58"/>
  <c r="T1987" i="58" s="1"/>
  <c r="V1987" i="58" s="1"/>
  <c r="R1989" i="58"/>
  <c r="T1989" i="58" s="1"/>
  <c r="V1989" i="58" s="1"/>
  <c r="R1991" i="58"/>
  <c r="T1991" i="58" s="1"/>
  <c r="V1991" i="58" s="1"/>
  <c r="R1992" i="58"/>
  <c r="T1992" i="58" s="1"/>
  <c r="V1992" i="58" s="1"/>
  <c r="R1994" i="58"/>
  <c r="T1994" i="58" s="1"/>
  <c r="V1994" i="58" s="1"/>
  <c r="R1995" i="58"/>
  <c r="T1995" i="58" s="1"/>
  <c r="V1995" i="58" s="1"/>
  <c r="R1996" i="58"/>
  <c r="T1996" i="58" s="1"/>
  <c r="V1996" i="58" s="1"/>
  <c r="R1997" i="58"/>
  <c r="T1997" i="58" s="1"/>
  <c r="V1997" i="58" s="1"/>
  <c r="R1998" i="58"/>
  <c r="T1998" i="58" s="1"/>
  <c r="V1998" i="58" s="1"/>
  <c r="R1999" i="58"/>
  <c r="T1999" i="58" s="1"/>
  <c r="V1999" i="58" s="1"/>
  <c r="R2000" i="58"/>
  <c r="T2000" i="58" s="1"/>
  <c r="V2000" i="58" s="1"/>
  <c r="R2001" i="58"/>
  <c r="T2001" i="58" s="1"/>
  <c r="V2001" i="58" s="1"/>
  <c r="R2002" i="58"/>
  <c r="T2002" i="58" s="1"/>
  <c r="V2002" i="58" s="1"/>
  <c r="R2003" i="58"/>
  <c r="T2003" i="58" s="1"/>
  <c r="V2003" i="58" s="1"/>
  <c r="R2004" i="58"/>
  <c r="T2004" i="58" s="1"/>
  <c r="V2004" i="58" s="1"/>
  <c r="R2005" i="58"/>
  <c r="T2005" i="58" s="1"/>
  <c r="V2005" i="58" s="1"/>
  <c r="R2006" i="58"/>
  <c r="T2006" i="58" s="1"/>
  <c r="V2006" i="58" s="1"/>
  <c r="R2007" i="58"/>
  <c r="T2007" i="58" s="1"/>
  <c r="V2007" i="58" s="1"/>
  <c r="R2008" i="58"/>
  <c r="T2008" i="58" s="1"/>
  <c r="V2008" i="58" s="1"/>
  <c r="R2009" i="58"/>
  <c r="T2009" i="58" s="1"/>
  <c r="V2009" i="58" s="1"/>
  <c r="R2010" i="58"/>
  <c r="T2010" i="58" s="1"/>
  <c r="V2010" i="58" s="1"/>
  <c r="R2011" i="58"/>
  <c r="T2011" i="58" s="1"/>
  <c r="V2011" i="58" s="1"/>
  <c r="R2012" i="58"/>
  <c r="T2012" i="58" s="1"/>
  <c r="V2012" i="58" s="1"/>
  <c r="R2013" i="58"/>
  <c r="T2013" i="58" s="1"/>
  <c r="V2013" i="58" s="1"/>
  <c r="R2014" i="58"/>
  <c r="T2014" i="58" s="1"/>
  <c r="V2014" i="58" s="1"/>
  <c r="R2015" i="58"/>
  <c r="T2015" i="58" s="1"/>
  <c r="V2015" i="58" s="1"/>
  <c r="R2016" i="58"/>
  <c r="T2016" i="58" s="1"/>
  <c r="V2016" i="58" s="1"/>
  <c r="R2017" i="58"/>
  <c r="T2017" i="58" s="1"/>
  <c r="V2017" i="58" s="1"/>
  <c r="R2018" i="58"/>
  <c r="T2018" i="58" s="1"/>
  <c r="V2018" i="58" s="1"/>
  <c r="R2019" i="58"/>
  <c r="T2019" i="58" s="1"/>
  <c r="V2019" i="58" s="1"/>
  <c r="R2020" i="58"/>
  <c r="T2020" i="58" s="1"/>
  <c r="V2020" i="58" s="1"/>
  <c r="R2021" i="58"/>
  <c r="T2021" i="58" s="1"/>
  <c r="V2021" i="58" s="1"/>
  <c r="R2022" i="58"/>
  <c r="T2022" i="58" s="1"/>
  <c r="V2022" i="58" s="1"/>
  <c r="R2023" i="58"/>
  <c r="T2023" i="58" s="1"/>
  <c r="V2023" i="58" s="1"/>
  <c r="R2024" i="58"/>
  <c r="T2024" i="58" s="1"/>
  <c r="V2024" i="58" s="1"/>
  <c r="R2025" i="58"/>
  <c r="T2025" i="58" s="1"/>
  <c r="V2025" i="58" s="1"/>
  <c r="R2026" i="58"/>
  <c r="T2026" i="58" s="1"/>
  <c r="V2026" i="58" s="1"/>
  <c r="R2027" i="58"/>
  <c r="T2027" i="58" s="1"/>
  <c r="V2027" i="58" s="1"/>
  <c r="R2028" i="58"/>
  <c r="T2028" i="58" s="1"/>
  <c r="V2028" i="58" s="1"/>
  <c r="R2029" i="58"/>
  <c r="T2029" i="58" s="1"/>
  <c r="V2029" i="58" s="1"/>
  <c r="R2030" i="58"/>
  <c r="T2030" i="58" s="1"/>
  <c r="V2030" i="58" s="1"/>
  <c r="R2031" i="58"/>
  <c r="T2031" i="58" s="1"/>
  <c r="V2031" i="58" s="1"/>
  <c r="R2032" i="58"/>
  <c r="T2032" i="58" s="1"/>
  <c r="V2032" i="58" s="1"/>
  <c r="R2033" i="58"/>
  <c r="T2033" i="58" s="1"/>
  <c r="V2033" i="58" s="1"/>
  <c r="R2034" i="58"/>
  <c r="T2034" i="58" s="1"/>
  <c r="V2034" i="58" s="1"/>
  <c r="R2035" i="58"/>
  <c r="T2035" i="58" s="1"/>
  <c r="V2035" i="58" s="1"/>
  <c r="R2036" i="58"/>
  <c r="T2036" i="58" s="1"/>
  <c r="V2036" i="58" s="1"/>
  <c r="R2037" i="58"/>
  <c r="T2037" i="58" s="1"/>
  <c r="V2037" i="58" s="1"/>
  <c r="R2038" i="58"/>
  <c r="T2038" i="58" s="1"/>
  <c r="V2038" i="58" s="1"/>
  <c r="R2039" i="58"/>
  <c r="T2039" i="58" s="1"/>
  <c r="V2039" i="58" s="1"/>
  <c r="R2040" i="58"/>
  <c r="T2040" i="58" s="1"/>
  <c r="V2040" i="58" s="1"/>
  <c r="R2041" i="58"/>
  <c r="T2041" i="58" s="1"/>
  <c r="V2041" i="58" s="1"/>
  <c r="R2042" i="58"/>
  <c r="T2042" i="58" s="1"/>
  <c r="V2042" i="58" s="1"/>
  <c r="R2043" i="58"/>
  <c r="T2043" i="58" s="1"/>
  <c r="V2043" i="58" s="1"/>
  <c r="R2044" i="58"/>
  <c r="T2044" i="58" s="1"/>
  <c r="V2044" i="58" s="1"/>
  <c r="R2045" i="58"/>
  <c r="T2045" i="58" s="1"/>
  <c r="V2045" i="58" s="1"/>
  <c r="R2046" i="58"/>
  <c r="T2046" i="58" s="1"/>
  <c r="V2046" i="58" s="1"/>
  <c r="R2047" i="58"/>
  <c r="T2047" i="58" s="1"/>
  <c r="V2047" i="58" s="1"/>
  <c r="R2048" i="58"/>
  <c r="T2048" i="58" s="1"/>
  <c r="V2048" i="58" s="1"/>
  <c r="R2049" i="58"/>
  <c r="T2049" i="58" s="1"/>
  <c r="V2049" i="58" s="1"/>
  <c r="R2050" i="58"/>
  <c r="T2050" i="58" s="1"/>
  <c r="V2050" i="58" s="1"/>
  <c r="R2051" i="58"/>
  <c r="T2051" i="58" s="1"/>
  <c r="V2051" i="58" s="1"/>
  <c r="R2052" i="58"/>
  <c r="T2052" i="58" s="1"/>
  <c r="V2052" i="58" s="1"/>
  <c r="R2053" i="58"/>
  <c r="T2053" i="58" s="1"/>
  <c r="V2053" i="58" s="1"/>
  <c r="R2054" i="58"/>
  <c r="T2054" i="58" s="1"/>
  <c r="V2054" i="58" s="1"/>
  <c r="R2055" i="58"/>
  <c r="T2055" i="58" s="1"/>
  <c r="V2055" i="58" s="1"/>
  <c r="R2056" i="58"/>
  <c r="T2056" i="58" s="1"/>
  <c r="V2056" i="58" s="1"/>
  <c r="R2057" i="58"/>
  <c r="T2057" i="58" s="1"/>
  <c r="V2057" i="58" s="1"/>
  <c r="R2058" i="58"/>
  <c r="T2058" i="58" s="1"/>
  <c r="V2058" i="58" s="1"/>
  <c r="R2059" i="58"/>
  <c r="T2059" i="58" s="1"/>
  <c r="V2059" i="58" s="1"/>
  <c r="R2060" i="58"/>
  <c r="T2060" i="58" s="1"/>
  <c r="V2060" i="58" s="1"/>
  <c r="R2061" i="58"/>
  <c r="T2061" i="58" s="1"/>
  <c r="V2061" i="58" s="1"/>
  <c r="R2062" i="58"/>
  <c r="T2062" i="58" s="1"/>
  <c r="V2062" i="58" s="1"/>
  <c r="R2063" i="58"/>
  <c r="T2063" i="58" s="1"/>
  <c r="V2063" i="58" s="1"/>
  <c r="R2064" i="58"/>
  <c r="T2064" i="58" s="1"/>
  <c r="V2064" i="58" s="1"/>
  <c r="R2065" i="58"/>
  <c r="T2065" i="58" s="1"/>
  <c r="V2065" i="58" s="1"/>
  <c r="R2066" i="58"/>
  <c r="T2066" i="58" s="1"/>
  <c r="V2066" i="58" s="1"/>
  <c r="R2067" i="58"/>
  <c r="T2067" i="58" s="1"/>
  <c r="V2067" i="58" s="1"/>
  <c r="R2068" i="58"/>
  <c r="T2068" i="58" s="1"/>
  <c r="V2068" i="58" s="1"/>
  <c r="R2069" i="58"/>
  <c r="T2069" i="58" s="1"/>
  <c r="V2069" i="58" s="1"/>
  <c r="R2070" i="58"/>
  <c r="T2070" i="58" s="1"/>
  <c r="V2070" i="58" s="1"/>
  <c r="R2071" i="58"/>
  <c r="T2071" i="58" s="1"/>
  <c r="V2071" i="58" s="1"/>
  <c r="R2072" i="58"/>
  <c r="T2072" i="58" s="1"/>
  <c r="V2072" i="58" s="1"/>
  <c r="R2073" i="58"/>
  <c r="T2073" i="58" s="1"/>
  <c r="V2073" i="58" s="1"/>
  <c r="R2074" i="58"/>
  <c r="T2074" i="58" s="1"/>
  <c r="V2074" i="58" s="1"/>
  <c r="R2075" i="58"/>
  <c r="T2075" i="58" s="1"/>
  <c r="V2075" i="58" s="1"/>
  <c r="R2076" i="58"/>
  <c r="T2076" i="58" s="1"/>
  <c r="V2076" i="58" s="1"/>
  <c r="R2077" i="58"/>
  <c r="T2077" i="58" s="1"/>
  <c r="V2077" i="58" s="1"/>
  <c r="R2078" i="58"/>
  <c r="T2078" i="58" s="1"/>
  <c r="V2078" i="58" s="1"/>
  <c r="R2079" i="58"/>
  <c r="T2079" i="58" s="1"/>
  <c r="V2079" i="58" s="1"/>
  <c r="R2080" i="58"/>
  <c r="T2080" i="58" s="1"/>
  <c r="V2080" i="58" s="1"/>
  <c r="R2081" i="58"/>
  <c r="T2081" i="58" s="1"/>
  <c r="V2081" i="58" s="1"/>
  <c r="R2082" i="58"/>
  <c r="T2082" i="58" s="1"/>
  <c r="V2082" i="58" s="1"/>
  <c r="R2083" i="58"/>
  <c r="T2083" i="58" s="1"/>
  <c r="V2083" i="58" s="1"/>
  <c r="R2084" i="58"/>
  <c r="T2084" i="58" s="1"/>
  <c r="V2084" i="58" s="1"/>
  <c r="R2085" i="58"/>
  <c r="T2085" i="58" s="1"/>
  <c r="V2085" i="58" s="1"/>
  <c r="R2086" i="58"/>
  <c r="T2086" i="58" s="1"/>
  <c r="V2086" i="58" s="1"/>
  <c r="R2087" i="58"/>
  <c r="T2087" i="58" s="1"/>
  <c r="V2087" i="58" s="1"/>
  <c r="R2088" i="58"/>
  <c r="T2088" i="58" s="1"/>
  <c r="V2088" i="58" s="1"/>
  <c r="R2089" i="58"/>
  <c r="T2089" i="58" s="1"/>
  <c r="V2089" i="58" s="1"/>
  <c r="R2090" i="58"/>
  <c r="T2090" i="58" s="1"/>
  <c r="V2090" i="58" s="1"/>
  <c r="R2091" i="58"/>
  <c r="T2091" i="58" s="1"/>
  <c r="V2091" i="58" s="1"/>
  <c r="R2092" i="58"/>
  <c r="T2092" i="58" s="1"/>
  <c r="V2092" i="58" s="1"/>
  <c r="R2093" i="58"/>
  <c r="T2093" i="58" s="1"/>
  <c r="V2093" i="58" s="1"/>
  <c r="R2094" i="58"/>
  <c r="T2094" i="58" s="1"/>
  <c r="V2094" i="58" s="1"/>
  <c r="R2095" i="58"/>
  <c r="T2095" i="58" s="1"/>
  <c r="V2095" i="58" s="1"/>
  <c r="R2096" i="58"/>
  <c r="T2096" i="58" s="1"/>
  <c r="V2096" i="58" s="1"/>
  <c r="R2097" i="58"/>
  <c r="T2097" i="58" s="1"/>
  <c r="V2097" i="58" s="1"/>
  <c r="R2098" i="58"/>
  <c r="T2098" i="58" s="1"/>
  <c r="V2098" i="58" s="1"/>
  <c r="R2099" i="58"/>
  <c r="T2099" i="58" s="1"/>
  <c r="V2099" i="58" s="1"/>
  <c r="R2100" i="58"/>
  <c r="T2100" i="58" s="1"/>
  <c r="V2100" i="58" s="1"/>
  <c r="R2101" i="58"/>
  <c r="T2101" i="58" s="1"/>
  <c r="V2101" i="58" s="1"/>
  <c r="R2102" i="58"/>
  <c r="T2102" i="58" s="1"/>
  <c r="V2102" i="58" s="1"/>
  <c r="R2103" i="58"/>
  <c r="T2103" i="58" s="1"/>
  <c r="V2103" i="58" s="1"/>
  <c r="R2104" i="58"/>
  <c r="T2104" i="58" s="1"/>
  <c r="V2104" i="58" s="1"/>
  <c r="R2105" i="58"/>
  <c r="T2105" i="58" s="1"/>
  <c r="V2105" i="58" s="1"/>
  <c r="R2106" i="58"/>
  <c r="T2106" i="58" s="1"/>
  <c r="V2106" i="58" s="1"/>
  <c r="R2107" i="58"/>
  <c r="T2107" i="58" s="1"/>
  <c r="V2107" i="58" s="1"/>
  <c r="R2108" i="58"/>
  <c r="T2108" i="58" s="1"/>
  <c r="V2108" i="58" s="1"/>
  <c r="R2109" i="58"/>
  <c r="T2109" i="58" s="1"/>
  <c r="V2109" i="58" s="1"/>
  <c r="R2110" i="58"/>
  <c r="T2110" i="58" s="1"/>
  <c r="V2110" i="58" s="1"/>
  <c r="R2111" i="58"/>
  <c r="T2111" i="58" s="1"/>
  <c r="V2111" i="58" s="1"/>
  <c r="R2112" i="58"/>
  <c r="T2112" i="58" s="1"/>
  <c r="V2112" i="58" s="1"/>
  <c r="R2113" i="58"/>
  <c r="T2113" i="58" s="1"/>
  <c r="V2113" i="58" s="1"/>
  <c r="R2114" i="58"/>
  <c r="T2114" i="58" s="1"/>
  <c r="V2114" i="58" s="1"/>
  <c r="R2115" i="58"/>
  <c r="T2115" i="58" s="1"/>
  <c r="V2115" i="58" s="1"/>
  <c r="R2116" i="58"/>
  <c r="T2116" i="58" s="1"/>
  <c r="V2116" i="58" s="1"/>
  <c r="R2117" i="58"/>
  <c r="T2117" i="58" s="1"/>
  <c r="V2117" i="58" s="1"/>
  <c r="R2118" i="58"/>
  <c r="T2118" i="58" s="1"/>
  <c r="V2118" i="58" s="1"/>
  <c r="R2119" i="58"/>
  <c r="T2119" i="58" s="1"/>
  <c r="V2119" i="58" s="1"/>
  <c r="R2120" i="58"/>
  <c r="T2120" i="58" s="1"/>
  <c r="V2120" i="58" s="1"/>
  <c r="R2121" i="58"/>
  <c r="T2121" i="58" s="1"/>
  <c r="V2121" i="58" s="1"/>
  <c r="R2122" i="58"/>
  <c r="T2122" i="58" s="1"/>
  <c r="V2122" i="58" s="1"/>
  <c r="R2123" i="58"/>
  <c r="T2123" i="58" s="1"/>
  <c r="V2123" i="58" s="1"/>
  <c r="R2124" i="58"/>
  <c r="T2124" i="58" s="1"/>
  <c r="V2124" i="58" s="1"/>
  <c r="R2125" i="58"/>
  <c r="T2125" i="58" s="1"/>
  <c r="V2125" i="58" s="1"/>
  <c r="R2126" i="58"/>
  <c r="T2126" i="58" s="1"/>
  <c r="V2126" i="58" s="1"/>
  <c r="R2127" i="58"/>
  <c r="T2127" i="58" s="1"/>
  <c r="V2127" i="58" s="1"/>
  <c r="R2128" i="58"/>
  <c r="T2128" i="58" s="1"/>
  <c r="V2128" i="58" s="1"/>
  <c r="R2129" i="58"/>
  <c r="T2129" i="58" s="1"/>
  <c r="V2129" i="58" s="1"/>
  <c r="R2130" i="58"/>
  <c r="T2130" i="58" s="1"/>
  <c r="V2130" i="58" s="1"/>
  <c r="R2131" i="58"/>
  <c r="T2131" i="58" s="1"/>
  <c r="V2131" i="58" s="1"/>
  <c r="R2132" i="58"/>
  <c r="T2132" i="58" s="1"/>
  <c r="V2132" i="58" s="1"/>
  <c r="R2133" i="58"/>
  <c r="T2133" i="58" s="1"/>
  <c r="V2133" i="58" s="1"/>
  <c r="R2134" i="58"/>
  <c r="T2134" i="58" s="1"/>
  <c r="V2134" i="58" s="1"/>
  <c r="R2135" i="58"/>
  <c r="T2135" i="58" s="1"/>
  <c r="V2135" i="58" s="1"/>
  <c r="R2136" i="58"/>
  <c r="T2136" i="58" s="1"/>
  <c r="V2136" i="58" s="1"/>
  <c r="R2137" i="58"/>
  <c r="T2137" i="58" s="1"/>
  <c r="V2137" i="58" s="1"/>
  <c r="R2138" i="58"/>
  <c r="T2138" i="58" s="1"/>
  <c r="V2138" i="58" s="1"/>
  <c r="R2139" i="58"/>
  <c r="T2139" i="58" s="1"/>
  <c r="V2139" i="58" s="1"/>
  <c r="R2140" i="58"/>
  <c r="T2140" i="58" s="1"/>
  <c r="V2140" i="58" s="1"/>
  <c r="R2141" i="58"/>
  <c r="T2141" i="58" s="1"/>
  <c r="V2141" i="58" s="1"/>
  <c r="R2142" i="58"/>
  <c r="T2142" i="58" s="1"/>
  <c r="V2142" i="58" s="1"/>
  <c r="R2143" i="58"/>
  <c r="T2143" i="58" s="1"/>
  <c r="V2143" i="58" s="1"/>
  <c r="R2144" i="58"/>
  <c r="T2144" i="58" s="1"/>
  <c r="V2144" i="58" s="1"/>
  <c r="R2145" i="58"/>
  <c r="T2145" i="58" s="1"/>
  <c r="V2145" i="58" s="1"/>
  <c r="R2146" i="58"/>
  <c r="T2146" i="58" s="1"/>
  <c r="V2146" i="58" s="1"/>
  <c r="R2147" i="58"/>
  <c r="T2147" i="58" s="1"/>
  <c r="V2147" i="58" s="1"/>
  <c r="R2148" i="58"/>
  <c r="T2148" i="58" s="1"/>
  <c r="V2148" i="58" s="1"/>
  <c r="R2149" i="58"/>
  <c r="T2149" i="58" s="1"/>
  <c r="V2149" i="58" s="1"/>
  <c r="R2150" i="58"/>
  <c r="T2150" i="58" s="1"/>
  <c r="V2150" i="58" s="1"/>
  <c r="R2151" i="58"/>
  <c r="T2151" i="58" s="1"/>
  <c r="V2151" i="58" s="1"/>
  <c r="R2152" i="58"/>
  <c r="T2152" i="58" s="1"/>
  <c r="V2152" i="58" s="1"/>
  <c r="R2153" i="58"/>
  <c r="T2153" i="58" s="1"/>
  <c r="V2153" i="58" s="1"/>
  <c r="R2154" i="58"/>
  <c r="T2154" i="58" s="1"/>
  <c r="V2154" i="58" s="1"/>
  <c r="R2155" i="58"/>
  <c r="T2155" i="58" s="1"/>
  <c r="V2155" i="58" s="1"/>
  <c r="R2156" i="58"/>
  <c r="T2156" i="58" s="1"/>
  <c r="V2156" i="58" s="1"/>
  <c r="R2157" i="58"/>
  <c r="T2157" i="58" s="1"/>
  <c r="V2157" i="58" s="1"/>
  <c r="R2158" i="58"/>
  <c r="T2158" i="58" s="1"/>
  <c r="V2158" i="58" s="1"/>
  <c r="R2159" i="58"/>
  <c r="T2159" i="58" s="1"/>
  <c r="V2159" i="58" s="1"/>
  <c r="R2160" i="58"/>
  <c r="T2160" i="58" s="1"/>
  <c r="V2160" i="58" s="1"/>
  <c r="R2161" i="58"/>
  <c r="T2161" i="58" s="1"/>
  <c r="V2161" i="58" s="1"/>
  <c r="R2162" i="58"/>
  <c r="T2162" i="58" s="1"/>
  <c r="V2162" i="58" s="1"/>
  <c r="R2163" i="58"/>
  <c r="T2163" i="58" s="1"/>
  <c r="V2163" i="58" s="1"/>
  <c r="R2164" i="58"/>
  <c r="T2164" i="58" s="1"/>
  <c r="V2164" i="58" s="1"/>
  <c r="R2165" i="58"/>
  <c r="T2165" i="58" s="1"/>
  <c r="V2165" i="58" s="1"/>
  <c r="R2166" i="58"/>
  <c r="T2166" i="58" s="1"/>
  <c r="V2166" i="58" s="1"/>
  <c r="R2167" i="58"/>
  <c r="T2167" i="58" s="1"/>
  <c r="V2167" i="58" s="1"/>
  <c r="R2168" i="58"/>
  <c r="T2168" i="58" s="1"/>
  <c r="V2168" i="58" s="1"/>
  <c r="R2169" i="58"/>
  <c r="T2169" i="58" s="1"/>
  <c r="V2169" i="58" s="1"/>
  <c r="R2170" i="58"/>
  <c r="T2170" i="58" s="1"/>
  <c r="V2170" i="58" s="1"/>
  <c r="R2171" i="58"/>
  <c r="T2171" i="58" s="1"/>
  <c r="V2171" i="58" s="1"/>
  <c r="R2172" i="58"/>
  <c r="T2172" i="58" s="1"/>
  <c r="V2172" i="58" s="1"/>
  <c r="R2173" i="58"/>
  <c r="T2173" i="58" s="1"/>
  <c r="V2173" i="58" s="1"/>
  <c r="R2174" i="58"/>
  <c r="T2174" i="58" s="1"/>
  <c r="V2174" i="58" s="1"/>
  <c r="R2175" i="58"/>
  <c r="T2175" i="58" s="1"/>
  <c r="V2175" i="58" s="1"/>
  <c r="R2176" i="58"/>
  <c r="T2176" i="58" s="1"/>
  <c r="V2176" i="58" s="1"/>
  <c r="R2177" i="58"/>
  <c r="T2177" i="58" s="1"/>
  <c r="V2177" i="58" s="1"/>
  <c r="R2178" i="58"/>
  <c r="T2178" i="58" s="1"/>
  <c r="V2178" i="58" s="1"/>
  <c r="R2179" i="58"/>
  <c r="T2179" i="58" s="1"/>
  <c r="V2179" i="58" s="1"/>
  <c r="R2180" i="58"/>
  <c r="T2180" i="58" s="1"/>
  <c r="V2180" i="58" s="1"/>
  <c r="R2181" i="58"/>
  <c r="T2181" i="58" s="1"/>
  <c r="V2181" i="58" s="1"/>
  <c r="R2182" i="58"/>
  <c r="T2182" i="58" s="1"/>
  <c r="V2182" i="58" s="1"/>
  <c r="R2183" i="58"/>
  <c r="T2183" i="58" s="1"/>
  <c r="V2183" i="58" s="1"/>
  <c r="R2184" i="58"/>
  <c r="T2184" i="58" s="1"/>
  <c r="V2184" i="58" s="1"/>
  <c r="R2185" i="58"/>
  <c r="T2185" i="58" s="1"/>
  <c r="V2185" i="58" s="1"/>
  <c r="R2186" i="58"/>
  <c r="T2186" i="58" s="1"/>
  <c r="V2186" i="58" s="1"/>
  <c r="R2187" i="58"/>
  <c r="T2187" i="58" s="1"/>
  <c r="V2187" i="58" s="1"/>
  <c r="R2188" i="58"/>
  <c r="T2188" i="58" s="1"/>
  <c r="V2188" i="58" s="1"/>
  <c r="R2189" i="58"/>
  <c r="T2189" i="58" s="1"/>
  <c r="V2189" i="58" s="1"/>
  <c r="R2190" i="58"/>
  <c r="T2190" i="58" s="1"/>
  <c r="V2190" i="58" s="1"/>
  <c r="R2191" i="58"/>
  <c r="T2191" i="58" s="1"/>
  <c r="V2191" i="58" s="1"/>
  <c r="R2192" i="58"/>
  <c r="T2192" i="58" s="1"/>
  <c r="V2192" i="58" s="1"/>
  <c r="R2193" i="58"/>
  <c r="T2193" i="58" s="1"/>
  <c r="V2193" i="58" s="1"/>
  <c r="R2194" i="58"/>
  <c r="T2194" i="58" s="1"/>
  <c r="V2194" i="58" s="1"/>
  <c r="R2195" i="58"/>
  <c r="T2195" i="58" s="1"/>
  <c r="V2195" i="58" s="1"/>
  <c r="R2196" i="58"/>
  <c r="T2196" i="58" s="1"/>
  <c r="V2196" i="58" s="1"/>
  <c r="R2197" i="58"/>
  <c r="T2197" i="58" s="1"/>
  <c r="V2197" i="58" s="1"/>
  <c r="R2198" i="58"/>
  <c r="T2198" i="58" s="1"/>
  <c r="V2198" i="58" s="1"/>
  <c r="R2199" i="58"/>
  <c r="T2199" i="58" s="1"/>
  <c r="V2199" i="58" s="1"/>
  <c r="R2200" i="58"/>
  <c r="T2200" i="58" s="1"/>
  <c r="V2200" i="58" s="1"/>
  <c r="R2201" i="58"/>
  <c r="T2201" i="58" s="1"/>
  <c r="V2201" i="58" s="1"/>
  <c r="R2202" i="58"/>
  <c r="T2202" i="58" s="1"/>
  <c r="V2202" i="58" s="1"/>
  <c r="R2203" i="58"/>
  <c r="T2203" i="58" s="1"/>
  <c r="V2203" i="58" s="1"/>
  <c r="R2204" i="58"/>
  <c r="T2204" i="58" s="1"/>
  <c r="V2204" i="58" s="1"/>
  <c r="R2205" i="58"/>
  <c r="T2205" i="58" s="1"/>
  <c r="V2205" i="58" s="1"/>
  <c r="R2206" i="58"/>
  <c r="T2206" i="58" s="1"/>
  <c r="V2206" i="58" s="1"/>
  <c r="R2210" i="58"/>
  <c r="T2210" i="58" s="1"/>
  <c r="V2210" i="58" s="1"/>
  <c r="R2211" i="58"/>
  <c r="T2211" i="58" s="1"/>
  <c r="V2211" i="58" s="1"/>
  <c r="R2212" i="58"/>
  <c r="T2212" i="58" s="1"/>
  <c r="V2212" i="58" s="1"/>
  <c r="R2213" i="58"/>
  <c r="T2213" i="58" s="1"/>
  <c r="V2213" i="58" s="1"/>
  <c r="R2214" i="58"/>
  <c r="T2214" i="58" s="1"/>
  <c r="V2214" i="58" s="1"/>
  <c r="R2215" i="58"/>
  <c r="T2215" i="58" s="1"/>
  <c r="V2215" i="58" s="1"/>
  <c r="R2216" i="58"/>
  <c r="T2216" i="58" s="1"/>
  <c r="V2216" i="58" s="1"/>
  <c r="R2217" i="58"/>
  <c r="T2217" i="58" s="1"/>
  <c r="V2217" i="58" s="1"/>
  <c r="R2218" i="58"/>
  <c r="T2218" i="58" s="1"/>
  <c r="V2218" i="58" s="1"/>
  <c r="R2219" i="58"/>
  <c r="T2219" i="58" s="1"/>
  <c r="V2219" i="58" s="1"/>
  <c r="R2220" i="58"/>
  <c r="T2220" i="58" s="1"/>
  <c r="V2220" i="58" s="1"/>
  <c r="R2221" i="58"/>
  <c r="T2221" i="58" s="1"/>
  <c r="V2221" i="58" s="1"/>
  <c r="R2222" i="58"/>
  <c r="T2222" i="58" s="1"/>
  <c r="V2222" i="58" s="1"/>
  <c r="R2223" i="58"/>
  <c r="T2223" i="58" s="1"/>
  <c r="V2223" i="58" s="1"/>
  <c r="R2224" i="58"/>
  <c r="T2224" i="58" s="1"/>
  <c r="V2224" i="58" s="1"/>
  <c r="R2225" i="58"/>
  <c r="T2225" i="58" s="1"/>
  <c r="V2225" i="58" s="1"/>
  <c r="R2226" i="58"/>
  <c r="T2226" i="58" s="1"/>
  <c r="V2226" i="58" s="1"/>
  <c r="R2227" i="58"/>
  <c r="T2227" i="58" s="1"/>
  <c r="V2227" i="58" s="1"/>
  <c r="R2228" i="58"/>
  <c r="T2228" i="58" s="1"/>
  <c r="V2228" i="58" s="1"/>
  <c r="R2229" i="58"/>
  <c r="T2229" i="58" s="1"/>
  <c r="V2229" i="58" s="1"/>
  <c r="R2230" i="58"/>
  <c r="T2230" i="58" s="1"/>
  <c r="V2230" i="58" s="1"/>
  <c r="R2231" i="58"/>
  <c r="T2231" i="58" s="1"/>
  <c r="V2231" i="58" s="1"/>
  <c r="R2232" i="58"/>
  <c r="T2232" i="58" s="1"/>
  <c r="V2232" i="58" s="1"/>
  <c r="R2233" i="58"/>
  <c r="T2233" i="58" s="1"/>
  <c r="V2233" i="58" s="1"/>
  <c r="R2234" i="58"/>
  <c r="T2234" i="58" s="1"/>
  <c r="V2234" i="58" s="1"/>
  <c r="R2235" i="58"/>
  <c r="T2235" i="58" s="1"/>
  <c r="V2235" i="58" s="1"/>
  <c r="R2236" i="58"/>
  <c r="T2236" i="58" s="1"/>
  <c r="V2236" i="58" s="1"/>
  <c r="R2237" i="58"/>
  <c r="T2237" i="58" s="1"/>
  <c r="V2237" i="58" s="1"/>
  <c r="R2238" i="58"/>
  <c r="T2238" i="58" s="1"/>
  <c r="V2238" i="58" s="1"/>
  <c r="R2239" i="58"/>
  <c r="T2239" i="58" s="1"/>
  <c r="V2239" i="58" s="1"/>
  <c r="R2240" i="58"/>
  <c r="T2240" i="58" s="1"/>
  <c r="V2240" i="58" s="1"/>
  <c r="R2241" i="58"/>
  <c r="T2241" i="58" s="1"/>
  <c r="V2241" i="58" s="1"/>
  <c r="R2242" i="58"/>
  <c r="T2242" i="58" s="1"/>
  <c r="V2242" i="58" s="1"/>
  <c r="R2243" i="58"/>
  <c r="T2243" i="58" s="1"/>
  <c r="V2243" i="58" s="1"/>
  <c r="R2244" i="58"/>
  <c r="T2244" i="58" s="1"/>
  <c r="V2244" i="58" s="1"/>
  <c r="R2245" i="58"/>
  <c r="T2245" i="58" s="1"/>
  <c r="V2245" i="58" s="1"/>
  <c r="R2246" i="58"/>
  <c r="T2246" i="58" s="1"/>
  <c r="V2246" i="58" s="1"/>
  <c r="R2247" i="58"/>
  <c r="T2247" i="58" s="1"/>
  <c r="V2247" i="58" s="1"/>
  <c r="R2248" i="58"/>
  <c r="T2248" i="58" s="1"/>
  <c r="V2248" i="58" s="1"/>
  <c r="R2249" i="58"/>
  <c r="T2249" i="58" s="1"/>
  <c r="V2249" i="58" s="1"/>
  <c r="R2250" i="58"/>
  <c r="T2250" i="58" s="1"/>
  <c r="V2250" i="58" s="1"/>
  <c r="R2251" i="58"/>
  <c r="T2251" i="58" s="1"/>
  <c r="V2251" i="58" s="1"/>
  <c r="R2252" i="58"/>
  <c r="T2252" i="58" s="1"/>
  <c r="V2252" i="58" s="1"/>
  <c r="R2253" i="58"/>
  <c r="T2253" i="58" s="1"/>
  <c r="V2253" i="58" s="1"/>
  <c r="R2254" i="58"/>
  <c r="T2254" i="58" s="1"/>
  <c r="V2254" i="58" s="1"/>
  <c r="R2255" i="58"/>
  <c r="T2255" i="58" s="1"/>
  <c r="V2255" i="58" s="1"/>
  <c r="R2256" i="58"/>
  <c r="T2256" i="58" s="1"/>
  <c r="V2256" i="58" s="1"/>
  <c r="R2257" i="58"/>
  <c r="T2257" i="58" s="1"/>
  <c r="V2257" i="58" s="1"/>
  <c r="R2258" i="58"/>
  <c r="T2258" i="58" s="1"/>
  <c r="V2258" i="58" s="1"/>
  <c r="R2259" i="58"/>
  <c r="T2259" i="58" s="1"/>
  <c r="V2259" i="58" s="1"/>
  <c r="R2260" i="58"/>
  <c r="T2260" i="58" s="1"/>
  <c r="V2260" i="58" s="1"/>
  <c r="R2261" i="58"/>
  <c r="T2261" i="58" s="1"/>
  <c r="V2261" i="58" s="1"/>
  <c r="R2262" i="58"/>
  <c r="T2262" i="58" s="1"/>
  <c r="V2262" i="58" s="1"/>
  <c r="R2263" i="58"/>
  <c r="T2263" i="58" s="1"/>
  <c r="V2263" i="58" s="1"/>
  <c r="R2264" i="58"/>
  <c r="T2264" i="58" s="1"/>
  <c r="V2264" i="58" s="1"/>
  <c r="R2265" i="58"/>
  <c r="T2265" i="58" s="1"/>
  <c r="V2265" i="58" s="1"/>
  <c r="R2266" i="58"/>
  <c r="T2266" i="58" s="1"/>
  <c r="V2266" i="58" s="1"/>
  <c r="R2267" i="58"/>
  <c r="T2267" i="58" s="1"/>
  <c r="V2267" i="58" s="1"/>
  <c r="R2268" i="58"/>
  <c r="T2268" i="58" s="1"/>
  <c r="V2268" i="58" s="1"/>
  <c r="R2269" i="58"/>
  <c r="T2269" i="58" s="1"/>
  <c r="V2269" i="58" s="1"/>
  <c r="R2270" i="58"/>
  <c r="T2270" i="58" s="1"/>
  <c r="V2270" i="58" s="1"/>
  <c r="R2565" i="58"/>
  <c r="T2565" i="58" s="1"/>
  <c r="V2565" i="58" s="1"/>
  <c r="R2566" i="58"/>
  <c r="T2566" i="58" s="1"/>
  <c r="V2566" i="58" s="1"/>
  <c r="R2567" i="58"/>
  <c r="T2567" i="58" s="1"/>
  <c r="V2567" i="58" s="1"/>
  <c r="R2568" i="58"/>
  <c r="T2568" i="58" s="1"/>
  <c r="V2568" i="58" s="1"/>
  <c r="R2569" i="58"/>
  <c r="T2569" i="58" s="1"/>
  <c r="V2569" i="58" s="1"/>
  <c r="R2958" i="58"/>
  <c r="T2958" i="58" s="1"/>
  <c r="V2958" i="58" s="1"/>
  <c r="R2959" i="58"/>
  <c r="T2959" i="58" s="1"/>
  <c r="V2959" i="58" s="1"/>
  <c r="R5600" i="58"/>
  <c r="T5600" i="58" s="1"/>
  <c r="V5600" i="58" s="1"/>
  <c r="R5601" i="58"/>
  <c r="T5601" i="58" s="1"/>
  <c r="V5601" i="58" s="1"/>
  <c r="R5602" i="58"/>
  <c r="T5602" i="58" s="1"/>
  <c r="V5602" i="58" s="1"/>
  <c r="X1682" i="58"/>
  <c r="X1683" i="58"/>
  <c r="X1685" i="58"/>
  <c r="X1686" i="58"/>
  <c r="X1687" i="58"/>
  <c r="X1688" i="58"/>
  <c r="X1689" i="58"/>
  <c r="X1690" i="58"/>
  <c r="X1691" i="58"/>
  <c r="X1692" i="58"/>
  <c r="X1693" i="58"/>
  <c r="X1694" i="58"/>
  <c r="X1695" i="58"/>
  <c r="X1696" i="58"/>
  <c r="X1697" i="58"/>
  <c r="X1698" i="58"/>
  <c r="X1699" i="58"/>
  <c r="X1700" i="58"/>
  <c r="X1701" i="58"/>
  <c r="X1702" i="58"/>
  <c r="X1703" i="58"/>
  <c r="X1704" i="58"/>
  <c r="X1705" i="58"/>
  <c r="X1706" i="58"/>
  <c r="X1707" i="58"/>
  <c r="X1708" i="58"/>
  <c r="X1709" i="58"/>
  <c r="X1710" i="58"/>
  <c r="X1711" i="58"/>
  <c r="X1712" i="58"/>
  <c r="X1713" i="58"/>
  <c r="X1714" i="58"/>
  <c r="X1715" i="58"/>
  <c r="X1716" i="58"/>
  <c r="X1717" i="58"/>
  <c r="X1718" i="58"/>
  <c r="X1719" i="58"/>
  <c r="X1720" i="58"/>
  <c r="X1721" i="58"/>
  <c r="X1722" i="58"/>
  <c r="X1723" i="58"/>
  <c r="X1724" i="58"/>
  <c r="X1725" i="58"/>
  <c r="X1726" i="58"/>
  <c r="X1727" i="58"/>
  <c r="X1728" i="58"/>
  <c r="X1729" i="58"/>
  <c r="X1730" i="58"/>
  <c r="X1731" i="58"/>
  <c r="X1732" i="58"/>
  <c r="X1733" i="58"/>
  <c r="X1734" i="58"/>
  <c r="X1735" i="58"/>
  <c r="X1736" i="58"/>
  <c r="X1737" i="58"/>
  <c r="X1738" i="58"/>
  <c r="X1739" i="58"/>
  <c r="X1740" i="58"/>
  <c r="X1741" i="58"/>
  <c r="X1742" i="58"/>
  <c r="X1743" i="58"/>
  <c r="X1744" i="58"/>
  <c r="X1745" i="58"/>
  <c r="X1746" i="58"/>
  <c r="X1747" i="58"/>
  <c r="X1748" i="58"/>
  <c r="X1749" i="58"/>
  <c r="X1750" i="58"/>
  <c r="X1751" i="58"/>
  <c r="X1752" i="58"/>
  <c r="X1753" i="58"/>
  <c r="X1754" i="58"/>
  <c r="X1755" i="58"/>
  <c r="X1756" i="58"/>
  <c r="X1757" i="58"/>
  <c r="X1758" i="58"/>
  <c r="X1759" i="58"/>
  <c r="X1760" i="58"/>
  <c r="X1761" i="58"/>
  <c r="X1762" i="58"/>
  <c r="X1763" i="58"/>
  <c r="X1764" i="58"/>
  <c r="X1765" i="58"/>
  <c r="X1766" i="58"/>
  <c r="X1767" i="58"/>
  <c r="X1768" i="58"/>
  <c r="X1769" i="58"/>
  <c r="X1776" i="58"/>
  <c r="X1777" i="58"/>
  <c r="X1778" i="58"/>
  <c r="X1779" i="58"/>
  <c r="X1780" i="58"/>
  <c r="X1781" i="58"/>
  <c r="X1782" i="58"/>
  <c r="X1783" i="58"/>
  <c r="X1784" i="58"/>
  <c r="X1785" i="58"/>
  <c r="X1786" i="58"/>
  <c r="X1787" i="58"/>
  <c r="X1788" i="58"/>
  <c r="X1789" i="58"/>
  <c r="X1790" i="58"/>
  <c r="X1791" i="58"/>
  <c r="X1792" i="58"/>
  <c r="X1793" i="58"/>
  <c r="X1794" i="58"/>
  <c r="X1795" i="58"/>
  <c r="X1796" i="58"/>
  <c r="X1797" i="58"/>
  <c r="X1798" i="58"/>
  <c r="X1799" i="58"/>
  <c r="X1800" i="58"/>
  <c r="X1801" i="58"/>
  <c r="X1802" i="58"/>
  <c r="X1803" i="58"/>
  <c r="X1804" i="58"/>
  <c r="X1805" i="58"/>
  <c r="X1806" i="58"/>
  <c r="X1807" i="58"/>
  <c r="X1808" i="58"/>
  <c r="X1809" i="58"/>
  <c r="X1810" i="58"/>
  <c r="X1811" i="58"/>
  <c r="X1812" i="58"/>
  <c r="X1813" i="58"/>
  <c r="X1814" i="58"/>
  <c r="X1815" i="58"/>
  <c r="X1816" i="58"/>
  <c r="X1817" i="58"/>
  <c r="X1818" i="58"/>
  <c r="X1819" i="58"/>
  <c r="X1820" i="58"/>
  <c r="X1821" i="58"/>
  <c r="X1822" i="58"/>
  <c r="X1823" i="58"/>
  <c r="X1824" i="58"/>
  <c r="X1825" i="58"/>
  <c r="X1826" i="58"/>
  <c r="X1827" i="58"/>
  <c r="X1828" i="58"/>
  <c r="X1830" i="58"/>
  <c r="X1831" i="58"/>
  <c r="X1832" i="58"/>
  <c r="X1833" i="58"/>
  <c r="X1834" i="58"/>
  <c r="X1835" i="58"/>
  <c r="X1836" i="58"/>
  <c r="X1837" i="58"/>
  <c r="X1838" i="58"/>
  <c r="X1839" i="58"/>
  <c r="X1840" i="58"/>
  <c r="X1841" i="58"/>
  <c r="X1842" i="58"/>
  <c r="X1843" i="58"/>
  <c r="X1844" i="58"/>
  <c r="X1845" i="58"/>
  <c r="X1846" i="58"/>
  <c r="X1851" i="58"/>
  <c r="X1852" i="58"/>
  <c r="X1854" i="58"/>
  <c r="X1855" i="58"/>
  <c r="X1856" i="58"/>
  <c r="X1857" i="58"/>
  <c r="X1858" i="58"/>
  <c r="X1859" i="58"/>
  <c r="X1860" i="58"/>
  <c r="X1861" i="58"/>
  <c r="X1862" i="58"/>
  <c r="X1863" i="58"/>
  <c r="X1864" i="58"/>
  <c r="X1865" i="58"/>
  <c r="X1866" i="58"/>
  <c r="X1867" i="58"/>
  <c r="X1868" i="58"/>
  <c r="X1869" i="58"/>
  <c r="X1870" i="58"/>
  <c r="X1871" i="58"/>
  <c r="X1872" i="58"/>
  <c r="X1873" i="58"/>
  <c r="X1874" i="58"/>
  <c r="X1875" i="58"/>
  <c r="X1876" i="58"/>
  <c r="X1877" i="58"/>
  <c r="X1878" i="58"/>
  <c r="X1879" i="58"/>
  <c r="X1880" i="58"/>
  <c r="X1881" i="58"/>
  <c r="X1882" i="58"/>
  <c r="X1883" i="58"/>
  <c r="X1884" i="58"/>
  <c r="X1885" i="58"/>
  <c r="X1886" i="58"/>
  <c r="X1887" i="58"/>
  <c r="X1888" i="58"/>
  <c r="X1889" i="58"/>
  <c r="X1890" i="58"/>
  <c r="X1891" i="58"/>
  <c r="X1892" i="58"/>
  <c r="X1893" i="58"/>
  <c r="X1894" i="58"/>
  <c r="X1895" i="58"/>
  <c r="X1896" i="58"/>
  <c r="X1897" i="58"/>
  <c r="X1898" i="58"/>
  <c r="X1899" i="58"/>
  <c r="X1900" i="58"/>
  <c r="X1901" i="58"/>
  <c r="X1902" i="58"/>
  <c r="X1903" i="58"/>
  <c r="X1904" i="58"/>
  <c r="X1905" i="58"/>
  <c r="X1906" i="58"/>
  <c r="X1907" i="58"/>
  <c r="X1908" i="58"/>
  <c r="X1909" i="58"/>
  <c r="X1910" i="58"/>
  <c r="X1911" i="58"/>
  <c r="X1912" i="58"/>
  <c r="X1913" i="58"/>
  <c r="X1914" i="58"/>
  <c r="X1915" i="58"/>
  <c r="X1916" i="58"/>
  <c r="X1917" i="58"/>
  <c r="X1918" i="58"/>
  <c r="X1919" i="58"/>
  <c r="X1920" i="58"/>
  <c r="X1921" i="58"/>
  <c r="X1922" i="58"/>
  <c r="X1923" i="58"/>
  <c r="X1924" i="58"/>
  <c r="X1925" i="58"/>
  <c r="X1926" i="58"/>
  <c r="X1927" i="58"/>
  <c r="X1928" i="58"/>
  <c r="X1929" i="58"/>
  <c r="X1930" i="58"/>
  <c r="X1931" i="58"/>
  <c r="X1932" i="58"/>
  <c r="X1933" i="58"/>
  <c r="X1934" i="58"/>
  <c r="X1935" i="58"/>
  <c r="X1936" i="58"/>
  <c r="X1937" i="58"/>
  <c r="X1938" i="58"/>
  <c r="X1939" i="58"/>
  <c r="X1940" i="58"/>
  <c r="X1941" i="58"/>
  <c r="X1942" i="58"/>
  <c r="X1943" i="58"/>
  <c r="X1944" i="58"/>
  <c r="X1945" i="58"/>
  <c r="X1946" i="58"/>
  <c r="X1947" i="58"/>
  <c r="X1948" i="58"/>
  <c r="X1949" i="58"/>
  <c r="X1950" i="58"/>
  <c r="X1955" i="58"/>
  <c r="X1956" i="58"/>
  <c r="X1957" i="58"/>
  <c r="X1958" i="58"/>
  <c r="X1959" i="58"/>
  <c r="X1960" i="58"/>
  <c r="X1961" i="58"/>
  <c r="X1962" i="58"/>
  <c r="X1963" i="58"/>
  <c r="X1964" i="58"/>
  <c r="X1965" i="58"/>
  <c r="X1966" i="58"/>
  <c r="X1967" i="58"/>
  <c r="X1968" i="58"/>
  <c r="X1969" i="58"/>
  <c r="X1970" i="58"/>
  <c r="X1971" i="58"/>
  <c r="X1972" i="58"/>
  <c r="X1980" i="58"/>
  <c r="X1981" i="58"/>
  <c r="X1982" i="58"/>
  <c r="X1984" i="58"/>
  <c r="X1986" i="58"/>
  <c r="X1987" i="58"/>
  <c r="X1989" i="58"/>
  <c r="X1991" i="58"/>
  <c r="X1992" i="58"/>
  <c r="X1994" i="58"/>
  <c r="X1995" i="58"/>
  <c r="X1996" i="58"/>
  <c r="X1997" i="58"/>
  <c r="X1998" i="58"/>
  <c r="X1999" i="58"/>
  <c r="X2000" i="58"/>
  <c r="X2001" i="58"/>
  <c r="X2002" i="58"/>
  <c r="X2003" i="58"/>
  <c r="X2004" i="58"/>
  <c r="X2005" i="58"/>
  <c r="X2006" i="58"/>
  <c r="X2007" i="58"/>
  <c r="X2008" i="58"/>
  <c r="X2009" i="58"/>
  <c r="X2010" i="58"/>
  <c r="X2011" i="58"/>
  <c r="X2012" i="58"/>
  <c r="X2013" i="58"/>
  <c r="X2014" i="58"/>
  <c r="X2015" i="58"/>
  <c r="X2016" i="58"/>
  <c r="X2017" i="58"/>
  <c r="X2018" i="58"/>
  <c r="X2019" i="58"/>
  <c r="X2020" i="58"/>
  <c r="X2021" i="58"/>
  <c r="X2022" i="58"/>
  <c r="X2023" i="58"/>
  <c r="X2024" i="58"/>
  <c r="X2025" i="58"/>
  <c r="X2026" i="58"/>
  <c r="X2027" i="58"/>
  <c r="X2028" i="58"/>
  <c r="X2029" i="58"/>
  <c r="X2030" i="58"/>
  <c r="X2031" i="58"/>
  <c r="X2032" i="58"/>
  <c r="X2033" i="58"/>
  <c r="X2034" i="58"/>
  <c r="X2035" i="58"/>
  <c r="X2036" i="58"/>
  <c r="X2037" i="58"/>
  <c r="X2038" i="58"/>
  <c r="X2039" i="58"/>
  <c r="X2040" i="58"/>
  <c r="X2041" i="58"/>
  <c r="X2042" i="58"/>
  <c r="X2043" i="58"/>
  <c r="X2044" i="58"/>
  <c r="X2045" i="58"/>
  <c r="X2046" i="58"/>
  <c r="X2047" i="58"/>
  <c r="X2048" i="58"/>
  <c r="X2049" i="58"/>
  <c r="X2050" i="58"/>
  <c r="X2051" i="58"/>
  <c r="X2052" i="58"/>
  <c r="X2053" i="58"/>
  <c r="X2054" i="58"/>
  <c r="X2055" i="58"/>
  <c r="X2056" i="58"/>
  <c r="X2057" i="58"/>
  <c r="X2058" i="58"/>
  <c r="X2059" i="58"/>
  <c r="X2060" i="58"/>
  <c r="X2061" i="58"/>
  <c r="X2062" i="58"/>
  <c r="X2063" i="58"/>
  <c r="X2064" i="58"/>
  <c r="X2065" i="58"/>
  <c r="X2066" i="58"/>
  <c r="X2067" i="58"/>
  <c r="X2068" i="58"/>
  <c r="X2069" i="58"/>
  <c r="X2070" i="58"/>
  <c r="X2071" i="58"/>
  <c r="X2072" i="58"/>
  <c r="X2073" i="58"/>
  <c r="X2074" i="58"/>
  <c r="X2075" i="58"/>
  <c r="X2076" i="58"/>
  <c r="X2077" i="58"/>
  <c r="X2078" i="58"/>
  <c r="X2079" i="58"/>
  <c r="X2080" i="58"/>
  <c r="X2081" i="58"/>
  <c r="X2082" i="58"/>
  <c r="X2083" i="58"/>
  <c r="X2084" i="58"/>
  <c r="X2085" i="58"/>
  <c r="X2086" i="58"/>
  <c r="X2087" i="58"/>
  <c r="X2088" i="58"/>
  <c r="X2089" i="58"/>
  <c r="X2090" i="58"/>
  <c r="X2091" i="58"/>
  <c r="X2092" i="58"/>
  <c r="X2093" i="58"/>
  <c r="X2094" i="58"/>
  <c r="X2095" i="58"/>
  <c r="X2096" i="58"/>
  <c r="X2097" i="58"/>
  <c r="X2098" i="58"/>
  <c r="X2099" i="58"/>
  <c r="X2100" i="58"/>
  <c r="X2101" i="58"/>
  <c r="X2102" i="58"/>
  <c r="X2103" i="58"/>
  <c r="X2104" i="58"/>
  <c r="X2105" i="58"/>
  <c r="X2106" i="58"/>
  <c r="X2107" i="58"/>
  <c r="X2108" i="58"/>
  <c r="X2109" i="58"/>
  <c r="X2110" i="58"/>
  <c r="X2111" i="58"/>
  <c r="X2112" i="58"/>
  <c r="X2113" i="58"/>
  <c r="X2114" i="58"/>
  <c r="X2115" i="58"/>
  <c r="X2116" i="58"/>
  <c r="X2117" i="58"/>
  <c r="X2118" i="58"/>
  <c r="X2119" i="58"/>
  <c r="X2120" i="58"/>
  <c r="X2121" i="58"/>
  <c r="X2122" i="58"/>
  <c r="X2123" i="58"/>
  <c r="X2124" i="58"/>
  <c r="X2125" i="58"/>
  <c r="X2126" i="58"/>
  <c r="X2127" i="58"/>
  <c r="X2128" i="58"/>
  <c r="X2129" i="58"/>
  <c r="X2130" i="58"/>
  <c r="X2131" i="58"/>
  <c r="X2132" i="58"/>
  <c r="X2133" i="58"/>
  <c r="X2134" i="58"/>
  <c r="X2135" i="58"/>
  <c r="X2136" i="58"/>
  <c r="X2137" i="58"/>
  <c r="X2138" i="58"/>
  <c r="X2139" i="58"/>
  <c r="X2140" i="58"/>
  <c r="X2141" i="58"/>
  <c r="X2142" i="58"/>
  <c r="X2143" i="58"/>
  <c r="X2144" i="58"/>
  <c r="X2145" i="58"/>
  <c r="X2146" i="58"/>
  <c r="X2147" i="58"/>
  <c r="X2148" i="58"/>
  <c r="X2149" i="58"/>
  <c r="X2150" i="58"/>
  <c r="X2151" i="58"/>
  <c r="X2152" i="58"/>
  <c r="X2153" i="58"/>
  <c r="X2154" i="58"/>
  <c r="X2155" i="58"/>
  <c r="X2156" i="58"/>
  <c r="X2157" i="58"/>
  <c r="X2158" i="58"/>
  <c r="X2159" i="58"/>
  <c r="X2160" i="58"/>
  <c r="X2161" i="58"/>
  <c r="X2162" i="58"/>
  <c r="X2163" i="58"/>
  <c r="X2164" i="58"/>
  <c r="X2165" i="58"/>
  <c r="X2166" i="58"/>
  <c r="X2167" i="58"/>
  <c r="X2168" i="58"/>
  <c r="X2169" i="58"/>
  <c r="X2170" i="58"/>
  <c r="X2171" i="58"/>
  <c r="X2172" i="58"/>
  <c r="X2173" i="58"/>
  <c r="X2174" i="58"/>
  <c r="X2175" i="58"/>
  <c r="X2176" i="58"/>
  <c r="X2177" i="58"/>
  <c r="X2178" i="58"/>
  <c r="X2179" i="58"/>
  <c r="X2180" i="58"/>
  <c r="X2181" i="58"/>
  <c r="X2182" i="58"/>
  <c r="X2183" i="58"/>
  <c r="X2184" i="58"/>
  <c r="X2185" i="58"/>
  <c r="X2186" i="58"/>
  <c r="X2187" i="58"/>
  <c r="X2188" i="58"/>
  <c r="X2189" i="58"/>
  <c r="X2190" i="58"/>
  <c r="X2191" i="58"/>
  <c r="X2192" i="58"/>
  <c r="X2193" i="58"/>
  <c r="X2194" i="58"/>
  <c r="X2195" i="58"/>
  <c r="X2196" i="58"/>
  <c r="X2197" i="58"/>
  <c r="X2198" i="58"/>
  <c r="X2199" i="58"/>
  <c r="X2200" i="58"/>
  <c r="X2201" i="58"/>
  <c r="X2202" i="58"/>
  <c r="X2203" i="58"/>
  <c r="X2204" i="58"/>
  <c r="X2205" i="58"/>
  <c r="X2206" i="58"/>
  <c r="X2210" i="58"/>
  <c r="X2211" i="58"/>
  <c r="X2212" i="58"/>
  <c r="X2213" i="58"/>
  <c r="X2214" i="58"/>
  <c r="X2215" i="58"/>
  <c r="X2216" i="58"/>
  <c r="X2217" i="58"/>
  <c r="X2218" i="58"/>
  <c r="X2219" i="58"/>
  <c r="X2220" i="58"/>
  <c r="X2221" i="58"/>
  <c r="X2222" i="58"/>
  <c r="X2223" i="58"/>
  <c r="X2224" i="58"/>
  <c r="X2225" i="58"/>
  <c r="X2226" i="58"/>
  <c r="X2227" i="58"/>
  <c r="X2228" i="58"/>
  <c r="X2229" i="58"/>
  <c r="X2230" i="58"/>
  <c r="X2231" i="58"/>
  <c r="X2232" i="58"/>
  <c r="X2233" i="58"/>
  <c r="X2234" i="58"/>
  <c r="X2235" i="58"/>
  <c r="X2236" i="58"/>
  <c r="X2237" i="58"/>
  <c r="X2238" i="58"/>
  <c r="X2239" i="58"/>
  <c r="X2240" i="58"/>
  <c r="X2241" i="58"/>
  <c r="X2242" i="58"/>
  <c r="X2243" i="58"/>
  <c r="X2244" i="58"/>
  <c r="X2245" i="58"/>
  <c r="X2246" i="58"/>
  <c r="X2247" i="58"/>
  <c r="X2248" i="58"/>
  <c r="X2249" i="58"/>
  <c r="X2250" i="58"/>
  <c r="X2251" i="58"/>
  <c r="X2252" i="58"/>
  <c r="X2253" i="58"/>
  <c r="X2254" i="58"/>
  <c r="X2255" i="58"/>
  <c r="X2256" i="58"/>
  <c r="X2257" i="58"/>
  <c r="X2258" i="58"/>
  <c r="X2259" i="58"/>
  <c r="X2260" i="58"/>
  <c r="X2261" i="58"/>
  <c r="X2262" i="58"/>
  <c r="X2263" i="58"/>
  <c r="X2264" i="58"/>
  <c r="X2265" i="58"/>
  <c r="X2266" i="58"/>
  <c r="X2267" i="58"/>
  <c r="X2268" i="58"/>
  <c r="X2269" i="58"/>
  <c r="X2270" i="58"/>
  <c r="X2565" i="58"/>
  <c r="X2566" i="58"/>
  <c r="X2567" i="58"/>
  <c r="X2568" i="58"/>
  <c r="X2569" i="58"/>
  <c r="X2958" i="58"/>
  <c r="X2959" i="58"/>
  <c r="X5600" i="58"/>
  <c r="X5601" i="58"/>
  <c r="X5602" i="58"/>
  <c r="AD5603" i="58"/>
  <c r="Z5603" i="58"/>
  <c r="AA5603" i="58"/>
  <c r="AB5603" i="58"/>
  <c r="AC5603" i="58"/>
  <c r="AE1435" i="58"/>
  <c r="AE1434" i="58"/>
  <c r="A1410" i="58"/>
  <c r="A1411" i="58"/>
  <c r="A1412" i="58"/>
  <c r="A1413" i="58"/>
  <c r="A1414" i="58"/>
  <c r="A1415" i="58"/>
  <c r="A1416" i="58"/>
  <c r="A1417" i="58"/>
  <c r="A1418" i="58"/>
  <c r="A1419" i="58"/>
  <c r="A1420" i="58"/>
  <c r="A1421" i="58"/>
  <c r="A1422" i="58"/>
  <c r="A1423" i="58"/>
  <c r="A1424" i="58"/>
  <c r="A1425" i="58"/>
  <c r="A1426" i="58"/>
  <c r="A1427" i="58"/>
  <c r="A1428" i="58"/>
  <c r="A1429" i="58"/>
  <c r="A1430" i="58"/>
  <c r="A1431" i="58"/>
  <c r="A1432" i="58"/>
  <c r="A1433" i="58"/>
  <c r="A1434" i="58"/>
  <c r="A1435" i="58"/>
  <c r="B1410" i="58"/>
  <c r="B1411" i="58"/>
  <c r="B1412" i="58"/>
  <c r="B1413" i="58"/>
  <c r="B1414" i="58"/>
  <c r="B1415" i="58"/>
  <c r="B1416" i="58"/>
  <c r="B1417" i="58"/>
  <c r="B1418" i="58"/>
  <c r="B1419" i="58"/>
  <c r="B1420" i="58"/>
  <c r="B1421" i="58"/>
  <c r="B1422" i="58"/>
  <c r="B1423" i="58"/>
  <c r="B1424" i="58"/>
  <c r="B1425" i="58"/>
  <c r="B1426" i="58"/>
  <c r="B1427" i="58"/>
  <c r="B1428" i="58"/>
  <c r="B1429" i="58"/>
  <c r="B1430" i="58"/>
  <c r="B1431" i="58"/>
  <c r="B1432" i="58"/>
  <c r="B1433" i="58"/>
  <c r="B1434" i="58"/>
  <c r="B1435" i="58"/>
  <c r="D1410" i="58"/>
  <c r="E1410" i="58" s="1"/>
  <c r="D1411" i="58"/>
  <c r="E1411" i="58" s="1"/>
  <c r="D1412" i="58"/>
  <c r="E1412" i="58" s="1"/>
  <c r="D1413" i="58"/>
  <c r="E1413" i="58" s="1"/>
  <c r="D1414" i="58"/>
  <c r="E1414" i="58" s="1"/>
  <c r="D1415" i="58"/>
  <c r="E1415" i="58" s="1"/>
  <c r="D1416" i="58"/>
  <c r="E1416" i="58" s="1"/>
  <c r="D1417" i="58"/>
  <c r="E1417" i="58" s="1"/>
  <c r="D1418" i="58"/>
  <c r="E1418" i="58" s="1"/>
  <c r="D1419" i="58"/>
  <c r="E1419" i="58" s="1"/>
  <c r="D1420" i="58"/>
  <c r="E1420" i="58" s="1"/>
  <c r="D1421" i="58"/>
  <c r="E1421" i="58" s="1"/>
  <c r="D1422" i="58"/>
  <c r="E1422" i="58" s="1"/>
  <c r="D1423" i="58"/>
  <c r="E1423" i="58" s="1"/>
  <c r="D1424" i="58"/>
  <c r="E1424" i="58" s="1"/>
  <c r="D1425" i="58"/>
  <c r="E1425" i="58" s="1"/>
  <c r="D1426" i="58"/>
  <c r="E1426" i="58" s="1"/>
  <c r="D1427" i="58"/>
  <c r="E1427" i="58" s="1"/>
  <c r="D1428" i="58"/>
  <c r="E1428" i="58" s="1"/>
  <c r="D1429" i="58"/>
  <c r="E1429" i="58" s="1"/>
  <c r="D1430" i="58"/>
  <c r="E1430" i="58" s="1"/>
  <c r="D1431" i="58"/>
  <c r="E1431" i="58" s="1"/>
  <c r="D1432" i="58"/>
  <c r="E1432" i="58" s="1"/>
  <c r="D1433" i="58"/>
  <c r="E1433" i="58" s="1"/>
  <c r="D1434" i="58"/>
  <c r="E1434" i="58" s="1"/>
  <c r="D1435" i="58"/>
  <c r="E1435" i="58" s="1"/>
  <c r="F1410" i="58"/>
  <c r="F1411" i="58"/>
  <c r="F1412" i="58"/>
  <c r="F1413" i="58"/>
  <c r="F1414" i="58"/>
  <c r="F1415" i="58"/>
  <c r="F1416" i="58"/>
  <c r="F1417" i="58"/>
  <c r="F1418" i="58"/>
  <c r="F1419" i="58"/>
  <c r="F1420" i="58"/>
  <c r="F1421" i="58"/>
  <c r="F1422" i="58"/>
  <c r="F1423" i="58"/>
  <c r="F1424" i="58"/>
  <c r="F1425" i="58"/>
  <c r="F1426" i="58"/>
  <c r="F1427" i="58"/>
  <c r="F1428" i="58"/>
  <c r="F1429" i="58"/>
  <c r="F1430" i="58"/>
  <c r="F1431" i="58"/>
  <c r="F1432" i="58"/>
  <c r="F1433" i="58"/>
  <c r="F1434" i="58"/>
  <c r="F1435" i="58"/>
  <c r="J1410" i="58"/>
  <c r="J1411" i="58"/>
  <c r="J1412" i="58"/>
  <c r="J1413" i="58"/>
  <c r="J1414" i="58"/>
  <c r="J1415" i="58"/>
  <c r="J1416" i="58"/>
  <c r="J1417" i="58"/>
  <c r="J1418" i="58"/>
  <c r="J1419" i="58"/>
  <c r="J1420" i="58"/>
  <c r="J1421" i="58"/>
  <c r="J1422" i="58"/>
  <c r="J1423" i="58"/>
  <c r="J1424" i="58"/>
  <c r="J1425" i="58"/>
  <c r="J1426" i="58"/>
  <c r="J1427" i="58"/>
  <c r="J1428" i="58"/>
  <c r="J1429" i="58"/>
  <c r="J1430" i="58"/>
  <c r="J1431" i="58"/>
  <c r="J1432" i="58"/>
  <c r="J1433" i="58"/>
  <c r="J1434" i="58"/>
  <c r="J1435" i="58"/>
  <c r="K1410" i="58"/>
  <c r="K1411" i="58"/>
  <c r="K1412" i="58"/>
  <c r="K1413" i="58"/>
  <c r="K1414" i="58"/>
  <c r="K1415" i="58"/>
  <c r="K1416" i="58"/>
  <c r="K1417" i="58"/>
  <c r="K1418" i="58"/>
  <c r="K1419" i="58"/>
  <c r="K1420" i="58"/>
  <c r="K1421" i="58"/>
  <c r="K1422" i="58"/>
  <c r="K1423" i="58"/>
  <c r="K1424" i="58"/>
  <c r="K1425" i="58"/>
  <c r="K1426" i="58"/>
  <c r="K1427" i="58"/>
  <c r="K1428" i="58"/>
  <c r="K1429" i="58"/>
  <c r="K1430" i="58"/>
  <c r="K1431" i="58"/>
  <c r="K1432" i="58"/>
  <c r="K1433" i="58"/>
  <c r="K1434" i="58"/>
  <c r="K1435" i="58"/>
  <c r="M1410" i="58"/>
  <c r="M1411" i="58"/>
  <c r="M1412" i="58"/>
  <c r="M1413" i="58"/>
  <c r="M1414" i="58"/>
  <c r="M1415" i="58"/>
  <c r="M1416" i="58"/>
  <c r="M1417" i="58"/>
  <c r="M1418" i="58"/>
  <c r="M1419" i="58"/>
  <c r="M1420" i="58"/>
  <c r="M1421" i="58"/>
  <c r="M1422" i="58"/>
  <c r="M1423" i="58"/>
  <c r="M1424" i="58"/>
  <c r="M1425" i="58"/>
  <c r="M1426" i="58"/>
  <c r="M1427" i="58"/>
  <c r="M1428" i="58"/>
  <c r="M1429" i="58"/>
  <c r="M1430" i="58"/>
  <c r="M1431" i="58"/>
  <c r="M1432" i="58"/>
  <c r="M1433" i="58"/>
  <c r="M1434" i="58"/>
  <c r="M1435" i="58"/>
  <c r="P1410" i="58"/>
  <c r="P1411" i="58"/>
  <c r="P1412" i="58"/>
  <c r="P1413" i="58"/>
  <c r="P1414" i="58"/>
  <c r="P1415" i="58"/>
  <c r="P1416" i="58"/>
  <c r="P1417" i="58"/>
  <c r="P1418" i="58"/>
  <c r="P1419" i="58"/>
  <c r="P1420" i="58"/>
  <c r="P1421" i="58"/>
  <c r="P1422" i="58"/>
  <c r="P1423" i="58"/>
  <c r="P1424" i="58"/>
  <c r="P1425" i="58"/>
  <c r="P1426" i="58"/>
  <c r="P1427" i="58"/>
  <c r="P1428" i="58"/>
  <c r="P1429" i="58"/>
  <c r="P1430" i="58"/>
  <c r="P1431" i="58"/>
  <c r="P1432" i="58"/>
  <c r="P1433" i="58"/>
  <c r="P1434" i="58"/>
  <c r="P1435" i="58"/>
  <c r="Q1410" i="58"/>
  <c r="Q1411" i="58"/>
  <c r="Q1412" i="58"/>
  <c r="Q1413" i="58"/>
  <c r="Q1414" i="58"/>
  <c r="Q1415" i="58"/>
  <c r="Q1416" i="58"/>
  <c r="Q1417" i="58"/>
  <c r="Q1418" i="58"/>
  <c r="Q1419" i="58"/>
  <c r="Q1420" i="58"/>
  <c r="Q1421" i="58"/>
  <c r="Q1422" i="58"/>
  <c r="Q1423" i="58"/>
  <c r="Q1424" i="58"/>
  <c r="Q1425" i="58"/>
  <c r="Q1426" i="58"/>
  <c r="Q1427" i="58"/>
  <c r="Q1428" i="58"/>
  <c r="Q1429" i="58"/>
  <c r="Q1430" i="58"/>
  <c r="Q1431" i="58"/>
  <c r="Q1432" i="58"/>
  <c r="Q1433" i="58"/>
  <c r="Q1434" i="58"/>
  <c r="Q1435" i="58"/>
  <c r="R1410" i="58"/>
  <c r="T1410" i="58" s="1"/>
  <c r="V1410" i="58" s="1"/>
  <c r="R1411" i="58"/>
  <c r="T1411" i="58" s="1"/>
  <c r="V1411" i="58" s="1"/>
  <c r="R1412" i="58"/>
  <c r="T1412" i="58" s="1"/>
  <c r="V1412" i="58" s="1"/>
  <c r="R1413" i="58"/>
  <c r="T1413" i="58" s="1"/>
  <c r="V1413" i="58" s="1"/>
  <c r="R1414" i="58"/>
  <c r="T1414" i="58" s="1"/>
  <c r="V1414" i="58" s="1"/>
  <c r="R1415" i="58"/>
  <c r="T1415" i="58" s="1"/>
  <c r="V1415" i="58" s="1"/>
  <c r="R1416" i="58"/>
  <c r="T1416" i="58" s="1"/>
  <c r="V1416" i="58" s="1"/>
  <c r="R1417" i="58"/>
  <c r="T1417" i="58" s="1"/>
  <c r="V1417" i="58" s="1"/>
  <c r="R1418" i="58"/>
  <c r="T1418" i="58" s="1"/>
  <c r="V1418" i="58" s="1"/>
  <c r="R1419" i="58"/>
  <c r="T1419" i="58" s="1"/>
  <c r="V1419" i="58" s="1"/>
  <c r="R1420" i="58"/>
  <c r="T1420" i="58" s="1"/>
  <c r="V1420" i="58" s="1"/>
  <c r="R1421" i="58"/>
  <c r="T1421" i="58" s="1"/>
  <c r="V1421" i="58" s="1"/>
  <c r="R1422" i="58"/>
  <c r="T1422" i="58" s="1"/>
  <c r="V1422" i="58" s="1"/>
  <c r="R1423" i="58"/>
  <c r="T1423" i="58" s="1"/>
  <c r="V1423" i="58" s="1"/>
  <c r="R1424" i="58"/>
  <c r="T1424" i="58" s="1"/>
  <c r="V1424" i="58" s="1"/>
  <c r="R1425" i="58"/>
  <c r="T1425" i="58" s="1"/>
  <c r="V1425" i="58" s="1"/>
  <c r="R1426" i="58"/>
  <c r="T1426" i="58" s="1"/>
  <c r="V1426" i="58" s="1"/>
  <c r="R1427" i="58"/>
  <c r="T1427" i="58" s="1"/>
  <c r="V1427" i="58" s="1"/>
  <c r="R1428" i="58"/>
  <c r="T1428" i="58" s="1"/>
  <c r="V1428" i="58" s="1"/>
  <c r="R1429" i="58"/>
  <c r="T1429" i="58" s="1"/>
  <c r="V1429" i="58" s="1"/>
  <c r="R1430" i="58"/>
  <c r="T1430" i="58" s="1"/>
  <c r="V1430" i="58" s="1"/>
  <c r="R1431" i="58"/>
  <c r="T1431" i="58" s="1"/>
  <c r="V1431" i="58" s="1"/>
  <c r="R1432" i="58"/>
  <c r="T1432" i="58" s="1"/>
  <c r="V1432" i="58" s="1"/>
  <c r="R1433" i="58"/>
  <c r="T1433" i="58" s="1"/>
  <c r="V1433" i="58" s="1"/>
  <c r="R1434" i="58"/>
  <c r="T1434" i="58" s="1"/>
  <c r="V1434" i="58" s="1"/>
  <c r="R1435" i="58"/>
  <c r="T1435" i="58" s="1"/>
  <c r="V1435" i="58" s="1"/>
  <c r="X1410" i="58"/>
  <c r="X1411" i="58"/>
  <c r="X1412" i="58"/>
  <c r="X1413" i="58"/>
  <c r="X1414" i="58"/>
  <c r="X1415" i="58"/>
  <c r="X1416" i="58"/>
  <c r="X1417" i="58"/>
  <c r="X1418" i="58"/>
  <c r="X1419" i="58"/>
  <c r="X1420" i="58"/>
  <c r="X1421" i="58"/>
  <c r="X1422" i="58"/>
  <c r="X1423" i="58"/>
  <c r="X1424" i="58"/>
  <c r="X1425" i="58"/>
  <c r="X1426" i="58"/>
  <c r="X1427" i="58"/>
  <c r="X1428" i="58"/>
  <c r="X1429" i="58"/>
  <c r="X1430" i="58"/>
  <c r="X1431" i="58"/>
  <c r="X1432" i="58"/>
  <c r="X1433" i="58"/>
  <c r="X1434" i="58"/>
  <c r="X1435" i="58"/>
  <c r="AE1380" i="58"/>
  <c r="A1316" i="58"/>
  <c r="A1317" i="58"/>
  <c r="A1318" i="58"/>
  <c r="A1319" i="58"/>
  <c r="A1320" i="58"/>
  <c r="A1321" i="58"/>
  <c r="A1322" i="58"/>
  <c r="A1323" i="58"/>
  <c r="B1316" i="58"/>
  <c r="B1317" i="58"/>
  <c r="B1318" i="58"/>
  <c r="B1319" i="58"/>
  <c r="B1320" i="58"/>
  <c r="B1321" i="58"/>
  <c r="B1322" i="58"/>
  <c r="B1323" i="58"/>
  <c r="D1316" i="58"/>
  <c r="E1316" i="58" s="1"/>
  <c r="D1317" i="58"/>
  <c r="E1317" i="58" s="1"/>
  <c r="D1318" i="58"/>
  <c r="E1318" i="58" s="1"/>
  <c r="D1319" i="58"/>
  <c r="E1319" i="58" s="1"/>
  <c r="D1320" i="58"/>
  <c r="E1320" i="58" s="1"/>
  <c r="D1321" i="58"/>
  <c r="E1321" i="58" s="1"/>
  <c r="D1322" i="58"/>
  <c r="E1322" i="58" s="1"/>
  <c r="D1323" i="58"/>
  <c r="E1323" i="58" s="1"/>
  <c r="F1316" i="58"/>
  <c r="F1317" i="58"/>
  <c r="F1318" i="58"/>
  <c r="F1319" i="58"/>
  <c r="F1320" i="58"/>
  <c r="F1321" i="58"/>
  <c r="F1322" i="58"/>
  <c r="F1323" i="58"/>
  <c r="J1316" i="58"/>
  <c r="J1317" i="58"/>
  <c r="J1318" i="58"/>
  <c r="J1319" i="58"/>
  <c r="J1320" i="58"/>
  <c r="J1321" i="58"/>
  <c r="J1322" i="58"/>
  <c r="J1323" i="58"/>
  <c r="K1316" i="58"/>
  <c r="K1317" i="58"/>
  <c r="K1318" i="58"/>
  <c r="K1319" i="58"/>
  <c r="K1320" i="58"/>
  <c r="K1321" i="58"/>
  <c r="K1322" i="58"/>
  <c r="K1323" i="58"/>
  <c r="M1316" i="58"/>
  <c r="M1317" i="58"/>
  <c r="M1318" i="58"/>
  <c r="M1319" i="58"/>
  <c r="M1320" i="58"/>
  <c r="M1321" i="58"/>
  <c r="M1322" i="58"/>
  <c r="M1323" i="58"/>
  <c r="P1316" i="58"/>
  <c r="P1317" i="58"/>
  <c r="P1318" i="58"/>
  <c r="P1319" i="58"/>
  <c r="P1320" i="58"/>
  <c r="P1321" i="58"/>
  <c r="P1322" i="58"/>
  <c r="P1323" i="58"/>
  <c r="Q1316" i="58"/>
  <c r="Q1317" i="58"/>
  <c r="Q1318" i="58"/>
  <c r="Q1319" i="58"/>
  <c r="Q1320" i="58"/>
  <c r="Q1321" i="58"/>
  <c r="Q1322" i="58"/>
  <c r="Q1323" i="58"/>
  <c r="R1316" i="58"/>
  <c r="T1316" i="58" s="1"/>
  <c r="V1316" i="58" s="1"/>
  <c r="R1317" i="58"/>
  <c r="T1317" i="58" s="1"/>
  <c r="V1317" i="58" s="1"/>
  <c r="R1318" i="58"/>
  <c r="T1318" i="58" s="1"/>
  <c r="V1318" i="58" s="1"/>
  <c r="R1319" i="58"/>
  <c r="T1319" i="58" s="1"/>
  <c r="V1319" i="58" s="1"/>
  <c r="R1320" i="58"/>
  <c r="T1320" i="58" s="1"/>
  <c r="V1320" i="58" s="1"/>
  <c r="R1321" i="58"/>
  <c r="T1321" i="58" s="1"/>
  <c r="V1321" i="58" s="1"/>
  <c r="R1322" i="58"/>
  <c r="T1322" i="58" s="1"/>
  <c r="V1322" i="58" s="1"/>
  <c r="R1323" i="58"/>
  <c r="T1323" i="58" s="1"/>
  <c r="V1323" i="58" s="1"/>
  <c r="X1316" i="58"/>
  <c r="X1317" i="58"/>
  <c r="X1318" i="58"/>
  <c r="X1319" i="58"/>
  <c r="X1320" i="58"/>
  <c r="X1321" i="58"/>
  <c r="X1322" i="58"/>
  <c r="X1323" i="58"/>
  <c r="A1324" i="58"/>
  <c r="A1325" i="58"/>
  <c r="B1324" i="58"/>
  <c r="B1325" i="58"/>
  <c r="D1324" i="58"/>
  <c r="E1324" i="58" s="1"/>
  <c r="D1325" i="58"/>
  <c r="E1325" i="58" s="1"/>
  <c r="F1324" i="58"/>
  <c r="F1325" i="58"/>
  <c r="J1324" i="58"/>
  <c r="J1325" i="58"/>
  <c r="K1324" i="58"/>
  <c r="K1325" i="58"/>
  <c r="M1324" i="58"/>
  <c r="M1325" i="58"/>
  <c r="P1324" i="58"/>
  <c r="P1325" i="58"/>
  <c r="Q1324" i="58"/>
  <c r="Q1325" i="58"/>
  <c r="R1324" i="58"/>
  <c r="T1324" i="58" s="1"/>
  <c r="V1324" i="58" s="1"/>
  <c r="R1325" i="58"/>
  <c r="T1325" i="58" s="1"/>
  <c r="V1325" i="58" s="1"/>
  <c r="X1324" i="58"/>
  <c r="X1325" i="58"/>
  <c r="A1227" i="58"/>
  <c r="A1228" i="58"/>
  <c r="A1229" i="58"/>
  <c r="A1230" i="58"/>
  <c r="A1231" i="58"/>
  <c r="A1232" i="58"/>
  <c r="A1233" i="58"/>
  <c r="A1234" i="58"/>
  <c r="A1235" i="58"/>
  <c r="B1227" i="58"/>
  <c r="B1228" i="58"/>
  <c r="B1229" i="58"/>
  <c r="B1230" i="58"/>
  <c r="B1231" i="58"/>
  <c r="B1232" i="58"/>
  <c r="B1233" i="58"/>
  <c r="B1234" i="58"/>
  <c r="B1235" i="58"/>
  <c r="D1227" i="58"/>
  <c r="E1227" i="58" s="1"/>
  <c r="D1228" i="58"/>
  <c r="E1228" i="58" s="1"/>
  <c r="D1229" i="58"/>
  <c r="E1229" i="58" s="1"/>
  <c r="D1230" i="58"/>
  <c r="E1230" i="58" s="1"/>
  <c r="D1231" i="58"/>
  <c r="E1231" i="58" s="1"/>
  <c r="D1232" i="58"/>
  <c r="E1232" i="58" s="1"/>
  <c r="D1233" i="58"/>
  <c r="E1233" i="58" s="1"/>
  <c r="D1234" i="58"/>
  <c r="E1234" i="58" s="1"/>
  <c r="D1235" i="58"/>
  <c r="E1235" i="58" s="1"/>
  <c r="F1227" i="58"/>
  <c r="F1228" i="58"/>
  <c r="F1229" i="58"/>
  <c r="F1230" i="58"/>
  <c r="F1231" i="58"/>
  <c r="F1232" i="58"/>
  <c r="F1233" i="58"/>
  <c r="F1234" i="58"/>
  <c r="F1235" i="58"/>
  <c r="J1227" i="58"/>
  <c r="J1228" i="58"/>
  <c r="J1229" i="58"/>
  <c r="J1230" i="58"/>
  <c r="J1231" i="58"/>
  <c r="J1232" i="58"/>
  <c r="J1233" i="58"/>
  <c r="J1234" i="58"/>
  <c r="J1235" i="58"/>
  <c r="K1227" i="58"/>
  <c r="K1228" i="58"/>
  <c r="K1229" i="58"/>
  <c r="K1230" i="58"/>
  <c r="K1231" i="58"/>
  <c r="K1232" i="58"/>
  <c r="K1233" i="58"/>
  <c r="K1234" i="58"/>
  <c r="K1235" i="58"/>
  <c r="M1227" i="58"/>
  <c r="M1228" i="58"/>
  <c r="M1229" i="58"/>
  <c r="M1230" i="58"/>
  <c r="M1231" i="58"/>
  <c r="M1232" i="58"/>
  <c r="M1233" i="58"/>
  <c r="M1234" i="58"/>
  <c r="M1235" i="58"/>
  <c r="P1227" i="58"/>
  <c r="P1228" i="58"/>
  <c r="P1229" i="58"/>
  <c r="P1230" i="58"/>
  <c r="P1231" i="58"/>
  <c r="P1232" i="58"/>
  <c r="P1233" i="58"/>
  <c r="P1234" i="58"/>
  <c r="P1235" i="58"/>
  <c r="Q1227" i="58"/>
  <c r="Q1228" i="58"/>
  <c r="Q1229" i="58"/>
  <c r="Q1230" i="58"/>
  <c r="Q1231" i="58"/>
  <c r="Q1232" i="58"/>
  <c r="Q1233" i="58"/>
  <c r="Q1234" i="58"/>
  <c r="Q1235" i="58"/>
  <c r="R1227" i="58"/>
  <c r="T1227" i="58" s="1"/>
  <c r="V1227" i="58" s="1"/>
  <c r="R1228" i="58"/>
  <c r="T1228" i="58" s="1"/>
  <c r="V1228" i="58" s="1"/>
  <c r="R1229" i="58"/>
  <c r="T1229" i="58" s="1"/>
  <c r="V1229" i="58" s="1"/>
  <c r="R1230" i="58"/>
  <c r="T1230" i="58" s="1"/>
  <c r="V1230" i="58" s="1"/>
  <c r="R1231" i="58"/>
  <c r="T1231" i="58" s="1"/>
  <c r="V1231" i="58" s="1"/>
  <c r="R1232" i="58"/>
  <c r="T1232" i="58" s="1"/>
  <c r="V1232" i="58" s="1"/>
  <c r="R1233" i="58"/>
  <c r="T1233" i="58" s="1"/>
  <c r="V1233" i="58" s="1"/>
  <c r="R1234" i="58"/>
  <c r="T1234" i="58" s="1"/>
  <c r="V1234" i="58" s="1"/>
  <c r="R1235" i="58"/>
  <c r="T1235" i="58" s="1"/>
  <c r="V1235" i="58" s="1"/>
  <c r="X1227" i="58"/>
  <c r="X1228" i="58"/>
  <c r="X1229" i="58"/>
  <c r="X1230" i="58"/>
  <c r="X1231" i="58"/>
  <c r="X1232" i="58"/>
  <c r="X1233" i="58"/>
  <c r="X1234" i="58"/>
  <c r="X1235" i="58"/>
  <c r="A1236" i="58"/>
  <c r="A1237" i="58"/>
  <c r="A1238" i="58"/>
  <c r="A1239" i="58"/>
  <c r="B1236" i="58"/>
  <c r="B1237" i="58"/>
  <c r="B1238" i="58"/>
  <c r="B1239" i="58"/>
  <c r="D1236" i="58"/>
  <c r="E1236" i="58" s="1"/>
  <c r="D1237" i="58"/>
  <c r="E1237" i="58" s="1"/>
  <c r="D1238" i="58"/>
  <c r="E1238" i="58" s="1"/>
  <c r="D1239" i="58"/>
  <c r="E1239" i="58" s="1"/>
  <c r="F1236" i="58"/>
  <c r="F1237" i="58"/>
  <c r="F1238" i="58"/>
  <c r="F1239" i="58"/>
  <c r="J1236" i="58"/>
  <c r="J1237" i="58"/>
  <c r="J1238" i="58"/>
  <c r="J1239" i="58"/>
  <c r="K1236" i="58"/>
  <c r="K1237" i="58"/>
  <c r="K1238" i="58"/>
  <c r="K1239" i="58"/>
  <c r="M1236" i="58"/>
  <c r="M1237" i="58"/>
  <c r="M1238" i="58"/>
  <c r="M1239" i="58"/>
  <c r="P1236" i="58"/>
  <c r="P1237" i="58"/>
  <c r="P1238" i="58"/>
  <c r="P1239" i="58"/>
  <c r="Q1236" i="58"/>
  <c r="Q1237" i="58"/>
  <c r="Q1238" i="58"/>
  <c r="Q1239" i="58"/>
  <c r="R1236" i="58"/>
  <c r="T1236" i="58" s="1"/>
  <c r="V1236" i="58" s="1"/>
  <c r="R1237" i="58"/>
  <c r="T1237" i="58" s="1"/>
  <c r="V1237" i="58" s="1"/>
  <c r="R1238" i="58"/>
  <c r="T1238" i="58" s="1"/>
  <c r="V1238" i="58" s="1"/>
  <c r="R1239" i="58"/>
  <c r="T1239" i="58" s="1"/>
  <c r="V1239" i="58" s="1"/>
  <c r="X1236" i="58"/>
  <c r="X1237" i="58"/>
  <c r="X1238" i="58"/>
  <c r="X1239" i="58"/>
  <c r="A1158" i="58"/>
  <c r="A1159" i="58"/>
  <c r="A1160" i="58"/>
  <c r="A1161" i="58"/>
  <c r="A1162" i="58"/>
  <c r="A1163" i="58"/>
  <c r="B1158" i="58"/>
  <c r="B1159" i="58"/>
  <c r="B1160" i="58"/>
  <c r="B1161" i="58"/>
  <c r="B1162" i="58"/>
  <c r="B1163" i="58"/>
  <c r="D1158" i="58"/>
  <c r="E1158" i="58" s="1"/>
  <c r="D1159" i="58"/>
  <c r="E1159" i="58" s="1"/>
  <c r="D1160" i="58"/>
  <c r="E1160" i="58" s="1"/>
  <c r="D1161" i="58"/>
  <c r="E1161" i="58" s="1"/>
  <c r="D1162" i="58"/>
  <c r="E1162" i="58" s="1"/>
  <c r="D1163" i="58"/>
  <c r="E1163" i="58" s="1"/>
  <c r="F1158" i="58"/>
  <c r="F1159" i="58"/>
  <c r="F1160" i="58"/>
  <c r="F1161" i="58"/>
  <c r="F1162" i="58"/>
  <c r="F1163" i="58"/>
  <c r="J1158" i="58"/>
  <c r="J1159" i="58"/>
  <c r="J1160" i="58"/>
  <c r="J1161" i="58"/>
  <c r="J1162" i="58"/>
  <c r="J1163" i="58"/>
  <c r="K1158" i="58"/>
  <c r="K1159" i="58"/>
  <c r="K1160" i="58"/>
  <c r="K1161" i="58"/>
  <c r="K1162" i="58"/>
  <c r="K1163" i="58"/>
  <c r="M1158" i="58"/>
  <c r="M1159" i="58"/>
  <c r="M1160" i="58"/>
  <c r="M1161" i="58"/>
  <c r="M1162" i="58"/>
  <c r="M1163" i="58"/>
  <c r="P1158" i="58"/>
  <c r="P1159" i="58"/>
  <c r="P1160" i="58"/>
  <c r="P1161" i="58"/>
  <c r="P1162" i="58"/>
  <c r="P1163" i="58"/>
  <c r="Q1158" i="58"/>
  <c r="Q1159" i="58"/>
  <c r="Q1160" i="58"/>
  <c r="Q1161" i="58"/>
  <c r="Q1162" i="58"/>
  <c r="Q1163" i="58"/>
  <c r="R1158" i="58"/>
  <c r="T1158" i="58" s="1"/>
  <c r="V1158" i="58" s="1"/>
  <c r="R1159" i="58"/>
  <c r="T1159" i="58" s="1"/>
  <c r="V1159" i="58" s="1"/>
  <c r="R1160" i="58"/>
  <c r="T1160" i="58" s="1"/>
  <c r="V1160" i="58" s="1"/>
  <c r="R1161" i="58"/>
  <c r="T1161" i="58" s="1"/>
  <c r="V1161" i="58" s="1"/>
  <c r="R1162" i="58"/>
  <c r="T1162" i="58" s="1"/>
  <c r="V1162" i="58" s="1"/>
  <c r="R1163" i="58"/>
  <c r="T1163" i="58" s="1"/>
  <c r="V1163" i="58" s="1"/>
  <c r="X1158" i="58"/>
  <c r="X1159" i="58"/>
  <c r="X1160" i="58"/>
  <c r="X1161" i="58"/>
  <c r="X1162" i="58"/>
  <c r="X1163" i="58"/>
  <c r="A1164" i="58"/>
  <c r="A1165" i="58"/>
  <c r="A1166" i="58"/>
  <c r="A1167" i="58"/>
  <c r="A1168" i="58"/>
  <c r="A1169" i="58"/>
  <c r="A1170" i="58"/>
  <c r="A1171" i="58"/>
  <c r="B1164" i="58"/>
  <c r="B1165" i="58"/>
  <c r="B1166" i="58"/>
  <c r="B1167" i="58"/>
  <c r="B1168" i="58"/>
  <c r="B1169" i="58"/>
  <c r="B1170" i="58"/>
  <c r="B1171" i="58"/>
  <c r="D1164" i="58"/>
  <c r="E1164" i="58" s="1"/>
  <c r="D1165" i="58"/>
  <c r="E1165" i="58" s="1"/>
  <c r="D1166" i="58"/>
  <c r="E1166" i="58" s="1"/>
  <c r="D1167" i="58"/>
  <c r="E1167" i="58" s="1"/>
  <c r="D1168" i="58"/>
  <c r="E1168" i="58" s="1"/>
  <c r="D1169" i="58"/>
  <c r="E1169" i="58" s="1"/>
  <c r="D1170" i="58"/>
  <c r="E1170" i="58" s="1"/>
  <c r="D1171" i="58"/>
  <c r="E1171" i="58" s="1"/>
  <c r="F1164" i="58"/>
  <c r="F1165" i="58"/>
  <c r="F1166" i="58"/>
  <c r="F1167" i="58"/>
  <c r="F1168" i="58"/>
  <c r="F1169" i="58"/>
  <c r="F1170" i="58"/>
  <c r="F1171" i="58"/>
  <c r="J1164" i="58"/>
  <c r="J1165" i="58"/>
  <c r="J1166" i="58"/>
  <c r="J1167" i="58"/>
  <c r="J1168" i="58"/>
  <c r="J1169" i="58"/>
  <c r="J1170" i="58"/>
  <c r="J1171" i="58"/>
  <c r="K1164" i="58"/>
  <c r="K1165" i="58"/>
  <c r="K1166" i="58"/>
  <c r="K1167" i="58"/>
  <c r="K1168" i="58"/>
  <c r="K1169" i="58"/>
  <c r="K1170" i="58"/>
  <c r="K1171" i="58"/>
  <c r="M1164" i="58"/>
  <c r="M1165" i="58"/>
  <c r="M1166" i="58"/>
  <c r="M1167" i="58"/>
  <c r="M1168" i="58"/>
  <c r="M1169" i="58"/>
  <c r="M1170" i="58"/>
  <c r="M1171" i="58"/>
  <c r="P1164" i="58"/>
  <c r="P1165" i="58"/>
  <c r="P1166" i="58"/>
  <c r="P1167" i="58"/>
  <c r="P1168" i="58"/>
  <c r="P1169" i="58"/>
  <c r="P1170" i="58"/>
  <c r="P1171" i="58"/>
  <c r="Q1164" i="58"/>
  <c r="Q1165" i="58"/>
  <c r="Q1166" i="58"/>
  <c r="Q1167" i="58"/>
  <c r="Q1168" i="58"/>
  <c r="Q1169" i="58"/>
  <c r="Q1170" i="58"/>
  <c r="Q1171" i="58"/>
  <c r="R1164" i="58"/>
  <c r="T1164" i="58" s="1"/>
  <c r="V1164" i="58" s="1"/>
  <c r="R1165" i="58"/>
  <c r="T1165" i="58" s="1"/>
  <c r="V1165" i="58" s="1"/>
  <c r="R1166" i="58"/>
  <c r="T1166" i="58" s="1"/>
  <c r="V1166" i="58" s="1"/>
  <c r="R1167" i="58"/>
  <c r="T1167" i="58" s="1"/>
  <c r="V1167" i="58" s="1"/>
  <c r="R1168" i="58"/>
  <c r="T1168" i="58" s="1"/>
  <c r="V1168" i="58" s="1"/>
  <c r="R1169" i="58"/>
  <c r="T1169" i="58" s="1"/>
  <c r="V1169" i="58" s="1"/>
  <c r="R1170" i="58"/>
  <c r="T1170" i="58" s="1"/>
  <c r="V1170" i="58" s="1"/>
  <c r="R1171" i="58"/>
  <c r="T1171" i="58" s="1"/>
  <c r="V1171" i="58" s="1"/>
  <c r="X1164" i="58"/>
  <c r="X1165" i="58"/>
  <c r="X1166" i="58"/>
  <c r="X1167" i="58"/>
  <c r="X1168" i="58"/>
  <c r="X1169" i="58"/>
  <c r="X1170" i="58"/>
  <c r="X1171" i="58"/>
  <c r="A1172" i="58"/>
  <c r="A1173" i="58"/>
  <c r="A1174" i="58"/>
  <c r="A1175" i="58"/>
  <c r="B1172" i="58"/>
  <c r="B1173" i="58"/>
  <c r="B1174" i="58"/>
  <c r="B1175" i="58"/>
  <c r="D1172" i="58"/>
  <c r="E1172" i="58" s="1"/>
  <c r="D1173" i="58"/>
  <c r="E1173" i="58" s="1"/>
  <c r="D1174" i="58"/>
  <c r="E1174" i="58" s="1"/>
  <c r="D1175" i="58"/>
  <c r="E1175" i="58" s="1"/>
  <c r="F1172" i="58"/>
  <c r="F1173" i="58"/>
  <c r="F1174" i="58"/>
  <c r="F1175" i="58"/>
  <c r="J1172" i="58"/>
  <c r="J1173" i="58"/>
  <c r="J1174" i="58"/>
  <c r="J1175" i="58"/>
  <c r="K1172" i="58"/>
  <c r="K1173" i="58"/>
  <c r="K1174" i="58"/>
  <c r="K1175" i="58"/>
  <c r="M1172" i="58"/>
  <c r="M1173" i="58"/>
  <c r="M1174" i="58"/>
  <c r="M1175" i="58"/>
  <c r="P1172" i="58"/>
  <c r="P1173" i="58"/>
  <c r="P1174" i="58"/>
  <c r="P1175" i="58"/>
  <c r="Q1172" i="58"/>
  <c r="Q1173" i="58"/>
  <c r="Q1174" i="58"/>
  <c r="Q1175" i="58"/>
  <c r="R1172" i="58"/>
  <c r="T1172" i="58" s="1"/>
  <c r="V1172" i="58" s="1"/>
  <c r="R1173" i="58"/>
  <c r="T1173" i="58" s="1"/>
  <c r="V1173" i="58" s="1"/>
  <c r="R1174" i="58"/>
  <c r="T1174" i="58" s="1"/>
  <c r="V1174" i="58" s="1"/>
  <c r="R1175" i="58"/>
  <c r="T1175" i="58" s="1"/>
  <c r="V1175" i="58" s="1"/>
  <c r="X1172" i="58"/>
  <c r="X1173" i="58"/>
  <c r="X1174" i="58"/>
  <c r="X1175" i="58"/>
  <c r="A1176" i="58"/>
  <c r="B1176" i="58"/>
  <c r="D1176" i="58"/>
  <c r="E1176" i="58" s="1"/>
  <c r="F1176" i="58"/>
  <c r="J1176" i="58"/>
  <c r="K1176" i="58"/>
  <c r="M1176" i="58"/>
  <c r="P1176" i="58"/>
  <c r="Q1176" i="58"/>
  <c r="R1176" i="58"/>
  <c r="T1176" i="58" s="1"/>
  <c r="V1176" i="58" s="1"/>
  <c r="X1176" i="58"/>
  <c r="A1006" i="58"/>
  <c r="A1007" i="58"/>
  <c r="A1008" i="58"/>
  <c r="A1009" i="58"/>
  <c r="A1010" i="58"/>
  <c r="A1011" i="58"/>
  <c r="B1006" i="58"/>
  <c r="B1007" i="58"/>
  <c r="B1008" i="58"/>
  <c r="B1009" i="58"/>
  <c r="B1010" i="58"/>
  <c r="B1011" i="58"/>
  <c r="D1006" i="58"/>
  <c r="E1006" i="58" s="1"/>
  <c r="D1007" i="58"/>
  <c r="E1007" i="58" s="1"/>
  <c r="D1008" i="58"/>
  <c r="E1008" i="58" s="1"/>
  <c r="D1009" i="58"/>
  <c r="E1009" i="58" s="1"/>
  <c r="D1010" i="58"/>
  <c r="E1010" i="58" s="1"/>
  <c r="D1011" i="58"/>
  <c r="E1011" i="58" s="1"/>
  <c r="F1006" i="58"/>
  <c r="F1007" i="58"/>
  <c r="F1008" i="58"/>
  <c r="F1009" i="58"/>
  <c r="F1010" i="58"/>
  <c r="F1011" i="58"/>
  <c r="J1006" i="58"/>
  <c r="J1007" i="58"/>
  <c r="J1008" i="58"/>
  <c r="J1009" i="58"/>
  <c r="J1010" i="58"/>
  <c r="J1011" i="58"/>
  <c r="K1006" i="58"/>
  <c r="K1007" i="58"/>
  <c r="K1008" i="58"/>
  <c r="K1009" i="58"/>
  <c r="K1010" i="58"/>
  <c r="K1011" i="58"/>
  <c r="M1006" i="58"/>
  <c r="M1007" i="58"/>
  <c r="M1008" i="58"/>
  <c r="M1009" i="58"/>
  <c r="M1010" i="58"/>
  <c r="M1011" i="58"/>
  <c r="P1006" i="58"/>
  <c r="P1007" i="58"/>
  <c r="P1008" i="58"/>
  <c r="P1009" i="58"/>
  <c r="P1010" i="58"/>
  <c r="P1011" i="58"/>
  <c r="Q1006" i="58"/>
  <c r="Q1007" i="58"/>
  <c r="Q1008" i="58"/>
  <c r="Q1009" i="58"/>
  <c r="Q1010" i="58"/>
  <c r="Q1011" i="58"/>
  <c r="R1006" i="58"/>
  <c r="T1006" i="58" s="1"/>
  <c r="V1006" i="58" s="1"/>
  <c r="R1007" i="58"/>
  <c r="T1007" i="58" s="1"/>
  <c r="V1007" i="58" s="1"/>
  <c r="R1008" i="58"/>
  <c r="T1008" i="58" s="1"/>
  <c r="V1008" i="58" s="1"/>
  <c r="R1009" i="58"/>
  <c r="T1009" i="58" s="1"/>
  <c r="V1009" i="58" s="1"/>
  <c r="R1010" i="58"/>
  <c r="T1010" i="58" s="1"/>
  <c r="V1010" i="58" s="1"/>
  <c r="R1011" i="58"/>
  <c r="T1011" i="58" s="1"/>
  <c r="V1011" i="58" s="1"/>
  <c r="X1006" i="58"/>
  <c r="X1007" i="58"/>
  <c r="X1008" i="58"/>
  <c r="X1009" i="58"/>
  <c r="X1010" i="58"/>
  <c r="X1011" i="58"/>
  <c r="A990" i="58"/>
  <c r="A991" i="58"/>
  <c r="A992" i="58"/>
  <c r="A993" i="58"/>
  <c r="A994" i="58"/>
  <c r="A995" i="58"/>
  <c r="A996" i="58"/>
  <c r="A997" i="58"/>
  <c r="B990" i="58"/>
  <c r="B991" i="58"/>
  <c r="B992" i="58"/>
  <c r="B993" i="58"/>
  <c r="B994" i="58"/>
  <c r="B995" i="58"/>
  <c r="B996" i="58"/>
  <c r="B997" i="58"/>
  <c r="D990" i="58"/>
  <c r="E990" i="58" s="1"/>
  <c r="D991" i="58"/>
  <c r="E991" i="58" s="1"/>
  <c r="D992" i="58"/>
  <c r="E992" i="58" s="1"/>
  <c r="D993" i="58"/>
  <c r="E993" i="58" s="1"/>
  <c r="D994" i="58"/>
  <c r="E994" i="58" s="1"/>
  <c r="D995" i="58"/>
  <c r="E995" i="58" s="1"/>
  <c r="D996" i="58"/>
  <c r="E996" i="58" s="1"/>
  <c r="D997" i="58"/>
  <c r="E997" i="58" s="1"/>
  <c r="F990" i="58"/>
  <c r="F991" i="58"/>
  <c r="F992" i="58"/>
  <c r="F993" i="58"/>
  <c r="F994" i="58"/>
  <c r="F995" i="58"/>
  <c r="F996" i="58"/>
  <c r="F997" i="58"/>
  <c r="J990" i="58"/>
  <c r="J991" i="58"/>
  <c r="J992" i="58"/>
  <c r="J993" i="58"/>
  <c r="J994" i="58"/>
  <c r="J995" i="58"/>
  <c r="J996" i="58"/>
  <c r="J997" i="58"/>
  <c r="K990" i="58"/>
  <c r="K991" i="58"/>
  <c r="K992" i="58"/>
  <c r="K993" i="58"/>
  <c r="K994" i="58"/>
  <c r="K995" i="58"/>
  <c r="K996" i="58"/>
  <c r="K997" i="58"/>
  <c r="M990" i="58"/>
  <c r="M991" i="58"/>
  <c r="M992" i="58"/>
  <c r="M993" i="58"/>
  <c r="M994" i="58"/>
  <c r="M995" i="58"/>
  <c r="M996" i="58"/>
  <c r="M997" i="58"/>
  <c r="P990" i="58"/>
  <c r="P991" i="58"/>
  <c r="P992" i="58"/>
  <c r="P993" i="58"/>
  <c r="P994" i="58"/>
  <c r="P995" i="58"/>
  <c r="P996" i="58"/>
  <c r="P997" i="58"/>
  <c r="Q990" i="58"/>
  <c r="Q991" i="58"/>
  <c r="Q992" i="58"/>
  <c r="Q993" i="58"/>
  <c r="Q994" i="58"/>
  <c r="Q995" i="58"/>
  <c r="Q996" i="58"/>
  <c r="Q997" i="58"/>
  <c r="R990" i="58"/>
  <c r="T990" i="58" s="1"/>
  <c r="V990" i="58" s="1"/>
  <c r="R991" i="58"/>
  <c r="T991" i="58" s="1"/>
  <c r="V991" i="58" s="1"/>
  <c r="R992" i="58"/>
  <c r="T992" i="58" s="1"/>
  <c r="V992" i="58" s="1"/>
  <c r="R993" i="58"/>
  <c r="T993" i="58" s="1"/>
  <c r="V993" i="58" s="1"/>
  <c r="R994" i="58"/>
  <c r="T994" i="58" s="1"/>
  <c r="V994" i="58" s="1"/>
  <c r="R995" i="58"/>
  <c r="T995" i="58" s="1"/>
  <c r="V995" i="58" s="1"/>
  <c r="R996" i="58"/>
  <c r="T996" i="58" s="1"/>
  <c r="V996" i="58" s="1"/>
  <c r="R997" i="58"/>
  <c r="T997" i="58" s="1"/>
  <c r="V997" i="58" s="1"/>
  <c r="X990" i="58"/>
  <c r="X991" i="58"/>
  <c r="X992" i="58"/>
  <c r="X993" i="58"/>
  <c r="X994" i="58"/>
  <c r="X995" i="58"/>
  <c r="X996" i="58"/>
  <c r="X997" i="58"/>
  <c r="A998" i="58"/>
  <c r="A999" i="58"/>
  <c r="A1000" i="58"/>
  <c r="A1001" i="58"/>
  <c r="A1002" i="58"/>
  <c r="A1003" i="58"/>
  <c r="B998" i="58"/>
  <c r="B999" i="58"/>
  <c r="B1000" i="58"/>
  <c r="B1001" i="58"/>
  <c r="B1002" i="58"/>
  <c r="B1003" i="58"/>
  <c r="D998" i="58"/>
  <c r="E998" i="58" s="1"/>
  <c r="D999" i="58"/>
  <c r="E999" i="58" s="1"/>
  <c r="D1000" i="58"/>
  <c r="E1000" i="58" s="1"/>
  <c r="D1001" i="58"/>
  <c r="E1001" i="58" s="1"/>
  <c r="D1002" i="58"/>
  <c r="E1002" i="58" s="1"/>
  <c r="D1003" i="58"/>
  <c r="E1003" i="58" s="1"/>
  <c r="F998" i="58"/>
  <c r="F999" i="58"/>
  <c r="F1000" i="58"/>
  <c r="F1001" i="58"/>
  <c r="F1002" i="58"/>
  <c r="F1003" i="58"/>
  <c r="J998" i="58"/>
  <c r="J999" i="58"/>
  <c r="J1000" i="58"/>
  <c r="J1001" i="58"/>
  <c r="J1002" i="58"/>
  <c r="J1003" i="58"/>
  <c r="K998" i="58"/>
  <c r="K999" i="58"/>
  <c r="K1000" i="58"/>
  <c r="K1001" i="58"/>
  <c r="K1002" i="58"/>
  <c r="K1003" i="58"/>
  <c r="M998" i="58"/>
  <c r="M999" i="58"/>
  <c r="M1000" i="58"/>
  <c r="M1001" i="58"/>
  <c r="M1002" i="58"/>
  <c r="M1003" i="58"/>
  <c r="P998" i="58"/>
  <c r="P999" i="58"/>
  <c r="P1000" i="58"/>
  <c r="P1001" i="58"/>
  <c r="P1002" i="58"/>
  <c r="P1003" i="58"/>
  <c r="Q998" i="58"/>
  <c r="Q999" i="58"/>
  <c r="Q1000" i="58"/>
  <c r="Q1001" i="58"/>
  <c r="Q1002" i="58"/>
  <c r="Q1003" i="58"/>
  <c r="R998" i="58"/>
  <c r="T998" i="58" s="1"/>
  <c r="V998" i="58" s="1"/>
  <c r="R999" i="58"/>
  <c r="T999" i="58" s="1"/>
  <c r="R1000" i="58"/>
  <c r="T1000" i="58" s="1"/>
  <c r="V1000" i="58" s="1"/>
  <c r="R1001" i="58"/>
  <c r="T1001" i="58" s="1"/>
  <c r="V1001" i="58" s="1"/>
  <c r="R1002" i="58"/>
  <c r="T1002" i="58" s="1"/>
  <c r="V1002" i="58" s="1"/>
  <c r="R1003" i="58"/>
  <c r="T1003" i="58" s="1"/>
  <c r="V1003" i="58" s="1"/>
  <c r="X998" i="58"/>
  <c r="X999" i="58"/>
  <c r="X1000" i="58"/>
  <c r="X1001" i="58"/>
  <c r="X1002" i="58"/>
  <c r="X1003" i="58"/>
  <c r="A1004" i="58"/>
  <c r="A1005" i="58"/>
  <c r="B1004" i="58"/>
  <c r="B1005" i="58"/>
  <c r="D1004" i="58"/>
  <c r="E1004" i="58" s="1"/>
  <c r="D1005" i="58"/>
  <c r="E1005" i="58" s="1"/>
  <c r="F1004" i="58"/>
  <c r="F1005" i="58"/>
  <c r="J1004" i="58"/>
  <c r="J1005" i="58"/>
  <c r="K1004" i="58"/>
  <c r="K1005" i="58"/>
  <c r="M1004" i="58"/>
  <c r="M1005" i="58"/>
  <c r="P1004" i="58"/>
  <c r="P1005" i="58"/>
  <c r="Q1004" i="58"/>
  <c r="Q1005" i="58"/>
  <c r="R1004" i="58"/>
  <c r="T1004" i="58" s="1"/>
  <c r="V1004" i="58" s="1"/>
  <c r="R1005" i="58"/>
  <c r="T1005" i="58" s="1"/>
  <c r="V1005" i="58" s="1"/>
  <c r="X1004" i="58"/>
  <c r="X1005" i="58"/>
  <c r="A1315" i="58"/>
  <c r="B1315" i="58"/>
  <c r="D1315" i="58"/>
  <c r="E1315" i="58" s="1"/>
  <c r="F1315" i="58"/>
  <c r="J1315" i="58"/>
  <c r="K1315" i="58"/>
  <c r="M1315" i="58"/>
  <c r="P1315" i="58"/>
  <c r="Q1315" i="58"/>
  <c r="R1315" i="58"/>
  <c r="T1315" i="58" s="1"/>
  <c r="V1315" i="58" s="1"/>
  <c r="X1315" i="58"/>
  <c r="AM5603" i="58"/>
  <c r="AG606" i="58"/>
  <c r="A1177" i="58"/>
  <c r="B1177" i="58"/>
  <c r="D1177" i="58"/>
  <c r="E1177" i="58" s="1"/>
  <c r="F1177" i="58"/>
  <c r="J1177" i="58"/>
  <c r="K1177" i="58"/>
  <c r="M1177" i="58"/>
  <c r="P1177" i="58"/>
  <c r="Q1177" i="58"/>
  <c r="R1177" i="58"/>
  <c r="T1177" i="58" s="1"/>
  <c r="V1177" i="58" s="1"/>
  <c r="X1177" i="58"/>
  <c r="A1178" i="58"/>
  <c r="B1178" i="58"/>
  <c r="D1178" i="58"/>
  <c r="E1178" i="58" s="1"/>
  <c r="F1178" i="58"/>
  <c r="J1178" i="58"/>
  <c r="K1178" i="58"/>
  <c r="M1178" i="58"/>
  <c r="P1178" i="58"/>
  <c r="Q1178" i="58"/>
  <c r="R1178" i="58"/>
  <c r="T1178" i="58" s="1"/>
  <c r="V1178" i="58" s="1"/>
  <c r="X1178" i="58"/>
  <c r="A1179" i="58"/>
  <c r="B1179" i="58"/>
  <c r="D1179" i="58"/>
  <c r="E1179" i="58" s="1"/>
  <c r="F1179" i="58"/>
  <c r="J1179" i="58"/>
  <c r="K1179" i="58"/>
  <c r="M1179" i="58"/>
  <c r="P1179" i="58"/>
  <c r="Q1179" i="58"/>
  <c r="R1179" i="58"/>
  <c r="T1179" i="58" s="1"/>
  <c r="V1179" i="58" s="1"/>
  <c r="X1179" i="58"/>
  <c r="A1180" i="58"/>
  <c r="B1180" i="58"/>
  <c r="D1180" i="58"/>
  <c r="E1180" i="58" s="1"/>
  <c r="F1180" i="58"/>
  <c r="J1180" i="58"/>
  <c r="K1180" i="58"/>
  <c r="M1180" i="58"/>
  <c r="P1180" i="58"/>
  <c r="Q1180" i="58"/>
  <c r="R1180" i="58"/>
  <c r="T1180" i="58" s="1"/>
  <c r="V1180" i="58" s="1"/>
  <c r="X1180" i="58"/>
  <c r="A1181" i="58"/>
  <c r="B1181" i="58"/>
  <c r="D1181" i="58"/>
  <c r="E1181" i="58" s="1"/>
  <c r="F1181" i="58"/>
  <c r="J1181" i="58"/>
  <c r="K1181" i="58"/>
  <c r="M1181" i="58"/>
  <c r="P1181" i="58"/>
  <c r="Q1181" i="58"/>
  <c r="R1181" i="58"/>
  <c r="T1181" i="58" s="1"/>
  <c r="V1181" i="58" s="1"/>
  <c r="X1181" i="58"/>
  <c r="A1075" i="58"/>
  <c r="B1075" i="58"/>
  <c r="D1075" i="58"/>
  <c r="E1075" i="58" s="1"/>
  <c r="F1075" i="58"/>
  <c r="J1075" i="58"/>
  <c r="K1075" i="58"/>
  <c r="M1075" i="58"/>
  <c r="P1075" i="58"/>
  <c r="Q1075" i="58"/>
  <c r="R1075" i="58"/>
  <c r="T1075" i="58" s="1"/>
  <c r="V1075" i="58" s="1"/>
  <c r="X1075" i="58"/>
  <c r="A1076" i="58"/>
  <c r="B1076" i="58"/>
  <c r="D1076" i="58"/>
  <c r="E1076" i="58" s="1"/>
  <c r="F1076" i="58"/>
  <c r="J1076" i="58"/>
  <c r="K1076" i="58"/>
  <c r="M1076" i="58"/>
  <c r="P1076" i="58"/>
  <c r="Q1076" i="58"/>
  <c r="R1076" i="58"/>
  <c r="T1076" i="58" s="1"/>
  <c r="V1076" i="58" s="1"/>
  <c r="X1076" i="58"/>
  <c r="A1077" i="58"/>
  <c r="B1077" i="58"/>
  <c r="D1077" i="58"/>
  <c r="E1077" i="58" s="1"/>
  <c r="F1077" i="58"/>
  <c r="J1077" i="58"/>
  <c r="K1077" i="58"/>
  <c r="M1077" i="58"/>
  <c r="P1077" i="58"/>
  <c r="Q1077" i="58"/>
  <c r="R1077" i="58"/>
  <c r="T1077" i="58" s="1"/>
  <c r="V1077" i="58" s="1"/>
  <c r="X1077" i="58"/>
  <c r="A1078" i="58"/>
  <c r="B1078" i="58"/>
  <c r="D1078" i="58"/>
  <c r="E1078" i="58" s="1"/>
  <c r="F1078" i="58"/>
  <c r="J1078" i="58"/>
  <c r="K1078" i="58"/>
  <c r="M1078" i="58"/>
  <c r="P1078" i="58"/>
  <c r="Q1078" i="58"/>
  <c r="R1078" i="58"/>
  <c r="T1078" i="58" s="1"/>
  <c r="V1078" i="58" s="1"/>
  <c r="X1078" i="58"/>
  <c r="A1079" i="58"/>
  <c r="B1079" i="58"/>
  <c r="D1079" i="58"/>
  <c r="E1079" i="58" s="1"/>
  <c r="F1079" i="58"/>
  <c r="J1079" i="58"/>
  <c r="K1079" i="58"/>
  <c r="M1079" i="58"/>
  <c r="P1079" i="58"/>
  <c r="Q1079" i="58"/>
  <c r="R1079" i="58"/>
  <c r="T1079" i="58" s="1"/>
  <c r="V1079" i="58" s="1"/>
  <c r="X1079" i="58"/>
  <c r="A1080" i="58"/>
  <c r="B1080" i="58"/>
  <c r="D1080" i="58"/>
  <c r="E1080" i="58" s="1"/>
  <c r="F1080" i="58"/>
  <c r="J1080" i="58"/>
  <c r="K1080" i="58"/>
  <c r="M1080" i="58"/>
  <c r="P1080" i="58"/>
  <c r="Q1080" i="58"/>
  <c r="R1080" i="58"/>
  <c r="T1080" i="58" s="1"/>
  <c r="V1080" i="58" s="1"/>
  <c r="X1080" i="58"/>
  <c r="A1012" i="58"/>
  <c r="B1012" i="58"/>
  <c r="D1012" i="58"/>
  <c r="E1012" i="58" s="1"/>
  <c r="F1012" i="58"/>
  <c r="J1012" i="58"/>
  <c r="K1012" i="58"/>
  <c r="M1012" i="58"/>
  <c r="P1012" i="58"/>
  <c r="Q1012" i="58"/>
  <c r="R1012" i="58"/>
  <c r="T1012" i="58" s="1"/>
  <c r="V1012" i="58" s="1"/>
  <c r="X1012" i="58"/>
  <c r="A1013" i="58"/>
  <c r="B1013" i="58"/>
  <c r="D1013" i="58"/>
  <c r="E1013" i="58" s="1"/>
  <c r="F1013" i="58"/>
  <c r="J1013" i="58"/>
  <c r="K1013" i="58"/>
  <c r="M1013" i="58"/>
  <c r="P1013" i="58"/>
  <c r="Q1013" i="58"/>
  <c r="R1013" i="58"/>
  <c r="T1013" i="58" s="1"/>
  <c r="V1013" i="58" s="1"/>
  <c r="X1013" i="58"/>
  <c r="A1014" i="58"/>
  <c r="B1014" i="58"/>
  <c r="D1014" i="58"/>
  <c r="E1014" i="58" s="1"/>
  <c r="F1014" i="58"/>
  <c r="J1014" i="58"/>
  <c r="K1014" i="58"/>
  <c r="M1014" i="58"/>
  <c r="P1014" i="58"/>
  <c r="Q1014" i="58"/>
  <c r="R1014" i="58"/>
  <c r="T1014" i="58" s="1"/>
  <c r="V1014" i="58" s="1"/>
  <c r="X1014" i="58"/>
  <c r="AE1242" i="58"/>
  <c r="AE1241" i="58"/>
  <c r="AE1240" i="58"/>
  <c r="AE1195" i="58"/>
  <c r="AE1194" i="58"/>
  <c r="AE1193" i="58"/>
  <c r="AE1147" i="58"/>
  <c r="AE1145" i="58"/>
  <c r="AE1144" i="58"/>
  <c r="AE1135" i="58"/>
  <c r="AE1134" i="58"/>
  <c r="AE1129" i="58"/>
  <c r="S5603" i="58"/>
  <c r="U5603" i="58"/>
  <c r="AK5603" i="58"/>
  <c r="A7" i="58"/>
  <c r="A8" i="58"/>
  <c r="A9" i="58"/>
  <c r="A10" i="58"/>
  <c r="A11" i="58"/>
  <c r="A12" i="58"/>
  <c r="A13" i="58"/>
  <c r="A14" i="58"/>
  <c r="A15" i="58"/>
  <c r="A16" i="58"/>
  <c r="A17" i="58"/>
  <c r="A18" i="58"/>
  <c r="A19" i="58"/>
  <c r="A20" i="58"/>
  <c r="A21" i="58"/>
  <c r="A22" i="58"/>
  <c r="A23" i="58"/>
  <c r="A24" i="58"/>
  <c r="A25" i="58"/>
  <c r="A26" i="58"/>
  <c r="A27" i="58"/>
  <c r="A28" i="58"/>
  <c r="A29" i="58"/>
  <c r="A30" i="58"/>
  <c r="A31" i="58"/>
  <c r="A32" i="58"/>
  <c r="A33" i="58"/>
  <c r="A34" i="58"/>
  <c r="A35" i="58"/>
  <c r="A36" i="58"/>
  <c r="A37" i="58"/>
  <c r="A38" i="58"/>
  <c r="A39" i="58"/>
  <c r="A40" i="58"/>
  <c r="A41" i="58"/>
  <c r="A42" i="58"/>
  <c r="A43" i="58"/>
  <c r="A44" i="58"/>
  <c r="A45" i="58"/>
  <c r="A46" i="58"/>
  <c r="A47" i="58"/>
  <c r="A48" i="58"/>
  <c r="A49" i="58"/>
  <c r="A50" i="58"/>
  <c r="A51" i="58"/>
  <c r="A52" i="58"/>
  <c r="A53" i="58"/>
  <c r="A54" i="58"/>
  <c r="A55" i="58"/>
  <c r="A56" i="58"/>
  <c r="A57" i="58"/>
  <c r="A58" i="58"/>
  <c r="A59" i="58"/>
  <c r="A60" i="58"/>
  <c r="A61" i="58"/>
  <c r="A62" i="58"/>
  <c r="A63" i="58"/>
  <c r="A64" i="58"/>
  <c r="A65" i="58"/>
  <c r="A66" i="58"/>
  <c r="A67" i="58"/>
  <c r="A68" i="58"/>
  <c r="A69" i="58"/>
  <c r="A70" i="58"/>
  <c r="A71" i="58"/>
  <c r="A72" i="58"/>
  <c r="A73" i="58"/>
  <c r="A74" i="58"/>
  <c r="A75" i="58"/>
  <c r="A76" i="58"/>
  <c r="A77" i="58"/>
  <c r="A78" i="58"/>
  <c r="A79" i="58"/>
  <c r="A80" i="58"/>
  <c r="A81" i="58"/>
  <c r="A82" i="58"/>
  <c r="A83" i="58"/>
  <c r="A84" i="58"/>
  <c r="A85" i="58"/>
  <c r="A86" i="58"/>
  <c r="A87" i="58"/>
  <c r="A88" i="58"/>
  <c r="A89" i="58"/>
  <c r="A90" i="58"/>
  <c r="A91" i="58"/>
  <c r="A92" i="58"/>
  <c r="A93" i="58"/>
  <c r="A94" i="58"/>
  <c r="A95" i="58"/>
  <c r="A96" i="58"/>
  <c r="A97" i="58"/>
  <c r="A98" i="58"/>
  <c r="A99" i="58"/>
  <c r="A100" i="58"/>
  <c r="A101" i="58"/>
  <c r="A102" i="58"/>
  <c r="A103" i="58"/>
  <c r="A104" i="58"/>
  <c r="A105" i="58"/>
  <c r="A106" i="58"/>
  <c r="A107" i="58"/>
  <c r="A108" i="58"/>
  <c r="A109" i="58"/>
  <c r="A110" i="58"/>
  <c r="A111" i="58"/>
  <c r="A112" i="58"/>
  <c r="A113" i="58"/>
  <c r="A114" i="58"/>
  <c r="A115" i="58"/>
  <c r="A116" i="58"/>
  <c r="A117" i="58"/>
  <c r="A118" i="58"/>
  <c r="A119" i="58"/>
  <c r="A120" i="58"/>
  <c r="A121" i="58"/>
  <c r="A122" i="58"/>
  <c r="A123" i="58"/>
  <c r="A124" i="58"/>
  <c r="A125" i="58"/>
  <c r="A126" i="58"/>
  <c r="A127" i="58"/>
  <c r="A128" i="58"/>
  <c r="A129" i="58"/>
  <c r="A130" i="58"/>
  <c r="A131" i="58"/>
  <c r="A132" i="58"/>
  <c r="A133" i="58"/>
  <c r="A134" i="58"/>
  <c r="A135" i="58"/>
  <c r="A136" i="58"/>
  <c r="A137" i="58"/>
  <c r="A138" i="58"/>
  <c r="A139" i="58"/>
  <c r="A140" i="58"/>
  <c r="A141" i="58"/>
  <c r="A142" i="58"/>
  <c r="A143" i="58"/>
  <c r="A144" i="58"/>
  <c r="A145" i="58"/>
  <c r="A146" i="58"/>
  <c r="A147" i="58"/>
  <c r="A148" i="58"/>
  <c r="A149" i="58"/>
  <c r="A150" i="58"/>
  <c r="A151" i="58"/>
  <c r="A152" i="58"/>
  <c r="A153" i="58"/>
  <c r="A154" i="58"/>
  <c r="A155" i="58"/>
  <c r="A156" i="58"/>
  <c r="A157" i="58"/>
  <c r="A158" i="58"/>
  <c r="A159" i="58"/>
  <c r="A160" i="58"/>
  <c r="A161" i="58"/>
  <c r="A162" i="58"/>
  <c r="A163" i="58"/>
  <c r="A164" i="58"/>
  <c r="A165" i="58"/>
  <c r="A166" i="58"/>
  <c r="A167" i="58"/>
  <c r="A168" i="58"/>
  <c r="A169" i="58"/>
  <c r="A170" i="58"/>
  <c r="A171" i="58"/>
  <c r="A172" i="58"/>
  <c r="A173" i="58"/>
  <c r="A174" i="58"/>
  <c r="A175" i="58"/>
  <c r="A176" i="58"/>
  <c r="A177" i="58"/>
  <c r="A178" i="58"/>
  <c r="A179" i="58"/>
  <c r="A180" i="58"/>
  <c r="A181" i="58"/>
  <c r="A182" i="58"/>
  <c r="A183" i="58"/>
  <c r="A184" i="58"/>
  <c r="A185" i="58"/>
  <c r="A186" i="58"/>
  <c r="A187" i="58"/>
  <c r="A188" i="58"/>
  <c r="A189" i="58"/>
  <c r="A190" i="58"/>
  <c r="A191" i="58"/>
  <c r="A192" i="58"/>
  <c r="A193" i="58"/>
  <c r="A194" i="58"/>
  <c r="A195" i="58"/>
  <c r="A196" i="58"/>
  <c r="A197" i="58"/>
  <c r="A198" i="58"/>
  <c r="A199" i="58"/>
  <c r="A200" i="58"/>
  <c r="A201" i="58"/>
  <c r="A202" i="58"/>
  <c r="A203" i="58"/>
  <c r="A204" i="58"/>
  <c r="A205" i="58"/>
  <c r="A206" i="58"/>
  <c r="A207" i="58"/>
  <c r="A208" i="58"/>
  <c r="A209" i="58"/>
  <c r="A210" i="58"/>
  <c r="A211" i="58"/>
  <c r="A212" i="58"/>
  <c r="A213" i="58"/>
  <c r="A214" i="58"/>
  <c r="A215" i="58"/>
  <c r="A216" i="58"/>
  <c r="A217" i="58"/>
  <c r="A218" i="58"/>
  <c r="A219" i="58"/>
  <c r="A220" i="58"/>
  <c r="A221" i="58"/>
  <c r="A222" i="58"/>
  <c r="A223" i="58"/>
  <c r="A224" i="58"/>
  <c r="A225" i="58"/>
  <c r="A226" i="58"/>
  <c r="A227" i="58"/>
  <c r="A228" i="58"/>
  <c r="A229" i="58"/>
  <c r="A230" i="58"/>
  <c r="A231" i="58"/>
  <c r="A232" i="58"/>
  <c r="A233" i="58"/>
  <c r="A234" i="58"/>
  <c r="A235" i="58"/>
  <c r="A236" i="58"/>
  <c r="A237" i="58"/>
  <c r="A238" i="58"/>
  <c r="A239" i="58"/>
  <c r="A240" i="58"/>
  <c r="A241" i="58"/>
  <c r="A242" i="58"/>
  <c r="A243" i="58"/>
  <c r="A244" i="58"/>
  <c r="A245" i="58"/>
  <c r="A246" i="58"/>
  <c r="A247" i="58"/>
  <c r="A248" i="58"/>
  <c r="A249" i="58"/>
  <c r="A250" i="58"/>
  <c r="A251" i="58"/>
  <c r="A252" i="58"/>
  <c r="A253" i="58"/>
  <c r="A254" i="58"/>
  <c r="A255" i="58"/>
  <c r="A256" i="58"/>
  <c r="A257" i="58"/>
  <c r="A258" i="58"/>
  <c r="A259" i="58"/>
  <c r="A260" i="58"/>
  <c r="A261" i="58"/>
  <c r="A262" i="58"/>
  <c r="A263" i="58"/>
  <c r="A264" i="58"/>
  <c r="A265" i="58"/>
  <c r="A266" i="58"/>
  <c r="A267" i="58"/>
  <c r="A268" i="58"/>
  <c r="A269" i="58"/>
  <c r="A270" i="58"/>
  <c r="A271" i="58"/>
  <c r="A272" i="58"/>
  <c r="A273" i="58"/>
  <c r="A274" i="58"/>
  <c r="A275" i="58"/>
  <c r="A276" i="58"/>
  <c r="A277" i="58"/>
  <c r="A278" i="58"/>
  <c r="A279" i="58"/>
  <c r="A280" i="58"/>
  <c r="A281" i="58"/>
  <c r="A282" i="58"/>
  <c r="A283" i="58"/>
  <c r="A284" i="58"/>
  <c r="A285" i="58"/>
  <c r="A286" i="58"/>
  <c r="A287" i="58"/>
  <c r="A288" i="58"/>
  <c r="A289" i="58"/>
  <c r="A290" i="58"/>
  <c r="A291" i="58"/>
  <c r="A292" i="58"/>
  <c r="A293" i="58"/>
  <c r="A294" i="58"/>
  <c r="A295" i="58"/>
  <c r="A296" i="58"/>
  <c r="A297" i="58"/>
  <c r="A298" i="58"/>
  <c r="A299" i="58"/>
  <c r="A300" i="58"/>
  <c r="A301" i="58"/>
  <c r="A302" i="58"/>
  <c r="A303" i="58"/>
  <c r="A304" i="58"/>
  <c r="A305" i="58"/>
  <c r="A306" i="58"/>
  <c r="A307" i="58"/>
  <c r="A308" i="58"/>
  <c r="A309" i="58"/>
  <c r="A310" i="58"/>
  <c r="A311" i="58"/>
  <c r="A312" i="58"/>
  <c r="A313" i="58"/>
  <c r="A314" i="58"/>
  <c r="A315" i="58"/>
  <c r="A316" i="58"/>
  <c r="A317" i="58"/>
  <c r="A318" i="58"/>
  <c r="A319" i="58"/>
  <c r="A320" i="58"/>
  <c r="A321" i="58"/>
  <c r="A322" i="58"/>
  <c r="A323" i="58"/>
  <c r="A324" i="58"/>
  <c r="A325" i="58"/>
  <c r="A326" i="58"/>
  <c r="A327" i="58"/>
  <c r="A328" i="58"/>
  <c r="A329" i="58"/>
  <c r="A330" i="58"/>
  <c r="A331" i="58"/>
  <c r="A332" i="58"/>
  <c r="A333" i="58"/>
  <c r="A334" i="58"/>
  <c r="A335" i="58"/>
  <c r="A336" i="58"/>
  <c r="A337" i="58"/>
  <c r="A338" i="58"/>
  <c r="A339" i="58"/>
  <c r="A340" i="58"/>
  <c r="A341" i="58"/>
  <c r="A342" i="58"/>
  <c r="A343" i="58"/>
  <c r="A344" i="58"/>
  <c r="A345" i="58"/>
  <c r="A346" i="58"/>
  <c r="A347" i="58"/>
  <c r="A348" i="58"/>
  <c r="A349" i="58"/>
  <c r="A350" i="58"/>
  <c r="A351" i="58"/>
  <c r="A352" i="58"/>
  <c r="A353" i="58"/>
  <c r="A354" i="58"/>
  <c r="A355" i="58"/>
  <c r="A356" i="58"/>
  <c r="A357" i="58"/>
  <c r="A358" i="58"/>
  <c r="A359" i="58"/>
  <c r="A360" i="58"/>
  <c r="A361" i="58"/>
  <c r="A362" i="58"/>
  <c r="A363" i="58"/>
  <c r="A364" i="58"/>
  <c r="A365" i="58"/>
  <c r="A366" i="58"/>
  <c r="A367" i="58"/>
  <c r="A368" i="58"/>
  <c r="A369" i="58"/>
  <c r="A370" i="58"/>
  <c r="A371" i="58"/>
  <c r="A372" i="58"/>
  <c r="A373" i="58"/>
  <c r="A374" i="58"/>
  <c r="A375" i="58"/>
  <c r="A376" i="58"/>
  <c r="A377" i="58"/>
  <c r="A378" i="58"/>
  <c r="A379" i="58"/>
  <c r="A380" i="58"/>
  <c r="A381" i="58"/>
  <c r="A382" i="58"/>
  <c r="A383" i="58"/>
  <c r="A384" i="58"/>
  <c r="A385" i="58"/>
  <c r="A386" i="58"/>
  <c r="A387" i="58"/>
  <c r="A388" i="58"/>
  <c r="A389" i="58"/>
  <c r="A390" i="58"/>
  <c r="A391" i="58"/>
  <c r="A392" i="58"/>
  <c r="A393" i="58"/>
  <c r="A394" i="58"/>
  <c r="A395" i="58"/>
  <c r="A396" i="58"/>
  <c r="A397" i="58"/>
  <c r="A398" i="58"/>
  <c r="A399" i="58"/>
  <c r="A400" i="58"/>
  <c r="A401" i="58"/>
  <c r="A402" i="58"/>
  <c r="A403" i="58"/>
  <c r="A404" i="58"/>
  <c r="A405" i="58"/>
  <c r="A406" i="58"/>
  <c r="A407" i="58"/>
  <c r="A408" i="58"/>
  <c r="A409" i="58"/>
  <c r="A410" i="58"/>
  <c r="A411" i="58"/>
  <c r="A412" i="58"/>
  <c r="A413" i="58"/>
  <c r="A414" i="58"/>
  <c r="A415" i="58"/>
  <c r="A416" i="58"/>
  <c r="A417" i="58"/>
  <c r="A418" i="58"/>
  <c r="A419" i="58"/>
  <c r="A420" i="58"/>
  <c r="A421" i="58"/>
  <c r="A422" i="58"/>
  <c r="A423" i="58"/>
  <c r="A424" i="58"/>
  <c r="A425" i="58"/>
  <c r="A426" i="58"/>
  <c r="A427" i="58"/>
  <c r="A428" i="58"/>
  <c r="A429" i="58"/>
  <c r="A430" i="58"/>
  <c r="A431" i="58"/>
  <c r="A432" i="58"/>
  <c r="A433" i="58"/>
  <c r="A434" i="58"/>
  <c r="A435" i="58"/>
  <c r="A436" i="58"/>
  <c r="A437" i="58"/>
  <c r="A438" i="58"/>
  <c r="A439" i="58"/>
  <c r="A440" i="58"/>
  <c r="A441" i="58"/>
  <c r="A442" i="58"/>
  <c r="A443" i="58"/>
  <c r="A444" i="58"/>
  <c r="A445" i="58"/>
  <c r="A446" i="58"/>
  <c r="A447" i="58"/>
  <c r="A448" i="58"/>
  <c r="A449" i="58"/>
  <c r="A450" i="58"/>
  <c r="A451" i="58"/>
  <c r="A452" i="58"/>
  <c r="A453" i="58"/>
  <c r="A454" i="58"/>
  <c r="A455" i="58"/>
  <c r="A456" i="58"/>
  <c r="A457" i="58"/>
  <c r="A458" i="58"/>
  <c r="A459" i="58"/>
  <c r="A460" i="58"/>
  <c r="A461" i="58"/>
  <c r="A462" i="58"/>
  <c r="A463" i="58"/>
  <c r="A464" i="58"/>
  <c r="A465" i="58"/>
  <c r="A466" i="58"/>
  <c r="A467" i="58"/>
  <c r="A468" i="58"/>
  <c r="A469" i="58"/>
  <c r="A470" i="58"/>
  <c r="A471" i="58"/>
  <c r="A472" i="58"/>
  <c r="A473" i="58"/>
  <c r="A474" i="58"/>
  <c r="A475" i="58"/>
  <c r="A476" i="58"/>
  <c r="A477" i="58"/>
  <c r="A478" i="58"/>
  <c r="A479" i="58"/>
  <c r="A480" i="58"/>
  <c r="A481" i="58"/>
  <c r="A482" i="58"/>
  <c r="A483" i="58"/>
  <c r="A484" i="58"/>
  <c r="A485" i="58"/>
  <c r="A486" i="58"/>
  <c r="A487" i="58"/>
  <c r="A488" i="58"/>
  <c r="A489" i="58"/>
  <c r="A490" i="58"/>
  <c r="A491" i="58"/>
  <c r="A492" i="58"/>
  <c r="A493" i="58"/>
  <c r="A494" i="58"/>
  <c r="A495" i="58"/>
  <c r="A496" i="58"/>
  <c r="A497" i="58"/>
  <c r="A498" i="58"/>
  <c r="A499" i="58"/>
  <c r="A500" i="58"/>
  <c r="A501" i="58"/>
  <c r="A502" i="58"/>
  <c r="A503" i="58"/>
  <c r="A504" i="58"/>
  <c r="A505" i="58"/>
  <c r="A506" i="58"/>
  <c r="A507" i="58"/>
  <c r="A508" i="58"/>
  <c r="A509" i="58"/>
  <c r="A510" i="58"/>
  <c r="A511" i="58"/>
  <c r="A512" i="58"/>
  <c r="A513" i="58"/>
  <c r="A514" i="58"/>
  <c r="A515" i="58"/>
  <c r="A516" i="58"/>
  <c r="A517" i="58"/>
  <c r="A518" i="58"/>
  <c r="A519" i="58"/>
  <c r="A520" i="58"/>
  <c r="A521" i="58"/>
  <c r="A522" i="58"/>
  <c r="A523" i="58"/>
  <c r="A524" i="58"/>
  <c r="A525" i="58"/>
  <c r="A526" i="58"/>
  <c r="A527" i="58"/>
  <c r="A528" i="58"/>
  <c r="A529" i="58"/>
  <c r="A530" i="58"/>
  <c r="A531" i="58"/>
  <c r="A532" i="58"/>
  <c r="A533" i="58"/>
  <c r="A534" i="58"/>
  <c r="A535" i="58"/>
  <c r="A536" i="58"/>
  <c r="A537" i="58"/>
  <c r="A538" i="58"/>
  <c r="A539" i="58"/>
  <c r="A540" i="58"/>
  <c r="A541" i="58"/>
  <c r="A542" i="58"/>
  <c r="A543" i="58"/>
  <c r="A544" i="58"/>
  <c r="A545" i="58"/>
  <c r="A546" i="58"/>
  <c r="A547" i="58"/>
  <c r="A548" i="58"/>
  <c r="A549" i="58"/>
  <c r="A550" i="58"/>
  <c r="A551" i="58"/>
  <c r="A552" i="58"/>
  <c r="A553" i="58"/>
  <c r="A554" i="58"/>
  <c r="A555" i="58"/>
  <c r="A556" i="58"/>
  <c r="A557" i="58"/>
  <c r="A558" i="58"/>
  <c r="A559" i="58"/>
  <c r="A560" i="58"/>
  <c r="A561" i="58"/>
  <c r="A562" i="58"/>
  <c r="A563" i="58"/>
  <c r="A564" i="58"/>
  <c r="A565" i="58"/>
  <c r="A566" i="58"/>
  <c r="A567" i="58"/>
  <c r="A568" i="58"/>
  <c r="A569" i="58"/>
  <c r="A570" i="58"/>
  <c r="A571" i="58"/>
  <c r="A572" i="58"/>
  <c r="A573" i="58"/>
  <c r="A574" i="58"/>
  <c r="A575" i="58"/>
  <c r="A576" i="58"/>
  <c r="A577" i="58"/>
  <c r="A578" i="58"/>
  <c r="A579" i="58"/>
  <c r="A580" i="58"/>
  <c r="A581" i="58"/>
  <c r="A582" i="58"/>
  <c r="A583" i="58"/>
  <c r="A584" i="58"/>
  <c r="A585" i="58"/>
  <c r="A586" i="58"/>
  <c r="A587" i="58"/>
  <c r="A588" i="58"/>
  <c r="A589" i="58"/>
  <c r="A590" i="58"/>
  <c r="A591" i="58"/>
  <c r="A592" i="58"/>
  <c r="A593" i="58"/>
  <c r="A594" i="58"/>
  <c r="A595" i="58"/>
  <c r="A596" i="58"/>
  <c r="A597" i="58"/>
  <c r="A598" i="58"/>
  <c r="A599" i="58"/>
  <c r="A600" i="58"/>
  <c r="A601" i="58"/>
  <c r="A602" i="58"/>
  <c r="A603" i="58"/>
  <c r="A604" i="58"/>
  <c r="A605" i="58"/>
  <c r="A606" i="58"/>
  <c r="A607" i="58"/>
  <c r="A608" i="58"/>
  <c r="A609" i="58"/>
  <c r="A610" i="58"/>
  <c r="A611" i="58"/>
  <c r="A612" i="58"/>
  <c r="A613" i="58"/>
  <c r="A614" i="58"/>
  <c r="A615" i="58"/>
  <c r="A616" i="58"/>
  <c r="A617" i="58"/>
  <c r="A618" i="58"/>
  <c r="A619" i="58"/>
  <c r="A620" i="58"/>
  <c r="A621" i="58"/>
  <c r="A622" i="58"/>
  <c r="A623" i="58"/>
  <c r="A624" i="58"/>
  <c r="A625" i="58"/>
  <c r="A626" i="58"/>
  <c r="A627" i="58"/>
  <c r="A628" i="58"/>
  <c r="A629" i="58"/>
  <c r="A630" i="58"/>
  <c r="A631" i="58"/>
  <c r="A632" i="58"/>
  <c r="A633" i="58"/>
  <c r="A634" i="58"/>
  <c r="A635" i="58"/>
  <c r="A636" i="58"/>
  <c r="A637" i="58"/>
  <c r="A638" i="58"/>
  <c r="A639" i="58"/>
  <c r="A640" i="58"/>
  <c r="A641" i="58"/>
  <c r="A642" i="58"/>
  <c r="A643" i="58"/>
  <c r="A644" i="58"/>
  <c r="A645" i="58"/>
  <c r="A646" i="58"/>
  <c r="A647" i="58"/>
  <c r="A648" i="58"/>
  <c r="A649" i="58"/>
  <c r="A650" i="58"/>
  <c r="A651" i="58"/>
  <c r="A652" i="58"/>
  <c r="A653" i="58"/>
  <c r="A654" i="58"/>
  <c r="A655" i="58"/>
  <c r="A656" i="58"/>
  <c r="A657" i="58"/>
  <c r="A658" i="58"/>
  <c r="A659" i="58"/>
  <c r="A660" i="58"/>
  <c r="A661" i="58"/>
  <c r="A662" i="58"/>
  <c r="A663" i="58"/>
  <c r="A664" i="58"/>
  <c r="A665" i="58"/>
  <c r="A666" i="58"/>
  <c r="A667" i="58"/>
  <c r="A668" i="58"/>
  <c r="A669" i="58"/>
  <c r="A670" i="58"/>
  <c r="A671" i="58"/>
  <c r="A672" i="58"/>
  <c r="A673" i="58"/>
  <c r="A674" i="58"/>
  <c r="A675" i="58"/>
  <c r="A676" i="58"/>
  <c r="A677" i="58"/>
  <c r="A678" i="58"/>
  <c r="A679" i="58"/>
  <c r="A680" i="58"/>
  <c r="A681" i="58"/>
  <c r="A682" i="58"/>
  <c r="A683" i="58"/>
  <c r="A684" i="58"/>
  <c r="A685" i="58"/>
  <c r="A686" i="58"/>
  <c r="A687" i="58"/>
  <c r="A688" i="58"/>
  <c r="A689" i="58"/>
  <c r="A690" i="58"/>
  <c r="A691" i="58"/>
  <c r="A692" i="58"/>
  <c r="A693" i="58"/>
  <c r="A694" i="58"/>
  <c r="A695" i="58"/>
  <c r="A696" i="58"/>
  <c r="A697" i="58"/>
  <c r="A698" i="58"/>
  <c r="A699" i="58"/>
  <c r="A700" i="58"/>
  <c r="A701" i="58"/>
  <c r="A702" i="58"/>
  <c r="A703" i="58"/>
  <c r="A704" i="58"/>
  <c r="A705" i="58"/>
  <c r="A706" i="58"/>
  <c r="A707" i="58"/>
  <c r="A708" i="58"/>
  <c r="A709" i="58"/>
  <c r="A710" i="58"/>
  <c r="A711" i="58"/>
  <c r="A712" i="58"/>
  <c r="A713" i="58"/>
  <c r="A714" i="58"/>
  <c r="A715" i="58"/>
  <c r="A716" i="58"/>
  <c r="A717" i="58"/>
  <c r="A718" i="58"/>
  <c r="A719" i="58"/>
  <c r="A720" i="58"/>
  <c r="A721" i="58"/>
  <c r="A722" i="58"/>
  <c r="A723" i="58"/>
  <c r="A724" i="58"/>
  <c r="A725" i="58"/>
  <c r="A726" i="58"/>
  <c r="A727" i="58"/>
  <c r="A728" i="58"/>
  <c r="A729" i="58"/>
  <c r="A730" i="58"/>
  <c r="A731" i="58"/>
  <c r="A732" i="58"/>
  <c r="A733" i="58"/>
  <c r="A734" i="58"/>
  <c r="A735" i="58"/>
  <c r="A736" i="58"/>
  <c r="A737" i="58"/>
  <c r="A738" i="58"/>
  <c r="A739" i="58"/>
  <c r="A740" i="58"/>
  <c r="A741" i="58"/>
  <c r="A742" i="58"/>
  <c r="A743" i="58"/>
  <c r="A744" i="58"/>
  <c r="A745" i="58"/>
  <c r="A746" i="58"/>
  <c r="A747" i="58"/>
  <c r="A748" i="58"/>
  <c r="A749" i="58"/>
  <c r="A750" i="58"/>
  <c r="A751" i="58"/>
  <c r="A752" i="58"/>
  <c r="A753" i="58"/>
  <c r="A754" i="58"/>
  <c r="A755" i="58"/>
  <c r="A756" i="58"/>
  <c r="A757" i="58"/>
  <c r="A758" i="58"/>
  <c r="A759" i="58"/>
  <c r="A760" i="58"/>
  <c r="A761" i="58"/>
  <c r="A762" i="58"/>
  <c r="A763" i="58"/>
  <c r="A764" i="58"/>
  <c r="A765" i="58"/>
  <c r="A766" i="58"/>
  <c r="A767" i="58"/>
  <c r="A768" i="58"/>
  <c r="A769" i="58"/>
  <c r="A770" i="58"/>
  <c r="A771" i="58"/>
  <c r="A772" i="58"/>
  <c r="A773" i="58"/>
  <c r="A774" i="58"/>
  <c r="A775" i="58"/>
  <c r="A776" i="58"/>
  <c r="A777" i="58"/>
  <c r="A778" i="58"/>
  <c r="A779" i="58"/>
  <c r="A780" i="58"/>
  <c r="A781" i="58"/>
  <c r="A782" i="58"/>
  <c r="A783" i="58"/>
  <c r="A784" i="58"/>
  <c r="A785" i="58"/>
  <c r="A786" i="58"/>
  <c r="A787" i="58"/>
  <c r="A788" i="58"/>
  <c r="A789" i="58"/>
  <c r="A790" i="58"/>
  <c r="A791" i="58"/>
  <c r="A792" i="58"/>
  <c r="A793" i="58"/>
  <c r="A794" i="58"/>
  <c r="A795" i="58"/>
  <c r="A796" i="58"/>
  <c r="A797" i="58"/>
  <c r="A798" i="58"/>
  <c r="A799" i="58"/>
  <c r="A800" i="58"/>
  <c r="A801" i="58"/>
  <c r="A802" i="58"/>
  <c r="A803" i="58"/>
  <c r="A804" i="58"/>
  <c r="A805" i="58"/>
  <c r="A806" i="58"/>
  <c r="A807" i="58"/>
  <c r="A808" i="58"/>
  <c r="A809" i="58"/>
  <c r="A810" i="58"/>
  <c r="A811" i="58"/>
  <c r="A812" i="58"/>
  <c r="A813" i="58"/>
  <c r="A814" i="58"/>
  <c r="A815" i="58"/>
  <c r="A816" i="58"/>
  <c r="A817" i="58"/>
  <c r="A818" i="58"/>
  <c r="A819" i="58"/>
  <c r="A820" i="58"/>
  <c r="A821" i="58"/>
  <c r="A822" i="58"/>
  <c r="A823" i="58"/>
  <c r="A824" i="58"/>
  <c r="A825" i="58"/>
  <c r="A826" i="58"/>
  <c r="A827" i="58"/>
  <c r="A828" i="58"/>
  <c r="A829" i="58"/>
  <c r="A830" i="58"/>
  <c r="A831" i="58"/>
  <c r="A832" i="58"/>
  <c r="A833" i="58"/>
  <c r="A834" i="58"/>
  <c r="A835" i="58"/>
  <c r="A836" i="58"/>
  <c r="A837" i="58"/>
  <c r="A838" i="58"/>
  <c r="A839" i="58"/>
  <c r="A840" i="58"/>
  <c r="A841" i="58"/>
  <c r="A842" i="58"/>
  <c r="A843" i="58"/>
  <c r="A844" i="58"/>
  <c r="A845" i="58"/>
  <c r="A846" i="58"/>
  <c r="A847" i="58"/>
  <c r="A848" i="58"/>
  <c r="A849" i="58"/>
  <c r="A850" i="58"/>
  <c r="A851" i="58"/>
  <c r="A852" i="58"/>
  <c r="A853" i="58"/>
  <c r="A854" i="58"/>
  <c r="A855" i="58"/>
  <c r="A856" i="58"/>
  <c r="A857" i="58"/>
  <c r="A858" i="58"/>
  <c r="A859" i="58"/>
  <c r="A860" i="58"/>
  <c r="A861" i="58"/>
  <c r="A862" i="58"/>
  <c r="A863" i="58"/>
  <c r="A864" i="58"/>
  <c r="A865" i="58"/>
  <c r="A866" i="58"/>
  <c r="A867" i="58"/>
  <c r="A868" i="58"/>
  <c r="A869" i="58"/>
  <c r="A870" i="58"/>
  <c r="A871" i="58"/>
  <c r="A872" i="58"/>
  <c r="A873" i="58"/>
  <c r="A874" i="58"/>
  <c r="A875" i="58"/>
  <c r="A876" i="58"/>
  <c r="A877" i="58"/>
  <c r="A878" i="58"/>
  <c r="A879" i="58"/>
  <c r="A880" i="58"/>
  <c r="A881" i="58"/>
  <c r="A882" i="58"/>
  <c r="A883" i="58"/>
  <c r="A884" i="58"/>
  <c r="A885" i="58"/>
  <c r="A886" i="58"/>
  <c r="A887" i="58"/>
  <c r="A888" i="58"/>
  <c r="A889" i="58"/>
  <c r="A890" i="58"/>
  <c r="A891" i="58"/>
  <c r="A892" i="58"/>
  <c r="A893" i="58"/>
  <c r="A894" i="58"/>
  <c r="A895" i="58"/>
  <c r="A896" i="58"/>
  <c r="A897" i="58"/>
  <c r="A898" i="58"/>
  <c r="A899" i="58"/>
  <c r="A900" i="58"/>
  <c r="A901" i="58"/>
  <c r="A902" i="58"/>
  <c r="A903" i="58"/>
  <c r="A904" i="58"/>
  <c r="A905" i="58"/>
  <c r="A906" i="58"/>
  <c r="A907" i="58"/>
  <c r="A908" i="58"/>
  <c r="A909" i="58"/>
  <c r="A910" i="58"/>
  <c r="A911" i="58"/>
  <c r="A912" i="58"/>
  <c r="A913" i="58"/>
  <c r="A914" i="58"/>
  <c r="A915" i="58"/>
  <c r="A916" i="58"/>
  <c r="A917" i="58"/>
  <c r="A918" i="58"/>
  <c r="A919" i="58"/>
  <c r="A920" i="58"/>
  <c r="A921" i="58"/>
  <c r="A922" i="58"/>
  <c r="A923" i="58"/>
  <c r="A924" i="58"/>
  <c r="A925" i="58"/>
  <c r="A926" i="58"/>
  <c r="A927" i="58"/>
  <c r="A928" i="58"/>
  <c r="A929" i="58"/>
  <c r="A930" i="58"/>
  <c r="A931" i="58"/>
  <c r="A932" i="58"/>
  <c r="A933" i="58"/>
  <c r="A934" i="58"/>
  <c r="A935" i="58"/>
  <c r="A936" i="58"/>
  <c r="A937" i="58"/>
  <c r="A938" i="58"/>
  <c r="A939" i="58"/>
  <c r="A940" i="58"/>
  <c r="A941" i="58"/>
  <c r="A942" i="58"/>
  <c r="A943" i="58"/>
  <c r="A944" i="58"/>
  <c r="A945" i="58"/>
  <c r="A946" i="58"/>
  <c r="A947" i="58"/>
  <c r="A948" i="58"/>
  <c r="A949" i="58"/>
  <c r="A950" i="58"/>
  <c r="A951" i="58"/>
  <c r="A952" i="58"/>
  <c r="A953" i="58"/>
  <c r="A954" i="58"/>
  <c r="A955" i="58"/>
  <c r="A956" i="58"/>
  <c r="A957" i="58"/>
  <c r="A958" i="58"/>
  <c r="A959" i="58"/>
  <c r="A960" i="58"/>
  <c r="A961" i="58"/>
  <c r="A962" i="58"/>
  <c r="A963" i="58"/>
  <c r="A964" i="58"/>
  <c r="A965" i="58"/>
  <c r="A966" i="58"/>
  <c r="A967" i="58"/>
  <c r="A968" i="58"/>
  <c r="A969" i="58"/>
  <c r="A970" i="58"/>
  <c r="A971" i="58"/>
  <c r="A972" i="58"/>
  <c r="A973" i="58"/>
  <c r="A974" i="58"/>
  <c r="A975" i="58"/>
  <c r="A976" i="58"/>
  <c r="A977" i="58"/>
  <c r="A978" i="58"/>
  <c r="A979" i="58"/>
  <c r="A980" i="58"/>
  <c r="A981" i="58"/>
  <c r="A982" i="58"/>
  <c r="A983" i="58"/>
  <c r="A984" i="58"/>
  <c r="A985" i="58"/>
  <c r="A986" i="58"/>
  <c r="A987" i="58"/>
  <c r="A988" i="58"/>
  <c r="A989" i="58"/>
  <c r="A1015" i="58"/>
  <c r="A1016" i="58"/>
  <c r="A1017" i="58"/>
  <c r="A1018" i="58"/>
  <c r="A1019" i="58"/>
  <c r="A1020" i="58"/>
  <c r="A1021" i="58"/>
  <c r="A1022" i="58"/>
  <c r="B7" i="58"/>
  <c r="B8" i="58"/>
  <c r="B9" i="58"/>
  <c r="B10" i="58"/>
  <c r="B11" i="58"/>
  <c r="B12" i="58"/>
  <c r="B13" i="58"/>
  <c r="B14" i="58"/>
  <c r="B15" i="58"/>
  <c r="B16" i="58"/>
  <c r="B17" i="58"/>
  <c r="B18" i="58"/>
  <c r="B19" i="58"/>
  <c r="B20" i="58"/>
  <c r="B21" i="58"/>
  <c r="B22" i="58"/>
  <c r="B23" i="58"/>
  <c r="B24" i="58"/>
  <c r="B25" i="58"/>
  <c r="B26" i="58"/>
  <c r="B27" i="58"/>
  <c r="B28" i="58"/>
  <c r="B29" i="58"/>
  <c r="B30" i="58"/>
  <c r="B31" i="58"/>
  <c r="B32" i="58"/>
  <c r="B33" i="58"/>
  <c r="B34" i="58"/>
  <c r="B35" i="58"/>
  <c r="B36" i="58"/>
  <c r="B37" i="58"/>
  <c r="B38" i="58"/>
  <c r="B39" i="58"/>
  <c r="B40" i="58"/>
  <c r="B41" i="58"/>
  <c r="B42" i="58"/>
  <c r="B43" i="58"/>
  <c r="B44" i="58"/>
  <c r="B45" i="58"/>
  <c r="B46" i="58"/>
  <c r="B47" i="58"/>
  <c r="B48" i="58"/>
  <c r="B49" i="58"/>
  <c r="B50" i="58"/>
  <c r="B51" i="58"/>
  <c r="B52" i="58"/>
  <c r="B53" i="58"/>
  <c r="B54" i="58"/>
  <c r="B55" i="58"/>
  <c r="B56" i="58"/>
  <c r="B57" i="58"/>
  <c r="B58" i="58"/>
  <c r="B59" i="58"/>
  <c r="B60" i="58"/>
  <c r="B61" i="58"/>
  <c r="B62" i="58"/>
  <c r="B63" i="58"/>
  <c r="B64" i="58"/>
  <c r="B65" i="58"/>
  <c r="B66" i="58"/>
  <c r="B67" i="58"/>
  <c r="B68" i="58"/>
  <c r="B69" i="58"/>
  <c r="B70" i="58"/>
  <c r="B71" i="58"/>
  <c r="B72" i="58"/>
  <c r="B73" i="58"/>
  <c r="B74" i="58"/>
  <c r="B75" i="58"/>
  <c r="B76" i="58"/>
  <c r="B77" i="58"/>
  <c r="B78" i="58"/>
  <c r="B79" i="58"/>
  <c r="B80" i="58"/>
  <c r="B81" i="58"/>
  <c r="B82" i="58"/>
  <c r="B83" i="58"/>
  <c r="B84" i="58"/>
  <c r="B85" i="58"/>
  <c r="B86" i="58"/>
  <c r="B87" i="58"/>
  <c r="B88" i="58"/>
  <c r="B89" i="58"/>
  <c r="B90" i="58"/>
  <c r="B91" i="58"/>
  <c r="B92" i="58"/>
  <c r="B93" i="58"/>
  <c r="B94" i="58"/>
  <c r="B95" i="58"/>
  <c r="B96" i="58"/>
  <c r="B97" i="58"/>
  <c r="B98" i="58"/>
  <c r="B99" i="58"/>
  <c r="B100" i="58"/>
  <c r="B101" i="58"/>
  <c r="B102" i="58"/>
  <c r="B103" i="58"/>
  <c r="B104" i="58"/>
  <c r="B105" i="58"/>
  <c r="B106" i="58"/>
  <c r="B107" i="58"/>
  <c r="B108" i="58"/>
  <c r="B109" i="58"/>
  <c r="B110" i="58"/>
  <c r="B111" i="58"/>
  <c r="B112" i="58"/>
  <c r="B113" i="58"/>
  <c r="B114" i="58"/>
  <c r="B115" i="58"/>
  <c r="B116" i="58"/>
  <c r="B117" i="58"/>
  <c r="B118" i="58"/>
  <c r="B119" i="58"/>
  <c r="B120" i="58"/>
  <c r="B121" i="58"/>
  <c r="B122" i="58"/>
  <c r="B123" i="58"/>
  <c r="B124" i="58"/>
  <c r="B125" i="58"/>
  <c r="B126" i="58"/>
  <c r="B127" i="58"/>
  <c r="B128" i="58"/>
  <c r="B129" i="58"/>
  <c r="B130" i="58"/>
  <c r="B131" i="58"/>
  <c r="B132" i="58"/>
  <c r="B133" i="58"/>
  <c r="B134" i="58"/>
  <c r="B135" i="58"/>
  <c r="B136" i="58"/>
  <c r="B137" i="58"/>
  <c r="B138" i="58"/>
  <c r="B139" i="58"/>
  <c r="B140" i="58"/>
  <c r="B141" i="58"/>
  <c r="B142" i="58"/>
  <c r="B143" i="58"/>
  <c r="B144" i="58"/>
  <c r="B145" i="58"/>
  <c r="B146" i="58"/>
  <c r="B147" i="58"/>
  <c r="B148" i="58"/>
  <c r="B149" i="58"/>
  <c r="B150" i="58"/>
  <c r="B151" i="58"/>
  <c r="B152" i="58"/>
  <c r="B153" i="58"/>
  <c r="B154" i="58"/>
  <c r="B155" i="58"/>
  <c r="B156" i="58"/>
  <c r="B157" i="58"/>
  <c r="B158" i="58"/>
  <c r="B159" i="58"/>
  <c r="B160" i="58"/>
  <c r="B161" i="58"/>
  <c r="B162" i="58"/>
  <c r="B163" i="58"/>
  <c r="B164" i="58"/>
  <c r="B165" i="58"/>
  <c r="B166" i="58"/>
  <c r="B167" i="58"/>
  <c r="B168" i="58"/>
  <c r="B169" i="58"/>
  <c r="B170" i="58"/>
  <c r="B171" i="58"/>
  <c r="B172" i="58"/>
  <c r="B173" i="58"/>
  <c r="B174" i="58"/>
  <c r="B175" i="58"/>
  <c r="B176" i="58"/>
  <c r="B177" i="58"/>
  <c r="B178" i="58"/>
  <c r="B179" i="58"/>
  <c r="B180" i="58"/>
  <c r="B181" i="58"/>
  <c r="B182" i="58"/>
  <c r="B183" i="58"/>
  <c r="B184" i="58"/>
  <c r="B185" i="58"/>
  <c r="B186" i="58"/>
  <c r="B187" i="58"/>
  <c r="B188" i="58"/>
  <c r="B189" i="58"/>
  <c r="B190" i="58"/>
  <c r="B191" i="58"/>
  <c r="B192" i="58"/>
  <c r="B193" i="58"/>
  <c r="B194" i="58"/>
  <c r="B195" i="58"/>
  <c r="B196" i="58"/>
  <c r="B197" i="58"/>
  <c r="B198" i="58"/>
  <c r="B199" i="58"/>
  <c r="B200" i="58"/>
  <c r="B201" i="58"/>
  <c r="B202" i="58"/>
  <c r="B203" i="58"/>
  <c r="B204" i="58"/>
  <c r="B205" i="58"/>
  <c r="B206" i="58"/>
  <c r="B207" i="58"/>
  <c r="B208" i="58"/>
  <c r="B209" i="58"/>
  <c r="B210" i="58"/>
  <c r="B211" i="58"/>
  <c r="B212" i="58"/>
  <c r="B213" i="58"/>
  <c r="B214" i="58"/>
  <c r="B215" i="58"/>
  <c r="B216" i="58"/>
  <c r="B217" i="58"/>
  <c r="B218" i="58"/>
  <c r="B219" i="58"/>
  <c r="B220" i="58"/>
  <c r="B221" i="58"/>
  <c r="B222" i="58"/>
  <c r="B223" i="58"/>
  <c r="B224" i="58"/>
  <c r="B225" i="58"/>
  <c r="B226" i="58"/>
  <c r="B227" i="58"/>
  <c r="B228" i="58"/>
  <c r="B229" i="58"/>
  <c r="B230" i="58"/>
  <c r="B231" i="58"/>
  <c r="B232" i="58"/>
  <c r="B233" i="58"/>
  <c r="B234" i="58"/>
  <c r="B235" i="58"/>
  <c r="B236" i="58"/>
  <c r="B237" i="58"/>
  <c r="B238" i="58"/>
  <c r="B239" i="58"/>
  <c r="B240" i="58"/>
  <c r="B241" i="58"/>
  <c r="B242" i="58"/>
  <c r="B243" i="58"/>
  <c r="B244" i="58"/>
  <c r="B245" i="58"/>
  <c r="B246" i="58"/>
  <c r="B247" i="58"/>
  <c r="B248" i="58"/>
  <c r="B249" i="58"/>
  <c r="B250" i="58"/>
  <c r="B251" i="58"/>
  <c r="B252" i="58"/>
  <c r="B253" i="58"/>
  <c r="B254" i="58"/>
  <c r="B255" i="58"/>
  <c r="B256" i="58"/>
  <c r="B257" i="58"/>
  <c r="B258" i="58"/>
  <c r="B259" i="58"/>
  <c r="B260" i="58"/>
  <c r="B261" i="58"/>
  <c r="B262" i="58"/>
  <c r="B263" i="58"/>
  <c r="B264" i="58"/>
  <c r="B265" i="58"/>
  <c r="B266" i="58"/>
  <c r="B267" i="58"/>
  <c r="B268" i="58"/>
  <c r="B269" i="58"/>
  <c r="B270" i="58"/>
  <c r="B271" i="58"/>
  <c r="B272" i="58"/>
  <c r="B273" i="58"/>
  <c r="B274" i="58"/>
  <c r="B275" i="58"/>
  <c r="B276" i="58"/>
  <c r="B277" i="58"/>
  <c r="B278" i="58"/>
  <c r="B279" i="58"/>
  <c r="B280" i="58"/>
  <c r="B281" i="58"/>
  <c r="B282" i="58"/>
  <c r="B283" i="58"/>
  <c r="B284" i="58"/>
  <c r="B285" i="58"/>
  <c r="B286" i="58"/>
  <c r="B287" i="58"/>
  <c r="B288" i="58"/>
  <c r="B289" i="58"/>
  <c r="B290" i="58"/>
  <c r="B291" i="58"/>
  <c r="B292" i="58"/>
  <c r="B293" i="58"/>
  <c r="B294" i="58"/>
  <c r="B295" i="58"/>
  <c r="B296" i="58"/>
  <c r="B297" i="58"/>
  <c r="B298" i="58"/>
  <c r="B299" i="58"/>
  <c r="B300" i="58"/>
  <c r="B301" i="58"/>
  <c r="B302" i="58"/>
  <c r="B303" i="58"/>
  <c r="B304" i="58"/>
  <c r="B305" i="58"/>
  <c r="B306" i="58"/>
  <c r="B307" i="58"/>
  <c r="B308" i="58"/>
  <c r="B309" i="58"/>
  <c r="B310" i="58"/>
  <c r="B311" i="58"/>
  <c r="B312" i="58"/>
  <c r="B313" i="58"/>
  <c r="B314" i="58"/>
  <c r="B315" i="58"/>
  <c r="B316" i="58"/>
  <c r="B317" i="58"/>
  <c r="B318" i="58"/>
  <c r="B319" i="58"/>
  <c r="B320" i="58"/>
  <c r="B321" i="58"/>
  <c r="B322" i="58"/>
  <c r="B323" i="58"/>
  <c r="B324" i="58"/>
  <c r="B325" i="58"/>
  <c r="B326" i="58"/>
  <c r="B327" i="58"/>
  <c r="B328" i="58"/>
  <c r="B329" i="58"/>
  <c r="B330" i="58"/>
  <c r="B331" i="58"/>
  <c r="B332" i="58"/>
  <c r="B333" i="58"/>
  <c r="B334" i="58"/>
  <c r="B335" i="58"/>
  <c r="B336" i="58"/>
  <c r="B337" i="58"/>
  <c r="B338" i="58"/>
  <c r="B339" i="58"/>
  <c r="B340" i="58"/>
  <c r="B341" i="58"/>
  <c r="B342" i="58"/>
  <c r="B343" i="58"/>
  <c r="B344" i="58"/>
  <c r="B345" i="58"/>
  <c r="B346" i="58"/>
  <c r="B347" i="58"/>
  <c r="B348" i="58"/>
  <c r="B349" i="58"/>
  <c r="B350" i="58"/>
  <c r="B351" i="58"/>
  <c r="B352" i="58"/>
  <c r="B353" i="58"/>
  <c r="B354" i="58"/>
  <c r="B355" i="58"/>
  <c r="B356" i="58"/>
  <c r="B357" i="58"/>
  <c r="B358" i="58"/>
  <c r="B359" i="58"/>
  <c r="B360" i="58"/>
  <c r="B361" i="58"/>
  <c r="B362" i="58"/>
  <c r="B363" i="58"/>
  <c r="B364" i="58"/>
  <c r="B365" i="58"/>
  <c r="B366" i="58"/>
  <c r="B367" i="58"/>
  <c r="B368" i="58"/>
  <c r="B369" i="58"/>
  <c r="B370" i="58"/>
  <c r="B371" i="58"/>
  <c r="B372" i="58"/>
  <c r="B373" i="58"/>
  <c r="B374" i="58"/>
  <c r="B375" i="58"/>
  <c r="B376" i="58"/>
  <c r="B377" i="58"/>
  <c r="B378" i="58"/>
  <c r="B379" i="58"/>
  <c r="B380" i="58"/>
  <c r="B381" i="58"/>
  <c r="B382" i="58"/>
  <c r="B383" i="58"/>
  <c r="B384" i="58"/>
  <c r="B385" i="58"/>
  <c r="B386" i="58"/>
  <c r="B387" i="58"/>
  <c r="B388" i="58"/>
  <c r="B389" i="58"/>
  <c r="B390" i="58"/>
  <c r="B391" i="58"/>
  <c r="B392" i="58"/>
  <c r="B393" i="58"/>
  <c r="B394" i="58"/>
  <c r="B395" i="58"/>
  <c r="B396" i="58"/>
  <c r="B397" i="58"/>
  <c r="B398" i="58"/>
  <c r="B399" i="58"/>
  <c r="B400" i="58"/>
  <c r="B401" i="58"/>
  <c r="B402" i="58"/>
  <c r="B403" i="58"/>
  <c r="B404" i="58"/>
  <c r="B405" i="58"/>
  <c r="B406" i="58"/>
  <c r="B407" i="58"/>
  <c r="B408" i="58"/>
  <c r="B409" i="58"/>
  <c r="B410" i="58"/>
  <c r="B411" i="58"/>
  <c r="B412" i="58"/>
  <c r="B413" i="58"/>
  <c r="B414" i="58"/>
  <c r="B415" i="58"/>
  <c r="B416" i="58"/>
  <c r="B417" i="58"/>
  <c r="B418" i="58"/>
  <c r="B419" i="58"/>
  <c r="B420" i="58"/>
  <c r="B421" i="58"/>
  <c r="B422" i="58"/>
  <c r="B423" i="58"/>
  <c r="B424" i="58"/>
  <c r="B425" i="58"/>
  <c r="B426" i="58"/>
  <c r="B427" i="58"/>
  <c r="B428" i="58"/>
  <c r="B429" i="58"/>
  <c r="B430" i="58"/>
  <c r="B431" i="58"/>
  <c r="B432" i="58"/>
  <c r="B433" i="58"/>
  <c r="B434" i="58"/>
  <c r="B435" i="58"/>
  <c r="B436" i="58"/>
  <c r="B437" i="58"/>
  <c r="B438" i="58"/>
  <c r="B439" i="58"/>
  <c r="B440" i="58"/>
  <c r="B441" i="58"/>
  <c r="B442" i="58"/>
  <c r="B443" i="58"/>
  <c r="B444" i="58"/>
  <c r="B445" i="58"/>
  <c r="B446" i="58"/>
  <c r="B447" i="58"/>
  <c r="B448" i="58"/>
  <c r="B449" i="58"/>
  <c r="B450" i="58"/>
  <c r="B451" i="58"/>
  <c r="B452" i="58"/>
  <c r="B453" i="58"/>
  <c r="B454" i="58"/>
  <c r="B455" i="58"/>
  <c r="B456" i="58"/>
  <c r="B457" i="58"/>
  <c r="B458" i="58"/>
  <c r="B459" i="58"/>
  <c r="B460" i="58"/>
  <c r="B461" i="58"/>
  <c r="B462" i="58"/>
  <c r="B463" i="58"/>
  <c r="B464" i="58"/>
  <c r="B465" i="58"/>
  <c r="B466" i="58"/>
  <c r="B467" i="58"/>
  <c r="B468" i="58"/>
  <c r="B469" i="58"/>
  <c r="B470" i="58"/>
  <c r="B471" i="58"/>
  <c r="B472" i="58"/>
  <c r="B473" i="58"/>
  <c r="B474" i="58"/>
  <c r="B475" i="58"/>
  <c r="B476" i="58"/>
  <c r="B477" i="58"/>
  <c r="B478" i="58"/>
  <c r="B479" i="58"/>
  <c r="B480" i="58"/>
  <c r="B481" i="58"/>
  <c r="B482" i="58"/>
  <c r="B483" i="58"/>
  <c r="B484" i="58"/>
  <c r="B485" i="58"/>
  <c r="B486" i="58"/>
  <c r="B487" i="58"/>
  <c r="B488" i="58"/>
  <c r="B489" i="58"/>
  <c r="B490" i="58"/>
  <c r="B491" i="58"/>
  <c r="B492" i="58"/>
  <c r="B493" i="58"/>
  <c r="B494" i="58"/>
  <c r="B495" i="58"/>
  <c r="B496" i="58"/>
  <c r="B497" i="58"/>
  <c r="B498" i="58"/>
  <c r="B499" i="58"/>
  <c r="B500" i="58"/>
  <c r="B501" i="58"/>
  <c r="B502" i="58"/>
  <c r="B503" i="58"/>
  <c r="B504" i="58"/>
  <c r="B505" i="58"/>
  <c r="B506" i="58"/>
  <c r="B507" i="58"/>
  <c r="B508" i="58"/>
  <c r="B509" i="58"/>
  <c r="B510" i="58"/>
  <c r="B511" i="58"/>
  <c r="B512" i="58"/>
  <c r="B513" i="58"/>
  <c r="B514" i="58"/>
  <c r="B515" i="58"/>
  <c r="B516" i="58"/>
  <c r="B517" i="58"/>
  <c r="B518" i="58"/>
  <c r="B519" i="58"/>
  <c r="B520" i="58"/>
  <c r="B521" i="58"/>
  <c r="B522" i="58"/>
  <c r="B523" i="58"/>
  <c r="B524" i="58"/>
  <c r="B525" i="58"/>
  <c r="B526" i="58"/>
  <c r="B527" i="58"/>
  <c r="B528" i="58"/>
  <c r="B529" i="58"/>
  <c r="B530" i="58"/>
  <c r="B531" i="58"/>
  <c r="B532" i="58"/>
  <c r="B533" i="58"/>
  <c r="B534" i="58"/>
  <c r="B535" i="58"/>
  <c r="B536" i="58"/>
  <c r="B537" i="58"/>
  <c r="B538" i="58"/>
  <c r="B539" i="58"/>
  <c r="B540" i="58"/>
  <c r="B541" i="58"/>
  <c r="B542" i="58"/>
  <c r="B543" i="58"/>
  <c r="B544" i="58"/>
  <c r="B545" i="58"/>
  <c r="B546" i="58"/>
  <c r="B547" i="58"/>
  <c r="B548" i="58"/>
  <c r="B549" i="58"/>
  <c r="B550" i="58"/>
  <c r="B551" i="58"/>
  <c r="B552" i="58"/>
  <c r="B553" i="58"/>
  <c r="B554" i="58"/>
  <c r="B555" i="58"/>
  <c r="B556" i="58"/>
  <c r="B557" i="58"/>
  <c r="B558" i="58"/>
  <c r="B559" i="58"/>
  <c r="B560" i="58"/>
  <c r="B561" i="58"/>
  <c r="B562" i="58"/>
  <c r="B563" i="58"/>
  <c r="B564" i="58"/>
  <c r="B565" i="58"/>
  <c r="B566" i="58"/>
  <c r="B567" i="58"/>
  <c r="B568" i="58"/>
  <c r="B569" i="58"/>
  <c r="B570" i="58"/>
  <c r="B571" i="58"/>
  <c r="B572" i="58"/>
  <c r="B573" i="58"/>
  <c r="B574" i="58"/>
  <c r="B575" i="58"/>
  <c r="B576" i="58"/>
  <c r="B577" i="58"/>
  <c r="B578" i="58"/>
  <c r="B579" i="58"/>
  <c r="B580" i="58"/>
  <c r="B581" i="58"/>
  <c r="B582" i="58"/>
  <c r="B583" i="58"/>
  <c r="B584" i="58"/>
  <c r="B585" i="58"/>
  <c r="B586" i="58"/>
  <c r="B587" i="58"/>
  <c r="B588" i="58"/>
  <c r="B589" i="58"/>
  <c r="B590" i="58"/>
  <c r="B591" i="58"/>
  <c r="B592" i="58"/>
  <c r="B593" i="58"/>
  <c r="B594" i="58"/>
  <c r="B595" i="58"/>
  <c r="B596" i="58"/>
  <c r="B597" i="58"/>
  <c r="B598" i="58"/>
  <c r="B599" i="58"/>
  <c r="B600" i="58"/>
  <c r="B601" i="58"/>
  <c r="B602" i="58"/>
  <c r="B603" i="58"/>
  <c r="B604" i="58"/>
  <c r="B605" i="58"/>
  <c r="B606" i="58"/>
  <c r="B607" i="58"/>
  <c r="B608" i="58"/>
  <c r="B609" i="58"/>
  <c r="B610" i="58"/>
  <c r="B611" i="58"/>
  <c r="B612" i="58"/>
  <c r="B613" i="58"/>
  <c r="B614" i="58"/>
  <c r="B615" i="58"/>
  <c r="B616" i="58"/>
  <c r="B617" i="58"/>
  <c r="B618" i="58"/>
  <c r="B619" i="58"/>
  <c r="B620" i="58"/>
  <c r="B621" i="58"/>
  <c r="B622" i="58"/>
  <c r="B623" i="58"/>
  <c r="B624" i="58"/>
  <c r="B625" i="58"/>
  <c r="B626" i="58"/>
  <c r="B627" i="58"/>
  <c r="B628" i="58"/>
  <c r="B629" i="58"/>
  <c r="B630" i="58"/>
  <c r="B631" i="58"/>
  <c r="B632" i="58"/>
  <c r="B633" i="58"/>
  <c r="B634" i="58"/>
  <c r="B635" i="58"/>
  <c r="B636" i="58"/>
  <c r="B637" i="58"/>
  <c r="B638" i="58"/>
  <c r="B639" i="58"/>
  <c r="B640" i="58"/>
  <c r="B641" i="58"/>
  <c r="B642" i="58"/>
  <c r="B643" i="58"/>
  <c r="B644" i="58"/>
  <c r="B645" i="58"/>
  <c r="B646" i="58"/>
  <c r="B647" i="58"/>
  <c r="B648" i="58"/>
  <c r="B649" i="58"/>
  <c r="B650" i="58"/>
  <c r="B651" i="58"/>
  <c r="B652" i="58"/>
  <c r="B653" i="58"/>
  <c r="B654" i="58"/>
  <c r="B655" i="58"/>
  <c r="B656" i="58"/>
  <c r="B657" i="58"/>
  <c r="B658" i="58"/>
  <c r="B659" i="58"/>
  <c r="B660" i="58"/>
  <c r="B661" i="58"/>
  <c r="B662" i="58"/>
  <c r="B663" i="58"/>
  <c r="B664" i="58"/>
  <c r="B665" i="58"/>
  <c r="B666" i="58"/>
  <c r="B667" i="58"/>
  <c r="B668" i="58"/>
  <c r="B669" i="58"/>
  <c r="B670" i="58"/>
  <c r="B671" i="58"/>
  <c r="B672" i="58"/>
  <c r="B673" i="58"/>
  <c r="B674" i="58"/>
  <c r="B675" i="58"/>
  <c r="B676" i="58"/>
  <c r="B677" i="58"/>
  <c r="B678" i="58"/>
  <c r="B679" i="58"/>
  <c r="B680" i="58"/>
  <c r="B681" i="58"/>
  <c r="B682" i="58"/>
  <c r="B683" i="58"/>
  <c r="B684" i="58"/>
  <c r="B685" i="58"/>
  <c r="B686" i="58"/>
  <c r="B687" i="58"/>
  <c r="B688" i="58"/>
  <c r="B689" i="58"/>
  <c r="B690" i="58"/>
  <c r="B691" i="58"/>
  <c r="B692" i="58"/>
  <c r="B693" i="58"/>
  <c r="B694" i="58"/>
  <c r="B695" i="58"/>
  <c r="B696" i="58"/>
  <c r="B697" i="58"/>
  <c r="B698" i="58"/>
  <c r="B699" i="58"/>
  <c r="B700" i="58"/>
  <c r="B701" i="58"/>
  <c r="B702" i="58"/>
  <c r="B703" i="58"/>
  <c r="B704" i="58"/>
  <c r="B705" i="58"/>
  <c r="B706" i="58"/>
  <c r="B707" i="58"/>
  <c r="B708" i="58"/>
  <c r="B709" i="58"/>
  <c r="B710" i="58"/>
  <c r="B711" i="58"/>
  <c r="B712" i="58"/>
  <c r="B713" i="58"/>
  <c r="B714" i="58"/>
  <c r="B715" i="58"/>
  <c r="B716" i="58"/>
  <c r="B717" i="58"/>
  <c r="B718" i="58"/>
  <c r="B719" i="58"/>
  <c r="B720" i="58"/>
  <c r="B721" i="58"/>
  <c r="B722" i="58"/>
  <c r="B723" i="58"/>
  <c r="B724" i="58"/>
  <c r="B725" i="58"/>
  <c r="B726" i="58"/>
  <c r="B727" i="58"/>
  <c r="B728" i="58"/>
  <c r="B729" i="58"/>
  <c r="B730" i="58"/>
  <c r="B731" i="58"/>
  <c r="B732" i="58"/>
  <c r="B733" i="58"/>
  <c r="B734" i="58"/>
  <c r="B735" i="58"/>
  <c r="B736" i="58"/>
  <c r="B737" i="58"/>
  <c r="B738" i="58"/>
  <c r="B739" i="58"/>
  <c r="B740" i="58"/>
  <c r="B741" i="58"/>
  <c r="B742" i="58"/>
  <c r="B743" i="58"/>
  <c r="B744" i="58"/>
  <c r="B745" i="58"/>
  <c r="B746" i="58"/>
  <c r="B747" i="58"/>
  <c r="B748" i="58"/>
  <c r="B749" i="58"/>
  <c r="B750" i="58"/>
  <c r="B751" i="58"/>
  <c r="B752" i="58"/>
  <c r="B753" i="58"/>
  <c r="B754" i="58"/>
  <c r="B755" i="58"/>
  <c r="B756" i="58"/>
  <c r="B757" i="58"/>
  <c r="B758" i="58"/>
  <c r="B759" i="58"/>
  <c r="B760" i="58"/>
  <c r="B761" i="58"/>
  <c r="B762" i="58"/>
  <c r="B763" i="58"/>
  <c r="B764" i="58"/>
  <c r="B765" i="58"/>
  <c r="B766" i="58"/>
  <c r="B767" i="58"/>
  <c r="B768" i="58"/>
  <c r="B769" i="58"/>
  <c r="B770" i="58"/>
  <c r="B771" i="58"/>
  <c r="B772" i="58"/>
  <c r="B773" i="58"/>
  <c r="B774" i="58"/>
  <c r="B775" i="58"/>
  <c r="B776" i="58"/>
  <c r="B777" i="58"/>
  <c r="B778" i="58"/>
  <c r="B779" i="58"/>
  <c r="B780" i="58"/>
  <c r="B781" i="58"/>
  <c r="B782" i="58"/>
  <c r="B783" i="58"/>
  <c r="B784" i="58"/>
  <c r="B785" i="58"/>
  <c r="B786" i="58"/>
  <c r="B787" i="58"/>
  <c r="B788" i="58"/>
  <c r="B789" i="58"/>
  <c r="B790" i="58"/>
  <c r="B791" i="58"/>
  <c r="B792" i="58"/>
  <c r="B793" i="58"/>
  <c r="B794" i="58"/>
  <c r="B795" i="58"/>
  <c r="B796" i="58"/>
  <c r="B797" i="58"/>
  <c r="B798" i="58"/>
  <c r="B799" i="58"/>
  <c r="B800" i="58"/>
  <c r="B801" i="58"/>
  <c r="B802" i="58"/>
  <c r="B803" i="58"/>
  <c r="B804" i="58"/>
  <c r="B805" i="58"/>
  <c r="B806" i="58"/>
  <c r="B807" i="58"/>
  <c r="B808" i="58"/>
  <c r="B809" i="58"/>
  <c r="B810" i="58"/>
  <c r="B811" i="58"/>
  <c r="B812" i="58"/>
  <c r="B813" i="58"/>
  <c r="B814" i="58"/>
  <c r="B815" i="58"/>
  <c r="B816" i="58"/>
  <c r="B817" i="58"/>
  <c r="B818" i="58"/>
  <c r="B819" i="58"/>
  <c r="B820" i="58"/>
  <c r="B821" i="58"/>
  <c r="B822" i="58"/>
  <c r="B823" i="58"/>
  <c r="B824" i="58"/>
  <c r="B825" i="58"/>
  <c r="B826" i="58"/>
  <c r="B827" i="58"/>
  <c r="B828" i="58"/>
  <c r="B829" i="58"/>
  <c r="B830" i="58"/>
  <c r="B831" i="58"/>
  <c r="B832" i="58"/>
  <c r="B833" i="58"/>
  <c r="B834" i="58"/>
  <c r="B835" i="58"/>
  <c r="B836" i="58"/>
  <c r="B837" i="58"/>
  <c r="B838" i="58"/>
  <c r="B839" i="58"/>
  <c r="B840" i="58"/>
  <c r="B841" i="58"/>
  <c r="B842" i="58"/>
  <c r="B843" i="58"/>
  <c r="B844" i="58"/>
  <c r="B845" i="58"/>
  <c r="B846" i="58"/>
  <c r="B847" i="58"/>
  <c r="B848" i="58"/>
  <c r="B849" i="58"/>
  <c r="B850" i="58"/>
  <c r="B851" i="58"/>
  <c r="B852" i="58"/>
  <c r="B853" i="58"/>
  <c r="B854" i="58"/>
  <c r="B855" i="58"/>
  <c r="B856" i="58"/>
  <c r="B857" i="58"/>
  <c r="B858" i="58"/>
  <c r="B859" i="58"/>
  <c r="B860" i="58"/>
  <c r="B861" i="58"/>
  <c r="B862" i="58"/>
  <c r="B863" i="58"/>
  <c r="B864" i="58"/>
  <c r="B865" i="58"/>
  <c r="B866" i="58"/>
  <c r="B867" i="58"/>
  <c r="B868" i="58"/>
  <c r="B869" i="58"/>
  <c r="B870" i="58"/>
  <c r="B871" i="58"/>
  <c r="B872" i="58"/>
  <c r="B873" i="58"/>
  <c r="B874" i="58"/>
  <c r="B875" i="58"/>
  <c r="B876" i="58"/>
  <c r="B877" i="58"/>
  <c r="B878" i="58"/>
  <c r="B879" i="58"/>
  <c r="B880" i="58"/>
  <c r="B881" i="58"/>
  <c r="B882" i="58"/>
  <c r="B883" i="58"/>
  <c r="B884" i="58"/>
  <c r="B885" i="58"/>
  <c r="B886" i="58"/>
  <c r="B887" i="58"/>
  <c r="B888" i="58"/>
  <c r="B889" i="58"/>
  <c r="B890" i="58"/>
  <c r="B891" i="58"/>
  <c r="B892" i="58"/>
  <c r="B893" i="58"/>
  <c r="B894" i="58"/>
  <c r="B895" i="58"/>
  <c r="B896" i="58"/>
  <c r="B897" i="58"/>
  <c r="B898" i="58"/>
  <c r="B899" i="58"/>
  <c r="B900" i="58"/>
  <c r="B901" i="58"/>
  <c r="B902" i="58"/>
  <c r="B903" i="58"/>
  <c r="B904" i="58"/>
  <c r="B905" i="58"/>
  <c r="B906" i="58"/>
  <c r="B907" i="58"/>
  <c r="B908" i="58"/>
  <c r="B909" i="58"/>
  <c r="B910" i="58"/>
  <c r="B911" i="58"/>
  <c r="B912" i="58"/>
  <c r="B913" i="58"/>
  <c r="B914" i="58"/>
  <c r="B915" i="58"/>
  <c r="B916" i="58"/>
  <c r="B917" i="58"/>
  <c r="B918" i="58"/>
  <c r="B919" i="58"/>
  <c r="B920" i="58"/>
  <c r="B921" i="58"/>
  <c r="B922" i="58"/>
  <c r="B923" i="58"/>
  <c r="B924" i="58"/>
  <c r="B925" i="58"/>
  <c r="B926" i="58"/>
  <c r="B927" i="58"/>
  <c r="B928" i="58"/>
  <c r="B929" i="58"/>
  <c r="B930" i="58"/>
  <c r="B931" i="58"/>
  <c r="B932" i="58"/>
  <c r="B933" i="58"/>
  <c r="B934" i="58"/>
  <c r="B935" i="58"/>
  <c r="B936" i="58"/>
  <c r="B937" i="58"/>
  <c r="B938" i="58"/>
  <c r="B939" i="58"/>
  <c r="B940" i="58"/>
  <c r="B941" i="58"/>
  <c r="B942" i="58"/>
  <c r="B943" i="58"/>
  <c r="B944" i="58"/>
  <c r="B945" i="58"/>
  <c r="B946" i="58"/>
  <c r="B947" i="58"/>
  <c r="B948" i="58"/>
  <c r="B949" i="58"/>
  <c r="B950" i="58"/>
  <c r="B951" i="58"/>
  <c r="B952" i="58"/>
  <c r="B953" i="58"/>
  <c r="B954" i="58"/>
  <c r="B955" i="58"/>
  <c r="B956" i="58"/>
  <c r="B957" i="58"/>
  <c r="B958" i="58"/>
  <c r="B959" i="58"/>
  <c r="B960" i="58"/>
  <c r="B961" i="58"/>
  <c r="B962" i="58"/>
  <c r="B963" i="58"/>
  <c r="B964" i="58"/>
  <c r="B965" i="58"/>
  <c r="B966" i="58"/>
  <c r="B967" i="58"/>
  <c r="B968" i="58"/>
  <c r="B969" i="58"/>
  <c r="B970" i="58"/>
  <c r="B971" i="58"/>
  <c r="B972" i="58"/>
  <c r="B973" i="58"/>
  <c r="B974" i="58"/>
  <c r="B975" i="58"/>
  <c r="B976" i="58"/>
  <c r="B977" i="58"/>
  <c r="B978" i="58"/>
  <c r="B979" i="58"/>
  <c r="B980" i="58"/>
  <c r="B981" i="58"/>
  <c r="B982" i="58"/>
  <c r="B983" i="58"/>
  <c r="B984" i="58"/>
  <c r="B985" i="58"/>
  <c r="B986" i="58"/>
  <c r="B987" i="58"/>
  <c r="B988" i="58"/>
  <c r="B989" i="58"/>
  <c r="B1015" i="58"/>
  <c r="B1016" i="58"/>
  <c r="B1017" i="58"/>
  <c r="B1018" i="58"/>
  <c r="B1019" i="58"/>
  <c r="B1020" i="58"/>
  <c r="B1021" i="58"/>
  <c r="B1022" i="58"/>
  <c r="D7" i="58"/>
  <c r="E7" i="58" s="1"/>
  <c r="D8" i="58"/>
  <c r="E8" i="58" s="1"/>
  <c r="D9" i="58"/>
  <c r="E9" i="58" s="1"/>
  <c r="D10" i="58"/>
  <c r="E10" i="58" s="1"/>
  <c r="D11" i="58"/>
  <c r="E11" i="58" s="1"/>
  <c r="D12" i="58"/>
  <c r="E12" i="58" s="1"/>
  <c r="D13" i="58"/>
  <c r="E13" i="58" s="1"/>
  <c r="D14" i="58"/>
  <c r="E14" i="58" s="1"/>
  <c r="D15" i="58"/>
  <c r="E15" i="58" s="1"/>
  <c r="D16" i="58"/>
  <c r="E16" i="58" s="1"/>
  <c r="D17" i="58"/>
  <c r="E17" i="58" s="1"/>
  <c r="D18" i="58"/>
  <c r="E18" i="58" s="1"/>
  <c r="D19" i="58"/>
  <c r="E19" i="58" s="1"/>
  <c r="D20" i="58"/>
  <c r="E20" i="58" s="1"/>
  <c r="D21" i="58"/>
  <c r="E21" i="58" s="1"/>
  <c r="D22" i="58"/>
  <c r="E22" i="58" s="1"/>
  <c r="D23" i="58"/>
  <c r="E23" i="58" s="1"/>
  <c r="D24" i="58"/>
  <c r="E24" i="58" s="1"/>
  <c r="D25" i="58"/>
  <c r="E25" i="58" s="1"/>
  <c r="D26" i="58"/>
  <c r="E26" i="58" s="1"/>
  <c r="D27" i="58"/>
  <c r="E27" i="58" s="1"/>
  <c r="D28" i="58"/>
  <c r="E28" i="58" s="1"/>
  <c r="D29" i="58"/>
  <c r="E29" i="58" s="1"/>
  <c r="D30" i="58"/>
  <c r="E30" i="58" s="1"/>
  <c r="D31" i="58"/>
  <c r="E31" i="58" s="1"/>
  <c r="D32" i="58"/>
  <c r="E32" i="58" s="1"/>
  <c r="D33" i="58"/>
  <c r="E33" i="58" s="1"/>
  <c r="D34" i="58"/>
  <c r="E34" i="58" s="1"/>
  <c r="D35" i="58"/>
  <c r="E35" i="58" s="1"/>
  <c r="D36" i="58"/>
  <c r="E36" i="58" s="1"/>
  <c r="D37" i="58"/>
  <c r="E37" i="58" s="1"/>
  <c r="D38" i="58"/>
  <c r="E38" i="58" s="1"/>
  <c r="D39" i="58"/>
  <c r="E39" i="58" s="1"/>
  <c r="D40" i="58"/>
  <c r="E40" i="58" s="1"/>
  <c r="D41" i="58"/>
  <c r="E41" i="58" s="1"/>
  <c r="D42" i="58"/>
  <c r="E42" i="58" s="1"/>
  <c r="D43" i="58"/>
  <c r="E43" i="58" s="1"/>
  <c r="D44" i="58"/>
  <c r="E44" i="58" s="1"/>
  <c r="D45" i="58"/>
  <c r="E45" i="58" s="1"/>
  <c r="D46" i="58"/>
  <c r="E46" i="58" s="1"/>
  <c r="D47" i="58"/>
  <c r="E47" i="58" s="1"/>
  <c r="D48" i="58"/>
  <c r="E48" i="58" s="1"/>
  <c r="D49" i="58"/>
  <c r="E49" i="58" s="1"/>
  <c r="D50" i="58"/>
  <c r="E50" i="58" s="1"/>
  <c r="D51" i="58"/>
  <c r="E51" i="58" s="1"/>
  <c r="D52" i="58"/>
  <c r="E52" i="58" s="1"/>
  <c r="D53" i="58"/>
  <c r="E53" i="58" s="1"/>
  <c r="D54" i="58"/>
  <c r="E54" i="58" s="1"/>
  <c r="D55" i="58"/>
  <c r="E55" i="58" s="1"/>
  <c r="D56" i="58"/>
  <c r="E56" i="58" s="1"/>
  <c r="D57" i="58"/>
  <c r="E57" i="58" s="1"/>
  <c r="D58" i="58"/>
  <c r="E58" i="58" s="1"/>
  <c r="D59" i="58"/>
  <c r="E59" i="58" s="1"/>
  <c r="D60" i="58"/>
  <c r="E60" i="58" s="1"/>
  <c r="D61" i="58"/>
  <c r="E61" i="58" s="1"/>
  <c r="D62" i="58"/>
  <c r="E62" i="58" s="1"/>
  <c r="D63" i="58"/>
  <c r="E63" i="58" s="1"/>
  <c r="D64" i="58"/>
  <c r="E64" i="58" s="1"/>
  <c r="D65" i="58"/>
  <c r="E65" i="58" s="1"/>
  <c r="D66" i="58"/>
  <c r="E66" i="58" s="1"/>
  <c r="D67" i="58"/>
  <c r="E67" i="58" s="1"/>
  <c r="D68" i="58"/>
  <c r="E68" i="58" s="1"/>
  <c r="D69" i="58"/>
  <c r="E69" i="58" s="1"/>
  <c r="D70" i="58"/>
  <c r="E70" i="58" s="1"/>
  <c r="D71" i="58"/>
  <c r="E71" i="58" s="1"/>
  <c r="D72" i="58"/>
  <c r="E72" i="58" s="1"/>
  <c r="D73" i="58"/>
  <c r="E73" i="58" s="1"/>
  <c r="D74" i="58"/>
  <c r="E74" i="58" s="1"/>
  <c r="D75" i="58"/>
  <c r="E75" i="58" s="1"/>
  <c r="D76" i="58"/>
  <c r="E76" i="58" s="1"/>
  <c r="D77" i="58"/>
  <c r="E77" i="58" s="1"/>
  <c r="D78" i="58"/>
  <c r="E78" i="58" s="1"/>
  <c r="D79" i="58"/>
  <c r="E79" i="58" s="1"/>
  <c r="D80" i="58"/>
  <c r="E80" i="58" s="1"/>
  <c r="D81" i="58"/>
  <c r="E81" i="58" s="1"/>
  <c r="D82" i="58"/>
  <c r="E82" i="58" s="1"/>
  <c r="D83" i="58"/>
  <c r="E83" i="58" s="1"/>
  <c r="D84" i="58"/>
  <c r="E84" i="58" s="1"/>
  <c r="D85" i="58"/>
  <c r="E85" i="58" s="1"/>
  <c r="D86" i="58"/>
  <c r="E86" i="58" s="1"/>
  <c r="D87" i="58"/>
  <c r="E87" i="58" s="1"/>
  <c r="D88" i="58"/>
  <c r="E88" i="58" s="1"/>
  <c r="D89" i="58"/>
  <c r="E89" i="58" s="1"/>
  <c r="D90" i="58"/>
  <c r="E90" i="58" s="1"/>
  <c r="D91" i="58"/>
  <c r="E91" i="58" s="1"/>
  <c r="D92" i="58"/>
  <c r="E92" i="58" s="1"/>
  <c r="D93" i="58"/>
  <c r="E93" i="58" s="1"/>
  <c r="D94" i="58"/>
  <c r="E94" i="58" s="1"/>
  <c r="D95" i="58"/>
  <c r="E95" i="58" s="1"/>
  <c r="D96" i="58"/>
  <c r="E96" i="58" s="1"/>
  <c r="D97" i="58"/>
  <c r="E97" i="58" s="1"/>
  <c r="D98" i="58"/>
  <c r="E98" i="58" s="1"/>
  <c r="D99" i="58"/>
  <c r="E99" i="58" s="1"/>
  <c r="D100" i="58"/>
  <c r="E100" i="58" s="1"/>
  <c r="D101" i="58"/>
  <c r="E101" i="58" s="1"/>
  <c r="D102" i="58"/>
  <c r="E102" i="58" s="1"/>
  <c r="D103" i="58"/>
  <c r="E103" i="58" s="1"/>
  <c r="D104" i="58"/>
  <c r="E104" i="58" s="1"/>
  <c r="D105" i="58"/>
  <c r="E105" i="58" s="1"/>
  <c r="D106" i="58"/>
  <c r="E106" i="58" s="1"/>
  <c r="D107" i="58"/>
  <c r="E107" i="58" s="1"/>
  <c r="D108" i="58"/>
  <c r="E108" i="58" s="1"/>
  <c r="D109" i="58"/>
  <c r="E109" i="58" s="1"/>
  <c r="D110" i="58"/>
  <c r="E110" i="58" s="1"/>
  <c r="D111" i="58"/>
  <c r="E111" i="58" s="1"/>
  <c r="D112" i="58"/>
  <c r="E112" i="58" s="1"/>
  <c r="D113" i="58"/>
  <c r="E113" i="58" s="1"/>
  <c r="D114" i="58"/>
  <c r="E114" i="58" s="1"/>
  <c r="D115" i="58"/>
  <c r="E115" i="58" s="1"/>
  <c r="D116" i="58"/>
  <c r="E116" i="58" s="1"/>
  <c r="D117" i="58"/>
  <c r="E117" i="58" s="1"/>
  <c r="D118" i="58"/>
  <c r="E118" i="58" s="1"/>
  <c r="D119" i="58"/>
  <c r="E119" i="58" s="1"/>
  <c r="D120" i="58"/>
  <c r="E120" i="58" s="1"/>
  <c r="D121" i="58"/>
  <c r="E121" i="58" s="1"/>
  <c r="D122" i="58"/>
  <c r="E122" i="58" s="1"/>
  <c r="D123" i="58"/>
  <c r="E123" i="58" s="1"/>
  <c r="D124" i="58"/>
  <c r="E124" i="58" s="1"/>
  <c r="D125" i="58"/>
  <c r="E125" i="58" s="1"/>
  <c r="D126" i="58"/>
  <c r="E126" i="58" s="1"/>
  <c r="D127" i="58"/>
  <c r="E127" i="58" s="1"/>
  <c r="D128" i="58"/>
  <c r="E128" i="58" s="1"/>
  <c r="D129" i="58"/>
  <c r="E129" i="58" s="1"/>
  <c r="D130" i="58"/>
  <c r="E130" i="58" s="1"/>
  <c r="D131" i="58"/>
  <c r="E131" i="58" s="1"/>
  <c r="D132" i="58"/>
  <c r="E132" i="58" s="1"/>
  <c r="D133" i="58"/>
  <c r="E133" i="58" s="1"/>
  <c r="D134" i="58"/>
  <c r="E134" i="58" s="1"/>
  <c r="D135" i="58"/>
  <c r="E135" i="58" s="1"/>
  <c r="D136" i="58"/>
  <c r="E136" i="58" s="1"/>
  <c r="D137" i="58"/>
  <c r="E137" i="58" s="1"/>
  <c r="D138" i="58"/>
  <c r="E138" i="58" s="1"/>
  <c r="D139" i="58"/>
  <c r="E139" i="58" s="1"/>
  <c r="D140" i="58"/>
  <c r="E140" i="58" s="1"/>
  <c r="D141" i="58"/>
  <c r="E141" i="58" s="1"/>
  <c r="D142" i="58"/>
  <c r="E142" i="58" s="1"/>
  <c r="D143" i="58"/>
  <c r="E143" i="58" s="1"/>
  <c r="D144" i="58"/>
  <c r="E144" i="58" s="1"/>
  <c r="D145" i="58"/>
  <c r="E145" i="58" s="1"/>
  <c r="D146" i="58"/>
  <c r="E146" i="58" s="1"/>
  <c r="D147" i="58"/>
  <c r="E147" i="58" s="1"/>
  <c r="D148" i="58"/>
  <c r="E148" i="58" s="1"/>
  <c r="D149" i="58"/>
  <c r="E149" i="58" s="1"/>
  <c r="D150" i="58"/>
  <c r="E150" i="58" s="1"/>
  <c r="D151" i="58"/>
  <c r="E151" i="58" s="1"/>
  <c r="D152" i="58"/>
  <c r="E152" i="58" s="1"/>
  <c r="D153" i="58"/>
  <c r="E153" i="58" s="1"/>
  <c r="D154" i="58"/>
  <c r="E154" i="58" s="1"/>
  <c r="D155" i="58"/>
  <c r="E155" i="58" s="1"/>
  <c r="D156" i="58"/>
  <c r="E156" i="58" s="1"/>
  <c r="D157" i="58"/>
  <c r="E157" i="58" s="1"/>
  <c r="D158" i="58"/>
  <c r="E158" i="58" s="1"/>
  <c r="D159" i="58"/>
  <c r="E159" i="58" s="1"/>
  <c r="D160" i="58"/>
  <c r="E160" i="58" s="1"/>
  <c r="D161" i="58"/>
  <c r="E161" i="58" s="1"/>
  <c r="D162" i="58"/>
  <c r="E162" i="58" s="1"/>
  <c r="D163" i="58"/>
  <c r="E163" i="58" s="1"/>
  <c r="D164" i="58"/>
  <c r="E164" i="58" s="1"/>
  <c r="D165" i="58"/>
  <c r="E165" i="58" s="1"/>
  <c r="D166" i="58"/>
  <c r="E166" i="58" s="1"/>
  <c r="D167" i="58"/>
  <c r="E167" i="58" s="1"/>
  <c r="D168" i="58"/>
  <c r="E168" i="58" s="1"/>
  <c r="D169" i="58"/>
  <c r="E169" i="58" s="1"/>
  <c r="D170" i="58"/>
  <c r="E170" i="58" s="1"/>
  <c r="D171" i="58"/>
  <c r="E171" i="58" s="1"/>
  <c r="D172" i="58"/>
  <c r="E172" i="58" s="1"/>
  <c r="D173" i="58"/>
  <c r="E173" i="58" s="1"/>
  <c r="D174" i="58"/>
  <c r="E174" i="58" s="1"/>
  <c r="D175" i="58"/>
  <c r="E175" i="58" s="1"/>
  <c r="D176" i="58"/>
  <c r="E176" i="58" s="1"/>
  <c r="D177" i="58"/>
  <c r="E177" i="58" s="1"/>
  <c r="D178" i="58"/>
  <c r="E178" i="58" s="1"/>
  <c r="D179" i="58"/>
  <c r="E179" i="58" s="1"/>
  <c r="D180" i="58"/>
  <c r="E180" i="58" s="1"/>
  <c r="D181" i="58"/>
  <c r="E181" i="58" s="1"/>
  <c r="D182" i="58"/>
  <c r="E182" i="58" s="1"/>
  <c r="D183" i="58"/>
  <c r="E183" i="58" s="1"/>
  <c r="D184" i="58"/>
  <c r="E184" i="58" s="1"/>
  <c r="D185" i="58"/>
  <c r="E185" i="58" s="1"/>
  <c r="D186" i="58"/>
  <c r="E186" i="58" s="1"/>
  <c r="D187" i="58"/>
  <c r="E187" i="58" s="1"/>
  <c r="D188" i="58"/>
  <c r="E188" i="58" s="1"/>
  <c r="D189" i="58"/>
  <c r="E189" i="58" s="1"/>
  <c r="D190" i="58"/>
  <c r="E190" i="58" s="1"/>
  <c r="D191" i="58"/>
  <c r="E191" i="58" s="1"/>
  <c r="D192" i="58"/>
  <c r="E192" i="58" s="1"/>
  <c r="D193" i="58"/>
  <c r="E193" i="58" s="1"/>
  <c r="D194" i="58"/>
  <c r="E194" i="58" s="1"/>
  <c r="D195" i="58"/>
  <c r="E195" i="58" s="1"/>
  <c r="D196" i="58"/>
  <c r="E196" i="58" s="1"/>
  <c r="D197" i="58"/>
  <c r="E197" i="58" s="1"/>
  <c r="D198" i="58"/>
  <c r="E198" i="58" s="1"/>
  <c r="D199" i="58"/>
  <c r="E199" i="58" s="1"/>
  <c r="D200" i="58"/>
  <c r="E200" i="58" s="1"/>
  <c r="D201" i="58"/>
  <c r="E201" i="58" s="1"/>
  <c r="D202" i="58"/>
  <c r="E202" i="58" s="1"/>
  <c r="D203" i="58"/>
  <c r="E203" i="58" s="1"/>
  <c r="D204" i="58"/>
  <c r="E204" i="58" s="1"/>
  <c r="D205" i="58"/>
  <c r="E205" i="58" s="1"/>
  <c r="D206" i="58"/>
  <c r="E206" i="58" s="1"/>
  <c r="D207" i="58"/>
  <c r="E207" i="58" s="1"/>
  <c r="D208" i="58"/>
  <c r="E208" i="58" s="1"/>
  <c r="D209" i="58"/>
  <c r="E209" i="58" s="1"/>
  <c r="D210" i="58"/>
  <c r="E210" i="58" s="1"/>
  <c r="D211" i="58"/>
  <c r="E211" i="58" s="1"/>
  <c r="D212" i="58"/>
  <c r="E212" i="58" s="1"/>
  <c r="D213" i="58"/>
  <c r="E213" i="58" s="1"/>
  <c r="D214" i="58"/>
  <c r="E214" i="58" s="1"/>
  <c r="D215" i="58"/>
  <c r="E215" i="58" s="1"/>
  <c r="D216" i="58"/>
  <c r="E216" i="58" s="1"/>
  <c r="D217" i="58"/>
  <c r="E217" i="58" s="1"/>
  <c r="D218" i="58"/>
  <c r="E218" i="58" s="1"/>
  <c r="D219" i="58"/>
  <c r="E219" i="58" s="1"/>
  <c r="D220" i="58"/>
  <c r="E220" i="58" s="1"/>
  <c r="D221" i="58"/>
  <c r="E221" i="58" s="1"/>
  <c r="D222" i="58"/>
  <c r="E222" i="58" s="1"/>
  <c r="D223" i="58"/>
  <c r="E223" i="58" s="1"/>
  <c r="D224" i="58"/>
  <c r="E224" i="58" s="1"/>
  <c r="D225" i="58"/>
  <c r="E225" i="58" s="1"/>
  <c r="D226" i="58"/>
  <c r="E226" i="58" s="1"/>
  <c r="D227" i="58"/>
  <c r="E227" i="58" s="1"/>
  <c r="D228" i="58"/>
  <c r="E228" i="58" s="1"/>
  <c r="D229" i="58"/>
  <c r="E229" i="58" s="1"/>
  <c r="D230" i="58"/>
  <c r="E230" i="58" s="1"/>
  <c r="D231" i="58"/>
  <c r="E231" i="58" s="1"/>
  <c r="D232" i="58"/>
  <c r="E232" i="58" s="1"/>
  <c r="D233" i="58"/>
  <c r="E233" i="58" s="1"/>
  <c r="D234" i="58"/>
  <c r="E234" i="58" s="1"/>
  <c r="D235" i="58"/>
  <c r="E235" i="58" s="1"/>
  <c r="D236" i="58"/>
  <c r="E236" i="58" s="1"/>
  <c r="D237" i="58"/>
  <c r="E237" i="58" s="1"/>
  <c r="D238" i="58"/>
  <c r="E238" i="58" s="1"/>
  <c r="D239" i="58"/>
  <c r="E239" i="58" s="1"/>
  <c r="D240" i="58"/>
  <c r="E240" i="58" s="1"/>
  <c r="D241" i="58"/>
  <c r="E241" i="58" s="1"/>
  <c r="D242" i="58"/>
  <c r="E242" i="58" s="1"/>
  <c r="D243" i="58"/>
  <c r="E243" i="58" s="1"/>
  <c r="D244" i="58"/>
  <c r="E244" i="58" s="1"/>
  <c r="D245" i="58"/>
  <c r="E245" i="58" s="1"/>
  <c r="D246" i="58"/>
  <c r="E246" i="58" s="1"/>
  <c r="D247" i="58"/>
  <c r="E247" i="58" s="1"/>
  <c r="D248" i="58"/>
  <c r="E248" i="58" s="1"/>
  <c r="D249" i="58"/>
  <c r="E249" i="58" s="1"/>
  <c r="D250" i="58"/>
  <c r="E250" i="58" s="1"/>
  <c r="D251" i="58"/>
  <c r="E251" i="58" s="1"/>
  <c r="D252" i="58"/>
  <c r="E252" i="58" s="1"/>
  <c r="D253" i="58"/>
  <c r="E253" i="58" s="1"/>
  <c r="D254" i="58"/>
  <c r="E254" i="58" s="1"/>
  <c r="D255" i="58"/>
  <c r="E255" i="58" s="1"/>
  <c r="D256" i="58"/>
  <c r="E256" i="58" s="1"/>
  <c r="D257" i="58"/>
  <c r="E257" i="58" s="1"/>
  <c r="D258" i="58"/>
  <c r="E258" i="58" s="1"/>
  <c r="D259" i="58"/>
  <c r="E259" i="58" s="1"/>
  <c r="D260" i="58"/>
  <c r="E260" i="58" s="1"/>
  <c r="D261" i="58"/>
  <c r="E261" i="58" s="1"/>
  <c r="D262" i="58"/>
  <c r="E262" i="58" s="1"/>
  <c r="D263" i="58"/>
  <c r="E263" i="58" s="1"/>
  <c r="D264" i="58"/>
  <c r="E264" i="58" s="1"/>
  <c r="D265" i="58"/>
  <c r="E265" i="58" s="1"/>
  <c r="D266" i="58"/>
  <c r="E266" i="58" s="1"/>
  <c r="D267" i="58"/>
  <c r="E267" i="58" s="1"/>
  <c r="D268" i="58"/>
  <c r="E268" i="58" s="1"/>
  <c r="D269" i="58"/>
  <c r="E269" i="58" s="1"/>
  <c r="D270" i="58"/>
  <c r="E270" i="58" s="1"/>
  <c r="D271" i="58"/>
  <c r="E271" i="58" s="1"/>
  <c r="D272" i="58"/>
  <c r="E272" i="58" s="1"/>
  <c r="D273" i="58"/>
  <c r="E273" i="58" s="1"/>
  <c r="D274" i="58"/>
  <c r="E274" i="58" s="1"/>
  <c r="D275" i="58"/>
  <c r="E275" i="58" s="1"/>
  <c r="D276" i="58"/>
  <c r="E276" i="58" s="1"/>
  <c r="D277" i="58"/>
  <c r="E277" i="58" s="1"/>
  <c r="D278" i="58"/>
  <c r="E278" i="58" s="1"/>
  <c r="D279" i="58"/>
  <c r="E279" i="58" s="1"/>
  <c r="D280" i="58"/>
  <c r="E280" i="58" s="1"/>
  <c r="D281" i="58"/>
  <c r="E281" i="58" s="1"/>
  <c r="D282" i="58"/>
  <c r="E282" i="58" s="1"/>
  <c r="D283" i="58"/>
  <c r="E283" i="58" s="1"/>
  <c r="D284" i="58"/>
  <c r="E284" i="58" s="1"/>
  <c r="D285" i="58"/>
  <c r="E285" i="58" s="1"/>
  <c r="D286" i="58"/>
  <c r="E286" i="58" s="1"/>
  <c r="D287" i="58"/>
  <c r="E287" i="58" s="1"/>
  <c r="D288" i="58"/>
  <c r="E288" i="58" s="1"/>
  <c r="D289" i="58"/>
  <c r="E289" i="58" s="1"/>
  <c r="D290" i="58"/>
  <c r="E290" i="58" s="1"/>
  <c r="D291" i="58"/>
  <c r="E291" i="58" s="1"/>
  <c r="D292" i="58"/>
  <c r="E292" i="58" s="1"/>
  <c r="D293" i="58"/>
  <c r="E293" i="58" s="1"/>
  <c r="D294" i="58"/>
  <c r="E294" i="58" s="1"/>
  <c r="D295" i="58"/>
  <c r="E295" i="58" s="1"/>
  <c r="D296" i="58"/>
  <c r="E296" i="58" s="1"/>
  <c r="D297" i="58"/>
  <c r="E297" i="58" s="1"/>
  <c r="D298" i="58"/>
  <c r="E298" i="58" s="1"/>
  <c r="D299" i="58"/>
  <c r="E299" i="58" s="1"/>
  <c r="D300" i="58"/>
  <c r="E300" i="58" s="1"/>
  <c r="D301" i="58"/>
  <c r="E301" i="58" s="1"/>
  <c r="D302" i="58"/>
  <c r="E302" i="58" s="1"/>
  <c r="D303" i="58"/>
  <c r="E303" i="58" s="1"/>
  <c r="D304" i="58"/>
  <c r="E304" i="58" s="1"/>
  <c r="D305" i="58"/>
  <c r="E305" i="58" s="1"/>
  <c r="D306" i="58"/>
  <c r="E306" i="58" s="1"/>
  <c r="D307" i="58"/>
  <c r="E307" i="58" s="1"/>
  <c r="D308" i="58"/>
  <c r="E308" i="58" s="1"/>
  <c r="D309" i="58"/>
  <c r="E309" i="58" s="1"/>
  <c r="D310" i="58"/>
  <c r="E310" i="58" s="1"/>
  <c r="D311" i="58"/>
  <c r="E311" i="58" s="1"/>
  <c r="D312" i="58"/>
  <c r="E312" i="58" s="1"/>
  <c r="D313" i="58"/>
  <c r="E313" i="58" s="1"/>
  <c r="D314" i="58"/>
  <c r="E314" i="58" s="1"/>
  <c r="D315" i="58"/>
  <c r="E315" i="58" s="1"/>
  <c r="D316" i="58"/>
  <c r="E316" i="58" s="1"/>
  <c r="D317" i="58"/>
  <c r="E317" i="58" s="1"/>
  <c r="D318" i="58"/>
  <c r="E318" i="58" s="1"/>
  <c r="D319" i="58"/>
  <c r="E319" i="58" s="1"/>
  <c r="D320" i="58"/>
  <c r="E320" i="58" s="1"/>
  <c r="D321" i="58"/>
  <c r="E321" i="58" s="1"/>
  <c r="D322" i="58"/>
  <c r="E322" i="58" s="1"/>
  <c r="D323" i="58"/>
  <c r="E323" i="58" s="1"/>
  <c r="D324" i="58"/>
  <c r="E324" i="58" s="1"/>
  <c r="D325" i="58"/>
  <c r="E325" i="58" s="1"/>
  <c r="D326" i="58"/>
  <c r="E326" i="58" s="1"/>
  <c r="D327" i="58"/>
  <c r="E327" i="58" s="1"/>
  <c r="D328" i="58"/>
  <c r="E328" i="58" s="1"/>
  <c r="D329" i="58"/>
  <c r="E329" i="58" s="1"/>
  <c r="D330" i="58"/>
  <c r="E330" i="58" s="1"/>
  <c r="D331" i="58"/>
  <c r="E331" i="58" s="1"/>
  <c r="D332" i="58"/>
  <c r="E332" i="58" s="1"/>
  <c r="D333" i="58"/>
  <c r="E333" i="58" s="1"/>
  <c r="D334" i="58"/>
  <c r="E334" i="58" s="1"/>
  <c r="D335" i="58"/>
  <c r="E335" i="58" s="1"/>
  <c r="D336" i="58"/>
  <c r="E336" i="58" s="1"/>
  <c r="D337" i="58"/>
  <c r="E337" i="58" s="1"/>
  <c r="D338" i="58"/>
  <c r="E338" i="58" s="1"/>
  <c r="D339" i="58"/>
  <c r="E339" i="58" s="1"/>
  <c r="D340" i="58"/>
  <c r="E340" i="58" s="1"/>
  <c r="D341" i="58"/>
  <c r="E341" i="58" s="1"/>
  <c r="D342" i="58"/>
  <c r="E342" i="58" s="1"/>
  <c r="D343" i="58"/>
  <c r="E343" i="58" s="1"/>
  <c r="D344" i="58"/>
  <c r="E344" i="58" s="1"/>
  <c r="D345" i="58"/>
  <c r="E345" i="58" s="1"/>
  <c r="D346" i="58"/>
  <c r="E346" i="58" s="1"/>
  <c r="D347" i="58"/>
  <c r="E347" i="58" s="1"/>
  <c r="D348" i="58"/>
  <c r="E348" i="58" s="1"/>
  <c r="D349" i="58"/>
  <c r="E349" i="58" s="1"/>
  <c r="D350" i="58"/>
  <c r="E350" i="58" s="1"/>
  <c r="D351" i="58"/>
  <c r="E351" i="58" s="1"/>
  <c r="D352" i="58"/>
  <c r="E352" i="58" s="1"/>
  <c r="D353" i="58"/>
  <c r="E353" i="58" s="1"/>
  <c r="D354" i="58"/>
  <c r="E354" i="58" s="1"/>
  <c r="D355" i="58"/>
  <c r="E355" i="58" s="1"/>
  <c r="D356" i="58"/>
  <c r="E356" i="58" s="1"/>
  <c r="D357" i="58"/>
  <c r="E357" i="58" s="1"/>
  <c r="D358" i="58"/>
  <c r="E358" i="58" s="1"/>
  <c r="D359" i="58"/>
  <c r="E359" i="58" s="1"/>
  <c r="D360" i="58"/>
  <c r="E360" i="58" s="1"/>
  <c r="D361" i="58"/>
  <c r="E361" i="58" s="1"/>
  <c r="D362" i="58"/>
  <c r="E362" i="58" s="1"/>
  <c r="D363" i="58"/>
  <c r="E363" i="58" s="1"/>
  <c r="D364" i="58"/>
  <c r="E364" i="58" s="1"/>
  <c r="D365" i="58"/>
  <c r="E365" i="58" s="1"/>
  <c r="D366" i="58"/>
  <c r="E366" i="58" s="1"/>
  <c r="D367" i="58"/>
  <c r="E367" i="58" s="1"/>
  <c r="D368" i="58"/>
  <c r="E368" i="58" s="1"/>
  <c r="D369" i="58"/>
  <c r="E369" i="58" s="1"/>
  <c r="D370" i="58"/>
  <c r="E370" i="58" s="1"/>
  <c r="D371" i="58"/>
  <c r="E371" i="58" s="1"/>
  <c r="D372" i="58"/>
  <c r="E372" i="58" s="1"/>
  <c r="D373" i="58"/>
  <c r="E373" i="58" s="1"/>
  <c r="D374" i="58"/>
  <c r="E374" i="58" s="1"/>
  <c r="D375" i="58"/>
  <c r="E375" i="58" s="1"/>
  <c r="D376" i="58"/>
  <c r="E376" i="58" s="1"/>
  <c r="D377" i="58"/>
  <c r="E377" i="58" s="1"/>
  <c r="D378" i="58"/>
  <c r="E378" i="58" s="1"/>
  <c r="D379" i="58"/>
  <c r="E379" i="58" s="1"/>
  <c r="D380" i="58"/>
  <c r="E380" i="58" s="1"/>
  <c r="D381" i="58"/>
  <c r="E381" i="58" s="1"/>
  <c r="D382" i="58"/>
  <c r="E382" i="58" s="1"/>
  <c r="D383" i="58"/>
  <c r="E383" i="58" s="1"/>
  <c r="D384" i="58"/>
  <c r="E384" i="58" s="1"/>
  <c r="D385" i="58"/>
  <c r="E385" i="58" s="1"/>
  <c r="D386" i="58"/>
  <c r="E386" i="58" s="1"/>
  <c r="D387" i="58"/>
  <c r="E387" i="58" s="1"/>
  <c r="D388" i="58"/>
  <c r="E388" i="58" s="1"/>
  <c r="D389" i="58"/>
  <c r="E389" i="58" s="1"/>
  <c r="D390" i="58"/>
  <c r="E390" i="58" s="1"/>
  <c r="D391" i="58"/>
  <c r="E391" i="58" s="1"/>
  <c r="D392" i="58"/>
  <c r="E392" i="58" s="1"/>
  <c r="D393" i="58"/>
  <c r="E393" i="58" s="1"/>
  <c r="D394" i="58"/>
  <c r="E394" i="58" s="1"/>
  <c r="D395" i="58"/>
  <c r="E395" i="58" s="1"/>
  <c r="D396" i="58"/>
  <c r="E396" i="58" s="1"/>
  <c r="D397" i="58"/>
  <c r="E397" i="58" s="1"/>
  <c r="D398" i="58"/>
  <c r="E398" i="58" s="1"/>
  <c r="D399" i="58"/>
  <c r="E399" i="58" s="1"/>
  <c r="D400" i="58"/>
  <c r="E400" i="58" s="1"/>
  <c r="D401" i="58"/>
  <c r="E401" i="58" s="1"/>
  <c r="D402" i="58"/>
  <c r="E402" i="58" s="1"/>
  <c r="D403" i="58"/>
  <c r="E403" i="58" s="1"/>
  <c r="D404" i="58"/>
  <c r="E404" i="58" s="1"/>
  <c r="D405" i="58"/>
  <c r="E405" i="58" s="1"/>
  <c r="D406" i="58"/>
  <c r="E406" i="58" s="1"/>
  <c r="D407" i="58"/>
  <c r="E407" i="58" s="1"/>
  <c r="D408" i="58"/>
  <c r="E408" i="58" s="1"/>
  <c r="D409" i="58"/>
  <c r="E409" i="58" s="1"/>
  <c r="D410" i="58"/>
  <c r="E410" i="58" s="1"/>
  <c r="D411" i="58"/>
  <c r="E411" i="58" s="1"/>
  <c r="D412" i="58"/>
  <c r="E412" i="58" s="1"/>
  <c r="D413" i="58"/>
  <c r="E413" i="58" s="1"/>
  <c r="D414" i="58"/>
  <c r="E414" i="58" s="1"/>
  <c r="D415" i="58"/>
  <c r="E415" i="58" s="1"/>
  <c r="D416" i="58"/>
  <c r="E416" i="58" s="1"/>
  <c r="D417" i="58"/>
  <c r="E417" i="58" s="1"/>
  <c r="D418" i="58"/>
  <c r="E418" i="58" s="1"/>
  <c r="D419" i="58"/>
  <c r="E419" i="58" s="1"/>
  <c r="D420" i="58"/>
  <c r="E420" i="58" s="1"/>
  <c r="D421" i="58"/>
  <c r="E421" i="58" s="1"/>
  <c r="D422" i="58"/>
  <c r="E422" i="58" s="1"/>
  <c r="D423" i="58"/>
  <c r="E423" i="58" s="1"/>
  <c r="D424" i="58"/>
  <c r="E424" i="58" s="1"/>
  <c r="D425" i="58"/>
  <c r="E425" i="58" s="1"/>
  <c r="D426" i="58"/>
  <c r="E426" i="58" s="1"/>
  <c r="D427" i="58"/>
  <c r="E427" i="58" s="1"/>
  <c r="D428" i="58"/>
  <c r="E428" i="58" s="1"/>
  <c r="D429" i="58"/>
  <c r="E429" i="58" s="1"/>
  <c r="D430" i="58"/>
  <c r="E430" i="58" s="1"/>
  <c r="D431" i="58"/>
  <c r="E431" i="58" s="1"/>
  <c r="D432" i="58"/>
  <c r="E432" i="58" s="1"/>
  <c r="D433" i="58"/>
  <c r="E433" i="58" s="1"/>
  <c r="D434" i="58"/>
  <c r="E434" i="58" s="1"/>
  <c r="D435" i="58"/>
  <c r="E435" i="58" s="1"/>
  <c r="D436" i="58"/>
  <c r="E436" i="58" s="1"/>
  <c r="D437" i="58"/>
  <c r="E437" i="58" s="1"/>
  <c r="D438" i="58"/>
  <c r="E438" i="58" s="1"/>
  <c r="D439" i="58"/>
  <c r="E439" i="58" s="1"/>
  <c r="D440" i="58"/>
  <c r="E440" i="58" s="1"/>
  <c r="D441" i="58"/>
  <c r="E441" i="58" s="1"/>
  <c r="D442" i="58"/>
  <c r="E442" i="58" s="1"/>
  <c r="D443" i="58"/>
  <c r="E443" i="58" s="1"/>
  <c r="D444" i="58"/>
  <c r="E444" i="58" s="1"/>
  <c r="D445" i="58"/>
  <c r="E445" i="58" s="1"/>
  <c r="D446" i="58"/>
  <c r="E446" i="58" s="1"/>
  <c r="D447" i="58"/>
  <c r="E447" i="58" s="1"/>
  <c r="D448" i="58"/>
  <c r="E448" i="58" s="1"/>
  <c r="D449" i="58"/>
  <c r="E449" i="58" s="1"/>
  <c r="D450" i="58"/>
  <c r="E450" i="58" s="1"/>
  <c r="D451" i="58"/>
  <c r="E451" i="58" s="1"/>
  <c r="D452" i="58"/>
  <c r="E452" i="58" s="1"/>
  <c r="D453" i="58"/>
  <c r="E453" i="58" s="1"/>
  <c r="D454" i="58"/>
  <c r="E454" i="58" s="1"/>
  <c r="D455" i="58"/>
  <c r="E455" i="58" s="1"/>
  <c r="D456" i="58"/>
  <c r="E456" i="58" s="1"/>
  <c r="D457" i="58"/>
  <c r="E457" i="58" s="1"/>
  <c r="D458" i="58"/>
  <c r="E458" i="58" s="1"/>
  <c r="D459" i="58"/>
  <c r="E459" i="58" s="1"/>
  <c r="D460" i="58"/>
  <c r="E460" i="58" s="1"/>
  <c r="D461" i="58"/>
  <c r="E461" i="58" s="1"/>
  <c r="D462" i="58"/>
  <c r="E462" i="58" s="1"/>
  <c r="D463" i="58"/>
  <c r="E463" i="58" s="1"/>
  <c r="D464" i="58"/>
  <c r="E464" i="58" s="1"/>
  <c r="D465" i="58"/>
  <c r="E465" i="58" s="1"/>
  <c r="D466" i="58"/>
  <c r="E466" i="58" s="1"/>
  <c r="D467" i="58"/>
  <c r="E467" i="58" s="1"/>
  <c r="D468" i="58"/>
  <c r="E468" i="58" s="1"/>
  <c r="D469" i="58"/>
  <c r="E469" i="58" s="1"/>
  <c r="D470" i="58"/>
  <c r="E470" i="58" s="1"/>
  <c r="D471" i="58"/>
  <c r="E471" i="58" s="1"/>
  <c r="D472" i="58"/>
  <c r="E472" i="58" s="1"/>
  <c r="D473" i="58"/>
  <c r="E473" i="58" s="1"/>
  <c r="D474" i="58"/>
  <c r="E474" i="58" s="1"/>
  <c r="D475" i="58"/>
  <c r="E475" i="58" s="1"/>
  <c r="D476" i="58"/>
  <c r="E476" i="58" s="1"/>
  <c r="D477" i="58"/>
  <c r="E477" i="58" s="1"/>
  <c r="D478" i="58"/>
  <c r="E478" i="58" s="1"/>
  <c r="D479" i="58"/>
  <c r="E479" i="58" s="1"/>
  <c r="D480" i="58"/>
  <c r="E480" i="58" s="1"/>
  <c r="D481" i="58"/>
  <c r="E481" i="58" s="1"/>
  <c r="D482" i="58"/>
  <c r="E482" i="58" s="1"/>
  <c r="D483" i="58"/>
  <c r="E483" i="58" s="1"/>
  <c r="D484" i="58"/>
  <c r="E484" i="58" s="1"/>
  <c r="D485" i="58"/>
  <c r="E485" i="58" s="1"/>
  <c r="D486" i="58"/>
  <c r="E486" i="58" s="1"/>
  <c r="D487" i="58"/>
  <c r="E487" i="58" s="1"/>
  <c r="D488" i="58"/>
  <c r="E488" i="58" s="1"/>
  <c r="D489" i="58"/>
  <c r="E489" i="58" s="1"/>
  <c r="D490" i="58"/>
  <c r="E490" i="58" s="1"/>
  <c r="D491" i="58"/>
  <c r="E491" i="58" s="1"/>
  <c r="D492" i="58"/>
  <c r="E492" i="58" s="1"/>
  <c r="D493" i="58"/>
  <c r="E493" i="58" s="1"/>
  <c r="D494" i="58"/>
  <c r="E494" i="58" s="1"/>
  <c r="D495" i="58"/>
  <c r="E495" i="58" s="1"/>
  <c r="D496" i="58"/>
  <c r="E496" i="58" s="1"/>
  <c r="D497" i="58"/>
  <c r="E497" i="58" s="1"/>
  <c r="D498" i="58"/>
  <c r="E498" i="58" s="1"/>
  <c r="D499" i="58"/>
  <c r="E499" i="58" s="1"/>
  <c r="D500" i="58"/>
  <c r="E500" i="58" s="1"/>
  <c r="D501" i="58"/>
  <c r="E501" i="58" s="1"/>
  <c r="D502" i="58"/>
  <c r="E502" i="58" s="1"/>
  <c r="D503" i="58"/>
  <c r="E503" i="58" s="1"/>
  <c r="D504" i="58"/>
  <c r="E504" i="58" s="1"/>
  <c r="D505" i="58"/>
  <c r="E505" i="58" s="1"/>
  <c r="D506" i="58"/>
  <c r="E506" i="58" s="1"/>
  <c r="D507" i="58"/>
  <c r="E507" i="58" s="1"/>
  <c r="D508" i="58"/>
  <c r="E508" i="58" s="1"/>
  <c r="D509" i="58"/>
  <c r="E509" i="58" s="1"/>
  <c r="D510" i="58"/>
  <c r="E510" i="58" s="1"/>
  <c r="D511" i="58"/>
  <c r="E511" i="58" s="1"/>
  <c r="D512" i="58"/>
  <c r="E512" i="58" s="1"/>
  <c r="D513" i="58"/>
  <c r="E513" i="58" s="1"/>
  <c r="D514" i="58"/>
  <c r="E514" i="58" s="1"/>
  <c r="D515" i="58"/>
  <c r="E515" i="58" s="1"/>
  <c r="D516" i="58"/>
  <c r="E516" i="58" s="1"/>
  <c r="D517" i="58"/>
  <c r="E517" i="58" s="1"/>
  <c r="D518" i="58"/>
  <c r="E518" i="58" s="1"/>
  <c r="D519" i="58"/>
  <c r="E519" i="58" s="1"/>
  <c r="D520" i="58"/>
  <c r="E520" i="58" s="1"/>
  <c r="D521" i="58"/>
  <c r="E521" i="58" s="1"/>
  <c r="D522" i="58"/>
  <c r="E522" i="58" s="1"/>
  <c r="D523" i="58"/>
  <c r="E523" i="58" s="1"/>
  <c r="D524" i="58"/>
  <c r="E524" i="58" s="1"/>
  <c r="D525" i="58"/>
  <c r="E525" i="58" s="1"/>
  <c r="D526" i="58"/>
  <c r="E526" i="58" s="1"/>
  <c r="D527" i="58"/>
  <c r="E527" i="58" s="1"/>
  <c r="D528" i="58"/>
  <c r="E528" i="58" s="1"/>
  <c r="D529" i="58"/>
  <c r="E529" i="58" s="1"/>
  <c r="D530" i="58"/>
  <c r="E530" i="58" s="1"/>
  <c r="D531" i="58"/>
  <c r="E531" i="58" s="1"/>
  <c r="D532" i="58"/>
  <c r="E532" i="58" s="1"/>
  <c r="D533" i="58"/>
  <c r="E533" i="58" s="1"/>
  <c r="D534" i="58"/>
  <c r="E534" i="58" s="1"/>
  <c r="D535" i="58"/>
  <c r="E535" i="58" s="1"/>
  <c r="D536" i="58"/>
  <c r="E536" i="58" s="1"/>
  <c r="D537" i="58"/>
  <c r="E537" i="58" s="1"/>
  <c r="D538" i="58"/>
  <c r="E538" i="58" s="1"/>
  <c r="D539" i="58"/>
  <c r="E539" i="58" s="1"/>
  <c r="D540" i="58"/>
  <c r="E540" i="58" s="1"/>
  <c r="D541" i="58"/>
  <c r="E541" i="58" s="1"/>
  <c r="D542" i="58"/>
  <c r="E542" i="58" s="1"/>
  <c r="D543" i="58"/>
  <c r="E543" i="58" s="1"/>
  <c r="D544" i="58"/>
  <c r="E544" i="58" s="1"/>
  <c r="D545" i="58"/>
  <c r="E545" i="58" s="1"/>
  <c r="D546" i="58"/>
  <c r="E546" i="58" s="1"/>
  <c r="D547" i="58"/>
  <c r="E547" i="58" s="1"/>
  <c r="D548" i="58"/>
  <c r="E548" i="58" s="1"/>
  <c r="D549" i="58"/>
  <c r="E549" i="58" s="1"/>
  <c r="D550" i="58"/>
  <c r="E550" i="58" s="1"/>
  <c r="D551" i="58"/>
  <c r="E551" i="58" s="1"/>
  <c r="D552" i="58"/>
  <c r="E552" i="58" s="1"/>
  <c r="D553" i="58"/>
  <c r="E553" i="58" s="1"/>
  <c r="D554" i="58"/>
  <c r="E554" i="58" s="1"/>
  <c r="D555" i="58"/>
  <c r="E555" i="58" s="1"/>
  <c r="D556" i="58"/>
  <c r="E556" i="58" s="1"/>
  <c r="D557" i="58"/>
  <c r="E557" i="58" s="1"/>
  <c r="D558" i="58"/>
  <c r="E558" i="58" s="1"/>
  <c r="D559" i="58"/>
  <c r="E559" i="58" s="1"/>
  <c r="D560" i="58"/>
  <c r="E560" i="58" s="1"/>
  <c r="D561" i="58"/>
  <c r="E561" i="58" s="1"/>
  <c r="D562" i="58"/>
  <c r="E562" i="58" s="1"/>
  <c r="D563" i="58"/>
  <c r="E563" i="58" s="1"/>
  <c r="D564" i="58"/>
  <c r="E564" i="58" s="1"/>
  <c r="D565" i="58"/>
  <c r="E565" i="58" s="1"/>
  <c r="D566" i="58"/>
  <c r="E566" i="58" s="1"/>
  <c r="D567" i="58"/>
  <c r="E567" i="58" s="1"/>
  <c r="D568" i="58"/>
  <c r="E568" i="58" s="1"/>
  <c r="D569" i="58"/>
  <c r="E569" i="58" s="1"/>
  <c r="D570" i="58"/>
  <c r="E570" i="58" s="1"/>
  <c r="D571" i="58"/>
  <c r="E571" i="58" s="1"/>
  <c r="D572" i="58"/>
  <c r="E572" i="58" s="1"/>
  <c r="D573" i="58"/>
  <c r="E573" i="58" s="1"/>
  <c r="D574" i="58"/>
  <c r="E574" i="58" s="1"/>
  <c r="D575" i="58"/>
  <c r="E575" i="58" s="1"/>
  <c r="D576" i="58"/>
  <c r="E576" i="58" s="1"/>
  <c r="D577" i="58"/>
  <c r="E577" i="58" s="1"/>
  <c r="D578" i="58"/>
  <c r="E578" i="58" s="1"/>
  <c r="D579" i="58"/>
  <c r="E579" i="58" s="1"/>
  <c r="D580" i="58"/>
  <c r="E580" i="58" s="1"/>
  <c r="D581" i="58"/>
  <c r="E581" i="58" s="1"/>
  <c r="D582" i="58"/>
  <c r="E582" i="58" s="1"/>
  <c r="D583" i="58"/>
  <c r="E583" i="58" s="1"/>
  <c r="D584" i="58"/>
  <c r="E584" i="58" s="1"/>
  <c r="D585" i="58"/>
  <c r="E585" i="58" s="1"/>
  <c r="D586" i="58"/>
  <c r="E586" i="58" s="1"/>
  <c r="D587" i="58"/>
  <c r="E587" i="58" s="1"/>
  <c r="D588" i="58"/>
  <c r="E588" i="58" s="1"/>
  <c r="D589" i="58"/>
  <c r="E589" i="58" s="1"/>
  <c r="D590" i="58"/>
  <c r="E590" i="58" s="1"/>
  <c r="D591" i="58"/>
  <c r="E591" i="58" s="1"/>
  <c r="D592" i="58"/>
  <c r="E592" i="58" s="1"/>
  <c r="D593" i="58"/>
  <c r="E593" i="58" s="1"/>
  <c r="D594" i="58"/>
  <c r="E594" i="58" s="1"/>
  <c r="D595" i="58"/>
  <c r="E595" i="58" s="1"/>
  <c r="D596" i="58"/>
  <c r="E596" i="58" s="1"/>
  <c r="D597" i="58"/>
  <c r="E597" i="58" s="1"/>
  <c r="D598" i="58"/>
  <c r="E598" i="58" s="1"/>
  <c r="D599" i="58"/>
  <c r="E599" i="58" s="1"/>
  <c r="D600" i="58"/>
  <c r="E600" i="58" s="1"/>
  <c r="D601" i="58"/>
  <c r="E601" i="58" s="1"/>
  <c r="D602" i="58"/>
  <c r="E602" i="58" s="1"/>
  <c r="D603" i="58"/>
  <c r="E603" i="58" s="1"/>
  <c r="D604" i="58"/>
  <c r="E604" i="58" s="1"/>
  <c r="D605" i="58"/>
  <c r="E605" i="58" s="1"/>
  <c r="D606" i="58"/>
  <c r="E606" i="58" s="1"/>
  <c r="D607" i="58"/>
  <c r="E607" i="58" s="1"/>
  <c r="D608" i="58"/>
  <c r="E608" i="58" s="1"/>
  <c r="D609" i="58"/>
  <c r="E609" i="58" s="1"/>
  <c r="D610" i="58"/>
  <c r="E610" i="58" s="1"/>
  <c r="D611" i="58"/>
  <c r="E611" i="58" s="1"/>
  <c r="D612" i="58"/>
  <c r="E612" i="58" s="1"/>
  <c r="D613" i="58"/>
  <c r="E613" i="58" s="1"/>
  <c r="D614" i="58"/>
  <c r="E614" i="58" s="1"/>
  <c r="D615" i="58"/>
  <c r="E615" i="58" s="1"/>
  <c r="D616" i="58"/>
  <c r="E616" i="58" s="1"/>
  <c r="D617" i="58"/>
  <c r="E617" i="58" s="1"/>
  <c r="D618" i="58"/>
  <c r="E618" i="58" s="1"/>
  <c r="D619" i="58"/>
  <c r="E619" i="58" s="1"/>
  <c r="D620" i="58"/>
  <c r="E620" i="58" s="1"/>
  <c r="D621" i="58"/>
  <c r="E621" i="58" s="1"/>
  <c r="D622" i="58"/>
  <c r="E622" i="58" s="1"/>
  <c r="D623" i="58"/>
  <c r="E623" i="58" s="1"/>
  <c r="D624" i="58"/>
  <c r="E624" i="58" s="1"/>
  <c r="D625" i="58"/>
  <c r="E625" i="58" s="1"/>
  <c r="D626" i="58"/>
  <c r="E626" i="58" s="1"/>
  <c r="D627" i="58"/>
  <c r="E627" i="58" s="1"/>
  <c r="D628" i="58"/>
  <c r="E628" i="58" s="1"/>
  <c r="D629" i="58"/>
  <c r="E629" i="58" s="1"/>
  <c r="D630" i="58"/>
  <c r="E630" i="58" s="1"/>
  <c r="D631" i="58"/>
  <c r="E631" i="58" s="1"/>
  <c r="D632" i="58"/>
  <c r="E632" i="58" s="1"/>
  <c r="D633" i="58"/>
  <c r="E633" i="58" s="1"/>
  <c r="D634" i="58"/>
  <c r="E634" i="58" s="1"/>
  <c r="D635" i="58"/>
  <c r="E635" i="58" s="1"/>
  <c r="D636" i="58"/>
  <c r="E636" i="58" s="1"/>
  <c r="D637" i="58"/>
  <c r="E637" i="58" s="1"/>
  <c r="D638" i="58"/>
  <c r="E638" i="58" s="1"/>
  <c r="D639" i="58"/>
  <c r="E639" i="58" s="1"/>
  <c r="D640" i="58"/>
  <c r="E640" i="58" s="1"/>
  <c r="D641" i="58"/>
  <c r="E641" i="58" s="1"/>
  <c r="D642" i="58"/>
  <c r="E642" i="58" s="1"/>
  <c r="D643" i="58"/>
  <c r="E643" i="58" s="1"/>
  <c r="D644" i="58"/>
  <c r="E644" i="58" s="1"/>
  <c r="D645" i="58"/>
  <c r="E645" i="58" s="1"/>
  <c r="D646" i="58"/>
  <c r="E646" i="58" s="1"/>
  <c r="D647" i="58"/>
  <c r="E647" i="58" s="1"/>
  <c r="D648" i="58"/>
  <c r="E648" i="58" s="1"/>
  <c r="D649" i="58"/>
  <c r="E649" i="58" s="1"/>
  <c r="D650" i="58"/>
  <c r="E650" i="58" s="1"/>
  <c r="D651" i="58"/>
  <c r="E651" i="58" s="1"/>
  <c r="D652" i="58"/>
  <c r="E652" i="58" s="1"/>
  <c r="D653" i="58"/>
  <c r="E653" i="58" s="1"/>
  <c r="D654" i="58"/>
  <c r="E654" i="58" s="1"/>
  <c r="D655" i="58"/>
  <c r="E655" i="58" s="1"/>
  <c r="D656" i="58"/>
  <c r="E656" i="58" s="1"/>
  <c r="D657" i="58"/>
  <c r="E657" i="58" s="1"/>
  <c r="D658" i="58"/>
  <c r="E658" i="58" s="1"/>
  <c r="D659" i="58"/>
  <c r="E659" i="58" s="1"/>
  <c r="D660" i="58"/>
  <c r="E660" i="58" s="1"/>
  <c r="D661" i="58"/>
  <c r="E661" i="58" s="1"/>
  <c r="D662" i="58"/>
  <c r="E662" i="58" s="1"/>
  <c r="D663" i="58"/>
  <c r="E663" i="58" s="1"/>
  <c r="D664" i="58"/>
  <c r="E664" i="58" s="1"/>
  <c r="D665" i="58"/>
  <c r="E665" i="58" s="1"/>
  <c r="D666" i="58"/>
  <c r="E666" i="58" s="1"/>
  <c r="D667" i="58"/>
  <c r="E667" i="58" s="1"/>
  <c r="D668" i="58"/>
  <c r="E668" i="58" s="1"/>
  <c r="D669" i="58"/>
  <c r="E669" i="58" s="1"/>
  <c r="D670" i="58"/>
  <c r="E670" i="58" s="1"/>
  <c r="D671" i="58"/>
  <c r="E671" i="58" s="1"/>
  <c r="D672" i="58"/>
  <c r="E672" i="58" s="1"/>
  <c r="D673" i="58"/>
  <c r="E673" i="58" s="1"/>
  <c r="D674" i="58"/>
  <c r="E674" i="58" s="1"/>
  <c r="D675" i="58"/>
  <c r="E675" i="58" s="1"/>
  <c r="D676" i="58"/>
  <c r="E676" i="58" s="1"/>
  <c r="D677" i="58"/>
  <c r="E677" i="58" s="1"/>
  <c r="D678" i="58"/>
  <c r="E678" i="58" s="1"/>
  <c r="D679" i="58"/>
  <c r="E679" i="58" s="1"/>
  <c r="D680" i="58"/>
  <c r="E680" i="58" s="1"/>
  <c r="D681" i="58"/>
  <c r="E681" i="58" s="1"/>
  <c r="D682" i="58"/>
  <c r="E682" i="58" s="1"/>
  <c r="D683" i="58"/>
  <c r="E683" i="58" s="1"/>
  <c r="D684" i="58"/>
  <c r="E684" i="58" s="1"/>
  <c r="D685" i="58"/>
  <c r="E685" i="58" s="1"/>
  <c r="D686" i="58"/>
  <c r="E686" i="58" s="1"/>
  <c r="D687" i="58"/>
  <c r="E687" i="58" s="1"/>
  <c r="D688" i="58"/>
  <c r="E688" i="58" s="1"/>
  <c r="D689" i="58"/>
  <c r="E689" i="58" s="1"/>
  <c r="D690" i="58"/>
  <c r="E690" i="58" s="1"/>
  <c r="D691" i="58"/>
  <c r="E691" i="58" s="1"/>
  <c r="D692" i="58"/>
  <c r="E692" i="58" s="1"/>
  <c r="D693" i="58"/>
  <c r="E693" i="58" s="1"/>
  <c r="D694" i="58"/>
  <c r="E694" i="58" s="1"/>
  <c r="D695" i="58"/>
  <c r="E695" i="58" s="1"/>
  <c r="D696" i="58"/>
  <c r="E696" i="58" s="1"/>
  <c r="D697" i="58"/>
  <c r="E697" i="58" s="1"/>
  <c r="D698" i="58"/>
  <c r="E698" i="58" s="1"/>
  <c r="D699" i="58"/>
  <c r="E699" i="58" s="1"/>
  <c r="D700" i="58"/>
  <c r="E700" i="58" s="1"/>
  <c r="D701" i="58"/>
  <c r="E701" i="58" s="1"/>
  <c r="D702" i="58"/>
  <c r="E702" i="58" s="1"/>
  <c r="D703" i="58"/>
  <c r="E703" i="58" s="1"/>
  <c r="D704" i="58"/>
  <c r="E704" i="58" s="1"/>
  <c r="D705" i="58"/>
  <c r="E705" i="58" s="1"/>
  <c r="D706" i="58"/>
  <c r="E706" i="58" s="1"/>
  <c r="D707" i="58"/>
  <c r="E707" i="58" s="1"/>
  <c r="D708" i="58"/>
  <c r="E708" i="58" s="1"/>
  <c r="D709" i="58"/>
  <c r="E709" i="58" s="1"/>
  <c r="D710" i="58"/>
  <c r="E710" i="58" s="1"/>
  <c r="D711" i="58"/>
  <c r="E711" i="58" s="1"/>
  <c r="D712" i="58"/>
  <c r="E712" i="58" s="1"/>
  <c r="D713" i="58"/>
  <c r="E713" i="58" s="1"/>
  <c r="D714" i="58"/>
  <c r="E714" i="58" s="1"/>
  <c r="D715" i="58"/>
  <c r="E715" i="58" s="1"/>
  <c r="D716" i="58"/>
  <c r="E716" i="58" s="1"/>
  <c r="D717" i="58"/>
  <c r="E717" i="58" s="1"/>
  <c r="D718" i="58"/>
  <c r="E718" i="58" s="1"/>
  <c r="D719" i="58"/>
  <c r="E719" i="58" s="1"/>
  <c r="D720" i="58"/>
  <c r="E720" i="58" s="1"/>
  <c r="D721" i="58"/>
  <c r="E721" i="58" s="1"/>
  <c r="D722" i="58"/>
  <c r="E722" i="58" s="1"/>
  <c r="D723" i="58"/>
  <c r="E723" i="58" s="1"/>
  <c r="D724" i="58"/>
  <c r="E724" i="58" s="1"/>
  <c r="D725" i="58"/>
  <c r="E725" i="58" s="1"/>
  <c r="D726" i="58"/>
  <c r="E726" i="58" s="1"/>
  <c r="D727" i="58"/>
  <c r="E727" i="58" s="1"/>
  <c r="D728" i="58"/>
  <c r="E728" i="58" s="1"/>
  <c r="D729" i="58"/>
  <c r="E729" i="58" s="1"/>
  <c r="D730" i="58"/>
  <c r="E730" i="58" s="1"/>
  <c r="D731" i="58"/>
  <c r="E731" i="58" s="1"/>
  <c r="D732" i="58"/>
  <c r="E732" i="58" s="1"/>
  <c r="D733" i="58"/>
  <c r="E733" i="58" s="1"/>
  <c r="D734" i="58"/>
  <c r="E734" i="58" s="1"/>
  <c r="D735" i="58"/>
  <c r="E735" i="58" s="1"/>
  <c r="D736" i="58"/>
  <c r="E736" i="58" s="1"/>
  <c r="D737" i="58"/>
  <c r="E737" i="58" s="1"/>
  <c r="D738" i="58"/>
  <c r="E738" i="58" s="1"/>
  <c r="D739" i="58"/>
  <c r="E739" i="58" s="1"/>
  <c r="D740" i="58"/>
  <c r="E740" i="58" s="1"/>
  <c r="D741" i="58"/>
  <c r="E741" i="58" s="1"/>
  <c r="D742" i="58"/>
  <c r="E742" i="58" s="1"/>
  <c r="D743" i="58"/>
  <c r="E743" i="58" s="1"/>
  <c r="D744" i="58"/>
  <c r="E744" i="58" s="1"/>
  <c r="D745" i="58"/>
  <c r="E745" i="58" s="1"/>
  <c r="D746" i="58"/>
  <c r="E746" i="58" s="1"/>
  <c r="D747" i="58"/>
  <c r="E747" i="58" s="1"/>
  <c r="D748" i="58"/>
  <c r="E748" i="58" s="1"/>
  <c r="D749" i="58"/>
  <c r="E749" i="58" s="1"/>
  <c r="D750" i="58"/>
  <c r="E750" i="58" s="1"/>
  <c r="D751" i="58"/>
  <c r="E751" i="58" s="1"/>
  <c r="D752" i="58"/>
  <c r="E752" i="58" s="1"/>
  <c r="D753" i="58"/>
  <c r="E753" i="58" s="1"/>
  <c r="D754" i="58"/>
  <c r="E754" i="58" s="1"/>
  <c r="D755" i="58"/>
  <c r="E755" i="58" s="1"/>
  <c r="D756" i="58"/>
  <c r="E756" i="58" s="1"/>
  <c r="D757" i="58"/>
  <c r="E757" i="58" s="1"/>
  <c r="D758" i="58"/>
  <c r="E758" i="58" s="1"/>
  <c r="D759" i="58"/>
  <c r="E759" i="58" s="1"/>
  <c r="D760" i="58"/>
  <c r="E760" i="58" s="1"/>
  <c r="D761" i="58"/>
  <c r="E761" i="58" s="1"/>
  <c r="D762" i="58"/>
  <c r="E762" i="58" s="1"/>
  <c r="D763" i="58"/>
  <c r="E763" i="58" s="1"/>
  <c r="D764" i="58"/>
  <c r="E764" i="58" s="1"/>
  <c r="D765" i="58"/>
  <c r="E765" i="58" s="1"/>
  <c r="D766" i="58"/>
  <c r="E766" i="58" s="1"/>
  <c r="D767" i="58"/>
  <c r="E767" i="58" s="1"/>
  <c r="D768" i="58"/>
  <c r="E768" i="58" s="1"/>
  <c r="D769" i="58"/>
  <c r="E769" i="58" s="1"/>
  <c r="D770" i="58"/>
  <c r="E770" i="58" s="1"/>
  <c r="D771" i="58"/>
  <c r="E771" i="58" s="1"/>
  <c r="D772" i="58"/>
  <c r="E772" i="58" s="1"/>
  <c r="D773" i="58"/>
  <c r="E773" i="58" s="1"/>
  <c r="D774" i="58"/>
  <c r="E774" i="58" s="1"/>
  <c r="D775" i="58"/>
  <c r="E775" i="58" s="1"/>
  <c r="D776" i="58"/>
  <c r="E776" i="58" s="1"/>
  <c r="D777" i="58"/>
  <c r="E777" i="58" s="1"/>
  <c r="D778" i="58"/>
  <c r="E778" i="58" s="1"/>
  <c r="D779" i="58"/>
  <c r="E779" i="58" s="1"/>
  <c r="D780" i="58"/>
  <c r="E780" i="58" s="1"/>
  <c r="D781" i="58"/>
  <c r="E781" i="58" s="1"/>
  <c r="D782" i="58"/>
  <c r="E782" i="58" s="1"/>
  <c r="D783" i="58"/>
  <c r="E783" i="58" s="1"/>
  <c r="D784" i="58"/>
  <c r="E784" i="58" s="1"/>
  <c r="D785" i="58"/>
  <c r="E785" i="58" s="1"/>
  <c r="D786" i="58"/>
  <c r="E786" i="58" s="1"/>
  <c r="D787" i="58"/>
  <c r="E787" i="58" s="1"/>
  <c r="D788" i="58"/>
  <c r="E788" i="58" s="1"/>
  <c r="D789" i="58"/>
  <c r="E789" i="58" s="1"/>
  <c r="D790" i="58"/>
  <c r="E790" i="58" s="1"/>
  <c r="D791" i="58"/>
  <c r="E791" i="58" s="1"/>
  <c r="D792" i="58"/>
  <c r="E792" i="58" s="1"/>
  <c r="D793" i="58"/>
  <c r="E793" i="58" s="1"/>
  <c r="D794" i="58"/>
  <c r="E794" i="58" s="1"/>
  <c r="D795" i="58"/>
  <c r="E795" i="58" s="1"/>
  <c r="D796" i="58"/>
  <c r="E796" i="58" s="1"/>
  <c r="D797" i="58"/>
  <c r="E797" i="58" s="1"/>
  <c r="D798" i="58"/>
  <c r="E798" i="58" s="1"/>
  <c r="D799" i="58"/>
  <c r="E799" i="58" s="1"/>
  <c r="D800" i="58"/>
  <c r="E800" i="58" s="1"/>
  <c r="D801" i="58"/>
  <c r="E801" i="58" s="1"/>
  <c r="D802" i="58"/>
  <c r="E802" i="58" s="1"/>
  <c r="D803" i="58"/>
  <c r="E803" i="58" s="1"/>
  <c r="D804" i="58"/>
  <c r="E804" i="58" s="1"/>
  <c r="D805" i="58"/>
  <c r="E805" i="58" s="1"/>
  <c r="D806" i="58"/>
  <c r="E806" i="58" s="1"/>
  <c r="D807" i="58"/>
  <c r="E807" i="58" s="1"/>
  <c r="D808" i="58"/>
  <c r="E808" i="58" s="1"/>
  <c r="D809" i="58"/>
  <c r="E809" i="58" s="1"/>
  <c r="D810" i="58"/>
  <c r="E810" i="58" s="1"/>
  <c r="D811" i="58"/>
  <c r="E811" i="58" s="1"/>
  <c r="D812" i="58"/>
  <c r="E812" i="58" s="1"/>
  <c r="D813" i="58"/>
  <c r="E813" i="58" s="1"/>
  <c r="D814" i="58"/>
  <c r="E814" i="58" s="1"/>
  <c r="D815" i="58"/>
  <c r="E815" i="58" s="1"/>
  <c r="D816" i="58"/>
  <c r="E816" i="58" s="1"/>
  <c r="D817" i="58"/>
  <c r="E817" i="58" s="1"/>
  <c r="D818" i="58"/>
  <c r="E818" i="58" s="1"/>
  <c r="D819" i="58"/>
  <c r="E819" i="58" s="1"/>
  <c r="D820" i="58"/>
  <c r="E820" i="58" s="1"/>
  <c r="D821" i="58"/>
  <c r="E821" i="58" s="1"/>
  <c r="D822" i="58"/>
  <c r="E822" i="58" s="1"/>
  <c r="D823" i="58"/>
  <c r="E823" i="58" s="1"/>
  <c r="D824" i="58"/>
  <c r="E824" i="58" s="1"/>
  <c r="D825" i="58"/>
  <c r="E825" i="58" s="1"/>
  <c r="D826" i="58"/>
  <c r="E826" i="58" s="1"/>
  <c r="D827" i="58"/>
  <c r="E827" i="58" s="1"/>
  <c r="D828" i="58"/>
  <c r="E828" i="58" s="1"/>
  <c r="D829" i="58"/>
  <c r="E829" i="58" s="1"/>
  <c r="D830" i="58"/>
  <c r="E830" i="58" s="1"/>
  <c r="D831" i="58"/>
  <c r="E831" i="58" s="1"/>
  <c r="D832" i="58"/>
  <c r="E832" i="58" s="1"/>
  <c r="D833" i="58"/>
  <c r="E833" i="58" s="1"/>
  <c r="D834" i="58"/>
  <c r="E834" i="58" s="1"/>
  <c r="D835" i="58"/>
  <c r="E835" i="58" s="1"/>
  <c r="D836" i="58"/>
  <c r="E836" i="58" s="1"/>
  <c r="D837" i="58"/>
  <c r="E837" i="58" s="1"/>
  <c r="D838" i="58"/>
  <c r="E838" i="58" s="1"/>
  <c r="D839" i="58"/>
  <c r="E839" i="58" s="1"/>
  <c r="D840" i="58"/>
  <c r="E840" i="58" s="1"/>
  <c r="D841" i="58"/>
  <c r="E841" i="58" s="1"/>
  <c r="D842" i="58"/>
  <c r="E842" i="58" s="1"/>
  <c r="D843" i="58"/>
  <c r="E843" i="58" s="1"/>
  <c r="D844" i="58"/>
  <c r="E844" i="58" s="1"/>
  <c r="D845" i="58"/>
  <c r="E845" i="58" s="1"/>
  <c r="D846" i="58"/>
  <c r="E846" i="58" s="1"/>
  <c r="D847" i="58"/>
  <c r="E847" i="58" s="1"/>
  <c r="D848" i="58"/>
  <c r="E848" i="58" s="1"/>
  <c r="D849" i="58"/>
  <c r="E849" i="58" s="1"/>
  <c r="D850" i="58"/>
  <c r="E850" i="58" s="1"/>
  <c r="D851" i="58"/>
  <c r="E851" i="58" s="1"/>
  <c r="D852" i="58"/>
  <c r="E852" i="58" s="1"/>
  <c r="D853" i="58"/>
  <c r="E853" i="58" s="1"/>
  <c r="D854" i="58"/>
  <c r="E854" i="58" s="1"/>
  <c r="D855" i="58"/>
  <c r="E855" i="58" s="1"/>
  <c r="D856" i="58"/>
  <c r="E856" i="58" s="1"/>
  <c r="D857" i="58"/>
  <c r="E857" i="58" s="1"/>
  <c r="D858" i="58"/>
  <c r="E858" i="58" s="1"/>
  <c r="D859" i="58"/>
  <c r="E859" i="58" s="1"/>
  <c r="D860" i="58"/>
  <c r="E860" i="58" s="1"/>
  <c r="D861" i="58"/>
  <c r="E861" i="58" s="1"/>
  <c r="D862" i="58"/>
  <c r="E862" i="58" s="1"/>
  <c r="D863" i="58"/>
  <c r="E863" i="58" s="1"/>
  <c r="D864" i="58"/>
  <c r="E864" i="58" s="1"/>
  <c r="D865" i="58"/>
  <c r="E865" i="58" s="1"/>
  <c r="D866" i="58"/>
  <c r="E866" i="58" s="1"/>
  <c r="D867" i="58"/>
  <c r="E867" i="58" s="1"/>
  <c r="D868" i="58"/>
  <c r="E868" i="58" s="1"/>
  <c r="D869" i="58"/>
  <c r="E869" i="58" s="1"/>
  <c r="D870" i="58"/>
  <c r="E870" i="58" s="1"/>
  <c r="D871" i="58"/>
  <c r="E871" i="58" s="1"/>
  <c r="D872" i="58"/>
  <c r="E872" i="58" s="1"/>
  <c r="D873" i="58"/>
  <c r="E873" i="58" s="1"/>
  <c r="D874" i="58"/>
  <c r="E874" i="58" s="1"/>
  <c r="D875" i="58"/>
  <c r="E875" i="58" s="1"/>
  <c r="D876" i="58"/>
  <c r="E876" i="58" s="1"/>
  <c r="D877" i="58"/>
  <c r="E877" i="58" s="1"/>
  <c r="D878" i="58"/>
  <c r="E878" i="58" s="1"/>
  <c r="D879" i="58"/>
  <c r="E879" i="58" s="1"/>
  <c r="D880" i="58"/>
  <c r="E880" i="58" s="1"/>
  <c r="D881" i="58"/>
  <c r="E881" i="58" s="1"/>
  <c r="D882" i="58"/>
  <c r="E882" i="58" s="1"/>
  <c r="D883" i="58"/>
  <c r="E883" i="58" s="1"/>
  <c r="D884" i="58"/>
  <c r="E884" i="58" s="1"/>
  <c r="D885" i="58"/>
  <c r="E885" i="58" s="1"/>
  <c r="D886" i="58"/>
  <c r="E886" i="58" s="1"/>
  <c r="D887" i="58"/>
  <c r="E887" i="58" s="1"/>
  <c r="D888" i="58"/>
  <c r="E888" i="58" s="1"/>
  <c r="D889" i="58"/>
  <c r="E889" i="58" s="1"/>
  <c r="D890" i="58"/>
  <c r="E890" i="58" s="1"/>
  <c r="D891" i="58"/>
  <c r="E891" i="58" s="1"/>
  <c r="D892" i="58"/>
  <c r="E892" i="58" s="1"/>
  <c r="D893" i="58"/>
  <c r="E893" i="58" s="1"/>
  <c r="D894" i="58"/>
  <c r="E894" i="58" s="1"/>
  <c r="D895" i="58"/>
  <c r="E895" i="58" s="1"/>
  <c r="D896" i="58"/>
  <c r="E896" i="58" s="1"/>
  <c r="D897" i="58"/>
  <c r="E897" i="58" s="1"/>
  <c r="D898" i="58"/>
  <c r="E898" i="58" s="1"/>
  <c r="D899" i="58"/>
  <c r="E899" i="58" s="1"/>
  <c r="D900" i="58"/>
  <c r="E900" i="58" s="1"/>
  <c r="D901" i="58"/>
  <c r="E901" i="58" s="1"/>
  <c r="D902" i="58"/>
  <c r="E902" i="58" s="1"/>
  <c r="D903" i="58"/>
  <c r="E903" i="58" s="1"/>
  <c r="D904" i="58"/>
  <c r="E904" i="58" s="1"/>
  <c r="D905" i="58"/>
  <c r="E905" i="58" s="1"/>
  <c r="D906" i="58"/>
  <c r="E906" i="58" s="1"/>
  <c r="D907" i="58"/>
  <c r="E907" i="58" s="1"/>
  <c r="D908" i="58"/>
  <c r="E908" i="58" s="1"/>
  <c r="D909" i="58"/>
  <c r="E909" i="58" s="1"/>
  <c r="D910" i="58"/>
  <c r="E910" i="58" s="1"/>
  <c r="D911" i="58"/>
  <c r="E911" i="58" s="1"/>
  <c r="D912" i="58"/>
  <c r="E912" i="58" s="1"/>
  <c r="D913" i="58"/>
  <c r="E913" i="58" s="1"/>
  <c r="D914" i="58"/>
  <c r="E914" i="58" s="1"/>
  <c r="D915" i="58"/>
  <c r="E915" i="58" s="1"/>
  <c r="D916" i="58"/>
  <c r="E916" i="58" s="1"/>
  <c r="D917" i="58"/>
  <c r="E917" i="58" s="1"/>
  <c r="D918" i="58"/>
  <c r="E918" i="58" s="1"/>
  <c r="D919" i="58"/>
  <c r="E919" i="58" s="1"/>
  <c r="D920" i="58"/>
  <c r="E920" i="58" s="1"/>
  <c r="D921" i="58"/>
  <c r="E921" i="58" s="1"/>
  <c r="D922" i="58"/>
  <c r="E922" i="58" s="1"/>
  <c r="D923" i="58"/>
  <c r="E923" i="58" s="1"/>
  <c r="D924" i="58"/>
  <c r="E924" i="58" s="1"/>
  <c r="D925" i="58"/>
  <c r="E925" i="58" s="1"/>
  <c r="D926" i="58"/>
  <c r="E926" i="58" s="1"/>
  <c r="D927" i="58"/>
  <c r="E927" i="58" s="1"/>
  <c r="D928" i="58"/>
  <c r="E928" i="58" s="1"/>
  <c r="D929" i="58"/>
  <c r="E929" i="58" s="1"/>
  <c r="D930" i="58"/>
  <c r="E930" i="58" s="1"/>
  <c r="D931" i="58"/>
  <c r="E931" i="58" s="1"/>
  <c r="D932" i="58"/>
  <c r="E932" i="58" s="1"/>
  <c r="D933" i="58"/>
  <c r="E933" i="58" s="1"/>
  <c r="D934" i="58"/>
  <c r="E934" i="58" s="1"/>
  <c r="D935" i="58"/>
  <c r="E935" i="58" s="1"/>
  <c r="D936" i="58"/>
  <c r="E936" i="58" s="1"/>
  <c r="D937" i="58"/>
  <c r="E937" i="58" s="1"/>
  <c r="D938" i="58"/>
  <c r="E938" i="58" s="1"/>
  <c r="D939" i="58"/>
  <c r="E939" i="58" s="1"/>
  <c r="D940" i="58"/>
  <c r="E940" i="58" s="1"/>
  <c r="D941" i="58"/>
  <c r="E941" i="58" s="1"/>
  <c r="D942" i="58"/>
  <c r="E942" i="58" s="1"/>
  <c r="D943" i="58"/>
  <c r="E943" i="58" s="1"/>
  <c r="D944" i="58"/>
  <c r="E944" i="58" s="1"/>
  <c r="D945" i="58"/>
  <c r="E945" i="58" s="1"/>
  <c r="D946" i="58"/>
  <c r="E946" i="58" s="1"/>
  <c r="D947" i="58"/>
  <c r="E947" i="58" s="1"/>
  <c r="D948" i="58"/>
  <c r="E948" i="58" s="1"/>
  <c r="D949" i="58"/>
  <c r="E949" i="58" s="1"/>
  <c r="D950" i="58"/>
  <c r="E950" i="58" s="1"/>
  <c r="D951" i="58"/>
  <c r="E951" i="58" s="1"/>
  <c r="D952" i="58"/>
  <c r="E952" i="58" s="1"/>
  <c r="D953" i="58"/>
  <c r="E953" i="58" s="1"/>
  <c r="D954" i="58"/>
  <c r="E954" i="58" s="1"/>
  <c r="D955" i="58"/>
  <c r="E955" i="58" s="1"/>
  <c r="D956" i="58"/>
  <c r="E956" i="58" s="1"/>
  <c r="D957" i="58"/>
  <c r="E957" i="58" s="1"/>
  <c r="D958" i="58"/>
  <c r="E958" i="58" s="1"/>
  <c r="D959" i="58"/>
  <c r="E959" i="58" s="1"/>
  <c r="D960" i="58"/>
  <c r="E960" i="58" s="1"/>
  <c r="D961" i="58"/>
  <c r="E961" i="58" s="1"/>
  <c r="D962" i="58"/>
  <c r="E962" i="58" s="1"/>
  <c r="D963" i="58"/>
  <c r="E963" i="58" s="1"/>
  <c r="D964" i="58"/>
  <c r="E964" i="58" s="1"/>
  <c r="D965" i="58"/>
  <c r="E965" i="58" s="1"/>
  <c r="D966" i="58"/>
  <c r="E966" i="58" s="1"/>
  <c r="D967" i="58"/>
  <c r="E967" i="58" s="1"/>
  <c r="D968" i="58"/>
  <c r="E968" i="58" s="1"/>
  <c r="D969" i="58"/>
  <c r="E969" i="58" s="1"/>
  <c r="D970" i="58"/>
  <c r="E970" i="58" s="1"/>
  <c r="D971" i="58"/>
  <c r="E971" i="58" s="1"/>
  <c r="D972" i="58"/>
  <c r="E972" i="58" s="1"/>
  <c r="D973" i="58"/>
  <c r="E973" i="58" s="1"/>
  <c r="D974" i="58"/>
  <c r="E974" i="58" s="1"/>
  <c r="D975" i="58"/>
  <c r="E975" i="58" s="1"/>
  <c r="D976" i="58"/>
  <c r="E976" i="58" s="1"/>
  <c r="D977" i="58"/>
  <c r="E977" i="58" s="1"/>
  <c r="D978" i="58"/>
  <c r="E978" i="58" s="1"/>
  <c r="D979" i="58"/>
  <c r="E979" i="58" s="1"/>
  <c r="D980" i="58"/>
  <c r="E980" i="58" s="1"/>
  <c r="D981" i="58"/>
  <c r="E981" i="58" s="1"/>
  <c r="D982" i="58"/>
  <c r="E982" i="58" s="1"/>
  <c r="D983" i="58"/>
  <c r="E983" i="58" s="1"/>
  <c r="D984" i="58"/>
  <c r="E984" i="58" s="1"/>
  <c r="D985" i="58"/>
  <c r="E985" i="58" s="1"/>
  <c r="D986" i="58"/>
  <c r="E986" i="58" s="1"/>
  <c r="D987" i="58"/>
  <c r="E987" i="58" s="1"/>
  <c r="D988" i="58"/>
  <c r="E988" i="58" s="1"/>
  <c r="D989" i="58"/>
  <c r="E989" i="58" s="1"/>
  <c r="D1015" i="58"/>
  <c r="E1015" i="58" s="1"/>
  <c r="D1016" i="58"/>
  <c r="E1016" i="58" s="1"/>
  <c r="D1017" i="58"/>
  <c r="E1017" i="58" s="1"/>
  <c r="D1018" i="58"/>
  <c r="E1018" i="58" s="1"/>
  <c r="D1019" i="58"/>
  <c r="E1019" i="58" s="1"/>
  <c r="D1020" i="58"/>
  <c r="E1020" i="58" s="1"/>
  <c r="D1021" i="58"/>
  <c r="E1021" i="58" s="1"/>
  <c r="D1022" i="58"/>
  <c r="E1022" i="58" s="1"/>
  <c r="F7" i="58"/>
  <c r="F8" i="58"/>
  <c r="F9" i="58"/>
  <c r="F10" i="58"/>
  <c r="F11" i="58"/>
  <c r="F12" i="58"/>
  <c r="F13" i="58"/>
  <c r="F14" i="58"/>
  <c r="F15" i="58"/>
  <c r="F16" i="58"/>
  <c r="F17" i="58"/>
  <c r="F18" i="58"/>
  <c r="F19" i="58"/>
  <c r="F20" i="58"/>
  <c r="F21" i="58"/>
  <c r="F22" i="58"/>
  <c r="F23" i="58"/>
  <c r="F24" i="58"/>
  <c r="F25" i="58"/>
  <c r="F26" i="58"/>
  <c r="F27" i="58"/>
  <c r="F28" i="58"/>
  <c r="F29" i="58"/>
  <c r="F30" i="58"/>
  <c r="F31" i="58"/>
  <c r="F32" i="58"/>
  <c r="F33" i="58"/>
  <c r="F34" i="58"/>
  <c r="F35" i="58"/>
  <c r="F36" i="58"/>
  <c r="F37" i="58"/>
  <c r="F38" i="58"/>
  <c r="F39" i="58"/>
  <c r="F40" i="58"/>
  <c r="F41" i="58"/>
  <c r="F42" i="58"/>
  <c r="F43" i="58"/>
  <c r="F44" i="58"/>
  <c r="F45" i="58"/>
  <c r="F46" i="58"/>
  <c r="F47" i="58"/>
  <c r="F48" i="58"/>
  <c r="F49" i="58"/>
  <c r="F50" i="58"/>
  <c r="F51" i="58"/>
  <c r="F52" i="58"/>
  <c r="F53" i="58"/>
  <c r="F54" i="58"/>
  <c r="F55" i="58"/>
  <c r="F56" i="58"/>
  <c r="F57" i="58"/>
  <c r="F58" i="58"/>
  <c r="F59" i="58"/>
  <c r="F60" i="58"/>
  <c r="F61" i="58"/>
  <c r="F62" i="58"/>
  <c r="F63" i="58"/>
  <c r="F64" i="58"/>
  <c r="F65" i="58"/>
  <c r="F66" i="58"/>
  <c r="F67" i="58"/>
  <c r="F68" i="58"/>
  <c r="F69" i="58"/>
  <c r="F70" i="58"/>
  <c r="F71" i="58"/>
  <c r="F72" i="58"/>
  <c r="F73" i="58"/>
  <c r="F74" i="58"/>
  <c r="F75" i="58"/>
  <c r="F76" i="58"/>
  <c r="F77" i="58"/>
  <c r="F78" i="58"/>
  <c r="F79" i="58"/>
  <c r="F80" i="58"/>
  <c r="F81" i="58"/>
  <c r="F82" i="58"/>
  <c r="F83" i="58"/>
  <c r="F84" i="58"/>
  <c r="F85" i="58"/>
  <c r="F86" i="58"/>
  <c r="F87" i="58"/>
  <c r="F88" i="58"/>
  <c r="F89" i="58"/>
  <c r="F90" i="58"/>
  <c r="F91" i="58"/>
  <c r="F92" i="58"/>
  <c r="F93" i="58"/>
  <c r="F94" i="58"/>
  <c r="F95" i="58"/>
  <c r="F96" i="58"/>
  <c r="F97" i="58"/>
  <c r="F98" i="58"/>
  <c r="F99" i="58"/>
  <c r="F100" i="58"/>
  <c r="F101" i="58"/>
  <c r="F102" i="58"/>
  <c r="F103" i="58"/>
  <c r="F104" i="58"/>
  <c r="F105" i="58"/>
  <c r="F106" i="58"/>
  <c r="F107" i="58"/>
  <c r="F108" i="58"/>
  <c r="F109" i="58"/>
  <c r="F110" i="58"/>
  <c r="F111" i="58"/>
  <c r="F112" i="58"/>
  <c r="F113" i="58"/>
  <c r="F114" i="58"/>
  <c r="F115" i="58"/>
  <c r="F116" i="58"/>
  <c r="F117" i="58"/>
  <c r="F118" i="58"/>
  <c r="F119" i="58"/>
  <c r="F120" i="58"/>
  <c r="F121" i="58"/>
  <c r="F122" i="58"/>
  <c r="F123" i="58"/>
  <c r="F124" i="58"/>
  <c r="F125" i="58"/>
  <c r="F126" i="58"/>
  <c r="F127" i="58"/>
  <c r="F128" i="58"/>
  <c r="F129" i="58"/>
  <c r="F130" i="58"/>
  <c r="F131" i="58"/>
  <c r="F132" i="58"/>
  <c r="F133" i="58"/>
  <c r="F134" i="58"/>
  <c r="F135" i="58"/>
  <c r="F136" i="58"/>
  <c r="F137" i="58"/>
  <c r="F138" i="58"/>
  <c r="F139" i="58"/>
  <c r="F140" i="58"/>
  <c r="F141" i="58"/>
  <c r="F142" i="58"/>
  <c r="F143" i="58"/>
  <c r="F144" i="58"/>
  <c r="F145" i="58"/>
  <c r="F146" i="58"/>
  <c r="F147" i="58"/>
  <c r="F148" i="58"/>
  <c r="F149" i="58"/>
  <c r="F150" i="58"/>
  <c r="F151" i="58"/>
  <c r="F152" i="58"/>
  <c r="F153" i="58"/>
  <c r="F154" i="58"/>
  <c r="F155" i="58"/>
  <c r="F156" i="58"/>
  <c r="F157" i="58"/>
  <c r="F158" i="58"/>
  <c r="F159" i="58"/>
  <c r="F160" i="58"/>
  <c r="F161" i="58"/>
  <c r="F162" i="58"/>
  <c r="F163" i="58"/>
  <c r="F164" i="58"/>
  <c r="F165" i="58"/>
  <c r="F166" i="58"/>
  <c r="F167" i="58"/>
  <c r="F168" i="58"/>
  <c r="F169" i="58"/>
  <c r="F170" i="58"/>
  <c r="F171" i="58"/>
  <c r="F172" i="58"/>
  <c r="F173" i="58"/>
  <c r="F174" i="58"/>
  <c r="F175" i="58"/>
  <c r="F176" i="58"/>
  <c r="F177" i="58"/>
  <c r="F178" i="58"/>
  <c r="F179" i="58"/>
  <c r="F180" i="58"/>
  <c r="F181" i="58"/>
  <c r="F182" i="58"/>
  <c r="F183" i="58"/>
  <c r="F184" i="58"/>
  <c r="F185" i="58"/>
  <c r="F186" i="58"/>
  <c r="F187" i="58"/>
  <c r="F188" i="58"/>
  <c r="F189" i="58"/>
  <c r="F190" i="58"/>
  <c r="F191" i="58"/>
  <c r="F192" i="58"/>
  <c r="F193" i="58"/>
  <c r="F194" i="58"/>
  <c r="F195" i="58"/>
  <c r="F196" i="58"/>
  <c r="F197" i="58"/>
  <c r="F198" i="58"/>
  <c r="F199" i="58"/>
  <c r="F200" i="58"/>
  <c r="F201" i="58"/>
  <c r="F202" i="58"/>
  <c r="F203" i="58"/>
  <c r="F204" i="58"/>
  <c r="F205" i="58"/>
  <c r="F206" i="58"/>
  <c r="F207" i="58"/>
  <c r="F208" i="58"/>
  <c r="F209" i="58"/>
  <c r="F210" i="58"/>
  <c r="F211" i="58"/>
  <c r="F212" i="58"/>
  <c r="F213" i="58"/>
  <c r="F214" i="58"/>
  <c r="F215" i="58"/>
  <c r="F216" i="58"/>
  <c r="F217" i="58"/>
  <c r="F218" i="58"/>
  <c r="F219" i="58"/>
  <c r="F220" i="58"/>
  <c r="F221" i="58"/>
  <c r="F222" i="58"/>
  <c r="F223" i="58"/>
  <c r="F224" i="58"/>
  <c r="F225" i="58"/>
  <c r="F226" i="58"/>
  <c r="F227" i="58"/>
  <c r="F228" i="58"/>
  <c r="F229" i="58"/>
  <c r="F230" i="58"/>
  <c r="F231" i="58"/>
  <c r="F232" i="58"/>
  <c r="F233" i="58"/>
  <c r="F234" i="58"/>
  <c r="F235" i="58"/>
  <c r="F236" i="58"/>
  <c r="F237" i="58"/>
  <c r="F238" i="58"/>
  <c r="F239" i="58"/>
  <c r="F240" i="58"/>
  <c r="F241" i="58"/>
  <c r="F242" i="58"/>
  <c r="F243" i="58"/>
  <c r="F244" i="58"/>
  <c r="F245" i="58"/>
  <c r="F246" i="58"/>
  <c r="F247" i="58"/>
  <c r="F248" i="58"/>
  <c r="F249" i="58"/>
  <c r="F250" i="58"/>
  <c r="F251" i="58"/>
  <c r="F252" i="58"/>
  <c r="F253" i="58"/>
  <c r="F254" i="58"/>
  <c r="F255" i="58"/>
  <c r="F256" i="58"/>
  <c r="F257" i="58"/>
  <c r="F258" i="58"/>
  <c r="F259" i="58"/>
  <c r="F260" i="58"/>
  <c r="F261" i="58"/>
  <c r="F262" i="58"/>
  <c r="F263" i="58"/>
  <c r="F264" i="58"/>
  <c r="F265" i="58"/>
  <c r="F266" i="58"/>
  <c r="F267" i="58"/>
  <c r="F268" i="58"/>
  <c r="F269" i="58"/>
  <c r="F270" i="58"/>
  <c r="F271" i="58"/>
  <c r="F272" i="58"/>
  <c r="F273" i="58"/>
  <c r="F274" i="58"/>
  <c r="F275" i="58"/>
  <c r="F276" i="58"/>
  <c r="F277" i="58"/>
  <c r="F278" i="58"/>
  <c r="F279" i="58"/>
  <c r="F280" i="58"/>
  <c r="F281" i="58"/>
  <c r="F282" i="58"/>
  <c r="F283" i="58"/>
  <c r="F284" i="58"/>
  <c r="F285" i="58"/>
  <c r="F286" i="58"/>
  <c r="F287" i="58"/>
  <c r="F288" i="58"/>
  <c r="F289" i="58"/>
  <c r="F290" i="58"/>
  <c r="F291" i="58"/>
  <c r="F292" i="58"/>
  <c r="F293" i="58"/>
  <c r="F294" i="58"/>
  <c r="F295" i="58"/>
  <c r="F296" i="58"/>
  <c r="F297" i="58"/>
  <c r="F298" i="58"/>
  <c r="F299" i="58"/>
  <c r="F300" i="58"/>
  <c r="F301" i="58"/>
  <c r="F302" i="58"/>
  <c r="F303" i="58"/>
  <c r="F304" i="58"/>
  <c r="F305" i="58"/>
  <c r="F306" i="58"/>
  <c r="F307" i="58"/>
  <c r="F308" i="58"/>
  <c r="F309" i="58"/>
  <c r="F310" i="58"/>
  <c r="F311" i="58"/>
  <c r="F312" i="58"/>
  <c r="F313" i="58"/>
  <c r="F314" i="58"/>
  <c r="F315" i="58"/>
  <c r="F316" i="58"/>
  <c r="F317" i="58"/>
  <c r="F318" i="58"/>
  <c r="F319" i="58"/>
  <c r="F320" i="58"/>
  <c r="F321" i="58"/>
  <c r="F322" i="58"/>
  <c r="F323" i="58"/>
  <c r="F324" i="58"/>
  <c r="F325" i="58"/>
  <c r="F326" i="58"/>
  <c r="F327" i="58"/>
  <c r="F328" i="58"/>
  <c r="F329" i="58"/>
  <c r="F330" i="58"/>
  <c r="F331" i="58"/>
  <c r="F332" i="58"/>
  <c r="F333" i="58"/>
  <c r="F334" i="58"/>
  <c r="F335" i="58"/>
  <c r="F336" i="58"/>
  <c r="F337" i="58"/>
  <c r="F338" i="58"/>
  <c r="F339" i="58"/>
  <c r="F340" i="58"/>
  <c r="F341" i="58"/>
  <c r="F342" i="58"/>
  <c r="F343" i="58"/>
  <c r="F344" i="58"/>
  <c r="F345" i="58"/>
  <c r="F346" i="58"/>
  <c r="F347" i="58"/>
  <c r="F348" i="58"/>
  <c r="F349" i="58"/>
  <c r="F350" i="58"/>
  <c r="F351" i="58"/>
  <c r="F352" i="58"/>
  <c r="F353" i="58"/>
  <c r="F354" i="58"/>
  <c r="F355" i="58"/>
  <c r="F356" i="58"/>
  <c r="F357" i="58"/>
  <c r="F358" i="58"/>
  <c r="F359" i="58"/>
  <c r="F360" i="58"/>
  <c r="F361" i="58"/>
  <c r="F362" i="58"/>
  <c r="F363" i="58"/>
  <c r="F364" i="58"/>
  <c r="F365" i="58"/>
  <c r="F366" i="58"/>
  <c r="F367" i="58"/>
  <c r="F368" i="58"/>
  <c r="F369" i="58"/>
  <c r="F370" i="58"/>
  <c r="F371" i="58"/>
  <c r="F372" i="58"/>
  <c r="F373" i="58"/>
  <c r="F374" i="58"/>
  <c r="F375" i="58"/>
  <c r="F376" i="58"/>
  <c r="F377" i="58"/>
  <c r="F378" i="58"/>
  <c r="F379" i="58"/>
  <c r="F380" i="58"/>
  <c r="F381" i="58"/>
  <c r="F382" i="58"/>
  <c r="F383" i="58"/>
  <c r="F384" i="58"/>
  <c r="F385" i="58"/>
  <c r="F386" i="58"/>
  <c r="F387" i="58"/>
  <c r="F388" i="58"/>
  <c r="F389" i="58"/>
  <c r="F390" i="58"/>
  <c r="F391" i="58"/>
  <c r="F392" i="58"/>
  <c r="F393" i="58"/>
  <c r="F394" i="58"/>
  <c r="F395" i="58"/>
  <c r="F396" i="58"/>
  <c r="F397" i="58"/>
  <c r="F398" i="58"/>
  <c r="F399" i="58"/>
  <c r="F400" i="58"/>
  <c r="F401" i="58"/>
  <c r="F402" i="58"/>
  <c r="F403" i="58"/>
  <c r="F404" i="58"/>
  <c r="F405" i="58"/>
  <c r="F406" i="58"/>
  <c r="F407" i="58"/>
  <c r="F408" i="58"/>
  <c r="F409" i="58"/>
  <c r="F410" i="58"/>
  <c r="F411" i="58"/>
  <c r="F412" i="58"/>
  <c r="F413" i="58"/>
  <c r="F414" i="58"/>
  <c r="F415" i="58"/>
  <c r="F416" i="58"/>
  <c r="F417" i="58"/>
  <c r="F418" i="58"/>
  <c r="F419" i="58"/>
  <c r="F420" i="58"/>
  <c r="F421" i="58"/>
  <c r="F422" i="58"/>
  <c r="F423" i="58"/>
  <c r="F424" i="58"/>
  <c r="F425" i="58"/>
  <c r="F426" i="58"/>
  <c r="F427" i="58"/>
  <c r="F428" i="58"/>
  <c r="F429" i="58"/>
  <c r="F430" i="58"/>
  <c r="F431" i="58"/>
  <c r="F432" i="58"/>
  <c r="F433" i="58"/>
  <c r="F434" i="58"/>
  <c r="F435" i="58"/>
  <c r="F436" i="58"/>
  <c r="F437" i="58"/>
  <c r="F438" i="58"/>
  <c r="F439" i="58"/>
  <c r="F440" i="58"/>
  <c r="F441" i="58"/>
  <c r="F442" i="58"/>
  <c r="F443" i="58"/>
  <c r="F444" i="58"/>
  <c r="F445" i="58"/>
  <c r="F446" i="58"/>
  <c r="F447" i="58"/>
  <c r="F448" i="58"/>
  <c r="F449" i="58"/>
  <c r="F450" i="58"/>
  <c r="F451" i="58"/>
  <c r="F452" i="58"/>
  <c r="F453" i="58"/>
  <c r="F454" i="58"/>
  <c r="F455" i="58"/>
  <c r="F456" i="58"/>
  <c r="F457" i="58"/>
  <c r="F458" i="58"/>
  <c r="F459" i="58"/>
  <c r="F460" i="58"/>
  <c r="F461" i="58"/>
  <c r="F462" i="58"/>
  <c r="F463" i="58"/>
  <c r="F464" i="58"/>
  <c r="F465" i="58"/>
  <c r="F466" i="58"/>
  <c r="F467" i="58"/>
  <c r="F468" i="58"/>
  <c r="F469" i="58"/>
  <c r="F470" i="58"/>
  <c r="F471" i="58"/>
  <c r="F472" i="58"/>
  <c r="F473" i="58"/>
  <c r="F474" i="58"/>
  <c r="F475" i="58"/>
  <c r="F476" i="58"/>
  <c r="F477" i="58"/>
  <c r="F478" i="58"/>
  <c r="F479" i="58"/>
  <c r="F480" i="58"/>
  <c r="F481" i="58"/>
  <c r="F482" i="58"/>
  <c r="F483" i="58"/>
  <c r="F484" i="58"/>
  <c r="F485" i="58"/>
  <c r="F486" i="58"/>
  <c r="F487" i="58"/>
  <c r="F488" i="58"/>
  <c r="F489" i="58"/>
  <c r="F490" i="58"/>
  <c r="F491" i="58"/>
  <c r="F492" i="58"/>
  <c r="F493" i="58"/>
  <c r="F494" i="58"/>
  <c r="F495" i="58"/>
  <c r="F496" i="58"/>
  <c r="F497" i="58"/>
  <c r="F498" i="58"/>
  <c r="F499" i="58"/>
  <c r="F500" i="58"/>
  <c r="F501" i="58"/>
  <c r="F502" i="58"/>
  <c r="F503" i="58"/>
  <c r="F504" i="58"/>
  <c r="F505" i="58"/>
  <c r="F506" i="58"/>
  <c r="F507" i="58"/>
  <c r="F508" i="58"/>
  <c r="F509" i="58"/>
  <c r="F510" i="58"/>
  <c r="F511" i="58"/>
  <c r="F512" i="58"/>
  <c r="F513" i="58"/>
  <c r="F514" i="58"/>
  <c r="F515" i="58"/>
  <c r="F516" i="58"/>
  <c r="F517" i="58"/>
  <c r="F518" i="58"/>
  <c r="F519" i="58"/>
  <c r="F520" i="58"/>
  <c r="F521" i="58"/>
  <c r="F522" i="58"/>
  <c r="F523" i="58"/>
  <c r="F524" i="58"/>
  <c r="F525" i="58"/>
  <c r="F526" i="58"/>
  <c r="F527" i="58"/>
  <c r="F528" i="58"/>
  <c r="F529" i="58"/>
  <c r="F530" i="58"/>
  <c r="F531" i="58"/>
  <c r="F532" i="58"/>
  <c r="F533" i="58"/>
  <c r="F534" i="58"/>
  <c r="F535" i="58"/>
  <c r="F536" i="58"/>
  <c r="F537" i="58"/>
  <c r="F538" i="58"/>
  <c r="F539" i="58"/>
  <c r="F540" i="58"/>
  <c r="F541" i="58"/>
  <c r="F542" i="58"/>
  <c r="F543" i="58"/>
  <c r="F544" i="58"/>
  <c r="F545" i="58"/>
  <c r="F546" i="58"/>
  <c r="F547" i="58"/>
  <c r="F548" i="58"/>
  <c r="F549" i="58"/>
  <c r="F550" i="58"/>
  <c r="F551" i="58"/>
  <c r="F552" i="58"/>
  <c r="F553" i="58"/>
  <c r="F554" i="58"/>
  <c r="F555" i="58"/>
  <c r="F556" i="58"/>
  <c r="F557" i="58"/>
  <c r="F558" i="58"/>
  <c r="F559" i="58"/>
  <c r="F560" i="58"/>
  <c r="F561" i="58"/>
  <c r="F562" i="58"/>
  <c r="F563" i="58"/>
  <c r="F564" i="58"/>
  <c r="F565" i="58"/>
  <c r="F566" i="58"/>
  <c r="F567" i="58"/>
  <c r="F568" i="58"/>
  <c r="F569" i="58"/>
  <c r="F570" i="58"/>
  <c r="F571" i="58"/>
  <c r="F572" i="58"/>
  <c r="F573" i="58"/>
  <c r="F574" i="58"/>
  <c r="F575" i="58"/>
  <c r="F576" i="58"/>
  <c r="F577" i="58"/>
  <c r="F578" i="58"/>
  <c r="F579" i="58"/>
  <c r="F580" i="58"/>
  <c r="F581" i="58"/>
  <c r="F582" i="58"/>
  <c r="F583" i="58"/>
  <c r="F584" i="58"/>
  <c r="F585" i="58"/>
  <c r="F586" i="58"/>
  <c r="F587" i="58"/>
  <c r="F588" i="58"/>
  <c r="F589" i="58"/>
  <c r="F590" i="58"/>
  <c r="F591" i="58"/>
  <c r="F592" i="58"/>
  <c r="F593" i="58"/>
  <c r="F594" i="58"/>
  <c r="F595" i="58"/>
  <c r="F596" i="58"/>
  <c r="F597" i="58"/>
  <c r="F598" i="58"/>
  <c r="F599" i="58"/>
  <c r="F600" i="58"/>
  <c r="F601" i="58"/>
  <c r="F602" i="58"/>
  <c r="F603" i="58"/>
  <c r="F604" i="58"/>
  <c r="F605" i="58"/>
  <c r="F606" i="58"/>
  <c r="F607" i="58"/>
  <c r="F608" i="58"/>
  <c r="F609" i="58"/>
  <c r="F610" i="58"/>
  <c r="F611" i="58"/>
  <c r="F612" i="58"/>
  <c r="F613" i="58"/>
  <c r="F614" i="58"/>
  <c r="F615" i="58"/>
  <c r="F616" i="58"/>
  <c r="F617" i="58"/>
  <c r="F618" i="58"/>
  <c r="F619" i="58"/>
  <c r="F620" i="58"/>
  <c r="F621" i="58"/>
  <c r="F622" i="58"/>
  <c r="F623" i="58"/>
  <c r="F624" i="58"/>
  <c r="F625" i="58"/>
  <c r="F626" i="58"/>
  <c r="F627" i="58"/>
  <c r="F628" i="58"/>
  <c r="F629" i="58"/>
  <c r="F630" i="58"/>
  <c r="F631" i="58"/>
  <c r="F632" i="58"/>
  <c r="F633" i="58"/>
  <c r="F634" i="58"/>
  <c r="F635" i="58"/>
  <c r="F636" i="58"/>
  <c r="F637" i="58"/>
  <c r="F638" i="58"/>
  <c r="F639" i="58"/>
  <c r="F640" i="58"/>
  <c r="F641" i="58"/>
  <c r="F642" i="58"/>
  <c r="F643" i="58"/>
  <c r="F644" i="58"/>
  <c r="F645" i="58"/>
  <c r="F646" i="58"/>
  <c r="F647" i="58"/>
  <c r="F648" i="58"/>
  <c r="F649" i="58"/>
  <c r="F650" i="58"/>
  <c r="F651" i="58"/>
  <c r="F652" i="58"/>
  <c r="F653" i="58"/>
  <c r="F654" i="58"/>
  <c r="F655" i="58"/>
  <c r="F656" i="58"/>
  <c r="F657" i="58"/>
  <c r="F658" i="58"/>
  <c r="F659" i="58"/>
  <c r="F660" i="58"/>
  <c r="F661" i="58"/>
  <c r="F662" i="58"/>
  <c r="F663" i="58"/>
  <c r="F664" i="58"/>
  <c r="F665" i="58"/>
  <c r="F666" i="58"/>
  <c r="F667" i="58"/>
  <c r="F668" i="58"/>
  <c r="F669" i="58"/>
  <c r="F670" i="58"/>
  <c r="F671" i="58"/>
  <c r="F672" i="58"/>
  <c r="F673" i="58"/>
  <c r="F674" i="58"/>
  <c r="F675" i="58"/>
  <c r="F676" i="58"/>
  <c r="F677" i="58"/>
  <c r="F678" i="58"/>
  <c r="F679" i="58"/>
  <c r="F680" i="58"/>
  <c r="F681" i="58"/>
  <c r="F682" i="58"/>
  <c r="F683" i="58"/>
  <c r="F684" i="58"/>
  <c r="F685" i="58"/>
  <c r="F686" i="58"/>
  <c r="F687" i="58"/>
  <c r="F688" i="58"/>
  <c r="F689" i="58"/>
  <c r="F690" i="58"/>
  <c r="F691" i="58"/>
  <c r="F692" i="58"/>
  <c r="F693" i="58"/>
  <c r="F694" i="58"/>
  <c r="F695" i="58"/>
  <c r="F696" i="58"/>
  <c r="F697" i="58"/>
  <c r="F698" i="58"/>
  <c r="F699" i="58"/>
  <c r="F700" i="58"/>
  <c r="F701" i="58"/>
  <c r="F702" i="58"/>
  <c r="F703" i="58"/>
  <c r="F704" i="58"/>
  <c r="F705" i="58"/>
  <c r="F706" i="58"/>
  <c r="F707" i="58"/>
  <c r="F708" i="58"/>
  <c r="F709" i="58"/>
  <c r="F710" i="58"/>
  <c r="F711" i="58"/>
  <c r="F712" i="58"/>
  <c r="F713" i="58"/>
  <c r="F714" i="58"/>
  <c r="F715" i="58"/>
  <c r="F716" i="58"/>
  <c r="F717" i="58"/>
  <c r="F718" i="58"/>
  <c r="F719" i="58"/>
  <c r="F720" i="58"/>
  <c r="F721" i="58"/>
  <c r="F722" i="58"/>
  <c r="F723" i="58"/>
  <c r="F724" i="58"/>
  <c r="F725" i="58"/>
  <c r="F726" i="58"/>
  <c r="F727" i="58"/>
  <c r="F728" i="58"/>
  <c r="F729" i="58"/>
  <c r="F730" i="58"/>
  <c r="F731" i="58"/>
  <c r="F732" i="58"/>
  <c r="F733" i="58"/>
  <c r="F734" i="58"/>
  <c r="F735" i="58"/>
  <c r="F736" i="58"/>
  <c r="F737" i="58"/>
  <c r="F738" i="58"/>
  <c r="F739" i="58"/>
  <c r="F740" i="58"/>
  <c r="F741" i="58"/>
  <c r="F742" i="58"/>
  <c r="F743" i="58"/>
  <c r="F744" i="58"/>
  <c r="F745" i="58"/>
  <c r="F746" i="58"/>
  <c r="F747" i="58"/>
  <c r="F748" i="58"/>
  <c r="F749" i="58"/>
  <c r="F750" i="58"/>
  <c r="F751" i="58"/>
  <c r="F752" i="58"/>
  <c r="F753" i="58"/>
  <c r="F754" i="58"/>
  <c r="F755" i="58"/>
  <c r="F756" i="58"/>
  <c r="F757" i="58"/>
  <c r="F758" i="58"/>
  <c r="F759" i="58"/>
  <c r="F760" i="58"/>
  <c r="F761" i="58"/>
  <c r="F762" i="58"/>
  <c r="F763" i="58"/>
  <c r="F764" i="58"/>
  <c r="F765" i="58"/>
  <c r="F766" i="58"/>
  <c r="F767" i="58"/>
  <c r="F768" i="58"/>
  <c r="F769" i="58"/>
  <c r="F770" i="58"/>
  <c r="F771" i="58"/>
  <c r="F772" i="58"/>
  <c r="F773" i="58"/>
  <c r="F774" i="58"/>
  <c r="F775" i="58"/>
  <c r="F776" i="58"/>
  <c r="F777" i="58"/>
  <c r="F778" i="58"/>
  <c r="F779" i="58"/>
  <c r="F780" i="58"/>
  <c r="F781" i="58"/>
  <c r="F782" i="58"/>
  <c r="F783" i="58"/>
  <c r="F784" i="58"/>
  <c r="F785" i="58"/>
  <c r="F786" i="58"/>
  <c r="F787" i="58"/>
  <c r="F788" i="58"/>
  <c r="F789" i="58"/>
  <c r="F790" i="58"/>
  <c r="F791" i="58"/>
  <c r="F792" i="58"/>
  <c r="F793" i="58"/>
  <c r="F794" i="58"/>
  <c r="F795" i="58"/>
  <c r="F796" i="58"/>
  <c r="F797" i="58"/>
  <c r="F798" i="58"/>
  <c r="F799" i="58"/>
  <c r="F800" i="58"/>
  <c r="F801" i="58"/>
  <c r="F802" i="58"/>
  <c r="F803" i="58"/>
  <c r="F804" i="58"/>
  <c r="F805" i="58"/>
  <c r="F806" i="58"/>
  <c r="F807" i="58"/>
  <c r="F808" i="58"/>
  <c r="F809" i="58"/>
  <c r="F810" i="58"/>
  <c r="F811" i="58"/>
  <c r="F812" i="58"/>
  <c r="F813" i="58"/>
  <c r="F814" i="58"/>
  <c r="F815" i="58"/>
  <c r="F816" i="58"/>
  <c r="F817" i="58"/>
  <c r="F818" i="58"/>
  <c r="F819" i="58"/>
  <c r="F820" i="58"/>
  <c r="F821" i="58"/>
  <c r="F822" i="58"/>
  <c r="F823" i="58"/>
  <c r="F824" i="58"/>
  <c r="F825" i="58"/>
  <c r="F826" i="58"/>
  <c r="F827" i="58"/>
  <c r="F828" i="58"/>
  <c r="F829" i="58"/>
  <c r="F830" i="58"/>
  <c r="F831" i="58"/>
  <c r="F832" i="58"/>
  <c r="F833" i="58"/>
  <c r="F834" i="58"/>
  <c r="F835" i="58"/>
  <c r="F836" i="58"/>
  <c r="F837" i="58"/>
  <c r="F838" i="58"/>
  <c r="F839" i="58"/>
  <c r="F840" i="58"/>
  <c r="F841" i="58"/>
  <c r="F842" i="58"/>
  <c r="F843" i="58"/>
  <c r="F844" i="58"/>
  <c r="F845" i="58"/>
  <c r="F846" i="58"/>
  <c r="F847" i="58"/>
  <c r="F848" i="58"/>
  <c r="F849" i="58"/>
  <c r="F850" i="58"/>
  <c r="F851" i="58"/>
  <c r="F852" i="58"/>
  <c r="F853" i="58"/>
  <c r="F854" i="58"/>
  <c r="F855" i="58"/>
  <c r="F856" i="58"/>
  <c r="F857" i="58"/>
  <c r="F858" i="58"/>
  <c r="F859" i="58"/>
  <c r="F860" i="58"/>
  <c r="F861" i="58"/>
  <c r="F862" i="58"/>
  <c r="F863" i="58"/>
  <c r="F864" i="58"/>
  <c r="F865" i="58"/>
  <c r="F866" i="58"/>
  <c r="F867" i="58"/>
  <c r="F868" i="58"/>
  <c r="F869" i="58"/>
  <c r="F870" i="58"/>
  <c r="F871" i="58"/>
  <c r="F872" i="58"/>
  <c r="F873" i="58"/>
  <c r="F874" i="58"/>
  <c r="F875" i="58"/>
  <c r="F876" i="58"/>
  <c r="F877" i="58"/>
  <c r="F878" i="58"/>
  <c r="F879" i="58"/>
  <c r="F880" i="58"/>
  <c r="F881" i="58"/>
  <c r="F882" i="58"/>
  <c r="F883" i="58"/>
  <c r="F884" i="58"/>
  <c r="F885" i="58"/>
  <c r="F886" i="58"/>
  <c r="F887" i="58"/>
  <c r="F888" i="58"/>
  <c r="F889" i="58"/>
  <c r="F890" i="58"/>
  <c r="F891" i="58"/>
  <c r="F892" i="58"/>
  <c r="F893" i="58"/>
  <c r="F894" i="58"/>
  <c r="F895" i="58"/>
  <c r="F896" i="58"/>
  <c r="F897" i="58"/>
  <c r="F898" i="58"/>
  <c r="F899" i="58"/>
  <c r="F900" i="58"/>
  <c r="F901" i="58"/>
  <c r="F902" i="58"/>
  <c r="F903" i="58"/>
  <c r="F904" i="58"/>
  <c r="F905" i="58"/>
  <c r="F906" i="58"/>
  <c r="F907" i="58"/>
  <c r="F908" i="58"/>
  <c r="F909" i="58"/>
  <c r="F910" i="58"/>
  <c r="F911" i="58"/>
  <c r="F912" i="58"/>
  <c r="F913" i="58"/>
  <c r="F914" i="58"/>
  <c r="F915" i="58"/>
  <c r="F916" i="58"/>
  <c r="F917" i="58"/>
  <c r="F918" i="58"/>
  <c r="F919" i="58"/>
  <c r="F920" i="58"/>
  <c r="F921" i="58"/>
  <c r="F922" i="58"/>
  <c r="F923" i="58"/>
  <c r="F924" i="58"/>
  <c r="F925" i="58"/>
  <c r="F926" i="58"/>
  <c r="F927" i="58"/>
  <c r="F928" i="58"/>
  <c r="F929" i="58"/>
  <c r="F930" i="58"/>
  <c r="F931" i="58"/>
  <c r="F932" i="58"/>
  <c r="F933" i="58"/>
  <c r="F934" i="58"/>
  <c r="F935" i="58"/>
  <c r="F936" i="58"/>
  <c r="F937" i="58"/>
  <c r="F938" i="58"/>
  <c r="F939" i="58"/>
  <c r="F940" i="58"/>
  <c r="F941" i="58"/>
  <c r="F942" i="58"/>
  <c r="F943" i="58"/>
  <c r="F944" i="58"/>
  <c r="F945" i="58"/>
  <c r="F946" i="58"/>
  <c r="F947" i="58"/>
  <c r="F948" i="58"/>
  <c r="F949" i="58"/>
  <c r="F950" i="58"/>
  <c r="F951" i="58"/>
  <c r="F952" i="58"/>
  <c r="F953" i="58"/>
  <c r="F954" i="58"/>
  <c r="F955" i="58"/>
  <c r="F956" i="58"/>
  <c r="F957" i="58"/>
  <c r="F958" i="58"/>
  <c r="F959" i="58"/>
  <c r="F960" i="58"/>
  <c r="F961" i="58"/>
  <c r="F962" i="58"/>
  <c r="F963" i="58"/>
  <c r="F964" i="58"/>
  <c r="F965" i="58"/>
  <c r="F966" i="58"/>
  <c r="F967" i="58"/>
  <c r="F968" i="58"/>
  <c r="F969" i="58"/>
  <c r="F970" i="58"/>
  <c r="F971" i="58"/>
  <c r="F972" i="58"/>
  <c r="F973" i="58"/>
  <c r="F974" i="58"/>
  <c r="F975" i="58"/>
  <c r="F976" i="58"/>
  <c r="F977" i="58"/>
  <c r="F978" i="58"/>
  <c r="F979" i="58"/>
  <c r="F980" i="58"/>
  <c r="F981" i="58"/>
  <c r="F982" i="58"/>
  <c r="F983" i="58"/>
  <c r="F984" i="58"/>
  <c r="F985" i="58"/>
  <c r="F986" i="58"/>
  <c r="F987" i="58"/>
  <c r="F988" i="58"/>
  <c r="F989" i="58"/>
  <c r="F1015" i="58"/>
  <c r="F1016" i="58"/>
  <c r="F1017" i="58"/>
  <c r="F1018" i="58"/>
  <c r="F1019" i="58"/>
  <c r="F1020" i="58"/>
  <c r="F1021" i="58"/>
  <c r="F1022" i="58"/>
  <c r="J7" i="58"/>
  <c r="J8" i="58"/>
  <c r="J9" i="58"/>
  <c r="J10" i="58"/>
  <c r="J11" i="58"/>
  <c r="J12" i="58"/>
  <c r="J13" i="58"/>
  <c r="J14" i="58"/>
  <c r="J15" i="58"/>
  <c r="J16" i="58"/>
  <c r="J17" i="58"/>
  <c r="J18" i="58"/>
  <c r="J19" i="58"/>
  <c r="J20" i="58"/>
  <c r="J21" i="58"/>
  <c r="J22" i="58"/>
  <c r="J23" i="58"/>
  <c r="J24" i="58"/>
  <c r="J25" i="58"/>
  <c r="J26" i="58"/>
  <c r="J27" i="58"/>
  <c r="J28" i="58"/>
  <c r="J29" i="58"/>
  <c r="J30" i="58"/>
  <c r="J31" i="58"/>
  <c r="J32" i="58"/>
  <c r="J33" i="58"/>
  <c r="J34" i="58"/>
  <c r="J35" i="58"/>
  <c r="J36" i="58"/>
  <c r="J37" i="58"/>
  <c r="J38" i="58"/>
  <c r="J39" i="58"/>
  <c r="J40" i="58"/>
  <c r="J41" i="58"/>
  <c r="J42" i="58"/>
  <c r="J43" i="58"/>
  <c r="J44" i="58"/>
  <c r="J45" i="58"/>
  <c r="J46" i="58"/>
  <c r="J47" i="58"/>
  <c r="J48" i="58"/>
  <c r="J49" i="58"/>
  <c r="J50" i="58"/>
  <c r="J51" i="58"/>
  <c r="J52" i="58"/>
  <c r="J53" i="58"/>
  <c r="J54" i="58"/>
  <c r="J55" i="58"/>
  <c r="J56" i="58"/>
  <c r="J57" i="58"/>
  <c r="J58" i="58"/>
  <c r="J59" i="58"/>
  <c r="J60" i="58"/>
  <c r="J61" i="58"/>
  <c r="J62" i="58"/>
  <c r="J63" i="58"/>
  <c r="J64" i="58"/>
  <c r="J65" i="58"/>
  <c r="J66" i="58"/>
  <c r="J67" i="58"/>
  <c r="J68" i="58"/>
  <c r="J69" i="58"/>
  <c r="J70" i="58"/>
  <c r="J71" i="58"/>
  <c r="J72" i="58"/>
  <c r="J73" i="58"/>
  <c r="J74" i="58"/>
  <c r="J75" i="58"/>
  <c r="J76" i="58"/>
  <c r="J77" i="58"/>
  <c r="J78" i="58"/>
  <c r="J79" i="58"/>
  <c r="J80" i="58"/>
  <c r="J81" i="58"/>
  <c r="J82" i="58"/>
  <c r="J83" i="58"/>
  <c r="J84" i="58"/>
  <c r="J85" i="58"/>
  <c r="J86" i="58"/>
  <c r="J87" i="58"/>
  <c r="J88" i="58"/>
  <c r="J89" i="58"/>
  <c r="J90" i="58"/>
  <c r="J91" i="58"/>
  <c r="J92" i="58"/>
  <c r="J93" i="58"/>
  <c r="J94" i="58"/>
  <c r="J95" i="58"/>
  <c r="J96" i="58"/>
  <c r="J97" i="58"/>
  <c r="J98" i="58"/>
  <c r="J99" i="58"/>
  <c r="J100" i="58"/>
  <c r="J101" i="58"/>
  <c r="J102" i="58"/>
  <c r="J103" i="58"/>
  <c r="J104" i="58"/>
  <c r="J105" i="58"/>
  <c r="J106" i="58"/>
  <c r="J107" i="58"/>
  <c r="J108" i="58"/>
  <c r="J109" i="58"/>
  <c r="J110" i="58"/>
  <c r="J111" i="58"/>
  <c r="J112" i="58"/>
  <c r="J113" i="58"/>
  <c r="J114" i="58"/>
  <c r="J115" i="58"/>
  <c r="J116" i="58"/>
  <c r="J117" i="58"/>
  <c r="J118" i="58"/>
  <c r="J119" i="58"/>
  <c r="J120" i="58"/>
  <c r="J121" i="58"/>
  <c r="J122" i="58"/>
  <c r="J123" i="58"/>
  <c r="J124" i="58"/>
  <c r="J125" i="58"/>
  <c r="J126" i="58"/>
  <c r="J127" i="58"/>
  <c r="J128" i="58"/>
  <c r="J129" i="58"/>
  <c r="J130" i="58"/>
  <c r="J131" i="58"/>
  <c r="J132" i="58"/>
  <c r="J133" i="58"/>
  <c r="J134" i="58"/>
  <c r="J135" i="58"/>
  <c r="J136" i="58"/>
  <c r="J137" i="58"/>
  <c r="J138" i="58"/>
  <c r="J139" i="58"/>
  <c r="J140" i="58"/>
  <c r="J141" i="58"/>
  <c r="J142" i="58"/>
  <c r="J143" i="58"/>
  <c r="J144" i="58"/>
  <c r="J145" i="58"/>
  <c r="J146" i="58"/>
  <c r="J147" i="58"/>
  <c r="J148" i="58"/>
  <c r="J149" i="58"/>
  <c r="J150" i="58"/>
  <c r="J151" i="58"/>
  <c r="J152" i="58"/>
  <c r="J153" i="58"/>
  <c r="J154" i="58"/>
  <c r="J155" i="58"/>
  <c r="J156" i="58"/>
  <c r="J157" i="58"/>
  <c r="J158" i="58"/>
  <c r="J159" i="58"/>
  <c r="J160" i="58"/>
  <c r="J161" i="58"/>
  <c r="J162" i="58"/>
  <c r="J163" i="58"/>
  <c r="J164" i="58"/>
  <c r="J165" i="58"/>
  <c r="J166" i="58"/>
  <c r="J167" i="58"/>
  <c r="J168" i="58"/>
  <c r="J169" i="58"/>
  <c r="J170" i="58"/>
  <c r="J171" i="58"/>
  <c r="J172" i="58"/>
  <c r="J173" i="58"/>
  <c r="J174" i="58"/>
  <c r="J175" i="58"/>
  <c r="J176" i="58"/>
  <c r="J177" i="58"/>
  <c r="J178" i="58"/>
  <c r="J179" i="58"/>
  <c r="J180" i="58"/>
  <c r="J181" i="58"/>
  <c r="J182" i="58"/>
  <c r="J183" i="58"/>
  <c r="J184" i="58"/>
  <c r="J185" i="58"/>
  <c r="J186" i="58"/>
  <c r="J187" i="58"/>
  <c r="J188" i="58"/>
  <c r="J189" i="58"/>
  <c r="J190" i="58"/>
  <c r="J191" i="58"/>
  <c r="J192" i="58"/>
  <c r="J193" i="58"/>
  <c r="J194" i="58"/>
  <c r="J195" i="58"/>
  <c r="J196" i="58"/>
  <c r="J197" i="58"/>
  <c r="J198" i="58"/>
  <c r="J199" i="58"/>
  <c r="J200" i="58"/>
  <c r="J201" i="58"/>
  <c r="J202" i="58"/>
  <c r="J203" i="58"/>
  <c r="J204" i="58"/>
  <c r="J205" i="58"/>
  <c r="J206" i="58"/>
  <c r="J207" i="58"/>
  <c r="J208" i="58"/>
  <c r="J209" i="58"/>
  <c r="J210" i="58"/>
  <c r="J211" i="58"/>
  <c r="J212" i="58"/>
  <c r="J213" i="58"/>
  <c r="J214" i="58"/>
  <c r="J215" i="58"/>
  <c r="J216" i="58"/>
  <c r="J217" i="58"/>
  <c r="J218" i="58"/>
  <c r="J219" i="58"/>
  <c r="J220" i="58"/>
  <c r="J221" i="58"/>
  <c r="J222" i="58"/>
  <c r="J223" i="58"/>
  <c r="J224" i="58"/>
  <c r="J225" i="58"/>
  <c r="J226" i="58"/>
  <c r="J227" i="58"/>
  <c r="J228" i="58"/>
  <c r="J229" i="58"/>
  <c r="J230" i="58"/>
  <c r="J231" i="58"/>
  <c r="J232" i="58"/>
  <c r="J233" i="58"/>
  <c r="J234" i="58"/>
  <c r="J235" i="58"/>
  <c r="J236" i="58"/>
  <c r="J237" i="58"/>
  <c r="J238" i="58"/>
  <c r="J239" i="58"/>
  <c r="J240" i="58"/>
  <c r="J241" i="58"/>
  <c r="J242" i="58"/>
  <c r="J243" i="58"/>
  <c r="J244" i="58"/>
  <c r="J245" i="58"/>
  <c r="J246" i="58"/>
  <c r="J247" i="58"/>
  <c r="J248" i="58"/>
  <c r="J249" i="58"/>
  <c r="J250" i="58"/>
  <c r="J251" i="58"/>
  <c r="J252" i="58"/>
  <c r="J253" i="58"/>
  <c r="J254" i="58"/>
  <c r="J255" i="58"/>
  <c r="J256" i="58"/>
  <c r="J257" i="58"/>
  <c r="J258" i="58"/>
  <c r="J259" i="58"/>
  <c r="J260" i="58"/>
  <c r="J261" i="58"/>
  <c r="J262" i="58"/>
  <c r="J263" i="58"/>
  <c r="J264" i="58"/>
  <c r="J265" i="58"/>
  <c r="J266" i="58"/>
  <c r="J267" i="58"/>
  <c r="J268" i="58"/>
  <c r="J269" i="58"/>
  <c r="J270" i="58"/>
  <c r="J271" i="58"/>
  <c r="J272" i="58"/>
  <c r="J273" i="58"/>
  <c r="J274" i="58"/>
  <c r="J275" i="58"/>
  <c r="J276" i="58"/>
  <c r="J277" i="58"/>
  <c r="J278" i="58"/>
  <c r="J279" i="58"/>
  <c r="J280" i="58"/>
  <c r="J281" i="58"/>
  <c r="J282" i="58"/>
  <c r="J283" i="58"/>
  <c r="J284" i="58"/>
  <c r="J285" i="58"/>
  <c r="J286" i="58"/>
  <c r="J287" i="58"/>
  <c r="J288" i="58"/>
  <c r="J289" i="58"/>
  <c r="J290" i="58"/>
  <c r="J291" i="58"/>
  <c r="J292" i="58"/>
  <c r="J293" i="58"/>
  <c r="J294" i="58"/>
  <c r="J295" i="58"/>
  <c r="J296" i="58"/>
  <c r="J297" i="58"/>
  <c r="J298" i="58"/>
  <c r="J299" i="58"/>
  <c r="J300" i="58"/>
  <c r="J301" i="58"/>
  <c r="J302" i="58"/>
  <c r="J303" i="58"/>
  <c r="J304" i="58"/>
  <c r="J305" i="58"/>
  <c r="J306" i="58"/>
  <c r="J307" i="58"/>
  <c r="J308" i="58"/>
  <c r="J309" i="58"/>
  <c r="J310" i="58"/>
  <c r="J311" i="58"/>
  <c r="J312" i="58"/>
  <c r="J313" i="58"/>
  <c r="J314" i="58"/>
  <c r="J315" i="58"/>
  <c r="J316" i="58"/>
  <c r="J317" i="58"/>
  <c r="J318" i="58"/>
  <c r="J319" i="58"/>
  <c r="J320" i="58"/>
  <c r="J321" i="58"/>
  <c r="J322" i="58"/>
  <c r="J323" i="58"/>
  <c r="J324" i="58"/>
  <c r="J325" i="58"/>
  <c r="J326" i="58"/>
  <c r="J327" i="58"/>
  <c r="J328" i="58"/>
  <c r="J329" i="58"/>
  <c r="J330" i="58"/>
  <c r="J331" i="58"/>
  <c r="J332" i="58"/>
  <c r="J333" i="58"/>
  <c r="J334" i="58"/>
  <c r="J335" i="58"/>
  <c r="J336" i="58"/>
  <c r="J337" i="58"/>
  <c r="J338" i="58"/>
  <c r="J339" i="58"/>
  <c r="J340" i="58"/>
  <c r="J341" i="58"/>
  <c r="J342" i="58"/>
  <c r="J343" i="58"/>
  <c r="J344" i="58"/>
  <c r="J345" i="58"/>
  <c r="J346" i="58"/>
  <c r="J347" i="58"/>
  <c r="J348" i="58"/>
  <c r="J349" i="58"/>
  <c r="J350" i="58"/>
  <c r="J351" i="58"/>
  <c r="J352" i="58"/>
  <c r="J353" i="58"/>
  <c r="J354" i="58"/>
  <c r="J355" i="58"/>
  <c r="J356" i="58"/>
  <c r="J357" i="58"/>
  <c r="J358" i="58"/>
  <c r="J359" i="58"/>
  <c r="J360" i="58"/>
  <c r="J361" i="58"/>
  <c r="J362" i="58"/>
  <c r="J363" i="58"/>
  <c r="J364" i="58"/>
  <c r="J365" i="58"/>
  <c r="J366" i="58"/>
  <c r="J367" i="58"/>
  <c r="J368" i="58"/>
  <c r="J369" i="58"/>
  <c r="J370" i="58"/>
  <c r="J371" i="58"/>
  <c r="J372" i="58"/>
  <c r="J373" i="58"/>
  <c r="J374" i="58"/>
  <c r="J375" i="58"/>
  <c r="J376" i="58"/>
  <c r="J377" i="58"/>
  <c r="J378" i="58"/>
  <c r="J379" i="58"/>
  <c r="J380" i="58"/>
  <c r="J381" i="58"/>
  <c r="J382" i="58"/>
  <c r="J383" i="58"/>
  <c r="J384" i="58"/>
  <c r="J385" i="58"/>
  <c r="J386" i="58"/>
  <c r="J387" i="58"/>
  <c r="J388" i="58"/>
  <c r="J389" i="58"/>
  <c r="J390" i="58"/>
  <c r="J391" i="58"/>
  <c r="J392" i="58"/>
  <c r="J393" i="58"/>
  <c r="J394" i="58"/>
  <c r="J395" i="58"/>
  <c r="J396" i="58"/>
  <c r="J397" i="58"/>
  <c r="J398" i="58"/>
  <c r="J399" i="58"/>
  <c r="J400" i="58"/>
  <c r="J401" i="58"/>
  <c r="J402" i="58"/>
  <c r="J403" i="58"/>
  <c r="J404" i="58"/>
  <c r="J405" i="58"/>
  <c r="J406" i="58"/>
  <c r="J407" i="58"/>
  <c r="J408" i="58"/>
  <c r="J409" i="58"/>
  <c r="J410" i="58"/>
  <c r="J411" i="58"/>
  <c r="J412" i="58"/>
  <c r="J413" i="58"/>
  <c r="J414" i="58"/>
  <c r="J415" i="58"/>
  <c r="J416" i="58"/>
  <c r="J417" i="58"/>
  <c r="J418" i="58"/>
  <c r="J419" i="58"/>
  <c r="J420" i="58"/>
  <c r="J421" i="58"/>
  <c r="J422" i="58"/>
  <c r="J423" i="58"/>
  <c r="J424" i="58"/>
  <c r="J425" i="58"/>
  <c r="J426" i="58"/>
  <c r="J427" i="58"/>
  <c r="J428" i="58"/>
  <c r="J429" i="58"/>
  <c r="J430" i="58"/>
  <c r="J431" i="58"/>
  <c r="J432" i="58"/>
  <c r="J433" i="58"/>
  <c r="J434" i="58"/>
  <c r="J435" i="58"/>
  <c r="J436" i="58"/>
  <c r="J437" i="58"/>
  <c r="J438" i="58"/>
  <c r="J439" i="58"/>
  <c r="J440" i="58"/>
  <c r="J441" i="58"/>
  <c r="J442" i="58"/>
  <c r="J443" i="58"/>
  <c r="J444" i="58"/>
  <c r="J445" i="58"/>
  <c r="J446" i="58"/>
  <c r="J447" i="58"/>
  <c r="J448" i="58"/>
  <c r="J449" i="58"/>
  <c r="J450" i="58"/>
  <c r="J451" i="58"/>
  <c r="J452" i="58"/>
  <c r="J453" i="58"/>
  <c r="J454" i="58"/>
  <c r="J455" i="58"/>
  <c r="J456" i="58"/>
  <c r="J457" i="58"/>
  <c r="J458" i="58"/>
  <c r="J459" i="58"/>
  <c r="J460" i="58"/>
  <c r="J461" i="58"/>
  <c r="J462" i="58"/>
  <c r="J463" i="58"/>
  <c r="J464" i="58"/>
  <c r="J465" i="58"/>
  <c r="J466" i="58"/>
  <c r="J467" i="58"/>
  <c r="J468" i="58"/>
  <c r="J469" i="58"/>
  <c r="J470" i="58"/>
  <c r="J471" i="58"/>
  <c r="J472" i="58"/>
  <c r="J473" i="58"/>
  <c r="J474" i="58"/>
  <c r="J475" i="58"/>
  <c r="J476" i="58"/>
  <c r="J477" i="58"/>
  <c r="J478" i="58"/>
  <c r="J479" i="58"/>
  <c r="J480" i="58"/>
  <c r="J481" i="58"/>
  <c r="J482" i="58"/>
  <c r="J483" i="58"/>
  <c r="J484" i="58"/>
  <c r="J485" i="58"/>
  <c r="J486" i="58"/>
  <c r="J487" i="58"/>
  <c r="J488" i="58"/>
  <c r="J489" i="58"/>
  <c r="J490" i="58"/>
  <c r="J491" i="58"/>
  <c r="J492" i="58"/>
  <c r="J493" i="58"/>
  <c r="J494" i="58"/>
  <c r="J495" i="58"/>
  <c r="J496" i="58"/>
  <c r="J497" i="58"/>
  <c r="J498" i="58"/>
  <c r="J499" i="58"/>
  <c r="J500" i="58"/>
  <c r="J501" i="58"/>
  <c r="J502" i="58"/>
  <c r="J503" i="58"/>
  <c r="J504" i="58"/>
  <c r="J505" i="58"/>
  <c r="J506" i="58"/>
  <c r="J507" i="58"/>
  <c r="J508" i="58"/>
  <c r="J509" i="58"/>
  <c r="J510" i="58"/>
  <c r="J511" i="58"/>
  <c r="J512" i="58"/>
  <c r="J513" i="58"/>
  <c r="J514" i="58"/>
  <c r="J515" i="58"/>
  <c r="J516" i="58"/>
  <c r="J517" i="58"/>
  <c r="J518" i="58"/>
  <c r="J519" i="58"/>
  <c r="J520" i="58"/>
  <c r="J521" i="58"/>
  <c r="J522" i="58"/>
  <c r="J523" i="58"/>
  <c r="J524" i="58"/>
  <c r="J525" i="58"/>
  <c r="J526" i="58"/>
  <c r="J527" i="58"/>
  <c r="J528" i="58"/>
  <c r="J529" i="58"/>
  <c r="J530" i="58"/>
  <c r="J531" i="58"/>
  <c r="J532" i="58"/>
  <c r="J533" i="58"/>
  <c r="J534" i="58"/>
  <c r="J535" i="58"/>
  <c r="J536" i="58"/>
  <c r="J537" i="58"/>
  <c r="J538" i="58"/>
  <c r="J539" i="58"/>
  <c r="J540" i="58"/>
  <c r="J541" i="58"/>
  <c r="J542" i="58"/>
  <c r="J543" i="58"/>
  <c r="J544" i="58"/>
  <c r="J545" i="58"/>
  <c r="J546" i="58"/>
  <c r="J547" i="58"/>
  <c r="J548" i="58"/>
  <c r="J549" i="58"/>
  <c r="J550" i="58"/>
  <c r="J551" i="58"/>
  <c r="J552" i="58"/>
  <c r="J553" i="58"/>
  <c r="J554" i="58"/>
  <c r="J555" i="58"/>
  <c r="J556" i="58"/>
  <c r="J557" i="58"/>
  <c r="J558" i="58"/>
  <c r="J559" i="58"/>
  <c r="J560" i="58"/>
  <c r="J561" i="58"/>
  <c r="J562" i="58"/>
  <c r="J563" i="58"/>
  <c r="J564" i="58"/>
  <c r="J565" i="58"/>
  <c r="J566" i="58"/>
  <c r="J567" i="58"/>
  <c r="J568" i="58"/>
  <c r="J569" i="58"/>
  <c r="J570" i="58"/>
  <c r="J571" i="58"/>
  <c r="J572" i="58"/>
  <c r="J573" i="58"/>
  <c r="J574" i="58"/>
  <c r="J575" i="58"/>
  <c r="J576" i="58"/>
  <c r="J577" i="58"/>
  <c r="J578" i="58"/>
  <c r="J579" i="58"/>
  <c r="J580" i="58"/>
  <c r="J581" i="58"/>
  <c r="J582" i="58"/>
  <c r="J583" i="58"/>
  <c r="J584" i="58"/>
  <c r="J585" i="58"/>
  <c r="J586" i="58"/>
  <c r="J587" i="58"/>
  <c r="J588" i="58"/>
  <c r="J589" i="58"/>
  <c r="J590" i="58"/>
  <c r="J591" i="58"/>
  <c r="J592" i="58"/>
  <c r="J593" i="58"/>
  <c r="J594" i="58"/>
  <c r="J595" i="58"/>
  <c r="J596" i="58"/>
  <c r="J597" i="58"/>
  <c r="J598" i="58"/>
  <c r="J599" i="58"/>
  <c r="J600" i="58"/>
  <c r="J601" i="58"/>
  <c r="J602" i="58"/>
  <c r="J603" i="58"/>
  <c r="J604" i="58"/>
  <c r="J605" i="58"/>
  <c r="J606" i="58"/>
  <c r="J607" i="58"/>
  <c r="J608" i="58"/>
  <c r="J609" i="58"/>
  <c r="J610" i="58"/>
  <c r="J611" i="58"/>
  <c r="J612" i="58"/>
  <c r="J613" i="58"/>
  <c r="J614" i="58"/>
  <c r="J615" i="58"/>
  <c r="J616" i="58"/>
  <c r="J617" i="58"/>
  <c r="J618" i="58"/>
  <c r="J619" i="58"/>
  <c r="J620" i="58"/>
  <c r="J621" i="58"/>
  <c r="J622" i="58"/>
  <c r="J623" i="58"/>
  <c r="J624" i="58"/>
  <c r="J625" i="58"/>
  <c r="J626" i="58"/>
  <c r="J627" i="58"/>
  <c r="J628" i="58"/>
  <c r="J629" i="58"/>
  <c r="J630" i="58"/>
  <c r="J631" i="58"/>
  <c r="J632" i="58"/>
  <c r="J633" i="58"/>
  <c r="J634" i="58"/>
  <c r="J635" i="58"/>
  <c r="J636" i="58"/>
  <c r="J637" i="58"/>
  <c r="J638" i="58"/>
  <c r="J639" i="58"/>
  <c r="J640" i="58"/>
  <c r="J641" i="58"/>
  <c r="J642" i="58"/>
  <c r="J643" i="58"/>
  <c r="J644" i="58"/>
  <c r="J645" i="58"/>
  <c r="J646" i="58"/>
  <c r="J647" i="58"/>
  <c r="J648" i="58"/>
  <c r="J649" i="58"/>
  <c r="J650" i="58"/>
  <c r="J651" i="58"/>
  <c r="J652" i="58"/>
  <c r="J653" i="58"/>
  <c r="J654" i="58"/>
  <c r="J655" i="58"/>
  <c r="J656" i="58"/>
  <c r="J657" i="58"/>
  <c r="J658" i="58"/>
  <c r="J659" i="58"/>
  <c r="J660" i="58"/>
  <c r="J661" i="58"/>
  <c r="J662" i="58"/>
  <c r="J663" i="58"/>
  <c r="J664" i="58"/>
  <c r="J665" i="58"/>
  <c r="J666" i="58"/>
  <c r="J667" i="58"/>
  <c r="J668" i="58"/>
  <c r="J669" i="58"/>
  <c r="J670" i="58"/>
  <c r="J671" i="58"/>
  <c r="J672" i="58"/>
  <c r="J673" i="58"/>
  <c r="J674" i="58"/>
  <c r="J675" i="58"/>
  <c r="J676" i="58"/>
  <c r="J677" i="58"/>
  <c r="J678" i="58"/>
  <c r="J679" i="58"/>
  <c r="J680" i="58"/>
  <c r="J681" i="58"/>
  <c r="J682" i="58"/>
  <c r="J683" i="58"/>
  <c r="J684" i="58"/>
  <c r="J685" i="58"/>
  <c r="J686" i="58"/>
  <c r="J687" i="58"/>
  <c r="J688" i="58"/>
  <c r="J689" i="58"/>
  <c r="J690" i="58"/>
  <c r="J691" i="58"/>
  <c r="J692" i="58"/>
  <c r="J693" i="58"/>
  <c r="J694" i="58"/>
  <c r="J695" i="58"/>
  <c r="J696" i="58"/>
  <c r="J697" i="58"/>
  <c r="J698" i="58"/>
  <c r="J699" i="58"/>
  <c r="J700" i="58"/>
  <c r="J701" i="58"/>
  <c r="J702" i="58"/>
  <c r="J703" i="58"/>
  <c r="J704" i="58"/>
  <c r="J705" i="58"/>
  <c r="J706" i="58"/>
  <c r="J707" i="58"/>
  <c r="J708" i="58"/>
  <c r="J709" i="58"/>
  <c r="J710" i="58"/>
  <c r="J711" i="58"/>
  <c r="J712" i="58"/>
  <c r="J713" i="58"/>
  <c r="J714" i="58"/>
  <c r="J715" i="58"/>
  <c r="J716" i="58"/>
  <c r="J717" i="58"/>
  <c r="J718" i="58"/>
  <c r="J719" i="58"/>
  <c r="J720" i="58"/>
  <c r="J721" i="58"/>
  <c r="J722" i="58"/>
  <c r="J723" i="58"/>
  <c r="J724" i="58"/>
  <c r="J725" i="58"/>
  <c r="J726" i="58"/>
  <c r="J727" i="58"/>
  <c r="J728" i="58"/>
  <c r="J729" i="58"/>
  <c r="J730" i="58"/>
  <c r="J731" i="58"/>
  <c r="J732" i="58"/>
  <c r="J733" i="58"/>
  <c r="J734" i="58"/>
  <c r="J735" i="58"/>
  <c r="J736" i="58"/>
  <c r="J737" i="58"/>
  <c r="J738" i="58"/>
  <c r="J739" i="58"/>
  <c r="J740" i="58"/>
  <c r="J741" i="58"/>
  <c r="J742" i="58"/>
  <c r="J743" i="58"/>
  <c r="J744" i="58"/>
  <c r="J745" i="58"/>
  <c r="J746" i="58"/>
  <c r="J747" i="58"/>
  <c r="J748" i="58"/>
  <c r="J749" i="58"/>
  <c r="J750" i="58"/>
  <c r="J751" i="58"/>
  <c r="J752" i="58"/>
  <c r="J753" i="58"/>
  <c r="J754" i="58"/>
  <c r="J755" i="58"/>
  <c r="J756" i="58"/>
  <c r="J757" i="58"/>
  <c r="J758" i="58"/>
  <c r="J759" i="58"/>
  <c r="J760" i="58"/>
  <c r="J761" i="58"/>
  <c r="J762" i="58"/>
  <c r="J763" i="58"/>
  <c r="J764" i="58"/>
  <c r="J765" i="58"/>
  <c r="J766" i="58"/>
  <c r="J767" i="58"/>
  <c r="J768" i="58"/>
  <c r="J769" i="58"/>
  <c r="J770" i="58"/>
  <c r="J771" i="58"/>
  <c r="J772" i="58"/>
  <c r="J773" i="58"/>
  <c r="J774" i="58"/>
  <c r="J775" i="58"/>
  <c r="J776" i="58"/>
  <c r="J777" i="58"/>
  <c r="J778" i="58"/>
  <c r="J779" i="58"/>
  <c r="J780" i="58"/>
  <c r="J781" i="58"/>
  <c r="J782" i="58"/>
  <c r="J783" i="58"/>
  <c r="J784" i="58"/>
  <c r="J785" i="58"/>
  <c r="J786" i="58"/>
  <c r="J787" i="58"/>
  <c r="J788" i="58"/>
  <c r="J789" i="58"/>
  <c r="J790" i="58"/>
  <c r="J791" i="58"/>
  <c r="J792" i="58"/>
  <c r="J793" i="58"/>
  <c r="J794" i="58"/>
  <c r="J795" i="58"/>
  <c r="J796" i="58"/>
  <c r="J797" i="58"/>
  <c r="J798" i="58"/>
  <c r="J799" i="58"/>
  <c r="J800" i="58"/>
  <c r="J801" i="58"/>
  <c r="J802" i="58"/>
  <c r="J803" i="58"/>
  <c r="J804" i="58"/>
  <c r="J805" i="58"/>
  <c r="J806" i="58"/>
  <c r="J807" i="58"/>
  <c r="J808" i="58"/>
  <c r="J809" i="58"/>
  <c r="J810" i="58"/>
  <c r="J811" i="58"/>
  <c r="J812" i="58"/>
  <c r="J813" i="58"/>
  <c r="J814" i="58"/>
  <c r="J815" i="58"/>
  <c r="J816" i="58"/>
  <c r="J817" i="58"/>
  <c r="J818" i="58"/>
  <c r="J819" i="58"/>
  <c r="J820" i="58"/>
  <c r="J821" i="58"/>
  <c r="J822" i="58"/>
  <c r="J823" i="58"/>
  <c r="J824" i="58"/>
  <c r="J825" i="58"/>
  <c r="J826" i="58"/>
  <c r="J827" i="58"/>
  <c r="J828" i="58"/>
  <c r="J829" i="58"/>
  <c r="J830" i="58"/>
  <c r="J831" i="58"/>
  <c r="J832" i="58"/>
  <c r="J833" i="58"/>
  <c r="J834" i="58"/>
  <c r="J835" i="58"/>
  <c r="J836" i="58"/>
  <c r="J837" i="58"/>
  <c r="J838" i="58"/>
  <c r="J839" i="58"/>
  <c r="J840" i="58"/>
  <c r="J841" i="58"/>
  <c r="J842" i="58"/>
  <c r="J843" i="58"/>
  <c r="J844" i="58"/>
  <c r="J845" i="58"/>
  <c r="J846" i="58"/>
  <c r="J847" i="58"/>
  <c r="J848" i="58"/>
  <c r="J849" i="58"/>
  <c r="J850" i="58"/>
  <c r="J851" i="58"/>
  <c r="J852" i="58"/>
  <c r="J853" i="58"/>
  <c r="J854" i="58"/>
  <c r="J855" i="58"/>
  <c r="J856" i="58"/>
  <c r="J857" i="58"/>
  <c r="J858" i="58"/>
  <c r="J859" i="58"/>
  <c r="J860" i="58"/>
  <c r="J861" i="58"/>
  <c r="J862" i="58"/>
  <c r="J863" i="58"/>
  <c r="J864" i="58"/>
  <c r="J865" i="58"/>
  <c r="J866" i="58"/>
  <c r="J867" i="58"/>
  <c r="J868" i="58"/>
  <c r="J869" i="58"/>
  <c r="J870" i="58"/>
  <c r="J871" i="58"/>
  <c r="J872" i="58"/>
  <c r="J873" i="58"/>
  <c r="J874" i="58"/>
  <c r="J875" i="58"/>
  <c r="J876" i="58"/>
  <c r="J877" i="58"/>
  <c r="J878" i="58"/>
  <c r="J879" i="58"/>
  <c r="J880" i="58"/>
  <c r="J881" i="58"/>
  <c r="J882" i="58"/>
  <c r="J883" i="58"/>
  <c r="J884" i="58"/>
  <c r="J885" i="58"/>
  <c r="J886" i="58"/>
  <c r="J887" i="58"/>
  <c r="J888" i="58"/>
  <c r="J889" i="58"/>
  <c r="J890" i="58"/>
  <c r="J891" i="58"/>
  <c r="J892" i="58"/>
  <c r="J893" i="58"/>
  <c r="J894" i="58"/>
  <c r="J895" i="58"/>
  <c r="J896" i="58"/>
  <c r="J897" i="58"/>
  <c r="J898" i="58"/>
  <c r="J899" i="58"/>
  <c r="J900" i="58"/>
  <c r="J901" i="58"/>
  <c r="J902" i="58"/>
  <c r="J903" i="58"/>
  <c r="J904" i="58"/>
  <c r="J905" i="58"/>
  <c r="J906" i="58"/>
  <c r="J907" i="58"/>
  <c r="J908" i="58"/>
  <c r="J909" i="58"/>
  <c r="J910" i="58"/>
  <c r="J911" i="58"/>
  <c r="J912" i="58"/>
  <c r="J913" i="58"/>
  <c r="J914" i="58"/>
  <c r="J915" i="58"/>
  <c r="J916" i="58"/>
  <c r="J917" i="58"/>
  <c r="J918" i="58"/>
  <c r="J919" i="58"/>
  <c r="J920" i="58"/>
  <c r="J921" i="58"/>
  <c r="J922" i="58"/>
  <c r="J923" i="58"/>
  <c r="J924" i="58"/>
  <c r="J925" i="58"/>
  <c r="J926" i="58"/>
  <c r="J927" i="58"/>
  <c r="J928" i="58"/>
  <c r="J929" i="58"/>
  <c r="J930" i="58"/>
  <c r="J931" i="58"/>
  <c r="J932" i="58"/>
  <c r="J933" i="58"/>
  <c r="J934" i="58"/>
  <c r="J935" i="58"/>
  <c r="J936" i="58"/>
  <c r="J937" i="58"/>
  <c r="J938" i="58"/>
  <c r="J939" i="58"/>
  <c r="J940" i="58"/>
  <c r="J941" i="58"/>
  <c r="J942" i="58"/>
  <c r="J943" i="58"/>
  <c r="J944" i="58"/>
  <c r="J945" i="58"/>
  <c r="J946" i="58"/>
  <c r="J947" i="58"/>
  <c r="J948" i="58"/>
  <c r="J949" i="58"/>
  <c r="J950" i="58"/>
  <c r="J951" i="58"/>
  <c r="J952" i="58"/>
  <c r="J953" i="58"/>
  <c r="J954" i="58"/>
  <c r="J955" i="58"/>
  <c r="J956" i="58"/>
  <c r="J957" i="58"/>
  <c r="J958" i="58"/>
  <c r="J959" i="58"/>
  <c r="J960" i="58"/>
  <c r="J961" i="58"/>
  <c r="J962" i="58"/>
  <c r="J963" i="58"/>
  <c r="J964" i="58"/>
  <c r="J965" i="58"/>
  <c r="J966" i="58"/>
  <c r="J967" i="58"/>
  <c r="J968" i="58"/>
  <c r="J969" i="58"/>
  <c r="J970" i="58"/>
  <c r="J971" i="58"/>
  <c r="J972" i="58"/>
  <c r="J973" i="58"/>
  <c r="J974" i="58"/>
  <c r="J975" i="58"/>
  <c r="J976" i="58"/>
  <c r="J977" i="58"/>
  <c r="J978" i="58"/>
  <c r="J979" i="58"/>
  <c r="J980" i="58"/>
  <c r="J981" i="58"/>
  <c r="J982" i="58"/>
  <c r="J983" i="58"/>
  <c r="J984" i="58"/>
  <c r="J985" i="58"/>
  <c r="J986" i="58"/>
  <c r="J987" i="58"/>
  <c r="J988" i="58"/>
  <c r="J989" i="58"/>
  <c r="J1015" i="58"/>
  <c r="J1016" i="58"/>
  <c r="J1017" i="58"/>
  <c r="J1018" i="58"/>
  <c r="J1019" i="58"/>
  <c r="J1020" i="58"/>
  <c r="J1021" i="58"/>
  <c r="J1022" i="58"/>
  <c r="K7" i="58"/>
  <c r="K8" i="58"/>
  <c r="K9" i="58"/>
  <c r="K10" i="58"/>
  <c r="K11" i="58"/>
  <c r="K12" i="58"/>
  <c r="K13" i="58"/>
  <c r="K14" i="58"/>
  <c r="K15" i="58"/>
  <c r="K16" i="58"/>
  <c r="K17" i="58"/>
  <c r="K18" i="58"/>
  <c r="K19" i="58"/>
  <c r="K20" i="58"/>
  <c r="K21" i="58"/>
  <c r="K22" i="58"/>
  <c r="K23" i="58"/>
  <c r="K24" i="58"/>
  <c r="K25" i="58"/>
  <c r="K26" i="58"/>
  <c r="K27" i="58"/>
  <c r="K28" i="58"/>
  <c r="K29" i="58"/>
  <c r="K30" i="58"/>
  <c r="K31" i="58"/>
  <c r="K32" i="58"/>
  <c r="K33" i="58"/>
  <c r="K34" i="58"/>
  <c r="K35" i="58"/>
  <c r="K36" i="58"/>
  <c r="K37" i="58"/>
  <c r="K38" i="58"/>
  <c r="K39" i="58"/>
  <c r="K40" i="58"/>
  <c r="K41" i="58"/>
  <c r="K42" i="58"/>
  <c r="K43" i="58"/>
  <c r="K44" i="58"/>
  <c r="K45" i="58"/>
  <c r="K46" i="58"/>
  <c r="K47" i="58"/>
  <c r="K48" i="58"/>
  <c r="K49" i="58"/>
  <c r="K50" i="58"/>
  <c r="K51" i="58"/>
  <c r="K52" i="58"/>
  <c r="K53" i="58"/>
  <c r="K54" i="58"/>
  <c r="K55" i="58"/>
  <c r="K56" i="58"/>
  <c r="K57" i="58"/>
  <c r="K58" i="58"/>
  <c r="K59" i="58"/>
  <c r="K60" i="58"/>
  <c r="K61" i="58"/>
  <c r="K62" i="58"/>
  <c r="K63" i="58"/>
  <c r="K64" i="58"/>
  <c r="K65" i="58"/>
  <c r="K66" i="58"/>
  <c r="K67" i="58"/>
  <c r="K68" i="58"/>
  <c r="K69" i="58"/>
  <c r="K70" i="58"/>
  <c r="K71" i="58"/>
  <c r="K72" i="58"/>
  <c r="K73" i="58"/>
  <c r="K74" i="58"/>
  <c r="K75" i="58"/>
  <c r="K76" i="58"/>
  <c r="K77" i="58"/>
  <c r="K78" i="58"/>
  <c r="K79" i="58"/>
  <c r="K80" i="58"/>
  <c r="K81" i="58"/>
  <c r="K82" i="58"/>
  <c r="K83" i="58"/>
  <c r="K84" i="58"/>
  <c r="K85" i="58"/>
  <c r="K86" i="58"/>
  <c r="K87" i="58"/>
  <c r="K88" i="58"/>
  <c r="K89" i="58"/>
  <c r="K90" i="58"/>
  <c r="K91" i="58"/>
  <c r="K92" i="58"/>
  <c r="K93" i="58"/>
  <c r="K94" i="58"/>
  <c r="K95" i="58"/>
  <c r="K96" i="58"/>
  <c r="K97" i="58"/>
  <c r="K98" i="58"/>
  <c r="K99" i="58"/>
  <c r="K100" i="58"/>
  <c r="K101" i="58"/>
  <c r="K102" i="58"/>
  <c r="K103" i="58"/>
  <c r="K104" i="58"/>
  <c r="K105" i="58"/>
  <c r="K106" i="58"/>
  <c r="K107" i="58"/>
  <c r="K108" i="58"/>
  <c r="K109" i="58"/>
  <c r="K110" i="58"/>
  <c r="K111" i="58"/>
  <c r="K112" i="58"/>
  <c r="K113" i="58"/>
  <c r="K114" i="58"/>
  <c r="K115" i="58"/>
  <c r="K116" i="58"/>
  <c r="K117" i="58"/>
  <c r="K118" i="58"/>
  <c r="K119" i="58"/>
  <c r="K120" i="58"/>
  <c r="K121" i="58"/>
  <c r="K122" i="58"/>
  <c r="K123" i="58"/>
  <c r="K124" i="58"/>
  <c r="K125" i="58"/>
  <c r="K126" i="58"/>
  <c r="K127" i="58"/>
  <c r="K128" i="58"/>
  <c r="K129" i="58"/>
  <c r="K130" i="58"/>
  <c r="K131" i="58"/>
  <c r="K132" i="58"/>
  <c r="K133" i="58"/>
  <c r="K134" i="58"/>
  <c r="K135" i="58"/>
  <c r="K136" i="58"/>
  <c r="K137" i="58"/>
  <c r="K138" i="58"/>
  <c r="K139" i="58"/>
  <c r="K140" i="58"/>
  <c r="K141" i="58"/>
  <c r="K142" i="58"/>
  <c r="K143" i="58"/>
  <c r="K144" i="58"/>
  <c r="K145" i="58"/>
  <c r="K146" i="58"/>
  <c r="K147" i="58"/>
  <c r="K148" i="58"/>
  <c r="K149" i="58"/>
  <c r="K150" i="58"/>
  <c r="K151" i="58"/>
  <c r="K152" i="58"/>
  <c r="K153" i="58"/>
  <c r="K154" i="58"/>
  <c r="K155" i="58"/>
  <c r="K156" i="58"/>
  <c r="K157" i="58"/>
  <c r="K158" i="58"/>
  <c r="K159" i="58"/>
  <c r="K160" i="58"/>
  <c r="K161" i="58"/>
  <c r="K162" i="58"/>
  <c r="K163" i="58"/>
  <c r="K164" i="58"/>
  <c r="K165" i="58"/>
  <c r="K166" i="58"/>
  <c r="K167" i="58"/>
  <c r="K168" i="58"/>
  <c r="K169" i="58"/>
  <c r="K170" i="58"/>
  <c r="K171" i="58"/>
  <c r="K172" i="58"/>
  <c r="K173" i="58"/>
  <c r="K174" i="58"/>
  <c r="K175" i="58"/>
  <c r="K176" i="58"/>
  <c r="K177" i="58"/>
  <c r="K178" i="58"/>
  <c r="K179" i="58"/>
  <c r="K180" i="58"/>
  <c r="K181" i="58"/>
  <c r="K182" i="58"/>
  <c r="K183" i="58"/>
  <c r="K184" i="58"/>
  <c r="K185" i="58"/>
  <c r="K186" i="58"/>
  <c r="K187" i="58"/>
  <c r="K188" i="58"/>
  <c r="K189" i="58"/>
  <c r="K190" i="58"/>
  <c r="K191" i="58"/>
  <c r="K192" i="58"/>
  <c r="K193" i="58"/>
  <c r="K194" i="58"/>
  <c r="K195" i="58"/>
  <c r="K196" i="58"/>
  <c r="K197" i="58"/>
  <c r="K198" i="58"/>
  <c r="K199" i="58"/>
  <c r="K200" i="58"/>
  <c r="K201" i="58"/>
  <c r="K202" i="58"/>
  <c r="K203" i="58"/>
  <c r="K204" i="58"/>
  <c r="K205" i="58"/>
  <c r="K206" i="58"/>
  <c r="K207" i="58"/>
  <c r="K208" i="58"/>
  <c r="K209" i="58"/>
  <c r="K210" i="58"/>
  <c r="K211" i="58"/>
  <c r="K212" i="58"/>
  <c r="K213" i="58"/>
  <c r="K214" i="58"/>
  <c r="K215" i="58"/>
  <c r="K216" i="58"/>
  <c r="K217" i="58"/>
  <c r="K218" i="58"/>
  <c r="K219" i="58"/>
  <c r="K220" i="58"/>
  <c r="K221" i="58"/>
  <c r="K222" i="58"/>
  <c r="K223" i="58"/>
  <c r="K224" i="58"/>
  <c r="K225" i="58"/>
  <c r="K226" i="58"/>
  <c r="K227" i="58"/>
  <c r="K228" i="58"/>
  <c r="K229" i="58"/>
  <c r="K230" i="58"/>
  <c r="K231" i="58"/>
  <c r="K232" i="58"/>
  <c r="K233" i="58"/>
  <c r="K234" i="58"/>
  <c r="K235" i="58"/>
  <c r="K236" i="58"/>
  <c r="K237" i="58"/>
  <c r="K238" i="58"/>
  <c r="K239" i="58"/>
  <c r="K240" i="58"/>
  <c r="K241" i="58"/>
  <c r="K242" i="58"/>
  <c r="K243" i="58"/>
  <c r="K244" i="58"/>
  <c r="K245" i="58"/>
  <c r="K246" i="58"/>
  <c r="K247" i="58"/>
  <c r="K248" i="58"/>
  <c r="K249" i="58"/>
  <c r="K250" i="58"/>
  <c r="K251" i="58"/>
  <c r="K252" i="58"/>
  <c r="K253" i="58"/>
  <c r="K254" i="58"/>
  <c r="K255" i="58"/>
  <c r="K256" i="58"/>
  <c r="K257" i="58"/>
  <c r="K258" i="58"/>
  <c r="K259" i="58"/>
  <c r="K260" i="58"/>
  <c r="K261" i="58"/>
  <c r="K262" i="58"/>
  <c r="K263" i="58"/>
  <c r="K264" i="58"/>
  <c r="K265" i="58"/>
  <c r="K266" i="58"/>
  <c r="K267" i="58"/>
  <c r="K268" i="58"/>
  <c r="K269" i="58"/>
  <c r="K270" i="58"/>
  <c r="K271" i="58"/>
  <c r="K272" i="58"/>
  <c r="K273" i="58"/>
  <c r="K274" i="58"/>
  <c r="K275" i="58"/>
  <c r="K276" i="58"/>
  <c r="K277" i="58"/>
  <c r="K278" i="58"/>
  <c r="K279" i="58"/>
  <c r="K280" i="58"/>
  <c r="K281" i="58"/>
  <c r="K282" i="58"/>
  <c r="K283" i="58"/>
  <c r="K284" i="58"/>
  <c r="K285" i="58"/>
  <c r="K286" i="58"/>
  <c r="K287" i="58"/>
  <c r="K288" i="58"/>
  <c r="K289" i="58"/>
  <c r="K290" i="58"/>
  <c r="K291" i="58"/>
  <c r="K292" i="58"/>
  <c r="K293" i="58"/>
  <c r="K294" i="58"/>
  <c r="K295" i="58"/>
  <c r="K296" i="58"/>
  <c r="K297" i="58"/>
  <c r="K298" i="58"/>
  <c r="K299" i="58"/>
  <c r="K300" i="58"/>
  <c r="K301" i="58"/>
  <c r="K302" i="58"/>
  <c r="K303" i="58"/>
  <c r="K304" i="58"/>
  <c r="K305" i="58"/>
  <c r="K306" i="58"/>
  <c r="K307" i="58"/>
  <c r="K308" i="58"/>
  <c r="K309" i="58"/>
  <c r="K310" i="58"/>
  <c r="K311" i="58"/>
  <c r="K312" i="58"/>
  <c r="K313" i="58"/>
  <c r="K314" i="58"/>
  <c r="K315" i="58"/>
  <c r="K316" i="58"/>
  <c r="K317" i="58"/>
  <c r="K318" i="58"/>
  <c r="K319" i="58"/>
  <c r="K320" i="58"/>
  <c r="K321" i="58"/>
  <c r="K322" i="58"/>
  <c r="K323" i="58"/>
  <c r="K324" i="58"/>
  <c r="K325" i="58"/>
  <c r="K326" i="58"/>
  <c r="K327" i="58"/>
  <c r="K328" i="58"/>
  <c r="K329" i="58"/>
  <c r="K330" i="58"/>
  <c r="K331" i="58"/>
  <c r="K332" i="58"/>
  <c r="K333" i="58"/>
  <c r="K334" i="58"/>
  <c r="K335" i="58"/>
  <c r="K336" i="58"/>
  <c r="K337" i="58"/>
  <c r="K338" i="58"/>
  <c r="K339" i="58"/>
  <c r="K340" i="58"/>
  <c r="K341" i="58"/>
  <c r="K342" i="58"/>
  <c r="K343" i="58"/>
  <c r="K344" i="58"/>
  <c r="K345" i="58"/>
  <c r="K346" i="58"/>
  <c r="K347" i="58"/>
  <c r="K348" i="58"/>
  <c r="K349" i="58"/>
  <c r="K350" i="58"/>
  <c r="K351" i="58"/>
  <c r="K352" i="58"/>
  <c r="K353" i="58"/>
  <c r="K354" i="58"/>
  <c r="K355" i="58"/>
  <c r="K356" i="58"/>
  <c r="K357" i="58"/>
  <c r="K358" i="58"/>
  <c r="K359" i="58"/>
  <c r="K360" i="58"/>
  <c r="K361" i="58"/>
  <c r="K362" i="58"/>
  <c r="K363" i="58"/>
  <c r="K364" i="58"/>
  <c r="K365" i="58"/>
  <c r="K366" i="58"/>
  <c r="K367" i="58"/>
  <c r="K368" i="58"/>
  <c r="K369" i="58"/>
  <c r="K370" i="58"/>
  <c r="K371" i="58"/>
  <c r="K372" i="58"/>
  <c r="K373" i="58"/>
  <c r="K374" i="58"/>
  <c r="K375" i="58"/>
  <c r="K376" i="58"/>
  <c r="K377" i="58"/>
  <c r="K378" i="58"/>
  <c r="K379" i="58"/>
  <c r="K380" i="58"/>
  <c r="K381" i="58"/>
  <c r="K382" i="58"/>
  <c r="K383" i="58"/>
  <c r="K384" i="58"/>
  <c r="K385" i="58"/>
  <c r="K386" i="58"/>
  <c r="K387" i="58"/>
  <c r="K388" i="58"/>
  <c r="K389" i="58"/>
  <c r="K390" i="58"/>
  <c r="K391" i="58"/>
  <c r="K392" i="58"/>
  <c r="K393" i="58"/>
  <c r="K394" i="58"/>
  <c r="K395" i="58"/>
  <c r="K396" i="58"/>
  <c r="K397" i="58"/>
  <c r="K398" i="58"/>
  <c r="K399" i="58"/>
  <c r="K400" i="58"/>
  <c r="K401" i="58"/>
  <c r="K402" i="58"/>
  <c r="K403" i="58"/>
  <c r="K404" i="58"/>
  <c r="K405" i="58"/>
  <c r="K406" i="58"/>
  <c r="K407" i="58"/>
  <c r="K408" i="58"/>
  <c r="K409" i="58"/>
  <c r="K410" i="58"/>
  <c r="K411" i="58"/>
  <c r="K412" i="58"/>
  <c r="K413" i="58"/>
  <c r="K414" i="58"/>
  <c r="K415" i="58"/>
  <c r="K416" i="58"/>
  <c r="K417" i="58"/>
  <c r="K418" i="58"/>
  <c r="K419" i="58"/>
  <c r="K420" i="58"/>
  <c r="K421" i="58"/>
  <c r="K422" i="58"/>
  <c r="K423" i="58"/>
  <c r="K424" i="58"/>
  <c r="K425" i="58"/>
  <c r="K426" i="58"/>
  <c r="K427" i="58"/>
  <c r="K428" i="58"/>
  <c r="K429" i="58"/>
  <c r="K430" i="58"/>
  <c r="K431" i="58"/>
  <c r="K432" i="58"/>
  <c r="K433" i="58"/>
  <c r="K434" i="58"/>
  <c r="K435" i="58"/>
  <c r="K436" i="58"/>
  <c r="K437" i="58"/>
  <c r="K438" i="58"/>
  <c r="K439" i="58"/>
  <c r="K440" i="58"/>
  <c r="K441" i="58"/>
  <c r="K442" i="58"/>
  <c r="K443" i="58"/>
  <c r="K444" i="58"/>
  <c r="K445" i="58"/>
  <c r="K446" i="58"/>
  <c r="K447" i="58"/>
  <c r="K448" i="58"/>
  <c r="K449" i="58"/>
  <c r="K450" i="58"/>
  <c r="K451" i="58"/>
  <c r="K452" i="58"/>
  <c r="K453" i="58"/>
  <c r="K454" i="58"/>
  <c r="K455" i="58"/>
  <c r="K456" i="58"/>
  <c r="K457" i="58"/>
  <c r="K458" i="58"/>
  <c r="K459" i="58"/>
  <c r="K460" i="58"/>
  <c r="K461" i="58"/>
  <c r="K462" i="58"/>
  <c r="K463" i="58"/>
  <c r="K464" i="58"/>
  <c r="K465" i="58"/>
  <c r="K466" i="58"/>
  <c r="K467" i="58"/>
  <c r="K468" i="58"/>
  <c r="K469" i="58"/>
  <c r="K470" i="58"/>
  <c r="K471" i="58"/>
  <c r="K472" i="58"/>
  <c r="K473" i="58"/>
  <c r="K474" i="58"/>
  <c r="K475" i="58"/>
  <c r="K476" i="58"/>
  <c r="K477" i="58"/>
  <c r="K478" i="58"/>
  <c r="K479" i="58"/>
  <c r="K480" i="58"/>
  <c r="K481" i="58"/>
  <c r="K482" i="58"/>
  <c r="K483" i="58"/>
  <c r="K484" i="58"/>
  <c r="K485" i="58"/>
  <c r="K486" i="58"/>
  <c r="K487" i="58"/>
  <c r="K488" i="58"/>
  <c r="K489" i="58"/>
  <c r="K490" i="58"/>
  <c r="K491" i="58"/>
  <c r="K492" i="58"/>
  <c r="K493" i="58"/>
  <c r="K494" i="58"/>
  <c r="K495" i="58"/>
  <c r="K496" i="58"/>
  <c r="K497" i="58"/>
  <c r="K498" i="58"/>
  <c r="K499" i="58"/>
  <c r="K500" i="58"/>
  <c r="K501" i="58"/>
  <c r="K502" i="58"/>
  <c r="K503" i="58"/>
  <c r="K504" i="58"/>
  <c r="K505" i="58"/>
  <c r="K506" i="58"/>
  <c r="K507" i="58"/>
  <c r="K508" i="58"/>
  <c r="K509" i="58"/>
  <c r="K510" i="58"/>
  <c r="K511" i="58"/>
  <c r="K512" i="58"/>
  <c r="K513" i="58"/>
  <c r="K514" i="58"/>
  <c r="K515" i="58"/>
  <c r="K516" i="58"/>
  <c r="K517" i="58"/>
  <c r="K518" i="58"/>
  <c r="K519" i="58"/>
  <c r="K520" i="58"/>
  <c r="K521" i="58"/>
  <c r="K522" i="58"/>
  <c r="K523" i="58"/>
  <c r="K524" i="58"/>
  <c r="K525" i="58"/>
  <c r="K526" i="58"/>
  <c r="K527" i="58"/>
  <c r="K528" i="58"/>
  <c r="K529" i="58"/>
  <c r="K530" i="58"/>
  <c r="K531" i="58"/>
  <c r="K532" i="58"/>
  <c r="K533" i="58"/>
  <c r="K534" i="58"/>
  <c r="K535" i="58"/>
  <c r="K536" i="58"/>
  <c r="K537" i="58"/>
  <c r="K538" i="58"/>
  <c r="K539" i="58"/>
  <c r="K540" i="58"/>
  <c r="K541" i="58"/>
  <c r="K542" i="58"/>
  <c r="K543" i="58"/>
  <c r="K544" i="58"/>
  <c r="K545" i="58"/>
  <c r="K546" i="58"/>
  <c r="K547" i="58"/>
  <c r="K548" i="58"/>
  <c r="K549" i="58"/>
  <c r="K550" i="58"/>
  <c r="K551" i="58"/>
  <c r="K552" i="58"/>
  <c r="K553" i="58"/>
  <c r="K554" i="58"/>
  <c r="K555" i="58"/>
  <c r="K556" i="58"/>
  <c r="K557" i="58"/>
  <c r="K558" i="58"/>
  <c r="K559" i="58"/>
  <c r="K560" i="58"/>
  <c r="K561" i="58"/>
  <c r="K562" i="58"/>
  <c r="K563" i="58"/>
  <c r="K564" i="58"/>
  <c r="K565" i="58"/>
  <c r="K566" i="58"/>
  <c r="K567" i="58"/>
  <c r="K568" i="58"/>
  <c r="K569" i="58"/>
  <c r="K570" i="58"/>
  <c r="K571" i="58"/>
  <c r="K572" i="58"/>
  <c r="K573" i="58"/>
  <c r="K574" i="58"/>
  <c r="K575" i="58"/>
  <c r="K576" i="58"/>
  <c r="K577" i="58"/>
  <c r="K578" i="58"/>
  <c r="K579" i="58"/>
  <c r="K580" i="58"/>
  <c r="K581" i="58"/>
  <c r="K582" i="58"/>
  <c r="K583" i="58"/>
  <c r="K584" i="58"/>
  <c r="K585" i="58"/>
  <c r="K586" i="58"/>
  <c r="K587" i="58"/>
  <c r="K588" i="58"/>
  <c r="K589" i="58"/>
  <c r="K590" i="58"/>
  <c r="K591" i="58"/>
  <c r="K592" i="58"/>
  <c r="K593" i="58"/>
  <c r="K594" i="58"/>
  <c r="K595" i="58"/>
  <c r="K596" i="58"/>
  <c r="K597" i="58"/>
  <c r="K598" i="58"/>
  <c r="K599" i="58"/>
  <c r="K600" i="58"/>
  <c r="K601" i="58"/>
  <c r="K602" i="58"/>
  <c r="K603" i="58"/>
  <c r="K604" i="58"/>
  <c r="K605" i="58"/>
  <c r="K606" i="58"/>
  <c r="K607" i="58"/>
  <c r="K608" i="58"/>
  <c r="K609" i="58"/>
  <c r="K610" i="58"/>
  <c r="K611" i="58"/>
  <c r="K612" i="58"/>
  <c r="K613" i="58"/>
  <c r="K614" i="58"/>
  <c r="K615" i="58"/>
  <c r="K616" i="58"/>
  <c r="K617" i="58"/>
  <c r="K618" i="58"/>
  <c r="K619" i="58"/>
  <c r="K620" i="58"/>
  <c r="K621" i="58"/>
  <c r="K622" i="58"/>
  <c r="K623" i="58"/>
  <c r="K624" i="58"/>
  <c r="K625" i="58"/>
  <c r="K626" i="58"/>
  <c r="K627" i="58"/>
  <c r="K628" i="58"/>
  <c r="K629" i="58"/>
  <c r="K630" i="58"/>
  <c r="K631" i="58"/>
  <c r="K632" i="58"/>
  <c r="K633" i="58"/>
  <c r="K634" i="58"/>
  <c r="K635" i="58"/>
  <c r="K636" i="58"/>
  <c r="K637" i="58"/>
  <c r="K638" i="58"/>
  <c r="K639" i="58"/>
  <c r="K640" i="58"/>
  <c r="K641" i="58"/>
  <c r="K642" i="58"/>
  <c r="K643" i="58"/>
  <c r="K644" i="58"/>
  <c r="K645" i="58"/>
  <c r="K646" i="58"/>
  <c r="K647" i="58"/>
  <c r="K648" i="58"/>
  <c r="K649" i="58"/>
  <c r="K650" i="58"/>
  <c r="K651" i="58"/>
  <c r="K652" i="58"/>
  <c r="K653" i="58"/>
  <c r="K654" i="58"/>
  <c r="K655" i="58"/>
  <c r="K656" i="58"/>
  <c r="K657" i="58"/>
  <c r="K658" i="58"/>
  <c r="K659" i="58"/>
  <c r="K660" i="58"/>
  <c r="K661" i="58"/>
  <c r="K662" i="58"/>
  <c r="K663" i="58"/>
  <c r="K664" i="58"/>
  <c r="K665" i="58"/>
  <c r="K666" i="58"/>
  <c r="K667" i="58"/>
  <c r="K668" i="58"/>
  <c r="K669" i="58"/>
  <c r="K670" i="58"/>
  <c r="K671" i="58"/>
  <c r="K672" i="58"/>
  <c r="K673" i="58"/>
  <c r="K674" i="58"/>
  <c r="K675" i="58"/>
  <c r="K676" i="58"/>
  <c r="K677" i="58"/>
  <c r="K678" i="58"/>
  <c r="K679" i="58"/>
  <c r="K680" i="58"/>
  <c r="K681" i="58"/>
  <c r="K682" i="58"/>
  <c r="K683" i="58"/>
  <c r="K684" i="58"/>
  <c r="K685" i="58"/>
  <c r="K686" i="58"/>
  <c r="K687" i="58"/>
  <c r="K688" i="58"/>
  <c r="K689" i="58"/>
  <c r="K690" i="58"/>
  <c r="K691" i="58"/>
  <c r="K692" i="58"/>
  <c r="K693" i="58"/>
  <c r="K694" i="58"/>
  <c r="K695" i="58"/>
  <c r="K696" i="58"/>
  <c r="K697" i="58"/>
  <c r="K698" i="58"/>
  <c r="K699" i="58"/>
  <c r="K700" i="58"/>
  <c r="K701" i="58"/>
  <c r="K702" i="58"/>
  <c r="K703" i="58"/>
  <c r="K704" i="58"/>
  <c r="K705" i="58"/>
  <c r="K706" i="58"/>
  <c r="K707" i="58"/>
  <c r="K708" i="58"/>
  <c r="K709" i="58"/>
  <c r="K710" i="58"/>
  <c r="K711" i="58"/>
  <c r="K712" i="58"/>
  <c r="K713" i="58"/>
  <c r="K714" i="58"/>
  <c r="K715" i="58"/>
  <c r="K716" i="58"/>
  <c r="K717" i="58"/>
  <c r="K718" i="58"/>
  <c r="K719" i="58"/>
  <c r="K720" i="58"/>
  <c r="K721" i="58"/>
  <c r="K722" i="58"/>
  <c r="K723" i="58"/>
  <c r="K724" i="58"/>
  <c r="K725" i="58"/>
  <c r="K726" i="58"/>
  <c r="K727" i="58"/>
  <c r="K728" i="58"/>
  <c r="K729" i="58"/>
  <c r="K730" i="58"/>
  <c r="K731" i="58"/>
  <c r="K732" i="58"/>
  <c r="K733" i="58"/>
  <c r="K734" i="58"/>
  <c r="K735" i="58"/>
  <c r="K736" i="58"/>
  <c r="K737" i="58"/>
  <c r="K738" i="58"/>
  <c r="K739" i="58"/>
  <c r="K740" i="58"/>
  <c r="K741" i="58"/>
  <c r="K742" i="58"/>
  <c r="K743" i="58"/>
  <c r="K744" i="58"/>
  <c r="K745" i="58"/>
  <c r="K746" i="58"/>
  <c r="K747" i="58"/>
  <c r="K748" i="58"/>
  <c r="K749" i="58"/>
  <c r="K750" i="58"/>
  <c r="K751" i="58"/>
  <c r="K752" i="58"/>
  <c r="K753" i="58"/>
  <c r="K754" i="58"/>
  <c r="K755" i="58"/>
  <c r="K756" i="58"/>
  <c r="K757" i="58"/>
  <c r="K758" i="58"/>
  <c r="K759" i="58"/>
  <c r="K760" i="58"/>
  <c r="K761" i="58"/>
  <c r="K762" i="58"/>
  <c r="K763" i="58"/>
  <c r="K764" i="58"/>
  <c r="K765" i="58"/>
  <c r="K766" i="58"/>
  <c r="K767" i="58"/>
  <c r="K768" i="58"/>
  <c r="K769" i="58"/>
  <c r="K770" i="58"/>
  <c r="K771" i="58"/>
  <c r="K772" i="58"/>
  <c r="K773" i="58"/>
  <c r="K774" i="58"/>
  <c r="K775" i="58"/>
  <c r="K776" i="58"/>
  <c r="K777" i="58"/>
  <c r="K778" i="58"/>
  <c r="K779" i="58"/>
  <c r="K780" i="58"/>
  <c r="K781" i="58"/>
  <c r="K782" i="58"/>
  <c r="K783" i="58"/>
  <c r="K784" i="58"/>
  <c r="K785" i="58"/>
  <c r="K786" i="58"/>
  <c r="K787" i="58"/>
  <c r="K788" i="58"/>
  <c r="K789" i="58"/>
  <c r="K790" i="58"/>
  <c r="K791" i="58"/>
  <c r="K792" i="58"/>
  <c r="K793" i="58"/>
  <c r="K794" i="58"/>
  <c r="K795" i="58"/>
  <c r="K796" i="58"/>
  <c r="K797" i="58"/>
  <c r="K798" i="58"/>
  <c r="K799" i="58"/>
  <c r="K800" i="58"/>
  <c r="K801" i="58"/>
  <c r="K802" i="58"/>
  <c r="K803" i="58"/>
  <c r="K804" i="58"/>
  <c r="K805" i="58"/>
  <c r="K806" i="58"/>
  <c r="K807" i="58"/>
  <c r="K808" i="58"/>
  <c r="K809" i="58"/>
  <c r="K810" i="58"/>
  <c r="K811" i="58"/>
  <c r="K812" i="58"/>
  <c r="K813" i="58"/>
  <c r="K814" i="58"/>
  <c r="K815" i="58"/>
  <c r="K816" i="58"/>
  <c r="K817" i="58"/>
  <c r="K818" i="58"/>
  <c r="K819" i="58"/>
  <c r="K820" i="58"/>
  <c r="K821" i="58"/>
  <c r="K822" i="58"/>
  <c r="K823" i="58"/>
  <c r="K824" i="58"/>
  <c r="K825" i="58"/>
  <c r="K826" i="58"/>
  <c r="K827" i="58"/>
  <c r="K828" i="58"/>
  <c r="K829" i="58"/>
  <c r="K830" i="58"/>
  <c r="K831" i="58"/>
  <c r="K832" i="58"/>
  <c r="K833" i="58"/>
  <c r="K834" i="58"/>
  <c r="K835" i="58"/>
  <c r="K836" i="58"/>
  <c r="K837" i="58"/>
  <c r="K838" i="58"/>
  <c r="K839" i="58"/>
  <c r="K840" i="58"/>
  <c r="K841" i="58"/>
  <c r="K842" i="58"/>
  <c r="K843" i="58"/>
  <c r="K844" i="58"/>
  <c r="K845" i="58"/>
  <c r="K846" i="58"/>
  <c r="K847" i="58"/>
  <c r="K848" i="58"/>
  <c r="K849" i="58"/>
  <c r="K850" i="58"/>
  <c r="K851" i="58"/>
  <c r="K852" i="58"/>
  <c r="K853" i="58"/>
  <c r="K854" i="58"/>
  <c r="K855" i="58"/>
  <c r="K856" i="58"/>
  <c r="K857" i="58"/>
  <c r="K858" i="58"/>
  <c r="K859" i="58"/>
  <c r="K860" i="58"/>
  <c r="K861" i="58"/>
  <c r="K862" i="58"/>
  <c r="K863" i="58"/>
  <c r="K864" i="58"/>
  <c r="K865" i="58"/>
  <c r="K866" i="58"/>
  <c r="K867" i="58"/>
  <c r="K868" i="58"/>
  <c r="K869" i="58"/>
  <c r="K870" i="58"/>
  <c r="K871" i="58"/>
  <c r="K872" i="58"/>
  <c r="K873" i="58"/>
  <c r="K874" i="58"/>
  <c r="K875" i="58"/>
  <c r="K876" i="58"/>
  <c r="K877" i="58"/>
  <c r="K878" i="58"/>
  <c r="K879" i="58"/>
  <c r="K880" i="58"/>
  <c r="K881" i="58"/>
  <c r="K882" i="58"/>
  <c r="K883" i="58"/>
  <c r="K884" i="58"/>
  <c r="K885" i="58"/>
  <c r="K886" i="58"/>
  <c r="K887" i="58"/>
  <c r="K888" i="58"/>
  <c r="K889" i="58"/>
  <c r="K890" i="58"/>
  <c r="K891" i="58"/>
  <c r="K892" i="58"/>
  <c r="K893" i="58"/>
  <c r="K894" i="58"/>
  <c r="K895" i="58"/>
  <c r="K896" i="58"/>
  <c r="K897" i="58"/>
  <c r="K898" i="58"/>
  <c r="K899" i="58"/>
  <c r="K900" i="58"/>
  <c r="K901" i="58"/>
  <c r="K902" i="58"/>
  <c r="K903" i="58"/>
  <c r="K904" i="58"/>
  <c r="K905" i="58"/>
  <c r="K906" i="58"/>
  <c r="K907" i="58"/>
  <c r="K908" i="58"/>
  <c r="K909" i="58"/>
  <c r="K910" i="58"/>
  <c r="K911" i="58"/>
  <c r="K912" i="58"/>
  <c r="K913" i="58"/>
  <c r="K914" i="58"/>
  <c r="K915" i="58"/>
  <c r="K916" i="58"/>
  <c r="K917" i="58"/>
  <c r="K918" i="58"/>
  <c r="K919" i="58"/>
  <c r="K920" i="58"/>
  <c r="K921" i="58"/>
  <c r="K922" i="58"/>
  <c r="K923" i="58"/>
  <c r="K924" i="58"/>
  <c r="K925" i="58"/>
  <c r="K926" i="58"/>
  <c r="K927" i="58"/>
  <c r="K928" i="58"/>
  <c r="K929" i="58"/>
  <c r="K930" i="58"/>
  <c r="K931" i="58"/>
  <c r="K932" i="58"/>
  <c r="K933" i="58"/>
  <c r="K934" i="58"/>
  <c r="K935" i="58"/>
  <c r="K936" i="58"/>
  <c r="K937" i="58"/>
  <c r="K938" i="58"/>
  <c r="K939" i="58"/>
  <c r="K940" i="58"/>
  <c r="K941" i="58"/>
  <c r="K942" i="58"/>
  <c r="K943" i="58"/>
  <c r="K944" i="58"/>
  <c r="K945" i="58"/>
  <c r="K946" i="58"/>
  <c r="K947" i="58"/>
  <c r="K948" i="58"/>
  <c r="K949" i="58"/>
  <c r="K950" i="58"/>
  <c r="K951" i="58"/>
  <c r="K952" i="58"/>
  <c r="K953" i="58"/>
  <c r="K954" i="58"/>
  <c r="K955" i="58"/>
  <c r="K956" i="58"/>
  <c r="K957" i="58"/>
  <c r="K958" i="58"/>
  <c r="K959" i="58"/>
  <c r="K960" i="58"/>
  <c r="K961" i="58"/>
  <c r="K962" i="58"/>
  <c r="K963" i="58"/>
  <c r="K964" i="58"/>
  <c r="K965" i="58"/>
  <c r="K966" i="58"/>
  <c r="K967" i="58"/>
  <c r="K968" i="58"/>
  <c r="K969" i="58"/>
  <c r="K970" i="58"/>
  <c r="K971" i="58"/>
  <c r="K972" i="58"/>
  <c r="K973" i="58"/>
  <c r="K974" i="58"/>
  <c r="K975" i="58"/>
  <c r="K976" i="58"/>
  <c r="K977" i="58"/>
  <c r="K978" i="58"/>
  <c r="K979" i="58"/>
  <c r="K980" i="58"/>
  <c r="K981" i="58"/>
  <c r="K982" i="58"/>
  <c r="K983" i="58"/>
  <c r="K984" i="58"/>
  <c r="K985" i="58"/>
  <c r="K986" i="58"/>
  <c r="K987" i="58"/>
  <c r="K988" i="58"/>
  <c r="K989" i="58"/>
  <c r="K1015" i="58"/>
  <c r="K1016" i="58"/>
  <c r="K1017" i="58"/>
  <c r="K1018" i="58"/>
  <c r="K1019" i="58"/>
  <c r="K1020" i="58"/>
  <c r="K1021" i="58"/>
  <c r="K1022" i="58"/>
  <c r="M7" i="58"/>
  <c r="M8" i="58"/>
  <c r="M9" i="58"/>
  <c r="M10" i="58"/>
  <c r="M11" i="58"/>
  <c r="M12" i="58"/>
  <c r="M13" i="58"/>
  <c r="M14" i="58"/>
  <c r="M15" i="58"/>
  <c r="M16" i="58"/>
  <c r="M17" i="58"/>
  <c r="M18" i="58"/>
  <c r="M19" i="58"/>
  <c r="M20" i="58"/>
  <c r="M21" i="58"/>
  <c r="M22" i="58"/>
  <c r="M23" i="58"/>
  <c r="M24" i="58"/>
  <c r="M25" i="58"/>
  <c r="M26" i="58"/>
  <c r="M27" i="58"/>
  <c r="M28" i="58"/>
  <c r="M29" i="58"/>
  <c r="M30" i="58"/>
  <c r="M31" i="58"/>
  <c r="M32" i="58"/>
  <c r="M33" i="58"/>
  <c r="M34" i="58"/>
  <c r="M35" i="58"/>
  <c r="M36" i="58"/>
  <c r="M37" i="58"/>
  <c r="M38" i="58"/>
  <c r="M39" i="58"/>
  <c r="M40" i="58"/>
  <c r="M41" i="58"/>
  <c r="M42" i="58"/>
  <c r="M43" i="58"/>
  <c r="M44" i="58"/>
  <c r="M45" i="58"/>
  <c r="M46" i="58"/>
  <c r="M47" i="58"/>
  <c r="M48" i="58"/>
  <c r="M49" i="58"/>
  <c r="M50" i="58"/>
  <c r="M51" i="58"/>
  <c r="M52" i="58"/>
  <c r="M53" i="58"/>
  <c r="M54" i="58"/>
  <c r="M55" i="58"/>
  <c r="M56" i="58"/>
  <c r="M57" i="58"/>
  <c r="M58" i="58"/>
  <c r="M59" i="58"/>
  <c r="M60" i="58"/>
  <c r="M61" i="58"/>
  <c r="M62" i="58"/>
  <c r="M63" i="58"/>
  <c r="M64" i="58"/>
  <c r="M65" i="58"/>
  <c r="M66" i="58"/>
  <c r="M67" i="58"/>
  <c r="M68" i="58"/>
  <c r="M69" i="58"/>
  <c r="M70" i="58"/>
  <c r="M71" i="58"/>
  <c r="M72" i="58"/>
  <c r="M73" i="58"/>
  <c r="M74" i="58"/>
  <c r="M75" i="58"/>
  <c r="M76" i="58"/>
  <c r="M77" i="58"/>
  <c r="M78" i="58"/>
  <c r="M79" i="58"/>
  <c r="M80" i="58"/>
  <c r="M81" i="58"/>
  <c r="M82" i="58"/>
  <c r="M83" i="58"/>
  <c r="M84" i="58"/>
  <c r="M85" i="58"/>
  <c r="M86" i="58"/>
  <c r="M87" i="58"/>
  <c r="M88" i="58"/>
  <c r="M89" i="58"/>
  <c r="M90" i="58"/>
  <c r="M91" i="58"/>
  <c r="M92" i="58"/>
  <c r="M93" i="58"/>
  <c r="M94" i="58"/>
  <c r="M95" i="58"/>
  <c r="M96" i="58"/>
  <c r="M97" i="58"/>
  <c r="M98" i="58"/>
  <c r="M99" i="58"/>
  <c r="M100" i="58"/>
  <c r="M101" i="58"/>
  <c r="M102" i="58"/>
  <c r="M103" i="58"/>
  <c r="M104" i="58"/>
  <c r="M105" i="58"/>
  <c r="M106" i="58"/>
  <c r="M107" i="58"/>
  <c r="M108" i="58"/>
  <c r="M109" i="58"/>
  <c r="M110" i="58"/>
  <c r="M111" i="58"/>
  <c r="M112" i="58"/>
  <c r="M113" i="58"/>
  <c r="M114" i="58"/>
  <c r="M115" i="58"/>
  <c r="M116" i="58"/>
  <c r="M117" i="58"/>
  <c r="M118" i="58"/>
  <c r="M119" i="58"/>
  <c r="M120" i="58"/>
  <c r="M121" i="58"/>
  <c r="M122" i="58"/>
  <c r="M123" i="58"/>
  <c r="M124" i="58"/>
  <c r="M125" i="58"/>
  <c r="M126" i="58"/>
  <c r="M127" i="58"/>
  <c r="M128" i="58"/>
  <c r="M129" i="58"/>
  <c r="M130" i="58"/>
  <c r="M131" i="58"/>
  <c r="M132" i="58"/>
  <c r="M133" i="58"/>
  <c r="M134" i="58"/>
  <c r="M135" i="58"/>
  <c r="M136" i="58"/>
  <c r="M137" i="58"/>
  <c r="M138" i="58"/>
  <c r="M139" i="58"/>
  <c r="M140" i="58"/>
  <c r="M141" i="58"/>
  <c r="M142" i="58"/>
  <c r="M143" i="58"/>
  <c r="M144" i="58"/>
  <c r="M145" i="58"/>
  <c r="M146" i="58"/>
  <c r="M147" i="58"/>
  <c r="M148" i="58"/>
  <c r="M149" i="58"/>
  <c r="M150" i="58"/>
  <c r="M151" i="58"/>
  <c r="M152" i="58"/>
  <c r="M153" i="58"/>
  <c r="M154" i="58"/>
  <c r="M155" i="58"/>
  <c r="M156" i="58"/>
  <c r="M157" i="58"/>
  <c r="M158" i="58"/>
  <c r="M159" i="58"/>
  <c r="M160" i="58"/>
  <c r="M161" i="58"/>
  <c r="M162" i="58"/>
  <c r="M163" i="58"/>
  <c r="M164" i="58"/>
  <c r="M165" i="58"/>
  <c r="M166" i="58"/>
  <c r="M167" i="58"/>
  <c r="M168" i="58"/>
  <c r="M169" i="58"/>
  <c r="M170" i="58"/>
  <c r="M171" i="58"/>
  <c r="M172" i="58"/>
  <c r="M173" i="58"/>
  <c r="M174" i="58"/>
  <c r="M175" i="58"/>
  <c r="M176" i="58"/>
  <c r="M177" i="58"/>
  <c r="M178" i="58"/>
  <c r="M179" i="58"/>
  <c r="M180" i="58"/>
  <c r="M181" i="58"/>
  <c r="M182" i="58"/>
  <c r="M183" i="58"/>
  <c r="M184" i="58"/>
  <c r="M185" i="58"/>
  <c r="M186" i="58"/>
  <c r="M187" i="58"/>
  <c r="M188" i="58"/>
  <c r="M189" i="58"/>
  <c r="M190" i="58"/>
  <c r="M191" i="58"/>
  <c r="M192" i="58"/>
  <c r="M193" i="58"/>
  <c r="M194" i="58"/>
  <c r="M195" i="58"/>
  <c r="M196" i="58"/>
  <c r="M197" i="58"/>
  <c r="M198" i="58"/>
  <c r="M199" i="58"/>
  <c r="M200" i="58"/>
  <c r="M201" i="58"/>
  <c r="M202" i="58"/>
  <c r="M203" i="58"/>
  <c r="M204" i="58"/>
  <c r="M205" i="58"/>
  <c r="M206" i="58"/>
  <c r="M207" i="58"/>
  <c r="M208" i="58"/>
  <c r="M209" i="58"/>
  <c r="M210" i="58"/>
  <c r="M211" i="58"/>
  <c r="M212" i="58"/>
  <c r="M213" i="58"/>
  <c r="M214" i="58"/>
  <c r="M215" i="58"/>
  <c r="M216" i="58"/>
  <c r="M217" i="58"/>
  <c r="M218" i="58"/>
  <c r="M219" i="58"/>
  <c r="M220" i="58"/>
  <c r="M221" i="58"/>
  <c r="M222" i="58"/>
  <c r="M223" i="58"/>
  <c r="M224" i="58"/>
  <c r="M225" i="58"/>
  <c r="M226" i="58"/>
  <c r="M227" i="58"/>
  <c r="M228" i="58"/>
  <c r="M229" i="58"/>
  <c r="M230" i="58"/>
  <c r="M231" i="58"/>
  <c r="M232" i="58"/>
  <c r="M233" i="58"/>
  <c r="M234" i="58"/>
  <c r="M235" i="58"/>
  <c r="M236" i="58"/>
  <c r="M237" i="58"/>
  <c r="M238" i="58"/>
  <c r="M239" i="58"/>
  <c r="M240" i="58"/>
  <c r="M241" i="58"/>
  <c r="M242" i="58"/>
  <c r="M243" i="58"/>
  <c r="M244" i="58"/>
  <c r="M245" i="58"/>
  <c r="M246" i="58"/>
  <c r="M247" i="58"/>
  <c r="M248" i="58"/>
  <c r="M249" i="58"/>
  <c r="M250" i="58"/>
  <c r="M251" i="58"/>
  <c r="M252" i="58"/>
  <c r="M253" i="58"/>
  <c r="M254" i="58"/>
  <c r="M255" i="58"/>
  <c r="M256" i="58"/>
  <c r="M257" i="58"/>
  <c r="M258" i="58"/>
  <c r="M259" i="58"/>
  <c r="M260" i="58"/>
  <c r="M261" i="58"/>
  <c r="M262" i="58"/>
  <c r="M263" i="58"/>
  <c r="M264" i="58"/>
  <c r="M265" i="58"/>
  <c r="M266" i="58"/>
  <c r="M267" i="58"/>
  <c r="M268" i="58"/>
  <c r="M269" i="58"/>
  <c r="M270" i="58"/>
  <c r="M271" i="58"/>
  <c r="M272" i="58"/>
  <c r="M273" i="58"/>
  <c r="M274" i="58"/>
  <c r="M275" i="58"/>
  <c r="M276" i="58"/>
  <c r="M277" i="58"/>
  <c r="M278" i="58"/>
  <c r="M279" i="58"/>
  <c r="M280" i="58"/>
  <c r="M281" i="58"/>
  <c r="M282" i="58"/>
  <c r="M283" i="58"/>
  <c r="M284" i="58"/>
  <c r="M285" i="58"/>
  <c r="M286" i="58"/>
  <c r="M287" i="58"/>
  <c r="M288" i="58"/>
  <c r="M289" i="58"/>
  <c r="M290" i="58"/>
  <c r="M291" i="58"/>
  <c r="M292" i="58"/>
  <c r="M293" i="58"/>
  <c r="M294" i="58"/>
  <c r="M295" i="58"/>
  <c r="M296" i="58"/>
  <c r="M297" i="58"/>
  <c r="M298" i="58"/>
  <c r="M299" i="58"/>
  <c r="M300" i="58"/>
  <c r="M301" i="58"/>
  <c r="M302" i="58"/>
  <c r="M303" i="58"/>
  <c r="M304" i="58"/>
  <c r="M305" i="58"/>
  <c r="M306" i="58"/>
  <c r="M307" i="58"/>
  <c r="M308" i="58"/>
  <c r="M309" i="58"/>
  <c r="M310" i="58"/>
  <c r="M311" i="58"/>
  <c r="M312" i="58"/>
  <c r="M313" i="58"/>
  <c r="M314" i="58"/>
  <c r="M315" i="58"/>
  <c r="M316" i="58"/>
  <c r="M317" i="58"/>
  <c r="M318" i="58"/>
  <c r="M319" i="58"/>
  <c r="M320" i="58"/>
  <c r="M321" i="58"/>
  <c r="M322" i="58"/>
  <c r="M323" i="58"/>
  <c r="M324" i="58"/>
  <c r="M325" i="58"/>
  <c r="M326" i="58"/>
  <c r="M327" i="58"/>
  <c r="M328" i="58"/>
  <c r="M329" i="58"/>
  <c r="M330" i="58"/>
  <c r="M331" i="58"/>
  <c r="M332" i="58"/>
  <c r="M333" i="58"/>
  <c r="M334" i="58"/>
  <c r="M335" i="58"/>
  <c r="M336" i="58"/>
  <c r="M337" i="58"/>
  <c r="M338" i="58"/>
  <c r="M339" i="58"/>
  <c r="M340" i="58"/>
  <c r="M341" i="58"/>
  <c r="M342" i="58"/>
  <c r="M343" i="58"/>
  <c r="M344" i="58"/>
  <c r="M345" i="58"/>
  <c r="M346" i="58"/>
  <c r="M347" i="58"/>
  <c r="M348" i="58"/>
  <c r="M349" i="58"/>
  <c r="M350" i="58"/>
  <c r="M351" i="58"/>
  <c r="M352" i="58"/>
  <c r="M353" i="58"/>
  <c r="M354" i="58"/>
  <c r="M355" i="58"/>
  <c r="M356" i="58"/>
  <c r="M357" i="58"/>
  <c r="M358" i="58"/>
  <c r="M359" i="58"/>
  <c r="M360" i="58"/>
  <c r="M361" i="58"/>
  <c r="M362" i="58"/>
  <c r="M363" i="58"/>
  <c r="M364" i="58"/>
  <c r="M365" i="58"/>
  <c r="M366" i="58"/>
  <c r="M367" i="58"/>
  <c r="M368" i="58"/>
  <c r="M369" i="58"/>
  <c r="M370" i="58"/>
  <c r="M371" i="58"/>
  <c r="M372" i="58"/>
  <c r="M373" i="58"/>
  <c r="M374" i="58"/>
  <c r="M375" i="58"/>
  <c r="M376" i="58"/>
  <c r="M377" i="58"/>
  <c r="M378" i="58"/>
  <c r="M379" i="58"/>
  <c r="M380" i="58"/>
  <c r="M381" i="58"/>
  <c r="M382" i="58"/>
  <c r="M383" i="58"/>
  <c r="M384" i="58"/>
  <c r="M385" i="58"/>
  <c r="M386" i="58"/>
  <c r="M387" i="58"/>
  <c r="M388" i="58"/>
  <c r="M389" i="58"/>
  <c r="M390" i="58"/>
  <c r="M391" i="58"/>
  <c r="M392" i="58"/>
  <c r="M393" i="58"/>
  <c r="M394" i="58"/>
  <c r="M395" i="58"/>
  <c r="M396" i="58"/>
  <c r="M397" i="58"/>
  <c r="M398" i="58"/>
  <c r="M399" i="58"/>
  <c r="M400" i="58"/>
  <c r="M401" i="58"/>
  <c r="M402" i="58"/>
  <c r="M403" i="58"/>
  <c r="M404" i="58"/>
  <c r="M405" i="58"/>
  <c r="M406" i="58"/>
  <c r="M407" i="58"/>
  <c r="M408" i="58"/>
  <c r="M409" i="58"/>
  <c r="M410" i="58"/>
  <c r="M411" i="58"/>
  <c r="M412" i="58"/>
  <c r="M413" i="58"/>
  <c r="M414" i="58"/>
  <c r="M415" i="58"/>
  <c r="M416" i="58"/>
  <c r="M417" i="58"/>
  <c r="M418" i="58"/>
  <c r="M419" i="58"/>
  <c r="M420" i="58"/>
  <c r="M421" i="58"/>
  <c r="M422" i="58"/>
  <c r="M423" i="58"/>
  <c r="M424" i="58"/>
  <c r="M425" i="58"/>
  <c r="M426" i="58"/>
  <c r="M427" i="58"/>
  <c r="M428" i="58"/>
  <c r="M429" i="58"/>
  <c r="M430" i="58"/>
  <c r="M431" i="58"/>
  <c r="M432" i="58"/>
  <c r="M433" i="58"/>
  <c r="M434" i="58"/>
  <c r="M435" i="58"/>
  <c r="M436" i="58"/>
  <c r="M437" i="58"/>
  <c r="M438" i="58"/>
  <c r="M439" i="58"/>
  <c r="M440" i="58"/>
  <c r="M441" i="58"/>
  <c r="M442" i="58"/>
  <c r="M443" i="58"/>
  <c r="M444" i="58"/>
  <c r="M445" i="58"/>
  <c r="M446" i="58"/>
  <c r="M447" i="58"/>
  <c r="M448" i="58"/>
  <c r="M449" i="58"/>
  <c r="M450" i="58"/>
  <c r="M451" i="58"/>
  <c r="M452" i="58"/>
  <c r="M453" i="58"/>
  <c r="M454" i="58"/>
  <c r="M455" i="58"/>
  <c r="M456" i="58"/>
  <c r="M457" i="58"/>
  <c r="M458" i="58"/>
  <c r="M459" i="58"/>
  <c r="M460" i="58"/>
  <c r="M461" i="58"/>
  <c r="M462" i="58"/>
  <c r="M463" i="58"/>
  <c r="M464" i="58"/>
  <c r="M465" i="58"/>
  <c r="M466" i="58"/>
  <c r="M467" i="58"/>
  <c r="M468" i="58"/>
  <c r="M469" i="58"/>
  <c r="M470" i="58"/>
  <c r="M471" i="58"/>
  <c r="M472" i="58"/>
  <c r="M473" i="58"/>
  <c r="M474" i="58"/>
  <c r="M475" i="58"/>
  <c r="M476" i="58"/>
  <c r="M477" i="58"/>
  <c r="M478" i="58"/>
  <c r="M479" i="58"/>
  <c r="M480" i="58"/>
  <c r="M481" i="58"/>
  <c r="M482" i="58"/>
  <c r="M483" i="58"/>
  <c r="M484" i="58"/>
  <c r="M485" i="58"/>
  <c r="M486" i="58"/>
  <c r="M487" i="58"/>
  <c r="M488" i="58"/>
  <c r="M489" i="58"/>
  <c r="M490" i="58"/>
  <c r="M491" i="58"/>
  <c r="M492" i="58"/>
  <c r="M493" i="58"/>
  <c r="M494" i="58"/>
  <c r="M495" i="58"/>
  <c r="M496" i="58"/>
  <c r="M497" i="58"/>
  <c r="M498" i="58"/>
  <c r="M499" i="58"/>
  <c r="M500" i="58"/>
  <c r="M501" i="58"/>
  <c r="M502" i="58"/>
  <c r="M503" i="58"/>
  <c r="M504" i="58"/>
  <c r="M505" i="58"/>
  <c r="M506" i="58"/>
  <c r="M507" i="58"/>
  <c r="M508" i="58"/>
  <c r="M509" i="58"/>
  <c r="M510" i="58"/>
  <c r="M511" i="58"/>
  <c r="M512" i="58"/>
  <c r="M513" i="58"/>
  <c r="M514" i="58"/>
  <c r="M515" i="58"/>
  <c r="M516" i="58"/>
  <c r="M517" i="58"/>
  <c r="M518" i="58"/>
  <c r="M519" i="58"/>
  <c r="M520" i="58"/>
  <c r="M521" i="58"/>
  <c r="M522" i="58"/>
  <c r="M523" i="58"/>
  <c r="M524" i="58"/>
  <c r="M525" i="58"/>
  <c r="M526" i="58"/>
  <c r="M527" i="58"/>
  <c r="M528" i="58"/>
  <c r="M529" i="58"/>
  <c r="M530" i="58"/>
  <c r="M531" i="58"/>
  <c r="M532" i="58"/>
  <c r="M533" i="58"/>
  <c r="M534" i="58"/>
  <c r="M535" i="58"/>
  <c r="M536" i="58"/>
  <c r="M537" i="58"/>
  <c r="M538" i="58"/>
  <c r="M539" i="58"/>
  <c r="M540" i="58"/>
  <c r="M541" i="58"/>
  <c r="M542" i="58"/>
  <c r="M543" i="58"/>
  <c r="M544" i="58"/>
  <c r="M545" i="58"/>
  <c r="M546" i="58"/>
  <c r="M547" i="58"/>
  <c r="M548" i="58"/>
  <c r="M549" i="58"/>
  <c r="M550" i="58"/>
  <c r="M551" i="58"/>
  <c r="M552" i="58"/>
  <c r="M553" i="58"/>
  <c r="M554" i="58"/>
  <c r="M555" i="58"/>
  <c r="M556" i="58"/>
  <c r="M557" i="58"/>
  <c r="M558" i="58"/>
  <c r="M559" i="58"/>
  <c r="M560" i="58"/>
  <c r="M561" i="58"/>
  <c r="M562" i="58"/>
  <c r="M563" i="58"/>
  <c r="M564" i="58"/>
  <c r="M565" i="58"/>
  <c r="M566" i="58"/>
  <c r="M567" i="58"/>
  <c r="M568" i="58"/>
  <c r="M569" i="58"/>
  <c r="M570" i="58"/>
  <c r="M571" i="58"/>
  <c r="M572" i="58"/>
  <c r="M573" i="58"/>
  <c r="M574" i="58"/>
  <c r="M575" i="58"/>
  <c r="M576" i="58"/>
  <c r="M577" i="58"/>
  <c r="M578" i="58"/>
  <c r="M579" i="58"/>
  <c r="M580" i="58"/>
  <c r="M581" i="58"/>
  <c r="M582" i="58"/>
  <c r="M583" i="58"/>
  <c r="M584" i="58"/>
  <c r="M585" i="58"/>
  <c r="M586" i="58"/>
  <c r="M587" i="58"/>
  <c r="M588" i="58"/>
  <c r="M589" i="58"/>
  <c r="M590" i="58"/>
  <c r="M591" i="58"/>
  <c r="M592" i="58"/>
  <c r="M593" i="58"/>
  <c r="M594" i="58"/>
  <c r="M595" i="58"/>
  <c r="M596" i="58"/>
  <c r="M597" i="58"/>
  <c r="M598" i="58"/>
  <c r="M599" i="58"/>
  <c r="M600" i="58"/>
  <c r="M601" i="58"/>
  <c r="M602" i="58"/>
  <c r="M603" i="58"/>
  <c r="M604" i="58"/>
  <c r="M605" i="58"/>
  <c r="M606" i="58"/>
  <c r="M607" i="58"/>
  <c r="M608" i="58"/>
  <c r="M609" i="58"/>
  <c r="M610" i="58"/>
  <c r="M611" i="58"/>
  <c r="M612" i="58"/>
  <c r="M613" i="58"/>
  <c r="M614" i="58"/>
  <c r="M615" i="58"/>
  <c r="M616" i="58"/>
  <c r="M617" i="58"/>
  <c r="M618" i="58"/>
  <c r="M619" i="58"/>
  <c r="M620" i="58"/>
  <c r="M621" i="58"/>
  <c r="M622" i="58"/>
  <c r="M623" i="58"/>
  <c r="M624" i="58"/>
  <c r="M625" i="58"/>
  <c r="M626" i="58"/>
  <c r="M627" i="58"/>
  <c r="M628" i="58"/>
  <c r="M629" i="58"/>
  <c r="M630" i="58"/>
  <c r="M631" i="58"/>
  <c r="M632" i="58"/>
  <c r="M633" i="58"/>
  <c r="M634" i="58"/>
  <c r="M635" i="58"/>
  <c r="M636" i="58"/>
  <c r="M637" i="58"/>
  <c r="M638" i="58"/>
  <c r="M639" i="58"/>
  <c r="M640" i="58"/>
  <c r="M641" i="58"/>
  <c r="M642" i="58"/>
  <c r="M643" i="58"/>
  <c r="M644" i="58"/>
  <c r="M645" i="58"/>
  <c r="M646" i="58"/>
  <c r="M647" i="58"/>
  <c r="M648" i="58"/>
  <c r="M649" i="58"/>
  <c r="M650" i="58"/>
  <c r="M651" i="58"/>
  <c r="M652" i="58"/>
  <c r="M653" i="58"/>
  <c r="M654" i="58"/>
  <c r="M655" i="58"/>
  <c r="M656" i="58"/>
  <c r="M657" i="58"/>
  <c r="M658" i="58"/>
  <c r="M659" i="58"/>
  <c r="M660" i="58"/>
  <c r="M661" i="58"/>
  <c r="M662" i="58"/>
  <c r="M663" i="58"/>
  <c r="M664" i="58"/>
  <c r="M665" i="58"/>
  <c r="M666" i="58"/>
  <c r="M667" i="58"/>
  <c r="M668" i="58"/>
  <c r="M669" i="58"/>
  <c r="M670" i="58"/>
  <c r="M671" i="58"/>
  <c r="M672" i="58"/>
  <c r="M673" i="58"/>
  <c r="M674" i="58"/>
  <c r="M675" i="58"/>
  <c r="M676" i="58"/>
  <c r="M677" i="58"/>
  <c r="M678" i="58"/>
  <c r="M679" i="58"/>
  <c r="M680" i="58"/>
  <c r="M681" i="58"/>
  <c r="M682" i="58"/>
  <c r="M683" i="58"/>
  <c r="M684" i="58"/>
  <c r="M685" i="58"/>
  <c r="M686" i="58"/>
  <c r="M687" i="58"/>
  <c r="M688" i="58"/>
  <c r="M689" i="58"/>
  <c r="M690" i="58"/>
  <c r="M691" i="58"/>
  <c r="M692" i="58"/>
  <c r="M693" i="58"/>
  <c r="M694" i="58"/>
  <c r="M695" i="58"/>
  <c r="M696" i="58"/>
  <c r="M697" i="58"/>
  <c r="M698" i="58"/>
  <c r="M699" i="58"/>
  <c r="M700" i="58"/>
  <c r="M701" i="58"/>
  <c r="M702" i="58"/>
  <c r="M703" i="58"/>
  <c r="M704" i="58"/>
  <c r="M705" i="58"/>
  <c r="M706" i="58"/>
  <c r="M707" i="58"/>
  <c r="M708" i="58"/>
  <c r="M709" i="58"/>
  <c r="M710" i="58"/>
  <c r="M711" i="58"/>
  <c r="M712" i="58"/>
  <c r="M713" i="58"/>
  <c r="M714" i="58"/>
  <c r="M715" i="58"/>
  <c r="M716" i="58"/>
  <c r="M717" i="58"/>
  <c r="M718" i="58"/>
  <c r="M719" i="58"/>
  <c r="M720" i="58"/>
  <c r="M721" i="58"/>
  <c r="M722" i="58"/>
  <c r="M723" i="58"/>
  <c r="M724" i="58"/>
  <c r="M725" i="58"/>
  <c r="M726" i="58"/>
  <c r="M727" i="58"/>
  <c r="M728" i="58"/>
  <c r="M729" i="58"/>
  <c r="M730" i="58"/>
  <c r="M731" i="58"/>
  <c r="M732" i="58"/>
  <c r="M733" i="58"/>
  <c r="M734" i="58"/>
  <c r="M735" i="58"/>
  <c r="M736" i="58"/>
  <c r="M737" i="58"/>
  <c r="M738" i="58"/>
  <c r="M739" i="58"/>
  <c r="M740" i="58"/>
  <c r="M741" i="58"/>
  <c r="M742" i="58"/>
  <c r="M743" i="58"/>
  <c r="M744" i="58"/>
  <c r="M745" i="58"/>
  <c r="M746" i="58"/>
  <c r="M747" i="58"/>
  <c r="M748" i="58"/>
  <c r="M749" i="58"/>
  <c r="M750" i="58"/>
  <c r="M751" i="58"/>
  <c r="M752" i="58"/>
  <c r="M753" i="58"/>
  <c r="M754" i="58"/>
  <c r="M755" i="58"/>
  <c r="M756" i="58"/>
  <c r="M757" i="58"/>
  <c r="M758" i="58"/>
  <c r="M759" i="58"/>
  <c r="M760" i="58"/>
  <c r="M761" i="58"/>
  <c r="M762" i="58"/>
  <c r="M763" i="58"/>
  <c r="M764" i="58"/>
  <c r="M765" i="58"/>
  <c r="M766" i="58"/>
  <c r="M767" i="58"/>
  <c r="M768" i="58"/>
  <c r="M769" i="58"/>
  <c r="M770" i="58"/>
  <c r="M771" i="58"/>
  <c r="M772" i="58"/>
  <c r="M773" i="58"/>
  <c r="M774" i="58"/>
  <c r="M775" i="58"/>
  <c r="M776" i="58"/>
  <c r="M777" i="58"/>
  <c r="M778" i="58"/>
  <c r="M779" i="58"/>
  <c r="M780" i="58"/>
  <c r="M781" i="58"/>
  <c r="M782" i="58"/>
  <c r="M783" i="58"/>
  <c r="M784" i="58"/>
  <c r="M785" i="58"/>
  <c r="M786" i="58"/>
  <c r="M787" i="58"/>
  <c r="M788" i="58"/>
  <c r="M789" i="58"/>
  <c r="M790" i="58"/>
  <c r="M791" i="58"/>
  <c r="M792" i="58"/>
  <c r="M793" i="58"/>
  <c r="M794" i="58"/>
  <c r="M795" i="58"/>
  <c r="M796" i="58"/>
  <c r="M797" i="58"/>
  <c r="M798" i="58"/>
  <c r="M799" i="58"/>
  <c r="M800" i="58"/>
  <c r="M801" i="58"/>
  <c r="M802" i="58"/>
  <c r="M803" i="58"/>
  <c r="M804" i="58"/>
  <c r="M805" i="58"/>
  <c r="M806" i="58"/>
  <c r="M807" i="58"/>
  <c r="M808" i="58"/>
  <c r="M809" i="58"/>
  <c r="M810" i="58"/>
  <c r="M811" i="58"/>
  <c r="M812" i="58"/>
  <c r="M813" i="58"/>
  <c r="M814" i="58"/>
  <c r="M815" i="58"/>
  <c r="M816" i="58"/>
  <c r="M817" i="58"/>
  <c r="M818" i="58"/>
  <c r="M819" i="58"/>
  <c r="M820" i="58"/>
  <c r="M821" i="58"/>
  <c r="M822" i="58"/>
  <c r="M823" i="58"/>
  <c r="M824" i="58"/>
  <c r="M825" i="58"/>
  <c r="M826" i="58"/>
  <c r="M827" i="58"/>
  <c r="M828" i="58"/>
  <c r="M829" i="58"/>
  <c r="M830" i="58"/>
  <c r="M831" i="58"/>
  <c r="M832" i="58"/>
  <c r="M833" i="58"/>
  <c r="M834" i="58"/>
  <c r="M835" i="58"/>
  <c r="M836" i="58"/>
  <c r="M837" i="58"/>
  <c r="M838" i="58"/>
  <c r="M839" i="58"/>
  <c r="M840" i="58"/>
  <c r="M841" i="58"/>
  <c r="M842" i="58"/>
  <c r="M843" i="58"/>
  <c r="M844" i="58"/>
  <c r="M845" i="58"/>
  <c r="M846" i="58"/>
  <c r="M847" i="58"/>
  <c r="M848" i="58"/>
  <c r="M849" i="58"/>
  <c r="M850" i="58"/>
  <c r="M851" i="58"/>
  <c r="M852" i="58"/>
  <c r="M853" i="58"/>
  <c r="M854" i="58"/>
  <c r="M855" i="58"/>
  <c r="M856" i="58"/>
  <c r="M857" i="58"/>
  <c r="M858" i="58"/>
  <c r="M859" i="58"/>
  <c r="M860" i="58"/>
  <c r="M861" i="58"/>
  <c r="M862" i="58"/>
  <c r="M863" i="58"/>
  <c r="M864" i="58"/>
  <c r="M865" i="58"/>
  <c r="M866" i="58"/>
  <c r="M867" i="58"/>
  <c r="M868" i="58"/>
  <c r="M869" i="58"/>
  <c r="M870" i="58"/>
  <c r="M871" i="58"/>
  <c r="M872" i="58"/>
  <c r="M873" i="58"/>
  <c r="M874" i="58"/>
  <c r="M875" i="58"/>
  <c r="M876" i="58"/>
  <c r="M877" i="58"/>
  <c r="M878" i="58"/>
  <c r="M879" i="58"/>
  <c r="M880" i="58"/>
  <c r="M881" i="58"/>
  <c r="M882" i="58"/>
  <c r="M883" i="58"/>
  <c r="M884" i="58"/>
  <c r="M885" i="58"/>
  <c r="M886" i="58"/>
  <c r="M887" i="58"/>
  <c r="M888" i="58"/>
  <c r="M889" i="58"/>
  <c r="M890" i="58"/>
  <c r="M891" i="58"/>
  <c r="M892" i="58"/>
  <c r="M893" i="58"/>
  <c r="M894" i="58"/>
  <c r="M895" i="58"/>
  <c r="M896" i="58"/>
  <c r="M897" i="58"/>
  <c r="M898" i="58"/>
  <c r="M899" i="58"/>
  <c r="M900" i="58"/>
  <c r="M901" i="58"/>
  <c r="M902" i="58"/>
  <c r="M903" i="58"/>
  <c r="M904" i="58"/>
  <c r="M905" i="58"/>
  <c r="M906" i="58"/>
  <c r="M907" i="58"/>
  <c r="M908" i="58"/>
  <c r="M909" i="58"/>
  <c r="M910" i="58"/>
  <c r="M911" i="58"/>
  <c r="M912" i="58"/>
  <c r="M913" i="58"/>
  <c r="M914" i="58"/>
  <c r="M915" i="58"/>
  <c r="M916" i="58"/>
  <c r="M917" i="58"/>
  <c r="M918" i="58"/>
  <c r="M919" i="58"/>
  <c r="M920" i="58"/>
  <c r="M921" i="58"/>
  <c r="M922" i="58"/>
  <c r="M923" i="58"/>
  <c r="M924" i="58"/>
  <c r="M925" i="58"/>
  <c r="M926" i="58"/>
  <c r="M927" i="58"/>
  <c r="M928" i="58"/>
  <c r="M929" i="58"/>
  <c r="M930" i="58"/>
  <c r="M931" i="58"/>
  <c r="M932" i="58"/>
  <c r="M933" i="58"/>
  <c r="M934" i="58"/>
  <c r="M935" i="58"/>
  <c r="M936" i="58"/>
  <c r="M937" i="58"/>
  <c r="M938" i="58"/>
  <c r="M939" i="58"/>
  <c r="M940" i="58"/>
  <c r="M941" i="58"/>
  <c r="M942" i="58"/>
  <c r="M943" i="58"/>
  <c r="M944" i="58"/>
  <c r="M945" i="58"/>
  <c r="M946" i="58"/>
  <c r="M947" i="58"/>
  <c r="M948" i="58"/>
  <c r="M949" i="58"/>
  <c r="M950" i="58"/>
  <c r="M951" i="58"/>
  <c r="M952" i="58"/>
  <c r="M953" i="58"/>
  <c r="M954" i="58"/>
  <c r="M955" i="58"/>
  <c r="M956" i="58"/>
  <c r="M957" i="58"/>
  <c r="M958" i="58"/>
  <c r="M959" i="58"/>
  <c r="M960" i="58"/>
  <c r="M961" i="58"/>
  <c r="M962" i="58"/>
  <c r="M963" i="58"/>
  <c r="M964" i="58"/>
  <c r="M965" i="58"/>
  <c r="M966" i="58"/>
  <c r="M967" i="58"/>
  <c r="M968" i="58"/>
  <c r="M969" i="58"/>
  <c r="M970" i="58"/>
  <c r="M971" i="58"/>
  <c r="M972" i="58"/>
  <c r="M973" i="58"/>
  <c r="M974" i="58"/>
  <c r="M975" i="58"/>
  <c r="M976" i="58"/>
  <c r="M977" i="58"/>
  <c r="M978" i="58"/>
  <c r="M979" i="58"/>
  <c r="M980" i="58"/>
  <c r="M981" i="58"/>
  <c r="M982" i="58"/>
  <c r="M983" i="58"/>
  <c r="M984" i="58"/>
  <c r="M985" i="58"/>
  <c r="M986" i="58"/>
  <c r="M987" i="58"/>
  <c r="M988" i="58"/>
  <c r="M989" i="58"/>
  <c r="M1015" i="58"/>
  <c r="M1016" i="58"/>
  <c r="M1017" i="58"/>
  <c r="M1018" i="58"/>
  <c r="M1019" i="58"/>
  <c r="M1020" i="58"/>
  <c r="M1021" i="58"/>
  <c r="M1022" i="58"/>
  <c r="P7" i="58"/>
  <c r="P8" i="58"/>
  <c r="P9" i="58"/>
  <c r="P10" i="58"/>
  <c r="P11" i="58"/>
  <c r="P12" i="58"/>
  <c r="P13" i="58"/>
  <c r="P14" i="58"/>
  <c r="P15" i="58"/>
  <c r="P16" i="58"/>
  <c r="P17" i="58"/>
  <c r="P18" i="58"/>
  <c r="P19" i="58"/>
  <c r="P20" i="58"/>
  <c r="P21" i="58"/>
  <c r="P22" i="58"/>
  <c r="P23" i="58"/>
  <c r="P24" i="58"/>
  <c r="P25" i="58"/>
  <c r="P26" i="58"/>
  <c r="P27" i="58"/>
  <c r="P28" i="58"/>
  <c r="P29" i="58"/>
  <c r="P30" i="58"/>
  <c r="P31" i="58"/>
  <c r="P32" i="58"/>
  <c r="P33" i="58"/>
  <c r="P34" i="58"/>
  <c r="P35" i="58"/>
  <c r="P36" i="58"/>
  <c r="P37" i="58"/>
  <c r="P38" i="58"/>
  <c r="P39" i="58"/>
  <c r="P40" i="58"/>
  <c r="P41" i="58"/>
  <c r="P42" i="58"/>
  <c r="P43" i="58"/>
  <c r="P44" i="58"/>
  <c r="P45" i="58"/>
  <c r="P46" i="58"/>
  <c r="P47" i="58"/>
  <c r="P48" i="58"/>
  <c r="P49" i="58"/>
  <c r="P50" i="58"/>
  <c r="P51" i="58"/>
  <c r="P52" i="58"/>
  <c r="P53" i="58"/>
  <c r="P54" i="58"/>
  <c r="P55" i="58"/>
  <c r="P56" i="58"/>
  <c r="P57" i="58"/>
  <c r="P58" i="58"/>
  <c r="P59" i="58"/>
  <c r="P60" i="58"/>
  <c r="P61" i="58"/>
  <c r="P62" i="58"/>
  <c r="P63" i="58"/>
  <c r="P64" i="58"/>
  <c r="P65" i="58"/>
  <c r="P66" i="58"/>
  <c r="P67" i="58"/>
  <c r="P68" i="58"/>
  <c r="P69" i="58"/>
  <c r="P70" i="58"/>
  <c r="P71" i="58"/>
  <c r="P72" i="58"/>
  <c r="P73" i="58"/>
  <c r="P74" i="58"/>
  <c r="P75" i="58"/>
  <c r="P76" i="58"/>
  <c r="P77" i="58"/>
  <c r="P78" i="58"/>
  <c r="P79" i="58"/>
  <c r="P80" i="58"/>
  <c r="P81" i="58"/>
  <c r="P82" i="58"/>
  <c r="P83" i="58"/>
  <c r="P84" i="58"/>
  <c r="P85" i="58"/>
  <c r="P86" i="58"/>
  <c r="P87" i="58"/>
  <c r="P88" i="58"/>
  <c r="P89" i="58"/>
  <c r="P90" i="58"/>
  <c r="P91" i="58"/>
  <c r="P92" i="58"/>
  <c r="P93" i="58"/>
  <c r="P94" i="58"/>
  <c r="P95" i="58"/>
  <c r="P96" i="58"/>
  <c r="P97" i="58"/>
  <c r="P98" i="58"/>
  <c r="P99" i="58"/>
  <c r="P100" i="58"/>
  <c r="P101" i="58"/>
  <c r="P102" i="58"/>
  <c r="P103" i="58"/>
  <c r="P104" i="58"/>
  <c r="P105" i="58"/>
  <c r="P106" i="58"/>
  <c r="P107" i="58"/>
  <c r="P108" i="58"/>
  <c r="P109" i="58"/>
  <c r="P110" i="58"/>
  <c r="P111" i="58"/>
  <c r="P112" i="58"/>
  <c r="P113" i="58"/>
  <c r="P114" i="58"/>
  <c r="P115" i="58"/>
  <c r="P116" i="58"/>
  <c r="P117" i="58"/>
  <c r="P118" i="58"/>
  <c r="P119" i="58"/>
  <c r="P120" i="58"/>
  <c r="P121" i="58"/>
  <c r="P122" i="58"/>
  <c r="P123" i="58"/>
  <c r="P124" i="58"/>
  <c r="P125" i="58"/>
  <c r="P126" i="58"/>
  <c r="P127" i="58"/>
  <c r="P128" i="58"/>
  <c r="P129" i="58"/>
  <c r="P130" i="58"/>
  <c r="P131" i="58"/>
  <c r="P132" i="58"/>
  <c r="P133" i="58"/>
  <c r="P134" i="58"/>
  <c r="P135" i="58"/>
  <c r="P136" i="58"/>
  <c r="P137" i="58"/>
  <c r="P138" i="58"/>
  <c r="P139" i="58"/>
  <c r="P140" i="58"/>
  <c r="P141" i="58"/>
  <c r="P142" i="58"/>
  <c r="P143" i="58"/>
  <c r="P144" i="58"/>
  <c r="P145" i="58"/>
  <c r="P146" i="58"/>
  <c r="P147" i="58"/>
  <c r="P148" i="58"/>
  <c r="P149" i="58"/>
  <c r="P150" i="58"/>
  <c r="P151" i="58"/>
  <c r="P152" i="58"/>
  <c r="P153" i="58"/>
  <c r="P154" i="58"/>
  <c r="P155" i="58"/>
  <c r="P156" i="58"/>
  <c r="P157" i="58"/>
  <c r="P158" i="58"/>
  <c r="P159" i="58"/>
  <c r="P160" i="58"/>
  <c r="P161" i="58"/>
  <c r="P162" i="58"/>
  <c r="P163" i="58"/>
  <c r="P164" i="58"/>
  <c r="P165" i="58"/>
  <c r="P166" i="58"/>
  <c r="P167" i="58"/>
  <c r="P168" i="58"/>
  <c r="P169" i="58"/>
  <c r="P170" i="58"/>
  <c r="P171" i="58"/>
  <c r="P172" i="58"/>
  <c r="P173" i="58"/>
  <c r="P174" i="58"/>
  <c r="P175" i="58"/>
  <c r="P176" i="58"/>
  <c r="P177" i="58"/>
  <c r="P178" i="58"/>
  <c r="P179" i="58"/>
  <c r="P180" i="58"/>
  <c r="P181" i="58"/>
  <c r="P182" i="58"/>
  <c r="P183" i="58"/>
  <c r="P184" i="58"/>
  <c r="P185" i="58"/>
  <c r="P186" i="58"/>
  <c r="P187" i="58"/>
  <c r="P188" i="58"/>
  <c r="P189" i="58"/>
  <c r="P190" i="58"/>
  <c r="P191" i="58"/>
  <c r="P192" i="58"/>
  <c r="P193" i="58"/>
  <c r="P194" i="58"/>
  <c r="P195" i="58"/>
  <c r="P196" i="58"/>
  <c r="P197" i="58"/>
  <c r="P198" i="58"/>
  <c r="P199" i="58"/>
  <c r="P200" i="58"/>
  <c r="P201" i="58"/>
  <c r="P202" i="58"/>
  <c r="P203" i="58"/>
  <c r="P204" i="58"/>
  <c r="P205" i="58"/>
  <c r="P206" i="58"/>
  <c r="P207" i="58"/>
  <c r="P208" i="58"/>
  <c r="P209" i="58"/>
  <c r="P210" i="58"/>
  <c r="P211" i="58"/>
  <c r="P212" i="58"/>
  <c r="P213" i="58"/>
  <c r="P214" i="58"/>
  <c r="P215" i="58"/>
  <c r="P216" i="58"/>
  <c r="P217" i="58"/>
  <c r="P218" i="58"/>
  <c r="P219" i="58"/>
  <c r="P220" i="58"/>
  <c r="P221" i="58"/>
  <c r="P222" i="58"/>
  <c r="P223" i="58"/>
  <c r="P224" i="58"/>
  <c r="P225" i="58"/>
  <c r="P226" i="58"/>
  <c r="P227" i="58"/>
  <c r="P228" i="58"/>
  <c r="P229" i="58"/>
  <c r="P230" i="58"/>
  <c r="P231" i="58"/>
  <c r="P232" i="58"/>
  <c r="P233" i="58"/>
  <c r="P234" i="58"/>
  <c r="P235" i="58"/>
  <c r="P236" i="58"/>
  <c r="P237" i="58"/>
  <c r="P238" i="58"/>
  <c r="P239" i="58"/>
  <c r="P240" i="58"/>
  <c r="P241" i="58"/>
  <c r="P242" i="58"/>
  <c r="P243" i="58"/>
  <c r="P244" i="58"/>
  <c r="P245" i="58"/>
  <c r="P246" i="58"/>
  <c r="P247" i="58"/>
  <c r="P248" i="58"/>
  <c r="P249" i="58"/>
  <c r="P250" i="58"/>
  <c r="P251" i="58"/>
  <c r="P252" i="58"/>
  <c r="P253" i="58"/>
  <c r="P254" i="58"/>
  <c r="P255" i="58"/>
  <c r="P256" i="58"/>
  <c r="P257" i="58"/>
  <c r="P258" i="58"/>
  <c r="P259" i="58"/>
  <c r="P260" i="58"/>
  <c r="P261" i="58"/>
  <c r="P262" i="58"/>
  <c r="P263" i="58"/>
  <c r="P264" i="58"/>
  <c r="P265" i="58"/>
  <c r="P266" i="58"/>
  <c r="P267" i="58"/>
  <c r="P268" i="58"/>
  <c r="P269" i="58"/>
  <c r="P270" i="58"/>
  <c r="P271" i="58"/>
  <c r="P272" i="58"/>
  <c r="P273" i="58"/>
  <c r="P274" i="58"/>
  <c r="P275" i="58"/>
  <c r="P276" i="58"/>
  <c r="P277" i="58"/>
  <c r="P278" i="58"/>
  <c r="P279" i="58"/>
  <c r="P280" i="58"/>
  <c r="P281" i="58"/>
  <c r="P282" i="58"/>
  <c r="P283" i="58"/>
  <c r="P284" i="58"/>
  <c r="P285" i="58"/>
  <c r="P286" i="58"/>
  <c r="P287" i="58"/>
  <c r="P288" i="58"/>
  <c r="P289" i="58"/>
  <c r="P290" i="58"/>
  <c r="P291" i="58"/>
  <c r="P292" i="58"/>
  <c r="P293" i="58"/>
  <c r="P294" i="58"/>
  <c r="P295" i="58"/>
  <c r="P296" i="58"/>
  <c r="P297" i="58"/>
  <c r="P298" i="58"/>
  <c r="P299" i="58"/>
  <c r="P300" i="58"/>
  <c r="P301" i="58"/>
  <c r="P302" i="58"/>
  <c r="P303" i="58"/>
  <c r="P304" i="58"/>
  <c r="P305" i="58"/>
  <c r="P306" i="58"/>
  <c r="P307" i="58"/>
  <c r="P308" i="58"/>
  <c r="P309" i="58"/>
  <c r="P310" i="58"/>
  <c r="P311" i="58"/>
  <c r="P312" i="58"/>
  <c r="P313" i="58"/>
  <c r="P314" i="58"/>
  <c r="P315" i="58"/>
  <c r="P316" i="58"/>
  <c r="P317" i="58"/>
  <c r="P318" i="58"/>
  <c r="P319" i="58"/>
  <c r="P320" i="58"/>
  <c r="P321" i="58"/>
  <c r="P322" i="58"/>
  <c r="P323" i="58"/>
  <c r="P324" i="58"/>
  <c r="P325" i="58"/>
  <c r="P326" i="58"/>
  <c r="P327" i="58"/>
  <c r="P328" i="58"/>
  <c r="P329" i="58"/>
  <c r="P330" i="58"/>
  <c r="P331" i="58"/>
  <c r="P332" i="58"/>
  <c r="P333" i="58"/>
  <c r="P334" i="58"/>
  <c r="P335" i="58"/>
  <c r="P336" i="58"/>
  <c r="P337" i="58"/>
  <c r="P338" i="58"/>
  <c r="P339" i="58"/>
  <c r="P340" i="58"/>
  <c r="P341" i="58"/>
  <c r="P342" i="58"/>
  <c r="P343" i="58"/>
  <c r="P344" i="58"/>
  <c r="P345" i="58"/>
  <c r="P346" i="58"/>
  <c r="P347" i="58"/>
  <c r="P348" i="58"/>
  <c r="P349" i="58"/>
  <c r="P350" i="58"/>
  <c r="P351" i="58"/>
  <c r="P352" i="58"/>
  <c r="P353" i="58"/>
  <c r="P354" i="58"/>
  <c r="P355" i="58"/>
  <c r="P356" i="58"/>
  <c r="P357" i="58"/>
  <c r="P358" i="58"/>
  <c r="P359" i="58"/>
  <c r="P360" i="58"/>
  <c r="P361" i="58"/>
  <c r="P362" i="58"/>
  <c r="P363" i="58"/>
  <c r="P364" i="58"/>
  <c r="P365" i="58"/>
  <c r="P366" i="58"/>
  <c r="P367" i="58"/>
  <c r="P368" i="58"/>
  <c r="P369" i="58"/>
  <c r="P370" i="58"/>
  <c r="P371" i="58"/>
  <c r="P372" i="58"/>
  <c r="P373" i="58"/>
  <c r="P374" i="58"/>
  <c r="P375" i="58"/>
  <c r="P376" i="58"/>
  <c r="P377" i="58"/>
  <c r="P378" i="58"/>
  <c r="P379" i="58"/>
  <c r="P380" i="58"/>
  <c r="P381" i="58"/>
  <c r="P382" i="58"/>
  <c r="P383" i="58"/>
  <c r="P384" i="58"/>
  <c r="P385" i="58"/>
  <c r="P386" i="58"/>
  <c r="P387" i="58"/>
  <c r="P388" i="58"/>
  <c r="P389" i="58"/>
  <c r="P390" i="58"/>
  <c r="P391" i="58"/>
  <c r="P392" i="58"/>
  <c r="P393" i="58"/>
  <c r="P394" i="58"/>
  <c r="P395" i="58"/>
  <c r="P396" i="58"/>
  <c r="P397" i="58"/>
  <c r="P398" i="58"/>
  <c r="P399" i="58"/>
  <c r="P400" i="58"/>
  <c r="P401" i="58"/>
  <c r="P402" i="58"/>
  <c r="P403" i="58"/>
  <c r="P404" i="58"/>
  <c r="P405" i="58"/>
  <c r="P406" i="58"/>
  <c r="P407" i="58"/>
  <c r="P408" i="58"/>
  <c r="P409" i="58"/>
  <c r="P410" i="58"/>
  <c r="P411" i="58"/>
  <c r="P412" i="58"/>
  <c r="P413" i="58"/>
  <c r="P414" i="58"/>
  <c r="P415" i="58"/>
  <c r="P416" i="58"/>
  <c r="P417" i="58"/>
  <c r="P418" i="58"/>
  <c r="P419" i="58"/>
  <c r="P420" i="58"/>
  <c r="P421" i="58"/>
  <c r="P422" i="58"/>
  <c r="P423" i="58"/>
  <c r="P424" i="58"/>
  <c r="P425" i="58"/>
  <c r="P426" i="58"/>
  <c r="P427" i="58"/>
  <c r="P428" i="58"/>
  <c r="P429" i="58"/>
  <c r="P430" i="58"/>
  <c r="P431" i="58"/>
  <c r="P432" i="58"/>
  <c r="P433" i="58"/>
  <c r="P434" i="58"/>
  <c r="P435" i="58"/>
  <c r="P436" i="58"/>
  <c r="P437" i="58"/>
  <c r="P438" i="58"/>
  <c r="P439" i="58"/>
  <c r="P440" i="58"/>
  <c r="P441" i="58"/>
  <c r="P442" i="58"/>
  <c r="P443" i="58"/>
  <c r="P444" i="58"/>
  <c r="P445" i="58"/>
  <c r="P446" i="58"/>
  <c r="P447" i="58"/>
  <c r="P448" i="58"/>
  <c r="P449" i="58"/>
  <c r="P450" i="58"/>
  <c r="P451" i="58"/>
  <c r="P452" i="58"/>
  <c r="P453" i="58"/>
  <c r="P454" i="58"/>
  <c r="P455" i="58"/>
  <c r="P456" i="58"/>
  <c r="P457" i="58"/>
  <c r="P458" i="58"/>
  <c r="P459" i="58"/>
  <c r="P460" i="58"/>
  <c r="P461" i="58"/>
  <c r="P462" i="58"/>
  <c r="P463" i="58"/>
  <c r="P464" i="58"/>
  <c r="P465" i="58"/>
  <c r="P466" i="58"/>
  <c r="P467" i="58"/>
  <c r="P468" i="58"/>
  <c r="P469" i="58"/>
  <c r="P470" i="58"/>
  <c r="P471" i="58"/>
  <c r="P472" i="58"/>
  <c r="P473" i="58"/>
  <c r="P474" i="58"/>
  <c r="P475" i="58"/>
  <c r="P476" i="58"/>
  <c r="P477" i="58"/>
  <c r="P478" i="58"/>
  <c r="P479" i="58"/>
  <c r="P480" i="58"/>
  <c r="P481" i="58"/>
  <c r="P482" i="58"/>
  <c r="P483" i="58"/>
  <c r="P484" i="58"/>
  <c r="P485" i="58"/>
  <c r="P486" i="58"/>
  <c r="P487" i="58"/>
  <c r="P488" i="58"/>
  <c r="P489" i="58"/>
  <c r="P490" i="58"/>
  <c r="P491" i="58"/>
  <c r="P492" i="58"/>
  <c r="P493" i="58"/>
  <c r="P494" i="58"/>
  <c r="P495" i="58"/>
  <c r="P496" i="58"/>
  <c r="P497" i="58"/>
  <c r="P498" i="58"/>
  <c r="P499" i="58"/>
  <c r="P500" i="58"/>
  <c r="P501" i="58"/>
  <c r="P502" i="58"/>
  <c r="P503" i="58"/>
  <c r="P504" i="58"/>
  <c r="P505" i="58"/>
  <c r="P506" i="58"/>
  <c r="P507" i="58"/>
  <c r="P508" i="58"/>
  <c r="P509" i="58"/>
  <c r="P510" i="58"/>
  <c r="P511" i="58"/>
  <c r="P512" i="58"/>
  <c r="P513" i="58"/>
  <c r="P514" i="58"/>
  <c r="P515" i="58"/>
  <c r="P516" i="58"/>
  <c r="P517" i="58"/>
  <c r="P518" i="58"/>
  <c r="P519" i="58"/>
  <c r="P520" i="58"/>
  <c r="P521" i="58"/>
  <c r="P522" i="58"/>
  <c r="P523" i="58"/>
  <c r="P524" i="58"/>
  <c r="P525" i="58"/>
  <c r="P526" i="58"/>
  <c r="P527" i="58"/>
  <c r="P528" i="58"/>
  <c r="P529" i="58"/>
  <c r="P530" i="58"/>
  <c r="P531" i="58"/>
  <c r="P532" i="58"/>
  <c r="P533" i="58"/>
  <c r="P534" i="58"/>
  <c r="P535" i="58"/>
  <c r="P536" i="58"/>
  <c r="P537" i="58"/>
  <c r="P538" i="58"/>
  <c r="P539" i="58"/>
  <c r="P540" i="58"/>
  <c r="P541" i="58"/>
  <c r="P542" i="58"/>
  <c r="P543" i="58"/>
  <c r="P544" i="58"/>
  <c r="P545" i="58"/>
  <c r="P546" i="58"/>
  <c r="P547" i="58"/>
  <c r="P548" i="58"/>
  <c r="P549" i="58"/>
  <c r="P550" i="58"/>
  <c r="P551" i="58"/>
  <c r="P552" i="58"/>
  <c r="P553" i="58"/>
  <c r="P554" i="58"/>
  <c r="P555" i="58"/>
  <c r="P556" i="58"/>
  <c r="P557" i="58"/>
  <c r="P558" i="58"/>
  <c r="P559" i="58"/>
  <c r="P560" i="58"/>
  <c r="P561" i="58"/>
  <c r="P562" i="58"/>
  <c r="P563" i="58"/>
  <c r="P564" i="58"/>
  <c r="P565" i="58"/>
  <c r="P566" i="58"/>
  <c r="P567" i="58"/>
  <c r="P568" i="58"/>
  <c r="P569" i="58"/>
  <c r="P570" i="58"/>
  <c r="P571" i="58"/>
  <c r="P572" i="58"/>
  <c r="P573" i="58"/>
  <c r="P574" i="58"/>
  <c r="P575" i="58"/>
  <c r="P576" i="58"/>
  <c r="P577" i="58"/>
  <c r="P578" i="58"/>
  <c r="P579" i="58"/>
  <c r="P580" i="58"/>
  <c r="P581" i="58"/>
  <c r="P582" i="58"/>
  <c r="P583" i="58"/>
  <c r="P584" i="58"/>
  <c r="P585" i="58"/>
  <c r="P586" i="58"/>
  <c r="P587" i="58"/>
  <c r="P588" i="58"/>
  <c r="P589" i="58"/>
  <c r="P590" i="58"/>
  <c r="P591" i="58"/>
  <c r="P592" i="58"/>
  <c r="P593" i="58"/>
  <c r="P594" i="58"/>
  <c r="P595" i="58"/>
  <c r="P596" i="58"/>
  <c r="P597" i="58"/>
  <c r="P598" i="58"/>
  <c r="P599" i="58"/>
  <c r="P600" i="58"/>
  <c r="P601" i="58"/>
  <c r="P602" i="58"/>
  <c r="P603" i="58"/>
  <c r="P604" i="58"/>
  <c r="P605" i="58"/>
  <c r="P606" i="58"/>
  <c r="P607" i="58"/>
  <c r="P608" i="58"/>
  <c r="P609" i="58"/>
  <c r="P610" i="58"/>
  <c r="P611" i="58"/>
  <c r="P612" i="58"/>
  <c r="P613" i="58"/>
  <c r="P614" i="58"/>
  <c r="P615" i="58"/>
  <c r="P616" i="58"/>
  <c r="P617" i="58"/>
  <c r="P618" i="58"/>
  <c r="P619" i="58"/>
  <c r="P620" i="58"/>
  <c r="P621" i="58"/>
  <c r="P622" i="58"/>
  <c r="P623" i="58"/>
  <c r="P624" i="58"/>
  <c r="P625" i="58"/>
  <c r="P626" i="58"/>
  <c r="P627" i="58"/>
  <c r="P628" i="58"/>
  <c r="P629" i="58"/>
  <c r="P630" i="58"/>
  <c r="P631" i="58"/>
  <c r="P632" i="58"/>
  <c r="P633" i="58"/>
  <c r="P634" i="58"/>
  <c r="P635" i="58"/>
  <c r="P636" i="58"/>
  <c r="P637" i="58"/>
  <c r="P638" i="58"/>
  <c r="P639" i="58"/>
  <c r="P640" i="58"/>
  <c r="P641" i="58"/>
  <c r="P642" i="58"/>
  <c r="P643" i="58"/>
  <c r="P644" i="58"/>
  <c r="P645" i="58"/>
  <c r="P646" i="58"/>
  <c r="P647" i="58"/>
  <c r="P648" i="58"/>
  <c r="P649" i="58"/>
  <c r="P650" i="58"/>
  <c r="P651" i="58"/>
  <c r="P652" i="58"/>
  <c r="P653" i="58"/>
  <c r="P654" i="58"/>
  <c r="P655" i="58"/>
  <c r="P656" i="58"/>
  <c r="P657" i="58"/>
  <c r="P658" i="58"/>
  <c r="P659" i="58"/>
  <c r="P660" i="58"/>
  <c r="P661" i="58"/>
  <c r="P662" i="58"/>
  <c r="P663" i="58"/>
  <c r="P664" i="58"/>
  <c r="P665" i="58"/>
  <c r="P666" i="58"/>
  <c r="P667" i="58"/>
  <c r="P668" i="58"/>
  <c r="P669" i="58"/>
  <c r="P670" i="58"/>
  <c r="P671" i="58"/>
  <c r="P672" i="58"/>
  <c r="P673" i="58"/>
  <c r="P674" i="58"/>
  <c r="P675" i="58"/>
  <c r="P676" i="58"/>
  <c r="P677" i="58"/>
  <c r="P678" i="58"/>
  <c r="P679" i="58"/>
  <c r="P680" i="58"/>
  <c r="P681" i="58"/>
  <c r="P682" i="58"/>
  <c r="P683" i="58"/>
  <c r="P684" i="58"/>
  <c r="P685" i="58"/>
  <c r="P686" i="58"/>
  <c r="P687" i="58"/>
  <c r="P688" i="58"/>
  <c r="P689" i="58"/>
  <c r="P690" i="58"/>
  <c r="P691" i="58"/>
  <c r="P692" i="58"/>
  <c r="P693" i="58"/>
  <c r="P694" i="58"/>
  <c r="P695" i="58"/>
  <c r="P696" i="58"/>
  <c r="P697" i="58"/>
  <c r="P698" i="58"/>
  <c r="P699" i="58"/>
  <c r="P700" i="58"/>
  <c r="P701" i="58"/>
  <c r="P702" i="58"/>
  <c r="P703" i="58"/>
  <c r="P704" i="58"/>
  <c r="P705" i="58"/>
  <c r="P706" i="58"/>
  <c r="P707" i="58"/>
  <c r="P708" i="58"/>
  <c r="P709" i="58"/>
  <c r="P710" i="58"/>
  <c r="P711" i="58"/>
  <c r="P712" i="58"/>
  <c r="P713" i="58"/>
  <c r="P714" i="58"/>
  <c r="P715" i="58"/>
  <c r="P716" i="58"/>
  <c r="P717" i="58"/>
  <c r="P718" i="58"/>
  <c r="P719" i="58"/>
  <c r="P720" i="58"/>
  <c r="P721" i="58"/>
  <c r="P722" i="58"/>
  <c r="P723" i="58"/>
  <c r="P724" i="58"/>
  <c r="P725" i="58"/>
  <c r="P726" i="58"/>
  <c r="P727" i="58"/>
  <c r="P728" i="58"/>
  <c r="P729" i="58"/>
  <c r="P730" i="58"/>
  <c r="P731" i="58"/>
  <c r="P732" i="58"/>
  <c r="P733" i="58"/>
  <c r="P734" i="58"/>
  <c r="P735" i="58"/>
  <c r="P736" i="58"/>
  <c r="P737" i="58"/>
  <c r="P738" i="58"/>
  <c r="P739" i="58"/>
  <c r="P740" i="58"/>
  <c r="P741" i="58"/>
  <c r="P742" i="58"/>
  <c r="P743" i="58"/>
  <c r="P744" i="58"/>
  <c r="P745" i="58"/>
  <c r="P746" i="58"/>
  <c r="P747" i="58"/>
  <c r="P748" i="58"/>
  <c r="P749" i="58"/>
  <c r="P750" i="58"/>
  <c r="P751" i="58"/>
  <c r="P752" i="58"/>
  <c r="P753" i="58"/>
  <c r="P754" i="58"/>
  <c r="P755" i="58"/>
  <c r="P756" i="58"/>
  <c r="P757" i="58"/>
  <c r="P758" i="58"/>
  <c r="P759" i="58"/>
  <c r="P760" i="58"/>
  <c r="P761" i="58"/>
  <c r="P762" i="58"/>
  <c r="P763" i="58"/>
  <c r="P764" i="58"/>
  <c r="P765" i="58"/>
  <c r="P766" i="58"/>
  <c r="P767" i="58"/>
  <c r="P768" i="58"/>
  <c r="P769" i="58"/>
  <c r="P770" i="58"/>
  <c r="P771" i="58"/>
  <c r="P772" i="58"/>
  <c r="P773" i="58"/>
  <c r="P774" i="58"/>
  <c r="P775" i="58"/>
  <c r="P776" i="58"/>
  <c r="P777" i="58"/>
  <c r="P778" i="58"/>
  <c r="P779" i="58"/>
  <c r="P780" i="58"/>
  <c r="P781" i="58"/>
  <c r="P782" i="58"/>
  <c r="P783" i="58"/>
  <c r="P784" i="58"/>
  <c r="P785" i="58"/>
  <c r="P786" i="58"/>
  <c r="P787" i="58"/>
  <c r="P788" i="58"/>
  <c r="P789" i="58"/>
  <c r="P790" i="58"/>
  <c r="P791" i="58"/>
  <c r="P792" i="58"/>
  <c r="P793" i="58"/>
  <c r="P794" i="58"/>
  <c r="P795" i="58"/>
  <c r="P796" i="58"/>
  <c r="P797" i="58"/>
  <c r="P798" i="58"/>
  <c r="P799" i="58"/>
  <c r="P800" i="58"/>
  <c r="P801" i="58"/>
  <c r="P802" i="58"/>
  <c r="P803" i="58"/>
  <c r="P804" i="58"/>
  <c r="P805" i="58"/>
  <c r="P806" i="58"/>
  <c r="P807" i="58"/>
  <c r="P808" i="58"/>
  <c r="P809" i="58"/>
  <c r="P810" i="58"/>
  <c r="P811" i="58"/>
  <c r="P812" i="58"/>
  <c r="P813" i="58"/>
  <c r="P814" i="58"/>
  <c r="P815" i="58"/>
  <c r="P816" i="58"/>
  <c r="P817" i="58"/>
  <c r="P818" i="58"/>
  <c r="P819" i="58"/>
  <c r="P820" i="58"/>
  <c r="P821" i="58"/>
  <c r="P822" i="58"/>
  <c r="P823" i="58"/>
  <c r="P824" i="58"/>
  <c r="P825" i="58"/>
  <c r="P826" i="58"/>
  <c r="P827" i="58"/>
  <c r="P828" i="58"/>
  <c r="P829" i="58"/>
  <c r="P830" i="58"/>
  <c r="P831" i="58"/>
  <c r="P832" i="58"/>
  <c r="P833" i="58"/>
  <c r="P834" i="58"/>
  <c r="P835" i="58"/>
  <c r="P836" i="58"/>
  <c r="P837" i="58"/>
  <c r="P838" i="58"/>
  <c r="P839" i="58"/>
  <c r="P840" i="58"/>
  <c r="P841" i="58"/>
  <c r="P842" i="58"/>
  <c r="P843" i="58"/>
  <c r="P844" i="58"/>
  <c r="P845" i="58"/>
  <c r="P846" i="58"/>
  <c r="P847" i="58"/>
  <c r="P848" i="58"/>
  <c r="P849" i="58"/>
  <c r="P850" i="58"/>
  <c r="P851" i="58"/>
  <c r="P852" i="58"/>
  <c r="P853" i="58"/>
  <c r="P854" i="58"/>
  <c r="P855" i="58"/>
  <c r="P856" i="58"/>
  <c r="P857" i="58"/>
  <c r="P858" i="58"/>
  <c r="P859" i="58"/>
  <c r="P860" i="58"/>
  <c r="P861" i="58"/>
  <c r="P862" i="58"/>
  <c r="P863" i="58"/>
  <c r="P864" i="58"/>
  <c r="P865" i="58"/>
  <c r="P866" i="58"/>
  <c r="P867" i="58"/>
  <c r="P868" i="58"/>
  <c r="P869" i="58"/>
  <c r="P870" i="58"/>
  <c r="P871" i="58"/>
  <c r="P872" i="58"/>
  <c r="P873" i="58"/>
  <c r="P874" i="58"/>
  <c r="P875" i="58"/>
  <c r="P876" i="58"/>
  <c r="P877" i="58"/>
  <c r="P878" i="58"/>
  <c r="P879" i="58"/>
  <c r="P880" i="58"/>
  <c r="P881" i="58"/>
  <c r="P882" i="58"/>
  <c r="P883" i="58"/>
  <c r="P884" i="58"/>
  <c r="P885" i="58"/>
  <c r="P886" i="58"/>
  <c r="P887" i="58"/>
  <c r="P888" i="58"/>
  <c r="P889" i="58"/>
  <c r="P890" i="58"/>
  <c r="P891" i="58"/>
  <c r="P892" i="58"/>
  <c r="P893" i="58"/>
  <c r="P894" i="58"/>
  <c r="P895" i="58"/>
  <c r="P896" i="58"/>
  <c r="P897" i="58"/>
  <c r="P898" i="58"/>
  <c r="P899" i="58"/>
  <c r="P900" i="58"/>
  <c r="P901" i="58"/>
  <c r="P902" i="58"/>
  <c r="P903" i="58"/>
  <c r="P904" i="58"/>
  <c r="P905" i="58"/>
  <c r="P906" i="58"/>
  <c r="P907" i="58"/>
  <c r="P908" i="58"/>
  <c r="P909" i="58"/>
  <c r="P910" i="58"/>
  <c r="P911" i="58"/>
  <c r="P912" i="58"/>
  <c r="P913" i="58"/>
  <c r="P914" i="58"/>
  <c r="P915" i="58"/>
  <c r="P916" i="58"/>
  <c r="P917" i="58"/>
  <c r="P918" i="58"/>
  <c r="P919" i="58"/>
  <c r="P920" i="58"/>
  <c r="P921" i="58"/>
  <c r="P922" i="58"/>
  <c r="P923" i="58"/>
  <c r="P924" i="58"/>
  <c r="P925" i="58"/>
  <c r="P926" i="58"/>
  <c r="P927" i="58"/>
  <c r="P928" i="58"/>
  <c r="P929" i="58"/>
  <c r="P930" i="58"/>
  <c r="P931" i="58"/>
  <c r="P932" i="58"/>
  <c r="P933" i="58"/>
  <c r="P934" i="58"/>
  <c r="P935" i="58"/>
  <c r="P936" i="58"/>
  <c r="P937" i="58"/>
  <c r="P938" i="58"/>
  <c r="P939" i="58"/>
  <c r="P940" i="58"/>
  <c r="P941" i="58"/>
  <c r="P942" i="58"/>
  <c r="P943" i="58"/>
  <c r="P944" i="58"/>
  <c r="P945" i="58"/>
  <c r="P946" i="58"/>
  <c r="P947" i="58"/>
  <c r="P948" i="58"/>
  <c r="P949" i="58"/>
  <c r="P950" i="58"/>
  <c r="P951" i="58"/>
  <c r="P952" i="58"/>
  <c r="P953" i="58"/>
  <c r="P954" i="58"/>
  <c r="P955" i="58"/>
  <c r="P956" i="58"/>
  <c r="P957" i="58"/>
  <c r="P958" i="58"/>
  <c r="P959" i="58"/>
  <c r="P960" i="58"/>
  <c r="P961" i="58"/>
  <c r="P962" i="58"/>
  <c r="P963" i="58"/>
  <c r="P964" i="58"/>
  <c r="P965" i="58"/>
  <c r="P966" i="58"/>
  <c r="P967" i="58"/>
  <c r="P968" i="58"/>
  <c r="P969" i="58"/>
  <c r="P970" i="58"/>
  <c r="P971" i="58"/>
  <c r="P972" i="58"/>
  <c r="P973" i="58"/>
  <c r="P974" i="58"/>
  <c r="P975" i="58"/>
  <c r="P976" i="58"/>
  <c r="P977" i="58"/>
  <c r="P978" i="58"/>
  <c r="P979" i="58"/>
  <c r="P980" i="58"/>
  <c r="P981" i="58"/>
  <c r="P982" i="58"/>
  <c r="P983" i="58"/>
  <c r="P984" i="58"/>
  <c r="P985" i="58"/>
  <c r="P986" i="58"/>
  <c r="P987" i="58"/>
  <c r="P988" i="58"/>
  <c r="P989" i="58"/>
  <c r="P1015" i="58"/>
  <c r="P1016" i="58"/>
  <c r="P1017" i="58"/>
  <c r="P1018" i="58"/>
  <c r="P1019" i="58"/>
  <c r="P1020" i="58"/>
  <c r="P1021" i="58"/>
  <c r="P1022" i="58"/>
  <c r="Q7" i="58"/>
  <c r="Q8" i="58"/>
  <c r="Q9" i="58"/>
  <c r="Q10" i="58"/>
  <c r="Q11" i="58"/>
  <c r="Q12" i="58"/>
  <c r="Q13" i="58"/>
  <c r="Q14" i="58"/>
  <c r="Q15" i="58"/>
  <c r="Q16" i="58"/>
  <c r="Q17" i="58"/>
  <c r="Q18" i="58"/>
  <c r="Q19" i="58"/>
  <c r="Q20" i="58"/>
  <c r="Q21" i="58"/>
  <c r="Q22" i="58"/>
  <c r="Q23" i="58"/>
  <c r="Q24" i="58"/>
  <c r="Q25" i="58"/>
  <c r="Q26" i="58"/>
  <c r="Q27" i="58"/>
  <c r="Q28" i="58"/>
  <c r="Q29" i="58"/>
  <c r="Q30" i="58"/>
  <c r="Q31" i="58"/>
  <c r="Q32" i="58"/>
  <c r="Q33" i="58"/>
  <c r="Q34" i="58"/>
  <c r="Q35" i="58"/>
  <c r="Q36" i="58"/>
  <c r="Q37" i="58"/>
  <c r="Q38" i="58"/>
  <c r="Q39" i="58"/>
  <c r="Q40" i="58"/>
  <c r="Q41" i="58"/>
  <c r="Q42" i="58"/>
  <c r="Q43" i="58"/>
  <c r="Q44" i="58"/>
  <c r="Q45" i="58"/>
  <c r="Q46" i="58"/>
  <c r="Q47" i="58"/>
  <c r="Q48" i="58"/>
  <c r="Q49" i="58"/>
  <c r="Q50" i="58"/>
  <c r="Q51" i="58"/>
  <c r="Q52" i="58"/>
  <c r="Q53" i="58"/>
  <c r="Q54" i="58"/>
  <c r="Q55" i="58"/>
  <c r="Q56" i="58"/>
  <c r="Q57" i="58"/>
  <c r="Q58" i="58"/>
  <c r="Q59" i="58"/>
  <c r="Q60" i="58"/>
  <c r="Q61" i="58"/>
  <c r="Q62" i="58"/>
  <c r="Q63" i="58"/>
  <c r="Q64" i="58"/>
  <c r="Q65" i="58"/>
  <c r="Q66" i="58"/>
  <c r="Q67" i="58"/>
  <c r="Q68" i="58"/>
  <c r="Q69" i="58"/>
  <c r="Q70" i="58"/>
  <c r="Q71" i="58"/>
  <c r="Q72" i="58"/>
  <c r="Q73" i="58"/>
  <c r="Q74" i="58"/>
  <c r="Q75" i="58"/>
  <c r="Q76" i="58"/>
  <c r="Q77" i="58"/>
  <c r="Q78" i="58"/>
  <c r="Q79" i="58"/>
  <c r="Q80" i="58"/>
  <c r="Q81" i="58"/>
  <c r="Q82" i="58"/>
  <c r="Q83" i="58"/>
  <c r="Q84" i="58"/>
  <c r="Q85" i="58"/>
  <c r="Q86" i="58"/>
  <c r="Q87" i="58"/>
  <c r="Q88" i="58"/>
  <c r="Q89" i="58"/>
  <c r="Q90" i="58"/>
  <c r="Q91" i="58"/>
  <c r="Q92" i="58"/>
  <c r="Q93" i="58"/>
  <c r="Q94" i="58"/>
  <c r="Q95" i="58"/>
  <c r="Q96" i="58"/>
  <c r="Q97" i="58"/>
  <c r="Q98" i="58"/>
  <c r="Q99" i="58"/>
  <c r="Q100" i="58"/>
  <c r="Q101" i="58"/>
  <c r="Q102" i="58"/>
  <c r="Q103" i="58"/>
  <c r="Q104" i="58"/>
  <c r="Q105" i="58"/>
  <c r="Q106" i="58"/>
  <c r="Q107" i="58"/>
  <c r="Q108" i="58"/>
  <c r="Q109" i="58"/>
  <c r="Q110" i="58"/>
  <c r="Q111" i="58"/>
  <c r="Q112" i="58"/>
  <c r="Q113" i="58"/>
  <c r="Q114" i="58"/>
  <c r="Q115" i="58"/>
  <c r="Q116" i="58"/>
  <c r="Q117" i="58"/>
  <c r="Q118" i="58"/>
  <c r="Q119" i="58"/>
  <c r="Q120" i="58"/>
  <c r="Q121" i="58"/>
  <c r="Q122" i="58"/>
  <c r="Q123" i="58"/>
  <c r="Q124" i="58"/>
  <c r="Q125" i="58"/>
  <c r="Q126" i="58"/>
  <c r="Q127" i="58"/>
  <c r="Q128" i="58"/>
  <c r="Q129" i="58"/>
  <c r="Q130" i="58"/>
  <c r="Q131" i="58"/>
  <c r="Q132" i="58"/>
  <c r="Q133" i="58"/>
  <c r="Q134" i="58"/>
  <c r="Q135" i="58"/>
  <c r="Q136" i="58"/>
  <c r="Q137" i="58"/>
  <c r="Q138" i="58"/>
  <c r="Q139" i="58"/>
  <c r="Q140" i="58"/>
  <c r="Q141" i="58"/>
  <c r="Q142" i="58"/>
  <c r="Q143" i="58"/>
  <c r="Q144" i="58"/>
  <c r="Q145" i="58"/>
  <c r="Q146" i="58"/>
  <c r="Q147" i="58"/>
  <c r="Q148" i="58"/>
  <c r="Q149" i="58"/>
  <c r="Q150" i="58"/>
  <c r="Q151" i="58"/>
  <c r="Q152" i="58"/>
  <c r="Q153" i="58"/>
  <c r="Q154" i="58"/>
  <c r="Q155" i="58"/>
  <c r="Q156" i="58"/>
  <c r="Q157" i="58"/>
  <c r="Q158" i="58"/>
  <c r="Q159" i="58"/>
  <c r="Q160" i="58"/>
  <c r="Q161" i="58"/>
  <c r="Q162" i="58"/>
  <c r="Q163" i="58"/>
  <c r="Q164" i="58"/>
  <c r="Q165" i="58"/>
  <c r="Q166" i="58"/>
  <c r="Q167" i="58"/>
  <c r="Q168" i="58"/>
  <c r="Q169" i="58"/>
  <c r="Q170" i="58"/>
  <c r="Q171" i="58"/>
  <c r="Q172" i="58"/>
  <c r="Q173" i="58"/>
  <c r="Q174" i="58"/>
  <c r="Q175" i="58"/>
  <c r="Q176" i="58"/>
  <c r="Q177" i="58"/>
  <c r="Q178" i="58"/>
  <c r="Q179" i="58"/>
  <c r="Q180" i="58"/>
  <c r="Q181" i="58"/>
  <c r="Q182" i="58"/>
  <c r="Q183" i="58"/>
  <c r="Q184" i="58"/>
  <c r="Q185" i="58"/>
  <c r="Q186" i="58"/>
  <c r="Q187" i="58"/>
  <c r="Q188" i="58"/>
  <c r="Q189" i="58"/>
  <c r="Q190" i="58"/>
  <c r="Q191" i="58"/>
  <c r="Q192" i="58"/>
  <c r="Q193" i="58"/>
  <c r="Q194" i="58"/>
  <c r="Q195" i="58"/>
  <c r="Q196" i="58"/>
  <c r="Q197" i="58"/>
  <c r="Q198" i="58"/>
  <c r="Q199" i="58"/>
  <c r="Q200" i="58"/>
  <c r="Q201" i="58"/>
  <c r="Q202" i="58"/>
  <c r="Q203" i="58"/>
  <c r="Q204" i="58"/>
  <c r="Q205" i="58"/>
  <c r="Q206" i="58"/>
  <c r="Q207" i="58"/>
  <c r="Q208" i="58"/>
  <c r="Q209" i="58"/>
  <c r="Q210" i="58"/>
  <c r="Q211" i="58"/>
  <c r="Q212" i="58"/>
  <c r="Q213" i="58"/>
  <c r="Q214" i="58"/>
  <c r="Q215" i="58"/>
  <c r="Q216" i="58"/>
  <c r="Q217" i="58"/>
  <c r="Q218" i="58"/>
  <c r="Q219" i="58"/>
  <c r="Q220" i="58"/>
  <c r="Q221" i="58"/>
  <c r="Q222" i="58"/>
  <c r="Q223" i="58"/>
  <c r="Q224" i="58"/>
  <c r="Q225" i="58"/>
  <c r="Q226" i="58"/>
  <c r="Q227" i="58"/>
  <c r="Q228" i="58"/>
  <c r="Q229" i="58"/>
  <c r="Q230" i="58"/>
  <c r="Q231" i="58"/>
  <c r="Q232" i="58"/>
  <c r="Q233" i="58"/>
  <c r="Q234" i="58"/>
  <c r="Q235" i="58"/>
  <c r="Q236" i="58"/>
  <c r="Q237" i="58"/>
  <c r="Q238" i="58"/>
  <c r="Q239" i="58"/>
  <c r="Q240" i="58"/>
  <c r="Q241" i="58"/>
  <c r="Q242" i="58"/>
  <c r="Q243" i="58"/>
  <c r="Q244" i="58"/>
  <c r="Q245" i="58"/>
  <c r="Q246" i="58"/>
  <c r="Q247" i="58"/>
  <c r="Q248" i="58"/>
  <c r="Q249" i="58"/>
  <c r="Q250" i="58"/>
  <c r="Q251" i="58"/>
  <c r="Q252" i="58"/>
  <c r="Q253" i="58"/>
  <c r="Q254" i="58"/>
  <c r="Q255" i="58"/>
  <c r="Q256" i="58"/>
  <c r="Q257" i="58"/>
  <c r="Q258" i="58"/>
  <c r="Q259" i="58"/>
  <c r="Q260" i="58"/>
  <c r="Q261" i="58"/>
  <c r="Q262" i="58"/>
  <c r="Q263" i="58"/>
  <c r="Q264" i="58"/>
  <c r="Q265" i="58"/>
  <c r="Q266" i="58"/>
  <c r="Q267" i="58"/>
  <c r="Q268" i="58"/>
  <c r="Q269" i="58"/>
  <c r="Q270" i="58"/>
  <c r="Q271" i="58"/>
  <c r="Q272" i="58"/>
  <c r="Q273" i="58"/>
  <c r="Q274" i="58"/>
  <c r="Q275" i="58"/>
  <c r="Q276" i="58"/>
  <c r="Q277" i="58"/>
  <c r="Q278" i="58"/>
  <c r="Q279" i="58"/>
  <c r="Q280" i="58"/>
  <c r="Q281" i="58"/>
  <c r="Q282" i="58"/>
  <c r="Q283" i="58"/>
  <c r="Q284" i="58"/>
  <c r="Q285" i="58"/>
  <c r="Q286" i="58"/>
  <c r="Q287" i="58"/>
  <c r="Q288" i="58"/>
  <c r="Q289" i="58"/>
  <c r="Q290" i="58"/>
  <c r="Q291" i="58"/>
  <c r="Q292" i="58"/>
  <c r="Q293" i="58"/>
  <c r="Q294" i="58"/>
  <c r="Q295" i="58"/>
  <c r="Q296" i="58"/>
  <c r="Q297" i="58"/>
  <c r="Q298" i="58"/>
  <c r="Q299" i="58"/>
  <c r="Q300" i="58"/>
  <c r="Q301" i="58"/>
  <c r="Q302" i="58"/>
  <c r="Q303" i="58"/>
  <c r="Q304" i="58"/>
  <c r="Q305" i="58"/>
  <c r="Q306" i="58"/>
  <c r="Q307" i="58"/>
  <c r="Q308" i="58"/>
  <c r="Q309" i="58"/>
  <c r="Q310" i="58"/>
  <c r="Q311" i="58"/>
  <c r="Q312" i="58"/>
  <c r="Q313" i="58"/>
  <c r="Q314" i="58"/>
  <c r="Q315" i="58"/>
  <c r="Q316" i="58"/>
  <c r="Q317" i="58"/>
  <c r="Q318" i="58"/>
  <c r="Q319" i="58"/>
  <c r="Q320" i="58"/>
  <c r="Q321" i="58"/>
  <c r="Q322" i="58"/>
  <c r="Q323" i="58"/>
  <c r="Q324" i="58"/>
  <c r="Q325" i="58"/>
  <c r="Q326" i="58"/>
  <c r="Q327" i="58"/>
  <c r="Q328" i="58"/>
  <c r="Q329" i="58"/>
  <c r="Q330" i="58"/>
  <c r="Q331" i="58"/>
  <c r="Q332" i="58"/>
  <c r="Q333" i="58"/>
  <c r="Q334" i="58"/>
  <c r="Q335" i="58"/>
  <c r="Q336" i="58"/>
  <c r="Q337" i="58"/>
  <c r="Q338" i="58"/>
  <c r="Q339" i="58"/>
  <c r="Q340" i="58"/>
  <c r="Q341" i="58"/>
  <c r="Q342" i="58"/>
  <c r="Q343" i="58"/>
  <c r="Q344" i="58"/>
  <c r="Q345" i="58"/>
  <c r="Q346" i="58"/>
  <c r="Q347" i="58"/>
  <c r="Q348" i="58"/>
  <c r="Q349" i="58"/>
  <c r="Q350" i="58"/>
  <c r="Q351" i="58"/>
  <c r="Q352" i="58"/>
  <c r="Q353" i="58"/>
  <c r="Q354" i="58"/>
  <c r="Q355" i="58"/>
  <c r="Q356" i="58"/>
  <c r="Q357" i="58"/>
  <c r="Q358" i="58"/>
  <c r="Q359" i="58"/>
  <c r="Q360" i="58"/>
  <c r="Q361" i="58"/>
  <c r="Q362" i="58"/>
  <c r="Q363" i="58"/>
  <c r="Q364" i="58"/>
  <c r="Q365" i="58"/>
  <c r="Q366" i="58"/>
  <c r="Q367" i="58"/>
  <c r="Q368" i="58"/>
  <c r="Q369" i="58"/>
  <c r="Q370" i="58"/>
  <c r="Q371" i="58"/>
  <c r="Q372" i="58"/>
  <c r="Q373" i="58"/>
  <c r="Q374" i="58"/>
  <c r="Q375" i="58"/>
  <c r="Q376" i="58"/>
  <c r="Q377" i="58"/>
  <c r="Q378" i="58"/>
  <c r="Q379" i="58"/>
  <c r="Q380" i="58"/>
  <c r="Q381" i="58"/>
  <c r="Q382" i="58"/>
  <c r="Q383" i="58"/>
  <c r="Q384" i="58"/>
  <c r="Q385" i="58"/>
  <c r="Q386" i="58"/>
  <c r="Q387" i="58"/>
  <c r="Q388" i="58"/>
  <c r="Q389" i="58"/>
  <c r="Q390" i="58"/>
  <c r="Q391" i="58"/>
  <c r="Q392" i="58"/>
  <c r="Q393" i="58"/>
  <c r="Q394" i="58"/>
  <c r="Q395" i="58"/>
  <c r="Q396" i="58"/>
  <c r="Q397" i="58"/>
  <c r="Q398" i="58"/>
  <c r="Q399" i="58"/>
  <c r="Q400" i="58"/>
  <c r="Q401" i="58"/>
  <c r="Q402" i="58"/>
  <c r="Q403" i="58"/>
  <c r="Q404" i="58"/>
  <c r="Q405" i="58"/>
  <c r="Q406" i="58"/>
  <c r="Q407" i="58"/>
  <c r="Q408" i="58"/>
  <c r="Q409" i="58"/>
  <c r="Q410" i="58"/>
  <c r="Q411" i="58"/>
  <c r="Q412" i="58"/>
  <c r="Q413" i="58"/>
  <c r="Q414" i="58"/>
  <c r="Q415" i="58"/>
  <c r="Q416" i="58"/>
  <c r="Q417" i="58"/>
  <c r="Q418" i="58"/>
  <c r="Q419" i="58"/>
  <c r="Q420" i="58"/>
  <c r="Q421" i="58"/>
  <c r="Q422" i="58"/>
  <c r="Q423" i="58"/>
  <c r="Q424" i="58"/>
  <c r="Q425" i="58"/>
  <c r="Q426" i="58"/>
  <c r="Q427" i="58"/>
  <c r="Q428" i="58"/>
  <c r="Q429" i="58"/>
  <c r="Q430" i="58"/>
  <c r="Q431" i="58"/>
  <c r="Q432" i="58"/>
  <c r="Q433" i="58"/>
  <c r="Q434" i="58"/>
  <c r="Q435" i="58"/>
  <c r="Q436" i="58"/>
  <c r="Q437" i="58"/>
  <c r="Q438" i="58"/>
  <c r="Q439" i="58"/>
  <c r="Q440" i="58"/>
  <c r="Q441" i="58"/>
  <c r="Q442" i="58"/>
  <c r="Q443" i="58"/>
  <c r="Q444" i="58"/>
  <c r="Q445" i="58"/>
  <c r="Q446" i="58"/>
  <c r="Q447" i="58"/>
  <c r="Q448" i="58"/>
  <c r="Q449" i="58"/>
  <c r="Q450" i="58"/>
  <c r="Q451" i="58"/>
  <c r="Q452" i="58"/>
  <c r="Q453" i="58"/>
  <c r="Q454" i="58"/>
  <c r="Q455" i="58"/>
  <c r="Q456" i="58"/>
  <c r="Q457" i="58"/>
  <c r="Q458" i="58"/>
  <c r="Q459" i="58"/>
  <c r="Q460" i="58"/>
  <c r="Q461" i="58"/>
  <c r="Q462" i="58"/>
  <c r="Q463" i="58"/>
  <c r="Q464" i="58"/>
  <c r="Q465" i="58"/>
  <c r="Q466" i="58"/>
  <c r="Q467" i="58"/>
  <c r="Q468" i="58"/>
  <c r="Q469" i="58"/>
  <c r="Q470" i="58"/>
  <c r="Q471" i="58"/>
  <c r="Q472" i="58"/>
  <c r="Q473" i="58"/>
  <c r="Q474" i="58"/>
  <c r="Q475" i="58"/>
  <c r="Q476" i="58"/>
  <c r="Q477" i="58"/>
  <c r="Q478" i="58"/>
  <c r="Q479" i="58"/>
  <c r="Q480" i="58"/>
  <c r="Q481" i="58"/>
  <c r="Q482" i="58"/>
  <c r="Q483" i="58"/>
  <c r="Q484" i="58"/>
  <c r="Q485" i="58"/>
  <c r="Q486" i="58"/>
  <c r="Q487" i="58"/>
  <c r="Q488" i="58"/>
  <c r="Q489" i="58"/>
  <c r="Q490" i="58"/>
  <c r="Q491" i="58"/>
  <c r="Q492" i="58"/>
  <c r="Q493" i="58"/>
  <c r="Q494" i="58"/>
  <c r="Q495" i="58"/>
  <c r="Q496" i="58"/>
  <c r="Q497" i="58"/>
  <c r="Q498" i="58"/>
  <c r="Q499" i="58"/>
  <c r="Q500" i="58"/>
  <c r="Q501" i="58"/>
  <c r="Q502" i="58"/>
  <c r="Q503" i="58"/>
  <c r="Q504" i="58"/>
  <c r="Q505" i="58"/>
  <c r="Q506" i="58"/>
  <c r="Q507" i="58"/>
  <c r="Q508" i="58"/>
  <c r="Q509" i="58"/>
  <c r="Q510" i="58"/>
  <c r="Q511" i="58"/>
  <c r="Q512" i="58"/>
  <c r="Q513" i="58"/>
  <c r="Q514" i="58"/>
  <c r="Q515" i="58"/>
  <c r="Q516" i="58"/>
  <c r="Q517" i="58"/>
  <c r="Q518" i="58"/>
  <c r="Q519" i="58"/>
  <c r="Q520" i="58"/>
  <c r="Q521" i="58"/>
  <c r="Q522" i="58"/>
  <c r="Q523" i="58"/>
  <c r="Q524" i="58"/>
  <c r="Q525" i="58"/>
  <c r="Q526" i="58"/>
  <c r="Q527" i="58"/>
  <c r="Q528" i="58"/>
  <c r="Q529" i="58"/>
  <c r="Q530" i="58"/>
  <c r="Q531" i="58"/>
  <c r="Q532" i="58"/>
  <c r="Q533" i="58"/>
  <c r="Q534" i="58"/>
  <c r="Q535" i="58"/>
  <c r="Q536" i="58"/>
  <c r="Q537" i="58"/>
  <c r="Q538" i="58"/>
  <c r="Q539" i="58"/>
  <c r="Q540" i="58"/>
  <c r="Q541" i="58"/>
  <c r="Q542" i="58"/>
  <c r="Q543" i="58"/>
  <c r="Q544" i="58"/>
  <c r="Q545" i="58"/>
  <c r="Q546" i="58"/>
  <c r="Q547" i="58"/>
  <c r="Q548" i="58"/>
  <c r="Q549" i="58"/>
  <c r="Q550" i="58"/>
  <c r="Q551" i="58"/>
  <c r="Q552" i="58"/>
  <c r="Q553" i="58"/>
  <c r="Q554" i="58"/>
  <c r="Q555" i="58"/>
  <c r="Q556" i="58"/>
  <c r="Q557" i="58"/>
  <c r="Q558" i="58"/>
  <c r="Q559" i="58"/>
  <c r="Q560" i="58"/>
  <c r="Q561" i="58"/>
  <c r="Q562" i="58"/>
  <c r="Q563" i="58"/>
  <c r="Q564" i="58"/>
  <c r="Q565" i="58"/>
  <c r="Q566" i="58"/>
  <c r="Q567" i="58"/>
  <c r="Q568" i="58"/>
  <c r="Q569" i="58"/>
  <c r="Q570" i="58"/>
  <c r="Q571" i="58"/>
  <c r="Q572" i="58"/>
  <c r="Q573" i="58"/>
  <c r="Q574" i="58"/>
  <c r="Q575" i="58"/>
  <c r="Q576" i="58"/>
  <c r="Q577" i="58"/>
  <c r="Q578" i="58"/>
  <c r="Q579" i="58"/>
  <c r="Q580" i="58"/>
  <c r="Q581" i="58"/>
  <c r="Q582" i="58"/>
  <c r="Q583" i="58"/>
  <c r="Q584" i="58"/>
  <c r="Q585" i="58"/>
  <c r="Q586" i="58"/>
  <c r="Q587" i="58"/>
  <c r="Q588" i="58"/>
  <c r="Q589" i="58"/>
  <c r="Q590" i="58"/>
  <c r="Q591" i="58"/>
  <c r="Q592" i="58"/>
  <c r="Q593" i="58"/>
  <c r="Q594" i="58"/>
  <c r="Q595" i="58"/>
  <c r="Q596" i="58"/>
  <c r="Q597" i="58"/>
  <c r="Q598" i="58"/>
  <c r="Q599" i="58"/>
  <c r="Q600" i="58"/>
  <c r="Q601" i="58"/>
  <c r="Q602" i="58"/>
  <c r="Q603" i="58"/>
  <c r="Q604" i="58"/>
  <c r="Q605" i="58"/>
  <c r="Q606" i="58"/>
  <c r="Q607" i="58"/>
  <c r="Q608" i="58"/>
  <c r="Q609" i="58"/>
  <c r="Q610" i="58"/>
  <c r="Q611" i="58"/>
  <c r="Q612" i="58"/>
  <c r="Q613" i="58"/>
  <c r="Q614" i="58"/>
  <c r="Q615" i="58"/>
  <c r="Q616" i="58"/>
  <c r="Q617" i="58"/>
  <c r="Q618" i="58"/>
  <c r="Q619" i="58"/>
  <c r="Q620" i="58"/>
  <c r="Q621" i="58"/>
  <c r="Q622" i="58"/>
  <c r="Q623" i="58"/>
  <c r="Q624" i="58"/>
  <c r="Q625" i="58"/>
  <c r="Q626" i="58"/>
  <c r="Q627" i="58"/>
  <c r="Q628" i="58"/>
  <c r="Q629" i="58"/>
  <c r="Q630" i="58"/>
  <c r="Q631" i="58"/>
  <c r="Q632" i="58"/>
  <c r="Q633" i="58"/>
  <c r="Q634" i="58"/>
  <c r="Q635" i="58"/>
  <c r="Q636" i="58"/>
  <c r="Q637" i="58"/>
  <c r="Q638" i="58"/>
  <c r="Q639" i="58"/>
  <c r="Q640" i="58"/>
  <c r="Q641" i="58"/>
  <c r="Q642" i="58"/>
  <c r="Q643" i="58"/>
  <c r="Q644" i="58"/>
  <c r="Q645" i="58"/>
  <c r="Q646" i="58"/>
  <c r="Q647" i="58"/>
  <c r="Q648" i="58"/>
  <c r="Q649" i="58"/>
  <c r="Q650" i="58"/>
  <c r="Q651" i="58"/>
  <c r="Q652" i="58"/>
  <c r="Q653" i="58"/>
  <c r="Q654" i="58"/>
  <c r="Q655" i="58"/>
  <c r="Q656" i="58"/>
  <c r="Q657" i="58"/>
  <c r="Q658" i="58"/>
  <c r="Q659" i="58"/>
  <c r="Q660" i="58"/>
  <c r="Q661" i="58"/>
  <c r="Q662" i="58"/>
  <c r="Q663" i="58"/>
  <c r="Q664" i="58"/>
  <c r="Q665" i="58"/>
  <c r="Q666" i="58"/>
  <c r="Q667" i="58"/>
  <c r="Q668" i="58"/>
  <c r="Q669" i="58"/>
  <c r="Q670" i="58"/>
  <c r="Q671" i="58"/>
  <c r="Q672" i="58"/>
  <c r="Q673" i="58"/>
  <c r="Q674" i="58"/>
  <c r="Q675" i="58"/>
  <c r="Q676" i="58"/>
  <c r="Q677" i="58"/>
  <c r="Q678" i="58"/>
  <c r="Q679" i="58"/>
  <c r="Q680" i="58"/>
  <c r="Q681" i="58"/>
  <c r="Q682" i="58"/>
  <c r="Q683" i="58"/>
  <c r="Q684" i="58"/>
  <c r="Q685" i="58"/>
  <c r="Q686" i="58"/>
  <c r="Q687" i="58"/>
  <c r="Q688" i="58"/>
  <c r="Q689" i="58"/>
  <c r="Q690" i="58"/>
  <c r="Q691" i="58"/>
  <c r="Q692" i="58"/>
  <c r="Q693" i="58"/>
  <c r="Q694" i="58"/>
  <c r="Q695" i="58"/>
  <c r="Q696" i="58"/>
  <c r="Q697" i="58"/>
  <c r="Q698" i="58"/>
  <c r="Q699" i="58"/>
  <c r="Q700" i="58"/>
  <c r="Q701" i="58"/>
  <c r="Q702" i="58"/>
  <c r="Q703" i="58"/>
  <c r="Q704" i="58"/>
  <c r="Q705" i="58"/>
  <c r="Q706" i="58"/>
  <c r="Q707" i="58"/>
  <c r="Q708" i="58"/>
  <c r="Q709" i="58"/>
  <c r="Q710" i="58"/>
  <c r="Q711" i="58"/>
  <c r="Q712" i="58"/>
  <c r="Q713" i="58"/>
  <c r="Q714" i="58"/>
  <c r="Q715" i="58"/>
  <c r="Q716" i="58"/>
  <c r="Q717" i="58"/>
  <c r="Q718" i="58"/>
  <c r="Q719" i="58"/>
  <c r="Q720" i="58"/>
  <c r="Q721" i="58"/>
  <c r="Q722" i="58"/>
  <c r="Q723" i="58"/>
  <c r="Q724" i="58"/>
  <c r="Q725" i="58"/>
  <c r="Q726" i="58"/>
  <c r="Q727" i="58"/>
  <c r="Q728" i="58"/>
  <c r="Q729" i="58"/>
  <c r="Q730" i="58"/>
  <c r="Q731" i="58"/>
  <c r="Q732" i="58"/>
  <c r="Q733" i="58"/>
  <c r="Q734" i="58"/>
  <c r="Q735" i="58"/>
  <c r="Q736" i="58"/>
  <c r="Q737" i="58"/>
  <c r="Q738" i="58"/>
  <c r="Q739" i="58"/>
  <c r="Q740" i="58"/>
  <c r="Q741" i="58"/>
  <c r="Q742" i="58"/>
  <c r="Q743" i="58"/>
  <c r="Q744" i="58"/>
  <c r="Q745" i="58"/>
  <c r="Q746" i="58"/>
  <c r="Q747" i="58"/>
  <c r="Q748" i="58"/>
  <c r="Q749" i="58"/>
  <c r="Q750" i="58"/>
  <c r="Q751" i="58"/>
  <c r="Q752" i="58"/>
  <c r="Q753" i="58"/>
  <c r="Q754" i="58"/>
  <c r="Q755" i="58"/>
  <c r="Q756" i="58"/>
  <c r="Q757" i="58"/>
  <c r="Q758" i="58"/>
  <c r="Q759" i="58"/>
  <c r="Q760" i="58"/>
  <c r="Q761" i="58"/>
  <c r="Q762" i="58"/>
  <c r="Q763" i="58"/>
  <c r="Q764" i="58"/>
  <c r="Q765" i="58"/>
  <c r="Q766" i="58"/>
  <c r="Q767" i="58"/>
  <c r="Q768" i="58"/>
  <c r="Q769" i="58"/>
  <c r="Q770" i="58"/>
  <c r="Q771" i="58"/>
  <c r="Q772" i="58"/>
  <c r="Q773" i="58"/>
  <c r="Q774" i="58"/>
  <c r="Q775" i="58"/>
  <c r="Q776" i="58"/>
  <c r="Q777" i="58"/>
  <c r="Q778" i="58"/>
  <c r="Q779" i="58"/>
  <c r="Q780" i="58"/>
  <c r="Q781" i="58"/>
  <c r="Q782" i="58"/>
  <c r="Q783" i="58"/>
  <c r="Q784" i="58"/>
  <c r="Q785" i="58"/>
  <c r="Q786" i="58"/>
  <c r="Q787" i="58"/>
  <c r="Q788" i="58"/>
  <c r="Q789" i="58"/>
  <c r="Q790" i="58"/>
  <c r="Q791" i="58"/>
  <c r="Q792" i="58"/>
  <c r="Q793" i="58"/>
  <c r="Q794" i="58"/>
  <c r="Q795" i="58"/>
  <c r="Q796" i="58"/>
  <c r="Q797" i="58"/>
  <c r="Q798" i="58"/>
  <c r="Q799" i="58"/>
  <c r="Q800" i="58"/>
  <c r="Q801" i="58"/>
  <c r="Q802" i="58"/>
  <c r="Q803" i="58"/>
  <c r="Q804" i="58"/>
  <c r="Q805" i="58"/>
  <c r="Q806" i="58"/>
  <c r="Q807" i="58"/>
  <c r="Q808" i="58"/>
  <c r="Q809" i="58"/>
  <c r="Q810" i="58"/>
  <c r="Q811" i="58"/>
  <c r="Q812" i="58"/>
  <c r="Q813" i="58"/>
  <c r="Q814" i="58"/>
  <c r="Q815" i="58"/>
  <c r="Q816" i="58"/>
  <c r="Q817" i="58"/>
  <c r="Q818" i="58"/>
  <c r="Q819" i="58"/>
  <c r="Q820" i="58"/>
  <c r="Q821" i="58"/>
  <c r="Q822" i="58"/>
  <c r="Q823" i="58"/>
  <c r="Q824" i="58"/>
  <c r="Q825" i="58"/>
  <c r="Q826" i="58"/>
  <c r="Q827" i="58"/>
  <c r="Q828" i="58"/>
  <c r="Q829" i="58"/>
  <c r="Q830" i="58"/>
  <c r="Q831" i="58"/>
  <c r="Q832" i="58"/>
  <c r="Q833" i="58"/>
  <c r="Q834" i="58"/>
  <c r="Q835" i="58"/>
  <c r="Q836" i="58"/>
  <c r="Q837" i="58"/>
  <c r="Q838" i="58"/>
  <c r="Q839" i="58"/>
  <c r="Q840" i="58"/>
  <c r="Q841" i="58"/>
  <c r="Q842" i="58"/>
  <c r="Q843" i="58"/>
  <c r="Q844" i="58"/>
  <c r="Q845" i="58"/>
  <c r="Q846" i="58"/>
  <c r="Q847" i="58"/>
  <c r="Q848" i="58"/>
  <c r="Q849" i="58"/>
  <c r="Q850" i="58"/>
  <c r="Q851" i="58"/>
  <c r="Q852" i="58"/>
  <c r="Q853" i="58"/>
  <c r="Q854" i="58"/>
  <c r="Q855" i="58"/>
  <c r="Q856" i="58"/>
  <c r="Q857" i="58"/>
  <c r="Q858" i="58"/>
  <c r="Q859" i="58"/>
  <c r="Q860" i="58"/>
  <c r="Q861" i="58"/>
  <c r="Q862" i="58"/>
  <c r="Q863" i="58"/>
  <c r="Q864" i="58"/>
  <c r="Q865" i="58"/>
  <c r="Q866" i="58"/>
  <c r="Q867" i="58"/>
  <c r="Q868" i="58"/>
  <c r="Q869" i="58"/>
  <c r="Q870" i="58"/>
  <c r="Q871" i="58"/>
  <c r="Q872" i="58"/>
  <c r="Q873" i="58"/>
  <c r="Q874" i="58"/>
  <c r="Q875" i="58"/>
  <c r="Q876" i="58"/>
  <c r="Q877" i="58"/>
  <c r="Q878" i="58"/>
  <c r="Q879" i="58"/>
  <c r="Q880" i="58"/>
  <c r="Q881" i="58"/>
  <c r="Q882" i="58"/>
  <c r="Q883" i="58"/>
  <c r="Q884" i="58"/>
  <c r="Q885" i="58"/>
  <c r="Q886" i="58"/>
  <c r="Q887" i="58"/>
  <c r="Q888" i="58"/>
  <c r="Q889" i="58"/>
  <c r="Q890" i="58"/>
  <c r="Q891" i="58"/>
  <c r="Q892" i="58"/>
  <c r="Q893" i="58"/>
  <c r="Q894" i="58"/>
  <c r="Q895" i="58"/>
  <c r="Q896" i="58"/>
  <c r="Q897" i="58"/>
  <c r="Q898" i="58"/>
  <c r="Q899" i="58"/>
  <c r="Q900" i="58"/>
  <c r="Q901" i="58"/>
  <c r="Q902" i="58"/>
  <c r="Q903" i="58"/>
  <c r="Q904" i="58"/>
  <c r="Q905" i="58"/>
  <c r="Q906" i="58"/>
  <c r="Q907" i="58"/>
  <c r="Q908" i="58"/>
  <c r="Q909" i="58"/>
  <c r="Q910" i="58"/>
  <c r="Q911" i="58"/>
  <c r="Q912" i="58"/>
  <c r="Q913" i="58"/>
  <c r="Q914" i="58"/>
  <c r="Q915" i="58"/>
  <c r="Q916" i="58"/>
  <c r="Q917" i="58"/>
  <c r="Q918" i="58"/>
  <c r="Q919" i="58"/>
  <c r="Q920" i="58"/>
  <c r="Q921" i="58"/>
  <c r="Q922" i="58"/>
  <c r="Q923" i="58"/>
  <c r="Q924" i="58"/>
  <c r="Q925" i="58"/>
  <c r="Q926" i="58"/>
  <c r="Q927" i="58"/>
  <c r="Q928" i="58"/>
  <c r="Q929" i="58"/>
  <c r="Q930" i="58"/>
  <c r="Q931" i="58"/>
  <c r="Q932" i="58"/>
  <c r="Q933" i="58"/>
  <c r="Q934" i="58"/>
  <c r="Q935" i="58"/>
  <c r="Q936" i="58"/>
  <c r="Q937" i="58"/>
  <c r="Q938" i="58"/>
  <c r="Q939" i="58"/>
  <c r="Q940" i="58"/>
  <c r="Q941" i="58"/>
  <c r="Q942" i="58"/>
  <c r="Q943" i="58"/>
  <c r="Q944" i="58"/>
  <c r="Q945" i="58"/>
  <c r="Q946" i="58"/>
  <c r="Q947" i="58"/>
  <c r="Q948" i="58"/>
  <c r="Q949" i="58"/>
  <c r="Q950" i="58"/>
  <c r="Q951" i="58"/>
  <c r="Q952" i="58"/>
  <c r="Q953" i="58"/>
  <c r="Q954" i="58"/>
  <c r="Q955" i="58"/>
  <c r="Q956" i="58"/>
  <c r="Q957" i="58"/>
  <c r="Q958" i="58"/>
  <c r="Q959" i="58"/>
  <c r="Q960" i="58"/>
  <c r="Q961" i="58"/>
  <c r="Q962" i="58"/>
  <c r="Q963" i="58"/>
  <c r="Q964" i="58"/>
  <c r="Q965" i="58"/>
  <c r="Q966" i="58"/>
  <c r="Q967" i="58"/>
  <c r="Q968" i="58"/>
  <c r="Q969" i="58"/>
  <c r="Q970" i="58"/>
  <c r="Q971" i="58"/>
  <c r="Q972" i="58"/>
  <c r="Q973" i="58"/>
  <c r="Q974" i="58"/>
  <c r="Q975" i="58"/>
  <c r="Q976" i="58"/>
  <c r="Q977" i="58"/>
  <c r="Q978" i="58"/>
  <c r="Q979" i="58"/>
  <c r="Q980" i="58"/>
  <c r="Q981" i="58"/>
  <c r="Q982" i="58"/>
  <c r="Q983" i="58"/>
  <c r="Q984" i="58"/>
  <c r="Q985" i="58"/>
  <c r="Q986" i="58"/>
  <c r="Q987" i="58"/>
  <c r="Q988" i="58"/>
  <c r="Q989" i="58"/>
  <c r="Q1015" i="58"/>
  <c r="Q1016" i="58"/>
  <c r="Q1017" i="58"/>
  <c r="Q1018" i="58"/>
  <c r="Q1019" i="58"/>
  <c r="Q1020" i="58"/>
  <c r="Q1021" i="58"/>
  <c r="Q1022" i="58"/>
  <c r="R7" i="58"/>
  <c r="V7" i="58" s="1"/>
  <c r="R8" i="58"/>
  <c r="V8" i="58" s="1"/>
  <c r="R9" i="58"/>
  <c r="V9" i="58" s="1"/>
  <c r="R10" i="58"/>
  <c r="V10" i="58" s="1"/>
  <c r="R11" i="58"/>
  <c r="V11" i="58" s="1"/>
  <c r="R12" i="58"/>
  <c r="V12" i="58" s="1"/>
  <c r="R13" i="58"/>
  <c r="V13" i="58" s="1"/>
  <c r="R14" i="58"/>
  <c r="V14" i="58" s="1"/>
  <c r="R15" i="58"/>
  <c r="V15" i="58" s="1"/>
  <c r="R16" i="58"/>
  <c r="V16" i="58" s="1"/>
  <c r="R17" i="58"/>
  <c r="V17" i="58" s="1"/>
  <c r="R18" i="58"/>
  <c r="V18" i="58" s="1"/>
  <c r="R19" i="58"/>
  <c r="V19" i="58" s="1"/>
  <c r="R20" i="58"/>
  <c r="V20" i="58" s="1"/>
  <c r="R21" i="58"/>
  <c r="V21" i="58" s="1"/>
  <c r="R22" i="58"/>
  <c r="V22" i="58" s="1"/>
  <c r="R23" i="58"/>
  <c r="V23" i="58" s="1"/>
  <c r="R24" i="58"/>
  <c r="V24" i="58" s="1"/>
  <c r="R25" i="58"/>
  <c r="V25" i="58" s="1"/>
  <c r="R26" i="58"/>
  <c r="V26" i="58" s="1"/>
  <c r="R27" i="58"/>
  <c r="V27" i="58" s="1"/>
  <c r="R28" i="58"/>
  <c r="V28" i="58" s="1"/>
  <c r="R29" i="58"/>
  <c r="V29" i="58" s="1"/>
  <c r="R30" i="58"/>
  <c r="V30" i="58" s="1"/>
  <c r="R31" i="58"/>
  <c r="V31" i="58" s="1"/>
  <c r="R32" i="58"/>
  <c r="V32" i="58" s="1"/>
  <c r="R33" i="58"/>
  <c r="V33" i="58" s="1"/>
  <c r="R34" i="58"/>
  <c r="V34" i="58" s="1"/>
  <c r="R35" i="58"/>
  <c r="V35" i="58" s="1"/>
  <c r="R36" i="58"/>
  <c r="V36" i="58" s="1"/>
  <c r="R37" i="58"/>
  <c r="V37" i="58" s="1"/>
  <c r="R38" i="58"/>
  <c r="V38" i="58" s="1"/>
  <c r="R39" i="58"/>
  <c r="V39" i="58" s="1"/>
  <c r="R40" i="58"/>
  <c r="V40" i="58" s="1"/>
  <c r="R41" i="58"/>
  <c r="V41" i="58" s="1"/>
  <c r="R42" i="58"/>
  <c r="V42" i="58" s="1"/>
  <c r="R43" i="58"/>
  <c r="V43" i="58" s="1"/>
  <c r="R44" i="58"/>
  <c r="V44" i="58" s="1"/>
  <c r="R45" i="58"/>
  <c r="V45" i="58" s="1"/>
  <c r="R46" i="58"/>
  <c r="V46" i="58" s="1"/>
  <c r="R47" i="58"/>
  <c r="V47" i="58" s="1"/>
  <c r="R48" i="58"/>
  <c r="V48" i="58" s="1"/>
  <c r="R49" i="58"/>
  <c r="V49" i="58" s="1"/>
  <c r="R50" i="58"/>
  <c r="V50" i="58" s="1"/>
  <c r="R51" i="58"/>
  <c r="V51" i="58" s="1"/>
  <c r="R52" i="58"/>
  <c r="V52" i="58" s="1"/>
  <c r="R53" i="58"/>
  <c r="V53" i="58" s="1"/>
  <c r="R54" i="58"/>
  <c r="V54" i="58" s="1"/>
  <c r="R55" i="58"/>
  <c r="V55" i="58" s="1"/>
  <c r="R56" i="58"/>
  <c r="V56" i="58" s="1"/>
  <c r="R57" i="58"/>
  <c r="V57" i="58" s="1"/>
  <c r="R58" i="58"/>
  <c r="V58" i="58" s="1"/>
  <c r="R59" i="58"/>
  <c r="V59" i="58" s="1"/>
  <c r="R60" i="58"/>
  <c r="V60" i="58" s="1"/>
  <c r="R61" i="58"/>
  <c r="V61" i="58" s="1"/>
  <c r="R62" i="58"/>
  <c r="V62" i="58" s="1"/>
  <c r="R63" i="58"/>
  <c r="V63" i="58" s="1"/>
  <c r="R64" i="58"/>
  <c r="V64" i="58" s="1"/>
  <c r="R65" i="58"/>
  <c r="V65" i="58" s="1"/>
  <c r="R66" i="58"/>
  <c r="V66" i="58" s="1"/>
  <c r="R67" i="58"/>
  <c r="V67" i="58" s="1"/>
  <c r="R68" i="58"/>
  <c r="V68" i="58" s="1"/>
  <c r="R69" i="58"/>
  <c r="V69" i="58" s="1"/>
  <c r="R70" i="58"/>
  <c r="V70" i="58" s="1"/>
  <c r="R71" i="58"/>
  <c r="V71" i="58" s="1"/>
  <c r="R72" i="58"/>
  <c r="V72" i="58" s="1"/>
  <c r="R73" i="58"/>
  <c r="V73" i="58" s="1"/>
  <c r="R74" i="58"/>
  <c r="V74" i="58" s="1"/>
  <c r="R75" i="58"/>
  <c r="V75" i="58" s="1"/>
  <c r="R76" i="58"/>
  <c r="V76" i="58" s="1"/>
  <c r="R77" i="58"/>
  <c r="V77" i="58" s="1"/>
  <c r="R78" i="58"/>
  <c r="V78" i="58" s="1"/>
  <c r="R79" i="58"/>
  <c r="V79" i="58" s="1"/>
  <c r="R80" i="58"/>
  <c r="V80" i="58" s="1"/>
  <c r="R81" i="58"/>
  <c r="V81" i="58" s="1"/>
  <c r="R82" i="58"/>
  <c r="V82" i="58" s="1"/>
  <c r="R83" i="58"/>
  <c r="V83" i="58" s="1"/>
  <c r="R84" i="58"/>
  <c r="V84" i="58" s="1"/>
  <c r="R85" i="58"/>
  <c r="V85" i="58" s="1"/>
  <c r="R86" i="58"/>
  <c r="V86" i="58" s="1"/>
  <c r="R87" i="58"/>
  <c r="V87" i="58" s="1"/>
  <c r="R88" i="58"/>
  <c r="V88" i="58" s="1"/>
  <c r="R89" i="58"/>
  <c r="V89" i="58" s="1"/>
  <c r="R90" i="58"/>
  <c r="V90" i="58" s="1"/>
  <c r="R91" i="58"/>
  <c r="V91" i="58" s="1"/>
  <c r="R92" i="58"/>
  <c r="V92" i="58" s="1"/>
  <c r="R93" i="58"/>
  <c r="V93" i="58" s="1"/>
  <c r="R94" i="58"/>
  <c r="V94" i="58" s="1"/>
  <c r="R95" i="58"/>
  <c r="V95" i="58" s="1"/>
  <c r="R96" i="58"/>
  <c r="V96" i="58" s="1"/>
  <c r="R97" i="58"/>
  <c r="V97" i="58" s="1"/>
  <c r="R98" i="58"/>
  <c r="V98" i="58" s="1"/>
  <c r="R99" i="58"/>
  <c r="V99" i="58" s="1"/>
  <c r="R100" i="58"/>
  <c r="V100" i="58" s="1"/>
  <c r="R101" i="58"/>
  <c r="V101" i="58" s="1"/>
  <c r="R102" i="58"/>
  <c r="V102" i="58" s="1"/>
  <c r="R103" i="58"/>
  <c r="V103" i="58" s="1"/>
  <c r="R104" i="58"/>
  <c r="V104" i="58" s="1"/>
  <c r="R105" i="58"/>
  <c r="V105" i="58" s="1"/>
  <c r="R106" i="58"/>
  <c r="V106" i="58" s="1"/>
  <c r="R107" i="58"/>
  <c r="V107" i="58" s="1"/>
  <c r="R108" i="58"/>
  <c r="V108" i="58" s="1"/>
  <c r="R109" i="58"/>
  <c r="V109" i="58" s="1"/>
  <c r="R110" i="58"/>
  <c r="V110" i="58" s="1"/>
  <c r="R111" i="58"/>
  <c r="V111" i="58" s="1"/>
  <c r="R112" i="58"/>
  <c r="V112" i="58" s="1"/>
  <c r="R113" i="58"/>
  <c r="V113" i="58" s="1"/>
  <c r="R114" i="58"/>
  <c r="V114" i="58" s="1"/>
  <c r="R115" i="58"/>
  <c r="V115" i="58" s="1"/>
  <c r="R116" i="58"/>
  <c r="V116" i="58" s="1"/>
  <c r="R117" i="58"/>
  <c r="V117" i="58" s="1"/>
  <c r="R118" i="58"/>
  <c r="V118" i="58" s="1"/>
  <c r="R119" i="58"/>
  <c r="V119" i="58" s="1"/>
  <c r="R120" i="58"/>
  <c r="V120" i="58" s="1"/>
  <c r="R121" i="58"/>
  <c r="V121" i="58" s="1"/>
  <c r="R122" i="58"/>
  <c r="V122" i="58" s="1"/>
  <c r="R123" i="58"/>
  <c r="V123" i="58" s="1"/>
  <c r="R124" i="58"/>
  <c r="V124" i="58" s="1"/>
  <c r="R125" i="58"/>
  <c r="V125" i="58" s="1"/>
  <c r="R126" i="58"/>
  <c r="V126" i="58" s="1"/>
  <c r="R127" i="58"/>
  <c r="V127" i="58" s="1"/>
  <c r="R128" i="58"/>
  <c r="V128" i="58" s="1"/>
  <c r="R129" i="58"/>
  <c r="V129" i="58" s="1"/>
  <c r="R130" i="58"/>
  <c r="V130" i="58" s="1"/>
  <c r="R131" i="58"/>
  <c r="V131" i="58" s="1"/>
  <c r="R132" i="58"/>
  <c r="V132" i="58" s="1"/>
  <c r="R133" i="58"/>
  <c r="V133" i="58" s="1"/>
  <c r="R134" i="58"/>
  <c r="V134" i="58" s="1"/>
  <c r="R135" i="58"/>
  <c r="V135" i="58" s="1"/>
  <c r="R136" i="58"/>
  <c r="V136" i="58" s="1"/>
  <c r="R137" i="58"/>
  <c r="V137" i="58" s="1"/>
  <c r="R138" i="58"/>
  <c r="V138" i="58" s="1"/>
  <c r="R139" i="58"/>
  <c r="V139" i="58" s="1"/>
  <c r="R140" i="58"/>
  <c r="V140" i="58" s="1"/>
  <c r="R141" i="58"/>
  <c r="V141" i="58" s="1"/>
  <c r="R142" i="58"/>
  <c r="V142" i="58" s="1"/>
  <c r="R143" i="58"/>
  <c r="V143" i="58" s="1"/>
  <c r="R144" i="58"/>
  <c r="V144" i="58" s="1"/>
  <c r="R145" i="58"/>
  <c r="V145" i="58" s="1"/>
  <c r="R146" i="58"/>
  <c r="V146" i="58" s="1"/>
  <c r="R147" i="58"/>
  <c r="V147" i="58" s="1"/>
  <c r="R148" i="58"/>
  <c r="V148" i="58" s="1"/>
  <c r="R149" i="58"/>
  <c r="V149" i="58" s="1"/>
  <c r="R150" i="58"/>
  <c r="V150" i="58" s="1"/>
  <c r="R151" i="58"/>
  <c r="V151" i="58" s="1"/>
  <c r="R152" i="58"/>
  <c r="V152" i="58" s="1"/>
  <c r="R153" i="58"/>
  <c r="V153" i="58" s="1"/>
  <c r="R154" i="58"/>
  <c r="V154" i="58" s="1"/>
  <c r="R155" i="58"/>
  <c r="V155" i="58" s="1"/>
  <c r="R156" i="58"/>
  <c r="V156" i="58" s="1"/>
  <c r="R157" i="58"/>
  <c r="V157" i="58" s="1"/>
  <c r="R158" i="58"/>
  <c r="V158" i="58" s="1"/>
  <c r="R159" i="58"/>
  <c r="V159" i="58" s="1"/>
  <c r="R160" i="58"/>
  <c r="V160" i="58" s="1"/>
  <c r="R161" i="58"/>
  <c r="V161" i="58" s="1"/>
  <c r="R162" i="58"/>
  <c r="V162" i="58" s="1"/>
  <c r="R163" i="58"/>
  <c r="V163" i="58" s="1"/>
  <c r="R164" i="58"/>
  <c r="V164" i="58" s="1"/>
  <c r="R165" i="58"/>
  <c r="V165" i="58" s="1"/>
  <c r="R166" i="58"/>
  <c r="V166" i="58" s="1"/>
  <c r="R167" i="58"/>
  <c r="V167" i="58" s="1"/>
  <c r="R168" i="58"/>
  <c r="V168" i="58" s="1"/>
  <c r="R169" i="58"/>
  <c r="V169" i="58" s="1"/>
  <c r="R170" i="58"/>
  <c r="V170" i="58" s="1"/>
  <c r="R171" i="58"/>
  <c r="V171" i="58" s="1"/>
  <c r="R172" i="58"/>
  <c r="V172" i="58" s="1"/>
  <c r="R173" i="58"/>
  <c r="V173" i="58" s="1"/>
  <c r="R174" i="58"/>
  <c r="V174" i="58" s="1"/>
  <c r="R175" i="58"/>
  <c r="V175" i="58" s="1"/>
  <c r="R176" i="58"/>
  <c r="V176" i="58" s="1"/>
  <c r="R177" i="58"/>
  <c r="V177" i="58" s="1"/>
  <c r="R178" i="58"/>
  <c r="V178" i="58" s="1"/>
  <c r="R179" i="58"/>
  <c r="V179" i="58" s="1"/>
  <c r="R180" i="58"/>
  <c r="V180" i="58" s="1"/>
  <c r="R181" i="58"/>
  <c r="V181" i="58" s="1"/>
  <c r="R182" i="58"/>
  <c r="V182" i="58" s="1"/>
  <c r="R183" i="58"/>
  <c r="V183" i="58" s="1"/>
  <c r="R184" i="58"/>
  <c r="V184" i="58" s="1"/>
  <c r="R185" i="58"/>
  <c r="V185" i="58" s="1"/>
  <c r="R186" i="58"/>
  <c r="V186" i="58" s="1"/>
  <c r="R187" i="58"/>
  <c r="V187" i="58" s="1"/>
  <c r="R188" i="58"/>
  <c r="V188" i="58" s="1"/>
  <c r="R189" i="58"/>
  <c r="V189" i="58" s="1"/>
  <c r="R190" i="58"/>
  <c r="V190" i="58" s="1"/>
  <c r="R191" i="58"/>
  <c r="V191" i="58" s="1"/>
  <c r="R192" i="58"/>
  <c r="V192" i="58" s="1"/>
  <c r="R193" i="58"/>
  <c r="V193" i="58" s="1"/>
  <c r="R194" i="58"/>
  <c r="V194" i="58" s="1"/>
  <c r="R195" i="58"/>
  <c r="V195" i="58" s="1"/>
  <c r="R196" i="58"/>
  <c r="V196" i="58" s="1"/>
  <c r="R197" i="58"/>
  <c r="V197" i="58" s="1"/>
  <c r="R198" i="58"/>
  <c r="V198" i="58" s="1"/>
  <c r="R199" i="58"/>
  <c r="V199" i="58" s="1"/>
  <c r="R200" i="58"/>
  <c r="V200" i="58" s="1"/>
  <c r="R201" i="58"/>
  <c r="V201" i="58" s="1"/>
  <c r="R202" i="58"/>
  <c r="V202" i="58" s="1"/>
  <c r="R203" i="58"/>
  <c r="V203" i="58" s="1"/>
  <c r="R204" i="58"/>
  <c r="V204" i="58" s="1"/>
  <c r="R205" i="58"/>
  <c r="V205" i="58" s="1"/>
  <c r="R206" i="58"/>
  <c r="V206" i="58" s="1"/>
  <c r="R207" i="58"/>
  <c r="V207" i="58" s="1"/>
  <c r="R208" i="58"/>
  <c r="V208" i="58" s="1"/>
  <c r="R209" i="58"/>
  <c r="V209" i="58" s="1"/>
  <c r="R210" i="58"/>
  <c r="V210" i="58" s="1"/>
  <c r="R211" i="58"/>
  <c r="V211" i="58" s="1"/>
  <c r="R212" i="58"/>
  <c r="V212" i="58" s="1"/>
  <c r="R213" i="58"/>
  <c r="V213" i="58" s="1"/>
  <c r="R214" i="58"/>
  <c r="V214" i="58" s="1"/>
  <c r="R215" i="58"/>
  <c r="V215" i="58" s="1"/>
  <c r="R216" i="58"/>
  <c r="V216" i="58" s="1"/>
  <c r="R217" i="58"/>
  <c r="V217" i="58" s="1"/>
  <c r="R218" i="58"/>
  <c r="V218" i="58" s="1"/>
  <c r="R219" i="58"/>
  <c r="V219" i="58" s="1"/>
  <c r="R220" i="58"/>
  <c r="V220" i="58" s="1"/>
  <c r="R221" i="58"/>
  <c r="V221" i="58" s="1"/>
  <c r="R222" i="58"/>
  <c r="V222" i="58" s="1"/>
  <c r="R223" i="58"/>
  <c r="V223" i="58" s="1"/>
  <c r="R224" i="58"/>
  <c r="V224" i="58" s="1"/>
  <c r="R225" i="58"/>
  <c r="V225" i="58" s="1"/>
  <c r="R226" i="58"/>
  <c r="V226" i="58" s="1"/>
  <c r="R227" i="58"/>
  <c r="V227" i="58" s="1"/>
  <c r="R228" i="58"/>
  <c r="V228" i="58" s="1"/>
  <c r="R229" i="58"/>
  <c r="V229" i="58" s="1"/>
  <c r="R230" i="58"/>
  <c r="V230" i="58" s="1"/>
  <c r="R231" i="58"/>
  <c r="V231" i="58" s="1"/>
  <c r="R232" i="58"/>
  <c r="V232" i="58" s="1"/>
  <c r="R233" i="58"/>
  <c r="V233" i="58" s="1"/>
  <c r="R234" i="58"/>
  <c r="V234" i="58" s="1"/>
  <c r="R235" i="58"/>
  <c r="V235" i="58" s="1"/>
  <c r="R236" i="58"/>
  <c r="V236" i="58" s="1"/>
  <c r="R237" i="58"/>
  <c r="V237" i="58" s="1"/>
  <c r="R238" i="58"/>
  <c r="V238" i="58" s="1"/>
  <c r="R239" i="58"/>
  <c r="V239" i="58" s="1"/>
  <c r="R240" i="58"/>
  <c r="V240" i="58" s="1"/>
  <c r="R241" i="58"/>
  <c r="V241" i="58" s="1"/>
  <c r="R242" i="58"/>
  <c r="V242" i="58" s="1"/>
  <c r="R243" i="58"/>
  <c r="V243" i="58" s="1"/>
  <c r="R244" i="58"/>
  <c r="V244" i="58" s="1"/>
  <c r="R245" i="58"/>
  <c r="V245" i="58" s="1"/>
  <c r="R246" i="58"/>
  <c r="V246" i="58" s="1"/>
  <c r="R247" i="58"/>
  <c r="V247" i="58" s="1"/>
  <c r="R248" i="58"/>
  <c r="V248" i="58" s="1"/>
  <c r="R249" i="58"/>
  <c r="V249" i="58" s="1"/>
  <c r="R250" i="58"/>
  <c r="V250" i="58" s="1"/>
  <c r="R251" i="58"/>
  <c r="V251" i="58" s="1"/>
  <c r="R252" i="58"/>
  <c r="V252" i="58" s="1"/>
  <c r="R253" i="58"/>
  <c r="V253" i="58" s="1"/>
  <c r="R254" i="58"/>
  <c r="V254" i="58" s="1"/>
  <c r="R255" i="58"/>
  <c r="V255" i="58" s="1"/>
  <c r="R256" i="58"/>
  <c r="V256" i="58" s="1"/>
  <c r="R257" i="58"/>
  <c r="V257" i="58" s="1"/>
  <c r="R258" i="58"/>
  <c r="V258" i="58" s="1"/>
  <c r="R259" i="58"/>
  <c r="V259" i="58" s="1"/>
  <c r="R260" i="58"/>
  <c r="V260" i="58" s="1"/>
  <c r="R261" i="58"/>
  <c r="V261" i="58" s="1"/>
  <c r="R262" i="58"/>
  <c r="V262" i="58" s="1"/>
  <c r="R263" i="58"/>
  <c r="V263" i="58" s="1"/>
  <c r="R264" i="58"/>
  <c r="V264" i="58" s="1"/>
  <c r="R265" i="58"/>
  <c r="V265" i="58" s="1"/>
  <c r="R266" i="58"/>
  <c r="V266" i="58" s="1"/>
  <c r="R267" i="58"/>
  <c r="V267" i="58" s="1"/>
  <c r="R268" i="58"/>
  <c r="V268" i="58" s="1"/>
  <c r="R269" i="58"/>
  <c r="V269" i="58" s="1"/>
  <c r="R270" i="58"/>
  <c r="V270" i="58" s="1"/>
  <c r="R271" i="58"/>
  <c r="V271" i="58" s="1"/>
  <c r="R272" i="58"/>
  <c r="V272" i="58" s="1"/>
  <c r="R273" i="58"/>
  <c r="V273" i="58" s="1"/>
  <c r="R274" i="58"/>
  <c r="V274" i="58" s="1"/>
  <c r="R275" i="58"/>
  <c r="V275" i="58" s="1"/>
  <c r="R276" i="58"/>
  <c r="V276" i="58" s="1"/>
  <c r="R277" i="58"/>
  <c r="V277" i="58" s="1"/>
  <c r="R278" i="58"/>
  <c r="V278" i="58" s="1"/>
  <c r="R279" i="58"/>
  <c r="V279" i="58" s="1"/>
  <c r="R280" i="58"/>
  <c r="V280" i="58" s="1"/>
  <c r="R281" i="58"/>
  <c r="V281" i="58" s="1"/>
  <c r="R282" i="58"/>
  <c r="V282" i="58" s="1"/>
  <c r="R283" i="58"/>
  <c r="V283" i="58" s="1"/>
  <c r="R284" i="58"/>
  <c r="V284" i="58" s="1"/>
  <c r="R285" i="58"/>
  <c r="V285" i="58" s="1"/>
  <c r="R286" i="58"/>
  <c r="V286" i="58" s="1"/>
  <c r="R287" i="58"/>
  <c r="V287" i="58" s="1"/>
  <c r="R288" i="58"/>
  <c r="V288" i="58" s="1"/>
  <c r="R289" i="58"/>
  <c r="V289" i="58" s="1"/>
  <c r="R290" i="58"/>
  <c r="V290" i="58" s="1"/>
  <c r="R291" i="58"/>
  <c r="V291" i="58" s="1"/>
  <c r="R292" i="58"/>
  <c r="V292" i="58" s="1"/>
  <c r="R293" i="58"/>
  <c r="V293" i="58" s="1"/>
  <c r="R294" i="58"/>
  <c r="V294" i="58" s="1"/>
  <c r="R295" i="58"/>
  <c r="V295" i="58" s="1"/>
  <c r="R296" i="58"/>
  <c r="V296" i="58" s="1"/>
  <c r="R297" i="58"/>
  <c r="V297" i="58" s="1"/>
  <c r="R298" i="58"/>
  <c r="V298" i="58" s="1"/>
  <c r="R299" i="58"/>
  <c r="V299" i="58" s="1"/>
  <c r="R300" i="58"/>
  <c r="V300" i="58" s="1"/>
  <c r="R301" i="58"/>
  <c r="V301" i="58" s="1"/>
  <c r="R302" i="58"/>
  <c r="V302" i="58" s="1"/>
  <c r="R303" i="58"/>
  <c r="V303" i="58" s="1"/>
  <c r="R304" i="58"/>
  <c r="V304" i="58" s="1"/>
  <c r="R305" i="58"/>
  <c r="V305" i="58" s="1"/>
  <c r="R306" i="58"/>
  <c r="V306" i="58" s="1"/>
  <c r="R307" i="58"/>
  <c r="V307" i="58" s="1"/>
  <c r="R308" i="58"/>
  <c r="V308" i="58" s="1"/>
  <c r="R309" i="58"/>
  <c r="V309" i="58" s="1"/>
  <c r="R310" i="58"/>
  <c r="V310" i="58" s="1"/>
  <c r="R311" i="58"/>
  <c r="V311" i="58" s="1"/>
  <c r="R312" i="58"/>
  <c r="V312" i="58" s="1"/>
  <c r="R313" i="58"/>
  <c r="V313" i="58" s="1"/>
  <c r="R314" i="58"/>
  <c r="V314" i="58" s="1"/>
  <c r="R315" i="58"/>
  <c r="V315" i="58" s="1"/>
  <c r="R316" i="58"/>
  <c r="V316" i="58" s="1"/>
  <c r="R317" i="58"/>
  <c r="V317" i="58" s="1"/>
  <c r="R318" i="58"/>
  <c r="V318" i="58" s="1"/>
  <c r="R319" i="58"/>
  <c r="V319" i="58" s="1"/>
  <c r="R320" i="58"/>
  <c r="V320" i="58" s="1"/>
  <c r="R321" i="58"/>
  <c r="V321" i="58" s="1"/>
  <c r="R322" i="58"/>
  <c r="V322" i="58" s="1"/>
  <c r="R323" i="58"/>
  <c r="V323" i="58" s="1"/>
  <c r="R324" i="58"/>
  <c r="V324" i="58" s="1"/>
  <c r="R325" i="58"/>
  <c r="V325" i="58" s="1"/>
  <c r="R326" i="58"/>
  <c r="V326" i="58" s="1"/>
  <c r="R327" i="58"/>
  <c r="V327" i="58" s="1"/>
  <c r="R328" i="58"/>
  <c r="V328" i="58" s="1"/>
  <c r="R329" i="58"/>
  <c r="V329" i="58" s="1"/>
  <c r="R330" i="58"/>
  <c r="V330" i="58" s="1"/>
  <c r="R331" i="58"/>
  <c r="V331" i="58" s="1"/>
  <c r="R332" i="58"/>
  <c r="V332" i="58" s="1"/>
  <c r="R333" i="58"/>
  <c r="V333" i="58" s="1"/>
  <c r="R334" i="58"/>
  <c r="V334" i="58" s="1"/>
  <c r="R335" i="58"/>
  <c r="V335" i="58" s="1"/>
  <c r="R336" i="58"/>
  <c r="V336" i="58" s="1"/>
  <c r="R337" i="58"/>
  <c r="V337" i="58" s="1"/>
  <c r="R338" i="58"/>
  <c r="V338" i="58" s="1"/>
  <c r="R339" i="58"/>
  <c r="V339" i="58" s="1"/>
  <c r="R340" i="58"/>
  <c r="V340" i="58" s="1"/>
  <c r="R341" i="58"/>
  <c r="V341" i="58" s="1"/>
  <c r="R342" i="58"/>
  <c r="V342" i="58" s="1"/>
  <c r="R343" i="58"/>
  <c r="V343" i="58" s="1"/>
  <c r="R344" i="58"/>
  <c r="V344" i="58" s="1"/>
  <c r="R345" i="58"/>
  <c r="V345" i="58" s="1"/>
  <c r="R346" i="58"/>
  <c r="V346" i="58" s="1"/>
  <c r="R347" i="58"/>
  <c r="V347" i="58" s="1"/>
  <c r="R348" i="58"/>
  <c r="V348" i="58" s="1"/>
  <c r="R349" i="58"/>
  <c r="V349" i="58" s="1"/>
  <c r="R350" i="58"/>
  <c r="V350" i="58" s="1"/>
  <c r="R351" i="58"/>
  <c r="V351" i="58" s="1"/>
  <c r="R352" i="58"/>
  <c r="V352" i="58" s="1"/>
  <c r="R353" i="58"/>
  <c r="V353" i="58" s="1"/>
  <c r="R354" i="58"/>
  <c r="V354" i="58" s="1"/>
  <c r="R355" i="58"/>
  <c r="V355" i="58" s="1"/>
  <c r="R356" i="58"/>
  <c r="V356" i="58" s="1"/>
  <c r="R357" i="58"/>
  <c r="V357" i="58" s="1"/>
  <c r="R358" i="58"/>
  <c r="V358" i="58" s="1"/>
  <c r="R359" i="58"/>
  <c r="V359" i="58" s="1"/>
  <c r="R360" i="58"/>
  <c r="V360" i="58" s="1"/>
  <c r="R361" i="58"/>
  <c r="V361" i="58" s="1"/>
  <c r="R362" i="58"/>
  <c r="V362" i="58" s="1"/>
  <c r="R363" i="58"/>
  <c r="V363" i="58" s="1"/>
  <c r="R364" i="58"/>
  <c r="V364" i="58" s="1"/>
  <c r="R365" i="58"/>
  <c r="V365" i="58" s="1"/>
  <c r="R366" i="58"/>
  <c r="V366" i="58" s="1"/>
  <c r="R367" i="58"/>
  <c r="V367" i="58" s="1"/>
  <c r="R368" i="58"/>
  <c r="V368" i="58" s="1"/>
  <c r="R369" i="58"/>
  <c r="V369" i="58" s="1"/>
  <c r="R370" i="58"/>
  <c r="V370" i="58" s="1"/>
  <c r="R371" i="58"/>
  <c r="V371" i="58" s="1"/>
  <c r="R372" i="58"/>
  <c r="V372" i="58" s="1"/>
  <c r="R373" i="58"/>
  <c r="V373" i="58" s="1"/>
  <c r="R374" i="58"/>
  <c r="V374" i="58" s="1"/>
  <c r="R375" i="58"/>
  <c r="V375" i="58" s="1"/>
  <c r="R376" i="58"/>
  <c r="V376" i="58" s="1"/>
  <c r="R377" i="58"/>
  <c r="V377" i="58" s="1"/>
  <c r="R378" i="58"/>
  <c r="V378" i="58" s="1"/>
  <c r="R379" i="58"/>
  <c r="V379" i="58" s="1"/>
  <c r="R380" i="58"/>
  <c r="V380" i="58" s="1"/>
  <c r="R381" i="58"/>
  <c r="V381" i="58" s="1"/>
  <c r="R382" i="58"/>
  <c r="V382" i="58" s="1"/>
  <c r="R383" i="58"/>
  <c r="V383" i="58" s="1"/>
  <c r="R384" i="58"/>
  <c r="V384" i="58" s="1"/>
  <c r="R385" i="58"/>
  <c r="V385" i="58" s="1"/>
  <c r="R386" i="58"/>
  <c r="V386" i="58" s="1"/>
  <c r="R387" i="58"/>
  <c r="V387" i="58" s="1"/>
  <c r="R388" i="58"/>
  <c r="V388" i="58" s="1"/>
  <c r="R389" i="58"/>
  <c r="V389" i="58" s="1"/>
  <c r="R390" i="58"/>
  <c r="V390" i="58" s="1"/>
  <c r="R391" i="58"/>
  <c r="V391" i="58" s="1"/>
  <c r="R392" i="58"/>
  <c r="V392" i="58" s="1"/>
  <c r="R393" i="58"/>
  <c r="V393" i="58" s="1"/>
  <c r="R394" i="58"/>
  <c r="V394" i="58" s="1"/>
  <c r="R395" i="58"/>
  <c r="V395" i="58" s="1"/>
  <c r="R396" i="58"/>
  <c r="V396" i="58" s="1"/>
  <c r="R397" i="58"/>
  <c r="V397" i="58" s="1"/>
  <c r="R398" i="58"/>
  <c r="V398" i="58" s="1"/>
  <c r="R399" i="58"/>
  <c r="V399" i="58" s="1"/>
  <c r="R400" i="58"/>
  <c r="V400" i="58" s="1"/>
  <c r="R401" i="58"/>
  <c r="V401" i="58" s="1"/>
  <c r="R402" i="58"/>
  <c r="V402" i="58" s="1"/>
  <c r="R403" i="58"/>
  <c r="V403" i="58" s="1"/>
  <c r="R404" i="58"/>
  <c r="V404" i="58" s="1"/>
  <c r="R405" i="58"/>
  <c r="V405" i="58" s="1"/>
  <c r="R406" i="58"/>
  <c r="V406" i="58" s="1"/>
  <c r="R407" i="58"/>
  <c r="V407" i="58" s="1"/>
  <c r="R408" i="58"/>
  <c r="V408" i="58" s="1"/>
  <c r="R409" i="58"/>
  <c r="V409" i="58" s="1"/>
  <c r="R410" i="58"/>
  <c r="V410" i="58" s="1"/>
  <c r="R411" i="58"/>
  <c r="V411" i="58" s="1"/>
  <c r="R412" i="58"/>
  <c r="V412" i="58" s="1"/>
  <c r="R413" i="58"/>
  <c r="V413" i="58" s="1"/>
  <c r="R414" i="58"/>
  <c r="V414" i="58" s="1"/>
  <c r="R415" i="58"/>
  <c r="V415" i="58" s="1"/>
  <c r="R416" i="58"/>
  <c r="V416" i="58" s="1"/>
  <c r="R417" i="58"/>
  <c r="V417" i="58" s="1"/>
  <c r="R418" i="58"/>
  <c r="V418" i="58" s="1"/>
  <c r="R419" i="58"/>
  <c r="V419" i="58" s="1"/>
  <c r="R420" i="58"/>
  <c r="V420" i="58" s="1"/>
  <c r="R421" i="58"/>
  <c r="V421" i="58" s="1"/>
  <c r="R422" i="58"/>
  <c r="V422" i="58" s="1"/>
  <c r="R423" i="58"/>
  <c r="V423" i="58" s="1"/>
  <c r="R424" i="58"/>
  <c r="V424" i="58" s="1"/>
  <c r="R425" i="58"/>
  <c r="V425" i="58" s="1"/>
  <c r="R426" i="58"/>
  <c r="V426" i="58" s="1"/>
  <c r="R427" i="58"/>
  <c r="V427" i="58" s="1"/>
  <c r="R428" i="58"/>
  <c r="V428" i="58" s="1"/>
  <c r="R429" i="58"/>
  <c r="V429" i="58" s="1"/>
  <c r="R430" i="58"/>
  <c r="V430" i="58" s="1"/>
  <c r="R431" i="58"/>
  <c r="V431" i="58" s="1"/>
  <c r="R432" i="58"/>
  <c r="V432" i="58" s="1"/>
  <c r="R433" i="58"/>
  <c r="V433" i="58" s="1"/>
  <c r="R434" i="58"/>
  <c r="V434" i="58" s="1"/>
  <c r="R435" i="58"/>
  <c r="V435" i="58" s="1"/>
  <c r="R436" i="58"/>
  <c r="V436" i="58" s="1"/>
  <c r="R437" i="58"/>
  <c r="V437" i="58" s="1"/>
  <c r="R438" i="58"/>
  <c r="V438" i="58" s="1"/>
  <c r="R439" i="58"/>
  <c r="V439" i="58" s="1"/>
  <c r="R440" i="58"/>
  <c r="V440" i="58" s="1"/>
  <c r="R441" i="58"/>
  <c r="V441" i="58" s="1"/>
  <c r="R442" i="58"/>
  <c r="V442" i="58" s="1"/>
  <c r="R443" i="58"/>
  <c r="V443" i="58" s="1"/>
  <c r="R444" i="58"/>
  <c r="V444" i="58" s="1"/>
  <c r="R445" i="58"/>
  <c r="V445" i="58" s="1"/>
  <c r="R446" i="58"/>
  <c r="V446" i="58" s="1"/>
  <c r="R447" i="58"/>
  <c r="V447" i="58" s="1"/>
  <c r="R448" i="58"/>
  <c r="V448" i="58" s="1"/>
  <c r="R449" i="58"/>
  <c r="V449" i="58" s="1"/>
  <c r="R450" i="58"/>
  <c r="V450" i="58" s="1"/>
  <c r="R451" i="58"/>
  <c r="V451" i="58" s="1"/>
  <c r="R452" i="58"/>
  <c r="V452" i="58" s="1"/>
  <c r="R453" i="58"/>
  <c r="V453" i="58" s="1"/>
  <c r="R454" i="58"/>
  <c r="V454" i="58" s="1"/>
  <c r="R455" i="58"/>
  <c r="V455" i="58" s="1"/>
  <c r="R456" i="58"/>
  <c r="V456" i="58" s="1"/>
  <c r="R457" i="58"/>
  <c r="V457" i="58" s="1"/>
  <c r="R458" i="58"/>
  <c r="V458" i="58" s="1"/>
  <c r="R459" i="58"/>
  <c r="V459" i="58" s="1"/>
  <c r="R460" i="58"/>
  <c r="V460" i="58" s="1"/>
  <c r="R461" i="58"/>
  <c r="V461" i="58" s="1"/>
  <c r="R462" i="58"/>
  <c r="V462" i="58" s="1"/>
  <c r="R463" i="58"/>
  <c r="V463" i="58" s="1"/>
  <c r="R464" i="58"/>
  <c r="V464" i="58" s="1"/>
  <c r="R465" i="58"/>
  <c r="V465" i="58" s="1"/>
  <c r="R466" i="58"/>
  <c r="V466" i="58" s="1"/>
  <c r="R467" i="58"/>
  <c r="V467" i="58" s="1"/>
  <c r="R468" i="58"/>
  <c r="V468" i="58" s="1"/>
  <c r="R469" i="58"/>
  <c r="V469" i="58" s="1"/>
  <c r="R470" i="58"/>
  <c r="V470" i="58" s="1"/>
  <c r="R471" i="58"/>
  <c r="V471" i="58" s="1"/>
  <c r="R472" i="58"/>
  <c r="V472" i="58" s="1"/>
  <c r="R473" i="58"/>
  <c r="V473" i="58" s="1"/>
  <c r="R474" i="58"/>
  <c r="V474" i="58" s="1"/>
  <c r="R475" i="58"/>
  <c r="V475" i="58" s="1"/>
  <c r="R476" i="58"/>
  <c r="V476" i="58" s="1"/>
  <c r="R477" i="58"/>
  <c r="V477" i="58" s="1"/>
  <c r="R478" i="58"/>
  <c r="V478" i="58" s="1"/>
  <c r="R479" i="58"/>
  <c r="V479" i="58" s="1"/>
  <c r="R480" i="58"/>
  <c r="V480" i="58" s="1"/>
  <c r="R481" i="58"/>
  <c r="V481" i="58" s="1"/>
  <c r="R482" i="58"/>
  <c r="V482" i="58" s="1"/>
  <c r="R483" i="58"/>
  <c r="V483" i="58" s="1"/>
  <c r="R484" i="58"/>
  <c r="V484" i="58" s="1"/>
  <c r="R485" i="58"/>
  <c r="V485" i="58" s="1"/>
  <c r="R486" i="58"/>
  <c r="V486" i="58" s="1"/>
  <c r="R487" i="58"/>
  <c r="V487" i="58" s="1"/>
  <c r="R488" i="58"/>
  <c r="V488" i="58" s="1"/>
  <c r="R489" i="58"/>
  <c r="V489" i="58" s="1"/>
  <c r="R490" i="58"/>
  <c r="V490" i="58" s="1"/>
  <c r="R491" i="58"/>
  <c r="V491" i="58" s="1"/>
  <c r="R492" i="58"/>
  <c r="V492" i="58" s="1"/>
  <c r="R493" i="58"/>
  <c r="V493" i="58" s="1"/>
  <c r="R494" i="58"/>
  <c r="V494" i="58" s="1"/>
  <c r="R495" i="58"/>
  <c r="V495" i="58" s="1"/>
  <c r="R496" i="58"/>
  <c r="V496" i="58" s="1"/>
  <c r="R497" i="58"/>
  <c r="V497" i="58" s="1"/>
  <c r="R498" i="58"/>
  <c r="V498" i="58" s="1"/>
  <c r="R499" i="58"/>
  <c r="V499" i="58" s="1"/>
  <c r="R500" i="58"/>
  <c r="V500" i="58" s="1"/>
  <c r="R501" i="58"/>
  <c r="V501" i="58" s="1"/>
  <c r="R502" i="58"/>
  <c r="V502" i="58" s="1"/>
  <c r="R503" i="58"/>
  <c r="V503" i="58" s="1"/>
  <c r="R504" i="58"/>
  <c r="V504" i="58" s="1"/>
  <c r="R505" i="58"/>
  <c r="V505" i="58" s="1"/>
  <c r="R506" i="58"/>
  <c r="V506" i="58" s="1"/>
  <c r="R507" i="58"/>
  <c r="V507" i="58" s="1"/>
  <c r="R508" i="58"/>
  <c r="V508" i="58" s="1"/>
  <c r="R509" i="58"/>
  <c r="V509" i="58" s="1"/>
  <c r="R510" i="58"/>
  <c r="V510" i="58" s="1"/>
  <c r="R511" i="58"/>
  <c r="V511" i="58" s="1"/>
  <c r="R512" i="58"/>
  <c r="V512" i="58" s="1"/>
  <c r="R513" i="58"/>
  <c r="V513" i="58" s="1"/>
  <c r="R514" i="58"/>
  <c r="V514" i="58" s="1"/>
  <c r="R515" i="58"/>
  <c r="V515" i="58" s="1"/>
  <c r="R516" i="58"/>
  <c r="V516" i="58" s="1"/>
  <c r="R517" i="58"/>
  <c r="V517" i="58" s="1"/>
  <c r="R518" i="58"/>
  <c r="V518" i="58" s="1"/>
  <c r="R519" i="58"/>
  <c r="V519" i="58" s="1"/>
  <c r="R520" i="58"/>
  <c r="V520" i="58" s="1"/>
  <c r="R521" i="58"/>
  <c r="V521" i="58" s="1"/>
  <c r="R522" i="58"/>
  <c r="V522" i="58" s="1"/>
  <c r="R523" i="58"/>
  <c r="V523" i="58" s="1"/>
  <c r="R524" i="58"/>
  <c r="V524" i="58" s="1"/>
  <c r="R525" i="58"/>
  <c r="V525" i="58" s="1"/>
  <c r="R526" i="58"/>
  <c r="V526" i="58" s="1"/>
  <c r="R527" i="58"/>
  <c r="V527" i="58" s="1"/>
  <c r="R528" i="58"/>
  <c r="V528" i="58" s="1"/>
  <c r="R529" i="58"/>
  <c r="V529" i="58" s="1"/>
  <c r="R530" i="58"/>
  <c r="V530" i="58" s="1"/>
  <c r="R531" i="58"/>
  <c r="V531" i="58" s="1"/>
  <c r="R532" i="58"/>
  <c r="V532" i="58" s="1"/>
  <c r="R533" i="58"/>
  <c r="V533" i="58" s="1"/>
  <c r="R534" i="58"/>
  <c r="V534" i="58" s="1"/>
  <c r="R535" i="58"/>
  <c r="V535" i="58" s="1"/>
  <c r="R536" i="58"/>
  <c r="V536" i="58" s="1"/>
  <c r="R537" i="58"/>
  <c r="V537" i="58" s="1"/>
  <c r="R538" i="58"/>
  <c r="V538" i="58" s="1"/>
  <c r="R539" i="58"/>
  <c r="V539" i="58" s="1"/>
  <c r="R540" i="58"/>
  <c r="V540" i="58" s="1"/>
  <c r="R541" i="58"/>
  <c r="V541" i="58" s="1"/>
  <c r="R542" i="58"/>
  <c r="V542" i="58" s="1"/>
  <c r="R543" i="58"/>
  <c r="V543" i="58" s="1"/>
  <c r="R544" i="58"/>
  <c r="V544" i="58" s="1"/>
  <c r="R545" i="58"/>
  <c r="V545" i="58" s="1"/>
  <c r="R546" i="58"/>
  <c r="V546" i="58" s="1"/>
  <c r="R547" i="58"/>
  <c r="V547" i="58" s="1"/>
  <c r="R548" i="58"/>
  <c r="V548" i="58" s="1"/>
  <c r="R549" i="58"/>
  <c r="V549" i="58" s="1"/>
  <c r="R550" i="58"/>
  <c r="V550" i="58" s="1"/>
  <c r="R551" i="58"/>
  <c r="V551" i="58" s="1"/>
  <c r="R552" i="58"/>
  <c r="V552" i="58" s="1"/>
  <c r="R553" i="58"/>
  <c r="V553" i="58" s="1"/>
  <c r="R554" i="58"/>
  <c r="V554" i="58" s="1"/>
  <c r="R555" i="58"/>
  <c r="V555" i="58" s="1"/>
  <c r="R556" i="58"/>
  <c r="V556" i="58" s="1"/>
  <c r="R557" i="58"/>
  <c r="V557" i="58" s="1"/>
  <c r="R558" i="58"/>
  <c r="V558" i="58" s="1"/>
  <c r="R559" i="58"/>
  <c r="V559" i="58" s="1"/>
  <c r="R560" i="58"/>
  <c r="V560" i="58" s="1"/>
  <c r="R561" i="58"/>
  <c r="V561" i="58" s="1"/>
  <c r="R562" i="58"/>
  <c r="V562" i="58" s="1"/>
  <c r="R563" i="58"/>
  <c r="V563" i="58" s="1"/>
  <c r="R564" i="58"/>
  <c r="V564" i="58" s="1"/>
  <c r="R565" i="58"/>
  <c r="V565" i="58" s="1"/>
  <c r="R566" i="58"/>
  <c r="V566" i="58" s="1"/>
  <c r="R567" i="58"/>
  <c r="V567" i="58" s="1"/>
  <c r="R568" i="58"/>
  <c r="V568" i="58" s="1"/>
  <c r="R569" i="58"/>
  <c r="V569" i="58" s="1"/>
  <c r="R570" i="58"/>
  <c r="V570" i="58" s="1"/>
  <c r="R571" i="58"/>
  <c r="V571" i="58" s="1"/>
  <c r="R572" i="58"/>
  <c r="V572" i="58" s="1"/>
  <c r="R573" i="58"/>
  <c r="V573" i="58" s="1"/>
  <c r="R574" i="58"/>
  <c r="V574" i="58" s="1"/>
  <c r="R575" i="58"/>
  <c r="V575" i="58" s="1"/>
  <c r="R576" i="58"/>
  <c r="V576" i="58" s="1"/>
  <c r="R577" i="58"/>
  <c r="V577" i="58" s="1"/>
  <c r="R578" i="58"/>
  <c r="V578" i="58" s="1"/>
  <c r="R579" i="58"/>
  <c r="V579" i="58" s="1"/>
  <c r="R580" i="58"/>
  <c r="V580" i="58" s="1"/>
  <c r="R581" i="58"/>
  <c r="V581" i="58" s="1"/>
  <c r="R582" i="58"/>
  <c r="V582" i="58" s="1"/>
  <c r="R583" i="58"/>
  <c r="V583" i="58" s="1"/>
  <c r="R584" i="58"/>
  <c r="V584" i="58" s="1"/>
  <c r="R585" i="58"/>
  <c r="V585" i="58" s="1"/>
  <c r="R586" i="58"/>
  <c r="V586" i="58" s="1"/>
  <c r="R587" i="58"/>
  <c r="V587" i="58" s="1"/>
  <c r="R588" i="58"/>
  <c r="V588" i="58" s="1"/>
  <c r="R589" i="58"/>
  <c r="V589" i="58" s="1"/>
  <c r="R590" i="58"/>
  <c r="V590" i="58" s="1"/>
  <c r="R591" i="58"/>
  <c r="V591" i="58" s="1"/>
  <c r="R592" i="58"/>
  <c r="V592" i="58" s="1"/>
  <c r="R593" i="58"/>
  <c r="V593" i="58" s="1"/>
  <c r="R594" i="58"/>
  <c r="V594" i="58" s="1"/>
  <c r="R595" i="58"/>
  <c r="V595" i="58" s="1"/>
  <c r="R596" i="58"/>
  <c r="V596" i="58" s="1"/>
  <c r="R597" i="58"/>
  <c r="V597" i="58" s="1"/>
  <c r="R598" i="58"/>
  <c r="V598" i="58" s="1"/>
  <c r="R599" i="58"/>
  <c r="V599" i="58" s="1"/>
  <c r="R600" i="58"/>
  <c r="V600" i="58" s="1"/>
  <c r="R601" i="58"/>
  <c r="V601" i="58" s="1"/>
  <c r="R602" i="58"/>
  <c r="V602" i="58" s="1"/>
  <c r="R603" i="58"/>
  <c r="V603" i="58" s="1"/>
  <c r="R604" i="58"/>
  <c r="V604" i="58" s="1"/>
  <c r="R605" i="58"/>
  <c r="V605" i="58" s="1"/>
  <c r="R606" i="58"/>
  <c r="V606" i="58" s="1"/>
  <c r="R607" i="58"/>
  <c r="V607" i="58" s="1"/>
  <c r="R608" i="58"/>
  <c r="V608" i="58" s="1"/>
  <c r="R609" i="58"/>
  <c r="V609" i="58" s="1"/>
  <c r="R610" i="58"/>
  <c r="V610" i="58" s="1"/>
  <c r="R611" i="58"/>
  <c r="V611" i="58" s="1"/>
  <c r="R612" i="58"/>
  <c r="V612" i="58" s="1"/>
  <c r="R613" i="58"/>
  <c r="V613" i="58" s="1"/>
  <c r="R614" i="58"/>
  <c r="V614" i="58" s="1"/>
  <c r="R615" i="58"/>
  <c r="V615" i="58" s="1"/>
  <c r="R616" i="58"/>
  <c r="V616" i="58" s="1"/>
  <c r="R617" i="58"/>
  <c r="V617" i="58" s="1"/>
  <c r="R618" i="58"/>
  <c r="V618" i="58" s="1"/>
  <c r="R619" i="58"/>
  <c r="V619" i="58" s="1"/>
  <c r="R620" i="58"/>
  <c r="V620" i="58" s="1"/>
  <c r="R621" i="58"/>
  <c r="V621" i="58" s="1"/>
  <c r="R622" i="58"/>
  <c r="V622" i="58" s="1"/>
  <c r="R623" i="58"/>
  <c r="V623" i="58" s="1"/>
  <c r="R624" i="58"/>
  <c r="V624" i="58" s="1"/>
  <c r="R625" i="58"/>
  <c r="V625" i="58" s="1"/>
  <c r="R626" i="58"/>
  <c r="V626" i="58" s="1"/>
  <c r="R627" i="58"/>
  <c r="V627" i="58" s="1"/>
  <c r="R628" i="58"/>
  <c r="V628" i="58" s="1"/>
  <c r="R629" i="58"/>
  <c r="V629" i="58" s="1"/>
  <c r="R630" i="58"/>
  <c r="V630" i="58" s="1"/>
  <c r="R631" i="58"/>
  <c r="V631" i="58" s="1"/>
  <c r="R632" i="58"/>
  <c r="V632" i="58" s="1"/>
  <c r="R633" i="58"/>
  <c r="V633" i="58" s="1"/>
  <c r="R634" i="58"/>
  <c r="V634" i="58" s="1"/>
  <c r="R635" i="58"/>
  <c r="V635" i="58" s="1"/>
  <c r="R636" i="58"/>
  <c r="V636" i="58" s="1"/>
  <c r="R637" i="58"/>
  <c r="V637" i="58" s="1"/>
  <c r="R638" i="58"/>
  <c r="V638" i="58" s="1"/>
  <c r="R639" i="58"/>
  <c r="V639" i="58" s="1"/>
  <c r="R640" i="58"/>
  <c r="V640" i="58" s="1"/>
  <c r="R641" i="58"/>
  <c r="V641" i="58" s="1"/>
  <c r="R642" i="58"/>
  <c r="V642" i="58" s="1"/>
  <c r="R643" i="58"/>
  <c r="V643" i="58" s="1"/>
  <c r="R644" i="58"/>
  <c r="V644" i="58" s="1"/>
  <c r="R645" i="58"/>
  <c r="V645" i="58" s="1"/>
  <c r="R646" i="58"/>
  <c r="V646" i="58" s="1"/>
  <c r="R647" i="58"/>
  <c r="V647" i="58" s="1"/>
  <c r="R648" i="58"/>
  <c r="V648" i="58" s="1"/>
  <c r="R649" i="58"/>
  <c r="V649" i="58" s="1"/>
  <c r="R650" i="58"/>
  <c r="V650" i="58" s="1"/>
  <c r="R651" i="58"/>
  <c r="V651" i="58" s="1"/>
  <c r="R652" i="58"/>
  <c r="V652" i="58" s="1"/>
  <c r="R653" i="58"/>
  <c r="V653" i="58" s="1"/>
  <c r="R654" i="58"/>
  <c r="V654" i="58" s="1"/>
  <c r="R655" i="58"/>
  <c r="V655" i="58" s="1"/>
  <c r="R656" i="58"/>
  <c r="V656" i="58" s="1"/>
  <c r="R657" i="58"/>
  <c r="V657" i="58" s="1"/>
  <c r="R658" i="58"/>
  <c r="V658" i="58" s="1"/>
  <c r="R659" i="58"/>
  <c r="V659" i="58" s="1"/>
  <c r="R660" i="58"/>
  <c r="V660" i="58" s="1"/>
  <c r="R661" i="58"/>
  <c r="V661" i="58" s="1"/>
  <c r="R662" i="58"/>
  <c r="V662" i="58" s="1"/>
  <c r="R663" i="58"/>
  <c r="V663" i="58" s="1"/>
  <c r="R664" i="58"/>
  <c r="V664" i="58" s="1"/>
  <c r="R665" i="58"/>
  <c r="V665" i="58" s="1"/>
  <c r="R666" i="58"/>
  <c r="V666" i="58" s="1"/>
  <c r="R667" i="58"/>
  <c r="V667" i="58" s="1"/>
  <c r="R668" i="58"/>
  <c r="V668" i="58" s="1"/>
  <c r="R669" i="58"/>
  <c r="V669" i="58" s="1"/>
  <c r="R670" i="58"/>
  <c r="V670" i="58" s="1"/>
  <c r="R671" i="58"/>
  <c r="V671" i="58" s="1"/>
  <c r="R672" i="58"/>
  <c r="V672" i="58" s="1"/>
  <c r="R673" i="58"/>
  <c r="V673" i="58" s="1"/>
  <c r="R674" i="58"/>
  <c r="V674" i="58" s="1"/>
  <c r="R675" i="58"/>
  <c r="V675" i="58" s="1"/>
  <c r="R676" i="58"/>
  <c r="V676" i="58" s="1"/>
  <c r="R677" i="58"/>
  <c r="V677" i="58" s="1"/>
  <c r="R678" i="58"/>
  <c r="V678" i="58" s="1"/>
  <c r="R679" i="58"/>
  <c r="V679" i="58" s="1"/>
  <c r="R680" i="58"/>
  <c r="V680" i="58" s="1"/>
  <c r="R681" i="58"/>
  <c r="V681" i="58" s="1"/>
  <c r="R682" i="58"/>
  <c r="V682" i="58" s="1"/>
  <c r="R683" i="58"/>
  <c r="V683" i="58" s="1"/>
  <c r="R684" i="58"/>
  <c r="V684" i="58" s="1"/>
  <c r="R685" i="58"/>
  <c r="V685" i="58" s="1"/>
  <c r="R686" i="58"/>
  <c r="V686" i="58" s="1"/>
  <c r="R687" i="58"/>
  <c r="V687" i="58" s="1"/>
  <c r="R688" i="58"/>
  <c r="V688" i="58" s="1"/>
  <c r="R689" i="58"/>
  <c r="V689" i="58" s="1"/>
  <c r="R690" i="58"/>
  <c r="V690" i="58" s="1"/>
  <c r="R691" i="58"/>
  <c r="V691" i="58" s="1"/>
  <c r="R692" i="58"/>
  <c r="V692" i="58" s="1"/>
  <c r="R693" i="58"/>
  <c r="V693" i="58" s="1"/>
  <c r="R694" i="58"/>
  <c r="V694" i="58" s="1"/>
  <c r="R695" i="58"/>
  <c r="V695" i="58" s="1"/>
  <c r="R696" i="58"/>
  <c r="V696" i="58" s="1"/>
  <c r="R697" i="58"/>
  <c r="V697" i="58" s="1"/>
  <c r="R698" i="58"/>
  <c r="V698" i="58" s="1"/>
  <c r="R699" i="58"/>
  <c r="V699" i="58" s="1"/>
  <c r="R700" i="58"/>
  <c r="V700" i="58" s="1"/>
  <c r="R701" i="58"/>
  <c r="V701" i="58" s="1"/>
  <c r="R702" i="58"/>
  <c r="V702" i="58" s="1"/>
  <c r="R703" i="58"/>
  <c r="V703" i="58" s="1"/>
  <c r="R704" i="58"/>
  <c r="V704" i="58" s="1"/>
  <c r="R705" i="58"/>
  <c r="V705" i="58" s="1"/>
  <c r="R706" i="58"/>
  <c r="V706" i="58" s="1"/>
  <c r="R707" i="58"/>
  <c r="V707" i="58" s="1"/>
  <c r="R708" i="58"/>
  <c r="V708" i="58" s="1"/>
  <c r="R709" i="58"/>
  <c r="V709" i="58" s="1"/>
  <c r="R710" i="58"/>
  <c r="V710" i="58" s="1"/>
  <c r="R711" i="58"/>
  <c r="V711" i="58" s="1"/>
  <c r="R712" i="58"/>
  <c r="V712" i="58" s="1"/>
  <c r="R713" i="58"/>
  <c r="V713" i="58" s="1"/>
  <c r="R714" i="58"/>
  <c r="V714" i="58" s="1"/>
  <c r="R715" i="58"/>
  <c r="V715" i="58" s="1"/>
  <c r="R716" i="58"/>
  <c r="V716" i="58" s="1"/>
  <c r="R717" i="58"/>
  <c r="V717" i="58" s="1"/>
  <c r="R718" i="58"/>
  <c r="V718" i="58" s="1"/>
  <c r="R719" i="58"/>
  <c r="V719" i="58" s="1"/>
  <c r="R720" i="58"/>
  <c r="V720" i="58" s="1"/>
  <c r="R721" i="58"/>
  <c r="V721" i="58" s="1"/>
  <c r="R722" i="58"/>
  <c r="V722" i="58" s="1"/>
  <c r="R723" i="58"/>
  <c r="V723" i="58" s="1"/>
  <c r="R724" i="58"/>
  <c r="V724" i="58" s="1"/>
  <c r="R725" i="58"/>
  <c r="V725" i="58" s="1"/>
  <c r="R726" i="58"/>
  <c r="V726" i="58" s="1"/>
  <c r="R727" i="58"/>
  <c r="V727" i="58" s="1"/>
  <c r="R728" i="58"/>
  <c r="V728" i="58" s="1"/>
  <c r="R729" i="58"/>
  <c r="V729" i="58" s="1"/>
  <c r="R730" i="58"/>
  <c r="V730" i="58" s="1"/>
  <c r="R731" i="58"/>
  <c r="V731" i="58" s="1"/>
  <c r="R732" i="58"/>
  <c r="V732" i="58" s="1"/>
  <c r="R733" i="58"/>
  <c r="V733" i="58" s="1"/>
  <c r="R734" i="58"/>
  <c r="V734" i="58" s="1"/>
  <c r="R735" i="58"/>
  <c r="V735" i="58" s="1"/>
  <c r="R736" i="58"/>
  <c r="V736" i="58" s="1"/>
  <c r="R737" i="58"/>
  <c r="V737" i="58" s="1"/>
  <c r="R738" i="58"/>
  <c r="V738" i="58" s="1"/>
  <c r="R739" i="58"/>
  <c r="V739" i="58" s="1"/>
  <c r="R740" i="58"/>
  <c r="V740" i="58" s="1"/>
  <c r="R741" i="58"/>
  <c r="V741" i="58" s="1"/>
  <c r="R742" i="58"/>
  <c r="V742" i="58" s="1"/>
  <c r="R743" i="58"/>
  <c r="V743" i="58" s="1"/>
  <c r="R744" i="58"/>
  <c r="V744" i="58" s="1"/>
  <c r="R745" i="58"/>
  <c r="V745" i="58" s="1"/>
  <c r="R746" i="58"/>
  <c r="V746" i="58" s="1"/>
  <c r="R747" i="58"/>
  <c r="V747" i="58" s="1"/>
  <c r="R748" i="58"/>
  <c r="V748" i="58" s="1"/>
  <c r="R749" i="58"/>
  <c r="V749" i="58" s="1"/>
  <c r="R750" i="58"/>
  <c r="V750" i="58" s="1"/>
  <c r="R751" i="58"/>
  <c r="V751" i="58" s="1"/>
  <c r="R752" i="58"/>
  <c r="V752" i="58" s="1"/>
  <c r="R753" i="58"/>
  <c r="V753" i="58" s="1"/>
  <c r="R754" i="58"/>
  <c r="V754" i="58" s="1"/>
  <c r="R755" i="58"/>
  <c r="V755" i="58" s="1"/>
  <c r="R756" i="58"/>
  <c r="V756" i="58" s="1"/>
  <c r="R757" i="58"/>
  <c r="V757" i="58" s="1"/>
  <c r="R758" i="58"/>
  <c r="V758" i="58" s="1"/>
  <c r="R759" i="58"/>
  <c r="V759" i="58" s="1"/>
  <c r="R760" i="58"/>
  <c r="V760" i="58" s="1"/>
  <c r="R761" i="58"/>
  <c r="V761" i="58" s="1"/>
  <c r="R762" i="58"/>
  <c r="V762" i="58" s="1"/>
  <c r="R763" i="58"/>
  <c r="V763" i="58" s="1"/>
  <c r="R764" i="58"/>
  <c r="V764" i="58" s="1"/>
  <c r="R765" i="58"/>
  <c r="V765" i="58" s="1"/>
  <c r="R766" i="58"/>
  <c r="V766" i="58" s="1"/>
  <c r="R767" i="58"/>
  <c r="V767" i="58" s="1"/>
  <c r="R768" i="58"/>
  <c r="V768" i="58" s="1"/>
  <c r="R769" i="58"/>
  <c r="V769" i="58" s="1"/>
  <c r="R770" i="58"/>
  <c r="V770" i="58" s="1"/>
  <c r="R771" i="58"/>
  <c r="V771" i="58" s="1"/>
  <c r="R772" i="58"/>
  <c r="V772" i="58" s="1"/>
  <c r="R773" i="58"/>
  <c r="V773" i="58" s="1"/>
  <c r="R774" i="58"/>
  <c r="V774" i="58" s="1"/>
  <c r="R775" i="58"/>
  <c r="V775" i="58" s="1"/>
  <c r="R776" i="58"/>
  <c r="V776" i="58" s="1"/>
  <c r="R777" i="58"/>
  <c r="V777" i="58" s="1"/>
  <c r="R778" i="58"/>
  <c r="V778" i="58" s="1"/>
  <c r="R779" i="58"/>
  <c r="V779" i="58" s="1"/>
  <c r="R780" i="58"/>
  <c r="V780" i="58" s="1"/>
  <c r="R781" i="58"/>
  <c r="V781" i="58" s="1"/>
  <c r="R782" i="58"/>
  <c r="V782" i="58" s="1"/>
  <c r="R783" i="58"/>
  <c r="V783" i="58" s="1"/>
  <c r="R784" i="58"/>
  <c r="V784" i="58" s="1"/>
  <c r="R785" i="58"/>
  <c r="V785" i="58" s="1"/>
  <c r="R786" i="58"/>
  <c r="V786" i="58" s="1"/>
  <c r="R787" i="58"/>
  <c r="V787" i="58" s="1"/>
  <c r="R788" i="58"/>
  <c r="V788" i="58" s="1"/>
  <c r="R789" i="58"/>
  <c r="V789" i="58" s="1"/>
  <c r="R790" i="58"/>
  <c r="V790" i="58" s="1"/>
  <c r="R791" i="58"/>
  <c r="V791" i="58" s="1"/>
  <c r="R792" i="58"/>
  <c r="V792" i="58" s="1"/>
  <c r="R793" i="58"/>
  <c r="V793" i="58" s="1"/>
  <c r="R794" i="58"/>
  <c r="V794" i="58" s="1"/>
  <c r="R795" i="58"/>
  <c r="V795" i="58" s="1"/>
  <c r="R796" i="58"/>
  <c r="V796" i="58" s="1"/>
  <c r="R797" i="58"/>
  <c r="V797" i="58" s="1"/>
  <c r="R798" i="58"/>
  <c r="V798" i="58" s="1"/>
  <c r="R799" i="58"/>
  <c r="V799" i="58" s="1"/>
  <c r="R800" i="58"/>
  <c r="V800" i="58" s="1"/>
  <c r="R801" i="58"/>
  <c r="V801" i="58" s="1"/>
  <c r="R802" i="58"/>
  <c r="V802" i="58" s="1"/>
  <c r="R803" i="58"/>
  <c r="V803" i="58" s="1"/>
  <c r="R804" i="58"/>
  <c r="V804" i="58" s="1"/>
  <c r="R805" i="58"/>
  <c r="V805" i="58" s="1"/>
  <c r="R806" i="58"/>
  <c r="V806" i="58" s="1"/>
  <c r="R807" i="58"/>
  <c r="V807" i="58" s="1"/>
  <c r="R808" i="58"/>
  <c r="V808" i="58" s="1"/>
  <c r="R809" i="58"/>
  <c r="V809" i="58" s="1"/>
  <c r="R810" i="58"/>
  <c r="V810" i="58" s="1"/>
  <c r="R811" i="58"/>
  <c r="V811" i="58" s="1"/>
  <c r="R812" i="58"/>
  <c r="V812" i="58" s="1"/>
  <c r="R813" i="58"/>
  <c r="V813" i="58" s="1"/>
  <c r="R814" i="58"/>
  <c r="V814" i="58" s="1"/>
  <c r="R815" i="58"/>
  <c r="V815" i="58" s="1"/>
  <c r="R816" i="58"/>
  <c r="V816" i="58" s="1"/>
  <c r="R817" i="58"/>
  <c r="V817" i="58" s="1"/>
  <c r="R818" i="58"/>
  <c r="V818" i="58" s="1"/>
  <c r="R819" i="58"/>
  <c r="V819" i="58" s="1"/>
  <c r="R820" i="58"/>
  <c r="V820" i="58" s="1"/>
  <c r="R821" i="58"/>
  <c r="V821" i="58" s="1"/>
  <c r="R822" i="58"/>
  <c r="V822" i="58" s="1"/>
  <c r="R823" i="58"/>
  <c r="V823" i="58" s="1"/>
  <c r="R824" i="58"/>
  <c r="V824" i="58" s="1"/>
  <c r="R825" i="58"/>
  <c r="V825" i="58" s="1"/>
  <c r="R826" i="58"/>
  <c r="V826" i="58" s="1"/>
  <c r="R827" i="58"/>
  <c r="V827" i="58" s="1"/>
  <c r="R828" i="58"/>
  <c r="V828" i="58" s="1"/>
  <c r="R829" i="58"/>
  <c r="V829" i="58" s="1"/>
  <c r="R830" i="58"/>
  <c r="V830" i="58" s="1"/>
  <c r="R831" i="58"/>
  <c r="V831" i="58" s="1"/>
  <c r="R832" i="58"/>
  <c r="V832" i="58" s="1"/>
  <c r="R833" i="58"/>
  <c r="V833" i="58" s="1"/>
  <c r="R834" i="58"/>
  <c r="V834" i="58" s="1"/>
  <c r="R835" i="58"/>
  <c r="V835" i="58" s="1"/>
  <c r="R836" i="58"/>
  <c r="V836" i="58" s="1"/>
  <c r="R837" i="58"/>
  <c r="V837" i="58" s="1"/>
  <c r="R838" i="58"/>
  <c r="V838" i="58" s="1"/>
  <c r="R839" i="58"/>
  <c r="V839" i="58" s="1"/>
  <c r="R840" i="58"/>
  <c r="V840" i="58" s="1"/>
  <c r="R841" i="58"/>
  <c r="V841" i="58" s="1"/>
  <c r="R842" i="58"/>
  <c r="V842" i="58" s="1"/>
  <c r="R843" i="58"/>
  <c r="V843" i="58" s="1"/>
  <c r="R844" i="58"/>
  <c r="V844" i="58" s="1"/>
  <c r="R845" i="58"/>
  <c r="V845" i="58" s="1"/>
  <c r="R846" i="58"/>
  <c r="V846" i="58" s="1"/>
  <c r="R847" i="58"/>
  <c r="V847" i="58" s="1"/>
  <c r="R848" i="58"/>
  <c r="V848" i="58" s="1"/>
  <c r="R849" i="58"/>
  <c r="V849" i="58" s="1"/>
  <c r="R850" i="58"/>
  <c r="V850" i="58" s="1"/>
  <c r="R851" i="58"/>
  <c r="V851" i="58" s="1"/>
  <c r="R852" i="58"/>
  <c r="V852" i="58" s="1"/>
  <c r="R853" i="58"/>
  <c r="V853" i="58" s="1"/>
  <c r="R854" i="58"/>
  <c r="V854" i="58" s="1"/>
  <c r="R855" i="58"/>
  <c r="V855" i="58" s="1"/>
  <c r="R856" i="58"/>
  <c r="V856" i="58" s="1"/>
  <c r="R857" i="58"/>
  <c r="V857" i="58" s="1"/>
  <c r="R858" i="58"/>
  <c r="V858" i="58" s="1"/>
  <c r="R859" i="58"/>
  <c r="V859" i="58" s="1"/>
  <c r="R860" i="58"/>
  <c r="V860" i="58" s="1"/>
  <c r="R861" i="58"/>
  <c r="V861" i="58" s="1"/>
  <c r="R862" i="58"/>
  <c r="V862" i="58" s="1"/>
  <c r="R863" i="58"/>
  <c r="V863" i="58" s="1"/>
  <c r="R864" i="58"/>
  <c r="V864" i="58" s="1"/>
  <c r="R865" i="58"/>
  <c r="V865" i="58" s="1"/>
  <c r="R866" i="58"/>
  <c r="V866" i="58" s="1"/>
  <c r="R867" i="58"/>
  <c r="V867" i="58" s="1"/>
  <c r="R868" i="58"/>
  <c r="V868" i="58" s="1"/>
  <c r="R869" i="58"/>
  <c r="V869" i="58" s="1"/>
  <c r="R870" i="58"/>
  <c r="V870" i="58" s="1"/>
  <c r="R871" i="58"/>
  <c r="V871" i="58" s="1"/>
  <c r="R872" i="58"/>
  <c r="V872" i="58" s="1"/>
  <c r="R873" i="58"/>
  <c r="V873" i="58" s="1"/>
  <c r="R874" i="58"/>
  <c r="V874" i="58" s="1"/>
  <c r="R875" i="58"/>
  <c r="V875" i="58" s="1"/>
  <c r="R876" i="58"/>
  <c r="V876" i="58" s="1"/>
  <c r="R877" i="58"/>
  <c r="V877" i="58" s="1"/>
  <c r="R878" i="58"/>
  <c r="V878" i="58" s="1"/>
  <c r="R879" i="58"/>
  <c r="V879" i="58" s="1"/>
  <c r="R880" i="58"/>
  <c r="V880" i="58" s="1"/>
  <c r="R881" i="58"/>
  <c r="V881" i="58" s="1"/>
  <c r="R882" i="58"/>
  <c r="V882" i="58" s="1"/>
  <c r="R883" i="58"/>
  <c r="V883" i="58" s="1"/>
  <c r="R884" i="58"/>
  <c r="V884" i="58" s="1"/>
  <c r="R885" i="58"/>
  <c r="V885" i="58" s="1"/>
  <c r="R886" i="58"/>
  <c r="V886" i="58" s="1"/>
  <c r="R887" i="58"/>
  <c r="V887" i="58" s="1"/>
  <c r="R888" i="58"/>
  <c r="V888" i="58" s="1"/>
  <c r="R889" i="58"/>
  <c r="V889" i="58" s="1"/>
  <c r="R890" i="58"/>
  <c r="V890" i="58" s="1"/>
  <c r="R891" i="58"/>
  <c r="V891" i="58" s="1"/>
  <c r="R892" i="58"/>
  <c r="V892" i="58" s="1"/>
  <c r="R893" i="58"/>
  <c r="V893" i="58" s="1"/>
  <c r="R894" i="58"/>
  <c r="V894" i="58" s="1"/>
  <c r="R895" i="58"/>
  <c r="V895" i="58" s="1"/>
  <c r="R896" i="58"/>
  <c r="V896" i="58" s="1"/>
  <c r="R897" i="58"/>
  <c r="V897" i="58" s="1"/>
  <c r="R898" i="58"/>
  <c r="V898" i="58" s="1"/>
  <c r="R899" i="58"/>
  <c r="V899" i="58" s="1"/>
  <c r="R900" i="58"/>
  <c r="V900" i="58" s="1"/>
  <c r="R901" i="58"/>
  <c r="V901" i="58" s="1"/>
  <c r="R902" i="58"/>
  <c r="V902" i="58" s="1"/>
  <c r="R903" i="58"/>
  <c r="V903" i="58" s="1"/>
  <c r="R904" i="58"/>
  <c r="V904" i="58" s="1"/>
  <c r="R905" i="58"/>
  <c r="V905" i="58" s="1"/>
  <c r="R906" i="58"/>
  <c r="V906" i="58" s="1"/>
  <c r="R907" i="58"/>
  <c r="V907" i="58" s="1"/>
  <c r="R908" i="58"/>
  <c r="V908" i="58" s="1"/>
  <c r="R909" i="58"/>
  <c r="V909" i="58" s="1"/>
  <c r="R910" i="58"/>
  <c r="V910" i="58" s="1"/>
  <c r="R911" i="58"/>
  <c r="V911" i="58" s="1"/>
  <c r="R912" i="58"/>
  <c r="V912" i="58" s="1"/>
  <c r="R913" i="58"/>
  <c r="V913" i="58" s="1"/>
  <c r="R914" i="58"/>
  <c r="V914" i="58" s="1"/>
  <c r="R915" i="58"/>
  <c r="V915" i="58" s="1"/>
  <c r="R916" i="58"/>
  <c r="V916" i="58" s="1"/>
  <c r="R917" i="58"/>
  <c r="V917" i="58" s="1"/>
  <c r="R918" i="58"/>
  <c r="V918" i="58" s="1"/>
  <c r="R919" i="58"/>
  <c r="V919" i="58" s="1"/>
  <c r="R920" i="58"/>
  <c r="V920" i="58" s="1"/>
  <c r="R921" i="58"/>
  <c r="V921" i="58" s="1"/>
  <c r="R922" i="58"/>
  <c r="V922" i="58" s="1"/>
  <c r="R923" i="58"/>
  <c r="V923" i="58" s="1"/>
  <c r="R924" i="58"/>
  <c r="V924" i="58" s="1"/>
  <c r="R925" i="58"/>
  <c r="V925" i="58" s="1"/>
  <c r="R926" i="58"/>
  <c r="V926" i="58" s="1"/>
  <c r="R927" i="58"/>
  <c r="V927" i="58" s="1"/>
  <c r="R928" i="58"/>
  <c r="V928" i="58" s="1"/>
  <c r="R929" i="58"/>
  <c r="V929" i="58" s="1"/>
  <c r="R930" i="58"/>
  <c r="V930" i="58" s="1"/>
  <c r="R931" i="58"/>
  <c r="V931" i="58" s="1"/>
  <c r="R932" i="58"/>
  <c r="V932" i="58" s="1"/>
  <c r="R933" i="58"/>
  <c r="V933" i="58" s="1"/>
  <c r="R934" i="58"/>
  <c r="V934" i="58" s="1"/>
  <c r="R935" i="58"/>
  <c r="V935" i="58" s="1"/>
  <c r="R936" i="58"/>
  <c r="V936" i="58" s="1"/>
  <c r="R937" i="58"/>
  <c r="V937" i="58" s="1"/>
  <c r="R938" i="58"/>
  <c r="V938" i="58" s="1"/>
  <c r="R939" i="58"/>
  <c r="V939" i="58" s="1"/>
  <c r="R940" i="58"/>
  <c r="V940" i="58" s="1"/>
  <c r="R941" i="58"/>
  <c r="V941" i="58" s="1"/>
  <c r="R942" i="58"/>
  <c r="V942" i="58" s="1"/>
  <c r="R943" i="58"/>
  <c r="V943" i="58" s="1"/>
  <c r="R944" i="58"/>
  <c r="V944" i="58" s="1"/>
  <c r="R945" i="58"/>
  <c r="V945" i="58" s="1"/>
  <c r="R946" i="58"/>
  <c r="V946" i="58" s="1"/>
  <c r="R947" i="58"/>
  <c r="V947" i="58" s="1"/>
  <c r="R948" i="58"/>
  <c r="V948" i="58" s="1"/>
  <c r="R949" i="58"/>
  <c r="V949" i="58" s="1"/>
  <c r="R950" i="58"/>
  <c r="V950" i="58" s="1"/>
  <c r="R951" i="58"/>
  <c r="V951" i="58" s="1"/>
  <c r="R952" i="58"/>
  <c r="V952" i="58" s="1"/>
  <c r="R953" i="58"/>
  <c r="V953" i="58" s="1"/>
  <c r="R954" i="58"/>
  <c r="V954" i="58" s="1"/>
  <c r="R955" i="58"/>
  <c r="V955" i="58" s="1"/>
  <c r="R956" i="58"/>
  <c r="V956" i="58" s="1"/>
  <c r="R957" i="58"/>
  <c r="V957" i="58" s="1"/>
  <c r="R958" i="58"/>
  <c r="V958" i="58" s="1"/>
  <c r="R959" i="58"/>
  <c r="V959" i="58" s="1"/>
  <c r="R960" i="58"/>
  <c r="V960" i="58" s="1"/>
  <c r="R961" i="58"/>
  <c r="V961" i="58" s="1"/>
  <c r="R962" i="58"/>
  <c r="V962" i="58" s="1"/>
  <c r="R963" i="58"/>
  <c r="V963" i="58" s="1"/>
  <c r="R964" i="58"/>
  <c r="V964" i="58" s="1"/>
  <c r="R965" i="58"/>
  <c r="V965" i="58" s="1"/>
  <c r="R966" i="58"/>
  <c r="V966" i="58" s="1"/>
  <c r="R967" i="58"/>
  <c r="V967" i="58" s="1"/>
  <c r="R968" i="58"/>
  <c r="V968" i="58" s="1"/>
  <c r="R969" i="58"/>
  <c r="V969" i="58" s="1"/>
  <c r="R970" i="58"/>
  <c r="V970" i="58" s="1"/>
  <c r="R971" i="58"/>
  <c r="V971" i="58" s="1"/>
  <c r="R972" i="58"/>
  <c r="V972" i="58" s="1"/>
  <c r="R973" i="58"/>
  <c r="V973" i="58" s="1"/>
  <c r="R974" i="58"/>
  <c r="T974" i="58" s="1"/>
  <c r="V974" i="58" s="1"/>
  <c r="R975" i="58"/>
  <c r="T975" i="58" s="1"/>
  <c r="V975" i="58" s="1"/>
  <c r="R976" i="58"/>
  <c r="T976" i="58" s="1"/>
  <c r="V976" i="58" s="1"/>
  <c r="R977" i="58"/>
  <c r="T977" i="58" s="1"/>
  <c r="V977" i="58" s="1"/>
  <c r="R978" i="58"/>
  <c r="T978" i="58" s="1"/>
  <c r="V978" i="58" s="1"/>
  <c r="R979" i="58"/>
  <c r="T979" i="58" s="1"/>
  <c r="V979" i="58" s="1"/>
  <c r="R980" i="58"/>
  <c r="T980" i="58" s="1"/>
  <c r="V980" i="58" s="1"/>
  <c r="R981" i="58"/>
  <c r="T981" i="58" s="1"/>
  <c r="V981" i="58" s="1"/>
  <c r="R982" i="58"/>
  <c r="T982" i="58" s="1"/>
  <c r="V982" i="58" s="1"/>
  <c r="R983" i="58"/>
  <c r="T983" i="58" s="1"/>
  <c r="V983" i="58" s="1"/>
  <c r="R984" i="58"/>
  <c r="T984" i="58" s="1"/>
  <c r="V984" i="58" s="1"/>
  <c r="R985" i="58"/>
  <c r="T985" i="58" s="1"/>
  <c r="V985" i="58" s="1"/>
  <c r="R986" i="58"/>
  <c r="T986" i="58" s="1"/>
  <c r="V986" i="58" s="1"/>
  <c r="R987" i="58"/>
  <c r="T987" i="58" s="1"/>
  <c r="V987" i="58" s="1"/>
  <c r="R988" i="58"/>
  <c r="T988" i="58" s="1"/>
  <c r="V988" i="58" s="1"/>
  <c r="R989" i="58"/>
  <c r="T989" i="58" s="1"/>
  <c r="V989" i="58" s="1"/>
  <c r="R1015" i="58"/>
  <c r="T1015" i="58" s="1"/>
  <c r="V1015" i="58" s="1"/>
  <c r="R1016" i="58"/>
  <c r="T1016" i="58" s="1"/>
  <c r="V1016" i="58" s="1"/>
  <c r="R1017" i="58"/>
  <c r="T1017" i="58" s="1"/>
  <c r="V1017" i="58" s="1"/>
  <c r="R1018" i="58"/>
  <c r="T1018" i="58" s="1"/>
  <c r="V1018" i="58" s="1"/>
  <c r="R1019" i="58"/>
  <c r="T1019" i="58" s="1"/>
  <c r="V1019" i="58" s="1"/>
  <c r="R1020" i="58"/>
  <c r="T1020" i="58" s="1"/>
  <c r="V1020" i="58" s="1"/>
  <c r="R1021" i="58"/>
  <c r="T1021" i="58" s="1"/>
  <c r="V1021" i="58" s="1"/>
  <c r="R1022" i="58"/>
  <c r="T1022" i="58" s="1"/>
  <c r="V1022" i="58" s="1"/>
  <c r="X7" i="58"/>
  <c r="X8" i="58"/>
  <c r="X9" i="58"/>
  <c r="X10" i="58"/>
  <c r="X11" i="58"/>
  <c r="X12" i="58"/>
  <c r="X13" i="58"/>
  <c r="X14" i="58"/>
  <c r="X15" i="58"/>
  <c r="X16" i="58"/>
  <c r="X17" i="58"/>
  <c r="X18" i="58"/>
  <c r="X19" i="58"/>
  <c r="X20" i="58"/>
  <c r="X21" i="58"/>
  <c r="X22" i="58"/>
  <c r="X23" i="58"/>
  <c r="X24" i="58"/>
  <c r="X25" i="58"/>
  <c r="X26" i="58"/>
  <c r="X27" i="58"/>
  <c r="X28" i="58"/>
  <c r="X29" i="58"/>
  <c r="X30" i="58"/>
  <c r="X31" i="58"/>
  <c r="X32" i="58"/>
  <c r="X33" i="58"/>
  <c r="X34" i="58"/>
  <c r="X35" i="58"/>
  <c r="X36" i="58"/>
  <c r="X37" i="58"/>
  <c r="X38" i="58"/>
  <c r="X39" i="58"/>
  <c r="X40" i="58"/>
  <c r="X41" i="58"/>
  <c r="X42" i="58"/>
  <c r="X43" i="58"/>
  <c r="X44" i="58"/>
  <c r="X45" i="58"/>
  <c r="X46" i="58"/>
  <c r="X47" i="58"/>
  <c r="X48" i="58"/>
  <c r="X49" i="58"/>
  <c r="X50" i="58"/>
  <c r="X51" i="58"/>
  <c r="X52" i="58"/>
  <c r="X53" i="58"/>
  <c r="X54" i="58"/>
  <c r="X55" i="58"/>
  <c r="X56" i="58"/>
  <c r="X57" i="58"/>
  <c r="X58" i="58"/>
  <c r="X59" i="58"/>
  <c r="X60" i="58"/>
  <c r="X61" i="58"/>
  <c r="X62" i="58"/>
  <c r="X63" i="58"/>
  <c r="X64" i="58"/>
  <c r="X65" i="58"/>
  <c r="X66" i="58"/>
  <c r="X67" i="58"/>
  <c r="X68" i="58"/>
  <c r="X69" i="58"/>
  <c r="X70" i="58"/>
  <c r="X71" i="58"/>
  <c r="X72" i="58"/>
  <c r="X73" i="58"/>
  <c r="X74" i="58"/>
  <c r="X75" i="58"/>
  <c r="X76" i="58"/>
  <c r="X77" i="58"/>
  <c r="X78" i="58"/>
  <c r="X79" i="58"/>
  <c r="X80" i="58"/>
  <c r="X81" i="58"/>
  <c r="X82" i="58"/>
  <c r="X83" i="58"/>
  <c r="X84" i="58"/>
  <c r="X85" i="58"/>
  <c r="X86" i="58"/>
  <c r="X87" i="58"/>
  <c r="X88" i="58"/>
  <c r="X89" i="58"/>
  <c r="X90" i="58"/>
  <c r="X91" i="58"/>
  <c r="X92" i="58"/>
  <c r="X93" i="58"/>
  <c r="X94" i="58"/>
  <c r="X95" i="58"/>
  <c r="X96" i="58"/>
  <c r="X97" i="58"/>
  <c r="X98" i="58"/>
  <c r="X99" i="58"/>
  <c r="X100" i="58"/>
  <c r="X101" i="58"/>
  <c r="X102" i="58"/>
  <c r="X103" i="58"/>
  <c r="X104" i="58"/>
  <c r="X105" i="58"/>
  <c r="X106" i="58"/>
  <c r="X107" i="58"/>
  <c r="X108" i="58"/>
  <c r="X109" i="58"/>
  <c r="X110" i="58"/>
  <c r="X111" i="58"/>
  <c r="X112" i="58"/>
  <c r="X113" i="58"/>
  <c r="X114" i="58"/>
  <c r="X115" i="58"/>
  <c r="X116" i="58"/>
  <c r="X117" i="58"/>
  <c r="X118" i="58"/>
  <c r="X119" i="58"/>
  <c r="X120" i="58"/>
  <c r="X121" i="58"/>
  <c r="X122" i="58"/>
  <c r="X123" i="58"/>
  <c r="X124" i="58"/>
  <c r="X125" i="58"/>
  <c r="X126" i="58"/>
  <c r="X127" i="58"/>
  <c r="X128" i="58"/>
  <c r="X129" i="58"/>
  <c r="X130" i="58"/>
  <c r="X131" i="58"/>
  <c r="X132" i="58"/>
  <c r="X133" i="58"/>
  <c r="X134" i="58"/>
  <c r="X135" i="58"/>
  <c r="X136" i="58"/>
  <c r="X137" i="58"/>
  <c r="X138" i="58"/>
  <c r="X139" i="58"/>
  <c r="X140" i="58"/>
  <c r="X141" i="58"/>
  <c r="X142" i="58"/>
  <c r="X143" i="58"/>
  <c r="X144" i="58"/>
  <c r="X145" i="58"/>
  <c r="X146" i="58"/>
  <c r="X147" i="58"/>
  <c r="X148" i="58"/>
  <c r="X149" i="58"/>
  <c r="X150" i="58"/>
  <c r="X151" i="58"/>
  <c r="X152" i="58"/>
  <c r="X153" i="58"/>
  <c r="X154" i="58"/>
  <c r="X155" i="58"/>
  <c r="X156" i="58"/>
  <c r="X157" i="58"/>
  <c r="X158" i="58"/>
  <c r="X159" i="58"/>
  <c r="X160" i="58"/>
  <c r="X161" i="58"/>
  <c r="X162" i="58"/>
  <c r="X163" i="58"/>
  <c r="X164" i="58"/>
  <c r="X165" i="58"/>
  <c r="X166" i="58"/>
  <c r="X167" i="58"/>
  <c r="X168" i="58"/>
  <c r="X169" i="58"/>
  <c r="X170" i="58"/>
  <c r="X171" i="58"/>
  <c r="X172" i="58"/>
  <c r="X173" i="58"/>
  <c r="X174" i="58"/>
  <c r="X175" i="58"/>
  <c r="X176" i="58"/>
  <c r="X177" i="58"/>
  <c r="X178" i="58"/>
  <c r="X179" i="58"/>
  <c r="X180" i="58"/>
  <c r="X181" i="58"/>
  <c r="X182" i="58"/>
  <c r="X183" i="58"/>
  <c r="X184" i="58"/>
  <c r="X185" i="58"/>
  <c r="X186" i="58"/>
  <c r="X187" i="58"/>
  <c r="X188" i="58"/>
  <c r="X189" i="58"/>
  <c r="X190" i="58"/>
  <c r="X191" i="58"/>
  <c r="X192" i="58"/>
  <c r="X193" i="58"/>
  <c r="X194" i="58"/>
  <c r="X195" i="58"/>
  <c r="X196" i="58"/>
  <c r="X197" i="58"/>
  <c r="X198" i="58"/>
  <c r="X199" i="58"/>
  <c r="X200" i="58"/>
  <c r="X201" i="58"/>
  <c r="X202" i="58"/>
  <c r="X203" i="58"/>
  <c r="X204" i="58"/>
  <c r="X205" i="58"/>
  <c r="X206" i="58"/>
  <c r="X207" i="58"/>
  <c r="X208" i="58"/>
  <c r="X209" i="58"/>
  <c r="X210" i="58"/>
  <c r="X211" i="58"/>
  <c r="X212" i="58"/>
  <c r="X213" i="58"/>
  <c r="X214" i="58"/>
  <c r="X215" i="58"/>
  <c r="X216" i="58"/>
  <c r="X217" i="58"/>
  <c r="X218" i="58"/>
  <c r="X219" i="58"/>
  <c r="X220" i="58"/>
  <c r="X221" i="58"/>
  <c r="X222" i="58"/>
  <c r="X223" i="58"/>
  <c r="X224" i="58"/>
  <c r="X225" i="58"/>
  <c r="X226" i="58"/>
  <c r="X227" i="58"/>
  <c r="X228" i="58"/>
  <c r="X229" i="58"/>
  <c r="X230" i="58"/>
  <c r="X231" i="58"/>
  <c r="X232" i="58"/>
  <c r="X233" i="58"/>
  <c r="X234" i="58"/>
  <c r="X235" i="58"/>
  <c r="X236" i="58"/>
  <c r="X237" i="58"/>
  <c r="X238" i="58"/>
  <c r="X239" i="58"/>
  <c r="X240" i="58"/>
  <c r="X241" i="58"/>
  <c r="X242" i="58"/>
  <c r="X243" i="58"/>
  <c r="X244" i="58"/>
  <c r="X245" i="58"/>
  <c r="X246" i="58"/>
  <c r="X247" i="58"/>
  <c r="X248" i="58"/>
  <c r="X249" i="58"/>
  <c r="X250" i="58"/>
  <c r="X251" i="58"/>
  <c r="X252" i="58"/>
  <c r="X253" i="58"/>
  <c r="X254" i="58"/>
  <c r="X255" i="58"/>
  <c r="X256" i="58"/>
  <c r="X257" i="58"/>
  <c r="X258" i="58"/>
  <c r="X259" i="58"/>
  <c r="X260" i="58"/>
  <c r="X261" i="58"/>
  <c r="X262" i="58"/>
  <c r="X263" i="58"/>
  <c r="X264" i="58"/>
  <c r="X265" i="58"/>
  <c r="X266" i="58"/>
  <c r="X267" i="58"/>
  <c r="X268" i="58"/>
  <c r="X269" i="58"/>
  <c r="X270" i="58"/>
  <c r="X271" i="58"/>
  <c r="X272" i="58"/>
  <c r="X273" i="58"/>
  <c r="X274" i="58"/>
  <c r="X275" i="58"/>
  <c r="X276" i="58"/>
  <c r="X277" i="58"/>
  <c r="X278" i="58"/>
  <c r="X279" i="58"/>
  <c r="X280" i="58"/>
  <c r="X281" i="58"/>
  <c r="X282" i="58"/>
  <c r="X283" i="58"/>
  <c r="X284" i="58"/>
  <c r="X285" i="58"/>
  <c r="X286" i="58"/>
  <c r="X287" i="58"/>
  <c r="X288" i="58"/>
  <c r="X289" i="58"/>
  <c r="X290" i="58"/>
  <c r="X291" i="58"/>
  <c r="X292" i="58"/>
  <c r="X293" i="58"/>
  <c r="X294" i="58"/>
  <c r="X295" i="58"/>
  <c r="X296" i="58"/>
  <c r="X297" i="58"/>
  <c r="X298" i="58"/>
  <c r="X299" i="58"/>
  <c r="X300" i="58"/>
  <c r="X301" i="58"/>
  <c r="X302" i="58"/>
  <c r="X303" i="58"/>
  <c r="X304" i="58"/>
  <c r="X305" i="58"/>
  <c r="X306" i="58"/>
  <c r="X307" i="58"/>
  <c r="X308" i="58"/>
  <c r="X309" i="58"/>
  <c r="X310" i="58"/>
  <c r="X311" i="58"/>
  <c r="X312" i="58"/>
  <c r="X313" i="58"/>
  <c r="X314" i="58"/>
  <c r="X315" i="58"/>
  <c r="X316" i="58"/>
  <c r="X317" i="58"/>
  <c r="X318" i="58"/>
  <c r="X319" i="58"/>
  <c r="X320" i="58"/>
  <c r="X321" i="58"/>
  <c r="X322" i="58"/>
  <c r="X323" i="58"/>
  <c r="X324" i="58"/>
  <c r="X325" i="58"/>
  <c r="X326" i="58"/>
  <c r="X327" i="58"/>
  <c r="X328" i="58"/>
  <c r="X329" i="58"/>
  <c r="X330" i="58"/>
  <c r="X331" i="58"/>
  <c r="X332" i="58"/>
  <c r="X333" i="58"/>
  <c r="X334" i="58"/>
  <c r="X335" i="58"/>
  <c r="X336" i="58"/>
  <c r="X337" i="58"/>
  <c r="X338" i="58"/>
  <c r="X339" i="58"/>
  <c r="X340" i="58"/>
  <c r="X341" i="58"/>
  <c r="X342" i="58"/>
  <c r="X343" i="58"/>
  <c r="X344" i="58"/>
  <c r="X345" i="58"/>
  <c r="X346" i="58"/>
  <c r="X347" i="58"/>
  <c r="X348" i="58"/>
  <c r="X349" i="58"/>
  <c r="X350" i="58"/>
  <c r="X351" i="58"/>
  <c r="X352" i="58"/>
  <c r="X353" i="58"/>
  <c r="X354" i="58"/>
  <c r="X355" i="58"/>
  <c r="X356" i="58"/>
  <c r="X357" i="58"/>
  <c r="X358" i="58"/>
  <c r="X359" i="58"/>
  <c r="X360" i="58"/>
  <c r="X361" i="58"/>
  <c r="X362" i="58"/>
  <c r="X363" i="58"/>
  <c r="X364" i="58"/>
  <c r="X365" i="58"/>
  <c r="X366" i="58"/>
  <c r="X367" i="58"/>
  <c r="X368" i="58"/>
  <c r="X369" i="58"/>
  <c r="X370" i="58"/>
  <c r="X371" i="58"/>
  <c r="X372" i="58"/>
  <c r="X373" i="58"/>
  <c r="X374" i="58"/>
  <c r="X375" i="58"/>
  <c r="X376" i="58"/>
  <c r="X377" i="58"/>
  <c r="X378" i="58"/>
  <c r="X379" i="58"/>
  <c r="X380" i="58"/>
  <c r="X381" i="58"/>
  <c r="X382" i="58"/>
  <c r="X383" i="58"/>
  <c r="X384" i="58"/>
  <c r="X385" i="58"/>
  <c r="X386" i="58"/>
  <c r="X387" i="58"/>
  <c r="X388" i="58"/>
  <c r="X389" i="58"/>
  <c r="X390" i="58"/>
  <c r="X391" i="58"/>
  <c r="X392" i="58"/>
  <c r="X393" i="58"/>
  <c r="X394" i="58"/>
  <c r="X395" i="58"/>
  <c r="X396" i="58"/>
  <c r="X397" i="58"/>
  <c r="X398" i="58"/>
  <c r="X399" i="58"/>
  <c r="X400" i="58"/>
  <c r="X401" i="58"/>
  <c r="X402" i="58"/>
  <c r="X403" i="58"/>
  <c r="X404" i="58"/>
  <c r="X405" i="58"/>
  <c r="X406" i="58"/>
  <c r="X407" i="58"/>
  <c r="X408" i="58"/>
  <c r="X409" i="58"/>
  <c r="X410" i="58"/>
  <c r="X411" i="58"/>
  <c r="X412" i="58"/>
  <c r="X413" i="58"/>
  <c r="X414" i="58"/>
  <c r="X415" i="58"/>
  <c r="X416" i="58"/>
  <c r="X417" i="58"/>
  <c r="X418" i="58"/>
  <c r="X419" i="58"/>
  <c r="X420" i="58"/>
  <c r="X421" i="58"/>
  <c r="X422" i="58"/>
  <c r="X423" i="58"/>
  <c r="X424" i="58"/>
  <c r="X425" i="58"/>
  <c r="X426" i="58"/>
  <c r="X427" i="58"/>
  <c r="X428" i="58"/>
  <c r="X429" i="58"/>
  <c r="X430" i="58"/>
  <c r="X431" i="58"/>
  <c r="X432" i="58"/>
  <c r="X433" i="58"/>
  <c r="X434" i="58"/>
  <c r="X435" i="58"/>
  <c r="X436" i="58"/>
  <c r="X437" i="58"/>
  <c r="X438" i="58"/>
  <c r="X439" i="58"/>
  <c r="X440" i="58"/>
  <c r="X441" i="58"/>
  <c r="X442" i="58"/>
  <c r="X443" i="58"/>
  <c r="X444" i="58"/>
  <c r="X445" i="58"/>
  <c r="X446" i="58"/>
  <c r="X447" i="58"/>
  <c r="X448" i="58"/>
  <c r="X449" i="58"/>
  <c r="X450" i="58"/>
  <c r="X451" i="58"/>
  <c r="X452" i="58"/>
  <c r="X453" i="58"/>
  <c r="X454" i="58"/>
  <c r="X455" i="58"/>
  <c r="X456" i="58"/>
  <c r="X457" i="58"/>
  <c r="X458" i="58"/>
  <c r="X459" i="58"/>
  <c r="X460" i="58"/>
  <c r="X461" i="58"/>
  <c r="X462" i="58"/>
  <c r="X463" i="58"/>
  <c r="X464" i="58"/>
  <c r="X465" i="58"/>
  <c r="X466" i="58"/>
  <c r="X467" i="58"/>
  <c r="X468" i="58"/>
  <c r="X469" i="58"/>
  <c r="X470" i="58"/>
  <c r="X471" i="58"/>
  <c r="X472" i="58"/>
  <c r="X473" i="58"/>
  <c r="X474" i="58"/>
  <c r="X475" i="58"/>
  <c r="X476" i="58"/>
  <c r="X477" i="58"/>
  <c r="X478" i="58"/>
  <c r="X479" i="58"/>
  <c r="X480" i="58"/>
  <c r="X481" i="58"/>
  <c r="X482" i="58"/>
  <c r="X483" i="58"/>
  <c r="X484" i="58"/>
  <c r="X485" i="58"/>
  <c r="X486" i="58"/>
  <c r="X487" i="58"/>
  <c r="X488" i="58"/>
  <c r="X489" i="58"/>
  <c r="X490" i="58"/>
  <c r="X491" i="58"/>
  <c r="X492" i="58"/>
  <c r="X493" i="58"/>
  <c r="X494" i="58"/>
  <c r="X495" i="58"/>
  <c r="X496" i="58"/>
  <c r="X497" i="58"/>
  <c r="X498" i="58"/>
  <c r="X499" i="58"/>
  <c r="X500" i="58"/>
  <c r="X501" i="58"/>
  <c r="X502" i="58"/>
  <c r="X503" i="58"/>
  <c r="X504" i="58"/>
  <c r="X505" i="58"/>
  <c r="X506" i="58"/>
  <c r="X507" i="58"/>
  <c r="X508" i="58"/>
  <c r="X509" i="58"/>
  <c r="X510" i="58"/>
  <c r="X511" i="58"/>
  <c r="X512" i="58"/>
  <c r="X513" i="58"/>
  <c r="X514" i="58"/>
  <c r="X515" i="58"/>
  <c r="X516" i="58"/>
  <c r="X517" i="58"/>
  <c r="X518" i="58"/>
  <c r="X519" i="58"/>
  <c r="X520" i="58"/>
  <c r="X521" i="58"/>
  <c r="X522" i="58"/>
  <c r="X523" i="58"/>
  <c r="X524" i="58"/>
  <c r="X525" i="58"/>
  <c r="X526" i="58"/>
  <c r="X527" i="58"/>
  <c r="X528" i="58"/>
  <c r="X529" i="58"/>
  <c r="X530" i="58"/>
  <c r="X531" i="58"/>
  <c r="X532" i="58"/>
  <c r="X533" i="58"/>
  <c r="X534" i="58"/>
  <c r="X535" i="58"/>
  <c r="X536" i="58"/>
  <c r="X537" i="58"/>
  <c r="X538" i="58"/>
  <c r="X539" i="58"/>
  <c r="X540" i="58"/>
  <c r="X541" i="58"/>
  <c r="X542" i="58"/>
  <c r="X543" i="58"/>
  <c r="X544" i="58"/>
  <c r="X545" i="58"/>
  <c r="X546" i="58"/>
  <c r="X547" i="58"/>
  <c r="X548" i="58"/>
  <c r="X549" i="58"/>
  <c r="X550" i="58"/>
  <c r="X551" i="58"/>
  <c r="X552" i="58"/>
  <c r="X553" i="58"/>
  <c r="X554" i="58"/>
  <c r="X555" i="58"/>
  <c r="X556" i="58"/>
  <c r="X557" i="58"/>
  <c r="X558" i="58"/>
  <c r="X559" i="58"/>
  <c r="X560" i="58"/>
  <c r="X561" i="58"/>
  <c r="X562" i="58"/>
  <c r="X563" i="58"/>
  <c r="X564" i="58"/>
  <c r="X565" i="58"/>
  <c r="X566" i="58"/>
  <c r="X567" i="58"/>
  <c r="X568" i="58"/>
  <c r="X569" i="58"/>
  <c r="X570" i="58"/>
  <c r="X571" i="58"/>
  <c r="X572" i="58"/>
  <c r="X573" i="58"/>
  <c r="X574" i="58"/>
  <c r="X575" i="58"/>
  <c r="X576" i="58"/>
  <c r="X577" i="58"/>
  <c r="X578" i="58"/>
  <c r="X579" i="58"/>
  <c r="X580" i="58"/>
  <c r="X581" i="58"/>
  <c r="X582" i="58"/>
  <c r="X583" i="58"/>
  <c r="X584" i="58"/>
  <c r="X585" i="58"/>
  <c r="X586" i="58"/>
  <c r="X587" i="58"/>
  <c r="X588" i="58"/>
  <c r="X589" i="58"/>
  <c r="X590" i="58"/>
  <c r="X591" i="58"/>
  <c r="X592" i="58"/>
  <c r="X593" i="58"/>
  <c r="X594" i="58"/>
  <c r="X595" i="58"/>
  <c r="X596" i="58"/>
  <c r="X597" i="58"/>
  <c r="X598" i="58"/>
  <c r="X599" i="58"/>
  <c r="X600" i="58"/>
  <c r="X601" i="58"/>
  <c r="X602" i="58"/>
  <c r="X603" i="58"/>
  <c r="X604" i="58"/>
  <c r="X605" i="58"/>
  <c r="X606" i="58"/>
  <c r="X607" i="58"/>
  <c r="X608" i="58"/>
  <c r="X609" i="58"/>
  <c r="X610" i="58"/>
  <c r="X611" i="58"/>
  <c r="X612" i="58"/>
  <c r="X613" i="58"/>
  <c r="X614" i="58"/>
  <c r="X615" i="58"/>
  <c r="X616" i="58"/>
  <c r="X617" i="58"/>
  <c r="X618" i="58"/>
  <c r="X619" i="58"/>
  <c r="X620" i="58"/>
  <c r="X621" i="58"/>
  <c r="X622" i="58"/>
  <c r="X623" i="58"/>
  <c r="X624" i="58"/>
  <c r="X625" i="58"/>
  <c r="X626" i="58"/>
  <c r="X627" i="58"/>
  <c r="X628" i="58"/>
  <c r="X629" i="58"/>
  <c r="X630" i="58"/>
  <c r="X631" i="58"/>
  <c r="X632" i="58"/>
  <c r="X633" i="58"/>
  <c r="X634" i="58"/>
  <c r="X635" i="58"/>
  <c r="X636" i="58"/>
  <c r="X637" i="58"/>
  <c r="X638" i="58"/>
  <c r="X639" i="58"/>
  <c r="X640" i="58"/>
  <c r="X641" i="58"/>
  <c r="X642" i="58"/>
  <c r="X643" i="58"/>
  <c r="X644" i="58"/>
  <c r="X645" i="58"/>
  <c r="X646" i="58"/>
  <c r="X647" i="58"/>
  <c r="X648" i="58"/>
  <c r="X649" i="58"/>
  <c r="X650" i="58"/>
  <c r="X651" i="58"/>
  <c r="X652" i="58"/>
  <c r="X653" i="58"/>
  <c r="X654" i="58"/>
  <c r="X655" i="58"/>
  <c r="X656" i="58"/>
  <c r="X657" i="58"/>
  <c r="X658" i="58"/>
  <c r="X659" i="58"/>
  <c r="X660" i="58"/>
  <c r="X661" i="58"/>
  <c r="X662" i="58"/>
  <c r="X663" i="58"/>
  <c r="X664" i="58"/>
  <c r="X665" i="58"/>
  <c r="X666" i="58"/>
  <c r="X667" i="58"/>
  <c r="X668" i="58"/>
  <c r="X669" i="58"/>
  <c r="X670" i="58"/>
  <c r="X671" i="58"/>
  <c r="X672" i="58"/>
  <c r="X673" i="58"/>
  <c r="X674" i="58"/>
  <c r="X675" i="58"/>
  <c r="X676" i="58"/>
  <c r="X677" i="58"/>
  <c r="X678" i="58"/>
  <c r="X679" i="58"/>
  <c r="X680" i="58"/>
  <c r="X681" i="58"/>
  <c r="X682" i="58"/>
  <c r="X683" i="58"/>
  <c r="X684" i="58"/>
  <c r="X685" i="58"/>
  <c r="X686" i="58"/>
  <c r="X687" i="58"/>
  <c r="X688" i="58"/>
  <c r="X689" i="58"/>
  <c r="X690" i="58"/>
  <c r="X691" i="58"/>
  <c r="X692" i="58"/>
  <c r="X693" i="58"/>
  <c r="X694" i="58"/>
  <c r="X695" i="58"/>
  <c r="X696" i="58"/>
  <c r="X697" i="58"/>
  <c r="X698" i="58"/>
  <c r="X699" i="58"/>
  <c r="X700" i="58"/>
  <c r="X701" i="58"/>
  <c r="X702" i="58"/>
  <c r="X703" i="58"/>
  <c r="X704" i="58"/>
  <c r="X705" i="58"/>
  <c r="X706" i="58"/>
  <c r="X707" i="58"/>
  <c r="X708" i="58"/>
  <c r="X709" i="58"/>
  <c r="X710" i="58"/>
  <c r="X711" i="58"/>
  <c r="X712" i="58"/>
  <c r="X713" i="58"/>
  <c r="X714" i="58"/>
  <c r="X715" i="58"/>
  <c r="X716" i="58"/>
  <c r="X717" i="58"/>
  <c r="X718" i="58"/>
  <c r="X719" i="58"/>
  <c r="X720" i="58"/>
  <c r="X721" i="58"/>
  <c r="X722" i="58"/>
  <c r="X723" i="58"/>
  <c r="X724" i="58"/>
  <c r="X725" i="58"/>
  <c r="X726" i="58"/>
  <c r="X727" i="58"/>
  <c r="X728" i="58"/>
  <c r="X729" i="58"/>
  <c r="X730" i="58"/>
  <c r="X731" i="58"/>
  <c r="X732" i="58"/>
  <c r="X733" i="58"/>
  <c r="X734" i="58"/>
  <c r="X735" i="58"/>
  <c r="X736" i="58"/>
  <c r="X737" i="58"/>
  <c r="X738" i="58"/>
  <c r="X739" i="58"/>
  <c r="X740" i="58"/>
  <c r="X741" i="58"/>
  <c r="X742" i="58"/>
  <c r="X743" i="58"/>
  <c r="X744" i="58"/>
  <c r="X745" i="58"/>
  <c r="X746" i="58"/>
  <c r="X747" i="58"/>
  <c r="X748" i="58"/>
  <c r="X749" i="58"/>
  <c r="X750" i="58"/>
  <c r="X751" i="58"/>
  <c r="X752" i="58"/>
  <c r="X753" i="58"/>
  <c r="X754" i="58"/>
  <c r="X755" i="58"/>
  <c r="X756" i="58"/>
  <c r="X757" i="58"/>
  <c r="X758" i="58"/>
  <c r="X759" i="58"/>
  <c r="X760" i="58"/>
  <c r="X761" i="58"/>
  <c r="X762" i="58"/>
  <c r="X763" i="58"/>
  <c r="X764" i="58"/>
  <c r="X765" i="58"/>
  <c r="X766" i="58"/>
  <c r="X767" i="58"/>
  <c r="X768" i="58"/>
  <c r="X769" i="58"/>
  <c r="X770" i="58"/>
  <c r="X771" i="58"/>
  <c r="X772" i="58"/>
  <c r="X773" i="58"/>
  <c r="X774" i="58"/>
  <c r="X775" i="58"/>
  <c r="X776" i="58"/>
  <c r="X777" i="58"/>
  <c r="X778" i="58"/>
  <c r="X779" i="58"/>
  <c r="X780" i="58"/>
  <c r="X781" i="58"/>
  <c r="X782" i="58"/>
  <c r="X783" i="58"/>
  <c r="X784" i="58"/>
  <c r="X785" i="58"/>
  <c r="X786" i="58"/>
  <c r="X787" i="58"/>
  <c r="X788" i="58"/>
  <c r="X789" i="58"/>
  <c r="X790" i="58"/>
  <c r="X791" i="58"/>
  <c r="X792" i="58"/>
  <c r="X793" i="58"/>
  <c r="X794" i="58"/>
  <c r="X795" i="58"/>
  <c r="X796" i="58"/>
  <c r="X797" i="58"/>
  <c r="X798" i="58"/>
  <c r="X799" i="58"/>
  <c r="X800" i="58"/>
  <c r="X801" i="58"/>
  <c r="X802" i="58"/>
  <c r="X803" i="58"/>
  <c r="X804" i="58"/>
  <c r="X805" i="58"/>
  <c r="X806" i="58"/>
  <c r="X807" i="58"/>
  <c r="X808" i="58"/>
  <c r="X809" i="58"/>
  <c r="X810" i="58"/>
  <c r="X811" i="58"/>
  <c r="X812" i="58"/>
  <c r="X813" i="58"/>
  <c r="X814" i="58"/>
  <c r="X815" i="58"/>
  <c r="X816" i="58"/>
  <c r="X817" i="58"/>
  <c r="X818" i="58"/>
  <c r="X819" i="58"/>
  <c r="X820" i="58"/>
  <c r="X821" i="58"/>
  <c r="X822" i="58"/>
  <c r="X823" i="58"/>
  <c r="X824" i="58"/>
  <c r="X825" i="58"/>
  <c r="X826" i="58"/>
  <c r="X827" i="58"/>
  <c r="X828" i="58"/>
  <c r="X829" i="58"/>
  <c r="X830" i="58"/>
  <c r="X831" i="58"/>
  <c r="X832" i="58"/>
  <c r="X833" i="58"/>
  <c r="X834" i="58"/>
  <c r="X835" i="58"/>
  <c r="X836" i="58"/>
  <c r="X837" i="58"/>
  <c r="X838" i="58"/>
  <c r="X839" i="58"/>
  <c r="X840" i="58"/>
  <c r="X841" i="58"/>
  <c r="X842" i="58"/>
  <c r="X843" i="58"/>
  <c r="X844" i="58"/>
  <c r="X845" i="58"/>
  <c r="X846" i="58"/>
  <c r="X847" i="58"/>
  <c r="X848" i="58"/>
  <c r="X849" i="58"/>
  <c r="X850" i="58"/>
  <c r="X851" i="58"/>
  <c r="X852" i="58"/>
  <c r="X853" i="58"/>
  <c r="X854" i="58"/>
  <c r="X855" i="58"/>
  <c r="X856" i="58"/>
  <c r="X857" i="58"/>
  <c r="X858" i="58"/>
  <c r="X859" i="58"/>
  <c r="X860" i="58"/>
  <c r="X861" i="58"/>
  <c r="X862" i="58"/>
  <c r="X863" i="58"/>
  <c r="X864" i="58"/>
  <c r="X865" i="58"/>
  <c r="X866" i="58"/>
  <c r="X867" i="58"/>
  <c r="X868" i="58"/>
  <c r="X869" i="58"/>
  <c r="X870" i="58"/>
  <c r="X871" i="58"/>
  <c r="X872" i="58"/>
  <c r="X873" i="58"/>
  <c r="X874" i="58"/>
  <c r="X875" i="58"/>
  <c r="X876" i="58"/>
  <c r="X877" i="58"/>
  <c r="X878" i="58"/>
  <c r="X879" i="58"/>
  <c r="X880" i="58"/>
  <c r="X881" i="58"/>
  <c r="X882" i="58"/>
  <c r="X883" i="58"/>
  <c r="X884" i="58"/>
  <c r="X885" i="58"/>
  <c r="X886" i="58"/>
  <c r="X887" i="58"/>
  <c r="X888" i="58"/>
  <c r="X889" i="58"/>
  <c r="X890" i="58"/>
  <c r="X891" i="58"/>
  <c r="X892" i="58"/>
  <c r="X893" i="58"/>
  <c r="X894" i="58"/>
  <c r="X895" i="58"/>
  <c r="X896" i="58"/>
  <c r="X897" i="58"/>
  <c r="X898" i="58"/>
  <c r="X899" i="58"/>
  <c r="X900" i="58"/>
  <c r="X901" i="58"/>
  <c r="X902" i="58"/>
  <c r="X903" i="58"/>
  <c r="X904" i="58"/>
  <c r="X905" i="58"/>
  <c r="X906" i="58"/>
  <c r="X907" i="58"/>
  <c r="X908" i="58"/>
  <c r="X909" i="58"/>
  <c r="X910" i="58"/>
  <c r="X911" i="58"/>
  <c r="X912" i="58"/>
  <c r="X913" i="58"/>
  <c r="X914" i="58"/>
  <c r="X915" i="58"/>
  <c r="X916" i="58"/>
  <c r="X917" i="58"/>
  <c r="X918" i="58"/>
  <c r="X919" i="58"/>
  <c r="X920" i="58"/>
  <c r="X921" i="58"/>
  <c r="X922" i="58"/>
  <c r="X923" i="58"/>
  <c r="X924" i="58"/>
  <c r="X925" i="58"/>
  <c r="X926" i="58"/>
  <c r="X927" i="58"/>
  <c r="X928" i="58"/>
  <c r="X929" i="58"/>
  <c r="X930" i="58"/>
  <c r="X931" i="58"/>
  <c r="X932" i="58"/>
  <c r="X933" i="58"/>
  <c r="X934" i="58"/>
  <c r="X935" i="58"/>
  <c r="X936" i="58"/>
  <c r="X937" i="58"/>
  <c r="X938" i="58"/>
  <c r="X939" i="58"/>
  <c r="X940" i="58"/>
  <c r="X941" i="58"/>
  <c r="X942" i="58"/>
  <c r="X943" i="58"/>
  <c r="X944" i="58"/>
  <c r="X945" i="58"/>
  <c r="X946" i="58"/>
  <c r="X947" i="58"/>
  <c r="X948" i="58"/>
  <c r="X949" i="58"/>
  <c r="X950" i="58"/>
  <c r="X951" i="58"/>
  <c r="X952" i="58"/>
  <c r="X953" i="58"/>
  <c r="X954" i="58"/>
  <c r="X955" i="58"/>
  <c r="X956" i="58"/>
  <c r="X957" i="58"/>
  <c r="X958" i="58"/>
  <c r="X959" i="58"/>
  <c r="X960" i="58"/>
  <c r="X961" i="58"/>
  <c r="X962" i="58"/>
  <c r="X963" i="58"/>
  <c r="X964" i="58"/>
  <c r="X965" i="58"/>
  <c r="X966" i="58"/>
  <c r="X967" i="58"/>
  <c r="X968" i="58"/>
  <c r="X969" i="58"/>
  <c r="X970" i="58"/>
  <c r="X971" i="58"/>
  <c r="X972" i="58"/>
  <c r="X973" i="58"/>
  <c r="X974" i="58"/>
  <c r="X975" i="58"/>
  <c r="X976" i="58"/>
  <c r="X977" i="58"/>
  <c r="X978" i="58"/>
  <c r="X979" i="58"/>
  <c r="X980" i="58"/>
  <c r="X981" i="58"/>
  <c r="X982" i="58"/>
  <c r="X983" i="58"/>
  <c r="X984" i="58"/>
  <c r="X985" i="58"/>
  <c r="X986" i="58"/>
  <c r="X987" i="58"/>
  <c r="X988" i="58"/>
  <c r="X989" i="58"/>
  <c r="X1015" i="58"/>
  <c r="X1016" i="58"/>
  <c r="X1017" i="58"/>
  <c r="X1018" i="58"/>
  <c r="X1019" i="58"/>
  <c r="X1020" i="58"/>
  <c r="X1021" i="58"/>
  <c r="X1022" i="58"/>
  <c r="A1023" i="58"/>
  <c r="A1024" i="58"/>
  <c r="A1025" i="58"/>
  <c r="A1026" i="58"/>
  <c r="A1027" i="58"/>
  <c r="A1028" i="58"/>
  <c r="A1029" i="58"/>
  <c r="A1030" i="58"/>
  <c r="A1031" i="58"/>
  <c r="A1032" i="58"/>
  <c r="A1033" i="58"/>
  <c r="A1034" i="58"/>
  <c r="A1035" i="58"/>
  <c r="A1036" i="58"/>
  <c r="A1037" i="58"/>
  <c r="A1038" i="58"/>
  <c r="A1039" i="58"/>
  <c r="A1040" i="58"/>
  <c r="A1041" i="58"/>
  <c r="A1042" i="58"/>
  <c r="A1043" i="58"/>
  <c r="A1044" i="58"/>
  <c r="A1045" i="58"/>
  <c r="A1046" i="58"/>
  <c r="A1047" i="58"/>
  <c r="A1048" i="58"/>
  <c r="A1049" i="58"/>
  <c r="A1050" i="58"/>
  <c r="A1051" i="58"/>
  <c r="A1052" i="58"/>
  <c r="A1053" i="58"/>
  <c r="A1054" i="58"/>
  <c r="A1055" i="58"/>
  <c r="A1056" i="58"/>
  <c r="A1057" i="58"/>
  <c r="A1058" i="58"/>
  <c r="A1059" i="58"/>
  <c r="A1060" i="58"/>
  <c r="A1061" i="58"/>
  <c r="A1062" i="58"/>
  <c r="A1063" i="58"/>
  <c r="A1064" i="58"/>
  <c r="A1065" i="58"/>
  <c r="A1066" i="58"/>
  <c r="A1067" i="58"/>
  <c r="A1068" i="58"/>
  <c r="A1069" i="58"/>
  <c r="A1070" i="58"/>
  <c r="A1071" i="58"/>
  <c r="A1072" i="58"/>
  <c r="A1073" i="58"/>
  <c r="A1074" i="58"/>
  <c r="A1081" i="58"/>
  <c r="A1082" i="58"/>
  <c r="A1083" i="58"/>
  <c r="A1084" i="58"/>
  <c r="A1085" i="58"/>
  <c r="A1086" i="58"/>
  <c r="A1087" i="58"/>
  <c r="A1088" i="58"/>
  <c r="A1089" i="58"/>
  <c r="A1090" i="58"/>
  <c r="A1091" i="58"/>
  <c r="A1092" i="58"/>
  <c r="A1093" i="58"/>
  <c r="A1094" i="58"/>
  <c r="A1095" i="58"/>
  <c r="A1096" i="58"/>
  <c r="A1097" i="58"/>
  <c r="A1098" i="58"/>
  <c r="A1099" i="58"/>
  <c r="A1100" i="58"/>
  <c r="A1101" i="58"/>
  <c r="A1102" i="58"/>
  <c r="A1103" i="58"/>
  <c r="A1104" i="58"/>
  <c r="A1105" i="58"/>
  <c r="A1106" i="58"/>
  <c r="A1107" i="58"/>
  <c r="A1108" i="58"/>
  <c r="A1109" i="58"/>
  <c r="A1110" i="58"/>
  <c r="A1111" i="58"/>
  <c r="A1112" i="58"/>
  <c r="A1113" i="58"/>
  <c r="A1114" i="58"/>
  <c r="A1115" i="58"/>
  <c r="A1116" i="58"/>
  <c r="A1117" i="58"/>
  <c r="A1118" i="58"/>
  <c r="A1119" i="58"/>
  <c r="A1120" i="58"/>
  <c r="A1121" i="58"/>
  <c r="A1122" i="58"/>
  <c r="A1123" i="58"/>
  <c r="A1124" i="58"/>
  <c r="A1125" i="58"/>
  <c r="A1126" i="58"/>
  <c r="A1127" i="58"/>
  <c r="A1128" i="58"/>
  <c r="A1129" i="58"/>
  <c r="A1130" i="58"/>
  <c r="A1131" i="58"/>
  <c r="A1132" i="58"/>
  <c r="A1133" i="58"/>
  <c r="A1134" i="58"/>
  <c r="A1135" i="58"/>
  <c r="A1136" i="58"/>
  <c r="A1137" i="58"/>
  <c r="A1138" i="58"/>
  <c r="A1139" i="58"/>
  <c r="A1140" i="58"/>
  <c r="A1141" i="58"/>
  <c r="A1142" i="58"/>
  <c r="A1143" i="58"/>
  <c r="A1144" i="58"/>
  <c r="A1145" i="58"/>
  <c r="A1146" i="58"/>
  <c r="A1147" i="58"/>
  <c r="A1148" i="58"/>
  <c r="A1149" i="58"/>
  <c r="A1150" i="58"/>
  <c r="A1151" i="58"/>
  <c r="A1152" i="58"/>
  <c r="A1153" i="58"/>
  <c r="A1154" i="58"/>
  <c r="A1155" i="58"/>
  <c r="A1156" i="58"/>
  <c r="A1157" i="58"/>
  <c r="A1182" i="58"/>
  <c r="A1183" i="58"/>
  <c r="A1184" i="58"/>
  <c r="A1185" i="58"/>
  <c r="A1186" i="58"/>
  <c r="A1187" i="58"/>
  <c r="A1188" i="58"/>
  <c r="A1189" i="58"/>
  <c r="A1190" i="58"/>
  <c r="A1191" i="58"/>
  <c r="A1192" i="58"/>
  <c r="A1193" i="58"/>
  <c r="A1194" i="58"/>
  <c r="A1195" i="58"/>
  <c r="A1196" i="58"/>
  <c r="A1197" i="58"/>
  <c r="A1198" i="58"/>
  <c r="A1199" i="58"/>
  <c r="A1200" i="58"/>
  <c r="A1201" i="58"/>
  <c r="A1202" i="58"/>
  <c r="A1203" i="58"/>
  <c r="A1204" i="58"/>
  <c r="A1205" i="58"/>
  <c r="A1206" i="58"/>
  <c r="A1207" i="58"/>
  <c r="A1208" i="58"/>
  <c r="A1209" i="58"/>
  <c r="A1210" i="58"/>
  <c r="A1211" i="58"/>
  <c r="A1212" i="58"/>
  <c r="A1213" i="58"/>
  <c r="A1214" i="58"/>
  <c r="A1215" i="58"/>
  <c r="A1216" i="58"/>
  <c r="A1217" i="58"/>
  <c r="A1218" i="58"/>
  <c r="A1219" i="58"/>
  <c r="A1220" i="58"/>
  <c r="A1221" i="58"/>
  <c r="A1222" i="58"/>
  <c r="A1223" i="58"/>
  <c r="A1224" i="58"/>
  <c r="A1225" i="58"/>
  <c r="A1226" i="58"/>
  <c r="A1240" i="58"/>
  <c r="A1241" i="58"/>
  <c r="A1242" i="58"/>
  <c r="A1243" i="58"/>
  <c r="A1244" i="58"/>
  <c r="A1245" i="58"/>
  <c r="A1246" i="58"/>
  <c r="A1247" i="58"/>
  <c r="A1248" i="58"/>
  <c r="A1249" i="58"/>
  <c r="A1250" i="58"/>
  <c r="A1251" i="58"/>
  <c r="A1252" i="58"/>
  <c r="A1253" i="58"/>
  <c r="A1254" i="58"/>
  <c r="A1255" i="58"/>
  <c r="A1256" i="58"/>
  <c r="A1257" i="58"/>
  <c r="A1258" i="58"/>
  <c r="A1259" i="58"/>
  <c r="A1260" i="58"/>
  <c r="A1261" i="58"/>
  <c r="A1262" i="58"/>
  <c r="A1263" i="58"/>
  <c r="A1264" i="58"/>
  <c r="A1265" i="58"/>
  <c r="A1266" i="58"/>
  <c r="A1267" i="58"/>
  <c r="A1268" i="58"/>
  <c r="A1269" i="58"/>
  <c r="A1270" i="58"/>
  <c r="A1271" i="58"/>
  <c r="A1272" i="58"/>
  <c r="A1273" i="58"/>
  <c r="A1274" i="58"/>
  <c r="A1275" i="58"/>
  <c r="A1276" i="58"/>
  <c r="A1277" i="58"/>
  <c r="A1278" i="58"/>
  <c r="A1279" i="58"/>
  <c r="A1280" i="58"/>
  <c r="A1281" i="58"/>
  <c r="A1282" i="58"/>
  <c r="A1283" i="58"/>
  <c r="A1284" i="58"/>
  <c r="A1285" i="58"/>
  <c r="A1286" i="58"/>
  <c r="A1287" i="58"/>
  <c r="A1288" i="58"/>
  <c r="A1289" i="58"/>
  <c r="A1290" i="58"/>
  <c r="A1291" i="58"/>
  <c r="A1292" i="58"/>
  <c r="A1293" i="58"/>
  <c r="A1294" i="58"/>
  <c r="A1295" i="58"/>
  <c r="A1296" i="58"/>
  <c r="A1297" i="58"/>
  <c r="A1298" i="58"/>
  <c r="A1299" i="58"/>
  <c r="A1300" i="58"/>
  <c r="A1301" i="58"/>
  <c r="A1302" i="58"/>
  <c r="A1303" i="58"/>
  <c r="A1304" i="58"/>
  <c r="A1305" i="58"/>
  <c r="A1306" i="58"/>
  <c r="A1307" i="58"/>
  <c r="A1308" i="58"/>
  <c r="A1309" i="58"/>
  <c r="A1310" i="58"/>
  <c r="A1311" i="58"/>
  <c r="A1312" i="58"/>
  <c r="A1313" i="58"/>
  <c r="A1314" i="58"/>
  <c r="A1326" i="58"/>
  <c r="A1327" i="58"/>
  <c r="A1328" i="58"/>
  <c r="A1329" i="58"/>
  <c r="A1330" i="58"/>
  <c r="A1331" i="58"/>
  <c r="A1332" i="58"/>
  <c r="A1333" i="58"/>
  <c r="A1334" i="58"/>
  <c r="A1335" i="58"/>
  <c r="A1336" i="58"/>
  <c r="A1337" i="58"/>
  <c r="A1338" i="58"/>
  <c r="A1339" i="58"/>
  <c r="A1340" i="58"/>
  <c r="A1341" i="58"/>
  <c r="A1342" i="58"/>
  <c r="A1343" i="58"/>
  <c r="A1344" i="58"/>
  <c r="A1345" i="58"/>
  <c r="A1346" i="58"/>
  <c r="A1347" i="58"/>
  <c r="A1348" i="58"/>
  <c r="A1349" i="58"/>
  <c r="A1350" i="58"/>
  <c r="A1351" i="58"/>
  <c r="A1352" i="58"/>
  <c r="A1353" i="58"/>
  <c r="A1354" i="58"/>
  <c r="A1355" i="58"/>
  <c r="A1356" i="58"/>
  <c r="A1357" i="58"/>
  <c r="A1358" i="58"/>
  <c r="A1359" i="58"/>
  <c r="A1360" i="58"/>
  <c r="A1361" i="58"/>
  <c r="A1362" i="58"/>
  <c r="A1363" i="58"/>
  <c r="A1364" i="58"/>
  <c r="A1365" i="58"/>
  <c r="A1366" i="58"/>
  <c r="A1367" i="58"/>
  <c r="A1368" i="58"/>
  <c r="A1369" i="58"/>
  <c r="A1370" i="58"/>
  <c r="A1371" i="58"/>
  <c r="A1372" i="58"/>
  <c r="A1373" i="58"/>
  <c r="A1374" i="58"/>
  <c r="A1375" i="58"/>
  <c r="A1376" i="58"/>
  <c r="A1377" i="58"/>
  <c r="A1379" i="58"/>
  <c r="A1380" i="58"/>
  <c r="A1381" i="58"/>
  <c r="A1382" i="58"/>
  <c r="A1383" i="58"/>
  <c r="A1384" i="58"/>
  <c r="A1385" i="58"/>
  <c r="A1386" i="58"/>
  <c r="A1387" i="58"/>
  <c r="A1388" i="58"/>
  <c r="A1389" i="58"/>
  <c r="A1390" i="58"/>
  <c r="A1391" i="58"/>
  <c r="A1392" i="58"/>
  <c r="A1393" i="58"/>
  <c r="A1394" i="58"/>
  <c r="A1395" i="58"/>
  <c r="A1396" i="58"/>
  <c r="A1397" i="58"/>
  <c r="A1398" i="58"/>
  <c r="A1399" i="58"/>
  <c r="A1400" i="58"/>
  <c r="A1401" i="58"/>
  <c r="A1402" i="58"/>
  <c r="A1403" i="58"/>
  <c r="A1404" i="58"/>
  <c r="A1405" i="58"/>
  <c r="A1406" i="58"/>
  <c r="A1407" i="58"/>
  <c r="A1408" i="58"/>
  <c r="A1409" i="58"/>
  <c r="A1436" i="58"/>
  <c r="A1437" i="58"/>
  <c r="A1438" i="58"/>
  <c r="A1439" i="58"/>
  <c r="A1440" i="58"/>
  <c r="A1441" i="58"/>
  <c r="A1442" i="58"/>
  <c r="A1443" i="58"/>
  <c r="A1444" i="58"/>
  <c r="A1445" i="58"/>
  <c r="A1446" i="58"/>
  <c r="A1447" i="58"/>
  <c r="A1448" i="58"/>
  <c r="A1449" i="58"/>
  <c r="A1450" i="58"/>
  <c r="A1451" i="58"/>
  <c r="A1452" i="58"/>
  <c r="A1453" i="58"/>
  <c r="A1454" i="58"/>
  <c r="A1455" i="58"/>
  <c r="A1456" i="58"/>
  <c r="A1457" i="58"/>
  <c r="A1458" i="58"/>
  <c r="A1459" i="58"/>
  <c r="A1460" i="58"/>
  <c r="A1461" i="58"/>
  <c r="A1462" i="58"/>
  <c r="A1463" i="58"/>
  <c r="A1464" i="58"/>
  <c r="A1465" i="58"/>
  <c r="A1466" i="58"/>
  <c r="A1467" i="58"/>
  <c r="A1468" i="58"/>
  <c r="A1469" i="58"/>
  <c r="A1470" i="58"/>
  <c r="A1471" i="58"/>
  <c r="A1472" i="58"/>
  <c r="A1473" i="58"/>
  <c r="A1474" i="58"/>
  <c r="A1475" i="58"/>
  <c r="A1476" i="58"/>
  <c r="A1477" i="58"/>
  <c r="A1478" i="58"/>
  <c r="A1479" i="58"/>
  <c r="A1480" i="58"/>
  <c r="A1481" i="58"/>
  <c r="A1482" i="58"/>
  <c r="A1483" i="58"/>
  <c r="A1484" i="58"/>
  <c r="A1486" i="58"/>
  <c r="A1487" i="58"/>
  <c r="A1488" i="58"/>
  <c r="A1489" i="58"/>
  <c r="A1490" i="58"/>
  <c r="A1491" i="58"/>
  <c r="A1492" i="58"/>
  <c r="A1493" i="58"/>
  <c r="A1494" i="58"/>
  <c r="A1495" i="58"/>
  <c r="A1496" i="58"/>
  <c r="A1497" i="58"/>
  <c r="A1498" i="58"/>
  <c r="A1499" i="58"/>
  <c r="A1500" i="58"/>
  <c r="A1501" i="58"/>
  <c r="A1502" i="58"/>
  <c r="A1503" i="58"/>
  <c r="A1504" i="58"/>
  <c r="A1505" i="58"/>
  <c r="A1506" i="58"/>
  <c r="A1508" i="58"/>
  <c r="A1509" i="58"/>
  <c r="A1510" i="58"/>
  <c r="A1511" i="58"/>
  <c r="A1512" i="58"/>
  <c r="A1513" i="58"/>
  <c r="A1514" i="58"/>
  <c r="A1515" i="58"/>
  <c r="A1516" i="58"/>
  <c r="A1517" i="58"/>
  <c r="A1518" i="58"/>
  <c r="A1519" i="58"/>
  <c r="A1520" i="58"/>
  <c r="A1521" i="58"/>
  <c r="A1522" i="58"/>
  <c r="A1523" i="58"/>
  <c r="A1524" i="58"/>
  <c r="A1525" i="58"/>
  <c r="A1526" i="58"/>
  <c r="A1527" i="58"/>
  <c r="A1528" i="58"/>
  <c r="A1529" i="58"/>
  <c r="A1530" i="58"/>
  <c r="A1531" i="58"/>
  <c r="A1532" i="58"/>
  <c r="A1533" i="58"/>
  <c r="A1534" i="58"/>
  <c r="A1535" i="58"/>
  <c r="A1536" i="58"/>
  <c r="A1537" i="58"/>
  <c r="A1538" i="58"/>
  <c r="A1539" i="58"/>
  <c r="A1540" i="58"/>
  <c r="A1541" i="58"/>
  <c r="A1542" i="58"/>
  <c r="A1543" i="58"/>
  <c r="A1544" i="58"/>
  <c r="A1545" i="58"/>
  <c r="A1546" i="58"/>
  <c r="A1547" i="58"/>
  <c r="A1548" i="58"/>
  <c r="A1549" i="58"/>
  <c r="A1550" i="58"/>
  <c r="A1551" i="58"/>
  <c r="A1552" i="58"/>
  <c r="A1553" i="58"/>
  <c r="A1554" i="58"/>
  <c r="A1555" i="58"/>
  <c r="A1556" i="58"/>
  <c r="A1557" i="58"/>
  <c r="A1558" i="58"/>
  <c r="A1559" i="58"/>
  <c r="A1560" i="58"/>
  <c r="A1561" i="58"/>
  <c r="A1562" i="58"/>
  <c r="A1563" i="58"/>
  <c r="A1564" i="58"/>
  <c r="A1571" i="58"/>
  <c r="A1572" i="58"/>
  <c r="A1573" i="58"/>
  <c r="A1574" i="58"/>
  <c r="A1575" i="58"/>
  <c r="A1576" i="58"/>
  <c r="A1577" i="58"/>
  <c r="A1578" i="58"/>
  <c r="A1579" i="58"/>
  <c r="A1580" i="58"/>
  <c r="A1581" i="58"/>
  <c r="A1582" i="58"/>
  <c r="A1583" i="58"/>
  <c r="A1584" i="58"/>
  <c r="A1585" i="58"/>
  <c r="A1586" i="58"/>
  <c r="A1587" i="58"/>
  <c r="A1588" i="58"/>
  <c r="A1589" i="58"/>
  <c r="A1590" i="58"/>
  <c r="A1591" i="58"/>
  <c r="A1592" i="58"/>
  <c r="A1593" i="58"/>
  <c r="A1594" i="58"/>
  <c r="A1595" i="58"/>
  <c r="A1596" i="58"/>
  <c r="A1597" i="58"/>
  <c r="A1598" i="58"/>
  <c r="A1599" i="58"/>
  <c r="A1600" i="58"/>
  <c r="A1601" i="58"/>
  <c r="A1602" i="58"/>
  <c r="A1603" i="58"/>
  <c r="A1604" i="58"/>
  <c r="A1605" i="58"/>
  <c r="A1606" i="58"/>
  <c r="A1607" i="58"/>
  <c r="A1608" i="58"/>
  <c r="A1609" i="58"/>
  <c r="A1610" i="58"/>
  <c r="A1611" i="58"/>
  <c r="A1612" i="58"/>
  <c r="A1613" i="58"/>
  <c r="A1614" i="58"/>
  <c r="A1615" i="58"/>
  <c r="A1616" i="58"/>
  <c r="A1617" i="58"/>
  <c r="A1618" i="58"/>
  <c r="A1619" i="58"/>
  <c r="A1620" i="58"/>
  <c r="A1621" i="58"/>
  <c r="A1622" i="58"/>
  <c r="A1623" i="58"/>
  <c r="A1624" i="58"/>
  <c r="A1625" i="58"/>
  <c r="A1626" i="58"/>
  <c r="A1627" i="58"/>
  <c r="A1628" i="58"/>
  <c r="A1629" i="58"/>
  <c r="A1630" i="58"/>
  <c r="A1631" i="58"/>
  <c r="A1632" i="58"/>
  <c r="A1633" i="58"/>
  <c r="A1634" i="58"/>
  <c r="A1635" i="58"/>
  <c r="A1636" i="58"/>
  <c r="A1637" i="58"/>
  <c r="A1638" i="58"/>
  <c r="A1639" i="58"/>
  <c r="A1640" i="58"/>
  <c r="A1641" i="58"/>
  <c r="A1642" i="58"/>
  <c r="A1643" i="58"/>
  <c r="A1644" i="58"/>
  <c r="A1645" i="58"/>
  <c r="A1646" i="58"/>
  <c r="A1647" i="58"/>
  <c r="A1648" i="58"/>
  <c r="A1649" i="58"/>
  <c r="A1650" i="58"/>
  <c r="A1651" i="58"/>
  <c r="A1652" i="58"/>
  <c r="A1653" i="58"/>
  <c r="A1654" i="58"/>
  <c r="A1655" i="58"/>
  <c r="A1656" i="58"/>
  <c r="A1657" i="58"/>
  <c r="A1658" i="58"/>
  <c r="A1659" i="58"/>
  <c r="A1660" i="58"/>
  <c r="A1661" i="58"/>
  <c r="A1662" i="58"/>
  <c r="A1663" i="58"/>
  <c r="A1664" i="58"/>
  <c r="A1665" i="58"/>
  <c r="A1666" i="58"/>
  <c r="A1667" i="58"/>
  <c r="A1668" i="58"/>
  <c r="A1669" i="58"/>
  <c r="A1670" i="58"/>
  <c r="A1671" i="58"/>
  <c r="A1672" i="58"/>
  <c r="A1673" i="58"/>
  <c r="A1674" i="58"/>
  <c r="A1675" i="58"/>
  <c r="A1676" i="58"/>
  <c r="A1677" i="58"/>
  <c r="A1678" i="58"/>
  <c r="A1679" i="58"/>
  <c r="A1680" i="58"/>
  <c r="A1681" i="58"/>
  <c r="B1023" i="58"/>
  <c r="B1024" i="58"/>
  <c r="B1025" i="58"/>
  <c r="B1026" i="58"/>
  <c r="B1027" i="58"/>
  <c r="B1028" i="58"/>
  <c r="B1029" i="58"/>
  <c r="B1030" i="58"/>
  <c r="B1031" i="58"/>
  <c r="B1032" i="58"/>
  <c r="B1033" i="58"/>
  <c r="B1034" i="58"/>
  <c r="B1035" i="58"/>
  <c r="B1036" i="58"/>
  <c r="B1037" i="58"/>
  <c r="B1038" i="58"/>
  <c r="B1039" i="58"/>
  <c r="B1040" i="58"/>
  <c r="B1041" i="58"/>
  <c r="B1042" i="58"/>
  <c r="B1043" i="58"/>
  <c r="B1044" i="58"/>
  <c r="B1045" i="58"/>
  <c r="B1046" i="58"/>
  <c r="B1047" i="58"/>
  <c r="B1048" i="58"/>
  <c r="B1049" i="58"/>
  <c r="B1050" i="58"/>
  <c r="B1051" i="58"/>
  <c r="B1052" i="58"/>
  <c r="B1053" i="58"/>
  <c r="B1054" i="58"/>
  <c r="B1055" i="58"/>
  <c r="B1056" i="58"/>
  <c r="B1057" i="58"/>
  <c r="B1058" i="58"/>
  <c r="B1059" i="58"/>
  <c r="B1060" i="58"/>
  <c r="B1061" i="58"/>
  <c r="B1062" i="58"/>
  <c r="B1063" i="58"/>
  <c r="B1064" i="58"/>
  <c r="B1065" i="58"/>
  <c r="B1066" i="58"/>
  <c r="B1067" i="58"/>
  <c r="B1068" i="58"/>
  <c r="B1069" i="58"/>
  <c r="B1070" i="58"/>
  <c r="B1071" i="58"/>
  <c r="B1072" i="58"/>
  <c r="B1073" i="58"/>
  <c r="B1074" i="58"/>
  <c r="B1081" i="58"/>
  <c r="B1082" i="58"/>
  <c r="B1083" i="58"/>
  <c r="B1084" i="58"/>
  <c r="B1085" i="58"/>
  <c r="B1086" i="58"/>
  <c r="B1087" i="58"/>
  <c r="B1088" i="58"/>
  <c r="B1089" i="58"/>
  <c r="B1090" i="58"/>
  <c r="B1091" i="58"/>
  <c r="B1092" i="58"/>
  <c r="B1093" i="58"/>
  <c r="B1094" i="58"/>
  <c r="B1095" i="58"/>
  <c r="B1096" i="58"/>
  <c r="B1097" i="58"/>
  <c r="B1098" i="58"/>
  <c r="B1099" i="58"/>
  <c r="B1100" i="58"/>
  <c r="B1101" i="58"/>
  <c r="B1102" i="58"/>
  <c r="B1103" i="58"/>
  <c r="B1104" i="58"/>
  <c r="B1105" i="58"/>
  <c r="B1106" i="58"/>
  <c r="B1107" i="58"/>
  <c r="B1108" i="58"/>
  <c r="B1109" i="58"/>
  <c r="B1110" i="58"/>
  <c r="B1111" i="58"/>
  <c r="B1112" i="58"/>
  <c r="B1113" i="58"/>
  <c r="B1114" i="58"/>
  <c r="B1115" i="58"/>
  <c r="B1116" i="58"/>
  <c r="B1117" i="58"/>
  <c r="B1118" i="58"/>
  <c r="B1119" i="58"/>
  <c r="B1120" i="58"/>
  <c r="B1121" i="58"/>
  <c r="B1122" i="58"/>
  <c r="B1123" i="58"/>
  <c r="B1124" i="58"/>
  <c r="B1125" i="58"/>
  <c r="B1126" i="58"/>
  <c r="B1127" i="58"/>
  <c r="B1128" i="58"/>
  <c r="B1129" i="58"/>
  <c r="B1130" i="58"/>
  <c r="B1131" i="58"/>
  <c r="B1132" i="58"/>
  <c r="B1133" i="58"/>
  <c r="B1134" i="58"/>
  <c r="B1135" i="58"/>
  <c r="B1136" i="58"/>
  <c r="B1137" i="58"/>
  <c r="B1138" i="58"/>
  <c r="B1139" i="58"/>
  <c r="B1140" i="58"/>
  <c r="B1141" i="58"/>
  <c r="B1142" i="58"/>
  <c r="B1143" i="58"/>
  <c r="B1144" i="58"/>
  <c r="B1145" i="58"/>
  <c r="B1146" i="58"/>
  <c r="B1147" i="58"/>
  <c r="B1148" i="58"/>
  <c r="B1149" i="58"/>
  <c r="B1150" i="58"/>
  <c r="B1151" i="58"/>
  <c r="B1152" i="58"/>
  <c r="B1153" i="58"/>
  <c r="B1154" i="58"/>
  <c r="B1155" i="58"/>
  <c r="B1156" i="58"/>
  <c r="B1157" i="58"/>
  <c r="B1182" i="58"/>
  <c r="B1183" i="58"/>
  <c r="B1184" i="58"/>
  <c r="B1185" i="58"/>
  <c r="B1186" i="58"/>
  <c r="B1187" i="58"/>
  <c r="B1188" i="58"/>
  <c r="B1189" i="58"/>
  <c r="B1190" i="58"/>
  <c r="B1191" i="58"/>
  <c r="B1192" i="58"/>
  <c r="B1193" i="58"/>
  <c r="B1194" i="58"/>
  <c r="B1195" i="58"/>
  <c r="B1196" i="58"/>
  <c r="B1197" i="58"/>
  <c r="B1198" i="58"/>
  <c r="B1199" i="58"/>
  <c r="B1200" i="58"/>
  <c r="B1201" i="58"/>
  <c r="B1202" i="58"/>
  <c r="B1203" i="58"/>
  <c r="B1204" i="58"/>
  <c r="B1205" i="58"/>
  <c r="B1206" i="58"/>
  <c r="B1207" i="58"/>
  <c r="B1208" i="58"/>
  <c r="B1209" i="58"/>
  <c r="B1210" i="58"/>
  <c r="B1211" i="58"/>
  <c r="B1212" i="58"/>
  <c r="B1213" i="58"/>
  <c r="B1214" i="58"/>
  <c r="B1215" i="58"/>
  <c r="B1216" i="58"/>
  <c r="B1217" i="58"/>
  <c r="B1218" i="58"/>
  <c r="B1219" i="58"/>
  <c r="B1220" i="58"/>
  <c r="B1221" i="58"/>
  <c r="B1222" i="58"/>
  <c r="B1223" i="58"/>
  <c r="B1224" i="58"/>
  <c r="B1225" i="58"/>
  <c r="B1226" i="58"/>
  <c r="B1240" i="58"/>
  <c r="B1241" i="58"/>
  <c r="B1242" i="58"/>
  <c r="B1243" i="58"/>
  <c r="B1244" i="58"/>
  <c r="B1245" i="58"/>
  <c r="B1246" i="58"/>
  <c r="B1247" i="58"/>
  <c r="B1248" i="58"/>
  <c r="B1249" i="58"/>
  <c r="B1250" i="58"/>
  <c r="B1251" i="58"/>
  <c r="B1252" i="58"/>
  <c r="B1253" i="58"/>
  <c r="B1254" i="58"/>
  <c r="B1255" i="58"/>
  <c r="B1256" i="58"/>
  <c r="B1257" i="58"/>
  <c r="B1258" i="58"/>
  <c r="B1259" i="58"/>
  <c r="B1260" i="58"/>
  <c r="B1261" i="58"/>
  <c r="B1262" i="58"/>
  <c r="B1263" i="58"/>
  <c r="B1264" i="58"/>
  <c r="B1265" i="58"/>
  <c r="B1266" i="58"/>
  <c r="B1267" i="58"/>
  <c r="B1268" i="58"/>
  <c r="B1269" i="58"/>
  <c r="B1270" i="58"/>
  <c r="B1271" i="58"/>
  <c r="B1272" i="58"/>
  <c r="B1273" i="58"/>
  <c r="B1274" i="58"/>
  <c r="B1275" i="58"/>
  <c r="B1276" i="58"/>
  <c r="B1277" i="58"/>
  <c r="B1278" i="58"/>
  <c r="B1279" i="58"/>
  <c r="B1280" i="58"/>
  <c r="B1281" i="58"/>
  <c r="B1282" i="58"/>
  <c r="B1283" i="58"/>
  <c r="B1284" i="58"/>
  <c r="B1285" i="58"/>
  <c r="B1286" i="58"/>
  <c r="B1287" i="58"/>
  <c r="B1288" i="58"/>
  <c r="B1289" i="58"/>
  <c r="B1290" i="58"/>
  <c r="B1291" i="58"/>
  <c r="B1292" i="58"/>
  <c r="B1293" i="58"/>
  <c r="B1294" i="58"/>
  <c r="B1295" i="58"/>
  <c r="B1296" i="58"/>
  <c r="B1297" i="58"/>
  <c r="B1298" i="58"/>
  <c r="B1299" i="58"/>
  <c r="B1300" i="58"/>
  <c r="B1301" i="58"/>
  <c r="B1302" i="58"/>
  <c r="B1303" i="58"/>
  <c r="B1304" i="58"/>
  <c r="B1305" i="58"/>
  <c r="B1306" i="58"/>
  <c r="B1307" i="58"/>
  <c r="B1308" i="58"/>
  <c r="B1309" i="58"/>
  <c r="B1310" i="58"/>
  <c r="B1311" i="58"/>
  <c r="B1312" i="58"/>
  <c r="B1313" i="58"/>
  <c r="B1314" i="58"/>
  <c r="B1326" i="58"/>
  <c r="B1327" i="58"/>
  <c r="B1328" i="58"/>
  <c r="B1329" i="58"/>
  <c r="B1330" i="58"/>
  <c r="B1331" i="58"/>
  <c r="B1332" i="58"/>
  <c r="B1333" i="58"/>
  <c r="B1334" i="58"/>
  <c r="B1335" i="58"/>
  <c r="B1336" i="58"/>
  <c r="B1337" i="58"/>
  <c r="B1338" i="58"/>
  <c r="B1339" i="58"/>
  <c r="B1340" i="58"/>
  <c r="B1341" i="58"/>
  <c r="B1342" i="58"/>
  <c r="B1343" i="58"/>
  <c r="B1344" i="58"/>
  <c r="B1345" i="58"/>
  <c r="B1346" i="58"/>
  <c r="B1347" i="58"/>
  <c r="B1348" i="58"/>
  <c r="B1349" i="58"/>
  <c r="B1350" i="58"/>
  <c r="B1351" i="58"/>
  <c r="B1352" i="58"/>
  <c r="B1353" i="58"/>
  <c r="B1354" i="58"/>
  <c r="B1355" i="58"/>
  <c r="B1356" i="58"/>
  <c r="B1357" i="58"/>
  <c r="B1358" i="58"/>
  <c r="B1359" i="58"/>
  <c r="B1360" i="58"/>
  <c r="B1361" i="58"/>
  <c r="B1362" i="58"/>
  <c r="B1363" i="58"/>
  <c r="B1364" i="58"/>
  <c r="B1365" i="58"/>
  <c r="B1366" i="58"/>
  <c r="B1367" i="58"/>
  <c r="B1368" i="58"/>
  <c r="B1369" i="58"/>
  <c r="B1370" i="58"/>
  <c r="B1371" i="58"/>
  <c r="B1372" i="58"/>
  <c r="B1373" i="58"/>
  <c r="B1374" i="58"/>
  <c r="B1375" i="58"/>
  <c r="B1376" i="58"/>
  <c r="B1377" i="58"/>
  <c r="B1379" i="58"/>
  <c r="B1380" i="58"/>
  <c r="B1381" i="58"/>
  <c r="B1382" i="58"/>
  <c r="B1383" i="58"/>
  <c r="B1384" i="58"/>
  <c r="B1385" i="58"/>
  <c r="B1386" i="58"/>
  <c r="B1387" i="58"/>
  <c r="B1388" i="58"/>
  <c r="B1389" i="58"/>
  <c r="B1390" i="58"/>
  <c r="B1391" i="58"/>
  <c r="B1392" i="58"/>
  <c r="B1393" i="58"/>
  <c r="B1394" i="58"/>
  <c r="B1395" i="58"/>
  <c r="B1396" i="58"/>
  <c r="B1397" i="58"/>
  <c r="B1398" i="58"/>
  <c r="B1399" i="58"/>
  <c r="B1400" i="58"/>
  <c r="B1401" i="58"/>
  <c r="B1402" i="58"/>
  <c r="B1403" i="58"/>
  <c r="B1404" i="58"/>
  <c r="B1405" i="58"/>
  <c r="B1406" i="58"/>
  <c r="B1407" i="58"/>
  <c r="B1408" i="58"/>
  <c r="B1409" i="58"/>
  <c r="B1436" i="58"/>
  <c r="B1437" i="58"/>
  <c r="B1438" i="58"/>
  <c r="B1439" i="58"/>
  <c r="B1440" i="58"/>
  <c r="B1441" i="58"/>
  <c r="B1442" i="58"/>
  <c r="B1443" i="58"/>
  <c r="B1444" i="58"/>
  <c r="B1445" i="58"/>
  <c r="B1446" i="58"/>
  <c r="B1447" i="58"/>
  <c r="B1448" i="58"/>
  <c r="B1449" i="58"/>
  <c r="B1450" i="58"/>
  <c r="B1451" i="58"/>
  <c r="B1452" i="58"/>
  <c r="B1453" i="58"/>
  <c r="B1454" i="58"/>
  <c r="B1455" i="58"/>
  <c r="B1456" i="58"/>
  <c r="B1457" i="58"/>
  <c r="B1458" i="58"/>
  <c r="B1459" i="58"/>
  <c r="B1460" i="58"/>
  <c r="B1461" i="58"/>
  <c r="B1462" i="58"/>
  <c r="B1463" i="58"/>
  <c r="B1464" i="58"/>
  <c r="B1465" i="58"/>
  <c r="B1466" i="58"/>
  <c r="B1467" i="58"/>
  <c r="B1468" i="58"/>
  <c r="B1469" i="58"/>
  <c r="B1470" i="58"/>
  <c r="B1471" i="58"/>
  <c r="B1472" i="58"/>
  <c r="B1473" i="58"/>
  <c r="B1474" i="58"/>
  <c r="B1475" i="58"/>
  <c r="B1476" i="58"/>
  <c r="B1477" i="58"/>
  <c r="B1478" i="58"/>
  <c r="B1479" i="58"/>
  <c r="B1480" i="58"/>
  <c r="B1481" i="58"/>
  <c r="B1482" i="58"/>
  <c r="B1483" i="58"/>
  <c r="B1484" i="58"/>
  <c r="B1486" i="58"/>
  <c r="B1487" i="58"/>
  <c r="B1488" i="58"/>
  <c r="B1489" i="58"/>
  <c r="B1490" i="58"/>
  <c r="B1491" i="58"/>
  <c r="B1492" i="58"/>
  <c r="B1493" i="58"/>
  <c r="B1494" i="58"/>
  <c r="B1495" i="58"/>
  <c r="B1496" i="58"/>
  <c r="B1497" i="58"/>
  <c r="B1498" i="58"/>
  <c r="B1499" i="58"/>
  <c r="B1500" i="58"/>
  <c r="B1501" i="58"/>
  <c r="B1502" i="58"/>
  <c r="B1503" i="58"/>
  <c r="B1504" i="58"/>
  <c r="B1505" i="58"/>
  <c r="B1506" i="58"/>
  <c r="B1508" i="58"/>
  <c r="B1509" i="58"/>
  <c r="B1510" i="58"/>
  <c r="B1511" i="58"/>
  <c r="B1512" i="58"/>
  <c r="B1513" i="58"/>
  <c r="B1514" i="58"/>
  <c r="B1515" i="58"/>
  <c r="B1516" i="58"/>
  <c r="B1517" i="58"/>
  <c r="B1518" i="58"/>
  <c r="B1519" i="58"/>
  <c r="B1520" i="58"/>
  <c r="B1521" i="58"/>
  <c r="B1522" i="58"/>
  <c r="B1523" i="58"/>
  <c r="B1524" i="58"/>
  <c r="B1525" i="58"/>
  <c r="B1526" i="58"/>
  <c r="B1527" i="58"/>
  <c r="B1528" i="58"/>
  <c r="B1529" i="58"/>
  <c r="B1530" i="58"/>
  <c r="B1531" i="58"/>
  <c r="B1532" i="58"/>
  <c r="B1533" i="58"/>
  <c r="B1534" i="58"/>
  <c r="B1535" i="58"/>
  <c r="B1536" i="58"/>
  <c r="B1537" i="58"/>
  <c r="B1538" i="58"/>
  <c r="B1539" i="58"/>
  <c r="B1540" i="58"/>
  <c r="B1541" i="58"/>
  <c r="B1542" i="58"/>
  <c r="B1543" i="58"/>
  <c r="B1544" i="58"/>
  <c r="B1545" i="58"/>
  <c r="B1546" i="58"/>
  <c r="B1547" i="58"/>
  <c r="B1548" i="58"/>
  <c r="B1549" i="58"/>
  <c r="B1550" i="58"/>
  <c r="B1551" i="58"/>
  <c r="B1552" i="58"/>
  <c r="B1553" i="58"/>
  <c r="B1554" i="58"/>
  <c r="B1555" i="58"/>
  <c r="B1556" i="58"/>
  <c r="B1557" i="58"/>
  <c r="B1558" i="58"/>
  <c r="B1559" i="58"/>
  <c r="B1560" i="58"/>
  <c r="B1561" i="58"/>
  <c r="B1562" i="58"/>
  <c r="B1563" i="58"/>
  <c r="B1564" i="58"/>
  <c r="B1571" i="58"/>
  <c r="B1572" i="58"/>
  <c r="B1573" i="58"/>
  <c r="B1574" i="58"/>
  <c r="B1575" i="58"/>
  <c r="B1576" i="58"/>
  <c r="B1577" i="58"/>
  <c r="B1578" i="58"/>
  <c r="B1579" i="58"/>
  <c r="B1580" i="58"/>
  <c r="B1581" i="58"/>
  <c r="B1582" i="58"/>
  <c r="B1583" i="58"/>
  <c r="B1584" i="58"/>
  <c r="B1585" i="58"/>
  <c r="B1586" i="58"/>
  <c r="B1587" i="58"/>
  <c r="B1588" i="58"/>
  <c r="B1589" i="58"/>
  <c r="B1590" i="58"/>
  <c r="B1591" i="58"/>
  <c r="B1592" i="58"/>
  <c r="B1593" i="58"/>
  <c r="B1594" i="58"/>
  <c r="B1595" i="58"/>
  <c r="B1596" i="58"/>
  <c r="B1597" i="58"/>
  <c r="B1598" i="58"/>
  <c r="B1599" i="58"/>
  <c r="B1600" i="58"/>
  <c r="B1601" i="58"/>
  <c r="B1602" i="58"/>
  <c r="B1603" i="58"/>
  <c r="B1604" i="58"/>
  <c r="B1605" i="58"/>
  <c r="B1606" i="58"/>
  <c r="B1607" i="58"/>
  <c r="B1608" i="58"/>
  <c r="B1609" i="58"/>
  <c r="B1610" i="58"/>
  <c r="B1611" i="58"/>
  <c r="B1612" i="58"/>
  <c r="B1613" i="58"/>
  <c r="B1614" i="58"/>
  <c r="B1615" i="58"/>
  <c r="B1616" i="58"/>
  <c r="B1617" i="58"/>
  <c r="B1618" i="58"/>
  <c r="B1619" i="58"/>
  <c r="B1620" i="58"/>
  <c r="B1621" i="58"/>
  <c r="B1622" i="58"/>
  <c r="B1623" i="58"/>
  <c r="B1624" i="58"/>
  <c r="B1625" i="58"/>
  <c r="B1626" i="58"/>
  <c r="B1627" i="58"/>
  <c r="B1628" i="58"/>
  <c r="B1629" i="58"/>
  <c r="B1630" i="58"/>
  <c r="B1631" i="58"/>
  <c r="B1632" i="58"/>
  <c r="B1633" i="58"/>
  <c r="B1634" i="58"/>
  <c r="B1635" i="58"/>
  <c r="B1636" i="58"/>
  <c r="B1637" i="58"/>
  <c r="B1638" i="58"/>
  <c r="B1639" i="58"/>
  <c r="B1640" i="58"/>
  <c r="B1641" i="58"/>
  <c r="B1642" i="58"/>
  <c r="B1643" i="58"/>
  <c r="B1644" i="58"/>
  <c r="B1645" i="58"/>
  <c r="B1646" i="58"/>
  <c r="B1647" i="58"/>
  <c r="B1648" i="58"/>
  <c r="B1649" i="58"/>
  <c r="B1650" i="58"/>
  <c r="B1651" i="58"/>
  <c r="B1652" i="58"/>
  <c r="B1653" i="58"/>
  <c r="B1654" i="58"/>
  <c r="B1655" i="58"/>
  <c r="B1656" i="58"/>
  <c r="B1657" i="58"/>
  <c r="B1658" i="58"/>
  <c r="B1659" i="58"/>
  <c r="B1660" i="58"/>
  <c r="B1661" i="58"/>
  <c r="B1662" i="58"/>
  <c r="B1663" i="58"/>
  <c r="B1664" i="58"/>
  <c r="B1665" i="58"/>
  <c r="B1666" i="58"/>
  <c r="B1667" i="58"/>
  <c r="B1668" i="58"/>
  <c r="B1669" i="58"/>
  <c r="B1670" i="58"/>
  <c r="B1671" i="58"/>
  <c r="B1672" i="58"/>
  <c r="B1673" i="58"/>
  <c r="B1674" i="58"/>
  <c r="B1675" i="58"/>
  <c r="B1676" i="58"/>
  <c r="B1677" i="58"/>
  <c r="B1678" i="58"/>
  <c r="B1679" i="58"/>
  <c r="B1680" i="58"/>
  <c r="B1681" i="58"/>
  <c r="D1023" i="58"/>
  <c r="E1023" i="58" s="1"/>
  <c r="D1024" i="58"/>
  <c r="E1024" i="58" s="1"/>
  <c r="D1025" i="58"/>
  <c r="E1025" i="58" s="1"/>
  <c r="D1026" i="58"/>
  <c r="E1026" i="58" s="1"/>
  <c r="D1027" i="58"/>
  <c r="E1027" i="58" s="1"/>
  <c r="D1028" i="58"/>
  <c r="E1028" i="58" s="1"/>
  <c r="D1029" i="58"/>
  <c r="E1029" i="58" s="1"/>
  <c r="D1030" i="58"/>
  <c r="E1030" i="58" s="1"/>
  <c r="D1031" i="58"/>
  <c r="E1031" i="58" s="1"/>
  <c r="D1032" i="58"/>
  <c r="E1032" i="58" s="1"/>
  <c r="D1033" i="58"/>
  <c r="E1033" i="58" s="1"/>
  <c r="D1034" i="58"/>
  <c r="E1034" i="58" s="1"/>
  <c r="D1035" i="58"/>
  <c r="E1035" i="58" s="1"/>
  <c r="D1036" i="58"/>
  <c r="E1036" i="58" s="1"/>
  <c r="D1037" i="58"/>
  <c r="E1037" i="58" s="1"/>
  <c r="D1038" i="58"/>
  <c r="E1038" i="58" s="1"/>
  <c r="D1039" i="58"/>
  <c r="E1039" i="58" s="1"/>
  <c r="D1040" i="58"/>
  <c r="E1040" i="58" s="1"/>
  <c r="D1041" i="58"/>
  <c r="E1041" i="58" s="1"/>
  <c r="D1042" i="58"/>
  <c r="E1042" i="58" s="1"/>
  <c r="D1043" i="58"/>
  <c r="E1043" i="58" s="1"/>
  <c r="D1044" i="58"/>
  <c r="E1044" i="58" s="1"/>
  <c r="D1045" i="58"/>
  <c r="E1045" i="58" s="1"/>
  <c r="D1046" i="58"/>
  <c r="E1046" i="58" s="1"/>
  <c r="D1047" i="58"/>
  <c r="E1047" i="58" s="1"/>
  <c r="D1048" i="58"/>
  <c r="E1048" i="58" s="1"/>
  <c r="D1049" i="58"/>
  <c r="E1049" i="58" s="1"/>
  <c r="D1050" i="58"/>
  <c r="E1050" i="58" s="1"/>
  <c r="D1051" i="58"/>
  <c r="E1051" i="58" s="1"/>
  <c r="D1052" i="58"/>
  <c r="E1052" i="58" s="1"/>
  <c r="D1053" i="58"/>
  <c r="E1053" i="58" s="1"/>
  <c r="D1054" i="58"/>
  <c r="E1054" i="58" s="1"/>
  <c r="D1055" i="58"/>
  <c r="E1055" i="58" s="1"/>
  <c r="D1056" i="58"/>
  <c r="E1056" i="58" s="1"/>
  <c r="D1057" i="58"/>
  <c r="E1057" i="58" s="1"/>
  <c r="D1058" i="58"/>
  <c r="E1058" i="58" s="1"/>
  <c r="D1059" i="58"/>
  <c r="E1059" i="58" s="1"/>
  <c r="D1060" i="58"/>
  <c r="E1060" i="58" s="1"/>
  <c r="D1061" i="58"/>
  <c r="E1061" i="58" s="1"/>
  <c r="D1062" i="58"/>
  <c r="E1062" i="58" s="1"/>
  <c r="D1063" i="58"/>
  <c r="E1063" i="58" s="1"/>
  <c r="D1064" i="58"/>
  <c r="E1064" i="58" s="1"/>
  <c r="D1065" i="58"/>
  <c r="E1065" i="58" s="1"/>
  <c r="D1066" i="58"/>
  <c r="E1066" i="58" s="1"/>
  <c r="D1067" i="58"/>
  <c r="E1067" i="58" s="1"/>
  <c r="D1068" i="58"/>
  <c r="E1068" i="58" s="1"/>
  <c r="D1069" i="58"/>
  <c r="E1069" i="58" s="1"/>
  <c r="D1070" i="58"/>
  <c r="E1070" i="58" s="1"/>
  <c r="D1071" i="58"/>
  <c r="E1071" i="58" s="1"/>
  <c r="D1072" i="58"/>
  <c r="E1072" i="58" s="1"/>
  <c r="D1073" i="58"/>
  <c r="E1073" i="58" s="1"/>
  <c r="D1074" i="58"/>
  <c r="E1074" i="58" s="1"/>
  <c r="D1081" i="58"/>
  <c r="E1081" i="58" s="1"/>
  <c r="D1082" i="58"/>
  <c r="E1082" i="58" s="1"/>
  <c r="D1083" i="58"/>
  <c r="E1083" i="58" s="1"/>
  <c r="D1084" i="58"/>
  <c r="E1084" i="58" s="1"/>
  <c r="D1085" i="58"/>
  <c r="E1085" i="58" s="1"/>
  <c r="D1086" i="58"/>
  <c r="E1086" i="58" s="1"/>
  <c r="D1087" i="58"/>
  <c r="E1087" i="58" s="1"/>
  <c r="D1088" i="58"/>
  <c r="E1088" i="58" s="1"/>
  <c r="D1089" i="58"/>
  <c r="E1089" i="58" s="1"/>
  <c r="D1090" i="58"/>
  <c r="E1090" i="58" s="1"/>
  <c r="D1091" i="58"/>
  <c r="E1091" i="58" s="1"/>
  <c r="D1092" i="58"/>
  <c r="E1092" i="58" s="1"/>
  <c r="D1093" i="58"/>
  <c r="E1093" i="58" s="1"/>
  <c r="D1094" i="58"/>
  <c r="E1094" i="58" s="1"/>
  <c r="D1095" i="58"/>
  <c r="E1095" i="58" s="1"/>
  <c r="D1096" i="58"/>
  <c r="E1096" i="58" s="1"/>
  <c r="D1097" i="58"/>
  <c r="E1097" i="58" s="1"/>
  <c r="D1098" i="58"/>
  <c r="E1098" i="58" s="1"/>
  <c r="D1099" i="58"/>
  <c r="E1099" i="58" s="1"/>
  <c r="D1100" i="58"/>
  <c r="E1100" i="58" s="1"/>
  <c r="D1101" i="58"/>
  <c r="E1101" i="58" s="1"/>
  <c r="D1102" i="58"/>
  <c r="E1102" i="58" s="1"/>
  <c r="D1103" i="58"/>
  <c r="E1103" i="58" s="1"/>
  <c r="D1104" i="58"/>
  <c r="E1104" i="58" s="1"/>
  <c r="D1105" i="58"/>
  <c r="E1105" i="58" s="1"/>
  <c r="D1106" i="58"/>
  <c r="E1106" i="58" s="1"/>
  <c r="D1107" i="58"/>
  <c r="E1107" i="58" s="1"/>
  <c r="D1108" i="58"/>
  <c r="E1108" i="58" s="1"/>
  <c r="D1109" i="58"/>
  <c r="E1109" i="58" s="1"/>
  <c r="D1110" i="58"/>
  <c r="E1110" i="58" s="1"/>
  <c r="D1111" i="58"/>
  <c r="E1111" i="58" s="1"/>
  <c r="D1112" i="58"/>
  <c r="E1112" i="58" s="1"/>
  <c r="D1113" i="58"/>
  <c r="E1113" i="58" s="1"/>
  <c r="D1114" i="58"/>
  <c r="E1114" i="58" s="1"/>
  <c r="D1115" i="58"/>
  <c r="E1115" i="58" s="1"/>
  <c r="D1116" i="58"/>
  <c r="E1116" i="58" s="1"/>
  <c r="D1117" i="58"/>
  <c r="E1117" i="58" s="1"/>
  <c r="D1118" i="58"/>
  <c r="E1118" i="58" s="1"/>
  <c r="D1119" i="58"/>
  <c r="E1119" i="58" s="1"/>
  <c r="D1120" i="58"/>
  <c r="E1120" i="58" s="1"/>
  <c r="D1121" i="58"/>
  <c r="E1121" i="58" s="1"/>
  <c r="D1122" i="58"/>
  <c r="E1122" i="58" s="1"/>
  <c r="D1123" i="58"/>
  <c r="E1123" i="58" s="1"/>
  <c r="D1124" i="58"/>
  <c r="E1124" i="58" s="1"/>
  <c r="D1125" i="58"/>
  <c r="E1125" i="58" s="1"/>
  <c r="D1126" i="58"/>
  <c r="E1126" i="58" s="1"/>
  <c r="D1127" i="58"/>
  <c r="E1127" i="58" s="1"/>
  <c r="D1128" i="58"/>
  <c r="E1128" i="58" s="1"/>
  <c r="D1129" i="58"/>
  <c r="E1129" i="58" s="1"/>
  <c r="D1130" i="58"/>
  <c r="E1130" i="58" s="1"/>
  <c r="D1131" i="58"/>
  <c r="E1131" i="58" s="1"/>
  <c r="D1132" i="58"/>
  <c r="E1132" i="58" s="1"/>
  <c r="D1133" i="58"/>
  <c r="E1133" i="58" s="1"/>
  <c r="D1134" i="58"/>
  <c r="E1134" i="58" s="1"/>
  <c r="D1135" i="58"/>
  <c r="E1135" i="58" s="1"/>
  <c r="D1136" i="58"/>
  <c r="E1136" i="58" s="1"/>
  <c r="D1137" i="58"/>
  <c r="E1137" i="58" s="1"/>
  <c r="D1138" i="58"/>
  <c r="E1138" i="58" s="1"/>
  <c r="D1139" i="58"/>
  <c r="E1139" i="58" s="1"/>
  <c r="D1140" i="58"/>
  <c r="E1140" i="58" s="1"/>
  <c r="D1141" i="58"/>
  <c r="E1141" i="58" s="1"/>
  <c r="D1142" i="58"/>
  <c r="E1142" i="58" s="1"/>
  <c r="D1143" i="58"/>
  <c r="E1143" i="58" s="1"/>
  <c r="D1144" i="58"/>
  <c r="E1144" i="58" s="1"/>
  <c r="D1145" i="58"/>
  <c r="E1145" i="58" s="1"/>
  <c r="D1146" i="58"/>
  <c r="E1146" i="58" s="1"/>
  <c r="D1147" i="58"/>
  <c r="E1147" i="58" s="1"/>
  <c r="D1148" i="58"/>
  <c r="E1148" i="58" s="1"/>
  <c r="D1149" i="58"/>
  <c r="E1149" i="58" s="1"/>
  <c r="D1150" i="58"/>
  <c r="E1150" i="58" s="1"/>
  <c r="D1151" i="58"/>
  <c r="E1151" i="58" s="1"/>
  <c r="D1152" i="58"/>
  <c r="E1152" i="58" s="1"/>
  <c r="D1153" i="58"/>
  <c r="E1153" i="58" s="1"/>
  <c r="D1154" i="58"/>
  <c r="E1154" i="58" s="1"/>
  <c r="D1155" i="58"/>
  <c r="E1155" i="58" s="1"/>
  <c r="D1156" i="58"/>
  <c r="E1156" i="58" s="1"/>
  <c r="D1157" i="58"/>
  <c r="E1157" i="58" s="1"/>
  <c r="D1182" i="58"/>
  <c r="E1182" i="58" s="1"/>
  <c r="D1183" i="58"/>
  <c r="E1183" i="58" s="1"/>
  <c r="D1184" i="58"/>
  <c r="E1184" i="58" s="1"/>
  <c r="D1185" i="58"/>
  <c r="E1185" i="58" s="1"/>
  <c r="D1186" i="58"/>
  <c r="E1186" i="58" s="1"/>
  <c r="D1187" i="58"/>
  <c r="E1187" i="58" s="1"/>
  <c r="D1188" i="58"/>
  <c r="E1188" i="58" s="1"/>
  <c r="D1189" i="58"/>
  <c r="E1189" i="58" s="1"/>
  <c r="D1190" i="58"/>
  <c r="E1190" i="58" s="1"/>
  <c r="D1191" i="58"/>
  <c r="E1191" i="58" s="1"/>
  <c r="D1192" i="58"/>
  <c r="E1192" i="58" s="1"/>
  <c r="D1193" i="58"/>
  <c r="E1193" i="58" s="1"/>
  <c r="D1194" i="58"/>
  <c r="E1194" i="58" s="1"/>
  <c r="D1195" i="58"/>
  <c r="E1195" i="58" s="1"/>
  <c r="D1196" i="58"/>
  <c r="E1196" i="58" s="1"/>
  <c r="D1197" i="58"/>
  <c r="E1197" i="58" s="1"/>
  <c r="D1198" i="58"/>
  <c r="E1198" i="58" s="1"/>
  <c r="D1199" i="58"/>
  <c r="E1199" i="58" s="1"/>
  <c r="D1200" i="58"/>
  <c r="E1200" i="58" s="1"/>
  <c r="D1201" i="58"/>
  <c r="E1201" i="58" s="1"/>
  <c r="D1202" i="58"/>
  <c r="E1202" i="58" s="1"/>
  <c r="D1203" i="58"/>
  <c r="E1203" i="58" s="1"/>
  <c r="D1204" i="58"/>
  <c r="E1204" i="58" s="1"/>
  <c r="D1205" i="58"/>
  <c r="E1205" i="58" s="1"/>
  <c r="D1206" i="58"/>
  <c r="E1206" i="58" s="1"/>
  <c r="D1207" i="58"/>
  <c r="E1207" i="58" s="1"/>
  <c r="D1208" i="58"/>
  <c r="E1208" i="58" s="1"/>
  <c r="D1209" i="58"/>
  <c r="E1209" i="58" s="1"/>
  <c r="D1210" i="58"/>
  <c r="E1210" i="58" s="1"/>
  <c r="D1211" i="58"/>
  <c r="E1211" i="58" s="1"/>
  <c r="D1212" i="58"/>
  <c r="E1212" i="58" s="1"/>
  <c r="D1213" i="58"/>
  <c r="E1213" i="58" s="1"/>
  <c r="D1214" i="58"/>
  <c r="E1214" i="58" s="1"/>
  <c r="D1215" i="58"/>
  <c r="E1215" i="58" s="1"/>
  <c r="D1216" i="58"/>
  <c r="E1216" i="58" s="1"/>
  <c r="D1217" i="58"/>
  <c r="E1217" i="58" s="1"/>
  <c r="D1218" i="58"/>
  <c r="E1218" i="58" s="1"/>
  <c r="D1219" i="58"/>
  <c r="E1219" i="58" s="1"/>
  <c r="D1220" i="58"/>
  <c r="E1220" i="58" s="1"/>
  <c r="D1221" i="58"/>
  <c r="E1221" i="58" s="1"/>
  <c r="D1222" i="58"/>
  <c r="E1222" i="58" s="1"/>
  <c r="D1223" i="58"/>
  <c r="E1223" i="58" s="1"/>
  <c r="D1224" i="58"/>
  <c r="E1224" i="58" s="1"/>
  <c r="D1225" i="58"/>
  <c r="E1225" i="58" s="1"/>
  <c r="D1226" i="58"/>
  <c r="E1226" i="58" s="1"/>
  <c r="D1240" i="58"/>
  <c r="E1240" i="58" s="1"/>
  <c r="D1241" i="58"/>
  <c r="E1241" i="58" s="1"/>
  <c r="D1242" i="58"/>
  <c r="E1242" i="58" s="1"/>
  <c r="D1243" i="58"/>
  <c r="E1243" i="58" s="1"/>
  <c r="D1244" i="58"/>
  <c r="E1244" i="58" s="1"/>
  <c r="D1245" i="58"/>
  <c r="E1245" i="58" s="1"/>
  <c r="D1246" i="58"/>
  <c r="E1246" i="58" s="1"/>
  <c r="D1247" i="58"/>
  <c r="E1247" i="58" s="1"/>
  <c r="D1248" i="58"/>
  <c r="E1248" i="58" s="1"/>
  <c r="D1249" i="58"/>
  <c r="E1249" i="58" s="1"/>
  <c r="D1250" i="58"/>
  <c r="E1250" i="58" s="1"/>
  <c r="D1251" i="58"/>
  <c r="E1251" i="58" s="1"/>
  <c r="D1252" i="58"/>
  <c r="E1252" i="58" s="1"/>
  <c r="D1253" i="58"/>
  <c r="E1253" i="58" s="1"/>
  <c r="D1254" i="58"/>
  <c r="E1254" i="58" s="1"/>
  <c r="D1255" i="58"/>
  <c r="E1255" i="58" s="1"/>
  <c r="D1256" i="58"/>
  <c r="E1256" i="58" s="1"/>
  <c r="D1257" i="58"/>
  <c r="E1257" i="58" s="1"/>
  <c r="D1258" i="58"/>
  <c r="E1258" i="58" s="1"/>
  <c r="D1259" i="58"/>
  <c r="E1259" i="58" s="1"/>
  <c r="D1260" i="58"/>
  <c r="E1260" i="58" s="1"/>
  <c r="D1261" i="58"/>
  <c r="E1261" i="58" s="1"/>
  <c r="D1262" i="58"/>
  <c r="E1262" i="58" s="1"/>
  <c r="D1263" i="58"/>
  <c r="E1263" i="58" s="1"/>
  <c r="D1264" i="58"/>
  <c r="E1264" i="58" s="1"/>
  <c r="D1265" i="58"/>
  <c r="E1265" i="58" s="1"/>
  <c r="D1266" i="58"/>
  <c r="E1266" i="58" s="1"/>
  <c r="D1267" i="58"/>
  <c r="E1267" i="58" s="1"/>
  <c r="D1268" i="58"/>
  <c r="E1268" i="58" s="1"/>
  <c r="D1269" i="58"/>
  <c r="E1269" i="58" s="1"/>
  <c r="D1270" i="58"/>
  <c r="E1270" i="58" s="1"/>
  <c r="D1271" i="58"/>
  <c r="E1271" i="58" s="1"/>
  <c r="D1272" i="58"/>
  <c r="E1272" i="58" s="1"/>
  <c r="D1273" i="58"/>
  <c r="E1273" i="58" s="1"/>
  <c r="D1274" i="58"/>
  <c r="E1274" i="58" s="1"/>
  <c r="D1275" i="58"/>
  <c r="E1275" i="58" s="1"/>
  <c r="D1276" i="58"/>
  <c r="E1276" i="58" s="1"/>
  <c r="D1277" i="58"/>
  <c r="E1277" i="58" s="1"/>
  <c r="D1278" i="58"/>
  <c r="E1278" i="58" s="1"/>
  <c r="D1279" i="58"/>
  <c r="E1279" i="58" s="1"/>
  <c r="D1280" i="58"/>
  <c r="E1280" i="58" s="1"/>
  <c r="D1281" i="58"/>
  <c r="E1281" i="58" s="1"/>
  <c r="D1282" i="58"/>
  <c r="E1282" i="58" s="1"/>
  <c r="D1283" i="58"/>
  <c r="E1283" i="58" s="1"/>
  <c r="D1284" i="58"/>
  <c r="E1284" i="58" s="1"/>
  <c r="D1285" i="58"/>
  <c r="E1285" i="58" s="1"/>
  <c r="D1286" i="58"/>
  <c r="E1286" i="58" s="1"/>
  <c r="D1287" i="58"/>
  <c r="E1287" i="58" s="1"/>
  <c r="D1288" i="58"/>
  <c r="E1288" i="58" s="1"/>
  <c r="D1289" i="58"/>
  <c r="E1289" i="58" s="1"/>
  <c r="D1290" i="58"/>
  <c r="E1290" i="58" s="1"/>
  <c r="D1291" i="58"/>
  <c r="E1291" i="58" s="1"/>
  <c r="D1292" i="58"/>
  <c r="E1292" i="58" s="1"/>
  <c r="D1293" i="58"/>
  <c r="E1293" i="58" s="1"/>
  <c r="D1294" i="58"/>
  <c r="E1294" i="58" s="1"/>
  <c r="D1295" i="58"/>
  <c r="E1295" i="58" s="1"/>
  <c r="D1296" i="58"/>
  <c r="E1296" i="58" s="1"/>
  <c r="D1297" i="58"/>
  <c r="E1297" i="58" s="1"/>
  <c r="D1298" i="58"/>
  <c r="E1298" i="58" s="1"/>
  <c r="D1299" i="58"/>
  <c r="E1299" i="58" s="1"/>
  <c r="D1300" i="58"/>
  <c r="E1300" i="58" s="1"/>
  <c r="D1301" i="58"/>
  <c r="E1301" i="58" s="1"/>
  <c r="D1302" i="58"/>
  <c r="E1302" i="58" s="1"/>
  <c r="D1303" i="58"/>
  <c r="E1303" i="58" s="1"/>
  <c r="D1304" i="58"/>
  <c r="E1304" i="58" s="1"/>
  <c r="D1305" i="58"/>
  <c r="E1305" i="58" s="1"/>
  <c r="D1306" i="58"/>
  <c r="E1306" i="58" s="1"/>
  <c r="D1307" i="58"/>
  <c r="E1307" i="58" s="1"/>
  <c r="D1308" i="58"/>
  <c r="E1308" i="58" s="1"/>
  <c r="D1309" i="58"/>
  <c r="E1309" i="58" s="1"/>
  <c r="D1310" i="58"/>
  <c r="E1310" i="58" s="1"/>
  <c r="D1311" i="58"/>
  <c r="E1311" i="58" s="1"/>
  <c r="D1312" i="58"/>
  <c r="E1312" i="58" s="1"/>
  <c r="D1313" i="58"/>
  <c r="E1313" i="58" s="1"/>
  <c r="D1314" i="58"/>
  <c r="E1314" i="58" s="1"/>
  <c r="D1326" i="58"/>
  <c r="E1326" i="58" s="1"/>
  <c r="D1327" i="58"/>
  <c r="E1327" i="58" s="1"/>
  <c r="D1328" i="58"/>
  <c r="E1328" i="58" s="1"/>
  <c r="D1329" i="58"/>
  <c r="E1329" i="58" s="1"/>
  <c r="D1330" i="58"/>
  <c r="E1330" i="58" s="1"/>
  <c r="D1331" i="58"/>
  <c r="E1331" i="58" s="1"/>
  <c r="D1332" i="58"/>
  <c r="E1332" i="58" s="1"/>
  <c r="D1333" i="58"/>
  <c r="E1333" i="58" s="1"/>
  <c r="D1334" i="58"/>
  <c r="E1334" i="58" s="1"/>
  <c r="D1335" i="58"/>
  <c r="E1335" i="58" s="1"/>
  <c r="D1336" i="58"/>
  <c r="E1336" i="58" s="1"/>
  <c r="D1337" i="58"/>
  <c r="E1337" i="58" s="1"/>
  <c r="D1338" i="58"/>
  <c r="E1338" i="58" s="1"/>
  <c r="D1339" i="58"/>
  <c r="E1339" i="58" s="1"/>
  <c r="D1340" i="58"/>
  <c r="E1340" i="58" s="1"/>
  <c r="D1341" i="58"/>
  <c r="E1341" i="58" s="1"/>
  <c r="D1342" i="58"/>
  <c r="E1342" i="58" s="1"/>
  <c r="D1343" i="58"/>
  <c r="E1343" i="58" s="1"/>
  <c r="D1344" i="58"/>
  <c r="E1344" i="58" s="1"/>
  <c r="D1345" i="58"/>
  <c r="E1345" i="58" s="1"/>
  <c r="D1346" i="58"/>
  <c r="E1346" i="58" s="1"/>
  <c r="D1347" i="58"/>
  <c r="E1347" i="58" s="1"/>
  <c r="D1348" i="58"/>
  <c r="E1348" i="58" s="1"/>
  <c r="D1349" i="58"/>
  <c r="E1349" i="58" s="1"/>
  <c r="D1350" i="58"/>
  <c r="E1350" i="58" s="1"/>
  <c r="D1351" i="58"/>
  <c r="E1351" i="58" s="1"/>
  <c r="D1352" i="58"/>
  <c r="E1352" i="58" s="1"/>
  <c r="D1353" i="58"/>
  <c r="E1353" i="58" s="1"/>
  <c r="D1354" i="58"/>
  <c r="E1354" i="58" s="1"/>
  <c r="D1355" i="58"/>
  <c r="E1355" i="58" s="1"/>
  <c r="D1356" i="58"/>
  <c r="E1356" i="58" s="1"/>
  <c r="D1357" i="58"/>
  <c r="E1357" i="58" s="1"/>
  <c r="D1358" i="58"/>
  <c r="E1358" i="58" s="1"/>
  <c r="D1359" i="58"/>
  <c r="E1359" i="58" s="1"/>
  <c r="D1360" i="58"/>
  <c r="E1360" i="58" s="1"/>
  <c r="D1361" i="58"/>
  <c r="E1361" i="58" s="1"/>
  <c r="D1362" i="58"/>
  <c r="E1362" i="58" s="1"/>
  <c r="D1363" i="58"/>
  <c r="E1363" i="58" s="1"/>
  <c r="D1364" i="58"/>
  <c r="E1364" i="58" s="1"/>
  <c r="D1365" i="58"/>
  <c r="E1365" i="58" s="1"/>
  <c r="D1366" i="58"/>
  <c r="E1366" i="58" s="1"/>
  <c r="D1367" i="58"/>
  <c r="E1367" i="58" s="1"/>
  <c r="D1368" i="58"/>
  <c r="E1368" i="58" s="1"/>
  <c r="D1369" i="58"/>
  <c r="E1369" i="58" s="1"/>
  <c r="D1370" i="58"/>
  <c r="E1370" i="58" s="1"/>
  <c r="D1371" i="58"/>
  <c r="E1371" i="58" s="1"/>
  <c r="D1372" i="58"/>
  <c r="E1372" i="58" s="1"/>
  <c r="D1373" i="58"/>
  <c r="E1373" i="58" s="1"/>
  <c r="D1374" i="58"/>
  <c r="E1374" i="58" s="1"/>
  <c r="D1375" i="58"/>
  <c r="E1375" i="58" s="1"/>
  <c r="D1376" i="58"/>
  <c r="E1376" i="58" s="1"/>
  <c r="D1377" i="58"/>
  <c r="E1377" i="58" s="1"/>
  <c r="D1379" i="58"/>
  <c r="E1379" i="58" s="1"/>
  <c r="D1380" i="58"/>
  <c r="E1380" i="58" s="1"/>
  <c r="D1381" i="58"/>
  <c r="E1381" i="58" s="1"/>
  <c r="D1382" i="58"/>
  <c r="E1382" i="58" s="1"/>
  <c r="D1383" i="58"/>
  <c r="E1383" i="58" s="1"/>
  <c r="D1384" i="58"/>
  <c r="E1384" i="58" s="1"/>
  <c r="D1385" i="58"/>
  <c r="E1385" i="58" s="1"/>
  <c r="D1386" i="58"/>
  <c r="E1386" i="58" s="1"/>
  <c r="D1387" i="58"/>
  <c r="E1387" i="58" s="1"/>
  <c r="D1388" i="58"/>
  <c r="E1388" i="58" s="1"/>
  <c r="D1389" i="58"/>
  <c r="E1389" i="58" s="1"/>
  <c r="D1390" i="58"/>
  <c r="E1390" i="58" s="1"/>
  <c r="D1391" i="58"/>
  <c r="E1391" i="58" s="1"/>
  <c r="D1392" i="58"/>
  <c r="E1392" i="58" s="1"/>
  <c r="D1393" i="58"/>
  <c r="E1393" i="58" s="1"/>
  <c r="D1394" i="58"/>
  <c r="E1394" i="58" s="1"/>
  <c r="D1395" i="58"/>
  <c r="E1395" i="58" s="1"/>
  <c r="D1396" i="58"/>
  <c r="E1396" i="58" s="1"/>
  <c r="D1397" i="58"/>
  <c r="E1397" i="58" s="1"/>
  <c r="D1398" i="58"/>
  <c r="E1398" i="58" s="1"/>
  <c r="D1399" i="58"/>
  <c r="E1399" i="58" s="1"/>
  <c r="D1400" i="58"/>
  <c r="E1400" i="58" s="1"/>
  <c r="D1401" i="58"/>
  <c r="E1401" i="58" s="1"/>
  <c r="D1402" i="58"/>
  <c r="E1402" i="58" s="1"/>
  <c r="D1403" i="58"/>
  <c r="E1403" i="58" s="1"/>
  <c r="D1404" i="58"/>
  <c r="E1404" i="58" s="1"/>
  <c r="D1405" i="58"/>
  <c r="E1405" i="58" s="1"/>
  <c r="D1406" i="58"/>
  <c r="E1406" i="58" s="1"/>
  <c r="D1407" i="58"/>
  <c r="E1407" i="58" s="1"/>
  <c r="D1408" i="58"/>
  <c r="E1408" i="58" s="1"/>
  <c r="D1409" i="58"/>
  <c r="E1409" i="58" s="1"/>
  <c r="D1436" i="58"/>
  <c r="E1436" i="58" s="1"/>
  <c r="D1437" i="58"/>
  <c r="E1437" i="58" s="1"/>
  <c r="D1438" i="58"/>
  <c r="E1438" i="58" s="1"/>
  <c r="D1439" i="58"/>
  <c r="E1439" i="58" s="1"/>
  <c r="D1440" i="58"/>
  <c r="E1440" i="58" s="1"/>
  <c r="D1441" i="58"/>
  <c r="E1441" i="58" s="1"/>
  <c r="D1442" i="58"/>
  <c r="E1442" i="58" s="1"/>
  <c r="D1443" i="58"/>
  <c r="E1443" i="58" s="1"/>
  <c r="D1444" i="58"/>
  <c r="E1444" i="58" s="1"/>
  <c r="D1445" i="58"/>
  <c r="E1445" i="58" s="1"/>
  <c r="D1446" i="58"/>
  <c r="E1446" i="58" s="1"/>
  <c r="D1447" i="58"/>
  <c r="E1447" i="58" s="1"/>
  <c r="D1448" i="58"/>
  <c r="E1448" i="58" s="1"/>
  <c r="D1449" i="58"/>
  <c r="E1449" i="58" s="1"/>
  <c r="D1450" i="58"/>
  <c r="E1450" i="58" s="1"/>
  <c r="D1451" i="58"/>
  <c r="E1451" i="58" s="1"/>
  <c r="D1452" i="58"/>
  <c r="E1452" i="58" s="1"/>
  <c r="D1453" i="58"/>
  <c r="E1453" i="58" s="1"/>
  <c r="D1454" i="58"/>
  <c r="E1454" i="58" s="1"/>
  <c r="D1455" i="58"/>
  <c r="E1455" i="58" s="1"/>
  <c r="D1456" i="58"/>
  <c r="E1456" i="58" s="1"/>
  <c r="D1457" i="58"/>
  <c r="E1457" i="58" s="1"/>
  <c r="D1458" i="58"/>
  <c r="E1458" i="58" s="1"/>
  <c r="D1459" i="58"/>
  <c r="E1459" i="58" s="1"/>
  <c r="D1460" i="58"/>
  <c r="E1460" i="58" s="1"/>
  <c r="D1461" i="58"/>
  <c r="E1461" i="58" s="1"/>
  <c r="D1462" i="58"/>
  <c r="E1462" i="58" s="1"/>
  <c r="D1463" i="58"/>
  <c r="E1463" i="58" s="1"/>
  <c r="D1464" i="58"/>
  <c r="E1464" i="58" s="1"/>
  <c r="D1465" i="58"/>
  <c r="E1465" i="58" s="1"/>
  <c r="D1466" i="58"/>
  <c r="E1466" i="58" s="1"/>
  <c r="D1467" i="58"/>
  <c r="E1467" i="58" s="1"/>
  <c r="D1468" i="58"/>
  <c r="E1468" i="58" s="1"/>
  <c r="D1469" i="58"/>
  <c r="E1469" i="58" s="1"/>
  <c r="D1470" i="58"/>
  <c r="E1470" i="58" s="1"/>
  <c r="D1471" i="58"/>
  <c r="E1471" i="58" s="1"/>
  <c r="D1472" i="58"/>
  <c r="E1472" i="58" s="1"/>
  <c r="D1473" i="58"/>
  <c r="E1473" i="58" s="1"/>
  <c r="D1474" i="58"/>
  <c r="E1474" i="58" s="1"/>
  <c r="D1475" i="58"/>
  <c r="E1475" i="58" s="1"/>
  <c r="D1476" i="58"/>
  <c r="E1476" i="58" s="1"/>
  <c r="D1477" i="58"/>
  <c r="E1477" i="58" s="1"/>
  <c r="D1478" i="58"/>
  <c r="E1478" i="58" s="1"/>
  <c r="D1479" i="58"/>
  <c r="E1479" i="58" s="1"/>
  <c r="D1480" i="58"/>
  <c r="E1480" i="58" s="1"/>
  <c r="D1481" i="58"/>
  <c r="E1481" i="58" s="1"/>
  <c r="D1482" i="58"/>
  <c r="E1482" i="58" s="1"/>
  <c r="D1483" i="58"/>
  <c r="E1483" i="58" s="1"/>
  <c r="D1484" i="58"/>
  <c r="E1484" i="58" s="1"/>
  <c r="D1486" i="58"/>
  <c r="E1486" i="58" s="1"/>
  <c r="D1487" i="58"/>
  <c r="E1487" i="58" s="1"/>
  <c r="D1488" i="58"/>
  <c r="E1488" i="58" s="1"/>
  <c r="D1489" i="58"/>
  <c r="E1489" i="58" s="1"/>
  <c r="D1490" i="58"/>
  <c r="E1490" i="58" s="1"/>
  <c r="D1491" i="58"/>
  <c r="E1491" i="58" s="1"/>
  <c r="D1492" i="58"/>
  <c r="E1492" i="58" s="1"/>
  <c r="D1493" i="58"/>
  <c r="E1493" i="58" s="1"/>
  <c r="D1494" i="58"/>
  <c r="E1494" i="58" s="1"/>
  <c r="D1495" i="58"/>
  <c r="E1495" i="58" s="1"/>
  <c r="D1496" i="58"/>
  <c r="E1496" i="58" s="1"/>
  <c r="D1497" i="58"/>
  <c r="E1497" i="58" s="1"/>
  <c r="D1498" i="58"/>
  <c r="E1498" i="58" s="1"/>
  <c r="D1499" i="58"/>
  <c r="E1499" i="58" s="1"/>
  <c r="D1500" i="58"/>
  <c r="E1500" i="58" s="1"/>
  <c r="D1501" i="58"/>
  <c r="E1501" i="58" s="1"/>
  <c r="D1502" i="58"/>
  <c r="E1502" i="58" s="1"/>
  <c r="D1503" i="58"/>
  <c r="E1503" i="58" s="1"/>
  <c r="D1504" i="58"/>
  <c r="E1504" i="58" s="1"/>
  <c r="D1505" i="58"/>
  <c r="E1505" i="58" s="1"/>
  <c r="D1506" i="58"/>
  <c r="E1506" i="58" s="1"/>
  <c r="D1508" i="58"/>
  <c r="E1508" i="58" s="1"/>
  <c r="D1509" i="58"/>
  <c r="E1509" i="58" s="1"/>
  <c r="D1510" i="58"/>
  <c r="E1510" i="58" s="1"/>
  <c r="D1511" i="58"/>
  <c r="E1511" i="58" s="1"/>
  <c r="D1512" i="58"/>
  <c r="E1512" i="58" s="1"/>
  <c r="D1513" i="58"/>
  <c r="E1513" i="58" s="1"/>
  <c r="D1514" i="58"/>
  <c r="E1514" i="58" s="1"/>
  <c r="D1515" i="58"/>
  <c r="E1515" i="58" s="1"/>
  <c r="D1516" i="58"/>
  <c r="E1516" i="58" s="1"/>
  <c r="D1517" i="58"/>
  <c r="E1517" i="58" s="1"/>
  <c r="D1518" i="58"/>
  <c r="E1518" i="58" s="1"/>
  <c r="D1519" i="58"/>
  <c r="E1519" i="58" s="1"/>
  <c r="D1520" i="58"/>
  <c r="E1520" i="58" s="1"/>
  <c r="D1521" i="58"/>
  <c r="E1521" i="58" s="1"/>
  <c r="D1522" i="58"/>
  <c r="E1522" i="58" s="1"/>
  <c r="D1523" i="58"/>
  <c r="E1523" i="58" s="1"/>
  <c r="D1524" i="58"/>
  <c r="E1524" i="58" s="1"/>
  <c r="D1525" i="58"/>
  <c r="E1525" i="58" s="1"/>
  <c r="D1526" i="58"/>
  <c r="E1526" i="58" s="1"/>
  <c r="D1527" i="58"/>
  <c r="E1527" i="58" s="1"/>
  <c r="D1528" i="58"/>
  <c r="E1528" i="58" s="1"/>
  <c r="D1529" i="58"/>
  <c r="E1529" i="58" s="1"/>
  <c r="D1530" i="58"/>
  <c r="E1530" i="58" s="1"/>
  <c r="D1531" i="58"/>
  <c r="E1531" i="58" s="1"/>
  <c r="D1532" i="58"/>
  <c r="E1532" i="58" s="1"/>
  <c r="D1533" i="58"/>
  <c r="E1533" i="58" s="1"/>
  <c r="D1534" i="58"/>
  <c r="E1534" i="58" s="1"/>
  <c r="D1535" i="58"/>
  <c r="E1535" i="58" s="1"/>
  <c r="D1536" i="58"/>
  <c r="E1536" i="58" s="1"/>
  <c r="D1537" i="58"/>
  <c r="E1537" i="58" s="1"/>
  <c r="D1538" i="58"/>
  <c r="E1538" i="58" s="1"/>
  <c r="D1539" i="58"/>
  <c r="E1539" i="58" s="1"/>
  <c r="D1540" i="58"/>
  <c r="E1540" i="58" s="1"/>
  <c r="D1541" i="58"/>
  <c r="E1541" i="58" s="1"/>
  <c r="D1542" i="58"/>
  <c r="E1542" i="58" s="1"/>
  <c r="D1543" i="58"/>
  <c r="E1543" i="58" s="1"/>
  <c r="D1544" i="58"/>
  <c r="E1544" i="58" s="1"/>
  <c r="D1545" i="58"/>
  <c r="E1545" i="58" s="1"/>
  <c r="D1546" i="58"/>
  <c r="E1546" i="58" s="1"/>
  <c r="D1547" i="58"/>
  <c r="E1547" i="58" s="1"/>
  <c r="D1548" i="58"/>
  <c r="E1548" i="58" s="1"/>
  <c r="D1549" i="58"/>
  <c r="E1549" i="58" s="1"/>
  <c r="D1550" i="58"/>
  <c r="E1550" i="58" s="1"/>
  <c r="D1551" i="58"/>
  <c r="E1551" i="58" s="1"/>
  <c r="D1552" i="58"/>
  <c r="E1552" i="58" s="1"/>
  <c r="D1553" i="58"/>
  <c r="E1553" i="58" s="1"/>
  <c r="D1554" i="58"/>
  <c r="E1554" i="58" s="1"/>
  <c r="D1555" i="58"/>
  <c r="E1555" i="58" s="1"/>
  <c r="D1556" i="58"/>
  <c r="E1556" i="58" s="1"/>
  <c r="D1557" i="58"/>
  <c r="E1557" i="58" s="1"/>
  <c r="D1558" i="58"/>
  <c r="E1558" i="58" s="1"/>
  <c r="D1559" i="58"/>
  <c r="E1559" i="58" s="1"/>
  <c r="D1560" i="58"/>
  <c r="E1560" i="58" s="1"/>
  <c r="D1561" i="58"/>
  <c r="E1561" i="58" s="1"/>
  <c r="D1562" i="58"/>
  <c r="E1562" i="58" s="1"/>
  <c r="D1563" i="58"/>
  <c r="E1563" i="58" s="1"/>
  <c r="D1564" i="58"/>
  <c r="E1564" i="58" s="1"/>
  <c r="D1571" i="58"/>
  <c r="E1571" i="58" s="1"/>
  <c r="D1572" i="58"/>
  <c r="E1572" i="58" s="1"/>
  <c r="D1573" i="58"/>
  <c r="E1573" i="58" s="1"/>
  <c r="D1574" i="58"/>
  <c r="E1574" i="58" s="1"/>
  <c r="D1575" i="58"/>
  <c r="E1575" i="58" s="1"/>
  <c r="D1576" i="58"/>
  <c r="E1576" i="58" s="1"/>
  <c r="D1577" i="58"/>
  <c r="E1577" i="58" s="1"/>
  <c r="D1578" i="58"/>
  <c r="E1578" i="58" s="1"/>
  <c r="D1579" i="58"/>
  <c r="E1579" i="58" s="1"/>
  <c r="D1580" i="58"/>
  <c r="E1580" i="58" s="1"/>
  <c r="D1581" i="58"/>
  <c r="E1581" i="58" s="1"/>
  <c r="D1582" i="58"/>
  <c r="E1582" i="58" s="1"/>
  <c r="D1583" i="58"/>
  <c r="E1583" i="58" s="1"/>
  <c r="D1584" i="58"/>
  <c r="E1584" i="58" s="1"/>
  <c r="D1585" i="58"/>
  <c r="E1585" i="58" s="1"/>
  <c r="D1586" i="58"/>
  <c r="E1586" i="58" s="1"/>
  <c r="D1587" i="58"/>
  <c r="E1587" i="58" s="1"/>
  <c r="D1588" i="58"/>
  <c r="E1588" i="58" s="1"/>
  <c r="D1589" i="58"/>
  <c r="E1589" i="58" s="1"/>
  <c r="D1590" i="58"/>
  <c r="E1590" i="58" s="1"/>
  <c r="D1591" i="58"/>
  <c r="E1591" i="58" s="1"/>
  <c r="D1592" i="58"/>
  <c r="E1592" i="58" s="1"/>
  <c r="D1593" i="58"/>
  <c r="E1593" i="58" s="1"/>
  <c r="D1594" i="58"/>
  <c r="E1594" i="58" s="1"/>
  <c r="D1595" i="58"/>
  <c r="E1595" i="58" s="1"/>
  <c r="D1596" i="58"/>
  <c r="E1596" i="58" s="1"/>
  <c r="D1597" i="58"/>
  <c r="E1597" i="58" s="1"/>
  <c r="D1598" i="58"/>
  <c r="E1598" i="58" s="1"/>
  <c r="D1599" i="58"/>
  <c r="E1599" i="58" s="1"/>
  <c r="D1600" i="58"/>
  <c r="E1600" i="58" s="1"/>
  <c r="D1601" i="58"/>
  <c r="E1601" i="58" s="1"/>
  <c r="D1602" i="58"/>
  <c r="E1602" i="58" s="1"/>
  <c r="D1603" i="58"/>
  <c r="E1603" i="58" s="1"/>
  <c r="D1604" i="58"/>
  <c r="E1604" i="58" s="1"/>
  <c r="D1605" i="58"/>
  <c r="E1605" i="58" s="1"/>
  <c r="D1606" i="58"/>
  <c r="E1606" i="58" s="1"/>
  <c r="D1607" i="58"/>
  <c r="E1607" i="58" s="1"/>
  <c r="D1608" i="58"/>
  <c r="E1608" i="58" s="1"/>
  <c r="D1609" i="58"/>
  <c r="E1609" i="58" s="1"/>
  <c r="D1610" i="58"/>
  <c r="E1610" i="58" s="1"/>
  <c r="D1611" i="58"/>
  <c r="E1611" i="58" s="1"/>
  <c r="D1612" i="58"/>
  <c r="E1612" i="58" s="1"/>
  <c r="D1613" i="58"/>
  <c r="E1613" i="58" s="1"/>
  <c r="D1614" i="58"/>
  <c r="E1614" i="58" s="1"/>
  <c r="D1615" i="58"/>
  <c r="E1615" i="58" s="1"/>
  <c r="D1616" i="58"/>
  <c r="E1616" i="58" s="1"/>
  <c r="D1617" i="58"/>
  <c r="E1617" i="58" s="1"/>
  <c r="D1618" i="58"/>
  <c r="E1618" i="58" s="1"/>
  <c r="D1619" i="58"/>
  <c r="E1619" i="58" s="1"/>
  <c r="D1620" i="58"/>
  <c r="E1620" i="58" s="1"/>
  <c r="D1621" i="58"/>
  <c r="E1621" i="58" s="1"/>
  <c r="D1622" i="58"/>
  <c r="E1622" i="58" s="1"/>
  <c r="D1623" i="58"/>
  <c r="E1623" i="58" s="1"/>
  <c r="D1624" i="58"/>
  <c r="E1624" i="58" s="1"/>
  <c r="D1625" i="58"/>
  <c r="E1625" i="58" s="1"/>
  <c r="D1626" i="58"/>
  <c r="E1626" i="58" s="1"/>
  <c r="D1627" i="58"/>
  <c r="E1627" i="58" s="1"/>
  <c r="D1628" i="58"/>
  <c r="E1628" i="58" s="1"/>
  <c r="D1629" i="58"/>
  <c r="E1629" i="58" s="1"/>
  <c r="D1630" i="58"/>
  <c r="E1630" i="58" s="1"/>
  <c r="D1631" i="58"/>
  <c r="E1631" i="58" s="1"/>
  <c r="D1632" i="58"/>
  <c r="E1632" i="58" s="1"/>
  <c r="D1633" i="58"/>
  <c r="E1633" i="58" s="1"/>
  <c r="D1634" i="58"/>
  <c r="E1634" i="58" s="1"/>
  <c r="D1635" i="58"/>
  <c r="E1635" i="58" s="1"/>
  <c r="D1636" i="58"/>
  <c r="E1636" i="58" s="1"/>
  <c r="D1637" i="58"/>
  <c r="E1637" i="58" s="1"/>
  <c r="D1638" i="58"/>
  <c r="E1638" i="58" s="1"/>
  <c r="D1639" i="58"/>
  <c r="E1639" i="58" s="1"/>
  <c r="D1640" i="58"/>
  <c r="E1640" i="58" s="1"/>
  <c r="D1641" i="58"/>
  <c r="E1641" i="58" s="1"/>
  <c r="D1642" i="58"/>
  <c r="E1642" i="58" s="1"/>
  <c r="D1643" i="58"/>
  <c r="E1643" i="58" s="1"/>
  <c r="D1644" i="58"/>
  <c r="E1644" i="58" s="1"/>
  <c r="D1645" i="58"/>
  <c r="E1645" i="58" s="1"/>
  <c r="D1646" i="58"/>
  <c r="E1646" i="58" s="1"/>
  <c r="D1647" i="58"/>
  <c r="E1647" i="58" s="1"/>
  <c r="D1648" i="58"/>
  <c r="E1648" i="58" s="1"/>
  <c r="D1649" i="58"/>
  <c r="E1649" i="58" s="1"/>
  <c r="D1650" i="58"/>
  <c r="E1650" i="58" s="1"/>
  <c r="D1651" i="58"/>
  <c r="E1651" i="58" s="1"/>
  <c r="D1652" i="58"/>
  <c r="E1652" i="58" s="1"/>
  <c r="D1653" i="58"/>
  <c r="E1653" i="58" s="1"/>
  <c r="D1654" i="58"/>
  <c r="E1654" i="58" s="1"/>
  <c r="D1655" i="58"/>
  <c r="E1655" i="58" s="1"/>
  <c r="D1656" i="58"/>
  <c r="E1656" i="58" s="1"/>
  <c r="D1657" i="58"/>
  <c r="E1657" i="58" s="1"/>
  <c r="D1658" i="58"/>
  <c r="E1658" i="58" s="1"/>
  <c r="D1659" i="58"/>
  <c r="E1659" i="58" s="1"/>
  <c r="D1660" i="58"/>
  <c r="E1660" i="58" s="1"/>
  <c r="D1661" i="58"/>
  <c r="E1661" i="58" s="1"/>
  <c r="D1662" i="58"/>
  <c r="E1662" i="58" s="1"/>
  <c r="D1663" i="58"/>
  <c r="E1663" i="58" s="1"/>
  <c r="D1664" i="58"/>
  <c r="E1664" i="58" s="1"/>
  <c r="D1665" i="58"/>
  <c r="E1665" i="58" s="1"/>
  <c r="D1666" i="58"/>
  <c r="E1666" i="58" s="1"/>
  <c r="D1667" i="58"/>
  <c r="E1667" i="58" s="1"/>
  <c r="D1668" i="58"/>
  <c r="E1668" i="58" s="1"/>
  <c r="D1669" i="58"/>
  <c r="E1669" i="58" s="1"/>
  <c r="D1670" i="58"/>
  <c r="E1670" i="58" s="1"/>
  <c r="D1671" i="58"/>
  <c r="E1671" i="58" s="1"/>
  <c r="D1672" i="58"/>
  <c r="E1672" i="58" s="1"/>
  <c r="D1673" i="58"/>
  <c r="E1673" i="58" s="1"/>
  <c r="D1674" i="58"/>
  <c r="E1674" i="58" s="1"/>
  <c r="D1675" i="58"/>
  <c r="E1675" i="58" s="1"/>
  <c r="D1676" i="58"/>
  <c r="E1676" i="58" s="1"/>
  <c r="D1677" i="58"/>
  <c r="E1677" i="58" s="1"/>
  <c r="D1678" i="58"/>
  <c r="E1678" i="58" s="1"/>
  <c r="D1679" i="58"/>
  <c r="E1679" i="58" s="1"/>
  <c r="D1680" i="58"/>
  <c r="E1680" i="58" s="1"/>
  <c r="D1681" i="58"/>
  <c r="E1681" i="58" s="1"/>
  <c r="F1023" i="58"/>
  <c r="F1024" i="58"/>
  <c r="F1025" i="58"/>
  <c r="F1026" i="58"/>
  <c r="F1027" i="58"/>
  <c r="F1028" i="58"/>
  <c r="F1029" i="58"/>
  <c r="F1030" i="58"/>
  <c r="F1031" i="58"/>
  <c r="F1032" i="58"/>
  <c r="F1033" i="58"/>
  <c r="F1034" i="58"/>
  <c r="F1035" i="58"/>
  <c r="F1036" i="58"/>
  <c r="F1037" i="58"/>
  <c r="F1038" i="58"/>
  <c r="F1039" i="58"/>
  <c r="F1040" i="58"/>
  <c r="F1041" i="58"/>
  <c r="F1042" i="58"/>
  <c r="F1043" i="58"/>
  <c r="F1044" i="58"/>
  <c r="F1045" i="58"/>
  <c r="F1046" i="58"/>
  <c r="F1047" i="58"/>
  <c r="F1048" i="58"/>
  <c r="F1049" i="58"/>
  <c r="F1050" i="58"/>
  <c r="F1051" i="58"/>
  <c r="F1052" i="58"/>
  <c r="F1053" i="58"/>
  <c r="F1054" i="58"/>
  <c r="F1055" i="58"/>
  <c r="F1056" i="58"/>
  <c r="F1057" i="58"/>
  <c r="F1058" i="58"/>
  <c r="F1059" i="58"/>
  <c r="F1060" i="58"/>
  <c r="F1061" i="58"/>
  <c r="F1062" i="58"/>
  <c r="F1063" i="58"/>
  <c r="F1064" i="58"/>
  <c r="F1065" i="58"/>
  <c r="F1066" i="58"/>
  <c r="F1067" i="58"/>
  <c r="F1068" i="58"/>
  <c r="F1069" i="58"/>
  <c r="F1070" i="58"/>
  <c r="F1071" i="58"/>
  <c r="F1072" i="58"/>
  <c r="F1073" i="58"/>
  <c r="F1074" i="58"/>
  <c r="F1081" i="58"/>
  <c r="F1082" i="58"/>
  <c r="F1083" i="58"/>
  <c r="F1084" i="58"/>
  <c r="F1085" i="58"/>
  <c r="F1086" i="58"/>
  <c r="F1087" i="58"/>
  <c r="F1088" i="58"/>
  <c r="F1089" i="58"/>
  <c r="F1090" i="58"/>
  <c r="F1091" i="58"/>
  <c r="F1092" i="58"/>
  <c r="F1093" i="58"/>
  <c r="F1094" i="58"/>
  <c r="F1095" i="58"/>
  <c r="F1096" i="58"/>
  <c r="F1097" i="58"/>
  <c r="F1098" i="58"/>
  <c r="F1099" i="58"/>
  <c r="F1100" i="58"/>
  <c r="F1101" i="58"/>
  <c r="F1102" i="58"/>
  <c r="F1103" i="58"/>
  <c r="F1104" i="58"/>
  <c r="F1105" i="58"/>
  <c r="F1106" i="58"/>
  <c r="F1107" i="58"/>
  <c r="F1108" i="58"/>
  <c r="F1109" i="58"/>
  <c r="F1110" i="58"/>
  <c r="F1111" i="58"/>
  <c r="F1112" i="58"/>
  <c r="F1113" i="58"/>
  <c r="F1114" i="58"/>
  <c r="F1115" i="58"/>
  <c r="F1116" i="58"/>
  <c r="F1117" i="58"/>
  <c r="F1118" i="58"/>
  <c r="F1119" i="58"/>
  <c r="F1120" i="58"/>
  <c r="F1121" i="58"/>
  <c r="F1122" i="58"/>
  <c r="F1123" i="58"/>
  <c r="F1124" i="58"/>
  <c r="F1125" i="58"/>
  <c r="F1126" i="58"/>
  <c r="F1127" i="58"/>
  <c r="F1128" i="58"/>
  <c r="F1129" i="58"/>
  <c r="F1130" i="58"/>
  <c r="F1131" i="58"/>
  <c r="F1132" i="58"/>
  <c r="F1133" i="58"/>
  <c r="F1134" i="58"/>
  <c r="F1135" i="58"/>
  <c r="F1136" i="58"/>
  <c r="F1137" i="58"/>
  <c r="F1138" i="58"/>
  <c r="F1139" i="58"/>
  <c r="F1140" i="58"/>
  <c r="F1141" i="58"/>
  <c r="F1142" i="58"/>
  <c r="F1143" i="58"/>
  <c r="F1144" i="58"/>
  <c r="F1145" i="58"/>
  <c r="F1146" i="58"/>
  <c r="F1147" i="58"/>
  <c r="F1148" i="58"/>
  <c r="F1149" i="58"/>
  <c r="F1150" i="58"/>
  <c r="F1151" i="58"/>
  <c r="F1152" i="58"/>
  <c r="F1153" i="58"/>
  <c r="F1154" i="58"/>
  <c r="F1155" i="58"/>
  <c r="F1156" i="58"/>
  <c r="F1157" i="58"/>
  <c r="F1182" i="58"/>
  <c r="F1183" i="58"/>
  <c r="F1184" i="58"/>
  <c r="F1185" i="58"/>
  <c r="F1186" i="58"/>
  <c r="F1187" i="58"/>
  <c r="F1188" i="58"/>
  <c r="F1189" i="58"/>
  <c r="F1190" i="58"/>
  <c r="F1191" i="58"/>
  <c r="F1192" i="58"/>
  <c r="F1193" i="58"/>
  <c r="F1194" i="58"/>
  <c r="F1195" i="58"/>
  <c r="F1196" i="58"/>
  <c r="F1197" i="58"/>
  <c r="F1198" i="58"/>
  <c r="F1199" i="58"/>
  <c r="F1200" i="58"/>
  <c r="F1201" i="58"/>
  <c r="F1202" i="58"/>
  <c r="F1203" i="58"/>
  <c r="F1204" i="58"/>
  <c r="F1205" i="58"/>
  <c r="F1206" i="58"/>
  <c r="F1207" i="58"/>
  <c r="F1208" i="58"/>
  <c r="F1209" i="58"/>
  <c r="F1210" i="58"/>
  <c r="F1211" i="58"/>
  <c r="F1212" i="58"/>
  <c r="F1213" i="58"/>
  <c r="F1214" i="58"/>
  <c r="F1215" i="58"/>
  <c r="F1216" i="58"/>
  <c r="F1217" i="58"/>
  <c r="F1218" i="58"/>
  <c r="F1219" i="58"/>
  <c r="F1220" i="58"/>
  <c r="F1221" i="58"/>
  <c r="F1222" i="58"/>
  <c r="F1223" i="58"/>
  <c r="F1224" i="58"/>
  <c r="F1225" i="58"/>
  <c r="F1226" i="58"/>
  <c r="F1240" i="58"/>
  <c r="F1241" i="58"/>
  <c r="F1242" i="58"/>
  <c r="F1243" i="58"/>
  <c r="F1244" i="58"/>
  <c r="F1245" i="58"/>
  <c r="F1246" i="58"/>
  <c r="F1247" i="58"/>
  <c r="F1248" i="58"/>
  <c r="F1249" i="58"/>
  <c r="F1250" i="58"/>
  <c r="F1251" i="58"/>
  <c r="F1252" i="58"/>
  <c r="F1253" i="58"/>
  <c r="F1254" i="58"/>
  <c r="F1255" i="58"/>
  <c r="F1256" i="58"/>
  <c r="F1257" i="58"/>
  <c r="F1258" i="58"/>
  <c r="F1259" i="58"/>
  <c r="F1260" i="58"/>
  <c r="F1261" i="58"/>
  <c r="F1262" i="58"/>
  <c r="F1263" i="58"/>
  <c r="F1264" i="58"/>
  <c r="F1265" i="58"/>
  <c r="F1266" i="58"/>
  <c r="F1267" i="58"/>
  <c r="F1268" i="58"/>
  <c r="F1269" i="58"/>
  <c r="F1270" i="58"/>
  <c r="F1271" i="58"/>
  <c r="F1272" i="58"/>
  <c r="F1273" i="58"/>
  <c r="F1274" i="58"/>
  <c r="F1275" i="58"/>
  <c r="F1276" i="58"/>
  <c r="F1277" i="58"/>
  <c r="F1278" i="58"/>
  <c r="F1279" i="58"/>
  <c r="F1280" i="58"/>
  <c r="F1281" i="58"/>
  <c r="F1282" i="58"/>
  <c r="F1283" i="58"/>
  <c r="F1284" i="58"/>
  <c r="F1285" i="58"/>
  <c r="F1286" i="58"/>
  <c r="F1287" i="58"/>
  <c r="F1288" i="58"/>
  <c r="F1289" i="58"/>
  <c r="F1290" i="58"/>
  <c r="F1291" i="58"/>
  <c r="F1292" i="58"/>
  <c r="F1293" i="58"/>
  <c r="F1294" i="58"/>
  <c r="F1295" i="58"/>
  <c r="F1296" i="58"/>
  <c r="F1297" i="58"/>
  <c r="F1298" i="58"/>
  <c r="F1299" i="58"/>
  <c r="F1300" i="58"/>
  <c r="F1301" i="58"/>
  <c r="F1302" i="58"/>
  <c r="F1303" i="58"/>
  <c r="F1304" i="58"/>
  <c r="F1305" i="58"/>
  <c r="F1306" i="58"/>
  <c r="F1307" i="58"/>
  <c r="F1308" i="58"/>
  <c r="F1309" i="58"/>
  <c r="F1310" i="58"/>
  <c r="F1311" i="58"/>
  <c r="F1312" i="58"/>
  <c r="F1313" i="58"/>
  <c r="F1314" i="58"/>
  <c r="F1326" i="58"/>
  <c r="F1327" i="58"/>
  <c r="F1328" i="58"/>
  <c r="F1329" i="58"/>
  <c r="F1330" i="58"/>
  <c r="F1331" i="58"/>
  <c r="F1332" i="58"/>
  <c r="F1333" i="58"/>
  <c r="F1334" i="58"/>
  <c r="F1335" i="58"/>
  <c r="F1336" i="58"/>
  <c r="F1337" i="58"/>
  <c r="F1338" i="58"/>
  <c r="F1339" i="58"/>
  <c r="F1340" i="58"/>
  <c r="F1341" i="58"/>
  <c r="F1342" i="58"/>
  <c r="F1343" i="58"/>
  <c r="F1344" i="58"/>
  <c r="F1345" i="58"/>
  <c r="F1346" i="58"/>
  <c r="F1347" i="58"/>
  <c r="F1348" i="58"/>
  <c r="F1349" i="58"/>
  <c r="F1350" i="58"/>
  <c r="F1351" i="58"/>
  <c r="F1352" i="58"/>
  <c r="F1353" i="58"/>
  <c r="F1354" i="58"/>
  <c r="F1355" i="58"/>
  <c r="F1356" i="58"/>
  <c r="F1357" i="58"/>
  <c r="F1358" i="58"/>
  <c r="F1359" i="58"/>
  <c r="F1360" i="58"/>
  <c r="F1361" i="58"/>
  <c r="F1362" i="58"/>
  <c r="F1363" i="58"/>
  <c r="F1364" i="58"/>
  <c r="F1365" i="58"/>
  <c r="F1366" i="58"/>
  <c r="F1367" i="58"/>
  <c r="F1368" i="58"/>
  <c r="F1369" i="58"/>
  <c r="F1370" i="58"/>
  <c r="F1371" i="58"/>
  <c r="F1372" i="58"/>
  <c r="F1373" i="58"/>
  <c r="F1374" i="58"/>
  <c r="F1375" i="58"/>
  <c r="F1376" i="58"/>
  <c r="F1377" i="58"/>
  <c r="F1379" i="58"/>
  <c r="F1380" i="58"/>
  <c r="F1381" i="58"/>
  <c r="F1382" i="58"/>
  <c r="F1383" i="58"/>
  <c r="F1384" i="58"/>
  <c r="F1385" i="58"/>
  <c r="F1386" i="58"/>
  <c r="F1387" i="58"/>
  <c r="F1388" i="58"/>
  <c r="F1389" i="58"/>
  <c r="F1390" i="58"/>
  <c r="F1391" i="58"/>
  <c r="F1392" i="58"/>
  <c r="F1393" i="58"/>
  <c r="F1394" i="58"/>
  <c r="F1395" i="58"/>
  <c r="F1396" i="58"/>
  <c r="F1397" i="58"/>
  <c r="F1398" i="58"/>
  <c r="F1399" i="58"/>
  <c r="F1400" i="58"/>
  <c r="F1401" i="58"/>
  <c r="F1402" i="58"/>
  <c r="F1403" i="58"/>
  <c r="F1404" i="58"/>
  <c r="F1405" i="58"/>
  <c r="F1406" i="58"/>
  <c r="F1407" i="58"/>
  <c r="F1408" i="58"/>
  <c r="F1409" i="58"/>
  <c r="F1436" i="58"/>
  <c r="F1437" i="58"/>
  <c r="F1438" i="58"/>
  <c r="F1439" i="58"/>
  <c r="F1440" i="58"/>
  <c r="F1441" i="58"/>
  <c r="F1442" i="58"/>
  <c r="F1443" i="58"/>
  <c r="F1444" i="58"/>
  <c r="F1445" i="58"/>
  <c r="F1446" i="58"/>
  <c r="F1447" i="58"/>
  <c r="F1448" i="58"/>
  <c r="F1449" i="58"/>
  <c r="F1450" i="58"/>
  <c r="F1451" i="58"/>
  <c r="F1452" i="58"/>
  <c r="F1453" i="58"/>
  <c r="F1454" i="58"/>
  <c r="F1455" i="58"/>
  <c r="F1456" i="58"/>
  <c r="F1457" i="58"/>
  <c r="F1458" i="58"/>
  <c r="F1459" i="58"/>
  <c r="F1460" i="58"/>
  <c r="F1461" i="58"/>
  <c r="F1462" i="58"/>
  <c r="F1463" i="58"/>
  <c r="F1464" i="58"/>
  <c r="F1465" i="58"/>
  <c r="F1466" i="58"/>
  <c r="F1467" i="58"/>
  <c r="F1468" i="58"/>
  <c r="F1469" i="58"/>
  <c r="F1470" i="58"/>
  <c r="F1471" i="58"/>
  <c r="F1472" i="58"/>
  <c r="F1473" i="58"/>
  <c r="F1474" i="58"/>
  <c r="F1475" i="58"/>
  <c r="F1476" i="58"/>
  <c r="F1477" i="58"/>
  <c r="F1478" i="58"/>
  <c r="F1479" i="58"/>
  <c r="F1480" i="58"/>
  <c r="F1481" i="58"/>
  <c r="F1482" i="58"/>
  <c r="F1483" i="58"/>
  <c r="F1484" i="58"/>
  <c r="F1486" i="58"/>
  <c r="F1487" i="58"/>
  <c r="F1488" i="58"/>
  <c r="F1489" i="58"/>
  <c r="F1490" i="58"/>
  <c r="F1491" i="58"/>
  <c r="F1492" i="58"/>
  <c r="F1493" i="58"/>
  <c r="F1494" i="58"/>
  <c r="F1495" i="58"/>
  <c r="F1496" i="58"/>
  <c r="F1497" i="58"/>
  <c r="F1498" i="58"/>
  <c r="F1499" i="58"/>
  <c r="F1500" i="58"/>
  <c r="F1501" i="58"/>
  <c r="F1502" i="58"/>
  <c r="F1503" i="58"/>
  <c r="F1504" i="58"/>
  <c r="F1505" i="58"/>
  <c r="F1506" i="58"/>
  <c r="F1508" i="58"/>
  <c r="F1509" i="58"/>
  <c r="F1510" i="58"/>
  <c r="F1511" i="58"/>
  <c r="F1512" i="58"/>
  <c r="F1513" i="58"/>
  <c r="F1514" i="58"/>
  <c r="F1515" i="58"/>
  <c r="F1516" i="58"/>
  <c r="F1517" i="58"/>
  <c r="F1518" i="58"/>
  <c r="F1519" i="58"/>
  <c r="F1520" i="58"/>
  <c r="F1521" i="58"/>
  <c r="F1522" i="58"/>
  <c r="F1523" i="58"/>
  <c r="F1524" i="58"/>
  <c r="F1525" i="58"/>
  <c r="F1526" i="58"/>
  <c r="F1527" i="58"/>
  <c r="F1528" i="58"/>
  <c r="F1529" i="58"/>
  <c r="F1530" i="58"/>
  <c r="F1531" i="58"/>
  <c r="F1532" i="58"/>
  <c r="F1533" i="58"/>
  <c r="F1534" i="58"/>
  <c r="F1535" i="58"/>
  <c r="F1536" i="58"/>
  <c r="F1537" i="58"/>
  <c r="F1538" i="58"/>
  <c r="F1539" i="58"/>
  <c r="F1540" i="58"/>
  <c r="F1541" i="58"/>
  <c r="F1542" i="58"/>
  <c r="F1543" i="58"/>
  <c r="F1544" i="58"/>
  <c r="F1545" i="58"/>
  <c r="F1546" i="58"/>
  <c r="F1547" i="58"/>
  <c r="F1548" i="58"/>
  <c r="F1549" i="58"/>
  <c r="F1550" i="58"/>
  <c r="F1551" i="58"/>
  <c r="F1552" i="58"/>
  <c r="F1553" i="58"/>
  <c r="F1554" i="58"/>
  <c r="F1555" i="58"/>
  <c r="F1556" i="58"/>
  <c r="F1557" i="58"/>
  <c r="F1558" i="58"/>
  <c r="F1559" i="58"/>
  <c r="F1560" i="58"/>
  <c r="F1561" i="58"/>
  <c r="F1562" i="58"/>
  <c r="F1563" i="58"/>
  <c r="F1564" i="58"/>
  <c r="F1571" i="58"/>
  <c r="F1572" i="58"/>
  <c r="F1573" i="58"/>
  <c r="F1574" i="58"/>
  <c r="F1575" i="58"/>
  <c r="F1576" i="58"/>
  <c r="F1577" i="58"/>
  <c r="F1578" i="58"/>
  <c r="F1579" i="58"/>
  <c r="F1580" i="58"/>
  <c r="F1581" i="58"/>
  <c r="F1582" i="58"/>
  <c r="F1583" i="58"/>
  <c r="F1584" i="58"/>
  <c r="F1585" i="58"/>
  <c r="F1586" i="58"/>
  <c r="F1587" i="58"/>
  <c r="F1588" i="58"/>
  <c r="F1589" i="58"/>
  <c r="F1590" i="58"/>
  <c r="F1591" i="58"/>
  <c r="F1592" i="58"/>
  <c r="F1593" i="58"/>
  <c r="F1594" i="58"/>
  <c r="F1595" i="58"/>
  <c r="F1596" i="58"/>
  <c r="F1597" i="58"/>
  <c r="F1598" i="58"/>
  <c r="F1599" i="58"/>
  <c r="F1600" i="58"/>
  <c r="F1601" i="58"/>
  <c r="F1602" i="58"/>
  <c r="F1603" i="58"/>
  <c r="F1604" i="58"/>
  <c r="F1605" i="58"/>
  <c r="F1606" i="58"/>
  <c r="F1607" i="58"/>
  <c r="F1608" i="58"/>
  <c r="F1609" i="58"/>
  <c r="F1610" i="58"/>
  <c r="F1611" i="58"/>
  <c r="F1612" i="58"/>
  <c r="F1613" i="58"/>
  <c r="F1614" i="58"/>
  <c r="F1615" i="58"/>
  <c r="F1616" i="58"/>
  <c r="F1617" i="58"/>
  <c r="F1618" i="58"/>
  <c r="F1619" i="58"/>
  <c r="F1620" i="58"/>
  <c r="F1621" i="58"/>
  <c r="F1622" i="58"/>
  <c r="F1623" i="58"/>
  <c r="F1624" i="58"/>
  <c r="F1625" i="58"/>
  <c r="F1626" i="58"/>
  <c r="F1627" i="58"/>
  <c r="F1628" i="58"/>
  <c r="F1629" i="58"/>
  <c r="F1630" i="58"/>
  <c r="F1631" i="58"/>
  <c r="F1632" i="58"/>
  <c r="F1633" i="58"/>
  <c r="F1634" i="58"/>
  <c r="F1635" i="58"/>
  <c r="F1636" i="58"/>
  <c r="F1637" i="58"/>
  <c r="F1638" i="58"/>
  <c r="F1639" i="58"/>
  <c r="F1640" i="58"/>
  <c r="F1641" i="58"/>
  <c r="F1642" i="58"/>
  <c r="F1643" i="58"/>
  <c r="F1644" i="58"/>
  <c r="F1645" i="58"/>
  <c r="F1646" i="58"/>
  <c r="F1647" i="58"/>
  <c r="F1648" i="58"/>
  <c r="F1649" i="58"/>
  <c r="F1650" i="58"/>
  <c r="F1651" i="58"/>
  <c r="F1652" i="58"/>
  <c r="F1653" i="58"/>
  <c r="F1654" i="58"/>
  <c r="F1655" i="58"/>
  <c r="F1656" i="58"/>
  <c r="F1657" i="58"/>
  <c r="F1658" i="58"/>
  <c r="F1659" i="58"/>
  <c r="F1660" i="58"/>
  <c r="F1661" i="58"/>
  <c r="F1662" i="58"/>
  <c r="F1663" i="58"/>
  <c r="F1664" i="58"/>
  <c r="F1665" i="58"/>
  <c r="F1666" i="58"/>
  <c r="F1667" i="58"/>
  <c r="F1668" i="58"/>
  <c r="F1669" i="58"/>
  <c r="F1670" i="58"/>
  <c r="F1671" i="58"/>
  <c r="F1672" i="58"/>
  <c r="F1673" i="58"/>
  <c r="F1674" i="58"/>
  <c r="F1675" i="58"/>
  <c r="F1676" i="58"/>
  <c r="F1677" i="58"/>
  <c r="F1678" i="58"/>
  <c r="F1679" i="58"/>
  <c r="F1680" i="58"/>
  <c r="F1681" i="58"/>
  <c r="J1023" i="58"/>
  <c r="J1024" i="58"/>
  <c r="J1025" i="58"/>
  <c r="J1026" i="58"/>
  <c r="J1027" i="58"/>
  <c r="J1028" i="58"/>
  <c r="J1029" i="58"/>
  <c r="J1030" i="58"/>
  <c r="J1031" i="58"/>
  <c r="J1032" i="58"/>
  <c r="J1033" i="58"/>
  <c r="J1034" i="58"/>
  <c r="J1035" i="58"/>
  <c r="J1036" i="58"/>
  <c r="J1037" i="58"/>
  <c r="J1038" i="58"/>
  <c r="J1039" i="58"/>
  <c r="J1040" i="58"/>
  <c r="J1041" i="58"/>
  <c r="J1042" i="58"/>
  <c r="J1043" i="58"/>
  <c r="J1044" i="58"/>
  <c r="J1045" i="58"/>
  <c r="J1046" i="58"/>
  <c r="J1047" i="58"/>
  <c r="J1048" i="58"/>
  <c r="J1049" i="58"/>
  <c r="J1050" i="58"/>
  <c r="J1051" i="58"/>
  <c r="J1052" i="58"/>
  <c r="J1053" i="58"/>
  <c r="J1054" i="58"/>
  <c r="J1055" i="58"/>
  <c r="J1056" i="58"/>
  <c r="J1057" i="58"/>
  <c r="J1058" i="58"/>
  <c r="J1059" i="58"/>
  <c r="J1060" i="58"/>
  <c r="J1061" i="58"/>
  <c r="J1062" i="58"/>
  <c r="J1063" i="58"/>
  <c r="J1064" i="58"/>
  <c r="J1065" i="58"/>
  <c r="J1066" i="58"/>
  <c r="J1067" i="58"/>
  <c r="J1068" i="58"/>
  <c r="J1069" i="58"/>
  <c r="J1070" i="58"/>
  <c r="J1071" i="58"/>
  <c r="J1072" i="58"/>
  <c r="J1073" i="58"/>
  <c r="J1074" i="58"/>
  <c r="J1081" i="58"/>
  <c r="J1082" i="58"/>
  <c r="J1083" i="58"/>
  <c r="J1084" i="58"/>
  <c r="J1085" i="58"/>
  <c r="J1086" i="58"/>
  <c r="J1087" i="58"/>
  <c r="J1088" i="58"/>
  <c r="J1089" i="58"/>
  <c r="J1090" i="58"/>
  <c r="J1091" i="58"/>
  <c r="J1092" i="58"/>
  <c r="J1093" i="58"/>
  <c r="J1094" i="58"/>
  <c r="J1095" i="58"/>
  <c r="J1096" i="58"/>
  <c r="J1097" i="58"/>
  <c r="J1098" i="58"/>
  <c r="J1099" i="58"/>
  <c r="J1100" i="58"/>
  <c r="J1101" i="58"/>
  <c r="J1102" i="58"/>
  <c r="J1103" i="58"/>
  <c r="J1104" i="58"/>
  <c r="J1105" i="58"/>
  <c r="J1106" i="58"/>
  <c r="J1107" i="58"/>
  <c r="J1108" i="58"/>
  <c r="J1109" i="58"/>
  <c r="J1110" i="58"/>
  <c r="J1111" i="58"/>
  <c r="J1112" i="58"/>
  <c r="J1113" i="58"/>
  <c r="J1114" i="58"/>
  <c r="J1115" i="58"/>
  <c r="J1116" i="58"/>
  <c r="J1117" i="58"/>
  <c r="J1118" i="58"/>
  <c r="J1119" i="58"/>
  <c r="J1120" i="58"/>
  <c r="J1121" i="58"/>
  <c r="J1122" i="58"/>
  <c r="J1123" i="58"/>
  <c r="J1124" i="58"/>
  <c r="J1125" i="58"/>
  <c r="J1126" i="58"/>
  <c r="J1127" i="58"/>
  <c r="J1128" i="58"/>
  <c r="J1129" i="58"/>
  <c r="J1130" i="58"/>
  <c r="J1131" i="58"/>
  <c r="J1132" i="58"/>
  <c r="J1133" i="58"/>
  <c r="J1134" i="58"/>
  <c r="J1135" i="58"/>
  <c r="J1136" i="58"/>
  <c r="J1137" i="58"/>
  <c r="J1138" i="58"/>
  <c r="J1139" i="58"/>
  <c r="J1140" i="58"/>
  <c r="J1141" i="58"/>
  <c r="J1142" i="58"/>
  <c r="J1143" i="58"/>
  <c r="J1144" i="58"/>
  <c r="J1145" i="58"/>
  <c r="J1146" i="58"/>
  <c r="J1147" i="58"/>
  <c r="J1148" i="58"/>
  <c r="J1149" i="58"/>
  <c r="J1150" i="58"/>
  <c r="J1151" i="58"/>
  <c r="J1152" i="58"/>
  <c r="J1153" i="58"/>
  <c r="J1154" i="58"/>
  <c r="J1155" i="58"/>
  <c r="J1156" i="58"/>
  <c r="J1157" i="58"/>
  <c r="J1182" i="58"/>
  <c r="J1183" i="58"/>
  <c r="J1184" i="58"/>
  <c r="J1185" i="58"/>
  <c r="J1186" i="58"/>
  <c r="J1187" i="58"/>
  <c r="J1188" i="58"/>
  <c r="J1189" i="58"/>
  <c r="J1190" i="58"/>
  <c r="J1191" i="58"/>
  <c r="J1192" i="58"/>
  <c r="J1193" i="58"/>
  <c r="J1194" i="58"/>
  <c r="J1195" i="58"/>
  <c r="J1196" i="58"/>
  <c r="J1197" i="58"/>
  <c r="J1198" i="58"/>
  <c r="J1199" i="58"/>
  <c r="J1200" i="58"/>
  <c r="J1201" i="58"/>
  <c r="J1202" i="58"/>
  <c r="J1203" i="58"/>
  <c r="J1204" i="58"/>
  <c r="J1205" i="58"/>
  <c r="J1206" i="58"/>
  <c r="J1207" i="58"/>
  <c r="J1208" i="58"/>
  <c r="J1209" i="58"/>
  <c r="J1210" i="58"/>
  <c r="J1211" i="58"/>
  <c r="J1212" i="58"/>
  <c r="J1213" i="58"/>
  <c r="J1214" i="58"/>
  <c r="J1215" i="58"/>
  <c r="J1216" i="58"/>
  <c r="J1217" i="58"/>
  <c r="J1218" i="58"/>
  <c r="J1219" i="58"/>
  <c r="J1220" i="58"/>
  <c r="J1221" i="58"/>
  <c r="J1222" i="58"/>
  <c r="J1223" i="58"/>
  <c r="J1224" i="58"/>
  <c r="J1225" i="58"/>
  <c r="J1226" i="58"/>
  <c r="J1240" i="58"/>
  <c r="J1241" i="58"/>
  <c r="J1242" i="58"/>
  <c r="J1243" i="58"/>
  <c r="J1244" i="58"/>
  <c r="J1245" i="58"/>
  <c r="J1246" i="58"/>
  <c r="J1247" i="58"/>
  <c r="J1248" i="58"/>
  <c r="J1249" i="58"/>
  <c r="J1250" i="58"/>
  <c r="J1251" i="58"/>
  <c r="J1252" i="58"/>
  <c r="J1253" i="58"/>
  <c r="J1254" i="58"/>
  <c r="J1255" i="58"/>
  <c r="J1256" i="58"/>
  <c r="J1257" i="58"/>
  <c r="J1258" i="58"/>
  <c r="J1259" i="58"/>
  <c r="J1260" i="58"/>
  <c r="J1261" i="58"/>
  <c r="J1262" i="58"/>
  <c r="J1263" i="58"/>
  <c r="J1264" i="58"/>
  <c r="J1265" i="58"/>
  <c r="J1266" i="58"/>
  <c r="J1267" i="58"/>
  <c r="J1268" i="58"/>
  <c r="J1269" i="58"/>
  <c r="J1270" i="58"/>
  <c r="J1271" i="58"/>
  <c r="J1272" i="58"/>
  <c r="J1273" i="58"/>
  <c r="J1274" i="58"/>
  <c r="J1275" i="58"/>
  <c r="J1276" i="58"/>
  <c r="J1277" i="58"/>
  <c r="J1278" i="58"/>
  <c r="J1279" i="58"/>
  <c r="J1280" i="58"/>
  <c r="J1281" i="58"/>
  <c r="J1282" i="58"/>
  <c r="J1283" i="58"/>
  <c r="J1284" i="58"/>
  <c r="J1285" i="58"/>
  <c r="J1286" i="58"/>
  <c r="J1287" i="58"/>
  <c r="J1288" i="58"/>
  <c r="J1289" i="58"/>
  <c r="J1290" i="58"/>
  <c r="J1291" i="58"/>
  <c r="J1292" i="58"/>
  <c r="J1293" i="58"/>
  <c r="J1294" i="58"/>
  <c r="J1295" i="58"/>
  <c r="J1296" i="58"/>
  <c r="J1297" i="58"/>
  <c r="J1298" i="58"/>
  <c r="J1299" i="58"/>
  <c r="J1300" i="58"/>
  <c r="J1301" i="58"/>
  <c r="J1302" i="58"/>
  <c r="J1303" i="58"/>
  <c r="J1304" i="58"/>
  <c r="J1305" i="58"/>
  <c r="J1306" i="58"/>
  <c r="J1307" i="58"/>
  <c r="J1308" i="58"/>
  <c r="J1309" i="58"/>
  <c r="J1310" i="58"/>
  <c r="J1311" i="58"/>
  <c r="J1312" i="58"/>
  <c r="J1313" i="58"/>
  <c r="J1314" i="58"/>
  <c r="J1326" i="58"/>
  <c r="J1327" i="58"/>
  <c r="J1328" i="58"/>
  <c r="J1329" i="58"/>
  <c r="J1330" i="58"/>
  <c r="J1331" i="58"/>
  <c r="J1332" i="58"/>
  <c r="J1333" i="58"/>
  <c r="J1334" i="58"/>
  <c r="J1335" i="58"/>
  <c r="J1336" i="58"/>
  <c r="J1337" i="58"/>
  <c r="J1338" i="58"/>
  <c r="J1339" i="58"/>
  <c r="J1340" i="58"/>
  <c r="J1341" i="58"/>
  <c r="J1342" i="58"/>
  <c r="J1343" i="58"/>
  <c r="J1344" i="58"/>
  <c r="J1345" i="58"/>
  <c r="J1346" i="58"/>
  <c r="J1347" i="58"/>
  <c r="J1348" i="58"/>
  <c r="J1349" i="58"/>
  <c r="J1350" i="58"/>
  <c r="J1351" i="58"/>
  <c r="J1352" i="58"/>
  <c r="J1353" i="58"/>
  <c r="J1354" i="58"/>
  <c r="J1355" i="58"/>
  <c r="J1356" i="58"/>
  <c r="J1357" i="58"/>
  <c r="J1358" i="58"/>
  <c r="J1359" i="58"/>
  <c r="J1360" i="58"/>
  <c r="J1361" i="58"/>
  <c r="J1362" i="58"/>
  <c r="J1363" i="58"/>
  <c r="J1364" i="58"/>
  <c r="J1365" i="58"/>
  <c r="J1366" i="58"/>
  <c r="J1367" i="58"/>
  <c r="J1368" i="58"/>
  <c r="J1369" i="58"/>
  <c r="J1370" i="58"/>
  <c r="J1371" i="58"/>
  <c r="J1372" i="58"/>
  <c r="J1373" i="58"/>
  <c r="J1374" i="58"/>
  <c r="J1375" i="58"/>
  <c r="J1376" i="58"/>
  <c r="J1377" i="58"/>
  <c r="J1379" i="58"/>
  <c r="J1380" i="58"/>
  <c r="J1381" i="58"/>
  <c r="J1382" i="58"/>
  <c r="J1383" i="58"/>
  <c r="J1384" i="58"/>
  <c r="J1385" i="58"/>
  <c r="J1386" i="58"/>
  <c r="J1387" i="58"/>
  <c r="J1388" i="58"/>
  <c r="J1389" i="58"/>
  <c r="J1390" i="58"/>
  <c r="J1391" i="58"/>
  <c r="J1392" i="58"/>
  <c r="J1393" i="58"/>
  <c r="J1394" i="58"/>
  <c r="J1395" i="58"/>
  <c r="J1396" i="58"/>
  <c r="J1397" i="58"/>
  <c r="J1398" i="58"/>
  <c r="J1399" i="58"/>
  <c r="J1400" i="58"/>
  <c r="J1401" i="58"/>
  <c r="J1402" i="58"/>
  <c r="J1403" i="58"/>
  <c r="J1404" i="58"/>
  <c r="J1405" i="58"/>
  <c r="J1406" i="58"/>
  <c r="J1407" i="58"/>
  <c r="J1408" i="58"/>
  <c r="J1409" i="58"/>
  <c r="J1436" i="58"/>
  <c r="J1437" i="58"/>
  <c r="J1438" i="58"/>
  <c r="J1439" i="58"/>
  <c r="J1440" i="58"/>
  <c r="J1441" i="58"/>
  <c r="J1442" i="58"/>
  <c r="J1443" i="58"/>
  <c r="J1444" i="58"/>
  <c r="J1445" i="58"/>
  <c r="J1446" i="58"/>
  <c r="J1447" i="58"/>
  <c r="J1448" i="58"/>
  <c r="J1449" i="58"/>
  <c r="J1450" i="58"/>
  <c r="J1451" i="58"/>
  <c r="J1452" i="58"/>
  <c r="J1453" i="58"/>
  <c r="J1454" i="58"/>
  <c r="J1455" i="58"/>
  <c r="J1456" i="58"/>
  <c r="J1457" i="58"/>
  <c r="J1458" i="58"/>
  <c r="J1459" i="58"/>
  <c r="J1460" i="58"/>
  <c r="J1461" i="58"/>
  <c r="J1462" i="58"/>
  <c r="J1463" i="58"/>
  <c r="J1464" i="58"/>
  <c r="J1465" i="58"/>
  <c r="J1466" i="58"/>
  <c r="J1467" i="58"/>
  <c r="J1468" i="58"/>
  <c r="J1469" i="58"/>
  <c r="J1470" i="58"/>
  <c r="J1471" i="58"/>
  <c r="J1472" i="58"/>
  <c r="J1473" i="58"/>
  <c r="J1474" i="58"/>
  <c r="J1475" i="58"/>
  <c r="J1476" i="58"/>
  <c r="J1477" i="58"/>
  <c r="J1478" i="58"/>
  <c r="J1479" i="58"/>
  <c r="J1480" i="58"/>
  <c r="J1481" i="58"/>
  <c r="J1482" i="58"/>
  <c r="J1483" i="58"/>
  <c r="J1484" i="58"/>
  <c r="J1486" i="58"/>
  <c r="J1487" i="58"/>
  <c r="J1488" i="58"/>
  <c r="J1489" i="58"/>
  <c r="J1490" i="58"/>
  <c r="J1491" i="58"/>
  <c r="J1492" i="58"/>
  <c r="J1493" i="58"/>
  <c r="J1494" i="58"/>
  <c r="J1495" i="58"/>
  <c r="J1496" i="58"/>
  <c r="J1497" i="58"/>
  <c r="J1498" i="58"/>
  <c r="J1499" i="58"/>
  <c r="J1500" i="58"/>
  <c r="J1501" i="58"/>
  <c r="J1502" i="58"/>
  <c r="J1503" i="58"/>
  <c r="J1504" i="58"/>
  <c r="J1505" i="58"/>
  <c r="J1506" i="58"/>
  <c r="J1507" i="58"/>
  <c r="J1508" i="58"/>
  <c r="J1509" i="58"/>
  <c r="J1510" i="58"/>
  <c r="J1511" i="58"/>
  <c r="J1512" i="58"/>
  <c r="J1513" i="58"/>
  <c r="J1514" i="58"/>
  <c r="J1515" i="58"/>
  <c r="J1516" i="58"/>
  <c r="J1517" i="58"/>
  <c r="J1518" i="58"/>
  <c r="J1519" i="58"/>
  <c r="J1520" i="58"/>
  <c r="J1521" i="58"/>
  <c r="J1522" i="58"/>
  <c r="J1523" i="58"/>
  <c r="J1524" i="58"/>
  <c r="J1525" i="58"/>
  <c r="J1526" i="58"/>
  <c r="J1527" i="58"/>
  <c r="J1528" i="58"/>
  <c r="J1529" i="58"/>
  <c r="J1530" i="58"/>
  <c r="J1531" i="58"/>
  <c r="J1532" i="58"/>
  <c r="J1533" i="58"/>
  <c r="J1534" i="58"/>
  <c r="J1535" i="58"/>
  <c r="J1536" i="58"/>
  <c r="J1537" i="58"/>
  <c r="J1538" i="58"/>
  <c r="J1539" i="58"/>
  <c r="J1540" i="58"/>
  <c r="J1541" i="58"/>
  <c r="J1542" i="58"/>
  <c r="J1543" i="58"/>
  <c r="J1544" i="58"/>
  <c r="J1545" i="58"/>
  <c r="J1546" i="58"/>
  <c r="J1547" i="58"/>
  <c r="J1548" i="58"/>
  <c r="J1549" i="58"/>
  <c r="J1550" i="58"/>
  <c r="J1551" i="58"/>
  <c r="J1552" i="58"/>
  <c r="J1553" i="58"/>
  <c r="J1554" i="58"/>
  <c r="J1555" i="58"/>
  <c r="J1556" i="58"/>
  <c r="J1557" i="58"/>
  <c r="J1558" i="58"/>
  <c r="J1559" i="58"/>
  <c r="J1560" i="58"/>
  <c r="J1561" i="58"/>
  <c r="J1562" i="58"/>
  <c r="J1563" i="58"/>
  <c r="J1564" i="58"/>
  <c r="J1571" i="58"/>
  <c r="J1572" i="58"/>
  <c r="J1573" i="58"/>
  <c r="J1574" i="58"/>
  <c r="J1575" i="58"/>
  <c r="J1576" i="58"/>
  <c r="J1577" i="58"/>
  <c r="J1578" i="58"/>
  <c r="J1579" i="58"/>
  <c r="J1580" i="58"/>
  <c r="J1581" i="58"/>
  <c r="J1582" i="58"/>
  <c r="J1583" i="58"/>
  <c r="J1584" i="58"/>
  <c r="J1585" i="58"/>
  <c r="J1586" i="58"/>
  <c r="J1587" i="58"/>
  <c r="J1588" i="58"/>
  <c r="J1589" i="58"/>
  <c r="J1590" i="58"/>
  <c r="J1591" i="58"/>
  <c r="J1592" i="58"/>
  <c r="J1593" i="58"/>
  <c r="J1594" i="58"/>
  <c r="J1595" i="58"/>
  <c r="J1596" i="58"/>
  <c r="J1597" i="58"/>
  <c r="J1598" i="58"/>
  <c r="J1599" i="58"/>
  <c r="J1600" i="58"/>
  <c r="J1601" i="58"/>
  <c r="J1602" i="58"/>
  <c r="J1603" i="58"/>
  <c r="J1604" i="58"/>
  <c r="J1605" i="58"/>
  <c r="J1606" i="58"/>
  <c r="J1608" i="58"/>
  <c r="J1609" i="58"/>
  <c r="J1610" i="58"/>
  <c r="J1611" i="58"/>
  <c r="J1612" i="58"/>
  <c r="J1613" i="58"/>
  <c r="J1614" i="58"/>
  <c r="J1615" i="58"/>
  <c r="J1616" i="58"/>
  <c r="J1617" i="58"/>
  <c r="J1618" i="58"/>
  <c r="J1619" i="58"/>
  <c r="J1620" i="58"/>
  <c r="J1621" i="58"/>
  <c r="J1622" i="58"/>
  <c r="J1623" i="58"/>
  <c r="J1624" i="58"/>
  <c r="J1625" i="58"/>
  <c r="J1626" i="58"/>
  <c r="J1627" i="58"/>
  <c r="J1628" i="58"/>
  <c r="J1629" i="58"/>
  <c r="J1630" i="58"/>
  <c r="J1631" i="58"/>
  <c r="J1632" i="58"/>
  <c r="J1633" i="58"/>
  <c r="J1634" i="58"/>
  <c r="J1635" i="58"/>
  <c r="J1636" i="58"/>
  <c r="J1637" i="58"/>
  <c r="J1638" i="58"/>
  <c r="J1639" i="58"/>
  <c r="J1640" i="58"/>
  <c r="J1641" i="58"/>
  <c r="J1642" i="58"/>
  <c r="J1643" i="58"/>
  <c r="J1644" i="58"/>
  <c r="J1645" i="58"/>
  <c r="J1646" i="58"/>
  <c r="J1647" i="58"/>
  <c r="J1648" i="58"/>
  <c r="J1649" i="58"/>
  <c r="J1650" i="58"/>
  <c r="J1651" i="58"/>
  <c r="J1652" i="58"/>
  <c r="J1653" i="58"/>
  <c r="J1654" i="58"/>
  <c r="J1655" i="58"/>
  <c r="J1656" i="58"/>
  <c r="J1657" i="58"/>
  <c r="J1658" i="58"/>
  <c r="J1659" i="58"/>
  <c r="J1660" i="58"/>
  <c r="J1661" i="58"/>
  <c r="J1662" i="58"/>
  <c r="J1663" i="58"/>
  <c r="J1664" i="58"/>
  <c r="J1665" i="58"/>
  <c r="J1666" i="58"/>
  <c r="J1667" i="58"/>
  <c r="J1668" i="58"/>
  <c r="J1669" i="58"/>
  <c r="J1670" i="58"/>
  <c r="J1671" i="58"/>
  <c r="J1672" i="58"/>
  <c r="J1673" i="58"/>
  <c r="J1674" i="58"/>
  <c r="J1675" i="58"/>
  <c r="J1676" i="58"/>
  <c r="J1677" i="58"/>
  <c r="J1678" i="58"/>
  <c r="J1679" i="58"/>
  <c r="J1680" i="58"/>
  <c r="J1681" i="58"/>
  <c r="K1023" i="58"/>
  <c r="K1024" i="58"/>
  <c r="K1025" i="58"/>
  <c r="K1026" i="58"/>
  <c r="K1027" i="58"/>
  <c r="K1028" i="58"/>
  <c r="K1029" i="58"/>
  <c r="K1030" i="58"/>
  <c r="K1031" i="58"/>
  <c r="K1032" i="58"/>
  <c r="K1033" i="58"/>
  <c r="K1034" i="58"/>
  <c r="K1035" i="58"/>
  <c r="K1036" i="58"/>
  <c r="K1037" i="58"/>
  <c r="K1038" i="58"/>
  <c r="K1039" i="58"/>
  <c r="K1040" i="58"/>
  <c r="K1041" i="58"/>
  <c r="K1042" i="58"/>
  <c r="K1043" i="58"/>
  <c r="K1044" i="58"/>
  <c r="K1045" i="58"/>
  <c r="K1046" i="58"/>
  <c r="K1047" i="58"/>
  <c r="K1048" i="58"/>
  <c r="K1049" i="58"/>
  <c r="K1050" i="58"/>
  <c r="K1051" i="58"/>
  <c r="K1052" i="58"/>
  <c r="K1053" i="58"/>
  <c r="K1054" i="58"/>
  <c r="K1055" i="58"/>
  <c r="K1056" i="58"/>
  <c r="K1057" i="58"/>
  <c r="K1058" i="58"/>
  <c r="K1059" i="58"/>
  <c r="K1060" i="58"/>
  <c r="K1061" i="58"/>
  <c r="K1062" i="58"/>
  <c r="K1063" i="58"/>
  <c r="K1064" i="58"/>
  <c r="K1065" i="58"/>
  <c r="K1066" i="58"/>
  <c r="K1067" i="58"/>
  <c r="K1068" i="58"/>
  <c r="K1069" i="58"/>
  <c r="K1070" i="58"/>
  <c r="K1071" i="58"/>
  <c r="K1072" i="58"/>
  <c r="K1073" i="58"/>
  <c r="K1074" i="58"/>
  <c r="K1081" i="58"/>
  <c r="K1082" i="58"/>
  <c r="K1083" i="58"/>
  <c r="K1084" i="58"/>
  <c r="K1085" i="58"/>
  <c r="K1086" i="58"/>
  <c r="K1087" i="58"/>
  <c r="K1088" i="58"/>
  <c r="K1089" i="58"/>
  <c r="K1090" i="58"/>
  <c r="K1091" i="58"/>
  <c r="K1092" i="58"/>
  <c r="K1093" i="58"/>
  <c r="K1094" i="58"/>
  <c r="K1095" i="58"/>
  <c r="K1096" i="58"/>
  <c r="K1097" i="58"/>
  <c r="K1098" i="58"/>
  <c r="K1099" i="58"/>
  <c r="K1100" i="58"/>
  <c r="K1101" i="58"/>
  <c r="K1102" i="58"/>
  <c r="K1103" i="58"/>
  <c r="K1104" i="58"/>
  <c r="K1105" i="58"/>
  <c r="K1106" i="58"/>
  <c r="K1107" i="58"/>
  <c r="K1108" i="58"/>
  <c r="K1109" i="58"/>
  <c r="K1110" i="58"/>
  <c r="K1111" i="58"/>
  <c r="K1112" i="58"/>
  <c r="K1113" i="58"/>
  <c r="K1114" i="58"/>
  <c r="K1115" i="58"/>
  <c r="K1116" i="58"/>
  <c r="K1117" i="58"/>
  <c r="K1118" i="58"/>
  <c r="K1119" i="58"/>
  <c r="K1120" i="58"/>
  <c r="K1121" i="58"/>
  <c r="K1122" i="58"/>
  <c r="K1123" i="58"/>
  <c r="K1124" i="58"/>
  <c r="K1125" i="58"/>
  <c r="K1126" i="58"/>
  <c r="K1127" i="58"/>
  <c r="K1128" i="58"/>
  <c r="K1129" i="58"/>
  <c r="K1130" i="58"/>
  <c r="K1131" i="58"/>
  <c r="K1132" i="58"/>
  <c r="K1133" i="58"/>
  <c r="K1134" i="58"/>
  <c r="K1135" i="58"/>
  <c r="K1136" i="58"/>
  <c r="K1137" i="58"/>
  <c r="K1138" i="58"/>
  <c r="K1139" i="58"/>
  <c r="K1140" i="58"/>
  <c r="K1141" i="58"/>
  <c r="K1142" i="58"/>
  <c r="K1143" i="58"/>
  <c r="K1144" i="58"/>
  <c r="K1145" i="58"/>
  <c r="K1146" i="58"/>
  <c r="K1147" i="58"/>
  <c r="K1148" i="58"/>
  <c r="K1149" i="58"/>
  <c r="K1150" i="58"/>
  <c r="K1151" i="58"/>
  <c r="K1152" i="58"/>
  <c r="K1153" i="58"/>
  <c r="K1154" i="58"/>
  <c r="K1155" i="58"/>
  <c r="K1156" i="58"/>
  <c r="K1157" i="58"/>
  <c r="K1182" i="58"/>
  <c r="K1183" i="58"/>
  <c r="K1184" i="58"/>
  <c r="K1185" i="58"/>
  <c r="K1186" i="58"/>
  <c r="K1187" i="58"/>
  <c r="K1188" i="58"/>
  <c r="K1189" i="58"/>
  <c r="K1190" i="58"/>
  <c r="K1191" i="58"/>
  <c r="K1192" i="58"/>
  <c r="K1193" i="58"/>
  <c r="K1194" i="58"/>
  <c r="K1195" i="58"/>
  <c r="K1196" i="58"/>
  <c r="K1197" i="58"/>
  <c r="K1198" i="58"/>
  <c r="K1199" i="58"/>
  <c r="K1200" i="58"/>
  <c r="K1201" i="58"/>
  <c r="K1202" i="58"/>
  <c r="K1203" i="58"/>
  <c r="K1204" i="58"/>
  <c r="K1205" i="58"/>
  <c r="K1206" i="58"/>
  <c r="K1207" i="58"/>
  <c r="K1208" i="58"/>
  <c r="K1209" i="58"/>
  <c r="K1210" i="58"/>
  <c r="K1211" i="58"/>
  <c r="K1212" i="58"/>
  <c r="K1213" i="58"/>
  <c r="K1214" i="58"/>
  <c r="K1215" i="58"/>
  <c r="K1216" i="58"/>
  <c r="K1217" i="58"/>
  <c r="K1218" i="58"/>
  <c r="K1219" i="58"/>
  <c r="K1220" i="58"/>
  <c r="K1221" i="58"/>
  <c r="K1222" i="58"/>
  <c r="K1223" i="58"/>
  <c r="K1224" i="58"/>
  <c r="K1225" i="58"/>
  <c r="K1226" i="58"/>
  <c r="K1240" i="58"/>
  <c r="K1241" i="58"/>
  <c r="K1242" i="58"/>
  <c r="K1243" i="58"/>
  <c r="K1244" i="58"/>
  <c r="K1245" i="58"/>
  <c r="K1246" i="58"/>
  <c r="K1247" i="58"/>
  <c r="K1248" i="58"/>
  <c r="K1249" i="58"/>
  <c r="K1250" i="58"/>
  <c r="K1251" i="58"/>
  <c r="K1252" i="58"/>
  <c r="K1253" i="58"/>
  <c r="K1254" i="58"/>
  <c r="K1255" i="58"/>
  <c r="K1256" i="58"/>
  <c r="K1257" i="58"/>
  <c r="K1258" i="58"/>
  <c r="K1259" i="58"/>
  <c r="K1260" i="58"/>
  <c r="K1261" i="58"/>
  <c r="K1262" i="58"/>
  <c r="K1263" i="58"/>
  <c r="K1264" i="58"/>
  <c r="K1265" i="58"/>
  <c r="K1266" i="58"/>
  <c r="K1267" i="58"/>
  <c r="K1268" i="58"/>
  <c r="K1269" i="58"/>
  <c r="K1270" i="58"/>
  <c r="K1271" i="58"/>
  <c r="K1272" i="58"/>
  <c r="K1273" i="58"/>
  <c r="K1274" i="58"/>
  <c r="K1275" i="58"/>
  <c r="K1276" i="58"/>
  <c r="K1277" i="58"/>
  <c r="K1278" i="58"/>
  <c r="K1279" i="58"/>
  <c r="K1280" i="58"/>
  <c r="K1281" i="58"/>
  <c r="K1282" i="58"/>
  <c r="K1283" i="58"/>
  <c r="K1284" i="58"/>
  <c r="K1285" i="58"/>
  <c r="K1286" i="58"/>
  <c r="K1287" i="58"/>
  <c r="K1288" i="58"/>
  <c r="K1289" i="58"/>
  <c r="K1290" i="58"/>
  <c r="K1291" i="58"/>
  <c r="K1292" i="58"/>
  <c r="K1293" i="58"/>
  <c r="K1294" i="58"/>
  <c r="K1295" i="58"/>
  <c r="K1296" i="58"/>
  <c r="K1297" i="58"/>
  <c r="K1298" i="58"/>
  <c r="K1299" i="58"/>
  <c r="K1300" i="58"/>
  <c r="K1301" i="58"/>
  <c r="K1302" i="58"/>
  <c r="K1303" i="58"/>
  <c r="K1304" i="58"/>
  <c r="K1305" i="58"/>
  <c r="K1306" i="58"/>
  <c r="K1307" i="58"/>
  <c r="K1308" i="58"/>
  <c r="K1309" i="58"/>
  <c r="K1310" i="58"/>
  <c r="K1311" i="58"/>
  <c r="K1312" i="58"/>
  <c r="K1313" i="58"/>
  <c r="K1314" i="58"/>
  <c r="K1326" i="58"/>
  <c r="K1327" i="58"/>
  <c r="K1328" i="58"/>
  <c r="K1329" i="58"/>
  <c r="K1330" i="58"/>
  <c r="K1331" i="58"/>
  <c r="K1332" i="58"/>
  <c r="K1333" i="58"/>
  <c r="K1334" i="58"/>
  <c r="K1335" i="58"/>
  <c r="K1336" i="58"/>
  <c r="K1337" i="58"/>
  <c r="K1338" i="58"/>
  <c r="K1339" i="58"/>
  <c r="K1340" i="58"/>
  <c r="K1341" i="58"/>
  <c r="K1342" i="58"/>
  <c r="K1343" i="58"/>
  <c r="K1344" i="58"/>
  <c r="K1345" i="58"/>
  <c r="K1346" i="58"/>
  <c r="K1347" i="58"/>
  <c r="K1348" i="58"/>
  <c r="K1349" i="58"/>
  <c r="K1350" i="58"/>
  <c r="K1351" i="58"/>
  <c r="K1352" i="58"/>
  <c r="K1353" i="58"/>
  <c r="K1354" i="58"/>
  <c r="K1355" i="58"/>
  <c r="K1356" i="58"/>
  <c r="K1357" i="58"/>
  <c r="K1358" i="58"/>
  <c r="K1359" i="58"/>
  <c r="K1360" i="58"/>
  <c r="K1361" i="58"/>
  <c r="K1362" i="58"/>
  <c r="K1363" i="58"/>
  <c r="K1364" i="58"/>
  <c r="K1365" i="58"/>
  <c r="K1366" i="58"/>
  <c r="K1367" i="58"/>
  <c r="K1368" i="58"/>
  <c r="K1369" i="58"/>
  <c r="K1370" i="58"/>
  <c r="K1371" i="58"/>
  <c r="K1372" i="58"/>
  <c r="K1373" i="58"/>
  <c r="K1374" i="58"/>
  <c r="K1375" i="58"/>
  <c r="K1376" i="58"/>
  <c r="K1377" i="58"/>
  <c r="K1379" i="58"/>
  <c r="K1380" i="58"/>
  <c r="K1381" i="58"/>
  <c r="K1382" i="58"/>
  <c r="K1383" i="58"/>
  <c r="K1384" i="58"/>
  <c r="K1385" i="58"/>
  <c r="K1386" i="58"/>
  <c r="K1387" i="58"/>
  <c r="K1388" i="58"/>
  <c r="K1389" i="58"/>
  <c r="K1390" i="58"/>
  <c r="K1391" i="58"/>
  <c r="K1392" i="58"/>
  <c r="K1393" i="58"/>
  <c r="K1394" i="58"/>
  <c r="K1395" i="58"/>
  <c r="K1396" i="58"/>
  <c r="K1397" i="58"/>
  <c r="K1398" i="58"/>
  <c r="K1399" i="58"/>
  <c r="K1400" i="58"/>
  <c r="K1401" i="58"/>
  <c r="K1402" i="58"/>
  <c r="K1403" i="58"/>
  <c r="K1404" i="58"/>
  <c r="K1405" i="58"/>
  <c r="K1406" i="58"/>
  <c r="K1407" i="58"/>
  <c r="K1408" i="58"/>
  <c r="K1409" i="58"/>
  <c r="K1436" i="58"/>
  <c r="K1437" i="58"/>
  <c r="K1438" i="58"/>
  <c r="K1439" i="58"/>
  <c r="K1440" i="58"/>
  <c r="K1441" i="58"/>
  <c r="K1442" i="58"/>
  <c r="K1443" i="58"/>
  <c r="K1444" i="58"/>
  <c r="K1445" i="58"/>
  <c r="K1446" i="58"/>
  <c r="K1447" i="58"/>
  <c r="K1448" i="58"/>
  <c r="K1449" i="58"/>
  <c r="K1450" i="58"/>
  <c r="K1451" i="58"/>
  <c r="K1452" i="58"/>
  <c r="K1453" i="58"/>
  <c r="K1454" i="58"/>
  <c r="K1455" i="58"/>
  <c r="K1456" i="58"/>
  <c r="K1457" i="58"/>
  <c r="K1458" i="58"/>
  <c r="K1459" i="58"/>
  <c r="K1460" i="58"/>
  <c r="K1461" i="58"/>
  <c r="K1462" i="58"/>
  <c r="K1463" i="58"/>
  <c r="K1464" i="58"/>
  <c r="K1465" i="58"/>
  <c r="K1466" i="58"/>
  <c r="K1467" i="58"/>
  <c r="K1468" i="58"/>
  <c r="K1469" i="58"/>
  <c r="K1470" i="58"/>
  <c r="K1471" i="58"/>
  <c r="K1472" i="58"/>
  <c r="K1473" i="58"/>
  <c r="K1474" i="58"/>
  <c r="K1475" i="58"/>
  <c r="K1476" i="58"/>
  <c r="K1477" i="58"/>
  <c r="K1478" i="58"/>
  <c r="K1479" i="58"/>
  <c r="K1480" i="58"/>
  <c r="K1481" i="58"/>
  <c r="K1482" i="58"/>
  <c r="K1483" i="58"/>
  <c r="K1484" i="58"/>
  <c r="K1486" i="58"/>
  <c r="K1487" i="58"/>
  <c r="K1488" i="58"/>
  <c r="K1489" i="58"/>
  <c r="K1490" i="58"/>
  <c r="K1491" i="58"/>
  <c r="K1492" i="58"/>
  <c r="K1493" i="58"/>
  <c r="K1494" i="58"/>
  <c r="K1495" i="58"/>
  <c r="K1496" i="58"/>
  <c r="K1497" i="58"/>
  <c r="K1498" i="58"/>
  <c r="K1499" i="58"/>
  <c r="K1500" i="58"/>
  <c r="K1501" i="58"/>
  <c r="K1502" i="58"/>
  <c r="K1503" i="58"/>
  <c r="K1504" i="58"/>
  <c r="K1505" i="58"/>
  <c r="K1506" i="58"/>
  <c r="K1507" i="58"/>
  <c r="K1508" i="58"/>
  <c r="K1509" i="58"/>
  <c r="K1510" i="58"/>
  <c r="K1511" i="58"/>
  <c r="K1512" i="58"/>
  <c r="K1513" i="58"/>
  <c r="K1514" i="58"/>
  <c r="K1515" i="58"/>
  <c r="K1516" i="58"/>
  <c r="K1517" i="58"/>
  <c r="K1518" i="58"/>
  <c r="K1519" i="58"/>
  <c r="K1520" i="58"/>
  <c r="K1521" i="58"/>
  <c r="K1522" i="58"/>
  <c r="K1523" i="58"/>
  <c r="K1524" i="58"/>
  <c r="K1525" i="58"/>
  <c r="K1526" i="58"/>
  <c r="K1527" i="58"/>
  <c r="K1528" i="58"/>
  <c r="K1529" i="58"/>
  <c r="K1530" i="58"/>
  <c r="K1531" i="58"/>
  <c r="K1532" i="58"/>
  <c r="K1533" i="58"/>
  <c r="K1534" i="58"/>
  <c r="K1535" i="58"/>
  <c r="K1536" i="58"/>
  <c r="K1537" i="58"/>
  <c r="K1538" i="58"/>
  <c r="K1539" i="58"/>
  <c r="K1540" i="58"/>
  <c r="K1541" i="58"/>
  <c r="K1542" i="58"/>
  <c r="K1543" i="58"/>
  <c r="K1544" i="58"/>
  <c r="K1545" i="58"/>
  <c r="K1546" i="58"/>
  <c r="K1547" i="58"/>
  <c r="K1548" i="58"/>
  <c r="K1549" i="58"/>
  <c r="K1550" i="58"/>
  <c r="K1551" i="58"/>
  <c r="K1552" i="58"/>
  <c r="K1553" i="58"/>
  <c r="K1554" i="58"/>
  <c r="K1555" i="58"/>
  <c r="K1556" i="58"/>
  <c r="K1557" i="58"/>
  <c r="K1558" i="58"/>
  <c r="K1559" i="58"/>
  <c r="K1560" i="58"/>
  <c r="K1561" i="58"/>
  <c r="K1562" i="58"/>
  <c r="K1563" i="58"/>
  <c r="K1564" i="58"/>
  <c r="K1571" i="58"/>
  <c r="K1572" i="58"/>
  <c r="K1573" i="58"/>
  <c r="K1574" i="58"/>
  <c r="K1575" i="58"/>
  <c r="K1576" i="58"/>
  <c r="K1577" i="58"/>
  <c r="K1578" i="58"/>
  <c r="K1579" i="58"/>
  <c r="K1580" i="58"/>
  <c r="K1581" i="58"/>
  <c r="K1582" i="58"/>
  <c r="K1583" i="58"/>
  <c r="K1584" i="58"/>
  <c r="K1585" i="58"/>
  <c r="K1586" i="58"/>
  <c r="K1587" i="58"/>
  <c r="K1588" i="58"/>
  <c r="K1589" i="58"/>
  <c r="K1590" i="58"/>
  <c r="K1591" i="58"/>
  <c r="K1592" i="58"/>
  <c r="K1593" i="58"/>
  <c r="K1594" i="58"/>
  <c r="K1595" i="58"/>
  <c r="K1596" i="58"/>
  <c r="K1597" i="58"/>
  <c r="K1598" i="58"/>
  <c r="K1599" i="58"/>
  <c r="K1600" i="58"/>
  <c r="K1601" i="58"/>
  <c r="K1602" i="58"/>
  <c r="K1603" i="58"/>
  <c r="K1604" i="58"/>
  <c r="K1605" i="58"/>
  <c r="K1606" i="58"/>
  <c r="K1608" i="58"/>
  <c r="K1609" i="58"/>
  <c r="K1610" i="58"/>
  <c r="K1611" i="58"/>
  <c r="K1612" i="58"/>
  <c r="K1613" i="58"/>
  <c r="K1614" i="58"/>
  <c r="K1615" i="58"/>
  <c r="K1616" i="58"/>
  <c r="K1617" i="58"/>
  <c r="K1618" i="58"/>
  <c r="K1619" i="58"/>
  <c r="K1620" i="58"/>
  <c r="K1621" i="58"/>
  <c r="K1622" i="58"/>
  <c r="K1623" i="58"/>
  <c r="K1624" i="58"/>
  <c r="K1625" i="58"/>
  <c r="K1626" i="58"/>
  <c r="K1627" i="58"/>
  <c r="K1628" i="58"/>
  <c r="K1629" i="58"/>
  <c r="K1630" i="58"/>
  <c r="K1631" i="58"/>
  <c r="K1632" i="58"/>
  <c r="K1633" i="58"/>
  <c r="K1634" i="58"/>
  <c r="K1635" i="58"/>
  <c r="K1636" i="58"/>
  <c r="K1637" i="58"/>
  <c r="K1638" i="58"/>
  <c r="K1639" i="58"/>
  <c r="K1640" i="58"/>
  <c r="K1641" i="58"/>
  <c r="K1642" i="58"/>
  <c r="K1643" i="58"/>
  <c r="K1644" i="58"/>
  <c r="K1645" i="58"/>
  <c r="K1646" i="58"/>
  <c r="K1647" i="58"/>
  <c r="K1648" i="58"/>
  <c r="K1649" i="58"/>
  <c r="K1650" i="58"/>
  <c r="K1651" i="58"/>
  <c r="K1652" i="58"/>
  <c r="K1653" i="58"/>
  <c r="K1654" i="58"/>
  <c r="K1655" i="58"/>
  <c r="K1656" i="58"/>
  <c r="K1657" i="58"/>
  <c r="K1658" i="58"/>
  <c r="K1659" i="58"/>
  <c r="K1660" i="58"/>
  <c r="K1661" i="58"/>
  <c r="K1662" i="58"/>
  <c r="K1663" i="58"/>
  <c r="K1664" i="58"/>
  <c r="K1665" i="58"/>
  <c r="K1666" i="58"/>
  <c r="K1667" i="58"/>
  <c r="K1668" i="58"/>
  <c r="K1669" i="58"/>
  <c r="K1670" i="58"/>
  <c r="K1671" i="58"/>
  <c r="K1672" i="58"/>
  <c r="K1673" i="58"/>
  <c r="K1674" i="58"/>
  <c r="K1675" i="58"/>
  <c r="K1676" i="58"/>
  <c r="K1677" i="58"/>
  <c r="K1678" i="58"/>
  <c r="K1679" i="58"/>
  <c r="K1680" i="58"/>
  <c r="K1681" i="58"/>
  <c r="M1023" i="58"/>
  <c r="M1024" i="58"/>
  <c r="M1025" i="58"/>
  <c r="M1026" i="58"/>
  <c r="M1027" i="58"/>
  <c r="M1028" i="58"/>
  <c r="M1029" i="58"/>
  <c r="M1030" i="58"/>
  <c r="M1031" i="58"/>
  <c r="M1032" i="58"/>
  <c r="M1033" i="58"/>
  <c r="M1034" i="58"/>
  <c r="M1035" i="58"/>
  <c r="M1036" i="58"/>
  <c r="M1037" i="58"/>
  <c r="M1038" i="58"/>
  <c r="M1039" i="58"/>
  <c r="M1040" i="58"/>
  <c r="M1041" i="58"/>
  <c r="M1042" i="58"/>
  <c r="M1043" i="58"/>
  <c r="M1044" i="58"/>
  <c r="M1045" i="58"/>
  <c r="M1046" i="58"/>
  <c r="M1047" i="58"/>
  <c r="M1048" i="58"/>
  <c r="M1049" i="58"/>
  <c r="M1050" i="58"/>
  <c r="M1051" i="58"/>
  <c r="M1052" i="58"/>
  <c r="M1053" i="58"/>
  <c r="M1054" i="58"/>
  <c r="M1055" i="58"/>
  <c r="M1056" i="58"/>
  <c r="M1057" i="58"/>
  <c r="M1058" i="58"/>
  <c r="M1059" i="58"/>
  <c r="M1060" i="58"/>
  <c r="M1061" i="58"/>
  <c r="M1062" i="58"/>
  <c r="M1063" i="58"/>
  <c r="M1064" i="58"/>
  <c r="M1065" i="58"/>
  <c r="M1066" i="58"/>
  <c r="M1067" i="58"/>
  <c r="M1068" i="58"/>
  <c r="M1069" i="58"/>
  <c r="M1070" i="58"/>
  <c r="M1071" i="58"/>
  <c r="M1072" i="58"/>
  <c r="M1073" i="58"/>
  <c r="M1074" i="58"/>
  <c r="M1081" i="58"/>
  <c r="M1082" i="58"/>
  <c r="M1083" i="58"/>
  <c r="M1084" i="58"/>
  <c r="M1085" i="58"/>
  <c r="M1086" i="58"/>
  <c r="M1087" i="58"/>
  <c r="M1088" i="58"/>
  <c r="M1089" i="58"/>
  <c r="M1090" i="58"/>
  <c r="M1091" i="58"/>
  <c r="M1092" i="58"/>
  <c r="M1093" i="58"/>
  <c r="M1094" i="58"/>
  <c r="M1095" i="58"/>
  <c r="M1096" i="58"/>
  <c r="M1097" i="58"/>
  <c r="M1098" i="58"/>
  <c r="M1099" i="58"/>
  <c r="M1100" i="58"/>
  <c r="M1101" i="58"/>
  <c r="M1102" i="58"/>
  <c r="M1103" i="58"/>
  <c r="M1104" i="58"/>
  <c r="M1105" i="58"/>
  <c r="M1106" i="58"/>
  <c r="M1107" i="58"/>
  <c r="M1108" i="58"/>
  <c r="M1109" i="58"/>
  <c r="M1110" i="58"/>
  <c r="M1111" i="58"/>
  <c r="M1112" i="58"/>
  <c r="M1113" i="58"/>
  <c r="M1114" i="58"/>
  <c r="M1115" i="58"/>
  <c r="M1116" i="58"/>
  <c r="M1117" i="58"/>
  <c r="M1118" i="58"/>
  <c r="M1119" i="58"/>
  <c r="M1120" i="58"/>
  <c r="M1121" i="58"/>
  <c r="M1122" i="58"/>
  <c r="M1123" i="58"/>
  <c r="M1124" i="58"/>
  <c r="M1125" i="58"/>
  <c r="M1126" i="58"/>
  <c r="M1127" i="58"/>
  <c r="M1128" i="58"/>
  <c r="M1129" i="58"/>
  <c r="M1130" i="58"/>
  <c r="M1131" i="58"/>
  <c r="M1132" i="58"/>
  <c r="M1133" i="58"/>
  <c r="M1134" i="58"/>
  <c r="M1135" i="58"/>
  <c r="M1136" i="58"/>
  <c r="M1137" i="58"/>
  <c r="M1138" i="58"/>
  <c r="M1139" i="58"/>
  <c r="M1140" i="58"/>
  <c r="M1141" i="58"/>
  <c r="M1142" i="58"/>
  <c r="M1143" i="58"/>
  <c r="M1144" i="58"/>
  <c r="M1145" i="58"/>
  <c r="M1146" i="58"/>
  <c r="M1147" i="58"/>
  <c r="M1148" i="58"/>
  <c r="M1149" i="58"/>
  <c r="M1150" i="58"/>
  <c r="M1151" i="58"/>
  <c r="M1152" i="58"/>
  <c r="M1153" i="58"/>
  <c r="M1154" i="58"/>
  <c r="M1155" i="58"/>
  <c r="M1156" i="58"/>
  <c r="M1157" i="58"/>
  <c r="M1182" i="58"/>
  <c r="M1183" i="58"/>
  <c r="M1184" i="58"/>
  <c r="M1185" i="58"/>
  <c r="M1186" i="58"/>
  <c r="M1187" i="58"/>
  <c r="M1188" i="58"/>
  <c r="M1189" i="58"/>
  <c r="M1190" i="58"/>
  <c r="M1191" i="58"/>
  <c r="M1192" i="58"/>
  <c r="M1193" i="58"/>
  <c r="M1194" i="58"/>
  <c r="M1195" i="58"/>
  <c r="M1196" i="58"/>
  <c r="M1197" i="58"/>
  <c r="M1198" i="58"/>
  <c r="M1199" i="58"/>
  <c r="M1200" i="58"/>
  <c r="M1201" i="58"/>
  <c r="M1202" i="58"/>
  <c r="M1203" i="58"/>
  <c r="M1204" i="58"/>
  <c r="M1205" i="58"/>
  <c r="M1206" i="58"/>
  <c r="M1207" i="58"/>
  <c r="M1208" i="58"/>
  <c r="M1209" i="58"/>
  <c r="M1210" i="58"/>
  <c r="M1211" i="58"/>
  <c r="M1212" i="58"/>
  <c r="M1213" i="58"/>
  <c r="M1214" i="58"/>
  <c r="M1215" i="58"/>
  <c r="M1216" i="58"/>
  <c r="M1217" i="58"/>
  <c r="M1218" i="58"/>
  <c r="M1219" i="58"/>
  <c r="M1220" i="58"/>
  <c r="M1221" i="58"/>
  <c r="M1222" i="58"/>
  <c r="M1223" i="58"/>
  <c r="M1224" i="58"/>
  <c r="M1225" i="58"/>
  <c r="M1226" i="58"/>
  <c r="M1240" i="58"/>
  <c r="M1241" i="58"/>
  <c r="M1242" i="58"/>
  <c r="M1243" i="58"/>
  <c r="M1244" i="58"/>
  <c r="M1245" i="58"/>
  <c r="M1246" i="58"/>
  <c r="M1247" i="58"/>
  <c r="M1248" i="58"/>
  <c r="M1249" i="58"/>
  <c r="M1250" i="58"/>
  <c r="M1251" i="58"/>
  <c r="M1252" i="58"/>
  <c r="M1253" i="58"/>
  <c r="M1254" i="58"/>
  <c r="M1255" i="58"/>
  <c r="M1256" i="58"/>
  <c r="M1257" i="58"/>
  <c r="M1258" i="58"/>
  <c r="M1259" i="58"/>
  <c r="M1260" i="58"/>
  <c r="M1261" i="58"/>
  <c r="M1262" i="58"/>
  <c r="M1263" i="58"/>
  <c r="M1264" i="58"/>
  <c r="M1265" i="58"/>
  <c r="M1266" i="58"/>
  <c r="M1267" i="58"/>
  <c r="M1268" i="58"/>
  <c r="M1269" i="58"/>
  <c r="M1270" i="58"/>
  <c r="M1271" i="58"/>
  <c r="M1272" i="58"/>
  <c r="M1273" i="58"/>
  <c r="M1274" i="58"/>
  <c r="M1275" i="58"/>
  <c r="M1276" i="58"/>
  <c r="M1277" i="58"/>
  <c r="M1278" i="58"/>
  <c r="M1279" i="58"/>
  <c r="M1280" i="58"/>
  <c r="M1281" i="58"/>
  <c r="M1282" i="58"/>
  <c r="M1283" i="58"/>
  <c r="M1284" i="58"/>
  <c r="M1285" i="58"/>
  <c r="M1286" i="58"/>
  <c r="M1287" i="58"/>
  <c r="M1288" i="58"/>
  <c r="M1289" i="58"/>
  <c r="M1290" i="58"/>
  <c r="M1291" i="58"/>
  <c r="M1292" i="58"/>
  <c r="M1293" i="58"/>
  <c r="M1294" i="58"/>
  <c r="M1295" i="58"/>
  <c r="M1296" i="58"/>
  <c r="M1297" i="58"/>
  <c r="M1298" i="58"/>
  <c r="M1299" i="58"/>
  <c r="M1300" i="58"/>
  <c r="M1301" i="58"/>
  <c r="M1302" i="58"/>
  <c r="M1303" i="58"/>
  <c r="M1304" i="58"/>
  <c r="M1305" i="58"/>
  <c r="M1306" i="58"/>
  <c r="M1307" i="58"/>
  <c r="M1308" i="58"/>
  <c r="M1309" i="58"/>
  <c r="M1310" i="58"/>
  <c r="M1311" i="58"/>
  <c r="M1312" i="58"/>
  <c r="M1313" i="58"/>
  <c r="M1314" i="58"/>
  <c r="M1326" i="58"/>
  <c r="M1327" i="58"/>
  <c r="M1328" i="58"/>
  <c r="M1329" i="58"/>
  <c r="M1330" i="58"/>
  <c r="M1331" i="58"/>
  <c r="M1332" i="58"/>
  <c r="M1333" i="58"/>
  <c r="M1334" i="58"/>
  <c r="M1335" i="58"/>
  <c r="M1336" i="58"/>
  <c r="M1337" i="58"/>
  <c r="M1338" i="58"/>
  <c r="M1339" i="58"/>
  <c r="M1340" i="58"/>
  <c r="M1341" i="58"/>
  <c r="M1342" i="58"/>
  <c r="M1343" i="58"/>
  <c r="M1344" i="58"/>
  <c r="M1345" i="58"/>
  <c r="M1346" i="58"/>
  <c r="M1347" i="58"/>
  <c r="M1348" i="58"/>
  <c r="M1349" i="58"/>
  <c r="M1350" i="58"/>
  <c r="M1351" i="58"/>
  <c r="M1352" i="58"/>
  <c r="M1353" i="58"/>
  <c r="M1354" i="58"/>
  <c r="M1355" i="58"/>
  <c r="M1356" i="58"/>
  <c r="M1357" i="58"/>
  <c r="M1358" i="58"/>
  <c r="M1359" i="58"/>
  <c r="M1360" i="58"/>
  <c r="M1361" i="58"/>
  <c r="M1362" i="58"/>
  <c r="M1363" i="58"/>
  <c r="M1364" i="58"/>
  <c r="M1365" i="58"/>
  <c r="M1366" i="58"/>
  <c r="M1367" i="58"/>
  <c r="M1368" i="58"/>
  <c r="M1369" i="58"/>
  <c r="M1370" i="58"/>
  <c r="M1371" i="58"/>
  <c r="M1372" i="58"/>
  <c r="M1373" i="58"/>
  <c r="M1374" i="58"/>
  <c r="M1375" i="58"/>
  <c r="M1376" i="58"/>
  <c r="M1377" i="58"/>
  <c r="M1379" i="58"/>
  <c r="M1380" i="58"/>
  <c r="M1381" i="58"/>
  <c r="M1382" i="58"/>
  <c r="M1383" i="58"/>
  <c r="M1384" i="58"/>
  <c r="M1385" i="58"/>
  <c r="M1386" i="58"/>
  <c r="M1387" i="58"/>
  <c r="M1388" i="58"/>
  <c r="M1389" i="58"/>
  <c r="M1390" i="58"/>
  <c r="M1391" i="58"/>
  <c r="M1392" i="58"/>
  <c r="M1393" i="58"/>
  <c r="M1394" i="58"/>
  <c r="M1395" i="58"/>
  <c r="M1396" i="58"/>
  <c r="M1397" i="58"/>
  <c r="M1398" i="58"/>
  <c r="M1399" i="58"/>
  <c r="M1400" i="58"/>
  <c r="M1401" i="58"/>
  <c r="M1402" i="58"/>
  <c r="M1403" i="58"/>
  <c r="M1404" i="58"/>
  <c r="M1405" i="58"/>
  <c r="M1406" i="58"/>
  <c r="M1407" i="58"/>
  <c r="M1408" i="58"/>
  <c r="M1409" i="58"/>
  <c r="M1436" i="58"/>
  <c r="M1437" i="58"/>
  <c r="M1438" i="58"/>
  <c r="M1439" i="58"/>
  <c r="M1440" i="58"/>
  <c r="M1441" i="58"/>
  <c r="M1442" i="58"/>
  <c r="M1443" i="58"/>
  <c r="M1444" i="58"/>
  <c r="M1445" i="58"/>
  <c r="M1446" i="58"/>
  <c r="M1447" i="58"/>
  <c r="M1448" i="58"/>
  <c r="M1449" i="58"/>
  <c r="M1450" i="58"/>
  <c r="M1451" i="58"/>
  <c r="M1452" i="58"/>
  <c r="M1453" i="58"/>
  <c r="M1454" i="58"/>
  <c r="M1455" i="58"/>
  <c r="M1456" i="58"/>
  <c r="M1457" i="58"/>
  <c r="M1458" i="58"/>
  <c r="M1459" i="58"/>
  <c r="M1460" i="58"/>
  <c r="M1461" i="58"/>
  <c r="M1462" i="58"/>
  <c r="M1463" i="58"/>
  <c r="M1464" i="58"/>
  <c r="M1465" i="58"/>
  <c r="M1466" i="58"/>
  <c r="M1467" i="58"/>
  <c r="M1468" i="58"/>
  <c r="M1469" i="58"/>
  <c r="M1470" i="58"/>
  <c r="M1471" i="58"/>
  <c r="M1472" i="58"/>
  <c r="M1473" i="58"/>
  <c r="M1474" i="58"/>
  <c r="M1475" i="58"/>
  <c r="M1476" i="58"/>
  <c r="M1477" i="58"/>
  <c r="M1478" i="58"/>
  <c r="M1479" i="58"/>
  <c r="M1480" i="58"/>
  <c r="M1481" i="58"/>
  <c r="M1482" i="58"/>
  <c r="M1483" i="58"/>
  <c r="M1484" i="58"/>
  <c r="M1486" i="58"/>
  <c r="M1487" i="58"/>
  <c r="M1488" i="58"/>
  <c r="M1489" i="58"/>
  <c r="M1490" i="58"/>
  <c r="M1491" i="58"/>
  <c r="M1492" i="58"/>
  <c r="M1493" i="58"/>
  <c r="M1494" i="58"/>
  <c r="M1495" i="58"/>
  <c r="M1496" i="58"/>
  <c r="M1497" i="58"/>
  <c r="M1498" i="58"/>
  <c r="M1499" i="58"/>
  <c r="M1500" i="58"/>
  <c r="M1501" i="58"/>
  <c r="M1502" i="58"/>
  <c r="M1503" i="58"/>
  <c r="M1504" i="58"/>
  <c r="M1505" i="58"/>
  <c r="M1506" i="58"/>
  <c r="M1507" i="58"/>
  <c r="M1508" i="58"/>
  <c r="M1509" i="58"/>
  <c r="M1510" i="58"/>
  <c r="M1511" i="58"/>
  <c r="M1512" i="58"/>
  <c r="M1513" i="58"/>
  <c r="M1514" i="58"/>
  <c r="M1515" i="58"/>
  <c r="M1516" i="58"/>
  <c r="M1517" i="58"/>
  <c r="M1518" i="58"/>
  <c r="M1519" i="58"/>
  <c r="M1520" i="58"/>
  <c r="M1521" i="58"/>
  <c r="M1522" i="58"/>
  <c r="M1523" i="58"/>
  <c r="M1524" i="58"/>
  <c r="M1525" i="58"/>
  <c r="M1526" i="58"/>
  <c r="M1527" i="58"/>
  <c r="M1528" i="58"/>
  <c r="M1529" i="58"/>
  <c r="M1530" i="58"/>
  <c r="M1531" i="58"/>
  <c r="M1532" i="58"/>
  <c r="M1533" i="58"/>
  <c r="M1534" i="58"/>
  <c r="M1535" i="58"/>
  <c r="M1536" i="58"/>
  <c r="M1537" i="58"/>
  <c r="M1538" i="58"/>
  <c r="M1539" i="58"/>
  <c r="M1540" i="58"/>
  <c r="M1541" i="58"/>
  <c r="M1542" i="58"/>
  <c r="M1543" i="58"/>
  <c r="M1544" i="58"/>
  <c r="M1545" i="58"/>
  <c r="M1546" i="58"/>
  <c r="M1547" i="58"/>
  <c r="M1548" i="58"/>
  <c r="M1549" i="58"/>
  <c r="M1550" i="58"/>
  <c r="M1551" i="58"/>
  <c r="M1552" i="58"/>
  <c r="M1553" i="58"/>
  <c r="M1554" i="58"/>
  <c r="M1555" i="58"/>
  <c r="M1556" i="58"/>
  <c r="M1557" i="58"/>
  <c r="M1558" i="58"/>
  <c r="M1559" i="58"/>
  <c r="M1560" i="58"/>
  <c r="M1561" i="58"/>
  <c r="M1562" i="58"/>
  <c r="M1563" i="58"/>
  <c r="M1564" i="58"/>
  <c r="M1571" i="58"/>
  <c r="M1572" i="58"/>
  <c r="M1573" i="58"/>
  <c r="M1574" i="58"/>
  <c r="M1575" i="58"/>
  <c r="M1576" i="58"/>
  <c r="M1577" i="58"/>
  <c r="M1578" i="58"/>
  <c r="M1579" i="58"/>
  <c r="M1580" i="58"/>
  <c r="M1581" i="58"/>
  <c r="M1582" i="58"/>
  <c r="M1583" i="58"/>
  <c r="M1584" i="58"/>
  <c r="M1585" i="58"/>
  <c r="M1586" i="58"/>
  <c r="M1587" i="58"/>
  <c r="M1588" i="58"/>
  <c r="M1589" i="58"/>
  <c r="M1590" i="58"/>
  <c r="M1591" i="58"/>
  <c r="M1592" i="58"/>
  <c r="M1593" i="58"/>
  <c r="M1594" i="58"/>
  <c r="M1595" i="58"/>
  <c r="M1596" i="58"/>
  <c r="M1597" i="58"/>
  <c r="M1598" i="58"/>
  <c r="M1599" i="58"/>
  <c r="M1600" i="58"/>
  <c r="M1601" i="58"/>
  <c r="M1602" i="58"/>
  <c r="M1603" i="58"/>
  <c r="M1604" i="58"/>
  <c r="M1605" i="58"/>
  <c r="M1606" i="58"/>
  <c r="M1608" i="58"/>
  <c r="M1609" i="58"/>
  <c r="M1610" i="58"/>
  <c r="M1611" i="58"/>
  <c r="M1612" i="58"/>
  <c r="M1613" i="58"/>
  <c r="M1614" i="58"/>
  <c r="M1615" i="58"/>
  <c r="M1616" i="58"/>
  <c r="M1617" i="58"/>
  <c r="M1618" i="58"/>
  <c r="M1619" i="58"/>
  <c r="M1620" i="58"/>
  <c r="M1621" i="58"/>
  <c r="M1622" i="58"/>
  <c r="M1623" i="58"/>
  <c r="M1624" i="58"/>
  <c r="M1625" i="58"/>
  <c r="M1626" i="58"/>
  <c r="M1627" i="58"/>
  <c r="M1628" i="58"/>
  <c r="M1629" i="58"/>
  <c r="M1630" i="58"/>
  <c r="M1631" i="58"/>
  <c r="M1632" i="58"/>
  <c r="M1633" i="58"/>
  <c r="M1634" i="58"/>
  <c r="M1635" i="58"/>
  <c r="M1636" i="58"/>
  <c r="M1637" i="58"/>
  <c r="M1638" i="58"/>
  <c r="M1639" i="58"/>
  <c r="M1640" i="58"/>
  <c r="M1641" i="58"/>
  <c r="M1642" i="58"/>
  <c r="M1643" i="58"/>
  <c r="M1644" i="58"/>
  <c r="M1645" i="58"/>
  <c r="M1646" i="58"/>
  <c r="M1647" i="58"/>
  <c r="M1648" i="58"/>
  <c r="M1649" i="58"/>
  <c r="M1650" i="58"/>
  <c r="M1651" i="58"/>
  <c r="M1652" i="58"/>
  <c r="M1653" i="58"/>
  <c r="M1654" i="58"/>
  <c r="M1655" i="58"/>
  <c r="M1656" i="58"/>
  <c r="M1657" i="58"/>
  <c r="M1658" i="58"/>
  <c r="M1659" i="58"/>
  <c r="M1660" i="58"/>
  <c r="M1661" i="58"/>
  <c r="M1662" i="58"/>
  <c r="M1663" i="58"/>
  <c r="M1664" i="58"/>
  <c r="M1665" i="58"/>
  <c r="M1666" i="58"/>
  <c r="M1667" i="58"/>
  <c r="M1668" i="58"/>
  <c r="M1669" i="58"/>
  <c r="M1670" i="58"/>
  <c r="M1671" i="58"/>
  <c r="M1672" i="58"/>
  <c r="M1673" i="58"/>
  <c r="M1674" i="58"/>
  <c r="M1675" i="58"/>
  <c r="M1676" i="58"/>
  <c r="M1677" i="58"/>
  <c r="M1678" i="58"/>
  <c r="M1679" i="58"/>
  <c r="M1680" i="58"/>
  <c r="M1681" i="58"/>
  <c r="P1023" i="58"/>
  <c r="P1024" i="58"/>
  <c r="P1025" i="58"/>
  <c r="P1026" i="58"/>
  <c r="P1027" i="58"/>
  <c r="P1028" i="58"/>
  <c r="P1029" i="58"/>
  <c r="P1030" i="58"/>
  <c r="P1031" i="58"/>
  <c r="P1032" i="58"/>
  <c r="P1033" i="58"/>
  <c r="P1034" i="58"/>
  <c r="P1035" i="58"/>
  <c r="P1036" i="58"/>
  <c r="P1037" i="58"/>
  <c r="P1038" i="58"/>
  <c r="P1039" i="58"/>
  <c r="P1040" i="58"/>
  <c r="P1041" i="58"/>
  <c r="P1042" i="58"/>
  <c r="P1043" i="58"/>
  <c r="P1044" i="58"/>
  <c r="P1045" i="58"/>
  <c r="P1046" i="58"/>
  <c r="P1047" i="58"/>
  <c r="P1048" i="58"/>
  <c r="P1049" i="58"/>
  <c r="P1050" i="58"/>
  <c r="P1051" i="58"/>
  <c r="P1052" i="58"/>
  <c r="P1053" i="58"/>
  <c r="P1054" i="58"/>
  <c r="P1055" i="58"/>
  <c r="P1056" i="58"/>
  <c r="P1057" i="58"/>
  <c r="P1058" i="58"/>
  <c r="P1059" i="58"/>
  <c r="P1060" i="58"/>
  <c r="P1061" i="58"/>
  <c r="P1062" i="58"/>
  <c r="P1063" i="58"/>
  <c r="P1064" i="58"/>
  <c r="P1065" i="58"/>
  <c r="P1066" i="58"/>
  <c r="P1067" i="58"/>
  <c r="P1068" i="58"/>
  <c r="P1069" i="58"/>
  <c r="P1070" i="58"/>
  <c r="P1071" i="58"/>
  <c r="P1072" i="58"/>
  <c r="P1073" i="58"/>
  <c r="P1074" i="58"/>
  <c r="P1081" i="58"/>
  <c r="P1082" i="58"/>
  <c r="P1083" i="58"/>
  <c r="P1084" i="58"/>
  <c r="P1085" i="58"/>
  <c r="P1086" i="58"/>
  <c r="P1087" i="58"/>
  <c r="P1088" i="58"/>
  <c r="P1089" i="58"/>
  <c r="P1090" i="58"/>
  <c r="P1091" i="58"/>
  <c r="P1092" i="58"/>
  <c r="P1093" i="58"/>
  <c r="P1094" i="58"/>
  <c r="P1095" i="58"/>
  <c r="P1096" i="58"/>
  <c r="P1097" i="58"/>
  <c r="P1098" i="58"/>
  <c r="P1099" i="58"/>
  <c r="P1100" i="58"/>
  <c r="P1101" i="58"/>
  <c r="P1102" i="58"/>
  <c r="P1103" i="58"/>
  <c r="P1104" i="58"/>
  <c r="P1105" i="58"/>
  <c r="P1106" i="58"/>
  <c r="P1107" i="58"/>
  <c r="P1108" i="58"/>
  <c r="P1109" i="58"/>
  <c r="P1110" i="58"/>
  <c r="P1111" i="58"/>
  <c r="P1112" i="58"/>
  <c r="P1113" i="58"/>
  <c r="P1114" i="58"/>
  <c r="P1115" i="58"/>
  <c r="P1116" i="58"/>
  <c r="P1117" i="58"/>
  <c r="P1118" i="58"/>
  <c r="P1119" i="58"/>
  <c r="P1120" i="58"/>
  <c r="P1121" i="58"/>
  <c r="P1122" i="58"/>
  <c r="P1123" i="58"/>
  <c r="P1124" i="58"/>
  <c r="P1125" i="58"/>
  <c r="P1126" i="58"/>
  <c r="P1127" i="58"/>
  <c r="P1128" i="58"/>
  <c r="P1129" i="58"/>
  <c r="P1130" i="58"/>
  <c r="P1131" i="58"/>
  <c r="P1132" i="58"/>
  <c r="P1133" i="58"/>
  <c r="P1134" i="58"/>
  <c r="P1135" i="58"/>
  <c r="P1136" i="58"/>
  <c r="P1137" i="58"/>
  <c r="P1138" i="58"/>
  <c r="P1139" i="58"/>
  <c r="P1140" i="58"/>
  <c r="P1141" i="58"/>
  <c r="P1142" i="58"/>
  <c r="P1143" i="58"/>
  <c r="P1144" i="58"/>
  <c r="P1145" i="58"/>
  <c r="P1146" i="58"/>
  <c r="P1147" i="58"/>
  <c r="P1148" i="58"/>
  <c r="P1149" i="58"/>
  <c r="P1150" i="58"/>
  <c r="P1151" i="58"/>
  <c r="P1152" i="58"/>
  <c r="P1153" i="58"/>
  <c r="P1154" i="58"/>
  <c r="P1155" i="58"/>
  <c r="P1156" i="58"/>
  <c r="P1157" i="58"/>
  <c r="P1182" i="58"/>
  <c r="P1183" i="58"/>
  <c r="P1184" i="58"/>
  <c r="P1185" i="58"/>
  <c r="P1186" i="58"/>
  <c r="P1187" i="58"/>
  <c r="P1188" i="58"/>
  <c r="P1189" i="58"/>
  <c r="P1190" i="58"/>
  <c r="P1191" i="58"/>
  <c r="P1192" i="58"/>
  <c r="P1193" i="58"/>
  <c r="P1194" i="58"/>
  <c r="P1195" i="58"/>
  <c r="P1196" i="58"/>
  <c r="P1197" i="58"/>
  <c r="P1198" i="58"/>
  <c r="P1199" i="58"/>
  <c r="P1200" i="58"/>
  <c r="P1201" i="58"/>
  <c r="P1202" i="58"/>
  <c r="P1203" i="58"/>
  <c r="P1204" i="58"/>
  <c r="P1205" i="58"/>
  <c r="P1206" i="58"/>
  <c r="P1207" i="58"/>
  <c r="P1208" i="58"/>
  <c r="P1209" i="58"/>
  <c r="P1210" i="58"/>
  <c r="P1211" i="58"/>
  <c r="P1212" i="58"/>
  <c r="P1213" i="58"/>
  <c r="P1214" i="58"/>
  <c r="P1215" i="58"/>
  <c r="P1216" i="58"/>
  <c r="P1217" i="58"/>
  <c r="P1218" i="58"/>
  <c r="P1219" i="58"/>
  <c r="P1220" i="58"/>
  <c r="P1221" i="58"/>
  <c r="P1222" i="58"/>
  <c r="P1223" i="58"/>
  <c r="P1224" i="58"/>
  <c r="P1225" i="58"/>
  <c r="P1226" i="58"/>
  <c r="P1240" i="58"/>
  <c r="P1241" i="58"/>
  <c r="P1242" i="58"/>
  <c r="P1243" i="58"/>
  <c r="P1244" i="58"/>
  <c r="P1245" i="58"/>
  <c r="P1246" i="58"/>
  <c r="P1247" i="58"/>
  <c r="P1248" i="58"/>
  <c r="P1249" i="58"/>
  <c r="P1250" i="58"/>
  <c r="P1251" i="58"/>
  <c r="P1252" i="58"/>
  <c r="P1253" i="58"/>
  <c r="P1254" i="58"/>
  <c r="P1255" i="58"/>
  <c r="P1256" i="58"/>
  <c r="P1257" i="58"/>
  <c r="P1258" i="58"/>
  <c r="P1259" i="58"/>
  <c r="P1260" i="58"/>
  <c r="P1261" i="58"/>
  <c r="P1262" i="58"/>
  <c r="P1263" i="58"/>
  <c r="P1264" i="58"/>
  <c r="P1265" i="58"/>
  <c r="P1266" i="58"/>
  <c r="P1267" i="58"/>
  <c r="P1268" i="58"/>
  <c r="P1269" i="58"/>
  <c r="P1270" i="58"/>
  <c r="P1271" i="58"/>
  <c r="P1272" i="58"/>
  <c r="P1273" i="58"/>
  <c r="P1274" i="58"/>
  <c r="P1275" i="58"/>
  <c r="P1276" i="58"/>
  <c r="P1277" i="58"/>
  <c r="P1278" i="58"/>
  <c r="P1279" i="58"/>
  <c r="P1280" i="58"/>
  <c r="P1281" i="58"/>
  <c r="P1282" i="58"/>
  <c r="P1283" i="58"/>
  <c r="P1284" i="58"/>
  <c r="P1285" i="58"/>
  <c r="P1286" i="58"/>
  <c r="P1287" i="58"/>
  <c r="P1288" i="58"/>
  <c r="P1289" i="58"/>
  <c r="P1290" i="58"/>
  <c r="P1291" i="58"/>
  <c r="P1292" i="58"/>
  <c r="P1293" i="58"/>
  <c r="P1294" i="58"/>
  <c r="P1295" i="58"/>
  <c r="P1296" i="58"/>
  <c r="P1297" i="58"/>
  <c r="P1298" i="58"/>
  <c r="P1299" i="58"/>
  <c r="P1300" i="58"/>
  <c r="P1301" i="58"/>
  <c r="P1302" i="58"/>
  <c r="P1303" i="58"/>
  <c r="P1304" i="58"/>
  <c r="P1305" i="58"/>
  <c r="P1306" i="58"/>
  <c r="P1307" i="58"/>
  <c r="P1308" i="58"/>
  <c r="P1309" i="58"/>
  <c r="P1310" i="58"/>
  <c r="P1311" i="58"/>
  <c r="P1312" i="58"/>
  <c r="P1313" i="58"/>
  <c r="P1314" i="58"/>
  <c r="P1326" i="58"/>
  <c r="P1327" i="58"/>
  <c r="P1328" i="58"/>
  <c r="P1329" i="58"/>
  <c r="P1330" i="58"/>
  <c r="P1331" i="58"/>
  <c r="P1332" i="58"/>
  <c r="P1333" i="58"/>
  <c r="P1334" i="58"/>
  <c r="P1335" i="58"/>
  <c r="P1336" i="58"/>
  <c r="P1337" i="58"/>
  <c r="P1338" i="58"/>
  <c r="P1339" i="58"/>
  <c r="P1340" i="58"/>
  <c r="P1341" i="58"/>
  <c r="P1342" i="58"/>
  <c r="P1343" i="58"/>
  <c r="P1344" i="58"/>
  <c r="P1345" i="58"/>
  <c r="P1346" i="58"/>
  <c r="P1347" i="58"/>
  <c r="P1348" i="58"/>
  <c r="P1349" i="58"/>
  <c r="P1350" i="58"/>
  <c r="P1351" i="58"/>
  <c r="P1352" i="58"/>
  <c r="P1353" i="58"/>
  <c r="P1354" i="58"/>
  <c r="P1355" i="58"/>
  <c r="P1356" i="58"/>
  <c r="P1357" i="58"/>
  <c r="P1358" i="58"/>
  <c r="P1359" i="58"/>
  <c r="P1360" i="58"/>
  <c r="P1361" i="58"/>
  <c r="P1362" i="58"/>
  <c r="P1363" i="58"/>
  <c r="P1364" i="58"/>
  <c r="P1365" i="58"/>
  <c r="P1366" i="58"/>
  <c r="P1367" i="58"/>
  <c r="P1368" i="58"/>
  <c r="P1369" i="58"/>
  <c r="P1370" i="58"/>
  <c r="P1371" i="58"/>
  <c r="P1372" i="58"/>
  <c r="P1373" i="58"/>
  <c r="P1374" i="58"/>
  <c r="P1375" i="58"/>
  <c r="P1376" i="58"/>
  <c r="P1377" i="58"/>
  <c r="P1379" i="58"/>
  <c r="P1380" i="58"/>
  <c r="P1381" i="58"/>
  <c r="P1382" i="58"/>
  <c r="P1383" i="58"/>
  <c r="P1384" i="58"/>
  <c r="P1385" i="58"/>
  <c r="P1386" i="58"/>
  <c r="P1387" i="58"/>
  <c r="P1388" i="58"/>
  <c r="P1389" i="58"/>
  <c r="P1390" i="58"/>
  <c r="P1391" i="58"/>
  <c r="P1392" i="58"/>
  <c r="P1393" i="58"/>
  <c r="P1394" i="58"/>
  <c r="P1395" i="58"/>
  <c r="P1396" i="58"/>
  <c r="P1397" i="58"/>
  <c r="P1398" i="58"/>
  <c r="P1399" i="58"/>
  <c r="P1400" i="58"/>
  <c r="P1401" i="58"/>
  <c r="P1402" i="58"/>
  <c r="P1403" i="58"/>
  <c r="P1404" i="58"/>
  <c r="P1405" i="58"/>
  <c r="P1406" i="58"/>
  <c r="P1407" i="58"/>
  <c r="P1408" i="58"/>
  <c r="P1409" i="58"/>
  <c r="P1436" i="58"/>
  <c r="P1437" i="58"/>
  <c r="P1438" i="58"/>
  <c r="P1439" i="58"/>
  <c r="P1440" i="58"/>
  <c r="P1441" i="58"/>
  <c r="P1442" i="58"/>
  <c r="P1443" i="58"/>
  <c r="P1444" i="58"/>
  <c r="P1445" i="58"/>
  <c r="P1446" i="58"/>
  <c r="P1447" i="58"/>
  <c r="P1448" i="58"/>
  <c r="P1449" i="58"/>
  <c r="P1450" i="58"/>
  <c r="P1451" i="58"/>
  <c r="P1452" i="58"/>
  <c r="P1453" i="58"/>
  <c r="P1454" i="58"/>
  <c r="P1455" i="58"/>
  <c r="P1456" i="58"/>
  <c r="P1457" i="58"/>
  <c r="P1458" i="58"/>
  <c r="P1459" i="58"/>
  <c r="P1460" i="58"/>
  <c r="P1461" i="58"/>
  <c r="P1462" i="58"/>
  <c r="P1463" i="58"/>
  <c r="P1464" i="58"/>
  <c r="P1465" i="58"/>
  <c r="P1466" i="58"/>
  <c r="P1467" i="58"/>
  <c r="P1468" i="58"/>
  <c r="P1469" i="58"/>
  <c r="P1470" i="58"/>
  <c r="P1471" i="58"/>
  <c r="P1472" i="58"/>
  <c r="P1473" i="58"/>
  <c r="P1474" i="58"/>
  <c r="P1475" i="58"/>
  <c r="P1476" i="58"/>
  <c r="P1477" i="58"/>
  <c r="P1478" i="58"/>
  <c r="P1479" i="58"/>
  <c r="P1480" i="58"/>
  <c r="P1481" i="58"/>
  <c r="P1482" i="58"/>
  <c r="P1483" i="58"/>
  <c r="P1484" i="58"/>
  <c r="P1486" i="58"/>
  <c r="P1487" i="58"/>
  <c r="P1488" i="58"/>
  <c r="P1489" i="58"/>
  <c r="P1490" i="58"/>
  <c r="P1491" i="58"/>
  <c r="P1492" i="58"/>
  <c r="P1493" i="58"/>
  <c r="P1494" i="58"/>
  <c r="P1495" i="58"/>
  <c r="P1496" i="58"/>
  <c r="P1497" i="58"/>
  <c r="P1498" i="58"/>
  <c r="P1499" i="58"/>
  <c r="P1500" i="58"/>
  <c r="P1501" i="58"/>
  <c r="P1502" i="58"/>
  <c r="P1503" i="58"/>
  <c r="P1504" i="58"/>
  <c r="P1505" i="58"/>
  <c r="P1506" i="58"/>
  <c r="P1507" i="58"/>
  <c r="P1508" i="58"/>
  <c r="P1509" i="58"/>
  <c r="P1510" i="58"/>
  <c r="P1511" i="58"/>
  <c r="P1512" i="58"/>
  <c r="P1513" i="58"/>
  <c r="P1514" i="58"/>
  <c r="P1515" i="58"/>
  <c r="P1516" i="58"/>
  <c r="P1517" i="58"/>
  <c r="P1518" i="58"/>
  <c r="P1519" i="58"/>
  <c r="P1520" i="58"/>
  <c r="P1521" i="58"/>
  <c r="P1522" i="58"/>
  <c r="P1523" i="58"/>
  <c r="P1524" i="58"/>
  <c r="P1525" i="58"/>
  <c r="P1526" i="58"/>
  <c r="P1527" i="58"/>
  <c r="P1528" i="58"/>
  <c r="P1529" i="58"/>
  <c r="P1530" i="58"/>
  <c r="P1531" i="58"/>
  <c r="P1532" i="58"/>
  <c r="P1533" i="58"/>
  <c r="P1534" i="58"/>
  <c r="P1535" i="58"/>
  <c r="P1536" i="58"/>
  <c r="P1537" i="58"/>
  <c r="P1538" i="58"/>
  <c r="P1539" i="58"/>
  <c r="P1540" i="58"/>
  <c r="P1541" i="58"/>
  <c r="P1542" i="58"/>
  <c r="P1543" i="58"/>
  <c r="P1544" i="58"/>
  <c r="P1545" i="58"/>
  <c r="P1546" i="58"/>
  <c r="P1547" i="58"/>
  <c r="P1548" i="58"/>
  <c r="P1549" i="58"/>
  <c r="P1550" i="58"/>
  <c r="P1551" i="58"/>
  <c r="P1552" i="58"/>
  <c r="P1553" i="58"/>
  <c r="P1554" i="58"/>
  <c r="P1555" i="58"/>
  <c r="P1556" i="58"/>
  <c r="P1557" i="58"/>
  <c r="P1558" i="58"/>
  <c r="P1559" i="58"/>
  <c r="P1560" i="58"/>
  <c r="P1561" i="58"/>
  <c r="P1562" i="58"/>
  <c r="P1563" i="58"/>
  <c r="P1564" i="58"/>
  <c r="P1571" i="58"/>
  <c r="P1572" i="58"/>
  <c r="P1573" i="58"/>
  <c r="P1574" i="58"/>
  <c r="P1575" i="58"/>
  <c r="P1576" i="58"/>
  <c r="P1577" i="58"/>
  <c r="P1578" i="58"/>
  <c r="P1579" i="58"/>
  <c r="P1580" i="58"/>
  <c r="P1581" i="58"/>
  <c r="P1582" i="58"/>
  <c r="P1583" i="58"/>
  <c r="P1584" i="58"/>
  <c r="P1585" i="58"/>
  <c r="P1586" i="58"/>
  <c r="P1587" i="58"/>
  <c r="P1588" i="58"/>
  <c r="P1589" i="58"/>
  <c r="P1590" i="58"/>
  <c r="P1591" i="58"/>
  <c r="P1592" i="58"/>
  <c r="P1593" i="58"/>
  <c r="P1594" i="58"/>
  <c r="P1595" i="58"/>
  <c r="P1596" i="58"/>
  <c r="P1597" i="58"/>
  <c r="P1598" i="58"/>
  <c r="P1599" i="58"/>
  <c r="P1600" i="58"/>
  <c r="P1601" i="58"/>
  <c r="P1602" i="58"/>
  <c r="P1603" i="58"/>
  <c r="P1604" i="58"/>
  <c r="P1605" i="58"/>
  <c r="P1606" i="58"/>
  <c r="P1607" i="58"/>
  <c r="P1608" i="58"/>
  <c r="P1609" i="58"/>
  <c r="P1610" i="58"/>
  <c r="P1611" i="58"/>
  <c r="P1612" i="58"/>
  <c r="P1613" i="58"/>
  <c r="P1614" i="58"/>
  <c r="P1615" i="58"/>
  <c r="P1616" i="58"/>
  <c r="P1617" i="58"/>
  <c r="P1618" i="58"/>
  <c r="P1619" i="58"/>
  <c r="P1620" i="58"/>
  <c r="P1621" i="58"/>
  <c r="P1622" i="58"/>
  <c r="P1623" i="58"/>
  <c r="P1624" i="58"/>
  <c r="P1625" i="58"/>
  <c r="P1626" i="58"/>
  <c r="P1627" i="58"/>
  <c r="P1628" i="58"/>
  <c r="P1629" i="58"/>
  <c r="P1630" i="58"/>
  <c r="P1631" i="58"/>
  <c r="P1632" i="58"/>
  <c r="P1633" i="58"/>
  <c r="P1634" i="58"/>
  <c r="P1635" i="58"/>
  <c r="P1636" i="58"/>
  <c r="P1637" i="58"/>
  <c r="P1638" i="58"/>
  <c r="P1639" i="58"/>
  <c r="P1640" i="58"/>
  <c r="P1641" i="58"/>
  <c r="P1642" i="58"/>
  <c r="P1643" i="58"/>
  <c r="P1644" i="58"/>
  <c r="P1645" i="58"/>
  <c r="P1646" i="58"/>
  <c r="P1647" i="58"/>
  <c r="P1648" i="58"/>
  <c r="P1649" i="58"/>
  <c r="P1650" i="58"/>
  <c r="P1651" i="58"/>
  <c r="P1652" i="58"/>
  <c r="P1653" i="58"/>
  <c r="P1654" i="58"/>
  <c r="P1655" i="58"/>
  <c r="P1656" i="58"/>
  <c r="P1657" i="58"/>
  <c r="P1658" i="58"/>
  <c r="P1659" i="58"/>
  <c r="P1660" i="58"/>
  <c r="P1661" i="58"/>
  <c r="P1662" i="58"/>
  <c r="P1663" i="58"/>
  <c r="P1664" i="58"/>
  <c r="P1665" i="58"/>
  <c r="P1666" i="58"/>
  <c r="P1667" i="58"/>
  <c r="P1668" i="58"/>
  <c r="P1669" i="58"/>
  <c r="P1670" i="58"/>
  <c r="P1671" i="58"/>
  <c r="P1672" i="58"/>
  <c r="P1673" i="58"/>
  <c r="P1674" i="58"/>
  <c r="P1675" i="58"/>
  <c r="P1676" i="58"/>
  <c r="P1677" i="58"/>
  <c r="P1678" i="58"/>
  <c r="P1679" i="58"/>
  <c r="P1680" i="58"/>
  <c r="P1681" i="58"/>
  <c r="Q1023" i="58"/>
  <c r="Q1024" i="58"/>
  <c r="Q1025" i="58"/>
  <c r="Q1026" i="58"/>
  <c r="Q1027" i="58"/>
  <c r="Q1028" i="58"/>
  <c r="Q1029" i="58"/>
  <c r="Q1030" i="58"/>
  <c r="Q1031" i="58"/>
  <c r="Q1032" i="58"/>
  <c r="Q1033" i="58"/>
  <c r="Q1034" i="58"/>
  <c r="Q1035" i="58"/>
  <c r="Q1036" i="58"/>
  <c r="Q1037" i="58"/>
  <c r="Q1038" i="58"/>
  <c r="Q1039" i="58"/>
  <c r="Q1040" i="58"/>
  <c r="Q1041" i="58"/>
  <c r="Q1042" i="58"/>
  <c r="Q1043" i="58"/>
  <c r="Q1044" i="58"/>
  <c r="Q1045" i="58"/>
  <c r="Q1046" i="58"/>
  <c r="Q1047" i="58"/>
  <c r="Q1048" i="58"/>
  <c r="Q1049" i="58"/>
  <c r="Q1050" i="58"/>
  <c r="Q1051" i="58"/>
  <c r="Q1052" i="58"/>
  <c r="Q1053" i="58"/>
  <c r="Q1054" i="58"/>
  <c r="Q1055" i="58"/>
  <c r="Q1056" i="58"/>
  <c r="Q1057" i="58"/>
  <c r="Q1058" i="58"/>
  <c r="Q1059" i="58"/>
  <c r="Q1060" i="58"/>
  <c r="Q1061" i="58"/>
  <c r="Q1062" i="58"/>
  <c r="Q1063" i="58"/>
  <c r="Q1064" i="58"/>
  <c r="Q1065" i="58"/>
  <c r="Q1066" i="58"/>
  <c r="Q1067" i="58"/>
  <c r="Q1068" i="58"/>
  <c r="Q1069" i="58"/>
  <c r="Q1070" i="58"/>
  <c r="Q1071" i="58"/>
  <c r="Q1072" i="58"/>
  <c r="Q1073" i="58"/>
  <c r="Q1074" i="58"/>
  <c r="Q1081" i="58"/>
  <c r="Q1082" i="58"/>
  <c r="Q1083" i="58"/>
  <c r="Q1084" i="58"/>
  <c r="Q1085" i="58"/>
  <c r="Q1086" i="58"/>
  <c r="Q1087" i="58"/>
  <c r="Q1088" i="58"/>
  <c r="Q1089" i="58"/>
  <c r="Q1090" i="58"/>
  <c r="Q1091" i="58"/>
  <c r="Q1092" i="58"/>
  <c r="Q1093" i="58"/>
  <c r="Q1094" i="58"/>
  <c r="Q1095" i="58"/>
  <c r="Q1096" i="58"/>
  <c r="Q1097" i="58"/>
  <c r="Q1098" i="58"/>
  <c r="Q1099" i="58"/>
  <c r="Q1100" i="58"/>
  <c r="Q1101" i="58"/>
  <c r="Q1102" i="58"/>
  <c r="Q1103" i="58"/>
  <c r="Q1104" i="58"/>
  <c r="Q1105" i="58"/>
  <c r="Q1106" i="58"/>
  <c r="Q1107" i="58"/>
  <c r="Q1108" i="58"/>
  <c r="Q1109" i="58"/>
  <c r="Q1110" i="58"/>
  <c r="Q1111" i="58"/>
  <c r="Q1112" i="58"/>
  <c r="Q1113" i="58"/>
  <c r="Q1114" i="58"/>
  <c r="Q1115" i="58"/>
  <c r="Q1116" i="58"/>
  <c r="Q1117" i="58"/>
  <c r="Q1118" i="58"/>
  <c r="Q1119" i="58"/>
  <c r="Q1120" i="58"/>
  <c r="Q1121" i="58"/>
  <c r="Q1122" i="58"/>
  <c r="Q1123" i="58"/>
  <c r="Q1124" i="58"/>
  <c r="Q1125" i="58"/>
  <c r="Q1126" i="58"/>
  <c r="Q1127" i="58"/>
  <c r="Q1128" i="58"/>
  <c r="Q1129" i="58"/>
  <c r="Q1130" i="58"/>
  <c r="Q1131" i="58"/>
  <c r="Q1132" i="58"/>
  <c r="Q1133" i="58"/>
  <c r="Q1134" i="58"/>
  <c r="Q1135" i="58"/>
  <c r="Q1136" i="58"/>
  <c r="Q1137" i="58"/>
  <c r="Q1138" i="58"/>
  <c r="Q1139" i="58"/>
  <c r="Q1140" i="58"/>
  <c r="Q1141" i="58"/>
  <c r="Q1142" i="58"/>
  <c r="Q1143" i="58"/>
  <c r="Q1144" i="58"/>
  <c r="Q1145" i="58"/>
  <c r="Q1146" i="58"/>
  <c r="Q1147" i="58"/>
  <c r="Q1148" i="58"/>
  <c r="Q1149" i="58"/>
  <c r="Q1150" i="58"/>
  <c r="Q1151" i="58"/>
  <c r="Q1152" i="58"/>
  <c r="Q1153" i="58"/>
  <c r="Q1154" i="58"/>
  <c r="Q1155" i="58"/>
  <c r="Q1156" i="58"/>
  <c r="Q1157" i="58"/>
  <c r="Q1182" i="58"/>
  <c r="Q1183" i="58"/>
  <c r="Q1184" i="58"/>
  <c r="Q1185" i="58"/>
  <c r="Q1186" i="58"/>
  <c r="Q1187" i="58"/>
  <c r="Q1188" i="58"/>
  <c r="Q1189" i="58"/>
  <c r="Q1190" i="58"/>
  <c r="Q1191" i="58"/>
  <c r="Q1192" i="58"/>
  <c r="Q1193" i="58"/>
  <c r="Q1194" i="58"/>
  <c r="Q1195" i="58"/>
  <c r="Q1196" i="58"/>
  <c r="Q1197" i="58"/>
  <c r="Q1198" i="58"/>
  <c r="Q1199" i="58"/>
  <c r="Q1200" i="58"/>
  <c r="Q1201" i="58"/>
  <c r="Q1202" i="58"/>
  <c r="Q1203" i="58"/>
  <c r="Q1204" i="58"/>
  <c r="Q1205" i="58"/>
  <c r="Q1206" i="58"/>
  <c r="Q1207" i="58"/>
  <c r="Q1208" i="58"/>
  <c r="Q1209" i="58"/>
  <c r="Q1210" i="58"/>
  <c r="Q1211" i="58"/>
  <c r="Q1212" i="58"/>
  <c r="Q1213" i="58"/>
  <c r="Q1214" i="58"/>
  <c r="Q1215" i="58"/>
  <c r="Q1216" i="58"/>
  <c r="Q1217" i="58"/>
  <c r="Q1218" i="58"/>
  <c r="Q1219" i="58"/>
  <c r="Q1220" i="58"/>
  <c r="Q1221" i="58"/>
  <c r="Q1222" i="58"/>
  <c r="Q1223" i="58"/>
  <c r="Q1224" i="58"/>
  <c r="Q1225" i="58"/>
  <c r="Q1226" i="58"/>
  <c r="Q1240" i="58"/>
  <c r="Q1241" i="58"/>
  <c r="Q1242" i="58"/>
  <c r="Q1243" i="58"/>
  <c r="Q1244" i="58"/>
  <c r="Q1245" i="58"/>
  <c r="Q1246" i="58"/>
  <c r="Q1247" i="58"/>
  <c r="Q1248" i="58"/>
  <c r="Q1249" i="58"/>
  <c r="Q1250" i="58"/>
  <c r="Q1251" i="58"/>
  <c r="Q1252" i="58"/>
  <c r="Q1253" i="58"/>
  <c r="Q1254" i="58"/>
  <c r="Q1255" i="58"/>
  <c r="Q1256" i="58"/>
  <c r="Q1257" i="58"/>
  <c r="Q1258" i="58"/>
  <c r="Q1259" i="58"/>
  <c r="Q1260" i="58"/>
  <c r="Q1261" i="58"/>
  <c r="Q1262" i="58"/>
  <c r="Q1263" i="58"/>
  <c r="Q1264" i="58"/>
  <c r="Q1265" i="58"/>
  <c r="Q1266" i="58"/>
  <c r="Q1267" i="58"/>
  <c r="Q1268" i="58"/>
  <c r="Q1269" i="58"/>
  <c r="Q1270" i="58"/>
  <c r="Q1271" i="58"/>
  <c r="Q1272" i="58"/>
  <c r="Q1273" i="58"/>
  <c r="Q1274" i="58"/>
  <c r="Q1275" i="58"/>
  <c r="Q1276" i="58"/>
  <c r="Q1277" i="58"/>
  <c r="Q1278" i="58"/>
  <c r="Q1279" i="58"/>
  <c r="Q1280" i="58"/>
  <c r="Q1281" i="58"/>
  <c r="Q1282" i="58"/>
  <c r="Q1283" i="58"/>
  <c r="Q1284" i="58"/>
  <c r="Q1285" i="58"/>
  <c r="Q1286" i="58"/>
  <c r="Q1287" i="58"/>
  <c r="Q1288" i="58"/>
  <c r="Q1289" i="58"/>
  <c r="Q1290" i="58"/>
  <c r="Q1291" i="58"/>
  <c r="Q1292" i="58"/>
  <c r="Q1293" i="58"/>
  <c r="Q1294" i="58"/>
  <c r="Q1295" i="58"/>
  <c r="Q1296" i="58"/>
  <c r="Q1297" i="58"/>
  <c r="Q1298" i="58"/>
  <c r="Q1299" i="58"/>
  <c r="Q1300" i="58"/>
  <c r="Q1301" i="58"/>
  <c r="Q1302" i="58"/>
  <c r="Q1303" i="58"/>
  <c r="Q1304" i="58"/>
  <c r="Q1305" i="58"/>
  <c r="Q1306" i="58"/>
  <c r="Q1307" i="58"/>
  <c r="Q1308" i="58"/>
  <c r="Q1309" i="58"/>
  <c r="Q1310" i="58"/>
  <c r="Q1311" i="58"/>
  <c r="Q1312" i="58"/>
  <c r="Q1313" i="58"/>
  <c r="Q1314" i="58"/>
  <c r="Q1326" i="58"/>
  <c r="Q1327" i="58"/>
  <c r="Q1328" i="58"/>
  <c r="Q1329" i="58"/>
  <c r="Q1330" i="58"/>
  <c r="Q1331" i="58"/>
  <c r="Q1332" i="58"/>
  <c r="Q1333" i="58"/>
  <c r="Q1334" i="58"/>
  <c r="Q1335" i="58"/>
  <c r="Q1336" i="58"/>
  <c r="Q1337" i="58"/>
  <c r="Q1338" i="58"/>
  <c r="Q1339" i="58"/>
  <c r="Q1340" i="58"/>
  <c r="Q1341" i="58"/>
  <c r="Q1342" i="58"/>
  <c r="Q1343" i="58"/>
  <c r="Q1344" i="58"/>
  <c r="Q1345" i="58"/>
  <c r="Q1346" i="58"/>
  <c r="Q1347" i="58"/>
  <c r="Q1348" i="58"/>
  <c r="Q1349" i="58"/>
  <c r="Q1350" i="58"/>
  <c r="Q1351" i="58"/>
  <c r="Q1352" i="58"/>
  <c r="Q1353" i="58"/>
  <c r="Q1354" i="58"/>
  <c r="Q1355" i="58"/>
  <c r="Q1356" i="58"/>
  <c r="Q1357" i="58"/>
  <c r="Q1358" i="58"/>
  <c r="Q1359" i="58"/>
  <c r="Q1360" i="58"/>
  <c r="Q1361" i="58"/>
  <c r="Q1362" i="58"/>
  <c r="Q1363" i="58"/>
  <c r="Q1364" i="58"/>
  <c r="Q1365" i="58"/>
  <c r="Q1366" i="58"/>
  <c r="Q1367" i="58"/>
  <c r="Q1368" i="58"/>
  <c r="Q1369" i="58"/>
  <c r="Q1370" i="58"/>
  <c r="Q1371" i="58"/>
  <c r="Q1372" i="58"/>
  <c r="Q1373" i="58"/>
  <c r="Q1374" i="58"/>
  <c r="Q1375" i="58"/>
  <c r="Q1376" i="58"/>
  <c r="Q1377" i="58"/>
  <c r="Q1379" i="58"/>
  <c r="Q1380" i="58"/>
  <c r="Q1381" i="58"/>
  <c r="Q1382" i="58"/>
  <c r="Q1383" i="58"/>
  <c r="Q1384" i="58"/>
  <c r="Q1385" i="58"/>
  <c r="Q1386" i="58"/>
  <c r="Q1387" i="58"/>
  <c r="Q1388" i="58"/>
  <c r="Q1389" i="58"/>
  <c r="Q1390" i="58"/>
  <c r="Q1391" i="58"/>
  <c r="Q1392" i="58"/>
  <c r="Q1393" i="58"/>
  <c r="Q1394" i="58"/>
  <c r="Q1395" i="58"/>
  <c r="Q1396" i="58"/>
  <c r="Q1397" i="58"/>
  <c r="Q1398" i="58"/>
  <c r="Q1399" i="58"/>
  <c r="Q1400" i="58"/>
  <c r="Q1401" i="58"/>
  <c r="Q1402" i="58"/>
  <c r="Q1403" i="58"/>
  <c r="Q1404" i="58"/>
  <c r="Q1405" i="58"/>
  <c r="Q1406" i="58"/>
  <c r="Q1407" i="58"/>
  <c r="Q1408" i="58"/>
  <c r="Q1409" i="58"/>
  <c r="Q1436" i="58"/>
  <c r="Q1437" i="58"/>
  <c r="Q1438" i="58"/>
  <c r="Q1439" i="58"/>
  <c r="Q1440" i="58"/>
  <c r="Q1441" i="58"/>
  <c r="Q1442" i="58"/>
  <c r="Q1443" i="58"/>
  <c r="Q1444" i="58"/>
  <c r="Q1445" i="58"/>
  <c r="Q1446" i="58"/>
  <c r="Q1447" i="58"/>
  <c r="Q1448" i="58"/>
  <c r="Q1449" i="58"/>
  <c r="Q1450" i="58"/>
  <c r="Q1451" i="58"/>
  <c r="Q1452" i="58"/>
  <c r="Q1453" i="58"/>
  <c r="Q1454" i="58"/>
  <c r="Q1455" i="58"/>
  <c r="Q1456" i="58"/>
  <c r="Q1457" i="58"/>
  <c r="Q1458" i="58"/>
  <c r="Q1459" i="58"/>
  <c r="Q1460" i="58"/>
  <c r="Q1461" i="58"/>
  <c r="Q1462" i="58"/>
  <c r="Q1463" i="58"/>
  <c r="Q1464" i="58"/>
  <c r="Q1465" i="58"/>
  <c r="Q1466" i="58"/>
  <c r="Q1467" i="58"/>
  <c r="Q1468" i="58"/>
  <c r="Q1469" i="58"/>
  <c r="Q1470" i="58"/>
  <c r="Q1471" i="58"/>
  <c r="Q1472" i="58"/>
  <c r="Q1473" i="58"/>
  <c r="Q1474" i="58"/>
  <c r="Q1475" i="58"/>
  <c r="Q1476" i="58"/>
  <c r="Q1477" i="58"/>
  <c r="Q1478" i="58"/>
  <c r="Q1479" i="58"/>
  <c r="Q1480" i="58"/>
  <c r="Q1481" i="58"/>
  <c r="Q1482" i="58"/>
  <c r="Q1483" i="58"/>
  <c r="Q1484" i="58"/>
  <c r="Q1486" i="58"/>
  <c r="Q1487" i="58"/>
  <c r="Q1488" i="58"/>
  <c r="Q1489" i="58"/>
  <c r="Q1490" i="58"/>
  <c r="Q1491" i="58"/>
  <c r="Q1492" i="58"/>
  <c r="Q1493" i="58"/>
  <c r="Q1494" i="58"/>
  <c r="Q1495" i="58"/>
  <c r="Q1496" i="58"/>
  <c r="Q1497" i="58"/>
  <c r="Q1498" i="58"/>
  <c r="Q1499" i="58"/>
  <c r="Q1500" i="58"/>
  <c r="Q1501" i="58"/>
  <c r="Q1502" i="58"/>
  <c r="Q1503" i="58"/>
  <c r="Q1504" i="58"/>
  <c r="Q1505" i="58"/>
  <c r="Q1506" i="58"/>
  <c r="Q1507" i="58"/>
  <c r="Q1508" i="58"/>
  <c r="Q1509" i="58"/>
  <c r="Q1510" i="58"/>
  <c r="Q1511" i="58"/>
  <c r="Q1512" i="58"/>
  <c r="Q1513" i="58"/>
  <c r="Q1514" i="58"/>
  <c r="Q1515" i="58"/>
  <c r="Q1516" i="58"/>
  <c r="Q1517" i="58"/>
  <c r="Q1518" i="58"/>
  <c r="Q1519" i="58"/>
  <c r="Q1520" i="58"/>
  <c r="Q1521" i="58"/>
  <c r="Q1522" i="58"/>
  <c r="Q1523" i="58"/>
  <c r="Q1524" i="58"/>
  <c r="Q1525" i="58"/>
  <c r="Q1526" i="58"/>
  <c r="Q1527" i="58"/>
  <c r="Q1528" i="58"/>
  <c r="Q1529" i="58"/>
  <c r="Q1530" i="58"/>
  <c r="Q1531" i="58"/>
  <c r="Q1532" i="58"/>
  <c r="Q1533" i="58"/>
  <c r="Q1534" i="58"/>
  <c r="Q1535" i="58"/>
  <c r="Q1536" i="58"/>
  <c r="Q1537" i="58"/>
  <c r="Q1538" i="58"/>
  <c r="Q1539" i="58"/>
  <c r="Q1540" i="58"/>
  <c r="Q1541" i="58"/>
  <c r="Q1542" i="58"/>
  <c r="Q1543" i="58"/>
  <c r="Q1544" i="58"/>
  <c r="Q1545" i="58"/>
  <c r="Q1546" i="58"/>
  <c r="Q1547" i="58"/>
  <c r="Q1548" i="58"/>
  <c r="Q1549" i="58"/>
  <c r="Q1550" i="58"/>
  <c r="Q1551" i="58"/>
  <c r="Q1552" i="58"/>
  <c r="Q1553" i="58"/>
  <c r="Q1554" i="58"/>
  <c r="Q1555" i="58"/>
  <c r="Q1556" i="58"/>
  <c r="Q1557" i="58"/>
  <c r="Q1558" i="58"/>
  <c r="Q1559" i="58"/>
  <c r="Q1560" i="58"/>
  <c r="Q1561" i="58"/>
  <c r="Q1562" i="58"/>
  <c r="Q1563" i="58"/>
  <c r="Q1564" i="58"/>
  <c r="Q1571" i="58"/>
  <c r="Q1572" i="58"/>
  <c r="Q1573" i="58"/>
  <c r="Q1574" i="58"/>
  <c r="Q1575" i="58"/>
  <c r="Q1576" i="58"/>
  <c r="Q1577" i="58"/>
  <c r="Q1578" i="58"/>
  <c r="Q1579" i="58"/>
  <c r="Q1580" i="58"/>
  <c r="Q1581" i="58"/>
  <c r="Q1582" i="58"/>
  <c r="Q1583" i="58"/>
  <c r="Q1584" i="58"/>
  <c r="Q1585" i="58"/>
  <c r="Q1586" i="58"/>
  <c r="Q1587" i="58"/>
  <c r="Q1588" i="58"/>
  <c r="Q1589" i="58"/>
  <c r="Q1590" i="58"/>
  <c r="Q1591" i="58"/>
  <c r="Q1592" i="58"/>
  <c r="Q1593" i="58"/>
  <c r="Q1594" i="58"/>
  <c r="Q1595" i="58"/>
  <c r="Q1596" i="58"/>
  <c r="Q1597" i="58"/>
  <c r="Q1598" i="58"/>
  <c r="Q1599" i="58"/>
  <c r="Q1600" i="58"/>
  <c r="Q1601" i="58"/>
  <c r="Q1602" i="58"/>
  <c r="Q1603" i="58"/>
  <c r="Q1604" i="58"/>
  <c r="Q1605" i="58"/>
  <c r="Q1606" i="58"/>
  <c r="Q1607" i="58"/>
  <c r="Q1608" i="58"/>
  <c r="Q1609" i="58"/>
  <c r="Q1610" i="58"/>
  <c r="Q1611" i="58"/>
  <c r="Q1612" i="58"/>
  <c r="Q1613" i="58"/>
  <c r="Q1614" i="58"/>
  <c r="Q1615" i="58"/>
  <c r="Q1616" i="58"/>
  <c r="Q1617" i="58"/>
  <c r="Q1618" i="58"/>
  <c r="Q1619" i="58"/>
  <c r="Q1620" i="58"/>
  <c r="Q1621" i="58"/>
  <c r="Q1622" i="58"/>
  <c r="Q1623" i="58"/>
  <c r="Q1624" i="58"/>
  <c r="Q1625" i="58"/>
  <c r="Q1626" i="58"/>
  <c r="Q1627" i="58"/>
  <c r="Q1628" i="58"/>
  <c r="Q1629" i="58"/>
  <c r="Q1630" i="58"/>
  <c r="Q1631" i="58"/>
  <c r="Q1632" i="58"/>
  <c r="Q1633" i="58"/>
  <c r="Q1634" i="58"/>
  <c r="Q1635" i="58"/>
  <c r="Q1636" i="58"/>
  <c r="Q1637" i="58"/>
  <c r="Q1638" i="58"/>
  <c r="Q1639" i="58"/>
  <c r="Q1640" i="58"/>
  <c r="Q1641" i="58"/>
  <c r="Q1642" i="58"/>
  <c r="Q1643" i="58"/>
  <c r="Q1644" i="58"/>
  <c r="Q1645" i="58"/>
  <c r="Q1646" i="58"/>
  <c r="Q1647" i="58"/>
  <c r="Q1648" i="58"/>
  <c r="Q1649" i="58"/>
  <c r="Q1650" i="58"/>
  <c r="Q1651" i="58"/>
  <c r="Q1652" i="58"/>
  <c r="Q1653" i="58"/>
  <c r="Q1654" i="58"/>
  <c r="Q1655" i="58"/>
  <c r="Q1656" i="58"/>
  <c r="Q1657" i="58"/>
  <c r="Q1658" i="58"/>
  <c r="Q1659" i="58"/>
  <c r="Q1660" i="58"/>
  <c r="Q1661" i="58"/>
  <c r="Q1662" i="58"/>
  <c r="Q1663" i="58"/>
  <c r="Q1664" i="58"/>
  <c r="Q1665" i="58"/>
  <c r="Q1666" i="58"/>
  <c r="Q1667" i="58"/>
  <c r="Q1668" i="58"/>
  <c r="Q1669" i="58"/>
  <c r="Q1670" i="58"/>
  <c r="Q1671" i="58"/>
  <c r="Q1672" i="58"/>
  <c r="Q1673" i="58"/>
  <c r="Q1674" i="58"/>
  <c r="Q1675" i="58"/>
  <c r="Q1676" i="58"/>
  <c r="Q1677" i="58"/>
  <c r="Q1678" i="58"/>
  <c r="Q1679" i="58"/>
  <c r="Q1680" i="58"/>
  <c r="Q1681" i="58"/>
  <c r="R1023" i="58"/>
  <c r="T1023" i="58" s="1"/>
  <c r="V1023" i="58" s="1"/>
  <c r="R1024" i="58"/>
  <c r="T1024" i="58" s="1"/>
  <c r="V1024" i="58" s="1"/>
  <c r="R1025" i="58"/>
  <c r="T1025" i="58" s="1"/>
  <c r="V1025" i="58" s="1"/>
  <c r="R1026" i="58"/>
  <c r="T1026" i="58" s="1"/>
  <c r="V1026" i="58" s="1"/>
  <c r="R1027" i="58"/>
  <c r="T1027" i="58" s="1"/>
  <c r="V1027" i="58" s="1"/>
  <c r="R1028" i="58"/>
  <c r="T1028" i="58" s="1"/>
  <c r="V1028" i="58" s="1"/>
  <c r="R1029" i="58"/>
  <c r="T1029" i="58" s="1"/>
  <c r="V1029" i="58" s="1"/>
  <c r="R1030" i="58"/>
  <c r="T1030" i="58" s="1"/>
  <c r="V1030" i="58" s="1"/>
  <c r="R1031" i="58"/>
  <c r="T1031" i="58" s="1"/>
  <c r="V1031" i="58" s="1"/>
  <c r="R1032" i="58"/>
  <c r="T1032" i="58" s="1"/>
  <c r="V1032" i="58" s="1"/>
  <c r="R1033" i="58"/>
  <c r="T1033" i="58" s="1"/>
  <c r="V1033" i="58" s="1"/>
  <c r="R1034" i="58"/>
  <c r="T1034" i="58" s="1"/>
  <c r="V1034" i="58" s="1"/>
  <c r="R1035" i="58"/>
  <c r="T1035" i="58" s="1"/>
  <c r="V1035" i="58" s="1"/>
  <c r="R1036" i="58"/>
  <c r="T1036" i="58" s="1"/>
  <c r="V1036" i="58" s="1"/>
  <c r="R1037" i="58"/>
  <c r="T1037" i="58" s="1"/>
  <c r="V1037" i="58" s="1"/>
  <c r="R1038" i="58"/>
  <c r="T1038" i="58" s="1"/>
  <c r="V1038" i="58" s="1"/>
  <c r="R1039" i="58"/>
  <c r="T1039" i="58" s="1"/>
  <c r="V1039" i="58" s="1"/>
  <c r="R1040" i="58"/>
  <c r="T1040" i="58" s="1"/>
  <c r="V1040" i="58" s="1"/>
  <c r="R1041" i="58"/>
  <c r="T1041" i="58" s="1"/>
  <c r="V1041" i="58" s="1"/>
  <c r="R1042" i="58"/>
  <c r="T1042" i="58" s="1"/>
  <c r="V1042" i="58" s="1"/>
  <c r="R1043" i="58"/>
  <c r="T1043" i="58" s="1"/>
  <c r="V1043" i="58" s="1"/>
  <c r="R1044" i="58"/>
  <c r="T1044" i="58" s="1"/>
  <c r="V1044" i="58" s="1"/>
  <c r="R1045" i="58"/>
  <c r="T1045" i="58" s="1"/>
  <c r="V1045" i="58" s="1"/>
  <c r="R1046" i="58"/>
  <c r="T1046" i="58" s="1"/>
  <c r="V1046" i="58" s="1"/>
  <c r="R1047" i="58"/>
  <c r="T1047" i="58" s="1"/>
  <c r="V1047" i="58" s="1"/>
  <c r="R1048" i="58"/>
  <c r="T1048" i="58" s="1"/>
  <c r="V1048" i="58" s="1"/>
  <c r="R1049" i="58"/>
  <c r="T1049" i="58" s="1"/>
  <c r="V1049" i="58" s="1"/>
  <c r="R1050" i="58"/>
  <c r="T1050" i="58" s="1"/>
  <c r="V1050" i="58" s="1"/>
  <c r="R1051" i="58"/>
  <c r="T1051" i="58" s="1"/>
  <c r="V1051" i="58" s="1"/>
  <c r="R1052" i="58"/>
  <c r="T1052" i="58" s="1"/>
  <c r="V1052" i="58" s="1"/>
  <c r="R1053" i="58"/>
  <c r="T1053" i="58" s="1"/>
  <c r="V1053" i="58" s="1"/>
  <c r="R1054" i="58"/>
  <c r="T1054" i="58" s="1"/>
  <c r="V1054" i="58" s="1"/>
  <c r="R1055" i="58"/>
  <c r="T1055" i="58" s="1"/>
  <c r="V1055" i="58" s="1"/>
  <c r="R1056" i="58"/>
  <c r="T1056" i="58" s="1"/>
  <c r="V1056" i="58" s="1"/>
  <c r="R1057" i="58"/>
  <c r="T1057" i="58" s="1"/>
  <c r="V1057" i="58" s="1"/>
  <c r="R1058" i="58"/>
  <c r="T1058" i="58" s="1"/>
  <c r="V1058" i="58" s="1"/>
  <c r="R1059" i="58"/>
  <c r="T1059" i="58" s="1"/>
  <c r="V1059" i="58" s="1"/>
  <c r="R1060" i="58"/>
  <c r="T1060" i="58" s="1"/>
  <c r="V1060" i="58" s="1"/>
  <c r="R1061" i="58"/>
  <c r="T1061" i="58" s="1"/>
  <c r="V1061" i="58" s="1"/>
  <c r="R1062" i="58"/>
  <c r="T1062" i="58" s="1"/>
  <c r="V1062" i="58" s="1"/>
  <c r="R1063" i="58"/>
  <c r="T1063" i="58" s="1"/>
  <c r="V1063" i="58" s="1"/>
  <c r="R1064" i="58"/>
  <c r="T1064" i="58" s="1"/>
  <c r="V1064" i="58" s="1"/>
  <c r="R1065" i="58"/>
  <c r="T1065" i="58" s="1"/>
  <c r="V1065" i="58" s="1"/>
  <c r="R1066" i="58"/>
  <c r="T1066" i="58" s="1"/>
  <c r="V1066" i="58" s="1"/>
  <c r="R1067" i="58"/>
  <c r="T1067" i="58" s="1"/>
  <c r="V1067" i="58" s="1"/>
  <c r="R1068" i="58"/>
  <c r="T1068" i="58" s="1"/>
  <c r="V1068" i="58" s="1"/>
  <c r="R1069" i="58"/>
  <c r="T1069" i="58" s="1"/>
  <c r="V1069" i="58" s="1"/>
  <c r="R1070" i="58"/>
  <c r="T1070" i="58" s="1"/>
  <c r="V1070" i="58" s="1"/>
  <c r="R1071" i="58"/>
  <c r="T1071" i="58" s="1"/>
  <c r="V1071" i="58" s="1"/>
  <c r="R1072" i="58"/>
  <c r="T1072" i="58" s="1"/>
  <c r="V1072" i="58" s="1"/>
  <c r="R1073" i="58"/>
  <c r="T1073" i="58" s="1"/>
  <c r="V1073" i="58" s="1"/>
  <c r="R1074" i="58"/>
  <c r="T1074" i="58" s="1"/>
  <c r="V1074" i="58" s="1"/>
  <c r="R1081" i="58"/>
  <c r="T1081" i="58" s="1"/>
  <c r="V1081" i="58" s="1"/>
  <c r="R1082" i="58"/>
  <c r="T1082" i="58" s="1"/>
  <c r="V1082" i="58" s="1"/>
  <c r="R1083" i="58"/>
  <c r="T1083" i="58" s="1"/>
  <c r="V1083" i="58" s="1"/>
  <c r="R1084" i="58"/>
  <c r="T1084" i="58" s="1"/>
  <c r="V1084" i="58" s="1"/>
  <c r="R1085" i="58"/>
  <c r="T1085" i="58" s="1"/>
  <c r="V1085" i="58" s="1"/>
  <c r="R1086" i="58"/>
  <c r="T1086" i="58" s="1"/>
  <c r="V1086" i="58" s="1"/>
  <c r="R1087" i="58"/>
  <c r="T1087" i="58" s="1"/>
  <c r="V1087" i="58" s="1"/>
  <c r="R1088" i="58"/>
  <c r="T1088" i="58" s="1"/>
  <c r="V1088" i="58" s="1"/>
  <c r="R1089" i="58"/>
  <c r="T1089" i="58" s="1"/>
  <c r="V1089" i="58" s="1"/>
  <c r="R1090" i="58"/>
  <c r="T1090" i="58" s="1"/>
  <c r="V1090" i="58" s="1"/>
  <c r="R1091" i="58"/>
  <c r="T1091" i="58" s="1"/>
  <c r="V1091" i="58" s="1"/>
  <c r="R1092" i="58"/>
  <c r="T1092" i="58" s="1"/>
  <c r="V1092" i="58" s="1"/>
  <c r="R1093" i="58"/>
  <c r="T1093" i="58" s="1"/>
  <c r="V1093" i="58" s="1"/>
  <c r="R1094" i="58"/>
  <c r="T1094" i="58" s="1"/>
  <c r="V1094" i="58" s="1"/>
  <c r="R1095" i="58"/>
  <c r="T1095" i="58" s="1"/>
  <c r="V1095" i="58" s="1"/>
  <c r="R1096" i="58"/>
  <c r="T1096" i="58" s="1"/>
  <c r="V1096" i="58" s="1"/>
  <c r="R1097" i="58"/>
  <c r="T1097" i="58" s="1"/>
  <c r="V1097" i="58" s="1"/>
  <c r="R1098" i="58"/>
  <c r="T1098" i="58" s="1"/>
  <c r="V1098" i="58" s="1"/>
  <c r="R1099" i="58"/>
  <c r="T1099" i="58" s="1"/>
  <c r="V1099" i="58" s="1"/>
  <c r="R1100" i="58"/>
  <c r="T1100" i="58" s="1"/>
  <c r="V1100" i="58" s="1"/>
  <c r="R1101" i="58"/>
  <c r="T1101" i="58" s="1"/>
  <c r="V1101" i="58" s="1"/>
  <c r="R1102" i="58"/>
  <c r="T1102" i="58" s="1"/>
  <c r="V1102" i="58" s="1"/>
  <c r="R1103" i="58"/>
  <c r="T1103" i="58" s="1"/>
  <c r="V1103" i="58" s="1"/>
  <c r="R1104" i="58"/>
  <c r="T1104" i="58" s="1"/>
  <c r="V1104" i="58" s="1"/>
  <c r="R1105" i="58"/>
  <c r="T1105" i="58" s="1"/>
  <c r="V1105" i="58" s="1"/>
  <c r="R1106" i="58"/>
  <c r="T1106" i="58" s="1"/>
  <c r="V1106" i="58" s="1"/>
  <c r="R1107" i="58"/>
  <c r="T1107" i="58" s="1"/>
  <c r="V1107" i="58" s="1"/>
  <c r="R1108" i="58"/>
  <c r="T1108" i="58" s="1"/>
  <c r="V1108" i="58" s="1"/>
  <c r="R1109" i="58"/>
  <c r="T1109" i="58" s="1"/>
  <c r="V1109" i="58" s="1"/>
  <c r="R1110" i="58"/>
  <c r="T1110" i="58" s="1"/>
  <c r="V1110" i="58" s="1"/>
  <c r="R1111" i="58"/>
  <c r="T1111" i="58" s="1"/>
  <c r="V1111" i="58" s="1"/>
  <c r="R1112" i="58"/>
  <c r="T1112" i="58" s="1"/>
  <c r="V1112" i="58" s="1"/>
  <c r="R1113" i="58"/>
  <c r="T1113" i="58" s="1"/>
  <c r="V1113" i="58" s="1"/>
  <c r="R1114" i="58"/>
  <c r="T1114" i="58" s="1"/>
  <c r="V1114" i="58" s="1"/>
  <c r="R1115" i="58"/>
  <c r="T1115" i="58" s="1"/>
  <c r="V1115" i="58" s="1"/>
  <c r="R1116" i="58"/>
  <c r="T1116" i="58" s="1"/>
  <c r="V1116" i="58" s="1"/>
  <c r="R1117" i="58"/>
  <c r="T1117" i="58" s="1"/>
  <c r="V1117" i="58" s="1"/>
  <c r="R1118" i="58"/>
  <c r="T1118" i="58" s="1"/>
  <c r="V1118" i="58" s="1"/>
  <c r="R1119" i="58"/>
  <c r="T1119" i="58" s="1"/>
  <c r="V1119" i="58" s="1"/>
  <c r="R1120" i="58"/>
  <c r="T1120" i="58" s="1"/>
  <c r="V1120" i="58" s="1"/>
  <c r="R1121" i="58"/>
  <c r="T1121" i="58" s="1"/>
  <c r="V1121" i="58" s="1"/>
  <c r="R1122" i="58"/>
  <c r="T1122" i="58" s="1"/>
  <c r="V1122" i="58" s="1"/>
  <c r="R1123" i="58"/>
  <c r="T1123" i="58" s="1"/>
  <c r="V1123" i="58" s="1"/>
  <c r="R1124" i="58"/>
  <c r="T1124" i="58" s="1"/>
  <c r="V1124" i="58" s="1"/>
  <c r="R1125" i="58"/>
  <c r="T1125" i="58" s="1"/>
  <c r="V1125" i="58" s="1"/>
  <c r="R1126" i="58"/>
  <c r="T1126" i="58" s="1"/>
  <c r="V1126" i="58" s="1"/>
  <c r="R1127" i="58"/>
  <c r="T1127" i="58" s="1"/>
  <c r="V1127" i="58" s="1"/>
  <c r="R1128" i="58"/>
  <c r="T1128" i="58" s="1"/>
  <c r="V1128" i="58" s="1"/>
  <c r="R1129" i="58"/>
  <c r="T1129" i="58" s="1"/>
  <c r="V1129" i="58" s="1"/>
  <c r="R1130" i="58"/>
  <c r="T1130" i="58" s="1"/>
  <c r="V1130" i="58" s="1"/>
  <c r="R1131" i="58"/>
  <c r="T1131" i="58" s="1"/>
  <c r="V1131" i="58" s="1"/>
  <c r="R1132" i="58"/>
  <c r="T1132" i="58" s="1"/>
  <c r="V1132" i="58" s="1"/>
  <c r="R1133" i="58"/>
  <c r="T1133" i="58" s="1"/>
  <c r="V1133" i="58" s="1"/>
  <c r="R1134" i="58"/>
  <c r="T1134" i="58" s="1"/>
  <c r="V1134" i="58" s="1"/>
  <c r="R1135" i="58"/>
  <c r="T1135" i="58" s="1"/>
  <c r="V1135" i="58" s="1"/>
  <c r="R1136" i="58"/>
  <c r="T1136" i="58" s="1"/>
  <c r="V1136" i="58" s="1"/>
  <c r="R1137" i="58"/>
  <c r="T1137" i="58" s="1"/>
  <c r="V1137" i="58" s="1"/>
  <c r="R1138" i="58"/>
  <c r="T1138" i="58" s="1"/>
  <c r="V1138" i="58" s="1"/>
  <c r="R1139" i="58"/>
  <c r="T1139" i="58" s="1"/>
  <c r="V1139" i="58" s="1"/>
  <c r="R1140" i="58"/>
  <c r="T1140" i="58" s="1"/>
  <c r="V1140" i="58" s="1"/>
  <c r="R1141" i="58"/>
  <c r="T1141" i="58" s="1"/>
  <c r="V1141" i="58" s="1"/>
  <c r="R1142" i="58"/>
  <c r="T1142" i="58" s="1"/>
  <c r="V1142" i="58" s="1"/>
  <c r="R1143" i="58"/>
  <c r="T1143" i="58" s="1"/>
  <c r="V1143" i="58" s="1"/>
  <c r="R1144" i="58"/>
  <c r="T1144" i="58" s="1"/>
  <c r="V1144" i="58" s="1"/>
  <c r="R1145" i="58"/>
  <c r="T1145" i="58" s="1"/>
  <c r="V1145" i="58" s="1"/>
  <c r="R1146" i="58"/>
  <c r="T1146" i="58" s="1"/>
  <c r="V1146" i="58" s="1"/>
  <c r="R1147" i="58"/>
  <c r="T1147" i="58" s="1"/>
  <c r="V1147" i="58" s="1"/>
  <c r="R1148" i="58"/>
  <c r="T1148" i="58" s="1"/>
  <c r="V1148" i="58" s="1"/>
  <c r="R1149" i="58"/>
  <c r="T1149" i="58" s="1"/>
  <c r="V1149" i="58" s="1"/>
  <c r="R1150" i="58"/>
  <c r="T1150" i="58" s="1"/>
  <c r="V1150" i="58" s="1"/>
  <c r="R1151" i="58"/>
  <c r="T1151" i="58" s="1"/>
  <c r="V1151" i="58" s="1"/>
  <c r="R1152" i="58"/>
  <c r="T1152" i="58" s="1"/>
  <c r="V1152" i="58" s="1"/>
  <c r="R1153" i="58"/>
  <c r="T1153" i="58" s="1"/>
  <c r="V1153" i="58" s="1"/>
  <c r="R1154" i="58"/>
  <c r="T1154" i="58" s="1"/>
  <c r="V1154" i="58" s="1"/>
  <c r="R1155" i="58"/>
  <c r="T1155" i="58" s="1"/>
  <c r="V1155" i="58" s="1"/>
  <c r="R1156" i="58"/>
  <c r="T1156" i="58" s="1"/>
  <c r="V1156" i="58" s="1"/>
  <c r="R1157" i="58"/>
  <c r="T1157" i="58" s="1"/>
  <c r="V1157" i="58" s="1"/>
  <c r="R1182" i="58"/>
  <c r="T1182" i="58" s="1"/>
  <c r="V1182" i="58" s="1"/>
  <c r="R1183" i="58"/>
  <c r="T1183" i="58" s="1"/>
  <c r="V1183" i="58" s="1"/>
  <c r="R1184" i="58"/>
  <c r="T1184" i="58" s="1"/>
  <c r="V1184" i="58" s="1"/>
  <c r="R1185" i="58"/>
  <c r="T1185" i="58" s="1"/>
  <c r="V1185" i="58" s="1"/>
  <c r="R1186" i="58"/>
  <c r="T1186" i="58" s="1"/>
  <c r="V1186" i="58" s="1"/>
  <c r="R1187" i="58"/>
  <c r="T1187" i="58" s="1"/>
  <c r="V1187" i="58" s="1"/>
  <c r="R1188" i="58"/>
  <c r="T1188" i="58" s="1"/>
  <c r="V1188" i="58" s="1"/>
  <c r="R1189" i="58"/>
  <c r="T1189" i="58" s="1"/>
  <c r="V1189" i="58" s="1"/>
  <c r="R1190" i="58"/>
  <c r="T1190" i="58" s="1"/>
  <c r="V1190" i="58" s="1"/>
  <c r="R1191" i="58"/>
  <c r="T1191" i="58" s="1"/>
  <c r="V1191" i="58" s="1"/>
  <c r="R1192" i="58"/>
  <c r="T1192" i="58" s="1"/>
  <c r="V1192" i="58" s="1"/>
  <c r="R1193" i="58"/>
  <c r="T1193" i="58" s="1"/>
  <c r="V1193" i="58" s="1"/>
  <c r="R1194" i="58"/>
  <c r="T1194" i="58" s="1"/>
  <c r="V1194" i="58" s="1"/>
  <c r="R1195" i="58"/>
  <c r="T1195" i="58" s="1"/>
  <c r="V1195" i="58" s="1"/>
  <c r="R1196" i="58"/>
  <c r="T1196" i="58" s="1"/>
  <c r="V1196" i="58" s="1"/>
  <c r="R1197" i="58"/>
  <c r="T1197" i="58" s="1"/>
  <c r="V1197" i="58" s="1"/>
  <c r="R1198" i="58"/>
  <c r="T1198" i="58" s="1"/>
  <c r="V1198" i="58" s="1"/>
  <c r="R1199" i="58"/>
  <c r="T1199" i="58" s="1"/>
  <c r="V1199" i="58" s="1"/>
  <c r="R1200" i="58"/>
  <c r="T1200" i="58" s="1"/>
  <c r="V1200" i="58" s="1"/>
  <c r="R1201" i="58"/>
  <c r="T1201" i="58" s="1"/>
  <c r="V1201" i="58" s="1"/>
  <c r="R1202" i="58"/>
  <c r="T1202" i="58" s="1"/>
  <c r="V1202" i="58" s="1"/>
  <c r="R1203" i="58"/>
  <c r="T1203" i="58" s="1"/>
  <c r="V1203" i="58" s="1"/>
  <c r="R1204" i="58"/>
  <c r="T1204" i="58" s="1"/>
  <c r="V1204" i="58" s="1"/>
  <c r="R1205" i="58"/>
  <c r="T1205" i="58" s="1"/>
  <c r="V1205" i="58" s="1"/>
  <c r="R1206" i="58"/>
  <c r="T1206" i="58" s="1"/>
  <c r="V1206" i="58" s="1"/>
  <c r="R1207" i="58"/>
  <c r="T1207" i="58" s="1"/>
  <c r="V1207" i="58" s="1"/>
  <c r="R1208" i="58"/>
  <c r="T1208" i="58" s="1"/>
  <c r="V1208" i="58" s="1"/>
  <c r="R1209" i="58"/>
  <c r="T1209" i="58" s="1"/>
  <c r="V1209" i="58" s="1"/>
  <c r="R1210" i="58"/>
  <c r="T1210" i="58" s="1"/>
  <c r="V1210" i="58" s="1"/>
  <c r="R1211" i="58"/>
  <c r="T1211" i="58" s="1"/>
  <c r="V1211" i="58" s="1"/>
  <c r="R1212" i="58"/>
  <c r="T1212" i="58" s="1"/>
  <c r="V1212" i="58" s="1"/>
  <c r="R1213" i="58"/>
  <c r="T1213" i="58" s="1"/>
  <c r="V1213" i="58" s="1"/>
  <c r="R1214" i="58"/>
  <c r="T1214" i="58" s="1"/>
  <c r="V1214" i="58" s="1"/>
  <c r="R1215" i="58"/>
  <c r="T1215" i="58" s="1"/>
  <c r="V1215" i="58" s="1"/>
  <c r="R1216" i="58"/>
  <c r="T1216" i="58" s="1"/>
  <c r="V1216" i="58" s="1"/>
  <c r="R1217" i="58"/>
  <c r="T1217" i="58" s="1"/>
  <c r="V1217" i="58" s="1"/>
  <c r="R1218" i="58"/>
  <c r="T1218" i="58" s="1"/>
  <c r="V1218" i="58" s="1"/>
  <c r="R1219" i="58"/>
  <c r="T1219" i="58" s="1"/>
  <c r="V1219" i="58" s="1"/>
  <c r="R1220" i="58"/>
  <c r="T1220" i="58" s="1"/>
  <c r="V1220" i="58" s="1"/>
  <c r="R1221" i="58"/>
  <c r="T1221" i="58" s="1"/>
  <c r="V1221" i="58" s="1"/>
  <c r="R1222" i="58"/>
  <c r="T1222" i="58" s="1"/>
  <c r="V1222" i="58" s="1"/>
  <c r="R1223" i="58"/>
  <c r="T1223" i="58" s="1"/>
  <c r="V1223" i="58" s="1"/>
  <c r="R1224" i="58"/>
  <c r="T1224" i="58" s="1"/>
  <c r="V1224" i="58" s="1"/>
  <c r="R1225" i="58"/>
  <c r="T1225" i="58" s="1"/>
  <c r="V1225" i="58" s="1"/>
  <c r="R1226" i="58"/>
  <c r="T1226" i="58" s="1"/>
  <c r="V1226" i="58" s="1"/>
  <c r="R1240" i="58"/>
  <c r="T1240" i="58" s="1"/>
  <c r="V1240" i="58" s="1"/>
  <c r="R1241" i="58"/>
  <c r="T1241" i="58" s="1"/>
  <c r="V1241" i="58" s="1"/>
  <c r="R1242" i="58"/>
  <c r="T1242" i="58" s="1"/>
  <c r="V1242" i="58" s="1"/>
  <c r="R1243" i="58"/>
  <c r="T1243" i="58" s="1"/>
  <c r="V1243" i="58" s="1"/>
  <c r="R1244" i="58"/>
  <c r="T1244" i="58" s="1"/>
  <c r="V1244" i="58" s="1"/>
  <c r="R1245" i="58"/>
  <c r="T1245" i="58" s="1"/>
  <c r="V1245" i="58" s="1"/>
  <c r="R1246" i="58"/>
  <c r="T1246" i="58" s="1"/>
  <c r="V1246" i="58" s="1"/>
  <c r="R1247" i="58"/>
  <c r="T1247" i="58" s="1"/>
  <c r="V1247" i="58" s="1"/>
  <c r="R1248" i="58"/>
  <c r="T1248" i="58" s="1"/>
  <c r="V1248" i="58" s="1"/>
  <c r="R1249" i="58"/>
  <c r="T1249" i="58" s="1"/>
  <c r="V1249" i="58" s="1"/>
  <c r="R1250" i="58"/>
  <c r="T1250" i="58" s="1"/>
  <c r="V1250" i="58" s="1"/>
  <c r="R1251" i="58"/>
  <c r="T1251" i="58" s="1"/>
  <c r="V1251" i="58" s="1"/>
  <c r="R1252" i="58"/>
  <c r="T1252" i="58" s="1"/>
  <c r="V1252" i="58" s="1"/>
  <c r="R1253" i="58"/>
  <c r="T1253" i="58" s="1"/>
  <c r="V1253" i="58" s="1"/>
  <c r="R1254" i="58"/>
  <c r="T1254" i="58" s="1"/>
  <c r="V1254" i="58" s="1"/>
  <c r="R1255" i="58"/>
  <c r="T1255" i="58" s="1"/>
  <c r="V1255" i="58" s="1"/>
  <c r="R1256" i="58"/>
  <c r="T1256" i="58" s="1"/>
  <c r="V1256" i="58" s="1"/>
  <c r="R1257" i="58"/>
  <c r="T1257" i="58" s="1"/>
  <c r="V1257" i="58" s="1"/>
  <c r="R1258" i="58"/>
  <c r="T1258" i="58" s="1"/>
  <c r="V1258" i="58" s="1"/>
  <c r="R1259" i="58"/>
  <c r="T1259" i="58" s="1"/>
  <c r="V1259" i="58" s="1"/>
  <c r="R1260" i="58"/>
  <c r="T1260" i="58" s="1"/>
  <c r="V1260" i="58" s="1"/>
  <c r="R1261" i="58"/>
  <c r="T1261" i="58" s="1"/>
  <c r="V1261" i="58" s="1"/>
  <c r="R1262" i="58"/>
  <c r="T1262" i="58" s="1"/>
  <c r="V1262" i="58" s="1"/>
  <c r="R1263" i="58"/>
  <c r="T1263" i="58" s="1"/>
  <c r="V1263" i="58" s="1"/>
  <c r="R1264" i="58"/>
  <c r="T1264" i="58" s="1"/>
  <c r="V1264" i="58" s="1"/>
  <c r="R1265" i="58"/>
  <c r="T1265" i="58" s="1"/>
  <c r="V1265" i="58" s="1"/>
  <c r="R1266" i="58"/>
  <c r="T1266" i="58" s="1"/>
  <c r="V1266" i="58" s="1"/>
  <c r="R1267" i="58"/>
  <c r="T1267" i="58" s="1"/>
  <c r="V1267" i="58" s="1"/>
  <c r="R1268" i="58"/>
  <c r="T1268" i="58" s="1"/>
  <c r="V1268" i="58" s="1"/>
  <c r="R1269" i="58"/>
  <c r="T1269" i="58" s="1"/>
  <c r="V1269" i="58" s="1"/>
  <c r="R1270" i="58"/>
  <c r="T1270" i="58" s="1"/>
  <c r="V1270" i="58" s="1"/>
  <c r="R1271" i="58"/>
  <c r="T1271" i="58" s="1"/>
  <c r="V1271" i="58" s="1"/>
  <c r="R1272" i="58"/>
  <c r="T1272" i="58" s="1"/>
  <c r="V1272" i="58" s="1"/>
  <c r="R1273" i="58"/>
  <c r="T1273" i="58" s="1"/>
  <c r="V1273" i="58" s="1"/>
  <c r="R1274" i="58"/>
  <c r="T1274" i="58" s="1"/>
  <c r="V1274" i="58" s="1"/>
  <c r="R1275" i="58"/>
  <c r="T1275" i="58" s="1"/>
  <c r="V1275" i="58" s="1"/>
  <c r="R1276" i="58"/>
  <c r="T1276" i="58" s="1"/>
  <c r="V1276" i="58" s="1"/>
  <c r="R1277" i="58"/>
  <c r="T1277" i="58" s="1"/>
  <c r="V1277" i="58" s="1"/>
  <c r="R1278" i="58"/>
  <c r="T1278" i="58" s="1"/>
  <c r="V1278" i="58" s="1"/>
  <c r="R1279" i="58"/>
  <c r="T1279" i="58" s="1"/>
  <c r="V1279" i="58" s="1"/>
  <c r="R1280" i="58"/>
  <c r="T1280" i="58" s="1"/>
  <c r="V1280" i="58" s="1"/>
  <c r="R1281" i="58"/>
  <c r="T1281" i="58" s="1"/>
  <c r="V1281" i="58" s="1"/>
  <c r="R1282" i="58"/>
  <c r="T1282" i="58" s="1"/>
  <c r="V1282" i="58" s="1"/>
  <c r="R1283" i="58"/>
  <c r="T1283" i="58" s="1"/>
  <c r="V1283" i="58" s="1"/>
  <c r="R1284" i="58"/>
  <c r="T1284" i="58" s="1"/>
  <c r="V1284" i="58" s="1"/>
  <c r="R1285" i="58"/>
  <c r="T1285" i="58" s="1"/>
  <c r="V1285" i="58" s="1"/>
  <c r="R1286" i="58"/>
  <c r="T1286" i="58" s="1"/>
  <c r="V1286" i="58" s="1"/>
  <c r="R1287" i="58"/>
  <c r="T1287" i="58" s="1"/>
  <c r="V1287" i="58" s="1"/>
  <c r="R1288" i="58"/>
  <c r="T1288" i="58" s="1"/>
  <c r="V1288" i="58" s="1"/>
  <c r="R1289" i="58"/>
  <c r="T1289" i="58" s="1"/>
  <c r="V1289" i="58" s="1"/>
  <c r="R1290" i="58"/>
  <c r="T1290" i="58" s="1"/>
  <c r="V1290" i="58" s="1"/>
  <c r="R1291" i="58"/>
  <c r="T1291" i="58" s="1"/>
  <c r="V1291" i="58" s="1"/>
  <c r="R1292" i="58"/>
  <c r="T1292" i="58" s="1"/>
  <c r="V1292" i="58" s="1"/>
  <c r="R1293" i="58"/>
  <c r="T1293" i="58" s="1"/>
  <c r="V1293" i="58" s="1"/>
  <c r="R1294" i="58"/>
  <c r="T1294" i="58" s="1"/>
  <c r="V1294" i="58" s="1"/>
  <c r="R1295" i="58"/>
  <c r="T1295" i="58" s="1"/>
  <c r="V1295" i="58" s="1"/>
  <c r="R1296" i="58"/>
  <c r="T1296" i="58" s="1"/>
  <c r="V1296" i="58" s="1"/>
  <c r="R1297" i="58"/>
  <c r="T1297" i="58" s="1"/>
  <c r="V1297" i="58" s="1"/>
  <c r="R1298" i="58"/>
  <c r="T1298" i="58" s="1"/>
  <c r="V1298" i="58" s="1"/>
  <c r="R1299" i="58"/>
  <c r="T1299" i="58" s="1"/>
  <c r="V1299" i="58" s="1"/>
  <c r="R1300" i="58"/>
  <c r="T1300" i="58" s="1"/>
  <c r="V1300" i="58" s="1"/>
  <c r="R1301" i="58"/>
  <c r="T1301" i="58" s="1"/>
  <c r="V1301" i="58" s="1"/>
  <c r="R1302" i="58"/>
  <c r="T1302" i="58" s="1"/>
  <c r="V1302" i="58" s="1"/>
  <c r="R1303" i="58"/>
  <c r="T1303" i="58" s="1"/>
  <c r="V1303" i="58" s="1"/>
  <c r="R1304" i="58"/>
  <c r="T1304" i="58" s="1"/>
  <c r="V1304" i="58" s="1"/>
  <c r="R1305" i="58"/>
  <c r="T1305" i="58" s="1"/>
  <c r="V1305" i="58" s="1"/>
  <c r="R1306" i="58"/>
  <c r="T1306" i="58" s="1"/>
  <c r="V1306" i="58" s="1"/>
  <c r="R1307" i="58"/>
  <c r="T1307" i="58" s="1"/>
  <c r="V1307" i="58" s="1"/>
  <c r="R1308" i="58"/>
  <c r="T1308" i="58" s="1"/>
  <c r="V1308" i="58" s="1"/>
  <c r="R1309" i="58"/>
  <c r="T1309" i="58" s="1"/>
  <c r="V1309" i="58" s="1"/>
  <c r="R1310" i="58"/>
  <c r="T1310" i="58" s="1"/>
  <c r="V1310" i="58" s="1"/>
  <c r="R1311" i="58"/>
  <c r="T1311" i="58" s="1"/>
  <c r="V1311" i="58" s="1"/>
  <c r="R1312" i="58"/>
  <c r="T1312" i="58" s="1"/>
  <c r="V1312" i="58" s="1"/>
  <c r="R1313" i="58"/>
  <c r="T1313" i="58" s="1"/>
  <c r="V1313" i="58" s="1"/>
  <c r="R1314" i="58"/>
  <c r="T1314" i="58" s="1"/>
  <c r="V1314" i="58" s="1"/>
  <c r="R1326" i="58"/>
  <c r="T1326" i="58" s="1"/>
  <c r="V1326" i="58" s="1"/>
  <c r="R1327" i="58"/>
  <c r="T1327" i="58" s="1"/>
  <c r="V1327" i="58" s="1"/>
  <c r="R1328" i="58"/>
  <c r="T1328" i="58" s="1"/>
  <c r="V1328" i="58" s="1"/>
  <c r="R1329" i="58"/>
  <c r="T1329" i="58" s="1"/>
  <c r="V1329" i="58" s="1"/>
  <c r="R1330" i="58"/>
  <c r="T1330" i="58" s="1"/>
  <c r="V1330" i="58" s="1"/>
  <c r="R1331" i="58"/>
  <c r="T1331" i="58" s="1"/>
  <c r="V1331" i="58" s="1"/>
  <c r="R1332" i="58"/>
  <c r="T1332" i="58" s="1"/>
  <c r="V1332" i="58" s="1"/>
  <c r="R1333" i="58"/>
  <c r="T1333" i="58" s="1"/>
  <c r="V1333" i="58" s="1"/>
  <c r="R1334" i="58"/>
  <c r="T1334" i="58" s="1"/>
  <c r="V1334" i="58" s="1"/>
  <c r="R1335" i="58"/>
  <c r="T1335" i="58" s="1"/>
  <c r="V1335" i="58" s="1"/>
  <c r="R1336" i="58"/>
  <c r="T1336" i="58" s="1"/>
  <c r="V1336" i="58" s="1"/>
  <c r="R1337" i="58"/>
  <c r="T1337" i="58" s="1"/>
  <c r="V1337" i="58" s="1"/>
  <c r="R1338" i="58"/>
  <c r="T1338" i="58" s="1"/>
  <c r="V1338" i="58" s="1"/>
  <c r="R1339" i="58"/>
  <c r="T1339" i="58" s="1"/>
  <c r="V1339" i="58" s="1"/>
  <c r="R1340" i="58"/>
  <c r="T1340" i="58" s="1"/>
  <c r="V1340" i="58" s="1"/>
  <c r="R1341" i="58"/>
  <c r="T1341" i="58" s="1"/>
  <c r="V1341" i="58" s="1"/>
  <c r="R1342" i="58"/>
  <c r="T1342" i="58" s="1"/>
  <c r="V1342" i="58" s="1"/>
  <c r="R1343" i="58"/>
  <c r="T1343" i="58" s="1"/>
  <c r="V1343" i="58" s="1"/>
  <c r="R1344" i="58"/>
  <c r="T1344" i="58" s="1"/>
  <c r="V1344" i="58" s="1"/>
  <c r="R1345" i="58"/>
  <c r="T1345" i="58" s="1"/>
  <c r="V1345" i="58" s="1"/>
  <c r="R1346" i="58"/>
  <c r="T1346" i="58" s="1"/>
  <c r="V1346" i="58" s="1"/>
  <c r="R1347" i="58"/>
  <c r="T1347" i="58" s="1"/>
  <c r="V1347" i="58" s="1"/>
  <c r="R1348" i="58"/>
  <c r="T1348" i="58" s="1"/>
  <c r="V1348" i="58" s="1"/>
  <c r="R1349" i="58"/>
  <c r="T1349" i="58" s="1"/>
  <c r="V1349" i="58" s="1"/>
  <c r="R1350" i="58"/>
  <c r="T1350" i="58" s="1"/>
  <c r="V1350" i="58" s="1"/>
  <c r="R1351" i="58"/>
  <c r="T1351" i="58" s="1"/>
  <c r="V1351" i="58" s="1"/>
  <c r="R1352" i="58"/>
  <c r="T1352" i="58" s="1"/>
  <c r="V1352" i="58" s="1"/>
  <c r="R1353" i="58"/>
  <c r="T1353" i="58" s="1"/>
  <c r="V1353" i="58" s="1"/>
  <c r="R1354" i="58"/>
  <c r="T1354" i="58" s="1"/>
  <c r="V1354" i="58" s="1"/>
  <c r="R1355" i="58"/>
  <c r="T1355" i="58" s="1"/>
  <c r="V1355" i="58" s="1"/>
  <c r="R1356" i="58"/>
  <c r="T1356" i="58" s="1"/>
  <c r="V1356" i="58" s="1"/>
  <c r="R1357" i="58"/>
  <c r="T1357" i="58" s="1"/>
  <c r="V1357" i="58" s="1"/>
  <c r="R1358" i="58"/>
  <c r="T1358" i="58" s="1"/>
  <c r="V1358" i="58" s="1"/>
  <c r="R1359" i="58"/>
  <c r="T1359" i="58" s="1"/>
  <c r="V1359" i="58" s="1"/>
  <c r="R1360" i="58"/>
  <c r="T1360" i="58" s="1"/>
  <c r="V1360" i="58" s="1"/>
  <c r="R1361" i="58"/>
  <c r="T1361" i="58" s="1"/>
  <c r="V1361" i="58" s="1"/>
  <c r="R1362" i="58"/>
  <c r="T1362" i="58" s="1"/>
  <c r="V1362" i="58" s="1"/>
  <c r="R1363" i="58"/>
  <c r="T1363" i="58" s="1"/>
  <c r="V1363" i="58" s="1"/>
  <c r="R1364" i="58"/>
  <c r="T1364" i="58" s="1"/>
  <c r="V1364" i="58" s="1"/>
  <c r="R1365" i="58"/>
  <c r="T1365" i="58" s="1"/>
  <c r="V1365" i="58" s="1"/>
  <c r="R1366" i="58"/>
  <c r="T1366" i="58" s="1"/>
  <c r="V1366" i="58" s="1"/>
  <c r="R1367" i="58"/>
  <c r="T1367" i="58" s="1"/>
  <c r="V1367" i="58" s="1"/>
  <c r="R1368" i="58"/>
  <c r="T1368" i="58" s="1"/>
  <c r="V1368" i="58" s="1"/>
  <c r="R1369" i="58"/>
  <c r="T1369" i="58" s="1"/>
  <c r="V1369" i="58" s="1"/>
  <c r="R1370" i="58"/>
  <c r="T1370" i="58" s="1"/>
  <c r="V1370" i="58" s="1"/>
  <c r="R1371" i="58"/>
  <c r="T1371" i="58" s="1"/>
  <c r="V1371" i="58" s="1"/>
  <c r="R1372" i="58"/>
  <c r="T1372" i="58" s="1"/>
  <c r="V1372" i="58" s="1"/>
  <c r="R1373" i="58"/>
  <c r="T1373" i="58" s="1"/>
  <c r="V1373" i="58" s="1"/>
  <c r="R1374" i="58"/>
  <c r="T1374" i="58" s="1"/>
  <c r="V1374" i="58" s="1"/>
  <c r="R1375" i="58"/>
  <c r="T1375" i="58" s="1"/>
  <c r="V1375" i="58" s="1"/>
  <c r="R1376" i="58"/>
  <c r="T1376" i="58" s="1"/>
  <c r="V1376" i="58" s="1"/>
  <c r="R1377" i="58"/>
  <c r="T1377" i="58" s="1"/>
  <c r="V1377" i="58" s="1"/>
  <c r="R1379" i="58"/>
  <c r="T1379" i="58" s="1"/>
  <c r="V1379" i="58" s="1"/>
  <c r="R1380" i="58"/>
  <c r="T1380" i="58" s="1"/>
  <c r="V1380" i="58" s="1"/>
  <c r="R1381" i="58"/>
  <c r="T1381" i="58" s="1"/>
  <c r="V1381" i="58" s="1"/>
  <c r="R1382" i="58"/>
  <c r="T1382" i="58" s="1"/>
  <c r="V1382" i="58" s="1"/>
  <c r="R1383" i="58"/>
  <c r="T1383" i="58" s="1"/>
  <c r="V1383" i="58" s="1"/>
  <c r="R1384" i="58"/>
  <c r="T1384" i="58" s="1"/>
  <c r="V1384" i="58" s="1"/>
  <c r="R1385" i="58"/>
  <c r="T1385" i="58" s="1"/>
  <c r="V1385" i="58" s="1"/>
  <c r="R1386" i="58"/>
  <c r="T1386" i="58" s="1"/>
  <c r="V1386" i="58" s="1"/>
  <c r="R1387" i="58"/>
  <c r="T1387" i="58" s="1"/>
  <c r="V1387" i="58" s="1"/>
  <c r="R1388" i="58"/>
  <c r="T1388" i="58" s="1"/>
  <c r="V1388" i="58" s="1"/>
  <c r="R1389" i="58"/>
  <c r="T1389" i="58" s="1"/>
  <c r="V1389" i="58" s="1"/>
  <c r="R1390" i="58"/>
  <c r="T1390" i="58" s="1"/>
  <c r="V1390" i="58" s="1"/>
  <c r="R1391" i="58"/>
  <c r="T1391" i="58" s="1"/>
  <c r="V1391" i="58" s="1"/>
  <c r="R1392" i="58"/>
  <c r="T1392" i="58" s="1"/>
  <c r="V1392" i="58" s="1"/>
  <c r="R1393" i="58"/>
  <c r="T1393" i="58" s="1"/>
  <c r="V1393" i="58" s="1"/>
  <c r="R1394" i="58"/>
  <c r="T1394" i="58" s="1"/>
  <c r="V1394" i="58" s="1"/>
  <c r="R1395" i="58"/>
  <c r="T1395" i="58" s="1"/>
  <c r="V1395" i="58" s="1"/>
  <c r="R1396" i="58"/>
  <c r="T1396" i="58" s="1"/>
  <c r="V1396" i="58" s="1"/>
  <c r="R1397" i="58"/>
  <c r="T1397" i="58" s="1"/>
  <c r="V1397" i="58" s="1"/>
  <c r="R1398" i="58"/>
  <c r="T1398" i="58" s="1"/>
  <c r="V1398" i="58" s="1"/>
  <c r="R1399" i="58"/>
  <c r="T1399" i="58" s="1"/>
  <c r="V1399" i="58" s="1"/>
  <c r="R1400" i="58"/>
  <c r="T1400" i="58" s="1"/>
  <c r="V1400" i="58" s="1"/>
  <c r="R1401" i="58"/>
  <c r="T1401" i="58" s="1"/>
  <c r="V1401" i="58" s="1"/>
  <c r="R1402" i="58"/>
  <c r="T1402" i="58" s="1"/>
  <c r="V1402" i="58" s="1"/>
  <c r="R1403" i="58"/>
  <c r="T1403" i="58" s="1"/>
  <c r="V1403" i="58" s="1"/>
  <c r="R1404" i="58"/>
  <c r="T1404" i="58" s="1"/>
  <c r="V1404" i="58" s="1"/>
  <c r="R1405" i="58"/>
  <c r="T1405" i="58" s="1"/>
  <c r="V1405" i="58" s="1"/>
  <c r="R1406" i="58"/>
  <c r="T1406" i="58" s="1"/>
  <c r="V1406" i="58" s="1"/>
  <c r="R1407" i="58"/>
  <c r="T1407" i="58" s="1"/>
  <c r="V1407" i="58" s="1"/>
  <c r="R1408" i="58"/>
  <c r="T1408" i="58" s="1"/>
  <c r="V1408" i="58" s="1"/>
  <c r="R1409" i="58"/>
  <c r="T1409" i="58" s="1"/>
  <c r="V1409" i="58" s="1"/>
  <c r="R1436" i="58"/>
  <c r="T1436" i="58" s="1"/>
  <c r="V1436" i="58" s="1"/>
  <c r="R1437" i="58"/>
  <c r="T1437" i="58" s="1"/>
  <c r="V1437" i="58" s="1"/>
  <c r="R1438" i="58"/>
  <c r="T1438" i="58" s="1"/>
  <c r="V1438" i="58" s="1"/>
  <c r="R1439" i="58"/>
  <c r="T1439" i="58" s="1"/>
  <c r="V1439" i="58" s="1"/>
  <c r="R1440" i="58"/>
  <c r="T1440" i="58" s="1"/>
  <c r="V1440" i="58" s="1"/>
  <c r="R1441" i="58"/>
  <c r="T1441" i="58" s="1"/>
  <c r="V1441" i="58" s="1"/>
  <c r="R1442" i="58"/>
  <c r="T1442" i="58" s="1"/>
  <c r="V1442" i="58" s="1"/>
  <c r="R1443" i="58"/>
  <c r="T1443" i="58" s="1"/>
  <c r="V1443" i="58" s="1"/>
  <c r="R1444" i="58"/>
  <c r="T1444" i="58" s="1"/>
  <c r="V1444" i="58" s="1"/>
  <c r="R1445" i="58"/>
  <c r="T1445" i="58" s="1"/>
  <c r="V1445" i="58" s="1"/>
  <c r="R1446" i="58"/>
  <c r="T1446" i="58" s="1"/>
  <c r="V1446" i="58" s="1"/>
  <c r="R1447" i="58"/>
  <c r="T1447" i="58" s="1"/>
  <c r="V1447" i="58" s="1"/>
  <c r="R1448" i="58"/>
  <c r="T1448" i="58" s="1"/>
  <c r="V1448" i="58" s="1"/>
  <c r="R1449" i="58"/>
  <c r="T1449" i="58" s="1"/>
  <c r="V1449" i="58" s="1"/>
  <c r="R1450" i="58"/>
  <c r="T1450" i="58" s="1"/>
  <c r="V1450" i="58" s="1"/>
  <c r="R1451" i="58"/>
  <c r="T1451" i="58" s="1"/>
  <c r="V1451" i="58" s="1"/>
  <c r="R1452" i="58"/>
  <c r="T1452" i="58" s="1"/>
  <c r="V1452" i="58" s="1"/>
  <c r="R1453" i="58"/>
  <c r="T1453" i="58" s="1"/>
  <c r="V1453" i="58" s="1"/>
  <c r="R1454" i="58"/>
  <c r="T1454" i="58" s="1"/>
  <c r="V1454" i="58" s="1"/>
  <c r="R1455" i="58"/>
  <c r="T1455" i="58" s="1"/>
  <c r="V1455" i="58" s="1"/>
  <c r="R1456" i="58"/>
  <c r="T1456" i="58" s="1"/>
  <c r="V1456" i="58" s="1"/>
  <c r="R1457" i="58"/>
  <c r="T1457" i="58" s="1"/>
  <c r="V1457" i="58" s="1"/>
  <c r="R1458" i="58"/>
  <c r="T1458" i="58" s="1"/>
  <c r="V1458" i="58" s="1"/>
  <c r="R1459" i="58"/>
  <c r="T1459" i="58" s="1"/>
  <c r="V1459" i="58" s="1"/>
  <c r="R1460" i="58"/>
  <c r="T1460" i="58" s="1"/>
  <c r="V1460" i="58" s="1"/>
  <c r="R1461" i="58"/>
  <c r="T1461" i="58" s="1"/>
  <c r="V1461" i="58" s="1"/>
  <c r="R1462" i="58"/>
  <c r="T1462" i="58" s="1"/>
  <c r="V1462" i="58" s="1"/>
  <c r="R1463" i="58"/>
  <c r="T1463" i="58" s="1"/>
  <c r="V1463" i="58" s="1"/>
  <c r="R1464" i="58"/>
  <c r="T1464" i="58" s="1"/>
  <c r="V1464" i="58" s="1"/>
  <c r="R1465" i="58"/>
  <c r="T1465" i="58" s="1"/>
  <c r="V1465" i="58" s="1"/>
  <c r="R1466" i="58"/>
  <c r="T1466" i="58" s="1"/>
  <c r="V1466" i="58" s="1"/>
  <c r="R1467" i="58"/>
  <c r="T1467" i="58" s="1"/>
  <c r="V1467" i="58" s="1"/>
  <c r="R1468" i="58"/>
  <c r="T1468" i="58" s="1"/>
  <c r="V1468" i="58" s="1"/>
  <c r="R1469" i="58"/>
  <c r="T1469" i="58" s="1"/>
  <c r="V1469" i="58" s="1"/>
  <c r="R1470" i="58"/>
  <c r="T1470" i="58" s="1"/>
  <c r="V1470" i="58" s="1"/>
  <c r="R1471" i="58"/>
  <c r="T1471" i="58" s="1"/>
  <c r="V1471" i="58" s="1"/>
  <c r="R1472" i="58"/>
  <c r="T1472" i="58" s="1"/>
  <c r="V1472" i="58" s="1"/>
  <c r="R1473" i="58"/>
  <c r="T1473" i="58" s="1"/>
  <c r="V1473" i="58" s="1"/>
  <c r="R1474" i="58"/>
  <c r="T1474" i="58" s="1"/>
  <c r="V1474" i="58" s="1"/>
  <c r="R1475" i="58"/>
  <c r="T1475" i="58" s="1"/>
  <c r="V1475" i="58" s="1"/>
  <c r="R1476" i="58"/>
  <c r="T1476" i="58" s="1"/>
  <c r="V1476" i="58" s="1"/>
  <c r="R1477" i="58"/>
  <c r="T1477" i="58" s="1"/>
  <c r="V1477" i="58" s="1"/>
  <c r="R1478" i="58"/>
  <c r="T1478" i="58" s="1"/>
  <c r="V1478" i="58" s="1"/>
  <c r="R1479" i="58"/>
  <c r="T1479" i="58" s="1"/>
  <c r="V1479" i="58" s="1"/>
  <c r="R1480" i="58"/>
  <c r="T1480" i="58" s="1"/>
  <c r="V1480" i="58" s="1"/>
  <c r="R1481" i="58"/>
  <c r="T1481" i="58" s="1"/>
  <c r="V1481" i="58" s="1"/>
  <c r="R1482" i="58"/>
  <c r="T1482" i="58" s="1"/>
  <c r="V1482" i="58" s="1"/>
  <c r="R1483" i="58"/>
  <c r="T1483" i="58" s="1"/>
  <c r="V1483" i="58" s="1"/>
  <c r="R1484" i="58"/>
  <c r="T1484" i="58" s="1"/>
  <c r="V1484" i="58" s="1"/>
  <c r="R1486" i="58"/>
  <c r="T1486" i="58" s="1"/>
  <c r="V1486" i="58" s="1"/>
  <c r="R1487" i="58"/>
  <c r="T1487" i="58" s="1"/>
  <c r="V1487" i="58" s="1"/>
  <c r="R1488" i="58"/>
  <c r="T1488" i="58" s="1"/>
  <c r="V1488" i="58" s="1"/>
  <c r="R1489" i="58"/>
  <c r="T1489" i="58" s="1"/>
  <c r="V1489" i="58" s="1"/>
  <c r="R1490" i="58"/>
  <c r="T1490" i="58" s="1"/>
  <c r="V1490" i="58" s="1"/>
  <c r="R1491" i="58"/>
  <c r="T1491" i="58" s="1"/>
  <c r="V1491" i="58" s="1"/>
  <c r="R1492" i="58"/>
  <c r="T1492" i="58" s="1"/>
  <c r="V1492" i="58" s="1"/>
  <c r="R1493" i="58"/>
  <c r="T1493" i="58" s="1"/>
  <c r="V1493" i="58" s="1"/>
  <c r="R1494" i="58"/>
  <c r="T1494" i="58" s="1"/>
  <c r="V1494" i="58" s="1"/>
  <c r="R1495" i="58"/>
  <c r="T1495" i="58" s="1"/>
  <c r="V1495" i="58" s="1"/>
  <c r="R1496" i="58"/>
  <c r="T1496" i="58" s="1"/>
  <c r="V1496" i="58" s="1"/>
  <c r="R1497" i="58"/>
  <c r="T1497" i="58" s="1"/>
  <c r="V1497" i="58" s="1"/>
  <c r="R1498" i="58"/>
  <c r="T1498" i="58" s="1"/>
  <c r="V1498" i="58" s="1"/>
  <c r="R1499" i="58"/>
  <c r="T1499" i="58" s="1"/>
  <c r="V1499" i="58" s="1"/>
  <c r="R1500" i="58"/>
  <c r="T1500" i="58" s="1"/>
  <c r="V1500" i="58" s="1"/>
  <c r="R1501" i="58"/>
  <c r="T1501" i="58" s="1"/>
  <c r="V1501" i="58" s="1"/>
  <c r="R1502" i="58"/>
  <c r="T1502" i="58" s="1"/>
  <c r="V1502" i="58" s="1"/>
  <c r="R1503" i="58"/>
  <c r="T1503" i="58" s="1"/>
  <c r="V1503" i="58" s="1"/>
  <c r="R1504" i="58"/>
  <c r="T1504" i="58" s="1"/>
  <c r="V1504" i="58" s="1"/>
  <c r="R1505" i="58"/>
  <c r="T1505" i="58" s="1"/>
  <c r="V1505" i="58" s="1"/>
  <c r="R1506" i="58"/>
  <c r="T1506" i="58" s="1"/>
  <c r="V1506" i="58" s="1"/>
  <c r="R1507" i="58"/>
  <c r="T1507" i="58" s="1"/>
  <c r="V1507" i="58" s="1"/>
  <c r="R1508" i="58"/>
  <c r="T1508" i="58" s="1"/>
  <c r="V1508" i="58" s="1"/>
  <c r="R1509" i="58"/>
  <c r="T1509" i="58" s="1"/>
  <c r="V1509" i="58" s="1"/>
  <c r="R1510" i="58"/>
  <c r="T1510" i="58" s="1"/>
  <c r="V1510" i="58" s="1"/>
  <c r="R1511" i="58"/>
  <c r="T1511" i="58" s="1"/>
  <c r="V1511" i="58" s="1"/>
  <c r="R1512" i="58"/>
  <c r="T1512" i="58" s="1"/>
  <c r="V1512" i="58" s="1"/>
  <c r="R1513" i="58"/>
  <c r="T1513" i="58" s="1"/>
  <c r="V1513" i="58" s="1"/>
  <c r="R1514" i="58"/>
  <c r="T1514" i="58" s="1"/>
  <c r="V1514" i="58" s="1"/>
  <c r="R1515" i="58"/>
  <c r="T1515" i="58" s="1"/>
  <c r="V1515" i="58" s="1"/>
  <c r="R1516" i="58"/>
  <c r="T1516" i="58" s="1"/>
  <c r="V1516" i="58" s="1"/>
  <c r="R1517" i="58"/>
  <c r="T1517" i="58" s="1"/>
  <c r="V1517" i="58" s="1"/>
  <c r="R1518" i="58"/>
  <c r="T1518" i="58" s="1"/>
  <c r="V1518" i="58" s="1"/>
  <c r="R1519" i="58"/>
  <c r="T1519" i="58" s="1"/>
  <c r="V1519" i="58" s="1"/>
  <c r="R1520" i="58"/>
  <c r="T1520" i="58" s="1"/>
  <c r="V1520" i="58" s="1"/>
  <c r="R1521" i="58"/>
  <c r="T1521" i="58" s="1"/>
  <c r="V1521" i="58" s="1"/>
  <c r="R1522" i="58"/>
  <c r="T1522" i="58" s="1"/>
  <c r="V1522" i="58" s="1"/>
  <c r="R1523" i="58"/>
  <c r="T1523" i="58" s="1"/>
  <c r="V1523" i="58" s="1"/>
  <c r="R1524" i="58"/>
  <c r="T1524" i="58" s="1"/>
  <c r="V1524" i="58" s="1"/>
  <c r="R1525" i="58"/>
  <c r="T1525" i="58" s="1"/>
  <c r="V1525" i="58" s="1"/>
  <c r="R1526" i="58"/>
  <c r="T1526" i="58" s="1"/>
  <c r="V1526" i="58" s="1"/>
  <c r="R1527" i="58"/>
  <c r="T1527" i="58" s="1"/>
  <c r="V1527" i="58" s="1"/>
  <c r="R1528" i="58"/>
  <c r="T1528" i="58" s="1"/>
  <c r="V1528" i="58" s="1"/>
  <c r="R1529" i="58"/>
  <c r="T1529" i="58" s="1"/>
  <c r="V1529" i="58" s="1"/>
  <c r="R1530" i="58"/>
  <c r="T1530" i="58" s="1"/>
  <c r="V1530" i="58" s="1"/>
  <c r="R1531" i="58"/>
  <c r="T1531" i="58" s="1"/>
  <c r="V1531" i="58" s="1"/>
  <c r="R1532" i="58"/>
  <c r="T1532" i="58" s="1"/>
  <c r="V1532" i="58" s="1"/>
  <c r="R1533" i="58"/>
  <c r="T1533" i="58" s="1"/>
  <c r="V1533" i="58" s="1"/>
  <c r="R1534" i="58"/>
  <c r="T1534" i="58" s="1"/>
  <c r="V1534" i="58" s="1"/>
  <c r="R1535" i="58"/>
  <c r="T1535" i="58" s="1"/>
  <c r="V1535" i="58" s="1"/>
  <c r="R1536" i="58"/>
  <c r="T1536" i="58" s="1"/>
  <c r="V1536" i="58" s="1"/>
  <c r="R1537" i="58"/>
  <c r="T1537" i="58" s="1"/>
  <c r="V1537" i="58" s="1"/>
  <c r="R1538" i="58"/>
  <c r="T1538" i="58" s="1"/>
  <c r="V1538" i="58" s="1"/>
  <c r="R1539" i="58"/>
  <c r="T1539" i="58" s="1"/>
  <c r="V1539" i="58" s="1"/>
  <c r="R1540" i="58"/>
  <c r="T1540" i="58" s="1"/>
  <c r="V1540" i="58" s="1"/>
  <c r="R1541" i="58"/>
  <c r="T1541" i="58" s="1"/>
  <c r="V1541" i="58" s="1"/>
  <c r="R1542" i="58"/>
  <c r="T1542" i="58" s="1"/>
  <c r="V1542" i="58" s="1"/>
  <c r="R1543" i="58"/>
  <c r="T1543" i="58" s="1"/>
  <c r="V1543" i="58" s="1"/>
  <c r="R1544" i="58"/>
  <c r="T1544" i="58" s="1"/>
  <c r="V1544" i="58" s="1"/>
  <c r="R1545" i="58"/>
  <c r="T1545" i="58" s="1"/>
  <c r="V1545" i="58" s="1"/>
  <c r="R1546" i="58"/>
  <c r="T1546" i="58" s="1"/>
  <c r="V1546" i="58" s="1"/>
  <c r="R1547" i="58"/>
  <c r="T1547" i="58" s="1"/>
  <c r="V1547" i="58" s="1"/>
  <c r="R1548" i="58"/>
  <c r="T1548" i="58" s="1"/>
  <c r="V1548" i="58" s="1"/>
  <c r="R1549" i="58"/>
  <c r="T1549" i="58" s="1"/>
  <c r="V1549" i="58" s="1"/>
  <c r="R1550" i="58"/>
  <c r="T1550" i="58" s="1"/>
  <c r="V1550" i="58" s="1"/>
  <c r="R1551" i="58"/>
  <c r="T1551" i="58" s="1"/>
  <c r="V1551" i="58" s="1"/>
  <c r="R1552" i="58"/>
  <c r="T1552" i="58" s="1"/>
  <c r="V1552" i="58" s="1"/>
  <c r="R1553" i="58"/>
  <c r="T1553" i="58" s="1"/>
  <c r="V1553" i="58" s="1"/>
  <c r="R1554" i="58"/>
  <c r="T1554" i="58" s="1"/>
  <c r="V1554" i="58" s="1"/>
  <c r="R1555" i="58"/>
  <c r="T1555" i="58" s="1"/>
  <c r="V1555" i="58" s="1"/>
  <c r="R1556" i="58"/>
  <c r="T1556" i="58" s="1"/>
  <c r="V1556" i="58" s="1"/>
  <c r="R1557" i="58"/>
  <c r="T1557" i="58" s="1"/>
  <c r="V1557" i="58" s="1"/>
  <c r="R1558" i="58"/>
  <c r="T1558" i="58" s="1"/>
  <c r="V1558" i="58" s="1"/>
  <c r="R1559" i="58"/>
  <c r="T1559" i="58" s="1"/>
  <c r="V1559" i="58" s="1"/>
  <c r="R1560" i="58"/>
  <c r="T1560" i="58" s="1"/>
  <c r="V1560" i="58" s="1"/>
  <c r="R1561" i="58"/>
  <c r="T1561" i="58" s="1"/>
  <c r="V1561" i="58" s="1"/>
  <c r="R1562" i="58"/>
  <c r="T1562" i="58" s="1"/>
  <c r="V1562" i="58" s="1"/>
  <c r="R1563" i="58"/>
  <c r="T1563" i="58" s="1"/>
  <c r="V1563" i="58" s="1"/>
  <c r="R1564" i="58"/>
  <c r="T1564" i="58" s="1"/>
  <c r="V1564" i="58" s="1"/>
  <c r="R1571" i="58"/>
  <c r="T1571" i="58" s="1"/>
  <c r="V1571" i="58" s="1"/>
  <c r="R1572" i="58"/>
  <c r="T1572" i="58" s="1"/>
  <c r="V1572" i="58" s="1"/>
  <c r="R1573" i="58"/>
  <c r="T1573" i="58" s="1"/>
  <c r="V1573" i="58" s="1"/>
  <c r="R1574" i="58"/>
  <c r="T1574" i="58" s="1"/>
  <c r="V1574" i="58" s="1"/>
  <c r="R1575" i="58"/>
  <c r="T1575" i="58" s="1"/>
  <c r="V1575" i="58" s="1"/>
  <c r="R1576" i="58"/>
  <c r="T1576" i="58" s="1"/>
  <c r="V1576" i="58" s="1"/>
  <c r="R1577" i="58"/>
  <c r="T1577" i="58" s="1"/>
  <c r="V1577" i="58" s="1"/>
  <c r="R1578" i="58"/>
  <c r="T1578" i="58" s="1"/>
  <c r="V1578" i="58" s="1"/>
  <c r="R1579" i="58"/>
  <c r="T1579" i="58" s="1"/>
  <c r="V1579" i="58" s="1"/>
  <c r="R1580" i="58"/>
  <c r="T1580" i="58" s="1"/>
  <c r="V1580" i="58" s="1"/>
  <c r="R1581" i="58"/>
  <c r="T1581" i="58" s="1"/>
  <c r="V1581" i="58" s="1"/>
  <c r="R1582" i="58"/>
  <c r="T1582" i="58" s="1"/>
  <c r="V1582" i="58" s="1"/>
  <c r="R1583" i="58"/>
  <c r="T1583" i="58" s="1"/>
  <c r="V1583" i="58" s="1"/>
  <c r="R1584" i="58"/>
  <c r="T1584" i="58" s="1"/>
  <c r="V1584" i="58" s="1"/>
  <c r="R1585" i="58"/>
  <c r="T1585" i="58" s="1"/>
  <c r="V1585" i="58" s="1"/>
  <c r="R1586" i="58"/>
  <c r="T1586" i="58" s="1"/>
  <c r="V1586" i="58" s="1"/>
  <c r="R1587" i="58"/>
  <c r="T1587" i="58" s="1"/>
  <c r="V1587" i="58" s="1"/>
  <c r="R1588" i="58"/>
  <c r="T1588" i="58" s="1"/>
  <c r="V1588" i="58" s="1"/>
  <c r="R1589" i="58"/>
  <c r="T1589" i="58" s="1"/>
  <c r="V1589" i="58" s="1"/>
  <c r="R1590" i="58"/>
  <c r="T1590" i="58" s="1"/>
  <c r="V1590" i="58" s="1"/>
  <c r="R1591" i="58"/>
  <c r="T1591" i="58" s="1"/>
  <c r="V1591" i="58" s="1"/>
  <c r="R1592" i="58"/>
  <c r="T1592" i="58" s="1"/>
  <c r="V1592" i="58" s="1"/>
  <c r="R1593" i="58"/>
  <c r="T1593" i="58" s="1"/>
  <c r="V1593" i="58" s="1"/>
  <c r="R1594" i="58"/>
  <c r="T1594" i="58" s="1"/>
  <c r="V1594" i="58" s="1"/>
  <c r="R1595" i="58"/>
  <c r="T1595" i="58" s="1"/>
  <c r="V1595" i="58" s="1"/>
  <c r="R1596" i="58"/>
  <c r="T1596" i="58" s="1"/>
  <c r="V1596" i="58" s="1"/>
  <c r="R1597" i="58"/>
  <c r="T1597" i="58" s="1"/>
  <c r="V1597" i="58" s="1"/>
  <c r="R1598" i="58"/>
  <c r="T1598" i="58" s="1"/>
  <c r="V1598" i="58" s="1"/>
  <c r="R1599" i="58"/>
  <c r="T1599" i="58" s="1"/>
  <c r="V1599" i="58" s="1"/>
  <c r="R1600" i="58"/>
  <c r="T1600" i="58" s="1"/>
  <c r="V1600" i="58" s="1"/>
  <c r="R1601" i="58"/>
  <c r="T1601" i="58" s="1"/>
  <c r="V1601" i="58" s="1"/>
  <c r="R1602" i="58"/>
  <c r="T1602" i="58" s="1"/>
  <c r="V1602" i="58" s="1"/>
  <c r="R1603" i="58"/>
  <c r="T1603" i="58" s="1"/>
  <c r="V1603" i="58" s="1"/>
  <c r="R1604" i="58"/>
  <c r="T1604" i="58" s="1"/>
  <c r="V1604" i="58" s="1"/>
  <c r="R1605" i="58"/>
  <c r="T1605" i="58" s="1"/>
  <c r="V1605" i="58" s="1"/>
  <c r="R1606" i="58"/>
  <c r="T1606" i="58" s="1"/>
  <c r="V1606" i="58" s="1"/>
  <c r="R1607" i="58"/>
  <c r="T1607" i="58" s="1"/>
  <c r="V1607" i="58" s="1"/>
  <c r="R1608" i="58"/>
  <c r="T1608" i="58" s="1"/>
  <c r="V1608" i="58" s="1"/>
  <c r="R1609" i="58"/>
  <c r="T1609" i="58" s="1"/>
  <c r="V1609" i="58" s="1"/>
  <c r="R1610" i="58"/>
  <c r="T1610" i="58" s="1"/>
  <c r="V1610" i="58" s="1"/>
  <c r="R1611" i="58"/>
  <c r="T1611" i="58" s="1"/>
  <c r="V1611" i="58" s="1"/>
  <c r="R1612" i="58"/>
  <c r="T1612" i="58" s="1"/>
  <c r="V1612" i="58" s="1"/>
  <c r="R1613" i="58"/>
  <c r="T1613" i="58" s="1"/>
  <c r="V1613" i="58" s="1"/>
  <c r="R1614" i="58"/>
  <c r="T1614" i="58" s="1"/>
  <c r="V1614" i="58" s="1"/>
  <c r="R1615" i="58"/>
  <c r="T1615" i="58" s="1"/>
  <c r="V1615" i="58" s="1"/>
  <c r="R1616" i="58"/>
  <c r="T1616" i="58" s="1"/>
  <c r="V1616" i="58" s="1"/>
  <c r="R1617" i="58"/>
  <c r="T1617" i="58" s="1"/>
  <c r="V1617" i="58" s="1"/>
  <c r="R1618" i="58"/>
  <c r="T1618" i="58" s="1"/>
  <c r="V1618" i="58" s="1"/>
  <c r="R1619" i="58"/>
  <c r="T1619" i="58" s="1"/>
  <c r="V1619" i="58" s="1"/>
  <c r="R1620" i="58"/>
  <c r="T1620" i="58" s="1"/>
  <c r="V1620" i="58" s="1"/>
  <c r="R1621" i="58"/>
  <c r="T1621" i="58" s="1"/>
  <c r="V1621" i="58" s="1"/>
  <c r="R1622" i="58"/>
  <c r="T1622" i="58" s="1"/>
  <c r="V1622" i="58" s="1"/>
  <c r="R1623" i="58"/>
  <c r="T1623" i="58" s="1"/>
  <c r="V1623" i="58" s="1"/>
  <c r="R1624" i="58"/>
  <c r="T1624" i="58" s="1"/>
  <c r="V1624" i="58" s="1"/>
  <c r="R1625" i="58"/>
  <c r="T1625" i="58" s="1"/>
  <c r="V1625" i="58" s="1"/>
  <c r="R1626" i="58"/>
  <c r="T1626" i="58" s="1"/>
  <c r="V1626" i="58" s="1"/>
  <c r="R1627" i="58"/>
  <c r="T1627" i="58" s="1"/>
  <c r="V1627" i="58" s="1"/>
  <c r="R1628" i="58"/>
  <c r="T1628" i="58" s="1"/>
  <c r="V1628" i="58" s="1"/>
  <c r="R1629" i="58"/>
  <c r="T1629" i="58" s="1"/>
  <c r="V1629" i="58" s="1"/>
  <c r="R1630" i="58"/>
  <c r="T1630" i="58" s="1"/>
  <c r="V1630" i="58" s="1"/>
  <c r="R1631" i="58"/>
  <c r="T1631" i="58" s="1"/>
  <c r="V1631" i="58" s="1"/>
  <c r="R1632" i="58"/>
  <c r="T1632" i="58" s="1"/>
  <c r="V1632" i="58" s="1"/>
  <c r="R1633" i="58"/>
  <c r="T1633" i="58" s="1"/>
  <c r="V1633" i="58" s="1"/>
  <c r="R1634" i="58"/>
  <c r="T1634" i="58" s="1"/>
  <c r="V1634" i="58" s="1"/>
  <c r="R1635" i="58"/>
  <c r="T1635" i="58" s="1"/>
  <c r="V1635" i="58" s="1"/>
  <c r="R1636" i="58"/>
  <c r="T1636" i="58" s="1"/>
  <c r="V1636" i="58" s="1"/>
  <c r="R1637" i="58"/>
  <c r="T1637" i="58" s="1"/>
  <c r="V1637" i="58" s="1"/>
  <c r="R1638" i="58"/>
  <c r="T1638" i="58" s="1"/>
  <c r="V1638" i="58" s="1"/>
  <c r="R1639" i="58"/>
  <c r="T1639" i="58" s="1"/>
  <c r="V1639" i="58" s="1"/>
  <c r="R1640" i="58"/>
  <c r="T1640" i="58" s="1"/>
  <c r="V1640" i="58" s="1"/>
  <c r="R1641" i="58"/>
  <c r="T1641" i="58" s="1"/>
  <c r="V1641" i="58" s="1"/>
  <c r="R1642" i="58"/>
  <c r="T1642" i="58" s="1"/>
  <c r="V1642" i="58" s="1"/>
  <c r="R1643" i="58"/>
  <c r="T1643" i="58" s="1"/>
  <c r="V1643" i="58" s="1"/>
  <c r="R1644" i="58"/>
  <c r="T1644" i="58" s="1"/>
  <c r="V1644" i="58" s="1"/>
  <c r="R1645" i="58"/>
  <c r="T1645" i="58" s="1"/>
  <c r="V1645" i="58" s="1"/>
  <c r="R1646" i="58"/>
  <c r="T1646" i="58" s="1"/>
  <c r="V1646" i="58" s="1"/>
  <c r="R1647" i="58"/>
  <c r="T1647" i="58" s="1"/>
  <c r="V1647" i="58" s="1"/>
  <c r="R1648" i="58"/>
  <c r="T1648" i="58" s="1"/>
  <c r="V1648" i="58" s="1"/>
  <c r="R1649" i="58"/>
  <c r="T1649" i="58" s="1"/>
  <c r="V1649" i="58" s="1"/>
  <c r="R1650" i="58"/>
  <c r="T1650" i="58" s="1"/>
  <c r="V1650" i="58" s="1"/>
  <c r="R1651" i="58"/>
  <c r="T1651" i="58" s="1"/>
  <c r="V1651" i="58" s="1"/>
  <c r="R1652" i="58"/>
  <c r="T1652" i="58" s="1"/>
  <c r="V1652" i="58" s="1"/>
  <c r="R1653" i="58"/>
  <c r="T1653" i="58" s="1"/>
  <c r="V1653" i="58" s="1"/>
  <c r="R1654" i="58"/>
  <c r="T1654" i="58" s="1"/>
  <c r="V1654" i="58" s="1"/>
  <c r="R1655" i="58"/>
  <c r="T1655" i="58" s="1"/>
  <c r="V1655" i="58" s="1"/>
  <c r="R1656" i="58"/>
  <c r="T1656" i="58" s="1"/>
  <c r="V1656" i="58" s="1"/>
  <c r="R1657" i="58"/>
  <c r="T1657" i="58" s="1"/>
  <c r="V1657" i="58" s="1"/>
  <c r="R1658" i="58"/>
  <c r="T1658" i="58" s="1"/>
  <c r="V1658" i="58" s="1"/>
  <c r="R1659" i="58"/>
  <c r="T1659" i="58" s="1"/>
  <c r="V1659" i="58" s="1"/>
  <c r="R1660" i="58"/>
  <c r="T1660" i="58" s="1"/>
  <c r="V1660" i="58" s="1"/>
  <c r="R1661" i="58"/>
  <c r="T1661" i="58" s="1"/>
  <c r="V1661" i="58" s="1"/>
  <c r="R1662" i="58"/>
  <c r="T1662" i="58" s="1"/>
  <c r="V1662" i="58" s="1"/>
  <c r="R1663" i="58"/>
  <c r="T1663" i="58" s="1"/>
  <c r="V1663" i="58" s="1"/>
  <c r="R1664" i="58"/>
  <c r="T1664" i="58" s="1"/>
  <c r="V1664" i="58" s="1"/>
  <c r="R1665" i="58"/>
  <c r="T1665" i="58" s="1"/>
  <c r="V1665" i="58" s="1"/>
  <c r="R1666" i="58"/>
  <c r="T1666" i="58" s="1"/>
  <c r="V1666" i="58" s="1"/>
  <c r="R1667" i="58"/>
  <c r="T1667" i="58" s="1"/>
  <c r="V1667" i="58" s="1"/>
  <c r="R1668" i="58"/>
  <c r="T1668" i="58" s="1"/>
  <c r="V1668" i="58" s="1"/>
  <c r="R1669" i="58"/>
  <c r="T1669" i="58" s="1"/>
  <c r="V1669" i="58" s="1"/>
  <c r="R1670" i="58"/>
  <c r="T1670" i="58" s="1"/>
  <c r="V1670" i="58" s="1"/>
  <c r="R1671" i="58"/>
  <c r="T1671" i="58" s="1"/>
  <c r="V1671" i="58" s="1"/>
  <c r="R1672" i="58"/>
  <c r="T1672" i="58" s="1"/>
  <c r="V1672" i="58" s="1"/>
  <c r="R1673" i="58"/>
  <c r="T1673" i="58" s="1"/>
  <c r="V1673" i="58" s="1"/>
  <c r="R1674" i="58"/>
  <c r="T1674" i="58" s="1"/>
  <c r="V1674" i="58" s="1"/>
  <c r="R1675" i="58"/>
  <c r="T1675" i="58" s="1"/>
  <c r="V1675" i="58" s="1"/>
  <c r="R1676" i="58"/>
  <c r="T1676" i="58" s="1"/>
  <c r="V1676" i="58" s="1"/>
  <c r="R1677" i="58"/>
  <c r="T1677" i="58" s="1"/>
  <c r="V1677" i="58" s="1"/>
  <c r="R1678" i="58"/>
  <c r="T1678" i="58" s="1"/>
  <c r="V1678" i="58" s="1"/>
  <c r="R1679" i="58"/>
  <c r="T1679" i="58" s="1"/>
  <c r="V1679" i="58" s="1"/>
  <c r="R1680" i="58"/>
  <c r="T1680" i="58" s="1"/>
  <c r="V1680" i="58" s="1"/>
  <c r="R1681" i="58"/>
  <c r="T1681" i="58" s="1"/>
  <c r="V1681" i="58" s="1"/>
  <c r="X1023" i="58"/>
  <c r="X1024" i="58"/>
  <c r="X1025" i="58"/>
  <c r="X1026" i="58"/>
  <c r="X1027" i="58"/>
  <c r="X1028" i="58"/>
  <c r="X1029" i="58"/>
  <c r="X1030" i="58"/>
  <c r="X1031" i="58"/>
  <c r="X1032" i="58"/>
  <c r="X1033" i="58"/>
  <c r="X1034" i="58"/>
  <c r="X1035" i="58"/>
  <c r="X1036" i="58"/>
  <c r="X1037" i="58"/>
  <c r="X1038" i="58"/>
  <c r="X1039" i="58"/>
  <c r="X1040" i="58"/>
  <c r="X1041" i="58"/>
  <c r="X1042" i="58"/>
  <c r="X1043" i="58"/>
  <c r="X1044" i="58"/>
  <c r="X1045" i="58"/>
  <c r="X1046" i="58"/>
  <c r="X1047" i="58"/>
  <c r="X1048" i="58"/>
  <c r="X1049" i="58"/>
  <c r="X1050" i="58"/>
  <c r="X1051" i="58"/>
  <c r="X1052" i="58"/>
  <c r="X1053" i="58"/>
  <c r="X1054" i="58"/>
  <c r="X1055" i="58"/>
  <c r="X1056" i="58"/>
  <c r="X1057" i="58"/>
  <c r="X1058" i="58"/>
  <c r="X1059" i="58"/>
  <c r="X1060" i="58"/>
  <c r="X1061" i="58"/>
  <c r="X1062" i="58"/>
  <c r="X1063" i="58"/>
  <c r="X1064" i="58"/>
  <c r="X1065" i="58"/>
  <c r="X1066" i="58"/>
  <c r="X1067" i="58"/>
  <c r="X1068" i="58"/>
  <c r="X1069" i="58"/>
  <c r="X1070" i="58"/>
  <c r="X1071" i="58"/>
  <c r="X1072" i="58"/>
  <c r="X1073" i="58"/>
  <c r="X1074" i="58"/>
  <c r="X1081" i="58"/>
  <c r="X1082" i="58"/>
  <c r="X1083" i="58"/>
  <c r="X1084" i="58"/>
  <c r="X1085" i="58"/>
  <c r="X1086" i="58"/>
  <c r="X1087" i="58"/>
  <c r="X1088" i="58"/>
  <c r="X1089" i="58"/>
  <c r="X1090" i="58"/>
  <c r="X1091" i="58"/>
  <c r="X1092" i="58"/>
  <c r="X1093" i="58"/>
  <c r="X1094" i="58"/>
  <c r="X1095" i="58"/>
  <c r="X1096" i="58"/>
  <c r="X1097" i="58"/>
  <c r="X1098" i="58"/>
  <c r="X1099" i="58"/>
  <c r="X1100" i="58"/>
  <c r="X1101" i="58"/>
  <c r="X1102" i="58"/>
  <c r="X1103" i="58"/>
  <c r="X1104" i="58"/>
  <c r="X1105" i="58"/>
  <c r="X1106" i="58"/>
  <c r="X1107" i="58"/>
  <c r="X1108" i="58"/>
  <c r="X1109" i="58"/>
  <c r="X1110" i="58"/>
  <c r="X1111" i="58"/>
  <c r="X1112" i="58"/>
  <c r="X1113" i="58"/>
  <c r="X1114" i="58"/>
  <c r="X1115" i="58"/>
  <c r="X1116" i="58"/>
  <c r="X1117" i="58"/>
  <c r="X1118" i="58"/>
  <c r="X1119" i="58"/>
  <c r="X1120" i="58"/>
  <c r="X1121" i="58"/>
  <c r="X1122" i="58"/>
  <c r="X1123" i="58"/>
  <c r="X1124" i="58"/>
  <c r="X1125" i="58"/>
  <c r="X1126" i="58"/>
  <c r="X1127" i="58"/>
  <c r="X1128" i="58"/>
  <c r="X1129" i="58"/>
  <c r="X1130" i="58"/>
  <c r="X1131" i="58"/>
  <c r="X1132" i="58"/>
  <c r="X1133" i="58"/>
  <c r="X1134" i="58"/>
  <c r="X1135" i="58"/>
  <c r="X1136" i="58"/>
  <c r="X1137" i="58"/>
  <c r="X1138" i="58"/>
  <c r="X1139" i="58"/>
  <c r="X1140" i="58"/>
  <c r="X1141" i="58"/>
  <c r="X1142" i="58"/>
  <c r="X1143" i="58"/>
  <c r="X1144" i="58"/>
  <c r="X1145" i="58"/>
  <c r="X1146" i="58"/>
  <c r="X1147" i="58"/>
  <c r="X1148" i="58"/>
  <c r="X1149" i="58"/>
  <c r="X1150" i="58"/>
  <c r="X1151" i="58"/>
  <c r="X1152" i="58"/>
  <c r="X1153" i="58"/>
  <c r="X1154" i="58"/>
  <c r="X1155" i="58"/>
  <c r="X1156" i="58"/>
  <c r="X1157" i="58"/>
  <c r="X1182" i="58"/>
  <c r="X1183" i="58"/>
  <c r="X1184" i="58"/>
  <c r="X1185" i="58"/>
  <c r="X1186" i="58"/>
  <c r="X1187" i="58"/>
  <c r="X1188" i="58"/>
  <c r="X1189" i="58"/>
  <c r="X1190" i="58"/>
  <c r="X1191" i="58"/>
  <c r="X1192" i="58"/>
  <c r="X1193" i="58"/>
  <c r="X1194" i="58"/>
  <c r="X1195" i="58"/>
  <c r="X1196" i="58"/>
  <c r="X1197" i="58"/>
  <c r="X1198" i="58"/>
  <c r="X1199" i="58"/>
  <c r="X1200" i="58"/>
  <c r="X1201" i="58"/>
  <c r="X1202" i="58"/>
  <c r="X1203" i="58"/>
  <c r="X1204" i="58"/>
  <c r="X1205" i="58"/>
  <c r="X1206" i="58"/>
  <c r="X1207" i="58"/>
  <c r="X1208" i="58"/>
  <c r="X1209" i="58"/>
  <c r="X1210" i="58"/>
  <c r="X1211" i="58"/>
  <c r="X1212" i="58"/>
  <c r="X1213" i="58"/>
  <c r="X1214" i="58"/>
  <c r="X1215" i="58"/>
  <c r="X1216" i="58"/>
  <c r="X1217" i="58"/>
  <c r="X1218" i="58"/>
  <c r="X1219" i="58"/>
  <c r="X1220" i="58"/>
  <c r="X1221" i="58"/>
  <c r="X1222" i="58"/>
  <c r="X1223" i="58"/>
  <c r="X1224" i="58"/>
  <c r="X1225" i="58"/>
  <c r="X1226" i="58"/>
  <c r="X1240" i="58"/>
  <c r="X1241" i="58"/>
  <c r="X1242" i="58"/>
  <c r="X1243" i="58"/>
  <c r="X1244" i="58"/>
  <c r="X1245" i="58"/>
  <c r="X1246" i="58"/>
  <c r="X1247" i="58"/>
  <c r="X1248" i="58"/>
  <c r="X1249" i="58"/>
  <c r="X1250" i="58"/>
  <c r="X1251" i="58"/>
  <c r="X1252" i="58"/>
  <c r="X1253" i="58"/>
  <c r="X1254" i="58"/>
  <c r="X1255" i="58"/>
  <c r="X1256" i="58"/>
  <c r="X1257" i="58"/>
  <c r="X1258" i="58"/>
  <c r="X1259" i="58"/>
  <c r="X1260" i="58"/>
  <c r="X1261" i="58"/>
  <c r="X1262" i="58"/>
  <c r="X1263" i="58"/>
  <c r="X1264" i="58"/>
  <c r="X1265" i="58"/>
  <c r="X1266" i="58"/>
  <c r="X1267" i="58"/>
  <c r="X1268" i="58"/>
  <c r="X1269" i="58"/>
  <c r="X1270" i="58"/>
  <c r="X1271" i="58"/>
  <c r="X1272" i="58"/>
  <c r="X1273" i="58"/>
  <c r="X1274" i="58"/>
  <c r="X1275" i="58"/>
  <c r="X1276" i="58"/>
  <c r="X1277" i="58"/>
  <c r="X1278" i="58"/>
  <c r="X1279" i="58"/>
  <c r="X1280" i="58"/>
  <c r="X1281" i="58"/>
  <c r="X1282" i="58"/>
  <c r="X1283" i="58"/>
  <c r="X1284" i="58"/>
  <c r="X1285" i="58"/>
  <c r="X1286" i="58"/>
  <c r="X1287" i="58"/>
  <c r="X1288" i="58"/>
  <c r="X1289" i="58"/>
  <c r="X1290" i="58"/>
  <c r="X1291" i="58"/>
  <c r="X1292" i="58"/>
  <c r="X1293" i="58"/>
  <c r="X1294" i="58"/>
  <c r="X1295" i="58"/>
  <c r="X1296" i="58"/>
  <c r="X1297" i="58"/>
  <c r="X1298" i="58"/>
  <c r="X1299" i="58"/>
  <c r="X1300" i="58"/>
  <c r="X1301" i="58"/>
  <c r="X1302" i="58"/>
  <c r="X1303" i="58"/>
  <c r="X1304" i="58"/>
  <c r="X1305" i="58"/>
  <c r="X1306" i="58"/>
  <c r="X1307" i="58"/>
  <c r="X1308" i="58"/>
  <c r="X1309" i="58"/>
  <c r="X1310" i="58"/>
  <c r="X1311" i="58"/>
  <c r="X1312" i="58"/>
  <c r="X1313" i="58"/>
  <c r="X1314" i="58"/>
  <c r="X1326" i="58"/>
  <c r="X1327" i="58"/>
  <c r="X1328" i="58"/>
  <c r="X1329" i="58"/>
  <c r="X1330" i="58"/>
  <c r="X1331" i="58"/>
  <c r="X1332" i="58"/>
  <c r="X1333" i="58"/>
  <c r="X1334" i="58"/>
  <c r="X1335" i="58"/>
  <c r="X1336" i="58"/>
  <c r="X1337" i="58"/>
  <c r="X1338" i="58"/>
  <c r="X1339" i="58"/>
  <c r="X1340" i="58"/>
  <c r="X1341" i="58"/>
  <c r="X1342" i="58"/>
  <c r="X1343" i="58"/>
  <c r="X1344" i="58"/>
  <c r="X1345" i="58"/>
  <c r="X1346" i="58"/>
  <c r="X1347" i="58"/>
  <c r="X1348" i="58"/>
  <c r="X1349" i="58"/>
  <c r="X1350" i="58"/>
  <c r="X1351" i="58"/>
  <c r="X1352" i="58"/>
  <c r="X1353" i="58"/>
  <c r="X1354" i="58"/>
  <c r="X1355" i="58"/>
  <c r="X1356" i="58"/>
  <c r="X1357" i="58"/>
  <c r="X1358" i="58"/>
  <c r="X1359" i="58"/>
  <c r="X1360" i="58"/>
  <c r="X1361" i="58"/>
  <c r="X1362" i="58"/>
  <c r="X1363" i="58"/>
  <c r="X1364" i="58"/>
  <c r="X1365" i="58"/>
  <c r="X1366" i="58"/>
  <c r="X1367" i="58"/>
  <c r="X1368" i="58"/>
  <c r="X1369" i="58"/>
  <c r="X1370" i="58"/>
  <c r="X1371" i="58"/>
  <c r="X1372" i="58"/>
  <c r="X1373" i="58"/>
  <c r="X1374" i="58"/>
  <c r="X1375" i="58"/>
  <c r="X1376" i="58"/>
  <c r="X1377" i="58"/>
  <c r="X1379" i="58"/>
  <c r="X1380" i="58"/>
  <c r="X1381" i="58"/>
  <c r="X1382" i="58"/>
  <c r="X1383" i="58"/>
  <c r="X1384" i="58"/>
  <c r="X1385" i="58"/>
  <c r="X1386" i="58"/>
  <c r="X1387" i="58"/>
  <c r="X1388" i="58"/>
  <c r="X1389" i="58"/>
  <c r="X1390" i="58"/>
  <c r="X1391" i="58"/>
  <c r="X1392" i="58"/>
  <c r="X1393" i="58"/>
  <c r="X1394" i="58"/>
  <c r="X1395" i="58"/>
  <c r="X1396" i="58"/>
  <c r="X1397" i="58"/>
  <c r="X1398" i="58"/>
  <c r="X1399" i="58"/>
  <c r="X1400" i="58"/>
  <c r="X1401" i="58"/>
  <c r="X1402" i="58"/>
  <c r="X1403" i="58"/>
  <c r="X1404" i="58"/>
  <c r="X1405" i="58"/>
  <c r="X1406" i="58"/>
  <c r="X1407" i="58"/>
  <c r="X1408" i="58"/>
  <c r="X1409" i="58"/>
  <c r="X1436" i="58"/>
  <c r="X1437" i="58"/>
  <c r="X1438" i="58"/>
  <c r="X1439" i="58"/>
  <c r="X1440" i="58"/>
  <c r="X1441" i="58"/>
  <c r="X1442" i="58"/>
  <c r="X1443" i="58"/>
  <c r="X1444" i="58"/>
  <c r="X1445" i="58"/>
  <c r="X1446" i="58"/>
  <c r="X1447" i="58"/>
  <c r="X1448" i="58"/>
  <c r="X1449" i="58"/>
  <c r="X1450" i="58"/>
  <c r="X1451" i="58"/>
  <c r="X1452" i="58"/>
  <c r="X1453" i="58"/>
  <c r="X1454" i="58"/>
  <c r="X1455" i="58"/>
  <c r="X1456" i="58"/>
  <c r="X1457" i="58"/>
  <c r="X1458" i="58"/>
  <c r="X1459" i="58"/>
  <c r="X1460" i="58"/>
  <c r="X1461" i="58"/>
  <c r="X1462" i="58"/>
  <c r="X1463" i="58"/>
  <c r="X1464" i="58"/>
  <c r="X1465" i="58"/>
  <c r="X1466" i="58"/>
  <c r="X1467" i="58"/>
  <c r="X1468" i="58"/>
  <c r="X1469" i="58"/>
  <c r="X1470" i="58"/>
  <c r="X1471" i="58"/>
  <c r="X1472" i="58"/>
  <c r="X1473" i="58"/>
  <c r="X1474" i="58"/>
  <c r="X1475" i="58"/>
  <c r="X1476" i="58"/>
  <c r="X1477" i="58"/>
  <c r="X1478" i="58"/>
  <c r="X1479" i="58"/>
  <c r="X1480" i="58"/>
  <c r="X1481" i="58"/>
  <c r="X1482" i="58"/>
  <c r="X1483" i="58"/>
  <c r="X1484" i="58"/>
  <c r="X1486" i="58"/>
  <c r="X1487" i="58"/>
  <c r="X1488" i="58"/>
  <c r="X1489" i="58"/>
  <c r="X1490" i="58"/>
  <c r="X1491" i="58"/>
  <c r="X1492" i="58"/>
  <c r="X1493" i="58"/>
  <c r="X1494" i="58"/>
  <c r="X1495" i="58"/>
  <c r="X1496" i="58"/>
  <c r="X1497" i="58"/>
  <c r="X1498" i="58"/>
  <c r="X1499" i="58"/>
  <c r="X1500" i="58"/>
  <c r="X1501" i="58"/>
  <c r="X1502" i="58"/>
  <c r="X1503" i="58"/>
  <c r="X1504" i="58"/>
  <c r="X1505" i="58"/>
  <c r="X1506" i="58"/>
  <c r="X1507" i="58"/>
  <c r="X1508" i="58"/>
  <c r="X1509" i="58"/>
  <c r="X1510" i="58"/>
  <c r="X1511" i="58"/>
  <c r="X1512" i="58"/>
  <c r="X1513" i="58"/>
  <c r="X1514" i="58"/>
  <c r="X1515" i="58"/>
  <c r="X1516" i="58"/>
  <c r="X1517" i="58"/>
  <c r="X1518" i="58"/>
  <c r="X1519" i="58"/>
  <c r="X1520" i="58"/>
  <c r="X1521" i="58"/>
  <c r="X1522" i="58"/>
  <c r="X1523" i="58"/>
  <c r="X1524" i="58"/>
  <c r="X1525" i="58"/>
  <c r="X1526" i="58"/>
  <c r="X1527" i="58"/>
  <c r="X1528" i="58"/>
  <c r="X1529" i="58"/>
  <c r="X1530" i="58"/>
  <c r="X1531" i="58"/>
  <c r="X1532" i="58"/>
  <c r="X1533" i="58"/>
  <c r="X1534" i="58"/>
  <c r="X1535" i="58"/>
  <c r="X1536" i="58"/>
  <c r="X1537" i="58"/>
  <c r="X1538" i="58"/>
  <c r="X1539" i="58"/>
  <c r="X1540" i="58"/>
  <c r="X1541" i="58"/>
  <c r="X1542" i="58"/>
  <c r="X1543" i="58"/>
  <c r="X1544" i="58"/>
  <c r="X1545" i="58"/>
  <c r="X1546" i="58"/>
  <c r="X1547" i="58"/>
  <c r="X1548" i="58"/>
  <c r="X1549" i="58"/>
  <c r="X1550" i="58"/>
  <c r="X1551" i="58"/>
  <c r="X1552" i="58"/>
  <c r="X1553" i="58"/>
  <c r="X1554" i="58"/>
  <c r="X1555" i="58"/>
  <c r="X1556" i="58"/>
  <c r="X1557" i="58"/>
  <c r="X1558" i="58"/>
  <c r="X1559" i="58"/>
  <c r="X1560" i="58"/>
  <c r="X1561" i="58"/>
  <c r="X1562" i="58"/>
  <c r="X1563" i="58"/>
  <c r="X1564" i="58"/>
  <c r="X1571" i="58"/>
  <c r="X1572" i="58"/>
  <c r="X1573" i="58"/>
  <c r="X1574" i="58"/>
  <c r="X1575" i="58"/>
  <c r="X1576" i="58"/>
  <c r="X1577" i="58"/>
  <c r="X1578" i="58"/>
  <c r="X1579" i="58"/>
  <c r="X1580" i="58"/>
  <c r="X1581" i="58"/>
  <c r="X1582" i="58"/>
  <c r="X1583" i="58"/>
  <c r="X1584" i="58"/>
  <c r="X1585" i="58"/>
  <c r="X1586" i="58"/>
  <c r="X1587" i="58"/>
  <c r="X1588" i="58"/>
  <c r="X1589" i="58"/>
  <c r="X1590" i="58"/>
  <c r="X1591" i="58"/>
  <c r="X1592" i="58"/>
  <c r="X1593" i="58"/>
  <c r="X1594" i="58"/>
  <c r="X1595" i="58"/>
  <c r="X1596" i="58"/>
  <c r="X1597" i="58"/>
  <c r="X1598" i="58"/>
  <c r="X1599" i="58"/>
  <c r="X1600" i="58"/>
  <c r="X1601" i="58"/>
  <c r="X1602" i="58"/>
  <c r="X1603" i="58"/>
  <c r="X1604" i="58"/>
  <c r="X1605" i="58"/>
  <c r="X1606" i="58"/>
  <c r="X1607" i="58"/>
  <c r="X1608" i="58"/>
  <c r="X1609" i="58"/>
  <c r="X1610" i="58"/>
  <c r="X1611" i="58"/>
  <c r="X1612" i="58"/>
  <c r="X1613" i="58"/>
  <c r="X1614" i="58"/>
  <c r="X1615" i="58"/>
  <c r="X1616" i="58"/>
  <c r="X1617" i="58"/>
  <c r="X1618" i="58"/>
  <c r="X1619" i="58"/>
  <c r="X1620" i="58"/>
  <c r="X1621" i="58"/>
  <c r="X1622" i="58"/>
  <c r="X1623" i="58"/>
  <c r="X1624" i="58"/>
  <c r="X1625" i="58"/>
  <c r="X1626" i="58"/>
  <c r="X1627" i="58"/>
  <c r="X1628" i="58"/>
  <c r="X1629" i="58"/>
  <c r="X1630" i="58"/>
  <c r="X1631" i="58"/>
  <c r="X1632" i="58"/>
  <c r="X1633" i="58"/>
  <c r="X1634" i="58"/>
  <c r="X1635" i="58"/>
  <c r="X1636" i="58"/>
  <c r="X1637" i="58"/>
  <c r="X1638" i="58"/>
  <c r="X1639" i="58"/>
  <c r="X1640" i="58"/>
  <c r="X1641" i="58"/>
  <c r="X1642" i="58"/>
  <c r="X1643" i="58"/>
  <c r="X1644" i="58"/>
  <c r="X1645" i="58"/>
  <c r="X1646" i="58"/>
  <c r="X1647" i="58"/>
  <c r="X1648" i="58"/>
  <c r="X1649" i="58"/>
  <c r="X1650" i="58"/>
  <c r="X1651" i="58"/>
  <c r="X1652" i="58"/>
  <c r="X1653" i="58"/>
  <c r="X1654" i="58"/>
  <c r="X1655" i="58"/>
  <c r="X1656" i="58"/>
  <c r="X1657" i="58"/>
  <c r="X1658" i="58"/>
  <c r="X1659" i="58"/>
  <c r="X1660" i="58"/>
  <c r="X1661" i="58"/>
  <c r="X1662" i="58"/>
  <c r="X1663" i="58"/>
  <c r="X1664" i="58"/>
  <c r="X1665" i="58"/>
  <c r="X1666" i="58"/>
  <c r="X1667" i="58"/>
  <c r="X1668" i="58"/>
  <c r="X1669" i="58"/>
  <c r="X1670" i="58"/>
  <c r="X1671" i="58"/>
  <c r="X1672" i="58"/>
  <c r="X1673" i="58"/>
  <c r="X1674" i="58"/>
  <c r="X1675" i="58"/>
  <c r="X1676" i="58"/>
  <c r="X1677" i="58"/>
  <c r="X1678" i="58"/>
  <c r="X1679" i="58"/>
  <c r="X1680" i="58"/>
  <c r="X1681" i="58"/>
  <c r="X6" i="58"/>
  <c r="R6" i="58"/>
  <c r="V6" i="58" s="1"/>
  <c r="Q6" i="58"/>
  <c r="P6" i="58"/>
  <c r="M6" i="58"/>
  <c r="K6" i="58"/>
  <c r="J6" i="58"/>
  <c r="F6" i="58"/>
  <c r="D6" i="58"/>
  <c r="E6" i="58" s="1"/>
  <c r="B6" i="58"/>
  <c r="A6" i="58"/>
  <c r="X5" i="58"/>
  <c r="R5" i="58"/>
  <c r="V5" i="58" s="1"/>
  <c r="Q5" i="58"/>
  <c r="P5" i="58"/>
  <c r="M5" i="58"/>
  <c r="K5" i="58"/>
  <c r="J5" i="58"/>
  <c r="F5" i="58"/>
  <c r="D5" i="58"/>
  <c r="E5" i="58" s="1"/>
  <c r="B5" i="58"/>
  <c r="A5" i="58"/>
  <c r="X4" i="58"/>
  <c r="R4" i="58"/>
  <c r="V4" i="58" s="1"/>
  <c r="Q4" i="58"/>
  <c r="P4" i="58"/>
  <c r="M4" i="58"/>
  <c r="K4" i="58"/>
  <c r="J4" i="58"/>
  <c r="F4" i="58"/>
  <c r="D4" i="58"/>
  <c r="E4" i="58" s="1"/>
  <c r="B4" i="58"/>
  <c r="A4" i="58"/>
  <c r="X3" i="58"/>
  <c r="R3" i="58"/>
  <c r="V3" i="58" s="1"/>
  <c r="Q3" i="58"/>
  <c r="P3" i="58"/>
  <c r="M3" i="58"/>
  <c r="K3" i="58"/>
  <c r="J3" i="58"/>
  <c r="F3" i="58"/>
  <c r="D3" i="58"/>
  <c r="E3" i="58" s="1"/>
  <c r="B3" i="58"/>
  <c r="A3" i="58"/>
  <c r="X2" i="58"/>
  <c r="R2" i="58"/>
  <c r="V2" i="58" s="1"/>
  <c r="Q2" i="58"/>
  <c r="P2" i="58"/>
  <c r="M2" i="58"/>
  <c r="K2" i="58"/>
  <c r="J2" i="58"/>
  <c r="F2" i="58"/>
  <c r="D2" i="58"/>
  <c r="E2" i="58" s="1"/>
  <c r="B2" i="58"/>
  <c r="A2" i="58"/>
  <c r="V999" i="58" l="1"/>
  <c r="Y999" i="58" s="1"/>
  <c r="AN999" i="58" s="1"/>
  <c r="W1378" i="58"/>
  <c r="Y1378" i="58"/>
  <c r="AN1378" i="58" s="1"/>
  <c r="W1485" i="58"/>
  <c r="Y1485" i="58"/>
  <c r="AN1485" i="58" s="1"/>
  <c r="W2133" i="58"/>
  <c r="Y1708" i="58"/>
  <c r="AN1708" i="58" s="1"/>
  <c r="Y1694" i="58"/>
  <c r="AN1694" i="58" s="1"/>
  <c r="W1858" i="58"/>
  <c r="W1702" i="58"/>
  <c r="Y2030" i="58"/>
  <c r="AN2030" i="58" s="1"/>
  <c r="Y1894" i="58"/>
  <c r="AN1894" i="58" s="1"/>
  <c r="W1747" i="58"/>
  <c r="W1823" i="58"/>
  <c r="Y1716" i="58"/>
  <c r="AN1716" i="58" s="1"/>
  <c r="Y2135" i="58"/>
  <c r="AN2135" i="58" s="1"/>
  <c r="W2173" i="58"/>
  <c r="Y1999" i="58"/>
  <c r="AN1999" i="58" s="1"/>
  <c r="W1894" i="58"/>
  <c r="W2030" i="58"/>
  <c r="W1950" i="58"/>
  <c r="Y1910" i="58"/>
  <c r="AN1910" i="58" s="1"/>
  <c r="W2077" i="58"/>
  <c r="Y2077" i="58"/>
  <c r="AN2077" i="58" s="1"/>
  <c r="W1734" i="58"/>
  <c r="Y1734" i="58"/>
  <c r="AN1734" i="58" s="1"/>
  <c r="W1820" i="58"/>
  <c r="Y1820" i="58"/>
  <c r="AN1820" i="58" s="1"/>
  <c r="W1796" i="58"/>
  <c r="W1694" i="58"/>
  <c r="W1825" i="58"/>
  <c r="Y1825" i="58"/>
  <c r="AN1825" i="58" s="1"/>
  <c r="Y1747" i="58"/>
  <c r="AN1747" i="58" s="1"/>
  <c r="W2220" i="58"/>
  <c r="Y2220" i="58"/>
  <c r="AN2220" i="58" s="1"/>
  <c r="W2155" i="58"/>
  <c r="Y2155" i="58"/>
  <c r="AN2155" i="58" s="1"/>
  <c r="W2091" i="58"/>
  <c r="Y2091" i="58"/>
  <c r="AN2091" i="58" s="1"/>
  <c r="W2035" i="58"/>
  <c r="Y2035" i="58"/>
  <c r="AN2035" i="58" s="1"/>
  <c r="W2003" i="58"/>
  <c r="Y2003" i="58"/>
  <c r="AN2003" i="58" s="1"/>
  <c r="Y1899" i="58"/>
  <c r="AN1899" i="58" s="1"/>
  <c r="W1899" i="58"/>
  <c r="W1851" i="58"/>
  <c r="Y1851" i="58"/>
  <c r="AN1851" i="58" s="1"/>
  <c r="W2252" i="58"/>
  <c r="Y2252" i="58"/>
  <c r="AN2252" i="58" s="1"/>
  <c r="Y2171" i="58"/>
  <c r="AN2171" i="58" s="1"/>
  <c r="W2171" i="58"/>
  <c r="Y2107" i="58"/>
  <c r="AN2107" i="58" s="1"/>
  <c r="W2107" i="58"/>
  <c r="W2051" i="58"/>
  <c r="Y2051" i="58"/>
  <c r="AN2051" i="58" s="1"/>
  <c r="W1995" i="58"/>
  <c r="Y1995" i="58"/>
  <c r="AN1995" i="58" s="1"/>
  <c r="W1931" i="58"/>
  <c r="Y1931" i="58"/>
  <c r="AN1931" i="58" s="1"/>
  <c r="W2259" i="58"/>
  <c r="Y2259" i="58"/>
  <c r="AN2259" i="58" s="1"/>
  <c r="W2193" i="58"/>
  <c r="Y2193" i="58"/>
  <c r="AN2193" i="58" s="1"/>
  <c r="W2147" i="58"/>
  <c r="Y2147" i="58"/>
  <c r="AN2147" i="58" s="1"/>
  <c r="W2099" i="58"/>
  <c r="Y2099" i="58"/>
  <c r="AN2099" i="58" s="1"/>
  <c r="Y2043" i="58"/>
  <c r="AN2043" i="58" s="1"/>
  <c r="W2043" i="58"/>
  <c r="Y1967" i="58"/>
  <c r="AN1967" i="58" s="1"/>
  <c r="W1967" i="58"/>
  <c r="W1907" i="58"/>
  <c r="Y1907" i="58"/>
  <c r="AN1907" i="58" s="1"/>
  <c r="W1860" i="58"/>
  <c r="Y1860" i="58"/>
  <c r="AN1860" i="58" s="1"/>
  <c r="W2228" i="58"/>
  <c r="Y2228" i="58"/>
  <c r="AN2228" i="58" s="1"/>
  <c r="W2139" i="58"/>
  <c r="Y2139" i="58"/>
  <c r="AN2139" i="58" s="1"/>
  <c r="W2083" i="58"/>
  <c r="Y2083" i="58"/>
  <c r="AN2083" i="58" s="1"/>
  <c r="Y2027" i="58"/>
  <c r="AN2027" i="58" s="1"/>
  <c r="W2027" i="58"/>
  <c r="W1982" i="58"/>
  <c r="Y1982" i="58"/>
  <c r="AN1982" i="58" s="1"/>
  <c r="W1939" i="58"/>
  <c r="Y1939" i="58"/>
  <c r="AN1939" i="58" s="1"/>
  <c r="W1891" i="58"/>
  <c r="Y1891" i="58"/>
  <c r="AN1891" i="58" s="1"/>
  <c r="W2569" i="58"/>
  <c r="Y2569" i="58"/>
  <c r="AN2569" i="58" s="1"/>
  <c r="W2212" i="58"/>
  <c r="Y2212" i="58"/>
  <c r="AN2212" i="58" s="1"/>
  <c r="W2163" i="58"/>
  <c r="Y2163" i="58"/>
  <c r="AN2163" i="58" s="1"/>
  <c r="W2115" i="58"/>
  <c r="Y2115" i="58"/>
  <c r="AN2115" i="58" s="1"/>
  <c r="W2067" i="58"/>
  <c r="Y2067" i="58"/>
  <c r="AN2067" i="58" s="1"/>
  <c r="W2019" i="58"/>
  <c r="Y2019" i="58"/>
  <c r="AN2019" i="58" s="1"/>
  <c r="Y1959" i="58"/>
  <c r="AN1959" i="58" s="1"/>
  <c r="W1959" i="58"/>
  <c r="W1923" i="58"/>
  <c r="Y1923" i="58"/>
  <c r="AN1923" i="58" s="1"/>
  <c r="W1875" i="58"/>
  <c r="Y1875" i="58"/>
  <c r="AN1875" i="58" s="1"/>
  <c r="W2244" i="58"/>
  <c r="Y2244" i="58"/>
  <c r="AN2244" i="58" s="1"/>
  <c r="Y2185" i="58"/>
  <c r="AN2185" i="58" s="1"/>
  <c r="W2185" i="58"/>
  <c r="W2131" i="58"/>
  <c r="Y2131" i="58"/>
  <c r="AN2131" i="58" s="1"/>
  <c r="W2059" i="58"/>
  <c r="Y2059" i="58"/>
  <c r="AN2059" i="58" s="1"/>
  <c r="W1947" i="58"/>
  <c r="Y1947" i="58"/>
  <c r="AN1947" i="58" s="1"/>
  <c r="W1883" i="58"/>
  <c r="Y1883" i="58"/>
  <c r="AN1883" i="58" s="1"/>
  <c r="W1892" i="58"/>
  <c r="Y1892" i="58"/>
  <c r="AN1892" i="58" s="1"/>
  <c r="W2236" i="58"/>
  <c r="Y2236" i="58"/>
  <c r="AN2236" i="58" s="1"/>
  <c r="W2178" i="58"/>
  <c r="Y2178" i="58"/>
  <c r="AN2178" i="58" s="1"/>
  <c r="W2123" i="58"/>
  <c r="Y2123" i="58"/>
  <c r="AN2123" i="58" s="1"/>
  <c r="Y2075" i="58"/>
  <c r="AN2075" i="58" s="1"/>
  <c r="W2075" i="58"/>
  <c r="W2011" i="58"/>
  <c r="Y2011" i="58"/>
  <c r="AN2011" i="58" s="1"/>
  <c r="W1915" i="58"/>
  <c r="Y1915" i="58"/>
  <c r="AN1915" i="58" s="1"/>
  <c r="W1839" i="58"/>
  <c r="Y1839" i="58"/>
  <c r="AN1839" i="58" s="1"/>
  <c r="W2958" i="58"/>
  <c r="Y2958" i="58"/>
  <c r="AN2958" i="58" s="1"/>
  <c r="W2267" i="58"/>
  <c r="Y2267" i="58"/>
  <c r="AN2267" i="58" s="1"/>
  <c r="W2250" i="58"/>
  <c r="Y2250" i="58"/>
  <c r="AN2250" i="58" s="1"/>
  <c r="W2240" i="58"/>
  <c r="Y2240" i="58"/>
  <c r="AN2240" i="58" s="1"/>
  <c r="W2231" i="58"/>
  <c r="Y2231" i="58"/>
  <c r="AN2231" i="58" s="1"/>
  <c r="W2222" i="58"/>
  <c r="Y2222" i="58"/>
  <c r="AN2222" i="58" s="1"/>
  <c r="W2213" i="58"/>
  <c r="Y2213" i="58"/>
  <c r="AN2213" i="58" s="1"/>
  <c r="W2201" i="58"/>
  <c r="Y2201" i="58"/>
  <c r="AN2201" i="58" s="1"/>
  <c r="W2192" i="58"/>
  <c r="Y2192" i="58"/>
  <c r="AN2192" i="58" s="1"/>
  <c r="W2183" i="58"/>
  <c r="Y2183" i="58"/>
  <c r="AN2183" i="58" s="1"/>
  <c r="W1830" i="58"/>
  <c r="Y1830" i="58"/>
  <c r="AN1830" i="58" s="1"/>
  <c r="W1792" i="58"/>
  <c r="Y1792" i="58"/>
  <c r="AN1792" i="58" s="1"/>
  <c r="W1767" i="58"/>
  <c r="Y1767" i="58"/>
  <c r="AN1767" i="58" s="1"/>
  <c r="W1711" i="58"/>
  <c r="Y1711" i="58"/>
  <c r="AN1711" i="58" s="1"/>
  <c r="W1855" i="58"/>
  <c r="Y1855" i="58"/>
  <c r="AN1855" i="58" s="1"/>
  <c r="W1835" i="58"/>
  <c r="Y1835" i="58"/>
  <c r="AN1835" i="58" s="1"/>
  <c r="W1729" i="58"/>
  <c r="Y1729" i="58"/>
  <c r="AN1729" i="58" s="1"/>
  <c r="Y1685" i="58"/>
  <c r="AN1685" i="58" s="1"/>
  <c r="W1685" i="58"/>
  <c r="Y1831" i="58"/>
  <c r="AN1831" i="58" s="1"/>
  <c r="W1831" i="58"/>
  <c r="W1822" i="58"/>
  <c r="Y1822" i="58"/>
  <c r="AN1822" i="58" s="1"/>
  <c r="W1814" i="58"/>
  <c r="Y1814" i="58"/>
  <c r="AN1814" i="58" s="1"/>
  <c r="W1806" i="58"/>
  <c r="Y1806" i="58"/>
  <c r="AN1806" i="58" s="1"/>
  <c r="W1798" i="58"/>
  <c r="Y1798" i="58"/>
  <c r="AN1798" i="58" s="1"/>
  <c r="W1790" i="58"/>
  <c r="Y1790" i="58"/>
  <c r="AN1790" i="58" s="1"/>
  <c r="W1782" i="58"/>
  <c r="Y1782" i="58"/>
  <c r="AN1782" i="58" s="1"/>
  <c r="W1768" i="58"/>
  <c r="Y1768" i="58"/>
  <c r="AN1768" i="58" s="1"/>
  <c r="Y1760" i="58"/>
  <c r="AN1760" i="58" s="1"/>
  <c r="W1760" i="58"/>
  <c r="Y1752" i="58"/>
  <c r="AN1752" i="58" s="1"/>
  <c r="W1752" i="58"/>
  <c r="W1744" i="58"/>
  <c r="Y1744" i="58"/>
  <c r="AN1744" i="58" s="1"/>
  <c r="W1736" i="58"/>
  <c r="Y1736" i="58"/>
  <c r="AN1736" i="58" s="1"/>
  <c r="W1728" i="58"/>
  <c r="Y1728" i="58"/>
  <c r="AN1728" i="58" s="1"/>
  <c r="W1720" i="58"/>
  <c r="Y1720" i="58"/>
  <c r="AN1720" i="58" s="1"/>
  <c r="W1712" i="58"/>
  <c r="Y1712" i="58"/>
  <c r="AN1712" i="58" s="1"/>
  <c r="W1704" i="58"/>
  <c r="Y1704" i="58"/>
  <c r="AN1704" i="58" s="1"/>
  <c r="Y1696" i="58"/>
  <c r="AN1696" i="58" s="1"/>
  <c r="W1696" i="58"/>
  <c r="W1688" i="58"/>
  <c r="Y1688" i="58"/>
  <c r="AN1688" i="58" s="1"/>
  <c r="AE5603" i="58"/>
  <c r="W2266" i="58"/>
  <c r="Y2266" i="58"/>
  <c r="AN2266" i="58" s="1"/>
  <c r="W2258" i="58"/>
  <c r="Y2258" i="58"/>
  <c r="AN2258" i="58" s="1"/>
  <c r="Y2248" i="58"/>
  <c r="AN2248" i="58" s="1"/>
  <c r="W2248" i="58"/>
  <c r="W2239" i="58"/>
  <c r="Y2239" i="58"/>
  <c r="AN2239" i="58" s="1"/>
  <c r="W2230" i="58"/>
  <c r="Y2230" i="58"/>
  <c r="AN2230" i="58" s="1"/>
  <c r="Y2221" i="58"/>
  <c r="AN2221" i="58" s="1"/>
  <c r="W2221" i="58"/>
  <c r="W2200" i="58"/>
  <c r="Y2200" i="58"/>
  <c r="AN2200" i="58" s="1"/>
  <c r="W2191" i="58"/>
  <c r="Y2191" i="58"/>
  <c r="AN2191" i="58" s="1"/>
  <c r="W2175" i="58"/>
  <c r="Y2175" i="58"/>
  <c r="AN2175" i="58" s="1"/>
  <c r="W2167" i="58"/>
  <c r="Y2167" i="58"/>
  <c r="AN2167" i="58" s="1"/>
  <c r="W2159" i="58"/>
  <c r="Y2159" i="58"/>
  <c r="AN2159" i="58" s="1"/>
  <c r="W2151" i="58"/>
  <c r="Y2151" i="58"/>
  <c r="AN2151" i="58" s="1"/>
  <c r="W2143" i="58"/>
  <c r="Y2143" i="58"/>
  <c r="AN2143" i="58" s="1"/>
  <c r="W2127" i="58"/>
  <c r="Y2127" i="58"/>
  <c r="AN2127" i="58" s="1"/>
  <c r="Y2119" i="58"/>
  <c r="AN2119" i="58" s="1"/>
  <c r="W2119" i="58"/>
  <c r="W2111" i="58"/>
  <c r="Y2111" i="58"/>
  <c r="AN2111" i="58" s="1"/>
  <c r="W2103" i="58"/>
  <c r="Y2103" i="58"/>
  <c r="AN2103" i="58" s="1"/>
  <c r="W2095" i="58"/>
  <c r="Y2095" i="58"/>
  <c r="AN2095" i="58" s="1"/>
  <c r="Y2087" i="58"/>
  <c r="AN2087" i="58" s="1"/>
  <c r="W2087" i="58"/>
  <c r="Y2079" i="58"/>
  <c r="AN2079" i="58" s="1"/>
  <c r="W2079" i="58"/>
  <c r="W2071" i="58"/>
  <c r="Y2071" i="58"/>
  <c r="AN2071" i="58" s="1"/>
  <c r="W2063" i="58"/>
  <c r="Y2063" i="58"/>
  <c r="AN2063" i="58" s="1"/>
  <c r="W2055" i="58"/>
  <c r="Y2055" i="58"/>
  <c r="AN2055" i="58" s="1"/>
  <c r="W2047" i="58"/>
  <c r="Y2047" i="58"/>
  <c r="AN2047" i="58" s="1"/>
  <c r="W2039" i="58"/>
  <c r="Y2039" i="58"/>
  <c r="AN2039" i="58" s="1"/>
  <c r="W2031" i="58"/>
  <c r="Y2031" i="58"/>
  <c r="AN2031" i="58" s="1"/>
  <c r="W2023" i="58"/>
  <c r="Y2023" i="58"/>
  <c r="AN2023" i="58" s="1"/>
  <c r="Y2015" i="58"/>
  <c r="AN2015" i="58" s="1"/>
  <c r="W2015" i="58"/>
  <c r="W1852" i="58"/>
  <c r="Y1852" i="58"/>
  <c r="AN1852" i="58" s="1"/>
  <c r="W1800" i="58"/>
  <c r="Y1800" i="58"/>
  <c r="AN1800" i="58" s="1"/>
  <c r="W1781" i="58"/>
  <c r="Y1781" i="58"/>
  <c r="AN1781" i="58" s="1"/>
  <c r="W1730" i="58"/>
  <c r="Y1730" i="58"/>
  <c r="AN1730" i="58" s="1"/>
  <c r="W1719" i="58"/>
  <c r="Y1719" i="58"/>
  <c r="AN1719" i="58" s="1"/>
  <c r="Y1709" i="58"/>
  <c r="AN1709" i="58" s="1"/>
  <c r="W1709" i="58"/>
  <c r="W1691" i="58"/>
  <c r="Y1691" i="58"/>
  <c r="AN1691" i="58" s="1"/>
  <c r="Y2568" i="58"/>
  <c r="AN2568" i="58" s="1"/>
  <c r="W2568" i="58"/>
  <c r="W2265" i="58"/>
  <c r="Y2265" i="58"/>
  <c r="AN2265" i="58" s="1"/>
  <c r="W2256" i="58"/>
  <c r="Y2256" i="58"/>
  <c r="AN2256" i="58" s="1"/>
  <c r="W2247" i="58"/>
  <c r="Y2247" i="58"/>
  <c r="AN2247" i="58" s="1"/>
  <c r="W2238" i="58"/>
  <c r="Y2238" i="58"/>
  <c r="AN2238" i="58" s="1"/>
  <c r="W2229" i="58"/>
  <c r="Y2229" i="58"/>
  <c r="AN2229" i="58" s="1"/>
  <c r="W2211" i="58"/>
  <c r="Y2211" i="58"/>
  <c r="AN2211" i="58" s="1"/>
  <c r="W2199" i="58"/>
  <c r="Y2199" i="58"/>
  <c r="AN2199" i="58" s="1"/>
  <c r="W2189" i="58"/>
  <c r="Y2189" i="58"/>
  <c r="AN2189" i="58" s="1"/>
  <c r="W2181" i="58"/>
  <c r="Y2181" i="58"/>
  <c r="AN2181" i="58" s="1"/>
  <c r="W2174" i="58"/>
  <c r="Y2174" i="58"/>
  <c r="AN2174" i="58" s="1"/>
  <c r="W2166" i="58"/>
  <c r="Y2166" i="58"/>
  <c r="AN2166" i="58" s="1"/>
  <c r="W2158" i="58"/>
  <c r="Y2158" i="58"/>
  <c r="AN2158" i="58" s="1"/>
  <c r="W2150" i="58"/>
  <c r="Y2150" i="58"/>
  <c r="AN2150" i="58" s="1"/>
  <c r="W2142" i="58"/>
  <c r="Y2142" i="58"/>
  <c r="AN2142" i="58" s="1"/>
  <c r="W2134" i="58"/>
  <c r="Y2134" i="58"/>
  <c r="AN2134" i="58" s="1"/>
  <c r="W2126" i="58"/>
  <c r="Y2126" i="58"/>
  <c r="AN2126" i="58" s="1"/>
  <c r="W2118" i="58"/>
  <c r="Y2118" i="58"/>
  <c r="AN2118" i="58" s="1"/>
  <c r="W2110" i="58"/>
  <c r="Y2110" i="58"/>
  <c r="AN2110" i="58" s="1"/>
  <c r="W2102" i="58"/>
  <c r="Y2102" i="58"/>
  <c r="AN2102" i="58" s="1"/>
  <c r="W2094" i="58"/>
  <c r="Y2094" i="58"/>
  <c r="AN2094" i="58" s="1"/>
  <c r="W2086" i="58"/>
  <c r="Y2086" i="58"/>
  <c r="AN2086" i="58" s="1"/>
  <c r="W2078" i="58"/>
  <c r="Y2078" i="58"/>
  <c r="AN2078" i="58" s="1"/>
  <c r="W2070" i="58"/>
  <c r="Y2070" i="58"/>
  <c r="AN2070" i="58" s="1"/>
  <c r="W2062" i="58"/>
  <c r="Y2062" i="58"/>
  <c r="AN2062" i="58" s="1"/>
  <c r="W2054" i="58"/>
  <c r="Y2054" i="58"/>
  <c r="AN2054" i="58" s="1"/>
  <c r="W2046" i="58"/>
  <c r="Y2046" i="58"/>
  <c r="AN2046" i="58" s="1"/>
  <c r="W2038" i="58"/>
  <c r="Y2038" i="58"/>
  <c r="AN2038" i="58" s="1"/>
  <c r="W2022" i="58"/>
  <c r="Y2022" i="58"/>
  <c r="AN2022" i="58" s="1"/>
  <c r="W2014" i="58"/>
  <c r="Y2014" i="58"/>
  <c r="AN2014" i="58" s="1"/>
  <c r="W2006" i="58"/>
  <c r="Y2006" i="58"/>
  <c r="AN2006" i="58" s="1"/>
  <c r="W1998" i="58"/>
  <c r="Y1998" i="58"/>
  <c r="AN1998" i="58" s="1"/>
  <c r="W1987" i="58"/>
  <c r="Y1987" i="58"/>
  <c r="AN1987" i="58" s="1"/>
  <c r="W1970" i="58"/>
  <c r="Y1970" i="58"/>
  <c r="AN1970" i="58" s="1"/>
  <c r="W1962" i="58"/>
  <c r="Y1962" i="58"/>
  <c r="AN1962" i="58" s="1"/>
  <c r="W1942" i="58"/>
  <c r="Y1942" i="58"/>
  <c r="AN1942" i="58" s="1"/>
  <c r="W1934" i="58"/>
  <c r="Y1934" i="58"/>
  <c r="AN1934" i="58" s="1"/>
  <c r="W1926" i="58"/>
  <c r="Y1926" i="58"/>
  <c r="AN1926" i="58" s="1"/>
  <c r="W1918" i="58"/>
  <c r="Y1918" i="58"/>
  <c r="AN1918" i="58" s="1"/>
  <c r="W1861" i="58"/>
  <c r="Y1861" i="58"/>
  <c r="AN1861" i="58" s="1"/>
  <c r="W1838" i="58"/>
  <c r="Y1838" i="58"/>
  <c r="AN1838" i="58" s="1"/>
  <c r="W1789" i="58"/>
  <c r="Y1789" i="58"/>
  <c r="AN1789" i="58" s="1"/>
  <c r="W1738" i="58"/>
  <c r="Y1738" i="58"/>
  <c r="AN1738" i="58" s="1"/>
  <c r="W1727" i="58"/>
  <c r="Y1727" i="58"/>
  <c r="AN1727" i="58" s="1"/>
  <c r="W1699" i="58"/>
  <c r="Y1699" i="58"/>
  <c r="AN1699" i="58" s="1"/>
  <c r="Y1950" i="58"/>
  <c r="AN1950" i="58" s="1"/>
  <c r="W2567" i="58"/>
  <c r="Y2567" i="58"/>
  <c r="AN2567" i="58" s="1"/>
  <c r="W2263" i="58"/>
  <c r="Y2263" i="58"/>
  <c r="AN2263" i="58" s="1"/>
  <c r="W2255" i="58"/>
  <c r="Y2255" i="58"/>
  <c r="AN2255" i="58" s="1"/>
  <c r="W2246" i="58"/>
  <c r="Y2246" i="58"/>
  <c r="AN2246" i="58" s="1"/>
  <c r="W2237" i="58"/>
  <c r="Y2237" i="58"/>
  <c r="AN2237" i="58" s="1"/>
  <c r="W2219" i="58"/>
  <c r="Y2219" i="58"/>
  <c r="AN2219" i="58" s="1"/>
  <c r="W2210" i="58"/>
  <c r="Y2210" i="58"/>
  <c r="AN2210" i="58" s="1"/>
  <c r="W2197" i="58"/>
  <c r="Y2197" i="58"/>
  <c r="AN2197" i="58" s="1"/>
  <c r="W2188" i="58"/>
  <c r="Y2188" i="58"/>
  <c r="AN2188" i="58" s="1"/>
  <c r="W2180" i="58"/>
  <c r="Y2180" i="58"/>
  <c r="AN2180" i="58" s="1"/>
  <c r="W2165" i="58"/>
  <c r="Y2165" i="58"/>
  <c r="AN2165" i="58" s="1"/>
  <c r="W2157" i="58"/>
  <c r="Y2157" i="58"/>
  <c r="AN2157" i="58" s="1"/>
  <c r="W2149" i="58"/>
  <c r="Y2149" i="58"/>
  <c r="AN2149" i="58" s="1"/>
  <c r="W2141" i="58"/>
  <c r="Y2141" i="58"/>
  <c r="AN2141" i="58" s="1"/>
  <c r="W2125" i="58"/>
  <c r="Y2125" i="58"/>
  <c r="AN2125" i="58" s="1"/>
  <c r="W2117" i="58"/>
  <c r="Y2117" i="58"/>
  <c r="AN2117" i="58" s="1"/>
  <c r="W2109" i="58"/>
  <c r="Y2109" i="58"/>
  <c r="AN2109" i="58" s="1"/>
  <c r="W2101" i="58"/>
  <c r="Y2101" i="58"/>
  <c r="AN2101" i="58" s="1"/>
  <c r="W2093" i="58"/>
  <c r="Y2093" i="58"/>
  <c r="AN2093" i="58" s="1"/>
  <c r="W2085" i="58"/>
  <c r="Y2085" i="58"/>
  <c r="AN2085" i="58" s="1"/>
  <c r="W2069" i="58"/>
  <c r="Y2069" i="58"/>
  <c r="AN2069" i="58" s="1"/>
  <c r="W2061" i="58"/>
  <c r="Y2061" i="58"/>
  <c r="AN2061" i="58" s="1"/>
  <c r="W2053" i="58"/>
  <c r="Y2053" i="58"/>
  <c r="AN2053" i="58" s="1"/>
  <c r="W2045" i="58"/>
  <c r="Y2045" i="58"/>
  <c r="AN2045" i="58" s="1"/>
  <c r="W2037" i="58"/>
  <c r="Y2037" i="58"/>
  <c r="AN2037" i="58" s="1"/>
  <c r="W2029" i="58"/>
  <c r="Y2029" i="58"/>
  <c r="AN2029" i="58" s="1"/>
  <c r="W2021" i="58"/>
  <c r="Y2021" i="58"/>
  <c r="AN2021" i="58" s="1"/>
  <c r="W2013" i="58"/>
  <c r="Y2013" i="58"/>
  <c r="AN2013" i="58" s="1"/>
  <c r="W2005" i="58"/>
  <c r="Y2005" i="58"/>
  <c r="AN2005" i="58" s="1"/>
  <c r="W1997" i="58"/>
  <c r="Y1997" i="58"/>
  <c r="AN1997" i="58" s="1"/>
  <c r="W1986" i="58"/>
  <c r="Y1986" i="58"/>
  <c r="AN1986" i="58" s="1"/>
  <c r="W1969" i="58"/>
  <c r="Y1969" i="58"/>
  <c r="AN1969" i="58" s="1"/>
  <c r="W1961" i="58"/>
  <c r="Y1961" i="58"/>
  <c r="AN1961" i="58" s="1"/>
  <c r="W1949" i="58"/>
  <c r="Y1949" i="58"/>
  <c r="AN1949" i="58" s="1"/>
  <c r="W1900" i="58"/>
  <c r="Y1900" i="58"/>
  <c r="AN1900" i="58" s="1"/>
  <c r="W1884" i="58"/>
  <c r="Y1884" i="58"/>
  <c r="AN1884" i="58" s="1"/>
  <c r="W1876" i="58"/>
  <c r="Y1876" i="58"/>
  <c r="AN1876" i="58" s="1"/>
  <c r="W1868" i="58"/>
  <c r="Y1868" i="58"/>
  <c r="AN1868" i="58" s="1"/>
  <c r="W1808" i="58"/>
  <c r="Y1808" i="58"/>
  <c r="AN1808" i="58" s="1"/>
  <c r="W1797" i="58"/>
  <c r="Y1797" i="58"/>
  <c r="AN1797" i="58" s="1"/>
  <c r="W1746" i="58"/>
  <c r="Y1746" i="58"/>
  <c r="AN1746" i="58" s="1"/>
  <c r="W1707" i="58"/>
  <c r="Y1707" i="58"/>
  <c r="AN1707" i="58" s="1"/>
  <c r="W1689" i="58"/>
  <c r="Y1689" i="58"/>
  <c r="AN1689" i="58" s="1"/>
  <c r="W1902" i="58"/>
  <c r="Y1902" i="58"/>
  <c r="AN1902" i="58" s="1"/>
  <c r="W1862" i="58"/>
  <c r="Y1862" i="58"/>
  <c r="AN1862" i="58" s="1"/>
  <c r="W1843" i="58"/>
  <c r="Y1843" i="58"/>
  <c r="AN1843" i="58" s="1"/>
  <c r="W1801" i="58"/>
  <c r="Y1801" i="58"/>
  <c r="AN1801" i="58" s="1"/>
  <c r="Y1710" i="58"/>
  <c r="AN1710" i="58" s="1"/>
  <c r="W1710" i="58"/>
  <c r="W5602" i="58"/>
  <c r="Y5602" i="58"/>
  <c r="AN5602" i="58" s="1"/>
  <c r="W2566" i="58"/>
  <c r="Y2566" i="58"/>
  <c r="AN2566" i="58" s="1"/>
  <c r="W2264" i="58"/>
  <c r="Y2264" i="58"/>
  <c r="AN2264" i="58" s="1"/>
  <c r="W2257" i="58"/>
  <c r="Y2257" i="58"/>
  <c r="AN2257" i="58" s="1"/>
  <c r="W2249" i="58"/>
  <c r="Y2249" i="58"/>
  <c r="AN2249" i="58" s="1"/>
  <c r="W2241" i="58"/>
  <c r="Y2241" i="58"/>
  <c r="AN2241" i="58" s="1"/>
  <c r="W2233" i="58"/>
  <c r="Y2233" i="58"/>
  <c r="AN2233" i="58" s="1"/>
  <c r="W2225" i="58"/>
  <c r="Y2225" i="58"/>
  <c r="AN2225" i="58" s="1"/>
  <c r="W2217" i="58"/>
  <c r="Y2217" i="58"/>
  <c r="AN2217" i="58" s="1"/>
  <c r="W2206" i="58"/>
  <c r="Y2206" i="58"/>
  <c r="AN2206" i="58" s="1"/>
  <c r="W2198" i="58"/>
  <c r="Y2198" i="58"/>
  <c r="AN2198" i="58" s="1"/>
  <c r="W2190" i="58"/>
  <c r="Y2190" i="58"/>
  <c r="AN2190" i="58" s="1"/>
  <c r="W2182" i="58"/>
  <c r="Y2182" i="58"/>
  <c r="AN2182" i="58" s="1"/>
  <c r="W2565" i="58"/>
  <c r="Y2565" i="58"/>
  <c r="AN2565" i="58" s="1"/>
  <c r="W2262" i="58"/>
  <c r="Y2262" i="58"/>
  <c r="AN2262" i="58" s="1"/>
  <c r="W2254" i="58"/>
  <c r="Y2254" i="58"/>
  <c r="AN2254" i="58" s="1"/>
  <c r="W2245" i="58"/>
  <c r="Y2245" i="58"/>
  <c r="AN2245" i="58" s="1"/>
  <c r="W2227" i="58"/>
  <c r="Y2227" i="58"/>
  <c r="AN2227" i="58" s="1"/>
  <c r="W2218" i="58"/>
  <c r="Y2218" i="58"/>
  <c r="AN2218" i="58" s="1"/>
  <c r="W2205" i="58"/>
  <c r="Y2205" i="58"/>
  <c r="AN2205" i="58" s="1"/>
  <c r="W2196" i="58"/>
  <c r="Y2196" i="58"/>
  <c r="AN2196" i="58" s="1"/>
  <c r="W2187" i="58"/>
  <c r="Y2187" i="58"/>
  <c r="AN2187" i="58" s="1"/>
  <c r="Y2179" i="58"/>
  <c r="AN2179" i="58" s="1"/>
  <c r="W2179" i="58"/>
  <c r="W2172" i="58"/>
  <c r="Y2172" i="58"/>
  <c r="AN2172" i="58" s="1"/>
  <c r="Y2164" i="58"/>
  <c r="AN2164" i="58" s="1"/>
  <c r="W2164" i="58"/>
  <c r="Y2156" i="58"/>
  <c r="AN2156" i="58" s="1"/>
  <c r="W2156" i="58"/>
  <c r="W2148" i="58"/>
  <c r="Y2148" i="58"/>
  <c r="AN2148" i="58" s="1"/>
  <c r="W2140" i="58"/>
  <c r="Y2140" i="58"/>
  <c r="AN2140" i="58" s="1"/>
  <c r="W2132" i="58"/>
  <c r="Y2132" i="58"/>
  <c r="AN2132" i="58" s="1"/>
  <c r="W2124" i="58"/>
  <c r="Y2124" i="58"/>
  <c r="AN2124" i="58" s="1"/>
  <c r="Y2116" i="58"/>
  <c r="AN2116" i="58" s="1"/>
  <c r="W2116" i="58"/>
  <c r="W2108" i="58"/>
  <c r="Y2108" i="58"/>
  <c r="AN2108" i="58" s="1"/>
  <c r="W2100" i="58"/>
  <c r="Y2100" i="58"/>
  <c r="AN2100" i="58" s="1"/>
  <c r="W2092" i="58"/>
  <c r="Y2092" i="58"/>
  <c r="AN2092" i="58" s="1"/>
  <c r="Y2084" i="58"/>
  <c r="AN2084" i="58" s="1"/>
  <c r="W2084" i="58"/>
  <c r="Y2076" i="58"/>
  <c r="AN2076" i="58" s="1"/>
  <c r="W2076" i="58"/>
  <c r="Y2068" i="58"/>
  <c r="AN2068" i="58" s="1"/>
  <c r="W2068" i="58"/>
  <c r="Y2060" i="58"/>
  <c r="AN2060" i="58" s="1"/>
  <c r="W2060" i="58"/>
  <c r="Y2052" i="58"/>
  <c r="AN2052" i="58" s="1"/>
  <c r="W2052" i="58"/>
  <c r="Y2044" i="58"/>
  <c r="AN2044" i="58" s="1"/>
  <c r="W2044" i="58"/>
  <c r="W2036" i="58"/>
  <c r="Y2036" i="58"/>
  <c r="AN2036" i="58" s="1"/>
  <c r="W2028" i="58"/>
  <c r="Y2028" i="58"/>
  <c r="AN2028" i="58" s="1"/>
  <c r="W2020" i="58"/>
  <c r="Y2020" i="58"/>
  <c r="AN2020" i="58" s="1"/>
  <c r="W2012" i="58"/>
  <c r="Y2012" i="58"/>
  <c r="AN2012" i="58" s="1"/>
  <c r="W2004" i="58"/>
  <c r="Y2004" i="58"/>
  <c r="AN2004" i="58" s="1"/>
  <c r="W1996" i="58"/>
  <c r="Y1996" i="58"/>
  <c r="AN1996" i="58" s="1"/>
  <c r="Y1984" i="58"/>
  <c r="AN1984" i="58" s="1"/>
  <c r="W1984" i="58"/>
  <c r="Y1968" i="58"/>
  <c r="AN1968" i="58" s="1"/>
  <c r="W1968" i="58"/>
  <c r="W1960" i="58"/>
  <c r="Y1960" i="58"/>
  <c r="AN1960" i="58" s="1"/>
  <c r="W1948" i="58"/>
  <c r="Y1948" i="58"/>
  <c r="AN1948" i="58" s="1"/>
  <c r="W1940" i="58"/>
  <c r="Y1940" i="58"/>
  <c r="AN1940" i="58" s="1"/>
  <c r="W1932" i="58"/>
  <c r="Y1932" i="58"/>
  <c r="AN1932" i="58" s="1"/>
  <c r="W1924" i="58"/>
  <c r="Y1924" i="58"/>
  <c r="AN1924" i="58" s="1"/>
  <c r="W1916" i="58"/>
  <c r="Y1916" i="58"/>
  <c r="AN1916" i="58" s="1"/>
  <c r="W1908" i="58"/>
  <c r="Y1908" i="58"/>
  <c r="AN1908" i="58" s="1"/>
  <c r="W1859" i="58"/>
  <c r="Y1859" i="58"/>
  <c r="AN1859" i="58" s="1"/>
  <c r="W1836" i="58"/>
  <c r="Y1836" i="58"/>
  <c r="AN1836" i="58" s="1"/>
  <c r="W1816" i="58"/>
  <c r="Y1816" i="58"/>
  <c r="AN1816" i="58" s="1"/>
  <c r="W1754" i="58"/>
  <c r="Y1754" i="58"/>
  <c r="AN1754" i="58" s="1"/>
  <c r="Y1735" i="58"/>
  <c r="AN1735" i="58" s="1"/>
  <c r="W1735" i="58"/>
  <c r="W1697" i="58"/>
  <c r="Y1697" i="58"/>
  <c r="AN1697" i="58" s="1"/>
  <c r="W5601" i="58"/>
  <c r="Y5601" i="58"/>
  <c r="AN5601" i="58" s="1"/>
  <c r="W2270" i="58"/>
  <c r="Y2270" i="58"/>
  <c r="AN2270" i="58" s="1"/>
  <c r="W2261" i="58"/>
  <c r="Y2261" i="58"/>
  <c r="AN2261" i="58" s="1"/>
  <c r="W2253" i="58"/>
  <c r="Y2253" i="58"/>
  <c r="AN2253" i="58" s="1"/>
  <c r="W2235" i="58"/>
  <c r="Y2235" i="58"/>
  <c r="AN2235" i="58" s="1"/>
  <c r="W2226" i="58"/>
  <c r="Y2226" i="58"/>
  <c r="AN2226" i="58" s="1"/>
  <c r="W2216" i="58"/>
  <c r="W2204" i="58"/>
  <c r="Y2204" i="58"/>
  <c r="AN2204" i="58" s="1"/>
  <c r="W2195" i="58"/>
  <c r="Y2195" i="58"/>
  <c r="AN2195" i="58" s="1"/>
  <c r="W2186" i="58"/>
  <c r="Y2186" i="58"/>
  <c r="AN2186" i="58" s="1"/>
  <c r="W1898" i="58"/>
  <c r="Y1898" i="58"/>
  <c r="AN1898" i="58" s="1"/>
  <c r="Y1890" i="58"/>
  <c r="AN1890" i="58" s="1"/>
  <c r="W1890" i="58"/>
  <c r="Y1882" i="58"/>
  <c r="AN1882" i="58" s="1"/>
  <c r="W1882" i="58"/>
  <c r="W1874" i="58"/>
  <c r="Y1874" i="58"/>
  <c r="AN1874" i="58" s="1"/>
  <c r="W1867" i="58"/>
  <c r="Y1867" i="58"/>
  <c r="AN1867" i="58" s="1"/>
  <c r="W1824" i="58"/>
  <c r="Y1824" i="58"/>
  <c r="AN1824" i="58" s="1"/>
  <c r="W1805" i="58"/>
  <c r="Y1805" i="58"/>
  <c r="AN1805" i="58" s="1"/>
  <c r="W1762" i="58"/>
  <c r="Y1762" i="58"/>
  <c r="AN1762" i="58" s="1"/>
  <c r="W1743" i="58"/>
  <c r="Y1743" i="58"/>
  <c r="AN1743" i="58" s="1"/>
  <c r="W1705" i="58"/>
  <c r="Y1705" i="58"/>
  <c r="AN1705" i="58" s="1"/>
  <c r="Y2216" i="58"/>
  <c r="AN2216" i="58" s="1"/>
  <c r="W2135" i="58"/>
  <c r="W5600" i="58"/>
  <c r="Y5600" i="58"/>
  <c r="AN5600" i="58" s="1"/>
  <c r="W2269" i="58"/>
  <c r="Y2269" i="58"/>
  <c r="AN2269" i="58" s="1"/>
  <c r="Y2260" i="58"/>
  <c r="AN2260" i="58" s="1"/>
  <c r="W2260" i="58"/>
  <c r="Y2243" i="58"/>
  <c r="AN2243" i="58" s="1"/>
  <c r="W2243" i="58"/>
  <c r="W2234" i="58"/>
  <c r="Y2234" i="58"/>
  <c r="AN2234" i="58" s="1"/>
  <c r="W2224" i="58"/>
  <c r="Y2224" i="58"/>
  <c r="AN2224" i="58" s="1"/>
  <c r="W2215" i="58"/>
  <c r="Y2215" i="58"/>
  <c r="AN2215" i="58" s="1"/>
  <c r="W2203" i="58"/>
  <c r="Y2203" i="58"/>
  <c r="AN2203" i="58" s="1"/>
  <c r="Y2194" i="58"/>
  <c r="AN2194" i="58" s="1"/>
  <c r="W2194" i="58"/>
  <c r="W2177" i="58"/>
  <c r="Y2177" i="58"/>
  <c r="AN2177" i="58" s="1"/>
  <c r="W2170" i="58"/>
  <c r="Y2170" i="58"/>
  <c r="AN2170" i="58" s="1"/>
  <c r="W2162" i="58"/>
  <c r="Y2162" i="58"/>
  <c r="AN2162" i="58" s="1"/>
  <c r="W2154" i="58"/>
  <c r="Y2154" i="58"/>
  <c r="AN2154" i="58" s="1"/>
  <c r="W2146" i="58"/>
  <c r="Y2146" i="58"/>
  <c r="AN2146" i="58" s="1"/>
  <c r="W2138" i="58"/>
  <c r="Y2138" i="58"/>
  <c r="AN2138" i="58" s="1"/>
  <c r="Y2130" i="58"/>
  <c r="AN2130" i="58" s="1"/>
  <c r="W2130" i="58"/>
  <c r="W2122" i="58"/>
  <c r="Y2122" i="58"/>
  <c r="AN2122" i="58" s="1"/>
  <c r="W2114" i="58"/>
  <c r="Y2114" i="58"/>
  <c r="AN2114" i="58" s="1"/>
  <c r="W2106" i="58"/>
  <c r="Y2106" i="58"/>
  <c r="AN2106" i="58" s="1"/>
  <c r="Y2098" i="58"/>
  <c r="AN2098" i="58" s="1"/>
  <c r="W2098" i="58"/>
  <c r="W2090" i="58"/>
  <c r="Y2090" i="58"/>
  <c r="AN2090" i="58" s="1"/>
  <c r="W2082" i="58"/>
  <c r="Y2082" i="58"/>
  <c r="AN2082" i="58" s="1"/>
  <c r="W2074" i="58"/>
  <c r="Y2074" i="58"/>
  <c r="AN2074" i="58" s="1"/>
  <c r="W2066" i="58"/>
  <c r="Y2066" i="58"/>
  <c r="AN2066" i="58" s="1"/>
  <c r="W2058" i="58"/>
  <c r="Y2058" i="58"/>
  <c r="AN2058" i="58" s="1"/>
  <c r="W2050" i="58"/>
  <c r="Y2050" i="58"/>
  <c r="AN2050" i="58" s="1"/>
  <c r="W2042" i="58"/>
  <c r="Y2042" i="58"/>
  <c r="AN2042" i="58" s="1"/>
  <c r="Y2034" i="58"/>
  <c r="AN2034" i="58" s="1"/>
  <c r="W2034" i="58"/>
  <c r="W2026" i="58"/>
  <c r="Y2026" i="58"/>
  <c r="AN2026" i="58" s="1"/>
  <c r="Y2018" i="58"/>
  <c r="AN2018" i="58" s="1"/>
  <c r="W2018" i="58"/>
  <c r="W2010" i="58"/>
  <c r="Y2010" i="58"/>
  <c r="AN2010" i="58" s="1"/>
  <c r="Y2002" i="58"/>
  <c r="AN2002" i="58" s="1"/>
  <c r="W2002" i="58"/>
  <c r="W1994" i="58"/>
  <c r="Y1994" i="58"/>
  <c r="AN1994" i="58" s="1"/>
  <c r="W1981" i="58"/>
  <c r="Y1981" i="58"/>
  <c r="AN1981" i="58" s="1"/>
  <c r="W1966" i="58"/>
  <c r="Y1966" i="58"/>
  <c r="AN1966" i="58" s="1"/>
  <c r="Y1958" i="58"/>
  <c r="AN1958" i="58" s="1"/>
  <c r="W1958" i="58"/>
  <c r="Y1946" i="58"/>
  <c r="AN1946" i="58" s="1"/>
  <c r="W1946" i="58"/>
  <c r="W1938" i="58"/>
  <c r="Y1938" i="58"/>
  <c r="AN1938" i="58" s="1"/>
  <c r="W1930" i="58"/>
  <c r="Y1930" i="58"/>
  <c r="AN1930" i="58" s="1"/>
  <c r="W1922" i="58"/>
  <c r="Y1922" i="58"/>
  <c r="AN1922" i="58" s="1"/>
  <c r="W1914" i="58"/>
  <c r="Y1914" i="58"/>
  <c r="AN1914" i="58" s="1"/>
  <c r="W1906" i="58"/>
  <c r="Y1906" i="58"/>
  <c r="AN1906" i="58" s="1"/>
  <c r="W1897" i="58"/>
  <c r="Y1897" i="58"/>
  <c r="AN1897" i="58" s="1"/>
  <c r="W1889" i="58"/>
  <c r="Y1889" i="58"/>
  <c r="AN1889" i="58" s="1"/>
  <c r="Y1881" i="58"/>
  <c r="AN1881" i="58" s="1"/>
  <c r="W1881" i="58"/>
  <c r="W1873" i="58"/>
  <c r="Y1873" i="58"/>
  <c r="AN1873" i="58" s="1"/>
  <c r="W1842" i="58"/>
  <c r="Y1842" i="58"/>
  <c r="AN1842" i="58" s="1"/>
  <c r="W1833" i="58"/>
  <c r="Y1833" i="58"/>
  <c r="AN1833" i="58" s="1"/>
  <c r="W1813" i="58"/>
  <c r="Y1813" i="58"/>
  <c r="AN1813" i="58" s="1"/>
  <c r="W1776" i="58"/>
  <c r="Y1776" i="58"/>
  <c r="AN1776" i="58" s="1"/>
  <c r="W1751" i="58"/>
  <c r="Y1751" i="58"/>
  <c r="AN1751" i="58" s="1"/>
  <c r="W1714" i="58"/>
  <c r="Y1714" i="58"/>
  <c r="AN1714" i="58" s="1"/>
  <c r="Y2173" i="58"/>
  <c r="AN2173" i="58" s="1"/>
  <c r="W2959" i="58"/>
  <c r="Y2959" i="58"/>
  <c r="AN2959" i="58" s="1"/>
  <c r="W2268" i="58"/>
  <c r="Y2268" i="58"/>
  <c r="AN2268" i="58" s="1"/>
  <c r="W2251" i="58"/>
  <c r="Y2251" i="58"/>
  <c r="AN2251" i="58" s="1"/>
  <c r="W2242" i="58"/>
  <c r="Y2242" i="58"/>
  <c r="AN2242" i="58" s="1"/>
  <c r="W2232" i="58"/>
  <c r="Y2232" i="58"/>
  <c r="AN2232" i="58" s="1"/>
  <c r="W2223" i="58"/>
  <c r="Y2223" i="58"/>
  <c r="AN2223" i="58" s="1"/>
  <c r="W2214" i="58"/>
  <c r="Y2214" i="58"/>
  <c r="AN2214" i="58" s="1"/>
  <c r="W2202" i="58"/>
  <c r="Y2202" i="58"/>
  <c r="AN2202" i="58" s="1"/>
  <c r="W2184" i="58"/>
  <c r="Y2184" i="58"/>
  <c r="AN2184" i="58" s="1"/>
  <c r="W2169" i="58"/>
  <c r="Y2169" i="58"/>
  <c r="AN2169" i="58" s="1"/>
  <c r="W2161" i="58"/>
  <c r="Y2161" i="58"/>
  <c r="AN2161" i="58" s="1"/>
  <c r="W2153" i="58"/>
  <c r="Y2153" i="58"/>
  <c r="AN2153" i="58" s="1"/>
  <c r="W2145" i="58"/>
  <c r="Y2145" i="58"/>
  <c r="AN2145" i="58" s="1"/>
  <c r="W2137" i="58"/>
  <c r="Y2137" i="58"/>
  <c r="AN2137" i="58" s="1"/>
  <c r="W2129" i="58"/>
  <c r="Y2129" i="58"/>
  <c r="AN2129" i="58" s="1"/>
  <c r="W2121" i="58"/>
  <c r="Y2121" i="58"/>
  <c r="AN2121" i="58" s="1"/>
  <c r="W2113" i="58"/>
  <c r="Y2113" i="58"/>
  <c r="AN2113" i="58" s="1"/>
  <c r="W2105" i="58"/>
  <c r="Y2105" i="58"/>
  <c r="AN2105" i="58" s="1"/>
  <c r="W2097" i="58"/>
  <c r="Y2097" i="58"/>
  <c r="AN2097" i="58" s="1"/>
  <c r="W2089" i="58"/>
  <c r="Y2089" i="58"/>
  <c r="AN2089" i="58" s="1"/>
  <c r="W2081" i="58"/>
  <c r="Y2081" i="58"/>
  <c r="AN2081" i="58" s="1"/>
  <c r="W2073" i="58"/>
  <c r="Y2073" i="58"/>
  <c r="AN2073" i="58" s="1"/>
  <c r="W2065" i="58"/>
  <c r="Y2065" i="58"/>
  <c r="AN2065" i="58" s="1"/>
  <c r="W2057" i="58"/>
  <c r="Y2057" i="58"/>
  <c r="AN2057" i="58" s="1"/>
  <c r="W2049" i="58"/>
  <c r="Y2049" i="58"/>
  <c r="AN2049" i="58" s="1"/>
  <c r="W2041" i="58"/>
  <c r="Y2041" i="58"/>
  <c r="AN2041" i="58" s="1"/>
  <c r="W2033" i="58"/>
  <c r="Y2033" i="58"/>
  <c r="AN2033" i="58" s="1"/>
  <c r="W2025" i="58"/>
  <c r="Y2025" i="58"/>
  <c r="AN2025" i="58" s="1"/>
  <c r="W2017" i="58"/>
  <c r="Y2017" i="58"/>
  <c r="AN2017" i="58" s="1"/>
  <c r="W2009" i="58"/>
  <c r="Y2009" i="58"/>
  <c r="AN2009" i="58" s="1"/>
  <c r="W2001" i="58"/>
  <c r="Y2001" i="58"/>
  <c r="AN2001" i="58" s="1"/>
  <c r="W1992" i="58"/>
  <c r="Y1992" i="58"/>
  <c r="AN1992" i="58" s="1"/>
  <c r="W1980" i="58"/>
  <c r="Y1980" i="58"/>
  <c r="AN1980" i="58" s="1"/>
  <c r="W1965" i="58"/>
  <c r="Y1965" i="58"/>
  <c r="AN1965" i="58" s="1"/>
  <c r="W1957" i="58"/>
  <c r="Y1957" i="58"/>
  <c r="AN1957" i="58" s="1"/>
  <c r="Y1945" i="58"/>
  <c r="AN1945" i="58" s="1"/>
  <c r="W1945" i="58"/>
  <c r="W1937" i="58"/>
  <c r="Y1937" i="58"/>
  <c r="AN1937" i="58" s="1"/>
  <c r="W1929" i="58"/>
  <c r="Y1929" i="58"/>
  <c r="AN1929" i="58" s="1"/>
  <c r="W1921" i="58"/>
  <c r="Y1921" i="58"/>
  <c r="AN1921" i="58" s="1"/>
  <c r="W1913" i="58"/>
  <c r="Y1913" i="58"/>
  <c r="AN1913" i="58" s="1"/>
  <c r="W1905" i="58"/>
  <c r="Y1905" i="58"/>
  <c r="AN1905" i="58" s="1"/>
  <c r="W1821" i="58"/>
  <c r="Y1821" i="58"/>
  <c r="AN1821" i="58" s="1"/>
  <c r="W1784" i="58"/>
  <c r="Y1784" i="58"/>
  <c r="AN1784" i="58" s="1"/>
  <c r="W1759" i="58"/>
  <c r="Y1759" i="58"/>
  <c r="AN1759" i="58" s="1"/>
  <c r="W1722" i="58"/>
  <c r="Y1722" i="58"/>
  <c r="AN1722" i="58" s="1"/>
  <c r="W1683" i="58"/>
  <c r="Y1683" i="58"/>
  <c r="AN1683" i="58" s="1"/>
  <c r="Y2133" i="58"/>
  <c r="AN2133" i="58" s="1"/>
  <c r="W1701" i="58"/>
  <c r="Y1701" i="58"/>
  <c r="AN1701" i="58" s="1"/>
  <c r="Y1693" i="58"/>
  <c r="AN1693" i="58" s="1"/>
  <c r="W1693" i="58"/>
  <c r="W1846" i="58"/>
  <c r="Y1846" i="58"/>
  <c r="AN1846" i="58" s="1"/>
  <c r="Y1827" i="58"/>
  <c r="AN1827" i="58" s="1"/>
  <c r="W1827" i="58"/>
  <c r="Y1819" i="58"/>
  <c r="AN1819" i="58" s="1"/>
  <c r="W1819" i="58"/>
  <c r="Y1811" i="58"/>
  <c r="AN1811" i="58" s="1"/>
  <c r="W1811" i="58"/>
  <c r="Y1803" i="58"/>
  <c r="AN1803" i="58" s="1"/>
  <c r="W1803" i="58"/>
  <c r="W1795" i="58"/>
  <c r="Y1795" i="58"/>
  <c r="AN1795" i="58" s="1"/>
  <c r="W1787" i="58"/>
  <c r="Y1787" i="58"/>
  <c r="AN1787" i="58" s="1"/>
  <c r="Y1779" i="58"/>
  <c r="AN1779" i="58" s="1"/>
  <c r="W1779" i="58"/>
  <c r="W1765" i="58"/>
  <c r="Y1765" i="58"/>
  <c r="AN1765" i="58" s="1"/>
  <c r="Y1757" i="58"/>
  <c r="AN1757" i="58" s="1"/>
  <c r="W1757" i="58"/>
  <c r="Y1749" i="58"/>
  <c r="AN1749" i="58" s="1"/>
  <c r="W1749" i="58"/>
  <c r="Y1741" i="58"/>
  <c r="AN1741" i="58" s="1"/>
  <c r="W1741" i="58"/>
  <c r="Y1733" i="58"/>
  <c r="AN1733" i="58" s="1"/>
  <c r="W1733" i="58"/>
  <c r="W1725" i="58"/>
  <c r="Y1725" i="58"/>
  <c r="AN1725" i="58" s="1"/>
  <c r="W1717" i="58"/>
  <c r="Y1717" i="58"/>
  <c r="AN1717" i="58" s="1"/>
  <c r="W2176" i="58"/>
  <c r="Y2176" i="58"/>
  <c r="AN2176" i="58" s="1"/>
  <c r="W2168" i="58"/>
  <c r="Y2168" i="58"/>
  <c r="AN2168" i="58" s="1"/>
  <c r="W2160" i="58"/>
  <c r="Y2160" i="58"/>
  <c r="AN2160" i="58" s="1"/>
  <c r="W2152" i="58"/>
  <c r="Y2152" i="58"/>
  <c r="AN2152" i="58" s="1"/>
  <c r="W2144" i="58"/>
  <c r="Y2144" i="58"/>
  <c r="AN2144" i="58" s="1"/>
  <c r="W2136" i="58"/>
  <c r="Y2136" i="58"/>
  <c r="AN2136" i="58" s="1"/>
  <c r="W2128" i="58"/>
  <c r="Y2128" i="58"/>
  <c r="AN2128" i="58" s="1"/>
  <c r="W2120" i="58"/>
  <c r="Y2120" i="58"/>
  <c r="AN2120" i="58" s="1"/>
  <c r="W2112" i="58"/>
  <c r="Y2112" i="58"/>
  <c r="AN2112" i="58" s="1"/>
  <c r="W2104" i="58"/>
  <c r="Y2104" i="58"/>
  <c r="AN2104" i="58" s="1"/>
  <c r="W2096" i="58"/>
  <c r="Y2096" i="58"/>
  <c r="AN2096" i="58" s="1"/>
  <c r="W2088" i="58"/>
  <c r="Y2088" i="58"/>
  <c r="AN2088" i="58" s="1"/>
  <c r="W2080" i="58"/>
  <c r="Y2080" i="58"/>
  <c r="AN2080" i="58" s="1"/>
  <c r="W2072" i="58"/>
  <c r="Y2072" i="58"/>
  <c r="AN2072" i="58" s="1"/>
  <c r="W2064" i="58"/>
  <c r="Y2064" i="58"/>
  <c r="AN2064" i="58" s="1"/>
  <c r="W2056" i="58"/>
  <c r="Y2056" i="58"/>
  <c r="AN2056" i="58" s="1"/>
  <c r="W2048" i="58"/>
  <c r="Y2048" i="58"/>
  <c r="AN2048" i="58" s="1"/>
  <c r="W2040" i="58"/>
  <c r="Y2040" i="58"/>
  <c r="AN2040" i="58" s="1"/>
  <c r="W2032" i="58"/>
  <c r="Y2032" i="58"/>
  <c r="AN2032" i="58" s="1"/>
  <c r="W2024" i="58"/>
  <c r="Y2024" i="58"/>
  <c r="AN2024" i="58" s="1"/>
  <c r="W2016" i="58"/>
  <c r="Y2016" i="58"/>
  <c r="AN2016" i="58" s="1"/>
  <c r="W2008" i="58"/>
  <c r="Y2008" i="58"/>
  <c r="AN2008" i="58" s="1"/>
  <c r="W2000" i="58"/>
  <c r="Y2000" i="58"/>
  <c r="AN2000" i="58" s="1"/>
  <c r="W1991" i="58"/>
  <c r="Y1991" i="58"/>
  <c r="AN1991" i="58" s="1"/>
  <c r="W1972" i="58"/>
  <c r="Y1972" i="58"/>
  <c r="AN1972" i="58" s="1"/>
  <c r="W1964" i="58"/>
  <c r="Y1964" i="58"/>
  <c r="AN1964" i="58" s="1"/>
  <c r="Y1956" i="58"/>
  <c r="AN1956" i="58" s="1"/>
  <c r="W1956" i="58"/>
  <c r="Y1944" i="58"/>
  <c r="AN1944" i="58" s="1"/>
  <c r="W1944" i="58"/>
  <c r="Y1936" i="58"/>
  <c r="AN1936" i="58" s="1"/>
  <c r="W1936" i="58"/>
  <c r="Y1928" i="58"/>
  <c r="AN1928" i="58" s="1"/>
  <c r="W1928" i="58"/>
  <c r="W1920" i="58"/>
  <c r="Y1920" i="58"/>
  <c r="AN1920" i="58" s="1"/>
  <c r="W1912" i="58"/>
  <c r="Y1912" i="58"/>
  <c r="AN1912" i="58" s="1"/>
  <c r="Y1904" i="58"/>
  <c r="AN1904" i="58" s="1"/>
  <c r="W1904" i="58"/>
  <c r="W1896" i="58"/>
  <c r="Y1896" i="58"/>
  <c r="AN1896" i="58" s="1"/>
  <c r="Y1888" i="58"/>
  <c r="AN1888" i="58" s="1"/>
  <c r="W1888" i="58"/>
  <c r="Y1880" i="58"/>
  <c r="AN1880" i="58" s="1"/>
  <c r="W1880" i="58"/>
  <c r="Y1872" i="58"/>
  <c r="AN1872" i="58" s="1"/>
  <c r="W1872" i="58"/>
  <c r="W1865" i="58"/>
  <c r="Y1865" i="58"/>
  <c r="AN1865" i="58" s="1"/>
  <c r="W1857" i="58"/>
  <c r="Y1857" i="58"/>
  <c r="AN1857" i="58" s="1"/>
  <c r="Y1844" i="58"/>
  <c r="AN1844" i="58" s="1"/>
  <c r="W1844" i="58"/>
  <c r="W1834" i="58"/>
  <c r="Y1834" i="58"/>
  <c r="AN1834" i="58" s="1"/>
  <c r="W1817" i="58"/>
  <c r="Y1817" i="58"/>
  <c r="AN1817" i="58" s="1"/>
  <c r="W1809" i="58"/>
  <c r="Y1809" i="58"/>
  <c r="AN1809" i="58" s="1"/>
  <c r="Y1793" i="58"/>
  <c r="AN1793" i="58" s="1"/>
  <c r="W1793" i="58"/>
  <c r="Y1785" i="58"/>
  <c r="AN1785" i="58" s="1"/>
  <c r="W1785" i="58"/>
  <c r="W1777" i="58"/>
  <c r="Y1777" i="58"/>
  <c r="AN1777" i="58" s="1"/>
  <c r="W1763" i="58"/>
  <c r="Y1763" i="58"/>
  <c r="AN1763" i="58" s="1"/>
  <c r="W1755" i="58"/>
  <c r="Y1755" i="58"/>
  <c r="AN1755" i="58" s="1"/>
  <c r="W1739" i="58"/>
  <c r="Y1739" i="58"/>
  <c r="AN1739" i="58" s="1"/>
  <c r="W1731" i="58"/>
  <c r="Y1731" i="58"/>
  <c r="AN1731" i="58" s="1"/>
  <c r="Y1723" i="58"/>
  <c r="AN1723" i="58" s="1"/>
  <c r="W1723" i="58"/>
  <c r="W1715" i="58"/>
  <c r="Y1715" i="58"/>
  <c r="AN1715" i="58" s="1"/>
  <c r="W1706" i="58"/>
  <c r="Y1706" i="58"/>
  <c r="AN1706" i="58" s="1"/>
  <c r="W1698" i="58"/>
  <c r="Y1698" i="58"/>
  <c r="AN1698" i="58" s="1"/>
  <c r="W1690" i="58"/>
  <c r="Y1690" i="58"/>
  <c r="AN1690" i="58" s="1"/>
  <c r="W1682" i="58"/>
  <c r="Y1682" i="58"/>
  <c r="AN1682" i="58" s="1"/>
  <c r="W1910" i="58"/>
  <c r="W1886" i="58"/>
  <c r="Y1886" i="58"/>
  <c r="AN1886" i="58" s="1"/>
  <c r="W1878" i="58"/>
  <c r="Y1878" i="58"/>
  <c r="AN1878" i="58" s="1"/>
  <c r="W1870" i="58"/>
  <c r="Y1870" i="58"/>
  <c r="AN1870" i="58" s="1"/>
  <c r="Y1863" i="58"/>
  <c r="AN1863" i="58" s="1"/>
  <c r="W1863" i="58"/>
  <c r="W1841" i="58"/>
  <c r="Y1841" i="58"/>
  <c r="AN1841" i="58" s="1"/>
  <c r="W1832" i="58"/>
  <c r="Y1832" i="58"/>
  <c r="AN1832" i="58" s="1"/>
  <c r="W1815" i="58"/>
  <c r="Y1815" i="58"/>
  <c r="AN1815" i="58" s="1"/>
  <c r="W1807" i="58"/>
  <c r="Y1807" i="58"/>
  <c r="AN1807" i="58" s="1"/>
  <c r="W1799" i="58"/>
  <c r="Y1799" i="58"/>
  <c r="AN1799" i="58" s="1"/>
  <c r="W1791" i="58"/>
  <c r="Y1791" i="58"/>
  <c r="AN1791" i="58" s="1"/>
  <c r="W1783" i="58"/>
  <c r="Y1783" i="58"/>
  <c r="AN1783" i="58" s="1"/>
  <c r="W1769" i="58"/>
  <c r="Y1769" i="58"/>
  <c r="AN1769" i="58" s="1"/>
  <c r="W1761" i="58"/>
  <c r="Y1761" i="58"/>
  <c r="AN1761" i="58" s="1"/>
  <c r="W1753" i="58"/>
  <c r="Y1753" i="58"/>
  <c r="AN1753" i="58" s="1"/>
  <c r="W1745" i="58"/>
  <c r="Y1745" i="58"/>
  <c r="AN1745" i="58" s="1"/>
  <c r="W1737" i="58"/>
  <c r="Y1737" i="58"/>
  <c r="AN1737" i="58" s="1"/>
  <c r="W1721" i="58"/>
  <c r="Y1721" i="58"/>
  <c r="AN1721" i="58" s="1"/>
  <c r="W1713" i="58"/>
  <c r="Y1713" i="58"/>
  <c r="AN1713" i="58" s="1"/>
  <c r="W1941" i="58"/>
  <c r="Y1941" i="58"/>
  <c r="AN1941" i="58" s="1"/>
  <c r="W1933" i="58"/>
  <c r="Y1933" i="58"/>
  <c r="AN1933" i="58" s="1"/>
  <c r="W1925" i="58"/>
  <c r="Y1925" i="58"/>
  <c r="AN1925" i="58" s="1"/>
  <c r="Y1917" i="58"/>
  <c r="AN1917" i="58" s="1"/>
  <c r="W1917" i="58"/>
  <c r="W1909" i="58"/>
  <c r="Y1909" i="58"/>
  <c r="AN1909" i="58" s="1"/>
  <c r="Y1901" i="58"/>
  <c r="AN1901" i="58" s="1"/>
  <c r="W1901" i="58"/>
  <c r="W1893" i="58"/>
  <c r="Y1893" i="58"/>
  <c r="AN1893" i="58" s="1"/>
  <c r="W1885" i="58"/>
  <c r="Y1885" i="58"/>
  <c r="AN1885" i="58" s="1"/>
  <c r="W1877" i="58"/>
  <c r="Y1877" i="58"/>
  <c r="AN1877" i="58" s="1"/>
  <c r="W1869" i="58"/>
  <c r="Y1869" i="58"/>
  <c r="AN1869" i="58" s="1"/>
  <c r="W1854" i="58"/>
  <c r="Y1854" i="58"/>
  <c r="AN1854" i="58" s="1"/>
  <c r="W1840" i="58"/>
  <c r="Y1840" i="58"/>
  <c r="AN1840" i="58" s="1"/>
  <c r="W1703" i="58"/>
  <c r="Y1703" i="58"/>
  <c r="AN1703" i="58" s="1"/>
  <c r="W1695" i="58"/>
  <c r="Y1695" i="58"/>
  <c r="AN1695" i="58" s="1"/>
  <c r="W1687" i="58"/>
  <c r="Y1687" i="58"/>
  <c r="AN1687" i="58" s="1"/>
  <c r="Y1823" i="58"/>
  <c r="AN1823" i="58" s="1"/>
  <c r="Y1796" i="58"/>
  <c r="AN1796" i="58" s="1"/>
  <c r="W1866" i="58"/>
  <c r="Y1866" i="58"/>
  <c r="AN1866" i="58" s="1"/>
  <c r="W1845" i="58"/>
  <c r="Y1845" i="58"/>
  <c r="AN1845" i="58" s="1"/>
  <c r="Y1837" i="58"/>
  <c r="AN1837" i="58" s="1"/>
  <c r="W1837" i="58"/>
  <c r="Y1828" i="58"/>
  <c r="AN1828" i="58" s="1"/>
  <c r="W1828" i="58"/>
  <c r="W1812" i="58"/>
  <c r="Y1812" i="58"/>
  <c r="AN1812" i="58" s="1"/>
  <c r="W1804" i="58"/>
  <c r="Y1804" i="58"/>
  <c r="AN1804" i="58" s="1"/>
  <c r="W1788" i="58"/>
  <c r="Y1788" i="58"/>
  <c r="AN1788" i="58" s="1"/>
  <c r="W1780" i="58"/>
  <c r="Y1780" i="58"/>
  <c r="AN1780" i="58" s="1"/>
  <c r="W1766" i="58"/>
  <c r="Y1766" i="58"/>
  <c r="AN1766" i="58" s="1"/>
  <c r="W1758" i="58"/>
  <c r="Y1758" i="58"/>
  <c r="AN1758" i="58" s="1"/>
  <c r="W1750" i="58"/>
  <c r="Y1750" i="58"/>
  <c r="AN1750" i="58" s="1"/>
  <c r="W1742" i="58"/>
  <c r="Y1742" i="58"/>
  <c r="AN1742" i="58" s="1"/>
  <c r="W1726" i="58"/>
  <c r="Y1726" i="58"/>
  <c r="AN1726" i="58" s="1"/>
  <c r="W1718" i="58"/>
  <c r="Y1718" i="58"/>
  <c r="AN1718" i="58" s="1"/>
  <c r="W1686" i="58"/>
  <c r="Y1686" i="58"/>
  <c r="AN1686" i="58" s="1"/>
  <c r="Y1858" i="58"/>
  <c r="AN1858" i="58" s="1"/>
  <c r="W2007" i="58"/>
  <c r="Y2007" i="58"/>
  <c r="AN2007" i="58" s="1"/>
  <c r="W1999" i="58"/>
  <c r="Y1989" i="58"/>
  <c r="AN1989" i="58" s="1"/>
  <c r="W1989" i="58"/>
  <c r="W1971" i="58"/>
  <c r="Y1971" i="58"/>
  <c r="AN1971" i="58" s="1"/>
  <c r="Y1963" i="58"/>
  <c r="AN1963" i="58" s="1"/>
  <c r="W1963" i="58"/>
  <c r="W1955" i="58"/>
  <c r="Y1955" i="58"/>
  <c r="AN1955" i="58" s="1"/>
  <c r="W1943" i="58"/>
  <c r="Y1943" i="58"/>
  <c r="AN1943" i="58" s="1"/>
  <c r="Y1935" i="58"/>
  <c r="AN1935" i="58" s="1"/>
  <c r="W1935" i="58"/>
  <c r="W1927" i="58"/>
  <c r="Y1927" i="58"/>
  <c r="AN1927" i="58" s="1"/>
  <c r="W1919" i="58"/>
  <c r="Y1919" i="58"/>
  <c r="AN1919" i="58" s="1"/>
  <c r="W1911" i="58"/>
  <c r="Y1911" i="58"/>
  <c r="AN1911" i="58" s="1"/>
  <c r="W1903" i="58"/>
  <c r="Y1903" i="58"/>
  <c r="AN1903" i="58" s="1"/>
  <c r="W1895" i="58"/>
  <c r="Y1895" i="58"/>
  <c r="AN1895" i="58" s="1"/>
  <c r="W1887" i="58"/>
  <c r="Y1887" i="58"/>
  <c r="AN1887" i="58" s="1"/>
  <c r="W1879" i="58"/>
  <c r="Y1879" i="58"/>
  <c r="AN1879" i="58" s="1"/>
  <c r="W1871" i="58"/>
  <c r="Y1871" i="58"/>
  <c r="AN1871" i="58" s="1"/>
  <c r="W1864" i="58"/>
  <c r="Y1864" i="58"/>
  <c r="AN1864" i="58" s="1"/>
  <c r="W1856" i="58"/>
  <c r="Y1856" i="58"/>
  <c r="AN1856" i="58" s="1"/>
  <c r="W1826" i="58"/>
  <c r="Y1826" i="58"/>
  <c r="AN1826" i="58" s="1"/>
  <c r="W1818" i="58"/>
  <c r="Y1818" i="58"/>
  <c r="AN1818" i="58" s="1"/>
  <c r="W1810" i="58"/>
  <c r="Y1810" i="58"/>
  <c r="AN1810" i="58" s="1"/>
  <c r="W1802" i="58"/>
  <c r="Y1802" i="58"/>
  <c r="AN1802" i="58" s="1"/>
  <c r="W1794" i="58"/>
  <c r="Y1794" i="58"/>
  <c r="AN1794" i="58" s="1"/>
  <c r="W1786" i="58"/>
  <c r="Y1786" i="58"/>
  <c r="AN1786" i="58" s="1"/>
  <c r="W1778" i="58"/>
  <c r="W1764" i="58"/>
  <c r="Y1764" i="58"/>
  <c r="AN1764" i="58" s="1"/>
  <c r="W1756" i="58"/>
  <c r="Y1756" i="58"/>
  <c r="AN1756" i="58" s="1"/>
  <c r="W1748" i="58"/>
  <c r="Y1748" i="58"/>
  <c r="AN1748" i="58" s="1"/>
  <c r="W1740" i="58"/>
  <c r="Y1740" i="58"/>
  <c r="AN1740" i="58" s="1"/>
  <c r="W1732" i="58"/>
  <c r="Y1732" i="58"/>
  <c r="AN1732" i="58" s="1"/>
  <c r="W1724" i="58"/>
  <c r="Y1724" i="58"/>
  <c r="AN1724" i="58" s="1"/>
  <c r="W1716" i="58"/>
  <c r="W1708" i="58"/>
  <c r="W1700" i="58"/>
  <c r="Y1700" i="58"/>
  <c r="AN1700" i="58" s="1"/>
  <c r="W1692" i="58"/>
  <c r="Y1692" i="58"/>
  <c r="AN1692" i="58" s="1"/>
  <c r="Y1778" i="58"/>
  <c r="AN1778" i="58" s="1"/>
  <c r="Y1702" i="58"/>
  <c r="AN1702" i="58" s="1"/>
  <c r="Y974" i="58"/>
  <c r="AN974" i="58" s="1"/>
  <c r="Y1429" i="58"/>
  <c r="AN1429" i="58" s="1"/>
  <c r="Y1421" i="58"/>
  <c r="AN1421" i="58" s="1"/>
  <c r="Y1413" i="58"/>
  <c r="AN1413" i="58" s="1"/>
  <c r="W1433" i="58"/>
  <c r="Y1433" i="58"/>
  <c r="AN1433" i="58" s="1"/>
  <c r="W1425" i="58"/>
  <c r="Y1425" i="58"/>
  <c r="AN1425" i="58" s="1"/>
  <c r="W1417" i="58"/>
  <c r="Y1417" i="58"/>
  <c r="AN1417" i="58" s="1"/>
  <c r="Y1420" i="58"/>
  <c r="AN1420" i="58" s="1"/>
  <c r="W1420" i="58"/>
  <c r="W1432" i="58"/>
  <c r="Y1432" i="58"/>
  <c r="AN1432" i="58" s="1"/>
  <c r="W1416" i="58"/>
  <c r="Y1416" i="58"/>
  <c r="AN1416" i="58" s="1"/>
  <c r="Y1431" i="58"/>
  <c r="AN1431" i="58" s="1"/>
  <c r="W1431" i="58"/>
  <c r="Y1415" i="58"/>
  <c r="AN1415" i="58" s="1"/>
  <c r="W1415" i="58"/>
  <c r="Y1430" i="58"/>
  <c r="AN1430" i="58" s="1"/>
  <c r="W1430" i="58"/>
  <c r="Y1422" i="58"/>
  <c r="AN1422" i="58" s="1"/>
  <c r="W1422" i="58"/>
  <c r="Y1414" i="58"/>
  <c r="AN1414" i="58" s="1"/>
  <c r="W1414" i="58"/>
  <c r="Y1428" i="58"/>
  <c r="AN1428" i="58" s="1"/>
  <c r="W1428" i="58"/>
  <c r="Y1412" i="58"/>
  <c r="AN1412" i="58" s="1"/>
  <c r="W1412" i="58"/>
  <c r="W1424" i="58"/>
  <c r="Y1424" i="58"/>
  <c r="AN1424" i="58" s="1"/>
  <c r="W1435" i="58"/>
  <c r="Y1435" i="58"/>
  <c r="AN1435" i="58" s="1"/>
  <c r="W1427" i="58"/>
  <c r="Y1427" i="58"/>
  <c r="AN1427" i="58" s="1"/>
  <c r="W1419" i="58"/>
  <c r="Y1419" i="58"/>
  <c r="AN1419" i="58" s="1"/>
  <c r="W1411" i="58"/>
  <c r="Y1411" i="58"/>
  <c r="AN1411" i="58" s="1"/>
  <c r="Y1423" i="58"/>
  <c r="AN1423" i="58" s="1"/>
  <c r="W1423" i="58"/>
  <c r="W1434" i="58"/>
  <c r="Y1434" i="58"/>
  <c r="AN1434" i="58" s="1"/>
  <c r="W1426" i="58"/>
  <c r="Y1426" i="58"/>
  <c r="AN1426" i="58" s="1"/>
  <c r="W1418" i="58"/>
  <c r="Y1418" i="58"/>
  <c r="AN1418" i="58" s="1"/>
  <c r="W1410" i="58"/>
  <c r="Y1410" i="58"/>
  <c r="AN1410" i="58" s="1"/>
  <c r="W1429" i="58"/>
  <c r="W1421" i="58"/>
  <c r="W1413" i="58"/>
  <c r="Y1319" i="58"/>
  <c r="AN1319" i="58" s="1"/>
  <c r="W1318" i="58"/>
  <c r="Y1318" i="58"/>
  <c r="AN1318" i="58" s="1"/>
  <c r="W1317" i="58"/>
  <c r="Y1317" i="58"/>
  <c r="AN1317" i="58" s="1"/>
  <c r="W1325" i="58"/>
  <c r="Y1325" i="58"/>
  <c r="AN1325" i="58" s="1"/>
  <c r="Y1321" i="58"/>
  <c r="AN1321" i="58" s="1"/>
  <c r="W1321" i="58"/>
  <c r="W1324" i="58"/>
  <c r="Y1324" i="58"/>
  <c r="AN1324" i="58" s="1"/>
  <c r="Y1322" i="58"/>
  <c r="AN1322" i="58" s="1"/>
  <c r="W1322" i="58"/>
  <c r="W1319" i="58"/>
  <c r="Y1316" i="58"/>
  <c r="AN1316" i="58" s="1"/>
  <c r="W1316" i="58"/>
  <c r="W1323" i="58"/>
  <c r="Y1323" i="58"/>
  <c r="AN1323" i="58" s="1"/>
  <c r="W1320" i="58"/>
  <c r="Y1320" i="58"/>
  <c r="AN1320" i="58" s="1"/>
  <c r="W1239" i="58"/>
  <c r="Y1237" i="58"/>
  <c r="AN1237" i="58" s="1"/>
  <c r="Y1239" i="58"/>
  <c r="AN1239" i="58" s="1"/>
  <c r="W1238" i="58"/>
  <c r="Y1238" i="58"/>
  <c r="AN1238" i="58" s="1"/>
  <c r="Y1236" i="58"/>
  <c r="AN1236" i="58" s="1"/>
  <c r="W1236" i="58"/>
  <c r="W1237" i="58"/>
  <c r="W1235" i="58"/>
  <c r="W1227" i="58"/>
  <c r="W1234" i="58"/>
  <c r="Y1234" i="58"/>
  <c r="AN1234" i="58" s="1"/>
  <c r="W1233" i="58"/>
  <c r="Y1233" i="58"/>
  <c r="AN1233" i="58" s="1"/>
  <c r="W1232" i="58"/>
  <c r="Y1232" i="58"/>
  <c r="AN1232" i="58" s="1"/>
  <c r="W1231" i="58"/>
  <c r="Y1231" i="58"/>
  <c r="AN1231" i="58" s="1"/>
  <c r="W1230" i="58"/>
  <c r="Y1230" i="58"/>
  <c r="AN1230" i="58" s="1"/>
  <c r="Y1228" i="58"/>
  <c r="AN1228" i="58" s="1"/>
  <c r="W1228" i="58"/>
  <c r="Y1229" i="58"/>
  <c r="AN1229" i="58" s="1"/>
  <c r="W1229" i="58"/>
  <c r="Y1235" i="58"/>
  <c r="AN1235" i="58" s="1"/>
  <c r="Y1227" i="58"/>
  <c r="AN1227" i="58" s="1"/>
  <c r="Y1171" i="58"/>
  <c r="AN1171" i="58" s="1"/>
  <c r="Y1166" i="58"/>
  <c r="AN1166" i="58" s="1"/>
  <c r="W1166" i="58"/>
  <c r="Y1164" i="58"/>
  <c r="AN1164" i="58" s="1"/>
  <c r="W1164" i="58"/>
  <c r="W1169" i="58"/>
  <c r="Y1169" i="58"/>
  <c r="AN1169" i="58" s="1"/>
  <c r="W1168" i="58"/>
  <c r="Y1168" i="58"/>
  <c r="AN1168" i="58" s="1"/>
  <c r="Y1170" i="58"/>
  <c r="AN1170" i="58" s="1"/>
  <c r="W1170" i="58"/>
  <c r="Y1167" i="58"/>
  <c r="AN1167" i="58" s="1"/>
  <c r="W1167" i="58"/>
  <c r="W1171" i="58"/>
  <c r="W1165" i="58"/>
  <c r="Y1165" i="58"/>
  <c r="AN1165" i="58" s="1"/>
  <c r="W1162" i="58"/>
  <c r="Y1162" i="58"/>
  <c r="AN1162" i="58" s="1"/>
  <c r="Y1158" i="58"/>
  <c r="AN1158" i="58" s="1"/>
  <c r="W1158" i="58"/>
  <c r="W1161" i="58"/>
  <c r="Y1161" i="58"/>
  <c r="AN1161" i="58" s="1"/>
  <c r="W1160" i="58"/>
  <c r="Y1160" i="58"/>
  <c r="AN1160" i="58" s="1"/>
  <c r="Y1159" i="58"/>
  <c r="AN1159" i="58" s="1"/>
  <c r="W1159" i="58"/>
  <c r="W1163" i="58"/>
  <c r="Y1163" i="58"/>
  <c r="AN1163" i="58" s="1"/>
  <c r="W1172" i="58"/>
  <c r="Y1172" i="58"/>
  <c r="AN1172" i="58" s="1"/>
  <c r="W1175" i="58"/>
  <c r="Y1175" i="58"/>
  <c r="AN1175" i="58" s="1"/>
  <c r="W1174" i="58"/>
  <c r="Y1174" i="58"/>
  <c r="AN1174" i="58" s="1"/>
  <c r="W1173" i="58"/>
  <c r="Y1173" i="58"/>
  <c r="AN1173" i="58" s="1"/>
  <c r="W1176" i="58"/>
  <c r="Y1176" i="58"/>
  <c r="AN1176" i="58" s="1"/>
  <c r="Y1007" i="58"/>
  <c r="AN1007" i="58" s="1"/>
  <c r="W1007" i="58"/>
  <c r="W1010" i="58"/>
  <c r="Y1010" i="58"/>
  <c r="AN1010" i="58" s="1"/>
  <c r="W1009" i="58"/>
  <c r="Y1009" i="58"/>
  <c r="AN1009" i="58" s="1"/>
  <c r="W1008" i="58"/>
  <c r="Y1008" i="58"/>
  <c r="AN1008" i="58" s="1"/>
  <c r="W1011" i="58"/>
  <c r="Y1011" i="58"/>
  <c r="AN1011" i="58" s="1"/>
  <c r="Y1006" i="58"/>
  <c r="AN1006" i="58" s="1"/>
  <c r="W1006" i="58"/>
  <c r="Y992" i="58"/>
  <c r="AN992" i="58" s="1"/>
  <c r="Y991" i="58"/>
  <c r="AN991" i="58" s="1"/>
  <c r="W991" i="58"/>
  <c r="W995" i="58"/>
  <c r="Y995" i="58"/>
  <c r="AN995" i="58" s="1"/>
  <c r="W993" i="58"/>
  <c r="Y993" i="58"/>
  <c r="AN993" i="58" s="1"/>
  <c r="Y990" i="58"/>
  <c r="AN990" i="58" s="1"/>
  <c r="W990" i="58"/>
  <c r="W992" i="58"/>
  <c r="Y997" i="58"/>
  <c r="AN997" i="58" s="1"/>
  <c r="W997" i="58"/>
  <c r="Y996" i="58"/>
  <c r="AN996" i="58" s="1"/>
  <c r="W996" i="58"/>
  <c r="W994" i="58"/>
  <c r="Y994" i="58"/>
  <c r="AN994" i="58" s="1"/>
  <c r="Y998" i="58"/>
  <c r="AN998" i="58" s="1"/>
  <c r="W998" i="58"/>
  <c r="W1001" i="58"/>
  <c r="Y1001" i="58"/>
  <c r="AN1001" i="58" s="1"/>
  <c r="W1000" i="58"/>
  <c r="Y1000" i="58"/>
  <c r="AN1000" i="58" s="1"/>
  <c r="W1003" i="58"/>
  <c r="Y1003" i="58"/>
  <c r="AN1003" i="58" s="1"/>
  <c r="W1002" i="58"/>
  <c r="Y1002" i="58"/>
  <c r="AN1002" i="58" s="1"/>
  <c r="W1004" i="58"/>
  <c r="Y1004" i="58"/>
  <c r="AN1004" i="58" s="1"/>
  <c r="W1005" i="58"/>
  <c r="Y1005" i="58"/>
  <c r="AN1005" i="58" s="1"/>
  <c r="W1315" i="58"/>
  <c r="Y1315" i="58"/>
  <c r="AN1315" i="58" s="1"/>
  <c r="W1177" i="58"/>
  <c r="Y1177" i="58"/>
  <c r="AN1177" i="58" s="1"/>
  <c r="W1179" i="58"/>
  <c r="Y1179" i="58"/>
  <c r="AN1179" i="58" s="1"/>
  <c r="W1178" i="58"/>
  <c r="Y1178" i="58"/>
  <c r="AN1178" i="58" s="1"/>
  <c r="W1180" i="58"/>
  <c r="Y1180" i="58"/>
  <c r="AN1180" i="58" s="1"/>
  <c r="W1181" i="58"/>
  <c r="Y1181" i="58"/>
  <c r="AN1181" i="58" s="1"/>
  <c r="W1075" i="58"/>
  <c r="Y1075" i="58"/>
  <c r="AN1075" i="58" s="1"/>
  <c r="Y1078" i="58"/>
  <c r="AN1078" i="58" s="1"/>
  <c r="W1078" i="58"/>
  <c r="Y1077" i="58"/>
  <c r="AN1077" i="58" s="1"/>
  <c r="W1077" i="58"/>
  <c r="W1076" i="58"/>
  <c r="Y1076" i="58"/>
  <c r="AN1076" i="58" s="1"/>
  <c r="W1079" i="58"/>
  <c r="Y1079" i="58"/>
  <c r="AN1079" i="58" s="1"/>
  <c r="W1080" i="58"/>
  <c r="Y1080" i="58"/>
  <c r="AN1080" i="58" s="1"/>
  <c r="W1012" i="58"/>
  <c r="Y1012" i="58"/>
  <c r="AN1012" i="58" s="1"/>
  <c r="W1013" i="58"/>
  <c r="Y1013" i="58"/>
  <c r="AN1013" i="58" s="1"/>
  <c r="W1014" i="58"/>
  <c r="Y1014" i="58"/>
  <c r="AN1014" i="58" s="1"/>
  <c r="W1120" i="58"/>
  <c r="W365" i="58"/>
  <c r="W245" i="58"/>
  <c r="W42" i="58"/>
  <c r="W544" i="58"/>
  <c r="W480" i="58"/>
  <c r="W384" i="58"/>
  <c r="W352" i="58"/>
  <c r="W296" i="58"/>
  <c r="W248" i="58"/>
  <c r="W232" i="58"/>
  <c r="W216" i="58"/>
  <c r="W200" i="58"/>
  <c r="W168" i="58"/>
  <c r="W152" i="58"/>
  <c r="W120" i="58"/>
  <c r="W104" i="58"/>
  <c r="W88" i="58"/>
  <c r="W72" i="58"/>
  <c r="Y237" i="58"/>
  <c r="AN237" i="58" s="1"/>
  <c r="W809" i="58"/>
  <c r="W737" i="58"/>
  <c r="W521" i="58"/>
  <c r="W489" i="58"/>
  <c r="W361" i="58"/>
  <c r="W137" i="58"/>
  <c r="W97" i="58"/>
  <c r="W1681" i="58"/>
  <c r="W1673" i="58"/>
  <c r="W1665" i="58"/>
  <c r="W1657" i="58"/>
  <c r="W1643" i="58"/>
  <c r="W1635" i="58"/>
  <c r="W1627" i="58"/>
  <c r="W1619" i="58"/>
  <c r="W1609" i="58"/>
  <c r="W1601" i="58"/>
  <c r="W1593" i="58"/>
  <c r="W1578" i="58"/>
  <c r="W1564" i="58"/>
  <c r="W1556" i="58"/>
  <c r="W1548" i="58"/>
  <c r="W1540" i="58"/>
  <c r="W1532" i="58"/>
  <c r="W1524" i="58"/>
  <c r="W1516" i="58"/>
  <c r="W1508" i="58"/>
  <c r="W1500" i="58"/>
  <c r="W1493" i="58"/>
  <c r="W1484" i="58"/>
  <c r="W1476" i="58"/>
  <c r="W1468" i="58"/>
  <c r="W1462" i="58"/>
  <c r="W1446" i="58"/>
  <c r="W1438" i="58"/>
  <c r="W1404" i="58"/>
  <c r="W1396" i="58"/>
  <c r="W1388" i="58"/>
  <c r="W1380" i="58"/>
  <c r="W1371" i="58"/>
  <c r="W1363" i="58"/>
  <c r="W1355" i="58"/>
  <c r="W1347" i="58"/>
  <c r="W1339" i="58"/>
  <c r="W1331" i="58"/>
  <c r="W1312" i="58"/>
  <c r="W1296" i="58"/>
  <c r="W1288" i="58"/>
  <c r="W1280" i="58"/>
  <c r="W1272" i="58"/>
  <c r="W1264" i="58"/>
  <c r="W1256" i="58"/>
  <c r="W1248" i="58"/>
  <c r="W1240" i="58"/>
  <c r="W1219" i="58"/>
  <c r="W1211" i="58"/>
  <c r="W1195" i="58"/>
  <c r="W1187" i="58"/>
  <c r="W1155" i="58"/>
  <c r="W1147" i="58"/>
  <c r="W1139" i="58"/>
  <c r="W1131" i="58"/>
  <c r="W1123" i="58"/>
  <c r="W1115" i="58"/>
  <c r="W1107" i="58"/>
  <c r="W1099" i="58"/>
  <c r="W1091" i="58"/>
  <c r="W1083" i="58"/>
  <c r="W1069" i="58"/>
  <c r="W1053" i="58"/>
  <c r="W1045" i="58"/>
  <c r="W1037" i="58"/>
  <c r="W1029" i="58"/>
  <c r="W1642" i="58"/>
  <c r="W1539" i="58"/>
  <c r="Y1022" i="58"/>
  <c r="AN1022" i="58" s="1"/>
  <c r="Y973" i="58"/>
  <c r="AN973" i="58" s="1"/>
  <c r="Y885" i="58"/>
  <c r="AN885" i="58" s="1"/>
  <c r="Y693" i="58"/>
  <c r="AN693" i="58" s="1"/>
  <c r="Y549" i="58"/>
  <c r="AN549" i="58" s="1"/>
  <c r="Y533" i="58"/>
  <c r="AN533" i="58" s="1"/>
  <c r="Y429" i="58"/>
  <c r="AN429" i="58" s="1"/>
  <c r="Y309" i="58"/>
  <c r="AN309" i="58" s="1"/>
  <c r="Y149" i="58"/>
  <c r="AN149" i="58" s="1"/>
  <c r="Y141" i="58"/>
  <c r="AN141" i="58" s="1"/>
  <c r="Y77" i="58"/>
  <c r="AN77" i="58" s="1"/>
  <c r="Y69" i="58"/>
  <c r="AN69" i="58" s="1"/>
  <c r="Y745" i="58"/>
  <c r="AN745" i="58" s="1"/>
  <c r="W938" i="58"/>
  <c r="W906" i="58"/>
  <c r="W1270" i="58"/>
  <c r="W1607" i="58"/>
  <c r="W1369" i="58"/>
  <c r="W1345" i="58"/>
  <c r="W37" i="58"/>
  <c r="W220" i="58"/>
  <c r="Y1625" i="58"/>
  <c r="AN1625" i="58" s="1"/>
  <c r="Y1607" i="58"/>
  <c r="AN1607" i="58" s="1"/>
  <c r="Y1530" i="58"/>
  <c r="AN1530" i="58" s="1"/>
  <c r="Y1491" i="58"/>
  <c r="AN1491" i="58" s="1"/>
  <c r="W1654" i="58"/>
  <c r="W429" i="58"/>
  <c r="W397" i="58"/>
  <c r="W301" i="58"/>
  <c r="W277" i="58"/>
  <c r="W269" i="58"/>
  <c r="W213" i="58"/>
  <c r="W197" i="58"/>
  <c r="W173" i="58"/>
  <c r="W149" i="58"/>
  <c r="W141" i="58"/>
  <c r="W117" i="58"/>
  <c r="W109" i="58"/>
  <c r="W85" i="58"/>
  <c r="W77" i="58"/>
  <c r="W53" i="58"/>
  <c r="W1661" i="58"/>
  <c r="W1126" i="58"/>
  <c r="Y528" i="58"/>
  <c r="AN528" i="58" s="1"/>
  <c r="Y224" i="58"/>
  <c r="AN224" i="58" s="1"/>
  <c r="Y110" i="58"/>
  <c r="AN110" i="58" s="1"/>
  <c r="W1022" i="58"/>
  <c r="W981" i="58"/>
  <c r="W973" i="58"/>
  <c r="W853" i="58"/>
  <c r="W589" i="58"/>
  <c r="Y1358" i="58"/>
  <c r="AN1358" i="58" s="1"/>
  <c r="Y265" i="58"/>
  <c r="AN265" i="58" s="1"/>
  <c r="Y257" i="58"/>
  <c r="AN257" i="58" s="1"/>
  <c r="Y249" i="58"/>
  <c r="AN249" i="58" s="1"/>
  <c r="Y233" i="58"/>
  <c r="AN233" i="58" s="1"/>
  <c r="Y217" i="58"/>
  <c r="AN217" i="58" s="1"/>
  <c r="Y185" i="58"/>
  <c r="AN185" i="58" s="1"/>
  <c r="Y169" i="58"/>
  <c r="AN169" i="58" s="1"/>
  <c r="Y153" i="58"/>
  <c r="AN153" i="58" s="1"/>
  <c r="Y137" i="58"/>
  <c r="AN137" i="58" s="1"/>
  <c r="Y129" i="58"/>
  <c r="AN129" i="58" s="1"/>
  <c r="Y121" i="58"/>
  <c r="AN121" i="58" s="1"/>
  <c r="Y97" i="58"/>
  <c r="AN97" i="58" s="1"/>
  <c r="Y89" i="58"/>
  <c r="AN89" i="58" s="1"/>
  <c r="Y81" i="58"/>
  <c r="AN81" i="58" s="1"/>
  <c r="Y65" i="58"/>
  <c r="AN65" i="58" s="1"/>
  <c r="Y57" i="58"/>
  <c r="AN57" i="58" s="1"/>
  <c r="Y33" i="58"/>
  <c r="AN33" i="58" s="1"/>
  <c r="Y32" i="58"/>
  <c r="AN32" i="58" s="1"/>
  <c r="Y9" i="58"/>
  <c r="AN9" i="58" s="1"/>
  <c r="W1671" i="58"/>
  <c r="W1663" i="58"/>
  <c r="W1546" i="58"/>
  <c r="W1514" i="58"/>
  <c r="W1402" i="58"/>
  <c r="W1294" i="58"/>
  <c r="W1217" i="58"/>
  <c r="Y16" i="58"/>
  <c r="AN16" i="58" s="1"/>
  <c r="Y8" i="58"/>
  <c r="AN8" i="58" s="1"/>
  <c r="Y856" i="58"/>
  <c r="AN856" i="58" s="1"/>
  <c r="Y800" i="58"/>
  <c r="AN800" i="58" s="1"/>
  <c r="Y776" i="58"/>
  <c r="AN776" i="58" s="1"/>
  <c r="Y720" i="58"/>
  <c r="AN720" i="58" s="1"/>
  <c r="Y712" i="58"/>
  <c r="AN712" i="58" s="1"/>
  <c r="Y664" i="58"/>
  <c r="AN664" i="58" s="1"/>
  <c r="Y656" i="58"/>
  <c r="AN656" i="58" s="1"/>
  <c r="Y440" i="58"/>
  <c r="AN440" i="58" s="1"/>
  <c r="Y280" i="58"/>
  <c r="AN280" i="58" s="1"/>
  <c r="Y192" i="58"/>
  <c r="AN192" i="58" s="1"/>
  <c r="Y152" i="58"/>
  <c r="AN152" i="58" s="1"/>
  <c r="Y136" i="58"/>
  <c r="AN136" i="58" s="1"/>
  <c r="Y40" i="58"/>
  <c r="AN40" i="58" s="1"/>
  <c r="W1015" i="58"/>
  <c r="W982" i="58"/>
  <c r="W974" i="58"/>
  <c r="W94" i="58"/>
  <c r="Y133" i="58"/>
  <c r="AN133" i="58" s="1"/>
  <c r="Y93" i="58"/>
  <c r="AN93" i="58" s="1"/>
  <c r="Y427" i="58"/>
  <c r="AN427" i="58" s="1"/>
  <c r="W243" i="58"/>
  <c r="W1512" i="58"/>
  <c r="W329" i="58"/>
  <c r="Y1467" i="58"/>
  <c r="AN1467" i="58" s="1"/>
  <c r="Y1403" i="58"/>
  <c r="AN1403" i="58" s="1"/>
  <c r="Y1210" i="58"/>
  <c r="AN1210" i="58" s="1"/>
  <c r="Y1186" i="58"/>
  <c r="AN1186" i="58" s="1"/>
  <c r="Y1098" i="58"/>
  <c r="AN1098" i="58" s="1"/>
  <c r="W632" i="58"/>
  <c r="W184" i="58"/>
  <c r="Y1539" i="58"/>
  <c r="AN1539" i="58" s="1"/>
  <c r="Y389" i="58"/>
  <c r="AN389" i="58" s="1"/>
  <c r="Y325" i="58"/>
  <c r="AN325" i="58" s="1"/>
  <c r="Y261" i="58"/>
  <c r="AN261" i="58" s="1"/>
  <c r="Y1470" i="58"/>
  <c r="AN1470" i="58" s="1"/>
  <c r="W890" i="58"/>
  <c r="W193" i="58"/>
  <c r="W48" i="58"/>
  <c r="W937" i="58"/>
  <c r="W929" i="58"/>
  <c r="W873" i="58"/>
  <c r="W681" i="58"/>
  <c r="W545" i="58"/>
  <c r="Y45" i="58"/>
  <c r="AN45" i="58" s="1"/>
  <c r="Y1342" i="58"/>
  <c r="AN1342" i="58" s="1"/>
  <c r="Y1118" i="58"/>
  <c r="AN1118" i="58" s="1"/>
  <c r="W280" i="58"/>
  <c r="W415" i="58"/>
  <c r="Y303" i="58"/>
  <c r="AN303" i="58" s="1"/>
  <c r="Y1352" i="58"/>
  <c r="AN1352" i="58" s="1"/>
  <c r="Y950" i="58"/>
  <c r="AN950" i="58" s="1"/>
  <c r="Y622" i="58"/>
  <c r="AN622" i="58" s="1"/>
  <c r="Y582" i="58"/>
  <c r="AN582" i="58" s="1"/>
  <c r="Y486" i="58"/>
  <c r="AN486" i="58" s="1"/>
  <c r="Y406" i="58"/>
  <c r="AN406" i="58" s="1"/>
  <c r="W1677" i="58"/>
  <c r="W1669" i="58"/>
  <c r="W1653" i="58"/>
  <c r="W1647" i="58"/>
  <c r="W1639" i="58"/>
  <c r="W1631" i="58"/>
  <c r="W1623" i="58"/>
  <c r="W1615" i="58"/>
  <c r="W1597" i="58"/>
  <c r="W1589" i="58"/>
  <c r="W1582" i="58"/>
  <c r="W1574" i="58"/>
  <c r="W1552" i="58"/>
  <c r="W1544" i="58"/>
  <c r="W1536" i="58"/>
  <c r="W1528" i="58"/>
  <c r="W1504" i="58"/>
  <c r="W1489" i="58"/>
  <c r="W1480" i="58"/>
  <c r="W1472" i="58"/>
  <c r="W1466" i="58"/>
  <c r="W1458" i="58"/>
  <c r="W1442" i="58"/>
  <c r="W1408" i="58"/>
  <c r="W1400" i="58"/>
  <c r="W1392" i="58"/>
  <c r="W1375" i="58"/>
  <c r="W1367" i="58"/>
  <c r="W1359" i="58"/>
  <c r="W1351" i="58"/>
  <c r="W1343" i="58"/>
  <c r="Y1335" i="58"/>
  <c r="AN1335" i="58" s="1"/>
  <c r="W1327" i="58"/>
  <c r="W1308" i="58"/>
  <c r="W1292" i="58"/>
  <c r="W1268" i="58"/>
  <c r="W1260" i="58"/>
  <c r="W1252" i="58"/>
  <c r="W1244" i="58"/>
  <c r="W1223" i="58"/>
  <c r="W1215" i="58"/>
  <c r="W1207" i="58"/>
  <c r="W1199" i="58"/>
  <c r="W1183" i="58"/>
  <c r="W1151" i="58"/>
  <c r="W1143" i="58"/>
  <c r="W1135" i="58"/>
  <c r="W1127" i="58"/>
  <c r="W1119" i="58"/>
  <c r="W1111" i="58"/>
  <c r="W1103" i="58"/>
  <c r="W1095" i="58"/>
  <c r="W1087" i="58"/>
  <c r="W1073" i="58"/>
  <c r="W1065" i="58"/>
  <c r="W1057" i="58"/>
  <c r="W1049" i="58"/>
  <c r="W1041" i="58"/>
  <c r="W1033" i="58"/>
  <c r="W1025" i="58"/>
  <c r="Y1018" i="58"/>
  <c r="AN1018" i="58" s="1"/>
  <c r="Y985" i="58"/>
  <c r="AN985" i="58" s="1"/>
  <c r="Y969" i="58"/>
  <c r="AN969" i="58" s="1"/>
  <c r="Y961" i="58"/>
  <c r="AN961" i="58" s="1"/>
  <c r="Y897" i="58"/>
  <c r="AN897" i="58" s="1"/>
  <c r="Y865" i="58"/>
  <c r="AN865" i="58" s="1"/>
  <c r="Y841" i="58"/>
  <c r="AN841" i="58" s="1"/>
  <c r="Y801" i="58"/>
  <c r="AN801" i="58" s="1"/>
  <c r="Y777" i="58"/>
  <c r="AN777" i="58" s="1"/>
  <c r="Y737" i="58"/>
  <c r="AN737" i="58" s="1"/>
  <c r="Y713" i="58"/>
  <c r="AN713" i="58" s="1"/>
  <c r="Y705" i="58"/>
  <c r="AN705" i="58" s="1"/>
  <c r="Y673" i="58"/>
  <c r="AN673" i="58" s="1"/>
  <c r="Y649" i="58"/>
  <c r="AN649" i="58" s="1"/>
  <c r="Y641" i="58"/>
  <c r="AN641" i="58" s="1"/>
  <c r="Y617" i="58"/>
  <c r="AN617" i="58" s="1"/>
  <c r="Y609" i="58"/>
  <c r="AN609" i="58" s="1"/>
  <c r="Y585" i="58"/>
  <c r="AN585" i="58" s="1"/>
  <c r="Y577" i="58"/>
  <c r="AN577" i="58" s="1"/>
  <c r="Y553" i="58"/>
  <c r="AN553" i="58" s="1"/>
  <c r="Y537" i="58"/>
  <c r="AN537" i="58" s="1"/>
  <c r="Y521" i="58"/>
  <c r="AN521" i="58" s="1"/>
  <c r="Y513" i="58"/>
  <c r="AN513" i="58" s="1"/>
  <c r="Y505" i="58"/>
  <c r="AN505" i="58" s="1"/>
  <c r="Y489" i="58"/>
  <c r="AN489" i="58" s="1"/>
  <c r="Y481" i="58"/>
  <c r="AN481" i="58" s="1"/>
  <c r="Y457" i="58"/>
  <c r="AN457" i="58" s="1"/>
  <c r="Y449" i="58"/>
  <c r="AN449" i="58" s="1"/>
  <c r="Y425" i="58"/>
  <c r="AN425" i="58" s="1"/>
  <c r="Y409" i="58"/>
  <c r="AN409" i="58" s="1"/>
  <c r="Y385" i="58"/>
  <c r="AN385" i="58" s="1"/>
  <c r="Y361" i="58"/>
  <c r="AN361" i="58" s="1"/>
  <c r="Y205" i="58"/>
  <c r="AN205" i="58" s="1"/>
  <c r="Y933" i="58"/>
  <c r="AN933" i="58" s="1"/>
  <c r="Y757" i="58"/>
  <c r="AN757" i="58" s="1"/>
  <c r="Y653" i="58"/>
  <c r="AN653" i="58" s="1"/>
  <c r="Y645" i="58"/>
  <c r="AN645" i="58" s="1"/>
  <c r="Y621" i="58"/>
  <c r="AN621" i="58" s="1"/>
  <c r="Y565" i="58"/>
  <c r="AN565" i="58" s="1"/>
  <c r="Y525" i="58"/>
  <c r="AN525" i="58" s="1"/>
  <c r="Y501" i="58"/>
  <c r="AN501" i="58" s="1"/>
  <c r="Y469" i="58"/>
  <c r="AN469" i="58" s="1"/>
  <c r="Y461" i="58"/>
  <c r="AN461" i="58" s="1"/>
  <c r="Y421" i="58"/>
  <c r="AN421" i="58" s="1"/>
  <c r="Y373" i="58"/>
  <c r="AN373" i="58" s="1"/>
  <c r="Y365" i="58"/>
  <c r="AN365" i="58" s="1"/>
  <c r="Y333" i="58"/>
  <c r="AN333" i="58" s="1"/>
  <c r="Y245" i="58"/>
  <c r="AN245" i="58" s="1"/>
  <c r="Y61" i="58"/>
  <c r="AN61" i="58" s="1"/>
  <c r="Y37" i="58"/>
  <c r="AN37" i="58" s="1"/>
  <c r="Y21" i="58"/>
  <c r="AN21" i="58" s="1"/>
  <c r="W8" i="58"/>
  <c r="Y70" i="58"/>
  <c r="AN70" i="58" s="1"/>
  <c r="Y944" i="58"/>
  <c r="AN944" i="58" s="1"/>
  <c r="Y936" i="58"/>
  <c r="AN936" i="58" s="1"/>
  <c r="Y920" i="58"/>
  <c r="AN920" i="58" s="1"/>
  <c r="Y912" i="58"/>
  <c r="AN912" i="58" s="1"/>
  <c r="Y896" i="58"/>
  <c r="AN896" i="58" s="1"/>
  <c r="Y880" i="58"/>
  <c r="AN880" i="58" s="1"/>
  <c r="Y872" i="58"/>
  <c r="AN872" i="58" s="1"/>
  <c r="Y840" i="58"/>
  <c r="AN840" i="58" s="1"/>
  <c r="Y832" i="58"/>
  <c r="AN832" i="58" s="1"/>
  <c r="Y824" i="58"/>
  <c r="AN824" i="58" s="1"/>
  <c r="Y816" i="58"/>
  <c r="AN816" i="58" s="1"/>
  <c r="Y784" i="58"/>
  <c r="AN784" i="58" s="1"/>
  <c r="Y760" i="58"/>
  <c r="AN760" i="58" s="1"/>
  <c r="Y736" i="58"/>
  <c r="AN736" i="58" s="1"/>
  <c r="Y704" i="58"/>
  <c r="AN704" i="58" s="1"/>
  <c r="Y696" i="58"/>
  <c r="AN696" i="58" s="1"/>
  <c r="Y680" i="58"/>
  <c r="AN680" i="58" s="1"/>
  <c r="Y640" i="58"/>
  <c r="AN640" i="58" s="1"/>
  <c r="Y616" i="58"/>
  <c r="AN616" i="58" s="1"/>
  <c r="Y608" i="58"/>
  <c r="AN608" i="58" s="1"/>
  <c r="Y600" i="58"/>
  <c r="AN600" i="58" s="1"/>
  <c r="Y592" i="58"/>
  <c r="AN592" i="58" s="1"/>
  <c r="Y576" i="58"/>
  <c r="AN576" i="58" s="1"/>
  <c r="Y568" i="58"/>
  <c r="AN568" i="58" s="1"/>
  <c r="Y552" i="58"/>
  <c r="AN552" i="58" s="1"/>
  <c r="Y544" i="58"/>
  <c r="AN544" i="58" s="1"/>
  <c r="Y520" i="58"/>
  <c r="AN520" i="58" s="1"/>
  <c r="Y504" i="58"/>
  <c r="AN504" i="58" s="1"/>
  <c r="Y496" i="58"/>
  <c r="AN496" i="58" s="1"/>
  <c r="Y480" i="58"/>
  <c r="AN480" i="58" s="1"/>
  <c r="Y464" i="58"/>
  <c r="AN464" i="58" s="1"/>
  <c r="Y456" i="58"/>
  <c r="AN456" i="58" s="1"/>
  <c r="Y432" i="58"/>
  <c r="AN432" i="58" s="1"/>
  <c r="Y416" i="58"/>
  <c r="AN416" i="58" s="1"/>
  <c r="Y408" i="58"/>
  <c r="AN408" i="58" s="1"/>
  <c r="Y392" i="58"/>
  <c r="AN392" i="58" s="1"/>
  <c r="Y384" i="58"/>
  <c r="AN384" i="58" s="1"/>
  <c r="Y376" i="58"/>
  <c r="AN376" i="58" s="1"/>
  <c r="Y368" i="58"/>
  <c r="AN368" i="58" s="1"/>
  <c r="Y352" i="58"/>
  <c r="AN352" i="58" s="1"/>
  <c r="Y344" i="58"/>
  <c r="AN344" i="58" s="1"/>
  <c r="Y336" i="58"/>
  <c r="AN336" i="58" s="1"/>
  <c r="Y328" i="58"/>
  <c r="AN328" i="58" s="1"/>
  <c r="Y320" i="58"/>
  <c r="AN320" i="58" s="1"/>
  <c r="Y312" i="58"/>
  <c r="AN312" i="58" s="1"/>
  <c r="Y304" i="58"/>
  <c r="AN304" i="58" s="1"/>
  <c r="Y296" i="58"/>
  <c r="AN296" i="58" s="1"/>
  <c r="Y288" i="58"/>
  <c r="AN288" i="58" s="1"/>
  <c r="Y272" i="58"/>
  <c r="AN272" i="58" s="1"/>
  <c r="Y256" i="58"/>
  <c r="AN256" i="58" s="1"/>
  <c r="Y248" i="58"/>
  <c r="AN248" i="58" s="1"/>
  <c r="Y240" i="58"/>
  <c r="AN240" i="58" s="1"/>
  <c r="Y232" i="58"/>
  <c r="AN232" i="58" s="1"/>
  <c r="Y216" i="58"/>
  <c r="AN216" i="58" s="1"/>
  <c r="Y208" i="58"/>
  <c r="AN208" i="58" s="1"/>
  <c r="Y200" i="58"/>
  <c r="AN200" i="58" s="1"/>
  <c r="Y176" i="58"/>
  <c r="AN176" i="58" s="1"/>
  <c r="Y168" i="58"/>
  <c r="AN168" i="58" s="1"/>
  <c r="Y160" i="58"/>
  <c r="AN160" i="58" s="1"/>
  <c r="Y144" i="58"/>
  <c r="AN144" i="58" s="1"/>
  <c r="Y120" i="58"/>
  <c r="AN120" i="58" s="1"/>
  <c r="Y112" i="58"/>
  <c r="AN112" i="58" s="1"/>
  <c r="Y104" i="58"/>
  <c r="AN104" i="58" s="1"/>
  <c r="Y96" i="58"/>
  <c r="AN96" i="58" s="1"/>
  <c r="Y80" i="58"/>
  <c r="AN80" i="58" s="1"/>
  <c r="Y72" i="58"/>
  <c r="AN72" i="58" s="1"/>
  <c r="Y64" i="58"/>
  <c r="AN64" i="58" s="1"/>
  <c r="W908" i="58"/>
  <c r="W812" i="58"/>
  <c r="W716" i="58"/>
  <c r="W572" i="58"/>
  <c r="W564" i="58"/>
  <c r="W524" i="58"/>
  <c r="W516" i="58"/>
  <c r="W500" i="58"/>
  <c r="W476" i="58"/>
  <c r="W348" i="58"/>
  <c r="W260" i="58"/>
  <c r="W92" i="58"/>
  <c r="W29" i="58"/>
  <c r="W826" i="58"/>
  <c r="W762" i="58"/>
  <c r="Y345" i="58"/>
  <c r="AN345" i="58" s="1"/>
  <c r="Y313" i="58"/>
  <c r="AN313" i="58" s="1"/>
  <c r="Y289" i="58"/>
  <c r="AN289" i="58" s="1"/>
  <c r="Y25" i="58"/>
  <c r="AN25" i="58" s="1"/>
  <c r="Y17" i="58"/>
  <c r="AN17" i="58" s="1"/>
  <c r="W161" i="58"/>
  <c r="W41" i="58"/>
  <c r="Y255" i="58"/>
  <c r="AN255" i="58" s="1"/>
  <c r="Y301" i="58"/>
  <c r="AN301" i="58" s="1"/>
  <c r="Y213" i="58"/>
  <c r="AN213" i="58" s="1"/>
  <c r="Y397" i="58"/>
  <c r="AN397" i="58" s="1"/>
  <c r="Y53" i="58"/>
  <c r="AN53" i="58" s="1"/>
  <c r="W221" i="58"/>
  <c r="Y277" i="58"/>
  <c r="AN277" i="58" s="1"/>
  <c r="Y197" i="58"/>
  <c r="AN197" i="58" s="1"/>
  <c r="Y813" i="58"/>
  <c r="AN813" i="58" s="1"/>
  <c r="Y789" i="58"/>
  <c r="AN789" i="58" s="1"/>
  <c r="Y717" i="58"/>
  <c r="AN717" i="58" s="1"/>
  <c r="Y629" i="58"/>
  <c r="AN629" i="58" s="1"/>
  <c r="Y589" i="58"/>
  <c r="AN589" i="58" s="1"/>
  <c r="Y189" i="58"/>
  <c r="AN189" i="58" s="1"/>
  <c r="Y157" i="58"/>
  <c r="AN157" i="58" s="1"/>
  <c r="Y125" i="58"/>
  <c r="AN125" i="58" s="1"/>
  <c r="W461" i="58"/>
  <c r="W45" i="58"/>
  <c r="Y269" i="58"/>
  <c r="AN269" i="58" s="1"/>
  <c r="Y117" i="58"/>
  <c r="AN117" i="58" s="1"/>
  <c r="W707" i="58"/>
  <c r="Y173" i="58"/>
  <c r="AN173" i="58" s="1"/>
  <c r="Y109" i="58"/>
  <c r="AN109" i="58" s="1"/>
  <c r="Y467" i="58"/>
  <c r="AN467" i="58" s="1"/>
  <c r="Y395" i="58"/>
  <c r="AN395" i="58" s="1"/>
  <c r="Y235" i="58"/>
  <c r="AN235" i="58" s="1"/>
  <c r="Y131" i="58"/>
  <c r="AN131" i="58" s="1"/>
  <c r="W842" i="58"/>
  <c r="W778" i="58"/>
  <c r="Y930" i="58"/>
  <c r="AN930" i="58" s="1"/>
  <c r="Y858" i="58"/>
  <c r="AN858" i="58" s="1"/>
  <c r="Y794" i="58"/>
  <c r="AN794" i="58" s="1"/>
  <c r="Y746" i="58"/>
  <c r="AN746" i="58" s="1"/>
  <c r="Y738" i="58"/>
  <c r="AN738" i="58" s="1"/>
  <c r="Y706" i="58"/>
  <c r="AN706" i="58" s="1"/>
  <c r="Y610" i="58"/>
  <c r="AN610" i="58" s="1"/>
  <c r="Y602" i="58"/>
  <c r="AN602" i="58" s="1"/>
  <c r="Y506" i="58"/>
  <c r="AN506" i="58" s="1"/>
  <c r="Y466" i="58"/>
  <c r="AN466" i="58" s="1"/>
  <c r="Y418" i="58"/>
  <c r="AN418" i="58" s="1"/>
  <c r="Y386" i="58"/>
  <c r="AN386" i="58" s="1"/>
  <c r="Y378" i="58"/>
  <c r="AN378" i="58" s="1"/>
  <c r="Y266" i="58"/>
  <c r="AN266" i="58" s="1"/>
  <c r="W770" i="58"/>
  <c r="W205" i="58"/>
  <c r="W949" i="58"/>
  <c r="W933" i="58"/>
  <c r="W909" i="58"/>
  <c r="W885" i="58"/>
  <c r="W877" i="58"/>
  <c r="W845" i="58"/>
  <c r="W821" i="58"/>
  <c r="W813" i="58"/>
  <c r="W789" i="58"/>
  <c r="W781" i="58"/>
  <c r="W757" i="58"/>
  <c r="W749" i="58"/>
  <c r="W733" i="58"/>
  <c r="W725" i="58"/>
  <c r="W717" i="58"/>
  <c r="W693" i="58"/>
  <c r="W685" i="58"/>
  <c r="W653" i="58"/>
  <c r="W629" i="58"/>
  <c r="W621" i="58"/>
  <c r="W597" i="58"/>
  <c r="W565" i="58"/>
  <c r="W533" i="58"/>
  <c r="W525" i="58"/>
  <c r="W509" i="58"/>
  <c r="W493" i="58"/>
  <c r="W389" i="58"/>
  <c r="W373" i="58"/>
  <c r="W333" i="58"/>
  <c r="W309" i="58"/>
  <c r="W261" i="58"/>
  <c r="W253" i="58"/>
  <c r="W237" i="58"/>
  <c r="W189" i="58"/>
  <c r="W157" i="58"/>
  <c r="W133" i="58"/>
  <c r="W125" i="58"/>
  <c r="W93" i="58"/>
  <c r="W69" i="58"/>
  <c r="W61" i="58"/>
  <c r="W958" i="58"/>
  <c r="W950" i="58"/>
  <c r="W942" i="58"/>
  <c r="W934" i="58"/>
  <c r="W926" i="58"/>
  <c r="W918" i="58"/>
  <c r="W910" i="58"/>
  <c r="W902" i="58"/>
  <c r="W886" i="58"/>
  <c r="W878" i="58"/>
  <c r="W862" i="58"/>
  <c r="W846" i="58"/>
  <c r="W822" i="58"/>
  <c r="W814" i="58"/>
  <c r="W798" i="58"/>
  <c r="W790" i="58"/>
  <c r="W782" i="58"/>
  <c r="W774" i="58"/>
  <c r="W766" i="58"/>
  <c r="W758" i="58"/>
  <c r="W750" i="58"/>
  <c r="W734" i="58"/>
  <c r="W710" i="58"/>
  <c r="W702" i="58"/>
  <c r="W694" i="58"/>
  <c r="W686" i="58"/>
  <c r="W670" i="58"/>
  <c r="W662" i="58"/>
  <c r="W646" i="58"/>
  <c r="W638" i="58"/>
  <c r="W622" i="58"/>
  <c r="W614" i="58"/>
  <c r="W606" i="58"/>
  <c r="W598" i="58"/>
  <c r="W590" i="58"/>
  <c r="W582" i="58"/>
  <c r="W574" i="58"/>
  <c r="W566" i="58"/>
  <c r="W558" i="58"/>
  <c r="W550" i="58"/>
  <c r="W542" i="58"/>
  <c r="W526" i="58"/>
  <c r="W518" i="58"/>
  <c r="W502" i="58"/>
  <c r="W494" i="58"/>
  <c r="W486" i="58"/>
  <c r="W470" i="58"/>
  <c r="W454" i="58"/>
  <c r="W438" i="58"/>
  <c r="W422" i="58"/>
  <c r="W406" i="58"/>
  <c r="W398" i="58"/>
  <c r="W390" i="58"/>
  <c r="W382" i="58"/>
  <c r="W374" i="58"/>
  <c r="W358" i="58"/>
  <c r="W350" i="58"/>
  <c r="W342" i="58"/>
  <c r="W334" i="58"/>
  <c r="W326" i="58"/>
  <c r="W310" i="58"/>
  <c r="W294" i="58"/>
  <c r="W286" i="58"/>
  <c r="W270" i="58"/>
  <c r="W262" i="58"/>
  <c r="W246" i="58"/>
  <c r="W238" i="58"/>
  <c r="W230" i="58"/>
  <c r="W206" i="58"/>
  <c r="W198" i="58"/>
  <c r="W190" i="58"/>
  <c r="W182" i="58"/>
  <c r="W174" i="58"/>
  <c r="W166" i="58"/>
  <c r="W158" i="58"/>
  <c r="W150" i="58"/>
  <c r="W142" i="58"/>
  <c r="W134" i="58"/>
  <c r="W126" i="58"/>
  <c r="W110" i="58"/>
  <c r="W102" i="58"/>
  <c r="W86" i="58"/>
  <c r="W70" i="58"/>
  <c r="W62" i="58"/>
  <c r="W54" i="58"/>
  <c r="W46" i="58"/>
  <c r="W38" i="58"/>
  <c r="W30" i="58"/>
  <c r="W22" i="58"/>
  <c r="Y226" i="58"/>
  <c r="AN226" i="58" s="1"/>
  <c r="W1668" i="58"/>
  <c r="W1660" i="58"/>
  <c r="W1614" i="58"/>
  <c r="W1612" i="58"/>
  <c r="W1588" i="58"/>
  <c r="W1543" i="58"/>
  <c r="W1527" i="58"/>
  <c r="Y1519" i="58"/>
  <c r="AN1519" i="58" s="1"/>
  <c r="Y1465" i="58"/>
  <c r="AN1465" i="58" s="1"/>
  <c r="Y1399" i="58"/>
  <c r="AN1399" i="58" s="1"/>
  <c r="W1374" i="58"/>
  <c r="W1366" i="58"/>
  <c r="W1283" i="58"/>
  <c r="W1267" i="58"/>
  <c r="W1251" i="58"/>
  <c r="W1206" i="58"/>
  <c r="W1142" i="58"/>
  <c r="W1134" i="58"/>
  <c r="Y1102" i="58"/>
  <c r="AN1102" i="58" s="1"/>
  <c r="W1094" i="58"/>
  <c r="W1072" i="58"/>
  <c r="W1048" i="58"/>
  <c r="Y1040" i="58"/>
  <c r="AN1040" i="58" s="1"/>
  <c r="Y1024" i="58"/>
  <c r="AN1024" i="58" s="1"/>
  <c r="Y225" i="58"/>
  <c r="AN225" i="58" s="1"/>
  <c r="Y105" i="58"/>
  <c r="AN105" i="58" s="1"/>
  <c r="Y966" i="58"/>
  <c r="AN966" i="58" s="1"/>
  <c r="Y854" i="58"/>
  <c r="AN854" i="58" s="1"/>
  <c r="Y742" i="58"/>
  <c r="AN742" i="58" s="1"/>
  <c r="Y984" i="58"/>
  <c r="AN984" i="58" s="1"/>
  <c r="Y1222" i="58"/>
  <c r="AN1222" i="58" s="1"/>
  <c r="Y663" i="58"/>
  <c r="AN663" i="58" s="1"/>
  <c r="Y455" i="58"/>
  <c r="AN455" i="58" s="1"/>
  <c r="Y327" i="58"/>
  <c r="AN327" i="58" s="1"/>
  <c r="Y231" i="58"/>
  <c r="AN231" i="58" s="1"/>
  <c r="Y7" i="58"/>
  <c r="AN7" i="58" s="1"/>
  <c r="W211" i="58"/>
  <c r="Y1409" i="58"/>
  <c r="AN1409" i="58" s="1"/>
  <c r="Y1224" i="58"/>
  <c r="AN1224" i="58" s="1"/>
  <c r="Y1216" i="58"/>
  <c r="AN1216" i="58" s="1"/>
  <c r="Y1208" i="58"/>
  <c r="AN1208" i="58" s="1"/>
  <c r="Y1042" i="58"/>
  <c r="AN1042" i="58" s="1"/>
  <c r="W675" i="58"/>
  <c r="Y73" i="58"/>
  <c r="AN73" i="58" s="1"/>
  <c r="W1020" i="58"/>
  <c r="W987" i="58"/>
  <c r="W979" i="58"/>
  <c r="W971" i="58"/>
  <c r="W963" i="58"/>
  <c r="W955" i="58"/>
  <c r="W947" i="58"/>
  <c r="W931" i="58"/>
  <c r="W923" i="58"/>
  <c r="W915" i="58"/>
  <c r="W907" i="58"/>
  <c r="W899" i="58"/>
  <c r="W891" i="58"/>
  <c r="W883" i="58"/>
  <c r="W875" i="58"/>
  <c r="W867" i="58"/>
  <c r="W859" i="58"/>
  <c r="W851" i="58"/>
  <c r="W843" i="58"/>
  <c r="W835" i="58"/>
  <c r="Y630" i="58"/>
  <c r="AN630" i="58" s="1"/>
  <c r="Y446" i="58"/>
  <c r="AN446" i="58" s="1"/>
  <c r="Y366" i="58"/>
  <c r="AN366" i="58" s="1"/>
  <c r="Y278" i="58"/>
  <c r="AN278" i="58" s="1"/>
  <c r="Y214" i="58"/>
  <c r="AN214" i="58" s="1"/>
  <c r="Y94" i="58"/>
  <c r="AN94" i="58" s="1"/>
  <c r="W962" i="58"/>
  <c r="W26" i="58"/>
  <c r="W984" i="58"/>
  <c r="W928" i="58"/>
  <c r="W872" i="58"/>
  <c r="W856" i="58"/>
  <c r="W800" i="58"/>
  <c r="W712" i="58"/>
  <c r="W680" i="58"/>
  <c r="W576" i="58"/>
  <c r="W136" i="58"/>
  <c r="W819" i="58"/>
  <c r="W811" i="58"/>
  <c r="W803" i="58"/>
  <c r="W795" i="58"/>
  <c r="W779" i="58"/>
  <c r="W771" i="58"/>
  <c r="W763" i="58"/>
  <c r="W755" i="58"/>
  <c r="W747" i="58"/>
  <c r="W739" i="58"/>
  <c r="W731" i="58"/>
  <c r="W723" i="58"/>
  <c r="W715" i="58"/>
  <c r="W699" i="58"/>
  <c r="W691" i="58"/>
  <c r="W667" i="58"/>
  <c r="W659" i="58"/>
  <c r="W651" i="58"/>
  <c r="W635" i="58"/>
  <c r="W619" i="58"/>
  <c r="W611" i="58"/>
  <c r="W603" i="58"/>
  <c r="W595" i="58"/>
  <c r="W587" i="58"/>
  <c r="W579" i="58"/>
  <c r="W571" i="58"/>
  <c r="W563" i="58"/>
  <c r="W547" i="58"/>
  <c r="W531" i="58"/>
  <c r="W523" i="58"/>
  <c r="W515" i="58"/>
  <c r="W507" i="58"/>
  <c r="W499" i="58"/>
  <c r="W483" i="58"/>
  <c r="W475" i="58"/>
  <c r="W467" i="58"/>
  <c r="W459" i="58"/>
  <c r="W451" i="58"/>
  <c r="W435" i="58"/>
  <c r="W427" i="58"/>
  <c r="W419" i="58"/>
  <c r="W411" i="58"/>
  <c r="W403" i="58"/>
  <c r="W395" i="58"/>
  <c r="W387" i="58"/>
  <c r="W379" i="58"/>
  <c r="W371" i="58"/>
  <c r="W363" i="58"/>
  <c r="W355" i="58"/>
  <c r="W347" i="58"/>
  <c r="W339" i="58"/>
  <c r="W323" i="58"/>
  <c r="W315" i="58"/>
  <c r="W307" i="58"/>
  <c r="W299" i="58"/>
  <c r="W291" i="58"/>
  <c r="W283" i="58"/>
  <c r="W267" i="58"/>
  <c r="W251" i="58"/>
  <c r="W235" i="58"/>
  <c r="W227" i="58"/>
  <c r="W219" i="58"/>
  <c r="W203" i="58"/>
  <c r="W195" i="58"/>
  <c r="W187" i="58"/>
  <c r="W179" i="58"/>
  <c r="W163" i="58"/>
  <c r="W147" i="58"/>
  <c r="W139" i="58"/>
  <c r="W131" i="58"/>
  <c r="W123" i="58"/>
  <c r="W115" i="58"/>
  <c r="W107" i="58"/>
  <c r="W99" i="58"/>
  <c r="W91" i="58"/>
  <c r="W83" i="58"/>
  <c r="W75" i="58"/>
  <c r="W67" i="58"/>
  <c r="W51" i="58"/>
  <c r="W43" i="58"/>
  <c r="W27" i="58"/>
  <c r="W11" i="58"/>
  <c r="W191" i="58"/>
  <c r="W87" i="58"/>
  <c r="W7" i="58"/>
  <c r="Y130" i="58"/>
  <c r="AN130" i="58" s="1"/>
  <c r="Y90" i="58"/>
  <c r="AN90" i="58" s="1"/>
  <c r="Y74" i="58"/>
  <c r="AN74" i="58" s="1"/>
  <c r="Y50" i="58"/>
  <c r="AN50" i="58" s="1"/>
  <c r="Y26" i="58"/>
  <c r="AN26" i="58" s="1"/>
  <c r="W35" i="58"/>
  <c r="Y1283" i="58"/>
  <c r="AN1283" i="58" s="1"/>
  <c r="W1678" i="58"/>
  <c r="W1670" i="58"/>
  <c r="W1640" i="58"/>
  <c r="W1632" i="58"/>
  <c r="W1624" i="58"/>
  <c r="Y1624" i="58"/>
  <c r="AN1624" i="58" s="1"/>
  <c r="W1616" i="58"/>
  <c r="W1606" i="58"/>
  <c r="W1590" i="58"/>
  <c r="W1529" i="58"/>
  <c r="W1497" i="58"/>
  <c r="W1490" i="58"/>
  <c r="W1459" i="58"/>
  <c r="W1409" i="58"/>
  <c r="W1393" i="58"/>
  <c r="W1376" i="58"/>
  <c r="W1352" i="58"/>
  <c r="W1336" i="58"/>
  <c r="W1285" i="58"/>
  <c r="W1261" i="58"/>
  <c r="W1245" i="58"/>
  <c r="W1224" i="58"/>
  <c r="W1216" i="58"/>
  <c r="W1208" i="58"/>
  <c r="W1200" i="58"/>
  <c r="W1184" i="58"/>
  <c r="W1136" i="58"/>
  <c r="W1104" i="58"/>
  <c r="W1058" i="58"/>
  <c r="W1050" i="58"/>
  <c r="W1042" i="58"/>
  <c r="W1034" i="58"/>
  <c r="Y1504" i="58"/>
  <c r="AN1504" i="58" s="1"/>
  <c r="Y1676" i="58"/>
  <c r="AN1676" i="58" s="1"/>
  <c r="Y1668" i="58"/>
  <c r="AN1668" i="58" s="1"/>
  <c r="Y1660" i="58"/>
  <c r="AN1660" i="58" s="1"/>
  <c r="Y1652" i="58"/>
  <c r="AN1652" i="58" s="1"/>
  <c r="Y1646" i="58"/>
  <c r="AN1646" i="58" s="1"/>
  <c r="Y1638" i="58"/>
  <c r="AN1638" i="58" s="1"/>
  <c r="Y1622" i="58"/>
  <c r="AN1622" i="58" s="1"/>
  <c r="Y1604" i="58"/>
  <c r="AN1604" i="58" s="1"/>
  <c r="Y1596" i="58"/>
  <c r="AN1596" i="58" s="1"/>
  <c r="Y1573" i="58"/>
  <c r="AN1573" i="58" s="1"/>
  <c r="Y1551" i="58"/>
  <c r="AN1551" i="58" s="1"/>
  <c r="Y1535" i="58"/>
  <c r="AN1535" i="58" s="1"/>
  <c r="Y1527" i="58"/>
  <c r="AN1527" i="58" s="1"/>
  <c r="Y1503" i="58"/>
  <c r="AN1503" i="58" s="1"/>
  <c r="Y1488" i="58"/>
  <c r="AN1488" i="58" s="1"/>
  <c r="Y1479" i="58"/>
  <c r="AN1479" i="58" s="1"/>
  <c r="Y1471" i="58"/>
  <c r="AN1471" i="58" s="1"/>
  <c r="Y1457" i="58"/>
  <c r="AN1457" i="58" s="1"/>
  <c r="Y1449" i="58"/>
  <c r="AN1449" i="58" s="1"/>
  <c r="Y1441" i="58"/>
  <c r="AN1441" i="58" s="1"/>
  <c r="Y1407" i="58"/>
  <c r="AN1407" i="58" s="1"/>
  <c r="Y1391" i="58"/>
  <c r="AN1391" i="58" s="1"/>
  <c r="Y1383" i="58"/>
  <c r="AN1383" i="58" s="1"/>
  <c r="Y1374" i="58"/>
  <c r="AN1374" i="58" s="1"/>
  <c r="Y1350" i="58"/>
  <c r="AN1350" i="58" s="1"/>
  <c r="Y1334" i="58"/>
  <c r="AN1334" i="58" s="1"/>
  <c r="Y1326" i="58"/>
  <c r="AN1326" i="58" s="1"/>
  <c r="Y1307" i="58"/>
  <c r="AN1307" i="58" s="1"/>
  <c r="Y1299" i="58"/>
  <c r="AN1299" i="58" s="1"/>
  <c r="Y1291" i="58"/>
  <c r="AN1291" i="58" s="1"/>
  <c r="Y1275" i="58"/>
  <c r="AN1275" i="58" s="1"/>
  <c r="Y1259" i="58"/>
  <c r="AN1259" i="58" s="1"/>
  <c r="Y1214" i="58"/>
  <c r="AN1214" i="58" s="1"/>
  <c r="Y1198" i="58"/>
  <c r="AN1198" i="58" s="1"/>
  <c r="Y1182" i="58"/>
  <c r="AN1182" i="58" s="1"/>
  <c r="Y1142" i="58"/>
  <c r="AN1142" i="58" s="1"/>
  <c r="Y1126" i="58"/>
  <c r="AN1126" i="58" s="1"/>
  <c r="Y1032" i="58"/>
  <c r="AN1032" i="58" s="1"/>
  <c r="W414" i="58"/>
  <c r="Y414" i="58"/>
  <c r="AN414" i="58" s="1"/>
  <c r="Y1054" i="58"/>
  <c r="AN1054" i="58" s="1"/>
  <c r="Y1046" i="58"/>
  <c r="AN1046" i="58" s="1"/>
  <c r="Y1681" i="58"/>
  <c r="AN1681" i="58" s="1"/>
  <c r="Y1657" i="58"/>
  <c r="AN1657" i="58" s="1"/>
  <c r="Y1609" i="58"/>
  <c r="AN1609" i="58" s="1"/>
  <c r="Y1593" i="58"/>
  <c r="AN1593" i="58" s="1"/>
  <c r="Y1556" i="58"/>
  <c r="AN1556" i="58" s="1"/>
  <c r="Y1524" i="58"/>
  <c r="AN1524" i="58" s="1"/>
  <c r="Y1438" i="58"/>
  <c r="AN1438" i="58" s="1"/>
  <c r="Y1380" i="58"/>
  <c r="AN1380" i="58" s="1"/>
  <c r="Y1371" i="58"/>
  <c r="AN1371" i="58" s="1"/>
  <c r="Y1347" i="58"/>
  <c r="AN1347" i="58" s="1"/>
  <c r="Y1339" i="58"/>
  <c r="AN1339" i="58" s="1"/>
  <c r="W539" i="58"/>
  <c r="Y539" i="58"/>
  <c r="AN539" i="58" s="1"/>
  <c r="W275" i="58"/>
  <c r="Y275" i="58"/>
  <c r="AN275" i="58" s="1"/>
  <c r="Y814" i="58"/>
  <c r="AN814" i="58" s="1"/>
  <c r="Y750" i="58"/>
  <c r="AN750" i="58" s="1"/>
  <c r="Y670" i="58"/>
  <c r="AN670" i="58" s="1"/>
  <c r="Y598" i="58"/>
  <c r="AN598" i="58" s="1"/>
  <c r="Y382" i="58"/>
  <c r="AN382" i="58" s="1"/>
  <c r="Y342" i="58"/>
  <c r="AN342" i="58" s="1"/>
  <c r="Y46" i="58"/>
  <c r="AN46" i="58" s="1"/>
  <c r="W366" i="58"/>
  <c r="W214" i="58"/>
  <c r="Y958" i="58"/>
  <c r="AN958" i="58" s="1"/>
  <c r="Y886" i="58"/>
  <c r="AN886" i="58" s="1"/>
  <c r="Y667" i="58"/>
  <c r="AN667" i="58" s="1"/>
  <c r="Y542" i="58"/>
  <c r="AN542" i="58" s="1"/>
  <c r="Y494" i="58"/>
  <c r="AN494" i="58" s="1"/>
  <c r="Y454" i="58"/>
  <c r="AN454" i="58" s="1"/>
  <c r="Y270" i="58"/>
  <c r="AN270" i="58" s="1"/>
  <c r="Y206" i="58"/>
  <c r="AN206" i="58" s="1"/>
  <c r="Y174" i="58"/>
  <c r="AN174" i="58" s="1"/>
  <c r="W278" i="58"/>
  <c r="Y56" i="58"/>
  <c r="AN56" i="58" s="1"/>
  <c r="W786" i="58"/>
  <c r="Y867" i="58"/>
  <c r="AN867" i="58" s="1"/>
  <c r="Y574" i="58"/>
  <c r="AN574" i="58" s="1"/>
  <c r="Y470" i="58"/>
  <c r="AN470" i="58" s="1"/>
  <c r="Y398" i="58"/>
  <c r="AN398" i="58" s="1"/>
  <c r="Y262" i="58"/>
  <c r="AN262" i="58" s="1"/>
  <c r="Y134" i="58"/>
  <c r="AN134" i="58" s="1"/>
  <c r="Y38" i="58"/>
  <c r="AN38" i="58" s="1"/>
  <c r="W834" i="58"/>
  <c r="Y989" i="58"/>
  <c r="AN989" i="58" s="1"/>
  <c r="W989" i="58"/>
  <c r="Y965" i="58"/>
  <c r="AN965" i="58" s="1"/>
  <c r="Y901" i="58"/>
  <c r="AN901" i="58" s="1"/>
  <c r="Y619" i="58"/>
  <c r="AN619" i="58" s="1"/>
  <c r="Y326" i="58"/>
  <c r="AN326" i="58" s="1"/>
  <c r="Y286" i="58"/>
  <c r="AN286" i="58" s="1"/>
  <c r="Y195" i="58"/>
  <c r="AN195" i="58" s="1"/>
  <c r="Y158" i="58"/>
  <c r="AN158" i="58" s="1"/>
  <c r="Y62" i="58"/>
  <c r="AN62" i="58" s="1"/>
  <c r="W978" i="58"/>
  <c r="W146" i="58"/>
  <c r="W898" i="58"/>
  <c r="Y926" i="58"/>
  <c r="AN926" i="58" s="1"/>
  <c r="Y774" i="58"/>
  <c r="AN774" i="58" s="1"/>
  <c r="Y694" i="58"/>
  <c r="AN694" i="58" s="1"/>
  <c r="Y606" i="58"/>
  <c r="AN606" i="58" s="1"/>
  <c r="Y558" i="58"/>
  <c r="AN558" i="58" s="1"/>
  <c r="Y526" i="58"/>
  <c r="AN526" i="58" s="1"/>
  <c r="Y358" i="58"/>
  <c r="AN358" i="58" s="1"/>
  <c r="Y30" i="58"/>
  <c r="AN30" i="58" s="1"/>
  <c r="W854" i="58"/>
  <c r="W954" i="58"/>
  <c r="W970" i="58"/>
  <c r="W10" i="58"/>
  <c r="Y787" i="58"/>
  <c r="AN787" i="58" s="1"/>
  <c r="W787" i="58"/>
  <c r="Y331" i="58"/>
  <c r="AN331" i="58" s="1"/>
  <c r="W331" i="58"/>
  <c r="Y1105" i="58"/>
  <c r="AN1105" i="58" s="1"/>
  <c r="Y1600" i="58"/>
  <c r="AN1600" i="58" s="1"/>
  <c r="Y1577" i="58"/>
  <c r="AN1577" i="58" s="1"/>
  <c r="Y1547" i="58"/>
  <c r="AN1547" i="58" s="1"/>
  <c r="Y1499" i="58"/>
  <c r="AN1499" i="58" s="1"/>
  <c r="Y1492" i="58"/>
  <c r="AN1492" i="58" s="1"/>
  <c r="Y1483" i="58"/>
  <c r="AN1483" i="58" s="1"/>
  <c r="Y1475" i="58"/>
  <c r="AN1475" i="58" s="1"/>
  <c r="Y1453" i="58"/>
  <c r="AN1453" i="58" s="1"/>
  <c r="Y1445" i="58"/>
  <c r="AN1445" i="58" s="1"/>
  <c r="Y1437" i="58"/>
  <c r="AN1437" i="58" s="1"/>
  <c r="Y1395" i="58"/>
  <c r="AN1395" i="58" s="1"/>
  <c r="Y1379" i="58"/>
  <c r="AN1379" i="58" s="1"/>
  <c r="Y1362" i="58"/>
  <c r="AN1362" i="58" s="1"/>
  <c r="Y1330" i="58"/>
  <c r="AN1330" i="58" s="1"/>
  <c r="Y1303" i="58"/>
  <c r="AN1303" i="58" s="1"/>
  <c r="Y1271" i="58"/>
  <c r="AN1271" i="58" s="1"/>
  <c r="Y1263" i="58"/>
  <c r="AN1263" i="58" s="1"/>
  <c r="Y1247" i="58"/>
  <c r="AN1247" i="58" s="1"/>
  <c r="Y1194" i="58"/>
  <c r="AN1194" i="58" s="1"/>
  <c r="Y1154" i="58"/>
  <c r="AN1154" i="58" s="1"/>
  <c r="Y1146" i="58"/>
  <c r="AN1146" i="58" s="1"/>
  <c r="Y1122" i="58"/>
  <c r="AN1122" i="58" s="1"/>
  <c r="Y1114" i="58"/>
  <c r="AN1114" i="58" s="1"/>
  <c r="Y1090" i="58"/>
  <c r="AN1090" i="58" s="1"/>
  <c r="Y1060" i="58"/>
  <c r="AN1060" i="58" s="1"/>
  <c r="Y1052" i="58"/>
  <c r="AN1052" i="58" s="1"/>
  <c r="Y1036" i="58"/>
  <c r="AN1036" i="58" s="1"/>
  <c r="Y982" i="58"/>
  <c r="AN982" i="58" s="1"/>
  <c r="Y771" i="58"/>
  <c r="AN771" i="58" s="1"/>
  <c r="Y646" i="58"/>
  <c r="AN646" i="58" s="1"/>
  <c r="Y603" i="58"/>
  <c r="AN603" i="58" s="1"/>
  <c r="Y350" i="58"/>
  <c r="AN350" i="58" s="1"/>
  <c r="Y323" i="58"/>
  <c r="AN323" i="58" s="1"/>
  <c r="Y190" i="58"/>
  <c r="AN190" i="58" s="1"/>
  <c r="Y126" i="58"/>
  <c r="AN126" i="58" s="1"/>
  <c r="Y86" i="58"/>
  <c r="AN86" i="58" s="1"/>
  <c r="Y54" i="58"/>
  <c r="AN54" i="58" s="1"/>
  <c r="Y22" i="58"/>
  <c r="AN22" i="58" s="1"/>
  <c r="Y198" i="58"/>
  <c r="AN198" i="58" s="1"/>
  <c r="Y142" i="58"/>
  <c r="AN142" i="58" s="1"/>
  <c r="W630" i="58"/>
  <c r="W810" i="58"/>
  <c r="W162" i="58"/>
  <c r="W34" i="58"/>
  <c r="W1625" i="58"/>
  <c r="W1584" i="58"/>
  <c r="W1576" i="58"/>
  <c r="W1554" i="58"/>
  <c r="W1522" i="58"/>
  <c r="W1506" i="58"/>
  <c r="W1491" i="58"/>
  <c r="W1482" i="58"/>
  <c r="W1460" i="58"/>
  <c r="Y1444" i="58"/>
  <c r="AN1444" i="58" s="1"/>
  <c r="W1361" i="58"/>
  <c r="W1353" i="58"/>
  <c r="W1337" i="58"/>
  <c r="W1329" i="58"/>
  <c r="W1278" i="58"/>
  <c r="W1262" i="58"/>
  <c r="W1254" i="58"/>
  <c r="W1209" i="58"/>
  <c r="W1185" i="58"/>
  <c r="W1121" i="58"/>
  <c r="W1113" i="58"/>
  <c r="W1097" i="58"/>
  <c r="W1067" i="58"/>
  <c r="Y691" i="58"/>
  <c r="AN691" i="58" s="1"/>
  <c r="Y502" i="58"/>
  <c r="AN502" i="58" s="1"/>
  <c r="Y419" i="58"/>
  <c r="AN419" i="58" s="1"/>
  <c r="Y347" i="58"/>
  <c r="AN347" i="58" s="1"/>
  <c r="Y310" i="58"/>
  <c r="AN310" i="58" s="1"/>
  <c r="Y246" i="58"/>
  <c r="AN246" i="58" s="1"/>
  <c r="Y182" i="58"/>
  <c r="AN182" i="58" s="1"/>
  <c r="Y123" i="58"/>
  <c r="AN123" i="58" s="1"/>
  <c r="W754" i="58"/>
  <c r="W282" i="58"/>
  <c r="Y853" i="58"/>
  <c r="AN853" i="58" s="1"/>
  <c r="Y765" i="58"/>
  <c r="AN765" i="58" s="1"/>
  <c r="Y661" i="58"/>
  <c r="AN661" i="58" s="1"/>
  <c r="Y557" i="58"/>
  <c r="AN557" i="58" s="1"/>
  <c r="Y493" i="58"/>
  <c r="AN493" i="58" s="1"/>
  <c r="W897" i="58"/>
  <c r="W881" i="58"/>
  <c r="W713" i="58"/>
  <c r="W705" i="58"/>
  <c r="W673" i="58"/>
  <c r="W641" i="58"/>
  <c r="W609" i="58"/>
  <c r="W577" i="58"/>
  <c r="W265" i="58"/>
  <c r="W233" i="58"/>
  <c r="W169" i="58"/>
  <c r="W129" i="58"/>
  <c r="W105" i="58"/>
  <c r="W65" i="58"/>
  <c r="W25" i="58"/>
  <c r="W17" i="58"/>
  <c r="W882" i="58"/>
  <c r="Y1020" i="58"/>
  <c r="AN1020" i="58" s="1"/>
  <c r="Y987" i="58"/>
  <c r="AN987" i="58" s="1"/>
  <c r="Y979" i="58"/>
  <c r="AN979" i="58" s="1"/>
  <c r="Y971" i="58"/>
  <c r="AN971" i="58" s="1"/>
  <c r="Y963" i="58"/>
  <c r="AN963" i="58" s="1"/>
  <c r="Y939" i="58"/>
  <c r="AN939" i="58" s="1"/>
  <c r="Y931" i="58"/>
  <c r="AN931" i="58" s="1"/>
  <c r="Y923" i="58"/>
  <c r="AN923" i="58" s="1"/>
  <c r="Y915" i="58"/>
  <c r="AN915" i="58" s="1"/>
  <c r="Y907" i="58"/>
  <c r="AN907" i="58" s="1"/>
  <c r="Y891" i="58"/>
  <c r="AN891" i="58" s="1"/>
  <c r="Y883" i="58"/>
  <c r="AN883" i="58" s="1"/>
  <c r="Y875" i="58"/>
  <c r="AN875" i="58" s="1"/>
  <c r="Y859" i="58"/>
  <c r="AN859" i="58" s="1"/>
  <c r="Y843" i="58"/>
  <c r="AN843" i="58" s="1"/>
  <c r="Y819" i="58"/>
  <c r="AN819" i="58" s="1"/>
  <c r="Y811" i="58"/>
  <c r="AN811" i="58" s="1"/>
  <c r="Y803" i="58"/>
  <c r="AN803" i="58" s="1"/>
  <c r="Y795" i="58"/>
  <c r="AN795" i="58" s="1"/>
  <c r="Y779" i="58"/>
  <c r="AN779" i="58" s="1"/>
  <c r="Y755" i="58"/>
  <c r="AN755" i="58" s="1"/>
  <c r="Y747" i="58"/>
  <c r="AN747" i="58" s="1"/>
  <c r="Y723" i="58"/>
  <c r="AN723" i="58" s="1"/>
  <c r="Y707" i="58"/>
  <c r="AN707" i="58" s="1"/>
  <c r="Y675" i="58"/>
  <c r="AN675" i="58" s="1"/>
  <c r="Y659" i="58"/>
  <c r="AN659" i="58" s="1"/>
  <c r="Y635" i="58"/>
  <c r="AN635" i="58" s="1"/>
  <c r="Y611" i="58"/>
  <c r="AN611" i="58" s="1"/>
  <c r="Y595" i="58"/>
  <c r="AN595" i="58" s="1"/>
  <c r="Y579" i="58"/>
  <c r="AN579" i="58" s="1"/>
  <c r="Y571" i="58"/>
  <c r="AN571" i="58" s="1"/>
  <c r="Y547" i="58"/>
  <c r="AN547" i="58" s="1"/>
  <c r="Y523" i="58"/>
  <c r="AN523" i="58" s="1"/>
  <c r="Y507" i="58"/>
  <c r="AN507" i="58" s="1"/>
  <c r="Y483" i="58"/>
  <c r="AN483" i="58" s="1"/>
  <c r="Y475" i="58"/>
  <c r="AN475" i="58" s="1"/>
  <c r="Y459" i="58"/>
  <c r="AN459" i="58" s="1"/>
  <c r="Y435" i="58"/>
  <c r="AN435" i="58" s="1"/>
  <c r="Y403" i="58"/>
  <c r="AN403" i="58" s="1"/>
  <c r="Y379" i="58"/>
  <c r="AN379" i="58" s="1"/>
  <c r="Y371" i="58"/>
  <c r="AN371" i="58" s="1"/>
  <c r="Y355" i="58"/>
  <c r="AN355" i="58" s="1"/>
  <c r="Y315" i="58"/>
  <c r="AN315" i="58" s="1"/>
  <c r="Y307" i="58"/>
  <c r="AN307" i="58" s="1"/>
  <c r="Y299" i="58"/>
  <c r="AN299" i="58" s="1"/>
  <c r="Y291" i="58"/>
  <c r="AN291" i="58" s="1"/>
  <c r="Y251" i="58"/>
  <c r="AN251" i="58" s="1"/>
  <c r="Y243" i="58"/>
  <c r="AN243" i="58" s="1"/>
  <c r="Y227" i="58"/>
  <c r="AN227" i="58" s="1"/>
  <c r="Y219" i="58"/>
  <c r="AN219" i="58" s="1"/>
  <c r="Y203" i="58"/>
  <c r="AN203" i="58" s="1"/>
  <c r="Y187" i="58"/>
  <c r="AN187" i="58" s="1"/>
  <c r="Y179" i="58"/>
  <c r="AN179" i="58" s="1"/>
  <c r="Y163" i="58"/>
  <c r="AN163" i="58" s="1"/>
  <c r="Y147" i="58"/>
  <c r="AN147" i="58" s="1"/>
  <c r="Y139" i="58"/>
  <c r="AN139" i="58" s="1"/>
  <c r="Y115" i="58"/>
  <c r="AN115" i="58" s="1"/>
  <c r="Y107" i="58"/>
  <c r="AN107" i="58" s="1"/>
  <c r="Y91" i="58"/>
  <c r="AN91" i="58" s="1"/>
  <c r="W746" i="58"/>
  <c r="Y437" i="58"/>
  <c r="AN437" i="58" s="1"/>
  <c r="Y1019" i="58"/>
  <c r="AN1019" i="58" s="1"/>
  <c r="Y978" i="58"/>
  <c r="AN978" i="58" s="1"/>
  <c r="Y962" i="58"/>
  <c r="AN962" i="58" s="1"/>
  <c r="Y954" i="58"/>
  <c r="AN954" i="58" s="1"/>
  <c r="Y906" i="58"/>
  <c r="AN906" i="58" s="1"/>
  <c r="Y866" i="58"/>
  <c r="AN866" i="58" s="1"/>
  <c r="Y842" i="58"/>
  <c r="AN842" i="58" s="1"/>
  <c r="Y834" i="58"/>
  <c r="AN834" i="58" s="1"/>
  <c r="Y810" i="58"/>
  <c r="AN810" i="58" s="1"/>
  <c r="Y802" i="58"/>
  <c r="AN802" i="58" s="1"/>
  <c r="Y786" i="58"/>
  <c r="AN786" i="58" s="1"/>
  <c r="Y770" i="58"/>
  <c r="AN770" i="58" s="1"/>
  <c r="Y682" i="58"/>
  <c r="AN682" i="58" s="1"/>
  <c r="Y634" i="58"/>
  <c r="AN634" i="58" s="1"/>
  <c r="Y578" i="58"/>
  <c r="AN578" i="58" s="1"/>
  <c r="Y570" i="58"/>
  <c r="AN570" i="58" s="1"/>
  <c r="Y490" i="58"/>
  <c r="AN490" i="58" s="1"/>
  <c r="Y474" i="58"/>
  <c r="AN474" i="58" s="1"/>
  <c r="Y450" i="58"/>
  <c r="AN450" i="58" s="1"/>
  <c r="Y442" i="58"/>
  <c r="AN442" i="58" s="1"/>
  <c r="Y434" i="58"/>
  <c r="AN434" i="58" s="1"/>
  <c r="Y394" i="58"/>
  <c r="AN394" i="58" s="1"/>
  <c r="Y362" i="58"/>
  <c r="AN362" i="58" s="1"/>
  <c r="Y338" i="58"/>
  <c r="AN338" i="58" s="1"/>
  <c r="Y298" i="58"/>
  <c r="AN298" i="58" s="1"/>
  <c r="Y290" i="58"/>
  <c r="AN290" i="58" s="1"/>
  <c r="Y274" i="58"/>
  <c r="AN274" i="58" s="1"/>
  <c r="Y202" i="58"/>
  <c r="AN202" i="58" s="1"/>
  <c r="Y178" i="58"/>
  <c r="AN178" i="58" s="1"/>
  <c r="Y162" i="58"/>
  <c r="AN162" i="58" s="1"/>
  <c r="Y146" i="58"/>
  <c r="AN146" i="58" s="1"/>
  <c r="Y122" i="58"/>
  <c r="AN122" i="58" s="1"/>
  <c r="Y114" i="58"/>
  <c r="AN114" i="58" s="1"/>
  <c r="Y98" i="58"/>
  <c r="AN98" i="58" s="1"/>
  <c r="Y66" i="58"/>
  <c r="AN66" i="58" s="1"/>
  <c r="Y58" i="58"/>
  <c r="AN58" i="58" s="1"/>
  <c r="Y42" i="58"/>
  <c r="AN42" i="58" s="1"/>
  <c r="Y34" i="58"/>
  <c r="AN34" i="58" s="1"/>
  <c r="Y10" i="58"/>
  <c r="AN10" i="58" s="1"/>
  <c r="W356" i="58"/>
  <c r="W300" i="58"/>
  <c r="W292" i="58"/>
  <c r="W228" i="58"/>
  <c r="W116" i="58"/>
  <c r="W108" i="58"/>
  <c r="W100" i="58"/>
  <c r="W76" i="58"/>
  <c r="W52" i="58"/>
  <c r="W44" i="58"/>
  <c r="W20" i="58"/>
  <c r="Y417" i="58"/>
  <c r="AN417" i="58" s="1"/>
  <c r="Y393" i="58"/>
  <c r="AN393" i="58" s="1"/>
  <c r="Y321" i="58"/>
  <c r="AN321" i="58" s="1"/>
  <c r="Y297" i="58"/>
  <c r="AN297" i="58" s="1"/>
  <c r="W661" i="58"/>
  <c r="W983" i="58"/>
  <c r="W967" i="58"/>
  <c r="W935" i="58"/>
  <c r="W903" i="58"/>
  <c r="W839" i="58"/>
  <c r="W831" i="58"/>
  <c r="W807" i="58"/>
  <c r="W799" i="58"/>
  <c r="W775" i="58"/>
  <c r="W751" i="58"/>
  <c r="Y727" i="58"/>
  <c r="AN727" i="58" s="1"/>
  <c r="W711" i="58"/>
  <c r="W703" i="58"/>
  <c r="W679" i="58"/>
  <c r="W663" i="58"/>
  <c r="W647" i="58"/>
  <c r="W599" i="58"/>
  <c r="W583" i="58"/>
  <c r="W575" i="58"/>
  <c r="Y567" i="58"/>
  <c r="AN567" i="58" s="1"/>
  <c r="W511" i="58"/>
  <c r="W503" i="58"/>
  <c r="W455" i="58"/>
  <c r="W447" i="58"/>
  <c r="W383" i="58"/>
  <c r="W375" i="58"/>
  <c r="W327" i="58"/>
  <c r="W295" i="58"/>
  <c r="W247" i="58"/>
  <c r="W231" i="58"/>
  <c r="W199" i="58"/>
  <c r="Y191" i="58"/>
  <c r="AN191" i="58" s="1"/>
  <c r="W175" i="58"/>
  <c r="Y87" i="58"/>
  <c r="AN87" i="58" s="1"/>
  <c r="Y1639" i="58"/>
  <c r="AN1639" i="58" s="1"/>
  <c r="Y1252" i="58"/>
  <c r="AN1252" i="58" s="1"/>
  <c r="W14" i="58"/>
  <c r="Y14" i="58"/>
  <c r="AN14" i="58" s="1"/>
  <c r="W1016" i="58"/>
  <c r="Y1016" i="58"/>
  <c r="AN1016" i="58" s="1"/>
  <c r="Y55" i="58"/>
  <c r="AN55" i="58" s="1"/>
  <c r="W55" i="58"/>
  <c r="W15" i="58"/>
  <c r="Y15" i="58"/>
  <c r="AN15" i="58" s="1"/>
  <c r="W1335" i="58"/>
  <c r="Y1190" i="58"/>
  <c r="AN1190" i="58" s="1"/>
  <c r="Y1086" i="58"/>
  <c r="AN1086" i="58" s="1"/>
  <c r="Y1064" i="58"/>
  <c r="AN1064" i="58" s="1"/>
  <c r="Y1561" i="58"/>
  <c r="AN1561" i="58" s="1"/>
  <c r="W1561" i="58"/>
  <c r="W1368" i="58"/>
  <c r="Y1368" i="58"/>
  <c r="AN1368" i="58" s="1"/>
  <c r="W1560" i="58"/>
  <c r="Y1560" i="58"/>
  <c r="AN1560" i="58" s="1"/>
  <c r="W1384" i="58"/>
  <c r="Y1384" i="58"/>
  <c r="AN1384" i="58" s="1"/>
  <c r="W1300" i="58"/>
  <c r="Y1300" i="58"/>
  <c r="AN1300" i="58" s="1"/>
  <c r="Y1056" i="58"/>
  <c r="AN1056" i="58" s="1"/>
  <c r="Y1033" i="58"/>
  <c r="AN1033" i="58" s="1"/>
  <c r="W341" i="58"/>
  <c r="Y341" i="58"/>
  <c r="AN341" i="58" s="1"/>
  <c r="W181" i="58"/>
  <c r="Y181" i="58"/>
  <c r="AN181" i="58" s="1"/>
  <c r="W975" i="58"/>
  <c r="Y975" i="58"/>
  <c r="AN975" i="58" s="1"/>
  <c r="W959" i="58"/>
  <c r="Y959" i="58"/>
  <c r="AN959" i="58" s="1"/>
  <c r="W951" i="58"/>
  <c r="Y951" i="58"/>
  <c r="AN951" i="58" s="1"/>
  <c r="Y943" i="58"/>
  <c r="AN943" i="58" s="1"/>
  <c r="W943" i="58"/>
  <c r="W927" i="58"/>
  <c r="Y927" i="58"/>
  <c r="AN927" i="58" s="1"/>
  <c r="W919" i="58"/>
  <c r="Y919" i="58"/>
  <c r="AN919" i="58" s="1"/>
  <c r="W911" i="58"/>
  <c r="Y911" i="58"/>
  <c r="AN911" i="58" s="1"/>
  <c r="W895" i="58"/>
  <c r="Y895" i="58"/>
  <c r="AN895" i="58" s="1"/>
  <c r="W887" i="58"/>
  <c r="Y887" i="58"/>
  <c r="AN887" i="58" s="1"/>
  <c r="W879" i="58"/>
  <c r="Y879" i="58"/>
  <c r="AN879" i="58" s="1"/>
  <c r="Y871" i="58"/>
  <c r="AN871" i="58" s="1"/>
  <c r="W871" i="58"/>
  <c r="W863" i="58"/>
  <c r="Y863" i="58"/>
  <c r="AN863" i="58" s="1"/>
  <c r="W855" i="58"/>
  <c r="Y855" i="58"/>
  <c r="AN855" i="58" s="1"/>
  <c r="W847" i="58"/>
  <c r="Y847" i="58"/>
  <c r="AN847" i="58" s="1"/>
  <c r="W823" i="58"/>
  <c r="Y823" i="58"/>
  <c r="AN823" i="58" s="1"/>
  <c r="W815" i="58"/>
  <c r="Y815" i="58"/>
  <c r="AN815" i="58" s="1"/>
  <c r="W791" i="58"/>
  <c r="Y791" i="58"/>
  <c r="AN791" i="58" s="1"/>
  <c r="Y783" i="58"/>
  <c r="AN783" i="58" s="1"/>
  <c r="W783" i="58"/>
  <c r="W767" i="58"/>
  <c r="Y767" i="58"/>
  <c r="AN767" i="58" s="1"/>
  <c r="W759" i="58"/>
  <c r="Y759" i="58"/>
  <c r="AN759" i="58" s="1"/>
  <c r="Y743" i="58"/>
  <c r="AN743" i="58" s="1"/>
  <c r="W743" i="58"/>
  <c r="W735" i="58"/>
  <c r="Y735" i="58"/>
  <c r="AN735" i="58" s="1"/>
  <c r="W719" i="58"/>
  <c r="Y719" i="58"/>
  <c r="AN719" i="58" s="1"/>
  <c r="Y695" i="58"/>
  <c r="AN695" i="58" s="1"/>
  <c r="W695" i="58"/>
  <c r="W687" i="58"/>
  <c r="Y687" i="58"/>
  <c r="AN687" i="58" s="1"/>
  <c r="Y671" i="58"/>
  <c r="AN671" i="58" s="1"/>
  <c r="W671" i="58"/>
  <c r="W655" i="58"/>
  <c r="Y655" i="58"/>
  <c r="AN655" i="58" s="1"/>
  <c r="W639" i="58"/>
  <c r="Y639" i="58"/>
  <c r="AN639" i="58" s="1"/>
  <c r="W631" i="58"/>
  <c r="Y631" i="58"/>
  <c r="AN631" i="58" s="1"/>
  <c r="W623" i="58"/>
  <c r="Y623" i="58"/>
  <c r="AN623" i="58" s="1"/>
  <c r="W615" i="58"/>
  <c r="Y615" i="58"/>
  <c r="AN615" i="58" s="1"/>
  <c r="W607" i="58"/>
  <c r="Y607" i="58"/>
  <c r="AN607" i="58" s="1"/>
  <c r="W591" i="58"/>
  <c r="Y591" i="58"/>
  <c r="AN591" i="58" s="1"/>
  <c r="W559" i="58"/>
  <c r="Y559" i="58"/>
  <c r="AN559" i="58" s="1"/>
  <c r="W551" i="58"/>
  <c r="Y551" i="58"/>
  <c r="AN551" i="58" s="1"/>
  <c r="W543" i="58"/>
  <c r="Y543" i="58"/>
  <c r="AN543" i="58" s="1"/>
  <c r="W535" i="58"/>
  <c r="Y535" i="58"/>
  <c r="AN535" i="58" s="1"/>
  <c r="W527" i="58"/>
  <c r="Y527" i="58"/>
  <c r="AN527" i="58" s="1"/>
  <c r="W519" i="58"/>
  <c r="Y519" i="58"/>
  <c r="AN519" i="58" s="1"/>
  <c r="W495" i="58"/>
  <c r="Y495" i="58"/>
  <c r="AN495" i="58" s="1"/>
  <c r="W487" i="58"/>
  <c r="Y487" i="58"/>
  <c r="AN487" i="58" s="1"/>
  <c r="Y479" i="58"/>
  <c r="AN479" i="58" s="1"/>
  <c r="W479" i="58"/>
  <c r="W471" i="58"/>
  <c r="Y471" i="58"/>
  <c r="AN471" i="58" s="1"/>
  <c r="W463" i="58"/>
  <c r="Y463" i="58"/>
  <c r="AN463" i="58" s="1"/>
  <c r="W439" i="58"/>
  <c r="Y439" i="58"/>
  <c r="AN439" i="58" s="1"/>
  <c r="W431" i="58"/>
  <c r="Y431" i="58"/>
  <c r="AN431" i="58" s="1"/>
  <c r="W423" i="58"/>
  <c r="Y423" i="58"/>
  <c r="AN423" i="58" s="1"/>
  <c r="W407" i="58"/>
  <c r="Y407" i="58"/>
  <c r="AN407" i="58" s="1"/>
  <c r="W399" i="58"/>
  <c r="Y399" i="58"/>
  <c r="AN399" i="58" s="1"/>
  <c r="W391" i="58"/>
  <c r="Y391" i="58"/>
  <c r="AN391" i="58" s="1"/>
  <c r="W367" i="58"/>
  <c r="Y367" i="58"/>
  <c r="AN367" i="58" s="1"/>
  <c r="W359" i="58"/>
  <c r="Y359" i="58"/>
  <c r="AN359" i="58" s="1"/>
  <c r="W351" i="58"/>
  <c r="Y351" i="58"/>
  <c r="AN351" i="58" s="1"/>
  <c r="W343" i="58"/>
  <c r="Y343" i="58"/>
  <c r="AN343" i="58" s="1"/>
  <c r="W335" i="58"/>
  <c r="Y335" i="58"/>
  <c r="AN335" i="58" s="1"/>
  <c r="W319" i="58"/>
  <c r="Y319" i="58"/>
  <c r="AN319" i="58" s="1"/>
  <c r="W311" i="58"/>
  <c r="Y311" i="58"/>
  <c r="AN311" i="58" s="1"/>
  <c r="W287" i="58"/>
  <c r="Y287" i="58"/>
  <c r="AN287" i="58" s="1"/>
  <c r="W279" i="58"/>
  <c r="Y279" i="58"/>
  <c r="AN279" i="58" s="1"/>
  <c r="W271" i="58"/>
  <c r="Y271" i="58"/>
  <c r="AN271" i="58" s="1"/>
  <c r="W263" i="58"/>
  <c r="Y263" i="58"/>
  <c r="AN263" i="58" s="1"/>
  <c r="W239" i="58"/>
  <c r="Y239" i="58"/>
  <c r="AN239" i="58" s="1"/>
  <c r="W223" i="58"/>
  <c r="Y223" i="58"/>
  <c r="AN223" i="58" s="1"/>
  <c r="W215" i="58"/>
  <c r="Y215" i="58"/>
  <c r="AN215" i="58" s="1"/>
  <c r="W207" i="58"/>
  <c r="Y207" i="58"/>
  <c r="AN207" i="58" s="1"/>
  <c r="W183" i="58"/>
  <c r="Y183" i="58"/>
  <c r="AN183" i="58" s="1"/>
  <c r="W167" i="58"/>
  <c r="Y167" i="58"/>
  <c r="AN167" i="58" s="1"/>
  <c r="W159" i="58"/>
  <c r="Y159" i="58"/>
  <c r="AN159" i="58" s="1"/>
  <c r="W151" i="58"/>
  <c r="Y151" i="58"/>
  <c r="AN151" i="58" s="1"/>
  <c r="W143" i="58"/>
  <c r="Y143" i="58"/>
  <c r="AN143" i="58" s="1"/>
  <c r="W135" i="58"/>
  <c r="Y135" i="58"/>
  <c r="AN135" i="58" s="1"/>
  <c r="W127" i="58"/>
  <c r="Y127" i="58"/>
  <c r="AN127" i="58" s="1"/>
  <c r="W119" i="58"/>
  <c r="Y119" i="58"/>
  <c r="AN119" i="58" s="1"/>
  <c r="W111" i="58"/>
  <c r="Y111" i="58"/>
  <c r="AN111" i="58" s="1"/>
  <c r="Y95" i="58"/>
  <c r="AN95" i="58" s="1"/>
  <c r="W95" i="58"/>
  <c r="W79" i="58"/>
  <c r="Y79" i="58"/>
  <c r="AN79" i="58" s="1"/>
  <c r="W71" i="58"/>
  <c r="Y71" i="58"/>
  <c r="AN71" i="58" s="1"/>
  <c r="Y63" i="58"/>
  <c r="AN63" i="58" s="1"/>
  <c r="W63" i="58"/>
  <c r="W47" i="58"/>
  <c r="Y47" i="58"/>
  <c r="AN47" i="58" s="1"/>
  <c r="W39" i="58"/>
  <c r="Y39" i="58"/>
  <c r="AN39" i="58" s="1"/>
  <c r="W31" i="58"/>
  <c r="Y31" i="58"/>
  <c r="AN31" i="58" s="1"/>
  <c r="W23" i="58"/>
  <c r="Y23" i="58"/>
  <c r="AN23" i="58" s="1"/>
  <c r="W1021" i="58"/>
  <c r="W964" i="58"/>
  <c r="W932" i="58"/>
  <c r="W900" i="58"/>
  <c r="W868" i="58"/>
  <c r="W836" i="58"/>
  <c r="W804" i="58"/>
  <c r="W772" i="58"/>
  <c r="W740" i="58"/>
  <c r="W684" i="58"/>
  <c r="W644" i="58"/>
  <c r="W548" i="58"/>
  <c r="W484" i="58"/>
  <c r="W420" i="58"/>
  <c r="Y1617" i="58"/>
  <c r="AN1617" i="58" s="1"/>
  <c r="Y1498" i="58"/>
  <c r="AN1498" i="58" s="1"/>
  <c r="Y1436" i="58"/>
  <c r="AN1436" i="58" s="1"/>
  <c r="Y1386" i="58"/>
  <c r="AN1386" i="58" s="1"/>
  <c r="Y1302" i="58"/>
  <c r="AN1302" i="58" s="1"/>
  <c r="Y1246" i="58"/>
  <c r="AN1246" i="58" s="1"/>
  <c r="Y1217" i="58"/>
  <c r="AN1217" i="58" s="1"/>
  <c r="Y1193" i="58"/>
  <c r="AN1193" i="58" s="1"/>
  <c r="Y1137" i="58"/>
  <c r="AN1137" i="58" s="1"/>
  <c r="Y1081" i="58"/>
  <c r="AN1081" i="58" s="1"/>
  <c r="Y1043" i="58"/>
  <c r="AN1043" i="58" s="1"/>
  <c r="Y1035" i="58"/>
  <c r="AN1035" i="58" s="1"/>
  <c r="Y1027" i="58"/>
  <c r="AN1027" i="58" s="1"/>
  <c r="W1535" i="58"/>
  <c r="W1479" i="58"/>
  <c r="W1471" i="58"/>
  <c r="W1457" i="58"/>
  <c r="W1441" i="58"/>
  <c r="W1391" i="58"/>
  <c r="W1358" i="58"/>
  <c r="W1299" i="58"/>
  <c r="W1291" i="58"/>
  <c r="W1275" i="58"/>
  <c r="W1259" i="58"/>
  <c r="W1214" i="58"/>
  <c r="W1198" i="58"/>
  <c r="W1182" i="58"/>
  <c r="W1118" i="58"/>
  <c r="W1056" i="58"/>
  <c r="W1040" i="58"/>
  <c r="W1032" i="58"/>
  <c r="Y703" i="58"/>
  <c r="AN703" i="58" s="1"/>
  <c r="Y583" i="58"/>
  <c r="AN583" i="58" s="1"/>
  <c r="Y511" i="58"/>
  <c r="AN511" i="58" s="1"/>
  <c r="Y375" i="58"/>
  <c r="AN375" i="58" s="1"/>
  <c r="Y1669" i="58"/>
  <c r="AN1669" i="58" s="1"/>
  <c r="Y1661" i="58"/>
  <c r="AN1661" i="58" s="1"/>
  <c r="Y1653" i="58"/>
  <c r="AN1653" i="58" s="1"/>
  <c r="Y1647" i="58"/>
  <c r="AN1647" i="58" s="1"/>
  <c r="Y1623" i="58"/>
  <c r="AN1623" i="58" s="1"/>
  <c r="Y1615" i="58"/>
  <c r="AN1615" i="58" s="1"/>
  <c r="Y1597" i="58"/>
  <c r="AN1597" i="58" s="1"/>
  <c r="Y1589" i="58"/>
  <c r="AN1589" i="58" s="1"/>
  <c r="Y1574" i="58"/>
  <c r="AN1574" i="58" s="1"/>
  <c r="Y1536" i="58"/>
  <c r="AN1536" i="58" s="1"/>
  <c r="Y1528" i="58"/>
  <c r="AN1528" i="58" s="1"/>
  <c r="Y1489" i="58"/>
  <c r="AN1489" i="58" s="1"/>
  <c r="Y1480" i="58"/>
  <c r="AN1480" i="58" s="1"/>
  <c r="Y1472" i="58"/>
  <c r="AN1472" i="58" s="1"/>
  <c r="Y1458" i="58"/>
  <c r="AN1458" i="58" s="1"/>
  <c r="Y1442" i="58"/>
  <c r="AN1442" i="58" s="1"/>
  <c r="Y1408" i="58"/>
  <c r="AN1408" i="58" s="1"/>
  <c r="Y1400" i="58"/>
  <c r="AN1400" i="58" s="1"/>
  <c r="Y1375" i="58"/>
  <c r="AN1375" i="58" s="1"/>
  <c r="Y1351" i="58"/>
  <c r="AN1351" i="58" s="1"/>
  <c r="Y1327" i="58"/>
  <c r="AN1327" i="58" s="1"/>
  <c r="Y1308" i="58"/>
  <c r="AN1308" i="58" s="1"/>
  <c r="Y1292" i="58"/>
  <c r="AN1292" i="58" s="1"/>
  <c r="Y1268" i="58"/>
  <c r="AN1268" i="58" s="1"/>
  <c r="Y1260" i="58"/>
  <c r="AN1260" i="58" s="1"/>
  <c r="Y1244" i="58"/>
  <c r="AN1244" i="58" s="1"/>
  <c r="Y1223" i="58"/>
  <c r="AN1223" i="58" s="1"/>
  <c r="Y1215" i="58"/>
  <c r="AN1215" i="58" s="1"/>
  <c r="Y1207" i="58"/>
  <c r="AN1207" i="58" s="1"/>
  <c r="Y1199" i="58"/>
  <c r="AN1199" i="58" s="1"/>
  <c r="Y1151" i="58"/>
  <c r="AN1151" i="58" s="1"/>
  <c r="Y1143" i="58"/>
  <c r="AN1143" i="58" s="1"/>
  <c r="Y1135" i="58"/>
  <c r="AN1135" i="58" s="1"/>
  <c r="Y1127" i="58"/>
  <c r="AN1127" i="58" s="1"/>
  <c r="Y1119" i="58"/>
  <c r="AN1119" i="58" s="1"/>
  <c r="Y1095" i="58"/>
  <c r="AN1095" i="58" s="1"/>
  <c r="Y1087" i="58"/>
  <c r="AN1087" i="58" s="1"/>
  <c r="Y1073" i="58"/>
  <c r="AN1073" i="58" s="1"/>
  <c r="Y1065" i="58"/>
  <c r="AN1065" i="58" s="1"/>
  <c r="Y1057" i="58"/>
  <c r="AN1057" i="58" s="1"/>
  <c r="Y983" i="58"/>
  <c r="AN983" i="58" s="1"/>
  <c r="Y751" i="58"/>
  <c r="AN751" i="58" s="1"/>
  <c r="Y503" i="58"/>
  <c r="AN503" i="58" s="1"/>
  <c r="Y247" i="58"/>
  <c r="AN247" i="58" s="1"/>
  <c r="Y827" i="58"/>
  <c r="AN827" i="58" s="1"/>
  <c r="W827" i="58"/>
  <c r="Y155" i="58"/>
  <c r="AN155" i="58" s="1"/>
  <c r="W155" i="58"/>
  <c r="Y799" i="58"/>
  <c r="AN799" i="58" s="1"/>
  <c r="Y647" i="58"/>
  <c r="AN647" i="58" s="1"/>
  <c r="Y575" i="58"/>
  <c r="AN575" i="58" s="1"/>
  <c r="W727" i="58"/>
  <c r="Y627" i="58"/>
  <c r="AN627" i="58" s="1"/>
  <c r="W627" i="58"/>
  <c r="W555" i="58"/>
  <c r="Y555" i="58"/>
  <c r="AN555" i="58" s="1"/>
  <c r="W491" i="58"/>
  <c r="Y491" i="58"/>
  <c r="AN491" i="58" s="1"/>
  <c r="Y1678" i="58"/>
  <c r="AN1678" i="58" s="1"/>
  <c r="Y295" i="58"/>
  <c r="AN295" i="58" s="1"/>
  <c r="W901" i="58"/>
  <c r="W510" i="58"/>
  <c r="Y510" i="58"/>
  <c r="AN510" i="58" s="1"/>
  <c r="Y1136" i="58"/>
  <c r="AN1136" i="58" s="1"/>
  <c r="Y1673" i="58"/>
  <c r="AN1673" i="58" s="1"/>
  <c r="Y1665" i="58"/>
  <c r="AN1665" i="58" s="1"/>
  <c r="Y1643" i="58"/>
  <c r="AN1643" i="58" s="1"/>
  <c r="Y1635" i="58"/>
  <c r="AN1635" i="58" s="1"/>
  <c r="Y1627" i="58"/>
  <c r="AN1627" i="58" s="1"/>
  <c r="Y1619" i="58"/>
  <c r="AN1619" i="58" s="1"/>
  <c r="Y1601" i="58"/>
  <c r="AN1601" i="58" s="1"/>
  <c r="Y1578" i="58"/>
  <c r="AN1578" i="58" s="1"/>
  <c r="Y1564" i="58"/>
  <c r="AN1564" i="58" s="1"/>
  <c r="Y1548" i="58"/>
  <c r="AN1548" i="58" s="1"/>
  <c r="Y1540" i="58"/>
  <c r="AN1540" i="58" s="1"/>
  <c r="Y1508" i="58"/>
  <c r="AN1508" i="58" s="1"/>
  <c r="Y1500" i="58"/>
  <c r="AN1500" i="58" s="1"/>
  <c r="Y1484" i="58"/>
  <c r="AN1484" i="58" s="1"/>
  <c r="Y1476" i="58"/>
  <c r="AN1476" i="58" s="1"/>
  <c r="Y1462" i="58"/>
  <c r="AN1462" i="58" s="1"/>
  <c r="Y1446" i="58"/>
  <c r="AN1446" i="58" s="1"/>
  <c r="Y1404" i="58"/>
  <c r="AN1404" i="58" s="1"/>
  <c r="Y1396" i="58"/>
  <c r="AN1396" i="58" s="1"/>
  <c r="Y1388" i="58"/>
  <c r="AN1388" i="58" s="1"/>
  <c r="Y1363" i="58"/>
  <c r="AN1363" i="58" s="1"/>
  <c r="Y1355" i="58"/>
  <c r="AN1355" i="58" s="1"/>
  <c r="Y831" i="58"/>
  <c r="AN831" i="58" s="1"/>
  <c r="Y599" i="58"/>
  <c r="AN599" i="58" s="1"/>
  <c r="Y447" i="58"/>
  <c r="AN447" i="58" s="1"/>
  <c r="Y383" i="58"/>
  <c r="AN383" i="58" s="1"/>
  <c r="Y1285" i="58"/>
  <c r="AN1285" i="58" s="1"/>
  <c r="Y1592" i="58"/>
  <c r="AN1592" i="58" s="1"/>
  <c r="Y1346" i="58"/>
  <c r="AN1346" i="58" s="1"/>
  <c r="Y1338" i="58"/>
  <c r="AN1338" i="58" s="1"/>
  <c r="Y1106" i="58"/>
  <c r="AN1106" i="58" s="1"/>
  <c r="Y1044" i="58"/>
  <c r="AN1044" i="58" s="1"/>
  <c r="Y199" i="58"/>
  <c r="AN199" i="58" s="1"/>
  <c r="Y175" i="58"/>
  <c r="AN175" i="58" s="1"/>
  <c r="W567" i="58"/>
  <c r="W293" i="58"/>
  <c r="Y293" i="58"/>
  <c r="AN293" i="58" s="1"/>
  <c r="W259" i="58"/>
  <c r="Y259" i="58"/>
  <c r="AN259" i="58" s="1"/>
  <c r="W683" i="58"/>
  <c r="Y683" i="58"/>
  <c r="AN683" i="58" s="1"/>
  <c r="W204" i="58"/>
  <c r="W180" i="58"/>
  <c r="W132" i="58"/>
  <c r="Y955" i="58"/>
  <c r="AN955" i="58" s="1"/>
  <c r="Y947" i="58"/>
  <c r="AN947" i="58" s="1"/>
  <c r="Y899" i="58"/>
  <c r="AN899" i="58" s="1"/>
  <c r="Y851" i="58"/>
  <c r="AN851" i="58" s="1"/>
  <c r="Y763" i="58"/>
  <c r="AN763" i="58" s="1"/>
  <c r="Y699" i="58"/>
  <c r="AN699" i="58" s="1"/>
  <c r="Y587" i="58"/>
  <c r="AN587" i="58" s="1"/>
  <c r="Y451" i="58"/>
  <c r="AN451" i="58" s="1"/>
  <c r="Y411" i="58"/>
  <c r="AN411" i="58" s="1"/>
  <c r="Y387" i="58"/>
  <c r="AN387" i="58" s="1"/>
  <c r="Y363" i="58"/>
  <c r="AN363" i="58" s="1"/>
  <c r="Y283" i="58"/>
  <c r="AN283" i="58" s="1"/>
  <c r="Y211" i="58"/>
  <c r="AN211" i="58" s="1"/>
  <c r="Y99" i="58"/>
  <c r="AN99" i="58" s="1"/>
  <c r="Y51" i="58"/>
  <c r="AN51" i="58" s="1"/>
  <c r="Y35" i="58"/>
  <c r="AN35" i="58" s="1"/>
  <c r="Y11" i="58"/>
  <c r="AN11" i="58" s="1"/>
  <c r="W236" i="58"/>
  <c r="Y13" i="58"/>
  <c r="AN13" i="58" s="1"/>
  <c r="W13" i="58"/>
  <c r="W894" i="58"/>
  <c r="Y894" i="58"/>
  <c r="AN894" i="58" s="1"/>
  <c r="W870" i="58"/>
  <c r="Y870" i="58"/>
  <c r="AN870" i="58" s="1"/>
  <c r="Y838" i="58"/>
  <c r="AN838" i="58" s="1"/>
  <c r="W838" i="58"/>
  <c r="W830" i="58"/>
  <c r="Y830" i="58"/>
  <c r="AN830" i="58" s="1"/>
  <c r="W806" i="58"/>
  <c r="Y806" i="58"/>
  <c r="AN806" i="58" s="1"/>
  <c r="Y726" i="58"/>
  <c r="AN726" i="58" s="1"/>
  <c r="W726" i="58"/>
  <c r="W718" i="58"/>
  <c r="Y718" i="58"/>
  <c r="AN718" i="58" s="1"/>
  <c r="W678" i="58"/>
  <c r="Y678" i="58"/>
  <c r="AN678" i="58" s="1"/>
  <c r="W654" i="58"/>
  <c r="Y654" i="58"/>
  <c r="AN654" i="58" s="1"/>
  <c r="W534" i="58"/>
  <c r="Y534" i="58"/>
  <c r="AN534" i="58" s="1"/>
  <c r="Y478" i="58"/>
  <c r="AN478" i="58" s="1"/>
  <c r="W478" i="58"/>
  <c r="W462" i="58"/>
  <c r="Y462" i="58"/>
  <c r="AN462" i="58" s="1"/>
  <c r="W430" i="58"/>
  <c r="Y430" i="58"/>
  <c r="AN430" i="58" s="1"/>
  <c r="W302" i="58"/>
  <c r="Y302" i="58"/>
  <c r="AN302" i="58" s="1"/>
  <c r="W118" i="58"/>
  <c r="Y118" i="58"/>
  <c r="AN118" i="58" s="1"/>
  <c r="Y882" i="58"/>
  <c r="AN882" i="58" s="1"/>
  <c r="Y730" i="58"/>
  <c r="AN730" i="58" s="1"/>
  <c r="Y538" i="58"/>
  <c r="AN538" i="58" s="1"/>
  <c r="Y522" i="58"/>
  <c r="AN522" i="58" s="1"/>
  <c r="Y410" i="58"/>
  <c r="AN410" i="58" s="1"/>
  <c r="Y322" i="58"/>
  <c r="AN322" i="58" s="1"/>
  <c r="Y282" i="58"/>
  <c r="AN282" i="58" s="1"/>
  <c r="Y186" i="58"/>
  <c r="AN186" i="58" s="1"/>
  <c r="Y138" i="58"/>
  <c r="AN138" i="58" s="1"/>
  <c r="Y829" i="58"/>
  <c r="AN829" i="58" s="1"/>
  <c r="W829" i="58"/>
  <c r="W36" i="58"/>
  <c r="Y957" i="58"/>
  <c r="AN957" i="58" s="1"/>
  <c r="W957" i="58"/>
  <c r="W941" i="58"/>
  <c r="Y941" i="58"/>
  <c r="AN941" i="58" s="1"/>
  <c r="W917" i="58"/>
  <c r="Y917" i="58"/>
  <c r="AN917" i="58" s="1"/>
  <c r="Y893" i="58"/>
  <c r="AN893" i="58" s="1"/>
  <c r="W893" i="58"/>
  <c r="Y861" i="58"/>
  <c r="AN861" i="58" s="1"/>
  <c r="W861" i="58"/>
  <c r="Y797" i="58"/>
  <c r="AN797" i="58" s="1"/>
  <c r="W797" i="58"/>
  <c r="W405" i="58"/>
  <c r="Y405" i="58"/>
  <c r="AN405" i="58" s="1"/>
  <c r="W276" i="58"/>
  <c r="W188" i="58"/>
  <c r="W446" i="58"/>
  <c r="Y563" i="58"/>
  <c r="AN563" i="58" s="1"/>
  <c r="W643" i="58"/>
  <c r="Y643" i="58"/>
  <c r="AN643" i="58" s="1"/>
  <c r="Y443" i="58"/>
  <c r="AN443" i="58" s="1"/>
  <c r="W443" i="58"/>
  <c r="W171" i="58"/>
  <c r="Y171" i="58"/>
  <c r="AN171" i="58" s="1"/>
  <c r="Y790" i="58"/>
  <c r="AN790" i="58" s="1"/>
  <c r="Y766" i="58"/>
  <c r="AN766" i="58" s="1"/>
  <c r="Y734" i="58"/>
  <c r="AN734" i="58" s="1"/>
  <c r="Y710" i="58"/>
  <c r="AN710" i="58" s="1"/>
  <c r="Y638" i="58"/>
  <c r="AN638" i="58" s="1"/>
  <c r="Y590" i="58"/>
  <c r="AN590" i="58" s="1"/>
  <c r="Y518" i="58"/>
  <c r="AN518" i="58" s="1"/>
  <c r="W966" i="58"/>
  <c r="W1674" i="58"/>
  <c r="W1666" i="58"/>
  <c r="W1644" i="58"/>
  <c r="W1636" i="58"/>
  <c r="W1628" i="58"/>
  <c r="W1620" i="58"/>
  <c r="W1602" i="58"/>
  <c r="W1594" i="58"/>
  <c r="W1586" i="58"/>
  <c r="W1579" i="58"/>
  <c r="W1557" i="58"/>
  <c r="W1549" i="58"/>
  <c r="W1541" i="58"/>
  <c r="W1533" i="58"/>
  <c r="W1525" i="58"/>
  <c r="W1517" i="58"/>
  <c r="W1509" i="58"/>
  <c r="W1501" i="58"/>
  <c r="W1494" i="58"/>
  <c r="W1486" i="58"/>
  <c r="W1477" i="58"/>
  <c r="W1469" i="58"/>
  <c r="W1455" i="58"/>
  <c r="W1447" i="58"/>
  <c r="W1439" i="58"/>
  <c r="W1405" i="58"/>
  <c r="W1397" i="58"/>
  <c r="W1389" i="58"/>
  <c r="W1381" i="58"/>
  <c r="W1372" i="58"/>
  <c r="W1364" i="58"/>
  <c r="W1348" i="58"/>
  <c r="W1340" i="58"/>
  <c r="W1332" i="58"/>
  <c r="W1313" i="58"/>
  <c r="W1305" i="58"/>
  <c r="W1297" i="58"/>
  <c r="W1289" i="58"/>
  <c r="W1281" i="58"/>
  <c r="W1273" i="58"/>
  <c r="W1265" i="58"/>
  <c r="W1249" i="58"/>
  <c r="W1241" i="58"/>
  <c r="W1220" i="58"/>
  <c r="W1212" i="58"/>
  <c r="W1204" i="58"/>
  <c r="W1196" i="58"/>
  <c r="W1188" i="58"/>
  <c r="W1156" i="58"/>
  <c r="W1140" i="58"/>
  <c r="W1132" i="58"/>
  <c r="W1124" i="58"/>
  <c r="W1116" i="58"/>
  <c r="W1108" i="58"/>
  <c r="W1092" i="58"/>
  <c r="W1084" i="58"/>
  <c r="W1070" i="58"/>
  <c r="W1062" i="58"/>
  <c r="W1054" i="58"/>
  <c r="W1046" i="58"/>
  <c r="W1038" i="58"/>
  <c r="W1030" i="58"/>
  <c r="Y910" i="58"/>
  <c r="AN910" i="58" s="1"/>
  <c r="Y846" i="58"/>
  <c r="AN846" i="58" s="1"/>
  <c r="Y758" i="58"/>
  <c r="AN758" i="58" s="1"/>
  <c r="Y731" i="58"/>
  <c r="AN731" i="58" s="1"/>
  <c r="Y651" i="58"/>
  <c r="AN651" i="58" s="1"/>
  <c r="Y550" i="58"/>
  <c r="AN550" i="58" s="1"/>
  <c r="Y515" i="58"/>
  <c r="AN515" i="58" s="1"/>
  <c r="Y438" i="58"/>
  <c r="AN438" i="58" s="1"/>
  <c r="Y422" i="58"/>
  <c r="AN422" i="58" s="1"/>
  <c r="Y150" i="58"/>
  <c r="AN150" i="58" s="1"/>
  <c r="W965" i="58"/>
  <c r="W56" i="58"/>
  <c r="W297" i="58"/>
  <c r="W101" i="58"/>
  <c r="Y101" i="58"/>
  <c r="AN101" i="58" s="1"/>
  <c r="W128" i="58"/>
  <c r="Y128" i="58"/>
  <c r="AN128" i="58" s="1"/>
  <c r="Y1331" i="58"/>
  <c r="AN1331" i="58" s="1"/>
  <c r="Y1312" i="58"/>
  <c r="AN1312" i="58" s="1"/>
  <c r="Y1296" i="58"/>
  <c r="AN1296" i="58" s="1"/>
  <c r="Y1280" i="58"/>
  <c r="AN1280" i="58" s="1"/>
  <c r="Y1272" i="58"/>
  <c r="AN1272" i="58" s="1"/>
  <c r="Y1264" i="58"/>
  <c r="AN1264" i="58" s="1"/>
  <c r="Y1256" i="58"/>
  <c r="AN1256" i="58" s="1"/>
  <c r="Y1240" i="58"/>
  <c r="AN1240" i="58" s="1"/>
  <c r="Y1211" i="58"/>
  <c r="AN1211" i="58" s="1"/>
  <c r="Y1195" i="58"/>
  <c r="AN1195" i="58" s="1"/>
  <c r="Y1187" i="58"/>
  <c r="AN1187" i="58" s="1"/>
  <c r="Y1147" i="58"/>
  <c r="AN1147" i="58" s="1"/>
  <c r="Y1139" i="58"/>
  <c r="AN1139" i="58" s="1"/>
  <c r="Y1131" i="58"/>
  <c r="AN1131" i="58" s="1"/>
  <c r="Y1123" i="58"/>
  <c r="AN1123" i="58" s="1"/>
  <c r="Y1099" i="58"/>
  <c r="AN1099" i="58" s="1"/>
  <c r="Y1091" i="58"/>
  <c r="AN1091" i="58" s="1"/>
  <c r="Y1083" i="58"/>
  <c r="AN1083" i="58" s="1"/>
  <c r="Y1069" i="58"/>
  <c r="AN1069" i="58" s="1"/>
  <c r="Y1053" i="58"/>
  <c r="AN1053" i="58" s="1"/>
  <c r="Y934" i="58"/>
  <c r="AN934" i="58" s="1"/>
  <c r="Y909" i="58"/>
  <c r="AN909" i="58" s="1"/>
  <c r="Y877" i="58"/>
  <c r="AN877" i="58" s="1"/>
  <c r="Y845" i="58"/>
  <c r="AN845" i="58" s="1"/>
  <c r="Y566" i="58"/>
  <c r="AN566" i="58" s="1"/>
  <c r="Y531" i="58"/>
  <c r="AN531" i="58" s="1"/>
  <c r="W321" i="58"/>
  <c r="W497" i="58"/>
  <c r="Y390" i="58"/>
  <c r="AN390" i="58" s="1"/>
  <c r="Y374" i="58"/>
  <c r="AN374" i="58" s="1"/>
  <c r="Y230" i="58"/>
  <c r="AN230" i="58" s="1"/>
  <c r="Y669" i="58"/>
  <c r="AN669" i="58" s="1"/>
  <c r="Y637" i="58"/>
  <c r="AN637" i="58" s="1"/>
  <c r="Y477" i="58"/>
  <c r="AN477" i="58" s="1"/>
  <c r="Y445" i="58"/>
  <c r="AN445" i="58" s="1"/>
  <c r="Y381" i="58"/>
  <c r="AN381" i="58" s="1"/>
  <c r="Y317" i="58"/>
  <c r="AN317" i="58" s="1"/>
  <c r="Y253" i="58"/>
  <c r="AN253" i="58" s="1"/>
  <c r="W584" i="58"/>
  <c r="Y1021" i="58"/>
  <c r="AN1021" i="58" s="1"/>
  <c r="Y964" i="58"/>
  <c r="AN964" i="58" s="1"/>
  <c r="Y940" i="58"/>
  <c r="AN940" i="58" s="1"/>
  <c r="Y932" i="58"/>
  <c r="AN932" i="58" s="1"/>
  <c r="Y916" i="58"/>
  <c r="AN916" i="58" s="1"/>
  <c r="Y900" i="58"/>
  <c r="AN900" i="58" s="1"/>
  <c r="Y892" i="58"/>
  <c r="AN892" i="58" s="1"/>
  <c r="Y868" i="58"/>
  <c r="AN868" i="58" s="1"/>
  <c r="Y844" i="58"/>
  <c r="AN844" i="58" s="1"/>
  <c r="Y836" i="58"/>
  <c r="AN836" i="58" s="1"/>
  <c r="Y820" i="58"/>
  <c r="AN820" i="58" s="1"/>
  <c r="Y804" i="58"/>
  <c r="AN804" i="58" s="1"/>
  <c r="Y796" i="58"/>
  <c r="AN796" i="58" s="1"/>
  <c r="Y772" i="58"/>
  <c r="AN772" i="58" s="1"/>
  <c r="Y748" i="58"/>
  <c r="AN748" i="58" s="1"/>
  <c r="Y740" i="58"/>
  <c r="AN740" i="58" s="1"/>
  <c r="Y700" i="58"/>
  <c r="AN700" i="58" s="1"/>
  <c r="Y684" i="58"/>
  <c r="AN684" i="58" s="1"/>
  <c r="Y668" i="58"/>
  <c r="AN668" i="58" s="1"/>
  <c r="Y652" i="58"/>
  <c r="AN652" i="58" s="1"/>
  <c r="Y644" i="58"/>
  <c r="AN644" i="58" s="1"/>
  <c r="Y636" i="58"/>
  <c r="AN636" i="58" s="1"/>
  <c r="Y620" i="58"/>
  <c r="AN620" i="58" s="1"/>
  <c r="Y564" i="58"/>
  <c r="AN564" i="58" s="1"/>
  <c r="Y548" i="58"/>
  <c r="AN548" i="58" s="1"/>
  <c r="Y532" i="58"/>
  <c r="AN532" i="58" s="1"/>
  <c r="Y516" i="58"/>
  <c r="AN516" i="58" s="1"/>
  <c r="Y500" i="58"/>
  <c r="AN500" i="58" s="1"/>
  <c r="Y492" i="58"/>
  <c r="AN492" i="58" s="1"/>
  <c r="Y484" i="58"/>
  <c r="AN484" i="58" s="1"/>
  <c r="Y436" i="58"/>
  <c r="AN436" i="58" s="1"/>
  <c r="Y420" i="58"/>
  <c r="AN420" i="58" s="1"/>
  <c r="Y356" i="58"/>
  <c r="AN356" i="58" s="1"/>
  <c r="Y348" i="58"/>
  <c r="AN348" i="58" s="1"/>
  <c r="Y324" i="58"/>
  <c r="AN324" i="58" s="1"/>
  <c r="Y300" i="58"/>
  <c r="AN300" i="58" s="1"/>
  <c r="Y292" i="58"/>
  <c r="AN292" i="58" s="1"/>
  <c r="Y276" i="58"/>
  <c r="AN276" i="58" s="1"/>
  <c r="Y236" i="58"/>
  <c r="AN236" i="58" s="1"/>
  <c r="Y228" i="58"/>
  <c r="AN228" i="58" s="1"/>
  <c r="Y220" i="58"/>
  <c r="AN220" i="58" s="1"/>
  <c r="Y204" i="58"/>
  <c r="AN204" i="58" s="1"/>
  <c r="Y188" i="58"/>
  <c r="AN188" i="58" s="1"/>
  <c r="Y180" i="58"/>
  <c r="AN180" i="58" s="1"/>
  <c r="Y132" i="58"/>
  <c r="AN132" i="58" s="1"/>
  <c r="Y116" i="58"/>
  <c r="AN116" i="58" s="1"/>
  <c r="Y108" i="58"/>
  <c r="AN108" i="58" s="1"/>
  <c r="Y100" i="58"/>
  <c r="AN100" i="58" s="1"/>
  <c r="Y92" i="58"/>
  <c r="AN92" i="58" s="1"/>
  <c r="Y76" i="58"/>
  <c r="AN76" i="58" s="1"/>
  <c r="Y52" i="58"/>
  <c r="AN52" i="58" s="1"/>
  <c r="Y44" i="58"/>
  <c r="AN44" i="58" s="1"/>
  <c r="Y36" i="58"/>
  <c r="AN36" i="58" s="1"/>
  <c r="Y20" i="58"/>
  <c r="AN20" i="58" s="1"/>
  <c r="W353" i="58"/>
  <c r="W73" i="58"/>
  <c r="W369" i="58"/>
  <c r="W337" i="58"/>
  <c r="W465" i="58"/>
  <c r="W225" i="58"/>
  <c r="W393" i="58"/>
  <c r="W201" i="58"/>
  <c r="W1018" i="58"/>
  <c r="W985" i="58"/>
  <c r="W969" i="58"/>
  <c r="W961" i="58"/>
  <c r="W1017" i="58"/>
  <c r="W976" i="58"/>
  <c r="W968" i="58"/>
  <c r="W952" i="58"/>
  <c r="W944" i="58"/>
  <c r="W939" i="58"/>
  <c r="W1019" i="58"/>
  <c r="W930" i="58"/>
  <c r="W866" i="58"/>
  <c r="W858" i="58"/>
  <c r="W802" i="58"/>
  <c r="W794" i="58"/>
  <c r="W738" i="58"/>
  <c r="W730" i="58"/>
  <c r="W706" i="58"/>
  <c r="W682" i="58"/>
  <c r="W602" i="58"/>
  <c r="W570" i="58"/>
  <c r="W538" i="58"/>
  <c r="W506" i="58"/>
  <c r="W474" i="58"/>
  <c r="W434" i="58"/>
  <c r="W410" i="58"/>
  <c r="W378" i="58"/>
  <c r="W362" i="58"/>
  <c r="W322" i="58"/>
  <c r="W298" i="58"/>
  <c r="W290" i="58"/>
  <c r="W266" i="58"/>
  <c r="W226" i="58"/>
  <c r="W202" i="58"/>
  <c r="W186" i="58"/>
  <c r="W178" i="58"/>
  <c r="W138" i="58"/>
  <c r="W130" i="58"/>
  <c r="W122" i="58"/>
  <c r="W114" i="58"/>
  <c r="W98" i="58"/>
  <c r="W90" i="58"/>
  <c r="W74" i="58"/>
  <c r="W66" i="58"/>
  <c r="W58" i="58"/>
  <c r="W50" i="58"/>
  <c r="W417" i="58"/>
  <c r="Y809" i="58"/>
  <c r="AN809" i="58" s="1"/>
  <c r="W953" i="58"/>
  <c r="W905" i="58"/>
  <c r="Y881" i="58"/>
  <c r="AN881" i="58" s="1"/>
  <c r="W865" i="58"/>
  <c r="W841" i="58"/>
  <c r="W833" i="58"/>
  <c r="Y825" i="58"/>
  <c r="AN825" i="58" s="1"/>
  <c r="W801" i="58"/>
  <c r="W777" i="58"/>
  <c r="Y753" i="58"/>
  <c r="AN753" i="58" s="1"/>
  <c r="W745" i="58"/>
  <c r="W697" i="58"/>
  <c r="W649" i="58"/>
  <c r="W625" i="58"/>
  <c r="W617" i="58"/>
  <c r="W593" i="58"/>
  <c r="W585" i="58"/>
  <c r="W561" i="58"/>
  <c r="W553" i="58"/>
  <c r="W537" i="58"/>
  <c r="W529" i="58"/>
  <c r="W513" i="58"/>
  <c r="W505" i="58"/>
  <c r="W481" i="58"/>
  <c r="W457" i="58"/>
  <c r="W449" i="58"/>
  <c r="W425" i="58"/>
  <c r="W409" i="58"/>
  <c r="W385" i="58"/>
  <c r="W345" i="58"/>
  <c r="W313" i="58"/>
  <c r="W289" i="58"/>
  <c r="W257" i="58"/>
  <c r="W249" i="58"/>
  <c r="W241" i="58"/>
  <c r="W217" i="58"/>
  <c r="W185" i="58"/>
  <c r="W177" i="58"/>
  <c r="W153" i="58"/>
  <c r="W145" i="58"/>
  <c r="W121" i="58"/>
  <c r="W89" i="58"/>
  <c r="W81" i="58"/>
  <c r="W57" i="58"/>
  <c r="W49" i="58"/>
  <c r="W33" i="58"/>
  <c r="W9" i="58"/>
  <c r="W936" i="58"/>
  <c r="Y928" i="58"/>
  <c r="AN928" i="58" s="1"/>
  <c r="W920" i="58"/>
  <c r="W912" i="58"/>
  <c r="W904" i="58"/>
  <c r="W896" i="58"/>
  <c r="W888" i="58"/>
  <c r="W880" i="58"/>
  <c r="W848" i="58"/>
  <c r="W840" i="58"/>
  <c r="W832" i="58"/>
  <c r="W824" i="58"/>
  <c r="W816" i="58"/>
  <c r="W808" i="58"/>
  <c r="W792" i="58"/>
  <c r="W784" i="58"/>
  <c r="W776" i="58"/>
  <c r="W768" i="58"/>
  <c r="W760" i="58"/>
  <c r="W752" i="58"/>
  <c r="W736" i="58"/>
  <c r="W728" i="58"/>
  <c r="W720" i="58"/>
  <c r="W704" i="58"/>
  <c r="W696" i="58"/>
  <c r="W688" i="58"/>
  <c r="W672" i="58"/>
  <c r="W664" i="58"/>
  <c r="W656" i="58"/>
  <c r="W640" i="58"/>
  <c r="W624" i="58"/>
  <c r="W616" i="58"/>
  <c r="W608" i="58"/>
  <c r="W600" i="58"/>
  <c r="W592" i="58"/>
  <c r="W568" i="58"/>
  <c r="W560" i="58"/>
  <c r="W552" i="58"/>
  <c r="W536" i="58"/>
  <c r="W528" i="58"/>
  <c r="W520" i="58"/>
  <c r="W512" i="58"/>
  <c r="W504" i="58"/>
  <c r="W496" i="58"/>
  <c r="W488" i="58"/>
  <c r="W472" i="58"/>
  <c r="W464" i="58"/>
  <c r="W456" i="58"/>
  <c r="Y448" i="58"/>
  <c r="AN448" i="58" s="1"/>
  <c r="W440" i="58"/>
  <c r="W432" i="58"/>
  <c r="W424" i="58"/>
  <c r="W416" i="58"/>
  <c r="W408" i="58"/>
  <c r="W400" i="58"/>
  <c r="W392" i="58"/>
  <c r="W376" i="58"/>
  <c r="W368" i="58"/>
  <c r="W344" i="58"/>
  <c r="W336" i="58"/>
  <c r="W328" i="58"/>
  <c r="W320" i="58"/>
  <c r="W312" i="58"/>
  <c r="W304" i="58"/>
  <c r="W288" i="58"/>
  <c r="W272" i="58"/>
  <c r="W256" i="58"/>
  <c r="W240" i="58"/>
  <c r="W224" i="58"/>
  <c r="W208" i="58"/>
  <c r="W192" i="58"/>
  <c r="W176" i="58"/>
  <c r="W160" i="58"/>
  <c r="W144" i="58"/>
  <c r="W112" i="58"/>
  <c r="W96" i="58"/>
  <c r="Y88" i="58"/>
  <c r="AN88" i="58" s="1"/>
  <c r="W80" i="58"/>
  <c r="W64" i="58"/>
  <c r="W40" i="58"/>
  <c r="W32" i="58"/>
  <c r="W16" i="58"/>
  <c r="W501" i="58"/>
  <c r="W469" i="58"/>
  <c r="W437" i="58"/>
  <c r="W1633" i="58"/>
  <c r="Y1633" i="58"/>
  <c r="AN1633" i="58" s="1"/>
  <c r="W1538" i="58"/>
  <c r="Y1538" i="58"/>
  <c r="AN1538" i="58" s="1"/>
  <c r="W1452" i="58"/>
  <c r="Y1452" i="58"/>
  <c r="AN1452" i="58" s="1"/>
  <c r="W1286" i="58"/>
  <c r="Y1286" i="58"/>
  <c r="AN1286" i="58" s="1"/>
  <c r="W1153" i="58"/>
  <c r="Y1153" i="58"/>
  <c r="AN1153" i="58" s="1"/>
  <c r="W1129" i="58"/>
  <c r="Y1129" i="58"/>
  <c r="AN1129" i="58" s="1"/>
  <c r="W1662" i="58"/>
  <c r="Y1662" i="58"/>
  <c r="AN1662" i="58" s="1"/>
  <c r="W1648" i="58"/>
  <c r="Y1648" i="58"/>
  <c r="AN1648" i="58" s="1"/>
  <c r="Y1598" i="58"/>
  <c r="AN1598" i="58" s="1"/>
  <c r="W1598" i="58"/>
  <c r="W1583" i="58"/>
  <c r="Y1583" i="58"/>
  <c r="AN1583" i="58" s="1"/>
  <c r="W1575" i="58"/>
  <c r="Y1575" i="58"/>
  <c r="AN1575" i="58" s="1"/>
  <c r="W1545" i="58"/>
  <c r="Y1545" i="58"/>
  <c r="AN1545" i="58" s="1"/>
  <c r="W1521" i="58"/>
  <c r="Y1521" i="58"/>
  <c r="AN1521" i="58" s="1"/>
  <c r="W1505" i="58"/>
  <c r="Y1505" i="58"/>
  <c r="AN1505" i="58" s="1"/>
  <c r="W1473" i="58"/>
  <c r="Y1473" i="58"/>
  <c r="AN1473" i="58" s="1"/>
  <c r="W1443" i="58"/>
  <c r="Y1443" i="58"/>
  <c r="AN1443" i="58" s="1"/>
  <c r="W1401" i="58"/>
  <c r="Y1401" i="58"/>
  <c r="AN1401" i="58" s="1"/>
  <c r="W1344" i="58"/>
  <c r="Y1344" i="58"/>
  <c r="AN1344" i="58" s="1"/>
  <c r="W1328" i="58"/>
  <c r="Y1328" i="58"/>
  <c r="AN1328" i="58" s="1"/>
  <c r="W1309" i="58"/>
  <c r="Y1309" i="58"/>
  <c r="AN1309" i="58" s="1"/>
  <c r="W1293" i="58"/>
  <c r="Y1293" i="58"/>
  <c r="AN1293" i="58" s="1"/>
  <c r="W1277" i="58"/>
  <c r="Y1277" i="58"/>
  <c r="AN1277" i="58" s="1"/>
  <c r="W1269" i="58"/>
  <c r="Y1269" i="58"/>
  <c r="AN1269" i="58" s="1"/>
  <c r="W1152" i="58"/>
  <c r="Y1152" i="58"/>
  <c r="AN1152" i="58" s="1"/>
  <c r="W1112" i="58"/>
  <c r="Y1112" i="58"/>
  <c r="AN1112" i="58" s="1"/>
  <c r="W1096" i="58"/>
  <c r="Y1096" i="58"/>
  <c r="AN1096" i="58" s="1"/>
  <c r="W1088" i="58"/>
  <c r="Y1088" i="58"/>
  <c r="AN1088" i="58" s="1"/>
  <c r="Y1074" i="58"/>
  <c r="AN1074" i="58" s="1"/>
  <c r="W1074" i="58"/>
  <c r="Y1066" i="58"/>
  <c r="AN1066" i="58" s="1"/>
  <c r="W1066" i="58"/>
  <c r="W1026" i="58"/>
  <c r="Y1026" i="58"/>
  <c r="AN1026" i="58" s="1"/>
  <c r="W1581" i="58"/>
  <c r="Y1581" i="58"/>
  <c r="AN1581" i="58" s="1"/>
  <c r="W1559" i="58"/>
  <c r="Y1559" i="58"/>
  <c r="AN1559" i="58" s="1"/>
  <c r="Y1144" i="58"/>
  <c r="AN1144" i="58" s="1"/>
  <c r="W1144" i="58"/>
  <c r="Y1670" i="58"/>
  <c r="AN1670" i="58" s="1"/>
  <c r="Y1584" i="58"/>
  <c r="AN1584" i="58" s="1"/>
  <c r="Y1529" i="58"/>
  <c r="AN1529" i="58" s="1"/>
  <c r="Y1490" i="58"/>
  <c r="AN1490" i="58" s="1"/>
  <c r="Y1294" i="58"/>
  <c r="AN1294" i="58" s="1"/>
  <c r="Y1270" i="58"/>
  <c r="AN1270" i="58" s="1"/>
  <c r="Y1185" i="58"/>
  <c r="AN1185" i="58" s="1"/>
  <c r="Y1097" i="58"/>
  <c r="AN1097" i="58" s="1"/>
  <c r="Y1050" i="58"/>
  <c r="AN1050" i="58" s="1"/>
  <c r="Y1614" i="58"/>
  <c r="AN1614" i="58" s="1"/>
  <c r="Y1612" i="58"/>
  <c r="AN1612" i="58" s="1"/>
  <c r="Y1588" i="58"/>
  <c r="AN1588" i="58" s="1"/>
  <c r="Y1543" i="58"/>
  <c r="AN1543" i="58" s="1"/>
  <c r="Y1366" i="58"/>
  <c r="AN1366" i="58" s="1"/>
  <c r="Y1251" i="58"/>
  <c r="AN1251" i="58" s="1"/>
  <c r="Y1206" i="58"/>
  <c r="AN1206" i="58" s="1"/>
  <c r="Y1134" i="58"/>
  <c r="AN1134" i="58" s="1"/>
  <c r="Y1072" i="58"/>
  <c r="AN1072" i="58" s="1"/>
  <c r="Y1048" i="58"/>
  <c r="AN1048" i="58" s="1"/>
  <c r="W1651" i="58"/>
  <c r="Y1651" i="58"/>
  <c r="AN1651" i="58" s="1"/>
  <c r="W1190" i="58"/>
  <c r="Y1632" i="58"/>
  <c r="AN1632" i="58" s="1"/>
  <c r="Y1590" i="58"/>
  <c r="AN1590" i="58" s="1"/>
  <c r="Y1554" i="58"/>
  <c r="AN1554" i="58" s="1"/>
  <c r="Y1376" i="58"/>
  <c r="AN1376" i="58" s="1"/>
  <c r="Y1329" i="58"/>
  <c r="AN1329" i="58" s="1"/>
  <c r="Y1245" i="58"/>
  <c r="AN1245" i="58" s="1"/>
  <c r="Y1209" i="58"/>
  <c r="AN1209" i="58" s="1"/>
  <c r="Y1184" i="58"/>
  <c r="AN1184" i="58" s="1"/>
  <c r="Y1067" i="58"/>
  <c r="AN1067" i="58" s="1"/>
  <c r="W1596" i="58"/>
  <c r="W1511" i="58"/>
  <c r="Y1511" i="58"/>
  <c r="AN1511" i="58" s="1"/>
  <c r="W1399" i="58"/>
  <c r="Y1497" i="58"/>
  <c r="AN1497" i="58" s="1"/>
  <c r="Y1345" i="58"/>
  <c r="AN1345" i="58" s="1"/>
  <c r="Y1267" i="58"/>
  <c r="AN1267" i="58" s="1"/>
  <c r="Y1636" i="58"/>
  <c r="AN1636" i="58" s="1"/>
  <c r="Y1628" i="58"/>
  <c r="AN1628" i="58" s="1"/>
  <c r="Y1620" i="58"/>
  <c r="AN1620" i="58" s="1"/>
  <c r="Y1602" i="58"/>
  <c r="AN1602" i="58" s="1"/>
  <c r="Y1586" i="58"/>
  <c r="AN1586" i="58" s="1"/>
  <c r="Y1549" i="58"/>
  <c r="AN1549" i="58" s="1"/>
  <c r="Y1541" i="58"/>
  <c r="AN1541" i="58" s="1"/>
  <c r="Y1533" i="58"/>
  <c r="AN1533" i="58" s="1"/>
  <c r="Y1509" i="58"/>
  <c r="AN1509" i="58" s="1"/>
  <c r="Y1501" i="58"/>
  <c r="AN1501" i="58" s="1"/>
  <c r="Y1486" i="58"/>
  <c r="AN1486" i="58" s="1"/>
  <c r="Y1469" i="58"/>
  <c r="AN1469" i="58" s="1"/>
  <c r="Y1455" i="58"/>
  <c r="AN1455" i="58" s="1"/>
  <c r="Y1447" i="58"/>
  <c r="AN1447" i="58" s="1"/>
  <c r="Y1397" i="58"/>
  <c r="AN1397" i="58" s="1"/>
  <c r="Y1389" i="58"/>
  <c r="AN1389" i="58" s="1"/>
  <c r="Y1381" i="58"/>
  <c r="AN1381" i="58" s="1"/>
  <c r="Y1372" i="58"/>
  <c r="AN1372" i="58" s="1"/>
  <c r="Y1364" i="58"/>
  <c r="AN1364" i="58" s="1"/>
  <c r="Y1348" i="58"/>
  <c r="AN1348" i="58" s="1"/>
  <c r="Y1340" i="58"/>
  <c r="AN1340" i="58" s="1"/>
  <c r="Y1313" i="58"/>
  <c r="AN1313" i="58" s="1"/>
  <c r="Y1305" i="58"/>
  <c r="AN1305" i="58" s="1"/>
  <c r="Y1281" i="58"/>
  <c r="AN1281" i="58" s="1"/>
  <c r="Y1241" i="58"/>
  <c r="AN1241" i="58" s="1"/>
  <c r="Y1220" i="58"/>
  <c r="AN1220" i="58" s="1"/>
  <c r="Y1204" i="58"/>
  <c r="AN1204" i="58" s="1"/>
  <c r="Y1196" i="58"/>
  <c r="AN1196" i="58" s="1"/>
  <c r="Y1188" i="58"/>
  <c r="AN1188" i="58" s="1"/>
  <c r="Y1140" i="58"/>
  <c r="AN1140" i="58" s="1"/>
  <c r="Y1116" i="58"/>
  <c r="AN1116" i="58" s="1"/>
  <c r="Y1108" i="58"/>
  <c r="AN1108" i="58" s="1"/>
  <c r="Y1084" i="58"/>
  <c r="AN1084" i="58" s="1"/>
  <c r="Y1532" i="58"/>
  <c r="AN1532" i="58" s="1"/>
  <c r="Y1516" i="58"/>
  <c r="AN1516" i="58" s="1"/>
  <c r="Y1493" i="58"/>
  <c r="AN1493" i="58" s="1"/>
  <c r="Y1468" i="58"/>
  <c r="AN1468" i="58" s="1"/>
  <c r="Y1288" i="58"/>
  <c r="AN1288" i="58" s="1"/>
  <c r="Y1248" i="58"/>
  <c r="AN1248" i="58" s="1"/>
  <c r="Y1219" i="58"/>
  <c r="AN1219" i="58" s="1"/>
  <c r="Y1155" i="58"/>
  <c r="AN1155" i="58" s="1"/>
  <c r="Y1115" i="58"/>
  <c r="AN1115" i="58" s="1"/>
  <c r="Y1107" i="58"/>
  <c r="AN1107" i="58" s="1"/>
  <c r="W1537" i="58"/>
  <c r="Y1537" i="58"/>
  <c r="AN1537" i="58" s="1"/>
  <c r="W1481" i="58"/>
  <c r="Y1481" i="58"/>
  <c r="AN1481" i="58" s="1"/>
  <c r="W1451" i="58"/>
  <c r="Y1451" i="58"/>
  <c r="AN1451" i="58" s="1"/>
  <c r="W1385" i="58"/>
  <c r="Y1385" i="58"/>
  <c r="AN1385" i="58" s="1"/>
  <c r="W1360" i="58"/>
  <c r="Y1360" i="58"/>
  <c r="AN1360" i="58" s="1"/>
  <c r="W1192" i="58"/>
  <c r="Y1192" i="58"/>
  <c r="AN1192" i="58" s="1"/>
  <c r="W1128" i="58"/>
  <c r="Y1128" i="58"/>
  <c r="AN1128" i="58" s="1"/>
  <c r="Y1606" i="58"/>
  <c r="AN1606" i="58" s="1"/>
  <c r="Y1576" i="58"/>
  <c r="AN1576" i="58" s="1"/>
  <c r="Y1514" i="58"/>
  <c r="AN1514" i="58" s="1"/>
  <c r="Y1261" i="58"/>
  <c r="AN1261" i="58" s="1"/>
  <c r="Y1200" i="58"/>
  <c r="AN1200" i="58" s="1"/>
  <c r="Y1058" i="58"/>
  <c r="AN1058" i="58" s="1"/>
  <c r="W1551" i="58"/>
  <c r="W1465" i="58"/>
  <c r="Y1654" i="58"/>
  <c r="AN1654" i="58" s="1"/>
  <c r="Y1616" i="58"/>
  <c r="AN1616" i="58" s="1"/>
  <c r="Y1506" i="58"/>
  <c r="AN1506" i="58" s="1"/>
  <c r="Y1459" i="58"/>
  <c r="AN1459" i="58" s="1"/>
  <c r="Y1393" i="58"/>
  <c r="AN1393" i="58" s="1"/>
  <c r="Y1361" i="58"/>
  <c r="AN1361" i="58" s="1"/>
  <c r="Y1337" i="58"/>
  <c r="AN1337" i="58" s="1"/>
  <c r="Y1278" i="58"/>
  <c r="AN1278" i="58" s="1"/>
  <c r="Y1104" i="58"/>
  <c r="AN1104" i="58" s="1"/>
  <c r="W1573" i="58"/>
  <c r="W1622" i="58"/>
  <c r="W1383" i="58"/>
  <c r="W1676" i="58"/>
  <c r="W1652" i="58"/>
  <c r="W1646" i="58"/>
  <c r="W1503" i="58"/>
  <c r="W1488" i="58"/>
  <c r="W1449" i="58"/>
  <c r="W1342" i="58"/>
  <c r="W1334" i="58"/>
  <c r="W1307" i="58"/>
  <c r="W1150" i="58"/>
  <c r="Y1150" i="58"/>
  <c r="AN1150" i="58" s="1"/>
  <c r="Y1094" i="58"/>
  <c r="AN1094" i="58" s="1"/>
  <c r="Y1336" i="58"/>
  <c r="AN1336" i="58" s="1"/>
  <c r="Y1254" i="58"/>
  <c r="AN1254" i="58" s="1"/>
  <c r="Y1034" i="58"/>
  <c r="AN1034" i="58" s="1"/>
  <c r="W1604" i="58"/>
  <c r="W1407" i="58"/>
  <c r="W1326" i="58"/>
  <c r="W1222" i="58"/>
  <c r="W1064" i="58"/>
  <c r="Y1679" i="58"/>
  <c r="AN1679" i="58" s="1"/>
  <c r="Y1671" i="58"/>
  <c r="AN1671" i="58" s="1"/>
  <c r="Y1663" i="58"/>
  <c r="AN1663" i="58" s="1"/>
  <c r="Y1655" i="58"/>
  <c r="AN1655" i="58" s="1"/>
  <c r="Y1641" i="58"/>
  <c r="AN1641" i="58" s="1"/>
  <c r="Y1591" i="58"/>
  <c r="AN1591" i="58" s="1"/>
  <c r="Y1562" i="58"/>
  <c r="AN1562" i="58" s="1"/>
  <c r="Y1546" i="58"/>
  <c r="AN1546" i="58" s="1"/>
  <c r="Y1522" i="58"/>
  <c r="AN1522" i="58" s="1"/>
  <c r="Y1482" i="58"/>
  <c r="AN1482" i="58" s="1"/>
  <c r="Y1474" i="58"/>
  <c r="AN1474" i="58" s="1"/>
  <c r="Y1460" i="58"/>
  <c r="AN1460" i="58" s="1"/>
  <c r="Y1402" i="58"/>
  <c r="AN1402" i="58" s="1"/>
  <c r="Y1394" i="58"/>
  <c r="AN1394" i="58" s="1"/>
  <c r="Y1377" i="58"/>
  <c r="AN1377" i="58" s="1"/>
  <c r="Y1369" i="58"/>
  <c r="AN1369" i="58" s="1"/>
  <c r="Y1353" i="58"/>
  <c r="AN1353" i="58" s="1"/>
  <c r="Y1310" i="58"/>
  <c r="AN1310" i="58" s="1"/>
  <c r="Y1262" i="58"/>
  <c r="AN1262" i="58" s="1"/>
  <c r="Y1225" i="58"/>
  <c r="AN1225" i="58" s="1"/>
  <c r="Y1201" i="58"/>
  <c r="AN1201" i="58" s="1"/>
  <c r="Y1145" i="58"/>
  <c r="AN1145" i="58" s="1"/>
  <c r="Y1121" i="58"/>
  <c r="AN1121" i="58" s="1"/>
  <c r="Y1113" i="58"/>
  <c r="AN1113" i="58" s="1"/>
  <c r="Y1089" i="58"/>
  <c r="AN1089" i="58" s="1"/>
  <c r="Y1059" i="58"/>
  <c r="AN1059" i="58" s="1"/>
  <c r="Y1051" i="58"/>
  <c r="AN1051" i="58" s="1"/>
  <c r="Y1461" i="58"/>
  <c r="AN1461" i="58" s="1"/>
  <c r="Y1563" i="58"/>
  <c r="AN1563" i="58" s="1"/>
  <c r="W1350" i="58"/>
  <c r="W1110" i="58"/>
  <c r="Y1650" i="58"/>
  <c r="AN1650" i="58" s="1"/>
  <c r="Y1642" i="58"/>
  <c r="AN1642" i="58" s="1"/>
  <c r="Y1634" i="58"/>
  <c r="AN1634" i="58" s="1"/>
  <c r="Y1618" i="58"/>
  <c r="AN1618" i="58" s="1"/>
  <c r="Y1387" i="58"/>
  <c r="AN1387" i="58" s="1"/>
  <c r="Y1255" i="58"/>
  <c r="AN1255" i="58" s="1"/>
  <c r="Y1202" i="58"/>
  <c r="AN1202" i="58" s="1"/>
  <c r="Y1138" i="58"/>
  <c r="AN1138" i="58" s="1"/>
  <c r="Y1082" i="58"/>
  <c r="AN1082" i="58" s="1"/>
  <c r="Y1608" i="58"/>
  <c r="AN1608" i="58" s="1"/>
  <c r="Y1218" i="58"/>
  <c r="AN1218" i="58" s="1"/>
  <c r="W1086" i="58"/>
  <c r="W1024" i="58"/>
  <c r="Y1450" i="58"/>
  <c r="AN1450" i="58" s="1"/>
  <c r="W1102" i="58"/>
  <c r="Y1045" i="58"/>
  <c r="AN1045" i="58" s="1"/>
  <c r="Y1037" i="58"/>
  <c r="AN1037" i="58" s="1"/>
  <c r="Y1029" i="58"/>
  <c r="AN1029" i="58" s="1"/>
  <c r="W1638" i="58"/>
  <c r="W1519" i="58"/>
  <c r="W1659" i="58"/>
  <c r="W1637" i="58"/>
  <c r="W1495" i="58"/>
  <c r="W1470" i="58"/>
  <c r="W828" i="58"/>
  <c r="Y828" i="58"/>
  <c r="AN828" i="58" s="1"/>
  <c r="Y1512" i="58"/>
  <c r="AN1512" i="58" s="1"/>
  <c r="Y1276" i="58"/>
  <c r="AN1276" i="58" s="1"/>
  <c r="Y1111" i="58"/>
  <c r="AN1111" i="58" s="1"/>
  <c r="Y1049" i="58"/>
  <c r="AN1049" i="58" s="1"/>
  <c r="W849" i="58"/>
  <c r="Y849" i="58"/>
  <c r="AN849" i="58" s="1"/>
  <c r="W769" i="58"/>
  <c r="Y769" i="58"/>
  <c r="AN769" i="58" s="1"/>
  <c r="Y761" i="58"/>
  <c r="AN761" i="58" s="1"/>
  <c r="W761" i="58"/>
  <c r="W721" i="58"/>
  <c r="Y721" i="58"/>
  <c r="AN721" i="58" s="1"/>
  <c r="W1650" i="58"/>
  <c r="W1634" i="58"/>
  <c r="W1618" i="58"/>
  <c r="W1608" i="58"/>
  <c r="W1600" i="58"/>
  <c r="W1563" i="58"/>
  <c r="W1547" i="58"/>
  <c r="W1492" i="58"/>
  <c r="W1483" i="58"/>
  <c r="W1445" i="58"/>
  <c r="W1437" i="58"/>
  <c r="W1387" i="58"/>
  <c r="W1379" i="58"/>
  <c r="W1338" i="58"/>
  <c r="W1263" i="58"/>
  <c r="W1255" i="58"/>
  <c r="W1247" i="58"/>
  <c r="W1218" i="58"/>
  <c r="W1210" i="58"/>
  <c r="W1202" i="58"/>
  <c r="W1186" i="58"/>
  <c r="W1154" i="58"/>
  <c r="W1138" i="58"/>
  <c r="W1122" i="58"/>
  <c r="W1114" i="58"/>
  <c r="W1106" i="58"/>
  <c r="W1098" i="58"/>
  <c r="W1082" i="58"/>
  <c r="W1052" i="58"/>
  <c r="W1036" i="58"/>
  <c r="W960" i="58"/>
  <c r="Y960" i="58"/>
  <c r="AN960" i="58" s="1"/>
  <c r="W864" i="58"/>
  <c r="Y864" i="58"/>
  <c r="AN864" i="58" s="1"/>
  <c r="W744" i="58"/>
  <c r="Y744" i="58"/>
  <c r="AN744" i="58" s="1"/>
  <c r="W648" i="58"/>
  <c r="Y648" i="58"/>
  <c r="AN648" i="58" s="1"/>
  <c r="W360" i="58"/>
  <c r="Y360" i="58"/>
  <c r="AN360" i="58" s="1"/>
  <c r="W1679" i="58"/>
  <c r="W1655" i="58"/>
  <c r="W1641" i="58"/>
  <c r="W1617" i="58"/>
  <c r="W1591" i="58"/>
  <c r="W1562" i="58"/>
  <c r="W1530" i="58"/>
  <c r="W1498" i="58"/>
  <c r="W1474" i="58"/>
  <c r="W1444" i="58"/>
  <c r="W1436" i="58"/>
  <c r="W1394" i="58"/>
  <c r="W1386" i="58"/>
  <c r="W1377" i="58"/>
  <c r="W1310" i="58"/>
  <c r="W1302" i="58"/>
  <c r="W1246" i="58"/>
  <c r="W1225" i="58"/>
  <c r="W1201" i="58"/>
  <c r="W1145" i="58"/>
  <c r="W1137" i="58"/>
  <c r="W1105" i="58"/>
  <c r="W1089" i="58"/>
  <c r="W1081" i="58"/>
  <c r="W1059" i="58"/>
  <c r="W1051" i="58"/>
  <c r="W1043" i="58"/>
  <c r="W1035" i="58"/>
  <c r="W1027" i="58"/>
  <c r="W485" i="58"/>
  <c r="Y485" i="58"/>
  <c r="AN485" i="58" s="1"/>
  <c r="W284" i="58"/>
  <c r="Y284" i="58"/>
  <c r="AN284" i="58" s="1"/>
  <c r="W318" i="58"/>
  <c r="Y318" i="58"/>
  <c r="AN318" i="58" s="1"/>
  <c r="Y1017" i="58"/>
  <c r="AN1017" i="58" s="1"/>
  <c r="Y981" i="58"/>
  <c r="AN981" i="58" s="1"/>
  <c r="Y968" i="58"/>
  <c r="AN968" i="58" s="1"/>
  <c r="Y918" i="58"/>
  <c r="AN918" i="58" s="1"/>
  <c r="Y905" i="58"/>
  <c r="AN905" i="58" s="1"/>
  <c r="Y878" i="58"/>
  <c r="AN878" i="58" s="1"/>
  <c r="Y798" i="58"/>
  <c r="AN798" i="58" s="1"/>
  <c r="Y728" i="58"/>
  <c r="AN728" i="58" s="1"/>
  <c r="Y688" i="58"/>
  <c r="AN688" i="58" s="1"/>
  <c r="Y662" i="58"/>
  <c r="AN662" i="58" s="1"/>
  <c r="Y624" i="58"/>
  <c r="AN624" i="58" s="1"/>
  <c r="Y614" i="58"/>
  <c r="AN614" i="58" s="1"/>
  <c r="Y560" i="58"/>
  <c r="AN560" i="58" s="1"/>
  <c r="Y353" i="58"/>
  <c r="AN353" i="58" s="1"/>
  <c r="W742" i="58"/>
  <c r="W448" i="58"/>
  <c r="W988" i="58"/>
  <c r="Y988" i="58"/>
  <c r="AN988" i="58" s="1"/>
  <c r="W948" i="58"/>
  <c r="Y948" i="58"/>
  <c r="AN948" i="58" s="1"/>
  <c r="W869" i="58"/>
  <c r="Y869" i="58"/>
  <c r="AN869" i="58" s="1"/>
  <c r="W701" i="58"/>
  <c r="Y701" i="58"/>
  <c r="AN701" i="58" s="1"/>
  <c r="W650" i="58"/>
  <c r="Y650" i="58"/>
  <c r="AN650" i="58" s="1"/>
  <c r="W517" i="58"/>
  <c r="Y517" i="58"/>
  <c r="AN517" i="58" s="1"/>
  <c r="W482" i="58"/>
  <c r="Y482" i="58"/>
  <c r="AN482" i="58" s="1"/>
  <c r="W370" i="58"/>
  <c r="Y370" i="58"/>
  <c r="AN370" i="58" s="1"/>
  <c r="W354" i="58"/>
  <c r="Y354" i="58"/>
  <c r="AN354" i="58" s="1"/>
  <c r="W252" i="58"/>
  <c r="Y252" i="58"/>
  <c r="AN252" i="58" s="1"/>
  <c r="W156" i="58"/>
  <c r="Y156" i="58"/>
  <c r="AN156" i="58" s="1"/>
  <c r="W103" i="58"/>
  <c r="Y103" i="58"/>
  <c r="AN103" i="58" s="1"/>
  <c r="Y78" i="58"/>
  <c r="AN78" i="58" s="1"/>
  <c r="W78" i="58"/>
  <c r="W24" i="58"/>
  <c r="Y24" i="58"/>
  <c r="AN24" i="58" s="1"/>
  <c r="W876" i="58"/>
  <c r="Y876" i="58"/>
  <c r="AN876" i="58" s="1"/>
  <c r="W860" i="58"/>
  <c r="Y860" i="58"/>
  <c r="AN860" i="58" s="1"/>
  <c r="W580" i="58"/>
  <c r="Y580" i="58"/>
  <c r="AN580" i="58" s="1"/>
  <c r="W349" i="58"/>
  <c r="Y349" i="58"/>
  <c r="AN349" i="58" s="1"/>
  <c r="W316" i="58"/>
  <c r="Y316" i="58"/>
  <c r="AN316" i="58" s="1"/>
  <c r="W258" i="58"/>
  <c r="Y258" i="58"/>
  <c r="AN258" i="58" s="1"/>
  <c r="Y953" i="58"/>
  <c r="AN953" i="58" s="1"/>
  <c r="Y942" i="58"/>
  <c r="AN942" i="58" s="1"/>
  <c r="Y904" i="58"/>
  <c r="AN904" i="58" s="1"/>
  <c r="Y888" i="58"/>
  <c r="AN888" i="58" s="1"/>
  <c r="Y848" i="58"/>
  <c r="AN848" i="58" s="1"/>
  <c r="Y835" i="58"/>
  <c r="AN835" i="58" s="1"/>
  <c r="Y822" i="58"/>
  <c r="AN822" i="58" s="1"/>
  <c r="Y782" i="58"/>
  <c r="AN782" i="58" s="1"/>
  <c r="Y768" i="58"/>
  <c r="AN768" i="58" s="1"/>
  <c r="Y715" i="58"/>
  <c r="AN715" i="58" s="1"/>
  <c r="Y702" i="58"/>
  <c r="AN702" i="58" s="1"/>
  <c r="Y536" i="58"/>
  <c r="AN536" i="58" s="1"/>
  <c r="Y512" i="58"/>
  <c r="AN512" i="58" s="1"/>
  <c r="Y488" i="58"/>
  <c r="AN488" i="58" s="1"/>
  <c r="Y424" i="58"/>
  <c r="AN424" i="58" s="1"/>
  <c r="Y400" i="58"/>
  <c r="AN400" i="58" s="1"/>
  <c r="Y294" i="58"/>
  <c r="AN294" i="58" s="1"/>
  <c r="Y201" i="58"/>
  <c r="AN201" i="58" s="1"/>
  <c r="Y166" i="58"/>
  <c r="AN166" i="58" s="1"/>
  <c r="Y85" i="58"/>
  <c r="AN85" i="58" s="1"/>
  <c r="W825" i="58"/>
  <c r="W753" i="58"/>
  <c r="W557" i="58"/>
  <c r="W788" i="58"/>
  <c r="Y788" i="58"/>
  <c r="AN788" i="58" s="1"/>
  <c r="W588" i="58"/>
  <c r="Y588" i="58"/>
  <c r="AN588" i="58" s="1"/>
  <c r="W569" i="58"/>
  <c r="Y569" i="58"/>
  <c r="AN569" i="58" s="1"/>
  <c r="W541" i="58"/>
  <c r="Y541" i="58"/>
  <c r="AN541" i="58" s="1"/>
  <c r="W413" i="58"/>
  <c r="Y413" i="58"/>
  <c r="AN413" i="58" s="1"/>
  <c r="W285" i="58"/>
  <c r="Y285" i="58"/>
  <c r="AN285" i="58" s="1"/>
  <c r="W273" i="58"/>
  <c r="Y273" i="58"/>
  <c r="AN273" i="58" s="1"/>
  <c r="W172" i="58"/>
  <c r="Y172" i="58"/>
  <c r="AN172" i="58" s="1"/>
  <c r="W154" i="58"/>
  <c r="Y154" i="58"/>
  <c r="AN154" i="58" s="1"/>
  <c r="W124" i="58"/>
  <c r="Y124" i="58"/>
  <c r="AN124" i="58" s="1"/>
  <c r="W508" i="58"/>
  <c r="Y508" i="58"/>
  <c r="AN508" i="58" s="1"/>
  <c r="Y1015" i="58"/>
  <c r="AN1015" i="58" s="1"/>
  <c r="Y976" i="58"/>
  <c r="AN976" i="58" s="1"/>
  <c r="Y952" i="58"/>
  <c r="AN952" i="58" s="1"/>
  <c r="Y902" i="58"/>
  <c r="AN902" i="58" s="1"/>
  <c r="Y862" i="58"/>
  <c r="AN862" i="58" s="1"/>
  <c r="Y833" i="58"/>
  <c r="AN833" i="58" s="1"/>
  <c r="Y821" i="58"/>
  <c r="AN821" i="58" s="1"/>
  <c r="Y808" i="58"/>
  <c r="AN808" i="58" s="1"/>
  <c r="Y792" i="58"/>
  <c r="AN792" i="58" s="1"/>
  <c r="Y781" i="58"/>
  <c r="AN781" i="58" s="1"/>
  <c r="Y752" i="58"/>
  <c r="AN752" i="58" s="1"/>
  <c r="Y739" i="58"/>
  <c r="AN739" i="58" s="1"/>
  <c r="Y686" i="58"/>
  <c r="AN686" i="58" s="1"/>
  <c r="Y672" i="58"/>
  <c r="AN672" i="58" s="1"/>
  <c r="Y597" i="58"/>
  <c r="AN597" i="58" s="1"/>
  <c r="Y584" i="58"/>
  <c r="AN584" i="58" s="1"/>
  <c r="Y499" i="58"/>
  <c r="AN499" i="58" s="1"/>
  <c r="Y472" i="58"/>
  <c r="AN472" i="58" s="1"/>
  <c r="Y339" i="58"/>
  <c r="AN339" i="58" s="1"/>
  <c r="Y267" i="58"/>
  <c r="AN267" i="58" s="1"/>
  <c r="Y946" i="58"/>
  <c r="AN946" i="58" s="1"/>
  <c r="W946" i="58"/>
  <c r="W692" i="58"/>
  <c r="Y692" i="58"/>
  <c r="AN692" i="58" s="1"/>
  <c r="W428" i="58"/>
  <c r="Y428" i="58"/>
  <c r="AN428" i="58" s="1"/>
  <c r="W244" i="58"/>
  <c r="Y244" i="58"/>
  <c r="AN244" i="58" s="1"/>
  <c r="W330" i="58"/>
  <c r="Y330" i="58"/>
  <c r="AN330" i="58" s="1"/>
  <c r="W314" i="58"/>
  <c r="Y314" i="58"/>
  <c r="AN314" i="58" s="1"/>
  <c r="Y725" i="58"/>
  <c r="AN725" i="58" s="1"/>
  <c r="Y685" i="58"/>
  <c r="AN685" i="58" s="1"/>
  <c r="Y238" i="58"/>
  <c r="AN238" i="58" s="1"/>
  <c r="W586" i="58"/>
  <c r="Y586" i="58"/>
  <c r="AN586" i="58" s="1"/>
  <c r="W340" i="58"/>
  <c r="Y340" i="58"/>
  <c r="AN340" i="58" s="1"/>
  <c r="W148" i="58"/>
  <c r="Y148" i="58"/>
  <c r="AN148" i="58" s="1"/>
  <c r="W773" i="58"/>
  <c r="Y773" i="58"/>
  <c r="AN773" i="58" s="1"/>
  <c r="W612" i="58"/>
  <c r="Y612" i="58"/>
  <c r="AN612" i="58" s="1"/>
  <c r="W433" i="58"/>
  <c r="Y433" i="58"/>
  <c r="AN433" i="58" s="1"/>
  <c r="W377" i="58"/>
  <c r="Y377" i="58"/>
  <c r="AN377" i="58" s="1"/>
  <c r="W19" i="58"/>
  <c r="Y19" i="58"/>
  <c r="AN19" i="58" s="1"/>
  <c r="W977" i="58"/>
  <c r="Y977" i="58"/>
  <c r="AN977" i="58" s="1"/>
  <c r="W945" i="58"/>
  <c r="Y945" i="58"/>
  <c r="AN945" i="58" s="1"/>
  <c r="W921" i="58"/>
  <c r="Y921" i="58"/>
  <c r="AN921" i="58" s="1"/>
  <c r="W913" i="58"/>
  <c r="Y913" i="58"/>
  <c r="AN913" i="58" s="1"/>
  <c r="W889" i="58"/>
  <c r="Y889" i="58"/>
  <c r="AN889" i="58" s="1"/>
  <c r="W857" i="58"/>
  <c r="Y857" i="58"/>
  <c r="AN857" i="58" s="1"/>
  <c r="W793" i="58"/>
  <c r="Y793" i="58"/>
  <c r="AN793" i="58" s="1"/>
  <c r="W785" i="58"/>
  <c r="Y785" i="58"/>
  <c r="AN785" i="58" s="1"/>
  <c r="W729" i="58"/>
  <c r="Y729" i="58"/>
  <c r="AN729" i="58" s="1"/>
  <c r="W689" i="58"/>
  <c r="Y689" i="58"/>
  <c r="AN689" i="58" s="1"/>
  <c r="W665" i="58"/>
  <c r="Y665" i="58"/>
  <c r="AN665" i="58" s="1"/>
  <c r="W657" i="58"/>
  <c r="Y657" i="58"/>
  <c r="AN657" i="58" s="1"/>
  <c r="W633" i="58"/>
  <c r="Y633" i="58"/>
  <c r="AN633" i="58" s="1"/>
  <c r="W601" i="58"/>
  <c r="Y601" i="58"/>
  <c r="AN601" i="58" s="1"/>
  <c r="W473" i="58"/>
  <c r="Y473" i="58"/>
  <c r="AN473" i="58" s="1"/>
  <c r="W441" i="58"/>
  <c r="Y441" i="58"/>
  <c r="AN441" i="58" s="1"/>
  <c r="W305" i="58"/>
  <c r="Y305" i="58"/>
  <c r="AN305" i="58" s="1"/>
  <c r="W113" i="58"/>
  <c r="Y113" i="58"/>
  <c r="AN113" i="58" s="1"/>
  <c r="W765" i="58"/>
  <c r="W924" i="58"/>
  <c r="Y924" i="58"/>
  <c r="AN924" i="58" s="1"/>
  <c r="W613" i="58"/>
  <c r="Y613" i="58"/>
  <c r="AN613" i="58" s="1"/>
  <c r="W281" i="58"/>
  <c r="Y281" i="58"/>
  <c r="AN281" i="58" s="1"/>
  <c r="W212" i="58"/>
  <c r="Y212" i="58"/>
  <c r="AN212" i="58" s="1"/>
  <c r="W165" i="58"/>
  <c r="Y165" i="58"/>
  <c r="AN165" i="58" s="1"/>
  <c r="W18" i="58"/>
  <c r="Y18" i="58"/>
  <c r="AN18" i="58" s="1"/>
  <c r="Y264" i="58"/>
  <c r="AN264" i="58" s="1"/>
  <c r="W264" i="58"/>
  <c r="Y949" i="58"/>
  <c r="AN949" i="58" s="1"/>
  <c r="Y749" i="58"/>
  <c r="AN749" i="58" s="1"/>
  <c r="Y334" i="58"/>
  <c r="AN334" i="58" s="1"/>
  <c r="W732" i="58"/>
  <c r="Y732" i="58"/>
  <c r="AN732" i="58" s="1"/>
  <c r="W628" i="58"/>
  <c r="Y628" i="58"/>
  <c r="AN628" i="58" s="1"/>
  <c r="W554" i="58"/>
  <c r="Y554" i="58"/>
  <c r="AN554" i="58" s="1"/>
  <c r="W468" i="58"/>
  <c r="Y468" i="58"/>
  <c r="AN468" i="58" s="1"/>
  <c r="W380" i="58"/>
  <c r="Y380" i="58"/>
  <c r="AN380" i="58" s="1"/>
  <c r="W308" i="58"/>
  <c r="Y308" i="58"/>
  <c r="AN308" i="58" s="1"/>
  <c r="W210" i="58"/>
  <c r="Y210" i="58"/>
  <c r="AN210" i="58" s="1"/>
  <c r="Y850" i="58"/>
  <c r="AN850" i="58" s="1"/>
  <c r="W850" i="58"/>
  <c r="W708" i="58"/>
  <c r="Y708" i="58"/>
  <c r="AN708" i="58" s="1"/>
  <c r="W690" i="58"/>
  <c r="Y690" i="58"/>
  <c r="AN690" i="58" s="1"/>
  <c r="W196" i="58"/>
  <c r="Y196" i="58"/>
  <c r="AN196" i="58" s="1"/>
  <c r="W164" i="58"/>
  <c r="Y164" i="58"/>
  <c r="AN164" i="58" s="1"/>
  <c r="Y874" i="58"/>
  <c r="AN874" i="58" s="1"/>
  <c r="W874" i="58"/>
  <c r="Y818" i="58"/>
  <c r="AN818" i="58" s="1"/>
  <c r="W818" i="58"/>
  <c r="Y754" i="58"/>
  <c r="AN754" i="58" s="1"/>
  <c r="W573" i="58"/>
  <c r="Y573" i="58"/>
  <c r="AN573" i="58" s="1"/>
  <c r="W401" i="58"/>
  <c r="Y401" i="58"/>
  <c r="AN401" i="58" s="1"/>
  <c r="W357" i="58"/>
  <c r="Y357" i="58"/>
  <c r="AN357" i="58" s="1"/>
  <c r="W332" i="58"/>
  <c r="Y332" i="58"/>
  <c r="AN332" i="58" s="1"/>
  <c r="W229" i="58"/>
  <c r="Y229" i="58"/>
  <c r="AN229" i="58" s="1"/>
  <c r="W209" i="58"/>
  <c r="Y209" i="58"/>
  <c r="AN209" i="58" s="1"/>
  <c r="W84" i="58"/>
  <c r="Y84" i="58"/>
  <c r="AN84" i="58" s="1"/>
  <c r="W817" i="58"/>
  <c r="Y817" i="58"/>
  <c r="AN817" i="58" s="1"/>
  <c r="W626" i="58"/>
  <c r="Y626" i="58"/>
  <c r="AN626" i="58" s="1"/>
  <c r="W498" i="58"/>
  <c r="Y498" i="58"/>
  <c r="AN498" i="58" s="1"/>
  <c r="W396" i="58"/>
  <c r="Y396" i="58"/>
  <c r="AN396" i="58" s="1"/>
  <c r="Y254" i="58"/>
  <c r="AN254" i="58" s="1"/>
  <c r="W254" i="58"/>
  <c r="W724" i="58"/>
  <c r="Y724" i="58"/>
  <c r="AN724" i="58" s="1"/>
  <c r="W530" i="58"/>
  <c r="Y530" i="58"/>
  <c r="AN530" i="58" s="1"/>
  <c r="Y222" i="58"/>
  <c r="AN222" i="58" s="1"/>
  <c r="W222" i="58"/>
  <c r="W194" i="58"/>
  <c r="Y194" i="58"/>
  <c r="AN194" i="58" s="1"/>
  <c r="W140" i="58"/>
  <c r="Y140" i="58"/>
  <c r="AN140" i="58" s="1"/>
  <c r="W925" i="58"/>
  <c r="Y925" i="58"/>
  <c r="AN925" i="58" s="1"/>
  <c r="W837" i="58"/>
  <c r="Y837" i="58"/>
  <c r="AN837" i="58" s="1"/>
  <c r="W805" i="58"/>
  <c r="Y805" i="58"/>
  <c r="AN805" i="58" s="1"/>
  <c r="W741" i="58"/>
  <c r="Y741" i="58"/>
  <c r="AN741" i="58" s="1"/>
  <c r="W709" i="58"/>
  <c r="Y709" i="58"/>
  <c r="AN709" i="58" s="1"/>
  <c r="W677" i="58"/>
  <c r="Y677" i="58"/>
  <c r="AN677" i="58" s="1"/>
  <c r="W605" i="58"/>
  <c r="Y605" i="58"/>
  <c r="AN605" i="58" s="1"/>
  <c r="W581" i="58"/>
  <c r="Y581" i="58"/>
  <c r="AN581" i="58" s="1"/>
  <c r="W453" i="58"/>
  <c r="Y453" i="58"/>
  <c r="AN453" i="58" s="1"/>
  <c r="Y967" i="58"/>
  <c r="AN967" i="58" s="1"/>
  <c r="Y935" i="58"/>
  <c r="AN935" i="58" s="1"/>
  <c r="Y903" i="58"/>
  <c r="AN903" i="58" s="1"/>
  <c r="Y839" i="58"/>
  <c r="AN839" i="58" s="1"/>
  <c r="Y807" i="58"/>
  <c r="AN807" i="58" s="1"/>
  <c r="Y775" i="58"/>
  <c r="AN775" i="58" s="1"/>
  <c r="Y733" i="58"/>
  <c r="AN733" i="58" s="1"/>
  <c r="Y711" i="58"/>
  <c r="AN711" i="58" s="1"/>
  <c r="Y679" i="58"/>
  <c r="AN679" i="58" s="1"/>
  <c r="Y625" i="58"/>
  <c r="AN625" i="58" s="1"/>
  <c r="Y593" i="58"/>
  <c r="AN593" i="58" s="1"/>
  <c r="Y561" i="58"/>
  <c r="AN561" i="58" s="1"/>
  <c r="Y529" i="58"/>
  <c r="AN529" i="58" s="1"/>
  <c r="Y509" i="58"/>
  <c r="AN509" i="58" s="1"/>
  <c r="Y497" i="58"/>
  <c r="AN497" i="58" s="1"/>
  <c r="Y465" i="58"/>
  <c r="AN465" i="58" s="1"/>
  <c r="Y369" i="58"/>
  <c r="AN369" i="58" s="1"/>
  <c r="Y337" i="58"/>
  <c r="AN337" i="58" s="1"/>
  <c r="Y241" i="58"/>
  <c r="AN241" i="58" s="1"/>
  <c r="Y221" i="58"/>
  <c r="AN221" i="58" s="1"/>
  <c r="Y177" i="58"/>
  <c r="AN177" i="58" s="1"/>
  <c r="Y145" i="58"/>
  <c r="AN145" i="58" s="1"/>
  <c r="Y102" i="58"/>
  <c r="AN102" i="58" s="1"/>
  <c r="Y49" i="58"/>
  <c r="AN49" i="58" s="1"/>
  <c r="W956" i="58"/>
  <c r="Y956" i="58"/>
  <c r="AN956" i="58" s="1"/>
  <c r="Y914" i="58"/>
  <c r="AN914" i="58" s="1"/>
  <c r="W914" i="58"/>
  <c r="W852" i="58"/>
  <c r="Y852" i="58"/>
  <c r="AN852" i="58" s="1"/>
  <c r="Y778" i="58"/>
  <c r="AN778" i="58" s="1"/>
  <c r="W546" i="58"/>
  <c r="Y546" i="58"/>
  <c r="AN546" i="58" s="1"/>
  <c r="W426" i="58"/>
  <c r="Y426" i="58"/>
  <c r="AN426" i="58" s="1"/>
  <c r="W306" i="58"/>
  <c r="Y306" i="58"/>
  <c r="AN306" i="58" s="1"/>
  <c r="W68" i="58"/>
  <c r="Y68" i="58"/>
  <c r="AN68" i="58" s="1"/>
  <c r="Y43" i="58"/>
  <c r="AN43" i="58" s="1"/>
  <c r="W698" i="58"/>
  <c r="Y698" i="58"/>
  <c r="AN698" i="58" s="1"/>
  <c r="W540" i="58"/>
  <c r="Y540" i="58"/>
  <c r="AN540" i="58" s="1"/>
  <c r="W458" i="58"/>
  <c r="Y458" i="58"/>
  <c r="AN458" i="58" s="1"/>
  <c r="W404" i="58"/>
  <c r="Y404" i="58"/>
  <c r="AN404" i="58" s="1"/>
  <c r="W388" i="58"/>
  <c r="Y388" i="58"/>
  <c r="AN388" i="58" s="1"/>
  <c r="W59" i="58"/>
  <c r="Y59" i="58"/>
  <c r="AN59" i="58" s="1"/>
  <c r="W764" i="58"/>
  <c r="Y764" i="58"/>
  <c r="AN764" i="58" s="1"/>
  <c r="W618" i="58"/>
  <c r="Y618" i="58"/>
  <c r="AN618" i="58" s="1"/>
  <c r="W364" i="58"/>
  <c r="Y364" i="58"/>
  <c r="AN364" i="58" s="1"/>
  <c r="W218" i="58"/>
  <c r="Y218" i="58"/>
  <c r="AN218" i="58" s="1"/>
  <c r="Y67" i="58"/>
  <c r="AN67" i="58" s="1"/>
  <c r="Y986" i="58"/>
  <c r="AN986" i="58" s="1"/>
  <c r="W986" i="58"/>
  <c r="W780" i="58"/>
  <c r="Y780" i="58"/>
  <c r="AN780" i="58" s="1"/>
  <c r="W676" i="58"/>
  <c r="Y676" i="58"/>
  <c r="AN676" i="58" s="1"/>
  <c r="W658" i="58"/>
  <c r="Y658" i="58"/>
  <c r="AN658" i="58" s="1"/>
  <c r="W234" i="58"/>
  <c r="Y234" i="58"/>
  <c r="AN234" i="58" s="1"/>
  <c r="Y75" i="58"/>
  <c r="AN75" i="58" s="1"/>
  <c r="Y697" i="58"/>
  <c r="AN697" i="58" s="1"/>
  <c r="W980" i="58"/>
  <c r="Y980" i="58"/>
  <c r="AN980" i="58" s="1"/>
  <c r="Y938" i="58"/>
  <c r="AN938" i="58" s="1"/>
  <c r="W756" i="58"/>
  <c r="Y756" i="58"/>
  <c r="AN756" i="58" s="1"/>
  <c r="W674" i="58"/>
  <c r="Y674" i="58"/>
  <c r="AN674" i="58" s="1"/>
  <c r="W556" i="58"/>
  <c r="Y556" i="58"/>
  <c r="AN556" i="58" s="1"/>
  <c r="W402" i="58"/>
  <c r="Y402" i="58"/>
  <c r="AN402" i="58" s="1"/>
  <c r="W381" i="58"/>
  <c r="W60" i="58"/>
  <c r="Y60" i="58"/>
  <c r="AN60" i="58" s="1"/>
  <c r="W452" i="58"/>
  <c r="Y452" i="58"/>
  <c r="AN452" i="58" s="1"/>
  <c r="W250" i="58"/>
  <c r="Y250" i="58"/>
  <c r="AN250" i="58" s="1"/>
  <c r="W514" i="58"/>
  <c r="Y514" i="58"/>
  <c r="AN514" i="58" s="1"/>
  <c r="W444" i="58"/>
  <c r="Y444" i="58"/>
  <c r="AN444" i="58" s="1"/>
  <c r="W372" i="58"/>
  <c r="Y372" i="58"/>
  <c r="AN372" i="58" s="1"/>
  <c r="W268" i="58"/>
  <c r="Y268" i="58"/>
  <c r="AN268" i="58" s="1"/>
  <c r="W170" i="58"/>
  <c r="Y170" i="58"/>
  <c r="AN170" i="58" s="1"/>
  <c r="Y83" i="58"/>
  <c r="AN83" i="58" s="1"/>
  <c r="Y27" i="58"/>
  <c r="AN27" i="58" s="1"/>
  <c r="W972" i="58"/>
  <c r="Y972" i="58"/>
  <c r="AN972" i="58" s="1"/>
  <c r="Y922" i="58"/>
  <c r="AN922" i="58" s="1"/>
  <c r="W922" i="58"/>
  <c r="W722" i="58"/>
  <c r="Y722" i="58"/>
  <c r="AN722" i="58" s="1"/>
  <c r="W666" i="58"/>
  <c r="Y666" i="58"/>
  <c r="AN666" i="58" s="1"/>
  <c r="W596" i="58"/>
  <c r="Y596" i="58"/>
  <c r="AN596" i="58" s="1"/>
  <c r="W562" i="58"/>
  <c r="Y562" i="58"/>
  <c r="AN562" i="58" s="1"/>
  <c r="W106" i="58"/>
  <c r="Y106" i="58"/>
  <c r="AN106" i="58" s="1"/>
  <c r="Y970" i="58"/>
  <c r="AN970" i="58" s="1"/>
  <c r="W884" i="58"/>
  <c r="Y884" i="58"/>
  <c r="AN884" i="58" s="1"/>
  <c r="W714" i="58"/>
  <c r="Y714" i="58"/>
  <c r="AN714" i="58" s="1"/>
  <c r="W642" i="58"/>
  <c r="Y642" i="58"/>
  <c r="AN642" i="58" s="1"/>
  <c r="W604" i="58"/>
  <c r="Y604" i="58"/>
  <c r="AN604" i="58" s="1"/>
  <c r="W460" i="58"/>
  <c r="Y460" i="58"/>
  <c r="AN460" i="58" s="1"/>
  <c r="W412" i="58"/>
  <c r="Y412" i="58"/>
  <c r="AN412" i="58" s="1"/>
  <c r="W242" i="58"/>
  <c r="Y242" i="58"/>
  <c r="AN242" i="58" s="1"/>
  <c r="Y898" i="58"/>
  <c r="AN898" i="58" s="1"/>
  <c r="W660" i="58"/>
  <c r="Y660" i="58"/>
  <c r="AN660" i="58" s="1"/>
  <c r="W594" i="58"/>
  <c r="Y594" i="58"/>
  <c r="AN594" i="58" s="1"/>
  <c r="W346" i="58"/>
  <c r="Y346" i="58"/>
  <c r="AN346" i="58" s="1"/>
  <c r="W82" i="58"/>
  <c r="Y82" i="58"/>
  <c r="AN82" i="58" s="1"/>
  <c r="W28" i="58"/>
  <c r="Y28" i="58"/>
  <c r="AN28" i="58" s="1"/>
  <c r="W12" i="58"/>
  <c r="Y12" i="58"/>
  <c r="AN12" i="58" s="1"/>
  <c r="W669" i="58"/>
  <c r="W645" i="58"/>
  <c r="W637" i="58"/>
  <c r="W549" i="58"/>
  <c r="W477" i="58"/>
  <c r="W445" i="58"/>
  <c r="W421" i="58"/>
  <c r="W325" i="58"/>
  <c r="W317" i="58"/>
  <c r="W844" i="58"/>
  <c r="W700" i="58"/>
  <c r="W610" i="58"/>
  <c r="W522" i="58"/>
  <c r="W492" i="58"/>
  <c r="W466" i="58"/>
  <c r="W450" i="58"/>
  <c r="W436" i="58"/>
  <c r="W394" i="58"/>
  <c r="W636" i="58"/>
  <c r="W324" i="58"/>
  <c r="W940" i="58"/>
  <c r="W916" i="58"/>
  <c r="W892" i="58"/>
  <c r="W820" i="58"/>
  <c r="W668" i="58"/>
  <c r="W652" i="58"/>
  <c r="W620" i="58"/>
  <c r="W578" i="58"/>
  <c r="W748" i="58"/>
  <c r="W386" i="58"/>
  <c r="W796" i="58"/>
  <c r="W532" i="58"/>
  <c r="W490" i="58"/>
  <c r="W418" i="58"/>
  <c r="W274" i="58"/>
  <c r="W634" i="58"/>
  <c r="W442" i="58"/>
  <c r="W338" i="58"/>
  <c r="W1085" i="58"/>
  <c r="Y1085" i="58"/>
  <c r="AN1085" i="58" s="1"/>
  <c r="W1031" i="58"/>
  <c r="Y1031" i="58"/>
  <c r="AN1031" i="58" s="1"/>
  <c r="Y1515" i="58"/>
  <c r="AN1515" i="58" s="1"/>
  <c r="W1515" i="58"/>
  <c r="Y1284" i="58"/>
  <c r="AN1284" i="58" s="1"/>
  <c r="W1284" i="58"/>
  <c r="W1257" i="58"/>
  <c r="Y1257" i="58"/>
  <c r="AN1257" i="58" s="1"/>
  <c r="W1675" i="58"/>
  <c r="Y1675" i="58"/>
  <c r="AN1675" i="58" s="1"/>
  <c r="W1667" i="58"/>
  <c r="Y1667" i="58"/>
  <c r="AN1667" i="58" s="1"/>
  <c r="W1645" i="58"/>
  <c r="Y1645" i="58"/>
  <c r="AN1645" i="58" s="1"/>
  <c r="W1629" i="58"/>
  <c r="Y1629" i="58"/>
  <c r="AN1629" i="58" s="1"/>
  <c r="W1621" i="58"/>
  <c r="Y1621" i="58"/>
  <c r="AN1621" i="58" s="1"/>
  <c r="W1613" i="58"/>
  <c r="Y1613" i="58"/>
  <c r="AN1613" i="58" s="1"/>
  <c r="W1611" i="58"/>
  <c r="Y1611" i="58"/>
  <c r="AN1611" i="58" s="1"/>
  <c r="W1603" i="58"/>
  <c r="Y1603" i="58"/>
  <c r="AN1603" i="58" s="1"/>
  <c r="W1595" i="58"/>
  <c r="Y1595" i="58"/>
  <c r="AN1595" i="58" s="1"/>
  <c r="W1587" i="58"/>
  <c r="Y1587" i="58"/>
  <c r="AN1587" i="58" s="1"/>
  <c r="W1580" i="58"/>
  <c r="Y1580" i="58"/>
  <c r="AN1580" i="58" s="1"/>
  <c r="W1572" i="58"/>
  <c r="Y1572" i="58"/>
  <c r="AN1572" i="58" s="1"/>
  <c r="W1558" i="58"/>
  <c r="Y1558" i="58"/>
  <c r="AN1558" i="58" s="1"/>
  <c r="W1550" i="58"/>
  <c r="Y1550" i="58"/>
  <c r="AN1550" i="58" s="1"/>
  <c r="W1542" i="58"/>
  <c r="Y1542" i="58"/>
  <c r="AN1542" i="58" s="1"/>
  <c r="W1534" i="58"/>
  <c r="Y1534" i="58"/>
  <c r="AN1534" i="58" s="1"/>
  <c r="W1526" i="58"/>
  <c r="Y1526" i="58"/>
  <c r="AN1526" i="58" s="1"/>
  <c r="W1518" i="58"/>
  <c r="Y1518" i="58"/>
  <c r="AN1518" i="58" s="1"/>
  <c r="W1510" i="58"/>
  <c r="Y1510" i="58"/>
  <c r="AN1510" i="58" s="1"/>
  <c r="W1502" i="58"/>
  <c r="Y1502" i="58"/>
  <c r="AN1502" i="58" s="1"/>
  <c r="W1487" i="58"/>
  <c r="Y1487" i="58"/>
  <c r="AN1487" i="58" s="1"/>
  <c r="W1478" i="58"/>
  <c r="Y1478" i="58"/>
  <c r="AN1478" i="58" s="1"/>
  <c r="W1464" i="58"/>
  <c r="Y1464" i="58"/>
  <c r="AN1464" i="58" s="1"/>
  <c r="W1456" i="58"/>
  <c r="Y1456" i="58"/>
  <c r="AN1456" i="58" s="1"/>
  <c r="W1448" i="58"/>
  <c r="Y1448" i="58"/>
  <c r="AN1448" i="58" s="1"/>
  <c r="W1440" i="58"/>
  <c r="Y1440" i="58"/>
  <c r="AN1440" i="58" s="1"/>
  <c r="W1406" i="58"/>
  <c r="Y1406" i="58"/>
  <c r="AN1406" i="58" s="1"/>
  <c r="W1398" i="58"/>
  <c r="Y1398" i="58"/>
  <c r="AN1398" i="58" s="1"/>
  <c r="W1390" i="58"/>
  <c r="Y1390" i="58"/>
  <c r="AN1390" i="58" s="1"/>
  <c r="W1382" i="58"/>
  <c r="Y1382" i="58"/>
  <c r="AN1382" i="58" s="1"/>
  <c r="W1373" i="58"/>
  <c r="Y1373" i="58"/>
  <c r="AN1373" i="58" s="1"/>
  <c r="W1365" i="58"/>
  <c r="Y1365" i="58"/>
  <c r="AN1365" i="58" s="1"/>
  <c r="W1357" i="58"/>
  <c r="Y1357" i="58"/>
  <c r="AN1357" i="58" s="1"/>
  <c r="W1349" i="58"/>
  <c r="Y1349" i="58"/>
  <c r="AN1349" i="58" s="1"/>
  <c r="W1341" i="58"/>
  <c r="Y1341" i="58"/>
  <c r="AN1341" i="58" s="1"/>
  <c r="W1333" i="58"/>
  <c r="Y1333" i="58"/>
  <c r="AN1333" i="58" s="1"/>
  <c r="W1314" i="58"/>
  <c r="Y1314" i="58"/>
  <c r="AN1314" i="58" s="1"/>
  <c r="W1306" i="58"/>
  <c r="Y1306" i="58"/>
  <c r="AN1306" i="58" s="1"/>
  <c r="W1298" i="58"/>
  <c r="Y1298" i="58"/>
  <c r="AN1298" i="58" s="1"/>
  <c r="W1290" i="58"/>
  <c r="Y1290" i="58"/>
  <c r="AN1290" i="58" s="1"/>
  <c r="W1282" i="58"/>
  <c r="Y1282" i="58"/>
  <c r="AN1282" i="58" s="1"/>
  <c r="W1274" i="58"/>
  <c r="Y1274" i="58"/>
  <c r="AN1274" i="58" s="1"/>
  <c r="W1266" i="58"/>
  <c r="Y1266" i="58"/>
  <c r="AN1266" i="58" s="1"/>
  <c r="W1258" i="58"/>
  <c r="Y1258" i="58"/>
  <c r="AN1258" i="58" s="1"/>
  <c r="W1250" i="58"/>
  <c r="Y1250" i="58"/>
  <c r="AN1250" i="58" s="1"/>
  <c r="W1242" i="58"/>
  <c r="Y1242" i="58"/>
  <c r="AN1242" i="58" s="1"/>
  <c r="W1221" i="58"/>
  <c r="Y1221" i="58"/>
  <c r="AN1221" i="58" s="1"/>
  <c r="W1213" i="58"/>
  <c r="Y1213" i="58"/>
  <c r="AN1213" i="58" s="1"/>
  <c r="W1205" i="58"/>
  <c r="Y1205" i="58"/>
  <c r="AN1205" i="58" s="1"/>
  <c r="W1197" i="58"/>
  <c r="Y1197" i="58"/>
  <c r="AN1197" i="58" s="1"/>
  <c r="W1189" i="58"/>
  <c r="Y1189" i="58"/>
  <c r="AN1189" i="58" s="1"/>
  <c r="W1157" i="58"/>
  <c r="Y1157" i="58"/>
  <c r="AN1157" i="58" s="1"/>
  <c r="W1149" i="58"/>
  <c r="Y1149" i="58"/>
  <c r="AN1149" i="58" s="1"/>
  <c r="W1141" i="58"/>
  <c r="Y1141" i="58"/>
  <c r="AN1141" i="58" s="1"/>
  <c r="W1133" i="58"/>
  <c r="Y1133" i="58"/>
  <c r="AN1133" i="58" s="1"/>
  <c r="W1125" i="58"/>
  <c r="Y1125" i="58"/>
  <c r="AN1125" i="58" s="1"/>
  <c r="W1117" i="58"/>
  <c r="Y1117" i="58"/>
  <c r="AN1117" i="58" s="1"/>
  <c r="W1109" i="58"/>
  <c r="Y1109" i="58"/>
  <c r="AN1109" i="58" s="1"/>
  <c r="W1101" i="58"/>
  <c r="Y1101" i="58"/>
  <c r="AN1101" i="58" s="1"/>
  <c r="W1093" i="58"/>
  <c r="Y1093" i="58"/>
  <c r="AN1093" i="58" s="1"/>
  <c r="W1071" i="58"/>
  <c r="Y1071" i="58"/>
  <c r="AN1071" i="58" s="1"/>
  <c r="W1063" i="58"/>
  <c r="Y1063" i="58"/>
  <c r="AN1063" i="58" s="1"/>
  <c r="W1055" i="58"/>
  <c r="Y1055" i="58"/>
  <c r="AN1055" i="58" s="1"/>
  <c r="W1047" i="58"/>
  <c r="Y1047" i="58"/>
  <c r="AN1047" i="58" s="1"/>
  <c r="W1039" i="58"/>
  <c r="Y1039" i="58"/>
  <c r="AN1039" i="58" s="1"/>
  <c r="W1023" i="58"/>
  <c r="Y1023" i="58"/>
  <c r="AN1023" i="58" s="1"/>
  <c r="Y1637" i="58"/>
  <c r="AN1637" i="58" s="1"/>
  <c r="Y1495" i="58"/>
  <c r="AN1495" i="58" s="1"/>
  <c r="W1520" i="58"/>
  <c r="Y1520" i="58"/>
  <c r="AN1520" i="58" s="1"/>
  <c r="W1243" i="58"/>
  <c r="Y1243" i="58"/>
  <c r="AN1243" i="58" s="1"/>
  <c r="Y1659" i="58"/>
  <c r="AN1659" i="58" s="1"/>
  <c r="W1605" i="58"/>
  <c r="Y1605" i="58"/>
  <c r="AN1605" i="58" s="1"/>
  <c r="W1649" i="58"/>
  <c r="Y1649" i="58"/>
  <c r="AN1649" i="58" s="1"/>
  <c r="W1630" i="58"/>
  <c r="Y1630" i="58"/>
  <c r="AN1630" i="58" s="1"/>
  <c r="Y1061" i="58"/>
  <c r="AN1061" i="58" s="1"/>
  <c r="W1061" i="58"/>
  <c r="W1553" i="58"/>
  <c r="Y1553" i="58"/>
  <c r="AN1553" i="58" s="1"/>
  <c r="W1191" i="58"/>
  <c r="Y1191" i="58"/>
  <c r="AN1191" i="58" s="1"/>
  <c r="W1450" i="58"/>
  <c r="W1276" i="58"/>
  <c r="W1193" i="58"/>
  <c r="W1599" i="58"/>
  <c r="Y1599" i="58"/>
  <c r="AN1599" i="58" s="1"/>
  <c r="Y1585" i="58"/>
  <c r="AN1585" i="58" s="1"/>
  <c r="W1585" i="58"/>
  <c r="Y1100" i="58"/>
  <c r="AN1100" i="58" s="1"/>
  <c r="W1100" i="58"/>
  <c r="W1658" i="58"/>
  <c r="Y1658" i="58"/>
  <c r="AN1658" i="58" s="1"/>
  <c r="Y1610" i="58"/>
  <c r="AN1610" i="58" s="1"/>
  <c r="Y1571" i="58"/>
  <c r="AN1571" i="58" s="1"/>
  <c r="Y1557" i="58"/>
  <c r="AN1557" i="58" s="1"/>
  <c r="Y1525" i="58"/>
  <c r="AN1525" i="58" s="1"/>
  <c r="Y1463" i="58"/>
  <c r="AN1463" i="58" s="1"/>
  <c r="Y1356" i="58"/>
  <c r="AN1356" i="58" s="1"/>
  <c r="Y1289" i="58"/>
  <c r="AN1289" i="58" s="1"/>
  <c r="Y1273" i="58"/>
  <c r="AN1273" i="58" s="1"/>
  <c r="W1148" i="58"/>
  <c r="Y1148" i="58"/>
  <c r="AN1148" i="58" s="1"/>
  <c r="Y1132" i="58"/>
  <c r="AN1132" i="58" s="1"/>
  <c r="Y1124" i="58"/>
  <c r="AN1124" i="58" s="1"/>
  <c r="Y1295" i="58"/>
  <c r="AN1295" i="58" s="1"/>
  <c r="W1295" i="58"/>
  <c r="Y1226" i="58"/>
  <c r="AN1226" i="58" s="1"/>
  <c r="W1226" i="58"/>
  <c r="W1303" i="58"/>
  <c r="W1253" i="58"/>
  <c r="Y1253" i="58"/>
  <c r="AN1253" i="58" s="1"/>
  <c r="W1496" i="58"/>
  <c r="Y1496" i="58"/>
  <c r="AN1496" i="58" s="1"/>
  <c r="Y1370" i="58"/>
  <c r="AN1370" i="58" s="1"/>
  <c r="W1370" i="58"/>
  <c r="W1301" i="58"/>
  <c r="Y1301" i="58"/>
  <c r="AN1301" i="58" s="1"/>
  <c r="W1680" i="58"/>
  <c r="W1068" i="58"/>
  <c r="Y1068" i="58"/>
  <c r="AN1068" i="58" s="1"/>
  <c r="Y1677" i="58"/>
  <c r="AN1677" i="58" s="1"/>
  <c r="W1571" i="58"/>
  <c r="Y1311" i="58"/>
  <c r="AN1311" i="58" s="1"/>
  <c r="W1311" i="58"/>
  <c r="W1513" i="58"/>
  <c r="Y1513" i="58"/>
  <c r="AN1513" i="58" s="1"/>
  <c r="Y1674" i="58"/>
  <c r="AN1674" i="58" s="1"/>
  <c r="Y1666" i="58"/>
  <c r="AN1666" i="58" s="1"/>
  <c r="Y1644" i="58"/>
  <c r="AN1644" i="58" s="1"/>
  <c r="Y1594" i="58"/>
  <c r="AN1594" i="58" s="1"/>
  <c r="Y1582" i="58"/>
  <c r="AN1582" i="58" s="1"/>
  <c r="Y1517" i="58"/>
  <c r="AN1517" i="58" s="1"/>
  <c r="Y1477" i="58"/>
  <c r="AN1477" i="58" s="1"/>
  <c r="Y1466" i="58"/>
  <c r="AN1466" i="58" s="1"/>
  <c r="Y1405" i="58"/>
  <c r="AN1405" i="58" s="1"/>
  <c r="Y1359" i="58"/>
  <c r="AN1359" i="58" s="1"/>
  <c r="Y1265" i="58"/>
  <c r="AN1265" i="58" s="1"/>
  <c r="Y1183" i="58"/>
  <c r="AN1183" i="58" s="1"/>
  <c r="Y1103" i="58"/>
  <c r="AN1103" i="58" s="1"/>
  <c r="Y1092" i="58"/>
  <c r="AN1092" i="58" s="1"/>
  <c r="Y1062" i="58"/>
  <c r="AN1062" i="58" s="1"/>
  <c r="Y1041" i="58"/>
  <c r="AN1041" i="58" s="1"/>
  <c r="Y1030" i="58"/>
  <c r="AN1030" i="58" s="1"/>
  <c r="W1463" i="58"/>
  <c r="W1356" i="58"/>
  <c r="Y1354" i="58"/>
  <c r="AN1354" i="58" s="1"/>
  <c r="W1354" i="58"/>
  <c r="W1610" i="58"/>
  <c r="W1304" i="58"/>
  <c r="Y1304" i="58"/>
  <c r="AN1304" i="58" s="1"/>
  <c r="W1203" i="58"/>
  <c r="Y1203" i="58"/>
  <c r="AN1203" i="58" s="1"/>
  <c r="Y1028" i="58"/>
  <c r="AN1028" i="58" s="1"/>
  <c r="W1028" i="58"/>
  <c r="W1507" i="58"/>
  <c r="Y1507" i="58"/>
  <c r="AN1507" i="58" s="1"/>
  <c r="W1672" i="58"/>
  <c r="W1664" i="58"/>
  <c r="W1656" i="58"/>
  <c r="W1626" i="58"/>
  <c r="Y1626" i="58"/>
  <c r="AN1626" i="58" s="1"/>
  <c r="W1592" i="58"/>
  <c r="W1577" i="58"/>
  <c r="Y1555" i="58"/>
  <c r="AN1555" i="58" s="1"/>
  <c r="W1555" i="58"/>
  <c r="Y1523" i="58"/>
  <c r="AN1523" i="58" s="1"/>
  <c r="W1523" i="58"/>
  <c r="W1499" i="58"/>
  <c r="W1475" i="58"/>
  <c r="W1467" i="58"/>
  <c r="W1453" i="58"/>
  <c r="W1403" i="58"/>
  <c r="W1395" i="58"/>
  <c r="W1362" i="58"/>
  <c r="W1346" i="58"/>
  <c r="W1330" i="58"/>
  <c r="W1287" i="58"/>
  <c r="Y1287" i="58"/>
  <c r="AN1287" i="58" s="1"/>
  <c r="Y1279" i="58"/>
  <c r="AN1279" i="58" s="1"/>
  <c r="W1279" i="58"/>
  <c r="W1271" i="58"/>
  <c r="W1194" i="58"/>
  <c r="W1146" i="58"/>
  <c r="Y1130" i="58"/>
  <c r="AN1130" i="58" s="1"/>
  <c r="W1130" i="58"/>
  <c r="Y1680" i="58"/>
  <c r="AN1680" i="58" s="1"/>
  <c r="Y1672" i="58"/>
  <c r="AN1672" i="58" s="1"/>
  <c r="Y1664" i="58"/>
  <c r="AN1664" i="58" s="1"/>
  <c r="Y1656" i="58"/>
  <c r="AN1656" i="58" s="1"/>
  <c r="Y1544" i="58"/>
  <c r="AN1544" i="58" s="1"/>
  <c r="Y1494" i="58"/>
  <c r="AN1494" i="58" s="1"/>
  <c r="Y1392" i="58"/>
  <c r="AN1392" i="58" s="1"/>
  <c r="Y1367" i="58"/>
  <c r="AN1367" i="58" s="1"/>
  <c r="Y1156" i="58"/>
  <c r="AN1156" i="58" s="1"/>
  <c r="Y1038" i="58"/>
  <c r="AN1038" i="58" s="1"/>
  <c r="W1461" i="58"/>
  <c r="Y1640" i="58"/>
  <c r="AN1640" i="58" s="1"/>
  <c r="Y1631" i="58"/>
  <c r="AN1631" i="58" s="1"/>
  <c r="Y1579" i="58"/>
  <c r="AN1579" i="58" s="1"/>
  <c r="Y1552" i="58"/>
  <c r="AN1552" i="58" s="1"/>
  <c r="Y1439" i="58"/>
  <c r="AN1439" i="58" s="1"/>
  <c r="Y1343" i="58"/>
  <c r="AN1343" i="58" s="1"/>
  <c r="Y1332" i="58"/>
  <c r="AN1332" i="58" s="1"/>
  <c r="Y1297" i="58"/>
  <c r="AN1297" i="58" s="1"/>
  <c r="Y1249" i="58"/>
  <c r="AN1249" i="58" s="1"/>
  <c r="Y1212" i="58"/>
  <c r="AN1212" i="58" s="1"/>
  <c r="Y1110" i="58"/>
  <c r="AN1110" i="58" s="1"/>
  <c r="Y1070" i="58"/>
  <c r="AN1070" i="58" s="1"/>
  <c r="Y1025" i="58"/>
  <c r="AN1025" i="58" s="1"/>
  <c r="W1454" i="58"/>
  <c r="Y1454" i="58"/>
  <c r="AN1454" i="58" s="1"/>
  <c r="Y1531" i="58"/>
  <c r="AN1531" i="58" s="1"/>
  <c r="W1531" i="58"/>
  <c r="W1090" i="58"/>
  <c r="W1060" i="58"/>
  <c r="W1044" i="58"/>
  <c r="Y4" i="58"/>
  <c r="AN4" i="58" s="1"/>
  <c r="W3" i="58"/>
  <c r="W999" i="58" l="1"/>
  <c r="Y762" i="58"/>
  <c r="AN762" i="58" s="1"/>
  <c r="Y1120" i="58"/>
  <c r="AN1120" i="58" s="1"/>
  <c r="Y572" i="58"/>
  <c r="AN572" i="58" s="1"/>
  <c r="Y681" i="58"/>
  <c r="AN681" i="58" s="1"/>
  <c r="Y826" i="58"/>
  <c r="AN826" i="58" s="1"/>
  <c r="Y193" i="58"/>
  <c r="AN193" i="58" s="1"/>
  <c r="Y329" i="58"/>
  <c r="AN329" i="58" s="1"/>
  <c r="Y260" i="58"/>
  <c r="AN260" i="58" s="1"/>
  <c r="Y716" i="58"/>
  <c r="AN716" i="58" s="1"/>
  <c r="W255" i="58"/>
  <c r="Y184" i="58"/>
  <c r="AN184" i="58" s="1"/>
  <c r="Y476" i="58"/>
  <c r="AN476" i="58" s="1"/>
  <c r="Y415" i="58"/>
  <c r="AN415" i="58" s="1"/>
  <c r="Y929" i="58"/>
  <c r="AN929" i="58" s="1"/>
  <c r="Y908" i="58"/>
  <c r="AN908" i="58" s="1"/>
  <c r="Y29" i="58"/>
  <c r="AN29" i="58" s="1"/>
  <c r="Y873" i="58"/>
  <c r="AN873" i="58" s="1"/>
  <c r="Y632" i="58"/>
  <c r="AN632" i="58" s="1"/>
  <c r="Y812" i="58"/>
  <c r="AN812" i="58" s="1"/>
  <c r="W303" i="58"/>
  <c r="Y890" i="58"/>
  <c r="AN890" i="58" s="1"/>
  <c r="W21" i="58"/>
  <c r="Y545" i="58"/>
  <c r="AN545" i="58" s="1"/>
  <c r="Y48" i="58"/>
  <c r="AN48" i="58" s="1"/>
  <c r="Y524" i="58"/>
  <c r="AN524" i="58" s="1"/>
  <c r="Y937" i="58"/>
  <c r="AN937" i="58" s="1"/>
  <c r="Y41" i="58"/>
  <c r="AN41" i="58" s="1"/>
  <c r="Y161" i="58"/>
  <c r="AN161" i="58" s="1"/>
  <c r="Y3" i="58"/>
  <c r="AN3" i="58" s="1"/>
  <c r="W4" i="58"/>
  <c r="Y6" i="58"/>
  <c r="AN6" i="58" s="1"/>
  <c r="W6" i="58"/>
  <c r="Y5" i="58"/>
  <c r="AN5" i="58" s="1"/>
  <c r="W5" i="58"/>
  <c r="W2" i="58"/>
  <c r="Y2" i="58"/>
  <c r="AN2" i="58" l="1"/>
  <c r="R2836" i="58"/>
  <c r="T2836" i="58" s="1"/>
  <c r="F2836" i="58"/>
  <c r="X2836" i="58"/>
  <c r="P2836" i="58"/>
  <c r="Q2836" i="58"/>
  <c r="T5603" i="58" l="1"/>
  <c r="V2836" i="58"/>
  <c r="V5603" i="58" l="1"/>
  <c r="Y2836" i="58"/>
  <c r="W2836" i="58"/>
  <c r="W5603" i="58" s="1"/>
  <c r="AN2836" i="58" l="1"/>
  <c r="Y5603" i="58"/>
  <c r="Y5605" i="58" s="1"/>
  <c r="AI5603" i="58"/>
  <c r="AN3329" i="58"/>
  <c r="AN5603" i="58" s="1"/>
</calcChain>
</file>

<file path=xl/sharedStrings.xml><?xml version="1.0" encoding="utf-8"?>
<sst xmlns="http://schemas.openxmlformats.org/spreadsheetml/2006/main" count="28312" uniqueCount="4361">
  <si>
    <t>Date</t>
  </si>
  <si>
    <t>No</t>
  </si>
  <si>
    <t>Township</t>
  </si>
  <si>
    <t>Stock ID</t>
  </si>
  <si>
    <t>Particular</t>
  </si>
  <si>
    <t>ml</t>
  </si>
  <si>
    <t>Sales Price</t>
  </si>
  <si>
    <t>ကုန်သည်</t>
  </si>
  <si>
    <t>လိပ်စာ</t>
  </si>
  <si>
    <t>ကုန်ရောင်း(လက်ငင်း)</t>
  </si>
  <si>
    <t>ကုန်ရောင်း(အကြွေး)</t>
  </si>
  <si>
    <t>ကုန်ရောင်းပြန်သွင်း</t>
  </si>
  <si>
    <t>အကွဲ</t>
  </si>
  <si>
    <t>လက်ဆောင်</t>
  </si>
  <si>
    <t>ဖောက်တိုက်</t>
  </si>
  <si>
    <t>ကော်မရှင်</t>
  </si>
  <si>
    <t>အရက်ဖာကော်မရှင်</t>
  </si>
  <si>
    <t>ဈေးဟောင်းလျှော့</t>
  </si>
  <si>
    <t>700-Col</t>
  </si>
  <si>
    <t>Columbus Whisky 700 Ml</t>
  </si>
  <si>
    <t>350-Col</t>
  </si>
  <si>
    <t>Columbus Whisky 350 Ml</t>
  </si>
  <si>
    <t>175-Col</t>
  </si>
  <si>
    <t>Columbus Whisky 175 Ml</t>
  </si>
  <si>
    <t>700-SRS</t>
  </si>
  <si>
    <t>Columbus Super Red Smooth 700 Ml</t>
  </si>
  <si>
    <t>350-SRS</t>
  </si>
  <si>
    <t>Columbus Super Red Smooth 350 Ml</t>
  </si>
  <si>
    <t>175-SRS</t>
  </si>
  <si>
    <t>Columbus Super Red Smooth 175 Ml</t>
  </si>
  <si>
    <t>Formula Rum 700ml</t>
  </si>
  <si>
    <t>700-FR</t>
  </si>
  <si>
    <t>Formula Rum 350ml</t>
  </si>
  <si>
    <t>350-FR</t>
  </si>
  <si>
    <t>Today</t>
  </si>
  <si>
    <t>Year</t>
  </si>
  <si>
    <t>Month</t>
  </si>
  <si>
    <t>Period</t>
  </si>
  <si>
    <t>CustomerID</t>
  </si>
  <si>
    <t>ကုန်သည်အမည်</t>
  </si>
  <si>
    <t>StockID</t>
  </si>
  <si>
    <t>StockName</t>
  </si>
  <si>
    <t>ML</t>
  </si>
  <si>
    <t>နှုံး</t>
  </si>
  <si>
    <t>သင့်ငွေ</t>
  </si>
  <si>
    <t>ငွေရသည့်နေ့</t>
  </si>
  <si>
    <t>ကြွေးရငွေ</t>
  </si>
  <si>
    <t>ငွေရသည့်နေ့(၂)</t>
  </si>
  <si>
    <t>ကြွေးရငွေ2</t>
  </si>
  <si>
    <t>အကြွေးကျန်2</t>
  </si>
  <si>
    <t>Sales</t>
  </si>
  <si>
    <t>Qty</t>
  </si>
  <si>
    <t>ပါဝင်မှု</t>
  </si>
  <si>
    <t>SalesPK</t>
  </si>
  <si>
    <t>SalesBot</t>
  </si>
  <si>
    <t>WholeSales</t>
  </si>
  <si>
    <t>BE</t>
  </si>
  <si>
    <t>Whisky</t>
  </si>
  <si>
    <t>Formula</t>
  </si>
  <si>
    <t>Column1</t>
  </si>
  <si>
    <t>စာရင်းဖွင့်</t>
  </si>
  <si>
    <t>BE Debtors</t>
  </si>
  <si>
    <t>ခေါင်ရည် Debtors</t>
  </si>
  <si>
    <t>Whisky Debtors</t>
  </si>
  <si>
    <t>Formula Debtors</t>
  </si>
  <si>
    <t>BE Debtors Opening</t>
  </si>
  <si>
    <t>Whisky Debtors Opening</t>
  </si>
  <si>
    <t>Formula Debtors Opening</t>
  </si>
  <si>
    <t>ခေါင်ရည် Debtors Opening</t>
  </si>
  <si>
    <t>‌ကော်မရှင်</t>
  </si>
  <si>
    <t>"ဇေ" Vodka 700ml</t>
  </si>
  <si>
    <t>ဇေ အရက်သန့်</t>
  </si>
  <si>
    <t>UKH</t>
  </si>
  <si>
    <t>MAM</t>
  </si>
  <si>
    <t>‌ဈေးလျှော့</t>
  </si>
  <si>
    <t>ကားခလျှော့</t>
  </si>
  <si>
    <t>VoucherNo</t>
  </si>
  <si>
    <t>BE/Whisky</t>
  </si>
  <si>
    <t>Car No.</t>
  </si>
  <si>
    <t>CarNo</t>
  </si>
  <si>
    <t>PG Name</t>
  </si>
  <si>
    <t>ဇေ ကော် 1Ltr</t>
  </si>
  <si>
    <t xml:space="preserve">ဇေ ကော် .6 Ltr </t>
  </si>
  <si>
    <t>ကောင်းကြည် ကော် 25%  (1Ltr )</t>
  </si>
  <si>
    <t>ရွှေမင်းသားခေါင်ရည်</t>
  </si>
  <si>
    <t>ဇေယျဝတီ Red</t>
  </si>
  <si>
    <t>ဇေယျဝတီ Red ပု</t>
  </si>
  <si>
    <t>2 in 1 မန်ကျည်း</t>
  </si>
  <si>
    <t>ဒဂုံမန်ကျည်း</t>
  </si>
  <si>
    <t>ကောင်းကြည်</t>
  </si>
  <si>
    <t>သံပုရာအရက်</t>
  </si>
  <si>
    <t>ဒဂုံနာနတ်</t>
  </si>
  <si>
    <t>ဒဂုံအရက်သန့်</t>
  </si>
  <si>
    <t>လိမ္မော်ဖြူ</t>
  </si>
  <si>
    <t>Black Cat</t>
  </si>
  <si>
    <t>ကင်းမြီးကောက်</t>
  </si>
  <si>
    <t>မြန်မာရှောက်ပျား</t>
  </si>
  <si>
    <t>မိုးနဲကွန်ကီး</t>
  </si>
  <si>
    <t>ချယ်ရီအရက်သန့်</t>
  </si>
  <si>
    <t>ချယ်ရီအရက်သန့်ကော် (.6Ltr)</t>
  </si>
  <si>
    <t>ချယ်ရီသံပုရာအရက်သန့်ကော် (.6Ltr)</t>
  </si>
  <si>
    <t>ချယ်ရီသံပုရာအရက်သန့်ကော် (1Ltr)</t>
  </si>
  <si>
    <t>ရွှေမြင်း</t>
  </si>
  <si>
    <t>ကောင်းကြည် ကော် 25%(.6 Ltr)</t>
  </si>
  <si>
    <t>ကျော်ကြား</t>
  </si>
  <si>
    <t>မိတ္ထီလာ</t>
  </si>
  <si>
    <t>ဝမ်းတွင်း</t>
  </si>
  <si>
    <t>မလှိုင်</t>
  </si>
  <si>
    <t>သဲတော</t>
  </si>
  <si>
    <t>စက်မှုဇုံ</t>
  </si>
  <si>
    <t>ကျွဲတပ်ဆုံ</t>
  </si>
  <si>
    <t>ယင်းတော်</t>
  </si>
  <si>
    <t>ပျော်ဘွယ်</t>
  </si>
  <si>
    <t>Summer-1</t>
  </si>
  <si>
    <t>Summer-2</t>
  </si>
  <si>
    <t>ဦးအေးခင်မောင်</t>
  </si>
  <si>
    <t>မမာမာအုန်း</t>
  </si>
  <si>
    <t>ရွှေကမ္ဘာ</t>
  </si>
  <si>
    <t>ဦးကျော်လှ</t>
  </si>
  <si>
    <t>သာစည်</t>
  </si>
  <si>
    <t>ကိုချစ်ကို</t>
  </si>
  <si>
    <t>ဦးဝင်းအောင်ကြွယ်</t>
  </si>
  <si>
    <t>ပြည်ချစ်</t>
  </si>
  <si>
    <t>ဦးဝင်းနိုင်</t>
  </si>
  <si>
    <t>လျှော်ပင်</t>
  </si>
  <si>
    <t>ဦးမာဒင်</t>
  </si>
  <si>
    <t>မယဉ်ယဉ်အေး</t>
  </si>
  <si>
    <t>ဦးအောင်မိုး</t>
  </si>
  <si>
    <t>ရမည်းသင်း</t>
  </si>
  <si>
    <t>စံချိန်</t>
  </si>
  <si>
    <t>ဦးမောင်ငယ်</t>
  </si>
  <si>
    <t>ဦးရဲမြင့်</t>
  </si>
  <si>
    <t>ကျောက်ပန်းတောင်း</t>
  </si>
  <si>
    <t>လွင်</t>
  </si>
  <si>
    <t>ဦးစိုးဝင်း</t>
  </si>
  <si>
    <t>ဒေါ်ခင်စန်းမြင့်</t>
  </si>
  <si>
    <t>ဦးသိန်းစိုး</t>
  </si>
  <si>
    <t>ကောင်းထက်သူ</t>
  </si>
  <si>
    <t>ကောင်းဆုဝေ</t>
  </si>
  <si>
    <t>တောင်သာ</t>
  </si>
  <si>
    <t>မြို့မ</t>
  </si>
  <si>
    <t>မစန်းစန်း</t>
  </si>
  <si>
    <t>ကိုဧရာ</t>
  </si>
  <si>
    <t>မမွှေးမွှေး</t>
  </si>
  <si>
    <t>မြင်းခြံ</t>
  </si>
  <si>
    <t>ကိုလှဌေးအောင်</t>
  </si>
  <si>
    <t>ပြည့််ဖြိုးကြွယ်</t>
  </si>
  <si>
    <t>မြစ်ခြေ</t>
  </si>
  <si>
    <t>ကောင်းဆက်</t>
  </si>
  <si>
    <t>ဦးဗိုလ်လတ်</t>
  </si>
  <si>
    <t>ပုဂံ</t>
  </si>
  <si>
    <t>ရတနာ</t>
  </si>
  <si>
    <t>ရွှေတောင်</t>
  </si>
  <si>
    <t>ညောင်ဦး</t>
  </si>
  <si>
    <t>ဇင်ယော်မေ</t>
  </si>
  <si>
    <t>ဝတိံယံ</t>
  </si>
  <si>
    <t>ပခုက္ကူ</t>
  </si>
  <si>
    <t>ဦးတင်မောင်</t>
  </si>
  <si>
    <t>ပျားနက်</t>
  </si>
  <si>
    <t>ကောင်းဟိန်း</t>
  </si>
  <si>
    <t>ကိုပေါက်</t>
  </si>
  <si>
    <t>ဇဂျမ်း</t>
  </si>
  <si>
    <t>ရွှေမြင်း(ရွှေခြင်္သေ့)</t>
  </si>
  <si>
    <t>ရွှေမြင်း(ဧရာဝတီ)</t>
  </si>
  <si>
    <t>ရွှေမြင်း(ထူးကျော်)</t>
  </si>
  <si>
    <t>ရွှေမြင်း(ကိုမောင်အေး)</t>
  </si>
  <si>
    <t>ရွှေမြင်း(ကျော်ချမ်းသာ)</t>
  </si>
  <si>
    <t>ရွှေမြင်း(ငွေစည်တော်)</t>
  </si>
  <si>
    <t>ရွှေမြင်း(စိန်)</t>
  </si>
  <si>
    <t>ရွှေမြင်း(မိုးကျော်)</t>
  </si>
  <si>
    <t>ရွှေမြင်း(ကျော်ကြား)</t>
  </si>
  <si>
    <t>ရွှေမြင်း(ကိုထွန်းထွန်း)</t>
  </si>
  <si>
    <t>ရွှေမြင်း(ရဲမာန်ဟိန်း)</t>
  </si>
  <si>
    <t>ရွှေမြင်း(ရွှေလွန်းပျံ)</t>
  </si>
  <si>
    <t>ရွှေမြင်း(မခင်မာဌေး)</t>
  </si>
  <si>
    <t>ရွှေမြင်း(ဦးမြင့်အောင်)</t>
  </si>
  <si>
    <t>ရွှေမြင်း(မိတ်ဆွေစစ်)</t>
  </si>
  <si>
    <t>ရွှေမြင်း(ပေါ်ကြီး)</t>
  </si>
  <si>
    <t>ရွှေမြင်း(ကိုဉာဏ်လင်း)</t>
  </si>
  <si>
    <t>ရွှေမြင်း(ရွှေမြင့်မိုရ်)</t>
  </si>
  <si>
    <t>SM</t>
  </si>
  <si>
    <t>SM(SCT)</t>
  </si>
  <si>
    <t>SM(AYWD)</t>
  </si>
  <si>
    <t>SM(HK)</t>
  </si>
  <si>
    <t>SM(KMA)</t>
  </si>
  <si>
    <t>SM(KCT)</t>
  </si>
  <si>
    <t>SM(NST)</t>
  </si>
  <si>
    <t>SM(SEIN)</t>
  </si>
  <si>
    <t>SM(MK)</t>
  </si>
  <si>
    <t>SM(KK)</t>
  </si>
  <si>
    <t>SM(KTT)</t>
  </si>
  <si>
    <t>SM(YMH)</t>
  </si>
  <si>
    <t>SM(SLP)</t>
  </si>
  <si>
    <t>SM(KMH)</t>
  </si>
  <si>
    <t>SM(UMA)</t>
  </si>
  <si>
    <t>SM(MSS)</t>
  </si>
  <si>
    <t>SM(PG)</t>
  </si>
  <si>
    <t>SM(NL)</t>
  </si>
  <si>
    <t>SM(SMM)</t>
  </si>
  <si>
    <t>ဦးအောင်မိုး(ကောင်းသန့်)</t>
  </si>
  <si>
    <t>UAM</t>
  </si>
  <si>
    <t>UAM(KT)</t>
  </si>
  <si>
    <t>ZVK-700</t>
  </si>
  <si>
    <t>Zay 1000</t>
  </si>
  <si>
    <t>Zay 600</t>
  </si>
  <si>
    <t>KK 25% 1000</t>
  </si>
  <si>
    <t>KK 25% 600</t>
  </si>
  <si>
    <t>SMT</t>
  </si>
  <si>
    <t>Z red-700</t>
  </si>
  <si>
    <t>Z red-640</t>
  </si>
  <si>
    <t>Z red-640 Army</t>
  </si>
  <si>
    <t>Z red-680 Army</t>
  </si>
  <si>
    <t>2 in 1</t>
  </si>
  <si>
    <t>DGMK</t>
  </si>
  <si>
    <t>KK-640</t>
  </si>
  <si>
    <t>DGNN</t>
  </si>
  <si>
    <t>DGT</t>
  </si>
  <si>
    <t>WO</t>
  </si>
  <si>
    <t>BC</t>
  </si>
  <si>
    <t>KMK</t>
  </si>
  <si>
    <t>SP</t>
  </si>
  <si>
    <t>MNKK</t>
  </si>
  <si>
    <t>Cherry-640</t>
  </si>
  <si>
    <t>Cherry-600</t>
  </si>
  <si>
    <t>CherryLemon-600</t>
  </si>
  <si>
    <t>CherryLemon-1000</t>
  </si>
  <si>
    <t>Su1</t>
  </si>
  <si>
    <t>Su2</t>
  </si>
  <si>
    <t>UAKM</t>
  </si>
  <si>
    <t>MMMO</t>
  </si>
  <si>
    <t>KCK</t>
  </si>
  <si>
    <t>UWAK</t>
  </si>
  <si>
    <t>PC</t>
  </si>
  <si>
    <t>UWN</t>
  </si>
  <si>
    <t>UMD</t>
  </si>
  <si>
    <t>KK</t>
  </si>
  <si>
    <t>MYYA</t>
  </si>
  <si>
    <t>SC</t>
  </si>
  <si>
    <t>UMN</t>
  </si>
  <si>
    <t>UYM</t>
  </si>
  <si>
    <t>L</t>
  </si>
  <si>
    <t>DKSM</t>
  </si>
  <si>
    <t>UTS</t>
  </si>
  <si>
    <t>KHT</t>
  </si>
  <si>
    <t>KSW</t>
  </si>
  <si>
    <t>MM</t>
  </si>
  <si>
    <t>MSS</t>
  </si>
  <si>
    <t>KAY</t>
  </si>
  <si>
    <t>MMM</t>
  </si>
  <si>
    <t>KHHA</t>
  </si>
  <si>
    <t>PPK</t>
  </si>
  <si>
    <t>KS</t>
  </si>
  <si>
    <t>UBL</t>
  </si>
  <si>
    <t>YTN</t>
  </si>
  <si>
    <t>ST</t>
  </si>
  <si>
    <t>ZYM</t>
  </si>
  <si>
    <t>WTY</t>
  </si>
  <si>
    <t>UTM</t>
  </si>
  <si>
    <t>PN</t>
  </si>
  <si>
    <t>KH</t>
  </si>
  <si>
    <t>KP</t>
  </si>
  <si>
    <t>ရွှေမြင်း(မင်းသက်နောင်)</t>
  </si>
  <si>
    <t>ရွှေမြင်း(ရှိုင်းစတား)</t>
  </si>
  <si>
    <t>SM(MTN)</t>
  </si>
  <si>
    <t>SM(ST)</t>
  </si>
  <si>
    <t>မအေးမီ</t>
  </si>
  <si>
    <t>ကိုအေးမွန်</t>
  </si>
  <si>
    <t>မနီလာဗိုလ်</t>
  </si>
  <si>
    <t>ကိုမတ်ကြီး</t>
  </si>
  <si>
    <t>တာဝါး</t>
  </si>
  <si>
    <t>ပန်းပဲလေး</t>
  </si>
  <si>
    <t>ကျောက်စစ်ကန်</t>
  </si>
  <si>
    <t>ပန်းပဲကြီး</t>
  </si>
  <si>
    <t>KAM</t>
  </si>
  <si>
    <t>MNLB</t>
  </si>
  <si>
    <t>4R-2966</t>
  </si>
  <si>
    <t>5H-1758</t>
  </si>
  <si>
    <t>4F-9227</t>
  </si>
  <si>
    <t>3R-5803</t>
  </si>
  <si>
    <t>7F-9857</t>
  </si>
  <si>
    <t>5D-9867</t>
  </si>
  <si>
    <t>1G-8948</t>
  </si>
  <si>
    <t>6Q-5306</t>
  </si>
  <si>
    <t>6Q-2768</t>
  </si>
  <si>
    <t>7Q-8019</t>
  </si>
  <si>
    <t>6Q-3948</t>
  </si>
  <si>
    <t>2R-8625</t>
  </si>
  <si>
    <t>နီနီအောင်</t>
  </si>
  <si>
    <t>အေးသဇင်မြင့်</t>
  </si>
  <si>
    <t>မြင်မြတ်မျိုး</t>
  </si>
  <si>
    <t>မီမီဇော်</t>
  </si>
  <si>
    <t>အေးချမ်းမို့မို့</t>
  </si>
  <si>
    <t>သိင်္ဂီရွှေ</t>
  </si>
  <si>
    <t>ဝေဝေနိုင်</t>
  </si>
  <si>
    <t>သက်မွန်မြင့်</t>
  </si>
  <si>
    <t>ရင်ရင်သိန်း</t>
  </si>
  <si>
    <t>ခိုင်သဇင်ဝင်း</t>
  </si>
  <si>
    <t>WholeSales/Contract</t>
  </si>
  <si>
    <t>bottle</t>
  </si>
  <si>
    <t>Parking</t>
  </si>
  <si>
    <t>MKC</t>
  </si>
  <si>
    <t>မခင်ချိူ</t>
  </si>
  <si>
    <t>စံကျော်နက်</t>
  </si>
  <si>
    <t>AG</t>
  </si>
  <si>
    <t>အောင်ကြီး</t>
  </si>
  <si>
    <t>ကားခ+</t>
  </si>
  <si>
    <t>SKB</t>
  </si>
  <si>
    <t>ကိုစိုးနိုင်</t>
  </si>
  <si>
    <t>ရဲလင်းအောင်</t>
  </si>
  <si>
    <t>ဒေါ်လှကြည်</t>
  </si>
  <si>
    <t>ရွှေဇီးပင်</t>
  </si>
  <si>
    <t>ကိုချစ်ဖွယ်</t>
  </si>
  <si>
    <t>KSN</t>
  </si>
  <si>
    <t>YLA</t>
  </si>
  <si>
    <t>DHK</t>
  </si>
  <si>
    <t>SZP</t>
  </si>
  <si>
    <t>KCP</t>
  </si>
  <si>
    <t>ဈေးကုန်းကြီး</t>
  </si>
  <si>
    <t>အင်းကုန်း</t>
  </si>
  <si>
    <t>ခံဘူး</t>
  </si>
  <si>
    <t>ရွှေညောင်ဖူး</t>
  </si>
  <si>
    <t>ဝကုန်း</t>
  </si>
  <si>
    <t>Meiktila</t>
  </si>
  <si>
    <t>Mahlaing</t>
  </si>
  <si>
    <t>Tharzi</t>
  </si>
  <si>
    <t>Yamethin</t>
  </si>
  <si>
    <t>Myingyan</t>
  </si>
  <si>
    <t>Bagan</t>
  </si>
  <si>
    <t>Pakkoku</t>
  </si>
  <si>
    <t>Wandwin</t>
  </si>
  <si>
    <t>USW</t>
  </si>
  <si>
    <t>ကိုမာလုံ</t>
  </si>
  <si>
    <t>KML</t>
  </si>
  <si>
    <t>KMG</t>
  </si>
  <si>
    <t>Feel</t>
  </si>
  <si>
    <t>F</t>
  </si>
  <si>
    <t>KKM</t>
  </si>
  <si>
    <t>ကိုကျော်မင်း</t>
  </si>
  <si>
    <t>ငွေကြယ်ပွင့်</t>
  </si>
  <si>
    <t>သဇင်ဖြူ</t>
  </si>
  <si>
    <t>မကြည်ကြည်ဝင်း</t>
  </si>
  <si>
    <t>အောင်ဆွေဦး</t>
  </si>
  <si>
    <t>ကိုကျော်ဌေးလွင်</t>
  </si>
  <si>
    <t>ပစ်တိုင်းထောင်</t>
  </si>
  <si>
    <t>ရိုးခြား</t>
  </si>
  <si>
    <t>ရွှေရောင်စင်</t>
  </si>
  <si>
    <t>ကံသာ</t>
  </si>
  <si>
    <t>ရွှေခေတ်</t>
  </si>
  <si>
    <t>ကိုသက်</t>
  </si>
  <si>
    <t>အားသစ်</t>
  </si>
  <si>
    <t>ပင်ဂွင်း</t>
  </si>
  <si>
    <t>မိုးယံ</t>
  </si>
  <si>
    <t>Friend</t>
  </si>
  <si>
    <t>တက်လူ</t>
  </si>
  <si>
    <t>ကိုစိုးဦး</t>
  </si>
  <si>
    <t>ဌေးကမ္ဘာ</t>
  </si>
  <si>
    <t>ဇွဲဟိန်း</t>
  </si>
  <si>
    <t>SYS</t>
  </si>
  <si>
    <t>ကိုကျော်သင်း</t>
  </si>
  <si>
    <t>မချိုသဲ</t>
  </si>
  <si>
    <t>မွန်မွန်ကို</t>
  </si>
  <si>
    <t>ကိုသိန်းထွန်းဦး</t>
  </si>
  <si>
    <t>မမာဌေး</t>
  </si>
  <si>
    <t>ကိုအောင်ကိုလင်း</t>
  </si>
  <si>
    <t>မခင်မာစန်း</t>
  </si>
  <si>
    <t>မဖြူဖြူသင်း</t>
  </si>
  <si>
    <t>ဦးဝင်းဗိုလ်</t>
  </si>
  <si>
    <t>တိုးတက်ဝေ</t>
  </si>
  <si>
    <t>မသူဇာ</t>
  </si>
  <si>
    <t>မဝေဝေလွင်</t>
  </si>
  <si>
    <t>ကိုအေးမင်း</t>
  </si>
  <si>
    <t>ဒေါ်ပေါရီ</t>
  </si>
  <si>
    <t>မလွင်</t>
  </si>
  <si>
    <t>ကိုပေါက်ကျိုင်း</t>
  </si>
  <si>
    <t>ကိုကျော်စွာဦး</t>
  </si>
  <si>
    <t>ကိုဉာဏ်လင်း</t>
  </si>
  <si>
    <t>ကိုဌေးအောင်</t>
  </si>
  <si>
    <t>ကိုသန့်ဇင်အောင်</t>
  </si>
  <si>
    <t>ဒေါ်သန်းနွဲ့</t>
  </si>
  <si>
    <t>မယမင်း</t>
  </si>
  <si>
    <t>မအေးခင်စန်း</t>
  </si>
  <si>
    <t>ကိုသိန်း</t>
  </si>
  <si>
    <t>ကိုဇော်ဝင်းရှိန်</t>
  </si>
  <si>
    <t>Ever Top</t>
  </si>
  <si>
    <t>လှိုင်ဖြိုး</t>
  </si>
  <si>
    <t>စိန်ခြယ်</t>
  </si>
  <si>
    <t>ရဲမာန်ဟိန်း</t>
  </si>
  <si>
    <t>တောသာကြီး</t>
  </si>
  <si>
    <t>ကိုဝင်းနိုင်</t>
  </si>
  <si>
    <t>ကိုထွန်းထွန်း</t>
  </si>
  <si>
    <t>ကိုပါကြီး</t>
  </si>
  <si>
    <t>မသီတာဝင်း</t>
  </si>
  <si>
    <t>ကိုမျိုးဇော်</t>
  </si>
  <si>
    <t>မသင်း</t>
  </si>
  <si>
    <t>မစိုး</t>
  </si>
  <si>
    <t>မသင်းသင်းဆွေ</t>
  </si>
  <si>
    <t>ကိုသိန်းဇော်</t>
  </si>
  <si>
    <t>မင်းဆုဝေ</t>
  </si>
  <si>
    <t>သုခစံ</t>
  </si>
  <si>
    <t>မိဘမေတ္တာ</t>
  </si>
  <si>
    <t>ကိုဇော်ဦး</t>
  </si>
  <si>
    <t>ကိုဇော်လွင်</t>
  </si>
  <si>
    <t>ကိုအောင်ဆန်းလင်း</t>
  </si>
  <si>
    <t>ကိုမိုးကျော်</t>
  </si>
  <si>
    <t>ရွှေညီမ</t>
  </si>
  <si>
    <t>မဉ္ဇူ</t>
  </si>
  <si>
    <t>ကိုကြာ</t>
  </si>
  <si>
    <t>မခင်ဝင်းရီ</t>
  </si>
  <si>
    <t>ဟိန်းမြန်မာ</t>
  </si>
  <si>
    <t>ကိုမောင်ထိန်</t>
  </si>
  <si>
    <t>သိန်းသန်းဌေး</t>
  </si>
  <si>
    <t>ဒေါ်ထွန်း</t>
  </si>
  <si>
    <t>ကိုသိန်းစိုး</t>
  </si>
  <si>
    <t>ကိုမျိုးမင်းဦး</t>
  </si>
  <si>
    <t>မခင်ဝင်း</t>
  </si>
  <si>
    <t>မမီမီ</t>
  </si>
  <si>
    <t>အောင်ချမ်းသာ</t>
  </si>
  <si>
    <t>မတင်တင်အေး</t>
  </si>
  <si>
    <t>ဒေါ်ရွှေရည်</t>
  </si>
  <si>
    <t>မသူသူ</t>
  </si>
  <si>
    <t>မကြူ</t>
  </si>
  <si>
    <t>ကိုအောင်ဆန်း</t>
  </si>
  <si>
    <t>ကိုလှကြိုင်</t>
  </si>
  <si>
    <t>ကိုစိုးမင်းနိုင်</t>
  </si>
  <si>
    <t>ဦးကျော်ဌေး</t>
  </si>
  <si>
    <t>ကိုမျိုး</t>
  </si>
  <si>
    <t>ဦးထွန်းဝေ</t>
  </si>
  <si>
    <t>မတင်နီလာဝင်း</t>
  </si>
  <si>
    <t>ကျောင်းဆရာ</t>
  </si>
  <si>
    <t>ကိုရဲမင်းအောင်</t>
  </si>
  <si>
    <t>မနိုင်နိုင်မော်</t>
  </si>
  <si>
    <t>မမြလေး</t>
  </si>
  <si>
    <t>အန်တီထွန်း</t>
  </si>
  <si>
    <t>ပီတိလျှံ</t>
  </si>
  <si>
    <t>မဖြူဖြူဝင်း</t>
  </si>
  <si>
    <t>မခင်မာဌေး</t>
  </si>
  <si>
    <t>ကိုသိန်းငွေ</t>
  </si>
  <si>
    <t>ကိုမောင်စိုး</t>
  </si>
  <si>
    <t>အန်ကယ်ကြီး</t>
  </si>
  <si>
    <t>ကိုမင်းမင်း</t>
  </si>
  <si>
    <t>မစန်းစန်းမော်</t>
  </si>
  <si>
    <t>မအေးထိုက်</t>
  </si>
  <si>
    <t>ကိုသူလွင်</t>
  </si>
  <si>
    <t>ကိုညီညီ</t>
  </si>
  <si>
    <t>မတင်တင်ညို</t>
  </si>
  <si>
    <t>ကိုမြင့်အောင်</t>
  </si>
  <si>
    <t>ကိုဇော်ကြီး</t>
  </si>
  <si>
    <t>မစန်းနုဝေ</t>
  </si>
  <si>
    <t>ကိုလေးငယ်</t>
  </si>
  <si>
    <t>ကိုကျော်သူ</t>
  </si>
  <si>
    <t>ကိုစန်းဦး</t>
  </si>
  <si>
    <t>ကိုမောင်လေး</t>
  </si>
  <si>
    <t>ကိုခင်မောင်မြင့်</t>
  </si>
  <si>
    <t>ဝေလုအောင်</t>
  </si>
  <si>
    <t>ကိုကျော်စိန်ဝင်း</t>
  </si>
  <si>
    <t>ကောင်းစံ</t>
  </si>
  <si>
    <t>ဓူဝံကြယ်</t>
  </si>
  <si>
    <t>ရွှေကမ္ဘာ -၂</t>
  </si>
  <si>
    <t>ကိုပိုင်စိုးဦး</t>
  </si>
  <si>
    <t>ကိုအောင်သူ</t>
  </si>
  <si>
    <t>ကိုပေါ်လာ</t>
  </si>
  <si>
    <t>ကိုနိုင်မိုး</t>
  </si>
  <si>
    <t>ကိုဝင်းကျော်</t>
  </si>
  <si>
    <t>ကိုမျိုးကျော်</t>
  </si>
  <si>
    <t>ဦးညွန့်ဝင်း</t>
  </si>
  <si>
    <t>ကိုအောင်မင်းသိန်း</t>
  </si>
  <si>
    <t>ကိုရဲဇော်</t>
  </si>
  <si>
    <t>မမိုးသူ</t>
  </si>
  <si>
    <t>လျှံဖြိုး</t>
  </si>
  <si>
    <t>ကိုချစ်လှ</t>
  </si>
  <si>
    <t>မေနှင်းလွင်</t>
  </si>
  <si>
    <t>ငွေစည်တော်</t>
  </si>
  <si>
    <t>KAT</t>
  </si>
  <si>
    <t>မဝေ</t>
  </si>
  <si>
    <t>ကိုမောင်ကြည်</t>
  </si>
  <si>
    <t>ဒို့မောင်နှမ</t>
  </si>
  <si>
    <t>မခင်မော်</t>
  </si>
  <si>
    <t>ငွေလမင်း</t>
  </si>
  <si>
    <t>ကိုအောင်ထိုက်</t>
  </si>
  <si>
    <t>စိန်ငွေနှင်း</t>
  </si>
  <si>
    <t>ဒေါ်သန်းမြင့်</t>
  </si>
  <si>
    <t>ကိုကျော်ဆင့်</t>
  </si>
  <si>
    <t>မစန်းစန်းဝင်း</t>
  </si>
  <si>
    <t>မအေးမြင့်</t>
  </si>
  <si>
    <t>မဌေးမြင့်</t>
  </si>
  <si>
    <t>ကိုစံမိုး</t>
  </si>
  <si>
    <t>ကိုမောင်နိုင်</t>
  </si>
  <si>
    <t>မယုဆွေ</t>
  </si>
  <si>
    <t>စိန်ဟင်္သာ</t>
  </si>
  <si>
    <t>ဒေါ်နီ</t>
  </si>
  <si>
    <t>ကိုရင်ကြီး</t>
  </si>
  <si>
    <t>ကိုနိုင်လင်း</t>
  </si>
  <si>
    <t>မခိုင်ခိုင်သင်း</t>
  </si>
  <si>
    <t>ကိုဝင်းတင့်</t>
  </si>
  <si>
    <t>ကိုအောင်ကိုလတ်</t>
  </si>
  <si>
    <t>MY</t>
  </si>
  <si>
    <t>MKWY</t>
  </si>
  <si>
    <t>KKT</t>
  </si>
  <si>
    <t>MCT</t>
  </si>
  <si>
    <t>MMK</t>
  </si>
  <si>
    <t>KTTO</t>
  </si>
  <si>
    <t>MMH</t>
  </si>
  <si>
    <t>KAKL</t>
  </si>
  <si>
    <t>MKMS</t>
  </si>
  <si>
    <t>MPPT</t>
  </si>
  <si>
    <t>UWB</t>
  </si>
  <si>
    <t>TTW</t>
  </si>
  <si>
    <t>MTZ</t>
  </si>
  <si>
    <t>MWWL</t>
  </si>
  <si>
    <t>DPY</t>
  </si>
  <si>
    <t>KPK</t>
  </si>
  <si>
    <t>KKSO</t>
  </si>
  <si>
    <t>KHA</t>
  </si>
  <si>
    <t>KTZA</t>
  </si>
  <si>
    <t>DTN</t>
  </si>
  <si>
    <t>MYM</t>
  </si>
  <si>
    <t>MAKS</t>
  </si>
  <si>
    <t>KT</t>
  </si>
  <si>
    <t>KZWS</t>
  </si>
  <si>
    <t>HP</t>
  </si>
  <si>
    <t>YMH</t>
  </si>
  <si>
    <t>TTG</t>
  </si>
  <si>
    <t>KWN</t>
  </si>
  <si>
    <t>TL</t>
  </si>
  <si>
    <t>KTT</t>
  </si>
  <si>
    <t>KPG</t>
  </si>
  <si>
    <t>MTTW</t>
  </si>
  <si>
    <t>KMZ</t>
  </si>
  <si>
    <t>MT</t>
  </si>
  <si>
    <t>MS</t>
  </si>
  <si>
    <t>MTTS</t>
  </si>
  <si>
    <t>KTZ</t>
  </si>
  <si>
    <t>MSW</t>
  </si>
  <si>
    <t>TKS</t>
  </si>
  <si>
    <t>MBMT</t>
  </si>
  <si>
    <t>KZO</t>
  </si>
  <si>
    <t>KZL</t>
  </si>
  <si>
    <t>PG</t>
  </si>
  <si>
    <t>KASL</t>
  </si>
  <si>
    <t>MZ</t>
  </si>
  <si>
    <t>SNM</t>
  </si>
  <si>
    <t>KoK</t>
  </si>
  <si>
    <t>HMM</t>
  </si>
  <si>
    <t>SK</t>
  </si>
  <si>
    <t>KMT</t>
  </si>
  <si>
    <t>TTH</t>
  </si>
  <si>
    <t>DT</t>
  </si>
  <si>
    <t>KTS</t>
  </si>
  <si>
    <t>KMMO</t>
  </si>
  <si>
    <t>MKW</t>
  </si>
  <si>
    <t>ACT</t>
  </si>
  <si>
    <t>MTTA</t>
  </si>
  <si>
    <t>DSY</t>
  </si>
  <si>
    <t>MTT</t>
  </si>
  <si>
    <t>MK</t>
  </si>
  <si>
    <t>KAS</t>
  </si>
  <si>
    <t>KHK</t>
  </si>
  <si>
    <t>KSMN</t>
  </si>
  <si>
    <t>UKyawH</t>
  </si>
  <si>
    <t>UTW</t>
  </si>
  <si>
    <t>MTNLW</t>
  </si>
  <si>
    <t>KSY</t>
  </si>
  <si>
    <t>KYMA</t>
  </si>
  <si>
    <t>MNNM</t>
  </si>
  <si>
    <t>MML</t>
  </si>
  <si>
    <t>PTL</t>
  </si>
  <si>
    <t>MPPW</t>
  </si>
  <si>
    <t>MKMH</t>
  </si>
  <si>
    <t>KTN</t>
  </si>
  <si>
    <t>KMS</t>
  </si>
  <si>
    <t>MCG</t>
  </si>
  <si>
    <t>KMM</t>
  </si>
  <si>
    <t>MSSM</t>
  </si>
  <si>
    <t>KTL</t>
  </si>
  <si>
    <t>MAH</t>
  </si>
  <si>
    <t>KNN</t>
  </si>
  <si>
    <t>HKB</t>
  </si>
  <si>
    <t>MTTM</t>
  </si>
  <si>
    <t>KMA</t>
  </si>
  <si>
    <t>KZG</t>
  </si>
  <si>
    <t>MSNW</t>
  </si>
  <si>
    <t>KLayN</t>
  </si>
  <si>
    <t>KMgLay</t>
  </si>
  <si>
    <t>WLA</t>
  </si>
  <si>
    <t>KYAM</t>
  </si>
  <si>
    <t>KKSW</t>
  </si>
  <si>
    <t>KaungSan</t>
  </si>
  <si>
    <t>DWK</t>
  </si>
  <si>
    <t>SKB-2</t>
  </si>
  <si>
    <t>NSZ</t>
  </si>
  <si>
    <t>KPSO</t>
  </si>
  <si>
    <t>KPL</t>
  </si>
  <si>
    <t>KNMoe</t>
  </si>
  <si>
    <t>KoWinKyaw</t>
  </si>
  <si>
    <t>KoMyoKyaw</t>
  </si>
  <si>
    <t>KoSanOo</t>
  </si>
  <si>
    <t>KAMT</t>
  </si>
  <si>
    <t>KoYeZaw</t>
  </si>
  <si>
    <t>MaMoeThu</t>
  </si>
  <si>
    <t>LwilPhyo</t>
  </si>
  <si>
    <t>NgweSiTaw</t>
  </si>
  <si>
    <t>MaWai</t>
  </si>
  <si>
    <t>KoMgKyi</t>
  </si>
  <si>
    <t>MaKhinMaw</t>
  </si>
  <si>
    <t>NgweLaMin</t>
  </si>
  <si>
    <t>KoAungHtike</t>
  </si>
  <si>
    <t>DawThanMyint</t>
  </si>
  <si>
    <t>KoMyo</t>
  </si>
  <si>
    <t>MaSanSanWin</t>
  </si>
  <si>
    <t>MaAyeMyint</t>
  </si>
  <si>
    <t>KoSanMoe</t>
  </si>
  <si>
    <t>KoMgNying</t>
  </si>
  <si>
    <t>KoSoeOo</t>
  </si>
  <si>
    <t>MaYuSwe</t>
  </si>
  <si>
    <t>MaKhinMarSan</t>
  </si>
  <si>
    <t>SeinHinThar</t>
  </si>
  <si>
    <t>DawNi</t>
  </si>
  <si>
    <t>KoYiGyi</t>
  </si>
  <si>
    <t>KoNyingLin</t>
  </si>
  <si>
    <t>MaKhingKhingThin</t>
  </si>
  <si>
    <t>KoWinTinn</t>
  </si>
  <si>
    <t>KoAungKoLet</t>
  </si>
  <si>
    <t>Brother&amp;Sister</t>
  </si>
  <si>
    <t>ဘချော</t>
  </si>
  <si>
    <t>Ba Chaw</t>
  </si>
  <si>
    <t>SeinC</t>
  </si>
  <si>
    <t>LH</t>
  </si>
  <si>
    <t>MMiMi</t>
  </si>
  <si>
    <t>ZH</t>
  </si>
  <si>
    <t>MaKhinSoeWin</t>
  </si>
  <si>
    <t>မခင်စိုးဝင်း</t>
  </si>
  <si>
    <t>ကိုဝင်းဇော်</t>
  </si>
  <si>
    <t>KoWinZaw</t>
  </si>
  <si>
    <t>KoKyawThu</t>
  </si>
  <si>
    <t>KoKhinMgMyint</t>
  </si>
  <si>
    <t>ကိုရဲနောင်</t>
  </si>
  <si>
    <t>KoYeNaung</t>
  </si>
  <si>
    <t>AyeChanMoMo</t>
  </si>
  <si>
    <t>Columbus Super Red Smooth 700 Ml  Sample</t>
  </si>
  <si>
    <t>Columbus Super Red Smooth 350 Ml  Sample</t>
  </si>
  <si>
    <t>Pyawbwe</t>
  </si>
  <si>
    <t>KoKyawSeint</t>
  </si>
  <si>
    <t>UNyintWin</t>
  </si>
  <si>
    <t>DawKhinMyint</t>
  </si>
  <si>
    <t>ဒေါ်ခင်မြင့်</t>
  </si>
  <si>
    <t>KoHtay</t>
  </si>
  <si>
    <t>ကိုဌေး</t>
  </si>
  <si>
    <t>MaAyeKyu</t>
  </si>
  <si>
    <t>မအေးကြူ</t>
  </si>
  <si>
    <t>မဖြူစင်မိုး</t>
  </si>
  <si>
    <t>MaPhyuSinMoe</t>
  </si>
  <si>
    <t>ကိုသိန်းသန်းဦး</t>
  </si>
  <si>
    <t>KoTheinthanOo</t>
  </si>
  <si>
    <t>မဖြူဖြူခိုင်</t>
  </si>
  <si>
    <t>MaPhyuPhyuKhing</t>
  </si>
  <si>
    <t>မနိုင်</t>
  </si>
  <si>
    <t>MaNying</t>
  </si>
  <si>
    <t>KoThet</t>
  </si>
  <si>
    <t>မောင်းမဆည်</t>
  </si>
  <si>
    <t>သစ်ပုလွေကန်</t>
  </si>
  <si>
    <t>မုန်တော</t>
  </si>
  <si>
    <t>အိုမတွေ့</t>
  </si>
  <si>
    <t>သဖန်း</t>
  </si>
  <si>
    <t>စန်းပွင့်</t>
  </si>
  <si>
    <t>အောင်ပဒေသာ</t>
  </si>
  <si>
    <t>အင်ပင်ရွာ</t>
  </si>
  <si>
    <t>ရန်မျိုးအောင်</t>
  </si>
  <si>
    <t>ပြည်သာယာ</t>
  </si>
  <si>
    <t>ညောင်အိုင့်</t>
  </si>
  <si>
    <t>ခင်ကြီး</t>
  </si>
  <si>
    <t>ရွာတန်း</t>
  </si>
  <si>
    <t>ဘိုကုန်း</t>
  </si>
  <si>
    <t>စံပယ်ကုန်း</t>
  </si>
  <si>
    <t>နန်းတော်ကုန်း</t>
  </si>
  <si>
    <t>မြောင်းဦး</t>
  </si>
  <si>
    <t>အုတ်တွင်း</t>
  </si>
  <si>
    <t>တဲစု</t>
  </si>
  <si>
    <t>ပင်းတလဲ</t>
  </si>
  <si>
    <t>တံငါးကျင်း</t>
  </si>
  <si>
    <t>ဝဲလောင်</t>
  </si>
  <si>
    <t>လယ်ဟောင်း</t>
  </si>
  <si>
    <t>သန်းကြီးကုန်း</t>
  </si>
  <si>
    <t>တောင်ပေါ်ရွာ</t>
  </si>
  <si>
    <t>ပုပ္ပါး</t>
  </si>
  <si>
    <t>ရေထွက်</t>
  </si>
  <si>
    <t>တောင်ဦး</t>
  </si>
  <si>
    <t>သီးပင်ကုန်း</t>
  </si>
  <si>
    <t>နှမ်းကန်</t>
  </si>
  <si>
    <t>မောင်းတိုင်</t>
  </si>
  <si>
    <t>ဇီးတောအိုင်</t>
  </si>
  <si>
    <t>မဒါန်း</t>
  </si>
  <si>
    <t>၇မိုင်</t>
  </si>
  <si>
    <t>ကြက်စခန်း</t>
  </si>
  <si>
    <t>ကြာပစ်ကန်</t>
  </si>
  <si>
    <t>ရွှေမင်းကုန်း</t>
  </si>
  <si>
    <t>ညောင်ကုန်း</t>
  </si>
  <si>
    <t>ဇီးပင်တွင်း</t>
  </si>
  <si>
    <t>ကိုသန်းလွင်</t>
  </si>
  <si>
    <t>ရှမ်းရွာ</t>
  </si>
  <si>
    <t>ပင်သောင်း</t>
  </si>
  <si>
    <t>မခင်ဇာမိုး</t>
  </si>
  <si>
    <t>အောက်တောက်</t>
  </si>
  <si>
    <t>ပြတိုက်</t>
  </si>
  <si>
    <t>စျေးကုန်းကြီး</t>
  </si>
  <si>
    <t>အလယ်ကုန်း</t>
  </si>
  <si>
    <t>ဘုရားစု</t>
  </si>
  <si>
    <t>သီးကုန်း</t>
  </si>
  <si>
    <t>ဆပ်ခင်း</t>
  </si>
  <si>
    <t>ဖလန်ကန်</t>
  </si>
  <si>
    <t>မရွှေရင်</t>
  </si>
  <si>
    <t>ပုဂမြို့သစ်</t>
  </si>
  <si>
    <t>ညစည်းစိမ်</t>
  </si>
  <si>
    <t>ရွှေတွင်းရပ်ကွက်</t>
  </si>
  <si>
    <t>အရှေ့နောက်ရွာ</t>
  </si>
  <si>
    <t>မီးလောင်ဖျား</t>
  </si>
  <si>
    <t>ကိုဆန်းဦး</t>
  </si>
  <si>
    <t>ကျောက်ဖူး</t>
  </si>
  <si>
    <t>ဝက်ချုပ်ကုန်း</t>
  </si>
  <si>
    <t>ထနောင်းကန်</t>
  </si>
  <si>
    <t>ဆူးပန်း</t>
  </si>
  <si>
    <t>နန့််ပန်တက်</t>
  </si>
  <si>
    <t>ကုက္ကိုခါးလှ</t>
  </si>
  <si>
    <t>မြိုင်သာယာ</t>
  </si>
  <si>
    <t>စုတည်</t>
  </si>
  <si>
    <t>ဇဝင်း</t>
  </si>
  <si>
    <t>ကုက္ကိုပေါက်</t>
  </si>
  <si>
    <t>မကျီးခွ</t>
  </si>
  <si>
    <t>ရေငံ</t>
  </si>
  <si>
    <t>ကျေးသာအိုင့်</t>
  </si>
  <si>
    <t>ကျီကုန်း</t>
  </si>
  <si>
    <t>ထနောင်းကုန်း</t>
  </si>
  <si>
    <t>ညောင်ပင်ဝိုင်း</t>
  </si>
  <si>
    <t>လက်ပံပျား</t>
  </si>
  <si>
    <t>ကန်စွယ်</t>
  </si>
  <si>
    <t>ဂုဏ်ရွာ</t>
  </si>
  <si>
    <t>မန်ကျီးအုပ်</t>
  </si>
  <si>
    <t>ရိုးစုံ</t>
  </si>
  <si>
    <t>ကန်အောက်</t>
  </si>
  <si>
    <t>ကျောက်ကာ</t>
  </si>
  <si>
    <t>ပေါက်တော</t>
  </si>
  <si>
    <t>အင်းအုံး</t>
  </si>
  <si>
    <t>ကြာကန်</t>
  </si>
  <si>
    <t>အုတ်ဖို</t>
  </si>
  <si>
    <t>Present</t>
  </si>
  <si>
    <t>SR</t>
  </si>
  <si>
    <t>Testing</t>
  </si>
  <si>
    <t>မေနှင်းဖြူ</t>
  </si>
  <si>
    <t>MayHinnPhyu</t>
  </si>
  <si>
    <t>ဦးမြင့်ဦး</t>
  </si>
  <si>
    <t>NKP</t>
  </si>
  <si>
    <t>TZP</t>
  </si>
  <si>
    <t>M Liquar City</t>
  </si>
  <si>
    <t>MKKW</t>
  </si>
  <si>
    <t>ASO</t>
  </si>
  <si>
    <t>KKHL</t>
  </si>
  <si>
    <t>PTT</t>
  </si>
  <si>
    <t>M-LC</t>
  </si>
  <si>
    <t>SM(KASM)</t>
  </si>
  <si>
    <t>ရွှေမြင်း(ကိုအောင်စန်းမြင့်)</t>
  </si>
  <si>
    <t>KoNaing</t>
  </si>
  <si>
    <t>ကိုနိုင်</t>
  </si>
  <si>
    <t>မခိုင်</t>
  </si>
  <si>
    <t>MaKhaing</t>
  </si>
  <si>
    <t>K MA</t>
  </si>
  <si>
    <t>ကိုစန်းလင်း</t>
  </si>
  <si>
    <t>KSL</t>
  </si>
  <si>
    <t>MWT</t>
  </si>
  <si>
    <t>မဝင်းသန်း</t>
  </si>
  <si>
    <t>မပြုံးပြုံး</t>
  </si>
  <si>
    <t>‌အောက်တောက်</t>
  </si>
  <si>
    <t>MPP</t>
  </si>
  <si>
    <t>ကိုဇော်ရဲကို</t>
  </si>
  <si>
    <t>KZYK</t>
  </si>
  <si>
    <t>AKT</t>
  </si>
  <si>
    <t>အောင်ကောင်းသန့်</t>
  </si>
  <si>
    <t>ဇီးကုန်း</t>
  </si>
  <si>
    <t>KTK</t>
  </si>
  <si>
    <t>ကိုတုတ်ကြီး</t>
  </si>
  <si>
    <t>MKN</t>
  </si>
  <si>
    <t>မခင်ညို</t>
  </si>
  <si>
    <t>MTTN</t>
  </si>
  <si>
    <t>MaShweYin</t>
  </si>
  <si>
    <t>ကိုသိန်းတန်</t>
  </si>
  <si>
    <t>K TT</t>
  </si>
  <si>
    <t>ဖူးပွင့်</t>
  </si>
  <si>
    <t>ယင်းမာပင်</t>
  </si>
  <si>
    <t>PP</t>
  </si>
  <si>
    <t>ATT</t>
  </si>
  <si>
    <t>မခင်စိမ်း</t>
  </si>
  <si>
    <t>MKS</t>
  </si>
  <si>
    <t>မဌေး</t>
  </si>
  <si>
    <t>MH</t>
  </si>
  <si>
    <t>ဦးသောင်းလှ</t>
  </si>
  <si>
    <t>UTH</t>
  </si>
  <si>
    <t>KNLA</t>
  </si>
  <si>
    <t>ကိုနေလင်းအောင်</t>
  </si>
  <si>
    <t>ကျောက်ပြင်ကန်</t>
  </si>
  <si>
    <t>ကိုမျိုးထွန်း</t>
  </si>
  <si>
    <t>KMH</t>
  </si>
  <si>
    <t>ကိုအောင်မြတ်သန်း</t>
  </si>
  <si>
    <t>KoAMT</t>
  </si>
  <si>
    <t>ကိုတင်ထက်အောင်</t>
  </si>
  <si>
    <t>ဂင်္ဂါ</t>
  </si>
  <si>
    <t>KTHA</t>
  </si>
  <si>
    <t>UTT</t>
  </si>
  <si>
    <t>ဦးသန်းထွန်း</t>
  </si>
  <si>
    <t>မြေသင်းတွင်းရွာ</t>
  </si>
  <si>
    <t>ကိုအောင်မျိုးသန့်</t>
  </si>
  <si>
    <t>ရာပြည့်မိုး</t>
  </si>
  <si>
    <t>YPM</t>
  </si>
  <si>
    <t>KAML</t>
  </si>
  <si>
    <t>ကိုအောင်မင်းလွင်</t>
  </si>
  <si>
    <t>ဒေါ်ကြူ</t>
  </si>
  <si>
    <t>ခင်ဘန်း</t>
  </si>
  <si>
    <t>DK</t>
  </si>
  <si>
    <t>KoChitHla</t>
  </si>
  <si>
    <t>ကိုဆန်းမင်း</t>
  </si>
  <si>
    <t>KSM</t>
  </si>
  <si>
    <t>ကိုသန့််ဇင်</t>
  </si>
  <si>
    <t>K TZ</t>
  </si>
  <si>
    <t>ရွာသားကြီး</t>
  </si>
  <si>
    <t>YTG</t>
  </si>
  <si>
    <t>အန်တီညို</t>
  </si>
  <si>
    <t>ATN</t>
  </si>
  <si>
    <t>မြသရဖူ</t>
  </si>
  <si>
    <t>MTYP</t>
  </si>
  <si>
    <t>MKMW</t>
  </si>
  <si>
    <t>မခင်မာဝင်း</t>
  </si>
  <si>
    <t>ဒေါ်မူ</t>
  </si>
  <si>
    <t>DM</t>
  </si>
  <si>
    <t>မလှဝင်းရီ</t>
  </si>
  <si>
    <t>MHWY</t>
  </si>
  <si>
    <t>AT</t>
  </si>
  <si>
    <t>UYT</t>
  </si>
  <si>
    <t>ဦးရဲတင့်</t>
  </si>
  <si>
    <t>Kyukpadaung</t>
  </si>
  <si>
    <t>MTN</t>
  </si>
  <si>
    <t>မသန်းနု</t>
  </si>
  <si>
    <t>မကျီးရိုး</t>
  </si>
  <si>
    <t>မသန်းသန်းဆင့်</t>
  </si>
  <si>
    <t>M TTS</t>
  </si>
  <si>
    <t>မသိန်းသိန်းမိုး</t>
  </si>
  <si>
    <t>UMO</t>
  </si>
  <si>
    <t>KHMH</t>
  </si>
  <si>
    <t>ကိုဟိန်းမင်းထက်</t>
  </si>
  <si>
    <t>ခပေါင်းကုန်း</t>
  </si>
  <si>
    <t>PL</t>
  </si>
  <si>
    <t>ပြည့်လျှံ</t>
  </si>
  <si>
    <t>တောမ</t>
  </si>
  <si>
    <t>မတိုးတိုးမြင့်</t>
  </si>
  <si>
    <t>ကုက္ကိုကုန်း</t>
  </si>
  <si>
    <t>KoHtwe</t>
  </si>
  <si>
    <t>ကိုထွေး</t>
  </si>
  <si>
    <t>အိုင်ကြီးလည်</t>
  </si>
  <si>
    <t>KHM</t>
  </si>
  <si>
    <t>ကိုထွန်းမြင့်</t>
  </si>
  <si>
    <t>KTH</t>
  </si>
  <si>
    <t>ကိုသန်းထိုက်</t>
  </si>
  <si>
    <t>KAKW</t>
  </si>
  <si>
    <t>ကိုအောင်ကိုဝင်း</t>
  </si>
  <si>
    <t>ရွှေတောင်ကုန်း</t>
  </si>
  <si>
    <t>မခင်မာဆွေ</t>
  </si>
  <si>
    <t>MaKMS</t>
  </si>
  <si>
    <t>MaSein</t>
  </si>
  <si>
    <t>မစိန်</t>
  </si>
  <si>
    <t>ကန်ဦး</t>
  </si>
  <si>
    <t>MSTT</t>
  </si>
  <si>
    <t>မစိုးသီတာ</t>
  </si>
  <si>
    <t>KKW</t>
  </si>
  <si>
    <t>ကိုကျော်ဝင်း</t>
  </si>
  <si>
    <t>KKK</t>
  </si>
  <si>
    <t>ကိုကျောက်ခဲ</t>
  </si>
  <si>
    <t>KNMA</t>
  </si>
  <si>
    <t>ကိုနေမျိုးအောင်</t>
  </si>
  <si>
    <t>KMN</t>
  </si>
  <si>
    <t>KSP</t>
  </si>
  <si>
    <t>ကိုစန်းပွင့်</t>
  </si>
  <si>
    <t>ညောင်ပင်လှ</t>
  </si>
  <si>
    <t>DA</t>
  </si>
  <si>
    <t>ဒေါ်အေး</t>
  </si>
  <si>
    <t>ရေပေါင်းဆုံ</t>
  </si>
  <si>
    <t>SND</t>
  </si>
  <si>
    <t>ရွှေနန်း‌တော်</t>
  </si>
  <si>
    <t>MWA</t>
  </si>
  <si>
    <t>မဝင်းအေး</t>
  </si>
  <si>
    <t>KoAyeMin</t>
  </si>
  <si>
    <t>STT</t>
  </si>
  <si>
    <t>ရွှေတောင်တန်း</t>
  </si>
  <si>
    <t>KLL</t>
  </si>
  <si>
    <t>ကိုလင်းလင်း</t>
  </si>
  <si>
    <t>ATK</t>
  </si>
  <si>
    <t>အန်တီခိုင်</t>
  </si>
  <si>
    <t>KPP</t>
  </si>
  <si>
    <t>ကိုဖိုးဖာ</t>
  </si>
  <si>
    <t>KSMT</t>
  </si>
  <si>
    <t>ကိုစိုးမင်းထွန်း</t>
  </si>
  <si>
    <t>အုပ်ဖို</t>
  </si>
  <si>
    <t>MKMW-2</t>
  </si>
  <si>
    <t>ကူကြီး</t>
  </si>
  <si>
    <t>AM</t>
  </si>
  <si>
    <t>အမိုး</t>
  </si>
  <si>
    <t>ZayYarMin</t>
  </si>
  <si>
    <t>ဇေယျာမင်း</t>
  </si>
  <si>
    <t>ပန်းအိုင်</t>
  </si>
  <si>
    <t>MTM</t>
  </si>
  <si>
    <t>KWM</t>
  </si>
  <si>
    <t>ကိုဝင်းမြင့်</t>
  </si>
  <si>
    <t>ZGS</t>
  </si>
  <si>
    <t>ဇော်ဂျီစံ</t>
  </si>
  <si>
    <t>ဖွဲ့သင်း</t>
  </si>
  <si>
    <t>မသန်းမြင့်</t>
  </si>
  <si>
    <t>MaTTM</t>
  </si>
  <si>
    <t>KHN</t>
  </si>
  <si>
    <t>ကိုထွန်းနိုင်</t>
  </si>
  <si>
    <t>အင်အုံး</t>
  </si>
  <si>
    <t>MPSM</t>
  </si>
  <si>
    <t>KKP</t>
  </si>
  <si>
    <t>ကိုကြာပိုက်</t>
  </si>
  <si>
    <t>DTT</t>
  </si>
  <si>
    <t>ဒေါ်သန်းထွား</t>
  </si>
  <si>
    <t>MHN</t>
  </si>
  <si>
    <t>မထွေးငယ်</t>
  </si>
  <si>
    <t>ဖျောက်ဆိတ်ပင်</t>
  </si>
  <si>
    <t>SNY</t>
  </si>
  <si>
    <t>ရွှေနွယ်ရိပ်</t>
  </si>
  <si>
    <t>KMA-2</t>
  </si>
  <si>
    <t>KWT</t>
  </si>
  <si>
    <t>ကိုဝင်းတောင်</t>
  </si>
  <si>
    <t>သရက်ကန်</t>
  </si>
  <si>
    <t>UZG</t>
  </si>
  <si>
    <t>ဦးဇင်းကြီး</t>
  </si>
  <si>
    <t>DSMK</t>
  </si>
  <si>
    <t>ဒေါ်ရွှေမန်းကြည်</t>
  </si>
  <si>
    <t>ကိုင်းကျေးရွာ</t>
  </si>
  <si>
    <t>MAMM</t>
  </si>
  <si>
    <t>မအေးမြတ်မွန်</t>
  </si>
  <si>
    <t>KTS-2</t>
  </si>
  <si>
    <t>MTTW-2</t>
  </si>
  <si>
    <t>မနှင်းဝေအောင်</t>
  </si>
  <si>
    <t>ကျောင်းကုန်း</t>
  </si>
  <si>
    <t>Taungthar</t>
  </si>
  <si>
    <t>KoNLin</t>
  </si>
  <si>
    <t>7-Star</t>
  </si>
  <si>
    <t>Htet</t>
  </si>
  <si>
    <t>UST</t>
  </si>
  <si>
    <t>ဦးစိုးတင့်</t>
  </si>
  <si>
    <t>သစ်လှကျင်း</t>
  </si>
  <si>
    <t>LTN</t>
  </si>
  <si>
    <t>လေးသန်းနွဲ့</t>
  </si>
  <si>
    <t>KSNO</t>
  </si>
  <si>
    <t>ကိုစိုးညွှန့်ဦး</t>
  </si>
  <si>
    <t>KZG-2</t>
  </si>
  <si>
    <t>ဖွဲသင်း</t>
  </si>
  <si>
    <t>SCT</t>
  </si>
  <si>
    <t>‌ရွှေခြင်္သေ့</t>
  </si>
  <si>
    <t>‌ေရွ</t>
  </si>
  <si>
    <t>MMS</t>
  </si>
  <si>
    <t>မမြင့်စန်း</t>
  </si>
  <si>
    <t>ကိုမျိုးနိုင်</t>
  </si>
  <si>
    <t>ကိုဆွေ</t>
  </si>
  <si>
    <t>KoS</t>
  </si>
  <si>
    <t>ဘိုရှယ်</t>
  </si>
  <si>
    <t>SM(ZYM)</t>
  </si>
  <si>
    <t>ရွှေမြင်း(ဇေယျာမင်း)</t>
  </si>
  <si>
    <t>MHWA</t>
  </si>
  <si>
    <t>MTTW-3</t>
  </si>
  <si>
    <t>DKM</t>
  </si>
  <si>
    <t>MHM</t>
  </si>
  <si>
    <t>Liter</t>
  </si>
  <si>
    <t>ကောင်းသဇင်</t>
  </si>
  <si>
    <t>KoMN</t>
  </si>
  <si>
    <t>KW</t>
  </si>
  <si>
    <t>ကိုဝေ</t>
  </si>
  <si>
    <t>MHTM</t>
  </si>
  <si>
    <t>မထူးသက်မွန်</t>
  </si>
  <si>
    <t>KZ</t>
  </si>
  <si>
    <t>KoTL</t>
  </si>
  <si>
    <t>MBMT-2</t>
  </si>
  <si>
    <t>KZM</t>
  </si>
  <si>
    <t>ကိုဇော်မင်း</t>
  </si>
  <si>
    <t>KTP</t>
  </si>
  <si>
    <t>ကိုထင်ပေါ်</t>
  </si>
  <si>
    <t>တောတွင်းလှ</t>
  </si>
  <si>
    <t>TTGyi</t>
  </si>
  <si>
    <t>တောင်တန်းကြီး</t>
  </si>
  <si>
    <t>နန်ချွန်</t>
  </si>
  <si>
    <t>KNWA</t>
  </si>
  <si>
    <t>နန်းဝင်းအောင်</t>
  </si>
  <si>
    <t>MN</t>
  </si>
  <si>
    <t>မနွဲ့</t>
  </si>
  <si>
    <t>UWS</t>
  </si>
  <si>
    <t>ဦးဝင်းရွှေ</t>
  </si>
  <si>
    <t>ဖျင်ဇင်း</t>
  </si>
  <si>
    <t>KAMThant</t>
  </si>
  <si>
    <t>KST</t>
  </si>
  <si>
    <t>ကိုဆန်းထွန်း</t>
  </si>
  <si>
    <t>MTN-2</t>
  </si>
  <si>
    <t>KAG</t>
  </si>
  <si>
    <t>ကိုအောင်ကြီး</t>
  </si>
  <si>
    <t>မိုးနတ်ကုန်း</t>
  </si>
  <si>
    <t>KNO</t>
  </si>
  <si>
    <t>ကိုနိုင်ဦး</t>
  </si>
  <si>
    <t>KTL-2</t>
  </si>
  <si>
    <t>MP</t>
  </si>
  <si>
    <t>မဖြိုး</t>
  </si>
  <si>
    <t>တောင်ဘရွာ</t>
  </si>
  <si>
    <t>KoKhinMg</t>
  </si>
  <si>
    <t>ကိုခင်မောင်</t>
  </si>
  <si>
    <t>KMSA</t>
  </si>
  <si>
    <t>ကိုမြတ်စောင်းအောင်</t>
  </si>
  <si>
    <t>MZMP</t>
  </si>
  <si>
    <t>မဇင်မာဖြိုး</t>
  </si>
  <si>
    <t>KSO</t>
  </si>
  <si>
    <t>KoSM</t>
  </si>
  <si>
    <t>FOC</t>
  </si>
  <si>
    <t>KL</t>
  </si>
  <si>
    <t>ကိုလင်း</t>
  </si>
  <si>
    <t>ညောင်ရမ်း</t>
  </si>
  <si>
    <t>YTN-2</t>
  </si>
  <si>
    <t>SPS</t>
  </si>
  <si>
    <t>MKM</t>
  </si>
  <si>
    <t>မခင်မှုံ</t>
  </si>
  <si>
    <t>KAH</t>
  </si>
  <si>
    <t>ထနောင်းဝင်း</t>
  </si>
  <si>
    <t>PTA</t>
  </si>
  <si>
    <t>ပြည်သူအောင်</t>
  </si>
  <si>
    <t>MSMG</t>
  </si>
  <si>
    <t>မစန်းမော်ကြီး</t>
  </si>
  <si>
    <t>ပါရမီ</t>
  </si>
  <si>
    <t>PM</t>
  </si>
  <si>
    <t>MMMK</t>
  </si>
  <si>
    <t>မမိုးမိုးခိုင်</t>
  </si>
  <si>
    <t>UWM</t>
  </si>
  <si>
    <t>ဦးဝင်းမြင့်</t>
  </si>
  <si>
    <t>UHM</t>
  </si>
  <si>
    <t>ဦးထွေးမြင့်</t>
  </si>
  <si>
    <t>မဝါလေး</t>
  </si>
  <si>
    <t>MWL</t>
  </si>
  <si>
    <t>MSDL</t>
  </si>
  <si>
    <t>မစန္ဒာလွင်</t>
  </si>
  <si>
    <t>ကံကြီး</t>
  </si>
  <si>
    <t>MaHtay</t>
  </si>
  <si>
    <t>မိုးနံကုန်း</t>
  </si>
  <si>
    <t>Van-1</t>
  </si>
  <si>
    <t>Van-2</t>
  </si>
  <si>
    <t>KWC</t>
  </si>
  <si>
    <t>ကိုဝိုင်းချစ်</t>
  </si>
  <si>
    <t>ဒေါမူမူဝေ</t>
  </si>
  <si>
    <t>DMMW</t>
  </si>
  <si>
    <t>LPW(2)</t>
  </si>
  <si>
    <t>နန့်ပန်တက်</t>
  </si>
  <si>
    <t>လပြည့်ဝန်း(2)</t>
  </si>
  <si>
    <t>MTTZ</t>
  </si>
  <si>
    <t>မသန်းသန်းဇော်</t>
  </si>
  <si>
    <t>ကြပ်စခန်း</t>
  </si>
  <si>
    <t>MYA-2</t>
  </si>
  <si>
    <t>TS</t>
  </si>
  <si>
    <t>သွန်းဆက်</t>
  </si>
  <si>
    <t>SM(SNG)</t>
  </si>
  <si>
    <t>ရွှေမြင်း(ရွှေနဂါး)</t>
  </si>
  <si>
    <t>KZW</t>
  </si>
  <si>
    <t>ကိုဇော်ဝင်း</t>
  </si>
  <si>
    <t>စပါးတင်</t>
  </si>
  <si>
    <t>ရတနာ-၂</t>
  </si>
  <si>
    <t>မယဉ်အေး(၂)</t>
  </si>
  <si>
    <t>ကိုမြင့်အောင်(2)</t>
  </si>
  <si>
    <t>Khin</t>
  </si>
  <si>
    <t>KoTZ</t>
  </si>
  <si>
    <t>KoTheinLwin</t>
  </si>
  <si>
    <t>ကိုသိန်းလွင်</t>
  </si>
  <si>
    <t>ATM</t>
  </si>
  <si>
    <t>အန်တီမိုး</t>
  </si>
  <si>
    <t>တွင်းရွာ</t>
  </si>
  <si>
    <t>MZKK</t>
  </si>
  <si>
    <t>မဇာခြည်ကျော်</t>
  </si>
  <si>
    <t>UTL</t>
  </si>
  <si>
    <t>ဦးသိန်းလွင်</t>
  </si>
  <si>
    <t>KYZO</t>
  </si>
  <si>
    <t>ကိုရာဇာဦး</t>
  </si>
  <si>
    <t>UNWZ</t>
  </si>
  <si>
    <t>ဦးညီဝင်းဇော်</t>
  </si>
  <si>
    <t>အလယ်ကန်</t>
  </si>
  <si>
    <t>KTH(2)</t>
  </si>
  <si>
    <t>ကေသာရွာ</t>
  </si>
  <si>
    <t>MMTN</t>
  </si>
  <si>
    <t>မမေသန်းနု</t>
  </si>
  <si>
    <t>MY(2)</t>
  </si>
  <si>
    <t>မိုးယံ(2)</t>
  </si>
  <si>
    <t>မမြ</t>
  </si>
  <si>
    <t>MaMya</t>
  </si>
  <si>
    <t>MKTN</t>
  </si>
  <si>
    <t>မခင်သန်းနု</t>
  </si>
  <si>
    <t>UWM(2)</t>
  </si>
  <si>
    <t>ဦးဝင်းမြင့်-၂</t>
  </si>
  <si>
    <t>မသီတာဝင်း-၂</t>
  </si>
  <si>
    <t>KPT</t>
  </si>
  <si>
    <t>APH</t>
  </si>
  <si>
    <t>အောင်ပွင့်လှိုင်</t>
  </si>
  <si>
    <t>ပျံ့ဇင်ချို</t>
  </si>
  <si>
    <t>ဉယျာဉ်</t>
  </si>
  <si>
    <t>PZC</t>
  </si>
  <si>
    <t>UAN</t>
  </si>
  <si>
    <t>ဦးအောင်‌ငွေ</t>
  </si>
  <si>
    <t>ဦးအောင်မိုး-၂</t>
  </si>
  <si>
    <t>UAM(2)</t>
  </si>
  <si>
    <t>ဦးသိန်းလွင်-၂</t>
  </si>
  <si>
    <t>UTL(2)</t>
  </si>
  <si>
    <t>MTA</t>
  </si>
  <si>
    <t>မတင်အေး</t>
  </si>
  <si>
    <t>MSY</t>
  </si>
  <si>
    <t xml:space="preserve">မစန်းယု </t>
  </si>
  <si>
    <t>ရွှေမြင်း(ရွှေတမာတန်း)</t>
  </si>
  <si>
    <t>SM(STMT)</t>
  </si>
  <si>
    <t>AMNM</t>
  </si>
  <si>
    <t>အမွှာညီမ</t>
  </si>
  <si>
    <t>မခင်ဝင်း-၂</t>
  </si>
  <si>
    <t>MKW-2</t>
  </si>
  <si>
    <t>အိုင်ကုန်း</t>
  </si>
  <si>
    <t>စံချိန်-၂</t>
  </si>
  <si>
    <t>SC2</t>
  </si>
  <si>
    <t>မဝင်းအေး-၂</t>
  </si>
  <si>
    <t>MWA-2</t>
  </si>
  <si>
    <t>MTTT</t>
  </si>
  <si>
    <t>မသီတာထွန်း</t>
  </si>
  <si>
    <t>MMW</t>
  </si>
  <si>
    <t>မမိုးဝင်း</t>
  </si>
  <si>
    <t>SOP</t>
  </si>
  <si>
    <t>ရွှေအုန်းပင်</t>
  </si>
  <si>
    <t>မမူမူခိုင်</t>
  </si>
  <si>
    <t>Ma MMK</t>
  </si>
  <si>
    <t>DPT</t>
  </si>
  <si>
    <t>‌ဒေါ်ပျိုတင်</t>
  </si>
  <si>
    <t>မမာလှိုင်</t>
  </si>
  <si>
    <t>MaMH</t>
  </si>
  <si>
    <t>MOMH</t>
  </si>
  <si>
    <t>မဥမ္မာထက်</t>
  </si>
  <si>
    <t>မမာခိုင်</t>
  </si>
  <si>
    <t>MaMK</t>
  </si>
  <si>
    <t>UCS</t>
  </si>
  <si>
    <t>ဦးချစ်ဆွေ</t>
  </si>
  <si>
    <t>‌တောင်းကောက်ရွာ</t>
  </si>
  <si>
    <t>YLN</t>
  </si>
  <si>
    <t>ရန်လင်းနိုင်</t>
  </si>
  <si>
    <t>MNNK</t>
  </si>
  <si>
    <t>မနှင်းနှင်းခိုင်</t>
  </si>
  <si>
    <t>UYM-2</t>
  </si>
  <si>
    <t>ဦးရဲမြင့်-၂</t>
  </si>
  <si>
    <t>METK</t>
  </si>
  <si>
    <t>မအိသူကျော်</t>
  </si>
  <si>
    <t>SM(KMM)</t>
  </si>
  <si>
    <t>ရွှေမြင်း(ကိုမျိုးမင်း)</t>
  </si>
  <si>
    <t>KZW-2</t>
  </si>
  <si>
    <t>ကိုဇော်ဝင်း-၂</t>
  </si>
  <si>
    <t>KoAKW</t>
  </si>
  <si>
    <t>ကိုအောင်ကျော်ဝင်း</t>
  </si>
  <si>
    <t>ကိုဆန်းဦး-၂</t>
  </si>
  <si>
    <t>KSO-2</t>
  </si>
  <si>
    <t>Triple 7</t>
  </si>
  <si>
    <t>သစ်ထောက်</t>
  </si>
  <si>
    <t>SYS-2</t>
  </si>
  <si>
    <t>ရွှေရောင်စင်-၂</t>
  </si>
  <si>
    <t>ရွာသစ်ကုန်း</t>
  </si>
  <si>
    <t>UT</t>
  </si>
  <si>
    <t>ဦးထိန်</t>
  </si>
  <si>
    <t>အထက်ဥာဏ်</t>
  </si>
  <si>
    <t>SHA</t>
  </si>
  <si>
    <t>စမ်းထက်အောင်</t>
  </si>
  <si>
    <t>သူကောင်း</t>
  </si>
  <si>
    <t>3I-1960</t>
  </si>
  <si>
    <t>KMK-2</t>
  </si>
  <si>
    <t>ကိုမိုးကျော်-၂</t>
  </si>
  <si>
    <t>MOMC</t>
  </si>
  <si>
    <t>မဥမ္မာချို</t>
  </si>
  <si>
    <t>ဖက်တောရ</t>
  </si>
  <si>
    <t>AMG</t>
  </si>
  <si>
    <t>အမေကြီး</t>
  </si>
  <si>
    <t>MSMA</t>
  </si>
  <si>
    <t>မစန်းမြင့်အေး</t>
  </si>
  <si>
    <t>မကြည်ညွှန့်</t>
  </si>
  <si>
    <t>MaKN</t>
  </si>
  <si>
    <t>UTK</t>
  </si>
  <si>
    <t>ဦးထွန်းကြည်</t>
  </si>
  <si>
    <t>ဘုန်းတလုတ်</t>
  </si>
  <si>
    <t>MaAMH</t>
  </si>
  <si>
    <t>မအေးမြထွေး</t>
  </si>
  <si>
    <t>ကျောက်ပနား</t>
  </si>
  <si>
    <t>KHWM</t>
  </si>
  <si>
    <t>ကိုထွန်းဝင်းမြိုင်</t>
  </si>
  <si>
    <t>သာဂရ</t>
  </si>
  <si>
    <t>KSMA</t>
  </si>
  <si>
    <t>ကိုစိုးမင်းအောင်</t>
  </si>
  <si>
    <t>KKMC</t>
  </si>
  <si>
    <t>ကိုခင်မောင်ချို</t>
  </si>
  <si>
    <t>KNHL</t>
  </si>
  <si>
    <t>ကိုနေထက်လင်း</t>
  </si>
  <si>
    <t>သုံးပတ်လည်</t>
  </si>
  <si>
    <t>KKA</t>
  </si>
  <si>
    <t>ကိုကျော်အောင်</t>
  </si>
  <si>
    <t>MAC</t>
  </si>
  <si>
    <t>မအေးချာ</t>
  </si>
  <si>
    <t>သဲပုံ</t>
  </si>
  <si>
    <t>STW</t>
  </si>
  <si>
    <t>ရွှေတော်ဝင်</t>
  </si>
  <si>
    <t>အင်တော</t>
  </si>
  <si>
    <t>KoMyintZaw</t>
  </si>
  <si>
    <t>ကိုမြင့်ဇော်</t>
  </si>
  <si>
    <t>KAT-2</t>
  </si>
  <si>
    <t>ကိုအောင်သူ-၂</t>
  </si>
  <si>
    <t>USN</t>
  </si>
  <si>
    <t>ဦးဆန်းညွှန့်</t>
  </si>
  <si>
    <t>Ma Ei</t>
  </si>
  <si>
    <t>မအိ</t>
  </si>
  <si>
    <t>MKZM</t>
  </si>
  <si>
    <t>မထူးမွန်စံ</t>
  </si>
  <si>
    <t>MHMS</t>
  </si>
  <si>
    <t>JJ</t>
  </si>
  <si>
    <t>ဂျမ်းဂျမ်း</t>
  </si>
  <si>
    <t>MHH</t>
  </si>
  <si>
    <t>မဌေးဌေး</t>
  </si>
  <si>
    <t>Cherry-640 pkk</t>
  </si>
  <si>
    <t>စံသုခ</t>
  </si>
  <si>
    <t>တက်လမ်း</t>
  </si>
  <si>
    <t>STK</t>
  </si>
  <si>
    <t>HH</t>
  </si>
  <si>
    <t>ထိပ်ထား</t>
  </si>
  <si>
    <t>SKS</t>
  </si>
  <si>
    <t>ရွှေခေတ်စံ</t>
  </si>
  <si>
    <t>တောင်ဇင်း</t>
  </si>
  <si>
    <t>NDT</t>
  </si>
  <si>
    <t>နန်းတော်သစ်</t>
  </si>
  <si>
    <t>TLan</t>
  </si>
  <si>
    <t>KWH</t>
  </si>
  <si>
    <t>ကိုဝင်းလှိုင်</t>
  </si>
  <si>
    <t>KTT-2</t>
  </si>
  <si>
    <t>ကိုထွန်းထွန်း-၂</t>
  </si>
  <si>
    <t>ကံထက်</t>
  </si>
  <si>
    <t>KMTT</t>
  </si>
  <si>
    <t>ကိုမြင့်သိန်းထွန်း</t>
  </si>
  <si>
    <t>အောင်းကုန်း</t>
  </si>
  <si>
    <t>KTC</t>
  </si>
  <si>
    <t>ကိုသံချောင်း</t>
  </si>
  <si>
    <t>KTKL</t>
  </si>
  <si>
    <t>ကိုတင်ကိုလင်း</t>
  </si>
  <si>
    <t>ဝါတီး</t>
  </si>
  <si>
    <t>MYYH</t>
  </si>
  <si>
    <t>မယုယုလှိုင်</t>
  </si>
  <si>
    <t>MaTTN</t>
  </si>
  <si>
    <t>မသင်းသင်းနွယ်</t>
  </si>
  <si>
    <t>KTM</t>
  </si>
  <si>
    <t>ကိုတင်မိုး</t>
  </si>
  <si>
    <t>KSYZ</t>
  </si>
  <si>
    <t>ကိုစိုးရာဇာ</t>
  </si>
  <si>
    <t>လျော်ဖြူကိုင်း</t>
  </si>
  <si>
    <t>MML-2</t>
  </si>
  <si>
    <t>မမြလေး-၂</t>
  </si>
  <si>
    <t>ဘုရားကုန်း</t>
  </si>
  <si>
    <t>KoTH</t>
  </si>
  <si>
    <t>ကိုသိန်းထွေး</t>
  </si>
  <si>
    <t>‌ရွှေမြင်း(မြို့တော်)</t>
  </si>
  <si>
    <t>‌ပျော်ဘွယ်</t>
  </si>
  <si>
    <t>SM(MT)</t>
  </si>
  <si>
    <t>UNA</t>
  </si>
  <si>
    <t>ဦးဥာဏ်အောင်</t>
  </si>
  <si>
    <t>သဖန်းချောင်း</t>
  </si>
  <si>
    <t>MaMoe</t>
  </si>
  <si>
    <t>မမိုး</t>
  </si>
  <si>
    <t>တလင်းကုန်း</t>
  </si>
  <si>
    <t>PaingPhyo</t>
  </si>
  <si>
    <t>ပိုင်ဖြိုး</t>
  </si>
  <si>
    <t>MKMH-2</t>
  </si>
  <si>
    <t>မခင်မာဌေး-၂</t>
  </si>
  <si>
    <t>KKH</t>
  </si>
  <si>
    <t>ကိုကျော်ဟိန်း</t>
  </si>
  <si>
    <t>MaThinThinMar</t>
  </si>
  <si>
    <t>မသင်းသင်းမာ</t>
  </si>
  <si>
    <t>MHWY-2</t>
  </si>
  <si>
    <t>မလှဝင်းရီ-၂</t>
  </si>
  <si>
    <t>MKK</t>
  </si>
  <si>
    <t>မကြူကြူ</t>
  </si>
  <si>
    <t>ကိုမောင်နိုင်-၂</t>
  </si>
  <si>
    <t>တောင်ကန်ကြီး</t>
  </si>
  <si>
    <t>K MN-2</t>
  </si>
  <si>
    <t>MaTTA</t>
  </si>
  <si>
    <t>မသန်းသန်းအေး</t>
  </si>
  <si>
    <t>MSZM</t>
  </si>
  <si>
    <t>မရွှေဇင်မြင့်</t>
  </si>
  <si>
    <t>KNL</t>
  </si>
  <si>
    <t>ကိုငြိမ်းလွင်</t>
  </si>
  <si>
    <t>LSN</t>
  </si>
  <si>
    <t>လေးစန်းနွှဲ့</t>
  </si>
  <si>
    <t>သပြေပင်</t>
  </si>
  <si>
    <t>ရွှေလွန်းပျံ</t>
  </si>
  <si>
    <t>SLP</t>
  </si>
  <si>
    <t>K TH</t>
  </si>
  <si>
    <t>ကိုသိန်းထိုက်</t>
  </si>
  <si>
    <t>MTSM</t>
  </si>
  <si>
    <t>မတင်ဆန်းမူ</t>
  </si>
  <si>
    <t>KTKH</t>
  </si>
  <si>
    <t>ကိုသန်းကျော်ဌေး</t>
  </si>
  <si>
    <t>MKH</t>
  </si>
  <si>
    <t>မကြည်ဌေး</t>
  </si>
  <si>
    <t>KoAT</t>
  </si>
  <si>
    <t>KPPH</t>
  </si>
  <si>
    <t>ကိုပြည်ဖြိုးဟိန်း</t>
  </si>
  <si>
    <t>MaThidar</t>
  </si>
  <si>
    <t>မသီတာ</t>
  </si>
  <si>
    <t>MTZO</t>
  </si>
  <si>
    <t>မသင်ဇာဦး</t>
  </si>
  <si>
    <t>PTK</t>
  </si>
  <si>
    <t>KWH-2</t>
  </si>
  <si>
    <t>ကိုဝင်းလှိုင်-၂</t>
  </si>
  <si>
    <t>ငါးမင်းမေး</t>
  </si>
  <si>
    <t>UMS</t>
  </si>
  <si>
    <t>ဦးမြင့်ဆွေ</t>
  </si>
  <si>
    <t>KoHM</t>
  </si>
  <si>
    <t>ကိုလှိုင်မင်း</t>
  </si>
  <si>
    <t>MSL</t>
  </si>
  <si>
    <t>မစန်းလွင်</t>
  </si>
  <si>
    <t>တက်မ</t>
  </si>
  <si>
    <t>MSSM-2</t>
  </si>
  <si>
    <t>မစန်းစန်းမော်-၂</t>
  </si>
  <si>
    <t>MaSS</t>
  </si>
  <si>
    <t>မစိုးစိုး</t>
  </si>
  <si>
    <t>A1</t>
  </si>
  <si>
    <t>ထွေးထွေး</t>
  </si>
  <si>
    <t>Daw Than</t>
  </si>
  <si>
    <t>ဒေါ်သန်း</t>
  </si>
  <si>
    <t>DNL</t>
  </si>
  <si>
    <t>ဒေါ်ညိုလေး</t>
  </si>
  <si>
    <t>DJ</t>
  </si>
  <si>
    <t>ဒေါ်ဂျမ်း</t>
  </si>
  <si>
    <t>နဘဲတန်း</t>
  </si>
  <si>
    <t>MaTT</t>
  </si>
  <si>
    <t>မတာတာ</t>
  </si>
  <si>
    <t>UTC</t>
  </si>
  <si>
    <t>ဦးသံချောင်း</t>
  </si>
  <si>
    <t>MNKK-1000</t>
  </si>
  <si>
    <t>မိုးနဲကွန်ကီး ကော် (1L)</t>
  </si>
  <si>
    <t>Semi WS</t>
  </si>
  <si>
    <t>MAMT</t>
  </si>
  <si>
    <t>မအေးမြတ်သူ</t>
  </si>
  <si>
    <t>MaThu</t>
  </si>
  <si>
    <t>မသူ</t>
  </si>
  <si>
    <t>MAT</t>
  </si>
  <si>
    <t>မအေးသင်း</t>
  </si>
  <si>
    <t>KaungThant</t>
  </si>
  <si>
    <t>ကောင်းသန့်</t>
  </si>
  <si>
    <t>ဆင်တပ်ကျင်း</t>
  </si>
  <si>
    <t>KNZ</t>
  </si>
  <si>
    <t>ကိုငြိမ်းဇော်</t>
  </si>
  <si>
    <t>တောင်တော</t>
  </si>
  <si>
    <t>KKS</t>
  </si>
  <si>
    <t>ကိုကံရှိန်</t>
  </si>
  <si>
    <t>ကိုအောင်သင်း</t>
  </si>
  <si>
    <t>MNN</t>
  </si>
  <si>
    <t>မငယ်ငယ်</t>
  </si>
  <si>
    <t>မိုးနံကျင်း</t>
  </si>
  <si>
    <t>KoHT</t>
  </si>
  <si>
    <t>ကိုဟိန်းသူ</t>
  </si>
  <si>
    <t>M S</t>
  </si>
  <si>
    <t>မိတ်ဆက်</t>
  </si>
  <si>
    <t>USM</t>
  </si>
  <si>
    <t>ဦးရွှေမန်း</t>
  </si>
  <si>
    <t>KWZN</t>
  </si>
  <si>
    <t>ကိုဝင်းဇော်နိုင်</t>
  </si>
  <si>
    <t>KSHO</t>
  </si>
  <si>
    <t>ကိုဆွေလှိုင်ဦး</t>
  </si>
  <si>
    <t>ဒဟတ်ကျင်း</t>
  </si>
  <si>
    <t>MTZN</t>
  </si>
  <si>
    <t>မသဇင်နွယ်</t>
  </si>
  <si>
    <t>ရွှေတုတ်ကုန်း</t>
  </si>
  <si>
    <t>KM</t>
  </si>
  <si>
    <t>ကိုမြိုင်</t>
  </si>
  <si>
    <t>အုတ်ကုန်း</t>
  </si>
  <si>
    <t>MMTDK</t>
  </si>
  <si>
    <t>မမြင့်သန္တာကျော်</t>
  </si>
  <si>
    <t>မမာခိုင်-၂</t>
  </si>
  <si>
    <t>MaMK-2</t>
  </si>
  <si>
    <t>နတ်မြောင်း</t>
  </si>
  <si>
    <t>KTZO</t>
  </si>
  <si>
    <t>ကိုသန့်ဇင်ဦး</t>
  </si>
  <si>
    <t>MaSM</t>
  </si>
  <si>
    <t>မစိန်မြင့်</t>
  </si>
  <si>
    <t>ချင်းမကျီး</t>
  </si>
  <si>
    <t>MTTO</t>
  </si>
  <si>
    <t>မသန်းသန်းဦး</t>
  </si>
  <si>
    <t>ကိုရန်အောင်မြင့်</t>
  </si>
  <si>
    <t>ရွှေမြင်း(မေခ)</t>
  </si>
  <si>
    <t>SM(Mka)</t>
  </si>
  <si>
    <t>MTZM</t>
  </si>
  <si>
    <t>မတင်ဇာမော်</t>
  </si>
  <si>
    <t>HHA</t>
  </si>
  <si>
    <t>ဟိန်းထက်အောင်</t>
  </si>
  <si>
    <t>SM(SS)</t>
  </si>
  <si>
    <t>ရွှေမြင်း(ရွှေဆု)</t>
  </si>
  <si>
    <t>SMT MK</t>
  </si>
  <si>
    <t>ရွှေမင်းသားမန်ကျည်းခေါင်ရည်</t>
  </si>
  <si>
    <t>KTNO</t>
  </si>
  <si>
    <t>ကိုတင်နွယ်ဦး</t>
  </si>
  <si>
    <t>ပုပ္ပါးလွင်</t>
  </si>
  <si>
    <t>KPH</t>
  </si>
  <si>
    <t>ကိုဖိုးထောင်</t>
  </si>
  <si>
    <t>SM(MBY)</t>
  </si>
  <si>
    <t>ရွှေမြင်း(မိဘရိပ်)</t>
  </si>
  <si>
    <t>SYZ</t>
  </si>
  <si>
    <t>စိုးရာဇာ</t>
  </si>
  <si>
    <t>ရွှေဒါး</t>
  </si>
  <si>
    <t>KoAKL</t>
  </si>
  <si>
    <t>MZMW</t>
  </si>
  <si>
    <t>မဇင်မာဝင်း</t>
  </si>
  <si>
    <t>MCG-2</t>
  </si>
  <si>
    <t>အန်ကယ်ကြီး-2</t>
  </si>
  <si>
    <t>မမြဝင်း</t>
  </si>
  <si>
    <t>ကိုအောင်မျိုး</t>
  </si>
  <si>
    <t>KoAM</t>
  </si>
  <si>
    <t>KZHA</t>
  </si>
  <si>
    <t>ကိုဇော်ထက်အောင်</t>
  </si>
  <si>
    <t>ဇေသန့်ကော်ဗူး 1L</t>
  </si>
  <si>
    <t>Zay-1000</t>
  </si>
  <si>
    <t>12MNKK-1000</t>
  </si>
  <si>
    <t>KZW-3</t>
  </si>
  <si>
    <t>ကိုဇော်ဝင်း-၃</t>
  </si>
  <si>
    <t>KMO</t>
  </si>
  <si>
    <t>ကိုမြင့်ဦး</t>
  </si>
  <si>
    <t>KKZN</t>
  </si>
  <si>
    <t>ကိုကျော်ဇင်ငြိမ်း</t>
  </si>
  <si>
    <t>MW</t>
  </si>
  <si>
    <t>မဝင်း</t>
  </si>
  <si>
    <t>မတင်တင်မြင့်</t>
  </si>
  <si>
    <t>MTTM-1</t>
  </si>
  <si>
    <t>KoTunNaing</t>
  </si>
  <si>
    <t>PK</t>
  </si>
  <si>
    <t>ပေါကြီး</t>
  </si>
  <si>
    <t>ဆားတောင်</t>
  </si>
  <si>
    <t>HtooMonSan</t>
  </si>
  <si>
    <t>ထူးမွန်စံ</t>
  </si>
  <si>
    <t>UMyintAung</t>
  </si>
  <si>
    <t>ဦးမြင့်အောင်</t>
  </si>
  <si>
    <t>DawNyoTin</t>
  </si>
  <si>
    <t>ဒေါညိုတင်</t>
  </si>
  <si>
    <t>MaEiThuAung</t>
  </si>
  <si>
    <t>မအိသူအောင်</t>
  </si>
  <si>
    <t>KoThanHtikeAung</t>
  </si>
  <si>
    <t>ကိုသန်းထိုက်အောင်</t>
  </si>
  <si>
    <t>KhonNuWai</t>
  </si>
  <si>
    <t>ခွန်းနုဝေ</t>
  </si>
  <si>
    <t>Z Red-1000</t>
  </si>
  <si>
    <t>ကိုဖိုးသက်</t>
  </si>
  <si>
    <t>HtweH</t>
  </si>
  <si>
    <t>SM(TTW)</t>
  </si>
  <si>
    <t>ရွှေမြင်း(တိုးတက်ဝေ)</t>
  </si>
  <si>
    <t>WW</t>
  </si>
  <si>
    <t>ဝမ်ဝမ်း</t>
  </si>
  <si>
    <t>MaKKM</t>
  </si>
  <si>
    <t>မကေခိုင်မိုး</t>
  </si>
  <si>
    <t>DawNT</t>
  </si>
  <si>
    <t>ဒေါညိုသက်</t>
  </si>
  <si>
    <t>DawTN</t>
  </si>
  <si>
    <t>ဒေါတင်ညို</t>
  </si>
  <si>
    <t>MTHS</t>
  </si>
  <si>
    <t>မသက်ထူးစံ</t>
  </si>
  <si>
    <t>MThinZM</t>
  </si>
  <si>
    <t>မသင်ဇာမိုး</t>
  </si>
  <si>
    <t>H</t>
  </si>
  <si>
    <t>လှိုင်</t>
  </si>
  <si>
    <t>TL-2</t>
  </si>
  <si>
    <t>တက်လူ-၂</t>
  </si>
  <si>
    <t>ကိုစိုးမိုးနိုင်</t>
  </si>
  <si>
    <t>KSMoeN</t>
  </si>
  <si>
    <t>MTNgwe</t>
  </si>
  <si>
    <t>မတင်ငွေ</t>
  </si>
  <si>
    <t>.6SMT</t>
  </si>
  <si>
    <t>ရွှေမင်းသားခေါင်ရည်ကော်ဗူး(.6Ltr)</t>
  </si>
  <si>
    <t>BB</t>
  </si>
  <si>
    <t xml:space="preserve"> BB Liquor</t>
  </si>
  <si>
    <t>ညောင်ကိုင်း</t>
  </si>
  <si>
    <t>MaWar</t>
  </si>
  <si>
    <t>မဝါ</t>
  </si>
  <si>
    <t>PSM</t>
  </si>
  <si>
    <t>ပူဆူးမ</t>
  </si>
  <si>
    <t>Amoe</t>
  </si>
  <si>
    <t>MNLZ</t>
  </si>
  <si>
    <t>မိုနာလီဇာ</t>
  </si>
  <si>
    <t>ကွက်သစ်</t>
  </si>
  <si>
    <t>အင်းပက်လက်</t>
  </si>
  <si>
    <t>MaKhing</t>
  </si>
  <si>
    <t>KoThanHtun</t>
  </si>
  <si>
    <t>ကိုသန်းထွန်း</t>
  </si>
  <si>
    <t>MaTTNwe</t>
  </si>
  <si>
    <t>မတင်သန်းနွယ်</t>
  </si>
  <si>
    <t>MWMyint</t>
  </si>
  <si>
    <t>မဝင်းမြင့်</t>
  </si>
  <si>
    <t>KoAMin</t>
  </si>
  <si>
    <t>ကြွေးရငွေ3</t>
  </si>
  <si>
    <t>ငွေရသည့်နေ့(၃)</t>
  </si>
  <si>
    <t>Hkyaw</t>
  </si>
  <si>
    <t>ထူးကျော်</t>
  </si>
  <si>
    <t>3F-2352</t>
  </si>
  <si>
    <t>Sphyo</t>
  </si>
  <si>
    <t>ရွှေဖြိုး</t>
  </si>
  <si>
    <t>ဒိုင်ကောင်းကုန်း</t>
  </si>
  <si>
    <t>.6SMT MK</t>
  </si>
  <si>
    <t>ရွှေမင်းသားမန်ကျည်းခေါင်ရည်(.6Ltr)</t>
  </si>
  <si>
    <t>KTZaw</t>
  </si>
  <si>
    <t>ကန်တဲ</t>
  </si>
  <si>
    <t>ဖိုးသာထူး</t>
  </si>
  <si>
    <t>PTH</t>
  </si>
  <si>
    <t>MHL</t>
  </si>
  <si>
    <t>SNH</t>
  </si>
  <si>
    <t>UMS-2</t>
  </si>
  <si>
    <t>MTHla</t>
  </si>
  <si>
    <t>မတင်လှ</t>
  </si>
  <si>
    <t>KoHMA</t>
  </si>
  <si>
    <t>ကိုလွှမ်းမိုးအောင်</t>
  </si>
  <si>
    <t>KA</t>
  </si>
  <si>
    <t>ကိုအောင်</t>
  </si>
  <si>
    <t>KBP</t>
  </si>
  <si>
    <t>ကိုဘိုဖြူ</t>
  </si>
  <si>
    <t>MTTMoe</t>
  </si>
  <si>
    <t>မသိမ့်သိမ့်မိုး</t>
  </si>
  <si>
    <t>မဂျူးဂျူးလှိုင်</t>
  </si>
  <si>
    <t>MJJH</t>
  </si>
  <si>
    <t>USMT</t>
  </si>
  <si>
    <t>ဦးစိုးမြင့်သိန်း</t>
  </si>
  <si>
    <t>MYWin</t>
  </si>
  <si>
    <t>မရီဝင်း</t>
  </si>
  <si>
    <t>MaMyint</t>
  </si>
  <si>
    <t>မမြင့်</t>
  </si>
  <si>
    <t>MMMaw</t>
  </si>
  <si>
    <t>မမိ‌မော်</t>
  </si>
  <si>
    <t>UMC</t>
  </si>
  <si>
    <t>ဦးမြင့်စိုး</t>
  </si>
  <si>
    <t>UZM</t>
  </si>
  <si>
    <t>ဦးဇော်မင်း</t>
  </si>
  <si>
    <t>MSKhaing</t>
  </si>
  <si>
    <t>မစန်းခိုင်</t>
  </si>
  <si>
    <t>DKTM</t>
  </si>
  <si>
    <t>ဒေါ်ခင်သက်မူ</t>
  </si>
  <si>
    <t>သရက်တော</t>
  </si>
  <si>
    <t>KRL</t>
  </si>
  <si>
    <t>ကိုအာလူး</t>
  </si>
  <si>
    <t>စည်ကန်</t>
  </si>
  <si>
    <t>MKTO</t>
  </si>
  <si>
    <t>မကေသီဦး</t>
  </si>
  <si>
    <t>အိမ်အို</t>
  </si>
  <si>
    <t>MKyinM</t>
  </si>
  <si>
    <t>မကြင်မြိုင်</t>
  </si>
  <si>
    <t>UHMyint</t>
  </si>
  <si>
    <t>ဦးထွန်းမြင့်</t>
  </si>
  <si>
    <t>ကြက်မောက်တောင်</t>
  </si>
  <si>
    <t>ကာလာ</t>
  </si>
  <si>
    <t>Colour</t>
  </si>
  <si>
    <t>DKMY</t>
  </si>
  <si>
    <t>ဒေါ်ခင်မာရီ</t>
  </si>
  <si>
    <t>Myo</t>
  </si>
  <si>
    <t>မျိုး</t>
  </si>
  <si>
    <t>အင်းကန်</t>
  </si>
  <si>
    <t>မျိုးမင်းထွန်း</t>
  </si>
  <si>
    <t>MMHtun</t>
  </si>
  <si>
    <t>KTHtun</t>
  </si>
  <si>
    <t>မန်ကျည်းကုန်း</t>
  </si>
  <si>
    <t>ကိုတင်ထွန်း</t>
  </si>
  <si>
    <t>MKWai</t>
  </si>
  <si>
    <t>မကြည်ဝေ</t>
  </si>
  <si>
    <t>အုတ်ရှစ်ကုန်း</t>
  </si>
  <si>
    <t>DYThan</t>
  </si>
  <si>
    <t>ဒေါ်ရီသန်း</t>
  </si>
  <si>
    <t>အတာရွာမ</t>
  </si>
  <si>
    <t>MMMWin</t>
  </si>
  <si>
    <t>မမြင့်မြင့်ဝင်း</t>
  </si>
  <si>
    <t>DKMying</t>
  </si>
  <si>
    <t>ဒေါ်ကြင်မြိုင်</t>
  </si>
  <si>
    <t>ညောင်တို</t>
  </si>
  <si>
    <t>MEMon</t>
  </si>
  <si>
    <t>မအိမွန်</t>
  </si>
  <si>
    <t>DKKMyint</t>
  </si>
  <si>
    <t>ဒေါ်ကြည်ကြည်မြင့်</t>
  </si>
  <si>
    <t>ကိုဆန်းလင်း</t>
  </si>
  <si>
    <t>KSLin</t>
  </si>
  <si>
    <t>Super Top</t>
  </si>
  <si>
    <t>Smart</t>
  </si>
  <si>
    <t>ဘူတာဟောင်း</t>
  </si>
  <si>
    <t>S</t>
  </si>
  <si>
    <t>Stop</t>
  </si>
  <si>
    <t>MAyeMyint</t>
  </si>
  <si>
    <t>KKThu</t>
  </si>
  <si>
    <t>ကောင်းစုစံ</t>
  </si>
  <si>
    <t>KSS</t>
  </si>
  <si>
    <t>KSNyint</t>
  </si>
  <si>
    <t>ကိုဆန်းညွန့်</t>
  </si>
  <si>
    <t>HTRP</t>
  </si>
  <si>
    <t>လှသရဖူ</t>
  </si>
  <si>
    <t>ATKhing</t>
  </si>
  <si>
    <t>KAKS</t>
  </si>
  <si>
    <t>ကိုအောင်ကျော်စိုး</t>
  </si>
  <si>
    <t>DMY</t>
  </si>
  <si>
    <t>ဒေါ်မိုးရီ</t>
  </si>
  <si>
    <t>MPPL</t>
  </si>
  <si>
    <t>မဖြူဖြူလဲ့</t>
  </si>
  <si>
    <t>တောင်လှ</t>
  </si>
  <si>
    <t>DAYe</t>
  </si>
  <si>
    <t>ဒေါ်အေးရီ</t>
  </si>
  <si>
    <t>သက္ကယ်ကျင်း</t>
  </si>
  <si>
    <t>မစိုးစိုးနွဲ့</t>
  </si>
  <si>
    <t>ဂွေးတောက်ပင်</t>
  </si>
  <si>
    <t>MSSN</t>
  </si>
  <si>
    <t>မအေးမိုးခိုင်</t>
  </si>
  <si>
    <t>MaAMK</t>
  </si>
  <si>
    <t>ကန်ပတ်လည်</t>
  </si>
  <si>
    <t>ဦးမင်းဇော်</t>
  </si>
  <si>
    <t>UMZaw</t>
  </si>
  <si>
    <t>UMLwin</t>
  </si>
  <si>
    <t>ဦးမျိုးလွင်</t>
  </si>
  <si>
    <t>KKKaw</t>
  </si>
  <si>
    <t>ကိုကျော်ကျော်</t>
  </si>
  <si>
    <t>ဂွေးကုန်း</t>
  </si>
  <si>
    <t>ဦးအေးကျော်</t>
  </si>
  <si>
    <t>UAKyaw</t>
  </si>
  <si>
    <t>UAKOo</t>
  </si>
  <si>
    <t>ဦးအောင်ကျော်ဦး</t>
  </si>
  <si>
    <t>KYMin</t>
  </si>
  <si>
    <t>ရွာသစ်</t>
  </si>
  <si>
    <t>ကိုရန်မင်း</t>
  </si>
  <si>
    <t>KHWZaw</t>
  </si>
  <si>
    <t>တောင်နောက်</t>
  </si>
  <si>
    <t>ကိုလှိုင်ဝင်းဇော်</t>
  </si>
  <si>
    <t>သစ်ဆိပ်ပင်</t>
  </si>
  <si>
    <t>KZWShein</t>
  </si>
  <si>
    <t>MMMNH</t>
  </si>
  <si>
    <t>မမီမီနိုင်ထွန်း</t>
  </si>
  <si>
    <t>ညောင်သာ</t>
  </si>
  <si>
    <t>ဇော်</t>
  </si>
  <si>
    <t>Zaw</t>
  </si>
  <si>
    <t>DAThan</t>
  </si>
  <si>
    <t>ဒေါ်အေးသန်း</t>
  </si>
  <si>
    <t>ဧနောင်</t>
  </si>
  <si>
    <t>အန်တီရှမ်း</t>
  </si>
  <si>
    <t>မြို့သစ်</t>
  </si>
  <si>
    <t>ရွှေမြင့်မိုရ်</t>
  </si>
  <si>
    <t>The King</t>
  </si>
  <si>
    <t>ATC</t>
  </si>
  <si>
    <t>SMM</t>
  </si>
  <si>
    <t>ST-MHL</t>
  </si>
  <si>
    <t>TK</t>
  </si>
  <si>
    <t>7C</t>
  </si>
  <si>
    <t>7 Colour</t>
  </si>
  <si>
    <t>ရွှေတောင်-၂</t>
  </si>
  <si>
    <t>ရှိုင်းဖုန်းသန့်</t>
  </si>
  <si>
    <t>SPT</t>
  </si>
  <si>
    <t>Ngwe Taung 700ml</t>
  </si>
  <si>
    <t>ဒိုင်းမွန်း</t>
  </si>
  <si>
    <t>ခိုင်နီဆွေ</t>
  </si>
  <si>
    <t>မင်းထက်ပိုင်</t>
  </si>
  <si>
    <t>KNS</t>
  </si>
  <si>
    <t>MHP</t>
  </si>
  <si>
    <t>Dmon</t>
  </si>
  <si>
    <t>MKWin</t>
  </si>
  <si>
    <t>မကြည်ဝင်း</t>
  </si>
  <si>
    <t>UMThein</t>
  </si>
  <si>
    <t>ဦးမြင့်သိန်း</t>
  </si>
  <si>
    <t>မအေးသန့်</t>
  </si>
  <si>
    <t>ကြက်ဖြူတဲ့</t>
  </si>
  <si>
    <t>MaAT</t>
  </si>
  <si>
    <t>‌ဒေါ်နွယ်နွယ်လင်း</t>
  </si>
  <si>
    <t>DNNL</t>
  </si>
  <si>
    <t>ဒဟတ်ကုန်း</t>
  </si>
  <si>
    <t>ဒေါ်ကြည်မြိုင်</t>
  </si>
  <si>
    <t>မစန်းမြင့်</t>
  </si>
  <si>
    <t>MaSanM</t>
  </si>
  <si>
    <t>MNLMyint</t>
  </si>
  <si>
    <t>မနီလာမြင့်</t>
  </si>
  <si>
    <t xml:space="preserve"> </t>
  </si>
  <si>
    <t>MaMMW</t>
  </si>
  <si>
    <t>MAMYe</t>
  </si>
  <si>
    <t>မအေးမြင့်ရီ</t>
  </si>
  <si>
    <t>KoMZO</t>
  </si>
  <si>
    <t>ကိုမြင့်ဇော်ဦး</t>
  </si>
  <si>
    <t>N1</t>
  </si>
  <si>
    <t>ID</t>
  </si>
  <si>
    <t>ဈေးတက်နေ့</t>
  </si>
  <si>
    <t>ဦးဆွေကျော်</t>
  </si>
  <si>
    <t>USK</t>
  </si>
  <si>
    <t>G9</t>
  </si>
  <si>
    <t>Galaxy-9</t>
  </si>
  <si>
    <t>TMY</t>
  </si>
  <si>
    <t>တမာရိပ်</t>
  </si>
  <si>
    <t>KGT</t>
  </si>
  <si>
    <t>ကိုဂတုံး</t>
  </si>
  <si>
    <t>ချဉ်ပစ်ကျင်း</t>
  </si>
  <si>
    <t>MPS</t>
  </si>
  <si>
    <t>မပူစူး</t>
  </si>
  <si>
    <t>ကံဦး</t>
  </si>
  <si>
    <t>MSWin</t>
  </si>
  <si>
    <t>မစန်းဝင်း</t>
  </si>
  <si>
    <t>ဒေါ်ဖွာသောင်း</t>
  </si>
  <si>
    <t>DawPT</t>
  </si>
  <si>
    <t>မအေးစုလှိုင်</t>
  </si>
  <si>
    <t>MASH</t>
  </si>
  <si>
    <t>KKHtay</t>
  </si>
  <si>
    <t>ကိုကျော်ဌေး</t>
  </si>
  <si>
    <t>HZT</t>
  </si>
  <si>
    <t>ဟန်ဇော်ထွန်း</t>
  </si>
  <si>
    <t>ကံမောက်</t>
  </si>
  <si>
    <t>ကိုသိန်းထီ</t>
  </si>
  <si>
    <t>KTHtee</t>
  </si>
  <si>
    <t>ကိုစိန်သောင်း</t>
  </si>
  <si>
    <t>တံခွန်တိုင်</t>
  </si>
  <si>
    <t>KoST</t>
  </si>
  <si>
    <t>မညိုလေး</t>
  </si>
  <si>
    <t>ညောင်ပင်သာ</t>
  </si>
  <si>
    <t>MaNLay</t>
  </si>
  <si>
    <t>ကိုကျော်သန်း</t>
  </si>
  <si>
    <t>KKThan</t>
  </si>
  <si>
    <t>ကိုခင်မောင်ဌေး</t>
  </si>
  <si>
    <t>ဆိတ်ကိန်း</t>
  </si>
  <si>
    <t>KoKMH</t>
  </si>
  <si>
    <t>KoTHote</t>
  </si>
  <si>
    <t>ကိုတင်ဟုတ်</t>
  </si>
  <si>
    <t>မြောက်တော</t>
  </si>
  <si>
    <t>ကိုဖိုးဆည်</t>
  </si>
  <si>
    <t>KoPS</t>
  </si>
  <si>
    <t>MaTY</t>
  </si>
  <si>
    <t>မသန်းရီ</t>
  </si>
  <si>
    <t>အန်တီသန်း</t>
  </si>
  <si>
    <t>AuntyT</t>
  </si>
  <si>
    <t>ကာကာ</t>
  </si>
  <si>
    <t>မကျီးတိုင်း</t>
  </si>
  <si>
    <t>KarKar</t>
  </si>
  <si>
    <t>အရှေ့တိုင်း</t>
  </si>
  <si>
    <t>FT</t>
  </si>
  <si>
    <t>စိန်ရွှေ</t>
  </si>
  <si>
    <t>ရွှေလျှံ</t>
  </si>
  <si>
    <t>ယူနန်-၃</t>
  </si>
  <si>
    <t>UN-3</t>
  </si>
  <si>
    <t>SS</t>
  </si>
  <si>
    <t>SSh</t>
  </si>
  <si>
    <t>NDA</t>
  </si>
  <si>
    <t>နဒီအောင်</t>
  </si>
  <si>
    <t>NLY</t>
  </si>
  <si>
    <t>နေလ‌ရောင်</t>
  </si>
  <si>
    <t>K K</t>
  </si>
  <si>
    <t>စိတ်ထိန်း</t>
  </si>
  <si>
    <t>ခိုင်ခိုင်</t>
  </si>
  <si>
    <t>MaKHK</t>
  </si>
  <si>
    <t>မခင်ဌေးကြည်</t>
  </si>
  <si>
    <t>ဒီနားလေး</t>
  </si>
  <si>
    <t>HP-2</t>
  </si>
  <si>
    <t>လှိုင်ဖြိုး-2</t>
  </si>
  <si>
    <t>`</t>
  </si>
  <si>
    <t>ကားကွဲ</t>
  </si>
  <si>
    <t>ကုန်သည်လက်ဆောင်</t>
  </si>
  <si>
    <t>စစ်ဆေးရေးဂိတ်လက်ဆောင်</t>
  </si>
  <si>
    <t>CC</t>
  </si>
  <si>
    <t>OP</t>
  </si>
  <si>
    <t>CP</t>
  </si>
  <si>
    <t>မိုးကောင်းကင်</t>
  </si>
  <si>
    <t>MoeKK</t>
  </si>
  <si>
    <t>KoTinTun</t>
  </si>
  <si>
    <t/>
  </si>
  <si>
    <t>Ko Zaw Lwin</t>
  </si>
  <si>
    <t>ကိုရဲသူရအောင်</t>
  </si>
  <si>
    <t>KYTYA</t>
  </si>
  <si>
    <t>ကိုနန်းချစ်</t>
  </si>
  <si>
    <t>KNC</t>
  </si>
  <si>
    <t>MZMH</t>
  </si>
  <si>
    <t>ကျားပစ်ကန်</t>
  </si>
  <si>
    <t>မဇင်မာဌေး</t>
  </si>
  <si>
    <t>UMZ</t>
  </si>
  <si>
    <t>ဦးမြင့်ဇော်</t>
  </si>
  <si>
    <t>ပဲကန်</t>
  </si>
  <si>
    <t>သပန်းကျောင်း</t>
  </si>
  <si>
    <t>ကိုညာဏ်အောင်</t>
  </si>
  <si>
    <t>KNA</t>
  </si>
  <si>
    <t>YK</t>
  </si>
  <si>
    <t>San Myint</t>
  </si>
  <si>
    <t>အင်:အုံး</t>
  </si>
  <si>
    <t>10013</t>
  </si>
  <si>
    <t>SM-1000</t>
  </si>
  <si>
    <t>ရွှေမန်းပုလင်း</t>
  </si>
  <si>
    <t>ရွှေမန်းကော်(1Ltr)</t>
  </si>
  <si>
    <t>UwN</t>
  </si>
  <si>
    <t>မမလေး</t>
  </si>
  <si>
    <t>Ma Ma Lay</t>
  </si>
  <si>
    <t>‌အောင်ချမ်းသာ</t>
  </si>
  <si>
    <t>ခင် (ရောင်းဝယ်ရေး)</t>
  </si>
  <si>
    <t>Ngwe Taung 700ml(NFS)</t>
  </si>
  <si>
    <t>Liquor House</t>
  </si>
  <si>
    <t>ကိုသန်းနိုင်ဦး</t>
  </si>
  <si>
    <t>TNO</t>
  </si>
  <si>
    <t>13.11.25</t>
  </si>
  <si>
    <t>မေတ္တာကျော်</t>
  </si>
  <si>
    <t>MTK</t>
  </si>
  <si>
    <t>အုတ်ဆပွင့်</t>
  </si>
  <si>
    <t>YN</t>
  </si>
  <si>
    <t>ရဲနောင်</t>
  </si>
  <si>
    <t>မတင့်</t>
  </si>
  <si>
    <t>MT(1)</t>
  </si>
  <si>
    <t>Cherry.6 21000</t>
  </si>
  <si>
    <t>ကုက္ကုကုန်း</t>
  </si>
  <si>
    <t>DNL-1</t>
  </si>
  <si>
    <t>SES</t>
  </si>
  <si>
    <t>ရွှေအိမ်စည်</t>
  </si>
  <si>
    <t>မစန်းနွယ်</t>
  </si>
  <si>
    <t>SN</t>
  </si>
  <si>
    <t>11877</t>
  </si>
  <si>
    <t>‌အောင်မေတ္တာ</t>
  </si>
  <si>
    <t>AMT</t>
  </si>
  <si>
    <t>ရွှေမြင်း( Liquor HOUSE)</t>
  </si>
  <si>
    <t>SM(LH)</t>
  </si>
  <si>
    <t>12014</t>
  </si>
  <si>
    <t>12015</t>
  </si>
  <si>
    <t>12036</t>
  </si>
  <si>
    <t>12041</t>
  </si>
  <si>
    <t>12042</t>
  </si>
  <si>
    <t>12043</t>
  </si>
  <si>
    <t>12044</t>
  </si>
  <si>
    <t>12209</t>
  </si>
  <si>
    <t>12210</t>
  </si>
  <si>
    <t>12211</t>
  </si>
  <si>
    <t>12212</t>
  </si>
  <si>
    <t>12229</t>
  </si>
  <si>
    <t>12230</t>
  </si>
  <si>
    <t>12231</t>
  </si>
  <si>
    <t>12232</t>
  </si>
  <si>
    <t>12233</t>
  </si>
  <si>
    <t>ACT(1)</t>
  </si>
  <si>
    <t>12247</t>
  </si>
  <si>
    <t>12250</t>
  </si>
  <si>
    <t>12355</t>
  </si>
  <si>
    <t>12356</t>
  </si>
  <si>
    <t>12359</t>
  </si>
  <si>
    <t>12360</t>
  </si>
  <si>
    <t>‌မမေသူ</t>
  </si>
  <si>
    <t>May Thu</t>
  </si>
  <si>
    <t>12374</t>
  </si>
  <si>
    <t>12375</t>
  </si>
  <si>
    <t>12376</t>
  </si>
  <si>
    <t>12379</t>
  </si>
  <si>
    <t>12381</t>
  </si>
  <si>
    <t>Sm(HK)</t>
  </si>
  <si>
    <t>12382</t>
  </si>
  <si>
    <t>12383</t>
  </si>
  <si>
    <t>12385</t>
  </si>
  <si>
    <t>12387</t>
  </si>
  <si>
    <t>12389</t>
  </si>
  <si>
    <t>12398</t>
  </si>
  <si>
    <t>12400</t>
  </si>
  <si>
    <t>12405</t>
  </si>
  <si>
    <t>12406</t>
  </si>
  <si>
    <t>12407</t>
  </si>
  <si>
    <t>MSM</t>
  </si>
  <si>
    <t>UWT</t>
  </si>
  <si>
    <t>SU1</t>
  </si>
  <si>
    <t>ဉီးဝင်းတင့်</t>
  </si>
  <si>
    <t>မဆန်းမြင့်</t>
  </si>
  <si>
    <t>12408</t>
  </si>
  <si>
    <t>12410</t>
  </si>
  <si>
    <t>12413</t>
  </si>
  <si>
    <t>12415</t>
  </si>
  <si>
    <t>12416</t>
  </si>
  <si>
    <t>12420</t>
  </si>
  <si>
    <t>RS-525</t>
  </si>
  <si>
    <t>BOC လမ်းထိပ်</t>
  </si>
  <si>
    <t>12422</t>
  </si>
  <si>
    <t>12433</t>
  </si>
  <si>
    <t>12434</t>
  </si>
  <si>
    <t>12435</t>
  </si>
  <si>
    <t>12437</t>
  </si>
  <si>
    <t>12438</t>
  </si>
  <si>
    <t>PWH</t>
  </si>
  <si>
    <t>ပန်းဝါလှိုင်</t>
  </si>
  <si>
    <t>12439</t>
  </si>
  <si>
    <t>12441</t>
  </si>
  <si>
    <t>12443</t>
  </si>
  <si>
    <t>12446</t>
  </si>
  <si>
    <t>12449</t>
  </si>
  <si>
    <t>12554</t>
  </si>
  <si>
    <t>12555</t>
  </si>
  <si>
    <t>12556</t>
  </si>
  <si>
    <t>12557</t>
  </si>
  <si>
    <t>12558</t>
  </si>
  <si>
    <t>12561</t>
  </si>
  <si>
    <t>12563</t>
  </si>
  <si>
    <t>12564</t>
  </si>
  <si>
    <t>12567</t>
  </si>
  <si>
    <t>12565</t>
  </si>
  <si>
    <t>12569</t>
  </si>
  <si>
    <t>12575</t>
  </si>
  <si>
    <t>12578</t>
  </si>
  <si>
    <t>12582</t>
  </si>
  <si>
    <t>12583</t>
  </si>
  <si>
    <t>12584</t>
  </si>
  <si>
    <t>12586</t>
  </si>
  <si>
    <t>12588</t>
  </si>
  <si>
    <t>12589</t>
  </si>
  <si>
    <t>12590</t>
  </si>
  <si>
    <t>12591</t>
  </si>
  <si>
    <t>မဇင်မာမျိုး</t>
  </si>
  <si>
    <t>ZMM</t>
  </si>
  <si>
    <t>မသင်ဇာဝင်း</t>
  </si>
  <si>
    <t>TZW</t>
  </si>
  <si>
    <t>ကမ္ဘာသစ်</t>
  </si>
  <si>
    <t>NW</t>
  </si>
  <si>
    <t>12593</t>
  </si>
  <si>
    <t>12595</t>
  </si>
  <si>
    <t>12597</t>
  </si>
  <si>
    <t>12651</t>
  </si>
  <si>
    <t>12653</t>
  </si>
  <si>
    <t>12654</t>
  </si>
  <si>
    <t>12656</t>
  </si>
  <si>
    <t>12657</t>
  </si>
  <si>
    <t>12658</t>
  </si>
  <si>
    <t>12665</t>
  </si>
  <si>
    <t>12666</t>
  </si>
  <si>
    <t>12671</t>
  </si>
  <si>
    <t>12673</t>
  </si>
  <si>
    <t>12675</t>
  </si>
  <si>
    <t>12678</t>
  </si>
  <si>
    <t>12679</t>
  </si>
  <si>
    <t>12682</t>
  </si>
  <si>
    <t>12685</t>
  </si>
  <si>
    <t>12686</t>
  </si>
  <si>
    <t>12687</t>
  </si>
  <si>
    <t>12689</t>
  </si>
  <si>
    <t>12691</t>
  </si>
  <si>
    <t>12693</t>
  </si>
  <si>
    <t>12694</t>
  </si>
  <si>
    <t>12697</t>
  </si>
  <si>
    <t>12698</t>
  </si>
  <si>
    <t>12699</t>
  </si>
  <si>
    <t>12754</t>
  </si>
  <si>
    <t>12756</t>
  </si>
  <si>
    <t>12757</t>
  </si>
  <si>
    <t>12758</t>
  </si>
  <si>
    <t>12759</t>
  </si>
  <si>
    <t>12760</t>
  </si>
  <si>
    <t>မခင်မူသက်</t>
  </si>
  <si>
    <t>KMThant</t>
  </si>
  <si>
    <t>12765</t>
  </si>
  <si>
    <t>12767</t>
  </si>
  <si>
    <t>12768</t>
  </si>
  <si>
    <t>12773</t>
  </si>
  <si>
    <t>12775</t>
  </si>
  <si>
    <t>12776</t>
  </si>
  <si>
    <t>12777</t>
  </si>
  <si>
    <t>12778</t>
  </si>
  <si>
    <t>12782</t>
  </si>
  <si>
    <t>12783</t>
  </si>
  <si>
    <t>12785</t>
  </si>
  <si>
    <t>SM(Sein)</t>
  </si>
  <si>
    <t>12789</t>
  </si>
  <si>
    <t>12790</t>
  </si>
  <si>
    <t>မသီတာအေး</t>
  </si>
  <si>
    <t>TTA</t>
  </si>
  <si>
    <t>မဉမ္မာမြင့်</t>
  </si>
  <si>
    <t>OMM</t>
  </si>
  <si>
    <t>ကိုလှမြိုင်</t>
  </si>
  <si>
    <t>HM</t>
  </si>
  <si>
    <t>12795</t>
  </si>
  <si>
    <t>12797</t>
  </si>
  <si>
    <t>12798</t>
  </si>
  <si>
    <t>12801</t>
  </si>
  <si>
    <t>12803</t>
  </si>
  <si>
    <t>12804</t>
  </si>
  <si>
    <t>12807</t>
  </si>
  <si>
    <t>12808</t>
  </si>
  <si>
    <t>12811</t>
  </si>
  <si>
    <t>12813</t>
  </si>
  <si>
    <t>12814</t>
  </si>
  <si>
    <t>12818</t>
  </si>
  <si>
    <t>12821</t>
  </si>
  <si>
    <t>12817</t>
  </si>
  <si>
    <t>12824</t>
  </si>
  <si>
    <t>12825</t>
  </si>
  <si>
    <t>12830</t>
  </si>
  <si>
    <t>12832</t>
  </si>
  <si>
    <t>12833</t>
  </si>
  <si>
    <t>12834</t>
  </si>
  <si>
    <t>12835</t>
  </si>
  <si>
    <t>12836</t>
  </si>
  <si>
    <t>12839</t>
  </si>
  <si>
    <t>12840</t>
  </si>
  <si>
    <t>12731</t>
  </si>
  <si>
    <t>12842</t>
  </si>
  <si>
    <t>12843</t>
  </si>
  <si>
    <t>12844</t>
  </si>
  <si>
    <t>12845</t>
  </si>
  <si>
    <t>12846</t>
  </si>
  <si>
    <t>12850</t>
  </si>
  <si>
    <t>12951</t>
  </si>
  <si>
    <t>12954</t>
  </si>
  <si>
    <t>12958</t>
  </si>
  <si>
    <t>12964</t>
  </si>
  <si>
    <t>12966</t>
  </si>
  <si>
    <t>12967</t>
  </si>
  <si>
    <t>12968</t>
  </si>
  <si>
    <t>12970</t>
  </si>
  <si>
    <t>12971</t>
  </si>
  <si>
    <t>12972</t>
  </si>
  <si>
    <t>12977</t>
  </si>
  <si>
    <t>12978</t>
  </si>
  <si>
    <t>12980</t>
  </si>
  <si>
    <t>ဦးဇော်ဦး</t>
  </si>
  <si>
    <t>UZO</t>
  </si>
  <si>
    <t>NPW</t>
  </si>
  <si>
    <t>12983</t>
  </si>
  <si>
    <t>12984</t>
  </si>
  <si>
    <t>12985</t>
  </si>
  <si>
    <t>12987</t>
  </si>
  <si>
    <t>12988</t>
  </si>
  <si>
    <t>129898</t>
  </si>
  <si>
    <t>12990</t>
  </si>
  <si>
    <t>12992</t>
  </si>
  <si>
    <t>12994</t>
  </si>
  <si>
    <t>ကိုဆွေကျော်</t>
  </si>
  <si>
    <t>SW</t>
  </si>
  <si>
    <t>12995</t>
  </si>
  <si>
    <t>Uwn</t>
  </si>
  <si>
    <t>12998</t>
  </si>
  <si>
    <t>12999</t>
  </si>
  <si>
    <t>13051</t>
  </si>
  <si>
    <t>13053</t>
  </si>
  <si>
    <t>13054</t>
  </si>
  <si>
    <t>13055</t>
  </si>
  <si>
    <t>13056</t>
  </si>
  <si>
    <t>13062</t>
  </si>
  <si>
    <t>13063</t>
  </si>
  <si>
    <t>13065</t>
  </si>
  <si>
    <t>13066</t>
  </si>
  <si>
    <t>13070</t>
  </si>
  <si>
    <t>13072</t>
  </si>
  <si>
    <t>13073</t>
  </si>
  <si>
    <t>13074</t>
  </si>
  <si>
    <t>13075</t>
  </si>
  <si>
    <t>13076</t>
  </si>
  <si>
    <t>13077</t>
  </si>
  <si>
    <t>13079</t>
  </si>
  <si>
    <t>13080</t>
  </si>
  <si>
    <t>13081</t>
  </si>
  <si>
    <t>13082</t>
  </si>
  <si>
    <t>13083</t>
  </si>
  <si>
    <t>13084</t>
  </si>
  <si>
    <t>13085</t>
  </si>
  <si>
    <t>13087</t>
  </si>
  <si>
    <t>13088</t>
  </si>
  <si>
    <t>13089</t>
  </si>
  <si>
    <t>13092</t>
  </si>
  <si>
    <t>13093</t>
  </si>
  <si>
    <t>13095</t>
  </si>
  <si>
    <t>13096</t>
  </si>
  <si>
    <t>13097</t>
  </si>
  <si>
    <t>13202</t>
  </si>
  <si>
    <t>13203</t>
  </si>
  <si>
    <t>13204</t>
  </si>
  <si>
    <t>13205</t>
  </si>
  <si>
    <t>13206</t>
  </si>
  <si>
    <t>13208</t>
  </si>
  <si>
    <t>13209</t>
  </si>
  <si>
    <t>12746</t>
  </si>
  <si>
    <t>12747</t>
  </si>
  <si>
    <t>12750</t>
  </si>
  <si>
    <t>13251</t>
  </si>
  <si>
    <t>13210</t>
  </si>
  <si>
    <t>13211</t>
  </si>
  <si>
    <t>13212</t>
  </si>
  <si>
    <t>13213</t>
  </si>
  <si>
    <t>13218</t>
  </si>
  <si>
    <t>13219</t>
  </si>
  <si>
    <t>13220</t>
  </si>
  <si>
    <t>13221</t>
  </si>
  <si>
    <t>13222</t>
  </si>
  <si>
    <t>13254</t>
  </si>
  <si>
    <t>13255</t>
  </si>
  <si>
    <t>13256</t>
  </si>
  <si>
    <t>13223</t>
  </si>
  <si>
    <t>13225</t>
  </si>
  <si>
    <t>13226</t>
  </si>
  <si>
    <t>13228</t>
  </si>
  <si>
    <t>13229</t>
  </si>
  <si>
    <t>13230</t>
  </si>
  <si>
    <t>13231</t>
  </si>
  <si>
    <t>13232</t>
  </si>
  <si>
    <t>13234</t>
  </si>
  <si>
    <t>13236</t>
  </si>
  <si>
    <t>13237</t>
  </si>
  <si>
    <t>13238</t>
  </si>
  <si>
    <t>13239</t>
  </si>
  <si>
    <t>13240</t>
  </si>
  <si>
    <t>13242</t>
  </si>
  <si>
    <t>su2</t>
  </si>
  <si>
    <t>13243</t>
  </si>
  <si>
    <t>uym</t>
  </si>
  <si>
    <t>13244</t>
  </si>
  <si>
    <t>uwn</t>
  </si>
  <si>
    <t>13247</t>
  </si>
  <si>
    <t>13248</t>
  </si>
  <si>
    <t>13249</t>
  </si>
  <si>
    <t>13250</t>
  </si>
  <si>
    <t>13301</t>
  </si>
  <si>
    <t>13302</t>
  </si>
  <si>
    <t>13303</t>
  </si>
  <si>
    <t>13307</t>
  </si>
  <si>
    <t>ကြွေးရငွေ4</t>
  </si>
  <si>
    <t>FR-700</t>
  </si>
  <si>
    <t>FR-350</t>
  </si>
  <si>
    <t>Col-700</t>
  </si>
  <si>
    <t>Col-350</t>
  </si>
  <si>
    <t>Col-175</t>
  </si>
  <si>
    <t>SRS-700</t>
  </si>
  <si>
    <t>SRS-350</t>
  </si>
  <si>
    <t>SRS-175</t>
  </si>
  <si>
    <t>Sample-700</t>
  </si>
  <si>
    <t>Sample-350</t>
  </si>
  <si>
    <t>NT-700</t>
  </si>
  <si>
    <t>NT(NFS)-700</t>
  </si>
  <si>
    <t>13451</t>
  </si>
  <si>
    <t>13452</t>
  </si>
  <si>
    <t>13453</t>
  </si>
  <si>
    <t>13455</t>
  </si>
  <si>
    <t>13401</t>
  </si>
  <si>
    <t>Zay-640</t>
  </si>
  <si>
    <t>13402</t>
  </si>
  <si>
    <t>13403</t>
  </si>
  <si>
    <t>13406</t>
  </si>
  <si>
    <t>13407</t>
  </si>
  <si>
    <t>13408</t>
  </si>
  <si>
    <t>13409</t>
  </si>
  <si>
    <t>13410</t>
  </si>
  <si>
    <t>13411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</si>
  <si>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</si>
  <si>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</si>
  <si>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</si>
  <si>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</si>
  <si>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</si>
  <si>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</si>
  <si>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</si>
  <si>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</si>
  <si>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</si>
  <si>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</si>
  <si>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</si>
  <si>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</si>
  <si>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</si>
  <si>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</si>
  <si>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</si>
  <si>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</si>
  <si>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</si>
  <si>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</si>
  <si>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</si>
  <si>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</si>
  <si>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</si>
  <si>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</si>
  <si>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</si>
  <si>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</si>
  <si>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</si>
  <si>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</si>
  <si>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</si>
  <si>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</si>
  <si>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</si>
  <si>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</si>
  <si>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13447</t>
  </si>
  <si>
    <t>13448</t>
  </si>
  <si>
    <t>13449</t>
  </si>
  <si>
    <t>13450</t>
  </si>
  <si>
    <t>13551</t>
  </si>
  <si>
    <t>13552</t>
  </si>
  <si>
    <t>13553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</si>
  <si>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</si>
  <si>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</si>
  <si>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</si>
  <si>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</si>
  <si>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</si>
  <si>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</si>
  <si>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</si>
  <si>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</si>
  <si>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</si>
  <si>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13567</t>
  </si>
  <si>
    <t>13568</t>
  </si>
  <si>
    <t>13569</t>
  </si>
  <si>
    <t>13570</t>
  </si>
  <si>
    <t>13571</t>
  </si>
  <si>
    <t>13572</t>
  </si>
  <si>
    <t>Damange</t>
  </si>
  <si>
    <t>13574</t>
  </si>
  <si>
    <t>13575</t>
  </si>
  <si>
    <t>13576</t>
  </si>
  <si>
    <t>13577</t>
  </si>
  <si>
    <t>13578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</si>
  <si>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</si>
  <si>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</si>
  <si>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</si>
  <si>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</si>
  <si>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</si>
  <si>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</si>
  <si>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</si>
  <si>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</si>
  <si>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</si>
  <si>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</si>
  <si>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</si>
  <si>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</si>
  <si>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</si>
  <si>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</si>
  <si>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</si>
  <si>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</si>
  <si>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13456</t>
  </si>
  <si>
    <t>13457</t>
  </si>
  <si>
    <t>13458</t>
  </si>
  <si>
    <t>13459</t>
  </si>
  <si>
    <t>13460</t>
  </si>
  <si>
    <t>13461</t>
  </si>
  <si>
    <t>13462</t>
  </si>
  <si>
    <t>AK</t>
  </si>
  <si>
    <t>13463</t>
  </si>
  <si>
    <t>13464</t>
  </si>
  <si>
    <t>13469</t>
  </si>
  <si>
    <t>13466</t>
  </si>
  <si>
    <t>13467</t>
  </si>
  <si>
    <t>13468</t>
  </si>
  <si>
    <t>13470</t>
  </si>
  <si>
    <t>13471</t>
  </si>
  <si>
    <t>13599</t>
  </si>
  <si>
    <t>13600</t>
  </si>
  <si>
    <t>13654</t>
  </si>
  <si>
    <t>13655</t>
  </si>
  <si>
    <t>13656</t>
  </si>
  <si>
    <t>13657</t>
  </si>
  <si>
    <t>13658</t>
  </si>
  <si>
    <t>13659</t>
  </si>
  <si>
    <t>13660</t>
  </si>
  <si>
    <t>13472</t>
  </si>
  <si>
    <t>13473</t>
  </si>
  <si>
    <t>13474</t>
  </si>
  <si>
    <t>13351</t>
  </si>
  <si>
    <t>13352</t>
  </si>
  <si>
    <t>13353</t>
  </si>
  <si>
    <t>13354</t>
  </si>
  <si>
    <t>13355</t>
  </si>
  <si>
    <t>13356</t>
  </si>
  <si>
    <t>13357</t>
  </si>
  <si>
    <t>Cp</t>
  </si>
  <si>
    <t>06310</t>
  </si>
  <si>
    <t>13026</t>
  </si>
  <si>
    <t>13027</t>
  </si>
  <si>
    <t>13028</t>
  </si>
  <si>
    <t>Op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</si>
  <si>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</si>
  <si>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</si>
  <si>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</si>
  <si>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</si>
  <si>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</si>
  <si>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</si>
  <si>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</si>
  <si>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</si>
  <si>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</si>
  <si>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13358</t>
  </si>
  <si>
    <t>13359</t>
  </si>
  <si>
    <t>13360</t>
  </si>
  <si>
    <t>13361</t>
  </si>
  <si>
    <t>13362</t>
  </si>
  <si>
    <t>13363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</si>
  <si>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</si>
  <si>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</si>
  <si>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</si>
  <si>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</si>
  <si>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</si>
  <si>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</si>
  <si>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</si>
  <si>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</si>
  <si>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</si>
  <si>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13369</t>
  </si>
  <si>
    <t>13364</t>
  </si>
  <si>
    <t>13365</t>
  </si>
  <si>
    <t>13366</t>
  </si>
  <si>
    <t>13367</t>
  </si>
  <si>
    <t>13368</t>
  </si>
  <si>
    <t>13370</t>
  </si>
  <si>
    <t>13371</t>
  </si>
  <si>
    <t>13047</t>
  </si>
  <si>
    <t>13048</t>
  </si>
  <si>
    <t>13049</t>
  </si>
  <si>
    <t>13050</t>
  </si>
  <si>
    <t>13601</t>
  </si>
  <si>
    <t>13602</t>
  </si>
  <si>
    <t>13603</t>
  </si>
  <si>
    <t>13604</t>
  </si>
  <si>
    <t>13605</t>
  </si>
  <si>
    <t>13372</t>
  </si>
  <si>
    <t>13373</t>
  </si>
  <si>
    <t>13475</t>
  </si>
  <si>
    <t>13476</t>
  </si>
  <si>
    <t>13477</t>
  </si>
  <si>
    <t>13478</t>
  </si>
  <si>
    <t>13661</t>
  </si>
  <si>
    <t>13662</t>
  </si>
  <si>
    <t>13663</t>
  </si>
  <si>
    <t>13664</t>
  </si>
  <si>
    <t>13665</t>
  </si>
  <si>
    <t>13666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</si>
  <si>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</si>
  <si>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</si>
  <si>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</si>
  <si>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</si>
  <si>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</si>
  <si>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</si>
  <si>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</si>
  <si>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</si>
  <si>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</si>
  <si>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</si>
  <si>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</si>
  <si>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ငွေရသည့်နေ့ ၄</t>
  </si>
  <si>
    <t>13681</t>
  </si>
  <si>
    <t>13682</t>
  </si>
  <si>
    <t>13683</t>
  </si>
  <si>
    <t>13684</t>
  </si>
  <si>
    <t>13685</t>
  </si>
  <si>
    <t>13686</t>
  </si>
  <si>
    <t>13374</t>
  </si>
  <si>
    <t>13375</t>
  </si>
  <si>
    <t>13376</t>
  </si>
  <si>
    <t>13377</t>
  </si>
  <si>
    <t>13700</t>
  </si>
  <si>
    <t>13379</t>
  </si>
  <si>
    <t>13380</t>
  </si>
  <si>
    <t>13381</t>
  </si>
  <si>
    <t>13606</t>
  </si>
  <si>
    <t>13607</t>
  </si>
  <si>
    <t>13608</t>
  </si>
  <si>
    <t>13609</t>
  </si>
  <si>
    <t>13610</t>
  </si>
  <si>
    <t>13611</t>
  </si>
  <si>
    <t>မအေဝမ်း</t>
  </si>
  <si>
    <t>MAW</t>
  </si>
  <si>
    <t>13612</t>
  </si>
  <si>
    <t>13613</t>
  </si>
  <si>
    <t>13614</t>
  </si>
  <si>
    <t>13501</t>
  </si>
  <si>
    <t>ကိုကျော်ထူး</t>
  </si>
  <si>
    <t>ဇီးဖြူကုန်း</t>
  </si>
  <si>
    <t>ကိုထွန်းထွန်းနိုင်</t>
  </si>
  <si>
    <t>‌ညောင်အိုင်</t>
  </si>
  <si>
    <t>‌ကိုဇော်ကြီး</t>
  </si>
  <si>
    <t>ဦးမြင့်တင်</t>
  </si>
  <si>
    <t>စည်းခုံ</t>
  </si>
  <si>
    <t>‌ဒေါ်အေးခိုင်</t>
  </si>
  <si>
    <t>သရက်ညီနောင်</t>
  </si>
  <si>
    <t>ဦးကံကောင်း</t>
  </si>
  <si>
    <t>မြို့လှ</t>
  </si>
  <si>
    <t>မဝိုင်းဝိုင်း</t>
  </si>
  <si>
    <t>ကိုသိန်းဇော်ဦး</t>
  </si>
  <si>
    <t>ဝါးရုံ</t>
  </si>
  <si>
    <t>မတင်မိုးခိုင်</t>
  </si>
  <si>
    <t>သရက်ပင်</t>
  </si>
  <si>
    <t>ကိုတင်အေး</t>
  </si>
  <si>
    <t>ကံသာအေး</t>
  </si>
  <si>
    <t>ဗျဉ်းကတ်</t>
  </si>
  <si>
    <t>မလှလှသင်း</t>
  </si>
  <si>
    <t>‌ဒေါ်ဝင်းတင့်</t>
  </si>
  <si>
    <t>ထူးကုန်း</t>
  </si>
  <si>
    <t>အိရွှေဇင်</t>
  </si>
  <si>
    <t>ဘွတ်ကုန်း</t>
  </si>
  <si>
    <t>KTTN</t>
  </si>
  <si>
    <t>UMT</t>
  </si>
  <si>
    <t>DAK</t>
  </si>
  <si>
    <t>UCK</t>
  </si>
  <si>
    <t>MWW</t>
  </si>
  <si>
    <t>MTMK</t>
  </si>
  <si>
    <t>KTA</t>
  </si>
  <si>
    <t>KPC</t>
  </si>
  <si>
    <t>MHHT</t>
  </si>
  <si>
    <t>DWT</t>
  </si>
  <si>
    <t>ESZ</t>
  </si>
  <si>
    <t>ညောင်အိုင်</t>
  </si>
  <si>
    <t>ကိုဇော်မင်းနိုင်</t>
  </si>
  <si>
    <t>KZMN</t>
  </si>
  <si>
    <t>13502</t>
  </si>
  <si>
    <t>ကင်းမွန်ချုံ</t>
  </si>
  <si>
    <t>MaMarH</t>
  </si>
  <si>
    <t>13503</t>
  </si>
  <si>
    <t>KoKyawH</t>
  </si>
  <si>
    <t>13504</t>
  </si>
  <si>
    <t>13505</t>
  </si>
  <si>
    <t>KZG-3</t>
  </si>
  <si>
    <t>13506</t>
  </si>
  <si>
    <t>13507</t>
  </si>
  <si>
    <t>13509</t>
  </si>
  <si>
    <t>13510</t>
  </si>
  <si>
    <t>KNO-2</t>
  </si>
  <si>
    <t>13511</t>
  </si>
  <si>
    <t>13512</t>
  </si>
  <si>
    <t>13513</t>
  </si>
  <si>
    <t>13515</t>
  </si>
  <si>
    <t>13516</t>
  </si>
  <si>
    <t>13517</t>
  </si>
  <si>
    <t>13518</t>
  </si>
  <si>
    <t>13519</t>
  </si>
  <si>
    <t>13508</t>
  </si>
  <si>
    <t>13514</t>
  </si>
  <si>
    <t>13690</t>
  </si>
  <si>
    <t>13691</t>
  </si>
  <si>
    <t>13692</t>
  </si>
  <si>
    <t>13693</t>
  </si>
  <si>
    <t>13694</t>
  </si>
  <si>
    <t>13695</t>
  </si>
  <si>
    <t>13696</t>
  </si>
  <si>
    <t>13479</t>
  </si>
  <si>
    <t>13480</t>
  </si>
  <si>
    <t>13481</t>
  </si>
  <si>
    <t>13573</t>
  </si>
  <si>
    <t>13698</t>
  </si>
  <si>
    <t>13699</t>
  </si>
  <si>
    <t>13751</t>
  </si>
  <si>
    <t>13752</t>
  </si>
  <si>
    <t>13753</t>
  </si>
  <si>
    <t>13754</t>
  </si>
  <si>
    <t>13755</t>
  </si>
  <si>
    <t>13756</t>
  </si>
  <si>
    <t>13761</t>
  </si>
  <si>
    <t>13616</t>
  </si>
  <si>
    <t>13617</t>
  </si>
  <si>
    <t>13618</t>
  </si>
  <si>
    <t>13382</t>
  </si>
  <si>
    <t>13383</t>
  </si>
  <si>
    <t>13384</t>
  </si>
  <si>
    <t>13385</t>
  </si>
  <si>
    <t>13386</t>
  </si>
  <si>
    <t>13482</t>
  </si>
  <si>
    <t>13483</t>
  </si>
  <si>
    <t>13484</t>
  </si>
  <si>
    <t>13485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</si>
  <si>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</si>
  <si>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</si>
  <si>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</si>
  <si>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</si>
  <si>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</si>
  <si>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</si>
  <si>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</si>
  <si>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</si>
  <si>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</si>
  <si>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</si>
  <si>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13486</t>
  </si>
  <si>
    <t>13487</t>
  </si>
  <si>
    <t>13619</t>
  </si>
  <si>
    <t>13620</t>
  </si>
  <si>
    <t>13621</t>
  </si>
  <si>
    <t>13622</t>
  </si>
  <si>
    <t>13623</t>
  </si>
  <si>
    <t>13387</t>
  </si>
  <si>
    <t>13388</t>
  </si>
  <si>
    <t>13389</t>
  </si>
  <si>
    <t>13390</t>
  </si>
  <si>
    <t>13391</t>
  </si>
  <si>
    <t>13392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</si>
  <si>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</si>
  <si>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</si>
  <si>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</si>
  <si>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</si>
  <si>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</si>
  <si>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</si>
  <si>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</si>
  <si>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</si>
  <si>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</si>
  <si>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</si>
  <si>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</si>
  <si>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13785</t>
  </si>
  <si>
    <t>13786</t>
  </si>
  <si>
    <t>13787</t>
  </si>
  <si>
    <t>MNKK-1</t>
  </si>
  <si>
    <t>13788</t>
  </si>
  <si>
    <t>13789</t>
  </si>
  <si>
    <t>13790</t>
  </si>
  <si>
    <t>13791</t>
  </si>
  <si>
    <t>13792</t>
  </si>
  <si>
    <t>13793</t>
  </si>
  <si>
    <t>13794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</si>
  <si>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</si>
  <si>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</si>
  <si>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</si>
  <si>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</si>
  <si>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</si>
  <si>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</si>
  <si>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</si>
  <si>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</si>
  <si>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</si>
  <si>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</si>
  <si>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13624</t>
  </si>
  <si>
    <t>13489</t>
  </si>
  <si>
    <t>13490</t>
  </si>
  <si>
    <t>13806</t>
  </si>
  <si>
    <t>13705</t>
  </si>
  <si>
    <t>13707</t>
  </si>
  <si>
    <t>13708</t>
  </si>
  <si>
    <t>13703</t>
  </si>
  <si>
    <t>12920</t>
  </si>
  <si>
    <t>13393</t>
  </si>
  <si>
    <t>13394</t>
  </si>
  <si>
    <t>13395</t>
  </si>
  <si>
    <t>13396</t>
  </si>
  <si>
    <t>13397</t>
  </si>
  <si>
    <t>13398</t>
  </si>
  <si>
    <t>13399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</si>
  <si>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</si>
  <si>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</si>
  <si>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</si>
  <si>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</si>
  <si>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</si>
  <si>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</si>
  <si>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</si>
  <si>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</si>
  <si>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l</t>
  </si>
  <si>
    <t>13815</t>
  </si>
  <si>
    <t>13816</t>
  </si>
  <si>
    <t>13817</t>
  </si>
  <si>
    <t>13818</t>
  </si>
  <si>
    <t>13822</t>
  </si>
  <si>
    <t>13823</t>
  </si>
  <si>
    <t>13824</t>
  </si>
  <si>
    <t>13825</t>
  </si>
  <si>
    <t>13826</t>
  </si>
  <si>
    <t>13827</t>
  </si>
  <si>
    <t>13491</t>
  </si>
  <si>
    <t>13492</t>
  </si>
  <si>
    <t>13828</t>
  </si>
  <si>
    <t>13829</t>
  </si>
  <si>
    <t>13821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</si>
  <si>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</si>
  <si>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</si>
  <si>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</si>
  <si>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</si>
  <si>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</si>
  <si>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</si>
  <si>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</si>
  <si>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</si>
  <si>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</si>
  <si>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cp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</si>
  <si>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</si>
  <si>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</si>
  <si>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</si>
  <si>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</si>
  <si>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</si>
  <si>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</si>
  <si>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</si>
  <si>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</si>
  <si>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</si>
  <si>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</si>
  <si>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13842</t>
  </si>
  <si>
    <t>13845</t>
  </si>
  <si>
    <t>13846</t>
  </si>
  <si>
    <t>13847</t>
  </si>
  <si>
    <t>13848</t>
  </si>
  <si>
    <t>13494</t>
  </si>
  <si>
    <t>13495</t>
  </si>
  <si>
    <t>13493</t>
  </si>
  <si>
    <t>13635</t>
  </si>
  <si>
    <t>13636</t>
  </si>
  <si>
    <t>13637</t>
  </si>
  <si>
    <t>13638</t>
  </si>
  <si>
    <t>13639</t>
  </si>
  <si>
    <t>13640</t>
  </si>
  <si>
    <t>13400</t>
  </si>
  <si>
    <t>13901</t>
  </si>
  <si>
    <t>13902</t>
  </si>
  <si>
    <t>13903</t>
  </si>
  <si>
    <t>13904</t>
  </si>
  <si>
    <t>13849</t>
  </si>
  <si>
    <t>13951</t>
  </si>
  <si>
    <t>13952</t>
  </si>
  <si>
    <t>13954</t>
  </si>
  <si>
    <t>13850</t>
  </si>
  <si>
    <t>13957</t>
  </si>
  <si>
    <t>13958</t>
  </si>
  <si>
    <t>13960</t>
  </si>
  <si>
    <t>13961</t>
  </si>
  <si>
    <t>13496</t>
  </si>
  <si>
    <t>13497</t>
  </si>
  <si>
    <t>13962</t>
  </si>
  <si>
    <t>13963</t>
  </si>
  <si>
    <t>ဒေါ်လှ</t>
  </si>
  <si>
    <t>DH</t>
  </si>
  <si>
    <t>13548</t>
  </si>
  <si>
    <t>13547</t>
  </si>
  <si>
    <t>13546</t>
  </si>
  <si>
    <t>13544</t>
  </si>
  <si>
    <t>13543</t>
  </si>
  <si>
    <t>MYWin-2</t>
  </si>
  <si>
    <t>13542</t>
  </si>
  <si>
    <t>13541</t>
  </si>
  <si>
    <t>13540</t>
  </si>
  <si>
    <t>13539</t>
  </si>
  <si>
    <t>MZMW-2</t>
  </si>
  <si>
    <t>မဇင်မာဝင်း-2</t>
  </si>
  <si>
    <t>မရီဝင်း-2</t>
  </si>
  <si>
    <t>13538</t>
  </si>
  <si>
    <t>12MNKK-1000-1</t>
  </si>
  <si>
    <t>13537</t>
  </si>
  <si>
    <t>13536</t>
  </si>
  <si>
    <t>13534</t>
  </si>
  <si>
    <t>မစန်းမြင့်အေး-2</t>
  </si>
  <si>
    <t>MSMA-2</t>
  </si>
  <si>
    <t>13533</t>
  </si>
  <si>
    <t>မစောမူ</t>
  </si>
  <si>
    <t>MaSawMu</t>
  </si>
  <si>
    <t>13532</t>
  </si>
  <si>
    <t>ကိုဝေ-2</t>
  </si>
  <si>
    <t>KoWai-2</t>
  </si>
  <si>
    <t>13531</t>
  </si>
  <si>
    <t>ကိုလင်းလက်</t>
  </si>
  <si>
    <t>KoLinL</t>
  </si>
  <si>
    <t>13530</t>
  </si>
  <si>
    <t>မအေးဆင့်</t>
  </si>
  <si>
    <t>MaAS</t>
  </si>
  <si>
    <t>KAKLin</t>
  </si>
  <si>
    <t>13529</t>
  </si>
  <si>
    <t>13527</t>
  </si>
  <si>
    <t>13526</t>
  </si>
  <si>
    <t>13528</t>
  </si>
  <si>
    <t>ကြံတိုင်းအောင်</t>
  </si>
  <si>
    <t>KTAung</t>
  </si>
  <si>
    <t>13525</t>
  </si>
  <si>
    <t>ကိုတုတ်</t>
  </si>
  <si>
    <t>KoT</t>
  </si>
  <si>
    <t>13524</t>
  </si>
  <si>
    <t>13523</t>
  </si>
  <si>
    <t>မတိုးတိုးယဉ်</t>
  </si>
  <si>
    <t>MaTTY</t>
  </si>
  <si>
    <t>13522</t>
  </si>
  <si>
    <t>ဒေါ်ခိုင်ကြီး</t>
  </si>
  <si>
    <t>DKhingG</t>
  </si>
  <si>
    <t>13521</t>
  </si>
  <si>
    <t>မိဘအရိပ်</t>
  </si>
  <si>
    <t>MBAY</t>
  </si>
  <si>
    <t>13520</t>
  </si>
  <si>
    <t>မြေဇင်မင်း</t>
  </si>
  <si>
    <t>နန်လုံ</t>
  </si>
  <si>
    <t>MZMin</t>
  </si>
  <si>
    <t>13851</t>
  </si>
  <si>
    <t>13852</t>
  </si>
  <si>
    <t>13853</t>
  </si>
  <si>
    <t>13854</t>
  </si>
  <si>
    <t>ကျီစု</t>
  </si>
  <si>
    <t>13855</t>
  </si>
  <si>
    <t>‌ဒေါ်ကြည်ထွေး</t>
  </si>
  <si>
    <t>ဇီးပင်ကုန်း</t>
  </si>
  <si>
    <t>DkyiH</t>
  </si>
  <si>
    <t>13856</t>
  </si>
  <si>
    <t>ကိုတေဇလင်း</t>
  </si>
  <si>
    <t>KTZLin</t>
  </si>
  <si>
    <t>13550</t>
  </si>
  <si>
    <t>13549</t>
  </si>
  <si>
    <t>13545</t>
  </si>
  <si>
    <t>13535</t>
  </si>
  <si>
    <t>13955</t>
  </si>
  <si>
    <t>13642</t>
  </si>
  <si>
    <t>13643</t>
  </si>
  <si>
    <t>13644</t>
  </si>
  <si>
    <t>13645</t>
  </si>
  <si>
    <t>13646</t>
  </si>
  <si>
    <t>13647</t>
  </si>
  <si>
    <t>13909</t>
  </si>
  <si>
    <t>13964</t>
  </si>
  <si>
    <t>13965</t>
  </si>
  <si>
    <t>13966</t>
  </si>
  <si>
    <t>13967</t>
  </si>
  <si>
    <t>13968</t>
  </si>
  <si>
    <t>13969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</si>
  <si>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</si>
  <si>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</si>
  <si>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</si>
  <si>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</si>
  <si>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</si>
  <si>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</si>
  <si>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</si>
  <si>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</si>
  <si>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</si>
  <si>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13983</t>
  </si>
  <si>
    <t>13498</t>
  </si>
  <si>
    <t>13499</t>
  </si>
  <si>
    <t>13500</t>
  </si>
  <si>
    <t>13648</t>
  </si>
  <si>
    <t>13649</t>
  </si>
  <si>
    <t>13650</t>
  </si>
  <si>
    <t>15001</t>
  </si>
  <si>
    <t>13910</t>
  </si>
  <si>
    <t>13911</t>
  </si>
  <si>
    <t>13912</t>
  </si>
  <si>
    <t>13913</t>
  </si>
  <si>
    <t>13984</t>
  </si>
  <si>
    <t>13985</t>
  </si>
  <si>
    <t>13986</t>
  </si>
  <si>
    <t>13987</t>
  </si>
  <si>
    <t>13988</t>
  </si>
  <si>
    <t>13989</t>
  </si>
  <si>
    <t>13990</t>
  </si>
  <si>
    <t>13993</t>
  </si>
  <si>
    <t>13994</t>
  </si>
  <si>
    <t>13995</t>
  </si>
  <si>
    <t>13996</t>
  </si>
  <si>
    <t>13997</t>
  </si>
  <si>
    <t>13998</t>
  </si>
  <si>
    <t>14000</t>
  </si>
  <si>
    <t>14001</t>
  </si>
  <si>
    <t>14002</t>
  </si>
  <si>
    <t>14003</t>
  </si>
  <si>
    <t>13914</t>
  </si>
  <si>
    <t>13916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</si>
  <si>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</si>
  <si>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</si>
  <si>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</si>
  <si>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</si>
  <si>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</si>
  <si>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</si>
  <si>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</si>
  <si>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</si>
  <si>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</si>
  <si>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</si>
  <si>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</si>
  <si>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</si>
  <si>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</si>
  <si>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</si>
  <si>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</si>
  <si>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</si>
  <si>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</si>
  <si>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</si>
  <si>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</si>
  <si>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14063</t>
  </si>
  <si>
    <t>14066</t>
  </si>
  <si>
    <t>14067</t>
  </si>
  <si>
    <t>14068</t>
  </si>
  <si>
    <t>14004</t>
  </si>
  <si>
    <t>14005</t>
  </si>
  <si>
    <t>13917</t>
  </si>
  <si>
    <t>13918</t>
  </si>
  <si>
    <t>13919</t>
  </si>
  <si>
    <t>15010</t>
  </si>
  <si>
    <t>15011</t>
  </si>
  <si>
    <t>15012</t>
  </si>
  <si>
    <t>15013</t>
  </si>
  <si>
    <t>ကိုမျိုးဇော်လင်း</t>
  </si>
  <si>
    <t>KMZL</t>
  </si>
  <si>
    <t>15014</t>
  </si>
  <si>
    <t>15015</t>
  </si>
  <si>
    <t>15016</t>
  </si>
  <si>
    <t>15017</t>
  </si>
  <si>
    <t>15018</t>
  </si>
  <si>
    <t>KNLin</t>
  </si>
  <si>
    <t>15019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</si>
  <si>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</si>
  <si>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</si>
  <si>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</si>
  <si>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</si>
  <si>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</si>
  <si>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</si>
  <si>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</si>
  <si>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</si>
  <si>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14006</t>
  </si>
  <si>
    <t>14007</t>
  </si>
  <si>
    <t>14008</t>
  </si>
  <si>
    <t>14009</t>
  </si>
  <si>
    <t>15020</t>
  </si>
  <si>
    <t>15021</t>
  </si>
  <si>
    <t>15022</t>
  </si>
  <si>
    <t>13920</t>
  </si>
  <si>
    <t>13921</t>
  </si>
  <si>
    <t>13922</t>
  </si>
  <si>
    <t>13923</t>
  </si>
  <si>
    <t>13924</t>
  </si>
  <si>
    <t>13925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</si>
  <si>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</si>
  <si>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</si>
  <si>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</si>
  <si>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</si>
  <si>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</si>
  <si>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</si>
  <si>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</si>
  <si>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</si>
  <si>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</si>
  <si>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</si>
  <si>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</si>
  <si>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</si>
  <si>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</si>
  <si>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14094</t>
  </si>
  <si>
    <t>14095</t>
  </si>
  <si>
    <t>14096</t>
  </si>
  <si>
    <t>14100</t>
  </si>
  <si>
    <t>14101</t>
  </si>
  <si>
    <t>14102</t>
  </si>
  <si>
    <t>14104</t>
  </si>
  <si>
    <t>14105</t>
  </si>
  <si>
    <t>14010</t>
  </si>
  <si>
    <t>14106</t>
  </si>
  <si>
    <t>14107</t>
  </si>
  <si>
    <t>13926</t>
  </si>
  <si>
    <t>15023</t>
  </si>
  <si>
    <t>15024</t>
  </si>
  <si>
    <t>foC</t>
  </si>
  <si>
    <t>15025</t>
  </si>
  <si>
    <t>wO</t>
  </si>
  <si>
    <t>15026</t>
  </si>
  <si>
    <t>15027</t>
  </si>
  <si>
    <t>15028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</si>
  <si>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</si>
  <si>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</si>
  <si>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</si>
  <si>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</si>
  <si>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</si>
  <si>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</si>
  <si>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</si>
  <si>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</si>
  <si>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</si>
  <si>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</si>
  <si>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</si>
  <si>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</si>
  <si>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</si>
  <si>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</si>
  <si>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</si>
  <si>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</si>
  <si>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</si>
  <si>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</si>
  <si>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</si>
  <si>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14011</t>
  </si>
  <si>
    <t>14012</t>
  </si>
  <si>
    <t>14013</t>
  </si>
  <si>
    <t>14014</t>
  </si>
  <si>
    <t>14129</t>
  </si>
  <si>
    <t>14130</t>
  </si>
  <si>
    <t>14131</t>
  </si>
  <si>
    <t>14132</t>
  </si>
  <si>
    <t>14133</t>
  </si>
  <si>
    <t>14134</t>
  </si>
  <si>
    <t>14135</t>
  </si>
  <si>
    <t>13928</t>
  </si>
  <si>
    <t>13927</t>
  </si>
  <si>
    <t>14118</t>
  </si>
  <si>
    <t>15030</t>
  </si>
  <si>
    <t>13858</t>
  </si>
  <si>
    <t>မမိသေး</t>
  </si>
  <si>
    <t>MaMaiT</t>
  </si>
  <si>
    <t>13859</t>
  </si>
  <si>
    <t>13860</t>
  </si>
  <si>
    <t>ကိုထွန်းသင်း</t>
  </si>
  <si>
    <t>KTunT</t>
  </si>
  <si>
    <t>13861</t>
  </si>
  <si>
    <t>13864</t>
  </si>
  <si>
    <t>13865</t>
  </si>
  <si>
    <t>13866</t>
  </si>
  <si>
    <t>KoSawKN</t>
  </si>
  <si>
    <t>13867</t>
  </si>
  <si>
    <t>ကိုစောဂျော်နီ</t>
  </si>
  <si>
    <t>မအေးမြင့်စန်း</t>
  </si>
  <si>
    <t>MaAyeMSan</t>
  </si>
  <si>
    <t>13868</t>
  </si>
  <si>
    <t>13869</t>
  </si>
  <si>
    <t>ShweMHM</t>
  </si>
  <si>
    <t>‌ရွှေမဟာမိတ်</t>
  </si>
  <si>
    <t>13871</t>
  </si>
  <si>
    <t>13872</t>
  </si>
  <si>
    <t>MaYMinT</t>
  </si>
  <si>
    <t>မယမင်းသူ</t>
  </si>
  <si>
    <t>ထီးလှိုင်</t>
  </si>
  <si>
    <t>13873</t>
  </si>
  <si>
    <t>KoZWinH</t>
  </si>
  <si>
    <t>ကိုဇော်ဝင်းလှိုင်</t>
  </si>
  <si>
    <t>13874</t>
  </si>
  <si>
    <t>13876</t>
  </si>
  <si>
    <t>မခင်နွဲ့</t>
  </si>
  <si>
    <t>MaKhinN</t>
  </si>
  <si>
    <t>13877</t>
  </si>
  <si>
    <t>13878</t>
  </si>
  <si>
    <t>အောင်မင်္ဂလာ</t>
  </si>
  <si>
    <t>KZMN-2</t>
  </si>
  <si>
    <t>13879</t>
  </si>
  <si>
    <t>မဝေ-2</t>
  </si>
  <si>
    <t>MaWai-2</t>
  </si>
  <si>
    <t>13880</t>
  </si>
  <si>
    <t>KoHla</t>
  </si>
  <si>
    <t>ကိုလှ</t>
  </si>
  <si>
    <t>13882</t>
  </si>
  <si>
    <t>13883</t>
  </si>
  <si>
    <t>မချိုလေး</t>
  </si>
  <si>
    <t>MaChoL</t>
  </si>
  <si>
    <t>13885</t>
  </si>
  <si>
    <t>13886</t>
  </si>
  <si>
    <t>13887</t>
  </si>
  <si>
    <t>13889</t>
  </si>
  <si>
    <t>13890</t>
  </si>
  <si>
    <t>13891</t>
  </si>
  <si>
    <t>13892</t>
  </si>
  <si>
    <t>13893</t>
  </si>
  <si>
    <t>DHanY</t>
  </si>
  <si>
    <t>ဒေါ်ဟန်ရီ</t>
  </si>
  <si>
    <t>13862</t>
  </si>
  <si>
    <t>13870</t>
  </si>
  <si>
    <t>123875</t>
  </si>
  <si>
    <t>13881</t>
  </si>
  <si>
    <t>13884</t>
  </si>
  <si>
    <t>13888</t>
  </si>
  <si>
    <t>13894</t>
  </si>
  <si>
    <t>KoTunT-2</t>
  </si>
  <si>
    <t>ကိုထွန်းသင်း-2</t>
  </si>
  <si>
    <t>14139</t>
  </si>
  <si>
    <t>14140</t>
  </si>
  <si>
    <t>14141</t>
  </si>
  <si>
    <t>14142</t>
  </si>
  <si>
    <t>14016</t>
  </si>
  <si>
    <t>Bot</t>
  </si>
  <si>
    <t>Target</t>
  </si>
  <si>
    <t>Sale</t>
  </si>
  <si>
    <t>Ach%</t>
  </si>
  <si>
    <t>14145</t>
  </si>
  <si>
    <t>14146</t>
  </si>
  <si>
    <t>14147</t>
  </si>
  <si>
    <t>14148</t>
  </si>
  <si>
    <t>14149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</si>
  <si>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</si>
  <si>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</si>
  <si>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</si>
  <si>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</si>
  <si>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</si>
  <si>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</si>
  <si>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</si>
  <si>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</si>
  <si>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13929</t>
  </si>
  <si>
    <t>13930</t>
  </si>
  <si>
    <t>13931</t>
  </si>
  <si>
    <t>13932</t>
  </si>
  <si>
    <t>13933</t>
  </si>
  <si>
    <t>13934</t>
  </si>
  <si>
    <t>14202</t>
  </si>
  <si>
    <t>14203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</si>
  <si>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</si>
  <si>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</si>
  <si>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</si>
  <si>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</si>
  <si>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</si>
  <si>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</si>
  <si>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</si>
  <si>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</si>
  <si>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</si>
  <si>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14017</t>
  </si>
  <si>
    <t>14018</t>
  </si>
  <si>
    <t>14019</t>
  </si>
  <si>
    <t>14020</t>
  </si>
  <si>
    <t>13935</t>
  </si>
  <si>
    <t>13936</t>
  </si>
  <si>
    <t>13937</t>
  </si>
  <si>
    <t>13938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</si>
  <si>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</si>
  <si>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</si>
  <si>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</si>
  <si>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</si>
  <si>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</si>
  <si>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</si>
  <si>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</si>
  <si>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</si>
  <si>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</si>
  <si>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မဥမ္မာလွင်</t>
  </si>
  <si>
    <t>MaOMl</t>
  </si>
  <si>
    <t>KMMin</t>
  </si>
  <si>
    <t>14214</t>
  </si>
  <si>
    <t>14215</t>
  </si>
  <si>
    <t>14216</t>
  </si>
  <si>
    <t>Z RED-700</t>
  </si>
  <si>
    <t>14217</t>
  </si>
  <si>
    <t>wo</t>
  </si>
  <si>
    <t>14218</t>
  </si>
  <si>
    <t>14219</t>
  </si>
  <si>
    <t>Z RED-640</t>
  </si>
  <si>
    <t>14220</t>
  </si>
  <si>
    <t>14221</t>
  </si>
  <si>
    <t>14222</t>
  </si>
  <si>
    <t>14223</t>
  </si>
  <si>
    <t>14224</t>
  </si>
  <si>
    <t>14226</t>
  </si>
  <si>
    <t>SU2</t>
  </si>
  <si>
    <t>14229</t>
  </si>
  <si>
    <t>14230</t>
  </si>
  <si>
    <t>14231</t>
  </si>
  <si>
    <t>14232</t>
  </si>
  <si>
    <t>14233</t>
  </si>
  <si>
    <t>14021</t>
  </si>
  <si>
    <t>14022</t>
  </si>
  <si>
    <t>14023</t>
  </si>
  <si>
    <t>15048</t>
  </si>
  <si>
    <t>15049</t>
  </si>
  <si>
    <t>15050</t>
  </si>
  <si>
    <t>14251</t>
  </si>
  <si>
    <t>ကိုထက်ကို</t>
  </si>
  <si>
    <t>KoHtetKo</t>
  </si>
  <si>
    <t>14252</t>
  </si>
  <si>
    <t>14253</t>
  </si>
  <si>
    <t>13939</t>
  </si>
  <si>
    <t>13940</t>
  </si>
  <si>
    <t>14234</t>
  </si>
  <si>
    <t>14235</t>
  </si>
  <si>
    <t>14236</t>
  </si>
  <si>
    <t>14237</t>
  </si>
  <si>
    <t>14240</t>
  </si>
  <si>
    <t>14242</t>
  </si>
  <si>
    <t>14243</t>
  </si>
  <si>
    <t>14244</t>
  </si>
  <si>
    <t>14245</t>
  </si>
  <si>
    <t>14246</t>
  </si>
  <si>
    <t>14247</t>
  </si>
  <si>
    <t>14254</t>
  </si>
  <si>
    <t>14255</t>
  </si>
  <si>
    <t>14256</t>
  </si>
  <si>
    <t>14257</t>
  </si>
  <si>
    <t>14258</t>
  </si>
  <si>
    <t>13942</t>
  </si>
  <si>
    <t>13943</t>
  </si>
  <si>
    <t>13944</t>
  </si>
  <si>
    <t>14248</t>
  </si>
  <si>
    <t>14249</t>
  </si>
  <si>
    <t>14250</t>
  </si>
  <si>
    <t>14301</t>
  </si>
  <si>
    <t>14302</t>
  </si>
  <si>
    <t>14303</t>
  </si>
  <si>
    <t>14304</t>
  </si>
  <si>
    <t>14305</t>
  </si>
  <si>
    <t>14308</t>
  </si>
  <si>
    <t>14309</t>
  </si>
  <si>
    <t>14310</t>
  </si>
  <si>
    <t>14024</t>
  </si>
  <si>
    <t>14026</t>
  </si>
  <si>
    <t>14027</t>
  </si>
  <si>
    <t>14028</t>
  </si>
  <si>
    <t>14311</t>
  </si>
  <si>
    <t>Sp</t>
  </si>
  <si>
    <t>14312</t>
  </si>
  <si>
    <t>14313</t>
  </si>
  <si>
    <t>14314</t>
  </si>
  <si>
    <t>14315</t>
  </si>
  <si>
    <t>13945</t>
  </si>
  <si>
    <t>13946</t>
  </si>
  <si>
    <t>13947</t>
  </si>
  <si>
    <t>13948</t>
  </si>
  <si>
    <t>13949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</si>
  <si>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</si>
  <si>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</si>
  <si>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</si>
  <si>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</si>
  <si>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</si>
  <si>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</si>
  <si>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</si>
  <si>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</si>
  <si>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</si>
  <si>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</si>
  <si>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</si>
  <si>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</si>
  <si>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</si>
  <si>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</si>
  <si>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</si>
  <si>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</si>
  <si>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</si>
  <si>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</si>
  <si>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</si>
  <si>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</si>
  <si>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</si>
  <si>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</si>
  <si>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</si>
  <si>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</si>
  <si>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</si>
  <si>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</si>
  <si>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</si>
  <si>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</si>
  <si>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</si>
  <si>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</si>
  <si>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14029</t>
  </si>
  <si>
    <t>14337</t>
  </si>
  <si>
    <t>14341</t>
  </si>
  <si>
    <t>14342</t>
  </si>
  <si>
    <t>14343</t>
  </si>
  <si>
    <t>14345</t>
  </si>
  <si>
    <t>14346</t>
  </si>
  <si>
    <t>14347</t>
  </si>
  <si>
    <t>14348</t>
  </si>
  <si>
    <t>14349</t>
  </si>
  <si>
    <t>14350</t>
  </si>
  <si>
    <t>14401</t>
  </si>
  <si>
    <t>14402</t>
  </si>
  <si>
    <t>14403</t>
  </si>
  <si>
    <t>14404</t>
  </si>
  <si>
    <t>14405</t>
  </si>
  <si>
    <t>13950</t>
  </si>
  <si>
    <t>14351</t>
  </si>
  <si>
    <t>14352</t>
  </si>
  <si>
    <t>ရောင်နီဦး</t>
  </si>
  <si>
    <t>YNiOo</t>
  </si>
  <si>
    <t>14353</t>
  </si>
  <si>
    <t>14354</t>
  </si>
  <si>
    <t>14356</t>
  </si>
  <si>
    <t>14269</t>
  </si>
  <si>
    <t>14270</t>
  </si>
  <si>
    <t>14271</t>
  </si>
  <si>
    <t>14272</t>
  </si>
  <si>
    <t>14273</t>
  </si>
  <si>
    <t>ကိုမိုးမင်း</t>
  </si>
  <si>
    <t>KoMoeM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</si>
  <si>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</si>
  <si>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</si>
  <si>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</si>
  <si>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</si>
  <si>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</si>
  <si>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</si>
  <si>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</si>
  <si>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</si>
  <si>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13895</t>
  </si>
  <si>
    <t>ကိုပြည့််စုံအောင်</t>
  </si>
  <si>
    <t>ငွေစန္ဒာ</t>
  </si>
  <si>
    <t>ရွှေညောင်ပင်</t>
  </si>
  <si>
    <t>ရွှေကုန်း</t>
  </si>
  <si>
    <t>KoPSAung</t>
  </si>
  <si>
    <t>NSD</t>
  </si>
  <si>
    <t>ShweNP</t>
  </si>
  <si>
    <t>မြန်မာရှောက်ပျား   ကော်(1L)</t>
  </si>
  <si>
    <t>SP-1000</t>
  </si>
  <si>
    <t>13896</t>
  </si>
  <si>
    <t>13897</t>
  </si>
  <si>
    <t>13898</t>
  </si>
  <si>
    <t>13899</t>
  </si>
  <si>
    <t>13900</t>
  </si>
  <si>
    <t>14151</t>
  </si>
  <si>
    <t>14152</t>
  </si>
  <si>
    <t>14153</t>
  </si>
  <si>
    <t>ကိုဇော်နိုင်ဝင်း</t>
  </si>
  <si>
    <t>KZNWin</t>
  </si>
  <si>
    <t>14154</t>
  </si>
  <si>
    <t>14155</t>
  </si>
  <si>
    <t>14156</t>
  </si>
  <si>
    <t>14157</t>
  </si>
  <si>
    <t>14158</t>
  </si>
  <si>
    <t>ရွှေစင်</t>
  </si>
  <si>
    <t>ShweS</t>
  </si>
  <si>
    <t>14159</t>
  </si>
  <si>
    <t>အေးမေတ္တာ</t>
  </si>
  <si>
    <t>AyeMT</t>
  </si>
  <si>
    <t>14160</t>
  </si>
  <si>
    <t>လပြည့်</t>
  </si>
  <si>
    <t>LaP</t>
  </si>
  <si>
    <t>14161</t>
  </si>
  <si>
    <t>မိုးသောက်ကြယ်</t>
  </si>
  <si>
    <t>လာဘ်မိုးအောင်</t>
  </si>
  <si>
    <t>MoeTK</t>
  </si>
  <si>
    <t>LMAung</t>
  </si>
  <si>
    <t>14162</t>
  </si>
  <si>
    <t>14163</t>
  </si>
  <si>
    <t>14164</t>
  </si>
  <si>
    <t>14165</t>
  </si>
  <si>
    <t>14166</t>
  </si>
  <si>
    <t>14167</t>
  </si>
  <si>
    <t>14168</t>
  </si>
  <si>
    <t>မိဘမေတ္တာ-2</t>
  </si>
  <si>
    <t>မြောက်မင်းကုန်း</t>
  </si>
  <si>
    <t>14169</t>
  </si>
  <si>
    <t>14170</t>
  </si>
  <si>
    <t>မကြည်ထွေး</t>
  </si>
  <si>
    <t>MKyiH</t>
  </si>
  <si>
    <t>14171</t>
  </si>
  <si>
    <t>14408</t>
  </si>
  <si>
    <t>14410</t>
  </si>
  <si>
    <t>14411</t>
  </si>
  <si>
    <t>14412</t>
  </si>
  <si>
    <t>14413</t>
  </si>
  <si>
    <t>14414</t>
  </si>
  <si>
    <t>14416</t>
  </si>
  <si>
    <t>14417</t>
  </si>
  <si>
    <t>14030</t>
  </si>
  <si>
    <t>14031</t>
  </si>
  <si>
    <t>14282</t>
  </si>
  <si>
    <t>14283</t>
  </si>
  <si>
    <t>14284</t>
  </si>
  <si>
    <t>14285</t>
  </si>
  <si>
    <t>14286</t>
  </si>
  <si>
    <t>14287</t>
  </si>
  <si>
    <t>14288</t>
  </si>
  <si>
    <t>14357</t>
  </si>
  <si>
    <t>14358</t>
  </si>
  <si>
    <t>14359</t>
  </si>
  <si>
    <t>14360</t>
  </si>
  <si>
    <t>14361</t>
  </si>
  <si>
    <t>14362</t>
  </si>
  <si>
    <t>14032</t>
  </si>
  <si>
    <t>14418</t>
  </si>
  <si>
    <t>14419</t>
  </si>
  <si>
    <t>14420</t>
  </si>
  <si>
    <t>14421</t>
  </si>
  <si>
    <t>14422</t>
  </si>
  <si>
    <t>14424</t>
  </si>
  <si>
    <t>14425</t>
  </si>
  <si>
    <t>14427</t>
  </si>
  <si>
    <t>14428</t>
  </si>
  <si>
    <t>14429</t>
  </si>
  <si>
    <t>14430</t>
  </si>
  <si>
    <t>14431</t>
  </si>
  <si>
    <t>14432</t>
  </si>
  <si>
    <t>14433</t>
  </si>
  <si>
    <t>14033</t>
  </si>
  <si>
    <t>14034</t>
  </si>
  <si>
    <t>14035</t>
  </si>
  <si>
    <t>14436</t>
  </si>
  <si>
    <t>14437</t>
  </si>
  <si>
    <t>14438</t>
  </si>
  <si>
    <t>14439</t>
  </si>
  <si>
    <t>14440</t>
  </si>
  <si>
    <t>14444</t>
  </si>
  <si>
    <t>14364</t>
  </si>
  <si>
    <t>14365</t>
  </si>
  <si>
    <t>14366</t>
  </si>
  <si>
    <t>14367</t>
  </si>
  <si>
    <t>14368</t>
  </si>
  <si>
    <t>14369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</si>
  <si>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</si>
  <si>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</si>
  <si>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</si>
  <si>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</si>
  <si>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</si>
  <si>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</si>
  <si>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</si>
  <si>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</si>
  <si>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</si>
  <si>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</si>
  <si>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</si>
  <si>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</si>
  <si>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14172</t>
  </si>
  <si>
    <t>14173</t>
  </si>
  <si>
    <t>14174</t>
  </si>
  <si>
    <t>14175</t>
  </si>
  <si>
    <t>14176</t>
  </si>
  <si>
    <t>14177</t>
  </si>
  <si>
    <t>14178</t>
  </si>
  <si>
    <t>ကိုဇော်ဝင်းနိုင်</t>
  </si>
  <si>
    <t>KZWN</t>
  </si>
  <si>
    <t>14179</t>
  </si>
  <si>
    <t>14180</t>
  </si>
  <si>
    <t>ဝေယံဘုန်းမြတ်</t>
  </si>
  <si>
    <t>WYPM</t>
  </si>
  <si>
    <t>14181</t>
  </si>
  <si>
    <t>14182</t>
  </si>
  <si>
    <t>14183</t>
  </si>
  <si>
    <t>မငယ်လေး</t>
  </si>
  <si>
    <t>MNL</t>
  </si>
  <si>
    <t>14184</t>
  </si>
  <si>
    <t>ရွှေမန်းပိုင်ပိုင်</t>
  </si>
  <si>
    <t>SMPP</t>
  </si>
  <si>
    <t>14185</t>
  </si>
  <si>
    <t>မရီခိုင်</t>
  </si>
  <si>
    <t>MYK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</si>
  <si>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</si>
  <si>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</si>
  <si>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</si>
  <si>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</si>
  <si>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</si>
  <si>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</si>
  <si>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</si>
  <si>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</si>
  <si>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</si>
  <si>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</si>
  <si>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</si>
  <si>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</si>
  <si>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</si>
  <si>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14445</t>
  </si>
  <si>
    <t>14447</t>
  </si>
  <si>
    <t>14448</t>
  </si>
  <si>
    <t>14449</t>
  </si>
  <si>
    <t>WO-1000</t>
  </si>
  <si>
    <t>14036</t>
  </si>
  <si>
    <t>14037</t>
  </si>
  <si>
    <t>14450</t>
  </si>
  <si>
    <t>14551</t>
  </si>
  <si>
    <t>14552</t>
  </si>
  <si>
    <t>14553</t>
  </si>
  <si>
    <t>14554</t>
  </si>
  <si>
    <t>14555</t>
  </si>
  <si>
    <t>sp</t>
  </si>
  <si>
    <t>14556</t>
  </si>
  <si>
    <t>14557</t>
  </si>
  <si>
    <t>ZAY-640</t>
  </si>
  <si>
    <t>14558</t>
  </si>
  <si>
    <t>14452</t>
  </si>
  <si>
    <t>14453</t>
  </si>
  <si>
    <t>14454</t>
  </si>
  <si>
    <t>14455</t>
  </si>
  <si>
    <t>14456</t>
  </si>
  <si>
    <t>14457</t>
  </si>
  <si>
    <t>14458</t>
  </si>
  <si>
    <t>14370</t>
  </si>
  <si>
    <t>14559</t>
  </si>
  <si>
    <t>14560</t>
  </si>
  <si>
    <t>14561</t>
  </si>
  <si>
    <t>14564</t>
  </si>
  <si>
    <t>14565</t>
  </si>
  <si>
    <t>14566</t>
  </si>
  <si>
    <t>14567</t>
  </si>
  <si>
    <t>14568</t>
  </si>
  <si>
    <t>14038</t>
  </si>
  <si>
    <t>14039</t>
  </si>
  <si>
    <t>14570</t>
  </si>
  <si>
    <t>14571</t>
  </si>
  <si>
    <t>14459</t>
  </si>
  <si>
    <t>14460</t>
  </si>
  <si>
    <t>14461</t>
  </si>
  <si>
    <t>14462</t>
  </si>
  <si>
    <t>14463</t>
  </si>
  <si>
    <t>14572</t>
  </si>
  <si>
    <t>14573</t>
  </si>
  <si>
    <t>14574</t>
  </si>
  <si>
    <t>14576</t>
  </si>
  <si>
    <t>14577</t>
  </si>
  <si>
    <t>14578</t>
  </si>
  <si>
    <t>14579</t>
  </si>
  <si>
    <t>14581</t>
  </si>
  <si>
    <t>14583</t>
  </si>
  <si>
    <t>14584</t>
  </si>
  <si>
    <t>14585</t>
  </si>
  <si>
    <t>14586</t>
  </si>
  <si>
    <t>14587</t>
  </si>
  <si>
    <t>kk-640</t>
  </si>
  <si>
    <t>14588</t>
  </si>
  <si>
    <t>14575</t>
  </si>
  <si>
    <t>14589</t>
  </si>
  <si>
    <t>14590</t>
  </si>
  <si>
    <t>14040</t>
  </si>
  <si>
    <t>14041</t>
  </si>
  <si>
    <t>14042</t>
  </si>
  <si>
    <t>14591</t>
  </si>
  <si>
    <t>14592</t>
  </si>
  <si>
    <t>14593</t>
  </si>
  <si>
    <t>14594</t>
  </si>
  <si>
    <t>14596</t>
  </si>
  <si>
    <t>14464</t>
  </si>
  <si>
    <t>14465</t>
  </si>
  <si>
    <t>14466</t>
  </si>
  <si>
    <t>14467</t>
  </si>
  <si>
    <t>14468</t>
  </si>
  <si>
    <t>14469</t>
  </si>
  <si>
    <t>14372</t>
  </si>
  <si>
    <t>14373</t>
  </si>
  <si>
    <t>14374</t>
  </si>
  <si>
    <t>14375</t>
  </si>
  <si>
    <t>ကိုမောင်ဇော်</t>
  </si>
  <si>
    <t>KMZaw</t>
  </si>
  <si>
    <t>14376</t>
  </si>
  <si>
    <t>14377</t>
  </si>
  <si>
    <t>ကိုမင်းသူ</t>
  </si>
  <si>
    <t>ဖလန်းတောင်</t>
  </si>
  <si>
    <t>ကိုတင်နိုင်ထွန်း</t>
  </si>
  <si>
    <t>ပန်းတမာ</t>
  </si>
  <si>
    <t>ထန်းပင်ကုန်း</t>
  </si>
  <si>
    <t>KMinT</t>
  </si>
  <si>
    <t>KTNT</t>
  </si>
  <si>
    <t>PTM</t>
  </si>
  <si>
    <t>14378</t>
  </si>
  <si>
    <t>14379</t>
  </si>
  <si>
    <t>14380</t>
  </si>
  <si>
    <t>ကိုဝင်းသိန်း</t>
  </si>
  <si>
    <t>KWinT</t>
  </si>
  <si>
    <t>14381</t>
  </si>
  <si>
    <t>14382</t>
  </si>
  <si>
    <t>ကို‌ဇော်ကြီး</t>
  </si>
  <si>
    <t>ဆည်ကြီး</t>
  </si>
  <si>
    <t>KZG-4</t>
  </si>
  <si>
    <t>14597</t>
  </si>
  <si>
    <t>14598</t>
  </si>
  <si>
    <t>14599</t>
  </si>
  <si>
    <t>14652</t>
  </si>
  <si>
    <t>14653</t>
  </si>
  <si>
    <t>14654</t>
  </si>
  <si>
    <t>14043</t>
  </si>
  <si>
    <t>14044</t>
  </si>
  <si>
    <t>14045</t>
  </si>
  <si>
    <t>14655</t>
  </si>
  <si>
    <t>14656</t>
  </si>
  <si>
    <t>14657</t>
  </si>
  <si>
    <t>14658</t>
  </si>
  <si>
    <t>14659</t>
  </si>
  <si>
    <t>14660</t>
  </si>
  <si>
    <t>14470</t>
  </si>
  <si>
    <t>14471</t>
  </si>
  <si>
    <t>14472</t>
  </si>
  <si>
    <t>14473</t>
  </si>
  <si>
    <t>14474</t>
  </si>
  <si>
    <t>14383</t>
  </si>
  <si>
    <t>14384</t>
  </si>
  <si>
    <t>14385</t>
  </si>
  <si>
    <t>14661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</si>
  <si>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</si>
  <si>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</si>
  <si>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</si>
  <si>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</si>
  <si>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</si>
  <si>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</si>
  <si>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</si>
  <si>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</si>
  <si>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</si>
  <si>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</si>
  <si>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</si>
  <si>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</si>
  <si>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14475</t>
  </si>
  <si>
    <t>14476</t>
  </si>
  <si>
    <t>14477</t>
  </si>
  <si>
    <t>14387</t>
  </si>
  <si>
    <t>14388</t>
  </si>
  <si>
    <t>14389</t>
  </si>
  <si>
    <t>14390</t>
  </si>
  <si>
    <t>14391</t>
  </si>
  <si>
    <t>14392</t>
  </si>
  <si>
    <t>14393</t>
  </si>
  <si>
    <t>14677</t>
  </si>
  <si>
    <t>14678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</si>
  <si>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</si>
  <si>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</si>
  <si>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</si>
  <si>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</si>
  <si>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</si>
  <si>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</si>
  <si>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</si>
  <si>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</si>
  <si>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kMK</t>
  </si>
  <si>
    <t>14689</t>
  </si>
  <si>
    <t>14690</t>
  </si>
  <si>
    <t>14691</t>
  </si>
  <si>
    <t>14046</t>
  </si>
  <si>
    <t>14047</t>
  </si>
  <si>
    <t>14692</t>
  </si>
  <si>
    <t>14693</t>
  </si>
  <si>
    <t>14694</t>
  </si>
  <si>
    <t>14478</t>
  </si>
  <si>
    <t>14479</t>
  </si>
  <si>
    <t>14480</t>
  </si>
  <si>
    <t>14481</t>
  </si>
  <si>
    <t>14482</t>
  </si>
  <si>
    <t>14394</t>
  </si>
  <si>
    <t>14395</t>
  </si>
  <si>
    <t>‌ဒေါ်အေး-2</t>
  </si>
  <si>
    <t>မရီလွင်</t>
  </si>
  <si>
    <t>မစန်းဌေး</t>
  </si>
  <si>
    <t>ဦးသိန်းတင့်</t>
  </si>
  <si>
    <t>ဒိုင်းချောင်း</t>
  </si>
  <si>
    <t>DAye-2</t>
  </si>
  <si>
    <t>MYLwin</t>
  </si>
  <si>
    <t>MSanH</t>
  </si>
  <si>
    <t>14396</t>
  </si>
  <si>
    <t>UTTin</t>
  </si>
  <si>
    <t>14937</t>
  </si>
  <si>
    <t>14938</t>
  </si>
  <si>
    <t>14399</t>
  </si>
  <si>
    <t>14400</t>
  </si>
  <si>
    <t>14199</t>
  </si>
  <si>
    <t>14200</t>
  </si>
  <si>
    <t>ထိပ်တန်း</t>
  </si>
  <si>
    <t>Ttan</t>
  </si>
  <si>
    <t>14501</t>
  </si>
  <si>
    <t>14502</t>
  </si>
  <si>
    <t>14503</t>
  </si>
  <si>
    <t>14504</t>
  </si>
  <si>
    <t>14505</t>
  </si>
  <si>
    <t>14506</t>
  </si>
  <si>
    <t>14507</t>
  </si>
  <si>
    <t>ကိုဆန်းမောင်</t>
  </si>
  <si>
    <t>KSMaung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</si>
  <si>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</si>
  <si>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</si>
  <si>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</si>
  <si>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</si>
  <si>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</si>
  <si>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</si>
  <si>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</si>
  <si>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</si>
  <si>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</si>
  <si>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</si>
  <si>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</si>
  <si>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</si>
  <si>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</si>
  <si>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</si>
  <si>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KMaungT</t>
  </si>
  <si>
    <t>ကိုမောင်တုတ်</t>
  </si>
  <si>
    <t>14522</t>
  </si>
  <si>
    <t>14523</t>
  </si>
  <si>
    <t>ကိုမိုးဟိန်း</t>
  </si>
  <si>
    <t>KmoeH</t>
  </si>
  <si>
    <t>14524</t>
  </si>
  <si>
    <t>14525</t>
  </si>
  <si>
    <t>14526</t>
  </si>
  <si>
    <t>14527</t>
  </si>
  <si>
    <t>14528</t>
  </si>
  <si>
    <t>14529</t>
  </si>
  <si>
    <t>14530</t>
  </si>
  <si>
    <t>op</t>
  </si>
  <si>
    <t>14695</t>
  </si>
  <si>
    <t>14696</t>
  </si>
  <si>
    <t>DGmk</t>
  </si>
  <si>
    <t>14697</t>
  </si>
  <si>
    <t>14698</t>
  </si>
  <si>
    <t>DGt</t>
  </si>
  <si>
    <t>14699</t>
  </si>
  <si>
    <t>14700</t>
  </si>
  <si>
    <t>z red-640</t>
  </si>
  <si>
    <t>14854</t>
  </si>
  <si>
    <t>14855</t>
  </si>
  <si>
    <t>dgt</t>
  </si>
  <si>
    <t>14856</t>
  </si>
  <si>
    <t>14857</t>
  </si>
  <si>
    <t>14858</t>
  </si>
  <si>
    <t>14860</t>
  </si>
  <si>
    <t>sP</t>
  </si>
  <si>
    <t>dgNN</t>
  </si>
  <si>
    <t>14861</t>
  </si>
  <si>
    <t>14862</t>
  </si>
  <si>
    <t>14048</t>
  </si>
  <si>
    <t>14049</t>
  </si>
  <si>
    <t>14050</t>
  </si>
  <si>
    <t>14901</t>
  </si>
  <si>
    <t>14802</t>
  </si>
  <si>
    <t>14803</t>
  </si>
  <si>
    <t>မဌေးမြင့်-2</t>
  </si>
  <si>
    <t>MHM-2</t>
  </si>
  <si>
    <t>14804</t>
  </si>
  <si>
    <t>မမီးမီး</t>
  </si>
  <si>
    <t>MaMiMi</t>
  </si>
  <si>
    <t>14805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</si>
  <si>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</si>
  <si>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</si>
  <si>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</si>
  <si>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</si>
  <si>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</si>
  <si>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</si>
  <si>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</si>
  <si>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</si>
  <si>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</si>
  <si>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</si>
  <si>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</si>
  <si>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14903</t>
  </si>
  <si>
    <t>14904</t>
  </si>
  <si>
    <t>14905</t>
  </si>
  <si>
    <t>14863</t>
  </si>
  <si>
    <t>14864</t>
  </si>
  <si>
    <t>14865</t>
  </si>
  <si>
    <t>14866</t>
  </si>
  <si>
    <t>14867</t>
  </si>
  <si>
    <t>14869</t>
  </si>
  <si>
    <t>14872</t>
  </si>
  <si>
    <t>Sm</t>
  </si>
  <si>
    <t>14873</t>
  </si>
  <si>
    <t>14874</t>
  </si>
  <si>
    <t>14875</t>
  </si>
  <si>
    <t>14494</t>
  </si>
  <si>
    <t>14495</t>
  </si>
  <si>
    <t>14496</t>
  </si>
  <si>
    <t>14497</t>
  </si>
  <si>
    <t>14498</t>
  </si>
  <si>
    <t>14499</t>
  </si>
  <si>
    <t>14500</t>
  </si>
  <si>
    <t>14951</t>
  </si>
  <si>
    <t>14952</t>
  </si>
  <si>
    <t>14953</t>
  </si>
  <si>
    <t>14876</t>
  </si>
  <si>
    <t>14877</t>
  </si>
  <si>
    <t>14879</t>
  </si>
  <si>
    <t>14880</t>
  </si>
  <si>
    <t>14881</t>
  </si>
  <si>
    <t>14883</t>
  </si>
  <si>
    <t>14884</t>
  </si>
  <si>
    <t>14885</t>
  </si>
  <si>
    <t>14886</t>
  </si>
  <si>
    <t>14888</t>
  </si>
  <si>
    <t>14887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</si>
  <si>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</si>
  <si>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</si>
  <si>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</si>
  <si>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</si>
  <si>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</si>
  <si>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</si>
  <si>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</si>
  <si>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</si>
  <si>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</si>
  <si>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14899</t>
  </si>
  <si>
    <t>14900</t>
  </si>
  <si>
    <t>14954</t>
  </si>
  <si>
    <t>14955</t>
  </si>
  <si>
    <t>14956</t>
  </si>
  <si>
    <t>13748</t>
  </si>
  <si>
    <t>14752</t>
  </si>
  <si>
    <t>14753</t>
  </si>
  <si>
    <t>14806</t>
  </si>
  <si>
    <t>14808</t>
  </si>
  <si>
    <t>14531</t>
  </si>
  <si>
    <t>14532</t>
  </si>
  <si>
    <t>DLatP</t>
  </si>
  <si>
    <t>‌ဒေါ်လက်ပု</t>
  </si>
  <si>
    <t>14533</t>
  </si>
  <si>
    <t>မတိုးတိုး</t>
  </si>
  <si>
    <t>MTToe</t>
  </si>
  <si>
    <t>14534</t>
  </si>
  <si>
    <t>14535</t>
  </si>
  <si>
    <t>14536</t>
  </si>
  <si>
    <t>DTYMa</t>
  </si>
  <si>
    <t>ဒေါ်တရုတ်မ</t>
  </si>
  <si>
    <t>14537</t>
  </si>
  <si>
    <t>14538</t>
  </si>
  <si>
    <t>MF</t>
  </si>
  <si>
    <t>မ‌ဖော့</t>
  </si>
  <si>
    <t>14539</t>
  </si>
  <si>
    <t>KNWin</t>
  </si>
  <si>
    <t>ကိုနိုင်ဝင်း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</si>
  <si>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</si>
  <si>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</si>
  <si>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</si>
  <si>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</si>
  <si>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</si>
  <si>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</si>
  <si>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</si>
  <si>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</si>
  <si>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</si>
  <si>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15101</t>
  </si>
  <si>
    <t>15102</t>
  </si>
  <si>
    <t>15104</t>
  </si>
  <si>
    <t>15107</t>
  </si>
  <si>
    <t>15108</t>
  </si>
  <si>
    <t>15109</t>
  </si>
  <si>
    <t>15110</t>
  </si>
  <si>
    <t>15111</t>
  </si>
  <si>
    <t>14906</t>
  </si>
  <si>
    <t>14907</t>
  </si>
  <si>
    <t>14908</t>
  </si>
  <si>
    <t>14909</t>
  </si>
  <si>
    <t>14957</t>
  </si>
  <si>
    <t>14958</t>
  </si>
  <si>
    <t>14959</t>
  </si>
  <si>
    <t>14960</t>
  </si>
  <si>
    <t>14961</t>
  </si>
  <si>
    <t>15112</t>
  </si>
  <si>
    <t>1512</t>
  </si>
  <si>
    <t>15113</t>
  </si>
  <si>
    <t>15114</t>
  </si>
  <si>
    <t>15115</t>
  </si>
  <si>
    <t>15116</t>
  </si>
  <si>
    <t>15117</t>
  </si>
  <si>
    <t>15118</t>
  </si>
  <si>
    <t>15119</t>
  </si>
  <si>
    <t>15122</t>
  </si>
  <si>
    <t>15123</t>
  </si>
  <si>
    <t>15124</t>
  </si>
  <si>
    <t>14910</t>
  </si>
  <si>
    <t>14911</t>
  </si>
  <si>
    <t>14912</t>
  </si>
  <si>
    <t>14913</t>
  </si>
  <si>
    <t>15125</t>
  </si>
  <si>
    <t>15126</t>
  </si>
  <si>
    <t>15127</t>
  </si>
  <si>
    <t>15128</t>
  </si>
  <si>
    <t>14962</t>
  </si>
  <si>
    <t>14963</t>
  </si>
  <si>
    <t>14964</t>
  </si>
  <si>
    <t>14965</t>
  </si>
  <si>
    <t>14966</t>
  </si>
  <si>
    <t>14809</t>
  </si>
  <si>
    <t>14810</t>
  </si>
  <si>
    <t>14811</t>
  </si>
  <si>
    <t>14812</t>
  </si>
  <si>
    <t>AMTar</t>
  </si>
  <si>
    <t>အောင်မြေသာ</t>
  </si>
  <si>
    <t>14813</t>
  </si>
  <si>
    <t>14814</t>
  </si>
  <si>
    <t>14815</t>
  </si>
  <si>
    <t>14816</t>
  </si>
  <si>
    <t>14817</t>
  </si>
  <si>
    <t>15130</t>
  </si>
  <si>
    <t>15131</t>
  </si>
  <si>
    <t>15132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</si>
  <si>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</si>
  <si>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</si>
  <si>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</si>
  <si>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</si>
  <si>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</si>
  <si>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</si>
  <si>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</si>
  <si>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</si>
  <si>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</si>
  <si>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</si>
  <si>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</si>
  <si>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</si>
  <si>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</si>
  <si>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</si>
  <si>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</si>
  <si>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</si>
  <si>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</si>
  <si>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</si>
  <si>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</si>
  <si>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</si>
  <si>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14980</t>
  </si>
  <si>
    <t>14818</t>
  </si>
  <si>
    <t>14819</t>
  </si>
  <si>
    <t>14820</t>
  </si>
  <si>
    <t>14821</t>
  </si>
  <si>
    <t>14822</t>
  </si>
  <si>
    <t>14823</t>
  </si>
  <si>
    <t>မပေါက်စ</t>
  </si>
  <si>
    <t>MaPS</t>
  </si>
  <si>
    <t>14824</t>
  </si>
  <si>
    <t>14825</t>
  </si>
  <si>
    <t>15143</t>
  </si>
  <si>
    <t>15144</t>
  </si>
  <si>
    <t>15145</t>
  </si>
  <si>
    <t>15146</t>
  </si>
  <si>
    <t>15147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</si>
  <si>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</si>
  <si>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</si>
  <si>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</si>
  <si>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</si>
  <si>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</si>
  <si>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</si>
  <si>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</si>
  <si>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</si>
  <si>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14914</t>
  </si>
  <si>
    <t>15209</t>
  </si>
  <si>
    <t>15210</t>
  </si>
  <si>
    <t>15211</t>
  </si>
  <si>
    <t>15212</t>
  </si>
  <si>
    <t>15213</t>
  </si>
  <si>
    <t>15214</t>
  </si>
  <si>
    <t>14981</t>
  </si>
  <si>
    <t>14982</t>
  </si>
  <si>
    <t>14983</t>
  </si>
  <si>
    <t>14984</t>
  </si>
  <si>
    <t>14985</t>
  </si>
  <si>
    <t>14987</t>
  </si>
  <si>
    <t>14988</t>
  </si>
  <si>
    <t>14826</t>
  </si>
  <si>
    <t>14827</t>
  </si>
  <si>
    <t>14828</t>
  </si>
  <si>
    <t>14829</t>
  </si>
  <si>
    <t>15215</t>
  </si>
  <si>
    <t>15216</t>
  </si>
  <si>
    <t>15217</t>
  </si>
  <si>
    <t>15218</t>
  </si>
  <si>
    <t>15219</t>
  </si>
  <si>
    <t>15220</t>
  </si>
  <si>
    <t>15221</t>
  </si>
  <si>
    <t>15225</t>
  </si>
  <si>
    <t>15226</t>
  </si>
  <si>
    <t>14915</t>
  </si>
  <si>
    <t>14916</t>
  </si>
  <si>
    <t>14917</t>
  </si>
  <si>
    <t>14918</t>
  </si>
  <si>
    <t>14989</t>
  </si>
  <si>
    <t>14990</t>
  </si>
  <si>
    <t>14991</t>
  </si>
  <si>
    <t>14992</t>
  </si>
  <si>
    <t>14993</t>
  </si>
  <si>
    <t>14994</t>
  </si>
  <si>
    <t>14995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</si>
  <si>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</si>
  <si>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</si>
  <si>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</si>
  <si>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</si>
  <si>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</si>
  <si>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</si>
  <si>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</si>
  <si>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</si>
  <si>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</si>
  <si>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15238</t>
  </si>
  <si>
    <t>15239</t>
  </si>
  <si>
    <t>15240</t>
  </si>
  <si>
    <t>14919</t>
  </si>
  <si>
    <t>14920</t>
  </si>
  <si>
    <t>15241</t>
  </si>
  <si>
    <t>Z Red-640</t>
  </si>
  <si>
    <t>15242</t>
  </si>
  <si>
    <t>15243</t>
  </si>
  <si>
    <t>15244</t>
  </si>
  <si>
    <t>15245</t>
  </si>
  <si>
    <t>15246</t>
  </si>
  <si>
    <t>15247</t>
  </si>
  <si>
    <t>15248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</si>
  <si>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</si>
  <si>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</si>
  <si>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</si>
  <si>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</si>
  <si>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</si>
  <si>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</si>
  <si>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</si>
  <si>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</si>
  <si>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</si>
  <si>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</si>
  <si>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ထိပ်တန်း-2</t>
  </si>
  <si>
    <t>Ttan-2</t>
  </si>
  <si>
    <t>14840</t>
  </si>
  <si>
    <t>14841</t>
  </si>
  <si>
    <t>MHHtet</t>
  </si>
  <si>
    <t>မထက်ထက်</t>
  </si>
  <si>
    <t>ရွှေပန်းတော</t>
  </si>
  <si>
    <t>14842</t>
  </si>
  <si>
    <t>14997</t>
  </si>
  <si>
    <t>15249</t>
  </si>
  <si>
    <t>15250</t>
  </si>
  <si>
    <t>15251</t>
  </si>
  <si>
    <t>15252</t>
  </si>
  <si>
    <t>15254</t>
  </si>
  <si>
    <t>15255</t>
  </si>
  <si>
    <t>14921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</si>
  <si>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</si>
  <si>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</si>
  <si>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</si>
  <si>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</si>
  <si>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</si>
  <si>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</si>
  <si>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</si>
  <si>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</si>
  <si>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</si>
  <si>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14998</t>
  </si>
  <si>
    <t>14999</t>
  </si>
  <si>
    <t>15000</t>
  </si>
  <si>
    <t>15301</t>
  </si>
  <si>
    <t>14843</t>
  </si>
  <si>
    <t>14844</t>
  </si>
  <si>
    <t>14846</t>
  </si>
  <si>
    <t>14847</t>
  </si>
  <si>
    <t>15267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</si>
  <si>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</si>
  <si>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</si>
  <si>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</si>
  <si>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</si>
  <si>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</si>
  <si>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</si>
  <si>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</si>
  <si>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</si>
  <si>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</si>
  <si>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14922</t>
  </si>
  <si>
    <t>14923</t>
  </si>
  <si>
    <t>14924</t>
  </si>
  <si>
    <t>14925</t>
  </si>
  <si>
    <t>14926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</si>
  <si>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</si>
  <si>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</si>
  <si>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</si>
  <si>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</si>
  <si>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</si>
  <si>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</si>
  <si>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</si>
  <si>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</si>
  <si>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</si>
  <si>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</si>
  <si>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present</t>
  </si>
  <si>
    <t>15290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</si>
  <si>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</si>
  <si>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</si>
  <si>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</si>
  <si>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</si>
  <si>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</si>
  <si>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</si>
  <si>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</si>
  <si>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</si>
  <si>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</si>
  <si>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</si>
  <si>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</si>
  <si>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ဆိုင်သစ်</t>
  </si>
  <si>
    <t>Snew</t>
  </si>
  <si>
    <t>14849</t>
  </si>
  <si>
    <t>14850</t>
  </si>
  <si>
    <t>15351</t>
  </si>
  <si>
    <t>15352</t>
  </si>
  <si>
    <t>15353</t>
  </si>
  <si>
    <t>15354</t>
  </si>
  <si>
    <t>14550</t>
  </si>
  <si>
    <t>15051</t>
  </si>
  <si>
    <t>15052</t>
  </si>
  <si>
    <t>15054</t>
  </si>
  <si>
    <t>15055</t>
  </si>
  <si>
    <t>15056</t>
  </si>
  <si>
    <t>15057</t>
  </si>
  <si>
    <t>15059</t>
  </si>
  <si>
    <t>15060</t>
  </si>
  <si>
    <t>15061</t>
  </si>
  <si>
    <t>15062</t>
  </si>
  <si>
    <t>မကြည်ဖြူ</t>
  </si>
  <si>
    <t>MKPhyu</t>
  </si>
  <si>
    <t>15063</t>
  </si>
  <si>
    <t>15064</t>
  </si>
  <si>
    <t>15065</t>
  </si>
  <si>
    <t>15066</t>
  </si>
  <si>
    <t>မစုနိုင်</t>
  </si>
  <si>
    <t>MSuN</t>
  </si>
  <si>
    <t>15067</t>
  </si>
  <si>
    <t>15068</t>
  </si>
  <si>
    <t>15069</t>
  </si>
  <si>
    <t>15071</t>
  </si>
  <si>
    <t>15072</t>
  </si>
  <si>
    <t>15073</t>
  </si>
  <si>
    <t>15075</t>
  </si>
  <si>
    <t>15076</t>
  </si>
  <si>
    <t>15077</t>
  </si>
  <si>
    <t>15078</t>
  </si>
  <si>
    <t>15079</t>
  </si>
  <si>
    <t>15074</t>
  </si>
  <si>
    <t>15058</t>
  </si>
  <si>
    <t>15053</t>
  </si>
  <si>
    <t>14549</t>
  </si>
  <si>
    <t>15070</t>
  </si>
  <si>
    <t>15294</t>
  </si>
  <si>
    <t>15295</t>
  </si>
  <si>
    <t>15296</t>
  </si>
  <si>
    <t>15297</t>
  </si>
  <si>
    <t>15298</t>
  </si>
  <si>
    <t>15300</t>
  </si>
  <si>
    <t>14927</t>
  </si>
  <si>
    <t>14928</t>
  </si>
  <si>
    <t>15401</t>
  </si>
  <si>
    <t>15402</t>
  </si>
  <si>
    <t>15403</t>
  </si>
  <si>
    <t>15404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</si>
  <si>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</si>
  <si>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</si>
  <si>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</si>
  <si>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</si>
  <si>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</si>
  <si>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</si>
  <si>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</si>
  <si>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</si>
  <si>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15355</t>
  </si>
  <si>
    <t>15356</t>
  </si>
  <si>
    <t>15357</t>
  </si>
  <si>
    <t>15358</t>
  </si>
  <si>
    <t>15359</t>
  </si>
  <si>
    <t>အောင်ကောင်းသန့်-2</t>
  </si>
  <si>
    <t>AKT-2</t>
  </si>
  <si>
    <t>15360</t>
  </si>
  <si>
    <t>15361</t>
  </si>
  <si>
    <t>15406</t>
  </si>
  <si>
    <t>15407</t>
  </si>
  <si>
    <t>15408</t>
  </si>
  <si>
    <t>15409</t>
  </si>
  <si>
    <t>15410</t>
  </si>
  <si>
    <t>15414</t>
  </si>
  <si>
    <t>15415</t>
  </si>
  <si>
    <t>15416</t>
  </si>
  <si>
    <t>14929</t>
  </si>
  <si>
    <t>14930</t>
  </si>
  <si>
    <t>15405</t>
  </si>
  <si>
    <t>15417</t>
  </si>
  <si>
    <t>15418</t>
  </si>
  <si>
    <t>15419</t>
  </si>
  <si>
    <t>15420</t>
  </si>
  <si>
    <t>15421</t>
  </si>
  <si>
    <t>15323</t>
  </si>
  <si>
    <t>15324</t>
  </si>
  <si>
    <t>15325</t>
  </si>
  <si>
    <t>15363</t>
  </si>
  <si>
    <t>15364</t>
  </si>
  <si>
    <t>15365</t>
  </si>
  <si>
    <t>15366</t>
  </si>
  <si>
    <t>15367</t>
  </si>
  <si>
    <t>15368</t>
  </si>
  <si>
    <t>15369</t>
  </si>
  <si>
    <t>15422</t>
  </si>
  <si>
    <t>15423</t>
  </si>
  <si>
    <t>15424</t>
  </si>
  <si>
    <t>15425</t>
  </si>
  <si>
    <t>15429</t>
  </si>
  <si>
    <t>15430</t>
  </si>
  <si>
    <t>15431</t>
  </si>
  <si>
    <t>15432</t>
  </si>
  <si>
    <t>15433</t>
  </si>
  <si>
    <t>14931</t>
  </si>
  <si>
    <t>Ak</t>
  </si>
  <si>
    <t>14932</t>
  </si>
  <si>
    <t>14933</t>
  </si>
  <si>
    <t>15370</t>
  </si>
  <si>
    <t>15371</t>
  </si>
  <si>
    <t>15372</t>
  </si>
  <si>
    <t>15373</t>
  </si>
  <si>
    <t>15374</t>
  </si>
  <si>
    <t>15375</t>
  </si>
  <si>
    <t>15376</t>
  </si>
  <si>
    <t>14769</t>
  </si>
  <si>
    <t>15326</t>
  </si>
  <si>
    <t>15327</t>
  </si>
  <si>
    <t>15328</t>
  </si>
  <si>
    <t>15329</t>
  </si>
  <si>
    <t>15330</t>
  </si>
  <si>
    <t>15331</t>
  </si>
  <si>
    <t>15332</t>
  </si>
  <si>
    <t>15434</t>
  </si>
  <si>
    <t>15435</t>
  </si>
  <si>
    <t>15436</t>
  </si>
  <si>
    <t>15437</t>
  </si>
  <si>
    <t>15438</t>
  </si>
  <si>
    <t>15439</t>
  </si>
  <si>
    <t>15440</t>
  </si>
  <si>
    <t>DGnN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</si>
  <si>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</si>
  <si>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</si>
  <si>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</si>
  <si>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</si>
  <si>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</si>
  <si>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</si>
  <si>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</si>
  <si>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</si>
  <si>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</si>
  <si>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14934</t>
  </si>
  <si>
    <t>15450</t>
  </si>
  <si>
    <t>15551</t>
  </si>
  <si>
    <t>15552</t>
  </si>
  <si>
    <t>15553</t>
  </si>
  <si>
    <t>15554</t>
  </si>
  <si>
    <t>15555</t>
  </si>
  <si>
    <t>15559</t>
  </si>
  <si>
    <t>15561</t>
  </si>
  <si>
    <t>15562</t>
  </si>
  <si>
    <t>14935</t>
  </si>
  <si>
    <t>14936</t>
  </si>
  <si>
    <t>14939</t>
  </si>
  <si>
    <t>MHL-2026 March</t>
  </si>
  <si>
    <t>15378</t>
  </si>
  <si>
    <t>15379</t>
  </si>
  <si>
    <t>15380</t>
  </si>
  <si>
    <t>15381</t>
  </si>
  <si>
    <t>15382</t>
  </si>
  <si>
    <t>15383</t>
  </si>
  <si>
    <t>15394</t>
  </si>
  <si>
    <t>15395</t>
  </si>
  <si>
    <t>15396</t>
  </si>
  <si>
    <t>15397</t>
  </si>
  <si>
    <t>15398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</si>
  <si>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</si>
  <si>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</si>
  <si>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</si>
  <si>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</si>
  <si>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</si>
  <si>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</si>
  <si>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</si>
  <si>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</si>
  <si>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</si>
  <si>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</si>
  <si>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</si>
  <si>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15080</t>
  </si>
  <si>
    <t>15081</t>
  </si>
  <si>
    <t>15082</t>
  </si>
  <si>
    <t>15083</t>
  </si>
  <si>
    <t>ကိုသီဟအောင်</t>
  </si>
  <si>
    <t>KTHAyng</t>
  </si>
  <si>
    <t>15084</t>
  </si>
  <si>
    <t>15085</t>
  </si>
  <si>
    <t>15087</t>
  </si>
  <si>
    <t>15088</t>
  </si>
  <si>
    <t>15089</t>
  </si>
  <si>
    <t>15090</t>
  </si>
  <si>
    <t>15092</t>
  </si>
  <si>
    <t>15093</t>
  </si>
  <si>
    <t>15094</t>
  </si>
  <si>
    <t>15095</t>
  </si>
  <si>
    <t>15097</t>
  </si>
  <si>
    <t>15098</t>
  </si>
  <si>
    <t>15099</t>
  </si>
  <si>
    <t>15100</t>
  </si>
  <si>
    <t>15385</t>
  </si>
  <si>
    <t>15386</t>
  </si>
  <si>
    <t>15387</t>
  </si>
  <si>
    <t>15389</t>
  </si>
  <si>
    <t>15390</t>
  </si>
  <si>
    <t>15391</t>
  </si>
  <si>
    <t>15086</t>
  </si>
  <si>
    <t>15091</t>
  </si>
  <si>
    <t>15096</t>
  </si>
  <si>
    <t>15388</t>
  </si>
  <si>
    <t>15392</t>
  </si>
  <si>
    <t>15393</t>
  </si>
  <si>
    <t>15563</t>
  </si>
  <si>
    <t>15565</t>
  </si>
  <si>
    <t>15566</t>
  </si>
  <si>
    <t>15567</t>
  </si>
  <si>
    <t>15568</t>
  </si>
  <si>
    <t>15569</t>
  </si>
  <si>
    <t>15570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</si>
  <si>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</si>
  <si>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</si>
  <si>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</si>
  <si>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</si>
  <si>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</si>
  <si>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</si>
  <si>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</si>
  <si>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</si>
  <si>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</si>
  <si>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14940</t>
  </si>
  <si>
    <t>14941</t>
  </si>
  <si>
    <t>14942</t>
  </si>
  <si>
    <t>14943</t>
  </si>
  <si>
    <t>14944</t>
  </si>
  <si>
    <t>15345</t>
  </si>
  <si>
    <t>15346</t>
  </si>
  <si>
    <t>15347</t>
  </si>
  <si>
    <t>15348</t>
  </si>
  <si>
    <t>15349</t>
  </si>
  <si>
    <t>15350</t>
  </si>
  <si>
    <t>15601</t>
  </si>
  <si>
    <t>15602</t>
  </si>
  <si>
    <t>15603</t>
  </si>
  <si>
    <t>15604</t>
  </si>
  <si>
    <t>15605</t>
  </si>
  <si>
    <t>15606</t>
  </si>
  <si>
    <t>15583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</si>
  <si>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</si>
  <si>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</si>
  <si>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</si>
  <si>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</si>
  <si>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</si>
  <si>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</si>
  <si>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</si>
  <si>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</si>
  <si>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14945</t>
  </si>
  <si>
    <t>15608</t>
  </si>
  <si>
    <t>15609</t>
  </si>
  <si>
    <t>15610</t>
  </si>
  <si>
    <t>15611</t>
  </si>
  <si>
    <t>15612</t>
  </si>
  <si>
    <t>15613</t>
  </si>
  <si>
    <t>15614</t>
  </si>
  <si>
    <t>15399</t>
  </si>
  <si>
    <t>ဦးစိန်လင်း</t>
  </si>
  <si>
    <t>ဖက်သန်းတော</t>
  </si>
  <si>
    <t>USL</t>
  </si>
  <si>
    <t>15400</t>
  </si>
  <si>
    <t>မခင်ခင်အောင်</t>
  </si>
  <si>
    <t>MKKA</t>
  </si>
  <si>
    <t>15651</t>
  </si>
  <si>
    <t>ဖလံတော</t>
  </si>
  <si>
    <t>မဝေ-3</t>
  </si>
  <si>
    <t>MW-3</t>
  </si>
  <si>
    <t>15652</t>
  </si>
  <si>
    <t>15653</t>
  </si>
  <si>
    <t>15654</t>
  </si>
  <si>
    <t>15655</t>
  </si>
  <si>
    <t>KPTA</t>
  </si>
  <si>
    <t>ကိုပြေတီအောင်</t>
  </si>
  <si>
    <t>15656</t>
  </si>
  <si>
    <t>ကျောက်ခွက်</t>
  </si>
  <si>
    <t>MAMS</t>
  </si>
  <si>
    <t>15657</t>
  </si>
  <si>
    <t>ဒေါ်သန်းအေး</t>
  </si>
  <si>
    <t>DTAye</t>
  </si>
  <si>
    <t>15658</t>
  </si>
  <si>
    <t>KZMoe</t>
  </si>
  <si>
    <t>ကိုဇော်မိုး</t>
  </si>
  <si>
    <t>15659</t>
  </si>
  <si>
    <t>ဖလံတောင်</t>
  </si>
  <si>
    <t>15660</t>
  </si>
  <si>
    <t>ကိုမင်းလှ</t>
  </si>
  <si>
    <t>ဖက်သန်းတောင်</t>
  </si>
  <si>
    <t>KMHLa</t>
  </si>
  <si>
    <t>15661</t>
  </si>
  <si>
    <t>MNS</t>
  </si>
  <si>
    <t>မညိုစန်း</t>
  </si>
  <si>
    <t>15662</t>
  </si>
  <si>
    <t>15615</t>
  </si>
  <si>
    <t>15594</t>
  </si>
  <si>
    <t>15595</t>
  </si>
  <si>
    <t>15596</t>
  </si>
  <si>
    <t>15597</t>
  </si>
  <si>
    <t>15598</t>
  </si>
  <si>
    <t>15599</t>
  </si>
  <si>
    <t>15600</t>
  </si>
  <si>
    <t>15701</t>
  </si>
  <si>
    <t>15702</t>
  </si>
  <si>
    <t>15703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</si>
  <si>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</si>
  <si>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</si>
  <si>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</si>
  <si>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</si>
  <si>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</si>
  <si>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</si>
  <si>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</si>
  <si>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</si>
  <si>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15715</t>
  </si>
  <si>
    <t>15716</t>
  </si>
  <si>
    <t>15663</t>
  </si>
  <si>
    <t>15665</t>
  </si>
  <si>
    <t>15616</t>
  </si>
  <si>
    <t>15617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</si>
  <si>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</si>
  <si>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</si>
  <si>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</si>
  <si>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</si>
  <si>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</si>
  <si>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</si>
  <si>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</si>
  <si>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</si>
  <si>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</si>
  <si>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</si>
  <si>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</si>
  <si>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15730</t>
  </si>
  <si>
    <t>15731</t>
  </si>
  <si>
    <t>15732</t>
  </si>
  <si>
    <t>15733</t>
  </si>
  <si>
    <t>15734</t>
  </si>
  <si>
    <t>14946</t>
  </si>
  <si>
    <t>14947</t>
  </si>
  <si>
    <t>14948</t>
  </si>
  <si>
    <t>14949</t>
  </si>
  <si>
    <t>14950</t>
  </si>
  <si>
    <t>15735</t>
  </si>
  <si>
    <t>15736</t>
  </si>
  <si>
    <t>15738</t>
  </si>
  <si>
    <t>15739</t>
  </si>
  <si>
    <t>15740</t>
  </si>
  <si>
    <t>15618</t>
  </si>
  <si>
    <t>15666</t>
  </si>
  <si>
    <t>15667</t>
  </si>
  <si>
    <t>15668</t>
  </si>
  <si>
    <t>15669</t>
  </si>
  <si>
    <t>15670</t>
  </si>
  <si>
    <t>မသင်း-2</t>
  </si>
  <si>
    <t>ကျေးသာအိုင့်</t>
  </si>
  <si>
    <t>Mthin</t>
  </si>
  <si>
    <t>15671</t>
  </si>
  <si>
    <t>15501</t>
  </si>
  <si>
    <t>15502</t>
  </si>
  <si>
    <t>15505</t>
  </si>
  <si>
    <t>15506</t>
  </si>
  <si>
    <t>15507</t>
  </si>
  <si>
    <t>15509</t>
  </si>
  <si>
    <t>15510</t>
  </si>
  <si>
    <t>15511</t>
  </si>
  <si>
    <t>15512</t>
  </si>
  <si>
    <t>ကိုဖိုးချဥ်</t>
  </si>
  <si>
    <t>15513</t>
  </si>
  <si>
    <t>15514</t>
  </si>
  <si>
    <t>15515</t>
  </si>
  <si>
    <t>ကိုမိုးဝင်း</t>
  </si>
  <si>
    <t>KMWin</t>
  </si>
  <si>
    <t>15516</t>
  </si>
  <si>
    <t>15517</t>
  </si>
  <si>
    <t>15519</t>
  </si>
  <si>
    <t>15520</t>
  </si>
  <si>
    <t>15521</t>
  </si>
  <si>
    <t>15522</t>
  </si>
  <si>
    <t>15508</t>
  </si>
  <si>
    <t>15504</t>
  </si>
  <si>
    <t>15518</t>
  </si>
  <si>
    <t>15523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</si>
  <si>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</si>
  <si>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</si>
  <si>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</si>
  <si>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</si>
  <si>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</si>
  <si>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</si>
  <si>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</si>
  <si>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</si>
  <si>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</si>
  <si>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</si>
  <si>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15803</t>
  </si>
  <si>
    <t>15804</t>
  </si>
  <si>
    <t>15805</t>
  </si>
  <si>
    <t>15751</t>
  </si>
  <si>
    <t>15752</t>
  </si>
  <si>
    <t>15753</t>
  </si>
  <si>
    <t>15807</t>
  </si>
  <si>
    <t>15808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</si>
  <si>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</si>
  <si>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</si>
  <si>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</si>
  <si>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</si>
  <si>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</si>
  <si>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</si>
  <si>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</si>
  <si>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</si>
  <si>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</si>
  <si>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15673</t>
  </si>
  <si>
    <t>15674</t>
  </si>
  <si>
    <t>15675</t>
  </si>
  <si>
    <t>15676</t>
  </si>
  <si>
    <t>15677</t>
  </si>
  <si>
    <t>ကိုသိန်းဇော်-4</t>
  </si>
  <si>
    <t>KTZ-4</t>
  </si>
  <si>
    <t>15810</t>
  </si>
  <si>
    <t>15811</t>
  </si>
  <si>
    <t>15812</t>
  </si>
  <si>
    <t>15816</t>
  </si>
  <si>
    <t>15817</t>
  </si>
  <si>
    <t>15818</t>
  </si>
  <si>
    <t>15679</t>
  </si>
  <si>
    <t>15680</t>
  </si>
  <si>
    <t>15681</t>
  </si>
  <si>
    <t>15682</t>
  </si>
  <si>
    <t>15683</t>
  </si>
  <si>
    <t>15684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</si>
  <si>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</si>
  <si>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</si>
  <si>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</si>
  <si>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</si>
  <si>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</si>
  <si>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</si>
  <si>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</si>
  <si>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</si>
  <si>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</si>
  <si>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15819</t>
  </si>
  <si>
    <t>15820</t>
  </si>
  <si>
    <t>15821</t>
  </si>
  <si>
    <t>15822</t>
  </si>
  <si>
    <t>15823</t>
  </si>
  <si>
    <t>15824</t>
  </si>
  <si>
    <t>15825</t>
  </si>
  <si>
    <t>15829</t>
  </si>
  <si>
    <t>15830</t>
  </si>
  <si>
    <t>15831</t>
  </si>
  <si>
    <t>15832</t>
  </si>
  <si>
    <t>15833</t>
  </si>
  <si>
    <t>15638</t>
  </si>
  <si>
    <t>15639</t>
  </si>
  <si>
    <t>15640</t>
  </si>
  <si>
    <t>15835</t>
  </si>
  <si>
    <t>15836</t>
  </si>
  <si>
    <t>15837</t>
  </si>
  <si>
    <t>15838</t>
  </si>
  <si>
    <t>15839</t>
  </si>
  <si>
    <t>15840</t>
  </si>
  <si>
    <t>15755</t>
  </si>
  <si>
    <t>15756</t>
  </si>
  <si>
    <t>15841</t>
  </si>
  <si>
    <t>15641</t>
  </si>
  <si>
    <t>15642</t>
  </si>
  <si>
    <t>15643</t>
  </si>
  <si>
    <t>15644</t>
  </si>
  <si>
    <t>15645</t>
  </si>
  <si>
    <t>15646</t>
  </si>
  <si>
    <t>15686</t>
  </si>
  <si>
    <t>15687</t>
  </si>
  <si>
    <t>15688</t>
  </si>
  <si>
    <t>15689</t>
  </si>
  <si>
    <t>15690</t>
  </si>
  <si>
    <t>15691</t>
  </si>
  <si>
    <t>15692</t>
  </si>
  <si>
    <t>15694</t>
  </si>
  <si>
    <t>15845</t>
  </si>
  <si>
    <t>15846</t>
  </si>
  <si>
    <t>15847</t>
  </si>
  <si>
    <t>15848</t>
  </si>
  <si>
    <t>15849</t>
  </si>
  <si>
    <t>15850</t>
  </si>
  <si>
    <t>15647</t>
  </si>
  <si>
    <t>15648</t>
  </si>
  <si>
    <t>15649</t>
  </si>
  <si>
    <t>15851</t>
  </si>
  <si>
    <t>15852</t>
  </si>
  <si>
    <t>15853</t>
  </si>
  <si>
    <t>15695</t>
  </si>
  <si>
    <t>15696</t>
  </si>
  <si>
    <t>15697</t>
  </si>
  <si>
    <t>15698</t>
  </si>
  <si>
    <t>15699</t>
  </si>
  <si>
    <t>15700</t>
  </si>
  <si>
    <t>15902</t>
  </si>
  <si>
    <t>15904</t>
  </si>
  <si>
    <t>15905</t>
  </si>
  <si>
    <t>15906</t>
  </si>
  <si>
    <t>15907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</si>
  <si>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</si>
  <si>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</si>
  <si>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</si>
  <si>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</si>
  <si>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</si>
  <si>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</si>
  <si>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</si>
  <si>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</si>
  <si>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 to 14 WS+SWS+Van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</si>
</sst>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[$-10000000]dd/mm/yy"/>
    <numFmt numFmtId="166" formatCode="[$-10000455]0"/>
  </numFmts>
  <fonts count="4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2"/>
      <name val="Pyidaungsu"/>
      <family val="2"/>
    </font>
    <font>
      <sz val="12"/>
      <name val="Pyidaungsu"/>
      <family val="2"/>
    </font>
    <font>
      <sz val="12"/>
      <color rgb="FFFF0000"/>
      <name val="Pyidaungsu"/>
      <family val="2"/>
    </font>
    <font>
      <sz val="12"/>
      <color theme="1"/>
      <name val="Pyidaungsu"/>
      <family val="2"/>
    </font>
    <font>
      <sz val="11"/>
      <color theme="1"/>
      <name val="Pyidaungsu"/>
      <family val="2"/>
    </font>
    <font>
      <b/>
      <sz val="11"/>
      <name val="Pyidaungsu"/>
      <family val="2"/>
    </font>
    <font>
      <sz val="12"/>
      <color theme="9" tint="-0.499984740745262"/>
      <name val="Pyidaungsu"/>
      <family val="2"/>
    </font>
    <font>
      <sz val="12"/>
      <color theme="1"/>
      <name val="Aptos Narrow"/>
      <family val="2"/>
      <scheme val="minor"/>
    </font>
    <font>
      <sz val="12"/>
      <color rgb="FF0070C0"/>
      <name val="Aptos Narrow"/>
      <family val="2"/>
      <scheme val="minor"/>
    </font>
    <font>
      <sz val="12"/>
      <color theme="0"/>
      <name val="Pyidaungsu"/>
      <family val="2"/>
    </font>
    <font>
      <sz val="11"/>
      <name val="Pyidaungsu"/>
      <family val="2"/>
    </font>
    <font>
      <sz val="11"/>
      <color rgb="FFFF0000"/>
      <name val="Pyidaungsu"/>
      <family val="2"/>
    </font>
    <font>
      <b/>
      <sz val="11"/>
      <color rgb="FFFF0000"/>
      <name val="Pyidaungsu"/>
      <family val="2"/>
    </font>
    <font>
      <b/>
      <sz val="11"/>
      <color rgb="FF7030A0"/>
      <name val="Pyidaungsu"/>
      <family val="2"/>
    </font>
    <font>
      <sz val="11"/>
      <name val="Pyidaungsu"/>
      <family val="2"/>
    </font>
    <font>
      <sz val="11"/>
      <color rgb="FFFF0000"/>
      <name val="Pyidaungsu"/>
      <family val="2"/>
    </font>
    <font>
      <b/>
      <sz val="12"/>
      <color rgb="FFFF0000"/>
      <name val="Pyidaungsu"/>
      <family val="2"/>
    </font>
    <font>
      <b/>
      <sz val="12"/>
      <color rgb="FFFF0000"/>
      <name val="Aptos Narrow"/>
      <family val="2"/>
      <scheme val="minor"/>
    </font>
    <font>
      <sz val="11"/>
      <name val="Pyidaungsu"/>
      <family val="2"/>
    </font>
    <font>
      <sz val="11"/>
      <color rgb="FFFF0000"/>
      <name val="Pyidaungsu"/>
      <family val="2"/>
    </font>
    <font>
      <sz val="11"/>
      <name val="Pyidaungsu"/>
      <family val="2"/>
    </font>
    <font>
      <sz val="11"/>
      <color rgb="FFFF0000"/>
      <name val="Pyidaungsu"/>
      <family val="2"/>
    </font>
    <font>
      <sz val="12"/>
      <name val="Pyidaungsu"/>
      <family val="2"/>
    </font>
    <font>
      <sz val="12"/>
      <color theme="1"/>
      <name val="Pyidaungsu"/>
      <family val="2"/>
    </font>
    <font>
      <sz val="11"/>
      <name val="Pyidaungsu"/>
      <family val="2"/>
    </font>
    <font>
      <sz val="11"/>
      <color rgb="FFFF0000"/>
      <name val="Pyidaungsu"/>
      <family val="2"/>
    </font>
    <font>
      <b/>
      <sz val="11"/>
      <color rgb="FFFF0000"/>
      <name val="Aptos Narrow"/>
      <family val="2"/>
      <scheme val="minor"/>
    </font>
    <font>
      <sz val="12"/>
      <name val="Pyidaungsu"/>
      <family val="2"/>
    </font>
    <font>
      <sz val="12"/>
      <color theme="1"/>
      <name val="Pyidaungsu"/>
      <family val="2"/>
    </font>
    <font>
      <sz val="11"/>
      <name val="Pyidaungsu"/>
      <family val="2"/>
    </font>
    <font>
      <sz val="11"/>
      <color rgb="FFFF0000"/>
      <name val="Pyidaungsu"/>
      <family val="2"/>
    </font>
    <font>
      <sz val="12"/>
      <name val="Pyidaungsu"/>
      <family val="2"/>
    </font>
    <font>
      <sz val="12"/>
      <color theme="1"/>
      <name val="Pyidaungsu"/>
      <family val="2"/>
    </font>
    <font>
      <sz val="12"/>
      <name val="Pyidaungsu"/>
      <family val="2"/>
    </font>
    <font>
      <sz val="12"/>
      <color theme="1"/>
      <name val="Pyidaungsu"/>
      <family val="2"/>
    </font>
    <font>
      <sz val="11"/>
      <name val="Pyidaungsu"/>
    </font>
    <font>
      <sz val="11"/>
      <color rgb="FFFF0000"/>
      <name val="Pyidaungsu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5FEC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/>
      <diagonal/>
    </border>
    <border>
      <left/>
      <right/>
      <top/>
      <bottom style="thin">
        <color theme="7" tint="0.39997558519241921"/>
      </bottom>
      <diagonal/>
    </border>
    <border>
      <left/>
      <right style="thin">
        <color theme="7" tint="0.39997558519241921"/>
      </right>
      <top/>
      <bottom style="thin">
        <color theme="7" tint="0.39997558519241921"/>
      </bottom>
      <diagonal/>
    </border>
    <border>
      <left style="thin">
        <color theme="4" tint="0.39997558519241921"/>
      </left>
      <right/>
      <top style="thin">
        <color theme="7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 tint="0.39997558519241921"/>
      </left>
      <right/>
      <top style="thin">
        <color theme="7" tint="0.39997558519241921"/>
      </top>
      <bottom style="thin">
        <color theme="4" tint="0.39997558519241921"/>
      </bottom>
      <diagonal/>
    </border>
    <border>
      <left/>
      <right/>
      <top style="thin">
        <color theme="7" tint="0.39997558519241921"/>
      </top>
      <bottom style="thin">
        <color theme="4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3" borderId="0" applyNumberFormat="0" applyBorder="0" applyAlignment="0" applyProtection="0"/>
    <xf numFmtId="0" fontId="3" fillId="2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88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/>
    <xf numFmtId="0" fontId="5" fillId="0" borderId="0" xfId="2" applyFont="1" applyAlignment="1">
      <alignment horizontal="left" vertical="center"/>
    </xf>
    <xf numFmtId="0" fontId="7" fillId="0" borderId="0" xfId="0" applyFont="1"/>
    <xf numFmtId="164" fontId="7" fillId="0" borderId="0" xfId="1" applyNumberFormat="1" applyFont="1" applyFill="1" applyBorder="1"/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0" fontId="10" fillId="0" borderId="0" xfId="0" applyFont="1"/>
    <xf numFmtId="164" fontId="10" fillId="0" borderId="0" xfId="1" applyNumberFormat="1" applyFont="1" applyFill="1" applyBorder="1"/>
    <xf numFmtId="0" fontId="11" fillId="0" borderId="0" xfId="0" applyFont="1"/>
    <xf numFmtId="164" fontId="6" fillId="0" borderId="0" xfId="1" applyNumberFormat="1" applyFont="1" applyFill="1" applyBorder="1"/>
    <xf numFmtId="0" fontId="7" fillId="0" borderId="0" xfId="0" applyFont="1" applyAlignment="1">
      <alignment horizontal="right"/>
    </xf>
    <xf numFmtId="14" fontId="7" fillId="0" borderId="0" xfId="0" applyNumberFormat="1" applyFont="1"/>
    <xf numFmtId="0" fontId="12" fillId="0" borderId="0" xfId="0" applyFont="1"/>
    <xf numFmtId="0" fontId="11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43" fontId="13" fillId="0" borderId="0" xfId="1" applyFont="1" applyFill="1" applyBorder="1" applyAlignment="1">
      <alignment horizontal="center" vertical="center"/>
    </xf>
    <xf numFmtId="14" fontId="13" fillId="0" borderId="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14" fontId="14" fillId="0" borderId="5" xfId="0" applyNumberFormat="1" applyFont="1" applyBorder="1" applyAlignment="1">
      <alignment horizontal="center" vertical="center"/>
    </xf>
    <xf numFmtId="43" fontId="14" fillId="0" borderId="0" xfId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64" fontId="13" fillId="0" borderId="0" xfId="1" applyNumberFormat="1" applyFont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43" fontId="14" fillId="0" borderId="2" xfId="1" applyFont="1" applyFill="1" applyBorder="1" applyAlignment="1">
      <alignment horizontal="center" vertical="center"/>
    </xf>
    <xf numFmtId="164" fontId="14" fillId="0" borderId="2" xfId="1" applyNumberFormat="1" applyFont="1" applyFill="1" applyBorder="1" applyAlignment="1">
      <alignment horizontal="center" vertical="center"/>
    </xf>
    <xf numFmtId="164" fontId="15" fillId="0" borderId="2" xfId="1" applyNumberFormat="1" applyFont="1" applyFill="1" applyBorder="1" applyAlignment="1">
      <alignment horizontal="center" vertical="center"/>
    </xf>
    <xf numFmtId="14" fontId="15" fillId="0" borderId="2" xfId="0" applyNumberFormat="1" applyFont="1" applyBorder="1" applyAlignment="1">
      <alignment horizontal="center" vertical="center"/>
    </xf>
    <xf numFmtId="164" fontId="15" fillId="6" borderId="2" xfId="1" applyNumberFormat="1" applyFont="1" applyFill="1" applyBorder="1" applyAlignment="1">
      <alignment horizontal="center" vertical="center"/>
    </xf>
    <xf numFmtId="164" fontId="8" fillId="4" borderId="8" xfId="1" applyNumberFormat="1" applyFont="1" applyFill="1" applyBorder="1" applyAlignment="1">
      <alignment horizontal="center" vertical="center"/>
    </xf>
    <xf numFmtId="164" fontId="14" fillId="0" borderId="0" xfId="1" applyNumberFormat="1" applyFont="1" applyFill="1" applyBorder="1" applyAlignment="1">
      <alignment horizontal="center" vertical="center"/>
    </xf>
    <xf numFmtId="164" fontId="15" fillId="0" borderId="0" xfId="1" applyNumberFormat="1" applyFont="1" applyFill="1" applyBorder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  <xf numFmtId="14" fontId="15" fillId="0" borderId="0" xfId="1" applyNumberFormat="1" applyFont="1" applyFill="1" applyBorder="1" applyAlignment="1">
      <alignment horizontal="center" vertical="center"/>
    </xf>
    <xf numFmtId="164" fontId="17" fillId="0" borderId="0" xfId="1" applyNumberFormat="1" applyFont="1" applyFill="1" applyBorder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164" fontId="15" fillId="0" borderId="0" xfId="1" applyNumberFormat="1" applyFont="1" applyAlignment="1">
      <alignment horizontal="center" vertical="center"/>
    </xf>
    <xf numFmtId="164" fontId="14" fillId="0" borderId="0" xfId="1" quotePrefix="1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9" fillId="0" borderId="3" xfId="0" applyNumberFormat="1" applyFont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/>
    </xf>
    <xf numFmtId="43" fontId="8" fillId="0" borderId="3" xfId="1" applyFont="1" applyFill="1" applyBorder="1" applyAlignment="1">
      <alignment horizontal="center" vertical="center"/>
    </xf>
    <xf numFmtId="14" fontId="16" fillId="0" borderId="3" xfId="0" applyNumberFormat="1" applyFont="1" applyBorder="1" applyAlignment="1">
      <alignment horizontal="center" vertical="center"/>
    </xf>
    <xf numFmtId="164" fontId="8" fillId="0" borderId="3" xfId="1" applyNumberFormat="1" applyFont="1" applyBorder="1" applyAlignment="1">
      <alignment horizontal="center" vertical="center"/>
    </xf>
    <xf numFmtId="14" fontId="8" fillId="0" borderId="3" xfId="0" applyNumberFormat="1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14" fontId="14" fillId="0" borderId="2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164" fontId="16" fillId="0" borderId="3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14" fontId="18" fillId="0" borderId="5" xfId="0" applyNumberFormat="1" applyFont="1" applyBorder="1" applyAlignment="1">
      <alignment horizontal="center" vertical="center"/>
    </xf>
    <xf numFmtId="14" fontId="18" fillId="0" borderId="2" xfId="0" applyNumberFormat="1" applyFont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64" fontId="19" fillId="0" borderId="2" xfId="1" applyNumberFormat="1" applyFont="1" applyFill="1" applyBorder="1" applyAlignment="1">
      <alignment horizontal="center" vertical="center"/>
    </xf>
    <xf numFmtId="43" fontId="18" fillId="0" borderId="2" xfId="1" applyFont="1" applyFill="1" applyBorder="1" applyAlignment="1">
      <alignment horizontal="center" vertical="center"/>
    </xf>
    <xf numFmtId="164" fontId="18" fillId="0" borderId="2" xfId="1" applyNumberFormat="1" applyFont="1" applyFill="1" applyBorder="1" applyAlignment="1">
      <alignment horizontal="center" vertical="center"/>
    </xf>
    <xf numFmtId="164" fontId="19" fillId="5" borderId="2" xfId="1" applyNumberFormat="1" applyFont="1" applyFill="1" applyBorder="1" applyAlignment="1">
      <alignment horizontal="center" vertical="center"/>
    </xf>
    <xf numFmtId="14" fontId="19" fillId="0" borderId="2" xfId="1" applyNumberFormat="1" applyFont="1" applyFill="1" applyBorder="1" applyAlignment="1">
      <alignment horizontal="center" vertical="center"/>
    </xf>
    <xf numFmtId="164" fontId="19" fillId="6" borderId="2" xfId="1" applyNumberFormat="1" applyFont="1" applyFill="1" applyBorder="1" applyAlignment="1">
      <alignment horizontal="center" vertical="center"/>
    </xf>
    <xf numFmtId="164" fontId="15" fillId="5" borderId="2" xfId="1" applyNumberFormat="1" applyFont="1" applyFill="1" applyBorder="1" applyAlignment="1">
      <alignment horizontal="center" vertical="center"/>
    </xf>
    <xf numFmtId="164" fontId="15" fillId="0" borderId="2" xfId="1" applyNumberFormat="1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164" fontId="20" fillId="0" borderId="8" xfId="1" applyNumberFormat="1" applyFont="1" applyFill="1" applyBorder="1" applyAlignment="1">
      <alignment horizontal="center" vertical="center"/>
    </xf>
    <xf numFmtId="164" fontId="20" fillId="7" borderId="10" xfId="1" applyNumberFormat="1" applyFont="1" applyFill="1" applyBorder="1" applyAlignment="1">
      <alignment horizontal="center" vertical="center"/>
    </xf>
    <xf numFmtId="14" fontId="20" fillId="0" borderId="8" xfId="1" applyNumberFormat="1" applyFont="1" applyFill="1" applyBorder="1" applyAlignment="1">
      <alignment horizontal="center" vertical="center"/>
    </xf>
    <xf numFmtId="164" fontId="20" fillId="0" borderId="9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0" fillId="0" borderId="8" xfId="1" applyNumberFormat="1" applyFont="1" applyFill="1" applyBorder="1" applyAlignment="1">
      <alignment horizontal="center" vertical="center"/>
    </xf>
    <xf numFmtId="14" fontId="15" fillId="0" borderId="2" xfId="1" applyNumberFormat="1" applyFont="1" applyFill="1" applyBorder="1" applyAlignment="1">
      <alignment horizontal="center" vertical="center"/>
    </xf>
    <xf numFmtId="164" fontId="21" fillId="7" borderId="10" xfId="1" applyNumberFormat="1" applyFont="1" applyFill="1" applyBorder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49" fontId="23" fillId="0" borderId="2" xfId="0" applyNumberFormat="1" applyFont="1" applyBorder="1" applyAlignment="1">
      <alignment horizontal="center" vertical="center"/>
    </xf>
    <xf numFmtId="14" fontId="23" fillId="0" borderId="2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164" fontId="23" fillId="0" borderId="2" xfId="1" applyNumberFormat="1" applyFont="1" applyFill="1" applyBorder="1" applyAlignment="1">
      <alignment horizontal="center" vertical="center"/>
    </xf>
    <xf numFmtId="43" fontId="22" fillId="0" borderId="2" xfId="1" applyFont="1" applyFill="1" applyBorder="1" applyAlignment="1">
      <alignment horizontal="center" vertical="center"/>
    </xf>
    <xf numFmtId="164" fontId="22" fillId="0" borderId="2" xfId="1" applyNumberFormat="1" applyFont="1" applyFill="1" applyBorder="1" applyAlignment="1">
      <alignment horizontal="center" vertical="center"/>
    </xf>
    <xf numFmtId="164" fontId="23" fillId="5" borderId="2" xfId="1" applyNumberFormat="1" applyFont="1" applyFill="1" applyBorder="1" applyAlignment="1">
      <alignment horizontal="center" vertical="center"/>
    </xf>
    <xf numFmtId="14" fontId="23" fillId="0" borderId="2" xfId="1" applyNumberFormat="1" applyFont="1" applyFill="1" applyBorder="1" applyAlignment="1">
      <alignment horizontal="center" vertical="center"/>
    </xf>
    <xf numFmtId="164" fontId="23" fillId="6" borderId="2" xfId="1" applyNumberFormat="1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14" fontId="24" fillId="0" borderId="2" xfId="0" applyNumberFormat="1" applyFont="1" applyBorder="1" applyAlignment="1">
      <alignment horizontal="center" vertical="center"/>
    </xf>
    <xf numFmtId="49" fontId="25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164" fontId="25" fillId="0" borderId="2" xfId="1" applyNumberFormat="1" applyFont="1" applyFill="1" applyBorder="1" applyAlignment="1">
      <alignment horizontal="center" vertical="center"/>
    </xf>
    <xf numFmtId="43" fontId="24" fillId="0" borderId="2" xfId="1" applyFont="1" applyFill="1" applyBorder="1" applyAlignment="1">
      <alignment horizontal="center" vertical="center"/>
    </xf>
    <xf numFmtId="164" fontId="24" fillId="0" borderId="2" xfId="1" applyNumberFormat="1" applyFont="1" applyFill="1" applyBorder="1" applyAlignment="1">
      <alignment horizontal="center" vertical="center"/>
    </xf>
    <xf numFmtId="164" fontId="25" fillId="5" borderId="2" xfId="1" applyNumberFormat="1" applyFont="1" applyFill="1" applyBorder="1" applyAlignment="1">
      <alignment horizontal="center" vertical="center"/>
    </xf>
    <xf numFmtId="14" fontId="25" fillId="0" borderId="2" xfId="1" applyNumberFormat="1" applyFont="1" applyFill="1" applyBorder="1" applyAlignment="1">
      <alignment horizontal="center" vertical="center"/>
    </xf>
    <xf numFmtId="164" fontId="25" fillId="6" borderId="2" xfId="1" applyNumberFormat="1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14" fontId="28" fillId="0" borderId="5" xfId="0" applyNumberFormat="1" applyFont="1" applyBorder="1" applyAlignment="1">
      <alignment horizontal="center" vertical="center"/>
    </xf>
    <xf numFmtId="14" fontId="28" fillId="0" borderId="2" xfId="0" applyNumberFormat="1" applyFont="1" applyBorder="1" applyAlignment="1">
      <alignment horizontal="center" vertical="center"/>
    </xf>
    <xf numFmtId="49" fontId="29" fillId="0" borderId="2" xfId="0" applyNumberFormat="1" applyFont="1" applyBorder="1" applyAlignment="1">
      <alignment horizontal="center" vertical="center"/>
    </xf>
    <xf numFmtId="14" fontId="29" fillId="0" borderId="2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164" fontId="29" fillId="0" borderId="2" xfId="1" applyNumberFormat="1" applyFont="1" applyFill="1" applyBorder="1" applyAlignment="1">
      <alignment horizontal="center" vertical="center"/>
    </xf>
    <xf numFmtId="43" fontId="28" fillId="0" borderId="2" xfId="1" applyFont="1" applyFill="1" applyBorder="1" applyAlignment="1">
      <alignment horizontal="center" vertical="center"/>
    </xf>
    <xf numFmtId="164" fontId="28" fillId="0" borderId="2" xfId="1" applyNumberFormat="1" applyFont="1" applyFill="1" applyBorder="1" applyAlignment="1">
      <alignment horizontal="center" vertical="center"/>
    </xf>
    <xf numFmtId="164" fontId="29" fillId="5" borderId="2" xfId="1" applyNumberFormat="1" applyFont="1" applyFill="1" applyBorder="1" applyAlignment="1">
      <alignment horizontal="center" vertical="center"/>
    </xf>
    <xf numFmtId="14" fontId="29" fillId="0" borderId="2" xfId="1" applyNumberFormat="1" applyFont="1" applyFill="1" applyBorder="1" applyAlignment="1">
      <alignment horizontal="center" vertical="center"/>
    </xf>
    <xf numFmtId="164" fontId="29" fillId="6" borderId="2" xfId="1" applyNumberFormat="1" applyFont="1" applyFill="1" applyBorder="1" applyAlignment="1">
      <alignment horizontal="center" vertical="center"/>
    </xf>
    <xf numFmtId="164" fontId="30" fillId="0" borderId="8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9" fontId="15" fillId="0" borderId="11" xfId="6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5" fillId="0" borderId="2" xfId="0" applyFont="1" applyBorder="1" applyAlignment="1">
      <alignment vertical="center"/>
    </xf>
    <xf numFmtId="164" fontId="15" fillId="0" borderId="2" xfId="1" applyNumberFormat="1" applyFont="1" applyFill="1" applyBorder="1" applyAlignment="1">
      <alignment vertical="center"/>
    </xf>
    <xf numFmtId="164" fontId="23" fillId="0" borderId="2" xfId="1" applyNumberFormat="1" applyFont="1" applyFill="1" applyBorder="1" applyAlignment="1">
      <alignment vertical="center"/>
    </xf>
    <xf numFmtId="164" fontId="20" fillId="0" borderId="8" xfId="1" applyNumberFormat="1" applyFont="1" applyFill="1" applyBorder="1" applyAlignment="1">
      <alignment vertical="center"/>
    </xf>
    <xf numFmtId="164" fontId="15" fillId="0" borderId="0" xfId="1" applyNumberFormat="1" applyFont="1" applyFill="1" applyBorder="1" applyAlignment="1">
      <alignment vertical="center"/>
    </xf>
    <xf numFmtId="0" fontId="15" fillId="0" borderId="0" xfId="0" applyFont="1" applyAlignment="1">
      <alignment vertical="center"/>
    </xf>
    <xf numFmtId="164" fontId="8" fillId="0" borderId="3" xfId="0" applyNumberFormat="1" applyFont="1" applyBorder="1" applyAlignment="1">
      <alignment vertical="center"/>
    </xf>
    <xf numFmtId="0" fontId="15" fillId="0" borderId="2" xfId="0" applyFont="1" applyBorder="1" applyAlignment="1">
      <alignment horizontal="right" vertical="center"/>
    </xf>
    <xf numFmtId="166" fontId="15" fillId="0" borderId="2" xfId="0" applyNumberFormat="1" applyFont="1" applyBorder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3" fontId="8" fillId="0" borderId="11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14" fontId="33" fillId="0" borderId="2" xfId="0" applyNumberFormat="1" applyFont="1" applyBorder="1" applyAlignment="1">
      <alignment horizontal="center" vertical="center"/>
    </xf>
    <xf numFmtId="49" fontId="34" fillId="0" borderId="2" xfId="0" applyNumberFormat="1" applyFont="1" applyBorder="1" applyAlignment="1">
      <alignment horizontal="center" vertical="center"/>
    </xf>
    <xf numFmtId="14" fontId="34" fillId="0" borderId="2" xfId="0" applyNumberFormat="1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164" fontId="34" fillId="0" borderId="2" xfId="1" applyNumberFormat="1" applyFont="1" applyFill="1" applyBorder="1" applyAlignment="1">
      <alignment horizontal="center" vertical="center"/>
    </xf>
    <xf numFmtId="43" fontId="33" fillId="0" borderId="2" xfId="1" applyFont="1" applyFill="1" applyBorder="1" applyAlignment="1">
      <alignment horizontal="center" vertical="center"/>
    </xf>
    <xf numFmtId="164" fontId="33" fillId="0" borderId="2" xfId="1" applyNumberFormat="1" applyFont="1" applyFill="1" applyBorder="1" applyAlignment="1">
      <alignment horizontal="center" vertical="center"/>
    </xf>
    <xf numFmtId="164" fontId="34" fillId="5" borderId="2" xfId="1" applyNumberFormat="1" applyFont="1" applyFill="1" applyBorder="1" applyAlignment="1">
      <alignment horizontal="center" vertical="center"/>
    </xf>
    <xf numFmtId="14" fontId="34" fillId="0" borderId="2" xfId="1" applyNumberFormat="1" applyFont="1" applyFill="1" applyBorder="1" applyAlignment="1">
      <alignment horizontal="center" vertical="center"/>
    </xf>
    <xf numFmtId="164" fontId="34" fillId="6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49" fontId="34" fillId="0" borderId="2" xfId="0" quotePrefix="1" applyNumberFormat="1" applyFont="1" applyBorder="1" applyAlignment="1">
      <alignment horizontal="center" vertical="center"/>
    </xf>
    <xf numFmtId="14" fontId="33" fillId="0" borderId="5" xfId="0" applyNumberFormat="1" applyFont="1" applyBorder="1" applyAlignment="1">
      <alignment horizontal="center" vertical="center"/>
    </xf>
    <xf numFmtId="0" fontId="31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0" fontId="26" fillId="0" borderId="0" xfId="0" applyFont="1"/>
    <xf numFmtId="0" fontId="27" fillId="0" borderId="0" xfId="0" applyFont="1"/>
    <xf numFmtId="0" fontId="26" fillId="0" borderId="0" xfId="0" applyFont="1" applyAlignment="1">
      <alignment horizontal="left"/>
    </xf>
    <xf numFmtId="0" fontId="31" fillId="0" borderId="0" xfId="0" applyFont="1"/>
    <xf numFmtId="0" fontId="32" fillId="0" borderId="0" xfId="0" applyFont="1"/>
    <xf numFmtId="0" fontId="35" fillId="0" borderId="0" xfId="0" applyFont="1"/>
    <xf numFmtId="0" fontId="36" fillId="0" borderId="0" xfId="0" applyFont="1"/>
    <xf numFmtId="0" fontId="35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49" fontId="15" fillId="0" borderId="2" xfId="0" quotePrefix="1" applyNumberFormat="1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7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0" fontId="39" fillId="0" borderId="2" xfId="0" applyFont="1" applyBorder="1" applyAlignment="1">
      <alignment horizontal="center" vertical="center"/>
    </xf>
    <xf numFmtId="14" fontId="39" fillId="0" borderId="5" xfId="0" applyNumberFormat="1" applyFont="1" applyBorder="1" applyAlignment="1">
      <alignment horizontal="center" vertical="center"/>
    </xf>
    <xf numFmtId="14" fontId="39" fillId="0" borderId="2" xfId="0" applyNumberFormat="1" applyFont="1" applyBorder="1" applyAlignment="1">
      <alignment horizontal="center" vertical="center"/>
    </xf>
    <xf numFmtId="49" fontId="40" fillId="0" borderId="2" xfId="0" applyNumberFormat="1" applyFont="1" applyBorder="1" applyAlignment="1">
      <alignment horizontal="center" vertical="center"/>
    </xf>
    <xf numFmtId="14" fontId="40" fillId="0" borderId="2" xfId="0" applyNumberFormat="1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164" fontId="40" fillId="0" borderId="2" xfId="1" applyNumberFormat="1" applyFont="1" applyFill="1" applyBorder="1" applyAlignment="1">
      <alignment horizontal="center" vertical="center"/>
    </xf>
    <xf numFmtId="43" fontId="39" fillId="0" borderId="2" xfId="1" applyFont="1" applyFill="1" applyBorder="1" applyAlignment="1">
      <alignment horizontal="center" vertical="center"/>
    </xf>
    <xf numFmtId="164" fontId="39" fillId="0" borderId="2" xfId="1" applyNumberFormat="1" applyFont="1" applyFill="1" applyBorder="1" applyAlignment="1">
      <alignment horizontal="center" vertical="center"/>
    </xf>
    <xf numFmtId="164" fontId="40" fillId="5" borderId="2" xfId="1" applyNumberFormat="1" applyFont="1" applyFill="1" applyBorder="1" applyAlignment="1">
      <alignment horizontal="center" vertical="center"/>
    </xf>
    <xf numFmtId="14" fontId="40" fillId="0" borderId="2" xfId="1" applyNumberFormat="1" applyFont="1" applyFill="1" applyBorder="1" applyAlignment="1">
      <alignment horizontal="center" vertical="center"/>
    </xf>
    <xf numFmtId="164" fontId="40" fillId="6" borderId="2" xfId="1" applyNumberFormat="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</cellXfs>
  <cellStyles count="7">
    <cellStyle name="40% - Accent4 2" xfId="3" xr:uid="{00000000-0005-0000-0000-000000000000}"/>
    <cellStyle name="Bad 2" xfId="4" xr:uid="{00000000-0005-0000-0000-000001000000}"/>
    <cellStyle name="Comma" xfId="1" builtinId="3"/>
    <cellStyle name="Normal" xfId="0" builtinId="0"/>
    <cellStyle name="Normal 2" xfId="5" xr:uid="{00000000-0005-0000-0000-000004000000}"/>
    <cellStyle name="Normal 4" xfId="2" xr:uid="{00000000-0005-0000-0000-000005000000}"/>
    <cellStyle name="Percent" xfId="6" builtinId="5"/>
  </cellStyles>
  <dxfs count="8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yidaungsu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Pyidaungsu"/>
        <family val="2"/>
        <scheme val="none"/>
      </font>
      <numFmt numFmtId="164" formatCode="_(* #,##0_);_(* \(#,##0\);_(* &quot;-&quot;??_);_(@_)"/>
      <fill>
        <patternFill patternType="solid">
          <fgColor indexed="64"/>
          <bgColor rgb="FFF5FEC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Pyidaungsu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Pyidaungsu"/>
        <scheme val="none"/>
      </font>
      <numFmt numFmtId="164" formatCode="_(* #,##0_);_(* \(#,##0\);_(* &quot;-&quot;??_);_(@_)"/>
      <fill>
        <patternFill patternType="solid">
          <fgColor indexed="64"/>
          <bgColor rgb="FFF5FEC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Pyidaungsu"/>
        <scheme val="none"/>
      </font>
      <numFmt numFmtId="19" formatCode="dd/mm/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Pyidaungsu"/>
        <scheme val="none"/>
      </font>
      <numFmt numFmtId="164" formatCode="_(* #,##0_);_(* \(#,##0\);_(* &quot;-&quot;??_);_(@_)"/>
      <fill>
        <patternFill patternType="solid">
          <fgColor indexed="64"/>
          <bgColor rgb="FFF5FEC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Pyidaungsu"/>
        <scheme val="none"/>
      </font>
      <numFmt numFmtId="19" formatCode="dd/mm/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Pyidaungsu"/>
        <scheme val="none"/>
      </font>
      <numFmt numFmtId="164" formatCode="_(* #,##0_);_(* \(#,##0\);_(* &quot;-&quot;??_);_(@_)"/>
      <fill>
        <patternFill patternType="solid">
          <fgColor indexed="64"/>
          <bgColor rgb="FFF5FEC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Pyidaungsu"/>
        <scheme val="none"/>
      </font>
      <numFmt numFmtId="19" formatCode="dd/mm/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Pyidaungsu"/>
        <scheme val="none"/>
      </font>
      <numFmt numFmtId="164" formatCode="_(* #,##0_);_(* \(#,##0\);_(* &quot;-&quot;??_);_(@_)"/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Pyidaungsu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Pyidaungsu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Pyidaungsu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Pyidaungsu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Pyidaungsu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yidaungsu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yidaungsu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yidaungsu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yidaungsu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Pyidaungsu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yidaungsu"/>
        <scheme val="none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Pyidaungsu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yidaungsu"/>
        <scheme val="none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yidaungsu"/>
        <scheme val="none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yidaungsu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Pyidaungsu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Pyidaungsu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yidaungsu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yidaungsu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yidaungsu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yidaungsu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Pyidaungsu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Pyidaungsu"/>
        <scheme val="none"/>
      </font>
      <numFmt numFmtId="19" formatCode="dd/mm/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Pyidaungsu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yidaungsu"/>
        <scheme val="none"/>
      </font>
      <numFmt numFmtId="19" formatCode="dd/mm/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yidaungsu"/>
        <scheme val="none"/>
      </font>
      <numFmt numFmtId="19" formatCode="dd/mm/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yidaungsu"/>
        <scheme val="none"/>
      </font>
      <numFmt numFmtId="19" formatCode="dd/mm/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yidaungsu"/>
        <scheme val="none"/>
      </font>
      <numFmt numFmtId="19" formatCode="dd/mm/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yidaungsu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Pyidaungsu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border outline="0">
        <left style="thin">
          <color rgb="FF44B3E1"/>
        </left>
        <right style="thin">
          <color rgb="FF61CBF3"/>
        </right>
        <top style="thin">
          <color rgb="FF61CBF3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Pyidaungsu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0"/>
        <name val="Pyidaungsu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yidaungsu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yidaungsu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yidaungsu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yidaungsu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yidaungsu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yidaungsu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yidaungsu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yidaungsu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yidaungsu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yidaungsu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yidaungsu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yidaungsu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yidaungsu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Pyidaungsu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Pyidaungsu"/>
        <scheme val="none"/>
      </font>
      <numFmt numFmtId="30" formatCode="@"/>
      <fill>
        <patternFill patternType="none">
          <fgColor theme="4" tint="0.79998168889431442"/>
          <bgColor auto="1"/>
        </patternFill>
      </fill>
      <alignment horizontal="general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Pyidaungsu"/>
        <scheme val="none"/>
      </font>
      <numFmt numFmtId="30" formatCode="@"/>
      <fill>
        <patternFill patternType="none">
          <fgColor theme="4" tint="0.79998168889431442"/>
          <bgColor auto="1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Pyidaungsu"/>
        <scheme val="none"/>
      </font>
      <numFmt numFmtId="30" formatCode="@"/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Pyidaungsu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yidaungsu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Pyidaungsu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Pyidaungsu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Pyidaungsu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Pyidaungsu"/>
        <scheme val="none"/>
      </font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Pyidaungsu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2"/>
        <name val="Pyidaungsu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yidaungsu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yidaungsu"/>
        <scheme val="none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2"/>
        <name val="Pyidaungsu"/>
        <scheme val="none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2"/>
        <name val="Pyidaungsu"/>
        <scheme val="none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2"/>
        <name val="Pyidaungsu"/>
        <scheme val="none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2"/>
        <name val="Pyidaungsu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Pyidaungsu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F5FEC2"/>
      <color rgb="FFFFFF66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o%20Sai%20&#4123;&#4116;&#4154;&#4096;&#4143;&#4116;&#4154;&#4129;&#4121;&#4155;&#4141;&#4143;&#4152;&#4129;&#4101;&#4140;&#4152;&#4129;&#4124;&#4141;&#4143;&#4096;&#4154;&#4129;&#4123;&#4145;&#4140;&#4100;&#4154;&#4152;\Ko%20Sai\2024%20%20%20%20(BE)%20%20&#4129;&#4123;&#4145;&#4140;&#4100;&#4154;&#4152;\Ko%20Sai%20-%20%20%20Mar%20-%202024%20-%20-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Admin\Downloads\SLP%20Daily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 +Col (Total)  "/>
      <sheetName val="Sheet5"/>
      <sheetName val="BE Mar"/>
      <sheetName val="Market ( Mar) "/>
      <sheetName val="BE Mar (2)"/>
      <sheetName val="Market ( Mar)  (2)"/>
      <sheetName val="Kosai( Mar)  (3)"/>
      <sheetName val="Table"/>
      <sheetName val="Ko Sai -   Mar - 2024 - - Cop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.1.22"/>
      <sheetName val="6.1.22"/>
      <sheetName val="7.1.22"/>
      <sheetName val="8.1.22"/>
      <sheetName val="9.1.22"/>
      <sheetName val="10.1.22"/>
      <sheetName val="11.1.22"/>
      <sheetName val="12.1.22"/>
      <sheetName val="13.1.22"/>
      <sheetName val="14.1.22"/>
      <sheetName val="24.1.22"/>
      <sheetName val="25.1.22"/>
      <sheetName val="26.1.22"/>
      <sheetName val="27.1.22"/>
      <sheetName val="28.1.22"/>
      <sheetName val="29.1.22"/>
      <sheetName val="30.1.22"/>
      <sheetName val="31.1.22"/>
      <sheetName val="1.2.22"/>
      <sheetName val="2.2.22"/>
      <sheetName val="3.2.22"/>
      <sheetName val="4.2.22"/>
      <sheetName val="5.2.22"/>
      <sheetName val="6.2.22"/>
      <sheetName val="7.2.22"/>
      <sheetName val="8.2.22"/>
      <sheetName val="9.2.22"/>
      <sheetName val="10.2.22"/>
      <sheetName val="11.2.22"/>
      <sheetName val="12.2.22"/>
      <sheetName val="13.2.22"/>
      <sheetName val="14.2.22"/>
      <sheetName val="15.2.22"/>
      <sheetName val="16.2.22"/>
      <sheetName val="17.2.22"/>
      <sheetName val="18.2.22"/>
      <sheetName val="19.2.22"/>
      <sheetName val="20.2.22"/>
      <sheetName val="21.2.22"/>
      <sheetName val="22.2.22"/>
      <sheetName val="23.2.22"/>
      <sheetName val="24.2.22"/>
      <sheetName val="25.2.22"/>
      <sheetName val="26.2.22"/>
      <sheetName val="27.2.22"/>
      <sheetName val="28.2.22"/>
      <sheetName val="1.3.22"/>
      <sheetName val="2.3.22"/>
      <sheetName val="3.3.22"/>
      <sheetName val="4.3.22"/>
      <sheetName val="5.3.22"/>
      <sheetName val="6.3.22"/>
      <sheetName val="7.3.22"/>
      <sheetName val="8.3.22"/>
      <sheetName val="9.3.22"/>
      <sheetName val="10.3.22"/>
      <sheetName val="11.3.22"/>
      <sheetName val="12.3.22"/>
      <sheetName val="13.3.22"/>
      <sheetName val="14.3.22"/>
      <sheetName val="15.3.22"/>
      <sheetName val="17.3.22"/>
      <sheetName val="18.3.22"/>
      <sheetName val="19.3.22"/>
      <sheetName val="20.3.22"/>
      <sheetName val="21.3.22"/>
      <sheetName val="22.3.22"/>
      <sheetName val="23.3.22"/>
      <sheetName val="24.3.22"/>
      <sheetName val="25.3.22"/>
      <sheetName val="26.3.22"/>
      <sheetName val="27.3.22"/>
      <sheetName val="28.3.22"/>
      <sheetName val="29.3.22"/>
      <sheetName val="30.3.22"/>
      <sheetName val="31.3.22"/>
      <sheetName val="1.4.22"/>
      <sheetName val="2.4.22"/>
      <sheetName val="3.4.22"/>
      <sheetName val="4.4.22"/>
      <sheetName val="5.4.22"/>
      <sheetName val="6.4.22"/>
      <sheetName val="7.4.22"/>
      <sheetName val="8.4.22"/>
      <sheetName val="9.4.22"/>
      <sheetName val="10.4.22"/>
      <sheetName val="11.4.22"/>
      <sheetName val="12.4.22"/>
      <sheetName val="18.4.22"/>
      <sheetName val="19.4.22"/>
      <sheetName val="20.4.22"/>
      <sheetName val="21.4.22"/>
      <sheetName val="22.4.22"/>
      <sheetName val="23.4.22"/>
      <sheetName val="24.4.22"/>
      <sheetName val="25.4.22"/>
      <sheetName val="26.4.22"/>
      <sheetName val="27.4.22"/>
      <sheetName val="28.4.22"/>
      <sheetName val="29.4.22"/>
      <sheetName val="30.4.22"/>
      <sheetName val="1.5.22"/>
      <sheetName val="2.5.22"/>
      <sheetName val="3.5.22"/>
      <sheetName val="4.5.22"/>
      <sheetName val="5.5.22"/>
      <sheetName val="6.5.22"/>
      <sheetName val="7.5.22"/>
      <sheetName val="8.5.22"/>
      <sheetName val="9.5.22"/>
      <sheetName val="10.5.22"/>
      <sheetName val="11.5.22"/>
      <sheetName val="12.5.22"/>
      <sheetName val="13.5.22"/>
      <sheetName val="14.5.22"/>
      <sheetName val="15.5.22"/>
      <sheetName val="16.5.22"/>
      <sheetName val="17.5.22"/>
      <sheetName val="18.5.22"/>
      <sheetName val="19.5.22"/>
      <sheetName val="20.5.22"/>
      <sheetName val="21.5.22"/>
      <sheetName val="22.5.22"/>
      <sheetName val="23.5.22"/>
      <sheetName val="24.5.22"/>
      <sheetName val="25.5.22"/>
      <sheetName val="26.5.22"/>
      <sheetName val="27.5.22"/>
      <sheetName val="28.5.22"/>
      <sheetName val="29.5.22"/>
      <sheetName val="30.5.22"/>
      <sheetName val="31.5.22"/>
      <sheetName val="1.6.22"/>
      <sheetName val="2.6.22"/>
      <sheetName val="3.6.22"/>
      <sheetName val="4.6.22"/>
      <sheetName val="6.6.22"/>
      <sheetName val="7.6.22"/>
      <sheetName val="8.6.22"/>
      <sheetName val="9.6.22"/>
      <sheetName val="10.6.22"/>
      <sheetName val="11.6.22"/>
      <sheetName val="13.6.22"/>
      <sheetName val="14.6.22"/>
      <sheetName val="15.6.22"/>
      <sheetName val="16.6.22"/>
      <sheetName val="17.6.22"/>
      <sheetName val="18.6.22"/>
      <sheetName val="20.6.22"/>
      <sheetName val="21.6.22"/>
      <sheetName val="22.6.22"/>
      <sheetName val="23.6.22"/>
      <sheetName val="24.6.22"/>
      <sheetName val="25.6.22"/>
      <sheetName val="27.6.22"/>
      <sheetName val="28.6.22"/>
      <sheetName val="29.6.22"/>
      <sheetName val="30.6.22"/>
      <sheetName val="1.7.22"/>
      <sheetName val="2.7.22"/>
      <sheetName val="3.7.22"/>
      <sheetName val="4.7.22"/>
      <sheetName val="5.7.22"/>
      <sheetName val="6.7.22"/>
      <sheetName val="7.7.22"/>
      <sheetName val="8.7.22"/>
      <sheetName val="9.7.22"/>
      <sheetName val="10.7.22"/>
      <sheetName val="11.7.22"/>
      <sheetName val="13.7.22"/>
      <sheetName val="14.7.22"/>
      <sheetName val="15.7.22"/>
      <sheetName val="16.7.22"/>
      <sheetName val="17.7.22"/>
      <sheetName val="18.7.22"/>
      <sheetName val="19.7.22"/>
      <sheetName val="20.7.22"/>
      <sheetName val="21.7.22"/>
      <sheetName val="22.7.22"/>
      <sheetName val="23.7.22"/>
      <sheetName val="24.7.22"/>
      <sheetName val="25.7.22"/>
      <sheetName val="26.7.22"/>
      <sheetName val="27.7.22"/>
      <sheetName val="28.7.22"/>
      <sheetName val="29.7.22"/>
      <sheetName val="30.7.22"/>
      <sheetName val="31.7.22"/>
      <sheetName val="1.8.22"/>
      <sheetName val="2.8.22"/>
      <sheetName val="3.8.22"/>
      <sheetName val="4.8.22"/>
      <sheetName val="5.8.22"/>
      <sheetName val="6.8.22"/>
      <sheetName val="7.8.22"/>
      <sheetName val="8.8.22"/>
      <sheetName val="9.8.22"/>
      <sheetName val="10.8.22"/>
      <sheetName val="11.8.22"/>
      <sheetName val="12.8.22"/>
      <sheetName val="13.8.22"/>
      <sheetName val="14.8.22"/>
      <sheetName val="15.8.22"/>
      <sheetName val="16.8.22"/>
      <sheetName val="17.8.22"/>
      <sheetName val="18.8.22"/>
      <sheetName val="19.8.22"/>
      <sheetName val="20.8.22"/>
      <sheetName val="21.8.22"/>
      <sheetName val="22.8.22"/>
      <sheetName val="23.8.22"/>
      <sheetName val="24.8.22"/>
      <sheetName val="25.8.22"/>
      <sheetName val="26.8.22"/>
      <sheetName val="27.8.22"/>
      <sheetName val="28.8.22"/>
      <sheetName val="29.8.22"/>
      <sheetName val="30.8.22"/>
      <sheetName val="31.8.22"/>
      <sheetName val="1.9.22"/>
      <sheetName val="2.9.22"/>
      <sheetName val="3.9.22"/>
      <sheetName val="5.9.22"/>
      <sheetName val="6.9.22"/>
      <sheetName val="7.9.22"/>
      <sheetName val="8.9.22"/>
      <sheetName val="9.9.22"/>
      <sheetName val="10.9.22"/>
      <sheetName val="12.9.22"/>
      <sheetName val="13.9.22"/>
      <sheetName val="14.9.22"/>
      <sheetName val="15.9.22"/>
      <sheetName val="16.9.22"/>
      <sheetName val="17.9.22"/>
      <sheetName val="19.9.22"/>
      <sheetName val="20.9.22"/>
      <sheetName val="21.9.22"/>
      <sheetName val="22.9.22"/>
      <sheetName val="23.9.22"/>
      <sheetName val="24.9.22"/>
      <sheetName val="26.9.22"/>
      <sheetName val="27.9.22"/>
      <sheetName val="28.9.22"/>
      <sheetName val="29.9.22"/>
      <sheetName val="30.9.22"/>
      <sheetName val="1.10.22"/>
      <sheetName val="3.10.22"/>
      <sheetName val="4.10.22"/>
      <sheetName val="5.10.22"/>
      <sheetName val="6.10.22"/>
      <sheetName val="7.10.22"/>
      <sheetName val="8.10.22"/>
      <sheetName val="10.10.22"/>
      <sheetName val="11.10.22"/>
      <sheetName val="12.10.22"/>
      <sheetName val="13.10.22"/>
      <sheetName val="14.10.22"/>
      <sheetName val="15.10.22"/>
      <sheetName val="17.1022"/>
      <sheetName val="18.10.22"/>
      <sheetName val="19.10.22"/>
      <sheetName val="20.10.22"/>
      <sheetName val="21.10.22"/>
      <sheetName val="22.10.22"/>
      <sheetName val="24.10.22"/>
      <sheetName val="25.10.22"/>
      <sheetName val="26.10.22"/>
      <sheetName val="27.10.22"/>
      <sheetName val="28.10.22"/>
      <sheetName val="29.10.22"/>
      <sheetName val="31.10.22"/>
      <sheetName val="1.11.22"/>
      <sheetName val="2.11.22"/>
      <sheetName val="3.11.22"/>
      <sheetName val="4.11.22"/>
      <sheetName val="5.11.22"/>
      <sheetName val="8.11.22"/>
      <sheetName val="9.11.22"/>
      <sheetName val="10.11.22"/>
      <sheetName val="11.11.22"/>
      <sheetName val="12.11.22"/>
      <sheetName val="14.11.22"/>
      <sheetName val="15.11.22"/>
      <sheetName val="16.11.22"/>
      <sheetName val="17.11.22"/>
      <sheetName val="18.11.22"/>
      <sheetName val="19.11.22"/>
      <sheetName val="21.11.22"/>
      <sheetName val="22.11.22"/>
      <sheetName val="23.11.22"/>
      <sheetName val="24.11.22"/>
      <sheetName val="25.11.22"/>
      <sheetName val="26.11.22"/>
      <sheetName val="28.11.22"/>
      <sheetName val="29.11.22"/>
      <sheetName val="30.11.22"/>
      <sheetName val="1.12.22"/>
      <sheetName val="2.12.22"/>
      <sheetName val="3.12.22"/>
      <sheetName val="5.12.22"/>
      <sheetName val="6.12.22"/>
      <sheetName val="7.12.22"/>
      <sheetName val="8.12.22"/>
      <sheetName val="9.12.22"/>
      <sheetName val="10.12.22"/>
      <sheetName val="12.12.22"/>
      <sheetName val="13.12.22"/>
      <sheetName val="14.12.22"/>
      <sheetName val="15.12.22"/>
      <sheetName val="16.12.22"/>
      <sheetName val="17.12.22"/>
      <sheetName val="19.12.22"/>
      <sheetName val="20.12.22"/>
      <sheetName val="21.12.22"/>
      <sheetName val="22.12.22"/>
      <sheetName val="23.12.22"/>
      <sheetName val="24.12.22"/>
      <sheetName val="26.12.22"/>
      <sheetName val="27.12.22"/>
      <sheetName val="28.12.22"/>
      <sheetName val="29.12.22"/>
      <sheetName val="30.12.22"/>
      <sheetName val="31.12.22"/>
      <sheetName val="2.1.23"/>
      <sheetName val="3.1.23"/>
      <sheetName val="5.1.23"/>
      <sheetName val="6.1.23"/>
      <sheetName val="7.1.23"/>
      <sheetName val="9.1.23"/>
      <sheetName val="10.1.23"/>
      <sheetName val="11.1.23"/>
      <sheetName val="12.1.23"/>
      <sheetName val="13.1.23"/>
      <sheetName val="14.1.23"/>
      <sheetName val="16.1.23"/>
      <sheetName val="17.1.23"/>
      <sheetName val="18.1.23"/>
      <sheetName val="19.1.23"/>
      <sheetName val="20.1.23"/>
      <sheetName val="21.1.23"/>
      <sheetName val="23.1.23"/>
      <sheetName val="24.1.23"/>
      <sheetName val="25.1.23"/>
      <sheetName val="26.1.23"/>
      <sheetName val="27.1.23"/>
      <sheetName val="28.1.23"/>
      <sheetName val="30.1.23"/>
      <sheetName val="31.1.23"/>
      <sheetName val="1.2.23"/>
      <sheetName val="2.2.23"/>
      <sheetName val="3.2.23"/>
      <sheetName val="4.2.23"/>
      <sheetName val="6.2.23"/>
      <sheetName val="7.2.23"/>
      <sheetName val="8.2.23"/>
      <sheetName val="9.2.23"/>
      <sheetName val="10.2.23"/>
      <sheetName val="11.2.23"/>
      <sheetName val="13.2.23"/>
      <sheetName val="14.2.23"/>
      <sheetName val="15.2.23"/>
      <sheetName val="16.2.23"/>
      <sheetName val="17.2.23"/>
      <sheetName val="18.2.23"/>
      <sheetName val="20.2.23"/>
      <sheetName val="21.2.23"/>
      <sheetName val="22.2.23"/>
      <sheetName val="23.2.23"/>
      <sheetName val="24.2.23"/>
      <sheetName val="25.2.23"/>
      <sheetName val="27.2.23"/>
      <sheetName val="28.2.23"/>
      <sheetName val=" 1.3.23"/>
      <sheetName val="2.3.23"/>
      <sheetName val="3.3.23"/>
      <sheetName val="4.3.23"/>
      <sheetName val="6.3.23"/>
      <sheetName val="7.3.23"/>
      <sheetName val="8.3.23"/>
      <sheetName val="9.3.23"/>
      <sheetName val="10.3.23"/>
      <sheetName val="11.3.23"/>
      <sheetName val="13.3.23"/>
      <sheetName val="14.3.23"/>
      <sheetName val="15.3.23"/>
      <sheetName val="16.3.23"/>
      <sheetName val="17.3.23"/>
      <sheetName val="18.3.23"/>
      <sheetName val="20.3.23"/>
      <sheetName val="21.3.23"/>
      <sheetName val="22.3.23"/>
      <sheetName val="23.3.23"/>
      <sheetName val="24.3.23"/>
      <sheetName val="25.3.23"/>
      <sheetName val="27.3.23"/>
      <sheetName val="28.3.23"/>
      <sheetName val="29.3.23"/>
      <sheetName val="30.3.23"/>
      <sheetName val="31.3.23"/>
      <sheetName val="1.4.23"/>
      <sheetName val="3.4.23"/>
      <sheetName val="4.4.23"/>
      <sheetName val="5.4.23"/>
      <sheetName val="6.4.23"/>
      <sheetName val="7.4.23"/>
      <sheetName val="8.4.23"/>
      <sheetName val="9.4.23"/>
      <sheetName val="10.4.23"/>
      <sheetName val="11.4.23"/>
      <sheetName val="12.4.23"/>
      <sheetName val="18.4.23"/>
      <sheetName val="19.4.23"/>
      <sheetName val="20.4.23"/>
      <sheetName val="21.4.23"/>
      <sheetName val="22.4.23"/>
      <sheetName val="24.4.23"/>
      <sheetName val="25.4.23"/>
      <sheetName val="26.4.23"/>
      <sheetName val="27.4.23"/>
      <sheetName val="28.4.23"/>
      <sheetName val="29.4.23"/>
      <sheetName val="1.5.23"/>
      <sheetName val="2.5.23"/>
      <sheetName val="3.5.23"/>
      <sheetName val="4.5.23"/>
      <sheetName val="5.5.23"/>
      <sheetName val="6.5.23"/>
      <sheetName val="8.5.23"/>
      <sheetName val="9.5.23"/>
      <sheetName val="10.5.23"/>
      <sheetName val="11.5.23"/>
      <sheetName val="12.5.23"/>
      <sheetName val="13.5.23"/>
      <sheetName val="15.5.23"/>
      <sheetName val="16.5.23"/>
      <sheetName val="17.5.23"/>
      <sheetName val="18.5.23"/>
      <sheetName val="19.5.23"/>
      <sheetName val="20.5.23"/>
      <sheetName val="22.5.23"/>
      <sheetName val="23.5.23"/>
      <sheetName val="24.5.23"/>
      <sheetName val="25.5.23"/>
      <sheetName val="26.5.23"/>
      <sheetName val="27.5.23"/>
      <sheetName val="29.5.23"/>
      <sheetName val="30.5.23"/>
      <sheetName val="31.5.23"/>
      <sheetName val="1.6.23"/>
      <sheetName val="2.6.23"/>
      <sheetName val="3.6.23"/>
      <sheetName val="5.6.23"/>
      <sheetName val="6.6.23"/>
      <sheetName val="7.6.23"/>
      <sheetName val="8.6.23"/>
      <sheetName val="9.6.23"/>
      <sheetName val="10.6.23"/>
      <sheetName val="12.6.23"/>
      <sheetName val="13.6.23"/>
      <sheetName val="14.6.23"/>
      <sheetName val=" 15.6.23"/>
      <sheetName val="16.6.23"/>
      <sheetName val="17.6.23"/>
      <sheetName val="19.6.23"/>
      <sheetName val="20.6.23"/>
      <sheetName val="21.6.23"/>
      <sheetName val="22.6.23"/>
      <sheetName val="23.6.23"/>
      <sheetName val="24.6.23"/>
      <sheetName val="26.6.23"/>
      <sheetName val="27.6.233"/>
      <sheetName val="28.6.23"/>
      <sheetName val="29.6.23"/>
      <sheetName val="30.6.23"/>
      <sheetName val="1.7.23"/>
      <sheetName val="3.7.23"/>
      <sheetName val="4.7.23"/>
      <sheetName val="5.7.23"/>
      <sheetName val="6.7.23"/>
      <sheetName val="7.7.23"/>
      <sheetName val="8.7.23"/>
      <sheetName val="10.7.23"/>
      <sheetName val="12.7.23"/>
      <sheetName val="13.7.23"/>
      <sheetName val="14.7.23"/>
      <sheetName val="15.7.23"/>
      <sheetName val="17.7.23"/>
      <sheetName val="18.7.23"/>
      <sheetName val="19.7.23"/>
      <sheetName val="20.7.23"/>
      <sheetName val="21.7.23"/>
      <sheetName val="22.7.23"/>
      <sheetName val="24.7.23"/>
      <sheetName val="25.7.23"/>
      <sheetName val="26.7.23"/>
      <sheetName val="27.7.23"/>
      <sheetName val="28.7.23"/>
      <sheetName val="29.7.23"/>
      <sheetName val="30.7.23"/>
      <sheetName val="31.7.23"/>
      <sheetName val="1.8.23"/>
      <sheetName val="2.8.23"/>
      <sheetName val="3.8.23"/>
      <sheetName val="4.8.23"/>
      <sheetName val="5.8.23"/>
      <sheetName val="7.8.23"/>
      <sheetName val="8.8.23"/>
      <sheetName val="9.8.23"/>
      <sheetName val="10.8.23"/>
      <sheetName val="11.8.23"/>
      <sheetName val="12.8.23"/>
      <sheetName val="14.8.23"/>
      <sheetName val="13.8.23"/>
      <sheetName val="15.8.23"/>
      <sheetName val="16.8.23"/>
      <sheetName val="17.8.23"/>
      <sheetName val="18.8.23"/>
      <sheetName val="19.8.23"/>
      <sheetName val="21.8.23"/>
      <sheetName val="22.8.23"/>
      <sheetName val="23.8.23"/>
      <sheetName val="24.8.23"/>
      <sheetName val="25.8.23"/>
      <sheetName val="26.8.23"/>
      <sheetName val="28.8.23"/>
      <sheetName val="29.8.23"/>
      <sheetName val="30.8.23"/>
      <sheetName val="31.8.23"/>
      <sheetName val="1.9.23"/>
      <sheetName val="2.9.23"/>
      <sheetName val="4.9.23"/>
      <sheetName val="5.9.23"/>
      <sheetName val="6.9.23"/>
      <sheetName val="7.9.23"/>
      <sheetName val="8.9.23"/>
      <sheetName val="9.9.23"/>
      <sheetName val="11.9.23"/>
      <sheetName val="12.9.23"/>
      <sheetName val="13.9.23"/>
      <sheetName val="14.9.23"/>
      <sheetName val="15.9.23"/>
      <sheetName val="16.9.23"/>
      <sheetName val="18.9.23"/>
      <sheetName val="19.9.23"/>
      <sheetName val="20.9.23"/>
      <sheetName val="21.9.23"/>
      <sheetName val="22.9.23"/>
      <sheetName val="23.9.23"/>
      <sheetName val="25.9.23"/>
      <sheetName val="26.9.23"/>
      <sheetName val="27.9.23"/>
      <sheetName val="28.9.23"/>
      <sheetName val="29.9.23"/>
      <sheetName val="30.9.23"/>
      <sheetName val="2.10.23"/>
      <sheetName val="3.10.23"/>
      <sheetName val="4.10.23"/>
      <sheetName val="5.10.23"/>
      <sheetName val="6.10.23"/>
      <sheetName val="7.10.23"/>
      <sheetName val="9.10.23"/>
      <sheetName val="10.10.23"/>
      <sheetName val="11.10.23"/>
      <sheetName val="12.10.23"/>
      <sheetName val="13.10.23"/>
      <sheetName val="14.10.23"/>
      <sheetName val="16.10.23"/>
      <sheetName val="17.10.23"/>
      <sheetName val="Sheet1 (2)"/>
      <sheetName val="Sheet1"/>
      <sheetName val="July"/>
      <sheetName val="Aug"/>
      <sheetName val="Sept"/>
      <sheetName val="17.10.23 (5)"/>
      <sheetName val="17.10.23 (6)"/>
      <sheetName val="True1"/>
      <sheetName val="Sept (3)"/>
      <sheetName val="Sept (4)"/>
      <sheetName val="Sheet6"/>
      <sheetName val="True 2"/>
      <sheetName val="Sept (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7">
          <cell r="AV7" t="str">
            <v>လက္ငင္း</v>
          </cell>
        </row>
        <row r="8">
          <cell r="AV8" t="str">
            <v>ကုန္ေႂကြး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7">
          <cell r="AV7" t="str">
            <v>ကုန္ေၾကြး</v>
          </cell>
        </row>
        <row r="8">
          <cell r="AV8" t="str">
            <v>လက္ငင္း</v>
          </cell>
        </row>
        <row r="9">
          <cell r="AV9" t="str">
            <v>ေငြႀကိဳ</v>
          </cell>
        </row>
      </sheetData>
      <sheetData sheetId="37">
        <row r="7">
          <cell r="AV7" t="str">
            <v>လက္ငင္း</v>
          </cell>
        </row>
        <row r="8">
          <cell r="AV8" t="str">
            <v>ကုန္ေႂကြး</v>
          </cell>
        </row>
        <row r="9">
          <cell r="AV9" t="str">
            <v>ေငြႀကိဳမွ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ock" displayName="Stock" ref="A1:F97" totalsRowShown="0" headerRowDxfId="80" dataDxfId="79">
  <autoFilter ref="A1:F97" xr:uid="{00000000-0009-0000-0100-000001000000}"/>
  <tableColumns count="6">
    <tableColumn id="1" xr3:uid="{00000000-0010-0000-0000-000001000000}" name="Stock ID" dataDxfId="78"/>
    <tableColumn id="2" xr3:uid="{00000000-0010-0000-0000-000002000000}" name="Particular" dataDxfId="77"/>
    <tableColumn id="3" xr3:uid="{00000000-0010-0000-0000-000003000000}" name="ml" dataDxfId="76"/>
    <tableColumn id="5" xr3:uid="{00000000-0010-0000-0000-000005000000}" name="Qty" dataDxfId="75"/>
    <tableColumn id="6" xr3:uid="{00000000-0010-0000-0000-000006000000}" name="Column1" dataDxfId="74"/>
    <tableColumn id="4" xr3:uid="{00000000-0010-0000-0000-000004000000}" name="Sales Price" dataDxfId="73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ustomers" displayName="Customers" ref="H1:L869" totalsRowShown="0" headerRowDxfId="72" dataDxfId="70" headerRowBorderDxfId="71" tableBorderDxfId="69" totalsRowBorderDxfId="68">
  <autoFilter ref="H1:L869" xr:uid="{00000000-0009-0000-0100-000002000000}">
    <filterColumn colId="2">
      <filters>
        <filter val="ပဲကန်"/>
      </filters>
    </filterColumn>
  </autoFilter>
  <sortState xmlns:xlrd2="http://schemas.microsoft.com/office/spreadsheetml/2017/richdata2" ref="H2:L869">
    <sortCondition descending="1" ref="L1:L869"/>
  </sortState>
  <tableColumns count="5">
    <tableColumn id="1" xr3:uid="{00000000-0010-0000-0100-000001000000}" name="No" dataDxfId="67"/>
    <tableColumn id="2" xr3:uid="{00000000-0010-0000-0100-000002000000}" name="ကုန်သည်" dataDxfId="66"/>
    <tableColumn id="5" xr3:uid="{00000000-0010-0000-0100-000005000000}" name="လိပ်စာ" dataDxfId="65"/>
    <tableColumn id="6" xr3:uid="{00000000-0010-0000-0100-000006000000}" name="Township" dataDxfId="64"/>
    <tableColumn id="4" xr3:uid="{00000000-0010-0000-0100-000004000000}" name="Sales" dataDxfId="6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9" displayName="Table9" ref="N1:N14" totalsRowShown="0" headerRowDxfId="62" dataDxfId="60" headerRowBorderDxfId="61" tableBorderDxfId="59" totalsRowBorderDxfId="58">
  <autoFilter ref="N1:N14" xr:uid="{00000000-0009-0000-0100-000003000000}"/>
  <tableColumns count="1">
    <tableColumn id="1" xr3:uid="{00000000-0010-0000-0200-000001000000}" name="Particular" dataDxfId="57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P1:P15" totalsRowShown="0" headerRowDxfId="56" dataDxfId="55">
  <autoFilter ref="P1:P15" xr:uid="{00000000-0009-0000-0100-000005000000}"/>
  <tableColumns count="1">
    <tableColumn id="1" xr3:uid="{00000000-0010-0000-0300-000001000000}" name="Car No." dataDxfId="54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6" displayName="Table6" ref="R1:R12" totalsRowShown="0" headerRowDxfId="53" dataDxfId="52">
  <autoFilter ref="R1:R12" xr:uid="{00000000-0009-0000-0100-000006000000}"/>
  <tableColumns count="1">
    <tableColumn id="1" xr3:uid="{00000000-0010-0000-0400-000001000000}" name="PG Name" dataDxfId="51"/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PGStock" displayName="PGStock" ref="T1:Y11" totalsRowShown="0" headerRowDxfId="50" dataDxfId="49">
  <autoFilter ref="T1:Y11" xr:uid="{00000000-0009-0000-0100-000007000000}"/>
  <tableColumns count="6">
    <tableColumn id="1" xr3:uid="{00000000-0010-0000-0500-000001000000}" name="Stock ID" dataDxfId="48"/>
    <tableColumn id="2" xr3:uid="{00000000-0010-0000-0500-000002000000}" name="Particular" dataDxfId="47"/>
    <tableColumn id="3" xr3:uid="{00000000-0010-0000-0500-000003000000}" name="ml" dataDxfId="46"/>
    <tableColumn id="4" xr3:uid="{00000000-0010-0000-0500-000004000000}" name="Qty" dataDxfId="45"/>
    <tableColumn id="5" xr3:uid="{00000000-0010-0000-0500-000005000000}" name="Column1" dataDxfId="44"/>
    <tableColumn id="6" xr3:uid="{00000000-0010-0000-0500-000006000000}" name="Sales Price" dataDxfId="43"/>
  </tableColumns>
  <tableStyleInfo name="TableStyleMedium2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039DE53-6407-452C-B8A2-C24C67296758}" name="Table85" displayName="Table85" ref="A1:AN5602" totalsRowShown="0" headerRowDxfId="42" dataDxfId="41" tableBorderDxfId="40" dataCellStyle="Comma">
  <autoFilter ref="A1:AN5602" xr:uid="{00000000-0009-0000-0100-000008000000}"/>
  <sortState xmlns:xlrd2="http://schemas.microsoft.com/office/spreadsheetml/2017/richdata2" ref="A2:AN1681">
    <sortCondition ref="J1:J1681"/>
  </sortState>
  <tableColumns count="40">
    <tableColumn id="1" xr3:uid="{BC8F946C-28CC-4812-BA1B-A8A9C53E68CA}" name="Year" dataDxfId="39">
      <calculatedColumnFormula>YEAR(C2)</calculatedColumnFormula>
    </tableColumn>
    <tableColumn id="2" xr3:uid="{EB386642-04C1-42A9-A1B4-5F966ECB70F7}" name="Month" dataDxfId="38">
      <calculatedColumnFormula>MONTH(C2)</calculatedColumnFormula>
    </tableColumn>
    <tableColumn id="3" xr3:uid="{E3E81DB2-46AD-4DDD-A701-119079C0AA07}" name="Date" dataDxfId="37"/>
    <tableColumn id="4" xr3:uid="{EE334A0B-B69C-40F8-955B-17C28550CE34}" name="Today" dataDxfId="36">
      <calculatedColumnFormula>TODAY()</calculatedColumnFormula>
    </tableColumn>
    <tableColumn id="5" xr3:uid="{EE1E641A-663E-4F87-9ED7-2358AFBE45E2}" name="Period" dataDxfId="35">
      <calculatedColumnFormula>DATEDIF(C2,D2,"M")&amp;"-Months"</calculatedColumnFormula>
    </tableColumn>
    <tableColumn id="6" xr3:uid="{86375D37-E973-464C-A52D-E435102D05A2}" name="BE/Whisky" dataDxfId="34">
      <calculatedColumnFormula>VLOOKUP(O2,Stock[],5,FALSE)</calculatedColumnFormula>
    </tableColumn>
    <tableColumn id="7" xr3:uid="{18E731EE-C1DB-44E8-913D-222B03C83412}" name="VoucherNo" dataDxfId="33"/>
    <tableColumn id="8" xr3:uid="{C28048D9-85EC-4CC0-9A10-D76AD2FE4D67}" name="CarNo" dataDxfId="32"/>
    <tableColumn id="9" xr3:uid="{7C45F99B-7CC0-4349-82BF-EC3AB0427865}" name="CustomerID" dataDxfId="31"/>
    <tableColumn id="10" xr3:uid="{99810637-8721-4198-84EC-AB86F108EC6E}" name="ကုန်သည်အမည်" dataDxfId="30">
      <calculatedColumnFormula>VLOOKUP(I2,Customers[],2,FALSE)</calculatedColumnFormula>
    </tableColumn>
    <tableColumn id="11" xr3:uid="{742DC154-240B-4D0D-AE6F-FE609782D1EC}" name="Township" dataDxfId="29">
      <calculatedColumnFormula>VLOOKUP(I2,Customers[],4,FALSE)</calculatedColumnFormula>
    </tableColumn>
    <tableColumn id="38" xr3:uid="{6334FA4A-B912-43B1-AA34-1A8AAFAD20D6}" name="လိပ်စာ" dataDxfId="28">
      <calculatedColumnFormula>VLOOKUP(Table85[[#This Row],[CustomerID]],Table!H:K,3,0)</calculatedColumnFormula>
    </tableColumn>
    <tableColumn id="12" xr3:uid="{AC8F08E2-E3A9-4E46-9C26-605ADDDF4BEF}" name="Sales" dataDxfId="27">
      <calculatedColumnFormula>VLOOKUP(I2,Customers[],5,FALSE)</calculatedColumnFormula>
    </tableColumn>
    <tableColumn id="13" xr3:uid="{047C07A6-772A-45CF-8C03-F8D3468FDA8F}" name="Particular" dataDxfId="26"/>
    <tableColumn id="14" xr3:uid="{F2F7299C-6845-4E88-A275-E9D7F7157C91}" name="StockID" dataDxfId="25" dataCellStyle="Comma"/>
    <tableColumn id="15" xr3:uid="{54DA6FB2-5A27-4090-B2C1-6D618668AB99}" name="StockName" dataDxfId="24">
      <calculatedColumnFormula>VLOOKUP(O2,Stock[],2,FALSE)</calculatedColumnFormula>
    </tableColumn>
    <tableColumn id="16" xr3:uid="{3CA611CB-AC50-4AE5-95F8-8E7E2ACCBDDB}" name="ML" dataDxfId="23" dataCellStyle="Comma">
      <calculatedColumnFormula>VLOOKUP(O2,Stock[],3,FALSE)</calculatedColumnFormula>
    </tableColumn>
    <tableColumn id="17" xr3:uid="{AC5C69BF-A1B5-4F74-BA20-5C7BB02364FA}" name="ပါဝင်မှု" dataDxfId="22" dataCellStyle="Comma">
      <calculatedColumnFormula>VLOOKUP(O2,Stock[],4,FALSE)</calculatedColumnFormula>
    </tableColumn>
    <tableColumn id="18" xr3:uid="{B9C43841-8A6C-4F0A-BC4C-E019A611BBBC}" name="bottle" dataDxfId="21" dataCellStyle="Comma"/>
    <tableColumn id="19" xr3:uid="{0F2D3DD0-D28F-4404-8281-0F4612302462}" name="Parking" dataDxfId="20" dataCellStyle="Comma">
      <calculatedColumnFormula>(DailySales!$S2/DailySales!$R2)+DailySales!$U2</calculatedColumnFormula>
    </tableColumn>
    <tableColumn id="20" xr3:uid="{A5268B39-9C80-4046-B7A1-C0F726716C3C}" name="SalesPK" dataDxfId="19" dataCellStyle="Comma"/>
    <tableColumn id="21" xr3:uid="{1063F9C0-E530-4E59-9C78-525A36043393}" name="SalesBot" dataDxfId="18" dataCellStyle="Comma">
      <calculatedColumnFormula>+DailySales!$T2*DailySales!$R2</calculatedColumnFormula>
    </tableColumn>
    <tableColumn id="22" xr3:uid="{D737F503-FA2B-481B-98E0-45D0A690207C}" name="Liter" dataDxfId="17" dataCellStyle="Comma">
      <calculatedColumnFormula>+DailySales!$V2*DailySales!$Q2</calculatedColumnFormula>
    </tableColumn>
    <tableColumn id="23" xr3:uid="{1DAEE647-5834-4655-B87A-39B24BFC4B30}" name="နှုံး" dataDxfId="16" dataCellStyle="Comma">
      <calculatedColumnFormula>VLOOKUP(O2,Stock[],6,FALSE)</calculatedColumnFormula>
    </tableColumn>
    <tableColumn id="24" xr3:uid="{6B424FD8-EF2C-4238-9D02-0857CA3A8A07}" name="သင့်ငွေ" dataDxfId="15" dataCellStyle="Comma">
      <calculatedColumnFormula>+DailySales!$V2*DailySales!$X2</calculatedColumnFormula>
    </tableColumn>
    <tableColumn id="25" xr3:uid="{E769CBA5-9754-4BA5-B842-368149207A2E}" name="စာရင်းဖွင့်" dataDxfId="14" dataCellStyle="Comma"/>
    <tableColumn id="26" xr3:uid="{ADD9CEBF-8EF9-4508-B101-CCD2A8C4CC47}" name="ဈေးဟောင်းလျှော့" dataDxfId="13" dataCellStyle="Comma"/>
    <tableColumn id="27" xr3:uid="{DCC6D065-4209-4674-B666-BED7FC029352}" name="‌ကော်မရှင်" dataDxfId="12" dataCellStyle="Comma"/>
    <tableColumn id="28" xr3:uid="{538736B7-06A3-4F25-868F-30E076C1DD16}" name="‌ဈေးလျှော့" dataDxfId="11" dataCellStyle="Comma"/>
    <tableColumn id="29" xr3:uid="{13EF5CC1-2F46-48E8-A4E9-2F36FE015797}" name="ကားခလျှော့" dataDxfId="10" dataCellStyle="Comma"/>
    <tableColumn id="30" xr3:uid="{3BA2803E-42D8-433A-84B8-78DC831F53F2}" name="ကားခ+" dataDxfId="9" dataCellStyle="Comma"/>
    <tableColumn id="31" xr3:uid="{4E68751B-0F6E-480D-A447-191E67941BC5}" name="ငွေရသည့်နေ့" dataDxfId="8" dataCellStyle="Comma"/>
    <tableColumn id="32" xr3:uid="{39629353-94A5-4001-BE96-4E63CA5DF2E0}" name="ကြွေးရငွေ" dataDxfId="7" dataCellStyle="Comma"/>
    <tableColumn id="33" xr3:uid="{94F3B064-2FA1-4EA1-AB83-24380906A24A}" name="ငွေရသည့်နေ့(၂)" dataDxfId="6" dataCellStyle="Comma"/>
    <tableColumn id="34" xr3:uid="{0D4CED63-6CF2-41A3-AB87-3FC2F4396DAE}" name="ကြွေးရငွေ2" dataDxfId="5" dataCellStyle="Comma"/>
    <tableColumn id="37" xr3:uid="{73F3BEDC-4700-40B7-A41F-3D9A53602787}" name="ငွေရသည့်နေ့(၃)" dataDxfId="4" dataCellStyle="Comma"/>
    <tableColumn id="36" xr3:uid="{1AFE4C48-FD68-4F5A-BDEB-BEBE6C8F7DEB}" name="ကြွေးရငွေ3" dataDxfId="3" dataCellStyle="Comma"/>
    <tableColumn id="41" xr3:uid="{638C0041-560F-457D-BA12-F45F328A1AC6}" name="ငွေရသည့်နေ့ ၄" dataDxfId="2"/>
    <tableColumn id="40" xr3:uid="{6EC99292-C3A9-4E1B-AFB0-8EE92BBB8065}" name="ကြွေးရငွေ4" dataDxfId="1" dataCellStyle="Comma"/>
    <tableColumn id="35" xr3:uid="{13EFE1F3-0636-4DDE-82BA-56262E56BDBD}" name="အကြွေးကျန်2" dataDxfId="0" dataCellStyle="Comma">
      <calculatedColumnFormula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2D050"/>
  </sheetPr>
  <dimension ref="A1:Y7427"/>
  <sheetViews>
    <sheetView zoomScaleNormal="100" workbookViewId="0">
      <selection activeCell="H412" sqref="H412"/>
    </sheetView>
  </sheetViews>
  <sheetFormatPr defaultColWidth="9.140625" defaultRowHeight="20.25" x14ac:dyDescent="0.5"/>
  <cols>
    <col min="1" max="1" width="23.28515625" style="5" bestFit="1" customWidth="1"/>
    <col min="2" max="2" width="38.5703125" style="5" customWidth="1"/>
    <col min="3" max="3" width="5.5703125" style="5" bestFit="1" customWidth="1"/>
    <col min="4" max="4" width="5.5703125" style="5" customWidth="1"/>
    <col min="5" max="5" width="8.85546875" style="5" bestFit="1" customWidth="1"/>
    <col min="6" max="6" width="13.140625" style="6" bestFit="1" customWidth="1"/>
    <col min="7" max="7" width="2" style="6" customWidth="1"/>
    <col min="8" max="8" width="21.42578125" style="19" customWidth="1"/>
    <col min="9" max="9" width="29" style="19" customWidth="1"/>
    <col min="10" max="10" width="16.28515625" style="19" customWidth="1"/>
    <col min="11" max="11" width="16.7109375" style="19" customWidth="1"/>
    <col min="12" max="12" width="23.140625" style="19" customWidth="1"/>
    <col min="13" max="13" width="1.7109375" style="5" customWidth="1"/>
    <col min="14" max="14" width="28.5703125" style="5" customWidth="1"/>
    <col min="15" max="15" width="1.7109375" style="5" customWidth="1"/>
    <col min="16" max="16" width="8" style="5" bestFit="1" customWidth="1"/>
    <col min="17" max="17" width="2" style="5" customWidth="1"/>
    <col min="18" max="18" width="11.140625" style="5" bestFit="1" customWidth="1"/>
    <col min="19" max="19" width="9.140625" style="5"/>
    <col min="20" max="20" width="9.5703125" style="5" customWidth="1"/>
    <col min="21" max="21" width="30.28515625" style="5" bestFit="1" customWidth="1"/>
    <col min="22" max="22" width="5.28515625" style="5" bestFit="1" customWidth="1"/>
    <col min="23" max="23" width="5.85546875" style="5" customWidth="1"/>
    <col min="24" max="24" width="10" style="5" customWidth="1"/>
    <col min="25" max="25" width="11.5703125" style="5" customWidth="1"/>
    <col min="26" max="16384" width="9.140625" style="5"/>
  </cols>
  <sheetData>
    <row r="1" spans="1:25" x14ac:dyDescent="0.5">
      <c r="A1" s="4" t="s">
        <v>3</v>
      </c>
      <c r="B1" s="4" t="s">
        <v>4</v>
      </c>
      <c r="C1" s="5" t="s">
        <v>5</v>
      </c>
      <c r="D1" s="5" t="s">
        <v>51</v>
      </c>
      <c r="E1" s="5" t="s">
        <v>59</v>
      </c>
      <c r="F1" s="6" t="s">
        <v>6</v>
      </c>
      <c r="H1" s="7" t="s">
        <v>1</v>
      </c>
      <c r="I1" s="7" t="s">
        <v>7</v>
      </c>
      <c r="J1" s="7" t="s">
        <v>8</v>
      </c>
      <c r="K1" s="7" t="s">
        <v>2</v>
      </c>
      <c r="L1" s="7" t="s">
        <v>50</v>
      </c>
      <c r="N1" s="8" t="s">
        <v>4</v>
      </c>
      <c r="P1" s="9" t="s">
        <v>78</v>
      </c>
      <c r="R1" s="5" t="s">
        <v>80</v>
      </c>
      <c r="T1" s="5" t="s">
        <v>3</v>
      </c>
      <c r="U1" s="5" t="s">
        <v>4</v>
      </c>
      <c r="V1" s="5" t="s">
        <v>5</v>
      </c>
      <c r="W1" s="5" t="s">
        <v>51</v>
      </c>
      <c r="X1" s="5" t="s">
        <v>59</v>
      </c>
      <c r="Y1" s="5" t="s">
        <v>6</v>
      </c>
    </row>
    <row r="2" spans="1:25" hidden="1" x14ac:dyDescent="0.5">
      <c r="A2" s="10" t="s">
        <v>202</v>
      </c>
      <c r="B2" s="10" t="s">
        <v>70</v>
      </c>
      <c r="C2" s="10">
        <v>0.7</v>
      </c>
      <c r="D2" s="10">
        <v>12</v>
      </c>
      <c r="E2" s="10" t="s">
        <v>56</v>
      </c>
      <c r="F2" s="11">
        <v>2020</v>
      </c>
      <c r="H2" s="12" t="s">
        <v>237</v>
      </c>
      <c r="I2" s="12" t="s">
        <v>129</v>
      </c>
      <c r="J2" s="12" t="s">
        <v>128</v>
      </c>
      <c r="K2" s="12" t="s">
        <v>325</v>
      </c>
      <c r="L2" s="12" t="s">
        <v>297</v>
      </c>
      <c r="N2" s="9" t="s">
        <v>9</v>
      </c>
      <c r="P2" s="5" t="s">
        <v>275</v>
      </c>
      <c r="R2" s="5" t="s">
        <v>287</v>
      </c>
      <c r="T2" s="5" t="s">
        <v>18</v>
      </c>
      <c r="U2" s="5" t="s">
        <v>19</v>
      </c>
      <c r="V2" s="5">
        <v>0.7</v>
      </c>
      <c r="W2" s="5">
        <v>12</v>
      </c>
      <c r="X2" s="5" t="s">
        <v>57</v>
      </c>
      <c r="Y2" s="5">
        <v>4000</v>
      </c>
    </row>
    <row r="3" spans="1:25" hidden="1" x14ac:dyDescent="0.5">
      <c r="A3" s="10" t="s">
        <v>2120</v>
      </c>
      <c r="B3" s="10" t="s">
        <v>71</v>
      </c>
      <c r="C3" s="10">
        <v>0.64</v>
      </c>
      <c r="D3" s="10">
        <v>14</v>
      </c>
      <c r="E3" s="10" t="s">
        <v>56</v>
      </c>
      <c r="F3" s="11">
        <v>1380</v>
      </c>
      <c r="H3" s="12" t="s">
        <v>233</v>
      </c>
      <c r="I3" s="12" t="s">
        <v>123</v>
      </c>
      <c r="J3" s="12" t="s">
        <v>124</v>
      </c>
      <c r="K3" s="12" t="s">
        <v>329</v>
      </c>
      <c r="L3" s="12" t="s">
        <v>297</v>
      </c>
      <c r="N3" s="9" t="s">
        <v>10</v>
      </c>
      <c r="P3" s="5" t="s">
        <v>276</v>
      </c>
      <c r="R3" s="5" t="s">
        <v>288</v>
      </c>
      <c r="T3" s="5" t="s">
        <v>20</v>
      </c>
      <c r="U3" s="5" t="s">
        <v>21</v>
      </c>
      <c r="V3" s="5">
        <v>0.35</v>
      </c>
      <c r="W3" s="5">
        <v>24</v>
      </c>
      <c r="X3" s="5" t="s">
        <v>57</v>
      </c>
      <c r="Y3" s="5">
        <v>2000</v>
      </c>
    </row>
    <row r="4" spans="1:25" hidden="1" x14ac:dyDescent="0.5">
      <c r="A4" s="10" t="s">
        <v>203</v>
      </c>
      <c r="B4" s="10" t="s">
        <v>81</v>
      </c>
      <c r="C4" s="10">
        <v>1</v>
      </c>
      <c r="D4" s="10">
        <v>12</v>
      </c>
      <c r="E4" s="10" t="s">
        <v>56</v>
      </c>
      <c r="F4" s="11">
        <v>1680</v>
      </c>
      <c r="H4" s="12" t="s">
        <v>186</v>
      </c>
      <c r="I4" s="12" t="s">
        <v>167</v>
      </c>
      <c r="J4" s="12" t="s">
        <v>106</v>
      </c>
      <c r="K4" s="12" t="s">
        <v>329</v>
      </c>
      <c r="L4" s="12" t="s">
        <v>297</v>
      </c>
      <c r="N4" s="9" t="s">
        <v>11</v>
      </c>
      <c r="P4" s="5" t="s">
        <v>277</v>
      </c>
      <c r="R4" s="5" t="s">
        <v>289</v>
      </c>
      <c r="T4" s="5" t="s">
        <v>22</v>
      </c>
      <c r="U4" s="5" t="s">
        <v>23</v>
      </c>
      <c r="V4" s="5">
        <v>0.17499999999999999</v>
      </c>
      <c r="W4" s="5">
        <v>48</v>
      </c>
      <c r="X4" s="5" t="s">
        <v>57</v>
      </c>
      <c r="Y4" s="5">
        <v>1100</v>
      </c>
    </row>
    <row r="5" spans="1:25" hidden="1" x14ac:dyDescent="0.5">
      <c r="A5" s="10" t="s">
        <v>204</v>
      </c>
      <c r="B5" s="10" t="s">
        <v>82</v>
      </c>
      <c r="C5" s="10">
        <v>0.6</v>
      </c>
      <c r="D5" s="10">
        <v>12</v>
      </c>
      <c r="E5" s="10" t="s">
        <v>56</v>
      </c>
      <c r="F5" s="11">
        <v>1130</v>
      </c>
      <c r="H5" s="12" t="s">
        <v>1112</v>
      </c>
      <c r="I5" s="12" t="s">
        <v>1111</v>
      </c>
      <c r="J5" s="12" t="s">
        <v>106</v>
      </c>
      <c r="K5" s="12" t="s">
        <v>329</v>
      </c>
      <c r="L5" s="12" t="s">
        <v>297</v>
      </c>
      <c r="N5" s="9" t="s">
        <v>17</v>
      </c>
      <c r="P5" s="5" t="s">
        <v>278</v>
      </c>
      <c r="R5" s="5" t="s">
        <v>290</v>
      </c>
      <c r="T5" s="5" t="s">
        <v>24</v>
      </c>
      <c r="U5" s="5" t="s">
        <v>25</v>
      </c>
      <c r="V5" s="5">
        <v>0.7</v>
      </c>
      <c r="W5" s="5">
        <v>12</v>
      </c>
      <c r="X5" s="5" t="s">
        <v>57</v>
      </c>
      <c r="Y5" s="5">
        <v>5200</v>
      </c>
    </row>
    <row r="6" spans="1:25" hidden="1" x14ac:dyDescent="0.5">
      <c r="A6" s="10" t="s">
        <v>205</v>
      </c>
      <c r="B6" s="10" t="s">
        <v>83</v>
      </c>
      <c r="C6" s="10">
        <v>1</v>
      </c>
      <c r="D6" s="5">
        <v>12</v>
      </c>
      <c r="E6" s="10" t="s">
        <v>56</v>
      </c>
      <c r="F6" s="11">
        <v>1530</v>
      </c>
      <c r="H6" s="12" t="s">
        <v>1058</v>
      </c>
      <c r="I6" s="12" t="s">
        <v>1059</v>
      </c>
      <c r="J6" s="12" t="s">
        <v>106</v>
      </c>
      <c r="K6" s="12" t="s">
        <v>329</v>
      </c>
      <c r="L6" s="12" t="s">
        <v>297</v>
      </c>
      <c r="N6" s="9" t="s">
        <v>15</v>
      </c>
      <c r="P6" s="5" t="s">
        <v>279</v>
      </c>
      <c r="R6" s="5" t="s">
        <v>291</v>
      </c>
      <c r="T6" s="5" t="s">
        <v>26</v>
      </c>
      <c r="U6" s="5" t="s">
        <v>27</v>
      </c>
      <c r="V6" s="5">
        <v>0.35</v>
      </c>
      <c r="W6" s="5">
        <v>24</v>
      </c>
      <c r="X6" s="5" t="s">
        <v>57</v>
      </c>
      <c r="Y6" s="5">
        <v>2600</v>
      </c>
    </row>
    <row r="7" spans="1:25" hidden="1" x14ac:dyDescent="0.5">
      <c r="A7" s="10"/>
      <c r="B7" s="10"/>
      <c r="C7" s="10"/>
      <c r="F7" s="11"/>
      <c r="H7" s="12" t="s">
        <v>190</v>
      </c>
      <c r="I7" s="12" t="s">
        <v>171</v>
      </c>
      <c r="J7" s="12" t="s">
        <v>108</v>
      </c>
      <c r="K7" s="12" t="s">
        <v>329</v>
      </c>
      <c r="L7" s="12" t="s">
        <v>297</v>
      </c>
      <c r="N7" s="9" t="s">
        <v>16</v>
      </c>
      <c r="P7" s="5" t="s">
        <v>1168</v>
      </c>
      <c r="R7" s="5" t="s">
        <v>292</v>
      </c>
      <c r="T7" s="5" t="s">
        <v>28</v>
      </c>
      <c r="U7" s="5" t="s">
        <v>29</v>
      </c>
      <c r="V7" s="5">
        <v>0.17499999999999999</v>
      </c>
      <c r="W7" s="5">
        <v>48</v>
      </c>
      <c r="X7" s="5" t="s">
        <v>57</v>
      </c>
      <c r="Y7" s="5">
        <v>1450</v>
      </c>
    </row>
    <row r="8" spans="1:25" hidden="1" x14ac:dyDescent="0.5">
      <c r="A8" s="10" t="s">
        <v>206</v>
      </c>
      <c r="B8" s="10" t="s">
        <v>103</v>
      </c>
      <c r="C8" s="10">
        <v>0.6</v>
      </c>
      <c r="D8" s="5">
        <v>12</v>
      </c>
      <c r="E8" s="10" t="s">
        <v>56</v>
      </c>
      <c r="F8" s="11">
        <v>1090</v>
      </c>
      <c r="H8" s="12" t="s">
        <v>1149</v>
      </c>
      <c r="I8" s="12" t="s">
        <v>1150</v>
      </c>
      <c r="J8" s="12" t="s">
        <v>119</v>
      </c>
      <c r="K8" s="12" t="s">
        <v>324</v>
      </c>
      <c r="L8" s="12" t="s">
        <v>297</v>
      </c>
      <c r="N8" s="9" t="s">
        <v>12</v>
      </c>
      <c r="P8" s="5" t="s">
        <v>281</v>
      </c>
      <c r="R8" s="5" t="s">
        <v>293</v>
      </c>
      <c r="T8" s="5" t="s">
        <v>31</v>
      </c>
      <c r="U8" s="5" t="s">
        <v>30</v>
      </c>
      <c r="V8" s="5">
        <v>0.7</v>
      </c>
      <c r="W8" s="5">
        <v>12</v>
      </c>
      <c r="X8" s="5" t="s">
        <v>58</v>
      </c>
      <c r="Y8" s="5">
        <v>3600</v>
      </c>
    </row>
    <row r="9" spans="1:25" hidden="1" x14ac:dyDescent="0.5">
      <c r="A9" s="10"/>
      <c r="B9" s="10"/>
      <c r="C9" s="10"/>
      <c r="F9" s="11"/>
      <c r="H9" s="12" t="s">
        <v>1449</v>
      </c>
      <c r="I9" s="12" t="s">
        <v>1450</v>
      </c>
      <c r="J9" s="12" t="s">
        <v>119</v>
      </c>
      <c r="K9" s="12" t="s">
        <v>324</v>
      </c>
      <c r="L9" s="12" t="s">
        <v>297</v>
      </c>
      <c r="N9" s="9" t="s">
        <v>13</v>
      </c>
      <c r="P9" s="5" t="s">
        <v>282</v>
      </c>
      <c r="R9" s="5" t="s">
        <v>294</v>
      </c>
      <c r="T9" s="5" t="s">
        <v>33</v>
      </c>
      <c r="U9" s="5" t="s">
        <v>32</v>
      </c>
      <c r="V9" s="5">
        <v>0.35</v>
      </c>
      <c r="W9" s="5">
        <v>24</v>
      </c>
      <c r="X9" s="5" t="s">
        <v>58</v>
      </c>
      <c r="Y9" s="5">
        <v>2100</v>
      </c>
    </row>
    <row r="10" spans="1:25" hidden="1" x14ac:dyDescent="0.5">
      <c r="A10" s="10" t="s">
        <v>207</v>
      </c>
      <c r="B10" s="10" t="s">
        <v>84</v>
      </c>
      <c r="C10" s="10">
        <v>0.64</v>
      </c>
      <c r="D10" s="5">
        <v>24</v>
      </c>
      <c r="E10" s="10" t="s">
        <v>56</v>
      </c>
      <c r="F10" s="11">
        <v>800</v>
      </c>
      <c r="H10" s="12" t="s">
        <v>1402</v>
      </c>
      <c r="I10" s="12" t="s">
        <v>1403</v>
      </c>
      <c r="J10" s="12" t="s">
        <v>119</v>
      </c>
      <c r="K10" s="12" t="s">
        <v>324</v>
      </c>
      <c r="L10" s="12" t="s">
        <v>297</v>
      </c>
      <c r="N10" s="9" t="s">
        <v>14</v>
      </c>
      <c r="P10" s="5" t="s">
        <v>283</v>
      </c>
      <c r="R10" s="5" t="s">
        <v>295</v>
      </c>
    </row>
    <row r="11" spans="1:25" hidden="1" x14ac:dyDescent="0.5">
      <c r="A11" s="10"/>
      <c r="B11" s="10"/>
      <c r="C11" s="10"/>
      <c r="E11" s="10"/>
      <c r="F11" s="11"/>
      <c r="H11" s="12" t="s">
        <v>245</v>
      </c>
      <c r="I11" s="12" t="s">
        <v>140</v>
      </c>
      <c r="J11" s="12" t="s">
        <v>139</v>
      </c>
      <c r="K11" s="12" t="s">
        <v>940</v>
      </c>
      <c r="L11" s="12" t="s">
        <v>297</v>
      </c>
      <c r="N11" s="9" t="s">
        <v>1014</v>
      </c>
      <c r="P11" s="5" t="s">
        <v>284</v>
      </c>
      <c r="R11" s="5" t="s">
        <v>296</v>
      </c>
    </row>
    <row r="12" spans="1:25" hidden="1" x14ac:dyDescent="0.5">
      <c r="A12" s="10"/>
      <c r="B12" s="10"/>
      <c r="C12" s="10"/>
      <c r="E12" s="10"/>
      <c r="F12" s="11"/>
      <c r="H12" s="12" t="s">
        <v>197</v>
      </c>
      <c r="I12" s="12" t="s">
        <v>178</v>
      </c>
      <c r="J12" s="12" t="s">
        <v>112</v>
      </c>
      <c r="K12" s="12" t="s">
        <v>640</v>
      </c>
      <c r="L12" s="12" t="s">
        <v>297</v>
      </c>
      <c r="N12" s="9" t="s">
        <v>1749</v>
      </c>
      <c r="P12" s="5" t="s">
        <v>285</v>
      </c>
      <c r="R12" s="5" t="s">
        <v>1671</v>
      </c>
    </row>
    <row r="13" spans="1:25" hidden="1" x14ac:dyDescent="0.5">
      <c r="A13" s="10" t="s">
        <v>1395</v>
      </c>
      <c r="B13" s="10" t="s">
        <v>1396</v>
      </c>
      <c r="C13" s="10">
        <v>0.64</v>
      </c>
      <c r="D13" s="5">
        <v>14</v>
      </c>
      <c r="E13" s="5" t="s">
        <v>56</v>
      </c>
      <c r="F13" s="11">
        <v>830</v>
      </c>
      <c r="H13" s="12" t="s">
        <v>757</v>
      </c>
      <c r="I13" s="12" t="s">
        <v>758</v>
      </c>
      <c r="J13" s="12" t="s">
        <v>112</v>
      </c>
      <c r="K13" s="12" t="s">
        <v>640</v>
      </c>
      <c r="L13" s="12" t="s">
        <v>297</v>
      </c>
      <c r="N13" s="9" t="s">
        <v>1750</v>
      </c>
      <c r="P13" s="5" t="s">
        <v>286</v>
      </c>
    </row>
    <row r="14" spans="1:25" hidden="1" x14ac:dyDescent="0.5">
      <c r="A14" s="10"/>
      <c r="B14" s="10"/>
      <c r="C14" s="10"/>
      <c r="F14" s="11"/>
      <c r="H14" s="12" t="s">
        <v>196</v>
      </c>
      <c r="I14" s="12" t="s">
        <v>177</v>
      </c>
      <c r="J14" s="12" t="s">
        <v>112</v>
      </c>
      <c r="K14" s="12" t="s">
        <v>640</v>
      </c>
      <c r="L14" s="12" t="s">
        <v>297</v>
      </c>
      <c r="N14" s="9" t="s">
        <v>1751</v>
      </c>
      <c r="P14" s="5" t="s">
        <v>280</v>
      </c>
    </row>
    <row r="15" spans="1:25" hidden="1" x14ac:dyDescent="0.5">
      <c r="A15" s="10" t="s">
        <v>208</v>
      </c>
      <c r="B15" s="10" t="s">
        <v>85</v>
      </c>
      <c r="C15" s="10">
        <v>0.7</v>
      </c>
      <c r="D15" s="5">
        <v>12</v>
      </c>
      <c r="E15" s="10" t="s">
        <v>56</v>
      </c>
      <c r="F15" s="11">
        <v>1800</v>
      </c>
      <c r="H15" s="12" t="s">
        <v>263</v>
      </c>
      <c r="I15" s="12" t="s">
        <v>261</v>
      </c>
      <c r="J15" s="12" t="s">
        <v>112</v>
      </c>
      <c r="K15" s="12" t="s">
        <v>640</v>
      </c>
      <c r="L15" s="12" t="s">
        <v>297</v>
      </c>
      <c r="N15" s="9"/>
      <c r="P15" s="5" t="s">
        <v>1497</v>
      </c>
    </row>
    <row r="16" spans="1:25" hidden="1" x14ac:dyDescent="0.5">
      <c r="A16" s="10" t="s">
        <v>1446</v>
      </c>
      <c r="B16" s="10" t="s">
        <v>85</v>
      </c>
      <c r="C16" s="10">
        <v>1</v>
      </c>
      <c r="D16" s="5">
        <v>12</v>
      </c>
      <c r="E16" s="10" t="s">
        <v>56</v>
      </c>
      <c r="F16" s="11">
        <v>1680</v>
      </c>
      <c r="H16" s="12" t="s">
        <v>1260</v>
      </c>
      <c r="I16" s="12" t="s">
        <v>1258</v>
      </c>
      <c r="J16" s="12" t="s">
        <v>1259</v>
      </c>
      <c r="K16" s="12" t="s">
        <v>640</v>
      </c>
      <c r="L16" s="12" t="s">
        <v>297</v>
      </c>
    </row>
    <row r="17" spans="1:12" hidden="1" x14ac:dyDescent="0.5">
      <c r="A17" s="10" t="s">
        <v>209</v>
      </c>
      <c r="B17" s="10" t="s">
        <v>85</v>
      </c>
      <c r="C17" s="10">
        <v>0.64</v>
      </c>
      <c r="D17" s="5">
        <v>14</v>
      </c>
      <c r="E17" s="10" t="s">
        <v>56</v>
      </c>
      <c r="F17" s="11">
        <v>1330</v>
      </c>
      <c r="H17" s="12" t="s">
        <v>195</v>
      </c>
      <c r="I17" s="12" t="s">
        <v>176</v>
      </c>
      <c r="J17" s="12" t="s">
        <v>112</v>
      </c>
      <c r="K17" s="12" t="s">
        <v>640</v>
      </c>
      <c r="L17" s="12" t="s">
        <v>297</v>
      </c>
    </row>
    <row r="18" spans="1:12" hidden="1" x14ac:dyDescent="0.5">
      <c r="A18" s="10"/>
      <c r="B18" s="10"/>
      <c r="C18" s="10"/>
      <c r="E18" s="10"/>
      <c r="F18" s="11"/>
      <c r="H18" s="12" t="s">
        <v>1388</v>
      </c>
      <c r="I18" s="12" t="s">
        <v>1387</v>
      </c>
      <c r="J18" s="12" t="s">
        <v>1259</v>
      </c>
      <c r="K18" s="12" t="s">
        <v>640</v>
      </c>
      <c r="L18" s="12" t="s">
        <v>297</v>
      </c>
    </row>
    <row r="19" spans="1:12" hidden="1" x14ac:dyDescent="0.5">
      <c r="A19" s="10" t="s">
        <v>210</v>
      </c>
      <c r="B19" s="10" t="s">
        <v>86</v>
      </c>
      <c r="C19" s="10">
        <v>0.64</v>
      </c>
      <c r="D19" s="5">
        <v>14</v>
      </c>
      <c r="E19" s="10" t="s">
        <v>56</v>
      </c>
      <c r="F19" s="11">
        <v>1600</v>
      </c>
      <c r="H19" s="12" t="s">
        <v>1393</v>
      </c>
      <c r="I19" s="12" t="s">
        <v>1394</v>
      </c>
      <c r="J19" s="12" t="s">
        <v>1259</v>
      </c>
      <c r="K19" s="12" t="s">
        <v>640</v>
      </c>
      <c r="L19" s="12" t="s">
        <v>297</v>
      </c>
    </row>
    <row r="20" spans="1:12" hidden="1" x14ac:dyDescent="0.5">
      <c r="A20" s="10"/>
      <c r="B20" s="10"/>
      <c r="C20" s="10"/>
      <c r="E20" s="10"/>
      <c r="F20" s="11"/>
      <c r="H20" s="12" t="s">
        <v>198</v>
      </c>
      <c r="I20" s="12" t="s">
        <v>179</v>
      </c>
      <c r="J20" s="12" t="s">
        <v>112</v>
      </c>
      <c r="K20" s="12" t="s">
        <v>640</v>
      </c>
      <c r="L20" s="12" t="s">
        <v>297</v>
      </c>
    </row>
    <row r="21" spans="1:12" hidden="1" x14ac:dyDescent="0.5">
      <c r="A21" s="10" t="s">
        <v>211</v>
      </c>
      <c r="B21" s="10" t="s">
        <v>86</v>
      </c>
      <c r="C21" s="10">
        <v>0.68</v>
      </c>
      <c r="D21" s="5">
        <v>12</v>
      </c>
      <c r="E21" s="10" t="s">
        <v>56</v>
      </c>
      <c r="F21" s="11">
        <v>1550</v>
      </c>
      <c r="H21" s="12" t="s">
        <v>264</v>
      </c>
      <c r="I21" s="12" t="s">
        <v>262</v>
      </c>
      <c r="J21" s="12" t="s">
        <v>112</v>
      </c>
      <c r="K21" s="12" t="s">
        <v>640</v>
      </c>
      <c r="L21" s="12" t="s">
        <v>297</v>
      </c>
    </row>
    <row r="22" spans="1:12" hidden="1" x14ac:dyDescent="0.5">
      <c r="A22" s="10"/>
      <c r="B22" s="10"/>
      <c r="C22" s="10"/>
      <c r="E22" s="10"/>
      <c r="F22" s="11"/>
      <c r="H22" s="12" t="s">
        <v>239</v>
      </c>
      <c r="I22" s="12" t="s">
        <v>131</v>
      </c>
      <c r="J22" s="12" t="s">
        <v>112</v>
      </c>
      <c r="K22" s="12" t="s">
        <v>640</v>
      </c>
      <c r="L22" s="12" t="s">
        <v>297</v>
      </c>
    </row>
    <row r="23" spans="1:12" hidden="1" x14ac:dyDescent="0.5">
      <c r="A23" s="10" t="s">
        <v>212</v>
      </c>
      <c r="B23" s="10" t="s">
        <v>87</v>
      </c>
      <c r="C23" s="10">
        <v>0.64</v>
      </c>
      <c r="D23" s="5">
        <v>14</v>
      </c>
      <c r="E23" s="10" t="s">
        <v>56</v>
      </c>
      <c r="F23" s="11">
        <v>1350</v>
      </c>
      <c r="H23" s="12" t="s">
        <v>194</v>
      </c>
      <c r="I23" s="12" t="s">
        <v>175</v>
      </c>
      <c r="J23" s="12" t="s">
        <v>111</v>
      </c>
      <c r="K23" s="12" t="s">
        <v>640</v>
      </c>
      <c r="L23" s="12" t="s">
        <v>297</v>
      </c>
    </row>
    <row r="24" spans="1:12" hidden="1" x14ac:dyDescent="0.5">
      <c r="A24" s="10"/>
      <c r="B24" s="10"/>
      <c r="C24" s="10"/>
      <c r="E24" s="10"/>
      <c r="F24" s="11"/>
      <c r="H24" s="12" t="s">
        <v>259</v>
      </c>
      <c r="I24" s="12" t="s">
        <v>159</v>
      </c>
      <c r="J24" s="12" t="s">
        <v>156</v>
      </c>
      <c r="K24" s="12" t="s">
        <v>328</v>
      </c>
      <c r="L24" s="12" t="s">
        <v>297</v>
      </c>
    </row>
    <row r="25" spans="1:12" hidden="1" x14ac:dyDescent="0.5">
      <c r="A25" s="10" t="s">
        <v>213</v>
      </c>
      <c r="B25" s="10" t="s">
        <v>88</v>
      </c>
      <c r="C25" s="10">
        <v>0.64</v>
      </c>
      <c r="D25" s="5">
        <v>14</v>
      </c>
      <c r="E25" s="10" t="s">
        <v>56</v>
      </c>
      <c r="F25" s="11">
        <v>1280</v>
      </c>
      <c r="H25" s="12" t="s">
        <v>257</v>
      </c>
      <c r="I25" s="12" t="s">
        <v>157</v>
      </c>
      <c r="J25" s="12" t="s">
        <v>156</v>
      </c>
      <c r="K25" s="12" t="s">
        <v>328</v>
      </c>
      <c r="L25" s="12" t="s">
        <v>297</v>
      </c>
    </row>
    <row r="26" spans="1:12" hidden="1" x14ac:dyDescent="0.5">
      <c r="A26" s="10"/>
      <c r="B26" s="10"/>
      <c r="C26" s="10"/>
      <c r="E26" s="10"/>
      <c r="F26" s="11"/>
      <c r="H26" s="12" t="s">
        <v>193</v>
      </c>
      <c r="I26" s="12" t="s">
        <v>174</v>
      </c>
      <c r="J26" s="12" t="s">
        <v>110</v>
      </c>
      <c r="K26" s="12" t="s">
        <v>322</v>
      </c>
      <c r="L26" s="12" t="s">
        <v>297</v>
      </c>
    </row>
    <row r="27" spans="1:12" hidden="1" x14ac:dyDescent="0.5">
      <c r="A27" s="10" t="s">
        <v>214</v>
      </c>
      <c r="B27" s="10" t="s">
        <v>89</v>
      </c>
      <c r="C27" s="10">
        <v>0.64</v>
      </c>
      <c r="D27" s="5">
        <v>14</v>
      </c>
      <c r="E27" s="5" t="s">
        <v>56</v>
      </c>
      <c r="F27" s="11">
        <v>1330</v>
      </c>
      <c r="H27" s="12" t="s">
        <v>192</v>
      </c>
      <c r="I27" s="12" t="s">
        <v>173</v>
      </c>
      <c r="J27" s="12" t="s">
        <v>109</v>
      </c>
      <c r="K27" s="12" t="s">
        <v>322</v>
      </c>
      <c r="L27" s="12" t="s">
        <v>297</v>
      </c>
    </row>
    <row r="28" spans="1:12" hidden="1" x14ac:dyDescent="0.5">
      <c r="A28" s="10"/>
      <c r="B28" s="10"/>
      <c r="C28" s="10"/>
      <c r="F28" s="11"/>
      <c r="H28" s="12" t="s">
        <v>191</v>
      </c>
      <c r="I28" s="12" t="s">
        <v>172</v>
      </c>
      <c r="J28" s="12" t="s">
        <v>109</v>
      </c>
      <c r="K28" s="12" t="s">
        <v>322</v>
      </c>
      <c r="L28" s="12" t="s">
        <v>297</v>
      </c>
    </row>
    <row r="29" spans="1:12" hidden="1" x14ac:dyDescent="0.5">
      <c r="A29" s="10" t="s">
        <v>240</v>
      </c>
      <c r="B29" s="10" t="s">
        <v>90</v>
      </c>
      <c r="C29" s="10">
        <v>0.64</v>
      </c>
      <c r="D29" s="5">
        <v>14</v>
      </c>
      <c r="E29" s="5" t="s">
        <v>56</v>
      </c>
      <c r="F29" s="11">
        <v>1330</v>
      </c>
      <c r="H29" s="12" t="s">
        <v>953</v>
      </c>
      <c r="I29" s="12" t="s">
        <v>954</v>
      </c>
      <c r="J29" s="12" t="s">
        <v>105</v>
      </c>
      <c r="K29" s="12" t="s">
        <v>322</v>
      </c>
      <c r="L29" s="12" t="s">
        <v>297</v>
      </c>
    </row>
    <row r="30" spans="1:12" hidden="1" x14ac:dyDescent="0.5">
      <c r="A30" s="10"/>
      <c r="B30" s="10"/>
      <c r="C30" s="10"/>
      <c r="F30" s="11"/>
      <c r="H30" s="12" t="s">
        <v>180</v>
      </c>
      <c r="I30" s="12" t="s">
        <v>102</v>
      </c>
      <c r="J30" s="12" t="s">
        <v>105</v>
      </c>
      <c r="K30" s="12" t="s">
        <v>322</v>
      </c>
      <c r="L30" s="12" t="s">
        <v>297</v>
      </c>
    </row>
    <row r="31" spans="1:12" hidden="1" x14ac:dyDescent="0.5">
      <c r="A31" s="10" t="s">
        <v>215</v>
      </c>
      <c r="B31" s="10" t="s">
        <v>91</v>
      </c>
      <c r="C31" s="10">
        <v>0.64</v>
      </c>
      <c r="D31" s="5">
        <v>24</v>
      </c>
      <c r="E31" s="5" t="s">
        <v>56</v>
      </c>
      <c r="F31" s="11">
        <v>1330</v>
      </c>
      <c r="H31" s="12" t="s">
        <v>185</v>
      </c>
      <c r="I31" s="12" t="s">
        <v>166</v>
      </c>
      <c r="J31" s="12" t="s">
        <v>105</v>
      </c>
      <c r="K31" s="12" t="s">
        <v>322</v>
      </c>
      <c r="L31" s="12" t="s">
        <v>297</v>
      </c>
    </row>
    <row r="32" spans="1:12" hidden="1" x14ac:dyDescent="0.5">
      <c r="A32" s="10"/>
      <c r="B32" s="10"/>
      <c r="C32" s="10"/>
      <c r="F32" s="11"/>
      <c r="H32" s="12" t="s">
        <v>184</v>
      </c>
      <c r="I32" s="12" t="s">
        <v>165</v>
      </c>
      <c r="J32" s="12" t="s">
        <v>105</v>
      </c>
      <c r="K32" s="12" t="s">
        <v>322</v>
      </c>
      <c r="L32" s="12" t="s">
        <v>297</v>
      </c>
    </row>
    <row r="33" spans="1:12" hidden="1" x14ac:dyDescent="0.5">
      <c r="A33" s="10" t="s">
        <v>216</v>
      </c>
      <c r="B33" s="10" t="s">
        <v>92</v>
      </c>
      <c r="C33" s="10">
        <v>0.64</v>
      </c>
      <c r="D33" s="5">
        <v>14</v>
      </c>
      <c r="E33" s="5" t="s">
        <v>56</v>
      </c>
      <c r="F33" s="11">
        <v>1330</v>
      </c>
      <c r="H33" s="12" t="s">
        <v>183</v>
      </c>
      <c r="I33" s="12" t="s">
        <v>164</v>
      </c>
      <c r="J33" s="12" t="s">
        <v>105</v>
      </c>
      <c r="K33" s="12" t="s">
        <v>322</v>
      </c>
      <c r="L33" s="12" t="s">
        <v>297</v>
      </c>
    </row>
    <row r="34" spans="1:12" hidden="1" x14ac:dyDescent="0.5">
      <c r="A34" s="10"/>
      <c r="B34" s="10"/>
      <c r="C34" s="10"/>
      <c r="F34" s="11"/>
      <c r="H34" s="12" t="s">
        <v>181</v>
      </c>
      <c r="I34" s="12" t="s">
        <v>162</v>
      </c>
      <c r="J34" s="12" t="s">
        <v>105</v>
      </c>
      <c r="K34" s="12" t="s">
        <v>322</v>
      </c>
      <c r="L34" s="12" t="s">
        <v>297</v>
      </c>
    </row>
    <row r="35" spans="1:12" hidden="1" x14ac:dyDescent="0.5">
      <c r="A35" s="5" t="s">
        <v>217</v>
      </c>
      <c r="B35" s="5" t="s">
        <v>93</v>
      </c>
      <c r="C35" s="5">
        <v>0.64</v>
      </c>
      <c r="D35" s="5">
        <v>24</v>
      </c>
      <c r="E35" s="5" t="s">
        <v>56</v>
      </c>
      <c r="F35" s="6">
        <v>1330</v>
      </c>
      <c r="H35" s="12" t="s">
        <v>182</v>
      </c>
      <c r="I35" s="12" t="s">
        <v>163</v>
      </c>
      <c r="J35" s="12" t="s">
        <v>105</v>
      </c>
      <c r="K35" s="12" t="s">
        <v>322</v>
      </c>
      <c r="L35" s="12" t="s">
        <v>297</v>
      </c>
    </row>
    <row r="36" spans="1:12" hidden="1" x14ac:dyDescent="0.5">
      <c r="A36" s="5" t="s">
        <v>3262</v>
      </c>
      <c r="B36" s="5" t="s">
        <v>93</v>
      </c>
      <c r="C36" s="5">
        <v>1</v>
      </c>
      <c r="D36" s="5">
        <v>12</v>
      </c>
      <c r="E36" s="5" t="s">
        <v>56</v>
      </c>
      <c r="H36" s="12" t="s">
        <v>201</v>
      </c>
      <c r="I36" s="12" t="s">
        <v>199</v>
      </c>
      <c r="J36" s="12" t="s">
        <v>105</v>
      </c>
      <c r="K36" s="12" t="s">
        <v>322</v>
      </c>
      <c r="L36" s="12" t="s">
        <v>297</v>
      </c>
    </row>
    <row r="37" spans="1:12" hidden="1" x14ac:dyDescent="0.5">
      <c r="A37" s="5" t="s">
        <v>218</v>
      </c>
      <c r="B37" s="5" t="s">
        <v>94</v>
      </c>
      <c r="C37" s="5">
        <v>0.64</v>
      </c>
      <c r="D37" s="5">
        <v>24</v>
      </c>
      <c r="E37" s="5" t="s">
        <v>56</v>
      </c>
      <c r="F37" s="6">
        <v>1330</v>
      </c>
      <c r="H37" s="12" t="s">
        <v>235</v>
      </c>
      <c r="I37" s="12" t="s">
        <v>104</v>
      </c>
      <c r="J37" s="12" t="s">
        <v>107</v>
      </c>
      <c r="K37" s="12" t="s">
        <v>323</v>
      </c>
      <c r="L37" s="12" t="s">
        <v>297</v>
      </c>
    </row>
    <row r="38" spans="1:12" hidden="1" x14ac:dyDescent="0.5">
      <c r="H38" s="12" t="s">
        <v>236</v>
      </c>
      <c r="I38" s="12" t="s">
        <v>126</v>
      </c>
      <c r="J38" s="12" t="s">
        <v>107</v>
      </c>
      <c r="K38" s="12" t="s">
        <v>323</v>
      </c>
      <c r="L38" s="12" t="s">
        <v>297</v>
      </c>
    </row>
    <row r="39" spans="1:12" hidden="1" x14ac:dyDescent="0.5">
      <c r="A39" s="5" t="s">
        <v>219</v>
      </c>
      <c r="B39" s="5" t="s">
        <v>95</v>
      </c>
      <c r="C39" s="5">
        <v>0.64</v>
      </c>
      <c r="D39" s="5">
        <v>14</v>
      </c>
      <c r="E39" s="5" t="s">
        <v>56</v>
      </c>
      <c r="F39" s="6">
        <v>1330</v>
      </c>
      <c r="H39" s="12" t="s">
        <v>189</v>
      </c>
      <c r="I39" s="12" t="s">
        <v>170</v>
      </c>
      <c r="J39" s="12" t="s">
        <v>107</v>
      </c>
      <c r="K39" s="12" t="s">
        <v>323</v>
      </c>
      <c r="L39" s="12" t="s">
        <v>297</v>
      </c>
    </row>
    <row r="40" spans="1:12" hidden="1" x14ac:dyDescent="0.5">
      <c r="H40" s="12" t="s">
        <v>187</v>
      </c>
      <c r="I40" s="12" t="s">
        <v>168</v>
      </c>
      <c r="J40" s="12" t="s">
        <v>107</v>
      </c>
      <c r="K40" s="12" t="s">
        <v>323</v>
      </c>
      <c r="L40" s="12" t="s">
        <v>297</v>
      </c>
    </row>
    <row r="41" spans="1:12" hidden="1" x14ac:dyDescent="0.5">
      <c r="A41" s="5" t="s">
        <v>220</v>
      </c>
      <c r="B41" s="5" t="s">
        <v>96</v>
      </c>
      <c r="C41" s="5">
        <v>0.64</v>
      </c>
      <c r="D41" s="5">
        <v>14</v>
      </c>
      <c r="E41" s="5" t="s">
        <v>56</v>
      </c>
      <c r="F41" s="6">
        <v>1370</v>
      </c>
      <c r="H41" s="12" t="s">
        <v>962</v>
      </c>
      <c r="I41" s="12" t="s">
        <v>963</v>
      </c>
      <c r="J41" s="12" t="s">
        <v>107</v>
      </c>
      <c r="K41" s="12" t="s">
        <v>323</v>
      </c>
      <c r="L41" s="12" t="s">
        <v>297</v>
      </c>
    </row>
    <row r="42" spans="1:12" hidden="1" x14ac:dyDescent="0.5">
      <c r="A42" s="5" t="s">
        <v>3113</v>
      </c>
      <c r="B42" s="5" t="s">
        <v>3112</v>
      </c>
      <c r="C42" s="5">
        <v>1</v>
      </c>
      <c r="D42" s="5">
        <v>12</v>
      </c>
      <c r="E42" s="5" t="s">
        <v>56</v>
      </c>
      <c r="F42" s="6">
        <v>1700</v>
      </c>
      <c r="H42" s="12" t="s">
        <v>188</v>
      </c>
      <c r="I42" s="12" t="s">
        <v>169</v>
      </c>
      <c r="J42" s="12" t="s">
        <v>107</v>
      </c>
      <c r="K42" s="12" t="s">
        <v>323</v>
      </c>
      <c r="L42" s="12" t="s">
        <v>297</v>
      </c>
    </row>
    <row r="43" spans="1:12" hidden="1" x14ac:dyDescent="0.5">
      <c r="A43" s="10" t="s">
        <v>221</v>
      </c>
      <c r="B43" s="10" t="s">
        <v>97</v>
      </c>
      <c r="C43" s="5">
        <v>0.64</v>
      </c>
      <c r="D43" s="5">
        <v>14</v>
      </c>
      <c r="E43" s="10" t="s">
        <v>56</v>
      </c>
      <c r="F43" s="6">
        <v>1500</v>
      </c>
      <c r="H43" s="12" t="s">
        <v>1808</v>
      </c>
      <c r="I43" s="12" t="s">
        <v>1807</v>
      </c>
      <c r="J43" s="12" t="s">
        <v>105</v>
      </c>
      <c r="K43" s="12" t="s">
        <v>322</v>
      </c>
      <c r="L43" s="12" t="s">
        <v>297</v>
      </c>
    </row>
    <row r="44" spans="1:12" hidden="1" x14ac:dyDescent="0.5">
      <c r="A44" s="10" t="s">
        <v>2465</v>
      </c>
      <c r="B44" s="10" t="s">
        <v>97</v>
      </c>
      <c r="C44" s="5">
        <v>0.64</v>
      </c>
      <c r="D44" s="5">
        <v>14</v>
      </c>
      <c r="E44" s="10" t="s">
        <v>56</v>
      </c>
      <c r="F44" s="6">
        <v>1700</v>
      </c>
      <c r="H44" s="12" t="s">
        <v>244</v>
      </c>
      <c r="I44" s="12" t="s">
        <v>138</v>
      </c>
      <c r="J44" s="12" t="s">
        <v>132</v>
      </c>
      <c r="K44" s="12" t="s">
        <v>835</v>
      </c>
      <c r="L44" s="12" t="s">
        <v>297</v>
      </c>
    </row>
    <row r="45" spans="1:12" hidden="1" x14ac:dyDescent="0.5">
      <c r="A45" s="10" t="s">
        <v>1336</v>
      </c>
      <c r="B45" s="10" t="s">
        <v>1337</v>
      </c>
      <c r="C45" s="5">
        <v>1</v>
      </c>
      <c r="D45" s="5">
        <v>24</v>
      </c>
      <c r="E45" s="10" t="s">
        <v>56</v>
      </c>
      <c r="F45" s="6">
        <v>1900</v>
      </c>
      <c r="H45" s="12" t="s">
        <v>243</v>
      </c>
      <c r="I45" s="12" t="s">
        <v>137</v>
      </c>
      <c r="J45" s="12" t="s">
        <v>132</v>
      </c>
      <c r="K45" s="12" t="s">
        <v>835</v>
      </c>
      <c r="L45" s="12" t="s">
        <v>297</v>
      </c>
    </row>
    <row r="46" spans="1:12" hidden="1" x14ac:dyDescent="0.5">
      <c r="A46" s="10"/>
      <c r="B46" s="10"/>
      <c r="H46" s="12" t="s">
        <v>240</v>
      </c>
      <c r="I46" s="12" t="s">
        <v>133</v>
      </c>
      <c r="J46" s="12" t="s">
        <v>132</v>
      </c>
      <c r="K46" s="12" t="s">
        <v>835</v>
      </c>
      <c r="L46" s="12" t="s">
        <v>297</v>
      </c>
    </row>
    <row r="47" spans="1:12" hidden="1" x14ac:dyDescent="0.5">
      <c r="A47" s="10" t="s">
        <v>1419</v>
      </c>
      <c r="B47" s="10" t="s">
        <v>1337</v>
      </c>
      <c r="C47" s="5">
        <v>1</v>
      </c>
      <c r="D47" s="5">
        <v>12</v>
      </c>
      <c r="E47" s="10" t="s">
        <v>56</v>
      </c>
      <c r="F47" s="6">
        <v>1900</v>
      </c>
      <c r="H47" s="12" t="s">
        <v>330</v>
      </c>
      <c r="I47" s="12" t="s">
        <v>134</v>
      </c>
      <c r="J47" s="12" t="s">
        <v>132</v>
      </c>
      <c r="K47" s="12" t="s">
        <v>835</v>
      </c>
      <c r="L47" s="12" t="s">
        <v>297</v>
      </c>
    </row>
    <row r="48" spans="1:12" hidden="1" x14ac:dyDescent="0.5">
      <c r="A48" s="10" t="s">
        <v>2591</v>
      </c>
      <c r="B48" s="10" t="s">
        <v>1337</v>
      </c>
      <c r="C48" s="5">
        <v>1</v>
      </c>
      <c r="D48" s="5">
        <v>12</v>
      </c>
      <c r="E48" s="5" t="s">
        <v>56</v>
      </c>
      <c r="F48" s="6">
        <v>2100</v>
      </c>
      <c r="H48" s="12" t="s">
        <v>242</v>
      </c>
      <c r="I48" s="12" t="s">
        <v>136</v>
      </c>
      <c r="J48" s="12" t="s">
        <v>132</v>
      </c>
      <c r="K48" s="12" t="s">
        <v>835</v>
      </c>
      <c r="L48" s="12" t="s">
        <v>297</v>
      </c>
    </row>
    <row r="49" spans="1:12" hidden="1" x14ac:dyDescent="0.5">
      <c r="A49" s="5" t="s">
        <v>222</v>
      </c>
      <c r="B49" s="5" t="s">
        <v>98</v>
      </c>
      <c r="C49" s="5">
        <v>0.64</v>
      </c>
      <c r="D49" s="5">
        <v>14</v>
      </c>
      <c r="E49" s="5" t="s">
        <v>56</v>
      </c>
      <c r="F49" s="6">
        <v>1360</v>
      </c>
      <c r="H49" s="12" t="s">
        <v>254</v>
      </c>
      <c r="I49" s="12" t="s">
        <v>152</v>
      </c>
      <c r="J49" s="12" t="s">
        <v>150</v>
      </c>
      <c r="K49" s="12" t="s">
        <v>327</v>
      </c>
      <c r="L49" s="12" t="s">
        <v>1043</v>
      </c>
    </row>
    <row r="50" spans="1:12" hidden="1" x14ac:dyDescent="0.5">
      <c r="H50" s="12" t="s">
        <v>200</v>
      </c>
      <c r="I50" s="12" t="s">
        <v>127</v>
      </c>
      <c r="J50" s="12" t="s">
        <v>128</v>
      </c>
      <c r="K50" s="12" t="s">
        <v>325</v>
      </c>
      <c r="L50" s="12" t="s">
        <v>55</v>
      </c>
    </row>
    <row r="51" spans="1:12" hidden="1" x14ac:dyDescent="0.5">
      <c r="A51" s="5" t="s">
        <v>1219</v>
      </c>
      <c r="B51" s="5" t="s">
        <v>98</v>
      </c>
      <c r="C51" s="5">
        <v>0.64</v>
      </c>
      <c r="D51" s="5">
        <v>14</v>
      </c>
      <c r="E51" s="5" t="s">
        <v>56</v>
      </c>
      <c r="F51" s="6">
        <v>1380</v>
      </c>
      <c r="H51" s="12" t="s">
        <v>72</v>
      </c>
      <c r="I51" s="12" t="s">
        <v>118</v>
      </c>
      <c r="J51" s="12" t="s">
        <v>119</v>
      </c>
      <c r="K51" s="12" t="s">
        <v>324</v>
      </c>
      <c r="L51" s="12" t="s">
        <v>55</v>
      </c>
    </row>
    <row r="52" spans="1:12" hidden="1" x14ac:dyDescent="0.5">
      <c r="H52" s="12" t="s">
        <v>231</v>
      </c>
      <c r="I52" s="12" t="s">
        <v>121</v>
      </c>
      <c r="J52" s="12" t="s">
        <v>112</v>
      </c>
      <c r="K52" s="12" t="s">
        <v>640</v>
      </c>
      <c r="L52" s="12" t="s">
        <v>55</v>
      </c>
    </row>
    <row r="53" spans="1:12" hidden="1" x14ac:dyDescent="0.5">
      <c r="H53" s="12" t="s">
        <v>226</v>
      </c>
      <c r="I53" s="12" t="s">
        <v>113</v>
      </c>
      <c r="J53" s="12" t="s">
        <v>105</v>
      </c>
      <c r="K53" s="12" t="s">
        <v>322</v>
      </c>
      <c r="L53" s="12" t="s">
        <v>55</v>
      </c>
    </row>
    <row r="54" spans="1:12" hidden="1" x14ac:dyDescent="0.5">
      <c r="H54" s="12" t="s">
        <v>227</v>
      </c>
      <c r="I54" s="12" t="s">
        <v>114</v>
      </c>
      <c r="J54" s="12" t="s">
        <v>105</v>
      </c>
      <c r="K54" s="12" t="s">
        <v>322</v>
      </c>
      <c r="L54" s="12" t="s">
        <v>55</v>
      </c>
    </row>
    <row r="55" spans="1:12" hidden="1" x14ac:dyDescent="0.5">
      <c r="A55" s="5" t="s">
        <v>223</v>
      </c>
      <c r="B55" s="5" t="s">
        <v>99</v>
      </c>
      <c r="C55" s="5">
        <v>0.6</v>
      </c>
      <c r="D55" s="5">
        <v>24</v>
      </c>
      <c r="E55" s="5" t="s">
        <v>56</v>
      </c>
      <c r="F55" s="6">
        <v>875</v>
      </c>
      <c r="H55" s="12" t="s">
        <v>228</v>
      </c>
      <c r="I55" s="12" t="s">
        <v>115</v>
      </c>
      <c r="J55" s="12" t="s">
        <v>105</v>
      </c>
      <c r="K55" s="12" t="s">
        <v>322</v>
      </c>
      <c r="L55" s="12" t="s">
        <v>55</v>
      </c>
    </row>
    <row r="56" spans="1:12" hidden="1" x14ac:dyDescent="0.5">
      <c r="H56" s="12" t="s">
        <v>241</v>
      </c>
      <c r="I56" s="12" t="s">
        <v>135</v>
      </c>
      <c r="J56" s="12" t="s">
        <v>132</v>
      </c>
      <c r="K56" s="12" t="s">
        <v>835</v>
      </c>
      <c r="L56" s="12" t="s">
        <v>55</v>
      </c>
    </row>
    <row r="57" spans="1:12" hidden="1" x14ac:dyDescent="0.5">
      <c r="H57" s="12" t="s">
        <v>253</v>
      </c>
      <c r="I57" s="12" t="s">
        <v>151</v>
      </c>
      <c r="J57" s="12" t="s">
        <v>150</v>
      </c>
      <c r="K57" s="12" t="s">
        <v>327</v>
      </c>
      <c r="L57" s="12" t="s">
        <v>55</v>
      </c>
    </row>
    <row r="58" spans="1:12" hidden="1" x14ac:dyDescent="0.5">
      <c r="A58" s="5" t="s">
        <v>224</v>
      </c>
      <c r="B58" s="10" t="s">
        <v>100</v>
      </c>
      <c r="C58" s="10">
        <v>0.6</v>
      </c>
      <c r="D58" s="10">
        <v>24</v>
      </c>
      <c r="E58" s="5" t="s">
        <v>56</v>
      </c>
      <c r="F58" s="11">
        <v>915</v>
      </c>
      <c r="H58" s="12" t="s">
        <v>617</v>
      </c>
      <c r="I58" s="12" t="s">
        <v>490</v>
      </c>
      <c r="J58" s="12" t="s">
        <v>733</v>
      </c>
      <c r="K58" s="12" t="s">
        <v>329</v>
      </c>
      <c r="L58" s="12" t="s">
        <v>1044</v>
      </c>
    </row>
    <row r="59" spans="1:12" hidden="1" x14ac:dyDescent="0.5">
      <c r="B59" s="10"/>
      <c r="C59" s="10"/>
      <c r="F59" s="11"/>
      <c r="H59" s="12" t="s">
        <v>819</v>
      </c>
      <c r="I59" s="12" t="s">
        <v>818</v>
      </c>
      <c r="J59" s="12" t="s">
        <v>733</v>
      </c>
      <c r="K59" s="12" t="s">
        <v>329</v>
      </c>
      <c r="L59" s="12" t="s">
        <v>1044</v>
      </c>
    </row>
    <row r="60" spans="1:12" hidden="1" x14ac:dyDescent="0.5">
      <c r="B60" s="10"/>
      <c r="C60" s="10"/>
      <c r="D60" s="10"/>
      <c r="F60" s="11"/>
      <c r="H60" s="12" t="s">
        <v>929</v>
      </c>
      <c r="I60" s="12" t="s">
        <v>930</v>
      </c>
      <c r="J60" s="12" t="s">
        <v>733</v>
      </c>
      <c r="K60" s="12" t="s">
        <v>329</v>
      </c>
      <c r="L60" s="12" t="s">
        <v>1044</v>
      </c>
    </row>
    <row r="61" spans="1:12" hidden="1" x14ac:dyDescent="0.5">
      <c r="B61" s="10"/>
      <c r="C61" s="10"/>
      <c r="F61" s="11"/>
      <c r="H61" s="12" t="s">
        <v>496</v>
      </c>
      <c r="I61" s="12" t="s">
        <v>407</v>
      </c>
      <c r="J61" s="12" t="s">
        <v>737</v>
      </c>
      <c r="K61" s="12" t="s">
        <v>329</v>
      </c>
      <c r="L61" s="12" t="s">
        <v>1044</v>
      </c>
    </row>
    <row r="62" spans="1:12" hidden="1" x14ac:dyDescent="0.5">
      <c r="A62" s="5" t="s">
        <v>225</v>
      </c>
      <c r="B62" s="10" t="s">
        <v>101</v>
      </c>
      <c r="C62" s="10">
        <v>1</v>
      </c>
      <c r="D62" s="10">
        <v>12</v>
      </c>
      <c r="E62" s="5" t="s">
        <v>56</v>
      </c>
      <c r="F62" s="11">
        <v>1260</v>
      </c>
      <c r="H62" s="12" t="s">
        <v>1293</v>
      </c>
      <c r="I62" s="12" t="s">
        <v>1294</v>
      </c>
      <c r="J62" s="12" t="s">
        <v>1185</v>
      </c>
      <c r="K62" s="12" t="s">
        <v>329</v>
      </c>
      <c r="L62" s="12" t="s">
        <v>1044</v>
      </c>
    </row>
    <row r="63" spans="1:12" hidden="1" x14ac:dyDescent="0.5">
      <c r="B63" s="10"/>
      <c r="C63" s="10"/>
      <c r="D63" s="10"/>
      <c r="F63" s="11"/>
      <c r="H63" s="12" t="s">
        <v>1183</v>
      </c>
      <c r="I63" s="12" t="s">
        <v>1184</v>
      </c>
      <c r="J63" s="12" t="s">
        <v>1185</v>
      </c>
      <c r="K63" s="12" t="s">
        <v>329</v>
      </c>
      <c r="L63" s="12" t="s">
        <v>1044</v>
      </c>
    </row>
    <row r="64" spans="1:12" hidden="1" x14ac:dyDescent="0.5">
      <c r="B64" s="10"/>
      <c r="C64" s="10"/>
      <c r="D64" s="10"/>
      <c r="F64" s="11"/>
      <c r="H64" s="12" t="s">
        <v>964</v>
      </c>
      <c r="I64" s="12" t="s">
        <v>938</v>
      </c>
      <c r="J64" s="12" t="s">
        <v>939</v>
      </c>
      <c r="K64" s="12" t="s">
        <v>329</v>
      </c>
      <c r="L64" s="12" t="s">
        <v>1044</v>
      </c>
    </row>
    <row r="65" spans="1:12" hidden="1" x14ac:dyDescent="0.5">
      <c r="B65" s="10"/>
      <c r="C65" s="10"/>
      <c r="D65" s="10"/>
      <c r="F65" s="11"/>
      <c r="H65" s="12" t="s">
        <v>497</v>
      </c>
      <c r="I65" s="12" t="s">
        <v>358</v>
      </c>
      <c r="J65" s="12" t="s">
        <v>721</v>
      </c>
      <c r="K65" s="12" t="s">
        <v>329</v>
      </c>
      <c r="L65" s="12" t="s">
        <v>1044</v>
      </c>
    </row>
    <row r="66" spans="1:12" hidden="1" x14ac:dyDescent="0.5">
      <c r="A66" s="5" t="s">
        <v>1418</v>
      </c>
      <c r="B66" s="10" t="s">
        <v>1417</v>
      </c>
      <c r="C66" s="10">
        <v>1</v>
      </c>
      <c r="D66" s="5">
        <v>12</v>
      </c>
      <c r="E66" s="5" t="s">
        <v>56</v>
      </c>
      <c r="F66" s="11">
        <v>1580</v>
      </c>
      <c r="H66" s="12" t="s">
        <v>602</v>
      </c>
      <c r="I66" s="12" t="s">
        <v>474</v>
      </c>
      <c r="J66" s="12" t="s">
        <v>721</v>
      </c>
      <c r="K66" s="12" t="s">
        <v>329</v>
      </c>
      <c r="L66" s="12" t="s">
        <v>1044</v>
      </c>
    </row>
    <row r="67" spans="1:12" hidden="1" x14ac:dyDescent="0.5">
      <c r="B67" s="10"/>
      <c r="C67" s="10"/>
      <c r="F67" s="11"/>
      <c r="H67" s="12" t="s">
        <v>925</v>
      </c>
      <c r="I67" s="12" t="s">
        <v>1065</v>
      </c>
      <c r="J67" s="12" t="s">
        <v>669</v>
      </c>
      <c r="K67" s="12" t="s">
        <v>329</v>
      </c>
      <c r="L67" s="12" t="s">
        <v>1044</v>
      </c>
    </row>
    <row r="68" spans="1:12" hidden="1" x14ac:dyDescent="0.5">
      <c r="A68" s="5" t="s">
        <v>1471</v>
      </c>
      <c r="B68" s="10" t="s">
        <v>1472</v>
      </c>
      <c r="C68" s="10">
        <v>0.6</v>
      </c>
      <c r="D68" s="5">
        <v>12</v>
      </c>
      <c r="E68" s="5" t="s">
        <v>56</v>
      </c>
      <c r="F68" s="11">
        <v>800</v>
      </c>
      <c r="H68" s="12" t="s">
        <v>522</v>
      </c>
      <c r="I68" s="12" t="s">
        <v>388</v>
      </c>
      <c r="J68" s="12" t="s">
        <v>669</v>
      </c>
      <c r="K68" s="12" t="s">
        <v>329</v>
      </c>
      <c r="L68" s="12" t="s">
        <v>1044</v>
      </c>
    </row>
    <row r="69" spans="1:12" hidden="1" x14ac:dyDescent="0.5">
      <c r="B69" s="10"/>
      <c r="C69" s="10"/>
      <c r="F69" s="11"/>
      <c r="H69" s="12" t="s">
        <v>814</v>
      </c>
      <c r="I69" s="12" t="s">
        <v>812</v>
      </c>
      <c r="J69" s="12" t="s">
        <v>813</v>
      </c>
      <c r="K69" s="12" t="s">
        <v>329</v>
      </c>
      <c r="L69" s="12" t="s">
        <v>1044</v>
      </c>
    </row>
    <row r="70" spans="1:12" s="3" customFormat="1" hidden="1" x14ac:dyDescent="0.5">
      <c r="A70" s="5" t="s">
        <v>1501</v>
      </c>
      <c r="B70" s="10" t="s">
        <v>1502</v>
      </c>
      <c r="C70" s="10">
        <v>0.6</v>
      </c>
      <c r="D70" s="5">
        <v>12</v>
      </c>
      <c r="E70" s="5" t="s">
        <v>56</v>
      </c>
      <c r="F70" s="11">
        <v>800</v>
      </c>
      <c r="G70" s="13"/>
      <c r="H70" s="12" t="s">
        <v>618</v>
      </c>
      <c r="I70" s="12" t="s">
        <v>491</v>
      </c>
      <c r="J70" s="12" t="s">
        <v>734</v>
      </c>
      <c r="K70" s="12" t="s">
        <v>329</v>
      </c>
      <c r="L70" s="12" t="s">
        <v>1044</v>
      </c>
    </row>
    <row r="71" spans="1:12" hidden="1" x14ac:dyDescent="0.5">
      <c r="B71" s="10"/>
      <c r="C71" s="10"/>
      <c r="F71" s="11"/>
      <c r="H71" s="12" t="s">
        <v>1012</v>
      </c>
      <c r="I71" s="12" t="s">
        <v>450</v>
      </c>
      <c r="J71" s="12" t="s">
        <v>707</v>
      </c>
      <c r="K71" s="12" t="s">
        <v>329</v>
      </c>
      <c r="L71" s="12" t="s">
        <v>1044</v>
      </c>
    </row>
    <row r="72" spans="1:12" hidden="1" x14ac:dyDescent="0.5">
      <c r="A72" s="5" t="s">
        <v>180</v>
      </c>
      <c r="B72" s="10" t="s">
        <v>1778</v>
      </c>
      <c r="C72" s="10">
        <v>0.64</v>
      </c>
      <c r="D72" s="5">
        <v>14</v>
      </c>
      <c r="E72" s="5" t="s">
        <v>56</v>
      </c>
      <c r="F72" s="11">
        <v>1500</v>
      </c>
      <c r="H72" s="12" t="s">
        <v>872</v>
      </c>
      <c r="I72" s="12" t="s">
        <v>873</v>
      </c>
      <c r="J72" s="12" t="s">
        <v>707</v>
      </c>
      <c r="K72" s="12" t="s">
        <v>329</v>
      </c>
      <c r="L72" s="12" t="s">
        <v>1044</v>
      </c>
    </row>
    <row r="73" spans="1:12" hidden="1" x14ac:dyDescent="0.5">
      <c r="A73" s="5" t="s">
        <v>1777</v>
      </c>
      <c r="B73" s="10" t="s">
        <v>1779</v>
      </c>
      <c r="C73" s="10">
        <v>1</v>
      </c>
      <c r="D73" s="5">
        <v>12</v>
      </c>
      <c r="E73" s="5" t="s">
        <v>56</v>
      </c>
      <c r="F73" s="11">
        <v>1600</v>
      </c>
      <c r="H73" s="12" t="s">
        <v>874</v>
      </c>
      <c r="I73" s="12" t="s">
        <v>486</v>
      </c>
      <c r="J73" s="12" t="s">
        <v>707</v>
      </c>
      <c r="K73" s="12" t="s">
        <v>329</v>
      </c>
      <c r="L73" s="12" t="s">
        <v>1044</v>
      </c>
    </row>
    <row r="74" spans="1:12" hidden="1" x14ac:dyDescent="0.5">
      <c r="A74" s="10" t="s">
        <v>2103</v>
      </c>
      <c r="B74" s="10" t="s">
        <v>30</v>
      </c>
      <c r="C74" s="10">
        <v>0.7</v>
      </c>
      <c r="D74" s="10">
        <v>12</v>
      </c>
      <c r="E74" s="5" t="s">
        <v>58</v>
      </c>
      <c r="F74" s="11">
        <v>3600</v>
      </c>
      <c r="H74" s="12" t="s">
        <v>584</v>
      </c>
      <c r="I74" s="12" t="s">
        <v>1386</v>
      </c>
      <c r="J74" s="12" t="s">
        <v>707</v>
      </c>
      <c r="K74" s="12" t="s">
        <v>329</v>
      </c>
      <c r="L74" s="12" t="s">
        <v>1044</v>
      </c>
    </row>
    <row r="75" spans="1:12" hidden="1" x14ac:dyDescent="0.5">
      <c r="A75" s="10" t="s">
        <v>2104</v>
      </c>
      <c r="B75" s="10" t="s">
        <v>32</v>
      </c>
      <c r="C75" s="10">
        <v>0.35</v>
      </c>
      <c r="D75" s="10">
        <v>24</v>
      </c>
      <c r="E75" s="5" t="s">
        <v>58</v>
      </c>
      <c r="F75" s="11">
        <v>2100</v>
      </c>
      <c r="H75" s="12" t="s">
        <v>1143</v>
      </c>
      <c r="I75" s="12" t="s">
        <v>1144</v>
      </c>
      <c r="J75" s="12" t="s">
        <v>706</v>
      </c>
      <c r="K75" s="12" t="s">
        <v>329</v>
      </c>
      <c r="L75" s="12" t="s">
        <v>1044</v>
      </c>
    </row>
    <row r="76" spans="1:12" hidden="1" x14ac:dyDescent="0.5">
      <c r="A76" s="10"/>
      <c r="B76" s="10"/>
      <c r="C76" s="10"/>
      <c r="D76" s="10"/>
      <c r="F76" s="11"/>
      <c r="H76" s="12" t="s">
        <v>781</v>
      </c>
      <c r="I76" s="12" t="s">
        <v>709</v>
      </c>
      <c r="J76" s="12" t="s">
        <v>707</v>
      </c>
      <c r="K76" s="12" t="s">
        <v>329</v>
      </c>
      <c r="L76" s="12" t="s">
        <v>1044</v>
      </c>
    </row>
    <row r="77" spans="1:12" hidden="1" x14ac:dyDescent="0.5">
      <c r="A77" s="10" t="s">
        <v>2105</v>
      </c>
      <c r="B77" s="10" t="s">
        <v>19</v>
      </c>
      <c r="C77" s="10">
        <v>0.7</v>
      </c>
      <c r="D77" s="10">
        <v>12</v>
      </c>
      <c r="E77" s="5" t="s">
        <v>57</v>
      </c>
      <c r="F77" s="11">
        <v>4500</v>
      </c>
      <c r="H77" s="12" t="s">
        <v>1210</v>
      </c>
      <c r="I77" s="12" t="s">
        <v>1211</v>
      </c>
      <c r="J77" s="12" t="s">
        <v>707</v>
      </c>
      <c r="K77" s="12" t="s">
        <v>329</v>
      </c>
      <c r="L77" s="12" t="s">
        <v>1044</v>
      </c>
    </row>
    <row r="78" spans="1:12" hidden="1" x14ac:dyDescent="0.5">
      <c r="A78" s="10" t="s">
        <v>2106</v>
      </c>
      <c r="B78" s="10" t="s">
        <v>21</v>
      </c>
      <c r="C78" s="5">
        <v>0.35</v>
      </c>
      <c r="D78" s="5">
        <v>24</v>
      </c>
      <c r="E78" s="5" t="s">
        <v>57</v>
      </c>
      <c r="F78" s="6">
        <v>2000</v>
      </c>
      <c r="H78" s="12" t="s">
        <v>1440</v>
      </c>
      <c r="I78" s="12" t="s">
        <v>1441</v>
      </c>
      <c r="J78" s="12" t="s">
        <v>707</v>
      </c>
      <c r="K78" s="12" t="s">
        <v>329</v>
      </c>
      <c r="L78" s="12" t="s">
        <v>1044</v>
      </c>
    </row>
    <row r="79" spans="1:12" hidden="1" x14ac:dyDescent="0.5">
      <c r="A79" s="10" t="s">
        <v>2107</v>
      </c>
      <c r="B79" s="10" t="s">
        <v>23</v>
      </c>
      <c r="C79" s="5">
        <v>0.17499999999999999</v>
      </c>
      <c r="D79" s="5">
        <v>48</v>
      </c>
      <c r="E79" s="5" t="s">
        <v>57</v>
      </c>
      <c r="F79" s="6">
        <v>1100</v>
      </c>
      <c r="H79" s="12" t="s">
        <v>1145</v>
      </c>
      <c r="I79" s="12" t="s">
        <v>1146</v>
      </c>
      <c r="J79" s="12" t="s">
        <v>707</v>
      </c>
      <c r="K79" s="12" t="s">
        <v>329</v>
      </c>
      <c r="L79" s="12" t="s">
        <v>1044</v>
      </c>
    </row>
    <row r="80" spans="1:12" hidden="1" x14ac:dyDescent="0.5">
      <c r="A80" s="10" t="s">
        <v>2108</v>
      </c>
      <c r="B80" s="10" t="s">
        <v>25</v>
      </c>
      <c r="C80" s="5">
        <v>0.7</v>
      </c>
      <c r="D80" s="5">
        <v>12</v>
      </c>
      <c r="E80" s="5" t="s">
        <v>57</v>
      </c>
      <c r="F80" s="6">
        <v>5200</v>
      </c>
      <c r="H80" s="12" t="s">
        <v>815</v>
      </c>
      <c r="I80" s="12" t="s">
        <v>469</v>
      </c>
      <c r="J80" s="12" t="s">
        <v>719</v>
      </c>
      <c r="K80" s="12" t="s">
        <v>329</v>
      </c>
      <c r="L80" s="12" t="s">
        <v>1044</v>
      </c>
    </row>
    <row r="81" spans="1:12" hidden="1" x14ac:dyDescent="0.5">
      <c r="A81" s="10" t="s">
        <v>2109</v>
      </c>
      <c r="B81" s="10" t="s">
        <v>27</v>
      </c>
      <c r="C81" s="5">
        <v>0.35</v>
      </c>
      <c r="D81" s="5">
        <v>24</v>
      </c>
      <c r="E81" s="5" t="s">
        <v>57</v>
      </c>
      <c r="F81" s="6">
        <v>2600</v>
      </c>
      <c r="H81" s="12" t="s">
        <v>817</v>
      </c>
      <c r="I81" s="12" t="s">
        <v>816</v>
      </c>
      <c r="J81" s="12" t="s">
        <v>719</v>
      </c>
      <c r="K81" s="12" t="s">
        <v>329</v>
      </c>
      <c r="L81" s="12" t="s">
        <v>1044</v>
      </c>
    </row>
    <row r="82" spans="1:12" hidden="1" x14ac:dyDescent="0.5">
      <c r="A82" s="10" t="s">
        <v>2110</v>
      </c>
      <c r="B82" s="10" t="s">
        <v>29</v>
      </c>
      <c r="C82" s="10">
        <v>0.17499999999999999</v>
      </c>
      <c r="D82" s="5">
        <v>48</v>
      </c>
      <c r="E82" s="5" t="s">
        <v>57</v>
      </c>
      <c r="F82" s="11">
        <v>1450</v>
      </c>
      <c r="H82" s="12" t="s">
        <v>875</v>
      </c>
      <c r="I82" s="12" t="s">
        <v>876</v>
      </c>
      <c r="J82" s="12" t="s">
        <v>877</v>
      </c>
      <c r="K82" s="12" t="s">
        <v>329</v>
      </c>
      <c r="L82" s="12" t="s">
        <v>1044</v>
      </c>
    </row>
    <row r="83" spans="1:12" hidden="1" x14ac:dyDescent="0.5">
      <c r="A83" s="10" t="s">
        <v>2111</v>
      </c>
      <c r="B83" s="10" t="s">
        <v>638</v>
      </c>
      <c r="C83" s="5">
        <v>0.7</v>
      </c>
      <c r="D83" s="5">
        <v>12</v>
      </c>
      <c r="E83" s="5" t="s">
        <v>57</v>
      </c>
      <c r="F83" s="11">
        <v>5500</v>
      </c>
      <c r="H83" s="12" t="s">
        <v>539</v>
      </c>
      <c r="I83" s="12" t="s">
        <v>405</v>
      </c>
      <c r="J83" s="12" t="s">
        <v>676</v>
      </c>
      <c r="K83" s="12" t="s">
        <v>329</v>
      </c>
      <c r="L83" s="12" t="s">
        <v>1044</v>
      </c>
    </row>
    <row r="84" spans="1:12" hidden="1" x14ac:dyDescent="0.5">
      <c r="A84" s="10" t="s">
        <v>2112</v>
      </c>
      <c r="B84" s="10" t="s">
        <v>639</v>
      </c>
      <c r="C84" s="5">
        <v>0.35</v>
      </c>
      <c r="D84" s="5">
        <v>24</v>
      </c>
      <c r="E84" s="5" t="s">
        <v>57</v>
      </c>
      <c r="F84" s="11">
        <v>4000</v>
      </c>
      <c r="H84" s="12" t="s">
        <v>1498</v>
      </c>
      <c r="I84" s="12" t="s">
        <v>1499</v>
      </c>
      <c r="J84" s="12" t="s">
        <v>1500</v>
      </c>
      <c r="K84" s="12" t="s">
        <v>329</v>
      </c>
      <c r="L84" s="12" t="s">
        <v>1044</v>
      </c>
    </row>
    <row r="85" spans="1:12" hidden="1" x14ac:dyDescent="0.5">
      <c r="A85" s="10"/>
      <c r="B85" s="10"/>
      <c r="F85" s="11"/>
      <c r="H85" s="12" t="s">
        <v>541</v>
      </c>
      <c r="I85" s="12" t="s">
        <v>406</v>
      </c>
      <c r="J85" s="12" t="s">
        <v>677</v>
      </c>
      <c r="K85" s="12" t="s">
        <v>329</v>
      </c>
      <c r="L85" s="12" t="s">
        <v>1044</v>
      </c>
    </row>
    <row r="86" spans="1:12" hidden="1" x14ac:dyDescent="0.5">
      <c r="A86" s="10"/>
      <c r="B86" s="10"/>
      <c r="F86" s="11"/>
      <c r="H86" s="12" t="s">
        <v>585</v>
      </c>
      <c r="I86" s="12" t="s">
        <v>454</v>
      </c>
      <c r="J86" s="12" t="s">
        <v>708</v>
      </c>
      <c r="K86" s="12" t="s">
        <v>329</v>
      </c>
      <c r="L86" s="12" t="s">
        <v>1044</v>
      </c>
    </row>
    <row r="87" spans="1:12" hidden="1" x14ac:dyDescent="0.5">
      <c r="A87" s="10" t="s">
        <v>2113</v>
      </c>
      <c r="B87" s="10" t="s">
        <v>1649</v>
      </c>
      <c r="C87" s="5">
        <v>0.7</v>
      </c>
      <c r="D87" s="5">
        <v>12</v>
      </c>
      <c r="E87" s="5" t="s">
        <v>57</v>
      </c>
      <c r="F87" s="11">
        <v>4700</v>
      </c>
      <c r="H87" s="12" t="s">
        <v>634</v>
      </c>
      <c r="I87" s="12" t="s">
        <v>452</v>
      </c>
      <c r="J87" s="12" t="s">
        <v>708</v>
      </c>
      <c r="K87" s="12" t="s">
        <v>329</v>
      </c>
      <c r="L87" s="12" t="s">
        <v>1044</v>
      </c>
    </row>
    <row r="88" spans="1:12" hidden="1" x14ac:dyDescent="0.5">
      <c r="A88" s="10" t="s">
        <v>2114</v>
      </c>
      <c r="B88" s="10" t="s">
        <v>1785</v>
      </c>
      <c r="C88" s="5">
        <v>0.7</v>
      </c>
      <c r="D88" s="5">
        <v>12</v>
      </c>
      <c r="E88" s="5" t="s">
        <v>57</v>
      </c>
      <c r="F88" s="11">
        <v>4700</v>
      </c>
      <c r="H88" s="12" t="s">
        <v>582</v>
      </c>
      <c r="I88" s="12" t="s">
        <v>451</v>
      </c>
      <c r="J88" s="12" t="s">
        <v>708</v>
      </c>
      <c r="K88" s="12" t="s">
        <v>329</v>
      </c>
      <c r="L88" s="12" t="s">
        <v>1044</v>
      </c>
    </row>
    <row r="89" spans="1:12" hidden="1" x14ac:dyDescent="0.5">
      <c r="A89" s="10"/>
      <c r="B89" s="10"/>
      <c r="F89" s="11"/>
      <c r="H89" s="12" t="s">
        <v>1147</v>
      </c>
      <c r="I89" s="12" t="s">
        <v>1148</v>
      </c>
      <c r="J89" s="12" t="s">
        <v>708</v>
      </c>
      <c r="K89" s="12" t="s">
        <v>329</v>
      </c>
      <c r="L89" s="12" t="s">
        <v>1044</v>
      </c>
    </row>
    <row r="90" spans="1:12" hidden="1" x14ac:dyDescent="0.5">
      <c r="A90" s="10"/>
      <c r="B90" s="10"/>
      <c r="F90" s="11"/>
      <c r="H90" s="12" t="s">
        <v>620</v>
      </c>
      <c r="I90" s="12" t="s">
        <v>493</v>
      </c>
      <c r="J90" s="12" t="s">
        <v>705</v>
      </c>
      <c r="K90" s="12" t="s">
        <v>329</v>
      </c>
      <c r="L90" s="12" t="s">
        <v>1044</v>
      </c>
    </row>
    <row r="91" spans="1:12" hidden="1" x14ac:dyDescent="0.5">
      <c r="C91" s="10"/>
      <c r="F91" s="11"/>
      <c r="H91" s="12" t="s">
        <v>1869</v>
      </c>
      <c r="I91" s="12" t="s">
        <v>1870</v>
      </c>
      <c r="J91" s="12" t="s">
        <v>717</v>
      </c>
      <c r="K91" s="12" t="s">
        <v>835</v>
      </c>
      <c r="L91" s="12" t="s">
        <v>1043</v>
      </c>
    </row>
    <row r="92" spans="1:12" hidden="1" x14ac:dyDescent="0.5">
      <c r="A92" s="10"/>
      <c r="B92" s="10"/>
      <c r="H92" s="12" t="s">
        <v>1420</v>
      </c>
      <c r="I92" s="12" t="s">
        <v>1421</v>
      </c>
      <c r="J92" s="12" t="s">
        <v>735</v>
      </c>
      <c r="K92" s="12" t="s">
        <v>329</v>
      </c>
      <c r="L92" s="12" t="s">
        <v>1044</v>
      </c>
    </row>
    <row r="93" spans="1:12" hidden="1" x14ac:dyDescent="0.5">
      <c r="A93" s="5" t="s">
        <v>61</v>
      </c>
      <c r="B93" s="5" t="s">
        <v>65</v>
      </c>
      <c r="C93" s="10"/>
      <c r="E93" s="5" t="s">
        <v>56</v>
      </c>
      <c r="F93" s="11"/>
      <c r="H93" s="12" t="s">
        <v>619</v>
      </c>
      <c r="I93" s="12" t="s">
        <v>492</v>
      </c>
      <c r="J93" s="12" t="s">
        <v>735</v>
      </c>
      <c r="K93" s="12" t="s">
        <v>329</v>
      </c>
      <c r="L93" s="12" t="s">
        <v>1044</v>
      </c>
    </row>
    <row r="94" spans="1:12" hidden="1" x14ac:dyDescent="0.5">
      <c r="A94" s="5" t="s">
        <v>63</v>
      </c>
      <c r="B94" s="5" t="s">
        <v>66</v>
      </c>
      <c r="C94" s="10"/>
      <c r="E94" s="5" t="s">
        <v>57</v>
      </c>
      <c r="F94" s="11"/>
      <c r="H94" s="12" t="s">
        <v>1113</v>
      </c>
      <c r="I94" s="12" t="s">
        <v>1114</v>
      </c>
      <c r="J94" s="12" t="s">
        <v>735</v>
      </c>
      <c r="K94" s="12" t="s">
        <v>329</v>
      </c>
      <c r="L94" s="12" t="s">
        <v>1044</v>
      </c>
    </row>
    <row r="95" spans="1:12" hidden="1" x14ac:dyDescent="0.5">
      <c r="A95" s="5" t="s">
        <v>64</v>
      </c>
      <c r="B95" s="5" t="s">
        <v>67</v>
      </c>
      <c r="C95" s="10"/>
      <c r="E95" s="5" t="s">
        <v>58</v>
      </c>
      <c r="F95" s="11"/>
      <c r="H95" s="12" t="s">
        <v>885</v>
      </c>
      <c r="I95" s="12" t="s">
        <v>370</v>
      </c>
      <c r="J95" s="12" t="s">
        <v>660</v>
      </c>
      <c r="K95" s="12" t="s">
        <v>329</v>
      </c>
      <c r="L95" s="12" t="s">
        <v>1044</v>
      </c>
    </row>
    <row r="96" spans="1:12" hidden="1" x14ac:dyDescent="0.5">
      <c r="A96" s="10" t="s">
        <v>62</v>
      </c>
      <c r="B96" s="10" t="s">
        <v>68</v>
      </c>
      <c r="E96" s="5" t="s">
        <v>56</v>
      </c>
      <c r="H96" s="12" t="s">
        <v>583</v>
      </c>
      <c r="I96" s="12" t="s">
        <v>453</v>
      </c>
      <c r="J96" s="12" t="s">
        <v>152</v>
      </c>
      <c r="K96" s="12" t="s">
        <v>329</v>
      </c>
      <c r="L96" s="12" t="s">
        <v>1044</v>
      </c>
    </row>
    <row r="97" spans="1:12" hidden="1" x14ac:dyDescent="0.5">
      <c r="A97" s="10"/>
      <c r="B97" s="10"/>
      <c r="H97" s="12" t="s">
        <v>1153</v>
      </c>
      <c r="I97" s="12" t="s">
        <v>1154</v>
      </c>
      <c r="J97" s="12" t="s">
        <v>736</v>
      </c>
      <c r="K97" s="12" t="s">
        <v>329</v>
      </c>
      <c r="L97" s="12" t="s">
        <v>1044</v>
      </c>
    </row>
    <row r="98" spans="1:12" hidden="1" x14ac:dyDescent="0.5">
      <c r="A98" s="10"/>
      <c r="B98" s="10"/>
      <c r="C98" s="10"/>
      <c r="F98" s="11"/>
      <c r="H98" s="12" t="s">
        <v>621</v>
      </c>
      <c r="I98" s="12" t="s">
        <v>494</v>
      </c>
      <c r="J98" s="12" t="s">
        <v>736</v>
      </c>
      <c r="K98" s="12" t="s">
        <v>329</v>
      </c>
      <c r="L98" s="12" t="s">
        <v>1044</v>
      </c>
    </row>
    <row r="99" spans="1:12" hidden="1" x14ac:dyDescent="0.5">
      <c r="A99" s="10"/>
      <c r="B99" s="10"/>
      <c r="C99" s="10"/>
      <c r="F99" s="11"/>
      <c r="H99" s="12" t="s">
        <v>810</v>
      </c>
      <c r="I99" s="12" t="s">
        <v>811</v>
      </c>
      <c r="J99" s="12" t="s">
        <v>736</v>
      </c>
      <c r="K99" s="12" t="s">
        <v>329</v>
      </c>
      <c r="L99" s="12" t="s">
        <v>1044</v>
      </c>
    </row>
    <row r="100" spans="1:12" hidden="1" x14ac:dyDescent="0.5">
      <c r="H100" s="12" t="s">
        <v>600</v>
      </c>
      <c r="I100" s="12" t="s">
        <v>471</v>
      </c>
      <c r="J100" s="12" t="s">
        <v>106</v>
      </c>
      <c r="K100" s="12" t="s">
        <v>329</v>
      </c>
      <c r="L100" s="12" t="s">
        <v>1044</v>
      </c>
    </row>
    <row r="101" spans="1:12" hidden="1" x14ac:dyDescent="0.5">
      <c r="H101" s="12" t="s">
        <v>234</v>
      </c>
      <c r="I101" s="12" t="s">
        <v>125</v>
      </c>
      <c r="J101" s="12" t="s">
        <v>106</v>
      </c>
      <c r="K101" s="12" t="s">
        <v>329</v>
      </c>
      <c r="L101" s="12" t="s">
        <v>1044</v>
      </c>
    </row>
    <row r="102" spans="1:12" hidden="1" x14ac:dyDescent="0.5">
      <c r="A102" s="14" t="s">
        <v>1679</v>
      </c>
      <c r="B102" s="5" t="s">
        <v>1678</v>
      </c>
      <c r="H102" s="12" t="s">
        <v>1129</v>
      </c>
      <c r="I102" s="12" t="s">
        <v>1128</v>
      </c>
      <c r="J102" s="12" t="s">
        <v>659</v>
      </c>
      <c r="K102" s="12" t="s">
        <v>329</v>
      </c>
      <c r="L102" s="12" t="s">
        <v>1044</v>
      </c>
    </row>
    <row r="103" spans="1:12" hidden="1" x14ac:dyDescent="0.5">
      <c r="A103" s="15">
        <v>45873</v>
      </c>
      <c r="B103" s="5" t="s">
        <v>1677</v>
      </c>
      <c r="H103" s="12" t="s">
        <v>508</v>
      </c>
      <c r="I103" s="12" t="s">
        <v>369</v>
      </c>
      <c r="J103" s="12" t="s">
        <v>659</v>
      </c>
      <c r="K103" s="12" t="s">
        <v>329</v>
      </c>
      <c r="L103" s="12" t="s">
        <v>1044</v>
      </c>
    </row>
    <row r="104" spans="1:12" hidden="1" x14ac:dyDescent="0.5">
      <c r="H104" s="12" t="s">
        <v>507</v>
      </c>
      <c r="I104" s="12" t="s">
        <v>368</v>
      </c>
      <c r="J104" s="12" t="s">
        <v>659</v>
      </c>
      <c r="K104" s="12" t="s">
        <v>329</v>
      </c>
      <c r="L104" s="12" t="s">
        <v>1044</v>
      </c>
    </row>
    <row r="105" spans="1:12" hidden="1" x14ac:dyDescent="0.5">
      <c r="A105" s="5" t="s">
        <v>1789</v>
      </c>
      <c r="H105" s="12" t="s">
        <v>511</v>
      </c>
      <c r="I105" s="12" t="s">
        <v>374</v>
      </c>
      <c r="J105" s="12" t="s">
        <v>662</v>
      </c>
      <c r="K105" s="12" t="s">
        <v>329</v>
      </c>
      <c r="L105" s="12" t="s">
        <v>1044</v>
      </c>
    </row>
    <row r="106" spans="1:12" hidden="1" x14ac:dyDescent="0.5">
      <c r="A106" s="5" t="s">
        <v>1797</v>
      </c>
      <c r="H106" s="12" t="s">
        <v>510</v>
      </c>
      <c r="I106" s="12" t="s">
        <v>373</v>
      </c>
      <c r="J106" s="12" t="s">
        <v>662</v>
      </c>
      <c r="K106" s="12" t="s">
        <v>329</v>
      </c>
      <c r="L106" s="12" t="s">
        <v>1044</v>
      </c>
    </row>
    <row r="107" spans="1:12" hidden="1" x14ac:dyDescent="0.5">
      <c r="B107" s="10"/>
      <c r="H107" s="12" t="s">
        <v>1675</v>
      </c>
      <c r="I107" s="12" t="s">
        <v>1676</v>
      </c>
      <c r="J107" s="12" t="s">
        <v>662</v>
      </c>
      <c r="K107" s="12" t="s">
        <v>329</v>
      </c>
      <c r="L107" s="12" t="s">
        <v>1044</v>
      </c>
    </row>
    <row r="108" spans="1:12" hidden="1" x14ac:dyDescent="0.5">
      <c r="B108" s="10"/>
      <c r="H108" s="12" t="s">
        <v>1774</v>
      </c>
      <c r="I108" s="12" t="s">
        <v>1667</v>
      </c>
      <c r="J108" s="12" t="s">
        <v>662</v>
      </c>
      <c r="K108" s="12" t="s">
        <v>329</v>
      </c>
      <c r="L108" s="12" t="s">
        <v>1044</v>
      </c>
    </row>
    <row r="109" spans="1:12" hidden="1" x14ac:dyDescent="0.5">
      <c r="B109" s="10"/>
      <c r="H109" s="12" t="s">
        <v>1900</v>
      </c>
      <c r="I109" s="12" t="s">
        <v>1899</v>
      </c>
      <c r="J109" s="12" t="s">
        <v>1370</v>
      </c>
      <c r="K109" s="12" t="s">
        <v>324</v>
      </c>
      <c r="L109" s="12" t="s">
        <v>1044</v>
      </c>
    </row>
    <row r="110" spans="1:12" hidden="1" x14ac:dyDescent="0.5">
      <c r="B110" s="10"/>
      <c r="H110" s="12" t="s">
        <v>656</v>
      </c>
      <c r="I110" s="12" t="s">
        <v>655</v>
      </c>
      <c r="J110" s="12" t="s">
        <v>662</v>
      </c>
      <c r="K110" s="12" t="s">
        <v>329</v>
      </c>
      <c r="L110" s="12" t="s">
        <v>1044</v>
      </c>
    </row>
    <row r="111" spans="1:12" hidden="1" x14ac:dyDescent="0.5">
      <c r="B111" s="10"/>
      <c r="H111" s="12" t="s">
        <v>937</v>
      </c>
      <c r="I111" s="12" t="s">
        <v>1094</v>
      </c>
      <c r="J111" s="12" t="s">
        <v>662</v>
      </c>
      <c r="K111" s="12" t="s">
        <v>329</v>
      </c>
      <c r="L111" s="12" t="s">
        <v>1044</v>
      </c>
    </row>
    <row r="112" spans="1:12" hidden="1" x14ac:dyDescent="0.5">
      <c r="B112" s="10"/>
      <c r="H112" s="12" t="s">
        <v>926</v>
      </c>
      <c r="I112" s="12" t="s">
        <v>927</v>
      </c>
      <c r="J112" s="12" t="s">
        <v>928</v>
      </c>
      <c r="K112" s="12" t="s">
        <v>329</v>
      </c>
      <c r="L112" s="12" t="s">
        <v>1044</v>
      </c>
    </row>
    <row r="113" spans="2:12" hidden="1" x14ac:dyDescent="0.5">
      <c r="B113" s="10"/>
      <c r="H113" s="12" t="s">
        <v>1351</v>
      </c>
      <c r="I113" s="12" t="s">
        <v>1352</v>
      </c>
      <c r="J113" s="12" t="s">
        <v>1188</v>
      </c>
      <c r="K113" s="12" t="s">
        <v>329</v>
      </c>
      <c r="L113" s="12" t="s">
        <v>1044</v>
      </c>
    </row>
    <row r="114" spans="2:12" hidden="1" x14ac:dyDescent="0.5">
      <c r="B114" s="10"/>
      <c r="H114" s="12" t="s">
        <v>1191</v>
      </c>
      <c r="I114" s="12" t="s">
        <v>1192</v>
      </c>
      <c r="J114" s="12" t="s">
        <v>1188</v>
      </c>
      <c r="K114" s="12" t="s">
        <v>329</v>
      </c>
      <c r="L114" s="12" t="s">
        <v>1044</v>
      </c>
    </row>
    <row r="115" spans="2:12" hidden="1" x14ac:dyDescent="0.5">
      <c r="B115" s="10"/>
      <c r="H115" s="12" t="s">
        <v>1189</v>
      </c>
      <c r="I115" s="12" t="s">
        <v>1190</v>
      </c>
      <c r="J115" s="12" t="s">
        <v>1188</v>
      </c>
      <c r="K115" s="12" t="s">
        <v>329</v>
      </c>
      <c r="L115" s="12" t="s">
        <v>1044</v>
      </c>
    </row>
    <row r="116" spans="2:12" hidden="1" x14ac:dyDescent="0.5">
      <c r="B116" s="10"/>
      <c r="H116" s="12" t="s">
        <v>1186</v>
      </c>
      <c r="I116" s="12" t="s">
        <v>1187</v>
      </c>
      <c r="J116" s="12" t="s">
        <v>1188</v>
      </c>
      <c r="K116" s="12" t="s">
        <v>329</v>
      </c>
      <c r="L116" s="12" t="s">
        <v>1044</v>
      </c>
    </row>
    <row r="117" spans="2:12" hidden="1" x14ac:dyDescent="0.5">
      <c r="B117" s="10"/>
      <c r="H117" s="12" t="s">
        <v>1297</v>
      </c>
      <c r="I117" s="12" t="s">
        <v>1298</v>
      </c>
      <c r="J117" s="12" t="s">
        <v>1188</v>
      </c>
      <c r="K117" s="12" t="s">
        <v>329</v>
      </c>
      <c r="L117" s="12" t="s">
        <v>1044</v>
      </c>
    </row>
    <row r="118" spans="2:12" hidden="1" x14ac:dyDescent="0.5">
      <c r="B118" s="10"/>
      <c r="H118" s="12" t="s">
        <v>1299</v>
      </c>
      <c r="I118" s="12" t="s">
        <v>1300</v>
      </c>
      <c r="J118" s="12" t="s">
        <v>1188</v>
      </c>
      <c r="K118" s="12" t="s">
        <v>329</v>
      </c>
      <c r="L118" s="12" t="s">
        <v>1044</v>
      </c>
    </row>
    <row r="119" spans="2:12" hidden="1" x14ac:dyDescent="0.5">
      <c r="B119" s="10"/>
      <c r="H119" s="12" t="s">
        <v>1295</v>
      </c>
      <c r="I119" s="12" t="s">
        <v>1296</v>
      </c>
      <c r="J119" s="12" t="s">
        <v>1188</v>
      </c>
      <c r="K119" s="12" t="s">
        <v>329</v>
      </c>
      <c r="L119" s="12" t="s">
        <v>1044</v>
      </c>
    </row>
    <row r="120" spans="2:12" hidden="1" x14ac:dyDescent="0.5">
      <c r="B120" s="10"/>
      <c r="H120" s="12" t="s">
        <v>1648</v>
      </c>
      <c r="I120" s="12" t="s">
        <v>1647</v>
      </c>
      <c r="J120" s="12" t="s">
        <v>1188</v>
      </c>
      <c r="K120" s="12" t="s">
        <v>329</v>
      </c>
      <c r="L120" s="12" t="s">
        <v>1044</v>
      </c>
    </row>
    <row r="121" spans="2:12" hidden="1" x14ac:dyDescent="0.5">
      <c r="B121" s="10"/>
      <c r="H121" s="12" t="s">
        <v>870</v>
      </c>
      <c r="I121" s="12" t="s">
        <v>871</v>
      </c>
      <c r="J121" s="12" t="s">
        <v>706</v>
      </c>
      <c r="K121" s="12" t="s">
        <v>329</v>
      </c>
      <c r="L121" s="12" t="s">
        <v>1044</v>
      </c>
    </row>
    <row r="122" spans="2:12" hidden="1" x14ac:dyDescent="0.5">
      <c r="B122" s="10"/>
      <c r="H122" s="12" t="s">
        <v>633</v>
      </c>
      <c r="I122" s="12" t="s">
        <v>449</v>
      </c>
      <c r="J122" s="12" t="s">
        <v>706</v>
      </c>
      <c r="K122" s="12" t="s">
        <v>329</v>
      </c>
      <c r="L122" s="12" t="s">
        <v>1044</v>
      </c>
    </row>
    <row r="123" spans="2:12" hidden="1" x14ac:dyDescent="0.5">
      <c r="B123" s="10"/>
      <c r="H123" s="12" t="s">
        <v>1782</v>
      </c>
      <c r="I123" s="12" t="s">
        <v>1781</v>
      </c>
      <c r="J123" s="12" t="s">
        <v>706</v>
      </c>
      <c r="K123" s="12" t="s">
        <v>329</v>
      </c>
      <c r="L123" s="12" t="s">
        <v>1044</v>
      </c>
    </row>
    <row r="124" spans="2:12" hidden="1" x14ac:dyDescent="0.5">
      <c r="B124" s="10"/>
      <c r="H124" s="12" t="s">
        <v>1196</v>
      </c>
      <c r="I124" s="12" t="s">
        <v>1197</v>
      </c>
      <c r="J124" s="12" t="s">
        <v>1195</v>
      </c>
      <c r="K124" s="12" t="s">
        <v>329</v>
      </c>
      <c r="L124" s="12" t="s">
        <v>1044</v>
      </c>
    </row>
    <row r="125" spans="2:12" hidden="1" x14ac:dyDescent="0.5">
      <c r="B125" s="10"/>
      <c r="H125" s="12" t="s">
        <v>1415</v>
      </c>
      <c r="I125" s="12" t="s">
        <v>1416</v>
      </c>
      <c r="J125" s="12" t="s">
        <v>1195</v>
      </c>
      <c r="K125" s="12" t="s">
        <v>329</v>
      </c>
      <c r="L125" s="12" t="s">
        <v>1044</v>
      </c>
    </row>
    <row r="126" spans="2:12" hidden="1" x14ac:dyDescent="0.5">
      <c r="B126" s="10"/>
      <c r="H126" s="12" t="s">
        <v>1193</v>
      </c>
      <c r="I126" s="12" t="s">
        <v>1194</v>
      </c>
      <c r="J126" s="12" t="s">
        <v>1195</v>
      </c>
      <c r="K126" s="12" t="s">
        <v>329</v>
      </c>
      <c r="L126" s="12" t="s">
        <v>1044</v>
      </c>
    </row>
    <row r="127" spans="2:12" hidden="1" x14ac:dyDescent="0.5">
      <c r="B127" s="10"/>
      <c r="H127" s="12" t="s">
        <v>1301</v>
      </c>
      <c r="I127" s="12" t="s">
        <v>1353</v>
      </c>
      <c r="J127" s="12" t="s">
        <v>1195</v>
      </c>
      <c r="K127" s="12" t="s">
        <v>329</v>
      </c>
      <c r="L127" s="12" t="s">
        <v>1044</v>
      </c>
    </row>
    <row r="128" spans="2:12" hidden="1" x14ac:dyDescent="0.5">
      <c r="H128" s="12" t="s">
        <v>521</v>
      </c>
      <c r="I128" s="12" t="s">
        <v>387</v>
      </c>
      <c r="J128" s="12" t="s">
        <v>108</v>
      </c>
      <c r="K128" s="12" t="s">
        <v>329</v>
      </c>
      <c r="L128" s="12" t="s">
        <v>1044</v>
      </c>
    </row>
    <row r="129" spans="8:12" hidden="1" x14ac:dyDescent="0.5">
      <c r="H129" s="12" t="s">
        <v>1756</v>
      </c>
      <c r="I129" s="12" t="s">
        <v>1755</v>
      </c>
      <c r="J129" s="12" t="s">
        <v>108</v>
      </c>
      <c r="K129" s="12" t="s">
        <v>329</v>
      </c>
      <c r="L129" s="12" t="s">
        <v>1044</v>
      </c>
    </row>
    <row r="130" spans="8:12" hidden="1" x14ac:dyDescent="0.5">
      <c r="H130" s="12" t="s">
        <v>599</v>
      </c>
      <c r="I130" s="12" t="s">
        <v>468</v>
      </c>
      <c r="J130" s="12" t="s">
        <v>108</v>
      </c>
      <c r="K130" s="12" t="s">
        <v>329</v>
      </c>
      <c r="L130" s="12" t="s">
        <v>1044</v>
      </c>
    </row>
    <row r="131" spans="8:12" hidden="1" x14ac:dyDescent="0.5">
      <c r="H131" s="12" t="s">
        <v>1198</v>
      </c>
      <c r="I131" s="12" t="s">
        <v>1199</v>
      </c>
      <c r="J131" s="12" t="s">
        <v>1200</v>
      </c>
      <c r="K131" s="12" t="s">
        <v>329</v>
      </c>
      <c r="L131" s="12" t="s">
        <v>1044</v>
      </c>
    </row>
    <row r="132" spans="8:12" hidden="1" x14ac:dyDescent="0.5">
      <c r="H132" s="12" t="s">
        <v>498</v>
      </c>
      <c r="I132" s="12" t="s">
        <v>359</v>
      </c>
      <c r="J132" s="12" t="s">
        <v>318</v>
      </c>
      <c r="K132" s="12" t="s">
        <v>329</v>
      </c>
      <c r="L132" s="12" t="s">
        <v>1044</v>
      </c>
    </row>
    <row r="133" spans="8:12" hidden="1" x14ac:dyDescent="0.5">
      <c r="H133" s="12" t="s">
        <v>499</v>
      </c>
      <c r="I133" s="12" t="s">
        <v>360</v>
      </c>
      <c r="J133" s="12" t="s">
        <v>318</v>
      </c>
      <c r="K133" s="12" t="s">
        <v>329</v>
      </c>
      <c r="L133" s="12" t="s">
        <v>1044</v>
      </c>
    </row>
    <row r="134" spans="8:12" hidden="1" x14ac:dyDescent="0.5">
      <c r="H134" s="12" t="s">
        <v>509</v>
      </c>
      <c r="I134" s="12" t="s">
        <v>371</v>
      </c>
      <c r="J134" s="12" t="s">
        <v>661</v>
      </c>
      <c r="K134" s="12" t="s">
        <v>329</v>
      </c>
      <c r="L134" s="12" t="s">
        <v>1044</v>
      </c>
    </row>
    <row r="135" spans="8:12" hidden="1" x14ac:dyDescent="0.5">
      <c r="H135" s="12" t="s">
        <v>42</v>
      </c>
      <c r="I135" s="12" t="s">
        <v>372</v>
      </c>
      <c r="J135" s="12" t="s">
        <v>661</v>
      </c>
      <c r="K135" s="12" t="s">
        <v>329</v>
      </c>
      <c r="L135" s="12" t="s">
        <v>1044</v>
      </c>
    </row>
    <row r="136" spans="8:12" hidden="1" x14ac:dyDescent="0.5">
      <c r="H136" s="12" t="s">
        <v>601</v>
      </c>
      <c r="I136" s="12" t="s">
        <v>473</v>
      </c>
      <c r="J136" s="12" t="s">
        <v>661</v>
      </c>
      <c r="K136" s="12" t="s">
        <v>329</v>
      </c>
      <c r="L136" s="12" t="s">
        <v>1044</v>
      </c>
    </row>
    <row r="137" spans="8:12" hidden="1" x14ac:dyDescent="0.5">
      <c r="H137" s="12" t="s">
        <v>1764</v>
      </c>
      <c r="I137" s="12" t="s">
        <v>1766</v>
      </c>
      <c r="J137" s="12" t="s">
        <v>1765</v>
      </c>
      <c r="K137" s="12" t="s">
        <v>324</v>
      </c>
      <c r="L137" s="12" t="s">
        <v>1044</v>
      </c>
    </row>
    <row r="138" spans="8:12" hidden="1" x14ac:dyDescent="0.5">
      <c r="H138" s="12" t="s">
        <v>502</v>
      </c>
      <c r="I138" s="12" t="s">
        <v>363</v>
      </c>
      <c r="J138" s="12" t="s">
        <v>693</v>
      </c>
      <c r="K138" s="12" t="s">
        <v>324</v>
      </c>
      <c r="L138" s="12" t="s">
        <v>1044</v>
      </c>
    </row>
    <row r="139" spans="8:12" hidden="1" x14ac:dyDescent="0.5">
      <c r="H139" s="12" t="s">
        <v>567</v>
      </c>
      <c r="I139" s="12" t="s">
        <v>435</v>
      </c>
      <c r="J139" s="12" t="s">
        <v>693</v>
      </c>
      <c r="K139" s="12" t="s">
        <v>324</v>
      </c>
      <c r="L139" s="12" t="s">
        <v>1044</v>
      </c>
    </row>
    <row r="140" spans="8:12" hidden="1" x14ac:dyDescent="0.5">
      <c r="H140" s="12" t="s">
        <v>566</v>
      </c>
      <c r="I140" s="12" t="s">
        <v>434</v>
      </c>
      <c r="J140" s="12" t="s">
        <v>693</v>
      </c>
      <c r="K140" s="12" t="s">
        <v>324</v>
      </c>
      <c r="L140" s="12" t="s">
        <v>1044</v>
      </c>
    </row>
    <row r="141" spans="8:12" hidden="1" x14ac:dyDescent="0.5">
      <c r="H141" s="12" t="s">
        <v>501</v>
      </c>
      <c r="I141" s="12" t="s">
        <v>362</v>
      </c>
      <c r="J141" s="12" t="s">
        <v>693</v>
      </c>
      <c r="K141" s="12" t="s">
        <v>324</v>
      </c>
      <c r="L141" s="12" t="s">
        <v>1044</v>
      </c>
    </row>
    <row r="142" spans="8:12" hidden="1" x14ac:dyDescent="0.5">
      <c r="H142" s="12" t="s">
        <v>606</v>
      </c>
      <c r="I142" s="12" t="s">
        <v>480</v>
      </c>
      <c r="J142" s="12" t="s">
        <v>725</v>
      </c>
      <c r="K142" s="12" t="s">
        <v>324</v>
      </c>
      <c r="L142" s="12" t="s">
        <v>1044</v>
      </c>
    </row>
    <row r="143" spans="8:12" hidden="1" x14ac:dyDescent="0.5">
      <c r="H143" s="12" t="s">
        <v>1082</v>
      </c>
      <c r="I143" s="12" t="s">
        <v>857</v>
      </c>
      <c r="J143" s="12" t="s">
        <v>1083</v>
      </c>
      <c r="K143" s="12" t="s">
        <v>324</v>
      </c>
      <c r="L143" s="12" t="s">
        <v>1044</v>
      </c>
    </row>
    <row r="144" spans="8:12" hidden="1" x14ac:dyDescent="0.5">
      <c r="H144" s="12" t="s">
        <v>965</v>
      </c>
      <c r="I144" s="12" t="s">
        <v>391</v>
      </c>
      <c r="J144" s="12" t="s">
        <v>845</v>
      </c>
      <c r="K144" s="12" t="s">
        <v>324</v>
      </c>
      <c r="L144" s="12" t="s">
        <v>1044</v>
      </c>
    </row>
    <row r="145" spans="8:12" hidden="1" x14ac:dyDescent="0.5">
      <c r="H145" s="12" t="s">
        <v>1508</v>
      </c>
      <c r="I145" s="12" t="s">
        <v>479</v>
      </c>
      <c r="J145" s="12" t="s">
        <v>724</v>
      </c>
      <c r="K145" s="12" t="s">
        <v>324</v>
      </c>
      <c r="L145" s="12" t="s">
        <v>1044</v>
      </c>
    </row>
    <row r="146" spans="8:12" hidden="1" x14ac:dyDescent="0.5">
      <c r="H146" s="12" t="s">
        <v>563</v>
      </c>
      <c r="I146" s="12" t="s">
        <v>430</v>
      </c>
      <c r="J146" s="12" t="s">
        <v>689</v>
      </c>
      <c r="K146" s="12" t="s">
        <v>324</v>
      </c>
      <c r="L146" s="12" t="s">
        <v>1044</v>
      </c>
    </row>
    <row r="147" spans="8:12" hidden="1" x14ac:dyDescent="0.5">
      <c r="H147" s="12" t="s">
        <v>571</v>
      </c>
      <c r="I147" s="12" t="s">
        <v>439</v>
      </c>
      <c r="J147" s="12" t="s">
        <v>696</v>
      </c>
      <c r="K147" s="12" t="s">
        <v>324</v>
      </c>
      <c r="L147" s="12" t="s">
        <v>1044</v>
      </c>
    </row>
    <row r="148" spans="8:12" hidden="1" x14ac:dyDescent="0.5">
      <c r="H148" s="12" t="s">
        <v>572</v>
      </c>
      <c r="I148" s="12" t="s">
        <v>440</v>
      </c>
      <c r="J148" s="12" t="s">
        <v>696</v>
      </c>
      <c r="K148" s="12" t="s">
        <v>324</v>
      </c>
      <c r="L148" s="12" t="s">
        <v>1044</v>
      </c>
    </row>
    <row r="149" spans="8:12" hidden="1" x14ac:dyDescent="0.5">
      <c r="H149" s="12" t="s">
        <v>1084</v>
      </c>
      <c r="I149" s="12" t="s">
        <v>1085</v>
      </c>
      <c r="J149" s="12" t="s">
        <v>696</v>
      </c>
      <c r="K149" s="12" t="s">
        <v>324</v>
      </c>
      <c r="L149" s="12" t="s">
        <v>1044</v>
      </c>
    </row>
    <row r="150" spans="8:12" hidden="1" x14ac:dyDescent="0.5">
      <c r="H150" s="12" t="s">
        <v>1410</v>
      </c>
      <c r="I150" s="12" t="s">
        <v>1411</v>
      </c>
      <c r="J150" s="12" t="s">
        <v>695</v>
      </c>
      <c r="K150" s="12" t="s">
        <v>324</v>
      </c>
      <c r="L150" s="12" t="s">
        <v>1044</v>
      </c>
    </row>
    <row r="151" spans="8:12" hidden="1" x14ac:dyDescent="0.5">
      <c r="H151" s="12" t="s">
        <v>1015</v>
      </c>
      <c r="I151" s="12" t="s">
        <v>1016</v>
      </c>
      <c r="J151" s="12" t="s">
        <v>1017</v>
      </c>
      <c r="K151" s="12" t="s">
        <v>324</v>
      </c>
      <c r="L151" s="12" t="s">
        <v>1044</v>
      </c>
    </row>
    <row r="152" spans="8:12" hidden="1" x14ac:dyDescent="0.5">
      <c r="H152" s="12" t="s">
        <v>1271</v>
      </c>
      <c r="I152" s="12" t="s">
        <v>1272</v>
      </c>
      <c r="J152" s="12" t="s">
        <v>718</v>
      </c>
      <c r="K152" s="12" t="s">
        <v>324</v>
      </c>
      <c r="L152" s="12" t="s">
        <v>1044</v>
      </c>
    </row>
    <row r="153" spans="8:12" hidden="1" x14ac:dyDescent="0.5">
      <c r="H153" s="12" t="s">
        <v>566</v>
      </c>
      <c r="I153" s="12" t="s">
        <v>434</v>
      </c>
      <c r="J153" s="12" t="s">
        <v>718</v>
      </c>
      <c r="K153" s="12" t="s">
        <v>324</v>
      </c>
      <c r="L153" s="12" t="s">
        <v>1044</v>
      </c>
    </row>
    <row r="154" spans="8:12" hidden="1" x14ac:dyDescent="0.5">
      <c r="H154" s="12" t="s">
        <v>598</v>
      </c>
      <c r="I154" s="12" t="s">
        <v>467</v>
      </c>
      <c r="J154" s="12" t="s">
        <v>718</v>
      </c>
      <c r="K154" s="12" t="s">
        <v>324</v>
      </c>
      <c r="L154" s="12" t="s">
        <v>1044</v>
      </c>
    </row>
    <row r="155" spans="8:12" hidden="1" x14ac:dyDescent="0.5">
      <c r="H155" s="12" t="s">
        <v>632</v>
      </c>
      <c r="I155" s="12" t="s">
        <v>631</v>
      </c>
      <c r="J155" s="12" t="s">
        <v>730</v>
      </c>
      <c r="K155" s="12" t="s">
        <v>324</v>
      </c>
      <c r="L155" s="12" t="s">
        <v>1044</v>
      </c>
    </row>
    <row r="156" spans="8:12" hidden="1" x14ac:dyDescent="0.5">
      <c r="H156" s="12" t="s">
        <v>500</v>
      </c>
      <c r="I156" s="12" t="s">
        <v>361</v>
      </c>
      <c r="J156" s="12" t="s">
        <v>730</v>
      </c>
      <c r="K156" s="12" t="s">
        <v>324</v>
      </c>
      <c r="L156" s="12" t="s">
        <v>1044</v>
      </c>
    </row>
    <row r="157" spans="8:12" hidden="1" x14ac:dyDescent="0.5">
      <c r="H157" s="12" t="s">
        <v>613</v>
      </c>
      <c r="I157" s="12" t="s">
        <v>487</v>
      </c>
      <c r="J157" s="12" t="s">
        <v>730</v>
      </c>
      <c r="K157" s="12" t="s">
        <v>324</v>
      </c>
      <c r="L157" s="12" t="s">
        <v>1044</v>
      </c>
    </row>
    <row r="158" spans="8:12" hidden="1" x14ac:dyDescent="0.5">
      <c r="H158" s="12" t="s">
        <v>1365</v>
      </c>
      <c r="I158" s="12" t="s">
        <v>1366</v>
      </c>
      <c r="J158" s="12" t="s">
        <v>1367</v>
      </c>
      <c r="K158" s="12" t="s">
        <v>324</v>
      </c>
      <c r="L158" s="12" t="s">
        <v>1044</v>
      </c>
    </row>
    <row r="159" spans="8:12" hidden="1" x14ac:dyDescent="0.5">
      <c r="H159" s="12" t="s">
        <v>1377</v>
      </c>
      <c r="I159" s="12" t="s">
        <v>1376</v>
      </c>
      <c r="J159" s="12" t="s">
        <v>1378</v>
      </c>
      <c r="K159" s="12" t="s">
        <v>324</v>
      </c>
      <c r="L159" s="12" t="s">
        <v>1044</v>
      </c>
    </row>
    <row r="160" spans="8:12" hidden="1" x14ac:dyDescent="0.5">
      <c r="H160" s="12" t="s">
        <v>763</v>
      </c>
      <c r="I160" s="12" t="s">
        <v>445</v>
      </c>
      <c r="J160" s="12" t="s">
        <v>673</v>
      </c>
      <c r="K160" s="12" t="s">
        <v>324</v>
      </c>
      <c r="L160" s="12" t="s">
        <v>1044</v>
      </c>
    </row>
    <row r="161" spans="8:12" hidden="1" x14ac:dyDescent="0.5">
      <c r="H161" s="12" t="s">
        <v>533</v>
      </c>
      <c r="I161" s="12" t="s">
        <v>398</v>
      </c>
      <c r="J161" s="12" t="s">
        <v>673</v>
      </c>
      <c r="K161" s="12" t="s">
        <v>324</v>
      </c>
      <c r="L161" s="12" t="s">
        <v>1044</v>
      </c>
    </row>
    <row r="162" spans="8:12" hidden="1" x14ac:dyDescent="0.5">
      <c r="H162" s="12" t="s">
        <v>559</v>
      </c>
      <c r="I162" s="12" t="s">
        <v>426</v>
      </c>
      <c r="J162" s="12" t="s">
        <v>687</v>
      </c>
      <c r="K162" s="12" t="s">
        <v>324</v>
      </c>
      <c r="L162" s="12" t="s">
        <v>1044</v>
      </c>
    </row>
    <row r="163" spans="8:12" hidden="1" x14ac:dyDescent="0.5">
      <c r="H163" s="12" t="s">
        <v>951</v>
      </c>
      <c r="I163" s="12" t="s">
        <v>446</v>
      </c>
      <c r="J163" s="12" t="s">
        <v>952</v>
      </c>
      <c r="K163" s="12" t="s">
        <v>324</v>
      </c>
      <c r="L163" s="12" t="s">
        <v>1044</v>
      </c>
    </row>
    <row r="164" spans="8:12" hidden="1" x14ac:dyDescent="0.5">
      <c r="H164" s="12" t="s">
        <v>1339</v>
      </c>
      <c r="I164" s="12" t="s">
        <v>1340</v>
      </c>
      <c r="J164" s="12" t="s">
        <v>1182</v>
      </c>
      <c r="K164" s="12" t="s">
        <v>324</v>
      </c>
      <c r="L164" s="12" t="s">
        <v>1044</v>
      </c>
    </row>
    <row r="165" spans="8:12" hidden="1" x14ac:dyDescent="0.5">
      <c r="H165" s="12" t="s">
        <v>1180</v>
      </c>
      <c r="I165" s="12" t="s">
        <v>1181</v>
      </c>
      <c r="J165" s="12" t="s">
        <v>1182</v>
      </c>
      <c r="K165" s="12" t="s">
        <v>324</v>
      </c>
      <c r="L165" s="12" t="s">
        <v>1044</v>
      </c>
    </row>
    <row r="166" spans="8:12" hidden="1" x14ac:dyDescent="0.5">
      <c r="H166" s="12" t="s">
        <v>641</v>
      </c>
      <c r="I166" s="12" t="s">
        <v>481</v>
      </c>
      <c r="J166" s="12" t="s">
        <v>726</v>
      </c>
      <c r="K166" s="12" t="s">
        <v>324</v>
      </c>
      <c r="L166" s="12" t="s">
        <v>1044</v>
      </c>
    </row>
    <row r="167" spans="8:12" hidden="1" x14ac:dyDescent="0.5">
      <c r="H167" s="12" t="s">
        <v>1092</v>
      </c>
      <c r="I167" s="12" t="s">
        <v>1093</v>
      </c>
      <c r="J167" s="12" t="s">
        <v>726</v>
      </c>
      <c r="K167" s="12" t="s">
        <v>324</v>
      </c>
      <c r="L167" s="12" t="s">
        <v>1044</v>
      </c>
    </row>
    <row r="168" spans="8:12" hidden="1" x14ac:dyDescent="0.5">
      <c r="H168" s="12" t="s">
        <v>949</v>
      </c>
      <c r="I168" s="12" t="s">
        <v>950</v>
      </c>
      <c r="J168" s="12" t="s">
        <v>838</v>
      </c>
      <c r="K168" s="12" t="s">
        <v>324</v>
      </c>
      <c r="L168" s="12" t="s">
        <v>1044</v>
      </c>
    </row>
    <row r="169" spans="8:12" hidden="1" x14ac:dyDescent="0.5">
      <c r="H169" s="12" t="s">
        <v>1516</v>
      </c>
      <c r="I169" s="12" t="s">
        <v>1517</v>
      </c>
      <c r="J169" s="12" t="s">
        <v>838</v>
      </c>
      <c r="K169" s="12" t="s">
        <v>324</v>
      </c>
      <c r="L169" s="12" t="s">
        <v>1044</v>
      </c>
    </row>
    <row r="170" spans="8:12" hidden="1" x14ac:dyDescent="0.5">
      <c r="H170" s="12" t="s">
        <v>905</v>
      </c>
      <c r="I170" s="12" t="s">
        <v>906</v>
      </c>
      <c r="J170" s="12" t="s">
        <v>838</v>
      </c>
      <c r="K170" s="12" t="s">
        <v>324</v>
      </c>
      <c r="L170" s="12" t="s">
        <v>1044</v>
      </c>
    </row>
    <row r="171" spans="8:12" hidden="1" x14ac:dyDescent="0.5">
      <c r="H171" s="12" t="s">
        <v>1179</v>
      </c>
      <c r="I171" s="12" t="s">
        <v>1178</v>
      </c>
      <c r="J171" s="12" t="s">
        <v>838</v>
      </c>
      <c r="K171" s="12" t="s">
        <v>324</v>
      </c>
      <c r="L171" s="12" t="s">
        <v>1044</v>
      </c>
    </row>
    <row r="172" spans="8:12" hidden="1" x14ac:dyDescent="0.5">
      <c r="H172" s="12" t="s">
        <v>1090</v>
      </c>
      <c r="I172" s="12" t="s">
        <v>1091</v>
      </c>
      <c r="J172" s="12" t="s">
        <v>838</v>
      </c>
      <c r="K172" s="12" t="s">
        <v>324</v>
      </c>
      <c r="L172" s="12" t="s">
        <v>1044</v>
      </c>
    </row>
    <row r="173" spans="8:12" hidden="1" x14ac:dyDescent="0.5">
      <c r="H173" s="12" t="s">
        <v>1089</v>
      </c>
      <c r="I173" s="12" t="s">
        <v>1088</v>
      </c>
      <c r="J173" s="12" t="s">
        <v>838</v>
      </c>
      <c r="K173" s="12" t="s">
        <v>324</v>
      </c>
      <c r="L173" s="12" t="s">
        <v>1044</v>
      </c>
    </row>
    <row r="174" spans="8:12" hidden="1" x14ac:dyDescent="0.5">
      <c r="H174" s="12" t="s">
        <v>836</v>
      </c>
      <c r="I174" s="12" t="s">
        <v>837</v>
      </c>
      <c r="J174" s="12" t="s">
        <v>838</v>
      </c>
      <c r="K174" s="12" t="s">
        <v>324</v>
      </c>
      <c r="L174" s="12" t="s">
        <v>1044</v>
      </c>
    </row>
    <row r="175" spans="8:12" hidden="1" x14ac:dyDescent="0.5">
      <c r="H175" s="12" t="s">
        <v>840</v>
      </c>
      <c r="I175" s="12" t="s">
        <v>839</v>
      </c>
      <c r="J175" s="12" t="s">
        <v>838</v>
      </c>
      <c r="K175" s="12" t="s">
        <v>324</v>
      </c>
      <c r="L175" s="12" t="s">
        <v>1044</v>
      </c>
    </row>
    <row r="176" spans="8:12" hidden="1" x14ac:dyDescent="0.5">
      <c r="H176" s="12" t="s">
        <v>765</v>
      </c>
      <c r="I176" s="12" t="s">
        <v>764</v>
      </c>
      <c r="J176" s="12" t="s">
        <v>674</v>
      </c>
      <c r="K176" s="12" t="s">
        <v>324</v>
      </c>
      <c r="L176" s="12" t="s">
        <v>1044</v>
      </c>
    </row>
    <row r="177" spans="8:12" hidden="1" x14ac:dyDescent="0.5">
      <c r="H177" s="12" t="s">
        <v>536</v>
      </c>
      <c r="I177" s="12" t="s">
        <v>401</v>
      </c>
      <c r="J177" s="12" t="s">
        <v>674</v>
      </c>
      <c r="K177" s="12" t="s">
        <v>324</v>
      </c>
      <c r="L177" s="12" t="s">
        <v>1044</v>
      </c>
    </row>
    <row r="178" spans="8:12" hidden="1" x14ac:dyDescent="0.5">
      <c r="H178" s="12" t="s">
        <v>535</v>
      </c>
      <c r="I178" s="12" t="s">
        <v>400</v>
      </c>
      <c r="J178" s="12" t="s">
        <v>674</v>
      </c>
      <c r="K178" s="12" t="s">
        <v>324</v>
      </c>
      <c r="L178" s="12" t="s">
        <v>1044</v>
      </c>
    </row>
    <row r="179" spans="8:12" hidden="1" x14ac:dyDescent="0.5">
      <c r="H179" s="12" t="s">
        <v>1008</v>
      </c>
      <c r="I179" s="12" t="s">
        <v>1009</v>
      </c>
      <c r="J179" s="12" t="s">
        <v>674</v>
      </c>
      <c r="K179" s="12" t="s">
        <v>324</v>
      </c>
      <c r="L179" s="12" t="s">
        <v>1044</v>
      </c>
    </row>
    <row r="180" spans="8:12" hidden="1" x14ac:dyDescent="0.5">
      <c r="H180" s="12" t="s">
        <v>219</v>
      </c>
      <c r="I180" s="12" t="s">
        <v>403</v>
      </c>
      <c r="J180" s="12" t="s">
        <v>674</v>
      </c>
      <c r="K180" s="12" t="s">
        <v>324</v>
      </c>
      <c r="L180" s="12" t="s">
        <v>1044</v>
      </c>
    </row>
    <row r="181" spans="8:12" hidden="1" x14ac:dyDescent="0.5">
      <c r="H181" s="12" t="s">
        <v>1077</v>
      </c>
      <c r="I181" s="12" t="s">
        <v>1078</v>
      </c>
      <c r="J181" s="12" t="s">
        <v>674</v>
      </c>
      <c r="K181" s="12" t="s">
        <v>324</v>
      </c>
      <c r="L181" s="12" t="s">
        <v>1044</v>
      </c>
    </row>
    <row r="182" spans="8:12" hidden="1" x14ac:dyDescent="0.5">
      <c r="H182" s="12" t="s">
        <v>538</v>
      </c>
      <c r="I182" s="12" t="s">
        <v>402</v>
      </c>
      <c r="J182" s="12" t="s">
        <v>674</v>
      </c>
      <c r="K182" s="12" t="s">
        <v>324</v>
      </c>
      <c r="L182" s="12" t="s">
        <v>1044</v>
      </c>
    </row>
    <row r="183" spans="8:12" hidden="1" x14ac:dyDescent="0.5">
      <c r="H183" s="12" t="s">
        <v>1010</v>
      </c>
      <c r="I183" s="12" t="s">
        <v>1011</v>
      </c>
      <c r="J183" s="12" t="s">
        <v>674</v>
      </c>
      <c r="K183" s="12" t="s">
        <v>324</v>
      </c>
      <c r="L183" s="12" t="s">
        <v>1044</v>
      </c>
    </row>
    <row r="184" spans="8:12" hidden="1" x14ac:dyDescent="0.5">
      <c r="H184" s="12" t="s">
        <v>534</v>
      </c>
      <c r="I184" s="12" t="s">
        <v>399</v>
      </c>
      <c r="J184" s="12" t="s">
        <v>674</v>
      </c>
      <c r="K184" s="12" t="s">
        <v>324</v>
      </c>
      <c r="L184" s="12" t="s">
        <v>1044</v>
      </c>
    </row>
    <row r="185" spans="8:12" hidden="1" x14ac:dyDescent="0.5">
      <c r="H185" s="12" t="s">
        <v>886</v>
      </c>
      <c r="I185" s="12" t="s">
        <v>887</v>
      </c>
      <c r="J185" s="12" t="s">
        <v>674</v>
      </c>
      <c r="K185" s="12" t="s">
        <v>324</v>
      </c>
      <c r="L185" s="12" t="s">
        <v>1044</v>
      </c>
    </row>
    <row r="186" spans="8:12" hidden="1" x14ac:dyDescent="0.5">
      <c r="H186" s="12" t="s">
        <v>561</v>
      </c>
      <c r="I186" s="12" t="s">
        <v>428</v>
      </c>
      <c r="J186" s="12" t="s">
        <v>688</v>
      </c>
      <c r="K186" s="12" t="s">
        <v>324</v>
      </c>
      <c r="L186" s="12" t="s">
        <v>1044</v>
      </c>
    </row>
    <row r="187" spans="8:12" hidden="1" x14ac:dyDescent="0.5">
      <c r="H187" s="12" t="s">
        <v>562</v>
      </c>
      <c r="I187" s="12" t="s">
        <v>429</v>
      </c>
      <c r="J187" s="12" t="s">
        <v>688</v>
      </c>
      <c r="K187" s="12" t="s">
        <v>324</v>
      </c>
      <c r="L187" s="12" t="s">
        <v>1044</v>
      </c>
    </row>
    <row r="188" spans="8:12" hidden="1" x14ac:dyDescent="0.5">
      <c r="H188" s="12" t="s">
        <v>560</v>
      </c>
      <c r="I188" s="12" t="s">
        <v>427</v>
      </c>
      <c r="J188" s="12" t="s">
        <v>688</v>
      </c>
      <c r="K188" s="12" t="s">
        <v>324</v>
      </c>
      <c r="L188" s="12" t="s">
        <v>1044</v>
      </c>
    </row>
    <row r="189" spans="8:12" hidden="1" x14ac:dyDescent="0.5">
      <c r="H189" s="12" t="s">
        <v>568</v>
      </c>
      <c r="I189" s="12" t="s">
        <v>436</v>
      </c>
      <c r="J189" s="12" t="s">
        <v>658</v>
      </c>
      <c r="K189" s="12" t="s">
        <v>324</v>
      </c>
      <c r="L189" s="12" t="s">
        <v>1044</v>
      </c>
    </row>
    <row r="190" spans="8:12" hidden="1" x14ac:dyDescent="0.5">
      <c r="H190" s="12" t="s">
        <v>783</v>
      </c>
      <c r="I190" s="12" t="s">
        <v>782</v>
      </c>
      <c r="J190" s="12" t="s">
        <v>658</v>
      </c>
      <c r="K190" s="12" t="s">
        <v>324</v>
      </c>
      <c r="L190" s="12" t="s">
        <v>1044</v>
      </c>
    </row>
    <row r="191" spans="8:12" hidden="1" x14ac:dyDescent="0.5">
      <c r="H191" s="12" t="s">
        <v>503</v>
      </c>
      <c r="I191" s="12" t="s">
        <v>364</v>
      </c>
      <c r="J191" s="12" t="s">
        <v>658</v>
      </c>
      <c r="K191" s="12" t="s">
        <v>324</v>
      </c>
      <c r="L191" s="12" t="s">
        <v>1044</v>
      </c>
    </row>
    <row r="192" spans="8:12" hidden="1" x14ac:dyDescent="0.5">
      <c r="H192" s="12" t="s">
        <v>1109</v>
      </c>
      <c r="I192" s="12" t="s">
        <v>1110</v>
      </c>
      <c r="J192" s="12" t="s">
        <v>658</v>
      </c>
      <c r="K192" s="12" t="s">
        <v>324</v>
      </c>
      <c r="L192" s="12" t="s">
        <v>1044</v>
      </c>
    </row>
    <row r="193" spans="8:12" hidden="1" x14ac:dyDescent="0.5">
      <c r="H193" s="12" t="s">
        <v>504</v>
      </c>
      <c r="I193" s="12" t="s">
        <v>365</v>
      </c>
      <c r="J193" s="12" t="s">
        <v>658</v>
      </c>
      <c r="K193" s="12" t="s">
        <v>324</v>
      </c>
      <c r="L193" s="12" t="s">
        <v>1044</v>
      </c>
    </row>
    <row r="194" spans="8:12" hidden="1" x14ac:dyDescent="0.5">
      <c r="H194" s="12" t="s">
        <v>1273</v>
      </c>
      <c r="I194" s="12" t="s">
        <v>1274</v>
      </c>
      <c r="J194" s="12" t="s">
        <v>658</v>
      </c>
      <c r="K194" s="12" t="s">
        <v>324</v>
      </c>
      <c r="L194" s="12" t="s">
        <v>1044</v>
      </c>
    </row>
    <row r="195" spans="8:12" hidden="1" x14ac:dyDescent="0.5">
      <c r="H195" s="12" t="s">
        <v>505</v>
      </c>
      <c r="I195" s="12" t="s">
        <v>366</v>
      </c>
      <c r="J195" s="12" t="s">
        <v>658</v>
      </c>
      <c r="K195" s="12" t="s">
        <v>324</v>
      </c>
      <c r="L195" s="12" t="s">
        <v>1044</v>
      </c>
    </row>
    <row r="196" spans="8:12" hidden="1" x14ac:dyDescent="0.5">
      <c r="H196" s="12" t="s">
        <v>1124</v>
      </c>
      <c r="I196" s="12" t="s">
        <v>1412</v>
      </c>
      <c r="J196" s="12" t="s">
        <v>1370</v>
      </c>
      <c r="K196" s="12" t="s">
        <v>324</v>
      </c>
      <c r="L196" s="12" t="s">
        <v>1044</v>
      </c>
    </row>
    <row r="197" spans="8:12" hidden="1" x14ac:dyDescent="0.5">
      <c r="H197" s="12" t="s">
        <v>1368</v>
      </c>
      <c r="I197" s="12" t="s">
        <v>1369</v>
      </c>
      <c r="J197" s="12" t="s">
        <v>1370</v>
      </c>
      <c r="K197" s="12" t="s">
        <v>324</v>
      </c>
      <c r="L197" s="12" t="s">
        <v>1044</v>
      </c>
    </row>
    <row r="198" spans="8:12" hidden="1" x14ac:dyDescent="0.5">
      <c r="H198" s="12" t="s">
        <v>230</v>
      </c>
      <c r="I198" s="12" t="s">
        <v>120</v>
      </c>
      <c r="J198" s="12" t="s">
        <v>119</v>
      </c>
      <c r="K198" s="12" t="s">
        <v>324</v>
      </c>
      <c r="L198" s="12" t="s">
        <v>1044</v>
      </c>
    </row>
    <row r="199" spans="8:12" hidden="1" x14ac:dyDescent="0.5">
      <c r="H199" s="12" t="s">
        <v>506</v>
      </c>
      <c r="I199" s="12" t="s">
        <v>367</v>
      </c>
      <c r="J199" s="12" t="s">
        <v>119</v>
      </c>
      <c r="K199" s="12" t="s">
        <v>324</v>
      </c>
      <c r="L199" s="12" t="s">
        <v>1044</v>
      </c>
    </row>
    <row r="200" spans="8:12" hidden="1" x14ac:dyDescent="0.5">
      <c r="H200" s="12" t="s">
        <v>532</v>
      </c>
      <c r="I200" s="12" t="s">
        <v>397</v>
      </c>
      <c r="J200" s="12" t="s">
        <v>119</v>
      </c>
      <c r="K200" s="12" t="s">
        <v>324</v>
      </c>
      <c r="L200" s="12" t="s">
        <v>1044</v>
      </c>
    </row>
    <row r="201" spans="8:12" hidden="1" x14ac:dyDescent="0.5">
      <c r="H201" s="12" t="s">
        <v>1079</v>
      </c>
      <c r="I201" s="12" t="s">
        <v>1080</v>
      </c>
      <c r="J201" s="12" t="s">
        <v>1081</v>
      </c>
      <c r="K201" s="12" t="s">
        <v>324</v>
      </c>
      <c r="L201" s="12" t="s">
        <v>1044</v>
      </c>
    </row>
    <row r="202" spans="8:12" hidden="1" x14ac:dyDescent="0.5">
      <c r="H202" s="12" t="s">
        <v>1371</v>
      </c>
      <c r="I202" s="12" t="s">
        <v>1372</v>
      </c>
      <c r="J202" s="12" t="s">
        <v>1373</v>
      </c>
      <c r="K202" s="12" t="s">
        <v>324</v>
      </c>
      <c r="L202" s="12" t="s">
        <v>1044</v>
      </c>
    </row>
    <row r="203" spans="8:12" hidden="1" x14ac:dyDescent="0.5">
      <c r="H203" s="12" t="s">
        <v>1407</v>
      </c>
      <c r="I203" s="12" t="s">
        <v>494</v>
      </c>
      <c r="J203" s="12" t="s">
        <v>1373</v>
      </c>
      <c r="K203" s="12" t="s">
        <v>324</v>
      </c>
      <c r="L203" s="12" t="s">
        <v>1044</v>
      </c>
    </row>
    <row r="204" spans="8:12" hidden="1" x14ac:dyDescent="0.5">
      <c r="H204" s="12" t="s">
        <v>1408</v>
      </c>
      <c r="I204" s="12" t="s">
        <v>1409</v>
      </c>
      <c r="J204" s="12" t="s">
        <v>1373</v>
      </c>
      <c r="K204" s="12" t="s">
        <v>324</v>
      </c>
      <c r="L204" s="12" t="s">
        <v>1044</v>
      </c>
    </row>
    <row r="205" spans="8:12" hidden="1" x14ac:dyDescent="0.5">
      <c r="H205" s="12" t="s">
        <v>1374</v>
      </c>
      <c r="I205" s="12" t="s">
        <v>1375</v>
      </c>
      <c r="J205" s="12" t="s">
        <v>1373</v>
      </c>
      <c r="K205" s="12" t="s">
        <v>324</v>
      </c>
      <c r="L205" s="12" t="s">
        <v>1044</v>
      </c>
    </row>
    <row r="206" spans="8:12" hidden="1" x14ac:dyDescent="0.5">
      <c r="H206" s="12" t="s">
        <v>759</v>
      </c>
      <c r="I206" s="12" t="s">
        <v>760</v>
      </c>
      <c r="J206" s="12" t="s">
        <v>675</v>
      </c>
      <c r="K206" s="12" t="s">
        <v>324</v>
      </c>
      <c r="L206" s="12" t="s">
        <v>1044</v>
      </c>
    </row>
    <row r="207" spans="8:12" hidden="1" x14ac:dyDescent="0.5">
      <c r="H207" s="12" t="s">
        <v>597</v>
      </c>
      <c r="I207" s="12" t="s">
        <v>466</v>
      </c>
      <c r="J207" s="12" t="s">
        <v>675</v>
      </c>
      <c r="K207" s="12" t="s">
        <v>324</v>
      </c>
      <c r="L207" s="12" t="s">
        <v>1044</v>
      </c>
    </row>
    <row r="208" spans="8:12" hidden="1" x14ac:dyDescent="0.5">
      <c r="H208" s="12" t="s">
        <v>636</v>
      </c>
      <c r="I208" s="12" t="s">
        <v>635</v>
      </c>
      <c r="J208" s="12" t="s">
        <v>675</v>
      </c>
      <c r="K208" s="12" t="s">
        <v>324</v>
      </c>
      <c r="L208" s="12" t="s">
        <v>1044</v>
      </c>
    </row>
    <row r="209" spans="8:12" hidden="1" x14ac:dyDescent="0.5">
      <c r="H209" s="12" t="s">
        <v>1231</v>
      </c>
      <c r="I209" s="12" t="s">
        <v>1232</v>
      </c>
      <c r="J209" s="12" t="s">
        <v>675</v>
      </c>
      <c r="K209" s="12" t="s">
        <v>324</v>
      </c>
      <c r="L209" s="12" t="s">
        <v>1044</v>
      </c>
    </row>
    <row r="210" spans="8:12" hidden="1" x14ac:dyDescent="0.5">
      <c r="H210" s="12" t="s">
        <v>629</v>
      </c>
      <c r="I210" s="12" t="s">
        <v>630</v>
      </c>
      <c r="J210" s="12" t="s">
        <v>675</v>
      </c>
      <c r="K210" s="12" t="s">
        <v>324</v>
      </c>
      <c r="L210" s="12" t="s">
        <v>1044</v>
      </c>
    </row>
    <row r="211" spans="8:12" hidden="1" x14ac:dyDescent="0.5">
      <c r="H211" s="12" t="s">
        <v>762</v>
      </c>
      <c r="I211" s="12" t="s">
        <v>761</v>
      </c>
      <c r="J211" s="12" t="s">
        <v>675</v>
      </c>
      <c r="K211" s="12" t="s">
        <v>324</v>
      </c>
      <c r="L211" s="12" t="s">
        <v>1044</v>
      </c>
    </row>
    <row r="212" spans="8:12" hidden="1" x14ac:dyDescent="0.5">
      <c r="H212" s="12" t="s">
        <v>1073</v>
      </c>
      <c r="I212" s="12" t="s">
        <v>1074</v>
      </c>
      <c r="J212" s="12" t="s">
        <v>675</v>
      </c>
      <c r="K212" s="12" t="s">
        <v>324</v>
      </c>
      <c r="L212" s="12" t="s">
        <v>1044</v>
      </c>
    </row>
    <row r="213" spans="8:12" hidden="1" x14ac:dyDescent="0.5">
      <c r="H213" s="12" t="s">
        <v>1306</v>
      </c>
      <c r="I213" s="12" t="s">
        <v>1307</v>
      </c>
      <c r="J213" s="12" t="s">
        <v>675</v>
      </c>
      <c r="K213" s="12" t="s">
        <v>324</v>
      </c>
      <c r="L213" s="12" t="s">
        <v>1044</v>
      </c>
    </row>
    <row r="214" spans="8:12" hidden="1" x14ac:dyDescent="0.5">
      <c r="H214" s="12" t="s">
        <v>540</v>
      </c>
      <c r="I214" s="12" t="s">
        <v>404</v>
      </c>
      <c r="J214" s="12" t="s">
        <v>675</v>
      </c>
      <c r="K214" s="12" t="s">
        <v>324</v>
      </c>
      <c r="L214" s="12" t="s">
        <v>1044</v>
      </c>
    </row>
    <row r="215" spans="8:12" hidden="1" x14ac:dyDescent="0.5">
      <c r="H215" s="12" t="s">
        <v>1075</v>
      </c>
      <c r="I215" s="12" t="s">
        <v>1076</v>
      </c>
      <c r="J215" s="12" t="s">
        <v>675</v>
      </c>
      <c r="K215" s="12" t="s">
        <v>324</v>
      </c>
      <c r="L215" s="12" t="s">
        <v>1044</v>
      </c>
    </row>
    <row r="216" spans="8:12" hidden="1" x14ac:dyDescent="0.5">
      <c r="H216" s="12" t="s">
        <v>1138</v>
      </c>
      <c r="I216" s="12" t="s">
        <v>1139</v>
      </c>
      <c r="J216" s="12" t="s">
        <v>1140</v>
      </c>
      <c r="K216" s="12" t="s">
        <v>640</v>
      </c>
      <c r="L216" s="12" t="s">
        <v>1044</v>
      </c>
    </row>
    <row r="217" spans="8:12" hidden="1" x14ac:dyDescent="0.5">
      <c r="H217" s="12" t="s">
        <v>1506</v>
      </c>
      <c r="I217" s="12" t="s">
        <v>1505</v>
      </c>
      <c r="J217" s="12" t="s">
        <v>110</v>
      </c>
      <c r="K217" s="12" t="s">
        <v>322</v>
      </c>
      <c r="L217" s="12" t="s">
        <v>1044</v>
      </c>
    </row>
    <row r="218" spans="8:12" hidden="1" x14ac:dyDescent="0.5">
      <c r="H218" s="12" t="s">
        <v>643</v>
      </c>
      <c r="I218" s="12" t="s">
        <v>644</v>
      </c>
      <c r="J218" s="12" t="s">
        <v>738</v>
      </c>
      <c r="K218" s="12" t="s">
        <v>322</v>
      </c>
      <c r="L218" s="12" t="s">
        <v>1044</v>
      </c>
    </row>
    <row r="219" spans="8:12" hidden="1" x14ac:dyDescent="0.5">
      <c r="H219" s="12" t="s">
        <v>904</v>
      </c>
      <c r="I219" s="12" t="s">
        <v>910</v>
      </c>
      <c r="J219" s="12" t="s">
        <v>738</v>
      </c>
      <c r="K219" s="12" t="s">
        <v>322</v>
      </c>
      <c r="L219" s="12" t="s">
        <v>1044</v>
      </c>
    </row>
    <row r="220" spans="8:12" hidden="1" x14ac:dyDescent="0.5">
      <c r="H220" s="12" t="s">
        <v>1681</v>
      </c>
      <c r="I220" s="12" t="s">
        <v>1680</v>
      </c>
      <c r="J220" s="12" t="s">
        <v>738</v>
      </c>
      <c r="K220" s="12" t="s">
        <v>322</v>
      </c>
      <c r="L220" s="12" t="s">
        <v>1044</v>
      </c>
    </row>
    <row r="221" spans="8:12" hidden="1" x14ac:dyDescent="0.5">
      <c r="H221" s="12" t="s">
        <v>652</v>
      </c>
      <c r="I221" s="12" t="s">
        <v>651</v>
      </c>
      <c r="J221" s="12" t="s">
        <v>741</v>
      </c>
      <c r="K221" s="12" t="s">
        <v>322</v>
      </c>
      <c r="L221" s="12" t="s">
        <v>1044</v>
      </c>
    </row>
    <row r="222" spans="8:12" hidden="1" x14ac:dyDescent="0.5">
      <c r="H222" s="12" t="s">
        <v>1481</v>
      </c>
      <c r="I222" s="12" t="s">
        <v>1482</v>
      </c>
      <c r="J222" s="12" t="s">
        <v>1483</v>
      </c>
      <c r="K222" s="12" t="s">
        <v>322</v>
      </c>
      <c r="L222" s="12" t="s">
        <v>1044</v>
      </c>
    </row>
    <row r="223" spans="8:12" hidden="1" x14ac:dyDescent="0.5">
      <c r="H223" s="12" t="s">
        <v>911</v>
      </c>
      <c r="I223" s="12" t="s">
        <v>849</v>
      </c>
      <c r="J223" s="12" t="s">
        <v>850</v>
      </c>
      <c r="K223" s="12" t="s">
        <v>322</v>
      </c>
      <c r="L223" s="12" t="s">
        <v>1044</v>
      </c>
    </row>
    <row r="224" spans="8:12" hidden="1" x14ac:dyDescent="0.5">
      <c r="H224" s="12" t="s">
        <v>956</v>
      </c>
      <c r="I224" s="12" t="s">
        <v>957</v>
      </c>
      <c r="J224" s="12" t="s">
        <v>850</v>
      </c>
      <c r="K224" s="12" t="s">
        <v>322</v>
      </c>
      <c r="L224" s="12" t="s">
        <v>1044</v>
      </c>
    </row>
    <row r="225" spans="8:12" hidden="1" x14ac:dyDescent="0.5">
      <c r="H225" s="12" t="s">
        <v>1030</v>
      </c>
      <c r="I225" s="12" t="s">
        <v>1031</v>
      </c>
      <c r="J225" s="12" t="s">
        <v>850</v>
      </c>
      <c r="K225" s="12" t="s">
        <v>322</v>
      </c>
      <c r="L225" s="12" t="s">
        <v>1044</v>
      </c>
    </row>
    <row r="226" spans="8:12" hidden="1" x14ac:dyDescent="0.5">
      <c r="H226" s="12" t="s">
        <v>1032</v>
      </c>
      <c r="I226" s="12" t="s">
        <v>1033</v>
      </c>
      <c r="J226" s="12" t="s">
        <v>850</v>
      </c>
      <c r="K226" s="12" t="s">
        <v>322</v>
      </c>
      <c r="L226" s="12" t="s">
        <v>1044</v>
      </c>
    </row>
    <row r="227" spans="8:12" hidden="1" x14ac:dyDescent="0.5">
      <c r="H227" s="12" t="s">
        <v>1429</v>
      </c>
      <c r="I227" s="12" t="s">
        <v>1428</v>
      </c>
      <c r="J227" s="12" t="s">
        <v>1798</v>
      </c>
      <c r="K227" s="12" t="s">
        <v>322</v>
      </c>
      <c r="L227" s="12" t="s">
        <v>1044</v>
      </c>
    </row>
    <row r="228" spans="8:12" hidden="1" x14ac:dyDescent="0.5">
      <c r="H228" s="12" t="s">
        <v>626</v>
      </c>
      <c r="I228" s="12" t="s">
        <v>1786</v>
      </c>
      <c r="J228" s="12" t="s">
        <v>109</v>
      </c>
      <c r="K228" s="12" t="s">
        <v>322</v>
      </c>
      <c r="L228" s="12" t="s">
        <v>1044</v>
      </c>
    </row>
    <row r="229" spans="8:12" hidden="1" x14ac:dyDescent="0.5">
      <c r="H229" s="12" t="s">
        <v>1308</v>
      </c>
      <c r="I229" s="12" t="s">
        <v>1308</v>
      </c>
      <c r="J229" s="12" t="s">
        <v>109</v>
      </c>
      <c r="K229" s="12" t="s">
        <v>322</v>
      </c>
      <c r="L229" s="12" t="s">
        <v>1044</v>
      </c>
    </row>
    <row r="230" spans="8:12" hidden="1" x14ac:dyDescent="0.5">
      <c r="H230" s="12" t="s">
        <v>1292</v>
      </c>
      <c r="I230" s="12" t="s">
        <v>1291</v>
      </c>
      <c r="J230" s="12" t="s">
        <v>109</v>
      </c>
      <c r="K230" s="12" t="s">
        <v>322</v>
      </c>
      <c r="L230" s="12" t="s">
        <v>1044</v>
      </c>
    </row>
    <row r="231" spans="8:12" hidden="1" x14ac:dyDescent="0.5">
      <c r="H231" s="12" t="s">
        <v>520</v>
      </c>
      <c r="I231" s="12" t="s">
        <v>386</v>
      </c>
      <c r="J231" s="12" t="s">
        <v>109</v>
      </c>
      <c r="K231" s="12" t="s">
        <v>322</v>
      </c>
      <c r="L231" s="12" t="s">
        <v>1044</v>
      </c>
    </row>
    <row r="232" spans="8:12" hidden="1" x14ac:dyDescent="0.5">
      <c r="H232" s="12" t="s">
        <v>550</v>
      </c>
      <c r="I232" s="12" t="s">
        <v>1783</v>
      </c>
      <c r="J232" s="12" t="s">
        <v>109</v>
      </c>
      <c r="K232" s="12" t="s">
        <v>322</v>
      </c>
      <c r="L232" s="12" t="s">
        <v>1044</v>
      </c>
    </row>
    <row r="233" spans="8:12" hidden="1" x14ac:dyDescent="0.5">
      <c r="H233" s="12" t="s">
        <v>1476</v>
      </c>
      <c r="I233" s="12" t="s">
        <v>1477</v>
      </c>
      <c r="J233" s="12" t="s">
        <v>1475</v>
      </c>
      <c r="K233" s="12" t="s">
        <v>322</v>
      </c>
      <c r="L233" s="12" t="s">
        <v>1044</v>
      </c>
    </row>
    <row r="234" spans="8:12" hidden="1" x14ac:dyDescent="0.5">
      <c r="H234" s="12" t="s">
        <v>645</v>
      </c>
      <c r="I234" s="12" t="s">
        <v>646</v>
      </c>
      <c r="J234" s="12" t="s">
        <v>668</v>
      </c>
      <c r="K234" s="12" t="s">
        <v>322</v>
      </c>
      <c r="L234" s="12" t="s">
        <v>1044</v>
      </c>
    </row>
    <row r="235" spans="8:12" hidden="1" x14ac:dyDescent="0.5">
      <c r="H235" s="12" t="s">
        <v>625</v>
      </c>
      <c r="I235" s="12" t="s">
        <v>385</v>
      </c>
      <c r="J235" s="12" t="s">
        <v>668</v>
      </c>
      <c r="K235" s="12" t="s">
        <v>322</v>
      </c>
      <c r="L235" s="12" t="s">
        <v>1044</v>
      </c>
    </row>
    <row r="236" spans="8:12" hidden="1" x14ac:dyDescent="0.5">
      <c r="H236" s="12" t="s">
        <v>1583</v>
      </c>
      <c r="I236" s="12" t="s">
        <v>1579</v>
      </c>
      <c r="J236" s="12" t="s">
        <v>848</v>
      </c>
      <c r="K236" s="12" t="s">
        <v>322</v>
      </c>
      <c r="L236" s="12" t="s">
        <v>1044</v>
      </c>
    </row>
    <row r="237" spans="8:12" hidden="1" x14ac:dyDescent="0.5">
      <c r="H237" s="12" t="s">
        <v>1587</v>
      </c>
      <c r="I237" s="12" t="s">
        <v>1586</v>
      </c>
      <c r="J237" s="12" t="s">
        <v>848</v>
      </c>
      <c r="K237" s="12" t="s">
        <v>322</v>
      </c>
      <c r="L237" s="12" t="s">
        <v>1044</v>
      </c>
    </row>
    <row r="238" spans="8:12" hidden="1" x14ac:dyDescent="0.5">
      <c r="H238" s="12" t="s">
        <v>846</v>
      </c>
      <c r="I238" s="12" t="s">
        <v>847</v>
      </c>
      <c r="J238" s="12" t="s">
        <v>848</v>
      </c>
      <c r="K238" s="12" t="s">
        <v>322</v>
      </c>
      <c r="L238" s="12" t="s">
        <v>1044</v>
      </c>
    </row>
    <row r="239" spans="8:12" hidden="1" x14ac:dyDescent="0.5">
      <c r="H239" s="12" t="s">
        <v>1473</v>
      </c>
      <c r="I239" s="12" t="s">
        <v>1474</v>
      </c>
      <c r="J239" s="12" t="s">
        <v>667</v>
      </c>
      <c r="K239" s="12" t="s">
        <v>322</v>
      </c>
      <c r="L239" s="12" t="s">
        <v>1044</v>
      </c>
    </row>
    <row r="240" spans="8:12" hidden="1" x14ac:dyDescent="0.5">
      <c r="H240" s="12" t="s">
        <v>519</v>
      </c>
      <c r="I240" s="12" t="s">
        <v>384</v>
      </c>
      <c r="J240" s="12" t="s">
        <v>667</v>
      </c>
      <c r="K240" s="12" t="s">
        <v>322</v>
      </c>
      <c r="L240" s="12" t="s">
        <v>1044</v>
      </c>
    </row>
    <row r="241" spans="8:12" hidden="1" x14ac:dyDescent="0.5">
      <c r="H241" s="12" t="s">
        <v>1746</v>
      </c>
      <c r="I241" s="12" t="s">
        <v>1747</v>
      </c>
      <c r="J241" s="12" t="s">
        <v>667</v>
      </c>
      <c r="K241" s="12" t="s">
        <v>322</v>
      </c>
      <c r="L241" s="12" t="s">
        <v>1044</v>
      </c>
    </row>
    <row r="242" spans="8:12" hidden="1" x14ac:dyDescent="0.5">
      <c r="H242" s="12" t="s">
        <v>970</v>
      </c>
      <c r="I242" s="12" t="s">
        <v>958</v>
      </c>
      <c r="J242" s="12" t="s">
        <v>739</v>
      </c>
      <c r="K242" s="12" t="s">
        <v>322</v>
      </c>
      <c r="L242" s="12" t="s">
        <v>1044</v>
      </c>
    </row>
    <row r="243" spans="8:12" hidden="1" x14ac:dyDescent="0.5">
      <c r="H243" s="12" t="s">
        <v>647</v>
      </c>
      <c r="I243" s="12" t="s">
        <v>648</v>
      </c>
      <c r="J243" s="12" t="s">
        <v>739</v>
      </c>
      <c r="K243" s="12" t="s">
        <v>322</v>
      </c>
      <c r="L243" s="12" t="s">
        <v>1044</v>
      </c>
    </row>
    <row r="244" spans="8:12" hidden="1" x14ac:dyDescent="0.5">
      <c r="H244" s="12" t="s">
        <v>907</v>
      </c>
      <c r="I244" s="12" t="s">
        <v>908</v>
      </c>
      <c r="J244" s="12" t="s">
        <v>909</v>
      </c>
      <c r="K244" s="12" t="s">
        <v>322</v>
      </c>
      <c r="L244" s="12" t="s">
        <v>1044</v>
      </c>
    </row>
    <row r="245" spans="8:12" hidden="1" x14ac:dyDescent="0.5">
      <c r="H245" s="12" t="s">
        <v>1582</v>
      </c>
      <c r="I245" s="12" t="s">
        <v>1580</v>
      </c>
      <c r="J245" s="12" t="s">
        <v>1581</v>
      </c>
      <c r="K245" s="12" t="s">
        <v>322</v>
      </c>
      <c r="L245" s="12" t="s">
        <v>1044</v>
      </c>
    </row>
    <row r="246" spans="8:12" hidden="1" x14ac:dyDescent="0.5">
      <c r="H246" s="12" t="s">
        <v>1327</v>
      </c>
      <c r="I246" s="12" t="s">
        <v>1745</v>
      </c>
      <c r="J246" s="12" t="s">
        <v>1581</v>
      </c>
      <c r="K246" s="12" t="s">
        <v>322</v>
      </c>
      <c r="L246" s="12" t="s">
        <v>1044</v>
      </c>
    </row>
    <row r="247" spans="8:12" hidden="1" x14ac:dyDescent="0.5">
      <c r="H247" s="2" t="s">
        <v>1861</v>
      </c>
      <c r="I247" s="2" t="s">
        <v>1861</v>
      </c>
      <c r="J247" s="2" t="s">
        <v>1862</v>
      </c>
      <c r="K247" s="12" t="s">
        <v>322</v>
      </c>
      <c r="L247" s="12" t="s">
        <v>1044</v>
      </c>
    </row>
    <row r="248" spans="8:12" hidden="1" x14ac:dyDescent="0.5">
      <c r="H248" s="12" t="s">
        <v>1644</v>
      </c>
      <c r="I248" s="12" t="s">
        <v>1645</v>
      </c>
      <c r="J248" s="12" t="s">
        <v>1637</v>
      </c>
      <c r="K248" s="12" t="s">
        <v>322</v>
      </c>
      <c r="L248" s="12" t="s">
        <v>1044</v>
      </c>
    </row>
    <row r="249" spans="8:12" hidden="1" x14ac:dyDescent="0.5">
      <c r="H249" s="12" t="s">
        <v>1643</v>
      </c>
      <c r="I249" s="12" t="s">
        <v>1639</v>
      </c>
      <c r="J249" s="12" t="s">
        <v>1637</v>
      </c>
      <c r="K249" s="12" t="s">
        <v>322</v>
      </c>
      <c r="L249" s="12" t="s">
        <v>1044</v>
      </c>
    </row>
    <row r="250" spans="8:12" hidden="1" x14ac:dyDescent="0.5">
      <c r="H250" s="12" t="s">
        <v>1734</v>
      </c>
      <c r="I250" s="12" t="s">
        <v>1730</v>
      </c>
      <c r="J250" s="12" t="s">
        <v>1637</v>
      </c>
      <c r="K250" s="12" t="s">
        <v>322</v>
      </c>
      <c r="L250" s="12" t="s">
        <v>1044</v>
      </c>
    </row>
    <row r="251" spans="8:12" hidden="1" x14ac:dyDescent="0.5">
      <c r="H251" s="12" t="s">
        <v>1733</v>
      </c>
      <c r="I251" s="12" t="s">
        <v>1732</v>
      </c>
      <c r="J251" s="12" t="s">
        <v>1637</v>
      </c>
      <c r="K251" s="12" t="s">
        <v>322</v>
      </c>
      <c r="L251" s="12" t="s">
        <v>1044</v>
      </c>
    </row>
    <row r="252" spans="8:12" hidden="1" x14ac:dyDescent="0.5">
      <c r="H252" s="12" t="s">
        <v>1642</v>
      </c>
      <c r="I252" s="12" t="s">
        <v>1646</v>
      </c>
      <c r="J252" s="12" t="s">
        <v>1637</v>
      </c>
      <c r="K252" s="12" t="s">
        <v>322</v>
      </c>
      <c r="L252" s="12" t="s">
        <v>1044</v>
      </c>
    </row>
    <row r="253" spans="8:12" hidden="1" x14ac:dyDescent="0.5">
      <c r="H253" s="12" t="s">
        <v>1641</v>
      </c>
      <c r="I253" s="12" t="s">
        <v>1638</v>
      </c>
      <c r="J253" s="12" t="s">
        <v>1637</v>
      </c>
      <c r="K253" s="12" t="s">
        <v>322</v>
      </c>
      <c r="L253" s="12" t="s">
        <v>1044</v>
      </c>
    </row>
    <row r="254" spans="8:12" hidden="1" x14ac:dyDescent="0.5">
      <c r="H254" s="12" t="s">
        <v>1735</v>
      </c>
      <c r="I254" s="12" t="s">
        <v>1731</v>
      </c>
      <c r="J254" s="12" t="s">
        <v>1637</v>
      </c>
      <c r="K254" s="12" t="s">
        <v>322</v>
      </c>
      <c r="L254" s="12" t="s">
        <v>1044</v>
      </c>
    </row>
    <row r="255" spans="8:12" hidden="1" x14ac:dyDescent="0.5">
      <c r="H255" s="12" t="s">
        <v>1640</v>
      </c>
      <c r="I255" s="12" t="s">
        <v>1636</v>
      </c>
      <c r="J255" s="12" t="s">
        <v>1637</v>
      </c>
      <c r="K255" s="12" t="s">
        <v>322</v>
      </c>
      <c r="L255" s="12" t="s">
        <v>1044</v>
      </c>
    </row>
    <row r="256" spans="8:12" hidden="1" x14ac:dyDescent="0.5">
      <c r="H256" s="12" t="s">
        <v>1682</v>
      </c>
      <c r="I256" s="12" t="s">
        <v>1683</v>
      </c>
      <c r="J256" s="12" t="s">
        <v>105</v>
      </c>
      <c r="K256" s="12" t="s">
        <v>322</v>
      </c>
      <c r="L256" s="12" t="s">
        <v>1044</v>
      </c>
    </row>
    <row r="257" spans="8:12" hidden="1" x14ac:dyDescent="0.5">
      <c r="H257" s="12" t="s">
        <v>798</v>
      </c>
      <c r="I257" s="12" t="s">
        <v>798</v>
      </c>
      <c r="J257" s="12" t="s">
        <v>105</v>
      </c>
      <c r="K257" s="12" t="s">
        <v>322</v>
      </c>
      <c r="L257" s="12" t="s">
        <v>1044</v>
      </c>
    </row>
    <row r="258" spans="8:12" hidden="1" x14ac:dyDescent="0.5">
      <c r="H258" s="12" t="s">
        <v>1514</v>
      </c>
      <c r="I258" s="12" t="s">
        <v>1515</v>
      </c>
      <c r="J258" s="12" t="s">
        <v>105</v>
      </c>
      <c r="K258" s="12" t="s">
        <v>322</v>
      </c>
      <c r="L258" s="12" t="s">
        <v>1044</v>
      </c>
    </row>
    <row r="259" spans="8:12" hidden="1" x14ac:dyDescent="0.5">
      <c r="H259" s="12" t="s">
        <v>1653</v>
      </c>
      <c r="I259" s="12" t="s">
        <v>1651</v>
      </c>
      <c r="J259" s="12" t="s">
        <v>105</v>
      </c>
      <c r="K259" s="12" t="s">
        <v>322</v>
      </c>
      <c r="L259" s="12" t="s">
        <v>1044</v>
      </c>
    </row>
    <row r="260" spans="8:12" hidden="1" x14ac:dyDescent="0.5">
      <c r="H260" s="12" t="s">
        <v>1222</v>
      </c>
      <c r="I260" s="12" t="s">
        <v>1220</v>
      </c>
      <c r="J260" s="12" t="s">
        <v>105</v>
      </c>
      <c r="K260" s="12" t="s">
        <v>322</v>
      </c>
      <c r="L260" s="12" t="s">
        <v>1044</v>
      </c>
    </row>
    <row r="261" spans="8:12" hidden="1" x14ac:dyDescent="0.5">
      <c r="H261" s="12" t="s">
        <v>1230</v>
      </c>
      <c r="I261" s="12" t="s">
        <v>1221</v>
      </c>
      <c r="J261" s="12" t="s">
        <v>105</v>
      </c>
      <c r="K261" s="12" t="s">
        <v>322</v>
      </c>
      <c r="L261" s="12" t="s">
        <v>1044</v>
      </c>
    </row>
    <row r="262" spans="8:12" hidden="1" x14ac:dyDescent="0.5">
      <c r="H262" s="12" t="s">
        <v>1223</v>
      </c>
      <c r="I262" s="12" t="s">
        <v>1224</v>
      </c>
      <c r="J262" s="12" t="s">
        <v>105</v>
      </c>
      <c r="K262" s="12" t="s">
        <v>322</v>
      </c>
      <c r="L262" s="12" t="s">
        <v>1044</v>
      </c>
    </row>
    <row r="263" spans="8:12" hidden="1" x14ac:dyDescent="0.5">
      <c r="H263" s="12" t="s">
        <v>1495</v>
      </c>
      <c r="I263" s="12" t="s">
        <v>1496</v>
      </c>
      <c r="J263" s="12" t="s">
        <v>105</v>
      </c>
      <c r="K263" s="12" t="s">
        <v>322</v>
      </c>
      <c r="L263" s="12" t="s">
        <v>1044</v>
      </c>
    </row>
    <row r="264" spans="8:12" hidden="1" x14ac:dyDescent="0.5">
      <c r="H264" s="12" t="s">
        <v>1655</v>
      </c>
      <c r="I264" s="12" t="s">
        <v>1650</v>
      </c>
      <c r="J264" s="12" t="s">
        <v>105</v>
      </c>
      <c r="K264" s="12" t="s">
        <v>322</v>
      </c>
      <c r="L264" s="12" t="s">
        <v>1044</v>
      </c>
    </row>
    <row r="265" spans="8:12" hidden="1" x14ac:dyDescent="0.5">
      <c r="H265" s="12" t="s">
        <v>755</v>
      </c>
      <c r="I265" s="12" t="s">
        <v>343</v>
      </c>
      <c r="J265" s="12" t="s">
        <v>105</v>
      </c>
      <c r="K265" s="12" t="s">
        <v>322</v>
      </c>
      <c r="L265" s="12" t="s">
        <v>1044</v>
      </c>
    </row>
    <row r="266" spans="8:12" hidden="1" x14ac:dyDescent="0.5">
      <c r="H266" s="12" t="s">
        <v>1654</v>
      </c>
      <c r="I266" s="12" t="s">
        <v>1652</v>
      </c>
      <c r="J266" s="12" t="s">
        <v>105</v>
      </c>
      <c r="K266" s="12" t="s">
        <v>322</v>
      </c>
      <c r="L266" s="12" t="s">
        <v>1044</v>
      </c>
    </row>
    <row r="267" spans="8:12" hidden="1" x14ac:dyDescent="0.5">
      <c r="H267" s="12" t="s">
        <v>229</v>
      </c>
      <c r="I267" s="12" t="s">
        <v>116</v>
      </c>
      <c r="J267" s="12" t="s">
        <v>105</v>
      </c>
      <c r="K267" s="12" t="s">
        <v>322</v>
      </c>
      <c r="L267" s="12" t="s">
        <v>1044</v>
      </c>
    </row>
    <row r="268" spans="8:12" hidden="1" x14ac:dyDescent="0.5">
      <c r="H268" s="12" t="s">
        <v>1793</v>
      </c>
      <c r="I268" s="12" t="s">
        <v>1794</v>
      </c>
      <c r="J268" s="12" t="s">
        <v>105</v>
      </c>
      <c r="K268" s="12" t="s">
        <v>322</v>
      </c>
      <c r="L268" s="12" t="s">
        <v>1044</v>
      </c>
    </row>
    <row r="269" spans="8:12" hidden="1" x14ac:dyDescent="0.5">
      <c r="H269" s="12" t="s">
        <v>750</v>
      </c>
      <c r="I269" s="12" t="s">
        <v>339</v>
      </c>
      <c r="J269" s="12" t="s">
        <v>105</v>
      </c>
      <c r="K269" s="12" t="s">
        <v>322</v>
      </c>
      <c r="L269" s="12" t="s">
        <v>1044</v>
      </c>
    </row>
    <row r="270" spans="8:12" hidden="1" x14ac:dyDescent="0.5">
      <c r="H270" s="12" t="s">
        <v>1729</v>
      </c>
      <c r="I270" s="12" t="s">
        <v>1728</v>
      </c>
      <c r="J270" s="12" t="s">
        <v>105</v>
      </c>
      <c r="K270" s="12" t="s">
        <v>322</v>
      </c>
      <c r="L270" s="12" t="s">
        <v>1044</v>
      </c>
    </row>
    <row r="271" spans="8:12" hidden="1" x14ac:dyDescent="0.5">
      <c r="H271" s="12" t="s">
        <v>637</v>
      </c>
      <c r="I271" s="12" t="s">
        <v>291</v>
      </c>
      <c r="J271" s="12" t="s">
        <v>105</v>
      </c>
      <c r="K271" s="12" t="s">
        <v>322</v>
      </c>
      <c r="L271" s="12" t="s">
        <v>1044</v>
      </c>
    </row>
    <row r="272" spans="8:12" hidden="1" x14ac:dyDescent="0.5">
      <c r="H272" s="12" t="s">
        <v>303</v>
      </c>
      <c r="I272" s="12" t="s">
        <v>304</v>
      </c>
      <c r="J272" s="12" t="s">
        <v>105</v>
      </c>
      <c r="K272" s="12" t="s">
        <v>322</v>
      </c>
      <c r="L272" s="12" t="s">
        <v>1044</v>
      </c>
    </row>
    <row r="273" spans="1:12" hidden="1" x14ac:dyDescent="0.5">
      <c r="A273" s="10"/>
      <c r="B273" s="10"/>
      <c r="C273" s="10"/>
      <c r="F273" s="11"/>
      <c r="H273" s="12" t="s">
        <v>1800</v>
      </c>
      <c r="I273" s="12" t="s">
        <v>1801</v>
      </c>
      <c r="J273" s="12" t="s">
        <v>105</v>
      </c>
      <c r="K273" s="12" t="s">
        <v>322</v>
      </c>
      <c r="L273" s="12" t="s">
        <v>1044</v>
      </c>
    </row>
    <row r="274" spans="1:12" hidden="1" x14ac:dyDescent="0.5">
      <c r="A274" s="10"/>
      <c r="B274" s="10"/>
      <c r="C274" s="10"/>
      <c r="F274" s="11"/>
      <c r="H274" s="12" t="s">
        <v>1509</v>
      </c>
      <c r="I274" s="12" t="s">
        <v>1313</v>
      </c>
      <c r="J274" s="12" t="s">
        <v>105</v>
      </c>
      <c r="K274" s="12" t="s">
        <v>322</v>
      </c>
      <c r="L274" s="12" t="s">
        <v>1044</v>
      </c>
    </row>
    <row r="275" spans="1:12" hidden="1" x14ac:dyDescent="0.5">
      <c r="A275" s="10"/>
      <c r="B275" s="10"/>
      <c r="C275" s="10"/>
      <c r="F275" s="11"/>
      <c r="H275" s="12" t="s">
        <v>842</v>
      </c>
      <c r="I275" s="12" t="s">
        <v>748</v>
      </c>
      <c r="J275" s="12" t="s">
        <v>105</v>
      </c>
      <c r="K275" s="12" t="s">
        <v>322</v>
      </c>
      <c r="L275" s="12" t="s">
        <v>1044</v>
      </c>
    </row>
    <row r="276" spans="1:12" hidden="1" x14ac:dyDescent="0.5">
      <c r="A276" s="10"/>
      <c r="B276" s="10"/>
      <c r="C276" s="10"/>
      <c r="F276" s="11"/>
      <c r="H276" s="12" t="s">
        <v>383</v>
      </c>
      <c r="I276" s="12" t="s">
        <v>383</v>
      </c>
      <c r="J276" s="12" t="s">
        <v>666</v>
      </c>
      <c r="K276" s="12" t="s">
        <v>322</v>
      </c>
      <c r="L276" s="12" t="s">
        <v>1044</v>
      </c>
    </row>
    <row r="277" spans="1:12" hidden="1" x14ac:dyDescent="0.5">
      <c r="A277" s="10"/>
      <c r="B277" s="10"/>
      <c r="C277" s="10"/>
      <c r="F277" s="11"/>
      <c r="H277" s="12" t="s">
        <v>943</v>
      </c>
      <c r="I277" s="12" t="s">
        <v>943</v>
      </c>
      <c r="J277" s="12" t="s">
        <v>666</v>
      </c>
      <c r="K277" s="12" t="s">
        <v>322</v>
      </c>
      <c r="L277" s="12" t="s">
        <v>1044</v>
      </c>
    </row>
    <row r="278" spans="1:12" hidden="1" x14ac:dyDescent="0.5">
      <c r="A278" s="10"/>
      <c r="B278" s="10"/>
      <c r="C278" s="10"/>
      <c r="F278" s="11"/>
      <c r="H278" s="12" t="s">
        <v>912</v>
      </c>
      <c r="I278" s="12" t="s">
        <v>913</v>
      </c>
      <c r="J278" s="12" t="s">
        <v>1775</v>
      </c>
      <c r="K278" s="12" t="s">
        <v>322</v>
      </c>
      <c r="L278" s="12" t="s">
        <v>1044</v>
      </c>
    </row>
    <row r="279" spans="1:12" hidden="1" x14ac:dyDescent="0.5">
      <c r="A279" s="10"/>
      <c r="B279" s="10"/>
      <c r="C279" s="10"/>
      <c r="F279" s="11"/>
      <c r="H279" s="12" t="s">
        <v>1486</v>
      </c>
      <c r="I279" s="12" t="s">
        <v>1487</v>
      </c>
      <c r="J279" s="12" t="s">
        <v>1484</v>
      </c>
      <c r="K279" s="12" t="s">
        <v>322</v>
      </c>
      <c r="L279" s="12" t="s">
        <v>1044</v>
      </c>
    </row>
    <row r="280" spans="1:12" hidden="1" x14ac:dyDescent="0.5">
      <c r="A280" s="10"/>
      <c r="B280" s="10"/>
      <c r="C280" s="10"/>
      <c r="F280" s="11"/>
      <c r="H280" s="12" t="s">
        <v>1485</v>
      </c>
      <c r="I280" s="12" t="s">
        <v>761</v>
      </c>
      <c r="J280" s="12" t="s">
        <v>1484</v>
      </c>
      <c r="K280" s="12" t="s">
        <v>322</v>
      </c>
      <c r="L280" s="12" t="s">
        <v>1044</v>
      </c>
    </row>
    <row r="281" spans="1:12" hidden="1" x14ac:dyDescent="0.5">
      <c r="A281" s="10"/>
      <c r="B281" s="10"/>
      <c r="C281" s="10"/>
      <c r="F281" s="11"/>
      <c r="H281" s="12" t="s">
        <v>1488</v>
      </c>
      <c r="I281" s="12" t="s">
        <v>1489</v>
      </c>
      <c r="J281" s="12" t="s">
        <v>1484</v>
      </c>
      <c r="K281" s="12" t="s">
        <v>322</v>
      </c>
      <c r="L281" s="12" t="s">
        <v>1044</v>
      </c>
    </row>
    <row r="282" spans="1:12" hidden="1" x14ac:dyDescent="0.5">
      <c r="A282" s="10"/>
      <c r="B282" s="10"/>
      <c r="C282" s="10"/>
      <c r="F282" s="11"/>
      <c r="H282" s="12" t="s">
        <v>1490</v>
      </c>
      <c r="I282" s="12" t="s">
        <v>1491</v>
      </c>
      <c r="J282" s="12" t="s">
        <v>1484</v>
      </c>
      <c r="K282" s="12" t="s">
        <v>322</v>
      </c>
      <c r="L282" s="12" t="s">
        <v>1044</v>
      </c>
    </row>
    <row r="283" spans="1:12" hidden="1" x14ac:dyDescent="0.5">
      <c r="A283" s="10"/>
      <c r="B283" s="10"/>
      <c r="C283" s="10"/>
      <c r="F283" s="11"/>
      <c r="H283" s="12" t="s">
        <v>1430</v>
      </c>
      <c r="I283" s="12" t="s">
        <v>913</v>
      </c>
      <c r="J283" s="12" t="s">
        <v>740</v>
      </c>
      <c r="K283" s="12" t="s">
        <v>322</v>
      </c>
      <c r="L283" s="12" t="s">
        <v>1044</v>
      </c>
    </row>
    <row r="284" spans="1:12" hidden="1" x14ac:dyDescent="0.5">
      <c r="A284" s="10"/>
      <c r="B284" s="10"/>
      <c r="C284" s="10"/>
      <c r="F284" s="11"/>
      <c r="H284" s="12" t="s">
        <v>854</v>
      </c>
      <c r="I284" s="12" t="s">
        <v>855</v>
      </c>
      <c r="J284" s="12" t="s">
        <v>740</v>
      </c>
      <c r="K284" s="12" t="s">
        <v>322</v>
      </c>
      <c r="L284" s="12" t="s">
        <v>1044</v>
      </c>
    </row>
    <row r="285" spans="1:12" hidden="1" x14ac:dyDescent="0.5">
      <c r="A285" s="10"/>
      <c r="B285" s="10"/>
      <c r="C285" s="10"/>
      <c r="F285" s="11"/>
      <c r="H285" s="12" t="s">
        <v>650</v>
      </c>
      <c r="I285" s="12" t="s">
        <v>649</v>
      </c>
      <c r="J285" s="12" t="s">
        <v>740</v>
      </c>
      <c r="K285" s="12" t="s">
        <v>322</v>
      </c>
      <c r="L285" s="12" t="s">
        <v>1044</v>
      </c>
    </row>
    <row r="286" spans="1:12" hidden="1" x14ac:dyDescent="0.5">
      <c r="A286" s="10"/>
      <c r="B286" s="10"/>
      <c r="C286" s="10"/>
      <c r="F286" s="11"/>
      <c r="H286" s="12" t="s">
        <v>915</v>
      </c>
      <c r="I286" s="12" t="s">
        <v>649</v>
      </c>
      <c r="J286" s="12" t="s">
        <v>914</v>
      </c>
      <c r="K286" s="12" t="s">
        <v>322</v>
      </c>
      <c r="L286" s="12" t="s">
        <v>1044</v>
      </c>
    </row>
    <row r="287" spans="1:12" hidden="1" x14ac:dyDescent="0.5">
      <c r="A287" s="10"/>
      <c r="B287" s="10"/>
      <c r="C287" s="10"/>
      <c r="F287" s="11"/>
      <c r="H287" s="12" t="s">
        <v>1034</v>
      </c>
      <c r="I287" s="12" t="s">
        <v>1035</v>
      </c>
      <c r="J287" s="12" t="s">
        <v>914</v>
      </c>
      <c r="K287" s="12" t="s">
        <v>322</v>
      </c>
      <c r="L287" s="12" t="s">
        <v>1044</v>
      </c>
    </row>
    <row r="288" spans="1:12" hidden="1" x14ac:dyDescent="0.5">
      <c r="A288" s="10"/>
      <c r="B288" s="10"/>
      <c r="C288" s="10"/>
      <c r="F288" s="11"/>
      <c r="H288" s="12" t="s">
        <v>851</v>
      </c>
      <c r="I288" s="12" t="s">
        <v>852</v>
      </c>
      <c r="J288" s="12" t="s">
        <v>853</v>
      </c>
      <c r="K288" s="12" t="s">
        <v>322</v>
      </c>
      <c r="L288" s="12" t="s">
        <v>1044</v>
      </c>
    </row>
    <row r="289" spans="1:12" hidden="1" x14ac:dyDescent="0.5">
      <c r="A289" s="10"/>
      <c r="B289" s="10"/>
      <c r="C289" s="10"/>
      <c r="F289" s="11"/>
      <c r="H289" s="12" t="s">
        <v>960</v>
      </c>
      <c r="I289" s="12" t="s">
        <v>959</v>
      </c>
      <c r="J289" s="12" t="s">
        <v>742</v>
      </c>
      <c r="K289" s="12" t="s">
        <v>322</v>
      </c>
      <c r="L289" s="12" t="s">
        <v>1044</v>
      </c>
    </row>
    <row r="290" spans="1:12" hidden="1" x14ac:dyDescent="0.5">
      <c r="A290" s="10"/>
      <c r="B290" s="10"/>
      <c r="C290" s="10"/>
      <c r="F290" s="11"/>
      <c r="H290" s="12" t="s">
        <v>1492</v>
      </c>
      <c r="I290" s="12" t="s">
        <v>370</v>
      </c>
      <c r="J290" s="12" t="s">
        <v>742</v>
      </c>
      <c r="K290" s="12" t="s">
        <v>322</v>
      </c>
      <c r="L290" s="12" t="s">
        <v>1044</v>
      </c>
    </row>
    <row r="291" spans="1:12" hidden="1" x14ac:dyDescent="0.5">
      <c r="A291" s="10"/>
      <c r="B291" s="10"/>
      <c r="C291" s="10"/>
      <c r="F291" s="11"/>
      <c r="H291" s="12" t="s">
        <v>654</v>
      </c>
      <c r="I291" s="12" t="s">
        <v>653</v>
      </c>
      <c r="J291" s="12" t="s">
        <v>742</v>
      </c>
      <c r="K291" s="12" t="s">
        <v>322</v>
      </c>
      <c r="L291" s="12" t="s">
        <v>1044</v>
      </c>
    </row>
    <row r="292" spans="1:12" hidden="1" x14ac:dyDescent="0.5">
      <c r="A292" s="10"/>
      <c r="B292" s="10"/>
      <c r="C292" s="10"/>
      <c r="F292" s="11"/>
      <c r="H292" s="12" t="s">
        <v>1141</v>
      </c>
      <c r="I292" s="12" t="s">
        <v>1142</v>
      </c>
      <c r="J292" s="12" t="s">
        <v>742</v>
      </c>
      <c r="K292" s="12" t="s">
        <v>322</v>
      </c>
      <c r="L292" s="12" t="s">
        <v>1044</v>
      </c>
    </row>
    <row r="293" spans="1:12" hidden="1" x14ac:dyDescent="0.5">
      <c r="A293" s="10"/>
      <c r="B293" s="10"/>
      <c r="C293" s="10"/>
      <c r="F293" s="11"/>
      <c r="H293" s="12" t="s">
        <v>897</v>
      </c>
      <c r="I293" s="12" t="s">
        <v>827</v>
      </c>
      <c r="J293" s="12" t="s">
        <v>898</v>
      </c>
      <c r="K293" s="12" t="s">
        <v>323</v>
      </c>
      <c r="L293" s="12" t="s">
        <v>1044</v>
      </c>
    </row>
    <row r="294" spans="1:12" hidden="1" x14ac:dyDescent="0.5">
      <c r="A294" s="10"/>
      <c r="B294" s="10"/>
      <c r="C294" s="10"/>
      <c r="F294" s="11"/>
      <c r="H294" s="12" t="s">
        <v>899</v>
      </c>
      <c r="I294" s="12" t="s">
        <v>900</v>
      </c>
      <c r="J294" s="12" t="s">
        <v>898</v>
      </c>
      <c r="K294" s="12" t="s">
        <v>323</v>
      </c>
      <c r="L294" s="12" t="s">
        <v>1044</v>
      </c>
    </row>
    <row r="295" spans="1:12" hidden="1" x14ac:dyDescent="0.5">
      <c r="A295" s="10"/>
      <c r="B295" s="10"/>
      <c r="C295" s="10"/>
      <c r="F295" s="11"/>
      <c r="H295" s="12" t="s">
        <v>1169</v>
      </c>
      <c r="I295" s="12" t="s">
        <v>1170</v>
      </c>
      <c r="J295" s="12" t="s">
        <v>903</v>
      </c>
      <c r="K295" s="12" t="s">
        <v>323</v>
      </c>
      <c r="L295" s="12" t="s">
        <v>1044</v>
      </c>
    </row>
    <row r="296" spans="1:12" hidden="1" x14ac:dyDescent="0.5">
      <c r="A296" s="10"/>
      <c r="B296" s="10"/>
      <c r="C296" s="10"/>
      <c r="F296" s="11"/>
      <c r="H296" s="12" t="s">
        <v>942</v>
      </c>
      <c r="I296" s="12" t="s">
        <v>942</v>
      </c>
      <c r="J296" s="12" t="s">
        <v>107</v>
      </c>
      <c r="K296" s="12" t="s">
        <v>323</v>
      </c>
      <c r="L296" s="12" t="s">
        <v>1044</v>
      </c>
    </row>
    <row r="297" spans="1:12" hidden="1" x14ac:dyDescent="0.5">
      <c r="A297" s="10"/>
      <c r="B297" s="10"/>
      <c r="C297" s="10"/>
      <c r="F297" s="11"/>
      <c r="H297" s="12" t="s">
        <v>901</v>
      </c>
      <c r="I297" s="12" t="s">
        <v>902</v>
      </c>
      <c r="J297" s="12" t="s">
        <v>107</v>
      </c>
      <c r="K297" s="12" t="s">
        <v>323</v>
      </c>
      <c r="L297" s="12" t="s">
        <v>1044</v>
      </c>
    </row>
    <row r="298" spans="1:12" hidden="1" x14ac:dyDescent="0.5">
      <c r="A298" s="10"/>
      <c r="B298" s="10"/>
      <c r="C298" s="10"/>
      <c r="F298" s="11"/>
      <c r="H298" s="12" t="s">
        <v>218</v>
      </c>
      <c r="I298" s="12" t="s">
        <v>961</v>
      </c>
      <c r="J298" s="12" t="s">
        <v>107</v>
      </c>
      <c r="K298" s="12" t="s">
        <v>323</v>
      </c>
      <c r="L298" s="12" t="s">
        <v>1044</v>
      </c>
    </row>
    <row r="299" spans="1:12" hidden="1" x14ac:dyDescent="0.5">
      <c r="A299" s="10"/>
      <c r="B299" s="10"/>
      <c r="C299" s="10"/>
      <c r="F299" s="11"/>
      <c r="H299" s="12" t="s">
        <v>894</v>
      </c>
      <c r="I299" s="12" t="s">
        <v>895</v>
      </c>
      <c r="J299" s="12" t="s">
        <v>896</v>
      </c>
      <c r="K299" s="12" t="s">
        <v>323</v>
      </c>
      <c r="L299" s="12" t="s">
        <v>1044</v>
      </c>
    </row>
    <row r="300" spans="1:12" hidden="1" x14ac:dyDescent="0.5">
      <c r="A300" s="10"/>
      <c r="B300" s="10"/>
      <c r="C300" s="10"/>
      <c r="F300" s="11"/>
      <c r="H300" s="12" t="s">
        <v>756</v>
      </c>
      <c r="I300" s="12" t="s">
        <v>751</v>
      </c>
      <c r="J300" s="12"/>
      <c r="K300" s="12"/>
      <c r="L300" s="12" t="s">
        <v>1044</v>
      </c>
    </row>
    <row r="301" spans="1:12" hidden="1" x14ac:dyDescent="0.5">
      <c r="A301" s="10"/>
      <c r="B301" s="10"/>
      <c r="C301" s="10"/>
      <c r="F301" s="11"/>
      <c r="H301" s="12" t="s">
        <v>754</v>
      </c>
      <c r="I301" s="12" t="s">
        <v>342</v>
      </c>
      <c r="J301" s="12"/>
      <c r="K301" s="12"/>
      <c r="L301" s="12" t="s">
        <v>1044</v>
      </c>
    </row>
    <row r="302" spans="1:12" hidden="1" x14ac:dyDescent="0.5">
      <c r="A302" s="10"/>
      <c r="B302" s="10"/>
      <c r="C302" s="10"/>
      <c r="F302" s="11"/>
      <c r="H302" s="12" t="s">
        <v>749</v>
      </c>
      <c r="I302" s="12" t="s">
        <v>338</v>
      </c>
      <c r="J302" s="12"/>
      <c r="K302" s="12"/>
      <c r="L302" s="12" t="s">
        <v>1044</v>
      </c>
    </row>
    <row r="303" spans="1:12" hidden="1" x14ac:dyDescent="0.5">
      <c r="A303" s="10"/>
      <c r="B303" s="10"/>
      <c r="C303" s="10"/>
      <c r="F303" s="11"/>
      <c r="H303" s="12" t="s">
        <v>752</v>
      </c>
      <c r="I303" s="12" t="s">
        <v>340</v>
      </c>
      <c r="J303" s="12"/>
      <c r="K303" s="12"/>
      <c r="L303" s="12" t="s">
        <v>1044</v>
      </c>
    </row>
    <row r="304" spans="1:12" hidden="1" x14ac:dyDescent="0.5">
      <c r="A304" s="10"/>
      <c r="B304" s="10"/>
      <c r="C304" s="10"/>
      <c r="F304" s="11"/>
      <c r="H304" s="12" t="s">
        <v>753</v>
      </c>
      <c r="I304" s="12" t="s">
        <v>341</v>
      </c>
      <c r="J304" s="12"/>
      <c r="K304" s="12"/>
      <c r="L304" s="12" t="s">
        <v>1044</v>
      </c>
    </row>
    <row r="305" spans="1:12" hidden="1" x14ac:dyDescent="0.5">
      <c r="A305" s="10"/>
      <c r="B305" s="10"/>
      <c r="C305" s="10"/>
      <c r="F305" s="11"/>
      <c r="H305" s="12" t="s">
        <v>1233</v>
      </c>
      <c r="I305" s="12" t="s">
        <v>1234</v>
      </c>
      <c r="J305" s="12" t="s">
        <v>1235</v>
      </c>
      <c r="K305" s="12" t="s">
        <v>325</v>
      </c>
      <c r="L305" s="12" t="s">
        <v>1043</v>
      </c>
    </row>
    <row r="306" spans="1:12" hidden="1" x14ac:dyDescent="0.5">
      <c r="A306" s="10"/>
      <c r="B306" s="10"/>
      <c r="C306" s="10"/>
      <c r="F306" s="11"/>
      <c r="H306" s="12" t="s">
        <v>1455</v>
      </c>
      <c r="I306" s="12" t="s">
        <v>1456</v>
      </c>
      <c r="J306" s="12" t="s">
        <v>703</v>
      </c>
      <c r="K306" s="12" t="s">
        <v>325</v>
      </c>
      <c r="L306" s="12" t="s">
        <v>1043</v>
      </c>
    </row>
    <row r="307" spans="1:12" hidden="1" x14ac:dyDescent="0.5">
      <c r="A307" s="10"/>
      <c r="B307" s="10"/>
      <c r="C307" s="10"/>
      <c r="F307" s="11"/>
      <c r="H307" s="12" t="s">
        <v>780</v>
      </c>
      <c r="I307" s="12" t="s">
        <v>444</v>
      </c>
      <c r="J307" s="12" t="s">
        <v>703</v>
      </c>
      <c r="K307" s="12" t="s">
        <v>325</v>
      </c>
      <c r="L307" s="12" t="s">
        <v>1043</v>
      </c>
    </row>
    <row r="308" spans="1:12" hidden="1" x14ac:dyDescent="0.5">
      <c r="A308" s="10"/>
      <c r="B308" s="10"/>
      <c r="C308" s="10"/>
      <c r="F308" s="11"/>
      <c r="H308" s="12" t="s">
        <v>776</v>
      </c>
      <c r="I308" s="12" t="s">
        <v>777</v>
      </c>
      <c r="J308" s="12" t="s">
        <v>775</v>
      </c>
      <c r="K308" s="12" t="s">
        <v>325</v>
      </c>
      <c r="L308" s="12" t="s">
        <v>1043</v>
      </c>
    </row>
    <row r="309" spans="1:12" hidden="1" x14ac:dyDescent="0.5">
      <c r="A309" s="10"/>
      <c r="B309" s="10"/>
      <c r="C309" s="10"/>
      <c r="F309" s="11"/>
      <c r="H309" s="12" t="s">
        <v>1214</v>
      </c>
      <c r="I309" s="12" t="s">
        <v>1213</v>
      </c>
      <c r="J309" s="12" t="s">
        <v>775</v>
      </c>
      <c r="K309" s="12" t="s">
        <v>325</v>
      </c>
      <c r="L309" s="12" t="s">
        <v>1043</v>
      </c>
    </row>
    <row r="310" spans="1:12" hidden="1" x14ac:dyDescent="0.5">
      <c r="A310" s="10"/>
      <c r="B310" s="10"/>
      <c r="C310" s="10"/>
      <c r="F310" s="11"/>
      <c r="H310" s="12" t="s">
        <v>773</v>
      </c>
      <c r="I310" s="12" t="s">
        <v>774</v>
      </c>
      <c r="J310" s="12" t="s">
        <v>775</v>
      </c>
      <c r="K310" s="12" t="s">
        <v>325</v>
      </c>
      <c r="L310" s="12" t="s">
        <v>1043</v>
      </c>
    </row>
    <row r="311" spans="1:12" hidden="1" x14ac:dyDescent="0.5">
      <c r="A311" s="10"/>
      <c r="B311" s="10"/>
      <c r="C311" s="10"/>
      <c r="F311" s="11"/>
      <c r="H311" s="12" t="s">
        <v>314</v>
      </c>
      <c r="I311" s="12" t="s">
        <v>309</v>
      </c>
      <c r="J311" s="12" t="s">
        <v>317</v>
      </c>
      <c r="K311" s="12" t="s">
        <v>325</v>
      </c>
      <c r="L311" s="12" t="s">
        <v>1043</v>
      </c>
    </row>
    <row r="312" spans="1:12" hidden="1" x14ac:dyDescent="0.5">
      <c r="A312" s="10"/>
      <c r="B312" s="10"/>
      <c r="C312" s="10"/>
      <c r="F312" s="11"/>
      <c r="H312" s="12" t="s">
        <v>570</v>
      </c>
      <c r="I312" s="12" t="s">
        <v>438</v>
      </c>
      <c r="J312" s="12" t="s">
        <v>695</v>
      </c>
      <c r="K312" s="12" t="s">
        <v>325</v>
      </c>
      <c r="L312" s="12" t="s">
        <v>1043</v>
      </c>
    </row>
    <row r="313" spans="1:12" hidden="1" x14ac:dyDescent="0.5">
      <c r="A313" s="10"/>
      <c r="B313" s="10"/>
      <c r="C313" s="10"/>
      <c r="F313" s="11"/>
      <c r="H313" s="12" t="s">
        <v>1518</v>
      </c>
      <c r="I313" s="12" t="s">
        <v>1519</v>
      </c>
      <c r="J313" s="12" t="s">
        <v>730</v>
      </c>
      <c r="K313" s="12" t="s">
        <v>325</v>
      </c>
      <c r="L313" s="12" t="s">
        <v>1043</v>
      </c>
    </row>
    <row r="314" spans="1:12" hidden="1" x14ac:dyDescent="0.5">
      <c r="A314" s="10"/>
      <c r="B314" s="10"/>
      <c r="C314" s="10"/>
      <c r="F314" s="11"/>
      <c r="H314" s="12" t="s">
        <v>976</v>
      </c>
      <c r="I314" s="12" t="s">
        <v>442</v>
      </c>
      <c r="J314" s="12" t="s">
        <v>699</v>
      </c>
      <c r="K314" s="12" t="s">
        <v>325</v>
      </c>
      <c r="L314" s="12" t="s">
        <v>1043</v>
      </c>
    </row>
    <row r="315" spans="1:12" hidden="1" x14ac:dyDescent="0.5">
      <c r="A315" s="10"/>
      <c r="B315" s="10"/>
      <c r="C315" s="10"/>
      <c r="F315" s="11"/>
      <c r="H315" s="12" t="s">
        <v>766</v>
      </c>
      <c r="I315" s="12" t="s">
        <v>767</v>
      </c>
      <c r="J315" s="12" t="s">
        <v>699</v>
      </c>
      <c r="K315" s="12" t="s">
        <v>325</v>
      </c>
      <c r="L315" s="12" t="s">
        <v>1043</v>
      </c>
    </row>
    <row r="316" spans="1:12" hidden="1" x14ac:dyDescent="0.5">
      <c r="A316" s="10"/>
      <c r="B316" s="10"/>
      <c r="C316" s="10"/>
      <c r="F316" s="11"/>
      <c r="H316" s="12" t="s">
        <v>574</v>
      </c>
      <c r="I316" s="12" t="s">
        <v>441</v>
      </c>
      <c r="J316" s="12" t="s">
        <v>699</v>
      </c>
      <c r="K316" s="12" t="s">
        <v>325</v>
      </c>
      <c r="L316" s="12" t="s">
        <v>1043</v>
      </c>
    </row>
    <row r="317" spans="1:12" hidden="1" x14ac:dyDescent="0.5">
      <c r="A317" s="10"/>
      <c r="B317" s="10"/>
      <c r="C317" s="10"/>
      <c r="F317" s="11"/>
      <c r="H317" s="12" t="s">
        <v>576</v>
      </c>
      <c r="I317" s="12" t="s">
        <v>355</v>
      </c>
      <c r="J317" s="12" t="s">
        <v>702</v>
      </c>
      <c r="K317" s="12" t="s">
        <v>325</v>
      </c>
      <c r="L317" s="12" t="s">
        <v>1043</v>
      </c>
    </row>
    <row r="318" spans="1:12" hidden="1" x14ac:dyDescent="0.5">
      <c r="A318" s="10"/>
      <c r="B318" s="10"/>
      <c r="C318" s="10"/>
      <c r="F318" s="11"/>
      <c r="H318" s="12" t="s">
        <v>1256</v>
      </c>
      <c r="I318" s="12" t="s">
        <v>1257</v>
      </c>
      <c r="J318" s="12" t="s">
        <v>1255</v>
      </c>
      <c r="K318" s="12" t="s">
        <v>325</v>
      </c>
      <c r="L318" s="12" t="s">
        <v>1043</v>
      </c>
    </row>
    <row r="319" spans="1:12" hidden="1" x14ac:dyDescent="0.5">
      <c r="A319" s="10"/>
      <c r="B319" s="10"/>
      <c r="C319" s="10"/>
      <c r="F319" s="11"/>
      <c r="H319" s="12" t="s">
        <v>1253</v>
      </c>
      <c r="I319" s="12" t="s">
        <v>1254</v>
      </c>
      <c r="J319" s="12" t="s">
        <v>1255</v>
      </c>
      <c r="K319" s="12" t="s">
        <v>325</v>
      </c>
      <c r="L319" s="12" t="s">
        <v>1043</v>
      </c>
    </row>
    <row r="320" spans="1:12" hidden="1" x14ac:dyDescent="0.5">
      <c r="A320" s="10"/>
      <c r="B320" s="10"/>
      <c r="C320" s="10"/>
      <c r="F320" s="11"/>
      <c r="H320" s="12" t="s">
        <v>1343</v>
      </c>
      <c r="I320" s="12" t="s">
        <v>1344</v>
      </c>
      <c r="J320" s="12" t="s">
        <v>1255</v>
      </c>
      <c r="K320" s="12" t="s">
        <v>325</v>
      </c>
      <c r="L320" s="12" t="s">
        <v>1043</v>
      </c>
    </row>
    <row r="321" spans="1:12" hidden="1" x14ac:dyDescent="0.5">
      <c r="A321" s="10"/>
      <c r="B321" s="10"/>
      <c r="C321" s="10"/>
      <c r="F321" s="11"/>
      <c r="H321" s="12" t="s">
        <v>1086</v>
      </c>
      <c r="I321" s="12" t="s">
        <v>1087</v>
      </c>
      <c r="J321" s="12" t="s">
        <v>128</v>
      </c>
      <c r="K321" s="12" t="s">
        <v>325</v>
      </c>
      <c r="L321" s="12" t="s">
        <v>297</v>
      </c>
    </row>
    <row r="322" spans="1:12" hidden="1" x14ac:dyDescent="0.5">
      <c r="A322" s="10"/>
      <c r="B322" s="10"/>
      <c r="C322" s="10"/>
      <c r="F322" s="11"/>
      <c r="H322" s="12" t="s">
        <v>316</v>
      </c>
      <c r="I322" s="12" t="s">
        <v>311</v>
      </c>
      <c r="J322" s="12" t="s">
        <v>320</v>
      </c>
      <c r="K322" s="12" t="s">
        <v>325</v>
      </c>
      <c r="L322" s="12" t="s">
        <v>1043</v>
      </c>
    </row>
    <row r="323" spans="1:12" hidden="1" x14ac:dyDescent="0.5">
      <c r="A323" s="10"/>
      <c r="B323" s="10"/>
      <c r="C323" s="10"/>
      <c r="F323" s="11"/>
      <c r="H323" s="12" t="s">
        <v>575</v>
      </c>
      <c r="I323" s="12" t="s">
        <v>443</v>
      </c>
      <c r="J323" s="12" t="s">
        <v>320</v>
      </c>
      <c r="K323" s="12" t="s">
        <v>325</v>
      </c>
      <c r="L323" s="12" t="s">
        <v>1043</v>
      </c>
    </row>
    <row r="324" spans="1:12" hidden="1" x14ac:dyDescent="0.5">
      <c r="A324" s="10"/>
      <c r="B324" s="10"/>
      <c r="C324" s="10"/>
      <c r="F324" s="11"/>
      <c r="H324" s="12" t="s">
        <v>977</v>
      </c>
      <c r="I324" s="12" t="s">
        <v>399</v>
      </c>
      <c r="J324" s="12" t="s">
        <v>321</v>
      </c>
      <c r="K324" s="12" t="s">
        <v>325</v>
      </c>
      <c r="L324" s="12" t="s">
        <v>1043</v>
      </c>
    </row>
    <row r="325" spans="1:12" hidden="1" x14ac:dyDescent="0.5">
      <c r="A325" s="10"/>
      <c r="B325" s="10"/>
      <c r="C325" s="10"/>
      <c r="F325" s="11"/>
      <c r="H325" s="12" t="s">
        <v>1404</v>
      </c>
      <c r="I325" s="12" t="s">
        <v>1405</v>
      </c>
      <c r="J325" s="12" t="s">
        <v>1406</v>
      </c>
      <c r="K325" s="12" t="s">
        <v>325</v>
      </c>
      <c r="L325" s="12" t="s">
        <v>1043</v>
      </c>
    </row>
    <row r="326" spans="1:12" hidden="1" x14ac:dyDescent="0.5">
      <c r="A326" s="10"/>
      <c r="B326" s="10"/>
      <c r="C326" s="10"/>
      <c r="F326" s="11"/>
      <c r="H326" s="12" t="s">
        <v>569</v>
      </c>
      <c r="I326" s="12" t="s">
        <v>437</v>
      </c>
      <c r="J326" s="12" t="s">
        <v>694</v>
      </c>
      <c r="K326" s="12" t="s">
        <v>325</v>
      </c>
      <c r="L326" s="12" t="s">
        <v>1043</v>
      </c>
    </row>
    <row r="327" spans="1:12" hidden="1" x14ac:dyDescent="0.5">
      <c r="A327" s="10"/>
      <c r="B327" s="10"/>
      <c r="C327" s="10"/>
      <c r="F327" s="11"/>
      <c r="H327" s="12" t="s">
        <v>1250</v>
      </c>
      <c r="I327" s="12" t="s">
        <v>1251</v>
      </c>
      <c r="J327" s="12" t="s">
        <v>1252</v>
      </c>
      <c r="K327" s="12" t="s">
        <v>325</v>
      </c>
      <c r="L327" s="12" t="s">
        <v>1043</v>
      </c>
    </row>
    <row r="328" spans="1:12" hidden="1" x14ac:dyDescent="0.5">
      <c r="A328" s="10"/>
      <c r="B328" s="10"/>
      <c r="C328" s="10"/>
      <c r="F328" s="11"/>
      <c r="H328" s="12" t="s">
        <v>1451</v>
      </c>
      <c r="I328" s="12" t="s">
        <v>1452</v>
      </c>
      <c r="J328" s="12" t="s">
        <v>1252</v>
      </c>
      <c r="K328" s="12" t="s">
        <v>325</v>
      </c>
      <c r="L328" s="12" t="s">
        <v>1043</v>
      </c>
    </row>
    <row r="329" spans="1:12" hidden="1" x14ac:dyDescent="0.5">
      <c r="A329" s="10"/>
      <c r="B329" s="10"/>
      <c r="C329" s="10"/>
      <c r="F329" s="11"/>
      <c r="H329" s="12" t="s">
        <v>1241</v>
      </c>
      <c r="I329" s="12" t="s">
        <v>1242</v>
      </c>
      <c r="J329" s="12" t="s">
        <v>1243</v>
      </c>
      <c r="K329" s="12" t="s">
        <v>325</v>
      </c>
      <c r="L329" s="12" t="s">
        <v>1043</v>
      </c>
    </row>
    <row r="330" spans="1:12" hidden="1" x14ac:dyDescent="0.5">
      <c r="A330" s="10"/>
      <c r="B330" s="10"/>
      <c r="C330" s="10"/>
      <c r="F330" s="11"/>
      <c r="H330" s="12" t="s">
        <v>1248</v>
      </c>
      <c r="I330" s="12" t="s">
        <v>1249</v>
      </c>
      <c r="J330" s="12" t="s">
        <v>1243</v>
      </c>
      <c r="K330" s="12" t="s">
        <v>325</v>
      </c>
      <c r="L330" s="12" t="s">
        <v>1043</v>
      </c>
    </row>
    <row r="331" spans="1:12" hidden="1" x14ac:dyDescent="0.5">
      <c r="A331" s="10"/>
      <c r="B331" s="10"/>
      <c r="C331" s="10"/>
      <c r="F331" s="11"/>
      <c r="H331" s="12" t="s">
        <v>1244</v>
      </c>
      <c r="I331" s="12" t="s">
        <v>1245</v>
      </c>
      <c r="J331" s="12" t="s">
        <v>1243</v>
      </c>
      <c r="K331" s="12" t="s">
        <v>325</v>
      </c>
      <c r="L331" s="12" t="s">
        <v>1043</v>
      </c>
    </row>
    <row r="332" spans="1:12" hidden="1" x14ac:dyDescent="0.5">
      <c r="A332" s="10"/>
      <c r="B332" s="10"/>
      <c r="C332" s="10"/>
      <c r="F332" s="11"/>
      <c r="H332" s="12" t="s">
        <v>1246</v>
      </c>
      <c r="I332" s="12" t="s">
        <v>1247</v>
      </c>
      <c r="J332" s="12" t="s">
        <v>1243</v>
      </c>
      <c r="K332" s="12" t="s">
        <v>325</v>
      </c>
      <c r="L332" s="12" t="s">
        <v>1043</v>
      </c>
    </row>
    <row r="333" spans="1:12" hidden="1" x14ac:dyDescent="0.5">
      <c r="A333" s="10"/>
      <c r="B333" s="10"/>
      <c r="C333" s="10"/>
      <c r="F333" s="11"/>
      <c r="H333" s="138" t="s">
        <v>3133</v>
      </c>
      <c r="I333" s="138" t="s">
        <v>3132</v>
      </c>
      <c r="J333" s="138" t="s">
        <v>128</v>
      </c>
      <c r="K333" s="139" t="s">
        <v>325</v>
      </c>
      <c r="L333" s="138" t="s">
        <v>1043</v>
      </c>
    </row>
    <row r="334" spans="1:12" hidden="1" x14ac:dyDescent="0.5">
      <c r="A334" s="10"/>
      <c r="B334" s="10"/>
      <c r="C334" s="10"/>
      <c r="F334" s="11"/>
      <c r="H334" s="12" t="s">
        <v>1763</v>
      </c>
      <c r="I334" s="12" t="s">
        <v>1762</v>
      </c>
      <c r="J334" s="12" t="s">
        <v>1602</v>
      </c>
      <c r="K334" s="12" t="s">
        <v>325</v>
      </c>
      <c r="L334" s="12" t="s">
        <v>1043</v>
      </c>
    </row>
    <row r="335" spans="1:12" hidden="1" x14ac:dyDescent="0.5">
      <c r="A335" s="10"/>
      <c r="B335" s="10"/>
      <c r="C335" s="10"/>
      <c r="F335" s="11"/>
      <c r="H335" s="12" t="s">
        <v>892</v>
      </c>
      <c r="I335" s="12" t="s">
        <v>893</v>
      </c>
      <c r="J335" s="12" t="s">
        <v>704</v>
      </c>
      <c r="K335" s="12" t="s">
        <v>325</v>
      </c>
      <c r="L335" s="12" t="s">
        <v>1043</v>
      </c>
    </row>
    <row r="336" spans="1:12" hidden="1" x14ac:dyDescent="0.5">
      <c r="A336" s="10"/>
      <c r="B336" s="10"/>
      <c r="C336" s="10"/>
      <c r="F336" s="11"/>
      <c r="H336" s="12" t="s">
        <v>578</v>
      </c>
      <c r="I336" s="12" t="s">
        <v>445</v>
      </c>
      <c r="J336" s="12" t="s">
        <v>704</v>
      </c>
      <c r="K336" s="12" t="s">
        <v>325</v>
      </c>
      <c r="L336" s="12" t="s">
        <v>1043</v>
      </c>
    </row>
    <row r="337" spans="1:12" hidden="1" x14ac:dyDescent="0.5">
      <c r="A337" s="10"/>
      <c r="B337" s="10"/>
      <c r="C337" s="10"/>
      <c r="F337" s="11"/>
      <c r="H337" s="12" t="s">
        <v>1436</v>
      </c>
      <c r="I337" s="12" t="s">
        <v>1437</v>
      </c>
      <c r="J337" s="12" t="s">
        <v>704</v>
      </c>
      <c r="K337" s="12" t="s">
        <v>325</v>
      </c>
      <c r="L337" s="12" t="s">
        <v>1043</v>
      </c>
    </row>
    <row r="338" spans="1:12" hidden="1" x14ac:dyDescent="0.5">
      <c r="A338" s="10"/>
      <c r="B338" s="10"/>
      <c r="C338" s="10"/>
      <c r="F338" s="11"/>
      <c r="H338" s="12" t="s">
        <v>1791</v>
      </c>
      <c r="I338" s="12" t="s">
        <v>1790</v>
      </c>
      <c r="J338" s="12" t="s">
        <v>1792</v>
      </c>
      <c r="K338" s="12" t="s">
        <v>325</v>
      </c>
      <c r="L338" s="12" t="s">
        <v>1043</v>
      </c>
    </row>
    <row r="339" spans="1:12" hidden="1" x14ac:dyDescent="0.5">
      <c r="A339" s="10"/>
      <c r="B339" s="10"/>
      <c r="C339" s="10"/>
      <c r="F339" s="11"/>
      <c r="H339" s="12" t="s">
        <v>772</v>
      </c>
      <c r="I339" s="12" t="s">
        <v>771</v>
      </c>
      <c r="J339" s="12" t="s">
        <v>769</v>
      </c>
      <c r="K339" s="12" t="s">
        <v>325</v>
      </c>
      <c r="L339" s="12" t="s">
        <v>1043</v>
      </c>
    </row>
    <row r="340" spans="1:12" hidden="1" x14ac:dyDescent="0.5">
      <c r="A340" s="10"/>
      <c r="B340" s="10"/>
      <c r="C340" s="10"/>
      <c r="F340" s="11"/>
      <c r="H340" s="12" t="s">
        <v>1761</v>
      </c>
      <c r="I340" s="12" t="s">
        <v>1760</v>
      </c>
      <c r="J340" s="12" t="s">
        <v>701</v>
      </c>
      <c r="K340" s="12" t="s">
        <v>325</v>
      </c>
      <c r="L340" s="12" t="s">
        <v>1043</v>
      </c>
    </row>
    <row r="341" spans="1:12" hidden="1" x14ac:dyDescent="0.5">
      <c r="A341" s="10"/>
      <c r="B341" s="10"/>
      <c r="C341" s="10"/>
      <c r="F341" s="11"/>
      <c r="H341" s="12" t="s">
        <v>1434</v>
      </c>
      <c r="I341" s="12" t="s">
        <v>1435</v>
      </c>
      <c r="J341" s="12" t="s">
        <v>701</v>
      </c>
      <c r="K341" s="12" t="s">
        <v>325</v>
      </c>
      <c r="L341" s="12" t="s">
        <v>1043</v>
      </c>
    </row>
    <row r="342" spans="1:12" hidden="1" x14ac:dyDescent="0.5">
      <c r="A342" s="10"/>
      <c r="B342" s="10"/>
      <c r="C342" s="10"/>
      <c r="F342" s="11"/>
      <c r="H342" s="12" t="s">
        <v>1438</v>
      </c>
      <c r="I342" s="12" t="s">
        <v>1439</v>
      </c>
      <c r="J342" s="12" t="s">
        <v>701</v>
      </c>
      <c r="K342" s="12" t="s">
        <v>325</v>
      </c>
      <c r="L342" s="12" t="s">
        <v>1043</v>
      </c>
    </row>
    <row r="343" spans="1:12" hidden="1" x14ac:dyDescent="0.5">
      <c r="A343" s="10"/>
      <c r="B343" s="10"/>
      <c r="C343" s="10"/>
      <c r="F343" s="11"/>
      <c r="H343" s="12" t="s">
        <v>1457</v>
      </c>
      <c r="I343" s="12" t="s">
        <v>1458</v>
      </c>
      <c r="J343" s="12" t="s">
        <v>701</v>
      </c>
      <c r="K343" s="12" t="s">
        <v>325</v>
      </c>
      <c r="L343" s="12" t="s">
        <v>1043</v>
      </c>
    </row>
    <row r="344" spans="1:12" hidden="1" x14ac:dyDescent="0.5">
      <c r="A344" s="10"/>
      <c r="B344" s="10"/>
      <c r="C344" s="10"/>
      <c r="F344" s="11"/>
      <c r="H344" s="12" t="s">
        <v>1130</v>
      </c>
      <c r="I344" s="12" t="s">
        <v>1131</v>
      </c>
      <c r="J344" s="12" t="s">
        <v>769</v>
      </c>
      <c r="K344" s="12" t="s">
        <v>325</v>
      </c>
      <c r="L344" s="12" t="s">
        <v>1043</v>
      </c>
    </row>
    <row r="345" spans="1:12" hidden="1" x14ac:dyDescent="0.5">
      <c r="A345" s="10"/>
      <c r="B345" s="10"/>
      <c r="C345" s="10"/>
      <c r="F345" s="11"/>
      <c r="H345" s="12" t="s">
        <v>1212</v>
      </c>
      <c r="I345" s="12" t="s">
        <v>700</v>
      </c>
      <c r="J345" s="12" t="s">
        <v>701</v>
      </c>
      <c r="K345" s="12" t="s">
        <v>325</v>
      </c>
      <c r="L345" s="12" t="s">
        <v>1043</v>
      </c>
    </row>
    <row r="346" spans="1:12" hidden="1" x14ac:dyDescent="0.5">
      <c r="A346" s="10"/>
      <c r="B346" s="10"/>
      <c r="C346" s="10"/>
      <c r="F346" s="11"/>
      <c r="H346" s="12" t="s">
        <v>778</v>
      </c>
      <c r="I346" s="12" t="s">
        <v>779</v>
      </c>
      <c r="J346" s="12" t="s">
        <v>701</v>
      </c>
      <c r="K346" s="12" t="s">
        <v>325</v>
      </c>
      <c r="L346" s="12" t="s">
        <v>1043</v>
      </c>
    </row>
    <row r="347" spans="1:12" hidden="1" x14ac:dyDescent="0.5">
      <c r="A347" s="10"/>
      <c r="B347" s="10"/>
      <c r="C347" s="10"/>
      <c r="F347" s="11"/>
      <c r="H347" s="12" t="s">
        <v>1389</v>
      </c>
      <c r="I347" s="12" t="s">
        <v>1390</v>
      </c>
      <c r="J347" s="12" t="s">
        <v>701</v>
      </c>
      <c r="K347" s="12" t="s">
        <v>325</v>
      </c>
      <c r="L347" s="12" t="s">
        <v>1043</v>
      </c>
    </row>
    <row r="348" spans="1:12" hidden="1" x14ac:dyDescent="0.5">
      <c r="A348" s="10"/>
      <c r="B348" s="10"/>
      <c r="C348" s="10"/>
      <c r="F348" s="11"/>
      <c r="H348" s="12" t="s">
        <v>973</v>
      </c>
      <c r="I348" s="12" t="s">
        <v>974</v>
      </c>
      <c r="J348" s="12" t="s">
        <v>701</v>
      </c>
      <c r="K348" s="12" t="s">
        <v>325</v>
      </c>
      <c r="L348" s="12" t="s">
        <v>1043</v>
      </c>
    </row>
    <row r="349" spans="1:12" hidden="1" x14ac:dyDescent="0.5">
      <c r="A349" s="10"/>
      <c r="B349" s="10"/>
      <c r="C349" s="10"/>
      <c r="F349" s="11"/>
      <c r="H349" s="12" t="s">
        <v>770</v>
      </c>
      <c r="I349" s="12" t="s">
        <v>768</v>
      </c>
      <c r="J349" s="12" t="s">
        <v>769</v>
      </c>
      <c r="K349" s="12" t="s">
        <v>325</v>
      </c>
      <c r="L349" s="12" t="s">
        <v>1043</v>
      </c>
    </row>
    <row r="350" spans="1:12" hidden="1" x14ac:dyDescent="0.5">
      <c r="A350" s="10"/>
      <c r="B350" s="10"/>
      <c r="C350" s="10"/>
      <c r="F350" s="11"/>
      <c r="H350" s="12" t="s">
        <v>1459</v>
      </c>
      <c r="I350" s="12" t="s">
        <v>1460</v>
      </c>
      <c r="J350" s="12" t="s">
        <v>701</v>
      </c>
      <c r="K350" s="12" t="s">
        <v>325</v>
      </c>
      <c r="L350" s="12" t="s">
        <v>1043</v>
      </c>
    </row>
    <row r="351" spans="1:12" hidden="1" x14ac:dyDescent="0.5">
      <c r="A351" s="10"/>
      <c r="B351" s="10"/>
      <c r="C351" s="10"/>
      <c r="F351" s="11"/>
      <c r="H351" s="12" t="s">
        <v>1461</v>
      </c>
      <c r="I351" s="12" t="s">
        <v>1462</v>
      </c>
      <c r="J351" s="12" t="s">
        <v>701</v>
      </c>
      <c r="K351" s="12" t="s">
        <v>325</v>
      </c>
      <c r="L351" s="12" t="s">
        <v>1043</v>
      </c>
    </row>
    <row r="352" spans="1:12" hidden="1" x14ac:dyDescent="0.5">
      <c r="A352" s="10"/>
      <c r="B352" s="10"/>
      <c r="C352" s="10"/>
      <c r="F352" s="11"/>
      <c r="H352" s="12" t="s">
        <v>1236</v>
      </c>
      <c r="I352" s="12" t="s">
        <v>1237</v>
      </c>
      <c r="J352" s="12" t="s">
        <v>1238</v>
      </c>
      <c r="K352" s="12" t="s">
        <v>325</v>
      </c>
      <c r="L352" s="12" t="s">
        <v>1043</v>
      </c>
    </row>
    <row r="353" spans="1:12" hidden="1" x14ac:dyDescent="0.5">
      <c r="A353" s="10"/>
      <c r="B353" s="10"/>
      <c r="C353" s="10"/>
      <c r="F353" s="11"/>
      <c r="H353" s="12" t="s">
        <v>1239</v>
      </c>
      <c r="I353" s="12" t="s">
        <v>1240</v>
      </c>
      <c r="J353" s="12" t="s">
        <v>1238</v>
      </c>
      <c r="K353" s="12" t="s">
        <v>325</v>
      </c>
      <c r="L353" s="12" t="s">
        <v>1043</v>
      </c>
    </row>
    <row r="354" spans="1:12" hidden="1" x14ac:dyDescent="0.5">
      <c r="A354" s="10"/>
      <c r="B354" s="10"/>
      <c r="C354" s="10"/>
      <c r="F354" s="11"/>
      <c r="H354" s="12" t="s">
        <v>1379</v>
      </c>
      <c r="I354" s="12" t="s">
        <v>1380</v>
      </c>
      <c r="J354" s="12" t="s">
        <v>1238</v>
      </c>
      <c r="K354" s="12" t="s">
        <v>325</v>
      </c>
      <c r="L354" s="12" t="s">
        <v>1043</v>
      </c>
    </row>
    <row r="355" spans="1:12" hidden="1" x14ac:dyDescent="0.5">
      <c r="A355" s="10"/>
      <c r="B355" s="10"/>
      <c r="C355" s="10"/>
      <c r="F355" s="11"/>
      <c r="H355" s="138" t="s">
        <v>3130</v>
      </c>
      <c r="I355" s="138" t="s">
        <v>3129</v>
      </c>
      <c r="J355" s="138" t="s">
        <v>128</v>
      </c>
      <c r="K355" s="139" t="s">
        <v>325</v>
      </c>
      <c r="L355" s="138" t="s">
        <v>1043</v>
      </c>
    </row>
    <row r="356" spans="1:12" hidden="1" x14ac:dyDescent="0.5">
      <c r="A356" s="10"/>
      <c r="B356" s="10"/>
      <c r="C356" s="10"/>
      <c r="F356" s="11"/>
      <c r="H356" s="138" t="s">
        <v>3140</v>
      </c>
      <c r="I356" s="138" t="s">
        <v>3138</v>
      </c>
      <c r="J356" s="2" t="s">
        <v>128</v>
      </c>
      <c r="K356" s="139" t="s">
        <v>325</v>
      </c>
      <c r="L356" s="138" t="s">
        <v>1043</v>
      </c>
    </row>
    <row r="357" spans="1:12" hidden="1" x14ac:dyDescent="0.5">
      <c r="A357" s="10"/>
      <c r="B357" s="10"/>
      <c r="C357" s="10"/>
      <c r="F357" s="11"/>
      <c r="H357" s="138" t="s">
        <v>3141</v>
      </c>
      <c r="I357" s="138" t="s">
        <v>3139</v>
      </c>
      <c r="J357" s="138" t="s">
        <v>128</v>
      </c>
      <c r="K357" s="139" t="s">
        <v>325</v>
      </c>
      <c r="L357" s="138" t="s">
        <v>1043</v>
      </c>
    </row>
    <row r="358" spans="1:12" hidden="1" x14ac:dyDescent="0.5">
      <c r="A358" s="10"/>
      <c r="B358" s="10"/>
      <c r="C358" s="10"/>
      <c r="F358" s="11"/>
      <c r="H358" s="138" t="s">
        <v>3136</v>
      </c>
      <c r="I358" s="138" t="s">
        <v>3135</v>
      </c>
      <c r="J358" s="138" t="s">
        <v>128</v>
      </c>
      <c r="K358" s="139" t="s">
        <v>325</v>
      </c>
      <c r="L358" s="138" t="s">
        <v>1043</v>
      </c>
    </row>
    <row r="359" spans="1:12" hidden="1" x14ac:dyDescent="0.5">
      <c r="A359" s="10"/>
      <c r="B359" s="10"/>
      <c r="C359" s="10"/>
      <c r="F359" s="11"/>
      <c r="H359" s="138" t="s">
        <v>977</v>
      </c>
      <c r="I359" s="138" t="s">
        <v>3149</v>
      </c>
      <c r="J359" s="138" t="s">
        <v>3150</v>
      </c>
      <c r="K359" s="139" t="s">
        <v>325</v>
      </c>
      <c r="L359" s="138" t="s">
        <v>1043</v>
      </c>
    </row>
    <row r="360" spans="1:12" hidden="1" x14ac:dyDescent="0.5">
      <c r="A360" s="10"/>
      <c r="B360" s="10"/>
      <c r="C360" s="10"/>
      <c r="F360" s="11"/>
      <c r="H360" s="12" t="s">
        <v>246</v>
      </c>
      <c r="I360" s="12" t="s">
        <v>141</v>
      </c>
      <c r="J360" s="12" t="s">
        <v>139</v>
      </c>
      <c r="K360" s="12" t="s">
        <v>940</v>
      </c>
      <c r="L360" s="12" t="s">
        <v>1043</v>
      </c>
    </row>
    <row r="361" spans="1:12" hidden="1" x14ac:dyDescent="0.5">
      <c r="A361" s="10"/>
      <c r="B361" s="10"/>
      <c r="C361" s="10"/>
      <c r="F361" s="11"/>
      <c r="H361" s="12" t="s">
        <v>747</v>
      </c>
      <c r="I361" s="12" t="s">
        <v>746</v>
      </c>
      <c r="J361" s="12" t="s">
        <v>691</v>
      </c>
      <c r="K361" s="12" t="s">
        <v>640</v>
      </c>
      <c r="L361" s="12" t="s">
        <v>1043</v>
      </c>
    </row>
    <row r="362" spans="1:12" hidden="1" x14ac:dyDescent="0.5">
      <c r="A362" s="10"/>
      <c r="B362" s="10"/>
      <c r="C362" s="10"/>
      <c r="F362" s="11"/>
      <c r="H362" s="12" t="s">
        <v>793</v>
      </c>
      <c r="I362" s="12" t="s">
        <v>792</v>
      </c>
      <c r="J362" s="12" t="s">
        <v>691</v>
      </c>
      <c r="K362" s="12" t="s">
        <v>640</v>
      </c>
      <c r="L362" s="12" t="s">
        <v>1043</v>
      </c>
    </row>
    <row r="363" spans="1:12" hidden="1" x14ac:dyDescent="0.5">
      <c r="A363" s="10"/>
      <c r="B363" s="10"/>
      <c r="C363" s="10"/>
      <c r="F363" s="11"/>
      <c r="H363" s="12" t="s">
        <v>866</v>
      </c>
      <c r="I363" s="12" t="s">
        <v>867</v>
      </c>
      <c r="J363" s="12" t="s">
        <v>1691</v>
      </c>
      <c r="K363" s="12" t="s">
        <v>640</v>
      </c>
      <c r="L363" s="12" t="s">
        <v>1043</v>
      </c>
    </row>
    <row r="364" spans="1:12" hidden="1" x14ac:dyDescent="0.5">
      <c r="A364" s="10"/>
      <c r="B364" s="10"/>
      <c r="C364" s="10"/>
      <c r="F364" s="11"/>
      <c r="H364" s="12" t="s">
        <v>1796</v>
      </c>
      <c r="I364" s="12" t="s">
        <v>1795</v>
      </c>
      <c r="J364" s="12" t="s">
        <v>1691</v>
      </c>
      <c r="K364" s="12" t="s">
        <v>640</v>
      </c>
      <c r="L364" s="12" t="s">
        <v>1043</v>
      </c>
    </row>
    <row r="365" spans="1:12" hidden="1" x14ac:dyDescent="0.5">
      <c r="A365" s="10"/>
      <c r="B365" s="10"/>
      <c r="C365" s="10"/>
      <c r="F365" s="11"/>
      <c r="H365" s="12" t="s">
        <v>1689</v>
      </c>
      <c r="I365" s="12" t="s">
        <v>1690</v>
      </c>
      <c r="J365" s="12" t="s">
        <v>1691</v>
      </c>
      <c r="K365" s="12" t="s">
        <v>640</v>
      </c>
      <c r="L365" s="12" t="s">
        <v>1043</v>
      </c>
    </row>
    <row r="366" spans="1:12" hidden="1" x14ac:dyDescent="0.5">
      <c r="A366" s="10"/>
      <c r="B366" s="10"/>
      <c r="C366" s="10"/>
      <c r="F366" s="11"/>
      <c r="H366" s="12" t="s">
        <v>1122</v>
      </c>
      <c r="I366" s="12" t="s">
        <v>1123</v>
      </c>
      <c r="J366" s="12" t="s">
        <v>1691</v>
      </c>
      <c r="K366" s="12" t="s">
        <v>640</v>
      </c>
      <c r="L366" s="12" t="s">
        <v>1043</v>
      </c>
    </row>
    <row r="367" spans="1:12" hidden="1" x14ac:dyDescent="0.5">
      <c r="A367" s="10"/>
      <c r="B367" s="10"/>
      <c r="C367" s="10"/>
      <c r="F367" s="11"/>
      <c r="H367" s="12" t="s">
        <v>947</v>
      </c>
      <c r="I367" s="12" t="s">
        <v>948</v>
      </c>
      <c r="J367" s="12" t="s">
        <v>733</v>
      </c>
      <c r="K367" s="12" t="s">
        <v>640</v>
      </c>
      <c r="L367" s="12" t="s">
        <v>1043</v>
      </c>
    </row>
    <row r="368" spans="1:12" hidden="1" x14ac:dyDescent="0.5">
      <c r="A368" s="10"/>
      <c r="B368" s="10"/>
      <c r="C368" s="10"/>
      <c r="F368" s="11"/>
      <c r="H368" s="12" t="s">
        <v>1503</v>
      </c>
      <c r="I368" s="12" t="s">
        <v>396</v>
      </c>
      <c r="J368" s="12" t="s">
        <v>1504</v>
      </c>
      <c r="K368" s="12" t="s">
        <v>640</v>
      </c>
      <c r="L368" s="12" t="s">
        <v>1043</v>
      </c>
    </row>
    <row r="369" spans="1:12" hidden="1" x14ac:dyDescent="0.5">
      <c r="A369" s="10"/>
      <c r="B369" s="10"/>
      <c r="C369" s="10"/>
      <c r="F369" s="11"/>
      <c r="H369" s="12" t="s">
        <v>868</v>
      </c>
      <c r="I369" s="12" t="s">
        <v>869</v>
      </c>
      <c r="J369" s="12" t="s">
        <v>865</v>
      </c>
      <c r="K369" s="12" t="s">
        <v>640</v>
      </c>
      <c r="L369" s="12" t="s">
        <v>1043</v>
      </c>
    </row>
    <row r="370" spans="1:12" hidden="1" x14ac:dyDescent="0.5">
      <c r="A370" s="10"/>
      <c r="B370" s="10"/>
      <c r="C370" s="10"/>
      <c r="F370" s="11"/>
      <c r="H370" s="12" t="s">
        <v>978</v>
      </c>
      <c r="I370" s="12" t="s">
        <v>979</v>
      </c>
      <c r="J370" s="12" t="s">
        <v>865</v>
      </c>
      <c r="K370" s="12" t="s">
        <v>640</v>
      </c>
      <c r="L370" s="12" t="s">
        <v>1043</v>
      </c>
    </row>
    <row r="371" spans="1:12" hidden="1" x14ac:dyDescent="0.5">
      <c r="A371" s="10"/>
      <c r="B371" s="10"/>
      <c r="C371" s="10"/>
      <c r="F371" s="11"/>
      <c r="H371" s="12" t="s">
        <v>1068</v>
      </c>
      <c r="I371" s="12" t="s">
        <v>1069</v>
      </c>
      <c r="J371" s="12" t="s">
        <v>865</v>
      </c>
      <c r="K371" s="12" t="s">
        <v>640</v>
      </c>
      <c r="L371" s="12" t="s">
        <v>1043</v>
      </c>
    </row>
    <row r="372" spans="1:12" hidden="1" x14ac:dyDescent="0.5">
      <c r="A372" s="10"/>
      <c r="B372" s="10"/>
      <c r="C372" s="10"/>
      <c r="F372" s="11"/>
      <c r="H372" s="12" t="s">
        <v>1269</v>
      </c>
      <c r="I372" s="12" t="s">
        <v>1270</v>
      </c>
      <c r="J372" s="12" t="s">
        <v>865</v>
      </c>
      <c r="K372" s="12" t="s">
        <v>640</v>
      </c>
      <c r="L372" s="12" t="s">
        <v>1043</v>
      </c>
    </row>
    <row r="373" spans="1:12" hidden="1" x14ac:dyDescent="0.5">
      <c r="A373" s="10"/>
      <c r="B373" s="10"/>
      <c r="C373" s="10"/>
      <c r="F373" s="11"/>
      <c r="H373" s="12" t="s">
        <v>1013</v>
      </c>
      <c r="I373" s="12" t="s">
        <v>485</v>
      </c>
      <c r="J373" s="12" t="s">
        <v>729</v>
      </c>
      <c r="K373" s="12" t="s">
        <v>640</v>
      </c>
      <c r="L373" s="12" t="s">
        <v>1043</v>
      </c>
    </row>
    <row r="374" spans="1:12" hidden="1" x14ac:dyDescent="0.5">
      <c r="A374" s="10"/>
      <c r="B374" s="10"/>
      <c r="C374" s="10"/>
      <c r="F374" s="11"/>
      <c r="H374" s="12" t="s">
        <v>565</v>
      </c>
      <c r="I374" s="12" t="s">
        <v>433</v>
      </c>
      <c r="J374" s="12" t="s">
        <v>692</v>
      </c>
      <c r="K374" s="12" t="s">
        <v>640</v>
      </c>
      <c r="L374" s="12" t="s">
        <v>1043</v>
      </c>
    </row>
    <row r="375" spans="1:12" hidden="1" x14ac:dyDescent="0.5">
      <c r="A375" s="10"/>
      <c r="B375" s="10"/>
      <c r="C375" s="10"/>
      <c r="F375" s="11"/>
      <c r="H375" s="12" t="s">
        <v>1052</v>
      </c>
      <c r="I375" s="12" t="s">
        <v>1053</v>
      </c>
      <c r="J375" s="12" t="s">
        <v>1054</v>
      </c>
      <c r="K375" s="12" t="s">
        <v>640</v>
      </c>
      <c r="L375" s="12" t="s">
        <v>1043</v>
      </c>
    </row>
    <row r="376" spans="1:12" hidden="1" x14ac:dyDescent="0.5">
      <c r="A376" s="10"/>
      <c r="B376" s="10"/>
      <c r="C376" s="10"/>
      <c r="F376" s="11"/>
      <c r="H376" s="12" t="s">
        <v>1056</v>
      </c>
      <c r="I376" s="12" t="s">
        <v>1057</v>
      </c>
      <c r="J376" s="12" t="s">
        <v>1054</v>
      </c>
      <c r="K376" s="12" t="s">
        <v>640</v>
      </c>
      <c r="L376" s="12" t="s">
        <v>1043</v>
      </c>
    </row>
    <row r="377" spans="1:12" hidden="1" x14ac:dyDescent="0.5">
      <c r="A377" s="10"/>
      <c r="B377" s="10"/>
      <c r="C377" s="10"/>
      <c r="F377" s="11"/>
      <c r="H377" s="12" t="s">
        <v>863</v>
      </c>
      <c r="I377" s="12" t="s">
        <v>864</v>
      </c>
      <c r="J377" s="12" t="s">
        <v>1691</v>
      </c>
      <c r="K377" s="12" t="s">
        <v>640</v>
      </c>
      <c r="L377" s="12" t="s">
        <v>1043</v>
      </c>
    </row>
    <row r="378" spans="1:12" hidden="1" x14ac:dyDescent="0.5">
      <c r="A378" s="10"/>
      <c r="B378" s="10"/>
      <c r="C378" s="10"/>
      <c r="F378" s="11"/>
      <c r="H378" s="12" t="s">
        <v>1521</v>
      </c>
      <c r="I378" s="12" t="s">
        <v>1520</v>
      </c>
      <c r="J378" s="12" t="s">
        <v>319</v>
      </c>
      <c r="K378" s="12" t="s">
        <v>640</v>
      </c>
      <c r="L378" s="12" t="s">
        <v>1043</v>
      </c>
    </row>
    <row r="379" spans="1:12" hidden="1" x14ac:dyDescent="0.5">
      <c r="A379" s="10"/>
      <c r="B379" s="10"/>
      <c r="C379" s="10"/>
      <c r="F379" s="11"/>
      <c r="H379" s="12" t="s">
        <v>315</v>
      </c>
      <c r="I379" s="12" t="s">
        <v>310</v>
      </c>
      <c r="J379" s="12" t="s">
        <v>319</v>
      </c>
      <c r="K379" s="12" t="s">
        <v>640</v>
      </c>
      <c r="L379" s="12" t="s">
        <v>1043</v>
      </c>
    </row>
    <row r="380" spans="1:12" hidden="1" x14ac:dyDescent="0.5">
      <c r="A380" s="10"/>
      <c r="B380" s="10"/>
      <c r="C380" s="10"/>
      <c r="F380" s="11"/>
      <c r="H380" s="138" t="s">
        <v>3154</v>
      </c>
      <c r="I380" s="138" t="s">
        <v>3153</v>
      </c>
      <c r="J380" s="138" t="s">
        <v>319</v>
      </c>
      <c r="K380" s="139" t="s">
        <v>640</v>
      </c>
      <c r="L380" s="138" t="s">
        <v>1043</v>
      </c>
    </row>
    <row r="381" spans="1:12" hidden="1" x14ac:dyDescent="0.5">
      <c r="A381" s="10"/>
      <c r="B381" s="10"/>
      <c r="C381" s="10"/>
      <c r="F381" s="11"/>
      <c r="H381" s="12" t="s">
        <v>1381</v>
      </c>
      <c r="I381" s="12" t="s">
        <v>1382</v>
      </c>
      <c r="J381" s="12" t="s">
        <v>1383</v>
      </c>
      <c r="K381" s="12" t="s">
        <v>640</v>
      </c>
      <c r="L381" s="12" t="s">
        <v>1043</v>
      </c>
    </row>
    <row r="382" spans="1:12" hidden="1" x14ac:dyDescent="0.5">
      <c r="A382" s="10"/>
      <c r="B382" s="10"/>
      <c r="C382" s="10"/>
      <c r="F382" s="11"/>
      <c r="H382" s="12" t="s">
        <v>1686</v>
      </c>
      <c r="I382" s="12" t="s">
        <v>1687</v>
      </c>
      <c r="J382" s="12" t="s">
        <v>1688</v>
      </c>
      <c r="K382" s="12" t="s">
        <v>640</v>
      </c>
      <c r="L382" s="12" t="s">
        <v>1043</v>
      </c>
    </row>
    <row r="383" spans="1:12" hidden="1" x14ac:dyDescent="0.5">
      <c r="A383" s="10"/>
      <c r="B383" s="10"/>
      <c r="C383" s="10"/>
      <c r="F383" s="11"/>
      <c r="H383" s="12" t="s">
        <v>527</v>
      </c>
      <c r="I383" s="12" t="s">
        <v>392</v>
      </c>
      <c r="J383" s="12" t="s">
        <v>302</v>
      </c>
      <c r="K383" s="12" t="s">
        <v>640</v>
      </c>
      <c r="L383" s="12" t="s">
        <v>1043</v>
      </c>
    </row>
    <row r="384" spans="1:12" hidden="1" x14ac:dyDescent="0.5">
      <c r="A384" s="10"/>
      <c r="B384" s="10"/>
      <c r="C384" s="10"/>
      <c r="F384" s="11"/>
      <c r="H384" s="12" t="s">
        <v>300</v>
      </c>
      <c r="I384" s="12" t="s">
        <v>301</v>
      </c>
      <c r="J384" s="12" t="s">
        <v>302</v>
      </c>
      <c r="K384" s="12" t="s">
        <v>640</v>
      </c>
      <c r="L384" s="12" t="s">
        <v>1043</v>
      </c>
    </row>
    <row r="385" spans="1:12" hidden="1" x14ac:dyDescent="0.5">
      <c r="A385" s="10"/>
      <c r="B385" s="10"/>
      <c r="C385" s="10"/>
      <c r="F385" s="11"/>
      <c r="H385" s="12" t="s">
        <v>530</v>
      </c>
      <c r="I385" s="12" t="s">
        <v>395</v>
      </c>
      <c r="J385" s="12" t="s">
        <v>672</v>
      </c>
      <c r="K385" s="12" t="s">
        <v>640</v>
      </c>
      <c r="L385" s="12" t="s">
        <v>1043</v>
      </c>
    </row>
    <row r="386" spans="1:12" hidden="1" x14ac:dyDescent="0.5">
      <c r="A386" s="10"/>
      <c r="B386" s="10"/>
      <c r="C386" s="10"/>
      <c r="F386" s="11"/>
      <c r="H386" s="12" t="s">
        <v>1957</v>
      </c>
      <c r="I386" s="12" t="s">
        <v>1956</v>
      </c>
      <c r="J386" s="12" t="s">
        <v>319</v>
      </c>
      <c r="K386" s="12" t="s">
        <v>640</v>
      </c>
      <c r="L386" s="12" t="s">
        <v>1043</v>
      </c>
    </row>
    <row r="387" spans="1:12" hidden="1" x14ac:dyDescent="0.5">
      <c r="A387" s="10"/>
      <c r="B387" s="10"/>
      <c r="C387" s="10"/>
      <c r="F387" s="11"/>
      <c r="H387" s="12" t="s">
        <v>1431</v>
      </c>
      <c r="I387" s="12" t="s">
        <v>1432</v>
      </c>
      <c r="J387" s="12" t="s">
        <v>1433</v>
      </c>
      <c r="K387" s="12" t="s">
        <v>640</v>
      </c>
      <c r="L387" s="12" t="s">
        <v>1043</v>
      </c>
    </row>
    <row r="388" spans="1:12" hidden="1" x14ac:dyDescent="0.5">
      <c r="A388" s="10"/>
      <c r="B388" s="10"/>
      <c r="C388" s="10"/>
      <c r="F388" s="11"/>
      <c r="H388" s="12" t="s">
        <v>529</v>
      </c>
      <c r="I388" s="12" t="s">
        <v>394</v>
      </c>
      <c r="J388" s="12" t="s">
        <v>1266</v>
      </c>
      <c r="K388" s="12" t="s">
        <v>640</v>
      </c>
      <c r="L388" s="12" t="s">
        <v>1043</v>
      </c>
    </row>
    <row r="389" spans="1:12" hidden="1" x14ac:dyDescent="0.5">
      <c r="A389" s="10"/>
      <c r="B389" s="10"/>
      <c r="C389" s="10"/>
      <c r="F389" s="11"/>
      <c r="H389" s="12" t="s">
        <v>1264</v>
      </c>
      <c r="I389" s="12" t="s">
        <v>1265</v>
      </c>
      <c r="J389" s="12" t="s">
        <v>1266</v>
      </c>
      <c r="K389" s="12" t="s">
        <v>640</v>
      </c>
      <c r="L389" s="12" t="s">
        <v>1043</v>
      </c>
    </row>
    <row r="390" spans="1:12" hidden="1" x14ac:dyDescent="0.5">
      <c r="A390" s="10"/>
      <c r="B390" s="10"/>
      <c r="C390" s="10"/>
      <c r="F390" s="11"/>
      <c r="H390" s="12" t="s">
        <v>528</v>
      </c>
      <c r="I390" s="12" t="s">
        <v>393</v>
      </c>
      <c r="J390" s="12" t="s">
        <v>1266</v>
      </c>
      <c r="K390" s="12" t="s">
        <v>640</v>
      </c>
      <c r="L390" s="12" t="s">
        <v>1043</v>
      </c>
    </row>
    <row r="391" spans="1:12" hidden="1" x14ac:dyDescent="0.5">
      <c r="A391" s="10"/>
      <c r="B391" s="10"/>
      <c r="C391" s="10"/>
      <c r="F391" s="11"/>
      <c r="H391" s="12" t="s">
        <v>1341</v>
      </c>
      <c r="I391" s="12" t="s">
        <v>1342</v>
      </c>
      <c r="J391" s="12" t="s">
        <v>1266</v>
      </c>
      <c r="K391" s="12" t="s">
        <v>640</v>
      </c>
      <c r="L391" s="12" t="s">
        <v>1043</v>
      </c>
    </row>
    <row r="392" spans="1:12" hidden="1" x14ac:dyDescent="0.5">
      <c r="A392" s="10"/>
      <c r="B392" s="10"/>
      <c r="C392" s="10"/>
      <c r="F392" s="11"/>
      <c r="H392" s="12" t="s">
        <v>1070</v>
      </c>
      <c r="I392" s="12" t="s">
        <v>1071</v>
      </c>
      <c r="J392" s="12" t="s">
        <v>1072</v>
      </c>
      <c r="K392" s="12" t="s">
        <v>640</v>
      </c>
      <c r="L392" s="12" t="s">
        <v>1043</v>
      </c>
    </row>
    <row r="393" spans="1:12" hidden="1" x14ac:dyDescent="0.5">
      <c r="A393" s="10"/>
      <c r="B393" s="10"/>
      <c r="C393" s="10"/>
      <c r="F393" s="11"/>
      <c r="H393" s="12" t="s">
        <v>1286</v>
      </c>
      <c r="I393" s="12" t="s">
        <v>1287</v>
      </c>
      <c r="J393" s="12" t="s">
        <v>1280</v>
      </c>
      <c r="K393" s="12" t="s">
        <v>640</v>
      </c>
      <c r="L393" s="12" t="s">
        <v>1043</v>
      </c>
    </row>
    <row r="394" spans="1:12" hidden="1" x14ac:dyDescent="0.5">
      <c r="A394" s="10"/>
      <c r="B394" s="10"/>
      <c r="C394" s="10"/>
      <c r="F394" s="11"/>
      <c r="H394" s="12" t="s">
        <v>1281</v>
      </c>
      <c r="I394" s="12" t="s">
        <v>1279</v>
      </c>
      <c r="J394" s="12" t="s">
        <v>1280</v>
      </c>
      <c r="K394" s="12" t="s">
        <v>640</v>
      </c>
      <c r="L394" s="12" t="s">
        <v>1043</v>
      </c>
    </row>
    <row r="395" spans="1:12" hidden="1" x14ac:dyDescent="0.5">
      <c r="A395" s="10"/>
      <c r="B395" s="10"/>
      <c r="C395" s="10"/>
      <c r="F395" s="11"/>
      <c r="H395" s="12" t="s">
        <v>1478</v>
      </c>
      <c r="I395" s="12" t="s">
        <v>1479</v>
      </c>
      <c r="J395" s="12" t="s">
        <v>1280</v>
      </c>
      <c r="K395" s="12" t="s">
        <v>640</v>
      </c>
      <c r="L395" s="12" t="s">
        <v>1043</v>
      </c>
    </row>
    <row r="396" spans="1:12" hidden="1" x14ac:dyDescent="0.5">
      <c r="A396" s="10"/>
      <c r="B396" s="10"/>
      <c r="C396" s="10"/>
      <c r="F396" s="11"/>
      <c r="H396" s="12" t="s">
        <v>1453</v>
      </c>
      <c r="I396" s="12" t="s">
        <v>1454</v>
      </c>
      <c r="J396" s="12" t="s">
        <v>1280</v>
      </c>
      <c r="K396" s="12" t="s">
        <v>640</v>
      </c>
      <c r="L396" s="12" t="s">
        <v>1043</v>
      </c>
    </row>
    <row r="397" spans="1:12" hidden="1" x14ac:dyDescent="0.5">
      <c r="A397" s="10"/>
      <c r="B397" s="10"/>
      <c r="C397" s="10"/>
      <c r="F397" s="11"/>
      <c r="H397" s="12" t="s">
        <v>1284</v>
      </c>
      <c r="I397" s="12" t="s">
        <v>1285</v>
      </c>
      <c r="J397" s="12" t="s">
        <v>1280</v>
      </c>
      <c r="K397" s="12" t="s">
        <v>640</v>
      </c>
      <c r="L397" s="12" t="s">
        <v>1043</v>
      </c>
    </row>
    <row r="398" spans="1:12" hidden="1" x14ac:dyDescent="0.5">
      <c r="A398" s="10"/>
      <c r="B398" s="10"/>
      <c r="C398" s="10"/>
      <c r="F398" s="11"/>
      <c r="H398" s="12" t="s">
        <v>1282</v>
      </c>
      <c r="I398" s="12" t="s">
        <v>1283</v>
      </c>
      <c r="J398" s="12" t="s">
        <v>1280</v>
      </c>
      <c r="K398" s="12" t="s">
        <v>640</v>
      </c>
      <c r="L398" s="12" t="s">
        <v>1043</v>
      </c>
    </row>
    <row r="399" spans="1:12" hidden="1" x14ac:dyDescent="0.5">
      <c r="A399" s="10"/>
      <c r="B399" s="10"/>
      <c r="C399" s="10"/>
      <c r="F399" s="11"/>
      <c r="H399" s="12" t="s">
        <v>1384</v>
      </c>
      <c r="I399" s="12" t="s">
        <v>1385</v>
      </c>
      <c r="J399" s="12" t="s">
        <v>1280</v>
      </c>
      <c r="K399" s="12" t="s">
        <v>640</v>
      </c>
      <c r="L399" s="12" t="s">
        <v>1043</v>
      </c>
    </row>
    <row r="400" spans="1:12" hidden="1" x14ac:dyDescent="0.5">
      <c r="A400" s="10"/>
      <c r="B400" s="10"/>
      <c r="C400" s="10"/>
      <c r="F400" s="11"/>
      <c r="H400" s="12" t="s">
        <v>980</v>
      </c>
      <c r="I400" s="12" t="s">
        <v>981</v>
      </c>
      <c r="J400" s="12" t="s">
        <v>982</v>
      </c>
      <c r="K400" s="12" t="s">
        <v>640</v>
      </c>
      <c r="L400" s="12" t="s">
        <v>1043</v>
      </c>
    </row>
    <row r="401" spans="1:12" hidden="1" x14ac:dyDescent="0.5">
      <c r="A401" s="10"/>
      <c r="B401" s="10"/>
      <c r="C401" s="10"/>
      <c r="F401" s="11"/>
      <c r="H401" s="12" t="s">
        <v>988</v>
      </c>
      <c r="I401" s="12" t="s">
        <v>989</v>
      </c>
      <c r="J401" s="12" t="s">
        <v>982</v>
      </c>
      <c r="K401" s="12" t="s">
        <v>640</v>
      </c>
      <c r="L401" s="12" t="s">
        <v>1043</v>
      </c>
    </row>
    <row r="402" spans="1:12" hidden="1" x14ac:dyDescent="0.5">
      <c r="A402" s="10"/>
      <c r="B402" s="10"/>
      <c r="C402" s="10"/>
      <c r="F402" s="11"/>
      <c r="H402" s="12" t="s">
        <v>1215</v>
      </c>
      <c r="I402" s="12" t="s">
        <v>1216</v>
      </c>
      <c r="J402" s="12" t="s">
        <v>1050</v>
      </c>
      <c r="K402" s="12" t="s">
        <v>640</v>
      </c>
      <c r="L402" s="12" t="s">
        <v>1043</v>
      </c>
    </row>
    <row r="403" spans="1:12" hidden="1" x14ac:dyDescent="0.5">
      <c r="A403" s="10"/>
      <c r="B403" s="10"/>
      <c r="C403" s="10"/>
      <c r="F403" s="11"/>
      <c r="H403" s="12" t="s">
        <v>1049</v>
      </c>
      <c r="I403" s="12" t="s">
        <v>1051</v>
      </c>
      <c r="J403" s="12" t="s">
        <v>1050</v>
      </c>
      <c r="K403" s="12" t="s">
        <v>640</v>
      </c>
      <c r="L403" s="12" t="s">
        <v>1043</v>
      </c>
    </row>
    <row r="404" spans="1:12" hidden="1" x14ac:dyDescent="0.5">
      <c r="H404" s="12" t="s">
        <v>1507</v>
      </c>
      <c r="I404" s="12" t="s">
        <v>470</v>
      </c>
      <c r="J404" s="12" t="s">
        <v>720</v>
      </c>
      <c r="K404" s="12" t="s">
        <v>640</v>
      </c>
      <c r="L404" s="12" t="s">
        <v>1043</v>
      </c>
    </row>
    <row r="405" spans="1:12" hidden="1" x14ac:dyDescent="0.5">
      <c r="H405" s="12" t="s">
        <v>983</v>
      </c>
      <c r="I405" s="12" t="s">
        <v>984</v>
      </c>
      <c r="J405" s="12" t="s">
        <v>985</v>
      </c>
      <c r="K405" s="12" t="s">
        <v>640</v>
      </c>
      <c r="L405" s="12" t="s">
        <v>1043</v>
      </c>
    </row>
    <row r="406" spans="1:12" hidden="1" x14ac:dyDescent="0.5">
      <c r="H406" s="12" t="s">
        <v>986</v>
      </c>
      <c r="I406" s="12" t="s">
        <v>987</v>
      </c>
      <c r="J406" s="12" t="s">
        <v>985</v>
      </c>
      <c r="K406" s="12" t="s">
        <v>640</v>
      </c>
      <c r="L406" s="12" t="s">
        <v>1043</v>
      </c>
    </row>
    <row r="407" spans="1:12" hidden="1" x14ac:dyDescent="0.5">
      <c r="H407" s="12" t="s">
        <v>1773</v>
      </c>
      <c r="I407" s="12" t="s">
        <v>1773</v>
      </c>
      <c r="J407" s="12" t="s">
        <v>112</v>
      </c>
      <c r="K407" s="12" t="s">
        <v>640</v>
      </c>
      <c r="L407" s="12" t="s">
        <v>1043</v>
      </c>
    </row>
    <row r="408" spans="1:12" hidden="1" x14ac:dyDescent="0.5">
      <c r="A408" s="10"/>
      <c r="B408" s="10"/>
      <c r="C408" s="10"/>
      <c r="F408" s="11"/>
      <c r="H408" s="12" t="s">
        <v>657</v>
      </c>
      <c r="I408" s="12" t="s">
        <v>348</v>
      </c>
      <c r="J408" s="12" t="s">
        <v>112</v>
      </c>
      <c r="K408" s="12" t="s">
        <v>640</v>
      </c>
      <c r="L408" s="12" t="s">
        <v>1043</v>
      </c>
    </row>
    <row r="409" spans="1:12" hidden="1" x14ac:dyDescent="0.5">
      <c r="A409" s="10"/>
      <c r="B409" s="10"/>
      <c r="C409" s="10"/>
      <c r="F409" s="11"/>
      <c r="H409" s="12" t="s">
        <v>1503</v>
      </c>
      <c r="I409" s="12" t="s">
        <v>396</v>
      </c>
      <c r="J409" s="12" t="s">
        <v>112</v>
      </c>
      <c r="K409" s="12" t="s">
        <v>640</v>
      </c>
      <c r="L409" s="12" t="s">
        <v>1043</v>
      </c>
    </row>
    <row r="410" spans="1:12" hidden="1" x14ac:dyDescent="0.5">
      <c r="A410" s="10"/>
      <c r="B410" s="10"/>
      <c r="C410" s="10"/>
      <c r="F410" s="11"/>
      <c r="H410" s="12" t="s">
        <v>1066</v>
      </c>
      <c r="I410" s="12" t="s">
        <v>1784</v>
      </c>
      <c r="J410" s="12" t="s">
        <v>112</v>
      </c>
      <c r="K410" s="12" t="s">
        <v>640</v>
      </c>
      <c r="L410" s="12" t="s">
        <v>1043</v>
      </c>
    </row>
    <row r="411" spans="1:12" hidden="1" x14ac:dyDescent="0.5">
      <c r="A411" s="10"/>
      <c r="B411" s="10"/>
      <c r="C411" s="10"/>
      <c r="F411" s="11"/>
      <c r="H411" s="12" t="s">
        <v>923</v>
      </c>
      <c r="I411" s="12" t="s">
        <v>924</v>
      </c>
      <c r="J411" s="12" t="s">
        <v>112</v>
      </c>
      <c r="K411" s="12" t="s">
        <v>640</v>
      </c>
      <c r="L411" s="12" t="s">
        <v>1043</v>
      </c>
    </row>
    <row r="412" spans="1:12" x14ac:dyDescent="0.5">
      <c r="A412" s="10"/>
      <c r="B412" s="10"/>
      <c r="C412" s="10"/>
      <c r="F412" s="11"/>
      <c r="H412" s="12" t="s">
        <v>1067</v>
      </c>
      <c r="I412" s="12" t="s">
        <v>396</v>
      </c>
      <c r="J412" s="12" t="s">
        <v>1769</v>
      </c>
      <c r="K412" s="12" t="s">
        <v>640</v>
      </c>
      <c r="L412" s="12" t="s">
        <v>1043</v>
      </c>
    </row>
    <row r="413" spans="1:12" hidden="1" x14ac:dyDescent="0.5">
      <c r="A413" s="10"/>
      <c r="B413" s="10"/>
      <c r="C413" s="10"/>
      <c r="F413" s="11"/>
      <c r="H413" s="12" t="s">
        <v>1851</v>
      </c>
      <c r="I413" s="12" t="s">
        <v>1853</v>
      </c>
      <c r="J413" s="12" t="s">
        <v>705</v>
      </c>
      <c r="K413" s="12" t="s">
        <v>329</v>
      </c>
      <c r="L413" s="12" t="s">
        <v>1044</v>
      </c>
    </row>
    <row r="414" spans="1:12" hidden="1" x14ac:dyDescent="0.5">
      <c r="A414" s="10"/>
      <c r="B414" s="10"/>
      <c r="C414" s="10"/>
      <c r="F414" s="11"/>
      <c r="H414" s="12" t="s">
        <v>1414</v>
      </c>
      <c r="I414" s="12" t="s">
        <v>1413</v>
      </c>
      <c r="J414" s="12" t="s">
        <v>992</v>
      </c>
      <c r="K414" s="12" t="s">
        <v>640</v>
      </c>
      <c r="L414" s="12" t="s">
        <v>1043</v>
      </c>
    </row>
    <row r="415" spans="1:12" hidden="1" x14ac:dyDescent="0.5">
      <c r="A415" s="10"/>
      <c r="B415" s="10"/>
      <c r="C415" s="10"/>
      <c r="F415" s="11"/>
      <c r="H415" s="12" t="s">
        <v>990</v>
      </c>
      <c r="I415" s="12" t="s">
        <v>991</v>
      </c>
      <c r="J415" s="12" t="s">
        <v>992</v>
      </c>
      <c r="K415" s="12" t="s">
        <v>640</v>
      </c>
      <c r="L415" s="12" t="s">
        <v>1043</v>
      </c>
    </row>
    <row r="416" spans="1:12" hidden="1" x14ac:dyDescent="0.5">
      <c r="A416" s="10"/>
      <c r="B416" s="10"/>
      <c r="C416" s="10"/>
      <c r="F416" s="11"/>
      <c r="H416" s="12" t="s">
        <v>524</v>
      </c>
      <c r="I416" s="12" t="s">
        <v>389</v>
      </c>
      <c r="J416" s="12" t="s">
        <v>671</v>
      </c>
      <c r="K416" s="12" t="s">
        <v>640</v>
      </c>
      <c r="L416" s="12" t="s">
        <v>1043</v>
      </c>
    </row>
    <row r="417" spans="1:12" hidden="1" x14ac:dyDescent="0.5">
      <c r="A417" s="10"/>
      <c r="B417" s="10"/>
      <c r="C417" s="10"/>
      <c r="F417" s="11"/>
      <c r="H417" s="12" t="s">
        <v>525</v>
      </c>
      <c r="I417" s="12" t="s">
        <v>390</v>
      </c>
      <c r="J417" s="12" t="s">
        <v>671</v>
      </c>
      <c r="K417" s="12" t="s">
        <v>640</v>
      </c>
      <c r="L417" s="12" t="s">
        <v>1043</v>
      </c>
    </row>
    <row r="418" spans="1:12" hidden="1" x14ac:dyDescent="0.5">
      <c r="A418" s="10"/>
      <c r="B418" s="10"/>
      <c r="C418" s="10"/>
      <c r="F418" s="11"/>
      <c r="H418" s="12" t="s">
        <v>862</v>
      </c>
      <c r="I418" s="12" t="s">
        <v>861</v>
      </c>
      <c r="J418" s="12" t="s">
        <v>671</v>
      </c>
      <c r="K418" s="12" t="s">
        <v>640</v>
      </c>
      <c r="L418" s="12" t="s">
        <v>1043</v>
      </c>
    </row>
    <row r="419" spans="1:12" hidden="1" x14ac:dyDescent="0.5">
      <c r="A419" s="10"/>
      <c r="B419" s="10"/>
      <c r="C419" s="10"/>
      <c r="F419" s="11"/>
      <c r="H419" s="12" t="s">
        <v>1124</v>
      </c>
      <c r="I419" s="12" t="s">
        <v>1125</v>
      </c>
      <c r="J419" s="12" t="s">
        <v>671</v>
      </c>
      <c r="K419" s="12" t="s">
        <v>640</v>
      </c>
      <c r="L419" s="12" t="s">
        <v>1043</v>
      </c>
    </row>
    <row r="420" spans="1:12" hidden="1" x14ac:dyDescent="0.5">
      <c r="A420" s="10"/>
      <c r="B420" s="10"/>
      <c r="C420" s="10"/>
      <c r="F420" s="11"/>
      <c r="H420" s="12" t="s">
        <v>526</v>
      </c>
      <c r="I420" s="12" t="s">
        <v>391</v>
      </c>
      <c r="J420" s="12" t="s">
        <v>671</v>
      </c>
      <c r="K420" s="12" t="s">
        <v>640</v>
      </c>
      <c r="L420" s="12" t="s">
        <v>1043</v>
      </c>
    </row>
    <row r="421" spans="1:12" hidden="1" x14ac:dyDescent="0.5">
      <c r="A421" s="10"/>
      <c r="B421" s="10"/>
      <c r="C421" s="10"/>
      <c r="F421" s="11"/>
      <c r="H421" s="12" t="s">
        <v>789</v>
      </c>
      <c r="I421" s="12" t="s">
        <v>788</v>
      </c>
      <c r="J421" s="12" t="s">
        <v>690</v>
      </c>
      <c r="K421" s="12" t="s">
        <v>640</v>
      </c>
      <c r="L421" s="12" t="s">
        <v>1043</v>
      </c>
    </row>
    <row r="422" spans="1:12" hidden="1" x14ac:dyDescent="0.5">
      <c r="A422" s="10"/>
      <c r="B422" s="10"/>
      <c r="C422" s="10"/>
      <c r="F422" s="11"/>
      <c r="H422" s="12" t="s">
        <v>791</v>
      </c>
      <c r="I422" s="12" t="s">
        <v>790</v>
      </c>
      <c r="J422" s="12" t="s">
        <v>690</v>
      </c>
      <c r="K422" s="12" t="s">
        <v>640</v>
      </c>
      <c r="L422" s="12" t="s">
        <v>1043</v>
      </c>
    </row>
    <row r="423" spans="1:12" hidden="1" x14ac:dyDescent="0.5">
      <c r="A423" s="10"/>
      <c r="B423" s="10"/>
      <c r="C423" s="10"/>
      <c r="F423" s="11"/>
      <c r="H423" s="12" t="s">
        <v>564</v>
      </c>
      <c r="I423" s="12" t="s">
        <v>431</v>
      </c>
      <c r="J423" s="12" t="s">
        <v>690</v>
      </c>
      <c r="K423" s="12" t="s">
        <v>640</v>
      </c>
      <c r="L423" s="12" t="s">
        <v>1043</v>
      </c>
    </row>
    <row r="424" spans="1:12" hidden="1" x14ac:dyDescent="0.5">
      <c r="A424" s="10"/>
      <c r="B424" s="10"/>
      <c r="C424" s="10"/>
      <c r="F424" s="11"/>
      <c r="H424" s="12" t="s">
        <v>787</v>
      </c>
      <c r="I424" s="12" t="s">
        <v>432</v>
      </c>
      <c r="J424" s="12" t="s">
        <v>690</v>
      </c>
      <c r="K424" s="12" t="s">
        <v>640</v>
      </c>
      <c r="L424" s="12" t="s">
        <v>1043</v>
      </c>
    </row>
    <row r="425" spans="1:12" hidden="1" x14ac:dyDescent="0.5">
      <c r="A425" s="10"/>
      <c r="B425" s="10"/>
      <c r="C425" s="10"/>
      <c r="F425" s="11"/>
      <c r="H425" s="12" t="s">
        <v>1174</v>
      </c>
      <c r="I425" s="12" t="s">
        <v>1175</v>
      </c>
      <c r="J425" s="12" t="s">
        <v>111</v>
      </c>
      <c r="K425" s="12" t="s">
        <v>640</v>
      </c>
      <c r="L425" s="12" t="s">
        <v>1043</v>
      </c>
    </row>
    <row r="426" spans="1:12" hidden="1" x14ac:dyDescent="0.5">
      <c r="A426" s="10"/>
      <c r="B426" s="10"/>
      <c r="C426" s="10"/>
      <c r="F426" s="11"/>
      <c r="H426" s="12" t="s">
        <v>1029</v>
      </c>
      <c r="I426" s="12" t="s">
        <v>1028</v>
      </c>
      <c r="J426" s="12" t="s">
        <v>785</v>
      </c>
      <c r="K426" s="12" t="s">
        <v>640</v>
      </c>
      <c r="L426" s="12" t="s">
        <v>1043</v>
      </c>
    </row>
    <row r="427" spans="1:12" hidden="1" x14ac:dyDescent="0.5">
      <c r="A427" s="10"/>
      <c r="B427" s="10"/>
      <c r="C427" s="10"/>
      <c r="F427" s="11"/>
      <c r="H427" s="12" t="s">
        <v>786</v>
      </c>
      <c r="I427" s="12" t="s">
        <v>784</v>
      </c>
      <c r="J427" s="12" t="s">
        <v>785</v>
      </c>
      <c r="K427" s="12" t="s">
        <v>640</v>
      </c>
      <c r="L427" s="12" t="s">
        <v>1043</v>
      </c>
    </row>
    <row r="428" spans="1:12" hidden="1" x14ac:dyDescent="0.5">
      <c r="A428" s="10"/>
      <c r="B428" s="10"/>
      <c r="C428" s="10"/>
      <c r="F428" s="11"/>
      <c r="H428" s="12" t="s">
        <v>858</v>
      </c>
      <c r="I428" s="12" t="s">
        <v>859</v>
      </c>
      <c r="J428" s="12" t="s">
        <v>860</v>
      </c>
      <c r="K428" s="12" t="s">
        <v>640</v>
      </c>
      <c r="L428" s="12" t="s">
        <v>1043</v>
      </c>
    </row>
    <row r="429" spans="1:12" hidden="1" x14ac:dyDescent="0.5">
      <c r="A429" s="10"/>
      <c r="B429" s="10"/>
      <c r="C429" s="10"/>
      <c r="F429" s="11"/>
      <c r="H429" s="12" t="s">
        <v>1119</v>
      </c>
      <c r="I429" s="12" t="s">
        <v>1118</v>
      </c>
      <c r="J429" s="12" t="s">
        <v>670</v>
      </c>
      <c r="K429" s="12" t="s">
        <v>640</v>
      </c>
      <c r="L429" s="12" t="s">
        <v>1043</v>
      </c>
    </row>
    <row r="430" spans="1:12" hidden="1" x14ac:dyDescent="0.5">
      <c r="A430" s="10"/>
      <c r="B430" s="10"/>
      <c r="C430" s="10"/>
      <c r="F430" s="11"/>
      <c r="H430" s="12" t="s">
        <v>523</v>
      </c>
      <c r="I430" s="12" t="s">
        <v>353</v>
      </c>
      <c r="J430" s="12" t="s">
        <v>670</v>
      </c>
      <c r="K430" s="12" t="s">
        <v>640</v>
      </c>
      <c r="L430" s="12" t="s">
        <v>1043</v>
      </c>
    </row>
    <row r="431" spans="1:12" hidden="1" x14ac:dyDescent="0.5">
      <c r="A431" s="10"/>
      <c r="B431" s="10"/>
      <c r="C431" s="10"/>
      <c r="F431" s="11"/>
      <c r="H431" s="12" t="s">
        <v>1267</v>
      </c>
      <c r="I431" s="12" t="s">
        <v>1268</v>
      </c>
      <c r="J431" s="12" t="s">
        <v>670</v>
      </c>
      <c r="K431" s="12" t="s">
        <v>640</v>
      </c>
      <c r="L431" s="12" t="s">
        <v>1043</v>
      </c>
    </row>
    <row r="432" spans="1:12" hidden="1" x14ac:dyDescent="0.5">
      <c r="A432" s="10"/>
      <c r="B432" s="10"/>
      <c r="C432" s="10"/>
      <c r="F432" s="11"/>
      <c r="H432" s="12" t="s">
        <v>1126</v>
      </c>
      <c r="I432" s="12" t="s">
        <v>1127</v>
      </c>
      <c r="J432" s="12" t="s">
        <v>670</v>
      </c>
      <c r="K432" s="12" t="s">
        <v>640</v>
      </c>
      <c r="L432" s="12" t="s">
        <v>1043</v>
      </c>
    </row>
    <row r="433" spans="1:12" hidden="1" x14ac:dyDescent="0.5">
      <c r="A433" s="10"/>
      <c r="B433" s="10"/>
      <c r="C433" s="10"/>
      <c r="F433" s="11"/>
      <c r="H433" s="12" t="s">
        <v>888</v>
      </c>
      <c r="I433" s="12" t="s">
        <v>889</v>
      </c>
      <c r="J433" s="12" t="s">
        <v>698</v>
      </c>
      <c r="K433" s="12" t="s">
        <v>640</v>
      </c>
      <c r="L433" s="12" t="s">
        <v>1043</v>
      </c>
    </row>
    <row r="434" spans="1:12" hidden="1" x14ac:dyDescent="0.5">
      <c r="A434" s="10"/>
      <c r="B434" s="10"/>
      <c r="C434" s="10"/>
      <c r="F434" s="11"/>
      <c r="H434" s="12" t="s">
        <v>971</v>
      </c>
      <c r="I434" s="12" t="s">
        <v>972</v>
      </c>
      <c r="J434" s="12" t="s">
        <v>698</v>
      </c>
      <c r="K434" s="12" t="s">
        <v>640</v>
      </c>
      <c r="L434" s="12" t="s">
        <v>1043</v>
      </c>
    </row>
    <row r="435" spans="1:12" hidden="1" x14ac:dyDescent="0.5">
      <c r="A435" s="10"/>
      <c r="B435" s="10"/>
      <c r="C435" s="10"/>
      <c r="F435" s="11"/>
      <c r="H435" s="12" t="s">
        <v>573</v>
      </c>
      <c r="I435" s="12" t="s">
        <v>697</v>
      </c>
      <c r="J435" s="12" t="s">
        <v>698</v>
      </c>
      <c r="K435" s="12" t="s">
        <v>640</v>
      </c>
      <c r="L435" s="12" t="s">
        <v>1043</v>
      </c>
    </row>
    <row r="436" spans="1:12" hidden="1" x14ac:dyDescent="0.5">
      <c r="A436" s="10"/>
      <c r="B436" s="10"/>
      <c r="C436" s="10"/>
      <c r="F436" s="11"/>
      <c r="H436" s="12" t="s">
        <v>1137</v>
      </c>
      <c r="I436" s="12" t="s">
        <v>1136</v>
      </c>
      <c r="J436" s="12" t="s">
        <v>698</v>
      </c>
      <c r="K436" s="12" t="s">
        <v>640</v>
      </c>
      <c r="L436" s="12" t="s">
        <v>1043</v>
      </c>
    </row>
    <row r="437" spans="1:12" hidden="1" x14ac:dyDescent="0.5">
      <c r="A437" s="10"/>
      <c r="B437" s="10"/>
      <c r="C437" s="10"/>
      <c r="F437" s="11"/>
      <c r="H437" s="12" t="s">
        <v>1133</v>
      </c>
      <c r="I437" s="12" t="s">
        <v>1132</v>
      </c>
      <c r="J437" s="12" t="s">
        <v>698</v>
      </c>
      <c r="K437" s="12" t="s">
        <v>640</v>
      </c>
      <c r="L437" s="12" t="s">
        <v>1043</v>
      </c>
    </row>
    <row r="438" spans="1:12" hidden="1" x14ac:dyDescent="0.5">
      <c r="A438" s="10"/>
      <c r="B438" s="10"/>
      <c r="C438" s="10"/>
      <c r="F438" s="11"/>
      <c r="H438" s="12" t="s">
        <v>1134</v>
      </c>
      <c r="I438" s="12" t="s">
        <v>1135</v>
      </c>
      <c r="J438" s="12" t="s">
        <v>698</v>
      </c>
      <c r="K438" s="12" t="s">
        <v>640</v>
      </c>
      <c r="L438" s="12" t="s">
        <v>1043</v>
      </c>
    </row>
    <row r="439" spans="1:12" hidden="1" x14ac:dyDescent="0.5">
      <c r="A439" s="10"/>
      <c r="B439" s="10"/>
      <c r="C439" s="10"/>
      <c r="F439" s="11"/>
      <c r="H439" s="12" t="s">
        <v>890</v>
      </c>
      <c r="I439" s="12" t="s">
        <v>891</v>
      </c>
      <c r="J439" s="12" t="s">
        <v>698</v>
      </c>
      <c r="K439" s="12" t="s">
        <v>640</v>
      </c>
      <c r="L439" s="12" t="s">
        <v>1043</v>
      </c>
    </row>
    <row r="440" spans="1:12" hidden="1" x14ac:dyDescent="0.5">
      <c r="A440" s="10"/>
      <c r="B440" s="10"/>
      <c r="C440" s="10"/>
      <c r="F440" s="11"/>
      <c r="H440" s="12" t="s">
        <v>1578</v>
      </c>
      <c r="I440" s="12" t="s">
        <v>1577</v>
      </c>
      <c r="J440" s="12" t="s">
        <v>880</v>
      </c>
      <c r="K440" s="12" t="s">
        <v>640</v>
      </c>
      <c r="L440" s="12" t="s">
        <v>1043</v>
      </c>
    </row>
    <row r="441" spans="1:12" hidden="1" x14ac:dyDescent="0.5">
      <c r="A441" s="10"/>
      <c r="B441" s="10"/>
      <c r="C441" s="10"/>
      <c r="F441" s="11"/>
      <c r="H441" s="12" t="s">
        <v>1302</v>
      </c>
      <c r="I441" s="12" t="s">
        <v>1303</v>
      </c>
      <c r="J441" s="12" t="s">
        <v>880</v>
      </c>
      <c r="K441" s="12" t="s">
        <v>640</v>
      </c>
      <c r="L441" s="12" t="s">
        <v>1043</v>
      </c>
    </row>
    <row r="442" spans="1:12" hidden="1" x14ac:dyDescent="0.5">
      <c r="A442" s="10"/>
      <c r="B442" s="10"/>
      <c r="C442" s="10"/>
      <c r="F442" s="11"/>
      <c r="H442" s="12" t="s">
        <v>878</v>
      </c>
      <c r="I442" s="12" t="s">
        <v>879</v>
      </c>
      <c r="J442" s="12" t="s">
        <v>880</v>
      </c>
      <c r="K442" s="12" t="s">
        <v>640</v>
      </c>
      <c r="L442" s="12" t="s">
        <v>1043</v>
      </c>
    </row>
    <row r="443" spans="1:12" hidden="1" x14ac:dyDescent="0.5">
      <c r="A443" s="10"/>
      <c r="B443" s="10"/>
      <c r="C443" s="10"/>
      <c r="F443" s="11"/>
      <c r="H443" s="12" t="s">
        <v>1217</v>
      </c>
      <c r="I443" s="12" t="s">
        <v>1218</v>
      </c>
      <c r="J443" s="12" t="s">
        <v>880</v>
      </c>
      <c r="K443" s="12" t="s">
        <v>640</v>
      </c>
      <c r="L443" s="12" t="s">
        <v>1043</v>
      </c>
    </row>
    <row r="444" spans="1:12" hidden="1" x14ac:dyDescent="0.5">
      <c r="A444" s="10"/>
      <c r="B444" s="10"/>
      <c r="C444" s="10"/>
      <c r="F444" s="11"/>
      <c r="H444" s="12" t="s">
        <v>1055</v>
      </c>
      <c r="I444" s="12" t="s">
        <v>1064</v>
      </c>
      <c r="J444" s="12" t="s">
        <v>880</v>
      </c>
      <c r="K444" s="12" t="s">
        <v>640</v>
      </c>
      <c r="L444" s="12" t="s">
        <v>1043</v>
      </c>
    </row>
    <row r="445" spans="1:12" hidden="1" x14ac:dyDescent="0.5">
      <c r="A445" s="10"/>
      <c r="B445" s="10"/>
      <c r="C445" s="10"/>
      <c r="F445" s="11"/>
      <c r="H445" s="12" t="s">
        <v>883</v>
      </c>
      <c r="I445" s="12" t="s">
        <v>884</v>
      </c>
      <c r="J445" s="12" t="s">
        <v>880</v>
      </c>
      <c r="K445" s="12" t="s">
        <v>640</v>
      </c>
      <c r="L445" s="12" t="s">
        <v>1043</v>
      </c>
    </row>
    <row r="446" spans="1:12" hidden="1" x14ac:dyDescent="0.5">
      <c r="A446" s="10"/>
      <c r="B446" s="10"/>
      <c r="C446" s="10"/>
      <c r="F446" s="11"/>
      <c r="H446" s="12" t="s">
        <v>1304</v>
      </c>
      <c r="I446" s="12" t="s">
        <v>1305</v>
      </c>
      <c r="J446" s="12" t="s">
        <v>880</v>
      </c>
      <c r="K446" s="12" t="s">
        <v>640</v>
      </c>
      <c r="L446" s="12" t="s">
        <v>1043</v>
      </c>
    </row>
    <row r="447" spans="1:12" hidden="1" x14ac:dyDescent="0.5">
      <c r="A447" s="10"/>
      <c r="B447" s="10"/>
      <c r="C447" s="10"/>
      <c r="F447" s="11"/>
      <c r="H447" s="12" t="s">
        <v>881</v>
      </c>
      <c r="I447" s="12" t="s">
        <v>882</v>
      </c>
      <c r="J447" s="12" t="s">
        <v>880</v>
      </c>
      <c r="K447" s="12" t="s">
        <v>640</v>
      </c>
      <c r="L447" s="12" t="s">
        <v>1043</v>
      </c>
    </row>
    <row r="448" spans="1:12" hidden="1" x14ac:dyDescent="0.5">
      <c r="A448" s="10"/>
      <c r="B448" s="10"/>
      <c r="C448" s="10"/>
      <c r="F448" s="11"/>
      <c r="H448" s="12" t="s">
        <v>1480</v>
      </c>
      <c r="I448" s="12" t="s">
        <v>900</v>
      </c>
      <c r="J448" s="12" t="s">
        <v>880</v>
      </c>
      <c r="K448" s="12" t="s">
        <v>640</v>
      </c>
      <c r="L448" s="12" t="s">
        <v>1043</v>
      </c>
    </row>
    <row r="449" spans="1:12" hidden="1" x14ac:dyDescent="0.5">
      <c r="A449" s="10"/>
      <c r="B449" s="10"/>
      <c r="C449" s="10"/>
      <c r="F449" s="11"/>
      <c r="H449" s="12" t="s">
        <v>1759</v>
      </c>
      <c r="I449" s="12" t="s">
        <v>401</v>
      </c>
      <c r="J449" s="12" t="s">
        <v>321</v>
      </c>
      <c r="K449" s="12" t="s">
        <v>640</v>
      </c>
      <c r="L449" s="12" t="s">
        <v>1043</v>
      </c>
    </row>
    <row r="450" spans="1:12" hidden="1" x14ac:dyDescent="0.5">
      <c r="A450" s="10"/>
      <c r="B450" s="10"/>
      <c r="C450" s="10"/>
      <c r="F450" s="11"/>
      <c r="H450" s="12" t="s">
        <v>313</v>
      </c>
      <c r="I450" s="12" t="s">
        <v>308</v>
      </c>
      <c r="J450" s="12" t="s">
        <v>321</v>
      </c>
      <c r="K450" s="12" t="s">
        <v>640</v>
      </c>
      <c r="L450" s="12" t="s">
        <v>1043</v>
      </c>
    </row>
    <row r="451" spans="1:12" hidden="1" x14ac:dyDescent="0.5">
      <c r="A451" s="10"/>
      <c r="B451" s="10"/>
      <c r="C451" s="10"/>
      <c r="F451" s="11"/>
      <c r="H451" s="12" t="s">
        <v>1585</v>
      </c>
      <c r="I451" s="12" t="s">
        <v>449</v>
      </c>
      <c r="J451" s="12" t="s">
        <v>946</v>
      </c>
      <c r="K451" s="12" t="s">
        <v>640</v>
      </c>
      <c r="L451" s="12" t="s">
        <v>1043</v>
      </c>
    </row>
    <row r="452" spans="1:12" hidden="1" x14ac:dyDescent="0.5">
      <c r="A452" s="10"/>
      <c r="B452" s="10"/>
      <c r="C452" s="10"/>
      <c r="F452" s="11"/>
      <c r="H452" s="12" t="s">
        <v>1121</v>
      </c>
      <c r="I452" s="12" t="s">
        <v>1120</v>
      </c>
      <c r="J452" s="12" t="s">
        <v>946</v>
      </c>
      <c r="K452" s="12" t="s">
        <v>640</v>
      </c>
      <c r="L452" s="12" t="s">
        <v>1043</v>
      </c>
    </row>
    <row r="453" spans="1:12" hidden="1" x14ac:dyDescent="0.5">
      <c r="A453" s="10"/>
      <c r="B453" s="10"/>
      <c r="C453" s="10"/>
      <c r="F453" s="11"/>
      <c r="H453" s="12" t="s">
        <v>1584</v>
      </c>
      <c r="I453" s="12" t="s">
        <v>483</v>
      </c>
      <c r="J453" s="12" t="s">
        <v>946</v>
      </c>
      <c r="K453" s="12" t="s">
        <v>640</v>
      </c>
      <c r="L453" s="12" t="s">
        <v>1043</v>
      </c>
    </row>
    <row r="454" spans="1:12" hidden="1" x14ac:dyDescent="0.5">
      <c r="A454" s="10"/>
      <c r="B454" s="10"/>
      <c r="C454" s="10"/>
      <c r="F454" s="11"/>
      <c r="H454" s="12" t="s">
        <v>944</v>
      </c>
      <c r="I454" s="12" t="s">
        <v>945</v>
      </c>
      <c r="J454" s="12" t="s">
        <v>946</v>
      </c>
      <c r="K454" s="12" t="s">
        <v>640</v>
      </c>
      <c r="L454" s="12" t="s">
        <v>1043</v>
      </c>
    </row>
    <row r="455" spans="1:12" hidden="1" x14ac:dyDescent="0.5">
      <c r="A455" s="10"/>
      <c r="B455" s="10"/>
      <c r="C455" s="10"/>
      <c r="F455" s="11"/>
      <c r="H455" s="12" t="s">
        <v>1772</v>
      </c>
      <c r="I455" s="12" t="s">
        <v>1771</v>
      </c>
      <c r="J455" s="12" t="s">
        <v>1770</v>
      </c>
      <c r="K455" s="12" t="s">
        <v>640</v>
      </c>
      <c r="L455" s="12" t="s">
        <v>1043</v>
      </c>
    </row>
    <row r="456" spans="1:12" hidden="1" x14ac:dyDescent="0.5">
      <c r="A456" s="10"/>
      <c r="B456" s="10"/>
      <c r="C456" s="10"/>
      <c r="F456" s="11"/>
      <c r="H456" s="12" t="s">
        <v>1288</v>
      </c>
      <c r="I456" s="12" t="s">
        <v>1289</v>
      </c>
      <c r="J456" s="12" t="s">
        <v>1290</v>
      </c>
      <c r="K456" s="12" t="s">
        <v>640</v>
      </c>
      <c r="L456" s="12" t="s">
        <v>1043</v>
      </c>
    </row>
    <row r="457" spans="1:12" hidden="1" x14ac:dyDescent="0.5">
      <c r="A457" s="10"/>
      <c r="B457" s="10"/>
      <c r="C457" s="10"/>
      <c r="F457" s="11"/>
      <c r="H457" s="12" t="s">
        <v>1684</v>
      </c>
      <c r="I457" s="12" t="s">
        <v>1685</v>
      </c>
      <c r="J457" s="12" t="s">
        <v>1263</v>
      </c>
      <c r="K457" s="12" t="s">
        <v>640</v>
      </c>
      <c r="L457" s="12" t="s">
        <v>1043</v>
      </c>
    </row>
    <row r="458" spans="1:12" hidden="1" x14ac:dyDescent="0.5">
      <c r="A458" s="10"/>
      <c r="B458" s="10"/>
      <c r="C458" s="10"/>
      <c r="F458" s="11"/>
      <c r="H458" s="12" t="s">
        <v>1261</v>
      </c>
      <c r="I458" s="12" t="s">
        <v>1262</v>
      </c>
      <c r="J458" s="12" t="s">
        <v>1263</v>
      </c>
      <c r="K458" s="12" t="s">
        <v>640</v>
      </c>
      <c r="L458" s="12" t="s">
        <v>1043</v>
      </c>
    </row>
    <row r="459" spans="1:12" hidden="1" x14ac:dyDescent="0.5">
      <c r="A459" s="10"/>
      <c r="B459" s="10"/>
      <c r="C459" s="10"/>
      <c r="F459" s="11"/>
      <c r="H459" s="12" t="s">
        <v>312</v>
      </c>
      <c r="I459" s="12" t="s">
        <v>307</v>
      </c>
      <c r="J459" s="12" t="s">
        <v>318</v>
      </c>
      <c r="K459" s="12" t="s">
        <v>640</v>
      </c>
      <c r="L459" s="12" t="s">
        <v>1043</v>
      </c>
    </row>
    <row r="460" spans="1:12" hidden="1" x14ac:dyDescent="0.5">
      <c r="A460" s="10"/>
      <c r="B460" s="10"/>
      <c r="C460" s="10"/>
      <c r="F460" s="11"/>
      <c r="H460" s="12" t="s">
        <v>975</v>
      </c>
      <c r="I460" s="12" t="s">
        <v>1061</v>
      </c>
      <c r="J460" s="12" t="s">
        <v>318</v>
      </c>
      <c r="K460" s="12" t="s">
        <v>640</v>
      </c>
      <c r="L460" s="12" t="s">
        <v>1043</v>
      </c>
    </row>
    <row r="461" spans="1:12" hidden="1" x14ac:dyDescent="0.5">
      <c r="A461" s="10"/>
      <c r="B461" s="10"/>
      <c r="C461" s="10"/>
      <c r="F461" s="11"/>
      <c r="H461" s="12" t="s">
        <v>579</v>
      </c>
      <c r="I461" s="12" t="s">
        <v>446</v>
      </c>
      <c r="J461" s="12" t="s">
        <v>318</v>
      </c>
      <c r="K461" s="12" t="s">
        <v>640</v>
      </c>
      <c r="L461" s="12" t="s">
        <v>1043</v>
      </c>
    </row>
    <row r="462" spans="1:12" hidden="1" x14ac:dyDescent="0.5">
      <c r="A462" s="10"/>
      <c r="B462" s="10"/>
      <c r="C462" s="10"/>
      <c r="F462" s="11"/>
      <c r="H462" s="12" t="s">
        <v>581</v>
      </c>
      <c r="I462" s="12" t="s">
        <v>448</v>
      </c>
      <c r="J462" s="12" t="s">
        <v>318</v>
      </c>
      <c r="K462" s="12" t="s">
        <v>640</v>
      </c>
      <c r="L462" s="12" t="s">
        <v>1043</v>
      </c>
    </row>
    <row r="463" spans="1:12" hidden="1" x14ac:dyDescent="0.5">
      <c r="A463" s="10"/>
      <c r="B463" s="10"/>
      <c r="C463" s="10"/>
      <c r="F463" s="11"/>
      <c r="H463" s="12" t="s">
        <v>580</v>
      </c>
      <c r="I463" s="12" t="s">
        <v>447</v>
      </c>
      <c r="J463" s="12" t="s">
        <v>318</v>
      </c>
      <c r="K463" s="12" t="s">
        <v>640</v>
      </c>
      <c r="L463" s="12" t="s">
        <v>1043</v>
      </c>
    </row>
    <row r="464" spans="1:12" hidden="1" x14ac:dyDescent="0.5">
      <c r="A464" s="10"/>
      <c r="B464" s="10"/>
      <c r="C464" s="10"/>
      <c r="F464" s="11"/>
      <c r="H464" s="12" t="s">
        <v>260</v>
      </c>
      <c r="I464" s="12" t="s">
        <v>160</v>
      </c>
      <c r="J464" s="12" t="s">
        <v>161</v>
      </c>
      <c r="K464" s="12" t="s">
        <v>328</v>
      </c>
      <c r="L464" s="12" t="s">
        <v>1043</v>
      </c>
    </row>
    <row r="465" spans="1:12" hidden="1" x14ac:dyDescent="0.5">
      <c r="A465" s="10"/>
      <c r="B465" s="10"/>
      <c r="C465" s="10"/>
      <c r="F465" s="11"/>
      <c r="H465" s="12" t="s">
        <v>628</v>
      </c>
      <c r="I465" s="12" t="s">
        <v>356</v>
      </c>
      <c r="J465" s="12" t="s">
        <v>156</v>
      </c>
      <c r="K465" s="12" t="s">
        <v>328</v>
      </c>
      <c r="L465" s="12" t="s">
        <v>1043</v>
      </c>
    </row>
    <row r="466" spans="1:12" hidden="1" x14ac:dyDescent="0.5">
      <c r="A466" s="10"/>
      <c r="B466" s="10"/>
      <c r="C466" s="10"/>
      <c r="F466" s="11"/>
      <c r="H466" s="12" t="s">
        <v>1228</v>
      </c>
      <c r="I466" s="12" t="s">
        <v>1229</v>
      </c>
      <c r="J466" s="12" t="s">
        <v>156</v>
      </c>
      <c r="K466" s="12" t="s">
        <v>328</v>
      </c>
      <c r="L466" s="12" t="s">
        <v>1043</v>
      </c>
    </row>
    <row r="467" spans="1:12" hidden="1" x14ac:dyDescent="0.5">
      <c r="A467" s="10"/>
      <c r="B467" s="10"/>
      <c r="C467" s="10"/>
      <c r="F467" s="11"/>
      <c r="H467" s="12" t="s">
        <v>833</v>
      </c>
      <c r="I467" s="12" t="s">
        <v>834</v>
      </c>
      <c r="J467" s="12" t="s">
        <v>156</v>
      </c>
      <c r="K467" s="12" t="s">
        <v>328</v>
      </c>
      <c r="L467" s="12" t="s">
        <v>1043</v>
      </c>
    </row>
    <row r="468" spans="1:12" hidden="1" x14ac:dyDescent="0.5">
      <c r="A468" s="10"/>
      <c r="B468" s="10"/>
      <c r="C468" s="10"/>
      <c r="F468" s="11"/>
      <c r="H468" s="12" t="s">
        <v>251</v>
      </c>
      <c r="I468" s="12" t="s">
        <v>148</v>
      </c>
      <c r="J468" s="12" t="s">
        <v>147</v>
      </c>
      <c r="K468" s="12" t="s">
        <v>328</v>
      </c>
      <c r="L468" s="12" t="s">
        <v>1043</v>
      </c>
    </row>
    <row r="469" spans="1:12" hidden="1" x14ac:dyDescent="0.5">
      <c r="A469" s="10"/>
      <c r="B469" s="10"/>
      <c r="C469" s="10"/>
      <c r="F469" s="11"/>
      <c r="H469" s="12" t="s">
        <v>252</v>
      </c>
      <c r="I469" s="12" t="s">
        <v>149</v>
      </c>
      <c r="J469" s="12" t="s">
        <v>147</v>
      </c>
      <c r="K469" s="12" t="s">
        <v>328</v>
      </c>
      <c r="L469" s="12" t="s">
        <v>1043</v>
      </c>
    </row>
    <row r="470" spans="1:12" hidden="1" x14ac:dyDescent="0.5">
      <c r="A470" s="10"/>
      <c r="B470" s="10"/>
      <c r="C470" s="10"/>
      <c r="F470" s="11"/>
      <c r="H470" s="12" t="s">
        <v>335</v>
      </c>
      <c r="I470" s="12" t="s">
        <v>334</v>
      </c>
      <c r="J470" s="12" t="s">
        <v>144</v>
      </c>
      <c r="K470" s="12" t="s">
        <v>326</v>
      </c>
      <c r="L470" s="12" t="s">
        <v>1043</v>
      </c>
    </row>
    <row r="471" spans="1:12" hidden="1" x14ac:dyDescent="0.5">
      <c r="A471" s="10"/>
      <c r="B471" s="10"/>
      <c r="C471" s="10"/>
      <c r="F471" s="11"/>
      <c r="H471" s="12" t="s">
        <v>352</v>
      </c>
      <c r="I471" s="12" t="s">
        <v>352</v>
      </c>
      <c r="J471" s="12" t="s">
        <v>144</v>
      </c>
      <c r="K471" s="12" t="s">
        <v>326</v>
      </c>
      <c r="L471" s="12" t="s">
        <v>1043</v>
      </c>
    </row>
    <row r="472" spans="1:12" hidden="1" x14ac:dyDescent="0.5">
      <c r="A472" s="10"/>
      <c r="B472" s="10"/>
      <c r="C472" s="10"/>
      <c r="F472" s="11"/>
      <c r="H472" s="12" t="s">
        <v>537</v>
      </c>
      <c r="I472" s="12" t="s">
        <v>350</v>
      </c>
      <c r="J472" s="12" t="s">
        <v>144</v>
      </c>
      <c r="K472" s="12" t="s">
        <v>326</v>
      </c>
      <c r="L472" s="12" t="s">
        <v>1043</v>
      </c>
    </row>
    <row r="473" spans="1:12" hidden="1" x14ac:dyDescent="0.5">
      <c r="A473" s="10"/>
      <c r="B473" s="10"/>
      <c r="C473" s="10"/>
      <c r="F473" s="11"/>
      <c r="H473" s="12" t="s">
        <v>248</v>
      </c>
      <c r="I473" s="12" t="s">
        <v>143</v>
      </c>
      <c r="J473" s="12" t="s">
        <v>144</v>
      </c>
      <c r="K473" s="12" t="s">
        <v>326</v>
      </c>
      <c r="L473" s="12" t="s">
        <v>1043</v>
      </c>
    </row>
    <row r="474" spans="1:12" hidden="1" x14ac:dyDescent="0.5">
      <c r="A474" s="10"/>
      <c r="B474" s="10"/>
      <c r="C474" s="10"/>
      <c r="F474" s="11"/>
      <c r="H474" s="12" t="s">
        <v>495</v>
      </c>
      <c r="I474" s="12" t="s">
        <v>351</v>
      </c>
      <c r="J474" s="12" t="s">
        <v>144</v>
      </c>
      <c r="K474" s="12" t="s">
        <v>326</v>
      </c>
      <c r="L474" s="12" t="s">
        <v>1043</v>
      </c>
    </row>
    <row r="475" spans="1:12" hidden="1" x14ac:dyDescent="0.5">
      <c r="A475" s="10"/>
      <c r="B475" s="10"/>
      <c r="C475" s="10"/>
      <c r="F475" s="11"/>
      <c r="H475" s="12" t="s">
        <v>832</v>
      </c>
      <c r="I475" s="12" t="s">
        <v>349</v>
      </c>
      <c r="J475" s="12" t="s">
        <v>144</v>
      </c>
      <c r="K475" s="12" t="s">
        <v>326</v>
      </c>
      <c r="L475" s="12" t="s">
        <v>1043</v>
      </c>
    </row>
    <row r="476" spans="1:12" hidden="1" x14ac:dyDescent="0.5">
      <c r="A476" s="10"/>
      <c r="B476" s="10"/>
      <c r="C476" s="10"/>
      <c r="F476" s="11"/>
      <c r="H476" s="12" t="s">
        <v>1038</v>
      </c>
      <c r="I476" s="12" t="s">
        <v>1039</v>
      </c>
      <c r="J476" s="12" t="s">
        <v>1040</v>
      </c>
      <c r="K476" s="12" t="s">
        <v>835</v>
      </c>
      <c r="L476" s="12" t="s">
        <v>1043</v>
      </c>
    </row>
    <row r="477" spans="1:12" hidden="1" x14ac:dyDescent="0.5">
      <c r="A477" s="10"/>
      <c r="B477" s="10"/>
      <c r="C477" s="10"/>
      <c r="F477" s="11"/>
      <c r="H477" s="12" t="s">
        <v>1700</v>
      </c>
      <c r="I477" s="12" t="s">
        <v>1701</v>
      </c>
      <c r="J477" s="12" t="s">
        <v>1702</v>
      </c>
      <c r="K477" s="12" t="s">
        <v>835</v>
      </c>
      <c r="L477" s="12" t="s">
        <v>1043</v>
      </c>
    </row>
    <row r="478" spans="1:12" hidden="1" x14ac:dyDescent="0.5">
      <c r="A478" s="10"/>
      <c r="B478" s="10"/>
      <c r="C478" s="10"/>
      <c r="F478" s="11"/>
      <c r="H478" s="12" t="s">
        <v>831</v>
      </c>
      <c r="I478" s="12" t="s">
        <v>830</v>
      </c>
      <c r="J478" s="12" t="s">
        <v>346</v>
      </c>
      <c r="K478" s="12" t="s">
        <v>835</v>
      </c>
      <c r="L478" s="12" t="s">
        <v>1043</v>
      </c>
    </row>
    <row r="479" spans="1:12" hidden="1" x14ac:dyDescent="0.5">
      <c r="A479" s="10"/>
      <c r="B479" s="10"/>
      <c r="C479" s="10"/>
      <c r="F479" s="11"/>
      <c r="H479" s="12" t="s">
        <v>1613</v>
      </c>
      <c r="I479" s="12" t="s">
        <v>1614</v>
      </c>
      <c r="J479" s="12" t="s">
        <v>1608</v>
      </c>
      <c r="K479" s="12" t="s">
        <v>835</v>
      </c>
      <c r="L479" s="12" t="s">
        <v>1043</v>
      </c>
    </row>
    <row r="480" spans="1:12" hidden="1" x14ac:dyDescent="0.5">
      <c r="A480" s="10"/>
      <c r="B480" s="10"/>
      <c r="C480" s="10"/>
      <c r="F480" s="11"/>
      <c r="H480" s="12" t="s">
        <v>1668</v>
      </c>
      <c r="I480" s="12" t="s">
        <v>1667</v>
      </c>
      <c r="J480" s="12" t="s">
        <v>1608</v>
      </c>
      <c r="K480" s="12" t="s">
        <v>835</v>
      </c>
      <c r="L480" s="12" t="s">
        <v>1043</v>
      </c>
    </row>
    <row r="481" spans="1:12" hidden="1" x14ac:dyDescent="0.5">
      <c r="A481" s="10"/>
      <c r="B481" s="10"/>
      <c r="C481" s="10"/>
      <c r="F481" s="11"/>
      <c r="H481" s="12" t="s">
        <v>1610</v>
      </c>
      <c r="I481" s="12" t="s">
        <v>1609</v>
      </c>
      <c r="J481" s="12" t="s">
        <v>1608</v>
      </c>
      <c r="K481" s="12" t="s">
        <v>835</v>
      </c>
      <c r="L481" s="12" t="s">
        <v>1043</v>
      </c>
    </row>
    <row r="482" spans="1:12" hidden="1" x14ac:dyDescent="0.5">
      <c r="A482" s="10"/>
      <c r="B482" s="10"/>
      <c r="C482" s="10"/>
      <c r="F482" s="11"/>
      <c r="H482" s="12" t="s">
        <v>1611</v>
      </c>
      <c r="I482" s="12" t="s">
        <v>1612</v>
      </c>
      <c r="J482" s="12" t="s">
        <v>1608</v>
      </c>
      <c r="K482" s="12" t="s">
        <v>835</v>
      </c>
      <c r="L482" s="12" t="s">
        <v>1043</v>
      </c>
    </row>
    <row r="483" spans="1:12" hidden="1" x14ac:dyDescent="0.5">
      <c r="A483" s="10"/>
      <c r="B483" s="10"/>
      <c r="C483" s="10"/>
      <c r="F483" s="11"/>
      <c r="H483" s="12" t="s">
        <v>610</v>
      </c>
      <c r="I483" s="12" t="s">
        <v>485</v>
      </c>
      <c r="J483" s="12" t="s">
        <v>729</v>
      </c>
      <c r="K483" s="12" t="s">
        <v>835</v>
      </c>
      <c r="L483" s="12" t="s">
        <v>1043</v>
      </c>
    </row>
    <row r="484" spans="1:12" hidden="1" x14ac:dyDescent="0.5">
      <c r="A484" s="10"/>
      <c r="B484" s="10"/>
      <c r="C484" s="10"/>
      <c r="F484" s="11"/>
      <c r="H484" s="12" t="s">
        <v>611</v>
      </c>
      <c r="I484" s="12" t="s">
        <v>486</v>
      </c>
      <c r="J484" s="12" t="s">
        <v>728</v>
      </c>
      <c r="K484" s="12" t="s">
        <v>835</v>
      </c>
      <c r="L484" s="12" t="s">
        <v>1043</v>
      </c>
    </row>
    <row r="485" spans="1:12" hidden="1" x14ac:dyDescent="0.5">
      <c r="A485" s="10"/>
      <c r="B485" s="10"/>
      <c r="C485" s="10"/>
      <c r="F485" s="11"/>
      <c r="H485" s="12" t="s">
        <v>608</v>
      </c>
      <c r="I485" s="12" t="s">
        <v>482</v>
      </c>
      <c r="J485" s="12" t="s">
        <v>728</v>
      </c>
      <c r="K485" s="12" t="s">
        <v>835</v>
      </c>
      <c r="L485" s="12" t="s">
        <v>1043</v>
      </c>
    </row>
    <row r="486" spans="1:12" hidden="1" x14ac:dyDescent="0.5">
      <c r="A486" s="10"/>
      <c r="B486" s="10"/>
      <c r="C486" s="10"/>
      <c r="F486" s="11"/>
      <c r="H486" s="12" t="s">
        <v>1898</v>
      </c>
      <c r="I486" s="12" t="s">
        <v>1897</v>
      </c>
      <c r="J486" s="12" t="s">
        <v>728</v>
      </c>
      <c r="K486" s="12" t="s">
        <v>835</v>
      </c>
      <c r="L486" s="12" t="s">
        <v>1043</v>
      </c>
    </row>
    <row r="487" spans="1:12" hidden="1" x14ac:dyDescent="0.5">
      <c r="A487" s="10"/>
      <c r="B487" s="10"/>
      <c r="C487" s="10"/>
      <c r="F487" s="11"/>
      <c r="H487" s="12" t="s">
        <v>512</v>
      </c>
      <c r="I487" s="12" t="s">
        <v>376</v>
      </c>
      <c r="J487" s="12" t="s">
        <v>271</v>
      </c>
      <c r="K487" s="12" t="s">
        <v>835</v>
      </c>
      <c r="L487" s="12" t="s">
        <v>1043</v>
      </c>
    </row>
    <row r="488" spans="1:12" hidden="1" x14ac:dyDescent="0.5">
      <c r="A488" s="10"/>
      <c r="B488" s="10"/>
      <c r="C488" s="10"/>
      <c r="F488" s="11"/>
      <c r="H488" s="12" t="s">
        <v>333</v>
      </c>
      <c r="I488" s="12" t="s">
        <v>268</v>
      </c>
      <c r="J488" s="12" t="s">
        <v>271</v>
      </c>
      <c r="K488" s="12" t="s">
        <v>835</v>
      </c>
      <c r="L488" s="12" t="s">
        <v>1043</v>
      </c>
    </row>
    <row r="489" spans="1:12" hidden="1" x14ac:dyDescent="0.5">
      <c r="A489" s="10"/>
      <c r="B489" s="10"/>
      <c r="C489" s="10"/>
      <c r="F489" s="11"/>
      <c r="H489" s="12" t="s">
        <v>856</v>
      </c>
      <c r="I489" s="12" t="s">
        <v>857</v>
      </c>
      <c r="J489" s="12" t="s">
        <v>271</v>
      </c>
      <c r="K489" s="12" t="s">
        <v>835</v>
      </c>
      <c r="L489" s="12" t="s">
        <v>1043</v>
      </c>
    </row>
    <row r="490" spans="1:12" hidden="1" x14ac:dyDescent="0.5">
      <c r="A490" s="10"/>
      <c r="B490" s="10"/>
      <c r="C490" s="10"/>
      <c r="F490" s="11"/>
      <c r="H490" s="12" t="s">
        <v>275</v>
      </c>
      <c r="I490" s="12" t="s">
        <v>275</v>
      </c>
      <c r="J490" s="12" t="s">
        <v>132</v>
      </c>
      <c r="K490" s="12" t="s">
        <v>835</v>
      </c>
      <c r="L490" s="12" t="s">
        <v>1043</v>
      </c>
    </row>
    <row r="491" spans="1:12" hidden="1" x14ac:dyDescent="0.5">
      <c r="A491" s="10"/>
      <c r="B491" s="10"/>
      <c r="C491" s="10"/>
      <c r="F491" s="11"/>
      <c r="H491" s="12" t="s">
        <v>1465</v>
      </c>
      <c r="I491" s="12" t="s">
        <v>1466</v>
      </c>
      <c r="J491" s="12" t="s">
        <v>132</v>
      </c>
      <c r="K491" s="12" t="s">
        <v>835</v>
      </c>
      <c r="L491" s="12" t="s">
        <v>1043</v>
      </c>
    </row>
    <row r="492" spans="1:12" hidden="1" x14ac:dyDescent="0.5">
      <c r="A492" s="10"/>
      <c r="B492" s="10"/>
      <c r="C492" s="10"/>
      <c r="F492" s="11"/>
      <c r="H492" s="12" t="s">
        <v>624</v>
      </c>
      <c r="I492" s="12" t="s">
        <v>623</v>
      </c>
      <c r="J492" s="12" t="s">
        <v>132</v>
      </c>
      <c r="K492" s="12" t="s">
        <v>835</v>
      </c>
      <c r="L492" s="12" t="s">
        <v>1043</v>
      </c>
    </row>
    <row r="493" spans="1:12" hidden="1" x14ac:dyDescent="0.5">
      <c r="A493" s="10"/>
      <c r="B493" s="10"/>
      <c r="C493" s="10"/>
      <c r="F493" s="11"/>
      <c r="H493" s="12" t="s">
        <v>1018</v>
      </c>
      <c r="I493" s="12" t="s">
        <v>1063</v>
      </c>
      <c r="J493" s="12" t="s">
        <v>132</v>
      </c>
      <c r="K493" s="12" t="s">
        <v>835</v>
      </c>
      <c r="L493" s="12" t="s">
        <v>1043</v>
      </c>
    </row>
    <row r="494" spans="1:12" hidden="1" x14ac:dyDescent="0.5">
      <c r="A494" s="10"/>
      <c r="B494" s="10"/>
      <c r="C494" s="10"/>
      <c r="F494" s="11"/>
      <c r="H494" s="12" t="s">
        <v>1463</v>
      </c>
      <c r="I494" s="12" t="s">
        <v>1464</v>
      </c>
      <c r="J494" s="12" t="s">
        <v>132</v>
      </c>
      <c r="K494" s="12" t="s">
        <v>835</v>
      </c>
      <c r="L494" s="12" t="s">
        <v>1043</v>
      </c>
    </row>
    <row r="495" spans="1:12" hidden="1" x14ac:dyDescent="0.5">
      <c r="A495" s="10"/>
      <c r="B495" s="10"/>
      <c r="C495" s="10"/>
      <c r="F495" s="11"/>
      <c r="H495" s="12" t="s">
        <v>595</v>
      </c>
      <c r="I495" s="12" t="s">
        <v>715</v>
      </c>
      <c r="J495" s="12" t="s">
        <v>716</v>
      </c>
      <c r="K495" s="12" t="s">
        <v>835</v>
      </c>
      <c r="L495" s="12" t="s">
        <v>1043</v>
      </c>
    </row>
    <row r="496" spans="1:12" hidden="1" x14ac:dyDescent="0.5">
      <c r="A496" s="10"/>
      <c r="B496" s="10"/>
      <c r="C496" s="10"/>
      <c r="F496" s="11"/>
      <c r="H496" s="12" t="s">
        <v>1662</v>
      </c>
      <c r="I496" s="12" t="s">
        <v>1660</v>
      </c>
      <c r="J496" s="12" t="s">
        <v>1661</v>
      </c>
      <c r="K496" s="12" t="s">
        <v>835</v>
      </c>
      <c r="L496" s="12" t="s">
        <v>1043</v>
      </c>
    </row>
    <row r="497" spans="1:12" hidden="1" x14ac:dyDescent="0.5">
      <c r="A497" s="10"/>
      <c r="B497" s="10"/>
      <c r="C497" s="10"/>
      <c r="F497" s="11"/>
      <c r="H497" s="12" t="s">
        <v>1551</v>
      </c>
      <c r="I497" s="12" t="s">
        <v>1550</v>
      </c>
      <c r="J497" s="12" t="s">
        <v>1549</v>
      </c>
      <c r="K497" s="12" t="s">
        <v>835</v>
      </c>
      <c r="L497" s="12" t="s">
        <v>1043</v>
      </c>
    </row>
    <row r="498" spans="1:12" hidden="1" x14ac:dyDescent="0.5">
      <c r="A498" s="10"/>
      <c r="B498" s="10"/>
      <c r="C498" s="10"/>
      <c r="F498" s="11"/>
      <c r="H498" s="12" t="s">
        <v>1552</v>
      </c>
      <c r="I498" s="12" t="s">
        <v>1553</v>
      </c>
      <c r="J498" s="12" t="s">
        <v>1549</v>
      </c>
      <c r="K498" s="12" t="s">
        <v>835</v>
      </c>
      <c r="L498" s="12" t="s">
        <v>1043</v>
      </c>
    </row>
    <row r="499" spans="1:12" hidden="1" x14ac:dyDescent="0.5">
      <c r="A499" s="10"/>
      <c r="B499" s="10"/>
      <c r="C499" s="10"/>
      <c r="F499" s="11"/>
      <c r="H499" s="12" t="s">
        <v>1444</v>
      </c>
      <c r="I499" s="12" t="s">
        <v>1445</v>
      </c>
      <c r="J499" s="12" t="s">
        <v>933</v>
      </c>
      <c r="K499" s="12" t="s">
        <v>835</v>
      </c>
      <c r="L499" s="12" t="s">
        <v>1043</v>
      </c>
    </row>
    <row r="500" spans="1:12" hidden="1" x14ac:dyDescent="0.5">
      <c r="A500" s="10"/>
      <c r="B500" s="10"/>
      <c r="C500" s="10"/>
      <c r="F500" s="11"/>
      <c r="H500" s="12" t="s">
        <v>1720</v>
      </c>
      <c r="I500" s="12" t="s">
        <v>1719</v>
      </c>
      <c r="J500" s="12" t="s">
        <v>845</v>
      </c>
      <c r="K500" s="12" t="s">
        <v>835</v>
      </c>
      <c r="L500" s="12" t="s">
        <v>1043</v>
      </c>
    </row>
    <row r="501" spans="1:12" hidden="1" x14ac:dyDescent="0.5">
      <c r="A501" s="10"/>
      <c r="B501" s="10"/>
      <c r="C501" s="10"/>
      <c r="F501" s="11"/>
      <c r="H501" s="12" t="s">
        <v>1332</v>
      </c>
      <c r="I501" s="12" t="s">
        <v>1333</v>
      </c>
      <c r="J501" s="12" t="s">
        <v>845</v>
      </c>
      <c r="K501" s="12" t="s">
        <v>835</v>
      </c>
      <c r="L501" s="12" t="s">
        <v>1043</v>
      </c>
    </row>
    <row r="502" spans="1:12" hidden="1" x14ac:dyDescent="0.5">
      <c r="A502" s="10"/>
      <c r="B502" s="10"/>
      <c r="C502" s="10"/>
      <c r="F502" s="11"/>
      <c r="H502" s="12" t="s">
        <v>1526</v>
      </c>
      <c r="I502" s="12" t="s">
        <v>1527</v>
      </c>
      <c r="J502" s="12" t="s">
        <v>845</v>
      </c>
      <c r="K502" s="12" t="s">
        <v>835</v>
      </c>
      <c r="L502" s="12" t="s">
        <v>1043</v>
      </c>
    </row>
    <row r="503" spans="1:12" hidden="1" x14ac:dyDescent="0.5">
      <c r="A503" s="10"/>
      <c r="B503" s="10"/>
      <c r="C503" s="10"/>
      <c r="F503" s="11"/>
      <c r="H503" s="12" t="s">
        <v>1528</v>
      </c>
      <c r="I503" s="12" t="s">
        <v>1529</v>
      </c>
      <c r="J503" s="12" t="s">
        <v>845</v>
      </c>
      <c r="K503" s="12" t="s">
        <v>835</v>
      </c>
      <c r="L503" s="12" t="s">
        <v>1043</v>
      </c>
    </row>
    <row r="504" spans="1:12" hidden="1" x14ac:dyDescent="0.5">
      <c r="A504" s="10"/>
      <c r="B504" s="10"/>
      <c r="C504" s="10"/>
      <c r="F504" s="11"/>
      <c r="H504" s="12" t="s">
        <v>1334</v>
      </c>
      <c r="I504" s="12" t="s">
        <v>1335</v>
      </c>
      <c r="J504" s="12" t="s">
        <v>845</v>
      </c>
      <c r="K504" s="12" t="s">
        <v>835</v>
      </c>
      <c r="L504" s="12" t="s">
        <v>1043</v>
      </c>
    </row>
    <row r="505" spans="1:12" hidden="1" x14ac:dyDescent="0.5">
      <c r="A505" s="10"/>
      <c r="B505" s="10"/>
      <c r="C505" s="10"/>
      <c r="F505" s="11"/>
      <c r="H505" s="12" t="s">
        <v>1704</v>
      </c>
      <c r="I505" s="12" t="s">
        <v>1703</v>
      </c>
      <c r="J505" s="12" t="s">
        <v>1615</v>
      </c>
      <c r="K505" s="12" t="s">
        <v>835</v>
      </c>
      <c r="L505" s="12" t="s">
        <v>1043</v>
      </c>
    </row>
    <row r="506" spans="1:12" hidden="1" x14ac:dyDescent="0.5">
      <c r="A506" s="10"/>
      <c r="B506" s="10"/>
      <c r="C506" s="10"/>
      <c r="F506" s="11"/>
      <c r="H506" s="12" t="s">
        <v>1669</v>
      </c>
      <c r="I506" s="12" t="s">
        <v>1670</v>
      </c>
      <c r="J506" s="12" t="s">
        <v>1615</v>
      </c>
      <c r="K506" s="12" t="s">
        <v>835</v>
      </c>
      <c r="L506" s="12" t="s">
        <v>1043</v>
      </c>
    </row>
    <row r="507" spans="1:12" hidden="1" x14ac:dyDescent="0.5">
      <c r="A507" s="10"/>
      <c r="B507" s="10"/>
      <c r="C507" s="10"/>
      <c r="F507" s="11"/>
      <c r="H507" s="12" t="s">
        <v>1617</v>
      </c>
      <c r="I507" s="12" t="s">
        <v>1616</v>
      </c>
      <c r="J507" s="12" t="s">
        <v>1615</v>
      </c>
      <c r="K507" s="12" t="s">
        <v>835</v>
      </c>
      <c r="L507" s="12" t="s">
        <v>1043</v>
      </c>
    </row>
    <row r="508" spans="1:12" hidden="1" x14ac:dyDescent="0.5">
      <c r="A508" s="10"/>
      <c r="B508" s="10"/>
      <c r="C508" s="10"/>
      <c r="F508" s="11"/>
      <c r="H508" s="12" t="s">
        <v>1618</v>
      </c>
      <c r="I508" s="12" t="s">
        <v>1619</v>
      </c>
      <c r="J508" s="12" t="s">
        <v>1615</v>
      </c>
      <c r="K508" s="12" t="s">
        <v>835</v>
      </c>
      <c r="L508" s="12" t="s">
        <v>1043</v>
      </c>
    </row>
    <row r="509" spans="1:12" hidden="1" x14ac:dyDescent="0.5">
      <c r="A509" s="10"/>
      <c r="B509" s="10"/>
      <c r="C509" s="10"/>
      <c r="F509" s="11"/>
      <c r="H509" s="12" t="s">
        <v>1605</v>
      </c>
      <c r="I509" s="12" t="s">
        <v>1603</v>
      </c>
      <c r="J509" s="12" t="s">
        <v>1604</v>
      </c>
      <c r="K509" s="12" t="s">
        <v>835</v>
      </c>
      <c r="L509" s="12" t="s">
        <v>1043</v>
      </c>
    </row>
    <row r="510" spans="1:12" hidden="1" x14ac:dyDescent="0.5">
      <c r="A510" s="10"/>
      <c r="B510" s="10"/>
      <c r="C510" s="10"/>
      <c r="F510" s="11"/>
      <c r="H510" s="12" t="s">
        <v>1607</v>
      </c>
      <c r="I510" s="12" t="s">
        <v>1606</v>
      </c>
      <c r="J510" s="12" t="s">
        <v>1604</v>
      </c>
      <c r="K510" s="12" t="s">
        <v>835</v>
      </c>
      <c r="L510" s="12" t="s">
        <v>1043</v>
      </c>
    </row>
    <row r="511" spans="1:12" hidden="1" x14ac:dyDescent="0.5">
      <c r="A511" s="10"/>
      <c r="B511" s="10"/>
      <c r="C511" s="10"/>
      <c r="F511" s="11"/>
      <c r="H511" s="12" t="s">
        <v>1743</v>
      </c>
      <c r="I511" s="12" t="s">
        <v>1744</v>
      </c>
      <c r="J511" s="12" t="s">
        <v>1311</v>
      </c>
      <c r="K511" s="12" t="s">
        <v>835</v>
      </c>
      <c r="L511" s="12" t="s">
        <v>1043</v>
      </c>
    </row>
    <row r="512" spans="1:12" hidden="1" x14ac:dyDescent="0.5">
      <c r="A512" s="10"/>
      <c r="B512" s="10"/>
      <c r="C512" s="10"/>
      <c r="F512" s="11"/>
      <c r="H512" s="12" t="s">
        <v>1539</v>
      </c>
      <c r="I512" s="12" t="s">
        <v>1540</v>
      </c>
      <c r="J512" s="12" t="s">
        <v>1541</v>
      </c>
      <c r="K512" s="12" t="s">
        <v>835</v>
      </c>
      <c r="L512" s="12" t="s">
        <v>1043</v>
      </c>
    </row>
    <row r="513" spans="1:12" hidden="1" x14ac:dyDescent="0.5">
      <c r="A513" s="10"/>
      <c r="B513" s="10"/>
      <c r="C513" s="10"/>
      <c r="F513" s="11"/>
      <c r="H513" s="12" t="s">
        <v>513</v>
      </c>
      <c r="I513" s="12" t="s">
        <v>377</v>
      </c>
      <c r="J513" s="12" t="s">
        <v>663</v>
      </c>
      <c r="K513" s="12" t="s">
        <v>835</v>
      </c>
      <c r="L513" s="12" t="s">
        <v>1043</v>
      </c>
    </row>
    <row r="514" spans="1:12" hidden="1" x14ac:dyDescent="0.5">
      <c r="A514" s="10"/>
      <c r="B514" s="10"/>
      <c r="C514" s="10"/>
      <c r="F514" s="11"/>
      <c r="H514" s="12" t="s">
        <v>1740</v>
      </c>
      <c r="I514" s="12" t="s">
        <v>1742</v>
      </c>
      <c r="J514" s="12" t="s">
        <v>1741</v>
      </c>
      <c r="K514" s="12" t="s">
        <v>835</v>
      </c>
      <c r="L514" s="12" t="s">
        <v>1043</v>
      </c>
    </row>
    <row r="515" spans="1:12" hidden="1" x14ac:dyDescent="0.5">
      <c r="A515" s="10"/>
      <c r="B515" s="10"/>
      <c r="C515" s="10"/>
      <c r="F515" s="11"/>
      <c r="H515" s="12" t="s">
        <v>1345</v>
      </c>
      <c r="I515" s="12" t="s">
        <v>1346</v>
      </c>
      <c r="J515" s="12" t="s">
        <v>1347</v>
      </c>
      <c r="K515" s="12" t="s">
        <v>835</v>
      </c>
      <c r="L515" s="12" t="s">
        <v>1043</v>
      </c>
    </row>
    <row r="516" spans="1:12" hidden="1" x14ac:dyDescent="0.5">
      <c r="A516" s="10"/>
      <c r="B516" s="10"/>
      <c r="C516" s="10"/>
      <c r="F516" s="11"/>
      <c r="H516" s="12" t="s">
        <v>1715</v>
      </c>
      <c r="I516" s="12" t="s">
        <v>1713</v>
      </c>
      <c r="J516" s="12" t="s">
        <v>1714</v>
      </c>
      <c r="K516" s="12" t="s">
        <v>835</v>
      </c>
      <c r="L516" s="12" t="s">
        <v>1043</v>
      </c>
    </row>
    <row r="517" spans="1:12" hidden="1" x14ac:dyDescent="0.5">
      <c r="A517" s="10"/>
      <c r="B517" s="10"/>
      <c r="C517" s="10"/>
      <c r="F517" s="11"/>
      <c r="H517" s="12" t="s">
        <v>1570</v>
      </c>
      <c r="I517" s="12" t="s">
        <v>1571</v>
      </c>
      <c r="J517" s="12" t="s">
        <v>1572</v>
      </c>
      <c r="K517" s="12" t="s">
        <v>835</v>
      </c>
      <c r="L517" s="12" t="s">
        <v>1043</v>
      </c>
    </row>
    <row r="518" spans="1:12" hidden="1" x14ac:dyDescent="0.5">
      <c r="A518" s="10"/>
      <c r="B518" s="10"/>
      <c r="C518" s="10"/>
      <c r="F518" s="11"/>
      <c r="H518" s="12" t="s">
        <v>1573</v>
      </c>
      <c r="I518" s="12" t="s">
        <v>1574</v>
      </c>
      <c r="J518" s="12" t="s">
        <v>1572</v>
      </c>
      <c r="K518" s="12" t="s">
        <v>835</v>
      </c>
      <c r="L518" s="12" t="s">
        <v>1043</v>
      </c>
    </row>
    <row r="519" spans="1:12" hidden="1" x14ac:dyDescent="0.5">
      <c r="A519" s="10"/>
      <c r="B519" s="10"/>
      <c r="C519" s="10"/>
      <c r="F519" s="11"/>
      <c r="H519" s="12" t="s">
        <v>1738</v>
      </c>
      <c r="I519" s="12" t="s">
        <v>1739</v>
      </c>
      <c r="J519" s="12" t="s">
        <v>731</v>
      </c>
      <c r="K519" s="12" t="s">
        <v>835</v>
      </c>
      <c r="L519" s="12" t="s">
        <v>1043</v>
      </c>
    </row>
    <row r="520" spans="1:12" hidden="1" x14ac:dyDescent="0.5">
      <c r="A520" s="10"/>
      <c r="B520" s="10"/>
      <c r="C520" s="10"/>
      <c r="F520" s="11"/>
      <c r="H520" s="12" t="s">
        <v>614</v>
      </c>
      <c r="I520" s="12" t="s">
        <v>364</v>
      </c>
      <c r="J520" s="12" t="s">
        <v>731</v>
      </c>
      <c r="K520" s="12" t="s">
        <v>835</v>
      </c>
      <c r="L520" s="12" t="s">
        <v>1043</v>
      </c>
    </row>
    <row r="521" spans="1:12" hidden="1" x14ac:dyDescent="0.5">
      <c r="A521" s="10"/>
      <c r="B521" s="10"/>
      <c r="C521" s="10"/>
      <c r="F521" s="11"/>
      <c r="H521" s="12" t="s">
        <v>826</v>
      </c>
      <c r="I521" s="12" t="s">
        <v>827</v>
      </c>
      <c r="J521" s="12" t="s">
        <v>731</v>
      </c>
      <c r="K521" s="12" t="s">
        <v>835</v>
      </c>
      <c r="L521" s="12" t="s">
        <v>1043</v>
      </c>
    </row>
    <row r="522" spans="1:12" hidden="1" x14ac:dyDescent="0.5">
      <c r="A522" s="10"/>
      <c r="B522" s="10"/>
      <c r="C522" s="10"/>
      <c r="F522" s="11"/>
      <c r="H522" s="12" t="s">
        <v>1710</v>
      </c>
      <c r="I522" s="12" t="s">
        <v>1708</v>
      </c>
      <c r="J522" s="12" t="s">
        <v>1709</v>
      </c>
      <c r="K522" s="12" t="s">
        <v>835</v>
      </c>
      <c r="L522" s="12" t="s">
        <v>1043</v>
      </c>
    </row>
    <row r="523" spans="1:12" hidden="1" x14ac:dyDescent="0.5">
      <c r="A523" s="10"/>
      <c r="B523" s="10"/>
      <c r="C523" s="10"/>
      <c r="F523" s="11"/>
      <c r="H523" s="12" t="s">
        <v>1724</v>
      </c>
      <c r="I523" s="12" t="s">
        <v>1723</v>
      </c>
      <c r="J523" s="12" t="s">
        <v>1709</v>
      </c>
      <c r="K523" s="12" t="s">
        <v>835</v>
      </c>
      <c r="L523" s="12" t="s">
        <v>1043</v>
      </c>
    </row>
    <row r="524" spans="1:12" hidden="1" x14ac:dyDescent="0.5">
      <c r="A524" s="10"/>
      <c r="B524" s="10"/>
      <c r="C524" s="10"/>
      <c r="F524" s="11"/>
      <c r="H524" s="12" t="s">
        <v>1628</v>
      </c>
      <c r="I524" s="12" t="s">
        <v>1629</v>
      </c>
      <c r="J524" s="12" t="s">
        <v>1630</v>
      </c>
      <c r="K524" s="12" t="s">
        <v>835</v>
      </c>
      <c r="L524" s="12" t="s">
        <v>1043</v>
      </c>
    </row>
    <row r="525" spans="1:12" hidden="1" x14ac:dyDescent="0.5">
      <c r="A525" s="10"/>
      <c r="B525" s="10"/>
      <c r="C525" s="10"/>
      <c r="F525" s="11"/>
      <c r="H525" s="12" t="s">
        <v>1707</v>
      </c>
      <c r="I525" s="12" t="s">
        <v>1705</v>
      </c>
      <c r="J525" s="12" t="s">
        <v>1706</v>
      </c>
      <c r="K525" s="12" t="s">
        <v>835</v>
      </c>
      <c r="L525" s="12" t="s">
        <v>1043</v>
      </c>
    </row>
    <row r="526" spans="1:12" hidden="1" x14ac:dyDescent="0.5">
      <c r="A526" s="10"/>
      <c r="B526" s="10"/>
      <c r="C526" s="10"/>
      <c r="F526" s="11"/>
      <c r="H526" s="12" t="s">
        <v>1721</v>
      </c>
      <c r="I526" s="12" t="s">
        <v>1722</v>
      </c>
      <c r="J526" s="12" t="s">
        <v>1706</v>
      </c>
      <c r="K526" s="12" t="s">
        <v>835</v>
      </c>
      <c r="L526" s="12" t="s">
        <v>1043</v>
      </c>
    </row>
    <row r="527" spans="1:12" hidden="1" x14ac:dyDescent="0.5">
      <c r="A527" s="10"/>
      <c r="B527" s="10"/>
      <c r="C527" s="10"/>
      <c r="F527" s="11"/>
      <c r="H527" s="12" t="s">
        <v>1712</v>
      </c>
      <c r="I527" s="12" t="s">
        <v>1711</v>
      </c>
      <c r="J527" s="12" t="s">
        <v>1266</v>
      </c>
      <c r="K527" s="12" t="s">
        <v>835</v>
      </c>
      <c r="L527" s="12" t="s">
        <v>1043</v>
      </c>
    </row>
    <row r="528" spans="1:12" hidden="1" x14ac:dyDescent="0.5">
      <c r="A528" s="10"/>
      <c r="B528" s="10"/>
      <c r="C528" s="10"/>
      <c r="F528" s="11"/>
      <c r="H528" s="12" t="s">
        <v>1799</v>
      </c>
      <c r="I528" s="12" t="s">
        <v>1328</v>
      </c>
      <c r="J528" s="12" t="s">
        <v>1266</v>
      </c>
      <c r="K528" s="12" t="s">
        <v>835</v>
      </c>
      <c r="L528" s="12" t="s">
        <v>1043</v>
      </c>
    </row>
    <row r="529" spans="1:12" hidden="1" x14ac:dyDescent="0.5">
      <c r="A529" s="10"/>
      <c r="B529" s="10"/>
      <c r="C529" s="10"/>
      <c r="F529" s="11"/>
      <c r="H529" s="12" t="s">
        <v>1325</v>
      </c>
      <c r="I529" s="12" t="s">
        <v>1326</v>
      </c>
      <c r="J529" s="12" t="s">
        <v>1266</v>
      </c>
      <c r="K529" s="12" t="s">
        <v>835</v>
      </c>
      <c r="L529" s="12" t="s">
        <v>1043</v>
      </c>
    </row>
    <row r="530" spans="1:12" hidden="1" x14ac:dyDescent="0.5">
      <c r="A530" s="10"/>
      <c r="B530" s="10"/>
      <c r="C530" s="10"/>
      <c r="F530" s="11"/>
      <c r="H530" s="12" t="s">
        <v>73</v>
      </c>
      <c r="I530" s="12" t="s">
        <v>265</v>
      </c>
      <c r="J530" s="12" t="s">
        <v>269</v>
      </c>
      <c r="K530" s="12" t="s">
        <v>835</v>
      </c>
      <c r="L530" s="12" t="s">
        <v>1043</v>
      </c>
    </row>
    <row r="531" spans="1:12" hidden="1" x14ac:dyDescent="0.5">
      <c r="A531" s="10"/>
      <c r="B531" s="10"/>
      <c r="C531" s="10"/>
      <c r="F531" s="11"/>
      <c r="H531" s="12" t="s">
        <v>1225</v>
      </c>
      <c r="I531" s="12" t="s">
        <v>1226</v>
      </c>
      <c r="J531" s="12" t="s">
        <v>1227</v>
      </c>
      <c r="K531" s="12" t="s">
        <v>835</v>
      </c>
      <c r="L531" s="12" t="s">
        <v>1043</v>
      </c>
    </row>
    <row r="532" spans="1:12" hidden="1" x14ac:dyDescent="0.5">
      <c r="A532" s="10"/>
      <c r="B532" s="10"/>
      <c r="C532" s="10"/>
      <c r="F532" s="11"/>
      <c r="H532" s="12" t="s">
        <v>336</v>
      </c>
      <c r="I532" s="12" t="s">
        <v>337</v>
      </c>
      <c r="J532" s="12" t="s">
        <v>1350</v>
      </c>
      <c r="K532" s="12" t="s">
        <v>835</v>
      </c>
      <c r="L532" s="12" t="s">
        <v>1043</v>
      </c>
    </row>
    <row r="533" spans="1:12" hidden="1" x14ac:dyDescent="0.5">
      <c r="A533" s="10"/>
      <c r="B533" s="10"/>
      <c r="C533" s="10"/>
      <c r="F533" s="11"/>
      <c r="H533" s="12" t="s">
        <v>1623</v>
      </c>
      <c r="I533" s="12" t="s">
        <v>1625</v>
      </c>
      <c r="J533" s="12" t="s">
        <v>1624</v>
      </c>
      <c r="K533" s="12" t="s">
        <v>835</v>
      </c>
      <c r="L533" s="12" t="s">
        <v>1043</v>
      </c>
    </row>
    <row r="534" spans="1:12" hidden="1" x14ac:dyDescent="0.5">
      <c r="A534" s="10"/>
      <c r="B534" s="10"/>
      <c r="C534" s="10"/>
      <c r="F534" s="11"/>
      <c r="H534" s="12" t="s">
        <v>1597</v>
      </c>
      <c r="I534" s="12" t="s">
        <v>1598</v>
      </c>
      <c r="J534" s="12" t="s">
        <v>1599</v>
      </c>
      <c r="K534" s="12" t="s">
        <v>835</v>
      </c>
      <c r="L534" s="12" t="s">
        <v>1043</v>
      </c>
    </row>
    <row r="535" spans="1:12" hidden="1" x14ac:dyDescent="0.5">
      <c r="A535" s="10"/>
      <c r="B535" s="10"/>
      <c r="C535" s="10"/>
      <c r="F535" s="11"/>
      <c r="H535" s="12" t="s">
        <v>1673</v>
      </c>
      <c r="I535" s="12" t="s">
        <v>1674</v>
      </c>
      <c r="J535" s="12" t="s">
        <v>1599</v>
      </c>
      <c r="K535" s="12" t="s">
        <v>835</v>
      </c>
      <c r="L535" s="12" t="s">
        <v>1043</v>
      </c>
    </row>
    <row r="536" spans="1:12" hidden="1" x14ac:dyDescent="0.5">
      <c r="A536" s="10"/>
      <c r="B536" s="10"/>
      <c r="C536" s="10"/>
      <c r="F536" s="11"/>
      <c r="H536" s="12" t="s">
        <v>1019</v>
      </c>
      <c r="I536" s="12" t="s">
        <v>685</v>
      </c>
      <c r="J536" s="12" t="s">
        <v>685</v>
      </c>
      <c r="K536" s="12" t="s">
        <v>835</v>
      </c>
      <c r="L536" s="12" t="s">
        <v>1043</v>
      </c>
    </row>
    <row r="537" spans="1:12" hidden="1" x14ac:dyDescent="0.5">
      <c r="A537" s="10"/>
      <c r="B537" s="10"/>
      <c r="C537" s="10"/>
      <c r="F537" s="11"/>
      <c r="H537" s="12" t="s">
        <v>823</v>
      </c>
      <c r="I537" s="12" t="s">
        <v>822</v>
      </c>
      <c r="J537" s="12" t="s">
        <v>685</v>
      </c>
      <c r="K537" s="12" t="s">
        <v>835</v>
      </c>
      <c r="L537" s="12" t="s">
        <v>1043</v>
      </c>
    </row>
    <row r="538" spans="1:12" hidden="1" x14ac:dyDescent="0.5">
      <c r="A538" s="10"/>
      <c r="B538" s="10"/>
      <c r="C538" s="10"/>
      <c r="F538" s="11"/>
      <c r="H538" s="12" t="s">
        <v>558</v>
      </c>
      <c r="I538" s="12" t="s">
        <v>424</v>
      </c>
      <c r="J538" s="12" t="s">
        <v>685</v>
      </c>
      <c r="K538" s="12" t="s">
        <v>835</v>
      </c>
      <c r="L538" s="12" t="s">
        <v>1043</v>
      </c>
    </row>
    <row r="539" spans="1:12" hidden="1" x14ac:dyDescent="0.5">
      <c r="A539" s="10"/>
      <c r="B539" s="10"/>
      <c r="C539" s="10"/>
      <c r="F539" s="11"/>
      <c r="H539" s="12" t="s">
        <v>1570</v>
      </c>
      <c r="I539" s="12" t="s">
        <v>1666</v>
      </c>
      <c r="J539" s="12" t="s">
        <v>1665</v>
      </c>
      <c r="K539" s="12" t="s">
        <v>835</v>
      </c>
      <c r="L539" s="12" t="s">
        <v>1043</v>
      </c>
    </row>
    <row r="540" spans="1:12" hidden="1" x14ac:dyDescent="0.5">
      <c r="A540" s="10"/>
      <c r="B540" s="10"/>
      <c r="C540" s="10"/>
      <c r="F540" s="11"/>
      <c r="H540" s="12" t="s">
        <v>1664</v>
      </c>
      <c r="I540" s="12" t="s">
        <v>1663</v>
      </c>
      <c r="J540" s="12" t="s">
        <v>1665</v>
      </c>
      <c r="K540" s="12" t="s">
        <v>835</v>
      </c>
      <c r="L540" s="12" t="s">
        <v>1043</v>
      </c>
    </row>
    <row r="541" spans="1:12" hidden="1" x14ac:dyDescent="0.5">
      <c r="A541" s="10"/>
      <c r="B541" s="10"/>
      <c r="C541" s="10"/>
      <c r="F541" s="11"/>
      <c r="H541" s="12" t="s">
        <v>1329</v>
      </c>
      <c r="I541" s="12" t="s">
        <v>1330</v>
      </c>
      <c r="J541" s="12" t="s">
        <v>1331</v>
      </c>
      <c r="K541" s="12" t="s">
        <v>835</v>
      </c>
      <c r="L541" s="12" t="s">
        <v>1043</v>
      </c>
    </row>
    <row r="542" spans="1:12" hidden="1" x14ac:dyDescent="0.5">
      <c r="A542" s="10"/>
      <c r="B542" s="10"/>
      <c r="C542" s="10"/>
      <c r="F542" s="11"/>
      <c r="H542" s="12" t="s">
        <v>1524</v>
      </c>
      <c r="I542" s="12" t="s">
        <v>1525</v>
      </c>
      <c r="J542" s="12" t="s">
        <v>1331</v>
      </c>
      <c r="K542" s="12" t="s">
        <v>835</v>
      </c>
      <c r="L542" s="12" t="s">
        <v>1043</v>
      </c>
    </row>
    <row r="543" spans="1:12" hidden="1" x14ac:dyDescent="0.5">
      <c r="A543" s="10"/>
      <c r="B543" s="10"/>
      <c r="C543" s="10"/>
      <c r="F543" s="11"/>
      <c r="H543" s="12" t="s">
        <v>1522</v>
      </c>
      <c r="I543" s="12" t="s">
        <v>1523</v>
      </c>
      <c r="J543" s="12" t="s">
        <v>1331</v>
      </c>
      <c r="K543" s="12" t="s">
        <v>835</v>
      </c>
      <c r="L543" s="12" t="s">
        <v>1043</v>
      </c>
    </row>
    <row r="544" spans="1:12" hidden="1" x14ac:dyDescent="0.5">
      <c r="A544" s="10"/>
      <c r="B544" s="10"/>
      <c r="C544" s="10"/>
      <c r="F544" s="11"/>
      <c r="H544" s="12" t="s">
        <v>1658</v>
      </c>
      <c r="I544" s="12" t="s">
        <v>1659</v>
      </c>
      <c r="J544" s="12" t="s">
        <v>1331</v>
      </c>
      <c r="K544" s="12" t="s">
        <v>835</v>
      </c>
      <c r="L544" s="12" t="s">
        <v>1043</v>
      </c>
    </row>
    <row r="545" spans="1:12" hidden="1" x14ac:dyDescent="0.5">
      <c r="A545" s="10"/>
      <c r="B545" s="10"/>
      <c r="C545" s="10"/>
      <c r="F545" s="11"/>
      <c r="H545" s="12" t="s">
        <v>274</v>
      </c>
      <c r="I545" s="12" t="s">
        <v>267</v>
      </c>
      <c r="J545" s="12" t="s">
        <v>272</v>
      </c>
      <c r="K545" s="12" t="s">
        <v>835</v>
      </c>
      <c r="L545" s="12" t="s">
        <v>1043</v>
      </c>
    </row>
    <row r="546" spans="1:12" hidden="1" x14ac:dyDescent="0.5">
      <c r="A546" s="10"/>
      <c r="B546" s="10"/>
      <c r="C546" s="10"/>
      <c r="F546" s="11"/>
      <c r="H546" s="12" t="s">
        <v>1037</v>
      </c>
      <c r="I546" s="12" t="s">
        <v>1036</v>
      </c>
      <c r="J546" s="12" t="s">
        <v>272</v>
      </c>
      <c r="K546" s="12" t="s">
        <v>835</v>
      </c>
      <c r="L546" s="12" t="s">
        <v>1043</v>
      </c>
    </row>
    <row r="547" spans="1:12" hidden="1" x14ac:dyDescent="0.5">
      <c r="A547" s="10"/>
      <c r="B547" s="10"/>
      <c r="C547" s="10"/>
      <c r="F547" s="11"/>
      <c r="H547" s="12" t="s">
        <v>273</v>
      </c>
      <c r="I547" s="12" t="s">
        <v>266</v>
      </c>
      <c r="J547" s="12" t="s">
        <v>270</v>
      </c>
      <c r="K547" s="12" t="s">
        <v>835</v>
      </c>
      <c r="L547" s="12" t="s">
        <v>1043</v>
      </c>
    </row>
    <row r="548" spans="1:12" hidden="1" x14ac:dyDescent="0.5">
      <c r="A548" s="10"/>
      <c r="B548" s="10"/>
      <c r="C548" s="10"/>
      <c r="F548" s="11"/>
      <c r="H548" s="12" t="s">
        <v>1698</v>
      </c>
      <c r="I548" s="12" t="s">
        <v>1699</v>
      </c>
      <c r="J548" s="12" t="s">
        <v>1173</v>
      </c>
      <c r="K548" s="12" t="s">
        <v>835</v>
      </c>
      <c r="L548" s="12" t="s">
        <v>1043</v>
      </c>
    </row>
    <row r="549" spans="1:12" hidden="1" x14ac:dyDescent="0.5">
      <c r="A549" s="10"/>
      <c r="B549" s="10"/>
      <c r="C549" s="10"/>
      <c r="F549" s="11"/>
      <c r="H549" s="12" t="s">
        <v>1171</v>
      </c>
      <c r="I549" s="12" t="s">
        <v>1172</v>
      </c>
      <c r="J549" s="12" t="s">
        <v>1173</v>
      </c>
      <c r="K549" s="12" t="s">
        <v>835</v>
      </c>
      <c r="L549" s="12" t="s">
        <v>1043</v>
      </c>
    </row>
    <row r="550" spans="1:12" hidden="1" x14ac:dyDescent="0.5">
      <c r="A550" s="10"/>
      <c r="B550" s="10"/>
      <c r="C550" s="10"/>
      <c r="F550" s="11"/>
      <c r="H550" s="12" t="s">
        <v>1727</v>
      </c>
      <c r="I550" s="12" t="s">
        <v>1725</v>
      </c>
      <c r="J550" s="12" t="s">
        <v>1726</v>
      </c>
      <c r="K550" s="12" t="s">
        <v>835</v>
      </c>
      <c r="L550" s="12" t="s">
        <v>1043</v>
      </c>
    </row>
    <row r="551" spans="1:12" hidden="1" x14ac:dyDescent="0.5">
      <c r="A551" s="10"/>
      <c r="B551" s="10"/>
      <c r="C551" s="10"/>
      <c r="F551" s="11"/>
      <c r="H551" s="12" t="s">
        <v>1559</v>
      </c>
      <c r="I551" s="12" t="s">
        <v>1561</v>
      </c>
      <c r="J551" s="12" t="s">
        <v>1560</v>
      </c>
      <c r="K551" s="12" t="s">
        <v>835</v>
      </c>
      <c r="L551" s="12" t="s">
        <v>1043</v>
      </c>
    </row>
    <row r="552" spans="1:12" hidden="1" x14ac:dyDescent="0.5">
      <c r="A552" s="10"/>
      <c r="B552" s="10"/>
      <c r="C552" s="10"/>
      <c r="F552" s="11"/>
      <c r="H552" s="12" t="s">
        <v>1757</v>
      </c>
      <c r="I552" s="12" t="s">
        <v>1561</v>
      </c>
      <c r="J552" s="12" t="s">
        <v>1718</v>
      </c>
      <c r="K552" s="12" t="s">
        <v>835</v>
      </c>
      <c r="L552" s="12" t="s">
        <v>1043</v>
      </c>
    </row>
    <row r="553" spans="1:12" hidden="1" x14ac:dyDescent="0.5">
      <c r="A553" s="10"/>
      <c r="B553" s="10"/>
      <c r="C553" s="10"/>
      <c r="F553" s="11"/>
      <c r="H553" s="12" t="s">
        <v>1716</v>
      </c>
      <c r="I553" s="12" t="s">
        <v>1717</v>
      </c>
      <c r="J553" s="12" t="s">
        <v>1718</v>
      </c>
      <c r="K553" s="12" t="s">
        <v>835</v>
      </c>
      <c r="L553" s="12" t="s">
        <v>1043</v>
      </c>
    </row>
    <row r="554" spans="1:12" hidden="1" x14ac:dyDescent="0.5">
      <c r="A554" s="10"/>
      <c r="B554" s="10"/>
      <c r="C554" s="10"/>
      <c r="F554" s="11"/>
      <c r="H554" s="12" t="s">
        <v>1788</v>
      </c>
      <c r="I554" s="12" t="s">
        <v>1787</v>
      </c>
      <c r="J554" s="12" t="s">
        <v>1356</v>
      </c>
      <c r="K554" s="12" t="s">
        <v>835</v>
      </c>
      <c r="L554" s="12" t="s">
        <v>1043</v>
      </c>
    </row>
    <row r="555" spans="1:12" hidden="1" x14ac:dyDescent="0.5">
      <c r="A555" s="10"/>
      <c r="B555" s="10"/>
      <c r="C555" s="10"/>
      <c r="F555" s="11"/>
      <c r="H555" s="12" t="s">
        <v>1354</v>
      </c>
      <c r="I555" s="12" t="s">
        <v>1355</v>
      </c>
      <c r="J555" s="12" t="s">
        <v>1356</v>
      </c>
      <c r="K555" s="12" t="s">
        <v>835</v>
      </c>
      <c r="L555" s="12" t="s">
        <v>1043</v>
      </c>
    </row>
    <row r="556" spans="1:12" hidden="1" x14ac:dyDescent="0.5">
      <c r="A556" s="10"/>
      <c r="B556" s="10"/>
      <c r="C556" s="10"/>
      <c r="F556" s="11"/>
      <c r="H556" s="16" t="s">
        <v>1833</v>
      </c>
      <c r="I556" s="12" t="s">
        <v>1832</v>
      </c>
      <c r="J556" s="12" t="s">
        <v>1356</v>
      </c>
      <c r="K556" s="12" t="s">
        <v>835</v>
      </c>
      <c r="L556" s="12" t="s">
        <v>1043</v>
      </c>
    </row>
    <row r="557" spans="1:12" hidden="1" x14ac:dyDescent="0.5">
      <c r="A557" s="10"/>
      <c r="B557" s="10"/>
      <c r="C557" s="10"/>
      <c r="F557" s="11"/>
      <c r="H557" s="12" t="s">
        <v>1041</v>
      </c>
      <c r="I557" s="12" t="s">
        <v>790</v>
      </c>
      <c r="J557" s="12" t="s">
        <v>1042</v>
      </c>
      <c r="K557" s="12" t="s">
        <v>835</v>
      </c>
      <c r="L557" s="12" t="s">
        <v>1043</v>
      </c>
    </row>
    <row r="558" spans="1:12" hidden="1" x14ac:dyDescent="0.5">
      <c r="A558" s="10"/>
      <c r="B558" s="10"/>
      <c r="C558" s="10"/>
      <c r="F558" s="11"/>
      <c r="H558" s="12" t="s">
        <v>1620</v>
      </c>
      <c r="I558" s="12" t="s">
        <v>1622</v>
      </c>
      <c r="J558" s="12" t="s">
        <v>1621</v>
      </c>
      <c r="K558" s="12" t="s">
        <v>835</v>
      </c>
      <c r="L558" s="12" t="s">
        <v>1043</v>
      </c>
    </row>
    <row r="559" spans="1:12" hidden="1" x14ac:dyDescent="0.5">
      <c r="A559" s="10"/>
      <c r="B559" s="10"/>
      <c r="C559" s="10"/>
      <c r="F559" s="11"/>
      <c r="H559" s="17">
        <v>812</v>
      </c>
      <c r="I559" s="17">
        <v>812</v>
      </c>
      <c r="J559" s="12" t="s">
        <v>344</v>
      </c>
      <c r="K559" s="12" t="s">
        <v>835</v>
      </c>
      <c r="L559" s="12" t="s">
        <v>1043</v>
      </c>
    </row>
    <row r="560" spans="1:12" hidden="1" x14ac:dyDescent="0.5">
      <c r="A560" s="10"/>
      <c r="B560" s="10"/>
      <c r="C560" s="10"/>
      <c r="F560" s="11"/>
      <c r="H560" s="12" t="s">
        <v>1348</v>
      </c>
      <c r="I560" s="12" t="s">
        <v>1349</v>
      </c>
      <c r="J560" s="12" t="s">
        <v>344</v>
      </c>
      <c r="K560" s="12" t="s">
        <v>835</v>
      </c>
      <c r="L560" s="12" t="s">
        <v>1043</v>
      </c>
    </row>
    <row r="561" spans="1:12" hidden="1" x14ac:dyDescent="0.5">
      <c r="A561" s="10"/>
      <c r="B561" s="10"/>
      <c r="C561" s="10"/>
      <c r="F561" s="11"/>
      <c r="H561" s="12" t="s">
        <v>941</v>
      </c>
      <c r="I561" s="12" t="s">
        <v>375</v>
      </c>
      <c r="J561" s="12" t="s">
        <v>344</v>
      </c>
      <c r="K561" s="12" t="s">
        <v>835</v>
      </c>
      <c r="L561" s="12" t="s">
        <v>1043</v>
      </c>
    </row>
    <row r="562" spans="1:12" hidden="1" x14ac:dyDescent="0.5">
      <c r="A562" s="10"/>
      <c r="B562" s="10"/>
      <c r="C562" s="10"/>
      <c r="F562" s="11"/>
      <c r="H562" s="12" t="s">
        <v>332</v>
      </c>
      <c r="I562" s="12" t="s">
        <v>331</v>
      </c>
      <c r="J562" s="12" t="s">
        <v>344</v>
      </c>
      <c r="K562" s="12" t="s">
        <v>835</v>
      </c>
      <c r="L562" s="12" t="s">
        <v>1043</v>
      </c>
    </row>
    <row r="563" spans="1:12" hidden="1" x14ac:dyDescent="0.5">
      <c r="A563" s="10"/>
      <c r="B563" s="10"/>
      <c r="C563" s="10"/>
      <c r="F563" s="11"/>
      <c r="H563" s="12" t="s">
        <v>1045</v>
      </c>
      <c r="I563" s="12" t="s">
        <v>1046</v>
      </c>
      <c r="J563" s="12" t="s">
        <v>344</v>
      </c>
      <c r="K563" s="12" t="s">
        <v>835</v>
      </c>
      <c r="L563" s="12" t="s">
        <v>1043</v>
      </c>
    </row>
    <row r="564" spans="1:12" hidden="1" x14ac:dyDescent="0.5">
      <c r="A564" s="10"/>
      <c r="B564" s="10"/>
      <c r="C564" s="10"/>
      <c r="F564" s="11"/>
      <c r="H564" s="12" t="s">
        <v>1208</v>
      </c>
      <c r="I564" s="12" t="s">
        <v>1209</v>
      </c>
      <c r="J564" s="12" t="s">
        <v>344</v>
      </c>
      <c r="K564" s="12" t="s">
        <v>835</v>
      </c>
      <c r="L564" s="12" t="s">
        <v>1043</v>
      </c>
    </row>
    <row r="565" spans="1:12" hidden="1" x14ac:dyDescent="0.5">
      <c r="A565" s="10"/>
      <c r="B565" s="10"/>
      <c r="C565" s="10"/>
      <c r="F565" s="11"/>
      <c r="H565" s="138" t="s">
        <v>3338</v>
      </c>
      <c r="I565" s="138" t="s">
        <v>3337</v>
      </c>
      <c r="J565" s="138" t="s">
        <v>344</v>
      </c>
      <c r="K565" s="139" t="s">
        <v>835</v>
      </c>
      <c r="L565" s="138" t="s">
        <v>1043</v>
      </c>
    </row>
    <row r="566" spans="1:12" hidden="1" x14ac:dyDescent="0.5">
      <c r="A566" s="10"/>
      <c r="B566" s="10"/>
      <c r="C566" s="10"/>
      <c r="F566" s="11"/>
      <c r="H566" s="12" t="s">
        <v>1060</v>
      </c>
      <c r="I566" s="12" t="s">
        <v>1061</v>
      </c>
      <c r="J566" s="12" t="s">
        <v>727</v>
      </c>
      <c r="K566" s="12" t="s">
        <v>835</v>
      </c>
      <c r="L566" s="12" t="s">
        <v>1043</v>
      </c>
    </row>
    <row r="567" spans="1:12" hidden="1" x14ac:dyDescent="0.5">
      <c r="A567" s="10"/>
      <c r="B567" s="10"/>
      <c r="C567" s="10"/>
      <c r="F567" s="11"/>
      <c r="H567" s="12" t="s">
        <v>1512</v>
      </c>
      <c r="I567" s="12" t="s">
        <v>1513</v>
      </c>
      <c r="J567" s="12" t="s">
        <v>717</v>
      </c>
      <c r="K567" s="12" t="s">
        <v>835</v>
      </c>
      <c r="L567" s="12" t="s">
        <v>1043</v>
      </c>
    </row>
    <row r="568" spans="1:12" hidden="1" x14ac:dyDescent="0.5">
      <c r="A568" s="10"/>
      <c r="B568" s="10"/>
      <c r="C568" s="10"/>
      <c r="F568" s="11"/>
      <c r="H568" s="12" t="s">
        <v>1048</v>
      </c>
      <c r="I568" s="12" t="s">
        <v>1047</v>
      </c>
      <c r="J568" s="12" t="s">
        <v>727</v>
      </c>
      <c r="K568" s="12" t="s">
        <v>835</v>
      </c>
      <c r="L568" s="12" t="s">
        <v>1043</v>
      </c>
    </row>
    <row r="569" spans="1:12" hidden="1" x14ac:dyDescent="0.5">
      <c r="A569" s="10"/>
      <c r="B569" s="10"/>
      <c r="C569" s="10"/>
      <c r="F569" s="11"/>
      <c r="H569" s="12" t="s">
        <v>966</v>
      </c>
      <c r="I569" s="12" t="s">
        <v>644</v>
      </c>
      <c r="J569" s="12" t="s">
        <v>727</v>
      </c>
      <c r="K569" s="12" t="s">
        <v>835</v>
      </c>
      <c r="L569" s="12" t="s">
        <v>1043</v>
      </c>
    </row>
    <row r="570" spans="1:12" hidden="1" x14ac:dyDescent="0.5">
      <c r="A570" s="10"/>
      <c r="B570" s="10"/>
      <c r="C570" s="10"/>
      <c r="F570" s="11"/>
      <c r="H570" s="12" t="s">
        <v>829</v>
      </c>
      <c r="I570" s="12" t="s">
        <v>828</v>
      </c>
      <c r="J570" s="12" t="s">
        <v>727</v>
      </c>
      <c r="K570" s="12" t="s">
        <v>835</v>
      </c>
      <c r="L570" s="12" t="s">
        <v>1043</v>
      </c>
    </row>
    <row r="571" spans="1:12" hidden="1" x14ac:dyDescent="0.5">
      <c r="A571" s="10"/>
      <c r="B571" s="10"/>
      <c r="C571" s="10"/>
      <c r="F571" s="11"/>
      <c r="H571" s="12" t="s">
        <v>967</v>
      </c>
      <c r="I571" s="12" t="s">
        <v>484</v>
      </c>
      <c r="J571" s="12" t="s">
        <v>727</v>
      </c>
      <c r="K571" s="12" t="s">
        <v>835</v>
      </c>
      <c r="L571" s="12" t="s">
        <v>1043</v>
      </c>
    </row>
    <row r="572" spans="1:12" hidden="1" x14ac:dyDescent="0.5">
      <c r="A572" s="10"/>
      <c r="B572" s="10"/>
      <c r="C572" s="10"/>
      <c r="F572" s="11"/>
      <c r="H572" s="12" t="s">
        <v>1426</v>
      </c>
      <c r="I572" s="12" t="s">
        <v>1427</v>
      </c>
      <c r="J572" s="12" t="s">
        <v>727</v>
      </c>
      <c r="K572" s="12" t="s">
        <v>835</v>
      </c>
      <c r="L572" s="12" t="s">
        <v>1043</v>
      </c>
    </row>
    <row r="573" spans="1:12" hidden="1" x14ac:dyDescent="0.5">
      <c r="A573" s="10"/>
      <c r="B573" s="10"/>
      <c r="C573" s="10"/>
      <c r="F573" s="11"/>
      <c r="H573" s="12" t="s">
        <v>609</v>
      </c>
      <c r="I573" s="12" t="s">
        <v>483</v>
      </c>
      <c r="J573" s="12" t="s">
        <v>727</v>
      </c>
      <c r="K573" s="12" t="s">
        <v>835</v>
      </c>
      <c r="L573" s="12" t="s">
        <v>1043</v>
      </c>
    </row>
    <row r="574" spans="1:12" hidden="1" x14ac:dyDescent="0.5">
      <c r="A574" s="10"/>
      <c r="B574" s="10"/>
      <c r="C574" s="10"/>
      <c r="F574" s="11"/>
      <c r="H574" s="12" t="s">
        <v>1803</v>
      </c>
      <c r="I574" s="12" t="s">
        <v>1802</v>
      </c>
      <c r="J574" s="12" t="s">
        <v>727</v>
      </c>
      <c r="K574" s="12" t="s">
        <v>835</v>
      </c>
      <c r="L574" s="12" t="s">
        <v>1043</v>
      </c>
    </row>
    <row r="575" spans="1:12" hidden="1" x14ac:dyDescent="0.5">
      <c r="A575" s="10"/>
      <c r="B575" s="10"/>
      <c r="C575" s="10"/>
      <c r="F575" s="11"/>
      <c r="H575" s="12" t="s">
        <v>1593</v>
      </c>
      <c r="I575" s="12" t="s">
        <v>1594</v>
      </c>
      <c r="J575" s="12" t="s">
        <v>732</v>
      </c>
      <c r="K575" s="12" t="s">
        <v>835</v>
      </c>
      <c r="L575" s="12" t="s">
        <v>1043</v>
      </c>
    </row>
    <row r="576" spans="1:12" hidden="1" x14ac:dyDescent="0.5">
      <c r="A576" s="10"/>
      <c r="B576" s="10"/>
      <c r="C576" s="10"/>
      <c r="F576" s="11"/>
      <c r="H576" s="12" t="s">
        <v>615</v>
      </c>
      <c r="I576" s="12" t="s">
        <v>488</v>
      </c>
      <c r="J576" s="12" t="s">
        <v>732</v>
      </c>
      <c r="K576" s="12" t="s">
        <v>835</v>
      </c>
      <c r="L576" s="12" t="s">
        <v>1043</v>
      </c>
    </row>
    <row r="577" spans="1:12" hidden="1" x14ac:dyDescent="0.5">
      <c r="A577" s="10"/>
      <c r="B577" s="10"/>
      <c r="C577" s="10"/>
      <c r="F577" s="11"/>
      <c r="H577" s="12" t="s">
        <v>616</v>
      </c>
      <c r="I577" s="12" t="s">
        <v>489</v>
      </c>
      <c r="J577" s="12" t="s">
        <v>732</v>
      </c>
      <c r="K577" s="12" t="s">
        <v>835</v>
      </c>
      <c r="L577" s="12" t="s">
        <v>1043</v>
      </c>
    </row>
    <row r="578" spans="1:12" hidden="1" x14ac:dyDescent="0.5">
      <c r="A578" s="10"/>
      <c r="B578" s="10"/>
      <c r="C578" s="10"/>
      <c r="F578" s="11"/>
      <c r="H578" s="12" t="s">
        <v>1595</v>
      </c>
      <c r="I578" s="12" t="s">
        <v>1596</v>
      </c>
      <c r="J578" s="12" t="s">
        <v>732</v>
      </c>
      <c r="K578" s="12" t="s">
        <v>835</v>
      </c>
      <c r="L578" s="12" t="s">
        <v>1043</v>
      </c>
    </row>
    <row r="579" spans="1:12" hidden="1" x14ac:dyDescent="0.5">
      <c r="A579" s="10"/>
      <c r="B579" s="10"/>
      <c r="C579" s="10"/>
      <c r="F579" s="11"/>
      <c r="H579" s="12" t="s">
        <v>1656</v>
      </c>
      <c r="I579" s="12" t="s">
        <v>1657</v>
      </c>
      <c r="J579" s="12" t="s">
        <v>732</v>
      </c>
      <c r="K579" s="12" t="s">
        <v>835</v>
      </c>
      <c r="L579" s="12" t="s">
        <v>1043</v>
      </c>
    </row>
    <row r="580" spans="1:12" hidden="1" x14ac:dyDescent="0.5">
      <c r="A580" s="10"/>
      <c r="B580" s="10"/>
      <c r="C580" s="10"/>
      <c r="F580" s="11"/>
      <c r="H580" s="12" t="s">
        <v>821</v>
      </c>
      <c r="I580" s="12" t="s">
        <v>820</v>
      </c>
      <c r="J580" s="12" t="s">
        <v>732</v>
      </c>
      <c r="K580" s="12" t="s">
        <v>835</v>
      </c>
      <c r="L580" s="12" t="s">
        <v>1043</v>
      </c>
    </row>
    <row r="581" spans="1:12" hidden="1" x14ac:dyDescent="0.5">
      <c r="A581" s="10"/>
      <c r="B581" s="10"/>
      <c r="C581" s="10"/>
      <c r="F581" s="11"/>
      <c r="H581" s="12" t="s">
        <v>1592</v>
      </c>
      <c r="I581" s="12" t="s">
        <v>891</v>
      </c>
      <c r="J581" s="12" t="s">
        <v>732</v>
      </c>
      <c r="K581" s="12" t="s">
        <v>835</v>
      </c>
      <c r="L581" s="12" t="s">
        <v>1043</v>
      </c>
    </row>
    <row r="582" spans="1:12" hidden="1" x14ac:dyDescent="0.5">
      <c r="A582" s="10"/>
      <c r="B582" s="10"/>
      <c r="C582" s="10"/>
      <c r="F582" s="11"/>
      <c r="H582" s="12" t="s">
        <v>612</v>
      </c>
      <c r="I582" s="12" t="s">
        <v>354</v>
      </c>
      <c r="J582" s="12" t="s">
        <v>717</v>
      </c>
      <c r="K582" s="12" t="s">
        <v>835</v>
      </c>
      <c r="L582" s="12" t="s">
        <v>1043</v>
      </c>
    </row>
    <row r="583" spans="1:12" hidden="1" x14ac:dyDescent="0.5">
      <c r="A583" s="10"/>
      <c r="B583" s="10"/>
      <c r="C583" s="10"/>
      <c r="F583" s="11"/>
      <c r="H583" s="12" t="s">
        <v>531</v>
      </c>
      <c r="I583" s="12" t="s">
        <v>969</v>
      </c>
      <c r="J583" s="12" t="s">
        <v>717</v>
      </c>
      <c r="K583" s="12" t="s">
        <v>835</v>
      </c>
      <c r="L583" s="12" t="s">
        <v>1043</v>
      </c>
    </row>
    <row r="584" spans="1:12" hidden="1" x14ac:dyDescent="0.5">
      <c r="A584" s="10"/>
      <c r="B584" s="10"/>
      <c r="C584" s="10"/>
      <c r="F584" s="11"/>
      <c r="H584" s="12" t="s">
        <v>825</v>
      </c>
      <c r="I584" s="12" t="s">
        <v>824</v>
      </c>
      <c r="J584" s="12" t="s">
        <v>717</v>
      </c>
      <c r="K584" s="12" t="s">
        <v>835</v>
      </c>
      <c r="L584" s="12" t="s">
        <v>1043</v>
      </c>
    </row>
    <row r="585" spans="1:12" hidden="1" x14ac:dyDescent="0.5">
      <c r="A585" s="10"/>
      <c r="B585" s="10"/>
      <c r="C585" s="10"/>
      <c r="F585" s="11"/>
      <c r="H585" s="12" t="s">
        <v>642</v>
      </c>
      <c r="I585" s="12" t="s">
        <v>464</v>
      </c>
      <c r="J585" s="12" t="s">
        <v>717</v>
      </c>
      <c r="K585" s="12" t="s">
        <v>835</v>
      </c>
      <c r="L585" s="12" t="s">
        <v>1043</v>
      </c>
    </row>
    <row r="586" spans="1:12" hidden="1" x14ac:dyDescent="0.5">
      <c r="A586" s="10"/>
      <c r="B586" s="10"/>
      <c r="C586" s="10"/>
      <c r="F586" s="11"/>
      <c r="H586" s="12" t="s">
        <v>1600</v>
      </c>
      <c r="I586" s="12" t="s">
        <v>1601</v>
      </c>
      <c r="J586" s="12" t="s">
        <v>1602</v>
      </c>
      <c r="K586" s="12" t="s">
        <v>835</v>
      </c>
      <c r="L586" s="12" t="s">
        <v>1043</v>
      </c>
    </row>
    <row r="587" spans="1:12" hidden="1" x14ac:dyDescent="0.5">
      <c r="A587" s="10"/>
      <c r="B587" s="10"/>
      <c r="C587" s="10"/>
      <c r="F587" s="11"/>
      <c r="H587" s="12" t="s">
        <v>1534</v>
      </c>
      <c r="I587" s="12" t="s">
        <v>1535</v>
      </c>
      <c r="J587" s="12" t="s">
        <v>1626</v>
      </c>
      <c r="K587" s="12" t="s">
        <v>835</v>
      </c>
      <c r="L587" s="12" t="s">
        <v>1043</v>
      </c>
    </row>
    <row r="588" spans="1:12" hidden="1" x14ac:dyDescent="0.5">
      <c r="A588" s="10"/>
      <c r="B588" s="10"/>
      <c r="C588" s="10"/>
      <c r="F588" s="11"/>
      <c r="H588" s="12" t="s">
        <v>547</v>
      </c>
      <c r="I588" s="12" t="s">
        <v>412</v>
      </c>
      <c r="J588" s="12" t="s">
        <v>681</v>
      </c>
      <c r="K588" s="12" t="s">
        <v>835</v>
      </c>
      <c r="L588" s="12" t="s">
        <v>1043</v>
      </c>
    </row>
    <row r="589" spans="1:12" hidden="1" x14ac:dyDescent="0.5">
      <c r="A589" s="10"/>
      <c r="B589" s="10"/>
      <c r="C589" s="10"/>
      <c r="F589" s="11"/>
      <c r="H589" s="12" t="s">
        <v>1536</v>
      </c>
      <c r="I589" s="12" t="s">
        <v>1537</v>
      </c>
      <c r="J589" s="12" t="s">
        <v>1538</v>
      </c>
      <c r="K589" s="12" t="s">
        <v>835</v>
      </c>
      <c r="L589" s="12" t="s">
        <v>1043</v>
      </c>
    </row>
    <row r="590" spans="1:12" hidden="1" x14ac:dyDescent="0.5">
      <c r="A590" s="10"/>
      <c r="B590" s="10"/>
      <c r="C590" s="10"/>
      <c r="F590" s="11"/>
      <c r="H590" s="12" t="s">
        <v>1695</v>
      </c>
      <c r="I590" s="12" t="s">
        <v>1694</v>
      </c>
      <c r="J590" s="12" t="s">
        <v>1538</v>
      </c>
      <c r="K590" s="12" t="s">
        <v>835</v>
      </c>
      <c r="L590" s="12" t="s">
        <v>1043</v>
      </c>
    </row>
    <row r="591" spans="1:12" hidden="1" x14ac:dyDescent="0.5">
      <c r="A591" s="10"/>
      <c r="B591" s="10"/>
      <c r="C591" s="10"/>
      <c r="F591" s="11"/>
      <c r="H591" s="12" t="s">
        <v>1692</v>
      </c>
      <c r="I591" s="12" t="s">
        <v>1693</v>
      </c>
      <c r="J591" s="12" t="s">
        <v>1538</v>
      </c>
      <c r="K591" s="12" t="s">
        <v>835</v>
      </c>
      <c r="L591" s="12" t="s">
        <v>1043</v>
      </c>
    </row>
    <row r="592" spans="1:12" hidden="1" x14ac:dyDescent="0.5">
      <c r="A592" s="10"/>
      <c r="B592" s="10"/>
      <c r="C592" s="10"/>
      <c r="F592" s="11"/>
      <c r="H592" s="12" t="s">
        <v>1275</v>
      </c>
      <c r="I592" s="12" t="s">
        <v>1276</v>
      </c>
      <c r="J592" s="12" t="s">
        <v>119</v>
      </c>
      <c r="K592" s="12" t="s">
        <v>835</v>
      </c>
      <c r="L592" s="12" t="s">
        <v>1043</v>
      </c>
    </row>
    <row r="593" spans="1:12" hidden="1" x14ac:dyDescent="0.5">
      <c r="A593" s="10"/>
      <c r="B593" s="10"/>
      <c r="C593" s="10"/>
      <c r="F593" s="11"/>
      <c r="H593" s="12" t="s">
        <v>607</v>
      </c>
      <c r="I593" s="12" t="s">
        <v>425</v>
      </c>
      <c r="J593" s="12" t="s">
        <v>686</v>
      </c>
      <c r="K593" s="12" t="s">
        <v>835</v>
      </c>
      <c r="L593" s="12" t="s">
        <v>1043</v>
      </c>
    </row>
    <row r="594" spans="1:12" hidden="1" x14ac:dyDescent="0.5">
      <c r="A594" s="10"/>
      <c r="B594" s="10"/>
      <c r="C594" s="10"/>
      <c r="F594" s="11"/>
      <c r="H594" s="12" t="s">
        <v>607</v>
      </c>
      <c r="I594" s="12" t="s">
        <v>425</v>
      </c>
      <c r="J594" s="12" t="s">
        <v>1556</v>
      </c>
      <c r="K594" s="12" t="s">
        <v>835</v>
      </c>
      <c r="L594" s="12" t="s">
        <v>1043</v>
      </c>
    </row>
    <row r="595" spans="1:12" hidden="1" x14ac:dyDescent="0.5">
      <c r="A595" s="10"/>
      <c r="B595" s="10"/>
      <c r="C595" s="10"/>
      <c r="F595" s="11"/>
      <c r="H595" s="12" t="s">
        <v>1632</v>
      </c>
      <c r="I595" s="12" t="s">
        <v>1631</v>
      </c>
      <c r="J595" s="12" t="s">
        <v>1556</v>
      </c>
      <c r="K595" s="12" t="s">
        <v>835</v>
      </c>
      <c r="L595" s="12" t="s">
        <v>1043</v>
      </c>
    </row>
    <row r="596" spans="1:12" hidden="1" x14ac:dyDescent="0.5">
      <c r="A596" s="10"/>
      <c r="B596" s="10"/>
      <c r="C596" s="10"/>
      <c r="F596" s="11"/>
      <c r="H596" s="12" t="s">
        <v>1672</v>
      </c>
      <c r="I596" s="12" t="s">
        <v>1569</v>
      </c>
      <c r="J596" s="12" t="s">
        <v>1556</v>
      </c>
      <c r="K596" s="12" t="s">
        <v>835</v>
      </c>
      <c r="L596" s="12" t="s">
        <v>1043</v>
      </c>
    </row>
    <row r="597" spans="1:12" hidden="1" x14ac:dyDescent="0.5">
      <c r="A597" s="10"/>
      <c r="B597" s="10"/>
      <c r="C597" s="10"/>
      <c r="F597" s="11"/>
      <c r="H597" s="12" t="s">
        <v>1554</v>
      </c>
      <c r="I597" s="12" t="s">
        <v>1555</v>
      </c>
      <c r="J597" s="12" t="s">
        <v>1556</v>
      </c>
      <c r="K597" s="12" t="s">
        <v>835</v>
      </c>
      <c r="L597" s="12" t="s">
        <v>1043</v>
      </c>
    </row>
    <row r="598" spans="1:12" hidden="1" x14ac:dyDescent="0.5">
      <c r="A598" s="10"/>
      <c r="B598" s="10"/>
      <c r="C598" s="10"/>
      <c r="F598" s="11"/>
      <c r="H598" s="12" t="s">
        <v>1558</v>
      </c>
      <c r="I598" s="12" t="s">
        <v>1557</v>
      </c>
      <c r="J598" s="12" t="s">
        <v>1556</v>
      </c>
      <c r="K598" s="12" t="s">
        <v>835</v>
      </c>
      <c r="L598" s="12" t="s">
        <v>1043</v>
      </c>
    </row>
    <row r="599" spans="1:12" hidden="1" x14ac:dyDescent="0.5">
      <c r="A599" s="10"/>
      <c r="B599" s="10"/>
      <c r="C599" s="10"/>
      <c r="F599" s="11"/>
      <c r="H599" s="12" t="s">
        <v>1201</v>
      </c>
      <c r="I599" s="12" t="s">
        <v>1202</v>
      </c>
      <c r="J599" s="12" t="s">
        <v>1203</v>
      </c>
      <c r="K599" s="12" t="s">
        <v>835</v>
      </c>
      <c r="L599" s="12" t="s">
        <v>1043</v>
      </c>
    </row>
    <row r="600" spans="1:12" hidden="1" x14ac:dyDescent="0.5">
      <c r="A600" s="10"/>
      <c r="B600" s="10"/>
      <c r="C600" s="10"/>
      <c r="F600" s="11"/>
      <c r="H600" s="12" t="s">
        <v>518</v>
      </c>
      <c r="I600" s="12" t="s">
        <v>382</v>
      </c>
      <c r="J600" s="12" t="s">
        <v>665</v>
      </c>
      <c r="K600" s="12" t="s">
        <v>835</v>
      </c>
      <c r="L600" s="12" t="s">
        <v>1043</v>
      </c>
    </row>
    <row r="601" spans="1:12" hidden="1" x14ac:dyDescent="0.5">
      <c r="A601" s="10"/>
      <c r="B601" s="10"/>
      <c r="C601" s="10"/>
      <c r="F601" s="11"/>
      <c r="H601" s="12" t="s">
        <v>1627</v>
      </c>
      <c r="I601" s="12" t="s">
        <v>382</v>
      </c>
      <c r="J601" s="12" t="s">
        <v>665</v>
      </c>
      <c r="K601" s="12" t="s">
        <v>835</v>
      </c>
      <c r="L601" s="12" t="s">
        <v>1043</v>
      </c>
    </row>
    <row r="602" spans="1:12" hidden="1" x14ac:dyDescent="0.5">
      <c r="A602" s="10"/>
      <c r="B602" s="10"/>
      <c r="C602" s="10"/>
      <c r="F602" s="11"/>
      <c r="H602" s="12" t="s">
        <v>1565</v>
      </c>
      <c r="I602" s="12" t="s">
        <v>1566</v>
      </c>
      <c r="J602" s="12" t="s">
        <v>1567</v>
      </c>
      <c r="K602" s="12" t="s">
        <v>835</v>
      </c>
      <c r="L602" s="12" t="s">
        <v>1043</v>
      </c>
    </row>
    <row r="603" spans="1:12" hidden="1" x14ac:dyDescent="0.5">
      <c r="A603" s="10"/>
      <c r="B603" s="10"/>
      <c r="C603" s="10"/>
      <c r="F603" s="11"/>
      <c r="H603" s="12" t="s">
        <v>1568</v>
      </c>
      <c r="I603" s="12" t="s">
        <v>1569</v>
      </c>
      <c r="J603" s="12" t="s">
        <v>1567</v>
      </c>
      <c r="K603" s="12" t="s">
        <v>835</v>
      </c>
      <c r="L603" s="12" t="s">
        <v>1043</v>
      </c>
    </row>
    <row r="604" spans="1:12" hidden="1" x14ac:dyDescent="0.5">
      <c r="A604" s="10"/>
      <c r="B604" s="10"/>
      <c r="C604" s="10"/>
      <c r="F604" s="11"/>
      <c r="H604" s="12" t="s">
        <v>1545</v>
      </c>
      <c r="I604" s="12" t="s">
        <v>1546</v>
      </c>
      <c r="J604" s="12" t="s">
        <v>1544</v>
      </c>
      <c r="K604" s="12" t="s">
        <v>835</v>
      </c>
      <c r="L604" s="12" t="s">
        <v>1043</v>
      </c>
    </row>
    <row r="605" spans="1:12" hidden="1" x14ac:dyDescent="0.5">
      <c r="A605" s="10"/>
      <c r="B605" s="10"/>
      <c r="C605" s="10"/>
      <c r="F605" s="11"/>
      <c r="H605" s="12" t="s">
        <v>1542</v>
      </c>
      <c r="I605" s="12" t="s">
        <v>1543</v>
      </c>
      <c r="J605" s="12" t="s">
        <v>1544</v>
      </c>
      <c r="K605" s="12" t="s">
        <v>835</v>
      </c>
      <c r="L605" s="12" t="s">
        <v>1043</v>
      </c>
    </row>
    <row r="606" spans="1:12" hidden="1" x14ac:dyDescent="0.5">
      <c r="A606" s="10"/>
      <c r="B606" s="10"/>
      <c r="C606" s="10"/>
      <c r="F606" s="11"/>
      <c r="H606" s="12" t="s">
        <v>1547</v>
      </c>
      <c r="I606" s="12" t="s">
        <v>1548</v>
      </c>
      <c r="J606" s="12" t="s">
        <v>1544</v>
      </c>
      <c r="K606" s="12" t="s">
        <v>835</v>
      </c>
      <c r="L606" s="12" t="s">
        <v>1043</v>
      </c>
    </row>
    <row r="607" spans="1:12" hidden="1" x14ac:dyDescent="0.5">
      <c r="A607" s="10"/>
      <c r="B607" s="10"/>
      <c r="C607" s="10"/>
      <c r="F607" s="11"/>
      <c r="H607" s="12" t="s">
        <v>1442</v>
      </c>
      <c r="I607" s="12" t="s">
        <v>1443</v>
      </c>
      <c r="J607" s="12" t="s">
        <v>1117</v>
      </c>
      <c r="K607" s="12" t="s">
        <v>835</v>
      </c>
      <c r="L607" s="12" t="s">
        <v>1043</v>
      </c>
    </row>
    <row r="608" spans="1:12" hidden="1" x14ac:dyDescent="0.5">
      <c r="A608" s="10"/>
      <c r="B608" s="10"/>
      <c r="C608" s="10"/>
      <c r="F608" s="11"/>
      <c r="H608" s="12" t="s">
        <v>1277</v>
      </c>
      <c r="I608" s="12" t="s">
        <v>1278</v>
      </c>
      <c r="J608" s="12" t="s">
        <v>1117</v>
      </c>
      <c r="K608" s="12" t="s">
        <v>835</v>
      </c>
      <c r="L608" s="12" t="s">
        <v>1043</v>
      </c>
    </row>
    <row r="609" spans="1:12" hidden="1" x14ac:dyDescent="0.5">
      <c r="A609" s="10"/>
      <c r="B609" s="10"/>
      <c r="C609" s="10"/>
      <c r="F609" s="11"/>
      <c r="H609" s="12" t="s">
        <v>1116</v>
      </c>
      <c r="I609" s="12" t="s">
        <v>1115</v>
      </c>
      <c r="J609" s="12" t="s">
        <v>1117</v>
      </c>
      <c r="K609" s="12" t="s">
        <v>835</v>
      </c>
      <c r="L609" s="12" t="s">
        <v>1043</v>
      </c>
    </row>
    <row r="610" spans="1:12" hidden="1" x14ac:dyDescent="0.5">
      <c r="A610" s="10"/>
      <c r="B610" s="10"/>
      <c r="C610" s="10"/>
      <c r="F610" s="11"/>
      <c r="H610" s="12" t="s">
        <v>1176</v>
      </c>
      <c r="I610" s="12" t="s">
        <v>1177</v>
      </c>
      <c r="J610" s="12" t="s">
        <v>1117</v>
      </c>
      <c r="K610" s="12" t="s">
        <v>835</v>
      </c>
      <c r="L610" s="12" t="s">
        <v>1043</v>
      </c>
    </row>
    <row r="611" spans="1:12" hidden="1" x14ac:dyDescent="0.5">
      <c r="A611" s="10"/>
      <c r="B611" s="10"/>
      <c r="C611" s="10"/>
      <c r="F611" s="11"/>
      <c r="H611" s="12" t="s">
        <v>1575</v>
      </c>
      <c r="I611" s="12" t="s">
        <v>1576</v>
      </c>
      <c r="J611" s="12" t="s">
        <v>1564</v>
      </c>
      <c r="K611" s="12" t="s">
        <v>835</v>
      </c>
      <c r="L611" s="12" t="s">
        <v>1043</v>
      </c>
    </row>
    <row r="612" spans="1:12" hidden="1" x14ac:dyDescent="0.5">
      <c r="A612" s="10"/>
      <c r="B612" s="10"/>
      <c r="C612" s="10"/>
      <c r="F612" s="11"/>
      <c r="H612" s="12" t="s">
        <v>1562</v>
      </c>
      <c r="I612" s="12" t="s">
        <v>1563</v>
      </c>
      <c r="J612" s="12" t="s">
        <v>1564</v>
      </c>
      <c r="K612" s="12" t="s">
        <v>835</v>
      </c>
      <c r="L612" s="12" t="s">
        <v>1043</v>
      </c>
    </row>
    <row r="613" spans="1:12" hidden="1" x14ac:dyDescent="0.5">
      <c r="A613" s="10"/>
      <c r="B613" s="10"/>
      <c r="C613" s="10"/>
      <c r="F613" s="11"/>
      <c r="H613" s="12" t="s">
        <v>517</v>
      </c>
      <c r="I613" s="12" t="s">
        <v>381</v>
      </c>
      <c r="J613" s="12" t="s">
        <v>416</v>
      </c>
      <c r="K613" s="12" t="s">
        <v>835</v>
      </c>
      <c r="L613" s="12" t="s">
        <v>1043</v>
      </c>
    </row>
    <row r="614" spans="1:12" hidden="1" x14ac:dyDescent="0.5">
      <c r="A614" s="10"/>
      <c r="B614" s="10"/>
      <c r="C614" s="10"/>
      <c r="F614" s="11"/>
      <c r="H614" s="12" t="s">
        <v>596</v>
      </c>
      <c r="I614" s="12" t="s">
        <v>465</v>
      </c>
      <c r="J614" s="12" t="s">
        <v>416</v>
      </c>
      <c r="K614" s="12" t="s">
        <v>835</v>
      </c>
      <c r="L614" s="12" t="s">
        <v>1043</v>
      </c>
    </row>
    <row r="615" spans="1:12" hidden="1" x14ac:dyDescent="0.5">
      <c r="A615" s="10"/>
      <c r="B615" s="10"/>
      <c r="C615" s="10"/>
      <c r="F615" s="11"/>
      <c r="H615" s="12" t="s">
        <v>515</v>
      </c>
      <c r="I615" s="12" t="s">
        <v>379</v>
      </c>
      <c r="J615" s="12" t="s">
        <v>416</v>
      </c>
      <c r="K615" s="12" t="s">
        <v>835</v>
      </c>
      <c r="L615" s="12" t="s">
        <v>1043</v>
      </c>
    </row>
    <row r="616" spans="1:12" hidden="1" x14ac:dyDescent="0.5">
      <c r="A616" s="10"/>
      <c r="B616" s="10"/>
      <c r="C616" s="10"/>
      <c r="F616" s="11"/>
      <c r="H616" s="12" t="s">
        <v>516</v>
      </c>
      <c r="I616" s="12" t="s">
        <v>380</v>
      </c>
      <c r="J616" s="12" t="s">
        <v>416</v>
      </c>
      <c r="K616" s="12" t="s">
        <v>835</v>
      </c>
      <c r="L616" s="12" t="s">
        <v>1043</v>
      </c>
    </row>
    <row r="617" spans="1:12" hidden="1" x14ac:dyDescent="0.5">
      <c r="A617" s="10"/>
      <c r="B617" s="10"/>
      <c r="C617" s="10"/>
      <c r="F617" s="11"/>
      <c r="H617" s="12" t="s">
        <v>514</v>
      </c>
      <c r="I617" s="12" t="s">
        <v>378</v>
      </c>
      <c r="J617" s="12" t="s">
        <v>664</v>
      </c>
      <c r="K617" s="12" t="s">
        <v>835</v>
      </c>
      <c r="L617" s="12" t="s">
        <v>1043</v>
      </c>
    </row>
    <row r="618" spans="1:12" hidden="1" x14ac:dyDescent="0.5">
      <c r="A618" s="10"/>
      <c r="B618" s="10"/>
      <c r="C618" s="10"/>
      <c r="F618" s="11"/>
      <c r="H618" s="12" t="s">
        <v>1633</v>
      </c>
      <c r="I618" s="12" t="s">
        <v>1634</v>
      </c>
      <c r="J618" s="12" t="s">
        <v>1635</v>
      </c>
      <c r="K618" s="12" t="s">
        <v>835</v>
      </c>
      <c r="L618" s="12" t="s">
        <v>1043</v>
      </c>
    </row>
    <row r="619" spans="1:12" hidden="1" x14ac:dyDescent="0.5">
      <c r="A619" s="10"/>
      <c r="B619" s="10"/>
      <c r="C619" s="10"/>
      <c r="F619" s="11"/>
      <c r="H619" s="12" t="s">
        <v>1697</v>
      </c>
      <c r="I619" s="12" t="s">
        <v>1696</v>
      </c>
      <c r="J619" s="12" t="s">
        <v>1635</v>
      </c>
      <c r="K619" s="12" t="s">
        <v>835</v>
      </c>
      <c r="L619" s="12" t="s">
        <v>1043</v>
      </c>
    </row>
    <row r="620" spans="1:12" hidden="1" x14ac:dyDescent="0.5">
      <c r="A620" s="10"/>
      <c r="B620" s="10"/>
      <c r="C620" s="10"/>
      <c r="F620" s="11"/>
      <c r="H620" s="138" t="s">
        <v>3346</v>
      </c>
      <c r="I620" s="138" t="s">
        <v>3341</v>
      </c>
      <c r="J620" s="138" t="s">
        <v>3342</v>
      </c>
      <c r="K620" s="139" t="s">
        <v>835</v>
      </c>
      <c r="L620" s="138" t="s">
        <v>1043</v>
      </c>
    </row>
    <row r="621" spans="1:12" hidden="1" x14ac:dyDescent="0.5">
      <c r="A621" s="10"/>
      <c r="B621" s="10"/>
      <c r="C621" s="10"/>
      <c r="F621" s="11"/>
      <c r="H621" s="138" t="s">
        <v>3353</v>
      </c>
      <c r="I621" s="138" t="s">
        <v>3352</v>
      </c>
      <c r="J621" s="138" t="s">
        <v>3342</v>
      </c>
      <c r="K621" s="139" t="s">
        <v>835</v>
      </c>
      <c r="L621" s="138" t="s">
        <v>1043</v>
      </c>
    </row>
    <row r="622" spans="1:12" hidden="1" x14ac:dyDescent="0.5">
      <c r="A622" s="10"/>
      <c r="B622" s="10"/>
      <c r="C622" s="10"/>
      <c r="F622" s="11"/>
      <c r="H622" s="138" t="s">
        <v>3347</v>
      </c>
      <c r="I622" s="138" t="s">
        <v>3343</v>
      </c>
      <c r="J622" s="138" t="s">
        <v>3342</v>
      </c>
      <c r="K622" s="139" t="s">
        <v>835</v>
      </c>
      <c r="L622" s="138" t="s">
        <v>1043</v>
      </c>
    </row>
    <row r="623" spans="1:12" hidden="1" x14ac:dyDescent="0.5">
      <c r="A623" s="10"/>
      <c r="B623" s="10"/>
      <c r="C623" s="10"/>
      <c r="F623" s="11"/>
      <c r="H623" s="138" t="s">
        <v>3348</v>
      </c>
      <c r="I623" s="138" t="s">
        <v>3344</v>
      </c>
      <c r="J623" s="138" t="s">
        <v>3345</v>
      </c>
      <c r="K623" s="139" t="s">
        <v>835</v>
      </c>
      <c r="L623" s="138" t="s">
        <v>1043</v>
      </c>
    </row>
    <row r="624" spans="1:12" hidden="1" x14ac:dyDescent="0.5">
      <c r="A624" s="10"/>
      <c r="B624" s="10"/>
      <c r="C624" s="10"/>
      <c r="F624" s="11"/>
      <c r="H624" s="12" t="s">
        <v>794</v>
      </c>
      <c r="I624" s="12" t="s">
        <v>795</v>
      </c>
      <c r="J624" s="12" t="s">
        <v>796</v>
      </c>
      <c r="K624" s="12" t="s">
        <v>327</v>
      </c>
      <c r="L624" s="12" t="s">
        <v>1043</v>
      </c>
    </row>
    <row r="625" spans="1:12" hidden="1" x14ac:dyDescent="0.5">
      <c r="A625" s="10"/>
      <c r="B625" s="10"/>
      <c r="C625" s="10"/>
      <c r="F625" s="11"/>
      <c r="H625" s="12" t="s">
        <v>931</v>
      </c>
      <c r="I625" s="12" t="s">
        <v>932</v>
      </c>
      <c r="J625" s="12" t="s">
        <v>933</v>
      </c>
      <c r="K625" s="12" t="s">
        <v>327</v>
      </c>
      <c r="L625" s="12" t="s">
        <v>1043</v>
      </c>
    </row>
    <row r="626" spans="1:12" hidden="1" x14ac:dyDescent="0.5">
      <c r="A626" s="10"/>
      <c r="B626" s="10"/>
      <c r="C626" s="10"/>
      <c r="F626" s="11"/>
      <c r="H626" s="12" t="s">
        <v>1026</v>
      </c>
      <c r="I626" s="12" t="s">
        <v>1027</v>
      </c>
      <c r="J626" s="12" t="s">
        <v>933</v>
      </c>
      <c r="K626" s="12" t="s">
        <v>327</v>
      </c>
      <c r="L626" s="12" t="s">
        <v>1043</v>
      </c>
    </row>
    <row r="627" spans="1:12" hidden="1" x14ac:dyDescent="0.5">
      <c r="A627" s="10"/>
      <c r="B627" s="10"/>
      <c r="C627" s="10"/>
      <c r="F627" s="11"/>
      <c r="H627" s="12" t="s">
        <v>843</v>
      </c>
      <c r="I627" s="12" t="s">
        <v>844</v>
      </c>
      <c r="J627" s="12" t="s">
        <v>845</v>
      </c>
      <c r="K627" s="12" t="s">
        <v>327</v>
      </c>
      <c r="L627" s="12" t="s">
        <v>1043</v>
      </c>
    </row>
    <row r="628" spans="1:12" hidden="1" x14ac:dyDescent="0.5">
      <c r="A628" s="10"/>
      <c r="B628" s="10"/>
      <c r="C628" s="10"/>
      <c r="F628" s="11"/>
      <c r="H628" s="12" t="s">
        <v>803</v>
      </c>
      <c r="I628" s="12" t="s">
        <v>801</v>
      </c>
      <c r="J628" s="12" t="s">
        <v>802</v>
      </c>
      <c r="K628" s="12" t="s">
        <v>327</v>
      </c>
      <c r="L628" s="12" t="s">
        <v>1043</v>
      </c>
    </row>
    <row r="629" spans="1:12" hidden="1" x14ac:dyDescent="0.5">
      <c r="A629" s="10"/>
      <c r="B629" s="10"/>
      <c r="C629" s="10"/>
      <c r="F629" s="11"/>
      <c r="H629" s="12" t="s">
        <v>1424</v>
      </c>
      <c r="I629" s="12" t="s">
        <v>1425</v>
      </c>
      <c r="J629" s="12" t="s">
        <v>1311</v>
      </c>
      <c r="K629" s="12" t="s">
        <v>327</v>
      </c>
      <c r="L629" s="12" t="s">
        <v>1043</v>
      </c>
    </row>
    <row r="630" spans="1:12" hidden="1" x14ac:dyDescent="0.5">
      <c r="A630" s="10"/>
      <c r="B630" s="10"/>
      <c r="C630" s="10"/>
      <c r="F630" s="11"/>
      <c r="H630" s="12" t="s">
        <v>1309</v>
      </c>
      <c r="I630" s="12" t="s">
        <v>1310</v>
      </c>
      <c r="J630" s="12" t="s">
        <v>1311</v>
      </c>
      <c r="K630" s="12" t="s">
        <v>327</v>
      </c>
      <c r="L630" s="12" t="s">
        <v>1043</v>
      </c>
    </row>
    <row r="631" spans="1:12" hidden="1" x14ac:dyDescent="0.5">
      <c r="A631" s="10"/>
      <c r="B631" s="10"/>
      <c r="C631" s="10"/>
      <c r="F631" s="11"/>
      <c r="H631" s="12" t="s">
        <v>1361</v>
      </c>
      <c r="I631" s="12" t="s">
        <v>1362</v>
      </c>
      <c r="J631" s="12" t="s">
        <v>1311</v>
      </c>
      <c r="K631" s="12" t="s">
        <v>327</v>
      </c>
      <c r="L631" s="12" t="s">
        <v>1043</v>
      </c>
    </row>
    <row r="632" spans="1:12" hidden="1" x14ac:dyDescent="0.5">
      <c r="A632" s="10"/>
      <c r="B632" s="10"/>
      <c r="C632" s="10"/>
      <c r="F632" s="11"/>
      <c r="H632" s="12" t="s">
        <v>1151</v>
      </c>
      <c r="I632" s="12" t="s">
        <v>1152</v>
      </c>
      <c r="J632" s="12" t="s">
        <v>1062</v>
      </c>
      <c r="K632" s="12" t="s">
        <v>327</v>
      </c>
      <c r="L632" s="12" t="s">
        <v>1043</v>
      </c>
    </row>
    <row r="633" spans="1:12" hidden="1" x14ac:dyDescent="0.5">
      <c r="A633" s="10"/>
      <c r="B633" s="10"/>
      <c r="C633" s="10"/>
      <c r="F633" s="11"/>
      <c r="H633" s="12" t="s">
        <v>1314</v>
      </c>
      <c r="I633" s="12" t="s">
        <v>1315</v>
      </c>
      <c r="J633" s="12" t="s">
        <v>1062</v>
      </c>
      <c r="K633" s="12" t="s">
        <v>327</v>
      </c>
      <c r="L633" s="12" t="s">
        <v>1043</v>
      </c>
    </row>
    <row r="634" spans="1:12" hidden="1" x14ac:dyDescent="0.5">
      <c r="A634" s="10"/>
      <c r="B634" s="10"/>
      <c r="C634" s="10"/>
      <c r="F634" s="11"/>
      <c r="H634" s="12" t="s">
        <v>1363</v>
      </c>
      <c r="I634" s="12" t="s">
        <v>1364</v>
      </c>
      <c r="J634" s="12" t="s">
        <v>1062</v>
      </c>
      <c r="K634" s="12" t="s">
        <v>327</v>
      </c>
      <c r="L634" s="12" t="s">
        <v>1043</v>
      </c>
    </row>
    <row r="635" spans="1:12" hidden="1" x14ac:dyDescent="0.5">
      <c r="A635" s="10"/>
      <c r="B635" s="10"/>
      <c r="C635" s="10"/>
      <c r="F635" s="11"/>
      <c r="H635" s="12" t="s">
        <v>1532</v>
      </c>
      <c r="I635" s="12" t="s">
        <v>1533</v>
      </c>
      <c r="J635" s="12" t="s">
        <v>1062</v>
      </c>
      <c r="K635" s="12" t="s">
        <v>327</v>
      </c>
      <c r="L635" s="12" t="s">
        <v>1043</v>
      </c>
    </row>
    <row r="636" spans="1:12" hidden="1" x14ac:dyDescent="0.5">
      <c r="A636" s="10"/>
      <c r="B636" s="10"/>
      <c r="C636" s="10"/>
      <c r="F636" s="11"/>
      <c r="H636" s="12" t="s">
        <v>1530</v>
      </c>
      <c r="I636" s="12" t="s">
        <v>1531</v>
      </c>
      <c r="J636" s="12" t="s">
        <v>1062</v>
      </c>
      <c r="K636" s="12" t="s">
        <v>327</v>
      </c>
      <c r="L636" s="12" t="s">
        <v>1043</v>
      </c>
    </row>
    <row r="637" spans="1:12" hidden="1" x14ac:dyDescent="0.5">
      <c r="A637" s="10"/>
      <c r="B637" s="10"/>
      <c r="C637" s="10"/>
      <c r="F637" s="11"/>
      <c r="H637" s="12" t="s">
        <v>1312</v>
      </c>
      <c r="I637" s="12" t="s">
        <v>1313</v>
      </c>
      <c r="J637" s="12" t="s">
        <v>1062</v>
      </c>
      <c r="K637" s="12" t="s">
        <v>327</v>
      </c>
      <c r="L637" s="12" t="s">
        <v>1043</v>
      </c>
    </row>
    <row r="638" spans="1:12" hidden="1" x14ac:dyDescent="0.5">
      <c r="A638" s="10"/>
      <c r="B638" s="10"/>
      <c r="C638" s="10"/>
      <c r="F638" s="11"/>
      <c r="H638" s="12" t="s">
        <v>1767</v>
      </c>
      <c r="I638" s="12" t="s">
        <v>1768</v>
      </c>
      <c r="J638" s="12" t="s">
        <v>1062</v>
      </c>
      <c r="K638" s="12" t="s">
        <v>327</v>
      </c>
      <c r="L638" s="12" t="s">
        <v>1043</v>
      </c>
    </row>
    <row r="639" spans="1:12" hidden="1" x14ac:dyDescent="0.5">
      <c r="A639" s="10"/>
      <c r="B639" s="10"/>
      <c r="C639" s="10"/>
      <c r="F639" s="11"/>
      <c r="H639" s="12" t="s">
        <v>1422</v>
      </c>
      <c r="I639" s="12" t="s">
        <v>1423</v>
      </c>
      <c r="J639" s="12" t="s">
        <v>723</v>
      </c>
      <c r="K639" s="12" t="s">
        <v>327</v>
      </c>
      <c r="L639" s="12" t="s">
        <v>1043</v>
      </c>
    </row>
    <row r="640" spans="1:12" hidden="1" x14ac:dyDescent="0.5">
      <c r="H640" s="12" t="s">
        <v>605</v>
      </c>
      <c r="I640" s="12" t="s">
        <v>478</v>
      </c>
      <c r="J640" s="12" t="s">
        <v>723</v>
      </c>
      <c r="K640" s="12" t="s">
        <v>327</v>
      </c>
      <c r="L640" s="12" t="s">
        <v>1043</v>
      </c>
    </row>
    <row r="641" spans="1:12" hidden="1" x14ac:dyDescent="0.5">
      <c r="H641" s="12" t="s">
        <v>1100</v>
      </c>
      <c r="I641" s="12" t="s">
        <v>1098</v>
      </c>
      <c r="J641" s="12" t="s">
        <v>1099</v>
      </c>
      <c r="K641" s="12" t="s">
        <v>327</v>
      </c>
      <c r="L641" s="12" t="s">
        <v>1043</v>
      </c>
    </row>
    <row r="642" spans="1:12" hidden="1" x14ac:dyDescent="0.5">
      <c r="H642" s="12" t="s">
        <v>1357</v>
      </c>
      <c r="I642" s="12" t="s">
        <v>1358</v>
      </c>
      <c r="J642" s="12" t="s">
        <v>153</v>
      </c>
      <c r="K642" s="12" t="s">
        <v>327</v>
      </c>
      <c r="L642" s="12" t="s">
        <v>1043</v>
      </c>
    </row>
    <row r="643" spans="1:12" hidden="1" x14ac:dyDescent="0.5">
      <c r="H643" s="12" t="s">
        <v>589</v>
      </c>
      <c r="I643" s="12" t="s">
        <v>711</v>
      </c>
      <c r="J643" s="12" t="s">
        <v>153</v>
      </c>
      <c r="K643" s="12" t="s">
        <v>327</v>
      </c>
      <c r="L643" s="12" t="s">
        <v>1043</v>
      </c>
    </row>
    <row r="644" spans="1:12" hidden="1" x14ac:dyDescent="0.5">
      <c r="H644" s="12" t="s">
        <v>918</v>
      </c>
      <c r="I644" s="12" t="s">
        <v>919</v>
      </c>
      <c r="J644" s="12" t="s">
        <v>153</v>
      </c>
      <c r="K644" s="12" t="s">
        <v>327</v>
      </c>
      <c r="L644" s="12" t="s">
        <v>1043</v>
      </c>
    </row>
    <row r="645" spans="1:12" hidden="1" x14ac:dyDescent="0.5">
      <c r="H645" s="12" t="s">
        <v>587</v>
      </c>
      <c r="I645" s="12" t="s">
        <v>456</v>
      </c>
      <c r="J645" s="12" t="s">
        <v>153</v>
      </c>
      <c r="K645" s="12" t="s">
        <v>327</v>
      </c>
      <c r="L645" s="12" t="s">
        <v>1043</v>
      </c>
    </row>
    <row r="646" spans="1:12" hidden="1" x14ac:dyDescent="0.5">
      <c r="H646" s="12" t="s">
        <v>1359</v>
      </c>
      <c r="I646" s="12" t="s">
        <v>1360</v>
      </c>
      <c r="J646" s="12" t="s">
        <v>153</v>
      </c>
      <c r="K646" s="12" t="s">
        <v>327</v>
      </c>
      <c r="L646" s="12" t="s">
        <v>1043</v>
      </c>
    </row>
    <row r="647" spans="1:12" hidden="1" x14ac:dyDescent="0.5">
      <c r="A647" s="10"/>
      <c r="B647" s="10"/>
      <c r="C647" s="10"/>
      <c r="D647" s="10"/>
      <c r="E647" s="10"/>
      <c r="F647" s="11"/>
      <c r="H647" s="12" t="s">
        <v>588</v>
      </c>
      <c r="I647" s="12" t="s">
        <v>457</v>
      </c>
      <c r="J647" s="12" t="s">
        <v>153</v>
      </c>
      <c r="K647" s="12" t="s">
        <v>327</v>
      </c>
      <c r="L647" s="12" t="s">
        <v>1043</v>
      </c>
    </row>
    <row r="648" spans="1:12" hidden="1" x14ac:dyDescent="0.5">
      <c r="A648" s="10"/>
      <c r="B648" s="10"/>
      <c r="C648" s="10"/>
      <c r="D648" s="10"/>
      <c r="E648" s="10"/>
      <c r="F648" s="11"/>
      <c r="H648" s="12" t="s">
        <v>809</v>
      </c>
      <c r="I648" s="12" t="s">
        <v>808</v>
      </c>
      <c r="J648" s="12" t="s">
        <v>153</v>
      </c>
      <c r="K648" s="12" t="s">
        <v>327</v>
      </c>
      <c r="L648" s="12" t="s">
        <v>1043</v>
      </c>
    </row>
    <row r="649" spans="1:12" hidden="1" x14ac:dyDescent="0.5">
      <c r="A649" s="10"/>
      <c r="B649" s="10"/>
      <c r="C649" s="10"/>
      <c r="D649" s="10"/>
      <c r="E649" s="10"/>
      <c r="F649" s="11"/>
      <c r="H649" s="12" t="s">
        <v>1590</v>
      </c>
      <c r="I649" s="12" t="s">
        <v>1591</v>
      </c>
      <c r="J649" s="12" t="s">
        <v>153</v>
      </c>
      <c r="K649" s="12" t="s">
        <v>327</v>
      </c>
      <c r="L649" s="12" t="s">
        <v>1043</v>
      </c>
    </row>
    <row r="650" spans="1:12" hidden="1" x14ac:dyDescent="0.5">
      <c r="A650" s="10"/>
      <c r="B650" s="10"/>
      <c r="C650" s="10"/>
      <c r="D650" s="10"/>
      <c r="E650" s="10"/>
      <c r="F650" s="11"/>
      <c r="H650" s="12" t="s">
        <v>1096</v>
      </c>
      <c r="I650" s="12" t="s">
        <v>1097</v>
      </c>
      <c r="J650" s="12" t="s">
        <v>153</v>
      </c>
      <c r="K650" s="12" t="s">
        <v>327</v>
      </c>
      <c r="L650" s="12" t="s">
        <v>1043</v>
      </c>
    </row>
    <row r="651" spans="1:12" hidden="1" x14ac:dyDescent="0.5">
      <c r="A651" s="10"/>
      <c r="B651" s="10"/>
      <c r="C651" s="10"/>
      <c r="D651" s="10"/>
      <c r="E651" s="10"/>
      <c r="F651" s="11"/>
      <c r="H651" s="12" t="s">
        <v>544</v>
      </c>
      <c r="I651" s="12" t="s">
        <v>409</v>
      </c>
      <c r="J651" s="12" t="s">
        <v>678</v>
      </c>
      <c r="K651" s="12" t="s">
        <v>327</v>
      </c>
      <c r="L651" s="12" t="s">
        <v>1043</v>
      </c>
    </row>
    <row r="652" spans="1:12" hidden="1" x14ac:dyDescent="0.5">
      <c r="H652" s="12" t="s">
        <v>1534</v>
      </c>
      <c r="I652" s="12" t="s">
        <v>1535</v>
      </c>
      <c r="J652" s="12" t="s">
        <v>1318</v>
      </c>
      <c r="K652" s="12" t="s">
        <v>327</v>
      </c>
      <c r="L652" s="12" t="s">
        <v>1043</v>
      </c>
    </row>
    <row r="653" spans="1:12" hidden="1" x14ac:dyDescent="0.5">
      <c r="H653" s="12" t="s">
        <v>1319</v>
      </c>
      <c r="I653" s="12" t="s">
        <v>1320</v>
      </c>
      <c r="J653" s="12" t="s">
        <v>1318</v>
      </c>
      <c r="K653" s="12" t="s">
        <v>327</v>
      </c>
      <c r="L653" s="12" t="s">
        <v>1043</v>
      </c>
    </row>
    <row r="654" spans="1:12" hidden="1" x14ac:dyDescent="0.5">
      <c r="H654" s="12" t="s">
        <v>1316</v>
      </c>
      <c r="I654" s="12" t="s">
        <v>1317</v>
      </c>
      <c r="J654" s="12" t="s">
        <v>1318</v>
      </c>
      <c r="K654" s="12" t="s">
        <v>327</v>
      </c>
      <c r="L654" s="12" t="s">
        <v>1043</v>
      </c>
    </row>
    <row r="655" spans="1:12" hidden="1" x14ac:dyDescent="0.5">
      <c r="H655" s="12" t="s">
        <v>1321</v>
      </c>
      <c r="I655" s="12" t="s">
        <v>1322</v>
      </c>
      <c r="J655" s="12" t="s">
        <v>1318</v>
      </c>
      <c r="K655" s="12" t="s">
        <v>327</v>
      </c>
      <c r="L655" s="12" t="s">
        <v>1043</v>
      </c>
    </row>
    <row r="656" spans="1:12" hidden="1" x14ac:dyDescent="0.5">
      <c r="A656" s="10"/>
      <c r="B656" s="10"/>
      <c r="C656" s="10"/>
      <c r="F656" s="11"/>
      <c r="H656" s="12" t="s">
        <v>1225</v>
      </c>
      <c r="I656" s="12" t="s">
        <v>1226</v>
      </c>
      <c r="J656" s="12" t="s">
        <v>1227</v>
      </c>
      <c r="K656" s="12" t="s">
        <v>327</v>
      </c>
      <c r="L656" s="12" t="s">
        <v>1043</v>
      </c>
    </row>
    <row r="657" spans="1:12" hidden="1" x14ac:dyDescent="0.5">
      <c r="A657" s="10"/>
      <c r="B657" s="10"/>
      <c r="C657" s="10"/>
      <c r="F657" s="11"/>
      <c r="H657" s="12" t="s">
        <v>604</v>
      </c>
      <c r="I657" s="12" t="s">
        <v>477</v>
      </c>
      <c r="J657" s="12" t="s">
        <v>682</v>
      </c>
      <c r="K657" s="12" t="s">
        <v>327</v>
      </c>
      <c r="L657" s="12" t="s">
        <v>1043</v>
      </c>
    </row>
    <row r="658" spans="1:12" hidden="1" x14ac:dyDescent="0.5">
      <c r="A658" s="10"/>
      <c r="B658" s="10"/>
      <c r="C658" s="10"/>
      <c r="F658" s="11"/>
      <c r="H658" s="12" t="s">
        <v>1736</v>
      </c>
      <c r="I658" s="12" t="s">
        <v>1737</v>
      </c>
      <c r="J658" s="12" t="s">
        <v>682</v>
      </c>
      <c r="K658" s="12" t="s">
        <v>327</v>
      </c>
      <c r="L658" s="12" t="s">
        <v>1043</v>
      </c>
    </row>
    <row r="659" spans="1:12" hidden="1" x14ac:dyDescent="0.5">
      <c r="A659" s="10"/>
      <c r="B659" s="10"/>
      <c r="C659" s="10"/>
      <c r="F659" s="11"/>
      <c r="H659" s="12" t="s">
        <v>1469</v>
      </c>
      <c r="I659" s="12" t="s">
        <v>1470</v>
      </c>
      <c r="J659" s="12" t="s">
        <v>682</v>
      </c>
      <c r="K659" s="12" t="s">
        <v>327</v>
      </c>
      <c r="L659" s="12" t="s">
        <v>1043</v>
      </c>
    </row>
    <row r="660" spans="1:12" hidden="1" x14ac:dyDescent="0.5">
      <c r="H660" s="12" t="s">
        <v>551</v>
      </c>
      <c r="I660" s="12" t="s">
        <v>417</v>
      </c>
      <c r="J660" s="12" t="s">
        <v>682</v>
      </c>
      <c r="K660" s="12" t="s">
        <v>327</v>
      </c>
      <c r="L660" s="12" t="s">
        <v>1043</v>
      </c>
    </row>
    <row r="661" spans="1:12" hidden="1" x14ac:dyDescent="0.5">
      <c r="H661" s="12" t="s">
        <v>1510</v>
      </c>
      <c r="I661" s="12" t="s">
        <v>1511</v>
      </c>
      <c r="J661" s="12" t="s">
        <v>682</v>
      </c>
      <c r="K661" s="12" t="s">
        <v>327</v>
      </c>
      <c r="L661" s="12" t="s">
        <v>1043</v>
      </c>
    </row>
    <row r="662" spans="1:12" hidden="1" x14ac:dyDescent="0.5">
      <c r="H662" s="12" t="s">
        <v>1107</v>
      </c>
      <c r="I662" s="12" t="s">
        <v>1108</v>
      </c>
      <c r="J662" s="12" t="s">
        <v>682</v>
      </c>
      <c r="K662" s="12" t="s">
        <v>327</v>
      </c>
      <c r="L662" s="12" t="s">
        <v>1043</v>
      </c>
    </row>
    <row r="663" spans="1:12" hidden="1" x14ac:dyDescent="0.5">
      <c r="H663" s="12" t="s">
        <v>934</v>
      </c>
      <c r="I663" s="12" t="s">
        <v>935</v>
      </c>
      <c r="J663" s="12" t="s">
        <v>682</v>
      </c>
      <c r="K663" s="12" t="s">
        <v>327</v>
      </c>
      <c r="L663" s="12" t="s">
        <v>1043</v>
      </c>
    </row>
    <row r="664" spans="1:12" hidden="1" x14ac:dyDescent="0.5">
      <c r="A664" s="10"/>
      <c r="B664" s="10"/>
      <c r="C664" s="10"/>
      <c r="F664" s="11"/>
      <c r="H664" s="12" t="s">
        <v>1825</v>
      </c>
      <c r="I664" s="12" t="s">
        <v>416</v>
      </c>
      <c r="J664" s="12" t="s">
        <v>682</v>
      </c>
      <c r="K664" s="12" t="s">
        <v>327</v>
      </c>
      <c r="L664" s="12" t="s">
        <v>1043</v>
      </c>
    </row>
    <row r="665" spans="1:12" hidden="1" x14ac:dyDescent="0.5">
      <c r="A665" s="10"/>
      <c r="B665" s="10"/>
      <c r="C665" s="10"/>
      <c r="F665" s="11"/>
      <c r="H665" s="12" t="s">
        <v>1003</v>
      </c>
      <c r="I665" s="12" t="s">
        <v>1004</v>
      </c>
      <c r="J665" s="12" t="s">
        <v>1005</v>
      </c>
      <c r="K665" s="12" t="s">
        <v>327</v>
      </c>
      <c r="L665" s="12" t="s">
        <v>1043</v>
      </c>
    </row>
    <row r="666" spans="1:12" hidden="1" x14ac:dyDescent="0.5">
      <c r="A666" s="10"/>
      <c r="B666" s="10"/>
      <c r="C666" s="10"/>
      <c r="F666" s="11"/>
      <c r="H666" s="12" t="s">
        <v>1022</v>
      </c>
      <c r="I666" s="12" t="s">
        <v>478</v>
      </c>
      <c r="J666" s="12" t="s">
        <v>1023</v>
      </c>
      <c r="K666" s="12" t="s">
        <v>327</v>
      </c>
      <c r="L666" s="12" t="s">
        <v>1043</v>
      </c>
    </row>
    <row r="667" spans="1:12" hidden="1" x14ac:dyDescent="0.5">
      <c r="A667" s="10"/>
      <c r="B667" s="10"/>
      <c r="C667" s="10"/>
      <c r="F667" s="11"/>
      <c r="H667" s="12" t="s">
        <v>1448</v>
      </c>
      <c r="I667" s="12" t="s">
        <v>1324</v>
      </c>
      <c r="J667" s="12" t="s">
        <v>150</v>
      </c>
      <c r="K667" s="12" t="s">
        <v>327</v>
      </c>
      <c r="L667" s="12" t="s">
        <v>1043</v>
      </c>
    </row>
    <row r="668" spans="1:12" hidden="1" x14ac:dyDescent="0.5">
      <c r="H668" s="12" t="s">
        <v>586</v>
      </c>
      <c r="I668" s="12" t="s">
        <v>455</v>
      </c>
      <c r="J668" s="12" t="s">
        <v>710</v>
      </c>
      <c r="K668" s="12" t="s">
        <v>327</v>
      </c>
      <c r="L668" s="12" t="s">
        <v>1043</v>
      </c>
    </row>
    <row r="669" spans="1:12" hidden="1" x14ac:dyDescent="0.5">
      <c r="H669" s="12" t="s">
        <v>1204</v>
      </c>
      <c r="I669" s="12" t="s">
        <v>1205</v>
      </c>
      <c r="J669" s="12" t="s">
        <v>683</v>
      </c>
      <c r="K669" s="12" t="s">
        <v>327</v>
      </c>
      <c r="L669" s="12" t="s">
        <v>1043</v>
      </c>
    </row>
    <row r="670" spans="1:12" hidden="1" x14ac:dyDescent="0.5">
      <c r="H670" s="12" t="s">
        <v>552</v>
      </c>
      <c r="I670" s="12" t="s">
        <v>418</v>
      </c>
      <c r="J670" s="12" t="s">
        <v>683</v>
      </c>
      <c r="K670" s="12" t="s">
        <v>327</v>
      </c>
      <c r="L670" s="12" t="s">
        <v>1043</v>
      </c>
    </row>
    <row r="671" spans="1:12" hidden="1" x14ac:dyDescent="0.5">
      <c r="H671" s="12" t="s">
        <v>554</v>
      </c>
      <c r="I671" s="12" t="s">
        <v>420</v>
      </c>
      <c r="J671" s="12" t="s">
        <v>683</v>
      </c>
      <c r="K671" s="12" t="s">
        <v>327</v>
      </c>
      <c r="L671" s="12" t="s">
        <v>1043</v>
      </c>
    </row>
    <row r="672" spans="1:12" hidden="1" x14ac:dyDescent="0.5">
      <c r="H672" s="12" t="s">
        <v>553</v>
      </c>
      <c r="I672" s="12" t="s">
        <v>419</v>
      </c>
      <c r="J672" s="12" t="s">
        <v>683</v>
      </c>
      <c r="K672" s="12" t="s">
        <v>327</v>
      </c>
      <c r="L672" s="12" t="s">
        <v>1043</v>
      </c>
    </row>
    <row r="673" spans="8:12" hidden="1" x14ac:dyDescent="0.5">
      <c r="H673" s="12" t="s">
        <v>1391</v>
      </c>
      <c r="I673" s="12" t="s">
        <v>1392</v>
      </c>
      <c r="J673" s="12" t="s">
        <v>683</v>
      </c>
      <c r="K673" s="12" t="s">
        <v>327</v>
      </c>
      <c r="L673" s="12" t="s">
        <v>1043</v>
      </c>
    </row>
    <row r="674" spans="8:12" hidden="1" x14ac:dyDescent="0.5">
      <c r="H674" s="12" t="s">
        <v>1397</v>
      </c>
      <c r="I674" s="12" t="s">
        <v>1398</v>
      </c>
      <c r="J674" s="12" t="s">
        <v>1399</v>
      </c>
      <c r="K674" s="12" t="s">
        <v>327</v>
      </c>
      <c r="L674" s="12" t="s">
        <v>1043</v>
      </c>
    </row>
    <row r="675" spans="8:12" hidden="1" x14ac:dyDescent="0.5">
      <c r="H675" s="12" t="s">
        <v>1400</v>
      </c>
      <c r="I675" s="12" t="s">
        <v>1401</v>
      </c>
      <c r="J675" s="12" t="s">
        <v>1399</v>
      </c>
      <c r="K675" s="12" t="s">
        <v>327</v>
      </c>
      <c r="L675" s="12" t="s">
        <v>1043</v>
      </c>
    </row>
    <row r="676" spans="8:12" hidden="1" x14ac:dyDescent="0.5">
      <c r="H676" s="12" t="s">
        <v>920</v>
      </c>
      <c r="I676" s="12" t="s">
        <v>921</v>
      </c>
      <c r="J676" s="12" t="s">
        <v>922</v>
      </c>
      <c r="K676" s="12" t="s">
        <v>327</v>
      </c>
      <c r="L676" s="12" t="s">
        <v>1043</v>
      </c>
    </row>
    <row r="677" spans="8:12" hidden="1" x14ac:dyDescent="0.5">
      <c r="H677" s="12" t="s">
        <v>622</v>
      </c>
      <c r="I677" s="12" t="s">
        <v>475</v>
      </c>
      <c r="J677" s="12" t="s">
        <v>722</v>
      </c>
      <c r="K677" s="12" t="s">
        <v>327</v>
      </c>
      <c r="L677" s="12" t="s">
        <v>1043</v>
      </c>
    </row>
    <row r="678" spans="8:12" hidden="1" x14ac:dyDescent="0.5">
      <c r="H678" s="12" t="s">
        <v>1588</v>
      </c>
      <c r="I678" s="12" t="s">
        <v>1589</v>
      </c>
      <c r="J678" s="12" t="s">
        <v>806</v>
      </c>
      <c r="K678" s="12" t="s">
        <v>327</v>
      </c>
      <c r="L678" s="12" t="s">
        <v>1043</v>
      </c>
    </row>
    <row r="679" spans="8:12" hidden="1" x14ac:dyDescent="0.5">
      <c r="H679" s="12" t="s">
        <v>994</v>
      </c>
      <c r="I679" s="12" t="s">
        <v>995</v>
      </c>
      <c r="J679" s="12" t="s">
        <v>806</v>
      </c>
      <c r="K679" s="12" t="s">
        <v>327</v>
      </c>
      <c r="L679" s="12" t="s">
        <v>1043</v>
      </c>
    </row>
    <row r="680" spans="8:12" hidden="1" x14ac:dyDescent="0.5">
      <c r="H680" s="12" t="s">
        <v>1156</v>
      </c>
      <c r="I680" s="12" t="s">
        <v>1155</v>
      </c>
      <c r="J680" s="12" t="s">
        <v>806</v>
      </c>
      <c r="K680" s="12" t="s">
        <v>327</v>
      </c>
      <c r="L680" s="12" t="s">
        <v>1043</v>
      </c>
    </row>
    <row r="681" spans="8:12" hidden="1" x14ac:dyDescent="0.5">
      <c r="H681" s="12" t="s">
        <v>1095</v>
      </c>
      <c r="I681" s="12" t="s">
        <v>1447</v>
      </c>
      <c r="J681" s="12" t="s">
        <v>806</v>
      </c>
      <c r="K681" s="12" t="s">
        <v>327</v>
      </c>
      <c r="L681" s="12" t="s">
        <v>1043</v>
      </c>
    </row>
    <row r="682" spans="8:12" hidden="1" x14ac:dyDescent="0.5">
      <c r="H682" s="12" t="s">
        <v>993</v>
      </c>
      <c r="I682" s="12" t="s">
        <v>807</v>
      </c>
      <c r="J682" s="12" t="s">
        <v>806</v>
      </c>
      <c r="K682" s="12" t="s">
        <v>327</v>
      </c>
      <c r="L682" s="12" t="s">
        <v>1043</v>
      </c>
    </row>
    <row r="683" spans="8:12" hidden="1" x14ac:dyDescent="0.5">
      <c r="H683" s="12" t="s">
        <v>996</v>
      </c>
      <c r="I683" s="12" t="s">
        <v>837</v>
      </c>
      <c r="J683" s="12" t="s">
        <v>806</v>
      </c>
      <c r="K683" s="12" t="s">
        <v>327</v>
      </c>
      <c r="L683" s="12" t="s">
        <v>1043</v>
      </c>
    </row>
    <row r="684" spans="8:12" hidden="1" x14ac:dyDescent="0.5">
      <c r="H684" s="12" t="s">
        <v>804</v>
      </c>
      <c r="I684" s="12" t="s">
        <v>805</v>
      </c>
      <c r="J684" s="12" t="s">
        <v>806</v>
      </c>
      <c r="K684" s="12" t="s">
        <v>327</v>
      </c>
      <c r="L684" s="12" t="s">
        <v>1043</v>
      </c>
    </row>
    <row r="685" spans="8:12" hidden="1" x14ac:dyDescent="0.5">
      <c r="H685" s="12" t="s">
        <v>997</v>
      </c>
      <c r="I685" s="12" t="s">
        <v>998</v>
      </c>
      <c r="J685" s="12" t="s">
        <v>999</v>
      </c>
      <c r="K685" s="12" t="s">
        <v>327</v>
      </c>
      <c r="L685" s="12" t="s">
        <v>1043</v>
      </c>
    </row>
    <row r="686" spans="8:12" hidden="1" x14ac:dyDescent="0.5">
      <c r="H686" s="12" t="s">
        <v>916</v>
      </c>
      <c r="I686" s="12" t="s">
        <v>917</v>
      </c>
      <c r="J686" s="12" t="s">
        <v>714</v>
      </c>
      <c r="K686" s="12" t="s">
        <v>327</v>
      </c>
      <c r="L686" s="12" t="s">
        <v>1043</v>
      </c>
    </row>
    <row r="687" spans="8:12" hidden="1" x14ac:dyDescent="0.5">
      <c r="H687" s="12" t="s">
        <v>1006</v>
      </c>
      <c r="I687" s="12" t="s">
        <v>1007</v>
      </c>
      <c r="J687" s="12" t="s">
        <v>714</v>
      </c>
      <c r="K687" s="12" t="s">
        <v>327</v>
      </c>
      <c r="L687" s="12" t="s">
        <v>1043</v>
      </c>
    </row>
    <row r="688" spans="8:12" hidden="1" x14ac:dyDescent="0.5">
      <c r="H688" s="12" t="s">
        <v>592</v>
      </c>
      <c r="I688" s="12" t="s">
        <v>461</v>
      </c>
      <c r="J688" s="12" t="s">
        <v>714</v>
      </c>
      <c r="K688" s="12" t="s">
        <v>327</v>
      </c>
      <c r="L688" s="12" t="s">
        <v>1043</v>
      </c>
    </row>
    <row r="689" spans="8:12" hidden="1" x14ac:dyDescent="0.5">
      <c r="H689" s="12" t="s">
        <v>1000</v>
      </c>
      <c r="I689" s="12" t="s">
        <v>1001</v>
      </c>
      <c r="J689" s="12" t="s">
        <v>714</v>
      </c>
      <c r="K689" s="12" t="s">
        <v>327</v>
      </c>
      <c r="L689" s="12" t="s">
        <v>1043</v>
      </c>
    </row>
    <row r="690" spans="8:12" hidden="1" x14ac:dyDescent="0.5">
      <c r="H690" s="12" t="s">
        <v>594</v>
      </c>
      <c r="I690" s="12" t="s">
        <v>463</v>
      </c>
      <c r="J690" s="12" t="s">
        <v>714</v>
      </c>
      <c r="K690" s="12" t="s">
        <v>327</v>
      </c>
      <c r="L690" s="12" t="s">
        <v>1043</v>
      </c>
    </row>
    <row r="691" spans="8:12" hidden="1" x14ac:dyDescent="0.5">
      <c r="H691" s="12" t="s">
        <v>798</v>
      </c>
      <c r="I691" s="12" t="s">
        <v>797</v>
      </c>
      <c r="J691" s="12" t="s">
        <v>714</v>
      </c>
      <c r="K691" s="12" t="s">
        <v>327</v>
      </c>
      <c r="L691" s="12" t="s">
        <v>1043</v>
      </c>
    </row>
    <row r="692" spans="8:12" hidden="1" x14ac:dyDescent="0.5">
      <c r="H692" s="12" t="s">
        <v>593</v>
      </c>
      <c r="I692" s="12" t="s">
        <v>462</v>
      </c>
      <c r="J692" s="12" t="s">
        <v>714</v>
      </c>
      <c r="K692" s="12" t="s">
        <v>327</v>
      </c>
      <c r="L692" s="12" t="s">
        <v>1043</v>
      </c>
    </row>
    <row r="693" spans="8:12" hidden="1" x14ac:dyDescent="0.5">
      <c r="H693" s="12" t="s">
        <v>1002</v>
      </c>
      <c r="I693" s="12" t="s">
        <v>697</v>
      </c>
      <c r="J693" s="12" t="s">
        <v>714</v>
      </c>
      <c r="K693" s="12" t="s">
        <v>327</v>
      </c>
      <c r="L693" s="12" t="s">
        <v>1043</v>
      </c>
    </row>
    <row r="694" spans="8:12" hidden="1" x14ac:dyDescent="0.5">
      <c r="H694" s="12" t="s">
        <v>800</v>
      </c>
      <c r="I694" s="12" t="s">
        <v>799</v>
      </c>
      <c r="J694" s="12" t="s">
        <v>714</v>
      </c>
      <c r="K694" s="12" t="s">
        <v>327</v>
      </c>
      <c r="L694" s="12" t="s">
        <v>1043</v>
      </c>
    </row>
    <row r="695" spans="8:12" hidden="1" x14ac:dyDescent="0.5">
      <c r="H695" s="12" t="s">
        <v>1106</v>
      </c>
      <c r="I695" s="12" t="s">
        <v>1105</v>
      </c>
      <c r="J695" s="12" t="s">
        <v>714</v>
      </c>
      <c r="K695" s="12" t="s">
        <v>327</v>
      </c>
      <c r="L695" s="12" t="s">
        <v>1043</v>
      </c>
    </row>
    <row r="696" spans="8:12" hidden="1" x14ac:dyDescent="0.5">
      <c r="H696" s="12" t="s">
        <v>1101</v>
      </c>
      <c r="I696" s="12" t="s">
        <v>1102</v>
      </c>
      <c r="J696" s="12" t="s">
        <v>714</v>
      </c>
      <c r="K696" s="12" t="s">
        <v>327</v>
      </c>
      <c r="L696" s="12" t="s">
        <v>1043</v>
      </c>
    </row>
    <row r="697" spans="8:12" hidden="1" x14ac:dyDescent="0.5">
      <c r="H697" s="12" t="s">
        <v>1104</v>
      </c>
      <c r="I697" s="12" t="s">
        <v>1103</v>
      </c>
      <c r="J697" s="12" t="s">
        <v>714</v>
      </c>
      <c r="K697" s="12" t="s">
        <v>327</v>
      </c>
      <c r="L697" s="12" t="s">
        <v>1043</v>
      </c>
    </row>
    <row r="698" spans="8:12" hidden="1" x14ac:dyDescent="0.5">
      <c r="H698" s="12" t="s">
        <v>590</v>
      </c>
      <c r="I698" s="12" t="s">
        <v>458</v>
      </c>
      <c r="J698" s="12" t="s">
        <v>712</v>
      </c>
      <c r="K698" s="12" t="s">
        <v>327</v>
      </c>
      <c r="L698" s="12" t="s">
        <v>1043</v>
      </c>
    </row>
    <row r="699" spans="8:12" hidden="1" x14ac:dyDescent="0.5">
      <c r="H699" s="12" t="s">
        <v>1159</v>
      </c>
      <c r="I699" s="12" t="s">
        <v>1160</v>
      </c>
      <c r="J699" s="12" t="s">
        <v>1161</v>
      </c>
      <c r="K699" s="12" t="s">
        <v>327</v>
      </c>
      <c r="L699" s="12" t="s">
        <v>1043</v>
      </c>
    </row>
    <row r="700" spans="8:12" hidden="1" x14ac:dyDescent="0.5">
      <c r="H700" s="12" t="s">
        <v>557</v>
      </c>
      <c r="I700" s="12" t="s">
        <v>423</v>
      </c>
      <c r="J700" s="12" t="s">
        <v>684</v>
      </c>
      <c r="K700" s="12" t="s">
        <v>327</v>
      </c>
      <c r="L700" s="12" t="s">
        <v>1043</v>
      </c>
    </row>
    <row r="701" spans="8:12" hidden="1" x14ac:dyDescent="0.5">
      <c r="H701" s="12" t="s">
        <v>1468</v>
      </c>
      <c r="I701" s="12" t="s">
        <v>1467</v>
      </c>
      <c r="J701" s="12" t="s">
        <v>684</v>
      </c>
      <c r="K701" s="12" t="s">
        <v>327</v>
      </c>
      <c r="L701" s="12" t="s">
        <v>1043</v>
      </c>
    </row>
    <row r="702" spans="8:12" hidden="1" x14ac:dyDescent="0.5">
      <c r="H702" s="12" t="s">
        <v>556</v>
      </c>
      <c r="I702" s="12" t="s">
        <v>422</v>
      </c>
      <c r="J702" s="12" t="s">
        <v>684</v>
      </c>
      <c r="K702" s="12" t="s">
        <v>327</v>
      </c>
      <c r="L702" s="12" t="s">
        <v>1043</v>
      </c>
    </row>
    <row r="703" spans="8:12" hidden="1" x14ac:dyDescent="0.5">
      <c r="H703" s="12" t="s">
        <v>555</v>
      </c>
      <c r="I703" s="12" t="s">
        <v>421</v>
      </c>
      <c r="J703" s="12" t="s">
        <v>684</v>
      </c>
      <c r="K703" s="12" t="s">
        <v>327</v>
      </c>
      <c r="L703" s="12" t="s">
        <v>1043</v>
      </c>
    </row>
    <row r="704" spans="8:12" hidden="1" x14ac:dyDescent="0.5">
      <c r="H704" s="12" t="s">
        <v>1206</v>
      </c>
      <c r="I704" s="12" t="s">
        <v>1207</v>
      </c>
      <c r="J704" s="12" t="s">
        <v>684</v>
      </c>
      <c r="K704" s="12" t="s">
        <v>327</v>
      </c>
      <c r="L704" s="12" t="s">
        <v>1043</v>
      </c>
    </row>
    <row r="705" spans="8:12" hidden="1" x14ac:dyDescent="0.5">
      <c r="H705" s="12" t="s">
        <v>1024</v>
      </c>
      <c r="I705" s="12" t="s">
        <v>1025</v>
      </c>
      <c r="J705" s="12" t="s">
        <v>684</v>
      </c>
      <c r="K705" s="12" t="s">
        <v>327</v>
      </c>
      <c r="L705" s="12" t="s">
        <v>1043</v>
      </c>
    </row>
    <row r="706" spans="8:12" hidden="1" x14ac:dyDescent="0.5">
      <c r="H706" s="12" t="s">
        <v>546</v>
      </c>
      <c r="I706" s="12" t="s">
        <v>411</v>
      </c>
      <c r="J706" s="12" t="s">
        <v>680</v>
      </c>
      <c r="K706" s="12" t="s">
        <v>327</v>
      </c>
      <c r="L706" s="12" t="s">
        <v>1043</v>
      </c>
    </row>
    <row r="707" spans="8:12" hidden="1" x14ac:dyDescent="0.5">
      <c r="H707" s="12" t="s">
        <v>545</v>
      </c>
      <c r="I707" s="12" t="s">
        <v>410</v>
      </c>
      <c r="J707" s="12" t="s">
        <v>679</v>
      </c>
      <c r="K707" s="12" t="s">
        <v>327</v>
      </c>
      <c r="L707" s="12" t="s">
        <v>1043</v>
      </c>
    </row>
    <row r="708" spans="8:12" hidden="1" x14ac:dyDescent="0.5">
      <c r="H708" s="12" t="s">
        <v>1157</v>
      </c>
      <c r="I708" s="12" t="s">
        <v>1157</v>
      </c>
      <c r="J708" s="12" t="s">
        <v>1158</v>
      </c>
      <c r="K708" s="12" t="s">
        <v>327</v>
      </c>
      <c r="L708" s="12" t="s">
        <v>1043</v>
      </c>
    </row>
    <row r="709" spans="8:12" hidden="1" x14ac:dyDescent="0.5">
      <c r="H709" s="12" t="s">
        <v>548</v>
      </c>
      <c r="I709" s="12" t="s">
        <v>413</v>
      </c>
      <c r="J709" s="12" t="s">
        <v>681</v>
      </c>
      <c r="K709" s="12" t="s">
        <v>327</v>
      </c>
      <c r="L709" s="12" t="s">
        <v>1043</v>
      </c>
    </row>
    <row r="710" spans="8:12" hidden="1" x14ac:dyDescent="0.5">
      <c r="H710" s="12" t="s">
        <v>936</v>
      </c>
      <c r="I710" s="12" t="s">
        <v>412</v>
      </c>
      <c r="J710" s="12" t="s">
        <v>681</v>
      </c>
      <c r="K710" s="12" t="s">
        <v>327</v>
      </c>
      <c r="L710" s="12" t="s">
        <v>1043</v>
      </c>
    </row>
    <row r="711" spans="8:12" hidden="1" x14ac:dyDescent="0.5">
      <c r="H711" s="12" t="s">
        <v>1020</v>
      </c>
      <c r="I711" s="12" t="s">
        <v>1021</v>
      </c>
      <c r="J711" s="12" t="s">
        <v>681</v>
      </c>
      <c r="K711" s="12" t="s">
        <v>327</v>
      </c>
      <c r="L711" s="12" t="s">
        <v>1043</v>
      </c>
    </row>
    <row r="712" spans="8:12" hidden="1" x14ac:dyDescent="0.5">
      <c r="H712" s="12" t="s">
        <v>603</v>
      </c>
      <c r="I712" s="12" t="s">
        <v>476</v>
      </c>
      <c r="J712" s="12" t="s">
        <v>681</v>
      </c>
      <c r="K712" s="12" t="s">
        <v>327</v>
      </c>
      <c r="L712" s="12" t="s">
        <v>1043</v>
      </c>
    </row>
    <row r="713" spans="8:12" hidden="1" x14ac:dyDescent="0.5">
      <c r="H713" s="12" t="s">
        <v>549</v>
      </c>
      <c r="I713" s="12" t="s">
        <v>414</v>
      </c>
      <c r="J713" s="12" t="s">
        <v>681</v>
      </c>
      <c r="K713" s="12" t="s">
        <v>327</v>
      </c>
      <c r="L713" s="12" t="s">
        <v>1043</v>
      </c>
    </row>
    <row r="714" spans="8:12" hidden="1" x14ac:dyDescent="0.5">
      <c r="H714" s="12" t="s">
        <v>627</v>
      </c>
      <c r="I714" s="12" t="s">
        <v>415</v>
      </c>
      <c r="J714" s="12" t="s">
        <v>681</v>
      </c>
      <c r="K714" s="12" t="s">
        <v>327</v>
      </c>
      <c r="L714" s="12" t="s">
        <v>1043</v>
      </c>
    </row>
    <row r="715" spans="8:12" hidden="1" x14ac:dyDescent="0.5">
      <c r="H715" s="12" t="s">
        <v>577</v>
      </c>
      <c r="I715" s="12" t="s">
        <v>841</v>
      </c>
      <c r="J715" s="12" t="s">
        <v>681</v>
      </c>
      <c r="K715" s="12" t="s">
        <v>327</v>
      </c>
      <c r="L715" s="12" t="s">
        <v>1043</v>
      </c>
    </row>
    <row r="716" spans="8:12" hidden="1" x14ac:dyDescent="0.5">
      <c r="H716" s="12" t="s">
        <v>1165</v>
      </c>
      <c r="I716" s="12" t="s">
        <v>1166</v>
      </c>
      <c r="J716" s="12" t="s">
        <v>1167</v>
      </c>
      <c r="K716" s="12" t="s">
        <v>327</v>
      </c>
      <c r="L716" s="12" t="s">
        <v>1043</v>
      </c>
    </row>
    <row r="717" spans="8:12" hidden="1" x14ac:dyDescent="0.5">
      <c r="H717" s="12" t="s">
        <v>1162</v>
      </c>
      <c r="I717" s="12" t="s">
        <v>1163</v>
      </c>
      <c r="J717" s="12" t="s">
        <v>1164</v>
      </c>
      <c r="K717" s="12" t="s">
        <v>327</v>
      </c>
      <c r="L717" s="12" t="s">
        <v>1043</v>
      </c>
    </row>
    <row r="718" spans="8:12" hidden="1" x14ac:dyDescent="0.5">
      <c r="H718" s="12" t="s">
        <v>591</v>
      </c>
      <c r="I718" s="12" t="s">
        <v>460</v>
      </c>
      <c r="J718" s="12" t="s">
        <v>713</v>
      </c>
      <c r="K718" s="12" t="s">
        <v>327</v>
      </c>
      <c r="L718" s="12" t="s">
        <v>1043</v>
      </c>
    </row>
    <row r="719" spans="8:12" hidden="1" x14ac:dyDescent="0.5">
      <c r="H719" s="12" t="s">
        <v>472</v>
      </c>
      <c r="I719" s="12" t="s">
        <v>459</v>
      </c>
      <c r="J719" s="12" t="s">
        <v>713</v>
      </c>
      <c r="K719" s="12" t="s">
        <v>327</v>
      </c>
      <c r="L719" s="12" t="s">
        <v>1043</v>
      </c>
    </row>
    <row r="720" spans="8:12" hidden="1" x14ac:dyDescent="0.5">
      <c r="H720" s="12" t="s">
        <v>238</v>
      </c>
      <c r="I720" s="12" t="s">
        <v>130</v>
      </c>
      <c r="J720" s="12" t="s">
        <v>128</v>
      </c>
      <c r="K720" s="12" t="s">
        <v>325</v>
      </c>
      <c r="L720" s="12" t="s">
        <v>1338</v>
      </c>
    </row>
    <row r="721" spans="8:12" hidden="1" x14ac:dyDescent="0.5">
      <c r="H721" s="12" t="s">
        <v>247</v>
      </c>
      <c r="I721" s="12" t="s">
        <v>142</v>
      </c>
      <c r="J721" s="12" t="s">
        <v>139</v>
      </c>
      <c r="K721" s="12" t="s">
        <v>940</v>
      </c>
      <c r="L721" s="12" t="s">
        <v>1043</v>
      </c>
    </row>
    <row r="722" spans="8:12" hidden="1" x14ac:dyDescent="0.5">
      <c r="H722" s="12" t="s">
        <v>232</v>
      </c>
      <c r="I722" s="12" t="s">
        <v>122</v>
      </c>
      <c r="J722" s="12" t="s">
        <v>112</v>
      </c>
      <c r="K722" s="12" t="s">
        <v>640</v>
      </c>
      <c r="L722" s="12" t="s">
        <v>1043</v>
      </c>
    </row>
    <row r="723" spans="8:12" hidden="1" x14ac:dyDescent="0.5">
      <c r="H723" s="12" t="s">
        <v>258</v>
      </c>
      <c r="I723" s="12" t="s">
        <v>158</v>
      </c>
      <c r="J723" s="12" t="s">
        <v>156</v>
      </c>
      <c r="K723" s="12" t="s">
        <v>328</v>
      </c>
      <c r="L723" s="12" t="s">
        <v>1338</v>
      </c>
    </row>
    <row r="724" spans="8:12" hidden="1" x14ac:dyDescent="0.5">
      <c r="H724" s="12" t="s">
        <v>357</v>
      </c>
      <c r="I724" s="12" t="s">
        <v>345</v>
      </c>
      <c r="J724" s="12" t="s">
        <v>156</v>
      </c>
      <c r="K724" s="12" t="s">
        <v>328</v>
      </c>
      <c r="L724" s="12" t="s">
        <v>1338</v>
      </c>
    </row>
    <row r="725" spans="8:12" hidden="1" x14ac:dyDescent="0.5">
      <c r="H725" s="12" t="s">
        <v>256</v>
      </c>
      <c r="I725" s="12" t="s">
        <v>155</v>
      </c>
      <c r="J725" s="12" t="s">
        <v>156</v>
      </c>
      <c r="K725" s="12" t="s">
        <v>328</v>
      </c>
      <c r="L725" s="12" t="s">
        <v>1338</v>
      </c>
    </row>
    <row r="726" spans="8:12" hidden="1" x14ac:dyDescent="0.5">
      <c r="H726" s="12" t="s">
        <v>249</v>
      </c>
      <c r="I726" s="12" t="s">
        <v>145</v>
      </c>
      <c r="J726" s="12" t="s">
        <v>144</v>
      </c>
      <c r="K726" s="12" t="s">
        <v>326</v>
      </c>
      <c r="L726" s="12" t="s">
        <v>1338</v>
      </c>
    </row>
    <row r="727" spans="8:12" hidden="1" x14ac:dyDescent="0.5">
      <c r="H727" s="12" t="s">
        <v>250</v>
      </c>
      <c r="I727" s="12" t="s">
        <v>146</v>
      </c>
      <c r="J727" s="12" t="s">
        <v>144</v>
      </c>
      <c r="K727" s="12" t="s">
        <v>326</v>
      </c>
      <c r="L727" s="12" t="s">
        <v>1338</v>
      </c>
    </row>
    <row r="728" spans="8:12" hidden="1" x14ac:dyDescent="0.5">
      <c r="H728" s="12" t="s">
        <v>306</v>
      </c>
      <c r="I728" s="12" t="s">
        <v>117</v>
      </c>
      <c r="J728" s="12" t="s">
        <v>105</v>
      </c>
      <c r="K728" s="12" t="s">
        <v>322</v>
      </c>
      <c r="L728" s="12" t="s">
        <v>1338</v>
      </c>
    </row>
    <row r="729" spans="8:12" hidden="1" x14ac:dyDescent="0.5">
      <c r="H729" s="12" t="s">
        <v>543</v>
      </c>
      <c r="I729" s="12" t="s">
        <v>347</v>
      </c>
      <c r="J729" s="12" t="s">
        <v>107</v>
      </c>
      <c r="K729" s="12" t="s">
        <v>323</v>
      </c>
      <c r="L729" s="12" t="s">
        <v>1338</v>
      </c>
    </row>
    <row r="730" spans="8:12" hidden="1" x14ac:dyDescent="0.5">
      <c r="H730" s="12" t="s">
        <v>542</v>
      </c>
      <c r="I730" s="12" t="s">
        <v>408</v>
      </c>
      <c r="J730" s="12" t="s">
        <v>107</v>
      </c>
      <c r="K730" s="12" t="s">
        <v>323</v>
      </c>
      <c r="L730" s="12" t="s">
        <v>1338</v>
      </c>
    </row>
    <row r="731" spans="8:12" hidden="1" x14ac:dyDescent="0.5">
      <c r="H731" s="12" t="s">
        <v>1323</v>
      </c>
      <c r="I731" s="12" t="s">
        <v>1323</v>
      </c>
      <c r="J731" s="12" t="s">
        <v>153</v>
      </c>
      <c r="K731" s="12" t="s">
        <v>327</v>
      </c>
      <c r="L731" s="12" t="s">
        <v>1338</v>
      </c>
    </row>
    <row r="732" spans="8:12" hidden="1" x14ac:dyDescent="0.5">
      <c r="H732" s="12" t="s">
        <v>255</v>
      </c>
      <c r="I732" s="12" t="s">
        <v>154</v>
      </c>
      <c r="J732" s="12" t="s">
        <v>153</v>
      </c>
      <c r="K732" s="12" t="s">
        <v>327</v>
      </c>
      <c r="L732" s="12" t="s">
        <v>1043</v>
      </c>
    </row>
    <row r="733" spans="8:12" hidden="1" x14ac:dyDescent="0.5">
      <c r="H733" s="12" t="s">
        <v>1806</v>
      </c>
      <c r="I733" s="12" t="s">
        <v>1805</v>
      </c>
      <c r="J733" s="12" t="s">
        <v>1263</v>
      </c>
      <c r="K733" s="12" t="s">
        <v>640</v>
      </c>
      <c r="L733" s="12" t="s">
        <v>1043</v>
      </c>
    </row>
    <row r="734" spans="8:12" hidden="1" x14ac:dyDescent="0.5">
      <c r="H734" s="2" t="s">
        <v>1850</v>
      </c>
      <c r="I734" s="2" t="s">
        <v>1854</v>
      </c>
      <c r="J734" s="18" t="s">
        <v>662</v>
      </c>
      <c r="K734" s="18" t="s">
        <v>329</v>
      </c>
      <c r="L734" s="2" t="s">
        <v>1044</v>
      </c>
    </row>
    <row r="735" spans="8:12" hidden="1" x14ac:dyDescent="0.5">
      <c r="H735" s="138" t="s">
        <v>3095</v>
      </c>
      <c r="I735" s="138" t="s">
        <v>3094</v>
      </c>
      <c r="J735" s="138" t="s">
        <v>707</v>
      </c>
      <c r="K735" s="139" t="s">
        <v>329</v>
      </c>
      <c r="L735" s="138" t="s">
        <v>1044</v>
      </c>
    </row>
    <row r="736" spans="8:12" hidden="1" x14ac:dyDescent="0.5">
      <c r="H736" s="12" t="s">
        <v>1014</v>
      </c>
      <c r="I736" s="12" t="s">
        <v>1014</v>
      </c>
      <c r="J736" s="12"/>
      <c r="K736" s="12"/>
      <c r="L736" s="12"/>
    </row>
    <row r="737" spans="8:12" hidden="1" x14ac:dyDescent="0.5">
      <c r="H737" s="12" t="s">
        <v>1752</v>
      </c>
      <c r="I737" s="12" t="s">
        <v>1749</v>
      </c>
      <c r="J737" s="12"/>
      <c r="K737" s="12"/>
      <c r="L737" s="12"/>
    </row>
    <row r="738" spans="8:12" hidden="1" x14ac:dyDescent="0.5">
      <c r="H738" s="12" t="s">
        <v>744</v>
      </c>
      <c r="I738" s="12" t="s">
        <v>11</v>
      </c>
      <c r="J738" s="12"/>
      <c r="K738" s="12"/>
      <c r="L738" s="12"/>
    </row>
    <row r="739" spans="8:12" hidden="1" x14ac:dyDescent="0.5">
      <c r="H739" s="12" t="s">
        <v>1753</v>
      </c>
      <c r="I739" s="12" t="s">
        <v>1750</v>
      </c>
      <c r="J739" s="12"/>
      <c r="K739" s="12"/>
      <c r="L739" s="12"/>
    </row>
    <row r="740" spans="8:12" hidden="1" x14ac:dyDescent="0.5">
      <c r="H740" s="12" t="s">
        <v>1754</v>
      </c>
      <c r="I740" s="12" t="s">
        <v>1751</v>
      </c>
      <c r="J740" s="12"/>
      <c r="K740" s="12"/>
      <c r="L740" s="12"/>
    </row>
    <row r="741" spans="8:12" hidden="1" x14ac:dyDescent="0.5">
      <c r="H741" s="12" t="s">
        <v>745</v>
      </c>
      <c r="I741" s="12" t="s">
        <v>14</v>
      </c>
      <c r="J741" s="12"/>
      <c r="K741" s="12"/>
      <c r="L741" s="12"/>
    </row>
    <row r="742" spans="8:12" hidden="1" x14ac:dyDescent="0.5">
      <c r="H742" s="12" t="s">
        <v>743</v>
      </c>
      <c r="I742" s="12" t="s">
        <v>13</v>
      </c>
      <c r="J742" s="12"/>
      <c r="K742" s="12"/>
      <c r="L742" s="12"/>
    </row>
    <row r="743" spans="8:12" hidden="1" x14ac:dyDescent="0.5">
      <c r="H743" s="12" t="s">
        <v>2181</v>
      </c>
      <c r="I743" s="12" t="s">
        <v>12</v>
      </c>
      <c r="J743" s="12"/>
      <c r="K743" s="12"/>
      <c r="L743" s="12"/>
    </row>
    <row r="744" spans="8:12" hidden="1" x14ac:dyDescent="0.5">
      <c r="H744" s="12" t="s">
        <v>1902</v>
      </c>
      <c r="I744" s="12" t="s">
        <v>1901</v>
      </c>
      <c r="J744" s="12" t="s">
        <v>1637</v>
      </c>
      <c r="K744" s="12" t="s">
        <v>322</v>
      </c>
      <c r="L744" s="12" t="s">
        <v>1044</v>
      </c>
    </row>
    <row r="745" spans="8:12" hidden="1" x14ac:dyDescent="0.5">
      <c r="H745" s="12" t="s">
        <v>1937</v>
      </c>
      <c r="I745" s="12" t="s">
        <v>1936</v>
      </c>
      <c r="J745" s="12" t="s">
        <v>1356</v>
      </c>
      <c r="K745" s="12" t="s">
        <v>835</v>
      </c>
      <c r="L745" s="12" t="s">
        <v>1043</v>
      </c>
    </row>
    <row r="746" spans="8:12" hidden="1" x14ac:dyDescent="0.5">
      <c r="H746" s="12" t="s">
        <v>1953</v>
      </c>
      <c r="I746" s="12" t="s">
        <v>1952</v>
      </c>
      <c r="J746" s="12" t="s">
        <v>698</v>
      </c>
      <c r="K746" s="12" t="s">
        <v>640</v>
      </c>
      <c r="L746" s="12" t="s">
        <v>1043</v>
      </c>
    </row>
    <row r="747" spans="8:12" hidden="1" x14ac:dyDescent="0.5">
      <c r="H747" s="12" t="s">
        <v>1955</v>
      </c>
      <c r="I747" s="12" t="s">
        <v>1954</v>
      </c>
      <c r="J747" s="12" t="s">
        <v>698</v>
      </c>
      <c r="K747" s="12" t="s">
        <v>640</v>
      </c>
      <c r="L747" s="12" t="s">
        <v>1043</v>
      </c>
    </row>
    <row r="748" spans="8:12" hidden="1" x14ac:dyDescent="0.5">
      <c r="H748" s="12" t="s">
        <v>2003</v>
      </c>
      <c r="I748" s="12" t="s">
        <v>2002</v>
      </c>
      <c r="J748" s="12" t="s">
        <v>1017</v>
      </c>
      <c r="K748" s="12" t="s">
        <v>324</v>
      </c>
      <c r="L748" s="12" t="s">
        <v>1044</v>
      </c>
    </row>
    <row r="749" spans="8:12" hidden="1" x14ac:dyDescent="0.5">
      <c r="H749" s="12" t="s">
        <v>2004</v>
      </c>
      <c r="I749" s="12" t="s">
        <v>731</v>
      </c>
      <c r="J749" s="12" t="s">
        <v>717</v>
      </c>
      <c r="K749" s="12" t="s">
        <v>835</v>
      </c>
      <c r="L749" s="12" t="s">
        <v>1043</v>
      </c>
    </row>
    <row r="750" spans="8:12" hidden="1" x14ac:dyDescent="0.5">
      <c r="H750" s="155" t="s">
        <v>3085</v>
      </c>
      <c r="I750" s="155" t="s">
        <v>3084</v>
      </c>
      <c r="J750" s="155" t="s">
        <v>717</v>
      </c>
      <c r="K750" s="156" t="s">
        <v>835</v>
      </c>
      <c r="L750" s="155" t="s">
        <v>1043</v>
      </c>
    </row>
    <row r="751" spans="8:12" hidden="1" x14ac:dyDescent="0.5">
      <c r="H751" s="12" t="s">
        <v>2015</v>
      </c>
      <c r="I751" s="12" t="s">
        <v>2014</v>
      </c>
      <c r="J751" s="12" t="s">
        <v>1140</v>
      </c>
      <c r="K751" s="12" t="s">
        <v>640</v>
      </c>
      <c r="L751" s="12" t="s">
        <v>1043</v>
      </c>
    </row>
    <row r="752" spans="8:12" hidden="1" x14ac:dyDescent="0.5">
      <c r="H752" s="12" t="s">
        <v>2210</v>
      </c>
      <c r="I752" s="12" t="s">
        <v>2210</v>
      </c>
      <c r="J752" s="12" t="s">
        <v>105</v>
      </c>
      <c r="K752" s="12" t="s">
        <v>322</v>
      </c>
      <c r="L752" s="12" t="s">
        <v>1044</v>
      </c>
    </row>
    <row r="753" spans="8:12" hidden="1" x14ac:dyDescent="0.5">
      <c r="H753" s="12" t="s">
        <v>2330</v>
      </c>
      <c r="I753" s="12" t="s">
        <v>2329</v>
      </c>
      <c r="J753" s="12" t="s">
        <v>707</v>
      </c>
      <c r="K753" s="12" t="s">
        <v>329</v>
      </c>
      <c r="L753" s="12" t="s">
        <v>1044</v>
      </c>
    </row>
    <row r="754" spans="8:12" hidden="1" x14ac:dyDescent="0.5">
      <c r="H754" s="157" t="s">
        <v>2377</v>
      </c>
      <c r="I754" s="157" t="s">
        <v>2335</v>
      </c>
      <c r="J754" s="157" t="s">
        <v>2336</v>
      </c>
      <c r="K754" s="5" t="s">
        <v>325</v>
      </c>
      <c r="L754" s="158" t="s">
        <v>1043</v>
      </c>
    </row>
    <row r="755" spans="8:12" hidden="1" x14ac:dyDescent="0.5">
      <c r="H755" s="157" t="s">
        <v>2359</v>
      </c>
      <c r="I755" s="157" t="s">
        <v>2337</v>
      </c>
      <c r="J755" s="157" t="s">
        <v>2338</v>
      </c>
      <c r="K755" s="5" t="s">
        <v>325</v>
      </c>
      <c r="L755" s="158" t="s">
        <v>1043</v>
      </c>
    </row>
    <row r="756" spans="8:12" hidden="1" x14ac:dyDescent="0.5">
      <c r="H756" s="157" t="s">
        <v>2380</v>
      </c>
      <c r="I756" s="157" t="s">
        <v>2339</v>
      </c>
      <c r="J756" s="157" t="s">
        <v>2338</v>
      </c>
      <c r="K756" s="5" t="s">
        <v>325</v>
      </c>
      <c r="L756" s="158" t="s">
        <v>1043</v>
      </c>
    </row>
    <row r="757" spans="8:12" hidden="1" x14ac:dyDescent="0.5">
      <c r="H757" s="157" t="s">
        <v>2360</v>
      </c>
      <c r="I757" s="157" t="s">
        <v>2340</v>
      </c>
      <c r="J757" s="157" t="s">
        <v>2341</v>
      </c>
      <c r="K757" s="5" t="s">
        <v>325</v>
      </c>
      <c r="L757" s="158" t="s">
        <v>1043</v>
      </c>
    </row>
    <row r="758" spans="8:12" hidden="1" x14ac:dyDescent="0.5">
      <c r="H758" s="157" t="s">
        <v>2361</v>
      </c>
      <c r="I758" s="157" t="s">
        <v>2342</v>
      </c>
      <c r="J758" s="157" t="s">
        <v>2343</v>
      </c>
      <c r="K758" s="5" t="s">
        <v>325</v>
      </c>
      <c r="L758" s="158" t="s">
        <v>1043</v>
      </c>
    </row>
    <row r="759" spans="8:12" hidden="1" x14ac:dyDescent="0.5">
      <c r="H759" s="157" t="s">
        <v>2362</v>
      </c>
      <c r="I759" s="157" t="s">
        <v>2344</v>
      </c>
      <c r="J759" s="157" t="s">
        <v>2345</v>
      </c>
      <c r="K759" s="5" t="s">
        <v>325</v>
      </c>
      <c r="L759" s="158" t="s">
        <v>1043</v>
      </c>
    </row>
    <row r="760" spans="8:12" hidden="1" x14ac:dyDescent="0.5">
      <c r="H760" s="157" t="s">
        <v>2385</v>
      </c>
      <c r="I760" s="157" t="s">
        <v>1001</v>
      </c>
      <c r="J760" s="157" t="s">
        <v>2345</v>
      </c>
      <c r="K760" s="5" t="s">
        <v>325</v>
      </c>
      <c r="L760" s="158" t="s">
        <v>1043</v>
      </c>
    </row>
    <row r="761" spans="8:12" hidden="1" x14ac:dyDescent="0.5">
      <c r="H761" s="157" t="s">
        <v>2363</v>
      </c>
      <c r="I761" s="157" t="s">
        <v>2346</v>
      </c>
      <c r="J761" s="157" t="s">
        <v>2345</v>
      </c>
      <c r="K761" s="5" t="s">
        <v>325</v>
      </c>
      <c r="L761" s="158" t="s">
        <v>1043</v>
      </c>
    </row>
    <row r="762" spans="8:12" hidden="1" x14ac:dyDescent="0.5">
      <c r="H762" s="157" t="s">
        <v>1379</v>
      </c>
      <c r="I762" s="157" t="s">
        <v>2347</v>
      </c>
      <c r="J762" s="157" t="s">
        <v>2348</v>
      </c>
      <c r="K762" s="5" t="s">
        <v>325</v>
      </c>
      <c r="L762" s="158" t="s">
        <v>1043</v>
      </c>
    </row>
    <row r="763" spans="8:12" hidden="1" x14ac:dyDescent="0.5">
      <c r="H763" s="157" t="s">
        <v>2364</v>
      </c>
      <c r="I763" s="157" t="s">
        <v>2349</v>
      </c>
      <c r="J763" s="157" t="s">
        <v>2350</v>
      </c>
      <c r="K763" s="5" t="s">
        <v>325</v>
      </c>
      <c r="L763" s="158" t="s">
        <v>1043</v>
      </c>
    </row>
    <row r="764" spans="8:12" hidden="1" x14ac:dyDescent="0.5">
      <c r="H764" s="157" t="s">
        <v>2365</v>
      </c>
      <c r="I764" s="157" t="s">
        <v>2351</v>
      </c>
      <c r="J764" s="157" t="s">
        <v>2352</v>
      </c>
      <c r="K764" s="5" t="s">
        <v>325</v>
      </c>
      <c r="L764" s="158" t="s">
        <v>1043</v>
      </c>
    </row>
    <row r="765" spans="8:12" hidden="1" x14ac:dyDescent="0.5">
      <c r="H765" s="157" t="s">
        <v>2366</v>
      </c>
      <c r="I765" s="157" t="s">
        <v>4220</v>
      </c>
      <c r="J765" s="157" t="s">
        <v>2353</v>
      </c>
      <c r="K765" s="5" t="s">
        <v>325</v>
      </c>
      <c r="L765" s="158" t="s">
        <v>1043</v>
      </c>
    </row>
    <row r="766" spans="8:12" hidden="1" x14ac:dyDescent="0.5">
      <c r="H766" s="157" t="s">
        <v>2367</v>
      </c>
      <c r="I766" s="157" t="s">
        <v>2354</v>
      </c>
      <c r="J766" s="157" t="s">
        <v>2353</v>
      </c>
      <c r="K766" s="5" t="s">
        <v>325</v>
      </c>
      <c r="L766" s="158" t="s">
        <v>1043</v>
      </c>
    </row>
    <row r="767" spans="8:12" hidden="1" x14ac:dyDescent="0.5">
      <c r="H767" s="157" t="s">
        <v>2368</v>
      </c>
      <c r="I767" s="157" t="s">
        <v>2355</v>
      </c>
      <c r="J767" s="157" t="s">
        <v>2356</v>
      </c>
      <c r="K767" s="5" t="s">
        <v>325</v>
      </c>
      <c r="L767" s="158" t="s">
        <v>1043</v>
      </c>
    </row>
    <row r="768" spans="8:12" hidden="1" x14ac:dyDescent="0.5">
      <c r="H768" s="157" t="s">
        <v>2369</v>
      </c>
      <c r="I768" s="157" t="s">
        <v>2357</v>
      </c>
      <c r="J768" s="157" t="s">
        <v>2358</v>
      </c>
      <c r="K768" s="5" t="s">
        <v>325</v>
      </c>
      <c r="L768" s="158" t="s">
        <v>1043</v>
      </c>
    </row>
    <row r="769" spans="8:12" hidden="1" x14ac:dyDescent="0.5">
      <c r="H769" s="157" t="s">
        <v>2372</v>
      </c>
      <c r="I769" s="157" t="s">
        <v>2371</v>
      </c>
      <c r="J769" s="157" t="s">
        <v>2370</v>
      </c>
      <c r="K769" s="5" t="s">
        <v>325</v>
      </c>
      <c r="L769" s="158" t="s">
        <v>1043</v>
      </c>
    </row>
    <row r="770" spans="8:12" hidden="1" x14ac:dyDescent="0.5">
      <c r="H770" s="157" t="s">
        <v>2375</v>
      </c>
      <c r="I770" s="157" t="s">
        <v>1132</v>
      </c>
      <c r="J770" s="157" t="s">
        <v>2374</v>
      </c>
      <c r="K770" s="5" t="s">
        <v>325</v>
      </c>
      <c r="L770" s="158" t="s">
        <v>1043</v>
      </c>
    </row>
    <row r="771" spans="8:12" hidden="1" x14ac:dyDescent="0.5">
      <c r="H771" s="159" t="s">
        <v>2576</v>
      </c>
      <c r="I771" s="159" t="s">
        <v>2575</v>
      </c>
      <c r="J771" s="159" t="s">
        <v>2356</v>
      </c>
      <c r="K771" s="160" t="s">
        <v>325</v>
      </c>
      <c r="L771" s="161" t="s">
        <v>1043</v>
      </c>
    </row>
    <row r="772" spans="8:12" hidden="1" x14ac:dyDescent="0.5">
      <c r="H772" s="159" t="s">
        <v>2582</v>
      </c>
      <c r="I772" s="159" t="s">
        <v>2589</v>
      </c>
      <c r="J772" s="159" t="s">
        <v>2348</v>
      </c>
      <c r="K772" s="160" t="s">
        <v>325</v>
      </c>
      <c r="L772" s="161" t="s">
        <v>1043</v>
      </c>
    </row>
    <row r="773" spans="8:12" hidden="1" x14ac:dyDescent="0.5">
      <c r="H773" s="162" t="s">
        <v>3229</v>
      </c>
      <c r="I773" s="162" t="s">
        <v>3228</v>
      </c>
      <c r="J773" s="162" t="s">
        <v>2348</v>
      </c>
      <c r="K773" s="163" t="s">
        <v>325</v>
      </c>
      <c r="L773" s="155" t="s">
        <v>1043</v>
      </c>
    </row>
    <row r="774" spans="8:12" hidden="1" x14ac:dyDescent="0.5">
      <c r="H774" s="162" t="s">
        <v>3233</v>
      </c>
      <c r="I774" s="162" t="s">
        <v>3232</v>
      </c>
      <c r="J774" s="162" t="s">
        <v>2348</v>
      </c>
      <c r="K774" s="163" t="s">
        <v>325</v>
      </c>
      <c r="L774" s="155" t="s">
        <v>1043</v>
      </c>
    </row>
    <row r="775" spans="8:12" hidden="1" x14ac:dyDescent="0.5">
      <c r="H775" s="159" t="s">
        <v>2587</v>
      </c>
      <c r="I775" s="159" t="s">
        <v>2588</v>
      </c>
      <c r="J775" s="159" t="s">
        <v>2343</v>
      </c>
      <c r="K775" s="160" t="s">
        <v>325</v>
      </c>
      <c r="L775" s="161" t="s">
        <v>1043</v>
      </c>
    </row>
    <row r="776" spans="8:12" hidden="1" x14ac:dyDescent="0.5">
      <c r="H776" s="159" t="s">
        <v>2596</v>
      </c>
      <c r="I776" s="159" t="s">
        <v>2595</v>
      </c>
      <c r="J776" s="159" t="s">
        <v>1615</v>
      </c>
      <c r="K776" s="160" t="s">
        <v>325</v>
      </c>
      <c r="L776" s="161" t="s">
        <v>1043</v>
      </c>
    </row>
    <row r="777" spans="8:12" hidden="1" x14ac:dyDescent="0.5">
      <c r="H777" s="159" t="s">
        <v>2599</v>
      </c>
      <c r="I777" s="159" t="s">
        <v>2598</v>
      </c>
      <c r="J777" s="159" t="s">
        <v>1615</v>
      </c>
      <c r="K777" s="160" t="s">
        <v>325</v>
      </c>
      <c r="L777" s="161" t="s">
        <v>1043</v>
      </c>
    </row>
    <row r="778" spans="8:12" hidden="1" x14ac:dyDescent="0.5">
      <c r="H778" s="159" t="s">
        <v>2602</v>
      </c>
      <c r="I778" s="159" t="s">
        <v>2601</v>
      </c>
      <c r="J778" s="159" t="s">
        <v>1615</v>
      </c>
      <c r="K778" s="160" t="s">
        <v>325</v>
      </c>
      <c r="L778" s="161" t="s">
        <v>1043</v>
      </c>
    </row>
    <row r="779" spans="8:12" hidden="1" x14ac:dyDescent="0.5">
      <c r="H779" s="157" t="s">
        <v>2605</v>
      </c>
      <c r="I779" s="157" t="s">
        <v>2604</v>
      </c>
      <c r="J779" s="157" t="s">
        <v>1615</v>
      </c>
      <c r="K779" s="5" t="s">
        <v>325</v>
      </c>
      <c r="L779" s="158" t="s">
        <v>1043</v>
      </c>
    </row>
    <row r="780" spans="8:12" hidden="1" x14ac:dyDescent="0.5">
      <c r="H780" s="157" t="s">
        <v>2608</v>
      </c>
      <c r="I780" s="157" t="s">
        <v>2607</v>
      </c>
      <c r="J780" s="157" t="s">
        <v>1615</v>
      </c>
      <c r="K780" s="5" t="s">
        <v>325</v>
      </c>
      <c r="L780" s="158" t="s">
        <v>1043</v>
      </c>
    </row>
    <row r="781" spans="8:12" hidden="1" x14ac:dyDescent="0.5">
      <c r="H781" s="159" t="s">
        <v>2609</v>
      </c>
      <c r="I781" s="159" t="s">
        <v>363</v>
      </c>
      <c r="J781" s="159" t="s">
        <v>1370</v>
      </c>
      <c r="K781" s="160" t="s">
        <v>325</v>
      </c>
      <c r="L781" s="161" t="s">
        <v>1043</v>
      </c>
    </row>
    <row r="782" spans="8:12" hidden="1" x14ac:dyDescent="0.5">
      <c r="H782" s="159" t="s">
        <v>2615</v>
      </c>
      <c r="I782" s="159" t="s">
        <v>2614</v>
      </c>
      <c r="J782" s="159" t="s">
        <v>704</v>
      </c>
      <c r="K782" s="160" t="s">
        <v>325</v>
      </c>
      <c r="L782" s="161" t="s">
        <v>1043</v>
      </c>
    </row>
    <row r="783" spans="8:12" hidden="1" x14ac:dyDescent="0.5">
      <c r="H783" s="157" t="s">
        <v>2618</v>
      </c>
      <c r="I783" s="157" t="s">
        <v>2617</v>
      </c>
      <c r="J783" s="157" t="s">
        <v>704</v>
      </c>
      <c r="K783" s="5" t="s">
        <v>325</v>
      </c>
      <c r="L783" s="158" t="s">
        <v>1043</v>
      </c>
    </row>
    <row r="784" spans="8:12" hidden="1" x14ac:dyDescent="0.5">
      <c r="H784" s="159" t="s">
        <v>2622</v>
      </c>
      <c r="I784" s="159" t="s">
        <v>2621</v>
      </c>
      <c r="J784" s="159" t="s">
        <v>850</v>
      </c>
      <c r="K784" s="160" t="s">
        <v>325</v>
      </c>
      <c r="L784" s="161" t="s">
        <v>1043</v>
      </c>
    </row>
    <row r="785" spans="8:12" hidden="1" x14ac:dyDescent="0.5">
      <c r="H785" s="159" t="s">
        <v>2625</v>
      </c>
      <c r="I785" s="159" t="s">
        <v>2624</v>
      </c>
      <c r="J785" s="159" t="s">
        <v>850</v>
      </c>
      <c r="K785" s="160" t="s">
        <v>325</v>
      </c>
      <c r="L785" s="161" t="s">
        <v>1043</v>
      </c>
    </row>
    <row r="786" spans="8:12" hidden="1" x14ac:dyDescent="0.5">
      <c r="H786" s="157" t="s">
        <v>2628</v>
      </c>
      <c r="I786" s="157" t="s">
        <v>2627</v>
      </c>
      <c r="J786" s="157" t="s">
        <v>2637</v>
      </c>
      <c r="K786" s="5" t="s">
        <v>325</v>
      </c>
      <c r="L786" s="158" t="s">
        <v>1043</v>
      </c>
    </row>
    <row r="787" spans="8:12" hidden="1" x14ac:dyDescent="0.5">
      <c r="H787" s="159" t="s">
        <v>2632</v>
      </c>
      <c r="I787" s="159" t="s">
        <v>2630</v>
      </c>
      <c r="J787" s="159" t="s">
        <v>2631</v>
      </c>
      <c r="K787" s="160" t="s">
        <v>325</v>
      </c>
      <c r="L787" s="161" t="s">
        <v>1043</v>
      </c>
    </row>
    <row r="788" spans="8:12" hidden="1" x14ac:dyDescent="0.5">
      <c r="H788" s="157" t="s">
        <v>2641</v>
      </c>
      <c r="I788" s="157" t="s">
        <v>2639</v>
      </c>
      <c r="J788" s="157" t="s">
        <v>2640</v>
      </c>
      <c r="K788" s="5" t="s">
        <v>325</v>
      </c>
      <c r="L788" s="158" t="s">
        <v>1043</v>
      </c>
    </row>
    <row r="789" spans="8:12" hidden="1" x14ac:dyDescent="0.5">
      <c r="H789" s="159" t="s">
        <v>2644</v>
      </c>
      <c r="I789" s="159" t="s">
        <v>2643</v>
      </c>
      <c r="J789" s="159" t="s">
        <v>2631</v>
      </c>
      <c r="K789" s="160" t="s">
        <v>325</v>
      </c>
      <c r="L789" s="161" t="s">
        <v>1043</v>
      </c>
    </row>
    <row r="790" spans="8:12" hidden="1" x14ac:dyDescent="0.5">
      <c r="H790" s="157" t="s">
        <v>2736</v>
      </c>
      <c r="I790" s="157" t="s">
        <v>2735</v>
      </c>
      <c r="J790" s="157" t="s">
        <v>706</v>
      </c>
      <c r="K790" s="5" t="s">
        <v>329</v>
      </c>
      <c r="L790" s="158" t="s">
        <v>1044</v>
      </c>
    </row>
    <row r="791" spans="8:12" hidden="1" x14ac:dyDescent="0.5">
      <c r="H791" s="159" t="s">
        <v>2742</v>
      </c>
      <c r="I791" s="159" t="s">
        <v>491</v>
      </c>
      <c r="J791" s="159" t="s">
        <v>707</v>
      </c>
      <c r="K791" s="160" t="s">
        <v>329</v>
      </c>
      <c r="L791" s="161" t="s">
        <v>1044</v>
      </c>
    </row>
    <row r="792" spans="8:12" hidden="1" x14ac:dyDescent="0.5">
      <c r="H792" s="157" t="s">
        <v>2834</v>
      </c>
      <c r="I792" s="157" t="s">
        <v>2833</v>
      </c>
      <c r="J792" s="157" t="s">
        <v>703</v>
      </c>
      <c r="K792" s="5" t="s">
        <v>325</v>
      </c>
      <c r="L792" s="158" t="s">
        <v>1043</v>
      </c>
    </row>
    <row r="793" spans="8:12" hidden="1" x14ac:dyDescent="0.5">
      <c r="H793" s="157" t="s">
        <v>2838</v>
      </c>
      <c r="I793" s="157" t="s">
        <v>2837</v>
      </c>
      <c r="J793" s="157" t="s">
        <v>676</v>
      </c>
      <c r="K793" s="5" t="s">
        <v>329</v>
      </c>
      <c r="L793" s="158" t="s">
        <v>1044</v>
      </c>
    </row>
    <row r="794" spans="8:12" hidden="1" x14ac:dyDescent="0.5">
      <c r="H794" s="157" t="s">
        <v>2843</v>
      </c>
      <c r="I794" s="157" t="s">
        <v>2845</v>
      </c>
      <c r="J794" s="157" t="s">
        <v>1615</v>
      </c>
      <c r="K794" s="5" t="s">
        <v>325</v>
      </c>
      <c r="L794" s="158" t="s">
        <v>1043</v>
      </c>
    </row>
    <row r="795" spans="8:12" hidden="1" x14ac:dyDescent="0.5">
      <c r="H795" s="157" t="s">
        <v>2847</v>
      </c>
      <c r="I795" s="157" t="s">
        <v>2846</v>
      </c>
      <c r="J795" s="157" t="s">
        <v>1615</v>
      </c>
      <c r="K795" s="5" t="s">
        <v>325</v>
      </c>
      <c r="L795" s="158" t="s">
        <v>1043</v>
      </c>
    </row>
    <row r="796" spans="8:12" hidden="1" x14ac:dyDescent="0.5">
      <c r="H796" s="157" t="s">
        <v>2850</v>
      </c>
      <c r="I796" s="157" t="s">
        <v>2851</v>
      </c>
      <c r="J796" s="157" t="s">
        <v>670</v>
      </c>
      <c r="K796" s="5" t="s">
        <v>640</v>
      </c>
      <c r="L796" s="158" t="s">
        <v>1043</v>
      </c>
    </row>
    <row r="797" spans="8:12" hidden="1" x14ac:dyDescent="0.5">
      <c r="H797" s="157" t="s">
        <v>2854</v>
      </c>
      <c r="I797" s="157" t="s">
        <v>2855</v>
      </c>
      <c r="J797" s="157" t="s">
        <v>2856</v>
      </c>
      <c r="K797" s="5" t="s">
        <v>325</v>
      </c>
      <c r="L797" s="158" t="s">
        <v>1043</v>
      </c>
    </row>
    <row r="798" spans="8:12" hidden="1" x14ac:dyDescent="0.5">
      <c r="H798" s="157" t="s">
        <v>2858</v>
      </c>
      <c r="I798" s="157" t="s">
        <v>2859</v>
      </c>
      <c r="J798" s="157" t="s">
        <v>2856</v>
      </c>
      <c r="K798" s="5" t="s">
        <v>325</v>
      </c>
      <c r="L798" s="158" t="s">
        <v>1043</v>
      </c>
    </row>
    <row r="799" spans="8:12" hidden="1" x14ac:dyDescent="0.5">
      <c r="H799" s="162" t="s">
        <v>3123</v>
      </c>
      <c r="I799" s="162" t="s">
        <v>3122</v>
      </c>
      <c r="J799" s="157" t="s">
        <v>2856</v>
      </c>
      <c r="K799" s="5" t="s">
        <v>325</v>
      </c>
      <c r="L799" s="158" t="s">
        <v>1043</v>
      </c>
    </row>
    <row r="800" spans="8:12" hidden="1" x14ac:dyDescent="0.5">
      <c r="H800" s="157" t="s">
        <v>2863</v>
      </c>
      <c r="I800" s="157" t="s">
        <v>2862</v>
      </c>
      <c r="J800" s="157" t="s">
        <v>706</v>
      </c>
      <c r="K800" s="5" t="s">
        <v>325</v>
      </c>
      <c r="L800" s="158" t="s">
        <v>1043</v>
      </c>
    </row>
    <row r="801" spans="8:12" hidden="1" x14ac:dyDescent="0.5">
      <c r="H801" s="157" t="s">
        <v>2867</v>
      </c>
      <c r="I801" s="157" t="s">
        <v>2371</v>
      </c>
      <c r="J801" s="157" t="s">
        <v>2866</v>
      </c>
      <c r="K801" s="5" t="s">
        <v>325</v>
      </c>
      <c r="L801" s="158" t="s">
        <v>1043</v>
      </c>
    </row>
    <row r="802" spans="8:12" hidden="1" x14ac:dyDescent="0.5">
      <c r="H802" s="157" t="s">
        <v>2870</v>
      </c>
      <c r="I802" s="157" t="s">
        <v>2869</v>
      </c>
      <c r="J802" s="157" t="s">
        <v>2866</v>
      </c>
      <c r="K802" s="5" t="s">
        <v>325</v>
      </c>
      <c r="L802" s="158" t="s">
        <v>1043</v>
      </c>
    </row>
    <row r="803" spans="8:12" hidden="1" x14ac:dyDescent="0.5">
      <c r="H803" s="157" t="s">
        <v>2872</v>
      </c>
      <c r="I803" s="157" t="s">
        <v>2873</v>
      </c>
      <c r="J803" s="157" t="s">
        <v>2866</v>
      </c>
      <c r="K803" s="5" t="s">
        <v>325</v>
      </c>
      <c r="L803" s="158" t="s">
        <v>1043</v>
      </c>
    </row>
    <row r="804" spans="8:12" hidden="1" x14ac:dyDescent="0.5">
      <c r="H804" s="157" t="s">
        <v>2877</v>
      </c>
      <c r="I804" s="157" t="s">
        <v>2876</v>
      </c>
      <c r="J804" s="157" t="s">
        <v>2352</v>
      </c>
      <c r="K804" s="5" t="s">
        <v>325</v>
      </c>
      <c r="L804" s="158" t="s">
        <v>1043</v>
      </c>
    </row>
    <row r="805" spans="8:12" hidden="1" x14ac:dyDescent="0.5">
      <c r="H805" s="157" t="s">
        <v>2886</v>
      </c>
      <c r="I805" s="157" t="s">
        <v>2887</v>
      </c>
      <c r="J805" s="157" t="s">
        <v>850</v>
      </c>
      <c r="K805" s="5" t="s">
        <v>325</v>
      </c>
      <c r="L805" s="158" t="s">
        <v>1043</v>
      </c>
    </row>
    <row r="806" spans="8:12" hidden="1" x14ac:dyDescent="0.5">
      <c r="H806" s="157" t="s">
        <v>2895</v>
      </c>
      <c r="I806" s="157" t="s">
        <v>2896</v>
      </c>
      <c r="J806" s="157" t="s">
        <v>676</v>
      </c>
      <c r="K806" s="5" t="s">
        <v>325</v>
      </c>
      <c r="L806" s="158" t="s">
        <v>1043</v>
      </c>
    </row>
    <row r="807" spans="8:12" hidden="1" x14ac:dyDescent="0.5">
      <c r="H807" s="157" t="s">
        <v>2954</v>
      </c>
      <c r="I807" s="157" t="s">
        <v>2953</v>
      </c>
      <c r="J807" s="157" t="s">
        <v>698</v>
      </c>
      <c r="K807" s="5" t="s">
        <v>640</v>
      </c>
      <c r="L807" s="158" t="s">
        <v>1043</v>
      </c>
    </row>
    <row r="808" spans="8:12" hidden="1" x14ac:dyDescent="0.5">
      <c r="H808" s="157" t="s">
        <v>2955</v>
      </c>
      <c r="I808" s="157" t="s">
        <v>439</v>
      </c>
      <c r="J808" s="157" t="s">
        <v>698</v>
      </c>
      <c r="K808" s="5" t="s">
        <v>640</v>
      </c>
      <c r="L808" s="158" t="s">
        <v>1043</v>
      </c>
    </row>
    <row r="809" spans="8:12" hidden="1" x14ac:dyDescent="0.5">
      <c r="H809" s="157" t="s">
        <v>2985</v>
      </c>
      <c r="I809" s="157" t="s">
        <v>2984</v>
      </c>
      <c r="J809" s="157" t="s">
        <v>739</v>
      </c>
      <c r="K809" s="5" t="s">
        <v>322</v>
      </c>
      <c r="L809" s="158" t="s">
        <v>1044</v>
      </c>
    </row>
    <row r="810" spans="8:12" hidden="1" x14ac:dyDescent="0.5">
      <c r="H810" s="162" t="s">
        <v>3109</v>
      </c>
      <c r="I810" s="162" t="s">
        <v>3105</v>
      </c>
      <c r="J810" s="162" t="s">
        <v>3108</v>
      </c>
      <c r="K810" s="163" t="s">
        <v>325</v>
      </c>
      <c r="L810" s="155" t="s">
        <v>1043</v>
      </c>
    </row>
    <row r="811" spans="8:12" hidden="1" x14ac:dyDescent="0.5">
      <c r="H811" s="162" t="s">
        <v>3110</v>
      </c>
      <c r="I811" s="162" t="s">
        <v>3106</v>
      </c>
      <c r="J811" s="162" t="s">
        <v>3108</v>
      </c>
      <c r="K811" s="163" t="s">
        <v>325</v>
      </c>
      <c r="L811" s="155" t="s">
        <v>1043</v>
      </c>
    </row>
    <row r="812" spans="8:12" hidden="1" x14ac:dyDescent="0.5">
      <c r="H812" s="162" t="s">
        <v>3111</v>
      </c>
      <c r="I812" s="162" t="s">
        <v>3107</v>
      </c>
      <c r="J812" s="162" t="s">
        <v>3108</v>
      </c>
      <c r="K812" s="163" t="s">
        <v>325</v>
      </c>
      <c r="L812" s="155" t="s">
        <v>1043</v>
      </c>
    </row>
    <row r="813" spans="8:12" hidden="1" x14ac:dyDescent="0.5">
      <c r="H813" s="162" t="s">
        <v>3238</v>
      </c>
      <c r="I813" s="162" t="s">
        <v>3237</v>
      </c>
      <c r="J813" s="162" t="s">
        <v>3108</v>
      </c>
      <c r="K813" s="163" t="s">
        <v>325</v>
      </c>
      <c r="L813" s="155" t="s">
        <v>1043</v>
      </c>
    </row>
    <row r="814" spans="8:12" hidden="1" x14ac:dyDescent="0.5">
      <c r="H814" s="162" t="s">
        <v>3241</v>
      </c>
      <c r="I814" s="162" t="s">
        <v>3240</v>
      </c>
      <c r="J814" s="162" t="s">
        <v>3108</v>
      </c>
      <c r="K814" s="163" t="s">
        <v>325</v>
      </c>
      <c r="L814" s="155" t="s">
        <v>1043</v>
      </c>
    </row>
    <row r="815" spans="8:12" hidden="1" x14ac:dyDescent="0.5">
      <c r="H815" s="162" t="s">
        <v>3244</v>
      </c>
      <c r="I815" s="162" t="s">
        <v>3243</v>
      </c>
      <c r="J815" s="162" t="s">
        <v>3108</v>
      </c>
      <c r="K815" s="163" t="s">
        <v>325</v>
      </c>
      <c r="L815" s="155" t="s">
        <v>1043</v>
      </c>
    </row>
    <row r="816" spans="8:12" hidden="1" x14ac:dyDescent="0.5">
      <c r="H816" s="162" t="s">
        <v>3358</v>
      </c>
      <c r="I816" s="162" t="s">
        <v>3356</v>
      </c>
      <c r="J816" s="162" t="s">
        <v>3357</v>
      </c>
      <c r="K816" s="163" t="s">
        <v>835</v>
      </c>
      <c r="L816" s="155" t="s">
        <v>1043</v>
      </c>
    </row>
    <row r="817" spans="8:14" hidden="1" x14ac:dyDescent="0.5">
      <c r="H817" s="157" t="s">
        <v>3436</v>
      </c>
      <c r="I817" s="157" t="s">
        <v>3431</v>
      </c>
      <c r="J817" s="157" t="s">
        <v>992</v>
      </c>
      <c r="K817" s="5" t="s">
        <v>640</v>
      </c>
      <c r="L817" s="158" t="s">
        <v>1043</v>
      </c>
      <c r="M817" s="152"/>
      <c r="N817" s="152"/>
    </row>
    <row r="818" spans="8:14" hidden="1" x14ac:dyDescent="0.5">
      <c r="H818" s="157" t="s">
        <v>3437</v>
      </c>
      <c r="I818" s="157" t="s">
        <v>3432</v>
      </c>
      <c r="J818" s="157" t="s">
        <v>3435</v>
      </c>
      <c r="K818" s="5" t="s">
        <v>640</v>
      </c>
      <c r="L818" s="158" t="s">
        <v>1043</v>
      </c>
      <c r="M818" s="152"/>
      <c r="N818" s="152"/>
    </row>
    <row r="819" spans="8:14" hidden="1" x14ac:dyDescent="0.5">
      <c r="H819" s="157" t="s">
        <v>3438</v>
      </c>
      <c r="I819" s="157" t="s">
        <v>3433</v>
      </c>
      <c r="J819" s="157" t="s">
        <v>3435</v>
      </c>
      <c r="K819" s="5" t="s">
        <v>640</v>
      </c>
      <c r="L819" s="158" t="s">
        <v>1043</v>
      </c>
      <c r="M819" s="152"/>
      <c r="N819" s="152"/>
    </row>
    <row r="820" spans="8:14" hidden="1" x14ac:dyDescent="0.5">
      <c r="H820" s="157" t="s">
        <v>3440</v>
      </c>
      <c r="I820" s="157" t="s">
        <v>3434</v>
      </c>
      <c r="J820" s="157" t="s">
        <v>3435</v>
      </c>
      <c r="K820" s="5" t="s">
        <v>640</v>
      </c>
      <c r="L820" s="158" t="s">
        <v>1043</v>
      </c>
      <c r="M820" s="152"/>
      <c r="N820" s="152"/>
    </row>
    <row r="821" spans="8:14" hidden="1" x14ac:dyDescent="0.5">
      <c r="H821" s="157" t="s">
        <v>3448</v>
      </c>
      <c r="I821" s="157" t="s">
        <v>3447</v>
      </c>
      <c r="J821" s="157" t="s">
        <v>2352</v>
      </c>
      <c r="K821" s="5" t="s">
        <v>325</v>
      </c>
      <c r="L821" s="158" t="s">
        <v>1043</v>
      </c>
      <c r="M821" s="152"/>
      <c r="N821" s="152"/>
    </row>
    <row r="822" spans="8:14" hidden="1" x14ac:dyDescent="0.5">
      <c r="H822" s="157" t="s">
        <v>3457</v>
      </c>
      <c r="I822" s="157" t="s">
        <v>3456</v>
      </c>
      <c r="J822" s="157" t="s">
        <v>865</v>
      </c>
      <c r="K822" s="5" t="s">
        <v>640</v>
      </c>
      <c r="L822" s="158" t="s">
        <v>1043</v>
      </c>
    </row>
    <row r="823" spans="8:14" hidden="1" x14ac:dyDescent="0.5">
      <c r="H823" s="157" t="s">
        <v>3472</v>
      </c>
      <c r="I823" s="157" t="s">
        <v>3473</v>
      </c>
      <c r="J823" s="157" t="s">
        <v>704</v>
      </c>
      <c r="K823" s="5" t="s">
        <v>325</v>
      </c>
      <c r="L823" s="158" t="s">
        <v>1043</v>
      </c>
    </row>
    <row r="824" spans="8:14" hidden="1" x14ac:dyDescent="0.5">
      <c r="H824" s="157" t="s">
        <v>3477</v>
      </c>
      <c r="I824" s="157" t="s">
        <v>3476</v>
      </c>
      <c r="J824" s="157" t="s">
        <v>3108</v>
      </c>
      <c r="K824" s="5" t="s">
        <v>325</v>
      </c>
      <c r="L824" s="158" t="s">
        <v>1043</v>
      </c>
    </row>
    <row r="825" spans="8:14" hidden="1" x14ac:dyDescent="0.5">
      <c r="H825" s="157" t="s">
        <v>3513</v>
      </c>
      <c r="I825" s="157" t="s">
        <v>3512</v>
      </c>
      <c r="J825" s="157" t="s">
        <v>928</v>
      </c>
      <c r="K825" s="5" t="s">
        <v>329</v>
      </c>
      <c r="L825" s="158" t="s">
        <v>1044</v>
      </c>
    </row>
    <row r="826" spans="8:14" hidden="1" x14ac:dyDescent="0.5">
      <c r="H826" s="12" t="s">
        <v>3516</v>
      </c>
      <c r="I826" s="12" t="s">
        <v>3515</v>
      </c>
      <c r="J826" s="157" t="s">
        <v>928</v>
      </c>
      <c r="K826" s="5" t="s">
        <v>329</v>
      </c>
      <c r="L826" s="158" t="s">
        <v>1044</v>
      </c>
    </row>
    <row r="827" spans="8:14" hidden="1" x14ac:dyDescent="0.5">
      <c r="H827" s="12" t="s">
        <v>3585</v>
      </c>
      <c r="I827" s="12" t="s">
        <v>3586</v>
      </c>
      <c r="J827" s="12" t="s">
        <v>2348</v>
      </c>
      <c r="K827" s="12" t="s">
        <v>325</v>
      </c>
      <c r="L827" s="12" t="s">
        <v>1043</v>
      </c>
    </row>
    <row r="828" spans="8:14" hidden="1" x14ac:dyDescent="0.5">
      <c r="H828" s="12" t="s">
        <v>3589</v>
      </c>
      <c r="I828" s="12" t="s">
        <v>3588</v>
      </c>
      <c r="J828" s="12" t="s">
        <v>2348</v>
      </c>
      <c r="K828" s="12" t="s">
        <v>325</v>
      </c>
      <c r="L828" s="12" t="s">
        <v>1043</v>
      </c>
    </row>
    <row r="829" spans="8:14" hidden="1" x14ac:dyDescent="0.5">
      <c r="H829" s="164" t="s">
        <v>3593</v>
      </c>
      <c r="I829" s="164" t="s">
        <v>3594</v>
      </c>
      <c r="J829" s="164" t="s">
        <v>2356</v>
      </c>
      <c r="K829" s="165" t="s">
        <v>325</v>
      </c>
      <c r="L829" s="166" t="s">
        <v>1043</v>
      </c>
    </row>
    <row r="830" spans="8:14" hidden="1" x14ac:dyDescent="0.5">
      <c r="H830" s="164" t="s">
        <v>3597</v>
      </c>
      <c r="I830" s="164" t="s">
        <v>3598</v>
      </c>
      <c r="J830" s="164" t="s">
        <v>319</v>
      </c>
      <c r="K830" s="165" t="s">
        <v>640</v>
      </c>
      <c r="L830" s="166" t="s">
        <v>1043</v>
      </c>
    </row>
    <row r="831" spans="8:14" hidden="1" x14ac:dyDescent="0.5">
      <c r="H831" s="164" t="s">
        <v>3600</v>
      </c>
      <c r="I831" s="164" t="s">
        <v>3601</v>
      </c>
      <c r="J831" s="164" t="s">
        <v>319</v>
      </c>
      <c r="K831" s="165" t="s">
        <v>640</v>
      </c>
      <c r="L831" s="166" t="s">
        <v>1043</v>
      </c>
    </row>
    <row r="832" spans="8:14" hidden="1" x14ac:dyDescent="0.5">
      <c r="H832" s="164" t="s">
        <v>3657</v>
      </c>
      <c r="I832" s="164" t="s">
        <v>3658</v>
      </c>
      <c r="J832" s="164" t="s">
        <v>153</v>
      </c>
      <c r="K832" s="165" t="s">
        <v>327</v>
      </c>
      <c r="L832" s="166" t="s">
        <v>1043</v>
      </c>
    </row>
    <row r="833" spans="8:12" hidden="1" x14ac:dyDescent="0.5">
      <c r="H833" s="164" t="s">
        <v>3695</v>
      </c>
      <c r="I833" s="164" t="s">
        <v>3694</v>
      </c>
      <c r="J833" s="164" t="s">
        <v>865</v>
      </c>
      <c r="K833" s="165" t="s">
        <v>640</v>
      </c>
      <c r="L833" s="166" t="s">
        <v>1043</v>
      </c>
    </row>
    <row r="834" spans="8:12" hidden="1" x14ac:dyDescent="0.5">
      <c r="H834" s="164" t="s">
        <v>3783</v>
      </c>
      <c r="I834" s="164" t="s">
        <v>3782</v>
      </c>
      <c r="J834" s="164" t="s">
        <v>708</v>
      </c>
      <c r="K834" s="165" t="s">
        <v>835</v>
      </c>
      <c r="L834" s="166" t="s">
        <v>1043</v>
      </c>
    </row>
    <row r="835" spans="8:12" hidden="1" x14ac:dyDescent="0.5">
      <c r="H835" s="166" t="s">
        <v>3786</v>
      </c>
      <c r="I835" s="166" t="s">
        <v>3787</v>
      </c>
      <c r="J835" s="166" t="s">
        <v>3788</v>
      </c>
      <c r="K835" s="167" t="s">
        <v>835</v>
      </c>
      <c r="L835" s="166" t="s">
        <v>1043</v>
      </c>
    </row>
    <row r="836" spans="8:12" hidden="1" x14ac:dyDescent="0.5">
      <c r="H836" s="166" t="s">
        <v>3854</v>
      </c>
      <c r="I836" s="166" t="s">
        <v>3853</v>
      </c>
      <c r="J836" s="166" t="s">
        <v>128</v>
      </c>
      <c r="K836" s="167" t="s">
        <v>325</v>
      </c>
      <c r="L836" s="166" t="s">
        <v>1043</v>
      </c>
    </row>
    <row r="837" spans="8:12" hidden="1" x14ac:dyDescent="0.5">
      <c r="H837" s="166" t="s">
        <v>3873</v>
      </c>
      <c r="I837" s="166" t="s">
        <v>3872</v>
      </c>
      <c r="J837" s="166" t="s">
        <v>2348</v>
      </c>
      <c r="K837" s="167" t="s">
        <v>325</v>
      </c>
      <c r="L837" s="166" t="s">
        <v>1043</v>
      </c>
    </row>
    <row r="838" spans="8:12" hidden="1" x14ac:dyDescent="0.5">
      <c r="H838" s="166" t="s">
        <v>3879</v>
      </c>
      <c r="I838" s="166" t="s">
        <v>3878</v>
      </c>
      <c r="J838" s="166" t="s">
        <v>2356</v>
      </c>
      <c r="K838" s="167" t="s">
        <v>325</v>
      </c>
      <c r="L838" s="166" t="s">
        <v>1043</v>
      </c>
    </row>
    <row r="839" spans="8:12" hidden="1" x14ac:dyDescent="0.5">
      <c r="H839" s="166" t="s">
        <v>3922</v>
      </c>
      <c r="I839" s="166" t="s">
        <v>3921</v>
      </c>
      <c r="J839" s="166" t="s">
        <v>701</v>
      </c>
      <c r="K839" s="167" t="s">
        <v>325</v>
      </c>
      <c r="L839" s="166" t="s">
        <v>1043</v>
      </c>
    </row>
    <row r="840" spans="8:12" hidden="1" x14ac:dyDescent="0.5">
      <c r="H840" s="166" t="s">
        <v>4037</v>
      </c>
      <c r="I840" s="166" t="s">
        <v>4036</v>
      </c>
      <c r="J840" s="166" t="s">
        <v>3108</v>
      </c>
      <c r="K840" s="167" t="s">
        <v>325</v>
      </c>
      <c r="L840" s="166" t="s">
        <v>1043</v>
      </c>
    </row>
    <row r="841" spans="8:12" hidden="1" x14ac:dyDescent="0.5">
      <c r="H841" s="158" t="s">
        <v>4117</v>
      </c>
      <c r="I841" s="158" t="s">
        <v>4115</v>
      </c>
      <c r="J841" s="158" t="s">
        <v>4116</v>
      </c>
      <c r="K841" s="152" t="s">
        <v>835</v>
      </c>
      <c r="L841" s="166" t="s">
        <v>1043</v>
      </c>
    </row>
    <row r="842" spans="8:12" hidden="1" x14ac:dyDescent="0.5">
      <c r="H842" s="158" t="s">
        <v>4120</v>
      </c>
      <c r="I842" s="158" t="s">
        <v>4119</v>
      </c>
      <c r="J842" s="158" t="s">
        <v>4116</v>
      </c>
      <c r="K842" s="152" t="s">
        <v>835</v>
      </c>
      <c r="L842" s="166" t="s">
        <v>1043</v>
      </c>
    </row>
    <row r="843" spans="8:12" hidden="1" x14ac:dyDescent="0.5">
      <c r="H843" s="158" t="s">
        <v>4124</v>
      </c>
      <c r="I843" s="158" t="s">
        <v>4123</v>
      </c>
      <c r="J843" s="158" t="s">
        <v>4122</v>
      </c>
      <c r="K843" s="152" t="s">
        <v>835</v>
      </c>
      <c r="L843" s="166" t="s">
        <v>1043</v>
      </c>
    </row>
    <row r="844" spans="8:12" hidden="1" x14ac:dyDescent="0.5">
      <c r="H844" s="158" t="s">
        <v>4129</v>
      </c>
      <c r="I844" s="158" t="s">
        <v>4130</v>
      </c>
      <c r="J844" s="158" t="s">
        <v>684</v>
      </c>
      <c r="K844" s="152" t="s">
        <v>835</v>
      </c>
      <c r="L844" s="166" t="s">
        <v>1043</v>
      </c>
    </row>
    <row r="845" spans="8:12" hidden="1" x14ac:dyDescent="0.5">
      <c r="H845" s="170" t="s">
        <v>4133</v>
      </c>
      <c r="I845" s="170" t="s">
        <v>2846</v>
      </c>
      <c r="J845" s="169" t="s">
        <v>4132</v>
      </c>
      <c r="K845" s="152" t="s">
        <v>835</v>
      </c>
      <c r="L845" s="166" t="s">
        <v>1043</v>
      </c>
    </row>
    <row r="846" spans="8:12" hidden="1" x14ac:dyDescent="0.5">
      <c r="H846" s="173" t="s">
        <v>4136</v>
      </c>
      <c r="I846" s="173" t="s">
        <v>4135</v>
      </c>
      <c r="J846" s="173" t="s">
        <v>3357</v>
      </c>
      <c r="K846" s="174" t="s">
        <v>835</v>
      </c>
      <c r="L846" s="173" t="s">
        <v>1043</v>
      </c>
    </row>
    <row r="847" spans="8:12" hidden="1" x14ac:dyDescent="0.5">
      <c r="H847" s="170" t="s">
        <v>4138</v>
      </c>
      <c r="I847" s="170" t="s">
        <v>4139</v>
      </c>
      <c r="J847" s="170" t="s">
        <v>3357</v>
      </c>
      <c r="K847" s="172" t="s">
        <v>835</v>
      </c>
      <c r="L847" s="170" t="s">
        <v>1043</v>
      </c>
    </row>
    <row r="848" spans="8:12" hidden="1" x14ac:dyDescent="0.5">
      <c r="H848" s="170" t="s">
        <v>3783</v>
      </c>
      <c r="I848" s="170" t="s">
        <v>3782</v>
      </c>
      <c r="J848" s="170" t="s">
        <v>4141</v>
      </c>
      <c r="K848" s="172" t="s">
        <v>835</v>
      </c>
      <c r="L848" s="170" t="s">
        <v>1043</v>
      </c>
    </row>
    <row r="849" spans="8:12" hidden="1" x14ac:dyDescent="0.5">
      <c r="H849" s="170" t="s">
        <v>4145</v>
      </c>
      <c r="I849" s="170" t="s">
        <v>4143</v>
      </c>
      <c r="J849" s="170" t="s">
        <v>4144</v>
      </c>
      <c r="K849" s="172" t="s">
        <v>835</v>
      </c>
      <c r="L849" s="170" t="s">
        <v>1043</v>
      </c>
    </row>
    <row r="850" spans="8:12" hidden="1" x14ac:dyDescent="0.5">
      <c r="H850" s="170" t="s">
        <v>4147</v>
      </c>
      <c r="I850" s="170" t="s">
        <v>4148</v>
      </c>
      <c r="J850" s="170" t="s">
        <v>4144</v>
      </c>
      <c r="K850" s="172" t="s">
        <v>835</v>
      </c>
      <c r="L850" s="170" t="s">
        <v>1043</v>
      </c>
    </row>
    <row r="851" spans="8:12" hidden="1" x14ac:dyDescent="0.5">
      <c r="H851" s="2" t="s">
        <v>4209</v>
      </c>
      <c r="I851" s="2" t="s">
        <v>4207</v>
      </c>
      <c r="J851" s="2" t="s">
        <v>4208</v>
      </c>
      <c r="K851" s="172" t="s">
        <v>835</v>
      </c>
      <c r="L851" s="170" t="s">
        <v>1043</v>
      </c>
    </row>
    <row r="852" spans="8:12" hidden="1" x14ac:dyDescent="0.5">
      <c r="H852" s="2" t="s">
        <v>4225</v>
      </c>
      <c r="I852" s="2" t="s">
        <v>4224</v>
      </c>
      <c r="J852" s="2" t="s">
        <v>319</v>
      </c>
      <c r="K852" s="18" t="s">
        <v>640</v>
      </c>
      <c r="L852" s="170" t="s">
        <v>1043</v>
      </c>
    </row>
    <row r="853" spans="8:12" hidden="1" x14ac:dyDescent="0.5">
      <c r="H853" s="2" t="s">
        <v>4269</v>
      </c>
      <c r="I853" s="2" t="s">
        <v>4268</v>
      </c>
      <c r="J853" s="2" t="s">
        <v>701</v>
      </c>
      <c r="K853" s="18" t="s">
        <v>325</v>
      </c>
      <c r="L853" s="170" t="s">
        <v>1043</v>
      </c>
    </row>
    <row r="854" spans="8:12" hidden="1" x14ac:dyDescent="0.5">
      <c r="H854" s="170"/>
      <c r="I854" s="170"/>
      <c r="J854" s="170"/>
      <c r="K854" s="172"/>
      <c r="L854" s="170"/>
    </row>
    <row r="855" spans="8:12" hidden="1" x14ac:dyDescent="0.5">
      <c r="H855" s="170"/>
      <c r="I855" s="170"/>
      <c r="J855" s="170"/>
      <c r="K855" s="172"/>
      <c r="L855" s="170"/>
    </row>
    <row r="856" spans="8:12" hidden="1" x14ac:dyDescent="0.5">
      <c r="H856" s="170"/>
      <c r="I856" s="170"/>
      <c r="J856" s="170"/>
      <c r="K856" s="172"/>
      <c r="L856" s="170"/>
    </row>
    <row r="857" spans="8:12" hidden="1" x14ac:dyDescent="0.5">
      <c r="H857" s="170"/>
      <c r="I857" s="170"/>
      <c r="J857" s="170"/>
      <c r="K857" s="172"/>
      <c r="L857" s="170"/>
    </row>
    <row r="858" spans="8:12" hidden="1" x14ac:dyDescent="0.5">
      <c r="H858" s="170"/>
      <c r="I858" s="170"/>
      <c r="J858" s="170"/>
      <c r="K858" s="172"/>
      <c r="L858" s="170"/>
    </row>
    <row r="859" spans="8:12" hidden="1" x14ac:dyDescent="0.5">
      <c r="H859" s="169"/>
      <c r="I859" s="170"/>
      <c r="J859" s="169"/>
      <c r="K859" s="171"/>
      <c r="L859" s="169"/>
    </row>
    <row r="860" spans="8:12" hidden="1" x14ac:dyDescent="0.5">
      <c r="H860" s="169"/>
      <c r="I860" s="170"/>
      <c r="J860" s="169"/>
      <c r="K860" s="171"/>
      <c r="L860" s="169"/>
    </row>
    <row r="861" spans="8:12" hidden="1" x14ac:dyDescent="0.5">
      <c r="H861" s="169"/>
      <c r="I861" s="170"/>
      <c r="J861" s="169"/>
      <c r="K861" s="171"/>
      <c r="L861" s="169"/>
    </row>
    <row r="862" spans="8:12" hidden="1" x14ac:dyDescent="0.5">
      <c r="H862" s="169"/>
      <c r="I862" s="170"/>
      <c r="J862" s="169"/>
      <c r="K862" s="171"/>
      <c r="L862" s="169"/>
    </row>
    <row r="863" spans="8:12" hidden="1" x14ac:dyDescent="0.5">
      <c r="H863" s="17"/>
      <c r="I863" s="17"/>
      <c r="J863" s="17"/>
      <c r="K863" s="17"/>
      <c r="L863" s="17"/>
    </row>
    <row r="864" spans="8:12" hidden="1" x14ac:dyDescent="0.5">
      <c r="H864" s="17"/>
      <c r="I864" s="17"/>
      <c r="J864" s="17"/>
      <c r="K864" s="17"/>
      <c r="L864" s="17"/>
    </row>
    <row r="865" spans="8:12" hidden="1" x14ac:dyDescent="0.5">
      <c r="H865" s="17"/>
      <c r="I865" s="17"/>
      <c r="J865" s="17"/>
      <c r="K865" s="17"/>
      <c r="L865" s="17"/>
    </row>
    <row r="866" spans="8:12" hidden="1" x14ac:dyDescent="0.5">
      <c r="H866" s="17"/>
      <c r="I866" s="17"/>
      <c r="J866" s="17"/>
      <c r="K866" s="17"/>
      <c r="L866" s="17"/>
    </row>
    <row r="867" spans="8:12" hidden="1" x14ac:dyDescent="0.5">
      <c r="H867" s="17"/>
      <c r="I867" s="17"/>
      <c r="J867" s="17"/>
      <c r="K867" s="17"/>
      <c r="L867" s="17"/>
    </row>
    <row r="868" spans="8:12" hidden="1" x14ac:dyDescent="0.5">
      <c r="H868" s="17"/>
      <c r="I868" s="17"/>
      <c r="J868" s="17"/>
      <c r="K868" s="17"/>
      <c r="L868" s="17"/>
    </row>
    <row r="869" spans="8:12" hidden="1" x14ac:dyDescent="0.5">
      <c r="H869" s="1"/>
      <c r="I869" s="2"/>
      <c r="J869" s="1"/>
      <c r="L869" s="1"/>
    </row>
    <row r="870" spans="8:12" x14ac:dyDescent="0.5">
      <c r="H870" s="1"/>
      <c r="I870" s="1"/>
      <c r="L870" s="1"/>
    </row>
    <row r="871" spans="8:12" x14ac:dyDescent="0.5">
      <c r="H871" s="1"/>
      <c r="I871" s="1"/>
      <c r="L871" s="1"/>
    </row>
    <row r="872" spans="8:12" x14ac:dyDescent="0.5">
      <c r="H872" s="1"/>
      <c r="I872" s="1"/>
      <c r="L872" s="1"/>
    </row>
    <row r="873" spans="8:12" x14ac:dyDescent="0.5">
      <c r="H873" s="1"/>
      <c r="I873" s="1"/>
      <c r="L873" s="1"/>
    </row>
    <row r="874" spans="8:12" x14ac:dyDescent="0.5">
      <c r="H874" s="1"/>
      <c r="I874" s="1"/>
      <c r="L874" s="1"/>
    </row>
    <row r="875" spans="8:12" x14ac:dyDescent="0.5">
      <c r="H875" s="1"/>
      <c r="I875" s="1"/>
      <c r="L875" s="1"/>
    </row>
    <row r="876" spans="8:12" x14ac:dyDescent="0.5">
      <c r="H876" s="1"/>
      <c r="I876" s="1"/>
      <c r="L876" s="1"/>
    </row>
    <row r="877" spans="8:12" x14ac:dyDescent="0.5">
      <c r="H877" s="1"/>
      <c r="I877" s="1"/>
      <c r="L877" s="1"/>
    </row>
    <row r="878" spans="8:12" x14ac:dyDescent="0.5">
      <c r="H878" s="1"/>
      <c r="I878" s="1"/>
      <c r="L878" s="1"/>
    </row>
    <row r="879" spans="8:12" x14ac:dyDescent="0.5">
      <c r="H879" s="1"/>
      <c r="I879" s="1"/>
      <c r="L879" s="1"/>
    </row>
    <row r="880" spans="8:12" x14ac:dyDescent="0.5">
      <c r="H880" s="1"/>
      <c r="I880" s="1"/>
      <c r="L880" s="1"/>
    </row>
    <row r="881" spans="8:12" x14ac:dyDescent="0.5">
      <c r="H881" s="1"/>
      <c r="L881" s="1"/>
    </row>
    <row r="882" spans="8:12" x14ac:dyDescent="0.5">
      <c r="H882" s="1"/>
      <c r="I882" s="1"/>
      <c r="L882" s="1"/>
    </row>
    <row r="883" spans="8:12" x14ac:dyDescent="0.5">
      <c r="H883" s="1"/>
      <c r="I883" s="1"/>
      <c r="L883" s="1"/>
    </row>
    <row r="884" spans="8:12" x14ac:dyDescent="0.5">
      <c r="H884" s="1"/>
      <c r="I884" s="1"/>
      <c r="L884" s="1"/>
    </row>
    <row r="885" spans="8:12" x14ac:dyDescent="0.5">
      <c r="H885" s="1"/>
      <c r="I885" s="1"/>
      <c r="L885" s="1"/>
    </row>
    <row r="886" spans="8:12" x14ac:dyDescent="0.5">
      <c r="H886" s="1"/>
      <c r="I886" s="1"/>
      <c r="L886" s="1"/>
    </row>
    <row r="887" spans="8:12" x14ac:dyDescent="0.5">
      <c r="H887" s="1"/>
      <c r="I887" s="1"/>
      <c r="L887" s="1"/>
    </row>
    <row r="888" spans="8:12" x14ac:dyDescent="0.5">
      <c r="H888" s="1"/>
      <c r="I888" s="1"/>
      <c r="L888" s="1"/>
    </row>
    <row r="889" spans="8:12" x14ac:dyDescent="0.5">
      <c r="H889" s="1"/>
      <c r="I889" s="1"/>
      <c r="L889" s="1"/>
    </row>
    <row r="890" spans="8:12" x14ac:dyDescent="0.5">
      <c r="H890" s="1"/>
      <c r="I890" s="1"/>
      <c r="J890" s="1"/>
      <c r="K890" s="1"/>
      <c r="L890" s="1"/>
    </row>
    <row r="891" spans="8:12" x14ac:dyDescent="0.5">
      <c r="H891" s="1"/>
      <c r="I891" s="1"/>
      <c r="J891" s="1"/>
      <c r="K891" s="1"/>
      <c r="L891" s="1"/>
    </row>
    <row r="892" spans="8:12" x14ac:dyDescent="0.5">
      <c r="H892" s="1"/>
      <c r="I892" s="1"/>
      <c r="J892" s="1"/>
      <c r="K892" s="1"/>
      <c r="L892" s="1"/>
    </row>
    <row r="893" spans="8:12" x14ac:dyDescent="0.5">
      <c r="H893" s="1"/>
      <c r="I893" s="1"/>
      <c r="J893" s="1"/>
      <c r="K893" s="1"/>
      <c r="L893" s="1"/>
    </row>
    <row r="894" spans="8:12" x14ac:dyDescent="0.5">
      <c r="H894" s="1"/>
      <c r="I894" s="1"/>
      <c r="L894" s="1"/>
    </row>
    <row r="895" spans="8:12" x14ac:dyDescent="0.5">
      <c r="H895" s="1"/>
      <c r="I895" s="1"/>
      <c r="L895" s="1"/>
    </row>
    <row r="896" spans="8:12" x14ac:dyDescent="0.5">
      <c r="H896" s="1"/>
      <c r="I896" s="1"/>
      <c r="L896" s="1"/>
    </row>
    <row r="897" spans="8:12" x14ac:dyDescent="0.5">
      <c r="H897" s="1"/>
      <c r="I897" s="1"/>
      <c r="L897" s="1"/>
    </row>
    <row r="898" spans="8:12" x14ac:dyDescent="0.5">
      <c r="H898" s="1"/>
      <c r="I898" s="1"/>
      <c r="L898" s="1"/>
    </row>
    <row r="899" spans="8:12" x14ac:dyDescent="0.5">
      <c r="H899" s="1"/>
      <c r="I899" s="1"/>
      <c r="L899" s="1"/>
    </row>
    <row r="900" spans="8:12" x14ac:dyDescent="0.5">
      <c r="H900" s="1"/>
      <c r="I900" s="1"/>
      <c r="L900" s="1"/>
    </row>
    <row r="901" spans="8:12" x14ac:dyDescent="0.5">
      <c r="H901" s="1"/>
      <c r="I901" s="1"/>
      <c r="L901" s="1"/>
    </row>
    <row r="902" spans="8:12" x14ac:dyDescent="0.5">
      <c r="H902" s="1"/>
      <c r="I902" s="1"/>
      <c r="L902" s="1"/>
    </row>
    <row r="903" spans="8:12" x14ac:dyDescent="0.5">
      <c r="H903" s="1"/>
      <c r="I903" s="1"/>
      <c r="L903" s="1"/>
    </row>
    <row r="904" spans="8:12" x14ac:dyDescent="0.5">
      <c r="H904" s="1"/>
      <c r="I904" s="1"/>
      <c r="L904" s="1"/>
    </row>
    <row r="905" spans="8:12" x14ac:dyDescent="0.5">
      <c r="H905" s="1"/>
      <c r="I905" s="1"/>
      <c r="L905" s="1"/>
    </row>
    <row r="906" spans="8:12" x14ac:dyDescent="0.5">
      <c r="H906" s="1"/>
      <c r="I906" s="1"/>
      <c r="L906" s="1"/>
    </row>
    <row r="907" spans="8:12" x14ac:dyDescent="0.5">
      <c r="H907" s="1"/>
      <c r="I907" s="1"/>
      <c r="L907" s="1"/>
    </row>
    <row r="908" spans="8:12" x14ac:dyDescent="0.5">
      <c r="H908" s="1"/>
      <c r="I908" s="1"/>
      <c r="L908" s="1"/>
    </row>
    <row r="909" spans="8:12" x14ac:dyDescent="0.5">
      <c r="H909" s="1"/>
      <c r="I909" s="1"/>
      <c r="L909" s="1"/>
    </row>
    <row r="910" spans="8:12" x14ac:dyDescent="0.5">
      <c r="H910" s="1"/>
      <c r="I910" s="1"/>
      <c r="L910" s="1"/>
    </row>
    <row r="911" spans="8:12" x14ac:dyDescent="0.5">
      <c r="H911" s="1"/>
      <c r="I911" s="1"/>
      <c r="L911" s="1"/>
    </row>
    <row r="912" spans="8:12" x14ac:dyDescent="0.5">
      <c r="H912" s="1"/>
      <c r="I912" s="1"/>
      <c r="L912" s="1"/>
    </row>
    <row r="913" spans="8:12" x14ac:dyDescent="0.5">
      <c r="H913" s="1"/>
      <c r="I913" s="1"/>
      <c r="L913" s="1"/>
    </row>
    <row r="914" spans="8:12" x14ac:dyDescent="0.5">
      <c r="H914" s="1"/>
      <c r="I914" s="1"/>
      <c r="L914" s="1"/>
    </row>
    <row r="915" spans="8:12" x14ac:dyDescent="0.5">
      <c r="H915" s="1"/>
      <c r="I915" s="1"/>
      <c r="L915" s="1"/>
    </row>
    <row r="916" spans="8:12" x14ac:dyDescent="0.5">
      <c r="H916" s="1"/>
      <c r="I916" s="1"/>
      <c r="L916" s="1"/>
    </row>
    <row r="917" spans="8:12" x14ac:dyDescent="0.5">
      <c r="H917" s="1"/>
      <c r="I917" s="1"/>
      <c r="L917" s="1"/>
    </row>
    <row r="918" spans="8:12" x14ac:dyDescent="0.5">
      <c r="H918" s="1"/>
      <c r="I918" s="1"/>
      <c r="L918" s="1"/>
    </row>
    <row r="919" spans="8:12" x14ac:dyDescent="0.5">
      <c r="H919" s="1"/>
      <c r="I919" s="1"/>
      <c r="L919" s="1"/>
    </row>
    <row r="920" spans="8:12" x14ac:dyDescent="0.5">
      <c r="H920" s="1"/>
      <c r="I920" s="1"/>
      <c r="L920" s="1"/>
    </row>
    <row r="921" spans="8:12" x14ac:dyDescent="0.5">
      <c r="H921" s="1"/>
      <c r="I921" s="1"/>
      <c r="L921" s="1"/>
    </row>
    <row r="922" spans="8:12" x14ac:dyDescent="0.5">
      <c r="H922" s="1"/>
      <c r="I922" s="1"/>
      <c r="L922" s="1"/>
    </row>
    <row r="923" spans="8:12" x14ac:dyDescent="0.5">
      <c r="H923" s="1"/>
      <c r="I923" s="1"/>
      <c r="L923" s="1"/>
    </row>
    <row r="924" spans="8:12" x14ac:dyDescent="0.5">
      <c r="H924" s="1"/>
      <c r="I924" s="1"/>
      <c r="L924" s="1"/>
    </row>
    <row r="925" spans="8:12" x14ac:dyDescent="0.5">
      <c r="H925" s="1"/>
      <c r="I925" s="1"/>
      <c r="L925" s="1"/>
    </row>
    <row r="926" spans="8:12" x14ac:dyDescent="0.5">
      <c r="H926" s="1"/>
      <c r="I926" s="1"/>
      <c r="L926" s="1"/>
    </row>
    <row r="927" spans="8:12" x14ac:dyDescent="0.5">
      <c r="H927" s="1"/>
      <c r="I927" s="1"/>
      <c r="L927" s="1"/>
    </row>
    <row r="928" spans="8:12" x14ac:dyDescent="0.5">
      <c r="H928" s="1"/>
      <c r="I928" s="1"/>
      <c r="L928" s="1"/>
    </row>
    <row r="929" spans="8:12" x14ac:dyDescent="0.5">
      <c r="H929" s="1"/>
      <c r="I929" s="1"/>
      <c r="L929" s="1"/>
    </row>
    <row r="930" spans="8:12" x14ac:dyDescent="0.5">
      <c r="H930" s="1"/>
      <c r="I930" s="1"/>
      <c r="L930" s="1"/>
    </row>
    <row r="931" spans="8:12" x14ac:dyDescent="0.5">
      <c r="H931" s="1"/>
      <c r="I931" s="1"/>
      <c r="L931" s="1"/>
    </row>
    <row r="932" spans="8:12" x14ac:dyDescent="0.5">
      <c r="H932" s="1"/>
      <c r="I932" s="1"/>
      <c r="L932" s="1"/>
    </row>
    <row r="933" spans="8:12" x14ac:dyDescent="0.5">
      <c r="H933" s="1"/>
      <c r="I933" s="1"/>
      <c r="L933" s="1"/>
    </row>
    <row r="934" spans="8:12" x14ac:dyDescent="0.5">
      <c r="H934" s="1"/>
      <c r="I934" s="1"/>
      <c r="L934" s="1"/>
    </row>
    <row r="935" spans="8:12" x14ac:dyDescent="0.5">
      <c r="H935" s="1"/>
      <c r="I935" s="1"/>
      <c r="L935" s="1"/>
    </row>
    <row r="936" spans="8:12" x14ac:dyDescent="0.5">
      <c r="H936" s="1"/>
      <c r="I936" s="1"/>
      <c r="L936" s="1"/>
    </row>
    <row r="937" spans="8:12" x14ac:dyDescent="0.5">
      <c r="H937" s="1"/>
      <c r="I937" s="1"/>
      <c r="L937" s="1"/>
    </row>
    <row r="938" spans="8:12" x14ac:dyDescent="0.5">
      <c r="H938" s="1"/>
      <c r="I938" s="1"/>
      <c r="L938" s="1"/>
    </row>
    <row r="939" spans="8:12" x14ac:dyDescent="0.5">
      <c r="H939" s="1"/>
      <c r="I939" s="1"/>
      <c r="L939" s="1"/>
    </row>
    <row r="940" spans="8:12" x14ac:dyDescent="0.5">
      <c r="H940" s="1"/>
      <c r="I940" s="1"/>
      <c r="L940" s="1"/>
    </row>
    <row r="941" spans="8:12" x14ac:dyDescent="0.5">
      <c r="H941" s="1"/>
      <c r="I941" s="1"/>
      <c r="L941" s="1"/>
    </row>
    <row r="942" spans="8:12" x14ac:dyDescent="0.5">
      <c r="H942" s="1"/>
      <c r="I942" s="1"/>
      <c r="L942" s="1"/>
    </row>
    <row r="943" spans="8:12" x14ac:dyDescent="0.5">
      <c r="H943" s="1"/>
      <c r="I943" s="1"/>
      <c r="L943" s="1"/>
    </row>
    <row r="944" spans="8:12" x14ac:dyDescent="0.5">
      <c r="H944" s="1"/>
      <c r="I944" s="1"/>
      <c r="L944" s="1"/>
    </row>
    <row r="945" spans="8:12" x14ac:dyDescent="0.5">
      <c r="H945" s="1"/>
      <c r="I945" s="1"/>
      <c r="L945" s="1"/>
    </row>
    <row r="946" spans="8:12" x14ac:dyDescent="0.5">
      <c r="H946" s="1"/>
      <c r="I946" s="1"/>
      <c r="L946" s="1"/>
    </row>
    <row r="947" spans="8:12" x14ac:dyDescent="0.5">
      <c r="H947" s="1"/>
      <c r="I947" s="1"/>
      <c r="L947" s="1"/>
    </row>
    <row r="948" spans="8:12" x14ac:dyDescent="0.5">
      <c r="H948" s="1"/>
      <c r="I948" s="1"/>
      <c r="L948" s="1"/>
    </row>
    <row r="949" spans="8:12" x14ac:dyDescent="0.5">
      <c r="H949" s="1"/>
      <c r="I949" s="1"/>
      <c r="L949" s="1"/>
    </row>
    <row r="950" spans="8:12" x14ac:dyDescent="0.5">
      <c r="H950" s="1"/>
      <c r="I950" s="1"/>
      <c r="L950" s="1"/>
    </row>
    <row r="951" spans="8:12" x14ac:dyDescent="0.5">
      <c r="H951" s="1"/>
      <c r="I951" s="1"/>
      <c r="L951" s="1"/>
    </row>
    <row r="952" spans="8:12" x14ac:dyDescent="0.5">
      <c r="H952" s="1"/>
      <c r="I952" s="1"/>
      <c r="L952" s="1"/>
    </row>
    <row r="953" spans="8:12" x14ac:dyDescent="0.5">
      <c r="H953" s="1"/>
      <c r="I953" s="1"/>
      <c r="L953" s="1"/>
    </row>
    <row r="954" spans="8:12" x14ac:dyDescent="0.5">
      <c r="H954" s="1"/>
      <c r="I954" s="1"/>
      <c r="L954" s="1"/>
    </row>
    <row r="955" spans="8:12" x14ac:dyDescent="0.5">
      <c r="H955" s="1"/>
      <c r="I955" s="1"/>
      <c r="L955" s="1"/>
    </row>
    <row r="956" spans="8:12" x14ac:dyDescent="0.5">
      <c r="H956" s="1"/>
      <c r="I956" s="1"/>
      <c r="L956" s="1"/>
    </row>
    <row r="957" spans="8:12" x14ac:dyDescent="0.5">
      <c r="H957" s="1"/>
      <c r="I957" s="1"/>
      <c r="L957" s="1"/>
    </row>
    <row r="958" spans="8:12" x14ac:dyDescent="0.5">
      <c r="H958" s="1"/>
      <c r="I958" s="1"/>
      <c r="L958" s="1"/>
    </row>
    <row r="959" spans="8:12" x14ac:dyDescent="0.5">
      <c r="H959" s="1"/>
      <c r="I959" s="1"/>
      <c r="L959" s="1"/>
    </row>
    <row r="960" spans="8:12" x14ac:dyDescent="0.5">
      <c r="H960" s="1"/>
      <c r="I960" s="1"/>
      <c r="L960" s="1"/>
    </row>
    <row r="961" spans="8:12" x14ac:dyDescent="0.5">
      <c r="H961" s="1"/>
      <c r="I961" s="1"/>
      <c r="L961" s="1"/>
    </row>
    <row r="962" spans="8:12" x14ac:dyDescent="0.5">
      <c r="H962" s="1"/>
      <c r="I962" s="1"/>
      <c r="L962" s="1"/>
    </row>
    <row r="963" spans="8:12" x14ac:dyDescent="0.5">
      <c r="H963" s="1"/>
      <c r="I963" s="1"/>
      <c r="L963" s="1"/>
    </row>
    <row r="964" spans="8:12" x14ac:dyDescent="0.5">
      <c r="H964" s="1"/>
      <c r="I964" s="1"/>
      <c r="L964" s="1"/>
    </row>
    <row r="965" spans="8:12" x14ac:dyDescent="0.5">
      <c r="H965" s="1"/>
      <c r="I965" s="1"/>
      <c r="L965" s="1"/>
    </row>
    <row r="966" spans="8:12" x14ac:dyDescent="0.5">
      <c r="H966" s="1"/>
      <c r="I966" s="1"/>
      <c r="L966" s="1"/>
    </row>
    <row r="967" spans="8:12" x14ac:dyDescent="0.5">
      <c r="H967" s="1"/>
      <c r="I967" s="1"/>
      <c r="L967" s="1"/>
    </row>
    <row r="968" spans="8:12" x14ac:dyDescent="0.5">
      <c r="H968" s="1"/>
      <c r="I968" s="1"/>
      <c r="L968" s="1"/>
    </row>
    <row r="969" spans="8:12" x14ac:dyDescent="0.5">
      <c r="H969" s="1"/>
      <c r="I969" s="1"/>
      <c r="L969" s="1"/>
    </row>
    <row r="970" spans="8:12" x14ac:dyDescent="0.5">
      <c r="H970" s="1"/>
      <c r="I970" s="1"/>
      <c r="L970" s="1"/>
    </row>
    <row r="971" spans="8:12" x14ac:dyDescent="0.5">
      <c r="H971" s="1"/>
      <c r="I971" s="1"/>
      <c r="L971" s="1"/>
    </row>
    <row r="972" spans="8:12" x14ac:dyDescent="0.5">
      <c r="H972" s="1"/>
      <c r="I972" s="1"/>
      <c r="L972" s="1"/>
    </row>
    <row r="973" spans="8:12" x14ac:dyDescent="0.5">
      <c r="H973" s="1"/>
      <c r="I973" s="1"/>
      <c r="L973" s="1"/>
    </row>
    <row r="974" spans="8:12" x14ac:dyDescent="0.5">
      <c r="H974" s="1"/>
      <c r="I974" s="1"/>
      <c r="L974" s="1"/>
    </row>
    <row r="975" spans="8:12" x14ac:dyDescent="0.5">
      <c r="H975" s="1"/>
      <c r="I975" s="1"/>
      <c r="L975" s="1"/>
    </row>
    <row r="976" spans="8:12" x14ac:dyDescent="0.5">
      <c r="H976" s="1"/>
      <c r="I976" s="1"/>
      <c r="L976" s="1"/>
    </row>
    <row r="977" spans="8:12" x14ac:dyDescent="0.5">
      <c r="H977" s="1"/>
      <c r="I977" s="1"/>
      <c r="L977" s="1"/>
    </row>
    <row r="978" spans="8:12" x14ac:dyDescent="0.5">
      <c r="H978" s="1"/>
      <c r="I978" s="1"/>
      <c r="L978" s="1"/>
    </row>
    <row r="979" spans="8:12" x14ac:dyDescent="0.5">
      <c r="H979" s="1"/>
      <c r="I979" s="1"/>
      <c r="L979" s="1"/>
    </row>
    <row r="980" spans="8:12" x14ac:dyDescent="0.5">
      <c r="H980" s="1"/>
      <c r="I980" s="1"/>
      <c r="L980" s="1"/>
    </row>
    <row r="981" spans="8:12" x14ac:dyDescent="0.5">
      <c r="H981" s="1"/>
      <c r="I981" s="1"/>
      <c r="L981" s="1"/>
    </row>
    <row r="982" spans="8:12" x14ac:dyDescent="0.5">
      <c r="H982" s="1"/>
      <c r="I982" s="1"/>
      <c r="L982" s="1"/>
    </row>
    <row r="983" spans="8:12" x14ac:dyDescent="0.5">
      <c r="H983" s="1"/>
      <c r="I983" s="1"/>
      <c r="L983" s="1"/>
    </row>
    <row r="984" spans="8:12" x14ac:dyDescent="0.5">
      <c r="H984" s="1"/>
      <c r="I984" s="1"/>
      <c r="L984" s="1"/>
    </row>
    <row r="985" spans="8:12" x14ac:dyDescent="0.5">
      <c r="H985" s="1"/>
      <c r="I985" s="1"/>
      <c r="L985" s="1"/>
    </row>
    <row r="986" spans="8:12" x14ac:dyDescent="0.5">
      <c r="H986" s="1"/>
      <c r="I986" s="1"/>
      <c r="L986" s="1"/>
    </row>
    <row r="987" spans="8:12" x14ac:dyDescent="0.5">
      <c r="H987" s="1"/>
      <c r="I987" s="1"/>
      <c r="L987" s="1"/>
    </row>
    <row r="988" spans="8:12" x14ac:dyDescent="0.5">
      <c r="H988" s="1"/>
      <c r="I988" s="1"/>
      <c r="L988" s="1"/>
    </row>
    <row r="989" spans="8:12" x14ac:dyDescent="0.5">
      <c r="H989" s="1"/>
      <c r="I989" s="1"/>
      <c r="L989" s="1"/>
    </row>
    <row r="990" spans="8:12" x14ac:dyDescent="0.5">
      <c r="H990" s="1"/>
      <c r="I990" s="1"/>
      <c r="L990" s="1"/>
    </row>
    <row r="991" spans="8:12" x14ac:dyDescent="0.5">
      <c r="H991" s="1"/>
      <c r="I991" s="1"/>
      <c r="L991" s="1"/>
    </row>
    <row r="992" spans="8:12" x14ac:dyDescent="0.5">
      <c r="H992" s="1"/>
      <c r="I992" s="1"/>
      <c r="L992" s="1"/>
    </row>
    <row r="993" spans="8:12" x14ac:dyDescent="0.5">
      <c r="H993" s="1"/>
      <c r="I993" s="1"/>
      <c r="L993" s="1"/>
    </row>
    <row r="994" spans="8:12" x14ac:dyDescent="0.5">
      <c r="H994" s="1"/>
      <c r="I994" s="1"/>
      <c r="L994" s="1"/>
    </row>
    <row r="995" spans="8:12" x14ac:dyDescent="0.5">
      <c r="H995" s="1"/>
      <c r="I995" s="1"/>
      <c r="L995" s="1"/>
    </row>
    <row r="996" spans="8:12" x14ac:dyDescent="0.5">
      <c r="H996" s="1"/>
      <c r="I996" s="1"/>
      <c r="L996" s="1"/>
    </row>
    <row r="997" spans="8:12" x14ac:dyDescent="0.5">
      <c r="H997" s="1"/>
      <c r="I997" s="1"/>
      <c r="L997" s="1"/>
    </row>
    <row r="998" spans="8:12" x14ac:dyDescent="0.5">
      <c r="H998" s="1"/>
      <c r="I998" s="1"/>
      <c r="L998" s="1"/>
    </row>
    <row r="999" spans="8:12" x14ac:dyDescent="0.5">
      <c r="H999" s="1"/>
      <c r="I999" s="1"/>
      <c r="L999" s="1"/>
    </row>
    <row r="1000" spans="8:12" x14ac:dyDescent="0.5">
      <c r="H1000" s="1"/>
      <c r="I1000" s="1"/>
      <c r="L1000" s="1"/>
    </row>
    <row r="1001" spans="8:12" x14ac:dyDescent="0.5">
      <c r="H1001" s="1"/>
      <c r="I1001" s="1"/>
      <c r="L1001" s="1"/>
    </row>
    <row r="1002" spans="8:12" x14ac:dyDescent="0.5">
      <c r="H1002" s="1"/>
      <c r="I1002" s="1"/>
      <c r="L1002" s="1"/>
    </row>
    <row r="1003" spans="8:12" x14ac:dyDescent="0.5">
      <c r="H1003" s="1"/>
      <c r="I1003" s="1"/>
      <c r="L1003" s="1"/>
    </row>
    <row r="1004" spans="8:12" x14ac:dyDescent="0.5">
      <c r="H1004" s="1"/>
      <c r="I1004" s="1"/>
      <c r="L1004" s="1"/>
    </row>
    <row r="1005" spans="8:12" x14ac:dyDescent="0.5">
      <c r="H1005" s="1"/>
      <c r="I1005" s="1"/>
      <c r="L1005" s="1"/>
    </row>
    <row r="1006" spans="8:12" x14ac:dyDescent="0.5">
      <c r="H1006" s="1"/>
      <c r="I1006" s="1"/>
      <c r="L1006" s="1"/>
    </row>
    <row r="1007" spans="8:12" x14ac:dyDescent="0.5">
      <c r="H1007" s="1"/>
      <c r="I1007" s="1"/>
      <c r="L1007" s="1"/>
    </row>
    <row r="1008" spans="8:12" x14ac:dyDescent="0.5">
      <c r="H1008" s="1"/>
      <c r="I1008" s="1"/>
      <c r="L1008" s="1"/>
    </row>
    <row r="1009" spans="8:12" x14ac:dyDescent="0.5">
      <c r="H1009" s="1"/>
      <c r="I1009" s="1"/>
      <c r="L1009" s="1"/>
    </row>
    <row r="1010" spans="8:12" x14ac:dyDescent="0.5">
      <c r="H1010" s="1"/>
      <c r="I1010" s="1"/>
      <c r="L1010" s="1"/>
    </row>
    <row r="1011" spans="8:12" x14ac:dyDescent="0.5">
      <c r="H1011" s="1"/>
      <c r="I1011" s="1"/>
      <c r="L1011" s="1"/>
    </row>
    <row r="1012" spans="8:12" x14ac:dyDescent="0.5">
      <c r="H1012" s="1"/>
      <c r="I1012" s="1"/>
      <c r="L1012" s="1"/>
    </row>
    <row r="1013" spans="8:12" x14ac:dyDescent="0.5">
      <c r="H1013" s="1"/>
      <c r="I1013" s="1"/>
      <c r="L1013" s="1"/>
    </row>
    <row r="1014" spans="8:12" x14ac:dyDescent="0.5">
      <c r="H1014" s="1"/>
      <c r="I1014" s="1"/>
      <c r="L1014" s="1"/>
    </row>
    <row r="1015" spans="8:12" x14ac:dyDescent="0.5">
      <c r="H1015" s="1"/>
      <c r="I1015" s="1"/>
      <c r="L1015" s="1"/>
    </row>
    <row r="1016" spans="8:12" x14ac:dyDescent="0.5">
      <c r="H1016" s="1"/>
      <c r="I1016" s="1"/>
      <c r="L1016" s="1"/>
    </row>
    <row r="1017" spans="8:12" x14ac:dyDescent="0.5">
      <c r="H1017" s="1"/>
      <c r="I1017" s="1"/>
      <c r="L1017" s="1"/>
    </row>
    <row r="1018" spans="8:12" x14ac:dyDescent="0.5">
      <c r="H1018" s="1"/>
      <c r="I1018" s="1"/>
      <c r="L1018" s="1"/>
    </row>
    <row r="1019" spans="8:12" x14ac:dyDescent="0.5">
      <c r="H1019" s="1"/>
      <c r="I1019" s="1"/>
      <c r="L1019" s="1"/>
    </row>
    <row r="1020" spans="8:12" x14ac:dyDescent="0.5">
      <c r="H1020" s="1"/>
      <c r="I1020" s="1"/>
      <c r="L1020" s="1"/>
    </row>
    <row r="1021" spans="8:12" x14ac:dyDescent="0.5">
      <c r="H1021" s="1"/>
      <c r="I1021" s="1"/>
      <c r="L1021" s="1"/>
    </row>
    <row r="1022" spans="8:12" x14ac:dyDescent="0.5">
      <c r="H1022" s="1"/>
      <c r="I1022" s="1"/>
      <c r="L1022" s="1"/>
    </row>
    <row r="1023" spans="8:12" x14ac:dyDescent="0.5">
      <c r="H1023" s="1"/>
      <c r="I1023" s="1"/>
      <c r="L1023" s="1"/>
    </row>
    <row r="1024" spans="8:12" x14ac:dyDescent="0.5">
      <c r="H1024" s="1"/>
      <c r="I1024" s="1"/>
      <c r="L1024" s="1"/>
    </row>
    <row r="1025" spans="8:12" x14ac:dyDescent="0.5">
      <c r="H1025" s="1"/>
      <c r="I1025" s="1"/>
      <c r="L1025" s="1"/>
    </row>
    <row r="1026" spans="8:12" x14ac:dyDescent="0.5">
      <c r="H1026" s="1"/>
      <c r="I1026" s="1"/>
      <c r="L1026" s="1"/>
    </row>
    <row r="1027" spans="8:12" x14ac:dyDescent="0.5">
      <c r="H1027" s="1"/>
      <c r="I1027" s="1"/>
      <c r="L1027" s="1"/>
    </row>
    <row r="1028" spans="8:12" x14ac:dyDescent="0.5">
      <c r="H1028" s="1"/>
      <c r="I1028" s="1"/>
      <c r="L1028" s="1"/>
    </row>
    <row r="1029" spans="8:12" x14ac:dyDescent="0.5">
      <c r="H1029" s="1"/>
      <c r="I1029" s="1"/>
      <c r="L1029" s="1"/>
    </row>
    <row r="1030" spans="8:12" x14ac:dyDescent="0.5">
      <c r="H1030" s="1"/>
      <c r="I1030" s="1"/>
      <c r="L1030" s="1"/>
    </row>
    <row r="1031" spans="8:12" x14ac:dyDescent="0.5">
      <c r="H1031" s="1"/>
      <c r="I1031" s="1"/>
      <c r="L1031" s="1"/>
    </row>
    <row r="1032" spans="8:12" x14ac:dyDescent="0.5">
      <c r="H1032" s="1"/>
      <c r="I1032" s="1"/>
      <c r="L1032" s="1"/>
    </row>
    <row r="1033" spans="8:12" x14ac:dyDescent="0.5">
      <c r="H1033" s="1"/>
      <c r="I1033" s="1"/>
      <c r="L1033" s="1"/>
    </row>
    <row r="1034" spans="8:12" x14ac:dyDescent="0.5">
      <c r="H1034" s="1"/>
      <c r="I1034" s="1"/>
      <c r="L1034" s="1"/>
    </row>
    <row r="1035" spans="8:12" x14ac:dyDescent="0.5">
      <c r="H1035" s="1"/>
      <c r="I1035" s="1"/>
      <c r="L1035" s="1"/>
    </row>
    <row r="1036" spans="8:12" x14ac:dyDescent="0.5">
      <c r="H1036" s="1"/>
      <c r="I1036" s="1"/>
      <c r="L1036" s="1"/>
    </row>
    <row r="1037" spans="8:12" x14ac:dyDescent="0.5">
      <c r="H1037" s="1"/>
      <c r="I1037" s="1"/>
      <c r="L1037" s="1"/>
    </row>
    <row r="1038" spans="8:12" x14ac:dyDescent="0.5">
      <c r="H1038" s="1"/>
      <c r="I1038" s="1"/>
      <c r="L1038" s="1"/>
    </row>
    <row r="1039" spans="8:12" x14ac:dyDescent="0.5">
      <c r="H1039" s="1"/>
      <c r="I1039" s="1"/>
      <c r="L1039" s="1"/>
    </row>
    <row r="1040" spans="8:12" x14ac:dyDescent="0.5">
      <c r="H1040" s="1"/>
      <c r="I1040" s="1"/>
      <c r="L1040" s="1"/>
    </row>
    <row r="1041" spans="8:12" x14ac:dyDescent="0.5">
      <c r="H1041" s="1"/>
      <c r="I1041" s="1"/>
      <c r="L1041" s="1"/>
    </row>
    <row r="1042" spans="8:12" x14ac:dyDescent="0.5">
      <c r="H1042" s="1"/>
      <c r="I1042" s="1"/>
      <c r="L1042" s="1"/>
    </row>
    <row r="1043" spans="8:12" x14ac:dyDescent="0.5">
      <c r="H1043" s="1"/>
      <c r="I1043" s="1"/>
      <c r="L1043" s="1"/>
    </row>
    <row r="1044" spans="8:12" x14ac:dyDescent="0.5">
      <c r="H1044" s="1"/>
      <c r="I1044" s="1"/>
      <c r="L1044" s="1"/>
    </row>
    <row r="1045" spans="8:12" x14ac:dyDescent="0.5">
      <c r="H1045" s="1"/>
      <c r="I1045" s="1"/>
      <c r="L1045" s="1"/>
    </row>
    <row r="1046" spans="8:12" x14ac:dyDescent="0.5">
      <c r="H1046" s="1"/>
      <c r="I1046" s="1"/>
      <c r="L1046" s="1"/>
    </row>
    <row r="1047" spans="8:12" x14ac:dyDescent="0.5">
      <c r="H1047" s="1"/>
      <c r="I1047" s="1"/>
      <c r="L1047" s="1"/>
    </row>
    <row r="1048" spans="8:12" x14ac:dyDescent="0.5">
      <c r="H1048" s="1"/>
      <c r="I1048" s="1"/>
      <c r="L1048" s="1"/>
    </row>
    <row r="1049" spans="8:12" x14ac:dyDescent="0.5">
      <c r="H1049" s="1"/>
      <c r="I1049" s="1"/>
      <c r="L1049" s="1"/>
    </row>
    <row r="1050" spans="8:12" x14ac:dyDescent="0.5">
      <c r="H1050" s="1"/>
      <c r="I1050" s="1"/>
      <c r="L1050" s="1"/>
    </row>
    <row r="1051" spans="8:12" x14ac:dyDescent="0.5">
      <c r="H1051" s="1"/>
      <c r="I1051" s="1"/>
      <c r="L1051" s="1"/>
    </row>
    <row r="1052" spans="8:12" x14ac:dyDescent="0.5">
      <c r="H1052" s="1"/>
      <c r="I1052" s="1"/>
      <c r="L1052" s="1"/>
    </row>
    <row r="1053" spans="8:12" x14ac:dyDescent="0.5">
      <c r="H1053" s="1"/>
      <c r="I1053" s="1"/>
      <c r="L1053" s="1"/>
    </row>
    <row r="1054" spans="8:12" x14ac:dyDescent="0.5">
      <c r="H1054" s="1"/>
      <c r="I1054" s="1"/>
      <c r="L1054" s="1"/>
    </row>
    <row r="1055" spans="8:12" x14ac:dyDescent="0.5">
      <c r="H1055" s="1"/>
      <c r="I1055" s="1"/>
      <c r="L1055" s="1"/>
    </row>
    <row r="1056" spans="8:12" x14ac:dyDescent="0.5">
      <c r="H1056" s="1"/>
      <c r="I1056" s="1"/>
      <c r="L1056" s="1"/>
    </row>
    <row r="1057" spans="8:12" x14ac:dyDescent="0.5">
      <c r="H1057" s="1"/>
      <c r="I1057" s="1"/>
      <c r="L1057" s="1"/>
    </row>
    <row r="1058" spans="8:12" x14ac:dyDescent="0.5">
      <c r="H1058" s="1"/>
      <c r="I1058" s="1"/>
      <c r="L1058" s="1"/>
    </row>
    <row r="1059" spans="8:12" x14ac:dyDescent="0.5">
      <c r="H1059" s="1"/>
      <c r="I1059" s="1"/>
      <c r="L1059" s="1"/>
    </row>
    <row r="1060" spans="8:12" x14ac:dyDescent="0.5">
      <c r="H1060" s="1"/>
      <c r="I1060" s="1"/>
      <c r="L1060" s="1"/>
    </row>
    <row r="1061" spans="8:12" x14ac:dyDescent="0.5">
      <c r="H1061" s="1"/>
      <c r="I1061" s="1"/>
      <c r="L1061" s="1"/>
    </row>
    <row r="1062" spans="8:12" x14ac:dyDescent="0.5">
      <c r="H1062" s="1"/>
      <c r="I1062" s="1"/>
      <c r="L1062" s="1"/>
    </row>
    <row r="1063" spans="8:12" x14ac:dyDescent="0.5">
      <c r="H1063" s="1"/>
      <c r="I1063" s="1"/>
      <c r="L1063" s="1"/>
    </row>
    <row r="1064" spans="8:12" x14ac:dyDescent="0.5">
      <c r="H1064" s="1"/>
      <c r="I1064" s="1"/>
      <c r="L1064" s="1"/>
    </row>
    <row r="1065" spans="8:12" x14ac:dyDescent="0.5">
      <c r="H1065" s="1"/>
      <c r="I1065" s="1"/>
      <c r="L1065" s="1"/>
    </row>
    <row r="1066" spans="8:12" x14ac:dyDescent="0.5">
      <c r="H1066" s="1"/>
      <c r="I1066" s="1"/>
      <c r="L1066" s="1"/>
    </row>
    <row r="1067" spans="8:12" x14ac:dyDescent="0.5">
      <c r="H1067" s="1"/>
      <c r="I1067" s="1"/>
      <c r="L1067" s="1"/>
    </row>
    <row r="1068" spans="8:12" x14ac:dyDescent="0.5">
      <c r="H1068" s="1"/>
      <c r="I1068" s="1"/>
      <c r="L1068" s="1"/>
    </row>
    <row r="1069" spans="8:12" x14ac:dyDescent="0.5">
      <c r="H1069" s="1"/>
      <c r="I1069" s="1"/>
      <c r="L1069" s="1"/>
    </row>
    <row r="1070" spans="8:12" x14ac:dyDescent="0.5">
      <c r="H1070" s="1"/>
      <c r="I1070" s="1"/>
      <c r="L1070" s="1"/>
    </row>
    <row r="1071" spans="8:12" x14ac:dyDescent="0.5">
      <c r="H1071" s="1"/>
      <c r="I1071" s="1"/>
      <c r="L1071" s="1"/>
    </row>
    <row r="1072" spans="8:12" x14ac:dyDescent="0.5">
      <c r="H1072" s="1"/>
      <c r="I1072" s="1"/>
      <c r="L1072" s="1"/>
    </row>
    <row r="1073" spans="8:12" x14ac:dyDescent="0.5">
      <c r="H1073" s="1"/>
      <c r="I1073" s="1"/>
      <c r="L1073" s="1"/>
    </row>
    <row r="1074" spans="8:12" x14ac:dyDescent="0.5">
      <c r="H1074" s="1"/>
      <c r="I1074" s="1"/>
      <c r="L1074" s="1"/>
    </row>
    <row r="1075" spans="8:12" x14ac:dyDescent="0.5">
      <c r="H1075" s="1"/>
      <c r="I1075" s="1"/>
      <c r="L1075" s="1"/>
    </row>
    <row r="1076" spans="8:12" x14ac:dyDescent="0.5">
      <c r="H1076" s="1"/>
      <c r="I1076" s="1"/>
      <c r="L1076" s="1"/>
    </row>
    <row r="1077" spans="8:12" x14ac:dyDescent="0.5">
      <c r="H1077" s="1"/>
      <c r="I1077" s="1"/>
      <c r="L1077" s="1"/>
    </row>
    <row r="1078" spans="8:12" x14ac:dyDescent="0.5">
      <c r="H1078" s="1"/>
      <c r="I1078" s="1"/>
      <c r="L1078" s="1"/>
    </row>
    <row r="1079" spans="8:12" x14ac:dyDescent="0.5">
      <c r="H1079" s="1"/>
      <c r="I1079" s="1"/>
      <c r="L1079" s="1"/>
    </row>
    <row r="1080" spans="8:12" x14ac:dyDescent="0.5">
      <c r="H1080" s="1"/>
      <c r="I1080" s="1"/>
      <c r="L1080" s="1"/>
    </row>
    <row r="1081" spans="8:12" x14ac:dyDescent="0.5">
      <c r="H1081" s="1"/>
      <c r="I1081" s="1"/>
      <c r="L1081" s="1"/>
    </row>
    <row r="1082" spans="8:12" x14ac:dyDescent="0.5">
      <c r="H1082" s="1"/>
      <c r="I1082" s="1"/>
      <c r="L1082" s="1"/>
    </row>
    <row r="1083" spans="8:12" x14ac:dyDescent="0.5">
      <c r="H1083" s="1"/>
      <c r="I1083" s="1"/>
      <c r="L1083" s="1"/>
    </row>
    <row r="1084" spans="8:12" x14ac:dyDescent="0.5">
      <c r="H1084" s="1"/>
      <c r="I1084" s="1"/>
      <c r="L1084" s="1"/>
    </row>
    <row r="1085" spans="8:12" x14ac:dyDescent="0.5">
      <c r="H1085" s="1"/>
      <c r="I1085" s="1"/>
      <c r="L1085" s="1"/>
    </row>
    <row r="1086" spans="8:12" x14ac:dyDescent="0.5">
      <c r="H1086" s="1"/>
      <c r="I1086" s="1"/>
      <c r="L1086" s="1"/>
    </row>
    <row r="1087" spans="8:12" x14ac:dyDescent="0.5">
      <c r="H1087" s="1"/>
      <c r="I1087" s="1"/>
      <c r="L1087" s="1"/>
    </row>
    <row r="1088" spans="8:12" x14ac:dyDescent="0.5">
      <c r="H1088" s="1"/>
      <c r="I1088" s="1"/>
      <c r="L1088" s="1"/>
    </row>
    <row r="1089" spans="8:12" x14ac:dyDescent="0.5">
      <c r="H1089" s="1"/>
      <c r="I1089" s="1"/>
      <c r="L1089" s="1"/>
    </row>
    <row r="1090" spans="8:12" x14ac:dyDescent="0.5">
      <c r="H1090" s="1"/>
      <c r="I1090" s="1"/>
      <c r="L1090" s="1"/>
    </row>
    <row r="1091" spans="8:12" x14ac:dyDescent="0.5">
      <c r="H1091" s="1"/>
      <c r="I1091" s="1"/>
      <c r="L1091" s="1"/>
    </row>
    <row r="1092" spans="8:12" x14ac:dyDescent="0.5">
      <c r="H1092" s="1"/>
      <c r="I1092" s="1"/>
      <c r="L1092" s="1"/>
    </row>
    <row r="1093" spans="8:12" x14ac:dyDescent="0.5">
      <c r="H1093" s="1"/>
      <c r="I1093" s="1"/>
      <c r="L1093" s="1"/>
    </row>
    <row r="1094" spans="8:12" x14ac:dyDescent="0.5">
      <c r="H1094" s="1"/>
      <c r="I1094" s="1"/>
      <c r="L1094" s="1"/>
    </row>
    <row r="1095" spans="8:12" x14ac:dyDescent="0.5">
      <c r="H1095" s="1"/>
      <c r="I1095" s="1"/>
      <c r="L1095" s="1"/>
    </row>
    <row r="1096" spans="8:12" x14ac:dyDescent="0.5">
      <c r="H1096" s="1"/>
      <c r="I1096" s="1"/>
      <c r="L1096" s="1"/>
    </row>
    <row r="1097" spans="8:12" x14ac:dyDescent="0.5">
      <c r="H1097" s="1"/>
      <c r="I1097" s="1"/>
      <c r="L1097" s="1"/>
    </row>
    <row r="1098" spans="8:12" x14ac:dyDescent="0.5">
      <c r="H1098" s="1"/>
      <c r="I1098" s="1"/>
      <c r="L1098" s="1"/>
    </row>
    <row r="1099" spans="8:12" x14ac:dyDescent="0.5">
      <c r="H1099" s="1"/>
      <c r="I1099" s="1"/>
      <c r="L1099" s="1"/>
    </row>
    <row r="1100" spans="8:12" x14ac:dyDescent="0.5">
      <c r="H1100" s="1"/>
      <c r="I1100" s="1"/>
      <c r="L1100" s="1"/>
    </row>
    <row r="1101" spans="8:12" x14ac:dyDescent="0.5">
      <c r="H1101" s="1"/>
      <c r="I1101" s="1"/>
      <c r="L1101" s="1"/>
    </row>
    <row r="1102" spans="8:12" x14ac:dyDescent="0.5">
      <c r="H1102" s="1"/>
      <c r="I1102" s="1"/>
      <c r="L1102" s="1"/>
    </row>
    <row r="1103" spans="8:12" x14ac:dyDescent="0.5">
      <c r="H1103" s="1"/>
      <c r="I1103" s="1"/>
      <c r="L1103" s="1"/>
    </row>
    <row r="1104" spans="8:12" x14ac:dyDescent="0.5">
      <c r="H1104" s="1"/>
      <c r="I1104" s="1"/>
      <c r="L1104" s="1"/>
    </row>
    <row r="1105" spans="8:12" x14ac:dyDescent="0.5">
      <c r="H1105" s="1"/>
      <c r="I1105" s="1"/>
      <c r="L1105" s="1"/>
    </row>
    <row r="1106" spans="8:12" x14ac:dyDescent="0.5">
      <c r="H1106" s="1"/>
      <c r="I1106" s="1"/>
      <c r="L1106" s="1"/>
    </row>
    <row r="1107" spans="8:12" x14ac:dyDescent="0.5">
      <c r="H1107" s="1"/>
      <c r="I1107" s="1"/>
      <c r="L1107" s="1"/>
    </row>
    <row r="1108" spans="8:12" x14ac:dyDescent="0.5">
      <c r="H1108" s="1"/>
      <c r="I1108" s="1"/>
      <c r="L1108" s="1"/>
    </row>
    <row r="1109" spans="8:12" x14ac:dyDescent="0.5">
      <c r="H1109" s="1"/>
      <c r="I1109" s="1"/>
      <c r="L1109" s="1"/>
    </row>
    <row r="1110" spans="8:12" x14ac:dyDescent="0.5">
      <c r="H1110" s="1"/>
      <c r="I1110" s="1"/>
      <c r="L1110" s="1"/>
    </row>
    <row r="1111" spans="8:12" x14ac:dyDescent="0.5">
      <c r="H1111" s="1"/>
      <c r="I1111" s="1"/>
      <c r="L1111" s="1"/>
    </row>
    <row r="1112" spans="8:12" x14ac:dyDescent="0.5">
      <c r="H1112" s="1"/>
      <c r="I1112" s="1"/>
      <c r="L1112" s="1"/>
    </row>
    <row r="1113" spans="8:12" x14ac:dyDescent="0.5">
      <c r="H1113" s="1"/>
      <c r="I1113" s="1"/>
      <c r="L1113" s="1"/>
    </row>
    <row r="1114" spans="8:12" x14ac:dyDescent="0.5">
      <c r="H1114" s="1"/>
      <c r="I1114" s="1"/>
      <c r="L1114" s="1"/>
    </row>
    <row r="1115" spans="8:12" x14ac:dyDescent="0.5">
      <c r="H1115" s="1"/>
      <c r="I1115" s="1"/>
      <c r="L1115" s="1"/>
    </row>
    <row r="1116" spans="8:12" x14ac:dyDescent="0.5">
      <c r="H1116" s="1"/>
      <c r="I1116" s="1"/>
      <c r="L1116" s="1"/>
    </row>
    <row r="1117" spans="8:12" x14ac:dyDescent="0.5">
      <c r="H1117" s="1"/>
      <c r="I1117" s="1"/>
      <c r="L1117" s="1"/>
    </row>
    <row r="1118" spans="8:12" x14ac:dyDescent="0.5">
      <c r="H1118" s="1"/>
      <c r="I1118" s="1"/>
      <c r="L1118" s="1"/>
    </row>
    <row r="1119" spans="8:12" x14ac:dyDescent="0.5">
      <c r="H1119" s="1"/>
      <c r="I1119" s="1"/>
      <c r="L1119" s="1"/>
    </row>
    <row r="1120" spans="8:12" x14ac:dyDescent="0.5">
      <c r="H1120" s="1"/>
      <c r="I1120" s="1"/>
      <c r="L1120" s="1"/>
    </row>
    <row r="1121" spans="8:12" x14ac:dyDescent="0.5">
      <c r="H1121" s="1"/>
      <c r="I1121" s="1"/>
      <c r="L1121" s="1"/>
    </row>
    <row r="1122" spans="8:12" x14ac:dyDescent="0.5">
      <c r="H1122" s="1"/>
      <c r="I1122" s="1"/>
      <c r="L1122" s="1"/>
    </row>
    <row r="1123" spans="8:12" x14ac:dyDescent="0.5">
      <c r="H1123" s="1"/>
      <c r="I1123" s="1"/>
      <c r="L1123" s="1"/>
    </row>
    <row r="1124" spans="8:12" x14ac:dyDescent="0.5">
      <c r="H1124" s="1"/>
      <c r="I1124" s="1"/>
      <c r="L1124" s="1"/>
    </row>
    <row r="1125" spans="8:12" x14ac:dyDescent="0.5">
      <c r="H1125" s="1"/>
      <c r="I1125" s="1"/>
      <c r="L1125" s="1"/>
    </row>
    <row r="1126" spans="8:12" x14ac:dyDescent="0.5">
      <c r="H1126" s="1"/>
      <c r="I1126" s="1"/>
      <c r="L1126" s="1"/>
    </row>
    <row r="1127" spans="8:12" x14ac:dyDescent="0.5">
      <c r="H1127" s="1"/>
      <c r="I1127" s="1"/>
      <c r="L1127" s="1"/>
    </row>
    <row r="1128" spans="8:12" x14ac:dyDescent="0.5">
      <c r="H1128" s="1"/>
      <c r="I1128" s="1"/>
      <c r="L1128" s="1"/>
    </row>
    <row r="1129" spans="8:12" x14ac:dyDescent="0.5">
      <c r="H1129" s="1"/>
      <c r="I1129" s="1"/>
      <c r="L1129" s="1"/>
    </row>
    <row r="1130" spans="8:12" x14ac:dyDescent="0.5">
      <c r="H1130" s="1"/>
      <c r="I1130" s="1"/>
      <c r="L1130" s="1"/>
    </row>
    <row r="1131" spans="8:12" x14ac:dyDescent="0.5">
      <c r="H1131" s="1"/>
      <c r="I1131" s="1"/>
      <c r="L1131" s="1"/>
    </row>
    <row r="1132" spans="8:12" x14ac:dyDescent="0.5">
      <c r="H1132" s="1"/>
      <c r="I1132" s="1"/>
      <c r="L1132" s="1"/>
    </row>
    <row r="1133" spans="8:12" x14ac:dyDescent="0.5">
      <c r="H1133" s="1"/>
      <c r="I1133" s="1"/>
      <c r="L1133" s="1"/>
    </row>
    <row r="1134" spans="8:12" x14ac:dyDescent="0.5">
      <c r="H1134" s="1"/>
      <c r="I1134" s="1"/>
      <c r="L1134" s="1"/>
    </row>
    <row r="1135" spans="8:12" x14ac:dyDescent="0.5">
      <c r="H1135" s="1"/>
      <c r="I1135" s="1"/>
      <c r="L1135" s="1"/>
    </row>
    <row r="1136" spans="8:12" x14ac:dyDescent="0.5">
      <c r="H1136" s="1"/>
      <c r="I1136" s="1"/>
      <c r="L1136" s="1"/>
    </row>
    <row r="1137" spans="8:12" x14ac:dyDescent="0.5">
      <c r="H1137" s="1"/>
      <c r="I1137" s="1"/>
      <c r="L1137" s="1"/>
    </row>
    <row r="1138" spans="8:12" x14ac:dyDescent="0.5">
      <c r="H1138" s="1"/>
      <c r="I1138" s="1"/>
      <c r="L1138" s="1"/>
    </row>
    <row r="1139" spans="8:12" x14ac:dyDescent="0.5">
      <c r="H1139" s="1"/>
      <c r="I1139" s="1"/>
      <c r="L1139" s="1"/>
    </row>
    <row r="1140" spans="8:12" x14ac:dyDescent="0.5">
      <c r="H1140" s="1"/>
      <c r="I1140" s="1"/>
      <c r="L1140" s="1"/>
    </row>
    <row r="1141" spans="8:12" x14ac:dyDescent="0.5">
      <c r="H1141" s="1"/>
      <c r="I1141" s="1"/>
      <c r="L1141" s="1"/>
    </row>
    <row r="1142" spans="8:12" x14ac:dyDescent="0.5">
      <c r="H1142" s="1"/>
      <c r="I1142" s="1"/>
      <c r="L1142" s="1"/>
    </row>
    <row r="1143" spans="8:12" x14ac:dyDescent="0.5">
      <c r="H1143" s="1"/>
      <c r="I1143" s="1"/>
      <c r="L1143" s="1"/>
    </row>
    <row r="1144" spans="8:12" x14ac:dyDescent="0.5">
      <c r="H1144" s="1"/>
      <c r="I1144" s="1"/>
      <c r="L1144" s="1"/>
    </row>
    <row r="1145" spans="8:12" x14ac:dyDescent="0.5">
      <c r="H1145" s="1"/>
      <c r="I1145" s="1"/>
      <c r="L1145" s="1"/>
    </row>
    <row r="1146" spans="8:12" x14ac:dyDescent="0.5">
      <c r="H1146" s="1"/>
      <c r="I1146" s="1"/>
      <c r="L1146" s="1"/>
    </row>
    <row r="1147" spans="8:12" x14ac:dyDescent="0.5">
      <c r="H1147" s="1"/>
      <c r="I1147" s="1"/>
      <c r="L1147" s="1"/>
    </row>
    <row r="1148" spans="8:12" x14ac:dyDescent="0.5">
      <c r="H1148" s="1"/>
      <c r="I1148" s="1"/>
      <c r="L1148" s="1"/>
    </row>
    <row r="1149" spans="8:12" x14ac:dyDescent="0.5">
      <c r="H1149" s="1"/>
      <c r="I1149" s="1"/>
      <c r="L1149" s="1"/>
    </row>
    <row r="1150" spans="8:12" x14ac:dyDescent="0.5">
      <c r="H1150" s="1"/>
      <c r="I1150" s="1"/>
      <c r="L1150" s="1"/>
    </row>
    <row r="1151" spans="8:12" x14ac:dyDescent="0.5">
      <c r="H1151" s="1"/>
      <c r="I1151" s="1"/>
      <c r="L1151" s="1"/>
    </row>
    <row r="1152" spans="8:12" x14ac:dyDescent="0.5">
      <c r="H1152" s="1"/>
      <c r="I1152" s="1"/>
      <c r="L1152" s="1"/>
    </row>
    <row r="1153" spans="8:12" x14ac:dyDescent="0.5">
      <c r="H1153" s="1"/>
      <c r="I1153" s="1"/>
      <c r="L1153" s="1"/>
    </row>
    <row r="1154" spans="8:12" x14ac:dyDescent="0.5">
      <c r="H1154" s="1"/>
      <c r="I1154" s="1"/>
      <c r="L1154" s="1"/>
    </row>
    <row r="1155" spans="8:12" x14ac:dyDescent="0.5">
      <c r="H1155" s="1"/>
      <c r="I1155" s="1"/>
      <c r="L1155" s="1"/>
    </row>
    <row r="1156" spans="8:12" x14ac:dyDescent="0.5">
      <c r="H1156" s="1"/>
      <c r="I1156" s="1"/>
      <c r="L1156" s="1"/>
    </row>
    <row r="1157" spans="8:12" x14ac:dyDescent="0.5">
      <c r="H1157" s="1"/>
      <c r="I1157" s="1"/>
      <c r="L1157" s="1"/>
    </row>
    <row r="1158" spans="8:12" x14ac:dyDescent="0.5">
      <c r="H1158" s="1"/>
      <c r="I1158" s="1"/>
      <c r="L1158" s="1"/>
    </row>
    <row r="1159" spans="8:12" x14ac:dyDescent="0.5">
      <c r="H1159" s="1"/>
      <c r="I1159" s="1"/>
      <c r="L1159" s="1"/>
    </row>
    <row r="1160" spans="8:12" x14ac:dyDescent="0.5">
      <c r="H1160" s="1"/>
      <c r="I1160" s="1"/>
      <c r="L1160" s="1"/>
    </row>
    <row r="1161" spans="8:12" x14ac:dyDescent="0.5">
      <c r="H1161" s="1"/>
      <c r="I1161" s="1"/>
      <c r="L1161" s="1"/>
    </row>
    <row r="1162" spans="8:12" x14ac:dyDescent="0.5">
      <c r="H1162" s="1"/>
      <c r="I1162" s="1"/>
      <c r="L1162" s="1"/>
    </row>
    <row r="1163" spans="8:12" x14ac:dyDescent="0.5">
      <c r="H1163" s="1"/>
      <c r="I1163" s="1"/>
      <c r="L1163" s="1"/>
    </row>
    <row r="1164" spans="8:12" x14ac:dyDescent="0.5">
      <c r="H1164" s="1"/>
      <c r="I1164" s="1"/>
      <c r="L1164" s="1"/>
    </row>
    <row r="1165" spans="8:12" x14ac:dyDescent="0.5">
      <c r="H1165" s="1"/>
      <c r="I1165" s="1"/>
      <c r="L1165" s="1"/>
    </row>
    <row r="1166" spans="8:12" x14ac:dyDescent="0.5">
      <c r="H1166" s="1"/>
      <c r="I1166" s="1"/>
      <c r="L1166" s="1"/>
    </row>
    <row r="1167" spans="8:12" x14ac:dyDescent="0.5">
      <c r="H1167" s="1"/>
      <c r="I1167" s="1"/>
      <c r="L1167" s="1"/>
    </row>
    <row r="1168" spans="8:12" x14ac:dyDescent="0.5">
      <c r="H1168" s="1"/>
      <c r="I1168" s="1"/>
      <c r="L1168" s="1"/>
    </row>
    <row r="1169" spans="8:12" x14ac:dyDescent="0.5">
      <c r="H1169" s="1"/>
      <c r="I1169" s="1"/>
      <c r="L1169" s="1"/>
    </row>
    <row r="1170" spans="8:12" x14ac:dyDescent="0.5">
      <c r="H1170" s="1"/>
      <c r="I1170" s="1"/>
      <c r="L1170" s="1"/>
    </row>
    <row r="1171" spans="8:12" x14ac:dyDescent="0.5">
      <c r="H1171" s="1"/>
      <c r="I1171" s="1"/>
      <c r="L1171" s="1"/>
    </row>
    <row r="1172" spans="8:12" x14ac:dyDescent="0.5">
      <c r="H1172" s="1"/>
      <c r="I1172" s="1"/>
      <c r="L1172" s="1"/>
    </row>
    <row r="1173" spans="8:12" x14ac:dyDescent="0.5">
      <c r="H1173" s="1"/>
      <c r="I1173" s="1"/>
      <c r="L1173" s="1"/>
    </row>
    <row r="1174" spans="8:12" x14ac:dyDescent="0.5">
      <c r="H1174" s="1"/>
      <c r="I1174" s="1"/>
      <c r="L1174" s="1"/>
    </row>
    <row r="1175" spans="8:12" x14ac:dyDescent="0.5">
      <c r="H1175" s="1"/>
      <c r="I1175" s="1"/>
      <c r="L1175" s="1"/>
    </row>
    <row r="1176" spans="8:12" x14ac:dyDescent="0.5">
      <c r="H1176" s="1"/>
      <c r="I1176" s="1"/>
      <c r="L1176" s="1"/>
    </row>
    <row r="1177" spans="8:12" x14ac:dyDescent="0.5">
      <c r="H1177" s="1"/>
      <c r="I1177" s="1"/>
      <c r="L1177" s="1"/>
    </row>
    <row r="1178" spans="8:12" x14ac:dyDescent="0.5">
      <c r="H1178" s="1"/>
      <c r="I1178" s="1"/>
      <c r="L1178" s="1"/>
    </row>
    <row r="1179" spans="8:12" x14ac:dyDescent="0.5">
      <c r="H1179" s="1"/>
      <c r="I1179" s="1"/>
      <c r="L1179" s="1"/>
    </row>
    <row r="1180" spans="8:12" x14ac:dyDescent="0.5">
      <c r="H1180" s="1"/>
      <c r="I1180" s="1"/>
      <c r="L1180" s="1"/>
    </row>
    <row r="1181" spans="8:12" x14ac:dyDescent="0.5">
      <c r="H1181" s="1"/>
      <c r="I1181" s="1"/>
      <c r="L1181" s="1"/>
    </row>
    <row r="1182" spans="8:12" x14ac:dyDescent="0.5">
      <c r="H1182" s="1"/>
      <c r="I1182" s="1"/>
      <c r="L1182" s="1"/>
    </row>
    <row r="1183" spans="8:12" x14ac:dyDescent="0.5">
      <c r="H1183" s="1"/>
      <c r="I1183" s="1"/>
      <c r="L1183" s="1"/>
    </row>
    <row r="1184" spans="8:12" x14ac:dyDescent="0.5">
      <c r="H1184" s="1"/>
      <c r="I1184" s="1"/>
      <c r="L1184" s="1"/>
    </row>
    <row r="1185" spans="8:12" x14ac:dyDescent="0.5">
      <c r="H1185" s="1"/>
      <c r="I1185" s="1"/>
      <c r="L1185" s="1"/>
    </row>
    <row r="1186" spans="8:12" x14ac:dyDescent="0.5">
      <c r="H1186" s="1"/>
      <c r="I1186" s="1"/>
      <c r="L1186" s="1"/>
    </row>
    <row r="1187" spans="8:12" x14ac:dyDescent="0.5">
      <c r="H1187" s="1"/>
      <c r="I1187" s="1"/>
      <c r="L1187" s="1"/>
    </row>
    <row r="1188" spans="8:12" x14ac:dyDescent="0.5">
      <c r="H1188" s="1"/>
      <c r="I1188" s="1"/>
      <c r="L1188" s="1"/>
    </row>
    <row r="1189" spans="8:12" x14ac:dyDescent="0.5">
      <c r="H1189" s="1"/>
      <c r="I1189" s="1"/>
      <c r="L1189" s="1"/>
    </row>
    <row r="1190" spans="8:12" x14ac:dyDescent="0.5">
      <c r="H1190" s="1"/>
      <c r="I1190" s="1"/>
      <c r="L1190" s="1"/>
    </row>
    <row r="1191" spans="8:12" x14ac:dyDescent="0.5">
      <c r="H1191" s="1"/>
      <c r="I1191" s="1"/>
      <c r="L1191" s="1"/>
    </row>
    <row r="1192" spans="8:12" x14ac:dyDescent="0.5">
      <c r="H1192" s="1"/>
      <c r="I1192" s="1"/>
      <c r="L1192" s="1"/>
    </row>
    <row r="1193" spans="8:12" x14ac:dyDescent="0.5">
      <c r="H1193" s="1"/>
      <c r="I1193" s="1"/>
      <c r="L1193" s="1"/>
    </row>
    <row r="1194" spans="8:12" x14ac:dyDescent="0.5">
      <c r="H1194" s="1"/>
      <c r="I1194" s="1"/>
      <c r="L1194" s="1"/>
    </row>
    <row r="1195" spans="8:12" x14ac:dyDescent="0.5">
      <c r="H1195" s="1"/>
      <c r="I1195" s="1"/>
      <c r="L1195" s="1"/>
    </row>
    <row r="1196" spans="8:12" x14ac:dyDescent="0.5">
      <c r="H1196" s="1"/>
      <c r="I1196" s="1"/>
      <c r="L1196" s="1"/>
    </row>
    <row r="1197" spans="8:12" x14ac:dyDescent="0.5">
      <c r="H1197" s="1"/>
      <c r="I1197" s="1"/>
      <c r="L1197" s="1"/>
    </row>
    <row r="1198" spans="8:12" x14ac:dyDescent="0.5">
      <c r="H1198" s="1"/>
      <c r="I1198" s="1"/>
      <c r="L1198" s="1"/>
    </row>
    <row r="1199" spans="8:12" x14ac:dyDescent="0.5">
      <c r="H1199" s="1"/>
      <c r="I1199" s="1"/>
      <c r="L1199" s="1"/>
    </row>
    <row r="1200" spans="8:12" x14ac:dyDescent="0.5">
      <c r="H1200" s="1"/>
      <c r="I1200" s="1"/>
      <c r="L1200" s="1"/>
    </row>
    <row r="1201" spans="8:12" x14ac:dyDescent="0.5">
      <c r="H1201" s="1"/>
      <c r="I1201" s="1"/>
      <c r="L1201" s="1"/>
    </row>
    <row r="1202" spans="8:12" x14ac:dyDescent="0.5">
      <c r="H1202" s="1"/>
      <c r="I1202" s="1"/>
      <c r="L1202" s="1"/>
    </row>
    <row r="1203" spans="8:12" x14ac:dyDescent="0.5">
      <c r="H1203" s="1"/>
      <c r="I1203" s="1"/>
      <c r="L1203" s="1"/>
    </row>
    <row r="1204" spans="8:12" x14ac:dyDescent="0.5">
      <c r="H1204" s="1"/>
      <c r="I1204" s="1"/>
      <c r="L1204" s="1"/>
    </row>
    <row r="1205" spans="8:12" x14ac:dyDescent="0.5">
      <c r="H1205" s="1"/>
      <c r="I1205" s="1"/>
      <c r="L1205" s="1"/>
    </row>
    <row r="1206" spans="8:12" x14ac:dyDescent="0.5">
      <c r="H1206" s="1"/>
      <c r="I1206" s="1"/>
      <c r="L1206" s="1"/>
    </row>
    <row r="1207" spans="8:12" x14ac:dyDescent="0.5">
      <c r="H1207" s="1"/>
      <c r="I1207" s="1"/>
      <c r="L1207" s="1"/>
    </row>
    <row r="1208" spans="8:12" x14ac:dyDescent="0.5">
      <c r="H1208" s="1"/>
      <c r="I1208" s="1"/>
      <c r="L1208" s="1"/>
    </row>
    <row r="1209" spans="8:12" x14ac:dyDescent="0.5">
      <c r="H1209" s="1"/>
      <c r="I1209" s="1"/>
      <c r="L1209" s="1"/>
    </row>
    <row r="1210" spans="8:12" x14ac:dyDescent="0.5">
      <c r="H1210" s="1"/>
      <c r="I1210" s="1"/>
      <c r="L1210" s="1"/>
    </row>
    <row r="1211" spans="8:12" x14ac:dyDescent="0.5">
      <c r="H1211" s="1"/>
      <c r="I1211" s="1"/>
      <c r="L1211" s="1"/>
    </row>
    <row r="1212" spans="8:12" x14ac:dyDescent="0.5">
      <c r="H1212" s="1"/>
      <c r="I1212" s="1"/>
      <c r="L1212" s="1"/>
    </row>
    <row r="1213" spans="8:12" x14ac:dyDescent="0.5">
      <c r="H1213" s="1"/>
      <c r="I1213" s="1"/>
      <c r="L1213" s="1"/>
    </row>
    <row r="1214" spans="8:12" x14ac:dyDescent="0.5">
      <c r="H1214" s="1"/>
      <c r="I1214" s="1"/>
      <c r="L1214" s="1"/>
    </row>
    <row r="1215" spans="8:12" x14ac:dyDescent="0.5">
      <c r="H1215" s="1"/>
      <c r="I1215" s="1"/>
      <c r="L1215" s="1"/>
    </row>
    <row r="1216" spans="8:12" x14ac:dyDescent="0.5">
      <c r="H1216" s="1"/>
      <c r="I1216" s="1"/>
      <c r="L1216" s="1"/>
    </row>
    <row r="1217" spans="8:12" x14ac:dyDescent="0.5">
      <c r="H1217" s="1"/>
      <c r="I1217" s="1"/>
      <c r="L1217" s="1"/>
    </row>
    <row r="1218" spans="8:12" x14ac:dyDescent="0.5">
      <c r="H1218" s="1"/>
      <c r="I1218" s="1"/>
      <c r="L1218" s="1"/>
    </row>
    <row r="1219" spans="8:12" x14ac:dyDescent="0.5">
      <c r="H1219" s="1"/>
      <c r="I1219" s="1"/>
      <c r="L1219" s="1"/>
    </row>
    <row r="1220" spans="8:12" x14ac:dyDescent="0.5">
      <c r="H1220" s="1"/>
      <c r="I1220" s="1"/>
      <c r="L1220" s="1"/>
    </row>
    <row r="1221" spans="8:12" x14ac:dyDescent="0.5">
      <c r="H1221" s="1"/>
      <c r="I1221" s="1"/>
      <c r="L1221" s="1"/>
    </row>
    <row r="1222" spans="8:12" x14ac:dyDescent="0.5">
      <c r="H1222" s="1"/>
      <c r="I1222" s="1"/>
      <c r="L1222" s="1"/>
    </row>
    <row r="1223" spans="8:12" x14ac:dyDescent="0.5">
      <c r="H1223" s="1"/>
      <c r="I1223" s="1"/>
      <c r="L1223" s="1"/>
    </row>
    <row r="1224" spans="8:12" x14ac:dyDescent="0.5">
      <c r="H1224" s="1"/>
      <c r="I1224" s="1"/>
      <c r="L1224" s="1"/>
    </row>
    <row r="1225" spans="8:12" x14ac:dyDescent="0.5">
      <c r="H1225" s="1"/>
      <c r="I1225" s="1"/>
      <c r="L1225" s="1"/>
    </row>
    <row r="1226" spans="8:12" x14ac:dyDescent="0.5">
      <c r="H1226" s="1"/>
      <c r="I1226" s="1"/>
      <c r="L1226" s="1"/>
    </row>
    <row r="1227" spans="8:12" x14ac:dyDescent="0.5">
      <c r="H1227" s="1"/>
      <c r="I1227" s="1"/>
      <c r="L1227" s="1"/>
    </row>
    <row r="1228" spans="8:12" x14ac:dyDescent="0.5">
      <c r="H1228" s="1"/>
      <c r="I1228" s="1"/>
      <c r="L1228" s="1"/>
    </row>
    <row r="1229" spans="8:12" x14ac:dyDescent="0.5">
      <c r="H1229" s="1"/>
      <c r="I1229" s="1"/>
      <c r="L1229" s="1"/>
    </row>
    <row r="1230" spans="8:12" x14ac:dyDescent="0.5">
      <c r="H1230" s="1"/>
      <c r="I1230" s="1"/>
      <c r="L1230" s="1"/>
    </row>
    <row r="1231" spans="8:12" x14ac:dyDescent="0.5">
      <c r="H1231" s="1"/>
      <c r="I1231" s="1"/>
      <c r="L1231" s="1"/>
    </row>
    <row r="1232" spans="8:12" x14ac:dyDescent="0.5">
      <c r="H1232" s="1"/>
      <c r="I1232" s="1"/>
      <c r="L1232" s="1"/>
    </row>
    <row r="1233" spans="8:12" x14ac:dyDescent="0.5">
      <c r="H1233" s="1"/>
      <c r="I1233" s="1"/>
      <c r="L1233" s="1"/>
    </row>
    <row r="1234" spans="8:12" x14ac:dyDescent="0.5">
      <c r="H1234" s="1"/>
      <c r="I1234" s="1"/>
      <c r="L1234" s="1"/>
    </row>
    <row r="1235" spans="8:12" x14ac:dyDescent="0.5">
      <c r="H1235" s="1"/>
      <c r="I1235" s="1"/>
      <c r="L1235" s="1"/>
    </row>
    <row r="1236" spans="8:12" x14ac:dyDescent="0.5">
      <c r="H1236" s="1"/>
      <c r="I1236" s="1"/>
      <c r="L1236" s="1"/>
    </row>
    <row r="1237" spans="8:12" x14ac:dyDescent="0.5">
      <c r="H1237" s="1"/>
      <c r="I1237" s="1"/>
      <c r="L1237" s="1"/>
    </row>
    <row r="1238" spans="8:12" x14ac:dyDescent="0.5">
      <c r="H1238" s="1"/>
      <c r="I1238" s="1"/>
      <c r="L1238" s="1"/>
    </row>
    <row r="1239" spans="8:12" x14ac:dyDescent="0.5">
      <c r="H1239" s="1"/>
      <c r="I1239" s="1"/>
      <c r="L1239" s="1"/>
    </row>
    <row r="1240" spans="8:12" x14ac:dyDescent="0.5">
      <c r="H1240" s="1"/>
      <c r="I1240" s="1"/>
      <c r="L1240" s="1"/>
    </row>
    <row r="1241" spans="8:12" x14ac:dyDescent="0.5">
      <c r="H1241" s="1"/>
      <c r="I1241" s="1"/>
      <c r="L1241" s="1"/>
    </row>
    <row r="1242" spans="8:12" x14ac:dyDescent="0.5">
      <c r="H1242" s="1"/>
      <c r="I1242" s="1"/>
      <c r="L1242" s="1"/>
    </row>
    <row r="1243" spans="8:12" x14ac:dyDescent="0.5">
      <c r="H1243" s="1"/>
      <c r="I1243" s="1"/>
      <c r="L1243" s="1"/>
    </row>
    <row r="1244" spans="8:12" x14ac:dyDescent="0.5">
      <c r="H1244" s="1"/>
      <c r="I1244" s="1"/>
      <c r="L1244" s="1"/>
    </row>
    <row r="1245" spans="8:12" x14ac:dyDescent="0.5">
      <c r="H1245" s="1"/>
      <c r="I1245" s="1"/>
      <c r="L1245" s="1"/>
    </row>
    <row r="1246" spans="8:12" x14ac:dyDescent="0.5">
      <c r="H1246" s="1"/>
      <c r="I1246" s="1"/>
      <c r="L1246" s="1"/>
    </row>
    <row r="1247" spans="8:12" x14ac:dyDescent="0.5">
      <c r="H1247" s="1"/>
      <c r="I1247" s="1"/>
      <c r="L1247" s="1"/>
    </row>
    <row r="1248" spans="8:12" x14ac:dyDescent="0.5">
      <c r="H1248" s="1"/>
      <c r="I1248" s="1"/>
      <c r="L1248" s="1"/>
    </row>
    <row r="1249" spans="8:12" x14ac:dyDescent="0.5">
      <c r="H1249" s="1"/>
      <c r="I1249" s="1"/>
      <c r="L1249" s="1"/>
    </row>
    <row r="1250" spans="8:12" x14ac:dyDescent="0.5">
      <c r="H1250" s="1"/>
      <c r="I1250" s="1"/>
      <c r="L1250" s="1"/>
    </row>
    <row r="1251" spans="8:12" x14ac:dyDescent="0.5">
      <c r="H1251" s="1"/>
      <c r="I1251" s="1"/>
      <c r="L1251" s="1"/>
    </row>
    <row r="1252" spans="8:12" x14ac:dyDescent="0.5">
      <c r="H1252" s="1"/>
      <c r="I1252" s="1"/>
      <c r="L1252" s="1"/>
    </row>
    <row r="1253" spans="8:12" x14ac:dyDescent="0.5">
      <c r="H1253" s="1"/>
      <c r="I1253" s="1"/>
      <c r="L1253" s="1"/>
    </row>
    <row r="1254" spans="8:12" x14ac:dyDescent="0.5">
      <c r="H1254" s="1"/>
      <c r="I1254" s="1"/>
      <c r="L1254" s="1"/>
    </row>
    <row r="1255" spans="8:12" x14ac:dyDescent="0.5">
      <c r="H1255" s="1"/>
      <c r="I1255" s="1"/>
      <c r="L1255" s="1"/>
    </row>
    <row r="1256" spans="8:12" x14ac:dyDescent="0.5">
      <c r="H1256" s="1"/>
      <c r="I1256" s="1"/>
      <c r="L1256" s="1"/>
    </row>
    <row r="1257" spans="8:12" x14ac:dyDescent="0.5">
      <c r="H1257" s="1"/>
      <c r="I1257" s="1"/>
      <c r="L1257" s="1"/>
    </row>
    <row r="1258" spans="8:12" x14ac:dyDescent="0.5">
      <c r="H1258" s="1"/>
      <c r="I1258" s="1"/>
      <c r="L1258" s="1"/>
    </row>
    <row r="1259" spans="8:12" x14ac:dyDescent="0.5">
      <c r="H1259" s="1"/>
      <c r="I1259" s="1"/>
      <c r="L1259" s="1"/>
    </row>
    <row r="1260" spans="8:12" x14ac:dyDescent="0.5">
      <c r="H1260" s="1"/>
      <c r="I1260" s="1"/>
      <c r="L1260" s="1"/>
    </row>
    <row r="1261" spans="8:12" x14ac:dyDescent="0.5">
      <c r="H1261" s="1"/>
      <c r="I1261" s="1"/>
      <c r="L1261" s="1"/>
    </row>
    <row r="1262" spans="8:12" x14ac:dyDescent="0.5">
      <c r="H1262" s="1"/>
      <c r="I1262" s="1"/>
      <c r="L1262" s="1"/>
    </row>
    <row r="1263" spans="8:12" x14ac:dyDescent="0.5">
      <c r="H1263" s="1"/>
      <c r="I1263" s="1"/>
      <c r="L1263" s="1"/>
    </row>
    <row r="1264" spans="8:12" x14ac:dyDescent="0.5">
      <c r="H1264" s="1"/>
      <c r="I1264" s="1"/>
      <c r="L1264" s="1"/>
    </row>
    <row r="1265" spans="8:12" x14ac:dyDescent="0.5">
      <c r="H1265" s="1"/>
      <c r="I1265" s="1"/>
      <c r="L1265" s="1"/>
    </row>
    <row r="1266" spans="8:12" x14ac:dyDescent="0.5">
      <c r="H1266" s="1"/>
      <c r="I1266" s="1"/>
      <c r="L1266" s="1"/>
    </row>
    <row r="1267" spans="8:12" x14ac:dyDescent="0.5">
      <c r="H1267" s="1"/>
      <c r="I1267" s="1"/>
      <c r="L1267" s="1"/>
    </row>
    <row r="1268" spans="8:12" x14ac:dyDescent="0.5">
      <c r="H1268" s="1"/>
      <c r="I1268" s="1"/>
      <c r="L1268" s="1"/>
    </row>
    <row r="1269" spans="8:12" x14ac:dyDescent="0.5">
      <c r="H1269" s="1"/>
      <c r="I1269" s="1"/>
      <c r="L1269" s="1"/>
    </row>
    <row r="1270" spans="8:12" x14ac:dyDescent="0.5">
      <c r="H1270" s="1"/>
      <c r="I1270" s="1"/>
      <c r="L1270" s="1"/>
    </row>
    <row r="1271" spans="8:12" x14ac:dyDescent="0.5">
      <c r="H1271" s="1"/>
      <c r="I1271" s="1"/>
      <c r="L1271" s="1"/>
    </row>
    <row r="1272" spans="8:12" x14ac:dyDescent="0.5">
      <c r="H1272" s="1"/>
      <c r="I1272" s="1"/>
      <c r="L1272" s="1"/>
    </row>
    <row r="1273" spans="8:12" x14ac:dyDescent="0.5">
      <c r="H1273" s="1"/>
      <c r="I1273" s="1"/>
      <c r="L1273" s="1"/>
    </row>
    <row r="1274" spans="8:12" x14ac:dyDescent="0.5">
      <c r="H1274" s="1"/>
      <c r="I1274" s="1"/>
      <c r="L1274" s="1"/>
    </row>
    <row r="1275" spans="8:12" x14ac:dyDescent="0.5">
      <c r="H1275" s="1"/>
      <c r="I1275" s="1"/>
      <c r="L1275" s="1"/>
    </row>
    <row r="1276" spans="8:12" x14ac:dyDescent="0.5">
      <c r="H1276" s="1"/>
      <c r="I1276" s="1"/>
      <c r="L1276" s="1"/>
    </row>
    <row r="1277" spans="8:12" x14ac:dyDescent="0.5">
      <c r="H1277" s="1"/>
      <c r="I1277" s="1"/>
      <c r="L1277" s="1"/>
    </row>
    <row r="1278" spans="8:12" x14ac:dyDescent="0.5">
      <c r="H1278" s="1"/>
      <c r="I1278" s="1"/>
      <c r="L1278" s="1"/>
    </row>
    <row r="1279" spans="8:12" x14ac:dyDescent="0.5">
      <c r="H1279" s="1"/>
      <c r="I1279" s="1"/>
      <c r="L1279" s="1"/>
    </row>
    <row r="1280" spans="8:12" x14ac:dyDescent="0.5">
      <c r="H1280" s="1"/>
      <c r="I1280" s="1"/>
      <c r="L1280" s="1"/>
    </row>
    <row r="1281" spans="8:12" x14ac:dyDescent="0.5">
      <c r="H1281" s="1"/>
      <c r="I1281" s="1"/>
      <c r="L1281" s="1"/>
    </row>
    <row r="1282" spans="8:12" x14ac:dyDescent="0.5">
      <c r="H1282" s="1"/>
      <c r="I1282" s="1"/>
      <c r="L1282" s="1"/>
    </row>
    <row r="1283" spans="8:12" x14ac:dyDescent="0.5">
      <c r="H1283" s="1"/>
      <c r="I1283" s="1"/>
      <c r="L1283" s="1"/>
    </row>
    <row r="1284" spans="8:12" x14ac:dyDescent="0.5">
      <c r="H1284" s="1"/>
      <c r="I1284" s="1"/>
      <c r="L1284" s="1"/>
    </row>
    <row r="1285" spans="8:12" x14ac:dyDescent="0.5">
      <c r="H1285" s="1"/>
      <c r="I1285" s="1"/>
      <c r="L1285" s="1"/>
    </row>
    <row r="1286" spans="8:12" x14ac:dyDescent="0.5">
      <c r="H1286" s="1"/>
      <c r="I1286" s="1"/>
      <c r="L1286" s="1"/>
    </row>
    <row r="1287" spans="8:12" x14ac:dyDescent="0.5">
      <c r="H1287" s="1"/>
      <c r="I1287" s="1"/>
      <c r="L1287" s="1"/>
    </row>
    <row r="1288" spans="8:12" x14ac:dyDescent="0.5">
      <c r="H1288" s="1"/>
      <c r="I1288" s="1"/>
      <c r="L1288" s="1"/>
    </row>
    <row r="1289" spans="8:12" x14ac:dyDescent="0.5">
      <c r="H1289" s="1"/>
      <c r="I1289" s="1"/>
      <c r="L1289" s="1"/>
    </row>
    <row r="1290" spans="8:12" x14ac:dyDescent="0.5">
      <c r="H1290" s="1"/>
      <c r="I1290" s="1"/>
      <c r="L1290" s="1"/>
    </row>
    <row r="1291" spans="8:12" x14ac:dyDescent="0.5">
      <c r="H1291" s="1"/>
      <c r="I1291" s="1"/>
      <c r="L1291" s="1"/>
    </row>
    <row r="1292" spans="8:12" x14ac:dyDescent="0.5">
      <c r="H1292" s="1"/>
      <c r="I1292" s="1"/>
      <c r="L1292" s="1"/>
    </row>
    <row r="1293" spans="8:12" x14ac:dyDescent="0.5">
      <c r="H1293" s="1"/>
      <c r="I1293" s="1"/>
      <c r="L1293" s="1"/>
    </row>
    <row r="1294" spans="8:12" x14ac:dyDescent="0.5">
      <c r="H1294" s="1"/>
      <c r="I1294" s="1"/>
      <c r="L1294" s="1"/>
    </row>
    <row r="1295" spans="8:12" x14ac:dyDescent="0.5">
      <c r="H1295" s="1"/>
      <c r="I1295" s="1"/>
      <c r="L1295" s="1"/>
    </row>
    <row r="1296" spans="8:12" x14ac:dyDescent="0.5">
      <c r="H1296" s="1"/>
      <c r="I1296" s="1"/>
      <c r="L1296" s="1"/>
    </row>
    <row r="1297" spans="8:12" x14ac:dyDescent="0.5">
      <c r="H1297" s="1"/>
      <c r="I1297" s="1"/>
      <c r="L1297" s="1"/>
    </row>
    <row r="1298" spans="8:12" x14ac:dyDescent="0.5">
      <c r="H1298" s="1"/>
      <c r="I1298" s="1"/>
      <c r="L1298" s="1"/>
    </row>
    <row r="1299" spans="8:12" x14ac:dyDescent="0.5">
      <c r="H1299" s="1"/>
      <c r="I1299" s="1"/>
      <c r="L1299" s="1"/>
    </row>
    <row r="1300" spans="8:12" x14ac:dyDescent="0.5">
      <c r="H1300" s="1"/>
      <c r="I1300" s="1"/>
      <c r="L1300" s="1"/>
    </row>
    <row r="1301" spans="8:12" x14ac:dyDescent="0.5">
      <c r="H1301" s="1"/>
      <c r="I1301" s="1"/>
      <c r="L1301" s="1"/>
    </row>
    <row r="1302" spans="8:12" x14ac:dyDescent="0.5">
      <c r="H1302" s="1"/>
      <c r="I1302" s="1"/>
      <c r="L1302" s="1"/>
    </row>
    <row r="1303" spans="8:12" x14ac:dyDescent="0.5">
      <c r="H1303" s="1"/>
      <c r="I1303" s="1"/>
      <c r="L1303" s="1"/>
    </row>
    <row r="1304" spans="8:12" x14ac:dyDescent="0.5">
      <c r="H1304" s="1"/>
      <c r="I1304" s="1"/>
      <c r="L1304" s="1"/>
    </row>
    <row r="1305" spans="8:12" x14ac:dyDescent="0.5">
      <c r="H1305" s="1"/>
      <c r="I1305" s="1"/>
      <c r="L1305" s="1"/>
    </row>
    <row r="1306" spans="8:12" x14ac:dyDescent="0.5">
      <c r="H1306" s="1"/>
      <c r="I1306" s="1"/>
      <c r="L1306" s="1"/>
    </row>
    <row r="1307" spans="8:12" x14ac:dyDescent="0.5">
      <c r="H1307" s="1"/>
      <c r="I1307" s="1"/>
      <c r="L1307" s="1"/>
    </row>
    <row r="1308" spans="8:12" x14ac:dyDescent="0.5">
      <c r="H1308" s="1"/>
      <c r="I1308" s="1"/>
      <c r="L1308" s="1"/>
    </row>
    <row r="1309" spans="8:12" x14ac:dyDescent="0.5">
      <c r="H1309" s="1"/>
      <c r="I1309" s="1"/>
      <c r="L1309" s="1"/>
    </row>
    <row r="1310" spans="8:12" x14ac:dyDescent="0.5">
      <c r="H1310" s="1"/>
      <c r="I1310" s="1"/>
      <c r="L1310" s="1"/>
    </row>
    <row r="1311" spans="8:12" x14ac:dyDescent="0.5">
      <c r="H1311" s="1"/>
      <c r="I1311" s="1"/>
      <c r="L1311" s="1"/>
    </row>
    <row r="1312" spans="8:12" x14ac:dyDescent="0.5">
      <c r="H1312" s="1"/>
      <c r="I1312" s="1"/>
      <c r="L1312" s="1"/>
    </row>
    <row r="1313" spans="8:12" x14ac:dyDescent="0.5">
      <c r="H1313" s="1"/>
      <c r="I1313" s="1"/>
      <c r="L1313" s="1"/>
    </row>
    <row r="1314" spans="8:12" x14ac:dyDescent="0.5">
      <c r="H1314" s="1"/>
      <c r="I1314" s="1"/>
      <c r="L1314" s="1"/>
    </row>
    <row r="1315" spans="8:12" x14ac:dyDescent="0.5">
      <c r="H1315" s="1"/>
      <c r="I1315" s="1"/>
      <c r="L1315" s="1"/>
    </row>
    <row r="1316" spans="8:12" x14ac:dyDescent="0.5">
      <c r="H1316" s="1"/>
      <c r="I1316" s="1"/>
      <c r="L1316" s="1"/>
    </row>
    <row r="1317" spans="8:12" x14ac:dyDescent="0.5">
      <c r="H1317" s="1"/>
      <c r="I1317" s="1"/>
      <c r="L1317" s="1"/>
    </row>
    <row r="1318" spans="8:12" x14ac:dyDescent="0.5">
      <c r="H1318" s="1"/>
      <c r="I1318" s="1"/>
      <c r="L1318" s="1"/>
    </row>
    <row r="1319" spans="8:12" x14ac:dyDescent="0.5">
      <c r="H1319" s="1"/>
      <c r="I1319" s="1"/>
      <c r="L1319" s="1"/>
    </row>
    <row r="1320" spans="8:12" x14ac:dyDescent="0.5">
      <c r="H1320" s="1"/>
      <c r="I1320" s="1"/>
      <c r="L1320" s="1"/>
    </row>
    <row r="1321" spans="8:12" x14ac:dyDescent="0.5">
      <c r="H1321" s="1"/>
      <c r="I1321" s="1"/>
      <c r="L1321" s="1"/>
    </row>
    <row r="1322" spans="8:12" x14ac:dyDescent="0.5">
      <c r="H1322" s="1"/>
      <c r="I1322" s="1"/>
      <c r="L1322" s="1"/>
    </row>
    <row r="1323" spans="8:12" x14ac:dyDescent="0.5">
      <c r="H1323" s="1"/>
      <c r="I1323" s="1"/>
      <c r="L1323" s="1"/>
    </row>
    <row r="1324" spans="8:12" x14ac:dyDescent="0.5">
      <c r="H1324" s="1"/>
      <c r="I1324" s="1"/>
      <c r="L1324" s="1"/>
    </row>
    <row r="1325" spans="8:12" x14ac:dyDescent="0.5">
      <c r="H1325" s="1"/>
      <c r="I1325" s="1"/>
      <c r="L1325" s="1"/>
    </row>
    <row r="1326" spans="8:12" x14ac:dyDescent="0.5">
      <c r="H1326" s="1"/>
      <c r="I1326" s="1"/>
      <c r="L1326" s="1"/>
    </row>
    <row r="1327" spans="8:12" x14ac:dyDescent="0.5">
      <c r="H1327" s="1"/>
      <c r="I1327" s="1"/>
      <c r="L1327" s="1"/>
    </row>
    <row r="1328" spans="8:12" x14ac:dyDescent="0.5">
      <c r="H1328" s="1"/>
      <c r="I1328" s="1"/>
      <c r="L1328" s="1"/>
    </row>
    <row r="1329" spans="8:12" x14ac:dyDescent="0.5">
      <c r="H1329" s="1"/>
      <c r="I1329" s="1"/>
      <c r="L1329" s="1"/>
    </row>
    <row r="1330" spans="8:12" x14ac:dyDescent="0.5">
      <c r="H1330" s="1"/>
      <c r="I1330" s="1"/>
      <c r="L1330" s="1"/>
    </row>
    <row r="1331" spans="8:12" x14ac:dyDescent="0.5">
      <c r="H1331" s="1"/>
      <c r="I1331" s="1"/>
      <c r="L1331" s="1"/>
    </row>
    <row r="1332" spans="8:12" x14ac:dyDescent="0.5">
      <c r="H1332" s="1"/>
      <c r="I1332" s="1"/>
      <c r="L1332" s="1"/>
    </row>
    <row r="1333" spans="8:12" x14ac:dyDescent="0.5">
      <c r="H1333" s="1"/>
      <c r="I1333" s="1"/>
      <c r="L1333" s="1"/>
    </row>
    <row r="1334" spans="8:12" x14ac:dyDescent="0.5">
      <c r="H1334" s="1"/>
      <c r="I1334" s="1"/>
      <c r="L1334" s="1"/>
    </row>
    <row r="1335" spans="8:12" x14ac:dyDescent="0.5">
      <c r="H1335" s="1"/>
      <c r="I1335" s="1"/>
      <c r="L1335" s="1"/>
    </row>
    <row r="1336" spans="8:12" x14ac:dyDescent="0.5">
      <c r="H1336" s="1"/>
      <c r="I1336" s="1"/>
      <c r="L1336" s="1"/>
    </row>
    <row r="1337" spans="8:12" x14ac:dyDescent="0.5">
      <c r="H1337" s="1"/>
      <c r="I1337" s="1"/>
      <c r="L1337" s="1"/>
    </row>
    <row r="1338" spans="8:12" x14ac:dyDescent="0.5">
      <c r="H1338" s="1"/>
      <c r="I1338" s="1"/>
      <c r="L1338" s="1"/>
    </row>
    <row r="1339" spans="8:12" x14ac:dyDescent="0.5">
      <c r="H1339" s="1"/>
      <c r="I1339" s="1"/>
      <c r="L1339" s="1"/>
    </row>
    <row r="1340" spans="8:12" x14ac:dyDescent="0.5">
      <c r="H1340" s="1"/>
      <c r="I1340" s="1"/>
      <c r="L1340" s="1"/>
    </row>
    <row r="1341" spans="8:12" x14ac:dyDescent="0.5">
      <c r="H1341" s="1"/>
      <c r="I1341" s="1"/>
      <c r="L1341" s="1"/>
    </row>
    <row r="1342" spans="8:12" x14ac:dyDescent="0.5">
      <c r="H1342" s="1"/>
      <c r="I1342" s="1"/>
      <c r="L1342" s="1"/>
    </row>
    <row r="1343" spans="8:12" x14ac:dyDescent="0.5">
      <c r="H1343" s="1"/>
      <c r="I1343" s="1"/>
      <c r="L1343" s="1"/>
    </row>
    <row r="1344" spans="8:12" x14ac:dyDescent="0.5">
      <c r="H1344" s="1"/>
      <c r="I1344" s="1"/>
      <c r="L1344" s="1"/>
    </row>
    <row r="1345" spans="8:12" x14ac:dyDescent="0.5">
      <c r="H1345" s="1"/>
      <c r="I1345" s="1"/>
      <c r="L1345" s="1"/>
    </row>
    <row r="1346" spans="8:12" x14ac:dyDescent="0.5">
      <c r="H1346" s="1"/>
      <c r="I1346" s="1"/>
      <c r="L1346" s="1"/>
    </row>
    <row r="1347" spans="8:12" x14ac:dyDescent="0.5">
      <c r="H1347" s="1"/>
      <c r="I1347" s="1"/>
      <c r="L1347" s="1"/>
    </row>
    <row r="1348" spans="8:12" x14ac:dyDescent="0.5">
      <c r="H1348" s="1"/>
      <c r="I1348" s="1"/>
      <c r="L1348" s="1"/>
    </row>
    <row r="1349" spans="8:12" x14ac:dyDescent="0.5">
      <c r="H1349" s="1"/>
      <c r="I1349" s="1"/>
      <c r="L1349" s="1"/>
    </row>
    <row r="1350" spans="8:12" x14ac:dyDescent="0.5">
      <c r="H1350" s="1"/>
      <c r="I1350" s="1"/>
      <c r="L1350" s="1"/>
    </row>
    <row r="1351" spans="8:12" x14ac:dyDescent="0.5">
      <c r="H1351" s="1"/>
      <c r="I1351" s="1"/>
      <c r="L1351" s="1"/>
    </row>
    <row r="1352" spans="8:12" x14ac:dyDescent="0.5">
      <c r="H1352" s="1"/>
      <c r="I1352" s="1"/>
      <c r="L1352" s="1"/>
    </row>
    <row r="1353" spans="8:12" x14ac:dyDescent="0.5">
      <c r="H1353" s="1"/>
      <c r="I1353" s="1"/>
      <c r="L1353" s="1"/>
    </row>
    <row r="1354" spans="8:12" x14ac:dyDescent="0.5">
      <c r="H1354" s="1"/>
      <c r="I1354" s="1"/>
      <c r="L1354" s="1"/>
    </row>
    <row r="1355" spans="8:12" x14ac:dyDescent="0.5">
      <c r="H1355" s="1"/>
      <c r="I1355" s="1"/>
      <c r="L1355" s="1"/>
    </row>
    <row r="1356" spans="8:12" x14ac:dyDescent="0.5">
      <c r="H1356" s="1"/>
      <c r="I1356" s="1"/>
      <c r="L1356" s="1"/>
    </row>
    <row r="1357" spans="8:12" x14ac:dyDescent="0.5">
      <c r="H1357" s="1"/>
      <c r="I1357" s="1"/>
      <c r="L1357" s="1"/>
    </row>
    <row r="1358" spans="8:12" x14ac:dyDescent="0.5">
      <c r="H1358" s="1"/>
      <c r="I1358" s="1"/>
      <c r="L1358" s="1"/>
    </row>
    <row r="1359" spans="8:12" x14ac:dyDescent="0.5">
      <c r="H1359" s="1"/>
      <c r="I1359" s="1"/>
      <c r="L1359" s="1"/>
    </row>
    <row r="1360" spans="8:12" x14ac:dyDescent="0.5">
      <c r="H1360" s="1"/>
      <c r="I1360" s="1"/>
      <c r="L1360" s="1"/>
    </row>
    <row r="1361" spans="8:12" x14ac:dyDescent="0.5">
      <c r="H1361" s="1"/>
      <c r="I1361" s="1"/>
      <c r="L1361" s="1"/>
    </row>
    <row r="1362" spans="8:12" x14ac:dyDescent="0.5">
      <c r="H1362" s="1"/>
      <c r="I1362" s="1"/>
      <c r="L1362" s="1"/>
    </row>
    <row r="1363" spans="8:12" x14ac:dyDescent="0.5">
      <c r="H1363" s="1"/>
      <c r="I1363" s="1"/>
      <c r="L1363" s="1"/>
    </row>
    <row r="1364" spans="8:12" x14ac:dyDescent="0.5">
      <c r="H1364" s="1"/>
      <c r="I1364" s="1"/>
      <c r="L1364" s="1"/>
    </row>
    <row r="1365" spans="8:12" x14ac:dyDescent="0.5">
      <c r="H1365" s="1"/>
      <c r="I1365" s="1"/>
      <c r="L1365" s="1"/>
    </row>
    <row r="1366" spans="8:12" x14ac:dyDescent="0.5">
      <c r="H1366" s="1"/>
      <c r="I1366" s="1"/>
      <c r="L1366" s="1"/>
    </row>
    <row r="1367" spans="8:12" x14ac:dyDescent="0.5">
      <c r="H1367" s="1"/>
      <c r="I1367" s="1"/>
      <c r="L1367" s="1"/>
    </row>
    <row r="1368" spans="8:12" x14ac:dyDescent="0.5">
      <c r="H1368" s="1"/>
      <c r="I1368" s="1"/>
      <c r="L1368" s="1"/>
    </row>
    <row r="1369" spans="8:12" x14ac:dyDescent="0.5">
      <c r="H1369" s="1"/>
      <c r="I1369" s="1"/>
      <c r="L1369" s="1"/>
    </row>
    <row r="1370" spans="8:12" x14ac:dyDescent="0.5">
      <c r="H1370" s="1"/>
      <c r="I1370" s="1"/>
      <c r="L1370" s="1"/>
    </row>
    <row r="1371" spans="8:12" x14ac:dyDescent="0.5">
      <c r="H1371" s="1"/>
      <c r="I1371" s="1"/>
      <c r="L1371" s="1"/>
    </row>
    <row r="1372" spans="8:12" x14ac:dyDescent="0.5">
      <c r="H1372" s="1"/>
      <c r="I1372" s="1"/>
      <c r="L1372" s="1"/>
    </row>
    <row r="1373" spans="8:12" x14ac:dyDescent="0.5">
      <c r="H1373" s="1"/>
      <c r="I1373" s="1"/>
      <c r="L1373" s="1"/>
    </row>
    <row r="1374" spans="8:12" x14ac:dyDescent="0.5">
      <c r="H1374" s="1"/>
      <c r="I1374" s="1"/>
      <c r="L1374" s="1"/>
    </row>
    <row r="1375" spans="8:12" x14ac:dyDescent="0.5">
      <c r="H1375" s="1"/>
      <c r="I1375" s="1"/>
      <c r="L1375" s="1"/>
    </row>
    <row r="1376" spans="8:12" x14ac:dyDescent="0.5">
      <c r="H1376" s="1"/>
      <c r="I1376" s="1"/>
      <c r="L1376" s="1"/>
    </row>
    <row r="1377" spans="8:12" x14ac:dyDescent="0.5">
      <c r="H1377" s="1"/>
      <c r="I1377" s="1"/>
      <c r="L1377" s="1"/>
    </row>
    <row r="1378" spans="8:12" x14ac:dyDescent="0.5">
      <c r="H1378" s="1"/>
      <c r="I1378" s="1"/>
      <c r="L1378" s="1"/>
    </row>
    <row r="1379" spans="8:12" x14ac:dyDescent="0.5">
      <c r="H1379" s="1"/>
      <c r="I1379" s="1"/>
      <c r="L1379" s="1"/>
    </row>
    <row r="1380" spans="8:12" x14ac:dyDescent="0.5">
      <c r="H1380" s="1"/>
      <c r="I1380" s="1"/>
      <c r="L1380" s="1"/>
    </row>
    <row r="1381" spans="8:12" x14ac:dyDescent="0.5">
      <c r="H1381" s="1"/>
      <c r="I1381" s="1"/>
      <c r="L1381" s="1"/>
    </row>
    <row r="1382" spans="8:12" x14ac:dyDescent="0.5">
      <c r="H1382" s="1"/>
      <c r="I1382" s="1"/>
      <c r="L1382" s="1"/>
    </row>
    <row r="1383" spans="8:12" x14ac:dyDescent="0.5">
      <c r="H1383" s="1"/>
      <c r="I1383" s="1"/>
      <c r="L1383" s="1"/>
    </row>
    <row r="1384" spans="8:12" x14ac:dyDescent="0.5">
      <c r="H1384" s="1"/>
      <c r="I1384" s="1"/>
      <c r="L1384" s="1"/>
    </row>
    <row r="1385" spans="8:12" x14ac:dyDescent="0.5">
      <c r="H1385" s="1"/>
      <c r="I1385" s="1"/>
      <c r="L1385" s="1"/>
    </row>
    <row r="1386" spans="8:12" x14ac:dyDescent="0.5">
      <c r="H1386" s="1"/>
      <c r="I1386" s="1"/>
      <c r="L1386" s="1"/>
    </row>
    <row r="1387" spans="8:12" x14ac:dyDescent="0.5">
      <c r="H1387" s="1"/>
      <c r="I1387" s="1"/>
      <c r="L1387" s="1"/>
    </row>
    <row r="1388" spans="8:12" x14ac:dyDescent="0.5">
      <c r="H1388" s="1"/>
      <c r="I1388" s="1"/>
      <c r="L1388" s="1"/>
    </row>
    <row r="1389" spans="8:12" x14ac:dyDescent="0.5">
      <c r="H1389" s="1"/>
      <c r="I1389" s="1"/>
      <c r="L1389" s="1"/>
    </row>
    <row r="1390" spans="8:12" x14ac:dyDescent="0.5">
      <c r="H1390" s="1"/>
      <c r="I1390" s="1"/>
      <c r="L1390" s="1"/>
    </row>
    <row r="1391" spans="8:12" x14ac:dyDescent="0.5">
      <c r="H1391" s="1"/>
      <c r="I1391" s="1"/>
      <c r="L1391" s="1"/>
    </row>
    <row r="1392" spans="8:12" x14ac:dyDescent="0.5">
      <c r="H1392" s="1"/>
      <c r="I1392" s="1"/>
      <c r="L1392" s="1"/>
    </row>
    <row r="1393" spans="8:12" x14ac:dyDescent="0.5">
      <c r="H1393" s="1"/>
      <c r="I1393" s="1"/>
      <c r="L1393" s="1"/>
    </row>
    <row r="1394" spans="8:12" x14ac:dyDescent="0.5">
      <c r="H1394" s="1"/>
      <c r="I1394" s="1"/>
      <c r="L1394" s="1"/>
    </row>
    <row r="1395" spans="8:12" x14ac:dyDescent="0.5">
      <c r="H1395" s="1"/>
      <c r="I1395" s="1"/>
      <c r="L1395" s="1"/>
    </row>
    <row r="1396" spans="8:12" x14ac:dyDescent="0.5">
      <c r="H1396" s="1"/>
      <c r="I1396" s="1"/>
      <c r="L1396" s="1"/>
    </row>
    <row r="1397" spans="8:12" x14ac:dyDescent="0.5">
      <c r="H1397" s="1"/>
      <c r="I1397" s="1"/>
      <c r="L1397" s="1"/>
    </row>
    <row r="1398" spans="8:12" x14ac:dyDescent="0.5">
      <c r="H1398" s="1"/>
      <c r="I1398" s="1"/>
      <c r="L1398" s="1"/>
    </row>
    <row r="1399" spans="8:12" x14ac:dyDescent="0.5">
      <c r="H1399" s="1"/>
      <c r="I1399" s="1"/>
      <c r="L1399" s="1"/>
    </row>
    <row r="1400" spans="8:12" x14ac:dyDescent="0.5">
      <c r="H1400" s="1"/>
      <c r="I1400" s="1"/>
      <c r="L1400" s="1"/>
    </row>
    <row r="1401" spans="8:12" x14ac:dyDescent="0.5">
      <c r="H1401" s="1"/>
      <c r="I1401" s="1"/>
      <c r="L1401" s="1"/>
    </row>
    <row r="1402" spans="8:12" x14ac:dyDescent="0.5">
      <c r="H1402" s="1"/>
      <c r="I1402" s="1"/>
      <c r="L1402" s="1"/>
    </row>
    <row r="1403" spans="8:12" x14ac:dyDescent="0.5">
      <c r="H1403" s="1"/>
      <c r="I1403" s="1"/>
      <c r="L1403" s="1"/>
    </row>
    <row r="1404" spans="8:12" x14ac:dyDescent="0.5">
      <c r="H1404" s="1"/>
      <c r="I1404" s="1"/>
      <c r="L1404" s="1"/>
    </row>
    <row r="1405" spans="8:12" x14ac:dyDescent="0.5">
      <c r="H1405" s="1"/>
      <c r="I1405" s="1"/>
      <c r="L1405" s="1"/>
    </row>
    <row r="1406" spans="8:12" x14ac:dyDescent="0.5">
      <c r="H1406" s="1"/>
      <c r="I1406" s="1"/>
      <c r="L1406" s="1"/>
    </row>
    <row r="1407" spans="8:12" x14ac:dyDescent="0.5">
      <c r="H1407" s="1"/>
      <c r="I1407" s="1"/>
      <c r="L1407" s="1"/>
    </row>
    <row r="1408" spans="8:12" x14ac:dyDescent="0.5">
      <c r="H1408" s="1"/>
      <c r="I1408" s="1"/>
      <c r="L1408" s="1"/>
    </row>
    <row r="1409" spans="8:12" x14ac:dyDescent="0.5">
      <c r="H1409" s="1"/>
      <c r="I1409" s="1"/>
      <c r="L1409" s="1"/>
    </row>
    <row r="1410" spans="8:12" x14ac:dyDescent="0.5">
      <c r="H1410" s="1"/>
      <c r="I1410" s="1"/>
      <c r="L1410" s="1"/>
    </row>
    <row r="1411" spans="8:12" x14ac:dyDescent="0.5">
      <c r="H1411" s="1"/>
      <c r="I1411" s="1"/>
      <c r="L1411" s="1"/>
    </row>
    <row r="1412" spans="8:12" x14ac:dyDescent="0.5">
      <c r="H1412" s="1"/>
      <c r="I1412" s="1"/>
      <c r="L1412" s="1"/>
    </row>
    <row r="1413" spans="8:12" x14ac:dyDescent="0.5">
      <c r="H1413" s="1"/>
      <c r="I1413" s="1"/>
      <c r="L1413" s="1"/>
    </row>
    <row r="1414" spans="8:12" x14ac:dyDescent="0.5">
      <c r="H1414" s="1"/>
      <c r="I1414" s="1"/>
      <c r="L1414" s="1"/>
    </row>
    <row r="1415" spans="8:12" x14ac:dyDescent="0.5">
      <c r="H1415" s="1"/>
      <c r="I1415" s="1"/>
      <c r="L1415" s="1"/>
    </row>
    <row r="1416" spans="8:12" x14ac:dyDescent="0.5">
      <c r="H1416" s="1"/>
      <c r="I1416" s="1"/>
      <c r="L1416" s="1"/>
    </row>
    <row r="1417" spans="8:12" x14ac:dyDescent="0.5">
      <c r="H1417" s="1"/>
      <c r="I1417" s="1"/>
      <c r="L1417" s="1"/>
    </row>
    <row r="1418" spans="8:12" x14ac:dyDescent="0.5">
      <c r="H1418" s="1"/>
      <c r="I1418" s="1"/>
      <c r="L1418" s="1"/>
    </row>
    <row r="1419" spans="8:12" x14ac:dyDescent="0.5">
      <c r="H1419" s="1"/>
      <c r="I1419" s="1"/>
      <c r="L1419" s="1"/>
    </row>
    <row r="1420" spans="8:12" x14ac:dyDescent="0.5">
      <c r="H1420" s="1"/>
      <c r="I1420" s="1"/>
      <c r="L1420" s="1"/>
    </row>
    <row r="1421" spans="8:12" x14ac:dyDescent="0.5">
      <c r="H1421" s="1"/>
      <c r="I1421" s="1"/>
      <c r="L1421" s="1"/>
    </row>
    <row r="1422" spans="8:12" x14ac:dyDescent="0.5">
      <c r="H1422" s="1"/>
      <c r="I1422" s="1"/>
      <c r="L1422" s="1"/>
    </row>
    <row r="1423" spans="8:12" x14ac:dyDescent="0.5">
      <c r="H1423" s="1"/>
      <c r="I1423" s="1"/>
      <c r="L1423" s="1"/>
    </row>
    <row r="1424" spans="8:12" x14ac:dyDescent="0.5">
      <c r="H1424" s="1"/>
      <c r="I1424" s="1"/>
      <c r="L1424" s="1"/>
    </row>
    <row r="1425" spans="8:12" x14ac:dyDescent="0.5">
      <c r="H1425" s="1"/>
      <c r="I1425" s="1"/>
      <c r="L1425" s="1"/>
    </row>
    <row r="1426" spans="8:12" x14ac:dyDescent="0.5">
      <c r="H1426" s="1"/>
      <c r="I1426" s="1"/>
      <c r="L1426" s="1"/>
    </row>
    <row r="1427" spans="8:12" x14ac:dyDescent="0.5">
      <c r="H1427" s="1"/>
      <c r="I1427" s="1"/>
      <c r="L1427" s="1"/>
    </row>
    <row r="1428" spans="8:12" x14ac:dyDescent="0.5">
      <c r="H1428" s="1"/>
      <c r="I1428" s="1"/>
      <c r="L1428" s="1"/>
    </row>
    <row r="1429" spans="8:12" x14ac:dyDescent="0.5">
      <c r="H1429" s="1"/>
      <c r="I1429" s="1"/>
      <c r="L1429" s="1"/>
    </row>
    <row r="1430" spans="8:12" x14ac:dyDescent="0.5">
      <c r="H1430" s="1"/>
      <c r="I1430" s="1"/>
      <c r="L1430" s="1"/>
    </row>
    <row r="1431" spans="8:12" x14ac:dyDescent="0.5">
      <c r="H1431" s="1"/>
      <c r="I1431" s="1"/>
      <c r="L1431" s="1"/>
    </row>
    <row r="1432" spans="8:12" x14ac:dyDescent="0.5">
      <c r="H1432" s="1"/>
      <c r="I1432" s="1"/>
      <c r="L1432" s="1"/>
    </row>
    <row r="1433" spans="8:12" x14ac:dyDescent="0.5">
      <c r="H1433" s="1"/>
      <c r="I1433" s="1"/>
      <c r="L1433" s="1"/>
    </row>
    <row r="1434" spans="8:12" x14ac:dyDescent="0.5">
      <c r="H1434" s="1"/>
      <c r="I1434" s="1"/>
      <c r="L1434" s="1"/>
    </row>
    <row r="1435" spans="8:12" x14ac:dyDescent="0.5">
      <c r="H1435" s="1"/>
      <c r="I1435" s="1"/>
      <c r="L1435" s="1"/>
    </row>
    <row r="1436" spans="8:12" x14ac:dyDescent="0.5">
      <c r="H1436" s="1"/>
      <c r="I1436" s="1"/>
      <c r="L1436" s="1"/>
    </row>
    <row r="1437" spans="8:12" x14ac:dyDescent="0.5">
      <c r="H1437" s="1"/>
      <c r="I1437" s="1"/>
      <c r="L1437" s="1"/>
    </row>
    <row r="1438" spans="8:12" x14ac:dyDescent="0.5">
      <c r="H1438" s="1"/>
      <c r="I1438" s="1"/>
      <c r="L1438" s="1"/>
    </row>
    <row r="1439" spans="8:12" x14ac:dyDescent="0.5">
      <c r="H1439" s="1"/>
      <c r="I1439" s="1"/>
      <c r="L1439" s="1"/>
    </row>
    <row r="1440" spans="8:12" x14ac:dyDescent="0.5">
      <c r="H1440" s="1"/>
      <c r="I1440" s="1"/>
      <c r="L1440" s="1"/>
    </row>
    <row r="1441" spans="8:12" x14ac:dyDescent="0.5">
      <c r="H1441" s="1"/>
      <c r="I1441" s="1"/>
      <c r="L1441" s="1"/>
    </row>
    <row r="1442" spans="8:12" x14ac:dyDescent="0.5">
      <c r="H1442" s="1"/>
      <c r="I1442" s="1"/>
      <c r="L1442" s="1"/>
    </row>
    <row r="1443" spans="8:12" x14ac:dyDescent="0.5">
      <c r="H1443" s="1"/>
      <c r="I1443" s="1"/>
      <c r="L1443" s="1"/>
    </row>
    <row r="1444" spans="8:12" x14ac:dyDescent="0.5">
      <c r="H1444" s="1"/>
      <c r="I1444" s="1"/>
      <c r="L1444" s="1"/>
    </row>
    <row r="1445" spans="8:12" x14ac:dyDescent="0.5">
      <c r="H1445" s="1"/>
      <c r="I1445" s="1"/>
      <c r="L1445" s="1"/>
    </row>
    <row r="1446" spans="8:12" x14ac:dyDescent="0.5">
      <c r="H1446" s="1"/>
      <c r="I1446" s="1"/>
      <c r="L1446" s="1"/>
    </row>
    <row r="1447" spans="8:12" x14ac:dyDescent="0.5">
      <c r="H1447" s="1"/>
      <c r="I1447" s="1"/>
      <c r="L1447" s="1"/>
    </row>
    <row r="1448" spans="8:12" x14ac:dyDescent="0.5">
      <c r="H1448" s="1"/>
      <c r="I1448" s="1"/>
      <c r="L1448" s="1"/>
    </row>
    <row r="1449" spans="8:12" x14ac:dyDescent="0.5">
      <c r="H1449" s="1"/>
      <c r="I1449" s="1"/>
      <c r="L1449" s="1"/>
    </row>
    <row r="1450" spans="8:12" x14ac:dyDescent="0.5">
      <c r="H1450" s="1"/>
      <c r="I1450" s="1"/>
      <c r="L1450" s="1"/>
    </row>
    <row r="1451" spans="8:12" x14ac:dyDescent="0.5">
      <c r="H1451" s="1"/>
      <c r="I1451" s="1"/>
      <c r="L1451" s="1"/>
    </row>
    <row r="1452" spans="8:12" x14ac:dyDescent="0.5">
      <c r="H1452" s="1"/>
      <c r="I1452" s="1"/>
      <c r="L1452" s="1"/>
    </row>
    <row r="1453" spans="8:12" x14ac:dyDescent="0.5">
      <c r="H1453" s="1"/>
      <c r="I1453" s="1"/>
      <c r="L1453" s="1"/>
    </row>
    <row r="1454" spans="8:12" x14ac:dyDescent="0.5">
      <c r="H1454" s="1"/>
      <c r="I1454" s="1"/>
      <c r="L1454" s="1"/>
    </row>
    <row r="1455" spans="8:12" x14ac:dyDescent="0.5">
      <c r="H1455" s="1"/>
      <c r="I1455" s="1"/>
      <c r="L1455" s="1"/>
    </row>
    <row r="1456" spans="8:12" x14ac:dyDescent="0.5">
      <c r="H1456" s="1"/>
      <c r="I1456" s="1"/>
      <c r="L1456" s="1"/>
    </row>
    <row r="1457" spans="8:12" x14ac:dyDescent="0.5">
      <c r="H1457" s="1"/>
      <c r="I1457" s="1"/>
      <c r="L1457" s="1"/>
    </row>
    <row r="1458" spans="8:12" x14ac:dyDescent="0.5">
      <c r="H1458" s="1"/>
      <c r="I1458" s="1"/>
      <c r="L1458" s="1"/>
    </row>
    <row r="1459" spans="8:12" x14ac:dyDescent="0.5">
      <c r="H1459" s="1"/>
      <c r="I1459" s="1"/>
      <c r="L1459" s="1"/>
    </row>
    <row r="1460" spans="8:12" x14ac:dyDescent="0.5">
      <c r="H1460" s="1"/>
      <c r="I1460" s="1"/>
      <c r="L1460" s="1"/>
    </row>
    <row r="1461" spans="8:12" x14ac:dyDescent="0.5">
      <c r="H1461" s="1"/>
      <c r="I1461" s="1"/>
      <c r="L1461" s="1"/>
    </row>
    <row r="1462" spans="8:12" x14ac:dyDescent="0.5">
      <c r="H1462" s="1"/>
      <c r="I1462" s="1"/>
      <c r="L1462" s="1"/>
    </row>
    <row r="1463" spans="8:12" x14ac:dyDescent="0.5">
      <c r="H1463" s="1"/>
      <c r="I1463" s="1"/>
      <c r="L1463" s="1"/>
    </row>
    <row r="1464" spans="8:12" x14ac:dyDescent="0.5">
      <c r="H1464" s="1"/>
      <c r="I1464" s="1"/>
      <c r="L1464" s="1"/>
    </row>
    <row r="1465" spans="8:12" x14ac:dyDescent="0.5">
      <c r="H1465" s="1"/>
      <c r="I1465" s="1"/>
      <c r="L1465" s="1"/>
    </row>
    <row r="1466" spans="8:12" x14ac:dyDescent="0.5">
      <c r="H1466" s="1"/>
      <c r="I1466" s="1"/>
      <c r="L1466" s="1"/>
    </row>
    <row r="1467" spans="8:12" x14ac:dyDescent="0.5">
      <c r="H1467" s="1"/>
      <c r="I1467" s="1"/>
      <c r="L1467" s="1"/>
    </row>
    <row r="1468" spans="8:12" x14ac:dyDescent="0.5">
      <c r="H1468" s="1"/>
      <c r="I1468" s="1"/>
      <c r="L1468" s="1"/>
    </row>
    <row r="1469" spans="8:12" x14ac:dyDescent="0.5">
      <c r="H1469" s="1"/>
      <c r="I1469" s="1"/>
      <c r="L1469" s="1"/>
    </row>
    <row r="1470" spans="8:12" x14ac:dyDescent="0.5">
      <c r="H1470" s="1"/>
      <c r="I1470" s="1"/>
      <c r="L1470" s="1"/>
    </row>
    <row r="1471" spans="8:12" x14ac:dyDescent="0.5">
      <c r="H1471" s="1"/>
      <c r="I1471" s="1"/>
      <c r="L1471" s="1"/>
    </row>
    <row r="1472" spans="8:12" x14ac:dyDescent="0.5">
      <c r="H1472" s="1"/>
      <c r="I1472" s="1"/>
      <c r="L1472" s="1"/>
    </row>
    <row r="1473" spans="8:12" x14ac:dyDescent="0.5">
      <c r="H1473" s="1"/>
      <c r="I1473" s="1"/>
      <c r="L1473" s="1"/>
    </row>
    <row r="1474" spans="8:12" x14ac:dyDescent="0.5">
      <c r="H1474" s="1"/>
      <c r="I1474" s="1"/>
      <c r="L1474" s="1"/>
    </row>
    <row r="1475" spans="8:12" x14ac:dyDescent="0.5">
      <c r="H1475" s="1"/>
      <c r="I1475" s="1"/>
      <c r="L1475" s="1"/>
    </row>
    <row r="1476" spans="8:12" x14ac:dyDescent="0.5">
      <c r="H1476" s="1"/>
      <c r="I1476" s="1"/>
      <c r="L1476" s="1"/>
    </row>
    <row r="1477" spans="8:12" x14ac:dyDescent="0.5">
      <c r="H1477" s="1"/>
      <c r="I1477" s="1"/>
      <c r="L1477" s="1"/>
    </row>
    <row r="1478" spans="8:12" x14ac:dyDescent="0.5">
      <c r="H1478" s="1"/>
      <c r="I1478" s="1"/>
      <c r="L1478" s="1"/>
    </row>
    <row r="1479" spans="8:12" x14ac:dyDescent="0.5">
      <c r="H1479" s="1"/>
      <c r="I1479" s="1"/>
      <c r="L1479" s="1"/>
    </row>
    <row r="1480" spans="8:12" x14ac:dyDescent="0.5">
      <c r="H1480" s="1"/>
      <c r="I1480" s="1"/>
      <c r="L1480" s="1"/>
    </row>
    <row r="1481" spans="8:12" x14ac:dyDescent="0.5">
      <c r="H1481" s="1"/>
      <c r="I1481" s="1"/>
      <c r="L1481" s="1"/>
    </row>
    <row r="1482" spans="8:12" x14ac:dyDescent="0.5">
      <c r="H1482" s="1"/>
      <c r="I1482" s="1"/>
      <c r="L1482" s="1"/>
    </row>
    <row r="1483" spans="8:12" x14ac:dyDescent="0.5">
      <c r="H1483" s="1"/>
      <c r="I1483" s="1"/>
      <c r="L1483" s="1"/>
    </row>
    <row r="1484" spans="8:12" x14ac:dyDescent="0.5">
      <c r="H1484" s="1"/>
      <c r="I1484" s="1"/>
      <c r="L1484" s="1"/>
    </row>
    <row r="1485" spans="8:12" x14ac:dyDescent="0.5">
      <c r="H1485" s="1"/>
      <c r="I1485" s="1"/>
      <c r="L1485" s="1"/>
    </row>
    <row r="1486" spans="8:12" x14ac:dyDescent="0.5">
      <c r="H1486" s="1"/>
      <c r="I1486" s="1"/>
      <c r="L1486" s="1"/>
    </row>
    <row r="1487" spans="8:12" x14ac:dyDescent="0.5">
      <c r="H1487" s="1"/>
      <c r="I1487" s="1"/>
      <c r="L1487" s="1"/>
    </row>
    <row r="1488" spans="8:12" x14ac:dyDescent="0.5">
      <c r="H1488" s="1"/>
      <c r="I1488" s="1"/>
      <c r="L1488" s="1"/>
    </row>
    <row r="1489" spans="8:12" x14ac:dyDescent="0.5">
      <c r="H1489" s="1"/>
      <c r="I1489" s="1"/>
      <c r="L1489" s="1"/>
    </row>
    <row r="1490" spans="8:12" x14ac:dyDescent="0.5">
      <c r="H1490" s="1"/>
      <c r="I1490" s="1"/>
      <c r="L1490" s="1"/>
    </row>
    <row r="1491" spans="8:12" x14ac:dyDescent="0.5">
      <c r="H1491" s="1"/>
      <c r="I1491" s="1"/>
      <c r="L1491" s="1"/>
    </row>
    <row r="1492" spans="8:12" x14ac:dyDescent="0.5">
      <c r="H1492" s="1"/>
      <c r="I1492" s="1"/>
      <c r="L1492" s="1"/>
    </row>
    <row r="1493" spans="8:12" x14ac:dyDescent="0.5">
      <c r="H1493" s="1"/>
      <c r="I1493" s="1"/>
      <c r="L1493" s="1"/>
    </row>
    <row r="1494" spans="8:12" x14ac:dyDescent="0.5">
      <c r="H1494" s="1"/>
      <c r="I1494" s="1"/>
      <c r="L1494" s="1"/>
    </row>
    <row r="1495" spans="8:12" x14ac:dyDescent="0.5">
      <c r="H1495" s="1"/>
      <c r="I1495" s="1"/>
      <c r="L1495" s="1"/>
    </row>
    <row r="1496" spans="8:12" x14ac:dyDescent="0.5">
      <c r="H1496" s="1"/>
      <c r="I1496" s="1"/>
      <c r="L1496" s="1"/>
    </row>
    <row r="1497" spans="8:12" x14ac:dyDescent="0.5">
      <c r="H1497" s="1"/>
      <c r="I1497" s="1"/>
      <c r="L1497" s="1"/>
    </row>
    <row r="1498" spans="8:12" x14ac:dyDescent="0.5">
      <c r="H1498" s="1"/>
      <c r="I1498" s="1"/>
      <c r="L1498" s="1"/>
    </row>
    <row r="1499" spans="8:12" x14ac:dyDescent="0.5">
      <c r="H1499" s="1"/>
      <c r="I1499" s="1"/>
      <c r="L1499" s="1"/>
    </row>
    <row r="1500" spans="8:12" x14ac:dyDescent="0.5">
      <c r="H1500" s="1"/>
      <c r="I1500" s="1"/>
      <c r="L1500" s="1"/>
    </row>
    <row r="1501" spans="8:12" x14ac:dyDescent="0.5">
      <c r="H1501" s="1"/>
      <c r="I1501" s="1"/>
      <c r="L1501" s="1"/>
    </row>
    <row r="1502" spans="8:12" x14ac:dyDescent="0.5">
      <c r="H1502" s="1"/>
      <c r="I1502" s="1"/>
      <c r="L1502" s="1"/>
    </row>
    <row r="1503" spans="8:12" x14ac:dyDescent="0.5">
      <c r="H1503" s="1"/>
      <c r="I1503" s="1"/>
      <c r="L1503" s="1"/>
    </row>
    <row r="1504" spans="8:12" x14ac:dyDescent="0.5">
      <c r="H1504" s="1"/>
      <c r="I1504" s="1"/>
      <c r="L1504" s="1"/>
    </row>
    <row r="1505" spans="8:12" x14ac:dyDescent="0.5">
      <c r="H1505" s="1"/>
      <c r="I1505" s="1"/>
      <c r="L1505" s="1"/>
    </row>
    <row r="1506" spans="8:12" x14ac:dyDescent="0.5">
      <c r="H1506" s="1"/>
      <c r="I1506" s="1"/>
      <c r="L1506" s="1"/>
    </row>
    <row r="1507" spans="8:12" x14ac:dyDescent="0.5">
      <c r="H1507" s="1"/>
      <c r="I1507" s="1"/>
      <c r="L1507" s="1"/>
    </row>
    <row r="1508" spans="8:12" x14ac:dyDescent="0.5">
      <c r="H1508" s="1"/>
      <c r="I1508" s="1"/>
      <c r="L1508" s="1"/>
    </row>
    <row r="1509" spans="8:12" x14ac:dyDescent="0.5">
      <c r="H1509" s="1"/>
      <c r="I1509" s="1"/>
      <c r="L1509" s="1"/>
    </row>
    <row r="1510" spans="8:12" x14ac:dyDescent="0.5">
      <c r="H1510" s="1"/>
      <c r="I1510" s="1"/>
      <c r="L1510" s="1"/>
    </row>
    <row r="1511" spans="8:12" x14ac:dyDescent="0.5">
      <c r="H1511" s="1"/>
      <c r="I1511" s="1"/>
      <c r="L1511" s="1"/>
    </row>
    <row r="1512" spans="8:12" x14ac:dyDescent="0.5">
      <c r="H1512" s="1"/>
      <c r="I1512" s="1"/>
      <c r="L1512" s="1"/>
    </row>
    <row r="1513" spans="8:12" x14ac:dyDescent="0.5">
      <c r="H1513" s="1"/>
      <c r="I1513" s="1"/>
      <c r="L1513" s="1"/>
    </row>
    <row r="1514" spans="8:12" x14ac:dyDescent="0.5">
      <c r="H1514" s="1"/>
      <c r="I1514" s="1"/>
      <c r="L1514" s="1"/>
    </row>
    <row r="1515" spans="8:12" x14ac:dyDescent="0.5">
      <c r="H1515" s="1"/>
      <c r="I1515" s="1"/>
      <c r="L1515" s="1"/>
    </row>
    <row r="1516" spans="8:12" x14ac:dyDescent="0.5">
      <c r="H1516" s="1"/>
      <c r="I1516" s="1"/>
      <c r="L1516" s="1"/>
    </row>
    <row r="1517" spans="8:12" x14ac:dyDescent="0.5">
      <c r="H1517" s="1"/>
      <c r="I1517" s="1"/>
      <c r="L1517" s="1"/>
    </row>
    <row r="1518" spans="8:12" x14ac:dyDescent="0.5">
      <c r="H1518" s="1"/>
      <c r="I1518" s="1"/>
      <c r="L1518" s="1"/>
    </row>
    <row r="1519" spans="8:12" x14ac:dyDescent="0.5">
      <c r="H1519" s="1"/>
      <c r="I1519" s="1"/>
      <c r="L1519" s="1"/>
    </row>
    <row r="1520" spans="8:12" x14ac:dyDescent="0.5">
      <c r="H1520" s="1"/>
      <c r="I1520" s="1"/>
      <c r="L1520" s="1"/>
    </row>
    <row r="1521" spans="8:12" x14ac:dyDescent="0.5">
      <c r="H1521" s="1"/>
      <c r="I1521" s="1"/>
      <c r="L1521" s="1"/>
    </row>
    <row r="1522" spans="8:12" x14ac:dyDescent="0.5">
      <c r="H1522" s="1"/>
      <c r="I1522" s="1"/>
      <c r="L1522" s="1"/>
    </row>
    <row r="1523" spans="8:12" x14ac:dyDescent="0.5">
      <c r="H1523" s="1"/>
      <c r="I1523" s="1"/>
      <c r="L1523" s="1"/>
    </row>
    <row r="1524" spans="8:12" x14ac:dyDescent="0.5">
      <c r="H1524" s="1"/>
      <c r="I1524" s="1"/>
      <c r="L1524" s="1"/>
    </row>
    <row r="1525" spans="8:12" x14ac:dyDescent="0.5">
      <c r="H1525" s="1"/>
      <c r="I1525" s="1"/>
      <c r="L1525" s="1"/>
    </row>
    <row r="1526" spans="8:12" x14ac:dyDescent="0.5">
      <c r="H1526" s="1"/>
      <c r="I1526" s="1"/>
      <c r="L1526" s="1"/>
    </row>
    <row r="1527" spans="8:12" x14ac:dyDescent="0.5">
      <c r="H1527" s="1"/>
      <c r="I1527" s="1"/>
      <c r="L1527" s="1"/>
    </row>
    <row r="1528" spans="8:12" x14ac:dyDescent="0.5">
      <c r="H1528" s="1"/>
      <c r="I1528" s="1"/>
      <c r="L1528" s="1"/>
    </row>
    <row r="1529" spans="8:12" x14ac:dyDescent="0.5">
      <c r="H1529" s="1"/>
      <c r="I1529" s="1"/>
      <c r="L1529" s="1"/>
    </row>
    <row r="1530" spans="8:12" x14ac:dyDescent="0.5">
      <c r="H1530" s="1"/>
      <c r="I1530" s="1"/>
      <c r="L1530" s="1"/>
    </row>
    <row r="1531" spans="8:12" x14ac:dyDescent="0.5">
      <c r="H1531" s="1"/>
      <c r="I1531" s="1"/>
      <c r="L1531" s="1"/>
    </row>
    <row r="1532" spans="8:12" x14ac:dyDescent="0.5">
      <c r="H1532" s="1"/>
      <c r="I1532" s="1"/>
      <c r="L1532" s="1"/>
    </row>
    <row r="1533" spans="8:12" x14ac:dyDescent="0.5">
      <c r="H1533" s="1"/>
      <c r="I1533" s="1"/>
      <c r="L1533" s="1"/>
    </row>
    <row r="1534" spans="8:12" x14ac:dyDescent="0.5">
      <c r="H1534" s="1"/>
      <c r="I1534" s="1"/>
      <c r="L1534" s="1"/>
    </row>
    <row r="1535" spans="8:12" x14ac:dyDescent="0.5">
      <c r="H1535" s="1"/>
      <c r="I1535" s="1"/>
      <c r="L1535" s="1"/>
    </row>
    <row r="1536" spans="8:12" x14ac:dyDescent="0.5">
      <c r="H1536" s="1"/>
      <c r="I1536" s="1"/>
      <c r="L1536" s="1"/>
    </row>
    <row r="1537" spans="8:12" x14ac:dyDescent="0.5">
      <c r="H1537" s="1"/>
      <c r="I1537" s="1"/>
      <c r="L1537" s="1"/>
    </row>
    <row r="1538" spans="8:12" x14ac:dyDescent="0.5">
      <c r="H1538" s="1"/>
      <c r="I1538" s="1"/>
      <c r="L1538" s="1"/>
    </row>
    <row r="1539" spans="8:12" x14ac:dyDescent="0.5">
      <c r="H1539" s="1"/>
      <c r="I1539" s="1"/>
      <c r="L1539" s="1"/>
    </row>
    <row r="1540" spans="8:12" x14ac:dyDescent="0.5">
      <c r="H1540" s="1"/>
      <c r="I1540" s="1"/>
      <c r="L1540" s="1"/>
    </row>
    <row r="1541" spans="8:12" x14ac:dyDescent="0.5">
      <c r="H1541" s="1"/>
      <c r="I1541" s="1"/>
      <c r="L1541" s="1"/>
    </row>
    <row r="1542" spans="8:12" x14ac:dyDescent="0.5">
      <c r="H1542" s="1"/>
      <c r="I1542" s="1"/>
      <c r="L1542" s="1"/>
    </row>
    <row r="1543" spans="8:12" x14ac:dyDescent="0.5">
      <c r="H1543" s="1"/>
      <c r="I1543" s="1"/>
      <c r="L1543" s="1"/>
    </row>
    <row r="1544" spans="8:12" x14ac:dyDescent="0.5">
      <c r="H1544" s="1"/>
      <c r="I1544" s="1"/>
      <c r="L1544" s="1"/>
    </row>
    <row r="1545" spans="8:12" x14ac:dyDescent="0.5">
      <c r="H1545" s="1"/>
      <c r="I1545" s="1"/>
      <c r="L1545" s="1"/>
    </row>
    <row r="1546" spans="8:12" x14ac:dyDescent="0.5">
      <c r="H1546" s="1"/>
      <c r="I1546" s="1"/>
      <c r="L1546" s="1"/>
    </row>
    <row r="1547" spans="8:12" x14ac:dyDescent="0.5">
      <c r="H1547" s="1"/>
      <c r="I1547" s="1"/>
      <c r="L1547" s="1"/>
    </row>
    <row r="1548" spans="8:12" x14ac:dyDescent="0.5">
      <c r="H1548" s="1"/>
      <c r="I1548" s="1"/>
      <c r="L1548" s="1"/>
    </row>
    <row r="1549" spans="8:12" x14ac:dyDescent="0.5">
      <c r="H1549" s="1"/>
      <c r="I1549" s="1"/>
      <c r="L1549" s="1"/>
    </row>
    <row r="1550" spans="8:12" x14ac:dyDescent="0.5">
      <c r="H1550" s="1"/>
      <c r="I1550" s="1"/>
      <c r="L1550" s="1"/>
    </row>
    <row r="1551" spans="8:12" x14ac:dyDescent="0.5">
      <c r="H1551" s="1"/>
      <c r="I1551" s="1"/>
      <c r="L1551" s="1"/>
    </row>
    <row r="1552" spans="8:12" x14ac:dyDescent="0.5">
      <c r="H1552" s="1"/>
      <c r="I1552" s="1"/>
      <c r="L1552" s="1"/>
    </row>
    <row r="1553" spans="8:12" x14ac:dyDescent="0.5">
      <c r="H1553" s="1"/>
      <c r="I1553" s="1"/>
      <c r="L1553" s="1"/>
    </row>
    <row r="1554" spans="8:12" x14ac:dyDescent="0.5">
      <c r="H1554" s="1"/>
      <c r="I1554" s="1"/>
      <c r="L1554" s="1"/>
    </row>
    <row r="1555" spans="8:12" x14ac:dyDescent="0.5">
      <c r="H1555" s="1"/>
      <c r="I1555" s="1"/>
      <c r="L1555" s="1"/>
    </row>
    <row r="1556" spans="8:12" x14ac:dyDescent="0.5">
      <c r="H1556" s="1"/>
      <c r="I1556" s="1"/>
      <c r="L1556" s="1"/>
    </row>
    <row r="1557" spans="8:12" x14ac:dyDescent="0.5">
      <c r="H1557" s="1"/>
      <c r="I1557" s="1"/>
      <c r="L1557" s="1"/>
    </row>
    <row r="1558" spans="8:12" x14ac:dyDescent="0.5">
      <c r="H1558" s="1"/>
      <c r="I1558" s="1"/>
      <c r="L1558" s="1"/>
    </row>
    <row r="1559" spans="8:12" x14ac:dyDescent="0.5">
      <c r="H1559" s="1"/>
      <c r="I1559" s="1"/>
      <c r="L1559" s="1"/>
    </row>
    <row r="1560" spans="8:12" x14ac:dyDescent="0.5">
      <c r="H1560" s="1"/>
      <c r="I1560" s="1"/>
      <c r="L1560" s="1"/>
    </row>
    <row r="1561" spans="8:12" x14ac:dyDescent="0.5">
      <c r="H1561" s="1"/>
      <c r="I1561" s="1"/>
      <c r="L1561" s="1"/>
    </row>
    <row r="1562" spans="8:12" x14ac:dyDescent="0.5">
      <c r="H1562" s="1"/>
      <c r="I1562" s="1"/>
      <c r="L1562" s="1"/>
    </row>
    <row r="1563" spans="8:12" x14ac:dyDescent="0.5">
      <c r="H1563" s="1"/>
      <c r="I1563" s="1"/>
      <c r="L1563" s="1"/>
    </row>
    <row r="1564" spans="8:12" x14ac:dyDescent="0.5">
      <c r="H1564" s="1"/>
      <c r="I1564" s="1"/>
      <c r="L1564" s="1"/>
    </row>
    <row r="1565" spans="8:12" x14ac:dyDescent="0.5">
      <c r="H1565" s="1"/>
      <c r="I1565" s="1"/>
      <c r="L1565" s="1"/>
    </row>
    <row r="1566" spans="8:12" x14ac:dyDescent="0.5">
      <c r="H1566" s="1"/>
      <c r="I1566" s="1"/>
      <c r="L1566" s="1"/>
    </row>
    <row r="1567" spans="8:12" x14ac:dyDescent="0.5">
      <c r="H1567" s="1"/>
      <c r="I1567" s="1"/>
      <c r="L1567" s="1"/>
    </row>
    <row r="1568" spans="8:12" x14ac:dyDescent="0.5">
      <c r="H1568" s="1"/>
      <c r="I1568" s="1"/>
      <c r="L1568" s="1"/>
    </row>
    <row r="1569" spans="8:12" x14ac:dyDescent="0.5">
      <c r="H1569" s="1"/>
      <c r="I1569" s="1"/>
      <c r="L1569" s="1"/>
    </row>
    <row r="1570" spans="8:12" x14ac:dyDescent="0.5">
      <c r="H1570" s="1"/>
      <c r="I1570" s="1"/>
      <c r="L1570" s="1"/>
    </row>
    <row r="1571" spans="8:12" x14ac:dyDescent="0.5">
      <c r="H1571" s="1"/>
      <c r="I1571" s="1"/>
      <c r="L1571" s="1"/>
    </row>
    <row r="1572" spans="8:12" x14ac:dyDescent="0.5">
      <c r="H1572" s="1"/>
      <c r="I1572" s="1"/>
      <c r="L1572" s="1"/>
    </row>
    <row r="1573" spans="8:12" x14ac:dyDescent="0.5">
      <c r="H1573" s="1"/>
      <c r="I1573" s="1"/>
      <c r="L1573" s="1"/>
    </row>
    <row r="1574" spans="8:12" x14ac:dyDescent="0.5">
      <c r="H1574" s="1"/>
      <c r="I1574" s="1"/>
      <c r="L1574" s="1"/>
    </row>
    <row r="1575" spans="8:12" x14ac:dyDescent="0.5">
      <c r="H1575" s="1"/>
      <c r="I1575" s="1"/>
      <c r="L1575" s="1"/>
    </row>
    <row r="1576" spans="8:12" x14ac:dyDescent="0.5">
      <c r="H1576" s="1"/>
      <c r="I1576" s="1"/>
      <c r="L1576" s="1"/>
    </row>
    <row r="1577" spans="8:12" x14ac:dyDescent="0.5">
      <c r="H1577" s="1"/>
      <c r="I1577" s="1"/>
      <c r="L1577" s="1"/>
    </row>
    <row r="1578" spans="8:12" x14ac:dyDescent="0.5">
      <c r="H1578" s="1"/>
      <c r="I1578" s="1"/>
      <c r="L1578" s="1"/>
    </row>
    <row r="1579" spans="8:12" x14ac:dyDescent="0.5">
      <c r="H1579" s="1"/>
      <c r="I1579" s="1"/>
      <c r="L1579" s="1"/>
    </row>
    <row r="1580" spans="8:12" x14ac:dyDescent="0.5">
      <c r="H1580" s="1"/>
      <c r="I1580" s="1"/>
      <c r="L1580" s="1"/>
    </row>
    <row r="1581" spans="8:12" x14ac:dyDescent="0.5">
      <c r="H1581" s="1"/>
      <c r="I1581" s="1"/>
      <c r="L1581" s="1"/>
    </row>
    <row r="1582" spans="8:12" x14ac:dyDescent="0.5">
      <c r="H1582" s="1"/>
      <c r="I1582" s="1"/>
      <c r="L1582" s="1"/>
    </row>
    <row r="1583" spans="8:12" x14ac:dyDescent="0.5">
      <c r="H1583" s="1"/>
      <c r="I1583" s="1"/>
      <c r="L1583" s="1"/>
    </row>
    <row r="1584" spans="8:12" x14ac:dyDescent="0.5">
      <c r="H1584" s="1"/>
      <c r="I1584" s="1"/>
      <c r="L1584" s="1"/>
    </row>
    <row r="1585" spans="8:12" x14ac:dyDescent="0.5">
      <c r="H1585" s="1"/>
      <c r="I1585" s="1"/>
      <c r="L1585" s="1"/>
    </row>
    <row r="1586" spans="8:12" x14ac:dyDescent="0.5">
      <c r="H1586" s="1"/>
      <c r="I1586" s="1"/>
      <c r="L1586" s="1"/>
    </row>
    <row r="1587" spans="8:12" x14ac:dyDescent="0.5">
      <c r="H1587" s="1"/>
      <c r="I1587" s="1"/>
      <c r="L1587" s="1"/>
    </row>
    <row r="1588" spans="8:12" x14ac:dyDescent="0.5">
      <c r="H1588" s="1"/>
      <c r="I1588" s="1"/>
      <c r="L1588" s="1"/>
    </row>
    <row r="1589" spans="8:12" x14ac:dyDescent="0.5">
      <c r="H1589" s="1"/>
      <c r="I1589" s="1"/>
      <c r="L1589" s="1"/>
    </row>
    <row r="1590" spans="8:12" x14ac:dyDescent="0.5">
      <c r="H1590" s="1"/>
      <c r="I1590" s="1"/>
      <c r="L1590" s="1"/>
    </row>
    <row r="1591" spans="8:12" x14ac:dyDescent="0.5">
      <c r="H1591" s="1"/>
      <c r="I1591" s="1"/>
      <c r="L1591" s="1"/>
    </row>
    <row r="1592" spans="8:12" x14ac:dyDescent="0.5">
      <c r="H1592" s="1"/>
      <c r="I1592" s="1"/>
      <c r="L1592" s="1"/>
    </row>
    <row r="1593" spans="8:12" x14ac:dyDescent="0.5">
      <c r="H1593" s="1"/>
      <c r="I1593" s="1"/>
      <c r="L1593" s="1"/>
    </row>
    <row r="1594" spans="8:12" x14ac:dyDescent="0.5">
      <c r="H1594" s="1"/>
      <c r="I1594" s="1"/>
      <c r="L1594" s="1"/>
    </row>
    <row r="1595" spans="8:12" x14ac:dyDescent="0.5">
      <c r="H1595" s="1"/>
      <c r="I1595" s="1"/>
      <c r="L1595" s="1"/>
    </row>
    <row r="1596" spans="8:12" x14ac:dyDescent="0.5">
      <c r="H1596" s="1"/>
      <c r="I1596" s="1"/>
      <c r="L1596" s="1"/>
    </row>
    <row r="1597" spans="8:12" x14ac:dyDescent="0.5">
      <c r="H1597" s="1"/>
      <c r="I1597" s="1"/>
      <c r="L1597" s="1"/>
    </row>
    <row r="1598" spans="8:12" x14ac:dyDescent="0.5">
      <c r="H1598" s="1"/>
      <c r="I1598" s="1"/>
      <c r="L1598" s="1"/>
    </row>
    <row r="1599" spans="8:12" x14ac:dyDescent="0.5">
      <c r="H1599" s="1"/>
      <c r="I1599" s="1"/>
      <c r="L1599" s="1"/>
    </row>
    <row r="1600" spans="8:12" x14ac:dyDescent="0.5">
      <c r="H1600" s="1"/>
      <c r="I1600" s="1"/>
      <c r="L1600" s="1"/>
    </row>
    <row r="1601" spans="8:12" x14ac:dyDescent="0.5">
      <c r="H1601" s="1"/>
      <c r="I1601" s="1"/>
      <c r="L1601" s="1"/>
    </row>
    <row r="1602" spans="8:12" x14ac:dyDescent="0.5">
      <c r="H1602" s="1"/>
      <c r="I1602" s="1"/>
      <c r="L1602" s="1"/>
    </row>
    <row r="1603" spans="8:12" x14ac:dyDescent="0.5">
      <c r="H1603" s="1"/>
      <c r="I1603" s="1"/>
      <c r="L1603" s="1"/>
    </row>
    <row r="1604" spans="8:12" x14ac:dyDescent="0.5">
      <c r="H1604" s="1"/>
      <c r="I1604" s="1"/>
      <c r="L1604" s="1"/>
    </row>
    <row r="1605" spans="8:12" x14ac:dyDescent="0.5">
      <c r="H1605" s="1"/>
      <c r="I1605" s="1"/>
      <c r="L1605" s="1"/>
    </row>
    <row r="1606" spans="8:12" x14ac:dyDescent="0.5">
      <c r="H1606" s="1"/>
      <c r="I1606" s="1"/>
      <c r="L1606" s="1"/>
    </row>
    <row r="1607" spans="8:12" x14ac:dyDescent="0.5">
      <c r="H1607" s="1"/>
      <c r="I1607" s="1"/>
      <c r="L1607" s="1"/>
    </row>
    <row r="1608" spans="8:12" x14ac:dyDescent="0.5">
      <c r="H1608" s="1"/>
      <c r="I1608" s="1"/>
      <c r="L1608" s="1"/>
    </row>
    <row r="1609" spans="8:12" x14ac:dyDescent="0.5">
      <c r="H1609" s="1"/>
      <c r="I1609" s="1"/>
      <c r="L1609" s="1"/>
    </row>
    <row r="1610" spans="8:12" x14ac:dyDescent="0.5">
      <c r="H1610" s="1"/>
      <c r="I1610" s="1"/>
      <c r="L1610" s="1"/>
    </row>
    <row r="1611" spans="8:12" x14ac:dyDescent="0.5">
      <c r="H1611" s="1"/>
      <c r="I1611" s="1"/>
      <c r="L1611" s="1"/>
    </row>
    <row r="1612" spans="8:12" x14ac:dyDescent="0.5">
      <c r="H1612" s="1"/>
      <c r="I1612" s="1"/>
      <c r="L1612" s="1"/>
    </row>
    <row r="1613" spans="8:12" x14ac:dyDescent="0.5">
      <c r="H1613" s="1"/>
      <c r="I1613" s="1"/>
      <c r="L1613" s="1"/>
    </row>
    <row r="1614" spans="8:12" x14ac:dyDescent="0.5">
      <c r="H1614" s="1"/>
      <c r="I1614" s="1"/>
      <c r="L1614" s="1"/>
    </row>
    <row r="1615" spans="8:12" x14ac:dyDescent="0.5">
      <c r="H1615" s="1"/>
      <c r="I1615" s="1"/>
      <c r="L1615" s="1"/>
    </row>
    <row r="1616" spans="8:12" x14ac:dyDescent="0.5">
      <c r="H1616" s="1"/>
      <c r="I1616" s="1"/>
      <c r="L1616" s="1"/>
    </row>
    <row r="1617" spans="8:12" x14ac:dyDescent="0.5">
      <c r="H1617" s="1"/>
      <c r="I1617" s="1"/>
      <c r="L1617" s="1"/>
    </row>
    <row r="1618" spans="8:12" x14ac:dyDescent="0.5">
      <c r="H1618" s="1"/>
      <c r="I1618" s="1"/>
      <c r="L1618" s="1"/>
    </row>
    <row r="1619" spans="8:12" x14ac:dyDescent="0.5">
      <c r="H1619" s="1"/>
      <c r="I1619" s="1"/>
      <c r="L1619" s="1"/>
    </row>
    <row r="1620" spans="8:12" x14ac:dyDescent="0.5">
      <c r="H1620" s="1"/>
      <c r="I1620" s="1"/>
      <c r="L1620" s="1"/>
    </row>
    <row r="1621" spans="8:12" x14ac:dyDescent="0.5">
      <c r="H1621" s="1"/>
      <c r="I1621" s="1"/>
      <c r="L1621" s="1"/>
    </row>
    <row r="1622" spans="8:12" x14ac:dyDescent="0.5">
      <c r="H1622" s="1"/>
      <c r="I1622" s="1"/>
      <c r="L1622" s="1"/>
    </row>
    <row r="1623" spans="8:12" x14ac:dyDescent="0.5">
      <c r="H1623" s="1"/>
      <c r="I1623" s="1"/>
      <c r="L1623" s="1"/>
    </row>
    <row r="1624" spans="8:12" x14ac:dyDescent="0.5">
      <c r="H1624" s="1"/>
      <c r="I1624" s="1"/>
      <c r="L1624" s="1"/>
    </row>
    <row r="1625" spans="8:12" x14ac:dyDescent="0.5">
      <c r="H1625" s="1"/>
      <c r="I1625" s="1"/>
      <c r="L1625" s="1"/>
    </row>
    <row r="1626" spans="8:12" x14ac:dyDescent="0.5">
      <c r="H1626" s="1"/>
      <c r="I1626" s="1"/>
      <c r="L1626" s="1"/>
    </row>
    <row r="1627" spans="8:12" x14ac:dyDescent="0.5">
      <c r="H1627" s="1"/>
      <c r="I1627" s="1"/>
      <c r="L1627" s="1"/>
    </row>
    <row r="1628" spans="8:12" x14ac:dyDescent="0.5">
      <c r="H1628" s="1"/>
      <c r="I1628" s="1"/>
      <c r="L1628" s="1"/>
    </row>
    <row r="1629" spans="8:12" x14ac:dyDescent="0.5">
      <c r="H1629" s="1"/>
      <c r="I1629" s="1"/>
      <c r="L1629" s="1"/>
    </row>
    <row r="1630" spans="8:12" x14ac:dyDescent="0.5">
      <c r="H1630" s="1"/>
      <c r="I1630" s="1"/>
      <c r="L1630" s="1"/>
    </row>
    <row r="1631" spans="8:12" x14ac:dyDescent="0.5">
      <c r="H1631" s="1"/>
      <c r="I1631" s="1"/>
      <c r="L1631" s="1"/>
    </row>
    <row r="1632" spans="8:12" x14ac:dyDescent="0.5">
      <c r="H1632" s="1"/>
      <c r="I1632" s="1"/>
      <c r="L1632" s="1"/>
    </row>
    <row r="1633" spans="8:12" x14ac:dyDescent="0.5">
      <c r="H1633" s="1"/>
      <c r="I1633" s="1"/>
      <c r="L1633" s="1"/>
    </row>
    <row r="1634" spans="8:12" x14ac:dyDescent="0.5">
      <c r="H1634" s="1"/>
      <c r="I1634" s="1"/>
      <c r="L1634" s="1"/>
    </row>
    <row r="1635" spans="8:12" x14ac:dyDescent="0.5">
      <c r="H1635" s="1"/>
      <c r="I1635" s="1"/>
      <c r="L1635" s="1"/>
    </row>
    <row r="1636" spans="8:12" x14ac:dyDescent="0.5">
      <c r="H1636" s="1"/>
      <c r="I1636" s="1"/>
      <c r="L1636" s="1"/>
    </row>
    <row r="1637" spans="8:12" x14ac:dyDescent="0.5">
      <c r="H1637" s="1"/>
      <c r="I1637" s="1"/>
      <c r="L1637" s="1"/>
    </row>
    <row r="1638" spans="8:12" x14ac:dyDescent="0.5">
      <c r="H1638" s="1"/>
      <c r="I1638" s="1"/>
      <c r="L1638" s="1"/>
    </row>
    <row r="1639" spans="8:12" x14ac:dyDescent="0.5">
      <c r="H1639" s="1"/>
      <c r="I1639" s="1"/>
      <c r="L1639" s="1"/>
    </row>
    <row r="1640" spans="8:12" x14ac:dyDescent="0.5">
      <c r="H1640" s="1"/>
      <c r="I1640" s="1"/>
      <c r="L1640" s="1"/>
    </row>
    <row r="1641" spans="8:12" x14ac:dyDescent="0.5">
      <c r="H1641" s="1"/>
      <c r="I1641" s="1"/>
      <c r="L1641" s="1"/>
    </row>
    <row r="1642" spans="8:12" x14ac:dyDescent="0.5">
      <c r="H1642" s="1"/>
      <c r="I1642" s="1"/>
      <c r="L1642" s="1"/>
    </row>
    <row r="1643" spans="8:12" x14ac:dyDescent="0.5">
      <c r="H1643" s="1"/>
      <c r="I1643" s="1"/>
      <c r="L1643" s="1"/>
    </row>
    <row r="1644" spans="8:12" x14ac:dyDescent="0.5">
      <c r="H1644" s="1"/>
      <c r="I1644" s="1"/>
      <c r="L1644" s="1"/>
    </row>
    <row r="1645" spans="8:12" x14ac:dyDescent="0.5">
      <c r="H1645" s="1"/>
      <c r="I1645" s="1"/>
      <c r="L1645" s="1"/>
    </row>
    <row r="1646" spans="8:12" x14ac:dyDescent="0.5">
      <c r="H1646" s="1"/>
      <c r="I1646" s="1"/>
      <c r="L1646" s="1"/>
    </row>
    <row r="1647" spans="8:12" x14ac:dyDescent="0.5">
      <c r="H1647" s="1"/>
      <c r="I1647" s="1"/>
      <c r="L1647" s="1"/>
    </row>
    <row r="1648" spans="8:12" x14ac:dyDescent="0.5">
      <c r="H1648" s="1"/>
      <c r="I1648" s="1"/>
      <c r="L1648" s="1"/>
    </row>
    <row r="1649" spans="8:12" x14ac:dyDescent="0.5">
      <c r="H1649" s="1"/>
      <c r="I1649" s="1"/>
      <c r="L1649" s="1"/>
    </row>
    <row r="1650" spans="8:12" x14ac:dyDescent="0.5">
      <c r="H1650" s="1"/>
      <c r="I1650" s="1"/>
      <c r="L1650" s="1"/>
    </row>
    <row r="1651" spans="8:12" x14ac:dyDescent="0.5">
      <c r="H1651" s="1"/>
      <c r="I1651" s="1"/>
      <c r="L1651" s="1"/>
    </row>
    <row r="1652" spans="8:12" x14ac:dyDescent="0.5">
      <c r="H1652" s="1"/>
      <c r="I1652" s="1"/>
      <c r="L1652" s="1"/>
    </row>
    <row r="1653" spans="8:12" x14ac:dyDescent="0.5">
      <c r="H1653" s="1"/>
      <c r="I1653" s="1"/>
      <c r="L1653" s="1"/>
    </row>
    <row r="1654" spans="8:12" x14ac:dyDescent="0.5">
      <c r="H1654" s="1"/>
      <c r="I1654" s="1"/>
      <c r="L1654" s="1"/>
    </row>
    <row r="1655" spans="8:12" x14ac:dyDescent="0.5">
      <c r="H1655" s="1"/>
      <c r="I1655" s="1"/>
      <c r="L1655" s="1"/>
    </row>
    <row r="1656" spans="8:12" x14ac:dyDescent="0.5">
      <c r="H1656" s="1"/>
      <c r="I1656" s="1"/>
      <c r="L1656" s="1"/>
    </row>
    <row r="1657" spans="8:12" x14ac:dyDescent="0.5">
      <c r="H1657" s="1"/>
      <c r="I1657" s="1"/>
      <c r="L1657" s="1"/>
    </row>
    <row r="1658" spans="8:12" x14ac:dyDescent="0.5">
      <c r="H1658" s="1"/>
      <c r="I1658" s="1"/>
      <c r="L1658" s="1"/>
    </row>
    <row r="1659" spans="8:12" x14ac:dyDescent="0.5">
      <c r="H1659" s="1"/>
      <c r="I1659" s="1"/>
      <c r="L1659" s="1"/>
    </row>
    <row r="1660" spans="8:12" x14ac:dyDescent="0.5">
      <c r="H1660" s="1"/>
      <c r="I1660" s="1"/>
      <c r="L1660" s="1"/>
    </row>
    <row r="1661" spans="8:12" x14ac:dyDescent="0.5">
      <c r="H1661" s="1"/>
      <c r="I1661" s="1"/>
      <c r="L1661" s="1"/>
    </row>
    <row r="1662" spans="8:12" x14ac:dyDescent="0.5">
      <c r="H1662" s="1"/>
      <c r="I1662" s="1"/>
      <c r="L1662" s="1"/>
    </row>
    <row r="1663" spans="8:12" x14ac:dyDescent="0.5">
      <c r="H1663" s="1"/>
      <c r="I1663" s="1"/>
      <c r="L1663" s="1"/>
    </row>
    <row r="1664" spans="8:12" x14ac:dyDescent="0.5">
      <c r="H1664" s="1"/>
      <c r="I1664" s="1"/>
      <c r="L1664" s="1"/>
    </row>
    <row r="1665" spans="8:12" x14ac:dyDescent="0.5">
      <c r="H1665" s="1"/>
      <c r="I1665" s="1"/>
      <c r="L1665" s="1"/>
    </row>
    <row r="1666" spans="8:12" x14ac:dyDescent="0.5">
      <c r="H1666" s="1"/>
      <c r="I1666" s="1"/>
      <c r="L1666" s="1"/>
    </row>
    <row r="1667" spans="8:12" x14ac:dyDescent="0.5">
      <c r="H1667" s="1"/>
      <c r="I1667" s="1"/>
      <c r="L1667" s="1"/>
    </row>
    <row r="1668" spans="8:12" x14ac:dyDescent="0.5">
      <c r="H1668" s="1"/>
      <c r="I1668" s="1"/>
      <c r="L1668" s="1"/>
    </row>
    <row r="1669" spans="8:12" x14ac:dyDescent="0.5">
      <c r="H1669" s="1"/>
      <c r="I1669" s="1"/>
      <c r="L1669" s="1"/>
    </row>
    <row r="1670" spans="8:12" x14ac:dyDescent="0.5">
      <c r="H1670" s="1"/>
      <c r="I1670" s="1"/>
      <c r="L1670" s="1"/>
    </row>
    <row r="1671" spans="8:12" x14ac:dyDescent="0.5">
      <c r="H1671" s="1"/>
      <c r="I1671" s="1"/>
      <c r="L1671" s="1"/>
    </row>
    <row r="1672" spans="8:12" x14ac:dyDescent="0.5">
      <c r="H1672" s="1"/>
      <c r="I1672" s="1"/>
      <c r="L1672" s="1"/>
    </row>
    <row r="1673" spans="8:12" x14ac:dyDescent="0.5">
      <c r="H1673" s="1"/>
      <c r="I1673" s="1"/>
      <c r="L1673" s="1"/>
    </row>
    <row r="1674" spans="8:12" x14ac:dyDescent="0.5">
      <c r="H1674" s="1"/>
      <c r="I1674" s="1"/>
      <c r="L1674" s="1"/>
    </row>
    <row r="1675" spans="8:12" x14ac:dyDescent="0.5">
      <c r="H1675" s="1"/>
      <c r="I1675" s="1"/>
      <c r="L1675" s="1"/>
    </row>
    <row r="1676" spans="8:12" x14ac:dyDescent="0.5">
      <c r="H1676" s="1"/>
      <c r="I1676" s="1"/>
      <c r="L1676" s="1"/>
    </row>
    <row r="1677" spans="8:12" x14ac:dyDescent="0.5">
      <c r="H1677" s="1"/>
      <c r="I1677" s="1"/>
      <c r="L1677" s="1"/>
    </row>
    <row r="1678" spans="8:12" x14ac:dyDescent="0.5">
      <c r="H1678" s="1"/>
    </row>
    <row r="1679" spans="8:12" x14ac:dyDescent="0.5">
      <c r="H1679" s="1"/>
      <c r="I1679" s="1"/>
      <c r="L1679" s="1"/>
    </row>
    <row r="1680" spans="8:12" x14ac:dyDescent="0.5">
      <c r="H1680" s="1"/>
      <c r="I1680" s="1"/>
      <c r="L1680" s="1"/>
    </row>
    <row r="1681" spans="8:12" x14ac:dyDescent="0.5">
      <c r="H1681" s="1"/>
      <c r="I1681" s="1"/>
      <c r="L1681" s="1"/>
    </row>
    <row r="1682" spans="8:12" x14ac:dyDescent="0.5">
      <c r="H1682" s="1"/>
      <c r="I1682" s="1"/>
      <c r="L1682" s="1"/>
    </row>
    <row r="1683" spans="8:12" x14ac:dyDescent="0.5">
      <c r="H1683" s="1"/>
      <c r="I1683" s="1"/>
      <c r="L1683" s="1"/>
    </row>
    <row r="1684" spans="8:12" x14ac:dyDescent="0.5">
      <c r="H1684" s="1"/>
      <c r="I1684" s="1"/>
      <c r="L1684" s="1"/>
    </row>
    <row r="1685" spans="8:12" x14ac:dyDescent="0.5">
      <c r="H1685" s="1"/>
      <c r="I1685" s="1"/>
      <c r="L1685" s="1"/>
    </row>
    <row r="1686" spans="8:12" x14ac:dyDescent="0.5">
      <c r="H1686" s="1"/>
      <c r="I1686" s="1"/>
      <c r="L1686" s="1"/>
    </row>
    <row r="1687" spans="8:12" x14ac:dyDescent="0.5">
      <c r="H1687" s="1"/>
      <c r="I1687" s="1"/>
      <c r="L1687" s="1"/>
    </row>
    <row r="1688" spans="8:12" x14ac:dyDescent="0.5">
      <c r="H1688" s="1"/>
      <c r="I1688" s="1"/>
      <c r="L1688" s="1"/>
    </row>
    <row r="1689" spans="8:12" x14ac:dyDescent="0.5">
      <c r="H1689" s="1"/>
      <c r="I1689" s="1"/>
      <c r="L1689" s="1"/>
    </row>
    <row r="1690" spans="8:12" x14ac:dyDescent="0.5">
      <c r="H1690" s="1"/>
      <c r="I1690" s="1"/>
      <c r="L1690" s="1"/>
    </row>
    <row r="1691" spans="8:12" x14ac:dyDescent="0.5">
      <c r="H1691" s="1"/>
      <c r="I1691" s="1"/>
      <c r="L1691" s="1"/>
    </row>
    <row r="1692" spans="8:12" x14ac:dyDescent="0.5">
      <c r="H1692" s="1"/>
      <c r="I1692" s="1"/>
      <c r="L1692" s="1"/>
    </row>
    <row r="1693" spans="8:12" x14ac:dyDescent="0.5">
      <c r="H1693" s="1"/>
      <c r="I1693" s="1"/>
      <c r="L1693" s="1"/>
    </row>
    <row r="1694" spans="8:12" x14ac:dyDescent="0.5">
      <c r="H1694" s="1"/>
      <c r="I1694" s="1"/>
      <c r="L1694" s="1"/>
    </row>
    <row r="1695" spans="8:12" x14ac:dyDescent="0.5">
      <c r="H1695" s="1"/>
      <c r="I1695" s="1"/>
      <c r="L1695" s="1"/>
    </row>
    <row r="1696" spans="8:12" x14ac:dyDescent="0.5">
      <c r="H1696" s="1"/>
      <c r="I1696" s="1"/>
      <c r="L1696" s="1"/>
    </row>
    <row r="1697" spans="8:12" x14ac:dyDescent="0.5">
      <c r="H1697" s="1"/>
      <c r="I1697" s="1"/>
      <c r="L1697" s="1"/>
    </row>
    <row r="1698" spans="8:12" x14ac:dyDescent="0.5">
      <c r="H1698" s="1"/>
      <c r="I1698" s="1"/>
      <c r="L1698" s="1"/>
    </row>
    <row r="1699" spans="8:12" x14ac:dyDescent="0.5">
      <c r="H1699" s="1"/>
      <c r="I1699" s="1"/>
      <c r="L1699" s="1"/>
    </row>
    <row r="1700" spans="8:12" x14ac:dyDescent="0.5">
      <c r="H1700" s="1"/>
      <c r="I1700" s="1"/>
      <c r="L1700" s="1"/>
    </row>
    <row r="1701" spans="8:12" x14ac:dyDescent="0.5">
      <c r="H1701" s="1"/>
      <c r="I1701" s="1"/>
      <c r="L1701" s="1"/>
    </row>
    <row r="1702" spans="8:12" x14ac:dyDescent="0.5">
      <c r="H1702" s="1"/>
      <c r="I1702" s="1"/>
      <c r="L1702" s="1"/>
    </row>
    <row r="1703" spans="8:12" x14ac:dyDescent="0.5">
      <c r="H1703" s="1"/>
      <c r="I1703" s="1"/>
      <c r="L1703" s="1"/>
    </row>
    <row r="1704" spans="8:12" x14ac:dyDescent="0.5">
      <c r="H1704" s="1"/>
      <c r="I1704" s="1"/>
      <c r="L1704" s="1"/>
    </row>
    <row r="1705" spans="8:12" x14ac:dyDescent="0.5">
      <c r="H1705" s="1"/>
      <c r="I1705" s="1"/>
      <c r="L1705" s="1"/>
    </row>
    <row r="1706" spans="8:12" x14ac:dyDescent="0.5">
      <c r="H1706" s="1"/>
      <c r="I1706" s="1"/>
      <c r="L1706" s="1"/>
    </row>
    <row r="1707" spans="8:12" x14ac:dyDescent="0.5">
      <c r="H1707" s="1"/>
      <c r="I1707" s="1"/>
      <c r="L1707" s="1"/>
    </row>
    <row r="1708" spans="8:12" x14ac:dyDescent="0.5">
      <c r="H1708" s="1"/>
      <c r="I1708" s="1"/>
      <c r="L1708" s="1"/>
    </row>
    <row r="1709" spans="8:12" x14ac:dyDescent="0.5">
      <c r="H1709" s="1"/>
      <c r="I1709" s="1"/>
      <c r="L1709" s="1"/>
    </row>
    <row r="1710" spans="8:12" x14ac:dyDescent="0.5">
      <c r="H1710" s="1"/>
      <c r="I1710" s="1"/>
      <c r="L1710" s="1"/>
    </row>
    <row r="1711" spans="8:12" x14ac:dyDescent="0.5">
      <c r="H1711" s="1"/>
      <c r="I1711" s="1"/>
      <c r="L1711" s="1"/>
    </row>
    <row r="1712" spans="8:12" x14ac:dyDescent="0.5">
      <c r="H1712" s="1"/>
      <c r="I1712" s="1"/>
      <c r="L1712" s="1"/>
    </row>
    <row r="1713" spans="8:12" x14ac:dyDescent="0.5">
      <c r="H1713" s="1"/>
      <c r="I1713" s="1"/>
      <c r="L1713" s="1"/>
    </row>
    <row r="1714" spans="8:12" x14ac:dyDescent="0.5">
      <c r="H1714" s="1"/>
      <c r="I1714" s="1"/>
      <c r="L1714" s="1"/>
    </row>
    <row r="1715" spans="8:12" x14ac:dyDescent="0.5">
      <c r="H1715" s="1"/>
      <c r="I1715" s="1"/>
      <c r="L1715" s="1"/>
    </row>
    <row r="1716" spans="8:12" x14ac:dyDescent="0.5">
      <c r="H1716" s="1"/>
      <c r="I1716" s="1"/>
      <c r="L1716" s="1"/>
    </row>
    <row r="1717" spans="8:12" x14ac:dyDescent="0.5">
      <c r="H1717" s="1"/>
      <c r="I1717" s="1"/>
      <c r="L1717" s="1"/>
    </row>
    <row r="1718" spans="8:12" x14ac:dyDescent="0.5">
      <c r="H1718" s="1"/>
      <c r="I1718" s="1"/>
      <c r="L1718" s="1"/>
    </row>
    <row r="1719" spans="8:12" x14ac:dyDescent="0.5">
      <c r="H1719" s="1"/>
      <c r="I1719" s="1"/>
      <c r="L1719" s="1"/>
    </row>
    <row r="1720" spans="8:12" x14ac:dyDescent="0.5">
      <c r="H1720" s="1"/>
      <c r="I1720" s="1"/>
      <c r="L1720" s="1"/>
    </row>
    <row r="1721" spans="8:12" x14ac:dyDescent="0.5">
      <c r="H1721" s="1"/>
      <c r="I1721" s="1"/>
      <c r="L1721" s="1"/>
    </row>
    <row r="1722" spans="8:12" x14ac:dyDescent="0.5">
      <c r="H1722" s="1"/>
      <c r="I1722" s="1"/>
      <c r="L1722" s="1"/>
    </row>
    <row r="1723" spans="8:12" x14ac:dyDescent="0.5">
      <c r="H1723" s="1"/>
      <c r="I1723" s="1"/>
      <c r="L1723" s="1"/>
    </row>
    <row r="1724" spans="8:12" x14ac:dyDescent="0.5">
      <c r="H1724" s="1"/>
      <c r="I1724" s="1"/>
      <c r="L1724" s="1"/>
    </row>
    <row r="1725" spans="8:12" x14ac:dyDescent="0.5">
      <c r="H1725" s="1"/>
      <c r="I1725" s="1"/>
      <c r="L1725" s="1"/>
    </row>
    <row r="1726" spans="8:12" x14ac:dyDescent="0.5">
      <c r="H1726" s="1"/>
      <c r="I1726" s="1"/>
      <c r="L1726" s="1"/>
    </row>
    <row r="1727" spans="8:12" x14ac:dyDescent="0.5">
      <c r="H1727" s="1"/>
      <c r="I1727" s="1"/>
      <c r="L1727" s="1"/>
    </row>
    <row r="1728" spans="8:12" x14ac:dyDescent="0.5">
      <c r="H1728" s="1"/>
      <c r="I1728" s="1"/>
      <c r="L1728" s="1"/>
    </row>
    <row r="1729" spans="8:12" x14ac:dyDescent="0.5">
      <c r="H1729" s="1"/>
      <c r="I1729" s="1"/>
      <c r="L1729" s="1"/>
    </row>
    <row r="1730" spans="8:12" x14ac:dyDescent="0.5">
      <c r="H1730" s="1"/>
      <c r="I1730" s="1"/>
      <c r="L1730" s="1"/>
    </row>
    <row r="1731" spans="8:12" x14ac:dyDescent="0.5">
      <c r="H1731" s="1"/>
      <c r="I1731" s="1"/>
      <c r="L1731" s="1"/>
    </row>
    <row r="1732" spans="8:12" x14ac:dyDescent="0.5">
      <c r="H1732" s="1"/>
      <c r="I1732" s="1"/>
      <c r="L1732" s="1"/>
    </row>
    <row r="1733" spans="8:12" x14ac:dyDescent="0.5">
      <c r="H1733" s="1"/>
      <c r="I1733" s="1"/>
      <c r="L1733" s="1"/>
    </row>
    <row r="1734" spans="8:12" x14ac:dyDescent="0.5">
      <c r="H1734" s="1"/>
      <c r="I1734" s="1"/>
      <c r="L1734" s="1"/>
    </row>
    <row r="1735" spans="8:12" x14ac:dyDescent="0.5">
      <c r="H1735" s="1"/>
      <c r="I1735" s="1"/>
      <c r="L1735" s="1"/>
    </row>
    <row r="1736" spans="8:12" x14ac:dyDescent="0.5">
      <c r="H1736" s="1"/>
      <c r="I1736" s="1"/>
      <c r="L1736" s="1"/>
    </row>
    <row r="1737" spans="8:12" x14ac:dyDescent="0.5">
      <c r="H1737" s="1"/>
      <c r="I1737" s="1"/>
      <c r="L1737" s="1"/>
    </row>
    <row r="1738" spans="8:12" x14ac:dyDescent="0.5">
      <c r="H1738" s="1"/>
      <c r="I1738" s="1"/>
      <c r="L1738" s="1"/>
    </row>
    <row r="1739" spans="8:12" x14ac:dyDescent="0.5">
      <c r="H1739" s="1"/>
      <c r="I1739" s="1"/>
      <c r="L1739" s="1"/>
    </row>
    <row r="1740" spans="8:12" x14ac:dyDescent="0.5">
      <c r="H1740" s="1"/>
      <c r="I1740" s="1"/>
      <c r="L1740" s="1"/>
    </row>
    <row r="1741" spans="8:12" x14ac:dyDescent="0.5">
      <c r="H1741" s="1"/>
      <c r="I1741" s="1"/>
      <c r="L1741" s="1"/>
    </row>
    <row r="1742" spans="8:12" x14ac:dyDescent="0.5">
      <c r="H1742" s="1"/>
      <c r="I1742" s="1"/>
      <c r="L1742" s="1"/>
    </row>
    <row r="1743" spans="8:12" x14ac:dyDescent="0.5">
      <c r="H1743" s="1"/>
      <c r="I1743" s="1"/>
      <c r="L1743" s="1"/>
    </row>
    <row r="1744" spans="8:12" x14ac:dyDescent="0.5">
      <c r="H1744" s="1"/>
      <c r="I1744" s="1"/>
      <c r="L1744" s="1"/>
    </row>
    <row r="1745" spans="8:12" x14ac:dyDescent="0.5">
      <c r="H1745" s="1"/>
      <c r="I1745" s="1"/>
      <c r="L1745" s="1"/>
    </row>
    <row r="1746" spans="8:12" x14ac:dyDescent="0.5">
      <c r="H1746" s="1"/>
      <c r="I1746" s="1"/>
      <c r="L1746" s="1"/>
    </row>
    <row r="1747" spans="8:12" x14ac:dyDescent="0.5">
      <c r="H1747" s="1"/>
      <c r="I1747" s="1"/>
      <c r="L1747" s="1"/>
    </row>
    <row r="1748" spans="8:12" x14ac:dyDescent="0.5">
      <c r="H1748" s="1"/>
      <c r="I1748" s="1"/>
      <c r="L1748" s="1"/>
    </row>
    <row r="1749" spans="8:12" x14ac:dyDescent="0.5">
      <c r="H1749" s="1"/>
      <c r="I1749" s="1"/>
      <c r="L1749" s="1"/>
    </row>
    <row r="1750" spans="8:12" x14ac:dyDescent="0.5">
      <c r="H1750" s="1"/>
      <c r="I1750" s="1"/>
      <c r="L1750" s="1"/>
    </row>
    <row r="1751" spans="8:12" x14ac:dyDescent="0.5">
      <c r="H1751" s="1"/>
      <c r="I1751" s="1"/>
      <c r="L1751" s="1"/>
    </row>
    <row r="1752" spans="8:12" x14ac:dyDescent="0.5">
      <c r="H1752" s="1"/>
      <c r="I1752" s="1"/>
      <c r="L1752" s="1"/>
    </row>
    <row r="1753" spans="8:12" x14ac:dyDescent="0.5">
      <c r="H1753" s="1"/>
      <c r="I1753" s="1"/>
      <c r="L1753" s="1"/>
    </row>
    <row r="1754" spans="8:12" x14ac:dyDescent="0.5">
      <c r="H1754" s="1"/>
      <c r="I1754" s="1"/>
      <c r="L1754" s="1"/>
    </row>
    <row r="1755" spans="8:12" x14ac:dyDescent="0.5">
      <c r="H1755" s="1"/>
      <c r="I1755" s="1"/>
      <c r="L1755" s="1"/>
    </row>
    <row r="1756" spans="8:12" x14ac:dyDescent="0.5">
      <c r="H1756" s="1"/>
      <c r="I1756" s="1"/>
      <c r="L1756" s="1"/>
    </row>
    <row r="1757" spans="8:12" x14ac:dyDescent="0.5">
      <c r="H1757" s="1"/>
      <c r="I1757" s="1"/>
      <c r="L1757" s="1"/>
    </row>
    <row r="1758" spans="8:12" x14ac:dyDescent="0.5">
      <c r="H1758" s="1"/>
      <c r="I1758" s="1"/>
      <c r="L1758" s="1"/>
    </row>
    <row r="1759" spans="8:12" x14ac:dyDescent="0.5">
      <c r="H1759" s="1"/>
      <c r="I1759" s="1"/>
      <c r="L1759" s="1"/>
    </row>
    <row r="1760" spans="8:12" x14ac:dyDescent="0.5">
      <c r="H1760" s="1"/>
      <c r="I1760" s="1"/>
      <c r="L1760" s="1"/>
    </row>
    <row r="1761" spans="8:12" x14ac:dyDescent="0.5">
      <c r="H1761" s="1"/>
      <c r="I1761" s="1"/>
      <c r="L1761" s="1"/>
    </row>
    <row r="1762" spans="8:12" x14ac:dyDescent="0.5">
      <c r="H1762" s="1"/>
      <c r="I1762" s="1"/>
      <c r="L1762" s="1"/>
    </row>
    <row r="1763" spans="8:12" x14ac:dyDescent="0.5">
      <c r="H1763" s="1"/>
      <c r="I1763" s="1"/>
      <c r="L1763" s="1"/>
    </row>
    <row r="1764" spans="8:12" x14ac:dyDescent="0.5">
      <c r="H1764" s="1"/>
      <c r="I1764" s="1"/>
      <c r="L1764" s="1"/>
    </row>
    <row r="1765" spans="8:12" x14ac:dyDescent="0.5">
      <c r="H1765" s="1"/>
      <c r="I1765" s="1"/>
      <c r="L1765" s="1"/>
    </row>
    <row r="1766" spans="8:12" x14ac:dyDescent="0.5">
      <c r="H1766" s="1"/>
      <c r="I1766" s="1"/>
      <c r="L1766" s="1"/>
    </row>
    <row r="1767" spans="8:12" x14ac:dyDescent="0.5">
      <c r="H1767" s="1"/>
      <c r="I1767" s="1"/>
      <c r="L1767" s="1"/>
    </row>
    <row r="1768" spans="8:12" x14ac:dyDescent="0.5">
      <c r="H1768" s="1"/>
      <c r="I1768" s="1"/>
      <c r="L1768" s="1"/>
    </row>
    <row r="1769" spans="8:12" x14ac:dyDescent="0.5">
      <c r="H1769" s="1"/>
      <c r="I1769" s="1"/>
      <c r="L1769" s="1"/>
    </row>
    <row r="1770" spans="8:12" x14ac:dyDescent="0.5">
      <c r="H1770" s="1"/>
      <c r="I1770" s="1"/>
      <c r="L1770" s="1"/>
    </row>
    <row r="1771" spans="8:12" x14ac:dyDescent="0.5">
      <c r="H1771" s="1"/>
      <c r="I1771" s="1"/>
      <c r="L1771" s="1"/>
    </row>
    <row r="1772" spans="8:12" x14ac:dyDescent="0.5">
      <c r="H1772" s="1"/>
      <c r="I1772" s="1"/>
      <c r="L1772" s="1"/>
    </row>
    <row r="1773" spans="8:12" x14ac:dyDescent="0.5">
      <c r="H1773" s="1"/>
      <c r="I1773" s="1"/>
      <c r="L1773" s="1"/>
    </row>
    <row r="1774" spans="8:12" x14ac:dyDescent="0.5">
      <c r="H1774" s="1"/>
      <c r="I1774" s="1"/>
      <c r="L1774" s="1"/>
    </row>
    <row r="1775" spans="8:12" x14ac:dyDescent="0.5">
      <c r="H1775" s="1"/>
      <c r="I1775" s="1"/>
      <c r="L1775" s="1"/>
    </row>
    <row r="1776" spans="8:12" x14ac:dyDescent="0.5">
      <c r="H1776" s="1"/>
      <c r="I1776" s="1"/>
      <c r="L1776" s="1"/>
    </row>
    <row r="1777" spans="8:12" x14ac:dyDescent="0.5">
      <c r="H1777" s="1"/>
      <c r="I1777" s="1"/>
      <c r="L1777" s="1"/>
    </row>
    <row r="1778" spans="8:12" x14ac:dyDescent="0.5">
      <c r="H1778" s="1"/>
      <c r="I1778" s="1"/>
      <c r="L1778" s="1"/>
    </row>
    <row r="1779" spans="8:12" x14ac:dyDescent="0.5">
      <c r="H1779" s="1"/>
      <c r="I1779" s="1"/>
      <c r="L1779" s="1"/>
    </row>
    <row r="1780" spans="8:12" x14ac:dyDescent="0.5">
      <c r="H1780" s="1"/>
      <c r="I1780" s="1"/>
      <c r="L1780" s="1"/>
    </row>
    <row r="1781" spans="8:12" x14ac:dyDescent="0.5">
      <c r="H1781" s="1"/>
      <c r="I1781" s="1"/>
      <c r="L1781" s="1"/>
    </row>
    <row r="1782" spans="8:12" x14ac:dyDescent="0.5">
      <c r="H1782" s="1"/>
      <c r="I1782" s="1"/>
      <c r="L1782" s="1"/>
    </row>
    <row r="1783" spans="8:12" x14ac:dyDescent="0.5">
      <c r="H1783" s="1"/>
      <c r="I1783" s="1"/>
      <c r="L1783" s="1"/>
    </row>
    <row r="1784" spans="8:12" x14ac:dyDescent="0.5">
      <c r="H1784" s="1"/>
      <c r="I1784" s="1"/>
      <c r="L1784" s="1"/>
    </row>
    <row r="1785" spans="8:12" x14ac:dyDescent="0.5">
      <c r="H1785" s="1"/>
      <c r="I1785" s="1"/>
      <c r="L1785" s="1"/>
    </row>
    <row r="1786" spans="8:12" x14ac:dyDescent="0.5">
      <c r="H1786" s="1"/>
      <c r="I1786" s="1"/>
      <c r="L1786" s="1"/>
    </row>
    <row r="1787" spans="8:12" x14ac:dyDescent="0.5">
      <c r="H1787" s="1"/>
      <c r="I1787" s="1"/>
      <c r="L1787" s="1"/>
    </row>
    <row r="1788" spans="8:12" x14ac:dyDescent="0.5">
      <c r="H1788" s="1"/>
      <c r="I1788" s="1"/>
      <c r="L1788" s="1"/>
    </row>
    <row r="1789" spans="8:12" x14ac:dyDescent="0.5">
      <c r="H1789" s="1"/>
      <c r="I1789" s="1"/>
      <c r="L1789" s="1"/>
    </row>
    <row r="1790" spans="8:12" x14ac:dyDescent="0.5">
      <c r="H1790" s="1"/>
      <c r="I1790" s="1"/>
      <c r="L1790" s="1"/>
    </row>
    <row r="1791" spans="8:12" x14ac:dyDescent="0.5">
      <c r="H1791" s="1"/>
      <c r="I1791" s="1"/>
      <c r="L1791" s="1"/>
    </row>
    <row r="1792" spans="8:12" x14ac:dyDescent="0.5">
      <c r="H1792" s="1"/>
      <c r="I1792" s="1"/>
      <c r="L1792" s="1"/>
    </row>
    <row r="1793" spans="8:12" x14ac:dyDescent="0.5">
      <c r="H1793" s="1"/>
      <c r="I1793" s="1"/>
      <c r="L1793" s="1"/>
    </row>
    <row r="1794" spans="8:12" x14ac:dyDescent="0.5">
      <c r="H1794" s="1"/>
      <c r="I1794" s="1"/>
      <c r="L1794" s="1"/>
    </row>
    <row r="1795" spans="8:12" x14ac:dyDescent="0.5">
      <c r="H1795" s="1"/>
      <c r="I1795" s="1"/>
      <c r="L1795" s="1"/>
    </row>
    <row r="1796" spans="8:12" x14ac:dyDescent="0.5">
      <c r="H1796" s="1"/>
      <c r="I1796" s="1"/>
      <c r="L1796" s="1"/>
    </row>
    <row r="1797" spans="8:12" x14ac:dyDescent="0.5">
      <c r="H1797" s="1"/>
      <c r="I1797" s="1"/>
      <c r="L1797" s="1"/>
    </row>
    <row r="1798" spans="8:12" x14ac:dyDescent="0.5">
      <c r="H1798" s="1"/>
      <c r="I1798" s="1"/>
      <c r="L1798" s="1"/>
    </row>
    <row r="1799" spans="8:12" x14ac:dyDescent="0.5">
      <c r="H1799" s="1"/>
      <c r="I1799" s="1"/>
      <c r="L1799" s="1"/>
    </row>
    <row r="1800" spans="8:12" x14ac:dyDescent="0.5">
      <c r="H1800" s="1"/>
      <c r="I1800" s="1"/>
      <c r="L1800" s="1"/>
    </row>
    <row r="1801" spans="8:12" x14ac:dyDescent="0.5">
      <c r="H1801" s="1"/>
      <c r="I1801" s="1"/>
      <c r="L1801" s="1"/>
    </row>
    <row r="1802" spans="8:12" x14ac:dyDescent="0.5">
      <c r="H1802" s="1"/>
      <c r="I1802" s="1"/>
      <c r="L1802" s="1"/>
    </row>
    <row r="1803" spans="8:12" x14ac:dyDescent="0.5">
      <c r="H1803" s="1"/>
      <c r="I1803" s="1"/>
      <c r="L1803" s="1"/>
    </row>
    <row r="1804" spans="8:12" x14ac:dyDescent="0.5">
      <c r="H1804" s="1"/>
      <c r="I1804" s="1"/>
      <c r="L1804" s="1"/>
    </row>
    <row r="1805" spans="8:12" x14ac:dyDescent="0.5">
      <c r="H1805" s="1"/>
      <c r="I1805" s="1"/>
      <c r="L1805" s="1"/>
    </row>
    <row r="1806" spans="8:12" x14ac:dyDescent="0.5">
      <c r="H1806" s="1"/>
      <c r="I1806" s="1"/>
      <c r="L1806" s="1"/>
    </row>
    <row r="1807" spans="8:12" x14ac:dyDescent="0.5">
      <c r="H1807" s="1"/>
      <c r="I1807" s="1"/>
      <c r="L1807" s="1"/>
    </row>
    <row r="1808" spans="8:12" x14ac:dyDescent="0.5">
      <c r="H1808" s="1"/>
      <c r="I1808" s="1"/>
      <c r="L1808" s="1"/>
    </row>
    <row r="1809" spans="8:12" x14ac:dyDescent="0.5">
      <c r="H1809" s="1"/>
      <c r="I1809" s="1"/>
      <c r="L1809" s="1"/>
    </row>
    <row r="1810" spans="8:12" x14ac:dyDescent="0.5">
      <c r="H1810" s="1"/>
      <c r="I1810" s="1"/>
      <c r="L1810" s="1"/>
    </row>
    <row r="1811" spans="8:12" x14ac:dyDescent="0.5">
      <c r="H1811" s="1"/>
      <c r="I1811" s="1"/>
      <c r="L1811" s="1"/>
    </row>
    <row r="1812" spans="8:12" x14ac:dyDescent="0.5">
      <c r="H1812" s="1"/>
      <c r="I1812" s="1"/>
      <c r="L1812" s="1"/>
    </row>
    <row r="1813" spans="8:12" x14ac:dyDescent="0.5">
      <c r="H1813" s="1"/>
      <c r="I1813" s="1"/>
      <c r="L1813" s="1"/>
    </row>
    <row r="1814" spans="8:12" x14ac:dyDescent="0.5">
      <c r="H1814" s="1"/>
      <c r="I1814" s="1"/>
      <c r="L1814" s="1"/>
    </row>
    <row r="1815" spans="8:12" x14ac:dyDescent="0.5">
      <c r="H1815" s="1"/>
      <c r="I1815" s="1"/>
      <c r="L1815" s="1"/>
    </row>
    <row r="1816" spans="8:12" x14ac:dyDescent="0.5">
      <c r="H1816" s="1"/>
      <c r="I1816" s="1"/>
      <c r="L1816" s="1"/>
    </row>
    <row r="1817" spans="8:12" x14ac:dyDescent="0.5">
      <c r="H1817" s="1"/>
      <c r="I1817" s="1"/>
      <c r="L1817" s="1"/>
    </row>
    <row r="1818" spans="8:12" x14ac:dyDescent="0.5">
      <c r="H1818" s="1"/>
      <c r="I1818" s="1"/>
      <c r="L1818" s="1"/>
    </row>
    <row r="1819" spans="8:12" x14ac:dyDescent="0.5">
      <c r="H1819" s="1"/>
      <c r="I1819" s="1"/>
      <c r="L1819" s="1"/>
    </row>
    <row r="1820" spans="8:12" x14ac:dyDescent="0.5">
      <c r="H1820" s="1"/>
      <c r="I1820" s="1"/>
      <c r="L1820" s="1"/>
    </row>
    <row r="1821" spans="8:12" x14ac:dyDescent="0.5">
      <c r="H1821" s="1"/>
      <c r="I1821" s="1"/>
      <c r="L1821" s="1"/>
    </row>
    <row r="1822" spans="8:12" x14ac:dyDescent="0.5">
      <c r="H1822" s="1"/>
      <c r="I1822" s="1"/>
      <c r="L1822" s="1"/>
    </row>
    <row r="1823" spans="8:12" x14ac:dyDescent="0.5">
      <c r="H1823" s="1"/>
      <c r="I1823" s="1"/>
      <c r="L1823" s="1"/>
    </row>
    <row r="1824" spans="8:12" x14ac:dyDescent="0.5">
      <c r="H1824" s="1"/>
      <c r="I1824" s="1"/>
      <c r="L1824" s="1"/>
    </row>
    <row r="1825" spans="8:12" x14ac:dyDescent="0.5">
      <c r="H1825" s="1"/>
      <c r="I1825" s="1"/>
      <c r="L1825" s="1"/>
    </row>
    <row r="1826" spans="8:12" x14ac:dyDescent="0.5">
      <c r="H1826" s="1"/>
      <c r="I1826" s="1"/>
      <c r="L1826" s="1"/>
    </row>
    <row r="1827" spans="8:12" x14ac:dyDescent="0.5">
      <c r="H1827" s="1"/>
      <c r="I1827" s="1"/>
      <c r="L1827" s="1"/>
    </row>
    <row r="1828" spans="8:12" x14ac:dyDescent="0.5">
      <c r="H1828" s="1"/>
      <c r="I1828" s="1"/>
      <c r="L1828" s="1"/>
    </row>
    <row r="1829" spans="8:12" x14ac:dyDescent="0.5">
      <c r="H1829" s="1"/>
      <c r="I1829" s="1"/>
      <c r="L1829" s="1"/>
    </row>
    <row r="1830" spans="8:12" x14ac:dyDescent="0.5">
      <c r="H1830" s="1"/>
      <c r="I1830" s="1"/>
      <c r="L1830" s="1"/>
    </row>
    <row r="1831" spans="8:12" x14ac:dyDescent="0.5">
      <c r="H1831" s="1"/>
      <c r="I1831" s="1"/>
      <c r="L1831" s="1"/>
    </row>
    <row r="1832" spans="8:12" x14ac:dyDescent="0.5">
      <c r="H1832" s="1"/>
      <c r="I1832" s="1"/>
      <c r="L1832" s="1"/>
    </row>
    <row r="1833" spans="8:12" x14ac:dyDescent="0.5">
      <c r="H1833" s="1"/>
      <c r="I1833" s="1"/>
      <c r="L1833" s="1"/>
    </row>
    <row r="1834" spans="8:12" x14ac:dyDescent="0.5">
      <c r="H1834" s="1"/>
      <c r="I1834" s="1"/>
      <c r="L1834" s="1"/>
    </row>
    <row r="1835" spans="8:12" x14ac:dyDescent="0.5">
      <c r="H1835" s="1"/>
      <c r="I1835" s="1"/>
      <c r="L1835" s="1"/>
    </row>
    <row r="1836" spans="8:12" x14ac:dyDescent="0.5">
      <c r="H1836" s="1"/>
      <c r="I1836" s="1"/>
      <c r="L1836" s="1"/>
    </row>
    <row r="1837" spans="8:12" x14ac:dyDescent="0.5">
      <c r="H1837" s="1"/>
      <c r="I1837" s="1"/>
      <c r="L1837" s="1"/>
    </row>
    <row r="1838" spans="8:12" x14ac:dyDescent="0.5">
      <c r="H1838" s="1"/>
      <c r="I1838" s="1"/>
      <c r="L1838" s="1"/>
    </row>
    <row r="1839" spans="8:12" x14ac:dyDescent="0.5">
      <c r="H1839" s="1"/>
      <c r="I1839" s="1"/>
      <c r="L1839" s="1"/>
    </row>
    <row r="1840" spans="8:12" x14ac:dyDescent="0.5">
      <c r="H1840" s="1"/>
      <c r="I1840" s="1"/>
      <c r="L1840" s="1"/>
    </row>
    <row r="1841" spans="8:12" x14ac:dyDescent="0.5">
      <c r="H1841" s="1"/>
      <c r="I1841" s="1"/>
      <c r="L1841" s="1"/>
    </row>
    <row r="1842" spans="8:12" x14ac:dyDescent="0.5">
      <c r="H1842" s="1"/>
      <c r="I1842" s="1"/>
      <c r="L1842" s="1"/>
    </row>
    <row r="1843" spans="8:12" x14ac:dyDescent="0.5">
      <c r="H1843" s="1"/>
      <c r="I1843" s="1"/>
      <c r="L1843" s="1"/>
    </row>
    <row r="1844" spans="8:12" x14ac:dyDescent="0.5">
      <c r="H1844" s="1"/>
      <c r="I1844" s="1"/>
      <c r="L1844" s="1"/>
    </row>
    <row r="1845" spans="8:12" x14ac:dyDescent="0.5">
      <c r="H1845" s="1"/>
      <c r="I1845" s="1"/>
      <c r="L1845" s="1"/>
    </row>
    <row r="1846" spans="8:12" x14ac:dyDescent="0.5">
      <c r="H1846" s="1"/>
      <c r="I1846" s="1"/>
      <c r="L1846" s="1"/>
    </row>
    <row r="1847" spans="8:12" x14ac:dyDescent="0.5">
      <c r="H1847" s="1"/>
      <c r="I1847" s="1"/>
      <c r="L1847" s="1"/>
    </row>
    <row r="1848" spans="8:12" x14ac:dyDescent="0.5">
      <c r="H1848" s="1"/>
      <c r="I1848" s="1"/>
      <c r="L1848" s="1"/>
    </row>
    <row r="1849" spans="8:12" x14ac:dyDescent="0.5">
      <c r="H1849" s="1"/>
      <c r="I1849" s="1"/>
      <c r="L1849" s="1"/>
    </row>
    <row r="1850" spans="8:12" x14ac:dyDescent="0.5">
      <c r="H1850" s="1"/>
      <c r="I1850" s="1"/>
      <c r="L1850" s="1"/>
    </row>
    <row r="1851" spans="8:12" x14ac:dyDescent="0.5">
      <c r="H1851" s="1"/>
      <c r="I1851" s="1"/>
      <c r="L1851" s="1"/>
    </row>
    <row r="1852" spans="8:12" x14ac:dyDescent="0.5">
      <c r="H1852" s="1"/>
      <c r="I1852" s="1"/>
      <c r="L1852" s="1"/>
    </row>
    <row r="1853" spans="8:12" x14ac:dyDescent="0.5">
      <c r="H1853" s="1"/>
      <c r="I1853" s="1"/>
      <c r="L1853" s="1"/>
    </row>
    <row r="1854" spans="8:12" x14ac:dyDescent="0.5">
      <c r="H1854" s="1"/>
      <c r="I1854" s="1"/>
      <c r="L1854" s="1"/>
    </row>
    <row r="1855" spans="8:12" x14ac:dyDescent="0.5">
      <c r="H1855" s="1"/>
      <c r="I1855" s="1"/>
      <c r="L1855" s="1"/>
    </row>
    <row r="1856" spans="8:12" x14ac:dyDescent="0.5">
      <c r="H1856" s="1"/>
      <c r="I1856" s="1"/>
      <c r="L1856" s="1"/>
    </row>
    <row r="1857" spans="8:12" x14ac:dyDescent="0.5">
      <c r="H1857" s="1"/>
      <c r="I1857" s="1"/>
      <c r="L1857" s="1"/>
    </row>
    <row r="1858" spans="8:12" x14ac:dyDescent="0.5">
      <c r="H1858" s="1"/>
      <c r="I1858" s="1"/>
      <c r="L1858" s="1"/>
    </row>
    <row r="1859" spans="8:12" x14ac:dyDescent="0.5">
      <c r="H1859" s="1"/>
      <c r="I1859" s="1"/>
      <c r="L1859" s="1"/>
    </row>
    <row r="1860" spans="8:12" x14ac:dyDescent="0.5">
      <c r="H1860" s="1"/>
      <c r="I1860" s="1"/>
      <c r="L1860" s="1"/>
    </row>
    <row r="1861" spans="8:12" x14ac:dyDescent="0.5">
      <c r="H1861" s="1"/>
      <c r="I1861" s="1"/>
      <c r="L1861" s="1"/>
    </row>
    <row r="1862" spans="8:12" x14ac:dyDescent="0.5">
      <c r="H1862" s="1"/>
      <c r="I1862" s="1"/>
      <c r="L1862" s="1"/>
    </row>
    <row r="1863" spans="8:12" x14ac:dyDescent="0.5">
      <c r="H1863" s="1"/>
      <c r="I1863" s="1"/>
      <c r="L1863" s="1"/>
    </row>
    <row r="1864" spans="8:12" x14ac:dyDescent="0.5">
      <c r="H1864" s="1"/>
      <c r="I1864" s="1"/>
      <c r="L1864" s="1"/>
    </row>
    <row r="1865" spans="8:12" x14ac:dyDescent="0.5">
      <c r="H1865" s="1"/>
      <c r="I1865" s="1"/>
      <c r="L1865" s="1"/>
    </row>
    <row r="1866" spans="8:12" x14ac:dyDescent="0.5">
      <c r="H1866" s="1"/>
      <c r="I1866" s="1"/>
      <c r="L1866" s="1"/>
    </row>
    <row r="1867" spans="8:12" x14ac:dyDescent="0.5">
      <c r="H1867" s="1"/>
      <c r="I1867" s="1"/>
      <c r="L1867" s="1"/>
    </row>
    <row r="1868" spans="8:12" x14ac:dyDescent="0.5">
      <c r="H1868" s="1"/>
      <c r="I1868" s="1"/>
      <c r="L1868" s="1"/>
    </row>
    <row r="1869" spans="8:12" x14ac:dyDescent="0.5">
      <c r="H1869" s="1"/>
      <c r="I1869" s="1"/>
      <c r="L1869" s="1"/>
    </row>
    <row r="1870" spans="8:12" x14ac:dyDescent="0.5">
      <c r="H1870" s="1"/>
      <c r="I1870" s="1"/>
      <c r="L1870" s="1"/>
    </row>
    <row r="1871" spans="8:12" x14ac:dyDescent="0.5">
      <c r="H1871" s="1"/>
      <c r="I1871" s="1"/>
      <c r="L1871" s="1"/>
    </row>
    <row r="1872" spans="8:12" x14ac:dyDescent="0.5">
      <c r="H1872" s="1"/>
      <c r="I1872" s="1"/>
      <c r="L1872" s="1"/>
    </row>
    <row r="1873" spans="8:12" x14ac:dyDescent="0.5">
      <c r="H1873" s="1"/>
      <c r="I1873" s="1"/>
      <c r="L1873" s="1"/>
    </row>
    <row r="1874" spans="8:12" x14ac:dyDescent="0.5">
      <c r="H1874" s="1"/>
      <c r="I1874" s="1"/>
      <c r="L1874" s="1"/>
    </row>
    <row r="1875" spans="8:12" x14ac:dyDescent="0.5">
      <c r="H1875" s="1"/>
      <c r="I1875" s="1"/>
      <c r="L1875" s="1"/>
    </row>
    <row r="1876" spans="8:12" x14ac:dyDescent="0.5">
      <c r="H1876" s="1"/>
      <c r="I1876" s="1"/>
      <c r="L1876" s="1"/>
    </row>
    <row r="1877" spans="8:12" x14ac:dyDescent="0.5">
      <c r="H1877" s="1"/>
      <c r="I1877" s="1"/>
      <c r="L1877" s="1"/>
    </row>
    <row r="1878" spans="8:12" x14ac:dyDescent="0.5">
      <c r="H1878" s="1"/>
      <c r="I1878" s="1"/>
      <c r="L1878" s="1"/>
    </row>
    <row r="1879" spans="8:12" x14ac:dyDescent="0.5">
      <c r="H1879" s="1"/>
      <c r="I1879" s="1"/>
      <c r="L1879" s="1"/>
    </row>
    <row r="1880" spans="8:12" x14ac:dyDescent="0.5">
      <c r="H1880" s="1"/>
      <c r="I1880" s="1"/>
      <c r="L1880" s="1"/>
    </row>
    <row r="1881" spans="8:12" x14ac:dyDescent="0.5">
      <c r="H1881" s="1"/>
      <c r="I1881" s="1"/>
      <c r="L1881" s="1"/>
    </row>
    <row r="1882" spans="8:12" x14ac:dyDescent="0.5">
      <c r="H1882" s="1"/>
      <c r="I1882" s="1"/>
      <c r="L1882" s="1"/>
    </row>
    <row r="1883" spans="8:12" x14ac:dyDescent="0.5">
      <c r="H1883" s="1"/>
      <c r="I1883" s="1"/>
      <c r="L1883" s="1"/>
    </row>
    <row r="1884" spans="8:12" x14ac:dyDescent="0.5">
      <c r="H1884" s="1"/>
      <c r="I1884" s="1"/>
      <c r="L1884" s="1"/>
    </row>
    <row r="1885" spans="8:12" x14ac:dyDescent="0.5">
      <c r="H1885" s="1"/>
      <c r="I1885" s="1"/>
      <c r="L1885" s="1"/>
    </row>
    <row r="1886" spans="8:12" x14ac:dyDescent="0.5">
      <c r="H1886" s="1"/>
      <c r="I1886" s="1"/>
      <c r="L1886" s="1"/>
    </row>
    <row r="1887" spans="8:12" x14ac:dyDescent="0.5">
      <c r="H1887" s="1"/>
      <c r="I1887" s="1"/>
      <c r="L1887" s="1"/>
    </row>
    <row r="1888" spans="8:12" x14ac:dyDescent="0.5">
      <c r="H1888" s="1"/>
      <c r="I1888" s="1"/>
      <c r="L1888" s="1"/>
    </row>
    <row r="1889" spans="8:12" x14ac:dyDescent="0.5">
      <c r="H1889" s="1"/>
      <c r="I1889" s="1"/>
      <c r="L1889" s="1"/>
    </row>
    <row r="1890" spans="8:12" x14ac:dyDescent="0.5">
      <c r="H1890" s="1"/>
      <c r="I1890" s="1"/>
      <c r="L1890" s="1"/>
    </row>
    <row r="1891" spans="8:12" x14ac:dyDescent="0.5">
      <c r="H1891" s="1"/>
      <c r="I1891" s="1"/>
      <c r="L1891" s="1"/>
    </row>
    <row r="1892" spans="8:12" x14ac:dyDescent="0.5">
      <c r="H1892" s="1"/>
      <c r="I1892" s="1"/>
      <c r="L1892" s="1"/>
    </row>
    <row r="1893" spans="8:12" x14ac:dyDescent="0.5">
      <c r="H1893" s="1"/>
      <c r="I1893" s="1"/>
      <c r="L1893" s="1"/>
    </row>
    <row r="1894" spans="8:12" x14ac:dyDescent="0.5">
      <c r="H1894" s="1"/>
      <c r="I1894" s="1"/>
      <c r="L1894" s="1"/>
    </row>
    <row r="1895" spans="8:12" x14ac:dyDescent="0.5">
      <c r="H1895" s="1"/>
      <c r="I1895" s="1"/>
      <c r="L1895" s="1"/>
    </row>
    <row r="1896" spans="8:12" x14ac:dyDescent="0.5">
      <c r="H1896" s="1"/>
      <c r="I1896" s="1"/>
      <c r="L1896" s="1"/>
    </row>
    <row r="1897" spans="8:12" x14ac:dyDescent="0.5">
      <c r="H1897" s="1"/>
      <c r="I1897" s="1"/>
      <c r="L1897" s="1"/>
    </row>
    <row r="1898" spans="8:12" x14ac:dyDescent="0.5">
      <c r="H1898" s="1"/>
      <c r="I1898" s="1"/>
      <c r="L1898" s="1"/>
    </row>
    <row r="1899" spans="8:12" x14ac:dyDescent="0.5">
      <c r="H1899" s="1"/>
      <c r="I1899" s="1"/>
      <c r="L1899" s="1"/>
    </row>
    <row r="1900" spans="8:12" x14ac:dyDescent="0.5">
      <c r="H1900" s="1"/>
      <c r="I1900" s="1"/>
      <c r="L1900" s="1"/>
    </row>
    <row r="1901" spans="8:12" x14ac:dyDescent="0.5">
      <c r="H1901" s="1"/>
      <c r="I1901" s="1"/>
      <c r="L1901" s="1"/>
    </row>
    <row r="1902" spans="8:12" x14ac:dyDescent="0.5">
      <c r="H1902" s="1"/>
      <c r="I1902" s="1"/>
      <c r="L1902" s="1"/>
    </row>
    <row r="1903" spans="8:12" x14ac:dyDescent="0.5">
      <c r="H1903" s="1"/>
      <c r="I1903" s="1"/>
      <c r="L1903" s="1"/>
    </row>
    <row r="1904" spans="8:12" x14ac:dyDescent="0.5">
      <c r="H1904" s="1"/>
      <c r="I1904" s="1"/>
      <c r="L1904" s="1"/>
    </row>
    <row r="1905" spans="8:12" x14ac:dyDescent="0.5">
      <c r="H1905" s="1"/>
      <c r="I1905" s="1"/>
      <c r="L1905" s="1"/>
    </row>
    <row r="1906" spans="8:12" x14ac:dyDescent="0.5">
      <c r="H1906" s="1"/>
      <c r="I1906" s="1"/>
      <c r="L1906" s="1"/>
    </row>
    <row r="1907" spans="8:12" x14ac:dyDescent="0.5">
      <c r="H1907" s="1"/>
      <c r="I1907" s="1"/>
      <c r="L1907" s="1"/>
    </row>
    <row r="1908" spans="8:12" x14ac:dyDescent="0.5">
      <c r="H1908" s="1"/>
      <c r="I1908" s="1"/>
      <c r="L1908" s="1"/>
    </row>
    <row r="1909" spans="8:12" x14ac:dyDescent="0.5">
      <c r="H1909" s="1"/>
      <c r="I1909" s="1"/>
      <c r="L1909" s="1"/>
    </row>
    <row r="1910" spans="8:12" x14ac:dyDescent="0.5">
      <c r="H1910" s="1"/>
      <c r="I1910" s="1"/>
      <c r="L1910" s="1"/>
    </row>
    <row r="1911" spans="8:12" x14ac:dyDescent="0.5">
      <c r="H1911" s="1"/>
      <c r="I1911" s="1"/>
      <c r="L1911" s="1"/>
    </row>
    <row r="1912" spans="8:12" x14ac:dyDescent="0.5">
      <c r="H1912" s="1"/>
      <c r="I1912" s="1"/>
      <c r="L1912" s="1"/>
    </row>
    <row r="1913" spans="8:12" x14ac:dyDescent="0.5">
      <c r="H1913" s="1"/>
      <c r="I1913" s="1"/>
      <c r="L1913" s="1"/>
    </row>
    <row r="1914" spans="8:12" x14ac:dyDescent="0.5">
      <c r="H1914" s="1"/>
      <c r="I1914" s="1"/>
      <c r="L1914" s="1"/>
    </row>
    <row r="1915" spans="8:12" x14ac:dyDescent="0.5">
      <c r="H1915" s="1"/>
      <c r="I1915" s="1"/>
      <c r="L1915" s="1"/>
    </row>
    <row r="1916" spans="8:12" x14ac:dyDescent="0.5">
      <c r="H1916" s="1"/>
      <c r="I1916" s="1"/>
      <c r="L1916" s="1"/>
    </row>
    <row r="1917" spans="8:12" x14ac:dyDescent="0.5">
      <c r="H1917" s="1"/>
      <c r="I1917" s="1"/>
      <c r="L1917" s="1"/>
    </row>
    <row r="1918" spans="8:12" x14ac:dyDescent="0.5">
      <c r="H1918" s="1"/>
      <c r="I1918" s="1"/>
      <c r="L1918" s="1"/>
    </row>
    <row r="1919" spans="8:12" x14ac:dyDescent="0.5">
      <c r="H1919" s="1"/>
      <c r="I1919" s="1"/>
      <c r="L1919" s="1"/>
    </row>
    <row r="1920" spans="8:12" x14ac:dyDescent="0.5">
      <c r="H1920" s="1"/>
      <c r="I1920" s="1"/>
      <c r="L1920" s="1"/>
    </row>
    <row r="1921" spans="8:12" x14ac:dyDescent="0.5">
      <c r="H1921" s="1"/>
      <c r="I1921" s="1"/>
      <c r="L1921" s="1"/>
    </row>
    <row r="1922" spans="8:12" x14ac:dyDescent="0.5">
      <c r="H1922" s="1"/>
      <c r="I1922" s="1"/>
      <c r="L1922" s="1"/>
    </row>
    <row r="1923" spans="8:12" x14ac:dyDescent="0.5">
      <c r="H1923" s="1"/>
      <c r="I1923" s="1"/>
      <c r="L1923" s="1"/>
    </row>
    <row r="1924" spans="8:12" x14ac:dyDescent="0.5">
      <c r="H1924" s="1"/>
      <c r="I1924" s="1"/>
      <c r="L1924" s="1"/>
    </row>
    <row r="1925" spans="8:12" x14ac:dyDescent="0.5">
      <c r="H1925" s="1"/>
      <c r="I1925" s="1"/>
      <c r="L1925" s="1"/>
    </row>
    <row r="1926" spans="8:12" x14ac:dyDescent="0.5">
      <c r="H1926" s="1"/>
      <c r="I1926" s="1"/>
      <c r="L1926" s="1"/>
    </row>
    <row r="1927" spans="8:12" x14ac:dyDescent="0.5">
      <c r="H1927" s="1"/>
      <c r="I1927" s="1"/>
      <c r="L1927" s="1"/>
    </row>
    <row r="1928" spans="8:12" x14ac:dyDescent="0.5">
      <c r="H1928" s="1"/>
      <c r="I1928" s="1"/>
      <c r="L1928" s="1"/>
    </row>
    <row r="1929" spans="8:12" x14ac:dyDescent="0.5">
      <c r="H1929" s="1"/>
      <c r="I1929" s="1"/>
      <c r="L1929" s="1"/>
    </row>
    <row r="1930" spans="8:12" x14ac:dyDescent="0.5">
      <c r="H1930" s="1"/>
      <c r="I1930" s="1"/>
      <c r="L1930" s="1"/>
    </row>
    <row r="1931" spans="8:12" x14ac:dyDescent="0.5">
      <c r="H1931" s="1"/>
      <c r="I1931" s="1"/>
      <c r="L1931" s="1"/>
    </row>
    <row r="1932" spans="8:12" x14ac:dyDescent="0.5">
      <c r="H1932" s="1"/>
      <c r="I1932" s="1"/>
      <c r="L1932" s="1"/>
    </row>
    <row r="1933" spans="8:12" x14ac:dyDescent="0.5">
      <c r="H1933" s="1"/>
      <c r="I1933" s="1"/>
      <c r="L1933" s="1"/>
    </row>
    <row r="1934" spans="8:12" x14ac:dyDescent="0.5">
      <c r="H1934" s="1"/>
      <c r="I1934" s="1"/>
      <c r="L1934" s="1"/>
    </row>
    <row r="1935" spans="8:12" x14ac:dyDescent="0.5">
      <c r="H1935" s="1"/>
      <c r="I1935" s="1"/>
      <c r="L1935" s="1"/>
    </row>
    <row r="1936" spans="8:12" x14ac:dyDescent="0.5">
      <c r="H1936" s="1"/>
      <c r="I1936" s="1"/>
      <c r="L1936" s="1"/>
    </row>
    <row r="1937" spans="8:12" x14ac:dyDescent="0.5">
      <c r="H1937" s="1"/>
      <c r="I1937" s="1"/>
      <c r="L1937" s="1"/>
    </row>
    <row r="1938" spans="8:12" x14ac:dyDescent="0.5">
      <c r="H1938" s="1"/>
      <c r="I1938" s="1"/>
      <c r="L1938" s="1"/>
    </row>
    <row r="1939" spans="8:12" x14ac:dyDescent="0.5">
      <c r="H1939" s="1"/>
      <c r="I1939" s="1"/>
      <c r="L1939" s="1"/>
    </row>
    <row r="1940" spans="8:12" x14ac:dyDescent="0.5">
      <c r="H1940" s="1"/>
      <c r="I1940" s="1"/>
      <c r="L1940" s="1"/>
    </row>
    <row r="1941" spans="8:12" x14ac:dyDescent="0.5">
      <c r="H1941" s="1"/>
      <c r="I1941" s="1"/>
      <c r="L1941" s="1"/>
    </row>
    <row r="1942" spans="8:12" x14ac:dyDescent="0.5">
      <c r="H1942" s="1"/>
      <c r="I1942" s="1"/>
      <c r="L1942" s="1"/>
    </row>
    <row r="1943" spans="8:12" x14ac:dyDescent="0.5">
      <c r="H1943" s="1"/>
      <c r="I1943" s="1"/>
      <c r="L1943" s="1"/>
    </row>
    <row r="1944" spans="8:12" x14ac:dyDescent="0.5">
      <c r="H1944" s="1"/>
      <c r="I1944" s="1"/>
      <c r="L1944" s="1"/>
    </row>
    <row r="1945" spans="8:12" x14ac:dyDescent="0.5">
      <c r="H1945" s="1"/>
      <c r="I1945" s="1"/>
      <c r="L1945" s="1"/>
    </row>
    <row r="1946" spans="8:12" x14ac:dyDescent="0.5">
      <c r="H1946" s="1"/>
      <c r="I1946" s="1"/>
      <c r="L1946" s="1"/>
    </row>
    <row r="1947" spans="8:12" x14ac:dyDescent="0.5">
      <c r="H1947" s="1"/>
      <c r="I1947" s="1"/>
      <c r="L1947" s="1"/>
    </row>
    <row r="1948" spans="8:12" x14ac:dyDescent="0.5">
      <c r="H1948" s="1"/>
      <c r="I1948" s="1"/>
      <c r="L1948" s="1"/>
    </row>
    <row r="1949" spans="8:12" x14ac:dyDescent="0.5">
      <c r="H1949" s="1"/>
      <c r="I1949" s="1"/>
      <c r="L1949" s="1"/>
    </row>
    <row r="1950" spans="8:12" x14ac:dyDescent="0.5">
      <c r="H1950" s="1"/>
      <c r="I1950" s="1"/>
      <c r="L1950" s="1"/>
    </row>
    <row r="1951" spans="8:12" x14ac:dyDescent="0.5">
      <c r="H1951" s="1"/>
      <c r="I1951" s="1"/>
      <c r="L1951" s="1"/>
    </row>
    <row r="1952" spans="8:12" x14ac:dyDescent="0.5">
      <c r="H1952" s="1"/>
      <c r="I1952" s="1"/>
      <c r="L1952" s="1"/>
    </row>
    <row r="1953" spans="8:12" x14ac:dyDescent="0.5">
      <c r="H1953" s="1"/>
      <c r="I1953" s="1"/>
      <c r="L1953" s="1"/>
    </row>
    <row r="1954" spans="8:12" x14ac:dyDescent="0.5">
      <c r="H1954" s="1"/>
      <c r="I1954" s="1"/>
      <c r="L1954" s="1"/>
    </row>
    <row r="1955" spans="8:12" x14ac:dyDescent="0.5">
      <c r="H1955" s="1"/>
      <c r="I1955" s="1"/>
      <c r="L1955" s="1"/>
    </row>
    <row r="1956" spans="8:12" x14ac:dyDescent="0.5">
      <c r="H1956" s="1"/>
      <c r="I1956" s="1"/>
      <c r="L1956" s="1"/>
    </row>
    <row r="1957" spans="8:12" x14ac:dyDescent="0.5">
      <c r="H1957" s="1"/>
      <c r="I1957" s="1"/>
      <c r="L1957" s="1"/>
    </row>
    <row r="1958" spans="8:12" x14ac:dyDescent="0.5">
      <c r="H1958" s="1"/>
      <c r="I1958" s="1"/>
      <c r="L1958" s="1"/>
    </row>
    <row r="1959" spans="8:12" x14ac:dyDescent="0.5">
      <c r="H1959" s="1"/>
      <c r="I1959" s="1"/>
      <c r="L1959" s="1"/>
    </row>
    <row r="1960" spans="8:12" x14ac:dyDescent="0.5">
      <c r="H1960" s="1"/>
      <c r="I1960" s="1"/>
      <c r="L1960" s="1"/>
    </row>
    <row r="1961" spans="8:12" x14ac:dyDescent="0.5">
      <c r="H1961" s="1"/>
      <c r="I1961" s="1"/>
      <c r="L1961" s="1"/>
    </row>
    <row r="1962" spans="8:12" x14ac:dyDescent="0.5">
      <c r="H1962" s="1"/>
      <c r="I1962" s="1"/>
      <c r="L1962" s="1"/>
    </row>
    <row r="1963" spans="8:12" x14ac:dyDescent="0.5">
      <c r="H1963" s="1"/>
      <c r="I1963" s="1"/>
      <c r="L1963" s="1"/>
    </row>
    <row r="1964" spans="8:12" x14ac:dyDescent="0.5">
      <c r="H1964" s="1"/>
      <c r="I1964" s="1"/>
      <c r="L1964" s="1"/>
    </row>
    <row r="1965" spans="8:12" x14ac:dyDescent="0.5">
      <c r="H1965" s="1"/>
      <c r="I1965" s="1"/>
      <c r="L1965" s="1"/>
    </row>
    <row r="1966" spans="8:12" x14ac:dyDescent="0.5">
      <c r="H1966" s="1"/>
      <c r="I1966" s="1"/>
      <c r="L1966" s="1"/>
    </row>
    <row r="1967" spans="8:12" x14ac:dyDescent="0.5">
      <c r="H1967" s="1"/>
      <c r="I1967" s="1"/>
      <c r="L1967" s="1"/>
    </row>
    <row r="1968" spans="8:12" x14ac:dyDescent="0.5">
      <c r="H1968" s="1"/>
      <c r="I1968" s="1"/>
      <c r="L1968" s="1"/>
    </row>
    <row r="1969" spans="8:12" x14ac:dyDescent="0.5">
      <c r="H1969" s="1"/>
      <c r="I1969" s="1"/>
      <c r="L1969" s="1"/>
    </row>
    <row r="1970" spans="8:12" x14ac:dyDescent="0.5">
      <c r="H1970" s="1"/>
      <c r="I1970" s="1"/>
      <c r="L1970" s="1"/>
    </row>
    <row r="1971" spans="8:12" x14ac:dyDescent="0.5">
      <c r="H1971" s="1"/>
      <c r="I1971" s="1"/>
      <c r="L1971" s="1"/>
    </row>
    <row r="1972" spans="8:12" x14ac:dyDescent="0.5">
      <c r="H1972" s="1"/>
      <c r="I1972" s="1"/>
      <c r="L1972" s="1"/>
    </row>
    <row r="1973" spans="8:12" x14ac:dyDescent="0.5">
      <c r="H1973" s="1"/>
      <c r="I1973" s="1"/>
      <c r="L1973" s="1"/>
    </row>
    <row r="1974" spans="8:12" x14ac:dyDescent="0.5">
      <c r="H1974" s="1"/>
      <c r="I1974" s="1"/>
      <c r="L1974" s="1"/>
    </row>
    <row r="1975" spans="8:12" x14ac:dyDescent="0.5">
      <c r="H1975" s="1"/>
      <c r="I1975" s="1"/>
      <c r="L1975" s="1"/>
    </row>
    <row r="1976" spans="8:12" x14ac:dyDescent="0.5">
      <c r="H1976" s="1"/>
      <c r="I1976" s="1"/>
      <c r="L1976" s="1"/>
    </row>
    <row r="1977" spans="8:12" x14ac:dyDescent="0.5">
      <c r="H1977" s="1"/>
      <c r="I1977" s="1"/>
      <c r="L1977" s="1"/>
    </row>
    <row r="1978" spans="8:12" x14ac:dyDescent="0.5">
      <c r="H1978" s="1"/>
      <c r="I1978" s="1"/>
      <c r="L1978" s="1"/>
    </row>
    <row r="1979" spans="8:12" x14ac:dyDescent="0.5">
      <c r="H1979" s="1"/>
      <c r="I1979" s="1"/>
      <c r="L1979" s="1"/>
    </row>
    <row r="1980" spans="8:12" x14ac:dyDescent="0.5">
      <c r="H1980" s="1"/>
      <c r="I1980" s="1"/>
      <c r="L1980" s="1"/>
    </row>
    <row r="1981" spans="8:12" x14ac:dyDescent="0.5">
      <c r="H1981" s="1"/>
      <c r="I1981" s="1"/>
      <c r="L1981" s="1"/>
    </row>
    <row r="1982" spans="8:12" x14ac:dyDescent="0.5">
      <c r="H1982" s="1"/>
      <c r="I1982" s="1"/>
      <c r="L1982" s="1"/>
    </row>
    <row r="1983" spans="8:12" x14ac:dyDescent="0.5">
      <c r="H1983" s="1"/>
      <c r="I1983" s="1"/>
      <c r="L1983" s="1"/>
    </row>
    <row r="1984" spans="8:12" x14ac:dyDescent="0.5">
      <c r="H1984" s="1"/>
      <c r="I1984" s="1"/>
      <c r="L1984" s="1"/>
    </row>
    <row r="1985" spans="8:12" x14ac:dyDescent="0.5">
      <c r="H1985" s="1"/>
      <c r="I1985" s="1"/>
      <c r="L1985" s="1"/>
    </row>
    <row r="1986" spans="8:12" x14ac:dyDescent="0.5">
      <c r="H1986" s="1"/>
      <c r="I1986" s="1"/>
      <c r="L1986" s="1"/>
    </row>
    <row r="1987" spans="8:12" x14ac:dyDescent="0.5">
      <c r="H1987" s="1"/>
      <c r="I1987" s="1"/>
      <c r="L1987" s="1"/>
    </row>
    <row r="1988" spans="8:12" x14ac:dyDescent="0.5">
      <c r="H1988" s="1"/>
      <c r="I1988" s="1"/>
      <c r="L1988" s="1"/>
    </row>
    <row r="1989" spans="8:12" x14ac:dyDescent="0.5">
      <c r="H1989" s="1"/>
      <c r="I1989" s="1"/>
      <c r="L1989" s="1"/>
    </row>
    <row r="1990" spans="8:12" x14ac:dyDescent="0.5">
      <c r="H1990" s="1"/>
      <c r="I1990" s="1"/>
      <c r="L1990" s="1"/>
    </row>
    <row r="1991" spans="8:12" x14ac:dyDescent="0.5">
      <c r="H1991" s="1"/>
      <c r="I1991" s="1"/>
      <c r="L1991" s="1"/>
    </row>
    <row r="1992" spans="8:12" x14ac:dyDescent="0.5">
      <c r="H1992" s="1"/>
      <c r="I1992" s="1"/>
      <c r="L1992" s="1"/>
    </row>
    <row r="1993" spans="8:12" x14ac:dyDescent="0.5">
      <c r="H1993" s="1"/>
      <c r="I1993" s="1"/>
      <c r="L1993" s="1"/>
    </row>
    <row r="1994" spans="8:12" x14ac:dyDescent="0.5">
      <c r="H1994" s="1"/>
      <c r="I1994" s="1"/>
      <c r="L1994" s="1"/>
    </row>
    <row r="1995" spans="8:12" x14ac:dyDescent="0.5">
      <c r="H1995" s="1"/>
      <c r="I1995" s="1"/>
      <c r="L1995" s="1"/>
    </row>
    <row r="1996" spans="8:12" x14ac:dyDescent="0.5">
      <c r="H1996" s="1"/>
      <c r="I1996" s="1"/>
      <c r="L1996" s="1"/>
    </row>
    <row r="1997" spans="8:12" x14ac:dyDescent="0.5">
      <c r="H1997" s="1"/>
      <c r="I1997" s="1"/>
      <c r="L1997" s="1"/>
    </row>
    <row r="1998" spans="8:12" x14ac:dyDescent="0.5">
      <c r="H1998" s="1"/>
      <c r="I1998" s="1"/>
      <c r="L1998" s="1"/>
    </row>
    <row r="1999" spans="8:12" x14ac:dyDescent="0.5">
      <c r="H1999" s="1"/>
      <c r="I1999" s="1"/>
      <c r="L1999" s="1"/>
    </row>
    <row r="2000" spans="8:12" x14ac:dyDescent="0.5">
      <c r="H2000" s="1"/>
      <c r="I2000" s="1"/>
      <c r="L2000" s="1"/>
    </row>
    <row r="2001" spans="8:12" x14ac:dyDescent="0.5">
      <c r="H2001" s="1"/>
      <c r="I2001" s="1"/>
      <c r="L2001" s="1"/>
    </row>
    <row r="2002" spans="8:12" x14ac:dyDescent="0.5">
      <c r="H2002" s="1"/>
      <c r="I2002" s="1"/>
      <c r="L2002" s="1"/>
    </row>
    <row r="2003" spans="8:12" x14ac:dyDescent="0.5">
      <c r="H2003" s="1"/>
      <c r="I2003" s="1"/>
      <c r="L2003" s="1"/>
    </row>
    <row r="2004" spans="8:12" x14ac:dyDescent="0.5">
      <c r="H2004" s="1"/>
      <c r="I2004" s="1"/>
      <c r="L2004" s="1"/>
    </row>
    <row r="2005" spans="8:12" x14ac:dyDescent="0.5">
      <c r="H2005" s="1"/>
      <c r="I2005" s="1"/>
      <c r="L2005" s="1"/>
    </row>
    <row r="2006" spans="8:12" x14ac:dyDescent="0.5">
      <c r="H2006" s="1"/>
      <c r="I2006" s="1"/>
      <c r="L2006" s="1"/>
    </row>
    <row r="2007" spans="8:12" x14ac:dyDescent="0.5">
      <c r="H2007" s="1"/>
      <c r="I2007" s="1"/>
      <c r="L2007" s="1"/>
    </row>
    <row r="2008" spans="8:12" x14ac:dyDescent="0.5">
      <c r="H2008" s="1"/>
      <c r="I2008" s="1"/>
      <c r="L2008" s="1"/>
    </row>
    <row r="2009" spans="8:12" x14ac:dyDescent="0.5">
      <c r="H2009" s="1"/>
      <c r="I2009" s="1"/>
      <c r="L2009" s="1"/>
    </row>
    <row r="2010" spans="8:12" x14ac:dyDescent="0.5">
      <c r="H2010" s="1"/>
      <c r="I2010" s="1"/>
      <c r="L2010" s="1"/>
    </row>
    <row r="2011" spans="8:12" x14ac:dyDescent="0.5">
      <c r="H2011" s="1"/>
      <c r="I2011" s="1"/>
      <c r="L2011" s="1"/>
    </row>
    <row r="2012" spans="8:12" x14ac:dyDescent="0.5">
      <c r="H2012" s="1"/>
      <c r="I2012" s="1"/>
      <c r="L2012" s="1"/>
    </row>
    <row r="2013" spans="8:12" x14ac:dyDescent="0.5">
      <c r="H2013" s="1"/>
      <c r="I2013" s="1"/>
      <c r="L2013" s="1"/>
    </row>
    <row r="2014" spans="8:12" x14ac:dyDescent="0.5">
      <c r="H2014" s="1"/>
      <c r="I2014" s="1"/>
      <c r="L2014" s="1"/>
    </row>
    <row r="2015" spans="8:12" x14ac:dyDescent="0.5">
      <c r="H2015" s="1"/>
      <c r="I2015" s="1"/>
      <c r="L2015" s="1"/>
    </row>
    <row r="2016" spans="8:12" x14ac:dyDescent="0.5">
      <c r="H2016" s="1"/>
      <c r="I2016" s="1"/>
      <c r="L2016" s="1"/>
    </row>
    <row r="2017" spans="8:12" x14ac:dyDescent="0.5">
      <c r="H2017" s="1"/>
      <c r="I2017" s="1"/>
      <c r="L2017" s="1"/>
    </row>
    <row r="2018" spans="8:12" x14ac:dyDescent="0.5">
      <c r="H2018" s="1"/>
      <c r="I2018" s="1"/>
      <c r="L2018" s="1"/>
    </row>
    <row r="2019" spans="8:12" x14ac:dyDescent="0.5">
      <c r="H2019" s="1"/>
      <c r="I2019" s="1"/>
      <c r="L2019" s="1"/>
    </row>
    <row r="2020" spans="8:12" x14ac:dyDescent="0.5">
      <c r="H2020" s="1"/>
      <c r="I2020" s="1"/>
      <c r="L2020" s="1"/>
    </row>
    <row r="2021" spans="8:12" x14ac:dyDescent="0.5">
      <c r="H2021" s="1"/>
      <c r="I2021" s="1"/>
      <c r="L2021" s="1"/>
    </row>
    <row r="2022" spans="8:12" x14ac:dyDescent="0.5">
      <c r="H2022" s="1"/>
      <c r="I2022" s="1"/>
      <c r="L2022" s="1"/>
    </row>
    <row r="2023" spans="8:12" x14ac:dyDescent="0.5">
      <c r="H2023" s="1"/>
      <c r="I2023" s="1"/>
      <c r="L2023" s="1"/>
    </row>
    <row r="2024" spans="8:12" x14ac:dyDescent="0.5">
      <c r="H2024" s="1"/>
      <c r="I2024" s="1"/>
      <c r="L2024" s="1"/>
    </row>
    <row r="2025" spans="8:12" x14ac:dyDescent="0.5">
      <c r="H2025" s="1"/>
      <c r="I2025" s="1"/>
      <c r="L2025" s="1"/>
    </row>
    <row r="2026" spans="8:12" x14ac:dyDescent="0.5">
      <c r="H2026" s="1"/>
      <c r="I2026" s="1"/>
      <c r="L2026" s="1"/>
    </row>
    <row r="2027" spans="8:12" x14ac:dyDescent="0.5">
      <c r="H2027" s="1"/>
      <c r="I2027" s="1"/>
      <c r="L2027" s="1"/>
    </row>
    <row r="2028" spans="8:12" x14ac:dyDescent="0.5">
      <c r="H2028" s="1"/>
      <c r="I2028" s="1"/>
      <c r="L2028" s="1"/>
    </row>
    <row r="2029" spans="8:12" x14ac:dyDescent="0.5">
      <c r="H2029" s="1"/>
      <c r="I2029" s="1"/>
      <c r="L2029" s="1"/>
    </row>
    <row r="2030" spans="8:12" x14ac:dyDescent="0.5">
      <c r="H2030" s="1"/>
      <c r="I2030" s="1"/>
      <c r="L2030" s="1"/>
    </row>
    <row r="2031" spans="8:12" x14ac:dyDescent="0.5">
      <c r="H2031" s="1"/>
      <c r="I2031" s="1"/>
      <c r="L2031" s="1"/>
    </row>
    <row r="2032" spans="8:12" x14ac:dyDescent="0.5">
      <c r="H2032" s="1"/>
      <c r="I2032" s="1"/>
      <c r="L2032" s="1"/>
    </row>
    <row r="2033" spans="8:12" x14ac:dyDescent="0.5">
      <c r="H2033" s="1"/>
      <c r="I2033" s="1"/>
      <c r="L2033" s="1"/>
    </row>
    <row r="2034" spans="8:12" x14ac:dyDescent="0.5">
      <c r="H2034" s="1"/>
      <c r="I2034" s="1"/>
      <c r="L2034" s="1"/>
    </row>
    <row r="2035" spans="8:12" x14ac:dyDescent="0.5">
      <c r="H2035" s="1"/>
      <c r="I2035" s="1"/>
      <c r="L2035" s="1"/>
    </row>
    <row r="2036" spans="8:12" x14ac:dyDescent="0.5">
      <c r="H2036" s="1"/>
      <c r="I2036" s="1"/>
      <c r="L2036" s="1"/>
    </row>
    <row r="2037" spans="8:12" x14ac:dyDescent="0.5">
      <c r="H2037" s="1"/>
      <c r="I2037" s="1"/>
      <c r="L2037" s="1"/>
    </row>
    <row r="2038" spans="8:12" x14ac:dyDescent="0.5">
      <c r="H2038" s="1"/>
      <c r="I2038" s="1"/>
      <c r="L2038" s="1"/>
    </row>
    <row r="2039" spans="8:12" x14ac:dyDescent="0.5">
      <c r="H2039" s="1"/>
      <c r="I2039" s="1"/>
      <c r="L2039" s="1"/>
    </row>
    <row r="2040" spans="8:12" x14ac:dyDescent="0.5">
      <c r="H2040" s="1"/>
      <c r="I2040" s="1"/>
      <c r="L2040" s="1"/>
    </row>
    <row r="2041" spans="8:12" x14ac:dyDescent="0.5">
      <c r="H2041" s="1"/>
      <c r="I2041" s="1"/>
      <c r="L2041" s="1"/>
    </row>
    <row r="2042" spans="8:12" x14ac:dyDescent="0.5">
      <c r="H2042" s="1"/>
      <c r="I2042" s="1"/>
      <c r="L2042" s="1"/>
    </row>
    <row r="2043" spans="8:12" x14ac:dyDescent="0.5">
      <c r="H2043" s="1"/>
      <c r="I2043" s="1"/>
      <c r="L2043" s="1"/>
    </row>
    <row r="2044" spans="8:12" x14ac:dyDescent="0.5">
      <c r="H2044" s="1"/>
      <c r="I2044" s="1"/>
      <c r="L2044" s="1"/>
    </row>
    <row r="2045" spans="8:12" x14ac:dyDescent="0.5">
      <c r="H2045" s="1"/>
      <c r="I2045" s="1"/>
      <c r="L2045" s="1"/>
    </row>
    <row r="2046" spans="8:12" x14ac:dyDescent="0.5">
      <c r="H2046" s="1"/>
      <c r="I2046" s="1"/>
      <c r="L2046" s="1"/>
    </row>
    <row r="2047" spans="8:12" x14ac:dyDescent="0.5">
      <c r="H2047" s="1"/>
      <c r="I2047" s="1"/>
      <c r="L2047" s="1"/>
    </row>
    <row r="2048" spans="8:12" x14ac:dyDescent="0.5">
      <c r="H2048" s="1"/>
      <c r="I2048" s="1"/>
      <c r="L2048" s="1"/>
    </row>
    <row r="2049" spans="8:12" x14ac:dyDescent="0.5">
      <c r="H2049" s="1"/>
      <c r="I2049" s="1"/>
      <c r="L2049" s="1"/>
    </row>
    <row r="2050" spans="8:12" x14ac:dyDescent="0.5">
      <c r="H2050" s="1"/>
      <c r="I2050" s="1"/>
      <c r="L2050" s="1"/>
    </row>
    <row r="2051" spans="8:12" x14ac:dyDescent="0.5">
      <c r="H2051" s="1"/>
      <c r="I2051" s="1"/>
      <c r="L2051" s="1"/>
    </row>
    <row r="2052" spans="8:12" x14ac:dyDescent="0.5">
      <c r="H2052" s="1"/>
      <c r="I2052" s="1"/>
      <c r="L2052" s="1"/>
    </row>
    <row r="2053" spans="8:12" x14ac:dyDescent="0.5">
      <c r="H2053" s="1"/>
      <c r="I2053" s="1"/>
      <c r="L2053" s="1"/>
    </row>
    <row r="2054" spans="8:12" x14ac:dyDescent="0.5">
      <c r="H2054" s="1"/>
      <c r="I2054" s="1"/>
      <c r="L2054" s="1"/>
    </row>
    <row r="2055" spans="8:12" x14ac:dyDescent="0.5">
      <c r="H2055" s="1"/>
      <c r="I2055" s="1"/>
      <c r="L2055" s="1"/>
    </row>
    <row r="2056" spans="8:12" x14ac:dyDescent="0.5">
      <c r="H2056" s="1"/>
      <c r="I2056" s="1"/>
      <c r="L2056" s="1"/>
    </row>
    <row r="2057" spans="8:12" x14ac:dyDescent="0.5">
      <c r="H2057" s="1"/>
      <c r="I2057" s="1"/>
      <c r="L2057" s="1"/>
    </row>
    <row r="2058" spans="8:12" x14ac:dyDescent="0.5">
      <c r="H2058" s="1"/>
      <c r="I2058" s="1"/>
      <c r="L2058" s="1"/>
    </row>
    <row r="2059" spans="8:12" x14ac:dyDescent="0.5">
      <c r="H2059" s="1"/>
      <c r="I2059" s="1"/>
      <c r="L2059" s="1"/>
    </row>
    <row r="2060" spans="8:12" x14ac:dyDescent="0.5">
      <c r="H2060" s="1"/>
      <c r="I2060" s="1"/>
      <c r="L2060" s="1"/>
    </row>
    <row r="2061" spans="8:12" x14ac:dyDescent="0.5">
      <c r="H2061" s="1"/>
      <c r="I2061" s="1"/>
      <c r="L2061" s="1"/>
    </row>
    <row r="2062" spans="8:12" x14ac:dyDescent="0.5">
      <c r="H2062" s="1"/>
      <c r="I2062" s="1"/>
      <c r="L2062" s="1"/>
    </row>
    <row r="2063" spans="8:12" x14ac:dyDescent="0.5">
      <c r="H2063" s="1"/>
      <c r="I2063" s="1"/>
      <c r="L2063" s="1"/>
    </row>
    <row r="2064" spans="8:12" x14ac:dyDescent="0.5">
      <c r="H2064" s="1"/>
      <c r="I2064" s="1"/>
      <c r="L2064" s="1"/>
    </row>
    <row r="2065" spans="8:12" x14ac:dyDescent="0.5">
      <c r="H2065" s="1"/>
      <c r="I2065" s="1"/>
      <c r="L2065" s="1"/>
    </row>
    <row r="2066" spans="8:12" x14ac:dyDescent="0.5">
      <c r="H2066" s="1"/>
      <c r="I2066" s="1"/>
      <c r="L2066" s="1"/>
    </row>
    <row r="2067" spans="8:12" x14ac:dyDescent="0.5">
      <c r="H2067" s="1"/>
      <c r="I2067" s="1"/>
      <c r="L2067" s="1"/>
    </row>
    <row r="2068" spans="8:12" x14ac:dyDescent="0.5">
      <c r="H2068" s="1"/>
      <c r="I2068" s="1"/>
      <c r="L2068" s="1"/>
    </row>
    <row r="2069" spans="8:12" x14ac:dyDescent="0.5">
      <c r="H2069" s="1"/>
      <c r="I2069" s="1"/>
      <c r="L2069" s="1"/>
    </row>
    <row r="2070" spans="8:12" x14ac:dyDescent="0.5">
      <c r="H2070" s="1"/>
      <c r="I2070" s="1"/>
      <c r="L2070" s="1"/>
    </row>
    <row r="2071" spans="8:12" x14ac:dyDescent="0.5">
      <c r="H2071" s="1"/>
      <c r="I2071" s="1"/>
      <c r="L2071" s="1"/>
    </row>
    <row r="2072" spans="8:12" x14ac:dyDescent="0.5">
      <c r="H2072" s="1"/>
      <c r="I2072" s="1"/>
      <c r="L2072" s="1"/>
    </row>
    <row r="2073" spans="8:12" x14ac:dyDescent="0.5">
      <c r="H2073" s="1"/>
      <c r="I2073" s="1"/>
      <c r="L2073" s="1"/>
    </row>
    <row r="2074" spans="8:12" x14ac:dyDescent="0.5">
      <c r="H2074" s="1"/>
      <c r="I2074" s="1"/>
      <c r="L2074" s="1"/>
    </row>
    <row r="2075" spans="8:12" x14ac:dyDescent="0.5">
      <c r="H2075" s="1"/>
      <c r="I2075" s="1"/>
      <c r="L2075" s="1"/>
    </row>
    <row r="2076" spans="8:12" x14ac:dyDescent="0.5">
      <c r="H2076" s="1"/>
      <c r="I2076" s="1"/>
      <c r="L2076" s="1"/>
    </row>
    <row r="2077" spans="8:12" x14ac:dyDescent="0.5">
      <c r="H2077" s="1"/>
      <c r="I2077" s="1"/>
      <c r="L2077" s="1"/>
    </row>
    <row r="2078" spans="8:12" x14ac:dyDescent="0.5">
      <c r="H2078" s="1"/>
      <c r="I2078" s="1"/>
      <c r="L2078" s="1"/>
    </row>
    <row r="2079" spans="8:12" x14ac:dyDescent="0.5">
      <c r="H2079" s="1"/>
      <c r="I2079" s="1"/>
      <c r="L2079" s="1"/>
    </row>
    <row r="2080" spans="8:12" x14ac:dyDescent="0.5">
      <c r="H2080" s="1"/>
      <c r="I2080" s="1"/>
      <c r="L2080" s="1"/>
    </row>
    <row r="2081" spans="8:12" x14ac:dyDescent="0.5">
      <c r="H2081" s="1"/>
      <c r="I2081" s="1"/>
      <c r="L2081" s="1"/>
    </row>
    <row r="2082" spans="8:12" x14ac:dyDescent="0.5">
      <c r="H2082" s="1"/>
      <c r="I2082" s="1"/>
      <c r="L2082" s="1"/>
    </row>
    <row r="2083" spans="8:12" x14ac:dyDescent="0.5">
      <c r="H2083" s="1"/>
      <c r="I2083" s="1"/>
      <c r="L2083" s="1"/>
    </row>
    <row r="2084" spans="8:12" x14ac:dyDescent="0.5">
      <c r="H2084" s="1"/>
      <c r="I2084" s="1"/>
      <c r="L2084" s="1"/>
    </row>
    <row r="2085" spans="8:12" x14ac:dyDescent="0.5">
      <c r="H2085" s="1"/>
      <c r="I2085" s="1"/>
      <c r="L2085" s="1"/>
    </row>
    <row r="2086" spans="8:12" x14ac:dyDescent="0.5">
      <c r="H2086" s="1"/>
      <c r="I2086" s="1"/>
      <c r="L2086" s="1"/>
    </row>
    <row r="2087" spans="8:12" x14ac:dyDescent="0.5">
      <c r="H2087" s="1"/>
      <c r="I2087" s="1"/>
      <c r="L2087" s="1"/>
    </row>
    <row r="2088" spans="8:12" x14ac:dyDescent="0.5">
      <c r="H2088" s="1"/>
      <c r="I2088" s="1"/>
      <c r="L2088" s="1"/>
    </row>
    <row r="2089" spans="8:12" x14ac:dyDescent="0.5">
      <c r="H2089" s="1"/>
      <c r="I2089" s="1"/>
      <c r="L2089" s="1"/>
    </row>
    <row r="2090" spans="8:12" x14ac:dyDescent="0.5">
      <c r="H2090" s="1"/>
      <c r="I2090" s="1"/>
      <c r="L2090" s="1"/>
    </row>
    <row r="2091" spans="8:12" x14ac:dyDescent="0.5">
      <c r="H2091" s="1"/>
      <c r="I2091" s="1"/>
      <c r="L2091" s="1"/>
    </row>
    <row r="2092" spans="8:12" x14ac:dyDescent="0.5">
      <c r="H2092" s="1"/>
      <c r="I2092" s="1"/>
      <c r="L2092" s="1"/>
    </row>
    <row r="2093" spans="8:12" x14ac:dyDescent="0.5">
      <c r="H2093" s="1"/>
      <c r="I2093" s="1"/>
      <c r="L2093" s="1"/>
    </row>
    <row r="2094" spans="8:12" x14ac:dyDescent="0.5">
      <c r="H2094" s="1"/>
      <c r="I2094" s="1"/>
      <c r="L2094" s="1"/>
    </row>
    <row r="2095" spans="8:12" x14ac:dyDescent="0.5">
      <c r="H2095" s="1"/>
      <c r="I2095" s="1"/>
      <c r="L2095" s="1"/>
    </row>
    <row r="2096" spans="8:12" x14ac:dyDescent="0.5">
      <c r="H2096" s="1"/>
      <c r="I2096" s="1"/>
      <c r="L2096" s="1"/>
    </row>
    <row r="2097" spans="8:12" ht="16.899999999999999" customHeight="1" x14ac:dyDescent="0.5">
      <c r="H2097" s="1"/>
      <c r="I2097" s="1"/>
      <c r="L2097" s="1"/>
    </row>
    <row r="2098" spans="8:12" x14ac:dyDescent="0.5">
      <c r="H2098" s="1"/>
      <c r="I2098" s="1"/>
      <c r="L2098" s="1"/>
    </row>
    <row r="2099" spans="8:12" x14ac:dyDescent="0.5">
      <c r="H2099" s="1"/>
      <c r="I2099" s="1"/>
      <c r="L2099" s="1"/>
    </row>
    <row r="2100" spans="8:12" x14ac:dyDescent="0.5">
      <c r="H2100" s="1"/>
      <c r="I2100" s="1"/>
      <c r="L2100" s="1"/>
    </row>
    <row r="2101" spans="8:12" x14ac:dyDescent="0.5">
      <c r="H2101" s="1"/>
      <c r="I2101" s="1"/>
      <c r="L2101" s="1"/>
    </row>
    <row r="2102" spans="8:12" x14ac:dyDescent="0.5">
      <c r="H2102" s="1"/>
      <c r="I2102" s="1"/>
      <c r="L2102" s="1"/>
    </row>
    <row r="2103" spans="8:12" x14ac:dyDescent="0.5">
      <c r="H2103" s="1"/>
      <c r="I2103" s="1"/>
      <c r="L2103" s="1"/>
    </row>
    <row r="2104" spans="8:12" x14ac:dyDescent="0.5">
      <c r="H2104" s="1"/>
      <c r="I2104" s="1"/>
      <c r="L2104" s="1"/>
    </row>
    <row r="2105" spans="8:12" x14ac:dyDescent="0.5">
      <c r="H2105" s="1"/>
      <c r="I2105" s="1"/>
      <c r="L2105" s="1"/>
    </row>
    <row r="2106" spans="8:12" x14ac:dyDescent="0.5">
      <c r="H2106" s="1"/>
      <c r="I2106" s="1"/>
      <c r="L2106" s="1"/>
    </row>
    <row r="2107" spans="8:12" x14ac:dyDescent="0.5">
      <c r="H2107" s="1"/>
      <c r="I2107" s="1"/>
      <c r="L2107" s="1"/>
    </row>
    <row r="2108" spans="8:12" x14ac:dyDescent="0.5">
      <c r="H2108" s="1"/>
      <c r="I2108" s="1"/>
      <c r="L2108" s="1"/>
    </row>
    <row r="2109" spans="8:12" x14ac:dyDescent="0.5">
      <c r="H2109" s="1"/>
      <c r="I2109" s="1"/>
      <c r="L2109" s="1"/>
    </row>
    <row r="2110" spans="8:12" x14ac:dyDescent="0.5">
      <c r="H2110" s="1"/>
      <c r="I2110" s="1"/>
      <c r="L2110" s="1"/>
    </row>
    <row r="2111" spans="8:12" x14ac:dyDescent="0.5">
      <c r="H2111" s="1"/>
      <c r="I2111" s="1"/>
      <c r="L2111" s="1"/>
    </row>
    <row r="2112" spans="8:12" x14ac:dyDescent="0.5">
      <c r="H2112" s="1"/>
      <c r="I2112" s="1"/>
      <c r="L2112" s="1"/>
    </row>
    <row r="2113" spans="8:12" x14ac:dyDescent="0.5">
      <c r="H2113" s="1"/>
      <c r="I2113" s="1"/>
      <c r="L2113" s="1"/>
    </row>
    <row r="2114" spans="8:12" x14ac:dyDescent="0.5">
      <c r="H2114" s="1"/>
      <c r="I2114" s="1"/>
      <c r="L2114" s="1"/>
    </row>
    <row r="2115" spans="8:12" x14ac:dyDescent="0.5">
      <c r="H2115" s="1"/>
      <c r="I2115" s="1"/>
      <c r="L2115" s="1"/>
    </row>
    <row r="2116" spans="8:12" x14ac:dyDescent="0.5">
      <c r="H2116" s="1"/>
      <c r="I2116" s="1"/>
      <c r="L2116" s="1"/>
    </row>
    <row r="2117" spans="8:12" x14ac:dyDescent="0.5">
      <c r="H2117" s="1"/>
      <c r="I2117" s="1"/>
      <c r="L2117" s="1"/>
    </row>
    <row r="2118" spans="8:12" x14ac:dyDescent="0.5">
      <c r="H2118" s="1"/>
      <c r="I2118" s="1"/>
      <c r="L2118" s="1"/>
    </row>
    <row r="2119" spans="8:12" x14ac:dyDescent="0.5">
      <c r="H2119" s="1"/>
      <c r="I2119" s="1"/>
      <c r="L2119" s="1"/>
    </row>
    <row r="2120" spans="8:12" x14ac:dyDescent="0.5">
      <c r="H2120" s="1"/>
      <c r="I2120" s="1"/>
      <c r="L2120" s="1"/>
    </row>
    <row r="2121" spans="8:12" x14ac:dyDescent="0.5">
      <c r="H2121" s="1"/>
      <c r="I2121" s="1"/>
      <c r="L2121" s="1"/>
    </row>
    <row r="2122" spans="8:12" x14ac:dyDescent="0.5">
      <c r="H2122" s="1"/>
      <c r="I2122" s="1"/>
      <c r="L2122" s="1"/>
    </row>
    <row r="2123" spans="8:12" x14ac:dyDescent="0.5">
      <c r="H2123" s="1"/>
      <c r="I2123" s="1"/>
      <c r="L2123" s="1"/>
    </row>
    <row r="2124" spans="8:12" x14ac:dyDescent="0.5">
      <c r="H2124" s="1"/>
      <c r="I2124" s="1"/>
      <c r="L2124" s="1"/>
    </row>
    <row r="2125" spans="8:12" x14ac:dyDescent="0.5">
      <c r="H2125" s="1"/>
      <c r="I2125" s="1"/>
      <c r="L2125" s="1"/>
    </row>
    <row r="2126" spans="8:12" x14ac:dyDescent="0.5">
      <c r="H2126" s="1"/>
      <c r="I2126" s="1"/>
      <c r="L2126" s="1"/>
    </row>
    <row r="2127" spans="8:12" x14ac:dyDescent="0.5">
      <c r="H2127" s="1"/>
      <c r="I2127" s="1"/>
      <c r="L2127" s="1"/>
    </row>
    <row r="2128" spans="8:12" x14ac:dyDescent="0.5">
      <c r="H2128" s="1"/>
      <c r="I2128" s="1"/>
      <c r="L2128" s="1"/>
    </row>
    <row r="2129" spans="8:12" x14ac:dyDescent="0.5">
      <c r="H2129" s="1"/>
      <c r="I2129" s="1"/>
      <c r="L2129" s="1"/>
    </row>
    <row r="2130" spans="8:12" x14ac:dyDescent="0.5">
      <c r="H2130" s="1"/>
      <c r="I2130" s="1"/>
      <c r="L2130" s="1"/>
    </row>
    <row r="2131" spans="8:12" x14ac:dyDescent="0.5">
      <c r="H2131" s="1"/>
      <c r="I2131" s="1"/>
      <c r="L2131" s="1"/>
    </row>
    <row r="2132" spans="8:12" x14ac:dyDescent="0.5">
      <c r="H2132" s="1"/>
      <c r="I2132" s="1"/>
      <c r="L2132" s="1"/>
    </row>
    <row r="2133" spans="8:12" x14ac:dyDescent="0.5">
      <c r="H2133" s="1"/>
      <c r="I2133" s="1"/>
      <c r="L2133" s="1"/>
    </row>
    <row r="2134" spans="8:12" x14ac:dyDescent="0.5">
      <c r="H2134" s="1"/>
      <c r="I2134" s="1"/>
      <c r="L2134" s="1"/>
    </row>
    <row r="2135" spans="8:12" x14ac:dyDescent="0.5">
      <c r="H2135" s="1"/>
      <c r="I2135" s="1"/>
      <c r="L2135" s="1"/>
    </row>
    <row r="2136" spans="8:12" x14ac:dyDescent="0.5">
      <c r="H2136" s="1"/>
      <c r="I2136" s="1"/>
      <c r="L2136" s="1"/>
    </row>
    <row r="2137" spans="8:12" x14ac:dyDescent="0.5">
      <c r="H2137" s="1"/>
      <c r="I2137" s="1"/>
      <c r="L2137" s="1"/>
    </row>
    <row r="2138" spans="8:12" x14ac:dyDescent="0.5">
      <c r="H2138" s="1"/>
      <c r="I2138" s="1"/>
      <c r="L2138" s="1"/>
    </row>
    <row r="2139" spans="8:12" x14ac:dyDescent="0.5">
      <c r="H2139" s="1"/>
      <c r="I2139" s="1"/>
      <c r="L2139" s="1"/>
    </row>
    <row r="2140" spans="8:12" x14ac:dyDescent="0.5">
      <c r="H2140" s="1"/>
      <c r="I2140" s="1"/>
      <c r="L2140" s="1"/>
    </row>
    <row r="2141" spans="8:12" x14ac:dyDescent="0.5">
      <c r="H2141" s="1"/>
      <c r="I2141" s="1"/>
      <c r="L2141" s="1"/>
    </row>
    <row r="2142" spans="8:12" x14ac:dyDescent="0.5">
      <c r="H2142" s="1"/>
      <c r="I2142" s="1"/>
      <c r="L2142" s="1"/>
    </row>
    <row r="2143" spans="8:12" x14ac:dyDescent="0.5">
      <c r="H2143" s="1"/>
      <c r="I2143" s="1"/>
      <c r="L2143" s="1"/>
    </row>
    <row r="2144" spans="8:12" x14ac:dyDescent="0.5">
      <c r="H2144" s="1"/>
      <c r="I2144" s="1"/>
      <c r="L2144" s="1"/>
    </row>
    <row r="2145" spans="8:12" x14ac:dyDescent="0.5">
      <c r="H2145" s="1"/>
      <c r="I2145" s="1"/>
      <c r="L2145" s="1"/>
    </row>
    <row r="2146" spans="8:12" x14ac:dyDescent="0.5">
      <c r="H2146" s="1"/>
      <c r="I2146" s="1"/>
      <c r="L2146" s="1"/>
    </row>
    <row r="2147" spans="8:12" x14ac:dyDescent="0.5">
      <c r="H2147" s="1"/>
      <c r="I2147" s="1"/>
      <c r="L2147" s="1"/>
    </row>
    <row r="2148" spans="8:12" x14ac:dyDescent="0.5">
      <c r="H2148" s="1"/>
      <c r="I2148" s="1"/>
      <c r="L2148" s="1"/>
    </row>
    <row r="2149" spans="8:12" x14ac:dyDescent="0.5">
      <c r="H2149" s="1"/>
      <c r="I2149" s="1"/>
      <c r="L2149" s="1"/>
    </row>
    <row r="2150" spans="8:12" x14ac:dyDescent="0.5">
      <c r="H2150" s="1"/>
      <c r="I2150" s="1"/>
      <c r="L2150" s="1"/>
    </row>
    <row r="2151" spans="8:12" x14ac:dyDescent="0.5">
      <c r="H2151" s="1"/>
      <c r="I2151" s="1"/>
      <c r="L2151" s="1"/>
    </row>
    <row r="2152" spans="8:12" x14ac:dyDescent="0.5">
      <c r="H2152" s="1"/>
      <c r="I2152" s="1"/>
      <c r="L2152" s="1"/>
    </row>
    <row r="2153" spans="8:12" x14ac:dyDescent="0.5">
      <c r="H2153" s="1"/>
      <c r="I2153" s="1"/>
      <c r="L2153" s="1"/>
    </row>
    <row r="2154" spans="8:12" x14ac:dyDescent="0.5">
      <c r="H2154" s="1"/>
      <c r="I2154" s="1"/>
      <c r="L2154" s="1"/>
    </row>
    <row r="2155" spans="8:12" x14ac:dyDescent="0.5">
      <c r="H2155" s="1"/>
      <c r="I2155" s="1"/>
      <c r="L2155" s="1"/>
    </row>
    <row r="2156" spans="8:12" x14ac:dyDescent="0.5">
      <c r="H2156" s="1"/>
      <c r="I2156" s="1"/>
      <c r="L2156" s="1"/>
    </row>
    <row r="2157" spans="8:12" x14ac:dyDescent="0.5">
      <c r="H2157" s="1"/>
      <c r="I2157" s="1"/>
      <c r="L2157" s="1"/>
    </row>
    <row r="2158" spans="8:12" x14ac:dyDescent="0.5">
      <c r="H2158" s="1"/>
      <c r="I2158" s="1"/>
      <c r="L2158" s="1"/>
    </row>
    <row r="2159" spans="8:12" x14ac:dyDescent="0.5">
      <c r="H2159" s="1"/>
      <c r="I2159" s="1"/>
      <c r="L2159" s="1"/>
    </row>
    <row r="2160" spans="8:12" x14ac:dyDescent="0.5">
      <c r="H2160" s="1"/>
      <c r="I2160" s="1"/>
      <c r="L2160" s="1"/>
    </row>
    <row r="2161" spans="8:12" x14ac:dyDescent="0.5">
      <c r="H2161" s="1"/>
      <c r="I2161" s="1"/>
      <c r="L2161" s="1"/>
    </row>
    <row r="2162" spans="8:12" x14ac:dyDescent="0.5">
      <c r="H2162" s="1"/>
      <c r="I2162" s="1"/>
      <c r="L2162" s="1"/>
    </row>
    <row r="2163" spans="8:12" x14ac:dyDescent="0.5">
      <c r="H2163" s="1"/>
      <c r="I2163" s="1"/>
      <c r="L2163" s="1"/>
    </row>
    <row r="2164" spans="8:12" x14ac:dyDescent="0.5">
      <c r="H2164" s="1"/>
      <c r="I2164" s="1"/>
      <c r="L2164" s="1"/>
    </row>
    <row r="2165" spans="8:12" x14ac:dyDescent="0.5">
      <c r="H2165" s="1"/>
      <c r="I2165" s="1"/>
      <c r="L2165" s="1"/>
    </row>
    <row r="2166" spans="8:12" x14ac:dyDescent="0.5">
      <c r="H2166" s="1"/>
      <c r="I2166" s="1"/>
      <c r="L2166" s="1"/>
    </row>
    <row r="2167" spans="8:12" x14ac:dyDescent="0.5">
      <c r="H2167" s="1"/>
      <c r="I2167" s="1"/>
      <c r="L2167" s="1"/>
    </row>
    <row r="2168" spans="8:12" x14ac:dyDescent="0.5">
      <c r="H2168" s="1"/>
      <c r="I2168" s="1"/>
      <c r="L2168" s="1"/>
    </row>
    <row r="2169" spans="8:12" x14ac:dyDescent="0.5">
      <c r="H2169" s="1"/>
      <c r="I2169" s="1"/>
      <c r="L2169" s="1"/>
    </row>
    <row r="2170" spans="8:12" x14ac:dyDescent="0.5">
      <c r="H2170" s="1"/>
      <c r="I2170" s="1"/>
      <c r="L2170" s="1"/>
    </row>
    <row r="2171" spans="8:12" x14ac:dyDescent="0.5">
      <c r="H2171" s="1"/>
      <c r="I2171" s="1"/>
      <c r="L2171" s="1"/>
    </row>
    <row r="2172" spans="8:12" x14ac:dyDescent="0.5">
      <c r="H2172" s="1"/>
      <c r="I2172" s="1"/>
      <c r="L2172" s="1"/>
    </row>
    <row r="2173" spans="8:12" x14ac:dyDescent="0.5">
      <c r="H2173" s="1"/>
      <c r="I2173" s="1"/>
      <c r="L2173" s="1"/>
    </row>
    <row r="2174" spans="8:12" x14ac:dyDescent="0.5">
      <c r="H2174" s="1"/>
      <c r="I2174" s="1"/>
      <c r="L2174" s="1"/>
    </row>
    <row r="2175" spans="8:12" x14ac:dyDescent="0.5">
      <c r="H2175" s="1"/>
      <c r="I2175" s="1"/>
      <c r="L2175" s="1"/>
    </row>
    <row r="2176" spans="8:12" x14ac:dyDescent="0.5">
      <c r="H2176" s="1"/>
      <c r="I2176" s="1"/>
      <c r="L2176" s="1"/>
    </row>
    <row r="2177" spans="8:12" x14ac:dyDescent="0.5">
      <c r="H2177" s="1"/>
      <c r="I2177" s="1"/>
      <c r="L2177" s="1"/>
    </row>
    <row r="2178" spans="8:12" x14ac:dyDescent="0.5">
      <c r="H2178" s="1"/>
      <c r="I2178" s="1"/>
      <c r="L2178" s="1"/>
    </row>
    <row r="2179" spans="8:12" x14ac:dyDescent="0.5">
      <c r="H2179" s="1"/>
      <c r="I2179" s="1"/>
      <c r="L2179" s="1"/>
    </row>
    <row r="2180" spans="8:12" x14ac:dyDescent="0.5">
      <c r="H2180" s="1"/>
      <c r="I2180" s="1"/>
      <c r="L2180" s="1"/>
    </row>
    <row r="2181" spans="8:12" x14ac:dyDescent="0.5">
      <c r="H2181" s="1"/>
      <c r="I2181" s="1"/>
      <c r="L2181" s="1"/>
    </row>
    <row r="2182" spans="8:12" x14ac:dyDescent="0.5">
      <c r="H2182" s="1"/>
      <c r="I2182" s="1"/>
      <c r="L2182" s="1"/>
    </row>
    <row r="2183" spans="8:12" x14ac:dyDescent="0.5">
      <c r="H2183" s="1"/>
      <c r="I2183" s="1"/>
      <c r="L2183" s="1"/>
    </row>
    <row r="2184" spans="8:12" x14ac:dyDescent="0.5">
      <c r="H2184" s="1"/>
      <c r="I2184" s="1"/>
      <c r="L2184" s="1"/>
    </row>
    <row r="2185" spans="8:12" x14ac:dyDescent="0.5">
      <c r="H2185" s="1"/>
      <c r="I2185" s="1"/>
      <c r="L2185" s="1"/>
    </row>
    <row r="2186" spans="8:12" x14ac:dyDescent="0.5">
      <c r="H2186" s="1"/>
      <c r="I2186" s="1"/>
      <c r="L2186" s="1"/>
    </row>
    <row r="2187" spans="8:12" x14ac:dyDescent="0.5">
      <c r="H2187" s="1"/>
      <c r="I2187" s="1"/>
      <c r="L2187" s="1"/>
    </row>
    <row r="2188" spans="8:12" x14ac:dyDescent="0.5">
      <c r="H2188" s="1"/>
      <c r="I2188" s="1"/>
      <c r="L2188" s="1"/>
    </row>
    <row r="2189" spans="8:12" x14ac:dyDescent="0.5">
      <c r="H2189" s="1"/>
      <c r="I2189" s="1"/>
      <c r="L2189" s="1"/>
    </row>
    <row r="2190" spans="8:12" x14ac:dyDescent="0.5">
      <c r="H2190" s="1"/>
      <c r="I2190" s="1"/>
      <c r="L2190" s="1"/>
    </row>
    <row r="2191" spans="8:12" x14ac:dyDescent="0.5">
      <c r="H2191" s="1"/>
      <c r="I2191" s="1"/>
      <c r="L2191" s="1"/>
    </row>
    <row r="2192" spans="8:12" x14ac:dyDescent="0.5">
      <c r="H2192" s="1"/>
      <c r="I2192" s="1"/>
      <c r="L2192" s="1"/>
    </row>
    <row r="2193" spans="8:12" x14ac:dyDescent="0.5">
      <c r="H2193" s="1"/>
      <c r="I2193" s="1"/>
      <c r="L2193" s="1"/>
    </row>
    <row r="2194" spans="8:12" x14ac:dyDescent="0.5">
      <c r="H2194" s="1"/>
      <c r="I2194" s="1"/>
      <c r="L2194" s="1"/>
    </row>
    <row r="2195" spans="8:12" x14ac:dyDescent="0.5">
      <c r="H2195" s="1"/>
      <c r="I2195" s="1"/>
      <c r="L2195" s="1"/>
    </row>
    <row r="2196" spans="8:12" x14ac:dyDescent="0.5">
      <c r="H2196" s="1"/>
      <c r="I2196" s="1"/>
      <c r="L2196" s="1"/>
    </row>
    <row r="2197" spans="8:12" x14ac:dyDescent="0.5">
      <c r="H2197" s="1"/>
      <c r="I2197" s="1"/>
      <c r="L2197" s="1"/>
    </row>
    <row r="2198" spans="8:12" x14ac:dyDescent="0.5">
      <c r="H2198" s="1"/>
      <c r="I2198" s="1"/>
      <c r="L2198" s="1"/>
    </row>
    <row r="2199" spans="8:12" x14ac:dyDescent="0.5">
      <c r="H2199" s="1"/>
      <c r="I2199" s="1"/>
      <c r="L2199" s="1"/>
    </row>
    <row r="2200" spans="8:12" x14ac:dyDescent="0.5">
      <c r="H2200" s="1"/>
      <c r="I2200" s="1"/>
      <c r="L2200" s="1"/>
    </row>
    <row r="2201" spans="8:12" x14ac:dyDescent="0.5">
      <c r="H2201" s="1"/>
      <c r="I2201" s="1"/>
      <c r="L2201" s="1"/>
    </row>
    <row r="2202" spans="8:12" x14ac:dyDescent="0.5">
      <c r="H2202" s="1"/>
      <c r="I2202" s="1"/>
      <c r="L2202" s="1"/>
    </row>
    <row r="2203" spans="8:12" x14ac:dyDescent="0.5">
      <c r="H2203" s="1"/>
      <c r="I2203" s="1"/>
      <c r="L2203" s="1"/>
    </row>
    <row r="2204" spans="8:12" x14ac:dyDescent="0.5">
      <c r="H2204" s="1"/>
      <c r="I2204" s="1"/>
      <c r="L2204" s="1"/>
    </row>
    <row r="2205" spans="8:12" x14ac:dyDescent="0.5">
      <c r="H2205" s="1"/>
      <c r="I2205" s="1"/>
      <c r="L2205" s="1"/>
    </row>
    <row r="2206" spans="8:12" x14ac:dyDescent="0.5">
      <c r="H2206" s="1"/>
      <c r="I2206" s="1"/>
      <c r="L2206" s="1"/>
    </row>
    <row r="2207" spans="8:12" x14ac:dyDescent="0.5">
      <c r="H2207" s="1"/>
      <c r="I2207" s="1"/>
      <c r="L2207" s="1"/>
    </row>
    <row r="2208" spans="8:12" x14ac:dyDescent="0.5">
      <c r="H2208" s="1"/>
      <c r="I2208" s="1"/>
      <c r="L2208" s="1"/>
    </row>
    <row r="2209" spans="8:12" x14ac:dyDescent="0.5">
      <c r="H2209" s="1"/>
      <c r="I2209" s="1"/>
      <c r="L2209" s="1"/>
    </row>
    <row r="2210" spans="8:12" x14ac:dyDescent="0.5">
      <c r="H2210" s="1"/>
      <c r="I2210" s="1"/>
      <c r="L2210" s="1"/>
    </row>
    <row r="2211" spans="8:12" x14ac:dyDescent="0.5">
      <c r="H2211" s="1"/>
      <c r="I2211" s="1"/>
      <c r="L2211" s="1"/>
    </row>
    <row r="2212" spans="8:12" x14ac:dyDescent="0.5">
      <c r="H2212" s="1"/>
      <c r="I2212" s="1"/>
      <c r="L2212" s="1"/>
    </row>
    <row r="2213" spans="8:12" x14ac:dyDescent="0.5">
      <c r="H2213" s="1"/>
      <c r="I2213" s="1"/>
      <c r="L2213" s="1"/>
    </row>
    <row r="2214" spans="8:12" x14ac:dyDescent="0.5">
      <c r="H2214" s="1"/>
      <c r="I2214" s="1"/>
      <c r="L2214" s="1"/>
    </row>
    <row r="2215" spans="8:12" x14ac:dyDescent="0.5">
      <c r="H2215" s="1"/>
      <c r="I2215" s="1"/>
      <c r="L2215" s="1"/>
    </row>
    <row r="2216" spans="8:12" x14ac:dyDescent="0.5">
      <c r="H2216" s="1"/>
      <c r="I2216" s="1"/>
      <c r="L2216" s="1"/>
    </row>
    <row r="2217" spans="8:12" x14ac:dyDescent="0.5">
      <c r="H2217" s="1"/>
      <c r="I2217" s="1"/>
      <c r="L2217" s="1"/>
    </row>
    <row r="2218" spans="8:12" x14ac:dyDescent="0.5">
      <c r="H2218" s="1"/>
      <c r="I2218" s="1"/>
      <c r="L2218" s="1"/>
    </row>
    <row r="2219" spans="8:12" x14ac:dyDescent="0.5">
      <c r="H2219" s="1"/>
      <c r="I2219" s="1"/>
      <c r="L2219" s="1"/>
    </row>
    <row r="2220" spans="8:12" x14ac:dyDescent="0.5">
      <c r="H2220" s="1"/>
      <c r="I2220" s="1"/>
      <c r="L2220" s="1"/>
    </row>
    <row r="2221" spans="8:12" x14ac:dyDescent="0.5">
      <c r="H2221" s="1"/>
      <c r="I2221" s="1"/>
      <c r="L2221" s="1"/>
    </row>
    <row r="2222" spans="8:12" x14ac:dyDescent="0.5">
      <c r="H2222" s="1"/>
      <c r="I2222" s="1"/>
      <c r="L2222" s="1"/>
    </row>
    <row r="2223" spans="8:12" x14ac:dyDescent="0.5">
      <c r="H2223" s="1"/>
      <c r="I2223" s="1"/>
      <c r="L2223" s="1"/>
    </row>
    <row r="2224" spans="8:12" x14ac:dyDescent="0.5">
      <c r="H2224" s="1"/>
      <c r="I2224" s="1"/>
      <c r="L2224" s="1"/>
    </row>
    <row r="2225" spans="8:12" x14ac:dyDescent="0.5">
      <c r="H2225" s="1"/>
      <c r="I2225" s="1"/>
      <c r="L2225" s="1"/>
    </row>
    <row r="2226" spans="8:12" x14ac:dyDescent="0.5">
      <c r="H2226" s="1"/>
      <c r="I2226" s="1"/>
      <c r="L2226" s="1"/>
    </row>
    <row r="2227" spans="8:12" x14ac:dyDescent="0.5">
      <c r="H2227" s="1"/>
      <c r="I2227" s="1"/>
      <c r="L2227" s="1"/>
    </row>
    <row r="2228" spans="8:12" x14ac:dyDescent="0.5">
      <c r="H2228" s="1"/>
      <c r="I2228" s="1"/>
      <c r="L2228" s="1"/>
    </row>
    <row r="2229" spans="8:12" x14ac:dyDescent="0.5">
      <c r="H2229" s="1"/>
      <c r="I2229" s="1"/>
      <c r="L2229" s="1"/>
    </row>
    <row r="2230" spans="8:12" x14ac:dyDescent="0.5">
      <c r="H2230" s="1"/>
      <c r="I2230" s="1"/>
      <c r="L2230" s="1"/>
    </row>
    <row r="2231" spans="8:12" x14ac:dyDescent="0.5">
      <c r="H2231" s="1"/>
      <c r="I2231" s="1"/>
      <c r="L2231" s="1"/>
    </row>
    <row r="2232" spans="8:12" x14ac:dyDescent="0.5">
      <c r="H2232" s="1"/>
      <c r="I2232" s="1"/>
      <c r="L2232" s="1"/>
    </row>
    <row r="2233" spans="8:12" x14ac:dyDescent="0.5">
      <c r="H2233" s="1"/>
      <c r="I2233" s="1"/>
      <c r="L2233" s="1"/>
    </row>
    <row r="2234" spans="8:12" x14ac:dyDescent="0.5">
      <c r="H2234" s="1"/>
      <c r="I2234" s="1"/>
      <c r="L2234" s="1"/>
    </row>
    <row r="2235" spans="8:12" x14ac:dyDescent="0.5">
      <c r="H2235" s="1"/>
      <c r="I2235" s="1"/>
      <c r="L2235" s="1"/>
    </row>
    <row r="2236" spans="8:12" x14ac:dyDescent="0.5">
      <c r="H2236" s="1"/>
      <c r="I2236" s="1"/>
      <c r="L2236" s="1"/>
    </row>
    <row r="2237" spans="8:12" x14ac:dyDescent="0.5">
      <c r="H2237" s="1"/>
      <c r="I2237" s="1"/>
      <c r="L2237" s="1"/>
    </row>
    <row r="2238" spans="8:12" x14ac:dyDescent="0.5">
      <c r="H2238" s="1"/>
      <c r="I2238" s="1"/>
      <c r="L2238" s="1"/>
    </row>
    <row r="2239" spans="8:12" x14ac:dyDescent="0.5">
      <c r="H2239" s="1"/>
      <c r="I2239" s="1"/>
      <c r="L2239" s="1"/>
    </row>
    <row r="2240" spans="8:12" x14ac:dyDescent="0.5">
      <c r="H2240" s="1"/>
      <c r="I2240" s="1"/>
      <c r="L2240" s="1"/>
    </row>
    <row r="2241" spans="8:12" x14ac:dyDescent="0.5">
      <c r="H2241" s="1"/>
      <c r="I2241" s="1"/>
      <c r="L2241" s="1"/>
    </row>
    <row r="2242" spans="8:12" x14ac:dyDescent="0.5">
      <c r="H2242" s="1"/>
      <c r="I2242" s="1"/>
      <c r="L2242" s="1"/>
    </row>
    <row r="2243" spans="8:12" x14ac:dyDescent="0.5">
      <c r="H2243" s="1"/>
      <c r="I2243" s="1"/>
      <c r="L2243" s="1"/>
    </row>
    <row r="2244" spans="8:12" x14ac:dyDescent="0.5">
      <c r="H2244" s="1"/>
      <c r="I2244" s="1"/>
      <c r="L2244" s="1"/>
    </row>
    <row r="2245" spans="8:12" x14ac:dyDescent="0.5">
      <c r="H2245" s="1"/>
      <c r="I2245" s="1"/>
      <c r="L2245" s="1"/>
    </row>
    <row r="2246" spans="8:12" x14ac:dyDescent="0.5">
      <c r="H2246" s="1"/>
      <c r="I2246" s="1"/>
      <c r="L2246" s="1"/>
    </row>
    <row r="2247" spans="8:12" x14ac:dyDescent="0.5">
      <c r="H2247" s="1"/>
      <c r="I2247" s="1"/>
      <c r="L2247" s="1"/>
    </row>
    <row r="2248" spans="8:12" x14ac:dyDescent="0.5">
      <c r="H2248" s="1"/>
      <c r="I2248" s="1"/>
      <c r="L2248" s="1"/>
    </row>
    <row r="2249" spans="8:12" x14ac:dyDescent="0.5">
      <c r="H2249" s="1"/>
      <c r="I2249" s="1"/>
      <c r="L2249" s="1"/>
    </row>
    <row r="2250" spans="8:12" x14ac:dyDescent="0.5">
      <c r="H2250" s="1"/>
      <c r="I2250" s="1"/>
      <c r="L2250" s="1"/>
    </row>
    <row r="2251" spans="8:12" x14ac:dyDescent="0.5">
      <c r="H2251" s="1"/>
      <c r="I2251" s="1"/>
      <c r="L2251" s="1"/>
    </row>
    <row r="2252" spans="8:12" x14ac:dyDescent="0.5">
      <c r="H2252" s="1"/>
      <c r="I2252" s="1"/>
      <c r="L2252" s="1"/>
    </row>
    <row r="2253" spans="8:12" x14ac:dyDescent="0.5">
      <c r="H2253" s="1"/>
      <c r="I2253" s="1"/>
      <c r="L2253" s="1"/>
    </row>
    <row r="2254" spans="8:12" x14ac:dyDescent="0.5">
      <c r="H2254" s="1"/>
      <c r="I2254" s="1"/>
      <c r="L2254" s="1"/>
    </row>
    <row r="2255" spans="8:12" x14ac:dyDescent="0.5">
      <c r="H2255" s="1"/>
      <c r="I2255" s="1"/>
      <c r="L2255" s="1"/>
    </row>
    <row r="2256" spans="8:12" x14ac:dyDescent="0.5">
      <c r="H2256" s="1"/>
      <c r="I2256" s="1"/>
      <c r="L2256" s="1"/>
    </row>
    <row r="2257" spans="8:12" x14ac:dyDescent="0.5">
      <c r="H2257" s="1"/>
      <c r="I2257" s="1"/>
      <c r="L2257" s="1"/>
    </row>
    <row r="2258" spans="8:12" x14ac:dyDescent="0.5">
      <c r="H2258" s="1"/>
      <c r="I2258" s="1"/>
      <c r="L2258" s="1"/>
    </row>
    <row r="2259" spans="8:12" x14ac:dyDescent="0.5">
      <c r="H2259" s="1"/>
      <c r="I2259" s="1"/>
      <c r="L2259" s="1"/>
    </row>
    <row r="2260" spans="8:12" x14ac:dyDescent="0.5">
      <c r="H2260" s="1"/>
      <c r="I2260" s="1"/>
      <c r="L2260" s="1"/>
    </row>
    <row r="2261" spans="8:12" x14ac:dyDescent="0.5">
      <c r="H2261" s="1"/>
      <c r="I2261" s="1"/>
      <c r="L2261" s="1"/>
    </row>
    <row r="2262" spans="8:12" x14ac:dyDescent="0.5">
      <c r="H2262" s="1"/>
      <c r="I2262" s="1"/>
      <c r="L2262" s="1"/>
    </row>
    <row r="2263" spans="8:12" x14ac:dyDescent="0.5">
      <c r="H2263" s="1"/>
      <c r="I2263" s="1"/>
      <c r="L2263" s="1"/>
    </row>
    <row r="2264" spans="8:12" x14ac:dyDescent="0.5">
      <c r="H2264" s="1"/>
      <c r="I2264" s="1"/>
      <c r="L2264" s="1"/>
    </row>
    <row r="2265" spans="8:12" x14ac:dyDescent="0.5">
      <c r="H2265" s="1"/>
      <c r="I2265" s="1"/>
      <c r="L2265" s="1"/>
    </row>
    <row r="2266" spans="8:12" x14ac:dyDescent="0.5">
      <c r="H2266" s="1"/>
      <c r="I2266" s="1"/>
      <c r="L2266" s="1"/>
    </row>
    <row r="2267" spans="8:12" x14ac:dyDescent="0.5">
      <c r="H2267" s="1"/>
      <c r="I2267" s="1"/>
      <c r="L2267" s="1"/>
    </row>
    <row r="2268" spans="8:12" x14ac:dyDescent="0.5">
      <c r="H2268" s="1"/>
      <c r="I2268" s="1"/>
      <c r="L2268" s="1"/>
    </row>
    <row r="2269" spans="8:12" x14ac:dyDescent="0.5">
      <c r="H2269" s="1"/>
      <c r="I2269" s="1"/>
      <c r="L2269" s="1"/>
    </row>
    <row r="2270" spans="8:12" x14ac:dyDescent="0.5">
      <c r="H2270" s="1"/>
      <c r="I2270" s="1"/>
      <c r="L2270" s="1"/>
    </row>
    <row r="2271" spans="8:12" x14ac:dyDescent="0.5">
      <c r="H2271" s="1"/>
      <c r="I2271" s="1"/>
      <c r="L2271" s="1"/>
    </row>
    <row r="2272" spans="8:12" x14ac:dyDescent="0.5">
      <c r="H2272" s="1"/>
      <c r="I2272" s="1"/>
      <c r="L2272" s="1"/>
    </row>
    <row r="2273" spans="8:12" x14ac:dyDescent="0.5">
      <c r="H2273" s="1"/>
      <c r="I2273" s="1"/>
      <c r="L2273" s="1"/>
    </row>
    <row r="2274" spans="8:12" x14ac:dyDescent="0.5">
      <c r="H2274" s="1"/>
      <c r="I2274" s="1"/>
      <c r="L2274" s="1"/>
    </row>
    <row r="2275" spans="8:12" x14ac:dyDescent="0.5">
      <c r="H2275" s="1"/>
      <c r="I2275" s="1"/>
      <c r="L2275" s="1"/>
    </row>
    <row r="2276" spans="8:12" x14ac:dyDescent="0.5">
      <c r="H2276" s="1"/>
      <c r="I2276" s="1"/>
      <c r="L2276" s="1"/>
    </row>
    <row r="2277" spans="8:12" x14ac:dyDescent="0.5">
      <c r="H2277" s="1"/>
      <c r="I2277" s="1"/>
      <c r="L2277" s="1"/>
    </row>
    <row r="2278" spans="8:12" x14ac:dyDescent="0.5">
      <c r="H2278" s="1"/>
      <c r="I2278" s="1"/>
      <c r="L2278" s="1"/>
    </row>
    <row r="2279" spans="8:12" x14ac:dyDescent="0.5">
      <c r="H2279" s="1"/>
      <c r="I2279" s="1"/>
      <c r="L2279" s="1"/>
    </row>
    <row r="2280" spans="8:12" x14ac:dyDescent="0.5">
      <c r="H2280" s="1"/>
      <c r="I2280" s="1"/>
      <c r="L2280" s="1"/>
    </row>
    <row r="2281" spans="8:12" x14ac:dyDescent="0.5">
      <c r="H2281" s="1"/>
      <c r="I2281" s="1"/>
      <c r="L2281" s="1"/>
    </row>
    <row r="2282" spans="8:12" x14ac:dyDescent="0.5">
      <c r="H2282" s="1"/>
      <c r="I2282" s="1"/>
      <c r="L2282" s="1"/>
    </row>
    <row r="2283" spans="8:12" x14ac:dyDescent="0.5">
      <c r="H2283" s="1"/>
      <c r="I2283" s="1"/>
      <c r="L2283" s="1"/>
    </row>
    <row r="2284" spans="8:12" x14ac:dyDescent="0.5">
      <c r="H2284" s="1"/>
      <c r="I2284" s="1"/>
      <c r="L2284" s="1"/>
    </row>
    <row r="2285" spans="8:12" x14ac:dyDescent="0.5">
      <c r="H2285" s="1"/>
      <c r="I2285" s="1"/>
      <c r="L2285" s="1"/>
    </row>
    <row r="2286" spans="8:12" x14ac:dyDescent="0.5">
      <c r="H2286" s="1"/>
      <c r="I2286" s="1"/>
      <c r="L2286" s="1"/>
    </row>
    <row r="2287" spans="8:12" x14ac:dyDescent="0.5">
      <c r="H2287" s="1"/>
      <c r="I2287" s="1"/>
      <c r="L2287" s="1"/>
    </row>
    <row r="2288" spans="8:12" x14ac:dyDescent="0.5">
      <c r="H2288" s="1"/>
      <c r="I2288" s="1"/>
      <c r="L2288" s="1"/>
    </row>
    <row r="2289" spans="8:12" x14ac:dyDescent="0.5">
      <c r="H2289" s="1"/>
      <c r="I2289" s="1"/>
      <c r="L2289" s="1"/>
    </row>
    <row r="2290" spans="8:12" x14ac:dyDescent="0.5">
      <c r="H2290" s="1"/>
      <c r="I2290" s="1"/>
      <c r="L2290" s="1"/>
    </row>
    <row r="2291" spans="8:12" x14ac:dyDescent="0.5">
      <c r="H2291" s="1"/>
      <c r="I2291" s="1"/>
      <c r="L2291" s="1"/>
    </row>
    <row r="2292" spans="8:12" x14ac:dyDescent="0.5">
      <c r="H2292" s="1"/>
      <c r="I2292" s="1"/>
      <c r="L2292" s="1"/>
    </row>
    <row r="2293" spans="8:12" x14ac:dyDescent="0.5">
      <c r="H2293" s="1"/>
      <c r="I2293" s="1"/>
      <c r="L2293" s="1"/>
    </row>
    <row r="2294" spans="8:12" x14ac:dyDescent="0.5">
      <c r="H2294" s="1"/>
      <c r="I2294" s="1"/>
      <c r="L2294" s="1"/>
    </row>
    <row r="2295" spans="8:12" x14ac:dyDescent="0.5">
      <c r="H2295" s="1"/>
      <c r="I2295" s="1"/>
      <c r="L2295" s="1"/>
    </row>
    <row r="2296" spans="8:12" x14ac:dyDescent="0.5">
      <c r="H2296" s="1"/>
      <c r="I2296" s="1"/>
      <c r="L2296" s="1"/>
    </row>
    <row r="2297" spans="8:12" x14ac:dyDescent="0.5">
      <c r="H2297" s="1"/>
      <c r="I2297" s="1"/>
      <c r="L2297" s="1"/>
    </row>
    <row r="2298" spans="8:12" x14ac:dyDescent="0.5">
      <c r="H2298" s="1"/>
      <c r="I2298" s="1"/>
      <c r="L2298" s="1"/>
    </row>
    <row r="2299" spans="8:12" x14ac:dyDescent="0.5">
      <c r="H2299" s="1"/>
      <c r="I2299" s="1"/>
      <c r="L2299" s="1"/>
    </row>
    <row r="2300" spans="8:12" x14ac:dyDescent="0.5">
      <c r="H2300" s="1"/>
      <c r="I2300" s="1"/>
      <c r="L2300" s="1"/>
    </row>
    <row r="2301" spans="8:12" x14ac:dyDescent="0.5">
      <c r="H2301" s="1"/>
      <c r="I2301" s="1"/>
      <c r="L2301" s="1"/>
    </row>
    <row r="2302" spans="8:12" x14ac:dyDescent="0.5">
      <c r="H2302" s="1"/>
      <c r="I2302" s="1"/>
      <c r="L2302" s="1"/>
    </row>
    <row r="2303" spans="8:12" x14ac:dyDescent="0.5">
      <c r="H2303" s="1"/>
      <c r="I2303" s="1"/>
      <c r="L2303" s="1"/>
    </row>
    <row r="2304" spans="8:12" x14ac:dyDescent="0.5">
      <c r="H2304" s="1"/>
      <c r="I2304" s="1"/>
      <c r="L2304" s="1"/>
    </row>
    <row r="2305" spans="8:12" x14ac:dyDescent="0.5">
      <c r="H2305" s="1"/>
      <c r="I2305" s="1"/>
      <c r="L2305" s="1"/>
    </row>
    <row r="2306" spans="8:12" x14ac:dyDescent="0.5">
      <c r="H2306" s="1"/>
      <c r="I2306" s="1"/>
      <c r="L2306" s="1"/>
    </row>
    <row r="2307" spans="8:12" x14ac:dyDescent="0.5">
      <c r="H2307" s="1"/>
      <c r="I2307" s="1"/>
      <c r="L2307" s="1"/>
    </row>
    <row r="2308" spans="8:12" x14ac:dyDescent="0.5">
      <c r="H2308" s="1"/>
      <c r="I2308" s="1"/>
      <c r="L2308" s="1"/>
    </row>
    <row r="2309" spans="8:12" x14ac:dyDescent="0.5">
      <c r="H2309" s="1"/>
      <c r="I2309" s="1"/>
      <c r="L2309" s="1"/>
    </row>
    <row r="2310" spans="8:12" x14ac:dyDescent="0.5">
      <c r="H2310" s="1"/>
      <c r="I2310" s="1"/>
      <c r="L2310" s="1"/>
    </row>
    <row r="2311" spans="8:12" x14ac:dyDescent="0.5">
      <c r="H2311" s="1"/>
      <c r="I2311" s="1"/>
      <c r="L2311" s="1"/>
    </row>
    <row r="2312" spans="8:12" x14ac:dyDescent="0.5">
      <c r="H2312" s="1"/>
      <c r="I2312" s="1"/>
      <c r="L2312" s="1"/>
    </row>
    <row r="2313" spans="8:12" x14ac:dyDescent="0.5">
      <c r="H2313" s="1"/>
      <c r="I2313" s="1"/>
      <c r="L2313" s="1"/>
    </row>
    <row r="2314" spans="8:12" x14ac:dyDescent="0.5">
      <c r="H2314" s="1"/>
      <c r="I2314" s="1"/>
      <c r="L2314" s="1"/>
    </row>
    <row r="2315" spans="8:12" x14ac:dyDescent="0.5">
      <c r="H2315" s="1"/>
      <c r="I2315" s="1"/>
      <c r="L2315" s="1"/>
    </row>
    <row r="2316" spans="8:12" x14ac:dyDescent="0.5">
      <c r="H2316" s="1"/>
      <c r="I2316" s="1"/>
      <c r="L2316" s="1"/>
    </row>
    <row r="2317" spans="8:12" x14ac:dyDescent="0.5">
      <c r="H2317" s="1"/>
      <c r="I2317" s="1"/>
      <c r="L2317" s="1"/>
    </row>
    <row r="2318" spans="8:12" x14ac:dyDescent="0.5">
      <c r="H2318" s="1"/>
      <c r="I2318" s="1"/>
      <c r="L2318" s="1"/>
    </row>
    <row r="2319" spans="8:12" x14ac:dyDescent="0.5">
      <c r="H2319" s="1"/>
      <c r="I2319" s="1"/>
      <c r="L2319" s="1"/>
    </row>
    <row r="2320" spans="8:12" x14ac:dyDescent="0.5">
      <c r="H2320" s="1"/>
      <c r="I2320" s="1"/>
      <c r="L2320" s="1"/>
    </row>
    <row r="2321" spans="8:12" x14ac:dyDescent="0.5">
      <c r="H2321" s="1"/>
      <c r="I2321" s="1"/>
      <c r="L2321" s="1"/>
    </row>
    <row r="2322" spans="8:12" x14ac:dyDescent="0.5">
      <c r="H2322" s="1"/>
      <c r="I2322" s="1"/>
      <c r="L2322" s="1"/>
    </row>
    <row r="2323" spans="8:12" x14ac:dyDescent="0.5">
      <c r="H2323" s="1"/>
      <c r="I2323" s="1"/>
      <c r="L2323" s="1"/>
    </row>
    <row r="2324" spans="8:12" x14ac:dyDescent="0.5">
      <c r="H2324" s="1"/>
      <c r="I2324" s="1"/>
      <c r="L2324" s="1"/>
    </row>
    <row r="2325" spans="8:12" x14ac:dyDescent="0.5">
      <c r="H2325" s="1"/>
      <c r="I2325" s="1"/>
      <c r="L2325" s="1"/>
    </row>
    <row r="2326" spans="8:12" x14ac:dyDescent="0.5">
      <c r="H2326" s="1"/>
      <c r="I2326" s="1"/>
      <c r="L2326" s="1"/>
    </row>
    <row r="2327" spans="8:12" x14ac:dyDescent="0.5">
      <c r="H2327" s="1"/>
      <c r="I2327" s="1"/>
      <c r="L2327" s="1"/>
    </row>
    <row r="2328" spans="8:12" x14ac:dyDescent="0.5">
      <c r="H2328" s="1"/>
      <c r="I2328" s="1"/>
      <c r="L2328" s="1"/>
    </row>
    <row r="2329" spans="8:12" x14ac:dyDescent="0.5">
      <c r="H2329" s="1"/>
      <c r="I2329" s="1"/>
      <c r="L2329" s="1"/>
    </row>
    <row r="2330" spans="8:12" x14ac:dyDescent="0.5">
      <c r="H2330" s="1"/>
      <c r="I2330" s="1"/>
      <c r="L2330" s="1"/>
    </row>
    <row r="2331" spans="8:12" x14ac:dyDescent="0.5">
      <c r="H2331" s="1"/>
      <c r="I2331" s="1"/>
      <c r="L2331" s="1"/>
    </row>
    <row r="2332" spans="8:12" x14ac:dyDescent="0.5">
      <c r="H2332" s="1"/>
      <c r="I2332" s="1"/>
      <c r="L2332" s="1"/>
    </row>
    <row r="2333" spans="8:12" x14ac:dyDescent="0.5">
      <c r="H2333" s="1"/>
      <c r="I2333" s="1"/>
      <c r="L2333" s="1"/>
    </row>
    <row r="2334" spans="8:12" x14ac:dyDescent="0.5">
      <c r="H2334" s="1"/>
      <c r="I2334" s="1"/>
      <c r="L2334" s="1"/>
    </row>
    <row r="2335" spans="8:12" x14ac:dyDescent="0.5">
      <c r="H2335" s="1"/>
      <c r="I2335" s="1"/>
      <c r="L2335" s="1"/>
    </row>
    <row r="2336" spans="8:12" x14ac:dyDescent="0.5">
      <c r="H2336" s="1"/>
      <c r="I2336" s="1"/>
      <c r="L2336" s="1"/>
    </row>
    <row r="2337" spans="8:12" x14ac:dyDescent="0.5">
      <c r="H2337" s="1"/>
      <c r="I2337" s="1"/>
      <c r="L2337" s="1"/>
    </row>
    <row r="2338" spans="8:12" x14ac:dyDescent="0.5">
      <c r="H2338" s="1"/>
      <c r="I2338" s="1"/>
      <c r="L2338" s="1"/>
    </row>
    <row r="2339" spans="8:12" x14ac:dyDescent="0.5">
      <c r="H2339" s="1"/>
      <c r="I2339" s="1"/>
      <c r="L2339" s="1"/>
    </row>
    <row r="2340" spans="8:12" x14ac:dyDescent="0.5">
      <c r="H2340" s="1"/>
      <c r="I2340" s="1"/>
      <c r="L2340" s="1"/>
    </row>
    <row r="2341" spans="8:12" x14ac:dyDescent="0.5">
      <c r="H2341" s="1"/>
      <c r="I2341" s="1"/>
      <c r="L2341" s="1"/>
    </row>
    <row r="2342" spans="8:12" x14ac:dyDescent="0.5">
      <c r="H2342" s="1"/>
      <c r="I2342" s="1"/>
      <c r="L2342" s="1"/>
    </row>
    <row r="2343" spans="8:12" x14ac:dyDescent="0.5">
      <c r="H2343" s="1"/>
      <c r="I2343" s="1"/>
      <c r="L2343" s="1"/>
    </row>
    <row r="2344" spans="8:12" x14ac:dyDescent="0.5">
      <c r="H2344" s="1"/>
      <c r="I2344" s="1"/>
      <c r="L2344" s="1"/>
    </row>
    <row r="2345" spans="8:12" x14ac:dyDescent="0.5">
      <c r="H2345" s="1"/>
      <c r="I2345" s="1"/>
      <c r="L2345" s="1"/>
    </row>
    <row r="2346" spans="8:12" x14ac:dyDescent="0.5">
      <c r="H2346" s="1"/>
      <c r="I2346" s="1"/>
      <c r="L2346" s="1"/>
    </row>
    <row r="2347" spans="8:12" x14ac:dyDescent="0.5">
      <c r="H2347" s="1"/>
      <c r="I2347" s="1"/>
      <c r="L2347" s="1"/>
    </row>
    <row r="2348" spans="8:12" x14ac:dyDescent="0.5">
      <c r="H2348" s="1"/>
      <c r="I2348" s="1"/>
      <c r="L2348" s="1"/>
    </row>
    <row r="2349" spans="8:12" x14ac:dyDescent="0.5">
      <c r="H2349" s="1"/>
      <c r="I2349" s="1"/>
      <c r="L2349" s="1"/>
    </row>
    <row r="2350" spans="8:12" x14ac:dyDescent="0.5">
      <c r="H2350" s="1"/>
      <c r="I2350" s="1"/>
      <c r="L2350" s="1"/>
    </row>
    <row r="2351" spans="8:12" x14ac:dyDescent="0.5">
      <c r="H2351" s="1"/>
      <c r="I2351" s="1"/>
      <c r="L2351" s="1"/>
    </row>
    <row r="2352" spans="8:12" x14ac:dyDescent="0.5">
      <c r="H2352" s="1"/>
      <c r="I2352" s="1"/>
      <c r="L2352" s="1"/>
    </row>
    <row r="2353" spans="8:12" x14ac:dyDescent="0.5">
      <c r="H2353" s="1"/>
      <c r="I2353" s="1"/>
      <c r="L2353" s="1"/>
    </row>
    <row r="2354" spans="8:12" x14ac:dyDescent="0.5">
      <c r="H2354" s="1"/>
      <c r="I2354" s="1"/>
      <c r="L2354" s="1"/>
    </row>
    <row r="2355" spans="8:12" x14ac:dyDescent="0.5">
      <c r="H2355" s="1"/>
      <c r="I2355" s="1"/>
      <c r="L2355" s="1"/>
    </row>
    <row r="2356" spans="8:12" x14ac:dyDescent="0.5">
      <c r="H2356" s="1"/>
      <c r="I2356" s="1"/>
      <c r="L2356" s="1"/>
    </row>
    <row r="2357" spans="8:12" x14ac:dyDescent="0.5">
      <c r="H2357" s="1"/>
      <c r="I2357" s="1"/>
      <c r="L2357" s="1"/>
    </row>
    <row r="2358" spans="8:12" x14ac:dyDescent="0.5">
      <c r="H2358" s="1"/>
      <c r="I2358" s="1"/>
      <c r="L2358" s="1"/>
    </row>
    <row r="2359" spans="8:12" x14ac:dyDescent="0.5">
      <c r="H2359" s="1"/>
      <c r="I2359" s="1"/>
      <c r="L2359" s="1"/>
    </row>
    <row r="2360" spans="8:12" x14ac:dyDescent="0.5">
      <c r="H2360" s="1"/>
      <c r="I2360" s="1"/>
      <c r="L2360" s="1"/>
    </row>
    <row r="2361" spans="8:12" x14ac:dyDescent="0.5">
      <c r="H2361" s="1"/>
      <c r="I2361" s="1"/>
      <c r="L2361" s="1"/>
    </row>
    <row r="2362" spans="8:12" x14ac:dyDescent="0.5">
      <c r="H2362" s="1"/>
      <c r="I2362" s="1"/>
      <c r="L2362" s="1"/>
    </row>
    <row r="2363" spans="8:12" x14ac:dyDescent="0.5">
      <c r="H2363" s="1"/>
      <c r="I2363" s="1"/>
      <c r="L2363" s="1"/>
    </row>
    <row r="2364" spans="8:12" x14ac:dyDescent="0.5">
      <c r="H2364" s="1"/>
      <c r="I2364" s="1"/>
      <c r="L2364" s="1"/>
    </row>
    <row r="2365" spans="8:12" x14ac:dyDescent="0.5">
      <c r="H2365" s="1"/>
      <c r="I2365" s="1"/>
      <c r="L2365" s="1"/>
    </row>
    <row r="2366" spans="8:12" x14ac:dyDescent="0.5">
      <c r="H2366" s="1"/>
      <c r="I2366" s="1"/>
      <c r="L2366" s="1"/>
    </row>
    <row r="2367" spans="8:12" x14ac:dyDescent="0.5">
      <c r="H2367" s="1"/>
      <c r="I2367" s="1"/>
      <c r="L2367" s="1"/>
    </row>
    <row r="2368" spans="8:12" x14ac:dyDescent="0.5">
      <c r="H2368" s="1"/>
      <c r="I2368" s="1"/>
      <c r="L2368" s="1"/>
    </row>
    <row r="2369" spans="8:12" x14ac:dyDescent="0.5">
      <c r="H2369" s="1"/>
      <c r="I2369" s="1"/>
      <c r="L2369" s="1"/>
    </row>
    <row r="2370" spans="8:12" x14ac:dyDescent="0.5">
      <c r="H2370" s="1"/>
      <c r="I2370" s="1"/>
      <c r="L2370" s="1"/>
    </row>
    <row r="2371" spans="8:12" x14ac:dyDescent="0.5">
      <c r="H2371" s="1"/>
      <c r="I2371" s="1"/>
      <c r="L2371" s="1"/>
    </row>
    <row r="2372" spans="8:12" x14ac:dyDescent="0.5">
      <c r="H2372" s="1"/>
      <c r="I2372" s="1"/>
      <c r="L2372" s="1"/>
    </row>
    <row r="2373" spans="8:12" x14ac:dyDescent="0.5">
      <c r="H2373" s="1"/>
      <c r="I2373" s="1"/>
      <c r="L2373" s="1"/>
    </row>
    <row r="2374" spans="8:12" x14ac:dyDescent="0.5">
      <c r="H2374" s="1"/>
      <c r="I2374" s="1"/>
      <c r="L2374" s="1"/>
    </row>
    <row r="2375" spans="8:12" x14ac:dyDescent="0.5">
      <c r="H2375" s="1"/>
      <c r="I2375" s="1"/>
      <c r="L2375" s="1"/>
    </row>
    <row r="2376" spans="8:12" x14ac:dyDescent="0.5">
      <c r="H2376" s="1"/>
      <c r="I2376" s="1"/>
      <c r="L2376" s="1"/>
    </row>
    <row r="2377" spans="8:12" x14ac:dyDescent="0.5">
      <c r="H2377" s="1"/>
      <c r="I2377" s="1"/>
      <c r="L2377" s="1"/>
    </row>
    <row r="2378" spans="8:12" x14ac:dyDescent="0.5">
      <c r="H2378" s="1"/>
      <c r="I2378" s="1"/>
      <c r="L2378" s="1"/>
    </row>
    <row r="2379" spans="8:12" x14ac:dyDescent="0.5">
      <c r="H2379" s="1"/>
      <c r="I2379" s="1"/>
      <c r="L2379" s="1"/>
    </row>
    <row r="2380" spans="8:12" x14ac:dyDescent="0.5">
      <c r="H2380" s="1"/>
      <c r="I2380" s="1"/>
      <c r="L2380" s="1"/>
    </row>
    <row r="2381" spans="8:12" x14ac:dyDescent="0.5">
      <c r="H2381" s="1"/>
      <c r="I2381" s="1"/>
      <c r="L2381" s="1"/>
    </row>
    <row r="2382" spans="8:12" x14ac:dyDescent="0.5">
      <c r="H2382" s="1"/>
      <c r="I2382" s="1"/>
      <c r="L2382" s="1"/>
    </row>
    <row r="2383" spans="8:12" x14ac:dyDescent="0.5">
      <c r="H2383" s="1"/>
      <c r="I2383" s="1"/>
      <c r="L2383" s="1"/>
    </row>
    <row r="2384" spans="8:12" x14ac:dyDescent="0.5">
      <c r="H2384" s="1"/>
      <c r="I2384" s="1"/>
      <c r="L2384" s="1"/>
    </row>
    <row r="2385" spans="8:12" x14ac:dyDescent="0.5">
      <c r="H2385" s="1"/>
      <c r="I2385" s="1"/>
      <c r="L2385" s="1"/>
    </row>
    <row r="2386" spans="8:12" x14ac:dyDescent="0.5">
      <c r="H2386" s="1"/>
      <c r="I2386" s="1"/>
      <c r="L2386" s="1"/>
    </row>
    <row r="2387" spans="8:12" x14ac:dyDescent="0.5">
      <c r="H2387" s="1"/>
      <c r="I2387" s="1"/>
      <c r="L2387" s="1"/>
    </row>
    <row r="2388" spans="8:12" x14ac:dyDescent="0.5">
      <c r="H2388" s="1"/>
      <c r="I2388" s="1"/>
      <c r="L2388" s="1"/>
    </row>
    <row r="2389" spans="8:12" x14ac:dyDescent="0.5">
      <c r="H2389" s="1"/>
      <c r="I2389" s="1"/>
      <c r="L2389" s="1"/>
    </row>
    <row r="2390" spans="8:12" x14ac:dyDescent="0.5">
      <c r="H2390" s="1"/>
      <c r="I2390" s="1"/>
      <c r="L2390" s="1"/>
    </row>
    <row r="2391" spans="8:12" x14ac:dyDescent="0.5">
      <c r="H2391" s="1"/>
      <c r="I2391" s="1"/>
      <c r="L2391" s="1"/>
    </row>
    <row r="2392" spans="8:12" x14ac:dyDescent="0.5">
      <c r="H2392" s="1"/>
      <c r="I2392" s="1"/>
      <c r="L2392" s="1"/>
    </row>
    <row r="2393" spans="8:12" x14ac:dyDescent="0.5">
      <c r="H2393" s="1"/>
      <c r="I2393" s="1"/>
      <c r="L2393" s="1"/>
    </row>
    <row r="2394" spans="8:12" x14ac:dyDescent="0.5">
      <c r="H2394" s="1"/>
      <c r="I2394" s="1"/>
      <c r="L2394" s="1"/>
    </row>
    <row r="2395" spans="8:12" x14ac:dyDescent="0.5">
      <c r="H2395" s="1"/>
      <c r="I2395" s="1"/>
      <c r="L2395" s="1"/>
    </row>
    <row r="2396" spans="8:12" x14ac:dyDescent="0.5">
      <c r="H2396" s="1"/>
      <c r="I2396" s="1"/>
      <c r="L2396" s="1"/>
    </row>
    <row r="2397" spans="8:12" x14ac:dyDescent="0.5">
      <c r="H2397" s="1"/>
      <c r="I2397" s="1"/>
      <c r="L2397" s="1"/>
    </row>
    <row r="2398" spans="8:12" x14ac:dyDescent="0.5">
      <c r="H2398" s="1"/>
      <c r="I2398" s="1"/>
      <c r="L2398" s="1"/>
    </row>
    <row r="2399" spans="8:12" x14ac:dyDescent="0.5">
      <c r="H2399" s="1"/>
      <c r="I2399" s="1"/>
      <c r="L2399" s="1"/>
    </row>
    <row r="2400" spans="8:12" x14ac:dyDescent="0.5">
      <c r="H2400" s="1"/>
      <c r="I2400" s="1"/>
      <c r="L2400" s="1"/>
    </row>
    <row r="2401" spans="8:12" x14ac:dyDescent="0.5">
      <c r="H2401" s="1"/>
      <c r="I2401" s="1"/>
      <c r="L2401" s="1"/>
    </row>
    <row r="2402" spans="8:12" x14ac:dyDescent="0.5">
      <c r="H2402" s="1"/>
      <c r="I2402" s="1"/>
      <c r="L2402" s="1"/>
    </row>
    <row r="2403" spans="8:12" x14ac:dyDescent="0.5">
      <c r="H2403" s="1"/>
      <c r="I2403" s="1"/>
      <c r="L2403" s="1"/>
    </row>
    <row r="2404" spans="8:12" x14ac:dyDescent="0.5">
      <c r="H2404" s="1"/>
      <c r="I2404" s="1"/>
      <c r="L2404" s="1"/>
    </row>
    <row r="2405" spans="8:12" x14ac:dyDescent="0.5">
      <c r="H2405" s="1"/>
      <c r="I2405" s="1"/>
      <c r="L2405" s="1"/>
    </row>
    <row r="2406" spans="8:12" x14ac:dyDescent="0.5">
      <c r="H2406" s="1"/>
      <c r="I2406" s="1"/>
      <c r="L2406" s="1"/>
    </row>
    <row r="2407" spans="8:12" x14ac:dyDescent="0.5">
      <c r="H2407" s="1"/>
      <c r="I2407" s="1"/>
      <c r="L2407" s="1"/>
    </row>
    <row r="2408" spans="8:12" x14ac:dyDescent="0.5">
      <c r="H2408" s="1"/>
      <c r="I2408" s="1"/>
      <c r="L2408" s="1"/>
    </row>
    <row r="2409" spans="8:12" x14ac:dyDescent="0.5">
      <c r="H2409" s="1"/>
      <c r="I2409" s="1"/>
      <c r="L2409" s="1"/>
    </row>
    <row r="2410" spans="8:12" x14ac:dyDescent="0.5">
      <c r="H2410" s="1"/>
      <c r="I2410" s="1"/>
      <c r="L2410" s="1"/>
    </row>
    <row r="2411" spans="8:12" x14ac:dyDescent="0.5">
      <c r="H2411" s="1"/>
      <c r="I2411" s="1"/>
      <c r="L2411" s="1"/>
    </row>
    <row r="2412" spans="8:12" x14ac:dyDescent="0.5">
      <c r="H2412" s="1"/>
      <c r="I2412" s="1"/>
      <c r="L2412" s="1"/>
    </row>
    <row r="2413" spans="8:12" x14ac:dyDescent="0.5">
      <c r="H2413" s="1"/>
      <c r="I2413" s="1"/>
      <c r="L2413" s="1"/>
    </row>
    <row r="2414" spans="8:12" x14ac:dyDescent="0.5">
      <c r="H2414" s="1"/>
      <c r="I2414" s="1"/>
      <c r="L2414" s="1"/>
    </row>
    <row r="2415" spans="8:12" x14ac:dyDescent="0.5">
      <c r="H2415" s="1"/>
      <c r="I2415" s="1"/>
      <c r="L2415" s="1"/>
    </row>
    <row r="2416" spans="8:12" x14ac:dyDescent="0.5">
      <c r="H2416" s="1"/>
      <c r="I2416" s="1"/>
      <c r="L2416" s="1"/>
    </row>
    <row r="2417" spans="8:12" x14ac:dyDescent="0.5">
      <c r="H2417" s="1"/>
      <c r="I2417" s="1"/>
      <c r="L2417" s="1"/>
    </row>
    <row r="2418" spans="8:12" x14ac:dyDescent="0.5">
      <c r="H2418" s="1"/>
      <c r="I2418" s="1"/>
      <c r="L2418" s="1"/>
    </row>
    <row r="2419" spans="8:12" x14ac:dyDescent="0.5">
      <c r="H2419" s="1"/>
      <c r="I2419" s="1"/>
      <c r="L2419" s="1"/>
    </row>
    <row r="2420" spans="8:12" x14ac:dyDescent="0.5">
      <c r="H2420" s="1"/>
      <c r="I2420" s="1"/>
      <c r="L2420" s="1"/>
    </row>
    <row r="2421" spans="8:12" x14ac:dyDescent="0.5">
      <c r="H2421" s="1"/>
      <c r="I2421" s="1"/>
      <c r="L2421" s="1"/>
    </row>
    <row r="2422" spans="8:12" x14ac:dyDescent="0.5">
      <c r="H2422" s="1"/>
      <c r="I2422" s="1"/>
      <c r="L2422" s="1"/>
    </row>
    <row r="2423" spans="8:12" x14ac:dyDescent="0.5">
      <c r="H2423" s="1"/>
      <c r="I2423" s="1"/>
      <c r="L2423" s="1"/>
    </row>
    <row r="2424" spans="8:12" x14ac:dyDescent="0.5">
      <c r="H2424" s="1"/>
      <c r="I2424" s="1"/>
      <c r="L2424" s="1"/>
    </row>
    <row r="2425" spans="8:12" x14ac:dyDescent="0.5">
      <c r="H2425" s="1"/>
      <c r="I2425" s="1"/>
      <c r="L2425" s="1"/>
    </row>
    <row r="2426" spans="8:12" x14ac:dyDescent="0.5">
      <c r="H2426" s="1"/>
      <c r="I2426" s="1"/>
      <c r="L2426" s="1"/>
    </row>
    <row r="2427" spans="8:12" x14ac:dyDescent="0.5">
      <c r="H2427" s="1"/>
      <c r="I2427" s="1"/>
      <c r="L2427" s="1"/>
    </row>
    <row r="2428" spans="8:12" x14ac:dyDescent="0.5">
      <c r="H2428" s="1"/>
      <c r="I2428" s="1"/>
      <c r="L2428" s="1"/>
    </row>
    <row r="2429" spans="8:12" x14ac:dyDescent="0.5">
      <c r="H2429" s="1"/>
      <c r="I2429" s="1"/>
      <c r="L2429" s="1"/>
    </row>
    <row r="2430" spans="8:12" x14ac:dyDescent="0.5">
      <c r="H2430" s="1"/>
      <c r="I2430" s="1"/>
      <c r="L2430" s="1"/>
    </row>
    <row r="2431" spans="8:12" x14ac:dyDescent="0.5">
      <c r="H2431" s="1"/>
      <c r="I2431" s="1"/>
      <c r="L2431" s="1"/>
    </row>
    <row r="2432" spans="8:12" x14ac:dyDescent="0.5">
      <c r="H2432" s="1"/>
      <c r="I2432" s="1"/>
      <c r="L2432" s="1"/>
    </row>
    <row r="2433" spans="8:12" x14ac:dyDescent="0.5">
      <c r="H2433" s="1"/>
      <c r="I2433" s="1"/>
      <c r="L2433" s="1"/>
    </row>
    <row r="2434" spans="8:12" x14ac:dyDescent="0.5">
      <c r="H2434" s="1"/>
      <c r="I2434" s="1"/>
      <c r="L2434" s="1"/>
    </row>
    <row r="2435" spans="8:12" x14ac:dyDescent="0.5">
      <c r="H2435" s="1"/>
      <c r="I2435" s="1"/>
      <c r="L2435" s="1"/>
    </row>
    <row r="2436" spans="8:12" x14ac:dyDescent="0.5">
      <c r="H2436" s="1"/>
      <c r="I2436" s="1"/>
      <c r="L2436" s="1"/>
    </row>
    <row r="2437" spans="8:12" x14ac:dyDescent="0.5">
      <c r="H2437" s="1"/>
      <c r="I2437" s="1"/>
      <c r="L2437" s="1"/>
    </row>
    <row r="2438" spans="8:12" x14ac:dyDescent="0.5">
      <c r="H2438" s="1"/>
      <c r="I2438" s="1"/>
      <c r="L2438" s="1"/>
    </row>
    <row r="2439" spans="8:12" x14ac:dyDescent="0.5">
      <c r="H2439" s="1"/>
      <c r="I2439" s="1"/>
      <c r="L2439" s="1"/>
    </row>
    <row r="2440" spans="8:12" x14ac:dyDescent="0.5">
      <c r="H2440" s="1"/>
      <c r="I2440" s="1"/>
      <c r="L2440" s="1"/>
    </row>
    <row r="2441" spans="8:12" x14ac:dyDescent="0.5">
      <c r="H2441" s="1"/>
      <c r="I2441" s="1"/>
      <c r="L2441" s="1"/>
    </row>
    <row r="2442" spans="8:12" x14ac:dyDescent="0.5">
      <c r="H2442" s="1"/>
      <c r="I2442" s="1"/>
      <c r="L2442" s="1"/>
    </row>
    <row r="2443" spans="8:12" x14ac:dyDescent="0.5">
      <c r="H2443" s="1"/>
      <c r="I2443" s="1"/>
      <c r="L2443" s="1"/>
    </row>
    <row r="2444" spans="8:12" x14ac:dyDescent="0.5">
      <c r="H2444" s="1"/>
      <c r="I2444" s="1"/>
      <c r="L2444" s="1"/>
    </row>
    <row r="2445" spans="8:12" x14ac:dyDescent="0.5">
      <c r="H2445" s="1"/>
      <c r="I2445" s="1"/>
      <c r="L2445" s="1"/>
    </row>
    <row r="2446" spans="8:12" x14ac:dyDescent="0.5">
      <c r="H2446" s="1"/>
      <c r="I2446" s="1"/>
      <c r="L2446" s="1"/>
    </row>
    <row r="2447" spans="8:12" x14ac:dyDescent="0.5">
      <c r="H2447" s="1"/>
      <c r="I2447" s="1"/>
      <c r="L2447" s="1"/>
    </row>
    <row r="2448" spans="8:12" x14ac:dyDescent="0.5">
      <c r="H2448" s="1"/>
      <c r="I2448" s="1"/>
      <c r="L2448" s="1"/>
    </row>
    <row r="2449" spans="8:12" x14ac:dyDescent="0.5">
      <c r="H2449" s="1"/>
      <c r="I2449" s="1"/>
      <c r="L2449" s="1"/>
    </row>
    <row r="2450" spans="8:12" x14ac:dyDescent="0.5">
      <c r="H2450" s="1"/>
      <c r="I2450" s="1"/>
      <c r="L2450" s="1"/>
    </row>
    <row r="2451" spans="8:12" x14ac:dyDescent="0.5">
      <c r="H2451" s="1"/>
      <c r="I2451" s="1"/>
      <c r="L2451" s="1"/>
    </row>
    <row r="2452" spans="8:12" x14ac:dyDescent="0.5">
      <c r="H2452" s="1"/>
      <c r="I2452" s="1"/>
      <c r="L2452" s="1"/>
    </row>
    <row r="2453" spans="8:12" x14ac:dyDescent="0.5">
      <c r="H2453" s="1"/>
      <c r="I2453" s="1"/>
      <c r="L2453" s="1"/>
    </row>
    <row r="2454" spans="8:12" x14ac:dyDescent="0.5">
      <c r="H2454" s="1"/>
      <c r="I2454" s="1"/>
      <c r="L2454" s="1"/>
    </row>
    <row r="2455" spans="8:12" x14ac:dyDescent="0.5">
      <c r="H2455" s="1"/>
      <c r="I2455" s="1"/>
      <c r="L2455" s="1"/>
    </row>
    <row r="2456" spans="8:12" x14ac:dyDescent="0.5">
      <c r="H2456" s="1"/>
      <c r="I2456" s="1"/>
      <c r="L2456" s="1"/>
    </row>
    <row r="2457" spans="8:12" x14ac:dyDescent="0.5">
      <c r="H2457" s="1"/>
      <c r="I2457" s="1"/>
      <c r="L2457" s="1"/>
    </row>
    <row r="2458" spans="8:12" x14ac:dyDescent="0.5">
      <c r="H2458" s="1"/>
      <c r="I2458" s="1"/>
      <c r="J2458" s="1"/>
      <c r="K2458" s="1"/>
      <c r="L2458" s="1"/>
    </row>
    <row r="2459" spans="8:12" x14ac:dyDescent="0.5">
      <c r="H2459" s="1"/>
      <c r="I2459" s="1"/>
      <c r="L2459" s="1"/>
    </row>
    <row r="2460" spans="8:12" x14ac:dyDescent="0.5">
      <c r="H2460" s="1"/>
      <c r="I2460" s="1"/>
      <c r="L2460" s="1"/>
    </row>
    <row r="2461" spans="8:12" x14ac:dyDescent="0.5">
      <c r="H2461" s="1"/>
      <c r="I2461" s="1"/>
      <c r="L2461" s="1"/>
    </row>
    <row r="2462" spans="8:12" x14ac:dyDescent="0.5">
      <c r="H2462" s="1"/>
      <c r="I2462" s="1"/>
      <c r="L2462" s="1"/>
    </row>
    <row r="2463" spans="8:12" x14ac:dyDescent="0.5">
      <c r="H2463" s="1"/>
      <c r="I2463" s="1"/>
      <c r="L2463" s="1"/>
    </row>
    <row r="2464" spans="8:12" x14ac:dyDescent="0.5">
      <c r="H2464" s="1"/>
      <c r="I2464" s="1"/>
      <c r="L2464" s="1"/>
    </row>
    <row r="2465" spans="8:12" x14ac:dyDescent="0.5">
      <c r="H2465" s="1"/>
      <c r="I2465" s="1"/>
      <c r="L2465" s="1"/>
    </row>
    <row r="2466" spans="8:12" x14ac:dyDescent="0.5">
      <c r="H2466" s="1"/>
      <c r="I2466" s="1"/>
      <c r="L2466" s="1"/>
    </row>
    <row r="2467" spans="8:12" x14ac:dyDescent="0.5">
      <c r="H2467" s="1"/>
      <c r="I2467" s="1"/>
      <c r="L2467" s="1"/>
    </row>
    <row r="2468" spans="8:12" x14ac:dyDescent="0.5">
      <c r="H2468" s="1"/>
      <c r="I2468" s="1"/>
      <c r="L2468" s="1"/>
    </row>
    <row r="2469" spans="8:12" x14ac:dyDescent="0.5">
      <c r="H2469" s="1"/>
      <c r="I2469" s="1"/>
      <c r="L2469" s="1"/>
    </row>
    <row r="2470" spans="8:12" x14ac:dyDescent="0.5">
      <c r="H2470" s="1"/>
      <c r="I2470" s="1"/>
      <c r="L2470" s="1"/>
    </row>
    <row r="2471" spans="8:12" x14ac:dyDescent="0.5">
      <c r="H2471" s="1"/>
      <c r="I2471" s="1"/>
      <c r="L2471" s="1"/>
    </row>
    <row r="2472" spans="8:12" x14ac:dyDescent="0.5">
      <c r="H2472" s="1"/>
      <c r="I2472" s="1"/>
      <c r="L2472" s="1"/>
    </row>
    <row r="2473" spans="8:12" x14ac:dyDescent="0.5">
      <c r="H2473" s="1"/>
      <c r="I2473" s="1"/>
      <c r="L2473" s="1"/>
    </row>
    <row r="2474" spans="8:12" x14ac:dyDescent="0.5">
      <c r="H2474" s="1"/>
      <c r="I2474" s="1"/>
      <c r="L2474" s="1"/>
    </row>
    <row r="2475" spans="8:12" x14ac:dyDescent="0.5">
      <c r="H2475" s="1"/>
      <c r="I2475" s="1"/>
      <c r="L2475" s="1"/>
    </row>
    <row r="2476" spans="8:12" x14ac:dyDescent="0.5">
      <c r="H2476" s="1"/>
      <c r="I2476" s="1"/>
      <c r="L2476" s="1"/>
    </row>
    <row r="2477" spans="8:12" x14ac:dyDescent="0.5">
      <c r="H2477" s="1"/>
      <c r="I2477" s="1"/>
      <c r="L2477" s="1"/>
    </row>
    <row r="2478" spans="8:12" x14ac:dyDescent="0.5">
      <c r="H2478" s="1"/>
      <c r="I2478" s="1"/>
      <c r="L2478" s="1"/>
    </row>
    <row r="2479" spans="8:12" x14ac:dyDescent="0.5">
      <c r="H2479" s="1"/>
      <c r="I2479" s="1"/>
      <c r="L2479" s="1"/>
    </row>
    <row r="2480" spans="8:12" x14ac:dyDescent="0.5">
      <c r="H2480" s="1"/>
      <c r="I2480" s="1"/>
      <c r="L2480" s="1"/>
    </row>
    <row r="2481" spans="8:12" x14ac:dyDescent="0.5">
      <c r="H2481" s="1"/>
      <c r="I2481" s="1"/>
      <c r="L2481" s="1"/>
    </row>
    <row r="2482" spans="8:12" x14ac:dyDescent="0.5">
      <c r="H2482" s="1"/>
      <c r="I2482" s="1"/>
      <c r="L2482" s="1"/>
    </row>
    <row r="2483" spans="8:12" x14ac:dyDescent="0.5">
      <c r="H2483" s="1"/>
      <c r="I2483" s="1"/>
      <c r="L2483" s="1"/>
    </row>
    <row r="2484" spans="8:12" x14ac:dyDescent="0.5">
      <c r="H2484" s="1"/>
      <c r="I2484" s="1"/>
      <c r="L2484" s="1"/>
    </row>
    <row r="2485" spans="8:12" x14ac:dyDescent="0.5">
      <c r="H2485" s="1"/>
      <c r="I2485" s="1"/>
      <c r="L2485" s="1"/>
    </row>
    <row r="2486" spans="8:12" x14ac:dyDescent="0.5">
      <c r="H2486" s="1"/>
      <c r="I2486" s="1"/>
      <c r="L2486" s="1"/>
    </row>
    <row r="2487" spans="8:12" x14ac:dyDescent="0.5">
      <c r="H2487" s="1"/>
      <c r="I2487" s="1"/>
      <c r="L2487" s="1"/>
    </row>
    <row r="2488" spans="8:12" x14ac:dyDescent="0.5">
      <c r="H2488" s="1"/>
      <c r="I2488" s="1"/>
      <c r="L2488" s="1"/>
    </row>
    <row r="2489" spans="8:12" x14ac:dyDescent="0.5">
      <c r="H2489" s="1"/>
      <c r="I2489" s="1"/>
      <c r="L2489" s="1"/>
    </row>
    <row r="2490" spans="8:12" x14ac:dyDescent="0.5">
      <c r="H2490" s="1"/>
      <c r="I2490" s="1"/>
      <c r="L2490" s="1"/>
    </row>
    <row r="2491" spans="8:12" x14ac:dyDescent="0.5">
      <c r="H2491" s="1"/>
      <c r="I2491" s="1"/>
      <c r="L2491" s="1"/>
    </row>
    <row r="2492" spans="8:12" x14ac:dyDescent="0.5">
      <c r="H2492" s="1"/>
      <c r="I2492" s="1"/>
      <c r="L2492" s="1"/>
    </row>
    <row r="2493" spans="8:12" x14ac:dyDescent="0.5">
      <c r="H2493" s="1"/>
      <c r="I2493" s="1"/>
      <c r="L2493" s="1"/>
    </row>
    <row r="2494" spans="8:12" x14ac:dyDescent="0.5">
      <c r="H2494" s="1"/>
      <c r="I2494" s="1"/>
      <c r="L2494" s="1"/>
    </row>
    <row r="2495" spans="8:12" x14ac:dyDescent="0.5">
      <c r="H2495" s="1"/>
      <c r="I2495" s="1"/>
      <c r="L2495" s="1"/>
    </row>
    <row r="2496" spans="8:12" x14ac:dyDescent="0.5">
      <c r="H2496" s="1"/>
      <c r="I2496" s="1"/>
      <c r="L2496" s="1"/>
    </row>
    <row r="2497" spans="8:12" x14ac:dyDescent="0.5">
      <c r="H2497" s="1"/>
      <c r="I2497" s="1"/>
      <c r="L2497" s="1"/>
    </row>
    <row r="2498" spans="8:12" x14ac:dyDescent="0.5">
      <c r="H2498" s="1"/>
      <c r="I2498" s="1"/>
      <c r="L2498" s="1"/>
    </row>
    <row r="2499" spans="8:12" x14ac:dyDescent="0.5">
      <c r="H2499" s="1"/>
      <c r="I2499" s="1"/>
      <c r="L2499" s="1"/>
    </row>
    <row r="2500" spans="8:12" x14ac:dyDescent="0.5">
      <c r="H2500" s="1"/>
      <c r="I2500" s="1"/>
      <c r="L2500" s="1"/>
    </row>
    <row r="2501" spans="8:12" x14ac:dyDescent="0.5">
      <c r="H2501" s="1"/>
      <c r="I2501" s="1"/>
      <c r="L2501" s="1"/>
    </row>
    <row r="2502" spans="8:12" x14ac:dyDescent="0.5">
      <c r="H2502" s="1"/>
      <c r="I2502" s="1"/>
      <c r="L2502" s="1"/>
    </row>
    <row r="2503" spans="8:12" x14ac:dyDescent="0.5">
      <c r="H2503" s="1"/>
      <c r="I2503" s="1"/>
      <c r="L2503" s="1"/>
    </row>
    <row r="2504" spans="8:12" x14ac:dyDescent="0.5">
      <c r="H2504" s="1"/>
      <c r="I2504" s="1"/>
      <c r="L2504" s="1"/>
    </row>
    <row r="2505" spans="8:12" x14ac:dyDescent="0.5">
      <c r="H2505" s="1"/>
      <c r="I2505" s="1"/>
      <c r="L2505" s="1"/>
    </row>
    <row r="2506" spans="8:12" x14ac:dyDescent="0.5">
      <c r="H2506" s="1"/>
      <c r="I2506" s="1"/>
      <c r="L2506" s="1"/>
    </row>
    <row r="2507" spans="8:12" x14ac:dyDescent="0.5">
      <c r="H2507" s="1"/>
      <c r="I2507" s="1"/>
      <c r="L2507" s="1"/>
    </row>
    <row r="2508" spans="8:12" x14ac:dyDescent="0.5">
      <c r="H2508" s="1"/>
      <c r="I2508" s="1"/>
      <c r="L2508" s="1"/>
    </row>
    <row r="2509" spans="8:12" x14ac:dyDescent="0.5">
      <c r="H2509" s="1"/>
      <c r="I2509" s="1"/>
      <c r="L2509" s="1"/>
    </row>
    <row r="2510" spans="8:12" x14ac:dyDescent="0.5">
      <c r="H2510" s="1"/>
      <c r="I2510" s="1"/>
      <c r="L2510" s="1"/>
    </row>
    <row r="2511" spans="8:12" x14ac:dyDescent="0.5">
      <c r="H2511" s="1"/>
      <c r="I2511" s="1"/>
      <c r="L2511" s="1"/>
    </row>
    <row r="2512" spans="8:12" x14ac:dyDescent="0.5">
      <c r="H2512" s="1"/>
      <c r="I2512" s="1"/>
      <c r="L2512" s="1"/>
    </row>
    <row r="2513" spans="8:12" x14ac:dyDescent="0.5">
      <c r="H2513" s="1"/>
      <c r="I2513" s="1"/>
      <c r="L2513" s="1"/>
    </row>
    <row r="2514" spans="8:12" x14ac:dyDescent="0.5">
      <c r="H2514" s="1"/>
      <c r="I2514" s="1"/>
      <c r="L2514" s="1"/>
    </row>
    <row r="2515" spans="8:12" x14ac:dyDescent="0.5">
      <c r="H2515" s="1"/>
      <c r="I2515" s="1"/>
      <c r="L2515" s="1"/>
    </row>
    <row r="2516" spans="8:12" x14ac:dyDescent="0.5">
      <c r="H2516" s="1"/>
      <c r="I2516" s="1"/>
      <c r="L2516" s="1"/>
    </row>
    <row r="2517" spans="8:12" x14ac:dyDescent="0.5">
      <c r="H2517" s="1"/>
      <c r="I2517" s="1"/>
      <c r="L2517" s="1"/>
    </row>
    <row r="2518" spans="8:12" x14ac:dyDescent="0.5">
      <c r="H2518" s="1"/>
      <c r="I2518" s="1"/>
      <c r="L2518" s="1"/>
    </row>
    <row r="2519" spans="8:12" x14ac:dyDescent="0.5">
      <c r="H2519" s="1"/>
      <c r="I2519" s="1"/>
      <c r="L2519" s="1"/>
    </row>
    <row r="2520" spans="8:12" x14ac:dyDescent="0.5">
      <c r="H2520" s="1"/>
      <c r="I2520" s="1"/>
      <c r="L2520" s="1"/>
    </row>
    <row r="2521" spans="8:12" x14ac:dyDescent="0.5">
      <c r="H2521" s="1"/>
      <c r="I2521" s="1"/>
      <c r="L2521" s="1"/>
    </row>
    <row r="2522" spans="8:12" x14ac:dyDescent="0.5">
      <c r="H2522" s="1"/>
      <c r="I2522" s="1"/>
      <c r="L2522" s="1"/>
    </row>
    <row r="2523" spans="8:12" x14ac:dyDescent="0.5">
      <c r="H2523" s="1"/>
      <c r="I2523" s="1"/>
      <c r="L2523" s="1"/>
    </row>
    <row r="2524" spans="8:12" x14ac:dyDescent="0.5">
      <c r="H2524" s="1"/>
      <c r="I2524" s="1"/>
      <c r="L2524" s="1"/>
    </row>
    <row r="2525" spans="8:12" x14ac:dyDescent="0.5">
      <c r="H2525" s="1"/>
      <c r="I2525" s="1"/>
      <c r="L2525" s="1"/>
    </row>
    <row r="2526" spans="8:12" x14ac:dyDescent="0.5">
      <c r="H2526" s="1"/>
      <c r="I2526" s="1"/>
      <c r="L2526" s="1"/>
    </row>
    <row r="2527" spans="8:12" x14ac:dyDescent="0.5">
      <c r="H2527" s="1"/>
      <c r="I2527" s="1"/>
      <c r="L2527" s="1"/>
    </row>
    <row r="2528" spans="8:12" x14ac:dyDescent="0.5">
      <c r="H2528" s="1"/>
      <c r="I2528" s="1"/>
      <c r="L2528" s="1"/>
    </row>
    <row r="2529" spans="8:12" x14ac:dyDescent="0.5">
      <c r="H2529" s="1"/>
      <c r="I2529" s="1"/>
      <c r="L2529" s="1"/>
    </row>
    <row r="2530" spans="8:12" x14ac:dyDescent="0.5">
      <c r="H2530" s="1"/>
      <c r="I2530" s="1"/>
      <c r="L2530" s="1"/>
    </row>
    <row r="2531" spans="8:12" x14ac:dyDescent="0.5">
      <c r="H2531" s="1"/>
      <c r="I2531" s="1"/>
      <c r="L2531" s="1"/>
    </row>
    <row r="2532" spans="8:12" x14ac:dyDescent="0.5">
      <c r="H2532" s="1"/>
      <c r="I2532" s="1"/>
      <c r="L2532" s="1"/>
    </row>
    <row r="2533" spans="8:12" x14ac:dyDescent="0.5">
      <c r="H2533" s="1"/>
      <c r="I2533" s="1"/>
      <c r="L2533" s="1"/>
    </row>
    <row r="2534" spans="8:12" x14ac:dyDescent="0.5">
      <c r="H2534" s="1"/>
      <c r="I2534" s="1"/>
      <c r="L2534" s="1"/>
    </row>
    <row r="2535" spans="8:12" x14ac:dyDescent="0.5">
      <c r="H2535" s="1"/>
      <c r="I2535" s="1"/>
      <c r="L2535" s="1"/>
    </row>
    <row r="2536" spans="8:12" x14ac:dyDescent="0.5">
      <c r="H2536" s="1"/>
      <c r="I2536" s="1"/>
      <c r="L2536" s="1"/>
    </row>
    <row r="2537" spans="8:12" x14ac:dyDescent="0.5">
      <c r="H2537" s="1"/>
      <c r="I2537" s="1"/>
      <c r="L2537" s="1"/>
    </row>
    <row r="2538" spans="8:12" x14ac:dyDescent="0.5">
      <c r="H2538" s="1"/>
      <c r="I2538" s="1"/>
      <c r="L2538" s="1"/>
    </row>
    <row r="2539" spans="8:12" x14ac:dyDescent="0.5">
      <c r="H2539" s="1"/>
      <c r="I2539" s="1"/>
      <c r="L2539" s="1"/>
    </row>
    <row r="2540" spans="8:12" x14ac:dyDescent="0.5">
      <c r="H2540" s="1"/>
      <c r="I2540" s="1"/>
      <c r="L2540" s="1"/>
    </row>
    <row r="2541" spans="8:12" x14ac:dyDescent="0.5">
      <c r="H2541" s="1"/>
      <c r="I2541" s="1"/>
      <c r="L2541" s="1"/>
    </row>
    <row r="2542" spans="8:12" x14ac:dyDescent="0.5">
      <c r="H2542" s="1"/>
      <c r="I2542" s="1"/>
      <c r="L2542" s="1"/>
    </row>
    <row r="2543" spans="8:12" x14ac:dyDescent="0.5">
      <c r="H2543" s="1"/>
      <c r="I2543" s="1"/>
      <c r="L2543" s="1"/>
    </row>
    <row r="2544" spans="8:12" x14ac:dyDescent="0.5">
      <c r="H2544" s="1"/>
      <c r="I2544" s="1"/>
      <c r="L2544" s="1"/>
    </row>
    <row r="2545" spans="8:12" x14ac:dyDescent="0.5">
      <c r="H2545" s="1"/>
      <c r="I2545" s="1"/>
      <c r="L2545" s="1"/>
    </row>
    <row r="2546" spans="8:12" x14ac:dyDescent="0.5">
      <c r="H2546" s="1"/>
      <c r="I2546" s="1"/>
      <c r="L2546" s="1"/>
    </row>
    <row r="2547" spans="8:12" x14ac:dyDescent="0.5">
      <c r="H2547" s="1"/>
      <c r="I2547" s="1"/>
      <c r="L2547" s="1"/>
    </row>
    <row r="2548" spans="8:12" x14ac:dyDescent="0.5">
      <c r="H2548" s="1"/>
      <c r="I2548" s="1"/>
      <c r="L2548" s="1"/>
    </row>
    <row r="2549" spans="8:12" x14ac:dyDescent="0.5">
      <c r="H2549" s="1"/>
      <c r="I2549" s="1"/>
      <c r="L2549" s="1"/>
    </row>
    <row r="2550" spans="8:12" x14ac:dyDescent="0.5">
      <c r="H2550" s="1"/>
      <c r="I2550" s="1"/>
      <c r="L2550" s="1"/>
    </row>
    <row r="2551" spans="8:12" x14ac:dyDescent="0.5">
      <c r="H2551" s="1"/>
      <c r="I2551" s="1"/>
      <c r="L2551" s="1"/>
    </row>
    <row r="2552" spans="8:12" x14ac:dyDescent="0.5">
      <c r="H2552" s="1"/>
      <c r="I2552" s="1"/>
      <c r="L2552" s="1"/>
    </row>
    <row r="2553" spans="8:12" x14ac:dyDescent="0.5">
      <c r="H2553" s="1"/>
      <c r="I2553" s="1"/>
      <c r="L2553" s="1"/>
    </row>
    <row r="2554" spans="8:12" x14ac:dyDescent="0.5">
      <c r="H2554" s="1"/>
      <c r="I2554" s="1"/>
      <c r="L2554" s="1"/>
    </row>
    <row r="2555" spans="8:12" x14ac:dyDescent="0.5">
      <c r="H2555" s="1"/>
      <c r="I2555" s="1"/>
      <c r="L2555" s="1"/>
    </row>
    <row r="2556" spans="8:12" x14ac:dyDescent="0.5">
      <c r="H2556" s="1"/>
      <c r="I2556" s="1"/>
      <c r="L2556" s="1"/>
    </row>
    <row r="2557" spans="8:12" x14ac:dyDescent="0.5">
      <c r="H2557" s="1"/>
      <c r="I2557" s="1"/>
      <c r="L2557" s="1"/>
    </row>
    <row r="2558" spans="8:12" x14ac:dyDescent="0.5">
      <c r="H2558" s="1"/>
      <c r="I2558" s="1"/>
      <c r="L2558" s="1"/>
    </row>
    <row r="2559" spans="8:12" x14ac:dyDescent="0.5">
      <c r="H2559" s="1"/>
      <c r="I2559" s="1"/>
      <c r="L2559" s="1"/>
    </row>
    <row r="2560" spans="8:12" x14ac:dyDescent="0.5">
      <c r="H2560" s="1"/>
      <c r="I2560" s="1"/>
      <c r="L2560" s="1"/>
    </row>
    <row r="2561" spans="8:12" x14ac:dyDescent="0.5">
      <c r="H2561" s="1"/>
      <c r="I2561" s="1"/>
      <c r="L2561" s="1"/>
    </row>
    <row r="2562" spans="8:12" x14ac:dyDescent="0.5">
      <c r="H2562" s="1"/>
      <c r="I2562" s="1"/>
      <c r="L2562" s="1"/>
    </row>
    <row r="2563" spans="8:12" x14ac:dyDescent="0.5">
      <c r="H2563" s="1"/>
      <c r="I2563" s="1"/>
      <c r="L2563" s="1"/>
    </row>
    <row r="2564" spans="8:12" x14ac:dyDescent="0.5">
      <c r="H2564" s="1"/>
      <c r="I2564" s="1"/>
      <c r="L2564" s="1"/>
    </row>
    <row r="2565" spans="8:12" x14ac:dyDescent="0.5">
      <c r="H2565" s="1"/>
      <c r="I2565" s="1"/>
      <c r="L2565" s="1"/>
    </row>
    <row r="2566" spans="8:12" x14ac:dyDescent="0.5">
      <c r="H2566" s="1"/>
      <c r="I2566" s="1"/>
      <c r="L2566" s="1"/>
    </row>
    <row r="2567" spans="8:12" x14ac:dyDescent="0.5">
      <c r="H2567" s="1"/>
      <c r="I2567" s="1"/>
      <c r="L2567" s="1"/>
    </row>
    <row r="2568" spans="8:12" x14ac:dyDescent="0.5">
      <c r="H2568" s="1"/>
      <c r="I2568" s="1"/>
      <c r="L2568" s="1"/>
    </row>
    <row r="2569" spans="8:12" x14ac:dyDescent="0.5">
      <c r="H2569" s="1"/>
      <c r="I2569" s="1"/>
      <c r="L2569" s="1"/>
    </row>
    <row r="2570" spans="8:12" x14ac:dyDescent="0.5">
      <c r="H2570" s="1"/>
      <c r="I2570" s="1"/>
      <c r="L2570" s="1"/>
    </row>
    <row r="2571" spans="8:12" x14ac:dyDescent="0.5">
      <c r="H2571" s="1"/>
      <c r="I2571" s="1"/>
      <c r="L2571" s="1"/>
    </row>
    <row r="2572" spans="8:12" x14ac:dyDescent="0.5">
      <c r="H2572" s="1"/>
      <c r="I2572" s="1"/>
      <c r="L2572" s="1"/>
    </row>
    <row r="2573" spans="8:12" x14ac:dyDescent="0.5">
      <c r="H2573" s="1"/>
      <c r="I2573" s="1"/>
      <c r="L2573" s="1"/>
    </row>
    <row r="2574" spans="8:12" x14ac:dyDescent="0.5">
      <c r="H2574" s="1"/>
      <c r="I2574" s="1"/>
      <c r="L2574" s="1"/>
    </row>
    <row r="2575" spans="8:12" x14ac:dyDescent="0.5">
      <c r="H2575" s="1"/>
      <c r="I2575" s="1"/>
      <c r="L2575" s="1"/>
    </row>
    <row r="2576" spans="8:12" x14ac:dyDescent="0.5">
      <c r="H2576" s="1"/>
      <c r="I2576" s="1"/>
      <c r="L2576" s="1"/>
    </row>
    <row r="2577" spans="8:12" x14ac:dyDescent="0.5">
      <c r="H2577" s="1"/>
      <c r="I2577" s="1"/>
      <c r="L2577" s="1"/>
    </row>
    <row r="2578" spans="8:12" x14ac:dyDescent="0.5">
      <c r="H2578" s="1"/>
      <c r="I2578" s="1"/>
      <c r="L2578" s="1"/>
    </row>
    <row r="2579" spans="8:12" x14ac:dyDescent="0.5">
      <c r="H2579" s="1"/>
      <c r="I2579" s="1"/>
      <c r="L2579" s="1"/>
    </row>
    <row r="2580" spans="8:12" x14ac:dyDescent="0.5">
      <c r="H2580" s="1"/>
      <c r="I2580" s="1"/>
      <c r="L2580" s="1"/>
    </row>
    <row r="2581" spans="8:12" x14ac:dyDescent="0.5">
      <c r="H2581" s="1"/>
      <c r="I2581" s="1"/>
      <c r="L2581" s="1"/>
    </row>
    <row r="2582" spans="8:12" x14ac:dyDescent="0.5">
      <c r="H2582" s="1"/>
      <c r="I2582" s="1"/>
      <c r="L2582" s="1"/>
    </row>
    <row r="2583" spans="8:12" x14ac:dyDescent="0.5">
      <c r="H2583" s="1"/>
      <c r="I2583" s="1"/>
      <c r="L2583" s="1"/>
    </row>
    <row r="2584" spans="8:12" x14ac:dyDescent="0.5">
      <c r="H2584" s="1"/>
      <c r="I2584" s="1"/>
      <c r="L2584" s="1"/>
    </row>
    <row r="2585" spans="8:12" x14ac:dyDescent="0.5">
      <c r="H2585" s="1"/>
      <c r="I2585" s="1"/>
      <c r="L2585" s="1"/>
    </row>
    <row r="2586" spans="8:12" x14ac:dyDescent="0.5">
      <c r="H2586" s="1"/>
      <c r="I2586" s="1"/>
      <c r="L2586" s="1"/>
    </row>
    <row r="2587" spans="8:12" x14ac:dyDescent="0.5">
      <c r="H2587" s="1"/>
      <c r="I2587" s="1"/>
      <c r="L2587" s="1"/>
    </row>
    <row r="2588" spans="8:12" x14ac:dyDescent="0.5">
      <c r="H2588" s="1"/>
      <c r="I2588" s="1"/>
      <c r="L2588" s="1"/>
    </row>
    <row r="2589" spans="8:12" x14ac:dyDescent="0.5">
      <c r="H2589" s="1"/>
      <c r="I2589" s="1"/>
      <c r="L2589" s="1"/>
    </row>
    <row r="2590" spans="8:12" x14ac:dyDescent="0.5">
      <c r="H2590" s="1"/>
      <c r="I2590" s="1"/>
      <c r="L2590" s="1"/>
    </row>
    <row r="2591" spans="8:12" x14ac:dyDescent="0.5">
      <c r="H2591" s="1"/>
      <c r="I2591" s="1"/>
      <c r="L2591" s="1"/>
    </row>
    <row r="2592" spans="8:12" x14ac:dyDescent="0.5">
      <c r="H2592" s="1"/>
      <c r="I2592" s="1"/>
      <c r="L2592" s="1"/>
    </row>
    <row r="2593" spans="8:12" x14ac:dyDescent="0.5">
      <c r="H2593" s="1"/>
      <c r="I2593" s="1"/>
      <c r="L2593" s="1"/>
    </row>
    <row r="2594" spans="8:12" x14ac:dyDescent="0.5">
      <c r="H2594" s="1"/>
      <c r="I2594" s="1"/>
      <c r="L2594" s="1"/>
    </row>
    <row r="2595" spans="8:12" x14ac:dyDescent="0.5">
      <c r="H2595" s="1"/>
      <c r="I2595" s="1"/>
      <c r="L2595" s="1"/>
    </row>
    <row r="2596" spans="8:12" x14ac:dyDescent="0.5">
      <c r="H2596" s="1"/>
      <c r="I2596" s="1"/>
      <c r="L2596" s="1"/>
    </row>
    <row r="2597" spans="8:12" x14ac:dyDescent="0.5">
      <c r="H2597" s="1"/>
      <c r="I2597" s="1"/>
      <c r="L2597" s="1"/>
    </row>
    <row r="2598" spans="8:12" x14ac:dyDescent="0.5">
      <c r="H2598" s="1"/>
      <c r="I2598" s="1"/>
      <c r="L2598" s="1"/>
    </row>
    <row r="2599" spans="8:12" x14ac:dyDescent="0.5">
      <c r="H2599" s="1"/>
      <c r="I2599" s="1"/>
      <c r="L2599" s="1"/>
    </row>
    <row r="2600" spans="8:12" x14ac:dyDescent="0.5">
      <c r="H2600" s="1"/>
      <c r="I2600" s="1"/>
      <c r="L2600" s="1"/>
    </row>
    <row r="2601" spans="8:12" x14ac:dyDescent="0.5">
      <c r="H2601" s="1"/>
      <c r="I2601" s="1"/>
      <c r="L2601" s="1"/>
    </row>
    <row r="2602" spans="8:12" x14ac:dyDescent="0.5">
      <c r="H2602" s="1"/>
      <c r="I2602" s="1"/>
      <c r="L2602" s="1"/>
    </row>
    <row r="2603" spans="8:12" x14ac:dyDescent="0.5">
      <c r="H2603" s="1"/>
      <c r="I2603" s="1"/>
      <c r="L2603" s="1"/>
    </row>
    <row r="2604" spans="8:12" x14ac:dyDescent="0.5">
      <c r="H2604" s="1"/>
      <c r="I2604" s="1"/>
      <c r="L2604" s="1"/>
    </row>
    <row r="2605" spans="8:12" x14ac:dyDescent="0.5">
      <c r="H2605" s="1"/>
      <c r="I2605" s="1"/>
      <c r="L2605" s="1"/>
    </row>
    <row r="2606" spans="8:12" x14ac:dyDescent="0.5">
      <c r="H2606" s="1"/>
      <c r="I2606" s="1"/>
      <c r="L2606" s="1"/>
    </row>
    <row r="2607" spans="8:12" x14ac:dyDescent="0.5">
      <c r="H2607" s="1"/>
      <c r="I2607" s="1"/>
      <c r="L2607" s="1"/>
    </row>
    <row r="2608" spans="8:12" x14ac:dyDescent="0.5">
      <c r="H2608" s="1"/>
      <c r="I2608" s="1"/>
      <c r="L2608" s="1"/>
    </row>
    <row r="2609" spans="8:12" x14ac:dyDescent="0.5">
      <c r="H2609" s="1"/>
      <c r="I2609" s="1"/>
      <c r="L2609" s="1"/>
    </row>
    <row r="2610" spans="8:12" x14ac:dyDescent="0.5">
      <c r="H2610" s="1"/>
      <c r="I2610" s="1"/>
      <c r="L2610" s="1"/>
    </row>
    <row r="2611" spans="8:12" x14ac:dyDescent="0.5">
      <c r="H2611" s="1"/>
      <c r="I2611" s="1"/>
      <c r="L2611" s="1"/>
    </row>
    <row r="2612" spans="8:12" x14ac:dyDescent="0.5">
      <c r="H2612" s="1"/>
      <c r="I2612" s="1"/>
      <c r="L2612" s="1"/>
    </row>
    <row r="2613" spans="8:12" x14ac:dyDescent="0.5">
      <c r="H2613" s="1"/>
      <c r="I2613" s="1"/>
      <c r="L2613" s="1"/>
    </row>
    <row r="2614" spans="8:12" x14ac:dyDescent="0.5">
      <c r="H2614" s="1"/>
      <c r="I2614" s="1"/>
      <c r="L2614" s="1"/>
    </row>
    <row r="2615" spans="8:12" x14ac:dyDescent="0.5">
      <c r="H2615" s="1"/>
      <c r="I2615" s="1"/>
      <c r="L2615" s="1"/>
    </row>
    <row r="2616" spans="8:12" x14ac:dyDescent="0.5">
      <c r="H2616" s="1"/>
      <c r="I2616" s="1"/>
      <c r="L2616" s="1"/>
    </row>
    <row r="2617" spans="8:12" x14ac:dyDescent="0.5">
      <c r="H2617" s="1"/>
      <c r="I2617" s="1"/>
      <c r="L2617" s="1"/>
    </row>
    <row r="2618" spans="8:12" x14ac:dyDescent="0.5">
      <c r="H2618" s="1"/>
      <c r="I2618" s="1"/>
      <c r="L2618" s="1"/>
    </row>
    <row r="2619" spans="8:12" x14ac:dyDescent="0.5">
      <c r="H2619" s="1"/>
      <c r="I2619" s="1"/>
      <c r="L2619" s="1"/>
    </row>
    <row r="2620" spans="8:12" x14ac:dyDescent="0.5">
      <c r="H2620" s="1"/>
      <c r="I2620" s="1"/>
      <c r="L2620" s="1"/>
    </row>
    <row r="2621" spans="8:12" x14ac:dyDescent="0.5">
      <c r="H2621" s="1"/>
      <c r="I2621" s="1"/>
      <c r="L2621" s="1"/>
    </row>
    <row r="2622" spans="8:12" x14ac:dyDescent="0.5">
      <c r="H2622" s="1"/>
      <c r="I2622" s="1"/>
      <c r="L2622" s="1"/>
    </row>
    <row r="2623" spans="8:12" x14ac:dyDescent="0.5">
      <c r="H2623" s="1"/>
      <c r="I2623" s="1"/>
      <c r="L2623" s="1"/>
    </row>
    <row r="2624" spans="8:12" x14ac:dyDescent="0.5">
      <c r="H2624" s="1"/>
      <c r="I2624" s="1"/>
      <c r="L2624" s="1"/>
    </row>
    <row r="2625" spans="8:12" x14ac:dyDescent="0.5">
      <c r="H2625" s="1"/>
      <c r="I2625" s="1"/>
      <c r="L2625" s="1"/>
    </row>
    <row r="2626" spans="8:12" x14ac:dyDescent="0.5">
      <c r="H2626" s="1"/>
      <c r="I2626" s="1"/>
      <c r="L2626" s="1"/>
    </row>
    <row r="2627" spans="8:12" x14ac:dyDescent="0.5">
      <c r="H2627" s="1"/>
      <c r="I2627" s="1"/>
      <c r="L2627" s="1"/>
    </row>
    <row r="2628" spans="8:12" x14ac:dyDescent="0.5">
      <c r="H2628" s="1"/>
      <c r="I2628" s="1"/>
      <c r="L2628" s="1"/>
    </row>
    <row r="2629" spans="8:12" x14ac:dyDescent="0.5">
      <c r="H2629" s="1"/>
      <c r="I2629" s="1"/>
      <c r="L2629" s="1"/>
    </row>
    <row r="2630" spans="8:12" x14ac:dyDescent="0.5">
      <c r="H2630" s="1"/>
      <c r="I2630" s="1"/>
      <c r="L2630" s="1"/>
    </row>
    <row r="2631" spans="8:12" x14ac:dyDescent="0.5">
      <c r="H2631" s="1"/>
      <c r="I2631" s="1"/>
      <c r="L2631" s="1"/>
    </row>
    <row r="2632" spans="8:12" x14ac:dyDescent="0.5">
      <c r="H2632" s="1"/>
      <c r="I2632" s="1"/>
      <c r="L2632" s="1"/>
    </row>
    <row r="2633" spans="8:12" x14ac:dyDescent="0.5">
      <c r="H2633" s="1"/>
      <c r="I2633" s="1"/>
      <c r="L2633" s="1"/>
    </row>
    <row r="2634" spans="8:12" x14ac:dyDescent="0.5">
      <c r="H2634" s="1"/>
      <c r="I2634" s="1"/>
      <c r="L2634" s="1"/>
    </row>
    <row r="2635" spans="8:12" x14ac:dyDescent="0.5">
      <c r="H2635" s="1"/>
      <c r="I2635" s="1"/>
      <c r="L2635" s="1"/>
    </row>
    <row r="2636" spans="8:12" x14ac:dyDescent="0.5">
      <c r="H2636" s="1"/>
      <c r="I2636" s="1"/>
      <c r="L2636" s="1"/>
    </row>
    <row r="2637" spans="8:12" x14ac:dyDescent="0.5">
      <c r="H2637" s="1"/>
      <c r="I2637" s="1"/>
      <c r="L2637" s="1"/>
    </row>
    <row r="2638" spans="8:12" x14ac:dyDescent="0.5">
      <c r="H2638" s="1"/>
      <c r="I2638" s="1"/>
      <c r="L2638" s="1"/>
    </row>
    <row r="2639" spans="8:12" x14ac:dyDescent="0.5">
      <c r="H2639" s="1"/>
      <c r="I2639" s="1"/>
      <c r="L2639" s="1"/>
    </row>
    <row r="2640" spans="8:12" x14ac:dyDescent="0.5">
      <c r="H2640" s="1"/>
      <c r="I2640" s="1"/>
      <c r="L2640" s="1"/>
    </row>
    <row r="2641" spans="8:12" x14ac:dyDescent="0.5">
      <c r="H2641" s="1"/>
      <c r="I2641" s="1"/>
      <c r="L2641" s="1"/>
    </row>
    <row r="2642" spans="8:12" x14ac:dyDescent="0.5">
      <c r="H2642" s="1"/>
      <c r="I2642" s="1"/>
      <c r="L2642" s="1"/>
    </row>
    <row r="2643" spans="8:12" x14ac:dyDescent="0.5">
      <c r="H2643" s="1"/>
      <c r="I2643" s="1"/>
      <c r="L2643" s="1"/>
    </row>
    <row r="2644" spans="8:12" x14ac:dyDescent="0.5">
      <c r="H2644" s="1"/>
      <c r="I2644" s="1"/>
      <c r="L2644" s="1"/>
    </row>
    <row r="2645" spans="8:12" x14ac:dyDescent="0.5">
      <c r="H2645" s="1"/>
      <c r="I2645" s="1"/>
      <c r="L2645" s="1"/>
    </row>
    <row r="2646" spans="8:12" x14ac:dyDescent="0.5">
      <c r="H2646" s="1"/>
      <c r="I2646" s="1"/>
      <c r="L2646" s="1"/>
    </row>
    <row r="2647" spans="8:12" x14ac:dyDescent="0.5">
      <c r="H2647" s="1"/>
      <c r="I2647" s="1"/>
      <c r="L2647" s="1"/>
    </row>
    <row r="2648" spans="8:12" x14ac:dyDescent="0.5">
      <c r="H2648" s="1"/>
      <c r="I2648" s="1"/>
      <c r="L2648" s="1"/>
    </row>
    <row r="2649" spans="8:12" x14ac:dyDescent="0.5">
      <c r="H2649" s="1"/>
      <c r="I2649" s="1"/>
      <c r="L2649" s="1"/>
    </row>
    <row r="2650" spans="8:12" x14ac:dyDescent="0.5">
      <c r="H2650" s="1"/>
      <c r="I2650" s="1"/>
      <c r="L2650" s="1"/>
    </row>
    <row r="2651" spans="8:12" x14ac:dyDescent="0.5">
      <c r="H2651" s="1"/>
      <c r="I2651" s="1"/>
      <c r="L2651" s="1"/>
    </row>
    <row r="2652" spans="8:12" x14ac:dyDescent="0.5">
      <c r="H2652" s="1"/>
      <c r="I2652" s="1"/>
      <c r="L2652" s="1"/>
    </row>
    <row r="2653" spans="8:12" x14ac:dyDescent="0.5">
      <c r="H2653" s="1"/>
      <c r="I2653" s="1"/>
      <c r="L2653" s="1"/>
    </row>
    <row r="2654" spans="8:12" x14ac:dyDescent="0.5">
      <c r="H2654" s="1"/>
      <c r="I2654" s="1"/>
      <c r="L2654" s="1"/>
    </row>
    <row r="2655" spans="8:12" x14ac:dyDescent="0.5">
      <c r="H2655" s="1"/>
      <c r="I2655" s="1"/>
      <c r="L2655" s="1"/>
    </row>
    <row r="2656" spans="8:12" x14ac:dyDescent="0.5">
      <c r="H2656" s="1"/>
      <c r="I2656" s="1"/>
      <c r="L2656" s="1"/>
    </row>
    <row r="2657" spans="8:12" x14ac:dyDescent="0.5">
      <c r="H2657" s="1"/>
      <c r="I2657" s="1"/>
      <c r="L2657" s="1"/>
    </row>
    <row r="2658" spans="8:12" x14ac:dyDescent="0.5">
      <c r="H2658" s="1"/>
      <c r="I2658" s="1"/>
      <c r="L2658" s="1"/>
    </row>
    <row r="2659" spans="8:12" x14ac:dyDescent="0.5">
      <c r="H2659" s="1"/>
      <c r="I2659" s="1"/>
      <c r="L2659" s="1"/>
    </row>
    <row r="2660" spans="8:12" x14ac:dyDescent="0.5">
      <c r="H2660" s="1"/>
      <c r="I2660" s="1"/>
      <c r="L2660" s="1"/>
    </row>
    <row r="2661" spans="8:12" x14ac:dyDescent="0.5">
      <c r="H2661" s="1"/>
      <c r="I2661" s="1"/>
      <c r="L2661" s="1"/>
    </row>
    <row r="2662" spans="8:12" x14ac:dyDescent="0.5">
      <c r="H2662" s="1"/>
      <c r="I2662" s="1"/>
      <c r="L2662" s="1"/>
    </row>
    <row r="2663" spans="8:12" x14ac:dyDescent="0.5">
      <c r="H2663" s="1"/>
      <c r="I2663" s="1"/>
      <c r="L2663" s="1"/>
    </row>
    <row r="2664" spans="8:12" x14ac:dyDescent="0.5">
      <c r="H2664" s="1"/>
      <c r="I2664" s="1"/>
      <c r="L2664" s="1"/>
    </row>
    <row r="2665" spans="8:12" x14ac:dyDescent="0.5">
      <c r="H2665" s="1"/>
      <c r="I2665" s="1"/>
      <c r="L2665" s="1"/>
    </row>
    <row r="2666" spans="8:12" x14ac:dyDescent="0.5">
      <c r="H2666" s="1"/>
      <c r="I2666" s="1"/>
      <c r="L2666" s="1"/>
    </row>
    <row r="2667" spans="8:12" x14ac:dyDescent="0.5">
      <c r="H2667" s="1"/>
      <c r="I2667" s="1"/>
      <c r="L2667" s="1"/>
    </row>
    <row r="2668" spans="8:12" x14ac:dyDescent="0.5">
      <c r="H2668" s="1"/>
      <c r="I2668" s="1"/>
      <c r="L2668" s="1"/>
    </row>
    <row r="2669" spans="8:12" x14ac:dyDescent="0.5">
      <c r="H2669" s="1"/>
      <c r="I2669" s="1"/>
      <c r="L2669" s="1"/>
    </row>
    <row r="2670" spans="8:12" x14ac:dyDescent="0.5">
      <c r="H2670" s="1"/>
      <c r="I2670" s="1"/>
      <c r="L2670" s="1"/>
    </row>
    <row r="2671" spans="8:12" x14ac:dyDescent="0.5">
      <c r="H2671" s="1"/>
      <c r="I2671" s="1"/>
      <c r="L2671" s="1"/>
    </row>
    <row r="2672" spans="8:12" x14ac:dyDescent="0.5">
      <c r="H2672" s="1"/>
      <c r="I2672" s="1"/>
      <c r="L2672" s="1"/>
    </row>
    <row r="2673" spans="8:12" x14ac:dyDescent="0.5">
      <c r="H2673" s="1"/>
      <c r="I2673" s="1"/>
      <c r="L2673" s="1"/>
    </row>
    <row r="2674" spans="8:12" x14ac:dyDescent="0.5">
      <c r="H2674" s="1"/>
      <c r="I2674" s="1"/>
      <c r="L2674" s="1"/>
    </row>
    <row r="2675" spans="8:12" x14ac:dyDescent="0.5">
      <c r="H2675" s="1"/>
      <c r="I2675" s="1"/>
      <c r="L2675" s="1"/>
    </row>
    <row r="2676" spans="8:12" x14ac:dyDescent="0.5">
      <c r="H2676" s="1"/>
      <c r="I2676" s="1"/>
      <c r="L2676" s="1"/>
    </row>
    <row r="2677" spans="8:12" x14ac:dyDescent="0.5">
      <c r="H2677" s="1"/>
      <c r="I2677" s="1"/>
      <c r="L2677" s="1"/>
    </row>
    <row r="2678" spans="8:12" x14ac:dyDescent="0.5">
      <c r="H2678" s="1"/>
      <c r="I2678" s="1"/>
      <c r="L2678" s="1"/>
    </row>
    <row r="2679" spans="8:12" x14ac:dyDescent="0.5">
      <c r="H2679" s="1"/>
      <c r="I2679" s="1"/>
      <c r="L2679" s="1"/>
    </row>
    <row r="2680" spans="8:12" x14ac:dyDescent="0.5">
      <c r="H2680" s="1"/>
      <c r="I2680" s="1"/>
      <c r="L2680" s="1"/>
    </row>
    <row r="2681" spans="8:12" x14ac:dyDescent="0.5">
      <c r="H2681" s="1"/>
      <c r="I2681" s="1"/>
      <c r="L2681" s="1"/>
    </row>
    <row r="2682" spans="8:12" x14ac:dyDescent="0.5">
      <c r="H2682" s="1"/>
      <c r="I2682" s="1"/>
      <c r="L2682" s="1"/>
    </row>
    <row r="2683" spans="8:12" x14ac:dyDescent="0.5">
      <c r="H2683" s="1"/>
      <c r="I2683" s="1"/>
      <c r="L2683" s="1"/>
    </row>
    <row r="2684" spans="8:12" x14ac:dyDescent="0.5">
      <c r="H2684" s="1"/>
      <c r="I2684" s="1"/>
      <c r="L2684" s="1"/>
    </row>
    <row r="2685" spans="8:12" x14ac:dyDescent="0.5">
      <c r="H2685" s="1"/>
      <c r="I2685" s="1"/>
      <c r="L2685" s="1"/>
    </row>
    <row r="2686" spans="8:12" x14ac:dyDescent="0.5">
      <c r="H2686" s="1"/>
      <c r="I2686" s="1"/>
      <c r="L2686" s="1"/>
    </row>
    <row r="2687" spans="8:12" x14ac:dyDescent="0.5">
      <c r="H2687" s="1"/>
      <c r="I2687" s="1"/>
      <c r="L2687" s="1"/>
    </row>
    <row r="2688" spans="8:12" x14ac:dyDescent="0.5">
      <c r="H2688" s="1"/>
      <c r="I2688" s="1"/>
      <c r="L2688" s="1"/>
    </row>
    <row r="2689" spans="8:12" x14ac:dyDescent="0.5">
      <c r="H2689" s="1"/>
      <c r="I2689" s="1"/>
      <c r="L2689" s="1"/>
    </row>
    <row r="2690" spans="8:12" x14ac:dyDescent="0.5">
      <c r="H2690" s="1"/>
      <c r="I2690" s="1"/>
      <c r="L2690" s="1"/>
    </row>
    <row r="2691" spans="8:12" x14ac:dyDescent="0.5">
      <c r="H2691" s="1"/>
      <c r="I2691" s="1"/>
      <c r="L2691" s="1"/>
    </row>
    <row r="2692" spans="8:12" x14ac:dyDescent="0.5">
      <c r="H2692" s="1"/>
      <c r="I2692" s="1"/>
      <c r="L2692" s="1"/>
    </row>
    <row r="2693" spans="8:12" x14ac:dyDescent="0.5">
      <c r="H2693" s="1"/>
      <c r="I2693" s="1"/>
      <c r="L2693" s="1"/>
    </row>
    <row r="2694" spans="8:12" x14ac:dyDescent="0.5">
      <c r="H2694" s="1"/>
      <c r="I2694" s="1"/>
      <c r="L2694" s="1"/>
    </row>
    <row r="2695" spans="8:12" x14ac:dyDescent="0.5">
      <c r="H2695" s="1"/>
      <c r="I2695" s="1"/>
      <c r="L2695" s="1"/>
    </row>
    <row r="2696" spans="8:12" x14ac:dyDescent="0.5">
      <c r="H2696" s="1"/>
      <c r="I2696" s="1"/>
      <c r="L2696" s="1"/>
    </row>
    <row r="2697" spans="8:12" x14ac:dyDescent="0.5">
      <c r="H2697" s="1"/>
      <c r="I2697" s="1"/>
      <c r="L2697" s="1"/>
    </row>
    <row r="2698" spans="8:12" x14ac:dyDescent="0.5">
      <c r="H2698" s="1"/>
      <c r="I2698" s="1"/>
      <c r="L2698" s="1"/>
    </row>
    <row r="2699" spans="8:12" x14ac:dyDescent="0.5">
      <c r="H2699" s="1"/>
      <c r="I2699" s="1"/>
      <c r="L2699" s="1"/>
    </row>
    <row r="2700" spans="8:12" x14ac:dyDescent="0.5">
      <c r="H2700" s="1"/>
      <c r="I2700" s="1"/>
      <c r="L2700" s="1"/>
    </row>
    <row r="2701" spans="8:12" x14ac:dyDescent="0.5">
      <c r="H2701" s="1"/>
      <c r="I2701" s="1"/>
      <c r="L2701" s="1"/>
    </row>
    <row r="2702" spans="8:12" x14ac:dyDescent="0.5">
      <c r="H2702" s="1"/>
      <c r="I2702" s="1"/>
      <c r="L2702" s="1"/>
    </row>
    <row r="2703" spans="8:12" x14ac:dyDescent="0.5">
      <c r="H2703" s="1"/>
      <c r="I2703" s="1"/>
      <c r="L2703" s="1"/>
    </row>
    <row r="2704" spans="8:12" x14ac:dyDescent="0.5">
      <c r="H2704" s="1"/>
      <c r="I2704" s="1"/>
      <c r="L2704" s="1"/>
    </row>
    <row r="2705" spans="8:12" x14ac:dyDescent="0.5">
      <c r="H2705" s="1"/>
      <c r="I2705" s="1"/>
      <c r="L2705" s="1"/>
    </row>
    <row r="2706" spans="8:12" x14ac:dyDescent="0.5">
      <c r="H2706" s="1"/>
      <c r="I2706" s="1"/>
      <c r="L2706" s="1"/>
    </row>
    <row r="2707" spans="8:12" x14ac:dyDescent="0.5">
      <c r="H2707" s="1"/>
      <c r="I2707" s="1"/>
      <c r="L2707" s="1"/>
    </row>
    <row r="2708" spans="8:12" x14ac:dyDescent="0.5">
      <c r="H2708" s="1"/>
      <c r="I2708" s="1"/>
      <c r="L2708" s="1"/>
    </row>
    <row r="2709" spans="8:12" x14ac:dyDescent="0.5">
      <c r="H2709" s="1"/>
      <c r="I2709" s="1"/>
      <c r="L2709" s="1"/>
    </row>
    <row r="2710" spans="8:12" x14ac:dyDescent="0.5">
      <c r="H2710" s="1"/>
      <c r="I2710" s="1"/>
      <c r="L2710" s="1"/>
    </row>
    <row r="2711" spans="8:12" x14ac:dyDescent="0.5">
      <c r="H2711" s="1"/>
      <c r="I2711" s="1"/>
      <c r="L2711" s="1"/>
    </row>
    <row r="2712" spans="8:12" x14ac:dyDescent="0.5">
      <c r="H2712" s="1"/>
      <c r="I2712" s="1"/>
      <c r="L2712" s="1"/>
    </row>
    <row r="2713" spans="8:12" x14ac:dyDescent="0.5">
      <c r="H2713" s="1"/>
      <c r="I2713" s="1"/>
      <c r="L2713" s="1"/>
    </row>
    <row r="2714" spans="8:12" x14ac:dyDescent="0.5">
      <c r="H2714" s="1"/>
      <c r="I2714" s="1"/>
      <c r="L2714" s="1"/>
    </row>
    <row r="2715" spans="8:12" x14ac:dyDescent="0.5">
      <c r="H2715" s="1"/>
      <c r="I2715" s="1"/>
      <c r="L2715" s="1"/>
    </row>
    <row r="2716" spans="8:12" x14ac:dyDescent="0.5">
      <c r="H2716" s="1"/>
      <c r="I2716" s="1"/>
      <c r="L2716" s="1"/>
    </row>
    <row r="2717" spans="8:12" x14ac:dyDescent="0.5">
      <c r="H2717" s="1"/>
      <c r="I2717" s="1"/>
      <c r="L2717" s="1"/>
    </row>
    <row r="2718" spans="8:12" x14ac:dyDescent="0.5">
      <c r="H2718" s="1"/>
      <c r="I2718" s="1"/>
      <c r="L2718" s="1"/>
    </row>
    <row r="2719" spans="8:12" x14ac:dyDescent="0.5">
      <c r="H2719" s="1"/>
      <c r="I2719" s="1"/>
      <c r="L2719" s="1"/>
    </row>
    <row r="2720" spans="8:12" x14ac:dyDescent="0.5">
      <c r="H2720" s="1"/>
      <c r="I2720" s="1"/>
      <c r="L2720" s="1"/>
    </row>
    <row r="2721" spans="8:12" x14ac:dyDescent="0.5">
      <c r="H2721" s="1"/>
      <c r="I2721" s="1"/>
      <c r="L2721" s="1"/>
    </row>
    <row r="2722" spans="8:12" x14ac:dyDescent="0.5">
      <c r="H2722" s="1"/>
      <c r="I2722" s="1"/>
      <c r="L2722" s="1"/>
    </row>
    <row r="2723" spans="8:12" x14ac:dyDescent="0.5">
      <c r="H2723" s="1"/>
      <c r="I2723" s="1"/>
      <c r="L2723" s="1"/>
    </row>
    <row r="2724" spans="8:12" x14ac:dyDescent="0.5">
      <c r="H2724" s="1"/>
      <c r="I2724" s="1"/>
      <c r="L2724" s="1"/>
    </row>
    <row r="2725" spans="8:12" x14ac:dyDescent="0.5">
      <c r="H2725" s="1"/>
      <c r="I2725" s="1"/>
      <c r="L2725" s="1"/>
    </row>
    <row r="2726" spans="8:12" x14ac:dyDescent="0.5">
      <c r="H2726" s="1"/>
      <c r="I2726" s="1"/>
      <c r="L2726" s="1"/>
    </row>
    <row r="7401" spans="8:8" x14ac:dyDescent="0.5">
      <c r="H7401" s="20"/>
    </row>
    <row r="7402" spans="8:8" x14ac:dyDescent="0.5">
      <c r="H7402" s="20"/>
    </row>
    <row r="7403" spans="8:8" x14ac:dyDescent="0.5">
      <c r="H7403" s="20"/>
    </row>
    <row r="7404" spans="8:8" x14ac:dyDescent="0.5">
      <c r="H7404" s="20"/>
    </row>
    <row r="7405" spans="8:8" x14ac:dyDescent="0.5">
      <c r="H7405" s="20"/>
    </row>
    <row r="7406" spans="8:8" x14ac:dyDescent="0.5">
      <c r="H7406" s="20"/>
    </row>
    <row r="7407" spans="8:8" x14ac:dyDescent="0.5">
      <c r="H7407" s="20"/>
    </row>
    <row r="7408" spans="8:8" x14ac:dyDescent="0.5">
      <c r="H7408" s="20"/>
    </row>
    <row r="7409" spans="8:8" x14ac:dyDescent="0.5">
      <c r="H7409" s="20"/>
    </row>
    <row r="7410" spans="8:8" x14ac:dyDescent="0.5">
      <c r="H7410" s="20"/>
    </row>
    <row r="7411" spans="8:8" x14ac:dyDescent="0.5">
      <c r="H7411" s="20"/>
    </row>
    <row r="7412" spans="8:8" x14ac:dyDescent="0.5">
      <c r="H7412" s="20"/>
    </row>
    <row r="7413" spans="8:8" x14ac:dyDescent="0.5">
      <c r="H7413" s="20"/>
    </row>
    <row r="7414" spans="8:8" x14ac:dyDescent="0.5">
      <c r="H7414" s="20"/>
    </row>
    <row r="7415" spans="8:8" x14ac:dyDescent="0.5">
      <c r="H7415" s="20"/>
    </row>
    <row r="7416" spans="8:8" x14ac:dyDescent="0.5">
      <c r="H7416" s="20"/>
    </row>
    <row r="7417" spans="8:8" x14ac:dyDescent="0.5">
      <c r="H7417" s="20"/>
    </row>
    <row r="7418" spans="8:8" x14ac:dyDescent="0.5">
      <c r="H7418" s="20"/>
    </row>
    <row r="7419" spans="8:8" x14ac:dyDescent="0.5">
      <c r="H7419" s="20"/>
    </row>
    <row r="7420" spans="8:8" x14ac:dyDescent="0.5">
      <c r="H7420" s="20"/>
    </row>
    <row r="7421" spans="8:8" x14ac:dyDescent="0.5">
      <c r="H7421" s="20"/>
    </row>
    <row r="7422" spans="8:8" x14ac:dyDescent="0.5">
      <c r="H7422" s="20"/>
    </row>
    <row r="7423" spans="8:8" x14ac:dyDescent="0.5">
      <c r="H7423" s="20"/>
    </row>
    <row r="7424" spans="8:8" x14ac:dyDescent="0.5">
      <c r="H7424" s="20"/>
    </row>
    <row r="7425" spans="8:8" x14ac:dyDescent="0.5">
      <c r="H7425" s="20"/>
    </row>
    <row r="7426" spans="8:8" x14ac:dyDescent="0.5">
      <c r="H7426" s="20"/>
    </row>
    <row r="7427" spans="8:8" x14ac:dyDescent="0.5">
      <c r="H7427" s="20"/>
    </row>
  </sheetData>
  <phoneticPr fontId="2" type="noConversion"/>
  <dataValidations count="1">
    <dataValidation type="list" allowBlank="1" showInputMessage="1" showErrorMessage="1" sqref="H67" xr:uid="{00000000-0002-0000-0000-000000000000}">
      <formula1>$H$2:$H$2190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15E41-7F99-4D91-81FE-A778714E6295}">
  <sheetPr>
    <tabColor theme="8" tint="0.39997558519241921"/>
  </sheetPr>
  <dimension ref="A1:AR6174"/>
  <sheetViews>
    <sheetView tabSelected="1" zoomScaleNormal="100" workbookViewId="0">
      <pane xSplit="10" ySplit="1" topLeftCell="K5547" activePane="bottomRight" state="frozen"/>
      <selection pane="topRight" activeCell="H1" sqref="H1"/>
      <selection pane="bottomLeft" activeCell="A2" sqref="A2"/>
      <selection pane="bottomRight" activeCell="V5606" sqref="V5606"/>
    </sheetView>
  </sheetViews>
  <sheetFormatPr defaultColWidth="9" defaultRowHeight="19.5" customHeight="1" x14ac:dyDescent="0.25"/>
  <cols>
    <col min="1" max="1" width="10.28515625" style="27" customWidth="1"/>
    <col min="2" max="2" width="9.28515625" style="27" customWidth="1"/>
    <col min="3" max="3" width="13" style="28" customWidth="1"/>
    <col min="4" max="4" width="11.42578125" style="27" customWidth="1"/>
    <col min="5" max="5" width="14.140625" style="27" customWidth="1"/>
    <col min="6" max="6" width="12.42578125" style="27" customWidth="1"/>
    <col min="7" max="7" width="12.85546875" style="59" customWidth="1"/>
    <col min="8" max="8" width="12.85546875" style="58" customWidth="1"/>
    <col min="9" max="9" width="18.42578125" style="58" customWidth="1"/>
    <col min="10" max="10" width="25.28515625" style="27" customWidth="1"/>
    <col min="11" max="11" width="19.5703125" style="27" customWidth="1"/>
    <col min="12" max="12" width="19.5703125" style="27" hidden="1" customWidth="1"/>
    <col min="13" max="13" width="25.42578125" style="27" customWidth="1"/>
    <col min="14" max="14" width="30.85546875" style="58" customWidth="1"/>
    <col min="15" max="15" width="25.7109375" style="58" customWidth="1"/>
    <col min="16" max="16" width="33.140625" style="27" customWidth="1"/>
    <col min="17" max="17" width="10" style="27" customWidth="1"/>
    <col min="18" max="18" width="10.28515625" style="27" customWidth="1"/>
    <col min="19" max="19" width="10.7109375" style="58" customWidth="1"/>
    <col min="20" max="20" width="11.42578125" style="26" customWidth="1"/>
    <col min="21" max="21" width="11.42578125" style="134" customWidth="1"/>
    <col min="22" max="22" width="13.28515625" style="27" customWidth="1"/>
    <col min="23" max="23" width="13.7109375" style="27" customWidth="1"/>
    <col min="24" max="24" width="11.85546875" style="27" customWidth="1"/>
    <col min="25" max="25" width="16.5703125" style="27" customWidth="1"/>
    <col min="26" max="26" width="16.140625" style="58" customWidth="1"/>
    <col min="27" max="27" width="16" style="58" customWidth="1"/>
    <col min="28" max="28" width="15.28515625" style="47" customWidth="1"/>
    <col min="29" max="29" width="16.28515625" style="47" customWidth="1"/>
    <col min="30" max="30" width="12.42578125" style="58" customWidth="1"/>
    <col min="31" max="31" width="14.5703125" style="47" customWidth="1"/>
    <col min="32" max="32" width="13.140625" style="43" customWidth="1"/>
    <col min="33" max="33" width="18.42578125" style="47" customWidth="1"/>
    <col min="34" max="34" width="14.5703125" style="58" hidden="1" customWidth="1"/>
    <col min="35" max="35" width="17.42578125" style="47" hidden="1" customWidth="1"/>
    <col min="36" max="36" width="13.85546875" style="43" hidden="1" customWidth="1"/>
    <col min="37" max="37" width="19.140625" style="47" hidden="1" customWidth="1"/>
    <col min="38" max="38" width="19.140625" style="58" hidden="1" customWidth="1"/>
    <col min="39" max="39" width="19.140625" style="47" hidden="1" customWidth="1"/>
    <col min="40" max="40" width="21.28515625" style="27" customWidth="1"/>
    <col min="41" max="41" width="9" style="27"/>
    <col min="42" max="42" width="12.85546875" style="27" bestFit="1" customWidth="1"/>
    <col min="43" max="16384" width="9" style="27"/>
  </cols>
  <sheetData>
    <row r="1" spans="1:44" s="21" customFormat="1" ht="40.5" customHeight="1" x14ac:dyDescent="0.25">
      <c r="A1" s="21" t="s">
        <v>35</v>
      </c>
      <c r="B1" s="21" t="s">
        <v>36</v>
      </c>
      <c r="C1" s="23" t="s">
        <v>0</v>
      </c>
      <c r="D1" s="21" t="s">
        <v>34</v>
      </c>
      <c r="E1" s="21" t="s">
        <v>37</v>
      </c>
      <c r="F1" s="21" t="s">
        <v>77</v>
      </c>
      <c r="G1" s="24" t="s">
        <v>76</v>
      </c>
      <c r="H1" s="21" t="s">
        <v>79</v>
      </c>
      <c r="I1" s="21" t="s">
        <v>38</v>
      </c>
      <c r="J1" s="21" t="s">
        <v>39</v>
      </c>
      <c r="K1" s="21" t="s">
        <v>2</v>
      </c>
      <c r="L1" s="21" t="s">
        <v>8</v>
      </c>
      <c r="M1" s="21" t="s">
        <v>50</v>
      </c>
      <c r="N1" s="21" t="s">
        <v>4</v>
      </c>
      <c r="O1" s="21" t="s">
        <v>40</v>
      </c>
      <c r="P1" s="21" t="s">
        <v>41</v>
      </c>
      <c r="Q1" s="21" t="s">
        <v>42</v>
      </c>
      <c r="R1" s="21" t="s">
        <v>52</v>
      </c>
      <c r="S1" s="21" t="s">
        <v>298</v>
      </c>
      <c r="T1" s="22" t="s">
        <v>299</v>
      </c>
      <c r="U1" s="128" t="s">
        <v>53</v>
      </c>
      <c r="V1" s="21" t="s">
        <v>54</v>
      </c>
      <c r="W1" s="21" t="s">
        <v>968</v>
      </c>
      <c r="X1" s="21" t="s">
        <v>43</v>
      </c>
      <c r="Y1" s="21" t="s">
        <v>44</v>
      </c>
      <c r="Z1" s="21" t="s">
        <v>60</v>
      </c>
      <c r="AA1" s="21" t="s">
        <v>17</v>
      </c>
      <c r="AB1" s="31" t="s">
        <v>69</v>
      </c>
      <c r="AC1" s="31" t="s">
        <v>74</v>
      </c>
      <c r="AD1" s="21" t="s">
        <v>75</v>
      </c>
      <c r="AE1" s="31" t="s">
        <v>305</v>
      </c>
      <c r="AF1" s="30" t="s">
        <v>45</v>
      </c>
      <c r="AG1" s="31" t="s">
        <v>46</v>
      </c>
      <c r="AH1" s="30" t="s">
        <v>47</v>
      </c>
      <c r="AI1" s="31" t="s">
        <v>48</v>
      </c>
      <c r="AJ1" s="30" t="s">
        <v>1494</v>
      </c>
      <c r="AK1" s="31" t="s">
        <v>1493</v>
      </c>
      <c r="AL1" s="21" t="s">
        <v>2308</v>
      </c>
      <c r="AM1" s="31" t="s">
        <v>2102</v>
      </c>
      <c r="AN1" s="21" t="s">
        <v>49</v>
      </c>
      <c r="AP1" s="22"/>
      <c r="AQ1" s="22"/>
      <c r="AR1" s="22"/>
    </row>
    <row r="2" spans="1:44" ht="19.5" customHeight="1" x14ac:dyDescent="0.25">
      <c r="A2" s="32">
        <f t="shared" ref="A2:A6" si="0">YEAR(C2)</f>
        <v>2024</v>
      </c>
      <c r="B2" s="32">
        <f t="shared" ref="B2:B6" si="1">MONTH(C2)</f>
        <v>11</v>
      </c>
      <c r="C2" s="25">
        <v>45597</v>
      </c>
      <c r="D2" s="57">
        <f t="shared" ref="D2:D65" ca="1" si="2">TODAY()</f>
        <v>46097</v>
      </c>
      <c r="E2" s="32" t="str">
        <f t="shared" ref="E2:E65" ca="1" si="3">DATEDIF(C2,D2,"M")&amp;"-Months"</f>
        <v>16-Months</v>
      </c>
      <c r="F2" s="32" t="str">
        <f>VLOOKUP(O2,Stock[],5,FALSE)</f>
        <v>BE</v>
      </c>
      <c r="G2" s="33"/>
      <c r="H2" s="34"/>
      <c r="I2" s="34" t="s">
        <v>750</v>
      </c>
      <c r="J2" s="32" t="str">
        <f>VLOOKUP(I2,Customers[],2,FALSE)</f>
        <v>သဇင်ဖြူ</v>
      </c>
      <c r="K2" s="32" t="str">
        <f>VLOOKUP(I2,Customers[],4,FALSE)</f>
        <v>Meiktila</v>
      </c>
      <c r="L2" s="32" t="str">
        <f>VLOOKUP(Table85[[#This Row],[CustomerID]],Table!H:K,3,0)</f>
        <v>မိတ္ထီလာ</v>
      </c>
      <c r="M2" s="32" t="str">
        <f>VLOOKUP(I2,Customers[],5,FALSE)</f>
        <v>Van-2</v>
      </c>
      <c r="N2" s="34" t="s">
        <v>10</v>
      </c>
      <c r="O2" s="37" t="s">
        <v>61</v>
      </c>
      <c r="P2" s="32" t="str">
        <f>VLOOKUP(O2,Stock[],2,FALSE)</f>
        <v>BE Debtors Opening</v>
      </c>
      <c r="Q2" s="35">
        <f>VLOOKUP(O2,Stock[],3,FALSE)</f>
        <v>0</v>
      </c>
      <c r="R2" s="35">
        <f>VLOOKUP(O2,Stock[],4,FALSE)</f>
        <v>0</v>
      </c>
      <c r="S2" s="34"/>
      <c r="T2" s="35"/>
      <c r="U2" s="34"/>
      <c r="V2" s="36">
        <f>+DailySales!$T2*DailySales!$R2</f>
        <v>0</v>
      </c>
      <c r="W2" s="36">
        <f>+DailySales!$V2*DailySales!$Q2</f>
        <v>0</v>
      </c>
      <c r="X2" s="36">
        <f>VLOOKUP(O2,Stock[],6,FALSE)</f>
        <v>0</v>
      </c>
      <c r="Y2" s="36">
        <f>+DailySales!$V2*DailySales!$X2</f>
        <v>0</v>
      </c>
      <c r="Z2" s="37">
        <v>626550</v>
      </c>
      <c r="AA2" s="34"/>
      <c r="AB2" s="78"/>
      <c r="AC2" s="78"/>
      <c r="AD2" s="34"/>
      <c r="AE2" s="77"/>
      <c r="AF2" s="38"/>
      <c r="AG2" s="39"/>
      <c r="AH2" s="38"/>
      <c r="AI2" s="39"/>
      <c r="AJ2" s="38"/>
      <c r="AK2" s="39"/>
      <c r="AL2" s="34"/>
      <c r="AM2" s="39"/>
      <c r="AN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626550</v>
      </c>
      <c r="AP2" s="26"/>
      <c r="AQ2" s="26"/>
      <c r="AR2" s="26"/>
    </row>
    <row r="3" spans="1:44" ht="19.5" customHeight="1" x14ac:dyDescent="0.25">
      <c r="A3" s="32">
        <f t="shared" si="0"/>
        <v>2024</v>
      </c>
      <c r="B3" s="32">
        <f t="shared" si="1"/>
        <v>11</v>
      </c>
      <c r="C3" s="25">
        <v>45597</v>
      </c>
      <c r="D3" s="57">
        <f t="shared" ca="1" si="2"/>
        <v>46097</v>
      </c>
      <c r="E3" s="32" t="str">
        <f t="shared" ca="1" si="3"/>
        <v>16-Months</v>
      </c>
      <c r="F3" s="32" t="str">
        <f>VLOOKUP(O3,Stock[],5,FALSE)</f>
        <v>BE</v>
      </c>
      <c r="G3" s="33"/>
      <c r="H3" s="34"/>
      <c r="I3" s="34" t="s">
        <v>752</v>
      </c>
      <c r="J3" s="32" t="str">
        <f>VLOOKUP(I3,Customers[],2,FALSE)</f>
        <v>မကြည်ကြည်ဝင်း</v>
      </c>
      <c r="K3" s="32">
        <f>VLOOKUP(I3,Customers[],4,FALSE)</f>
        <v>0</v>
      </c>
      <c r="L3" s="32">
        <f>VLOOKUP(Table85[[#This Row],[CustomerID]],Table!H:K,3,0)</f>
        <v>0</v>
      </c>
      <c r="M3" s="32" t="str">
        <f>VLOOKUP(I3,Customers[],5,FALSE)</f>
        <v>Van-2</v>
      </c>
      <c r="N3" s="34" t="s">
        <v>10</v>
      </c>
      <c r="O3" s="37" t="s">
        <v>61</v>
      </c>
      <c r="P3" s="32" t="str">
        <f>VLOOKUP(O3,Stock[],2,FALSE)</f>
        <v>BE Debtors Opening</v>
      </c>
      <c r="Q3" s="35">
        <f>VLOOKUP(O3,Stock[],3,FALSE)</f>
        <v>0</v>
      </c>
      <c r="R3" s="35">
        <f>VLOOKUP(O3,Stock[],4,FALSE)</f>
        <v>0</v>
      </c>
      <c r="S3" s="34"/>
      <c r="T3" s="35"/>
      <c r="U3" s="34"/>
      <c r="V3" s="36">
        <f>+DailySales!$T3*DailySales!$R3</f>
        <v>0</v>
      </c>
      <c r="W3" s="36">
        <f>+DailySales!$V3*DailySales!$Q3</f>
        <v>0</v>
      </c>
      <c r="X3" s="36">
        <f>VLOOKUP(O3,Stock[],6,FALSE)</f>
        <v>0</v>
      </c>
      <c r="Y3" s="36">
        <f>+DailySales!$V3*DailySales!$X3</f>
        <v>0</v>
      </c>
      <c r="Z3" s="37">
        <v>553800</v>
      </c>
      <c r="AA3" s="34"/>
      <c r="AB3" s="78"/>
      <c r="AC3" s="78"/>
      <c r="AD3" s="34"/>
      <c r="AE3" s="77"/>
      <c r="AF3" s="38"/>
      <c r="AG3" s="39"/>
      <c r="AH3" s="38"/>
      <c r="AI3" s="39"/>
      <c r="AJ3" s="38"/>
      <c r="AK3" s="39"/>
      <c r="AL3" s="34"/>
      <c r="AM3" s="39"/>
      <c r="AN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553800</v>
      </c>
      <c r="AP3" s="26"/>
      <c r="AQ3" s="26"/>
      <c r="AR3" s="26"/>
    </row>
    <row r="4" spans="1:44" ht="19.5" customHeight="1" x14ac:dyDescent="0.25">
      <c r="A4" s="32">
        <f t="shared" si="0"/>
        <v>2024</v>
      </c>
      <c r="B4" s="32">
        <f t="shared" si="1"/>
        <v>11</v>
      </c>
      <c r="C4" s="25">
        <v>45597</v>
      </c>
      <c r="D4" s="57">
        <f t="shared" ca="1" si="2"/>
        <v>46097</v>
      </c>
      <c r="E4" s="32" t="str">
        <f t="shared" ca="1" si="3"/>
        <v>16-Months</v>
      </c>
      <c r="F4" s="32" t="str">
        <f>VLOOKUP(O4,Stock[],5,FALSE)</f>
        <v>BE</v>
      </c>
      <c r="G4" s="33"/>
      <c r="H4" s="34"/>
      <c r="I4" s="34" t="s">
        <v>753</v>
      </c>
      <c r="J4" s="32" t="str">
        <f>VLOOKUP(I4,Customers[],2,FALSE)</f>
        <v>အောင်ဆွေဦး</v>
      </c>
      <c r="K4" s="32">
        <f>VLOOKUP(I4,Customers[],4,FALSE)</f>
        <v>0</v>
      </c>
      <c r="L4" s="32">
        <f>VLOOKUP(Table85[[#This Row],[CustomerID]],Table!H:K,3,0)</f>
        <v>0</v>
      </c>
      <c r="M4" s="32" t="str">
        <f>VLOOKUP(I4,Customers[],5,FALSE)</f>
        <v>Van-2</v>
      </c>
      <c r="N4" s="34" t="s">
        <v>10</v>
      </c>
      <c r="O4" s="37" t="s">
        <v>61</v>
      </c>
      <c r="P4" s="32" t="str">
        <f>VLOOKUP(O4,Stock[],2,FALSE)</f>
        <v>BE Debtors Opening</v>
      </c>
      <c r="Q4" s="35">
        <f>VLOOKUP(O4,Stock[],3,FALSE)</f>
        <v>0</v>
      </c>
      <c r="R4" s="35">
        <f>VLOOKUP(O4,Stock[],4,FALSE)</f>
        <v>0</v>
      </c>
      <c r="S4" s="34"/>
      <c r="T4" s="35"/>
      <c r="U4" s="34"/>
      <c r="V4" s="36">
        <f>+DailySales!$T4*DailySales!$R4</f>
        <v>0</v>
      </c>
      <c r="W4" s="36">
        <f>+DailySales!$V4*DailySales!$Q4</f>
        <v>0</v>
      </c>
      <c r="X4" s="36">
        <f>VLOOKUP(O4,Stock[],6,FALSE)</f>
        <v>0</v>
      </c>
      <c r="Y4" s="36">
        <f>+DailySales!$V4*DailySales!$X4</f>
        <v>0</v>
      </c>
      <c r="Z4" s="37">
        <v>1877190</v>
      </c>
      <c r="AA4" s="34"/>
      <c r="AB4" s="78"/>
      <c r="AC4" s="78"/>
      <c r="AD4" s="34"/>
      <c r="AE4" s="77"/>
      <c r="AF4" s="38"/>
      <c r="AG4" s="39"/>
      <c r="AH4" s="38"/>
      <c r="AI4" s="39"/>
      <c r="AJ4" s="38"/>
      <c r="AK4" s="39"/>
      <c r="AL4" s="34"/>
      <c r="AM4" s="39"/>
      <c r="AN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1877190</v>
      </c>
      <c r="AP4" s="26"/>
      <c r="AQ4" s="26"/>
      <c r="AR4" s="26"/>
    </row>
    <row r="5" spans="1:44" ht="19.5" customHeight="1" x14ac:dyDescent="0.25">
      <c r="A5" s="32">
        <f t="shared" si="0"/>
        <v>2024</v>
      </c>
      <c r="B5" s="32">
        <f t="shared" si="1"/>
        <v>11</v>
      </c>
      <c r="C5" s="25">
        <v>45597</v>
      </c>
      <c r="D5" s="57">
        <f t="shared" ca="1" si="2"/>
        <v>46097</v>
      </c>
      <c r="E5" s="32" t="str">
        <f t="shared" ca="1" si="3"/>
        <v>16-Months</v>
      </c>
      <c r="F5" s="32" t="str">
        <f>VLOOKUP(O5,Stock[],5,FALSE)</f>
        <v>BE</v>
      </c>
      <c r="G5" s="33"/>
      <c r="H5" s="34"/>
      <c r="I5" s="34" t="s">
        <v>754</v>
      </c>
      <c r="J5" s="32" t="str">
        <f>VLOOKUP(I5,Customers[],2,FALSE)</f>
        <v>ကိုကျော်ဌေးလွင်</v>
      </c>
      <c r="K5" s="32">
        <f>VLOOKUP(I5,Customers[],4,FALSE)</f>
        <v>0</v>
      </c>
      <c r="L5" s="32">
        <f>VLOOKUP(Table85[[#This Row],[CustomerID]],Table!H:K,3,0)</f>
        <v>0</v>
      </c>
      <c r="M5" s="32" t="str">
        <f>VLOOKUP(I5,Customers[],5,FALSE)</f>
        <v>Van-2</v>
      </c>
      <c r="N5" s="34" t="s">
        <v>10</v>
      </c>
      <c r="O5" s="37" t="s">
        <v>61</v>
      </c>
      <c r="P5" s="32" t="str">
        <f>VLOOKUP(O5,Stock[],2,FALSE)</f>
        <v>BE Debtors Opening</v>
      </c>
      <c r="Q5" s="35">
        <f>VLOOKUP(O5,Stock[],3,FALSE)</f>
        <v>0</v>
      </c>
      <c r="R5" s="35">
        <f>VLOOKUP(O5,Stock[],4,FALSE)</f>
        <v>0</v>
      </c>
      <c r="S5" s="34"/>
      <c r="T5" s="35"/>
      <c r="U5" s="34"/>
      <c r="V5" s="36">
        <f>+DailySales!$T5*DailySales!$R5</f>
        <v>0</v>
      </c>
      <c r="W5" s="36">
        <f>+DailySales!$V5*DailySales!$Q5</f>
        <v>0</v>
      </c>
      <c r="X5" s="36">
        <f>VLOOKUP(O5,Stock[],6,FALSE)</f>
        <v>0</v>
      </c>
      <c r="Y5" s="36">
        <f>+DailySales!$V5*DailySales!$X5</f>
        <v>0</v>
      </c>
      <c r="Z5" s="37">
        <v>877060</v>
      </c>
      <c r="AA5" s="34"/>
      <c r="AB5" s="78"/>
      <c r="AC5" s="78"/>
      <c r="AD5" s="34"/>
      <c r="AE5" s="77"/>
      <c r="AF5" s="38"/>
      <c r="AG5" s="39"/>
      <c r="AH5" s="38"/>
      <c r="AI5" s="39"/>
      <c r="AJ5" s="38"/>
      <c r="AK5" s="39"/>
      <c r="AL5" s="34"/>
      <c r="AM5" s="39"/>
      <c r="AN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877060</v>
      </c>
      <c r="AP5" s="26"/>
      <c r="AQ5" s="26"/>
      <c r="AR5" s="26"/>
    </row>
    <row r="6" spans="1:44" ht="19.5" customHeight="1" x14ac:dyDescent="0.25">
      <c r="A6" s="32">
        <f t="shared" si="0"/>
        <v>2024</v>
      </c>
      <c r="B6" s="32">
        <f t="shared" si="1"/>
        <v>11</v>
      </c>
      <c r="C6" s="25">
        <v>45597</v>
      </c>
      <c r="D6" s="57">
        <f t="shared" ca="1" si="2"/>
        <v>46097</v>
      </c>
      <c r="E6" s="32" t="str">
        <f t="shared" ca="1" si="3"/>
        <v>16-Months</v>
      </c>
      <c r="F6" s="32" t="str">
        <f>VLOOKUP(O6,Stock[],5,FALSE)</f>
        <v>BE</v>
      </c>
      <c r="G6" s="33"/>
      <c r="H6" s="34"/>
      <c r="I6" s="34" t="s">
        <v>755</v>
      </c>
      <c r="J6" s="32" t="str">
        <f>VLOOKUP(I6,Customers[],2,FALSE)</f>
        <v>ပစ်တိုင်းထောင်</v>
      </c>
      <c r="K6" s="32" t="str">
        <f>VLOOKUP(I6,Customers[],4,FALSE)</f>
        <v>Meiktila</v>
      </c>
      <c r="L6" s="32" t="str">
        <f>VLOOKUP(Table85[[#This Row],[CustomerID]],Table!H:K,3,0)</f>
        <v>မိတ္ထီလာ</v>
      </c>
      <c r="M6" s="32" t="str">
        <f>VLOOKUP(I6,Customers[],5,FALSE)</f>
        <v>Van-2</v>
      </c>
      <c r="N6" s="34" t="s">
        <v>10</v>
      </c>
      <c r="O6" s="37" t="s">
        <v>61</v>
      </c>
      <c r="P6" s="32" t="str">
        <f>VLOOKUP(O6,Stock[],2,FALSE)</f>
        <v>BE Debtors Opening</v>
      </c>
      <c r="Q6" s="35">
        <f>VLOOKUP(O6,Stock[],3,FALSE)</f>
        <v>0</v>
      </c>
      <c r="R6" s="35">
        <f>VLOOKUP(O6,Stock[],4,FALSE)</f>
        <v>0</v>
      </c>
      <c r="S6" s="34"/>
      <c r="T6" s="35"/>
      <c r="U6" s="34"/>
      <c r="V6" s="36">
        <f>+DailySales!$T6*DailySales!$R6</f>
        <v>0</v>
      </c>
      <c r="W6" s="36">
        <f>+DailySales!$V6*DailySales!$Q6</f>
        <v>0</v>
      </c>
      <c r="X6" s="36">
        <f>VLOOKUP(O6,Stock[],6,FALSE)</f>
        <v>0</v>
      </c>
      <c r="Y6" s="36">
        <f>+DailySales!$V6*DailySales!$X6</f>
        <v>0</v>
      </c>
      <c r="Z6" s="37">
        <v>1555240</v>
      </c>
      <c r="AA6" s="34"/>
      <c r="AB6" s="78"/>
      <c r="AC6" s="78"/>
      <c r="AD6" s="34"/>
      <c r="AE6" s="77"/>
      <c r="AF6" s="38"/>
      <c r="AG6" s="39"/>
      <c r="AH6" s="38"/>
      <c r="AI6" s="39"/>
      <c r="AJ6" s="38"/>
      <c r="AK6" s="39"/>
      <c r="AL6" s="34"/>
      <c r="AM6" s="39"/>
      <c r="AN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1555240</v>
      </c>
      <c r="AP6" s="26"/>
      <c r="AQ6" s="26"/>
      <c r="AR6" s="26"/>
    </row>
    <row r="7" spans="1:44" ht="19.5" customHeight="1" x14ac:dyDescent="0.25">
      <c r="A7" s="32">
        <f t="shared" ref="A7:A69" si="4">YEAR(C7)</f>
        <v>2024</v>
      </c>
      <c r="B7" s="32">
        <f t="shared" ref="B7:B69" si="5">MONTH(C7)</f>
        <v>11</v>
      </c>
      <c r="C7" s="25">
        <v>45597</v>
      </c>
      <c r="D7" s="57">
        <f t="shared" ca="1" si="2"/>
        <v>46097</v>
      </c>
      <c r="E7" s="32" t="str">
        <f t="shared" ca="1" si="3"/>
        <v>16-Months</v>
      </c>
      <c r="F7" s="32" t="str">
        <f>VLOOKUP(O7,Stock[],5,FALSE)</f>
        <v>BE</v>
      </c>
      <c r="G7" s="33"/>
      <c r="H7" s="34"/>
      <c r="I7" s="34" t="s">
        <v>756</v>
      </c>
      <c r="J7" s="32" t="str">
        <f>VLOOKUP(I7,Customers[],2,FALSE)</f>
        <v>M Liquar City</v>
      </c>
      <c r="K7" s="32">
        <f>VLOOKUP(I7,Customers[],4,FALSE)</f>
        <v>0</v>
      </c>
      <c r="L7" s="32">
        <f>VLOOKUP(Table85[[#This Row],[CustomerID]],Table!H:K,3,0)</f>
        <v>0</v>
      </c>
      <c r="M7" s="32" t="str">
        <f>VLOOKUP(I7,Customers[],5,FALSE)</f>
        <v>Van-2</v>
      </c>
      <c r="N7" s="34" t="s">
        <v>10</v>
      </c>
      <c r="O7" s="37" t="s">
        <v>61</v>
      </c>
      <c r="P7" s="32" t="str">
        <f>VLOOKUP(O7,Stock[],2,FALSE)</f>
        <v>BE Debtors Opening</v>
      </c>
      <c r="Q7" s="35">
        <f>VLOOKUP(O7,Stock[],3,FALSE)</f>
        <v>0</v>
      </c>
      <c r="R7" s="35">
        <f>VLOOKUP(O7,Stock[],4,FALSE)</f>
        <v>0</v>
      </c>
      <c r="S7" s="34"/>
      <c r="T7" s="35"/>
      <c r="U7" s="34"/>
      <c r="V7" s="36">
        <f>+DailySales!$T7*DailySales!$R7</f>
        <v>0</v>
      </c>
      <c r="W7" s="36">
        <f>+DailySales!$V7*DailySales!$Q7</f>
        <v>0</v>
      </c>
      <c r="X7" s="36">
        <f>VLOOKUP(O7,Stock[],6,FALSE)</f>
        <v>0</v>
      </c>
      <c r="Y7" s="36">
        <f>+DailySales!$V7*DailySales!$X7</f>
        <v>0</v>
      </c>
      <c r="Z7" s="37">
        <v>330150</v>
      </c>
      <c r="AA7" s="34"/>
      <c r="AB7" s="78"/>
      <c r="AC7" s="78"/>
      <c r="AD7" s="34"/>
      <c r="AE7" s="77"/>
      <c r="AF7" s="38"/>
      <c r="AG7" s="39"/>
      <c r="AH7" s="38"/>
      <c r="AI7" s="39"/>
      <c r="AJ7" s="38"/>
      <c r="AK7" s="39"/>
      <c r="AL7" s="34"/>
      <c r="AM7" s="39"/>
      <c r="AN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330150</v>
      </c>
      <c r="AP7" s="26"/>
      <c r="AQ7" s="26"/>
      <c r="AR7" s="26"/>
    </row>
    <row r="8" spans="1:44" ht="19.5" customHeight="1" x14ac:dyDescent="0.25">
      <c r="A8" s="32">
        <f t="shared" si="4"/>
        <v>2025</v>
      </c>
      <c r="B8" s="32">
        <f t="shared" si="5"/>
        <v>9</v>
      </c>
      <c r="C8" s="25">
        <v>45924</v>
      </c>
      <c r="D8" s="57">
        <f t="shared" ca="1" si="2"/>
        <v>46097</v>
      </c>
      <c r="E8" s="32" t="str">
        <f t="shared" ca="1" si="3"/>
        <v>5-Months</v>
      </c>
      <c r="F8" s="32" t="str">
        <f>VLOOKUP(O8,Stock[],5,FALSE)</f>
        <v>BE</v>
      </c>
      <c r="G8" s="33" t="s">
        <v>1776</v>
      </c>
      <c r="H8" s="34"/>
      <c r="I8" s="34" t="s">
        <v>255</v>
      </c>
      <c r="J8" s="32" t="str">
        <f>VLOOKUP(I8,Customers[],2,FALSE)</f>
        <v>ဇင်ယော်မေ</v>
      </c>
      <c r="K8" s="32" t="str">
        <f>VLOOKUP(I8,Customers[],4,FALSE)</f>
        <v>Bagan</v>
      </c>
      <c r="L8" s="32" t="str">
        <f>VLOOKUP(Table85[[#This Row],[CustomerID]],Table!H:K,3,0)</f>
        <v>ညောင်ဦး</v>
      </c>
      <c r="M8" s="32" t="str">
        <f>VLOOKUP(I8,Customers[],5,FALSE)</f>
        <v>Van-1</v>
      </c>
      <c r="N8" s="34" t="s">
        <v>10</v>
      </c>
      <c r="O8" s="37" t="s">
        <v>61</v>
      </c>
      <c r="P8" s="32" t="str">
        <f>VLOOKUP(O8,Stock[],2,FALSE)</f>
        <v>BE Debtors Opening</v>
      </c>
      <c r="Q8" s="35">
        <f>VLOOKUP(O8,Stock[],3,FALSE)</f>
        <v>0</v>
      </c>
      <c r="R8" s="35">
        <f>VLOOKUP(O8,Stock[],4,FALSE)</f>
        <v>0</v>
      </c>
      <c r="S8" s="34"/>
      <c r="T8" s="35"/>
      <c r="U8" s="34"/>
      <c r="V8" s="36">
        <f>+DailySales!$T8*DailySales!$R8</f>
        <v>0</v>
      </c>
      <c r="W8" s="36">
        <f>+DailySales!$V8*DailySales!$Q8</f>
        <v>0</v>
      </c>
      <c r="X8" s="36">
        <f>VLOOKUP(O8,Stock[],6,FALSE)</f>
        <v>0</v>
      </c>
      <c r="Y8" s="36">
        <f>+DailySales!$V8*DailySales!$X8</f>
        <v>0</v>
      </c>
      <c r="Z8" s="37">
        <v>-9800</v>
      </c>
      <c r="AA8" s="34"/>
      <c r="AB8" s="78"/>
      <c r="AC8" s="78"/>
      <c r="AD8" s="34"/>
      <c r="AE8" s="77"/>
      <c r="AF8" s="38"/>
      <c r="AG8" s="39"/>
      <c r="AH8" s="38"/>
      <c r="AI8" s="39"/>
      <c r="AJ8" s="38"/>
      <c r="AK8" s="39"/>
      <c r="AL8" s="34"/>
      <c r="AM8" s="39"/>
      <c r="AN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-9800</v>
      </c>
      <c r="AP8" s="26"/>
      <c r="AQ8" s="26"/>
      <c r="AR8" s="26"/>
    </row>
    <row r="9" spans="1:44" ht="19.5" customHeight="1" x14ac:dyDescent="0.25">
      <c r="A9" s="32">
        <f t="shared" si="4"/>
        <v>2025</v>
      </c>
      <c r="B9" s="32">
        <f t="shared" si="5"/>
        <v>11</v>
      </c>
      <c r="C9" s="25">
        <v>45986</v>
      </c>
      <c r="D9" s="57">
        <f t="shared" ca="1" si="2"/>
        <v>46097</v>
      </c>
      <c r="E9" s="32" t="str">
        <f t="shared" ca="1" si="3"/>
        <v>3-Months</v>
      </c>
      <c r="F9" s="32" t="str">
        <f>VLOOKUP(O9,Stock[],5,FALSE)</f>
        <v>BE</v>
      </c>
      <c r="G9" s="33" t="s">
        <v>1804</v>
      </c>
      <c r="H9" s="34"/>
      <c r="I9" s="34" t="s">
        <v>1506</v>
      </c>
      <c r="J9" s="32" t="str">
        <f>VLOOKUP(I9,Customers[],2,FALSE)</f>
        <v>ဖိုးသာထူး</v>
      </c>
      <c r="K9" s="32" t="str">
        <f>VLOOKUP(I9,Customers[],4,FALSE)</f>
        <v>Meiktila</v>
      </c>
      <c r="L9" s="32" t="str">
        <f>VLOOKUP(Table85[[#This Row],[CustomerID]],Table!H:K,3,0)</f>
        <v>ကျွဲတပ်ဆုံ</v>
      </c>
      <c r="M9" s="32" t="str">
        <f>VLOOKUP(I9,Customers[],5,FALSE)</f>
        <v>Van-2</v>
      </c>
      <c r="N9" s="34" t="s">
        <v>10</v>
      </c>
      <c r="O9" s="37" t="s">
        <v>61</v>
      </c>
      <c r="P9" s="32" t="str">
        <f>VLOOKUP(O9,Stock[],2,FALSE)</f>
        <v>BE Debtors Opening</v>
      </c>
      <c r="Q9" s="35">
        <f>VLOOKUP(O9,Stock[],3,FALSE)</f>
        <v>0</v>
      </c>
      <c r="R9" s="35">
        <f>VLOOKUP(O9,Stock[],4,FALSE)</f>
        <v>0</v>
      </c>
      <c r="S9" s="34"/>
      <c r="T9" s="35"/>
      <c r="U9" s="34"/>
      <c r="V9" s="36">
        <f>+DailySales!$T9*DailySales!$R9</f>
        <v>0</v>
      </c>
      <c r="W9" s="36">
        <f>+DailySales!$V9*DailySales!$Q9</f>
        <v>0</v>
      </c>
      <c r="X9" s="36">
        <f>VLOOKUP(O9,Stock[],6,FALSE)</f>
        <v>0</v>
      </c>
      <c r="Y9" s="36">
        <f>+DailySales!$V9*DailySales!$X9</f>
        <v>0</v>
      </c>
      <c r="Z9" s="37">
        <v>556000</v>
      </c>
      <c r="AA9" s="34"/>
      <c r="AB9" s="78"/>
      <c r="AC9" s="78"/>
      <c r="AD9" s="34"/>
      <c r="AE9" s="77"/>
      <c r="AF9" s="38"/>
      <c r="AG9" s="39"/>
      <c r="AH9" s="38">
        <v>46037</v>
      </c>
      <c r="AI9" s="39">
        <v>556000</v>
      </c>
      <c r="AJ9" s="38"/>
      <c r="AK9" s="39"/>
      <c r="AL9" s="34"/>
      <c r="AM9" s="39"/>
      <c r="AN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" s="26"/>
      <c r="AQ9" s="26"/>
      <c r="AR9" s="26"/>
    </row>
    <row r="10" spans="1:44" ht="19.5" customHeight="1" x14ac:dyDescent="0.25">
      <c r="A10" s="32">
        <f t="shared" si="4"/>
        <v>2025</v>
      </c>
      <c r="B10" s="32">
        <f t="shared" si="5"/>
        <v>11</v>
      </c>
      <c r="C10" s="25">
        <v>45990</v>
      </c>
      <c r="D10" s="57">
        <f t="shared" ca="1" si="2"/>
        <v>46097</v>
      </c>
      <c r="E10" s="32" t="str">
        <f t="shared" ca="1" si="3"/>
        <v>3-Months</v>
      </c>
      <c r="F10" s="32" t="str">
        <f>VLOOKUP(O10,Stock[],5,FALSE)</f>
        <v>BE</v>
      </c>
      <c r="G10" s="33" t="s">
        <v>1809</v>
      </c>
      <c r="H10" s="34"/>
      <c r="I10" s="34" t="s">
        <v>330</v>
      </c>
      <c r="J10" s="32" t="str">
        <f>VLOOKUP(I10,Customers[],2,FALSE)</f>
        <v>ဦးစိုးဝင်း</v>
      </c>
      <c r="K10" s="32" t="str">
        <f>VLOOKUP(I10,Customers[],4,FALSE)</f>
        <v>Kyukpadaung</v>
      </c>
      <c r="L10" s="32" t="str">
        <f>VLOOKUP(Table85[[#This Row],[CustomerID]],Table!H:K,3,0)</f>
        <v>ကျောက်ပန်းတောင်း</v>
      </c>
      <c r="M10" s="32" t="str">
        <f>VLOOKUP(I10,Customers[],5,FALSE)</f>
        <v>WholeSales/Contract</v>
      </c>
      <c r="N10" s="34" t="s">
        <v>10</v>
      </c>
      <c r="O10" s="37" t="s">
        <v>61</v>
      </c>
      <c r="P10" s="32" t="str">
        <f>VLOOKUP(O10,Stock[],2,FALSE)</f>
        <v>BE Debtors Opening</v>
      </c>
      <c r="Q10" s="35">
        <f>VLOOKUP(O10,Stock[],3,FALSE)</f>
        <v>0</v>
      </c>
      <c r="R10" s="35">
        <f>VLOOKUP(O10,Stock[],4,FALSE)</f>
        <v>0</v>
      </c>
      <c r="S10" s="34"/>
      <c r="T10" s="35"/>
      <c r="U10" s="34"/>
      <c r="V10" s="36">
        <f>+DailySales!$T10*DailySales!$R10</f>
        <v>0</v>
      </c>
      <c r="W10" s="36">
        <f>+DailySales!$V10*DailySales!$Q10</f>
        <v>0</v>
      </c>
      <c r="X10" s="36">
        <f>VLOOKUP(O10,Stock[],6,FALSE)</f>
        <v>0</v>
      </c>
      <c r="Y10" s="36">
        <f>+DailySales!$V10*DailySales!$X10</f>
        <v>0</v>
      </c>
      <c r="Z10" s="37">
        <v>4276470</v>
      </c>
      <c r="AA10" s="34"/>
      <c r="AB10" s="78"/>
      <c r="AC10" s="78"/>
      <c r="AD10" s="34"/>
      <c r="AE10" s="77"/>
      <c r="AF10" s="38"/>
      <c r="AG10" s="39"/>
      <c r="AH10" s="38">
        <v>46025</v>
      </c>
      <c r="AI10" s="39">
        <v>4276470</v>
      </c>
      <c r="AJ10" s="38"/>
      <c r="AK10" s="39"/>
      <c r="AL10" s="34"/>
      <c r="AM10" s="39"/>
      <c r="AN1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" s="26"/>
      <c r="AQ10" s="26"/>
      <c r="AR10" s="26"/>
    </row>
    <row r="11" spans="1:44" ht="19.5" customHeight="1" x14ac:dyDescent="0.25">
      <c r="A11" s="32">
        <f t="shared" si="4"/>
        <v>2025</v>
      </c>
      <c r="B11" s="32">
        <f t="shared" si="5"/>
        <v>11</v>
      </c>
      <c r="C11" s="25">
        <v>45990</v>
      </c>
      <c r="D11" s="57">
        <f t="shared" ca="1" si="2"/>
        <v>46097</v>
      </c>
      <c r="E11" s="32" t="str">
        <f t="shared" ca="1" si="3"/>
        <v>3-Months</v>
      </c>
      <c r="F11" s="32" t="str">
        <f>VLOOKUP(O11,Stock[],5,FALSE)</f>
        <v>BE</v>
      </c>
      <c r="G11" s="33" t="s">
        <v>1810</v>
      </c>
      <c r="H11" s="34"/>
      <c r="I11" s="34" t="s">
        <v>330</v>
      </c>
      <c r="J11" s="32" t="str">
        <f>VLOOKUP(I11,Customers[],2,FALSE)</f>
        <v>ဦးစိုးဝင်း</v>
      </c>
      <c r="K11" s="32" t="str">
        <f>VLOOKUP(I11,Customers[],4,FALSE)</f>
        <v>Kyukpadaung</v>
      </c>
      <c r="L11" s="32" t="str">
        <f>VLOOKUP(Table85[[#This Row],[CustomerID]],Table!H:K,3,0)</f>
        <v>ကျောက်ပန်းတောင်း</v>
      </c>
      <c r="M11" s="32" t="str">
        <f>VLOOKUP(I11,Customers[],5,FALSE)</f>
        <v>WholeSales/Contract</v>
      </c>
      <c r="N11" s="34" t="s">
        <v>10</v>
      </c>
      <c r="O11" s="37" t="s">
        <v>61</v>
      </c>
      <c r="P11" s="32" t="str">
        <f>VLOOKUP(O11,Stock[],2,FALSE)</f>
        <v>BE Debtors Opening</v>
      </c>
      <c r="Q11" s="35">
        <f>VLOOKUP(O11,Stock[],3,FALSE)</f>
        <v>0</v>
      </c>
      <c r="R11" s="35">
        <f>VLOOKUP(O11,Stock[],4,FALSE)</f>
        <v>0</v>
      </c>
      <c r="S11" s="34"/>
      <c r="T11" s="35"/>
      <c r="U11" s="34"/>
      <c r="V11" s="36">
        <f>+DailySales!$T11*DailySales!$R11</f>
        <v>0</v>
      </c>
      <c r="W11" s="36">
        <f>+DailySales!$V11*DailySales!$Q11</f>
        <v>0</v>
      </c>
      <c r="X11" s="36">
        <f>VLOOKUP(O11,Stock[],6,FALSE)</f>
        <v>0</v>
      </c>
      <c r="Y11" s="36">
        <f>+DailySales!$V11*DailySales!$X11</f>
        <v>0</v>
      </c>
      <c r="Z11" s="37">
        <v>6405000</v>
      </c>
      <c r="AA11" s="34"/>
      <c r="AB11" s="78"/>
      <c r="AC11" s="78"/>
      <c r="AD11" s="34"/>
      <c r="AE11" s="77"/>
      <c r="AF11" s="38"/>
      <c r="AG11" s="39"/>
      <c r="AH11" s="38">
        <v>46025</v>
      </c>
      <c r="AI11" s="39">
        <v>1385280</v>
      </c>
      <c r="AJ11" s="38">
        <v>46027</v>
      </c>
      <c r="AK11" s="39">
        <v>4300000</v>
      </c>
      <c r="AL11" s="38">
        <v>46027</v>
      </c>
      <c r="AM11" s="39">
        <v>719720</v>
      </c>
      <c r="AN1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" s="26"/>
      <c r="AQ11" s="26"/>
      <c r="AR11" s="26"/>
    </row>
    <row r="12" spans="1:44" ht="19.5" customHeight="1" x14ac:dyDescent="0.25">
      <c r="A12" s="32">
        <f t="shared" si="4"/>
        <v>2025</v>
      </c>
      <c r="B12" s="32">
        <f t="shared" si="5"/>
        <v>12</v>
      </c>
      <c r="C12" s="25">
        <v>45992</v>
      </c>
      <c r="D12" s="57">
        <f t="shared" ca="1" si="2"/>
        <v>46097</v>
      </c>
      <c r="E12" s="32" t="str">
        <f t="shared" ca="1" si="3"/>
        <v>3-Months</v>
      </c>
      <c r="F12" s="32" t="str">
        <f>VLOOKUP(O12,Stock[],5,FALSE)</f>
        <v>BE</v>
      </c>
      <c r="G12" s="33" t="s">
        <v>1811</v>
      </c>
      <c r="H12" s="34"/>
      <c r="I12" s="34" t="s">
        <v>181</v>
      </c>
      <c r="J12" s="32" t="str">
        <f>VLOOKUP(I12,Customers[],2,FALSE)</f>
        <v>ရွှေမြင်း(ရွှေခြင်္သေ့)</v>
      </c>
      <c r="K12" s="32" t="str">
        <f>VLOOKUP(I12,Customers[],4,FALSE)</f>
        <v>Meiktila</v>
      </c>
      <c r="L12" s="32" t="str">
        <f>VLOOKUP(Table85[[#This Row],[CustomerID]],Table!H:K,3,0)</f>
        <v>မိတ္ထီလာ</v>
      </c>
      <c r="M12" s="32" t="str">
        <f>VLOOKUP(I12,Customers[],5,FALSE)</f>
        <v>WholeSales/Contract</v>
      </c>
      <c r="N12" s="34" t="s">
        <v>10</v>
      </c>
      <c r="O12" s="37" t="s">
        <v>61</v>
      </c>
      <c r="P12" s="32" t="str">
        <f>VLOOKUP(O12,Stock[],2,FALSE)</f>
        <v>BE Debtors Opening</v>
      </c>
      <c r="Q12" s="35">
        <f>VLOOKUP(O12,Stock[],3,FALSE)</f>
        <v>0</v>
      </c>
      <c r="R12" s="35">
        <f>VLOOKUP(O12,Stock[],4,FALSE)</f>
        <v>0</v>
      </c>
      <c r="S12" s="34"/>
      <c r="T12" s="35"/>
      <c r="U12" s="34"/>
      <c r="V12" s="36">
        <f>+DailySales!$T12*DailySales!$R12</f>
        <v>0</v>
      </c>
      <c r="W12" s="36">
        <f>+DailySales!$V12*DailySales!$Q12</f>
        <v>0</v>
      </c>
      <c r="X12" s="36">
        <f>VLOOKUP(O12,Stock[],6,FALSE)</f>
        <v>0</v>
      </c>
      <c r="Y12" s="36">
        <f>+DailySales!$V12*DailySales!$X12</f>
        <v>0</v>
      </c>
      <c r="Z12" s="37">
        <v>590695</v>
      </c>
      <c r="AA12" s="34"/>
      <c r="AB12" s="78"/>
      <c r="AC12" s="78"/>
      <c r="AD12" s="34"/>
      <c r="AE12" s="77"/>
      <c r="AF12" s="38"/>
      <c r="AG12" s="39"/>
      <c r="AH12" s="38">
        <v>46034</v>
      </c>
      <c r="AI12" s="39">
        <v>590695</v>
      </c>
      <c r="AJ12" s="38"/>
      <c r="AK12" s="39"/>
      <c r="AL12" s="34"/>
      <c r="AM12" s="39"/>
      <c r="AN1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" s="26"/>
      <c r="AQ12" s="26"/>
      <c r="AR12" s="26"/>
    </row>
    <row r="13" spans="1:44" ht="19.5" customHeight="1" x14ac:dyDescent="0.25">
      <c r="A13" s="32">
        <f t="shared" si="4"/>
        <v>2025</v>
      </c>
      <c r="B13" s="32">
        <f t="shared" si="5"/>
        <v>12</v>
      </c>
      <c r="C13" s="25">
        <v>45992</v>
      </c>
      <c r="D13" s="57">
        <f t="shared" ca="1" si="2"/>
        <v>46097</v>
      </c>
      <c r="E13" s="32" t="str">
        <f t="shared" ca="1" si="3"/>
        <v>3-Months</v>
      </c>
      <c r="F13" s="32" t="str">
        <f>VLOOKUP(O13,Stock[],5,FALSE)</f>
        <v>BE</v>
      </c>
      <c r="G13" s="33" t="s">
        <v>1811</v>
      </c>
      <c r="H13" s="34"/>
      <c r="I13" s="34" t="s">
        <v>181</v>
      </c>
      <c r="J13" s="32" t="str">
        <f>VLOOKUP(I13,Customers[],2,FALSE)</f>
        <v>ရွှေမြင်း(ရွှေခြင်္သေ့)</v>
      </c>
      <c r="K13" s="32" t="str">
        <f>VLOOKUP(I13,Customers[],4,FALSE)</f>
        <v>Meiktila</v>
      </c>
      <c r="L13" s="32" t="str">
        <f>VLOOKUP(Table85[[#This Row],[CustomerID]],Table!H:K,3,0)</f>
        <v>မိတ္ထီလာ</v>
      </c>
      <c r="M13" s="32" t="str">
        <f>VLOOKUP(I13,Customers[],5,FALSE)</f>
        <v>WholeSales/Contract</v>
      </c>
      <c r="N13" s="34" t="s">
        <v>10</v>
      </c>
      <c r="O13" s="37" t="s">
        <v>61</v>
      </c>
      <c r="P13" s="32" t="str">
        <f>VLOOKUP(O13,Stock[],2,FALSE)</f>
        <v>BE Debtors Opening</v>
      </c>
      <c r="Q13" s="35">
        <f>VLOOKUP(O13,Stock[],3,FALSE)</f>
        <v>0</v>
      </c>
      <c r="R13" s="35">
        <f>VLOOKUP(O13,Stock[],4,FALSE)</f>
        <v>0</v>
      </c>
      <c r="S13" s="34"/>
      <c r="T13" s="35"/>
      <c r="U13" s="34"/>
      <c r="V13" s="36">
        <f>+DailySales!$T13*DailySales!$R13</f>
        <v>0</v>
      </c>
      <c r="W13" s="36">
        <f>+DailySales!$V13*DailySales!$Q13</f>
        <v>0</v>
      </c>
      <c r="X13" s="36">
        <f>VLOOKUP(O13,Stock[],6,FALSE)</f>
        <v>0</v>
      </c>
      <c r="Y13" s="36">
        <f>+DailySales!$V13*DailySales!$X13</f>
        <v>0</v>
      </c>
      <c r="Z13" s="37">
        <v>96600</v>
      </c>
      <c r="AA13" s="34"/>
      <c r="AB13" s="78"/>
      <c r="AC13" s="78"/>
      <c r="AD13" s="34"/>
      <c r="AE13" s="77"/>
      <c r="AF13" s="38"/>
      <c r="AG13" s="39"/>
      <c r="AH13" s="38">
        <v>46034</v>
      </c>
      <c r="AI13" s="39">
        <v>96600</v>
      </c>
      <c r="AJ13" s="38"/>
      <c r="AK13" s="39"/>
      <c r="AL13" s="34"/>
      <c r="AM13" s="39"/>
      <c r="AN1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" s="26"/>
      <c r="AQ13" s="26"/>
      <c r="AR13" s="26"/>
    </row>
    <row r="14" spans="1:44" ht="19.5" customHeight="1" x14ac:dyDescent="0.25">
      <c r="A14" s="32">
        <f t="shared" si="4"/>
        <v>2025</v>
      </c>
      <c r="B14" s="32">
        <f t="shared" si="5"/>
        <v>12</v>
      </c>
      <c r="C14" s="25">
        <v>45992</v>
      </c>
      <c r="D14" s="57">
        <f t="shared" ca="1" si="2"/>
        <v>46097</v>
      </c>
      <c r="E14" s="32" t="str">
        <f t="shared" ca="1" si="3"/>
        <v>3-Months</v>
      </c>
      <c r="F14" s="32" t="str">
        <f>VLOOKUP(O14,Stock[],5,FALSE)</f>
        <v>BE</v>
      </c>
      <c r="G14" s="33" t="s">
        <v>1811</v>
      </c>
      <c r="H14" s="34"/>
      <c r="I14" s="34" t="s">
        <v>181</v>
      </c>
      <c r="J14" s="32" t="str">
        <f>VLOOKUP(I14,Customers[],2,FALSE)</f>
        <v>ရွှေမြင်း(ရွှေခြင်္သေ့)</v>
      </c>
      <c r="K14" s="32" t="str">
        <f>VLOOKUP(I14,Customers[],4,FALSE)</f>
        <v>Meiktila</v>
      </c>
      <c r="L14" s="32" t="str">
        <f>VLOOKUP(Table85[[#This Row],[CustomerID]],Table!H:K,3,0)</f>
        <v>မိတ္ထီလာ</v>
      </c>
      <c r="M14" s="32" t="str">
        <f>VLOOKUP(I14,Customers[],5,FALSE)</f>
        <v>WholeSales/Contract</v>
      </c>
      <c r="N14" s="34" t="s">
        <v>10</v>
      </c>
      <c r="O14" s="37" t="s">
        <v>61</v>
      </c>
      <c r="P14" s="32" t="str">
        <f>VLOOKUP(O14,Stock[],2,FALSE)</f>
        <v>BE Debtors Opening</v>
      </c>
      <c r="Q14" s="35">
        <f>VLOOKUP(O14,Stock[],3,FALSE)</f>
        <v>0</v>
      </c>
      <c r="R14" s="35">
        <f>VLOOKUP(O14,Stock[],4,FALSE)</f>
        <v>0</v>
      </c>
      <c r="S14" s="34"/>
      <c r="T14" s="35"/>
      <c r="U14" s="34"/>
      <c r="V14" s="36">
        <f>+DailySales!$T14*DailySales!$R14</f>
        <v>0</v>
      </c>
      <c r="W14" s="36">
        <f>+DailySales!$V14*DailySales!$Q14</f>
        <v>0</v>
      </c>
      <c r="X14" s="36">
        <f>VLOOKUP(O14,Stock[],6,FALSE)</f>
        <v>0</v>
      </c>
      <c r="Y14" s="36">
        <f>+DailySales!$V14*DailySales!$X14</f>
        <v>0</v>
      </c>
      <c r="Z14" s="37">
        <v>91800</v>
      </c>
      <c r="AA14" s="34"/>
      <c r="AB14" s="78"/>
      <c r="AC14" s="78"/>
      <c r="AD14" s="34"/>
      <c r="AE14" s="77"/>
      <c r="AF14" s="38"/>
      <c r="AG14" s="39"/>
      <c r="AH14" s="38">
        <v>46034</v>
      </c>
      <c r="AI14" s="39">
        <v>91800</v>
      </c>
      <c r="AJ14" s="38"/>
      <c r="AK14" s="39"/>
      <c r="AL14" s="34"/>
      <c r="AM14" s="39"/>
      <c r="AN1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" s="26"/>
      <c r="AQ14" s="26"/>
      <c r="AR14" s="26"/>
    </row>
    <row r="15" spans="1:44" ht="19.5" customHeight="1" x14ac:dyDescent="0.25">
      <c r="A15" s="32">
        <f t="shared" si="4"/>
        <v>2025</v>
      </c>
      <c r="B15" s="32">
        <f t="shared" si="5"/>
        <v>12</v>
      </c>
      <c r="C15" s="25">
        <v>45992</v>
      </c>
      <c r="D15" s="57">
        <f t="shared" ca="1" si="2"/>
        <v>46097</v>
      </c>
      <c r="E15" s="32" t="str">
        <f t="shared" ca="1" si="3"/>
        <v>3-Months</v>
      </c>
      <c r="F15" s="32" t="str">
        <f>VLOOKUP(O15,Stock[],5,FALSE)</f>
        <v>BE</v>
      </c>
      <c r="G15" s="33" t="s">
        <v>1811</v>
      </c>
      <c r="H15" s="34"/>
      <c r="I15" s="34" t="s">
        <v>181</v>
      </c>
      <c r="J15" s="32" t="str">
        <f>VLOOKUP(I15,Customers[],2,FALSE)</f>
        <v>ရွှေမြင်း(ရွှေခြင်္သေ့)</v>
      </c>
      <c r="K15" s="32" t="str">
        <f>VLOOKUP(I15,Customers[],4,FALSE)</f>
        <v>Meiktila</v>
      </c>
      <c r="L15" s="32" t="str">
        <f>VLOOKUP(Table85[[#This Row],[CustomerID]],Table!H:K,3,0)</f>
        <v>မိတ္ထီလာ</v>
      </c>
      <c r="M15" s="32" t="str">
        <f>VLOOKUP(I15,Customers[],5,FALSE)</f>
        <v>WholeSales/Contract</v>
      </c>
      <c r="N15" s="34" t="s">
        <v>10</v>
      </c>
      <c r="O15" s="37" t="s">
        <v>61</v>
      </c>
      <c r="P15" s="32" t="str">
        <f>VLOOKUP(O15,Stock[],2,FALSE)</f>
        <v>BE Debtors Opening</v>
      </c>
      <c r="Q15" s="35">
        <f>VLOOKUP(O15,Stock[],3,FALSE)</f>
        <v>0</v>
      </c>
      <c r="R15" s="35">
        <f>VLOOKUP(O15,Stock[],4,FALSE)</f>
        <v>0</v>
      </c>
      <c r="S15" s="34"/>
      <c r="T15" s="35"/>
      <c r="U15" s="34"/>
      <c r="V15" s="36">
        <f>+DailySales!$T15*DailySales!$R15</f>
        <v>0</v>
      </c>
      <c r="W15" s="36">
        <f>+DailySales!$V15*DailySales!$Q15</f>
        <v>0</v>
      </c>
      <c r="X15" s="36">
        <f>VLOOKUP(O15,Stock[],6,FALSE)</f>
        <v>0</v>
      </c>
      <c r="Y15" s="36">
        <f>+DailySales!$V15*DailySales!$X15</f>
        <v>0</v>
      </c>
      <c r="Z15" s="37">
        <v>210000</v>
      </c>
      <c r="AA15" s="34"/>
      <c r="AB15" s="78"/>
      <c r="AC15" s="78"/>
      <c r="AD15" s="34"/>
      <c r="AE15" s="77"/>
      <c r="AF15" s="38"/>
      <c r="AG15" s="39"/>
      <c r="AH15" s="38">
        <v>46034</v>
      </c>
      <c r="AI15" s="39">
        <v>210000</v>
      </c>
      <c r="AJ15" s="38"/>
      <c r="AK15" s="39"/>
      <c r="AL15" s="34"/>
      <c r="AM15" s="39"/>
      <c r="AN1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" s="26"/>
      <c r="AQ15" s="26"/>
      <c r="AR15" s="26"/>
    </row>
    <row r="16" spans="1:44" ht="19.5" customHeight="1" x14ac:dyDescent="0.25">
      <c r="A16" s="32">
        <f t="shared" si="4"/>
        <v>2025</v>
      </c>
      <c r="B16" s="32">
        <f t="shared" si="5"/>
        <v>12</v>
      </c>
      <c r="C16" s="25">
        <v>45992</v>
      </c>
      <c r="D16" s="57">
        <f t="shared" ca="1" si="2"/>
        <v>46097</v>
      </c>
      <c r="E16" s="32" t="str">
        <f t="shared" ca="1" si="3"/>
        <v>3-Months</v>
      </c>
      <c r="F16" s="32" t="str">
        <f>VLOOKUP(O16,Stock[],5,FALSE)</f>
        <v>BE</v>
      </c>
      <c r="G16" s="33" t="s">
        <v>1812</v>
      </c>
      <c r="H16" s="34"/>
      <c r="I16" s="34" t="s">
        <v>180</v>
      </c>
      <c r="J16" s="32" t="str">
        <f>VLOOKUP(I16,Customers[],2,FALSE)</f>
        <v>ရွှေမြင်း</v>
      </c>
      <c r="K16" s="32" t="str">
        <f>VLOOKUP(I16,Customers[],4,FALSE)</f>
        <v>Meiktila</v>
      </c>
      <c r="L16" s="32" t="str">
        <f>VLOOKUP(Table85[[#This Row],[CustomerID]],Table!H:K,3,0)</f>
        <v>မိတ္ထီလာ</v>
      </c>
      <c r="M16" s="32" t="str">
        <f>VLOOKUP(I16,Customers[],5,FALSE)</f>
        <v>WholeSales/Contract</v>
      </c>
      <c r="N16" s="34" t="s">
        <v>10</v>
      </c>
      <c r="O16" s="37" t="s">
        <v>61</v>
      </c>
      <c r="P16" s="32" t="str">
        <f>VLOOKUP(O16,Stock[],2,FALSE)</f>
        <v>BE Debtors Opening</v>
      </c>
      <c r="Q16" s="35">
        <f>VLOOKUP(O16,Stock[],3,FALSE)</f>
        <v>0</v>
      </c>
      <c r="R16" s="35">
        <f>VLOOKUP(O16,Stock[],4,FALSE)</f>
        <v>0</v>
      </c>
      <c r="S16" s="34"/>
      <c r="T16" s="35"/>
      <c r="U16" s="34"/>
      <c r="V16" s="36">
        <f>+DailySales!$T16*DailySales!$R16</f>
        <v>0</v>
      </c>
      <c r="W16" s="36">
        <f>+DailySales!$V16*DailySales!$Q16</f>
        <v>0</v>
      </c>
      <c r="X16" s="36">
        <f>VLOOKUP(O16,Stock[],6,FALSE)</f>
        <v>0</v>
      </c>
      <c r="Y16" s="36">
        <f>+DailySales!$V16*DailySales!$X16</f>
        <v>0</v>
      </c>
      <c r="Z16" s="37">
        <v>575400</v>
      </c>
      <c r="AA16" s="34"/>
      <c r="AB16" s="78"/>
      <c r="AC16" s="78"/>
      <c r="AD16" s="34"/>
      <c r="AE16" s="77"/>
      <c r="AF16" s="38"/>
      <c r="AG16" s="39"/>
      <c r="AH16" s="38">
        <v>46034</v>
      </c>
      <c r="AI16" s="39">
        <v>575400</v>
      </c>
      <c r="AJ16" s="38"/>
      <c r="AK16" s="39"/>
      <c r="AL16" s="34"/>
      <c r="AM16" s="39"/>
      <c r="AN1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" s="26"/>
      <c r="AQ16" s="26"/>
      <c r="AR16" s="26"/>
    </row>
    <row r="17" spans="1:44" ht="19.5" customHeight="1" x14ac:dyDescent="0.25">
      <c r="A17" s="32">
        <f t="shared" si="4"/>
        <v>2025</v>
      </c>
      <c r="B17" s="32">
        <f t="shared" si="5"/>
        <v>12</v>
      </c>
      <c r="C17" s="25">
        <v>45992</v>
      </c>
      <c r="D17" s="57">
        <f t="shared" ca="1" si="2"/>
        <v>46097</v>
      </c>
      <c r="E17" s="32" t="str">
        <f t="shared" ca="1" si="3"/>
        <v>3-Months</v>
      </c>
      <c r="F17" s="32" t="str">
        <f>VLOOKUP(O17,Stock[],5,FALSE)</f>
        <v>BE</v>
      </c>
      <c r="G17" s="33" t="s">
        <v>1812</v>
      </c>
      <c r="H17" s="34"/>
      <c r="I17" s="34" t="s">
        <v>180</v>
      </c>
      <c r="J17" s="32" t="str">
        <f>VLOOKUP(I17,Customers[],2,FALSE)</f>
        <v>ရွှေမြင်း</v>
      </c>
      <c r="K17" s="32" t="str">
        <f>VLOOKUP(I17,Customers[],4,FALSE)</f>
        <v>Meiktila</v>
      </c>
      <c r="L17" s="32" t="str">
        <f>VLOOKUP(Table85[[#This Row],[CustomerID]],Table!H:K,3,0)</f>
        <v>မိတ္ထီလာ</v>
      </c>
      <c r="M17" s="32" t="str">
        <f>VLOOKUP(I17,Customers[],5,FALSE)</f>
        <v>WholeSales/Contract</v>
      </c>
      <c r="N17" s="34" t="s">
        <v>10</v>
      </c>
      <c r="O17" s="37" t="s">
        <v>61</v>
      </c>
      <c r="P17" s="32" t="str">
        <f>VLOOKUP(O17,Stock[],2,FALSE)</f>
        <v>BE Debtors Opening</v>
      </c>
      <c r="Q17" s="35">
        <f>VLOOKUP(O17,Stock[],3,FALSE)</f>
        <v>0</v>
      </c>
      <c r="R17" s="35">
        <f>VLOOKUP(O17,Stock[],4,FALSE)</f>
        <v>0</v>
      </c>
      <c r="S17" s="34"/>
      <c r="T17" s="35"/>
      <c r="U17" s="34"/>
      <c r="V17" s="36">
        <f>+DailySales!$T17*DailySales!$R17</f>
        <v>0</v>
      </c>
      <c r="W17" s="36">
        <f>+DailySales!$V17*DailySales!$Q17</f>
        <v>0</v>
      </c>
      <c r="X17" s="36">
        <f>VLOOKUP(O17,Stock[],6,FALSE)</f>
        <v>0</v>
      </c>
      <c r="Y17" s="36">
        <f>+DailySales!$V17*DailySales!$X17</f>
        <v>0</v>
      </c>
      <c r="Z17" s="37">
        <v>1915200</v>
      </c>
      <c r="AA17" s="34"/>
      <c r="AB17" s="78"/>
      <c r="AC17" s="78"/>
      <c r="AD17" s="34"/>
      <c r="AE17" s="77"/>
      <c r="AF17" s="38"/>
      <c r="AG17" s="39"/>
      <c r="AH17" s="38">
        <v>46034</v>
      </c>
      <c r="AI17" s="39">
        <v>1915200</v>
      </c>
      <c r="AJ17" s="38"/>
      <c r="AK17" s="39"/>
      <c r="AL17" s="34"/>
      <c r="AM17" s="39"/>
      <c r="AN1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7" s="26"/>
      <c r="AQ17" s="26"/>
      <c r="AR17" s="26"/>
    </row>
    <row r="18" spans="1:44" ht="19.5" customHeight="1" x14ac:dyDescent="0.25">
      <c r="A18" s="32">
        <f t="shared" si="4"/>
        <v>2025</v>
      </c>
      <c r="B18" s="32">
        <f t="shared" si="5"/>
        <v>12</v>
      </c>
      <c r="C18" s="25">
        <v>45992</v>
      </c>
      <c r="D18" s="57">
        <f t="shared" ca="1" si="2"/>
        <v>46097</v>
      </c>
      <c r="E18" s="32" t="str">
        <f t="shared" ca="1" si="3"/>
        <v>3-Months</v>
      </c>
      <c r="F18" s="32" t="str">
        <f>VLOOKUP(O18,Stock[],5,FALSE)</f>
        <v>BE</v>
      </c>
      <c r="G18" s="33" t="s">
        <v>1812</v>
      </c>
      <c r="H18" s="34"/>
      <c r="I18" s="34" t="s">
        <v>180</v>
      </c>
      <c r="J18" s="32" t="str">
        <f>VLOOKUP(I18,Customers[],2,FALSE)</f>
        <v>ရွှေမြင်း</v>
      </c>
      <c r="K18" s="32" t="str">
        <f>VLOOKUP(I18,Customers[],4,FALSE)</f>
        <v>Meiktila</v>
      </c>
      <c r="L18" s="32" t="str">
        <f>VLOOKUP(Table85[[#This Row],[CustomerID]],Table!H:K,3,0)</f>
        <v>မိတ္ထီလာ</v>
      </c>
      <c r="M18" s="32" t="str">
        <f>VLOOKUP(I18,Customers[],5,FALSE)</f>
        <v>WholeSales/Contract</v>
      </c>
      <c r="N18" s="34" t="s">
        <v>10</v>
      </c>
      <c r="O18" s="37" t="s">
        <v>61</v>
      </c>
      <c r="P18" s="32" t="str">
        <f>VLOOKUP(O18,Stock[],2,FALSE)</f>
        <v>BE Debtors Opening</v>
      </c>
      <c r="Q18" s="35">
        <f>VLOOKUP(O18,Stock[],3,FALSE)</f>
        <v>0</v>
      </c>
      <c r="R18" s="35">
        <f>VLOOKUP(O18,Stock[],4,FALSE)</f>
        <v>0</v>
      </c>
      <c r="S18" s="34"/>
      <c r="T18" s="35"/>
      <c r="U18" s="34"/>
      <c r="V18" s="36">
        <f>+DailySales!$T18*DailySales!$R18</f>
        <v>0</v>
      </c>
      <c r="W18" s="36">
        <f>+DailySales!$V18*DailySales!$Q18</f>
        <v>0</v>
      </c>
      <c r="X18" s="36">
        <f>VLOOKUP(O18,Stock[],6,FALSE)</f>
        <v>0</v>
      </c>
      <c r="Y18" s="36">
        <f>+DailySales!$V18*DailySales!$X18</f>
        <v>0</v>
      </c>
      <c r="Z18" s="37">
        <v>744800</v>
      </c>
      <c r="AA18" s="34"/>
      <c r="AB18" s="78"/>
      <c r="AC18" s="78"/>
      <c r="AD18" s="34"/>
      <c r="AE18" s="77"/>
      <c r="AF18" s="38"/>
      <c r="AG18" s="39"/>
      <c r="AH18" s="38">
        <v>46034</v>
      </c>
      <c r="AI18" s="39">
        <v>744800</v>
      </c>
      <c r="AJ18" s="38"/>
      <c r="AK18" s="39"/>
      <c r="AL18" s="34"/>
      <c r="AM18" s="39"/>
      <c r="AN1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8" s="26"/>
      <c r="AQ18" s="26"/>
      <c r="AR18" s="26"/>
    </row>
    <row r="19" spans="1:44" ht="19.5" customHeight="1" x14ac:dyDescent="0.25">
      <c r="A19" s="32">
        <f t="shared" si="4"/>
        <v>2025</v>
      </c>
      <c r="B19" s="32">
        <f t="shared" si="5"/>
        <v>12</v>
      </c>
      <c r="C19" s="25">
        <v>45992</v>
      </c>
      <c r="D19" s="57">
        <f t="shared" ca="1" si="2"/>
        <v>46097</v>
      </c>
      <c r="E19" s="32" t="str">
        <f t="shared" ca="1" si="3"/>
        <v>3-Months</v>
      </c>
      <c r="F19" s="32" t="str">
        <f>VLOOKUP(O19,Stock[],5,FALSE)</f>
        <v>BE</v>
      </c>
      <c r="G19" s="33" t="s">
        <v>1812</v>
      </c>
      <c r="H19" s="34"/>
      <c r="I19" s="34" t="s">
        <v>180</v>
      </c>
      <c r="J19" s="32" t="str">
        <f>VLOOKUP(I19,Customers[],2,FALSE)</f>
        <v>ရွှေမြင်း</v>
      </c>
      <c r="K19" s="32" t="str">
        <f>VLOOKUP(I19,Customers[],4,FALSE)</f>
        <v>Meiktila</v>
      </c>
      <c r="L19" s="32" t="str">
        <f>VLOOKUP(Table85[[#This Row],[CustomerID]],Table!H:K,3,0)</f>
        <v>မိတ္ထီလာ</v>
      </c>
      <c r="M19" s="32" t="str">
        <f>VLOOKUP(I19,Customers[],5,FALSE)</f>
        <v>WholeSales/Contract</v>
      </c>
      <c r="N19" s="34" t="s">
        <v>10</v>
      </c>
      <c r="O19" s="37" t="s">
        <v>61</v>
      </c>
      <c r="P19" s="32" t="str">
        <f>VLOOKUP(O19,Stock[],2,FALSE)</f>
        <v>BE Debtors Opening</v>
      </c>
      <c r="Q19" s="35">
        <f>VLOOKUP(O19,Stock[],3,FALSE)</f>
        <v>0</v>
      </c>
      <c r="R19" s="35">
        <f>VLOOKUP(O19,Stock[],4,FALSE)</f>
        <v>0</v>
      </c>
      <c r="S19" s="34"/>
      <c r="T19" s="35"/>
      <c r="U19" s="34"/>
      <c r="V19" s="36">
        <f>+DailySales!$T19*DailySales!$R19</f>
        <v>0</v>
      </c>
      <c r="W19" s="36">
        <f>+DailySales!$V19*DailySales!$Q19</f>
        <v>0</v>
      </c>
      <c r="X19" s="36">
        <f>VLOOKUP(O19,Stock[],6,FALSE)</f>
        <v>0</v>
      </c>
      <c r="Y19" s="36">
        <f>+DailySales!$V19*DailySales!$X19</f>
        <v>0</v>
      </c>
      <c r="Z19" s="37">
        <v>550800</v>
      </c>
      <c r="AA19" s="34"/>
      <c r="AB19" s="78"/>
      <c r="AC19" s="78"/>
      <c r="AD19" s="34"/>
      <c r="AE19" s="77"/>
      <c r="AF19" s="38"/>
      <c r="AG19" s="39"/>
      <c r="AH19" s="38">
        <v>46034</v>
      </c>
      <c r="AI19" s="39">
        <v>550800</v>
      </c>
      <c r="AJ19" s="38"/>
      <c r="AK19" s="39"/>
      <c r="AL19" s="34"/>
      <c r="AM19" s="39"/>
      <c r="AN1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9" s="26"/>
      <c r="AQ19" s="26"/>
      <c r="AR19" s="26"/>
    </row>
    <row r="20" spans="1:44" ht="19.5" customHeight="1" x14ac:dyDescent="0.25">
      <c r="A20" s="32">
        <f t="shared" si="4"/>
        <v>2025</v>
      </c>
      <c r="B20" s="32">
        <f t="shared" si="5"/>
        <v>12</v>
      </c>
      <c r="C20" s="25">
        <v>45992</v>
      </c>
      <c r="D20" s="57">
        <f t="shared" ca="1" si="2"/>
        <v>46097</v>
      </c>
      <c r="E20" s="32" t="str">
        <f t="shared" ca="1" si="3"/>
        <v>3-Months</v>
      </c>
      <c r="F20" s="32" t="str">
        <f>VLOOKUP(O20,Stock[],5,FALSE)</f>
        <v>BE</v>
      </c>
      <c r="G20" s="33" t="s">
        <v>1812</v>
      </c>
      <c r="H20" s="34"/>
      <c r="I20" s="34" t="s">
        <v>180</v>
      </c>
      <c r="J20" s="32" t="str">
        <f>VLOOKUP(I20,Customers[],2,FALSE)</f>
        <v>ရွှေမြင်း</v>
      </c>
      <c r="K20" s="32" t="str">
        <f>VLOOKUP(I20,Customers[],4,FALSE)</f>
        <v>Meiktila</v>
      </c>
      <c r="L20" s="32" t="str">
        <f>VLOOKUP(Table85[[#This Row],[CustomerID]],Table!H:K,3,0)</f>
        <v>မိတ္ထီလာ</v>
      </c>
      <c r="M20" s="32" t="str">
        <f>VLOOKUP(I20,Customers[],5,FALSE)</f>
        <v>WholeSales/Contract</v>
      </c>
      <c r="N20" s="34" t="s">
        <v>10</v>
      </c>
      <c r="O20" s="37" t="s">
        <v>61</v>
      </c>
      <c r="P20" s="32" t="str">
        <f>VLOOKUP(O20,Stock[],2,FALSE)</f>
        <v>BE Debtors Opening</v>
      </c>
      <c r="Q20" s="35">
        <f>VLOOKUP(O20,Stock[],3,FALSE)</f>
        <v>0</v>
      </c>
      <c r="R20" s="35">
        <f>VLOOKUP(O20,Stock[],4,FALSE)</f>
        <v>0</v>
      </c>
      <c r="S20" s="34"/>
      <c r="T20" s="35"/>
      <c r="U20" s="34"/>
      <c r="V20" s="36">
        <f>+DailySales!$T20*DailySales!$R20</f>
        <v>0</v>
      </c>
      <c r="W20" s="36">
        <f>+DailySales!$V20*DailySales!$Q20</f>
        <v>0</v>
      </c>
      <c r="X20" s="36">
        <f>VLOOKUP(O20,Stock[],6,FALSE)</f>
        <v>0</v>
      </c>
      <c r="Y20" s="36">
        <f>+DailySales!$V20*DailySales!$X20</f>
        <v>0</v>
      </c>
      <c r="Z20" s="37">
        <v>420000</v>
      </c>
      <c r="AA20" s="34"/>
      <c r="AB20" s="78"/>
      <c r="AC20" s="78"/>
      <c r="AD20" s="34"/>
      <c r="AE20" s="77"/>
      <c r="AF20" s="38"/>
      <c r="AG20" s="39"/>
      <c r="AH20" s="38">
        <v>46034</v>
      </c>
      <c r="AI20" s="39">
        <v>420000</v>
      </c>
      <c r="AJ20" s="38"/>
      <c r="AK20" s="39"/>
      <c r="AL20" s="34"/>
      <c r="AM20" s="39"/>
      <c r="AN2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0" s="26"/>
      <c r="AQ20" s="26"/>
      <c r="AR20" s="26"/>
    </row>
    <row r="21" spans="1:44" ht="19.5" customHeight="1" x14ac:dyDescent="0.25">
      <c r="A21" s="32">
        <f t="shared" si="4"/>
        <v>2025</v>
      </c>
      <c r="B21" s="32">
        <f t="shared" si="5"/>
        <v>12</v>
      </c>
      <c r="C21" s="25">
        <v>45992</v>
      </c>
      <c r="D21" s="57">
        <f t="shared" ca="1" si="2"/>
        <v>46097</v>
      </c>
      <c r="E21" s="32" t="str">
        <f t="shared" ca="1" si="3"/>
        <v>3-Months</v>
      </c>
      <c r="F21" s="32" t="str">
        <f>VLOOKUP(O21,Stock[],5,FALSE)</f>
        <v>BE</v>
      </c>
      <c r="G21" s="33" t="s">
        <v>1813</v>
      </c>
      <c r="H21" s="34"/>
      <c r="I21" s="34" t="s">
        <v>180</v>
      </c>
      <c r="J21" s="32" t="str">
        <f>VLOOKUP(I21,Customers[],2,FALSE)</f>
        <v>ရွှေမြင်း</v>
      </c>
      <c r="K21" s="32" t="str">
        <f>VLOOKUP(I21,Customers[],4,FALSE)</f>
        <v>Meiktila</v>
      </c>
      <c r="L21" s="32" t="str">
        <f>VLOOKUP(Table85[[#This Row],[CustomerID]],Table!H:K,3,0)</f>
        <v>မိတ္ထီလာ</v>
      </c>
      <c r="M21" s="32" t="str">
        <f>VLOOKUP(I21,Customers[],5,FALSE)</f>
        <v>WholeSales/Contract</v>
      </c>
      <c r="N21" s="34" t="s">
        <v>10</v>
      </c>
      <c r="O21" s="37" t="s">
        <v>61</v>
      </c>
      <c r="P21" s="32" t="str">
        <f>VLOOKUP(O21,Stock[],2,FALSE)</f>
        <v>BE Debtors Opening</v>
      </c>
      <c r="Q21" s="35">
        <f>VLOOKUP(O21,Stock[],3,FALSE)</f>
        <v>0</v>
      </c>
      <c r="R21" s="35">
        <f>VLOOKUP(O21,Stock[],4,FALSE)</f>
        <v>0</v>
      </c>
      <c r="S21" s="34"/>
      <c r="T21" s="35"/>
      <c r="U21" s="34"/>
      <c r="V21" s="36">
        <f>+DailySales!$T21*DailySales!$R21</f>
        <v>0</v>
      </c>
      <c r="W21" s="36">
        <f>+DailySales!$V21*DailySales!$Q21</f>
        <v>0</v>
      </c>
      <c r="X21" s="36">
        <f>VLOOKUP(O21,Stock[],6,FALSE)</f>
        <v>0</v>
      </c>
      <c r="Y21" s="36">
        <f>+DailySales!$V21*DailySales!$X21</f>
        <v>0</v>
      </c>
      <c r="Z21" s="37">
        <v>558600</v>
      </c>
      <c r="AA21" s="34"/>
      <c r="AB21" s="78"/>
      <c r="AC21" s="78"/>
      <c r="AD21" s="34"/>
      <c r="AE21" s="77"/>
      <c r="AF21" s="38"/>
      <c r="AG21" s="39"/>
      <c r="AH21" s="38">
        <v>46034</v>
      </c>
      <c r="AI21" s="39">
        <v>558600</v>
      </c>
      <c r="AJ21" s="38"/>
      <c r="AK21" s="39"/>
      <c r="AL21" s="34"/>
      <c r="AM21" s="39"/>
      <c r="AN2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1" s="26"/>
      <c r="AQ21" s="26"/>
      <c r="AR21" s="26"/>
    </row>
    <row r="22" spans="1:44" ht="19.5" customHeight="1" x14ac:dyDescent="0.25">
      <c r="A22" s="32">
        <f t="shared" si="4"/>
        <v>2025</v>
      </c>
      <c r="B22" s="32">
        <f t="shared" si="5"/>
        <v>12</v>
      </c>
      <c r="C22" s="25">
        <v>45992</v>
      </c>
      <c r="D22" s="57">
        <f t="shared" ca="1" si="2"/>
        <v>46097</v>
      </c>
      <c r="E22" s="32" t="str">
        <f t="shared" ca="1" si="3"/>
        <v>3-Months</v>
      </c>
      <c r="F22" s="32" t="str">
        <f>VLOOKUP(O22,Stock[],5,FALSE)</f>
        <v>BE</v>
      </c>
      <c r="G22" s="33" t="s">
        <v>1813</v>
      </c>
      <c r="H22" s="34"/>
      <c r="I22" s="34" t="s">
        <v>180</v>
      </c>
      <c r="J22" s="32" t="str">
        <f>VLOOKUP(I22,Customers[],2,FALSE)</f>
        <v>ရွှေမြင်း</v>
      </c>
      <c r="K22" s="32" t="str">
        <f>VLOOKUP(I22,Customers[],4,FALSE)</f>
        <v>Meiktila</v>
      </c>
      <c r="L22" s="32" t="str">
        <f>VLOOKUP(Table85[[#This Row],[CustomerID]],Table!H:K,3,0)</f>
        <v>မိတ္ထီလာ</v>
      </c>
      <c r="M22" s="32" t="str">
        <f>VLOOKUP(I22,Customers[],5,FALSE)</f>
        <v>WholeSales/Contract</v>
      </c>
      <c r="N22" s="34" t="s">
        <v>10</v>
      </c>
      <c r="O22" s="37" t="s">
        <v>61</v>
      </c>
      <c r="P22" s="32" t="str">
        <f>VLOOKUP(O22,Stock[],2,FALSE)</f>
        <v>BE Debtors Opening</v>
      </c>
      <c r="Q22" s="35">
        <f>VLOOKUP(O22,Stock[],3,FALSE)</f>
        <v>0</v>
      </c>
      <c r="R22" s="35">
        <f>VLOOKUP(O22,Stock[],4,FALSE)</f>
        <v>0</v>
      </c>
      <c r="S22" s="34"/>
      <c r="T22" s="35"/>
      <c r="U22" s="34"/>
      <c r="V22" s="36">
        <f>+DailySales!$T22*DailySales!$R22</f>
        <v>0</v>
      </c>
      <c r="W22" s="36">
        <f>+DailySales!$V22*DailySales!$Q22</f>
        <v>0</v>
      </c>
      <c r="X22" s="36">
        <f>VLOOKUP(O22,Stock[],6,FALSE)</f>
        <v>0</v>
      </c>
      <c r="Y22" s="36">
        <f>+DailySales!$V22*DailySales!$X22</f>
        <v>0</v>
      </c>
      <c r="Z22" s="37">
        <v>575400</v>
      </c>
      <c r="AA22" s="34"/>
      <c r="AB22" s="78"/>
      <c r="AC22" s="78"/>
      <c r="AD22" s="34"/>
      <c r="AE22" s="77"/>
      <c r="AF22" s="38"/>
      <c r="AG22" s="39"/>
      <c r="AH22" s="38">
        <v>46034</v>
      </c>
      <c r="AI22" s="39">
        <v>575400</v>
      </c>
      <c r="AJ22" s="38"/>
      <c r="AK22" s="39"/>
      <c r="AL22" s="34"/>
      <c r="AM22" s="39"/>
      <c r="AN2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2" s="26"/>
      <c r="AQ22" s="26"/>
      <c r="AR22" s="26"/>
    </row>
    <row r="23" spans="1:44" ht="19.5" customHeight="1" x14ac:dyDescent="0.25">
      <c r="A23" s="32">
        <f t="shared" si="4"/>
        <v>2025</v>
      </c>
      <c r="B23" s="32">
        <f t="shared" si="5"/>
        <v>12</v>
      </c>
      <c r="C23" s="25">
        <v>45992</v>
      </c>
      <c r="D23" s="57">
        <f t="shared" ca="1" si="2"/>
        <v>46097</v>
      </c>
      <c r="E23" s="32" t="str">
        <f t="shared" ca="1" si="3"/>
        <v>3-Months</v>
      </c>
      <c r="F23" s="32" t="str">
        <f>VLOOKUP(O23,Stock[],5,FALSE)</f>
        <v>BE</v>
      </c>
      <c r="G23" s="33" t="s">
        <v>1813</v>
      </c>
      <c r="H23" s="34"/>
      <c r="I23" s="34" t="s">
        <v>180</v>
      </c>
      <c r="J23" s="32" t="str">
        <f>VLOOKUP(I23,Customers[],2,FALSE)</f>
        <v>ရွှေမြင်း</v>
      </c>
      <c r="K23" s="32" t="str">
        <f>VLOOKUP(I23,Customers[],4,FALSE)</f>
        <v>Meiktila</v>
      </c>
      <c r="L23" s="32" t="str">
        <f>VLOOKUP(Table85[[#This Row],[CustomerID]],Table!H:K,3,0)</f>
        <v>မိတ္ထီလာ</v>
      </c>
      <c r="M23" s="32" t="str">
        <f>VLOOKUP(I23,Customers[],5,FALSE)</f>
        <v>WholeSales/Contract</v>
      </c>
      <c r="N23" s="34" t="s">
        <v>10</v>
      </c>
      <c r="O23" s="37" t="s">
        <v>61</v>
      </c>
      <c r="P23" s="32" t="str">
        <f>VLOOKUP(O23,Stock[],2,FALSE)</f>
        <v>BE Debtors Opening</v>
      </c>
      <c r="Q23" s="35">
        <f>VLOOKUP(O23,Stock[],3,FALSE)</f>
        <v>0</v>
      </c>
      <c r="R23" s="35">
        <f>VLOOKUP(O23,Stock[],4,FALSE)</f>
        <v>0</v>
      </c>
      <c r="S23" s="34"/>
      <c r="T23" s="35"/>
      <c r="U23" s="34"/>
      <c r="V23" s="36">
        <f>+DailySales!$T23*DailySales!$R23</f>
        <v>0</v>
      </c>
      <c r="W23" s="36">
        <f>+DailySales!$V23*DailySales!$Q23</f>
        <v>0</v>
      </c>
      <c r="X23" s="36">
        <f>VLOOKUP(O23,Stock[],6,FALSE)</f>
        <v>0</v>
      </c>
      <c r="Y23" s="36">
        <f>+DailySales!$V23*DailySales!$X23</f>
        <v>0</v>
      </c>
      <c r="Z23" s="37">
        <v>957600</v>
      </c>
      <c r="AA23" s="34"/>
      <c r="AB23" s="78"/>
      <c r="AC23" s="78"/>
      <c r="AD23" s="34"/>
      <c r="AE23" s="77"/>
      <c r="AF23" s="38"/>
      <c r="AG23" s="39"/>
      <c r="AH23" s="38">
        <v>46034</v>
      </c>
      <c r="AI23" s="39">
        <v>957600</v>
      </c>
      <c r="AJ23" s="38"/>
      <c r="AK23" s="39"/>
      <c r="AL23" s="34"/>
      <c r="AM23" s="39"/>
      <c r="AN2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3" s="26"/>
      <c r="AQ23" s="26"/>
      <c r="AR23" s="26"/>
    </row>
    <row r="24" spans="1:44" ht="19.5" customHeight="1" x14ac:dyDescent="0.25">
      <c r="A24" s="32">
        <f t="shared" si="4"/>
        <v>2025</v>
      </c>
      <c r="B24" s="32">
        <f t="shared" si="5"/>
        <v>12</v>
      </c>
      <c r="C24" s="25">
        <v>45992</v>
      </c>
      <c r="D24" s="57">
        <f t="shared" ca="1" si="2"/>
        <v>46097</v>
      </c>
      <c r="E24" s="32" t="str">
        <f t="shared" ca="1" si="3"/>
        <v>3-Months</v>
      </c>
      <c r="F24" s="32" t="str">
        <f>VLOOKUP(O24,Stock[],5,FALSE)</f>
        <v>BE</v>
      </c>
      <c r="G24" s="33" t="s">
        <v>1813</v>
      </c>
      <c r="H24" s="34"/>
      <c r="I24" s="34" t="s">
        <v>180</v>
      </c>
      <c r="J24" s="32" t="str">
        <f>VLOOKUP(I24,Customers[],2,FALSE)</f>
        <v>ရွှေမြင်း</v>
      </c>
      <c r="K24" s="32" t="str">
        <f>VLOOKUP(I24,Customers[],4,FALSE)</f>
        <v>Meiktila</v>
      </c>
      <c r="L24" s="32" t="str">
        <f>VLOOKUP(Table85[[#This Row],[CustomerID]],Table!H:K,3,0)</f>
        <v>မိတ္ထီလာ</v>
      </c>
      <c r="M24" s="32" t="str">
        <f>VLOOKUP(I24,Customers[],5,FALSE)</f>
        <v>WholeSales/Contract</v>
      </c>
      <c r="N24" s="34" t="s">
        <v>10</v>
      </c>
      <c r="O24" s="37" t="s">
        <v>61</v>
      </c>
      <c r="P24" s="32" t="str">
        <f>VLOOKUP(O24,Stock[],2,FALSE)</f>
        <v>BE Debtors Opening</v>
      </c>
      <c r="Q24" s="35">
        <f>VLOOKUP(O24,Stock[],3,FALSE)</f>
        <v>0</v>
      </c>
      <c r="R24" s="35">
        <f>VLOOKUP(O24,Stock[],4,FALSE)</f>
        <v>0</v>
      </c>
      <c r="S24" s="34"/>
      <c r="T24" s="35"/>
      <c r="U24" s="34"/>
      <c r="V24" s="36">
        <f>+DailySales!$T24*DailySales!$R24</f>
        <v>0</v>
      </c>
      <c r="W24" s="36">
        <f>+DailySales!$V24*DailySales!$Q24</f>
        <v>0</v>
      </c>
      <c r="X24" s="36">
        <f>VLOOKUP(O24,Stock[],6,FALSE)</f>
        <v>0</v>
      </c>
      <c r="Y24" s="36">
        <f>+DailySales!$V24*DailySales!$X24</f>
        <v>0</v>
      </c>
      <c r="Z24" s="37">
        <v>630000</v>
      </c>
      <c r="AA24" s="34"/>
      <c r="AB24" s="78"/>
      <c r="AC24" s="78"/>
      <c r="AD24" s="34"/>
      <c r="AE24" s="77"/>
      <c r="AF24" s="38"/>
      <c r="AG24" s="39"/>
      <c r="AH24" s="38">
        <v>46034</v>
      </c>
      <c r="AI24" s="39">
        <v>630000</v>
      </c>
      <c r="AJ24" s="38"/>
      <c r="AK24" s="39"/>
      <c r="AL24" s="34"/>
      <c r="AM24" s="39"/>
      <c r="AN2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4" s="26"/>
      <c r="AQ24" s="26"/>
      <c r="AR24" s="26"/>
    </row>
    <row r="25" spans="1:44" ht="19.5" customHeight="1" x14ac:dyDescent="0.25">
      <c r="A25" s="32">
        <f t="shared" si="4"/>
        <v>2025</v>
      </c>
      <c r="B25" s="32">
        <f t="shared" si="5"/>
        <v>12</v>
      </c>
      <c r="C25" s="25">
        <v>45992</v>
      </c>
      <c r="D25" s="57">
        <f t="shared" ca="1" si="2"/>
        <v>46097</v>
      </c>
      <c r="E25" s="32" t="str">
        <f t="shared" ca="1" si="3"/>
        <v>3-Months</v>
      </c>
      <c r="F25" s="32" t="str">
        <f>VLOOKUP(O25,Stock[],5,FALSE)</f>
        <v>BE</v>
      </c>
      <c r="G25" s="33" t="s">
        <v>1814</v>
      </c>
      <c r="H25" s="34"/>
      <c r="I25" s="34" t="s">
        <v>180</v>
      </c>
      <c r="J25" s="32" t="str">
        <f>VLOOKUP(I25,Customers[],2,FALSE)</f>
        <v>ရွှေမြင်း</v>
      </c>
      <c r="K25" s="32" t="str">
        <f>VLOOKUP(I25,Customers[],4,FALSE)</f>
        <v>Meiktila</v>
      </c>
      <c r="L25" s="32" t="str">
        <f>VLOOKUP(Table85[[#This Row],[CustomerID]],Table!H:K,3,0)</f>
        <v>မိတ္ထီလာ</v>
      </c>
      <c r="M25" s="32" t="str">
        <f>VLOOKUP(I25,Customers[],5,FALSE)</f>
        <v>WholeSales/Contract</v>
      </c>
      <c r="N25" s="34" t="s">
        <v>10</v>
      </c>
      <c r="O25" s="37" t="s">
        <v>61</v>
      </c>
      <c r="P25" s="32" t="str">
        <f>VLOOKUP(O25,Stock[],2,FALSE)</f>
        <v>BE Debtors Opening</v>
      </c>
      <c r="Q25" s="35">
        <f>VLOOKUP(O25,Stock[],3,FALSE)</f>
        <v>0</v>
      </c>
      <c r="R25" s="35">
        <f>VLOOKUP(O25,Stock[],4,FALSE)</f>
        <v>0</v>
      </c>
      <c r="S25" s="34"/>
      <c r="T25" s="35"/>
      <c r="U25" s="34"/>
      <c r="V25" s="36">
        <f>+DailySales!$T25*DailySales!$R25</f>
        <v>0</v>
      </c>
      <c r="W25" s="36">
        <f>+DailySales!$V25*DailySales!$Q25</f>
        <v>0</v>
      </c>
      <c r="X25" s="36">
        <f>VLOOKUP(O25,Stock[],6,FALSE)</f>
        <v>0</v>
      </c>
      <c r="Y25" s="36">
        <f>+DailySales!$V25*DailySales!$X25</f>
        <v>0</v>
      </c>
      <c r="Z25" s="37">
        <v>372400</v>
      </c>
      <c r="AA25" s="34"/>
      <c r="AB25" s="78"/>
      <c r="AC25" s="78"/>
      <c r="AD25" s="34"/>
      <c r="AE25" s="77"/>
      <c r="AF25" s="38"/>
      <c r="AG25" s="39"/>
      <c r="AH25" s="38">
        <v>46034</v>
      </c>
      <c r="AI25" s="39">
        <v>372400</v>
      </c>
      <c r="AJ25" s="38"/>
      <c r="AK25" s="39"/>
      <c r="AL25" s="34"/>
      <c r="AM25" s="39"/>
      <c r="AN2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5" s="26"/>
      <c r="AQ25" s="26"/>
      <c r="AR25" s="26"/>
    </row>
    <row r="26" spans="1:44" ht="19.5" customHeight="1" x14ac:dyDescent="0.25">
      <c r="A26" s="32">
        <f t="shared" si="4"/>
        <v>2025</v>
      </c>
      <c r="B26" s="32">
        <f t="shared" si="5"/>
        <v>12</v>
      </c>
      <c r="C26" s="25">
        <v>45992</v>
      </c>
      <c r="D26" s="57">
        <f t="shared" ca="1" si="2"/>
        <v>46097</v>
      </c>
      <c r="E26" s="32" t="str">
        <f t="shared" ca="1" si="3"/>
        <v>3-Months</v>
      </c>
      <c r="F26" s="32" t="str">
        <f>VLOOKUP(O26,Stock[],5,FALSE)</f>
        <v>BE</v>
      </c>
      <c r="G26" s="33" t="s">
        <v>1814</v>
      </c>
      <c r="H26" s="34"/>
      <c r="I26" s="34" t="s">
        <v>180</v>
      </c>
      <c r="J26" s="32" t="str">
        <f>VLOOKUP(I26,Customers[],2,FALSE)</f>
        <v>ရွှေမြင်း</v>
      </c>
      <c r="K26" s="32" t="str">
        <f>VLOOKUP(I26,Customers[],4,FALSE)</f>
        <v>Meiktila</v>
      </c>
      <c r="L26" s="32" t="str">
        <f>VLOOKUP(Table85[[#This Row],[CustomerID]],Table!H:K,3,0)</f>
        <v>မိတ္ထီလာ</v>
      </c>
      <c r="M26" s="32" t="str">
        <f>VLOOKUP(I26,Customers[],5,FALSE)</f>
        <v>WholeSales/Contract</v>
      </c>
      <c r="N26" s="34" t="s">
        <v>10</v>
      </c>
      <c r="O26" s="37" t="s">
        <v>61</v>
      </c>
      <c r="P26" s="32" t="str">
        <f>VLOOKUP(O26,Stock[],2,FALSE)</f>
        <v>BE Debtors Opening</v>
      </c>
      <c r="Q26" s="35">
        <f>VLOOKUP(O26,Stock[],3,FALSE)</f>
        <v>0</v>
      </c>
      <c r="R26" s="35">
        <f>VLOOKUP(O26,Stock[],4,FALSE)</f>
        <v>0</v>
      </c>
      <c r="S26" s="34"/>
      <c r="T26" s="35"/>
      <c r="U26" s="34"/>
      <c r="V26" s="36">
        <f>+DailySales!$T26*DailySales!$R26</f>
        <v>0</v>
      </c>
      <c r="W26" s="36">
        <f>+DailySales!$V26*DailySales!$Q26</f>
        <v>0</v>
      </c>
      <c r="X26" s="36">
        <f>VLOOKUP(O26,Stock[],6,FALSE)</f>
        <v>0</v>
      </c>
      <c r="Y26" s="36">
        <f>+DailySales!$V26*DailySales!$X26</f>
        <v>0</v>
      </c>
      <c r="Z26" s="37">
        <v>575400</v>
      </c>
      <c r="AA26" s="34"/>
      <c r="AB26" s="78"/>
      <c r="AC26" s="78"/>
      <c r="AD26" s="34"/>
      <c r="AE26" s="77"/>
      <c r="AF26" s="38"/>
      <c r="AG26" s="39"/>
      <c r="AH26" s="38">
        <v>46034</v>
      </c>
      <c r="AI26" s="39">
        <v>575400</v>
      </c>
      <c r="AJ26" s="38"/>
      <c r="AK26" s="39"/>
      <c r="AL26" s="34"/>
      <c r="AM26" s="39"/>
      <c r="AN2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6" s="26"/>
      <c r="AQ26" s="26"/>
      <c r="AR26" s="26"/>
    </row>
    <row r="27" spans="1:44" ht="19.5" customHeight="1" x14ac:dyDescent="0.25">
      <c r="A27" s="32">
        <f t="shared" si="4"/>
        <v>2025</v>
      </c>
      <c r="B27" s="32">
        <f t="shared" si="5"/>
        <v>12</v>
      </c>
      <c r="C27" s="25">
        <v>45992</v>
      </c>
      <c r="D27" s="57">
        <f t="shared" ca="1" si="2"/>
        <v>46097</v>
      </c>
      <c r="E27" s="32" t="str">
        <f t="shared" ca="1" si="3"/>
        <v>3-Months</v>
      </c>
      <c r="F27" s="32" t="str">
        <f>VLOOKUP(O27,Stock[],5,FALSE)</f>
        <v>BE</v>
      </c>
      <c r="G27" s="33" t="s">
        <v>1814</v>
      </c>
      <c r="H27" s="34"/>
      <c r="I27" s="34" t="s">
        <v>180</v>
      </c>
      <c r="J27" s="32" t="str">
        <f>VLOOKUP(I27,Customers[],2,FALSE)</f>
        <v>ရွှေမြင်း</v>
      </c>
      <c r="K27" s="32" t="str">
        <f>VLOOKUP(I27,Customers[],4,FALSE)</f>
        <v>Meiktila</v>
      </c>
      <c r="L27" s="32" t="str">
        <f>VLOOKUP(Table85[[#This Row],[CustomerID]],Table!H:K,3,0)</f>
        <v>မိတ္ထီလာ</v>
      </c>
      <c r="M27" s="32" t="str">
        <f>VLOOKUP(I27,Customers[],5,FALSE)</f>
        <v>WholeSales/Contract</v>
      </c>
      <c r="N27" s="34" t="s">
        <v>10</v>
      </c>
      <c r="O27" s="37" t="s">
        <v>61</v>
      </c>
      <c r="P27" s="32" t="str">
        <f>VLOOKUP(O27,Stock[],2,FALSE)</f>
        <v>BE Debtors Opening</v>
      </c>
      <c r="Q27" s="35">
        <f>VLOOKUP(O27,Stock[],3,FALSE)</f>
        <v>0</v>
      </c>
      <c r="R27" s="35">
        <f>VLOOKUP(O27,Stock[],4,FALSE)</f>
        <v>0</v>
      </c>
      <c r="S27" s="34"/>
      <c r="T27" s="35"/>
      <c r="U27" s="34"/>
      <c r="V27" s="36">
        <f>+DailySales!$T27*DailySales!$R27</f>
        <v>0</v>
      </c>
      <c r="W27" s="36">
        <f>+DailySales!$V27*DailySales!$Q27</f>
        <v>0</v>
      </c>
      <c r="X27" s="36">
        <f>VLOOKUP(O27,Stock[],6,FALSE)</f>
        <v>0</v>
      </c>
      <c r="Y27" s="36">
        <f>+DailySales!$V27*DailySales!$X27</f>
        <v>0</v>
      </c>
      <c r="Z27" s="37">
        <v>1276800</v>
      </c>
      <c r="AA27" s="34"/>
      <c r="AB27" s="78"/>
      <c r="AC27" s="78"/>
      <c r="AD27" s="34"/>
      <c r="AE27" s="77"/>
      <c r="AF27" s="38"/>
      <c r="AG27" s="39"/>
      <c r="AH27" s="38">
        <v>46034</v>
      </c>
      <c r="AI27" s="39">
        <v>1276800</v>
      </c>
      <c r="AJ27" s="38"/>
      <c r="AK27" s="39"/>
      <c r="AL27" s="34"/>
      <c r="AM27" s="39"/>
      <c r="AN2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7" s="26"/>
      <c r="AQ27" s="26"/>
      <c r="AR27" s="26"/>
    </row>
    <row r="28" spans="1:44" ht="19.5" customHeight="1" x14ac:dyDescent="0.25">
      <c r="A28" s="32">
        <f t="shared" si="4"/>
        <v>2025</v>
      </c>
      <c r="B28" s="32">
        <f t="shared" si="5"/>
        <v>12</v>
      </c>
      <c r="C28" s="25">
        <v>45992</v>
      </c>
      <c r="D28" s="57">
        <f t="shared" ca="1" si="2"/>
        <v>46097</v>
      </c>
      <c r="E28" s="32" t="str">
        <f t="shared" ca="1" si="3"/>
        <v>3-Months</v>
      </c>
      <c r="F28" s="32" t="str">
        <f>VLOOKUP(O28,Stock[],5,FALSE)</f>
        <v>BE</v>
      </c>
      <c r="G28" s="33" t="s">
        <v>1815</v>
      </c>
      <c r="H28" s="34"/>
      <c r="I28" s="34" t="s">
        <v>183</v>
      </c>
      <c r="J28" s="32" t="str">
        <f>VLOOKUP(I28,Customers[],2,FALSE)</f>
        <v>ရွှေမြင်း(ထူးကျော်)</v>
      </c>
      <c r="K28" s="32" t="str">
        <f>VLOOKUP(I28,Customers[],4,FALSE)</f>
        <v>Meiktila</v>
      </c>
      <c r="L28" s="32" t="str">
        <f>VLOOKUP(Table85[[#This Row],[CustomerID]],Table!H:K,3,0)</f>
        <v>မိတ္ထီလာ</v>
      </c>
      <c r="M28" s="32" t="str">
        <f>VLOOKUP(I28,Customers[],5,FALSE)</f>
        <v>WholeSales/Contract</v>
      </c>
      <c r="N28" s="34" t="s">
        <v>10</v>
      </c>
      <c r="O28" s="37" t="s">
        <v>61</v>
      </c>
      <c r="P28" s="32" t="str">
        <f>VLOOKUP(O28,Stock[],2,FALSE)</f>
        <v>BE Debtors Opening</v>
      </c>
      <c r="Q28" s="35">
        <f>VLOOKUP(O28,Stock[],3,FALSE)</f>
        <v>0</v>
      </c>
      <c r="R28" s="35">
        <f>VLOOKUP(O28,Stock[],4,FALSE)</f>
        <v>0</v>
      </c>
      <c r="S28" s="34"/>
      <c r="T28" s="35"/>
      <c r="U28" s="34"/>
      <c r="V28" s="36">
        <f>+DailySales!$T28*DailySales!$R28</f>
        <v>0</v>
      </c>
      <c r="W28" s="36">
        <f>+DailySales!$V28*DailySales!$Q28</f>
        <v>0</v>
      </c>
      <c r="X28" s="36">
        <f>VLOOKUP(O28,Stock[],6,FALSE)</f>
        <v>0</v>
      </c>
      <c r="Y28" s="36">
        <f>+DailySales!$V28*DailySales!$X28</f>
        <v>0</v>
      </c>
      <c r="Z28" s="37">
        <v>191800</v>
      </c>
      <c r="AA28" s="34"/>
      <c r="AB28" s="78"/>
      <c r="AC28" s="78"/>
      <c r="AD28" s="34"/>
      <c r="AE28" s="77"/>
      <c r="AF28" s="38"/>
      <c r="AG28" s="39"/>
      <c r="AH28" s="38">
        <v>46034</v>
      </c>
      <c r="AI28" s="39">
        <v>191800</v>
      </c>
      <c r="AJ28" s="38"/>
      <c r="AK28" s="39"/>
      <c r="AL28" s="34"/>
      <c r="AM28" s="39"/>
      <c r="AN2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8" s="26"/>
      <c r="AQ28" s="26"/>
      <c r="AR28" s="26"/>
    </row>
    <row r="29" spans="1:44" ht="19.5" customHeight="1" x14ac:dyDescent="0.25">
      <c r="A29" s="32">
        <f t="shared" si="4"/>
        <v>2025</v>
      </c>
      <c r="B29" s="32">
        <f t="shared" si="5"/>
        <v>12</v>
      </c>
      <c r="C29" s="25">
        <v>45992</v>
      </c>
      <c r="D29" s="57">
        <f t="shared" ca="1" si="2"/>
        <v>46097</v>
      </c>
      <c r="E29" s="32" t="str">
        <f t="shared" ca="1" si="3"/>
        <v>3-Months</v>
      </c>
      <c r="F29" s="32" t="str">
        <f>VLOOKUP(O29,Stock[],5,FALSE)</f>
        <v>BE</v>
      </c>
      <c r="G29" s="33" t="s">
        <v>1815</v>
      </c>
      <c r="H29" s="34"/>
      <c r="I29" s="34" t="s">
        <v>183</v>
      </c>
      <c r="J29" s="32" t="str">
        <f>VLOOKUP(I29,Customers[],2,FALSE)</f>
        <v>ရွှေမြင်း(ထူးကျော်)</v>
      </c>
      <c r="K29" s="32" t="str">
        <f>VLOOKUP(I29,Customers[],4,FALSE)</f>
        <v>Meiktila</v>
      </c>
      <c r="L29" s="32" t="str">
        <f>VLOOKUP(Table85[[#This Row],[CustomerID]],Table!H:K,3,0)</f>
        <v>မိတ္ထီလာ</v>
      </c>
      <c r="M29" s="32" t="str">
        <f>VLOOKUP(I29,Customers[],5,FALSE)</f>
        <v>WholeSales/Contract</v>
      </c>
      <c r="N29" s="34" t="s">
        <v>10</v>
      </c>
      <c r="O29" s="37" t="s">
        <v>61</v>
      </c>
      <c r="P29" s="32" t="str">
        <f>VLOOKUP(O29,Stock[],2,FALSE)</f>
        <v>BE Debtors Opening</v>
      </c>
      <c r="Q29" s="35">
        <f>VLOOKUP(O29,Stock[],3,FALSE)</f>
        <v>0</v>
      </c>
      <c r="R29" s="35">
        <f>VLOOKUP(O29,Stock[],4,FALSE)</f>
        <v>0</v>
      </c>
      <c r="S29" s="34"/>
      <c r="T29" s="35"/>
      <c r="U29" s="34"/>
      <c r="V29" s="36">
        <f>+DailySales!$T29*DailySales!$R29</f>
        <v>0</v>
      </c>
      <c r="W29" s="36">
        <f>+DailySales!$V29*DailySales!$Q29</f>
        <v>0</v>
      </c>
      <c r="X29" s="36">
        <f>VLOOKUP(O29,Stock[],6,FALSE)</f>
        <v>0</v>
      </c>
      <c r="Y29" s="36">
        <f>+DailySales!$V29*DailySales!$X29</f>
        <v>0</v>
      </c>
      <c r="Z29" s="37">
        <v>1596000</v>
      </c>
      <c r="AA29" s="34"/>
      <c r="AB29" s="78"/>
      <c r="AC29" s="78"/>
      <c r="AD29" s="34"/>
      <c r="AE29" s="77"/>
      <c r="AF29" s="38"/>
      <c r="AG29" s="39"/>
      <c r="AH29" s="38">
        <v>46034</v>
      </c>
      <c r="AI29" s="39">
        <v>1596000</v>
      </c>
      <c r="AJ29" s="38"/>
      <c r="AK29" s="39"/>
      <c r="AL29" s="34"/>
      <c r="AM29" s="39"/>
      <c r="AN2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9" s="26"/>
      <c r="AQ29" s="26"/>
      <c r="AR29" s="26"/>
    </row>
    <row r="30" spans="1:44" ht="19.5" customHeight="1" x14ac:dyDescent="0.25">
      <c r="A30" s="32">
        <f t="shared" si="4"/>
        <v>2025</v>
      </c>
      <c r="B30" s="32">
        <f t="shared" si="5"/>
        <v>12</v>
      </c>
      <c r="C30" s="25">
        <v>45992</v>
      </c>
      <c r="D30" s="57">
        <f t="shared" ca="1" si="2"/>
        <v>46097</v>
      </c>
      <c r="E30" s="32" t="str">
        <f t="shared" ca="1" si="3"/>
        <v>3-Months</v>
      </c>
      <c r="F30" s="32" t="str">
        <f>VLOOKUP(O30,Stock[],5,FALSE)</f>
        <v>BE</v>
      </c>
      <c r="G30" s="33" t="s">
        <v>1815</v>
      </c>
      <c r="H30" s="34"/>
      <c r="I30" s="34" t="s">
        <v>183</v>
      </c>
      <c r="J30" s="32" t="str">
        <f>VLOOKUP(I30,Customers[],2,FALSE)</f>
        <v>ရွှေမြင်း(ထူးကျော်)</v>
      </c>
      <c r="K30" s="32" t="str">
        <f>VLOOKUP(I30,Customers[],4,FALSE)</f>
        <v>Meiktila</v>
      </c>
      <c r="L30" s="32" t="str">
        <f>VLOOKUP(Table85[[#This Row],[CustomerID]],Table!H:K,3,0)</f>
        <v>မိတ္ထီလာ</v>
      </c>
      <c r="M30" s="32" t="str">
        <f>VLOOKUP(I30,Customers[],5,FALSE)</f>
        <v>WholeSales/Contract</v>
      </c>
      <c r="N30" s="34" t="s">
        <v>10</v>
      </c>
      <c r="O30" s="37" t="s">
        <v>61</v>
      </c>
      <c r="P30" s="32" t="str">
        <f>VLOOKUP(O30,Stock[],2,FALSE)</f>
        <v>BE Debtors Opening</v>
      </c>
      <c r="Q30" s="35">
        <f>VLOOKUP(O30,Stock[],3,FALSE)</f>
        <v>0</v>
      </c>
      <c r="R30" s="35">
        <f>VLOOKUP(O30,Stock[],4,FALSE)</f>
        <v>0</v>
      </c>
      <c r="S30" s="34"/>
      <c r="T30" s="35"/>
      <c r="U30" s="34"/>
      <c r="V30" s="36">
        <f>+DailySales!$T30*DailySales!$R30</f>
        <v>0</v>
      </c>
      <c r="W30" s="36">
        <f>+DailySales!$V30*DailySales!$Q30</f>
        <v>0</v>
      </c>
      <c r="X30" s="36">
        <f>VLOOKUP(O30,Stock[],6,FALSE)</f>
        <v>0</v>
      </c>
      <c r="Y30" s="36">
        <f>+DailySales!$V30*DailySales!$X30</f>
        <v>0</v>
      </c>
      <c r="Z30" s="37">
        <v>105000</v>
      </c>
      <c r="AA30" s="34"/>
      <c r="AB30" s="78"/>
      <c r="AC30" s="78"/>
      <c r="AD30" s="34"/>
      <c r="AE30" s="77"/>
      <c r="AF30" s="38"/>
      <c r="AG30" s="39"/>
      <c r="AH30" s="38">
        <v>46034</v>
      </c>
      <c r="AI30" s="39">
        <v>105000</v>
      </c>
      <c r="AJ30" s="38"/>
      <c r="AK30" s="39"/>
      <c r="AL30" s="34"/>
      <c r="AM30" s="39"/>
      <c r="AN3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0" s="26"/>
      <c r="AQ30" s="26"/>
      <c r="AR30" s="26"/>
    </row>
    <row r="31" spans="1:44" ht="19.5" customHeight="1" x14ac:dyDescent="0.25">
      <c r="A31" s="32">
        <f t="shared" si="4"/>
        <v>2025</v>
      </c>
      <c r="B31" s="32">
        <f t="shared" si="5"/>
        <v>12</v>
      </c>
      <c r="C31" s="25">
        <v>45993</v>
      </c>
      <c r="D31" s="57">
        <f t="shared" ca="1" si="2"/>
        <v>46097</v>
      </c>
      <c r="E31" s="32" t="str">
        <f t="shared" ca="1" si="3"/>
        <v>3-Months</v>
      </c>
      <c r="F31" s="32" t="str">
        <f>VLOOKUP(O31,Stock[],5,FALSE)</f>
        <v>BE</v>
      </c>
      <c r="G31" s="33" t="s">
        <v>1816</v>
      </c>
      <c r="H31" s="34"/>
      <c r="I31" s="34" t="s">
        <v>180</v>
      </c>
      <c r="J31" s="32" t="str">
        <f>VLOOKUP(I31,Customers[],2,FALSE)</f>
        <v>ရွှေမြင်း</v>
      </c>
      <c r="K31" s="32" t="str">
        <f>VLOOKUP(I31,Customers[],4,FALSE)</f>
        <v>Meiktila</v>
      </c>
      <c r="L31" s="32" t="str">
        <f>VLOOKUP(Table85[[#This Row],[CustomerID]],Table!H:K,3,0)</f>
        <v>မိတ္ထီလာ</v>
      </c>
      <c r="M31" s="32" t="str">
        <f>VLOOKUP(I31,Customers[],5,FALSE)</f>
        <v>WholeSales/Contract</v>
      </c>
      <c r="N31" s="34" t="s">
        <v>10</v>
      </c>
      <c r="O31" s="37" t="s">
        <v>61</v>
      </c>
      <c r="P31" s="32" t="str">
        <f>VLOOKUP(O31,Stock[],2,FALSE)</f>
        <v>BE Debtors Opening</v>
      </c>
      <c r="Q31" s="35">
        <f>VLOOKUP(O31,Stock[],3,FALSE)</f>
        <v>0</v>
      </c>
      <c r="R31" s="35">
        <f>VLOOKUP(O31,Stock[],4,FALSE)</f>
        <v>0</v>
      </c>
      <c r="S31" s="34"/>
      <c r="T31" s="35"/>
      <c r="U31" s="34"/>
      <c r="V31" s="36">
        <f>+DailySales!$T31*DailySales!$R31</f>
        <v>0</v>
      </c>
      <c r="W31" s="36">
        <f>+DailySales!$V31*DailySales!$Q31</f>
        <v>0</v>
      </c>
      <c r="X31" s="36">
        <f>VLOOKUP(O31,Stock[],6,FALSE)</f>
        <v>0</v>
      </c>
      <c r="Y31" s="36">
        <f>+DailySales!$V31*DailySales!$X31</f>
        <v>0</v>
      </c>
      <c r="Z31" s="37">
        <v>575400</v>
      </c>
      <c r="AA31" s="34"/>
      <c r="AB31" s="78"/>
      <c r="AC31" s="78"/>
      <c r="AD31" s="34"/>
      <c r="AE31" s="77"/>
      <c r="AF31" s="38"/>
      <c r="AG31" s="39"/>
      <c r="AH31" s="38">
        <v>46034</v>
      </c>
      <c r="AI31" s="39">
        <v>575400</v>
      </c>
      <c r="AJ31" s="38"/>
      <c r="AK31" s="39"/>
      <c r="AL31" s="34"/>
      <c r="AM31" s="39"/>
      <c r="AN3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1" s="26"/>
      <c r="AQ31" s="26"/>
      <c r="AR31" s="26"/>
    </row>
    <row r="32" spans="1:44" ht="19.5" customHeight="1" x14ac:dyDescent="0.25">
      <c r="A32" s="32">
        <f t="shared" si="4"/>
        <v>2025</v>
      </c>
      <c r="B32" s="32">
        <f t="shared" si="5"/>
        <v>12</v>
      </c>
      <c r="C32" s="25">
        <v>45993</v>
      </c>
      <c r="D32" s="57">
        <f t="shared" ca="1" si="2"/>
        <v>46097</v>
      </c>
      <c r="E32" s="32" t="str">
        <f t="shared" ca="1" si="3"/>
        <v>3-Months</v>
      </c>
      <c r="F32" s="32" t="str">
        <f>VLOOKUP(O32,Stock[],5,FALSE)</f>
        <v>BE</v>
      </c>
      <c r="G32" s="33" t="s">
        <v>1816</v>
      </c>
      <c r="H32" s="34"/>
      <c r="I32" s="34" t="s">
        <v>180</v>
      </c>
      <c r="J32" s="32" t="str">
        <f>VLOOKUP(I32,Customers[],2,FALSE)</f>
        <v>ရွှေမြင်း</v>
      </c>
      <c r="K32" s="32" t="str">
        <f>VLOOKUP(I32,Customers[],4,FALSE)</f>
        <v>Meiktila</v>
      </c>
      <c r="L32" s="32" t="str">
        <f>VLOOKUP(Table85[[#This Row],[CustomerID]],Table!H:K,3,0)</f>
        <v>မိတ္ထီလာ</v>
      </c>
      <c r="M32" s="32" t="str">
        <f>VLOOKUP(I32,Customers[],5,FALSE)</f>
        <v>WholeSales/Contract</v>
      </c>
      <c r="N32" s="34" t="s">
        <v>10</v>
      </c>
      <c r="O32" s="37" t="s">
        <v>61</v>
      </c>
      <c r="P32" s="32" t="str">
        <f>VLOOKUP(O32,Stock[],2,FALSE)</f>
        <v>BE Debtors Opening</v>
      </c>
      <c r="Q32" s="35">
        <f>VLOOKUP(O32,Stock[],3,FALSE)</f>
        <v>0</v>
      </c>
      <c r="R32" s="35">
        <f>VLOOKUP(O32,Stock[],4,FALSE)</f>
        <v>0</v>
      </c>
      <c r="S32" s="34"/>
      <c r="T32" s="35"/>
      <c r="U32" s="34"/>
      <c r="V32" s="36">
        <f>+DailySales!$T32*DailySales!$R32</f>
        <v>0</v>
      </c>
      <c r="W32" s="36">
        <f>+DailySales!$V32*DailySales!$Q32</f>
        <v>0</v>
      </c>
      <c r="X32" s="36">
        <f>VLOOKUP(O32,Stock[],6,FALSE)</f>
        <v>0</v>
      </c>
      <c r="Y32" s="36">
        <f>+DailySales!$V32*DailySales!$X32</f>
        <v>0</v>
      </c>
      <c r="Z32" s="37">
        <v>957600</v>
      </c>
      <c r="AA32" s="34"/>
      <c r="AB32" s="78"/>
      <c r="AC32" s="78"/>
      <c r="AD32" s="34"/>
      <c r="AE32" s="77"/>
      <c r="AF32" s="38"/>
      <c r="AG32" s="39"/>
      <c r="AH32" s="38">
        <v>46034</v>
      </c>
      <c r="AI32" s="39">
        <v>957600</v>
      </c>
      <c r="AJ32" s="38"/>
      <c r="AK32" s="39"/>
      <c r="AL32" s="34"/>
      <c r="AM32" s="39"/>
      <c r="AN3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2" s="26"/>
      <c r="AQ32" s="26"/>
      <c r="AR32" s="26"/>
    </row>
    <row r="33" spans="1:44" ht="19.5" customHeight="1" x14ac:dyDescent="0.25">
      <c r="A33" s="32">
        <f t="shared" si="4"/>
        <v>2025</v>
      </c>
      <c r="B33" s="32">
        <f t="shared" si="5"/>
        <v>12</v>
      </c>
      <c r="C33" s="25">
        <v>45993</v>
      </c>
      <c r="D33" s="57">
        <f t="shared" ca="1" si="2"/>
        <v>46097</v>
      </c>
      <c r="E33" s="32" t="str">
        <f t="shared" ca="1" si="3"/>
        <v>3-Months</v>
      </c>
      <c r="F33" s="32" t="str">
        <f>VLOOKUP(O33,Stock[],5,FALSE)</f>
        <v>BE</v>
      </c>
      <c r="G33" s="33" t="s">
        <v>1816</v>
      </c>
      <c r="H33" s="34"/>
      <c r="I33" s="34" t="s">
        <v>180</v>
      </c>
      <c r="J33" s="32" t="str">
        <f>VLOOKUP(I33,Customers[],2,FALSE)</f>
        <v>ရွှေမြင်း</v>
      </c>
      <c r="K33" s="32" t="str">
        <f>VLOOKUP(I33,Customers[],4,FALSE)</f>
        <v>Meiktila</v>
      </c>
      <c r="L33" s="32" t="str">
        <f>VLOOKUP(Table85[[#This Row],[CustomerID]],Table!H:K,3,0)</f>
        <v>မိတ္ထီလာ</v>
      </c>
      <c r="M33" s="32" t="str">
        <f>VLOOKUP(I33,Customers[],5,FALSE)</f>
        <v>WholeSales/Contract</v>
      </c>
      <c r="N33" s="34" t="s">
        <v>10</v>
      </c>
      <c r="O33" s="37" t="s">
        <v>61</v>
      </c>
      <c r="P33" s="32" t="str">
        <f>VLOOKUP(O33,Stock[],2,FALSE)</f>
        <v>BE Debtors Opening</v>
      </c>
      <c r="Q33" s="35">
        <f>VLOOKUP(O33,Stock[],3,FALSE)</f>
        <v>0</v>
      </c>
      <c r="R33" s="35">
        <f>VLOOKUP(O33,Stock[],4,FALSE)</f>
        <v>0</v>
      </c>
      <c r="S33" s="34"/>
      <c r="T33" s="35"/>
      <c r="U33" s="34"/>
      <c r="V33" s="36">
        <f>+DailySales!$T33*DailySales!$R33</f>
        <v>0</v>
      </c>
      <c r="W33" s="36">
        <f>+DailySales!$V33*DailySales!$Q33</f>
        <v>0</v>
      </c>
      <c r="X33" s="36">
        <f>VLOOKUP(O33,Stock[],6,FALSE)</f>
        <v>0</v>
      </c>
      <c r="Y33" s="36">
        <f>+DailySales!$V33*DailySales!$X33</f>
        <v>0</v>
      </c>
      <c r="Z33" s="37">
        <v>386400</v>
      </c>
      <c r="AA33" s="34"/>
      <c r="AB33" s="78"/>
      <c r="AC33" s="78"/>
      <c r="AD33" s="34"/>
      <c r="AE33" s="77"/>
      <c r="AF33" s="38"/>
      <c r="AG33" s="39"/>
      <c r="AH33" s="38">
        <v>46034</v>
      </c>
      <c r="AI33" s="39">
        <v>386400</v>
      </c>
      <c r="AJ33" s="38"/>
      <c r="AK33" s="39"/>
      <c r="AL33" s="34"/>
      <c r="AM33" s="39"/>
      <c r="AN3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3" s="26"/>
      <c r="AQ33" s="26"/>
      <c r="AR33" s="26"/>
    </row>
    <row r="34" spans="1:44" ht="19.5" customHeight="1" x14ac:dyDescent="0.25">
      <c r="A34" s="32">
        <f t="shared" si="4"/>
        <v>2025</v>
      </c>
      <c r="B34" s="32">
        <f t="shared" si="5"/>
        <v>12</v>
      </c>
      <c r="C34" s="25">
        <v>45993</v>
      </c>
      <c r="D34" s="57">
        <f t="shared" ca="1" si="2"/>
        <v>46097</v>
      </c>
      <c r="E34" s="32" t="str">
        <f t="shared" ca="1" si="3"/>
        <v>3-Months</v>
      </c>
      <c r="F34" s="32" t="str">
        <f>VLOOKUP(O34,Stock[],5,FALSE)</f>
        <v>BE</v>
      </c>
      <c r="G34" s="33" t="s">
        <v>1816</v>
      </c>
      <c r="H34" s="34"/>
      <c r="I34" s="34" t="s">
        <v>180</v>
      </c>
      <c r="J34" s="32" t="str">
        <f>VLOOKUP(I34,Customers[],2,FALSE)</f>
        <v>ရွှေမြင်း</v>
      </c>
      <c r="K34" s="32" t="str">
        <f>VLOOKUP(I34,Customers[],4,FALSE)</f>
        <v>Meiktila</v>
      </c>
      <c r="L34" s="32" t="str">
        <f>VLOOKUP(Table85[[#This Row],[CustomerID]],Table!H:K,3,0)</f>
        <v>မိတ္ထီလာ</v>
      </c>
      <c r="M34" s="32" t="str">
        <f>VLOOKUP(I34,Customers[],5,FALSE)</f>
        <v>WholeSales/Contract</v>
      </c>
      <c r="N34" s="34" t="s">
        <v>10</v>
      </c>
      <c r="O34" s="37" t="s">
        <v>61</v>
      </c>
      <c r="P34" s="32" t="str">
        <f>VLOOKUP(O34,Stock[],2,FALSE)</f>
        <v>BE Debtors Opening</v>
      </c>
      <c r="Q34" s="35">
        <f>VLOOKUP(O34,Stock[],3,FALSE)</f>
        <v>0</v>
      </c>
      <c r="R34" s="35">
        <f>VLOOKUP(O34,Stock[],4,FALSE)</f>
        <v>0</v>
      </c>
      <c r="S34" s="34"/>
      <c r="T34" s="35"/>
      <c r="U34" s="34"/>
      <c r="V34" s="36">
        <f>+DailySales!$T34*DailySales!$R34</f>
        <v>0</v>
      </c>
      <c r="W34" s="36">
        <f>+DailySales!$V34*DailySales!$Q34</f>
        <v>0</v>
      </c>
      <c r="X34" s="36">
        <f>VLOOKUP(O34,Stock[],6,FALSE)</f>
        <v>0</v>
      </c>
      <c r="Y34" s="36">
        <f>+DailySales!$V34*DailySales!$X34</f>
        <v>0</v>
      </c>
      <c r="Z34" s="37">
        <v>372400</v>
      </c>
      <c r="AA34" s="34"/>
      <c r="AB34" s="78"/>
      <c r="AC34" s="78"/>
      <c r="AD34" s="34"/>
      <c r="AE34" s="77"/>
      <c r="AF34" s="38"/>
      <c r="AG34" s="39"/>
      <c r="AH34" s="38">
        <v>46034</v>
      </c>
      <c r="AI34" s="39">
        <v>372400</v>
      </c>
      <c r="AJ34" s="38"/>
      <c r="AK34" s="39"/>
      <c r="AL34" s="34"/>
      <c r="AM34" s="39"/>
      <c r="AN3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4" s="26"/>
      <c r="AQ34" s="26"/>
      <c r="AR34" s="26"/>
    </row>
    <row r="35" spans="1:44" ht="19.5" customHeight="1" x14ac:dyDescent="0.25">
      <c r="A35" s="32">
        <f t="shared" si="4"/>
        <v>2025</v>
      </c>
      <c r="B35" s="32">
        <f t="shared" si="5"/>
        <v>12</v>
      </c>
      <c r="C35" s="25">
        <v>45993</v>
      </c>
      <c r="D35" s="57">
        <f t="shared" ca="1" si="2"/>
        <v>46097</v>
      </c>
      <c r="E35" s="32" t="str">
        <f t="shared" ca="1" si="3"/>
        <v>3-Months</v>
      </c>
      <c r="F35" s="32" t="str">
        <f>VLOOKUP(O35,Stock[],5,FALSE)</f>
        <v>BE</v>
      </c>
      <c r="G35" s="33" t="s">
        <v>1816</v>
      </c>
      <c r="H35" s="34"/>
      <c r="I35" s="34" t="s">
        <v>180</v>
      </c>
      <c r="J35" s="32" t="str">
        <f>VLOOKUP(I35,Customers[],2,FALSE)</f>
        <v>ရွှေမြင်း</v>
      </c>
      <c r="K35" s="32" t="str">
        <f>VLOOKUP(I35,Customers[],4,FALSE)</f>
        <v>Meiktila</v>
      </c>
      <c r="L35" s="32" t="str">
        <f>VLOOKUP(Table85[[#This Row],[CustomerID]],Table!H:K,3,0)</f>
        <v>မိတ္ထီလာ</v>
      </c>
      <c r="M35" s="32" t="str">
        <f>VLOOKUP(I35,Customers[],5,FALSE)</f>
        <v>WholeSales/Contract</v>
      </c>
      <c r="N35" s="34" t="s">
        <v>10</v>
      </c>
      <c r="O35" s="37" t="s">
        <v>61</v>
      </c>
      <c r="P35" s="32" t="str">
        <f>VLOOKUP(O35,Stock[],2,FALSE)</f>
        <v>BE Debtors Opening</v>
      </c>
      <c r="Q35" s="35">
        <f>VLOOKUP(O35,Stock[],3,FALSE)</f>
        <v>0</v>
      </c>
      <c r="R35" s="35">
        <f>VLOOKUP(O35,Stock[],4,FALSE)</f>
        <v>0</v>
      </c>
      <c r="S35" s="34"/>
      <c r="T35" s="35"/>
      <c r="U35" s="34"/>
      <c r="V35" s="36">
        <f>+DailySales!$T35*DailySales!$R35</f>
        <v>0</v>
      </c>
      <c r="W35" s="36">
        <f>+DailySales!$V35*DailySales!$Q35</f>
        <v>0</v>
      </c>
      <c r="X35" s="36">
        <f>VLOOKUP(O35,Stock[],6,FALSE)</f>
        <v>0</v>
      </c>
      <c r="Y35" s="36">
        <f>+DailySales!$V35*DailySales!$X35</f>
        <v>0</v>
      </c>
      <c r="Z35" s="37">
        <v>159600</v>
      </c>
      <c r="AA35" s="34"/>
      <c r="AB35" s="78"/>
      <c r="AC35" s="78"/>
      <c r="AD35" s="34"/>
      <c r="AE35" s="77"/>
      <c r="AF35" s="38"/>
      <c r="AG35" s="39"/>
      <c r="AH35" s="38">
        <v>46034</v>
      </c>
      <c r="AI35" s="39">
        <v>159600</v>
      </c>
      <c r="AJ35" s="38"/>
      <c r="AK35" s="39"/>
      <c r="AL35" s="34"/>
      <c r="AM35" s="39"/>
      <c r="AN3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5" s="26"/>
      <c r="AQ35" s="26"/>
      <c r="AR35" s="26"/>
    </row>
    <row r="36" spans="1:44" ht="19.5" customHeight="1" x14ac:dyDescent="0.25">
      <c r="A36" s="32">
        <f t="shared" si="4"/>
        <v>2025</v>
      </c>
      <c r="B36" s="32">
        <f t="shared" si="5"/>
        <v>12</v>
      </c>
      <c r="C36" s="25">
        <v>45993</v>
      </c>
      <c r="D36" s="57">
        <f t="shared" ca="1" si="2"/>
        <v>46097</v>
      </c>
      <c r="E36" s="32" t="str">
        <f t="shared" ca="1" si="3"/>
        <v>3-Months</v>
      </c>
      <c r="F36" s="32" t="str">
        <f>VLOOKUP(O36,Stock[],5,FALSE)</f>
        <v>BE</v>
      </c>
      <c r="G36" s="33" t="s">
        <v>1816</v>
      </c>
      <c r="H36" s="34"/>
      <c r="I36" s="34" t="s">
        <v>180</v>
      </c>
      <c r="J36" s="32" t="str">
        <f>VLOOKUP(I36,Customers[],2,FALSE)</f>
        <v>ရွှေမြင်း</v>
      </c>
      <c r="K36" s="32" t="str">
        <f>VLOOKUP(I36,Customers[],4,FALSE)</f>
        <v>Meiktila</v>
      </c>
      <c r="L36" s="32" t="str">
        <f>VLOOKUP(Table85[[#This Row],[CustomerID]],Table!H:K,3,0)</f>
        <v>မိတ္ထီလာ</v>
      </c>
      <c r="M36" s="32" t="str">
        <f>VLOOKUP(I36,Customers[],5,FALSE)</f>
        <v>WholeSales/Contract</v>
      </c>
      <c r="N36" s="34" t="s">
        <v>10</v>
      </c>
      <c r="O36" s="37" t="s">
        <v>61</v>
      </c>
      <c r="P36" s="32" t="str">
        <f>VLOOKUP(O36,Stock[],2,FALSE)</f>
        <v>BE Debtors Opening</v>
      </c>
      <c r="Q36" s="35">
        <f>VLOOKUP(O36,Stock[],3,FALSE)</f>
        <v>0</v>
      </c>
      <c r="R36" s="35">
        <f>VLOOKUP(O36,Stock[],4,FALSE)</f>
        <v>0</v>
      </c>
      <c r="S36" s="34"/>
      <c r="T36" s="35"/>
      <c r="U36" s="34"/>
      <c r="V36" s="36">
        <f>+DailySales!$T36*DailySales!$R36</f>
        <v>0</v>
      </c>
      <c r="W36" s="36">
        <f>+DailySales!$V36*DailySales!$Q36</f>
        <v>0</v>
      </c>
      <c r="X36" s="36">
        <f>VLOOKUP(O36,Stock[],6,FALSE)</f>
        <v>0</v>
      </c>
      <c r="Y36" s="36">
        <f>+DailySales!$V36*DailySales!$X36</f>
        <v>0</v>
      </c>
      <c r="Z36" s="37">
        <v>550800</v>
      </c>
      <c r="AA36" s="34"/>
      <c r="AB36" s="78"/>
      <c r="AC36" s="78"/>
      <c r="AD36" s="34"/>
      <c r="AE36" s="77"/>
      <c r="AF36" s="38"/>
      <c r="AG36" s="39"/>
      <c r="AH36" s="38">
        <v>46034</v>
      </c>
      <c r="AI36" s="39">
        <v>550800</v>
      </c>
      <c r="AJ36" s="38"/>
      <c r="AK36" s="39"/>
      <c r="AL36" s="34"/>
      <c r="AM36" s="39"/>
      <c r="AN3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6" s="26"/>
      <c r="AQ36" s="26"/>
      <c r="AR36" s="26"/>
    </row>
    <row r="37" spans="1:44" ht="19.5" customHeight="1" x14ac:dyDescent="0.25">
      <c r="A37" s="32">
        <f t="shared" si="4"/>
        <v>2025</v>
      </c>
      <c r="B37" s="32">
        <f t="shared" si="5"/>
        <v>12</v>
      </c>
      <c r="C37" s="25">
        <v>45993</v>
      </c>
      <c r="D37" s="57">
        <f t="shared" ca="1" si="2"/>
        <v>46097</v>
      </c>
      <c r="E37" s="32" t="str">
        <f t="shared" ca="1" si="3"/>
        <v>3-Months</v>
      </c>
      <c r="F37" s="32" t="str">
        <f>VLOOKUP(O37,Stock[],5,FALSE)</f>
        <v>BE</v>
      </c>
      <c r="G37" s="33" t="s">
        <v>1817</v>
      </c>
      <c r="H37" s="34"/>
      <c r="I37" s="34" t="s">
        <v>180</v>
      </c>
      <c r="J37" s="32" t="str">
        <f>VLOOKUP(I37,Customers[],2,FALSE)</f>
        <v>ရွှေမြင်း</v>
      </c>
      <c r="K37" s="32" t="str">
        <f>VLOOKUP(I37,Customers[],4,FALSE)</f>
        <v>Meiktila</v>
      </c>
      <c r="L37" s="32" t="str">
        <f>VLOOKUP(Table85[[#This Row],[CustomerID]],Table!H:K,3,0)</f>
        <v>မိတ္ထီလာ</v>
      </c>
      <c r="M37" s="32" t="str">
        <f>VLOOKUP(I37,Customers[],5,FALSE)</f>
        <v>WholeSales/Contract</v>
      </c>
      <c r="N37" s="34" t="s">
        <v>10</v>
      </c>
      <c r="O37" s="37" t="s">
        <v>61</v>
      </c>
      <c r="P37" s="32" t="str">
        <f>VLOOKUP(O37,Stock[],2,FALSE)</f>
        <v>BE Debtors Opening</v>
      </c>
      <c r="Q37" s="35">
        <f>VLOOKUP(O37,Stock[],3,FALSE)</f>
        <v>0</v>
      </c>
      <c r="R37" s="35">
        <f>VLOOKUP(O37,Stock[],4,FALSE)</f>
        <v>0</v>
      </c>
      <c r="S37" s="34"/>
      <c r="T37" s="35"/>
      <c r="U37" s="34"/>
      <c r="V37" s="36">
        <f>+DailySales!$T37*DailySales!$R37</f>
        <v>0</v>
      </c>
      <c r="W37" s="36">
        <f>+DailySales!$V37*DailySales!$Q37</f>
        <v>0</v>
      </c>
      <c r="X37" s="36">
        <f>VLOOKUP(O37,Stock[],6,FALSE)</f>
        <v>0</v>
      </c>
      <c r="Y37" s="36">
        <f>+DailySales!$V37*DailySales!$X37</f>
        <v>0</v>
      </c>
      <c r="Z37" s="37">
        <v>931000</v>
      </c>
      <c r="AA37" s="34"/>
      <c r="AB37" s="78"/>
      <c r="AC37" s="78"/>
      <c r="AD37" s="34"/>
      <c r="AE37" s="77"/>
      <c r="AF37" s="38"/>
      <c r="AG37" s="39"/>
      <c r="AH37" s="38">
        <v>46034</v>
      </c>
      <c r="AI37" s="39">
        <v>931000</v>
      </c>
      <c r="AJ37" s="38"/>
      <c r="AK37" s="39"/>
      <c r="AL37" s="34"/>
      <c r="AM37" s="39"/>
      <c r="AN3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7" s="26"/>
      <c r="AQ37" s="26"/>
      <c r="AR37" s="26"/>
    </row>
    <row r="38" spans="1:44" ht="19.5" customHeight="1" x14ac:dyDescent="0.25">
      <c r="A38" s="32">
        <f t="shared" si="4"/>
        <v>2025</v>
      </c>
      <c r="B38" s="32">
        <f t="shared" si="5"/>
        <v>12</v>
      </c>
      <c r="C38" s="25">
        <v>45993</v>
      </c>
      <c r="D38" s="57">
        <f t="shared" ca="1" si="2"/>
        <v>46097</v>
      </c>
      <c r="E38" s="32" t="str">
        <f t="shared" ca="1" si="3"/>
        <v>3-Months</v>
      </c>
      <c r="F38" s="32" t="str">
        <f>VLOOKUP(O38,Stock[],5,FALSE)</f>
        <v>BE</v>
      </c>
      <c r="G38" s="33" t="s">
        <v>1818</v>
      </c>
      <c r="H38" s="34"/>
      <c r="I38" s="34" t="s">
        <v>185</v>
      </c>
      <c r="J38" s="32" t="str">
        <f>VLOOKUP(I38,Customers[],2,FALSE)</f>
        <v>ရွှေမြင်း(ကျော်ချမ်းသာ)</v>
      </c>
      <c r="K38" s="32" t="str">
        <f>VLOOKUP(I38,Customers[],4,FALSE)</f>
        <v>Meiktila</v>
      </c>
      <c r="L38" s="32" t="str">
        <f>VLOOKUP(Table85[[#This Row],[CustomerID]],Table!H:K,3,0)</f>
        <v>မိတ္ထီလာ</v>
      </c>
      <c r="M38" s="32" t="str">
        <f>VLOOKUP(I38,Customers[],5,FALSE)</f>
        <v>WholeSales/Contract</v>
      </c>
      <c r="N38" s="34" t="s">
        <v>10</v>
      </c>
      <c r="O38" s="37" t="s">
        <v>61</v>
      </c>
      <c r="P38" s="32" t="str">
        <f>VLOOKUP(O38,Stock[],2,FALSE)</f>
        <v>BE Debtors Opening</v>
      </c>
      <c r="Q38" s="35">
        <f>VLOOKUP(O38,Stock[],3,FALSE)</f>
        <v>0</v>
      </c>
      <c r="R38" s="35">
        <f>VLOOKUP(O38,Stock[],4,FALSE)</f>
        <v>0</v>
      </c>
      <c r="S38" s="34"/>
      <c r="T38" s="35"/>
      <c r="U38" s="34"/>
      <c r="V38" s="36">
        <f>+DailySales!$T38*DailySales!$R38</f>
        <v>0</v>
      </c>
      <c r="W38" s="36">
        <f>+DailySales!$V38*DailySales!$Q38</f>
        <v>0</v>
      </c>
      <c r="X38" s="36">
        <f>VLOOKUP(O38,Stock[],6,FALSE)</f>
        <v>0</v>
      </c>
      <c r="Y38" s="36">
        <f>+DailySales!$V38*DailySales!$X38</f>
        <v>0</v>
      </c>
      <c r="Z38" s="37">
        <v>957600</v>
      </c>
      <c r="AA38" s="34"/>
      <c r="AB38" s="78"/>
      <c r="AC38" s="78"/>
      <c r="AD38" s="34"/>
      <c r="AE38" s="77"/>
      <c r="AF38" s="38"/>
      <c r="AG38" s="39"/>
      <c r="AH38" s="38">
        <v>46034</v>
      </c>
      <c r="AI38" s="39">
        <v>957600</v>
      </c>
      <c r="AJ38" s="38"/>
      <c r="AK38" s="39"/>
      <c r="AL38" s="34"/>
      <c r="AM38" s="39"/>
      <c r="AN3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8" s="26"/>
      <c r="AQ38" s="26"/>
      <c r="AR38" s="26"/>
    </row>
    <row r="39" spans="1:44" ht="19.5" customHeight="1" x14ac:dyDescent="0.25">
      <c r="A39" s="32">
        <f t="shared" si="4"/>
        <v>2025</v>
      </c>
      <c r="B39" s="32">
        <f t="shared" si="5"/>
        <v>12</v>
      </c>
      <c r="C39" s="25">
        <v>45993</v>
      </c>
      <c r="D39" s="57">
        <f t="shared" ca="1" si="2"/>
        <v>46097</v>
      </c>
      <c r="E39" s="32" t="str">
        <f t="shared" ca="1" si="3"/>
        <v>3-Months</v>
      </c>
      <c r="F39" s="32" t="str">
        <f>VLOOKUP(O39,Stock[],5,FALSE)</f>
        <v>BE</v>
      </c>
      <c r="G39" s="33" t="s">
        <v>1818</v>
      </c>
      <c r="H39" s="34"/>
      <c r="I39" s="34" t="s">
        <v>185</v>
      </c>
      <c r="J39" s="32" t="str">
        <f>VLOOKUP(I39,Customers[],2,FALSE)</f>
        <v>ရွှေမြင်း(ကျော်ချမ်းသာ)</v>
      </c>
      <c r="K39" s="32" t="str">
        <f>VLOOKUP(I39,Customers[],4,FALSE)</f>
        <v>Meiktila</v>
      </c>
      <c r="L39" s="32" t="str">
        <f>VLOOKUP(Table85[[#This Row],[CustomerID]],Table!H:K,3,0)</f>
        <v>မိတ္ထီလာ</v>
      </c>
      <c r="M39" s="32" t="str">
        <f>VLOOKUP(I39,Customers[],5,FALSE)</f>
        <v>WholeSales/Contract</v>
      </c>
      <c r="N39" s="34" t="s">
        <v>10</v>
      </c>
      <c r="O39" s="37" t="s">
        <v>61</v>
      </c>
      <c r="P39" s="32" t="str">
        <f>VLOOKUP(O39,Stock[],2,FALSE)</f>
        <v>BE Debtors Opening</v>
      </c>
      <c r="Q39" s="35">
        <f>VLOOKUP(O39,Stock[],3,FALSE)</f>
        <v>0</v>
      </c>
      <c r="R39" s="35">
        <f>VLOOKUP(O39,Stock[],4,FALSE)</f>
        <v>0</v>
      </c>
      <c r="S39" s="34"/>
      <c r="T39" s="35"/>
      <c r="U39" s="34"/>
      <c r="V39" s="36">
        <f>+DailySales!$T39*DailySales!$R39</f>
        <v>0</v>
      </c>
      <c r="W39" s="36">
        <f>+DailySales!$V39*DailySales!$Q39</f>
        <v>0</v>
      </c>
      <c r="X39" s="36">
        <f>VLOOKUP(O39,Stock[],6,FALSE)</f>
        <v>0</v>
      </c>
      <c r="Y39" s="36">
        <f>+DailySales!$V39*DailySales!$X39</f>
        <v>0</v>
      </c>
      <c r="Z39" s="37">
        <v>1303400</v>
      </c>
      <c r="AA39" s="34"/>
      <c r="AB39" s="78"/>
      <c r="AC39" s="78"/>
      <c r="AD39" s="34"/>
      <c r="AE39" s="77"/>
      <c r="AF39" s="38"/>
      <c r="AG39" s="39"/>
      <c r="AH39" s="38">
        <v>46034</v>
      </c>
      <c r="AI39" s="39">
        <v>1303400</v>
      </c>
      <c r="AJ39" s="38"/>
      <c r="AK39" s="39"/>
      <c r="AL39" s="34"/>
      <c r="AM39" s="39"/>
      <c r="AN3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9" s="26"/>
      <c r="AQ39" s="26"/>
      <c r="AR39" s="26"/>
    </row>
    <row r="40" spans="1:44" ht="19.5" customHeight="1" x14ac:dyDescent="0.25">
      <c r="A40" s="32">
        <f t="shared" si="4"/>
        <v>2025</v>
      </c>
      <c r="B40" s="32">
        <f t="shared" si="5"/>
        <v>12</v>
      </c>
      <c r="C40" s="25">
        <v>45993</v>
      </c>
      <c r="D40" s="57">
        <f t="shared" ca="1" si="2"/>
        <v>46097</v>
      </c>
      <c r="E40" s="32" t="str">
        <f t="shared" ca="1" si="3"/>
        <v>3-Months</v>
      </c>
      <c r="F40" s="32" t="str">
        <f>VLOOKUP(O40,Stock[],5,FALSE)</f>
        <v>BE</v>
      </c>
      <c r="G40" s="33" t="s">
        <v>1819</v>
      </c>
      <c r="H40" s="34"/>
      <c r="I40" s="34" t="s">
        <v>181</v>
      </c>
      <c r="J40" s="32" t="str">
        <f>VLOOKUP(I40,Customers[],2,FALSE)</f>
        <v>ရွှေမြင်း(ရွှေခြင်္သေ့)</v>
      </c>
      <c r="K40" s="32" t="str">
        <f>VLOOKUP(I40,Customers[],4,FALSE)</f>
        <v>Meiktila</v>
      </c>
      <c r="L40" s="32" t="str">
        <f>VLOOKUP(Table85[[#This Row],[CustomerID]],Table!H:K,3,0)</f>
        <v>မိတ္ထီလာ</v>
      </c>
      <c r="M40" s="32" t="str">
        <f>VLOOKUP(I40,Customers[],5,FALSE)</f>
        <v>WholeSales/Contract</v>
      </c>
      <c r="N40" s="34" t="s">
        <v>10</v>
      </c>
      <c r="O40" s="37" t="s">
        <v>61</v>
      </c>
      <c r="P40" s="32" t="str">
        <f>VLOOKUP(O40,Stock[],2,FALSE)</f>
        <v>BE Debtors Opening</v>
      </c>
      <c r="Q40" s="35">
        <f>VLOOKUP(O40,Stock[],3,FALSE)</f>
        <v>0</v>
      </c>
      <c r="R40" s="35">
        <f>VLOOKUP(O40,Stock[],4,FALSE)</f>
        <v>0</v>
      </c>
      <c r="S40" s="34"/>
      <c r="T40" s="35"/>
      <c r="U40" s="34"/>
      <c r="V40" s="36">
        <f>+DailySales!$T40*DailySales!$R40</f>
        <v>0</v>
      </c>
      <c r="W40" s="36">
        <f>+DailySales!$V40*DailySales!$Q40</f>
        <v>0</v>
      </c>
      <c r="X40" s="36">
        <f>VLOOKUP(O40,Stock[],6,FALSE)</f>
        <v>0</v>
      </c>
      <c r="Y40" s="36">
        <f>+DailySales!$V40*DailySales!$X40</f>
        <v>0</v>
      </c>
      <c r="Z40" s="37">
        <v>186200</v>
      </c>
      <c r="AA40" s="34"/>
      <c r="AB40" s="78"/>
      <c r="AC40" s="78"/>
      <c r="AD40" s="34"/>
      <c r="AE40" s="77"/>
      <c r="AF40" s="38"/>
      <c r="AG40" s="39"/>
      <c r="AH40" s="38">
        <v>46034</v>
      </c>
      <c r="AI40" s="39">
        <v>186200</v>
      </c>
      <c r="AJ40" s="38"/>
      <c r="AK40" s="39"/>
      <c r="AL40" s="34"/>
      <c r="AM40" s="39"/>
      <c r="AN4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0" s="26"/>
      <c r="AQ40" s="26"/>
      <c r="AR40" s="26"/>
    </row>
    <row r="41" spans="1:44" ht="19.5" customHeight="1" x14ac:dyDescent="0.25">
      <c r="A41" s="32">
        <f t="shared" si="4"/>
        <v>2025</v>
      </c>
      <c r="B41" s="32">
        <f t="shared" si="5"/>
        <v>12</v>
      </c>
      <c r="C41" s="25">
        <v>45993</v>
      </c>
      <c r="D41" s="57">
        <f t="shared" ca="1" si="2"/>
        <v>46097</v>
      </c>
      <c r="E41" s="32" t="str">
        <f t="shared" ca="1" si="3"/>
        <v>3-Months</v>
      </c>
      <c r="F41" s="32" t="str">
        <f>VLOOKUP(O41,Stock[],5,FALSE)</f>
        <v>BE</v>
      </c>
      <c r="G41" s="33" t="s">
        <v>1819</v>
      </c>
      <c r="H41" s="34"/>
      <c r="I41" s="34" t="s">
        <v>181</v>
      </c>
      <c r="J41" s="32" t="str">
        <f>VLOOKUP(I41,Customers[],2,FALSE)</f>
        <v>ရွှေမြင်း(ရွှေခြင်္သေ့)</v>
      </c>
      <c r="K41" s="32" t="str">
        <f>VLOOKUP(I41,Customers[],4,FALSE)</f>
        <v>Meiktila</v>
      </c>
      <c r="L41" s="32" t="str">
        <f>VLOOKUP(Table85[[#This Row],[CustomerID]],Table!H:K,3,0)</f>
        <v>မိတ္ထီလာ</v>
      </c>
      <c r="M41" s="32" t="str">
        <f>VLOOKUP(I41,Customers[],5,FALSE)</f>
        <v>WholeSales/Contract</v>
      </c>
      <c r="N41" s="34" t="s">
        <v>10</v>
      </c>
      <c r="O41" s="37" t="s">
        <v>61</v>
      </c>
      <c r="P41" s="32" t="str">
        <f>VLOOKUP(O41,Stock[],2,FALSE)</f>
        <v>BE Debtors Opening</v>
      </c>
      <c r="Q41" s="35">
        <f>VLOOKUP(O41,Stock[],3,FALSE)</f>
        <v>0</v>
      </c>
      <c r="R41" s="35">
        <f>VLOOKUP(O41,Stock[],4,FALSE)</f>
        <v>0</v>
      </c>
      <c r="S41" s="34"/>
      <c r="T41" s="35"/>
      <c r="U41" s="34"/>
      <c r="V41" s="36">
        <f>+DailySales!$T41*DailySales!$R41</f>
        <v>0</v>
      </c>
      <c r="W41" s="36">
        <f>+DailySales!$V41*DailySales!$Q41</f>
        <v>0</v>
      </c>
      <c r="X41" s="36">
        <f>VLOOKUP(O41,Stock[],6,FALSE)</f>
        <v>0</v>
      </c>
      <c r="Y41" s="36">
        <f>+DailySales!$V41*DailySales!$X41</f>
        <v>0</v>
      </c>
      <c r="Z41" s="37">
        <v>287700</v>
      </c>
      <c r="AA41" s="34"/>
      <c r="AB41" s="78"/>
      <c r="AC41" s="78"/>
      <c r="AD41" s="34"/>
      <c r="AE41" s="77"/>
      <c r="AF41" s="38"/>
      <c r="AG41" s="39"/>
      <c r="AH41" s="38">
        <v>46034</v>
      </c>
      <c r="AI41" s="39">
        <v>287700</v>
      </c>
      <c r="AJ41" s="38"/>
      <c r="AK41" s="39"/>
      <c r="AL41" s="34"/>
      <c r="AM41" s="39"/>
      <c r="AN4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1" s="26"/>
      <c r="AQ41" s="26"/>
      <c r="AR41" s="26"/>
    </row>
    <row r="42" spans="1:44" ht="19.5" customHeight="1" x14ac:dyDescent="0.25">
      <c r="A42" s="32">
        <f t="shared" si="4"/>
        <v>2025</v>
      </c>
      <c r="B42" s="32">
        <f t="shared" si="5"/>
        <v>12</v>
      </c>
      <c r="C42" s="25">
        <v>45993</v>
      </c>
      <c r="D42" s="57">
        <f t="shared" ca="1" si="2"/>
        <v>46097</v>
      </c>
      <c r="E42" s="32" t="str">
        <f t="shared" ca="1" si="3"/>
        <v>3-Months</v>
      </c>
      <c r="F42" s="32" t="str">
        <f>VLOOKUP(O42,Stock[],5,FALSE)</f>
        <v>BE</v>
      </c>
      <c r="G42" s="33" t="s">
        <v>1819</v>
      </c>
      <c r="H42" s="34"/>
      <c r="I42" s="34" t="s">
        <v>181</v>
      </c>
      <c r="J42" s="32" t="str">
        <f>VLOOKUP(I42,Customers[],2,FALSE)</f>
        <v>ရွှေမြင်း(ရွှေခြင်္သေ့)</v>
      </c>
      <c r="K42" s="32" t="str">
        <f>VLOOKUP(I42,Customers[],4,FALSE)</f>
        <v>Meiktila</v>
      </c>
      <c r="L42" s="32" t="str">
        <f>VLOOKUP(Table85[[#This Row],[CustomerID]],Table!H:K,3,0)</f>
        <v>မိတ္ထီလာ</v>
      </c>
      <c r="M42" s="32" t="str">
        <f>VLOOKUP(I42,Customers[],5,FALSE)</f>
        <v>WholeSales/Contract</v>
      </c>
      <c r="N42" s="34" t="s">
        <v>10</v>
      </c>
      <c r="O42" s="37" t="s">
        <v>61</v>
      </c>
      <c r="P42" s="32" t="str">
        <f>VLOOKUP(O42,Stock[],2,FALSE)</f>
        <v>BE Debtors Opening</v>
      </c>
      <c r="Q42" s="35">
        <f>VLOOKUP(O42,Stock[],3,FALSE)</f>
        <v>0</v>
      </c>
      <c r="R42" s="35">
        <f>VLOOKUP(O42,Stock[],4,FALSE)</f>
        <v>0</v>
      </c>
      <c r="S42" s="34"/>
      <c r="T42" s="35"/>
      <c r="U42" s="34"/>
      <c r="V42" s="36">
        <f>+DailySales!$T42*DailySales!$R42</f>
        <v>0</v>
      </c>
      <c r="W42" s="36">
        <f>+DailySales!$V42*DailySales!$Q42</f>
        <v>0</v>
      </c>
      <c r="X42" s="36">
        <f>VLOOKUP(O42,Stock[],6,FALSE)</f>
        <v>0</v>
      </c>
      <c r="Y42" s="36">
        <f>+DailySales!$V42*DailySales!$X42</f>
        <v>0</v>
      </c>
      <c r="Z42" s="37">
        <v>798000</v>
      </c>
      <c r="AA42" s="34"/>
      <c r="AB42" s="78"/>
      <c r="AC42" s="78"/>
      <c r="AD42" s="34"/>
      <c r="AE42" s="77"/>
      <c r="AF42" s="38"/>
      <c r="AG42" s="39"/>
      <c r="AH42" s="38">
        <v>46034</v>
      </c>
      <c r="AI42" s="39">
        <v>798000</v>
      </c>
      <c r="AJ42" s="38"/>
      <c r="AK42" s="39"/>
      <c r="AL42" s="34"/>
      <c r="AM42" s="39"/>
      <c r="AN4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2" s="26"/>
      <c r="AQ42" s="26"/>
      <c r="AR42" s="26"/>
    </row>
    <row r="43" spans="1:44" ht="19.5" customHeight="1" x14ac:dyDescent="0.25">
      <c r="A43" s="32">
        <f t="shared" si="4"/>
        <v>2025</v>
      </c>
      <c r="B43" s="32">
        <f t="shared" si="5"/>
        <v>12</v>
      </c>
      <c r="C43" s="25">
        <v>45993</v>
      </c>
      <c r="D43" s="57">
        <f t="shared" ca="1" si="2"/>
        <v>46097</v>
      </c>
      <c r="E43" s="32" t="str">
        <f t="shared" ca="1" si="3"/>
        <v>3-Months</v>
      </c>
      <c r="F43" s="32" t="str">
        <f>VLOOKUP(O43,Stock[],5,FALSE)</f>
        <v>BE</v>
      </c>
      <c r="G43" s="33" t="s">
        <v>1819</v>
      </c>
      <c r="H43" s="34"/>
      <c r="I43" s="34" t="s">
        <v>181</v>
      </c>
      <c r="J43" s="32" t="str">
        <f>VLOOKUP(I43,Customers[],2,FALSE)</f>
        <v>ရွှေမြင်း(ရွှေခြင်္သေ့)</v>
      </c>
      <c r="K43" s="32" t="str">
        <f>VLOOKUP(I43,Customers[],4,FALSE)</f>
        <v>Meiktila</v>
      </c>
      <c r="L43" s="32" t="str">
        <f>VLOOKUP(Table85[[#This Row],[CustomerID]],Table!H:K,3,0)</f>
        <v>မိတ္ထီလာ</v>
      </c>
      <c r="M43" s="32" t="str">
        <f>VLOOKUP(I43,Customers[],5,FALSE)</f>
        <v>WholeSales/Contract</v>
      </c>
      <c r="N43" s="34" t="s">
        <v>10</v>
      </c>
      <c r="O43" s="37" t="s">
        <v>61</v>
      </c>
      <c r="P43" s="32" t="str">
        <f>VLOOKUP(O43,Stock[],2,FALSE)</f>
        <v>BE Debtors Opening</v>
      </c>
      <c r="Q43" s="35">
        <f>VLOOKUP(O43,Stock[],3,FALSE)</f>
        <v>0</v>
      </c>
      <c r="R43" s="35">
        <f>VLOOKUP(O43,Stock[],4,FALSE)</f>
        <v>0</v>
      </c>
      <c r="S43" s="34"/>
      <c r="T43" s="35"/>
      <c r="U43" s="34"/>
      <c r="V43" s="36">
        <f>+DailySales!$T43*DailySales!$R43</f>
        <v>0</v>
      </c>
      <c r="W43" s="36">
        <f>+DailySales!$V43*DailySales!$Q43</f>
        <v>0</v>
      </c>
      <c r="X43" s="36">
        <f>VLOOKUP(O43,Stock[],6,FALSE)</f>
        <v>0</v>
      </c>
      <c r="Y43" s="36">
        <f>+DailySales!$V43*DailySales!$X43</f>
        <v>0</v>
      </c>
      <c r="Z43" s="37">
        <v>193200</v>
      </c>
      <c r="AA43" s="34"/>
      <c r="AB43" s="78"/>
      <c r="AC43" s="78"/>
      <c r="AD43" s="34"/>
      <c r="AE43" s="77"/>
      <c r="AF43" s="38"/>
      <c r="AG43" s="39"/>
      <c r="AH43" s="38">
        <v>46034</v>
      </c>
      <c r="AI43" s="39">
        <v>193200</v>
      </c>
      <c r="AJ43" s="38"/>
      <c r="AK43" s="39"/>
      <c r="AL43" s="34"/>
      <c r="AM43" s="39"/>
      <c r="AN4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3" s="26"/>
      <c r="AQ43" s="26"/>
      <c r="AR43" s="26"/>
    </row>
    <row r="44" spans="1:44" ht="19.5" customHeight="1" x14ac:dyDescent="0.25">
      <c r="A44" s="32">
        <f t="shared" si="4"/>
        <v>2025</v>
      </c>
      <c r="B44" s="32">
        <f t="shared" si="5"/>
        <v>12</v>
      </c>
      <c r="C44" s="25">
        <v>45993</v>
      </c>
      <c r="D44" s="57">
        <f t="shared" ca="1" si="2"/>
        <v>46097</v>
      </c>
      <c r="E44" s="32" t="str">
        <f t="shared" ca="1" si="3"/>
        <v>3-Months</v>
      </c>
      <c r="F44" s="32" t="str">
        <f>VLOOKUP(O44,Stock[],5,FALSE)</f>
        <v>BE</v>
      </c>
      <c r="G44" s="33" t="s">
        <v>1819</v>
      </c>
      <c r="H44" s="34"/>
      <c r="I44" s="34" t="s">
        <v>181</v>
      </c>
      <c r="J44" s="32" t="str">
        <f>VLOOKUP(I44,Customers[],2,FALSE)</f>
        <v>ရွှေမြင်း(ရွှေခြင်္သေ့)</v>
      </c>
      <c r="K44" s="32" t="str">
        <f>VLOOKUP(I44,Customers[],4,FALSE)</f>
        <v>Meiktila</v>
      </c>
      <c r="L44" s="32" t="str">
        <f>VLOOKUP(Table85[[#This Row],[CustomerID]],Table!H:K,3,0)</f>
        <v>မိတ္ထီလာ</v>
      </c>
      <c r="M44" s="32" t="str">
        <f>VLOOKUP(I44,Customers[],5,FALSE)</f>
        <v>WholeSales/Contract</v>
      </c>
      <c r="N44" s="34" t="s">
        <v>10</v>
      </c>
      <c r="O44" s="37" t="s">
        <v>61</v>
      </c>
      <c r="P44" s="32" t="str">
        <f>VLOOKUP(O44,Stock[],2,FALSE)</f>
        <v>BE Debtors Opening</v>
      </c>
      <c r="Q44" s="35">
        <f>VLOOKUP(O44,Stock[],3,FALSE)</f>
        <v>0</v>
      </c>
      <c r="R44" s="35">
        <f>VLOOKUP(O44,Stock[],4,FALSE)</f>
        <v>0</v>
      </c>
      <c r="S44" s="34"/>
      <c r="T44" s="35"/>
      <c r="U44" s="34"/>
      <c r="V44" s="36">
        <f>+DailySales!$T44*DailySales!$R44</f>
        <v>0</v>
      </c>
      <c r="W44" s="36">
        <f>+DailySales!$V44*DailySales!$Q44</f>
        <v>0</v>
      </c>
      <c r="X44" s="36">
        <f>VLOOKUP(O44,Stock[],6,FALSE)</f>
        <v>0</v>
      </c>
      <c r="Y44" s="36">
        <f>+DailySales!$V44*DailySales!$X44</f>
        <v>0</v>
      </c>
      <c r="Z44" s="37">
        <v>186200</v>
      </c>
      <c r="AA44" s="34"/>
      <c r="AB44" s="78"/>
      <c r="AC44" s="78"/>
      <c r="AD44" s="34"/>
      <c r="AE44" s="77"/>
      <c r="AF44" s="38"/>
      <c r="AG44" s="39"/>
      <c r="AH44" s="38">
        <v>46034</v>
      </c>
      <c r="AI44" s="39">
        <v>186200</v>
      </c>
      <c r="AJ44" s="38"/>
      <c r="AK44" s="39"/>
      <c r="AL44" s="34"/>
      <c r="AM44" s="39"/>
      <c r="AN4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4" s="26"/>
      <c r="AQ44" s="26"/>
      <c r="AR44" s="26"/>
    </row>
    <row r="45" spans="1:44" ht="19.5" customHeight="1" x14ac:dyDescent="0.25">
      <c r="A45" s="32">
        <f t="shared" si="4"/>
        <v>2025</v>
      </c>
      <c r="B45" s="32">
        <f t="shared" si="5"/>
        <v>12</v>
      </c>
      <c r="C45" s="25">
        <v>45993</v>
      </c>
      <c r="D45" s="57">
        <f t="shared" ca="1" si="2"/>
        <v>46097</v>
      </c>
      <c r="E45" s="32" t="str">
        <f t="shared" ca="1" si="3"/>
        <v>3-Months</v>
      </c>
      <c r="F45" s="32" t="str">
        <f>VLOOKUP(O45,Stock[],5,FALSE)</f>
        <v>BE</v>
      </c>
      <c r="G45" s="33" t="s">
        <v>1819</v>
      </c>
      <c r="H45" s="34"/>
      <c r="I45" s="34" t="s">
        <v>181</v>
      </c>
      <c r="J45" s="32" t="str">
        <f>VLOOKUP(I45,Customers[],2,FALSE)</f>
        <v>ရွှေမြင်း(ရွှေခြင်္သေ့)</v>
      </c>
      <c r="K45" s="32" t="str">
        <f>VLOOKUP(I45,Customers[],4,FALSE)</f>
        <v>Meiktila</v>
      </c>
      <c r="L45" s="32" t="str">
        <f>VLOOKUP(Table85[[#This Row],[CustomerID]],Table!H:K,3,0)</f>
        <v>မိတ္ထီလာ</v>
      </c>
      <c r="M45" s="32" t="str">
        <f>VLOOKUP(I45,Customers[],5,FALSE)</f>
        <v>WholeSales/Contract</v>
      </c>
      <c r="N45" s="34" t="s">
        <v>10</v>
      </c>
      <c r="O45" s="37" t="s">
        <v>61</v>
      </c>
      <c r="P45" s="32" t="str">
        <f>VLOOKUP(O45,Stock[],2,FALSE)</f>
        <v>BE Debtors Opening</v>
      </c>
      <c r="Q45" s="35">
        <f>VLOOKUP(O45,Stock[],3,FALSE)</f>
        <v>0</v>
      </c>
      <c r="R45" s="35">
        <f>VLOOKUP(O45,Stock[],4,FALSE)</f>
        <v>0</v>
      </c>
      <c r="S45" s="34"/>
      <c r="T45" s="35"/>
      <c r="U45" s="34"/>
      <c r="V45" s="36">
        <f>+DailySales!$T45*DailySales!$R45</f>
        <v>0</v>
      </c>
      <c r="W45" s="36">
        <f>+DailySales!$V45*DailySales!$Q45</f>
        <v>0</v>
      </c>
      <c r="X45" s="36">
        <f>VLOOKUP(O45,Stock[],6,FALSE)</f>
        <v>0</v>
      </c>
      <c r="Y45" s="36">
        <f>+DailySales!$V45*DailySales!$X45</f>
        <v>0</v>
      </c>
      <c r="Z45" s="37">
        <v>91800</v>
      </c>
      <c r="AA45" s="34"/>
      <c r="AB45" s="78"/>
      <c r="AC45" s="78"/>
      <c r="AD45" s="34"/>
      <c r="AE45" s="77"/>
      <c r="AF45" s="38"/>
      <c r="AG45" s="39"/>
      <c r="AH45" s="38">
        <v>46034</v>
      </c>
      <c r="AI45" s="39">
        <v>91800</v>
      </c>
      <c r="AJ45" s="38"/>
      <c r="AK45" s="39"/>
      <c r="AL45" s="34"/>
      <c r="AM45" s="39"/>
      <c r="AN4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5" s="26"/>
      <c r="AQ45" s="26"/>
      <c r="AR45" s="26"/>
    </row>
    <row r="46" spans="1:44" ht="19.5" customHeight="1" x14ac:dyDescent="0.25">
      <c r="A46" s="32">
        <f t="shared" si="4"/>
        <v>2025</v>
      </c>
      <c r="B46" s="32">
        <f t="shared" si="5"/>
        <v>12</v>
      </c>
      <c r="C46" s="25">
        <v>45994</v>
      </c>
      <c r="D46" s="57">
        <f t="shared" ca="1" si="2"/>
        <v>46097</v>
      </c>
      <c r="E46" s="32" t="str">
        <f t="shared" ca="1" si="3"/>
        <v>3-Months</v>
      </c>
      <c r="F46" s="32" t="str">
        <f>VLOOKUP(O46,Stock[],5,FALSE)</f>
        <v>BE</v>
      </c>
      <c r="G46" s="33" t="s">
        <v>1820</v>
      </c>
      <c r="H46" s="34"/>
      <c r="I46" s="34" t="s">
        <v>180</v>
      </c>
      <c r="J46" s="32" t="str">
        <f>VLOOKUP(I46,Customers[],2,FALSE)</f>
        <v>ရွှေမြင်း</v>
      </c>
      <c r="K46" s="32" t="str">
        <f>VLOOKUP(I46,Customers[],4,FALSE)</f>
        <v>Meiktila</v>
      </c>
      <c r="L46" s="32" t="str">
        <f>VLOOKUP(Table85[[#This Row],[CustomerID]],Table!H:K,3,0)</f>
        <v>မိတ္ထီလာ</v>
      </c>
      <c r="M46" s="32" t="str">
        <f>VLOOKUP(I46,Customers[],5,FALSE)</f>
        <v>WholeSales/Contract</v>
      </c>
      <c r="N46" s="34" t="s">
        <v>10</v>
      </c>
      <c r="O46" s="37" t="s">
        <v>61</v>
      </c>
      <c r="P46" s="32" t="str">
        <f>VLOOKUP(O46,Stock[],2,FALSE)</f>
        <v>BE Debtors Opening</v>
      </c>
      <c r="Q46" s="35">
        <f>VLOOKUP(O46,Stock[],3,FALSE)</f>
        <v>0</v>
      </c>
      <c r="R46" s="35">
        <f>VLOOKUP(O46,Stock[],4,FALSE)</f>
        <v>0</v>
      </c>
      <c r="S46" s="34"/>
      <c r="T46" s="35"/>
      <c r="U46" s="34"/>
      <c r="V46" s="36">
        <f>+DailySales!$T46*DailySales!$R46</f>
        <v>0</v>
      </c>
      <c r="W46" s="36">
        <f>+DailySales!$V46*DailySales!$Q46</f>
        <v>0</v>
      </c>
      <c r="X46" s="36">
        <f>VLOOKUP(O46,Stock[],6,FALSE)</f>
        <v>0</v>
      </c>
      <c r="Y46" s="36">
        <f>+DailySales!$V46*DailySales!$X46</f>
        <v>0</v>
      </c>
      <c r="Z46" s="37">
        <v>186200</v>
      </c>
      <c r="AA46" s="34"/>
      <c r="AB46" s="78"/>
      <c r="AC46" s="78"/>
      <c r="AD46" s="34"/>
      <c r="AE46" s="77"/>
      <c r="AF46" s="38"/>
      <c r="AG46" s="39"/>
      <c r="AH46" s="38">
        <v>46034</v>
      </c>
      <c r="AI46" s="39">
        <v>186200</v>
      </c>
      <c r="AJ46" s="38"/>
      <c r="AK46" s="39"/>
      <c r="AL46" s="34"/>
      <c r="AM46" s="39"/>
      <c r="AN4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6" s="26"/>
      <c r="AQ46" s="26"/>
      <c r="AR46" s="26"/>
    </row>
    <row r="47" spans="1:44" ht="19.5" customHeight="1" x14ac:dyDescent="0.25">
      <c r="A47" s="32">
        <f t="shared" si="4"/>
        <v>2025</v>
      </c>
      <c r="B47" s="32">
        <f t="shared" si="5"/>
        <v>12</v>
      </c>
      <c r="C47" s="25">
        <v>45994</v>
      </c>
      <c r="D47" s="57">
        <f t="shared" ca="1" si="2"/>
        <v>46097</v>
      </c>
      <c r="E47" s="32" t="str">
        <f t="shared" ca="1" si="3"/>
        <v>3-Months</v>
      </c>
      <c r="F47" s="32" t="str">
        <f>VLOOKUP(O47,Stock[],5,FALSE)</f>
        <v>BE</v>
      </c>
      <c r="G47" s="33" t="s">
        <v>1820</v>
      </c>
      <c r="H47" s="34"/>
      <c r="I47" s="34" t="s">
        <v>180</v>
      </c>
      <c r="J47" s="32" t="str">
        <f>VLOOKUP(I47,Customers[],2,FALSE)</f>
        <v>ရွှေမြင်း</v>
      </c>
      <c r="K47" s="32" t="str">
        <f>VLOOKUP(I47,Customers[],4,FALSE)</f>
        <v>Meiktila</v>
      </c>
      <c r="L47" s="32" t="str">
        <f>VLOOKUP(Table85[[#This Row],[CustomerID]],Table!H:K,3,0)</f>
        <v>မိတ္ထီလာ</v>
      </c>
      <c r="M47" s="32" t="str">
        <f>VLOOKUP(I47,Customers[],5,FALSE)</f>
        <v>WholeSales/Contract</v>
      </c>
      <c r="N47" s="34" t="s">
        <v>10</v>
      </c>
      <c r="O47" s="37" t="s">
        <v>61</v>
      </c>
      <c r="P47" s="32" t="str">
        <f>VLOOKUP(O47,Stock[],2,FALSE)</f>
        <v>BE Debtors Opening</v>
      </c>
      <c r="Q47" s="35">
        <f>VLOOKUP(O47,Stock[],3,FALSE)</f>
        <v>0</v>
      </c>
      <c r="R47" s="35">
        <f>VLOOKUP(O47,Stock[],4,FALSE)</f>
        <v>0</v>
      </c>
      <c r="S47" s="34"/>
      <c r="T47" s="35"/>
      <c r="U47" s="34"/>
      <c r="V47" s="36">
        <f>+DailySales!$T47*DailySales!$R47</f>
        <v>0</v>
      </c>
      <c r="W47" s="36">
        <f>+DailySales!$V47*DailySales!$Q47</f>
        <v>0</v>
      </c>
      <c r="X47" s="36">
        <f>VLOOKUP(O47,Stock[],6,FALSE)</f>
        <v>0</v>
      </c>
      <c r="Y47" s="36">
        <f>+DailySales!$V47*DailySales!$X47</f>
        <v>0</v>
      </c>
      <c r="Z47" s="37">
        <v>383600</v>
      </c>
      <c r="AA47" s="34"/>
      <c r="AB47" s="78"/>
      <c r="AC47" s="78"/>
      <c r="AD47" s="34"/>
      <c r="AE47" s="77"/>
      <c r="AF47" s="38"/>
      <c r="AG47" s="39"/>
      <c r="AH47" s="38">
        <v>46034</v>
      </c>
      <c r="AI47" s="39">
        <v>383600</v>
      </c>
      <c r="AJ47" s="38"/>
      <c r="AK47" s="39"/>
      <c r="AL47" s="34"/>
      <c r="AM47" s="39"/>
      <c r="AN4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7" s="26"/>
      <c r="AQ47" s="26"/>
      <c r="AR47" s="26"/>
    </row>
    <row r="48" spans="1:44" ht="19.5" customHeight="1" x14ac:dyDescent="0.25">
      <c r="A48" s="32">
        <f t="shared" si="4"/>
        <v>2025</v>
      </c>
      <c r="B48" s="32">
        <f t="shared" si="5"/>
        <v>12</v>
      </c>
      <c r="C48" s="25">
        <v>45994</v>
      </c>
      <c r="D48" s="57">
        <f t="shared" ca="1" si="2"/>
        <v>46097</v>
      </c>
      <c r="E48" s="32" t="str">
        <f t="shared" ca="1" si="3"/>
        <v>3-Months</v>
      </c>
      <c r="F48" s="32" t="str">
        <f>VLOOKUP(O48,Stock[],5,FALSE)</f>
        <v>BE</v>
      </c>
      <c r="G48" s="33" t="s">
        <v>1820</v>
      </c>
      <c r="H48" s="34"/>
      <c r="I48" s="34" t="s">
        <v>180</v>
      </c>
      <c r="J48" s="32" t="str">
        <f>VLOOKUP(I48,Customers[],2,FALSE)</f>
        <v>ရွှေမြင်း</v>
      </c>
      <c r="K48" s="32" t="str">
        <f>VLOOKUP(I48,Customers[],4,FALSE)</f>
        <v>Meiktila</v>
      </c>
      <c r="L48" s="32" t="str">
        <f>VLOOKUP(Table85[[#This Row],[CustomerID]],Table!H:K,3,0)</f>
        <v>မိတ္ထီလာ</v>
      </c>
      <c r="M48" s="32" t="str">
        <f>VLOOKUP(I48,Customers[],5,FALSE)</f>
        <v>WholeSales/Contract</v>
      </c>
      <c r="N48" s="34" t="s">
        <v>10</v>
      </c>
      <c r="O48" s="37" t="s">
        <v>61</v>
      </c>
      <c r="P48" s="32" t="str">
        <f>VLOOKUP(O48,Stock[],2,FALSE)</f>
        <v>BE Debtors Opening</v>
      </c>
      <c r="Q48" s="35">
        <f>VLOOKUP(O48,Stock[],3,FALSE)</f>
        <v>0</v>
      </c>
      <c r="R48" s="35">
        <f>VLOOKUP(O48,Stock[],4,FALSE)</f>
        <v>0</v>
      </c>
      <c r="S48" s="34"/>
      <c r="T48" s="35"/>
      <c r="U48" s="34"/>
      <c r="V48" s="36">
        <f>+DailySales!$T48*DailySales!$R48</f>
        <v>0</v>
      </c>
      <c r="W48" s="36">
        <f>+DailySales!$V48*DailySales!$Q48</f>
        <v>0</v>
      </c>
      <c r="X48" s="36">
        <f>VLOOKUP(O48,Stock[],6,FALSE)</f>
        <v>0</v>
      </c>
      <c r="Y48" s="36">
        <f>+DailySales!$V48*DailySales!$X48</f>
        <v>0</v>
      </c>
      <c r="Z48" s="37">
        <v>638400</v>
      </c>
      <c r="AA48" s="34"/>
      <c r="AB48" s="78"/>
      <c r="AC48" s="78"/>
      <c r="AD48" s="34"/>
      <c r="AE48" s="77"/>
      <c r="AF48" s="38"/>
      <c r="AG48" s="39"/>
      <c r="AH48" s="38">
        <v>46034</v>
      </c>
      <c r="AI48" s="39">
        <v>638400</v>
      </c>
      <c r="AJ48" s="38"/>
      <c r="AK48" s="39"/>
      <c r="AL48" s="34"/>
      <c r="AM48" s="39"/>
      <c r="AN4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8" s="26"/>
      <c r="AQ48" s="26"/>
      <c r="AR48" s="26"/>
    </row>
    <row r="49" spans="1:44" ht="19.5" customHeight="1" x14ac:dyDescent="0.25">
      <c r="A49" s="32">
        <f t="shared" si="4"/>
        <v>2025</v>
      </c>
      <c r="B49" s="32">
        <f t="shared" si="5"/>
        <v>12</v>
      </c>
      <c r="C49" s="25">
        <v>45994</v>
      </c>
      <c r="D49" s="57">
        <f t="shared" ca="1" si="2"/>
        <v>46097</v>
      </c>
      <c r="E49" s="32" t="str">
        <f t="shared" ca="1" si="3"/>
        <v>3-Months</v>
      </c>
      <c r="F49" s="32" t="str">
        <f>VLOOKUP(O49,Stock[],5,FALSE)</f>
        <v>BE</v>
      </c>
      <c r="G49" s="33" t="s">
        <v>1820</v>
      </c>
      <c r="H49" s="34"/>
      <c r="I49" s="34" t="s">
        <v>180</v>
      </c>
      <c r="J49" s="32" t="str">
        <f>VLOOKUP(I49,Customers[],2,FALSE)</f>
        <v>ရွှေမြင်း</v>
      </c>
      <c r="K49" s="32" t="str">
        <f>VLOOKUP(I49,Customers[],4,FALSE)</f>
        <v>Meiktila</v>
      </c>
      <c r="L49" s="32" t="str">
        <f>VLOOKUP(Table85[[#This Row],[CustomerID]],Table!H:K,3,0)</f>
        <v>မိတ္ထီလာ</v>
      </c>
      <c r="M49" s="32" t="str">
        <f>VLOOKUP(I49,Customers[],5,FALSE)</f>
        <v>WholeSales/Contract</v>
      </c>
      <c r="N49" s="34" t="s">
        <v>10</v>
      </c>
      <c r="O49" s="37" t="s">
        <v>61</v>
      </c>
      <c r="P49" s="32" t="str">
        <f>VLOOKUP(O49,Stock[],2,FALSE)</f>
        <v>BE Debtors Opening</v>
      </c>
      <c r="Q49" s="35">
        <f>VLOOKUP(O49,Stock[],3,FALSE)</f>
        <v>0</v>
      </c>
      <c r="R49" s="35">
        <f>VLOOKUP(O49,Stock[],4,FALSE)</f>
        <v>0</v>
      </c>
      <c r="S49" s="34"/>
      <c r="T49" s="35"/>
      <c r="U49" s="34"/>
      <c r="V49" s="36">
        <f>+DailySales!$T49*DailySales!$R49</f>
        <v>0</v>
      </c>
      <c r="W49" s="36">
        <f>+DailySales!$V49*DailySales!$Q49</f>
        <v>0</v>
      </c>
      <c r="X49" s="36">
        <f>VLOOKUP(O49,Stock[],6,FALSE)</f>
        <v>0</v>
      </c>
      <c r="Y49" s="36">
        <f>+DailySales!$V49*DailySales!$X49</f>
        <v>0</v>
      </c>
      <c r="Z49" s="37">
        <v>289800</v>
      </c>
      <c r="AA49" s="34"/>
      <c r="AB49" s="78"/>
      <c r="AC49" s="78"/>
      <c r="AD49" s="34"/>
      <c r="AE49" s="77"/>
      <c r="AF49" s="38"/>
      <c r="AG49" s="39"/>
      <c r="AH49" s="38">
        <v>46034</v>
      </c>
      <c r="AI49" s="39">
        <v>289800</v>
      </c>
      <c r="AJ49" s="38"/>
      <c r="AK49" s="39"/>
      <c r="AL49" s="34"/>
      <c r="AM49" s="39"/>
      <c r="AN4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9" s="26"/>
      <c r="AQ49" s="26"/>
      <c r="AR49" s="26"/>
    </row>
    <row r="50" spans="1:44" ht="19.5" customHeight="1" x14ac:dyDescent="0.25">
      <c r="A50" s="32">
        <f t="shared" si="4"/>
        <v>2025</v>
      </c>
      <c r="B50" s="32">
        <f t="shared" si="5"/>
        <v>12</v>
      </c>
      <c r="C50" s="25">
        <v>45994</v>
      </c>
      <c r="D50" s="57">
        <f t="shared" ca="1" si="2"/>
        <v>46097</v>
      </c>
      <c r="E50" s="32" t="str">
        <f t="shared" ca="1" si="3"/>
        <v>3-Months</v>
      </c>
      <c r="F50" s="32" t="str">
        <f>VLOOKUP(O50,Stock[],5,FALSE)</f>
        <v>BE</v>
      </c>
      <c r="G50" s="33" t="s">
        <v>1820</v>
      </c>
      <c r="H50" s="34"/>
      <c r="I50" s="34" t="s">
        <v>180</v>
      </c>
      <c r="J50" s="32" t="str">
        <f>VLOOKUP(I50,Customers[],2,FALSE)</f>
        <v>ရွှေမြင်း</v>
      </c>
      <c r="K50" s="32" t="str">
        <f>VLOOKUP(I50,Customers[],4,FALSE)</f>
        <v>Meiktila</v>
      </c>
      <c r="L50" s="32" t="str">
        <f>VLOOKUP(Table85[[#This Row],[CustomerID]],Table!H:K,3,0)</f>
        <v>မိတ္ထီလာ</v>
      </c>
      <c r="M50" s="32" t="str">
        <f>VLOOKUP(I50,Customers[],5,FALSE)</f>
        <v>WholeSales/Contract</v>
      </c>
      <c r="N50" s="34" t="s">
        <v>10</v>
      </c>
      <c r="O50" s="37" t="s">
        <v>61</v>
      </c>
      <c r="P50" s="32" t="str">
        <f>VLOOKUP(O50,Stock[],2,FALSE)</f>
        <v>BE Debtors Opening</v>
      </c>
      <c r="Q50" s="35">
        <f>VLOOKUP(O50,Stock[],3,FALSE)</f>
        <v>0</v>
      </c>
      <c r="R50" s="35">
        <f>VLOOKUP(O50,Stock[],4,FALSE)</f>
        <v>0</v>
      </c>
      <c r="S50" s="34"/>
      <c r="T50" s="35"/>
      <c r="U50" s="34"/>
      <c r="V50" s="36">
        <f>+DailySales!$T50*DailySales!$R50</f>
        <v>0</v>
      </c>
      <c r="W50" s="36">
        <f>+DailySales!$V50*DailySales!$Q50</f>
        <v>0</v>
      </c>
      <c r="X50" s="36">
        <f>VLOOKUP(O50,Stock[],6,FALSE)</f>
        <v>0</v>
      </c>
      <c r="Y50" s="36">
        <f>+DailySales!$V50*DailySales!$X50</f>
        <v>0</v>
      </c>
      <c r="Z50" s="37">
        <v>186200</v>
      </c>
      <c r="AA50" s="34"/>
      <c r="AB50" s="78"/>
      <c r="AC50" s="78"/>
      <c r="AD50" s="34"/>
      <c r="AE50" s="77"/>
      <c r="AF50" s="38"/>
      <c r="AG50" s="39"/>
      <c r="AH50" s="38">
        <v>46034</v>
      </c>
      <c r="AI50" s="39">
        <v>186200</v>
      </c>
      <c r="AJ50" s="38"/>
      <c r="AK50" s="39"/>
      <c r="AL50" s="34"/>
      <c r="AM50" s="39"/>
      <c r="AN5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0" s="26"/>
      <c r="AQ50" s="26"/>
      <c r="AR50" s="26"/>
    </row>
    <row r="51" spans="1:44" ht="19.5" customHeight="1" x14ac:dyDescent="0.25">
      <c r="A51" s="32">
        <f t="shared" si="4"/>
        <v>2025</v>
      </c>
      <c r="B51" s="32">
        <f t="shared" si="5"/>
        <v>12</v>
      </c>
      <c r="C51" s="25">
        <v>45994</v>
      </c>
      <c r="D51" s="57">
        <f t="shared" ca="1" si="2"/>
        <v>46097</v>
      </c>
      <c r="E51" s="32" t="str">
        <f t="shared" ca="1" si="3"/>
        <v>3-Months</v>
      </c>
      <c r="F51" s="32" t="str">
        <f>VLOOKUP(O51,Stock[],5,FALSE)</f>
        <v>BE</v>
      </c>
      <c r="G51" s="33" t="s">
        <v>1820</v>
      </c>
      <c r="H51" s="34"/>
      <c r="I51" s="34" t="s">
        <v>180</v>
      </c>
      <c r="J51" s="32" t="str">
        <f>VLOOKUP(I51,Customers[],2,FALSE)</f>
        <v>ရွှေမြင်း</v>
      </c>
      <c r="K51" s="32" t="str">
        <f>VLOOKUP(I51,Customers[],4,FALSE)</f>
        <v>Meiktila</v>
      </c>
      <c r="L51" s="32" t="str">
        <f>VLOOKUP(Table85[[#This Row],[CustomerID]],Table!H:K,3,0)</f>
        <v>မိတ္ထီလာ</v>
      </c>
      <c r="M51" s="32" t="str">
        <f>VLOOKUP(I51,Customers[],5,FALSE)</f>
        <v>WholeSales/Contract</v>
      </c>
      <c r="N51" s="34" t="s">
        <v>10</v>
      </c>
      <c r="O51" s="37" t="s">
        <v>61</v>
      </c>
      <c r="P51" s="32" t="str">
        <f>VLOOKUP(O51,Stock[],2,FALSE)</f>
        <v>BE Debtors Opening</v>
      </c>
      <c r="Q51" s="35">
        <f>VLOOKUP(O51,Stock[],3,FALSE)</f>
        <v>0</v>
      </c>
      <c r="R51" s="35">
        <f>VLOOKUP(O51,Stock[],4,FALSE)</f>
        <v>0</v>
      </c>
      <c r="S51" s="34"/>
      <c r="T51" s="35"/>
      <c r="U51" s="34"/>
      <c r="V51" s="36">
        <f>+DailySales!$T51*DailySales!$R51</f>
        <v>0</v>
      </c>
      <c r="W51" s="36">
        <f>+DailySales!$V51*DailySales!$Q51</f>
        <v>0</v>
      </c>
      <c r="X51" s="36">
        <f>VLOOKUP(O51,Stock[],6,FALSE)</f>
        <v>0</v>
      </c>
      <c r="Y51" s="36">
        <f>+DailySales!$V51*DailySales!$X51</f>
        <v>0</v>
      </c>
      <c r="Z51" s="37">
        <v>372400</v>
      </c>
      <c r="AA51" s="34"/>
      <c r="AB51" s="78"/>
      <c r="AC51" s="78"/>
      <c r="AD51" s="34"/>
      <c r="AE51" s="77"/>
      <c r="AF51" s="38"/>
      <c r="AG51" s="39"/>
      <c r="AH51" s="38">
        <v>46034</v>
      </c>
      <c r="AI51" s="39">
        <v>372400</v>
      </c>
      <c r="AJ51" s="38"/>
      <c r="AK51" s="39"/>
      <c r="AL51" s="34"/>
      <c r="AM51" s="39"/>
      <c r="AN5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1" s="26"/>
      <c r="AQ51" s="26"/>
      <c r="AR51" s="26"/>
    </row>
    <row r="52" spans="1:44" ht="19.5" customHeight="1" x14ac:dyDescent="0.25">
      <c r="A52" s="32">
        <f t="shared" si="4"/>
        <v>2025</v>
      </c>
      <c r="B52" s="32">
        <f t="shared" si="5"/>
        <v>12</v>
      </c>
      <c r="C52" s="25">
        <v>45994</v>
      </c>
      <c r="D52" s="57">
        <f t="shared" ca="1" si="2"/>
        <v>46097</v>
      </c>
      <c r="E52" s="32" t="str">
        <f t="shared" ca="1" si="3"/>
        <v>3-Months</v>
      </c>
      <c r="F52" s="32" t="str">
        <f>VLOOKUP(O52,Stock[],5,FALSE)</f>
        <v>BE</v>
      </c>
      <c r="G52" s="33" t="s">
        <v>1821</v>
      </c>
      <c r="H52" s="34"/>
      <c r="I52" s="34" t="s">
        <v>180</v>
      </c>
      <c r="J52" s="32" t="str">
        <f>VLOOKUP(I52,Customers[],2,FALSE)</f>
        <v>ရွှေမြင်း</v>
      </c>
      <c r="K52" s="32" t="str">
        <f>VLOOKUP(I52,Customers[],4,FALSE)</f>
        <v>Meiktila</v>
      </c>
      <c r="L52" s="32" t="str">
        <f>VLOOKUP(Table85[[#This Row],[CustomerID]],Table!H:K,3,0)</f>
        <v>မိတ္ထီလာ</v>
      </c>
      <c r="M52" s="32" t="str">
        <f>VLOOKUP(I52,Customers[],5,FALSE)</f>
        <v>WholeSales/Contract</v>
      </c>
      <c r="N52" s="34" t="s">
        <v>10</v>
      </c>
      <c r="O52" s="37" t="s">
        <v>61</v>
      </c>
      <c r="P52" s="32" t="str">
        <f>VLOOKUP(O52,Stock[],2,FALSE)</f>
        <v>BE Debtors Opening</v>
      </c>
      <c r="Q52" s="35">
        <f>VLOOKUP(O52,Stock[],3,FALSE)</f>
        <v>0</v>
      </c>
      <c r="R52" s="35">
        <f>VLOOKUP(O52,Stock[],4,FALSE)</f>
        <v>0</v>
      </c>
      <c r="S52" s="34"/>
      <c r="T52" s="35"/>
      <c r="U52" s="34"/>
      <c r="V52" s="36">
        <f>+DailySales!$T52*DailySales!$R52</f>
        <v>0</v>
      </c>
      <c r="W52" s="36">
        <f>+DailySales!$V52*DailySales!$Q52</f>
        <v>0</v>
      </c>
      <c r="X52" s="36">
        <f>VLOOKUP(O52,Stock[],6,FALSE)</f>
        <v>0</v>
      </c>
      <c r="Y52" s="36">
        <f>+DailySales!$V52*DailySales!$X52</f>
        <v>0</v>
      </c>
      <c r="Z52" s="37">
        <v>186200</v>
      </c>
      <c r="AA52" s="34"/>
      <c r="AB52" s="78"/>
      <c r="AC52" s="78"/>
      <c r="AD52" s="34"/>
      <c r="AE52" s="77"/>
      <c r="AF52" s="38"/>
      <c r="AG52" s="39"/>
      <c r="AH52" s="38">
        <v>46034</v>
      </c>
      <c r="AI52" s="39">
        <v>186200</v>
      </c>
      <c r="AJ52" s="38"/>
      <c r="AK52" s="39"/>
      <c r="AL52" s="34"/>
      <c r="AM52" s="39"/>
      <c r="AN5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2" s="26"/>
      <c r="AQ52" s="26"/>
      <c r="AR52" s="26"/>
    </row>
    <row r="53" spans="1:44" ht="19.5" customHeight="1" x14ac:dyDescent="0.25">
      <c r="A53" s="32">
        <f t="shared" si="4"/>
        <v>2025</v>
      </c>
      <c r="B53" s="32">
        <f t="shared" si="5"/>
        <v>12</v>
      </c>
      <c r="C53" s="25">
        <v>45994</v>
      </c>
      <c r="D53" s="57">
        <f t="shared" ca="1" si="2"/>
        <v>46097</v>
      </c>
      <c r="E53" s="32" t="str">
        <f t="shared" ca="1" si="3"/>
        <v>3-Months</v>
      </c>
      <c r="F53" s="32" t="str">
        <f>VLOOKUP(O53,Stock[],5,FALSE)</f>
        <v>BE</v>
      </c>
      <c r="G53" s="33" t="s">
        <v>1821</v>
      </c>
      <c r="H53" s="34"/>
      <c r="I53" s="34" t="s">
        <v>180</v>
      </c>
      <c r="J53" s="32" t="str">
        <f>VLOOKUP(I53,Customers[],2,FALSE)</f>
        <v>ရွှေမြင်း</v>
      </c>
      <c r="K53" s="32" t="str">
        <f>VLOOKUP(I53,Customers[],4,FALSE)</f>
        <v>Meiktila</v>
      </c>
      <c r="L53" s="32" t="str">
        <f>VLOOKUP(Table85[[#This Row],[CustomerID]],Table!H:K,3,0)</f>
        <v>မိတ္ထီလာ</v>
      </c>
      <c r="M53" s="32" t="str">
        <f>VLOOKUP(I53,Customers[],5,FALSE)</f>
        <v>WholeSales/Contract</v>
      </c>
      <c r="N53" s="34" t="s">
        <v>10</v>
      </c>
      <c r="O53" s="37" t="s">
        <v>61</v>
      </c>
      <c r="P53" s="32" t="str">
        <f>VLOOKUP(O53,Stock[],2,FALSE)</f>
        <v>BE Debtors Opening</v>
      </c>
      <c r="Q53" s="35">
        <f>VLOOKUP(O53,Stock[],3,FALSE)</f>
        <v>0</v>
      </c>
      <c r="R53" s="35">
        <f>VLOOKUP(O53,Stock[],4,FALSE)</f>
        <v>0</v>
      </c>
      <c r="S53" s="34"/>
      <c r="T53" s="35"/>
      <c r="U53" s="34"/>
      <c r="V53" s="36">
        <f>+DailySales!$T53*DailySales!$R53</f>
        <v>0</v>
      </c>
      <c r="W53" s="36">
        <f>+DailySales!$V53*DailySales!$Q53</f>
        <v>0</v>
      </c>
      <c r="X53" s="36">
        <f>VLOOKUP(O53,Stock[],6,FALSE)</f>
        <v>0</v>
      </c>
      <c r="Y53" s="36">
        <f>+DailySales!$V53*DailySales!$X53</f>
        <v>0</v>
      </c>
      <c r="Z53" s="37">
        <v>383600</v>
      </c>
      <c r="AA53" s="34"/>
      <c r="AB53" s="78"/>
      <c r="AC53" s="78"/>
      <c r="AD53" s="34"/>
      <c r="AE53" s="77"/>
      <c r="AF53" s="38"/>
      <c r="AG53" s="39"/>
      <c r="AH53" s="38">
        <v>46034</v>
      </c>
      <c r="AI53" s="39">
        <v>383600</v>
      </c>
      <c r="AJ53" s="38"/>
      <c r="AK53" s="39"/>
      <c r="AL53" s="34"/>
      <c r="AM53" s="39"/>
      <c r="AN5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3" s="26"/>
      <c r="AQ53" s="26"/>
      <c r="AR53" s="26"/>
    </row>
    <row r="54" spans="1:44" ht="19.5" customHeight="1" x14ac:dyDescent="0.25">
      <c r="A54" s="32">
        <f t="shared" si="4"/>
        <v>2025</v>
      </c>
      <c r="B54" s="32">
        <f t="shared" si="5"/>
        <v>12</v>
      </c>
      <c r="C54" s="25">
        <v>45994</v>
      </c>
      <c r="D54" s="57">
        <f t="shared" ca="1" si="2"/>
        <v>46097</v>
      </c>
      <c r="E54" s="32" t="str">
        <f t="shared" ca="1" si="3"/>
        <v>3-Months</v>
      </c>
      <c r="F54" s="32" t="str">
        <f>VLOOKUP(O54,Stock[],5,FALSE)</f>
        <v>BE</v>
      </c>
      <c r="G54" s="33" t="s">
        <v>1821</v>
      </c>
      <c r="H54" s="34"/>
      <c r="I54" s="34" t="s">
        <v>180</v>
      </c>
      <c r="J54" s="32" t="str">
        <f>VLOOKUP(I54,Customers[],2,FALSE)</f>
        <v>ရွှေမြင်း</v>
      </c>
      <c r="K54" s="32" t="str">
        <f>VLOOKUP(I54,Customers[],4,FALSE)</f>
        <v>Meiktila</v>
      </c>
      <c r="L54" s="32" t="str">
        <f>VLOOKUP(Table85[[#This Row],[CustomerID]],Table!H:K,3,0)</f>
        <v>မိတ္ထီလာ</v>
      </c>
      <c r="M54" s="32" t="str">
        <f>VLOOKUP(I54,Customers[],5,FALSE)</f>
        <v>WholeSales/Contract</v>
      </c>
      <c r="N54" s="34" t="s">
        <v>10</v>
      </c>
      <c r="O54" s="37" t="s">
        <v>61</v>
      </c>
      <c r="P54" s="32" t="str">
        <f>VLOOKUP(O54,Stock[],2,FALSE)</f>
        <v>BE Debtors Opening</v>
      </c>
      <c r="Q54" s="35">
        <f>VLOOKUP(O54,Stock[],3,FALSE)</f>
        <v>0</v>
      </c>
      <c r="R54" s="35">
        <f>VLOOKUP(O54,Stock[],4,FALSE)</f>
        <v>0</v>
      </c>
      <c r="S54" s="34"/>
      <c r="T54" s="35"/>
      <c r="U54" s="34"/>
      <c r="V54" s="36">
        <f>+DailySales!$T54*DailySales!$R54</f>
        <v>0</v>
      </c>
      <c r="W54" s="36">
        <f>+DailySales!$V54*DailySales!$Q54</f>
        <v>0</v>
      </c>
      <c r="X54" s="36">
        <f>VLOOKUP(O54,Stock[],6,FALSE)</f>
        <v>0</v>
      </c>
      <c r="Y54" s="36">
        <f>+DailySales!$V54*DailySales!$X54</f>
        <v>0</v>
      </c>
      <c r="Z54" s="37">
        <v>957600</v>
      </c>
      <c r="AA54" s="34"/>
      <c r="AB54" s="78"/>
      <c r="AC54" s="78"/>
      <c r="AD54" s="34"/>
      <c r="AE54" s="77"/>
      <c r="AF54" s="38"/>
      <c r="AG54" s="39"/>
      <c r="AH54" s="38">
        <v>46034</v>
      </c>
      <c r="AI54" s="39">
        <v>957600</v>
      </c>
      <c r="AJ54" s="38"/>
      <c r="AK54" s="39"/>
      <c r="AL54" s="34"/>
      <c r="AM54" s="39"/>
      <c r="AN5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4" s="26"/>
      <c r="AQ54" s="26"/>
      <c r="AR54" s="26"/>
    </row>
    <row r="55" spans="1:44" ht="19.5" customHeight="1" x14ac:dyDescent="0.25">
      <c r="A55" s="32">
        <f t="shared" si="4"/>
        <v>2025</v>
      </c>
      <c r="B55" s="32">
        <f t="shared" si="5"/>
        <v>12</v>
      </c>
      <c r="C55" s="25">
        <v>45994</v>
      </c>
      <c r="D55" s="57">
        <f t="shared" ca="1" si="2"/>
        <v>46097</v>
      </c>
      <c r="E55" s="32" t="str">
        <f t="shared" ca="1" si="3"/>
        <v>3-Months</v>
      </c>
      <c r="F55" s="32" t="str">
        <f>VLOOKUP(O55,Stock[],5,FALSE)</f>
        <v>BE</v>
      </c>
      <c r="G55" s="33" t="s">
        <v>1821</v>
      </c>
      <c r="H55" s="34"/>
      <c r="I55" s="34" t="s">
        <v>180</v>
      </c>
      <c r="J55" s="32" t="str">
        <f>VLOOKUP(I55,Customers[],2,FALSE)</f>
        <v>ရွှေမြင်း</v>
      </c>
      <c r="K55" s="32" t="str">
        <f>VLOOKUP(I55,Customers[],4,FALSE)</f>
        <v>Meiktila</v>
      </c>
      <c r="L55" s="32" t="str">
        <f>VLOOKUP(Table85[[#This Row],[CustomerID]],Table!H:K,3,0)</f>
        <v>မိတ္ထီလာ</v>
      </c>
      <c r="M55" s="32" t="str">
        <f>VLOOKUP(I55,Customers[],5,FALSE)</f>
        <v>WholeSales/Contract</v>
      </c>
      <c r="N55" s="34" t="s">
        <v>10</v>
      </c>
      <c r="O55" s="37" t="s">
        <v>61</v>
      </c>
      <c r="P55" s="32" t="str">
        <f>VLOOKUP(O55,Stock[],2,FALSE)</f>
        <v>BE Debtors Opening</v>
      </c>
      <c r="Q55" s="35">
        <f>VLOOKUP(O55,Stock[],3,FALSE)</f>
        <v>0</v>
      </c>
      <c r="R55" s="35">
        <f>VLOOKUP(O55,Stock[],4,FALSE)</f>
        <v>0</v>
      </c>
      <c r="S55" s="34"/>
      <c r="T55" s="35"/>
      <c r="U55" s="34"/>
      <c r="V55" s="36">
        <f>+DailySales!$T55*DailySales!$R55</f>
        <v>0</v>
      </c>
      <c r="W55" s="36">
        <f>+DailySales!$V55*DailySales!$Q55</f>
        <v>0</v>
      </c>
      <c r="X55" s="36">
        <f>VLOOKUP(O55,Stock[],6,FALSE)</f>
        <v>0</v>
      </c>
      <c r="Y55" s="36">
        <f>+DailySales!$V55*DailySales!$X55</f>
        <v>0</v>
      </c>
      <c r="Z55" s="37">
        <v>579600</v>
      </c>
      <c r="AA55" s="34"/>
      <c r="AB55" s="78"/>
      <c r="AC55" s="78"/>
      <c r="AD55" s="34"/>
      <c r="AE55" s="77"/>
      <c r="AF55" s="38"/>
      <c r="AG55" s="39"/>
      <c r="AH55" s="38">
        <v>46034</v>
      </c>
      <c r="AI55" s="39">
        <v>579600</v>
      </c>
      <c r="AJ55" s="38"/>
      <c r="AK55" s="39"/>
      <c r="AL55" s="34"/>
      <c r="AM55" s="39"/>
      <c r="AN5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5" s="26"/>
      <c r="AQ55" s="26"/>
      <c r="AR55" s="26"/>
    </row>
    <row r="56" spans="1:44" ht="19.5" customHeight="1" x14ac:dyDescent="0.25">
      <c r="A56" s="32">
        <f t="shared" si="4"/>
        <v>2025</v>
      </c>
      <c r="B56" s="32">
        <f t="shared" si="5"/>
        <v>12</v>
      </c>
      <c r="C56" s="25">
        <v>45994</v>
      </c>
      <c r="D56" s="57">
        <f t="shared" ca="1" si="2"/>
        <v>46097</v>
      </c>
      <c r="E56" s="32" t="str">
        <f t="shared" ca="1" si="3"/>
        <v>3-Months</v>
      </c>
      <c r="F56" s="32" t="str">
        <f>VLOOKUP(O56,Stock[],5,FALSE)</f>
        <v>BE</v>
      </c>
      <c r="G56" s="33" t="s">
        <v>1821</v>
      </c>
      <c r="H56" s="34"/>
      <c r="I56" s="34" t="s">
        <v>180</v>
      </c>
      <c r="J56" s="32" t="str">
        <f>VLOOKUP(I56,Customers[],2,FALSE)</f>
        <v>ရွှေမြင်း</v>
      </c>
      <c r="K56" s="32" t="str">
        <f>VLOOKUP(I56,Customers[],4,FALSE)</f>
        <v>Meiktila</v>
      </c>
      <c r="L56" s="32" t="str">
        <f>VLOOKUP(Table85[[#This Row],[CustomerID]],Table!H:K,3,0)</f>
        <v>မိတ္ထီလာ</v>
      </c>
      <c r="M56" s="32" t="str">
        <f>VLOOKUP(I56,Customers[],5,FALSE)</f>
        <v>WholeSales/Contract</v>
      </c>
      <c r="N56" s="34" t="s">
        <v>10</v>
      </c>
      <c r="O56" s="37" t="s">
        <v>61</v>
      </c>
      <c r="P56" s="32" t="str">
        <f>VLOOKUP(O56,Stock[],2,FALSE)</f>
        <v>BE Debtors Opening</v>
      </c>
      <c r="Q56" s="35">
        <f>VLOOKUP(O56,Stock[],3,FALSE)</f>
        <v>0</v>
      </c>
      <c r="R56" s="35">
        <f>VLOOKUP(O56,Stock[],4,FALSE)</f>
        <v>0</v>
      </c>
      <c r="S56" s="34"/>
      <c r="T56" s="35"/>
      <c r="U56" s="34"/>
      <c r="V56" s="36">
        <f>+DailySales!$T56*DailySales!$R56</f>
        <v>0</v>
      </c>
      <c r="W56" s="36">
        <f>+DailySales!$V56*DailySales!$Q56</f>
        <v>0</v>
      </c>
      <c r="X56" s="36">
        <f>VLOOKUP(O56,Stock[],6,FALSE)</f>
        <v>0</v>
      </c>
      <c r="Y56" s="36">
        <f>+DailySales!$V56*DailySales!$X56</f>
        <v>0</v>
      </c>
      <c r="Z56" s="37">
        <v>372400</v>
      </c>
      <c r="AA56" s="34"/>
      <c r="AB56" s="78"/>
      <c r="AC56" s="78"/>
      <c r="AD56" s="34"/>
      <c r="AE56" s="77"/>
      <c r="AF56" s="38"/>
      <c r="AG56" s="39"/>
      <c r="AH56" s="38">
        <v>46034</v>
      </c>
      <c r="AI56" s="39">
        <v>372400</v>
      </c>
      <c r="AJ56" s="38"/>
      <c r="AK56" s="39"/>
      <c r="AL56" s="34"/>
      <c r="AM56" s="39"/>
      <c r="AN5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6" s="26"/>
      <c r="AQ56" s="26"/>
      <c r="AR56" s="26"/>
    </row>
    <row r="57" spans="1:44" ht="19.5" customHeight="1" x14ac:dyDescent="0.25">
      <c r="A57" s="32">
        <f t="shared" si="4"/>
        <v>2025</v>
      </c>
      <c r="B57" s="32">
        <f t="shared" si="5"/>
        <v>12</v>
      </c>
      <c r="C57" s="25">
        <v>45994</v>
      </c>
      <c r="D57" s="57">
        <f t="shared" ca="1" si="2"/>
        <v>46097</v>
      </c>
      <c r="E57" s="32" t="str">
        <f t="shared" ca="1" si="3"/>
        <v>3-Months</v>
      </c>
      <c r="F57" s="32" t="str">
        <f>VLOOKUP(O57,Stock[],5,FALSE)</f>
        <v>BE</v>
      </c>
      <c r="G57" s="33" t="s">
        <v>1821</v>
      </c>
      <c r="H57" s="34"/>
      <c r="I57" s="34" t="s">
        <v>180</v>
      </c>
      <c r="J57" s="32" t="str">
        <f>VLOOKUP(I57,Customers[],2,FALSE)</f>
        <v>ရွှေမြင်း</v>
      </c>
      <c r="K57" s="32" t="str">
        <f>VLOOKUP(I57,Customers[],4,FALSE)</f>
        <v>Meiktila</v>
      </c>
      <c r="L57" s="32" t="str">
        <f>VLOOKUP(Table85[[#This Row],[CustomerID]],Table!H:K,3,0)</f>
        <v>မိတ္ထီလာ</v>
      </c>
      <c r="M57" s="32" t="str">
        <f>VLOOKUP(I57,Customers[],5,FALSE)</f>
        <v>WholeSales/Contract</v>
      </c>
      <c r="N57" s="34" t="s">
        <v>10</v>
      </c>
      <c r="O57" s="37" t="s">
        <v>61</v>
      </c>
      <c r="P57" s="32" t="str">
        <f>VLOOKUP(O57,Stock[],2,FALSE)</f>
        <v>BE Debtors Opening</v>
      </c>
      <c r="Q57" s="35">
        <f>VLOOKUP(O57,Stock[],3,FALSE)</f>
        <v>0</v>
      </c>
      <c r="R57" s="35">
        <f>VLOOKUP(O57,Stock[],4,FALSE)</f>
        <v>0</v>
      </c>
      <c r="S57" s="34"/>
      <c r="T57" s="35"/>
      <c r="U57" s="34"/>
      <c r="V57" s="36">
        <f>+DailySales!$T57*DailySales!$R57</f>
        <v>0</v>
      </c>
      <c r="W57" s="36">
        <f>+DailySales!$V57*DailySales!$Q57</f>
        <v>0</v>
      </c>
      <c r="X57" s="36">
        <f>VLOOKUP(O57,Stock[],6,FALSE)</f>
        <v>0</v>
      </c>
      <c r="Y57" s="36">
        <f>+DailySales!$V57*DailySales!$X57</f>
        <v>0</v>
      </c>
      <c r="Z57" s="37">
        <v>55860</v>
      </c>
      <c r="AA57" s="34"/>
      <c r="AB57" s="78"/>
      <c r="AC57" s="78"/>
      <c r="AD57" s="34"/>
      <c r="AE57" s="77"/>
      <c r="AF57" s="38"/>
      <c r="AG57" s="39"/>
      <c r="AH57" s="38">
        <v>46034</v>
      </c>
      <c r="AI57" s="39">
        <v>55860</v>
      </c>
      <c r="AJ57" s="38"/>
      <c r="AK57" s="39"/>
      <c r="AL57" s="34"/>
      <c r="AM57" s="39"/>
      <c r="AN5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7" s="26"/>
      <c r="AQ57" s="26"/>
      <c r="AR57" s="26"/>
    </row>
    <row r="58" spans="1:44" ht="19.5" customHeight="1" x14ac:dyDescent="0.25">
      <c r="A58" s="32">
        <f t="shared" si="4"/>
        <v>2025</v>
      </c>
      <c r="B58" s="32">
        <f t="shared" si="5"/>
        <v>12</v>
      </c>
      <c r="C58" s="25">
        <v>45994</v>
      </c>
      <c r="D58" s="57">
        <f t="shared" ca="1" si="2"/>
        <v>46097</v>
      </c>
      <c r="E58" s="32" t="str">
        <f t="shared" ca="1" si="3"/>
        <v>3-Months</v>
      </c>
      <c r="F58" s="32" t="str">
        <f>VLOOKUP(O58,Stock[],5,FALSE)</f>
        <v>BE</v>
      </c>
      <c r="G58" s="33" t="s">
        <v>1821</v>
      </c>
      <c r="H58" s="34"/>
      <c r="I58" s="34" t="s">
        <v>180</v>
      </c>
      <c r="J58" s="32" t="str">
        <f>VLOOKUP(I58,Customers[],2,FALSE)</f>
        <v>ရွှေမြင်း</v>
      </c>
      <c r="K58" s="32" t="str">
        <f>VLOOKUP(I58,Customers[],4,FALSE)</f>
        <v>Meiktila</v>
      </c>
      <c r="L58" s="32" t="str">
        <f>VLOOKUP(Table85[[#This Row],[CustomerID]],Table!H:K,3,0)</f>
        <v>မိတ္ထီလာ</v>
      </c>
      <c r="M58" s="32" t="str">
        <f>VLOOKUP(I58,Customers[],5,FALSE)</f>
        <v>WholeSales/Contract</v>
      </c>
      <c r="N58" s="34" t="s">
        <v>10</v>
      </c>
      <c r="O58" s="37" t="s">
        <v>61</v>
      </c>
      <c r="P58" s="32" t="str">
        <f>VLOOKUP(O58,Stock[],2,FALSE)</f>
        <v>BE Debtors Opening</v>
      </c>
      <c r="Q58" s="35">
        <f>VLOOKUP(O58,Stock[],3,FALSE)</f>
        <v>0</v>
      </c>
      <c r="R58" s="35">
        <f>VLOOKUP(O58,Stock[],4,FALSE)</f>
        <v>0</v>
      </c>
      <c r="S58" s="34"/>
      <c r="T58" s="35"/>
      <c r="U58" s="34"/>
      <c r="V58" s="36">
        <f>+DailySales!$T58*DailySales!$R58</f>
        <v>0</v>
      </c>
      <c r="W58" s="36">
        <f>+DailySales!$V58*DailySales!$Q58</f>
        <v>0</v>
      </c>
      <c r="X58" s="36">
        <f>VLOOKUP(O58,Stock[],6,FALSE)</f>
        <v>0</v>
      </c>
      <c r="Y58" s="36">
        <f>+DailySales!$V58*DailySales!$X58</f>
        <v>0</v>
      </c>
      <c r="Z58" s="37">
        <v>420000</v>
      </c>
      <c r="AA58" s="34"/>
      <c r="AB58" s="78"/>
      <c r="AC58" s="78"/>
      <c r="AD58" s="34"/>
      <c r="AE58" s="77"/>
      <c r="AF58" s="38"/>
      <c r="AG58" s="39"/>
      <c r="AH58" s="38">
        <v>46034</v>
      </c>
      <c r="AI58" s="39">
        <v>420000</v>
      </c>
      <c r="AJ58" s="38"/>
      <c r="AK58" s="39"/>
      <c r="AL58" s="34"/>
      <c r="AM58" s="39"/>
      <c r="AN5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8" s="26"/>
      <c r="AQ58" s="26"/>
      <c r="AR58" s="26"/>
    </row>
    <row r="59" spans="1:44" ht="19.5" customHeight="1" x14ac:dyDescent="0.25">
      <c r="A59" s="32">
        <f t="shared" si="4"/>
        <v>2025</v>
      </c>
      <c r="B59" s="32">
        <f t="shared" si="5"/>
        <v>12</v>
      </c>
      <c r="C59" s="25">
        <v>45994</v>
      </c>
      <c r="D59" s="57">
        <f t="shared" ca="1" si="2"/>
        <v>46097</v>
      </c>
      <c r="E59" s="32" t="str">
        <f t="shared" ca="1" si="3"/>
        <v>3-Months</v>
      </c>
      <c r="F59" s="32" t="str">
        <f>VLOOKUP(O59,Stock[],5,FALSE)</f>
        <v>BE</v>
      </c>
      <c r="G59" s="33" t="s">
        <v>1821</v>
      </c>
      <c r="H59" s="34"/>
      <c r="I59" s="34" t="s">
        <v>180</v>
      </c>
      <c r="J59" s="32" t="str">
        <f>VLOOKUP(I59,Customers[],2,FALSE)</f>
        <v>ရွှေမြင်း</v>
      </c>
      <c r="K59" s="32" t="str">
        <f>VLOOKUP(I59,Customers[],4,FALSE)</f>
        <v>Meiktila</v>
      </c>
      <c r="L59" s="32" t="str">
        <f>VLOOKUP(Table85[[#This Row],[CustomerID]],Table!H:K,3,0)</f>
        <v>မိတ္ထီလာ</v>
      </c>
      <c r="M59" s="32" t="str">
        <f>VLOOKUP(I59,Customers[],5,FALSE)</f>
        <v>WholeSales/Contract</v>
      </c>
      <c r="N59" s="34" t="s">
        <v>10</v>
      </c>
      <c r="O59" s="37" t="s">
        <v>61</v>
      </c>
      <c r="P59" s="32" t="str">
        <f>VLOOKUP(O59,Stock[],2,FALSE)</f>
        <v>BE Debtors Opening</v>
      </c>
      <c r="Q59" s="35">
        <f>VLOOKUP(O59,Stock[],3,FALSE)</f>
        <v>0</v>
      </c>
      <c r="R59" s="35">
        <f>VLOOKUP(O59,Stock[],4,FALSE)</f>
        <v>0</v>
      </c>
      <c r="S59" s="34"/>
      <c r="T59" s="35"/>
      <c r="U59" s="34"/>
      <c r="V59" s="36">
        <f>+DailySales!$T59*DailySales!$R59</f>
        <v>0</v>
      </c>
      <c r="W59" s="36">
        <f>+DailySales!$V59*DailySales!$Q59</f>
        <v>0</v>
      </c>
      <c r="X59" s="36">
        <f>VLOOKUP(O59,Stock[],6,FALSE)</f>
        <v>0</v>
      </c>
      <c r="Y59" s="36">
        <f>+DailySales!$V59*DailySales!$X59</f>
        <v>0</v>
      </c>
      <c r="Z59" s="37">
        <v>367200</v>
      </c>
      <c r="AA59" s="34"/>
      <c r="AB59" s="78"/>
      <c r="AC59" s="78"/>
      <c r="AD59" s="34"/>
      <c r="AE59" s="77"/>
      <c r="AF59" s="38"/>
      <c r="AG59" s="39"/>
      <c r="AH59" s="38">
        <v>46034</v>
      </c>
      <c r="AI59" s="39">
        <v>367200</v>
      </c>
      <c r="AJ59" s="38"/>
      <c r="AK59" s="39"/>
      <c r="AL59" s="34"/>
      <c r="AM59" s="39"/>
      <c r="AN5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9" s="26"/>
      <c r="AQ59" s="26"/>
      <c r="AR59" s="26"/>
    </row>
    <row r="60" spans="1:44" ht="19.5" customHeight="1" x14ac:dyDescent="0.25">
      <c r="A60" s="32">
        <f t="shared" si="4"/>
        <v>2025</v>
      </c>
      <c r="B60" s="32">
        <f t="shared" si="5"/>
        <v>12</v>
      </c>
      <c r="C60" s="25">
        <v>45994</v>
      </c>
      <c r="D60" s="57">
        <f t="shared" ca="1" si="2"/>
        <v>46097</v>
      </c>
      <c r="E60" s="32" t="str">
        <f t="shared" ca="1" si="3"/>
        <v>3-Months</v>
      </c>
      <c r="F60" s="32" t="str">
        <f>VLOOKUP(O60,Stock[],5,FALSE)</f>
        <v>BE</v>
      </c>
      <c r="G60" s="33" t="s">
        <v>1822</v>
      </c>
      <c r="H60" s="34"/>
      <c r="I60" s="34" t="s">
        <v>181</v>
      </c>
      <c r="J60" s="32" t="str">
        <f>VLOOKUP(I60,Customers[],2,FALSE)</f>
        <v>ရွှေမြင်း(ရွှေခြင်္သေ့)</v>
      </c>
      <c r="K60" s="32" t="str">
        <f>VLOOKUP(I60,Customers[],4,FALSE)</f>
        <v>Meiktila</v>
      </c>
      <c r="L60" s="32" t="str">
        <f>VLOOKUP(Table85[[#This Row],[CustomerID]],Table!H:K,3,0)</f>
        <v>မိတ္ထီလာ</v>
      </c>
      <c r="M60" s="32" t="str">
        <f>VLOOKUP(I60,Customers[],5,FALSE)</f>
        <v>WholeSales/Contract</v>
      </c>
      <c r="N60" s="34" t="s">
        <v>10</v>
      </c>
      <c r="O60" s="37" t="s">
        <v>61</v>
      </c>
      <c r="P60" s="32" t="str">
        <f>VLOOKUP(O60,Stock[],2,FALSE)</f>
        <v>BE Debtors Opening</v>
      </c>
      <c r="Q60" s="35">
        <f>VLOOKUP(O60,Stock[],3,FALSE)</f>
        <v>0</v>
      </c>
      <c r="R60" s="35">
        <f>VLOOKUP(O60,Stock[],4,FALSE)</f>
        <v>0</v>
      </c>
      <c r="S60" s="34"/>
      <c r="T60" s="35"/>
      <c r="U60" s="34"/>
      <c r="V60" s="36">
        <f>+DailySales!$T60*DailySales!$R60</f>
        <v>0</v>
      </c>
      <c r="W60" s="36">
        <f>+DailySales!$V60*DailySales!$Q60</f>
        <v>0</v>
      </c>
      <c r="X60" s="36">
        <f>VLOOKUP(O60,Stock[],6,FALSE)</f>
        <v>0</v>
      </c>
      <c r="Y60" s="36">
        <f>+DailySales!$V60*DailySales!$X60</f>
        <v>0</v>
      </c>
      <c r="Z60" s="37">
        <v>386400</v>
      </c>
      <c r="AA60" s="34"/>
      <c r="AB60" s="78"/>
      <c r="AC60" s="78"/>
      <c r="AD60" s="34"/>
      <c r="AE60" s="77"/>
      <c r="AF60" s="38"/>
      <c r="AG60" s="39"/>
      <c r="AH60" s="38">
        <v>46034</v>
      </c>
      <c r="AI60" s="39">
        <v>386400</v>
      </c>
      <c r="AJ60" s="38"/>
      <c r="AK60" s="39"/>
      <c r="AL60" s="34"/>
      <c r="AM60" s="39"/>
      <c r="AN6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0" s="26"/>
      <c r="AQ60" s="26"/>
      <c r="AR60" s="26"/>
    </row>
    <row r="61" spans="1:44" ht="19.5" customHeight="1" x14ac:dyDescent="0.25">
      <c r="A61" s="32">
        <f t="shared" si="4"/>
        <v>2025</v>
      </c>
      <c r="B61" s="32">
        <f t="shared" si="5"/>
        <v>12</v>
      </c>
      <c r="C61" s="25">
        <v>45994</v>
      </c>
      <c r="D61" s="57">
        <f t="shared" ca="1" si="2"/>
        <v>46097</v>
      </c>
      <c r="E61" s="32" t="str">
        <f t="shared" ca="1" si="3"/>
        <v>3-Months</v>
      </c>
      <c r="F61" s="32" t="str">
        <f>VLOOKUP(O61,Stock[],5,FALSE)</f>
        <v>BE</v>
      </c>
      <c r="G61" s="33" t="s">
        <v>1822</v>
      </c>
      <c r="H61" s="34"/>
      <c r="I61" s="34" t="s">
        <v>181</v>
      </c>
      <c r="J61" s="32" t="str">
        <f>VLOOKUP(I61,Customers[],2,FALSE)</f>
        <v>ရွှေမြင်း(ရွှေခြင်္သေ့)</v>
      </c>
      <c r="K61" s="32" t="str">
        <f>VLOOKUP(I61,Customers[],4,FALSE)</f>
        <v>Meiktila</v>
      </c>
      <c r="L61" s="32" t="str">
        <f>VLOOKUP(Table85[[#This Row],[CustomerID]],Table!H:K,3,0)</f>
        <v>မိတ္ထီလာ</v>
      </c>
      <c r="M61" s="32" t="str">
        <f>VLOOKUP(I61,Customers[],5,FALSE)</f>
        <v>WholeSales/Contract</v>
      </c>
      <c r="N61" s="34" t="s">
        <v>10</v>
      </c>
      <c r="O61" s="37" t="s">
        <v>61</v>
      </c>
      <c r="P61" s="32" t="str">
        <f>VLOOKUP(O61,Stock[],2,FALSE)</f>
        <v>BE Debtors Opening</v>
      </c>
      <c r="Q61" s="35">
        <f>VLOOKUP(O61,Stock[],3,FALSE)</f>
        <v>0</v>
      </c>
      <c r="R61" s="35">
        <f>VLOOKUP(O61,Stock[],4,FALSE)</f>
        <v>0</v>
      </c>
      <c r="S61" s="34"/>
      <c r="T61" s="35"/>
      <c r="U61" s="34"/>
      <c r="V61" s="36">
        <f>+DailySales!$T61*DailySales!$R61</f>
        <v>0</v>
      </c>
      <c r="W61" s="36">
        <f>+DailySales!$V61*DailySales!$Q61</f>
        <v>0</v>
      </c>
      <c r="X61" s="36">
        <f>VLOOKUP(O61,Stock[],6,FALSE)</f>
        <v>0</v>
      </c>
      <c r="Y61" s="36">
        <f>+DailySales!$V61*DailySales!$X61</f>
        <v>0</v>
      </c>
      <c r="Z61" s="37">
        <v>95900</v>
      </c>
      <c r="AA61" s="34"/>
      <c r="AB61" s="78"/>
      <c r="AC61" s="78"/>
      <c r="AD61" s="34"/>
      <c r="AE61" s="77"/>
      <c r="AF61" s="38"/>
      <c r="AG61" s="39"/>
      <c r="AH61" s="38">
        <v>46034</v>
      </c>
      <c r="AI61" s="39">
        <v>95900</v>
      </c>
      <c r="AJ61" s="38"/>
      <c r="AK61" s="39"/>
      <c r="AL61" s="34"/>
      <c r="AM61" s="39"/>
      <c r="AN6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1" s="26"/>
      <c r="AQ61" s="26"/>
      <c r="AR61" s="26"/>
    </row>
    <row r="62" spans="1:44" ht="19.5" customHeight="1" x14ac:dyDescent="0.25">
      <c r="A62" s="32">
        <f t="shared" si="4"/>
        <v>2025</v>
      </c>
      <c r="B62" s="32">
        <f t="shared" si="5"/>
        <v>12</v>
      </c>
      <c r="C62" s="25">
        <v>45994</v>
      </c>
      <c r="D62" s="57">
        <f t="shared" ca="1" si="2"/>
        <v>46097</v>
      </c>
      <c r="E62" s="32" t="str">
        <f t="shared" ca="1" si="3"/>
        <v>3-Months</v>
      </c>
      <c r="F62" s="32" t="str">
        <f>VLOOKUP(O62,Stock[],5,FALSE)</f>
        <v>BE</v>
      </c>
      <c r="G62" s="33" t="s">
        <v>1822</v>
      </c>
      <c r="H62" s="34"/>
      <c r="I62" s="34" t="s">
        <v>181</v>
      </c>
      <c r="J62" s="32" t="str">
        <f>VLOOKUP(I62,Customers[],2,FALSE)</f>
        <v>ရွှေမြင်း(ရွှေခြင်္သေ့)</v>
      </c>
      <c r="K62" s="32" t="str">
        <f>VLOOKUP(I62,Customers[],4,FALSE)</f>
        <v>Meiktila</v>
      </c>
      <c r="L62" s="32" t="str">
        <f>VLOOKUP(Table85[[#This Row],[CustomerID]],Table!H:K,3,0)</f>
        <v>မိတ္ထီလာ</v>
      </c>
      <c r="M62" s="32" t="str">
        <f>VLOOKUP(I62,Customers[],5,FALSE)</f>
        <v>WholeSales/Contract</v>
      </c>
      <c r="N62" s="34" t="s">
        <v>10</v>
      </c>
      <c r="O62" s="37" t="s">
        <v>61</v>
      </c>
      <c r="P62" s="32" t="str">
        <f>VLOOKUP(O62,Stock[],2,FALSE)</f>
        <v>BE Debtors Opening</v>
      </c>
      <c r="Q62" s="35">
        <f>VLOOKUP(O62,Stock[],3,FALSE)</f>
        <v>0</v>
      </c>
      <c r="R62" s="35">
        <f>VLOOKUP(O62,Stock[],4,FALSE)</f>
        <v>0</v>
      </c>
      <c r="S62" s="34"/>
      <c r="T62" s="35"/>
      <c r="U62" s="34"/>
      <c r="V62" s="36">
        <f>+DailySales!$T62*DailySales!$R62</f>
        <v>0</v>
      </c>
      <c r="W62" s="36">
        <f>+DailySales!$V62*DailySales!$Q62</f>
        <v>0</v>
      </c>
      <c r="X62" s="36">
        <f>VLOOKUP(O62,Stock[],6,FALSE)</f>
        <v>0</v>
      </c>
      <c r="Y62" s="36">
        <f>+DailySales!$V62*DailySales!$X62</f>
        <v>0</v>
      </c>
      <c r="Z62" s="37">
        <v>957600</v>
      </c>
      <c r="AA62" s="34"/>
      <c r="AB62" s="78"/>
      <c r="AC62" s="78"/>
      <c r="AD62" s="34"/>
      <c r="AE62" s="77"/>
      <c r="AF62" s="38"/>
      <c r="AG62" s="39"/>
      <c r="AH62" s="38">
        <v>46034</v>
      </c>
      <c r="AI62" s="39">
        <v>957600</v>
      </c>
      <c r="AJ62" s="38"/>
      <c r="AK62" s="39"/>
      <c r="AL62" s="34"/>
      <c r="AM62" s="39"/>
      <c r="AN6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2" s="26"/>
      <c r="AQ62" s="26"/>
      <c r="AR62" s="26"/>
    </row>
    <row r="63" spans="1:44" ht="19.5" customHeight="1" x14ac:dyDescent="0.25">
      <c r="A63" s="32">
        <f t="shared" si="4"/>
        <v>2025</v>
      </c>
      <c r="B63" s="32">
        <f t="shared" si="5"/>
        <v>12</v>
      </c>
      <c r="C63" s="25">
        <v>45994</v>
      </c>
      <c r="D63" s="57">
        <f t="shared" ca="1" si="2"/>
        <v>46097</v>
      </c>
      <c r="E63" s="32" t="str">
        <f t="shared" ca="1" si="3"/>
        <v>3-Months</v>
      </c>
      <c r="F63" s="32" t="str">
        <f>VLOOKUP(O63,Stock[],5,FALSE)</f>
        <v>BE</v>
      </c>
      <c r="G63" s="33" t="s">
        <v>1822</v>
      </c>
      <c r="H63" s="34"/>
      <c r="I63" s="34" t="s">
        <v>181</v>
      </c>
      <c r="J63" s="32" t="str">
        <f>VLOOKUP(I63,Customers[],2,FALSE)</f>
        <v>ရွှေမြင်း(ရွှေခြင်္သေ့)</v>
      </c>
      <c r="K63" s="32" t="str">
        <f>VLOOKUP(I63,Customers[],4,FALSE)</f>
        <v>Meiktila</v>
      </c>
      <c r="L63" s="32" t="str">
        <f>VLOOKUP(Table85[[#This Row],[CustomerID]],Table!H:K,3,0)</f>
        <v>မိတ္ထီလာ</v>
      </c>
      <c r="M63" s="32" t="str">
        <f>VLOOKUP(I63,Customers[],5,FALSE)</f>
        <v>WholeSales/Contract</v>
      </c>
      <c r="N63" s="34" t="s">
        <v>10</v>
      </c>
      <c r="O63" s="37" t="s">
        <v>61</v>
      </c>
      <c r="P63" s="32" t="str">
        <f>VLOOKUP(O63,Stock[],2,FALSE)</f>
        <v>BE Debtors Opening</v>
      </c>
      <c r="Q63" s="35">
        <f>VLOOKUP(O63,Stock[],3,FALSE)</f>
        <v>0</v>
      </c>
      <c r="R63" s="35">
        <f>VLOOKUP(O63,Stock[],4,FALSE)</f>
        <v>0</v>
      </c>
      <c r="S63" s="34"/>
      <c r="T63" s="35"/>
      <c r="U63" s="34"/>
      <c r="V63" s="36">
        <f>+DailySales!$T63*DailySales!$R63</f>
        <v>0</v>
      </c>
      <c r="W63" s="36">
        <f>+DailySales!$V63*DailySales!$Q63</f>
        <v>0</v>
      </c>
      <c r="X63" s="36">
        <f>VLOOKUP(O63,Stock[],6,FALSE)</f>
        <v>0</v>
      </c>
      <c r="Y63" s="36">
        <f>+DailySales!$V63*DailySales!$X63</f>
        <v>0</v>
      </c>
      <c r="Z63" s="37">
        <v>93100</v>
      </c>
      <c r="AA63" s="34"/>
      <c r="AB63" s="78"/>
      <c r="AC63" s="78"/>
      <c r="AD63" s="34"/>
      <c r="AE63" s="77"/>
      <c r="AF63" s="38"/>
      <c r="AG63" s="39"/>
      <c r="AH63" s="38">
        <v>46034</v>
      </c>
      <c r="AI63" s="39">
        <v>93100</v>
      </c>
      <c r="AJ63" s="38"/>
      <c r="AK63" s="39"/>
      <c r="AL63" s="34"/>
      <c r="AM63" s="39"/>
      <c r="AN6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3" s="26"/>
      <c r="AQ63" s="26"/>
      <c r="AR63" s="26"/>
    </row>
    <row r="64" spans="1:44" ht="19.5" customHeight="1" x14ac:dyDescent="0.25">
      <c r="A64" s="32">
        <f t="shared" si="4"/>
        <v>2025</v>
      </c>
      <c r="B64" s="32">
        <f t="shared" si="5"/>
        <v>12</v>
      </c>
      <c r="C64" s="25">
        <v>45994</v>
      </c>
      <c r="D64" s="57">
        <f t="shared" ca="1" si="2"/>
        <v>46097</v>
      </c>
      <c r="E64" s="32" t="str">
        <f t="shared" ca="1" si="3"/>
        <v>3-Months</v>
      </c>
      <c r="F64" s="32" t="str">
        <f>VLOOKUP(O64,Stock[],5,FALSE)</f>
        <v>BE</v>
      </c>
      <c r="G64" s="33" t="s">
        <v>1822</v>
      </c>
      <c r="H64" s="34"/>
      <c r="I64" s="34" t="s">
        <v>181</v>
      </c>
      <c r="J64" s="32" t="str">
        <f>VLOOKUP(I64,Customers[],2,FALSE)</f>
        <v>ရွှေမြင်း(ရွှေခြင်္သေ့)</v>
      </c>
      <c r="K64" s="32" t="str">
        <f>VLOOKUP(I64,Customers[],4,FALSE)</f>
        <v>Meiktila</v>
      </c>
      <c r="L64" s="32" t="str">
        <f>VLOOKUP(Table85[[#This Row],[CustomerID]],Table!H:K,3,0)</f>
        <v>မိတ္ထီလာ</v>
      </c>
      <c r="M64" s="32" t="str">
        <f>VLOOKUP(I64,Customers[],5,FALSE)</f>
        <v>WholeSales/Contract</v>
      </c>
      <c r="N64" s="34" t="s">
        <v>10</v>
      </c>
      <c r="O64" s="37" t="s">
        <v>61</v>
      </c>
      <c r="P64" s="32" t="str">
        <f>VLOOKUP(O64,Stock[],2,FALSE)</f>
        <v>BE Debtors Opening</v>
      </c>
      <c r="Q64" s="35">
        <f>VLOOKUP(O64,Stock[],3,FALSE)</f>
        <v>0</v>
      </c>
      <c r="R64" s="35">
        <f>VLOOKUP(O64,Stock[],4,FALSE)</f>
        <v>0</v>
      </c>
      <c r="S64" s="34"/>
      <c r="T64" s="35"/>
      <c r="U64" s="34"/>
      <c r="V64" s="36">
        <f>+DailySales!$T64*DailySales!$R64</f>
        <v>0</v>
      </c>
      <c r="W64" s="36">
        <f>+DailySales!$V64*DailySales!$Q64</f>
        <v>0</v>
      </c>
      <c r="X64" s="36">
        <f>VLOOKUP(O64,Stock[],6,FALSE)</f>
        <v>0</v>
      </c>
      <c r="Y64" s="36">
        <f>+DailySales!$V64*DailySales!$X64</f>
        <v>0</v>
      </c>
      <c r="Z64" s="37">
        <v>183600</v>
      </c>
      <c r="AA64" s="34"/>
      <c r="AB64" s="78"/>
      <c r="AC64" s="78"/>
      <c r="AD64" s="34"/>
      <c r="AE64" s="77"/>
      <c r="AF64" s="38"/>
      <c r="AG64" s="39"/>
      <c r="AH64" s="38">
        <v>46034</v>
      </c>
      <c r="AI64" s="39">
        <v>183600</v>
      </c>
      <c r="AJ64" s="38"/>
      <c r="AK64" s="39"/>
      <c r="AL64" s="34"/>
      <c r="AM64" s="39"/>
      <c r="AN6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4" s="26"/>
      <c r="AQ64" s="26"/>
      <c r="AR64" s="26"/>
    </row>
    <row r="65" spans="1:44" ht="19.5" customHeight="1" x14ac:dyDescent="0.25">
      <c r="A65" s="32">
        <f t="shared" si="4"/>
        <v>2025</v>
      </c>
      <c r="B65" s="32">
        <f t="shared" si="5"/>
        <v>12</v>
      </c>
      <c r="C65" s="25">
        <v>45994</v>
      </c>
      <c r="D65" s="57">
        <f t="shared" ca="1" si="2"/>
        <v>46097</v>
      </c>
      <c r="E65" s="32" t="str">
        <f t="shared" ca="1" si="3"/>
        <v>3-Months</v>
      </c>
      <c r="F65" s="32" t="str">
        <f>VLOOKUP(O65,Stock[],5,FALSE)</f>
        <v>BE</v>
      </c>
      <c r="G65" s="33" t="s">
        <v>1823</v>
      </c>
      <c r="H65" s="34"/>
      <c r="I65" s="34" t="s">
        <v>180</v>
      </c>
      <c r="J65" s="32" t="str">
        <f>VLOOKUP(I65,Customers[],2,FALSE)</f>
        <v>ရွှေမြင်း</v>
      </c>
      <c r="K65" s="32" t="str">
        <f>VLOOKUP(I65,Customers[],4,FALSE)</f>
        <v>Meiktila</v>
      </c>
      <c r="L65" s="32" t="str">
        <f>VLOOKUP(Table85[[#This Row],[CustomerID]],Table!H:K,3,0)</f>
        <v>မိတ္ထီလာ</v>
      </c>
      <c r="M65" s="32" t="str">
        <f>VLOOKUP(I65,Customers[],5,FALSE)</f>
        <v>WholeSales/Contract</v>
      </c>
      <c r="N65" s="34" t="s">
        <v>10</v>
      </c>
      <c r="O65" s="37" t="s">
        <v>61</v>
      </c>
      <c r="P65" s="32" t="str">
        <f>VLOOKUP(O65,Stock[],2,FALSE)</f>
        <v>BE Debtors Opening</v>
      </c>
      <c r="Q65" s="35">
        <f>VLOOKUP(O65,Stock[],3,FALSE)</f>
        <v>0</v>
      </c>
      <c r="R65" s="35">
        <f>VLOOKUP(O65,Stock[],4,FALSE)</f>
        <v>0</v>
      </c>
      <c r="S65" s="34"/>
      <c r="T65" s="35"/>
      <c r="U65" s="34"/>
      <c r="V65" s="36">
        <f>+DailySales!$T65*DailySales!$R65</f>
        <v>0</v>
      </c>
      <c r="W65" s="36">
        <f>+DailySales!$V65*DailySales!$Q65</f>
        <v>0</v>
      </c>
      <c r="X65" s="36">
        <f>VLOOKUP(O65,Stock[],6,FALSE)</f>
        <v>0</v>
      </c>
      <c r="Y65" s="36">
        <f>+DailySales!$V65*DailySales!$X65</f>
        <v>0</v>
      </c>
      <c r="Z65" s="37">
        <v>383600</v>
      </c>
      <c r="AA65" s="34"/>
      <c r="AB65" s="78"/>
      <c r="AC65" s="78"/>
      <c r="AD65" s="34"/>
      <c r="AE65" s="77"/>
      <c r="AF65" s="38"/>
      <c r="AG65" s="39"/>
      <c r="AH65" s="38">
        <v>46034</v>
      </c>
      <c r="AI65" s="39">
        <v>383600</v>
      </c>
      <c r="AJ65" s="38"/>
      <c r="AK65" s="39"/>
      <c r="AL65" s="34"/>
      <c r="AM65" s="39"/>
      <c r="AN6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5" s="26"/>
      <c r="AQ65" s="26"/>
      <c r="AR65" s="26"/>
    </row>
    <row r="66" spans="1:44" ht="19.5" customHeight="1" x14ac:dyDescent="0.25">
      <c r="A66" s="32">
        <f t="shared" si="4"/>
        <v>2025</v>
      </c>
      <c r="B66" s="32">
        <f t="shared" si="5"/>
        <v>12</v>
      </c>
      <c r="C66" s="25">
        <v>45994</v>
      </c>
      <c r="D66" s="57">
        <f t="shared" ref="D66:D129" ca="1" si="6">TODAY()</f>
        <v>46097</v>
      </c>
      <c r="E66" s="32" t="str">
        <f t="shared" ref="E66:E129" ca="1" si="7">DATEDIF(C66,D66,"M")&amp;"-Months"</f>
        <v>3-Months</v>
      </c>
      <c r="F66" s="32" t="str">
        <f>VLOOKUP(O66,Stock[],5,FALSE)</f>
        <v>BE</v>
      </c>
      <c r="G66" s="33" t="s">
        <v>1823</v>
      </c>
      <c r="H66" s="34"/>
      <c r="I66" s="34" t="s">
        <v>180</v>
      </c>
      <c r="J66" s="32" t="str">
        <f>VLOOKUP(I66,Customers[],2,FALSE)</f>
        <v>ရွှေမြင်း</v>
      </c>
      <c r="K66" s="32" t="str">
        <f>VLOOKUP(I66,Customers[],4,FALSE)</f>
        <v>Meiktila</v>
      </c>
      <c r="L66" s="32" t="str">
        <f>VLOOKUP(Table85[[#This Row],[CustomerID]],Table!H:K,3,0)</f>
        <v>မိတ္ထီလာ</v>
      </c>
      <c r="M66" s="32" t="str">
        <f>VLOOKUP(I66,Customers[],5,FALSE)</f>
        <v>WholeSales/Contract</v>
      </c>
      <c r="N66" s="34" t="s">
        <v>10</v>
      </c>
      <c r="O66" s="37" t="s">
        <v>61</v>
      </c>
      <c r="P66" s="32" t="str">
        <f>VLOOKUP(O66,Stock[],2,FALSE)</f>
        <v>BE Debtors Opening</v>
      </c>
      <c r="Q66" s="35">
        <f>VLOOKUP(O66,Stock[],3,FALSE)</f>
        <v>0</v>
      </c>
      <c r="R66" s="35">
        <f>VLOOKUP(O66,Stock[],4,FALSE)</f>
        <v>0</v>
      </c>
      <c r="S66" s="34"/>
      <c r="T66" s="35"/>
      <c r="U66" s="34"/>
      <c r="V66" s="36">
        <f>+DailySales!$T66*DailySales!$R66</f>
        <v>0</v>
      </c>
      <c r="W66" s="36">
        <f>+DailySales!$V66*DailySales!$Q66</f>
        <v>0</v>
      </c>
      <c r="X66" s="36">
        <f>VLOOKUP(O66,Stock[],6,FALSE)</f>
        <v>0</v>
      </c>
      <c r="Y66" s="36">
        <f>+DailySales!$V66*DailySales!$X66</f>
        <v>0</v>
      </c>
      <c r="Z66" s="37">
        <v>957600</v>
      </c>
      <c r="AA66" s="34"/>
      <c r="AB66" s="78"/>
      <c r="AC66" s="78"/>
      <c r="AD66" s="34"/>
      <c r="AE66" s="77"/>
      <c r="AF66" s="38"/>
      <c r="AG66" s="39"/>
      <c r="AH66" s="38">
        <v>46034</v>
      </c>
      <c r="AI66" s="39">
        <v>957600</v>
      </c>
      <c r="AJ66" s="38"/>
      <c r="AK66" s="39"/>
      <c r="AL66" s="34"/>
      <c r="AM66" s="39"/>
      <c r="AN6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6" s="26"/>
      <c r="AQ66" s="26"/>
      <c r="AR66" s="26"/>
    </row>
    <row r="67" spans="1:44" ht="19.5" customHeight="1" x14ac:dyDescent="0.25">
      <c r="A67" s="32">
        <f t="shared" si="4"/>
        <v>2025</v>
      </c>
      <c r="B67" s="32">
        <f t="shared" si="5"/>
        <v>12</v>
      </c>
      <c r="C67" s="25">
        <v>45994</v>
      </c>
      <c r="D67" s="57">
        <f t="shared" ca="1" si="6"/>
        <v>46097</v>
      </c>
      <c r="E67" s="32" t="str">
        <f t="shared" ca="1" si="7"/>
        <v>3-Months</v>
      </c>
      <c r="F67" s="32" t="str">
        <f>VLOOKUP(O67,Stock[],5,FALSE)</f>
        <v>BE</v>
      </c>
      <c r="G67" s="33" t="s">
        <v>1823</v>
      </c>
      <c r="H67" s="34"/>
      <c r="I67" s="34" t="s">
        <v>180</v>
      </c>
      <c r="J67" s="32" t="str">
        <f>VLOOKUP(I67,Customers[],2,FALSE)</f>
        <v>ရွှေမြင်း</v>
      </c>
      <c r="K67" s="32" t="str">
        <f>VLOOKUP(I67,Customers[],4,FALSE)</f>
        <v>Meiktila</v>
      </c>
      <c r="L67" s="32" t="str">
        <f>VLOOKUP(Table85[[#This Row],[CustomerID]],Table!H:K,3,0)</f>
        <v>မိတ္ထီလာ</v>
      </c>
      <c r="M67" s="32" t="str">
        <f>VLOOKUP(I67,Customers[],5,FALSE)</f>
        <v>WholeSales/Contract</v>
      </c>
      <c r="N67" s="34" t="s">
        <v>10</v>
      </c>
      <c r="O67" s="37" t="s">
        <v>61</v>
      </c>
      <c r="P67" s="32" t="str">
        <f>VLOOKUP(O67,Stock[],2,FALSE)</f>
        <v>BE Debtors Opening</v>
      </c>
      <c r="Q67" s="35">
        <f>VLOOKUP(O67,Stock[],3,FALSE)</f>
        <v>0</v>
      </c>
      <c r="R67" s="35">
        <f>VLOOKUP(O67,Stock[],4,FALSE)</f>
        <v>0</v>
      </c>
      <c r="S67" s="34"/>
      <c r="T67" s="35"/>
      <c r="U67" s="34"/>
      <c r="V67" s="36">
        <f>+DailySales!$T67*DailySales!$R67</f>
        <v>0</v>
      </c>
      <c r="W67" s="36">
        <f>+DailySales!$V67*DailySales!$Q67</f>
        <v>0</v>
      </c>
      <c r="X67" s="36">
        <f>VLOOKUP(O67,Stock[],6,FALSE)</f>
        <v>0</v>
      </c>
      <c r="Y67" s="36">
        <f>+DailySales!$V67*DailySales!$X67</f>
        <v>0</v>
      </c>
      <c r="Z67" s="37">
        <v>319200</v>
      </c>
      <c r="AA67" s="34"/>
      <c r="AB67" s="78"/>
      <c r="AC67" s="78"/>
      <c r="AD67" s="34"/>
      <c r="AE67" s="77"/>
      <c r="AF67" s="38"/>
      <c r="AG67" s="39"/>
      <c r="AH67" s="38">
        <v>46034</v>
      </c>
      <c r="AI67" s="39">
        <v>319200</v>
      </c>
      <c r="AJ67" s="38"/>
      <c r="AK67" s="39"/>
      <c r="AL67" s="34"/>
      <c r="AM67" s="39"/>
      <c r="AN6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7" s="26"/>
      <c r="AQ67" s="26"/>
      <c r="AR67" s="26"/>
    </row>
    <row r="68" spans="1:44" ht="19.5" customHeight="1" x14ac:dyDescent="0.25">
      <c r="A68" s="32">
        <f t="shared" si="4"/>
        <v>2025</v>
      </c>
      <c r="B68" s="32">
        <f t="shared" si="5"/>
        <v>12</v>
      </c>
      <c r="C68" s="25">
        <v>45994</v>
      </c>
      <c r="D68" s="57">
        <f t="shared" ca="1" si="6"/>
        <v>46097</v>
      </c>
      <c r="E68" s="32" t="str">
        <f t="shared" ca="1" si="7"/>
        <v>3-Months</v>
      </c>
      <c r="F68" s="32" t="str">
        <f>VLOOKUP(O68,Stock[],5,FALSE)</f>
        <v>BE</v>
      </c>
      <c r="G68" s="33" t="s">
        <v>1823</v>
      </c>
      <c r="H68" s="34"/>
      <c r="I68" s="34" t="s">
        <v>180</v>
      </c>
      <c r="J68" s="32" t="str">
        <f>VLOOKUP(I68,Customers[],2,FALSE)</f>
        <v>ရွှေမြင်း</v>
      </c>
      <c r="K68" s="32" t="str">
        <f>VLOOKUP(I68,Customers[],4,FALSE)</f>
        <v>Meiktila</v>
      </c>
      <c r="L68" s="32" t="str">
        <f>VLOOKUP(Table85[[#This Row],[CustomerID]],Table!H:K,3,0)</f>
        <v>မိတ္ထီလာ</v>
      </c>
      <c r="M68" s="32" t="str">
        <f>VLOOKUP(I68,Customers[],5,FALSE)</f>
        <v>WholeSales/Contract</v>
      </c>
      <c r="N68" s="34" t="s">
        <v>10</v>
      </c>
      <c r="O68" s="37" t="s">
        <v>61</v>
      </c>
      <c r="P68" s="32" t="str">
        <f>VLOOKUP(O68,Stock[],2,FALSE)</f>
        <v>BE Debtors Opening</v>
      </c>
      <c r="Q68" s="35">
        <f>VLOOKUP(O68,Stock[],3,FALSE)</f>
        <v>0</v>
      </c>
      <c r="R68" s="35">
        <f>VLOOKUP(O68,Stock[],4,FALSE)</f>
        <v>0</v>
      </c>
      <c r="S68" s="34"/>
      <c r="T68" s="35"/>
      <c r="U68" s="34"/>
      <c r="V68" s="36">
        <f>+DailySales!$T68*DailySales!$R68</f>
        <v>0</v>
      </c>
      <c r="W68" s="36">
        <f>+DailySales!$V68*DailySales!$Q68</f>
        <v>0</v>
      </c>
      <c r="X68" s="36">
        <f>VLOOKUP(O68,Stock[],6,FALSE)</f>
        <v>0</v>
      </c>
      <c r="Y68" s="36">
        <f>+DailySales!$V68*DailySales!$X68</f>
        <v>0</v>
      </c>
      <c r="Z68" s="37">
        <v>372400</v>
      </c>
      <c r="AA68" s="34"/>
      <c r="AB68" s="78"/>
      <c r="AC68" s="78"/>
      <c r="AD68" s="34"/>
      <c r="AE68" s="77"/>
      <c r="AF68" s="38"/>
      <c r="AG68" s="39"/>
      <c r="AH68" s="38">
        <v>46034</v>
      </c>
      <c r="AI68" s="39">
        <v>372400</v>
      </c>
      <c r="AJ68" s="38"/>
      <c r="AK68" s="39"/>
      <c r="AL68" s="34"/>
      <c r="AM68" s="39"/>
      <c r="AN6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8" s="26"/>
      <c r="AQ68" s="26"/>
      <c r="AR68" s="26"/>
    </row>
    <row r="69" spans="1:44" ht="19.5" customHeight="1" x14ac:dyDescent="0.25">
      <c r="A69" s="32">
        <f t="shared" si="4"/>
        <v>2025</v>
      </c>
      <c r="B69" s="32">
        <f t="shared" si="5"/>
        <v>12</v>
      </c>
      <c r="C69" s="25">
        <v>45994</v>
      </c>
      <c r="D69" s="57">
        <f t="shared" ca="1" si="6"/>
        <v>46097</v>
      </c>
      <c r="E69" s="32" t="str">
        <f t="shared" ca="1" si="7"/>
        <v>3-Months</v>
      </c>
      <c r="F69" s="32" t="str">
        <f>VLOOKUP(O69,Stock[],5,FALSE)</f>
        <v>BE</v>
      </c>
      <c r="G69" s="33" t="s">
        <v>1823</v>
      </c>
      <c r="H69" s="34"/>
      <c r="I69" s="34" t="s">
        <v>180</v>
      </c>
      <c r="J69" s="32" t="str">
        <f>VLOOKUP(I69,Customers[],2,FALSE)</f>
        <v>ရွှေမြင်း</v>
      </c>
      <c r="K69" s="32" t="str">
        <f>VLOOKUP(I69,Customers[],4,FALSE)</f>
        <v>Meiktila</v>
      </c>
      <c r="L69" s="32" t="str">
        <f>VLOOKUP(Table85[[#This Row],[CustomerID]],Table!H:K,3,0)</f>
        <v>မိတ္ထီလာ</v>
      </c>
      <c r="M69" s="32" t="str">
        <f>VLOOKUP(I69,Customers[],5,FALSE)</f>
        <v>WholeSales/Contract</v>
      </c>
      <c r="N69" s="34" t="s">
        <v>10</v>
      </c>
      <c r="O69" s="37" t="s">
        <v>61</v>
      </c>
      <c r="P69" s="32" t="str">
        <f>VLOOKUP(O69,Stock[],2,FALSE)</f>
        <v>BE Debtors Opening</v>
      </c>
      <c r="Q69" s="35">
        <f>VLOOKUP(O69,Stock[],3,FALSE)</f>
        <v>0</v>
      </c>
      <c r="R69" s="35">
        <f>VLOOKUP(O69,Stock[],4,FALSE)</f>
        <v>0</v>
      </c>
      <c r="S69" s="34"/>
      <c r="T69" s="35"/>
      <c r="U69" s="34"/>
      <c r="V69" s="36">
        <f>+DailySales!$T69*DailySales!$R69</f>
        <v>0</v>
      </c>
      <c r="W69" s="36">
        <f>+DailySales!$V69*DailySales!$Q69</f>
        <v>0</v>
      </c>
      <c r="X69" s="36">
        <f>VLOOKUP(O69,Stock[],6,FALSE)</f>
        <v>0</v>
      </c>
      <c r="Y69" s="36">
        <f>+DailySales!$V69*DailySales!$X69</f>
        <v>0</v>
      </c>
      <c r="Z69" s="37">
        <v>840000</v>
      </c>
      <c r="AA69" s="34"/>
      <c r="AB69" s="78"/>
      <c r="AC69" s="78"/>
      <c r="AD69" s="34"/>
      <c r="AE69" s="77"/>
      <c r="AF69" s="38"/>
      <c r="AG69" s="39"/>
      <c r="AH69" s="38">
        <v>46034</v>
      </c>
      <c r="AI69" s="39">
        <v>840000</v>
      </c>
      <c r="AJ69" s="38"/>
      <c r="AK69" s="39"/>
      <c r="AL69" s="34"/>
      <c r="AM69" s="39"/>
      <c r="AN6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9" s="26"/>
      <c r="AQ69" s="26"/>
      <c r="AR69" s="26"/>
    </row>
    <row r="70" spans="1:44" ht="19.5" customHeight="1" x14ac:dyDescent="0.25">
      <c r="A70" s="32">
        <f t="shared" ref="A70:A133" si="8">YEAR(C70)</f>
        <v>2025</v>
      </c>
      <c r="B70" s="32">
        <f t="shared" ref="B70:B133" si="9">MONTH(C70)</f>
        <v>12</v>
      </c>
      <c r="C70" s="25">
        <v>45994</v>
      </c>
      <c r="D70" s="57">
        <f t="shared" ca="1" si="6"/>
        <v>46097</v>
      </c>
      <c r="E70" s="32" t="str">
        <f t="shared" ca="1" si="7"/>
        <v>3-Months</v>
      </c>
      <c r="F70" s="32" t="str">
        <f>VLOOKUP(O70,Stock[],5,FALSE)</f>
        <v>BE</v>
      </c>
      <c r="G70" s="33" t="s">
        <v>1824</v>
      </c>
      <c r="H70" s="34"/>
      <c r="I70" s="34" t="s">
        <v>183</v>
      </c>
      <c r="J70" s="32" t="str">
        <f>VLOOKUP(I70,Customers[],2,FALSE)</f>
        <v>ရွှေမြင်း(ထူးကျော်)</v>
      </c>
      <c r="K70" s="32" t="str">
        <f>VLOOKUP(I70,Customers[],4,FALSE)</f>
        <v>Meiktila</v>
      </c>
      <c r="L70" s="32" t="str">
        <f>VLOOKUP(Table85[[#This Row],[CustomerID]],Table!H:K,3,0)</f>
        <v>မိတ္ထီလာ</v>
      </c>
      <c r="M70" s="32" t="str">
        <f>VLOOKUP(I70,Customers[],5,FALSE)</f>
        <v>WholeSales/Contract</v>
      </c>
      <c r="N70" s="34" t="s">
        <v>10</v>
      </c>
      <c r="O70" s="37" t="s">
        <v>61</v>
      </c>
      <c r="P70" s="32" t="str">
        <f>VLOOKUP(O70,Stock[],2,FALSE)</f>
        <v>BE Debtors Opening</v>
      </c>
      <c r="Q70" s="35">
        <f>VLOOKUP(O70,Stock[],3,FALSE)</f>
        <v>0</v>
      </c>
      <c r="R70" s="35">
        <f>VLOOKUP(O70,Stock[],4,FALSE)</f>
        <v>0</v>
      </c>
      <c r="S70" s="34"/>
      <c r="T70" s="35"/>
      <c r="U70" s="34"/>
      <c r="V70" s="36">
        <f>+DailySales!$T70*DailySales!$R70</f>
        <v>0</v>
      </c>
      <c r="W70" s="36">
        <f>+DailySales!$V70*DailySales!$Q70</f>
        <v>0</v>
      </c>
      <c r="X70" s="36">
        <f>VLOOKUP(O70,Stock[],6,FALSE)</f>
        <v>0</v>
      </c>
      <c r="Y70" s="36">
        <f>+DailySales!$V70*DailySales!$X70</f>
        <v>0</v>
      </c>
      <c r="Z70" s="37">
        <v>289800</v>
      </c>
      <c r="AA70" s="34"/>
      <c r="AB70" s="78"/>
      <c r="AC70" s="78"/>
      <c r="AD70" s="34"/>
      <c r="AE70" s="77"/>
      <c r="AF70" s="38"/>
      <c r="AG70" s="39"/>
      <c r="AH70" s="38">
        <v>46034</v>
      </c>
      <c r="AI70" s="39">
        <v>289800</v>
      </c>
      <c r="AJ70" s="38"/>
      <c r="AK70" s="39"/>
      <c r="AL70" s="34"/>
      <c r="AM70" s="39"/>
      <c r="AN7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0" s="26"/>
      <c r="AQ70" s="26"/>
      <c r="AR70" s="26"/>
    </row>
    <row r="71" spans="1:44" ht="19.5" customHeight="1" x14ac:dyDescent="0.25">
      <c r="A71" s="32">
        <f t="shared" si="8"/>
        <v>2025</v>
      </c>
      <c r="B71" s="32">
        <f t="shared" si="9"/>
        <v>12</v>
      </c>
      <c r="C71" s="25">
        <v>45994</v>
      </c>
      <c r="D71" s="57">
        <f t="shared" ca="1" si="6"/>
        <v>46097</v>
      </c>
      <c r="E71" s="32" t="str">
        <f t="shared" ca="1" si="7"/>
        <v>3-Months</v>
      </c>
      <c r="F71" s="32" t="str">
        <f>VLOOKUP(O71,Stock[],5,FALSE)</f>
        <v>BE</v>
      </c>
      <c r="G71" s="33" t="s">
        <v>1824</v>
      </c>
      <c r="H71" s="34"/>
      <c r="I71" s="34" t="s">
        <v>183</v>
      </c>
      <c r="J71" s="32" t="str">
        <f>VLOOKUP(I71,Customers[],2,FALSE)</f>
        <v>ရွှေမြင်း(ထူးကျော်)</v>
      </c>
      <c r="K71" s="32" t="str">
        <f>VLOOKUP(I71,Customers[],4,FALSE)</f>
        <v>Meiktila</v>
      </c>
      <c r="L71" s="32" t="str">
        <f>VLOOKUP(Table85[[#This Row],[CustomerID]],Table!H:K,3,0)</f>
        <v>မိတ္ထီလာ</v>
      </c>
      <c r="M71" s="32" t="str">
        <f>VLOOKUP(I71,Customers[],5,FALSE)</f>
        <v>WholeSales/Contract</v>
      </c>
      <c r="N71" s="34" t="s">
        <v>10</v>
      </c>
      <c r="O71" s="37" t="s">
        <v>61</v>
      </c>
      <c r="P71" s="32" t="str">
        <f>VLOOKUP(O71,Stock[],2,FALSE)</f>
        <v>BE Debtors Opening</v>
      </c>
      <c r="Q71" s="35">
        <f>VLOOKUP(O71,Stock[],3,FALSE)</f>
        <v>0</v>
      </c>
      <c r="R71" s="35">
        <f>VLOOKUP(O71,Stock[],4,FALSE)</f>
        <v>0</v>
      </c>
      <c r="S71" s="34"/>
      <c r="T71" s="35"/>
      <c r="U71" s="34"/>
      <c r="V71" s="36">
        <f>+DailySales!$T71*DailySales!$R71</f>
        <v>0</v>
      </c>
      <c r="W71" s="36">
        <f>+DailySales!$V71*DailySales!$Q71</f>
        <v>0</v>
      </c>
      <c r="X71" s="36">
        <f>VLOOKUP(O71,Stock[],6,FALSE)</f>
        <v>0</v>
      </c>
      <c r="Y71" s="36">
        <f>+DailySales!$V71*DailySales!$X71</f>
        <v>0</v>
      </c>
      <c r="Z71" s="37">
        <v>93100</v>
      </c>
      <c r="AA71" s="34"/>
      <c r="AB71" s="78"/>
      <c r="AC71" s="78"/>
      <c r="AD71" s="34"/>
      <c r="AE71" s="77"/>
      <c r="AF71" s="38"/>
      <c r="AG71" s="39"/>
      <c r="AH71" s="38">
        <v>46034</v>
      </c>
      <c r="AI71" s="39">
        <v>93100</v>
      </c>
      <c r="AJ71" s="38"/>
      <c r="AK71" s="39"/>
      <c r="AL71" s="34"/>
      <c r="AM71" s="39"/>
      <c r="AN7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1" s="26"/>
      <c r="AQ71" s="26"/>
      <c r="AR71" s="26"/>
    </row>
    <row r="72" spans="1:44" ht="19.5" customHeight="1" x14ac:dyDescent="0.25">
      <c r="A72" s="32">
        <f t="shared" si="8"/>
        <v>2025</v>
      </c>
      <c r="B72" s="32">
        <f t="shared" si="9"/>
        <v>12</v>
      </c>
      <c r="C72" s="25">
        <v>45996</v>
      </c>
      <c r="D72" s="57">
        <f t="shared" ca="1" si="6"/>
        <v>46097</v>
      </c>
      <c r="E72" s="32" t="str">
        <f t="shared" ca="1" si="7"/>
        <v>3-Months</v>
      </c>
      <c r="F72" s="32" t="str">
        <f>VLOOKUP(O72,Stock[],5,FALSE)</f>
        <v>BE</v>
      </c>
      <c r="G72" s="33" t="s">
        <v>1826</v>
      </c>
      <c r="H72" s="34"/>
      <c r="I72" s="34" t="s">
        <v>180</v>
      </c>
      <c r="J72" s="32" t="str">
        <f>VLOOKUP(I72,Customers[],2,FALSE)</f>
        <v>ရွှေမြင်း</v>
      </c>
      <c r="K72" s="32" t="str">
        <f>VLOOKUP(I72,Customers[],4,FALSE)</f>
        <v>Meiktila</v>
      </c>
      <c r="L72" s="32" t="str">
        <f>VLOOKUP(Table85[[#This Row],[CustomerID]],Table!H:K,3,0)</f>
        <v>မိတ္ထီလာ</v>
      </c>
      <c r="M72" s="32" t="str">
        <f>VLOOKUP(I72,Customers[],5,FALSE)</f>
        <v>WholeSales/Contract</v>
      </c>
      <c r="N72" s="34" t="s">
        <v>10</v>
      </c>
      <c r="O72" s="37" t="s">
        <v>61</v>
      </c>
      <c r="P72" s="32" t="str">
        <f>VLOOKUP(O72,Stock[],2,FALSE)</f>
        <v>BE Debtors Opening</v>
      </c>
      <c r="Q72" s="35">
        <f>VLOOKUP(O72,Stock[],3,FALSE)</f>
        <v>0</v>
      </c>
      <c r="R72" s="35">
        <f>VLOOKUP(O72,Stock[],4,FALSE)</f>
        <v>0</v>
      </c>
      <c r="S72" s="34"/>
      <c r="T72" s="35"/>
      <c r="U72" s="34"/>
      <c r="V72" s="36">
        <f>+DailySales!$T72*DailySales!$R72</f>
        <v>0</v>
      </c>
      <c r="W72" s="36">
        <f>+DailySales!$V72*DailySales!$Q72</f>
        <v>0</v>
      </c>
      <c r="X72" s="36">
        <f>VLOOKUP(O72,Stock[],6,FALSE)</f>
        <v>0</v>
      </c>
      <c r="Y72" s="36">
        <f>+DailySales!$V72*DailySales!$X72</f>
        <v>0</v>
      </c>
      <c r="Z72" s="37">
        <v>575400</v>
      </c>
      <c r="AA72" s="34"/>
      <c r="AB72" s="78"/>
      <c r="AC72" s="78"/>
      <c r="AD72" s="34"/>
      <c r="AE72" s="77"/>
      <c r="AF72" s="38"/>
      <c r="AG72" s="39"/>
      <c r="AH72" s="38">
        <v>46034</v>
      </c>
      <c r="AI72" s="39">
        <v>575400</v>
      </c>
      <c r="AJ72" s="38"/>
      <c r="AK72" s="39"/>
      <c r="AL72" s="34"/>
      <c r="AM72" s="39"/>
      <c r="AN7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2" s="26"/>
      <c r="AQ72" s="26"/>
      <c r="AR72" s="26"/>
    </row>
    <row r="73" spans="1:44" ht="19.5" customHeight="1" x14ac:dyDescent="0.25">
      <c r="A73" s="32">
        <f t="shared" si="8"/>
        <v>2025</v>
      </c>
      <c r="B73" s="32">
        <f t="shared" si="9"/>
        <v>12</v>
      </c>
      <c r="C73" s="25">
        <v>45996</v>
      </c>
      <c r="D73" s="57">
        <f t="shared" ca="1" si="6"/>
        <v>46097</v>
      </c>
      <c r="E73" s="32" t="str">
        <f t="shared" ca="1" si="7"/>
        <v>3-Months</v>
      </c>
      <c r="F73" s="32" t="str">
        <f>VLOOKUP(O73,Stock[],5,FALSE)</f>
        <v>BE</v>
      </c>
      <c r="G73" s="33" t="s">
        <v>1826</v>
      </c>
      <c r="H73" s="34"/>
      <c r="I73" s="34" t="s">
        <v>180</v>
      </c>
      <c r="J73" s="32" t="str">
        <f>VLOOKUP(I73,Customers[],2,FALSE)</f>
        <v>ရွှေမြင်း</v>
      </c>
      <c r="K73" s="32" t="str">
        <f>VLOOKUP(I73,Customers[],4,FALSE)</f>
        <v>Meiktila</v>
      </c>
      <c r="L73" s="32" t="str">
        <f>VLOOKUP(Table85[[#This Row],[CustomerID]],Table!H:K,3,0)</f>
        <v>မိတ္ထီလာ</v>
      </c>
      <c r="M73" s="32" t="str">
        <f>VLOOKUP(I73,Customers[],5,FALSE)</f>
        <v>WholeSales/Contract</v>
      </c>
      <c r="N73" s="34" t="s">
        <v>10</v>
      </c>
      <c r="O73" s="37" t="s">
        <v>61</v>
      </c>
      <c r="P73" s="32" t="str">
        <f>VLOOKUP(O73,Stock[],2,FALSE)</f>
        <v>BE Debtors Opening</v>
      </c>
      <c r="Q73" s="35">
        <f>VLOOKUP(O73,Stock[],3,FALSE)</f>
        <v>0</v>
      </c>
      <c r="R73" s="35">
        <f>VLOOKUP(O73,Stock[],4,FALSE)</f>
        <v>0</v>
      </c>
      <c r="S73" s="34"/>
      <c r="T73" s="35"/>
      <c r="U73" s="34"/>
      <c r="V73" s="36">
        <f>+DailySales!$T73*DailySales!$R73</f>
        <v>0</v>
      </c>
      <c r="W73" s="36">
        <f>+DailySales!$V73*DailySales!$Q73</f>
        <v>0</v>
      </c>
      <c r="X73" s="36">
        <f>VLOOKUP(O73,Stock[],6,FALSE)</f>
        <v>0</v>
      </c>
      <c r="Y73" s="36">
        <f>+DailySales!$V73*DailySales!$X73</f>
        <v>0</v>
      </c>
      <c r="Z73" s="37">
        <v>957600</v>
      </c>
      <c r="AA73" s="34"/>
      <c r="AB73" s="78"/>
      <c r="AC73" s="78"/>
      <c r="AD73" s="34"/>
      <c r="AE73" s="77"/>
      <c r="AF73" s="38"/>
      <c r="AG73" s="39"/>
      <c r="AH73" s="38">
        <v>46034</v>
      </c>
      <c r="AI73" s="39">
        <v>957600</v>
      </c>
      <c r="AJ73" s="38"/>
      <c r="AK73" s="39"/>
      <c r="AL73" s="34"/>
      <c r="AM73" s="39"/>
      <c r="AN7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3" s="26"/>
      <c r="AQ73" s="26"/>
      <c r="AR73" s="26"/>
    </row>
    <row r="74" spans="1:44" ht="19.5" customHeight="1" x14ac:dyDescent="0.25">
      <c r="A74" s="32">
        <f t="shared" si="8"/>
        <v>2025</v>
      </c>
      <c r="B74" s="32">
        <f t="shared" si="9"/>
        <v>12</v>
      </c>
      <c r="C74" s="25">
        <v>45996</v>
      </c>
      <c r="D74" s="57">
        <f t="shared" ca="1" si="6"/>
        <v>46097</v>
      </c>
      <c r="E74" s="32" t="str">
        <f t="shared" ca="1" si="7"/>
        <v>3-Months</v>
      </c>
      <c r="F74" s="32" t="str">
        <f>VLOOKUP(O74,Stock[],5,FALSE)</f>
        <v>BE</v>
      </c>
      <c r="G74" s="33" t="s">
        <v>1826</v>
      </c>
      <c r="H74" s="34"/>
      <c r="I74" s="34" t="s">
        <v>180</v>
      </c>
      <c r="J74" s="32" t="str">
        <f>VLOOKUP(I74,Customers[],2,FALSE)</f>
        <v>ရွှေမြင်း</v>
      </c>
      <c r="K74" s="32" t="str">
        <f>VLOOKUP(I74,Customers[],4,FALSE)</f>
        <v>Meiktila</v>
      </c>
      <c r="L74" s="32" t="str">
        <f>VLOOKUP(Table85[[#This Row],[CustomerID]],Table!H:K,3,0)</f>
        <v>မိတ္ထီလာ</v>
      </c>
      <c r="M74" s="32" t="str">
        <f>VLOOKUP(I74,Customers[],5,FALSE)</f>
        <v>WholeSales/Contract</v>
      </c>
      <c r="N74" s="34" t="s">
        <v>10</v>
      </c>
      <c r="O74" s="37" t="s">
        <v>61</v>
      </c>
      <c r="P74" s="32" t="str">
        <f>VLOOKUP(O74,Stock[],2,FALSE)</f>
        <v>BE Debtors Opening</v>
      </c>
      <c r="Q74" s="35">
        <f>VLOOKUP(O74,Stock[],3,FALSE)</f>
        <v>0</v>
      </c>
      <c r="R74" s="35">
        <f>VLOOKUP(O74,Stock[],4,FALSE)</f>
        <v>0</v>
      </c>
      <c r="S74" s="34"/>
      <c r="T74" s="35"/>
      <c r="U74" s="34"/>
      <c r="V74" s="36">
        <f>+DailySales!$T74*DailySales!$R74</f>
        <v>0</v>
      </c>
      <c r="W74" s="36">
        <f>+DailySales!$V74*DailySales!$Q74</f>
        <v>0</v>
      </c>
      <c r="X74" s="36">
        <f>VLOOKUP(O74,Stock[],6,FALSE)</f>
        <v>0</v>
      </c>
      <c r="Y74" s="36">
        <f>+DailySales!$V74*DailySales!$X74</f>
        <v>0</v>
      </c>
      <c r="Z74" s="37">
        <v>558600</v>
      </c>
      <c r="AA74" s="34"/>
      <c r="AB74" s="78"/>
      <c r="AC74" s="78"/>
      <c r="AD74" s="34"/>
      <c r="AE74" s="77"/>
      <c r="AF74" s="38"/>
      <c r="AG74" s="39"/>
      <c r="AH74" s="38">
        <v>46034</v>
      </c>
      <c r="AI74" s="39">
        <v>558600</v>
      </c>
      <c r="AJ74" s="38"/>
      <c r="AK74" s="39"/>
      <c r="AL74" s="34"/>
      <c r="AM74" s="39"/>
      <c r="AN7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4" s="26"/>
      <c r="AQ74" s="26"/>
      <c r="AR74" s="26"/>
    </row>
    <row r="75" spans="1:44" ht="19.5" customHeight="1" x14ac:dyDescent="0.25">
      <c r="A75" s="32">
        <f t="shared" si="8"/>
        <v>2025</v>
      </c>
      <c r="B75" s="32">
        <f t="shared" si="9"/>
        <v>12</v>
      </c>
      <c r="C75" s="25">
        <v>45996</v>
      </c>
      <c r="D75" s="57">
        <f t="shared" ca="1" si="6"/>
        <v>46097</v>
      </c>
      <c r="E75" s="32" t="str">
        <f t="shared" ca="1" si="7"/>
        <v>3-Months</v>
      </c>
      <c r="F75" s="32" t="str">
        <f>VLOOKUP(O75,Stock[],5,FALSE)</f>
        <v>BE</v>
      </c>
      <c r="G75" s="33" t="s">
        <v>1827</v>
      </c>
      <c r="H75" s="34"/>
      <c r="I75" s="34" t="s">
        <v>181</v>
      </c>
      <c r="J75" s="32" t="str">
        <f>VLOOKUP(I75,Customers[],2,FALSE)</f>
        <v>ရွှေမြင်း(ရွှေခြင်္သေ့)</v>
      </c>
      <c r="K75" s="32" t="str">
        <f>VLOOKUP(I75,Customers[],4,FALSE)</f>
        <v>Meiktila</v>
      </c>
      <c r="L75" s="32" t="str">
        <f>VLOOKUP(Table85[[#This Row],[CustomerID]],Table!H:K,3,0)</f>
        <v>မိတ္ထီလာ</v>
      </c>
      <c r="M75" s="32" t="str">
        <f>VLOOKUP(I75,Customers[],5,FALSE)</f>
        <v>WholeSales/Contract</v>
      </c>
      <c r="N75" s="34" t="s">
        <v>10</v>
      </c>
      <c r="O75" s="37" t="s">
        <v>61</v>
      </c>
      <c r="P75" s="32" t="str">
        <f>VLOOKUP(O75,Stock[],2,FALSE)</f>
        <v>BE Debtors Opening</v>
      </c>
      <c r="Q75" s="35">
        <f>VLOOKUP(O75,Stock[],3,FALSE)</f>
        <v>0</v>
      </c>
      <c r="R75" s="35">
        <f>VLOOKUP(O75,Stock[],4,FALSE)</f>
        <v>0</v>
      </c>
      <c r="S75" s="34"/>
      <c r="T75" s="35"/>
      <c r="U75" s="34"/>
      <c r="V75" s="36">
        <f>+DailySales!$T75*DailySales!$R75</f>
        <v>0</v>
      </c>
      <c r="W75" s="36">
        <f>+DailySales!$V75*DailySales!$Q75</f>
        <v>0</v>
      </c>
      <c r="X75" s="36">
        <f>VLOOKUP(O75,Stock[],6,FALSE)</f>
        <v>0</v>
      </c>
      <c r="Y75" s="36">
        <f>+DailySales!$V75*DailySales!$X75</f>
        <v>0</v>
      </c>
      <c r="Z75" s="37">
        <v>186200</v>
      </c>
      <c r="AA75" s="34"/>
      <c r="AB75" s="78"/>
      <c r="AC75" s="78"/>
      <c r="AD75" s="34"/>
      <c r="AE75" s="77"/>
      <c r="AF75" s="38"/>
      <c r="AG75" s="39"/>
      <c r="AH75" s="38">
        <v>46034</v>
      </c>
      <c r="AI75" s="39">
        <v>186200</v>
      </c>
      <c r="AJ75" s="38"/>
      <c r="AK75" s="39"/>
      <c r="AL75" s="34"/>
      <c r="AM75" s="39"/>
      <c r="AN7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5" s="26"/>
      <c r="AQ75" s="26"/>
      <c r="AR75" s="26"/>
    </row>
    <row r="76" spans="1:44" ht="19.5" customHeight="1" x14ac:dyDescent="0.25">
      <c r="A76" s="32">
        <f t="shared" si="8"/>
        <v>2025</v>
      </c>
      <c r="B76" s="32">
        <f t="shared" si="9"/>
        <v>12</v>
      </c>
      <c r="C76" s="25">
        <v>45996</v>
      </c>
      <c r="D76" s="57">
        <f t="shared" ca="1" si="6"/>
        <v>46097</v>
      </c>
      <c r="E76" s="32" t="str">
        <f t="shared" ca="1" si="7"/>
        <v>3-Months</v>
      </c>
      <c r="F76" s="32" t="str">
        <f>VLOOKUP(O76,Stock[],5,FALSE)</f>
        <v>BE</v>
      </c>
      <c r="G76" s="33" t="s">
        <v>1827</v>
      </c>
      <c r="H76" s="34"/>
      <c r="I76" s="34" t="s">
        <v>181</v>
      </c>
      <c r="J76" s="32" t="str">
        <f>VLOOKUP(I76,Customers[],2,FALSE)</f>
        <v>ရွှေမြင်း(ရွှေခြင်္သေ့)</v>
      </c>
      <c r="K76" s="32" t="str">
        <f>VLOOKUP(I76,Customers[],4,FALSE)</f>
        <v>Meiktila</v>
      </c>
      <c r="L76" s="32" t="str">
        <f>VLOOKUP(Table85[[#This Row],[CustomerID]],Table!H:K,3,0)</f>
        <v>မိတ္ထီလာ</v>
      </c>
      <c r="M76" s="32" t="str">
        <f>VLOOKUP(I76,Customers[],5,FALSE)</f>
        <v>WholeSales/Contract</v>
      </c>
      <c r="N76" s="34" t="s">
        <v>10</v>
      </c>
      <c r="O76" s="37" t="s">
        <v>61</v>
      </c>
      <c r="P76" s="32" t="str">
        <f>VLOOKUP(O76,Stock[],2,FALSE)</f>
        <v>BE Debtors Opening</v>
      </c>
      <c r="Q76" s="35">
        <f>VLOOKUP(O76,Stock[],3,FALSE)</f>
        <v>0</v>
      </c>
      <c r="R76" s="35">
        <f>VLOOKUP(O76,Stock[],4,FALSE)</f>
        <v>0</v>
      </c>
      <c r="S76" s="34"/>
      <c r="T76" s="35"/>
      <c r="U76" s="34"/>
      <c r="V76" s="36">
        <f>+DailySales!$T76*DailySales!$R76</f>
        <v>0</v>
      </c>
      <c r="W76" s="36">
        <f>+DailySales!$V76*DailySales!$Q76</f>
        <v>0</v>
      </c>
      <c r="X76" s="36">
        <f>VLOOKUP(O76,Stock[],6,FALSE)</f>
        <v>0</v>
      </c>
      <c r="Y76" s="36">
        <f>+DailySales!$V76*DailySales!$X76</f>
        <v>0</v>
      </c>
      <c r="Z76" s="37">
        <v>383600</v>
      </c>
      <c r="AA76" s="34"/>
      <c r="AB76" s="78"/>
      <c r="AC76" s="78"/>
      <c r="AD76" s="34"/>
      <c r="AE76" s="77"/>
      <c r="AF76" s="38"/>
      <c r="AG76" s="39"/>
      <c r="AH76" s="38">
        <v>46034</v>
      </c>
      <c r="AI76" s="39">
        <v>383600</v>
      </c>
      <c r="AJ76" s="38"/>
      <c r="AK76" s="39"/>
      <c r="AL76" s="34"/>
      <c r="AM76" s="39"/>
      <c r="AN7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6" s="26"/>
      <c r="AQ76" s="26"/>
      <c r="AR76" s="26"/>
    </row>
    <row r="77" spans="1:44" ht="19.5" customHeight="1" x14ac:dyDescent="0.25">
      <c r="A77" s="32">
        <f t="shared" si="8"/>
        <v>2025</v>
      </c>
      <c r="B77" s="32">
        <f t="shared" si="9"/>
        <v>12</v>
      </c>
      <c r="C77" s="25">
        <v>45996</v>
      </c>
      <c r="D77" s="57">
        <f t="shared" ca="1" si="6"/>
        <v>46097</v>
      </c>
      <c r="E77" s="32" t="str">
        <f t="shared" ca="1" si="7"/>
        <v>3-Months</v>
      </c>
      <c r="F77" s="32" t="str">
        <f>VLOOKUP(O77,Stock[],5,FALSE)</f>
        <v>BE</v>
      </c>
      <c r="G77" s="33" t="s">
        <v>1827</v>
      </c>
      <c r="H77" s="34"/>
      <c r="I77" s="34" t="s">
        <v>181</v>
      </c>
      <c r="J77" s="32" t="str">
        <f>VLOOKUP(I77,Customers[],2,FALSE)</f>
        <v>ရွှေမြင်း(ရွှေခြင်္သေ့)</v>
      </c>
      <c r="K77" s="32" t="str">
        <f>VLOOKUP(I77,Customers[],4,FALSE)</f>
        <v>Meiktila</v>
      </c>
      <c r="L77" s="32" t="str">
        <f>VLOOKUP(Table85[[#This Row],[CustomerID]],Table!H:K,3,0)</f>
        <v>မိတ္ထီလာ</v>
      </c>
      <c r="M77" s="32" t="str">
        <f>VLOOKUP(I77,Customers[],5,FALSE)</f>
        <v>WholeSales/Contract</v>
      </c>
      <c r="N77" s="34" t="s">
        <v>10</v>
      </c>
      <c r="O77" s="37" t="s">
        <v>61</v>
      </c>
      <c r="P77" s="32" t="str">
        <f>VLOOKUP(O77,Stock[],2,FALSE)</f>
        <v>BE Debtors Opening</v>
      </c>
      <c r="Q77" s="35">
        <f>VLOOKUP(O77,Stock[],3,FALSE)</f>
        <v>0</v>
      </c>
      <c r="R77" s="35">
        <f>VLOOKUP(O77,Stock[],4,FALSE)</f>
        <v>0</v>
      </c>
      <c r="S77" s="34"/>
      <c r="T77" s="35"/>
      <c r="U77" s="34"/>
      <c r="V77" s="36">
        <f>+DailySales!$T77*DailySales!$R77</f>
        <v>0</v>
      </c>
      <c r="W77" s="36">
        <f>+DailySales!$V77*DailySales!$Q77</f>
        <v>0</v>
      </c>
      <c r="X77" s="36">
        <f>VLOOKUP(O77,Stock[],6,FALSE)</f>
        <v>0</v>
      </c>
      <c r="Y77" s="36">
        <f>+DailySales!$V77*DailySales!$X77</f>
        <v>0</v>
      </c>
      <c r="Z77" s="37">
        <v>159600</v>
      </c>
      <c r="AA77" s="34"/>
      <c r="AB77" s="78"/>
      <c r="AC77" s="78"/>
      <c r="AD77" s="34"/>
      <c r="AE77" s="77"/>
      <c r="AF77" s="38"/>
      <c r="AG77" s="39"/>
      <c r="AH77" s="38">
        <v>46034</v>
      </c>
      <c r="AI77" s="39">
        <v>159600</v>
      </c>
      <c r="AJ77" s="38"/>
      <c r="AK77" s="39"/>
      <c r="AL77" s="34"/>
      <c r="AM77" s="39"/>
      <c r="AN7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7" s="26"/>
      <c r="AQ77" s="26"/>
      <c r="AR77" s="26"/>
    </row>
    <row r="78" spans="1:44" ht="19.5" customHeight="1" x14ac:dyDescent="0.25">
      <c r="A78" s="32">
        <f t="shared" si="8"/>
        <v>2025</v>
      </c>
      <c r="B78" s="32">
        <f t="shared" si="9"/>
        <v>12</v>
      </c>
      <c r="C78" s="25">
        <v>45996</v>
      </c>
      <c r="D78" s="57">
        <f t="shared" ca="1" si="6"/>
        <v>46097</v>
      </c>
      <c r="E78" s="32" t="str">
        <f t="shared" ca="1" si="7"/>
        <v>3-Months</v>
      </c>
      <c r="F78" s="32" t="str">
        <f>VLOOKUP(O78,Stock[],5,FALSE)</f>
        <v>BE</v>
      </c>
      <c r="G78" s="33" t="s">
        <v>1827</v>
      </c>
      <c r="H78" s="34"/>
      <c r="I78" s="34" t="s">
        <v>181</v>
      </c>
      <c r="J78" s="32" t="str">
        <f>VLOOKUP(I78,Customers[],2,FALSE)</f>
        <v>ရွှေမြင်း(ရွှေခြင်္သေ့)</v>
      </c>
      <c r="K78" s="32" t="str">
        <f>VLOOKUP(I78,Customers[],4,FALSE)</f>
        <v>Meiktila</v>
      </c>
      <c r="L78" s="32" t="str">
        <f>VLOOKUP(Table85[[#This Row],[CustomerID]],Table!H:K,3,0)</f>
        <v>မိတ္ထီလာ</v>
      </c>
      <c r="M78" s="32" t="str">
        <f>VLOOKUP(I78,Customers[],5,FALSE)</f>
        <v>WholeSales/Contract</v>
      </c>
      <c r="N78" s="34" t="s">
        <v>10</v>
      </c>
      <c r="O78" s="37" t="s">
        <v>61</v>
      </c>
      <c r="P78" s="32" t="str">
        <f>VLOOKUP(O78,Stock[],2,FALSE)</f>
        <v>BE Debtors Opening</v>
      </c>
      <c r="Q78" s="35">
        <f>VLOOKUP(O78,Stock[],3,FALSE)</f>
        <v>0</v>
      </c>
      <c r="R78" s="35">
        <f>VLOOKUP(O78,Stock[],4,FALSE)</f>
        <v>0</v>
      </c>
      <c r="S78" s="34"/>
      <c r="T78" s="35"/>
      <c r="U78" s="34"/>
      <c r="V78" s="36">
        <f>+DailySales!$T78*DailySales!$R78</f>
        <v>0</v>
      </c>
      <c r="W78" s="36">
        <f>+DailySales!$V78*DailySales!$Q78</f>
        <v>0</v>
      </c>
      <c r="X78" s="36">
        <f>VLOOKUP(O78,Stock[],6,FALSE)</f>
        <v>0</v>
      </c>
      <c r="Y78" s="36">
        <f>+DailySales!$V78*DailySales!$X78</f>
        <v>0</v>
      </c>
      <c r="Z78" s="37">
        <v>386400</v>
      </c>
      <c r="AA78" s="34"/>
      <c r="AB78" s="78"/>
      <c r="AC78" s="78"/>
      <c r="AD78" s="34"/>
      <c r="AE78" s="77"/>
      <c r="AF78" s="38"/>
      <c r="AG78" s="39"/>
      <c r="AH78" s="38">
        <v>46034</v>
      </c>
      <c r="AI78" s="39">
        <v>386400</v>
      </c>
      <c r="AJ78" s="38"/>
      <c r="AK78" s="39"/>
      <c r="AL78" s="34"/>
      <c r="AM78" s="39"/>
      <c r="AN7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8" s="26"/>
      <c r="AQ78" s="26"/>
      <c r="AR78" s="26"/>
    </row>
    <row r="79" spans="1:44" ht="19.5" customHeight="1" x14ac:dyDescent="0.25">
      <c r="A79" s="32">
        <f t="shared" si="8"/>
        <v>2025</v>
      </c>
      <c r="B79" s="32">
        <f t="shared" si="9"/>
        <v>12</v>
      </c>
      <c r="C79" s="25">
        <v>45996</v>
      </c>
      <c r="D79" s="57">
        <f t="shared" ca="1" si="6"/>
        <v>46097</v>
      </c>
      <c r="E79" s="32" t="str">
        <f t="shared" ca="1" si="7"/>
        <v>3-Months</v>
      </c>
      <c r="F79" s="32" t="str">
        <f>VLOOKUP(O79,Stock[],5,FALSE)</f>
        <v>BE</v>
      </c>
      <c r="G79" s="33" t="s">
        <v>1827</v>
      </c>
      <c r="H79" s="34"/>
      <c r="I79" s="34" t="s">
        <v>181</v>
      </c>
      <c r="J79" s="32" t="str">
        <f>VLOOKUP(I79,Customers[],2,FALSE)</f>
        <v>ရွှေမြင်း(ရွှေခြင်္သေ့)</v>
      </c>
      <c r="K79" s="32" t="str">
        <f>VLOOKUP(I79,Customers[],4,FALSE)</f>
        <v>Meiktila</v>
      </c>
      <c r="L79" s="32" t="str">
        <f>VLOOKUP(Table85[[#This Row],[CustomerID]],Table!H:K,3,0)</f>
        <v>မိတ္ထီလာ</v>
      </c>
      <c r="M79" s="32" t="str">
        <f>VLOOKUP(I79,Customers[],5,FALSE)</f>
        <v>WholeSales/Contract</v>
      </c>
      <c r="N79" s="34" t="s">
        <v>10</v>
      </c>
      <c r="O79" s="37" t="s">
        <v>61</v>
      </c>
      <c r="P79" s="32" t="str">
        <f>VLOOKUP(O79,Stock[],2,FALSE)</f>
        <v>BE Debtors Opening</v>
      </c>
      <c r="Q79" s="35">
        <f>VLOOKUP(O79,Stock[],3,FALSE)</f>
        <v>0</v>
      </c>
      <c r="R79" s="35">
        <f>VLOOKUP(O79,Stock[],4,FALSE)</f>
        <v>0</v>
      </c>
      <c r="S79" s="34"/>
      <c r="T79" s="35"/>
      <c r="U79" s="34"/>
      <c r="V79" s="36">
        <f>+DailySales!$T79*DailySales!$R79</f>
        <v>0</v>
      </c>
      <c r="W79" s="36">
        <f>+DailySales!$V79*DailySales!$Q79</f>
        <v>0</v>
      </c>
      <c r="X79" s="36">
        <f>VLOOKUP(O79,Stock[],6,FALSE)</f>
        <v>0</v>
      </c>
      <c r="Y79" s="36">
        <f>+DailySales!$V79*DailySales!$X79</f>
        <v>0</v>
      </c>
      <c r="Z79" s="37">
        <v>279300</v>
      </c>
      <c r="AA79" s="34"/>
      <c r="AB79" s="78"/>
      <c r="AC79" s="78"/>
      <c r="AD79" s="34"/>
      <c r="AE79" s="77"/>
      <c r="AF79" s="38"/>
      <c r="AG79" s="39"/>
      <c r="AH79" s="38">
        <v>46034</v>
      </c>
      <c r="AI79" s="39">
        <v>279300</v>
      </c>
      <c r="AJ79" s="38"/>
      <c r="AK79" s="39"/>
      <c r="AL79" s="34"/>
      <c r="AM79" s="39"/>
      <c r="AN7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9" s="26"/>
      <c r="AQ79" s="26"/>
      <c r="AR79" s="26"/>
    </row>
    <row r="80" spans="1:44" ht="19.5" customHeight="1" x14ac:dyDescent="0.25">
      <c r="A80" s="32">
        <f t="shared" si="8"/>
        <v>2025</v>
      </c>
      <c r="B80" s="32">
        <f t="shared" si="9"/>
        <v>12</v>
      </c>
      <c r="C80" s="25">
        <v>45996</v>
      </c>
      <c r="D80" s="57">
        <f t="shared" ca="1" si="6"/>
        <v>46097</v>
      </c>
      <c r="E80" s="32" t="str">
        <f t="shared" ca="1" si="7"/>
        <v>3-Months</v>
      </c>
      <c r="F80" s="32" t="str">
        <f>VLOOKUP(O80,Stock[],5,FALSE)</f>
        <v>BE</v>
      </c>
      <c r="G80" s="33" t="s">
        <v>1827</v>
      </c>
      <c r="H80" s="34"/>
      <c r="I80" s="34" t="s">
        <v>181</v>
      </c>
      <c r="J80" s="32" t="str">
        <f>VLOOKUP(I80,Customers[],2,FALSE)</f>
        <v>ရွှေမြင်း(ရွှေခြင်္သေ့)</v>
      </c>
      <c r="K80" s="32" t="str">
        <f>VLOOKUP(I80,Customers[],4,FALSE)</f>
        <v>Meiktila</v>
      </c>
      <c r="L80" s="32" t="str">
        <f>VLOOKUP(Table85[[#This Row],[CustomerID]],Table!H:K,3,0)</f>
        <v>မိတ္ထီလာ</v>
      </c>
      <c r="M80" s="32" t="str">
        <f>VLOOKUP(I80,Customers[],5,FALSE)</f>
        <v>WholeSales/Contract</v>
      </c>
      <c r="N80" s="34" t="s">
        <v>10</v>
      </c>
      <c r="O80" s="37" t="s">
        <v>61</v>
      </c>
      <c r="P80" s="32" t="str">
        <f>VLOOKUP(O80,Stock[],2,FALSE)</f>
        <v>BE Debtors Opening</v>
      </c>
      <c r="Q80" s="35">
        <f>VLOOKUP(O80,Stock[],3,FALSE)</f>
        <v>0</v>
      </c>
      <c r="R80" s="35">
        <f>VLOOKUP(O80,Stock[],4,FALSE)</f>
        <v>0</v>
      </c>
      <c r="S80" s="34"/>
      <c r="T80" s="35"/>
      <c r="U80" s="34"/>
      <c r="V80" s="36">
        <f>+DailySales!$T80*DailySales!$R80</f>
        <v>0</v>
      </c>
      <c r="W80" s="36">
        <f>+DailySales!$V80*DailySales!$Q80</f>
        <v>0</v>
      </c>
      <c r="X80" s="36">
        <f>VLOOKUP(O80,Stock[],6,FALSE)</f>
        <v>0</v>
      </c>
      <c r="Y80" s="36">
        <f>+DailySales!$V80*DailySales!$X80</f>
        <v>0</v>
      </c>
      <c r="Z80" s="37">
        <v>105000</v>
      </c>
      <c r="AA80" s="34"/>
      <c r="AB80" s="78"/>
      <c r="AC80" s="78"/>
      <c r="AD80" s="34"/>
      <c r="AE80" s="77"/>
      <c r="AF80" s="38"/>
      <c r="AG80" s="39"/>
      <c r="AH80" s="38">
        <v>46034</v>
      </c>
      <c r="AI80" s="39">
        <v>105000</v>
      </c>
      <c r="AJ80" s="38"/>
      <c r="AK80" s="39"/>
      <c r="AL80" s="34"/>
      <c r="AM80" s="39"/>
      <c r="AN8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0" s="26"/>
      <c r="AQ80" s="26"/>
      <c r="AR80" s="26"/>
    </row>
    <row r="81" spans="1:44" ht="19.5" customHeight="1" x14ac:dyDescent="0.25">
      <c r="A81" s="32">
        <f t="shared" si="8"/>
        <v>2025</v>
      </c>
      <c r="B81" s="32">
        <f t="shared" si="9"/>
        <v>12</v>
      </c>
      <c r="C81" s="25">
        <v>45996</v>
      </c>
      <c r="D81" s="57">
        <f t="shared" ca="1" si="6"/>
        <v>46097</v>
      </c>
      <c r="E81" s="32" t="str">
        <f t="shared" ca="1" si="7"/>
        <v>3-Months</v>
      </c>
      <c r="F81" s="32" t="str">
        <f>VLOOKUP(O81,Stock[],5,FALSE)</f>
        <v>BE</v>
      </c>
      <c r="G81" s="33" t="s">
        <v>1827</v>
      </c>
      <c r="H81" s="34"/>
      <c r="I81" s="34" t="s">
        <v>181</v>
      </c>
      <c r="J81" s="32" t="str">
        <f>VLOOKUP(I81,Customers[],2,FALSE)</f>
        <v>ရွှေမြင်း(ရွှေခြင်္သေ့)</v>
      </c>
      <c r="K81" s="32" t="str">
        <f>VLOOKUP(I81,Customers[],4,FALSE)</f>
        <v>Meiktila</v>
      </c>
      <c r="L81" s="32" t="str">
        <f>VLOOKUP(Table85[[#This Row],[CustomerID]],Table!H:K,3,0)</f>
        <v>မိတ္ထီလာ</v>
      </c>
      <c r="M81" s="32" t="str">
        <f>VLOOKUP(I81,Customers[],5,FALSE)</f>
        <v>WholeSales/Contract</v>
      </c>
      <c r="N81" s="34" t="s">
        <v>10</v>
      </c>
      <c r="O81" s="37" t="s">
        <v>61</v>
      </c>
      <c r="P81" s="32" t="str">
        <f>VLOOKUP(O81,Stock[],2,FALSE)</f>
        <v>BE Debtors Opening</v>
      </c>
      <c r="Q81" s="35">
        <f>VLOOKUP(O81,Stock[],3,FALSE)</f>
        <v>0</v>
      </c>
      <c r="R81" s="35">
        <f>VLOOKUP(O81,Stock[],4,FALSE)</f>
        <v>0</v>
      </c>
      <c r="S81" s="34"/>
      <c r="T81" s="35"/>
      <c r="U81" s="34"/>
      <c r="V81" s="36">
        <f>+DailySales!$T81*DailySales!$R81</f>
        <v>0</v>
      </c>
      <c r="W81" s="36">
        <f>+DailySales!$V81*DailySales!$Q81</f>
        <v>0</v>
      </c>
      <c r="X81" s="36">
        <f>VLOOKUP(O81,Stock[],6,FALSE)</f>
        <v>0</v>
      </c>
      <c r="Y81" s="36">
        <f>+DailySales!$V81*DailySales!$X81</f>
        <v>0</v>
      </c>
      <c r="Z81" s="37">
        <v>367200</v>
      </c>
      <c r="AA81" s="34"/>
      <c r="AB81" s="78"/>
      <c r="AC81" s="78"/>
      <c r="AD81" s="34"/>
      <c r="AE81" s="77"/>
      <c r="AF81" s="38"/>
      <c r="AG81" s="39"/>
      <c r="AH81" s="38">
        <v>46034</v>
      </c>
      <c r="AI81" s="39">
        <v>367200</v>
      </c>
      <c r="AJ81" s="38"/>
      <c r="AK81" s="39"/>
      <c r="AL81" s="34"/>
      <c r="AM81" s="39"/>
      <c r="AN8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1" s="26"/>
      <c r="AQ81" s="26"/>
      <c r="AR81" s="26"/>
    </row>
    <row r="82" spans="1:44" ht="19.5" customHeight="1" x14ac:dyDescent="0.25">
      <c r="A82" s="32">
        <f t="shared" si="8"/>
        <v>2025</v>
      </c>
      <c r="B82" s="32">
        <f t="shared" si="9"/>
        <v>12</v>
      </c>
      <c r="C82" s="25">
        <v>45996</v>
      </c>
      <c r="D82" s="57">
        <f t="shared" ca="1" si="6"/>
        <v>46097</v>
      </c>
      <c r="E82" s="32" t="str">
        <f t="shared" ca="1" si="7"/>
        <v>3-Months</v>
      </c>
      <c r="F82" s="32" t="str">
        <f>VLOOKUP(O82,Stock[],5,FALSE)</f>
        <v>BE</v>
      </c>
      <c r="G82" s="33" t="s">
        <v>1828</v>
      </c>
      <c r="H82" s="34"/>
      <c r="I82" s="34" t="s">
        <v>180</v>
      </c>
      <c r="J82" s="32" t="str">
        <f>VLOOKUP(I82,Customers[],2,FALSE)</f>
        <v>ရွှေမြင်း</v>
      </c>
      <c r="K82" s="32" t="str">
        <f>VLOOKUP(I82,Customers[],4,FALSE)</f>
        <v>Meiktila</v>
      </c>
      <c r="L82" s="32" t="str">
        <f>VLOOKUP(Table85[[#This Row],[CustomerID]],Table!H:K,3,0)</f>
        <v>မိတ္ထီလာ</v>
      </c>
      <c r="M82" s="32" t="str">
        <f>VLOOKUP(I82,Customers[],5,FALSE)</f>
        <v>WholeSales/Contract</v>
      </c>
      <c r="N82" s="34" t="s">
        <v>10</v>
      </c>
      <c r="O82" s="37" t="s">
        <v>61</v>
      </c>
      <c r="P82" s="32" t="str">
        <f>VLOOKUP(O82,Stock[],2,FALSE)</f>
        <v>BE Debtors Opening</v>
      </c>
      <c r="Q82" s="35">
        <f>VLOOKUP(O82,Stock[],3,FALSE)</f>
        <v>0</v>
      </c>
      <c r="R82" s="35">
        <f>VLOOKUP(O82,Stock[],4,FALSE)</f>
        <v>0</v>
      </c>
      <c r="S82" s="34"/>
      <c r="T82" s="35"/>
      <c r="U82" s="34"/>
      <c r="V82" s="36">
        <f>+DailySales!$T82*DailySales!$R82</f>
        <v>0</v>
      </c>
      <c r="W82" s="36">
        <f>+DailySales!$V82*DailySales!$Q82</f>
        <v>0</v>
      </c>
      <c r="X82" s="36">
        <f>VLOOKUP(O82,Stock[],6,FALSE)</f>
        <v>0</v>
      </c>
      <c r="Y82" s="36">
        <f>+DailySales!$V82*DailySales!$X82</f>
        <v>0</v>
      </c>
      <c r="Z82" s="37">
        <v>383600</v>
      </c>
      <c r="AA82" s="34"/>
      <c r="AB82" s="78"/>
      <c r="AC82" s="78"/>
      <c r="AD82" s="34"/>
      <c r="AE82" s="77"/>
      <c r="AF82" s="38"/>
      <c r="AG82" s="39"/>
      <c r="AH82" s="38">
        <v>46034</v>
      </c>
      <c r="AI82" s="39">
        <v>383600</v>
      </c>
      <c r="AJ82" s="38"/>
      <c r="AK82" s="39"/>
      <c r="AL82" s="34"/>
      <c r="AM82" s="39"/>
      <c r="AN8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2" s="26"/>
      <c r="AQ82" s="26"/>
      <c r="AR82" s="26"/>
    </row>
    <row r="83" spans="1:44" ht="19.5" customHeight="1" x14ac:dyDescent="0.25">
      <c r="A83" s="32">
        <f t="shared" si="8"/>
        <v>2025</v>
      </c>
      <c r="B83" s="32">
        <f t="shared" si="9"/>
        <v>12</v>
      </c>
      <c r="C83" s="25">
        <v>45996</v>
      </c>
      <c r="D83" s="57">
        <f t="shared" ca="1" si="6"/>
        <v>46097</v>
      </c>
      <c r="E83" s="32" t="str">
        <f t="shared" ca="1" si="7"/>
        <v>3-Months</v>
      </c>
      <c r="F83" s="32" t="str">
        <f>VLOOKUP(O83,Stock[],5,FALSE)</f>
        <v>BE</v>
      </c>
      <c r="G83" s="33" t="s">
        <v>1828</v>
      </c>
      <c r="H83" s="34"/>
      <c r="I83" s="34" t="s">
        <v>180</v>
      </c>
      <c r="J83" s="32" t="str">
        <f>VLOOKUP(I83,Customers[],2,FALSE)</f>
        <v>ရွှေမြင်း</v>
      </c>
      <c r="K83" s="32" t="str">
        <f>VLOOKUP(I83,Customers[],4,FALSE)</f>
        <v>Meiktila</v>
      </c>
      <c r="L83" s="32" t="str">
        <f>VLOOKUP(Table85[[#This Row],[CustomerID]],Table!H:K,3,0)</f>
        <v>မိတ္ထီလာ</v>
      </c>
      <c r="M83" s="32" t="str">
        <f>VLOOKUP(I83,Customers[],5,FALSE)</f>
        <v>WholeSales/Contract</v>
      </c>
      <c r="N83" s="34" t="s">
        <v>10</v>
      </c>
      <c r="O83" s="37" t="s">
        <v>61</v>
      </c>
      <c r="P83" s="32" t="str">
        <f>VLOOKUP(O83,Stock[],2,FALSE)</f>
        <v>BE Debtors Opening</v>
      </c>
      <c r="Q83" s="35">
        <f>VLOOKUP(O83,Stock[],3,FALSE)</f>
        <v>0</v>
      </c>
      <c r="R83" s="35">
        <f>VLOOKUP(O83,Stock[],4,FALSE)</f>
        <v>0</v>
      </c>
      <c r="S83" s="34"/>
      <c r="T83" s="35"/>
      <c r="U83" s="34"/>
      <c r="V83" s="36">
        <f>+DailySales!$T83*DailySales!$R83</f>
        <v>0</v>
      </c>
      <c r="W83" s="36">
        <f>+DailySales!$V83*DailySales!$Q83</f>
        <v>0</v>
      </c>
      <c r="X83" s="36">
        <f>VLOOKUP(O83,Stock[],6,FALSE)</f>
        <v>0</v>
      </c>
      <c r="Y83" s="36">
        <f>+DailySales!$V83*DailySales!$X83</f>
        <v>0</v>
      </c>
      <c r="Z83" s="37">
        <v>1596000</v>
      </c>
      <c r="AA83" s="34"/>
      <c r="AB83" s="78"/>
      <c r="AC83" s="78"/>
      <c r="AD83" s="34"/>
      <c r="AE83" s="77"/>
      <c r="AF83" s="38"/>
      <c r="AG83" s="39"/>
      <c r="AH83" s="38">
        <v>46034</v>
      </c>
      <c r="AI83" s="39">
        <v>1596000</v>
      </c>
      <c r="AJ83" s="38"/>
      <c r="AK83" s="39"/>
      <c r="AL83" s="34"/>
      <c r="AM83" s="39"/>
      <c r="AN8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3" s="26"/>
      <c r="AQ83" s="26"/>
      <c r="AR83" s="26"/>
    </row>
    <row r="84" spans="1:44" ht="19.5" customHeight="1" x14ac:dyDescent="0.25">
      <c r="A84" s="32">
        <f t="shared" si="8"/>
        <v>2025</v>
      </c>
      <c r="B84" s="32">
        <f t="shared" si="9"/>
        <v>12</v>
      </c>
      <c r="C84" s="25">
        <v>45996</v>
      </c>
      <c r="D84" s="57">
        <f t="shared" ca="1" si="6"/>
        <v>46097</v>
      </c>
      <c r="E84" s="32" t="str">
        <f t="shared" ca="1" si="7"/>
        <v>3-Months</v>
      </c>
      <c r="F84" s="32" t="str">
        <f>VLOOKUP(O84,Stock[],5,FALSE)</f>
        <v>BE</v>
      </c>
      <c r="G84" s="33" t="s">
        <v>1828</v>
      </c>
      <c r="H84" s="34"/>
      <c r="I84" s="34" t="s">
        <v>180</v>
      </c>
      <c r="J84" s="32" t="str">
        <f>VLOOKUP(I84,Customers[],2,FALSE)</f>
        <v>ရွှေမြင်း</v>
      </c>
      <c r="K84" s="32" t="str">
        <f>VLOOKUP(I84,Customers[],4,FALSE)</f>
        <v>Meiktila</v>
      </c>
      <c r="L84" s="32" t="str">
        <f>VLOOKUP(Table85[[#This Row],[CustomerID]],Table!H:K,3,0)</f>
        <v>မိတ္ထီလာ</v>
      </c>
      <c r="M84" s="32" t="str">
        <f>VLOOKUP(I84,Customers[],5,FALSE)</f>
        <v>WholeSales/Contract</v>
      </c>
      <c r="N84" s="34" t="s">
        <v>10</v>
      </c>
      <c r="O84" s="37" t="s">
        <v>61</v>
      </c>
      <c r="P84" s="32" t="str">
        <f>VLOOKUP(O84,Stock[],2,FALSE)</f>
        <v>BE Debtors Opening</v>
      </c>
      <c r="Q84" s="35">
        <f>VLOOKUP(O84,Stock[],3,FALSE)</f>
        <v>0</v>
      </c>
      <c r="R84" s="35">
        <f>VLOOKUP(O84,Stock[],4,FALSE)</f>
        <v>0</v>
      </c>
      <c r="S84" s="34"/>
      <c r="T84" s="35"/>
      <c r="U84" s="34"/>
      <c r="V84" s="36">
        <f>+DailySales!$T84*DailySales!$R84</f>
        <v>0</v>
      </c>
      <c r="W84" s="36">
        <f>+DailySales!$V84*DailySales!$Q84</f>
        <v>0</v>
      </c>
      <c r="X84" s="36">
        <f>VLOOKUP(O84,Stock[],6,FALSE)</f>
        <v>0</v>
      </c>
      <c r="Y84" s="36">
        <f>+DailySales!$V84*DailySales!$X84</f>
        <v>0</v>
      </c>
      <c r="Z84" s="37">
        <v>372400</v>
      </c>
      <c r="AA84" s="34"/>
      <c r="AB84" s="78"/>
      <c r="AC84" s="78"/>
      <c r="AD84" s="34"/>
      <c r="AE84" s="77"/>
      <c r="AF84" s="38"/>
      <c r="AG84" s="39"/>
      <c r="AH84" s="38">
        <v>46034</v>
      </c>
      <c r="AI84" s="39">
        <v>372400</v>
      </c>
      <c r="AJ84" s="38"/>
      <c r="AK84" s="39"/>
      <c r="AL84" s="34"/>
      <c r="AM84" s="39"/>
      <c r="AN8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4" s="26"/>
      <c r="AQ84" s="26"/>
      <c r="AR84" s="26"/>
    </row>
    <row r="85" spans="1:44" ht="19.5" customHeight="1" x14ac:dyDescent="0.25">
      <c r="A85" s="32">
        <f t="shared" si="8"/>
        <v>2025</v>
      </c>
      <c r="B85" s="32">
        <f t="shared" si="9"/>
        <v>12</v>
      </c>
      <c r="C85" s="25">
        <v>45996</v>
      </c>
      <c r="D85" s="57">
        <f t="shared" ca="1" si="6"/>
        <v>46097</v>
      </c>
      <c r="E85" s="32" t="str">
        <f t="shared" ca="1" si="7"/>
        <v>3-Months</v>
      </c>
      <c r="F85" s="32" t="str">
        <f>VLOOKUP(O85,Stock[],5,FALSE)</f>
        <v>BE</v>
      </c>
      <c r="G85" s="33" t="s">
        <v>1828</v>
      </c>
      <c r="H85" s="34"/>
      <c r="I85" s="34" t="s">
        <v>180</v>
      </c>
      <c r="J85" s="32" t="str">
        <f>VLOOKUP(I85,Customers[],2,FALSE)</f>
        <v>ရွှေမြင်း</v>
      </c>
      <c r="K85" s="32" t="str">
        <f>VLOOKUP(I85,Customers[],4,FALSE)</f>
        <v>Meiktila</v>
      </c>
      <c r="L85" s="32" t="str">
        <f>VLOOKUP(Table85[[#This Row],[CustomerID]],Table!H:K,3,0)</f>
        <v>မိတ္ထီလာ</v>
      </c>
      <c r="M85" s="32" t="str">
        <f>VLOOKUP(I85,Customers[],5,FALSE)</f>
        <v>WholeSales/Contract</v>
      </c>
      <c r="N85" s="34" t="s">
        <v>10</v>
      </c>
      <c r="O85" s="37" t="s">
        <v>61</v>
      </c>
      <c r="P85" s="32" t="str">
        <f>VLOOKUP(O85,Stock[],2,FALSE)</f>
        <v>BE Debtors Opening</v>
      </c>
      <c r="Q85" s="35">
        <f>VLOOKUP(O85,Stock[],3,FALSE)</f>
        <v>0</v>
      </c>
      <c r="R85" s="35">
        <f>VLOOKUP(O85,Stock[],4,FALSE)</f>
        <v>0</v>
      </c>
      <c r="S85" s="34"/>
      <c r="T85" s="35"/>
      <c r="U85" s="34"/>
      <c r="V85" s="36">
        <f>+DailySales!$T85*DailySales!$R85</f>
        <v>0</v>
      </c>
      <c r="W85" s="36">
        <f>+DailySales!$V85*DailySales!$Q85</f>
        <v>0</v>
      </c>
      <c r="X85" s="36">
        <f>VLOOKUP(O85,Stock[],6,FALSE)</f>
        <v>0</v>
      </c>
      <c r="Y85" s="36">
        <f>+DailySales!$V85*DailySales!$X85</f>
        <v>0</v>
      </c>
      <c r="Z85" s="37">
        <v>210000</v>
      </c>
      <c r="AA85" s="34"/>
      <c r="AB85" s="78"/>
      <c r="AC85" s="78"/>
      <c r="AD85" s="34"/>
      <c r="AE85" s="77"/>
      <c r="AF85" s="38"/>
      <c r="AG85" s="39"/>
      <c r="AH85" s="38">
        <v>46034</v>
      </c>
      <c r="AI85" s="39">
        <v>210000</v>
      </c>
      <c r="AJ85" s="38"/>
      <c r="AK85" s="39"/>
      <c r="AL85" s="34"/>
      <c r="AM85" s="39"/>
      <c r="AN8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5" s="26"/>
      <c r="AQ85" s="26"/>
      <c r="AR85" s="26"/>
    </row>
    <row r="86" spans="1:44" ht="19.5" customHeight="1" x14ac:dyDescent="0.25">
      <c r="A86" s="32">
        <f t="shared" si="8"/>
        <v>2025</v>
      </c>
      <c r="B86" s="32">
        <f t="shared" si="9"/>
        <v>12</v>
      </c>
      <c r="C86" s="25">
        <v>45996</v>
      </c>
      <c r="D86" s="57">
        <f t="shared" ca="1" si="6"/>
        <v>46097</v>
      </c>
      <c r="E86" s="32" t="str">
        <f t="shared" ca="1" si="7"/>
        <v>3-Months</v>
      </c>
      <c r="F86" s="32" t="str">
        <f>VLOOKUP(O86,Stock[],5,FALSE)</f>
        <v>BE</v>
      </c>
      <c r="G86" s="33" t="s">
        <v>1829</v>
      </c>
      <c r="H86" s="34"/>
      <c r="I86" s="34" t="s">
        <v>180</v>
      </c>
      <c r="J86" s="32" t="str">
        <f>VLOOKUP(I86,Customers[],2,FALSE)</f>
        <v>ရွှေမြင်း</v>
      </c>
      <c r="K86" s="32" t="str">
        <f>VLOOKUP(I86,Customers[],4,FALSE)</f>
        <v>Meiktila</v>
      </c>
      <c r="L86" s="32" t="str">
        <f>VLOOKUP(Table85[[#This Row],[CustomerID]],Table!H:K,3,0)</f>
        <v>မိတ္ထီလာ</v>
      </c>
      <c r="M86" s="32" t="str">
        <f>VLOOKUP(I86,Customers[],5,FALSE)</f>
        <v>WholeSales/Contract</v>
      </c>
      <c r="N86" s="34" t="s">
        <v>10</v>
      </c>
      <c r="O86" s="37" t="s">
        <v>61</v>
      </c>
      <c r="P86" s="32" t="str">
        <f>VLOOKUP(O86,Stock[],2,FALSE)</f>
        <v>BE Debtors Opening</v>
      </c>
      <c r="Q86" s="35">
        <f>VLOOKUP(O86,Stock[],3,FALSE)</f>
        <v>0</v>
      </c>
      <c r="R86" s="35">
        <f>VLOOKUP(O86,Stock[],4,FALSE)</f>
        <v>0</v>
      </c>
      <c r="S86" s="34"/>
      <c r="T86" s="35"/>
      <c r="U86" s="34"/>
      <c r="V86" s="36">
        <f>+DailySales!$T86*DailySales!$R86</f>
        <v>0</v>
      </c>
      <c r="W86" s="36">
        <f>+DailySales!$V86*DailySales!$Q86</f>
        <v>0</v>
      </c>
      <c r="X86" s="36">
        <f>VLOOKUP(O86,Stock[],6,FALSE)</f>
        <v>0</v>
      </c>
      <c r="Y86" s="36">
        <f>+DailySales!$V86*DailySales!$X86</f>
        <v>0</v>
      </c>
      <c r="Z86" s="37">
        <v>1915200</v>
      </c>
      <c r="AA86" s="34"/>
      <c r="AB86" s="78"/>
      <c r="AC86" s="78"/>
      <c r="AD86" s="34"/>
      <c r="AE86" s="77"/>
      <c r="AF86" s="38"/>
      <c r="AG86" s="39"/>
      <c r="AH86" s="38">
        <v>46034</v>
      </c>
      <c r="AI86" s="39">
        <v>1915200</v>
      </c>
      <c r="AJ86" s="38"/>
      <c r="AK86" s="39"/>
      <c r="AL86" s="34"/>
      <c r="AM86" s="39"/>
      <c r="AN8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6" s="26"/>
      <c r="AQ86" s="26"/>
      <c r="AR86" s="26"/>
    </row>
    <row r="87" spans="1:44" ht="19.5" customHeight="1" x14ac:dyDescent="0.25">
      <c r="A87" s="32">
        <f t="shared" si="8"/>
        <v>2025</v>
      </c>
      <c r="B87" s="32">
        <f t="shared" si="9"/>
        <v>12</v>
      </c>
      <c r="C87" s="25">
        <v>45996</v>
      </c>
      <c r="D87" s="57">
        <f t="shared" ca="1" si="6"/>
        <v>46097</v>
      </c>
      <c r="E87" s="32" t="str">
        <f t="shared" ca="1" si="7"/>
        <v>3-Months</v>
      </c>
      <c r="F87" s="32" t="str">
        <f>VLOOKUP(O87,Stock[],5,FALSE)</f>
        <v>BE</v>
      </c>
      <c r="G87" s="33" t="s">
        <v>1829</v>
      </c>
      <c r="H87" s="34"/>
      <c r="I87" s="34" t="s">
        <v>180</v>
      </c>
      <c r="J87" s="32" t="str">
        <f>VLOOKUP(I87,Customers[],2,FALSE)</f>
        <v>ရွှေမြင်း</v>
      </c>
      <c r="K87" s="32" t="str">
        <f>VLOOKUP(I87,Customers[],4,FALSE)</f>
        <v>Meiktila</v>
      </c>
      <c r="L87" s="32" t="str">
        <f>VLOOKUP(Table85[[#This Row],[CustomerID]],Table!H:K,3,0)</f>
        <v>မိတ္ထီလာ</v>
      </c>
      <c r="M87" s="32" t="str">
        <f>VLOOKUP(I87,Customers[],5,FALSE)</f>
        <v>WholeSales/Contract</v>
      </c>
      <c r="N87" s="34" t="s">
        <v>10</v>
      </c>
      <c r="O87" s="37" t="s">
        <v>61</v>
      </c>
      <c r="P87" s="32" t="str">
        <f>VLOOKUP(O87,Stock[],2,FALSE)</f>
        <v>BE Debtors Opening</v>
      </c>
      <c r="Q87" s="35">
        <f>VLOOKUP(O87,Stock[],3,FALSE)</f>
        <v>0</v>
      </c>
      <c r="R87" s="35">
        <f>VLOOKUP(O87,Stock[],4,FALSE)</f>
        <v>0</v>
      </c>
      <c r="S87" s="34"/>
      <c r="T87" s="35"/>
      <c r="U87" s="34"/>
      <c r="V87" s="36">
        <f>+DailySales!$T87*DailySales!$R87</f>
        <v>0</v>
      </c>
      <c r="W87" s="36">
        <f>+DailySales!$V87*DailySales!$Q87</f>
        <v>0</v>
      </c>
      <c r="X87" s="36">
        <f>VLOOKUP(O87,Stock[],6,FALSE)</f>
        <v>0</v>
      </c>
      <c r="Y87" s="36">
        <f>+DailySales!$V87*DailySales!$X87</f>
        <v>0</v>
      </c>
      <c r="Z87" s="37">
        <v>186200</v>
      </c>
      <c r="AA87" s="34"/>
      <c r="AB87" s="78"/>
      <c r="AC87" s="78"/>
      <c r="AD87" s="34"/>
      <c r="AE87" s="77"/>
      <c r="AF87" s="38"/>
      <c r="AG87" s="39"/>
      <c r="AH87" s="38">
        <v>46034</v>
      </c>
      <c r="AI87" s="39">
        <v>186200</v>
      </c>
      <c r="AJ87" s="38"/>
      <c r="AK87" s="39"/>
      <c r="AL87" s="34"/>
      <c r="AM87" s="39"/>
      <c r="AN8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7" s="26"/>
      <c r="AQ87" s="26"/>
      <c r="AR87" s="26"/>
    </row>
    <row r="88" spans="1:44" ht="19.5" customHeight="1" x14ac:dyDescent="0.25">
      <c r="A88" s="32">
        <f t="shared" si="8"/>
        <v>2025</v>
      </c>
      <c r="B88" s="32">
        <f t="shared" si="9"/>
        <v>12</v>
      </c>
      <c r="C88" s="25">
        <v>45996</v>
      </c>
      <c r="D88" s="57">
        <f t="shared" ca="1" si="6"/>
        <v>46097</v>
      </c>
      <c r="E88" s="32" t="str">
        <f t="shared" ca="1" si="7"/>
        <v>3-Months</v>
      </c>
      <c r="F88" s="32" t="str">
        <f>VLOOKUP(O88,Stock[],5,FALSE)</f>
        <v>BE</v>
      </c>
      <c r="G88" s="33" t="s">
        <v>1830</v>
      </c>
      <c r="H88" s="34"/>
      <c r="I88" s="34" t="s">
        <v>181</v>
      </c>
      <c r="J88" s="32" t="str">
        <f>VLOOKUP(I88,Customers[],2,FALSE)</f>
        <v>ရွှေမြင်း(ရွှေခြင်္သေ့)</v>
      </c>
      <c r="K88" s="32" t="str">
        <f>VLOOKUP(I88,Customers[],4,FALSE)</f>
        <v>Meiktila</v>
      </c>
      <c r="L88" s="32" t="str">
        <f>VLOOKUP(Table85[[#This Row],[CustomerID]],Table!H:K,3,0)</f>
        <v>မိတ္ထီလာ</v>
      </c>
      <c r="M88" s="32" t="str">
        <f>VLOOKUP(I88,Customers[],5,FALSE)</f>
        <v>WholeSales/Contract</v>
      </c>
      <c r="N88" s="34" t="s">
        <v>10</v>
      </c>
      <c r="O88" s="37" t="s">
        <v>61</v>
      </c>
      <c r="P88" s="32" t="str">
        <f>VLOOKUP(O88,Stock[],2,FALSE)</f>
        <v>BE Debtors Opening</v>
      </c>
      <c r="Q88" s="35">
        <f>VLOOKUP(O88,Stock[],3,FALSE)</f>
        <v>0</v>
      </c>
      <c r="R88" s="35">
        <f>VLOOKUP(O88,Stock[],4,FALSE)</f>
        <v>0</v>
      </c>
      <c r="S88" s="34"/>
      <c r="T88" s="35"/>
      <c r="U88" s="34"/>
      <c r="V88" s="36">
        <f>+DailySales!$T88*DailySales!$R88</f>
        <v>0</v>
      </c>
      <c r="W88" s="36">
        <f>+DailySales!$V88*DailySales!$Q88</f>
        <v>0</v>
      </c>
      <c r="X88" s="36">
        <f>VLOOKUP(O88,Stock[],6,FALSE)</f>
        <v>0</v>
      </c>
      <c r="Y88" s="36">
        <f>+DailySales!$V88*DailySales!$X88</f>
        <v>0</v>
      </c>
      <c r="Z88" s="37">
        <v>191800</v>
      </c>
      <c r="AA88" s="34"/>
      <c r="AB88" s="78"/>
      <c r="AC88" s="78"/>
      <c r="AD88" s="34"/>
      <c r="AE88" s="77"/>
      <c r="AF88" s="38"/>
      <c r="AG88" s="39"/>
      <c r="AH88" s="38">
        <v>46034</v>
      </c>
      <c r="AI88" s="39">
        <v>191800</v>
      </c>
      <c r="AJ88" s="38"/>
      <c r="AK88" s="39"/>
      <c r="AL88" s="34"/>
      <c r="AM88" s="39"/>
      <c r="AN8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8" s="26"/>
      <c r="AQ88" s="26"/>
      <c r="AR88" s="26"/>
    </row>
    <row r="89" spans="1:44" ht="19.5" customHeight="1" x14ac:dyDescent="0.25">
      <c r="A89" s="32">
        <f t="shared" si="8"/>
        <v>2025</v>
      </c>
      <c r="B89" s="32">
        <f t="shared" si="9"/>
        <v>12</v>
      </c>
      <c r="C89" s="25">
        <v>45996</v>
      </c>
      <c r="D89" s="57">
        <f t="shared" ca="1" si="6"/>
        <v>46097</v>
      </c>
      <c r="E89" s="32" t="str">
        <f t="shared" ca="1" si="7"/>
        <v>3-Months</v>
      </c>
      <c r="F89" s="32" t="str">
        <f>VLOOKUP(O89,Stock[],5,FALSE)</f>
        <v>BE</v>
      </c>
      <c r="G89" s="33" t="s">
        <v>1830</v>
      </c>
      <c r="H89" s="34"/>
      <c r="I89" s="34" t="s">
        <v>181</v>
      </c>
      <c r="J89" s="32" t="str">
        <f>VLOOKUP(I89,Customers[],2,FALSE)</f>
        <v>ရွှေမြင်း(ရွှေခြင်္သေ့)</v>
      </c>
      <c r="K89" s="32" t="str">
        <f>VLOOKUP(I89,Customers[],4,FALSE)</f>
        <v>Meiktila</v>
      </c>
      <c r="L89" s="32" t="str">
        <f>VLOOKUP(Table85[[#This Row],[CustomerID]],Table!H:K,3,0)</f>
        <v>မိတ္ထီလာ</v>
      </c>
      <c r="M89" s="32" t="str">
        <f>VLOOKUP(I89,Customers[],5,FALSE)</f>
        <v>WholeSales/Contract</v>
      </c>
      <c r="N89" s="34" t="s">
        <v>10</v>
      </c>
      <c r="O89" s="37" t="s">
        <v>61</v>
      </c>
      <c r="P89" s="32" t="str">
        <f>VLOOKUP(O89,Stock[],2,FALSE)</f>
        <v>BE Debtors Opening</v>
      </c>
      <c r="Q89" s="35">
        <f>VLOOKUP(O89,Stock[],3,FALSE)</f>
        <v>0</v>
      </c>
      <c r="R89" s="35">
        <f>VLOOKUP(O89,Stock[],4,FALSE)</f>
        <v>0</v>
      </c>
      <c r="S89" s="34"/>
      <c r="T89" s="35"/>
      <c r="U89" s="34"/>
      <c r="V89" s="36">
        <f>+DailySales!$T89*DailySales!$R89</f>
        <v>0</v>
      </c>
      <c r="W89" s="36">
        <f>+DailySales!$V89*DailySales!$Q89</f>
        <v>0</v>
      </c>
      <c r="X89" s="36">
        <f>VLOOKUP(O89,Stock[],6,FALSE)</f>
        <v>0</v>
      </c>
      <c r="Y89" s="36">
        <f>+DailySales!$V89*DailySales!$X89</f>
        <v>0</v>
      </c>
      <c r="Z89" s="37">
        <v>638400</v>
      </c>
      <c r="AA89" s="34"/>
      <c r="AB89" s="78"/>
      <c r="AC89" s="78"/>
      <c r="AD89" s="34"/>
      <c r="AE89" s="77"/>
      <c r="AF89" s="38"/>
      <c r="AG89" s="39"/>
      <c r="AH89" s="38">
        <v>46034</v>
      </c>
      <c r="AI89" s="39">
        <v>638400</v>
      </c>
      <c r="AJ89" s="38"/>
      <c r="AK89" s="39"/>
      <c r="AL89" s="34"/>
      <c r="AM89" s="39"/>
      <c r="AN8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9" s="26"/>
      <c r="AQ89" s="26"/>
      <c r="AR89" s="26"/>
    </row>
    <row r="90" spans="1:44" ht="19.5" customHeight="1" x14ac:dyDescent="0.25">
      <c r="A90" s="32">
        <f t="shared" si="8"/>
        <v>2025</v>
      </c>
      <c r="B90" s="32">
        <f t="shared" si="9"/>
        <v>12</v>
      </c>
      <c r="C90" s="25">
        <v>45996</v>
      </c>
      <c r="D90" s="57">
        <f t="shared" ca="1" si="6"/>
        <v>46097</v>
      </c>
      <c r="E90" s="32" t="str">
        <f t="shared" ca="1" si="7"/>
        <v>3-Months</v>
      </c>
      <c r="F90" s="32" t="str">
        <f>VLOOKUP(O90,Stock[],5,FALSE)</f>
        <v>BE</v>
      </c>
      <c r="G90" s="33" t="s">
        <v>1830</v>
      </c>
      <c r="H90" s="34"/>
      <c r="I90" s="34" t="s">
        <v>181</v>
      </c>
      <c r="J90" s="32" t="str">
        <f>VLOOKUP(I90,Customers[],2,FALSE)</f>
        <v>ရွှေမြင်း(ရွှေခြင်္သေ့)</v>
      </c>
      <c r="K90" s="32" t="str">
        <f>VLOOKUP(I90,Customers[],4,FALSE)</f>
        <v>Meiktila</v>
      </c>
      <c r="L90" s="32" t="str">
        <f>VLOOKUP(Table85[[#This Row],[CustomerID]],Table!H:K,3,0)</f>
        <v>မိတ္ထီလာ</v>
      </c>
      <c r="M90" s="32" t="str">
        <f>VLOOKUP(I90,Customers[],5,FALSE)</f>
        <v>WholeSales/Contract</v>
      </c>
      <c r="N90" s="34" t="s">
        <v>10</v>
      </c>
      <c r="O90" s="37" t="s">
        <v>61</v>
      </c>
      <c r="P90" s="32" t="str">
        <f>VLOOKUP(O90,Stock[],2,FALSE)</f>
        <v>BE Debtors Opening</v>
      </c>
      <c r="Q90" s="35">
        <f>VLOOKUP(O90,Stock[],3,FALSE)</f>
        <v>0</v>
      </c>
      <c r="R90" s="35">
        <f>VLOOKUP(O90,Stock[],4,FALSE)</f>
        <v>0</v>
      </c>
      <c r="S90" s="34"/>
      <c r="T90" s="35"/>
      <c r="U90" s="34"/>
      <c r="V90" s="36">
        <f>+DailySales!$T90*DailySales!$R90</f>
        <v>0</v>
      </c>
      <c r="W90" s="36">
        <f>+DailySales!$V90*DailySales!$Q90</f>
        <v>0</v>
      </c>
      <c r="X90" s="36">
        <f>VLOOKUP(O90,Stock[],6,FALSE)</f>
        <v>0</v>
      </c>
      <c r="Y90" s="36">
        <f>+DailySales!$V90*DailySales!$X90</f>
        <v>0</v>
      </c>
      <c r="Z90" s="37">
        <v>386400</v>
      </c>
      <c r="AA90" s="34"/>
      <c r="AB90" s="78"/>
      <c r="AC90" s="78"/>
      <c r="AD90" s="34"/>
      <c r="AE90" s="77"/>
      <c r="AF90" s="38"/>
      <c r="AG90" s="39"/>
      <c r="AH90" s="38">
        <v>46034</v>
      </c>
      <c r="AI90" s="39">
        <v>386400</v>
      </c>
      <c r="AJ90" s="38"/>
      <c r="AK90" s="39"/>
      <c r="AL90" s="34"/>
      <c r="AM90" s="39"/>
      <c r="AN9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0" s="26"/>
      <c r="AQ90" s="26"/>
      <c r="AR90" s="26"/>
    </row>
    <row r="91" spans="1:44" ht="19.5" customHeight="1" x14ac:dyDescent="0.25">
      <c r="A91" s="32">
        <f t="shared" si="8"/>
        <v>2025</v>
      </c>
      <c r="B91" s="32">
        <f t="shared" si="9"/>
        <v>12</v>
      </c>
      <c r="C91" s="25">
        <v>45996</v>
      </c>
      <c r="D91" s="57">
        <f t="shared" ca="1" si="6"/>
        <v>46097</v>
      </c>
      <c r="E91" s="32" t="str">
        <f t="shared" ca="1" si="7"/>
        <v>3-Months</v>
      </c>
      <c r="F91" s="32" t="str">
        <f>VLOOKUP(O91,Stock[],5,FALSE)</f>
        <v>BE</v>
      </c>
      <c r="G91" s="33" t="s">
        <v>1830</v>
      </c>
      <c r="H91" s="34"/>
      <c r="I91" s="34" t="s">
        <v>181</v>
      </c>
      <c r="J91" s="32" t="str">
        <f>VLOOKUP(I91,Customers[],2,FALSE)</f>
        <v>ရွှေမြင်း(ရွှေခြင်္သေ့)</v>
      </c>
      <c r="K91" s="32" t="str">
        <f>VLOOKUP(I91,Customers[],4,FALSE)</f>
        <v>Meiktila</v>
      </c>
      <c r="L91" s="32" t="str">
        <f>VLOOKUP(Table85[[#This Row],[CustomerID]],Table!H:K,3,0)</f>
        <v>မိတ္ထီလာ</v>
      </c>
      <c r="M91" s="32" t="str">
        <f>VLOOKUP(I91,Customers[],5,FALSE)</f>
        <v>WholeSales/Contract</v>
      </c>
      <c r="N91" s="34" t="s">
        <v>10</v>
      </c>
      <c r="O91" s="37" t="s">
        <v>61</v>
      </c>
      <c r="P91" s="32" t="str">
        <f>VLOOKUP(O91,Stock[],2,FALSE)</f>
        <v>BE Debtors Opening</v>
      </c>
      <c r="Q91" s="35">
        <f>VLOOKUP(O91,Stock[],3,FALSE)</f>
        <v>0</v>
      </c>
      <c r="R91" s="35">
        <f>VLOOKUP(O91,Stock[],4,FALSE)</f>
        <v>0</v>
      </c>
      <c r="S91" s="34"/>
      <c r="T91" s="35"/>
      <c r="U91" s="34"/>
      <c r="V91" s="36">
        <f>+DailySales!$T91*DailySales!$R91</f>
        <v>0</v>
      </c>
      <c r="W91" s="36">
        <f>+DailySales!$V91*DailySales!$Q91</f>
        <v>0</v>
      </c>
      <c r="X91" s="36">
        <f>VLOOKUP(O91,Stock[],6,FALSE)</f>
        <v>0</v>
      </c>
      <c r="Y91" s="36">
        <f>+DailySales!$V91*DailySales!$X91</f>
        <v>0</v>
      </c>
      <c r="Z91" s="37">
        <v>159600</v>
      </c>
      <c r="AA91" s="34"/>
      <c r="AB91" s="78"/>
      <c r="AC91" s="78"/>
      <c r="AD91" s="34"/>
      <c r="AE91" s="77"/>
      <c r="AF91" s="38"/>
      <c r="AG91" s="39"/>
      <c r="AH91" s="38">
        <v>46034</v>
      </c>
      <c r="AI91" s="39">
        <v>159600</v>
      </c>
      <c r="AJ91" s="38"/>
      <c r="AK91" s="39"/>
      <c r="AL91" s="34"/>
      <c r="AM91" s="39"/>
      <c r="AN9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1" s="26"/>
      <c r="AQ91" s="26"/>
      <c r="AR91" s="26"/>
    </row>
    <row r="92" spans="1:44" ht="19.5" customHeight="1" x14ac:dyDescent="0.25">
      <c r="A92" s="32">
        <f t="shared" si="8"/>
        <v>2025</v>
      </c>
      <c r="B92" s="32">
        <f t="shared" si="9"/>
        <v>12</v>
      </c>
      <c r="C92" s="25">
        <v>45996</v>
      </c>
      <c r="D92" s="57">
        <f t="shared" ca="1" si="6"/>
        <v>46097</v>
      </c>
      <c r="E92" s="32" t="str">
        <f t="shared" ca="1" si="7"/>
        <v>3-Months</v>
      </c>
      <c r="F92" s="32" t="str">
        <f>VLOOKUP(O92,Stock[],5,FALSE)</f>
        <v>BE</v>
      </c>
      <c r="G92" s="33" t="s">
        <v>1830</v>
      </c>
      <c r="H92" s="34"/>
      <c r="I92" s="34" t="s">
        <v>181</v>
      </c>
      <c r="J92" s="32" t="str">
        <f>VLOOKUP(I92,Customers[],2,FALSE)</f>
        <v>ရွှေမြင်း(ရွှေခြင်္သေ့)</v>
      </c>
      <c r="K92" s="32" t="str">
        <f>VLOOKUP(I92,Customers[],4,FALSE)</f>
        <v>Meiktila</v>
      </c>
      <c r="L92" s="32" t="str">
        <f>VLOOKUP(Table85[[#This Row],[CustomerID]],Table!H:K,3,0)</f>
        <v>မိတ္ထီလာ</v>
      </c>
      <c r="M92" s="32" t="str">
        <f>VLOOKUP(I92,Customers[],5,FALSE)</f>
        <v>WholeSales/Contract</v>
      </c>
      <c r="N92" s="34" t="s">
        <v>10</v>
      </c>
      <c r="O92" s="37" t="s">
        <v>61</v>
      </c>
      <c r="P92" s="32" t="str">
        <f>VLOOKUP(O92,Stock[],2,FALSE)</f>
        <v>BE Debtors Opening</v>
      </c>
      <c r="Q92" s="35">
        <f>VLOOKUP(O92,Stock[],3,FALSE)</f>
        <v>0</v>
      </c>
      <c r="R92" s="35">
        <f>VLOOKUP(O92,Stock[],4,FALSE)</f>
        <v>0</v>
      </c>
      <c r="S92" s="34"/>
      <c r="T92" s="35"/>
      <c r="U92" s="34"/>
      <c r="V92" s="36">
        <f>+DailySales!$T92*DailySales!$R92</f>
        <v>0</v>
      </c>
      <c r="W92" s="36">
        <f>+DailySales!$V92*DailySales!$Q92</f>
        <v>0</v>
      </c>
      <c r="X92" s="36">
        <f>VLOOKUP(O92,Stock[],6,FALSE)</f>
        <v>0</v>
      </c>
      <c r="Y92" s="36">
        <f>+DailySales!$V92*DailySales!$X92</f>
        <v>0</v>
      </c>
      <c r="Z92" s="37">
        <v>183600</v>
      </c>
      <c r="AA92" s="34"/>
      <c r="AB92" s="78"/>
      <c r="AC92" s="78"/>
      <c r="AD92" s="34"/>
      <c r="AE92" s="77"/>
      <c r="AF92" s="38"/>
      <c r="AG92" s="39"/>
      <c r="AH92" s="38">
        <v>46034</v>
      </c>
      <c r="AI92" s="39">
        <v>183600</v>
      </c>
      <c r="AJ92" s="38"/>
      <c r="AK92" s="39"/>
      <c r="AL92" s="34"/>
      <c r="AM92" s="39"/>
      <c r="AN9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2" s="26"/>
      <c r="AQ92" s="26"/>
      <c r="AR92" s="26"/>
    </row>
    <row r="93" spans="1:44" ht="19.5" customHeight="1" x14ac:dyDescent="0.25">
      <c r="A93" s="32">
        <f t="shared" si="8"/>
        <v>2025</v>
      </c>
      <c r="B93" s="32">
        <f t="shared" si="9"/>
        <v>12</v>
      </c>
      <c r="C93" s="25">
        <v>45996</v>
      </c>
      <c r="D93" s="57">
        <f t="shared" ca="1" si="6"/>
        <v>46097</v>
      </c>
      <c r="E93" s="32" t="str">
        <f t="shared" ca="1" si="7"/>
        <v>3-Months</v>
      </c>
      <c r="F93" s="32" t="str">
        <f>VLOOKUP(O93,Stock[],5,FALSE)</f>
        <v>BE</v>
      </c>
      <c r="G93" s="33" t="s">
        <v>1831</v>
      </c>
      <c r="H93" s="34"/>
      <c r="I93" s="34" t="s">
        <v>180</v>
      </c>
      <c r="J93" s="32" t="str">
        <f>VLOOKUP(I93,Customers[],2,FALSE)</f>
        <v>ရွှေမြင်း</v>
      </c>
      <c r="K93" s="32" t="str">
        <f>VLOOKUP(I93,Customers[],4,FALSE)</f>
        <v>Meiktila</v>
      </c>
      <c r="L93" s="32" t="str">
        <f>VLOOKUP(Table85[[#This Row],[CustomerID]],Table!H:K,3,0)</f>
        <v>မိတ္ထီလာ</v>
      </c>
      <c r="M93" s="32" t="str">
        <f>VLOOKUP(I93,Customers[],5,FALSE)</f>
        <v>WholeSales/Contract</v>
      </c>
      <c r="N93" s="34" t="s">
        <v>10</v>
      </c>
      <c r="O93" s="37" t="s">
        <v>61</v>
      </c>
      <c r="P93" s="32" t="str">
        <f>VLOOKUP(O93,Stock[],2,FALSE)</f>
        <v>BE Debtors Opening</v>
      </c>
      <c r="Q93" s="35">
        <f>VLOOKUP(O93,Stock[],3,FALSE)</f>
        <v>0</v>
      </c>
      <c r="R93" s="35">
        <f>VLOOKUP(O93,Stock[],4,FALSE)</f>
        <v>0</v>
      </c>
      <c r="S93" s="34"/>
      <c r="T93" s="35"/>
      <c r="U93" s="34"/>
      <c r="V93" s="36">
        <f>+DailySales!$T93*DailySales!$R93</f>
        <v>0</v>
      </c>
      <c r="W93" s="36">
        <f>+DailySales!$V93*DailySales!$Q93</f>
        <v>0</v>
      </c>
      <c r="X93" s="36">
        <f>VLOOKUP(O93,Stock[],6,FALSE)</f>
        <v>0</v>
      </c>
      <c r="Y93" s="36">
        <f>+DailySales!$V93*DailySales!$X93</f>
        <v>0</v>
      </c>
      <c r="Z93" s="37">
        <v>1150800</v>
      </c>
      <c r="AA93" s="34"/>
      <c r="AB93" s="78"/>
      <c r="AC93" s="78"/>
      <c r="AD93" s="34"/>
      <c r="AE93" s="77"/>
      <c r="AF93" s="38"/>
      <c r="AG93" s="39"/>
      <c r="AH93" s="38">
        <v>46034</v>
      </c>
      <c r="AI93" s="39">
        <v>1150800</v>
      </c>
      <c r="AJ93" s="38"/>
      <c r="AK93" s="39"/>
      <c r="AL93" s="34"/>
      <c r="AM93" s="39"/>
      <c r="AN9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3" s="26"/>
      <c r="AQ93" s="26"/>
      <c r="AR93" s="26"/>
    </row>
    <row r="94" spans="1:44" ht="19.5" customHeight="1" x14ac:dyDescent="0.25">
      <c r="A94" s="32">
        <f t="shared" si="8"/>
        <v>2025</v>
      </c>
      <c r="B94" s="32">
        <f t="shared" si="9"/>
        <v>12</v>
      </c>
      <c r="C94" s="25">
        <v>45996</v>
      </c>
      <c r="D94" s="57">
        <f t="shared" ca="1" si="6"/>
        <v>46097</v>
      </c>
      <c r="E94" s="32" t="str">
        <f t="shared" ca="1" si="7"/>
        <v>3-Months</v>
      </c>
      <c r="F94" s="32" t="str">
        <f>VLOOKUP(O94,Stock[],5,FALSE)</f>
        <v>BE</v>
      </c>
      <c r="G94" s="33" t="s">
        <v>1831</v>
      </c>
      <c r="H94" s="34"/>
      <c r="I94" s="34" t="s">
        <v>180</v>
      </c>
      <c r="J94" s="32" t="str">
        <f>VLOOKUP(I94,Customers[],2,FALSE)</f>
        <v>ရွှေမြင်း</v>
      </c>
      <c r="K94" s="32" t="str">
        <f>VLOOKUP(I94,Customers[],4,FALSE)</f>
        <v>Meiktila</v>
      </c>
      <c r="L94" s="32" t="str">
        <f>VLOOKUP(Table85[[#This Row],[CustomerID]],Table!H:K,3,0)</f>
        <v>မိတ္ထီလာ</v>
      </c>
      <c r="M94" s="32" t="str">
        <f>VLOOKUP(I94,Customers[],5,FALSE)</f>
        <v>WholeSales/Contract</v>
      </c>
      <c r="N94" s="34" t="s">
        <v>10</v>
      </c>
      <c r="O94" s="37" t="s">
        <v>61</v>
      </c>
      <c r="P94" s="32" t="str">
        <f>VLOOKUP(O94,Stock[],2,FALSE)</f>
        <v>BE Debtors Opening</v>
      </c>
      <c r="Q94" s="35">
        <f>VLOOKUP(O94,Stock[],3,FALSE)</f>
        <v>0</v>
      </c>
      <c r="R94" s="35">
        <f>VLOOKUP(O94,Stock[],4,FALSE)</f>
        <v>0</v>
      </c>
      <c r="S94" s="34"/>
      <c r="T94" s="35"/>
      <c r="U94" s="34"/>
      <c r="V94" s="36">
        <f>+DailySales!$T94*DailySales!$R94</f>
        <v>0</v>
      </c>
      <c r="W94" s="36">
        <f>+DailySales!$V94*DailySales!$Q94</f>
        <v>0</v>
      </c>
      <c r="X94" s="36">
        <f>VLOOKUP(O94,Stock[],6,FALSE)</f>
        <v>0</v>
      </c>
      <c r="Y94" s="36">
        <f>+DailySales!$V94*DailySales!$X94</f>
        <v>0</v>
      </c>
      <c r="Z94" s="37">
        <v>483000</v>
      </c>
      <c r="AA94" s="34"/>
      <c r="AB94" s="78"/>
      <c r="AC94" s="78"/>
      <c r="AD94" s="34"/>
      <c r="AE94" s="77"/>
      <c r="AF94" s="38"/>
      <c r="AG94" s="39"/>
      <c r="AH94" s="38">
        <v>46034</v>
      </c>
      <c r="AI94" s="39">
        <v>483000</v>
      </c>
      <c r="AJ94" s="38"/>
      <c r="AK94" s="39"/>
      <c r="AL94" s="34"/>
      <c r="AM94" s="39"/>
      <c r="AN9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4" s="26"/>
      <c r="AQ94" s="26"/>
      <c r="AR94" s="26"/>
    </row>
    <row r="95" spans="1:44" ht="19.5" customHeight="1" x14ac:dyDescent="0.25">
      <c r="A95" s="32">
        <f t="shared" si="8"/>
        <v>2025</v>
      </c>
      <c r="B95" s="32">
        <f t="shared" si="9"/>
        <v>12</v>
      </c>
      <c r="C95" s="25">
        <v>45996</v>
      </c>
      <c r="D95" s="57">
        <f t="shared" ca="1" si="6"/>
        <v>46097</v>
      </c>
      <c r="E95" s="32" t="str">
        <f t="shared" ca="1" si="7"/>
        <v>3-Months</v>
      </c>
      <c r="F95" s="32" t="str">
        <f>VLOOKUP(O95,Stock[],5,FALSE)</f>
        <v>BE</v>
      </c>
      <c r="G95" s="33" t="s">
        <v>1831</v>
      </c>
      <c r="H95" s="34"/>
      <c r="I95" s="34" t="s">
        <v>180</v>
      </c>
      <c r="J95" s="32" t="str">
        <f>VLOOKUP(I95,Customers[],2,FALSE)</f>
        <v>ရွှေမြင်း</v>
      </c>
      <c r="K95" s="32" t="str">
        <f>VLOOKUP(I95,Customers[],4,FALSE)</f>
        <v>Meiktila</v>
      </c>
      <c r="L95" s="32" t="str">
        <f>VLOOKUP(Table85[[#This Row],[CustomerID]],Table!H:K,3,0)</f>
        <v>မိတ္ထီလာ</v>
      </c>
      <c r="M95" s="32" t="str">
        <f>VLOOKUP(I95,Customers[],5,FALSE)</f>
        <v>WholeSales/Contract</v>
      </c>
      <c r="N95" s="34" t="s">
        <v>10</v>
      </c>
      <c r="O95" s="37" t="s">
        <v>61</v>
      </c>
      <c r="P95" s="32" t="str">
        <f>VLOOKUP(O95,Stock[],2,FALSE)</f>
        <v>BE Debtors Opening</v>
      </c>
      <c r="Q95" s="35">
        <f>VLOOKUP(O95,Stock[],3,FALSE)</f>
        <v>0</v>
      </c>
      <c r="R95" s="35">
        <f>VLOOKUP(O95,Stock[],4,FALSE)</f>
        <v>0</v>
      </c>
      <c r="S95" s="34"/>
      <c r="T95" s="35"/>
      <c r="U95" s="34"/>
      <c r="V95" s="36">
        <f>+DailySales!$T95*DailySales!$R95</f>
        <v>0</v>
      </c>
      <c r="W95" s="36">
        <f>+DailySales!$V95*DailySales!$Q95</f>
        <v>0</v>
      </c>
      <c r="X95" s="36">
        <f>VLOOKUP(O95,Stock[],6,FALSE)</f>
        <v>0</v>
      </c>
      <c r="Y95" s="36">
        <f>+DailySales!$V95*DailySales!$X95</f>
        <v>0</v>
      </c>
      <c r="Z95" s="37">
        <v>186200</v>
      </c>
      <c r="AA95" s="34"/>
      <c r="AB95" s="78"/>
      <c r="AC95" s="78"/>
      <c r="AD95" s="34"/>
      <c r="AE95" s="77"/>
      <c r="AF95" s="38"/>
      <c r="AG95" s="39"/>
      <c r="AH95" s="38">
        <v>46034</v>
      </c>
      <c r="AI95" s="39">
        <v>186200</v>
      </c>
      <c r="AJ95" s="38"/>
      <c r="AK95" s="39"/>
      <c r="AL95" s="34"/>
      <c r="AM95" s="39"/>
      <c r="AN9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5" s="26"/>
      <c r="AQ95" s="26"/>
      <c r="AR95" s="26"/>
    </row>
    <row r="96" spans="1:44" ht="19.5" customHeight="1" x14ac:dyDescent="0.25">
      <c r="A96" s="32">
        <f t="shared" si="8"/>
        <v>2025</v>
      </c>
      <c r="B96" s="32">
        <f t="shared" si="9"/>
        <v>12</v>
      </c>
      <c r="C96" s="25">
        <v>45997</v>
      </c>
      <c r="D96" s="57">
        <f t="shared" ca="1" si="6"/>
        <v>46097</v>
      </c>
      <c r="E96" s="32" t="str">
        <f t="shared" ca="1" si="7"/>
        <v>3-Months</v>
      </c>
      <c r="F96" s="32" t="str">
        <f>VLOOKUP(O96,Stock[],5,FALSE)</f>
        <v>BE</v>
      </c>
      <c r="G96" s="33" t="s">
        <v>1834</v>
      </c>
      <c r="H96" s="34"/>
      <c r="I96" s="34" t="s">
        <v>181</v>
      </c>
      <c r="J96" s="32" t="str">
        <f>VLOOKUP(I96,Customers[],2,FALSE)</f>
        <v>ရွှေမြင်း(ရွှေခြင်္သေ့)</v>
      </c>
      <c r="K96" s="32" t="str">
        <f>VLOOKUP(I96,Customers[],4,FALSE)</f>
        <v>Meiktila</v>
      </c>
      <c r="L96" s="32" t="str">
        <f>VLOOKUP(Table85[[#This Row],[CustomerID]],Table!H:K,3,0)</f>
        <v>မိတ္ထီလာ</v>
      </c>
      <c r="M96" s="32" t="str">
        <f>VLOOKUP(I96,Customers[],5,FALSE)</f>
        <v>WholeSales/Contract</v>
      </c>
      <c r="N96" s="34" t="s">
        <v>10</v>
      </c>
      <c r="O96" s="37" t="s">
        <v>61</v>
      </c>
      <c r="P96" s="32" t="str">
        <f>VLOOKUP(O96,Stock[],2,FALSE)</f>
        <v>BE Debtors Opening</v>
      </c>
      <c r="Q96" s="35">
        <f>VLOOKUP(O96,Stock[],3,FALSE)</f>
        <v>0</v>
      </c>
      <c r="R96" s="35">
        <f>VLOOKUP(O96,Stock[],4,FALSE)</f>
        <v>0</v>
      </c>
      <c r="S96" s="34"/>
      <c r="T96" s="35"/>
      <c r="U96" s="34"/>
      <c r="V96" s="36">
        <f>+DailySales!$T96*DailySales!$R96</f>
        <v>0</v>
      </c>
      <c r="W96" s="36">
        <f>+DailySales!$V96*DailySales!$Q96</f>
        <v>0</v>
      </c>
      <c r="X96" s="36">
        <f>VLOOKUP(O96,Stock[],6,FALSE)</f>
        <v>0</v>
      </c>
      <c r="Y96" s="36">
        <f>+DailySales!$V96*DailySales!$X96</f>
        <v>0</v>
      </c>
      <c r="Z96" s="37">
        <v>287700</v>
      </c>
      <c r="AA96" s="34"/>
      <c r="AB96" s="78"/>
      <c r="AC96" s="78"/>
      <c r="AD96" s="34"/>
      <c r="AE96" s="77"/>
      <c r="AF96" s="38"/>
      <c r="AG96" s="39"/>
      <c r="AH96" s="38">
        <v>46034</v>
      </c>
      <c r="AI96" s="39">
        <v>287700</v>
      </c>
      <c r="AJ96" s="38"/>
      <c r="AK96" s="39"/>
      <c r="AL96" s="34"/>
      <c r="AM96" s="39"/>
      <c r="AN9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6" s="26"/>
      <c r="AQ96" s="26"/>
      <c r="AR96" s="26"/>
    </row>
    <row r="97" spans="1:44" ht="19.5" customHeight="1" x14ac:dyDescent="0.25">
      <c r="A97" s="32">
        <f t="shared" si="8"/>
        <v>2025</v>
      </c>
      <c r="B97" s="32">
        <f t="shared" si="9"/>
        <v>12</v>
      </c>
      <c r="C97" s="25">
        <v>45997</v>
      </c>
      <c r="D97" s="57">
        <f t="shared" ca="1" si="6"/>
        <v>46097</v>
      </c>
      <c r="E97" s="32" t="str">
        <f t="shared" ca="1" si="7"/>
        <v>3-Months</v>
      </c>
      <c r="F97" s="32" t="str">
        <f>VLOOKUP(O97,Stock[],5,FALSE)</f>
        <v>BE</v>
      </c>
      <c r="G97" s="33" t="s">
        <v>1834</v>
      </c>
      <c r="H97" s="34"/>
      <c r="I97" s="34" t="s">
        <v>181</v>
      </c>
      <c r="J97" s="32" t="str">
        <f>VLOOKUP(I97,Customers[],2,FALSE)</f>
        <v>ရွှေမြင်း(ရွှေခြင်္သေ့)</v>
      </c>
      <c r="K97" s="32" t="str">
        <f>VLOOKUP(I97,Customers[],4,FALSE)</f>
        <v>Meiktila</v>
      </c>
      <c r="L97" s="32" t="str">
        <f>VLOOKUP(Table85[[#This Row],[CustomerID]],Table!H:K,3,0)</f>
        <v>မိတ္ထီလာ</v>
      </c>
      <c r="M97" s="32" t="str">
        <f>VLOOKUP(I97,Customers[],5,FALSE)</f>
        <v>WholeSales/Contract</v>
      </c>
      <c r="N97" s="34" t="s">
        <v>10</v>
      </c>
      <c r="O97" s="37" t="s">
        <v>61</v>
      </c>
      <c r="P97" s="32" t="str">
        <f>VLOOKUP(O97,Stock[],2,FALSE)</f>
        <v>BE Debtors Opening</v>
      </c>
      <c r="Q97" s="35">
        <f>VLOOKUP(O97,Stock[],3,FALSE)</f>
        <v>0</v>
      </c>
      <c r="R97" s="35">
        <f>VLOOKUP(O97,Stock[],4,FALSE)</f>
        <v>0</v>
      </c>
      <c r="S97" s="34"/>
      <c r="T97" s="35"/>
      <c r="U97" s="34"/>
      <c r="V97" s="36">
        <f>+DailySales!$T97*DailySales!$R97</f>
        <v>0</v>
      </c>
      <c r="W97" s="36">
        <f>+DailySales!$V97*DailySales!$Q97</f>
        <v>0</v>
      </c>
      <c r="X97" s="36">
        <f>VLOOKUP(O97,Stock[],6,FALSE)</f>
        <v>0</v>
      </c>
      <c r="Y97" s="36">
        <f>+DailySales!$V97*DailySales!$X97</f>
        <v>0</v>
      </c>
      <c r="Z97" s="37">
        <v>798000</v>
      </c>
      <c r="AA97" s="34"/>
      <c r="AB97" s="78"/>
      <c r="AC97" s="78"/>
      <c r="AD97" s="34"/>
      <c r="AE97" s="77"/>
      <c r="AF97" s="38"/>
      <c r="AG97" s="39"/>
      <c r="AH97" s="38">
        <v>46034</v>
      </c>
      <c r="AI97" s="39">
        <v>798000</v>
      </c>
      <c r="AJ97" s="38"/>
      <c r="AK97" s="39"/>
      <c r="AL97" s="34"/>
      <c r="AM97" s="39"/>
      <c r="AN9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7" s="26"/>
      <c r="AQ97" s="26"/>
      <c r="AR97" s="26"/>
    </row>
    <row r="98" spans="1:44" ht="19.5" customHeight="1" x14ac:dyDescent="0.25">
      <c r="A98" s="32">
        <f t="shared" si="8"/>
        <v>2025</v>
      </c>
      <c r="B98" s="32">
        <f t="shared" si="9"/>
        <v>12</v>
      </c>
      <c r="C98" s="25">
        <v>45997</v>
      </c>
      <c r="D98" s="57">
        <f t="shared" ca="1" si="6"/>
        <v>46097</v>
      </c>
      <c r="E98" s="32" t="str">
        <f t="shared" ca="1" si="7"/>
        <v>3-Months</v>
      </c>
      <c r="F98" s="32" t="str">
        <f>VLOOKUP(O98,Stock[],5,FALSE)</f>
        <v>BE</v>
      </c>
      <c r="G98" s="33" t="s">
        <v>1834</v>
      </c>
      <c r="H98" s="34"/>
      <c r="I98" s="34" t="s">
        <v>181</v>
      </c>
      <c r="J98" s="32" t="str">
        <f>VLOOKUP(I98,Customers[],2,FALSE)</f>
        <v>ရွှေမြင်း(ရွှေခြင်္သေ့)</v>
      </c>
      <c r="K98" s="32" t="str">
        <f>VLOOKUP(I98,Customers[],4,FALSE)</f>
        <v>Meiktila</v>
      </c>
      <c r="L98" s="32" t="str">
        <f>VLOOKUP(Table85[[#This Row],[CustomerID]],Table!H:K,3,0)</f>
        <v>မိတ္ထီလာ</v>
      </c>
      <c r="M98" s="32" t="str">
        <f>VLOOKUP(I98,Customers[],5,FALSE)</f>
        <v>WholeSales/Contract</v>
      </c>
      <c r="N98" s="34" t="s">
        <v>10</v>
      </c>
      <c r="O98" s="37" t="s">
        <v>61</v>
      </c>
      <c r="P98" s="32" t="str">
        <f>VLOOKUP(O98,Stock[],2,FALSE)</f>
        <v>BE Debtors Opening</v>
      </c>
      <c r="Q98" s="35">
        <f>VLOOKUP(O98,Stock[],3,FALSE)</f>
        <v>0</v>
      </c>
      <c r="R98" s="35">
        <f>VLOOKUP(O98,Stock[],4,FALSE)</f>
        <v>0</v>
      </c>
      <c r="S98" s="34"/>
      <c r="T98" s="35"/>
      <c r="U98" s="34"/>
      <c r="V98" s="36">
        <f>+DailySales!$T98*DailySales!$R98</f>
        <v>0</v>
      </c>
      <c r="W98" s="36">
        <f>+DailySales!$V98*DailySales!$Q98</f>
        <v>0</v>
      </c>
      <c r="X98" s="36">
        <f>VLOOKUP(O98,Stock[],6,FALSE)</f>
        <v>0</v>
      </c>
      <c r="Y98" s="36">
        <f>+DailySales!$V98*DailySales!$X98</f>
        <v>0</v>
      </c>
      <c r="Z98" s="37">
        <v>483000</v>
      </c>
      <c r="AA98" s="34"/>
      <c r="AB98" s="78"/>
      <c r="AC98" s="78"/>
      <c r="AD98" s="34"/>
      <c r="AE98" s="77"/>
      <c r="AF98" s="38"/>
      <c r="AG98" s="39"/>
      <c r="AH98" s="38">
        <v>46034</v>
      </c>
      <c r="AI98" s="39">
        <v>483000</v>
      </c>
      <c r="AJ98" s="38"/>
      <c r="AK98" s="39"/>
      <c r="AL98" s="34"/>
      <c r="AM98" s="39"/>
      <c r="AN9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8" s="26"/>
      <c r="AQ98" s="26"/>
      <c r="AR98" s="26"/>
    </row>
    <row r="99" spans="1:44" ht="19.5" customHeight="1" x14ac:dyDescent="0.25">
      <c r="A99" s="32">
        <f t="shared" si="8"/>
        <v>2025</v>
      </c>
      <c r="B99" s="32">
        <f t="shared" si="9"/>
        <v>12</v>
      </c>
      <c r="C99" s="25">
        <v>45997</v>
      </c>
      <c r="D99" s="57">
        <f t="shared" ca="1" si="6"/>
        <v>46097</v>
      </c>
      <c r="E99" s="32" t="str">
        <f t="shared" ca="1" si="7"/>
        <v>3-Months</v>
      </c>
      <c r="F99" s="32" t="str">
        <f>VLOOKUP(O99,Stock[],5,FALSE)</f>
        <v>BE</v>
      </c>
      <c r="G99" s="33" t="s">
        <v>1834</v>
      </c>
      <c r="H99" s="34"/>
      <c r="I99" s="34" t="s">
        <v>181</v>
      </c>
      <c r="J99" s="32" t="str">
        <f>VLOOKUP(I99,Customers[],2,FALSE)</f>
        <v>ရွှေမြင်း(ရွှေခြင်္သေ့)</v>
      </c>
      <c r="K99" s="32" t="str">
        <f>VLOOKUP(I99,Customers[],4,FALSE)</f>
        <v>Meiktila</v>
      </c>
      <c r="L99" s="32" t="str">
        <f>VLOOKUP(Table85[[#This Row],[CustomerID]],Table!H:K,3,0)</f>
        <v>မိတ္ထီလာ</v>
      </c>
      <c r="M99" s="32" t="str">
        <f>VLOOKUP(I99,Customers[],5,FALSE)</f>
        <v>WholeSales/Contract</v>
      </c>
      <c r="N99" s="34" t="s">
        <v>10</v>
      </c>
      <c r="O99" s="37" t="s">
        <v>61</v>
      </c>
      <c r="P99" s="32" t="str">
        <f>VLOOKUP(O99,Stock[],2,FALSE)</f>
        <v>BE Debtors Opening</v>
      </c>
      <c r="Q99" s="35">
        <f>VLOOKUP(O99,Stock[],3,FALSE)</f>
        <v>0</v>
      </c>
      <c r="R99" s="35">
        <f>VLOOKUP(O99,Stock[],4,FALSE)</f>
        <v>0</v>
      </c>
      <c r="S99" s="34"/>
      <c r="T99" s="35"/>
      <c r="U99" s="34"/>
      <c r="V99" s="36">
        <f>+DailySales!$T99*DailySales!$R99</f>
        <v>0</v>
      </c>
      <c r="W99" s="36">
        <f>+DailySales!$V99*DailySales!$Q99</f>
        <v>0</v>
      </c>
      <c r="X99" s="36">
        <f>VLOOKUP(O99,Stock[],6,FALSE)</f>
        <v>0</v>
      </c>
      <c r="Y99" s="36">
        <f>+DailySales!$V99*DailySales!$X99</f>
        <v>0</v>
      </c>
      <c r="Z99" s="37">
        <v>105000</v>
      </c>
      <c r="AA99" s="34"/>
      <c r="AB99" s="78"/>
      <c r="AC99" s="78"/>
      <c r="AD99" s="34"/>
      <c r="AE99" s="77"/>
      <c r="AF99" s="38"/>
      <c r="AG99" s="39"/>
      <c r="AH99" s="38">
        <v>46034</v>
      </c>
      <c r="AI99" s="39">
        <v>105000</v>
      </c>
      <c r="AJ99" s="38"/>
      <c r="AK99" s="39"/>
      <c r="AL99" s="34"/>
      <c r="AM99" s="39"/>
      <c r="AN9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9" s="26"/>
      <c r="AQ99" s="26"/>
      <c r="AR99" s="26"/>
    </row>
    <row r="100" spans="1:44" ht="19.5" customHeight="1" x14ac:dyDescent="0.25">
      <c r="A100" s="32">
        <f t="shared" si="8"/>
        <v>2025</v>
      </c>
      <c r="B100" s="32">
        <f t="shared" si="9"/>
        <v>12</v>
      </c>
      <c r="C100" s="25">
        <v>45997</v>
      </c>
      <c r="D100" s="57">
        <f t="shared" ca="1" si="6"/>
        <v>46097</v>
      </c>
      <c r="E100" s="32" t="str">
        <f t="shared" ca="1" si="7"/>
        <v>3-Months</v>
      </c>
      <c r="F100" s="32" t="str">
        <f>VLOOKUP(O100,Stock[],5,FALSE)</f>
        <v>BE</v>
      </c>
      <c r="G100" s="33" t="s">
        <v>1834</v>
      </c>
      <c r="H100" s="34"/>
      <c r="I100" s="34" t="s">
        <v>181</v>
      </c>
      <c r="J100" s="32" t="str">
        <f>VLOOKUP(I100,Customers[],2,FALSE)</f>
        <v>ရွှေမြင်း(ရွှေခြင်္သေ့)</v>
      </c>
      <c r="K100" s="32" t="str">
        <f>VLOOKUP(I100,Customers[],4,FALSE)</f>
        <v>Meiktila</v>
      </c>
      <c r="L100" s="32" t="str">
        <f>VLOOKUP(Table85[[#This Row],[CustomerID]],Table!H:K,3,0)</f>
        <v>မိတ္ထီလာ</v>
      </c>
      <c r="M100" s="32" t="str">
        <f>VLOOKUP(I100,Customers[],5,FALSE)</f>
        <v>WholeSales/Contract</v>
      </c>
      <c r="N100" s="34" t="s">
        <v>10</v>
      </c>
      <c r="O100" s="37" t="s">
        <v>61</v>
      </c>
      <c r="P100" s="32" t="str">
        <f>VLOOKUP(O100,Stock[],2,FALSE)</f>
        <v>BE Debtors Opening</v>
      </c>
      <c r="Q100" s="35">
        <f>VLOOKUP(O100,Stock[],3,FALSE)</f>
        <v>0</v>
      </c>
      <c r="R100" s="35">
        <f>VLOOKUP(O100,Stock[],4,FALSE)</f>
        <v>0</v>
      </c>
      <c r="S100" s="34"/>
      <c r="T100" s="35"/>
      <c r="U100" s="34"/>
      <c r="V100" s="36">
        <f>+DailySales!$T100*DailySales!$R100</f>
        <v>0</v>
      </c>
      <c r="W100" s="36">
        <f>+DailySales!$V100*DailySales!$Q100</f>
        <v>0</v>
      </c>
      <c r="X100" s="36">
        <f>VLOOKUP(O100,Stock[],6,FALSE)</f>
        <v>0</v>
      </c>
      <c r="Y100" s="36">
        <f>+DailySales!$V100*DailySales!$X100</f>
        <v>0</v>
      </c>
      <c r="Z100" s="37">
        <v>93100</v>
      </c>
      <c r="AA100" s="34"/>
      <c r="AB100" s="78"/>
      <c r="AC100" s="78"/>
      <c r="AD100" s="34"/>
      <c r="AE100" s="77"/>
      <c r="AF100" s="38"/>
      <c r="AG100" s="39"/>
      <c r="AH100" s="38">
        <v>46034</v>
      </c>
      <c r="AI100" s="39">
        <v>93100</v>
      </c>
      <c r="AJ100" s="38"/>
      <c r="AK100" s="39"/>
      <c r="AL100" s="34"/>
      <c r="AM100" s="39"/>
      <c r="AN10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0" s="26"/>
      <c r="AQ100" s="26"/>
      <c r="AR100" s="26"/>
    </row>
    <row r="101" spans="1:44" ht="19.5" customHeight="1" x14ac:dyDescent="0.25">
      <c r="A101" s="32">
        <f t="shared" si="8"/>
        <v>2025</v>
      </c>
      <c r="B101" s="32">
        <f t="shared" si="9"/>
        <v>12</v>
      </c>
      <c r="C101" s="25">
        <v>45997</v>
      </c>
      <c r="D101" s="57">
        <f t="shared" ca="1" si="6"/>
        <v>46097</v>
      </c>
      <c r="E101" s="32" t="str">
        <f t="shared" ca="1" si="7"/>
        <v>3-Months</v>
      </c>
      <c r="F101" s="32" t="str">
        <f>VLOOKUP(O101,Stock[],5,FALSE)</f>
        <v>BE</v>
      </c>
      <c r="G101" s="33" t="s">
        <v>1835</v>
      </c>
      <c r="H101" s="34"/>
      <c r="I101" s="34" t="s">
        <v>180</v>
      </c>
      <c r="J101" s="32" t="str">
        <f>VLOOKUP(I101,Customers[],2,FALSE)</f>
        <v>ရွှေမြင်း</v>
      </c>
      <c r="K101" s="32" t="str">
        <f>VLOOKUP(I101,Customers[],4,FALSE)</f>
        <v>Meiktila</v>
      </c>
      <c r="L101" s="32" t="str">
        <f>VLOOKUP(Table85[[#This Row],[CustomerID]],Table!H:K,3,0)</f>
        <v>မိတ္ထီလာ</v>
      </c>
      <c r="M101" s="32" t="str">
        <f>VLOOKUP(I101,Customers[],5,FALSE)</f>
        <v>WholeSales/Contract</v>
      </c>
      <c r="N101" s="34" t="s">
        <v>10</v>
      </c>
      <c r="O101" s="37" t="s">
        <v>61</v>
      </c>
      <c r="P101" s="32" t="str">
        <f>VLOOKUP(O101,Stock[],2,FALSE)</f>
        <v>BE Debtors Opening</v>
      </c>
      <c r="Q101" s="35">
        <f>VLOOKUP(O101,Stock[],3,FALSE)</f>
        <v>0</v>
      </c>
      <c r="R101" s="35">
        <f>VLOOKUP(O101,Stock[],4,FALSE)</f>
        <v>0</v>
      </c>
      <c r="S101" s="34"/>
      <c r="T101" s="35"/>
      <c r="U101" s="34"/>
      <c r="V101" s="36">
        <f>+DailySales!$T101*DailySales!$R101</f>
        <v>0</v>
      </c>
      <c r="W101" s="36">
        <f>+DailySales!$V101*DailySales!$Q101</f>
        <v>0</v>
      </c>
      <c r="X101" s="36">
        <f>VLOOKUP(O101,Stock[],6,FALSE)</f>
        <v>0</v>
      </c>
      <c r="Y101" s="36">
        <f>+DailySales!$V101*DailySales!$X101</f>
        <v>0</v>
      </c>
      <c r="Z101" s="37">
        <v>383600</v>
      </c>
      <c r="AA101" s="34"/>
      <c r="AB101" s="78"/>
      <c r="AC101" s="78"/>
      <c r="AD101" s="34"/>
      <c r="AE101" s="77"/>
      <c r="AF101" s="38"/>
      <c r="AG101" s="39"/>
      <c r="AH101" s="38">
        <v>46034</v>
      </c>
      <c r="AI101" s="39">
        <v>383600</v>
      </c>
      <c r="AJ101" s="38"/>
      <c r="AK101" s="39"/>
      <c r="AL101" s="34"/>
      <c r="AM101" s="39"/>
      <c r="AN10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1" s="26"/>
      <c r="AQ101" s="26"/>
      <c r="AR101" s="26"/>
    </row>
    <row r="102" spans="1:44" ht="19.5" customHeight="1" x14ac:dyDescent="0.25">
      <c r="A102" s="32">
        <f t="shared" si="8"/>
        <v>2025</v>
      </c>
      <c r="B102" s="32">
        <f t="shared" si="9"/>
        <v>12</v>
      </c>
      <c r="C102" s="25">
        <v>45997</v>
      </c>
      <c r="D102" s="57">
        <f t="shared" ca="1" si="6"/>
        <v>46097</v>
      </c>
      <c r="E102" s="32" t="str">
        <f t="shared" ca="1" si="7"/>
        <v>3-Months</v>
      </c>
      <c r="F102" s="32" t="str">
        <f>VLOOKUP(O102,Stock[],5,FALSE)</f>
        <v>BE</v>
      </c>
      <c r="G102" s="33" t="s">
        <v>1835</v>
      </c>
      <c r="H102" s="34"/>
      <c r="I102" s="34" t="s">
        <v>180</v>
      </c>
      <c r="J102" s="32" t="str">
        <f>VLOOKUP(I102,Customers[],2,FALSE)</f>
        <v>ရွှေမြင်း</v>
      </c>
      <c r="K102" s="32" t="str">
        <f>VLOOKUP(I102,Customers[],4,FALSE)</f>
        <v>Meiktila</v>
      </c>
      <c r="L102" s="32" t="str">
        <f>VLOOKUP(Table85[[#This Row],[CustomerID]],Table!H:K,3,0)</f>
        <v>မိတ္ထီလာ</v>
      </c>
      <c r="M102" s="32" t="str">
        <f>VLOOKUP(I102,Customers[],5,FALSE)</f>
        <v>WholeSales/Contract</v>
      </c>
      <c r="N102" s="34" t="s">
        <v>10</v>
      </c>
      <c r="O102" s="37" t="s">
        <v>61</v>
      </c>
      <c r="P102" s="32" t="str">
        <f>VLOOKUP(O102,Stock[],2,FALSE)</f>
        <v>BE Debtors Opening</v>
      </c>
      <c r="Q102" s="35">
        <f>VLOOKUP(O102,Stock[],3,FALSE)</f>
        <v>0</v>
      </c>
      <c r="R102" s="35">
        <f>VLOOKUP(O102,Stock[],4,FALSE)</f>
        <v>0</v>
      </c>
      <c r="S102" s="34"/>
      <c r="T102" s="35"/>
      <c r="U102" s="34"/>
      <c r="V102" s="36">
        <f>+DailySales!$T102*DailySales!$R102</f>
        <v>0</v>
      </c>
      <c r="W102" s="36">
        <f>+DailySales!$V102*DailySales!$Q102</f>
        <v>0</v>
      </c>
      <c r="X102" s="36">
        <f>VLOOKUP(O102,Stock[],6,FALSE)</f>
        <v>0</v>
      </c>
      <c r="Y102" s="36">
        <f>+DailySales!$V102*DailySales!$X102</f>
        <v>0</v>
      </c>
      <c r="Z102" s="37">
        <v>478800</v>
      </c>
      <c r="AA102" s="34"/>
      <c r="AB102" s="78"/>
      <c r="AC102" s="78"/>
      <c r="AD102" s="34"/>
      <c r="AE102" s="77"/>
      <c r="AF102" s="38"/>
      <c r="AG102" s="39"/>
      <c r="AH102" s="38">
        <v>46034</v>
      </c>
      <c r="AI102" s="39">
        <v>478800</v>
      </c>
      <c r="AJ102" s="38"/>
      <c r="AK102" s="39"/>
      <c r="AL102" s="34"/>
      <c r="AM102" s="39"/>
      <c r="AN10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2" s="26"/>
      <c r="AQ102" s="26"/>
      <c r="AR102" s="26"/>
    </row>
    <row r="103" spans="1:44" ht="19.5" customHeight="1" x14ac:dyDescent="0.25">
      <c r="A103" s="32">
        <f t="shared" si="8"/>
        <v>2025</v>
      </c>
      <c r="B103" s="32">
        <f t="shared" si="9"/>
        <v>12</v>
      </c>
      <c r="C103" s="25">
        <v>45997</v>
      </c>
      <c r="D103" s="57">
        <f t="shared" ca="1" si="6"/>
        <v>46097</v>
      </c>
      <c r="E103" s="32" t="str">
        <f t="shared" ca="1" si="7"/>
        <v>3-Months</v>
      </c>
      <c r="F103" s="32" t="str">
        <f>VLOOKUP(O103,Stock[],5,FALSE)</f>
        <v>BE</v>
      </c>
      <c r="G103" s="33" t="s">
        <v>1835</v>
      </c>
      <c r="H103" s="34"/>
      <c r="I103" s="34" t="s">
        <v>180</v>
      </c>
      <c r="J103" s="32" t="str">
        <f>VLOOKUP(I103,Customers[],2,FALSE)</f>
        <v>ရွှေမြင်း</v>
      </c>
      <c r="K103" s="32" t="str">
        <f>VLOOKUP(I103,Customers[],4,FALSE)</f>
        <v>Meiktila</v>
      </c>
      <c r="L103" s="32" t="str">
        <f>VLOOKUP(Table85[[#This Row],[CustomerID]],Table!H:K,3,0)</f>
        <v>မိတ္ထီလာ</v>
      </c>
      <c r="M103" s="32" t="str">
        <f>VLOOKUP(I103,Customers[],5,FALSE)</f>
        <v>WholeSales/Contract</v>
      </c>
      <c r="N103" s="34" t="s">
        <v>10</v>
      </c>
      <c r="O103" s="37" t="s">
        <v>61</v>
      </c>
      <c r="P103" s="32" t="str">
        <f>VLOOKUP(O103,Stock[],2,FALSE)</f>
        <v>BE Debtors Opening</v>
      </c>
      <c r="Q103" s="35">
        <f>VLOOKUP(O103,Stock[],3,FALSE)</f>
        <v>0</v>
      </c>
      <c r="R103" s="35">
        <f>VLOOKUP(O103,Stock[],4,FALSE)</f>
        <v>0</v>
      </c>
      <c r="S103" s="34"/>
      <c r="T103" s="35"/>
      <c r="U103" s="34"/>
      <c r="V103" s="36">
        <f>+DailySales!$T103*DailySales!$R103</f>
        <v>0</v>
      </c>
      <c r="W103" s="36">
        <f>+DailySales!$V103*DailySales!$Q103</f>
        <v>0</v>
      </c>
      <c r="X103" s="36">
        <f>VLOOKUP(O103,Stock[],6,FALSE)</f>
        <v>0</v>
      </c>
      <c r="Y103" s="36">
        <f>+DailySales!$V103*DailySales!$X103</f>
        <v>0</v>
      </c>
      <c r="Z103" s="37">
        <v>186200</v>
      </c>
      <c r="AA103" s="34"/>
      <c r="AB103" s="78"/>
      <c r="AC103" s="78"/>
      <c r="AD103" s="34"/>
      <c r="AE103" s="77"/>
      <c r="AF103" s="38"/>
      <c r="AG103" s="39"/>
      <c r="AH103" s="38">
        <v>46034</v>
      </c>
      <c r="AI103" s="39">
        <v>186200</v>
      </c>
      <c r="AJ103" s="38"/>
      <c r="AK103" s="39"/>
      <c r="AL103" s="34"/>
      <c r="AM103" s="39"/>
      <c r="AN10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3" s="26"/>
      <c r="AQ103" s="26"/>
      <c r="AR103" s="26"/>
    </row>
    <row r="104" spans="1:44" ht="19.5" customHeight="1" x14ac:dyDescent="0.25">
      <c r="A104" s="32">
        <f t="shared" si="8"/>
        <v>2025</v>
      </c>
      <c r="B104" s="32">
        <f t="shared" si="9"/>
        <v>12</v>
      </c>
      <c r="C104" s="25">
        <v>45997</v>
      </c>
      <c r="D104" s="57">
        <f t="shared" ca="1" si="6"/>
        <v>46097</v>
      </c>
      <c r="E104" s="32" t="str">
        <f t="shared" ca="1" si="7"/>
        <v>3-Months</v>
      </c>
      <c r="F104" s="32" t="str">
        <f>VLOOKUP(O104,Stock[],5,FALSE)</f>
        <v>BE</v>
      </c>
      <c r="G104" s="33" t="s">
        <v>1835</v>
      </c>
      <c r="H104" s="34"/>
      <c r="I104" s="34" t="s">
        <v>180</v>
      </c>
      <c r="J104" s="32" t="str">
        <f>VLOOKUP(I104,Customers[],2,FALSE)</f>
        <v>ရွှေမြင်း</v>
      </c>
      <c r="K104" s="32" t="str">
        <f>VLOOKUP(I104,Customers[],4,FALSE)</f>
        <v>Meiktila</v>
      </c>
      <c r="L104" s="32" t="str">
        <f>VLOOKUP(Table85[[#This Row],[CustomerID]],Table!H:K,3,0)</f>
        <v>မိတ္ထီလာ</v>
      </c>
      <c r="M104" s="32" t="str">
        <f>VLOOKUP(I104,Customers[],5,FALSE)</f>
        <v>WholeSales/Contract</v>
      </c>
      <c r="N104" s="34" t="s">
        <v>10</v>
      </c>
      <c r="O104" s="37" t="s">
        <v>61</v>
      </c>
      <c r="P104" s="32" t="str">
        <f>VLOOKUP(O104,Stock[],2,FALSE)</f>
        <v>BE Debtors Opening</v>
      </c>
      <c r="Q104" s="35">
        <f>VLOOKUP(O104,Stock[],3,FALSE)</f>
        <v>0</v>
      </c>
      <c r="R104" s="35">
        <f>VLOOKUP(O104,Stock[],4,FALSE)</f>
        <v>0</v>
      </c>
      <c r="S104" s="34"/>
      <c r="T104" s="35"/>
      <c r="U104" s="34"/>
      <c r="V104" s="36">
        <f>+DailySales!$T104*DailySales!$R104</f>
        <v>0</v>
      </c>
      <c r="W104" s="36">
        <f>+DailySales!$V104*DailySales!$Q104</f>
        <v>0</v>
      </c>
      <c r="X104" s="36">
        <f>VLOOKUP(O104,Stock[],6,FALSE)</f>
        <v>0</v>
      </c>
      <c r="Y104" s="36">
        <f>+DailySales!$V104*DailySales!$X104</f>
        <v>0</v>
      </c>
      <c r="Z104" s="37">
        <v>372400</v>
      </c>
      <c r="AA104" s="34"/>
      <c r="AB104" s="78"/>
      <c r="AC104" s="78"/>
      <c r="AD104" s="34"/>
      <c r="AE104" s="77"/>
      <c r="AF104" s="38"/>
      <c r="AG104" s="39"/>
      <c r="AH104" s="38">
        <v>46034</v>
      </c>
      <c r="AI104" s="39">
        <v>372400</v>
      </c>
      <c r="AJ104" s="38"/>
      <c r="AK104" s="39"/>
      <c r="AL104" s="34"/>
      <c r="AM104" s="39"/>
      <c r="AN10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4" s="26"/>
      <c r="AQ104" s="26"/>
      <c r="AR104" s="26"/>
    </row>
    <row r="105" spans="1:44" ht="19.5" customHeight="1" x14ac:dyDescent="0.25">
      <c r="A105" s="32">
        <f t="shared" si="8"/>
        <v>2025</v>
      </c>
      <c r="B105" s="32">
        <f t="shared" si="9"/>
        <v>12</v>
      </c>
      <c r="C105" s="25">
        <v>45997</v>
      </c>
      <c r="D105" s="57">
        <f t="shared" ca="1" si="6"/>
        <v>46097</v>
      </c>
      <c r="E105" s="32" t="str">
        <f t="shared" ca="1" si="7"/>
        <v>3-Months</v>
      </c>
      <c r="F105" s="32" t="str">
        <f>VLOOKUP(O105,Stock[],5,FALSE)</f>
        <v>BE</v>
      </c>
      <c r="G105" s="33" t="s">
        <v>1835</v>
      </c>
      <c r="H105" s="34"/>
      <c r="I105" s="34" t="s">
        <v>180</v>
      </c>
      <c r="J105" s="32" t="str">
        <f>VLOOKUP(I105,Customers[],2,FALSE)</f>
        <v>ရွှေမြင်း</v>
      </c>
      <c r="K105" s="32" t="str">
        <f>VLOOKUP(I105,Customers[],4,FALSE)</f>
        <v>Meiktila</v>
      </c>
      <c r="L105" s="32" t="str">
        <f>VLOOKUP(Table85[[#This Row],[CustomerID]],Table!H:K,3,0)</f>
        <v>မိတ္ထီလာ</v>
      </c>
      <c r="M105" s="32" t="str">
        <f>VLOOKUP(I105,Customers[],5,FALSE)</f>
        <v>WholeSales/Contract</v>
      </c>
      <c r="N105" s="34" t="s">
        <v>10</v>
      </c>
      <c r="O105" s="37" t="s">
        <v>61</v>
      </c>
      <c r="P105" s="32" t="str">
        <f>VLOOKUP(O105,Stock[],2,FALSE)</f>
        <v>BE Debtors Opening</v>
      </c>
      <c r="Q105" s="35">
        <f>VLOOKUP(O105,Stock[],3,FALSE)</f>
        <v>0</v>
      </c>
      <c r="R105" s="35">
        <f>VLOOKUP(O105,Stock[],4,FALSE)</f>
        <v>0</v>
      </c>
      <c r="S105" s="34"/>
      <c r="T105" s="35"/>
      <c r="U105" s="34"/>
      <c r="V105" s="36">
        <f>+DailySales!$T105*DailySales!$R105</f>
        <v>0</v>
      </c>
      <c r="W105" s="36">
        <f>+DailySales!$V105*DailySales!$Q105</f>
        <v>0</v>
      </c>
      <c r="X105" s="36">
        <f>VLOOKUP(O105,Stock[],6,FALSE)</f>
        <v>0</v>
      </c>
      <c r="Y105" s="36">
        <f>+DailySales!$V105*DailySales!$X105</f>
        <v>0</v>
      </c>
      <c r="Z105" s="37">
        <v>367200</v>
      </c>
      <c r="AA105" s="34"/>
      <c r="AB105" s="78"/>
      <c r="AC105" s="78"/>
      <c r="AD105" s="34"/>
      <c r="AE105" s="77"/>
      <c r="AF105" s="38"/>
      <c r="AG105" s="39"/>
      <c r="AH105" s="38">
        <v>46034</v>
      </c>
      <c r="AI105" s="39">
        <v>367200</v>
      </c>
      <c r="AJ105" s="38"/>
      <c r="AK105" s="39"/>
      <c r="AL105" s="34"/>
      <c r="AM105" s="39"/>
      <c r="AN10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5" s="26"/>
      <c r="AQ105" s="26"/>
      <c r="AR105" s="26"/>
    </row>
    <row r="106" spans="1:44" ht="19.5" customHeight="1" x14ac:dyDescent="0.25">
      <c r="A106" s="32">
        <f t="shared" si="8"/>
        <v>2025</v>
      </c>
      <c r="B106" s="32">
        <f t="shared" si="9"/>
        <v>12</v>
      </c>
      <c r="C106" s="25">
        <v>45997</v>
      </c>
      <c r="D106" s="57">
        <f t="shared" ca="1" si="6"/>
        <v>46097</v>
      </c>
      <c r="E106" s="32" t="str">
        <f t="shared" ca="1" si="7"/>
        <v>3-Months</v>
      </c>
      <c r="F106" s="32" t="str">
        <f>VLOOKUP(O106,Stock[],5,FALSE)</f>
        <v>BE</v>
      </c>
      <c r="G106" s="33" t="s">
        <v>1836</v>
      </c>
      <c r="H106" s="34"/>
      <c r="I106" s="34" t="s">
        <v>180</v>
      </c>
      <c r="J106" s="32" t="str">
        <f>VLOOKUP(I106,Customers[],2,FALSE)</f>
        <v>ရွှေမြင်း</v>
      </c>
      <c r="K106" s="32" t="str">
        <f>VLOOKUP(I106,Customers[],4,FALSE)</f>
        <v>Meiktila</v>
      </c>
      <c r="L106" s="32" t="str">
        <f>VLOOKUP(Table85[[#This Row],[CustomerID]],Table!H:K,3,0)</f>
        <v>မိတ္ထီလာ</v>
      </c>
      <c r="M106" s="32" t="str">
        <f>VLOOKUP(I106,Customers[],5,FALSE)</f>
        <v>WholeSales/Contract</v>
      </c>
      <c r="N106" s="34" t="s">
        <v>10</v>
      </c>
      <c r="O106" s="37" t="s">
        <v>61</v>
      </c>
      <c r="P106" s="32" t="str">
        <f>VLOOKUP(O106,Stock[],2,FALSE)</f>
        <v>BE Debtors Opening</v>
      </c>
      <c r="Q106" s="35">
        <f>VLOOKUP(O106,Stock[],3,FALSE)</f>
        <v>0</v>
      </c>
      <c r="R106" s="35">
        <f>VLOOKUP(O106,Stock[],4,FALSE)</f>
        <v>0</v>
      </c>
      <c r="S106" s="34"/>
      <c r="T106" s="35"/>
      <c r="U106" s="34"/>
      <c r="V106" s="36">
        <f>+DailySales!$T106*DailySales!$R106</f>
        <v>0</v>
      </c>
      <c r="W106" s="36">
        <f>+DailySales!$V106*DailySales!$Q106</f>
        <v>0</v>
      </c>
      <c r="X106" s="36">
        <f>VLOOKUP(O106,Stock[],6,FALSE)</f>
        <v>0</v>
      </c>
      <c r="Y106" s="36">
        <f>+DailySales!$V106*DailySales!$X106</f>
        <v>0</v>
      </c>
      <c r="Z106" s="37">
        <v>558600</v>
      </c>
      <c r="AA106" s="34"/>
      <c r="AB106" s="78"/>
      <c r="AC106" s="78"/>
      <c r="AD106" s="34"/>
      <c r="AE106" s="77"/>
      <c r="AF106" s="38"/>
      <c r="AG106" s="39"/>
      <c r="AH106" s="38">
        <v>46034</v>
      </c>
      <c r="AI106" s="39">
        <v>558600</v>
      </c>
      <c r="AJ106" s="38"/>
      <c r="AK106" s="39"/>
      <c r="AL106" s="34"/>
      <c r="AM106" s="39"/>
      <c r="AN10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6" s="26"/>
      <c r="AQ106" s="26"/>
      <c r="AR106" s="26"/>
    </row>
    <row r="107" spans="1:44" ht="19.5" customHeight="1" x14ac:dyDescent="0.25">
      <c r="A107" s="32">
        <f t="shared" si="8"/>
        <v>2025</v>
      </c>
      <c r="B107" s="32">
        <f t="shared" si="9"/>
        <v>12</v>
      </c>
      <c r="C107" s="25">
        <v>45997</v>
      </c>
      <c r="D107" s="57">
        <f t="shared" ca="1" si="6"/>
        <v>46097</v>
      </c>
      <c r="E107" s="32" t="str">
        <f t="shared" ca="1" si="7"/>
        <v>3-Months</v>
      </c>
      <c r="F107" s="32" t="str">
        <f>VLOOKUP(O107,Stock[],5,FALSE)</f>
        <v>BE</v>
      </c>
      <c r="G107" s="33" t="s">
        <v>1836</v>
      </c>
      <c r="H107" s="34"/>
      <c r="I107" s="34" t="s">
        <v>180</v>
      </c>
      <c r="J107" s="32" t="str">
        <f>VLOOKUP(I107,Customers[],2,FALSE)</f>
        <v>ရွှေမြင်း</v>
      </c>
      <c r="K107" s="32" t="str">
        <f>VLOOKUP(I107,Customers[],4,FALSE)</f>
        <v>Meiktila</v>
      </c>
      <c r="L107" s="32" t="str">
        <f>VLOOKUP(Table85[[#This Row],[CustomerID]],Table!H:K,3,0)</f>
        <v>မိတ္ထီလာ</v>
      </c>
      <c r="M107" s="32" t="str">
        <f>VLOOKUP(I107,Customers[],5,FALSE)</f>
        <v>WholeSales/Contract</v>
      </c>
      <c r="N107" s="34" t="s">
        <v>10</v>
      </c>
      <c r="O107" s="37" t="s">
        <v>61</v>
      </c>
      <c r="P107" s="32" t="str">
        <f>VLOOKUP(O107,Stock[],2,FALSE)</f>
        <v>BE Debtors Opening</v>
      </c>
      <c r="Q107" s="35">
        <f>VLOOKUP(O107,Stock[],3,FALSE)</f>
        <v>0</v>
      </c>
      <c r="R107" s="35">
        <f>VLOOKUP(O107,Stock[],4,FALSE)</f>
        <v>0</v>
      </c>
      <c r="S107" s="34"/>
      <c r="T107" s="35"/>
      <c r="U107" s="34"/>
      <c r="V107" s="36">
        <f>+DailySales!$T107*DailySales!$R107</f>
        <v>0</v>
      </c>
      <c r="W107" s="36">
        <f>+DailySales!$V107*DailySales!$Q107</f>
        <v>0</v>
      </c>
      <c r="X107" s="36">
        <f>VLOOKUP(O107,Stock[],6,FALSE)</f>
        <v>0</v>
      </c>
      <c r="Y107" s="36">
        <f>+DailySales!$V107*DailySales!$X107</f>
        <v>0</v>
      </c>
      <c r="Z107" s="37">
        <v>1596000</v>
      </c>
      <c r="AA107" s="34"/>
      <c r="AB107" s="78"/>
      <c r="AC107" s="78"/>
      <c r="AD107" s="34"/>
      <c r="AE107" s="77"/>
      <c r="AF107" s="38"/>
      <c r="AG107" s="39"/>
      <c r="AH107" s="38">
        <v>46034</v>
      </c>
      <c r="AI107" s="39">
        <v>1596000</v>
      </c>
      <c r="AJ107" s="38"/>
      <c r="AK107" s="39"/>
      <c r="AL107" s="34"/>
      <c r="AM107" s="39"/>
      <c r="AN10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7" s="26"/>
      <c r="AQ107" s="26"/>
      <c r="AR107" s="26"/>
    </row>
    <row r="108" spans="1:44" ht="19.5" customHeight="1" x14ac:dyDescent="0.25">
      <c r="A108" s="32">
        <f t="shared" si="8"/>
        <v>2025</v>
      </c>
      <c r="B108" s="32">
        <f t="shared" si="9"/>
        <v>12</v>
      </c>
      <c r="C108" s="25">
        <v>45997</v>
      </c>
      <c r="D108" s="57">
        <f t="shared" ca="1" si="6"/>
        <v>46097</v>
      </c>
      <c r="E108" s="32" t="str">
        <f t="shared" ca="1" si="7"/>
        <v>3-Months</v>
      </c>
      <c r="F108" s="32" t="str">
        <f>VLOOKUP(O108,Stock[],5,FALSE)</f>
        <v>BE</v>
      </c>
      <c r="G108" s="33" t="s">
        <v>1836</v>
      </c>
      <c r="H108" s="34"/>
      <c r="I108" s="34" t="s">
        <v>180</v>
      </c>
      <c r="J108" s="32" t="str">
        <f>VLOOKUP(I108,Customers[],2,FALSE)</f>
        <v>ရွှေမြင်း</v>
      </c>
      <c r="K108" s="32" t="str">
        <f>VLOOKUP(I108,Customers[],4,FALSE)</f>
        <v>Meiktila</v>
      </c>
      <c r="L108" s="32" t="str">
        <f>VLOOKUP(Table85[[#This Row],[CustomerID]],Table!H:K,3,0)</f>
        <v>မိတ္ထီလာ</v>
      </c>
      <c r="M108" s="32" t="str">
        <f>VLOOKUP(I108,Customers[],5,FALSE)</f>
        <v>WholeSales/Contract</v>
      </c>
      <c r="N108" s="34" t="s">
        <v>10</v>
      </c>
      <c r="O108" s="37" t="s">
        <v>61</v>
      </c>
      <c r="P108" s="32" t="str">
        <f>VLOOKUP(O108,Stock[],2,FALSE)</f>
        <v>BE Debtors Opening</v>
      </c>
      <c r="Q108" s="35">
        <f>VLOOKUP(O108,Stock[],3,FALSE)</f>
        <v>0</v>
      </c>
      <c r="R108" s="35">
        <f>VLOOKUP(O108,Stock[],4,FALSE)</f>
        <v>0</v>
      </c>
      <c r="S108" s="34"/>
      <c r="T108" s="35"/>
      <c r="U108" s="34"/>
      <c r="V108" s="36">
        <f>+DailySales!$T108*DailySales!$R108</f>
        <v>0</v>
      </c>
      <c r="W108" s="36">
        <f>+DailySales!$V108*DailySales!$Q108</f>
        <v>0</v>
      </c>
      <c r="X108" s="36">
        <f>VLOOKUP(O108,Stock[],6,FALSE)</f>
        <v>0</v>
      </c>
      <c r="Y108" s="36">
        <f>+DailySales!$V108*DailySales!$X108</f>
        <v>0</v>
      </c>
      <c r="Z108" s="37">
        <v>372400</v>
      </c>
      <c r="AA108" s="34"/>
      <c r="AB108" s="78"/>
      <c r="AC108" s="78"/>
      <c r="AD108" s="34"/>
      <c r="AE108" s="77"/>
      <c r="AF108" s="38"/>
      <c r="AG108" s="39"/>
      <c r="AH108" s="38">
        <v>46034</v>
      </c>
      <c r="AI108" s="39">
        <v>372400</v>
      </c>
      <c r="AJ108" s="38"/>
      <c r="AK108" s="39"/>
      <c r="AL108" s="34"/>
      <c r="AM108" s="39"/>
      <c r="AN10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8" s="26"/>
      <c r="AQ108" s="26"/>
      <c r="AR108" s="26"/>
    </row>
    <row r="109" spans="1:44" ht="19.5" customHeight="1" x14ac:dyDescent="0.25">
      <c r="A109" s="32">
        <f t="shared" si="8"/>
        <v>2025</v>
      </c>
      <c r="B109" s="32">
        <f t="shared" si="9"/>
        <v>12</v>
      </c>
      <c r="C109" s="25">
        <v>45997</v>
      </c>
      <c r="D109" s="57">
        <f t="shared" ca="1" si="6"/>
        <v>46097</v>
      </c>
      <c r="E109" s="32" t="str">
        <f t="shared" ca="1" si="7"/>
        <v>3-Months</v>
      </c>
      <c r="F109" s="32" t="str">
        <f>VLOOKUP(O109,Stock[],5,FALSE)</f>
        <v>BE</v>
      </c>
      <c r="G109" s="33" t="s">
        <v>1836</v>
      </c>
      <c r="H109" s="34"/>
      <c r="I109" s="34" t="s">
        <v>180</v>
      </c>
      <c r="J109" s="32" t="str">
        <f>VLOOKUP(I109,Customers[],2,FALSE)</f>
        <v>ရွှေမြင်း</v>
      </c>
      <c r="K109" s="32" t="str">
        <f>VLOOKUP(I109,Customers[],4,FALSE)</f>
        <v>Meiktila</v>
      </c>
      <c r="L109" s="32" t="str">
        <f>VLOOKUP(Table85[[#This Row],[CustomerID]],Table!H:K,3,0)</f>
        <v>မိတ္ထီလာ</v>
      </c>
      <c r="M109" s="32" t="str">
        <f>VLOOKUP(I109,Customers[],5,FALSE)</f>
        <v>WholeSales/Contract</v>
      </c>
      <c r="N109" s="34" t="s">
        <v>10</v>
      </c>
      <c r="O109" s="37" t="s">
        <v>61</v>
      </c>
      <c r="P109" s="32" t="str">
        <f>VLOOKUP(O109,Stock[],2,FALSE)</f>
        <v>BE Debtors Opening</v>
      </c>
      <c r="Q109" s="35">
        <f>VLOOKUP(O109,Stock[],3,FALSE)</f>
        <v>0</v>
      </c>
      <c r="R109" s="35">
        <f>VLOOKUP(O109,Stock[],4,FALSE)</f>
        <v>0</v>
      </c>
      <c r="S109" s="34"/>
      <c r="T109" s="35"/>
      <c r="U109" s="34"/>
      <c r="V109" s="36">
        <f>+DailySales!$T109*DailySales!$R109</f>
        <v>0</v>
      </c>
      <c r="W109" s="36">
        <f>+DailySales!$V109*DailySales!$Q109</f>
        <v>0</v>
      </c>
      <c r="X109" s="36">
        <f>VLOOKUP(O109,Stock[],6,FALSE)</f>
        <v>0</v>
      </c>
      <c r="Y109" s="36">
        <f>+DailySales!$V109*DailySales!$X109</f>
        <v>0</v>
      </c>
      <c r="Z109" s="37">
        <v>420000</v>
      </c>
      <c r="AA109" s="34"/>
      <c r="AB109" s="78"/>
      <c r="AC109" s="78"/>
      <c r="AD109" s="34"/>
      <c r="AE109" s="77"/>
      <c r="AF109" s="38"/>
      <c r="AG109" s="39"/>
      <c r="AH109" s="38">
        <v>46034</v>
      </c>
      <c r="AI109" s="39">
        <v>420000</v>
      </c>
      <c r="AJ109" s="38"/>
      <c r="AK109" s="39"/>
      <c r="AL109" s="34"/>
      <c r="AM109" s="39"/>
      <c r="AN10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9" s="26"/>
      <c r="AQ109" s="26"/>
      <c r="AR109" s="26"/>
    </row>
    <row r="110" spans="1:44" ht="19.5" customHeight="1" x14ac:dyDescent="0.25">
      <c r="A110" s="32">
        <f t="shared" si="8"/>
        <v>2025</v>
      </c>
      <c r="B110" s="32">
        <f t="shared" si="9"/>
        <v>12</v>
      </c>
      <c r="C110" s="25">
        <v>45997</v>
      </c>
      <c r="D110" s="57">
        <f t="shared" ca="1" si="6"/>
        <v>46097</v>
      </c>
      <c r="E110" s="32" t="str">
        <f t="shared" ca="1" si="7"/>
        <v>3-Months</v>
      </c>
      <c r="F110" s="32" t="str">
        <f>VLOOKUP(O110,Stock[],5,FALSE)</f>
        <v>BE</v>
      </c>
      <c r="G110" s="33" t="s">
        <v>1836</v>
      </c>
      <c r="H110" s="34"/>
      <c r="I110" s="34" t="s">
        <v>180</v>
      </c>
      <c r="J110" s="32" t="str">
        <f>VLOOKUP(I110,Customers[],2,FALSE)</f>
        <v>ရွှေမြင်း</v>
      </c>
      <c r="K110" s="32" t="str">
        <f>VLOOKUP(I110,Customers[],4,FALSE)</f>
        <v>Meiktila</v>
      </c>
      <c r="L110" s="32" t="str">
        <f>VLOOKUP(Table85[[#This Row],[CustomerID]],Table!H:K,3,0)</f>
        <v>မိတ္ထီလာ</v>
      </c>
      <c r="M110" s="32" t="str">
        <f>VLOOKUP(I110,Customers[],5,FALSE)</f>
        <v>WholeSales/Contract</v>
      </c>
      <c r="N110" s="34" t="s">
        <v>10</v>
      </c>
      <c r="O110" s="37" t="s">
        <v>61</v>
      </c>
      <c r="P110" s="32" t="str">
        <f>VLOOKUP(O110,Stock[],2,FALSE)</f>
        <v>BE Debtors Opening</v>
      </c>
      <c r="Q110" s="35">
        <f>VLOOKUP(O110,Stock[],3,FALSE)</f>
        <v>0</v>
      </c>
      <c r="R110" s="35">
        <f>VLOOKUP(O110,Stock[],4,FALSE)</f>
        <v>0</v>
      </c>
      <c r="S110" s="34"/>
      <c r="T110" s="35"/>
      <c r="U110" s="34"/>
      <c r="V110" s="36">
        <f>+DailySales!$T110*DailySales!$R110</f>
        <v>0</v>
      </c>
      <c r="W110" s="36">
        <f>+DailySales!$V110*DailySales!$Q110</f>
        <v>0</v>
      </c>
      <c r="X110" s="36">
        <f>VLOOKUP(O110,Stock[],6,FALSE)</f>
        <v>0</v>
      </c>
      <c r="Y110" s="36">
        <f>+DailySales!$V110*DailySales!$X110</f>
        <v>0</v>
      </c>
      <c r="Z110" s="37">
        <v>367200</v>
      </c>
      <c r="AA110" s="34"/>
      <c r="AB110" s="78"/>
      <c r="AC110" s="78"/>
      <c r="AD110" s="34"/>
      <c r="AE110" s="77"/>
      <c r="AF110" s="38"/>
      <c r="AG110" s="39"/>
      <c r="AH110" s="38">
        <v>46034</v>
      </c>
      <c r="AI110" s="39">
        <v>367200</v>
      </c>
      <c r="AJ110" s="38"/>
      <c r="AK110" s="39"/>
      <c r="AL110" s="34"/>
      <c r="AM110" s="39"/>
      <c r="AN11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0" s="26"/>
      <c r="AQ110" s="26"/>
      <c r="AR110" s="26"/>
    </row>
    <row r="111" spans="1:44" ht="19.5" customHeight="1" x14ac:dyDescent="0.25">
      <c r="A111" s="32">
        <f t="shared" si="8"/>
        <v>2025</v>
      </c>
      <c r="B111" s="32">
        <f t="shared" si="9"/>
        <v>12</v>
      </c>
      <c r="C111" s="25">
        <v>45997</v>
      </c>
      <c r="D111" s="57">
        <f t="shared" ca="1" si="6"/>
        <v>46097</v>
      </c>
      <c r="E111" s="32" t="str">
        <f t="shared" ca="1" si="7"/>
        <v>3-Months</v>
      </c>
      <c r="F111" s="32" t="str">
        <f>VLOOKUP(O111,Stock[],5,FALSE)</f>
        <v>BE</v>
      </c>
      <c r="G111" s="33" t="s">
        <v>1837</v>
      </c>
      <c r="H111" s="34"/>
      <c r="I111" s="34" t="s">
        <v>181</v>
      </c>
      <c r="J111" s="32" t="str">
        <f>VLOOKUP(I111,Customers[],2,FALSE)</f>
        <v>ရွှေမြင်း(ရွှေခြင်္သေ့)</v>
      </c>
      <c r="K111" s="32" t="str">
        <f>VLOOKUP(I111,Customers[],4,FALSE)</f>
        <v>Meiktila</v>
      </c>
      <c r="L111" s="32" t="str">
        <f>VLOOKUP(Table85[[#This Row],[CustomerID]],Table!H:K,3,0)</f>
        <v>မိတ္ထီလာ</v>
      </c>
      <c r="M111" s="32" t="str">
        <f>VLOOKUP(I111,Customers[],5,FALSE)</f>
        <v>WholeSales/Contract</v>
      </c>
      <c r="N111" s="34" t="s">
        <v>10</v>
      </c>
      <c r="O111" s="37" t="s">
        <v>61</v>
      </c>
      <c r="P111" s="32" t="str">
        <f>VLOOKUP(O111,Stock[],2,FALSE)</f>
        <v>BE Debtors Opening</v>
      </c>
      <c r="Q111" s="35">
        <f>VLOOKUP(O111,Stock[],3,FALSE)</f>
        <v>0</v>
      </c>
      <c r="R111" s="35">
        <f>VLOOKUP(O111,Stock[],4,FALSE)</f>
        <v>0</v>
      </c>
      <c r="S111" s="34"/>
      <c r="T111" s="35"/>
      <c r="U111" s="34"/>
      <c r="V111" s="36">
        <f>+DailySales!$T111*DailySales!$R111</f>
        <v>0</v>
      </c>
      <c r="W111" s="36">
        <f>+DailySales!$V111*DailySales!$Q111</f>
        <v>0</v>
      </c>
      <c r="X111" s="36">
        <f>VLOOKUP(O111,Stock[],6,FALSE)</f>
        <v>0</v>
      </c>
      <c r="Y111" s="36">
        <f>+DailySales!$V111*DailySales!$X111</f>
        <v>0</v>
      </c>
      <c r="Z111" s="37">
        <v>279300</v>
      </c>
      <c r="AA111" s="34"/>
      <c r="AB111" s="78"/>
      <c r="AC111" s="78"/>
      <c r="AD111" s="34"/>
      <c r="AE111" s="77"/>
      <c r="AF111" s="38"/>
      <c r="AG111" s="39"/>
      <c r="AH111" s="38">
        <v>46034</v>
      </c>
      <c r="AI111" s="39">
        <v>279300</v>
      </c>
      <c r="AJ111" s="38"/>
      <c r="AK111" s="39"/>
      <c r="AL111" s="34"/>
      <c r="AM111" s="39"/>
      <c r="AN11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1" s="26"/>
      <c r="AQ111" s="26"/>
      <c r="AR111" s="26"/>
    </row>
    <row r="112" spans="1:44" ht="19.5" customHeight="1" x14ac:dyDescent="0.25">
      <c r="A112" s="32">
        <f t="shared" si="8"/>
        <v>2025</v>
      </c>
      <c r="B112" s="32">
        <f t="shared" si="9"/>
        <v>12</v>
      </c>
      <c r="C112" s="25">
        <v>45997</v>
      </c>
      <c r="D112" s="57">
        <f t="shared" ca="1" si="6"/>
        <v>46097</v>
      </c>
      <c r="E112" s="32" t="str">
        <f t="shared" ca="1" si="7"/>
        <v>3-Months</v>
      </c>
      <c r="F112" s="32" t="str">
        <f>VLOOKUP(O112,Stock[],5,FALSE)</f>
        <v>BE</v>
      </c>
      <c r="G112" s="33" t="s">
        <v>1837</v>
      </c>
      <c r="H112" s="34"/>
      <c r="I112" s="34" t="s">
        <v>181</v>
      </c>
      <c r="J112" s="32" t="str">
        <f>VLOOKUP(I112,Customers[],2,FALSE)</f>
        <v>ရွှေမြင်း(ရွှေခြင်္သေ့)</v>
      </c>
      <c r="K112" s="32" t="str">
        <f>VLOOKUP(I112,Customers[],4,FALSE)</f>
        <v>Meiktila</v>
      </c>
      <c r="L112" s="32" t="str">
        <f>VLOOKUP(Table85[[#This Row],[CustomerID]],Table!H:K,3,0)</f>
        <v>မိတ္ထီလာ</v>
      </c>
      <c r="M112" s="32" t="str">
        <f>VLOOKUP(I112,Customers[],5,FALSE)</f>
        <v>WholeSales/Contract</v>
      </c>
      <c r="N112" s="34" t="s">
        <v>10</v>
      </c>
      <c r="O112" s="37" t="s">
        <v>61</v>
      </c>
      <c r="P112" s="32" t="str">
        <f>VLOOKUP(O112,Stock[],2,FALSE)</f>
        <v>BE Debtors Opening</v>
      </c>
      <c r="Q112" s="35">
        <f>VLOOKUP(O112,Stock[],3,FALSE)</f>
        <v>0</v>
      </c>
      <c r="R112" s="35">
        <f>VLOOKUP(O112,Stock[],4,FALSE)</f>
        <v>0</v>
      </c>
      <c r="S112" s="34"/>
      <c r="T112" s="35"/>
      <c r="U112" s="34"/>
      <c r="V112" s="36">
        <f>+DailySales!$T112*DailySales!$R112</f>
        <v>0</v>
      </c>
      <c r="W112" s="36">
        <f>+DailySales!$V112*DailySales!$Q112</f>
        <v>0</v>
      </c>
      <c r="X112" s="36">
        <f>VLOOKUP(O112,Stock[],6,FALSE)</f>
        <v>0</v>
      </c>
      <c r="Y112" s="36">
        <f>+DailySales!$V112*DailySales!$X112</f>
        <v>0</v>
      </c>
      <c r="Z112" s="37">
        <v>95900</v>
      </c>
      <c r="AA112" s="34"/>
      <c r="AB112" s="78"/>
      <c r="AC112" s="78"/>
      <c r="AD112" s="34"/>
      <c r="AE112" s="77"/>
      <c r="AF112" s="38"/>
      <c r="AG112" s="39"/>
      <c r="AH112" s="38">
        <v>46034</v>
      </c>
      <c r="AI112" s="39">
        <v>95900</v>
      </c>
      <c r="AJ112" s="38"/>
      <c r="AK112" s="39"/>
      <c r="AL112" s="34"/>
      <c r="AM112" s="39"/>
      <c r="AN11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2" s="26"/>
      <c r="AQ112" s="26"/>
      <c r="AR112" s="26"/>
    </row>
    <row r="113" spans="1:44" ht="19.5" customHeight="1" x14ac:dyDescent="0.25">
      <c r="A113" s="32">
        <f t="shared" si="8"/>
        <v>2025</v>
      </c>
      <c r="B113" s="32">
        <f t="shared" si="9"/>
        <v>12</v>
      </c>
      <c r="C113" s="25">
        <v>45997</v>
      </c>
      <c r="D113" s="57">
        <f t="shared" ca="1" si="6"/>
        <v>46097</v>
      </c>
      <c r="E113" s="32" t="str">
        <f t="shared" ca="1" si="7"/>
        <v>3-Months</v>
      </c>
      <c r="F113" s="32" t="str">
        <f>VLOOKUP(O113,Stock[],5,FALSE)</f>
        <v>BE</v>
      </c>
      <c r="G113" s="33" t="s">
        <v>1837</v>
      </c>
      <c r="H113" s="34"/>
      <c r="I113" s="34" t="s">
        <v>181</v>
      </c>
      <c r="J113" s="32" t="str">
        <f>VLOOKUP(I113,Customers[],2,FALSE)</f>
        <v>ရွှေမြင်း(ရွှေခြင်္သေ့)</v>
      </c>
      <c r="K113" s="32" t="str">
        <f>VLOOKUP(I113,Customers[],4,FALSE)</f>
        <v>Meiktila</v>
      </c>
      <c r="L113" s="32" t="str">
        <f>VLOOKUP(Table85[[#This Row],[CustomerID]],Table!H:K,3,0)</f>
        <v>မိတ္ထီလာ</v>
      </c>
      <c r="M113" s="32" t="str">
        <f>VLOOKUP(I113,Customers[],5,FALSE)</f>
        <v>WholeSales/Contract</v>
      </c>
      <c r="N113" s="34" t="s">
        <v>10</v>
      </c>
      <c r="O113" s="37" t="s">
        <v>61</v>
      </c>
      <c r="P113" s="32" t="str">
        <f>VLOOKUP(O113,Stock[],2,FALSE)</f>
        <v>BE Debtors Opening</v>
      </c>
      <c r="Q113" s="35">
        <f>VLOOKUP(O113,Stock[],3,FALSE)</f>
        <v>0</v>
      </c>
      <c r="R113" s="35">
        <f>VLOOKUP(O113,Stock[],4,FALSE)</f>
        <v>0</v>
      </c>
      <c r="S113" s="34"/>
      <c r="T113" s="35"/>
      <c r="U113" s="34"/>
      <c r="V113" s="36">
        <f>+DailySales!$T113*DailySales!$R113</f>
        <v>0</v>
      </c>
      <c r="W113" s="36">
        <f>+DailySales!$V113*DailySales!$Q113</f>
        <v>0</v>
      </c>
      <c r="X113" s="36">
        <f>VLOOKUP(O113,Stock[],6,FALSE)</f>
        <v>0</v>
      </c>
      <c r="Y113" s="36">
        <f>+DailySales!$V113*DailySales!$X113</f>
        <v>0</v>
      </c>
      <c r="Z113" s="37">
        <v>193200</v>
      </c>
      <c r="AA113" s="34"/>
      <c r="AB113" s="78"/>
      <c r="AC113" s="78"/>
      <c r="AD113" s="34"/>
      <c r="AE113" s="77"/>
      <c r="AF113" s="38"/>
      <c r="AG113" s="39"/>
      <c r="AH113" s="38">
        <v>46034</v>
      </c>
      <c r="AI113" s="39">
        <v>193200</v>
      </c>
      <c r="AJ113" s="38"/>
      <c r="AK113" s="39"/>
      <c r="AL113" s="34"/>
      <c r="AM113" s="39"/>
      <c r="AN11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3" s="26"/>
      <c r="AQ113" s="26"/>
      <c r="AR113" s="26"/>
    </row>
    <row r="114" spans="1:44" ht="19.5" customHeight="1" x14ac:dyDescent="0.25">
      <c r="A114" s="32">
        <f t="shared" si="8"/>
        <v>2025</v>
      </c>
      <c r="B114" s="32">
        <f t="shared" si="9"/>
        <v>12</v>
      </c>
      <c r="C114" s="25">
        <v>45997</v>
      </c>
      <c r="D114" s="57">
        <f t="shared" ca="1" si="6"/>
        <v>46097</v>
      </c>
      <c r="E114" s="32" t="str">
        <f t="shared" ca="1" si="7"/>
        <v>3-Months</v>
      </c>
      <c r="F114" s="32" t="str">
        <f>VLOOKUP(O114,Stock[],5,FALSE)</f>
        <v>BE</v>
      </c>
      <c r="G114" s="33" t="s">
        <v>1837</v>
      </c>
      <c r="H114" s="34"/>
      <c r="I114" s="34" t="s">
        <v>181</v>
      </c>
      <c r="J114" s="32" t="str">
        <f>VLOOKUP(I114,Customers[],2,FALSE)</f>
        <v>ရွှေမြင်း(ရွှေခြင်္သေ့)</v>
      </c>
      <c r="K114" s="32" t="str">
        <f>VLOOKUP(I114,Customers[],4,FALSE)</f>
        <v>Meiktila</v>
      </c>
      <c r="L114" s="32" t="str">
        <f>VLOOKUP(Table85[[#This Row],[CustomerID]],Table!H:K,3,0)</f>
        <v>မိတ္ထီလာ</v>
      </c>
      <c r="M114" s="32" t="str">
        <f>VLOOKUP(I114,Customers[],5,FALSE)</f>
        <v>WholeSales/Contract</v>
      </c>
      <c r="N114" s="34" t="s">
        <v>10</v>
      </c>
      <c r="O114" s="37" t="s">
        <v>61</v>
      </c>
      <c r="P114" s="32" t="str">
        <f>VLOOKUP(O114,Stock[],2,FALSE)</f>
        <v>BE Debtors Opening</v>
      </c>
      <c r="Q114" s="35">
        <f>VLOOKUP(O114,Stock[],3,FALSE)</f>
        <v>0</v>
      </c>
      <c r="R114" s="35">
        <f>VLOOKUP(O114,Stock[],4,FALSE)</f>
        <v>0</v>
      </c>
      <c r="S114" s="34"/>
      <c r="T114" s="35"/>
      <c r="U114" s="34"/>
      <c r="V114" s="36">
        <f>+DailySales!$T114*DailySales!$R114</f>
        <v>0</v>
      </c>
      <c r="W114" s="36">
        <f>+DailySales!$V114*DailySales!$Q114</f>
        <v>0</v>
      </c>
      <c r="X114" s="36">
        <f>VLOOKUP(O114,Stock[],6,FALSE)</f>
        <v>0</v>
      </c>
      <c r="Y114" s="36">
        <f>+DailySales!$V114*DailySales!$X114</f>
        <v>0</v>
      </c>
      <c r="Z114" s="37">
        <v>93100</v>
      </c>
      <c r="AA114" s="34"/>
      <c r="AB114" s="78"/>
      <c r="AC114" s="78"/>
      <c r="AD114" s="34"/>
      <c r="AE114" s="77"/>
      <c r="AF114" s="38"/>
      <c r="AG114" s="39"/>
      <c r="AH114" s="38">
        <v>46034</v>
      </c>
      <c r="AI114" s="39">
        <v>93100</v>
      </c>
      <c r="AJ114" s="38"/>
      <c r="AK114" s="39"/>
      <c r="AL114" s="34"/>
      <c r="AM114" s="39"/>
      <c r="AN11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4" s="26"/>
      <c r="AQ114" s="26"/>
      <c r="AR114" s="26"/>
    </row>
    <row r="115" spans="1:44" ht="19.5" customHeight="1" x14ac:dyDescent="0.25">
      <c r="A115" s="32">
        <f t="shared" si="8"/>
        <v>2025</v>
      </c>
      <c r="B115" s="32">
        <f t="shared" si="9"/>
        <v>12</v>
      </c>
      <c r="C115" s="25">
        <v>45997</v>
      </c>
      <c r="D115" s="57">
        <f t="shared" ca="1" si="6"/>
        <v>46097</v>
      </c>
      <c r="E115" s="32" t="str">
        <f t="shared" ca="1" si="7"/>
        <v>3-Months</v>
      </c>
      <c r="F115" s="32" t="str">
        <f>VLOOKUP(O115,Stock[],5,FALSE)</f>
        <v>BE</v>
      </c>
      <c r="G115" s="33" t="s">
        <v>1837</v>
      </c>
      <c r="H115" s="34"/>
      <c r="I115" s="34" t="s">
        <v>181</v>
      </c>
      <c r="J115" s="32" t="str">
        <f>VLOOKUP(I115,Customers[],2,FALSE)</f>
        <v>ရွှေမြင်း(ရွှေခြင်္သေ့)</v>
      </c>
      <c r="K115" s="32" t="str">
        <f>VLOOKUP(I115,Customers[],4,FALSE)</f>
        <v>Meiktila</v>
      </c>
      <c r="L115" s="32" t="str">
        <f>VLOOKUP(Table85[[#This Row],[CustomerID]],Table!H:K,3,0)</f>
        <v>မိတ္ထီလာ</v>
      </c>
      <c r="M115" s="32" t="str">
        <f>VLOOKUP(I115,Customers[],5,FALSE)</f>
        <v>WholeSales/Contract</v>
      </c>
      <c r="N115" s="34" t="s">
        <v>10</v>
      </c>
      <c r="O115" s="37" t="s">
        <v>61</v>
      </c>
      <c r="P115" s="32" t="str">
        <f>VLOOKUP(O115,Stock[],2,FALSE)</f>
        <v>BE Debtors Opening</v>
      </c>
      <c r="Q115" s="35">
        <f>VLOOKUP(O115,Stock[],3,FALSE)</f>
        <v>0</v>
      </c>
      <c r="R115" s="35">
        <f>VLOOKUP(O115,Stock[],4,FALSE)</f>
        <v>0</v>
      </c>
      <c r="S115" s="34"/>
      <c r="T115" s="35"/>
      <c r="U115" s="34"/>
      <c r="V115" s="36">
        <f>+DailySales!$T115*DailySales!$R115</f>
        <v>0</v>
      </c>
      <c r="W115" s="36">
        <f>+DailySales!$V115*DailySales!$Q115</f>
        <v>0</v>
      </c>
      <c r="X115" s="36">
        <f>VLOOKUP(O115,Stock[],6,FALSE)</f>
        <v>0</v>
      </c>
      <c r="Y115" s="36">
        <f>+DailySales!$V115*DailySales!$X115</f>
        <v>0</v>
      </c>
      <c r="Z115" s="37">
        <v>105000</v>
      </c>
      <c r="AA115" s="34"/>
      <c r="AB115" s="78"/>
      <c r="AC115" s="78"/>
      <c r="AD115" s="34"/>
      <c r="AE115" s="77"/>
      <c r="AF115" s="38"/>
      <c r="AG115" s="39"/>
      <c r="AH115" s="38">
        <v>46034</v>
      </c>
      <c r="AI115" s="39">
        <v>105000</v>
      </c>
      <c r="AJ115" s="38"/>
      <c r="AK115" s="39"/>
      <c r="AL115" s="34"/>
      <c r="AM115" s="39"/>
      <c r="AN11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5" s="26"/>
      <c r="AQ115" s="26"/>
      <c r="AR115" s="26"/>
    </row>
    <row r="116" spans="1:44" ht="19.5" customHeight="1" x14ac:dyDescent="0.25">
      <c r="A116" s="32">
        <f t="shared" si="8"/>
        <v>2025</v>
      </c>
      <c r="B116" s="32">
        <f t="shared" si="9"/>
        <v>12</v>
      </c>
      <c r="C116" s="25">
        <v>45997</v>
      </c>
      <c r="D116" s="57">
        <f t="shared" ca="1" si="6"/>
        <v>46097</v>
      </c>
      <c r="E116" s="32" t="str">
        <f t="shared" ca="1" si="7"/>
        <v>3-Months</v>
      </c>
      <c r="F116" s="32" t="str">
        <f>VLOOKUP(O116,Stock[],5,FALSE)</f>
        <v>BE</v>
      </c>
      <c r="G116" s="33" t="s">
        <v>1837</v>
      </c>
      <c r="H116" s="34"/>
      <c r="I116" s="34" t="s">
        <v>181</v>
      </c>
      <c r="J116" s="32" t="str">
        <f>VLOOKUP(I116,Customers[],2,FALSE)</f>
        <v>ရွှေမြင်း(ရွှေခြင်္သေ့)</v>
      </c>
      <c r="K116" s="32" t="str">
        <f>VLOOKUP(I116,Customers[],4,FALSE)</f>
        <v>Meiktila</v>
      </c>
      <c r="L116" s="32" t="str">
        <f>VLOOKUP(Table85[[#This Row],[CustomerID]],Table!H:K,3,0)</f>
        <v>မိတ္ထီလာ</v>
      </c>
      <c r="M116" s="32" t="str">
        <f>VLOOKUP(I116,Customers[],5,FALSE)</f>
        <v>WholeSales/Contract</v>
      </c>
      <c r="N116" s="34" t="s">
        <v>10</v>
      </c>
      <c r="O116" s="37" t="s">
        <v>61</v>
      </c>
      <c r="P116" s="32" t="str">
        <f>VLOOKUP(O116,Stock[],2,FALSE)</f>
        <v>BE Debtors Opening</v>
      </c>
      <c r="Q116" s="35">
        <f>VLOOKUP(O116,Stock[],3,FALSE)</f>
        <v>0</v>
      </c>
      <c r="R116" s="35">
        <f>VLOOKUP(O116,Stock[],4,FALSE)</f>
        <v>0</v>
      </c>
      <c r="S116" s="34"/>
      <c r="T116" s="35"/>
      <c r="U116" s="34"/>
      <c r="V116" s="36">
        <f>+DailySales!$T116*DailySales!$R116</f>
        <v>0</v>
      </c>
      <c r="W116" s="36">
        <f>+DailySales!$V116*DailySales!$Q116</f>
        <v>0</v>
      </c>
      <c r="X116" s="36">
        <f>VLOOKUP(O116,Stock[],6,FALSE)</f>
        <v>0</v>
      </c>
      <c r="Y116" s="36">
        <f>+DailySales!$V116*DailySales!$X116</f>
        <v>0</v>
      </c>
      <c r="Z116" s="37">
        <v>91800</v>
      </c>
      <c r="AA116" s="34"/>
      <c r="AB116" s="78"/>
      <c r="AC116" s="78"/>
      <c r="AD116" s="34"/>
      <c r="AE116" s="77"/>
      <c r="AF116" s="38"/>
      <c r="AG116" s="39"/>
      <c r="AH116" s="38">
        <v>46034</v>
      </c>
      <c r="AI116" s="39">
        <v>91800</v>
      </c>
      <c r="AJ116" s="38"/>
      <c r="AK116" s="39"/>
      <c r="AL116" s="34"/>
      <c r="AM116" s="39"/>
      <c r="AN11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6" s="26"/>
      <c r="AQ116" s="26"/>
      <c r="AR116" s="26"/>
    </row>
    <row r="117" spans="1:44" ht="19.5" customHeight="1" x14ac:dyDescent="0.25">
      <c r="A117" s="32">
        <f t="shared" si="8"/>
        <v>2025</v>
      </c>
      <c r="B117" s="32">
        <f t="shared" si="9"/>
        <v>12</v>
      </c>
      <c r="C117" s="25">
        <v>45997</v>
      </c>
      <c r="D117" s="57">
        <f t="shared" ca="1" si="6"/>
        <v>46097</v>
      </c>
      <c r="E117" s="32" t="str">
        <f t="shared" ca="1" si="7"/>
        <v>3-Months</v>
      </c>
      <c r="F117" s="32" t="str">
        <f>VLOOKUP(O117,Stock[],5,FALSE)</f>
        <v>BE</v>
      </c>
      <c r="G117" s="33" t="s">
        <v>1838</v>
      </c>
      <c r="H117" s="34"/>
      <c r="I117" s="34" t="s">
        <v>1839</v>
      </c>
      <c r="J117" s="32" t="str">
        <f>VLOOKUP(I117,Customers[],2,FALSE)</f>
        <v>ရွှေမြင်း(ထူးကျော်)</v>
      </c>
      <c r="K117" s="32" t="str">
        <f>VLOOKUP(I117,Customers[],4,FALSE)</f>
        <v>Meiktila</v>
      </c>
      <c r="L117" s="32" t="str">
        <f>VLOOKUP(Table85[[#This Row],[CustomerID]],Table!H:K,3,0)</f>
        <v>မိတ္ထီလာ</v>
      </c>
      <c r="M117" s="32" t="str">
        <f>VLOOKUP(I117,Customers[],5,FALSE)</f>
        <v>WholeSales/Contract</v>
      </c>
      <c r="N117" s="34" t="s">
        <v>10</v>
      </c>
      <c r="O117" s="37" t="s">
        <v>61</v>
      </c>
      <c r="P117" s="32" t="str">
        <f>VLOOKUP(O117,Stock[],2,FALSE)</f>
        <v>BE Debtors Opening</v>
      </c>
      <c r="Q117" s="35">
        <f>VLOOKUP(O117,Stock[],3,FALSE)</f>
        <v>0</v>
      </c>
      <c r="R117" s="35">
        <f>VLOOKUP(O117,Stock[],4,FALSE)</f>
        <v>0</v>
      </c>
      <c r="S117" s="34"/>
      <c r="T117" s="35"/>
      <c r="U117" s="34"/>
      <c r="V117" s="36">
        <f>+DailySales!$T117*DailySales!$R117</f>
        <v>0</v>
      </c>
      <c r="W117" s="36">
        <f>+DailySales!$V117*DailySales!$Q117</f>
        <v>0</v>
      </c>
      <c r="X117" s="36">
        <f>VLOOKUP(O117,Stock[],6,FALSE)</f>
        <v>0</v>
      </c>
      <c r="Y117" s="36">
        <f>+DailySales!$V117*DailySales!$X117</f>
        <v>0</v>
      </c>
      <c r="Z117" s="37">
        <v>191800</v>
      </c>
      <c r="AA117" s="34"/>
      <c r="AB117" s="78"/>
      <c r="AC117" s="78"/>
      <c r="AD117" s="34"/>
      <c r="AE117" s="77"/>
      <c r="AF117" s="38"/>
      <c r="AG117" s="39"/>
      <c r="AH117" s="38">
        <v>46034</v>
      </c>
      <c r="AI117" s="39">
        <v>191800</v>
      </c>
      <c r="AJ117" s="38"/>
      <c r="AK117" s="39"/>
      <c r="AL117" s="34"/>
      <c r="AM117" s="39"/>
      <c r="AN11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7" s="26"/>
      <c r="AQ117" s="26"/>
      <c r="AR117" s="26"/>
    </row>
    <row r="118" spans="1:44" ht="19.5" customHeight="1" x14ac:dyDescent="0.25">
      <c r="A118" s="32">
        <f t="shared" si="8"/>
        <v>2025</v>
      </c>
      <c r="B118" s="32">
        <f t="shared" si="9"/>
        <v>12</v>
      </c>
      <c r="C118" s="25">
        <v>45997</v>
      </c>
      <c r="D118" s="57">
        <f t="shared" ca="1" si="6"/>
        <v>46097</v>
      </c>
      <c r="E118" s="32" t="str">
        <f t="shared" ca="1" si="7"/>
        <v>3-Months</v>
      </c>
      <c r="F118" s="32" t="str">
        <f>VLOOKUP(O118,Stock[],5,FALSE)</f>
        <v>BE</v>
      </c>
      <c r="G118" s="33" t="s">
        <v>1838</v>
      </c>
      <c r="H118" s="34"/>
      <c r="I118" s="34" t="s">
        <v>1839</v>
      </c>
      <c r="J118" s="32" t="str">
        <f>VLOOKUP(I118,Customers[],2,FALSE)</f>
        <v>ရွှေမြင်း(ထူးကျော်)</v>
      </c>
      <c r="K118" s="32" t="str">
        <f>VLOOKUP(I118,Customers[],4,FALSE)</f>
        <v>Meiktila</v>
      </c>
      <c r="L118" s="32" t="str">
        <f>VLOOKUP(Table85[[#This Row],[CustomerID]],Table!H:K,3,0)</f>
        <v>မိတ္ထီလာ</v>
      </c>
      <c r="M118" s="32" t="str">
        <f>VLOOKUP(I118,Customers[],5,FALSE)</f>
        <v>WholeSales/Contract</v>
      </c>
      <c r="N118" s="34" t="s">
        <v>10</v>
      </c>
      <c r="O118" s="37" t="s">
        <v>61</v>
      </c>
      <c r="P118" s="32" t="str">
        <f>VLOOKUP(O118,Stock[],2,FALSE)</f>
        <v>BE Debtors Opening</v>
      </c>
      <c r="Q118" s="35">
        <f>VLOOKUP(O118,Stock[],3,FALSE)</f>
        <v>0</v>
      </c>
      <c r="R118" s="35">
        <f>VLOOKUP(O118,Stock[],4,FALSE)</f>
        <v>0</v>
      </c>
      <c r="S118" s="34"/>
      <c r="T118" s="35"/>
      <c r="U118" s="34"/>
      <c r="V118" s="36">
        <f>+DailySales!$T118*DailySales!$R118</f>
        <v>0</v>
      </c>
      <c r="W118" s="36">
        <f>+DailySales!$V118*DailySales!$Q118</f>
        <v>0</v>
      </c>
      <c r="X118" s="36">
        <f>VLOOKUP(O118,Stock[],6,FALSE)</f>
        <v>0</v>
      </c>
      <c r="Y118" s="36">
        <f>+DailySales!$V118*DailySales!$X118</f>
        <v>0</v>
      </c>
      <c r="Z118" s="37">
        <v>1276800</v>
      </c>
      <c r="AA118" s="34"/>
      <c r="AB118" s="78"/>
      <c r="AC118" s="78"/>
      <c r="AD118" s="34"/>
      <c r="AE118" s="77"/>
      <c r="AF118" s="38"/>
      <c r="AG118" s="39"/>
      <c r="AH118" s="38">
        <v>46034</v>
      </c>
      <c r="AI118" s="39">
        <v>1276800</v>
      </c>
      <c r="AJ118" s="38"/>
      <c r="AK118" s="39"/>
      <c r="AL118" s="34"/>
      <c r="AM118" s="39"/>
      <c r="AN11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8" s="26"/>
      <c r="AQ118" s="26"/>
      <c r="AR118" s="26"/>
    </row>
    <row r="119" spans="1:44" ht="19.5" customHeight="1" x14ac:dyDescent="0.25">
      <c r="A119" s="32">
        <f t="shared" si="8"/>
        <v>2025</v>
      </c>
      <c r="B119" s="32">
        <f t="shared" si="9"/>
        <v>12</v>
      </c>
      <c r="C119" s="25">
        <v>45997</v>
      </c>
      <c r="D119" s="57">
        <f t="shared" ca="1" si="6"/>
        <v>46097</v>
      </c>
      <c r="E119" s="32" t="str">
        <f t="shared" ca="1" si="7"/>
        <v>3-Months</v>
      </c>
      <c r="F119" s="32" t="str">
        <f>VLOOKUP(O119,Stock[],5,FALSE)</f>
        <v>BE</v>
      </c>
      <c r="G119" s="33" t="s">
        <v>1840</v>
      </c>
      <c r="H119" s="34"/>
      <c r="I119" s="34" t="s">
        <v>180</v>
      </c>
      <c r="J119" s="32" t="str">
        <f>VLOOKUP(I119,Customers[],2,FALSE)</f>
        <v>ရွှေမြင်း</v>
      </c>
      <c r="K119" s="32" t="str">
        <f>VLOOKUP(I119,Customers[],4,FALSE)</f>
        <v>Meiktila</v>
      </c>
      <c r="L119" s="32" t="str">
        <f>VLOOKUP(Table85[[#This Row],[CustomerID]],Table!H:K,3,0)</f>
        <v>မိတ္ထီလာ</v>
      </c>
      <c r="M119" s="32" t="str">
        <f>VLOOKUP(I119,Customers[],5,FALSE)</f>
        <v>WholeSales/Contract</v>
      </c>
      <c r="N119" s="34" t="s">
        <v>10</v>
      </c>
      <c r="O119" s="37" t="s">
        <v>61</v>
      </c>
      <c r="P119" s="32" t="str">
        <f>VLOOKUP(O119,Stock[],2,FALSE)</f>
        <v>BE Debtors Opening</v>
      </c>
      <c r="Q119" s="35">
        <f>VLOOKUP(O119,Stock[],3,FALSE)</f>
        <v>0</v>
      </c>
      <c r="R119" s="35">
        <f>VLOOKUP(O119,Stock[],4,FALSE)</f>
        <v>0</v>
      </c>
      <c r="S119" s="34"/>
      <c r="T119" s="35"/>
      <c r="U119" s="34"/>
      <c r="V119" s="36">
        <f>+DailySales!$T119*DailySales!$R119</f>
        <v>0</v>
      </c>
      <c r="W119" s="36">
        <f>+DailySales!$V119*DailySales!$Q119</f>
        <v>0</v>
      </c>
      <c r="X119" s="36">
        <f>VLOOKUP(O119,Stock[],6,FALSE)</f>
        <v>0</v>
      </c>
      <c r="Y119" s="36">
        <f>+DailySales!$V119*DailySales!$X119</f>
        <v>0</v>
      </c>
      <c r="Z119" s="37">
        <v>1596000</v>
      </c>
      <c r="AA119" s="34"/>
      <c r="AB119" s="78"/>
      <c r="AC119" s="78"/>
      <c r="AD119" s="34"/>
      <c r="AE119" s="77"/>
      <c r="AF119" s="38"/>
      <c r="AG119" s="39"/>
      <c r="AH119" s="38">
        <v>46034</v>
      </c>
      <c r="AI119" s="39">
        <v>1596000</v>
      </c>
      <c r="AJ119" s="38"/>
      <c r="AK119" s="39"/>
      <c r="AL119" s="34"/>
      <c r="AM119" s="39"/>
      <c r="AN11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9" s="26"/>
      <c r="AQ119" s="26"/>
      <c r="AR119" s="26"/>
    </row>
    <row r="120" spans="1:44" ht="19.5" customHeight="1" x14ac:dyDescent="0.25">
      <c r="A120" s="32">
        <f t="shared" si="8"/>
        <v>2025</v>
      </c>
      <c r="B120" s="32">
        <f t="shared" si="9"/>
        <v>12</v>
      </c>
      <c r="C120" s="25">
        <v>45997</v>
      </c>
      <c r="D120" s="57">
        <f t="shared" ca="1" si="6"/>
        <v>46097</v>
      </c>
      <c r="E120" s="32" t="str">
        <f t="shared" ca="1" si="7"/>
        <v>3-Months</v>
      </c>
      <c r="F120" s="32" t="str">
        <f>VLOOKUP(O120,Stock[],5,FALSE)</f>
        <v>BE</v>
      </c>
      <c r="G120" s="33" t="s">
        <v>1840</v>
      </c>
      <c r="H120" s="34"/>
      <c r="I120" s="34" t="s">
        <v>180</v>
      </c>
      <c r="J120" s="32" t="str">
        <f>VLOOKUP(I120,Customers[],2,FALSE)</f>
        <v>ရွှေမြင်း</v>
      </c>
      <c r="K120" s="32" t="str">
        <f>VLOOKUP(I120,Customers[],4,FALSE)</f>
        <v>Meiktila</v>
      </c>
      <c r="L120" s="32" t="str">
        <f>VLOOKUP(Table85[[#This Row],[CustomerID]],Table!H:K,3,0)</f>
        <v>မိတ္ထီလာ</v>
      </c>
      <c r="M120" s="32" t="str">
        <f>VLOOKUP(I120,Customers[],5,FALSE)</f>
        <v>WholeSales/Contract</v>
      </c>
      <c r="N120" s="34" t="s">
        <v>10</v>
      </c>
      <c r="O120" s="37" t="s">
        <v>61</v>
      </c>
      <c r="P120" s="32" t="str">
        <f>VLOOKUP(O120,Stock[],2,FALSE)</f>
        <v>BE Debtors Opening</v>
      </c>
      <c r="Q120" s="35">
        <f>VLOOKUP(O120,Stock[],3,FALSE)</f>
        <v>0</v>
      </c>
      <c r="R120" s="35">
        <f>VLOOKUP(O120,Stock[],4,FALSE)</f>
        <v>0</v>
      </c>
      <c r="S120" s="34"/>
      <c r="T120" s="35"/>
      <c r="U120" s="34"/>
      <c r="V120" s="36">
        <f>+DailySales!$T120*DailySales!$R120</f>
        <v>0</v>
      </c>
      <c r="W120" s="36">
        <f>+DailySales!$V120*DailySales!$Q120</f>
        <v>0</v>
      </c>
      <c r="X120" s="36">
        <f>VLOOKUP(O120,Stock[],6,FALSE)</f>
        <v>0</v>
      </c>
      <c r="Y120" s="36">
        <f>+DailySales!$V120*DailySales!$X120</f>
        <v>0</v>
      </c>
      <c r="Z120" s="37">
        <v>372400</v>
      </c>
      <c r="AA120" s="34"/>
      <c r="AB120" s="78"/>
      <c r="AC120" s="78"/>
      <c r="AD120" s="34"/>
      <c r="AE120" s="77"/>
      <c r="AF120" s="38"/>
      <c r="AG120" s="39"/>
      <c r="AH120" s="38">
        <v>46034</v>
      </c>
      <c r="AI120" s="39">
        <v>372400</v>
      </c>
      <c r="AJ120" s="38"/>
      <c r="AK120" s="39"/>
      <c r="AL120" s="34"/>
      <c r="AM120" s="39"/>
      <c r="AN12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0" s="26"/>
      <c r="AQ120" s="26"/>
      <c r="AR120" s="26"/>
    </row>
    <row r="121" spans="1:44" ht="19.5" customHeight="1" x14ac:dyDescent="0.25">
      <c r="A121" s="32">
        <f t="shared" si="8"/>
        <v>2025</v>
      </c>
      <c r="B121" s="32">
        <f t="shared" si="9"/>
        <v>12</v>
      </c>
      <c r="C121" s="25">
        <v>45997</v>
      </c>
      <c r="D121" s="57">
        <f t="shared" ca="1" si="6"/>
        <v>46097</v>
      </c>
      <c r="E121" s="32" t="str">
        <f t="shared" ca="1" si="7"/>
        <v>3-Months</v>
      </c>
      <c r="F121" s="32" t="str">
        <f>VLOOKUP(O121,Stock[],5,FALSE)</f>
        <v>BE</v>
      </c>
      <c r="G121" s="33" t="s">
        <v>1841</v>
      </c>
      <c r="H121" s="34"/>
      <c r="I121" s="34" t="s">
        <v>189</v>
      </c>
      <c r="J121" s="32" t="str">
        <f>VLOOKUP(I121,Customers[],2,FALSE)</f>
        <v>ရွှေမြင်း(ကျော်ကြား)</v>
      </c>
      <c r="K121" s="32" t="str">
        <f>VLOOKUP(I121,Customers[],4,FALSE)</f>
        <v>Mahlaing</v>
      </c>
      <c r="L121" s="32" t="str">
        <f>VLOOKUP(Table85[[#This Row],[CustomerID]],Table!H:K,3,0)</f>
        <v>မလှိုင်</v>
      </c>
      <c r="M121" s="32" t="str">
        <f>VLOOKUP(I121,Customers[],5,FALSE)</f>
        <v>WholeSales/Contract</v>
      </c>
      <c r="N121" s="34" t="s">
        <v>10</v>
      </c>
      <c r="O121" s="37" t="s">
        <v>61</v>
      </c>
      <c r="P121" s="32" t="str">
        <f>VLOOKUP(O121,Stock[],2,FALSE)</f>
        <v>BE Debtors Opening</v>
      </c>
      <c r="Q121" s="35">
        <f>VLOOKUP(O121,Stock[],3,FALSE)</f>
        <v>0</v>
      </c>
      <c r="R121" s="35">
        <f>VLOOKUP(O121,Stock[],4,FALSE)</f>
        <v>0</v>
      </c>
      <c r="S121" s="34"/>
      <c r="T121" s="35"/>
      <c r="U121" s="34"/>
      <c r="V121" s="36">
        <f>+DailySales!$T121*DailySales!$R121</f>
        <v>0</v>
      </c>
      <c r="W121" s="36">
        <f>+DailySales!$V121*DailySales!$Q121</f>
        <v>0</v>
      </c>
      <c r="X121" s="36">
        <f>VLOOKUP(O121,Stock[],6,FALSE)</f>
        <v>0</v>
      </c>
      <c r="Y121" s="36">
        <f>+DailySales!$V121*DailySales!$X121</f>
        <v>0</v>
      </c>
      <c r="Z121" s="37">
        <v>931000</v>
      </c>
      <c r="AA121" s="34"/>
      <c r="AB121" s="78"/>
      <c r="AC121" s="78"/>
      <c r="AD121" s="34"/>
      <c r="AE121" s="77"/>
      <c r="AF121" s="38"/>
      <c r="AG121" s="39"/>
      <c r="AH121" s="38">
        <v>46034</v>
      </c>
      <c r="AI121" s="39">
        <v>931000</v>
      </c>
      <c r="AJ121" s="38"/>
      <c r="AK121" s="39"/>
      <c r="AL121" s="34"/>
      <c r="AM121" s="39"/>
      <c r="AN12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1" s="26"/>
      <c r="AQ121" s="26"/>
      <c r="AR121" s="26"/>
    </row>
    <row r="122" spans="1:44" ht="19.5" customHeight="1" x14ac:dyDescent="0.25">
      <c r="A122" s="32">
        <f t="shared" si="8"/>
        <v>2025</v>
      </c>
      <c r="B122" s="32">
        <f t="shared" si="9"/>
        <v>12</v>
      </c>
      <c r="C122" s="25">
        <v>45997</v>
      </c>
      <c r="D122" s="57">
        <f t="shared" ca="1" si="6"/>
        <v>46097</v>
      </c>
      <c r="E122" s="32" t="str">
        <f t="shared" ca="1" si="7"/>
        <v>3-Months</v>
      </c>
      <c r="F122" s="32" t="str">
        <f>VLOOKUP(O122,Stock[],5,FALSE)</f>
        <v>BE</v>
      </c>
      <c r="G122" s="33" t="s">
        <v>1841</v>
      </c>
      <c r="H122" s="34"/>
      <c r="I122" s="34" t="s">
        <v>189</v>
      </c>
      <c r="J122" s="32" t="str">
        <f>VLOOKUP(I122,Customers[],2,FALSE)</f>
        <v>ရွှေမြင်း(ကျော်ကြား)</v>
      </c>
      <c r="K122" s="32" t="str">
        <f>VLOOKUP(I122,Customers[],4,FALSE)</f>
        <v>Mahlaing</v>
      </c>
      <c r="L122" s="32" t="str">
        <f>VLOOKUP(Table85[[#This Row],[CustomerID]],Table!H:K,3,0)</f>
        <v>မလှိုင်</v>
      </c>
      <c r="M122" s="32" t="str">
        <f>VLOOKUP(I122,Customers[],5,FALSE)</f>
        <v>WholeSales/Contract</v>
      </c>
      <c r="N122" s="34" t="s">
        <v>10</v>
      </c>
      <c r="O122" s="37" t="s">
        <v>61</v>
      </c>
      <c r="P122" s="32" t="str">
        <f>VLOOKUP(O122,Stock[],2,FALSE)</f>
        <v>BE Debtors Opening</v>
      </c>
      <c r="Q122" s="35">
        <f>VLOOKUP(O122,Stock[],3,FALSE)</f>
        <v>0</v>
      </c>
      <c r="R122" s="35">
        <f>VLOOKUP(O122,Stock[],4,FALSE)</f>
        <v>0</v>
      </c>
      <c r="S122" s="34"/>
      <c r="T122" s="35"/>
      <c r="U122" s="34"/>
      <c r="V122" s="36">
        <f>+DailySales!$T122*DailySales!$R122</f>
        <v>0</v>
      </c>
      <c r="W122" s="36">
        <f>+DailySales!$V122*DailySales!$Q122</f>
        <v>0</v>
      </c>
      <c r="X122" s="36">
        <f>VLOOKUP(O122,Stock[],6,FALSE)</f>
        <v>0</v>
      </c>
      <c r="Y122" s="36">
        <f>+DailySales!$V122*DailySales!$X122</f>
        <v>0</v>
      </c>
      <c r="Z122" s="37">
        <v>957600</v>
      </c>
      <c r="AA122" s="34"/>
      <c r="AB122" s="78"/>
      <c r="AC122" s="78"/>
      <c r="AD122" s="34"/>
      <c r="AE122" s="77"/>
      <c r="AF122" s="38"/>
      <c r="AG122" s="39"/>
      <c r="AH122" s="38">
        <v>46034</v>
      </c>
      <c r="AI122" s="39">
        <v>957600</v>
      </c>
      <c r="AJ122" s="38"/>
      <c r="AK122" s="39"/>
      <c r="AL122" s="34"/>
      <c r="AM122" s="39"/>
      <c r="AN12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2" s="26"/>
      <c r="AQ122" s="26"/>
      <c r="AR122" s="26"/>
    </row>
    <row r="123" spans="1:44" ht="19.5" customHeight="1" x14ac:dyDescent="0.25">
      <c r="A123" s="32">
        <f t="shared" si="8"/>
        <v>2025</v>
      </c>
      <c r="B123" s="32">
        <f t="shared" si="9"/>
        <v>12</v>
      </c>
      <c r="C123" s="25">
        <v>45997</v>
      </c>
      <c r="D123" s="57">
        <f t="shared" ca="1" si="6"/>
        <v>46097</v>
      </c>
      <c r="E123" s="32" t="str">
        <f t="shared" ca="1" si="7"/>
        <v>3-Months</v>
      </c>
      <c r="F123" s="32" t="str">
        <f>VLOOKUP(O123,Stock[],5,FALSE)</f>
        <v>BE</v>
      </c>
      <c r="G123" s="33" t="s">
        <v>1841</v>
      </c>
      <c r="H123" s="34"/>
      <c r="I123" s="34" t="s">
        <v>189</v>
      </c>
      <c r="J123" s="32" t="str">
        <f>VLOOKUP(I123,Customers[],2,FALSE)</f>
        <v>ရွှေမြင်း(ကျော်ကြား)</v>
      </c>
      <c r="K123" s="32" t="str">
        <f>VLOOKUP(I123,Customers[],4,FALSE)</f>
        <v>Mahlaing</v>
      </c>
      <c r="L123" s="32" t="str">
        <f>VLOOKUP(Table85[[#This Row],[CustomerID]],Table!H:K,3,0)</f>
        <v>မလှိုင်</v>
      </c>
      <c r="M123" s="32" t="str">
        <f>VLOOKUP(I123,Customers[],5,FALSE)</f>
        <v>WholeSales/Contract</v>
      </c>
      <c r="N123" s="34" t="s">
        <v>10</v>
      </c>
      <c r="O123" s="37" t="s">
        <v>61</v>
      </c>
      <c r="P123" s="32" t="str">
        <f>VLOOKUP(O123,Stock[],2,FALSE)</f>
        <v>BE Debtors Opening</v>
      </c>
      <c r="Q123" s="35">
        <f>VLOOKUP(O123,Stock[],3,FALSE)</f>
        <v>0</v>
      </c>
      <c r="R123" s="35">
        <f>VLOOKUP(O123,Stock[],4,FALSE)</f>
        <v>0</v>
      </c>
      <c r="S123" s="34"/>
      <c r="T123" s="35"/>
      <c r="U123" s="34"/>
      <c r="V123" s="36">
        <f>+DailySales!$T123*DailySales!$R123</f>
        <v>0</v>
      </c>
      <c r="W123" s="36">
        <f>+DailySales!$V123*DailySales!$Q123</f>
        <v>0</v>
      </c>
      <c r="X123" s="36">
        <f>VLOOKUP(O123,Stock[],6,FALSE)</f>
        <v>0</v>
      </c>
      <c r="Y123" s="36">
        <f>+DailySales!$V123*DailySales!$X123</f>
        <v>0</v>
      </c>
      <c r="Z123" s="37">
        <v>966000</v>
      </c>
      <c r="AA123" s="34"/>
      <c r="AB123" s="78"/>
      <c r="AC123" s="78"/>
      <c r="AD123" s="34"/>
      <c r="AE123" s="77"/>
      <c r="AF123" s="38"/>
      <c r="AG123" s="39"/>
      <c r="AH123" s="38">
        <v>46034</v>
      </c>
      <c r="AI123" s="39">
        <v>966000</v>
      </c>
      <c r="AJ123" s="38"/>
      <c r="AK123" s="39"/>
      <c r="AL123" s="34"/>
      <c r="AM123" s="39"/>
      <c r="AN12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3" s="26"/>
      <c r="AQ123" s="26"/>
      <c r="AR123" s="26"/>
    </row>
    <row r="124" spans="1:44" ht="19.5" customHeight="1" x14ac:dyDescent="0.25">
      <c r="A124" s="32">
        <f t="shared" si="8"/>
        <v>2025</v>
      </c>
      <c r="B124" s="32">
        <f t="shared" si="9"/>
        <v>12</v>
      </c>
      <c r="C124" s="25">
        <v>45997</v>
      </c>
      <c r="D124" s="57">
        <f t="shared" ca="1" si="6"/>
        <v>46097</v>
      </c>
      <c r="E124" s="32" t="str">
        <f t="shared" ca="1" si="7"/>
        <v>3-Months</v>
      </c>
      <c r="F124" s="32" t="str">
        <f>VLOOKUP(O124,Stock[],5,FALSE)</f>
        <v>BE</v>
      </c>
      <c r="G124" s="33" t="s">
        <v>1841</v>
      </c>
      <c r="H124" s="34"/>
      <c r="I124" s="34" t="s">
        <v>189</v>
      </c>
      <c r="J124" s="32" t="str">
        <f>VLOOKUP(I124,Customers[],2,FALSE)</f>
        <v>ရွှေမြင်း(ကျော်ကြား)</v>
      </c>
      <c r="K124" s="32" t="str">
        <f>VLOOKUP(I124,Customers[],4,FALSE)</f>
        <v>Mahlaing</v>
      </c>
      <c r="L124" s="32" t="str">
        <f>VLOOKUP(Table85[[#This Row],[CustomerID]],Table!H:K,3,0)</f>
        <v>မလှိုင်</v>
      </c>
      <c r="M124" s="32" t="str">
        <f>VLOOKUP(I124,Customers[],5,FALSE)</f>
        <v>WholeSales/Contract</v>
      </c>
      <c r="N124" s="34" t="s">
        <v>10</v>
      </c>
      <c r="O124" s="37" t="s">
        <v>61</v>
      </c>
      <c r="P124" s="32" t="str">
        <f>VLOOKUP(O124,Stock[],2,FALSE)</f>
        <v>BE Debtors Opening</v>
      </c>
      <c r="Q124" s="35">
        <f>VLOOKUP(O124,Stock[],3,FALSE)</f>
        <v>0</v>
      </c>
      <c r="R124" s="35">
        <f>VLOOKUP(O124,Stock[],4,FALSE)</f>
        <v>0</v>
      </c>
      <c r="S124" s="34"/>
      <c r="T124" s="35"/>
      <c r="U124" s="34"/>
      <c r="V124" s="36">
        <f>+DailySales!$T124*DailySales!$R124</f>
        <v>0</v>
      </c>
      <c r="W124" s="36">
        <f>+DailySales!$V124*DailySales!$Q124</f>
        <v>0</v>
      </c>
      <c r="X124" s="36">
        <f>VLOOKUP(O124,Stock[],6,FALSE)</f>
        <v>0</v>
      </c>
      <c r="Y124" s="36">
        <f>+DailySales!$V124*DailySales!$X124</f>
        <v>0</v>
      </c>
      <c r="Z124" s="37">
        <v>558600</v>
      </c>
      <c r="AA124" s="34"/>
      <c r="AB124" s="78"/>
      <c r="AC124" s="78"/>
      <c r="AD124" s="34"/>
      <c r="AE124" s="77"/>
      <c r="AF124" s="38"/>
      <c r="AG124" s="39"/>
      <c r="AH124" s="38">
        <v>46034</v>
      </c>
      <c r="AI124" s="39">
        <v>558600</v>
      </c>
      <c r="AJ124" s="38"/>
      <c r="AK124" s="39"/>
      <c r="AL124" s="34"/>
      <c r="AM124" s="39"/>
      <c r="AN12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4" s="26"/>
      <c r="AQ124" s="26"/>
      <c r="AR124" s="26"/>
    </row>
    <row r="125" spans="1:44" ht="19.5" customHeight="1" x14ac:dyDescent="0.25">
      <c r="A125" s="32">
        <f t="shared" si="8"/>
        <v>2025</v>
      </c>
      <c r="B125" s="32">
        <f t="shared" si="9"/>
        <v>12</v>
      </c>
      <c r="C125" s="25">
        <v>45999</v>
      </c>
      <c r="D125" s="57">
        <f t="shared" ca="1" si="6"/>
        <v>46097</v>
      </c>
      <c r="E125" s="32" t="str">
        <f t="shared" ca="1" si="7"/>
        <v>3-Months</v>
      </c>
      <c r="F125" s="32" t="str">
        <f>VLOOKUP(O125,Stock[],5,FALSE)</f>
        <v>BE</v>
      </c>
      <c r="G125" s="33" t="s">
        <v>1842</v>
      </c>
      <c r="H125" s="34"/>
      <c r="I125" s="34" t="s">
        <v>330</v>
      </c>
      <c r="J125" s="32" t="str">
        <f>VLOOKUP(I125,Customers[],2,FALSE)</f>
        <v>ဦးစိုးဝင်း</v>
      </c>
      <c r="K125" s="32" t="str">
        <f>VLOOKUP(I125,Customers[],4,FALSE)</f>
        <v>Kyukpadaung</v>
      </c>
      <c r="L125" s="32" t="str">
        <f>VLOOKUP(Table85[[#This Row],[CustomerID]],Table!H:K,3,0)</f>
        <v>ကျောက်ပန်းတောင်း</v>
      </c>
      <c r="M125" s="32" t="str">
        <f>VLOOKUP(I125,Customers[],5,FALSE)</f>
        <v>WholeSales/Contract</v>
      </c>
      <c r="N125" s="34" t="s">
        <v>10</v>
      </c>
      <c r="O125" s="37" t="s">
        <v>61</v>
      </c>
      <c r="P125" s="32" t="str">
        <f>VLOOKUP(O125,Stock[],2,FALSE)</f>
        <v>BE Debtors Opening</v>
      </c>
      <c r="Q125" s="35">
        <f>VLOOKUP(O125,Stock[],3,FALSE)</f>
        <v>0</v>
      </c>
      <c r="R125" s="35">
        <f>VLOOKUP(O125,Stock[],4,FALSE)</f>
        <v>0</v>
      </c>
      <c r="S125" s="34"/>
      <c r="T125" s="35"/>
      <c r="U125" s="34"/>
      <c r="V125" s="36">
        <f>+DailySales!$T125*DailySales!$R125</f>
        <v>0</v>
      </c>
      <c r="W125" s="36">
        <f>+DailySales!$V125*DailySales!$Q125</f>
        <v>0</v>
      </c>
      <c r="X125" s="36">
        <f>VLOOKUP(O125,Stock[],6,FALSE)</f>
        <v>0</v>
      </c>
      <c r="Y125" s="36">
        <f>+DailySales!$V125*DailySales!$X125</f>
        <v>0</v>
      </c>
      <c r="Z125" s="37">
        <v>969600</v>
      </c>
      <c r="AA125" s="34"/>
      <c r="AB125" s="78"/>
      <c r="AC125" s="78"/>
      <c r="AD125" s="34"/>
      <c r="AE125" s="77"/>
      <c r="AF125" s="38"/>
      <c r="AG125" s="39"/>
      <c r="AH125" s="38"/>
      <c r="AI125" s="39"/>
      <c r="AJ125" s="38"/>
      <c r="AK125" s="39"/>
      <c r="AL125" s="38">
        <v>46027</v>
      </c>
      <c r="AM125" s="39">
        <v>969600</v>
      </c>
      <c r="AN12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5" s="26"/>
      <c r="AQ125" s="26"/>
      <c r="AR125" s="26"/>
    </row>
    <row r="126" spans="1:44" ht="19.5" customHeight="1" x14ac:dyDescent="0.25">
      <c r="A126" s="32">
        <f t="shared" si="8"/>
        <v>2025</v>
      </c>
      <c r="B126" s="32">
        <f t="shared" si="9"/>
        <v>12</v>
      </c>
      <c r="C126" s="25">
        <v>45999</v>
      </c>
      <c r="D126" s="57">
        <f t="shared" ca="1" si="6"/>
        <v>46097</v>
      </c>
      <c r="E126" s="32" t="str">
        <f t="shared" ca="1" si="7"/>
        <v>3-Months</v>
      </c>
      <c r="F126" s="32" t="str">
        <f>VLOOKUP(O126,Stock[],5,FALSE)</f>
        <v>BE</v>
      </c>
      <c r="G126" s="33" t="s">
        <v>1842</v>
      </c>
      <c r="H126" s="34"/>
      <c r="I126" s="34" t="s">
        <v>330</v>
      </c>
      <c r="J126" s="32" t="str">
        <f>VLOOKUP(I126,Customers[],2,FALSE)</f>
        <v>ဦးစိုးဝင်း</v>
      </c>
      <c r="K126" s="32" t="str">
        <f>VLOOKUP(I126,Customers[],4,FALSE)</f>
        <v>Kyukpadaung</v>
      </c>
      <c r="L126" s="32" t="str">
        <f>VLOOKUP(Table85[[#This Row],[CustomerID]],Table!H:K,3,0)</f>
        <v>ကျောက်ပန်းတောင်း</v>
      </c>
      <c r="M126" s="32" t="str">
        <f>VLOOKUP(I126,Customers[],5,FALSE)</f>
        <v>WholeSales/Contract</v>
      </c>
      <c r="N126" s="34" t="s">
        <v>10</v>
      </c>
      <c r="O126" s="37" t="s">
        <v>61</v>
      </c>
      <c r="P126" s="32" t="str">
        <f>VLOOKUP(O126,Stock[],2,FALSE)</f>
        <v>BE Debtors Opening</v>
      </c>
      <c r="Q126" s="35">
        <f>VLOOKUP(O126,Stock[],3,FALSE)</f>
        <v>0</v>
      </c>
      <c r="R126" s="35">
        <f>VLOOKUP(O126,Stock[],4,FALSE)</f>
        <v>0</v>
      </c>
      <c r="S126" s="34"/>
      <c r="T126" s="35"/>
      <c r="U126" s="34"/>
      <c r="V126" s="36">
        <f>+DailySales!$T126*DailySales!$R126</f>
        <v>0</v>
      </c>
      <c r="W126" s="36">
        <f>+DailySales!$V126*DailySales!$Q126</f>
        <v>0</v>
      </c>
      <c r="X126" s="36">
        <f>VLOOKUP(O126,Stock[],6,FALSE)</f>
        <v>0</v>
      </c>
      <c r="Y126" s="36">
        <f>+DailySales!$V126*DailySales!$X126</f>
        <v>0</v>
      </c>
      <c r="Z126" s="37">
        <v>4917500</v>
      </c>
      <c r="AA126" s="34"/>
      <c r="AB126" s="78"/>
      <c r="AC126" s="78"/>
      <c r="AD126" s="34"/>
      <c r="AE126" s="77"/>
      <c r="AF126" s="38"/>
      <c r="AG126" s="39"/>
      <c r="AH126" s="38">
        <v>46043</v>
      </c>
      <c r="AI126" s="39">
        <v>3345070</v>
      </c>
      <c r="AJ126" s="38"/>
      <c r="AK126" s="39"/>
      <c r="AL126" s="38">
        <v>46027</v>
      </c>
      <c r="AM126" s="39">
        <v>1572430</v>
      </c>
      <c r="AN12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6" s="26"/>
      <c r="AQ126" s="26"/>
      <c r="AR126" s="26"/>
    </row>
    <row r="127" spans="1:44" ht="19.5" customHeight="1" x14ac:dyDescent="0.25">
      <c r="A127" s="32">
        <f t="shared" si="8"/>
        <v>2025</v>
      </c>
      <c r="B127" s="32">
        <f t="shared" si="9"/>
        <v>12</v>
      </c>
      <c r="C127" s="25">
        <v>45999</v>
      </c>
      <c r="D127" s="57">
        <f t="shared" ca="1" si="6"/>
        <v>46097</v>
      </c>
      <c r="E127" s="32" t="str">
        <f t="shared" ca="1" si="7"/>
        <v>3-Months</v>
      </c>
      <c r="F127" s="32" t="str">
        <f>VLOOKUP(O127,Stock[],5,FALSE)</f>
        <v>BE</v>
      </c>
      <c r="G127" s="33" t="s">
        <v>1842</v>
      </c>
      <c r="H127" s="34"/>
      <c r="I127" s="34" t="s">
        <v>330</v>
      </c>
      <c r="J127" s="32" t="str">
        <f>VLOOKUP(I127,Customers[],2,FALSE)</f>
        <v>ဦးစိုးဝင်း</v>
      </c>
      <c r="K127" s="32" t="str">
        <f>VLOOKUP(I127,Customers[],4,FALSE)</f>
        <v>Kyukpadaung</v>
      </c>
      <c r="L127" s="32" t="str">
        <f>VLOOKUP(Table85[[#This Row],[CustomerID]],Table!H:K,3,0)</f>
        <v>ကျောက်ပန်းတောင်း</v>
      </c>
      <c r="M127" s="32" t="str">
        <f>VLOOKUP(I127,Customers[],5,FALSE)</f>
        <v>WholeSales/Contract</v>
      </c>
      <c r="N127" s="34" t="s">
        <v>10</v>
      </c>
      <c r="O127" s="37" t="s">
        <v>61</v>
      </c>
      <c r="P127" s="32" t="str">
        <f>VLOOKUP(O127,Stock[],2,FALSE)</f>
        <v>BE Debtors Opening</v>
      </c>
      <c r="Q127" s="35">
        <f>VLOOKUP(O127,Stock[],3,FALSE)</f>
        <v>0</v>
      </c>
      <c r="R127" s="35">
        <f>VLOOKUP(O127,Stock[],4,FALSE)</f>
        <v>0</v>
      </c>
      <c r="S127" s="34"/>
      <c r="T127" s="35"/>
      <c r="U127" s="34"/>
      <c r="V127" s="36">
        <f>+DailySales!$T127*DailySales!$R127</f>
        <v>0</v>
      </c>
      <c r="W127" s="36">
        <f>+DailySales!$V127*DailySales!$Q127</f>
        <v>0</v>
      </c>
      <c r="X127" s="36">
        <f>VLOOKUP(O127,Stock[],6,FALSE)</f>
        <v>0</v>
      </c>
      <c r="Y127" s="36">
        <f>+DailySales!$V127*DailySales!$X127</f>
        <v>0</v>
      </c>
      <c r="Z127" s="37">
        <v>9355000</v>
      </c>
      <c r="AA127" s="34"/>
      <c r="AB127" s="78"/>
      <c r="AC127" s="78"/>
      <c r="AD127" s="34"/>
      <c r="AE127" s="77"/>
      <c r="AF127" s="38"/>
      <c r="AG127" s="39"/>
      <c r="AH127" s="38">
        <v>46043</v>
      </c>
      <c r="AI127" s="39">
        <v>9355000</v>
      </c>
      <c r="AJ127" s="38"/>
      <c r="AK127" s="39"/>
      <c r="AL127" s="34"/>
      <c r="AM127" s="39"/>
      <c r="AN12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7" s="26"/>
      <c r="AQ127" s="26"/>
      <c r="AR127" s="26"/>
    </row>
    <row r="128" spans="1:44" ht="19.5" customHeight="1" x14ac:dyDescent="0.25">
      <c r="A128" s="32">
        <f t="shared" si="8"/>
        <v>2025</v>
      </c>
      <c r="B128" s="32">
        <f t="shared" si="9"/>
        <v>12</v>
      </c>
      <c r="C128" s="25">
        <v>45999</v>
      </c>
      <c r="D128" s="57">
        <f t="shared" ca="1" si="6"/>
        <v>46097</v>
      </c>
      <c r="E128" s="32" t="str">
        <f t="shared" ca="1" si="7"/>
        <v>3-Months</v>
      </c>
      <c r="F128" s="32" t="str">
        <f>VLOOKUP(O128,Stock[],5,FALSE)</f>
        <v>BE</v>
      </c>
      <c r="G128" s="33" t="s">
        <v>1843</v>
      </c>
      <c r="H128" s="34"/>
      <c r="I128" s="34" t="s">
        <v>181</v>
      </c>
      <c r="J128" s="32" t="str">
        <f>VLOOKUP(I128,Customers[],2,FALSE)</f>
        <v>ရွှေမြင်း(ရွှေခြင်္သေ့)</v>
      </c>
      <c r="K128" s="32" t="str">
        <f>VLOOKUP(I128,Customers[],4,FALSE)</f>
        <v>Meiktila</v>
      </c>
      <c r="L128" s="32" t="str">
        <f>VLOOKUP(Table85[[#This Row],[CustomerID]],Table!H:K,3,0)</f>
        <v>မိတ္ထီလာ</v>
      </c>
      <c r="M128" s="32" t="str">
        <f>VLOOKUP(I128,Customers[],5,FALSE)</f>
        <v>WholeSales/Contract</v>
      </c>
      <c r="N128" s="34" t="s">
        <v>10</v>
      </c>
      <c r="O128" s="37" t="s">
        <v>61</v>
      </c>
      <c r="P128" s="32" t="str">
        <f>VLOOKUP(O128,Stock[],2,FALSE)</f>
        <v>BE Debtors Opening</v>
      </c>
      <c r="Q128" s="35">
        <f>VLOOKUP(O128,Stock[],3,FALSE)</f>
        <v>0</v>
      </c>
      <c r="R128" s="35">
        <f>VLOOKUP(O128,Stock[],4,FALSE)</f>
        <v>0</v>
      </c>
      <c r="S128" s="34"/>
      <c r="T128" s="35"/>
      <c r="U128" s="34"/>
      <c r="V128" s="36">
        <f>+DailySales!$T128*DailySales!$R128</f>
        <v>0</v>
      </c>
      <c r="W128" s="36">
        <f>+DailySales!$V128*DailySales!$Q128</f>
        <v>0</v>
      </c>
      <c r="X128" s="36">
        <f>VLOOKUP(O128,Stock[],6,FALSE)</f>
        <v>0</v>
      </c>
      <c r="Y128" s="36">
        <f>+DailySales!$V128*DailySales!$X128</f>
        <v>0</v>
      </c>
      <c r="Z128" s="37">
        <v>479500</v>
      </c>
      <c r="AA128" s="34"/>
      <c r="AB128" s="78"/>
      <c r="AC128" s="78"/>
      <c r="AD128" s="34"/>
      <c r="AE128" s="77"/>
      <c r="AF128" s="38"/>
      <c r="AG128" s="39"/>
      <c r="AH128" s="38">
        <v>46034</v>
      </c>
      <c r="AI128" s="39">
        <v>479500</v>
      </c>
      <c r="AJ128" s="38"/>
      <c r="AK128" s="39"/>
      <c r="AL128" s="34"/>
      <c r="AM128" s="39"/>
      <c r="AN12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8" s="26"/>
      <c r="AQ128" s="26"/>
      <c r="AR128" s="26"/>
    </row>
    <row r="129" spans="1:44" ht="19.5" customHeight="1" x14ac:dyDescent="0.25">
      <c r="A129" s="32">
        <f t="shared" si="8"/>
        <v>2025</v>
      </c>
      <c r="B129" s="32">
        <f t="shared" si="9"/>
        <v>12</v>
      </c>
      <c r="C129" s="25">
        <v>45999</v>
      </c>
      <c r="D129" s="57">
        <f t="shared" ca="1" si="6"/>
        <v>46097</v>
      </c>
      <c r="E129" s="32" t="str">
        <f t="shared" ca="1" si="7"/>
        <v>3-Months</v>
      </c>
      <c r="F129" s="32" t="str">
        <f>VLOOKUP(O129,Stock[],5,FALSE)</f>
        <v>BE</v>
      </c>
      <c r="G129" s="33" t="s">
        <v>1843</v>
      </c>
      <c r="H129" s="34"/>
      <c r="I129" s="34" t="s">
        <v>181</v>
      </c>
      <c r="J129" s="32" t="str">
        <f>VLOOKUP(I129,Customers[],2,FALSE)</f>
        <v>ရွှေမြင်း(ရွှေခြင်္သေ့)</v>
      </c>
      <c r="K129" s="32" t="str">
        <f>VLOOKUP(I129,Customers[],4,FALSE)</f>
        <v>Meiktila</v>
      </c>
      <c r="L129" s="32" t="str">
        <f>VLOOKUP(Table85[[#This Row],[CustomerID]],Table!H:K,3,0)</f>
        <v>မိတ္ထီလာ</v>
      </c>
      <c r="M129" s="32" t="str">
        <f>VLOOKUP(I129,Customers[],5,FALSE)</f>
        <v>WholeSales/Contract</v>
      </c>
      <c r="N129" s="34" t="s">
        <v>10</v>
      </c>
      <c r="O129" s="37" t="s">
        <v>61</v>
      </c>
      <c r="P129" s="32" t="str">
        <f>VLOOKUP(O129,Stock[],2,FALSE)</f>
        <v>BE Debtors Opening</v>
      </c>
      <c r="Q129" s="35">
        <f>VLOOKUP(O129,Stock[],3,FALSE)</f>
        <v>0</v>
      </c>
      <c r="R129" s="35">
        <f>VLOOKUP(O129,Stock[],4,FALSE)</f>
        <v>0</v>
      </c>
      <c r="S129" s="34"/>
      <c r="T129" s="35"/>
      <c r="U129" s="34"/>
      <c r="V129" s="36">
        <f>+DailySales!$T129*DailySales!$R129</f>
        <v>0</v>
      </c>
      <c r="W129" s="36">
        <f>+DailySales!$V129*DailySales!$Q129</f>
        <v>0</v>
      </c>
      <c r="X129" s="36">
        <f>VLOOKUP(O129,Stock[],6,FALSE)</f>
        <v>0</v>
      </c>
      <c r="Y129" s="36">
        <f>+DailySales!$V129*DailySales!$X129</f>
        <v>0</v>
      </c>
      <c r="Z129" s="37">
        <v>638400</v>
      </c>
      <c r="AA129" s="34"/>
      <c r="AB129" s="78"/>
      <c r="AC129" s="78"/>
      <c r="AD129" s="34"/>
      <c r="AE129" s="77"/>
      <c r="AF129" s="38"/>
      <c r="AG129" s="39"/>
      <c r="AH129" s="38">
        <v>46034</v>
      </c>
      <c r="AI129" s="39">
        <v>638400</v>
      </c>
      <c r="AJ129" s="38"/>
      <c r="AK129" s="39"/>
      <c r="AL129" s="34"/>
      <c r="AM129" s="39"/>
      <c r="AN12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9" s="26"/>
      <c r="AQ129" s="26"/>
      <c r="AR129" s="26"/>
    </row>
    <row r="130" spans="1:44" ht="19.5" customHeight="1" x14ac:dyDescent="0.25">
      <c r="A130" s="32">
        <f t="shared" si="8"/>
        <v>2025</v>
      </c>
      <c r="B130" s="32">
        <f t="shared" si="9"/>
        <v>12</v>
      </c>
      <c r="C130" s="25">
        <v>45999</v>
      </c>
      <c r="D130" s="57">
        <f t="shared" ref="D130:D193" ca="1" si="10">TODAY()</f>
        <v>46097</v>
      </c>
      <c r="E130" s="32" t="str">
        <f t="shared" ref="E130:E193" ca="1" si="11">DATEDIF(C130,D130,"M")&amp;"-Months"</f>
        <v>3-Months</v>
      </c>
      <c r="F130" s="32" t="str">
        <f>VLOOKUP(O130,Stock[],5,FALSE)</f>
        <v>BE</v>
      </c>
      <c r="G130" s="33" t="s">
        <v>1843</v>
      </c>
      <c r="H130" s="34"/>
      <c r="I130" s="34" t="s">
        <v>181</v>
      </c>
      <c r="J130" s="32" t="str">
        <f>VLOOKUP(I130,Customers[],2,FALSE)</f>
        <v>ရွှေမြင်း(ရွှေခြင်္သေ့)</v>
      </c>
      <c r="K130" s="32" t="str">
        <f>VLOOKUP(I130,Customers[],4,FALSE)</f>
        <v>Meiktila</v>
      </c>
      <c r="L130" s="32" t="str">
        <f>VLOOKUP(Table85[[#This Row],[CustomerID]],Table!H:K,3,0)</f>
        <v>မိတ္ထီလာ</v>
      </c>
      <c r="M130" s="32" t="str">
        <f>VLOOKUP(I130,Customers[],5,FALSE)</f>
        <v>WholeSales/Contract</v>
      </c>
      <c r="N130" s="34" t="s">
        <v>10</v>
      </c>
      <c r="O130" s="37" t="s">
        <v>61</v>
      </c>
      <c r="P130" s="32" t="str">
        <f>VLOOKUP(O130,Stock[],2,FALSE)</f>
        <v>BE Debtors Opening</v>
      </c>
      <c r="Q130" s="35">
        <f>VLOOKUP(O130,Stock[],3,FALSE)</f>
        <v>0</v>
      </c>
      <c r="R130" s="35">
        <f>VLOOKUP(O130,Stock[],4,FALSE)</f>
        <v>0</v>
      </c>
      <c r="S130" s="34"/>
      <c r="T130" s="35"/>
      <c r="U130" s="34"/>
      <c r="V130" s="36">
        <f>+DailySales!$T130*DailySales!$R130</f>
        <v>0</v>
      </c>
      <c r="W130" s="36">
        <f>+DailySales!$V130*DailySales!$Q130</f>
        <v>0</v>
      </c>
      <c r="X130" s="36">
        <f>VLOOKUP(O130,Stock[],6,FALSE)</f>
        <v>0</v>
      </c>
      <c r="Y130" s="36">
        <f>+DailySales!$V130*DailySales!$X130</f>
        <v>0</v>
      </c>
      <c r="Z130" s="37">
        <v>386400</v>
      </c>
      <c r="AA130" s="34"/>
      <c r="AB130" s="78"/>
      <c r="AC130" s="78"/>
      <c r="AD130" s="34"/>
      <c r="AE130" s="77"/>
      <c r="AF130" s="38"/>
      <c r="AG130" s="39"/>
      <c r="AH130" s="38">
        <v>46034</v>
      </c>
      <c r="AI130" s="39">
        <v>386400</v>
      </c>
      <c r="AJ130" s="38"/>
      <c r="AK130" s="39"/>
      <c r="AL130" s="34"/>
      <c r="AM130" s="39"/>
      <c r="AN13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0" s="26"/>
      <c r="AQ130" s="26"/>
      <c r="AR130" s="26"/>
    </row>
    <row r="131" spans="1:44" ht="19.5" customHeight="1" x14ac:dyDescent="0.25">
      <c r="A131" s="32">
        <f t="shared" si="8"/>
        <v>2025</v>
      </c>
      <c r="B131" s="32">
        <f t="shared" si="9"/>
        <v>12</v>
      </c>
      <c r="C131" s="25">
        <v>45999</v>
      </c>
      <c r="D131" s="57">
        <f t="shared" ca="1" si="10"/>
        <v>46097</v>
      </c>
      <c r="E131" s="32" t="str">
        <f t="shared" ca="1" si="11"/>
        <v>3-Months</v>
      </c>
      <c r="F131" s="32" t="str">
        <f>VLOOKUP(O131,Stock[],5,FALSE)</f>
        <v>BE</v>
      </c>
      <c r="G131" s="33" t="s">
        <v>1843</v>
      </c>
      <c r="H131" s="34"/>
      <c r="I131" s="34" t="s">
        <v>181</v>
      </c>
      <c r="J131" s="32" t="str">
        <f>VLOOKUP(I131,Customers[],2,FALSE)</f>
        <v>ရွှေမြင်း(ရွှေခြင်္သေ့)</v>
      </c>
      <c r="K131" s="32" t="str">
        <f>VLOOKUP(I131,Customers[],4,FALSE)</f>
        <v>Meiktila</v>
      </c>
      <c r="L131" s="32" t="str">
        <f>VLOOKUP(Table85[[#This Row],[CustomerID]],Table!H:K,3,0)</f>
        <v>မိတ္ထီလာ</v>
      </c>
      <c r="M131" s="32" t="str">
        <f>VLOOKUP(I131,Customers[],5,FALSE)</f>
        <v>WholeSales/Contract</v>
      </c>
      <c r="N131" s="34" t="s">
        <v>10</v>
      </c>
      <c r="O131" s="37" t="s">
        <v>61</v>
      </c>
      <c r="P131" s="32" t="str">
        <f>VLOOKUP(O131,Stock[],2,FALSE)</f>
        <v>BE Debtors Opening</v>
      </c>
      <c r="Q131" s="35">
        <f>VLOOKUP(O131,Stock[],3,FALSE)</f>
        <v>0</v>
      </c>
      <c r="R131" s="35">
        <f>VLOOKUP(O131,Stock[],4,FALSE)</f>
        <v>0</v>
      </c>
      <c r="S131" s="34"/>
      <c r="T131" s="35"/>
      <c r="U131" s="34"/>
      <c r="V131" s="36">
        <f>+DailySales!$T131*DailySales!$R131</f>
        <v>0</v>
      </c>
      <c r="W131" s="36">
        <f>+DailySales!$V131*DailySales!$Q131</f>
        <v>0</v>
      </c>
      <c r="X131" s="36">
        <f>VLOOKUP(O131,Stock[],6,FALSE)</f>
        <v>0</v>
      </c>
      <c r="Y131" s="36">
        <f>+DailySales!$V131*DailySales!$X131</f>
        <v>0</v>
      </c>
      <c r="Z131" s="37">
        <v>93100</v>
      </c>
      <c r="AA131" s="34"/>
      <c r="AB131" s="78"/>
      <c r="AC131" s="78"/>
      <c r="AD131" s="34"/>
      <c r="AE131" s="77"/>
      <c r="AF131" s="38"/>
      <c r="AG131" s="39"/>
      <c r="AH131" s="38">
        <v>46034</v>
      </c>
      <c r="AI131" s="39">
        <v>93100</v>
      </c>
      <c r="AJ131" s="38"/>
      <c r="AK131" s="39"/>
      <c r="AL131" s="34"/>
      <c r="AM131" s="39"/>
      <c r="AN13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1" s="26"/>
      <c r="AQ131" s="26"/>
      <c r="AR131" s="26"/>
    </row>
    <row r="132" spans="1:44" ht="19.5" customHeight="1" x14ac:dyDescent="0.25">
      <c r="A132" s="32">
        <f t="shared" si="8"/>
        <v>2025</v>
      </c>
      <c r="B132" s="32">
        <f t="shared" si="9"/>
        <v>12</v>
      </c>
      <c r="C132" s="25">
        <v>45999</v>
      </c>
      <c r="D132" s="57">
        <f t="shared" ca="1" si="10"/>
        <v>46097</v>
      </c>
      <c r="E132" s="32" t="str">
        <f t="shared" ca="1" si="11"/>
        <v>3-Months</v>
      </c>
      <c r="F132" s="32" t="str">
        <f>VLOOKUP(O132,Stock[],5,FALSE)</f>
        <v>BE</v>
      </c>
      <c r="G132" s="33" t="s">
        <v>1843</v>
      </c>
      <c r="H132" s="34"/>
      <c r="I132" s="34" t="s">
        <v>181</v>
      </c>
      <c r="J132" s="32" t="str">
        <f>VLOOKUP(I132,Customers[],2,FALSE)</f>
        <v>ရွှေမြင်း(ရွှေခြင်္သေ့)</v>
      </c>
      <c r="K132" s="32" t="str">
        <f>VLOOKUP(I132,Customers[],4,FALSE)</f>
        <v>Meiktila</v>
      </c>
      <c r="L132" s="32" t="str">
        <f>VLOOKUP(Table85[[#This Row],[CustomerID]],Table!H:K,3,0)</f>
        <v>မိတ္ထီလာ</v>
      </c>
      <c r="M132" s="32" t="str">
        <f>VLOOKUP(I132,Customers[],5,FALSE)</f>
        <v>WholeSales/Contract</v>
      </c>
      <c r="N132" s="34" t="s">
        <v>10</v>
      </c>
      <c r="O132" s="37" t="s">
        <v>61</v>
      </c>
      <c r="P132" s="32" t="str">
        <f>VLOOKUP(O132,Stock[],2,FALSE)</f>
        <v>BE Debtors Opening</v>
      </c>
      <c r="Q132" s="35">
        <f>VLOOKUP(O132,Stock[],3,FALSE)</f>
        <v>0</v>
      </c>
      <c r="R132" s="35">
        <f>VLOOKUP(O132,Stock[],4,FALSE)</f>
        <v>0</v>
      </c>
      <c r="S132" s="34"/>
      <c r="T132" s="35"/>
      <c r="U132" s="34"/>
      <c r="V132" s="36">
        <f>+DailySales!$T132*DailySales!$R132</f>
        <v>0</v>
      </c>
      <c r="W132" s="36">
        <f>+DailySales!$V132*DailySales!$Q132</f>
        <v>0</v>
      </c>
      <c r="X132" s="36">
        <f>VLOOKUP(O132,Stock[],6,FALSE)</f>
        <v>0</v>
      </c>
      <c r="Y132" s="36">
        <f>+DailySales!$V132*DailySales!$X132</f>
        <v>0</v>
      </c>
      <c r="Z132" s="37">
        <v>105000</v>
      </c>
      <c r="AA132" s="34"/>
      <c r="AB132" s="78"/>
      <c r="AC132" s="78"/>
      <c r="AD132" s="34"/>
      <c r="AE132" s="77"/>
      <c r="AF132" s="38"/>
      <c r="AG132" s="39"/>
      <c r="AH132" s="38">
        <v>46034</v>
      </c>
      <c r="AI132" s="39">
        <v>105000</v>
      </c>
      <c r="AJ132" s="38"/>
      <c r="AK132" s="39"/>
      <c r="AL132" s="34"/>
      <c r="AM132" s="39"/>
      <c r="AN13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2" s="26"/>
      <c r="AQ132" s="26"/>
      <c r="AR132" s="26"/>
    </row>
    <row r="133" spans="1:44" ht="19.5" customHeight="1" x14ac:dyDescent="0.25">
      <c r="A133" s="32">
        <f t="shared" si="8"/>
        <v>2025</v>
      </c>
      <c r="B133" s="32">
        <f t="shared" si="9"/>
        <v>12</v>
      </c>
      <c r="C133" s="25">
        <v>45999</v>
      </c>
      <c r="D133" s="57">
        <f t="shared" ca="1" si="10"/>
        <v>46097</v>
      </c>
      <c r="E133" s="32" t="str">
        <f t="shared" ca="1" si="11"/>
        <v>3-Months</v>
      </c>
      <c r="F133" s="32" t="str">
        <f>VLOOKUP(O133,Stock[],5,FALSE)</f>
        <v>BE</v>
      </c>
      <c r="G133" s="33" t="s">
        <v>1843</v>
      </c>
      <c r="H133" s="34"/>
      <c r="I133" s="34" t="s">
        <v>181</v>
      </c>
      <c r="J133" s="32" t="str">
        <f>VLOOKUP(I133,Customers[],2,FALSE)</f>
        <v>ရွှေမြင်း(ရွှေခြင်္သေ့)</v>
      </c>
      <c r="K133" s="32" t="str">
        <f>VLOOKUP(I133,Customers[],4,FALSE)</f>
        <v>Meiktila</v>
      </c>
      <c r="L133" s="32" t="str">
        <f>VLOOKUP(Table85[[#This Row],[CustomerID]],Table!H:K,3,0)</f>
        <v>မိတ္ထီလာ</v>
      </c>
      <c r="M133" s="32" t="str">
        <f>VLOOKUP(I133,Customers[],5,FALSE)</f>
        <v>WholeSales/Contract</v>
      </c>
      <c r="N133" s="34" t="s">
        <v>10</v>
      </c>
      <c r="O133" s="37" t="s">
        <v>61</v>
      </c>
      <c r="P133" s="32" t="str">
        <f>VLOOKUP(O133,Stock[],2,FALSE)</f>
        <v>BE Debtors Opening</v>
      </c>
      <c r="Q133" s="35">
        <f>VLOOKUP(O133,Stock[],3,FALSE)</f>
        <v>0</v>
      </c>
      <c r="R133" s="35">
        <f>VLOOKUP(O133,Stock[],4,FALSE)</f>
        <v>0</v>
      </c>
      <c r="S133" s="34"/>
      <c r="T133" s="35"/>
      <c r="U133" s="34"/>
      <c r="V133" s="36">
        <f>+DailySales!$T133*DailySales!$R133</f>
        <v>0</v>
      </c>
      <c r="W133" s="36">
        <f>+DailySales!$V133*DailySales!$Q133</f>
        <v>0</v>
      </c>
      <c r="X133" s="36">
        <f>VLOOKUP(O133,Stock[],6,FALSE)</f>
        <v>0</v>
      </c>
      <c r="Y133" s="36">
        <f>+DailySales!$V133*DailySales!$X133</f>
        <v>0</v>
      </c>
      <c r="Z133" s="37">
        <v>91800</v>
      </c>
      <c r="AA133" s="34"/>
      <c r="AB133" s="78"/>
      <c r="AC133" s="78"/>
      <c r="AD133" s="34"/>
      <c r="AE133" s="77"/>
      <c r="AF133" s="38"/>
      <c r="AG133" s="39"/>
      <c r="AH133" s="38">
        <v>46034</v>
      </c>
      <c r="AI133" s="39">
        <v>91800</v>
      </c>
      <c r="AJ133" s="38"/>
      <c r="AK133" s="39"/>
      <c r="AL133" s="34"/>
      <c r="AM133" s="39"/>
      <c r="AN13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3" s="26"/>
      <c r="AQ133" s="26"/>
      <c r="AR133" s="26"/>
    </row>
    <row r="134" spans="1:44" ht="19.5" customHeight="1" x14ac:dyDescent="0.25">
      <c r="A134" s="32">
        <f t="shared" ref="A134:A197" si="12">YEAR(C134)</f>
        <v>2025</v>
      </c>
      <c r="B134" s="32">
        <f t="shared" ref="B134:B197" si="13">MONTH(C134)</f>
        <v>12</v>
      </c>
      <c r="C134" s="25">
        <v>45999</v>
      </c>
      <c r="D134" s="57">
        <f t="shared" ca="1" si="10"/>
        <v>46097</v>
      </c>
      <c r="E134" s="32" t="str">
        <f t="shared" ca="1" si="11"/>
        <v>3-Months</v>
      </c>
      <c r="F134" s="32" t="str">
        <f>VLOOKUP(O134,Stock[],5,FALSE)</f>
        <v>BE</v>
      </c>
      <c r="G134" s="33" t="s">
        <v>1844</v>
      </c>
      <c r="H134" s="34"/>
      <c r="I134" s="34" t="s">
        <v>193</v>
      </c>
      <c r="J134" s="32" t="str">
        <f>VLOOKUP(I134,Customers[],2,FALSE)</f>
        <v>ရွှေမြင်း(မခင်မာဌေး)</v>
      </c>
      <c r="K134" s="32" t="str">
        <f>VLOOKUP(I134,Customers[],4,FALSE)</f>
        <v>Meiktila</v>
      </c>
      <c r="L134" s="32" t="str">
        <f>VLOOKUP(Table85[[#This Row],[CustomerID]],Table!H:K,3,0)</f>
        <v>ကျွဲတပ်ဆုံ</v>
      </c>
      <c r="M134" s="32" t="str">
        <f>VLOOKUP(I134,Customers[],5,FALSE)</f>
        <v>WholeSales/Contract</v>
      </c>
      <c r="N134" s="34" t="s">
        <v>10</v>
      </c>
      <c r="O134" s="37" t="s">
        <v>61</v>
      </c>
      <c r="P134" s="32" t="str">
        <f>VLOOKUP(O134,Stock[],2,FALSE)</f>
        <v>BE Debtors Opening</v>
      </c>
      <c r="Q134" s="35">
        <f>VLOOKUP(O134,Stock[],3,FALSE)</f>
        <v>0</v>
      </c>
      <c r="R134" s="35">
        <f>VLOOKUP(O134,Stock[],4,FALSE)</f>
        <v>0</v>
      </c>
      <c r="S134" s="34"/>
      <c r="T134" s="35"/>
      <c r="U134" s="34"/>
      <c r="V134" s="36">
        <f>+DailySales!$T134*DailySales!$R134</f>
        <v>0</v>
      </c>
      <c r="W134" s="36">
        <f>+DailySales!$V134*DailySales!$Q134</f>
        <v>0</v>
      </c>
      <c r="X134" s="36">
        <f>VLOOKUP(O134,Stock[],6,FALSE)</f>
        <v>0</v>
      </c>
      <c r="Y134" s="36">
        <f>+DailySales!$V134*DailySales!$X134</f>
        <v>0</v>
      </c>
      <c r="Z134" s="37">
        <v>2160000</v>
      </c>
      <c r="AA134" s="34"/>
      <c r="AB134" s="78"/>
      <c r="AC134" s="78"/>
      <c r="AD134" s="34"/>
      <c r="AE134" s="77"/>
      <c r="AF134" s="38"/>
      <c r="AG134" s="39"/>
      <c r="AH134" s="38">
        <v>46034</v>
      </c>
      <c r="AI134" s="39">
        <v>2160000</v>
      </c>
      <c r="AJ134" s="38"/>
      <c r="AK134" s="39"/>
      <c r="AL134" s="34"/>
      <c r="AM134" s="39"/>
      <c r="AN13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4" s="26"/>
      <c r="AQ134" s="26"/>
      <c r="AR134" s="26"/>
    </row>
    <row r="135" spans="1:44" ht="19.5" customHeight="1" x14ac:dyDescent="0.25">
      <c r="A135" s="32">
        <f t="shared" si="12"/>
        <v>2025</v>
      </c>
      <c r="B135" s="32">
        <f t="shared" si="13"/>
        <v>12</v>
      </c>
      <c r="C135" s="25">
        <v>45999</v>
      </c>
      <c r="D135" s="57">
        <f t="shared" ca="1" si="10"/>
        <v>46097</v>
      </c>
      <c r="E135" s="32" t="str">
        <f t="shared" ca="1" si="11"/>
        <v>3-Months</v>
      </c>
      <c r="F135" s="32" t="str">
        <f>VLOOKUP(O135,Stock[],5,FALSE)</f>
        <v>BE</v>
      </c>
      <c r="G135" s="33" t="s">
        <v>1844</v>
      </c>
      <c r="H135" s="34"/>
      <c r="I135" s="34" t="s">
        <v>193</v>
      </c>
      <c r="J135" s="32" t="str">
        <f>VLOOKUP(I135,Customers[],2,FALSE)</f>
        <v>ရွှေမြင်း(မခင်မာဌေး)</v>
      </c>
      <c r="K135" s="32" t="str">
        <f>VLOOKUP(I135,Customers[],4,FALSE)</f>
        <v>Meiktila</v>
      </c>
      <c r="L135" s="32" t="str">
        <f>VLOOKUP(Table85[[#This Row],[CustomerID]],Table!H:K,3,0)</f>
        <v>ကျွဲတပ်ဆုံ</v>
      </c>
      <c r="M135" s="32" t="str">
        <f>VLOOKUP(I135,Customers[],5,FALSE)</f>
        <v>WholeSales/Contract</v>
      </c>
      <c r="N135" s="34" t="s">
        <v>10</v>
      </c>
      <c r="O135" s="37" t="s">
        <v>61</v>
      </c>
      <c r="P135" s="32" t="str">
        <f>VLOOKUP(O135,Stock[],2,FALSE)</f>
        <v>BE Debtors Opening</v>
      </c>
      <c r="Q135" s="35">
        <f>VLOOKUP(O135,Stock[],3,FALSE)</f>
        <v>0</v>
      </c>
      <c r="R135" s="35">
        <f>VLOOKUP(O135,Stock[],4,FALSE)</f>
        <v>0</v>
      </c>
      <c r="S135" s="34"/>
      <c r="T135" s="35"/>
      <c r="U135" s="34"/>
      <c r="V135" s="36">
        <f>+DailySales!$T135*DailySales!$R135</f>
        <v>0</v>
      </c>
      <c r="W135" s="36">
        <f>+DailySales!$V135*DailySales!$Q135</f>
        <v>0</v>
      </c>
      <c r="X135" s="36">
        <f>VLOOKUP(O135,Stock[],6,FALSE)</f>
        <v>0</v>
      </c>
      <c r="Y135" s="36">
        <f>+DailySales!$V135*DailySales!$X135</f>
        <v>0</v>
      </c>
      <c r="Z135" s="37">
        <v>1596000</v>
      </c>
      <c r="AA135" s="34"/>
      <c r="AB135" s="78"/>
      <c r="AC135" s="78"/>
      <c r="AD135" s="34"/>
      <c r="AE135" s="77"/>
      <c r="AF135" s="38"/>
      <c r="AG135" s="39"/>
      <c r="AH135" s="38">
        <v>46034</v>
      </c>
      <c r="AI135" s="39">
        <v>1596000</v>
      </c>
      <c r="AJ135" s="38"/>
      <c r="AK135" s="39"/>
      <c r="AL135" s="34"/>
      <c r="AM135" s="39"/>
      <c r="AN13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5" s="26"/>
      <c r="AQ135" s="26"/>
      <c r="AR135" s="26"/>
    </row>
    <row r="136" spans="1:44" ht="19.5" customHeight="1" x14ac:dyDescent="0.25">
      <c r="A136" s="32">
        <f t="shared" si="12"/>
        <v>2025</v>
      </c>
      <c r="B136" s="32">
        <f t="shared" si="13"/>
        <v>12</v>
      </c>
      <c r="C136" s="25">
        <v>45999</v>
      </c>
      <c r="D136" s="57">
        <f t="shared" ca="1" si="10"/>
        <v>46097</v>
      </c>
      <c r="E136" s="32" t="str">
        <f t="shared" ca="1" si="11"/>
        <v>3-Months</v>
      </c>
      <c r="F136" s="32" t="str">
        <f>VLOOKUP(O136,Stock[],5,FALSE)</f>
        <v>BE</v>
      </c>
      <c r="G136" s="33" t="s">
        <v>1845</v>
      </c>
      <c r="H136" s="34"/>
      <c r="I136" s="34" t="s">
        <v>181</v>
      </c>
      <c r="J136" s="32" t="str">
        <f>VLOOKUP(I136,Customers[],2,FALSE)</f>
        <v>ရွှေမြင်း(ရွှေခြင်္သေ့)</v>
      </c>
      <c r="K136" s="32" t="str">
        <f>VLOOKUP(I136,Customers[],4,FALSE)</f>
        <v>Meiktila</v>
      </c>
      <c r="L136" s="32" t="str">
        <f>VLOOKUP(Table85[[#This Row],[CustomerID]],Table!H:K,3,0)</f>
        <v>မိတ္ထီလာ</v>
      </c>
      <c r="M136" s="32" t="str">
        <f>VLOOKUP(I136,Customers[],5,FALSE)</f>
        <v>WholeSales/Contract</v>
      </c>
      <c r="N136" s="34" t="s">
        <v>10</v>
      </c>
      <c r="O136" s="37" t="s">
        <v>61</v>
      </c>
      <c r="P136" s="32" t="str">
        <f>VLOOKUP(O136,Stock[],2,FALSE)</f>
        <v>BE Debtors Opening</v>
      </c>
      <c r="Q136" s="35">
        <f>VLOOKUP(O136,Stock[],3,FALSE)</f>
        <v>0</v>
      </c>
      <c r="R136" s="35">
        <f>VLOOKUP(O136,Stock[],4,FALSE)</f>
        <v>0</v>
      </c>
      <c r="S136" s="34"/>
      <c r="T136" s="35"/>
      <c r="U136" s="34"/>
      <c r="V136" s="36">
        <f>+DailySales!$T136*DailySales!$R136</f>
        <v>0</v>
      </c>
      <c r="W136" s="36">
        <f>+DailySales!$V136*DailySales!$Q136</f>
        <v>0</v>
      </c>
      <c r="X136" s="36">
        <f>VLOOKUP(O136,Stock[],6,FALSE)</f>
        <v>0</v>
      </c>
      <c r="Y136" s="36">
        <f>+DailySales!$V136*DailySales!$X136</f>
        <v>0</v>
      </c>
      <c r="Z136" s="37">
        <v>93100</v>
      </c>
      <c r="AA136" s="34"/>
      <c r="AB136" s="78"/>
      <c r="AC136" s="78"/>
      <c r="AD136" s="34"/>
      <c r="AE136" s="77"/>
      <c r="AF136" s="38"/>
      <c r="AG136" s="39"/>
      <c r="AH136" s="38">
        <v>46034</v>
      </c>
      <c r="AI136" s="39">
        <v>93100</v>
      </c>
      <c r="AJ136" s="38"/>
      <c r="AK136" s="39"/>
      <c r="AL136" s="34"/>
      <c r="AM136" s="39"/>
      <c r="AN13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6" s="26"/>
      <c r="AQ136" s="26"/>
      <c r="AR136" s="26"/>
    </row>
    <row r="137" spans="1:44" ht="19.5" customHeight="1" x14ac:dyDescent="0.25">
      <c r="A137" s="32">
        <f t="shared" si="12"/>
        <v>2025</v>
      </c>
      <c r="B137" s="32">
        <f t="shared" si="13"/>
        <v>12</v>
      </c>
      <c r="C137" s="25">
        <v>45999</v>
      </c>
      <c r="D137" s="57">
        <f t="shared" ca="1" si="10"/>
        <v>46097</v>
      </c>
      <c r="E137" s="32" t="str">
        <f t="shared" ca="1" si="11"/>
        <v>3-Months</v>
      </c>
      <c r="F137" s="32" t="str">
        <f>VLOOKUP(O137,Stock[],5,FALSE)</f>
        <v>BE</v>
      </c>
      <c r="G137" s="33" t="s">
        <v>1845</v>
      </c>
      <c r="H137" s="34"/>
      <c r="I137" s="34" t="s">
        <v>181</v>
      </c>
      <c r="J137" s="32" t="str">
        <f>VLOOKUP(I137,Customers[],2,FALSE)</f>
        <v>ရွှေမြင်း(ရွှေခြင်္သေ့)</v>
      </c>
      <c r="K137" s="32" t="str">
        <f>VLOOKUP(I137,Customers[],4,FALSE)</f>
        <v>Meiktila</v>
      </c>
      <c r="L137" s="32" t="str">
        <f>VLOOKUP(Table85[[#This Row],[CustomerID]],Table!H:K,3,0)</f>
        <v>မိတ္ထီလာ</v>
      </c>
      <c r="M137" s="32" t="str">
        <f>VLOOKUP(I137,Customers[],5,FALSE)</f>
        <v>WholeSales/Contract</v>
      </c>
      <c r="N137" s="34" t="s">
        <v>10</v>
      </c>
      <c r="O137" s="37" t="s">
        <v>61</v>
      </c>
      <c r="P137" s="32" t="str">
        <f>VLOOKUP(O137,Stock[],2,FALSE)</f>
        <v>BE Debtors Opening</v>
      </c>
      <c r="Q137" s="35">
        <f>VLOOKUP(O137,Stock[],3,FALSE)</f>
        <v>0</v>
      </c>
      <c r="R137" s="35">
        <f>VLOOKUP(O137,Stock[],4,FALSE)</f>
        <v>0</v>
      </c>
      <c r="S137" s="34"/>
      <c r="T137" s="35"/>
      <c r="U137" s="34"/>
      <c r="V137" s="36">
        <f>+DailySales!$T137*DailySales!$R137</f>
        <v>0</v>
      </c>
      <c r="W137" s="36">
        <f>+DailySales!$V137*DailySales!$Q137</f>
        <v>0</v>
      </c>
      <c r="X137" s="36">
        <f>VLOOKUP(O137,Stock[],6,FALSE)</f>
        <v>0</v>
      </c>
      <c r="Y137" s="36">
        <f>+DailySales!$V137*DailySales!$X137</f>
        <v>0</v>
      </c>
      <c r="Z137" s="37">
        <v>287700</v>
      </c>
      <c r="AA137" s="34"/>
      <c r="AB137" s="78"/>
      <c r="AC137" s="78"/>
      <c r="AD137" s="34"/>
      <c r="AE137" s="77"/>
      <c r="AF137" s="38"/>
      <c r="AG137" s="39"/>
      <c r="AH137" s="38">
        <v>46034</v>
      </c>
      <c r="AI137" s="39">
        <v>287700</v>
      </c>
      <c r="AJ137" s="38"/>
      <c r="AK137" s="39"/>
      <c r="AL137" s="34"/>
      <c r="AM137" s="39"/>
      <c r="AN13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7" s="26"/>
      <c r="AQ137" s="26"/>
      <c r="AR137" s="26"/>
    </row>
    <row r="138" spans="1:44" ht="19.5" customHeight="1" x14ac:dyDescent="0.25">
      <c r="A138" s="32">
        <f t="shared" si="12"/>
        <v>2025</v>
      </c>
      <c r="B138" s="32">
        <f t="shared" si="13"/>
        <v>12</v>
      </c>
      <c r="C138" s="25">
        <v>45999</v>
      </c>
      <c r="D138" s="57">
        <f t="shared" ca="1" si="10"/>
        <v>46097</v>
      </c>
      <c r="E138" s="32" t="str">
        <f t="shared" ca="1" si="11"/>
        <v>3-Months</v>
      </c>
      <c r="F138" s="32" t="str">
        <f>VLOOKUP(O138,Stock[],5,FALSE)</f>
        <v>BE</v>
      </c>
      <c r="G138" s="33" t="s">
        <v>1845</v>
      </c>
      <c r="H138" s="34"/>
      <c r="I138" s="34" t="s">
        <v>181</v>
      </c>
      <c r="J138" s="32" t="str">
        <f>VLOOKUP(I138,Customers[],2,FALSE)</f>
        <v>ရွှေမြင်း(ရွှေခြင်္သေ့)</v>
      </c>
      <c r="K138" s="32" t="str">
        <f>VLOOKUP(I138,Customers[],4,FALSE)</f>
        <v>Meiktila</v>
      </c>
      <c r="L138" s="32" t="str">
        <f>VLOOKUP(Table85[[#This Row],[CustomerID]],Table!H:K,3,0)</f>
        <v>မိတ္ထီလာ</v>
      </c>
      <c r="M138" s="32" t="str">
        <f>VLOOKUP(I138,Customers[],5,FALSE)</f>
        <v>WholeSales/Contract</v>
      </c>
      <c r="N138" s="34" t="s">
        <v>10</v>
      </c>
      <c r="O138" s="37" t="s">
        <v>61</v>
      </c>
      <c r="P138" s="32" t="str">
        <f>VLOOKUP(O138,Stock[],2,FALSE)</f>
        <v>BE Debtors Opening</v>
      </c>
      <c r="Q138" s="35">
        <f>VLOOKUP(O138,Stock[],3,FALSE)</f>
        <v>0</v>
      </c>
      <c r="R138" s="35">
        <f>VLOOKUP(O138,Stock[],4,FALSE)</f>
        <v>0</v>
      </c>
      <c r="S138" s="34"/>
      <c r="T138" s="35"/>
      <c r="U138" s="34"/>
      <c r="V138" s="36">
        <f>+DailySales!$T138*DailySales!$R138</f>
        <v>0</v>
      </c>
      <c r="W138" s="36">
        <f>+DailySales!$V138*DailySales!$Q138</f>
        <v>0</v>
      </c>
      <c r="X138" s="36">
        <f>VLOOKUP(O138,Stock[],6,FALSE)</f>
        <v>0</v>
      </c>
      <c r="Y138" s="36">
        <f>+DailySales!$V138*DailySales!$X138</f>
        <v>0</v>
      </c>
      <c r="Z138" s="37">
        <v>957600</v>
      </c>
      <c r="AA138" s="34"/>
      <c r="AB138" s="78"/>
      <c r="AC138" s="78"/>
      <c r="AD138" s="34"/>
      <c r="AE138" s="77"/>
      <c r="AF138" s="38"/>
      <c r="AG138" s="39"/>
      <c r="AH138" s="38">
        <v>46034</v>
      </c>
      <c r="AI138" s="39">
        <v>957600</v>
      </c>
      <c r="AJ138" s="38"/>
      <c r="AK138" s="39"/>
      <c r="AL138" s="34"/>
      <c r="AM138" s="39"/>
      <c r="AN13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8" s="26"/>
      <c r="AQ138" s="26"/>
      <c r="AR138" s="26"/>
    </row>
    <row r="139" spans="1:44" ht="19.5" customHeight="1" x14ac:dyDescent="0.25">
      <c r="A139" s="32">
        <f t="shared" si="12"/>
        <v>2025</v>
      </c>
      <c r="B139" s="32">
        <f t="shared" si="13"/>
        <v>12</v>
      </c>
      <c r="C139" s="25">
        <v>45999</v>
      </c>
      <c r="D139" s="57">
        <f t="shared" ca="1" si="10"/>
        <v>46097</v>
      </c>
      <c r="E139" s="32" t="str">
        <f t="shared" ca="1" si="11"/>
        <v>3-Months</v>
      </c>
      <c r="F139" s="32" t="str">
        <f>VLOOKUP(O139,Stock[],5,FALSE)</f>
        <v>BE</v>
      </c>
      <c r="G139" s="33" t="s">
        <v>1845</v>
      </c>
      <c r="H139" s="34"/>
      <c r="I139" s="34" t="s">
        <v>181</v>
      </c>
      <c r="J139" s="32" t="str">
        <f>VLOOKUP(I139,Customers[],2,FALSE)</f>
        <v>ရွှေမြင်း(ရွှေခြင်္သေ့)</v>
      </c>
      <c r="K139" s="32" t="str">
        <f>VLOOKUP(I139,Customers[],4,FALSE)</f>
        <v>Meiktila</v>
      </c>
      <c r="L139" s="32" t="str">
        <f>VLOOKUP(Table85[[#This Row],[CustomerID]],Table!H:K,3,0)</f>
        <v>မိတ္ထီလာ</v>
      </c>
      <c r="M139" s="32" t="str">
        <f>VLOOKUP(I139,Customers[],5,FALSE)</f>
        <v>WholeSales/Contract</v>
      </c>
      <c r="N139" s="34" t="s">
        <v>10</v>
      </c>
      <c r="O139" s="37" t="s">
        <v>61</v>
      </c>
      <c r="P139" s="32" t="str">
        <f>VLOOKUP(O139,Stock[],2,FALSE)</f>
        <v>BE Debtors Opening</v>
      </c>
      <c r="Q139" s="35">
        <f>VLOOKUP(O139,Stock[],3,FALSE)</f>
        <v>0</v>
      </c>
      <c r="R139" s="35">
        <f>VLOOKUP(O139,Stock[],4,FALSE)</f>
        <v>0</v>
      </c>
      <c r="S139" s="34"/>
      <c r="T139" s="35"/>
      <c r="U139" s="34"/>
      <c r="V139" s="36">
        <f>+DailySales!$T139*DailySales!$R139</f>
        <v>0</v>
      </c>
      <c r="W139" s="36">
        <f>+DailySales!$V139*DailySales!$Q139</f>
        <v>0</v>
      </c>
      <c r="X139" s="36">
        <f>VLOOKUP(O139,Stock[],6,FALSE)</f>
        <v>0</v>
      </c>
      <c r="Y139" s="36">
        <f>+DailySales!$V139*DailySales!$X139</f>
        <v>0</v>
      </c>
      <c r="Z139" s="37">
        <v>93100</v>
      </c>
      <c r="AA139" s="34"/>
      <c r="AB139" s="78"/>
      <c r="AC139" s="78"/>
      <c r="AD139" s="34"/>
      <c r="AE139" s="77"/>
      <c r="AF139" s="38"/>
      <c r="AG139" s="39"/>
      <c r="AH139" s="38">
        <v>46034</v>
      </c>
      <c r="AI139" s="39">
        <v>93100</v>
      </c>
      <c r="AJ139" s="38"/>
      <c r="AK139" s="39"/>
      <c r="AL139" s="34"/>
      <c r="AM139" s="39"/>
      <c r="AN13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9" s="26"/>
      <c r="AQ139" s="26"/>
      <c r="AR139" s="26"/>
    </row>
    <row r="140" spans="1:44" ht="19.5" customHeight="1" x14ac:dyDescent="0.25">
      <c r="A140" s="32">
        <f t="shared" si="12"/>
        <v>2025</v>
      </c>
      <c r="B140" s="32">
        <f t="shared" si="13"/>
        <v>12</v>
      </c>
      <c r="C140" s="25">
        <v>45999</v>
      </c>
      <c r="D140" s="57">
        <f t="shared" ca="1" si="10"/>
        <v>46097</v>
      </c>
      <c r="E140" s="32" t="str">
        <f t="shared" ca="1" si="11"/>
        <v>3-Months</v>
      </c>
      <c r="F140" s="32" t="str">
        <f>VLOOKUP(O140,Stock[],5,FALSE)</f>
        <v>BE</v>
      </c>
      <c r="G140" s="33" t="s">
        <v>1845</v>
      </c>
      <c r="H140" s="34"/>
      <c r="I140" s="34" t="s">
        <v>181</v>
      </c>
      <c r="J140" s="32" t="str">
        <f>VLOOKUP(I140,Customers[],2,FALSE)</f>
        <v>ရွှေမြင်း(ရွှေခြင်္သေ့)</v>
      </c>
      <c r="K140" s="32" t="str">
        <f>VLOOKUP(I140,Customers[],4,FALSE)</f>
        <v>Meiktila</v>
      </c>
      <c r="L140" s="32" t="str">
        <f>VLOOKUP(Table85[[#This Row],[CustomerID]],Table!H:K,3,0)</f>
        <v>မိတ္ထီလာ</v>
      </c>
      <c r="M140" s="32" t="str">
        <f>VLOOKUP(I140,Customers[],5,FALSE)</f>
        <v>WholeSales/Contract</v>
      </c>
      <c r="N140" s="34" t="s">
        <v>10</v>
      </c>
      <c r="O140" s="37" t="s">
        <v>61</v>
      </c>
      <c r="P140" s="32" t="str">
        <f>VLOOKUP(O140,Stock[],2,FALSE)</f>
        <v>BE Debtors Opening</v>
      </c>
      <c r="Q140" s="35">
        <f>VLOOKUP(O140,Stock[],3,FALSE)</f>
        <v>0</v>
      </c>
      <c r="R140" s="35">
        <f>VLOOKUP(O140,Stock[],4,FALSE)</f>
        <v>0</v>
      </c>
      <c r="S140" s="34"/>
      <c r="T140" s="35"/>
      <c r="U140" s="34"/>
      <c r="V140" s="36">
        <f>+DailySales!$T140*DailySales!$R140</f>
        <v>0</v>
      </c>
      <c r="W140" s="36">
        <f>+DailySales!$V140*DailySales!$Q140</f>
        <v>0</v>
      </c>
      <c r="X140" s="36">
        <f>VLOOKUP(O140,Stock[],6,FALSE)</f>
        <v>0</v>
      </c>
      <c r="Y140" s="36">
        <f>+DailySales!$V140*DailySales!$X140</f>
        <v>0</v>
      </c>
      <c r="Z140" s="37">
        <v>183600</v>
      </c>
      <c r="AA140" s="34"/>
      <c r="AB140" s="78"/>
      <c r="AC140" s="78"/>
      <c r="AD140" s="34"/>
      <c r="AE140" s="77"/>
      <c r="AF140" s="38"/>
      <c r="AG140" s="39"/>
      <c r="AH140" s="38">
        <v>46034</v>
      </c>
      <c r="AI140" s="39">
        <v>183600</v>
      </c>
      <c r="AJ140" s="38"/>
      <c r="AK140" s="39"/>
      <c r="AL140" s="34"/>
      <c r="AM140" s="39"/>
      <c r="AN14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0" s="26"/>
      <c r="AQ140" s="26"/>
      <c r="AR140" s="26"/>
    </row>
    <row r="141" spans="1:44" ht="19.5" customHeight="1" x14ac:dyDescent="0.25">
      <c r="A141" s="32">
        <f t="shared" si="12"/>
        <v>2025</v>
      </c>
      <c r="B141" s="32">
        <f t="shared" si="13"/>
        <v>12</v>
      </c>
      <c r="C141" s="25">
        <v>45999</v>
      </c>
      <c r="D141" s="57">
        <f t="shared" ca="1" si="10"/>
        <v>46097</v>
      </c>
      <c r="E141" s="32" t="str">
        <f t="shared" ca="1" si="11"/>
        <v>3-Months</v>
      </c>
      <c r="F141" s="32" t="str">
        <f>VLOOKUP(O141,Stock[],5,FALSE)</f>
        <v>BE</v>
      </c>
      <c r="G141" s="33" t="s">
        <v>1845</v>
      </c>
      <c r="H141" s="34"/>
      <c r="I141" s="34" t="s">
        <v>181</v>
      </c>
      <c r="J141" s="32" t="str">
        <f>VLOOKUP(I141,Customers[],2,FALSE)</f>
        <v>ရွှေမြင်း(ရွှေခြင်္သေ့)</v>
      </c>
      <c r="K141" s="32" t="str">
        <f>VLOOKUP(I141,Customers[],4,FALSE)</f>
        <v>Meiktila</v>
      </c>
      <c r="L141" s="32" t="str">
        <f>VLOOKUP(Table85[[#This Row],[CustomerID]],Table!H:K,3,0)</f>
        <v>မိတ္ထီလာ</v>
      </c>
      <c r="M141" s="32" t="str">
        <f>VLOOKUP(I141,Customers[],5,FALSE)</f>
        <v>WholeSales/Contract</v>
      </c>
      <c r="N141" s="34" t="s">
        <v>10</v>
      </c>
      <c r="O141" s="37" t="s">
        <v>61</v>
      </c>
      <c r="P141" s="32" t="str">
        <f>VLOOKUP(O141,Stock[],2,FALSE)</f>
        <v>BE Debtors Opening</v>
      </c>
      <c r="Q141" s="35">
        <f>VLOOKUP(O141,Stock[],3,FALSE)</f>
        <v>0</v>
      </c>
      <c r="R141" s="35">
        <f>VLOOKUP(O141,Stock[],4,FALSE)</f>
        <v>0</v>
      </c>
      <c r="S141" s="34"/>
      <c r="T141" s="35"/>
      <c r="U141" s="34"/>
      <c r="V141" s="36">
        <f>+DailySales!$T141*DailySales!$R141</f>
        <v>0</v>
      </c>
      <c r="W141" s="36">
        <f>+DailySales!$V141*DailySales!$Q141</f>
        <v>0</v>
      </c>
      <c r="X141" s="36">
        <f>VLOOKUP(O141,Stock[],6,FALSE)</f>
        <v>0</v>
      </c>
      <c r="Y141" s="36">
        <f>+DailySales!$V141*DailySales!$X141</f>
        <v>0</v>
      </c>
      <c r="Z141" s="37">
        <v>105000</v>
      </c>
      <c r="AA141" s="34"/>
      <c r="AB141" s="78"/>
      <c r="AC141" s="78"/>
      <c r="AD141" s="34"/>
      <c r="AE141" s="77"/>
      <c r="AF141" s="38"/>
      <c r="AG141" s="39"/>
      <c r="AH141" s="38">
        <v>46034</v>
      </c>
      <c r="AI141" s="39">
        <v>105000</v>
      </c>
      <c r="AJ141" s="38"/>
      <c r="AK141" s="39"/>
      <c r="AL141" s="34"/>
      <c r="AM141" s="39"/>
      <c r="AN14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1" s="26"/>
      <c r="AQ141" s="26"/>
      <c r="AR141" s="26"/>
    </row>
    <row r="142" spans="1:44" ht="19.5" customHeight="1" x14ac:dyDescent="0.25">
      <c r="A142" s="32">
        <f t="shared" si="12"/>
        <v>2025</v>
      </c>
      <c r="B142" s="32">
        <f t="shared" si="13"/>
        <v>12</v>
      </c>
      <c r="C142" s="25">
        <v>45999</v>
      </c>
      <c r="D142" s="57">
        <f t="shared" ca="1" si="10"/>
        <v>46097</v>
      </c>
      <c r="E142" s="32" t="str">
        <f t="shared" ca="1" si="11"/>
        <v>3-Months</v>
      </c>
      <c r="F142" s="32" t="str">
        <f>VLOOKUP(O142,Stock[],5,FALSE)</f>
        <v>BE</v>
      </c>
      <c r="G142" s="33" t="s">
        <v>1846</v>
      </c>
      <c r="H142" s="34"/>
      <c r="I142" s="34" t="s">
        <v>233</v>
      </c>
      <c r="J142" s="32" t="str">
        <f>VLOOKUP(I142,Customers[],2,FALSE)</f>
        <v>ဦးဝင်းနိုင်</v>
      </c>
      <c r="K142" s="32" t="str">
        <f>VLOOKUP(I142,Customers[],4,FALSE)</f>
        <v>Wandwin</v>
      </c>
      <c r="L142" s="32" t="str">
        <f>VLOOKUP(Table85[[#This Row],[CustomerID]],Table!H:K,3,0)</f>
        <v>လျှော်ပင်</v>
      </c>
      <c r="M142" s="32" t="str">
        <f>VLOOKUP(I142,Customers[],5,FALSE)</f>
        <v>WholeSales/Contract</v>
      </c>
      <c r="N142" s="34" t="s">
        <v>10</v>
      </c>
      <c r="O142" s="37" t="s">
        <v>61</v>
      </c>
      <c r="P142" s="32" t="str">
        <f>VLOOKUP(O142,Stock[],2,FALSE)</f>
        <v>BE Debtors Opening</v>
      </c>
      <c r="Q142" s="35">
        <f>VLOOKUP(O142,Stock[],3,FALSE)</f>
        <v>0</v>
      </c>
      <c r="R142" s="35">
        <f>VLOOKUP(O142,Stock[],4,FALSE)</f>
        <v>0</v>
      </c>
      <c r="S142" s="34"/>
      <c r="T142" s="35"/>
      <c r="U142" s="34"/>
      <c r="V142" s="36">
        <f>+DailySales!$T142*DailySales!$R142</f>
        <v>0</v>
      </c>
      <c r="W142" s="36">
        <f>+DailySales!$V142*DailySales!$Q142</f>
        <v>0</v>
      </c>
      <c r="X142" s="36">
        <f>VLOOKUP(O142,Stock[],6,FALSE)</f>
        <v>0</v>
      </c>
      <c r="Y142" s="36">
        <f>+DailySales!$V142*DailySales!$X142</f>
        <v>0</v>
      </c>
      <c r="Z142" s="37">
        <v>381995</v>
      </c>
      <c r="AA142" s="34"/>
      <c r="AB142" s="78"/>
      <c r="AC142" s="78"/>
      <c r="AD142" s="34"/>
      <c r="AE142" s="77"/>
      <c r="AF142" s="38"/>
      <c r="AG142" s="39"/>
      <c r="AH142" s="38">
        <v>46025</v>
      </c>
      <c r="AI142" s="39">
        <v>381995</v>
      </c>
      <c r="AJ142" s="38"/>
      <c r="AK142" s="39"/>
      <c r="AL142" s="34"/>
      <c r="AM142" s="39"/>
      <c r="AN14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2" s="26"/>
      <c r="AQ142" s="26"/>
      <c r="AR142" s="26"/>
    </row>
    <row r="143" spans="1:44" ht="19.5" customHeight="1" x14ac:dyDescent="0.25">
      <c r="A143" s="32">
        <f t="shared" si="12"/>
        <v>2025</v>
      </c>
      <c r="B143" s="32">
        <f t="shared" si="13"/>
        <v>12</v>
      </c>
      <c r="C143" s="25">
        <v>45999</v>
      </c>
      <c r="D143" s="57">
        <f t="shared" ca="1" si="10"/>
        <v>46097</v>
      </c>
      <c r="E143" s="32" t="str">
        <f t="shared" ca="1" si="11"/>
        <v>3-Months</v>
      </c>
      <c r="F143" s="32" t="str">
        <f>VLOOKUP(O143,Stock[],5,FALSE)</f>
        <v>BE</v>
      </c>
      <c r="G143" s="33" t="s">
        <v>1846</v>
      </c>
      <c r="H143" s="34"/>
      <c r="I143" s="34" t="s">
        <v>233</v>
      </c>
      <c r="J143" s="32" t="str">
        <f>VLOOKUP(I143,Customers[],2,FALSE)</f>
        <v>ဦးဝင်းနိုင်</v>
      </c>
      <c r="K143" s="32" t="str">
        <f>VLOOKUP(I143,Customers[],4,FALSE)</f>
        <v>Wandwin</v>
      </c>
      <c r="L143" s="32" t="str">
        <f>VLOOKUP(Table85[[#This Row],[CustomerID]],Table!H:K,3,0)</f>
        <v>လျှော်ပင်</v>
      </c>
      <c r="M143" s="32" t="str">
        <f>VLOOKUP(I143,Customers[],5,FALSE)</f>
        <v>WholeSales/Contract</v>
      </c>
      <c r="N143" s="34" t="s">
        <v>10</v>
      </c>
      <c r="O143" s="37" t="s">
        <v>61</v>
      </c>
      <c r="P143" s="32" t="str">
        <f>VLOOKUP(O143,Stock[],2,FALSE)</f>
        <v>BE Debtors Opening</v>
      </c>
      <c r="Q143" s="35">
        <f>VLOOKUP(O143,Stock[],3,FALSE)</f>
        <v>0</v>
      </c>
      <c r="R143" s="35">
        <f>VLOOKUP(O143,Stock[],4,FALSE)</f>
        <v>0</v>
      </c>
      <c r="S143" s="34"/>
      <c r="T143" s="35"/>
      <c r="U143" s="34"/>
      <c r="V143" s="36">
        <f>+DailySales!$T143*DailySales!$R143</f>
        <v>0</v>
      </c>
      <c r="W143" s="36">
        <f>+DailySales!$V143*DailySales!$Q143</f>
        <v>0</v>
      </c>
      <c r="X143" s="36">
        <f>VLOOKUP(O143,Stock[],6,FALSE)</f>
        <v>0</v>
      </c>
      <c r="Y143" s="36">
        <f>+DailySales!$V143*DailySales!$X143</f>
        <v>0</v>
      </c>
      <c r="Z143" s="37">
        <v>193200</v>
      </c>
      <c r="AA143" s="34"/>
      <c r="AB143" s="78"/>
      <c r="AC143" s="78"/>
      <c r="AD143" s="34"/>
      <c r="AE143" s="77"/>
      <c r="AF143" s="38"/>
      <c r="AG143" s="39"/>
      <c r="AH143" s="38">
        <v>46025</v>
      </c>
      <c r="AI143" s="39">
        <v>193200</v>
      </c>
      <c r="AJ143" s="38"/>
      <c r="AK143" s="39"/>
      <c r="AL143" s="34"/>
      <c r="AM143" s="39"/>
      <c r="AN14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3" s="26"/>
      <c r="AQ143" s="26"/>
      <c r="AR143" s="26"/>
    </row>
    <row r="144" spans="1:44" ht="19.5" customHeight="1" x14ac:dyDescent="0.25">
      <c r="A144" s="32">
        <f t="shared" si="12"/>
        <v>2025</v>
      </c>
      <c r="B144" s="32">
        <f t="shared" si="13"/>
        <v>12</v>
      </c>
      <c r="C144" s="25">
        <v>45999</v>
      </c>
      <c r="D144" s="57">
        <f t="shared" ca="1" si="10"/>
        <v>46097</v>
      </c>
      <c r="E144" s="32" t="str">
        <f t="shared" ca="1" si="11"/>
        <v>3-Months</v>
      </c>
      <c r="F144" s="32" t="str">
        <f>VLOOKUP(O144,Stock[],5,FALSE)</f>
        <v>BE</v>
      </c>
      <c r="G144" s="33" t="s">
        <v>1846</v>
      </c>
      <c r="H144" s="34"/>
      <c r="I144" s="34" t="s">
        <v>233</v>
      </c>
      <c r="J144" s="32" t="str">
        <f>VLOOKUP(I144,Customers[],2,FALSE)</f>
        <v>ဦးဝင်းနိုင်</v>
      </c>
      <c r="K144" s="32" t="str">
        <f>VLOOKUP(I144,Customers[],4,FALSE)</f>
        <v>Wandwin</v>
      </c>
      <c r="L144" s="32" t="str">
        <f>VLOOKUP(Table85[[#This Row],[CustomerID]],Table!H:K,3,0)</f>
        <v>လျှော်ပင်</v>
      </c>
      <c r="M144" s="32" t="str">
        <f>VLOOKUP(I144,Customers[],5,FALSE)</f>
        <v>WholeSales/Contract</v>
      </c>
      <c r="N144" s="34" t="s">
        <v>10</v>
      </c>
      <c r="O144" s="37" t="s">
        <v>61</v>
      </c>
      <c r="P144" s="32" t="str">
        <f>VLOOKUP(O144,Stock[],2,FALSE)</f>
        <v>BE Debtors Opening</v>
      </c>
      <c r="Q144" s="35">
        <f>VLOOKUP(O144,Stock[],3,FALSE)</f>
        <v>0</v>
      </c>
      <c r="R144" s="35">
        <f>VLOOKUP(O144,Stock[],4,FALSE)</f>
        <v>0</v>
      </c>
      <c r="S144" s="34"/>
      <c r="T144" s="35"/>
      <c r="U144" s="34"/>
      <c r="V144" s="36">
        <f>+DailySales!$T144*DailySales!$R144</f>
        <v>0</v>
      </c>
      <c r="W144" s="36">
        <f>+DailySales!$V144*DailySales!$Q144</f>
        <v>0</v>
      </c>
      <c r="X144" s="36">
        <f>VLOOKUP(O144,Stock[],6,FALSE)</f>
        <v>0</v>
      </c>
      <c r="Y144" s="36">
        <f>+DailySales!$V144*DailySales!$X144</f>
        <v>0</v>
      </c>
      <c r="Z144" s="37">
        <v>159600</v>
      </c>
      <c r="AA144" s="34"/>
      <c r="AB144" s="78"/>
      <c r="AC144" s="78"/>
      <c r="AD144" s="34"/>
      <c r="AE144" s="77"/>
      <c r="AF144" s="38"/>
      <c r="AG144" s="39"/>
      <c r="AH144" s="38">
        <v>46025</v>
      </c>
      <c r="AI144" s="39">
        <v>159600</v>
      </c>
      <c r="AJ144" s="38"/>
      <c r="AK144" s="39"/>
      <c r="AL144" s="34"/>
      <c r="AM144" s="39"/>
      <c r="AN14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4" s="26"/>
      <c r="AQ144" s="26"/>
      <c r="AR144" s="26"/>
    </row>
    <row r="145" spans="1:44" ht="19.5" customHeight="1" x14ac:dyDescent="0.25">
      <c r="A145" s="32">
        <f t="shared" si="12"/>
        <v>2025</v>
      </c>
      <c r="B145" s="32">
        <f t="shared" si="13"/>
        <v>12</v>
      </c>
      <c r="C145" s="25">
        <v>45999</v>
      </c>
      <c r="D145" s="57">
        <f t="shared" ca="1" si="10"/>
        <v>46097</v>
      </c>
      <c r="E145" s="32" t="str">
        <f t="shared" ca="1" si="11"/>
        <v>3-Months</v>
      </c>
      <c r="F145" s="32" t="str">
        <f>VLOOKUP(O145,Stock[],5,FALSE)</f>
        <v>BE</v>
      </c>
      <c r="G145" s="33" t="s">
        <v>1846</v>
      </c>
      <c r="H145" s="34"/>
      <c r="I145" s="34" t="s">
        <v>233</v>
      </c>
      <c r="J145" s="32" t="str">
        <f>VLOOKUP(I145,Customers[],2,FALSE)</f>
        <v>ဦးဝင်းနိုင်</v>
      </c>
      <c r="K145" s="32" t="str">
        <f>VLOOKUP(I145,Customers[],4,FALSE)</f>
        <v>Wandwin</v>
      </c>
      <c r="L145" s="32" t="str">
        <f>VLOOKUP(Table85[[#This Row],[CustomerID]],Table!H:K,3,0)</f>
        <v>လျှော်ပင်</v>
      </c>
      <c r="M145" s="32" t="str">
        <f>VLOOKUP(I145,Customers[],5,FALSE)</f>
        <v>WholeSales/Contract</v>
      </c>
      <c r="N145" s="34" t="s">
        <v>10</v>
      </c>
      <c r="O145" s="37" t="s">
        <v>61</v>
      </c>
      <c r="P145" s="32" t="str">
        <f>VLOOKUP(O145,Stock[],2,FALSE)</f>
        <v>BE Debtors Opening</v>
      </c>
      <c r="Q145" s="35">
        <f>VLOOKUP(O145,Stock[],3,FALSE)</f>
        <v>0</v>
      </c>
      <c r="R145" s="35">
        <f>VLOOKUP(O145,Stock[],4,FALSE)</f>
        <v>0</v>
      </c>
      <c r="S145" s="34"/>
      <c r="T145" s="35"/>
      <c r="U145" s="34"/>
      <c r="V145" s="36">
        <f>+DailySales!$T145*DailySales!$R145</f>
        <v>0</v>
      </c>
      <c r="W145" s="36">
        <f>+DailySales!$V145*DailySales!$Q145</f>
        <v>0</v>
      </c>
      <c r="X145" s="36">
        <f>VLOOKUP(O145,Stock[],6,FALSE)</f>
        <v>0</v>
      </c>
      <c r="Y145" s="36">
        <f>+DailySales!$V145*DailySales!$X145</f>
        <v>0</v>
      </c>
      <c r="Z145" s="37">
        <v>93100</v>
      </c>
      <c r="AA145" s="34"/>
      <c r="AB145" s="78"/>
      <c r="AC145" s="78"/>
      <c r="AD145" s="34"/>
      <c r="AE145" s="77"/>
      <c r="AF145" s="38"/>
      <c r="AG145" s="39"/>
      <c r="AH145" s="38">
        <v>46025</v>
      </c>
      <c r="AI145" s="39">
        <v>93100</v>
      </c>
      <c r="AJ145" s="38"/>
      <c r="AK145" s="39"/>
      <c r="AL145" s="34"/>
      <c r="AM145" s="39"/>
      <c r="AN14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5" s="26"/>
      <c r="AQ145" s="26"/>
      <c r="AR145" s="26"/>
    </row>
    <row r="146" spans="1:44" ht="19.5" customHeight="1" x14ac:dyDescent="0.25">
      <c r="A146" s="32">
        <f t="shared" si="12"/>
        <v>2025</v>
      </c>
      <c r="B146" s="32">
        <f t="shared" si="13"/>
        <v>12</v>
      </c>
      <c r="C146" s="25">
        <v>45999</v>
      </c>
      <c r="D146" s="57">
        <f t="shared" ca="1" si="10"/>
        <v>46097</v>
      </c>
      <c r="E146" s="32" t="str">
        <f t="shared" ca="1" si="11"/>
        <v>3-Months</v>
      </c>
      <c r="F146" s="32" t="str">
        <f>VLOOKUP(O146,Stock[],5,FALSE)</f>
        <v>BE</v>
      </c>
      <c r="G146" s="33" t="s">
        <v>1847</v>
      </c>
      <c r="H146" s="34"/>
      <c r="I146" s="34" t="s">
        <v>180</v>
      </c>
      <c r="J146" s="32" t="str">
        <f>VLOOKUP(I146,Customers[],2,FALSE)</f>
        <v>ရွှေမြင်း</v>
      </c>
      <c r="K146" s="32" t="str">
        <f>VLOOKUP(I146,Customers[],4,FALSE)</f>
        <v>Meiktila</v>
      </c>
      <c r="L146" s="32" t="str">
        <f>VLOOKUP(Table85[[#This Row],[CustomerID]],Table!H:K,3,0)</f>
        <v>မိတ္ထီလာ</v>
      </c>
      <c r="M146" s="32" t="str">
        <f>VLOOKUP(I146,Customers[],5,FALSE)</f>
        <v>WholeSales/Contract</v>
      </c>
      <c r="N146" s="34" t="s">
        <v>10</v>
      </c>
      <c r="O146" s="37" t="s">
        <v>61</v>
      </c>
      <c r="P146" s="32" t="str">
        <f>VLOOKUP(O146,Stock[],2,FALSE)</f>
        <v>BE Debtors Opening</v>
      </c>
      <c r="Q146" s="35">
        <f>VLOOKUP(O146,Stock[],3,FALSE)</f>
        <v>0</v>
      </c>
      <c r="R146" s="35">
        <f>VLOOKUP(O146,Stock[],4,FALSE)</f>
        <v>0</v>
      </c>
      <c r="S146" s="34"/>
      <c r="T146" s="35"/>
      <c r="U146" s="34"/>
      <c r="V146" s="36">
        <f>+DailySales!$T146*DailySales!$R146</f>
        <v>0</v>
      </c>
      <c r="W146" s="36">
        <f>+DailySales!$V146*DailySales!$Q146</f>
        <v>0</v>
      </c>
      <c r="X146" s="36">
        <f>VLOOKUP(O146,Stock[],6,FALSE)</f>
        <v>0</v>
      </c>
      <c r="Y146" s="36">
        <f>+DailySales!$V146*DailySales!$X146</f>
        <v>0</v>
      </c>
      <c r="Z146" s="37">
        <v>1150800</v>
      </c>
      <c r="AA146" s="34"/>
      <c r="AB146" s="78"/>
      <c r="AC146" s="78"/>
      <c r="AD146" s="34"/>
      <c r="AE146" s="77"/>
      <c r="AF146" s="38"/>
      <c r="AG146" s="39"/>
      <c r="AH146" s="38">
        <v>46034</v>
      </c>
      <c r="AI146" s="39">
        <v>1150800</v>
      </c>
      <c r="AJ146" s="38"/>
      <c r="AK146" s="39"/>
      <c r="AL146" s="34"/>
      <c r="AM146" s="39"/>
      <c r="AN14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6" s="26"/>
      <c r="AQ146" s="26"/>
      <c r="AR146" s="26"/>
    </row>
    <row r="147" spans="1:44" ht="19.5" customHeight="1" x14ac:dyDescent="0.25">
      <c r="A147" s="32">
        <f t="shared" si="12"/>
        <v>2025</v>
      </c>
      <c r="B147" s="32">
        <f t="shared" si="13"/>
        <v>12</v>
      </c>
      <c r="C147" s="25">
        <v>45999</v>
      </c>
      <c r="D147" s="57">
        <f t="shared" ca="1" si="10"/>
        <v>46097</v>
      </c>
      <c r="E147" s="32" t="str">
        <f t="shared" ca="1" si="11"/>
        <v>3-Months</v>
      </c>
      <c r="F147" s="32" t="str">
        <f>VLOOKUP(O147,Stock[],5,FALSE)</f>
        <v>BE</v>
      </c>
      <c r="G147" s="33" t="s">
        <v>1847</v>
      </c>
      <c r="H147" s="34"/>
      <c r="I147" s="34" t="s">
        <v>180</v>
      </c>
      <c r="J147" s="32" t="str">
        <f>VLOOKUP(I147,Customers[],2,FALSE)</f>
        <v>ရွှေမြင်း</v>
      </c>
      <c r="K147" s="32" t="str">
        <f>VLOOKUP(I147,Customers[],4,FALSE)</f>
        <v>Meiktila</v>
      </c>
      <c r="L147" s="32" t="str">
        <f>VLOOKUP(Table85[[#This Row],[CustomerID]],Table!H:K,3,0)</f>
        <v>မိတ္ထီလာ</v>
      </c>
      <c r="M147" s="32" t="str">
        <f>VLOOKUP(I147,Customers[],5,FALSE)</f>
        <v>WholeSales/Contract</v>
      </c>
      <c r="N147" s="34" t="s">
        <v>10</v>
      </c>
      <c r="O147" s="37" t="s">
        <v>61</v>
      </c>
      <c r="P147" s="32" t="str">
        <f>VLOOKUP(O147,Stock[],2,FALSE)</f>
        <v>BE Debtors Opening</v>
      </c>
      <c r="Q147" s="35">
        <f>VLOOKUP(O147,Stock[],3,FALSE)</f>
        <v>0</v>
      </c>
      <c r="R147" s="35">
        <f>VLOOKUP(O147,Stock[],4,FALSE)</f>
        <v>0</v>
      </c>
      <c r="S147" s="34"/>
      <c r="T147" s="35"/>
      <c r="U147" s="34"/>
      <c r="V147" s="36">
        <f>+DailySales!$T147*DailySales!$R147</f>
        <v>0</v>
      </c>
      <c r="W147" s="36">
        <f>+DailySales!$V147*DailySales!$Q147</f>
        <v>0</v>
      </c>
      <c r="X147" s="36">
        <f>VLOOKUP(O147,Stock[],6,FALSE)</f>
        <v>0</v>
      </c>
      <c r="Y147" s="36">
        <f>+DailySales!$V147*DailySales!$X147</f>
        <v>0</v>
      </c>
      <c r="Z147" s="37">
        <v>1915200</v>
      </c>
      <c r="AA147" s="34"/>
      <c r="AB147" s="78"/>
      <c r="AC147" s="78"/>
      <c r="AD147" s="34"/>
      <c r="AE147" s="77"/>
      <c r="AF147" s="38"/>
      <c r="AG147" s="39"/>
      <c r="AH147" s="38">
        <v>46034</v>
      </c>
      <c r="AI147" s="39">
        <v>1915200</v>
      </c>
      <c r="AJ147" s="38"/>
      <c r="AK147" s="39"/>
      <c r="AL147" s="34"/>
      <c r="AM147" s="39"/>
      <c r="AN14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7" s="26"/>
      <c r="AQ147" s="26"/>
      <c r="AR147" s="26"/>
    </row>
    <row r="148" spans="1:44" ht="19.5" customHeight="1" x14ac:dyDescent="0.25">
      <c r="A148" s="32">
        <f t="shared" si="12"/>
        <v>2025</v>
      </c>
      <c r="B148" s="32">
        <f t="shared" si="13"/>
        <v>12</v>
      </c>
      <c r="C148" s="25">
        <v>45999</v>
      </c>
      <c r="D148" s="57">
        <f t="shared" ca="1" si="10"/>
        <v>46097</v>
      </c>
      <c r="E148" s="32" t="str">
        <f t="shared" ca="1" si="11"/>
        <v>3-Months</v>
      </c>
      <c r="F148" s="32" t="str">
        <f>VLOOKUP(O148,Stock[],5,FALSE)</f>
        <v>BE</v>
      </c>
      <c r="G148" s="33" t="s">
        <v>1847</v>
      </c>
      <c r="H148" s="34"/>
      <c r="I148" s="34" t="s">
        <v>180</v>
      </c>
      <c r="J148" s="32" t="str">
        <f>VLOOKUP(I148,Customers[],2,FALSE)</f>
        <v>ရွှေမြင်း</v>
      </c>
      <c r="K148" s="32" t="str">
        <f>VLOOKUP(I148,Customers[],4,FALSE)</f>
        <v>Meiktila</v>
      </c>
      <c r="L148" s="32" t="str">
        <f>VLOOKUP(Table85[[#This Row],[CustomerID]],Table!H:K,3,0)</f>
        <v>မိတ္ထီလာ</v>
      </c>
      <c r="M148" s="32" t="str">
        <f>VLOOKUP(I148,Customers[],5,FALSE)</f>
        <v>WholeSales/Contract</v>
      </c>
      <c r="N148" s="34" t="s">
        <v>10</v>
      </c>
      <c r="O148" s="37" t="s">
        <v>61</v>
      </c>
      <c r="P148" s="32" t="str">
        <f>VLOOKUP(O148,Stock[],2,FALSE)</f>
        <v>BE Debtors Opening</v>
      </c>
      <c r="Q148" s="35">
        <f>VLOOKUP(O148,Stock[],3,FALSE)</f>
        <v>0</v>
      </c>
      <c r="R148" s="35">
        <f>VLOOKUP(O148,Stock[],4,FALSE)</f>
        <v>0</v>
      </c>
      <c r="S148" s="34"/>
      <c r="T148" s="35"/>
      <c r="U148" s="34"/>
      <c r="V148" s="36">
        <f>+DailySales!$T148*DailySales!$R148</f>
        <v>0</v>
      </c>
      <c r="W148" s="36">
        <f>+DailySales!$V148*DailySales!$Q148</f>
        <v>0</v>
      </c>
      <c r="X148" s="36">
        <f>VLOOKUP(O148,Stock[],6,FALSE)</f>
        <v>0</v>
      </c>
      <c r="Y148" s="36">
        <f>+DailySales!$V148*DailySales!$X148</f>
        <v>0</v>
      </c>
      <c r="Z148" s="37">
        <v>319200</v>
      </c>
      <c r="AA148" s="34"/>
      <c r="AB148" s="78"/>
      <c r="AC148" s="78"/>
      <c r="AD148" s="34"/>
      <c r="AE148" s="77"/>
      <c r="AF148" s="38"/>
      <c r="AG148" s="39"/>
      <c r="AH148" s="38">
        <v>46034</v>
      </c>
      <c r="AI148" s="39">
        <v>319200</v>
      </c>
      <c r="AJ148" s="38"/>
      <c r="AK148" s="39"/>
      <c r="AL148" s="34"/>
      <c r="AM148" s="39"/>
      <c r="AN14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8" s="26"/>
      <c r="AQ148" s="26"/>
      <c r="AR148" s="26"/>
    </row>
    <row r="149" spans="1:44" ht="19.5" customHeight="1" x14ac:dyDescent="0.25">
      <c r="A149" s="32">
        <f t="shared" si="12"/>
        <v>2025</v>
      </c>
      <c r="B149" s="32">
        <f t="shared" si="13"/>
        <v>12</v>
      </c>
      <c r="C149" s="25">
        <v>45999</v>
      </c>
      <c r="D149" s="57">
        <f t="shared" ca="1" si="10"/>
        <v>46097</v>
      </c>
      <c r="E149" s="32" t="str">
        <f t="shared" ca="1" si="11"/>
        <v>3-Months</v>
      </c>
      <c r="F149" s="32" t="str">
        <f>VLOOKUP(O149,Stock[],5,FALSE)</f>
        <v>BE</v>
      </c>
      <c r="G149" s="33" t="s">
        <v>1847</v>
      </c>
      <c r="H149" s="34"/>
      <c r="I149" s="34" t="s">
        <v>180</v>
      </c>
      <c r="J149" s="32" t="str">
        <f>VLOOKUP(I149,Customers[],2,FALSE)</f>
        <v>ရွှေမြင်း</v>
      </c>
      <c r="K149" s="32" t="str">
        <f>VLOOKUP(I149,Customers[],4,FALSE)</f>
        <v>Meiktila</v>
      </c>
      <c r="L149" s="32" t="str">
        <f>VLOOKUP(Table85[[#This Row],[CustomerID]],Table!H:K,3,0)</f>
        <v>မိတ္ထီလာ</v>
      </c>
      <c r="M149" s="32" t="str">
        <f>VLOOKUP(I149,Customers[],5,FALSE)</f>
        <v>WholeSales/Contract</v>
      </c>
      <c r="N149" s="34" t="s">
        <v>10</v>
      </c>
      <c r="O149" s="37" t="s">
        <v>61</v>
      </c>
      <c r="P149" s="32" t="str">
        <f>VLOOKUP(O149,Stock[],2,FALSE)</f>
        <v>BE Debtors Opening</v>
      </c>
      <c r="Q149" s="35">
        <f>VLOOKUP(O149,Stock[],3,FALSE)</f>
        <v>0</v>
      </c>
      <c r="R149" s="35">
        <f>VLOOKUP(O149,Stock[],4,FALSE)</f>
        <v>0</v>
      </c>
      <c r="S149" s="34"/>
      <c r="T149" s="35"/>
      <c r="U149" s="34"/>
      <c r="V149" s="36">
        <f>+DailySales!$T149*DailySales!$R149</f>
        <v>0</v>
      </c>
      <c r="W149" s="36">
        <f>+DailySales!$V149*DailySales!$Q149</f>
        <v>0</v>
      </c>
      <c r="X149" s="36">
        <f>VLOOKUP(O149,Stock[],6,FALSE)</f>
        <v>0</v>
      </c>
      <c r="Y149" s="36">
        <f>+DailySales!$V149*DailySales!$X149</f>
        <v>0</v>
      </c>
      <c r="Z149" s="37">
        <v>550800</v>
      </c>
      <c r="AA149" s="34"/>
      <c r="AB149" s="78"/>
      <c r="AC149" s="78"/>
      <c r="AD149" s="34"/>
      <c r="AE149" s="77"/>
      <c r="AF149" s="38"/>
      <c r="AG149" s="39"/>
      <c r="AH149" s="38">
        <v>46034</v>
      </c>
      <c r="AI149" s="39">
        <v>550800</v>
      </c>
      <c r="AJ149" s="38"/>
      <c r="AK149" s="39"/>
      <c r="AL149" s="34"/>
      <c r="AM149" s="39"/>
      <c r="AN14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9" s="26"/>
      <c r="AQ149" s="26"/>
      <c r="AR149" s="26"/>
    </row>
    <row r="150" spans="1:44" ht="19.5" customHeight="1" x14ac:dyDescent="0.25">
      <c r="A150" s="32">
        <f t="shared" si="12"/>
        <v>2025</v>
      </c>
      <c r="B150" s="32">
        <f t="shared" si="13"/>
        <v>12</v>
      </c>
      <c r="C150" s="25">
        <v>45999</v>
      </c>
      <c r="D150" s="57">
        <f t="shared" ca="1" si="10"/>
        <v>46097</v>
      </c>
      <c r="E150" s="32" t="str">
        <f t="shared" ca="1" si="11"/>
        <v>3-Months</v>
      </c>
      <c r="F150" s="32" t="str">
        <f>VLOOKUP(O150,Stock[],5,FALSE)</f>
        <v>BE</v>
      </c>
      <c r="G150" s="33" t="s">
        <v>1848</v>
      </c>
      <c r="H150" s="34"/>
      <c r="I150" s="34" t="s">
        <v>180</v>
      </c>
      <c r="J150" s="32" t="str">
        <f>VLOOKUP(I150,Customers[],2,FALSE)</f>
        <v>ရွှေမြင်း</v>
      </c>
      <c r="K150" s="32" t="str">
        <f>VLOOKUP(I150,Customers[],4,FALSE)</f>
        <v>Meiktila</v>
      </c>
      <c r="L150" s="32" t="str">
        <f>VLOOKUP(Table85[[#This Row],[CustomerID]],Table!H:K,3,0)</f>
        <v>မိတ္ထီလာ</v>
      </c>
      <c r="M150" s="32" t="str">
        <f>VLOOKUP(I150,Customers[],5,FALSE)</f>
        <v>WholeSales/Contract</v>
      </c>
      <c r="N150" s="34" t="s">
        <v>10</v>
      </c>
      <c r="O150" s="37" t="s">
        <v>61</v>
      </c>
      <c r="P150" s="32" t="str">
        <f>VLOOKUP(O150,Stock[],2,FALSE)</f>
        <v>BE Debtors Opening</v>
      </c>
      <c r="Q150" s="35">
        <f>VLOOKUP(O150,Stock[],3,FALSE)</f>
        <v>0</v>
      </c>
      <c r="R150" s="35">
        <f>VLOOKUP(O150,Stock[],4,FALSE)</f>
        <v>0</v>
      </c>
      <c r="S150" s="34"/>
      <c r="T150" s="35"/>
      <c r="U150" s="34"/>
      <c r="V150" s="36">
        <f>+DailySales!$T150*DailySales!$R150</f>
        <v>0</v>
      </c>
      <c r="W150" s="36">
        <f>+DailySales!$V150*DailySales!$Q150</f>
        <v>0</v>
      </c>
      <c r="X150" s="36">
        <f>VLOOKUP(O150,Stock[],6,FALSE)</f>
        <v>0</v>
      </c>
      <c r="Y150" s="36">
        <f>+DailySales!$V150*DailySales!$X150</f>
        <v>0</v>
      </c>
      <c r="Z150" s="37">
        <v>372400</v>
      </c>
      <c r="AA150" s="34"/>
      <c r="AB150" s="78"/>
      <c r="AC150" s="78"/>
      <c r="AD150" s="34"/>
      <c r="AE150" s="77"/>
      <c r="AF150" s="38"/>
      <c r="AG150" s="39"/>
      <c r="AH150" s="38">
        <v>46034</v>
      </c>
      <c r="AI150" s="39">
        <v>372400</v>
      </c>
      <c r="AJ150" s="38"/>
      <c r="AK150" s="39"/>
      <c r="AL150" s="34"/>
      <c r="AM150" s="39"/>
      <c r="AN15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0" s="26"/>
      <c r="AQ150" s="26"/>
      <c r="AR150" s="26"/>
    </row>
    <row r="151" spans="1:44" ht="19.5" customHeight="1" x14ac:dyDescent="0.25">
      <c r="A151" s="32">
        <f t="shared" si="12"/>
        <v>2025</v>
      </c>
      <c r="B151" s="32">
        <f t="shared" si="13"/>
        <v>12</v>
      </c>
      <c r="C151" s="25">
        <v>45999</v>
      </c>
      <c r="D151" s="57">
        <f t="shared" ca="1" si="10"/>
        <v>46097</v>
      </c>
      <c r="E151" s="32" t="str">
        <f t="shared" ca="1" si="11"/>
        <v>3-Months</v>
      </c>
      <c r="F151" s="32" t="str">
        <f>VLOOKUP(O151,Stock[],5,FALSE)</f>
        <v>BE</v>
      </c>
      <c r="G151" s="33" t="s">
        <v>1848</v>
      </c>
      <c r="H151" s="34"/>
      <c r="I151" s="34" t="s">
        <v>180</v>
      </c>
      <c r="J151" s="32" t="str">
        <f>VLOOKUP(I151,Customers[],2,FALSE)</f>
        <v>ရွှေမြင်း</v>
      </c>
      <c r="K151" s="32" t="str">
        <f>VLOOKUP(I151,Customers[],4,FALSE)</f>
        <v>Meiktila</v>
      </c>
      <c r="L151" s="32" t="str">
        <f>VLOOKUP(Table85[[#This Row],[CustomerID]],Table!H:K,3,0)</f>
        <v>မိတ္ထီလာ</v>
      </c>
      <c r="M151" s="32" t="str">
        <f>VLOOKUP(I151,Customers[],5,FALSE)</f>
        <v>WholeSales/Contract</v>
      </c>
      <c r="N151" s="34" t="s">
        <v>10</v>
      </c>
      <c r="O151" s="37" t="s">
        <v>61</v>
      </c>
      <c r="P151" s="32" t="str">
        <f>VLOOKUP(O151,Stock[],2,FALSE)</f>
        <v>BE Debtors Opening</v>
      </c>
      <c r="Q151" s="35">
        <f>VLOOKUP(O151,Stock[],3,FALSE)</f>
        <v>0</v>
      </c>
      <c r="R151" s="35">
        <f>VLOOKUP(O151,Stock[],4,FALSE)</f>
        <v>0</v>
      </c>
      <c r="S151" s="34"/>
      <c r="T151" s="35"/>
      <c r="U151" s="34"/>
      <c r="V151" s="36">
        <f>+DailySales!$T151*DailySales!$R151</f>
        <v>0</v>
      </c>
      <c r="W151" s="36">
        <f>+DailySales!$V151*DailySales!$Q151</f>
        <v>0</v>
      </c>
      <c r="X151" s="36">
        <f>VLOOKUP(O151,Stock[],6,FALSE)</f>
        <v>0</v>
      </c>
      <c r="Y151" s="36">
        <f>+DailySales!$V151*DailySales!$X151</f>
        <v>0</v>
      </c>
      <c r="Z151" s="37">
        <v>767200</v>
      </c>
      <c r="AA151" s="34"/>
      <c r="AB151" s="78"/>
      <c r="AC151" s="78"/>
      <c r="AD151" s="34"/>
      <c r="AE151" s="77"/>
      <c r="AF151" s="38"/>
      <c r="AG151" s="39"/>
      <c r="AH151" s="38">
        <v>46034</v>
      </c>
      <c r="AI151" s="39">
        <v>767200</v>
      </c>
      <c r="AJ151" s="38"/>
      <c r="AK151" s="39"/>
      <c r="AL151" s="34"/>
      <c r="AM151" s="39"/>
      <c r="AN15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1" s="26"/>
      <c r="AQ151" s="26"/>
      <c r="AR151" s="26"/>
    </row>
    <row r="152" spans="1:44" ht="19.5" customHeight="1" x14ac:dyDescent="0.25">
      <c r="A152" s="32">
        <f t="shared" si="12"/>
        <v>2025</v>
      </c>
      <c r="B152" s="32">
        <f t="shared" si="13"/>
        <v>12</v>
      </c>
      <c r="C152" s="25">
        <v>45999</v>
      </c>
      <c r="D152" s="57">
        <f t="shared" ca="1" si="10"/>
        <v>46097</v>
      </c>
      <c r="E152" s="32" t="str">
        <f t="shared" ca="1" si="11"/>
        <v>3-Months</v>
      </c>
      <c r="F152" s="32" t="str">
        <f>VLOOKUP(O152,Stock[],5,FALSE)</f>
        <v>BE</v>
      </c>
      <c r="G152" s="33" t="s">
        <v>1848</v>
      </c>
      <c r="H152" s="34"/>
      <c r="I152" s="34" t="s">
        <v>180</v>
      </c>
      <c r="J152" s="32" t="str">
        <f>VLOOKUP(I152,Customers[],2,FALSE)</f>
        <v>ရွှေမြင်း</v>
      </c>
      <c r="K152" s="32" t="str">
        <f>VLOOKUP(I152,Customers[],4,FALSE)</f>
        <v>Meiktila</v>
      </c>
      <c r="L152" s="32" t="str">
        <f>VLOOKUP(Table85[[#This Row],[CustomerID]],Table!H:K,3,0)</f>
        <v>မိတ္ထီလာ</v>
      </c>
      <c r="M152" s="32" t="str">
        <f>VLOOKUP(I152,Customers[],5,FALSE)</f>
        <v>WholeSales/Contract</v>
      </c>
      <c r="N152" s="34" t="s">
        <v>10</v>
      </c>
      <c r="O152" s="37" t="s">
        <v>61</v>
      </c>
      <c r="P152" s="32" t="str">
        <f>VLOOKUP(O152,Stock[],2,FALSE)</f>
        <v>BE Debtors Opening</v>
      </c>
      <c r="Q152" s="35">
        <f>VLOOKUP(O152,Stock[],3,FALSE)</f>
        <v>0</v>
      </c>
      <c r="R152" s="35">
        <f>VLOOKUP(O152,Stock[],4,FALSE)</f>
        <v>0</v>
      </c>
      <c r="S152" s="34"/>
      <c r="T152" s="35"/>
      <c r="U152" s="34"/>
      <c r="V152" s="36">
        <f>+DailySales!$T152*DailySales!$R152</f>
        <v>0</v>
      </c>
      <c r="W152" s="36">
        <f>+DailySales!$V152*DailySales!$Q152</f>
        <v>0</v>
      </c>
      <c r="X152" s="36">
        <f>VLOOKUP(O152,Stock[],6,FALSE)</f>
        <v>0</v>
      </c>
      <c r="Y152" s="36">
        <f>+DailySales!$V152*DailySales!$X152</f>
        <v>0</v>
      </c>
      <c r="Z152" s="37">
        <v>1276800</v>
      </c>
      <c r="AA152" s="34"/>
      <c r="AB152" s="78"/>
      <c r="AC152" s="78"/>
      <c r="AD152" s="34"/>
      <c r="AE152" s="77"/>
      <c r="AF152" s="38"/>
      <c r="AG152" s="39"/>
      <c r="AH152" s="38">
        <v>46034</v>
      </c>
      <c r="AI152" s="39">
        <v>1276800</v>
      </c>
      <c r="AJ152" s="38"/>
      <c r="AK152" s="39"/>
      <c r="AL152" s="34"/>
      <c r="AM152" s="39"/>
      <c r="AN15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2" s="26"/>
      <c r="AQ152" s="26"/>
      <c r="AR152" s="26"/>
    </row>
    <row r="153" spans="1:44" ht="19.5" customHeight="1" x14ac:dyDescent="0.25">
      <c r="A153" s="32">
        <f t="shared" si="12"/>
        <v>2025</v>
      </c>
      <c r="B153" s="32">
        <f t="shared" si="13"/>
        <v>12</v>
      </c>
      <c r="C153" s="25">
        <v>45999</v>
      </c>
      <c r="D153" s="57">
        <f t="shared" ca="1" si="10"/>
        <v>46097</v>
      </c>
      <c r="E153" s="32" t="str">
        <f t="shared" ca="1" si="11"/>
        <v>3-Months</v>
      </c>
      <c r="F153" s="32" t="str">
        <f>VLOOKUP(O153,Stock[],5,FALSE)</f>
        <v>BE</v>
      </c>
      <c r="G153" s="33" t="s">
        <v>1848</v>
      </c>
      <c r="H153" s="34"/>
      <c r="I153" s="34" t="s">
        <v>180</v>
      </c>
      <c r="J153" s="32" t="str">
        <f>VLOOKUP(I153,Customers[],2,FALSE)</f>
        <v>ရွှေမြင်း</v>
      </c>
      <c r="K153" s="32" t="str">
        <f>VLOOKUP(I153,Customers[],4,FALSE)</f>
        <v>Meiktila</v>
      </c>
      <c r="L153" s="32" t="str">
        <f>VLOOKUP(Table85[[#This Row],[CustomerID]],Table!H:K,3,0)</f>
        <v>မိတ္ထီလာ</v>
      </c>
      <c r="M153" s="32" t="str">
        <f>VLOOKUP(I153,Customers[],5,FALSE)</f>
        <v>WholeSales/Contract</v>
      </c>
      <c r="N153" s="34" t="s">
        <v>10</v>
      </c>
      <c r="O153" s="37" t="s">
        <v>61</v>
      </c>
      <c r="P153" s="32" t="str">
        <f>VLOOKUP(O153,Stock[],2,FALSE)</f>
        <v>BE Debtors Opening</v>
      </c>
      <c r="Q153" s="35">
        <f>VLOOKUP(O153,Stock[],3,FALSE)</f>
        <v>0</v>
      </c>
      <c r="R153" s="35">
        <f>VLOOKUP(O153,Stock[],4,FALSE)</f>
        <v>0</v>
      </c>
      <c r="S153" s="34"/>
      <c r="T153" s="35"/>
      <c r="U153" s="34"/>
      <c r="V153" s="36">
        <f>+DailySales!$T153*DailySales!$R153</f>
        <v>0</v>
      </c>
      <c r="W153" s="36">
        <f>+DailySales!$V153*DailySales!$Q153</f>
        <v>0</v>
      </c>
      <c r="X153" s="36">
        <f>VLOOKUP(O153,Stock[],6,FALSE)</f>
        <v>0</v>
      </c>
      <c r="Y153" s="36">
        <f>+DailySales!$V153*DailySales!$X153</f>
        <v>0</v>
      </c>
      <c r="Z153" s="37">
        <v>193200</v>
      </c>
      <c r="AA153" s="34"/>
      <c r="AB153" s="78"/>
      <c r="AC153" s="78"/>
      <c r="AD153" s="34"/>
      <c r="AE153" s="77"/>
      <c r="AF153" s="38"/>
      <c r="AG153" s="39"/>
      <c r="AH153" s="38">
        <v>46034</v>
      </c>
      <c r="AI153" s="39">
        <v>193200</v>
      </c>
      <c r="AJ153" s="38"/>
      <c r="AK153" s="39"/>
      <c r="AL153" s="34"/>
      <c r="AM153" s="39"/>
      <c r="AN15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3" s="26"/>
      <c r="AQ153" s="26"/>
      <c r="AR153" s="26"/>
    </row>
    <row r="154" spans="1:44" ht="19.5" customHeight="1" x14ac:dyDescent="0.25">
      <c r="A154" s="32">
        <f t="shared" si="12"/>
        <v>2025</v>
      </c>
      <c r="B154" s="32">
        <f t="shared" si="13"/>
        <v>12</v>
      </c>
      <c r="C154" s="25">
        <v>45999</v>
      </c>
      <c r="D154" s="57">
        <f t="shared" ca="1" si="10"/>
        <v>46097</v>
      </c>
      <c r="E154" s="32" t="str">
        <f t="shared" ca="1" si="11"/>
        <v>3-Months</v>
      </c>
      <c r="F154" s="32" t="str">
        <f>VLOOKUP(O154,Stock[],5,FALSE)</f>
        <v>BE</v>
      </c>
      <c r="G154" s="33" t="s">
        <v>1848</v>
      </c>
      <c r="H154" s="34"/>
      <c r="I154" s="34" t="s">
        <v>180</v>
      </c>
      <c r="J154" s="32" t="str">
        <f>VLOOKUP(I154,Customers[],2,FALSE)</f>
        <v>ရွှေမြင်း</v>
      </c>
      <c r="K154" s="32" t="str">
        <f>VLOOKUP(I154,Customers[],4,FALSE)</f>
        <v>Meiktila</v>
      </c>
      <c r="L154" s="32" t="str">
        <f>VLOOKUP(Table85[[#This Row],[CustomerID]],Table!H:K,3,0)</f>
        <v>မိတ္ထီလာ</v>
      </c>
      <c r="M154" s="32" t="str">
        <f>VLOOKUP(I154,Customers[],5,FALSE)</f>
        <v>WholeSales/Contract</v>
      </c>
      <c r="N154" s="34" t="s">
        <v>10</v>
      </c>
      <c r="O154" s="37" t="s">
        <v>61</v>
      </c>
      <c r="P154" s="32" t="str">
        <f>VLOOKUP(O154,Stock[],2,FALSE)</f>
        <v>BE Debtors Opening</v>
      </c>
      <c r="Q154" s="35">
        <f>VLOOKUP(O154,Stock[],3,FALSE)</f>
        <v>0</v>
      </c>
      <c r="R154" s="35">
        <f>VLOOKUP(O154,Stock[],4,FALSE)</f>
        <v>0</v>
      </c>
      <c r="S154" s="34"/>
      <c r="T154" s="35"/>
      <c r="U154" s="34"/>
      <c r="V154" s="36">
        <f>+DailySales!$T154*DailySales!$R154</f>
        <v>0</v>
      </c>
      <c r="W154" s="36">
        <f>+DailySales!$V154*DailySales!$Q154</f>
        <v>0</v>
      </c>
      <c r="X154" s="36">
        <f>VLOOKUP(O154,Stock[],6,FALSE)</f>
        <v>0</v>
      </c>
      <c r="Y154" s="36">
        <f>+DailySales!$V154*DailySales!$X154</f>
        <v>0</v>
      </c>
      <c r="Z154" s="37">
        <v>186200</v>
      </c>
      <c r="AA154" s="34"/>
      <c r="AB154" s="78"/>
      <c r="AC154" s="78"/>
      <c r="AD154" s="34"/>
      <c r="AE154" s="77"/>
      <c r="AF154" s="38"/>
      <c r="AG154" s="39"/>
      <c r="AH154" s="38">
        <v>46034</v>
      </c>
      <c r="AI154" s="39">
        <v>186200</v>
      </c>
      <c r="AJ154" s="38"/>
      <c r="AK154" s="39"/>
      <c r="AL154" s="34"/>
      <c r="AM154" s="39"/>
      <c r="AN15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4" s="26"/>
      <c r="AQ154" s="26"/>
      <c r="AR154" s="26"/>
    </row>
    <row r="155" spans="1:44" ht="19.5" customHeight="1" x14ac:dyDescent="0.25">
      <c r="A155" s="32">
        <f t="shared" si="12"/>
        <v>2025</v>
      </c>
      <c r="B155" s="32">
        <f t="shared" si="13"/>
        <v>12</v>
      </c>
      <c r="C155" s="25">
        <v>45999</v>
      </c>
      <c r="D155" s="57">
        <f t="shared" ca="1" si="10"/>
        <v>46097</v>
      </c>
      <c r="E155" s="32" t="str">
        <f t="shared" ca="1" si="11"/>
        <v>3-Months</v>
      </c>
      <c r="F155" s="32" t="str">
        <f>VLOOKUP(O155,Stock[],5,FALSE)</f>
        <v>BE</v>
      </c>
      <c r="G155" s="33" t="s">
        <v>1848</v>
      </c>
      <c r="H155" s="34"/>
      <c r="I155" s="34" t="s">
        <v>180</v>
      </c>
      <c r="J155" s="32" t="str">
        <f>VLOOKUP(I155,Customers[],2,FALSE)</f>
        <v>ရွှေမြင်း</v>
      </c>
      <c r="K155" s="32" t="str">
        <f>VLOOKUP(I155,Customers[],4,FALSE)</f>
        <v>Meiktila</v>
      </c>
      <c r="L155" s="32" t="str">
        <f>VLOOKUP(Table85[[#This Row],[CustomerID]],Table!H:K,3,0)</f>
        <v>မိတ္ထီလာ</v>
      </c>
      <c r="M155" s="32" t="str">
        <f>VLOOKUP(I155,Customers[],5,FALSE)</f>
        <v>WholeSales/Contract</v>
      </c>
      <c r="N155" s="34" t="s">
        <v>10</v>
      </c>
      <c r="O155" s="37" t="s">
        <v>61</v>
      </c>
      <c r="P155" s="32" t="str">
        <f>VLOOKUP(O155,Stock[],2,FALSE)</f>
        <v>BE Debtors Opening</v>
      </c>
      <c r="Q155" s="35">
        <f>VLOOKUP(O155,Stock[],3,FALSE)</f>
        <v>0</v>
      </c>
      <c r="R155" s="35">
        <f>VLOOKUP(O155,Stock[],4,FALSE)</f>
        <v>0</v>
      </c>
      <c r="S155" s="34"/>
      <c r="T155" s="35"/>
      <c r="U155" s="34"/>
      <c r="V155" s="36">
        <f>+DailySales!$T155*DailySales!$R155</f>
        <v>0</v>
      </c>
      <c r="W155" s="36">
        <f>+DailySales!$V155*DailySales!$Q155</f>
        <v>0</v>
      </c>
      <c r="X155" s="36">
        <f>VLOOKUP(O155,Stock[],6,FALSE)</f>
        <v>0</v>
      </c>
      <c r="Y155" s="36">
        <f>+DailySales!$V155*DailySales!$X155</f>
        <v>0</v>
      </c>
      <c r="Z155" s="37">
        <v>1101600</v>
      </c>
      <c r="AA155" s="34"/>
      <c r="AB155" s="78"/>
      <c r="AC155" s="78"/>
      <c r="AD155" s="34"/>
      <c r="AE155" s="77"/>
      <c r="AF155" s="38"/>
      <c r="AG155" s="39"/>
      <c r="AH155" s="38">
        <v>46034</v>
      </c>
      <c r="AI155" s="39">
        <v>1101600</v>
      </c>
      <c r="AJ155" s="38"/>
      <c r="AK155" s="39"/>
      <c r="AL155" s="34"/>
      <c r="AM155" s="39"/>
      <c r="AN15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5" s="26"/>
      <c r="AQ155" s="26"/>
      <c r="AR155" s="26"/>
    </row>
    <row r="156" spans="1:44" ht="19.5" customHeight="1" x14ac:dyDescent="0.25">
      <c r="A156" s="32">
        <f t="shared" si="12"/>
        <v>2025</v>
      </c>
      <c r="B156" s="32">
        <f t="shared" si="13"/>
        <v>12</v>
      </c>
      <c r="C156" s="25">
        <v>45999</v>
      </c>
      <c r="D156" s="57">
        <f t="shared" ca="1" si="10"/>
        <v>46097</v>
      </c>
      <c r="E156" s="32" t="str">
        <f t="shared" ca="1" si="11"/>
        <v>3-Months</v>
      </c>
      <c r="F156" s="32" t="str">
        <f>VLOOKUP(O156,Stock[],5,FALSE)</f>
        <v>BE</v>
      </c>
      <c r="G156" s="33" t="s">
        <v>1848</v>
      </c>
      <c r="H156" s="34"/>
      <c r="I156" s="34" t="s">
        <v>180</v>
      </c>
      <c r="J156" s="32" t="str">
        <f>VLOOKUP(I156,Customers[],2,FALSE)</f>
        <v>ရွှေမြင်း</v>
      </c>
      <c r="K156" s="32" t="str">
        <f>VLOOKUP(I156,Customers[],4,FALSE)</f>
        <v>Meiktila</v>
      </c>
      <c r="L156" s="32" t="str">
        <f>VLOOKUP(Table85[[#This Row],[CustomerID]],Table!H:K,3,0)</f>
        <v>မိတ္ထီလာ</v>
      </c>
      <c r="M156" s="32" t="str">
        <f>VLOOKUP(I156,Customers[],5,FALSE)</f>
        <v>WholeSales/Contract</v>
      </c>
      <c r="N156" s="34" t="s">
        <v>10</v>
      </c>
      <c r="O156" s="37" t="s">
        <v>61</v>
      </c>
      <c r="P156" s="32" t="str">
        <f>VLOOKUP(O156,Stock[],2,FALSE)</f>
        <v>BE Debtors Opening</v>
      </c>
      <c r="Q156" s="35">
        <f>VLOOKUP(O156,Stock[],3,FALSE)</f>
        <v>0</v>
      </c>
      <c r="R156" s="35">
        <f>VLOOKUP(O156,Stock[],4,FALSE)</f>
        <v>0</v>
      </c>
      <c r="S156" s="34"/>
      <c r="T156" s="35"/>
      <c r="U156" s="34"/>
      <c r="V156" s="36">
        <f>+DailySales!$T156*DailySales!$R156</f>
        <v>0</v>
      </c>
      <c r="W156" s="36">
        <f>+DailySales!$V156*DailySales!$Q156</f>
        <v>0</v>
      </c>
      <c r="X156" s="36">
        <f>VLOOKUP(O156,Stock[],6,FALSE)</f>
        <v>0</v>
      </c>
      <c r="Y156" s="36">
        <f>+DailySales!$V156*DailySales!$X156</f>
        <v>0</v>
      </c>
      <c r="Z156" s="37">
        <v>558600</v>
      </c>
      <c r="AA156" s="34"/>
      <c r="AB156" s="78"/>
      <c r="AC156" s="78"/>
      <c r="AD156" s="34"/>
      <c r="AE156" s="77"/>
      <c r="AF156" s="38"/>
      <c r="AG156" s="39"/>
      <c r="AH156" s="38">
        <v>46034</v>
      </c>
      <c r="AI156" s="39">
        <v>558600</v>
      </c>
      <c r="AJ156" s="38"/>
      <c r="AK156" s="39"/>
      <c r="AL156" s="34"/>
      <c r="AM156" s="39"/>
      <c r="AN15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6" s="26"/>
      <c r="AQ156" s="26"/>
      <c r="AR156" s="26"/>
    </row>
    <row r="157" spans="1:44" ht="19.5" customHeight="1" x14ac:dyDescent="0.25">
      <c r="A157" s="32">
        <f t="shared" si="12"/>
        <v>2025</v>
      </c>
      <c r="B157" s="32">
        <f t="shared" si="13"/>
        <v>12</v>
      </c>
      <c r="C157" s="25">
        <v>45999</v>
      </c>
      <c r="D157" s="57">
        <f t="shared" ca="1" si="10"/>
        <v>46097</v>
      </c>
      <c r="E157" s="32" t="str">
        <f t="shared" ca="1" si="11"/>
        <v>3-Months</v>
      </c>
      <c r="F157" s="32" t="str">
        <f>VLOOKUP(O157,Stock[],5,FALSE)</f>
        <v>BE</v>
      </c>
      <c r="G157" s="33" t="s">
        <v>1849</v>
      </c>
      <c r="H157" s="34"/>
      <c r="I157" s="34" t="s">
        <v>180</v>
      </c>
      <c r="J157" s="32" t="str">
        <f>VLOOKUP(I157,Customers[],2,FALSE)</f>
        <v>ရွှေမြင်း</v>
      </c>
      <c r="K157" s="32" t="str">
        <f>VLOOKUP(I157,Customers[],4,FALSE)</f>
        <v>Meiktila</v>
      </c>
      <c r="L157" s="32" t="str">
        <f>VLOOKUP(Table85[[#This Row],[CustomerID]],Table!H:K,3,0)</f>
        <v>မိတ္ထီလာ</v>
      </c>
      <c r="M157" s="32" t="str">
        <f>VLOOKUP(I157,Customers[],5,FALSE)</f>
        <v>WholeSales/Contract</v>
      </c>
      <c r="N157" s="34" t="s">
        <v>10</v>
      </c>
      <c r="O157" s="37" t="s">
        <v>61</v>
      </c>
      <c r="P157" s="32" t="str">
        <f>VLOOKUP(O157,Stock[],2,FALSE)</f>
        <v>BE Debtors Opening</v>
      </c>
      <c r="Q157" s="35">
        <f>VLOOKUP(O157,Stock[],3,FALSE)</f>
        <v>0</v>
      </c>
      <c r="R157" s="35">
        <f>VLOOKUP(O157,Stock[],4,FALSE)</f>
        <v>0</v>
      </c>
      <c r="S157" s="34"/>
      <c r="T157" s="35"/>
      <c r="U157" s="34"/>
      <c r="V157" s="36">
        <f>+DailySales!$T157*DailySales!$R157</f>
        <v>0</v>
      </c>
      <c r="W157" s="36">
        <f>+DailySales!$V157*DailySales!$Q157</f>
        <v>0</v>
      </c>
      <c r="X157" s="36">
        <f>VLOOKUP(O157,Stock[],6,FALSE)</f>
        <v>0</v>
      </c>
      <c r="Y157" s="36">
        <f>+DailySales!$V157*DailySales!$X157</f>
        <v>0</v>
      </c>
      <c r="Z157" s="37">
        <v>186200</v>
      </c>
      <c r="AA157" s="34"/>
      <c r="AB157" s="78"/>
      <c r="AC157" s="78"/>
      <c r="AD157" s="34"/>
      <c r="AE157" s="77"/>
      <c r="AF157" s="38"/>
      <c r="AG157" s="39"/>
      <c r="AH157" s="38">
        <v>46034</v>
      </c>
      <c r="AI157" s="39">
        <v>186200</v>
      </c>
      <c r="AJ157" s="38"/>
      <c r="AK157" s="39"/>
      <c r="AL157" s="34"/>
      <c r="AM157" s="39"/>
      <c r="AN15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7" s="26"/>
      <c r="AQ157" s="26"/>
      <c r="AR157" s="26"/>
    </row>
    <row r="158" spans="1:44" ht="19.5" customHeight="1" x14ac:dyDescent="0.25">
      <c r="A158" s="32">
        <f t="shared" si="12"/>
        <v>2025</v>
      </c>
      <c r="B158" s="32">
        <f t="shared" si="13"/>
        <v>12</v>
      </c>
      <c r="C158" s="25">
        <v>45999</v>
      </c>
      <c r="D158" s="57">
        <f t="shared" ca="1" si="10"/>
        <v>46097</v>
      </c>
      <c r="E158" s="32" t="str">
        <f t="shared" ca="1" si="11"/>
        <v>3-Months</v>
      </c>
      <c r="F158" s="32" t="str">
        <f>VLOOKUP(O158,Stock[],5,FALSE)</f>
        <v>BE</v>
      </c>
      <c r="G158" s="33" t="s">
        <v>1849</v>
      </c>
      <c r="H158" s="34"/>
      <c r="I158" s="34" t="s">
        <v>180</v>
      </c>
      <c r="J158" s="32" t="str">
        <f>VLOOKUP(I158,Customers[],2,FALSE)</f>
        <v>ရွှေမြင်း</v>
      </c>
      <c r="K158" s="32" t="str">
        <f>VLOOKUP(I158,Customers[],4,FALSE)</f>
        <v>Meiktila</v>
      </c>
      <c r="L158" s="32" t="str">
        <f>VLOOKUP(Table85[[#This Row],[CustomerID]],Table!H:K,3,0)</f>
        <v>မိတ္ထီလာ</v>
      </c>
      <c r="M158" s="32" t="str">
        <f>VLOOKUP(I158,Customers[],5,FALSE)</f>
        <v>WholeSales/Contract</v>
      </c>
      <c r="N158" s="34" t="s">
        <v>10</v>
      </c>
      <c r="O158" s="37" t="s">
        <v>61</v>
      </c>
      <c r="P158" s="32" t="str">
        <f>VLOOKUP(O158,Stock[],2,FALSE)</f>
        <v>BE Debtors Opening</v>
      </c>
      <c r="Q158" s="35">
        <f>VLOOKUP(O158,Stock[],3,FALSE)</f>
        <v>0</v>
      </c>
      <c r="R158" s="35">
        <f>VLOOKUP(O158,Stock[],4,FALSE)</f>
        <v>0</v>
      </c>
      <c r="S158" s="34"/>
      <c r="T158" s="35"/>
      <c r="U158" s="34"/>
      <c r="V158" s="36">
        <f>+DailySales!$T158*DailySales!$R158</f>
        <v>0</v>
      </c>
      <c r="W158" s="36">
        <f>+DailySales!$V158*DailySales!$Q158</f>
        <v>0</v>
      </c>
      <c r="X158" s="36">
        <f>VLOOKUP(O158,Stock[],6,FALSE)</f>
        <v>0</v>
      </c>
      <c r="Y158" s="36">
        <f>+DailySales!$V158*DailySales!$X158</f>
        <v>0</v>
      </c>
      <c r="Z158" s="37">
        <v>959000</v>
      </c>
      <c r="AA158" s="34"/>
      <c r="AB158" s="78"/>
      <c r="AC158" s="78"/>
      <c r="AD158" s="34"/>
      <c r="AE158" s="77"/>
      <c r="AF158" s="38"/>
      <c r="AG158" s="39"/>
      <c r="AH158" s="38">
        <v>46034</v>
      </c>
      <c r="AI158" s="39">
        <v>959000</v>
      </c>
      <c r="AJ158" s="38"/>
      <c r="AK158" s="39"/>
      <c r="AL158" s="34"/>
      <c r="AM158" s="39"/>
      <c r="AN15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8" s="26"/>
      <c r="AQ158" s="26"/>
      <c r="AR158" s="26"/>
    </row>
    <row r="159" spans="1:44" ht="19.5" customHeight="1" x14ac:dyDescent="0.25">
      <c r="A159" s="32">
        <f t="shared" si="12"/>
        <v>2025</v>
      </c>
      <c r="B159" s="32">
        <f t="shared" si="13"/>
        <v>12</v>
      </c>
      <c r="C159" s="25">
        <v>45999</v>
      </c>
      <c r="D159" s="57">
        <f t="shared" ca="1" si="10"/>
        <v>46097</v>
      </c>
      <c r="E159" s="32" t="str">
        <f t="shared" ca="1" si="11"/>
        <v>3-Months</v>
      </c>
      <c r="F159" s="32" t="str">
        <f>VLOOKUP(O159,Stock[],5,FALSE)</f>
        <v>BE</v>
      </c>
      <c r="G159" s="33" t="s">
        <v>1849</v>
      </c>
      <c r="H159" s="34"/>
      <c r="I159" s="34" t="s">
        <v>180</v>
      </c>
      <c r="J159" s="32" t="str">
        <f>VLOOKUP(I159,Customers[],2,FALSE)</f>
        <v>ရွှေမြင်း</v>
      </c>
      <c r="K159" s="32" t="str">
        <f>VLOOKUP(I159,Customers[],4,FALSE)</f>
        <v>Meiktila</v>
      </c>
      <c r="L159" s="32" t="str">
        <f>VLOOKUP(Table85[[#This Row],[CustomerID]],Table!H:K,3,0)</f>
        <v>မိတ္ထီလာ</v>
      </c>
      <c r="M159" s="32" t="str">
        <f>VLOOKUP(I159,Customers[],5,FALSE)</f>
        <v>WholeSales/Contract</v>
      </c>
      <c r="N159" s="34" t="s">
        <v>10</v>
      </c>
      <c r="O159" s="37" t="s">
        <v>61</v>
      </c>
      <c r="P159" s="32" t="str">
        <f>VLOOKUP(O159,Stock[],2,FALSE)</f>
        <v>BE Debtors Opening</v>
      </c>
      <c r="Q159" s="35">
        <f>VLOOKUP(O159,Stock[],3,FALSE)</f>
        <v>0</v>
      </c>
      <c r="R159" s="35">
        <f>VLOOKUP(O159,Stock[],4,FALSE)</f>
        <v>0</v>
      </c>
      <c r="S159" s="34"/>
      <c r="T159" s="35"/>
      <c r="U159" s="34"/>
      <c r="V159" s="36">
        <f>+DailySales!$T159*DailySales!$R159</f>
        <v>0</v>
      </c>
      <c r="W159" s="36">
        <f>+DailySales!$V159*DailySales!$Q159</f>
        <v>0</v>
      </c>
      <c r="X159" s="36">
        <f>VLOOKUP(O159,Stock[],6,FALSE)</f>
        <v>0</v>
      </c>
      <c r="Y159" s="36">
        <f>+DailySales!$V159*DailySales!$X159</f>
        <v>0</v>
      </c>
      <c r="Z159" s="37">
        <v>1596000</v>
      </c>
      <c r="AA159" s="34"/>
      <c r="AB159" s="78"/>
      <c r="AC159" s="78"/>
      <c r="AD159" s="34"/>
      <c r="AE159" s="77"/>
      <c r="AF159" s="38"/>
      <c r="AG159" s="39"/>
      <c r="AH159" s="38">
        <v>46034</v>
      </c>
      <c r="AI159" s="39">
        <v>1596000</v>
      </c>
      <c r="AJ159" s="38"/>
      <c r="AK159" s="39"/>
      <c r="AL159" s="34"/>
      <c r="AM159" s="39"/>
      <c r="AN15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9" s="26"/>
      <c r="AQ159" s="26"/>
      <c r="AR159" s="26"/>
    </row>
    <row r="160" spans="1:44" ht="19.5" customHeight="1" x14ac:dyDescent="0.25">
      <c r="A160" s="32">
        <f t="shared" si="12"/>
        <v>2025</v>
      </c>
      <c r="B160" s="32">
        <f t="shared" si="13"/>
        <v>12</v>
      </c>
      <c r="C160" s="25">
        <v>45999</v>
      </c>
      <c r="D160" s="57">
        <f t="shared" ca="1" si="10"/>
        <v>46097</v>
      </c>
      <c r="E160" s="32" t="str">
        <f t="shared" ca="1" si="11"/>
        <v>3-Months</v>
      </c>
      <c r="F160" s="32" t="str">
        <f>VLOOKUP(O160,Stock[],5,FALSE)</f>
        <v>BE</v>
      </c>
      <c r="G160" s="33" t="s">
        <v>1849</v>
      </c>
      <c r="H160" s="34"/>
      <c r="I160" s="34" t="s">
        <v>180</v>
      </c>
      <c r="J160" s="32" t="str">
        <f>VLOOKUP(I160,Customers[],2,FALSE)</f>
        <v>ရွှေမြင်း</v>
      </c>
      <c r="K160" s="32" t="str">
        <f>VLOOKUP(I160,Customers[],4,FALSE)</f>
        <v>Meiktila</v>
      </c>
      <c r="L160" s="32" t="str">
        <f>VLOOKUP(Table85[[#This Row],[CustomerID]],Table!H:K,3,0)</f>
        <v>မိတ္ထီလာ</v>
      </c>
      <c r="M160" s="32" t="str">
        <f>VLOOKUP(I160,Customers[],5,FALSE)</f>
        <v>WholeSales/Contract</v>
      </c>
      <c r="N160" s="34" t="s">
        <v>10</v>
      </c>
      <c r="O160" s="37" t="s">
        <v>61</v>
      </c>
      <c r="P160" s="32" t="str">
        <f>VLOOKUP(O160,Stock[],2,FALSE)</f>
        <v>BE Debtors Opening</v>
      </c>
      <c r="Q160" s="35">
        <f>VLOOKUP(O160,Stock[],3,FALSE)</f>
        <v>0</v>
      </c>
      <c r="R160" s="35">
        <f>VLOOKUP(O160,Stock[],4,FALSE)</f>
        <v>0</v>
      </c>
      <c r="S160" s="34"/>
      <c r="T160" s="35"/>
      <c r="U160" s="34"/>
      <c r="V160" s="36">
        <f>+DailySales!$T160*DailySales!$R160</f>
        <v>0</v>
      </c>
      <c r="W160" s="36">
        <f>+DailySales!$V160*DailySales!$Q160</f>
        <v>0</v>
      </c>
      <c r="X160" s="36">
        <f>VLOOKUP(O160,Stock[],6,FALSE)</f>
        <v>0</v>
      </c>
      <c r="Y160" s="36">
        <f>+DailySales!$V160*DailySales!$X160</f>
        <v>0</v>
      </c>
      <c r="Z160" s="37">
        <v>558600</v>
      </c>
      <c r="AA160" s="34"/>
      <c r="AB160" s="78"/>
      <c r="AC160" s="78"/>
      <c r="AD160" s="34"/>
      <c r="AE160" s="77"/>
      <c r="AF160" s="38"/>
      <c r="AG160" s="39"/>
      <c r="AH160" s="38">
        <v>46034</v>
      </c>
      <c r="AI160" s="39">
        <v>558600</v>
      </c>
      <c r="AJ160" s="38"/>
      <c r="AK160" s="39"/>
      <c r="AL160" s="34"/>
      <c r="AM160" s="39"/>
      <c r="AN16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0" s="26"/>
      <c r="AQ160" s="26"/>
      <c r="AR160" s="26"/>
    </row>
    <row r="161" spans="1:44" ht="19.5" customHeight="1" x14ac:dyDescent="0.25">
      <c r="A161" s="32">
        <f t="shared" si="12"/>
        <v>2025</v>
      </c>
      <c r="B161" s="32">
        <f t="shared" si="13"/>
        <v>12</v>
      </c>
      <c r="C161" s="25">
        <v>45999</v>
      </c>
      <c r="D161" s="57">
        <f t="shared" ca="1" si="10"/>
        <v>46097</v>
      </c>
      <c r="E161" s="32" t="str">
        <f t="shared" ca="1" si="11"/>
        <v>3-Months</v>
      </c>
      <c r="F161" s="32" t="str">
        <f>VLOOKUP(O161,Stock[],5,FALSE)</f>
        <v>BE</v>
      </c>
      <c r="G161" s="33" t="s">
        <v>1849</v>
      </c>
      <c r="H161" s="34"/>
      <c r="I161" s="34" t="s">
        <v>180</v>
      </c>
      <c r="J161" s="32" t="str">
        <f>VLOOKUP(I161,Customers[],2,FALSE)</f>
        <v>ရွှေမြင်း</v>
      </c>
      <c r="K161" s="32" t="str">
        <f>VLOOKUP(I161,Customers[],4,FALSE)</f>
        <v>Meiktila</v>
      </c>
      <c r="L161" s="32" t="str">
        <f>VLOOKUP(Table85[[#This Row],[CustomerID]],Table!H:K,3,0)</f>
        <v>မိတ္ထီလာ</v>
      </c>
      <c r="M161" s="32" t="str">
        <f>VLOOKUP(I161,Customers[],5,FALSE)</f>
        <v>WholeSales/Contract</v>
      </c>
      <c r="N161" s="34" t="s">
        <v>10</v>
      </c>
      <c r="O161" s="37" t="s">
        <v>61</v>
      </c>
      <c r="P161" s="32" t="str">
        <f>VLOOKUP(O161,Stock[],2,FALSE)</f>
        <v>BE Debtors Opening</v>
      </c>
      <c r="Q161" s="35">
        <f>VLOOKUP(O161,Stock[],3,FALSE)</f>
        <v>0</v>
      </c>
      <c r="R161" s="35">
        <f>VLOOKUP(O161,Stock[],4,FALSE)</f>
        <v>0</v>
      </c>
      <c r="S161" s="34"/>
      <c r="T161" s="35"/>
      <c r="U161" s="34"/>
      <c r="V161" s="36">
        <f>+DailySales!$T161*DailySales!$R161</f>
        <v>0</v>
      </c>
      <c r="W161" s="36">
        <f>+DailySales!$V161*DailySales!$Q161</f>
        <v>0</v>
      </c>
      <c r="X161" s="36">
        <f>VLOOKUP(O161,Stock[],6,FALSE)</f>
        <v>0</v>
      </c>
      <c r="Y161" s="36">
        <f>+DailySales!$V161*DailySales!$X161</f>
        <v>0</v>
      </c>
      <c r="Z161" s="37">
        <v>210000</v>
      </c>
      <c r="AA161" s="34"/>
      <c r="AB161" s="78"/>
      <c r="AC161" s="78"/>
      <c r="AD161" s="34"/>
      <c r="AE161" s="77"/>
      <c r="AF161" s="38"/>
      <c r="AG161" s="39"/>
      <c r="AH161" s="38">
        <v>46034</v>
      </c>
      <c r="AI161" s="39">
        <v>210000</v>
      </c>
      <c r="AJ161" s="38"/>
      <c r="AK161" s="39"/>
      <c r="AL161" s="34"/>
      <c r="AM161" s="39"/>
      <c r="AN16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1" s="26"/>
      <c r="AQ161" s="26"/>
      <c r="AR161" s="26"/>
    </row>
    <row r="162" spans="1:44" ht="19.5" customHeight="1" x14ac:dyDescent="0.25">
      <c r="A162" s="32">
        <f t="shared" si="12"/>
        <v>2025</v>
      </c>
      <c r="B162" s="32">
        <f t="shared" si="13"/>
        <v>12</v>
      </c>
      <c r="C162" s="25">
        <v>45999</v>
      </c>
      <c r="D162" s="57">
        <f t="shared" ca="1" si="10"/>
        <v>46097</v>
      </c>
      <c r="E162" s="32" t="str">
        <f t="shared" ca="1" si="11"/>
        <v>3-Months</v>
      </c>
      <c r="F162" s="32" t="str">
        <f>VLOOKUP(O162,Stock[],5,FALSE)</f>
        <v>BE</v>
      </c>
      <c r="G162" s="33" t="s">
        <v>1849</v>
      </c>
      <c r="H162" s="34"/>
      <c r="I162" s="34" t="s">
        <v>180</v>
      </c>
      <c r="J162" s="32" t="str">
        <f>VLOOKUP(I162,Customers[],2,FALSE)</f>
        <v>ရွှေမြင်း</v>
      </c>
      <c r="K162" s="32" t="str">
        <f>VLOOKUP(I162,Customers[],4,FALSE)</f>
        <v>Meiktila</v>
      </c>
      <c r="L162" s="32" t="str">
        <f>VLOOKUP(Table85[[#This Row],[CustomerID]],Table!H:K,3,0)</f>
        <v>မိတ္ထီလာ</v>
      </c>
      <c r="M162" s="32" t="str">
        <f>VLOOKUP(I162,Customers[],5,FALSE)</f>
        <v>WholeSales/Contract</v>
      </c>
      <c r="N162" s="34" t="s">
        <v>10</v>
      </c>
      <c r="O162" s="37" t="s">
        <v>61</v>
      </c>
      <c r="P162" s="32" t="str">
        <f>VLOOKUP(O162,Stock[],2,FALSE)</f>
        <v>BE Debtors Opening</v>
      </c>
      <c r="Q162" s="35">
        <f>VLOOKUP(O162,Stock[],3,FALSE)</f>
        <v>0</v>
      </c>
      <c r="R162" s="35">
        <f>VLOOKUP(O162,Stock[],4,FALSE)</f>
        <v>0</v>
      </c>
      <c r="S162" s="34"/>
      <c r="T162" s="35"/>
      <c r="U162" s="34"/>
      <c r="V162" s="36">
        <f>+DailySales!$T162*DailySales!$R162</f>
        <v>0</v>
      </c>
      <c r="W162" s="36">
        <f>+DailySales!$V162*DailySales!$Q162</f>
        <v>0</v>
      </c>
      <c r="X162" s="36">
        <f>VLOOKUP(O162,Stock[],6,FALSE)</f>
        <v>0</v>
      </c>
      <c r="Y162" s="36">
        <f>+DailySales!$V162*DailySales!$X162</f>
        <v>0</v>
      </c>
      <c r="Z162" s="37">
        <v>183600</v>
      </c>
      <c r="AA162" s="34"/>
      <c r="AB162" s="78"/>
      <c r="AC162" s="78"/>
      <c r="AD162" s="34"/>
      <c r="AE162" s="77"/>
      <c r="AF162" s="38"/>
      <c r="AG162" s="39"/>
      <c r="AH162" s="38">
        <v>46034</v>
      </c>
      <c r="AI162" s="39">
        <v>183600</v>
      </c>
      <c r="AJ162" s="38"/>
      <c r="AK162" s="39"/>
      <c r="AL162" s="34"/>
      <c r="AM162" s="39"/>
      <c r="AN16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2" s="26"/>
      <c r="AQ162" s="26"/>
      <c r="AR162" s="26"/>
    </row>
    <row r="163" spans="1:44" ht="19.5" customHeight="1" x14ac:dyDescent="0.25">
      <c r="A163" s="32">
        <f t="shared" si="12"/>
        <v>2025</v>
      </c>
      <c r="B163" s="32">
        <f t="shared" si="13"/>
        <v>12</v>
      </c>
      <c r="C163" s="25">
        <v>46000</v>
      </c>
      <c r="D163" s="57">
        <f t="shared" ca="1" si="10"/>
        <v>46097</v>
      </c>
      <c r="E163" s="32" t="str">
        <f t="shared" ca="1" si="11"/>
        <v>3-Months</v>
      </c>
      <c r="F163" s="32" t="str">
        <f>VLOOKUP(O163,Stock[],5,FALSE)</f>
        <v>BE</v>
      </c>
      <c r="G163" s="33" t="s">
        <v>1855</v>
      </c>
      <c r="H163" s="34"/>
      <c r="I163" s="34" t="s">
        <v>181</v>
      </c>
      <c r="J163" s="32" t="str">
        <f>VLOOKUP(I163,Customers[],2,FALSE)</f>
        <v>ရွှေမြင်း(ရွှေခြင်္သေ့)</v>
      </c>
      <c r="K163" s="32" t="str">
        <f>VLOOKUP(I163,Customers[],4,FALSE)</f>
        <v>Meiktila</v>
      </c>
      <c r="L163" s="32" t="str">
        <f>VLOOKUP(Table85[[#This Row],[CustomerID]],Table!H:K,3,0)</f>
        <v>မိတ္ထီလာ</v>
      </c>
      <c r="M163" s="32" t="str">
        <f>VLOOKUP(I163,Customers[],5,FALSE)</f>
        <v>WholeSales/Contract</v>
      </c>
      <c r="N163" s="34" t="s">
        <v>10</v>
      </c>
      <c r="O163" s="37" t="s">
        <v>61</v>
      </c>
      <c r="P163" s="32" t="str">
        <f>VLOOKUP(O163,Stock[],2,FALSE)</f>
        <v>BE Debtors Opening</v>
      </c>
      <c r="Q163" s="35">
        <f>VLOOKUP(O163,Stock[],3,FALSE)</f>
        <v>0</v>
      </c>
      <c r="R163" s="35">
        <f>VLOOKUP(O163,Stock[],4,FALSE)</f>
        <v>0</v>
      </c>
      <c r="S163" s="34"/>
      <c r="T163" s="35"/>
      <c r="U163" s="34"/>
      <c r="V163" s="36">
        <f>+DailySales!$T163*DailySales!$R163</f>
        <v>0</v>
      </c>
      <c r="W163" s="36">
        <f>+DailySales!$V163*DailySales!$Q163</f>
        <v>0</v>
      </c>
      <c r="X163" s="36">
        <f>VLOOKUP(O163,Stock[],6,FALSE)</f>
        <v>0</v>
      </c>
      <c r="Y163" s="36">
        <f>+DailySales!$V163*DailySales!$X163</f>
        <v>0</v>
      </c>
      <c r="Z163" s="37">
        <v>1117200</v>
      </c>
      <c r="AA163" s="34"/>
      <c r="AB163" s="78"/>
      <c r="AC163" s="78"/>
      <c r="AD163" s="34"/>
      <c r="AE163" s="77"/>
      <c r="AF163" s="38"/>
      <c r="AG163" s="39"/>
      <c r="AH163" s="38">
        <v>46034</v>
      </c>
      <c r="AI163" s="39">
        <v>1117200</v>
      </c>
      <c r="AJ163" s="38"/>
      <c r="AK163" s="39"/>
      <c r="AL163" s="34"/>
      <c r="AM163" s="39"/>
      <c r="AN16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3" s="26"/>
      <c r="AQ163" s="26"/>
      <c r="AR163" s="26"/>
    </row>
    <row r="164" spans="1:44" ht="19.5" customHeight="1" x14ac:dyDescent="0.25">
      <c r="A164" s="32">
        <f t="shared" si="12"/>
        <v>2025</v>
      </c>
      <c r="B164" s="32">
        <f t="shared" si="13"/>
        <v>12</v>
      </c>
      <c r="C164" s="25">
        <v>46000</v>
      </c>
      <c r="D164" s="57">
        <f t="shared" ca="1" si="10"/>
        <v>46097</v>
      </c>
      <c r="E164" s="32" t="str">
        <f t="shared" ca="1" si="11"/>
        <v>3-Months</v>
      </c>
      <c r="F164" s="32" t="str">
        <f>VLOOKUP(O164,Stock[],5,FALSE)</f>
        <v>BE</v>
      </c>
      <c r="G164" s="33" t="s">
        <v>1855</v>
      </c>
      <c r="H164" s="34"/>
      <c r="I164" s="34" t="s">
        <v>181</v>
      </c>
      <c r="J164" s="32" t="str">
        <f>VLOOKUP(I164,Customers[],2,FALSE)</f>
        <v>ရွှေမြင်း(ရွှေခြင်္သေ့)</v>
      </c>
      <c r="K164" s="32" t="str">
        <f>VLOOKUP(I164,Customers[],4,FALSE)</f>
        <v>Meiktila</v>
      </c>
      <c r="L164" s="32" t="str">
        <f>VLOOKUP(Table85[[#This Row],[CustomerID]],Table!H:K,3,0)</f>
        <v>မိတ္ထီလာ</v>
      </c>
      <c r="M164" s="32" t="str">
        <f>VLOOKUP(I164,Customers[],5,FALSE)</f>
        <v>WholeSales/Contract</v>
      </c>
      <c r="N164" s="34" t="s">
        <v>10</v>
      </c>
      <c r="O164" s="37" t="s">
        <v>61</v>
      </c>
      <c r="P164" s="32" t="str">
        <f>VLOOKUP(O164,Stock[],2,FALSE)</f>
        <v>BE Debtors Opening</v>
      </c>
      <c r="Q164" s="35">
        <f>VLOOKUP(O164,Stock[],3,FALSE)</f>
        <v>0</v>
      </c>
      <c r="R164" s="35">
        <f>VLOOKUP(O164,Stock[],4,FALSE)</f>
        <v>0</v>
      </c>
      <c r="S164" s="34"/>
      <c r="T164" s="35"/>
      <c r="U164" s="34"/>
      <c r="V164" s="36">
        <f>+DailySales!$T164*DailySales!$R164</f>
        <v>0</v>
      </c>
      <c r="W164" s="36">
        <f>+DailySales!$V164*DailySales!$Q164</f>
        <v>0</v>
      </c>
      <c r="X164" s="36">
        <f>VLOOKUP(O164,Stock[],6,FALSE)</f>
        <v>0</v>
      </c>
      <c r="Y164" s="36">
        <f>+DailySales!$V164*DailySales!$X164</f>
        <v>0</v>
      </c>
      <c r="Z164" s="37">
        <v>386400</v>
      </c>
      <c r="AA164" s="34"/>
      <c r="AB164" s="78"/>
      <c r="AC164" s="78"/>
      <c r="AD164" s="34"/>
      <c r="AE164" s="77"/>
      <c r="AF164" s="38"/>
      <c r="AG164" s="39"/>
      <c r="AH164" s="38">
        <v>46034</v>
      </c>
      <c r="AI164" s="39">
        <v>386400</v>
      </c>
      <c r="AJ164" s="38"/>
      <c r="AK164" s="39"/>
      <c r="AL164" s="34"/>
      <c r="AM164" s="39"/>
      <c r="AN16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4" s="26"/>
      <c r="AQ164" s="26"/>
      <c r="AR164" s="26"/>
    </row>
    <row r="165" spans="1:44" ht="19.5" customHeight="1" x14ac:dyDescent="0.25">
      <c r="A165" s="32">
        <f t="shared" si="12"/>
        <v>2025</v>
      </c>
      <c r="B165" s="32">
        <f t="shared" si="13"/>
        <v>12</v>
      </c>
      <c r="C165" s="25">
        <v>46000</v>
      </c>
      <c r="D165" s="57">
        <f t="shared" ca="1" si="10"/>
        <v>46097</v>
      </c>
      <c r="E165" s="32" t="str">
        <f t="shared" ca="1" si="11"/>
        <v>3-Months</v>
      </c>
      <c r="F165" s="32" t="str">
        <f>VLOOKUP(O165,Stock[],5,FALSE)</f>
        <v>BE</v>
      </c>
      <c r="G165" s="33" t="s">
        <v>1855</v>
      </c>
      <c r="H165" s="34"/>
      <c r="I165" s="34" t="s">
        <v>181</v>
      </c>
      <c r="J165" s="32" t="str">
        <f>VLOOKUP(I165,Customers[],2,FALSE)</f>
        <v>ရွှေမြင်း(ရွှေခြင်္သေ့)</v>
      </c>
      <c r="K165" s="32" t="str">
        <f>VLOOKUP(I165,Customers[],4,FALSE)</f>
        <v>Meiktila</v>
      </c>
      <c r="L165" s="32" t="str">
        <f>VLOOKUP(Table85[[#This Row],[CustomerID]],Table!H:K,3,0)</f>
        <v>မိတ္ထီလာ</v>
      </c>
      <c r="M165" s="32" t="str">
        <f>VLOOKUP(I165,Customers[],5,FALSE)</f>
        <v>WholeSales/Contract</v>
      </c>
      <c r="N165" s="34" t="s">
        <v>10</v>
      </c>
      <c r="O165" s="37" t="s">
        <v>61</v>
      </c>
      <c r="P165" s="32" t="str">
        <f>VLOOKUP(O165,Stock[],2,FALSE)</f>
        <v>BE Debtors Opening</v>
      </c>
      <c r="Q165" s="35">
        <f>VLOOKUP(O165,Stock[],3,FALSE)</f>
        <v>0</v>
      </c>
      <c r="R165" s="35">
        <f>VLOOKUP(O165,Stock[],4,FALSE)</f>
        <v>0</v>
      </c>
      <c r="S165" s="34"/>
      <c r="T165" s="35"/>
      <c r="U165" s="34"/>
      <c r="V165" s="36">
        <f>+DailySales!$T165*DailySales!$R165</f>
        <v>0</v>
      </c>
      <c r="W165" s="36">
        <f>+DailySales!$V165*DailySales!$Q165</f>
        <v>0</v>
      </c>
      <c r="X165" s="36">
        <f>VLOOKUP(O165,Stock[],6,FALSE)</f>
        <v>0</v>
      </c>
      <c r="Y165" s="36">
        <f>+DailySales!$V165*DailySales!$X165</f>
        <v>0</v>
      </c>
      <c r="Z165" s="37">
        <v>105000</v>
      </c>
      <c r="AA165" s="34"/>
      <c r="AB165" s="78"/>
      <c r="AC165" s="78"/>
      <c r="AD165" s="34"/>
      <c r="AE165" s="77"/>
      <c r="AF165" s="38"/>
      <c r="AG165" s="39"/>
      <c r="AH165" s="38">
        <v>46034</v>
      </c>
      <c r="AI165" s="39">
        <v>105000</v>
      </c>
      <c r="AJ165" s="38"/>
      <c r="AK165" s="39"/>
      <c r="AL165" s="34"/>
      <c r="AM165" s="39"/>
      <c r="AN16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5" s="26"/>
      <c r="AQ165" s="26"/>
      <c r="AR165" s="26"/>
    </row>
    <row r="166" spans="1:44" ht="19.5" customHeight="1" x14ac:dyDescent="0.25">
      <c r="A166" s="32">
        <f t="shared" si="12"/>
        <v>2025</v>
      </c>
      <c r="B166" s="32">
        <f t="shared" si="13"/>
        <v>12</v>
      </c>
      <c r="C166" s="25">
        <v>46000</v>
      </c>
      <c r="D166" s="57">
        <f t="shared" ca="1" si="10"/>
        <v>46097</v>
      </c>
      <c r="E166" s="32" t="str">
        <f t="shared" ca="1" si="11"/>
        <v>3-Months</v>
      </c>
      <c r="F166" s="32" t="str">
        <f>VLOOKUP(O166,Stock[],5,FALSE)</f>
        <v>BE</v>
      </c>
      <c r="G166" s="33" t="s">
        <v>1855</v>
      </c>
      <c r="H166" s="34"/>
      <c r="I166" s="34" t="s">
        <v>181</v>
      </c>
      <c r="J166" s="32" t="str">
        <f>VLOOKUP(I166,Customers[],2,FALSE)</f>
        <v>ရွှေမြင်း(ရွှေခြင်္သေ့)</v>
      </c>
      <c r="K166" s="32" t="str">
        <f>VLOOKUP(I166,Customers[],4,FALSE)</f>
        <v>Meiktila</v>
      </c>
      <c r="L166" s="32" t="str">
        <f>VLOOKUP(Table85[[#This Row],[CustomerID]],Table!H:K,3,0)</f>
        <v>မိတ္ထီလာ</v>
      </c>
      <c r="M166" s="32" t="str">
        <f>VLOOKUP(I166,Customers[],5,FALSE)</f>
        <v>WholeSales/Contract</v>
      </c>
      <c r="N166" s="34" t="s">
        <v>10</v>
      </c>
      <c r="O166" s="37" t="s">
        <v>61</v>
      </c>
      <c r="P166" s="32" t="str">
        <f>VLOOKUP(O166,Stock[],2,FALSE)</f>
        <v>BE Debtors Opening</v>
      </c>
      <c r="Q166" s="35">
        <f>VLOOKUP(O166,Stock[],3,FALSE)</f>
        <v>0</v>
      </c>
      <c r="R166" s="35">
        <f>VLOOKUP(O166,Stock[],4,FALSE)</f>
        <v>0</v>
      </c>
      <c r="S166" s="34"/>
      <c r="T166" s="35"/>
      <c r="U166" s="34"/>
      <c r="V166" s="36">
        <f>+DailySales!$T166*DailySales!$R166</f>
        <v>0</v>
      </c>
      <c r="W166" s="36">
        <f>+DailySales!$V166*DailySales!$Q166</f>
        <v>0</v>
      </c>
      <c r="X166" s="36">
        <f>VLOOKUP(O166,Stock[],6,FALSE)</f>
        <v>0</v>
      </c>
      <c r="Y166" s="36">
        <f>+DailySales!$V166*DailySales!$X166</f>
        <v>0</v>
      </c>
      <c r="Z166" s="37">
        <v>91800</v>
      </c>
      <c r="AA166" s="34"/>
      <c r="AB166" s="78"/>
      <c r="AC166" s="78"/>
      <c r="AD166" s="34"/>
      <c r="AE166" s="77"/>
      <c r="AF166" s="38"/>
      <c r="AG166" s="39"/>
      <c r="AH166" s="38">
        <v>46034</v>
      </c>
      <c r="AI166" s="39">
        <v>91800</v>
      </c>
      <c r="AJ166" s="38"/>
      <c r="AK166" s="39"/>
      <c r="AL166" s="34"/>
      <c r="AM166" s="39"/>
      <c r="AN16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6" s="26"/>
      <c r="AQ166" s="26"/>
      <c r="AR166" s="26"/>
    </row>
    <row r="167" spans="1:44" ht="19.5" customHeight="1" x14ac:dyDescent="0.25">
      <c r="A167" s="32">
        <f t="shared" si="12"/>
        <v>2025</v>
      </c>
      <c r="B167" s="32">
        <f t="shared" si="13"/>
        <v>12</v>
      </c>
      <c r="C167" s="25">
        <v>46000</v>
      </c>
      <c r="D167" s="57">
        <f t="shared" ca="1" si="10"/>
        <v>46097</v>
      </c>
      <c r="E167" s="32" t="str">
        <f t="shared" ca="1" si="11"/>
        <v>3-Months</v>
      </c>
      <c r="F167" s="32" t="str">
        <f>VLOOKUP(O167,Stock[],5,FALSE)</f>
        <v>BE</v>
      </c>
      <c r="G167" s="33" t="s">
        <v>1856</v>
      </c>
      <c r="H167" s="34"/>
      <c r="I167" s="34" t="s">
        <v>180</v>
      </c>
      <c r="J167" s="32" t="str">
        <f>VLOOKUP(I167,Customers[],2,FALSE)</f>
        <v>ရွှေမြင်း</v>
      </c>
      <c r="K167" s="32" t="str">
        <f>VLOOKUP(I167,Customers[],4,FALSE)</f>
        <v>Meiktila</v>
      </c>
      <c r="L167" s="32" t="str">
        <f>VLOOKUP(Table85[[#This Row],[CustomerID]],Table!H:K,3,0)</f>
        <v>မိတ္ထီလာ</v>
      </c>
      <c r="M167" s="32" t="str">
        <f>VLOOKUP(I167,Customers[],5,FALSE)</f>
        <v>WholeSales/Contract</v>
      </c>
      <c r="N167" s="34" t="s">
        <v>10</v>
      </c>
      <c r="O167" s="37" t="s">
        <v>61</v>
      </c>
      <c r="P167" s="32" t="str">
        <f>VLOOKUP(O167,Stock[],2,FALSE)</f>
        <v>BE Debtors Opening</v>
      </c>
      <c r="Q167" s="35">
        <f>VLOOKUP(O167,Stock[],3,FALSE)</f>
        <v>0</v>
      </c>
      <c r="R167" s="35">
        <f>VLOOKUP(O167,Stock[],4,FALSE)</f>
        <v>0</v>
      </c>
      <c r="S167" s="34"/>
      <c r="T167" s="35"/>
      <c r="U167" s="34"/>
      <c r="V167" s="36">
        <f>+DailySales!$T167*DailySales!$R167</f>
        <v>0</v>
      </c>
      <c r="W167" s="36">
        <f>+DailySales!$V167*DailySales!$Q167</f>
        <v>0</v>
      </c>
      <c r="X167" s="36">
        <f>VLOOKUP(O167,Stock[],6,FALSE)</f>
        <v>0</v>
      </c>
      <c r="Y167" s="36">
        <f>+DailySales!$V167*DailySales!$X167</f>
        <v>0</v>
      </c>
      <c r="Z167" s="37">
        <v>186200</v>
      </c>
      <c r="AA167" s="34"/>
      <c r="AB167" s="78"/>
      <c r="AC167" s="78"/>
      <c r="AD167" s="34"/>
      <c r="AE167" s="77"/>
      <c r="AF167" s="38"/>
      <c r="AG167" s="39"/>
      <c r="AH167" s="38">
        <v>46034</v>
      </c>
      <c r="AI167" s="39">
        <v>186200</v>
      </c>
      <c r="AJ167" s="38"/>
      <c r="AK167" s="39"/>
      <c r="AL167" s="34"/>
      <c r="AM167" s="39"/>
      <c r="AN16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7" s="26"/>
      <c r="AQ167" s="26"/>
      <c r="AR167" s="26"/>
    </row>
    <row r="168" spans="1:44" ht="19.5" customHeight="1" x14ac:dyDescent="0.25">
      <c r="A168" s="32">
        <f t="shared" si="12"/>
        <v>2025</v>
      </c>
      <c r="B168" s="32">
        <f t="shared" si="13"/>
        <v>12</v>
      </c>
      <c r="C168" s="25">
        <v>46000</v>
      </c>
      <c r="D168" s="57">
        <f t="shared" ca="1" si="10"/>
        <v>46097</v>
      </c>
      <c r="E168" s="32" t="str">
        <f t="shared" ca="1" si="11"/>
        <v>3-Months</v>
      </c>
      <c r="F168" s="32" t="str">
        <f>VLOOKUP(O168,Stock[],5,FALSE)</f>
        <v>BE</v>
      </c>
      <c r="G168" s="33" t="s">
        <v>1856</v>
      </c>
      <c r="H168" s="34"/>
      <c r="I168" s="34" t="s">
        <v>180</v>
      </c>
      <c r="J168" s="32" t="str">
        <f>VLOOKUP(I168,Customers[],2,FALSE)</f>
        <v>ရွှေမြင်း</v>
      </c>
      <c r="K168" s="32" t="str">
        <f>VLOOKUP(I168,Customers[],4,FALSE)</f>
        <v>Meiktila</v>
      </c>
      <c r="L168" s="32" t="str">
        <f>VLOOKUP(Table85[[#This Row],[CustomerID]],Table!H:K,3,0)</f>
        <v>မိတ္ထီလာ</v>
      </c>
      <c r="M168" s="32" t="str">
        <f>VLOOKUP(I168,Customers[],5,FALSE)</f>
        <v>WholeSales/Contract</v>
      </c>
      <c r="N168" s="34" t="s">
        <v>10</v>
      </c>
      <c r="O168" s="37" t="s">
        <v>61</v>
      </c>
      <c r="P168" s="32" t="str">
        <f>VLOOKUP(O168,Stock[],2,FALSE)</f>
        <v>BE Debtors Opening</v>
      </c>
      <c r="Q168" s="35">
        <f>VLOOKUP(O168,Stock[],3,FALSE)</f>
        <v>0</v>
      </c>
      <c r="R168" s="35">
        <f>VLOOKUP(O168,Stock[],4,FALSE)</f>
        <v>0</v>
      </c>
      <c r="S168" s="34"/>
      <c r="T168" s="35"/>
      <c r="U168" s="34"/>
      <c r="V168" s="36">
        <f>+DailySales!$T168*DailySales!$R168</f>
        <v>0</v>
      </c>
      <c r="W168" s="36">
        <f>+DailySales!$V168*DailySales!$Q168</f>
        <v>0</v>
      </c>
      <c r="X168" s="36">
        <f>VLOOKUP(O168,Stock[],6,FALSE)</f>
        <v>0</v>
      </c>
      <c r="Y168" s="36">
        <f>+DailySales!$V168*DailySales!$X168</f>
        <v>0</v>
      </c>
      <c r="Z168" s="37">
        <v>383600</v>
      </c>
      <c r="AA168" s="34"/>
      <c r="AB168" s="78"/>
      <c r="AC168" s="78"/>
      <c r="AD168" s="34"/>
      <c r="AE168" s="77"/>
      <c r="AF168" s="38"/>
      <c r="AG168" s="39"/>
      <c r="AH168" s="38">
        <v>46034</v>
      </c>
      <c r="AI168" s="39">
        <v>383600</v>
      </c>
      <c r="AJ168" s="38"/>
      <c r="AK168" s="39"/>
      <c r="AL168" s="34"/>
      <c r="AM168" s="39"/>
      <c r="AN16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8" s="26"/>
      <c r="AQ168" s="26"/>
      <c r="AR168" s="26"/>
    </row>
    <row r="169" spans="1:44" ht="19.5" customHeight="1" x14ac:dyDescent="0.25">
      <c r="A169" s="32">
        <f t="shared" si="12"/>
        <v>2025</v>
      </c>
      <c r="B169" s="32">
        <f t="shared" si="13"/>
        <v>12</v>
      </c>
      <c r="C169" s="25">
        <v>46000</v>
      </c>
      <c r="D169" s="57">
        <f t="shared" ca="1" si="10"/>
        <v>46097</v>
      </c>
      <c r="E169" s="32" t="str">
        <f t="shared" ca="1" si="11"/>
        <v>3-Months</v>
      </c>
      <c r="F169" s="32" t="str">
        <f>VLOOKUP(O169,Stock[],5,FALSE)</f>
        <v>BE</v>
      </c>
      <c r="G169" s="33" t="s">
        <v>1856</v>
      </c>
      <c r="H169" s="34"/>
      <c r="I169" s="34" t="s">
        <v>180</v>
      </c>
      <c r="J169" s="32" t="str">
        <f>VLOOKUP(I169,Customers[],2,FALSE)</f>
        <v>ရွှေမြင်း</v>
      </c>
      <c r="K169" s="32" t="str">
        <f>VLOOKUP(I169,Customers[],4,FALSE)</f>
        <v>Meiktila</v>
      </c>
      <c r="L169" s="32" t="str">
        <f>VLOOKUP(Table85[[#This Row],[CustomerID]],Table!H:K,3,0)</f>
        <v>မိတ္ထီလာ</v>
      </c>
      <c r="M169" s="32" t="str">
        <f>VLOOKUP(I169,Customers[],5,FALSE)</f>
        <v>WholeSales/Contract</v>
      </c>
      <c r="N169" s="34" t="s">
        <v>10</v>
      </c>
      <c r="O169" s="37" t="s">
        <v>61</v>
      </c>
      <c r="P169" s="32" t="str">
        <f>VLOOKUP(O169,Stock[],2,FALSE)</f>
        <v>BE Debtors Opening</v>
      </c>
      <c r="Q169" s="35">
        <f>VLOOKUP(O169,Stock[],3,FALSE)</f>
        <v>0</v>
      </c>
      <c r="R169" s="35">
        <f>VLOOKUP(O169,Stock[],4,FALSE)</f>
        <v>0</v>
      </c>
      <c r="S169" s="34"/>
      <c r="T169" s="35"/>
      <c r="U169" s="34"/>
      <c r="V169" s="36">
        <f>+DailySales!$T169*DailySales!$R169</f>
        <v>0</v>
      </c>
      <c r="W169" s="36">
        <f>+DailySales!$V169*DailySales!$Q169</f>
        <v>0</v>
      </c>
      <c r="X169" s="36">
        <f>VLOOKUP(O169,Stock[],6,FALSE)</f>
        <v>0</v>
      </c>
      <c r="Y169" s="36">
        <f>+DailySales!$V169*DailySales!$X169</f>
        <v>0</v>
      </c>
      <c r="Z169" s="37">
        <v>186200</v>
      </c>
      <c r="AA169" s="34"/>
      <c r="AB169" s="78"/>
      <c r="AC169" s="78"/>
      <c r="AD169" s="34"/>
      <c r="AE169" s="77"/>
      <c r="AF169" s="38"/>
      <c r="AG169" s="39"/>
      <c r="AH169" s="38">
        <v>46034</v>
      </c>
      <c r="AI169" s="39">
        <v>186200</v>
      </c>
      <c r="AJ169" s="38"/>
      <c r="AK169" s="39"/>
      <c r="AL169" s="34"/>
      <c r="AM169" s="39"/>
      <c r="AN16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9" s="26"/>
      <c r="AQ169" s="26"/>
      <c r="AR169" s="26"/>
    </row>
    <row r="170" spans="1:44" ht="19.5" customHeight="1" x14ac:dyDescent="0.25">
      <c r="A170" s="32">
        <f t="shared" si="12"/>
        <v>2025</v>
      </c>
      <c r="B170" s="32">
        <f t="shared" si="13"/>
        <v>12</v>
      </c>
      <c r="C170" s="25">
        <v>46000</v>
      </c>
      <c r="D170" s="57">
        <f t="shared" ca="1" si="10"/>
        <v>46097</v>
      </c>
      <c r="E170" s="32" t="str">
        <f t="shared" ca="1" si="11"/>
        <v>3-Months</v>
      </c>
      <c r="F170" s="32" t="str">
        <f>VLOOKUP(O170,Stock[],5,FALSE)</f>
        <v>BE</v>
      </c>
      <c r="G170" s="33" t="s">
        <v>1856</v>
      </c>
      <c r="H170" s="34"/>
      <c r="I170" s="34" t="s">
        <v>180</v>
      </c>
      <c r="J170" s="32" t="str">
        <f>VLOOKUP(I170,Customers[],2,FALSE)</f>
        <v>ရွှေမြင်း</v>
      </c>
      <c r="K170" s="32" t="str">
        <f>VLOOKUP(I170,Customers[],4,FALSE)</f>
        <v>Meiktila</v>
      </c>
      <c r="L170" s="32" t="str">
        <f>VLOOKUP(Table85[[#This Row],[CustomerID]],Table!H:K,3,0)</f>
        <v>မိတ္ထီလာ</v>
      </c>
      <c r="M170" s="32" t="str">
        <f>VLOOKUP(I170,Customers[],5,FALSE)</f>
        <v>WholeSales/Contract</v>
      </c>
      <c r="N170" s="34" t="s">
        <v>10</v>
      </c>
      <c r="O170" s="37" t="s">
        <v>61</v>
      </c>
      <c r="P170" s="32" t="str">
        <f>VLOOKUP(O170,Stock[],2,FALSE)</f>
        <v>BE Debtors Opening</v>
      </c>
      <c r="Q170" s="35">
        <f>VLOOKUP(O170,Stock[],3,FALSE)</f>
        <v>0</v>
      </c>
      <c r="R170" s="35">
        <f>VLOOKUP(O170,Stock[],4,FALSE)</f>
        <v>0</v>
      </c>
      <c r="S170" s="34"/>
      <c r="T170" s="35"/>
      <c r="U170" s="34"/>
      <c r="V170" s="36">
        <f>+DailySales!$T170*DailySales!$R170</f>
        <v>0</v>
      </c>
      <c r="W170" s="36">
        <f>+DailySales!$V170*DailySales!$Q170</f>
        <v>0</v>
      </c>
      <c r="X170" s="36">
        <f>VLOOKUP(O170,Stock[],6,FALSE)</f>
        <v>0</v>
      </c>
      <c r="Y170" s="36">
        <f>+DailySales!$V170*DailySales!$X170</f>
        <v>0</v>
      </c>
      <c r="Z170" s="37">
        <v>579600</v>
      </c>
      <c r="AA170" s="34"/>
      <c r="AB170" s="78"/>
      <c r="AC170" s="78"/>
      <c r="AD170" s="34"/>
      <c r="AE170" s="77"/>
      <c r="AF170" s="38"/>
      <c r="AG170" s="39"/>
      <c r="AH170" s="38">
        <v>46034</v>
      </c>
      <c r="AI170" s="39">
        <v>579600</v>
      </c>
      <c r="AJ170" s="38"/>
      <c r="AK170" s="39"/>
      <c r="AL170" s="34"/>
      <c r="AM170" s="39"/>
      <c r="AN17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70" s="26"/>
      <c r="AQ170" s="26"/>
      <c r="AR170" s="26"/>
    </row>
    <row r="171" spans="1:44" ht="19.5" customHeight="1" x14ac:dyDescent="0.25">
      <c r="A171" s="32">
        <f t="shared" si="12"/>
        <v>2025</v>
      </c>
      <c r="B171" s="32">
        <f t="shared" si="13"/>
        <v>12</v>
      </c>
      <c r="C171" s="25">
        <v>46000</v>
      </c>
      <c r="D171" s="57">
        <f t="shared" ca="1" si="10"/>
        <v>46097</v>
      </c>
      <c r="E171" s="32" t="str">
        <f t="shared" ca="1" si="11"/>
        <v>3-Months</v>
      </c>
      <c r="F171" s="32" t="str">
        <f>VLOOKUP(O171,Stock[],5,FALSE)</f>
        <v>BE</v>
      </c>
      <c r="G171" s="33" t="s">
        <v>1856</v>
      </c>
      <c r="H171" s="34"/>
      <c r="I171" s="34" t="s">
        <v>180</v>
      </c>
      <c r="J171" s="32" t="str">
        <f>VLOOKUP(I171,Customers[],2,FALSE)</f>
        <v>ရွှေမြင်း</v>
      </c>
      <c r="K171" s="32" t="str">
        <f>VLOOKUP(I171,Customers[],4,FALSE)</f>
        <v>Meiktila</v>
      </c>
      <c r="L171" s="32" t="str">
        <f>VLOOKUP(Table85[[#This Row],[CustomerID]],Table!H:K,3,0)</f>
        <v>မိတ္ထီလာ</v>
      </c>
      <c r="M171" s="32" t="str">
        <f>VLOOKUP(I171,Customers[],5,FALSE)</f>
        <v>WholeSales/Contract</v>
      </c>
      <c r="N171" s="34" t="s">
        <v>10</v>
      </c>
      <c r="O171" s="37" t="s">
        <v>61</v>
      </c>
      <c r="P171" s="32" t="str">
        <f>VLOOKUP(O171,Stock[],2,FALSE)</f>
        <v>BE Debtors Opening</v>
      </c>
      <c r="Q171" s="35">
        <f>VLOOKUP(O171,Stock[],3,FALSE)</f>
        <v>0</v>
      </c>
      <c r="R171" s="35">
        <f>VLOOKUP(O171,Stock[],4,FALSE)</f>
        <v>0</v>
      </c>
      <c r="S171" s="34"/>
      <c r="T171" s="35"/>
      <c r="U171" s="34"/>
      <c r="V171" s="36">
        <f>+DailySales!$T171*DailySales!$R171</f>
        <v>0</v>
      </c>
      <c r="W171" s="36">
        <f>+DailySales!$V171*DailySales!$Q171</f>
        <v>0</v>
      </c>
      <c r="X171" s="36">
        <f>VLOOKUP(O171,Stock[],6,FALSE)</f>
        <v>0</v>
      </c>
      <c r="Y171" s="36">
        <f>+DailySales!$V171*DailySales!$X171</f>
        <v>0</v>
      </c>
      <c r="Z171" s="37">
        <v>446880</v>
      </c>
      <c r="AA171" s="34"/>
      <c r="AB171" s="78"/>
      <c r="AC171" s="78"/>
      <c r="AD171" s="34"/>
      <c r="AE171" s="77"/>
      <c r="AF171" s="38"/>
      <c r="AG171" s="39"/>
      <c r="AH171" s="38">
        <v>46034</v>
      </c>
      <c r="AI171" s="39">
        <v>446880</v>
      </c>
      <c r="AJ171" s="38"/>
      <c r="AK171" s="39"/>
      <c r="AL171" s="34"/>
      <c r="AM171" s="39"/>
      <c r="AN17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71" s="26"/>
      <c r="AQ171" s="26"/>
      <c r="AR171" s="26"/>
    </row>
    <row r="172" spans="1:44" ht="19.5" customHeight="1" x14ac:dyDescent="0.25">
      <c r="A172" s="32">
        <f t="shared" si="12"/>
        <v>2025</v>
      </c>
      <c r="B172" s="32">
        <f t="shared" si="13"/>
        <v>12</v>
      </c>
      <c r="C172" s="25">
        <v>46000</v>
      </c>
      <c r="D172" s="57">
        <f t="shared" ca="1" si="10"/>
        <v>46097</v>
      </c>
      <c r="E172" s="32" t="str">
        <f t="shared" ca="1" si="11"/>
        <v>3-Months</v>
      </c>
      <c r="F172" s="32" t="str">
        <f>VLOOKUP(O172,Stock[],5,FALSE)</f>
        <v>BE</v>
      </c>
      <c r="G172" s="33" t="s">
        <v>1856</v>
      </c>
      <c r="H172" s="34"/>
      <c r="I172" s="34" t="s">
        <v>180</v>
      </c>
      <c r="J172" s="32" t="str">
        <f>VLOOKUP(I172,Customers[],2,FALSE)</f>
        <v>ရွှေမြင်း</v>
      </c>
      <c r="K172" s="32" t="str">
        <f>VLOOKUP(I172,Customers[],4,FALSE)</f>
        <v>Meiktila</v>
      </c>
      <c r="L172" s="32" t="str">
        <f>VLOOKUP(Table85[[#This Row],[CustomerID]],Table!H:K,3,0)</f>
        <v>မိတ္ထီလာ</v>
      </c>
      <c r="M172" s="32" t="str">
        <f>VLOOKUP(I172,Customers[],5,FALSE)</f>
        <v>WholeSales/Contract</v>
      </c>
      <c r="N172" s="34" t="s">
        <v>10</v>
      </c>
      <c r="O172" s="37" t="s">
        <v>61</v>
      </c>
      <c r="P172" s="32" t="str">
        <f>VLOOKUP(O172,Stock[],2,FALSE)</f>
        <v>BE Debtors Opening</v>
      </c>
      <c r="Q172" s="35">
        <f>VLOOKUP(O172,Stock[],3,FALSE)</f>
        <v>0</v>
      </c>
      <c r="R172" s="35">
        <f>VLOOKUP(O172,Stock[],4,FALSE)</f>
        <v>0</v>
      </c>
      <c r="S172" s="34"/>
      <c r="T172" s="35"/>
      <c r="U172" s="34"/>
      <c r="V172" s="36">
        <f>+DailySales!$T172*DailySales!$R172</f>
        <v>0</v>
      </c>
      <c r="W172" s="36">
        <f>+DailySales!$V172*DailySales!$Q172</f>
        <v>0</v>
      </c>
      <c r="X172" s="36">
        <f>VLOOKUP(O172,Stock[],6,FALSE)</f>
        <v>0</v>
      </c>
      <c r="Y172" s="36">
        <f>+DailySales!$V172*DailySales!$X172</f>
        <v>0</v>
      </c>
      <c r="Z172" s="37">
        <v>186200</v>
      </c>
      <c r="AA172" s="34"/>
      <c r="AB172" s="78"/>
      <c r="AC172" s="78"/>
      <c r="AD172" s="34"/>
      <c r="AE172" s="77"/>
      <c r="AF172" s="38"/>
      <c r="AG172" s="39"/>
      <c r="AH172" s="38">
        <v>46034</v>
      </c>
      <c r="AI172" s="39">
        <v>186200</v>
      </c>
      <c r="AJ172" s="38"/>
      <c r="AK172" s="39"/>
      <c r="AL172" s="34"/>
      <c r="AM172" s="39"/>
      <c r="AN17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72" s="26"/>
      <c r="AQ172" s="26"/>
      <c r="AR172" s="26"/>
    </row>
    <row r="173" spans="1:44" ht="19.5" customHeight="1" x14ac:dyDescent="0.25">
      <c r="A173" s="32">
        <f t="shared" si="12"/>
        <v>2025</v>
      </c>
      <c r="B173" s="32">
        <f t="shared" si="13"/>
        <v>12</v>
      </c>
      <c r="C173" s="25">
        <v>46000</v>
      </c>
      <c r="D173" s="57">
        <f t="shared" ca="1" si="10"/>
        <v>46097</v>
      </c>
      <c r="E173" s="32" t="str">
        <f t="shared" ca="1" si="11"/>
        <v>3-Months</v>
      </c>
      <c r="F173" s="32" t="str">
        <f>VLOOKUP(O173,Stock[],5,FALSE)</f>
        <v>BE</v>
      </c>
      <c r="G173" s="33" t="s">
        <v>1856</v>
      </c>
      <c r="H173" s="34"/>
      <c r="I173" s="34" t="s">
        <v>180</v>
      </c>
      <c r="J173" s="32" t="str">
        <f>VLOOKUP(I173,Customers[],2,FALSE)</f>
        <v>ရွှေမြင်း</v>
      </c>
      <c r="K173" s="32" t="str">
        <f>VLOOKUP(I173,Customers[],4,FALSE)</f>
        <v>Meiktila</v>
      </c>
      <c r="L173" s="32" t="str">
        <f>VLOOKUP(Table85[[#This Row],[CustomerID]],Table!H:K,3,0)</f>
        <v>မိတ္ထီလာ</v>
      </c>
      <c r="M173" s="32" t="str">
        <f>VLOOKUP(I173,Customers[],5,FALSE)</f>
        <v>WholeSales/Contract</v>
      </c>
      <c r="N173" s="34" t="s">
        <v>10</v>
      </c>
      <c r="O173" s="37" t="s">
        <v>61</v>
      </c>
      <c r="P173" s="32" t="str">
        <f>VLOOKUP(O173,Stock[],2,FALSE)</f>
        <v>BE Debtors Opening</v>
      </c>
      <c r="Q173" s="35">
        <f>VLOOKUP(O173,Stock[],3,FALSE)</f>
        <v>0</v>
      </c>
      <c r="R173" s="35">
        <f>VLOOKUP(O173,Stock[],4,FALSE)</f>
        <v>0</v>
      </c>
      <c r="S173" s="34"/>
      <c r="T173" s="35"/>
      <c r="U173" s="34"/>
      <c r="V173" s="36">
        <f>+DailySales!$T173*DailySales!$R173</f>
        <v>0</v>
      </c>
      <c r="W173" s="36">
        <f>+DailySales!$V173*DailySales!$Q173</f>
        <v>0</v>
      </c>
      <c r="X173" s="36">
        <f>VLOOKUP(O173,Stock[],6,FALSE)</f>
        <v>0</v>
      </c>
      <c r="Y173" s="36">
        <f>+DailySales!$V173*DailySales!$X173</f>
        <v>0</v>
      </c>
      <c r="Z173" s="37">
        <v>420000</v>
      </c>
      <c r="AA173" s="34"/>
      <c r="AB173" s="78"/>
      <c r="AC173" s="78"/>
      <c r="AD173" s="34"/>
      <c r="AE173" s="77"/>
      <c r="AF173" s="38"/>
      <c r="AG173" s="39"/>
      <c r="AH173" s="38">
        <v>46034</v>
      </c>
      <c r="AI173" s="39">
        <v>420000</v>
      </c>
      <c r="AJ173" s="38"/>
      <c r="AK173" s="39"/>
      <c r="AL173" s="34"/>
      <c r="AM173" s="39"/>
      <c r="AN17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73" s="26"/>
      <c r="AQ173" s="26"/>
      <c r="AR173" s="26"/>
    </row>
    <row r="174" spans="1:44" ht="19.5" customHeight="1" x14ac:dyDescent="0.25">
      <c r="A174" s="32">
        <f t="shared" si="12"/>
        <v>2025</v>
      </c>
      <c r="B174" s="32">
        <f t="shared" si="13"/>
        <v>12</v>
      </c>
      <c r="C174" s="25">
        <v>46000</v>
      </c>
      <c r="D174" s="57">
        <f t="shared" ca="1" si="10"/>
        <v>46097</v>
      </c>
      <c r="E174" s="32" t="str">
        <f t="shared" ca="1" si="11"/>
        <v>3-Months</v>
      </c>
      <c r="F174" s="32" t="str">
        <f>VLOOKUP(O174,Stock[],5,FALSE)</f>
        <v>BE</v>
      </c>
      <c r="G174" s="33" t="s">
        <v>1856</v>
      </c>
      <c r="H174" s="34"/>
      <c r="I174" s="34" t="s">
        <v>180</v>
      </c>
      <c r="J174" s="32" t="str">
        <f>VLOOKUP(I174,Customers[],2,FALSE)</f>
        <v>ရွှေမြင်း</v>
      </c>
      <c r="K174" s="32" t="str">
        <f>VLOOKUP(I174,Customers[],4,FALSE)</f>
        <v>Meiktila</v>
      </c>
      <c r="L174" s="32" t="str">
        <f>VLOOKUP(Table85[[#This Row],[CustomerID]],Table!H:K,3,0)</f>
        <v>မိတ္ထီလာ</v>
      </c>
      <c r="M174" s="32" t="str">
        <f>VLOOKUP(I174,Customers[],5,FALSE)</f>
        <v>WholeSales/Contract</v>
      </c>
      <c r="N174" s="34" t="s">
        <v>10</v>
      </c>
      <c r="O174" s="37" t="s">
        <v>61</v>
      </c>
      <c r="P174" s="32" t="str">
        <f>VLOOKUP(O174,Stock[],2,FALSE)</f>
        <v>BE Debtors Opening</v>
      </c>
      <c r="Q174" s="35">
        <f>VLOOKUP(O174,Stock[],3,FALSE)</f>
        <v>0</v>
      </c>
      <c r="R174" s="35">
        <f>VLOOKUP(O174,Stock[],4,FALSE)</f>
        <v>0</v>
      </c>
      <c r="S174" s="34"/>
      <c r="T174" s="35"/>
      <c r="U174" s="34"/>
      <c r="V174" s="36">
        <f>+DailySales!$T174*DailySales!$R174</f>
        <v>0</v>
      </c>
      <c r="W174" s="36">
        <f>+DailySales!$V174*DailySales!$Q174</f>
        <v>0</v>
      </c>
      <c r="X174" s="36">
        <f>VLOOKUP(O174,Stock[],6,FALSE)</f>
        <v>0</v>
      </c>
      <c r="Y174" s="36">
        <f>+DailySales!$V174*DailySales!$X174</f>
        <v>0</v>
      </c>
      <c r="Z174" s="37">
        <v>550800</v>
      </c>
      <c r="AA174" s="34"/>
      <c r="AB174" s="78"/>
      <c r="AC174" s="78"/>
      <c r="AD174" s="34"/>
      <c r="AE174" s="77"/>
      <c r="AF174" s="38"/>
      <c r="AG174" s="39"/>
      <c r="AH174" s="38">
        <v>46034</v>
      </c>
      <c r="AI174" s="39">
        <v>550800</v>
      </c>
      <c r="AJ174" s="38"/>
      <c r="AK174" s="39"/>
      <c r="AL174" s="34"/>
      <c r="AM174" s="39"/>
      <c r="AN17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74" s="26"/>
      <c r="AQ174" s="26"/>
      <c r="AR174" s="26"/>
    </row>
    <row r="175" spans="1:44" ht="19.5" customHeight="1" x14ac:dyDescent="0.25">
      <c r="A175" s="32">
        <f t="shared" si="12"/>
        <v>2025</v>
      </c>
      <c r="B175" s="32">
        <f t="shared" si="13"/>
        <v>12</v>
      </c>
      <c r="C175" s="25">
        <v>46000</v>
      </c>
      <c r="D175" s="57">
        <f t="shared" ca="1" si="10"/>
        <v>46097</v>
      </c>
      <c r="E175" s="32" t="str">
        <f t="shared" ca="1" si="11"/>
        <v>3-Months</v>
      </c>
      <c r="F175" s="32" t="str">
        <f>VLOOKUP(O175,Stock[],5,FALSE)</f>
        <v>BE</v>
      </c>
      <c r="G175" s="33" t="s">
        <v>1857</v>
      </c>
      <c r="H175" s="34"/>
      <c r="I175" s="34" t="s">
        <v>181</v>
      </c>
      <c r="J175" s="32" t="str">
        <f>VLOOKUP(I175,Customers[],2,FALSE)</f>
        <v>ရွှေမြင်း(ရွှေခြင်္သေ့)</v>
      </c>
      <c r="K175" s="32" t="str">
        <f>VLOOKUP(I175,Customers[],4,FALSE)</f>
        <v>Meiktila</v>
      </c>
      <c r="L175" s="32" t="str">
        <f>VLOOKUP(Table85[[#This Row],[CustomerID]],Table!H:K,3,0)</f>
        <v>မိတ္ထီလာ</v>
      </c>
      <c r="M175" s="32" t="str">
        <f>VLOOKUP(I175,Customers[],5,FALSE)</f>
        <v>WholeSales/Contract</v>
      </c>
      <c r="N175" s="34" t="s">
        <v>10</v>
      </c>
      <c r="O175" s="37" t="s">
        <v>61</v>
      </c>
      <c r="P175" s="32" t="str">
        <f>VLOOKUP(O175,Stock[],2,FALSE)</f>
        <v>BE Debtors Opening</v>
      </c>
      <c r="Q175" s="35">
        <f>VLOOKUP(O175,Stock[],3,FALSE)</f>
        <v>0</v>
      </c>
      <c r="R175" s="35">
        <f>VLOOKUP(O175,Stock[],4,FALSE)</f>
        <v>0</v>
      </c>
      <c r="S175" s="34"/>
      <c r="T175" s="35"/>
      <c r="U175" s="34"/>
      <c r="V175" s="36">
        <f>+DailySales!$T175*DailySales!$R175</f>
        <v>0</v>
      </c>
      <c r="W175" s="36">
        <f>+DailySales!$V175*DailySales!$Q175</f>
        <v>0</v>
      </c>
      <c r="X175" s="36">
        <f>VLOOKUP(O175,Stock[],6,FALSE)</f>
        <v>0</v>
      </c>
      <c r="Y175" s="36">
        <f>+DailySales!$V175*DailySales!$X175</f>
        <v>0</v>
      </c>
      <c r="Z175" s="37">
        <v>287700</v>
      </c>
      <c r="AA175" s="34"/>
      <c r="AB175" s="78"/>
      <c r="AC175" s="78"/>
      <c r="AD175" s="34"/>
      <c r="AE175" s="77"/>
      <c r="AF175" s="38"/>
      <c r="AG175" s="39"/>
      <c r="AH175" s="38">
        <v>46034</v>
      </c>
      <c r="AI175" s="39">
        <v>287700</v>
      </c>
      <c r="AJ175" s="38"/>
      <c r="AK175" s="39"/>
      <c r="AL175" s="34"/>
      <c r="AM175" s="39"/>
      <c r="AN17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75" s="26"/>
      <c r="AQ175" s="26"/>
      <c r="AR175" s="26"/>
    </row>
    <row r="176" spans="1:44" ht="19.5" customHeight="1" x14ac:dyDescent="0.25">
      <c r="A176" s="32">
        <f t="shared" si="12"/>
        <v>2025</v>
      </c>
      <c r="B176" s="32">
        <f t="shared" si="13"/>
        <v>12</v>
      </c>
      <c r="C176" s="25">
        <v>46000</v>
      </c>
      <c r="D176" s="57">
        <f t="shared" ca="1" si="10"/>
        <v>46097</v>
      </c>
      <c r="E176" s="32" t="str">
        <f t="shared" ca="1" si="11"/>
        <v>3-Months</v>
      </c>
      <c r="F176" s="32" t="str">
        <f>VLOOKUP(O176,Stock[],5,FALSE)</f>
        <v>BE</v>
      </c>
      <c r="G176" s="33" t="s">
        <v>1857</v>
      </c>
      <c r="H176" s="34"/>
      <c r="I176" s="34" t="s">
        <v>181</v>
      </c>
      <c r="J176" s="32" t="str">
        <f>VLOOKUP(I176,Customers[],2,FALSE)</f>
        <v>ရွှေမြင်း(ရွှေခြင်္သေ့)</v>
      </c>
      <c r="K176" s="32" t="str">
        <f>VLOOKUP(I176,Customers[],4,FALSE)</f>
        <v>Meiktila</v>
      </c>
      <c r="L176" s="32" t="str">
        <f>VLOOKUP(Table85[[#This Row],[CustomerID]],Table!H:K,3,0)</f>
        <v>မိတ္ထီလာ</v>
      </c>
      <c r="M176" s="32" t="str">
        <f>VLOOKUP(I176,Customers[],5,FALSE)</f>
        <v>WholeSales/Contract</v>
      </c>
      <c r="N176" s="34" t="s">
        <v>10</v>
      </c>
      <c r="O176" s="37" t="s">
        <v>61</v>
      </c>
      <c r="P176" s="32" t="str">
        <f>VLOOKUP(O176,Stock[],2,FALSE)</f>
        <v>BE Debtors Opening</v>
      </c>
      <c r="Q176" s="35">
        <f>VLOOKUP(O176,Stock[],3,FALSE)</f>
        <v>0</v>
      </c>
      <c r="R176" s="35">
        <f>VLOOKUP(O176,Stock[],4,FALSE)</f>
        <v>0</v>
      </c>
      <c r="S176" s="34"/>
      <c r="T176" s="35"/>
      <c r="U176" s="34"/>
      <c r="V176" s="36">
        <f>+DailySales!$T176*DailySales!$R176</f>
        <v>0</v>
      </c>
      <c r="W176" s="36">
        <f>+DailySales!$V176*DailySales!$Q176</f>
        <v>0</v>
      </c>
      <c r="X176" s="36">
        <f>VLOOKUP(O176,Stock[],6,FALSE)</f>
        <v>0</v>
      </c>
      <c r="Y176" s="36">
        <f>+DailySales!$V176*DailySales!$X176</f>
        <v>0</v>
      </c>
      <c r="Z176" s="37">
        <v>319200</v>
      </c>
      <c r="AA176" s="34"/>
      <c r="AB176" s="78"/>
      <c r="AC176" s="78"/>
      <c r="AD176" s="34"/>
      <c r="AE176" s="77"/>
      <c r="AF176" s="38"/>
      <c r="AG176" s="39"/>
      <c r="AH176" s="38">
        <v>46034</v>
      </c>
      <c r="AI176" s="39">
        <v>319200</v>
      </c>
      <c r="AJ176" s="38"/>
      <c r="AK176" s="39"/>
      <c r="AL176" s="34"/>
      <c r="AM176" s="39"/>
      <c r="AN17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76" s="26"/>
      <c r="AQ176" s="26"/>
      <c r="AR176" s="26"/>
    </row>
    <row r="177" spans="1:44" ht="19.5" customHeight="1" x14ac:dyDescent="0.25">
      <c r="A177" s="32">
        <f t="shared" si="12"/>
        <v>2025</v>
      </c>
      <c r="B177" s="32">
        <f t="shared" si="13"/>
        <v>12</v>
      </c>
      <c r="C177" s="25">
        <v>46000</v>
      </c>
      <c r="D177" s="57">
        <f t="shared" ca="1" si="10"/>
        <v>46097</v>
      </c>
      <c r="E177" s="32" t="str">
        <f t="shared" ca="1" si="11"/>
        <v>3-Months</v>
      </c>
      <c r="F177" s="32" t="str">
        <f>VLOOKUP(O177,Stock[],5,FALSE)</f>
        <v>BE</v>
      </c>
      <c r="G177" s="33" t="s">
        <v>1857</v>
      </c>
      <c r="H177" s="34"/>
      <c r="I177" s="34" t="s">
        <v>181</v>
      </c>
      <c r="J177" s="32" t="str">
        <f>VLOOKUP(I177,Customers[],2,FALSE)</f>
        <v>ရွှေမြင်း(ရွှေခြင်္သေ့)</v>
      </c>
      <c r="K177" s="32" t="str">
        <f>VLOOKUP(I177,Customers[],4,FALSE)</f>
        <v>Meiktila</v>
      </c>
      <c r="L177" s="32" t="str">
        <f>VLOOKUP(Table85[[#This Row],[CustomerID]],Table!H:K,3,0)</f>
        <v>မိတ္ထီလာ</v>
      </c>
      <c r="M177" s="32" t="str">
        <f>VLOOKUP(I177,Customers[],5,FALSE)</f>
        <v>WholeSales/Contract</v>
      </c>
      <c r="N177" s="34" t="s">
        <v>10</v>
      </c>
      <c r="O177" s="37" t="s">
        <v>61</v>
      </c>
      <c r="P177" s="32" t="str">
        <f>VLOOKUP(O177,Stock[],2,FALSE)</f>
        <v>BE Debtors Opening</v>
      </c>
      <c r="Q177" s="35">
        <f>VLOOKUP(O177,Stock[],3,FALSE)</f>
        <v>0</v>
      </c>
      <c r="R177" s="35">
        <f>VLOOKUP(O177,Stock[],4,FALSE)</f>
        <v>0</v>
      </c>
      <c r="S177" s="34"/>
      <c r="T177" s="35"/>
      <c r="U177" s="34"/>
      <c r="V177" s="36">
        <f>+DailySales!$T177*DailySales!$R177</f>
        <v>0</v>
      </c>
      <c r="W177" s="36">
        <f>+DailySales!$V177*DailySales!$Q177</f>
        <v>0</v>
      </c>
      <c r="X177" s="36">
        <f>VLOOKUP(O177,Stock[],6,FALSE)</f>
        <v>0</v>
      </c>
      <c r="Y177" s="36">
        <f>+DailySales!$V177*DailySales!$X177</f>
        <v>0</v>
      </c>
      <c r="Z177" s="37">
        <v>558600</v>
      </c>
      <c r="AA177" s="34"/>
      <c r="AB177" s="78"/>
      <c r="AC177" s="78"/>
      <c r="AD177" s="34"/>
      <c r="AE177" s="77"/>
      <c r="AF177" s="38"/>
      <c r="AG177" s="39"/>
      <c r="AH177" s="38">
        <v>46034</v>
      </c>
      <c r="AI177" s="39">
        <v>558600</v>
      </c>
      <c r="AJ177" s="38"/>
      <c r="AK177" s="39"/>
      <c r="AL177" s="34"/>
      <c r="AM177" s="39"/>
      <c r="AN17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77" s="26"/>
      <c r="AQ177" s="26"/>
      <c r="AR177" s="26"/>
    </row>
    <row r="178" spans="1:44" ht="19.5" customHeight="1" x14ac:dyDescent="0.25">
      <c r="A178" s="32">
        <f t="shared" si="12"/>
        <v>2025</v>
      </c>
      <c r="B178" s="32">
        <f t="shared" si="13"/>
        <v>12</v>
      </c>
      <c r="C178" s="25">
        <v>46000</v>
      </c>
      <c r="D178" s="57">
        <f t="shared" ca="1" si="10"/>
        <v>46097</v>
      </c>
      <c r="E178" s="32" t="str">
        <f t="shared" ca="1" si="11"/>
        <v>3-Months</v>
      </c>
      <c r="F178" s="32" t="str">
        <f>VLOOKUP(O178,Stock[],5,FALSE)</f>
        <v>BE</v>
      </c>
      <c r="G178" s="33" t="s">
        <v>1857</v>
      </c>
      <c r="H178" s="34"/>
      <c r="I178" s="34" t="s">
        <v>181</v>
      </c>
      <c r="J178" s="32" t="str">
        <f>VLOOKUP(I178,Customers[],2,FALSE)</f>
        <v>ရွှေမြင်း(ရွှေခြင်္သေ့)</v>
      </c>
      <c r="K178" s="32" t="str">
        <f>VLOOKUP(I178,Customers[],4,FALSE)</f>
        <v>Meiktila</v>
      </c>
      <c r="L178" s="32" t="str">
        <f>VLOOKUP(Table85[[#This Row],[CustomerID]],Table!H:K,3,0)</f>
        <v>မိတ္ထီလာ</v>
      </c>
      <c r="M178" s="32" t="str">
        <f>VLOOKUP(I178,Customers[],5,FALSE)</f>
        <v>WholeSales/Contract</v>
      </c>
      <c r="N178" s="34" t="s">
        <v>10</v>
      </c>
      <c r="O178" s="37" t="s">
        <v>61</v>
      </c>
      <c r="P178" s="32" t="str">
        <f>VLOOKUP(O178,Stock[],2,FALSE)</f>
        <v>BE Debtors Opening</v>
      </c>
      <c r="Q178" s="35">
        <f>VLOOKUP(O178,Stock[],3,FALSE)</f>
        <v>0</v>
      </c>
      <c r="R178" s="35">
        <f>VLOOKUP(O178,Stock[],4,FALSE)</f>
        <v>0</v>
      </c>
      <c r="S178" s="34"/>
      <c r="T178" s="35"/>
      <c r="U178" s="34"/>
      <c r="V178" s="36">
        <f>+DailySales!$T178*DailySales!$R178</f>
        <v>0</v>
      </c>
      <c r="W178" s="36">
        <f>+DailySales!$V178*DailySales!$Q178</f>
        <v>0</v>
      </c>
      <c r="X178" s="36">
        <f>VLOOKUP(O178,Stock[],6,FALSE)</f>
        <v>0</v>
      </c>
      <c r="Y178" s="36">
        <f>+DailySales!$V178*DailySales!$X178</f>
        <v>0</v>
      </c>
      <c r="Z178" s="37">
        <v>386400</v>
      </c>
      <c r="AA178" s="34"/>
      <c r="AB178" s="78"/>
      <c r="AC178" s="78"/>
      <c r="AD178" s="34"/>
      <c r="AE178" s="77"/>
      <c r="AF178" s="38"/>
      <c r="AG178" s="39"/>
      <c r="AH178" s="38">
        <v>46034</v>
      </c>
      <c r="AI178" s="39">
        <v>386400</v>
      </c>
      <c r="AJ178" s="38"/>
      <c r="AK178" s="39"/>
      <c r="AL178" s="34"/>
      <c r="AM178" s="39"/>
      <c r="AN17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78" s="26"/>
      <c r="AQ178" s="26"/>
      <c r="AR178" s="26"/>
    </row>
    <row r="179" spans="1:44" ht="19.5" customHeight="1" x14ac:dyDescent="0.25">
      <c r="A179" s="32">
        <f t="shared" si="12"/>
        <v>2025</v>
      </c>
      <c r="B179" s="32">
        <f t="shared" si="13"/>
        <v>12</v>
      </c>
      <c r="C179" s="25">
        <v>46000</v>
      </c>
      <c r="D179" s="57">
        <f t="shared" ca="1" si="10"/>
        <v>46097</v>
      </c>
      <c r="E179" s="32" t="str">
        <f t="shared" ca="1" si="11"/>
        <v>3-Months</v>
      </c>
      <c r="F179" s="32" t="str">
        <f>VLOOKUP(O179,Stock[],5,FALSE)</f>
        <v>BE</v>
      </c>
      <c r="G179" s="33" t="s">
        <v>1857</v>
      </c>
      <c r="H179" s="34"/>
      <c r="I179" s="34" t="s">
        <v>181</v>
      </c>
      <c r="J179" s="32" t="str">
        <f>VLOOKUP(I179,Customers[],2,FALSE)</f>
        <v>ရွှေမြင်း(ရွှေခြင်္သေ့)</v>
      </c>
      <c r="K179" s="32" t="str">
        <f>VLOOKUP(I179,Customers[],4,FALSE)</f>
        <v>Meiktila</v>
      </c>
      <c r="L179" s="32" t="str">
        <f>VLOOKUP(Table85[[#This Row],[CustomerID]],Table!H:K,3,0)</f>
        <v>မိတ္ထီလာ</v>
      </c>
      <c r="M179" s="32" t="str">
        <f>VLOOKUP(I179,Customers[],5,FALSE)</f>
        <v>WholeSales/Contract</v>
      </c>
      <c r="N179" s="34" t="s">
        <v>10</v>
      </c>
      <c r="O179" s="37" t="s">
        <v>61</v>
      </c>
      <c r="P179" s="32" t="str">
        <f>VLOOKUP(O179,Stock[],2,FALSE)</f>
        <v>BE Debtors Opening</v>
      </c>
      <c r="Q179" s="35">
        <f>VLOOKUP(O179,Stock[],3,FALSE)</f>
        <v>0</v>
      </c>
      <c r="R179" s="35">
        <f>VLOOKUP(O179,Stock[],4,FALSE)</f>
        <v>0</v>
      </c>
      <c r="S179" s="34"/>
      <c r="T179" s="35"/>
      <c r="U179" s="34"/>
      <c r="V179" s="36">
        <f>+DailySales!$T179*DailySales!$R179</f>
        <v>0</v>
      </c>
      <c r="W179" s="36">
        <f>+DailySales!$V179*DailySales!$Q179</f>
        <v>0</v>
      </c>
      <c r="X179" s="36">
        <f>VLOOKUP(O179,Stock[],6,FALSE)</f>
        <v>0</v>
      </c>
      <c r="Y179" s="36">
        <f>+DailySales!$V179*DailySales!$X179</f>
        <v>0</v>
      </c>
      <c r="Z179" s="37">
        <v>279300</v>
      </c>
      <c r="AA179" s="34"/>
      <c r="AB179" s="78"/>
      <c r="AC179" s="78"/>
      <c r="AD179" s="34"/>
      <c r="AE179" s="77"/>
      <c r="AF179" s="38"/>
      <c r="AG179" s="39"/>
      <c r="AH179" s="38">
        <v>46034</v>
      </c>
      <c r="AI179" s="39">
        <v>279300</v>
      </c>
      <c r="AJ179" s="38"/>
      <c r="AK179" s="39"/>
      <c r="AL179" s="34"/>
      <c r="AM179" s="39"/>
      <c r="AN17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79" s="26"/>
      <c r="AQ179" s="26"/>
      <c r="AR179" s="26"/>
    </row>
    <row r="180" spans="1:44" ht="19.5" customHeight="1" x14ac:dyDescent="0.25">
      <c r="A180" s="32">
        <f t="shared" si="12"/>
        <v>2025</v>
      </c>
      <c r="B180" s="32">
        <f t="shared" si="13"/>
        <v>12</v>
      </c>
      <c r="C180" s="25">
        <v>46000</v>
      </c>
      <c r="D180" s="57">
        <f t="shared" ca="1" si="10"/>
        <v>46097</v>
      </c>
      <c r="E180" s="32" t="str">
        <f t="shared" ca="1" si="11"/>
        <v>3-Months</v>
      </c>
      <c r="F180" s="32" t="str">
        <f>VLOOKUP(O180,Stock[],5,FALSE)</f>
        <v>BE</v>
      </c>
      <c r="G180" s="33" t="s">
        <v>1858</v>
      </c>
      <c r="H180" s="34"/>
      <c r="I180" s="34" t="s">
        <v>180</v>
      </c>
      <c r="J180" s="32" t="str">
        <f>VLOOKUP(I180,Customers[],2,FALSE)</f>
        <v>ရွှေမြင်း</v>
      </c>
      <c r="K180" s="32" t="str">
        <f>VLOOKUP(I180,Customers[],4,FALSE)</f>
        <v>Meiktila</v>
      </c>
      <c r="L180" s="32" t="str">
        <f>VLOOKUP(Table85[[#This Row],[CustomerID]],Table!H:K,3,0)</f>
        <v>မိတ္ထီလာ</v>
      </c>
      <c r="M180" s="32" t="str">
        <f>VLOOKUP(I180,Customers[],5,FALSE)</f>
        <v>WholeSales/Contract</v>
      </c>
      <c r="N180" s="34" t="s">
        <v>10</v>
      </c>
      <c r="O180" s="37" t="s">
        <v>61</v>
      </c>
      <c r="P180" s="32" t="str">
        <f>VLOOKUP(O180,Stock[],2,FALSE)</f>
        <v>BE Debtors Opening</v>
      </c>
      <c r="Q180" s="35">
        <f>VLOOKUP(O180,Stock[],3,FALSE)</f>
        <v>0</v>
      </c>
      <c r="R180" s="35">
        <f>VLOOKUP(O180,Stock[],4,FALSE)</f>
        <v>0</v>
      </c>
      <c r="S180" s="34"/>
      <c r="T180" s="35"/>
      <c r="U180" s="34"/>
      <c r="V180" s="36">
        <f>+DailySales!$T180*DailySales!$R180</f>
        <v>0</v>
      </c>
      <c r="W180" s="36">
        <f>+DailySales!$V180*DailySales!$Q180</f>
        <v>0</v>
      </c>
      <c r="X180" s="36">
        <f>VLOOKUP(O180,Stock[],6,FALSE)</f>
        <v>0</v>
      </c>
      <c r="Y180" s="36">
        <f>+DailySales!$V180*DailySales!$X180</f>
        <v>0</v>
      </c>
      <c r="Z180" s="37">
        <v>186200</v>
      </c>
      <c r="AA180" s="34"/>
      <c r="AB180" s="78"/>
      <c r="AC180" s="78"/>
      <c r="AD180" s="34"/>
      <c r="AE180" s="77"/>
      <c r="AF180" s="38"/>
      <c r="AG180" s="39"/>
      <c r="AH180" s="38">
        <v>46034</v>
      </c>
      <c r="AI180" s="39">
        <v>186200</v>
      </c>
      <c r="AJ180" s="38"/>
      <c r="AK180" s="39"/>
      <c r="AL180" s="34"/>
      <c r="AM180" s="39"/>
      <c r="AN18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80" s="26"/>
      <c r="AQ180" s="26"/>
      <c r="AR180" s="26"/>
    </row>
    <row r="181" spans="1:44" ht="19.5" customHeight="1" x14ac:dyDescent="0.25">
      <c r="A181" s="32">
        <f t="shared" si="12"/>
        <v>2025</v>
      </c>
      <c r="B181" s="32">
        <f t="shared" si="13"/>
        <v>12</v>
      </c>
      <c r="C181" s="25">
        <v>46000</v>
      </c>
      <c r="D181" s="57">
        <f t="shared" ca="1" si="10"/>
        <v>46097</v>
      </c>
      <c r="E181" s="32" t="str">
        <f t="shared" ca="1" si="11"/>
        <v>3-Months</v>
      </c>
      <c r="F181" s="32" t="str">
        <f>VLOOKUP(O181,Stock[],5,FALSE)</f>
        <v>BE</v>
      </c>
      <c r="G181" s="33" t="s">
        <v>1858</v>
      </c>
      <c r="H181" s="34"/>
      <c r="I181" s="34" t="s">
        <v>180</v>
      </c>
      <c r="J181" s="32" t="str">
        <f>VLOOKUP(I181,Customers[],2,FALSE)</f>
        <v>ရွှေမြင်း</v>
      </c>
      <c r="K181" s="32" t="str">
        <f>VLOOKUP(I181,Customers[],4,FALSE)</f>
        <v>Meiktila</v>
      </c>
      <c r="L181" s="32" t="str">
        <f>VLOOKUP(Table85[[#This Row],[CustomerID]],Table!H:K,3,0)</f>
        <v>မိတ္ထီလာ</v>
      </c>
      <c r="M181" s="32" t="str">
        <f>VLOOKUP(I181,Customers[],5,FALSE)</f>
        <v>WholeSales/Contract</v>
      </c>
      <c r="N181" s="34" t="s">
        <v>10</v>
      </c>
      <c r="O181" s="37" t="s">
        <v>61</v>
      </c>
      <c r="P181" s="32" t="str">
        <f>VLOOKUP(O181,Stock[],2,FALSE)</f>
        <v>BE Debtors Opening</v>
      </c>
      <c r="Q181" s="35">
        <f>VLOOKUP(O181,Stock[],3,FALSE)</f>
        <v>0</v>
      </c>
      <c r="R181" s="35">
        <f>VLOOKUP(O181,Stock[],4,FALSE)</f>
        <v>0</v>
      </c>
      <c r="S181" s="34"/>
      <c r="T181" s="35"/>
      <c r="U181" s="34"/>
      <c r="V181" s="36">
        <f>+DailySales!$T181*DailySales!$R181</f>
        <v>0</v>
      </c>
      <c r="W181" s="36">
        <f>+DailySales!$V181*DailySales!$Q181</f>
        <v>0</v>
      </c>
      <c r="X181" s="36">
        <f>VLOOKUP(O181,Stock[],6,FALSE)</f>
        <v>0</v>
      </c>
      <c r="Y181" s="36">
        <f>+DailySales!$V181*DailySales!$X181</f>
        <v>0</v>
      </c>
      <c r="Z181" s="37">
        <v>575400</v>
      </c>
      <c r="AA181" s="34"/>
      <c r="AB181" s="78"/>
      <c r="AC181" s="78"/>
      <c r="AD181" s="34"/>
      <c r="AE181" s="77"/>
      <c r="AF181" s="38"/>
      <c r="AG181" s="39"/>
      <c r="AH181" s="38">
        <v>46034</v>
      </c>
      <c r="AI181" s="39">
        <v>575400</v>
      </c>
      <c r="AJ181" s="38"/>
      <c r="AK181" s="39"/>
      <c r="AL181" s="34"/>
      <c r="AM181" s="39"/>
      <c r="AN18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81" s="26"/>
      <c r="AQ181" s="26"/>
      <c r="AR181" s="26"/>
    </row>
    <row r="182" spans="1:44" ht="19.5" customHeight="1" x14ac:dyDescent="0.25">
      <c r="A182" s="32">
        <f t="shared" si="12"/>
        <v>2025</v>
      </c>
      <c r="B182" s="32">
        <f t="shared" si="13"/>
        <v>12</v>
      </c>
      <c r="C182" s="25">
        <v>46000</v>
      </c>
      <c r="D182" s="57">
        <f t="shared" ca="1" si="10"/>
        <v>46097</v>
      </c>
      <c r="E182" s="32" t="str">
        <f t="shared" ca="1" si="11"/>
        <v>3-Months</v>
      </c>
      <c r="F182" s="32" t="str">
        <f>VLOOKUP(O182,Stock[],5,FALSE)</f>
        <v>BE</v>
      </c>
      <c r="G182" s="33" t="s">
        <v>1858</v>
      </c>
      <c r="H182" s="34"/>
      <c r="I182" s="34" t="s">
        <v>180</v>
      </c>
      <c r="J182" s="32" t="str">
        <f>VLOOKUP(I182,Customers[],2,FALSE)</f>
        <v>ရွှေမြင်း</v>
      </c>
      <c r="K182" s="32" t="str">
        <f>VLOOKUP(I182,Customers[],4,FALSE)</f>
        <v>Meiktila</v>
      </c>
      <c r="L182" s="32" t="str">
        <f>VLOOKUP(Table85[[#This Row],[CustomerID]],Table!H:K,3,0)</f>
        <v>မိတ္ထီလာ</v>
      </c>
      <c r="M182" s="32" t="str">
        <f>VLOOKUP(I182,Customers[],5,FALSE)</f>
        <v>WholeSales/Contract</v>
      </c>
      <c r="N182" s="34" t="s">
        <v>10</v>
      </c>
      <c r="O182" s="37" t="s">
        <v>61</v>
      </c>
      <c r="P182" s="32" t="str">
        <f>VLOOKUP(O182,Stock[],2,FALSE)</f>
        <v>BE Debtors Opening</v>
      </c>
      <c r="Q182" s="35">
        <f>VLOOKUP(O182,Stock[],3,FALSE)</f>
        <v>0</v>
      </c>
      <c r="R182" s="35">
        <f>VLOOKUP(O182,Stock[],4,FALSE)</f>
        <v>0</v>
      </c>
      <c r="S182" s="34"/>
      <c r="T182" s="35"/>
      <c r="U182" s="34"/>
      <c r="V182" s="36">
        <f>+DailySales!$T182*DailySales!$R182</f>
        <v>0</v>
      </c>
      <c r="W182" s="36">
        <f>+DailySales!$V182*DailySales!$Q182</f>
        <v>0</v>
      </c>
      <c r="X182" s="36">
        <f>VLOOKUP(O182,Stock[],6,FALSE)</f>
        <v>0</v>
      </c>
      <c r="Y182" s="36">
        <f>+DailySales!$V182*DailySales!$X182</f>
        <v>0</v>
      </c>
      <c r="Z182" s="37">
        <v>386400</v>
      </c>
      <c r="AA182" s="34"/>
      <c r="AB182" s="78"/>
      <c r="AC182" s="78"/>
      <c r="AD182" s="34"/>
      <c r="AE182" s="77"/>
      <c r="AF182" s="38"/>
      <c r="AG182" s="39"/>
      <c r="AH182" s="38">
        <v>46034</v>
      </c>
      <c r="AI182" s="39">
        <v>386400</v>
      </c>
      <c r="AJ182" s="38"/>
      <c r="AK182" s="39"/>
      <c r="AL182" s="34"/>
      <c r="AM182" s="39"/>
      <c r="AN18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82" s="26"/>
      <c r="AQ182" s="26"/>
      <c r="AR182" s="26"/>
    </row>
    <row r="183" spans="1:44" ht="19.5" customHeight="1" x14ac:dyDescent="0.25">
      <c r="A183" s="32">
        <f t="shared" si="12"/>
        <v>2025</v>
      </c>
      <c r="B183" s="32">
        <f t="shared" si="13"/>
        <v>12</v>
      </c>
      <c r="C183" s="25">
        <v>46000</v>
      </c>
      <c r="D183" s="57">
        <f t="shared" ca="1" si="10"/>
        <v>46097</v>
      </c>
      <c r="E183" s="32" t="str">
        <f t="shared" ca="1" si="11"/>
        <v>3-Months</v>
      </c>
      <c r="F183" s="32" t="str">
        <f>VLOOKUP(O183,Stock[],5,FALSE)</f>
        <v>BE</v>
      </c>
      <c r="G183" s="33" t="s">
        <v>1858</v>
      </c>
      <c r="H183" s="34"/>
      <c r="I183" s="34" t="s">
        <v>180</v>
      </c>
      <c r="J183" s="32" t="str">
        <f>VLOOKUP(I183,Customers[],2,FALSE)</f>
        <v>ရွှေမြင်း</v>
      </c>
      <c r="K183" s="32" t="str">
        <f>VLOOKUP(I183,Customers[],4,FALSE)</f>
        <v>Meiktila</v>
      </c>
      <c r="L183" s="32" t="str">
        <f>VLOOKUP(Table85[[#This Row],[CustomerID]],Table!H:K,3,0)</f>
        <v>မိတ္ထီလာ</v>
      </c>
      <c r="M183" s="32" t="str">
        <f>VLOOKUP(I183,Customers[],5,FALSE)</f>
        <v>WholeSales/Contract</v>
      </c>
      <c r="N183" s="34" t="s">
        <v>10</v>
      </c>
      <c r="O183" s="37" t="s">
        <v>61</v>
      </c>
      <c r="P183" s="32" t="str">
        <f>VLOOKUP(O183,Stock[],2,FALSE)</f>
        <v>BE Debtors Opening</v>
      </c>
      <c r="Q183" s="35">
        <f>VLOOKUP(O183,Stock[],3,FALSE)</f>
        <v>0</v>
      </c>
      <c r="R183" s="35">
        <f>VLOOKUP(O183,Stock[],4,FALSE)</f>
        <v>0</v>
      </c>
      <c r="S183" s="34"/>
      <c r="T183" s="35"/>
      <c r="U183" s="34"/>
      <c r="V183" s="36">
        <f>+DailySales!$T183*DailySales!$R183</f>
        <v>0</v>
      </c>
      <c r="W183" s="36">
        <f>+DailySales!$V183*DailySales!$Q183</f>
        <v>0</v>
      </c>
      <c r="X183" s="36">
        <f>VLOOKUP(O183,Stock[],6,FALSE)</f>
        <v>0</v>
      </c>
      <c r="Y183" s="36">
        <f>+DailySales!$V183*DailySales!$X183</f>
        <v>0</v>
      </c>
      <c r="Z183" s="37">
        <v>420000</v>
      </c>
      <c r="AA183" s="34"/>
      <c r="AB183" s="78"/>
      <c r="AC183" s="78"/>
      <c r="AD183" s="34"/>
      <c r="AE183" s="77"/>
      <c r="AF183" s="38"/>
      <c r="AG183" s="39"/>
      <c r="AH183" s="38">
        <v>46034</v>
      </c>
      <c r="AI183" s="39">
        <v>420000</v>
      </c>
      <c r="AJ183" s="38"/>
      <c r="AK183" s="39"/>
      <c r="AL183" s="34"/>
      <c r="AM183" s="39"/>
      <c r="AN18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83" s="26"/>
      <c r="AQ183" s="26"/>
      <c r="AR183" s="26"/>
    </row>
    <row r="184" spans="1:44" ht="19.5" customHeight="1" x14ac:dyDescent="0.25">
      <c r="A184" s="32">
        <f t="shared" si="12"/>
        <v>2025</v>
      </c>
      <c r="B184" s="32">
        <f t="shared" si="13"/>
        <v>12</v>
      </c>
      <c r="C184" s="25">
        <v>46000</v>
      </c>
      <c r="D184" s="57">
        <f t="shared" ca="1" si="10"/>
        <v>46097</v>
      </c>
      <c r="E184" s="32" t="str">
        <f t="shared" ca="1" si="11"/>
        <v>3-Months</v>
      </c>
      <c r="F184" s="32" t="str">
        <f>VLOOKUP(O184,Stock[],5,FALSE)</f>
        <v>BE</v>
      </c>
      <c r="G184" s="33" t="s">
        <v>1859</v>
      </c>
      <c r="H184" s="34"/>
      <c r="I184" s="34" t="s">
        <v>180</v>
      </c>
      <c r="J184" s="32" t="str">
        <f>VLOOKUP(I184,Customers[],2,FALSE)</f>
        <v>ရွှေမြင်း</v>
      </c>
      <c r="K184" s="32" t="str">
        <f>VLOOKUP(I184,Customers[],4,FALSE)</f>
        <v>Meiktila</v>
      </c>
      <c r="L184" s="32" t="str">
        <f>VLOOKUP(Table85[[#This Row],[CustomerID]],Table!H:K,3,0)</f>
        <v>မိတ္ထီလာ</v>
      </c>
      <c r="M184" s="32" t="str">
        <f>VLOOKUP(I184,Customers[],5,FALSE)</f>
        <v>WholeSales/Contract</v>
      </c>
      <c r="N184" s="34" t="s">
        <v>10</v>
      </c>
      <c r="O184" s="37" t="s">
        <v>61</v>
      </c>
      <c r="P184" s="32" t="str">
        <f>VLOOKUP(O184,Stock[],2,FALSE)</f>
        <v>BE Debtors Opening</v>
      </c>
      <c r="Q184" s="35">
        <f>VLOOKUP(O184,Stock[],3,FALSE)</f>
        <v>0</v>
      </c>
      <c r="R184" s="35">
        <f>VLOOKUP(O184,Stock[],4,FALSE)</f>
        <v>0</v>
      </c>
      <c r="S184" s="34"/>
      <c r="T184" s="35"/>
      <c r="U184" s="34"/>
      <c r="V184" s="36">
        <f>+DailySales!$T184*DailySales!$R184</f>
        <v>0</v>
      </c>
      <c r="W184" s="36">
        <f>+DailySales!$V184*DailySales!$Q184</f>
        <v>0</v>
      </c>
      <c r="X184" s="36">
        <f>VLOOKUP(O184,Stock[],6,FALSE)</f>
        <v>0</v>
      </c>
      <c r="Y184" s="36">
        <f>+DailySales!$V184*DailySales!$X184</f>
        <v>0</v>
      </c>
      <c r="Z184" s="37">
        <v>957600</v>
      </c>
      <c r="AA184" s="34"/>
      <c r="AB184" s="78"/>
      <c r="AC184" s="78"/>
      <c r="AD184" s="34"/>
      <c r="AE184" s="77"/>
      <c r="AF184" s="38"/>
      <c r="AG184" s="39"/>
      <c r="AH184" s="38">
        <v>46034</v>
      </c>
      <c r="AI184" s="39">
        <v>957600</v>
      </c>
      <c r="AJ184" s="38"/>
      <c r="AK184" s="39"/>
      <c r="AL184" s="34"/>
      <c r="AM184" s="39"/>
      <c r="AN18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84" s="26"/>
      <c r="AQ184" s="26"/>
      <c r="AR184" s="26"/>
    </row>
    <row r="185" spans="1:44" ht="19.5" customHeight="1" x14ac:dyDescent="0.25">
      <c r="A185" s="32">
        <f t="shared" si="12"/>
        <v>2025</v>
      </c>
      <c r="B185" s="32">
        <f t="shared" si="13"/>
        <v>12</v>
      </c>
      <c r="C185" s="25">
        <v>46000</v>
      </c>
      <c r="D185" s="57">
        <f t="shared" ca="1" si="10"/>
        <v>46097</v>
      </c>
      <c r="E185" s="32" t="str">
        <f t="shared" ca="1" si="11"/>
        <v>3-Months</v>
      </c>
      <c r="F185" s="32" t="str">
        <f>VLOOKUP(O185,Stock[],5,FALSE)</f>
        <v>BE</v>
      </c>
      <c r="G185" s="33" t="s">
        <v>1859</v>
      </c>
      <c r="H185" s="34"/>
      <c r="I185" s="34" t="s">
        <v>180</v>
      </c>
      <c r="J185" s="32" t="str">
        <f>VLOOKUP(I185,Customers[],2,FALSE)</f>
        <v>ရွှေမြင်း</v>
      </c>
      <c r="K185" s="32" t="str">
        <f>VLOOKUP(I185,Customers[],4,FALSE)</f>
        <v>Meiktila</v>
      </c>
      <c r="L185" s="32" t="str">
        <f>VLOOKUP(Table85[[#This Row],[CustomerID]],Table!H:K,3,0)</f>
        <v>မိတ္ထီလာ</v>
      </c>
      <c r="M185" s="32" t="str">
        <f>VLOOKUP(I185,Customers[],5,FALSE)</f>
        <v>WholeSales/Contract</v>
      </c>
      <c r="N185" s="34" t="s">
        <v>10</v>
      </c>
      <c r="O185" s="37" t="s">
        <v>61</v>
      </c>
      <c r="P185" s="32" t="str">
        <f>VLOOKUP(O185,Stock[],2,FALSE)</f>
        <v>BE Debtors Opening</v>
      </c>
      <c r="Q185" s="35">
        <f>VLOOKUP(O185,Stock[],3,FALSE)</f>
        <v>0</v>
      </c>
      <c r="R185" s="35">
        <f>VLOOKUP(O185,Stock[],4,FALSE)</f>
        <v>0</v>
      </c>
      <c r="S185" s="34"/>
      <c r="T185" s="35"/>
      <c r="U185" s="34"/>
      <c r="V185" s="36">
        <f>+DailySales!$T185*DailySales!$R185</f>
        <v>0</v>
      </c>
      <c r="W185" s="36">
        <f>+DailySales!$V185*DailySales!$Q185</f>
        <v>0</v>
      </c>
      <c r="X185" s="36">
        <f>VLOOKUP(O185,Stock[],6,FALSE)</f>
        <v>0</v>
      </c>
      <c r="Y185" s="36">
        <f>+DailySales!$V185*DailySales!$X185</f>
        <v>0</v>
      </c>
      <c r="Z185" s="37">
        <v>558600</v>
      </c>
      <c r="AA185" s="34"/>
      <c r="AB185" s="78"/>
      <c r="AC185" s="78"/>
      <c r="AD185" s="34"/>
      <c r="AE185" s="77"/>
      <c r="AF185" s="38"/>
      <c r="AG185" s="39"/>
      <c r="AH185" s="38">
        <v>46034</v>
      </c>
      <c r="AI185" s="39">
        <v>558600</v>
      </c>
      <c r="AJ185" s="38"/>
      <c r="AK185" s="39"/>
      <c r="AL185" s="34"/>
      <c r="AM185" s="39"/>
      <c r="AN18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85" s="26"/>
      <c r="AQ185" s="26"/>
      <c r="AR185" s="26"/>
    </row>
    <row r="186" spans="1:44" ht="19.5" customHeight="1" x14ac:dyDescent="0.25">
      <c r="A186" s="32">
        <f t="shared" si="12"/>
        <v>2025</v>
      </c>
      <c r="B186" s="32">
        <f t="shared" si="13"/>
        <v>12</v>
      </c>
      <c r="C186" s="25">
        <v>46000</v>
      </c>
      <c r="D186" s="57">
        <f t="shared" ca="1" si="10"/>
        <v>46097</v>
      </c>
      <c r="E186" s="32" t="str">
        <f t="shared" ca="1" si="11"/>
        <v>3-Months</v>
      </c>
      <c r="F186" s="32" t="str">
        <f>VLOOKUP(O186,Stock[],5,FALSE)</f>
        <v>BE</v>
      </c>
      <c r="G186" s="33" t="s">
        <v>1860</v>
      </c>
      <c r="H186" s="34"/>
      <c r="I186" s="34" t="s">
        <v>233</v>
      </c>
      <c r="J186" s="32" t="str">
        <f>VLOOKUP(I186,Customers[],2,FALSE)</f>
        <v>ဦးဝင်းနိုင်</v>
      </c>
      <c r="K186" s="32" t="str">
        <f>VLOOKUP(I186,Customers[],4,FALSE)</f>
        <v>Wandwin</v>
      </c>
      <c r="L186" s="32" t="str">
        <f>VLOOKUP(Table85[[#This Row],[CustomerID]],Table!H:K,3,0)</f>
        <v>လျှော်ပင်</v>
      </c>
      <c r="M186" s="32" t="str">
        <f>VLOOKUP(I186,Customers[],5,FALSE)</f>
        <v>WholeSales/Contract</v>
      </c>
      <c r="N186" s="34" t="s">
        <v>10</v>
      </c>
      <c r="O186" s="37" t="s">
        <v>61</v>
      </c>
      <c r="P186" s="32" t="str">
        <f>VLOOKUP(O186,Stock[],2,FALSE)</f>
        <v>BE Debtors Opening</v>
      </c>
      <c r="Q186" s="35">
        <f>VLOOKUP(O186,Stock[],3,FALSE)</f>
        <v>0</v>
      </c>
      <c r="R186" s="35">
        <f>VLOOKUP(O186,Stock[],4,FALSE)</f>
        <v>0</v>
      </c>
      <c r="S186" s="34"/>
      <c r="T186" s="35"/>
      <c r="U186" s="34"/>
      <c r="V186" s="36">
        <f>+DailySales!$T186*DailySales!$R186</f>
        <v>0</v>
      </c>
      <c r="W186" s="36">
        <f>+DailySales!$V186*DailySales!$Q186</f>
        <v>0</v>
      </c>
      <c r="X186" s="36">
        <f>VLOOKUP(O186,Stock[],6,FALSE)</f>
        <v>0</v>
      </c>
      <c r="Y186" s="36">
        <f>+DailySales!$V186*DailySales!$X186</f>
        <v>0</v>
      </c>
      <c r="Z186" s="37">
        <v>372400</v>
      </c>
      <c r="AA186" s="34"/>
      <c r="AB186" s="78"/>
      <c r="AC186" s="78"/>
      <c r="AD186" s="34"/>
      <c r="AE186" s="77"/>
      <c r="AF186" s="38"/>
      <c r="AG186" s="39"/>
      <c r="AH186" s="38">
        <v>46025</v>
      </c>
      <c r="AI186" s="39">
        <v>372400</v>
      </c>
      <c r="AJ186" s="38"/>
      <c r="AK186" s="39"/>
      <c r="AL186" s="34"/>
      <c r="AM186" s="39"/>
      <c r="AN18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86" s="26"/>
      <c r="AQ186" s="26"/>
      <c r="AR186" s="26"/>
    </row>
    <row r="187" spans="1:44" ht="19.5" customHeight="1" x14ac:dyDescent="0.25">
      <c r="A187" s="32">
        <f t="shared" si="12"/>
        <v>2025</v>
      </c>
      <c r="B187" s="32">
        <f t="shared" si="13"/>
        <v>12</v>
      </c>
      <c r="C187" s="25">
        <v>46001</v>
      </c>
      <c r="D187" s="57">
        <f t="shared" ca="1" si="10"/>
        <v>46097</v>
      </c>
      <c r="E187" s="32" t="str">
        <f t="shared" ca="1" si="11"/>
        <v>3-Months</v>
      </c>
      <c r="F187" s="32" t="str">
        <f>VLOOKUP(O187,Stock[],5,FALSE)</f>
        <v>BE</v>
      </c>
      <c r="G187" s="33" t="s">
        <v>1863</v>
      </c>
      <c r="H187" s="34"/>
      <c r="I187" s="34" t="s">
        <v>189</v>
      </c>
      <c r="J187" s="32" t="str">
        <f>VLOOKUP(I187,Customers[],2,FALSE)</f>
        <v>ရွှေမြင်း(ကျော်ကြား)</v>
      </c>
      <c r="K187" s="32" t="str">
        <f>VLOOKUP(I187,Customers[],4,FALSE)</f>
        <v>Mahlaing</v>
      </c>
      <c r="L187" s="32" t="str">
        <f>VLOOKUP(Table85[[#This Row],[CustomerID]],Table!H:K,3,0)</f>
        <v>မလှိုင်</v>
      </c>
      <c r="M187" s="32" t="str">
        <f>VLOOKUP(I187,Customers[],5,FALSE)</f>
        <v>WholeSales/Contract</v>
      </c>
      <c r="N187" s="34" t="s">
        <v>10</v>
      </c>
      <c r="O187" s="37" t="s">
        <v>61</v>
      </c>
      <c r="P187" s="32" t="str">
        <f>VLOOKUP(O187,Stock[],2,FALSE)</f>
        <v>BE Debtors Opening</v>
      </c>
      <c r="Q187" s="35">
        <f>VLOOKUP(O187,Stock[],3,FALSE)</f>
        <v>0</v>
      </c>
      <c r="R187" s="35">
        <f>VLOOKUP(O187,Stock[],4,FALSE)</f>
        <v>0</v>
      </c>
      <c r="S187" s="34"/>
      <c r="T187" s="35"/>
      <c r="U187" s="34"/>
      <c r="V187" s="36">
        <f>+DailySales!$T187*DailySales!$R187</f>
        <v>0</v>
      </c>
      <c r="W187" s="36">
        <f>+DailySales!$V187*DailySales!$Q187</f>
        <v>0</v>
      </c>
      <c r="X187" s="36">
        <f>VLOOKUP(O187,Stock[],6,FALSE)</f>
        <v>0</v>
      </c>
      <c r="Y187" s="36">
        <f>+DailySales!$V187*DailySales!$X187</f>
        <v>0</v>
      </c>
      <c r="Z187" s="37">
        <v>931000</v>
      </c>
      <c r="AA187" s="34"/>
      <c r="AB187" s="78"/>
      <c r="AC187" s="78"/>
      <c r="AD187" s="34"/>
      <c r="AE187" s="77"/>
      <c r="AF187" s="38"/>
      <c r="AG187" s="39"/>
      <c r="AH187" s="38">
        <v>46034</v>
      </c>
      <c r="AI187" s="39">
        <v>931000</v>
      </c>
      <c r="AJ187" s="38"/>
      <c r="AK187" s="39"/>
      <c r="AL187" s="34"/>
      <c r="AM187" s="39"/>
      <c r="AN18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87" s="26"/>
      <c r="AQ187" s="26"/>
      <c r="AR187" s="26"/>
    </row>
    <row r="188" spans="1:44" ht="19.5" customHeight="1" x14ac:dyDescent="0.25">
      <c r="A188" s="32">
        <f t="shared" si="12"/>
        <v>2025</v>
      </c>
      <c r="B188" s="32">
        <f t="shared" si="13"/>
        <v>12</v>
      </c>
      <c r="C188" s="25">
        <v>46001</v>
      </c>
      <c r="D188" s="57">
        <f t="shared" ca="1" si="10"/>
        <v>46097</v>
      </c>
      <c r="E188" s="32" t="str">
        <f t="shared" ca="1" si="11"/>
        <v>3-Months</v>
      </c>
      <c r="F188" s="32" t="str">
        <f>VLOOKUP(O188,Stock[],5,FALSE)</f>
        <v>BE</v>
      </c>
      <c r="G188" s="33" t="s">
        <v>1863</v>
      </c>
      <c r="H188" s="34"/>
      <c r="I188" s="34" t="s">
        <v>189</v>
      </c>
      <c r="J188" s="32" t="str">
        <f>VLOOKUP(I188,Customers[],2,FALSE)</f>
        <v>ရွှေမြင်း(ကျော်ကြား)</v>
      </c>
      <c r="K188" s="32" t="str">
        <f>VLOOKUP(I188,Customers[],4,FALSE)</f>
        <v>Mahlaing</v>
      </c>
      <c r="L188" s="32" t="str">
        <f>VLOOKUP(Table85[[#This Row],[CustomerID]],Table!H:K,3,0)</f>
        <v>မလှိုင်</v>
      </c>
      <c r="M188" s="32" t="str">
        <f>VLOOKUP(I188,Customers[],5,FALSE)</f>
        <v>WholeSales/Contract</v>
      </c>
      <c r="N188" s="34" t="s">
        <v>10</v>
      </c>
      <c r="O188" s="37" t="s">
        <v>61</v>
      </c>
      <c r="P188" s="32" t="str">
        <f>VLOOKUP(O188,Stock[],2,FALSE)</f>
        <v>BE Debtors Opening</v>
      </c>
      <c r="Q188" s="35">
        <f>VLOOKUP(O188,Stock[],3,FALSE)</f>
        <v>0</v>
      </c>
      <c r="R188" s="35">
        <f>VLOOKUP(O188,Stock[],4,FALSE)</f>
        <v>0</v>
      </c>
      <c r="S188" s="34"/>
      <c r="T188" s="35"/>
      <c r="U188" s="34"/>
      <c r="V188" s="36">
        <f>+DailySales!$T188*DailySales!$R188</f>
        <v>0</v>
      </c>
      <c r="W188" s="36">
        <f>+DailySales!$V188*DailySales!$Q188</f>
        <v>0</v>
      </c>
      <c r="X188" s="36">
        <f>VLOOKUP(O188,Stock[],6,FALSE)</f>
        <v>0</v>
      </c>
      <c r="Y188" s="36">
        <f>+DailySales!$V188*DailySales!$X188</f>
        <v>0</v>
      </c>
      <c r="Z188" s="37">
        <v>575400</v>
      </c>
      <c r="AA188" s="34"/>
      <c r="AB188" s="78"/>
      <c r="AC188" s="78"/>
      <c r="AD188" s="34"/>
      <c r="AE188" s="77"/>
      <c r="AF188" s="38"/>
      <c r="AG188" s="39"/>
      <c r="AH188" s="38">
        <v>46034</v>
      </c>
      <c r="AI188" s="39">
        <v>575400</v>
      </c>
      <c r="AJ188" s="38"/>
      <c r="AK188" s="39"/>
      <c r="AL188" s="34"/>
      <c r="AM188" s="39"/>
      <c r="AN18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88" s="26"/>
      <c r="AQ188" s="26"/>
      <c r="AR188" s="26"/>
    </row>
    <row r="189" spans="1:44" ht="19.5" customHeight="1" x14ac:dyDescent="0.25">
      <c r="A189" s="32">
        <f t="shared" si="12"/>
        <v>2025</v>
      </c>
      <c r="B189" s="32">
        <f t="shared" si="13"/>
        <v>12</v>
      </c>
      <c r="C189" s="25">
        <v>46001</v>
      </c>
      <c r="D189" s="57">
        <f t="shared" ca="1" si="10"/>
        <v>46097</v>
      </c>
      <c r="E189" s="32" t="str">
        <f t="shared" ca="1" si="11"/>
        <v>3-Months</v>
      </c>
      <c r="F189" s="32" t="str">
        <f>VLOOKUP(O189,Stock[],5,FALSE)</f>
        <v>BE</v>
      </c>
      <c r="G189" s="33" t="s">
        <v>1863</v>
      </c>
      <c r="H189" s="34"/>
      <c r="I189" s="34" t="s">
        <v>189</v>
      </c>
      <c r="J189" s="32" t="str">
        <f>VLOOKUP(I189,Customers[],2,FALSE)</f>
        <v>ရွှေမြင်း(ကျော်ကြား)</v>
      </c>
      <c r="K189" s="32" t="str">
        <f>VLOOKUP(I189,Customers[],4,FALSE)</f>
        <v>Mahlaing</v>
      </c>
      <c r="L189" s="32" t="str">
        <f>VLOOKUP(Table85[[#This Row],[CustomerID]],Table!H:K,3,0)</f>
        <v>မလှိုင်</v>
      </c>
      <c r="M189" s="32" t="str">
        <f>VLOOKUP(I189,Customers[],5,FALSE)</f>
        <v>WholeSales/Contract</v>
      </c>
      <c r="N189" s="34" t="s">
        <v>10</v>
      </c>
      <c r="O189" s="37" t="s">
        <v>61</v>
      </c>
      <c r="P189" s="32" t="str">
        <f>VLOOKUP(O189,Stock[],2,FALSE)</f>
        <v>BE Debtors Opening</v>
      </c>
      <c r="Q189" s="35">
        <f>VLOOKUP(O189,Stock[],3,FALSE)</f>
        <v>0</v>
      </c>
      <c r="R189" s="35">
        <f>VLOOKUP(O189,Stock[],4,FALSE)</f>
        <v>0</v>
      </c>
      <c r="S189" s="34"/>
      <c r="T189" s="35"/>
      <c r="U189" s="34"/>
      <c r="V189" s="36">
        <f>+DailySales!$T189*DailySales!$R189</f>
        <v>0</v>
      </c>
      <c r="W189" s="36">
        <f>+DailySales!$V189*DailySales!$Q189</f>
        <v>0</v>
      </c>
      <c r="X189" s="36">
        <f>VLOOKUP(O189,Stock[],6,FALSE)</f>
        <v>0</v>
      </c>
      <c r="Y189" s="36">
        <f>+DailySales!$V189*DailySales!$X189</f>
        <v>0</v>
      </c>
      <c r="Z189" s="37">
        <v>3192000</v>
      </c>
      <c r="AA189" s="34"/>
      <c r="AB189" s="78"/>
      <c r="AC189" s="78"/>
      <c r="AD189" s="34"/>
      <c r="AE189" s="77"/>
      <c r="AF189" s="38"/>
      <c r="AG189" s="39"/>
      <c r="AH189" s="38">
        <v>46034</v>
      </c>
      <c r="AI189" s="39">
        <v>3192000</v>
      </c>
      <c r="AJ189" s="38"/>
      <c r="AK189" s="39"/>
      <c r="AL189" s="34"/>
      <c r="AM189" s="39"/>
      <c r="AN18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89" s="26"/>
      <c r="AQ189" s="26"/>
      <c r="AR189" s="26"/>
    </row>
    <row r="190" spans="1:44" ht="19.5" customHeight="1" x14ac:dyDescent="0.25">
      <c r="A190" s="32">
        <f t="shared" si="12"/>
        <v>2025</v>
      </c>
      <c r="B190" s="32">
        <f t="shared" si="13"/>
        <v>12</v>
      </c>
      <c r="C190" s="25">
        <v>46001</v>
      </c>
      <c r="D190" s="57">
        <f t="shared" ca="1" si="10"/>
        <v>46097</v>
      </c>
      <c r="E190" s="32" t="str">
        <f t="shared" ca="1" si="11"/>
        <v>3-Months</v>
      </c>
      <c r="F190" s="32" t="str">
        <f>VLOOKUP(O190,Stock[],5,FALSE)</f>
        <v>BE</v>
      </c>
      <c r="G190" s="33" t="s">
        <v>1863</v>
      </c>
      <c r="H190" s="34"/>
      <c r="I190" s="34" t="s">
        <v>189</v>
      </c>
      <c r="J190" s="32" t="str">
        <f>VLOOKUP(I190,Customers[],2,FALSE)</f>
        <v>ရွှေမြင်း(ကျော်ကြား)</v>
      </c>
      <c r="K190" s="32" t="str">
        <f>VLOOKUP(I190,Customers[],4,FALSE)</f>
        <v>Mahlaing</v>
      </c>
      <c r="L190" s="32" t="str">
        <f>VLOOKUP(Table85[[#This Row],[CustomerID]],Table!H:K,3,0)</f>
        <v>မလှိုင်</v>
      </c>
      <c r="M190" s="32" t="str">
        <f>VLOOKUP(I190,Customers[],5,FALSE)</f>
        <v>WholeSales/Contract</v>
      </c>
      <c r="N190" s="34" t="s">
        <v>10</v>
      </c>
      <c r="O190" s="37" t="s">
        <v>61</v>
      </c>
      <c r="P190" s="32" t="str">
        <f>VLOOKUP(O190,Stock[],2,FALSE)</f>
        <v>BE Debtors Opening</v>
      </c>
      <c r="Q190" s="35">
        <f>VLOOKUP(O190,Stock[],3,FALSE)</f>
        <v>0</v>
      </c>
      <c r="R190" s="35">
        <f>VLOOKUP(O190,Stock[],4,FALSE)</f>
        <v>0</v>
      </c>
      <c r="S190" s="34"/>
      <c r="T190" s="35"/>
      <c r="U190" s="34"/>
      <c r="V190" s="36">
        <f>+DailySales!$T190*DailySales!$R190</f>
        <v>0</v>
      </c>
      <c r="W190" s="36">
        <f>+DailySales!$V190*DailySales!$Q190</f>
        <v>0</v>
      </c>
      <c r="X190" s="36">
        <f>VLOOKUP(O190,Stock[],6,FALSE)</f>
        <v>0</v>
      </c>
      <c r="Y190" s="36">
        <f>+DailySales!$V190*DailySales!$X190</f>
        <v>0</v>
      </c>
      <c r="Z190" s="37">
        <v>1117200</v>
      </c>
      <c r="AA190" s="34"/>
      <c r="AB190" s="78"/>
      <c r="AC190" s="78"/>
      <c r="AD190" s="34"/>
      <c r="AE190" s="77"/>
      <c r="AF190" s="38"/>
      <c r="AG190" s="39"/>
      <c r="AH190" s="38">
        <v>46034</v>
      </c>
      <c r="AI190" s="39">
        <v>1117200</v>
      </c>
      <c r="AJ190" s="38"/>
      <c r="AK190" s="39"/>
      <c r="AL190" s="34"/>
      <c r="AM190" s="39"/>
      <c r="AN19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90" s="26"/>
      <c r="AQ190" s="26"/>
      <c r="AR190" s="26"/>
    </row>
    <row r="191" spans="1:44" ht="19.5" customHeight="1" x14ac:dyDescent="0.25">
      <c r="A191" s="32">
        <f t="shared" si="12"/>
        <v>2025</v>
      </c>
      <c r="B191" s="32">
        <f t="shared" si="13"/>
        <v>12</v>
      </c>
      <c r="C191" s="25">
        <v>46001</v>
      </c>
      <c r="D191" s="57">
        <f t="shared" ca="1" si="10"/>
        <v>46097</v>
      </c>
      <c r="E191" s="32" t="str">
        <f t="shared" ca="1" si="11"/>
        <v>3-Months</v>
      </c>
      <c r="F191" s="32" t="str">
        <f>VLOOKUP(O191,Stock[],5,FALSE)</f>
        <v>BE</v>
      </c>
      <c r="G191" s="33" t="s">
        <v>1863</v>
      </c>
      <c r="H191" s="34"/>
      <c r="I191" s="34" t="s">
        <v>189</v>
      </c>
      <c r="J191" s="32" t="str">
        <f>VLOOKUP(I191,Customers[],2,FALSE)</f>
        <v>ရွှေမြင်း(ကျော်ကြား)</v>
      </c>
      <c r="K191" s="32" t="str">
        <f>VLOOKUP(I191,Customers[],4,FALSE)</f>
        <v>Mahlaing</v>
      </c>
      <c r="L191" s="32" t="str">
        <f>VLOOKUP(Table85[[#This Row],[CustomerID]],Table!H:K,3,0)</f>
        <v>မလှိုင်</v>
      </c>
      <c r="M191" s="32" t="str">
        <f>VLOOKUP(I191,Customers[],5,FALSE)</f>
        <v>WholeSales/Contract</v>
      </c>
      <c r="N191" s="34" t="s">
        <v>10</v>
      </c>
      <c r="O191" s="37" t="s">
        <v>61</v>
      </c>
      <c r="P191" s="32" t="str">
        <f>VLOOKUP(O191,Stock[],2,FALSE)</f>
        <v>BE Debtors Opening</v>
      </c>
      <c r="Q191" s="35">
        <f>VLOOKUP(O191,Stock[],3,FALSE)</f>
        <v>0</v>
      </c>
      <c r="R191" s="35">
        <f>VLOOKUP(O191,Stock[],4,FALSE)</f>
        <v>0</v>
      </c>
      <c r="S191" s="34"/>
      <c r="T191" s="35"/>
      <c r="U191" s="34"/>
      <c r="V191" s="36">
        <f>+DailySales!$T191*DailySales!$R191</f>
        <v>0</v>
      </c>
      <c r="W191" s="36">
        <f>+DailySales!$V191*DailySales!$Q191</f>
        <v>0</v>
      </c>
      <c r="X191" s="36">
        <f>VLOOKUP(O191,Stock[],6,FALSE)</f>
        <v>0</v>
      </c>
      <c r="Y191" s="36">
        <f>+DailySales!$V191*DailySales!$X191</f>
        <v>0</v>
      </c>
      <c r="Z191" s="37">
        <v>1159200</v>
      </c>
      <c r="AA191" s="34"/>
      <c r="AB191" s="78"/>
      <c r="AC191" s="78"/>
      <c r="AD191" s="34"/>
      <c r="AE191" s="77"/>
      <c r="AF191" s="38"/>
      <c r="AG191" s="39"/>
      <c r="AH191" s="38">
        <v>46034</v>
      </c>
      <c r="AI191" s="39">
        <v>1159200</v>
      </c>
      <c r="AJ191" s="38"/>
      <c r="AK191" s="39"/>
      <c r="AL191" s="34"/>
      <c r="AM191" s="39"/>
      <c r="AN19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91" s="26"/>
      <c r="AQ191" s="26"/>
      <c r="AR191" s="26"/>
    </row>
    <row r="192" spans="1:44" ht="19.5" customHeight="1" x14ac:dyDescent="0.25">
      <c r="A192" s="32">
        <f t="shared" si="12"/>
        <v>2025</v>
      </c>
      <c r="B192" s="32">
        <f t="shared" si="13"/>
        <v>12</v>
      </c>
      <c r="C192" s="25">
        <v>46001</v>
      </c>
      <c r="D192" s="57">
        <f t="shared" ca="1" si="10"/>
        <v>46097</v>
      </c>
      <c r="E192" s="32" t="str">
        <f t="shared" ca="1" si="11"/>
        <v>3-Months</v>
      </c>
      <c r="F192" s="32" t="str">
        <f>VLOOKUP(O192,Stock[],5,FALSE)</f>
        <v>BE</v>
      </c>
      <c r="G192" s="33" t="s">
        <v>1864</v>
      </c>
      <c r="H192" s="34"/>
      <c r="I192" s="34" t="s">
        <v>180</v>
      </c>
      <c r="J192" s="32" t="str">
        <f>VLOOKUP(I192,Customers[],2,FALSE)</f>
        <v>ရွှေမြင်း</v>
      </c>
      <c r="K192" s="32" t="str">
        <f>VLOOKUP(I192,Customers[],4,FALSE)</f>
        <v>Meiktila</v>
      </c>
      <c r="L192" s="32" t="str">
        <f>VLOOKUP(Table85[[#This Row],[CustomerID]],Table!H:K,3,0)</f>
        <v>မိတ္ထီလာ</v>
      </c>
      <c r="M192" s="32" t="str">
        <f>VLOOKUP(I192,Customers[],5,FALSE)</f>
        <v>WholeSales/Contract</v>
      </c>
      <c r="N192" s="34" t="s">
        <v>10</v>
      </c>
      <c r="O192" s="37" t="s">
        <v>61</v>
      </c>
      <c r="P192" s="32" t="str">
        <f>VLOOKUP(O192,Stock[],2,FALSE)</f>
        <v>BE Debtors Opening</v>
      </c>
      <c r="Q192" s="35">
        <f>VLOOKUP(O192,Stock[],3,FALSE)</f>
        <v>0</v>
      </c>
      <c r="R192" s="35">
        <f>VLOOKUP(O192,Stock[],4,FALSE)</f>
        <v>0</v>
      </c>
      <c r="S192" s="34"/>
      <c r="T192" s="35"/>
      <c r="U192" s="34"/>
      <c r="V192" s="36">
        <f>+DailySales!$T192*DailySales!$R192</f>
        <v>0</v>
      </c>
      <c r="W192" s="36">
        <f>+DailySales!$V192*DailySales!$Q192</f>
        <v>0</v>
      </c>
      <c r="X192" s="36">
        <f>VLOOKUP(O192,Stock[],6,FALSE)</f>
        <v>0</v>
      </c>
      <c r="Y192" s="36">
        <f>+DailySales!$V192*DailySales!$X192</f>
        <v>0</v>
      </c>
      <c r="Z192" s="37">
        <v>186200</v>
      </c>
      <c r="AA192" s="34"/>
      <c r="AB192" s="78"/>
      <c r="AC192" s="78"/>
      <c r="AD192" s="34"/>
      <c r="AE192" s="77"/>
      <c r="AF192" s="38"/>
      <c r="AG192" s="39"/>
      <c r="AH192" s="38">
        <v>46034</v>
      </c>
      <c r="AI192" s="39">
        <v>186200</v>
      </c>
      <c r="AJ192" s="38"/>
      <c r="AK192" s="39"/>
      <c r="AL192" s="34"/>
      <c r="AM192" s="39"/>
      <c r="AN19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92" s="26"/>
      <c r="AQ192" s="26"/>
      <c r="AR192" s="26"/>
    </row>
    <row r="193" spans="1:44" ht="19.5" customHeight="1" x14ac:dyDescent="0.25">
      <c r="A193" s="32">
        <f t="shared" si="12"/>
        <v>2025</v>
      </c>
      <c r="B193" s="32">
        <f t="shared" si="13"/>
        <v>12</v>
      </c>
      <c r="C193" s="25">
        <v>46001</v>
      </c>
      <c r="D193" s="57">
        <f t="shared" ca="1" si="10"/>
        <v>46097</v>
      </c>
      <c r="E193" s="32" t="str">
        <f t="shared" ca="1" si="11"/>
        <v>3-Months</v>
      </c>
      <c r="F193" s="32" t="str">
        <f>VLOOKUP(O193,Stock[],5,FALSE)</f>
        <v>BE</v>
      </c>
      <c r="G193" s="33" t="s">
        <v>1864</v>
      </c>
      <c r="H193" s="34"/>
      <c r="I193" s="34" t="s">
        <v>180</v>
      </c>
      <c r="J193" s="32" t="str">
        <f>VLOOKUP(I193,Customers[],2,FALSE)</f>
        <v>ရွှေမြင်း</v>
      </c>
      <c r="K193" s="32" t="str">
        <f>VLOOKUP(I193,Customers[],4,FALSE)</f>
        <v>Meiktila</v>
      </c>
      <c r="L193" s="32" t="str">
        <f>VLOOKUP(Table85[[#This Row],[CustomerID]],Table!H:K,3,0)</f>
        <v>မိတ္ထီလာ</v>
      </c>
      <c r="M193" s="32" t="str">
        <f>VLOOKUP(I193,Customers[],5,FALSE)</f>
        <v>WholeSales/Contract</v>
      </c>
      <c r="N193" s="34" t="s">
        <v>10</v>
      </c>
      <c r="O193" s="37" t="s">
        <v>61</v>
      </c>
      <c r="P193" s="32" t="str">
        <f>VLOOKUP(O193,Stock[],2,FALSE)</f>
        <v>BE Debtors Opening</v>
      </c>
      <c r="Q193" s="35">
        <f>VLOOKUP(O193,Stock[],3,FALSE)</f>
        <v>0</v>
      </c>
      <c r="R193" s="35">
        <f>VLOOKUP(O193,Stock[],4,FALSE)</f>
        <v>0</v>
      </c>
      <c r="S193" s="34"/>
      <c r="T193" s="35"/>
      <c r="U193" s="34"/>
      <c r="V193" s="36">
        <f>+DailySales!$T193*DailySales!$R193</f>
        <v>0</v>
      </c>
      <c r="W193" s="36">
        <f>+DailySales!$V193*DailySales!$Q193</f>
        <v>0</v>
      </c>
      <c r="X193" s="36">
        <f>VLOOKUP(O193,Stock[],6,FALSE)</f>
        <v>0</v>
      </c>
      <c r="Y193" s="36">
        <f>+DailySales!$V193*DailySales!$X193</f>
        <v>0</v>
      </c>
      <c r="Z193" s="37">
        <v>575400</v>
      </c>
      <c r="AA193" s="34"/>
      <c r="AB193" s="78"/>
      <c r="AC193" s="78"/>
      <c r="AD193" s="34"/>
      <c r="AE193" s="77"/>
      <c r="AF193" s="38"/>
      <c r="AG193" s="39"/>
      <c r="AH193" s="38">
        <v>46034</v>
      </c>
      <c r="AI193" s="39">
        <v>575400</v>
      </c>
      <c r="AJ193" s="38"/>
      <c r="AK193" s="39"/>
      <c r="AL193" s="34"/>
      <c r="AM193" s="39"/>
      <c r="AN19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93" s="26"/>
      <c r="AQ193" s="26"/>
      <c r="AR193" s="26"/>
    </row>
    <row r="194" spans="1:44" ht="19.5" customHeight="1" x14ac:dyDescent="0.25">
      <c r="A194" s="32">
        <f t="shared" si="12"/>
        <v>2025</v>
      </c>
      <c r="B194" s="32">
        <f t="shared" si="13"/>
        <v>12</v>
      </c>
      <c r="C194" s="25">
        <v>46001</v>
      </c>
      <c r="D194" s="57">
        <f t="shared" ref="D194:D257" ca="1" si="14">TODAY()</f>
        <v>46097</v>
      </c>
      <c r="E194" s="32" t="str">
        <f t="shared" ref="E194:E257" ca="1" si="15">DATEDIF(C194,D194,"M")&amp;"-Months"</f>
        <v>3-Months</v>
      </c>
      <c r="F194" s="32" t="str">
        <f>VLOOKUP(O194,Stock[],5,FALSE)</f>
        <v>BE</v>
      </c>
      <c r="G194" s="33" t="s">
        <v>1864</v>
      </c>
      <c r="H194" s="34"/>
      <c r="I194" s="34" t="s">
        <v>180</v>
      </c>
      <c r="J194" s="32" t="str">
        <f>VLOOKUP(I194,Customers[],2,FALSE)</f>
        <v>ရွှေမြင်း</v>
      </c>
      <c r="K194" s="32" t="str">
        <f>VLOOKUP(I194,Customers[],4,FALSE)</f>
        <v>Meiktila</v>
      </c>
      <c r="L194" s="32" t="str">
        <f>VLOOKUP(Table85[[#This Row],[CustomerID]],Table!H:K,3,0)</f>
        <v>မိတ္ထီလာ</v>
      </c>
      <c r="M194" s="32" t="str">
        <f>VLOOKUP(I194,Customers[],5,FALSE)</f>
        <v>WholeSales/Contract</v>
      </c>
      <c r="N194" s="34" t="s">
        <v>10</v>
      </c>
      <c r="O194" s="37" t="s">
        <v>61</v>
      </c>
      <c r="P194" s="32" t="str">
        <f>VLOOKUP(O194,Stock[],2,FALSE)</f>
        <v>BE Debtors Opening</v>
      </c>
      <c r="Q194" s="35">
        <f>VLOOKUP(O194,Stock[],3,FALSE)</f>
        <v>0</v>
      </c>
      <c r="R194" s="35">
        <f>VLOOKUP(O194,Stock[],4,FALSE)</f>
        <v>0</v>
      </c>
      <c r="S194" s="34"/>
      <c r="T194" s="35"/>
      <c r="U194" s="34"/>
      <c r="V194" s="36">
        <f>+DailySales!$T194*DailySales!$R194</f>
        <v>0</v>
      </c>
      <c r="W194" s="36">
        <f>+DailySales!$V194*DailySales!$Q194</f>
        <v>0</v>
      </c>
      <c r="X194" s="36">
        <f>VLOOKUP(O194,Stock[],6,FALSE)</f>
        <v>0</v>
      </c>
      <c r="Y194" s="36">
        <f>+DailySales!$V194*DailySales!$X194</f>
        <v>0</v>
      </c>
      <c r="Z194" s="37">
        <v>957600</v>
      </c>
      <c r="AA194" s="34"/>
      <c r="AB194" s="78"/>
      <c r="AC194" s="78"/>
      <c r="AD194" s="34"/>
      <c r="AE194" s="77"/>
      <c r="AF194" s="38"/>
      <c r="AG194" s="39"/>
      <c r="AH194" s="38">
        <v>46034</v>
      </c>
      <c r="AI194" s="39">
        <v>957600</v>
      </c>
      <c r="AJ194" s="38"/>
      <c r="AK194" s="39"/>
      <c r="AL194" s="34"/>
      <c r="AM194" s="39"/>
      <c r="AN19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94" s="26"/>
      <c r="AQ194" s="26"/>
      <c r="AR194" s="26"/>
    </row>
    <row r="195" spans="1:44" ht="19.5" customHeight="1" x14ac:dyDescent="0.25">
      <c r="A195" s="32">
        <f t="shared" si="12"/>
        <v>2025</v>
      </c>
      <c r="B195" s="32">
        <f t="shared" si="13"/>
        <v>12</v>
      </c>
      <c r="C195" s="25">
        <v>46001</v>
      </c>
      <c r="D195" s="57">
        <f t="shared" ca="1" si="14"/>
        <v>46097</v>
      </c>
      <c r="E195" s="32" t="str">
        <f t="shared" ca="1" si="15"/>
        <v>3-Months</v>
      </c>
      <c r="F195" s="32" t="str">
        <f>VLOOKUP(O195,Stock[],5,FALSE)</f>
        <v>BE</v>
      </c>
      <c r="G195" s="33" t="s">
        <v>1864</v>
      </c>
      <c r="H195" s="34"/>
      <c r="I195" s="34" t="s">
        <v>180</v>
      </c>
      <c r="J195" s="32" t="str">
        <f>VLOOKUP(I195,Customers[],2,FALSE)</f>
        <v>ရွှေမြင်း</v>
      </c>
      <c r="K195" s="32" t="str">
        <f>VLOOKUP(I195,Customers[],4,FALSE)</f>
        <v>Meiktila</v>
      </c>
      <c r="L195" s="32" t="str">
        <f>VLOOKUP(Table85[[#This Row],[CustomerID]],Table!H:K,3,0)</f>
        <v>မိတ္ထီလာ</v>
      </c>
      <c r="M195" s="32" t="str">
        <f>VLOOKUP(I195,Customers[],5,FALSE)</f>
        <v>WholeSales/Contract</v>
      </c>
      <c r="N195" s="34" t="s">
        <v>10</v>
      </c>
      <c r="O195" s="37" t="s">
        <v>61</v>
      </c>
      <c r="P195" s="32" t="str">
        <f>VLOOKUP(O195,Stock[],2,FALSE)</f>
        <v>BE Debtors Opening</v>
      </c>
      <c r="Q195" s="35">
        <f>VLOOKUP(O195,Stock[],3,FALSE)</f>
        <v>0</v>
      </c>
      <c r="R195" s="35">
        <f>VLOOKUP(O195,Stock[],4,FALSE)</f>
        <v>0</v>
      </c>
      <c r="S195" s="34"/>
      <c r="T195" s="35"/>
      <c r="U195" s="34"/>
      <c r="V195" s="36">
        <f>+DailySales!$T195*DailySales!$R195</f>
        <v>0</v>
      </c>
      <c r="W195" s="36">
        <f>+DailySales!$V195*DailySales!$Q195</f>
        <v>0</v>
      </c>
      <c r="X195" s="36">
        <f>VLOOKUP(O195,Stock[],6,FALSE)</f>
        <v>0</v>
      </c>
      <c r="Y195" s="36">
        <f>+DailySales!$V195*DailySales!$X195</f>
        <v>0</v>
      </c>
      <c r="Z195" s="37">
        <v>372400</v>
      </c>
      <c r="AA195" s="34"/>
      <c r="AB195" s="78"/>
      <c r="AC195" s="78"/>
      <c r="AD195" s="34"/>
      <c r="AE195" s="77"/>
      <c r="AF195" s="38"/>
      <c r="AG195" s="39"/>
      <c r="AH195" s="38">
        <v>46034</v>
      </c>
      <c r="AI195" s="39">
        <v>372400</v>
      </c>
      <c r="AJ195" s="38"/>
      <c r="AK195" s="39"/>
      <c r="AL195" s="34"/>
      <c r="AM195" s="39"/>
      <c r="AN19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95" s="26"/>
      <c r="AQ195" s="26"/>
      <c r="AR195" s="26"/>
    </row>
    <row r="196" spans="1:44" ht="19.5" customHeight="1" x14ac:dyDescent="0.25">
      <c r="A196" s="32">
        <f t="shared" si="12"/>
        <v>2025</v>
      </c>
      <c r="B196" s="32">
        <f t="shared" si="13"/>
        <v>12</v>
      </c>
      <c r="C196" s="25">
        <v>46001</v>
      </c>
      <c r="D196" s="57">
        <f t="shared" ca="1" si="14"/>
        <v>46097</v>
      </c>
      <c r="E196" s="32" t="str">
        <f t="shared" ca="1" si="15"/>
        <v>3-Months</v>
      </c>
      <c r="F196" s="32" t="str">
        <f>VLOOKUP(O196,Stock[],5,FALSE)</f>
        <v>BE</v>
      </c>
      <c r="G196" s="33" t="s">
        <v>1865</v>
      </c>
      <c r="H196" s="34"/>
      <c r="I196" s="34" t="s">
        <v>180</v>
      </c>
      <c r="J196" s="32" t="str">
        <f>VLOOKUP(I196,Customers[],2,FALSE)</f>
        <v>ရွှေမြင်း</v>
      </c>
      <c r="K196" s="32" t="str">
        <f>VLOOKUP(I196,Customers[],4,FALSE)</f>
        <v>Meiktila</v>
      </c>
      <c r="L196" s="32" t="str">
        <f>VLOOKUP(Table85[[#This Row],[CustomerID]],Table!H:K,3,0)</f>
        <v>မိတ္ထီလာ</v>
      </c>
      <c r="M196" s="32" t="str">
        <f>VLOOKUP(I196,Customers[],5,FALSE)</f>
        <v>WholeSales/Contract</v>
      </c>
      <c r="N196" s="34" t="s">
        <v>10</v>
      </c>
      <c r="O196" s="37" t="s">
        <v>61</v>
      </c>
      <c r="P196" s="32" t="str">
        <f>VLOOKUP(O196,Stock[],2,FALSE)</f>
        <v>BE Debtors Opening</v>
      </c>
      <c r="Q196" s="35">
        <f>VLOOKUP(O196,Stock[],3,FALSE)</f>
        <v>0</v>
      </c>
      <c r="R196" s="35">
        <f>VLOOKUP(O196,Stock[],4,FALSE)</f>
        <v>0</v>
      </c>
      <c r="S196" s="34"/>
      <c r="T196" s="35"/>
      <c r="U196" s="34"/>
      <c r="V196" s="36">
        <f>+DailySales!$T196*DailySales!$R196</f>
        <v>0</v>
      </c>
      <c r="W196" s="36">
        <f>+DailySales!$V196*DailySales!$Q196</f>
        <v>0</v>
      </c>
      <c r="X196" s="36">
        <f>VLOOKUP(O196,Stock[],6,FALSE)</f>
        <v>0</v>
      </c>
      <c r="Y196" s="36">
        <f>+DailySales!$V196*DailySales!$X196</f>
        <v>0</v>
      </c>
      <c r="Z196" s="37">
        <v>383600</v>
      </c>
      <c r="AA196" s="34"/>
      <c r="AB196" s="78"/>
      <c r="AC196" s="78"/>
      <c r="AD196" s="34"/>
      <c r="AE196" s="77"/>
      <c r="AF196" s="38"/>
      <c r="AG196" s="39"/>
      <c r="AH196" s="38">
        <v>46034</v>
      </c>
      <c r="AI196" s="39">
        <v>383600</v>
      </c>
      <c r="AJ196" s="38"/>
      <c r="AK196" s="39"/>
      <c r="AL196" s="34"/>
      <c r="AM196" s="39"/>
      <c r="AN19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96" s="26"/>
      <c r="AQ196" s="26"/>
      <c r="AR196" s="26"/>
    </row>
    <row r="197" spans="1:44" ht="19.5" customHeight="1" x14ac:dyDescent="0.25">
      <c r="A197" s="32">
        <f t="shared" si="12"/>
        <v>2025</v>
      </c>
      <c r="B197" s="32">
        <f t="shared" si="13"/>
        <v>12</v>
      </c>
      <c r="C197" s="25">
        <v>46001</v>
      </c>
      <c r="D197" s="57">
        <f t="shared" ca="1" si="14"/>
        <v>46097</v>
      </c>
      <c r="E197" s="32" t="str">
        <f t="shared" ca="1" si="15"/>
        <v>3-Months</v>
      </c>
      <c r="F197" s="32" t="str">
        <f>VLOOKUP(O197,Stock[],5,FALSE)</f>
        <v>BE</v>
      </c>
      <c r="G197" s="33" t="s">
        <v>1865</v>
      </c>
      <c r="H197" s="34"/>
      <c r="I197" s="34" t="s">
        <v>180</v>
      </c>
      <c r="J197" s="32" t="str">
        <f>VLOOKUP(I197,Customers[],2,FALSE)</f>
        <v>ရွှေမြင်း</v>
      </c>
      <c r="K197" s="32" t="str">
        <f>VLOOKUP(I197,Customers[],4,FALSE)</f>
        <v>Meiktila</v>
      </c>
      <c r="L197" s="32" t="str">
        <f>VLOOKUP(Table85[[#This Row],[CustomerID]],Table!H:K,3,0)</f>
        <v>မိတ္ထီလာ</v>
      </c>
      <c r="M197" s="32" t="str">
        <f>VLOOKUP(I197,Customers[],5,FALSE)</f>
        <v>WholeSales/Contract</v>
      </c>
      <c r="N197" s="34" t="s">
        <v>10</v>
      </c>
      <c r="O197" s="37" t="s">
        <v>61</v>
      </c>
      <c r="P197" s="32" t="str">
        <f>VLOOKUP(O197,Stock[],2,FALSE)</f>
        <v>BE Debtors Opening</v>
      </c>
      <c r="Q197" s="35">
        <f>VLOOKUP(O197,Stock[],3,FALSE)</f>
        <v>0</v>
      </c>
      <c r="R197" s="35">
        <f>VLOOKUP(O197,Stock[],4,FALSE)</f>
        <v>0</v>
      </c>
      <c r="S197" s="34"/>
      <c r="T197" s="35"/>
      <c r="U197" s="34"/>
      <c r="V197" s="36">
        <f>+DailySales!$T197*DailySales!$R197</f>
        <v>0</v>
      </c>
      <c r="W197" s="36">
        <f>+DailySales!$V197*DailySales!$Q197</f>
        <v>0</v>
      </c>
      <c r="X197" s="36">
        <f>VLOOKUP(O197,Stock[],6,FALSE)</f>
        <v>0</v>
      </c>
      <c r="Y197" s="36">
        <f>+DailySales!$V197*DailySales!$X197</f>
        <v>0</v>
      </c>
      <c r="Z197" s="37">
        <v>957600</v>
      </c>
      <c r="AA197" s="34"/>
      <c r="AB197" s="78"/>
      <c r="AC197" s="78"/>
      <c r="AD197" s="34"/>
      <c r="AE197" s="77"/>
      <c r="AF197" s="38"/>
      <c r="AG197" s="39"/>
      <c r="AH197" s="38">
        <v>46034</v>
      </c>
      <c r="AI197" s="39">
        <v>957600</v>
      </c>
      <c r="AJ197" s="38"/>
      <c r="AK197" s="39"/>
      <c r="AL197" s="34"/>
      <c r="AM197" s="39"/>
      <c r="AN19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97" s="26"/>
      <c r="AQ197" s="26"/>
      <c r="AR197" s="26"/>
    </row>
    <row r="198" spans="1:44" ht="19.5" customHeight="1" x14ac:dyDescent="0.25">
      <c r="A198" s="32">
        <f t="shared" ref="A198:A261" si="16">YEAR(C198)</f>
        <v>2025</v>
      </c>
      <c r="B198" s="32">
        <f t="shared" ref="B198:B261" si="17">MONTH(C198)</f>
        <v>12</v>
      </c>
      <c r="C198" s="25">
        <v>46001</v>
      </c>
      <c r="D198" s="57">
        <f t="shared" ca="1" si="14"/>
        <v>46097</v>
      </c>
      <c r="E198" s="32" t="str">
        <f t="shared" ca="1" si="15"/>
        <v>3-Months</v>
      </c>
      <c r="F198" s="32" t="str">
        <f>VLOOKUP(O198,Stock[],5,FALSE)</f>
        <v>BE</v>
      </c>
      <c r="G198" s="33" t="s">
        <v>1865</v>
      </c>
      <c r="H198" s="34"/>
      <c r="I198" s="34" t="s">
        <v>180</v>
      </c>
      <c r="J198" s="32" t="str">
        <f>VLOOKUP(I198,Customers[],2,FALSE)</f>
        <v>ရွှေမြင်း</v>
      </c>
      <c r="K198" s="32" t="str">
        <f>VLOOKUP(I198,Customers[],4,FALSE)</f>
        <v>Meiktila</v>
      </c>
      <c r="L198" s="32" t="str">
        <f>VLOOKUP(Table85[[#This Row],[CustomerID]],Table!H:K,3,0)</f>
        <v>မိတ္ထီလာ</v>
      </c>
      <c r="M198" s="32" t="str">
        <f>VLOOKUP(I198,Customers[],5,FALSE)</f>
        <v>WholeSales/Contract</v>
      </c>
      <c r="N198" s="34" t="s">
        <v>10</v>
      </c>
      <c r="O198" s="37" t="s">
        <v>61</v>
      </c>
      <c r="P198" s="32" t="str">
        <f>VLOOKUP(O198,Stock[],2,FALSE)</f>
        <v>BE Debtors Opening</v>
      </c>
      <c r="Q198" s="35">
        <f>VLOOKUP(O198,Stock[],3,FALSE)</f>
        <v>0</v>
      </c>
      <c r="R198" s="35">
        <f>VLOOKUP(O198,Stock[],4,FALSE)</f>
        <v>0</v>
      </c>
      <c r="S198" s="34"/>
      <c r="T198" s="35"/>
      <c r="U198" s="34"/>
      <c r="V198" s="36">
        <f>+DailySales!$T198*DailySales!$R198</f>
        <v>0</v>
      </c>
      <c r="W198" s="36">
        <f>+DailySales!$V198*DailySales!$Q198</f>
        <v>0</v>
      </c>
      <c r="X198" s="36">
        <f>VLOOKUP(O198,Stock[],6,FALSE)</f>
        <v>0</v>
      </c>
      <c r="Y198" s="36">
        <f>+DailySales!$V198*DailySales!$X198</f>
        <v>0</v>
      </c>
      <c r="Z198" s="37">
        <v>279300</v>
      </c>
      <c r="AA198" s="34"/>
      <c r="AB198" s="78"/>
      <c r="AC198" s="78"/>
      <c r="AD198" s="34"/>
      <c r="AE198" s="77"/>
      <c r="AF198" s="38"/>
      <c r="AG198" s="39"/>
      <c r="AH198" s="38">
        <v>46034</v>
      </c>
      <c r="AI198" s="39">
        <v>279300</v>
      </c>
      <c r="AJ198" s="38"/>
      <c r="AK198" s="39"/>
      <c r="AL198" s="34"/>
      <c r="AM198" s="39"/>
      <c r="AN19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98" s="26"/>
      <c r="AQ198" s="26"/>
      <c r="AR198" s="26"/>
    </row>
    <row r="199" spans="1:44" ht="19.5" customHeight="1" x14ac:dyDescent="0.25">
      <c r="A199" s="32">
        <f t="shared" si="16"/>
        <v>2025</v>
      </c>
      <c r="B199" s="32">
        <f t="shared" si="17"/>
        <v>12</v>
      </c>
      <c r="C199" s="25">
        <v>46001</v>
      </c>
      <c r="D199" s="57">
        <f t="shared" ca="1" si="14"/>
        <v>46097</v>
      </c>
      <c r="E199" s="32" t="str">
        <f t="shared" ca="1" si="15"/>
        <v>3-Months</v>
      </c>
      <c r="F199" s="32" t="str">
        <f>VLOOKUP(O199,Stock[],5,FALSE)</f>
        <v>BE</v>
      </c>
      <c r="G199" s="33" t="s">
        <v>1865</v>
      </c>
      <c r="H199" s="34"/>
      <c r="I199" s="34" t="s">
        <v>180</v>
      </c>
      <c r="J199" s="32" t="str">
        <f>VLOOKUP(I199,Customers[],2,FALSE)</f>
        <v>ရွှေမြင်း</v>
      </c>
      <c r="K199" s="32" t="str">
        <f>VLOOKUP(I199,Customers[],4,FALSE)</f>
        <v>Meiktila</v>
      </c>
      <c r="L199" s="32" t="str">
        <f>VLOOKUP(Table85[[#This Row],[CustomerID]],Table!H:K,3,0)</f>
        <v>မိတ္ထီလာ</v>
      </c>
      <c r="M199" s="32" t="str">
        <f>VLOOKUP(I199,Customers[],5,FALSE)</f>
        <v>WholeSales/Contract</v>
      </c>
      <c r="N199" s="34" t="s">
        <v>10</v>
      </c>
      <c r="O199" s="37" t="s">
        <v>61</v>
      </c>
      <c r="P199" s="32" t="str">
        <f>VLOOKUP(O199,Stock[],2,FALSE)</f>
        <v>BE Debtors Opening</v>
      </c>
      <c r="Q199" s="35">
        <f>VLOOKUP(O199,Stock[],3,FALSE)</f>
        <v>0</v>
      </c>
      <c r="R199" s="35">
        <f>VLOOKUP(O199,Stock[],4,FALSE)</f>
        <v>0</v>
      </c>
      <c r="S199" s="34"/>
      <c r="T199" s="35"/>
      <c r="U199" s="34"/>
      <c r="V199" s="36">
        <f>+DailySales!$T199*DailySales!$R199</f>
        <v>0</v>
      </c>
      <c r="W199" s="36">
        <f>+DailySales!$V199*DailySales!$Q199</f>
        <v>0</v>
      </c>
      <c r="X199" s="36">
        <f>VLOOKUP(O199,Stock[],6,FALSE)</f>
        <v>0</v>
      </c>
      <c r="Y199" s="36">
        <f>+DailySales!$V199*DailySales!$X199</f>
        <v>0</v>
      </c>
      <c r="Z199" s="37">
        <v>193200</v>
      </c>
      <c r="AA199" s="34"/>
      <c r="AB199" s="78"/>
      <c r="AC199" s="78"/>
      <c r="AD199" s="34"/>
      <c r="AE199" s="77"/>
      <c r="AF199" s="38"/>
      <c r="AG199" s="39"/>
      <c r="AH199" s="38">
        <v>46034</v>
      </c>
      <c r="AI199" s="39">
        <v>193200</v>
      </c>
      <c r="AJ199" s="38"/>
      <c r="AK199" s="39"/>
      <c r="AL199" s="34"/>
      <c r="AM199" s="39"/>
      <c r="AN19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99" s="26"/>
      <c r="AQ199" s="26"/>
      <c r="AR199" s="26"/>
    </row>
    <row r="200" spans="1:44" ht="19.5" customHeight="1" x14ac:dyDescent="0.25">
      <c r="A200" s="32">
        <f t="shared" si="16"/>
        <v>2025</v>
      </c>
      <c r="B200" s="32">
        <f t="shared" si="17"/>
        <v>12</v>
      </c>
      <c r="C200" s="25">
        <v>46001</v>
      </c>
      <c r="D200" s="57">
        <f t="shared" ca="1" si="14"/>
        <v>46097</v>
      </c>
      <c r="E200" s="32" t="str">
        <f t="shared" ca="1" si="15"/>
        <v>3-Months</v>
      </c>
      <c r="F200" s="32" t="str">
        <f>VLOOKUP(O200,Stock[],5,FALSE)</f>
        <v>BE</v>
      </c>
      <c r="G200" s="33" t="s">
        <v>1865</v>
      </c>
      <c r="H200" s="34"/>
      <c r="I200" s="34" t="s">
        <v>180</v>
      </c>
      <c r="J200" s="32" t="str">
        <f>VLOOKUP(I200,Customers[],2,FALSE)</f>
        <v>ရွှေမြင်း</v>
      </c>
      <c r="K200" s="32" t="str">
        <f>VLOOKUP(I200,Customers[],4,FALSE)</f>
        <v>Meiktila</v>
      </c>
      <c r="L200" s="32" t="str">
        <f>VLOOKUP(Table85[[#This Row],[CustomerID]],Table!H:K,3,0)</f>
        <v>မိတ္ထီလာ</v>
      </c>
      <c r="M200" s="32" t="str">
        <f>VLOOKUP(I200,Customers[],5,FALSE)</f>
        <v>WholeSales/Contract</v>
      </c>
      <c r="N200" s="34" t="s">
        <v>10</v>
      </c>
      <c r="O200" s="37" t="s">
        <v>61</v>
      </c>
      <c r="P200" s="32" t="str">
        <f>VLOOKUP(O200,Stock[],2,FALSE)</f>
        <v>BE Debtors Opening</v>
      </c>
      <c r="Q200" s="35">
        <f>VLOOKUP(O200,Stock[],3,FALSE)</f>
        <v>0</v>
      </c>
      <c r="R200" s="35">
        <f>VLOOKUP(O200,Stock[],4,FALSE)</f>
        <v>0</v>
      </c>
      <c r="S200" s="34"/>
      <c r="T200" s="35"/>
      <c r="U200" s="34"/>
      <c r="V200" s="36">
        <f>+DailySales!$T200*DailySales!$R200</f>
        <v>0</v>
      </c>
      <c r="W200" s="36">
        <f>+DailySales!$V200*DailySales!$Q200</f>
        <v>0</v>
      </c>
      <c r="X200" s="36">
        <f>VLOOKUP(O200,Stock[],6,FALSE)</f>
        <v>0</v>
      </c>
      <c r="Y200" s="36">
        <f>+DailySales!$V200*DailySales!$X200</f>
        <v>0</v>
      </c>
      <c r="Z200" s="37">
        <v>550800</v>
      </c>
      <c r="AA200" s="34"/>
      <c r="AB200" s="78"/>
      <c r="AC200" s="78"/>
      <c r="AD200" s="34"/>
      <c r="AE200" s="77"/>
      <c r="AF200" s="38"/>
      <c r="AG200" s="39"/>
      <c r="AH200" s="38">
        <v>46034</v>
      </c>
      <c r="AI200" s="39">
        <v>550800</v>
      </c>
      <c r="AJ200" s="38"/>
      <c r="AK200" s="39"/>
      <c r="AL200" s="34"/>
      <c r="AM200" s="39"/>
      <c r="AN20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00" s="26"/>
      <c r="AQ200" s="26"/>
      <c r="AR200" s="26"/>
    </row>
    <row r="201" spans="1:44" ht="19.5" customHeight="1" x14ac:dyDescent="0.25">
      <c r="A201" s="32">
        <f t="shared" si="16"/>
        <v>2025</v>
      </c>
      <c r="B201" s="32">
        <f t="shared" si="17"/>
        <v>12</v>
      </c>
      <c r="C201" s="25">
        <v>46001</v>
      </c>
      <c r="D201" s="57">
        <f t="shared" ca="1" si="14"/>
        <v>46097</v>
      </c>
      <c r="E201" s="32" t="str">
        <f t="shared" ca="1" si="15"/>
        <v>3-Months</v>
      </c>
      <c r="F201" s="32" t="str">
        <f>VLOOKUP(O201,Stock[],5,FALSE)</f>
        <v>BE</v>
      </c>
      <c r="G201" s="33" t="s">
        <v>1865</v>
      </c>
      <c r="H201" s="34"/>
      <c r="I201" s="34" t="s">
        <v>180</v>
      </c>
      <c r="J201" s="32" t="str">
        <f>VLOOKUP(I201,Customers[],2,FALSE)</f>
        <v>ရွှေမြင်း</v>
      </c>
      <c r="K201" s="32" t="str">
        <f>VLOOKUP(I201,Customers[],4,FALSE)</f>
        <v>Meiktila</v>
      </c>
      <c r="L201" s="32" t="str">
        <f>VLOOKUP(Table85[[#This Row],[CustomerID]],Table!H:K,3,0)</f>
        <v>မိတ္ထီလာ</v>
      </c>
      <c r="M201" s="32" t="str">
        <f>VLOOKUP(I201,Customers[],5,FALSE)</f>
        <v>WholeSales/Contract</v>
      </c>
      <c r="N201" s="34" t="s">
        <v>10</v>
      </c>
      <c r="O201" s="37" t="s">
        <v>61</v>
      </c>
      <c r="P201" s="32" t="str">
        <f>VLOOKUP(O201,Stock[],2,FALSE)</f>
        <v>BE Debtors Opening</v>
      </c>
      <c r="Q201" s="35">
        <f>VLOOKUP(O201,Stock[],3,FALSE)</f>
        <v>0</v>
      </c>
      <c r="R201" s="35">
        <f>VLOOKUP(O201,Stock[],4,FALSE)</f>
        <v>0</v>
      </c>
      <c r="S201" s="34"/>
      <c r="T201" s="35"/>
      <c r="U201" s="34"/>
      <c r="V201" s="36">
        <f>+DailySales!$T201*DailySales!$R201</f>
        <v>0</v>
      </c>
      <c r="W201" s="36">
        <f>+DailySales!$V201*DailySales!$Q201</f>
        <v>0</v>
      </c>
      <c r="X201" s="36">
        <f>VLOOKUP(O201,Stock[],6,FALSE)</f>
        <v>0</v>
      </c>
      <c r="Y201" s="36">
        <f>+DailySales!$V201*DailySales!$X201</f>
        <v>0</v>
      </c>
      <c r="Z201" s="37">
        <v>210000</v>
      </c>
      <c r="AA201" s="34"/>
      <c r="AB201" s="78"/>
      <c r="AC201" s="78"/>
      <c r="AD201" s="34"/>
      <c r="AE201" s="77"/>
      <c r="AF201" s="38"/>
      <c r="AG201" s="39"/>
      <c r="AH201" s="38">
        <v>46034</v>
      </c>
      <c r="AI201" s="39">
        <v>210000</v>
      </c>
      <c r="AJ201" s="38"/>
      <c r="AK201" s="39"/>
      <c r="AL201" s="34"/>
      <c r="AM201" s="39"/>
      <c r="AN20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01" s="26"/>
      <c r="AQ201" s="26"/>
      <c r="AR201" s="26"/>
    </row>
    <row r="202" spans="1:44" ht="19.5" customHeight="1" x14ac:dyDescent="0.25">
      <c r="A202" s="32">
        <f t="shared" si="16"/>
        <v>2025</v>
      </c>
      <c r="B202" s="32">
        <f t="shared" si="17"/>
        <v>12</v>
      </c>
      <c r="C202" s="25">
        <v>46001</v>
      </c>
      <c r="D202" s="57">
        <f t="shared" ca="1" si="14"/>
        <v>46097</v>
      </c>
      <c r="E202" s="32" t="str">
        <f t="shared" ca="1" si="15"/>
        <v>3-Months</v>
      </c>
      <c r="F202" s="32" t="str">
        <f>VLOOKUP(O202,Stock[],5,FALSE)</f>
        <v>BE</v>
      </c>
      <c r="G202" s="33" t="s">
        <v>1866</v>
      </c>
      <c r="H202" s="34"/>
      <c r="I202" s="34" t="s">
        <v>181</v>
      </c>
      <c r="J202" s="32" t="str">
        <f>VLOOKUP(I202,Customers[],2,FALSE)</f>
        <v>ရွှေမြင်း(ရွှေခြင်္သေ့)</v>
      </c>
      <c r="K202" s="32" t="str">
        <f>VLOOKUP(I202,Customers[],4,FALSE)</f>
        <v>Meiktila</v>
      </c>
      <c r="L202" s="32" t="str">
        <f>VLOOKUP(Table85[[#This Row],[CustomerID]],Table!H:K,3,0)</f>
        <v>မိတ္ထီလာ</v>
      </c>
      <c r="M202" s="32" t="str">
        <f>VLOOKUP(I202,Customers[],5,FALSE)</f>
        <v>WholeSales/Contract</v>
      </c>
      <c r="N202" s="34" t="s">
        <v>10</v>
      </c>
      <c r="O202" s="37" t="s">
        <v>61</v>
      </c>
      <c r="P202" s="32" t="str">
        <f>VLOOKUP(O202,Stock[],2,FALSE)</f>
        <v>BE Debtors Opening</v>
      </c>
      <c r="Q202" s="35">
        <f>VLOOKUP(O202,Stock[],3,FALSE)</f>
        <v>0</v>
      </c>
      <c r="R202" s="35">
        <f>VLOOKUP(O202,Stock[],4,FALSE)</f>
        <v>0</v>
      </c>
      <c r="S202" s="34"/>
      <c r="T202" s="35"/>
      <c r="U202" s="34"/>
      <c r="V202" s="36">
        <f>+DailySales!$T202*DailySales!$R202</f>
        <v>0</v>
      </c>
      <c r="W202" s="36">
        <f>+DailySales!$V202*DailySales!$Q202</f>
        <v>0</v>
      </c>
      <c r="X202" s="36">
        <f>VLOOKUP(O202,Stock[],6,FALSE)</f>
        <v>0</v>
      </c>
      <c r="Y202" s="36">
        <f>+DailySales!$V202*DailySales!$X202</f>
        <v>0</v>
      </c>
      <c r="Z202" s="37">
        <v>186200</v>
      </c>
      <c r="AA202" s="34"/>
      <c r="AB202" s="78"/>
      <c r="AC202" s="78"/>
      <c r="AD202" s="34"/>
      <c r="AE202" s="77"/>
      <c r="AF202" s="38"/>
      <c r="AG202" s="39"/>
      <c r="AH202" s="38">
        <v>46034</v>
      </c>
      <c r="AI202" s="39">
        <v>186200</v>
      </c>
      <c r="AJ202" s="38"/>
      <c r="AK202" s="39"/>
      <c r="AL202" s="34"/>
      <c r="AM202" s="39"/>
      <c r="AN20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02" s="26"/>
      <c r="AQ202" s="26"/>
      <c r="AR202" s="26"/>
    </row>
    <row r="203" spans="1:44" ht="19.5" customHeight="1" x14ac:dyDescent="0.25">
      <c r="A203" s="32">
        <f t="shared" si="16"/>
        <v>2025</v>
      </c>
      <c r="B203" s="32">
        <f t="shared" si="17"/>
        <v>12</v>
      </c>
      <c r="C203" s="25">
        <v>46001</v>
      </c>
      <c r="D203" s="57">
        <f t="shared" ca="1" si="14"/>
        <v>46097</v>
      </c>
      <c r="E203" s="32" t="str">
        <f t="shared" ca="1" si="15"/>
        <v>3-Months</v>
      </c>
      <c r="F203" s="32" t="str">
        <f>VLOOKUP(O203,Stock[],5,FALSE)</f>
        <v>BE</v>
      </c>
      <c r="G203" s="33" t="s">
        <v>1866</v>
      </c>
      <c r="H203" s="34"/>
      <c r="I203" s="34" t="s">
        <v>181</v>
      </c>
      <c r="J203" s="32" t="str">
        <f>VLOOKUP(I203,Customers[],2,FALSE)</f>
        <v>ရွှေမြင်း(ရွှေခြင်္သေ့)</v>
      </c>
      <c r="K203" s="32" t="str">
        <f>VLOOKUP(I203,Customers[],4,FALSE)</f>
        <v>Meiktila</v>
      </c>
      <c r="L203" s="32" t="str">
        <f>VLOOKUP(Table85[[#This Row],[CustomerID]],Table!H:K,3,0)</f>
        <v>မိတ္ထီလာ</v>
      </c>
      <c r="M203" s="32" t="str">
        <f>VLOOKUP(I203,Customers[],5,FALSE)</f>
        <v>WholeSales/Contract</v>
      </c>
      <c r="N203" s="34" t="s">
        <v>10</v>
      </c>
      <c r="O203" s="37" t="s">
        <v>61</v>
      </c>
      <c r="P203" s="32" t="str">
        <f>VLOOKUP(O203,Stock[],2,FALSE)</f>
        <v>BE Debtors Opening</v>
      </c>
      <c r="Q203" s="35">
        <f>VLOOKUP(O203,Stock[],3,FALSE)</f>
        <v>0</v>
      </c>
      <c r="R203" s="35">
        <f>VLOOKUP(O203,Stock[],4,FALSE)</f>
        <v>0</v>
      </c>
      <c r="S203" s="34"/>
      <c r="T203" s="35"/>
      <c r="U203" s="34"/>
      <c r="V203" s="36">
        <f>+DailySales!$T203*DailySales!$R203</f>
        <v>0</v>
      </c>
      <c r="W203" s="36">
        <f>+DailySales!$V203*DailySales!$Q203</f>
        <v>0</v>
      </c>
      <c r="X203" s="36">
        <f>VLOOKUP(O203,Stock[],6,FALSE)</f>
        <v>0</v>
      </c>
      <c r="Y203" s="36">
        <f>+DailySales!$V203*DailySales!$X203</f>
        <v>0</v>
      </c>
      <c r="Z203" s="37">
        <v>191800</v>
      </c>
      <c r="AA203" s="34"/>
      <c r="AB203" s="78"/>
      <c r="AC203" s="78"/>
      <c r="AD203" s="34"/>
      <c r="AE203" s="77"/>
      <c r="AF203" s="38"/>
      <c r="AG203" s="39"/>
      <c r="AH203" s="38">
        <v>46034</v>
      </c>
      <c r="AI203" s="39">
        <v>191800</v>
      </c>
      <c r="AJ203" s="38"/>
      <c r="AK203" s="39"/>
      <c r="AL203" s="34"/>
      <c r="AM203" s="39"/>
      <c r="AN20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03" s="26"/>
      <c r="AQ203" s="26"/>
      <c r="AR203" s="26"/>
    </row>
    <row r="204" spans="1:44" ht="19.5" customHeight="1" x14ac:dyDescent="0.25">
      <c r="A204" s="32">
        <f t="shared" si="16"/>
        <v>2025</v>
      </c>
      <c r="B204" s="32">
        <f t="shared" si="17"/>
        <v>12</v>
      </c>
      <c r="C204" s="25">
        <v>46001</v>
      </c>
      <c r="D204" s="57">
        <f t="shared" ca="1" si="14"/>
        <v>46097</v>
      </c>
      <c r="E204" s="32" t="str">
        <f t="shared" ca="1" si="15"/>
        <v>3-Months</v>
      </c>
      <c r="F204" s="32" t="str">
        <f>VLOOKUP(O204,Stock[],5,FALSE)</f>
        <v>BE</v>
      </c>
      <c r="G204" s="33" t="s">
        <v>1866</v>
      </c>
      <c r="H204" s="34"/>
      <c r="I204" s="34" t="s">
        <v>181</v>
      </c>
      <c r="J204" s="32" t="str">
        <f>VLOOKUP(I204,Customers[],2,FALSE)</f>
        <v>ရွှေမြင်း(ရွှေခြင်္သေ့)</v>
      </c>
      <c r="K204" s="32" t="str">
        <f>VLOOKUP(I204,Customers[],4,FALSE)</f>
        <v>Meiktila</v>
      </c>
      <c r="L204" s="32" t="str">
        <f>VLOOKUP(Table85[[#This Row],[CustomerID]],Table!H:K,3,0)</f>
        <v>မိတ္ထီလာ</v>
      </c>
      <c r="M204" s="32" t="str">
        <f>VLOOKUP(I204,Customers[],5,FALSE)</f>
        <v>WholeSales/Contract</v>
      </c>
      <c r="N204" s="34" t="s">
        <v>10</v>
      </c>
      <c r="O204" s="37" t="s">
        <v>61</v>
      </c>
      <c r="P204" s="32" t="str">
        <f>VLOOKUP(O204,Stock[],2,FALSE)</f>
        <v>BE Debtors Opening</v>
      </c>
      <c r="Q204" s="35">
        <f>VLOOKUP(O204,Stock[],3,FALSE)</f>
        <v>0</v>
      </c>
      <c r="R204" s="35">
        <f>VLOOKUP(O204,Stock[],4,FALSE)</f>
        <v>0</v>
      </c>
      <c r="S204" s="34"/>
      <c r="T204" s="35"/>
      <c r="U204" s="34"/>
      <c r="V204" s="36">
        <f>+DailySales!$T204*DailySales!$R204</f>
        <v>0</v>
      </c>
      <c r="W204" s="36">
        <f>+DailySales!$V204*DailySales!$Q204</f>
        <v>0</v>
      </c>
      <c r="X204" s="36">
        <f>VLOOKUP(O204,Stock[],6,FALSE)</f>
        <v>0</v>
      </c>
      <c r="Y204" s="36">
        <f>+DailySales!$V204*DailySales!$X204</f>
        <v>0</v>
      </c>
      <c r="Z204" s="37">
        <v>478800</v>
      </c>
      <c r="AA204" s="34"/>
      <c r="AB204" s="78"/>
      <c r="AC204" s="78"/>
      <c r="AD204" s="34"/>
      <c r="AE204" s="77"/>
      <c r="AF204" s="38"/>
      <c r="AG204" s="39"/>
      <c r="AH204" s="38">
        <v>46034</v>
      </c>
      <c r="AI204" s="39">
        <v>478800</v>
      </c>
      <c r="AJ204" s="38"/>
      <c r="AK204" s="39"/>
      <c r="AL204" s="34"/>
      <c r="AM204" s="39"/>
      <c r="AN20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04" s="26"/>
      <c r="AQ204" s="26"/>
      <c r="AR204" s="26"/>
    </row>
    <row r="205" spans="1:44" ht="19.5" customHeight="1" x14ac:dyDescent="0.25">
      <c r="A205" s="32">
        <f t="shared" si="16"/>
        <v>2025</v>
      </c>
      <c r="B205" s="32">
        <f t="shared" si="17"/>
        <v>12</v>
      </c>
      <c r="C205" s="25">
        <v>46001</v>
      </c>
      <c r="D205" s="57">
        <f t="shared" ca="1" si="14"/>
        <v>46097</v>
      </c>
      <c r="E205" s="32" t="str">
        <f t="shared" ca="1" si="15"/>
        <v>3-Months</v>
      </c>
      <c r="F205" s="32" t="str">
        <f>VLOOKUP(O205,Stock[],5,FALSE)</f>
        <v>BE</v>
      </c>
      <c r="G205" s="33" t="s">
        <v>1866</v>
      </c>
      <c r="H205" s="34"/>
      <c r="I205" s="34" t="s">
        <v>181</v>
      </c>
      <c r="J205" s="32" t="str">
        <f>VLOOKUP(I205,Customers[],2,FALSE)</f>
        <v>ရွှေမြင်း(ရွှေခြင်္သေ့)</v>
      </c>
      <c r="K205" s="32" t="str">
        <f>VLOOKUP(I205,Customers[],4,FALSE)</f>
        <v>Meiktila</v>
      </c>
      <c r="L205" s="32" t="str">
        <f>VLOOKUP(Table85[[#This Row],[CustomerID]],Table!H:K,3,0)</f>
        <v>မိတ္ထီလာ</v>
      </c>
      <c r="M205" s="32" t="str">
        <f>VLOOKUP(I205,Customers[],5,FALSE)</f>
        <v>WholeSales/Contract</v>
      </c>
      <c r="N205" s="34" t="s">
        <v>10</v>
      </c>
      <c r="O205" s="37" t="s">
        <v>61</v>
      </c>
      <c r="P205" s="32" t="str">
        <f>VLOOKUP(O205,Stock[],2,FALSE)</f>
        <v>BE Debtors Opening</v>
      </c>
      <c r="Q205" s="35">
        <f>VLOOKUP(O205,Stock[],3,FALSE)</f>
        <v>0</v>
      </c>
      <c r="R205" s="35">
        <f>VLOOKUP(O205,Stock[],4,FALSE)</f>
        <v>0</v>
      </c>
      <c r="S205" s="34"/>
      <c r="T205" s="35"/>
      <c r="U205" s="34"/>
      <c r="V205" s="36">
        <f>+DailySales!$T205*DailySales!$R205</f>
        <v>0</v>
      </c>
      <c r="W205" s="36">
        <f>+DailySales!$V205*DailySales!$Q205</f>
        <v>0</v>
      </c>
      <c r="X205" s="36">
        <f>VLOOKUP(O205,Stock[],6,FALSE)</f>
        <v>0</v>
      </c>
      <c r="Y205" s="36">
        <f>+DailySales!$V205*DailySales!$X205</f>
        <v>0</v>
      </c>
      <c r="Z205" s="37">
        <v>483000</v>
      </c>
      <c r="AA205" s="34"/>
      <c r="AB205" s="78"/>
      <c r="AC205" s="78"/>
      <c r="AD205" s="34"/>
      <c r="AE205" s="77"/>
      <c r="AF205" s="38"/>
      <c r="AG205" s="39"/>
      <c r="AH205" s="38">
        <v>46034</v>
      </c>
      <c r="AI205" s="39">
        <v>483000</v>
      </c>
      <c r="AJ205" s="38"/>
      <c r="AK205" s="39"/>
      <c r="AL205" s="34"/>
      <c r="AM205" s="39"/>
      <c r="AN20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05" s="26"/>
      <c r="AQ205" s="26"/>
      <c r="AR205" s="26"/>
    </row>
    <row r="206" spans="1:44" ht="19.5" customHeight="1" x14ac:dyDescent="0.25">
      <c r="A206" s="32">
        <f t="shared" si="16"/>
        <v>2025</v>
      </c>
      <c r="B206" s="32">
        <f t="shared" si="17"/>
        <v>12</v>
      </c>
      <c r="C206" s="25">
        <v>46001</v>
      </c>
      <c r="D206" s="57">
        <f t="shared" ca="1" si="14"/>
        <v>46097</v>
      </c>
      <c r="E206" s="32" t="str">
        <f t="shared" ca="1" si="15"/>
        <v>3-Months</v>
      </c>
      <c r="F206" s="32" t="str">
        <f>VLOOKUP(O206,Stock[],5,FALSE)</f>
        <v>BE</v>
      </c>
      <c r="G206" s="33" t="s">
        <v>1866</v>
      </c>
      <c r="H206" s="34"/>
      <c r="I206" s="34" t="s">
        <v>181</v>
      </c>
      <c r="J206" s="32" t="str">
        <f>VLOOKUP(I206,Customers[],2,FALSE)</f>
        <v>ရွှေမြင်း(ရွှေခြင်္သေ့)</v>
      </c>
      <c r="K206" s="32" t="str">
        <f>VLOOKUP(I206,Customers[],4,FALSE)</f>
        <v>Meiktila</v>
      </c>
      <c r="L206" s="32" t="str">
        <f>VLOOKUP(Table85[[#This Row],[CustomerID]],Table!H:K,3,0)</f>
        <v>မိတ္ထီလာ</v>
      </c>
      <c r="M206" s="32" t="str">
        <f>VLOOKUP(I206,Customers[],5,FALSE)</f>
        <v>WholeSales/Contract</v>
      </c>
      <c r="N206" s="34" t="s">
        <v>10</v>
      </c>
      <c r="O206" s="37" t="s">
        <v>61</v>
      </c>
      <c r="P206" s="32" t="str">
        <f>VLOOKUP(O206,Stock[],2,FALSE)</f>
        <v>BE Debtors Opening</v>
      </c>
      <c r="Q206" s="35">
        <f>VLOOKUP(O206,Stock[],3,FALSE)</f>
        <v>0</v>
      </c>
      <c r="R206" s="35">
        <f>VLOOKUP(O206,Stock[],4,FALSE)</f>
        <v>0</v>
      </c>
      <c r="S206" s="34"/>
      <c r="T206" s="35"/>
      <c r="U206" s="34"/>
      <c r="V206" s="36">
        <f>+DailySales!$T206*DailySales!$R206</f>
        <v>0</v>
      </c>
      <c r="W206" s="36">
        <f>+DailySales!$V206*DailySales!$Q206</f>
        <v>0</v>
      </c>
      <c r="X206" s="36">
        <f>VLOOKUP(O206,Stock[],6,FALSE)</f>
        <v>0</v>
      </c>
      <c r="Y206" s="36">
        <f>+DailySales!$V206*DailySales!$X206</f>
        <v>0</v>
      </c>
      <c r="Z206" s="37">
        <v>93100</v>
      </c>
      <c r="AA206" s="34"/>
      <c r="AB206" s="78"/>
      <c r="AC206" s="78"/>
      <c r="AD206" s="34"/>
      <c r="AE206" s="77"/>
      <c r="AF206" s="38"/>
      <c r="AG206" s="39"/>
      <c r="AH206" s="38">
        <v>46034</v>
      </c>
      <c r="AI206" s="39">
        <v>93100</v>
      </c>
      <c r="AJ206" s="38"/>
      <c r="AK206" s="39"/>
      <c r="AL206" s="34"/>
      <c r="AM206" s="39"/>
      <c r="AN20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06" s="26"/>
      <c r="AQ206" s="26"/>
      <c r="AR206" s="26"/>
    </row>
    <row r="207" spans="1:44" ht="19.5" customHeight="1" x14ac:dyDescent="0.25">
      <c r="A207" s="32">
        <f t="shared" si="16"/>
        <v>2025</v>
      </c>
      <c r="B207" s="32">
        <f t="shared" si="17"/>
        <v>12</v>
      </c>
      <c r="C207" s="25">
        <v>46001</v>
      </c>
      <c r="D207" s="57">
        <f t="shared" ca="1" si="14"/>
        <v>46097</v>
      </c>
      <c r="E207" s="32" t="str">
        <f t="shared" ca="1" si="15"/>
        <v>3-Months</v>
      </c>
      <c r="F207" s="32" t="str">
        <f>VLOOKUP(O207,Stock[],5,FALSE)</f>
        <v>BE</v>
      </c>
      <c r="G207" s="33" t="s">
        <v>1866</v>
      </c>
      <c r="H207" s="34"/>
      <c r="I207" s="34" t="s">
        <v>181</v>
      </c>
      <c r="J207" s="32" t="str">
        <f>VLOOKUP(I207,Customers[],2,FALSE)</f>
        <v>ရွှေမြင်း(ရွှေခြင်္သေ့)</v>
      </c>
      <c r="K207" s="32" t="str">
        <f>VLOOKUP(I207,Customers[],4,FALSE)</f>
        <v>Meiktila</v>
      </c>
      <c r="L207" s="32" t="str">
        <f>VLOOKUP(Table85[[#This Row],[CustomerID]],Table!H:K,3,0)</f>
        <v>မိတ္ထီလာ</v>
      </c>
      <c r="M207" s="32" t="str">
        <f>VLOOKUP(I207,Customers[],5,FALSE)</f>
        <v>WholeSales/Contract</v>
      </c>
      <c r="N207" s="34" t="s">
        <v>10</v>
      </c>
      <c r="O207" s="37" t="s">
        <v>61</v>
      </c>
      <c r="P207" s="32" t="str">
        <f>VLOOKUP(O207,Stock[],2,FALSE)</f>
        <v>BE Debtors Opening</v>
      </c>
      <c r="Q207" s="35">
        <f>VLOOKUP(O207,Stock[],3,FALSE)</f>
        <v>0</v>
      </c>
      <c r="R207" s="35">
        <f>VLOOKUP(O207,Stock[],4,FALSE)</f>
        <v>0</v>
      </c>
      <c r="S207" s="34"/>
      <c r="T207" s="35"/>
      <c r="U207" s="34"/>
      <c r="V207" s="36">
        <f>+DailySales!$T207*DailySales!$R207</f>
        <v>0</v>
      </c>
      <c r="W207" s="36">
        <f>+DailySales!$V207*DailySales!$Q207</f>
        <v>0</v>
      </c>
      <c r="X207" s="36">
        <f>VLOOKUP(O207,Stock[],6,FALSE)</f>
        <v>0</v>
      </c>
      <c r="Y207" s="36">
        <f>+DailySales!$V207*DailySales!$X207</f>
        <v>0</v>
      </c>
      <c r="Z207" s="37">
        <v>367200</v>
      </c>
      <c r="AA207" s="34"/>
      <c r="AB207" s="78"/>
      <c r="AC207" s="78"/>
      <c r="AD207" s="34"/>
      <c r="AE207" s="77"/>
      <c r="AF207" s="38"/>
      <c r="AG207" s="39"/>
      <c r="AH207" s="38">
        <v>46034</v>
      </c>
      <c r="AI207" s="39">
        <v>367200</v>
      </c>
      <c r="AJ207" s="38"/>
      <c r="AK207" s="39"/>
      <c r="AL207" s="34"/>
      <c r="AM207" s="39"/>
      <c r="AN20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07" s="26"/>
      <c r="AQ207" s="26"/>
      <c r="AR207" s="26"/>
    </row>
    <row r="208" spans="1:44" ht="19.5" customHeight="1" x14ac:dyDescent="0.25">
      <c r="A208" s="32">
        <f t="shared" si="16"/>
        <v>2025</v>
      </c>
      <c r="B208" s="32">
        <f t="shared" si="17"/>
        <v>12</v>
      </c>
      <c r="C208" s="25">
        <v>46001</v>
      </c>
      <c r="D208" s="57">
        <f t="shared" ca="1" si="14"/>
        <v>46097</v>
      </c>
      <c r="E208" s="32" t="str">
        <f t="shared" ca="1" si="15"/>
        <v>3-Months</v>
      </c>
      <c r="F208" s="32" t="str">
        <f>VLOOKUP(O208,Stock[],5,FALSE)</f>
        <v>BE</v>
      </c>
      <c r="G208" s="33" t="s">
        <v>1867</v>
      </c>
      <c r="H208" s="34"/>
      <c r="I208" s="34" t="s">
        <v>180</v>
      </c>
      <c r="J208" s="32" t="str">
        <f>VLOOKUP(I208,Customers[],2,FALSE)</f>
        <v>ရွှေမြင်း</v>
      </c>
      <c r="K208" s="32" t="str">
        <f>VLOOKUP(I208,Customers[],4,FALSE)</f>
        <v>Meiktila</v>
      </c>
      <c r="L208" s="32" t="str">
        <f>VLOOKUP(Table85[[#This Row],[CustomerID]],Table!H:K,3,0)</f>
        <v>မိတ္ထီလာ</v>
      </c>
      <c r="M208" s="32" t="str">
        <f>VLOOKUP(I208,Customers[],5,FALSE)</f>
        <v>WholeSales/Contract</v>
      </c>
      <c r="N208" s="34" t="s">
        <v>10</v>
      </c>
      <c r="O208" s="37" t="s">
        <v>61</v>
      </c>
      <c r="P208" s="32" t="str">
        <f>VLOOKUP(O208,Stock[],2,FALSE)</f>
        <v>BE Debtors Opening</v>
      </c>
      <c r="Q208" s="35">
        <f>VLOOKUP(O208,Stock[],3,FALSE)</f>
        <v>0</v>
      </c>
      <c r="R208" s="35">
        <f>VLOOKUP(O208,Stock[],4,FALSE)</f>
        <v>0</v>
      </c>
      <c r="S208" s="34"/>
      <c r="T208" s="35"/>
      <c r="U208" s="34"/>
      <c r="V208" s="36">
        <f>+DailySales!$T208*DailySales!$R208</f>
        <v>0</v>
      </c>
      <c r="W208" s="36">
        <f>+DailySales!$V208*DailySales!$Q208</f>
        <v>0</v>
      </c>
      <c r="X208" s="36">
        <f>VLOOKUP(O208,Stock[],6,FALSE)</f>
        <v>0</v>
      </c>
      <c r="Y208" s="36">
        <f>+DailySales!$V208*DailySales!$X208</f>
        <v>0</v>
      </c>
      <c r="Z208" s="37">
        <v>372400</v>
      </c>
      <c r="AA208" s="34"/>
      <c r="AB208" s="78"/>
      <c r="AC208" s="78"/>
      <c r="AD208" s="34"/>
      <c r="AE208" s="77"/>
      <c r="AF208" s="38"/>
      <c r="AG208" s="39"/>
      <c r="AH208" s="38">
        <v>46034</v>
      </c>
      <c r="AI208" s="39">
        <v>372400</v>
      </c>
      <c r="AJ208" s="38"/>
      <c r="AK208" s="39"/>
      <c r="AL208" s="34"/>
      <c r="AM208" s="39"/>
      <c r="AN20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08" s="26"/>
      <c r="AQ208" s="26"/>
      <c r="AR208" s="26"/>
    </row>
    <row r="209" spans="1:44" ht="19.5" customHeight="1" x14ac:dyDescent="0.25">
      <c r="A209" s="32">
        <f t="shared" si="16"/>
        <v>2025</v>
      </c>
      <c r="B209" s="32">
        <f t="shared" si="17"/>
        <v>12</v>
      </c>
      <c r="C209" s="25">
        <v>46001</v>
      </c>
      <c r="D209" s="57">
        <f t="shared" ca="1" si="14"/>
        <v>46097</v>
      </c>
      <c r="E209" s="32" t="str">
        <f t="shared" ca="1" si="15"/>
        <v>3-Months</v>
      </c>
      <c r="F209" s="32" t="str">
        <f>VLOOKUP(O209,Stock[],5,FALSE)</f>
        <v>BE</v>
      </c>
      <c r="G209" s="33" t="s">
        <v>1867</v>
      </c>
      <c r="H209" s="34"/>
      <c r="I209" s="34" t="s">
        <v>180</v>
      </c>
      <c r="J209" s="32" t="str">
        <f>VLOOKUP(I209,Customers[],2,FALSE)</f>
        <v>ရွှေမြင်း</v>
      </c>
      <c r="K209" s="32" t="str">
        <f>VLOOKUP(I209,Customers[],4,FALSE)</f>
        <v>Meiktila</v>
      </c>
      <c r="L209" s="32" t="str">
        <f>VLOOKUP(Table85[[#This Row],[CustomerID]],Table!H:K,3,0)</f>
        <v>မိတ္ထီလာ</v>
      </c>
      <c r="M209" s="32" t="str">
        <f>VLOOKUP(I209,Customers[],5,FALSE)</f>
        <v>WholeSales/Contract</v>
      </c>
      <c r="N209" s="34" t="s">
        <v>10</v>
      </c>
      <c r="O209" s="37" t="s">
        <v>61</v>
      </c>
      <c r="P209" s="32" t="str">
        <f>VLOOKUP(O209,Stock[],2,FALSE)</f>
        <v>BE Debtors Opening</v>
      </c>
      <c r="Q209" s="35">
        <f>VLOOKUP(O209,Stock[],3,FALSE)</f>
        <v>0</v>
      </c>
      <c r="R209" s="35">
        <f>VLOOKUP(O209,Stock[],4,FALSE)</f>
        <v>0</v>
      </c>
      <c r="S209" s="34"/>
      <c r="T209" s="35"/>
      <c r="U209" s="34"/>
      <c r="V209" s="36">
        <f>+DailySales!$T209*DailySales!$R209</f>
        <v>0</v>
      </c>
      <c r="W209" s="36">
        <f>+DailySales!$V209*DailySales!$Q209</f>
        <v>0</v>
      </c>
      <c r="X209" s="36">
        <f>VLOOKUP(O209,Stock[],6,FALSE)</f>
        <v>0</v>
      </c>
      <c r="Y209" s="36">
        <f>+DailySales!$V209*DailySales!$X209</f>
        <v>0</v>
      </c>
      <c r="Z209" s="37">
        <v>372400</v>
      </c>
      <c r="AA209" s="34"/>
      <c r="AB209" s="78"/>
      <c r="AC209" s="78"/>
      <c r="AD209" s="34"/>
      <c r="AE209" s="77"/>
      <c r="AF209" s="38"/>
      <c r="AG209" s="39"/>
      <c r="AH209" s="38">
        <v>46034</v>
      </c>
      <c r="AI209" s="39">
        <v>372400</v>
      </c>
      <c r="AJ209" s="38"/>
      <c r="AK209" s="39"/>
      <c r="AL209" s="34"/>
      <c r="AM209" s="39"/>
      <c r="AN20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09" s="26"/>
      <c r="AQ209" s="26"/>
      <c r="AR209" s="26"/>
    </row>
    <row r="210" spans="1:44" ht="19.5" customHeight="1" x14ac:dyDescent="0.25">
      <c r="A210" s="32">
        <f t="shared" si="16"/>
        <v>2025</v>
      </c>
      <c r="B210" s="32">
        <f t="shared" si="17"/>
        <v>12</v>
      </c>
      <c r="C210" s="25">
        <v>46001</v>
      </c>
      <c r="D210" s="57">
        <f t="shared" ca="1" si="14"/>
        <v>46097</v>
      </c>
      <c r="E210" s="32" t="str">
        <f t="shared" ca="1" si="15"/>
        <v>3-Months</v>
      </c>
      <c r="F210" s="32" t="str">
        <f>VLOOKUP(O210,Stock[],5,FALSE)</f>
        <v>BE</v>
      </c>
      <c r="G210" s="33" t="s">
        <v>1868</v>
      </c>
      <c r="H210" s="34"/>
      <c r="I210" s="34" t="s">
        <v>233</v>
      </c>
      <c r="J210" s="32" t="str">
        <f>VLOOKUP(I210,Customers[],2,FALSE)</f>
        <v>ဦးဝင်းနိုင်</v>
      </c>
      <c r="K210" s="32" t="str">
        <f>VLOOKUP(I210,Customers[],4,FALSE)</f>
        <v>Wandwin</v>
      </c>
      <c r="L210" s="32" t="str">
        <f>VLOOKUP(Table85[[#This Row],[CustomerID]],Table!H:K,3,0)</f>
        <v>လျှော်ပင်</v>
      </c>
      <c r="M210" s="32" t="str">
        <f>VLOOKUP(I210,Customers[],5,FALSE)</f>
        <v>WholeSales/Contract</v>
      </c>
      <c r="N210" s="34" t="s">
        <v>10</v>
      </c>
      <c r="O210" s="37" t="s">
        <v>61</v>
      </c>
      <c r="P210" s="32" t="str">
        <f>VLOOKUP(O210,Stock[],2,FALSE)</f>
        <v>BE Debtors Opening</v>
      </c>
      <c r="Q210" s="35">
        <f>VLOOKUP(O210,Stock[],3,FALSE)</f>
        <v>0</v>
      </c>
      <c r="R210" s="35">
        <f>VLOOKUP(O210,Stock[],4,FALSE)</f>
        <v>0</v>
      </c>
      <c r="S210" s="34"/>
      <c r="T210" s="35"/>
      <c r="U210" s="34"/>
      <c r="V210" s="36">
        <f>+DailySales!$T210*DailySales!$R210</f>
        <v>0</v>
      </c>
      <c r="W210" s="36">
        <f>+DailySales!$V210*DailySales!$Q210</f>
        <v>0</v>
      </c>
      <c r="X210" s="36">
        <f>VLOOKUP(O210,Stock[],6,FALSE)</f>
        <v>0</v>
      </c>
      <c r="Y210" s="36">
        <f>+DailySales!$V210*DailySales!$X210</f>
        <v>0</v>
      </c>
      <c r="Z210" s="37">
        <v>744800</v>
      </c>
      <c r="AA210" s="34"/>
      <c r="AB210" s="78"/>
      <c r="AC210" s="78"/>
      <c r="AD210" s="34"/>
      <c r="AE210" s="77"/>
      <c r="AF210" s="38"/>
      <c r="AG210" s="39"/>
      <c r="AH210" s="38">
        <v>46025</v>
      </c>
      <c r="AI210" s="39">
        <v>744800</v>
      </c>
      <c r="AJ210" s="38"/>
      <c r="AK210" s="39"/>
      <c r="AL210" s="34"/>
      <c r="AM210" s="39"/>
      <c r="AN21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10" s="26"/>
      <c r="AQ210" s="26"/>
      <c r="AR210" s="26"/>
    </row>
    <row r="211" spans="1:44" ht="19.5" customHeight="1" x14ac:dyDescent="0.25">
      <c r="A211" s="32">
        <f t="shared" si="16"/>
        <v>2025</v>
      </c>
      <c r="B211" s="32">
        <f t="shared" si="17"/>
        <v>12</v>
      </c>
      <c r="C211" s="25">
        <v>46001</v>
      </c>
      <c r="D211" s="57">
        <f t="shared" ca="1" si="14"/>
        <v>46097</v>
      </c>
      <c r="E211" s="32" t="str">
        <f t="shared" ca="1" si="15"/>
        <v>3-Months</v>
      </c>
      <c r="F211" s="32" t="str">
        <f>VLOOKUP(O211,Stock[],5,FALSE)</f>
        <v>BE</v>
      </c>
      <c r="G211" s="33" t="s">
        <v>1868</v>
      </c>
      <c r="H211" s="34"/>
      <c r="I211" s="34" t="s">
        <v>233</v>
      </c>
      <c r="J211" s="32" t="str">
        <f>VLOOKUP(I211,Customers[],2,FALSE)</f>
        <v>ဦးဝင်းနိုင်</v>
      </c>
      <c r="K211" s="32" t="str">
        <f>VLOOKUP(I211,Customers[],4,FALSE)</f>
        <v>Wandwin</v>
      </c>
      <c r="L211" s="32" t="str">
        <f>VLOOKUP(Table85[[#This Row],[CustomerID]],Table!H:K,3,0)</f>
        <v>လျှော်ပင်</v>
      </c>
      <c r="M211" s="32" t="str">
        <f>VLOOKUP(I211,Customers[],5,FALSE)</f>
        <v>WholeSales/Contract</v>
      </c>
      <c r="N211" s="34" t="s">
        <v>10</v>
      </c>
      <c r="O211" s="37" t="s">
        <v>61</v>
      </c>
      <c r="P211" s="32" t="str">
        <f>VLOOKUP(O211,Stock[],2,FALSE)</f>
        <v>BE Debtors Opening</v>
      </c>
      <c r="Q211" s="35">
        <f>VLOOKUP(O211,Stock[],3,FALSE)</f>
        <v>0</v>
      </c>
      <c r="R211" s="35">
        <f>VLOOKUP(O211,Stock[],4,FALSE)</f>
        <v>0</v>
      </c>
      <c r="S211" s="34"/>
      <c r="T211" s="35"/>
      <c r="U211" s="34"/>
      <c r="V211" s="36">
        <f>+DailySales!$T211*DailySales!$R211</f>
        <v>0</v>
      </c>
      <c r="W211" s="36">
        <f>+DailySales!$V211*DailySales!$Q211</f>
        <v>0</v>
      </c>
      <c r="X211" s="36">
        <f>VLOOKUP(O211,Stock[],6,FALSE)</f>
        <v>0</v>
      </c>
      <c r="Y211" s="36">
        <f>+DailySales!$V211*DailySales!$X211</f>
        <v>0</v>
      </c>
      <c r="Z211" s="37">
        <v>1054900</v>
      </c>
      <c r="AA211" s="34"/>
      <c r="AB211" s="78"/>
      <c r="AC211" s="78"/>
      <c r="AD211" s="34"/>
      <c r="AE211" s="77"/>
      <c r="AF211" s="38"/>
      <c r="AG211" s="39"/>
      <c r="AH211" s="38">
        <v>46025</v>
      </c>
      <c r="AI211" s="39">
        <v>1054900</v>
      </c>
      <c r="AJ211" s="38"/>
      <c r="AK211" s="39"/>
      <c r="AL211" s="34"/>
      <c r="AM211" s="39"/>
      <c r="AN21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11" s="26"/>
      <c r="AQ211" s="26"/>
      <c r="AR211" s="26"/>
    </row>
    <row r="212" spans="1:44" ht="19.5" customHeight="1" x14ac:dyDescent="0.25">
      <c r="A212" s="32">
        <f t="shared" si="16"/>
        <v>2025</v>
      </c>
      <c r="B212" s="32">
        <f t="shared" si="17"/>
        <v>12</v>
      </c>
      <c r="C212" s="25">
        <v>46001</v>
      </c>
      <c r="D212" s="57">
        <f t="shared" ca="1" si="14"/>
        <v>46097</v>
      </c>
      <c r="E212" s="32" t="str">
        <f t="shared" ca="1" si="15"/>
        <v>3-Months</v>
      </c>
      <c r="F212" s="32" t="str">
        <f>VLOOKUP(O212,Stock[],5,FALSE)</f>
        <v>BE</v>
      </c>
      <c r="G212" s="33" t="s">
        <v>1868</v>
      </c>
      <c r="H212" s="34"/>
      <c r="I212" s="34" t="s">
        <v>233</v>
      </c>
      <c r="J212" s="32" t="str">
        <f>VLOOKUP(I212,Customers[],2,FALSE)</f>
        <v>ဦးဝင်းနိုင်</v>
      </c>
      <c r="K212" s="32" t="str">
        <f>VLOOKUP(I212,Customers[],4,FALSE)</f>
        <v>Wandwin</v>
      </c>
      <c r="L212" s="32" t="str">
        <f>VLOOKUP(Table85[[#This Row],[CustomerID]],Table!H:K,3,0)</f>
        <v>လျှော်ပင်</v>
      </c>
      <c r="M212" s="32" t="str">
        <f>VLOOKUP(I212,Customers[],5,FALSE)</f>
        <v>WholeSales/Contract</v>
      </c>
      <c r="N212" s="34" t="s">
        <v>10</v>
      </c>
      <c r="O212" s="37" t="s">
        <v>61</v>
      </c>
      <c r="P212" s="32" t="str">
        <f>VLOOKUP(O212,Stock[],2,FALSE)</f>
        <v>BE Debtors Opening</v>
      </c>
      <c r="Q212" s="35">
        <f>VLOOKUP(O212,Stock[],3,FALSE)</f>
        <v>0</v>
      </c>
      <c r="R212" s="35">
        <f>VLOOKUP(O212,Stock[],4,FALSE)</f>
        <v>0</v>
      </c>
      <c r="S212" s="34"/>
      <c r="T212" s="35"/>
      <c r="U212" s="34"/>
      <c r="V212" s="36">
        <f>+DailySales!$T212*DailySales!$R212</f>
        <v>0</v>
      </c>
      <c r="W212" s="36">
        <f>+DailySales!$V212*DailySales!$Q212</f>
        <v>0</v>
      </c>
      <c r="X212" s="36">
        <f>VLOOKUP(O212,Stock[],6,FALSE)</f>
        <v>0</v>
      </c>
      <c r="Y212" s="36">
        <f>+DailySales!$V212*DailySales!$X212</f>
        <v>0</v>
      </c>
      <c r="Z212" s="37">
        <v>966000</v>
      </c>
      <c r="AA212" s="34"/>
      <c r="AB212" s="78"/>
      <c r="AC212" s="78"/>
      <c r="AD212" s="34"/>
      <c r="AE212" s="77"/>
      <c r="AF212" s="38"/>
      <c r="AG212" s="39"/>
      <c r="AH212" s="38">
        <v>46025</v>
      </c>
      <c r="AI212" s="39">
        <v>966000</v>
      </c>
      <c r="AJ212" s="38"/>
      <c r="AK212" s="39"/>
      <c r="AL212" s="34"/>
      <c r="AM212" s="39"/>
      <c r="AN21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12" s="26"/>
      <c r="AQ212" s="26"/>
      <c r="AR212" s="26"/>
    </row>
    <row r="213" spans="1:44" ht="19.5" customHeight="1" x14ac:dyDescent="0.25">
      <c r="A213" s="32">
        <f t="shared" si="16"/>
        <v>2025</v>
      </c>
      <c r="B213" s="32">
        <f t="shared" si="17"/>
        <v>12</v>
      </c>
      <c r="C213" s="25">
        <v>46001</v>
      </c>
      <c r="D213" s="57">
        <f t="shared" ca="1" si="14"/>
        <v>46097</v>
      </c>
      <c r="E213" s="32" t="str">
        <f t="shared" ca="1" si="15"/>
        <v>3-Months</v>
      </c>
      <c r="F213" s="32" t="str">
        <f>VLOOKUP(O213,Stock[],5,FALSE)</f>
        <v>BE</v>
      </c>
      <c r="G213" s="33" t="s">
        <v>1868</v>
      </c>
      <c r="H213" s="34"/>
      <c r="I213" s="34" t="s">
        <v>233</v>
      </c>
      <c r="J213" s="32" t="str">
        <f>VLOOKUP(I213,Customers[],2,FALSE)</f>
        <v>ဦးဝင်းနိုင်</v>
      </c>
      <c r="K213" s="32" t="str">
        <f>VLOOKUP(I213,Customers[],4,FALSE)</f>
        <v>Wandwin</v>
      </c>
      <c r="L213" s="32" t="str">
        <f>VLOOKUP(Table85[[#This Row],[CustomerID]],Table!H:K,3,0)</f>
        <v>လျှော်ပင်</v>
      </c>
      <c r="M213" s="32" t="str">
        <f>VLOOKUP(I213,Customers[],5,FALSE)</f>
        <v>WholeSales/Contract</v>
      </c>
      <c r="N213" s="34" t="s">
        <v>10</v>
      </c>
      <c r="O213" s="37" t="s">
        <v>61</v>
      </c>
      <c r="P213" s="32" t="str">
        <f>VLOOKUP(O213,Stock[],2,FALSE)</f>
        <v>BE Debtors Opening</v>
      </c>
      <c r="Q213" s="35">
        <f>VLOOKUP(O213,Stock[],3,FALSE)</f>
        <v>0</v>
      </c>
      <c r="R213" s="35">
        <f>VLOOKUP(O213,Stock[],4,FALSE)</f>
        <v>0</v>
      </c>
      <c r="S213" s="34"/>
      <c r="T213" s="35"/>
      <c r="U213" s="34"/>
      <c r="V213" s="36">
        <f>+DailySales!$T213*DailySales!$R213</f>
        <v>0</v>
      </c>
      <c r="W213" s="36">
        <f>+DailySales!$V213*DailySales!$Q213</f>
        <v>0</v>
      </c>
      <c r="X213" s="36">
        <f>VLOOKUP(O213,Stock[],6,FALSE)</f>
        <v>0</v>
      </c>
      <c r="Y213" s="36">
        <f>+DailySales!$V213*DailySales!$X213</f>
        <v>0</v>
      </c>
      <c r="Z213" s="37">
        <v>159600</v>
      </c>
      <c r="AA213" s="34"/>
      <c r="AB213" s="78"/>
      <c r="AC213" s="78"/>
      <c r="AD213" s="34"/>
      <c r="AE213" s="77"/>
      <c r="AF213" s="38"/>
      <c r="AG213" s="39"/>
      <c r="AH213" s="38">
        <v>46025</v>
      </c>
      <c r="AI213" s="39">
        <v>159600</v>
      </c>
      <c r="AJ213" s="38"/>
      <c r="AK213" s="39"/>
      <c r="AL213" s="34"/>
      <c r="AM213" s="39"/>
      <c r="AN21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13" s="26"/>
      <c r="AQ213" s="26"/>
      <c r="AR213" s="26"/>
    </row>
    <row r="214" spans="1:44" ht="19.5" customHeight="1" x14ac:dyDescent="0.25">
      <c r="A214" s="32">
        <f t="shared" si="16"/>
        <v>2025</v>
      </c>
      <c r="B214" s="32">
        <f t="shared" si="17"/>
        <v>12</v>
      </c>
      <c r="C214" s="25">
        <v>46001</v>
      </c>
      <c r="D214" s="57">
        <f t="shared" ca="1" si="14"/>
        <v>46097</v>
      </c>
      <c r="E214" s="32" t="str">
        <f t="shared" ca="1" si="15"/>
        <v>3-Months</v>
      </c>
      <c r="F214" s="32" t="str">
        <f>VLOOKUP(O214,Stock[],5,FALSE)</f>
        <v>BE</v>
      </c>
      <c r="G214" s="33" t="s">
        <v>1868</v>
      </c>
      <c r="H214" s="34"/>
      <c r="I214" s="34" t="s">
        <v>233</v>
      </c>
      <c r="J214" s="32" t="str">
        <f>VLOOKUP(I214,Customers[],2,FALSE)</f>
        <v>ဦးဝင်းနိုင်</v>
      </c>
      <c r="K214" s="32" t="str">
        <f>VLOOKUP(I214,Customers[],4,FALSE)</f>
        <v>Wandwin</v>
      </c>
      <c r="L214" s="32" t="str">
        <f>VLOOKUP(Table85[[#This Row],[CustomerID]],Table!H:K,3,0)</f>
        <v>လျှော်ပင်</v>
      </c>
      <c r="M214" s="32" t="str">
        <f>VLOOKUP(I214,Customers[],5,FALSE)</f>
        <v>WholeSales/Contract</v>
      </c>
      <c r="N214" s="34" t="s">
        <v>10</v>
      </c>
      <c r="O214" s="37" t="s">
        <v>61</v>
      </c>
      <c r="P214" s="32" t="str">
        <f>VLOOKUP(O214,Stock[],2,FALSE)</f>
        <v>BE Debtors Opening</v>
      </c>
      <c r="Q214" s="35">
        <f>VLOOKUP(O214,Stock[],3,FALSE)</f>
        <v>0</v>
      </c>
      <c r="R214" s="35">
        <f>VLOOKUP(O214,Stock[],4,FALSE)</f>
        <v>0</v>
      </c>
      <c r="S214" s="34"/>
      <c r="T214" s="35"/>
      <c r="U214" s="34"/>
      <c r="V214" s="36">
        <f>+DailySales!$T214*DailySales!$R214</f>
        <v>0</v>
      </c>
      <c r="W214" s="36">
        <f>+DailySales!$V214*DailySales!$Q214</f>
        <v>0</v>
      </c>
      <c r="X214" s="36">
        <f>VLOOKUP(O214,Stock[],6,FALSE)</f>
        <v>0</v>
      </c>
      <c r="Y214" s="36">
        <f>+DailySales!$V214*DailySales!$X214</f>
        <v>0</v>
      </c>
      <c r="Z214" s="37">
        <v>279300</v>
      </c>
      <c r="AA214" s="34"/>
      <c r="AB214" s="78"/>
      <c r="AC214" s="78"/>
      <c r="AD214" s="34"/>
      <c r="AE214" s="77"/>
      <c r="AF214" s="38"/>
      <c r="AG214" s="39"/>
      <c r="AH214" s="38">
        <v>46025</v>
      </c>
      <c r="AI214" s="39">
        <v>279300</v>
      </c>
      <c r="AJ214" s="38"/>
      <c r="AK214" s="39"/>
      <c r="AL214" s="34"/>
      <c r="AM214" s="39"/>
      <c r="AN21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14" s="26"/>
      <c r="AQ214" s="26"/>
      <c r="AR214" s="26"/>
    </row>
    <row r="215" spans="1:44" ht="19.5" customHeight="1" x14ac:dyDescent="0.25">
      <c r="A215" s="32">
        <f t="shared" si="16"/>
        <v>2025</v>
      </c>
      <c r="B215" s="32">
        <f t="shared" si="17"/>
        <v>12</v>
      </c>
      <c r="C215" s="25">
        <v>46001</v>
      </c>
      <c r="D215" s="57">
        <f t="shared" ca="1" si="14"/>
        <v>46097</v>
      </c>
      <c r="E215" s="32" t="str">
        <f t="shared" ca="1" si="15"/>
        <v>3-Months</v>
      </c>
      <c r="F215" s="32" t="str">
        <f>VLOOKUP(O215,Stock[],5,FALSE)</f>
        <v>BE</v>
      </c>
      <c r="G215" s="33" t="s">
        <v>1868</v>
      </c>
      <c r="H215" s="34"/>
      <c r="I215" s="34" t="s">
        <v>233</v>
      </c>
      <c r="J215" s="32" t="str">
        <f>VLOOKUP(I215,Customers[],2,FALSE)</f>
        <v>ဦးဝင်းနိုင်</v>
      </c>
      <c r="K215" s="32" t="str">
        <f>VLOOKUP(I215,Customers[],4,FALSE)</f>
        <v>Wandwin</v>
      </c>
      <c r="L215" s="32" t="str">
        <f>VLOOKUP(Table85[[#This Row],[CustomerID]],Table!H:K,3,0)</f>
        <v>လျှော်ပင်</v>
      </c>
      <c r="M215" s="32" t="str">
        <f>VLOOKUP(I215,Customers[],5,FALSE)</f>
        <v>WholeSales/Contract</v>
      </c>
      <c r="N215" s="34" t="s">
        <v>10</v>
      </c>
      <c r="O215" s="37" t="s">
        <v>61</v>
      </c>
      <c r="P215" s="32" t="str">
        <f>VLOOKUP(O215,Stock[],2,FALSE)</f>
        <v>BE Debtors Opening</v>
      </c>
      <c r="Q215" s="35">
        <f>VLOOKUP(O215,Stock[],3,FALSE)</f>
        <v>0</v>
      </c>
      <c r="R215" s="35">
        <f>VLOOKUP(O215,Stock[],4,FALSE)</f>
        <v>0</v>
      </c>
      <c r="S215" s="34"/>
      <c r="T215" s="35"/>
      <c r="U215" s="34"/>
      <c r="V215" s="36">
        <f>+DailySales!$T215*DailySales!$R215</f>
        <v>0</v>
      </c>
      <c r="W215" s="36">
        <f>+DailySales!$V215*DailySales!$Q215</f>
        <v>0</v>
      </c>
      <c r="X215" s="36">
        <f>VLOOKUP(O215,Stock[],6,FALSE)</f>
        <v>0</v>
      </c>
      <c r="Y215" s="36">
        <f>+DailySales!$V215*DailySales!$X215</f>
        <v>0</v>
      </c>
      <c r="Z215" s="37">
        <v>91800</v>
      </c>
      <c r="AA215" s="34"/>
      <c r="AB215" s="78"/>
      <c r="AC215" s="78"/>
      <c r="AD215" s="34"/>
      <c r="AE215" s="77"/>
      <c r="AF215" s="38"/>
      <c r="AG215" s="39"/>
      <c r="AH215" s="38">
        <v>46025</v>
      </c>
      <c r="AI215" s="39">
        <v>91800</v>
      </c>
      <c r="AJ215" s="38"/>
      <c r="AK215" s="39"/>
      <c r="AL215" s="34"/>
      <c r="AM215" s="39"/>
      <c r="AN21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15" s="26"/>
      <c r="AQ215" s="26"/>
      <c r="AR215" s="26"/>
    </row>
    <row r="216" spans="1:44" ht="19.5" customHeight="1" x14ac:dyDescent="0.25">
      <c r="A216" s="32">
        <f t="shared" si="16"/>
        <v>2025</v>
      </c>
      <c r="B216" s="32">
        <f t="shared" si="17"/>
        <v>12</v>
      </c>
      <c r="C216" s="25">
        <v>46002</v>
      </c>
      <c r="D216" s="57">
        <f t="shared" ca="1" si="14"/>
        <v>46097</v>
      </c>
      <c r="E216" s="32" t="str">
        <f t="shared" ca="1" si="15"/>
        <v>3-Months</v>
      </c>
      <c r="F216" s="32" t="str">
        <f>VLOOKUP(O216,Stock[],5,FALSE)</f>
        <v>BE</v>
      </c>
      <c r="G216" s="33" t="s">
        <v>1871</v>
      </c>
      <c r="H216" s="34"/>
      <c r="I216" s="34" t="s">
        <v>303</v>
      </c>
      <c r="J216" s="32" t="str">
        <f>VLOOKUP(I216,Customers[],2,FALSE)</f>
        <v>အောင်ကြီး</v>
      </c>
      <c r="K216" s="32" t="str">
        <f>VLOOKUP(I216,Customers[],4,FALSE)</f>
        <v>Meiktila</v>
      </c>
      <c r="L216" s="32" t="str">
        <f>VLOOKUP(Table85[[#This Row],[CustomerID]],Table!H:K,3,0)</f>
        <v>မိတ္ထီလာ</v>
      </c>
      <c r="M216" s="32" t="str">
        <f>VLOOKUP(I216,Customers[],5,FALSE)</f>
        <v>Van-2</v>
      </c>
      <c r="N216" s="34" t="s">
        <v>10</v>
      </c>
      <c r="O216" s="37" t="s">
        <v>61</v>
      </c>
      <c r="P216" s="32" t="str">
        <f>VLOOKUP(O216,Stock[],2,FALSE)</f>
        <v>BE Debtors Opening</v>
      </c>
      <c r="Q216" s="35">
        <f>VLOOKUP(O216,Stock[],3,FALSE)</f>
        <v>0</v>
      </c>
      <c r="R216" s="35">
        <f>VLOOKUP(O216,Stock[],4,FALSE)</f>
        <v>0</v>
      </c>
      <c r="S216" s="34"/>
      <c r="T216" s="35"/>
      <c r="U216" s="34"/>
      <c r="V216" s="36">
        <f>+DailySales!$T216*DailySales!$R216</f>
        <v>0</v>
      </c>
      <c r="W216" s="36">
        <f>+DailySales!$V216*DailySales!$Q216</f>
        <v>0</v>
      </c>
      <c r="X216" s="36">
        <f>VLOOKUP(O216,Stock[],6,FALSE)</f>
        <v>0</v>
      </c>
      <c r="Y216" s="36">
        <f>+DailySales!$V216*DailySales!$X216</f>
        <v>0</v>
      </c>
      <c r="Z216" s="37">
        <v>9660</v>
      </c>
      <c r="AA216" s="34"/>
      <c r="AB216" s="78"/>
      <c r="AC216" s="78"/>
      <c r="AD216" s="34"/>
      <c r="AE216" s="77"/>
      <c r="AF216" s="38"/>
      <c r="AG216" s="39"/>
      <c r="AH216" s="38">
        <v>46027</v>
      </c>
      <c r="AI216" s="39">
        <v>9660</v>
      </c>
      <c r="AJ216" s="38"/>
      <c r="AK216" s="39"/>
      <c r="AL216" s="34"/>
      <c r="AM216" s="39"/>
      <c r="AN21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16" s="26"/>
      <c r="AQ216" s="26"/>
      <c r="AR216" s="26"/>
    </row>
    <row r="217" spans="1:44" ht="19.5" customHeight="1" x14ac:dyDescent="0.25">
      <c r="A217" s="32">
        <f t="shared" si="16"/>
        <v>2025</v>
      </c>
      <c r="B217" s="32">
        <f t="shared" si="17"/>
        <v>12</v>
      </c>
      <c r="C217" s="25">
        <v>46002</v>
      </c>
      <c r="D217" s="57">
        <f t="shared" ca="1" si="14"/>
        <v>46097</v>
      </c>
      <c r="E217" s="32" t="str">
        <f t="shared" ca="1" si="15"/>
        <v>3-Months</v>
      </c>
      <c r="F217" s="32" t="str">
        <f>VLOOKUP(O217,Stock[],5,FALSE)</f>
        <v>BE</v>
      </c>
      <c r="G217" s="33" t="s">
        <v>1872</v>
      </c>
      <c r="H217" s="34"/>
      <c r="I217" s="34" t="s">
        <v>240</v>
      </c>
      <c r="J217" s="32" t="str">
        <f>VLOOKUP(I217,Customers[],2,FALSE)</f>
        <v>လွင်</v>
      </c>
      <c r="K217" s="32" t="str">
        <f>VLOOKUP(I217,Customers[],4,FALSE)</f>
        <v>Kyukpadaung</v>
      </c>
      <c r="L217" s="32" t="str">
        <f>VLOOKUP(Table85[[#This Row],[CustomerID]],Table!H:K,3,0)</f>
        <v>ကျောက်ပန်းတောင်း</v>
      </c>
      <c r="M217" s="32" t="str">
        <f>VLOOKUP(I217,Customers[],5,FALSE)</f>
        <v>WholeSales/Contract</v>
      </c>
      <c r="N217" s="34" t="s">
        <v>10</v>
      </c>
      <c r="O217" s="37" t="s">
        <v>61</v>
      </c>
      <c r="P217" s="32" t="str">
        <f>VLOOKUP(O217,Stock[],2,FALSE)</f>
        <v>BE Debtors Opening</v>
      </c>
      <c r="Q217" s="35">
        <f>VLOOKUP(O217,Stock[],3,FALSE)</f>
        <v>0</v>
      </c>
      <c r="R217" s="35">
        <f>VLOOKUP(O217,Stock[],4,FALSE)</f>
        <v>0</v>
      </c>
      <c r="S217" s="34"/>
      <c r="T217" s="35"/>
      <c r="U217" s="34"/>
      <c r="V217" s="36">
        <f>+DailySales!$T217*DailySales!$R217</f>
        <v>0</v>
      </c>
      <c r="W217" s="36">
        <f>+DailySales!$V217*DailySales!$Q217</f>
        <v>0</v>
      </c>
      <c r="X217" s="36">
        <f>VLOOKUP(O217,Stock[],6,FALSE)</f>
        <v>0</v>
      </c>
      <c r="Y217" s="36">
        <f>+DailySales!$V217*DailySales!$X217</f>
        <v>0</v>
      </c>
      <c r="Z217" s="37">
        <v>2965400</v>
      </c>
      <c r="AA217" s="34"/>
      <c r="AB217" s="78"/>
      <c r="AC217" s="78"/>
      <c r="AD217" s="34"/>
      <c r="AE217" s="77"/>
      <c r="AF217" s="38"/>
      <c r="AG217" s="39"/>
      <c r="AH217" s="38">
        <v>46027</v>
      </c>
      <c r="AI217" s="39">
        <v>2965400</v>
      </c>
      <c r="AJ217" s="38"/>
      <c r="AK217" s="39"/>
      <c r="AL217" s="34"/>
      <c r="AM217" s="39"/>
      <c r="AN21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17" s="26"/>
      <c r="AQ217" s="26"/>
      <c r="AR217" s="26"/>
    </row>
    <row r="218" spans="1:44" ht="19.5" customHeight="1" x14ac:dyDescent="0.25">
      <c r="A218" s="32">
        <f t="shared" si="16"/>
        <v>2025</v>
      </c>
      <c r="B218" s="32">
        <f t="shared" si="17"/>
        <v>12</v>
      </c>
      <c r="C218" s="25">
        <v>46002</v>
      </c>
      <c r="D218" s="57">
        <f t="shared" ca="1" si="14"/>
        <v>46097</v>
      </c>
      <c r="E218" s="32" t="str">
        <f t="shared" ca="1" si="15"/>
        <v>3-Months</v>
      </c>
      <c r="F218" s="32" t="str">
        <f>VLOOKUP(O218,Stock[],5,FALSE)</f>
        <v>BE</v>
      </c>
      <c r="G218" s="33" t="s">
        <v>1872</v>
      </c>
      <c r="H218" s="34"/>
      <c r="I218" s="34" t="s">
        <v>240</v>
      </c>
      <c r="J218" s="32" t="str">
        <f>VLOOKUP(I218,Customers[],2,FALSE)</f>
        <v>လွင်</v>
      </c>
      <c r="K218" s="32" t="str">
        <f>VLOOKUP(I218,Customers[],4,FALSE)</f>
        <v>Kyukpadaung</v>
      </c>
      <c r="L218" s="32" t="str">
        <f>VLOOKUP(Table85[[#This Row],[CustomerID]],Table!H:K,3,0)</f>
        <v>ကျောက်ပန်းတောင်း</v>
      </c>
      <c r="M218" s="32" t="str">
        <f>VLOOKUP(I218,Customers[],5,FALSE)</f>
        <v>WholeSales/Contract</v>
      </c>
      <c r="N218" s="34" t="s">
        <v>10</v>
      </c>
      <c r="O218" s="37" t="s">
        <v>61</v>
      </c>
      <c r="P218" s="32" t="str">
        <f>VLOOKUP(O218,Stock[],2,FALSE)</f>
        <v>BE Debtors Opening</v>
      </c>
      <c r="Q218" s="35">
        <f>VLOOKUP(O218,Stock[],3,FALSE)</f>
        <v>0</v>
      </c>
      <c r="R218" s="35">
        <f>VLOOKUP(O218,Stock[],4,FALSE)</f>
        <v>0</v>
      </c>
      <c r="S218" s="34"/>
      <c r="T218" s="35"/>
      <c r="U218" s="34"/>
      <c r="V218" s="36">
        <f>+DailySales!$T218*DailySales!$R218</f>
        <v>0</v>
      </c>
      <c r="W218" s="36">
        <f>+DailySales!$V218*DailySales!$Q218</f>
        <v>0</v>
      </c>
      <c r="X218" s="36">
        <f>VLOOKUP(O218,Stock[],6,FALSE)</f>
        <v>0</v>
      </c>
      <c r="Y218" s="36">
        <f>+DailySales!$V218*DailySales!$X218</f>
        <v>0</v>
      </c>
      <c r="Z218" s="37">
        <v>3202500</v>
      </c>
      <c r="AA218" s="34"/>
      <c r="AB218" s="78"/>
      <c r="AC218" s="78"/>
      <c r="AD218" s="34"/>
      <c r="AE218" s="77"/>
      <c r="AF218" s="38"/>
      <c r="AG218" s="39"/>
      <c r="AH218" s="38">
        <v>46027</v>
      </c>
      <c r="AI218" s="39">
        <v>3202500</v>
      </c>
      <c r="AJ218" s="38"/>
      <c r="AK218" s="39"/>
      <c r="AL218" s="34"/>
      <c r="AM218" s="39"/>
      <c r="AN21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18" s="26"/>
      <c r="AQ218" s="26"/>
      <c r="AR218" s="26"/>
    </row>
    <row r="219" spans="1:44" ht="19.5" customHeight="1" x14ac:dyDescent="0.25">
      <c r="A219" s="32">
        <f t="shared" si="16"/>
        <v>2025</v>
      </c>
      <c r="B219" s="32">
        <f t="shared" si="17"/>
        <v>12</v>
      </c>
      <c r="C219" s="25">
        <v>46002</v>
      </c>
      <c r="D219" s="57">
        <f t="shared" ca="1" si="14"/>
        <v>46097</v>
      </c>
      <c r="E219" s="32" t="str">
        <f t="shared" ca="1" si="15"/>
        <v>3-Months</v>
      </c>
      <c r="F219" s="32" t="str">
        <f>VLOOKUP(O219,Stock[],5,FALSE)</f>
        <v>BE</v>
      </c>
      <c r="G219" s="33" t="s">
        <v>1872</v>
      </c>
      <c r="H219" s="34"/>
      <c r="I219" s="34" t="s">
        <v>240</v>
      </c>
      <c r="J219" s="32" t="str">
        <f>VLOOKUP(I219,Customers[],2,FALSE)</f>
        <v>လွင်</v>
      </c>
      <c r="K219" s="32" t="str">
        <f>VLOOKUP(I219,Customers[],4,FALSE)</f>
        <v>Kyukpadaung</v>
      </c>
      <c r="L219" s="32" t="str">
        <f>VLOOKUP(Table85[[#This Row],[CustomerID]],Table!H:K,3,0)</f>
        <v>ကျောက်ပန်းတောင်း</v>
      </c>
      <c r="M219" s="32" t="str">
        <f>VLOOKUP(I219,Customers[],5,FALSE)</f>
        <v>WholeSales/Contract</v>
      </c>
      <c r="N219" s="34" t="s">
        <v>10</v>
      </c>
      <c r="O219" s="37" t="s">
        <v>61</v>
      </c>
      <c r="P219" s="32" t="str">
        <f>VLOOKUP(O219,Stock[],2,FALSE)</f>
        <v>BE Debtors Opening</v>
      </c>
      <c r="Q219" s="35">
        <f>VLOOKUP(O219,Stock[],3,FALSE)</f>
        <v>0</v>
      </c>
      <c r="R219" s="35">
        <f>VLOOKUP(O219,Stock[],4,FALSE)</f>
        <v>0</v>
      </c>
      <c r="S219" s="34"/>
      <c r="T219" s="35"/>
      <c r="U219" s="34"/>
      <c r="V219" s="36">
        <f>+DailySales!$T219*DailySales!$R219</f>
        <v>0</v>
      </c>
      <c r="W219" s="36">
        <f>+DailySales!$V219*DailySales!$Q219</f>
        <v>0</v>
      </c>
      <c r="X219" s="36">
        <f>VLOOKUP(O219,Stock[],6,FALSE)</f>
        <v>0</v>
      </c>
      <c r="Y219" s="36">
        <f>+DailySales!$V219*DailySales!$X219</f>
        <v>0</v>
      </c>
      <c r="Z219" s="37">
        <v>658500</v>
      </c>
      <c r="AA219" s="34"/>
      <c r="AB219" s="78"/>
      <c r="AC219" s="78"/>
      <c r="AD219" s="34"/>
      <c r="AE219" s="77"/>
      <c r="AF219" s="38"/>
      <c r="AG219" s="39"/>
      <c r="AH219" s="38">
        <v>46027</v>
      </c>
      <c r="AI219" s="39">
        <v>658500</v>
      </c>
      <c r="AJ219" s="38"/>
      <c r="AK219" s="39"/>
      <c r="AL219" s="34"/>
      <c r="AM219" s="39"/>
      <c r="AN21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19" s="26"/>
      <c r="AQ219" s="26"/>
      <c r="AR219" s="26"/>
    </row>
    <row r="220" spans="1:44" ht="19.5" customHeight="1" x14ac:dyDescent="0.25">
      <c r="A220" s="32">
        <f t="shared" si="16"/>
        <v>2025</v>
      </c>
      <c r="B220" s="32">
        <f t="shared" si="17"/>
        <v>12</v>
      </c>
      <c r="C220" s="25">
        <v>46002</v>
      </c>
      <c r="D220" s="57">
        <f t="shared" ca="1" si="14"/>
        <v>46097</v>
      </c>
      <c r="E220" s="32" t="str">
        <f t="shared" ca="1" si="15"/>
        <v>3-Months</v>
      </c>
      <c r="F220" s="32" t="str">
        <f>VLOOKUP(O220,Stock[],5,FALSE)</f>
        <v>BE</v>
      </c>
      <c r="G220" s="33" t="s">
        <v>1872</v>
      </c>
      <c r="H220" s="34"/>
      <c r="I220" s="34" t="s">
        <v>240</v>
      </c>
      <c r="J220" s="32" t="str">
        <f>VLOOKUP(I220,Customers[],2,FALSE)</f>
        <v>လွင်</v>
      </c>
      <c r="K220" s="32" t="str">
        <f>VLOOKUP(I220,Customers[],4,FALSE)</f>
        <v>Kyukpadaung</v>
      </c>
      <c r="L220" s="32" t="str">
        <f>VLOOKUP(Table85[[#This Row],[CustomerID]],Table!H:K,3,0)</f>
        <v>ကျောက်ပန်းတောင်း</v>
      </c>
      <c r="M220" s="32" t="str">
        <f>VLOOKUP(I220,Customers[],5,FALSE)</f>
        <v>WholeSales/Contract</v>
      </c>
      <c r="N220" s="34" t="s">
        <v>10</v>
      </c>
      <c r="O220" s="37" t="s">
        <v>61</v>
      </c>
      <c r="P220" s="32" t="str">
        <f>VLOOKUP(O220,Stock[],2,FALSE)</f>
        <v>BE Debtors Opening</v>
      </c>
      <c r="Q220" s="35">
        <f>VLOOKUP(O220,Stock[],3,FALSE)</f>
        <v>0</v>
      </c>
      <c r="R220" s="35">
        <f>VLOOKUP(O220,Stock[],4,FALSE)</f>
        <v>0</v>
      </c>
      <c r="S220" s="34"/>
      <c r="T220" s="35"/>
      <c r="U220" s="34"/>
      <c r="V220" s="36">
        <f>+DailySales!$T220*DailySales!$R220</f>
        <v>0</v>
      </c>
      <c r="W220" s="36">
        <f>+DailySales!$V220*DailySales!$Q220</f>
        <v>0</v>
      </c>
      <c r="X220" s="36">
        <f>VLOOKUP(O220,Stock[],6,FALSE)</f>
        <v>0</v>
      </c>
      <c r="Y220" s="36">
        <f>+DailySales!$V220*DailySales!$X220</f>
        <v>0</v>
      </c>
      <c r="Z220" s="37">
        <v>3570000</v>
      </c>
      <c r="AA220" s="34"/>
      <c r="AB220" s="78"/>
      <c r="AC220" s="78"/>
      <c r="AD220" s="34"/>
      <c r="AE220" s="77"/>
      <c r="AF220" s="38"/>
      <c r="AG220" s="39"/>
      <c r="AH220" s="38">
        <v>46027</v>
      </c>
      <c r="AI220" s="39">
        <v>3570000</v>
      </c>
      <c r="AJ220" s="38"/>
      <c r="AK220" s="39"/>
      <c r="AL220" s="34"/>
      <c r="AM220" s="39"/>
      <c r="AN22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20" s="26"/>
      <c r="AQ220" s="26"/>
      <c r="AR220" s="26"/>
    </row>
    <row r="221" spans="1:44" ht="19.5" customHeight="1" x14ac:dyDescent="0.25">
      <c r="A221" s="32">
        <f t="shared" si="16"/>
        <v>2025</v>
      </c>
      <c r="B221" s="32">
        <f t="shared" si="17"/>
        <v>12</v>
      </c>
      <c r="C221" s="25">
        <v>46002</v>
      </c>
      <c r="D221" s="57">
        <f t="shared" ca="1" si="14"/>
        <v>46097</v>
      </c>
      <c r="E221" s="32" t="str">
        <f t="shared" ca="1" si="15"/>
        <v>3-Months</v>
      </c>
      <c r="F221" s="32" t="str">
        <f>VLOOKUP(O221,Stock[],5,FALSE)</f>
        <v>BE</v>
      </c>
      <c r="G221" s="33" t="s">
        <v>1872</v>
      </c>
      <c r="H221" s="34"/>
      <c r="I221" s="34" t="s">
        <v>240</v>
      </c>
      <c r="J221" s="32" t="str">
        <f>VLOOKUP(I221,Customers[],2,FALSE)</f>
        <v>လွင်</v>
      </c>
      <c r="K221" s="32" t="str">
        <f>VLOOKUP(I221,Customers[],4,FALSE)</f>
        <v>Kyukpadaung</v>
      </c>
      <c r="L221" s="32" t="str">
        <f>VLOOKUP(Table85[[#This Row],[CustomerID]],Table!H:K,3,0)</f>
        <v>ကျောက်ပန်းတောင်း</v>
      </c>
      <c r="M221" s="32" t="str">
        <f>VLOOKUP(I221,Customers[],5,FALSE)</f>
        <v>WholeSales/Contract</v>
      </c>
      <c r="N221" s="34" t="s">
        <v>10</v>
      </c>
      <c r="O221" s="37" t="s">
        <v>61</v>
      </c>
      <c r="P221" s="32" t="str">
        <f>VLOOKUP(O221,Stock[],2,FALSE)</f>
        <v>BE Debtors Opening</v>
      </c>
      <c r="Q221" s="35">
        <f>VLOOKUP(O221,Stock[],3,FALSE)</f>
        <v>0</v>
      </c>
      <c r="R221" s="35">
        <f>VLOOKUP(O221,Stock[],4,FALSE)</f>
        <v>0</v>
      </c>
      <c r="S221" s="34"/>
      <c r="T221" s="35"/>
      <c r="U221" s="34"/>
      <c r="V221" s="36">
        <f>+DailySales!$T221*DailySales!$R221</f>
        <v>0</v>
      </c>
      <c r="W221" s="36">
        <f>+DailySales!$V221*DailySales!$Q221</f>
        <v>0</v>
      </c>
      <c r="X221" s="36">
        <f>VLOOKUP(O221,Stock[],6,FALSE)</f>
        <v>0</v>
      </c>
      <c r="Y221" s="36">
        <f>+DailySales!$V221*DailySales!$X221</f>
        <v>0</v>
      </c>
      <c r="Z221" s="37">
        <v>1240000</v>
      </c>
      <c r="AA221" s="34"/>
      <c r="AB221" s="78"/>
      <c r="AC221" s="78"/>
      <c r="AD221" s="34"/>
      <c r="AE221" s="77"/>
      <c r="AF221" s="38"/>
      <c r="AG221" s="39"/>
      <c r="AH221" s="38">
        <v>46027</v>
      </c>
      <c r="AI221" s="39">
        <v>1240000</v>
      </c>
      <c r="AJ221" s="38"/>
      <c r="AK221" s="39"/>
      <c r="AL221" s="34"/>
      <c r="AM221" s="39"/>
      <c r="AN22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21" s="26"/>
      <c r="AQ221" s="26"/>
      <c r="AR221" s="26"/>
    </row>
    <row r="222" spans="1:44" ht="19.5" customHeight="1" x14ac:dyDescent="0.25">
      <c r="A222" s="32">
        <f t="shared" si="16"/>
        <v>2025</v>
      </c>
      <c r="B222" s="32">
        <f t="shared" si="17"/>
        <v>12</v>
      </c>
      <c r="C222" s="25">
        <v>46002</v>
      </c>
      <c r="D222" s="57">
        <f t="shared" ca="1" si="14"/>
        <v>46097</v>
      </c>
      <c r="E222" s="32" t="str">
        <f t="shared" ca="1" si="15"/>
        <v>3-Months</v>
      </c>
      <c r="F222" s="32" t="str">
        <f>VLOOKUP(O222,Stock[],5,FALSE)</f>
        <v>BE</v>
      </c>
      <c r="G222" s="33" t="s">
        <v>1873</v>
      </c>
      <c r="H222" s="34"/>
      <c r="I222" s="34" t="s">
        <v>243</v>
      </c>
      <c r="J222" s="32" t="str">
        <f>VLOOKUP(I222,Customers[],2,FALSE)</f>
        <v>ကောင်းထက်သူ</v>
      </c>
      <c r="K222" s="32" t="str">
        <f>VLOOKUP(I222,Customers[],4,FALSE)</f>
        <v>Kyukpadaung</v>
      </c>
      <c r="L222" s="32" t="str">
        <f>VLOOKUP(Table85[[#This Row],[CustomerID]],Table!H:K,3,0)</f>
        <v>ကျောက်ပန်းတောင်း</v>
      </c>
      <c r="M222" s="32" t="str">
        <f>VLOOKUP(I222,Customers[],5,FALSE)</f>
        <v>WholeSales/Contract</v>
      </c>
      <c r="N222" s="34" t="s">
        <v>10</v>
      </c>
      <c r="O222" s="37" t="s">
        <v>61</v>
      </c>
      <c r="P222" s="32" t="str">
        <f>VLOOKUP(O222,Stock[],2,FALSE)</f>
        <v>BE Debtors Opening</v>
      </c>
      <c r="Q222" s="35">
        <f>VLOOKUP(O222,Stock[],3,FALSE)</f>
        <v>0</v>
      </c>
      <c r="R222" s="35">
        <f>VLOOKUP(O222,Stock[],4,FALSE)</f>
        <v>0</v>
      </c>
      <c r="S222" s="34"/>
      <c r="T222" s="35"/>
      <c r="U222" s="34"/>
      <c r="V222" s="36">
        <f>+DailySales!$T222*DailySales!$R222</f>
        <v>0</v>
      </c>
      <c r="W222" s="36">
        <f>+DailySales!$V222*DailySales!$Q222</f>
        <v>0</v>
      </c>
      <c r="X222" s="36">
        <f>VLOOKUP(O222,Stock[],6,FALSE)</f>
        <v>0</v>
      </c>
      <c r="Y222" s="36">
        <f>+DailySales!$V222*DailySales!$X222</f>
        <v>0</v>
      </c>
      <c r="Z222" s="37">
        <v>595070</v>
      </c>
      <c r="AA222" s="34"/>
      <c r="AB222" s="78"/>
      <c r="AC222" s="78"/>
      <c r="AD222" s="34"/>
      <c r="AE222" s="77"/>
      <c r="AF222" s="38"/>
      <c r="AG222" s="39"/>
      <c r="AH222" s="38">
        <v>46027</v>
      </c>
      <c r="AI222" s="39">
        <v>595070</v>
      </c>
      <c r="AJ222" s="38"/>
      <c r="AK222" s="39"/>
      <c r="AL222" s="34"/>
      <c r="AM222" s="39"/>
      <c r="AN22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22" s="26"/>
      <c r="AQ222" s="26"/>
      <c r="AR222" s="26"/>
    </row>
    <row r="223" spans="1:44" ht="19.5" customHeight="1" x14ac:dyDescent="0.25">
      <c r="A223" s="32">
        <f t="shared" si="16"/>
        <v>2025</v>
      </c>
      <c r="B223" s="32">
        <f t="shared" si="17"/>
        <v>12</v>
      </c>
      <c r="C223" s="25">
        <v>46002</v>
      </c>
      <c r="D223" s="57">
        <f t="shared" ca="1" si="14"/>
        <v>46097</v>
      </c>
      <c r="E223" s="32" t="str">
        <f t="shared" ca="1" si="15"/>
        <v>3-Months</v>
      </c>
      <c r="F223" s="32" t="str">
        <f>VLOOKUP(O223,Stock[],5,FALSE)</f>
        <v>BE</v>
      </c>
      <c r="G223" s="33" t="s">
        <v>1873</v>
      </c>
      <c r="H223" s="34"/>
      <c r="I223" s="34" t="s">
        <v>243</v>
      </c>
      <c r="J223" s="32" t="str">
        <f>VLOOKUP(I223,Customers[],2,FALSE)</f>
        <v>ကောင်းထက်သူ</v>
      </c>
      <c r="K223" s="32" t="str">
        <f>VLOOKUP(I223,Customers[],4,FALSE)</f>
        <v>Kyukpadaung</v>
      </c>
      <c r="L223" s="32" t="str">
        <f>VLOOKUP(Table85[[#This Row],[CustomerID]],Table!H:K,3,0)</f>
        <v>ကျောက်ပန်းတောင်း</v>
      </c>
      <c r="M223" s="32" t="str">
        <f>VLOOKUP(I223,Customers[],5,FALSE)</f>
        <v>WholeSales/Contract</v>
      </c>
      <c r="N223" s="34" t="s">
        <v>10</v>
      </c>
      <c r="O223" s="37" t="s">
        <v>61</v>
      </c>
      <c r="P223" s="32" t="str">
        <f>VLOOKUP(O223,Stock[],2,FALSE)</f>
        <v>BE Debtors Opening</v>
      </c>
      <c r="Q223" s="35">
        <f>VLOOKUP(O223,Stock[],3,FALSE)</f>
        <v>0</v>
      </c>
      <c r="R223" s="35">
        <f>VLOOKUP(O223,Stock[],4,FALSE)</f>
        <v>0</v>
      </c>
      <c r="S223" s="34"/>
      <c r="T223" s="35"/>
      <c r="U223" s="34"/>
      <c r="V223" s="36">
        <f>+DailySales!$T223*DailySales!$R223</f>
        <v>0</v>
      </c>
      <c r="W223" s="36">
        <f>+DailySales!$V223*DailySales!$Q223</f>
        <v>0</v>
      </c>
      <c r="X223" s="36">
        <f>VLOOKUP(O223,Stock[],6,FALSE)</f>
        <v>0</v>
      </c>
      <c r="Y223" s="36">
        <f>+DailySales!$V223*DailySales!$X223</f>
        <v>0</v>
      </c>
      <c r="Z223" s="37">
        <v>1067500</v>
      </c>
      <c r="AA223" s="34"/>
      <c r="AB223" s="78"/>
      <c r="AC223" s="78"/>
      <c r="AD223" s="34"/>
      <c r="AE223" s="77"/>
      <c r="AF223" s="38"/>
      <c r="AG223" s="39"/>
      <c r="AH223" s="38">
        <v>46027</v>
      </c>
      <c r="AI223" s="39">
        <v>1067500</v>
      </c>
      <c r="AJ223" s="38"/>
      <c r="AK223" s="39"/>
      <c r="AL223" s="34"/>
      <c r="AM223" s="39"/>
      <c r="AN22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23" s="26"/>
      <c r="AQ223" s="26"/>
      <c r="AR223" s="26"/>
    </row>
    <row r="224" spans="1:44" ht="19.5" customHeight="1" x14ac:dyDescent="0.25">
      <c r="A224" s="32">
        <f t="shared" si="16"/>
        <v>2025</v>
      </c>
      <c r="B224" s="32">
        <f t="shared" si="17"/>
        <v>12</v>
      </c>
      <c r="C224" s="25">
        <v>46002</v>
      </c>
      <c r="D224" s="57">
        <f t="shared" ca="1" si="14"/>
        <v>46097</v>
      </c>
      <c r="E224" s="32" t="str">
        <f t="shared" ca="1" si="15"/>
        <v>3-Months</v>
      </c>
      <c r="F224" s="32" t="str">
        <f>VLOOKUP(O224,Stock[],5,FALSE)</f>
        <v>BE</v>
      </c>
      <c r="G224" s="33" t="s">
        <v>1873</v>
      </c>
      <c r="H224" s="34"/>
      <c r="I224" s="34" t="s">
        <v>243</v>
      </c>
      <c r="J224" s="32" t="str">
        <f>VLOOKUP(I224,Customers[],2,FALSE)</f>
        <v>ကောင်းထက်သူ</v>
      </c>
      <c r="K224" s="32" t="str">
        <f>VLOOKUP(I224,Customers[],4,FALSE)</f>
        <v>Kyukpadaung</v>
      </c>
      <c r="L224" s="32" t="str">
        <f>VLOOKUP(Table85[[#This Row],[CustomerID]],Table!H:K,3,0)</f>
        <v>ကျောက်ပန်းတောင်း</v>
      </c>
      <c r="M224" s="32" t="str">
        <f>VLOOKUP(I224,Customers[],5,FALSE)</f>
        <v>WholeSales/Contract</v>
      </c>
      <c r="N224" s="34" t="s">
        <v>10</v>
      </c>
      <c r="O224" s="37" t="s">
        <v>61</v>
      </c>
      <c r="P224" s="32" t="str">
        <f>VLOOKUP(O224,Stock[],2,FALSE)</f>
        <v>BE Debtors Opening</v>
      </c>
      <c r="Q224" s="35">
        <f>VLOOKUP(O224,Stock[],3,FALSE)</f>
        <v>0</v>
      </c>
      <c r="R224" s="35">
        <f>VLOOKUP(O224,Stock[],4,FALSE)</f>
        <v>0</v>
      </c>
      <c r="S224" s="34"/>
      <c r="T224" s="35"/>
      <c r="U224" s="34"/>
      <c r="V224" s="36">
        <f>+DailySales!$T224*DailySales!$R224</f>
        <v>0</v>
      </c>
      <c r="W224" s="36">
        <f>+DailySales!$V224*DailySales!$Q224</f>
        <v>0</v>
      </c>
      <c r="X224" s="36">
        <f>VLOOKUP(O224,Stock[],6,FALSE)</f>
        <v>0</v>
      </c>
      <c r="Y224" s="36">
        <f>+DailySales!$V224*DailySales!$X224</f>
        <v>0</v>
      </c>
      <c r="Z224" s="37">
        <v>463000</v>
      </c>
      <c r="AA224" s="34"/>
      <c r="AB224" s="78"/>
      <c r="AC224" s="78"/>
      <c r="AD224" s="34"/>
      <c r="AE224" s="77"/>
      <c r="AF224" s="38"/>
      <c r="AG224" s="39"/>
      <c r="AH224" s="38">
        <v>46027</v>
      </c>
      <c r="AI224" s="39">
        <v>463000</v>
      </c>
      <c r="AJ224" s="38"/>
      <c r="AK224" s="39"/>
      <c r="AL224" s="34"/>
      <c r="AM224" s="39"/>
      <c r="AN22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24" s="26"/>
      <c r="AQ224" s="26"/>
      <c r="AR224" s="26"/>
    </row>
    <row r="225" spans="1:44" ht="19.5" customHeight="1" x14ac:dyDescent="0.25">
      <c r="A225" s="32">
        <f t="shared" si="16"/>
        <v>2025</v>
      </c>
      <c r="B225" s="32">
        <f t="shared" si="17"/>
        <v>12</v>
      </c>
      <c r="C225" s="25">
        <v>46002</v>
      </c>
      <c r="D225" s="57">
        <f t="shared" ca="1" si="14"/>
        <v>46097</v>
      </c>
      <c r="E225" s="32" t="str">
        <f t="shared" ca="1" si="15"/>
        <v>3-Months</v>
      </c>
      <c r="F225" s="32" t="str">
        <f>VLOOKUP(O225,Stock[],5,FALSE)</f>
        <v>BE</v>
      </c>
      <c r="G225" s="33" t="s">
        <v>1874</v>
      </c>
      <c r="H225" s="34"/>
      <c r="I225" s="34" t="s">
        <v>181</v>
      </c>
      <c r="J225" s="32" t="str">
        <f>VLOOKUP(I225,Customers[],2,FALSE)</f>
        <v>ရွှေမြင်း(ရွှေခြင်္သေ့)</v>
      </c>
      <c r="K225" s="32" t="str">
        <f>VLOOKUP(I225,Customers[],4,FALSE)</f>
        <v>Meiktila</v>
      </c>
      <c r="L225" s="32" t="str">
        <f>VLOOKUP(Table85[[#This Row],[CustomerID]],Table!H:K,3,0)</f>
        <v>မိတ္ထီလာ</v>
      </c>
      <c r="M225" s="32" t="str">
        <f>VLOOKUP(I225,Customers[],5,FALSE)</f>
        <v>WholeSales/Contract</v>
      </c>
      <c r="N225" s="34" t="s">
        <v>10</v>
      </c>
      <c r="O225" s="37" t="s">
        <v>61</v>
      </c>
      <c r="P225" s="32" t="str">
        <f>VLOOKUP(O225,Stock[],2,FALSE)</f>
        <v>BE Debtors Opening</v>
      </c>
      <c r="Q225" s="35">
        <f>VLOOKUP(O225,Stock[],3,FALSE)</f>
        <v>0</v>
      </c>
      <c r="R225" s="35">
        <f>VLOOKUP(O225,Stock[],4,FALSE)</f>
        <v>0</v>
      </c>
      <c r="S225" s="34"/>
      <c r="T225" s="35"/>
      <c r="U225" s="34"/>
      <c r="V225" s="36">
        <f>+DailySales!$T225*DailySales!$R225</f>
        <v>0</v>
      </c>
      <c r="W225" s="36">
        <f>+DailySales!$V225*DailySales!$Q225</f>
        <v>0</v>
      </c>
      <c r="X225" s="36">
        <f>VLOOKUP(O225,Stock[],6,FALSE)</f>
        <v>0</v>
      </c>
      <c r="Y225" s="36">
        <f>+DailySales!$V225*DailySales!$X225</f>
        <v>0</v>
      </c>
      <c r="Z225" s="37">
        <v>186200</v>
      </c>
      <c r="AA225" s="34"/>
      <c r="AB225" s="78"/>
      <c r="AC225" s="78"/>
      <c r="AD225" s="34"/>
      <c r="AE225" s="77"/>
      <c r="AF225" s="38"/>
      <c r="AG225" s="39"/>
      <c r="AH225" s="38">
        <v>46034</v>
      </c>
      <c r="AI225" s="39">
        <v>186200</v>
      </c>
      <c r="AJ225" s="38"/>
      <c r="AK225" s="39"/>
      <c r="AL225" s="34"/>
      <c r="AM225" s="39"/>
      <c r="AN22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25" s="26"/>
      <c r="AQ225" s="26"/>
      <c r="AR225" s="26"/>
    </row>
    <row r="226" spans="1:44" ht="19.5" customHeight="1" x14ac:dyDescent="0.25">
      <c r="A226" s="32">
        <f t="shared" si="16"/>
        <v>2025</v>
      </c>
      <c r="B226" s="32">
        <f t="shared" si="17"/>
        <v>12</v>
      </c>
      <c r="C226" s="25">
        <v>46002</v>
      </c>
      <c r="D226" s="57">
        <f t="shared" ca="1" si="14"/>
        <v>46097</v>
      </c>
      <c r="E226" s="32" t="str">
        <f t="shared" ca="1" si="15"/>
        <v>3-Months</v>
      </c>
      <c r="F226" s="32" t="str">
        <f>VLOOKUP(O226,Stock[],5,FALSE)</f>
        <v>BE</v>
      </c>
      <c r="G226" s="33" t="s">
        <v>1874</v>
      </c>
      <c r="H226" s="34"/>
      <c r="I226" s="34" t="s">
        <v>181</v>
      </c>
      <c r="J226" s="32" t="str">
        <f>VLOOKUP(I226,Customers[],2,FALSE)</f>
        <v>ရွှေမြင်း(ရွှေခြင်္သေ့)</v>
      </c>
      <c r="K226" s="32" t="str">
        <f>VLOOKUP(I226,Customers[],4,FALSE)</f>
        <v>Meiktila</v>
      </c>
      <c r="L226" s="32" t="str">
        <f>VLOOKUP(Table85[[#This Row],[CustomerID]],Table!H:K,3,0)</f>
        <v>မိတ္ထီလာ</v>
      </c>
      <c r="M226" s="32" t="str">
        <f>VLOOKUP(I226,Customers[],5,FALSE)</f>
        <v>WholeSales/Contract</v>
      </c>
      <c r="N226" s="34" t="s">
        <v>10</v>
      </c>
      <c r="O226" s="37" t="s">
        <v>61</v>
      </c>
      <c r="P226" s="32" t="str">
        <f>VLOOKUP(O226,Stock[],2,FALSE)</f>
        <v>BE Debtors Opening</v>
      </c>
      <c r="Q226" s="35">
        <f>VLOOKUP(O226,Stock[],3,FALSE)</f>
        <v>0</v>
      </c>
      <c r="R226" s="35">
        <f>VLOOKUP(O226,Stock[],4,FALSE)</f>
        <v>0</v>
      </c>
      <c r="S226" s="34"/>
      <c r="T226" s="35"/>
      <c r="U226" s="34"/>
      <c r="V226" s="36">
        <f>+DailySales!$T226*DailySales!$R226</f>
        <v>0</v>
      </c>
      <c r="W226" s="36">
        <f>+DailySales!$V226*DailySales!$Q226</f>
        <v>0</v>
      </c>
      <c r="X226" s="36">
        <f>VLOOKUP(O226,Stock[],6,FALSE)</f>
        <v>0</v>
      </c>
      <c r="Y226" s="36">
        <f>+DailySales!$V226*DailySales!$X226</f>
        <v>0</v>
      </c>
      <c r="Z226" s="37">
        <v>191800</v>
      </c>
      <c r="AA226" s="34"/>
      <c r="AB226" s="78"/>
      <c r="AC226" s="78"/>
      <c r="AD226" s="34"/>
      <c r="AE226" s="77"/>
      <c r="AF226" s="38"/>
      <c r="AG226" s="39"/>
      <c r="AH226" s="38">
        <v>46034</v>
      </c>
      <c r="AI226" s="39">
        <v>191800</v>
      </c>
      <c r="AJ226" s="38"/>
      <c r="AK226" s="39"/>
      <c r="AL226" s="34"/>
      <c r="AM226" s="39"/>
      <c r="AN22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26" s="26"/>
      <c r="AQ226" s="26"/>
      <c r="AR226" s="26"/>
    </row>
    <row r="227" spans="1:44" ht="19.5" customHeight="1" x14ac:dyDescent="0.25">
      <c r="A227" s="32">
        <f t="shared" si="16"/>
        <v>2025</v>
      </c>
      <c r="B227" s="32">
        <f t="shared" si="17"/>
        <v>12</v>
      </c>
      <c r="C227" s="25">
        <v>46002</v>
      </c>
      <c r="D227" s="57">
        <f t="shared" ca="1" si="14"/>
        <v>46097</v>
      </c>
      <c r="E227" s="32" t="str">
        <f t="shared" ca="1" si="15"/>
        <v>3-Months</v>
      </c>
      <c r="F227" s="32" t="str">
        <f>VLOOKUP(O227,Stock[],5,FALSE)</f>
        <v>BE</v>
      </c>
      <c r="G227" s="33" t="s">
        <v>1874</v>
      </c>
      <c r="H227" s="34"/>
      <c r="I227" s="34" t="s">
        <v>181</v>
      </c>
      <c r="J227" s="32" t="str">
        <f>VLOOKUP(I227,Customers[],2,FALSE)</f>
        <v>ရွှေမြင်း(ရွှေခြင်္သေ့)</v>
      </c>
      <c r="K227" s="32" t="str">
        <f>VLOOKUP(I227,Customers[],4,FALSE)</f>
        <v>Meiktila</v>
      </c>
      <c r="L227" s="32" t="str">
        <f>VLOOKUP(Table85[[#This Row],[CustomerID]],Table!H:K,3,0)</f>
        <v>မိတ္ထီလာ</v>
      </c>
      <c r="M227" s="32" t="str">
        <f>VLOOKUP(I227,Customers[],5,FALSE)</f>
        <v>WholeSales/Contract</v>
      </c>
      <c r="N227" s="34" t="s">
        <v>10</v>
      </c>
      <c r="O227" s="37" t="s">
        <v>61</v>
      </c>
      <c r="P227" s="32" t="str">
        <f>VLOOKUP(O227,Stock[],2,FALSE)</f>
        <v>BE Debtors Opening</v>
      </c>
      <c r="Q227" s="35">
        <f>VLOOKUP(O227,Stock[],3,FALSE)</f>
        <v>0</v>
      </c>
      <c r="R227" s="35">
        <f>VLOOKUP(O227,Stock[],4,FALSE)</f>
        <v>0</v>
      </c>
      <c r="S227" s="34"/>
      <c r="T227" s="35"/>
      <c r="U227" s="34"/>
      <c r="V227" s="36">
        <f>+DailySales!$T227*DailySales!$R227</f>
        <v>0</v>
      </c>
      <c r="W227" s="36">
        <f>+DailySales!$V227*DailySales!$Q227</f>
        <v>0</v>
      </c>
      <c r="X227" s="36">
        <f>VLOOKUP(O227,Stock[],6,FALSE)</f>
        <v>0</v>
      </c>
      <c r="Y227" s="36">
        <f>+DailySales!$V227*DailySales!$X227</f>
        <v>0</v>
      </c>
      <c r="Z227" s="37">
        <v>478800</v>
      </c>
      <c r="AA227" s="34"/>
      <c r="AB227" s="78"/>
      <c r="AC227" s="78"/>
      <c r="AD227" s="34"/>
      <c r="AE227" s="77"/>
      <c r="AF227" s="38"/>
      <c r="AG227" s="39"/>
      <c r="AH227" s="38">
        <v>46034</v>
      </c>
      <c r="AI227" s="39">
        <v>478800</v>
      </c>
      <c r="AJ227" s="38"/>
      <c r="AK227" s="39"/>
      <c r="AL227" s="34"/>
      <c r="AM227" s="39"/>
      <c r="AN22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27" s="26"/>
      <c r="AQ227" s="26"/>
      <c r="AR227" s="26"/>
    </row>
    <row r="228" spans="1:44" ht="19.5" customHeight="1" x14ac:dyDescent="0.25">
      <c r="A228" s="32">
        <f t="shared" si="16"/>
        <v>2025</v>
      </c>
      <c r="B228" s="32">
        <f t="shared" si="17"/>
        <v>12</v>
      </c>
      <c r="C228" s="25">
        <v>46002</v>
      </c>
      <c r="D228" s="57">
        <f t="shared" ca="1" si="14"/>
        <v>46097</v>
      </c>
      <c r="E228" s="32" t="str">
        <f t="shared" ca="1" si="15"/>
        <v>3-Months</v>
      </c>
      <c r="F228" s="32" t="str">
        <f>VLOOKUP(O228,Stock[],5,FALSE)</f>
        <v>BE</v>
      </c>
      <c r="G228" s="33" t="s">
        <v>1874</v>
      </c>
      <c r="H228" s="34"/>
      <c r="I228" s="34" t="s">
        <v>181</v>
      </c>
      <c r="J228" s="32" t="str">
        <f>VLOOKUP(I228,Customers[],2,FALSE)</f>
        <v>ရွှေမြင်း(ရွှေခြင်္သေ့)</v>
      </c>
      <c r="K228" s="32" t="str">
        <f>VLOOKUP(I228,Customers[],4,FALSE)</f>
        <v>Meiktila</v>
      </c>
      <c r="L228" s="32" t="str">
        <f>VLOOKUP(Table85[[#This Row],[CustomerID]],Table!H:K,3,0)</f>
        <v>မိတ္ထီလာ</v>
      </c>
      <c r="M228" s="32" t="str">
        <f>VLOOKUP(I228,Customers[],5,FALSE)</f>
        <v>WholeSales/Contract</v>
      </c>
      <c r="N228" s="34" t="s">
        <v>10</v>
      </c>
      <c r="O228" s="37" t="s">
        <v>61</v>
      </c>
      <c r="P228" s="32" t="str">
        <f>VLOOKUP(O228,Stock[],2,FALSE)</f>
        <v>BE Debtors Opening</v>
      </c>
      <c r="Q228" s="35">
        <f>VLOOKUP(O228,Stock[],3,FALSE)</f>
        <v>0</v>
      </c>
      <c r="R228" s="35">
        <f>VLOOKUP(O228,Stock[],4,FALSE)</f>
        <v>0</v>
      </c>
      <c r="S228" s="34"/>
      <c r="T228" s="35"/>
      <c r="U228" s="34"/>
      <c r="V228" s="36">
        <f>+DailySales!$T228*DailySales!$R228</f>
        <v>0</v>
      </c>
      <c r="W228" s="36">
        <f>+DailySales!$V228*DailySales!$Q228</f>
        <v>0</v>
      </c>
      <c r="X228" s="36">
        <f>VLOOKUP(O228,Stock[],6,FALSE)</f>
        <v>0</v>
      </c>
      <c r="Y228" s="36">
        <f>+DailySales!$V228*DailySales!$X228</f>
        <v>0</v>
      </c>
      <c r="Z228" s="37">
        <v>386400</v>
      </c>
      <c r="AA228" s="34"/>
      <c r="AB228" s="78"/>
      <c r="AC228" s="78"/>
      <c r="AD228" s="34"/>
      <c r="AE228" s="77"/>
      <c r="AF228" s="38"/>
      <c r="AG228" s="39"/>
      <c r="AH228" s="38">
        <v>46034</v>
      </c>
      <c r="AI228" s="39">
        <v>386400</v>
      </c>
      <c r="AJ228" s="38"/>
      <c r="AK228" s="39"/>
      <c r="AL228" s="34"/>
      <c r="AM228" s="39"/>
      <c r="AN22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28" s="26"/>
      <c r="AQ228" s="26"/>
      <c r="AR228" s="26"/>
    </row>
    <row r="229" spans="1:44" ht="19.5" customHeight="1" x14ac:dyDescent="0.25">
      <c r="A229" s="32">
        <f t="shared" si="16"/>
        <v>2025</v>
      </c>
      <c r="B229" s="32">
        <f t="shared" si="17"/>
        <v>12</v>
      </c>
      <c r="C229" s="25">
        <v>46002</v>
      </c>
      <c r="D229" s="57">
        <f t="shared" ca="1" si="14"/>
        <v>46097</v>
      </c>
      <c r="E229" s="32" t="str">
        <f t="shared" ca="1" si="15"/>
        <v>3-Months</v>
      </c>
      <c r="F229" s="32" t="str">
        <f>VLOOKUP(O229,Stock[],5,FALSE)</f>
        <v>BE</v>
      </c>
      <c r="G229" s="33" t="s">
        <v>1874</v>
      </c>
      <c r="H229" s="34"/>
      <c r="I229" s="34" t="s">
        <v>181</v>
      </c>
      <c r="J229" s="32" t="str">
        <f>VLOOKUP(I229,Customers[],2,FALSE)</f>
        <v>ရွှေမြင်း(ရွှေခြင်္သေ့)</v>
      </c>
      <c r="K229" s="32" t="str">
        <f>VLOOKUP(I229,Customers[],4,FALSE)</f>
        <v>Meiktila</v>
      </c>
      <c r="L229" s="32" t="str">
        <f>VLOOKUP(Table85[[#This Row],[CustomerID]],Table!H:K,3,0)</f>
        <v>မိတ္ထီလာ</v>
      </c>
      <c r="M229" s="32" t="str">
        <f>VLOOKUP(I229,Customers[],5,FALSE)</f>
        <v>WholeSales/Contract</v>
      </c>
      <c r="N229" s="34" t="s">
        <v>10</v>
      </c>
      <c r="O229" s="37" t="s">
        <v>61</v>
      </c>
      <c r="P229" s="32" t="str">
        <f>VLOOKUP(O229,Stock[],2,FALSE)</f>
        <v>BE Debtors Opening</v>
      </c>
      <c r="Q229" s="35">
        <f>VLOOKUP(O229,Stock[],3,FALSE)</f>
        <v>0</v>
      </c>
      <c r="R229" s="35">
        <f>VLOOKUP(O229,Stock[],4,FALSE)</f>
        <v>0</v>
      </c>
      <c r="S229" s="34"/>
      <c r="T229" s="35"/>
      <c r="U229" s="34"/>
      <c r="V229" s="36">
        <f>+DailySales!$T229*DailySales!$R229</f>
        <v>0</v>
      </c>
      <c r="W229" s="36">
        <f>+DailySales!$V229*DailySales!$Q229</f>
        <v>0</v>
      </c>
      <c r="X229" s="36">
        <f>VLOOKUP(O229,Stock[],6,FALSE)</f>
        <v>0</v>
      </c>
      <c r="Y229" s="36">
        <f>+DailySales!$V229*DailySales!$X229</f>
        <v>0</v>
      </c>
      <c r="Z229" s="37">
        <v>279300</v>
      </c>
      <c r="AA229" s="34"/>
      <c r="AB229" s="78"/>
      <c r="AC229" s="78"/>
      <c r="AD229" s="34"/>
      <c r="AE229" s="77"/>
      <c r="AF229" s="38"/>
      <c r="AG229" s="39"/>
      <c r="AH229" s="38">
        <v>46034</v>
      </c>
      <c r="AI229" s="39">
        <v>279300</v>
      </c>
      <c r="AJ229" s="38"/>
      <c r="AK229" s="39"/>
      <c r="AL229" s="34"/>
      <c r="AM229" s="39"/>
      <c r="AN22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29" s="26"/>
      <c r="AQ229" s="26"/>
      <c r="AR229" s="26"/>
    </row>
    <row r="230" spans="1:44" ht="19.5" customHeight="1" x14ac:dyDescent="0.25">
      <c r="A230" s="32">
        <f t="shared" si="16"/>
        <v>2025</v>
      </c>
      <c r="B230" s="32">
        <f t="shared" si="17"/>
        <v>12</v>
      </c>
      <c r="C230" s="25">
        <v>46002</v>
      </c>
      <c r="D230" s="57">
        <f t="shared" ca="1" si="14"/>
        <v>46097</v>
      </c>
      <c r="E230" s="32" t="str">
        <f t="shared" ca="1" si="15"/>
        <v>3-Months</v>
      </c>
      <c r="F230" s="32" t="str">
        <f>VLOOKUP(O230,Stock[],5,FALSE)</f>
        <v>BE</v>
      </c>
      <c r="G230" s="33" t="s">
        <v>1874</v>
      </c>
      <c r="H230" s="34"/>
      <c r="I230" s="34" t="s">
        <v>181</v>
      </c>
      <c r="J230" s="32" t="str">
        <f>VLOOKUP(I230,Customers[],2,FALSE)</f>
        <v>ရွှေမြင်း(ရွှေခြင်္သေ့)</v>
      </c>
      <c r="K230" s="32" t="str">
        <f>VLOOKUP(I230,Customers[],4,FALSE)</f>
        <v>Meiktila</v>
      </c>
      <c r="L230" s="32" t="str">
        <f>VLOOKUP(Table85[[#This Row],[CustomerID]],Table!H:K,3,0)</f>
        <v>မိတ္ထီလာ</v>
      </c>
      <c r="M230" s="32" t="str">
        <f>VLOOKUP(I230,Customers[],5,FALSE)</f>
        <v>WholeSales/Contract</v>
      </c>
      <c r="N230" s="34" t="s">
        <v>10</v>
      </c>
      <c r="O230" s="37" t="s">
        <v>61</v>
      </c>
      <c r="P230" s="32" t="str">
        <f>VLOOKUP(O230,Stock[],2,FALSE)</f>
        <v>BE Debtors Opening</v>
      </c>
      <c r="Q230" s="35">
        <f>VLOOKUP(O230,Stock[],3,FALSE)</f>
        <v>0</v>
      </c>
      <c r="R230" s="35">
        <f>VLOOKUP(O230,Stock[],4,FALSE)</f>
        <v>0</v>
      </c>
      <c r="S230" s="34"/>
      <c r="T230" s="35"/>
      <c r="U230" s="34"/>
      <c r="V230" s="36">
        <f>+DailySales!$T230*DailySales!$R230</f>
        <v>0</v>
      </c>
      <c r="W230" s="36">
        <f>+DailySales!$V230*DailySales!$Q230</f>
        <v>0</v>
      </c>
      <c r="X230" s="36">
        <f>VLOOKUP(O230,Stock[],6,FALSE)</f>
        <v>0</v>
      </c>
      <c r="Y230" s="36">
        <f>+DailySales!$V230*DailySales!$X230</f>
        <v>0</v>
      </c>
      <c r="Z230" s="37">
        <v>105000</v>
      </c>
      <c r="AA230" s="34"/>
      <c r="AB230" s="78"/>
      <c r="AC230" s="78"/>
      <c r="AD230" s="34"/>
      <c r="AE230" s="77"/>
      <c r="AF230" s="38"/>
      <c r="AG230" s="39"/>
      <c r="AH230" s="38">
        <v>46034</v>
      </c>
      <c r="AI230" s="39">
        <v>105000</v>
      </c>
      <c r="AJ230" s="38"/>
      <c r="AK230" s="39"/>
      <c r="AL230" s="34"/>
      <c r="AM230" s="39"/>
      <c r="AN23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30" s="26"/>
      <c r="AQ230" s="26"/>
      <c r="AR230" s="26"/>
    </row>
    <row r="231" spans="1:44" ht="19.5" customHeight="1" x14ac:dyDescent="0.25">
      <c r="A231" s="32">
        <f t="shared" si="16"/>
        <v>2025</v>
      </c>
      <c r="B231" s="32">
        <f t="shared" si="17"/>
        <v>12</v>
      </c>
      <c r="C231" s="25">
        <v>46002</v>
      </c>
      <c r="D231" s="57">
        <f t="shared" ca="1" si="14"/>
        <v>46097</v>
      </c>
      <c r="E231" s="32" t="str">
        <f t="shared" ca="1" si="15"/>
        <v>3-Months</v>
      </c>
      <c r="F231" s="32" t="str">
        <f>VLOOKUP(O231,Stock[],5,FALSE)</f>
        <v>BE</v>
      </c>
      <c r="G231" s="33" t="s">
        <v>1874</v>
      </c>
      <c r="H231" s="34"/>
      <c r="I231" s="34" t="s">
        <v>181</v>
      </c>
      <c r="J231" s="32" t="str">
        <f>VLOOKUP(I231,Customers[],2,FALSE)</f>
        <v>ရွှေမြင်း(ရွှေခြင်္သေ့)</v>
      </c>
      <c r="K231" s="32" t="str">
        <f>VLOOKUP(I231,Customers[],4,FALSE)</f>
        <v>Meiktila</v>
      </c>
      <c r="L231" s="32" t="str">
        <f>VLOOKUP(Table85[[#This Row],[CustomerID]],Table!H:K,3,0)</f>
        <v>မိတ္ထီလာ</v>
      </c>
      <c r="M231" s="32" t="str">
        <f>VLOOKUP(I231,Customers[],5,FALSE)</f>
        <v>WholeSales/Contract</v>
      </c>
      <c r="N231" s="34" t="s">
        <v>10</v>
      </c>
      <c r="O231" s="37" t="s">
        <v>61</v>
      </c>
      <c r="P231" s="32" t="str">
        <f>VLOOKUP(O231,Stock[],2,FALSE)</f>
        <v>BE Debtors Opening</v>
      </c>
      <c r="Q231" s="35">
        <f>VLOOKUP(O231,Stock[],3,FALSE)</f>
        <v>0</v>
      </c>
      <c r="R231" s="35">
        <f>VLOOKUP(O231,Stock[],4,FALSE)</f>
        <v>0</v>
      </c>
      <c r="S231" s="34"/>
      <c r="T231" s="35"/>
      <c r="U231" s="34"/>
      <c r="V231" s="36">
        <f>+DailySales!$T231*DailySales!$R231</f>
        <v>0</v>
      </c>
      <c r="W231" s="36">
        <f>+DailySales!$V231*DailySales!$Q231</f>
        <v>0</v>
      </c>
      <c r="X231" s="36">
        <f>VLOOKUP(O231,Stock[],6,FALSE)</f>
        <v>0</v>
      </c>
      <c r="Y231" s="36">
        <f>+DailySales!$V231*DailySales!$X231</f>
        <v>0</v>
      </c>
      <c r="Z231" s="37">
        <v>183600</v>
      </c>
      <c r="AA231" s="34"/>
      <c r="AB231" s="78"/>
      <c r="AC231" s="78"/>
      <c r="AD231" s="34"/>
      <c r="AE231" s="77"/>
      <c r="AF231" s="38"/>
      <c r="AG231" s="39"/>
      <c r="AH231" s="38">
        <v>46034</v>
      </c>
      <c r="AI231" s="39">
        <v>183600</v>
      </c>
      <c r="AJ231" s="38"/>
      <c r="AK231" s="39"/>
      <c r="AL231" s="34"/>
      <c r="AM231" s="39"/>
      <c r="AN23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31" s="26"/>
      <c r="AQ231" s="26"/>
      <c r="AR231" s="26"/>
    </row>
    <row r="232" spans="1:44" ht="19.5" customHeight="1" x14ac:dyDescent="0.25">
      <c r="A232" s="32">
        <f t="shared" si="16"/>
        <v>2025</v>
      </c>
      <c r="B232" s="32">
        <f t="shared" si="17"/>
        <v>12</v>
      </c>
      <c r="C232" s="25">
        <v>46002</v>
      </c>
      <c r="D232" s="57">
        <f t="shared" ca="1" si="14"/>
        <v>46097</v>
      </c>
      <c r="E232" s="32" t="str">
        <f t="shared" ca="1" si="15"/>
        <v>3-Months</v>
      </c>
      <c r="F232" s="32" t="str">
        <f>VLOOKUP(O232,Stock[],5,FALSE)</f>
        <v>BE</v>
      </c>
      <c r="G232" s="33" t="s">
        <v>1875</v>
      </c>
      <c r="H232" s="34"/>
      <c r="I232" s="34" t="s">
        <v>189</v>
      </c>
      <c r="J232" s="32" t="str">
        <f>VLOOKUP(I232,Customers[],2,FALSE)</f>
        <v>ရွှေမြင်း(ကျော်ကြား)</v>
      </c>
      <c r="K232" s="32" t="str">
        <f>VLOOKUP(I232,Customers[],4,FALSE)</f>
        <v>Mahlaing</v>
      </c>
      <c r="L232" s="32" t="str">
        <f>VLOOKUP(Table85[[#This Row],[CustomerID]],Table!H:K,3,0)</f>
        <v>မလှိုင်</v>
      </c>
      <c r="M232" s="32" t="str">
        <f>VLOOKUP(I232,Customers[],5,FALSE)</f>
        <v>WholeSales/Contract</v>
      </c>
      <c r="N232" s="34" t="s">
        <v>10</v>
      </c>
      <c r="O232" s="37" t="s">
        <v>61</v>
      </c>
      <c r="P232" s="32" t="str">
        <f>VLOOKUP(O232,Stock[],2,FALSE)</f>
        <v>BE Debtors Opening</v>
      </c>
      <c r="Q232" s="35">
        <f>VLOOKUP(O232,Stock[],3,FALSE)</f>
        <v>0</v>
      </c>
      <c r="R232" s="35">
        <f>VLOOKUP(O232,Stock[],4,FALSE)</f>
        <v>0</v>
      </c>
      <c r="S232" s="34"/>
      <c r="T232" s="35"/>
      <c r="U232" s="34"/>
      <c r="V232" s="36">
        <f>+DailySales!$T232*DailySales!$R232</f>
        <v>0</v>
      </c>
      <c r="W232" s="36">
        <f>+DailySales!$V232*DailySales!$Q232</f>
        <v>0</v>
      </c>
      <c r="X232" s="36">
        <f>VLOOKUP(O232,Stock[],6,FALSE)</f>
        <v>0</v>
      </c>
      <c r="Y232" s="36">
        <f>+DailySales!$V232*DailySales!$X232</f>
        <v>0</v>
      </c>
      <c r="Z232" s="37">
        <v>676200</v>
      </c>
      <c r="AA232" s="34"/>
      <c r="AB232" s="78"/>
      <c r="AC232" s="78"/>
      <c r="AD232" s="34"/>
      <c r="AE232" s="77"/>
      <c r="AF232" s="38"/>
      <c r="AG232" s="39"/>
      <c r="AH232" s="38">
        <v>46034</v>
      </c>
      <c r="AI232" s="39">
        <v>676200</v>
      </c>
      <c r="AJ232" s="38"/>
      <c r="AK232" s="39"/>
      <c r="AL232" s="34"/>
      <c r="AM232" s="39"/>
      <c r="AN23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32" s="26"/>
      <c r="AQ232" s="26"/>
      <c r="AR232" s="26"/>
    </row>
    <row r="233" spans="1:44" ht="19.5" customHeight="1" x14ac:dyDescent="0.25">
      <c r="A233" s="32">
        <f t="shared" si="16"/>
        <v>2025</v>
      </c>
      <c r="B233" s="32">
        <f t="shared" si="17"/>
        <v>12</v>
      </c>
      <c r="C233" s="25">
        <v>46002</v>
      </c>
      <c r="D233" s="57">
        <f t="shared" ca="1" si="14"/>
        <v>46097</v>
      </c>
      <c r="E233" s="32" t="str">
        <f t="shared" ca="1" si="15"/>
        <v>3-Months</v>
      </c>
      <c r="F233" s="32" t="str">
        <f>VLOOKUP(O233,Stock[],5,FALSE)</f>
        <v>BE</v>
      </c>
      <c r="G233" s="33" t="s">
        <v>1876</v>
      </c>
      <c r="H233" s="34"/>
      <c r="I233" s="34" t="s">
        <v>233</v>
      </c>
      <c r="J233" s="32" t="str">
        <f>VLOOKUP(I233,Customers[],2,FALSE)</f>
        <v>ဦးဝင်းနိုင်</v>
      </c>
      <c r="K233" s="32" t="str">
        <f>VLOOKUP(I233,Customers[],4,FALSE)</f>
        <v>Wandwin</v>
      </c>
      <c r="L233" s="32" t="str">
        <f>VLOOKUP(Table85[[#This Row],[CustomerID]],Table!H:K,3,0)</f>
        <v>လျှော်ပင်</v>
      </c>
      <c r="M233" s="32" t="str">
        <f>VLOOKUP(I233,Customers[],5,FALSE)</f>
        <v>WholeSales/Contract</v>
      </c>
      <c r="N233" s="34" t="s">
        <v>10</v>
      </c>
      <c r="O233" s="37" t="s">
        <v>61</v>
      </c>
      <c r="P233" s="32" t="str">
        <f>VLOOKUP(O233,Stock[],2,FALSE)</f>
        <v>BE Debtors Opening</v>
      </c>
      <c r="Q233" s="35">
        <f>VLOOKUP(O233,Stock[],3,FALSE)</f>
        <v>0</v>
      </c>
      <c r="R233" s="35">
        <f>VLOOKUP(O233,Stock[],4,FALSE)</f>
        <v>0</v>
      </c>
      <c r="S233" s="34"/>
      <c r="T233" s="35"/>
      <c r="U233" s="34"/>
      <c r="V233" s="36">
        <f>+DailySales!$T233*DailySales!$R233</f>
        <v>0</v>
      </c>
      <c r="W233" s="36">
        <f>+DailySales!$V233*DailySales!$Q233</f>
        <v>0</v>
      </c>
      <c r="X233" s="36">
        <f>VLOOKUP(O233,Stock[],6,FALSE)</f>
        <v>0</v>
      </c>
      <c r="Y233" s="36">
        <f>+DailySales!$V233*DailySales!$X233</f>
        <v>0</v>
      </c>
      <c r="Z233" s="37">
        <v>93100</v>
      </c>
      <c r="AA233" s="34"/>
      <c r="AB233" s="78"/>
      <c r="AC233" s="78"/>
      <c r="AD233" s="34"/>
      <c r="AE233" s="77"/>
      <c r="AF233" s="38"/>
      <c r="AG233" s="39"/>
      <c r="AH233" s="38">
        <v>46025</v>
      </c>
      <c r="AI233" s="39">
        <v>93100</v>
      </c>
      <c r="AJ233" s="38"/>
      <c r="AK233" s="39"/>
      <c r="AL233" s="34"/>
      <c r="AM233" s="39"/>
      <c r="AN23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33" s="26"/>
      <c r="AQ233" s="26"/>
      <c r="AR233" s="26"/>
    </row>
    <row r="234" spans="1:44" ht="19.5" customHeight="1" x14ac:dyDescent="0.25">
      <c r="A234" s="32">
        <f t="shared" si="16"/>
        <v>2025</v>
      </c>
      <c r="B234" s="32">
        <f t="shared" si="17"/>
        <v>12</v>
      </c>
      <c r="C234" s="25">
        <v>46002</v>
      </c>
      <c r="D234" s="57">
        <f t="shared" ca="1" si="14"/>
        <v>46097</v>
      </c>
      <c r="E234" s="32" t="str">
        <f t="shared" ca="1" si="15"/>
        <v>3-Months</v>
      </c>
      <c r="F234" s="32" t="str">
        <f>VLOOKUP(O234,Stock[],5,FALSE)</f>
        <v>BE</v>
      </c>
      <c r="G234" s="33" t="s">
        <v>1876</v>
      </c>
      <c r="H234" s="34"/>
      <c r="I234" s="34" t="s">
        <v>233</v>
      </c>
      <c r="J234" s="32" t="str">
        <f>VLOOKUP(I234,Customers[],2,FALSE)</f>
        <v>ဦးဝင်းနိုင်</v>
      </c>
      <c r="K234" s="32" t="str">
        <f>VLOOKUP(I234,Customers[],4,FALSE)</f>
        <v>Wandwin</v>
      </c>
      <c r="L234" s="32" t="str">
        <f>VLOOKUP(Table85[[#This Row],[CustomerID]],Table!H:K,3,0)</f>
        <v>လျှော်ပင်</v>
      </c>
      <c r="M234" s="32" t="str">
        <f>VLOOKUP(I234,Customers[],5,FALSE)</f>
        <v>WholeSales/Contract</v>
      </c>
      <c r="N234" s="34" t="s">
        <v>10</v>
      </c>
      <c r="O234" s="37" t="s">
        <v>61</v>
      </c>
      <c r="P234" s="32" t="str">
        <f>VLOOKUP(O234,Stock[],2,FALSE)</f>
        <v>BE Debtors Opening</v>
      </c>
      <c r="Q234" s="35">
        <f>VLOOKUP(O234,Stock[],3,FALSE)</f>
        <v>0</v>
      </c>
      <c r="R234" s="35">
        <f>VLOOKUP(O234,Stock[],4,FALSE)</f>
        <v>0</v>
      </c>
      <c r="S234" s="34"/>
      <c r="T234" s="35"/>
      <c r="U234" s="34"/>
      <c r="V234" s="36">
        <f>+DailySales!$T234*DailySales!$R234</f>
        <v>0</v>
      </c>
      <c r="W234" s="36">
        <f>+DailySales!$V234*DailySales!$Q234</f>
        <v>0</v>
      </c>
      <c r="X234" s="36">
        <f>VLOOKUP(O234,Stock[],6,FALSE)</f>
        <v>0</v>
      </c>
      <c r="Y234" s="36">
        <f>+DailySales!$V234*DailySales!$X234</f>
        <v>0</v>
      </c>
      <c r="Z234" s="37">
        <v>671300</v>
      </c>
      <c r="AA234" s="34"/>
      <c r="AB234" s="78"/>
      <c r="AC234" s="78"/>
      <c r="AD234" s="34"/>
      <c r="AE234" s="77"/>
      <c r="AF234" s="38"/>
      <c r="AG234" s="39"/>
      <c r="AH234" s="38">
        <v>46025</v>
      </c>
      <c r="AI234" s="39">
        <v>671300</v>
      </c>
      <c r="AJ234" s="38"/>
      <c r="AK234" s="39"/>
      <c r="AL234" s="34"/>
      <c r="AM234" s="39"/>
      <c r="AN23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34" s="26"/>
      <c r="AQ234" s="26"/>
      <c r="AR234" s="26"/>
    </row>
    <row r="235" spans="1:44" ht="19.5" customHeight="1" x14ac:dyDescent="0.25">
      <c r="A235" s="32">
        <f t="shared" si="16"/>
        <v>2025</v>
      </c>
      <c r="B235" s="32">
        <f t="shared" si="17"/>
        <v>12</v>
      </c>
      <c r="C235" s="25">
        <v>46002</v>
      </c>
      <c r="D235" s="57">
        <f t="shared" ca="1" si="14"/>
        <v>46097</v>
      </c>
      <c r="E235" s="32" t="str">
        <f t="shared" ca="1" si="15"/>
        <v>3-Months</v>
      </c>
      <c r="F235" s="32" t="str">
        <f>VLOOKUP(O235,Stock[],5,FALSE)</f>
        <v>BE</v>
      </c>
      <c r="G235" s="33" t="s">
        <v>1876</v>
      </c>
      <c r="H235" s="34"/>
      <c r="I235" s="34" t="s">
        <v>233</v>
      </c>
      <c r="J235" s="32" t="str">
        <f>VLOOKUP(I235,Customers[],2,FALSE)</f>
        <v>ဦးဝင်းနိုင်</v>
      </c>
      <c r="K235" s="32" t="str">
        <f>VLOOKUP(I235,Customers[],4,FALSE)</f>
        <v>Wandwin</v>
      </c>
      <c r="L235" s="32" t="str">
        <f>VLOOKUP(Table85[[#This Row],[CustomerID]],Table!H:K,3,0)</f>
        <v>လျှော်ပင်</v>
      </c>
      <c r="M235" s="32" t="str">
        <f>VLOOKUP(I235,Customers[],5,FALSE)</f>
        <v>WholeSales/Contract</v>
      </c>
      <c r="N235" s="34" t="s">
        <v>10</v>
      </c>
      <c r="O235" s="37" t="s">
        <v>61</v>
      </c>
      <c r="P235" s="32" t="str">
        <f>VLOOKUP(O235,Stock[],2,FALSE)</f>
        <v>BE Debtors Opening</v>
      </c>
      <c r="Q235" s="35">
        <f>VLOOKUP(O235,Stock[],3,FALSE)</f>
        <v>0</v>
      </c>
      <c r="R235" s="35">
        <f>VLOOKUP(O235,Stock[],4,FALSE)</f>
        <v>0</v>
      </c>
      <c r="S235" s="34"/>
      <c r="T235" s="35"/>
      <c r="U235" s="34"/>
      <c r="V235" s="36">
        <f>+DailySales!$T235*DailySales!$R235</f>
        <v>0</v>
      </c>
      <c r="W235" s="36">
        <f>+DailySales!$V235*DailySales!$Q235</f>
        <v>0</v>
      </c>
      <c r="X235" s="36">
        <f>VLOOKUP(O235,Stock[],6,FALSE)</f>
        <v>0</v>
      </c>
      <c r="Y235" s="36">
        <f>+DailySales!$V235*DailySales!$X235</f>
        <v>0</v>
      </c>
      <c r="Z235" s="37">
        <v>319200</v>
      </c>
      <c r="AA235" s="34"/>
      <c r="AB235" s="78"/>
      <c r="AC235" s="78"/>
      <c r="AD235" s="34"/>
      <c r="AE235" s="77"/>
      <c r="AF235" s="38"/>
      <c r="AG235" s="39"/>
      <c r="AH235" s="38">
        <v>46025</v>
      </c>
      <c r="AI235" s="39">
        <v>319200</v>
      </c>
      <c r="AJ235" s="38"/>
      <c r="AK235" s="39"/>
      <c r="AL235" s="34"/>
      <c r="AM235" s="39"/>
      <c r="AN23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35" s="26"/>
      <c r="AQ235" s="26"/>
      <c r="AR235" s="26"/>
    </row>
    <row r="236" spans="1:44" ht="19.5" customHeight="1" x14ac:dyDescent="0.25">
      <c r="A236" s="32">
        <f t="shared" si="16"/>
        <v>2025</v>
      </c>
      <c r="B236" s="32">
        <f t="shared" si="17"/>
        <v>12</v>
      </c>
      <c r="C236" s="25">
        <v>46002</v>
      </c>
      <c r="D236" s="57">
        <f t="shared" ca="1" si="14"/>
        <v>46097</v>
      </c>
      <c r="E236" s="32" t="str">
        <f t="shared" ca="1" si="15"/>
        <v>3-Months</v>
      </c>
      <c r="F236" s="32" t="str">
        <f>VLOOKUP(O236,Stock[],5,FALSE)</f>
        <v>BE</v>
      </c>
      <c r="G236" s="33" t="s">
        <v>1876</v>
      </c>
      <c r="H236" s="34"/>
      <c r="I236" s="34" t="s">
        <v>233</v>
      </c>
      <c r="J236" s="32" t="str">
        <f>VLOOKUP(I236,Customers[],2,FALSE)</f>
        <v>ဦးဝင်းနိုင်</v>
      </c>
      <c r="K236" s="32" t="str">
        <f>VLOOKUP(I236,Customers[],4,FALSE)</f>
        <v>Wandwin</v>
      </c>
      <c r="L236" s="32" t="str">
        <f>VLOOKUP(Table85[[#This Row],[CustomerID]],Table!H:K,3,0)</f>
        <v>လျှော်ပင်</v>
      </c>
      <c r="M236" s="32" t="str">
        <f>VLOOKUP(I236,Customers[],5,FALSE)</f>
        <v>WholeSales/Contract</v>
      </c>
      <c r="N236" s="34" t="s">
        <v>10</v>
      </c>
      <c r="O236" s="37" t="s">
        <v>61</v>
      </c>
      <c r="P236" s="32" t="str">
        <f>VLOOKUP(O236,Stock[],2,FALSE)</f>
        <v>BE Debtors Opening</v>
      </c>
      <c r="Q236" s="35">
        <f>VLOOKUP(O236,Stock[],3,FALSE)</f>
        <v>0</v>
      </c>
      <c r="R236" s="35">
        <f>VLOOKUP(O236,Stock[],4,FALSE)</f>
        <v>0</v>
      </c>
      <c r="S236" s="34"/>
      <c r="T236" s="35"/>
      <c r="U236" s="34"/>
      <c r="V236" s="36">
        <f>+DailySales!$T236*DailySales!$R236</f>
        <v>0</v>
      </c>
      <c r="W236" s="36">
        <f>+DailySales!$V236*DailySales!$Q236</f>
        <v>0</v>
      </c>
      <c r="X236" s="36">
        <f>VLOOKUP(O236,Stock[],6,FALSE)</f>
        <v>0</v>
      </c>
      <c r="Y236" s="36">
        <f>+DailySales!$V236*DailySales!$X236</f>
        <v>0</v>
      </c>
      <c r="Z236" s="37">
        <v>93100</v>
      </c>
      <c r="AA236" s="34"/>
      <c r="AB236" s="78"/>
      <c r="AC236" s="78"/>
      <c r="AD236" s="34"/>
      <c r="AE236" s="77"/>
      <c r="AF236" s="38"/>
      <c r="AG236" s="39"/>
      <c r="AH236" s="38">
        <v>46025</v>
      </c>
      <c r="AI236" s="39">
        <v>93100</v>
      </c>
      <c r="AJ236" s="38"/>
      <c r="AK236" s="39"/>
      <c r="AL236" s="34"/>
      <c r="AM236" s="39"/>
      <c r="AN23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36" s="26"/>
      <c r="AQ236" s="26"/>
      <c r="AR236" s="26"/>
    </row>
    <row r="237" spans="1:44" ht="19.5" customHeight="1" x14ac:dyDescent="0.25">
      <c r="A237" s="32">
        <f t="shared" si="16"/>
        <v>2025</v>
      </c>
      <c r="B237" s="32">
        <f t="shared" si="17"/>
        <v>12</v>
      </c>
      <c r="C237" s="25">
        <v>46002</v>
      </c>
      <c r="D237" s="57">
        <f t="shared" ca="1" si="14"/>
        <v>46097</v>
      </c>
      <c r="E237" s="32" t="str">
        <f t="shared" ca="1" si="15"/>
        <v>3-Months</v>
      </c>
      <c r="F237" s="32" t="str">
        <f>VLOOKUP(O237,Stock[],5,FALSE)</f>
        <v>BE</v>
      </c>
      <c r="G237" s="33" t="s">
        <v>1876</v>
      </c>
      <c r="H237" s="34"/>
      <c r="I237" s="34" t="s">
        <v>233</v>
      </c>
      <c r="J237" s="32" t="str">
        <f>VLOOKUP(I237,Customers[],2,FALSE)</f>
        <v>ဦးဝင်းနိုင်</v>
      </c>
      <c r="K237" s="32" t="str">
        <f>VLOOKUP(I237,Customers[],4,FALSE)</f>
        <v>Wandwin</v>
      </c>
      <c r="L237" s="32" t="str">
        <f>VLOOKUP(Table85[[#This Row],[CustomerID]],Table!H:K,3,0)</f>
        <v>လျှော်ပင်</v>
      </c>
      <c r="M237" s="32" t="str">
        <f>VLOOKUP(I237,Customers[],5,FALSE)</f>
        <v>WholeSales/Contract</v>
      </c>
      <c r="N237" s="34" t="s">
        <v>10</v>
      </c>
      <c r="O237" s="37" t="s">
        <v>61</v>
      </c>
      <c r="P237" s="32" t="str">
        <f>VLOOKUP(O237,Stock[],2,FALSE)</f>
        <v>BE Debtors Opening</v>
      </c>
      <c r="Q237" s="35">
        <f>VLOOKUP(O237,Stock[],3,FALSE)</f>
        <v>0</v>
      </c>
      <c r="R237" s="35">
        <f>VLOOKUP(O237,Stock[],4,FALSE)</f>
        <v>0</v>
      </c>
      <c r="S237" s="34"/>
      <c r="T237" s="35"/>
      <c r="U237" s="34"/>
      <c r="V237" s="36">
        <f>+DailySales!$T237*DailySales!$R237</f>
        <v>0</v>
      </c>
      <c r="W237" s="36">
        <f>+DailySales!$V237*DailySales!$Q237</f>
        <v>0</v>
      </c>
      <c r="X237" s="36">
        <f>VLOOKUP(O237,Stock[],6,FALSE)</f>
        <v>0</v>
      </c>
      <c r="Y237" s="36">
        <f>+DailySales!$V237*DailySales!$X237</f>
        <v>0</v>
      </c>
      <c r="Z237" s="37">
        <v>279300</v>
      </c>
      <c r="AA237" s="34"/>
      <c r="AB237" s="78"/>
      <c r="AC237" s="78"/>
      <c r="AD237" s="34"/>
      <c r="AE237" s="77"/>
      <c r="AF237" s="38"/>
      <c r="AG237" s="39"/>
      <c r="AH237" s="38">
        <v>46025</v>
      </c>
      <c r="AI237" s="39">
        <v>279300</v>
      </c>
      <c r="AJ237" s="38"/>
      <c r="AK237" s="39"/>
      <c r="AL237" s="34"/>
      <c r="AM237" s="39"/>
      <c r="AN23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37" s="26"/>
      <c r="AQ237" s="26"/>
      <c r="AR237" s="26"/>
    </row>
    <row r="238" spans="1:44" ht="19.5" customHeight="1" x14ac:dyDescent="0.25">
      <c r="A238" s="32">
        <f t="shared" si="16"/>
        <v>2025</v>
      </c>
      <c r="B238" s="32">
        <f t="shared" si="17"/>
        <v>12</v>
      </c>
      <c r="C238" s="25">
        <v>46002</v>
      </c>
      <c r="D238" s="57">
        <f t="shared" ca="1" si="14"/>
        <v>46097</v>
      </c>
      <c r="E238" s="32" t="str">
        <f t="shared" ca="1" si="15"/>
        <v>3-Months</v>
      </c>
      <c r="F238" s="32" t="str">
        <f>VLOOKUP(O238,Stock[],5,FALSE)</f>
        <v>BE</v>
      </c>
      <c r="G238" s="33" t="s">
        <v>1876</v>
      </c>
      <c r="H238" s="34"/>
      <c r="I238" s="34" t="s">
        <v>233</v>
      </c>
      <c r="J238" s="32" t="str">
        <f>VLOOKUP(I238,Customers[],2,FALSE)</f>
        <v>ဦးဝင်းနိုင်</v>
      </c>
      <c r="K238" s="32" t="str">
        <f>VLOOKUP(I238,Customers[],4,FALSE)</f>
        <v>Wandwin</v>
      </c>
      <c r="L238" s="32" t="str">
        <f>VLOOKUP(Table85[[#This Row],[CustomerID]],Table!H:K,3,0)</f>
        <v>လျှော်ပင်</v>
      </c>
      <c r="M238" s="32" t="str">
        <f>VLOOKUP(I238,Customers[],5,FALSE)</f>
        <v>WholeSales/Contract</v>
      </c>
      <c r="N238" s="34" t="s">
        <v>10</v>
      </c>
      <c r="O238" s="37" t="s">
        <v>61</v>
      </c>
      <c r="P238" s="32" t="str">
        <f>VLOOKUP(O238,Stock[],2,FALSE)</f>
        <v>BE Debtors Opening</v>
      </c>
      <c r="Q238" s="35">
        <f>VLOOKUP(O238,Stock[],3,FALSE)</f>
        <v>0</v>
      </c>
      <c r="R238" s="35">
        <f>VLOOKUP(O238,Stock[],4,FALSE)</f>
        <v>0</v>
      </c>
      <c r="S238" s="34"/>
      <c r="T238" s="35"/>
      <c r="U238" s="34"/>
      <c r="V238" s="36">
        <f>+DailySales!$T238*DailySales!$R238</f>
        <v>0</v>
      </c>
      <c r="W238" s="36">
        <f>+DailySales!$V238*DailySales!$Q238</f>
        <v>0</v>
      </c>
      <c r="X238" s="36">
        <f>VLOOKUP(O238,Stock[],6,FALSE)</f>
        <v>0</v>
      </c>
      <c r="Y238" s="36">
        <f>+DailySales!$V238*DailySales!$X238</f>
        <v>0</v>
      </c>
      <c r="Z238" s="37">
        <v>275400</v>
      </c>
      <c r="AA238" s="34"/>
      <c r="AB238" s="78"/>
      <c r="AC238" s="78"/>
      <c r="AD238" s="34"/>
      <c r="AE238" s="77"/>
      <c r="AF238" s="38"/>
      <c r="AG238" s="39"/>
      <c r="AH238" s="38">
        <v>46025</v>
      </c>
      <c r="AI238" s="39">
        <v>275400</v>
      </c>
      <c r="AJ238" s="38"/>
      <c r="AK238" s="39"/>
      <c r="AL238" s="34"/>
      <c r="AM238" s="39"/>
      <c r="AN23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38" s="26"/>
      <c r="AQ238" s="26"/>
      <c r="AR238" s="26"/>
    </row>
    <row r="239" spans="1:44" ht="19.5" customHeight="1" x14ac:dyDescent="0.25">
      <c r="A239" s="32">
        <f t="shared" si="16"/>
        <v>2025</v>
      </c>
      <c r="B239" s="32">
        <f t="shared" si="17"/>
        <v>12</v>
      </c>
      <c r="C239" s="25">
        <v>46002</v>
      </c>
      <c r="D239" s="57">
        <f t="shared" ca="1" si="14"/>
        <v>46097</v>
      </c>
      <c r="E239" s="32" t="str">
        <f t="shared" ca="1" si="15"/>
        <v>3-Months</v>
      </c>
      <c r="F239" s="32" t="str">
        <f>VLOOKUP(O239,Stock[],5,FALSE)</f>
        <v>BE</v>
      </c>
      <c r="G239" s="33" t="s">
        <v>1877</v>
      </c>
      <c r="H239" s="34"/>
      <c r="I239" s="34" t="s">
        <v>233</v>
      </c>
      <c r="J239" s="32" t="str">
        <f>VLOOKUP(I239,Customers[],2,FALSE)</f>
        <v>ဦးဝင်းနိုင်</v>
      </c>
      <c r="K239" s="32" t="str">
        <f>VLOOKUP(I239,Customers[],4,FALSE)</f>
        <v>Wandwin</v>
      </c>
      <c r="L239" s="32" t="str">
        <f>VLOOKUP(Table85[[#This Row],[CustomerID]],Table!H:K,3,0)</f>
        <v>လျှော်ပင်</v>
      </c>
      <c r="M239" s="32" t="str">
        <f>VLOOKUP(I239,Customers[],5,FALSE)</f>
        <v>WholeSales/Contract</v>
      </c>
      <c r="N239" s="34" t="s">
        <v>10</v>
      </c>
      <c r="O239" s="37" t="s">
        <v>61</v>
      </c>
      <c r="P239" s="32" t="str">
        <f>VLOOKUP(O239,Stock[],2,FALSE)</f>
        <v>BE Debtors Opening</v>
      </c>
      <c r="Q239" s="35">
        <f>VLOOKUP(O239,Stock[],3,FALSE)</f>
        <v>0</v>
      </c>
      <c r="R239" s="35">
        <f>VLOOKUP(O239,Stock[],4,FALSE)</f>
        <v>0</v>
      </c>
      <c r="S239" s="34"/>
      <c r="T239" s="35"/>
      <c r="U239" s="34"/>
      <c r="V239" s="36">
        <f>+DailySales!$T239*DailySales!$R239</f>
        <v>0</v>
      </c>
      <c r="W239" s="36">
        <f>+DailySales!$V239*DailySales!$Q239</f>
        <v>0</v>
      </c>
      <c r="X239" s="36">
        <f>VLOOKUP(O239,Stock[],6,FALSE)</f>
        <v>0</v>
      </c>
      <c r="Y239" s="36">
        <f>+DailySales!$V239*DailySales!$X239</f>
        <v>0</v>
      </c>
      <c r="Z239" s="37">
        <v>465500</v>
      </c>
      <c r="AA239" s="34"/>
      <c r="AB239" s="78"/>
      <c r="AC239" s="78"/>
      <c r="AD239" s="34"/>
      <c r="AE239" s="77"/>
      <c r="AF239" s="38"/>
      <c r="AG239" s="39"/>
      <c r="AH239" s="38">
        <v>46025</v>
      </c>
      <c r="AI239" s="39">
        <v>465500</v>
      </c>
      <c r="AJ239" s="38"/>
      <c r="AK239" s="39"/>
      <c r="AL239" s="34"/>
      <c r="AM239" s="39"/>
      <c r="AN23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39" s="26"/>
      <c r="AQ239" s="26"/>
      <c r="AR239" s="26"/>
    </row>
    <row r="240" spans="1:44" ht="19.5" customHeight="1" x14ac:dyDescent="0.25">
      <c r="A240" s="32">
        <f t="shared" si="16"/>
        <v>2025</v>
      </c>
      <c r="B240" s="32">
        <f t="shared" si="17"/>
        <v>12</v>
      </c>
      <c r="C240" s="25">
        <v>46002</v>
      </c>
      <c r="D240" s="57">
        <f t="shared" ca="1" si="14"/>
        <v>46097</v>
      </c>
      <c r="E240" s="32" t="str">
        <f t="shared" ca="1" si="15"/>
        <v>3-Months</v>
      </c>
      <c r="F240" s="32" t="str">
        <f>VLOOKUP(O240,Stock[],5,FALSE)</f>
        <v>BE</v>
      </c>
      <c r="G240" s="33" t="s">
        <v>1877</v>
      </c>
      <c r="H240" s="34"/>
      <c r="I240" s="34" t="s">
        <v>233</v>
      </c>
      <c r="J240" s="32" t="str">
        <f>VLOOKUP(I240,Customers[],2,FALSE)</f>
        <v>ဦးဝင်းနိုင်</v>
      </c>
      <c r="K240" s="32" t="str">
        <f>VLOOKUP(I240,Customers[],4,FALSE)</f>
        <v>Wandwin</v>
      </c>
      <c r="L240" s="32" t="str">
        <f>VLOOKUP(Table85[[#This Row],[CustomerID]],Table!H:K,3,0)</f>
        <v>လျှော်ပင်</v>
      </c>
      <c r="M240" s="32" t="str">
        <f>VLOOKUP(I240,Customers[],5,FALSE)</f>
        <v>WholeSales/Contract</v>
      </c>
      <c r="N240" s="34" t="s">
        <v>10</v>
      </c>
      <c r="O240" s="37" t="s">
        <v>61</v>
      </c>
      <c r="P240" s="32" t="str">
        <f>VLOOKUP(O240,Stock[],2,FALSE)</f>
        <v>BE Debtors Opening</v>
      </c>
      <c r="Q240" s="35">
        <f>VLOOKUP(O240,Stock[],3,FALSE)</f>
        <v>0</v>
      </c>
      <c r="R240" s="35">
        <f>VLOOKUP(O240,Stock[],4,FALSE)</f>
        <v>0</v>
      </c>
      <c r="S240" s="34"/>
      <c r="T240" s="35"/>
      <c r="U240" s="34"/>
      <c r="V240" s="36">
        <f>+DailySales!$T240*DailySales!$R240</f>
        <v>0</v>
      </c>
      <c r="W240" s="36">
        <f>+DailySales!$V240*DailySales!$Q240</f>
        <v>0</v>
      </c>
      <c r="X240" s="36">
        <f>VLOOKUP(O240,Stock[],6,FALSE)</f>
        <v>0</v>
      </c>
      <c r="Y240" s="36">
        <f>+DailySales!$V240*DailySales!$X240</f>
        <v>0</v>
      </c>
      <c r="Z240" s="37">
        <v>287700</v>
      </c>
      <c r="AA240" s="34"/>
      <c r="AB240" s="78"/>
      <c r="AC240" s="78"/>
      <c r="AD240" s="34"/>
      <c r="AE240" s="77"/>
      <c r="AF240" s="38"/>
      <c r="AG240" s="39"/>
      <c r="AH240" s="38">
        <v>46025</v>
      </c>
      <c r="AI240" s="39">
        <v>287700</v>
      </c>
      <c r="AJ240" s="38"/>
      <c r="AK240" s="39"/>
      <c r="AL240" s="34"/>
      <c r="AM240" s="39"/>
      <c r="AN24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40" s="26"/>
      <c r="AQ240" s="26"/>
      <c r="AR240" s="26"/>
    </row>
    <row r="241" spans="1:44" ht="19.5" customHeight="1" x14ac:dyDescent="0.25">
      <c r="A241" s="32">
        <f t="shared" si="16"/>
        <v>2025</v>
      </c>
      <c r="B241" s="32">
        <f t="shared" si="17"/>
        <v>12</v>
      </c>
      <c r="C241" s="25">
        <v>46002</v>
      </c>
      <c r="D241" s="57">
        <f t="shared" ca="1" si="14"/>
        <v>46097</v>
      </c>
      <c r="E241" s="32" t="str">
        <f t="shared" ca="1" si="15"/>
        <v>3-Months</v>
      </c>
      <c r="F241" s="32" t="str">
        <f>VLOOKUP(O241,Stock[],5,FALSE)</f>
        <v>BE</v>
      </c>
      <c r="G241" s="33" t="s">
        <v>1877</v>
      </c>
      <c r="H241" s="34"/>
      <c r="I241" s="34" t="s">
        <v>233</v>
      </c>
      <c r="J241" s="32" t="str">
        <f>VLOOKUP(I241,Customers[],2,FALSE)</f>
        <v>ဦးဝင်းနိုင်</v>
      </c>
      <c r="K241" s="32" t="str">
        <f>VLOOKUP(I241,Customers[],4,FALSE)</f>
        <v>Wandwin</v>
      </c>
      <c r="L241" s="32" t="str">
        <f>VLOOKUP(Table85[[#This Row],[CustomerID]],Table!H:K,3,0)</f>
        <v>လျှော်ပင်</v>
      </c>
      <c r="M241" s="32" t="str">
        <f>VLOOKUP(I241,Customers[],5,FALSE)</f>
        <v>WholeSales/Contract</v>
      </c>
      <c r="N241" s="34" t="s">
        <v>10</v>
      </c>
      <c r="O241" s="37" t="s">
        <v>61</v>
      </c>
      <c r="P241" s="32" t="str">
        <f>VLOOKUP(O241,Stock[],2,FALSE)</f>
        <v>BE Debtors Opening</v>
      </c>
      <c r="Q241" s="35">
        <f>VLOOKUP(O241,Stock[],3,FALSE)</f>
        <v>0</v>
      </c>
      <c r="R241" s="35">
        <f>VLOOKUP(O241,Stock[],4,FALSE)</f>
        <v>0</v>
      </c>
      <c r="S241" s="34"/>
      <c r="T241" s="35"/>
      <c r="U241" s="34"/>
      <c r="V241" s="36">
        <f>+DailySales!$T241*DailySales!$R241</f>
        <v>0</v>
      </c>
      <c r="W241" s="36">
        <f>+DailySales!$V241*DailySales!$Q241</f>
        <v>0</v>
      </c>
      <c r="X241" s="36">
        <f>VLOOKUP(O241,Stock[],6,FALSE)</f>
        <v>0</v>
      </c>
      <c r="Y241" s="36">
        <f>+DailySales!$V241*DailySales!$X241</f>
        <v>0</v>
      </c>
      <c r="Z241" s="37">
        <v>193200</v>
      </c>
      <c r="AA241" s="34"/>
      <c r="AB241" s="78"/>
      <c r="AC241" s="78"/>
      <c r="AD241" s="34"/>
      <c r="AE241" s="77"/>
      <c r="AF241" s="38"/>
      <c r="AG241" s="39"/>
      <c r="AH241" s="38">
        <v>46025</v>
      </c>
      <c r="AI241" s="39">
        <v>193200</v>
      </c>
      <c r="AJ241" s="38"/>
      <c r="AK241" s="39"/>
      <c r="AL241" s="34"/>
      <c r="AM241" s="39"/>
      <c r="AN24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41" s="26"/>
      <c r="AQ241" s="26"/>
      <c r="AR241" s="26"/>
    </row>
    <row r="242" spans="1:44" ht="19.5" customHeight="1" x14ac:dyDescent="0.25">
      <c r="A242" s="32">
        <f t="shared" si="16"/>
        <v>2025</v>
      </c>
      <c r="B242" s="32">
        <f t="shared" si="17"/>
        <v>12</v>
      </c>
      <c r="C242" s="25">
        <v>46002</v>
      </c>
      <c r="D242" s="57">
        <f t="shared" ca="1" si="14"/>
        <v>46097</v>
      </c>
      <c r="E242" s="32" t="str">
        <f t="shared" ca="1" si="15"/>
        <v>3-Months</v>
      </c>
      <c r="F242" s="32" t="str">
        <f>VLOOKUP(O242,Stock[],5,FALSE)</f>
        <v>BE</v>
      </c>
      <c r="G242" s="33" t="s">
        <v>1877</v>
      </c>
      <c r="H242" s="34"/>
      <c r="I242" s="34" t="s">
        <v>233</v>
      </c>
      <c r="J242" s="32" t="str">
        <f>VLOOKUP(I242,Customers[],2,FALSE)</f>
        <v>ဦးဝင်းနိုင်</v>
      </c>
      <c r="K242" s="32" t="str">
        <f>VLOOKUP(I242,Customers[],4,FALSE)</f>
        <v>Wandwin</v>
      </c>
      <c r="L242" s="32" t="str">
        <f>VLOOKUP(Table85[[#This Row],[CustomerID]],Table!H:K,3,0)</f>
        <v>လျှော်ပင်</v>
      </c>
      <c r="M242" s="32" t="str">
        <f>VLOOKUP(I242,Customers[],5,FALSE)</f>
        <v>WholeSales/Contract</v>
      </c>
      <c r="N242" s="34" t="s">
        <v>10</v>
      </c>
      <c r="O242" s="37" t="s">
        <v>61</v>
      </c>
      <c r="P242" s="32" t="str">
        <f>VLOOKUP(O242,Stock[],2,FALSE)</f>
        <v>BE Debtors Opening</v>
      </c>
      <c r="Q242" s="35">
        <f>VLOOKUP(O242,Stock[],3,FALSE)</f>
        <v>0</v>
      </c>
      <c r="R242" s="35">
        <f>VLOOKUP(O242,Stock[],4,FALSE)</f>
        <v>0</v>
      </c>
      <c r="S242" s="34"/>
      <c r="T242" s="35"/>
      <c r="U242" s="34"/>
      <c r="V242" s="36">
        <f>+DailySales!$T242*DailySales!$R242</f>
        <v>0</v>
      </c>
      <c r="W242" s="36">
        <f>+DailySales!$V242*DailySales!$Q242</f>
        <v>0</v>
      </c>
      <c r="X242" s="36">
        <f>VLOOKUP(O242,Stock[],6,FALSE)</f>
        <v>0</v>
      </c>
      <c r="Y242" s="36">
        <f>+DailySales!$V242*DailySales!$X242</f>
        <v>0</v>
      </c>
      <c r="Z242" s="37">
        <v>93100</v>
      </c>
      <c r="AA242" s="34"/>
      <c r="AB242" s="78"/>
      <c r="AC242" s="78"/>
      <c r="AD242" s="34"/>
      <c r="AE242" s="77"/>
      <c r="AF242" s="38"/>
      <c r="AG242" s="39"/>
      <c r="AH242" s="38">
        <v>46025</v>
      </c>
      <c r="AI242" s="39">
        <v>93100</v>
      </c>
      <c r="AJ242" s="38"/>
      <c r="AK242" s="39"/>
      <c r="AL242" s="34"/>
      <c r="AM242" s="39"/>
      <c r="AN24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42" s="26"/>
      <c r="AQ242" s="26"/>
      <c r="AR242" s="26"/>
    </row>
    <row r="243" spans="1:44" ht="19.5" customHeight="1" x14ac:dyDescent="0.25">
      <c r="A243" s="32">
        <f t="shared" si="16"/>
        <v>2025</v>
      </c>
      <c r="B243" s="32">
        <f t="shared" si="17"/>
        <v>12</v>
      </c>
      <c r="C243" s="25">
        <v>46002</v>
      </c>
      <c r="D243" s="57">
        <f t="shared" ca="1" si="14"/>
        <v>46097</v>
      </c>
      <c r="E243" s="32" t="str">
        <f t="shared" ca="1" si="15"/>
        <v>3-Months</v>
      </c>
      <c r="F243" s="32" t="str">
        <f>VLOOKUP(O243,Stock[],5,FALSE)</f>
        <v>BE</v>
      </c>
      <c r="G243" s="33" t="s">
        <v>1877</v>
      </c>
      <c r="H243" s="34"/>
      <c r="I243" s="34" t="s">
        <v>233</v>
      </c>
      <c r="J243" s="32" t="str">
        <f>VLOOKUP(I243,Customers[],2,FALSE)</f>
        <v>ဦးဝင်းနိုင်</v>
      </c>
      <c r="K243" s="32" t="str">
        <f>VLOOKUP(I243,Customers[],4,FALSE)</f>
        <v>Wandwin</v>
      </c>
      <c r="L243" s="32" t="str">
        <f>VLOOKUP(Table85[[#This Row],[CustomerID]],Table!H:K,3,0)</f>
        <v>လျှော်ပင်</v>
      </c>
      <c r="M243" s="32" t="str">
        <f>VLOOKUP(I243,Customers[],5,FALSE)</f>
        <v>WholeSales/Contract</v>
      </c>
      <c r="N243" s="34" t="s">
        <v>10</v>
      </c>
      <c r="O243" s="37" t="s">
        <v>61</v>
      </c>
      <c r="P243" s="32" t="str">
        <f>VLOOKUP(O243,Stock[],2,FALSE)</f>
        <v>BE Debtors Opening</v>
      </c>
      <c r="Q243" s="35">
        <f>VLOOKUP(O243,Stock[],3,FALSE)</f>
        <v>0</v>
      </c>
      <c r="R243" s="35">
        <f>VLOOKUP(O243,Stock[],4,FALSE)</f>
        <v>0</v>
      </c>
      <c r="S243" s="34"/>
      <c r="T243" s="35"/>
      <c r="U243" s="34"/>
      <c r="V243" s="36">
        <f>+DailySales!$T243*DailySales!$R243</f>
        <v>0</v>
      </c>
      <c r="W243" s="36">
        <f>+DailySales!$V243*DailySales!$Q243</f>
        <v>0</v>
      </c>
      <c r="X243" s="36">
        <f>VLOOKUP(O243,Stock[],6,FALSE)</f>
        <v>0</v>
      </c>
      <c r="Y243" s="36">
        <f>+DailySales!$V243*DailySales!$X243</f>
        <v>0</v>
      </c>
      <c r="Z243" s="37">
        <v>53760</v>
      </c>
      <c r="AA243" s="34"/>
      <c r="AB243" s="78"/>
      <c r="AC243" s="78"/>
      <c r="AD243" s="34"/>
      <c r="AE243" s="77"/>
      <c r="AF243" s="38"/>
      <c r="AG243" s="39"/>
      <c r="AH243" s="38">
        <v>46025</v>
      </c>
      <c r="AI243" s="39">
        <v>53760</v>
      </c>
      <c r="AJ243" s="38"/>
      <c r="AK243" s="39"/>
      <c r="AL243" s="34"/>
      <c r="AM243" s="39"/>
      <c r="AN24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43" s="26"/>
      <c r="AQ243" s="26"/>
      <c r="AR243" s="26"/>
    </row>
    <row r="244" spans="1:44" ht="19.5" customHeight="1" x14ac:dyDescent="0.25">
      <c r="A244" s="32">
        <f t="shared" si="16"/>
        <v>2025</v>
      </c>
      <c r="B244" s="32">
        <f t="shared" si="17"/>
        <v>12</v>
      </c>
      <c r="C244" s="25">
        <v>46002</v>
      </c>
      <c r="D244" s="57">
        <f t="shared" ca="1" si="14"/>
        <v>46097</v>
      </c>
      <c r="E244" s="32" t="str">
        <f t="shared" ca="1" si="15"/>
        <v>3-Months</v>
      </c>
      <c r="F244" s="32" t="str">
        <f>VLOOKUP(O244,Stock[],5,FALSE)</f>
        <v>BE</v>
      </c>
      <c r="G244" s="33" t="s">
        <v>1877</v>
      </c>
      <c r="H244" s="34"/>
      <c r="I244" s="34" t="s">
        <v>233</v>
      </c>
      <c r="J244" s="32" t="str">
        <f>VLOOKUP(I244,Customers[],2,FALSE)</f>
        <v>ဦးဝင်းနိုင်</v>
      </c>
      <c r="K244" s="32" t="str">
        <f>VLOOKUP(I244,Customers[],4,FALSE)</f>
        <v>Wandwin</v>
      </c>
      <c r="L244" s="32" t="str">
        <f>VLOOKUP(Table85[[#This Row],[CustomerID]],Table!H:K,3,0)</f>
        <v>လျှော်ပင်</v>
      </c>
      <c r="M244" s="32" t="str">
        <f>VLOOKUP(I244,Customers[],5,FALSE)</f>
        <v>WholeSales/Contract</v>
      </c>
      <c r="N244" s="34" t="s">
        <v>10</v>
      </c>
      <c r="O244" s="37" t="s">
        <v>61</v>
      </c>
      <c r="P244" s="32" t="str">
        <f>VLOOKUP(O244,Stock[],2,FALSE)</f>
        <v>BE Debtors Opening</v>
      </c>
      <c r="Q244" s="35">
        <f>VLOOKUP(O244,Stock[],3,FALSE)</f>
        <v>0</v>
      </c>
      <c r="R244" s="35">
        <f>VLOOKUP(O244,Stock[],4,FALSE)</f>
        <v>0</v>
      </c>
      <c r="S244" s="34"/>
      <c r="T244" s="35"/>
      <c r="U244" s="34"/>
      <c r="V244" s="36">
        <f>+DailySales!$T244*DailySales!$R244</f>
        <v>0</v>
      </c>
      <c r="W244" s="36">
        <f>+DailySales!$V244*DailySales!$Q244</f>
        <v>0</v>
      </c>
      <c r="X244" s="36">
        <f>VLOOKUP(O244,Stock[],6,FALSE)</f>
        <v>0</v>
      </c>
      <c r="Y244" s="36">
        <f>+DailySales!$V244*DailySales!$X244</f>
        <v>0</v>
      </c>
      <c r="Z244" s="37">
        <v>105000</v>
      </c>
      <c r="AA244" s="34"/>
      <c r="AB244" s="78"/>
      <c r="AC244" s="78"/>
      <c r="AD244" s="34"/>
      <c r="AE244" s="77"/>
      <c r="AF244" s="38"/>
      <c r="AG244" s="39"/>
      <c r="AH244" s="38">
        <v>46025</v>
      </c>
      <c r="AI244" s="39">
        <v>105000</v>
      </c>
      <c r="AJ244" s="38"/>
      <c r="AK244" s="39"/>
      <c r="AL244" s="34"/>
      <c r="AM244" s="39"/>
      <c r="AN24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44" s="26"/>
      <c r="AQ244" s="26"/>
      <c r="AR244" s="26"/>
    </row>
    <row r="245" spans="1:44" ht="19.5" customHeight="1" x14ac:dyDescent="0.25">
      <c r="A245" s="32">
        <f t="shared" si="16"/>
        <v>2025</v>
      </c>
      <c r="B245" s="32">
        <f t="shared" si="17"/>
        <v>12</v>
      </c>
      <c r="C245" s="25">
        <v>46002</v>
      </c>
      <c r="D245" s="57">
        <f t="shared" ca="1" si="14"/>
        <v>46097</v>
      </c>
      <c r="E245" s="32" t="str">
        <f t="shared" ca="1" si="15"/>
        <v>3-Months</v>
      </c>
      <c r="F245" s="32" t="str">
        <f>VLOOKUP(O245,Stock[],5,FALSE)</f>
        <v>BE</v>
      </c>
      <c r="G245" s="33" t="s">
        <v>1877</v>
      </c>
      <c r="H245" s="34"/>
      <c r="I245" s="34" t="s">
        <v>233</v>
      </c>
      <c r="J245" s="32" t="str">
        <f>VLOOKUP(I245,Customers[],2,FALSE)</f>
        <v>ဦးဝင်းနိုင်</v>
      </c>
      <c r="K245" s="32" t="str">
        <f>VLOOKUP(I245,Customers[],4,FALSE)</f>
        <v>Wandwin</v>
      </c>
      <c r="L245" s="32" t="str">
        <f>VLOOKUP(Table85[[#This Row],[CustomerID]],Table!H:K,3,0)</f>
        <v>လျှော်ပင်</v>
      </c>
      <c r="M245" s="32" t="str">
        <f>VLOOKUP(I245,Customers[],5,FALSE)</f>
        <v>WholeSales/Contract</v>
      </c>
      <c r="N245" s="34" t="s">
        <v>10</v>
      </c>
      <c r="O245" s="37" t="s">
        <v>61</v>
      </c>
      <c r="P245" s="32" t="str">
        <f>VLOOKUP(O245,Stock[],2,FALSE)</f>
        <v>BE Debtors Opening</v>
      </c>
      <c r="Q245" s="35">
        <f>VLOOKUP(O245,Stock[],3,FALSE)</f>
        <v>0</v>
      </c>
      <c r="R245" s="35">
        <f>VLOOKUP(O245,Stock[],4,FALSE)</f>
        <v>0</v>
      </c>
      <c r="S245" s="34"/>
      <c r="T245" s="35"/>
      <c r="U245" s="34"/>
      <c r="V245" s="36">
        <f>+DailySales!$T245*DailySales!$R245</f>
        <v>0</v>
      </c>
      <c r="W245" s="36">
        <f>+DailySales!$V245*DailySales!$Q245</f>
        <v>0</v>
      </c>
      <c r="X245" s="36">
        <f>VLOOKUP(O245,Stock[],6,FALSE)</f>
        <v>0</v>
      </c>
      <c r="Y245" s="36">
        <f>+DailySales!$V245*DailySales!$X245</f>
        <v>0</v>
      </c>
      <c r="Z245" s="37">
        <v>183600</v>
      </c>
      <c r="AA245" s="34"/>
      <c r="AB245" s="78"/>
      <c r="AC245" s="78"/>
      <c r="AD245" s="34"/>
      <c r="AE245" s="77"/>
      <c r="AF245" s="38"/>
      <c r="AG245" s="39"/>
      <c r="AH245" s="38">
        <v>46025</v>
      </c>
      <c r="AI245" s="39">
        <v>183600</v>
      </c>
      <c r="AJ245" s="38"/>
      <c r="AK245" s="39"/>
      <c r="AL245" s="34"/>
      <c r="AM245" s="39"/>
      <c r="AN24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45" s="26"/>
      <c r="AQ245" s="26"/>
      <c r="AR245" s="26"/>
    </row>
    <row r="246" spans="1:44" ht="19.5" customHeight="1" x14ac:dyDescent="0.25">
      <c r="A246" s="32">
        <f t="shared" si="16"/>
        <v>2025</v>
      </c>
      <c r="B246" s="32">
        <f t="shared" si="17"/>
        <v>12</v>
      </c>
      <c r="C246" s="25">
        <v>46002</v>
      </c>
      <c r="D246" s="57">
        <f t="shared" ca="1" si="14"/>
        <v>46097</v>
      </c>
      <c r="E246" s="32" t="str">
        <f t="shared" ca="1" si="15"/>
        <v>3-Months</v>
      </c>
      <c r="F246" s="32" t="str">
        <f>VLOOKUP(O246,Stock[],5,FALSE)</f>
        <v>BE</v>
      </c>
      <c r="G246" s="33" t="s">
        <v>1877</v>
      </c>
      <c r="H246" s="34"/>
      <c r="I246" s="34" t="s">
        <v>233</v>
      </c>
      <c r="J246" s="32" t="str">
        <f>VLOOKUP(I246,Customers[],2,FALSE)</f>
        <v>ဦးဝင်းနိုင်</v>
      </c>
      <c r="K246" s="32" t="str">
        <f>VLOOKUP(I246,Customers[],4,FALSE)</f>
        <v>Wandwin</v>
      </c>
      <c r="L246" s="32" t="str">
        <f>VLOOKUP(Table85[[#This Row],[CustomerID]],Table!H:K,3,0)</f>
        <v>လျှော်ပင်</v>
      </c>
      <c r="M246" s="32" t="str">
        <f>VLOOKUP(I246,Customers[],5,FALSE)</f>
        <v>WholeSales/Contract</v>
      </c>
      <c r="N246" s="34" t="s">
        <v>10</v>
      </c>
      <c r="O246" s="37" t="s">
        <v>61</v>
      </c>
      <c r="P246" s="32" t="str">
        <f>VLOOKUP(O246,Stock[],2,FALSE)</f>
        <v>BE Debtors Opening</v>
      </c>
      <c r="Q246" s="35">
        <f>VLOOKUP(O246,Stock[],3,FALSE)</f>
        <v>0</v>
      </c>
      <c r="R246" s="35">
        <f>VLOOKUP(O246,Stock[],4,FALSE)</f>
        <v>0</v>
      </c>
      <c r="S246" s="34"/>
      <c r="T246" s="35"/>
      <c r="U246" s="34"/>
      <c r="V246" s="36">
        <f>+DailySales!$T246*DailySales!$R246</f>
        <v>0</v>
      </c>
      <c r="W246" s="36">
        <f>+DailySales!$V246*DailySales!$Q246</f>
        <v>0</v>
      </c>
      <c r="X246" s="36">
        <f>VLOOKUP(O246,Stock[],6,FALSE)</f>
        <v>0</v>
      </c>
      <c r="Y246" s="36">
        <f>+DailySales!$V246*DailySales!$X246</f>
        <v>0</v>
      </c>
      <c r="Z246" s="37">
        <v>26160</v>
      </c>
      <c r="AA246" s="34"/>
      <c r="AB246" s="78"/>
      <c r="AC246" s="78"/>
      <c r="AD246" s="34"/>
      <c r="AE246" s="77"/>
      <c r="AF246" s="38"/>
      <c r="AG246" s="39"/>
      <c r="AH246" s="38">
        <v>46025</v>
      </c>
      <c r="AI246" s="39">
        <v>26160</v>
      </c>
      <c r="AJ246" s="38"/>
      <c r="AK246" s="39"/>
      <c r="AL246" s="34"/>
      <c r="AM246" s="39"/>
      <c r="AN24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46" s="26"/>
      <c r="AQ246" s="26"/>
      <c r="AR246" s="26"/>
    </row>
    <row r="247" spans="1:44" ht="19.5" customHeight="1" x14ac:dyDescent="0.25">
      <c r="A247" s="32">
        <f t="shared" si="16"/>
        <v>2025</v>
      </c>
      <c r="B247" s="32">
        <f t="shared" si="17"/>
        <v>12</v>
      </c>
      <c r="C247" s="25">
        <v>46002</v>
      </c>
      <c r="D247" s="57">
        <f t="shared" ca="1" si="14"/>
        <v>46097</v>
      </c>
      <c r="E247" s="32" t="str">
        <f t="shared" ca="1" si="15"/>
        <v>3-Months</v>
      </c>
      <c r="F247" s="32" t="str">
        <f>VLOOKUP(O247,Stock[],5,FALSE)</f>
        <v>BE</v>
      </c>
      <c r="G247" s="33" t="s">
        <v>1878</v>
      </c>
      <c r="H247" s="34"/>
      <c r="I247" s="34" t="s">
        <v>183</v>
      </c>
      <c r="J247" s="32" t="str">
        <f>VLOOKUP(I247,Customers[],2,FALSE)</f>
        <v>ရွှေမြင်း(ထူးကျော်)</v>
      </c>
      <c r="K247" s="32" t="str">
        <f>VLOOKUP(I247,Customers[],4,FALSE)</f>
        <v>Meiktila</v>
      </c>
      <c r="L247" s="32" t="str">
        <f>VLOOKUP(Table85[[#This Row],[CustomerID]],Table!H:K,3,0)</f>
        <v>မိတ္ထီလာ</v>
      </c>
      <c r="M247" s="32" t="str">
        <f>VLOOKUP(I247,Customers[],5,FALSE)</f>
        <v>WholeSales/Contract</v>
      </c>
      <c r="N247" s="34" t="s">
        <v>10</v>
      </c>
      <c r="O247" s="37" t="s">
        <v>61</v>
      </c>
      <c r="P247" s="32" t="str">
        <f>VLOOKUP(O247,Stock[],2,FALSE)</f>
        <v>BE Debtors Opening</v>
      </c>
      <c r="Q247" s="35">
        <f>VLOOKUP(O247,Stock[],3,FALSE)</f>
        <v>0</v>
      </c>
      <c r="R247" s="35">
        <f>VLOOKUP(O247,Stock[],4,FALSE)</f>
        <v>0</v>
      </c>
      <c r="S247" s="34"/>
      <c r="T247" s="35"/>
      <c r="U247" s="34"/>
      <c r="V247" s="36">
        <f>+DailySales!$T247*DailySales!$R247</f>
        <v>0</v>
      </c>
      <c r="W247" s="36">
        <f>+DailySales!$V247*DailySales!$Q247</f>
        <v>0</v>
      </c>
      <c r="X247" s="36">
        <f>VLOOKUP(O247,Stock[],6,FALSE)</f>
        <v>0</v>
      </c>
      <c r="Y247" s="36">
        <f>+DailySales!$V247*DailySales!$X247</f>
        <v>0</v>
      </c>
      <c r="Z247" s="37">
        <v>957600</v>
      </c>
      <c r="AA247" s="34"/>
      <c r="AB247" s="78"/>
      <c r="AC247" s="78"/>
      <c r="AD247" s="34"/>
      <c r="AE247" s="77"/>
      <c r="AF247" s="38"/>
      <c r="AG247" s="39"/>
      <c r="AH247" s="38">
        <v>46034</v>
      </c>
      <c r="AI247" s="39">
        <v>957600</v>
      </c>
      <c r="AJ247" s="38"/>
      <c r="AK247" s="39"/>
      <c r="AL247" s="34"/>
      <c r="AM247" s="39"/>
      <c r="AN24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47" s="26"/>
      <c r="AQ247" s="26"/>
      <c r="AR247" s="26"/>
    </row>
    <row r="248" spans="1:44" ht="19.5" customHeight="1" x14ac:dyDescent="0.25">
      <c r="A248" s="32">
        <f t="shared" si="16"/>
        <v>2025</v>
      </c>
      <c r="B248" s="32">
        <f t="shared" si="17"/>
        <v>12</v>
      </c>
      <c r="C248" s="25">
        <v>46002</v>
      </c>
      <c r="D248" s="57">
        <f t="shared" ca="1" si="14"/>
        <v>46097</v>
      </c>
      <c r="E248" s="32" t="str">
        <f t="shared" ca="1" si="15"/>
        <v>3-Months</v>
      </c>
      <c r="F248" s="32" t="str">
        <f>VLOOKUP(O248,Stock[],5,FALSE)</f>
        <v>BE</v>
      </c>
      <c r="G248" s="33" t="s">
        <v>1878</v>
      </c>
      <c r="H248" s="34"/>
      <c r="I248" s="34" t="s">
        <v>183</v>
      </c>
      <c r="J248" s="32" t="str">
        <f>VLOOKUP(I248,Customers[],2,FALSE)</f>
        <v>ရွှေမြင်း(ထူးကျော်)</v>
      </c>
      <c r="K248" s="32" t="str">
        <f>VLOOKUP(I248,Customers[],4,FALSE)</f>
        <v>Meiktila</v>
      </c>
      <c r="L248" s="32" t="str">
        <f>VLOOKUP(Table85[[#This Row],[CustomerID]],Table!H:K,3,0)</f>
        <v>မိတ္ထီလာ</v>
      </c>
      <c r="M248" s="32" t="str">
        <f>VLOOKUP(I248,Customers[],5,FALSE)</f>
        <v>WholeSales/Contract</v>
      </c>
      <c r="N248" s="34" t="s">
        <v>10</v>
      </c>
      <c r="O248" s="37" t="s">
        <v>61</v>
      </c>
      <c r="P248" s="32" t="str">
        <f>VLOOKUP(O248,Stock[],2,FALSE)</f>
        <v>BE Debtors Opening</v>
      </c>
      <c r="Q248" s="35">
        <f>VLOOKUP(O248,Stock[],3,FALSE)</f>
        <v>0</v>
      </c>
      <c r="R248" s="35">
        <f>VLOOKUP(O248,Stock[],4,FALSE)</f>
        <v>0</v>
      </c>
      <c r="S248" s="34"/>
      <c r="T248" s="35"/>
      <c r="U248" s="34"/>
      <c r="V248" s="36">
        <f>+DailySales!$T248*DailySales!$R248</f>
        <v>0</v>
      </c>
      <c r="W248" s="36">
        <f>+DailySales!$V248*DailySales!$Q248</f>
        <v>0</v>
      </c>
      <c r="X248" s="36">
        <f>VLOOKUP(O248,Stock[],6,FALSE)</f>
        <v>0</v>
      </c>
      <c r="Y248" s="36">
        <f>+DailySales!$V248*DailySales!$X248</f>
        <v>0</v>
      </c>
      <c r="Z248" s="37">
        <v>74480</v>
      </c>
      <c r="AA248" s="34"/>
      <c r="AB248" s="78"/>
      <c r="AC248" s="78"/>
      <c r="AD248" s="34"/>
      <c r="AE248" s="77"/>
      <c r="AF248" s="38"/>
      <c r="AG248" s="39"/>
      <c r="AH248" s="38">
        <v>46034</v>
      </c>
      <c r="AI248" s="39">
        <v>74480</v>
      </c>
      <c r="AJ248" s="38"/>
      <c r="AK248" s="39"/>
      <c r="AL248" s="34"/>
      <c r="AM248" s="39"/>
      <c r="AN24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48" s="26"/>
      <c r="AQ248" s="26"/>
      <c r="AR248" s="26"/>
    </row>
    <row r="249" spans="1:44" ht="19.5" customHeight="1" x14ac:dyDescent="0.25">
      <c r="A249" s="32">
        <f t="shared" si="16"/>
        <v>2025</v>
      </c>
      <c r="B249" s="32">
        <f t="shared" si="17"/>
        <v>12</v>
      </c>
      <c r="C249" s="25">
        <v>46002</v>
      </c>
      <c r="D249" s="57">
        <f t="shared" ca="1" si="14"/>
        <v>46097</v>
      </c>
      <c r="E249" s="32" t="str">
        <f t="shared" ca="1" si="15"/>
        <v>3-Months</v>
      </c>
      <c r="F249" s="32" t="str">
        <f>VLOOKUP(O249,Stock[],5,FALSE)</f>
        <v>BE</v>
      </c>
      <c r="G249" s="33" t="s">
        <v>1879</v>
      </c>
      <c r="H249" s="34"/>
      <c r="I249" s="34" t="s">
        <v>180</v>
      </c>
      <c r="J249" s="32" t="str">
        <f>VLOOKUP(I249,Customers[],2,FALSE)</f>
        <v>ရွှေမြင်း</v>
      </c>
      <c r="K249" s="32" t="str">
        <f>VLOOKUP(I249,Customers[],4,FALSE)</f>
        <v>Meiktila</v>
      </c>
      <c r="L249" s="32" t="str">
        <f>VLOOKUP(Table85[[#This Row],[CustomerID]],Table!H:K,3,0)</f>
        <v>မိတ္ထီလာ</v>
      </c>
      <c r="M249" s="32" t="str">
        <f>VLOOKUP(I249,Customers[],5,FALSE)</f>
        <v>WholeSales/Contract</v>
      </c>
      <c r="N249" s="34" t="s">
        <v>10</v>
      </c>
      <c r="O249" s="37" t="s">
        <v>61</v>
      </c>
      <c r="P249" s="32" t="str">
        <f>VLOOKUP(O249,Stock[],2,FALSE)</f>
        <v>BE Debtors Opening</v>
      </c>
      <c r="Q249" s="35">
        <f>VLOOKUP(O249,Stock[],3,FALSE)</f>
        <v>0</v>
      </c>
      <c r="R249" s="35">
        <f>VLOOKUP(O249,Stock[],4,FALSE)</f>
        <v>0</v>
      </c>
      <c r="S249" s="34"/>
      <c r="T249" s="35"/>
      <c r="U249" s="34"/>
      <c r="V249" s="36">
        <f>+DailySales!$T249*DailySales!$R249</f>
        <v>0</v>
      </c>
      <c r="W249" s="36">
        <f>+DailySales!$V249*DailySales!$Q249</f>
        <v>0</v>
      </c>
      <c r="X249" s="36">
        <f>VLOOKUP(O249,Stock[],6,FALSE)</f>
        <v>0</v>
      </c>
      <c r="Y249" s="36">
        <f>+DailySales!$V249*DailySales!$X249</f>
        <v>0</v>
      </c>
      <c r="Z249" s="37">
        <v>319200</v>
      </c>
      <c r="AA249" s="34"/>
      <c r="AB249" s="78"/>
      <c r="AC249" s="78"/>
      <c r="AD249" s="34"/>
      <c r="AE249" s="77"/>
      <c r="AF249" s="38"/>
      <c r="AG249" s="39"/>
      <c r="AH249" s="38">
        <v>46034</v>
      </c>
      <c r="AI249" s="39">
        <v>319200</v>
      </c>
      <c r="AJ249" s="38"/>
      <c r="AK249" s="39"/>
      <c r="AL249" s="34"/>
      <c r="AM249" s="39"/>
      <c r="AN24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49" s="26"/>
      <c r="AQ249" s="26"/>
      <c r="AR249" s="26"/>
    </row>
    <row r="250" spans="1:44" ht="19.5" customHeight="1" x14ac:dyDescent="0.25">
      <c r="A250" s="32">
        <f t="shared" si="16"/>
        <v>2025</v>
      </c>
      <c r="B250" s="32">
        <f t="shared" si="17"/>
        <v>12</v>
      </c>
      <c r="C250" s="25">
        <v>46002</v>
      </c>
      <c r="D250" s="57">
        <f t="shared" ca="1" si="14"/>
        <v>46097</v>
      </c>
      <c r="E250" s="32" t="str">
        <f t="shared" ca="1" si="15"/>
        <v>3-Months</v>
      </c>
      <c r="F250" s="32" t="str">
        <f>VLOOKUP(O250,Stock[],5,FALSE)</f>
        <v>BE</v>
      </c>
      <c r="G250" s="33" t="s">
        <v>1879</v>
      </c>
      <c r="H250" s="34"/>
      <c r="I250" s="34" t="s">
        <v>180</v>
      </c>
      <c r="J250" s="32" t="str">
        <f>VLOOKUP(I250,Customers[],2,FALSE)</f>
        <v>ရွှေမြင်း</v>
      </c>
      <c r="K250" s="32" t="str">
        <f>VLOOKUP(I250,Customers[],4,FALSE)</f>
        <v>Meiktila</v>
      </c>
      <c r="L250" s="32" t="str">
        <f>VLOOKUP(Table85[[#This Row],[CustomerID]],Table!H:K,3,0)</f>
        <v>မိတ္ထီလာ</v>
      </c>
      <c r="M250" s="32" t="str">
        <f>VLOOKUP(I250,Customers[],5,FALSE)</f>
        <v>WholeSales/Contract</v>
      </c>
      <c r="N250" s="34" t="s">
        <v>10</v>
      </c>
      <c r="O250" s="37" t="s">
        <v>61</v>
      </c>
      <c r="P250" s="32" t="str">
        <f>VLOOKUP(O250,Stock[],2,FALSE)</f>
        <v>BE Debtors Opening</v>
      </c>
      <c r="Q250" s="35">
        <f>VLOOKUP(O250,Stock[],3,FALSE)</f>
        <v>0</v>
      </c>
      <c r="R250" s="35">
        <f>VLOOKUP(O250,Stock[],4,FALSE)</f>
        <v>0</v>
      </c>
      <c r="S250" s="34"/>
      <c r="T250" s="35"/>
      <c r="U250" s="34"/>
      <c r="V250" s="36">
        <f>+DailySales!$T250*DailySales!$R250</f>
        <v>0</v>
      </c>
      <c r="W250" s="36">
        <f>+DailySales!$V250*DailySales!$Q250</f>
        <v>0</v>
      </c>
      <c r="X250" s="36">
        <f>VLOOKUP(O250,Stock[],6,FALSE)</f>
        <v>0</v>
      </c>
      <c r="Y250" s="36">
        <f>+DailySales!$V250*DailySales!$X250</f>
        <v>0</v>
      </c>
      <c r="Z250" s="37">
        <v>386400</v>
      </c>
      <c r="AA250" s="34"/>
      <c r="AB250" s="78"/>
      <c r="AC250" s="78"/>
      <c r="AD250" s="34"/>
      <c r="AE250" s="77"/>
      <c r="AF250" s="38"/>
      <c r="AG250" s="39"/>
      <c r="AH250" s="38">
        <v>46034</v>
      </c>
      <c r="AI250" s="39">
        <v>386400</v>
      </c>
      <c r="AJ250" s="38"/>
      <c r="AK250" s="39"/>
      <c r="AL250" s="34"/>
      <c r="AM250" s="39"/>
      <c r="AN25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50" s="26"/>
      <c r="AQ250" s="26"/>
      <c r="AR250" s="26"/>
    </row>
    <row r="251" spans="1:44" ht="19.5" customHeight="1" x14ac:dyDescent="0.25">
      <c r="A251" s="32">
        <f t="shared" si="16"/>
        <v>2025</v>
      </c>
      <c r="B251" s="32">
        <f t="shared" si="17"/>
        <v>12</v>
      </c>
      <c r="C251" s="25">
        <v>46002</v>
      </c>
      <c r="D251" s="57">
        <f t="shared" ca="1" si="14"/>
        <v>46097</v>
      </c>
      <c r="E251" s="32" t="str">
        <f t="shared" ca="1" si="15"/>
        <v>3-Months</v>
      </c>
      <c r="F251" s="32" t="str">
        <f>VLOOKUP(O251,Stock[],5,FALSE)</f>
        <v>BE</v>
      </c>
      <c r="G251" s="33" t="s">
        <v>1879</v>
      </c>
      <c r="H251" s="34"/>
      <c r="I251" s="34" t="s">
        <v>180</v>
      </c>
      <c r="J251" s="32" t="str">
        <f>VLOOKUP(I251,Customers[],2,FALSE)</f>
        <v>ရွှေမြင်း</v>
      </c>
      <c r="K251" s="32" t="str">
        <f>VLOOKUP(I251,Customers[],4,FALSE)</f>
        <v>Meiktila</v>
      </c>
      <c r="L251" s="32" t="str">
        <f>VLOOKUP(Table85[[#This Row],[CustomerID]],Table!H:K,3,0)</f>
        <v>မိတ္ထီလာ</v>
      </c>
      <c r="M251" s="32" t="str">
        <f>VLOOKUP(I251,Customers[],5,FALSE)</f>
        <v>WholeSales/Contract</v>
      </c>
      <c r="N251" s="34" t="s">
        <v>10</v>
      </c>
      <c r="O251" s="37" t="s">
        <v>61</v>
      </c>
      <c r="P251" s="32" t="str">
        <f>VLOOKUP(O251,Stock[],2,FALSE)</f>
        <v>BE Debtors Opening</v>
      </c>
      <c r="Q251" s="35">
        <f>VLOOKUP(O251,Stock[],3,FALSE)</f>
        <v>0</v>
      </c>
      <c r="R251" s="35">
        <f>VLOOKUP(O251,Stock[],4,FALSE)</f>
        <v>0</v>
      </c>
      <c r="S251" s="34"/>
      <c r="T251" s="35"/>
      <c r="U251" s="34"/>
      <c r="V251" s="36">
        <f>+DailySales!$T251*DailySales!$R251</f>
        <v>0</v>
      </c>
      <c r="W251" s="36">
        <f>+DailySales!$V251*DailySales!$Q251</f>
        <v>0</v>
      </c>
      <c r="X251" s="36">
        <f>VLOOKUP(O251,Stock[],6,FALSE)</f>
        <v>0</v>
      </c>
      <c r="Y251" s="36">
        <f>+DailySales!$V251*DailySales!$X251</f>
        <v>0</v>
      </c>
      <c r="Z251" s="37">
        <v>210000</v>
      </c>
      <c r="AA251" s="34"/>
      <c r="AB251" s="78"/>
      <c r="AC251" s="78"/>
      <c r="AD251" s="34"/>
      <c r="AE251" s="77"/>
      <c r="AF251" s="38"/>
      <c r="AG251" s="39"/>
      <c r="AH251" s="38">
        <v>46034</v>
      </c>
      <c r="AI251" s="39">
        <v>210000</v>
      </c>
      <c r="AJ251" s="38"/>
      <c r="AK251" s="39"/>
      <c r="AL251" s="34"/>
      <c r="AM251" s="39"/>
      <c r="AN25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51" s="26"/>
      <c r="AQ251" s="26"/>
      <c r="AR251" s="26"/>
    </row>
    <row r="252" spans="1:44" ht="19.5" customHeight="1" x14ac:dyDescent="0.25">
      <c r="A252" s="32">
        <f t="shared" si="16"/>
        <v>2025</v>
      </c>
      <c r="B252" s="32">
        <f t="shared" si="17"/>
        <v>12</v>
      </c>
      <c r="C252" s="25">
        <v>46002</v>
      </c>
      <c r="D252" s="57">
        <f t="shared" ca="1" si="14"/>
        <v>46097</v>
      </c>
      <c r="E252" s="32" t="str">
        <f t="shared" ca="1" si="15"/>
        <v>3-Months</v>
      </c>
      <c r="F252" s="32" t="str">
        <f>VLOOKUP(O252,Stock[],5,FALSE)</f>
        <v>BE</v>
      </c>
      <c r="G252" s="33" t="s">
        <v>1880</v>
      </c>
      <c r="H252" s="34"/>
      <c r="I252" s="34" t="s">
        <v>180</v>
      </c>
      <c r="J252" s="32" t="str">
        <f>VLOOKUP(I252,Customers[],2,FALSE)</f>
        <v>ရွှေမြင်း</v>
      </c>
      <c r="K252" s="32" t="str">
        <f>VLOOKUP(I252,Customers[],4,FALSE)</f>
        <v>Meiktila</v>
      </c>
      <c r="L252" s="32" t="str">
        <f>VLOOKUP(Table85[[#This Row],[CustomerID]],Table!H:K,3,0)</f>
        <v>မိတ္ထီလာ</v>
      </c>
      <c r="M252" s="32" t="str">
        <f>VLOOKUP(I252,Customers[],5,FALSE)</f>
        <v>WholeSales/Contract</v>
      </c>
      <c r="N252" s="34" t="s">
        <v>10</v>
      </c>
      <c r="O252" s="37" t="s">
        <v>61</v>
      </c>
      <c r="P252" s="32" t="str">
        <f>VLOOKUP(O252,Stock[],2,FALSE)</f>
        <v>BE Debtors Opening</v>
      </c>
      <c r="Q252" s="35">
        <f>VLOOKUP(O252,Stock[],3,FALSE)</f>
        <v>0</v>
      </c>
      <c r="R252" s="35">
        <f>VLOOKUP(O252,Stock[],4,FALSE)</f>
        <v>0</v>
      </c>
      <c r="S252" s="34"/>
      <c r="T252" s="35"/>
      <c r="U252" s="34"/>
      <c r="V252" s="36">
        <f>+DailySales!$T252*DailySales!$R252</f>
        <v>0</v>
      </c>
      <c r="W252" s="36">
        <f>+DailySales!$V252*DailySales!$Q252</f>
        <v>0</v>
      </c>
      <c r="X252" s="36">
        <f>VLOOKUP(O252,Stock[],6,FALSE)</f>
        <v>0</v>
      </c>
      <c r="Y252" s="36">
        <f>+DailySales!$V252*DailySales!$X252</f>
        <v>0</v>
      </c>
      <c r="Z252" s="37">
        <v>575400</v>
      </c>
      <c r="AA252" s="34"/>
      <c r="AB252" s="78"/>
      <c r="AC252" s="78"/>
      <c r="AD252" s="34"/>
      <c r="AE252" s="77"/>
      <c r="AF252" s="38"/>
      <c r="AG252" s="39"/>
      <c r="AH252" s="38">
        <v>46034</v>
      </c>
      <c r="AI252" s="39">
        <v>575400</v>
      </c>
      <c r="AJ252" s="38"/>
      <c r="AK252" s="39"/>
      <c r="AL252" s="34"/>
      <c r="AM252" s="39"/>
      <c r="AN25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52" s="26"/>
      <c r="AQ252" s="26"/>
      <c r="AR252" s="26"/>
    </row>
    <row r="253" spans="1:44" ht="19.5" customHeight="1" x14ac:dyDescent="0.25">
      <c r="A253" s="32">
        <f t="shared" si="16"/>
        <v>2025</v>
      </c>
      <c r="B253" s="32">
        <f t="shared" si="17"/>
        <v>12</v>
      </c>
      <c r="C253" s="25">
        <v>46002</v>
      </c>
      <c r="D253" s="57">
        <f t="shared" ca="1" si="14"/>
        <v>46097</v>
      </c>
      <c r="E253" s="32" t="str">
        <f t="shared" ca="1" si="15"/>
        <v>3-Months</v>
      </c>
      <c r="F253" s="32" t="str">
        <f>VLOOKUP(O253,Stock[],5,FALSE)</f>
        <v>BE</v>
      </c>
      <c r="G253" s="33" t="s">
        <v>1880</v>
      </c>
      <c r="H253" s="34"/>
      <c r="I253" s="34" t="s">
        <v>180</v>
      </c>
      <c r="J253" s="32" t="str">
        <f>VLOOKUP(I253,Customers[],2,FALSE)</f>
        <v>ရွှေမြင်း</v>
      </c>
      <c r="K253" s="32" t="str">
        <f>VLOOKUP(I253,Customers[],4,FALSE)</f>
        <v>Meiktila</v>
      </c>
      <c r="L253" s="32" t="str">
        <f>VLOOKUP(Table85[[#This Row],[CustomerID]],Table!H:K,3,0)</f>
        <v>မိတ္ထီလာ</v>
      </c>
      <c r="M253" s="32" t="str">
        <f>VLOOKUP(I253,Customers[],5,FALSE)</f>
        <v>WholeSales/Contract</v>
      </c>
      <c r="N253" s="34" t="s">
        <v>10</v>
      </c>
      <c r="O253" s="37" t="s">
        <v>61</v>
      </c>
      <c r="P253" s="32" t="str">
        <f>VLOOKUP(O253,Stock[],2,FALSE)</f>
        <v>BE Debtors Opening</v>
      </c>
      <c r="Q253" s="35">
        <f>VLOOKUP(O253,Stock[],3,FALSE)</f>
        <v>0</v>
      </c>
      <c r="R253" s="35">
        <f>VLOOKUP(O253,Stock[],4,FALSE)</f>
        <v>0</v>
      </c>
      <c r="S253" s="34"/>
      <c r="T253" s="35"/>
      <c r="U253" s="34"/>
      <c r="V253" s="36">
        <f>+DailySales!$T253*DailySales!$R253</f>
        <v>0</v>
      </c>
      <c r="W253" s="36">
        <f>+DailySales!$V253*DailySales!$Q253</f>
        <v>0</v>
      </c>
      <c r="X253" s="36">
        <f>VLOOKUP(O253,Stock[],6,FALSE)</f>
        <v>0</v>
      </c>
      <c r="Y253" s="36">
        <f>+DailySales!$V253*DailySales!$X253</f>
        <v>0</v>
      </c>
      <c r="Z253" s="37">
        <v>957600</v>
      </c>
      <c r="AA253" s="34"/>
      <c r="AB253" s="78"/>
      <c r="AC253" s="78"/>
      <c r="AD253" s="34"/>
      <c r="AE253" s="77"/>
      <c r="AF253" s="38"/>
      <c r="AG253" s="39"/>
      <c r="AH253" s="38">
        <v>46034</v>
      </c>
      <c r="AI253" s="39">
        <v>957600</v>
      </c>
      <c r="AJ253" s="38"/>
      <c r="AK253" s="39"/>
      <c r="AL253" s="34"/>
      <c r="AM253" s="39"/>
      <c r="AN25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53" s="26"/>
      <c r="AQ253" s="26"/>
      <c r="AR253" s="26"/>
    </row>
    <row r="254" spans="1:44" ht="19.5" customHeight="1" x14ac:dyDescent="0.25">
      <c r="A254" s="32">
        <f t="shared" si="16"/>
        <v>2025</v>
      </c>
      <c r="B254" s="32">
        <f t="shared" si="17"/>
        <v>12</v>
      </c>
      <c r="C254" s="25">
        <v>46003</v>
      </c>
      <c r="D254" s="57">
        <f t="shared" ca="1" si="14"/>
        <v>46097</v>
      </c>
      <c r="E254" s="32" t="str">
        <f t="shared" ca="1" si="15"/>
        <v>3-Months</v>
      </c>
      <c r="F254" s="32" t="str">
        <f>VLOOKUP(O254,Stock[],5,FALSE)</f>
        <v>BE</v>
      </c>
      <c r="G254" s="33" t="s">
        <v>1881</v>
      </c>
      <c r="H254" s="34"/>
      <c r="I254" s="34" t="s">
        <v>189</v>
      </c>
      <c r="J254" s="32" t="str">
        <f>VLOOKUP(I254,Customers[],2,FALSE)</f>
        <v>ရွှေမြင်း(ကျော်ကြား)</v>
      </c>
      <c r="K254" s="32" t="str">
        <f>VLOOKUP(I254,Customers[],4,FALSE)</f>
        <v>Mahlaing</v>
      </c>
      <c r="L254" s="32" t="str">
        <f>VLOOKUP(Table85[[#This Row],[CustomerID]],Table!H:K,3,0)</f>
        <v>မလှိုင်</v>
      </c>
      <c r="M254" s="32" t="str">
        <f>VLOOKUP(I254,Customers[],5,FALSE)</f>
        <v>WholeSales/Contract</v>
      </c>
      <c r="N254" s="34" t="s">
        <v>10</v>
      </c>
      <c r="O254" s="37" t="s">
        <v>61</v>
      </c>
      <c r="P254" s="32" t="str">
        <f>VLOOKUP(O254,Stock[],2,FALSE)</f>
        <v>BE Debtors Opening</v>
      </c>
      <c r="Q254" s="35">
        <f>VLOOKUP(O254,Stock[],3,FALSE)</f>
        <v>0</v>
      </c>
      <c r="R254" s="35">
        <f>VLOOKUP(O254,Stock[],4,FALSE)</f>
        <v>0</v>
      </c>
      <c r="S254" s="34"/>
      <c r="T254" s="35"/>
      <c r="U254" s="34"/>
      <c r="V254" s="36">
        <f>+DailySales!$T254*DailySales!$R254</f>
        <v>0</v>
      </c>
      <c r="W254" s="36">
        <f>+DailySales!$V254*DailySales!$Q254</f>
        <v>0</v>
      </c>
      <c r="X254" s="36">
        <f>VLOOKUP(O254,Stock[],6,FALSE)</f>
        <v>0</v>
      </c>
      <c r="Y254" s="36">
        <f>+DailySales!$V254*DailySales!$X254</f>
        <v>0</v>
      </c>
      <c r="Z254" s="37">
        <v>1276800</v>
      </c>
      <c r="AA254" s="34"/>
      <c r="AB254" s="78"/>
      <c r="AC254" s="78"/>
      <c r="AD254" s="34"/>
      <c r="AE254" s="77"/>
      <c r="AF254" s="38"/>
      <c r="AG254" s="39"/>
      <c r="AH254" s="38">
        <v>46034</v>
      </c>
      <c r="AI254" s="39">
        <v>1276800</v>
      </c>
      <c r="AJ254" s="38"/>
      <c r="AK254" s="39"/>
      <c r="AL254" s="34"/>
      <c r="AM254" s="39"/>
      <c r="AN25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54" s="26"/>
      <c r="AQ254" s="26"/>
      <c r="AR254" s="26"/>
    </row>
    <row r="255" spans="1:44" ht="19.5" customHeight="1" x14ac:dyDescent="0.25">
      <c r="A255" s="32">
        <f t="shared" si="16"/>
        <v>2025</v>
      </c>
      <c r="B255" s="32">
        <f t="shared" si="17"/>
        <v>12</v>
      </c>
      <c r="C255" s="25">
        <v>46003</v>
      </c>
      <c r="D255" s="57">
        <f t="shared" ca="1" si="14"/>
        <v>46097</v>
      </c>
      <c r="E255" s="32" t="str">
        <f t="shared" ca="1" si="15"/>
        <v>3-Months</v>
      </c>
      <c r="F255" s="32" t="str">
        <f>VLOOKUP(O255,Stock[],5,FALSE)</f>
        <v>BE</v>
      </c>
      <c r="G255" s="33" t="s">
        <v>1882</v>
      </c>
      <c r="H255" s="34"/>
      <c r="I255" s="34" t="s">
        <v>233</v>
      </c>
      <c r="J255" s="32" t="str">
        <f>VLOOKUP(I255,Customers[],2,FALSE)</f>
        <v>ဦးဝင်းနိုင်</v>
      </c>
      <c r="K255" s="32" t="str">
        <f>VLOOKUP(I255,Customers[],4,FALSE)</f>
        <v>Wandwin</v>
      </c>
      <c r="L255" s="32" t="str">
        <f>VLOOKUP(Table85[[#This Row],[CustomerID]],Table!H:K,3,0)</f>
        <v>လျှော်ပင်</v>
      </c>
      <c r="M255" s="32" t="str">
        <f>VLOOKUP(I255,Customers[],5,FALSE)</f>
        <v>WholeSales/Contract</v>
      </c>
      <c r="N255" s="34" t="s">
        <v>10</v>
      </c>
      <c r="O255" s="37" t="s">
        <v>61</v>
      </c>
      <c r="P255" s="32" t="str">
        <f>VLOOKUP(O255,Stock[],2,FALSE)</f>
        <v>BE Debtors Opening</v>
      </c>
      <c r="Q255" s="35">
        <f>VLOOKUP(O255,Stock[],3,FALSE)</f>
        <v>0</v>
      </c>
      <c r="R255" s="35">
        <f>VLOOKUP(O255,Stock[],4,FALSE)</f>
        <v>0</v>
      </c>
      <c r="S255" s="34"/>
      <c r="T255" s="35"/>
      <c r="U255" s="34"/>
      <c r="V255" s="36">
        <f>+DailySales!$T255*DailySales!$R255</f>
        <v>0</v>
      </c>
      <c r="W255" s="36">
        <f>+DailySales!$V255*DailySales!$Q255</f>
        <v>0</v>
      </c>
      <c r="X255" s="36">
        <f>VLOOKUP(O255,Stock[],6,FALSE)</f>
        <v>0</v>
      </c>
      <c r="Y255" s="36">
        <f>+DailySales!$V255*DailySales!$X255</f>
        <v>0</v>
      </c>
      <c r="Z255" s="37">
        <v>1862000</v>
      </c>
      <c r="AA255" s="34"/>
      <c r="AB255" s="78"/>
      <c r="AC255" s="78"/>
      <c r="AD255" s="34"/>
      <c r="AE255" s="77"/>
      <c r="AF255" s="38"/>
      <c r="AG255" s="39"/>
      <c r="AH255" s="38">
        <v>46025</v>
      </c>
      <c r="AI255" s="39">
        <v>1862000</v>
      </c>
      <c r="AJ255" s="38"/>
      <c r="AK255" s="39"/>
      <c r="AL255" s="34"/>
      <c r="AM255" s="39"/>
      <c r="AN25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55" s="26"/>
      <c r="AQ255" s="26"/>
      <c r="AR255" s="26"/>
    </row>
    <row r="256" spans="1:44" ht="19.5" customHeight="1" x14ac:dyDescent="0.25">
      <c r="A256" s="32">
        <f t="shared" si="16"/>
        <v>2025</v>
      </c>
      <c r="B256" s="32">
        <f t="shared" si="17"/>
        <v>12</v>
      </c>
      <c r="C256" s="25">
        <v>46003</v>
      </c>
      <c r="D256" s="57">
        <f t="shared" ca="1" si="14"/>
        <v>46097</v>
      </c>
      <c r="E256" s="32" t="str">
        <f t="shared" ca="1" si="15"/>
        <v>3-Months</v>
      </c>
      <c r="F256" s="32" t="str">
        <f>VLOOKUP(O256,Stock[],5,FALSE)</f>
        <v>BE</v>
      </c>
      <c r="G256" s="33" t="s">
        <v>1882</v>
      </c>
      <c r="H256" s="34"/>
      <c r="I256" s="34" t="s">
        <v>233</v>
      </c>
      <c r="J256" s="32" t="str">
        <f>VLOOKUP(I256,Customers[],2,FALSE)</f>
        <v>ဦးဝင်းနိုင်</v>
      </c>
      <c r="K256" s="32" t="str">
        <f>VLOOKUP(I256,Customers[],4,FALSE)</f>
        <v>Wandwin</v>
      </c>
      <c r="L256" s="32" t="str">
        <f>VLOOKUP(Table85[[#This Row],[CustomerID]],Table!H:K,3,0)</f>
        <v>လျှော်ပင်</v>
      </c>
      <c r="M256" s="32" t="str">
        <f>VLOOKUP(I256,Customers[],5,FALSE)</f>
        <v>WholeSales/Contract</v>
      </c>
      <c r="N256" s="34" t="s">
        <v>10</v>
      </c>
      <c r="O256" s="37" t="s">
        <v>61</v>
      </c>
      <c r="P256" s="32" t="str">
        <f>VLOOKUP(O256,Stock[],2,FALSE)</f>
        <v>BE Debtors Opening</v>
      </c>
      <c r="Q256" s="35">
        <f>VLOOKUP(O256,Stock[],3,FALSE)</f>
        <v>0</v>
      </c>
      <c r="R256" s="35">
        <f>VLOOKUP(O256,Stock[],4,FALSE)</f>
        <v>0</v>
      </c>
      <c r="S256" s="34"/>
      <c r="T256" s="35"/>
      <c r="U256" s="34"/>
      <c r="V256" s="36">
        <f>+DailySales!$T256*DailySales!$R256</f>
        <v>0</v>
      </c>
      <c r="W256" s="36">
        <f>+DailySales!$V256*DailySales!$Q256</f>
        <v>0</v>
      </c>
      <c r="X256" s="36">
        <f>VLOOKUP(O256,Stock[],6,FALSE)</f>
        <v>0</v>
      </c>
      <c r="Y256" s="36">
        <f>+DailySales!$V256*DailySales!$X256</f>
        <v>0</v>
      </c>
      <c r="Z256" s="37">
        <v>1342600</v>
      </c>
      <c r="AA256" s="34"/>
      <c r="AB256" s="78"/>
      <c r="AC256" s="78"/>
      <c r="AD256" s="34"/>
      <c r="AE256" s="77"/>
      <c r="AF256" s="38"/>
      <c r="AG256" s="39"/>
      <c r="AH256" s="38">
        <v>46025</v>
      </c>
      <c r="AI256" s="39">
        <v>1342600</v>
      </c>
      <c r="AJ256" s="38"/>
      <c r="AK256" s="39"/>
      <c r="AL256" s="34"/>
      <c r="AM256" s="39"/>
      <c r="AN25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56" s="26"/>
      <c r="AQ256" s="26"/>
      <c r="AR256" s="26"/>
    </row>
    <row r="257" spans="1:44" ht="19.5" customHeight="1" x14ac:dyDescent="0.25">
      <c r="A257" s="32">
        <f t="shared" si="16"/>
        <v>2025</v>
      </c>
      <c r="B257" s="32">
        <f t="shared" si="17"/>
        <v>12</v>
      </c>
      <c r="C257" s="25">
        <v>46003</v>
      </c>
      <c r="D257" s="57">
        <f t="shared" ca="1" si="14"/>
        <v>46097</v>
      </c>
      <c r="E257" s="32" t="str">
        <f t="shared" ca="1" si="15"/>
        <v>3-Months</v>
      </c>
      <c r="F257" s="32" t="str">
        <f>VLOOKUP(O257,Stock[],5,FALSE)</f>
        <v>BE</v>
      </c>
      <c r="G257" s="33" t="s">
        <v>1882</v>
      </c>
      <c r="H257" s="34"/>
      <c r="I257" s="34" t="s">
        <v>233</v>
      </c>
      <c r="J257" s="32" t="str">
        <f>VLOOKUP(I257,Customers[],2,FALSE)</f>
        <v>ဦးဝင်းနိုင်</v>
      </c>
      <c r="K257" s="32" t="str">
        <f>VLOOKUP(I257,Customers[],4,FALSE)</f>
        <v>Wandwin</v>
      </c>
      <c r="L257" s="32" t="str">
        <f>VLOOKUP(Table85[[#This Row],[CustomerID]],Table!H:K,3,0)</f>
        <v>လျှော်ပင်</v>
      </c>
      <c r="M257" s="32" t="str">
        <f>VLOOKUP(I257,Customers[],5,FALSE)</f>
        <v>WholeSales/Contract</v>
      </c>
      <c r="N257" s="34" t="s">
        <v>10</v>
      </c>
      <c r="O257" s="37" t="s">
        <v>61</v>
      </c>
      <c r="P257" s="32" t="str">
        <f>VLOOKUP(O257,Stock[],2,FALSE)</f>
        <v>BE Debtors Opening</v>
      </c>
      <c r="Q257" s="35">
        <f>VLOOKUP(O257,Stock[],3,FALSE)</f>
        <v>0</v>
      </c>
      <c r="R257" s="35">
        <f>VLOOKUP(O257,Stock[],4,FALSE)</f>
        <v>0</v>
      </c>
      <c r="S257" s="34"/>
      <c r="T257" s="35"/>
      <c r="U257" s="34"/>
      <c r="V257" s="36">
        <f>+DailySales!$T257*DailySales!$R257</f>
        <v>0</v>
      </c>
      <c r="W257" s="36">
        <f>+DailySales!$V257*DailySales!$Q257</f>
        <v>0</v>
      </c>
      <c r="X257" s="36">
        <f>VLOOKUP(O257,Stock[],6,FALSE)</f>
        <v>0</v>
      </c>
      <c r="Y257" s="36">
        <f>+DailySales!$V257*DailySales!$X257</f>
        <v>0</v>
      </c>
      <c r="Z257" s="37">
        <v>478800</v>
      </c>
      <c r="AA257" s="34"/>
      <c r="AB257" s="78"/>
      <c r="AC257" s="78"/>
      <c r="AD257" s="34"/>
      <c r="AE257" s="77"/>
      <c r="AF257" s="38"/>
      <c r="AG257" s="39"/>
      <c r="AH257" s="38">
        <v>46025</v>
      </c>
      <c r="AI257" s="39">
        <v>159285</v>
      </c>
      <c r="AJ257" s="38">
        <v>46027</v>
      </c>
      <c r="AK257" s="39">
        <v>319515</v>
      </c>
      <c r="AL257" s="34"/>
      <c r="AM257" s="39"/>
      <c r="AN25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57" s="26"/>
      <c r="AQ257" s="26"/>
      <c r="AR257" s="26"/>
    </row>
    <row r="258" spans="1:44" ht="19.5" customHeight="1" x14ac:dyDescent="0.25">
      <c r="A258" s="32">
        <f t="shared" si="16"/>
        <v>2025</v>
      </c>
      <c r="B258" s="32">
        <f t="shared" si="17"/>
        <v>12</v>
      </c>
      <c r="C258" s="25">
        <v>46003</v>
      </c>
      <c r="D258" s="57">
        <f t="shared" ref="D258:D321" ca="1" si="18">TODAY()</f>
        <v>46097</v>
      </c>
      <c r="E258" s="32" t="str">
        <f t="shared" ref="E258:E321" ca="1" si="19">DATEDIF(C258,D258,"M")&amp;"-Months"</f>
        <v>3-Months</v>
      </c>
      <c r="F258" s="32" t="str">
        <f>VLOOKUP(O258,Stock[],5,FALSE)</f>
        <v>BE</v>
      </c>
      <c r="G258" s="33" t="s">
        <v>1882</v>
      </c>
      <c r="H258" s="34"/>
      <c r="I258" s="34" t="s">
        <v>233</v>
      </c>
      <c r="J258" s="32" t="str">
        <f>VLOOKUP(I258,Customers[],2,FALSE)</f>
        <v>ဦးဝင်းနိုင်</v>
      </c>
      <c r="K258" s="32" t="str">
        <f>VLOOKUP(I258,Customers[],4,FALSE)</f>
        <v>Wandwin</v>
      </c>
      <c r="L258" s="32" t="str">
        <f>VLOOKUP(Table85[[#This Row],[CustomerID]],Table!H:K,3,0)</f>
        <v>လျှော်ပင်</v>
      </c>
      <c r="M258" s="32" t="str">
        <f>VLOOKUP(I258,Customers[],5,FALSE)</f>
        <v>WholeSales/Contract</v>
      </c>
      <c r="N258" s="34" t="s">
        <v>10</v>
      </c>
      <c r="O258" s="37" t="s">
        <v>61</v>
      </c>
      <c r="P258" s="32" t="str">
        <f>VLOOKUP(O258,Stock[],2,FALSE)</f>
        <v>BE Debtors Opening</v>
      </c>
      <c r="Q258" s="35">
        <f>VLOOKUP(O258,Stock[],3,FALSE)</f>
        <v>0</v>
      </c>
      <c r="R258" s="35">
        <f>VLOOKUP(O258,Stock[],4,FALSE)</f>
        <v>0</v>
      </c>
      <c r="S258" s="34"/>
      <c r="T258" s="35"/>
      <c r="U258" s="34"/>
      <c r="V258" s="36">
        <f>+DailySales!$T258*DailySales!$R258</f>
        <v>0</v>
      </c>
      <c r="W258" s="36">
        <f>+DailySales!$V258*DailySales!$Q258</f>
        <v>0</v>
      </c>
      <c r="X258" s="36">
        <f>VLOOKUP(O258,Stock[],6,FALSE)</f>
        <v>0</v>
      </c>
      <c r="Y258" s="36">
        <f>+DailySales!$V258*DailySales!$X258</f>
        <v>0</v>
      </c>
      <c r="Z258" s="37">
        <v>55860</v>
      </c>
      <c r="AA258" s="34"/>
      <c r="AB258" s="78"/>
      <c r="AC258" s="78"/>
      <c r="AD258" s="34"/>
      <c r="AE258" s="77"/>
      <c r="AF258" s="38"/>
      <c r="AG258" s="39"/>
      <c r="AH258" s="38"/>
      <c r="AI258" s="39"/>
      <c r="AJ258" s="38">
        <v>46027</v>
      </c>
      <c r="AK258" s="39">
        <v>55860</v>
      </c>
      <c r="AL258" s="34"/>
      <c r="AM258" s="39"/>
      <c r="AN25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58" s="26"/>
      <c r="AQ258" s="26"/>
      <c r="AR258" s="26"/>
    </row>
    <row r="259" spans="1:44" ht="19.5" customHeight="1" x14ac:dyDescent="0.25">
      <c r="A259" s="32">
        <f t="shared" si="16"/>
        <v>2025</v>
      </c>
      <c r="B259" s="32">
        <f t="shared" si="17"/>
        <v>12</v>
      </c>
      <c r="C259" s="25">
        <v>46003</v>
      </c>
      <c r="D259" s="57">
        <f t="shared" ca="1" si="18"/>
        <v>46097</v>
      </c>
      <c r="E259" s="32" t="str">
        <f t="shared" ca="1" si="19"/>
        <v>3-Months</v>
      </c>
      <c r="F259" s="32" t="str">
        <f>VLOOKUP(O259,Stock[],5,FALSE)</f>
        <v>BE</v>
      </c>
      <c r="G259" s="33" t="s">
        <v>1882</v>
      </c>
      <c r="H259" s="34"/>
      <c r="I259" s="34" t="s">
        <v>233</v>
      </c>
      <c r="J259" s="32" t="str">
        <f>VLOOKUP(I259,Customers[],2,FALSE)</f>
        <v>ဦးဝင်းနိုင်</v>
      </c>
      <c r="K259" s="32" t="str">
        <f>VLOOKUP(I259,Customers[],4,FALSE)</f>
        <v>Wandwin</v>
      </c>
      <c r="L259" s="32" t="str">
        <f>VLOOKUP(Table85[[#This Row],[CustomerID]],Table!H:K,3,0)</f>
        <v>လျှော်ပင်</v>
      </c>
      <c r="M259" s="32" t="str">
        <f>VLOOKUP(I259,Customers[],5,FALSE)</f>
        <v>WholeSales/Contract</v>
      </c>
      <c r="N259" s="34" t="s">
        <v>10</v>
      </c>
      <c r="O259" s="37" t="s">
        <v>61</v>
      </c>
      <c r="P259" s="32" t="str">
        <f>VLOOKUP(O259,Stock[],2,FALSE)</f>
        <v>BE Debtors Opening</v>
      </c>
      <c r="Q259" s="35">
        <f>VLOOKUP(O259,Stock[],3,FALSE)</f>
        <v>0</v>
      </c>
      <c r="R259" s="35">
        <f>VLOOKUP(O259,Stock[],4,FALSE)</f>
        <v>0</v>
      </c>
      <c r="S259" s="34"/>
      <c r="T259" s="35"/>
      <c r="U259" s="34"/>
      <c r="V259" s="36">
        <f>+DailySales!$T259*DailySales!$R259</f>
        <v>0</v>
      </c>
      <c r="W259" s="36">
        <f>+DailySales!$V259*DailySales!$Q259</f>
        <v>0</v>
      </c>
      <c r="X259" s="36">
        <f>VLOOKUP(O259,Stock[],6,FALSE)</f>
        <v>0</v>
      </c>
      <c r="Y259" s="36">
        <f>+DailySales!$V259*DailySales!$X259</f>
        <v>0</v>
      </c>
      <c r="Z259" s="37">
        <v>579600</v>
      </c>
      <c r="AA259" s="34"/>
      <c r="AB259" s="78"/>
      <c r="AC259" s="78"/>
      <c r="AD259" s="34"/>
      <c r="AE259" s="77"/>
      <c r="AF259" s="38"/>
      <c r="AG259" s="39"/>
      <c r="AH259" s="38"/>
      <c r="AI259" s="39"/>
      <c r="AJ259" s="38">
        <v>46027</v>
      </c>
      <c r="AK259" s="39">
        <v>579600</v>
      </c>
      <c r="AL259" s="34"/>
      <c r="AM259" s="39"/>
      <c r="AN25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59" s="26"/>
      <c r="AQ259" s="26"/>
      <c r="AR259" s="26"/>
    </row>
    <row r="260" spans="1:44" ht="19.5" customHeight="1" x14ac:dyDescent="0.25">
      <c r="A260" s="32">
        <f t="shared" si="16"/>
        <v>2025</v>
      </c>
      <c r="B260" s="32">
        <f t="shared" si="17"/>
        <v>12</v>
      </c>
      <c r="C260" s="25">
        <v>46003</v>
      </c>
      <c r="D260" s="57">
        <f t="shared" ca="1" si="18"/>
        <v>46097</v>
      </c>
      <c r="E260" s="32" t="str">
        <f t="shared" ca="1" si="19"/>
        <v>3-Months</v>
      </c>
      <c r="F260" s="32" t="str">
        <f>VLOOKUP(O260,Stock[],5,FALSE)</f>
        <v>BE</v>
      </c>
      <c r="G260" s="33" t="s">
        <v>1882</v>
      </c>
      <c r="H260" s="34"/>
      <c r="I260" s="34" t="s">
        <v>233</v>
      </c>
      <c r="J260" s="32" t="str">
        <f>VLOOKUP(I260,Customers[],2,FALSE)</f>
        <v>ဦးဝင်းနိုင်</v>
      </c>
      <c r="K260" s="32" t="str">
        <f>VLOOKUP(I260,Customers[],4,FALSE)</f>
        <v>Wandwin</v>
      </c>
      <c r="L260" s="32" t="str">
        <f>VLOOKUP(Table85[[#This Row],[CustomerID]],Table!H:K,3,0)</f>
        <v>လျှော်ပင်</v>
      </c>
      <c r="M260" s="32" t="str">
        <f>VLOOKUP(I260,Customers[],5,FALSE)</f>
        <v>WholeSales/Contract</v>
      </c>
      <c r="N260" s="34" t="s">
        <v>10</v>
      </c>
      <c r="O260" s="37" t="s">
        <v>61</v>
      </c>
      <c r="P260" s="32" t="str">
        <f>VLOOKUP(O260,Stock[],2,FALSE)</f>
        <v>BE Debtors Opening</v>
      </c>
      <c r="Q260" s="35">
        <f>VLOOKUP(O260,Stock[],3,FALSE)</f>
        <v>0</v>
      </c>
      <c r="R260" s="35">
        <f>VLOOKUP(O260,Stock[],4,FALSE)</f>
        <v>0</v>
      </c>
      <c r="S260" s="34"/>
      <c r="T260" s="35"/>
      <c r="U260" s="34"/>
      <c r="V260" s="36">
        <f>+DailySales!$T260*DailySales!$R260</f>
        <v>0</v>
      </c>
      <c r="W260" s="36">
        <f>+DailySales!$V260*DailySales!$Q260</f>
        <v>0</v>
      </c>
      <c r="X260" s="36">
        <f>VLOOKUP(O260,Stock[],6,FALSE)</f>
        <v>0</v>
      </c>
      <c r="Y260" s="36">
        <f>+DailySales!$V260*DailySales!$X260</f>
        <v>0</v>
      </c>
      <c r="Z260" s="37">
        <v>159600</v>
      </c>
      <c r="AA260" s="34"/>
      <c r="AB260" s="78"/>
      <c r="AC260" s="78"/>
      <c r="AD260" s="34"/>
      <c r="AE260" s="77"/>
      <c r="AF260" s="38"/>
      <c r="AG260" s="39"/>
      <c r="AH260" s="38"/>
      <c r="AI260" s="39"/>
      <c r="AJ260" s="38">
        <v>46027</v>
      </c>
      <c r="AK260" s="39">
        <v>159600</v>
      </c>
      <c r="AL260" s="34"/>
      <c r="AM260" s="39"/>
      <c r="AN26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60" s="26"/>
      <c r="AQ260" s="26"/>
      <c r="AR260" s="26"/>
    </row>
    <row r="261" spans="1:44" ht="19.5" customHeight="1" x14ac:dyDescent="0.25">
      <c r="A261" s="32">
        <f t="shared" si="16"/>
        <v>2025</v>
      </c>
      <c r="B261" s="32">
        <f t="shared" si="17"/>
        <v>12</v>
      </c>
      <c r="C261" s="25">
        <v>46003</v>
      </c>
      <c r="D261" s="57">
        <f t="shared" ca="1" si="18"/>
        <v>46097</v>
      </c>
      <c r="E261" s="32" t="str">
        <f t="shared" ca="1" si="19"/>
        <v>3-Months</v>
      </c>
      <c r="F261" s="32" t="str">
        <f>VLOOKUP(O261,Stock[],5,FALSE)</f>
        <v>BE</v>
      </c>
      <c r="G261" s="33" t="s">
        <v>1882</v>
      </c>
      <c r="H261" s="34"/>
      <c r="I261" s="34" t="s">
        <v>233</v>
      </c>
      <c r="J261" s="32" t="str">
        <f>VLOOKUP(I261,Customers[],2,FALSE)</f>
        <v>ဦးဝင်းနိုင်</v>
      </c>
      <c r="K261" s="32" t="str">
        <f>VLOOKUP(I261,Customers[],4,FALSE)</f>
        <v>Wandwin</v>
      </c>
      <c r="L261" s="32" t="str">
        <f>VLOOKUP(Table85[[#This Row],[CustomerID]],Table!H:K,3,0)</f>
        <v>လျှော်ပင်</v>
      </c>
      <c r="M261" s="32" t="str">
        <f>VLOOKUP(I261,Customers[],5,FALSE)</f>
        <v>WholeSales/Contract</v>
      </c>
      <c r="N261" s="34" t="s">
        <v>10</v>
      </c>
      <c r="O261" s="37" t="s">
        <v>61</v>
      </c>
      <c r="P261" s="32" t="str">
        <f>VLOOKUP(O261,Stock[],2,FALSE)</f>
        <v>BE Debtors Opening</v>
      </c>
      <c r="Q261" s="35">
        <f>VLOOKUP(O261,Stock[],3,FALSE)</f>
        <v>0</v>
      </c>
      <c r="R261" s="35">
        <f>VLOOKUP(O261,Stock[],4,FALSE)</f>
        <v>0</v>
      </c>
      <c r="S261" s="34"/>
      <c r="T261" s="35"/>
      <c r="U261" s="34"/>
      <c r="V261" s="36">
        <f>+DailySales!$T261*DailySales!$R261</f>
        <v>0</v>
      </c>
      <c r="W261" s="36">
        <f>+DailySales!$V261*DailySales!$Q261</f>
        <v>0</v>
      </c>
      <c r="X261" s="36">
        <f>VLOOKUP(O261,Stock[],6,FALSE)</f>
        <v>0</v>
      </c>
      <c r="Y261" s="36">
        <f>+DailySales!$V261*DailySales!$X261</f>
        <v>0</v>
      </c>
      <c r="Z261" s="37">
        <v>1396500</v>
      </c>
      <c r="AA261" s="34"/>
      <c r="AB261" s="78"/>
      <c r="AC261" s="78"/>
      <c r="AD261" s="34"/>
      <c r="AE261" s="77"/>
      <c r="AF261" s="38"/>
      <c r="AG261" s="39"/>
      <c r="AH261" s="38"/>
      <c r="AI261" s="39"/>
      <c r="AJ261" s="38">
        <v>46027</v>
      </c>
      <c r="AK261" s="39">
        <v>1396500</v>
      </c>
      <c r="AL261" s="34"/>
      <c r="AM261" s="39"/>
      <c r="AN26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61" s="26"/>
      <c r="AQ261" s="26"/>
      <c r="AR261" s="26"/>
    </row>
    <row r="262" spans="1:44" ht="19.5" customHeight="1" x14ac:dyDescent="0.25">
      <c r="A262" s="32">
        <f t="shared" ref="A262:A325" si="20">YEAR(C262)</f>
        <v>2025</v>
      </c>
      <c r="B262" s="32">
        <f t="shared" ref="B262:B325" si="21">MONTH(C262)</f>
        <v>12</v>
      </c>
      <c r="C262" s="25">
        <v>46003</v>
      </c>
      <c r="D262" s="57">
        <f t="shared" ca="1" si="18"/>
        <v>46097</v>
      </c>
      <c r="E262" s="32" t="str">
        <f t="shared" ca="1" si="19"/>
        <v>3-Months</v>
      </c>
      <c r="F262" s="32" t="str">
        <f>VLOOKUP(O262,Stock[],5,FALSE)</f>
        <v>BE</v>
      </c>
      <c r="G262" s="33" t="s">
        <v>1882</v>
      </c>
      <c r="H262" s="34"/>
      <c r="I262" s="34" t="s">
        <v>233</v>
      </c>
      <c r="J262" s="32" t="str">
        <f>VLOOKUP(I262,Customers[],2,FALSE)</f>
        <v>ဦးဝင်းနိုင်</v>
      </c>
      <c r="K262" s="32" t="str">
        <f>VLOOKUP(I262,Customers[],4,FALSE)</f>
        <v>Wandwin</v>
      </c>
      <c r="L262" s="32" t="str">
        <f>VLOOKUP(Table85[[#This Row],[CustomerID]],Table!H:K,3,0)</f>
        <v>လျှော်ပင်</v>
      </c>
      <c r="M262" s="32" t="str">
        <f>VLOOKUP(I262,Customers[],5,FALSE)</f>
        <v>WholeSales/Contract</v>
      </c>
      <c r="N262" s="34" t="s">
        <v>10</v>
      </c>
      <c r="O262" s="37" t="s">
        <v>61</v>
      </c>
      <c r="P262" s="32" t="str">
        <f>VLOOKUP(O262,Stock[],2,FALSE)</f>
        <v>BE Debtors Opening</v>
      </c>
      <c r="Q262" s="35">
        <f>VLOOKUP(O262,Stock[],3,FALSE)</f>
        <v>0</v>
      </c>
      <c r="R262" s="35">
        <f>VLOOKUP(O262,Stock[],4,FALSE)</f>
        <v>0</v>
      </c>
      <c r="S262" s="34"/>
      <c r="T262" s="35"/>
      <c r="U262" s="34"/>
      <c r="V262" s="36">
        <f>+DailySales!$T262*DailySales!$R262</f>
        <v>0</v>
      </c>
      <c r="W262" s="36">
        <f>+DailySales!$V262*DailySales!$Q262</f>
        <v>0</v>
      </c>
      <c r="X262" s="36">
        <f>VLOOKUP(O262,Stock[],6,FALSE)</f>
        <v>0</v>
      </c>
      <c r="Y262" s="36">
        <f>+DailySales!$V262*DailySales!$X262</f>
        <v>0</v>
      </c>
      <c r="Z262" s="37">
        <v>367200</v>
      </c>
      <c r="AA262" s="34"/>
      <c r="AB262" s="78"/>
      <c r="AC262" s="78"/>
      <c r="AD262" s="34"/>
      <c r="AE262" s="77"/>
      <c r="AF262" s="38"/>
      <c r="AG262" s="39"/>
      <c r="AH262" s="38"/>
      <c r="AI262" s="39"/>
      <c r="AJ262" s="38">
        <v>46027</v>
      </c>
      <c r="AK262" s="39">
        <v>367200</v>
      </c>
      <c r="AL262" s="34"/>
      <c r="AM262" s="39"/>
      <c r="AN26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62" s="26"/>
      <c r="AQ262" s="26"/>
      <c r="AR262" s="26"/>
    </row>
    <row r="263" spans="1:44" ht="19.5" customHeight="1" x14ac:dyDescent="0.25">
      <c r="A263" s="32">
        <f t="shared" si="20"/>
        <v>2025</v>
      </c>
      <c r="B263" s="32">
        <f t="shared" si="21"/>
        <v>12</v>
      </c>
      <c r="C263" s="25">
        <v>46003</v>
      </c>
      <c r="D263" s="57">
        <f t="shared" ca="1" si="18"/>
        <v>46097</v>
      </c>
      <c r="E263" s="32" t="str">
        <f t="shared" ca="1" si="19"/>
        <v>3-Months</v>
      </c>
      <c r="F263" s="32" t="str">
        <f>VLOOKUP(O263,Stock[],5,FALSE)</f>
        <v>BE</v>
      </c>
      <c r="G263" s="33" t="s">
        <v>1882</v>
      </c>
      <c r="H263" s="34"/>
      <c r="I263" s="34" t="s">
        <v>233</v>
      </c>
      <c r="J263" s="32" t="str">
        <f>VLOOKUP(I263,Customers[],2,FALSE)</f>
        <v>ဦးဝင်းနိုင်</v>
      </c>
      <c r="K263" s="32" t="str">
        <f>VLOOKUP(I263,Customers[],4,FALSE)</f>
        <v>Wandwin</v>
      </c>
      <c r="L263" s="32" t="str">
        <f>VLOOKUP(Table85[[#This Row],[CustomerID]],Table!H:K,3,0)</f>
        <v>လျှော်ပင်</v>
      </c>
      <c r="M263" s="32" t="str">
        <f>VLOOKUP(I263,Customers[],5,FALSE)</f>
        <v>WholeSales/Contract</v>
      </c>
      <c r="N263" s="34" t="s">
        <v>10</v>
      </c>
      <c r="O263" s="37" t="s">
        <v>61</v>
      </c>
      <c r="P263" s="32" t="str">
        <f>VLOOKUP(O263,Stock[],2,FALSE)</f>
        <v>BE Debtors Opening</v>
      </c>
      <c r="Q263" s="35">
        <f>VLOOKUP(O263,Stock[],3,FALSE)</f>
        <v>0</v>
      </c>
      <c r="R263" s="35">
        <f>VLOOKUP(O263,Stock[],4,FALSE)</f>
        <v>0</v>
      </c>
      <c r="S263" s="34"/>
      <c r="T263" s="35"/>
      <c r="U263" s="34"/>
      <c r="V263" s="36">
        <f>+DailySales!$T263*DailySales!$R263</f>
        <v>0</v>
      </c>
      <c r="W263" s="36">
        <f>+DailySales!$V263*DailySales!$Q263</f>
        <v>0</v>
      </c>
      <c r="X263" s="36">
        <f>VLOOKUP(O263,Stock[],6,FALSE)</f>
        <v>0</v>
      </c>
      <c r="Y263" s="36">
        <f>+DailySales!$V263*DailySales!$X263</f>
        <v>0</v>
      </c>
      <c r="Z263" s="37">
        <v>756000</v>
      </c>
      <c r="AA263" s="34"/>
      <c r="AB263" s="78"/>
      <c r="AC263" s="78"/>
      <c r="AD263" s="34"/>
      <c r="AE263" s="77"/>
      <c r="AF263" s="38"/>
      <c r="AG263" s="39"/>
      <c r="AH263" s="38"/>
      <c r="AI263" s="39"/>
      <c r="AJ263" s="38">
        <v>46027</v>
      </c>
      <c r="AK263" s="39">
        <v>756000</v>
      </c>
      <c r="AL263" s="34"/>
      <c r="AM263" s="39"/>
      <c r="AN26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63" s="26"/>
      <c r="AQ263" s="26"/>
      <c r="AR263" s="26"/>
    </row>
    <row r="264" spans="1:44" ht="19.5" customHeight="1" x14ac:dyDescent="0.25">
      <c r="A264" s="32">
        <f t="shared" si="20"/>
        <v>2025</v>
      </c>
      <c r="B264" s="32">
        <f t="shared" si="21"/>
        <v>12</v>
      </c>
      <c r="C264" s="25">
        <v>46003</v>
      </c>
      <c r="D264" s="57">
        <f t="shared" ca="1" si="18"/>
        <v>46097</v>
      </c>
      <c r="E264" s="32" t="str">
        <f t="shared" ca="1" si="19"/>
        <v>3-Months</v>
      </c>
      <c r="F264" s="32" t="str">
        <f>VLOOKUP(O264,Stock[],5,FALSE)</f>
        <v>BE</v>
      </c>
      <c r="G264" s="33" t="s">
        <v>1884</v>
      </c>
      <c r="H264" s="34"/>
      <c r="I264" s="34" t="s">
        <v>245</v>
      </c>
      <c r="J264" s="32" t="str">
        <f>VLOOKUP(I264,Customers[],2,FALSE)</f>
        <v>မြို့မ</v>
      </c>
      <c r="K264" s="32" t="str">
        <f>VLOOKUP(I264,Customers[],4,FALSE)</f>
        <v>Taungthar</v>
      </c>
      <c r="L264" s="32" t="str">
        <f>VLOOKUP(Table85[[#This Row],[CustomerID]],Table!H:K,3,0)</f>
        <v>တောင်သာ</v>
      </c>
      <c r="M264" s="32" t="str">
        <f>VLOOKUP(I264,Customers[],5,FALSE)</f>
        <v>WholeSales/Contract</v>
      </c>
      <c r="N264" s="34" t="s">
        <v>10</v>
      </c>
      <c r="O264" s="37" t="s">
        <v>61</v>
      </c>
      <c r="P264" s="32" t="str">
        <f>VLOOKUP(O264,Stock[],2,FALSE)</f>
        <v>BE Debtors Opening</v>
      </c>
      <c r="Q264" s="35">
        <f>VLOOKUP(O264,Stock[],3,FALSE)</f>
        <v>0</v>
      </c>
      <c r="R264" s="35">
        <f>VLOOKUP(O264,Stock[],4,FALSE)</f>
        <v>0</v>
      </c>
      <c r="S264" s="34"/>
      <c r="T264" s="35"/>
      <c r="U264" s="34"/>
      <c r="V264" s="36">
        <f>+DailySales!$T264*DailySales!$R264</f>
        <v>0</v>
      </c>
      <c r="W264" s="36">
        <f>+DailySales!$V264*DailySales!$Q264</f>
        <v>0</v>
      </c>
      <c r="X264" s="36">
        <f>VLOOKUP(O264,Stock[],6,FALSE)</f>
        <v>0</v>
      </c>
      <c r="Y264" s="36">
        <f>+DailySales!$V264*DailySales!$X264</f>
        <v>0</v>
      </c>
      <c r="Z264" s="37">
        <v>3023500</v>
      </c>
      <c r="AA264" s="34"/>
      <c r="AB264" s="78"/>
      <c r="AC264" s="78"/>
      <c r="AD264" s="34"/>
      <c r="AE264" s="77"/>
      <c r="AF264" s="38"/>
      <c r="AG264" s="39"/>
      <c r="AH264" s="38">
        <v>46027</v>
      </c>
      <c r="AI264" s="39">
        <v>3023500</v>
      </c>
      <c r="AJ264" s="38"/>
      <c r="AK264" s="39"/>
      <c r="AL264" s="34"/>
      <c r="AM264" s="39"/>
      <c r="AN26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64" s="26"/>
      <c r="AQ264" s="26"/>
      <c r="AR264" s="26"/>
    </row>
    <row r="265" spans="1:44" ht="19.5" customHeight="1" x14ac:dyDescent="0.25">
      <c r="A265" s="32">
        <f t="shared" si="20"/>
        <v>2025</v>
      </c>
      <c r="B265" s="32">
        <f t="shared" si="21"/>
        <v>12</v>
      </c>
      <c r="C265" s="25">
        <v>46003</v>
      </c>
      <c r="D265" s="57">
        <f t="shared" ca="1" si="18"/>
        <v>46097</v>
      </c>
      <c r="E265" s="32" t="str">
        <f t="shared" ca="1" si="19"/>
        <v>3-Months</v>
      </c>
      <c r="F265" s="32" t="str">
        <f>VLOOKUP(O265,Stock[],5,FALSE)</f>
        <v>BE</v>
      </c>
      <c r="G265" s="33" t="s">
        <v>1883</v>
      </c>
      <c r="H265" s="34"/>
      <c r="I265" s="34" t="s">
        <v>180</v>
      </c>
      <c r="J265" s="32" t="str">
        <f>VLOOKUP(I265,Customers[],2,FALSE)</f>
        <v>ရွှေမြင်း</v>
      </c>
      <c r="K265" s="32" t="str">
        <f>VLOOKUP(I265,Customers[],4,FALSE)</f>
        <v>Meiktila</v>
      </c>
      <c r="L265" s="32" t="str">
        <f>VLOOKUP(Table85[[#This Row],[CustomerID]],Table!H:K,3,0)</f>
        <v>မိတ္ထီလာ</v>
      </c>
      <c r="M265" s="32" t="str">
        <f>VLOOKUP(I265,Customers[],5,FALSE)</f>
        <v>WholeSales/Contract</v>
      </c>
      <c r="N265" s="34" t="s">
        <v>10</v>
      </c>
      <c r="O265" s="37" t="s">
        <v>61</v>
      </c>
      <c r="P265" s="32" t="str">
        <f>VLOOKUP(O265,Stock[],2,FALSE)</f>
        <v>BE Debtors Opening</v>
      </c>
      <c r="Q265" s="35">
        <f>VLOOKUP(O265,Stock[],3,FALSE)</f>
        <v>0</v>
      </c>
      <c r="R265" s="35">
        <f>VLOOKUP(O265,Stock[],4,FALSE)</f>
        <v>0</v>
      </c>
      <c r="S265" s="34"/>
      <c r="T265" s="35"/>
      <c r="U265" s="34"/>
      <c r="V265" s="36">
        <f>+DailySales!$T265*DailySales!$R265</f>
        <v>0</v>
      </c>
      <c r="W265" s="36">
        <f>+DailySales!$V265*DailySales!$Q265</f>
        <v>0</v>
      </c>
      <c r="X265" s="36">
        <f>VLOOKUP(O265,Stock[],6,FALSE)</f>
        <v>0</v>
      </c>
      <c r="Y265" s="36">
        <f>+DailySales!$V265*DailySales!$X265</f>
        <v>0</v>
      </c>
      <c r="Z265" s="37">
        <v>386400</v>
      </c>
      <c r="AA265" s="34"/>
      <c r="AB265" s="78"/>
      <c r="AC265" s="78"/>
      <c r="AD265" s="34"/>
      <c r="AE265" s="77"/>
      <c r="AF265" s="38"/>
      <c r="AG265" s="39"/>
      <c r="AH265" s="38">
        <v>46034</v>
      </c>
      <c r="AI265" s="39">
        <v>386400</v>
      </c>
      <c r="AJ265" s="38"/>
      <c r="AK265" s="39"/>
      <c r="AL265" s="34"/>
      <c r="AM265" s="39"/>
      <c r="AN26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65" s="26"/>
      <c r="AQ265" s="26"/>
      <c r="AR265" s="26"/>
    </row>
    <row r="266" spans="1:44" ht="19.5" customHeight="1" x14ac:dyDescent="0.25">
      <c r="A266" s="32">
        <f t="shared" si="20"/>
        <v>2025</v>
      </c>
      <c r="B266" s="32">
        <f t="shared" si="21"/>
        <v>12</v>
      </c>
      <c r="C266" s="25">
        <v>46003</v>
      </c>
      <c r="D266" s="57">
        <f t="shared" ca="1" si="18"/>
        <v>46097</v>
      </c>
      <c r="E266" s="32" t="str">
        <f t="shared" ca="1" si="19"/>
        <v>3-Months</v>
      </c>
      <c r="F266" s="32" t="str">
        <f>VLOOKUP(O266,Stock[],5,FALSE)</f>
        <v>BE</v>
      </c>
      <c r="G266" s="33" t="s">
        <v>1883</v>
      </c>
      <c r="H266" s="34"/>
      <c r="I266" s="34" t="s">
        <v>180</v>
      </c>
      <c r="J266" s="32" t="str">
        <f>VLOOKUP(I266,Customers[],2,FALSE)</f>
        <v>ရွှေမြင်း</v>
      </c>
      <c r="K266" s="32" t="str">
        <f>VLOOKUP(I266,Customers[],4,FALSE)</f>
        <v>Meiktila</v>
      </c>
      <c r="L266" s="32" t="str">
        <f>VLOOKUP(Table85[[#This Row],[CustomerID]],Table!H:K,3,0)</f>
        <v>မိတ္ထီလာ</v>
      </c>
      <c r="M266" s="32" t="str">
        <f>VLOOKUP(I266,Customers[],5,FALSE)</f>
        <v>WholeSales/Contract</v>
      </c>
      <c r="N266" s="34" t="s">
        <v>10</v>
      </c>
      <c r="O266" s="37" t="s">
        <v>61</v>
      </c>
      <c r="P266" s="32" t="str">
        <f>VLOOKUP(O266,Stock[],2,FALSE)</f>
        <v>BE Debtors Opening</v>
      </c>
      <c r="Q266" s="35">
        <f>VLOOKUP(O266,Stock[],3,FALSE)</f>
        <v>0</v>
      </c>
      <c r="R266" s="35">
        <f>VLOOKUP(O266,Stock[],4,FALSE)</f>
        <v>0</v>
      </c>
      <c r="S266" s="34"/>
      <c r="T266" s="35"/>
      <c r="U266" s="34"/>
      <c r="V266" s="36">
        <f>+DailySales!$T266*DailySales!$R266</f>
        <v>0</v>
      </c>
      <c r="W266" s="36">
        <f>+DailySales!$V266*DailySales!$Q266</f>
        <v>0</v>
      </c>
      <c r="X266" s="36">
        <f>VLOOKUP(O266,Stock[],6,FALSE)</f>
        <v>0</v>
      </c>
      <c r="Y266" s="36">
        <f>+DailySales!$V266*DailySales!$X266</f>
        <v>0</v>
      </c>
      <c r="Z266" s="37">
        <v>159600</v>
      </c>
      <c r="AA266" s="34"/>
      <c r="AB266" s="78"/>
      <c r="AC266" s="78"/>
      <c r="AD266" s="34"/>
      <c r="AE266" s="77"/>
      <c r="AF266" s="38"/>
      <c r="AG266" s="39"/>
      <c r="AH266" s="38">
        <v>46034</v>
      </c>
      <c r="AI266" s="39">
        <v>159600</v>
      </c>
      <c r="AJ266" s="38"/>
      <c r="AK266" s="39"/>
      <c r="AL266" s="34"/>
      <c r="AM266" s="39"/>
      <c r="AN26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66" s="26"/>
      <c r="AQ266" s="26"/>
      <c r="AR266" s="26"/>
    </row>
    <row r="267" spans="1:44" ht="19.5" customHeight="1" x14ac:dyDescent="0.25">
      <c r="A267" s="32">
        <f t="shared" si="20"/>
        <v>2025</v>
      </c>
      <c r="B267" s="32">
        <f t="shared" si="21"/>
        <v>12</v>
      </c>
      <c r="C267" s="25">
        <v>46003</v>
      </c>
      <c r="D267" s="57">
        <f t="shared" ca="1" si="18"/>
        <v>46097</v>
      </c>
      <c r="E267" s="32" t="str">
        <f t="shared" ca="1" si="19"/>
        <v>3-Months</v>
      </c>
      <c r="F267" s="32" t="str">
        <f>VLOOKUP(O267,Stock[],5,FALSE)</f>
        <v>BE</v>
      </c>
      <c r="G267" s="33" t="s">
        <v>1883</v>
      </c>
      <c r="H267" s="34"/>
      <c r="I267" s="34" t="s">
        <v>180</v>
      </c>
      <c r="J267" s="32" t="str">
        <f>VLOOKUP(I267,Customers[],2,FALSE)</f>
        <v>ရွှေမြင်း</v>
      </c>
      <c r="K267" s="32" t="str">
        <f>VLOOKUP(I267,Customers[],4,FALSE)</f>
        <v>Meiktila</v>
      </c>
      <c r="L267" s="32" t="str">
        <f>VLOOKUP(Table85[[#This Row],[CustomerID]],Table!H:K,3,0)</f>
        <v>မိတ္ထီလာ</v>
      </c>
      <c r="M267" s="32" t="str">
        <f>VLOOKUP(I267,Customers[],5,FALSE)</f>
        <v>WholeSales/Contract</v>
      </c>
      <c r="N267" s="34" t="s">
        <v>10</v>
      </c>
      <c r="O267" s="37" t="s">
        <v>61</v>
      </c>
      <c r="P267" s="32" t="str">
        <f>VLOOKUP(O267,Stock[],2,FALSE)</f>
        <v>BE Debtors Opening</v>
      </c>
      <c r="Q267" s="35">
        <f>VLOOKUP(O267,Stock[],3,FALSE)</f>
        <v>0</v>
      </c>
      <c r="R267" s="35">
        <f>VLOOKUP(O267,Stock[],4,FALSE)</f>
        <v>0</v>
      </c>
      <c r="S267" s="34"/>
      <c r="T267" s="35"/>
      <c r="U267" s="34"/>
      <c r="V267" s="36">
        <f>+DailySales!$T267*DailySales!$R267</f>
        <v>0</v>
      </c>
      <c r="W267" s="36">
        <f>+DailySales!$V267*DailySales!$Q267</f>
        <v>0</v>
      </c>
      <c r="X267" s="36">
        <f>VLOOKUP(O267,Stock[],6,FALSE)</f>
        <v>0</v>
      </c>
      <c r="Y267" s="36">
        <f>+DailySales!$V267*DailySales!$X267</f>
        <v>0</v>
      </c>
      <c r="Z267" s="37">
        <v>558600</v>
      </c>
      <c r="AA267" s="34"/>
      <c r="AB267" s="78"/>
      <c r="AC267" s="78"/>
      <c r="AD267" s="34"/>
      <c r="AE267" s="77"/>
      <c r="AF267" s="38"/>
      <c r="AG267" s="39"/>
      <c r="AH267" s="38">
        <v>46034</v>
      </c>
      <c r="AI267" s="39">
        <v>558600</v>
      </c>
      <c r="AJ267" s="38"/>
      <c r="AK267" s="39"/>
      <c r="AL267" s="34"/>
      <c r="AM267" s="39"/>
      <c r="AN26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67" s="26"/>
      <c r="AQ267" s="26"/>
      <c r="AR267" s="26"/>
    </row>
    <row r="268" spans="1:44" ht="19.5" customHeight="1" x14ac:dyDescent="0.25">
      <c r="A268" s="32">
        <f t="shared" si="20"/>
        <v>2025</v>
      </c>
      <c r="B268" s="32">
        <f t="shared" si="21"/>
        <v>12</v>
      </c>
      <c r="C268" s="25">
        <v>46003</v>
      </c>
      <c r="D268" s="57">
        <f t="shared" ca="1" si="18"/>
        <v>46097</v>
      </c>
      <c r="E268" s="32" t="str">
        <f t="shared" ca="1" si="19"/>
        <v>3-Months</v>
      </c>
      <c r="F268" s="32" t="str">
        <f>VLOOKUP(O268,Stock[],5,FALSE)</f>
        <v>BE</v>
      </c>
      <c r="G268" s="33" t="s">
        <v>1885</v>
      </c>
      <c r="H268" s="34"/>
      <c r="I268" s="34" t="s">
        <v>180</v>
      </c>
      <c r="J268" s="32" t="str">
        <f>VLOOKUP(I268,Customers[],2,FALSE)</f>
        <v>ရွှေမြင်း</v>
      </c>
      <c r="K268" s="32" t="str">
        <f>VLOOKUP(I268,Customers[],4,FALSE)</f>
        <v>Meiktila</v>
      </c>
      <c r="L268" s="32" t="str">
        <f>VLOOKUP(Table85[[#This Row],[CustomerID]],Table!H:K,3,0)</f>
        <v>မိတ္ထီလာ</v>
      </c>
      <c r="M268" s="32" t="str">
        <f>VLOOKUP(I268,Customers[],5,FALSE)</f>
        <v>WholeSales/Contract</v>
      </c>
      <c r="N268" s="34" t="s">
        <v>10</v>
      </c>
      <c r="O268" s="37" t="s">
        <v>61</v>
      </c>
      <c r="P268" s="32" t="str">
        <f>VLOOKUP(O268,Stock[],2,FALSE)</f>
        <v>BE Debtors Opening</v>
      </c>
      <c r="Q268" s="35">
        <f>VLOOKUP(O268,Stock[],3,FALSE)</f>
        <v>0</v>
      </c>
      <c r="R268" s="35">
        <f>VLOOKUP(O268,Stock[],4,FALSE)</f>
        <v>0</v>
      </c>
      <c r="S268" s="34"/>
      <c r="T268" s="35"/>
      <c r="U268" s="34"/>
      <c r="V268" s="36">
        <f>+DailySales!$T268*DailySales!$R268</f>
        <v>0</v>
      </c>
      <c r="W268" s="36">
        <f>+DailySales!$V268*DailySales!$Q268</f>
        <v>0</v>
      </c>
      <c r="X268" s="36">
        <f>VLOOKUP(O268,Stock[],6,FALSE)</f>
        <v>0</v>
      </c>
      <c r="Y268" s="36">
        <f>+DailySales!$V268*DailySales!$X268</f>
        <v>0</v>
      </c>
      <c r="Z268" s="37">
        <v>957600</v>
      </c>
      <c r="AA268" s="34"/>
      <c r="AB268" s="78"/>
      <c r="AC268" s="78"/>
      <c r="AD268" s="34"/>
      <c r="AE268" s="77"/>
      <c r="AF268" s="38"/>
      <c r="AG268" s="39"/>
      <c r="AH268" s="38">
        <v>46034</v>
      </c>
      <c r="AI268" s="39">
        <v>957600</v>
      </c>
      <c r="AJ268" s="38"/>
      <c r="AK268" s="39"/>
      <c r="AL268" s="34"/>
      <c r="AM268" s="39"/>
      <c r="AN26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68" s="26"/>
      <c r="AQ268" s="26"/>
      <c r="AR268" s="26"/>
    </row>
    <row r="269" spans="1:44" ht="19.5" customHeight="1" x14ac:dyDescent="0.25">
      <c r="A269" s="32">
        <f t="shared" si="20"/>
        <v>2025</v>
      </c>
      <c r="B269" s="32">
        <f t="shared" si="21"/>
        <v>12</v>
      </c>
      <c r="C269" s="25">
        <v>46003</v>
      </c>
      <c r="D269" s="57">
        <f t="shared" ca="1" si="18"/>
        <v>46097</v>
      </c>
      <c r="E269" s="32" t="str">
        <f t="shared" ca="1" si="19"/>
        <v>3-Months</v>
      </c>
      <c r="F269" s="32" t="str">
        <f>VLOOKUP(O269,Stock[],5,FALSE)</f>
        <v>BE</v>
      </c>
      <c r="G269" s="33" t="s">
        <v>1885</v>
      </c>
      <c r="H269" s="34"/>
      <c r="I269" s="34" t="s">
        <v>180</v>
      </c>
      <c r="J269" s="32" t="str">
        <f>VLOOKUP(I269,Customers[],2,FALSE)</f>
        <v>ရွှေမြင်း</v>
      </c>
      <c r="K269" s="32" t="str">
        <f>VLOOKUP(I269,Customers[],4,FALSE)</f>
        <v>Meiktila</v>
      </c>
      <c r="L269" s="32" t="str">
        <f>VLOOKUP(Table85[[#This Row],[CustomerID]],Table!H:K,3,0)</f>
        <v>မိတ္ထီလာ</v>
      </c>
      <c r="M269" s="32" t="str">
        <f>VLOOKUP(I269,Customers[],5,FALSE)</f>
        <v>WholeSales/Contract</v>
      </c>
      <c r="N269" s="34" t="s">
        <v>10</v>
      </c>
      <c r="O269" s="37" t="s">
        <v>61</v>
      </c>
      <c r="P269" s="32" t="str">
        <f>VLOOKUP(O269,Stock[],2,FALSE)</f>
        <v>BE Debtors Opening</v>
      </c>
      <c r="Q269" s="35">
        <f>VLOOKUP(O269,Stock[],3,FALSE)</f>
        <v>0</v>
      </c>
      <c r="R269" s="35">
        <f>VLOOKUP(O269,Stock[],4,FALSE)</f>
        <v>0</v>
      </c>
      <c r="S269" s="34"/>
      <c r="T269" s="35"/>
      <c r="U269" s="34"/>
      <c r="V269" s="36">
        <f>+DailySales!$T269*DailySales!$R269</f>
        <v>0</v>
      </c>
      <c r="W269" s="36">
        <f>+DailySales!$V269*DailySales!$Q269</f>
        <v>0</v>
      </c>
      <c r="X269" s="36">
        <f>VLOOKUP(O269,Stock[],6,FALSE)</f>
        <v>0</v>
      </c>
      <c r="Y269" s="36">
        <f>+DailySales!$V269*DailySales!$X269</f>
        <v>0</v>
      </c>
      <c r="Z269" s="37">
        <v>579600</v>
      </c>
      <c r="AA269" s="34"/>
      <c r="AB269" s="78"/>
      <c r="AC269" s="78"/>
      <c r="AD269" s="34"/>
      <c r="AE269" s="77"/>
      <c r="AF269" s="38"/>
      <c r="AG269" s="39"/>
      <c r="AH269" s="38">
        <v>46034</v>
      </c>
      <c r="AI269" s="39">
        <v>579600</v>
      </c>
      <c r="AJ269" s="38"/>
      <c r="AK269" s="39"/>
      <c r="AL269" s="34"/>
      <c r="AM269" s="39"/>
      <c r="AN26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69" s="26"/>
      <c r="AQ269" s="26"/>
      <c r="AR269" s="26"/>
    </row>
    <row r="270" spans="1:44" ht="19.5" customHeight="1" x14ac:dyDescent="0.25">
      <c r="A270" s="32">
        <f t="shared" si="20"/>
        <v>2025</v>
      </c>
      <c r="B270" s="32">
        <f t="shared" si="21"/>
        <v>12</v>
      </c>
      <c r="C270" s="25">
        <v>46003</v>
      </c>
      <c r="D270" s="57">
        <f t="shared" ca="1" si="18"/>
        <v>46097</v>
      </c>
      <c r="E270" s="32" t="str">
        <f t="shared" ca="1" si="19"/>
        <v>3-Months</v>
      </c>
      <c r="F270" s="32" t="str">
        <f>VLOOKUP(O270,Stock[],5,FALSE)</f>
        <v>BE</v>
      </c>
      <c r="G270" s="33" t="s">
        <v>1885</v>
      </c>
      <c r="H270" s="34"/>
      <c r="I270" s="34" t="s">
        <v>180</v>
      </c>
      <c r="J270" s="32" t="str">
        <f>VLOOKUP(I270,Customers[],2,FALSE)</f>
        <v>ရွှေမြင်း</v>
      </c>
      <c r="K270" s="32" t="str">
        <f>VLOOKUP(I270,Customers[],4,FALSE)</f>
        <v>Meiktila</v>
      </c>
      <c r="L270" s="32" t="str">
        <f>VLOOKUP(Table85[[#This Row],[CustomerID]],Table!H:K,3,0)</f>
        <v>မိတ္ထီလာ</v>
      </c>
      <c r="M270" s="32" t="str">
        <f>VLOOKUP(I270,Customers[],5,FALSE)</f>
        <v>WholeSales/Contract</v>
      </c>
      <c r="N270" s="34" t="s">
        <v>10</v>
      </c>
      <c r="O270" s="37" t="s">
        <v>61</v>
      </c>
      <c r="P270" s="32" t="str">
        <f>VLOOKUP(O270,Stock[],2,FALSE)</f>
        <v>BE Debtors Opening</v>
      </c>
      <c r="Q270" s="35">
        <f>VLOOKUP(O270,Stock[],3,FALSE)</f>
        <v>0</v>
      </c>
      <c r="R270" s="35">
        <f>VLOOKUP(O270,Stock[],4,FALSE)</f>
        <v>0</v>
      </c>
      <c r="S270" s="34"/>
      <c r="T270" s="35"/>
      <c r="U270" s="34"/>
      <c r="V270" s="36">
        <f>+DailySales!$T270*DailySales!$R270</f>
        <v>0</v>
      </c>
      <c r="W270" s="36">
        <f>+DailySales!$V270*DailySales!$Q270</f>
        <v>0</v>
      </c>
      <c r="X270" s="36">
        <f>VLOOKUP(O270,Stock[],6,FALSE)</f>
        <v>0</v>
      </c>
      <c r="Y270" s="36">
        <f>+DailySales!$V270*DailySales!$X270</f>
        <v>0</v>
      </c>
      <c r="Z270" s="37">
        <v>558600</v>
      </c>
      <c r="AA270" s="34"/>
      <c r="AB270" s="78"/>
      <c r="AC270" s="78"/>
      <c r="AD270" s="34"/>
      <c r="AE270" s="77"/>
      <c r="AF270" s="38"/>
      <c r="AG270" s="39"/>
      <c r="AH270" s="38">
        <v>46034</v>
      </c>
      <c r="AI270" s="39">
        <v>558600</v>
      </c>
      <c r="AJ270" s="38"/>
      <c r="AK270" s="39"/>
      <c r="AL270" s="34"/>
      <c r="AM270" s="39"/>
      <c r="AN27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70" s="26"/>
      <c r="AQ270" s="26"/>
      <c r="AR270" s="26"/>
    </row>
    <row r="271" spans="1:44" ht="19.5" customHeight="1" x14ac:dyDescent="0.25">
      <c r="A271" s="32">
        <f t="shared" si="20"/>
        <v>2025</v>
      </c>
      <c r="B271" s="32">
        <f t="shared" si="21"/>
        <v>12</v>
      </c>
      <c r="C271" s="25">
        <v>46004</v>
      </c>
      <c r="D271" s="57">
        <f t="shared" ca="1" si="18"/>
        <v>46097</v>
      </c>
      <c r="E271" s="32" t="str">
        <f t="shared" ca="1" si="19"/>
        <v>3-Months</v>
      </c>
      <c r="F271" s="32" t="str">
        <f>VLOOKUP(O271,Stock[],5,FALSE)</f>
        <v>BE</v>
      </c>
      <c r="G271" s="33" t="s">
        <v>1886</v>
      </c>
      <c r="H271" s="34"/>
      <c r="I271" s="34" t="s">
        <v>181</v>
      </c>
      <c r="J271" s="32" t="str">
        <f>VLOOKUP(I271,Customers[],2,FALSE)</f>
        <v>ရွှေမြင်း(ရွှေခြင်္သေ့)</v>
      </c>
      <c r="K271" s="32" t="str">
        <f>VLOOKUP(I271,Customers[],4,FALSE)</f>
        <v>Meiktila</v>
      </c>
      <c r="L271" s="32" t="str">
        <f>VLOOKUP(Table85[[#This Row],[CustomerID]],Table!H:K,3,0)</f>
        <v>မိတ္ထီလာ</v>
      </c>
      <c r="M271" s="32" t="str">
        <f>VLOOKUP(I271,Customers[],5,FALSE)</f>
        <v>WholeSales/Contract</v>
      </c>
      <c r="N271" s="34" t="s">
        <v>10</v>
      </c>
      <c r="O271" s="37" t="s">
        <v>61</v>
      </c>
      <c r="P271" s="32" t="str">
        <f>VLOOKUP(O271,Stock[],2,FALSE)</f>
        <v>BE Debtors Opening</v>
      </c>
      <c r="Q271" s="35">
        <f>VLOOKUP(O271,Stock[],3,FALSE)</f>
        <v>0</v>
      </c>
      <c r="R271" s="35">
        <f>VLOOKUP(O271,Stock[],4,FALSE)</f>
        <v>0</v>
      </c>
      <c r="S271" s="34"/>
      <c r="T271" s="35"/>
      <c r="U271" s="34"/>
      <c r="V271" s="36">
        <f>+DailySales!$T271*DailySales!$R271</f>
        <v>0</v>
      </c>
      <c r="W271" s="36">
        <f>+DailySales!$V271*DailySales!$Q271</f>
        <v>0</v>
      </c>
      <c r="X271" s="36">
        <f>VLOOKUP(O271,Stock[],6,FALSE)</f>
        <v>0</v>
      </c>
      <c r="Y271" s="36">
        <f>+DailySales!$V271*DailySales!$X271</f>
        <v>0</v>
      </c>
      <c r="Z271" s="37">
        <v>478800</v>
      </c>
      <c r="AA271" s="34"/>
      <c r="AB271" s="78"/>
      <c r="AC271" s="78"/>
      <c r="AD271" s="34"/>
      <c r="AE271" s="77"/>
      <c r="AF271" s="38"/>
      <c r="AG271" s="39"/>
      <c r="AH271" s="38">
        <v>46034</v>
      </c>
      <c r="AI271" s="39">
        <v>478800</v>
      </c>
      <c r="AJ271" s="38"/>
      <c r="AK271" s="39"/>
      <c r="AL271" s="34"/>
      <c r="AM271" s="39"/>
      <c r="AN27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71" s="26"/>
      <c r="AQ271" s="26"/>
      <c r="AR271" s="26"/>
    </row>
    <row r="272" spans="1:44" ht="19.5" customHeight="1" x14ac:dyDescent="0.25">
      <c r="A272" s="32">
        <f t="shared" si="20"/>
        <v>2025</v>
      </c>
      <c r="B272" s="32">
        <f t="shared" si="21"/>
        <v>12</v>
      </c>
      <c r="C272" s="25">
        <v>46004</v>
      </c>
      <c r="D272" s="57">
        <f t="shared" ca="1" si="18"/>
        <v>46097</v>
      </c>
      <c r="E272" s="32" t="str">
        <f t="shared" ca="1" si="19"/>
        <v>3-Months</v>
      </c>
      <c r="F272" s="32" t="str">
        <f>VLOOKUP(O272,Stock[],5,FALSE)</f>
        <v>BE</v>
      </c>
      <c r="G272" s="33" t="s">
        <v>1886</v>
      </c>
      <c r="H272" s="34"/>
      <c r="I272" s="34" t="s">
        <v>181</v>
      </c>
      <c r="J272" s="32" t="str">
        <f>VLOOKUP(I272,Customers[],2,FALSE)</f>
        <v>ရွှေမြင်း(ရွှေခြင်္သေ့)</v>
      </c>
      <c r="K272" s="32" t="str">
        <f>VLOOKUP(I272,Customers[],4,FALSE)</f>
        <v>Meiktila</v>
      </c>
      <c r="L272" s="32" t="str">
        <f>VLOOKUP(Table85[[#This Row],[CustomerID]],Table!H:K,3,0)</f>
        <v>မိတ္ထီလာ</v>
      </c>
      <c r="M272" s="32" t="str">
        <f>VLOOKUP(I272,Customers[],5,FALSE)</f>
        <v>WholeSales/Contract</v>
      </c>
      <c r="N272" s="34" t="s">
        <v>10</v>
      </c>
      <c r="O272" s="37" t="s">
        <v>61</v>
      </c>
      <c r="P272" s="32" t="str">
        <f>VLOOKUP(O272,Stock[],2,FALSE)</f>
        <v>BE Debtors Opening</v>
      </c>
      <c r="Q272" s="35">
        <f>VLOOKUP(O272,Stock[],3,FALSE)</f>
        <v>0</v>
      </c>
      <c r="R272" s="35">
        <f>VLOOKUP(O272,Stock[],4,FALSE)</f>
        <v>0</v>
      </c>
      <c r="S272" s="34"/>
      <c r="T272" s="35"/>
      <c r="U272" s="34"/>
      <c r="V272" s="36">
        <f>+DailySales!$T272*DailySales!$R272</f>
        <v>0</v>
      </c>
      <c r="W272" s="36">
        <f>+DailySales!$V272*DailySales!$Q272</f>
        <v>0</v>
      </c>
      <c r="X272" s="36">
        <f>VLOOKUP(O272,Stock[],6,FALSE)</f>
        <v>0</v>
      </c>
      <c r="Y272" s="36">
        <f>+DailySales!$V272*DailySales!$X272</f>
        <v>0</v>
      </c>
      <c r="Z272" s="37">
        <v>159600</v>
      </c>
      <c r="AA272" s="34"/>
      <c r="AB272" s="78"/>
      <c r="AC272" s="78"/>
      <c r="AD272" s="34"/>
      <c r="AE272" s="77"/>
      <c r="AF272" s="38"/>
      <c r="AG272" s="39"/>
      <c r="AH272" s="38">
        <v>46034</v>
      </c>
      <c r="AI272" s="39">
        <v>159600</v>
      </c>
      <c r="AJ272" s="38"/>
      <c r="AK272" s="39"/>
      <c r="AL272" s="34"/>
      <c r="AM272" s="39"/>
      <c r="AN27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72" s="26"/>
      <c r="AQ272" s="26"/>
      <c r="AR272" s="26"/>
    </row>
    <row r="273" spans="1:44" ht="19.5" customHeight="1" x14ac:dyDescent="0.25">
      <c r="A273" s="32">
        <f t="shared" si="20"/>
        <v>2025</v>
      </c>
      <c r="B273" s="32">
        <f t="shared" si="21"/>
        <v>12</v>
      </c>
      <c r="C273" s="25">
        <v>46004</v>
      </c>
      <c r="D273" s="57">
        <f t="shared" ca="1" si="18"/>
        <v>46097</v>
      </c>
      <c r="E273" s="32" t="str">
        <f t="shared" ca="1" si="19"/>
        <v>3-Months</v>
      </c>
      <c r="F273" s="32" t="str">
        <f>VLOOKUP(O273,Stock[],5,FALSE)</f>
        <v>BE</v>
      </c>
      <c r="G273" s="33" t="s">
        <v>1886</v>
      </c>
      <c r="H273" s="34"/>
      <c r="I273" s="34" t="s">
        <v>181</v>
      </c>
      <c r="J273" s="32" t="str">
        <f>VLOOKUP(I273,Customers[],2,FALSE)</f>
        <v>ရွှေမြင်း(ရွှေခြင်္သေ့)</v>
      </c>
      <c r="K273" s="32" t="str">
        <f>VLOOKUP(I273,Customers[],4,FALSE)</f>
        <v>Meiktila</v>
      </c>
      <c r="L273" s="32" t="str">
        <f>VLOOKUP(Table85[[#This Row],[CustomerID]],Table!H:K,3,0)</f>
        <v>မိတ္ထီလာ</v>
      </c>
      <c r="M273" s="32" t="str">
        <f>VLOOKUP(I273,Customers[],5,FALSE)</f>
        <v>WholeSales/Contract</v>
      </c>
      <c r="N273" s="34" t="s">
        <v>10</v>
      </c>
      <c r="O273" s="37" t="s">
        <v>61</v>
      </c>
      <c r="P273" s="32" t="str">
        <f>VLOOKUP(O273,Stock[],2,FALSE)</f>
        <v>BE Debtors Opening</v>
      </c>
      <c r="Q273" s="35">
        <f>VLOOKUP(O273,Stock[],3,FALSE)</f>
        <v>0</v>
      </c>
      <c r="R273" s="35">
        <f>VLOOKUP(O273,Stock[],4,FALSE)</f>
        <v>0</v>
      </c>
      <c r="S273" s="34"/>
      <c r="T273" s="35"/>
      <c r="U273" s="34"/>
      <c r="V273" s="36">
        <f>+DailySales!$T273*DailySales!$R273</f>
        <v>0</v>
      </c>
      <c r="W273" s="36">
        <f>+DailySales!$V273*DailySales!$Q273</f>
        <v>0</v>
      </c>
      <c r="X273" s="36">
        <f>VLOOKUP(O273,Stock[],6,FALSE)</f>
        <v>0</v>
      </c>
      <c r="Y273" s="36">
        <f>+DailySales!$V273*DailySales!$X273</f>
        <v>0</v>
      </c>
      <c r="Z273" s="37">
        <v>287700</v>
      </c>
      <c r="AA273" s="34"/>
      <c r="AB273" s="78"/>
      <c r="AC273" s="78"/>
      <c r="AD273" s="34"/>
      <c r="AE273" s="77"/>
      <c r="AF273" s="38"/>
      <c r="AG273" s="39"/>
      <c r="AH273" s="38">
        <v>46034</v>
      </c>
      <c r="AI273" s="39">
        <v>287700</v>
      </c>
      <c r="AJ273" s="38"/>
      <c r="AK273" s="39"/>
      <c r="AL273" s="34"/>
      <c r="AM273" s="39"/>
      <c r="AN27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73" s="26"/>
      <c r="AQ273" s="26"/>
      <c r="AR273" s="26"/>
    </row>
    <row r="274" spans="1:44" ht="19.5" customHeight="1" x14ac:dyDescent="0.25">
      <c r="A274" s="32">
        <f t="shared" si="20"/>
        <v>2025</v>
      </c>
      <c r="B274" s="32">
        <f t="shared" si="21"/>
        <v>12</v>
      </c>
      <c r="C274" s="25">
        <v>46004</v>
      </c>
      <c r="D274" s="57">
        <f t="shared" ca="1" si="18"/>
        <v>46097</v>
      </c>
      <c r="E274" s="32" t="str">
        <f t="shared" ca="1" si="19"/>
        <v>3-Months</v>
      </c>
      <c r="F274" s="32" t="str">
        <f>VLOOKUP(O274,Stock[],5,FALSE)</f>
        <v>BE</v>
      </c>
      <c r="G274" s="33" t="s">
        <v>1886</v>
      </c>
      <c r="H274" s="34"/>
      <c r="I274" s="34" t="s">
        <v>181</v>
      </c>
      <c r="J274" s="32" t="str">
        <f>VLOOKUP(I274,Customers[],2,FALSE)</f>
        <v>ရွှေမြင်း(ရွှေခြင်္သေ့)</v>
      </c>
      <c r="K274" s="32" t="str">
        <f>VLOOKUP(I274,Customers[],4,FALSE)</f>
        <v>Meiktila</v>
      </c>
      <c r="L274" s="32" t="str">
        <f>VLOOKUP(Table85[[#This Row],[CustomerID]],Table!H:K,3,0)</f>
        <v>မိတ္ထီလာ</v>
      </c>
      <c r="M274" s="32" t="str">
        <f>VLOOKUP(I274,Customers[],5,FALSE)</f>
        <v>WholeSales/Contract</v>
      </c>
      <c r="N274" s="34" t="s">
        <v>10</v>
      </c>
      <c r="O274" s="37" t="s">
        <v>61</v>
      </c>
      <c r="P274" s="32" t="str">
        <f>VLOOKUP(O274,Stock[],2,FALSE)</f>
        <v>BE Debtors Opening</v>
      </c>
      <c r="Q274" s="35">
        <f>VLOOKUP(O274,Stock[],3,FALSE)</f>
        <v>0</v>
      </c>
      <c r="R274" s="35">
        <f>VLOOKUP(O274,Stock[],4,FALSE)</f>
        <v>0</v>
      </c>
      <c r="S274" s="34"/>
      <c r="T274" s="35"/>
      <c r="U274" s="34"/>
      <c r="V274" s="36">
        <f>+DailySales!$T274*DailySales!$R274</f>
        <v>0</v>
      </c>
      <c r="W274" s="36">
        <f>+DailySales!$V274*DailySales!$Q274</f>
        <v>0</v>
      </c>
      <c r="X274" s="36">
        <f>VLOOKUP(O274,Stock[],6,FALSE)</f>
        <v>0</v>
      </c>
      <c r="Y274" s="36">
        <f>+DailySales!$V274*DailySales!$X274</f>
        <v>0</v>
      </c>
      <c r="Z274" s="37">
        <v>289800</v>
      </c>
      <c r="AA274" s="34"/>
      <c r="AB274" s="78"/>
      <c r="AC274" s="78"/>
      <c r="AD274" s="34"/>
      <c r="AE274" s="77"/>
      <c r="AF274" s="38"/>
      <c r="AG274" s="39"/>
      <c r="AH274" s="38">
        <v>46034</v>
      </c>
      <c r="AI274" s="39">
        <v>289800</v>
      </c>
      <c r="AJ274" s="38"/>
      <c r="AK274" s="39"/>
      <c r="AL274" s="34"/>
      <c r="AM274" s="39"/>
      <c r="AN27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74" s="26"/>
      <c r="AQ274" s="26"/>
      <c r="AR274" s="26"/>
    </row>
    <row r="275" spans="1:44" ht="19.5" customHeight="1" x14ac:dyDescent="0.25">
      <c r="A275" s="32">
        <f t="shared" si="20"/>
        <v>2025</v>
      </c>
      <c r="B275" s="32">
        <f t="shared" si="21"/>
        <v>12</v>
      </c>
      <c r="C275" s="25">
        <v>46004</v>
      </c>
      <c r="D275" s="57">
        <f t="shared" ca="1" si="18"/>
        <v>46097</v>
      </c>
      <c r="E275" s="32" t="str">
        <f t="shared" ca="1" si="19"/>
        <v>3-Months</v>
      </c>
      <c r="F275" s="32" t="str">
        <f>VLOOKUP(O275,Stock[],5,FALSE)</f>
        <v>BE</v>
      </c>
      <c r="G275" s="33" t="s">
        <v>1886</v>
      </c>
      <c r="H275" s="34"/>
      <c r="I275" s="34" t="s">
        <v>181</v>
      </c>
      <c r="J275" s="32" t="str">
        <f>VLOOKUP(I275,Customers[],2,FALSE)</f>
        <v>ရွှေမြင်း(ရွှေခြင်္သေ့)</v>
      </c>
      <c r="K275" s="32" t="str">
        <f>VLOOKUP(I275,Customers[],4,FALSE)</f>
        <v>Meiktila</v>
      </c>
      <c r="L275" s="32" t="str">
        <f>VLOOKUP(Table85[[#This Row],[CustomerID]],Table!H:K,3,0)</f>
        <v>မိတ္ထီလာ</v>
      </c>
      <c r="M275" s="32" t="str">
        <f>VLOOKUP(I275,Customers[],5,FALSE)</f>
        <v>WholeSales/Contract</v>
      </c>
      <c r="N275" s="34" t="s">
        <v>10</v>
      </c>
      <c r="O275" s="37" t="s">
        <v>61</v>
      </c>
      <c r="P275" s="32" t="str">
        <f>VLOOKUP(O275,Stock[],2,FALSE)</f>
        <v>BE Debtors Opening</v>
      </c>
      <c r="Q275" s="35">
        <f>VLOOKUP(O275,Stock[],3,FALSE)</f>
        <v>0</v>
      </c>
      <c r="R275" s="35">
        <f>VLOOKUP(O275,Stock[],4,FALSE)</f>
        <v>0</v>
      </c>
      <c r="S275" s="34"/>
      <c r="T275" s="35"/>
      <c r="U275" s="34"/>
      <c r="V275" s="36">
        <f>+DailySales!$T275*DailySales!$R275</f>
        <v>0</v>
      </c>
      <c r="W275" s="36">
        <f>+DailySales!$V275*DailySales!$Q275</f>
        <v>0</v>
      </c>
      <c r="X275" s="36">
        <f>VLOOKUP(O275,Stock[],6,FALSE)</f>
        <v>0</v>
      </c>
      <c r="Y275" s="36">
        <f>+DailySales!$V275*DailySales!$X275</f>
        <v>0</v>
      </c>
      <c r="Z275" s="37">
        <v>279300</v>
      </c>
      <c r="AA275" s="34"/>
      <c r="AB275" s="78"/>
      <c r="AC275" s="78"/>
      <c r="AD275" s="34"/>
      <c r="AE275" s="77"/>
      <c r="AF275" s="38"/>
      <c r="AG275" s="39"/>
      <c r="AH275" s="38">
        <v>46034</v>
      </c>
      <c r="AI275" s="39">
        <v>279300</v>
      </c>
      <c r="AJ275" s="38"/>
      <c r="AK275" s="39"/>
      <c r="AL275" s="34"/>
      <c r="AM275" s="39"/>
      <c r="AN27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75" s="26"/>
      <c r="AQ275" s="26"/>
      <c r="AR275" s="26"/>
    </row>
    <row r="276" spans="1:44" ht="19.5" customHeight="1" x14ac:dyDescent="0.25">
      <c r="A276" s="32">
        <f t="shared" si="20"/>
        <v>2025</v>
      </c>
      <c r="B276" s="32">
        <f t="shared" si="21"/>
        <v>12</v>
      </c>
      <c r="C276" s="25">
        <v>46004</v>
      </c>
      <c r="D276" s="57">
        <f t="shared" ca="1" si="18"/>
        <v>46097</v>
      </c>
      <c r="E276" s="32" t="str">
        <f t="shared" ca="1" si="19"/>
        <v>3-Months</v>
      </c>
      <c r="F276" s="32" t="str">
        <f>VLOOKUP(O276,Stock[],5,FALSE)</f>
        <v>BE</v>
      </c>
      <c r="G276" s="33" t="s">
        <v>1886</v>
      </c>
      <c r="H276" s="34"/>
      <c r="I276" s="34" t="s">
        <v>181</v>
      </c>
      <c r="J276" s="32" t="str">
        <f>VLOOKUP(I276,Customers[],2,FALSE)</f>
        <v>ရွှေမြင်း(ရွှေခြင်္သေ့)</v>
      </c>
      <c r="K276" s="32" t="str">
        <f>VLOOKUP(I276,Customers[],4,FALSE)</f>
        <v>Meiktila</v>
      </c>
      <c r="L276" s="32" t="str">
        <f>VLOOKUP(Table85[[#This Row],[CustomerID]],Table!H:K,3,0)</f>
        <v>မိတ္ထီလာ</v>
      </c>
      <c r="M276" s="32" t="str">
        <f>VLOOKUP(I276,Customers[],5,FALSE)</f>
        <v>WholeSales/Contract</v>
      </c>
      <c r="N276" s="34" t="s">
        <v>10</v>
      </c>
      <c r="O276" s="37" t="s">
        <v>61</v>
      </c>
      <c r="P276" s="32" t="str">
        <f>VLOOKUP(O276,Stock[],2,FALSE)</f>
        <v>BE Debtors Opening</v>
      </c>
      <c r="Q276" s="35">
        <f>VLOOKUP(O276,Stock[],3,FALSE)</f>
        <v>0</v>
      </c>
      <c r="R276" s="35">
        <f>VLOOKUP(O276,Stock[],4,FALSE)</f>
        <v>0</v>
      </c>
      <c r="S276" s="34"/>
      <c r="T276" s="35"/>
      <c r="U276" s="34"/>
      <c r="V276" s="36">
        <f>+DailySales!$T276*DailySales!$R276</f>
        <v>0</v>
      </c>
      <c r="W276" s="36">
        <f>+DailySales!$V276*DailySales!$Q276</f>
        <v>0</v>
      </c>
      <c r="X276" s="36">
        <f>VLOOKUP(O276,Stock[],6,FALSE)</f>
        <v>0</v>
      </c>
      <c r="Y276" s="36">
        <f>+DailySales!$V276*DailySales!$X276</f>
        <v>0</v>
      </c>
      <c r="Z276" s="37">
        <v>93100</v>
      </c>
      <c r="AA276" s="34"/>
      <c r="AB276" s="78"/>
      <c r="AC276" s="78"/>
      <c r="AD276" s="34"/>
      <c r="AE276" s="77"/>
      <c r="AF276" s="38"/>
      <c r="AG276" s="39"/>
      <c r="AH276" s="38">
        <v>46034</v>
      </c>
      <c r="AI276" s="39">
        <v>93100</v>
      </c>
      <c r="AJ276" s="38"/>
      <c r="AK276" s="39"/>
      <c r="AL276" s="34"/>
      <c r="AM276" s="39"/>
      <c r="AN27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76" s="26"/>
      <c r="AQ276" s="26"/>
      <c r="AR276" s="26"/>
    </row>
    <row r="277" spans="1:44" ht="19.5" customHeight="1" x14ac:dyDescent="0.25">
      <c r="A277" s="32">
        <f t="shared" si="20"/>
        <v>2025</v>
      </c>
      <c r="B277" s="32">
        <f t="shared" si="21"/>
        <v>12</v>
      </c>
      <c r="C277" s="25">
        <v>46004</v>
      </c>
      <c r="D277" s="57">
        <f t="shared" ca="1" si="18"/>
        <v>46097</v>
      </c>
      <c r="E277" s="32" t="str">
        <f t="shared" ca="1" si="19"/>
        <v>3-Months</v>
      </c>
      <c r="F277" s="32" t="str">
        <f>VLOOKUP(O277,Stock[],5,FALSE)</f>
        <v>BE</v>
      </c>
      <c r="G277" s="33" t="s">
        <v>1886</v>
      </c>
      <c r="H277" s="34"/>
      <c r="I277" s="34" t="s">
        <v>181</v>
      </c>
      <c r="J277" s="32" t="str">
        <f>VLOOKUP(I277,Customers[],2,FALSE)</f>
        <v>ရွှေမြင်း(ရွှေခြင်္သေ့)</v>
      </c>
      <c r="K277" s="32" t="str">
        <f>VLOOKUP(I277,Customers[],4,FALSE)</f>
        <v>Meiktila</v>
      </c>
      <c r="L277" s="32" t="str">
        <f>VLOOKUP(Table85[[#This Row],[CustomerID]],Table!H:K,3,0)</f>
        <v>မိတ္ထီလာ</v>
      </c>
      <c r="M277" s="32" t="str">
        <f>VLOOKUP(I277,Customers[],5,FALSE)</f>
        <v>WholeSales/Contract</v>
      </c>
      <c r="N277" s="34" t="s">
        <v>10</v>
      </c>
      <c r="O277" s="37" t="s">
        <v>61</v>
      </c>
      <c r="P277" s="32" t="str">
        <f>VLOOKUP(O277,Stock[],2,FALSE)</f>
        <v>BE Debtors Opening</v>
      </c>
      <c r="Q277" s="35">
        <f>VLOOKUP(O277,Stock[],3,FALSE)</f>
        <v>0</v>
      </c>
      <c r="R277" s="35">
        <f>VLOOKUP(O277,Stock[],4,FALSE)</f>
        <v>0</v>
      </c>
      <c r="S277" s="34"/>
      <c r="T277" s="35"/>
      <c r="U277" s="34"/>
      <c r="V277" s="36">
        <f>+DailySales!$T277*DailySales!$R277</f>
        <v>0</v>
      </c>
      <c r="W277" s="36">
        <f>+DailySales!$V277*DailySales!$Q277</f>
        <v>0</v>
      </c>
      <c r="X277" s="36">
        <f>VLOOKUP(O277,Stock[],6,FALSE)</f>
        <v>0</v>
      </c>
      <c r="Y277" s="36">
        <f>+DailySales!$V277*DailySales!$X277</f>
        <v>0</v>
      </c>
      <c r="Z277" s="37">
        <v>93100</v>
      </c>
      <c r="AA277" s="34"/>
      <c r="AB277" s="78"/>
      <c r="AC277" s="78"/>
      <c r="AD277" s="34"/>
      <c r="AE277" s="77"/>
      <c r="AF277" s="38"/>
      <c r="AG277" s="39"/>
      <c r="AH277" s="38">
        <v>46034</v>
      </c>
      <c r="AI277" s="39">
        <v>93100</v>
      </c>
      <c r="AJ277" s="38"/>
      <c r="AK277" s="39"/>
      <c r="AL277" s="34"/>
      <c r="AM277" s="39"/>
      <c r="AN27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77" s="26"/>
      <c r="AQ277" s="26"/>
      <c r="AR277" s="26"/>
    </row>
    <row r="278" spans="1:44" ht="19.5" customHeight="1" x14ac:dyDescent="0.25">
      <c r="A278" s="32">
        <f t="shared" si="20"/>
        <v>2025</v>
      </c>
      <c r="B278" s="32">
        <f t="shared" si="21"/>
        <v>12</v>
      </c>
      <c r="C278" s="25">
        <v>46004</v>
      </c>
      <c r="D278" s="57">
        <f t="shared" ca="1" si="18"/>
        <v>46097</v>
      </c>
      <c r="E278" s="32" t="str">
        <f t="shared" ca="1" si="19"/>
        <v>3-Months</v>
      </c>
      <c r="F278" s="32" t="str">
        <f>VLOOKUP(O278,Stock[],5,FALSE)</f>
        <v>BE</v>
      </c>
      <c r="G278" s="33" t="s">
        <v>1886</v>
      </c>
      <c r="H278" s="34"/>
      <c r="I278" s="34" t="s">
        <v>181</v>
      </c>
      <c r="J278" s="32" t="str">
        <f>VLOOKUP(I278,Customers[],2,FALSE)</f>
        <v>ရွှေမြင်း(ရွှေခြင်္သေ့)</v>
      </c>
      <c r="K278" s="32" t="str">
        <f>VLOOKUP(I278,Customers[],4,FALSE)</f>
        <v>Meiktila</v>
      </c>
      <c r="L278" s="32" t="str">
        <f>VLOOKUP(Table85[[#This Row],[CustomerID]],Table!H:K,3,0)</f>
        <v>မိတ္ထီလာ</v>
      </c>
      <c r="M278" s="32" t="str">
        <f>VLOOKUP(I278,Customers[],5,FALSE)</f>
        <v>WholeSales/Contract</v>
      </c>
      <c r="N278" s="34" t="s">
        <v>10</v>
      </c>
      <c r="O278" s="37" t="s">
        <v>61</v>
      </c>
      <c r="P278" s="32" t="str">
        <f>VLOOKUP(O278,Stock[],2,FALSE)</f>
        <v>BE Debtors Opening</v>
      </c>
      <c r="Q278" s="35">
        <f>VLOOKUP(O278,Stock[],3,FALSE)</f>
        <v>0</v>
      </c>
      <c r="R278" s="35">
        <f>VLOOKUP(O278,Stock[],4,FALSE)</f>
        <v>0</v>
      </c>
      <c r="S278" s="34"/>
      <c r="T278" s="35"/>
      <c r="U278" s="34"/>
      <c r="V278" s="36">
        <f>+DailySales!$T278*DailySales!$R278</f>
        <v>0</v>
      </c>
      <c r="W278" s="36">
        <f>+DailySales!$V278*DailySales!$Q278</f>
        <v>0</v>
      </c>
      <c r="X278" s="36">
        <f>VLOOKUP(O278,Stock[],6,FALSE)</f>
        <v>0</v>
      </c>
      <c r="Y278" s="36">
        <f>+DailySales!$V278*DailySales!$X278</f>
        <v>0</v>
      </c>
      <c r="Z278" s="37">
        <v>105000</v>
      </c>
      <c r="AA278" s="34"/>
      <c r="AB278" s="78"/>
      <c r="AC278" s="78"/>
      <c r="AD278" s="34"/>
      <c r="AE278" s="77"/>
      <c r="AF278" s="38"/>
      <c r="AG278" s="39"/>
      <c r="AH278" s="38">
        <v>46034</v>
      </c>
      <c r="AI278" s="39">
        <v>105000</v>
      </c>
      <c r="AJ278" s="38"/>
      <c r="AK278" s="39"/>
      <c r="AL278" s="34"/>
      <c r="AM278" s="39"/>
      <c r="AN27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78" s="26"/>
      <c r="AQ278" s="26"/>
      <c r="AR278" s="26"/>
    </row>
    <row r="279" spans="1:44" ht="19.5" customHeight="1" x14ac:dyDescent="0.25">
      <c r="A279" s="32">
        <f t="shared" si="20"/>
        <v>2025</v>
      </c>
      <c r="B279" s="32">
        <f t="shared" si="21"/>
        <v>12</v>
      </c>
      <c r="C279" s="25">
        <v>46004</v>
      </c>
      <c r="D279" s="57">
        <f t="shared" ca="1" si="18"/>
        <v>46097</v>
      </c>
      <c r="E279" s="32" t="str">
        <f t="shared" ca="1" si="19"/>
        <v>3-Months</v>
      </c>
      <c r="F279" s="32" t="str">
        <f>VLOOKUP(O279,Stock[],5,FALSE)</f>
        <v>BE</v>
      </c>
      <c r="G279" s="33" t="s">
        <v>1887</v>
      </c>
      <c r="H279" s="34"/>
      <c r="I279" s="34" t="s">
        <v>233</v>
      </c>
      <c r="J279" s="32" t="str">
        <f>VLOOKUP(I279,Customers[],2,FALSE)</f>
        <v>ဦးဝင်းနိုင်</v>
      </c>
      <c r="K279" s="32" t="str">
        <f>VLOOKUP(I279,Customers[],4,FALSE)</f>
        <v>Wandwin</v>
      </c>
      <c r="L279" s="32" t="str">
        <f>VLOOKUP(Table85[[#This Row],[CustomerID]],Table!H:K,3,0)</f>
        <v>လျှော်ပင်</v>
      </c>
      <c r="M279" s="32" t="str">
        <f>VLOOKUP(I279,Customers[],5,FALSE)</f>
        <v>WholeSales/Contract</v>
      </c>
      <c r="N279" s="34" t="s">
        <v>10</v>
      </c>
      <c r="O279" s="37" t="s">
        <v>61</v>
      </c>
      <c r="P279" s="32" t="str">
        <f>VLOOKUP(O279,Stock[],2,FALSE)</f>
        <v>BE Debtors Opening</v>
      </c>
      <c r="Q279" s="35">
        <f>VLOOKUP(O279,Stock[],3,FALSE)</f>
        <v>0</v>
      </c>
      <c r="R279" s="35">
        <f>VLOOKUP(O279,Stock[],4,FALSE)</f>
        <v>0</v>
      </c>
      <c r="S279" s="34"/>
      <c r="T279" s="35"/>
      <c r="U279" s="34"/>
      <c r="V279" s="36">
        <f>+DailySales!$T279*DailySales!$R279</f>
        <v>0</v>
      </c>
      <c r="W279" s="36">
        <f>+DailySales!$V279*DailySales!$Q279</f>
        <v>0</v>
      </c>
      <c r="X279" s="36">
        <f>VLOOKUP(O279,Stock[],6,FALSE)</f>
        <v>0</v>
      </c>
      <c r="Y279" s="36">
        <f>+DailySales!$V279*DailySales!$X279</f>
        <v>0</v>
      </c>
      <c r="Z279" s="37">
        <v>1582700</v>
      </c>
      <c r="AA279" s="34"/>
      <c r="AB279" s="78"/>
      <c r="AC279" s="78"/>
      <c r="AD279" s="34"/>
      <c r="AE279" s="77"/>
      <c r="AF279" s="38"/>
      <c r="AG279" s="39"/>
      <c r="AH279" s="38"/>
      <c r="AI279" s="39"/>
      <c r="AJ279" s="38">
        <v>46027</v>
      </c>
      <c r="AK279" s="39">
        <v>1582700</v>
      </c>
      <c r="AL279" s="34"/>
      <c r="AM279" s="39"/>
      <c r="AN27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79" s="26"/>
      <c r="AQ279" s="26"/>
      <c r="AR279" s="26"/>
    </row>
    <row r="280" spans="1:44" ht="19.5" customHeight="1" x14ac:dyDescent="0.25">
      <c r="A280" s="32">
        <f t="shared" si="20"/>
        <v>2025</v>
      </c>
      <c r="B280" s="32">
        <f t="shared" si="21"/>
        <v>12</v>
      </c>
      <c r="C280" s="25">
        <v>46004</v>
      </c>
      <c r="D280" s="57">
        <f t="shared" ca="1" si="18"/>
        <v>46097</v>
      </c>
      <c r="E280" s="32" t="str">
        <f t="shared" ca="1" si="19"/>
        <v>3-Months</v>
      </c>
      <c r="F280" s="32" t="str">
        <f>VLOOKUP(O280,Stock[],5,FALSE)</f>
        <v>BE</v>
      </c>
      <c r="G280" s="33" t="s">
        <v>1887</v>
      </c>
      <c r="H280" s="34"/>
      <c r="I280" s="34" t="s">
        <v>233</v>
      </c>
      <c r="J280" s="32" t="str">
        <f>VLOOKUP(I280,Customers[],2,FALSE)</f>
        <v>ဦးဝင်းနိုင်</v>
      </c>
      <c r="K280" s="32" t="str">
        <f>VLOOKUP(I280,Customers[],4,FALSE)</f>
        <v>Wandwin</v>
      </c>
      <c r="L280" s="32" t="str">
        <f>VLOOKUP(Table85[[#This Row],[CustomerID]],Table!H:K,3,0)</f>
        <v>လျှော်ပင်</v>
      </c>
      <c r="M280" s="32" t="str">
        <f>VLOOKUP(I280,Customers[],5,FALSE)</f>
        <v>WholeSales/Contract</v>
      </c>
      <c r="N280" s="34" t="s">
        <v>10</v>
      </c>
      <c r="O280" s="37" t="s">
        <v>61</v>
      </c>
      <c r="P280" s="32" t="str">
        <f>VLOOKUP(O280,Stock[],2,FALSE)</f>
        <v>BE Debtors Opening</v>
      </c>
      <c r="Q280" s="35">
        <f>VLOOKUP(O280,Stock[],3,FALSE)</f>
        <v>0</v>
      </c>
      <c r="R280" s="35">
        <f>VLOOKUP(O280,Stock[],4,FALSE)</f>
        <v>0</v>
      </c>
      <c r="S280" s="34"/>
      <c r="T280" s="35"/>
      <c r="U280" s="34"/>
      <c r="V280" s="36">
        <f>+DailySales!$T280*DailySales!$R280</f>
        <v>0</v>
      </c>
      <c r="W280" s="36">
        <f>+DailySales!$V280*DailySales!$Q280</f>
        <v>0</v>
      </c>
      <c r="X280" s="36">
        <f>VLOOKUP(O280,Stock[],6,FALSE)</f>
        <v>0</v>
      </c>
      <c r="Y280" s="36">
        <f>+DailySales!$V280*DailySales!$X280</f>
        <v>0</v>
      </c>
      <c r="Z280" s="37">
        <v>959000</v>
      </c>
      <c r="AA280" s="34"/>
      <c r="AB280" s="78"/>
      <c r="AC280" s="78"/>
      <c r="AD280" s="34"/>
      <c r="AE280" s="77"/>
      <c r="AF280" s="38"/>
      <c r="AG280" s="39"/>
      <c r="AH280" s="38"/>
      <c r="AI280" s="39"/>
      <c r="AJ280" s="38">
        <v>46027</v>
      </c>
      <c r="AK280" s="39">
        <v>959000</v>
      </c>
      <c r="AL280" s="34"/>
      <c r="AM280" s="39"/>
      <c r="AN28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80" s="26"/>
      <c r="AQ280" s="26"/>
      <c r="AR280" s="26"/>
    </row>
    <row r="281" spans="1:44" ht="19.5" customHeight="1" x14ac:dyDescent="0.25">
      <c r="A281" s="32">
        <f t="shared" si="20"/>
        <v>2025</v>
      </c>
      <c r="B281" s="32">
        <f t="shared" si="21"/>
        <v>12</v>
      </c>
      <c r="C281" s="25">
        <v>46004</v>
      </c>
      <c r="D281" s="57">
        <f t="shared" ca="1" si="18"/>
        <v>46097</v>
      </c>
      <c r="E281" s="32" t="str">
        <f t="shared" ca="1" si="19"/>
        <v>3-Months</v>
      </c>
      <c r="F281" s="32" t="str">
        <f>VLOOKUP(O281,Stock[],5,FALSE)</f>
        <v>BE</v>
      </c>
      <c r="G281" s="33" t="s">
        <v>1887</v>
      </c>
      <c r="H281" s="34"/>
      <c r="I281" s="34" t="s">
        <v>233</v>
      </c>
      <c r="J281" s="32" t="str">
        <f>VLOOKUP(I281,Customers[],2,FALSE)</f>
        <v>ဦးဝင်းနိုင်</v>
      </c>
      <c r="K281" s="32" t="str">
        <f>VLOOKUP(I281,Customers[],4,FALSE)</f>
        <v>Wandwin</v>
      </c>
      <c r="L281" s="32" t="str">
        <f>VLOOKUP(Table85[[#This Row],[CustomerID]],Table!H:K,3,0)</f>
        <v>လျှော်ပင်</v>
      </c>
      <c r="M281" s="32" t="str">
        <f>VLOOKUP(I281,Customers[],5,FALSE)</f>
        <v>WholeSales/Contract</v>
      </c>
      <c r="N281" s="34" t="s">
        <v>10</v>
      </c>
      <c r="O281" s="37" t="s">
        <v>61</v>
      </c>
      <c r="P281" s="32" t="str">
        <f>VLOOKUP(O281,Stock[],2,FALSE)</f>
        <v>BE Debtors Opening</v>
      </c>
      <c r="Q281" s="35">
        <f>VLOOKUP(O281,Stock[],3,FALSE)</f>
        <v>0</v>
      </c>
      <c r="R281" s="35">
        <f>VLOOKUP(O281,Stock[],4,FALSE)</f>
        <v>0</v>
      </c>
      <c r="S281" s="34"/>
      <c r="T281" s="35"/>
      <c r="U281" s="34"/>
      <c r="V281" s="36">
        <f>+DailySales!$T281*DailySales!$R281</f>
        <v>0</v>
      </c>
      <c r="W281" s="36">
        <f>+DailySales!$V281*DailySales!$Q281</f>
        <v>0</v>
      </c>
      <c r="X281" s="36">
        <f>VLOOKUP(O281,Stock[],6,FALSE)</f>
        <v>0</v>
      </c>
      <c r="Y281" s="36">
        <f>+DailySales!$V281*DailySales!$X281</f>
        <v>0</v>
      </c>
      <c r="Z281" s="37">
        <v>1117200</v>
      </c>
      <c r="AA281" s="34"/>
      <c r="AB281" s="78"/>
      <c r="AC281" s="78"/>
      <c r="AD281" s="34"/>
      <c r="AE281" s="77"/>
      <c r="AF281" s="38"/>
      <c r="AG281" s="39"/>
      <c r="AH281" s="38">
        <v>46029</v>
      </c>
      <c r="AI281" s="39">
        <v>293175</v>
      </c>
      <c r="AJ281" s="38">
        <v>46027</v>
      </c>
      <c r="AK281" s="39">
        <v>824025</v>
      </c>
      <c r="AL281" s="34"/>
      <c r="AM281" s="39"/>
      <c r="AN28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81" s="26"/>
      <c r="AQ281" s="26"/>
      <c r="AR281" s="26"/>
    </row>
    <row r="282" spans="1:44" ht="19.5" customHeight="1" x14ac:dyDescent="0.25">
      <c r="A282" s="32">
        <f t="shared" si="20"/>
        <v>2025</v>
      </c>
      <c r="B282" s="32">
        <f t="shared" si="21"/>
        <v>12</v>
      </c>
      <c r="C282" s="25">
        <v>46004</v>
      </c>
      <c r="D282" s="57">
        <f t="shared" ca="1" si="18"/>
        <v>46097</v>
      </c>
      <c r="E282" s="32" t="str">
        <f t="shared" ca="1" si="19"/>
        <v>3-Months</v>
      </c>
      <c r="F282" s="32" t="str">
        <f>VLOOKUP(O282,Stock[],5,FALSE)</f>
        <v>BE</v>
      </c>
      <c r="G282" s="33" t="s">
        <v>1887</v>
      </c>
      <c r="H282" s="34"/>
      <c r="I282" s="34" t="s">
        <v>233</v>
      </c>
      <c r="J282" s="32" t="str">
        <f>VLOOKUP(I282,Customers[],2,FALSE)</f>
        <v>ဦးဝင်းနိုင်</v>
      </c>
      <c r="K282" s="32" t="str">
        <f>VLOOKUP(I282,Customers[],4,FALSE)</f>
        <v>Wandwin</v>
      </c>
      <c r="L282" s="32" t="str">
        <f>VLOOKUP(Table85[[#This Row],[CustomerID]],Table!H:K,3,0)</f>
        <v>လျှော်ပင်</v>
      </c>
      <c r="M282" s="32" t="str">
        <f>VLOOKUP(I282,Customers[],5,FALSE)</f>
        <v>WholeSales/Contract</v>
      </c>
      <c r="N282" s="34" t="s">
        <v>10</v>
      </c>
      <c r="O282" s="37" t="s">
        <v>61</v>
      </c>
      <c r="P282" s="32" t="str">
        <f>VLOOKUP(O282,Stock[],2,FALSE)</f>
        <v>BE Debtors Opening</v>
      </c>
      <c r="Q282" s="35">
        <f>VLOOKUP(O282,Stock[],3,FALSE)</f>
        <v>0</v>
      </c>
      <c r="R282" s="35">
        <f>VLOOKUP(O282,Stock[],4,FALSE)</f>
        <v>0</v>
      </c>
      <c r="S282" s="34"/>
      <c r="T282" s="35"/>
      <c r="U282" s="34"/>
      <c r="V282" s="36">
        <f>+DailySales!$T282*DailySales!$R282</f>
        <v>0</v>
      </c>
      <c r="W282" s="36">
        <f>+DailySales!$V282*DailySales!$Q282</f>
        <v>0</v>
      </c>
      <c r="X282" s="36">
        <f>VLOOKUP(O282,Stock[],6,FALSE)</f>
        <v>0</v>
      </c>
      <c r="Y282" s="36">
        <f>+DailySales!$V282*DailySales!$X282</f>
        <v>0</v>
      </c>
      <c r="Z282" s="37">
        <v>93100</v>
      </c>
      <c r="AA282" s="34"/>
      <c r="AB282" s="78"/>
      <c r="AC282" s="78"/>
      <c r="AD282" s="34"/>
      <c r="AE282" s="77"/>
      <c r="AF282" s="38"/>
      <c r="AG282" s="39"/>
      <c r="AH282" s="38">
        <v>46029</v>
      </c>
      <c r="AI282" s="39">
        <v>93100</v>
      </c>
      <c r="AJ282" s="38"/>
      <c r="AK282" s="39"/>
      <c r="AL282" s="34"/>
      <c r="AM282" s="39"/>
      <c r="AN28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82" s="26"/>
      <c r="AQ282" s="26"/>
      <c r="AR282" s="26"/>
    </row>
    <row r="283" spans="1:44" ht="19.5" customHeight="1" x14ac:dyDescent="0.25">
      <c r="A283" s="32">
        <f t="shared" si="20"/>
        <v>2025</v>
      </c>
      <c r="B283" s="32">
        <f t="shared" si="21"/>
        <v>12</v>
      </c>
      <c r="C283" s="25">
        <v>46004</v>
      </c>
      <c r="D283" s="57">
        <f t="shared" ca="1" si="18"/>
        <v>46097</v>
      </c>
      <c r="E283" s="32" t="str">
        <f t="shared" ca="1" si="19"/>
        <v>3-Months</v>
      </c>
      <c r="F283" s="32" t="str">
        <f>VLOOKUP(O283,Stock[],5,FALSE)</f>
        <v>BE</v>
      </c>
      <c r="G283" s="33" t="s">
        <v>1887</v>
      </c>
      <c r="H283" s="34"/>
      <c r="I283" s="34" t="s">
        <v>233</v>
      </c>
      <c r="J283" s="32" t="str">
        <f>VLOOKUP(I283,Customers[],2,FALSE)</f>
        <v>ဦးဝင်းနိုင်</v>
      </c>
      <c r="K283" s="32" t="str">
        <f>VLOOKUP(I283,Customers[],4,FALSE)</f>
        <v>Wandwin</v>
      </c>
      <c r="L283" s="32" t="str">
        <f>VLOOKUP(Table85[[#This Row],[CustomerID]],Table!H:K,3,0)</f>
        <v>လျှော်ပင်</v>
      </c>
      <c r="M283" s="32" t="str">
        <f>VLOOKUP(I283,Customers[],5,FALSE)</f>
        <v>WholeSales/Contract</v>
      </c>
      <c r="N283" s="34" t="s">
        <v>10</v>
      </c>
      <c r="O283" s="37" t="s">
        <v>61</v>
      </c>
      <c r="P283" s="32" t="str">
        <f>VLOOKUP(O283,Stock[],2,FALSE)</f>
        <v>BE Debtors Opening</v>
      </c>
      <c r="Q283" s="35">
        <f>VLOOKUP(O283,Stock[],3,FALSE)</f>
        <v>0</v>
      </c>
      <c r="R283" s="35">
        <f>VLOOKUP(O283,Stock[],4,FALSE)</f>
        <v>0</v>
      </c>
      <c r="S283" s="34"/>
      <c r="T283" s="35"/>
      <c r="U283" s="34"/>
      <c r="V283" s="36">
        <f>+DailySales!$T283*DailySales!$R283</f>
        <v>0</v>
      </c>
      <c r="W283" s="36">
        <f>+DailySales!$V283*DailySales!$Q283</f>
        <v>0</v>
      </c>
      <c r="X283" s="36">
        <f>VLOOKUP(O283,Stock[],6,FALSE)</f>
        <v>0</v>
      </c>
      <c r="Y283" s="36">
        <f>+DailySales!$V283*DailySales!$X283</f>
        <v>0</v>
      </c>
      <c r="Z283" s="37">
        <v>186200</v>
      </c>
      <c r="AA283" s="34"/>
      <c r="AB283" s="78"/>
      <c r="AC283" s="78"/>
      <c r="AD283" s="34"/>
      <c r="AE283" s="77"/>
      <c r="AF283" s="38"/>
      <c r="AG283" s="39"/>
      <c r="AH283" s="38">
        <v>46029</v>
      </c>
      <c r="AI283" s="39">
        <v>186200</v>
      </c>
      <c r="AJ283" s="38"/>
      <c r="AK283" s="39"/>
      <c r="AL283" s="34"/>
      <c r="AM283" s="39"/>
      <c r="AN28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83" s="26"/>
      <c r="AQ283" s="26"/>
      <c r="AR283" s="26"/>
    </row>
    <row r="284" spans="1:44" ht="19.5" customHeight="1" x14ac:dyDescent="0.25">
      <c r="A284" s="32">
        <f t="shared" si="20"/>
        <v>2025</v>
      </c>
      <c r="B284" s="32">
        <f t="shared" si="21"/>
        <v>12</v>
      </c>
      <c r="C284" s="25">
        <v>46004</v>
      </c>
      <c r="D284" s="57">
        <f t="shared" ca="1" si="18"/>
        <v>46097</v>
      </c>
      <c r="E284" s="32" t="str">
        <f t="shared" ca="1" si="19"/>
        <v>3-Months</v>
      </c>
      <c r="F284" s="32" t="str">
        <f>VLOOKUP(O284,Stock[],5,FALSE)</f>
        <v>BE</v>
      </c>
      <c r="G284" s="33" t="s">
        <v>1887</v>
      </c>
      <c r="H284" s="34"/>
      <c r="I284" s="34" t="s">
        <v>233</v>
      </c>
      <c r="J284" s="32" t="str">
        <f>VLOOKUP(I284,Customers[],2,FALSE)</f>
        <v>ဦးဝင်းနိုင်</v>
      </c>
      <c r="K284" s="32" t="str">
        <f>VLOOKUP(I284,Customers[],4,FALSE)</f>
        <v>Wandwin</v>
      </c>
      <c r="L284" s="32" t="str">
        <f>VLOOKUP(Table85[[#This Row],[CustomerID]],Table!H:K,3,0)</f>
        <v>လျှော်ပင်</v>
      </c>
      <c r="M284" s="32" t="str">
        <f>VLOOKUP(I284,Customers[],5,FALSE)</f>
        <v>WholeSales/Contract</v>
      </c>
      <c r="N284" s="34" t="s">
        <v>10</v>
      </c>
      <c r="O284" s="37" t="s">
        <v>61</v>
      </c>
      <c r="P284" s="32" t="str">
        <f>VLOOKUP(O284,Stock[],2,FALSE)</f>
        <v>BE Debtors Opening</v>
      </c>
      <c r="Q284" s="35">
        <f>VLOOKUP(O284,Stock[],3,FALSE)</f>
        <v>0</v>
      </c>
      <c r="R284" s="35">
        <f>VLOOKUP(O284,Stock[],4,FALSE)</f>
        <v>0</v>
      </c>
      <c r="S284" s="34"/>
      <c r="T284" s="35"/>
      <c r="U284" s="34"/>
      <c r="V284" s="36">
        <f>+DailySales!$T284*DailySales!$R284</f>
        <v>0</v>
      </c>
      <c r="W284" s="36">
        <f>+DailySales!$V284*DailySales!$Q284</f>
        <v>0</v>
      </c>
      <c r="X284" s="36">
        <f>VLOOKUP(O284,Stock[],6,FALSE)</f>
        <v>0</v>
      </c>
      <c r="Y284" s="36">
        <f>+DailySales!$V284*DailySales!$X284</f>
        <v>0</v>
      </c>
      <c r="Z284" s="37">
        <v>193200</v>
      </c>
      <c r="AA284" s="34"/>
      <c r="AB284" s="78"/>
      <c r="AC284" s="78"/>
      <c r="AD284" s="34"/>
      <c r="AE284" s="77"/>
      <c r="AF284" s="38"/>
      <c r="AG284" s="39"/>
      <c r="AH284" s="38">
        <v>46029</v>
      </c>
      <c r="AI284" s="39">
        <v>193200</v>
      </c>
      <c r="AJ284" s="38"/>
      <c r="AK284" s="39"/>
      <c r="AL284" s="34"/>
      <c r="AM284" s="39"/>
      <c r="AN28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84" s="26"/>
      <c r="AQ284" s="26"/>
      <c r="AR284" s="26"/>
    </row>
    <row r="285" spans="1:44" ht="19.5" customHeight="1" x14ac:dyDescent="0.25">
      <c r="A285" s="32">
        <f t="shared" si="20"/>
        <v>2025</v>
      </c>
      <c r="B285" s="32">
        <f t="shared" si="21"/>
        <v>12</v>
      </c>
      <c r="C285" s="25">
        <v>46004</v>
      </c>
      <c r="D285" s="57">
        <f t="shared" ca="1" si="18"/>
        <v>46097</v>
      </c>
      <c r="E285" s="32" t="str">
        <f t="shared" ca="1" si="19"/>
        <v>3-Months</v>
      </c>
      <c r="F285" s="32" t="str">
        <f>VLOOKUP(O285,Stock[],5,FALSE)</f>
        <v>BE</v>
      </c>
      <c r="G285" s="33" t="s">
        <v>1887</v>
      </c>
      <c r="H285" s="34"/>
      <c r="I285" s="34" t="s">
        <v>233</v>
      </c>
      <c r="J285" s="32" t="str">
        <f>VLOOKUP(I285,Customers[],2,FALSE)</f>
        <v>ဦးဝင်းနိုင်</v>
      </c>
      <c r="K285" s="32" t="str">
        <f>VLOOKUP(I285,Customers[],4,FALSE)</f>
        <v>Wandwin</v>
      </c>
      <c r="L285" s="32" t="str">
        <f>VLOOKUP(Table85[[#This Row],[CustomerID]],Table!H:K,3,0)</f>
        <v>လျှော်ပင်</v>
      </c>
      <c r="M285" s="32" t="str">
        <f>VLOOKUP(I285,Customers[],5,FALSE)</f>
        <v>WholeSales/Contract</v>
      </c>
      <c r="N285" s="34" t="s">
        <v>10</v>
      </c>
      <c r="O285" s="37" t="s">
        <v>61</v>
      </c>
      <c r="P285" s="32" t="str">
        <f>VLOOKUP(O285,Stock[],2,FALSE)</f>
        <v>BE Debtors Opening</v>
      </c>
      <c r="Q285" s="35">
        <f>VLOOKUP(O285,Stock[],3,FALSE)</f>
        <v>0</v>
      </c>
      <c r="R285" s="35">
        <f>VLOOKUP(O285,Stock[],4,FALSE)</f>
        <v>0</v>
      </c>
      <c r="S285" s="34"/>
      <c r="T285" s="35"/>
      <c r="U285" s="34"/>
      <c r="V285" s="36">
        <f>+DailySales!$T285*DailySales!$R285</f>
        <v>0</v>
      </c>
      <c r="W285" s="36">
        <f>+DailySales!$V285*DailySales!$Q285</f>
        <v>0</v>
      </c>
      <c r="X285" s="36">
        <f>VLOOKUP(O285,Stock[],6,FALSE)</f>
        <v>0</v>
      </c>
      <c r="Y285" s="36">
        <f>+DailySales!$V285*DailySales!$X285</f>
        <v>0</v>
      </c>
      <c r="Z285" s="37">
        <v>372400</v>
      </c>
      <c r="AA285" s="34"/>
      <c r="AB285" s="78"/>
      <c r="AC285" s="78"/>
      <c r="AD285" s="34"/>
      <c r="AE285" s="77"/>
      <c r="AF285" s="38"/>
      <c r="AG285" s="39"/>
      <c r="AH285" s="38">
        <v>46029</v>
      </c>
      <c r="AI285" s="39">
        <v>372400</v>
      </c>
      <c r="AJ285" s="38"/>
      <c r="AK285" s="39"/>
      <c r="AL285" s="34"/>
      <c r="AM285" s="39"/>
      <c r="AN28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85" s="26"/>
      <c r="AQ285" s="26"/>
      <c r="AR285" s="26"/>
    </row>
    <row r="286" spans="1:44" ht="19.5" customHeight="1" x14ac:dyDescent="0.25">
      <c r="A286" s="32">
        <f t="shared" si="20"/>
        <v>2025</v>
      </c>
      <c r="B286" s="32">
        <f t="shared" si="21"/>
        <v>12</v>
      </c>
      <c r="C286" s="25">
        <v>46004</v>
      </c>
      <c r="D286" s="57">
        <f t="shared" ca="1" si="18"/>
        <v>46097</v>
      </c>
      <c r="E286" s="32" t="str">
        <f t="shared" ca="1" si="19"/>
        <v>3-Months</v>
      </c>
      <c r="F286" s="32" t="str">
        <f>VLOOKUP(O286,Stock[],5,FALSE)</f>
        <v>BE</v>
      </c>
      <c r="G286" s="33" t="s">
        <v>1887</v>
      </c>
      <c r="H286" s="34"/>
      <c r="I286" s="34" t="s">
        <v>233</v>
      </c>
      <c r="J286" s="32" t="str">
        <f>VLOOKUP(I286,Customers[],2,FALSE)</f>
        <v>ဦးဝင်းနိုင်</v>
      </c>
      <c r="K286" s="32" t="str">
        <f>VLOOKUP(I286,Customers[],4,FALSE)</f>
        <v>Wandwin</v>
      </c>
      <c r="L286" s="32" t="str">
        <f>VLOOKUP(Table85[[#This Row],[CustomerID]],Table!H:K,3,0)</f>
        <v>လျှော်ပင်</v>
      </c>
      <c r="M286" s="32" t="str">
        <f>VLOOKUP(I286,Customers[],5,FALSE)</f>
        <v>WholeSales/Contract</v>
      </c>
      <c r="N286" s="34" t="s">
        <v>10</v>
      </c>
      <c r="O286" s="37" t="s">
        <v>61</v>
      </c>
      <c r="P286" s="32" t="str">
        <f>VLOOKUP(O286,Stock[],2,FALSE)</f>
        <v>BE Debtors Opening</v>
      </c>
      <c r="Q286" s="35">
        <f>VLOOKUP(O286,Stock[],3,FALSE)</f>
        <v>0</v>
      </c>
      <c r="R286" s="35">
        <f>VLOOKUP(O286,Stock[],4,FALSE)</f>
        <v>0</v>
      </c>
      <c r="S286" s="34"/>
      <c r="T286" s="35"/>
      <c r="U286" s="34"/>
      <c r="V286" s="36">
        <f>+DailySales!$T286*DailySales!$R286</f>
        <v>0</v>
      </c>
      <c r="W286" s="36">
        <f>+DailySales!$V286*DailySales!$Q286</f>
        <v>0</v>
      </c>
      <c r="X286" s="36">
        <f>VLOOKUP(O286,Stock[],6,FALSE)</f>
        <v>0</v>
      </c>
      <c r="Y286" s="36">
        <f>+DailySales!$V286*DailySales!$X286</f>
        <v>0</v>
      </c>
      <c r="Z286" s="37">
        <v>478800</v>
      </c>
      <c r="AA286" s="34"/>
      <c r="AB286" s="78"/>
      <c r="AC286" s="78"/>
      <c r="AD286" s="34"/>
      <c r="AE286" s="77"/>
      <c r="AF286" s="38"/>
      <c r="AG286" s="39"/>
      <c r="AH286" s="38">
        <v>46029</v>
      </c>
      <c r="AI286" s="39">
        <v>478800</v>
      </c>
      <c r="AJ286" s="38"/>
      <c r="AK286" s="39"/>
      <c r="AL286" s="34"/>
      <c r="AM286" s="39"/>
      <c r="AN28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86" s="26"/>
      <c r="AQ286" s="26"/>
      <c r="AR286" s="26"/>
    </row>
    <row r="287" spans="1:44" ht="19.5" customHeight="1" x14ac:dyDescent="0.25">
      <c r="A287" s="32">
        <f t="shared" si="20"/>
        <v>2025</v>
      </c>
      <c r="B287" s="32">
        <f t="shared" si="21"/>
        <v>12</v>
      </c>
      <c r="C287" s="25">
        <v>46004</v>
      </c>
      <c r="D287" s="57">
        <f t="shared" ca="1" si="18"/>
        <v>46097</v>
      </c>
      <c r="E287" s="32" t="str">
        <f t="shared" ca="1" si="19"/>
        <v>3-Months</v>
      </c>
      <c r="F287" s="32" t="str">
        <f>VLOOKUP(O287,Stock[],5,FALSE)</f>
        <v>BE</v>
      </c>
      <c r="G287" s="33" t="s">
        <v>1887</v>
      </c>
      <c r="H287" s="34"/>
      <c r="I287" s="34" t="s">
        <v>233</v>
      </c>
      <c r="J287" s="32" t="str">
        <f>VLOOKUP(I287,Customers[],2,FALSE)</f>
        <v>ဦးဝင်းနိုင်</v>
      </c>
      <c r="K287" s="32" t="str">
        <f>VLOOKUP(I287,Customers[],4,FALSE)</f>
        <v>Wandwin</v>
      </c>
      <c r="L287" s="32" t="str">
        <f>VLOOKUP(Table85[[#This Row],[CustomerID]],Table!H:K,3,0)</f>
        <v>လျှော်ပင်</v>
      </c>
      <c r="M287" s="32" t="str">
        <f>VLOOKUP(I287,Customers[],5,FALSE)</f>
        <v>WholeSales/Contract</v>
      </c>
      <c r="N287" s="34" t="s">
        <v>10</v>
      </c>
      <c r="O287" s="37" t="s">
        <v>61</v>
      </c>
      <c r="P287" s="32" t="str">
        <f>VLOOKUP(O287,Stock[],2,FALSE)</f>
        <v>BE Debtors Opening</v>
      </c>
      <c r="Q287" s="35">
        <f>VLOOKUP(O287,Stock[],3,FALSE)</f>
        <v>0</v>
      </c>
      <c r="R287" s="35">
        <f>VLOOKUP(O287,Stock[],4,FALSE)</f>
        <v>0</v>
      </c>
      <c r="S287" s="34"/>
      <c r="T287" s="35"/>
      <c r="U287" s="34"/>
      <c r="V287" s="36">
        <f>+DailySales!$T287*DailySales!$R287</f>
        <v>0</v>
      </c>
      <c r="W287" s="36">
        <f>+DailySales!$V287*DailySales!$Q287</f>
        <v>0</v>
      </c>
      <c r="X287" s="36">
        <f>VLOOKUP(O287,Stock[],6,FALSE)</f>
        <v>0</v>
      </c>
      <c r="Y287" s="36">
        <f>+DailySales!$V287*DailySales!$X287</f>
        <v>0</v>
      </c>
      <c r="Z287" s="37">
        <v>945000</v>
      </c>
      <c r="AA287" s="34"/>
      <c r="AB287" s="78"/>
      <c r="AC287" s="78"/>
      <c r="AD287" s="34"/>
      <c r="AE287" s="77"/>
      <c r="AF287" s="38"/>
      <c r="AG287" s="39"/>
      <c r="AH287" s="38">
        <v>46029</v>
      </c>
      <c r="AI287" s="39">
        <v>458125</v>
      </c>
      <c r="AJ287" s="38">
        <v>46031</v>
      </c>
      <c r="AK287" s="39">
        <v>486875</v>
      </c>
      <c r="AL287" s="34"/>
      <c r="AM287" s="39"/>
      <c r="AN28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87" s="26"/>
      <c r="AQ287" s="26"/>
      <c r="AR287" s="26"/>
    </row>
    <row r="288" spans="1:44" ht="19.5" customHeight="1" x14ac:dyDescent="0.25">
      <c r="A288" s="32">
        <f t="shared" si="20"/>
        <v>2025</v>
      </c>
      <c r="B288" s="32">
        <f t="shared" si="21"/>
        <v>12</v>
      </c>
      <c r="C288" s="25">
        <v>46004</v>
      </c>
      <c r="D288" s="57">
        <f t="shared" ca="1" si="18"/>
        <v>46097</v>
      </c>
      <c r="E288" s="32" t="str">
        <f t="shared" ca="1" si="19"/>
        <v>3-Months</v>
      </c>
      <c r="F288" s="32" t="str">
        <f>VLOOKUP(O288,Stock[],5,FALSE)</f>
        <v>BE</v>
      </c>
      <c r="G288" s="33" t="s">
        <v>1887</v>
      </c>
      <c r="H288" s="34"/>
      <c r="I288" s="34" t="s">
        <v>233</v>
      </c>
      <c r="J288" s="32" t="str">
        <f>VLOOKUP(I288,Customers[],2,FALSE)</f>
        <v>ဦးဝင်းနိုင်</v>
      </c>
      <c r="K288" s="32" t="str">
        <f>VLOOKUP(I288,Customers[],4,FALSE)</f>
        <v>Wandwin</v>
      </c>
      <c r="L288" s="32" t="str">
        <f>VLOOKUP(Table85[[#This Row],[CustomerID]],Table!H:K,3,0)</f>
        <v>လျှော်ပင်</v>
      </c>
      <c r="M288" s="32" t="str">
        <f>VLOOKUP(I288,Customers[],5,FALSE)</f>
        <v>WholeSales/Contract</v>
      </c>
      <c r="N288" s="34" t="s">
        <v>10</v>
      </c>
      <c r="O288" s="37" t="s">
        <v>61</v>
      </c>
      <c r="P288" s="32" t="str">
        <f>VLOOKUP(O288,Stock[],2,FALSE)</f>
        <v>BE Debtors Opening</v>
      </c>
      <c r="Q288" s="35">
        <f>VLOOKUP(O288,Stock[],3,FALSE)</f>
        <v>0</v>
      </c>
      <c r="R288" s="35">
        <f>VLOOKUP(O288,Stock[],4,FALSE)</f>
        <v>0</v>
      </c>
      <c r="S288" s="34"/>
      <c r="T288" s="35"/>
      <c r="U288" s="34"/>
      <c r="V288" s="36">
        <f>+DailySales!$T288*DailySales!$R288</f>
        <v>0</v>
      </c>
      <c r="W288" s="36">
        <f>+DailySales!$V288*DailySales!$Q288</f>
        <v>0</v>
      </c>
      <c r="X288" s="36">
        <f>VLOOKUP(O288,Stock[],6,FALSE)</f>
        <v>0</v>
      </c>
      <c r="Y288" s="36">
        <f>+DailySales!$V288*DailySales!$X288</f>
        <v>0</v>
      </c>
      <c r="Z288" s="37">
        <v>1260000</v>
      </c>
      <c r="AA288" s="34"/>
      <c r="AB288" s="78"/>
      <c r="AC288" s="78"/>
      <c r="AD288" s="34"/>
      <c r="AE288" s="77"/>
      <c r="AF288" s="38"/>
      <c r="AG288" s="39"/>
      <c r="AH288" s="38"/>
      <c r="AI288" s="39"/>
      <c r="AJ288" s="38">
        <v>46031</v>
      </c>
      <c r="AK288" s="39">
        <v>1260000</v>
      </c>
      <c r="AL288" s="34"/>
      <c r="AM288" s="39"/>
      <c r="AN28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88" s="26"/>
      <c r="AQ288" s="26"/>
      <c r="AR288" s="26"/>
    </row>
    <row r="289" spans="1:44" ht="19.5" customHeight="1" x14ac:dyDescent="0.25">
      <c r="A289" s="32">
        <f t="shared" si="20"/>
        <v>2025</v>
      </c>
      <c r="B289" s="32">
        <f t="shared" si="21"/>
        <v>12</v>
      </c>
      <c r="C289" s="25">
        <v>46004</v>
      </c>
      <c r="D289" s="57">
        <f t="shared" ca="1" si="18"/>
        <v>46097</v>
      </c>
      <c r="E289" s="32" t="str">
        <f t="shared" ca="1" si="19"/>
        <v>3-Months</v>
      </c>
      <c r="F289" s="32" t="str">
        <f>VLOOKUP(O289,Stock[],5,FALSE)</f>
        <v>BE</v>
      </c>
      <c r="G289" s="33" t="s">
        <v>1887</v>
      </c>
      <c r="H289" s="34"/>
      <c r="I289" s="34" t="s">
        <v>233</v>
      </c>
      <c r="J289" s="32" t="str">
        <f>VLOOKUP(I289,Customers[],2,FALSE)</f>
        <v>ဦးဝင်းနိုင်</v>
      </c>
      <c r="K289" s="32" t="str">
        <f>VLOOKUP(I289,Customers[],4,FALSE)</f>
        <v>Wandwin</v>
      </c>
      <c r="L289" s="32" t="str">
        <f>VLOOKUP(Table85[[#This Row],[CustomerID]],Table!H:K,3,0)</f>
        <v>လျှော်ပင်</v>
      </c>
      <c r="M289" s="32" t="str">
        <f>VLOOKUP(I289,Customers[],5,FALSE)</f>
        <v>WholeSales/Contract</v>
      </c>
      <c r="N289" s="34" t="s">
        <v>10</v>
      </c>
      <c r="O289" s="37" t="s">
        <v>61</v>
      </c>
      <c r="P289" s="32" t="str">
        <f>VLOOKUP(O289,Stock[],2,FALSE)</f>
        <v>BE Debtors Opening</v>
      </c>
      <c r="Q289" s="35">
        <f>VLOOKUP(O289,Stock[],3,FALSE)</f>
        <v>0</v>
      </c>
      <c r="R289" s="35">
        <f>VLOOKUP(O289,Stock[],4,FALSE)</f>
        <v>0</v>
      </c>
      <c r="S289" s="34"/>
      <c r="T289" s="35"/>
      <c r="U289" s="34"/>
      <c r="V289" s="36">
        <f>+DailySales!$T289*DailySales!$R289</f>
        <v>0</v>
      </c>
      <c r="W289" s="36">
        <f>+DailySales!$V289*DailySales!$Q289</f>
        <v>0</v>
      </c>
      <c r="X289" s="36">
        <f>VLOOKUP(O289,Stock[],6,FALSE)</f>
        <v>0</v>
      </c>
      <c r="Y289" s="36">
        <f>+DailySales!$V289*DailySales!$X289</f>
        <v>0</v>
      </c>
      <c r="Z289" s="37">
        <v>275400</v>
      </c>
      <c r="AA289" s="34"/>
      <c r="AB289" s="78"/>
      <c r="AC289" s="78"/>
      <c r="AD289" s="34"/>
      <c r="AE289" s="77"/>
      <c r="AF289" s="38"/>
      <c r="AG289" s="39"/>
      <c r="AH289" s="38"/>
      <c r="AI289" s="39"/>
      <c r="AJ289" s="38">
        <v>46031</v>
      </c>
      <c r="AK289" s="39">
        <v>275400</v>
      </c>
      <c r="AL289" s="34"/>
      <c r="AM289" s="39"/>
      <c r="AN28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89" s="26"/>
      <c r="AQ289" s="26"/>
      <c r="AR289" s="26"/>
    </row>
    <row r="290" spans="1:44" ht="19.5" customHeight="1" x14ac:dyDescent="0.25">
      <c r="A290" s="32">
        <f t="shared" si="20"/>
        <v>2025</v>
      </c>
      <c r="B290" s="32">
        <f t="shared" si="21"/>
        <v>12</v>
      </c>
      <c r="C290" s="25">
        <v>46004</v>
      </c>
      <c r="D290" s="57">
        <f t="shared" ca="1" si="18"/>
        <v>46097</v>
      </c>
      <c r="E290" s="32" t="str">
        <f t="shared" ca="1" si="19"/>
        <v>3-Months</v>
      </c>
      <c r="F290" s="32" t="str">
        <f>VLOOKUP(O290,Stock[],5,FALSE)</f>
        <v>BE</v>
      </c>
      <c r="G290" s="33" t="s">
        <v>1888</v>
      </c>
      <c r="H290" s="34"/>
      <c r="I290" s="34" t="s">
        <v>180</v>
      </c>
      <c r="J290" s="32" t="str">
        <f>VLOOKUP(I290,Customers[],2,FALSE)</f>
        <v>ရွှေမြင်း</v>
      </c>
      <c r="K290" s="32" t="str">
        <f>VLOOKUP(I290,Customers[],4,FALSE)</f>
        <v>Meiktila</v>
      </c>
      <c r="L290" s="32" t="str">
        <f>VLOOKUP(Table85[[#This Row],[CustomerID]],Table!H:K,3,0)</f>
        <v>မိတ္ထီလာ</v>
      </c>
      <c r="M290" s="32" t="str">
        <f>VLOOKUP(I290,Customers[],5,FALSE)</f>
        <v>WholeSales/Contract</v>
      </c>
      <c r="N290" s="34" t="s">
        <v>10</v>
      </c>
      <c r="O290" s="37" t="s">
        <v>61</v>
      </c>
      <c r="P290" s="32" t="str">
        <f>VLOOKUP(O290,Stock[],2,FALSE)</f>
        <v>BE Debtors Opening</v>
      </c>
      <c r="Q290" s="35">
        <f>VLOOKUP(O290,Stock[],3,FALSE)</f>
        <v>0</v>
      </c>
      <c r="R290" s="35">
        <f>VLOOKUP(O290,Stock[],4,FALSE)</f>
        <v>0</v>
      </c>
      <c r="S290" s="34"/>
      <c r="T290" s="35"/>
      <c r="U290" s="34"/>
      <c r="V290" s="36">
        <f>+DailySales!$T290*DailySales!$R290</f>
        <v>0</v>
      </c>
      <c r="W290" s="36">
        <f>+DailySales!$V290*DailySales!$Q290</f>
        <v>0</v>
      </c>
      <c r="X290" s="36">
        <f>VLOOKUP(O290,Stock[],6,FALSE)</f>
        <v>0</v>
      </c>
      <c r="Y290" s="36">
        <f>+DailySales!$V290*DailySales!$X290</f>
        <v>0</v>
      </c>
      <c r="Z290" s="37">
        <v>1303400</v>
      </c>
      <c r="AA290" s="34"/>
      <c r="AB290" s="78"/>
      <c r="AC290" s="78"/>
      <c r="AD290" s="34"/>
      <c r="AE290" s="77"/>
      <c r="AF290" s="38"/>
      <c r="AG290" s="39"/>
      <c r="AH290" s="38">
        <v>46034</v>
      </c>
      <c r="AI290" s="39">
        <v>1303400</v>
      </c>
      <c r="AJ290" s="38"/>
      <c r="AK290" s="39"/>
      <c r="AL290" s="34"/>
      <c r="AM290" s="39"/>
      <c r="AN29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90" s="26"/>
      <c r="AQ290" s="26"/>
      <c r="AR290" s="26"/>
    </row>
    <row r="291" spans="1:44" ht="19.5" customHeight="1" x14ac:dyDescent="0.25">
      <c r="A291" s="32">
        <f t="shared" si="20"/>
        <v>2025</v>
      </c>
      <c r="B291" s="32">
        <f t="shared" si="21"/>
        <v>12</v>
      </c>
      <c r="C291" s="25">
        <v>46004</v>
      </c>
      <c r="D291" s="57">
        <f t="shared" ca="1" si="18"/>
        <v>46097</v>
      </c>
      <c r="E291" s="32" t="str">
        <f t="shared" ca="1" si="19"/>
        <v>3-Months</v>
      </c>
      <c r="F291" s="32" t="str">
        <f>VLOOKUP(O291,Stock[],5,FALSE)</f>
        <v>BE</v>
      </c>
      <c r="G291" s="33" t="s">
        <v>1889</v>
      </c>
      <c r="H291" s="34"/>
      <c r="I291" s="34" t="s">
        <v>181</v>
      </c>
      <c r="J291" s="32" t="str">
        <f>VLOOKUP(I291,Customers[],2,FALSE)</f>
        <v>ရွှေမြင်း(ရွှေခြင်္သေ့)</v>
      </c>
      <c r="K291" s="32" t="str">
        <f>VLOOKUP(I291,Customers[],4,FALSE)</f>
        <v>Meiktila</v>
      </c>
      <c r="L291" s="32" t="str">
        <f>VLOOKUP(Table85[[#This Row],[CustomerID]],Table!H:K,3,0)</f>
        <v>မိတ္ထီလာ</v>
      </c>
      <c r="M291" s="32" t="str">
        <f>VLOOKUP(I291,Customers[],5,FALSE)</f>
        <v>WholeSales/Contract</v>
      </c>
      <c r="N291" s="34" t="s">
        <v>10</v>
      </c>
      <c r="O291" s="37" t="s">
        <v>61</v>
      </c>
      <c r="P291" s="32" t="str">
        <f>VLOOKUP(O291,Stock[],2,FALSE)</f>
        <v>BE Debtors Opening</v>
      </c>
      <c r="Q291" s="35">
        <f>VLOOKUP(O291,Stock[],3,FALSE)</f>
        <v>0</v>
      </c>
      <c r="R291" s="35">
        <f>VLOOKUP(O291,Stock[],4,FALSE)</f>
        <v>0</v>
      </c>
      <c r="S291" s="34"/>
      <c r="T291" s="35"/>
      <c r="U291" s="34"/>
      <c r="V291" s="36">
        <f>+DailySales!$T291*DailySales!$R291</f>
        <v>0</v>
      </c>
      <c r="W291" s="36">
        <f>+DailySales!$V291*DailySales!$Q291</f>
        <v>0</v>
      </c>
      <c r="X291" s="36">
        <f>VLOOKUP(O291,Stock[],6,FALSE)</f>
        <v>0</v>
      </c>
      <c r="Y291" s="36">
        <f>+DailySales!$V291*DailySales!$X291</f>
        <v>0</v>
      </c>
      <c r="Z291" s="37">
        <v>1436400</v>
      </c>
      <c r="AA291" s="34"/>
      <c r="AB291" s="78"/>
      <c r="AC291" s="78"/>
      <c r="AD291" s="34"/>
      <c r="AE291" s="77"/>
      <c r="AF291" s="38"/>
      <c r="AG291" s="39"/>
      <c r="AH291" s="38">
        <v>46034</v>
      </c>
      <c r="AI291" s="39">
        <v>1436400</v>
      </c>
      <c r="AJ291" s="38"/>
      <c r="AK291" s="39"/>
      <c r="AL291" s="34"/>
      <c r="AM291" s="39"/>
      <c r="AN29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91" s="26"/>
      <c r="AQ291" s="26"/>
      <c r="AR291" s="26"/>
    </row>
    <row r="292" spans="1:44" ht="19.5" customHeight="1" x14ac:dyDescent="0.25">
      <c r="A292" s="32">
        <f t="shared" si="20"/>
        <v>2025</v>
      </c>
      <c r="B292" s="32">
        <f t="shared" si="21"/>
        <v>12</v>
      </c>
      <c r="C292" s="25">
        <v>46004</v>
      </c>
      <c r="D292" s="57">
        <f t="shared" ca="1" si="18"/>
        <v>46097</v>
      </c>
      <c r="E292" s="32" t="str">
        <f t="shared" ca="1" si="19"/>
        <v>3-Months</v>
      </c>
      <c r="F292" s="32" t="str">
        <f>VLOOKUP(O292,Stock[],5,FALSE)</f>
        <v>BE</v>
      </c>
      <c r="G292" s="33" t="s">
        <v>1889</v>
      </c>
      <c r="H292" s="34"/>
      <c r="I292" s="34" t="s">
        <v>181</v>
      </c>
      <c r="J292" s="32" t="str">
        <f>VLOOKUP(I292,Customers[],2,FALSE)</f>
        <v>ရွှေမြင်း(ရွှေခြင်္သေ့)</v>
      </c>
      <c r="K292" s="32" t="str">
        <f>VLOOKUP(I292,Customers[],4,FALSE)</f>
        <v>Meiktila</v>
      </c>
      <c r="L292" s="32" t="str">
        <f>VLOOKUP(Table85[[#This Row],[CustomerID]],Table!H:K,3,0)</f>
        <v>မိတ္ထီလာ</v>
      </c>
      <c r="M292" s="32" t="str">
        <f>VLOOKUP(I292,Customers[],5,FALSE)</f>
        <v>WholeSales/Contract</v>
      </c>
      <c r="N292" s="34" t="s">
        <v>10</v>
      </c>
      <c r="O292" s="37" t="s">
        <v>61</v>
      </c>
      <c r="P292" s="32" t="str">
        <f>VLOOKUP(O292,Stock[],2,FALSE)</f>
        <v>BE Debtors Opening</v>
      </c>
      <c r="Q292" s="35">
        <f>VLOOKUP(O292,Stock[],3,FALSE)</f>
        <v>0</v>
      </c>
      <c r="R292" s="35">
        <f>VLOOKUP(O292,Stock[],4,FALSE)</f>
        <v>0</v>
      </c>
      <c r="S292" s="34"/>
      <c r="T292" s="35"/>
      <c r="U292" s="34"/>
      <c r="V292" s="36">
        <f>+DailySales!$T292*DailySales!$R292</f>
        <v>0</v>
      </c>
      <c r="W292" s="36">
        <f>+DailySales!$V292*DailySales!$Q292</f>
        <v>0</v>
      </c>
      <c r="X292" s="36">
        <f>VLOOKUP(O292,Stock[],6,FALSE)</f>
        <v>0</v>
      </c>
      <c r="Y292" s="36">
        <f>+DailySales!$V292*DailySales!$X292</f>
        <v>0</v>
      </c>
      <c r="Z292" s="37">
        <v>193200</v>
      </c>
      <c r="AA292" s="34"/>
      <c r="AB292" s="78"/>
      <c r="AC292" s="78"/>
      <c r="AD292" s="34"/>
      <c r="AE292" s="77"/>
      <c r="AF292" s="38"/>
      <c r="AG292" s="39"/>
      <c r="AH292" s="38">
        <v>46034</v>
      </c>
      <c r="AI292" s="39">
        <v>193200</v>
      </c>
      <c r="AJ292" s="38"/>
      <c r="AK292" s="39"/>
      <c r="AL292" s="34"/>
      <c r="AM292" s="39"/>
      <c r="AN29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92" s="26"/>
      <c r="AQ292" s="26"/>
      <c r="AR292" s="26"/>
    </row>
    <row r="293" spans="1:44" ht="19.5" customHeight="1" x14ac:dyDescent="0.25">
      <c r="A293" s="32">
        <f t="shared" si="20"/>
        <v>2025</v>
      </c>
      <c r="B293" s="32">
        <f t="shared" si="21"/>
        <v>12</v>
      </c>
      <c r="C293" s="25">
        <v>46004</v>
      </c>
      <c r="D293" s="57">
        <f t="shared" ca="1" si="18"/>
        <v>46097</v>
      </c>
      <c r="E293" s="32" t="str">
        <f t="shared" ca="1" si="19"/>
        <v>3-Months</v>
      </c>
      <c r="F293" s="32" t="str">
        <f>VLOOKUP(O293,Stock[],5,FALSE)</f>
        <v>BE</v>
      </c>
      <c r="G293" s="33" t="s">
        <v>1890</v>
      </c>
      <c r="H293" s="34"/>
      <c r="I293" s="34" t="s">
        <v>233</v>
      </c>
      <c r="J293" s="32" t="str">
        <f>VLOOKUP(I293,Customers[],2,FALSE)</f>
        <v>ဦးဝင်းနိုင်</v>
      </c>
      <c r="K293" s="32" t="str">
        <f>VLOOKUP(I293,Customers[],4,FALSE)</f>
        <v>Wandwin</v>
      </c>
      <c r="L293" s="32" t="str">
        <f>VLOOKUP(Table85[[#This Row],[CustomerID]],Table!H:K,3,0)</f>
        <v>လျှော်ပင်</v>
      </c>
      <c r="M293" s="32" t="str">
        <f>VLOOKUP(I293,Customers[],5,FALSE)</f>
        <v>WholeSales/Contract</v>
      </c>
      <c r="N293" s="34" t="s">
        <v>10</v>
      </c>
      <c r="O293" s="37" t="s">
        <v>61</v>
      </c>
      <c r="P293" s="32" t="str">
        <f>VLOOKUP(O293,Stock[],2,FALSE)</f>
        <v>BE Debtors Opening</v>
      </c>
      <c r="Q293" s="35">
        <f>VLOOKUP(O293,Stock[],3,FALSE)</f>
        <v>0</v>
      </c>
      <c r="R293" s="35">
        <f>VLOOKUP(O293,Stock[],4,FALSE)</f>
        <v>0</v>
      </c>
      <c r="S293" s="34"/>
      <c r="T293" s="35"/>
      <c r="U293" s="34"/>
      <c r="V293" s="36">
        <f>+DailySales!$T293*DailySales!$R293</f>
        <v>0</v>
      </c>
      <c r="W293" s="36">
        <f>+DailySales!$V293*DailySales!$Q293</f>
        <v>0</v>
      </c>
      <c r="X293" s="36">
        <f>VLOOKUP(O293,Stock[],6,FALSE)</f>
        <v>0</v>
      </c>
      <c r="Y293" s="36">
        <f>+DailySales!$V293*DailySales!$X293</f>
        <v>0</v>
      </c>
      <c r="Z293" s="37">
        <v>575400</v>
      </c>
      <c r="AA293" s="34"/>
      <c r="AB293" s="78"/>
      <c r="AC293" s="78"/>
      <c r="AD293" s="34"/>
      <c r="AE293" s="77"/>
      <c r="AF293" s="38"/>
      <c r="AG293" s="39"/>
      <c r="AH293" s="38"/>
      <c r="AI293" s="39"/>
      <c r="AJ293" s="38">
        <v>46031</v>
      </c>
      <c r="AK293" s="39">
        <v>575400</v>
      </c>
      <c r="AL293" s="34"/>
      <c r="AM293" s="39"/>
      <c r="AN29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93" s="26"/>
      <c r="AQ293" s="26"/>
      <c r="AR293" s="26"/>
    </row>
    <row r="294" spans="1:44" ht="19.5" customHeight="1" x14ac:dyDescent="0.25">
      <c r="A294" s="32">
        <f t="shared" si="20"/>
        <v>2025</v>
      </c>
      <c r="B294" s="32">
        <f t="shared" si="21"/>
        <v>12</v>
      </c>
      <c r="C294" s="25">
        <v>46004</v>
      </c>
      <c r="D294" s="57">
        <f t="shared" ca="1" si="18"/>
        <v>46097</v>
      </c>
      <c r="E294" s="32" t="str">
        <f t="shared" ca="1" si="19"/>
        <v>3-Months</v>
      </c>
      <c r="F294" s="32" t="str">
        <f>VLOOKUP(O294,Stock[],5,FALSE)</f>
        <v>BE</v>
      </c>
      <c r="G294" s="33" t="s">
        <v>1890</v>
      </c>
      <c r="H294" s="34"/>
      <c r="I294" s="34" t="s">
        <v>233</v>
      </c>
      <c r="J294" s="32" t="str">
        <f>VLOOKUP(I294,Customers[],2,FALSE)</f>
        <v>ဦးဝင်းနိုင်</v>
      </c>
      <c r="K294" s="32" t="str">
        <f>VLOOKUP(I294,Customers[],4,FALSE)</f>
        <v>Wandwin</v>
      </c>
      <c r="L294" s="32" t="str">
        <f>VLOOKUP(Table85[[#This Row],[CustomerID]],Table!H:K,3,0)</f>
        <v>လျှော်ပင်</v>
      </c>
      <c r="M294" s="32" t="str">
        <f>VLOOKUP(I294,Customers[],5,FALSE)</f>
        <v>WholeSales/Contract</v>
      </c>
      <c r="N294" s="34" t="s">
        <v>10</v>
      </c>
      <c r="O294" s="37" t="s">
        <v>61</v>
      </c>
      <c r="P294" s="32" t="str">
        <f>VLOOKUP(O294,Stock[],2,FALSE)</f>
        <v>BE Debtors Opening</v>
      </c>
      <c r="Q294" s="35">
        <f>VLOOKUP(O294,Stock[],3,FALSE)</f>
        <v>0</v>
      </c>
      <c r="R294" s="35">
        <f>VLOOKUP(O294,Stock[],4,FALSE)</f>
        <v>0</v>
      </c>
      <c r="S294" s="34"/>
      <c r="T294" s="35"/>
      <c r="U294" s="34"/>
      <c r="V294" s="36">
        <f>+DailySales!$T294*DailySales!$R294</f>
        <v>0</v>
      </c>
      <c r="W294" s="36">
        <f>+DailySales!$V294*DailySales!$Q294</f>
        <v>0</v>
      </c>
      <c r="X294" s="36">
        <f>VLOOKUP(O294,Stock[],6,FALSE)</f>
        <v>0</v>
      </c>
      <c r="Y294" s="36">
        <f>+DailySales!$V294*DailySales!$X294</f>
        <v>0</v>
      </c>
      <c r="Z294" s="37">
        <v>159600</v>
      </c>
      <c r="AA294" s="34"/>
      <c r="AB294" s="78"/>
      <c r="AC294" s="78"/>
      <c r="AD294" s="34"/>
      <c r="AE294" s="77"/>
      <c r="AF294" s="38"/>
      <c r="AG294" s="39"/>
      <c r="AH294" s="38"/>
      <c r="AI294" s="39"/>
      <c r="AJ294" s="38">
        <v>46031</v>
      </c>
      <c r="AK294" s="39">
        <v>159600</v>
      </c>
      <c r="AL294" s="34"/>
      <c r="AM294" s="39"/>
      <c r="AN29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94" s="26"/>
      <c r="AQ294" s="26"/>
      <c r="AR294" s="26"/>
    </row>
    <row r="295" spans="1:44" ht="19.5" customHeight="1" x14ac:dyDescent="0.25">
      <c r="A295" s="32">
        <f t="shared" si="20"/>
        <v>2025</v>
      </c>
      <c r="B295" s="32">
        <f t="shared" si="21"/>
        <v>12</v>
      </c>
      <c r="C295" s="25">
        <v>46004</v>
      </c>
      <c r="D295" s="57">
        <f t="shared" ca="1" si="18"/>
        <v>46097</v>
      </c>
      <c r="E295" s="32" t="str">
        <f t="shared" ca="1" si="19"/>
        <v>3-Months</v>
      </c>
      <c r="F295" s="32" t="str">
        <f>VLOOKUP(O295,Stock[],5,FALSE)</f>
        <v>BE</v>
      </c>
      <c r="G295" s="33" t="s">
        <v>1890</v>
      </c>
      <c r="H295" s="34"/>
      <c r="I295" s="34" t="s">
        <v>233</v>
      </c>
      <c r="J295" s="32" t="str">
        <f>VLOOKUP(I295,Customers[],2,FALSE)</f>
        <v>ဦးဝင်းနိုင်</v>
      </c>
      <c r="K295" s="32" t="str">
        <f>VLOOKUP(I295,Customers[],4,FALSE)</f>
        <v>Wandwin</v>
      </c>
      <c r="L295" s="32" t="str">
        <f>VLOOKUP(Table85[[#This Row],[CustomerID]],Table!H:K,3,0)</f>
        <v>လျှော်ပင်</v>
      </c>
      <c r="M295" s="32" t="str">
        <f>VLOOKUP(I295,Customers[],5,FALSE)</f>
        <v>WholeSales/Contract</v>
      </c>
      <c r="N295" s="34" t="s">
        <v>10</v>
      </c>
      <c r="O295" s="37" t="s">
        <v>61</v>
      </c>
      <c r="P295" s="32" t="str">
        <f>VLOOKUP(O295,Stock[],2,FALSE)</f>
        <v>BE Debtors Opening</v>
      </c>
      <c r="Q295" s="35">
        <f>VLOOKUP(O295,Stock[],3,FALSE)</f>
        <v>0</v>
      </c>
      <c r="R295" s="35">
        <f>VLOOKUP(O295,Stock[],4,FALSE)</f>
        <v>0</v>
      </c>
      <c r="S295" s="34"/>
      <c r="T295" s="35"/>
      <c r="U295" s="34"/>
      <c r="V295" s="36">
        <f>+DailySales!$T295*DailySales!$R295</f>
        <v>0</v>
      </c>
      <c r="W295" s="36">
        <f>+DailySales!$V295*DailySales!$Q295</f>
        <v>0</v>
      </c>
      <c r="X295" s="36">
        <f>VLOOKUP(O295,Stock[],6,FALSE)</f>
        <v>0</v>
      </c>
      <c r="Y295" s="36">
        <f>+DailySales!$V295*DailySales!$X295</f>
        <v>0</v>
      </c>
      <c r="Z295" s="37">
        <v>186200</v>
      </c>
      <c r="AA295" s="34"/>
      <c r="AB295" s="78"/>
      <c r="AC295" s="78"/>
      <c r="AD295" s="34"/>
      <c r="AE295" s="77"/>
      <c r="AF295" s="38"/>
      <c r="AG295" s="39"/>
      <c r="AH295" s="38"/>
      <c r="AI295" s="39"/>
      <c r="AJ295" s="38">
        <v>46031</v>
      </c>
      <c r="AK295" s="39">
        <v>186200</v>
      </c>
      <c r="AL295" s="34"/>
      <c r="AM295" s="39"/>
      <c r="AN29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95" s="26"/>
      <c r="AQ295" s="26"/>
      <c r="AR295" s="26"/>
    </row>
    <row r="296" spans="1:44" ht="19.5" customHeight="1" x14ac:dyDescent="0.25">
      <c r="A296" s="32">
        <f t="shared" si="20"/>
        <v>2025</v>
      </c>
      <c r="B296" s="32">
        <f t="shared" si="21"/>
        <v>12</v>
      </c>
      <c r="C296" s="25">
        <v>46004</v>
      </c>
      <c r="D296" s="57">
        <f t="shared" ca="1" si="18"/>
        <v>46097</v>
      </c>
      <c r="E296" s="32" t="str">
        <f t="shared" ca="1" si="19"/>
        <v>3-Months</v>
      </c>
      <c r="F296" s="32" t="str">
        <f>VLOOKUP(O296,Stock[],5,FALSE)</f>
        <v>BE</v>
      </c>
      <c r="G296" s="33" t="s">
        <v>1890</v>
      </c>
      <c r="H296" s="34"/>
      <c r="I296" s="34" t="s">
        <v>233</v>
      </c>
      <c r="J296" s="32" t="str">
        <f>VLOOKUP(I296,Customers[],2,FALSE)</f>
        <v>ဦးဝင်းနိုင်</v>
      </c>
      <c r="K296" s="32" t="str">
        <f>VLOOKUP(I296,Customers[],4,FALSE)</f>
        <v>Wandwin</v>
      </c>
      <c r="L296" s="32" t="str">
        <f>VLOOKUP(Table85[[#This Row],[CustomerID]],Table!H:K,3,0)</f>
        <v>လျှော်ပင်</v>
      </c>
      <c r="M296" s="32" t="str">
        <f>VLOOKUP(I296,Customers[],5,FALSE)</f>
        <v>WholeSales/Contract</v>
      </c>
      <c r="N296" s="34" t="s">
        <v>10</v>
      </c>
      <c r="O296" s="37" t="s">
        <v>61</v>
      </c>
      <c r="P296" s="32" t="str">
        <f>VLOOKUP(O296,Stock[],2,FALSE)</f>
        <v>BE Debtors Opening</v>
      </c>
      <c r="Q296" s="35">
        <f>VLOOKUP(O296,Stock[],3,FALSE)</f>
        <v>0</v>
      </c>
      <c r="R296" s="35">
        <f>VLOOKUP(O296,Stock[],4,FALSE)</f>
        <v>0</v>
      </c>
      <c r="S296" s="34"/>
      <c r="T296" s="35"/>
      <c r="U296" s="34"/>
      <c r="V296" s="36">
        <f>+DailySales!$T296*DailySales!$R296</f>
        <v>0</v>
      </c>
      <c r="W296" s="36">
        <f>+DailySales!$V296*DailySales!$Q296</f>
        <v>0</v>
      </c>
      <c r="X296" s="36">
        <f>VLOOKUP(O296,Stock[],6,FALSE)</f>
        <v>0</v>
      </c>
      <c r="Y296" s="36">
        <f>+DailySales!$V296*DailySales!$X296</f>
        <v>0</v>
      </c>
      <c r="Z296" s="37">
        <v>224000</v>
      </c>
      <c r="AA296" s="34"/>
      <c r="AB296" s="78"/>
      <c r="AC296" s="78"/>
      <c r="AD296" s="34"/>
      <c r="AE296" s="77"/>
      <c r="AF296" s="38"/>
      <c r="AG296" s="39"/>
      <c r="AH296" s="38"/>
      <c r="AI296" s="39"/>
      <c r="AJ296" s="38">
        <v>46031</v>
      </c>
      <c r="AK296" s="39">
        <v>224000</v>
      </c>
      <c r="AL296" s="34"/>
      <c r="AM296" s="39"/>
      <c r="AN29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96" s="26"/>
      <c r="AQ296" s="26"/>
      <c r="AR296" s="26"/>
    </row>
    <row r="297" spans="1:44" ht="19.5" customHeight="1" x14ac:dyDescent="0.25">
      <c r="A297" s="32">
        <f t="shared" si="20"/>
        <v>2025</v>
      </c>
      <c r="B297" s="32">
        <f t="shared" si="21"/>
        <v>12</v>
      </c>
      <c r="C297" s="25">
        <v>46004</v>
      </c>
      <c r="D297" s="57">
        <f t="shared" ca="1" si="18"/>
        <v>46097</v>
      </c>
      <c r="E297" s="32" t="str">
        <f t="shared" ca="1" si="19"/>
        <v>3-Months</v>
      </c>
      <c r="F297" s="32" t="str">
        <f>VLOOKUP(O297,Stock[],5,FALSE)</f>
        <v>BE</v>
      </c>
      <c r="G297" s="33" t="s">
        <v>1890</v>
      </c>
      <c r="H297" s="34"/>
      <c r="I297" s="34" t="s">
        <v>233</v>
      </c>
      <c r="J297" s="32" t="str">
        <f>VLOOKUP(I297,Customers[],2,FALSE)</f>
        <v>ဦးဝင်းနိုင်</v>
      </c>
      <c r="K297" s="32" t="str">
        <f>VLOOKUP(I297,Customers[],4,FALSE)</f>
        <v>Wandwin</v>
      </c>
      <c r="L297" s="32" t="str">
        <f>VLOOKUP(Table85[[#This Row],[CustomerID]],Table!H:K,3,0)</f>
        <v>လျှော်ပင်</v>
      </c>
      <c r="M297" s="32" t="str">
        <f>VLOOKUP(I297,Customers[],5,FALSE)</f>
        <v>WholeSales/Contract</v>
      </c>
      <c r="N297" s="34" t="s">
        <v>10</v>
      </c>
      <c r="O297" s="37" t="s">
        <v>61</v>
      </c>
      <c r="P297" s="32" t="str">
        <f>VLOOKUP(O297,Stock[],2,FALSE)</f>
        <v>BE Debtors Opening</v>
      </c>
      <c r="Q297" s="35">
        <f>VLOOKUP(O297,Stock[],3,FALSE)</f>
        <v>0</v>
      </c>
      <c r="R297" s="35">
        <f>VLOOKUP(O297,Stock[],4,FALSE)</f>
        <v>0</v>
      </c>
      <c r="S297" s="34"/>
      <c r="T297" s="35"/>
      <c r="U297" s="34"/>
      <c r="V297" s="36">
        <f>+DailySales!$T297*DailySales!$R297</f>
        <v>0</v>
      </c>
      <c r="W297" s="36">
        <f>+DailySales!$V297*DailySales!$Q297</f>
        <v>0</v>
      </c>
      <c r="X297" s="36">
        <f>VLOOKUP(O297,Stock[],6,FALSE)</f>
        <v>0</v>
      </c>
      <c r="Y297" s="36">
        <f>+DailySales!$V297*DailySales!$X297</f>
        <v>0</v>
      </c>
      <c r="Z297" s="37">
        <v>183600</v>
      </c>
      <c r="AA297" s="34"/>
      <c r="AB297" s="78"/>
      <c r="AC297" s="78"/>
      <c r="AD297" s="34"/>
      <c r="AE297" s="77"/>
      <c r="AF297" s="38"/>
      <c r="AG297" s="39"/>
      <c r="AH297" s="38"/>
      <c r="AI297" s="39"/>
      <c r="AJ297" s="38">
        <v>46031</v>
      </c>
      <c r="AK297" s="39">
        <v>183600</v>
      </c>
      <c r="AL297" s="34"/>
      <c r="AM297" s="39"/>
      <c r="AN29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97" s="26"/>
      <c r="AQ297" s="26"/>
      <c r="AR297" s="26"/>
    </row>
    <row r="298" spans="1:44" ht="19.5" customHeight="1" x14ac:dyDescent="0.25">
      <c r="A298" s="32">
        <f t="shared" si="20"/>
        <v>2025</v>
      </c>
      <c r="B298" s="32">
        <f t="shared" si="21"/>
        <v>12</v>
      </c>
      <c r="C298" s="25">
        <v>46004</v>
      </c>
      <c r="D298" s="57">
        <f t="shared" ca="1" si="18"/>
        <v>46097</v>
      </c>
      <c r="E298" s="32" t="str">
        <f t="shared" ca="1" si="19"/>
        <v>3-Months</v>
      </c>
      <c r="F298" s="32" t="str">
        <f>VLOOKUP(O298,Stock[],5,FALSE)</f>
        <v>BE</v>
      </c>
      <c r="G298" s="33" t="s">
        <v>1891</v>
      </c>
      <c r="H298" s="34"/>
      <c r="I298" s="34" t="s">
        <v>189</v>
      </c>
      <c r="J298" s="32" t="str">
        <f>VLOOKUP(I298,Customers[],2,FALSE)</f>
        <v>ရွှေမြင်း(ကျော်ကြား)</v>
      </c>
      <c r="K298" s="32" t="str">
        <f>VLOOKUP(I298,Customers[],4,FALSE)</f>
        <v>Mahlaing</v>
      </c>
      <c r="L298" s="32" t="str">
        <f>VLOOKUP(Table85[[#This Row],[CustomerID]],Table!H:K,3,0)</f>
        <v>မလှိုင်</v>
      </c>
      <c r="M298" s="32" t="str">
        <f>VLOOKUP(I298,Customers[],5,FALSE)</f>
        <v>WholeSales/Contract</v>
      </c>
      <c r="N298" s="34" t="s">
        <v>10</v>
      </c>
      <c r="O298" s="37" t="s">
        <v>61</v>
      </c>
      <c r="P298" s="32" t="str">
        <f>VLOOKUP(O298,Stock[],2,FALSE)</f>
        <v>BE Debtors Opening</v>
      </c>
      <c r="Q298" s="35">
        <f>VLOOKUP(O298,Stock[],3,FALSE)</f>
        <v>0</v>
      </c>
      <c r="R298" s="35">
        <f>VLOOKUP(O298,Stock[],4,FALSE)</f>
        <v>0</v>
      </c>
      <c r="S298" s="34"/>
      <c r="T298" s="35"/>
      <c r="U298" s="34"/>
      <c r="V298" s="36">
        <f>+DailySales!$T298*DailySales!$R298</f>
        <v>0</v>
      </c>
      <c r="W298" s="36">
        <f>+DailySales!$V298*DailySales!$Q298</f>
        <v>0</v>
      </c>
      <c r="X298" s="36">
        <f>VLOOKUP(O298,Stock[],6,FALSE)</f>
        <v>0</v>
      </c>
      <c r="Y298" s="36">
        <f>+DailySales!$V298*DailySales!$X298</f>
        <v>0</v>
      </c>
      <c r="Z298" s="37">
        <v>931000</v>
      </c>
      <c r="AA298" s="34"/>
      <c r="AB298" s="78"/>
      <c r="AC298" s="78"/>
      <c r="AD298" s="34"/>
      <c r="AE298" s="77"/>
      <c r="AF298" s="38"/>
      <c r="AG298" s="39"/>
      <c r="AH298" s="38">
        <v>46034</v>
      </c>
      <c r="AI298" s="39">
        <v>931000</v>
      </c>
      <c r="AJ298" s="38"/>
      <c r="AK298" s="39"/>
      <c r="AL298" s="34"/>
      <c r="AM298" s="39"/>
      <c r="AN29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98" s="26"/>
      <c r="AQ298" s="26"/>
      <c r="AR298" s="26"/>
    </row>
    <row r="299" spans="1:44" ht="19.5" customHeight="1" x14ac:dyDescent="0.25">
      <c r="A299" s="32">
        <f t="shared" si="20"/>
        <v>2025</v>
      </c>
      <c r="B299" s="32">
        <f t="shared" si="21"/>
        <v>12</v>
      </c>
      <c r="C299" s="25">
        <v>46004</v>
      </c>
      <c r="D299" s="57">
        <f t="shared" ca="1" si="18"/>
        <v>46097</v>
      </c>
      <c r="E299" s="32" t="str">
        <f t="shared" ca="1" si="19"/>
        <v>3-Months</v>
      </c>
      <c r="F299" s="32" t="str">
        <f>VLOOKUP(O299,Stock[],5,FALSE)</f>
        <v>BE</v>
      </c>
      <c r="G299" s="33" t="s">
        <v>1891</v>
      </c>
      <c r="H299" s="34"/>
      <c r="I299" s="34" t="s">
        <v>189</v>
      </c>
      <c r="J299" s="32" t="str">
        <f>VLOOKUP(I299,Customers[],2,FALSE)</f>
        <v>ရွှေမြင်း(ကျော်ကြား)</v>
      </c>
      <c r="K299" s="32" t="str">
        <f>VLOOKUP(I299,Customers[],4,FALSE)</f>
        <v>Mahlaing</v>
      </c>
      <c r="L299" s="32" t="str">
        <f>VLOOKUP(Table85[[#This Row],[CustomerID]],Table!H:K,3,0)</f>
        <v>မလှိုင်</v>
      </c>
      <c r="M299" s="32" t="str">
        <f>VLOOKUP(I299,Customers[],5,FALSE)</f>
        <v>WholeSales/Contract</v>
      </c>
      <c r="N299" s="34" t="s">
        <v>10</v>
      </c>
      <c r="O299" s="37" t="s">
        <v>61</v>
      </c>
      <c r="P299" s="32" t="str">
        <f>VLOOKUP(O299,Stock[],2,FALSE)</f>
        <v>BE Debtors Opening</v>
      </c>
      <c r="Q299" s="35">
        <f>VLOOKUP(O299,Stock[],3,FALSE)</f>
        <v>0</v>
      </c>
      <c r="R299" s="35">
        <f>VLOOKUP(O299,Stock[],4,FALSE)</f>
        <v>0</v>
      </c>
      <c r="S299" s="34"/>
      <c r="T299" s="35"/>
      <c r="U299" s="34"/>
      <c r="V299" s="36">
        <f>+DailySales!$T299*DailySales!$R299</f>
        <v>0</v>
      </c>
      <c r="W299" s="36">
        <f>+DailySales!$V299*DailySales!$Q299</f>
        <v>0</v>
      </c>
      <c r="X299" s="36">
        <f>VLOOKUP(O299,Stock[],6,FALSE)</f>
        <v>0</v>
      </c>
      <c r="Y299" s="36">
        <f>+DailySales!$V299*DailySales!$X299</f>
        <v>0</v>
      </c>
      <c r="Z299" s="37">
        <v>1915200</v>
      </c>
      <c r="AA299" s="34"/>
      <c r="AB299" s="78"/>
      <c r="AC299" s="78"/>
      <c r="AD299" s="34"/>
      <c r="AE299" s="77"/>
      <c r="AF299" s="38"/>
      <c r="AG299" s="39"/>
      <c r="AH299" s="38">
        <v>46034</v>
      </c>
      <c r="AI299" s="39">
        <v>1915200</v>
      </c>
      <c r="AJ299" s="38"/>
      <c r="AK299" s="39"/>
      <c r="AL299" s="34"/>
      <c r="AM299" s="39"/>
      <c r="AN29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299" s="26"/>
      <c r="AQ299" s="26"/>
      <c r="AR299" s="26"/>
    </row>
    <row r="300" spans="1:44" ht="19.5" customHeight="1" x14ac:dyDescent="0.25">
      <c r="A300" s="32">
        <f t="shared" si="20"/>
        <v>2025</v>
      </c>
      <c r="B300" s="32">
        <f t="shared" si="21"/>
        <v>12</v>
      </c>
      <c r="C300" s="25">
        <v>46004</v>
      </c>
      <c r="D300" s="57">
        <f t="shared" ca="1" si="18"/>
        <v>46097</v>
      </c>
      <c r="E300" s="32" t="str">
        <f t="shared" ca="1" si="19"/>
        <v>3-Months</v>
      </c>
      <c r="F300" s="32" t="str">
        <f>VLOOKUP(O300,Stock[],5,FALSE)</f>
        <v>BE</v>
      </c>
      <c r="G300" s="33" t="s">
        <v>1891</v>
      </c>
      <c r="H300" s="34"/>
      <c r="I300" s="34" t="s">
        <v>189</v>
      </c>
      <c r="J300" s="32" t="str">
        <f>VLOOKUP(I300,Customers[],2,FALSE)</f>
        <v>ရွှေမြင်း(ကျော်ကြား)</v>
      </c>
      <c r="K300" s="32" t="str">
        <f>VLOOKUP(I300,Customers[],4,FALSE)</f>
        <v>Mahlaing</v>
      </c>
      <c r="L300" s="32" t="str">
        <f>VLOOKUP(Table85[[#This Row],[CustomerID]],Table!H:K,3,0)</f>
        <v>မလှိုင်</v>
      </c>
      <c r="M300" s="32" t="str">
        <f>VLOOKUP(I300,Customers[],5,FALSE)</f>
        <v>WholeSales/Contract</v>
      </c>
      <c r="N300" s="34" t="s">
        <v>10</v>
      </c>
      <c r="O300" s="37" t="s">
        <v>61</v>
      </c>
      <c r="P300" s="32" t="str">
        <f>VLOOKUP(O300,Stock[],2,FALSE)</f>
        <v>BE Debtors Opening</v>
      </c>
      <c r="Q300" s="35">
        <f>VLOOKUP(O300,Stock[],3,FALSE)</f>
        <v>0</v>
      </c>
      <c r="R300" s="35">
        <f>VLOOKUP(O300,Stock[],4,FALSE)</f>
        <v>0</v>
      </c>
      <c r="S300" s="34"/>
      <c r="T300" s="35"/>
      <c r="U300" s="34"/>
      <c r="V300" s="36">
        <f>+DailySales!$T300*DailySales!$R300</f>
        <v>0</v>
      </c>
      <c r="W300" s="36">
        <f>+DailySales!$V300*DailySales!$Q300</f>
        <v>0</v>
      </c>
      <c r="X300" s="36">
        <f>VLOOKUP(O300,Stock[],6,FALSE)</f>
        <v>0</v>
      </c>
      <c r="Y300" s="36">
        <f>+DailySales!$V300*DailySales!$X300</f>
        <v>0</v>
      </c>
      <c r="Z300" s="37">
        <v>966000</v>
      </c>
      <c r="AA300" s="34"/>
      <c r="AB300" s="78"/>
      <c r="AC300" s="78"/>
      <c r="AD300" s="34"/>
      <c r="AE300" s="77"/>
      <c r="AF300" s="38"/>
      <c r="AG300" s="39"/>
      <c r="AH300" s="38">
        <v>46034</v>
      </c>
      <c r="AI300" s="39">
        <v>966000</v>
      </c>
      <c r="AJ300" s="38"/>
      <c r="AK300" s="39"/>
      <c r="AL300" s="34"/>
      <c r="AM300" s="39"/>
      <c r="AN30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00" s="26"/>
      <c r="AQ300" s="26"/>
      <c r="AR300" s="26"/>
    </row>
    <row r="301" spans="1:44" ht="19.5" customHeight="1" x14ac:dyDescent="0.25">
      <c r="A301" s="32">
        <f t="shared" si="20"/>
        <v>2025</v>
      </c>
      <c r="B301" s="32">
        <f t="shared" si="21"/>
        <v>12</v>
      </c>
      <c r="C301" s="25">
        <v>46004</v>
      </c>
      <c r="D301" s="57">
        <f t="shared" ca="1" si="18"/>
        <v>46097</v>
      </c>
      <c r="E301" s="32" t="str">
        <f t="shared" ca="1" si="19"/>
        <v>3-Months</v>
      </c>
      <c r="F301" s="32" t="str">
        <f>VLOOKUP(O301,Stock[],5,FALSE)</f>
        <v>BE</v>
      </c>
      <c r="G301" s="33" t="s">
        <v>1892</v>
      </c>
      <c r="H301" s="34"/>
      <c r="I301" s="34" t="s">
        <v>180</v>
      </c>
      <c r="J301" s="32" t="str">
        <f>VLOOKUP(I301,Customers[],2,FALSE)</f>
        <v>ရွှေမြင်း</v>
      </c>
      <c r="K301" s="32" t="str">
        <f>VLOOKUP(I301,Customers[],4,FALSE)</f>
        <v>Meiktila</v>
      </c>
      <c r="L301" s="32" t="str">
        <f>VLOOKUP(Table85[[#This Row],[CustomerID]],Table!H:K,3,0)</f>
        <v>မိတ္ထီလာ</v>
      </c>
      <c r="M301" s="32" t="str">
        <f>VLOOKUP(I301,Customers[],5,FALSE)</f>
        <v>WholeSales/Contract</v>
      </c>
      <c r="N301" s="34" t="s">
        <v>10</v>
      </c>
      <c r="O301" s="37" t="s">
        <v>61</v>
      </c>
      <c r="P301" s="32" t="str">
        <f>VLOOKUP(O301,Stock[],2,FALSE)</f>
        <v>BE Debtors Opening</v>
      </c>
      <c r="Q301" s="35">
        <f>VLOOKUP(O301,Stock[],3,FALSE)</f>
        <v>0</v>
      </c>
      <c r="R301" s="35">
        <f>VLOOKUP(O301,Stock[],4,FALSE)</f>
        <v>0</v>
      </c>
      <c r="S301" s="34"/>
      <c r="T301" s="35"/>
      <c r="U301" s="34"/>
      <c r="V301" s="36">
        <f>+DailySales!$T301*DailySales!$R301</f>
        <v>0</v>
      </c>
      <c r="W301" s="36">
        <f>+DailySales!$V301*DailySales!$Q301</f>
        <v>0</v>
      </c>
      <c r="X301" s="36">
        <f>VLOOKUP(O301,Stock[],6,FALSE)</f>
        <v>0</v>
      </c>
      <c r="Y301" s="36">
        <f>+DailySales!$V301*DailySales!$X301</f>
        <v>0</v>
      </c>
      <c r="Z301" s="37">
        <v>1918000</v>
      </c>
      <c r="AA301" s="34"/>
      <c r="AB301" s="78"/>
      <c r="AC301" s="78"/>
      <c r="AD301" s="34"/>
      <c r="AE301" s="77"/>
      <c r="AF301" s="38"/>
      <c r="AG301" s="39"/>
      <c r="AH301" s="38">
        <v>46034</v>
      </c>
      <c r="AI301" s="39">
        <v>1918000</v>
      </c>
      <c r="AJ301" s="38"/>
      <c r="AK301" s="39"/>
      <c r="AL301" s="34"/>
      <c r="AM301" s="39"/>
      <c r="AN30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01" s="26"/>
      <c r="AQ301" s="26"/>
      <c r="AR301" s="26"/>
    </row>
    <row r="302" spans="1:44" ht="19.5" customHeight="1" x14ac:dyDescent="0.25">
      <c r="A302" s="32">
        <f t="shared" si="20"/>
        <v>2025</v>
      </c>
      <c r="B302" s="32">
        <f t="shared" si="21"/>
        <v>12</v>
      </c>
      <c r="C302" s="25">
        <v>46004</v>
      </c>
      <c r="D302" s="57">
        <f t="shared" ca="1" si="18"/>
        <v>46097</v>
      </c>
      <c r="E302" s="32" t="str">
        <f t="shared" ca="1" si="19"/>
        <v>3-Months</v>
      </c>
      <c r="F302" s="32" t="str">
        <f>VLOOKUP(O302,Stock[],5,FALSE)</f>
        <v>BE</v>
      </c>
      <c r="G302" s="33" t="s">
        <v>1892</v>
      </c>
      <c r="H302" s="34"/>
      <c r="I302" s="34" t="s">
        <v>180</v>
      </c>
      <c r="J302" s="32" t="str">
        <f>VLOOKUP(I302,Customers[],2,FALSE)</f>
        <v>ရွှေမြင်း</v>
      </c>
      <c r="K302" s="32" t="str">
        <f>VLOOKUP(I302,Customers[],4,FALSE)</f>
        <v>Meiktila</v>
      </c>
      <c r="L302" s="32" t="str">
        <f>VLOOKUP(Table85[[#This Row],[CustomerID]],Table!H:K,3,0)</f>
        <v>မိတ္ထီလာ</v>
      </c>
      <c r="M302" s="32" t="str">
        <f>VLOOKUP(I302,Customers[],5,FALSE)</f>
        <v>WholeSales/Contract</v>
      </c>
      <c r="N302" s="34" t="s">
        <v>10</v>
      </c>
      <c r="O302" s="37" t="s">
        <v>61</v>
      </c>
      <c r="P302" s="32" t="str">
        <f>VLOOKUP(O302,Stock[],2,FALSE)</f>
        <v>BE Debtors Opening</v>
      </c>
      <c r="Q302" s="35">
        <f>VLOOKUP(O302,Stock[],3,FALSE)</f>
        <v>0</v>
      </c>
      <c r="R302" s="35">
        <f>VLOOKUP(O302,Stock[],4,FALSE)</f>
        <v>0</v>
      </c>
      <c r="S302" s="34"/>
      <c r="T302" s="35"/>
      <c r="U302" s="34"/>
      <c r="V302" s="36">
        <f>+DailySales!$T302*DailySales!$R302</f>
        <v>0</v>
      </c>
      <c r="W302" s="36">
        <f>+DailySales!$V302*DailySales!$Q302</f>
        <v>0</v>
      </c>
      <c r="X302" s="36">
        <f>VLOOKUP(O302,Stock[],6,FALSE)</f>
        <v>0</v>
      </c>
      <c r="Y302" s="36">
        <f>+DailySales!$V302*DailySales!$X302</f>
        <v>0</v>
      </c>
      <c r="Z302" s="37">
        <v>957600</v>
      </c>
      <c r="AA302" s="34"/>
      <c r="AB302" s="78"/>
      <c r="AC302" s="78"/>
      <c r="AD302" s="34"/>
      <c r="AE302" s="77"/>
      <c r="AF302" s="38"/>
      <c r="AG302" s="39"/>
      <c r="AH302" s="38">
        <v>46034</v>
      </c>
      <c r="AI302" s="39">
        <v>957600</v>
      </c>
      <c r="AJ302" s="38"/>
      <c r="AK302" s="39"/>
      <c r="AL302" s="34"/>
      <c r="AM302" s="39"/>
      <c r="AN30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02" s="26"/>
      <c r="AQ302" s="26"/>
      <c r="AR302" s="26"/>
    </row>
    <row r="303" spans="1:44" ht="19.5" customHeight="1" x14ac:dyDescent="0.25">
      <c r="A303" s="32">
        <f t="shared" si="20"/>
        <v>2025</v>
      </c>
      <c r="B303" s="32">
        <f t="shared" si="21"/>
        <v>12</v>
      </c>
      <c r="C303" s="25">
        <v>46004</v>
      </c>
      <c r="D303" s="57">
        <f t="shared" ca="1" si="18"/>
        <v>46097</v>
      </c>
      <c r="E303" s="32" t="str">
        <f t="shared" ca="1" si="19"/>
        <v>3-Months</v>
      </c>
      <c r="F303" s="32" t="str">
        <f>VLOOKUP(O303,Stock[],5,FALSE)</f>
        <v>BE</v>
      </c>
      <c r="G303" s="33" t="s">
        <v>1892</v>
      </c>
      <c r="H303" s="34"/>
      <c r="I303" s="34" t="s">
        <v>180</v>
      </c>
      <c r="J303" s="32" t="str">
        <f>VLOOKUP(I303,Customers[],2,FALSE)</f>
        <v>ရွှေမြင်း</v>
      </c>
      <c r="K303" s="32" t="str">
        <f>VLOOKUP(I303,Customers[],4,FALSE)</f>
        <v>Meiktila</v>
      </c>
      <c r="L303" s="32" t="str">
        <f>VLOOKUP(Table85[[#This Row],[CustomerID]],Table!H:K,3,0)</f>
        <v>မိတ္ထီလာ</v>
      </c>
      <c r="M303" s="32" t="str">
        <f>VLOOKUP(I303,Customers[],5,FALSE)</f>
        <v>WholeSales/Contract</v>
      </c>
      <c r="N303" s="34" t="s">
        <v>10</v>
      </c>
      <c r="O303" s="37" t="s">
        <v>61</v>
      </c>
      <c r="P303" s="32" t="str">
        <f>VLOOKUP(O303,Stock[],2,FALSE)</f>
        <v>BE Debtors Opening</v>
      </c>
      <c r="Q303" s="35">
        <f>VLOOKUP(O303,Stock[],3,FALSE)</f>
        <v>0</v>
      </c>
      <c r="R303" s="35">
        <f>VLOOKUP(O303,Stock[],4,FALSE)</f>
        <v>0</v>
      </c>
      <c r="S303" s="34"/>
      <c r="T303" s="35"/>
      <c r="U303" s="34"/>
      <c r="V303" s="36">
        <f>+DailySales!$T303*DailySales!$R303</f>
        <v>0</v>
      </c>
      <c r="W303" s="36">
        <f>+DailySales!$V303*DailySales!$Q303</f>
        <v>0</v>
      </c>
      <c r="X303" s="36">
        <f>VLOOKUP(O303,Stock[],6,FALSE)</f>
        <v>0</v>
      </c>
      <c r="Y303" s="36">
        <f>+DailySales!$V303*DailySales!$X303</f>
        <v>0</v>
      </c>
      <c r="Z303" s="37">
        <v>159600</v>
      </c>
      <c r="AA303" s="34"/>
      <c r="AB303" s="78"/>
      <c r="AC303" s="78"/>
      <c r="AD303" s="34"/>
      <c r="AE303" s="77"/>
      <c r="AF303" s="38"/>
      <c r="AG303" s="39"/>
      <c r="AH303" s="38">
        <v>46034</v>
      </c>
      <c r="AI303" s="39">
        <v>159600</v>
      </c>
      <c r="AJ303" s="38"/>
      <c r="AK303" s="39"/>
      <c r="AL303" s="34"/>
      <c r="AM303" s="39"/>
      <c r="AN30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03" s="26"/>
      <c r="AQ303" s="26"/>
      <c r="AR303" s="26"/>
    </row>
    <row r="304" spans="1:44" ht="19.5" customHeight="1" x14ac:dyDescent="0.25">
      <c r="A304" s="32">
        <f t="shared" si="20"/>
        <v>2025</v>
      </c>
      <c r="B304" s="32">
        <f t="shared" si="21"/>
        <v>12</v>
      </c>
      <c r="C304" s="25">
        <v>46004</v>
      </c>
      <c r="D304" s="57">
        <f t="shared" ca="1" si="18"/>
        <v>46097</v>
      </c>
      <c r="E304" s="32" t="str">
        <f t="shared" ca="1" si="19"/>
        <v>3-Months</v>
      </c>
      <c r="F304" s="32" t="str">
        <f>VLOOKUP(O304,Stock[],5,FALSE)</f>
        <v>BE</v>
      </c>
      <c r="G304" s="33" t="s">
        <v>1892</v>
      </c>
      <c r="H304" s="34"/>
      <c r="I304" s="34" t="s">
        <v>180</v>
      </c>
      <c r="J304" s="32" t="str">
        <f>VLOOKUP(I304,Customers[],2,FALSE)</f>
        <v>ရွှေမြင်း</v>
      </c>
      <c r="K304" s="32" t="str">
        <f>VLOOKUP(I304,Customers[],4,FALSE)</f>
        <v>Meiktila</v>
      </c>
      <c r="L304" s="32" t="str">
        <f>VLOOKUP(Table85[[#This Row],[CustomerID]],Table!H:K,3,0)</f>
        <v>မိတ္ထီလာ</v>
      </c>
      <c r="M304" s="32" t="str">
        <f>VLOOKUP(I304,Customers[],5,FALSE)</f>
        <v>WholeSales/Contract</v>
      </c>
      <c r="N304" s="34" t="s">
        <v>10</v>
      </c>
      <c r="O304" s="37" t="s">
        <v>61</v>
      </c>
      <c r="P304" s="32" t="str">
        <f>VLOOKUP(O304,Stock[],2,FALSE)</f>
        <v>BE Debtors Opening</v>
      </c>
      <c r="Q304" s="35">
        <f>VLOOKUP(O304,Stock[],3,FALSE)</f>
        <v>0</v>
      </c>
      <c r="R304" s="35">
        <f>VLOOKUP(O304,Stock[],4,FALSE)</f>
        <v>0</v>
      </c>
      <c r="S304" s="34"/>
      <c r="T304" s="35"/>
      <c r="U304" s="34"/>
      <c r="V304" s="36">
        <f>+DailySales!$T304*DailySales!$R304</f>
        <v>0</v>
      </c>
      <c r="W304" s="36">
        <f>+DailySales!$V304*DailySales!$Q304</f>
        <v>0</v>
      </c>
      <c r="X304" s="36">
        <f>VLOOKUP(O304,Stock[],6,FALSE)</f>
        <v>0</v>
      </c>
      <c r="Y304" s="36">
        <f>+DailySales!$V304*DailySales!$X304</f>
        <v>0</v>
      </c>
      <c r="Z304" s="37">
        <v>558600</v>
      </c>
      <c r="AA304" s="34"/>
      <c r="AB304" s="78"/>
      <c r="AC304" s="78"/>
      <c r="AD304" s="34"/>
      <c r="AE304" s="77"/>
      <c r="AF304" s="38"/>
      <c r="AG304" s="39"/>
      <c r="AH304" s="38">
        <v>46034</v>
      </c>
      <c r="AI304" s="39">
        <v>558600</v>
      </c>
      <c r="AJ304" s="38"/>
      <c r="AK304" s="39"/>
      <c r="AL304" s="34"/>
      <c r="AM304" s="39"/>
      <c r="AN30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04" s="26"/>
      <c r="AQ304" s="26"/>
      <c r="AR304" s="26"/>
    </row>
    <row r="305" spans="1:44" ht="19.5" customHeight="1" x14ac:dyDescent="0.25">
      <c r="A305" s="32">
        <f t="shared" si="20"/>
        <v>2025</v>
      </c>
      <c r="B305" s="32">
        <f t="shared" si="21"/>
        <v>12</v>
      </c>
      <c r="C305" s="25">
        <v>46004</v>
      </c>
      <c r="D305" s="57">
        <f t="shared" ca="1" si="18"/>
        <v>46097</v>
      </c>
      <c r="E305" s="32" t="str">
        <f t="shared" ca="1" si="19"/>
        <v>3-Months</v>
      </c>
      <c r="F305" s="32" t="str">
        <f>VLOOKUP(O305,Stock[],5,FALSE)</f>
        <v>BE</v>
      </c>
      <c r="G305" s="33" t="s">
        <v>1892</v>
      </c>
      <c r="H305" s="34"/>
      <c r="I305" s="34" t="s">
        <v>180</v>
      </c>
      <c r="J305" s="32" t="str">
        <f>VLOOKUP(I305,Customers[],2,FALSE)</f>
        <v>ရွှေမြင်း</v>
      </c>
      <c r="K305" s="32" t="str">
        <f>VLOOKUP(I305,Customers[],4,FALSE)</f>
        <v>Meiktila</v>
      </c>
      <c r="L305" s="32" t="str">
        <f>VLOOKUP(Table85[[#This Row],[CustomerID]],Table!H:K,3,0)</f>
        <v>မိတ္ထီလာ</v>
      </c>
      <c r="M305" s="32" t="str">
        <f>VLOOKUP(I305,Customers[],5,FALSE)</f>
        <v>WholeSales/Contract</v>
      </c>
      <c r="N305" s="34" t="s">
        <v>10</v>
      </c>
      <c r="O305" s="37" t="s">
        <v>61</v>
      </c>
      <c r="P305" s="32" t="str">
        <f>VLOOKUP(O305,Stock[],2,FALSE)</f>
        <v>BE Debtors Opening</v>
      </c>
      <c r="Q305" s="35">
        <f>VLOOKUP(O305,Stock[],3,FALSE)</f>
        <v>0</v>
      </c>
      <c r="R305" s="35">
        <f>VLOOKUP(O305,Stock[],4,FALSE)</f>
        <v>0</v>
      </c>
      <c r="S305" s="34"/>
      <c r="T305" s="35"/>
      <c r="U305" s="34"/>
      <c r="V305" s="36">
        <f>+DailySales!$T305*DailySales!$R305</f>
        <v>0</v>
      </c>
      <c r="W305" s="36">
        <f>+DailySales!$V305*DailySales!$Q305</f>
        <v>0</v>
      </c>
      <c r="X305" s="36">
        <f>VLOOKUP(O305,Stock[],6,FALSE)</f>
        <v>0</v>
      </c>
      <c r="Y305" s="36">
        <f>+DailySales!$V305*DailySales!$X305</f>
        <v>0</v>
      </c>
      <c r="Z305" s="37">
        <v>734400</v>
      </c>
      <c r="AA305" s="34"/>
      <c r="AB305" s="78"/>
      <c r="AC305" s="78"/>
      <c r="AD305" s="34"/>
      <c r="AE305" s="77"/>
      <c r="AF305" s="38"/>
      <c r="AG305" s="39"/>
      <c r="AH305" s="38">
        <v>46034</v>
      </c>
      <c r="AI305" s="39">
        <v>734400</v>
      </c>
      <c r="AJ305" s="38"/>
      <c r="AK305" s="39"/>
      <c r="AL305" s="34"/>
      <c r="AM305" s="39"/>
      <c r="AN30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05" s="26"/>
      <c r="AQ305" s="26"/>
      <c r="AR305" s="26"/>
    </row>
    <row r="306" spans="1:44" ht="19.5" customHeight="1" x14ac:dyDescent="0.25">
      <c r="A306" s="32">
        <f t="shared" si="20"/>
        <v>2025</v>
      </c>
      <c r="B306" s="32">
        <f t="shared" si="21"/>
        <v>12</v>
      </c>
      <c r="C306" s="25">
        <v>46004</v>
      </c>
      <c r="D306" s="57">
        <f t="shared" ca="1" si="18"/>
        <v>46097</v>
      </c>
      <c r="E306" s="32" t="str">
        <f t="shared" ca="1" si="19"/>
        <v>3-Months</v>
      </c>
      <c r="F306" s="32" t="str">
        <f>VLOOKUP(O306,Stock[],5,FALSE)</f>
        <v>BE</v>
      </c>
      <c r="G306" s="33" t="s">
        <v>1893</v>
      </c>
      <c r="H306" s="34"/>
      <c r="I306" s="34" t="s">
        <v>181</v>
      </c>
      <c r="J306" s="32" t="str">
        <f>VLOOKUP(I306,Customers[],2,FALSE)</f>
        <v>ရွှေမြင်း(ရွှေခြင်္သေ့)</v>
      </c>
      <c r="K306" s="32" t="str">
        <f>VLOOKUP(I306,Customers[],4,FALSE)</f>
        <v>Meiktila</v>
      </c>
      <c r="L306" s="32" t="str">
        <f>VLOOKUP(Table85[[#This Row],[CustomerID]],Table!H:K,3,0)</f>
        <v>မိတ္ထီလာ</v>
      </c>
      <c r="M306" s="32" t="str">
        <f>VLOOKUP(I306,Customers[],5,FALSE)</f>
        <v>WholeSales/Contract</v>
      </c>
      <c r="N306" s="34" t="s">
        <v>10</v>
      </c>
      <c r="O306" s="37" t="s">
        <v>61</v>
      </c>
      <c r="P306" s="32" t="str">
        <f>VLOOKUP(O306,Stock[],2,FALSE)</f>
        <v>BE Debtors Opening</v>
      </c>
      <c r="Q306" s="35">
        <f>VLOOKUP(O306,Stock[],3,FALSE)</f>
        <v>0</v>
      </c>
      <c r="R306" s="35">
        <f>VLOOKUP(O306,Stock[],4,FALSE)</f>
        <v>0</v>
      </c>
      <c r="S306" s="34"/>
      <c r="T306" s="35"/>
      <c r="U306" s="34"/>
      <c r="V306" s="36">
        <f>+DailySales!$T306*DailySales!$R306</f>
        <v>0</v>
      </c>
      <c r="W306" s="36">
        <f>+DailySales!$V306*DailySales!$Q306</f>
        <v>0</v>
      </c>
      <c r="X306" s="36">
        <f>VLOOKUP(O306,Stock[],6,FALSE)</f>
        <v>0</v>
      </c>
      <c r="Y306" s="36">
        <f>+DailySales!$V306*DailySales!$X306</f>
        <v>0</v>
      </c>
      <c r="Z306" s="37">
        <v>186200</v>
      </c>
      <c r="AA306" s="34"/>
      <c r="AB306" s="78"/>
      <c r="AC306" s="78"/>
      <c r="AD306" s="34"/>
      <c r="AE306" s="77"/>
      <c r="AF306" s="38"/>
      <c r="AG306" s="39"/>
      <c r="AH306" s="38">
        <v>46034</v>
      </c>
      <c r="AI306" s="39">
        <v>186200</v>
      </c>
      <c r="AJ306" s="38"/>
      <c r="AK306" s="39"/>
      <c r="AL306" s="34"/>
      <c r="AM306" s="39"/>
      <c r="AN30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06" s="26"/>
      <c r="AQ306" s="26"/>
      <c r="AR306" s="26"/>
    </row>
    <row r="307" spans="1:44" ht="19.5" customHeight="1" x14ac:dyDescent="0.25">
      <c r="A307" s="32">
        <f t="shared" si="20"/>
        <v>2025</v>
      </c>
      <c r="B307" s="32">
        <f t="shared" si="21"/>
        <v>12</v>
      </c>
      <c r="C307" s="25">
        <v>46004</v>
      </c>
      <c r="D307" s="57">
        <f t="shared" ca="1" si="18"/>
        <v>46097</v>
      </c>
      <c r="E307" s="32" t="str">
        <f t="shared" ca="1" si="19"/>
        <v>3-Months</v>
      </c>
      <c r="F307" s="32" t="str">
        <f>VLOOKUP(O307,Stock[],5,FALSE)</f>
        <v>BE</v>
      </c>
      <c r="G307" s="33" t="s">
        <v>1893</v>
      </c>
      <c r="H307" s="34"/>
      <c r="I307" s="34" t="s">
        <v>181</v>
      </c>
      <c r="J307" s="32" t="str">
        <f>VLOOKUP(I307,Customers[],2,FALSE)</f>
        <v>ရွှေမြင်း(ရွှေခြင်္သေ့)</v>
      </c>
      <c r="K307" s="32" t="str">
        <f>VLOOKUP(I307,Customers[],4,FALSE)</f>
        <v>Meiktila</v>
      </c>
      <c r="L307" s="32" t="str">
        <f>VLOOKUP(Table85[[#This Row],[CustomerID]],Table!H:K,3,0)</f>
        <v>မိတ္ထီလာ</v>
      </c>
      <c r="M307" s="32" t="str">
        <f>VLOOKUP(I307,Customers[],5,FALSE)</f>
        <v>WholeSales/Contract</v>
      </c>
      <c r="N307" s="34" t="s">
        <v>10</v>
      </c>
      <c r="O307" s="37" t="s">
        <v>61</v>
      </c>
      <c r="P307" s="32" t="str">
        <f>VLOOKUP(O307,Stock[],2,FALSE)</f>
        <v>BE Debtors Opening</v>
      </c>
      <c r="Q307" s="35">
        <f>VLOOKUP(O307,Stock[],3,FALSE)</f>
        <v>0</v>
      </c>
      <c r="R307" s="35">
        <f>VLOOKUP(O307,Stock[],4,FALSE)</f>
        <v>0</v>
      </c>
      <c r="S307" s="34"/>
      <c r="T307" s="35"/>
      <c r="U307" s="34"/>
      <c r="V307" s="36">
        <f>+DailySales!$T307*DailySales!$R307</f>
        <v>0</v>
      </c>
      <c r="W307" s="36">
        <f>+DailySales!$V307*DailySales!$Q307</f>
        <v>0</v>
      </c>
      <c r="X307" s="36">
        <f>VLOOKUP(O307,Stock[],6,FALSE)</f>
        <v>0</v>
      </c>
      <c r="Y307" s="36">
        <f>+DailySales!$V307*DailySales!$X307</f>
        <v>0</v>
      </c>
      <c r="Z307" s="37">
        <v>287700</v>
      </c>
      <c r="AA307" s="34"/>
      <c r="AB307" s="78"/>
      <c r="AC307" s="78"/>
      <c r="AD307" s="34"/>
      <c r="AE307" s="77"/>
      <c r="AF307" s="38"/>
      <c r="AG307" s="39"/>
      <c r="AH307" s="38">
        <v>46034</v>
      </c>
      <c r="AI307" s="39">
        <v>287700</v>
      </c>
      <c r="AJ307" s="38"/>
      <c r="AK307" s="39"/>
      <c r="AL307" s="34"/>
      <c r="AM307" s="39"/>
      <c r="AN30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07" s="26"/>
      <c r="AQ307" s="26"/>
      <c r="AR307" s="26"/>
    </row>
    <row r="308" spans="1:44" ht="19.5" customHeight="1" x14ac:dyDescent="0.25">
      <c r="A308" s="32">
        <f t="shared" si="20"/>
        <v>2025</v>
      </c>
      <c r="B308" s="32">
        <f t="shared" si="21"/>
        <v>12</v>
      </c>
      <c r="C308" s="25">
        <v>46004</v>
      </c>
      <c r="D308" s="57">
        <f t="shared" ca="1" si="18"/>
        <v>46097</v>
      </c>
      <c r="E308" s="32" t="str">
        <f t="shared" ca="1" si="19"/>
        <v>3-Months</v>
      </c>
      <c r="F308" s="32" t="str">
        <f>VLOOKUP(O308,Stock[],5,FALSE)</f>
        <v>BE</v>
      </c>
      <c r="G308" s="33" t="s">
        <v>1893</v>
      </c>
      <c r="H308" s="34"/>
      <c r="I308" s="34" t="s">
        <v>181</v>
      </c>
      <c r="J308" s="32" t="str">
        <f>VLOOKUP(I308,Customers[],2,FALSE)</f>
        <v>ရွှေမြင်း(ရွှေခြင်္သေ့)</v>
      </c>
      <c r="K308" s="32" t="str">
        <f>VLOOKUP(I308,Customers[],4,FALSE)</f>
        <v>Meiktila</v>
      </c>
      <c r="L308" s="32" t="str">
        <f>VLOOKUP(Table85[[#This Row],[CustomerID]],Table!H:K,3,0)</f>
        <v>မိတ္ထီလာ</v>
      </c>
      <c r="M308" s="32" t="str">
        <f>VLOOKUP(I308,Customers[],5,FALSE)</f>
        <v>WholeSales/Contract</v>
      </c>
      <c r="N308" s="34" t="s">
        <v>10</v>
      </c>
      <c r="O308" s="37" t="s">
        <v>61</v>
      </c>
      <c r="P308" s="32" t="str">
        <f>VLOOKUP(O308,Stock[],2,FALSE)</f>
        <v>BE Debtors Opening</v>
      </c>
      <c r="Q308" s="35">
        <f>VLOOKUP(O308,Stock[],3,FALSE)</f>
        <v>0</v>
      </c>
      <c r="R308" s="35">
        <f>VLOOKUP(O308,Stock[],4,FALSE)</f>
        <v>0</v>
      </c>
      <c r="S308" s="34"/>
      <c r="T308" s="35"/>
      <c r="U308" s="34"/>
      <c r="V308" s="36">
        <f>+DailySales!$T308*DailySales!$R308</f>
        <v>0</v>
      </c>
      <c r="W308" s="36">
        <f>+DailySales!$V308*DailySales!$Q308</f>
        <v>0</v>
      </c>
      <c r="X308" s="36">
        <f>VLOOKUP(O308,Stock[],6,FALSE)</f>
        <v>0</v>
      </c>
      <c r="Y308" s="36">
        <f>+DailySales!$V308*DailySales!$X308</f>
        <v>0</v>
      </c>
      <c r="Z308" s="37">
        <v>478800</v>
      </c>
      <c r="AA308" s="34"/>
      <c r="AB308" s="78"/>
      <c r="AC308" s="78"/>
      <c r="AD308" s="34"/>
      <c r="AE308" s="77"/>
      <c r="AF308" s="38"/>
      <c r="AG308" s="39"/>
      <c r="AH308" s="38">
        <v>46034</v>
      </c>
      <c r="AI308" s="39">
        <v>478800</v>
      </c>
      <c r="AJ308" s="38"/>
      <c r="AK308" s="39"/>
      <c r="AL308" s="34"/>
      <c r="AM308" s="39"/>
      <c r="AN30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08" s="26"/>
      <c r="AQ308" s="26"/>
      <c r="AR308" s="26"/>
    </row>
    <row r="309" spans="1:44" ht="19.5" customHeight="1" x14ac:dyDescent="0.25">
      <c r="A309" s="32">
        <f t="shared" si="20"/>
        <v>2025</v>
      </c>
      <c r="B309" s="32">
        <f t="shared" si="21"/>
        <v>12</v>
      </c>
      <c r="C309" s="25">
        <v>46004</v>
      </c>
      <c r="D309" s="57">
        <f t="shared" ca="1" si="18"/>
        <v>46097</v>
      </c>
      <c r="E309" s="32" t="str">
        <f t="shared" ca="1" si="19"/>
        <v>3-Months</v>
      </c>
      <c r="F309" s="32" t="str">
        <f>VLOOKUP(O309,Stock[],5,FALSE)</f>
        <v>BE</v>
      </c>
      <c r="G309" s="33" t="s">
        <v>1893</v>
      </c>
      <c r="H309" s="34"/>
      <c r="I309" s="34" t="s">
        <v>181</v>
      </c>
      <c r="J309" s="32" t="str">
        <f>VLOOKUP(I309,Customers[],2,FALSE)</f>
        <v>ရွှေမြင်း(ရွှေခြင်္သေ့)</v>
      </c>
      <c r="K309" s="32" t="str">
        <f>VLOOKUP(I309,Customers[],4,FALSE)</f>
        <v>Meiktila</v>
      </c>
      <c r="L309" s="32" t="str">
        <f>VLOOKUP(Table85[[#This Row],[CustomerID]],Table!H:K,3,0)</f>
        <v>မိတ္ထီလာ</v>
      </c>
      <c r="M309" s="32" t="str">
        <f>VLOOKUP(I309,Customers[],5,FALSE)</f>
        <v>WholeSales/Contract</v>
      </c>
      <c r="N309" s="34" t="s">
        <v>10</v>
      </c>
      <c r="O309" s="37" t="s">
        <v>61</v>
      </c>
      <c r="P309" s="32" t="str">
        <f>VLOOKUP(O309,Stock[],2,FALSE)</f>
        <v>BE Debtors Opening</v>
      </c>
      <c r="Q309" s="35">
        <f>VLOOKUP(O309,Stock[],3,FALSE)</f>
        <v>0</v>
      </c>
      <c r="R309" s="35">
        <f>VLOOKUP(O309,Stock[],4,FALSE)</f>
        <v>0</v>
      </c>
      <c r="S309" s="34"/>
      <c r="T309" s="35"/>
      <c r="U309" s="34"/>
      <c r="V309" s="36">
        <f>+DailySales!$T309*DailySales!$R309</f>
        <v>0</v>
      </c>
      <c r="W309" s="36">
        <f>+DailySales!$V309*DailySales!$Q309</f>
        <v>0</v>
      </c>
      <c r="X309" s="36">
        <f>VLOOKUP(O309,Stock[],6,FALSE)</f>
        <v>0</v>
      </c>
      <c r="Y309" s="36">
        <f>+DailySales!$V309*DailySales!$X309</f>
        <v>0</v>
      </c>
      <c r="Z309" s="37">
        <v>386400</v>
      </c>
      <c r="AA309" s="34"/>
      <c r="AB309" s="78"/>
      <c r="AC309" s="78"/>
      <c r="AD309" s="34"/>
      <c r="AE309" s="77"/>
      <c r="AF309" s="38"/>
      <c r="AG309" s="39"/>
      <c r="AH309" s="38">
        <v>46034</v>
      </c>
      <c r="AI309" s="39">
        <v>386400</v>
      </c>
      <c r="AJ309" s="38"/>
      <c r="AK309" s="39"/>
      <c r="AL309" s="34"/>
      <c r="AM309" s="39"/>
      <c r="AN30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09" s="26"/>
      <c r="AQ309" s="26"/>
      <c r="AR309" s="26"/>
    </row>
    <row r="310" spans="1:44" ht="19.5" customHeight="1" x14ac:dyDescent="0.25">
      <c r="A310" s="32">
        <f t="shared" si="20"/>
        <v>2025</v>
      </c>
      <c r="B310" s="32">
        <f t="shared" si="21"/>
        <v>12</v>
      </c>
      <c r="C310" s="25">
        <v>46004</v>
      </c>
      <c r="D310" s="57">
        <f t="shared" ca="1" si="18"/>
        <v>46097</v>
      </c>
      <c r="E310" s="32" t="str">
        <f t="shared" ca="1" si="19"/>
        <v>3-Months</v>
      </c>
      <c r="F310" s="32" t="str">
        <f>VLOOKUP(O310,Stock[],5,FALSE)</f>
        <v>BE</v>
      </c>
      <c r="G310" s="33" t="s">
        <v>1893</v>
      </c>
      <c r="H310" s="34"/>
      <c r="I310" s="34" t="s">
        <v>181</v>
      </c>
      <c r="J310" s="32" t="str">
        <f>VLOOKUP(I310,Customers[],2,FALSE)</f>
        <v>ရွှေမြင်း(ရွှေခြင်္သေ့)</v>
      </c>
      <c r="K310" s="32" t="str">
        <f>VLOOKUP(I310,Customers[],4,FALSE)</f>
        <v>Meiktila</v>
      </c>
      <c r="L310" s="32" t="str">
        <f>VLOOKUP(Table85[[#This Row],[CustomerID]],Table!H:K,3,0)</f>
        <v>မိတ္ထီလာ</v>
      </c>
      <c r="M310" s="32" t="str">
        <f>VLOOKUP(I310,Customers[],5,FALSE)</f>
        <v>WholeSales/Contract</v>
      </c>
      <c r="N310" s="34" t="s">
        <v>10</v>
      </c>
      <c r="O310" s="37" t="s">
        <v>61</v>
      </c>
      <c r="P310" s="32" t="str">
        <f>VLOOKUP(O310,Stock[],2,FALSE)</f>
        <v>BE Debtors Opening</v>
      </c>
      <c r="Q310" s="35">
        <f>VLOOKUP(O310,Stock[],3,FALSE)</f>
        <v>0</v>
      </c>
      <c r="R310" s="35">
        <f>VLOOKUP(O310,Stock[],4,FALSE)</f>
        <v>0</v>
      </c>
      <c r="S310" s="34"/>
      <c r="T310" s="35"/>
      <c r="U310" s="34"/>
      <c r="V310" s="36">
        <f>+DailySales!$T310*DailySales!$R310</f>
        <v>0</v>
      </c>
      <c r="W310" s="36">
        <f>+DailySales!$V310*DailySales!$Q310</f>
        <v>0</v>
      </c>
      <c r="X310" s="36">
        <f>VLOOKUP(O310,Stock[],6,FALSE)</f>
        <v>0</v>
      </c>
      <c r="Y310" s="36">
        <f>+DailySales!$V310*DailySales!$X310</f>
        <v>0</v>
      </c>
      <c r="Z310" s="37">
        <v>93100</v>
      </c>
      <c r="AA310" s="34"/>
      <c r="AB310" s="78"/>
      <c r="AC310" s="78"/>
      <c r="AD310" s="34"/>
      <c r="AE310" s="77"/>
      <c r="AF310" s="38"/>
      <c r="AG310" s="39"/>
      <c r="AH310" s="38">
        <v>46034</v>
      </c>
      <c r="AI310" s="39">
        <v>93100</v>
      </c>
      <c r="AJ310" s="38"/>
      <c r="AK310" s="39"/>
      <c r="AL310" s="34"/>
      <c r="AM310" s="39"/>
      <c r="AN31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10" s="26"/>
      <c r="AQ310" s="26"/>
      <c r="AR310" s="26"/>
    </row>
    <row r="311" spans="1:44" ht="19.5" customHeight="1" x14ac:dyDescent="0.25">
      <c r="A311" s="32">
        <f t="shared" si="20"/>
        <v>2025</v>
      </c>
      <c r="B311" s="32">
        <f t="shared" si="21"/>
        <v>12</v>
      </c>
      <c r="C311" s="25">
        <v>46004</v>
      </c>
      <c r="D311" s="57">
        <f t="shared" ca="1" si="18"/>
        <v>46097</v>
      </c>
      <c r="E311" s="32" t="str">
        <f t="shared" ca="1" si="19"/>
        <v>3-Months</v>
      </c>
      <c r="F311" s="32" t="str">
        <f>VLOOKUP(O311,Stock[],5,FALSE)</f>
        <v>BE</v>
      </c>
      <c r="G311" s="33" t="s">
        <v>1893</v>
      </c>
      <c r="H311" s="34"/>
      <c r="I311" s="34" t="s">
        <v>181</v>
      </c>
      <c r="J311" s="32" t="str">
        <f>VLOOKUP(I311,Customers[],2,FALSE)</f>
        <v>ရွှေမြင်း(ရွှေခြင်္သေ့)</v>
      </c>
      <c r="K311" s="32" t="str">
        <f>VLOOKUP(I311,Customers[],4,FALSE)</f>
        <v>Meiktila</v>
      </c>
      <c r="L311" s="32" t="str">
        <f>VLOOKUP(Table85[[#This Row],[CustomerID]],Table!H:K,3,0)</f>
        <v>မိတ္ထီလာ</v>
      </c>
      <c r="M311" s="32" t="str">
        <f>VLOOKUP(I311,Customers[],5,FALSE)</f>
        <v>WholeSales/Contract</v>
      </c>
      <c r="N311" s="34" t="s">
        <v>10</v>
      </c>
      <c r="O311" s="37" t="s">
        <v>61</v>
      </c>
      <c r="P311" s="32" t="str">
        <f>VLOOKUP(O311,Stock[],2,FALSE)</f>
        <v>BE Debtors Opening</v>
      </c>
      <c r="Q311" s="35">
        <f>VLOOKUP(O311,Stock[],3,FALSE)</f>
        <v>0</v>
      </c>
      <c r="R311" s="35">
        <f>VLOOKUP(O311,Stock[],4,FALSE)</f>
        <v>0</v>
      </c>
      <c r="S311" s="34"/>
      <c r="T311" s="35"/>
      <c r="U311" s="34"/>
      <c r="V311" s="36">
        <f>+DailySales!$T311*DailySales!$R311</f>
        <v>0</v>
      </c>
      <c r="W311" s="36">
        <f>+DailySales!$V311*DailySales!$Q311</f>
        <v>0</v>
      </c>
      <c r="X311" s="36">
        <f>VLOOKUP(O311,Stock[],6,FALSE)</f>
        <v>0</v>
      </c>
      <c r="Y311" s="36">
        <f>+DailySales!$V311*DailySales!$X311</f>
        <v>0</v>
      </c>
      <c r="Z311" s="37">
        <v>210000</v>
      </c>
      <c r="AA311" s="34"/>
      <c r="AB311" s="78"/>
      <c r="AC311" s="78"/>
      <c r="AD311" s="34"/>
      <c r="AE311" s="77"/>
      <c r="AF311" s="38"/>
      <c r="AG311" s="39"/>
      <c r="AH311" s="38">
        <v>46034</v>
      </c>
      <c r="AI311" s="39">
        <v>210000</v>
      </c>
      <c r="AJ311" s="38"/>
      <c r="AK311" s="39"/>
      <c r="AL311" s="34"/>
      <c r="AM311" s="39"/>
      <c r="AN31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11" s="26"/>
      <c r="AQ311" s="26"/>
      <c r="AR311" s="26"/>
    </row>
    <row r="312" spans="1:44" ht="19.5" customHeight="1" x14ac:dyDescent="0.25">
      <c r="A312" s="32">
        <f t="shared" si="20"/>
        <v>2025</v>
      </c>
      <c r="B312" s="32">
        <f t="shared" si="21"/>
        <v>12</v>
      </c>
      <c r="C312" s="25">
        <v>46004</v>
      </c>
      <c r="D312" s="57">
        <f t="shared" ca="1" si="18"/>
        <v>46097</v>
      </c>
      <c r="E312" s="32" t="str">
        <f t="shared" ca="1" si="19"/>
        <v>3-Months</v>
      </c>
      <c r="F312" s="32" t="str">
        <f>VLOOKUP(O312,Stock[],5,FALSE)</f>
        <v>BE</v>
      </c>
      <c r="G312" s="33" t="s">
        <v>1893</v>
      </c>
      <c r="H312" s="34"/>
      <c r="I312" s="34" t="s">
        <v>181</v>
      </c>
      <c r="J312" s="32" t="str">
        <f>VLOOKUP(I312,Customers[],2,FALSE)</f>
        <v>ရွှေမြင်း(ရွှေခြင်္သေ့)</v>
      </c>
      <c r="K312" s="32" t="str">
        <f>VLOOKUP(I312,Customers[],4,FALSE)</f>
        <v>Meiktila</v>
      </c>
      <c r="L312" s="32" t="str">
        <f>VLOOKUP(Table85[[#This Row],[CustomerID]],Table!H:K,3,0)</f>
        <v>မိတ္ထီလာ</v>
      </c>
      <c r="M312" s="32" t="str">
        <f>VLOOKUP(I312,Customers[],5,FALSE)</f>
        <v>WholeSales/Contract</v>
      </c>
      <c r="N312" s="34" t="s">
        <v>10</v>
      </c>
      <c r="O312" s="37" t="s">
        <v>61</v>
      </c>
      <c r="P312" s="32" t="str">
        <f>VLOOKUP(O312,Stock[],2,FALSE)</f>
        <v>BE Debtors Opening</v>
      </c>
      <c r="Q312" s="35">
        <f>VLOOKUP(O312,Stock[],3,FALSE)</f>
        <v>0</v>
      </c>
      <c r="R312" s="35">
        <f>VLOOKUP(O312,Stock[],4,FALSE)</f>
        <v>0</v>
      </c>
      <c r="S312" s="34"/>
      <c r="T312" s="35"/>
      <c r="U312" s="34"/>
      <c r="V312" s="36">
        <f>+DailySales!$T312*DailySales!$R312</f>
        <v>0</v>
      </c>
      <c r="W312" s="36">
        <f>+DailySales!$V312*DailySales!$Q312</f>
        <v>0</v>
      </c>
      <c r="X312" s="36">
        <f>VLOOKUP(O312,Stock[],6,FALSE)</f>
        <v>0</v>
      </c>
      <c r="Y312" s="36">
        <f>+DailySales!$V312*DailySales!$X312</f>
        <v>0</v>
      </c>
      <c r="Z312" s="37">
        <v>183600</v>
      </c>
      <c r="AA312" s="34"/>
      <c r="AB312" s="78"/>
      <c r="AC312" s="78"/>
      <c r="AD312" s="34"/>
      <c r="AE312" s="77"/>
      <c r="AF312" s="38"/>
      <c r="AG312" s="39"/>
      <c r="AH312" s="38">
        <v>46034</v>
      </c>
      <c r="AI312" s="39">
        <v>183600</v>
      </c>
      <c r="AJ312" s="38"/>
      <c r="AK312" s="39"/>
      <c r="AL312" s="34"/>
      <c r="AM312" s="39"/>
      <c r="AN31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12" s="26"/>
      <c r="AQ312" s="26"/>
      <c r="AR312" s="26"/>
    </row>
    <row r="313" spans="1:44" ht="19.5" customHeight="1" x14ac:dyDescent="0.25">
      <c r="A313" s="32">
        <f t="shared" si="20"/>
        <v>2025</v>
      </c>
      <c r="B313" s="32">
        <f t="shared" si="21"/>
        <v>12</v>
      </c>
      <c r="C313" s="25">
        <v>46004</v>
      </c>
      <c r="D313" s="57">
        <f t="shared" ca="1" si="18"/>
        <v>46097</v>
      </c>
      <c r="E313" s="32" t="str">
        <f t="shared" ca="1" si="19"/>
        <v>3-Months</v>
      </c>
      <c r="F313" s="32" t="str">
        <f>VLOOKUP(O313,Stock[],5,FALSE)</f>
        <v>BE</v>
      </c>
      <c r="G313" s="33" t="s">
        <v>1894</v>
      </c>
      <c r="H313" s="34"/>
      <c r="I313" s="34" t="s">
        <v>183</v>
      </c>
      <c r="J313" s="32" t="str">
        <f>VLOOKUP(I313,Customers[],2,FALSE)</f>
        <v>ရွှေမြင်း(ထူးကျော်)</v>
      </c>
      <c r="K313" s="32" t="str">
        <f>VLOOKUP(I313,Customers[],4,FALSE)</f>
        <v>Meiktila</v>
      </c>
      <c r="L313" s="32" t="str">
        <f>VLOOKUP(Table85[[#This Row],[CustomerID]],Table!H:K,3,0)</f>
        <v>မိတ္ထီလာ</v>
      </c>
      <c r="M313" s="32" t="str">
        <f>VLOOKUP(I313,Customers[],5,FALSE)</f>
        <v>WholeSales/Contract</v>
      </c>
      <c r="N313" s="34" t="s">
        <v>10</v>
      </c>
      <c r="O313" s="37" t="s">
        <v>61</v>
      </c>
      <c r="P313" s="32" t="str">
        <f>VLOOKUP(O313,Stock[],2,FALSE)</f>
        <v>BE Debtors Opening</v>
      </c>
      <c r="Q313" s="35">
        <f>VLOOKUP(O313,Stock[],3,FALSE)</f>
        <v>0</v>
      </c>
      <c r="R313" s="35">
        <f>VLOOKUP(O313,Stock[],4,FALSE)</f>
        <v>0</v>
      </c>
      <c r="S313" s="34"/>
      <c r="T313" s="35"/>
      <c r="U313" s="34"/>
      <c r="V313" s="36">
        <f>+DailySales!$T313*DailySales!$R313</f>
        <v>0</v>
      </c>
      <c r="W313" s="36">
        <f>+DailySales!$V313*DailySales!$Q313</f>
        <v>0</v>
      </c>
      <c r="X313" s="36">
        <f>VLOOKUP(O313,Stock[],6,FALSE)</f>
        <v>0</v>
      </c>
      <c r="Y313" s="36">
        <f>+DailySales!$V313*DailySales!$X313</f>
        <v>0</v>
      </c>
      <c r="Z313" s="37">
        <v>95900</v>
      </c>
      <c r="AA313" s="34"/>
      <c r="AB313" s="78"/>
      <c r="AC313" s="78"/>
      <c r="AD313" s="34"/>
      <c r="AE313" s="77"/>
      <c r="AF313" s="38"/>
      <c r="AG313" s="39"/>
      <c r="AH313" s="38">
        <v>46034</v>
      </c>
      <c r="AI313" s="39">
        <v>95900</v>
      </c>
      <c r="AJ313" s="38"/>
      <c r="AK313" s="39"/>
      <c r="AL313" s="34"/>
      <c r="AM313" s="39"/>
      <c r="AN31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13" s="26"/>
      <c r="AQ313" s="26"/>
      <c r="AR313" s="26"/>
    </row>
    <row r="314" spans="1:44" ht="19.5" customHeight="1" x14ac:dyDescent="0.25">
      <c r="A314" s="32">
        <f t="shared" si="20"/>
        <v>2025</v>
      </c>
      <c r="B314" s="32">
        <f t="shared" si="21"/>
        <v>12</v>
      </c>
      <c r="C314" s="25">
        <v>46004</v>
      </c>
      <c r="D314" s="57">
        <f t="shared" ca="1" si="18"/>
        <v>46097</v>
      </c>
      <c r="E314" s="32" t="str">
        <f t="shared" ca="1" si="19"/>
        <v>3-Months</v>
      </c>
      <c r="F314" s="32" t="str">
        <f>VLOOKUP(O314,Stock[],5,FALSE)</f>
        <v>BE</v>
      </c>
      <c r="G314" s="33" t="s">
        <v>1894</v>
      </c>
      <c r="H314" s="34"/>
      <c r="I314" s="34" t="s">
        <v>183</v>
      </c>
      <c r="J314" s="32" t="str">
        <f>VLOOKUP(I314,Customers[],2,FALSE)</f>
        <v>ရွှေမြင်း(ထူးကျော်)</v>
      </c>
      <c r="K314" s="32" t="str">
        <f>VLOOKUP(I314,Customers[],4,FALSE)</f>
        <v>Meiktila</v>
      </c>
      <c r="L314" s="32" t="str">
        <f>VLOOKUP(Table85[[#This Row],[CustomerID]],Table!H:K,3,0)</f>
        <v>မိတ္ထီလာ</v>
      </c>
      <c r="M314" s="32" t="str">
        <f>VLOOKUP(I314,Customers[],5,FALSE)</f>
        <v>WholeSales/Contract</v>
      </c>
      <c r="N314" s="34" t="s">
        <v>10</v>
      </c>
      <c r="O314" s="37" t="s">
        <v>61</v>
      </c>
      <c r="P314" s="32" t="str">
        <f>VLOOKUP(O314,Stock[],2,FALSE)</f>
        <v>BE Debtors Opening</v>
      </c>
      <c r="Q314" s="35">
        <f>VLOOKUP(O314,Stock[],3,FALSE)</f>
        <v>0</v>
      </c>
      <c r="R314" s="35">
        <f>VLOOKUP(O314,Stock[],4,FALSE)</f>
        <v>0</v>
      </c>
      <c r="S314" s="34"/>
      <c r="T314" s="35"/>
      <c r="U314" s="34"/>
      <c r="V314" s="36">
        <f>+DailySales!$T314*DailySales!$R314</f>
        <v>0</v>
      </c>
      <c r="W314" s="36">
        <f>+DailySales!$V314*DailySales!$Q314</f>
        <v>0</v>
      </c>
      <c r="X314" s="36">
        <f>VLOOKUP(O314,Stock[],6,FALSE)</f>
        <v>0</v>
      </c>
      <c r="Y314" s="36">
        <f>+DailySales!$V314*DailySales!$X314</f>
        <v>0</v>
      </c>
      <c r="Z314" s="37">
        <v>957600</v>
      </c>
      <c r="AA314" s="34"/>
      <c r="AB314" s="78"/>
      <c r="AC314" s="78"/>
      <c r="AD314" s="34"/>
      <c r="AE314" s="77"/>
      <c r="AF314" s="38"/>
      <c r="AG314" s="39"/>
      <c r="AH314" s="38">
        <v>46034</v>
      </c>
      <c r="AI314" s="39">
        <v>957600</v>
      </c>
      <c r="AJ314" s="38"/>
      <c r="AK314" s="39"/>
      <c r="AL314" s="34"/>
      <c r="AM314" s="39"/>
      <c r="AN31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14" s="26"/>
      <c r="AQ314" s="26"/>
      <c r="AR314" s="26"/>
    </row>
    <row r="315" spans="1:44" ht="19.5" customHeight="1" x14ac:dyDescent="0.25">
      <c r="A315" s="32">
        <f t="shared" si="20"/>
        <v>2025</v>
      </c>
      <c r="B315" s="32">
        <f t="shared" si="21"/>
        <v>12</v>
      </c>
      <c r="C315" s="25">
        <v>46004</v>
      </c>
      <c r="D315" s="57">
        <f t="shared" ca="1" si="18"/>
        <v>46097</v>
      </c>
      <c r="E315" s="32" t="str">
        <f t="shared" ca="1" si="19"/>
        <v>3-Months</v>
      </c>
      <c r="F315" s="32" t="str">
        <f>VLOOKUP(O315,Stock[],5,FALSE)</f>
        <v>BE</v>
      </c>
      <c r="G315" s="33" t="s">
        <v>1895</v>
      </c>
      <c r="H315" s="34"/>
      <c r="I315" s="34" t="s">
        <v>180</v>
      </c>
      <c r="J315" s="32" t="str">
        <f>VLOOKUP(I315,Customers[],2,FALSE)</f>
        <v>ရွှေမြင်း</v>
      </c>
      <c r="K315" s="32" t="str">
        <f>VLOOKUP(I315,Customers[],4,FALSE)</f>
        <v>Meiktila</v>
      </c>
      <c r="L315" s="32" t="str">
        <f>VLOOKUP(Table85[[#This Row],[CustomerID]],Table!H:K,3,0)</f>
        <v>မိတ္ထီလာ</v>
      </c>
      <c r="M315" s="32" t="str">
        <f>VLOOKUP(I315,Customers[],5,FALSE)</f>
        <v>WholeSales/Contract</v>
      </c>
      <c r="N315" s="34" t="s">
        <v>10</v>
      </c>
      <c r="O315" s="37" t="s">
        <v>61</v>
      </c>
      <c r="P315" s="32" t="str">
        <f>VLOOKUP(O315,Stock[],2,FALSE)</f>
        <v>BE Debtors Opening</v>
      </c>
      <c r="Q315" s="35">
        <f>VLOOKUP(O315,Stock[],3,FALSE)</f>
        <v>0</v>
      </c>
      <c r="R315" s="35">
        <f>VLOOKUP(O315,Stock[],4,FALSE)</f>
        <v>0</v>
      </c>
      <c r="S315" s="34"/>
      <c r="T315" s="35"/>
      <c r="U315" s="34"/>
      <c r="V315" s="36">
        <f>+DailySales!$T315*DailySales!$R315</f>
        <v>0</v>
      </c>
      <c r="W315" s="36">
        <f>+DailySales!$V315*DailySales!$Q315</f>
        <v>0</v>
      </c>
      <c r="X315" s="36">
        <f>VLOOKUP(O315,Stock[],6,FALSE)</f>
        <v>0</v>
      </c>
      <c r="Y315" s="36">
        <f>+DailySales!$V315*DailySales!$X315</f>
        <v>0</v>
      </c>
      <c r="Z315" s="37">
        <v>372400</v>
      </c>
      <c r="AA315" s="34"/>
      <c r="AB315" s="78"/>
      <c r="AC315" s="78"/>
      <c r="AD315" s="34"/>
      <c r="AE315" s="77"/>
      <c r="AF315" s="38"/>
      <c r="AG315" s="39"/>
      <c r="AH315" s="38">
        <v>46034</v>
      </c>
      <c r="AI315" s="39">
        <v>372400</v>
      </c>
      <c r="AJ315" s="38"/>
      <c r="AK315" s="39"/>
      <c r="AL315" s="34"/>
      <c r="AM315" s="39"/>
      <c r="AN31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15" s="26"/>
      <c r="AQ315" s="26"/>
      <c r="AR315" s="26"/>
    </row>
    <row r="316" spans="1:44" ht="19.5" customHeight="1" x14ac:dyDescent="0.25">
      <c r="A316" s="32">
        <f t="shared" si="20"/>
        <v>2025</v>
      </c>
      <c r="B316" s="32">
        <f t="shared" si="21"/>
        <v>12</v>
      </c>
      <c r="C316" s="25">
        <v>46004</v>
      </c>
      <c r="D316" s="57">
        <f t="shared" ca="1" si="18"/>
        <v>46097</v>
      </c>
      <c r="E316" s="32" t="str">
        <f t="shared" ca="1" si="19"/>
        <v>3-Months</v>
      </c>
      <c r="F316" s="32" t="str">
        <f>VLOOKUP(O316,Stock[],5,FALSE)</f>
        <v>BE</v>
      </c>
      <c r="G316" s="33" t="s">
        <v>1895</v>
      </c>
      <c r="H316" s="34"/>
      <c r="I316" s="34" t="s">
        <v>180</v>
      </c>
      <c r="J316" s="32" t="str">
        <f>VLOOKUP(I316,Customers[],2,FALSE)</f>
        <v>ရွှေမြင်း</v>
      </c>
      <c r="K316" s="32" t="str">
        <f>VLOOKUP(I316,Customers[],4,FALSE)</f>
        <v>Meiktila</v>
      </c>
      <c r="L316" s="32" t="str">
        <f>VLOOKUP(Table85[[#This Row],[CustomerID]],Table!H:K,3,0)</f>
        <v>မိတ္ထီလာ</v>
      </c>
      <c r="M316" s="32" t="str">
        <f>VLOOKUP(I316,Customers[],5,FALSE)</f>
        <v>WholeSales/Contract</v>
      </c>
      <c r="N316" s="34" t="s">
        <v>10</v>
      </c>
      <c r="O316" s="37" t="s">
        <v>61</v>
      </c>
      <c r="P316" s="32" t="str">
        <f>VLOOKUP(O316,Stock[],2,FALSE)</f>
        <v>BE Debtors Opening</v>
      </c>
      <c r="Q316" s="35">
        <f>VLOOKUP(O316,Stock[],3,FALSE)</f>
        <v>0</v>
      </c>
      <c r="R316" s="35">
        <f>VLOOKUP(O316,Stock[],4,FALSE)</f>
        <v>0</v>
      </c>
      <c r="S316" s="34"/>
      <c r="T316" s="35"/>
      <c r="U316" s="34"/>
      <c r="V316" s="36">
        <f>+DailySales!$T316*DailySales!$R316</f>
        <v>0</v>
      </c>
      <c r="W316" s="36">
        <f>+DailySales!$V316*DailySales!$Q316</f>
        <v>0</v>
      </c>
      <c r="X316" s="36">
        <f>VLOOKUP(O316,Stock[],6,FALSE)</f>
        <v>0</v>
      </c>
      <c r="Y316" s="36">
        <f>+DailySales!$V316*DailySales!$X316</f>
        <v>0</v>
      </c>
      <c r="Z316" s="37">
        <v>383600</v>
      </c>
      <c r="AA316" s="34"/>
      <c r="AB316" s="78"/>
      <c r="AC316" s="78"/>
      <c r="AD316" s="34"/>
      <c r="AE316" s="77"/>
      <c r="AF316" s="38"/>
      <c r="AG316" s="39"/>
      <c r="AH316" s="38">
        <v>46034</v>
      </c>
      <c r="AI316" s="39">
        <v>383600</v>
      </c>
      <c r="AJ316" s="38"/>
      <c r="AK316" s="39"/>
      <c r="AL316" s="34"/>
      <c r="AM316" s="39"/>
      <c r="AN31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16" s="26"/>
      <c r="AQ316" s="26"/>
      <c r="AR316" s="26"/>
    </row>
    <row r="317" spans="1:44" ht="19.5" customHeight="1" x14ac:dyDescent="0.25">
      <c r="A317" s="32">
        <f t="shared" si="20"/>
        <v>2025</v>
      </c>
      <c r="B317" s="32">
        <f t="shared" si="21"/>
        <v>12</v>
      </c>
      <c r="C317" s="25">
        <v>46004</v>
      </c>
      <c r="D317" s="57">
        <f t="shared" ca="1" si="18"/>
        <v>46097</v>
      </c>
      <c r="E317" s="32" t="str">
        <f t="shared" ca="1" si="19"/>
        <v>3-Months</v>
      </c>
      <c r="F317" s="32" t="str">
        <f>VLOOKUP(O317,Stock[],5,FALSE)</f>
        <v>BE</v>
      </c>
      <c r="G317" s="33" t="s">
        <v>1895</v>
      </c>
      <c r="H317" s="34"/>
      <c r="I317" s="34" t="s">
        <v>180</v>
      </c>
      <c r="J317" s="32" t="str">
        <f>VLOOKUP(I317,Customers[],2,FALSE)</f>
        <v>ရွှေမြင်း</v>
      </c>
      <c r="K317" s="32" t="str">
        <f>VLOOKUP(I317,Customers[],4,FALSE)</f>
        <v>Meiktila</v>
      </c>
      <c r="L317" s="32" t="str">
        <f>VLOOKUP(Table85[[#This Row],[CustomerID]],Table!H:K,3,0)</f>
        <v>မိတ္ထီလာ</v>
      </c>
      <c r="M317" s="32" t="str">
        <f>VLOOKUP(I317,Customers[],5,FALSE)</f>
        <v>WholeSales/Contract</v>
      </c>
      <c r="N317" s="34" t="s">
        <v>10</v>
      </c>
      <c r="O317" s="37" t="s">
        <v>61</v>
      </c>
      <c r="P317" s="32" t="str">
        <f>VLOOKUP(O317,Stock[],2,FALSE)</f>
        <v>BE Debtors Opening</v>
      </c>
      <c r="Q317" s="35">
        <f>VLOOKUP(O317,Stock[],3,FALSE)</f>
        <v>0</v>
      </c>
      <c r="R317" s="35">
        <f>VLOOKUP(O317,Stock[],4,FALSE)</f>
        <v>0</v>
      </c>
      <c r="S317" s="34"/>
      <c r="T317" s="35"/>
      <c r="U317" s="34"/>
      <c r="V317" s="36">
        <f>+DailySales!$T317*DailySales!$R317</f>
        <v>0</v>
      </c>
      <c r="W317" s="36">
        <f>+DailySales!$V317*DailySales!$Q317</f>
        <v>0</v>
      </c>
      <c r="X317" s="36">
        <f>VLOOKUP(O317,Stock[],6,FALSE)</f>
        <v>0</v>
      </c>
      <c r="Y317" s="36">
        <f>+DailySales!$V317*DailySales!$X317</f>
        <v>0</v>
      </c>
      <c r="Z317" s="37">
        <v>319200</v>
      </c>
      <c r="AA317" s="34"/>
      <c r="AB317" s="78"/>
      <c r="AC317" s="78"/>
      <c r="AD317" s="34"/>
      <c r="AE317" s="77"/>
      <c r="AF317" s="38"/>
      <c r="AG317" s="39"/>
      <c r="AH317" s="38">
        <v>46034</v>
      </c>
      <c r="AI317" s="39">
        <v>319200</v>
      </c>
      <c r="AJ317" s="38"/>
      <c r="AK317" s="39"/>
      <c r="AL317" s="34"/>
      <c r="AM317" s="39"/>
      <c r="AN31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17" s="26"/>
      <c r="AQ317" s="26"/>
      <c r="AR317" s="26"/>
    </row>
    <row r="318" spans="1:44" ht="19.5" customHeight="1" x14ac:dyDescent="0.25">
      <c r="A318" s="32">
        <f t="shared" si="20"/>
        <v>2025</v>
      </c>
      <c r="B318" s="32">
        <f t="shared" si="21"/>
        <v>12</v>
      </c>
      <c r="C318" s="25">
        <v>46004</v>
      </c>
      <c r="D318" s="57">
        <f t="shared" ca="1" si="18"/>
        <v>46097</v>
      </c>
      <c r="E318" s="32" t="str">
        <f t="shared" ca="1" si="19"/>
        <v>3-Months</v>
      </c>
      <c r="F318" s="32" t="str">
        <f>VLOOKUP(O318,Stock[],5,FALSE)</f>
        <v>BE</v>
      </c>
      <c r="G318" s="33" t="s">
        <v>1895</v>
      </c>
      <c r="H318" s="34"/>
      <c r="I318" s="34" t="s">
        <v>180</v>
      </c>
      <c r="J318" s="32" t="str">
        <f>VLOOKUP(I318,Customers[],2,FALSE)</f>
        <v>ရွှေမြင်း</v>
      </c>
      <c r="K318" s="32" t="str">
        <f>VLOOKUP(I318,Customers[],4,FALSE)</f>
        <v>Meiktila</v>
      </c>
      <c r="L318" s="32" t="str">
        <f>VLOOKUP(Table85[[#This Row],[CustomerID]],Table!H:K,3,0)</f>
        <v>မိတ္ထီလာ</v>
      </c>
      <c r="M318" s="32" t="str">
        <f>VLOOKUP(I318,Customers[],5,FALSE)</f>
        <v>WholeSales/Contract</v>
      </c>
      <c r="N318" s="34" t="s">
        <v>10</v>
      </c>
      <c r="O318" s="37" t="s">
        <v>61</v>
      </c>
      <c r="P318" s="32" t="str">
        <f>VLOOKUP(O318,Stock[],2,FALSE)</f>
        <v>BE Debtors Opening</v>
      </c>
      <c r="Q318" s="35">
        <f>VLOOKUP(O318,Stock[],3,FALSE)</f>
        <v>0</v>
      </c>
      <c r="R318" s="35">
        <f>VLOOKUP(O318,Stock[],4,FALSE)</f>
        <v>0</v>
      </c>
      <c r="S318" s="34"/>
      <c r="T318" s="35"/>
      <c r="U318" s="34"/>
      <c r="V318" s="36">
        <f>+DailySales!$T318*DailySales!$R318</f>
        <v>0</v>
      </c>
      <c r="W318" s="36">
        <f>+DailySales!$V318*DailySales!$Q318</f>
        <v>0</v>
      </c>
      <c r="X318" s="36">
        <f>VLOOKUP(O318,Stock[],6,FALSE)</f>
        <v>0</v>
      </c>
      <c r="Y318" s="36">
        <f>+DailySales!$V318*DailySales!$X318</f>
        <v>0</v>
      </c>
      <c r="Z318" s="37">
        <v>931000</v>
      </c>
      <c r="AA318" s="34"/>
      <c r="AB318" s="78"/>
      <c r="AC318" s="78"/>
      <c r="AD318" s="34"/>
      <c r="AE318" s="77"/>
      <c r="AF318" s="38"/>
      <c r="AG318" s="39"/>
      <c r="AH318" s="38">
        <v>46034</v>
      </c>
      <c r="AI318" s="39">
        <v>931000</v>
      </c>
      <c r="AJ318" s="38"/>
      <c r="AK318" s="39"/>
      <c r="AL318" s="34"/>
      <c r="AM318" s="39"/>
      <c r="AN31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18" s="26"/>
      <c r="AQ318" s="26"/>
      <c r="AR318" s="26"/>
    </row>
    <row r="319" spans="1:44" ht="19.5" customHeight="1" x14ac:dyDescent="0.25">
      <c r="A319" s="32">
        <f t="shared" si="20"/>
        <v>2025</v>
      </c>
      <c r="B319" s="32">
        <f t="shared" si="21"/>
        <v>12</v>
      </c>
      <c r="C319" s="25">
        <v>46004</v>
      </c>
      <c r="D319" s="57">
        <f t="shared" ca="1" si="18"/>
        <v>46097</v>
      </c>
      <c r="E319" s="32" t="str">
        <f t="shared" ca="1" si="19"/>
        <v>3-Months</v>
      </c>
      <c r="F319" s="32" t="str">
        <f>VLOOKUP(O319,Stock[],5,FALSE)</f>
        <v>BE</v>
      </c>
      <c r="G319" s="33" t="s">
        <v>1895</v>
      </c>
      <c r="H319" s="34"/>
      <c r="I319" s="34" t="s">
        <v>180</v>
      </c>
      <c r="J319" s="32" t="str">
        <f>VLOOKUP(I319,Customers[],2,FALSE)</f>
        <v>ရွှေမြင်း</v>
      </c>
      <c r="K319" s="32" t="str">
        <f>VLOOKUP(I319,Customers[],4,FALSE)</f>
        <v>Meiktila</v>
      </c>
      <c r="L319" s="32" t="str">
        <f>VLOOKUP(Table85[[#This Row],[CustomerID]],Table!H:K,3,0)</f>
        <v>မိတ္ထီလာ</v>
      </c>
      <c r="M319" s="32" t="str">
        <f>VLOOKUP(I319,Customers[],5,FALSE)</f>
        <v>WholeSales/Contract</v>
      </c>
      <c r="N319" s="34" t="s">
        <v>10</v>
      </c>
      <c r="O319" s="37" t="s">
        <v>61</v>
      </c>
      <c r="P319" s="32" t="str">
        <f>VLOOKUP(O319,Stock[],2,FALSE)</f>
        <v>BE Debtors Opening</v>
      </c>
      <c r="Q319" s="35">
        <f>VLOOKUP(O319,Stock[],3,FALSE)</f>
        <v>0</v>
      </c>
      <c r="R319" s="35">
        <f>VLOOKUP(O319,Stock[],4,FALSE)</f>
        <v>0</v>
      </c>
      <c r="S319" s="34"/>
      <c r="T319" s="35"/>
      <c r="U319" s="34"/>
      <c r="V319" s="36">
        <f>+DailySales!$T319*DailySales!$R319</f>
        <v>0</v>
      </c>
      <c r="W319" s="36">
        <f>+DailySales!$V319*DailySales!$Q319</f>
        <v>0</v>
      </c>
      <c r="X319" s="36">
        <f>VLOOKUP(O319,Stock[],6,FALSE)</f>
        <v>0</v>
      </c>
      <c r="Y319" s="36">
        <f>+DailySales!$V319*DailySales!$X319</f>
        <v>0</v>
      </c>
      <c r="Z319" s="37">
        <v>367200</v>
      </c>
      <c r="AA319" s="34"/>
      <c r="AB319" s="78"/>
      <c r="AC319" s="78"/>
      <c r="AD319" s="34"/>
      <c r="AE319" s="77"/>
      <c r="AF319" s="38"/>
      <c r="AG319" s="39"/>
      <c r="AH319" s="38">
        <v>46034</v>
      </c>
      <c r="AI319" s="39">
        <v>367200</v>
      </c>
      <c r="AJ319" s="38"/>
      <c r="AK319" s="39"/>
      <c r="AL319" s="34"/>
      <c r="AM319" s="39"/>
      <c r="AN31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19" s="26"/>
      <c r="AQ319" s="26"/>
      <c r="AR319" s="26"/>
    </row>
    <row r="320" spans="1:44" ht="19.5" customHeight="1" x14ac:dyDescent="0.25">
      <c r="A320" s="32">
        <f t="shared" si="20"/>
        <v>2025</v>
      </c>
      <c r="B320" s="32">
        <f t="shared" si="21"/>
        <v>12</v>
      </c>
      <c r="C320" s="25">
        <v>46004</v>
      </c>
      <c r="D320" s="57">
        <f t="shared" ca="1" si="18"/>
        <v>46097</v>
      </c>
      <c r="E320" s="32" t="str">
        <f t="shared" ca="1" si="19"/>
        <v>3-Months</v>
      </c>
      <c r="F320" s="32" t="str">
        <f>VLOOKUP(O320,Stock[],5,FALSE)</f>
        <v>BE</v>
      </c>
      <c r="G320" s="33" t="s">
        <v>1896</v>
      </c>
      <c r="H320" s="34"/>
      <c r="I320" s="34" t="s">
        <v>180</v>
      </c>
      <c r="J320" s="32" t="str">
        <f>VLOOKUP(I320,Customers[],2,FALSE)</f>
        <v>ရွှေမြင်း</v>
      </c>
      <c r="K320" s="32" t="str">
        <f>VLOOKUP(I320,Customers[],4,FALSE)</f>
        <v>Meiktila</v>
      </c>
      <c r="L320" s="32" t="str">
        <f>VLOOKUP(Table85[[#This Row],[CustomerID]],Table!H:K,3,0)</f>
        <v>မိတ္ထီလာ</v>
      </c>
      <c r="M320" s="32" t="str">
        <f>VLOOKUP(I320,Customers[],5,FALSE)</f>
        <v>WholeSales/Contract</v>
      </c>
      <c r="N320" s="34" t="s">
        <v>10</v>
      </c>
      <c r="O320" s="37" t="s">
        <v>61</v>
      </c>
      <c r="P320" s="32" t="str">
        <f>VLOOKUP(O320,Stock[],2,FALSE)</f>
        <v>BE Debtors Opening</v>
      </c>
      <c r="Q320" s="35">
        <f>VLOOKUP(O320,Stock[],3,FALSE)</f>
        <v>0</v>
      </c>
      <c r="R320" s="35">
        <f>VLOOKUP(O320,Stock[],4,FALSE)</f>
        <v>0</v>
      </c>
      <c r="S320" s="34"/>
      <c r="T320" s="35"/>
      <c r="U320" s="34"/>
      <c r="V320" s="36">
        <f>+DailySales!$T320*DailySales!$R320</f>
        <v>0</v>
      </c>
      <c r="W320" s="36">
        <f>+DailySales!$V320*DailySales!$Q320</f>
        <v>0</v>
      </c>
      <c r="X320" s="36">
        <f>VLOOKUP(O320,Stock[],6,FALSE)</f>
        <v>0</v>
      </c>
      <c r="Y320" s="36">
        <f>+DailySales!$V320*DailySales!$X320</f>
        <v>0</v>
      </c>
      <c r="Z320" s="37">
        <v>1918000</v>
      </c>
      <c r="AA320" s="34"/>
      <c r="AB320" s="78"/>
      <c r="AC320" s="78"/>
      <c r="AD320" s="34"/>
      <c r="AE320" s="77"/>
      <c r="AF320" s="38"/>
      <c r="AG320" s="39"/>
      <c r="AH320" s="38">
        <v>46034</v>
      </c>
      <c r="AI320" s="39">
        <v>1918000</v>
      </c>
      <c r="AJ320" s="38"/>
      <c r="AK320" s="39"/>
      <c r="AL320" s="34"/>
      <c r="AM320" s="39"/>
      <c r="AN32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20" s="26"/>
      <c r="AQ320" s="26"/>
      <c r="AR320" s="26"/>
    </row>
    <row r="321" spans="1:44" ht="19.5" customHeight="1" x14ac:dyDescent="0.25">
      <c r="A321" s="32">
        <f t="shared" si="20"/>
        <v>2025</v>
      </c>
      <c r="B321" s="32">
        <f t="shared" si="21"/>
        <v>12</v>
      </c>
      <c r="C321" s="25">
        <v>46004</v>
      </c>
      <c r="D321" s="57">
        <f t="shared" ca="1" si="18"/>
        <v>46097</v>
      </c>
      <c r="E321" s="32" t="str">
        <f t="shared" ca="1" si="19"/>
        <v>3-Months</v>
      </c>
      <c r="F321" s="32" t="str">
        <f>VLOOKUP(O321,Stock[],5,FALSE)</f>
        <v>BE</v>
      </c>
      <c r="G321" s="33" t="s">
        <v>1896</v>
      </c>
      <c r="H321" s="34"/>
      <c r="I321" s="34" t="s">
        <v>180</v>
      </c>
      <c r="J321" s="32" t="str">
        <f>VLOOKUP(I321,Customers[],2,FALSE)</f>
        <v>ရွှေမြင်း</v>
      </c>
      <c r="K321" s="32" t="str">
        <f>VLOOKUP(I321,Customers[],4,FALSE)</f>
        <v>Meiktila</v>
      </c>
      <c r="L321" s="32" t="str">
        <f>VLOOKUP(Table85[[#This Row],[CustomerID]],Table!H:K,3,0)</f>
        <v>မိတ္ထီလာ</v>
      </c>
      <c r="M321" s="32" t="str">
        <f>VLOOKUP(I321,Customers[],5,FALSE)</f>
        <v>WholeSales/Contract</v>
      </c>
      <c r="N321" s="34" t="s">
        <v>10</v>
      </c>
      <c r="O321" s="37" t="s">
        <v>61</v>
      </c>
      <c r="P321" s="32" t="str">
        <f>VLOOKUP(O321,Stock[],2,FALSE)</f>
        <v>BE Debtors Opening</v>
      </c>
      <c r="Q321" s="35">
        <f>VLOOKUP(O321,Stock[],3,FALSE)</f>
        <v>0</v>
      </c>
      <c r="R321" s="35">
        <f>VLOOKUP(O321,Stock[],4,FALSE)</f>
        <v>0</v>
      </c>
      <c r="S321" s="34"/>
      <c r="T321" s="35"/>
      <c r="U321" s="34"/>
      <c r="V321" s="36">
        <f>+DailySales!$T321*DailySales!$R321</f>
        <v>0</v>
      </c>
      <c r="W321" s="36">
        <f>+DailySales!$V321*DailySales!$Q321</f>
        <v>0</v>
      </c>
      <c r="X321" s="36">
        <f>VLOOKUP(O321,Stock[],6,FALSE)</f>
        <v>0</v>
      </c>
      <c r="Y321" s="36">
        <f>+DailySales!$V321*DailySales!$X321</f>
        <v>0</v>
      </c>
      <c r="Z321" s="37">
        <v>966000</v>
      </c>
      <c r="AA321" s="34"/>
      <c r="AB321" s="78"/>
      <c r="AC321" s="78"/>
      <c r="AD321" s="34"/>
      <c r="AE321" s="77"/>
      <c r="AF321" s="38"/>
      <c r="AG321" s="39"/>
      <c r="AH321" s="38">
        <v>46034</v>
      </c>
      <c r="AI321" s="39">
        <v>966000</v>
      </c>
      <c r="AJ321" s="38"/>
      <c r="AK321" s="39"/>
      <c r="AL321" s="34"/>
      <c r="AM321" s="39"/>
      <c r="AN32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21" s="26"/>
      <c r="AQ321" s="26"/>
      <c r="AR321" s="26"/>
    </row>
    <row r="322" spans="1:44" ht="19.5" customHeight="1" x14ac:dyDescent="0.25">
      <c r="A322" s="32">
        <f t="shared" si="20"/>
        <v>2025</v>
      </c>
      <c r="B322" s="32">
        <f t="shared" si="21"/>
        <v>12</v>
      </c>
      <c r="C322" s="25">
        <v>46004</v>
      </c>
      <c r="D322" s="57">
        <f t="shared" ref="D322:D385" ca="1" si="22">TODAY()</f>
        <v>46097</v>
      </c>
      <c r="E322" s="32" t="str">
        <f t="shared" ref="E322:E385" ca="1" si="23">DATEDIF(C322,D322,"M")&amp;"-Months"</f>
        <v>3-Months</v>
      </c>
      <c r="F322" s="32" t="str">
        <f>VLOOKUP(O322,Stock[],5,FALSE)</f>
        <v>BE</v>
      </c>
      <c r="G322" s="33" t="s">
        <v>1896</v>
      </c>
      <c r="H322" s="34"/>
      <c r="I322" s="34" t="s">
        <v>180</v>
      </c>
      <c r="J322" s="32" t="str">
        <f>VLOOKUP(I322,Customers[],2,FALSE)</f>
        <v>ရွှေမြင်း</v>
      </c>
      <c r="K322" s="32" t="str">
        <f>VLOOKUP(I322,Customers[],4,FALSE)</f>
        <v>Meiktila</v>
      </c>
      <c r="L322" s="32" t="str">
        <f>VLOOKUP(Table85[[#This Row],[CustomerID]],Table!H:K,3,0)</f>
        <v>မိတ္ထီလာ</v>
      </c>
      <c r="M322" s="32" t="str">
        <f>VLOOKUP(I322,Customers[],5,FALSE)</f>
        <v>WholeSales/Contract</v>
      </c>
      <c r="N322" s="34" t="s">
        <v>10</v>
      </c>
      <c r="O322" s="37" t="s">
        <v>61</v>
      </c>
      <c r="P322" s="32" t="str">
        <f>VLOOKUP(O322,Stock[],2,FALSE)</f>
        <v>BE Debtors Opening</v>
      </c>
      <c r="Q322" s="35">
        <f>VLOOKUP(O322,Stock[],3,FALSE)</f>
        <v>0</v>
      </c>
      <c r="R322" s="35">
        <f>VLOOKUP(O322,Stock[],4,FALSE)</f>
        <v>0</v>
      </c>
      <c r="S322" s="34"/>
      <c r="T322" s="35"/>
      <c r="U322" s="34"/>
      <c r="V322" s="36">
        <f>+DailySales!$T322*DailySales!$R322</f>
        <v>0</v>
      </c>
      <c r="W322" s="36">
        <f>+DailySales!$V322*DailySales!$Q322</f>
        <v>0</v>
      </c>
      <c r="X322" s="36">
        <f>VLOOKUP(O322,Stock[],6,FALSE)</f>
        <v>0</v>
      </c>
      <c r="Y322" s="36">
        <f>+DailySales!$V322*DailySales!$X322</f>
        <v>0</v>
      </c>
      <c r="Z322" s="37">
        <v>1596000</v>
      </c>
      <c r="AA322" s="34"/>
      <c r="AB322" s="78"/>
      <c r="AC322" s="78"/>
      <c r="AD322" s="34"/>
      <c r="AE322" s="77"/>
      <c r="AF322" s="38"/>
      <c r="AG322" s="39"/>
      <c r="AH322" s="38">
        <v>46034</v>
      </c>
      <c r="AI322" s="39">
        <v>1596000</v>
      </c>
      <c r="AJ322" s="38"/>
      <c r="AK322" s="39"/>
      <c r="AL322" s="34"/>
      <c r="AM322" s="39"/>
      <c r="AN32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22" s="26"/>
      <c r="AQ322" s="26"/>
      <c r="AR322" s="26"/>
    </row>
    <row r="323" spans="1:44" ht="19.5" customHeight="1" x14ac:dyDescent="0.25">
      <c r="A323" s="32">
        <f t="shared" si="20"/>
        <v>2025</v>
      </c>
      <c r="B323" s="32">
        <f t="shared" si="21"/>
        <v>12</v>
      </c>
      <c r="C323" s="25">
        <v>46004</v>
      </c>
      <c r="D323" s="57">
        <f t="shared" ca="1" si="22"/>
        <v>46097</v>
      </c>
      <c r="E323" s="32" t="str">
        <f t="shared" ca="1" si="23"/>
        <v>3-Months</v>
      </c>
      <c r="F323" s="32" t="str">
        <f>VLOOKUP(O323,Stock[],5,FALSE)</f>
        <v>BE</v>
      </c>
      <c r="G323" s="33" t="s">
        <v>1896</v>
      </c>
      <c r="H323" s="34"/>
      <c r="I323" s="34" t="s">
        <v>180</v>
      </c>
      <c r="J323" s="32" t="str">
        <f>VLOOKUP(I323,Customers[],2,FALSE)</f>
        <v>ရွှေမြင်း</v>
      </c>
      <c r="K323" s="32" t="str">
        <f>VLOOKUP(I323,Customers[],4,FALSE)</f>
        <v>Meiktila</v>
      </c>
      <c r="L323" s="32" t="str">
        <f>VLOOKUP(Table85[[#This Row],[CustomerID]],Table!H:K,3,0)</f>
        <v>မိတ္ထီလာ</v>
      </c>
      <c r="M323" s="32" t="str">
        <f>VLOOKUP(I323,Customers[],5,FALSE)</f>
        <v>WholeSales/Contract</v>
      </c>
      <c r="N323" s="34" t="s">
        <v>10</v>
      </c>
      <c r="O323" s="37" t="s">
        <v>61</v>
      </c>
      <c r="P323" s="32" t="str">
        <f>VLOOKUP(O323,Stock[],2,FALSE)</f>
        <v>BE Debtors Opening</v>
      </c>
      <c r="Q323" s="35">
        <f>VLOOKUP(O323,Stock[],3,FALSE)</f>
        <v>0</v>
      </c>
      <c r="R323" s="35">
        <f>VLOOKUP(O323,Stock[],4,FALSE)</f>
        <v>0</v>
      </c>
      <c r="S323" s="34"/>
      <c r="T323" s="35"/>
      <c r="U323" s="34"/>
      <c r="V323" s="36">
        <f>+DailySales!$T323*DailySales!$R323</f>
        <v>0</v>
      </c>
      <c r="W323" s="36">
        <f>+DailySales!$V323*DailySales!$Q323</f>
        <v>0</v>
      </c>
      <c r="X323" s="36">
        <f>VLOOKUP(O323,Stock[],6,FALSE)</f>
        <v>0</v>
      </c>
      <c r="Y323" s="36">
        <f>+DailySales!$V323*DailySales!$X323</f>
        <v>0</v>
      </c>
      <c r="Z323" s="37">
        <v>558600</v>
      </c>
      <c r="AA323" s="34"/>
      <c r="AB323" s="78"/>
      <c r="AC323" s="78"/>
      <c r="AD323" s="34"/>
      <c r="AE323" s="77"/>
      <c r="AF323" s="38"/>
      <c r="AG323" s="39"/>
      <c r="AH323" s="38">
        <v>46034</v>
      </c>
      <c r="AI323" s="39">
        <v>558600</v>
      </c>
      <c r="AJ323" s="38"/>
      <c r="AK323" s="39"/>
      <c r="AL323" s="34"/>
      <c r="AM323" s="39"/>
      <c r="AN32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23" s="26"/>
      <c r="AQ323" s="26"/>
      <c r="AR323" s="26"/>
    </row>
    <row r="324" spans="1:44" ht="19.5" customHeight="1" x14ac:dyDescent="0.25">
      <c r="A324" s="32">
        <f t="shared" si="20"/>
        <v>2025</v>
      </c>
      <c r="B324" s="32">
        <f t="shared" si="21"/>
        <v>12</v>
      </c>
      <c r="C324" s="25">
        <v>46006</v>
      </c>
      <c r="D324" s="57">
        <f t="shared" ca="1" si="22"/>
        <v>46097</v>
      </c>
      <c r="E324" s="32" t="str">
        <f t="shared" ca="1" si="23"/>
        <v>3-Months</v>
      </c>
      <c r="F324" s="32" t="str">
        <f>VLOOKUP(O324,Stock[],5,FALSE)</f>
        <v>BE</v>
      </c>
      <c r="G324" s="33" t="s">
        <v>1903</v>
      </c>
      <c r="H324" s="34"/>
      <c r="I324" s="34" t="s">
        <v>181</v>
      </c>
      <c r="J324" s="32" t="str">
        <f>VLOOKUP(I324,Customers[],2,FALSE)</f>
        <v>ရွှေမြင်း(ရွှေခြင်္သေ့)</v>
      </c>
      <c r="K324" s="32" t="str">
        <f>VLOOKUP(I324,Customers[],4,FALSE)</f>
        <v>Meiktila</v>
      </c>
      <c r="L324" s="32" t="str">
        <f>VLOOKUP(Table85[[#This Row],[CustomerID]],Table!H:K,3,0)</f>
        <v>မိတ္ထီလာ</v>
      </c>
      <c r="M324" s="32" t="str">
        <f>VLOOKUP(I324,Customers[],5,FALSE)</f>
        <v>WholeSales/Contract</v>
      </c>
      <c r="N324" s="34" t="s">
        <v>10</v>
      </c>
      <c r="O324" s="37" t="s">
        <v>61</v>
      </c>
      <c r="P324" s="32" t="str">
        <f>VLOOKUP(O324,Stock[],2,FALSE)</f>
        <v>BE Debtors Opening</v>
      </c>
      <c r="Q324" s="35">
        <f>VLOOKUP(O324,Stock[],3,FALSE)</f>
        <v>0</v>
      </c>
      <c r="R324" s="35">
        <f>VLOOKUP(O324,Stock[],4,FALSE)</f>
        <v>0</v>
      </c>
      <c r="S324" s="34"/>
      <c r="T324" s="35"/>
      <c r="U324" s="34"/>
      <c r="V324" s="36">
        <f>+DailySales!$T324*DailySales!$R324</f>
        <v>0</v>
      </c>
      <c r="W324" s="36">
        <f>+DailySales!$V324*DailySales!$Q324</f>
        <v>0</v>
      </c>
      <c r="X324" s="36">
        <f>VLOOKUP(O324,Stock[],6,FALSE)</f>
        <v>0</v>
      </c>
      <c r="Y324" s="36">
        <f>+DailySales!$V324*DailySales!$X324</f>
        <v>0</v>
      </c>
      <c r="Z324" s="37">
        <v>93100</v>
      </c>
      <c r="AA324" s="34"/>
      <c r="AB324" s="78"/>
      <c r="AC324" s="78"/>
      <c r="AD324" s="34"/>
      <c r="AE324" s="77"/>
      <c r="AF324" s="38"/>
      <c r="AG324" s="39"/>
      <c r="AH324" s="38">
        <v>46034</v>
      </c>
      <c r="AI324" s="39">
        <v>93100</v>
      </c>
      <c r="AJ324" s="38"/>
      <c r="AK324" s="39"/>
      <c r="AL324" s="34"/>
      <c r="AM324" s="39"/>
      <c r="AN32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24" s="26"/>
      <c r="AQ324" s="26"/>
      <c r="AR324" s="26"/>
    </row>
    <row r="325" spans="1:44" ht="19.5" customHeight="1" x14ac:dyDescent="0.25">
      <c r="A325" s="32">
        <f t="shared" si="20"/>
        <v>2025</v>
      </c>
      <c r="B325" s="32">
        <f t="shared" si="21"/>
        <v>12</v>
      </c>
      <c r="C325" s="25">
        <v>46006</v>
      </c>
      <c r="D325" s="57">
        <f t="shared" ca="1" si="22"/>
        <v>46097</v>
      </c>
      <c r="E325" s="32" t="str">
        <f t="shared" ca="1" si="23"/>
        <v>3-Months</v>
      </c>
      <c r="F325" s="32" t="str">
        <f>VLOOKUP(O325,Stock[],5,FALSE)</f>
        <v>BE</v>
      </c>
      <c r="G325" s="33" t="s">
        <v>1903</v>
      </c>
      <c r="H325" s="34"/>
      <c r="I325" s="34" t="s">
        <v>181</v>
      </c>
      <c r="J325" s="32" t="str">
        <f>VLOOKUP(I325,Customers[],2,FALSE)</f>
        <v>ရွှေမြင်း(ရွှေခြင်္သေ့)</v>
      </c>
      <c r="K325" s="32" t="str">
        <f>VLOOKUP(I325,Customers[],4,FALSE)</f>
        <v>Meiktila</v>
      </c>
      <c r="L325" s="32" t="str">
        <f>VLOOKUP(Table85[[#This Row],[CustomerID]],Table!H:K,3,0)</f>
        <v>မိတ္ထီလာ</v>
      </c>
      <c r="M325" s="32" t="str">
        <f>VLOOKUP(I325,Customers[],5,FALSE)</f>
        <v>WholeSales/Contract</v>
      </c>
      <c r="N325" s="34" t="s">
        <v>10</v>
      </c>
      <c r="O325" s="37" t="s">
        <v>61</v>
      </c>
      <c r="P325" s="32" t="str">
        <f>VLOOKUP(O325,Stock[],2,FALSE)</f>
        <v>BE Debtors Opening</v>
      </c>
      <c r="Q325" s="35">
        <f>VLOOKUP(O325,Stock[],3,FALSE)</f>
        <v>0</v>
      </c>
      <c r="R325" s="35">
        <f>VLOOKUP(O325,Stock[],4,FALSE)</f>
        <v>0</v>
      </c>
      <c r="S325" s="34"/>
      <c r="T325" s="35"/>
      <c r="U325" s="34"/>
      <c r="V325" s="36">
        <f>+DailySales!$T325*DailySales!$R325</f>
        <v>0</v>
      </c>
      <c r="W325" s="36">
        <f>+DailySales!$V325*DailySales!$Q325</f>
        <v>0</v>
      </c>
      <c r="X325" s="36">
        <f>VLOOKUP(O325,Stock[],6,FALSE)</f>
        <v>0</v>
      </c>
      <c r="Y325" s="36">
        <f>+DailySales!$V325*DailySales!$X325</f>
        <v>0</v>
      </c>
      <c r="Z325" s="37">
        <v>287700</v>
      </c>
      <c r="AA325" s="34"/>
      <c r="AB325" s="78"/>
      <c r="AC325" s="78"/>
      <c r="AD325" s="34"/>
      <c r="AE325" s="77"/>
      <c r="AF325" s="38"/>
      <c r="AG325" s="39"/>
      <c r="AH325" s="38">
        <v>46034</v>
      </c>
      <c r="AI325" s="39">
        <v>287700</v>
      </c>
      <c r="AJ325" s="38"/>
      <c r="AK325" s="39"/>
      <c r="AL325" s="34"/>
      <c r="AM325" s="39"/>
      <c r="AN32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25" s="26"/>
      <c r="AQ325" s="26"/>
      <c r="AR325" s="26"/>
    </row>
    <row r="326" spans="1:44" ht="19.5" customHeight="1" x14ac:dyDescent="0.25">
      <c r="A326" s="32">
        <f t="shared" ref="A326:A389" si="24">YEAR(C326)</f>
        <v>2025</v>
      </c>
      <c r="B326" s="32">
        <f t="shared" ref="B326:B389" si="25">MONTH(C326)</f>
        <v>12</v>
      </c>
      <c r="C326" s="25">
        <v>46006</v>
      </c>
      <c r="D326" s="57">
        <f t="shared" ca="1" si="22"/>
        <v>46097</v>
      </c>
      <c r="E326" s="32" t="str">
        <f t="shared" ca="1" si="23"/>
        <v>3-Months</v>
      </c>
      <c r="F326" s="32" t="str">
        <f>VLOOKUP(O326,Stock[],5,FALSE)</f>
        <v>BE</v>
      </c>
      <c r="G326" s="33" t="s">
        <v>1903</v>
      </c>
      <c r="H326" s="34"/>
      <c r="I326" s="34" t="s">
        <v>181</v>
      </c>
      <c r="J326" s="32" t="str">
        <f>VLOOKUP(I326,Customers[],2,FALSE)</f>
        <v>ရွှေမြင်း(ရွှေခြင်္သေ့)</v>
      </c>
      <c r="K326" s="32" t="str">
        <f>VLOOKUP(I326,Customers[],4,FALSE)</f>
        <v>Meiktila</v>
      </c>
      <c r="L326" s="32" t="str">
        <f>VLOOKUP(Table85[[#This Row],[CustomerID]],Table!H:K,3,0)</f>
        <v>မိတ္ထီလာ</v>
      </c>
      <c r="M326" s="32" t="str">
        <f>VLOOKUP(I326,Customers[],5,FALSE)</f>
        <v>WholeSales/Contract</v>
      </c>
      <c r="N326" s="34" t="s">
        <v>10</v>
      </c>
      <c r="O326" s="37" t="s">
        <v>61</v>
      </c>
      <c r="P326" s="32" t="str">
        <f>VLOOKUP(O326,Stock[],2,FALSE)</f>
        <v>BE Debtors Opening</v>
      </c>
      <c r="Q326" s="35">
        <f>VLOOKUP(O326,Stock[],3,FALSE)</f>
        <v>0</v>
      </c>
      <c r="R326" s="35">
        <f>VLOOKUP(O326,Stock[],4,FALSE)</f>
        <v>0</v>
      </c>
      <c r="S326" s="34"/>
      <c r="T326" s="35"/>
      <c r="U326" s="34"/>
      <c r="V326" s="36">
        <f>+DailySales!$T326*DailySales!$R326</f>
        <v>0</v>
      </c>
      <c r="W326" s="36">
        <f>+DailySales!$V326*DailySales!$Q326</f>
        <v>0</v>
      </c>
      <c r="X326" s="36">
        <f>VLOOKUP(O326,Stock[],6,FALSE)</f>
        <v>0</v>
      </c>
      <c r="Y326" s="36">
        <f>+DailySales!$V326*DailySales!$X326</f>
        <v>0</v>
      </c>
      <c r="Z326" s="37">
        <v>638400</v>
      </c>
      <c r="AA326" s="34"/>
      <c r="AB326" s="78"/>
      <c r="AC326" s="78"/>
      <c r="AD326" s="34"/>
      <c r="AE326" s="77"/>
      <c r="AF326" s="38"/>
      <c r="AG326" s="39"/>
      <c r="AH326" s="38">
        <v>46034</v>
      </c>
      <c r="AI326" s="39">
        <v>638400</v>
      </c>
      <c r="AJ326" s="38"/>
      <c r="AK326" s="39"/>
      <c r="AL326" s="34"/>
      <c r="AM326" s="39"/>
      <c r="AN32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26" s="26"/>
      <c r="AQ326" s="26"/>
      <c r="AR326" s="26"/>
    </row>
    <row r="327" spans="1:44" ht="19.5" customHeight="1" x14ac:dyDescent="0.25">
      <c r="A327" s="32">
        <f t="shared" si="24"/>
        <v>2025</v>
      </c>
      <c r="B327" s="32">
        <f t="shared" si="25"/>
        <v>12</v>
      </c>
      <c r="C327" s="25">
        <v>46006</v>
      </c>
      <c r="D327" s="57">
        <f t="shared" ca="1" si="22"/>
        <v>46097</v>
      </c>
      <c r="E327" s="32" t="str">
        <f t="shared" ca="1" si="23"/>
        <v>3-Months</v>
      </c>
      <c r="F327" s="32" t="str">
        <f>VLOOKUP(O327,Stock[],5,FALSE)</f>
        <v>BE</v>
      </c>
      <c r="G327" s="33" t="s">
        <v>1903</v>
      </c>
      <c r="H327" s="34"/>
      <c r="I327" s="34" t="s">
        <v>181</v>
      </c>
      <c r="J327" s="32" t="str">
        <f>VLOOKUP(I327,Customers[],2,FALSE)</f>
        <v>ရွှေမြင်း(ရွှေခြင်္သေ့)</v>
      </c>
      <c r="K327" s="32" t="str">
        <f>VLOOKUP(I327,Customers[],4,FALSE)</f>
        <v>Meiktila</v>
      </c>
      <c r="L327" s="32" t="str">
        <f>VLOOKUP(Table85[[#This Row],[CustomerID]],Table!H:K,3,0)</f>
        <v>မိတ္ထီလာ</v>
      </c>
      <c r="M327" s="32" t="str">
        <f>VLOOKUP(I327,Customers[],5,FALSE)</f>
        <v>WholeSales/Contract</v>
      </c>
      <c r="N327" s="34" t="s">
        <v>10</v>
      </c>
      <c r="O327" s="37" t="s">
        <v>61</v>
      </c>
      <c r="P327" s="32" t="str">
        <f>VLOOKUP(O327,Stock[],2,FALSE)</f>
        <v>BE Debtors Opening</v>
      </c>
      <c r="Q327" s="35">
        <f>VLOOKUP(O327,Stock[],3,FALSE)</f>
        <v>0</v>
      </c>
      <c r="R327" s="35">
        <f>VLOOKUP(O327,Stock[],4,FALSE)</f>
        <v>0</v>
      </c>
      <c r="S327" s="34"/>
      <c r="T327" s="35"/>
      <c r="U327" s="34"/>
      <c r="V327" s="36">
        <f>+DailySales!$T327*DailySales!$R327</f>
        <v>0</v>
      </c>
      <c r="W327" s="36">
        <f>+DailySales!$V327*DailySales!$Q327</f>
        <v>0</v>
      </c>
      <c r="X327" s="36">
        <f>VLOOKUP(O327,Stock[],6,FALSE)</f>
        <v>0</v>
      </c>
      <c r="Y327" s="36">
        <f>+DailySales!$V327*DailySales!$X327</f>
        <v>0</v>
      </c>
      <c r="Z327" s="37">
        <v>483000</v>
      </c>
      <c r="AA327" s="34"/>
      <c r="AB327" s="78"/>
      <c r="AC327" s="78"/>
      <c r="AD327" s="34"/>
      <c r="AE327" s="77"/>
      <c r="AF327" s="38"/>
      <c r="AG327" s="39"/>
      <c r="AH327" s="38">
        <v>46034</v>
      </c>
      <c r="AI327" s="39">
        <v>483000</v>
      </c>
      <c r="AJ327" s="38"/>
      <c r="AK327" s="39"/>
      <c r="AL327" s="34"/>
      <c r="AM327" s="39"/>
      <c r="AN32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27" s="26"/>
      <c r="AQ327" s="26"/>
      <c r="AR327" s="26"/>
    </row>
    <row r="328" spans="1:44" ht="19.5" customHeight="1" x14ac:dyDescent="0.25">
      <c r="A328" s="32">
        <f t="shared" si="24"/>
        <v>2025</v>
      </c>
      <c r="B328" s="32">
        <f t="shared" si="25"/>
        <v>12</v>
      </c>
      <c r="C328" s="25">
        <v>46006</v>
      </c>
      <c r="D328" s="57">
        <f t="shared" ca="1" si="22"/>
        <v>46097</v>
      </c>
      <c r="E328" s="32" t="str">
        <f t="shared" ca="1" si="23"/>
        <v>3-Months</v>
      </c>
      <c r="F328" s="32" t="str">
        <f>VLOOKUP(O328,Stock[],5,FALSE)</f>
        <v>BE</v>
      </c>
      <c r="G328" s="33" t="s">
        <v>1903</v>
      </c>
      <c r="H328" s="34"/>
      <c r="I328" s="34" t="s">
        <v>181</v>
      </c>
      <c r="J328" s="32" t="str">
        <f>VLOOKUP(I328,Customers[],2,FALSE)</f>
        <v>ရွှေမြင်း(ရွှေခြင်္သေ့)</v>
      </c>
      <c r="K328" s="32" t="str">
        <f>VLOOKUP(I328,Customers[],4,FALSE)</f>
        <v>Meiktila</v>
      </c>
      <c r="L328" s="32" t="str">
        <f>VLOOKUP(Table85[[#This Row],[CustomerID]],Table!H:K,3,0)</f>
        <v>မိတ္ထီလာ</v>
      </c>
      <c r="M328" s="32" t="str">
        <f>VLOOKUP(I328,Customers[],5,FALSE)</f>
        <v>WholeSales/Contract</v>
      </c>
      <c r="N328" s="34" t="s">
        <v>10</v>
      </c>
      <c r="O328" s="37" t="s">
        <v>61</v>
      </c>
      <c r="P328" s="32" t="str">
        <f>VLOOKUP(O328,Stock[],2,FALSE)</f>
        <v>BE Debtors Opening</v>
      </c>
      <c r="Q328" s="35">
        <f>VLOOKUP(O328,Stock[],3,FALSE)</f>
        <v>0</v>
      </c>
      <c r="R328" s="35">
        <f>VLOOKUP(O328,Stock[],4,FALSE)</f>
        <v>0</v>
      </c>
      <c r="S328" s="34"/>
      <c r="T328" s="35"/>
      <c r="U328" s="34"/>
      <c r="V328" s="36">
        <f>+DailySales!$T328*DailySales!$R328</f>
        <v>0</v>
      </c>
      <c r="W328" s="36">
        <f>+DailySales!$V328*DailySales!$Q328</f>
        <v>0</v>
      </c>
      <c r="X328" s="36">
        <f>VLOOKUP(O328,Stock[],6,FALSE)</f>
        <v>0</v>
      </c>
      <c r="Y328" s="36">
        <f>+DailySales!$V328*DailySales!$X328</f>
        <v>0</v>
      </c>
      <c r="Z328" s="37">
        <v>186200</v>
      </c>
      <c r="AA328" s="34"/>
      <c r="AB328" s="78"/>
      <c r="AC328" s="78"/>
      <c r="AD328" s="34"/>
      <c r="AE328" s="77"/>
      <c r="AF328" s="38"/>
      <c r="AG328" s="39"/>
      <c r="AH328" s="38">
        <v>46034</v>
      </c>
      <c r="AI328" s="39">
        <v>186200</v>
      </c>
      <c r="AJ328" s="38"/>
      <c r="AK328" s="39"/>
      <c r="AL328" s="34"/>
      <c r="AM328" s="39"/>
      <c r="AN32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28" s="26"/>
      <c r="AQ328" s="26"/>
      <c r="AR328" s="26"/>
    </row>
    <row r="329" spans="1:44" ht="19.5" customHeight="1" x14ac:dyDescent="0.25">
      <c r="A329" s="32">
        <f t="shared" si="24"/>
        <v>2025</v>
      </c>
      <c r="B329" s="32">
        <f t="shared" si="25"/>
        <v>12</v>
      </c>
      <c r="C329" s="25">
        <v>46006</v>
      </c>
      <c r="D329" s="57">
        <f t="shared" ca="1" si="22"/>
        <v>46097</v>
      </c>
      <c r="E329" s="32" t="str">
        <f t="shared" ca="1" si="23"/>
        <v>3-Months</v>
      </c>
      <c r="F329" s="32" t="str">
        <f>VLOOKUP(O329,Stock[],5,FALSE)</f>
        <v>BE</v>
      </c>
      <c r="G329" s="33" t="s">
        <v>1903</v>
      </c>
      <c r="H329" s="34"/>
      <c r="I329" s="34" t="s">
        <v>181</v>
      </c>
      <c r="J329" s="32" t="str">
        <f>VLOOKUP(I329,Customers[],2,FALSE)</f>
        <v>ရွှေမြင်း(ရွှေခြင်္သေ့)</v>
      </c>
      <c r="K329" s="32" t="str">
        <f>VLOOKUP(I329,Customers[],4,FALSE)</f>
        <v>Meiktila</v>
      </c>
      <c r="L329" s="32" t="str">
        <f>VLOOKUP(Table85[[#This Row],[CustomerID]],Table!H:K,3,0)</f>
        <v>မိတ္ထီလာ</v>
      </c>
      <c r="M329" s="32" t="str">
        <f>VLOOKUP(I329,Customers[],5,FALSE)</f>
        <v>WholeSales/Contract</v>
      </c>
      <c r="N329" s="34" t="s">
        <v>10</v>
      </c>
      <c r="O329" s="37" t="s">
        <v>61</v>
      </c>
      <c r="P329" s="32" t="str">
        <f>VLOOKUP(O329,Stock[],2,FALSE)</f>
        <v>BE Debtors Opening</v>
      </c>
      <c r="Q329" s="35">
        <f>VLOOKUP(O329,Stock[],3,FALSE)</f>
        <v>0</v>
      </c>
      <c r="R329" s="35">
        <f>VLOOKUP(O329,Stock[],4,FALSE)</f>
        <v>0</v>
      </c>
      <c r="S329" s="34"/>
      <c r="T329" s="35"/>
      <c r="U329" s="34"/>
      <c r="V329" s="36">
        <f>+DailySales!$T329*DailySales!$R329</f>
        <v>0</v>
      </c>
      <c r="W329" s="36">
        <f>+DailySales!$V329*DailySales!$Q329</f>
        <v>0</v>
      </c>
      <c r="X329" s="36">
        <f>VLOOKUP(O329,Stock[],6,FALSE)</f>
        <v>0</v>
      </c>
      <c r="Y329" s="36">
        <f>+DailySales!$V329*DailySales!$X329</f>
        <v>0</v>
      </c>
      <c r="Z329" s="37">
        <v>91800</v>
      </c>
      <c r="AA329" s="34"/>
      <c r="AB329" s="78"/>
      <c r="AC329" s="78"/>
      <c r="AD329" s="34"/>
      <c r="AE329" s="77"/>
      <c r="AF329" s="38"/>
      <c r="AG329" s="39"/>
      <c r="AH329" s="38">
        <v>46034</v>
      </c>
      <c r="AI329" s="39">
        <v>91800</v>
      </c>
      <c r="AJ329" s="38"/>
      <c r="AK329" s="39"/>
      <c r="AL329" s="34"/>
      <c r="AM329" s="39"/>
      <c r="AN32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29" s="26"/>
      <c r="AQ329" s="26"/>
      <c r="AR329" s="26"/>
    </row>
    <row r="330" spans="1:44" ht="19.5" customHeight="1" x14ac:dyDescent="0.25">
      <c r="A330" s="32">
        <f t="shared" si="24"/>
        <v>2025</v>
      </c>
      <c r="B330" s="32">
        <f t="shared" si="25"/>
        <v>12</v>
      </c>
      <c r="C330" s="25">
        <v>46006</v>
      </c>
      <c r="D330" s="57">
        <f t="shared" ca="1" si="22"/>
        <v>46097</v>
      </c>
      <c r="E330" s="32" t="str">
        <f t="shared" ca="1" si="23"/>
        <v>3-Months</v>
      </c>
      <c r="F330" s="32" t="str">
        <f>VLOOKUP(O330,Stock[],5,FALSE)</f>
        <v>BE</v>
      </c>
      <c r="G330" s="33" t="s">
        <v>1904</v>
      </c>
      <c r="H330" s="34"/>
      <c r="I330" s="34" t="s">
        <v>330</v>
      </c>
      <c r="J330" s="32" t="str">
        <f>VLOOKUP(I330,Customers[],2,FALSE)</f>
        <v>ဦးစိုးဝင်း</v>
      </c>
      <c r="K330" s="32" t="str">
        <f>VLOOKUP(I330,Customers[],4,FALSE)</f>
        <v>Kyukpadaung</v>
      </c>
      <c r="L330" s="32" t="str">
        <f>VLOOKUP(Table85[[#This Row],[CustomerID]],Table!H:K,3,0)</f>
        <v>ကျောက်ပန်းတောင်း</v>
      </c>
      <c r="M330" s="32" t="str">
        <f>VLOOKUP(I330,Customers[],5,FALSE)</f>
        <v>WholeSales/Contract</v>
      </c>
      <c r="N330" s="34" t="s">
        <v>10</v>
      </c>
      <c r="O330" s="37" t="s">
        <v>61</v>
      </c>
      <c r="P330" s="32" t="str">
        <f>VLOOKUP(O330,Stock[],2,FALSE)</f>
        <v>BE Debtors Opening</v>
      </c>
      <c r="Q330" s="35">
        <f>VLOOKUP(O330,Stock[],3,FALSE)</f>
        <v>0</v>
      </c>
      <c r="R330" s="35">
        <f>VLOOKUP(O330,Stock[],4,FALSE)</f>
        <v>0</v>
      </c>
      <c r="S330" s="34"/>
      <c r="T330" s="35"/>
      <c r="U330" s="34"/>
      <c r="V330" s="36">
        <f>+DailySales!$T330*DailySales!$R330</f>
        <v>0</v>
      </c>
      <c r="W330" s="36">
        <f>+DailySales!$V330*DailySales!$Q330</f>
        <v>0</v>
      </c>
      <c r="X330" s="36">
        <f>VLOOKUP(O330,Stock[],6,FALSE)</f>
        <v>0</v>
      </c>
      <c r="Y330" s="36">
        <f>+DailySales!$V330*DailySales!$X330</f>
        <v>0</v>
      </c>
      <c r="Z330" s="37">
        <v>4917500</v>
      </c>
      <c r="AA330" s="34"/>
      <c r="AB330" s="78"/>
      <c r="AC330" s="78"/>
      <c r="AD330" s="34"/>
      <c r="AE330" s="77"/>
      <c r="AF330" s="38"/>
      <c r="AG330" s="39"/>
      <c r="AH330" s="38">
        <v>46043</v>
      </c>
      <c r="AI330" s="39">
        <v>290740</v>
      </c>
      <c r="AJ330" s="38">
        <v>46046</v>
      </c>
      <c r="AK330" s="39">
        <v>4626760</v>
      </c>
      <c r="AL330" s="34"/>
      <c r="AM330" s="39"/>
      <c r="AN33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30" s="26"/>
      <c r="AQ330" s="26"/>
      <c r="AR330" s="26"/>
    </row>
    <row r="331" spans="1:44" ht="19.5" customHeight="1" x14ac:dyDescent="0.25">
      <c r="A331" s="32">
        <f t="shared" si="24"/>
        <v>2025</v>
      </c>
      <c r="B331" s="32">
        <f t="shared" si="25"/>
        <v>12</v>
      </c>
      <c r="C331" s="25">
        <v>46006</v>
      </c>
      <c r="D331" s="57">
        <f t="shared" ca="1" si="22"/>
        <v>46097</v>
      </c>
      <c r="E331" s="32" t="str">
        <f t="shared" ca="1" si="23"/>
        <v>3-Months</v>
      </c>
      <c r="F331" s="32" t="str">
        <f>VLOOKUP(O331,Stock[],5,FALSE)</f>
        <v>BE</v>
      </c>
      <c r="G331" s="33" t="s">
        <v>1904</v>
      </c>
      <c r="H331" s="34"/>
      <c r="I331" s="34" t="s">
        <v>330</v>
      </c>
      <c r="J331" s="32" t="str">
        <f>VLOOKUP(I331,Customers[],2,FALSE)</f>
        <v>ဦးစိုးဝင်း</v>
      </c>
      <c r="K331" s="32" t="str">
        <f>VLOOKUP(I331,Customers[],4,FALSE)</f>
        <v>Kyukpadaung</v>
      </c>
      <c r="L331" s="32" t="str">
        <f>VLOOKUP(Table85[[#This Row],[CustomerID]],Table!H:K,3,0)</f>
        <v>ကျောက်ပန်းတောင်း</v>
      </c>
      <c r="M331" s="32" t="str">
        <f>VLOOKUP(I331,Customers[],5,FALSE)</f>
        <v>WholeSales/Contract</v>
      </c>
      <c r="N331" s="34" t="s">
        <v>10</v>
      </c>
      <c r="O331" s="37" t="s">
        <v>61</v>
      </c>
      <c r="P331" s="32" t="str">
        <f>VLOOKUP(O331,Stock[],2,FALSE)</f>
        <v>BE Debtors Opening</v>
      </c>
      <c r="Q331" s="35">
        <f>VLOOKUP(O331,Stock[],3,FALSE)</f>
        <v>0</v>
      </c>
      <c r="R331" s="35">
        <f>VLOOKUP(O331,Stock[],4,FALSE)</f>
        <v>0</v>
      </c>
      <c r="S331" s="34"/>
      <c r="T331" s="35"/>
      <c r="U331" s="34"/>
      <c r="V331" s="36">
        <f>+DailySales!$T331*DailySales!$R331</f>
        <v>0</v>
      </c>
      <c r="W331" s="36">
        <f>+DailySales!$V331*DailySales!$Q331</f>
        <v>0</v>
      </c>
      <c r="X331" s="36">
        <f>VLOOKUP(O331,Stock[],6,FALSE)</f>
        <v>0</v>
      </c>
      <c r="Y331" s="36">
        <f>+DailySales!$V331*DailySales!$X331</f>
        <v>0</v>
      </c>
      <c r="Z331" s="37">
        <v>12600000</v>
      </c>
      <c r="AA331" s="34"/>
      <c r="AB331" s="78"/>
      <c r="AC331" s="78"/>
      <c r="AD331" s="34"/>
      <c r="AE331" s="77"/>
      <c r="AF331" s="38"/>
      <c r="AG331" s="39"/>
      <c r="AH331" s="38">
        <v>46048</v>
      </c>
      <c r="AI331" s="39">
        <v>638760</v>
      </c>
      <c r="AJ331" s="38">
        <v>46046</v>
      </c>
      <c r="AK331" s="39">
        <v>11961240</v>
      </c>
      <c r="AL331" s="34"/>
      <c r="AM331" s="39"/>
      <c r="AN33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31" s="26"/>
      <c r="AQ331" s="26"/>
      <c r="AR331" s="26"/>
    </row>
    <row r="332" spans="1:44" ht="19.5" customHeight="1" x14ac:dyDescent="0.25">
      <c r="A332" s="32">
        <f t="shared" si="24"/>
        <v>2025</v>
      </c>
      <c r="B332" s="32">
        <f t="shared" si="25"/>
        <v>12</v>
      </c>
      <c r="C332" s="25">
        <v>46006</v>
      </c>
      <c r="D332" s="57">
        <f t="shared" ca="1" si="22"/>
        <v>46097</v>
      </c>
      <c r="E332" s="32" t="str">
        <f t="shared" ca="1" si="23"/>
        <v>3-Months</v>
      </c>
      <c r="F332" s="32" t="str">
        <f>VLOOKUP(O332,Stock[],5,FALSE)</f>
        <v>BE</v>
      </c>
      <c r="G332" s="33" t="s">
        <v>1905</v>
      </c>
      <c r="H332" s="34"/>
      <c r="I332" s="34" t="s">
        <v>180</v>
      </c>
      <c r="J332" s="32" t="str">
        <f>VLOOKUP(I332,Customers[],2,FALSE)</f>
        <v>ရွှေမြင်း</v>
      </c>
      <c r="K332" s="32" t="str">
        <f>VLOOKUP(I332,Customers[],4,FALSE)</f>
        <v>Meiktila</v>
      </c>
      <c r="L332" s="32" t="str">
        <f>VLOOKUP(Table85[[#This Row],[CustomerID]],Table!H:K,3,0)</f>
        <v>မိတ္ထီလာ</v>
      </c>
      <c r="M332" s="32" t="str">
        <f>VLOOKUP(I332,Customers[],5,FALSE)</f>
        <v>WholeSales/Contract</v>
      </c>
      <c r="N332" s="34" t="s">
        <v>10</v>
      </c>
      <c r="O332" s="37" t="s">
        <v>61</v>
      </c>
      <c r="P332" s="32" t="str">
        <f>VLOOKUP(O332,Stock[],2,FALSE)</f>
        <v>BE Debtors Opening</v>
      </c>
      <c r="Q332" s="35">
        <f>VLOOKUP(O332,Stock[],3,FALSE)</f>
        <v>0</v>
      </c>
      <c r="R332" s="35">
        <f>VLOOKUP(O332,Stock[],4,FALSE)</f>
        <v>0</v>
      </c>
      <c r="S332" s="34"/>
      <c r="T332" s="35"/>
      <c r="U332" s="34"/>
      <c r="V332" s="36">
        <f>+DailySales!$T332*DailySales!$R332</f>
        <v>0</v>
      </c>
      <c r="W332" s="36">
        <f>+DailySales!$V332*DailySales!$Q332</f>
        <v>0</v>
      </c>
      <c r="X332" s="36">
        <f>VLOOKUP(O332,Stock[],6,FALSE)</f>
        <v>0</v>
      </c>
      <c r="Y332" s="36">
        <f>+DailySales!$V332*DailySales!$X332</f>
        <v>0</v>
      </c>
      <c r="Z332" s="37">
        <v>1436400</v>
      </c>
      <c r="AA332" s="34"/>
      <c r="AB332" s="78"/>
      <c r="AC332" s="78"/>
      <c r="AD332" s="34"/>
      <c r="AE332" s="77"/>
      <c r="AF332" s="38"/>
      <c r="AG332" s="39"/>
      <c r="AH332" s="38">
        <v>46034</v>
      </c>
      <c r="AI332" s="39">
        <v>1436400</v>
      </c>
      <c r="AJ332" s="38"/>
      <c r="AK332" s="39"/>
      <c r="AL332" s="34"/>
      <c r="AM332" s="39"/>
      <c r="AN33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32" s="26"/>
      <c r="AQ332" s="26"/>
      <c r="AR332" s="26"/>
    </row>
    <row r="333" spans="1:44" ht="19.5" customHeight="1" x14ac:dyDescent="0.25">
      <c r="A333" s="32">
        <f t="shared" si="24"/>
        <v>2025</v>
      </c>
      <c r="B333" s="32">
        <f t="shared" si="25"/>
        <v>12</v>
      </c>
      <c r="C333" s="25">
        <v>46006</v>
      </c>
      <c r="D333" s="57">
        <f t="shared" ca="1" si="22"/>
        <v>46097</v>
      </c>
      <c r="E333" s="32" t="str">
        <f t="shared" ca="1" si="23"/>
        <v>3-Months</v>
      </c>
      <c r="F333" s="32" t="str">
        <f>VLOOKUP(O333,Stock[],5,FALSE)</f>
        <v>BE</v>
      </c>
      <c r="G333" s="33" t="s">
        <v>1906</v>
      </c>
      <c r="H333" s="34"/>
      <c r="I333" s="34" t="s">
        <v>72</v>
      </c>
      <c r="J333" s="32" t="str">
        <f>VLOOKUP(I333,Customers[],2,FALSE)</f>
        <v>ဦးကျော်လှ</v>
      </c>
      <c r="K333" s="32" t="str">
        <f>VLOOKUP(I333,Customers[],4,FALSE)</f>
        <v>Tharzi</v>
      </c>
      <c r="L333" s="32" t="str">
        <f>VLOOKUP(Table85[[#This Row],[CustomerID]],Table!H:K,3,0)</f>
        <v>သာစည်</v>
      </c>
      <c r="M333" s="32" t="str">
        <f>VLOOKUP(I333,Customers[],5,FALSE)</f>
        <v>WholeSales</v>
      </c>
      <c r="N333" s="34" t="s">
        <v>10</v>
      </c>
      <c r="O333" s="37" t="s">
        <v>61</v>
      </c>
      <c r="P333" s="32" t="str">
        <f>VLOOKUP(O333,Stock[],2,FALSE)</f>
        <v>BE Debtors Opening</v>
      </c>
      <c r="Q333" s="35">
        <f>VLOOKUP(O333,Stock[],3,FALSE)</f>
        <v>0</v>
      </c>
      <c r="R333" s="35">
        <f>VLOOKUP(O333,Stock[],4,FALSE)</f>
        <v>0</v>
      </c>
      <c r="S333" s="34"/>
      <c r="T333" s="35"/>
      <c r="U333" s="34"/>
      <c r="V333" s="36">
        <f>+DailySales!$T333*DailySales!$R333</f>
        <v>0</v>
      </c>
      <c r="W333" s="36">
        <f>+DailySales!$V333*DailySales!$Q333</f>
        <v>0</v>
      </c>
      <c r="X333" s="36">
        <f>VLOOKUP(O333,Stock[],6,FALSE)</f>
        <v>0</v>
      </c>
      <c r="Y333" s="36">
        <f>+DailySales!$V333*DailySales!$X333</f>
        <v>0</v>
      </c>
      <c r="Z333" s="37">
        <v>66875</v>
      </c>
      <c r="AA333" s="34"/>
      <c r="AB333" s="78"/>
      <c r="AC333" s="78"/>
      <c r="AD333" s="34"/>
      <c r="AE333" s="77"/>
      <c r="AF333" s="38"/>
      <c r="AG333" s="39"/>
      <c r="AH333" s="38">
        <v>46028</v>
      </c>
      <c r="AI333" s="39">
        <v>66875</v>
      </c>
      <c r="AJ333" s="38"/>
      <c r="AK333" s="39"/>
      <c r="AL333" s="34"/>
      <c r="AM333" s="39"/>
      <c r="AN33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33" s="26"/>
      <c r="AQ333" s="26"/>
      <c r="AR333" s="26"/>
    </row>
    <row r="334" spans="1:44" ht="19.5" customHeight="1" x14ac:dyDescent="0.25">
      <c r="A334" s="32">
        <f t="shared" si="24"/>
        <v>2025</v>
      </c>
      <c r="B334" s="32">
        <f t="shared" si="25"/>
        <v>12</v>
      </c>
      <c r="C334" s="25">
        <v>46006</v>
      </c>
      <c r="D334" s="57">
        <f t="shared" ca="1" si="22"/>
        <v>46097</v>
      </c>
      <c r="E334" s="32" t="str">
        <f t="shared" ca="1" si="23"/>
        <v>3-Months</v>
      </c>
      <c r="F334" s="32" t="str">
        <f>VLOOKUP(O334,Stock[],5,FALSE)</f>
        <v>BE</v>
      </c>
      <c r="G334" s="33" t="s">
        <v>1906</v>
      </c>
      <c r="H334" s="34"/>
      <c r="I334" s="34" t="s">
        <v>72</v>
      </c>
      <c r="J334" s="32" t="str">
        <f>VLOOKUP(I334,Customers[],2,FALSE)</f>
        <v>ဦးကျော်လှ</v>
      </c>
      <c r="K334" s="32" t="str">
        <f>VLOOKUP(I334,Customers[],4,FALSE)</f>
        <v>Tharzi</v>
      </c>
      <c r="L334" s="32" t="str">
        <f>VLOOKUP(Table85[[#This Row],[CustomerID]],Table!H:K,3,0)</f>
        <v>သာစည်</v>
      </c>
      <c r="M334" s="32" t="str">
        <f>VLOOKUP(I334,Customers[],5,FALSE)</f>
        <v>WholeSales</v>
      </c>
      <c r="N334" s="34" t="s">
        <v>10</v>
      </c>
      <c r="O334" s="37" t="s">
        <v>61</v>
      </c>
      <c r="P334" s="32" t="str">
        <f>VLOOKUP(O334,Stock[],2,FALSE)</f>
        <v>BE Debtors Opening</v>
      </c>
      <c r="Q334" s="35">
        <f>VLOOKUP(O334,Stock[],3,FALSE)</f>
        <v>0</v>
      </c>
      <c r="R334" s="35">
        <f>VLOOKUP(O334,Stock[],4,FALSE)</f>
        <v>0</v>
      </c>
      <c r="S334" s="34"/>
      <c r="T334" s="35"/>
      <c r="U334" s="34"/>
      <c r="V334" s="36">
        <f>+DailySales!$T334*DailySales!$R334</f>
        <v>0</v>
      </c>
      <c r="W334" s="36">
        <f>+DailySales!$V334*DailySales!$Q334</f>
        <v>0</v>
      </c>
      <c r="X334" s="36">
        <f>VLOOKUP(O334,Stock[],6,FALSE)</f>
        <v>0</v>
      </c>
      <c r="Y334" s="36">
        <f>+DailySales!$V334*DailySales!$X334</f>
        <v>0</v>
      </c>
      <c r="Z334" s="37">
        <v>186200</v>
      </c>
      <c r="AA334" s="34"/>
      <c r="AB334" s="78"/>
      <c r="AC334" s="78"/>
      <c r="AD334" s="34"/>
      <c r="AE334" s="77"/>
      <c r="AF334" s="38"/>
      <c r="AG334" s="39"/>
      <c r="AH334" s="38">
        <v>46028</v>
      </c>
      <c r="AI334" s="39">
        <v>186200</v>
      </c>
      <c r="AJ334" s="38"/>
      <c r="AK334" s="39"/>
      <c r="AL334" s="34"/>
      <c r="AM334" s="39"/>
      <c r="AN33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34" s="26"/>
      <c r="AQ334" s="26"/>
      <c r="AR334" s="26"/>
    </row>
    <row r="335" spans="1:44" ht="19.5" customHeight="1" x14ac:dyDescent="0.25">
      <c r="A335" s="32">
        <f t="shared" si="24"/>
        <v>2025</v>
      </c>
      <c r="B335" s="32">
        <f t="shared" si="25"/>
        <v>12</v>
      </c>
      <c r="C335" s="25">
        <v>46006</v>
      </c>
      <c r="D335" s="57">
        <f t="shared" ca="1" si="22"/>
        <v>46097</v>
      </c>
      <c r="E335" s="32" t="str">
        <f t="shared" ca="1" si="23"/>
        <v>3-Months</v>
      </c>
      <c r="F335" s="32" t="str">
        <f>VLOOKUP(O335,Stock[],5,FALSE)</f>
        <v>BE</v>
      </c>
      <c r="G335" s="33" t="s">
        <v>1906</v>
      </c>
      <c r="H335" s="34"/>
      <c r="I335" s="34" t="s">
        <v>72</v>
      </c>
      <c r="J335" s="32" t="str">
        <f>VLOOKUP(I335,Customers[],2,FALSE)</f>
        <v>ဦးကျော်လှ</v>
      </c>
      <c r="K335" s="32" t="str">
        <f>VLOOKUP(I335,Customers[],4,FALSE)</f>
        <v>Tharzi</v>
      </c>
      <c r="L335" s="32" t="str">
        <f>VLOOKUP(Table85[[#This Row],[CustomerID]],Table!H:K,3,0)</f>
        <v>သာစည်</v>
      </c>
      <c r="M335" s="32" t="str">
        <f>VLOOKUP(I335,Customers[],5,FALSE)</f>
        <v>WholeSales</v>
      </c>
      <c r="N335" s="34" t="s">
        <v>10</v>
      </c>
      <c r="O335" s="37" t="s">
        <v>61</v>
      </c>
      <c r="P335" s="32" t="str">
        <f>VLOOKUP(O335,Stock[],2,FALSE)</f>
        <v>BE Debtors Opening</v>
      </c>
      <c r="Q335" s="35">
        <f>VLOOKUP(O335,Stock[],3,FALSE)</f>
        <v>0</v>
      </c>
      <c r="R335" s="35">
        <f>VLOOKUP(O335,Stock[],4,FALSE)</f>
        <v>0</v>
      </c>
      <c r="S335" s="34"/>
      <c r="T335" s="35"/>
      <c r="U335" s="34"/>
      <c r="V335" s="36">
        <f>+DailySales!$T335*DailySales!$R335</f>
        <v>0</v>
      </c>
      <c r="W335" s="36">
        <f>+DailySales!$V335*DailySales!$Q335</f>
        <v>0</v>
      </c>
      <c r="X335" s="36">
        <f>VLOOKUP(O335,Stock[],6,FALSE)</f>
        <v>0</v>
      </c>
      <c r="Y335" s="36">
        <f>+DailySales!$V335*DailySales!$X335</f>
        <v>0</v>
      </c>
      <c r="Z335" s="37">
        <v>558600</v>
      </c>
      <c r="AA335" s="34"/>
      <c r="AB335" s="78"/>
      <c r="AC335" s="78"/>
      <c r="AD335" s="34"/>
      <c r="AE335" s="77"/>
      <c r="AF335" s="38"/>
      <c r="AG335" s="39"/>
      <c r="AH335" s="38">
        <v>46028</v>
      </c>
      <c r="AI335" s="39">
        <v>558600</v>
      </c>
      <c r="AJ335" s="38"/>
      <c r="AK335" s="39"/>
      <c r="AL335" s="34"/>
      <c r="AM335" s="39"/>
      <c r="AN33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35" s="26"/>
      <c r="AQ335" s="26"/>
      <c r="AR335" s="26"/>
    </row>
    <row r="336" spans="1:44" ht="19.5" customHeight="1" x14ac:dyDescent="0.25">
      <c r="A336" s="32">
        <f t="shared" si="24"/>
        <v>2025</v>
      </c>
      <c r="B336" s="32">
        <f t="shared" si="25"/>
        <v>12</v>
      </c>
      <c r="C336" s="25">
        <v>46006</v>
      </c>
      <c r="D336" s="57">
        <f t="shared" ca="1" si="22"/>
        <v>46097</v>
      </c>
      <c r="E336" s="32" t="str">
        <f t="shared" ca="1" si="23"/>
        <v>3-Months</v>
      </c>
      <c r="F336" s="32" t="str">
        <f>VLOOKUP(O336,Stock[],5,FALSE)</f>
        <v>BE</v>
      </c>
      <c r="G336" s="33" t="s">
        <v>1906</v>
      </c>
      <c r="H336" s="34"/>
      <c r="I336" s="34" t="s">
        <v>72</v>
      </c>
      <c r="J336" s="32" t="str">
        <f>VLOOKUP(I336,Customers[],2,FALSE)</f>
        <v>ဦးကျော်လှ</v>
      </c>
      <c r="K336" s="32" t="str">
        <f>VLOOKUP(I336,Customers[],4,FALSE)</f>
        <v>Tharzi</v>
      </c>
      <c r="L336" s="32" t="str">
        <f>VLOOKUP(Table85[[#This Row],[CustomerID]],Table!H:K,3,0)</f>
        <v>သာစည်</v>
      </c>
      <c r="M336" s="32" t="str">
        <f>VLOOKUP(I336,Customers[],5,FALSE)</f>
        <v>WholeSales</v>
      </c>
      <c r="N336" s="34" t="s">
        <v>10</v>
      </c>
      <c r="O336" s="37" t="s">
        <v>61</v>
      </c>
      <c r="P336" s="32" t="str">
        <f>VLOOKUP(O336,Stock[],2,FALSE)</f>
        <v>BE Debtors Opening</v>
      </c>
      <c r="Q336" s="35">
        <f>VLOOKUP(O336,Stock[],3,FALSE)</f>
        <v>0</v>
      </c>
      <c r="R336" s="35">
        <f>VLOOKUP(O336,Stock[],4,FALSE)</f>
        <v>0</v>
      </c>
      <c r="S336" s="34"/>
      <c r="T336" s="35"/>
      <c r="U336" s="34"/>
      <c r="V336" s="36">
        <f>+DailySales!$T336*DailySales!$R336</f>
        <v>0</v>
      </c>
      <c r="W336" s="36">
        <f>+DailySales!$V336*DailySales!$Q336</f>
        <v>0</v>
      </c>
      <c r="X336" s="36">
        <f>VLOOKUP(O336,Stock[],6,FALSE)</f>
        <v>0</v>
      </c>
      <c r="Y336" s="36">
        <f>+DailySales!$V336*DailySales!$X336</f>
        <v>0</v>
      </c>
      <c r="Z336" s="37">
        <v>315000</v>
      </c>
      <c r="AA336" s="34"/>
      <c r="AB336" s="78"/>
      <c r="AC336" s="78"/>
      <c r="AD336" s="34"/>
      <c r="AE336" s="77"/>
      <c r="AF336" s="38"/>
      <c r="AG336" s="39"/>
      <c r="AH336" s="38">
        <v>46028</v>
      </c>
      <c r="AI336" s="39">
        <v>315000</v>
      </c>
      <c r="AJ336" s="38"/>
      <c r="AK336" s="39"/>
      <c r="AL336" s="34"/>
      <c r="AM336" s="39"/>
      <c r="AN33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36" s="26"/>
      <c r="AQ336" s="26"/>
      <c r="AR336" s="26"/>
    </row>
    <row r="337" spans="1:44" ht="19.5" customHeight="1" x14ac:dyDescent="0.25">
      <c r="A337" s="32">
        <f t="shared" si="24"/>
        <v>2025</v>
      </c>
      <c r="B337" s="32">
        <f t="shared" si="25"/>
        <v>12</v>
      </c>
      <c r="C337" s="25">
        <v>46006</v>
      </c>
      <c r="D337" s="57">
        <f t="shared" ca="1" si="22"/>
        <v>46097</v>
      </c>
      <c r="E337" s="32" t="str">
        <f t="shared" ca="1" si="23"/>
        <v>3-Months</v>
      </c>
      <c r="F337" s="32" t="str">
        <f>VLOOKUP(O337,Stock[],5,FALSE)</f>
        <v>BE</v>
      </c>
      <c r="G337" s="33" t="s">
        <v>1906</v>
      </c>
      <c r="H337" s="34"/>
      <c r="I337" s="34" t="s">
        <v>72</v>
      </c>
      <c r="J337" s="32" t="str">
        <f>VLOOKUP(I337,Customers[],2,FALSE)</f>
        <v>ဦးကျော်လှ</v>
      </c>
      <c r="K337" s="32" t="str">
        <f>VLOOKUP(I337,Customers[],4,FALSE)</f>
        <v>Tharzi</v>
      </c>
      <c r="L337" s="32" t="str">
        <f>VLOOKUP(Table85[[#This Row],[CustomerID]],Table!H:K,3,0)</f>
        <v>သာစည်</v>
      </c>
      <c r="M337" s="32" t="str">
        <f>VLOOKUP(I337,Customers[],5,FALSE)</f>
        <v>WholeSales</v>
      </c>
      <c r="N337" s="34" t="s">
        <v>10</v>
      </c>
      <c r="O337" s="37" t="s">
        <v>61</v>
      </c>
      <c r="P337" s="32" t="str">
        <f>VLOOKUP(O337,Stock[],2,FALSE)</f>
        <v>BE Debtors Opening</v>
      </c>
      <c r="Q337" s="35">
        <f>VLOOKUP(O337,Stock[],3,FALSE)</f>
        <v>0</v>
      </c>
      <c r="R337" s="35">
        <f>VLOOKUP(O337,Stock[],4,FALSE)</f>
        <v>0</v>
      </c>
      <c r="S337" s="34"/>
      <c r="T337" s="35"/>
      <c r="U337" s="34"/>
      <c r="V337" s="36">
        <f>+DailySales!$T337*DailySales!$R337</f>
        <v>0</v>
      </c>
      <c r="W337" s="36">
        <f>+DailySales!$V337*DailySales!$Q337</f>
        <v>0</v>
      </c>
      <c r="X337" s="36">
        <f>VLOOKUP(O337,Stock[],6,FALSE)</f>
        <v>0</v>
      </c>
      <c r="Y337" s="36">
        <f>+DailySales!$V337*DailySales!$X337</f>
        <v>0</v>
      </c>
      <c r="Z337" s="37">
        <v>108000</v>
      </c>
      <c r="AA337" s="34"/>
      <c r="AB337" s="78"/>
      <c r="AC337" s="78"/>
      <c r="AD337" s="34"/>
      <c r="AE337" s="77"/>
      <c r="AF337" s="38"/>
      <c r="AG337" s="39"/>
      <c r="AH337" s="38">
        <v>46028</v>
      </c>
      <c r="AI337" s="39">
        <v>108000</v>
      </c>
      <c r="AJ337" s="38"/>
      <c r="AK337" s="39"/>
      <c r="AL337" s="34"/>
      <c r="AM337" s="39"/>
      <c r="AN33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37" s="26"/>
      <c r="AQ337" s="26"/>
      <c r="AR337" s="26"/>
    </row>
    <row r="338" spans="1:44" ht="19.5" customHeight="1" x14ac:dyDescent="0.25">
      <c r="A338" s="32">
        <f t="shared" si="24"/>
        <v>2025</v>
      </c>
      <c r="B338" s="32">
        <f t="shared" si="25"/>
        <v>12</v>
      </c>
      <c r="C338" s="25">
        <v>46006</v>
      </c>
      <c r="D338" s="57">
        <f t="shared" ca="1" si="22"/>
        <v>46097</v>
      </c>
      <c r="E338" s="32" t="str">
        <f t="shared" ca="1" si="23"/>
        <v>3-Months</v>
      </c>
      <c r="F338" s="32" t="str">
        <f>VLOOKUP(O338,Stock[],5,FALSE)</f>
        <v>BE</v>
      </c>
      <c r="G338" s="33" t="s">
        <v>1906</v>
      </c>
      <c r="H338" s="34"/>
      <c r="I338" s="34" t="s">
        <v>72</v>
      </c>
      <c r="J338" s="32" t="str">
        <f>VLOOKUP(I338,Customers[],2,FALSE)</f>
        <v>ဦးကျော်လှ</v>
      </c>
      <c r="K338" s="32" t="str">
        <f>VLOOKUP(I338,Customers[],4,FALSE)</f>
        <v>Tharzi</v>
      </c>
      <c r="L338" s="32" t="str">
        <f>VLOOKUP(Table85[[#This Row],[CustomerID]],Table!H:K,3,0)</f>
        <v>သာစည်</v>
      </c>
      <c r="M338" s="32" t="str">
        <f>VLOOKUP(I338,Customers[],5,FALSE)</f>
        <v>WholeSales</v>
      </c>
      <c r="N338" s="34" t="s">
        <v>10</v>
      </c>
      <c r="O338" s="37" t="s">
        <v>61</v>
      </c>
      <c r="P338" s="32" t="str">
        <f>VLOOKUP(O338,Stock[],2,FALSE)</f>
        <v>BE Debtors Opening</v>
      </c>
      <c r="Q338" s="35">
        <f>VLOOKUP(O338,Stock[],3,FALSE)</f>
        <v>0</v>
      </c>
      <c r="R338" s="35">
        <f>VLOOKUP(O338,Stock[],4,FALSE)</f>
        <v>0</v>
      </c>
      <c r="S338" s="34"/>
      <c r="T338" s="35"/>
      <c r="U338" s="34"/>
      <c r="V338" s="36">
        <f>+DailySales!$T338*DailySales!$R338</f>
        <v>0</v>
      </c>
      <c r="W338" s="36">
        <f>+DailySales!$V338*DailySales!$Q338</f>
        <v>0</v>
      </c>
      <c r="X338" s="36">
        <f>VLOOKUP(O338,Stock[],6,FALSE)</f>
        <v>0</v>
      </c>
      <c r="Y338" s="36">
        <f>+DailySales!$V338*DailySales!$X338</f>
        <v>0</v>
      </c>
      <c r="Z338" s="37">
        <v>192000</v>
      </c>
      <c r="AA338" s="34"/>
      <c r="AB338" s="78"/>
      <c r="AC338" s="78"/>
      <c r="AD338" s="34"/>
      <c r="AE338" s="77"/>
      <c r="AF338" s="38"/>
      <c r="AG338" s="39"/>
      <c r="AH338" s="38">
        <v>46028</v>
      </c>
      <c r="AI338" s="39">
        <v>192000</v>
      </c>
      <c r="AJ338" s="38"/>
      <c r="AK338" s="39"/>
      <c r="AL338" s="34"/>
      <c r="AM338" s="39"/>
      <c r="AN33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38" s="26"/>
      <c r="AQ338" s="26"/>
      <c r="AR338" s="26"/>
    </row>
    <row r="339" spans="1:44" ht="19.5" customHeight="1" x14ac:dyDescent="0.25">
      <c r="A339" s="32">
        <f t="shared" si="24"/>
        <v>2025</v>
      </c>
      <c r="B339" s="32">
        <f t="shared" si="25"/>
        <v>12</v>
      </c>
      <c r="C339" s="25">
        <v>46006</v>
      </c>
      <c r="D339" s="57">
        <f t="shared" ca="1" si="22"/>
        <v>46097</v>
      </c>
      <c r="E339" s="32" t="str">
        <f t="shared" ca="1" si="23"/>
        <v>3-Months</v>
      </c>
      <c r="F339" s="32" t="str">
        <f>VLOOKUP(O339,Stock[],5,FALSE)</f>
        <v>BE</v>
      </c>
      <c r="G339" s="33" t="s">
        <v>1906</v>
      </c>
      <c r="H339" s="34"/>
      <c r="I339" s="34" t="s">
        <v>72</v>
      </c>
      <c r="J339" s="32" t="str">
        <f>VLOOKUP(I339,Customers[],2,FALSE)</f>
        <v>ဦးကျော်လှ</v>
      </c>
      <c r="K339" s="32" t="str">
        <f>VLOOKUP(I339,Customers[],4,FALSE)</f>
        <v>Tharzi</v>
      </c>
      <c r="L339" s="32" t="str">
        <f>VLOOKUP(Table85[[#This Row],[CustomerID]],Table!H:K,3,0)</f>
        <v>သာစည်</v>
      </c>
      <c r="M339" s="32" t="str">
        <f>VLOOKUP(I339,Customers[],5,FALSE)</f>
        <v>WholeSales</v>
      </c>
      <c r="N339" s="34" t="s">
        <v>10</v>
      </c>
      <c r="O339" s="37" t="s">
        <v>61</v>
      </c>
      <c r="P339" s="32" t="str">
        <f>VLOOKUP(O339,Stock[],2,FALSE)</f>
        <v>BE Debtors Opening</v>
      </c>
      <c r="Q339" s="35">
        <f>VLOOKUP(O339,Stock[],3,FALSE)</f>
        <v>0</v>
      </c>
      <c r="R339" s="35">
        <f>VLOOKUP(O339,Stock[],4,FALSE)</f>
        <v>0</v>
      </c>
      <c r="S339" s="34"/>
      <c r="T339" s="35"/>
      <c r="U339" s="34"/>
      <c r="V339" s="36">
        <f>+DailySales!$T339*DailySales!$R339</f>
        <v>0</v>
      </c>
      <c r="W339" s="36">
        <f>+DailySales!$V339*DailySales!$Q339</f>
        <v>0</v>
      </c>
      <c r="X339" s="36">
        <f>VLOOKUP(O339,Stock[],6,FALSE)</f>
        <v>0</v>
      </c>
      <c r="Y339" s="36">
        <f>+DailySales!$V339*DailySales!$X339</f>
        <v>0</v>
      </c>
      <c r="Z339" s="37">
        <v>58100</v>
      </c>
      <c r="AA339" s="34"/>
      <c r="AB339" s="78"/>
      <c r="AC339" s="78"/>
      <c r="AD339" s="34"/>
      <c r="AE339" s="77"/>
      <c r="AF339" s="38"/>
      <c r="AG339" s="39"/>
      <c r="AH339" s="38">
        <v>46028</v>
      </c>
      <c r="AI339" s="39">
        <v>58100</v>
      </c>
      <c r="AJ339" s="38"/>
      <c r="AK339" s="39"/>
      <c r="AL339" s="34"/>
      <c r="AM339" s="39"/>
      <c r="AN33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39" s="26"/>
      <c r="AQ339" s="26"/>
      <c r="AR339" s="26"/>
    </row>
    <row r="340" spans="1:44" ht="19.5" customHeight="1" x14ac:dyDescent="0.25">
      <c r="A340" s="32">
        <f t="shared" si="24"/>
        <v>2025</v>
      </c>
      <c r="B340" s="32">
        <f t="shared" si="25"/>
        <v>12</v>
      </c>
      <c r="C340" s="25">
        <v>46006</v>
      </c>
      <c r="D340" s="57">
        <f t="shared" ca="1" si="22"/>
        <v>46097</v>
      </c>
      <c r="E340" s="32" t="str">
        <f t="shared" ca="1" si="23"/>
        <v>3-Months</v>
      </c>
      <c r="F340" s="32" t="str">
        <f>VLOOKUP(O340,Stock[],5,FALSE)</f>
        <v>BE</v>
      </c>
      <c r="G340" s="33" t="s">
        <v>1907</v>
      </c>
      <c r="H340" s="34"/>
      <c r="I340" s="34" t="s">
        <v>239</v>
      </c>
      <c r="J340" s="32" t="str">
        <f>VLOOKUP(I340,Customers[],2,FALSE)</f>
        <v>ဦးရဲမြင့်</v>
      </c>
      <c r="K340" s="32" t="str">
        <f>VLOOKUP(I340,Customers[],4,FALSE)</f>
        <v>Pyawbwe</v>
      </c>
      <c r="L340" s="32" t="str">
        <f>VLOOKUP(Table85[[#This Row],[CustomerID]],Table!H:K,3,0)</f>
        <v>ပျော်ဘွယ်</v>
      </c>
      <c r="M340" s="32" t="str">
        <f>VLOOKUP(I340,Customers[],5,FALSE)</f>
        <v>WholeSales/Contract</v>
      </c>
      <c r="N340" s="34" t="s">
        <v>10</v>
      </c>
      <c r="O340" s="37" t="s">
        <v>61</v>
      </c>
      <c r="P340" s="32" t="str">
        <f>VLOOKUP(O340,Stock[],2,FALSE)</f>
        <v>BE Debtors Opening</v>
      </c>
      <c r="Q340" s="35">
        <f>VLOOKUP(O340,Stock[],3,FALSE)</f>
        <v>0</v>
      </c>
      <c r="R340" s="35">
        <f>VLOOKUP(O340,Stock[],4,FALSE)</f>
        <v>0</v>
      </c>
      <c r="S340" s="34"/>
      <c r="T340" s="35"/>
      <c r="U340" s="34"/>
      <c r="V340" s="36">
        <f>+DailySales!$T340*DailySales!$R340</f>
        <v>0</v>
      </c>
      <c r="W340" s="36">
        <f>+DailySales!$V340*DailySales!$Q340</f>
        <v>0</v>
      </c>
      <c r="X340" s="36">
        <f>VLOOKUP(O340,Stock[],6,FALSE)</f>
        <v>0</v>
      </c>
      <c r="Y340" s="36">
        <f>+DailySales!$V340*DailySales!$X340</f>
        <v>0</v>
      </c>
      <c r="Z340" s="37">
        <v>6290370</v>
      </c>
      <c r="AA340" s="34"/>
      <c r="AB340" s="78"/>
      <c r="AC340" s="78"/>
      <c r="AD340" s="34"/>
      <c r="AE340" s="77"/>
      <c r="AF340" s="38"/>
      <c r="AG340" s="39"/>
      <c r="AH340" s="38">
        <v>46027</v>
      </c>
      <c r="AI340" s="39">
        <v>6290370</v>
      </c>
      <c r="AJ340" s="38"/>
      <c r="AK340" s="39"/>
      <c r="AL340" s="34"/>
      <c r="AM340" s="39"/>
      <c r="AN34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40" s="26"/>
      <c r="AQ340" s="26"/>
      <c r="AR340" s="26"/>
    </row>
    <row r="341" spans="1:44" ht="19.5" customHeight="1" x14ac:dyDescent="0.25">
      <c r="A341" s="32">
        <f t="shared" si="24"/>
        <v>2025</v>
      </c>
      <c r="B341" s="32">
        <f t="shared" si="25"/>
        <v>12</v>
      </c>
      <c r="C341" s="25">
        <v>46006</v>
      </c>
      <c r="D341" s="57">
        <f t="shared" ca="1" si="22"/>
        <v>46097</v>
      </c>
      <c r="E341" s="32" t="str">
        <f t="shared" ca="1" si="23"/>
        <v>3-Months</v>
      </c>
      <c r="F341" s="32" t="str">
        <f>VLOOKUP(O341,Stock[],5,FALSE)</f>
        <v>BE</v>
      </c>
      <c r="G341" s="33" t="s">
        <v>1908</v>
      </c>
      <c r="H341" s="34"/>
      <c r="I341" s="34" t="s">
        <v>181</v>
      </c>
      <c r="J341" s="32" t="str">
        <f>VLOOKUP(I341,Customers[],2,FALSE)</f>
        <v>ရွှေမြင်း(ရွှေခြင်္သေ့)</v>
      </c>
      <c r="K341" s="32" t="str">
        <f>VLOOKUP(I341,Customers[],4,FALSE)</f>
        <v>Meiktila</v>
      </c>
      <c r="L341" s="32" t="str">
        <f>VLOOKUP(Table85[[#This Row],[CustomerID]],Table!H:K,3,0)</f>
        <v>မိတ္ထီလာ</v>
      </c>
      <c r="M341" s="32" t="str">
        <f>VLOOKUP(I341,Customers[],5,FALSE)</f>
        <v>WholeSales/Contract</v>
      </c>
      <c r="N341" s="34" t="s">
        <v>10</v>
      </c>
      <c r="O341" s="37" t="s">
        <v>61</v>
      </c>
      <c r="P341" s="32" t="str">
        <f>VLOOKUP(O341,Stock[],2,FALSE)</f>
        <v>BE Debtors Opening</v>
      </c>
      <c r="Q341" s="35">
        <f>VLOOKUP(O341,Stock[],3,FALSE)</f>
        <v>0</v>
      </c>
      <c r="R341" s="35">
        <f>VLOOKUP(O341,Stock[],4,FALSE)</f>
        <v>0</v>
      </c>
      <c r="S341" s="34"/>
      <c r="T341" s="35"/>
      <c r="U341" s="34"/>
      <c r="V341" s="36">
        <f>+DailySales!$T341*DailySales!$R341</f>
        <v>0</v>
      </c>
      <c r="W341" s="36">
        <f>+DailySales!$V341*DailySales!$Q341</f>
        <v>0</v>
      </c>
      <c r="X341" s="36">
        <f>VLOOKUP(O341,Stock[],6,FALSE)</f>
        <v>0</v>
      </c>
      <c r="Y341" s="36">
        <f>+DailySales!$V341*DailySales!$X341</f>
        <v>0</v>
      </c>
      <c r="Z341" s="37">
        <v>186200</v>
      </c>
      <c r="AA341" s="34"/>
      <c r="AB341" s="78"/>
      <c r="AC341" s="78"/>
      <c r="AD341" s="34"/>
      <c r="AE341" s="77"/>
      <c r="AF341" s="38"/>
      <c r="AG341" s="39"/>
      <c r="AH341" s="38">
        <v>46034</v>
      </c>
      <c r="AI341" s="39">
        <v>186200</v>
      </c>
      <c r="AJ341" s="38"/>
      <c r="AK341" s="39"/>
      <c r="AL341" s="34"/>
      <c r="AM341" s="39"/>
      <c r="AN34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41" s="26"/>
      <c r="AQ341" s="26"/>
      <c r="AR341" s="26"/>
    </row>
    <row r="342" spans="1:44" ht="19.5" customHeight="1" x14ac:dyDescent="0.25">
      <c r="A342" s="32">
        <f t="shared" si="24"/>
        <v>2025</v>
      </c>
      <c r="B342" s="32">
        <f t="shared" si="25"/>
        <v>12</v>
      </c>
      <c r="C342" s="25">
        <v>46006</v>
      </c>
      <c r="D342" s="57">
        <f t="shared" ca="1" si="22"/>
        <v>46097</v>
      </c>
      <c r="E342" s="32" t="str">
        <f t="shared" ca="1" si="23"/>
        <v>3-Months</v>
      </c>
      <c r="F342" s="32" t="str">
        <f>VLOOKUP(O342,Stock[],5,FALSE)</f>
        <v>BE</v>
      </c>
      <c r="G342" s="33" t="s">
        <v>1908</v>
      </c>
      <c r="H342" s="34"/>
      <c r="I342" s="34" t="s">
        <v>181</v>
      </c>
      <c r="J342" s="32" t="str">
        <f>VLOOKUP(I342,Customers[],2,FALSE)</f>
        <v>ရွှေမြင်း(ရွှေခြင်္သေ့)</v>
      </c>
      <c r="K342" s="32" t="str">
        <f>VLOOKUP(I342,Customers[],4,FALSE)</f>
        <v>Meiktila</v>
      </c>
      <c r="L342" s="32" t="str">
        <f>VLOOKUP(Table85[[#This Row],[CustomerID]],Table!H:K,3,0)</f>
        <v>မိတ္ထီလာ</v>
      </c>
      <c r="M342" s="32" t="str">
        <f>VLOOKUP(I342,Customers[],5,FALSE)</f>
        <v>WholeSales/Contract</v>
      </c>
      <c r="N342" s="34" t="s">
        <v>10</v>
      </c>
      <c r="O342" s="37" t="s">
        <v>61</v>
      </c>
      <c r="P342" s="32" t="str">
        <f>VLOOKUP(O342,Stock[],2,FALSE)</f>
        <v>BE Debtors Opening</v>
      </c>
      <c r="Q342" s="35">
        <f>VLOOKUP(O342,Stock[],3,FALSE)</f>
        <v>0</v>
      </c>
      <c r="R342" s="35">
        <f>VLOOKUP(O342,Stock[],4,FALSE)</f>
        <v>0</v>
      </c>
      <c r="S342" s="34"/>
      <c r="T342" s="35"/>
      <c r="U342" s="34"/>
      <c r="V342" s="36">
        <f>+DailySales!$T342*DailySales!$R342</f>
        <v>0</v>
      </c>
      <c r="W342" s="36">
        <f>+DailySales!$V342*DailySales!$Q342</f>
        <v>0</v>
      </c>
      <c r="X342" s="36">
        <f>VLOOKUP(O342,Stock[],6,FALSE)</f>
        <v>0</v>
      </c>
      <c r="Y342" s="36">
        <f>+DailySales!$V342*DailySales!$X342</f>
        <v>0</v>
      </c>
      <c r="Z342" s="37">
        <v>383600</v>
      </c>
      <c r="AA342" s="34"/>
      <c r="AB342" s="78"/>
      <c r="AC342" s="78"/>
      <c r="AD342" s="34"/>
      <c r="AE342" s="77"/>
      <c r="AF342" s="38"/>
      <c r="AG342" s="39"/>
      <c r="AH342" s="38">
        <v>46034</v>
      </c>
      <c r="AI342" s="39">
        <v>383600</v>
      </c>
      <c r="AJ342" s="38"/>
      <c r="AK342" s="39"/>
      <c r="AL342" s="34"/>
      <c r="AM342" s="39"/>
      <c r="AN34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42" s="26"/>
      <c r="AQ342" s="26"/>
      <c r="AR342" s="26"/>
    </row>
    <row r="343" spans="1:44" ht="19.5" customHeight="1" x14ac:dyDescent="0.25">
      <c r="A343" s="32">
        <f t="shared" si="24"/>
        <v>2025</v>
      </c>
      <c r="B343" s="32">
        <f t="shared" si="25"/>
        <v>12</v>
      </c>
      <c r="C343" s="25">
        <v>46006</v>
      </c>
      <c r="D343" s="57">
        <f t="shared" ca="1" si="22"/>
        <v>46097</v>
      </c>
      <c r="E343" s="32" t="str">
        <f t="shared" ca="1" si="23"/>
        <v>3-Months</v>
      </c>
      <c r="F343" s="32" t="str">
        <f>VLOOKUP(O343,Stock[],5,FALSE)</f>
        <v>BE</v>
      </c>
      <c r="G343" s="33" t="s">
        <v>1908</v>
      </c>
      <c r="H343" s="34"/>
      <c r="I343" s="34" t="s">
        <v>181</v>
      </c>
      <c r="J343" s="32" t="str">
        <f>VLOOKUP(I343,Customers[],2,FALSE)</f>
        <v>ရွှေမြင်း(ရွှေခြင်္သေ့)</v>
      </c>
      <c r="K343" s="32" t="str">
        <f>VLOOKUP(I343,Customers[],4,FALSE)</f>
        <v>Meiktila</v>
      </c>
      <c r="L343" s="32" t="str">
        <f>VLOOKUP(Table85[[#This Row],[CustomerID]],Table!H:K,3,0)</f>
        <v>မိတ္ထီလာ</v>
      </c>
      <c r="M343" s="32" t="str">
        <f>VLOOKUP(I343,Customers[],5,FALSE)</f>
        <v>WholeSales/Contract</v>
      </c>
      <c r="N343" s="34" t="s">
        <v>10</v>
      </c>
      <c r="O343" s="37" t="s">
        <v>61</v>
      </c>
      <c r="P343" s="32" t="str">
        <f>VLOOKUP(O343,Stock[],2,FALSE)</f>
        <v>BE Debtors Opening</v>
      </c>
      <c r="Q343" s="35">
        <f>VLOOKUP(O343,Stock[],3,FALSE)</f>
        <v>0</v>
      </c>
      <c r="R343" s="35">
        <f>VLOOKUP(O343,Stock[],4,FALSE)</f>
        <v>0</v>
      </c>
      <c r="S343" s="34"/>
      <c r="T343" s="35"/>
      <c r="U343" s="34"/>
      <c r="V343" s="36">
        <f>+DailySales!$T343*DailySales!$R343</f>
        <v>0</v>
      </c>
      <c r="W343" s="36">
        <f>+DailySales!$V343*DailySales!$Q343</f>
        <v>0</v>
      </c>
      <c r="X343" s="36">
        <f>VLOOKUP(O343,Stock[],6,FALSE)</f>
        <v>0</v>
      </c>
      <c r="Y343" s="36">
        <f>+DailySales!$V343*DailySales!$X343</f>
        <v>0</v>
      </c>
      <c r="Z343" s="37">
        <v>319200</v>
      </c>
      <c r="AA343" s="34"/>
      <c r="AB343" s="78"/>
      <c r="AC343" s="78"/>
      <c r="AD343" s="34"/>
      <c r="AE343" s="77"/>
      <c r="AF343" s="38"/>
      <c r="AG343" s="39"/>
      <c r="AH343" s="38">
        <v>46034</v>
      </c>
      <c r="AI343" s="39">
        <v>319200</v>
      </c>
      <c r="AJ343" s="38"/>
      <c r="AK343" s="39"/>
      <c r="AL343" s="34"/>
      <c r="AM343" s="39"/>
      <c r="AN34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43" s="26"/>
      <c r="AQ343" s="26"/>
      <c r="AR343" s="26"/>
    </row>
    <row r="344" spans="1:44" ht="19.5" customHeight="1" x14ac:dyDescent="0.25">
      <c r="A344" s="32">
        <f t="shared" si="24"/>
        <v>2025</v>
      </c>
      <c r="B344" s="32">
        <f t="shared" si="25"/>
        <v>12</v>
      </c>
      <c r="C344" s="25">
        <v>46006</v>
      </c>
      <c r="D344" s="57">
        <f t="shared" ca="1" si="22"/>
        <v>46097</v>
      </c>
      <c r="E344" s="32" t="str">
        <f t="shared" ca="1" si="23"/>
        <v>3-Months</v>
      </c>
      <c r="F344" s="32" t="str">
        <f>VLOOKUP(O344,Stock[],5,FALSE)</f>
        <v>BE</v>
      </c>
      <c r="G344" s="33" t="s">
        <v>1908</v>
      </c>
      <c r="H344" s="34"/>
      <c r="I344" s="34" t="s">
        <v>181</v>
      </c>
      <c r="J344" s="32" t="str">
        <f>VLOOKUP(I344,Customers[],2,FALSE)</f>
        <v>ရွှေမြင်း(ရွှေခြင်္သေ့)</v>
      </c>
      <c r="K344" s="32" t="str">
        <f>VLOOKUP(I344,Customers[],4,FALSE)</f>
        <v>Meiktila</v>
      </c>
      <c r="L344" s="32" t="str">
        <f>VLOOKUP(Table85[[#This Row],[CustomerID]],Table!H:K,3,0)</f>
        <v>မိတ္ထီလာ</v>
      </c>
      <c r="M344" s="32" t="str">
        <f>VLOOKUP(I344,Customers[],5,FALSE)</f>
        <v>WholeSales/Contract</v>
      </c>
      <c r="N344" s="34" t="s">
        <v>10</v>
      </c>
      <c r="O344" s="37" t="s">
        <v>61</v>
      </c>
      <c r="P344" s="32" t="str">
        <f>VLOOKUP(O344,Stock[],2,FALSE)</f>
        <v>BE Debtors Opening</v>
      </c>
      <c r="Q344" s="35">
        <f>VLOOKUP(O344,Stock[],3,FALSE)</f>
        <v>0</v>
      </c>
      <c r="R344" s="35">
        <f>VLOOKUP(O344,Stock[],4,FALSE)</f>
        <v>0</v>
      </c>
      <c r="S344" s="34"/>
      <c r="T344" s="35"/>
      <c r="U344" s="34"/>
      <c r="V344" s="36">
        <f>+DailySales!$T344*DailySales!$R344</f>
        <v>0</v>
      </c>
      <c r="W344" s="36">
        <f>+DailySales!$V344*DailySales!$Q344</f>
        <v>0</v>
      </c>
      <c r="X344" s="36">
        <f>VLOOKUP(O344,Stock[],6,FALSE)</f>
        <v>0</v>
      </c>
      <c r="Y344" s="36">
        <f>+DailySales!$V344*DailySales!$X344</f>
        <v>0</v>
      </c>
      <c r="Z344" s="37">
        <v>279300</v>
      </c>
      <c r="AA344" s="34"/>
      <c r="AB344" s="78"/>
      <c r="AC344" s="78"/>
      <c r="AD344" s="34"/>
      <c r="AE344" s="77"/>
      <c r="AF344" s="38"/>
      <c r="AG344" s="39"/>
      <c r="AH344" s="38">
        <v>46034</v>
      </c>
      <c r="AI344" s="39">
        <v>279300</v>
      </c>
      <c r="AJ344" s="38"/>
      <c r="AK344" s="39"/>
      <c r="AL344" s="34"/>
      <c r="AM344" s="39"/>
      <c r="AN34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44" s="26"/>
      <c r="AQ344" s="26"/>
      <c r="AR344" s="26"/>
    </row>
    <row r="345" spans="1:44" ht="19.5" customHeight="1" x14ac:dyDescent="0.25">
      <c r="A345" s="32">
        <f t="shared" si="24"/>
        <v>2025</v>
      </c>
      <c r="B345" s="32">
        <f t="shared" si="25"/>
        <v>12</v>
      </c>
      <c r="C345" s="25">
        <v>46006</v>
      </c>
      <c r="D345" s="57">
        <f t="shared" ca="1" si="22"/>
        <v>46097</v>
      </c>
      <c r="E345" s="32" t="str">
        <f t="shared" ca="1" si="23"/>
        <v>3-Months</v>
      </c>
      <c r="F345" s="32" t="str">
        <f>VLOOKUP(O345,Stock[],5,FALSE)</f>
        <v>BE</v>
      </c>
      <c r="G345" s="33" t="s">
        <v>1908</v>
      </c>
      <c r="H345" s="34"/>
      <c r="I345" s="34" t="s">
        <v>181</v>
      </c>
      <c r="J345" s="32" t="str">
        <f>VLOOKUP(I345,Customers[],2,FALSE)</f>
        <v>ရွှေမြင်း(ရွှေခြင်္သေ့)</v>
      </c>
      <c r="K345" s="32" t="str">
        <f>VLOOKUP(I345,Customers[],4,FALSE)</f>
        <v>Meiktila</v>
      </c>
      <c r="L345" s="32" t="str">
        <f>VLOOKUP(Table85[[#This Row],[CustomerID]],Table!H:K,3,0)</f>
        <v>မိတ္ထီလာ</v>
      </c>
      <c r="M345" s="32" t="str">
        <f>VLOOKUP(I345,Customers[],5,FALSE)</f>
        <v>WholeSales/Contract</v>
      </c>
      <c r="N345" s="34" t="s">
        <v>10</v>
      </c>
      <c r="O345" s="37" t="s">
        <v>61</v>
      </c>
      <c r="P345" s="32" t="str">
        <f>VLOOKUP(O345,Stock[],2,FALSE)</f>
        <v>BE Debtors Opening</v>
      </c>
      <c r="Q345" s="35">
        <f>VLOOKUP(O345,Stock[],3,FALSE)</f>
        <v>0</v>
      </c>
      <c r="R345" s="35">
        <f>VLOOKUP(O345,Stock[],4,FALSE)</f>
        <v>0</v>
      </c>
      <c r="S345" s="34"/>
      <c r="T345" s="35"/>
      <c r="U345" s="34"/>
      <c r="V345" s="36">
        <f>+DailySales!$T345*DailySales!$R345</f>
        <v>0</v>
      </c>
      <c r="W345" s="36">
        <f>+DailySales!$V345*DailySales!$Q345</f>
        <v>0</v>
      </c>
      <c r="X345" s="36">
        <f>VLOOKUP(O345,Stock[],6,FALSE)</f>
        <v>0</v>
      </c>
      <c r="Y345" s="36">
        <f>+DailySales!$V345*DailySales!$X345</f>
        <v>0</v>
      </c>
      <c r="Z345" s="37">
        <v>642600</v>
      </c>
      <c r="AA345" s="34"/>
      <c r="AB345" s="78"/>
      <c r="AC345" s="78"/>
      <c r="AD345" s="34"/>
      <c r="AE345" s="77"/>
      <c r="AF345" s="38"/>
      <c r="AG345" s="39"/>
      <c r="AH345" s="38">
        <v>46034</v>
      </c>
      <c r="AI345" s="39">
        <v>642600</v>
      </c>
      <c r="AJ345" s="38"/>
      <c r="AK345" s="39"/>
      <c r="AL345" s="34"/>
      <c r="AM345" s="39"/>
      <c r="AN34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45" s="26"/>
      <c r="AQ345" s="26"/>
      <c r="AR345" s="26"/>
    </row>
    <row r="346" spans="1:44" ht="19.5" customHeight="1" x14ac:dyDescent="0.25">
      <c r="A346" s="32">
        <f t="shared" si="24"/>
        <v>2025</v>
      </c>
      <c r="B346" s="32">
        <f t="shared" si="25"/>
        <v>12</v>
      </c>
      <c r="C346" s="25">
        <v>46006</v>
      </c>
      <c r="D346" s="57">
        <f t="shared" ca="1" si="22"/>
        <v>46097</v>
      </c>
      <c r="E346" s="32" t="str">
        <f t="shared" ca="1" si="23"/>
        <v>3-Months</v>
      </c>
      <c r="F346" s="32" t="str">
        <f>VLOOKUP(O346,Stock[],5,FALSE)</f>
        <v>BE</v>
      </c>
      <c r="G346" s="33" t="s">
        <v>1908</v>
      </c>
      <c r="H346" s="34"/>
      <c r="I346" s="34" t="s">
        <v>181</v>
      </c>
      <c r="J346" s="32" t="str">
        <f>VLOOKUP(I346,Customers[],2,FALSE)</f>
        <v>ရွှေမြင်း(ရွှေခြင်္သေ့)</v>
      </c>
      <c r="K346" s="32" t="str">
        <f>VLOOKUP(I346,Customers[],4,FALSE)</f>
        <v>Meiktila</v>
      </c>
      <c r="L346" s="32" t="str">
        <f>VLOOKUP(Table85[[#This Row],[CustomerID]],Table!H:K,3,0)</f>
        <v>မိတ္ထီလာ</v>
      </c>
      <c r="M346" s="32" t="str">
        <f>VLOOKUP(I346,Customers[],5,FALSE)</f>
        <v>WholeSales/Contract</v>
      </c>
      <c r="N346" s="34" t="s">
        <v>10</v>
      </c>
      <c r="O346" s="37" t="s">
        <v>61</v>
      </c>
      <c r="P346" s="32" t="str">
        <f>VLOOKUP(O346,Stock[],2,FALSE)</f>
        <v>BE Debtors Opening</v>
      </c>
      <c r="Q346" s="35">
        <f>VLOOKUP(O346,Stock[],3,FALSE)</f>
        <v>0</v>
      </c>
      <c r="R346" s="35">
        <f>VLOOKUP(O346,Stock[],4,FALSE)</f>
        <v>0</v>
      </c>
      <c r="S346" s="34"/>
      <c r="T346" s="35"/>
      <c r="U346" s="34"/>
      <c r="V346" s="36">
        <f>+DailySales!$T346*DailySales!$R346</f>
        <v>0</v>
      </c>
      <c r="W346" s="36">
        <f>+DailySales!$V346*DailySales!$Q346</f>
        <v>0</v>
      </c>
      <c r="X346" s="36">
        <f>VLOOKUP(O346,Stock[],6,FALSE)</f>
        <v>0</v>
      </c>
      <c r="Y346" s="36">
        <f>+DailySales!$V346*DailySales!$X346</f>
        <v>0</v>
      </c>
      <c r="Z346" s="37">
        <v>96600</v>
      </c>
      <c r="AA346" s="34"/>
      <c r="AB346" s="78"/>
      <c r="AC346" s="78"/>
      <c r="AD346" s="34"/>
      <c r="AE346" s="77"/>
      <c r="AF346" s="38"/>
      <c r="AG346" s="39"/>
      <c r="AH346" s="38">
        <v>46034</v>
      </c>
      <c r="AI346" s="39">
        <v>96600</v>
      </c>
      <c r="AJ346" s="38"/>
      <c r="AK346" s="39"/>
      <c r="AL346" s="34"/>
      <c r="AM346" s="39"/>
      <c r="AN34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46" s="26"/>
      <c r="AQ346" s="26"/>
      <c r="AR346" s="26"/>
    </row>
    <row r="347" spans="1:44" ht="19.5" customHeight="1" x14ac:dyDescent="0.25">
      <c r="A347" s="32">
        <f t="shared" si="24"/>
        <v>2025</v>
      </c>
      <c r="B347" s="32">
        <f t="shared" si="25"/>
        <v>12</v>
      </c>
      <c r="C347" s="25">
        <v>46006</v>
      </c>
      <c r="D347" s="57">
        <f t="shared" ca="1" si="22"/>
        <v>46097</v>
      </c>
      <c r="E347" s="32" t="str">
        <f t="shared" ca="1" si="23"/>
        <v>3-Months</v>
      </c>
      <c r="F347" s="32" t="str">
        <f>VLOOKUP(O347,Stock[],5,FALSE)</f>
        <v>BE</v>
      </c>
      <c r="G347" s="33" t="s">
        <v>1908</v>
      </c>
      <c r="H347" s="34"/>
      <c r="I347" s="34" t="s">
        <v>181</v>
      </c>
      <c r="J347" s="32" t="str">
        <f>VLOOKUP(I347,Customers[],2,FALSE)</f>
        <v>ရွှေမြင်း(ရွှေခြင်္သေ့)</v>
      </c>
      <c r="K347" s="32" t="str">
        <f>VLOOKUP(I347,Customers[],4,FALSE)</f>
        <v>Meiktila</v>
      </c>
      <c r="L347" s="32" t="str">
        <f>VLOOKUP(Table85[[#This Row],[CustomerID]],Table!H:K,3,0)</f>
        <v>မိတ္ထီလာ</v>
      </c>
      <c r="M347" s="32" t="str">
        <f>VLOOKUP(I347,Customers[],5,FALSE)</f>
        <v>WholeSales/Contract</v>
      </c>
      <c r="N347" s="34" t="s">
        <v>10</v>
      </c>
      <c r="O347" s="37" t="s">
        <v>61</v>
      </c>
      <c r="P347" s="32" t="str">
        <f>VLOOKUP(O347,Stock[],2,FALSE)</f>
        <v>BE Debtors Opening</v>
      </c>
      <c r="Q347" s="35">
        <f>VLOOKUP(O347,Stock[],3,FALSE)</f>
        <v>0</v>
      </c>
      <c r="R347" s="35">
        <f>VLOOKUP(O347,Stock[],4,FALSE)</f>
        <v>0</v>
      </c>
      <c r="S347" s="34"/>
      <c r="T347" s="35"/>
      <c r="U347" s="34"/>
      <c r="V347" s="36">
        <f>+DailySales!$T347*DailySales!$R347</f>
        <v>0</v>
      </c>
      <c r="W347" s="36">
        <f>+DailySales!$V347*DailySales!$Q347</f>
        <v>0</v>
      </c>
      <c r="X347" s="36">
        <f>VLOOKUP(O347,Stock[],6,FALSE)</f>
        <v>0</v>
      </c>
      <c r="Y347" s="36">
        <f>+DailySales!$V347*DailySales!$X347</f>
        <v>0</v>
      </c>
      <c r="Z347" s="37">
        <v>105000</v>
      </c>
      <c r="AA347" s="34"/>
      <c r="AB347" s="78"/>
      <c r="AC347" s="78"/>
      <c r="AD347" s="34"/>
      <c r="AE347" s="77"/>
      <c r="AF347" s="38"/>
      <c r="AG347" s="39"/>
      <c r="AH347" s="38">
        <v>46034</v>
      </c>
      <c r="AI347" s="39">
        <v>105000</v>
      </c>
      <c r="AJ347" s="38"/>
      <c r="AK347" s="39"/>
      <c r="AL347" s="34"/>
      <c r="AM347" s="39"/>
      <c r="AN34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47" s="26"/>
      <c r="AQ347" s="26"/>
      <c r="AR347" s="26"/>
    </row>
    <row r="348" spans="1:44" ht="19.5" customHeight="1" x14ac:dyDescent="0.25">
      <c r="A348" s="32">
        <f t="shared" si="24"/>
        <v>2025</v>
      </c>
      <c r="B348" s="32">
        <f t="shared" si="25"/>
        <v>12</v>
      </c>
      <c r="C348" s="25">
        <v>46006</v>
      </c>
      <c r="D348" s="57">
        <f t="shared" ca="1" si="22"/>
        <v>46097</v>
      </c>
      <c r="E348" s="32" t="str">
        <f t="shared" ca="1" si="23"/>
        <v>3-Months</v>
      </c>
      <c r="F348" s="32" t="str">
        <f>VLOOKUP(O348,Stock[],5,FALSE)</f>
        <v>BE</v>
      </c>
      <c r="G348" s="33" t="s">
        <v>1909</v>
      </c>
      <c r="H348" s="34"/>
      <c r="I348" s="34" t="s">
        <v>193</v>
      </c>
      <c r="J348" s="32" t="str">
        <f>VLOOKUP(I348,Customers[],2,FALSE)</f>
        <v>ရွှေမြင်း(မခင်မာဌေး)</v>
      </c>
      <c r="K348" s="32" t="str">
        <f>VLOOKUP(I348,Customers[],4,FALSE)</f>
        <v>Meiktila</v>
      </c>
      <c r="L348" s="32" t="str">
        <f>VLOOKUP(Table85[[#This Row],[CustomerID]],Table!H:K,3,0)</f>
        <v>ကျွဲတပ်ဆုံ</v>
      </c>
      <c r="M348" s="32" t="str">
        <f>VLOOKUP(I348,Customers[],5,FALSE)</f>
        <v>WholeSales/Contract</v>
      </c>
      <c r="N348" s="34" t="s">
        <v>10</v>
      </c>
      <c r="O348" s="37" t="s">
        <v>61</v>
      </c>
      <c r="P348" s="32" t="str">
        <f>VLOOKUP(O348,Stock[],2,FALSE)</f>
        <v>BE Debtors Opening</v>
      </c>
      <c r="Q348" s="35">
        <f>VLOOKUP(O348,Stock[],3,FALSE)</f>
        <v>0</v>
      </c>
      <c r="R348" s="35">
        <f>VLOOKUP(O348,Stock[],4,FALSE)</f>
        <v>0</v>
      </c>
      <c r="S348" s="34"/>
      <c r="T348" s="35"/>
      <c r="U348" s="34"/>
      <c r="V348" s="36">
        <f>+DailySales!$T348*DailySales!$R348</f>
        <v>0</v>
      </c>
      <c r="W348" s="36">
        <f>+DailySales!$V348*DailySales!$Q348</f>
        <v>0</v>
      </c>
      <c r="X348" s="36">
        <f>VLOOKUP(O348,Stock[],6,FALSE)</f>
        <v>0</v>
      </c>
      <c r="Y348" s="36">
        <f>+DailySales!$V348*DailySales!$X348</f>
        <v>0</v>
      </c>
      <c r="Z348" s="37">
        <v>3192000</v>
      </c>
      <c r="AA348" s="34"/>
      <c r="AB348" s="78"/>
      <c r="AC348" s="78"/>
      <c r="AD348" s="34"/>
      <c r="AE348" s="77"/>
      <c r="AF348" s="38"/>
      <c r="AG348" s="39"/>
      <c r="AH348" s="38">
        <v>46034</v>
      </c>
      <c r="AI348" s="39">
        <v>3192000</v>
      </c>
      <c r="AJ348" s="38"/>
      <c r="AK348" s="39"/>
      <c r="AL348" s="34"/>
      <c r="AM348" s="39"/>
      <c r="AN34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48" s="26"/>
      <c r="AQ348" s="26"/>
      <c r="AR348" s="26"/>
    </row>
    <row r="349" spans="1:44" ht="19.5" customHeight="1" x14ac:dyDescent="0.25">
      <c r="A349" s="32">
        <f t="shared" si="24"/>
        <v>2025</v>
      </c>
      <c r="B349" s="32">
        <f t="shared" si="25"/>
        <v>12</v>
      </c>
      <c r="C349" s="25">
        <v>46006</v>
      </c>
      <c r="D349" s="57">
        <f t="shared" ca="1" si="22"/>
        <v>46097</v>
      </c>
      <c r="E349" s="32" t="str">
        <f t="shared" ca="1" si="23"/>
        <v>3-Months</v>
      </c>
      <c r="F349" s="32" t="str">
        <f>VLOOKUP(O349,Stock[],5,FALSE)</f>
        <v>BE</v>
      </c>
      <c r="G349" s="33" t="s">
        <v>1910</v>
      </c>
      <c r="H349" s="34"/>
      <c r="I349" s="34" t="s">
        <v>198</v>
      </c>
      <c r="J349" s="32" t="str">
        <f>VLOOKUP(I349,Customers[],2,FALSE)</f>
        <v>ရွှေမြင်း(ရွှေမြင့်မိုရ်)</v>
      </c>
      <c r="K349" s="32" t="str">
        <f>VLOOKUP(I349,Customers[],4,FALSE)</f>
        <v>Pyawbwe</v>
      </c>
      <c r="L349" s="32" t="str">
        <f>VLOOKUP(Table85[[#This Row],[CustomerID]],Table!H:K,3,0)</f>
        <v>ပျော်ဘွယ်</v>
      </c>
      <c r="M349" s="32" t="str">
        <f>VLOOKUP(I349,Customers[],5,FALSE)</f>
        <v>WholeSales/Contract</v>
      </c>
      <c r="N349" s="34" t="s">
        <v>10</v>
      </c>
      <c r="O349" s="37" t="s">
        <v>61</v>
      </c>
      <c r="P349" s="32" t="str">
        <f>VLOOKUP(O349,Stock[],2,FALSE)</f>
        <v>BE Debtors Opening</v>
      </c>
      <c r="Q349" s="35">
        <f>VLOOKUP(O349,Stock[],3,FALSE)</f>
        <v>0</v>
      </c>
      <c r="R349" s="35">
        <f>VLOOKUP(O349,Stock[],4,FALSE)</f>
        <v>0</v>
      </c>
      <c r="S349" s="34"/>
      <c r="T349" s="35"/>
      <c r="U349" s="34"/>
      <c r="V349" s="36">
        <f>+DailySales!$T349*DailySales!$R349</f>
        <v>0</v>
      </c>
      <c r="W349" s="36">
        <f>+DailySales!$V349*DailySales!$Q349</f>
        <v>0</v>
      </c>
      <c r="X349" s="36">
        <f>VLOOKUP(O349,Stock[],6,FALSE)</f>
        <v>0</v>
      </c>
      <c r="Y349" s="36">
        <f>+DailySales!$V349*DailySales!$X349</f>
        <v>0</v>
      </c>
      <c r="Z349" s="37">
        <v>959000</v>
      </c>
      <c r="AA349" s="34"/>
      <c r="AB349" s="78"/>
      <c r="AC349" s="78"/>
      <c r="AD349" s="34"/>
      <c r="AE349" s="77"/>
      <c r="AF349" s="38"/>
      <c r="AG349" s="39"/>
      <c r="AH349" s="38">
        <v>46034</v>
      </c>
      <c r="AI349" s="39">
        <v>959000</v>
      </c>
      <c r="AJ349" s="38"/>
      <c r="AK349" s="39"/>
      <c r="AL349" s="34"/>
      <c r="AM349" s="39"/>
      <c r="AN34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49" s="26"/>
      <c r="AQ349" s="26"/>
      <c r="AR349" s="26"/>
    </row>
    <row r="350" spans="1:44" ht="19.5" customHeight="1" x14ac:dyDescent="0.25">
      <c r="A350" s="32">
        <f t="shared" si="24"/>
        <v>2025</v>
      </c>
      <c r="B350" s="32">
        <f t="shared" si="25"/>
        <v>12</v>
      </c>
      <c r="C350" s="25">
        <v>46006</v>
      </c>
      <c r="D350" s="57">
        <f t="shared" ca="1" si="22"/>
        <v>46097</v>
      </c>
      <c r="E350" s="32" t="str">
        <f t="shared" ca="1" si="23"/>
        <v>3-Months</v>
      </c>
      <c r="F350" s="32" t="str">
        <f>VLOOKUP(O350,Stock[],5,FALSE)</f>
        <v>BE</v>
      </c>
      <c r="G350" s="33" t="s">
        <v>1911</v>
      </c>
      <c r="H350" s="34"/>
      <c r="I350" s="34" t="s">
        <v>196</v>
      </c>
      <c r="J350" s="32" t="str">
        <f>VLOOKUP(I350,Customers[],2,FALSE)</f>
        <v>ရွှေမြင်း(ပေါ်ကြီး)</v>
      </c>
      <c r="K350" s="32" t="str">
        <f>VLOOKUP(I350,Customers[],4,FALSE)</f>
        <v>Pyawbwe</v>
      </c>
      <c r="L350" s="32" t="str">
        <f>VLOOKUP(Table85[[#This Row],[CustomerID]],Table!H:K,3,0)</f>
        <v>ပျော်ဘွယ်</v>
      </c>
      <c r="M350" s="32" t="str">
        <f>VLOOKUP(I350,Customers[],5,FALSE)</f>
        <v>WholeSales/Contract</v>
      </c>
      <c r="N350" s="34" t="s">
        <v>10</v>
      </c>
      <c r="O350" s="37" t="s">
        <v>61</v>
      </c>
      <c r="P350" s="32" t="str">
        <f>VLOOKUP(O350,Stock[],2,FALSE)</f>
        <v>BE Debtors Opening</v>
      </c>
      <c r="Q350" s="35">
        <f>VLOOKUP(O350,Stock[],3,FALSE)</f>
        <v>0</v>
      </c>
      <c r="R350" s="35">
        <f>VLOOKUP(O350,Stock[],4,FALSE)</f>
        <v>0</v>
      </c>
      <c r="S350" s="34"/>
      <c r="T350" s="35"/>
      <c r="U350" s="34"/>
      <c r="V350" s="36">
        <f>+DailySales!$T350*DailySales!$R350</f>
        <v>0</v>
      </c>
      <c r="W350" s="36">
        <f>+DailySales!$V350*DailySales!$Q350</f>
        <v>0</v>
      </c>
      <c r="X350" s="36">
        <f>VLOOKUP(O350,Stock[],6,FALSE)</f>
        <v>0</v>
      </c>
      <c r="Y350" s="36">
        <f>+DailySales!$V350*DailySales!$X350</f>
        <v>0</v>
      </c>
      <c r="Z350" s="37">
        <v>638400</v>
      </c>
      <c r="AA350" s="34"/>
      <c r="AB350" s="78"/>
      <c r="AC350" s="78"/>
      <c r="AD350" s="34"/>
      <c r="AE350" s="77"/>
      <c r="AF350" s="38"/>
      <c r="AG350" s="39"/>
      <c r="AH350" s="38">
        <v>46034</v>
      </c>
      <c r="AI350" s="39">
        <v>638400</v>
      </c>
      <c r="AJ350" s="38"/>
      <c r="AK350" s="39"/>
      <c r="AL350" s="34"/>
      <c r="AM350" s="39"/>
      <c r="AN35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50" s="26"/>
      <c r="AQ350" s="26"/>
      <c r="AR350" s="26"/>
    </row>
    <row r="351" spans="1:44" ht="19.5" customHeight="1" x14ac:dyDescent="0.25">
      <c r="A351" s="32">
        <f t="shared" si="24"/>
        <v>2025</v>
      </c>
      <c r="B351" s="32">
        <f t="shared" si="25"/>
        <v>12</v>
      </c>
      <c r="C351" s="25">
        <v>46006</v>
      </c>
      <c r="D351" s="57">
        <f t="shared" ca="1" si="22"/>
        <v>46097</v>
      </c>
      <c r="E351" s="32" t="str">
        <f t="shared" ca="1" si="23"/>
        <v>3-Months</v>
      </c>
      <c r="F351" s="32" t="str">
        <f>VLOOKUP(O351,Stock[],5,FALSE)</f>
        <v>BE</v>
      </c>
      <c r="G351" s="33" t="s">
        <v>1912</v>
      </c>
      <c r="H351" s="34"/>
      <c r="I351" s="34" t="s">
        <v>180</v>
      </c>
      <c r="J351" s="32" t="str">
        <f>VLOOKUP(I351,Customers[],2,FALSE)</f>
        <v>ရွှေမြင်း</v>
      </c>
      <c r="K351" s="32" t="str">
        <f>VLOOKUP(I351,Customers[],4,FALSE)</f>
        <v>Meiktila</v>
      </c>
      <c r="L351" s="32" t="str">
        <f>VLOOKUP(Table85[[#This Row],[CustomerID]],Table!H:K,3,0)</f>
        <v>မိတ္ထီလာ</v>
      </c>
      <c r="M351" s="32" t="str">
        <f>VLOOKUP(I351,Customers[],5,FALSE)</f>
        <v>WholeSales/Contract</v>
      </c>
      <c r="N351" s="34" t="s">
        <v>10</v>
      </c>
      <c r="O351" s="37" t="s">
        <v>61</v>
      </c>
      <c r="P351" s="32" t="str">
        <f>VLOOKUP(O351,Stock[],2,FALSE)</f>
        <v>BE Debtors Opening</v>
      </c>
      <c r="Q351" s="35">
        <f>VLOOKUP(O351,Stock[],3,FALSE)</f>
        <v>0</v>
      </c>
      <c r="R351" s="35">
        <f>VLOOKUP(O351,Stock[],4,FALSE)</f>
        <v>0</v>
      </c>
      <c r="S351" s="34"/>
      <c r="T351" s="35"/>
      <c r="U351" s="34"/>
      <c r="V351" s="36">
        <f>+DailySales!$T351*DailySales!$R351</f>
        <v>0</v>
      </c>
      <c r="W351" s="36">
        <f>+DailySales!$V351*DailySales!$Q351</f>
        <v>0</v>
      </c>
      <c r="X351" s="36">
        <f>VLOOKUP(O351,Stock[],6,FALSE)</f>
        <v>0</v>
      </c>
      <c r="Y351" s="36">
        <f>+DailySales!$V351*DailySales!$X351</f>
        <v>0</v>
      </c>
      <c r="Z351" s="37">
        <v>372400</v>
      </c>
      <c r="AA351" s="34"/>
      <c r="AB351" s="78"/>
      <c r="AC351" s="78"/>
      <c r="AD351" s="34"/>
      <c r="AE351" s="77"/>
      <c r="AF351" s="38"/>
      <c r="AG351" s="39"/>
      <c r="AH351" s="38">
        <v>46034</v>
      </c>
      <c r="AI351" s="39">
        <v>372400</v>
      </c>
      <c r="AJ351" s="38"/>
      <c r="AK351" s="39"/>
      <c r="AL351" s="34"/>
      <c r="AM351" s="39"/>
      <c r="AN35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51" s="26"/>
      <c r="AQ351" s="26"/>
      <c r="AR351" s="26"/>
    </row>
    <row r="352" spans="1:44" ht="19.5" customHeight="1" x14ac:dyDescent="0.25">
      <c r="A352" s="32">
        <f t="shared" si="24"/>
        <v>2025</v>
      </c>
      <c r="B352" s="32">
        <f t="shared" si="25"/>
        <v>12</v>
      </c>
      <c r="C352" s="25">
        <v>46006</v>
      </c>
      <c r="D352" s="57">
        <f t="shared" ca="1" si="22"/>
        <v>46097</v>
      </c>
      <c r="E352" s="32" t="str">
        <f t="shared" ca="1" si="23"/>
        <v>3-Months</v>
      </c>
      <c r="F352" s="32" t="str">
        <f>VLOOKUP(O352,Stock[],5,FALSE)</f>
        <v>BE</v>
      </c>
      <c r="G352" s="33" t="s">
        <v>1912</v>
      </c>
      <c r="H352" s="34"/>
      <c r="I352" s="34" t="s">
        <v>180</v>
      </c>
      <c r="J352" s="32" t="str">
        <f>VLOOKUP(I352,Customers[],2,FALSE)</f>
        <v>ရွှေမြင်း</v>
      </c>
      <c r="K352" s="32" t="str">
        <f>VLOOKUP(I352,Customers[],4,FALSE)</f>
        <v>Meiktila</v>
      </c>
      <c r="L352" s="32" t="str">
        <f>VLOOKUP(Table85[[#This Row],[CustomerID]],Table!H:K,3,0)</f>
        <v>မိတ္ထီလာ</v>
      </c>
      <c r="M352" s="32" t="str">
        <f>VLOOKUP(I352,Customers[],5,FALSE)</f>
        <v>WholeSales/Contract</v>
      </c>
      <c r="N352" s="34" t="s">
        <v>10</v>
      </c>
      <c r="O352" s="37" t="s">
        <v>61</v>
      </c>
      <c r="P352" s="32" t="str">
        <f>VLOOKUP(O352,Stock[],2,FALSE)</f>
        <v>BE Debtors Opening</v>
      </c>
      <c r="Q352" s="35">
        <f>VLOOKUP(O352,Stock[],3,FALSE)</f>
        <v>0</v>
      </c>
      <c r="R352" s="35">
        <f>VLOOKUP(O352,Stock[],4,FALSE)</f>
        <v>0</v>
      </c>
      <c r="S352" s="34"/>
      <c r="T352" s="35"/>
      <c r="U352" s="34"/>
      <c r="V352" s="36">
        <f>+DailySales!$T352*DailySales!$R352</f>
        <v>0</v>
      </c>
      <c r="W352" s="36">
        <f>+DailySales!$V352*DailySales!$Q352</f>
        <v>0</v>
      </c>
      <c r="X352" s="36">
        <f>VLOOKUP(O352,Stock[],6,FALSE)</f>
        <v>0</v>
      </c>
      <c r="Y352" s="36">
        <f>+DailySales!$V352*DailySales!$X352</f>
        <v>0</v>
      </c>
      <c r="Z352" s="37">
        <v>1596000</v>
      </c>
      <c r="AA352" s="34"/>
      <c r="AB352" s="78"/>
      <c r="AC352" s="78"/>
      <c r="AD352" s="34"/>
      <c r="AE352" s="77"/>
      <c r="AF352" s="38"/>
      <c r="AG352" s="39"/>
      <c r="AH352" s="38">
        <v>46034</v>
      </c>
      <c r="AI352" s="39">
        <v>1596000</v>
      </c>
      <c r="AJ352" s="38"/>
      <c r="AK352" s="39"/>
      <c r="AL352" s="34"/>
      <c r="AM352" s="39"/>
      <c r="AN35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52" s="26"/>
      <c r="AQ352" s="26"/>
      <c r="AR352" s="26"/>
    </row>
    <row r="353" spans="1:44" ht="19.5" customHeight="1" x14ac:dyDescent="0.25">
      <c r="A353" s="32">
        <f t="shared" si="24"/>
        <v>2025</v>
      </c>
      <c r="B353" s="32">
        <f t="shared" si="25"/>
        <v>12</v>
      </c>
      <c r="C353" s="25">
        <v>46006</v>
      </c>
      <c r="D353" s="57">
        <f t="shared" ca="1" si="22"/>
        <v>46097</v>
      </c>
      <c r="E353" s="32" t="str">
        <f t="shared" ca="1" si="23"/>
        <v>3-Months</v>
      </c>
      <c r="F353" s="32" t="str">
        <f>VLOOKUP(O353,Stock[],5,FALSE)</f>
        <v>BE</v>
      </c>
      <c r="G353" s="33" t="s">
        <v>1912</v>
      </c>
      <c r="H353" s="34"/>
      <c r="I353" s="34" t="s">
        <v>180</v>
      </c>
      <c r="J353" s="32" t="str">
        <f>VLOOKUP(I353,Customers[],2,FALSE)</f>
        <v>ရွှေမြင်း</v>
      </c>
      <c r="K353" s="32" t="str">
        <f>VLOOKUP(I353,Customers[],4,FALSE)</f>
        <v>Meiktila</v>
      </c>
      <c r="L353" s="32" t="str">
        <f>VLOOKUP(Table85[[#This Row],[CustomerID]],Table!H:K,3,0)</f>
        <v>မိတ္ထီလာ</v>
      </c>
      <c r="M353" s="32" t="str">
        <f>VLOOKUP(I353,Customers[],5,FALSE)</f>
        <v>WholeSales/Contract</v>
      </c>
      <c r="N353" s="34" t="s">
        <v>10</v>
      </c>
      <c r="O353" s="37" t="s">
        <v>61</v>
      </c>
      <c r="P353" s="32" t="str">
        <f>VLOOKUP(O353,Stock[],2,FALSE)</f>
        <v>BE Debtors Opening</v>
      </c>
      <c r="Q353" s="35">
        <f>VLOOKUP(O353,Stock[],3,FALSE)</f>
        <v>0</v>
      </c>
      <c r="R353" s="35">
        <f>VLOOKUP(O353,Stock[],4,FALSE)</f>
        <v>0</v>
      </c>
      <c r="S353" s="34"/>
      <c r="T353" s="35"/>
      <c r="U353" s="34"/>
      <c r="V353" s="36">
        <f>+DailySales!$T353*DailySales!$R353</f>
        <v>0</v>
      </c>
      <c r="W353" s="36">
        <f>+DailySales!$V353*DailySales!$Q353</f>
        <v>0</v>
      </c>
      <c r="X353" s="36">
        <f>VLOOKUP(O353,Stock[],6,FALSE)</f>
        <v>0</v>
      </c>
      <c r="Y353" s="36">
        <f>+DailySales!$V353*DailySales!$X353</f>
        <v>0</v>
      </c>
      <c r="Z353" s="37">
        <v>193200</v>
      </c>
      <c r="AA353" s="34"/>
      <c r="AB353" s="78"/>
      <c r="AC353" s="78"/>
      <c r="AD353" s="34"/>
      <c r="AE353" s="77"/>
      <c r="AF353" s="38"/>
      <c r="AG353" s="39"/>
      <c r="AH353" s="38">
        <v>46034</v>
      </c>
      <c r="AI353" s="39">
        <v>193200</v>
      </c>
      <c r="AJ353" s="38"/>
      <c r="AK353" s="39"/>
      <c r="AL353" s="34"/>
      <c r="AM353" s="39"/>
      <c r="AN35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53" s="26"/>
      <c r="AQ353" s="26"/>
      <c r="AR353" s="26"/>
    </row>
    <row r="354" spans="1:44" ht="19.5" customHeight="1" x14ac:dyDescent="0.25">
      <c r="A354" s="32">
        <f t="shared" si="24"/>
        <v>2025</v>
      </c>
      <c r="B354" s="32">
        <f t="shared" si="25"/>
        <v>12</v>
      </c>
      <c r="C354" s="25">
        <v>46006</v>
      </c>
      <c r="D354" s="57">
        <f t="shared" ca="1" si="22"/>
        <v>46097</v>
      </c>
      <c r="E354" s="32" t="str">
        <f t="shared" ca="1" si="23"/>
        <v>3-Months</v>
      </c>
      <c r="F354" s="32" t="str">
        <f>VLOOKUP(O354,Stock[],5,FALSE)</f>
        <v>BE</v>
      </c>
      <c r="G354" s="33" t="s">
        <v>1912</v>
      </c>
      <c r="H354" s="34"/>
      <c r="I354" s="34" t="s">
        <v>180</v>
      </c>
      <c r="J354" s="32" t="str">
        <f>VLOOKUP(I354,Customers[],2,FALSE)</f>
        <v>ရွှေမြင်း</v>
      </c>
      <c r="K354" s="32" t="str">
        <f>VLOOKUP(I354,Customers[],4,FALSE)</f>
        <v>Meiktila</v>
      </c>
      <c r="L354" s="32" t="str">
        <f>VLOOKUP(Table85[[#This Row],[CustomerID]],Table!H:K,3,0)</f>
        <v>မိတ္ထီလာ</v>
      </c>
      <c r="M354" s="32" t="str">
        <f>VLOOKUP(I354,Customers[],5,FALSE)</f>
        <v>WholeSales/Contract</v>
      </c>
      <c r="N354" s="34" t="s">
        <v>10</v>
      </c>
      <c r="O354" s="37" t="s">
        <v>61</v>
      </c>
      <c r="P354" s="32" t="str">
        <f>VLOOKUP(O354,Stock[],2,FALSE)</f>
        <v>BE Debtors Opening</v>
      </c>
      <c r="Q354" s="35">
        <f>VLOOKUP(O354,Stock[],3,FALSE)</f>
        <v>0</v>
      </c>
      <c r="R354" s="35">
        <f>VLOOKUP(O354,Stock[],4,FALSE)</f>
        <v>0</v>
      </c>
      <c r="S354" s="34"/>
      <c r="T354" s="35"/>
      <c r="U354" s="34"/>
      <c r="V354" s="36">
        <f>+DailySales!$T354*DailySales!$R354</f>
        <v>0</v>
      </c>
      <c r="W354" s="36">
        <f>+DailySales!$V354*DailySales!$Q354</f>
        <v>0</v>
      </c>
      <c r="X354" s="36">
        <f>VLOOKUP(O354,Stock[],6,FALSE)</f>
        <v>0</v>
      </c>
      <c r="Y354" s="36">
        <f>+DailySales!$V354*DailySales!$X354</f>
        <v>0</v>
      </c>
      <c r="Z354" s="37">
        <v>159600</v>
      </c>
      <c r="AA354" s="34"/>
      <c r="AB354" s="78"/>
      <c r="AC354" s="78"/>
      <c r="AD354" s="34"/>
      <c r="AE354" s="77"/>
      <c r="AF354" s="38"/>
      <c r="AG354" s="39"/>
      <c r="AH354" s="38">
        <v>46034</v>
      </c>
      <c r="AI354" s="39">
        <v>159600</v>
      </c>
      <c r="AJ354" s="38"/>
      <c r="AK354" s="39"/>
      <c r="AL354" s="34"/>
      <c r="AM354" s="39"/>
      <c r="AN35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54" s="26"/>
      <c r="AQ354" s="26"/>
      <c r="AR354" s="26"/>
    </row>
    <row r="355" spans="1:44" ht="19.5" customHeight="1" x14ac:dyDescent="0.25">
      <c r="A355" s="32">
        <f t="shared" si="24"/>
        <v>2025</v>
      </c>
      <c r="B355" s="32">
        <f t="shared" si="25"/>
        <v>12</v>
      </c>
      <c r="C355" s="25">
        <v>46006</v>
      </c>
      <c r="D355" s="57">
        <f t="shared" ca="1" si="22"/>
        <v>46097</v>
      </c>
      <c r="E355" s="32" t="str">
        <f t="shared" ca="1" si="23"/>
        <v>3-Months</v>
      </c>
      <c r="F355" s="32" t="str">
        <f>VLOOKUP(O355,Stock[],5,FALSE)</f>
        <v>BE</v>
      </c>
      <c r="G355" s="33" t="s">
        <v>1912</v>
      </c>
      <c r="H355" s="34"/>
      <c r="I355" s="34" t="s">
        <v>180</v>
      </c>
      <c r="J355" s="32" t="str">
        <f>VLOOKUP(I355,Customers[],2,FALSE)</f>
        <v>ရွှေမြင်း</v>
      </c>
      <c r="K355" s="32" t="str">
        <f>VLOOKUP(I355,Customers[],4,FALSE)</f>
        <v>Meiktila</v>
      </c>
      <c r="L355" s="32" t="str">
        <f>VLOOKUP(Table85[[#This Row],[CustomerID]],Table!H:K,3,0)</f>
        <v>မိတ္ထီလာ</v>
      </c>
      <c r="M355" s="32" t="str">
        <f>VLOOKUP(I355,Customers[],5,FALSE)</f>
        <v>WholeSales/Contract</v>
      </c>
      <c r="N355" s="34" t="s">
        <v>10</v>
      </c>
      <c r="O355" s="37" t="s">
        <v>61</v>
      </c>
      <c r="P355" s="32" t="str">
        <f>VLOOKUP(O355,Stock[],2,FALSE)</f>
        <v>BE Debtors Opening</v>
      </c>
      <c r="Q355" s="35">
        <f>VLOOKUP(O355,Stock[],3,FALSE)</f>
        <v>0</v>
      </c>
      <c r="R355" s="35">
        <f>VLOOKUP(O355,Stock[],4,FALSE)</f>
        <v>0</v>
      </c>
      <c r="S355" s="34"/>
      <c r="T355" s="35"/>
      <c r="U355" s="34"/>
      <c r="V355" s="36">
        <f>+DailySales!$T355*DailySales!$R355</f>
        <v>0</v>
      </c>
      <c r="W355" s="36">
        <f>+DailySales!$V355*DailySales!$Q355</f>
        <v>0</v>
      </c>
      <c r="X355" s="36">
        <f>VLOOKUP(O355,Stock[],6,FALSE)</f>
        <v>0</v>
      </c>
      <c r="Y355" s="36">
        <f>+DailySales!$V355*DailySales!$X355</f>
        <v>0</v>
      </c>
      <c r="Z355" s="37">
        <v>630000</v>
      </c>
      <c r="AA355" s="34"/>
      <c r="AB355" s="78"/>
      <c r="AC355" s="78"/>
      <c r="AD355" s="34"/>
      <c r="AE355" s="77"/>
      <c r="AF355" s="38"/>
      <c r="AG355" s="39"/>
      <c r="AH355" s="38">
        <v>46034</v>
      </c>
      <c r="AI355" s="39">
        <v>630000</v>
      </c>
      <c r="AJ355" s="38"/>
      <c r="AK355" s="39"/>
      <c r="AL355" s="34"/>
      <c r="AM355" s="39"/>
      <c r="AN35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55" s="26"/>
      <c r="AQ355" s="26"/>
      <c r="AR355" s="26"/>
    </row>
    <row r="356" spans="1:44" ht="19.5" customHeight="1" x14ac:dyDescent="0.25">
      <c r="A356" s="32">
        <f t="shared" si="24"/>
        <v>2025</v>
      </c>
      <c r="B356" s="32">
        <f t="shared" si="25"/>
        <v>12</v>
      </c>
      <c r="C356" s="25">
        <v>46006</v>
      </c>
      <c r="D356" s="57">
        <f t="shared" ca="1" si="22"/>
        <v>46097</v>
      </c>
      <c r="E356" s="32" t="str">
        <f t="shared" ca="1" si="23"/>
        <v>3-Months</v>
      </c>
      <c r="F356" s="32" t="str">
        <f>VLOOKUP(O356,Stock[],5,FALSE)</f>
        <v>BE</v>
      </c>
      <c r="G356" s="33" t="s">
        <v>1912</v>
      </c>
      <c r="H356" s="34"/>
      <c r="I356" s="34" t="s">
        <v>180</v>
      </c>
      <c r="J356" s="32" t="str">
        <f>VLOOKUP(I356,Customers[],2,FALSE)</f>
        <v>ရွှေမြင်း</v>
      </c>
      <c r="K356" s="32" t="str">
        <f>VLOOKUP(I356,Customers[],4,FALSE)</f>
        <v>Meiktila</v>
      </c>
      <c r="L356" s="32" t="str">
        <f>VLOOKUP(Table85[[#This Row],[CustomerID]],Table!H:K,3,0)</f>
        <v>မိတ္ထီလာ</v>
      </c>
      <c r="M356" s="32" t="str">
        <f>VLOOKUP(I356,Customers[],5,FALSE)</f>
        <v>WholeSales/Contract</v>
      </c>
      <c r="N356" s="34" t="s">
        <v>10</v>
      </c>
      <c r="O356" s="37" t="s">
        <v>61</v>
      </c>
      <c r="P356" s="32" t="str">
        <f>VLOOKUP(O356,Stock[],2,FALSE)</f>
        <v>BE Debtors Opening</v>
      </c>
      <c r="Q356" s="35">
        <f>VLOOKUP(O356,Stock[],3,FALSE)</f>
        <v>0</v>
      </c>
      <c r="R356" s="35">
        <f>VLOOKUP(O356,Stock[],4,FALSE)</f>
        <v>0</v>
      </c>
      <c r="S356" s="34"/>
      <c r="T356" s="35"/>
      <c r="U356" s="34"/>
      <c r="V356" s="36">
        <f>+DailySales!$T356*DailySales!$R356</f>
        <v>0</v>
      </c>
      <c r="W356" s="36">
        <f>+DailySales!$V356*DailySales!$Q356</f>
        <v>0</v>
      </c>
      <c r="X356" s="36">
        <f>VLOOKUP(O356,Stock[],6,FALSE)</f>
        <v>0</v>
      </c>
      <c r="Y356" s="36">
        <f>+DailySales!$V356*DailySales!$X356</f>
        <v>0</v>
      </c>
      <c r="Z356" s="37">
        <v>367200</v>
      </c>
      <c r="AA356" s="34"/>
      <c r="AB356" s="78"/>
      <c r="AC356" s="78"/>
      <c r="AD356" s="34"/>
      <c r="AE356" s="77"/>
      <c r="AF356" s="38"/>
      <c r="AG356" s="39"/>
      <c r="AH356" s="38">
        <v>46034</v>
      </c>
      <c r="AI356" s="39">
        <v>367200</v>
      </c>
      <c r="AJ356" s="38"/>
      <c r="AK356" s="39"/>
      <c r="AL356" s="34"/>
      <c r="AM356" s="39"/>
      <c r="AN35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56" s="26"/>
      <c r="AQ356" s="26"/>
      <c r="AR356" s="26"/>
    </row>
    <row r="357" spans="1:44" ht="19.5" customHeight="1" x14ac:dyDescent="0.25">
      <c r="A357" s="32">
        <f t="shared" si="24"/>
        <v>2025</v>
      </c>
      <c r="B357" s="32">
        <f t="shared" si="25"/>
        <v>12</v>
      </c>
      <c r="C357" s="25">
        <v>46006</v>
      </c>
      <c r="D357" s="57">
        <f t="shared" ca="1" si="22"/>
        <v>46097</v>
      </c>
      <c r="E357" s="32" t="str">
        <f t="shared" ca="1" si="23"/>
        <v>3-Months</v>
      </c>
      <c r="F357" s="32" t="str">
        <f>VLOOKUP(O357,Stock[],5,FALSE)</f>
        <v>BE</v>
      </c>
      <c r="G357" s="33" t="s">
        <v>1913</v>
      </c>
      <c r="H357" s="34"/>
      <c r="I357" s="34" t="s">
        <v>180</v>
      </c>
      <c r="J357" s="32" t="str">
        <f>VLOOKUP(I357,Customers[],2,FALSE)</f>
        <v>ရွှေမြင်း</v>
      </c>
      <c r="K357" s="32" t="str">
        <f>VLOOKUP(I357,Customers[],4,FALSE)</f>
        <v>Meiktila</v>
      </c>
      <c r="L357" s="32" t="str">
        <f>VLOOKUP(Table85[[#This Row],[CustomerID]],Table!H:K,3,0)</f>
        <v>မိတ္ထီလာ</v>
      </c>
      <c r="M357" s="32" t="str">
        <f>VLOOKUP(I357,Customers[],5,FALSE)</f>
        <v>WholeSales/Contract</v>
      </c>
      <c r="N357" s="34" t="s">
        <v>10</v>
      </c>
      <c r="O357" s="37" t="s">
        <v>61</v>
      </c>
      <c r="P357" s="32" t="str">
        <f>VLOOKUP(O357,Stock[],2,FALSE)</f>
        <v>BE Debtors Opening</v>
      </c>
      <c r="Q357" s="35">
        <f>VLOOKUP(O357,Stock[],3,FALSE)</f>
        <v>0</v>
      </c>
      <c r="R357" s="35">
        <f>VLOOKUP(O357,Stock[],4,FALSE)</f>
        <v>0</v>
      </c>
      <c r="S357" s="34"/>
      <c r="T357" s="35"/>
      <c r="U357" s="34"/>
      <c r="V357" s="36">
        <f>+DailySales!$T357*DailySales!$R357</f>
        <v>0</v>
      </c>
      <c r="W357" s="36">
        <f>+DailySales!$V357*DailySales!$Q357</f>
        <v>0</v>
      </c>
      <c r="X357" s="36">
        <f>VLOOKUP(O357,Stock[],6,FALSE)</f>
        <v>0</v>
      </c>
      <c r="Y357" s="36">
        <f>+DailySales!$V357*DailySales!$X357</f>
        <v>0</v>
      </c>
      <c r="Z357" s="37">
        <v>186200</v>
      </c>
      <c r="AA357" s="34"/>
      <c r="AB357" s="78"/>
      <c r="AC357" s="78"/>
      <c r="AD357" s="34"/>
      <c r="AE357" s="77"/>
      <c r="AF357" s="38"/>
      <c r="AG357" s="39"/>
      <c r="AH357" s="38">
        <v>46034</v>
      </c>
      <c r="AI357" s="39">
        <v>186200</v>
      </c>
      <c r="AJ357" s="38"/>
      <c r="AK357" s="39"/>
      <c r="AL357" s="34"/>
      <c r="AM357" s="39"/>
      <c r="AN35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57" s="26"/>
      <c r="AQ357" s="26"/>
      <c r="AR357" s="26"/>
    </row>
    <row r="358" spans="1:44" ht="19.5" customHeight="1" x14ac:dyDescent="0.25">
      <c r="A358" s="32">
        <f t="shared" si="24"/>
        <v>2025</v>
      </c>
      <c r="B358" s="32">
        <f t="shared" si="25"/>
        <v>12</v>
      </c>
      <c r="C358" s="25">
        <v>46006</v>
      </c>
      <c r="D358" s="57">
        <f t="shared" ca="1" si="22"/>
        <v>46097</v>
      </c>
      <c r="E358" s="32" t="str">
        <f t="shared" ca="1" si="23"/>
        <v>3-Months</v>
      </c>
      <c r="F358" s="32" t="str">
        <f>VLOOKUP(O358,Stock[],5,FALSE)</f>
        <v>BE</v>
      </c>
      <c r="G358" s="33" t="s">
        <v>1913</v>
      </c>
      <c r="H358" s="34"/>
      <c r="I358" s="34" t="s">
        <v>180</v>
      </c>
      <c r="J358" s="32" t="str">
        <f>VLOOKUP(I358,Customers[],2,FALSE)</f>
        <v>ရွှေမြင်း</v>
      </c>
      <c r="K358" s="32" t="str">
        <f>VLOOKUP(I358,Customers[],4,FALSE)</f>
        <v>Meiktila</v>
      </c>
      <c r="L358" s="32" t="str">
        <f>VLOOKUP(Table85[[#This Row],[CustomerID]],Table!H:K,3,0)</f>
        <v>မိတ္ထီလာ</v>
      </c>
      <c r="M358" s="32" t="str">
        <f>VLOOKUP(I358,Customers[],5,FALSE)</f>
        <v>WholeSales/Contract</v>
      </c>
      <c r="N358" s="34" t="s">
        <v>10</v>
      </c>
      <c r="O358" s="37" t="s">
        <v>61</v>
      </c>
      <c r="P358" s="32" t="str">
        <f>VLOOKUP(O358,Stock[],2,FALSE)</f>
        <v>BE Debtors Opening</v>
      </c>
      <c r="Q358" s="35">
        <f>VLOOKUP(O358,Stock[],3,FALSE)</f>
        <v>0</v>
      </c>
      <c r="R358" s="35">
        <f>VLOOKUP(O358,Stock[],4,FALSE)</f>
        <v>0</v>
      </c>
      <c r="S358" s="34"/>
      <c r="T358" s="35"/>
      <c r="U358" s="34"/>
      <c r="V358" s="36">
        <f>+DailySales!$T358*DailySales!$R358</f>
        <v>0</v>
      </c>
      <c r="W358" s="36">
        <f>+DailySales!$V358*DailySales!$Q358</f>
        <v>0</v>
      </c>
      <c r="X358" s="36">
        <f>VLOOKUP(O358,Stock[],6,FALSE)</f>
        <v>0</v>
      </c>
      <c r="Y358" s="36">
        <f>+DailySales!$V358*DailySales!$X358</f>
        <v>0</v>
      </c>
      <c r="Z358" s="37">
        <v>957600</v>
      </c>
      <c r="AA358" s="34"/>
      <c r="AB358" s="78"/>
      <c r="AC358" s="78"/>
      <c r="AD358" s="34"/>
      <c r="AE358" s="77"/>
      <c r="AF358" s="38"/>
      <c r="AG358" s="39"/>
      <c r="AH358" s="38">
        <v>46034</v>
      </c>
      <c r="AI358" s="39">
        <v>957600</v>
      </c>
      <c r="AJ358" s="38"/>
      <c r="AK358" s="39"/>
      <c r="AL358" s="34"/>
      <c r="AM358" s="39"/>
      <c r="AN35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58" s="26"/>
      <c r="AQ358" s="26"/>
      <c r="AR358" s="26"/>
    </row>
    <row r="359" spans="1:44" ht="19.5" customHeight="1" x14ac:dyDescent="0.25">
      <c r="A359" s="32">
        <f t="shared" si="24"/>
        <v>2025</v>
      </c>
      <c r="B359" s="32">
        <f t="shared" si="25"/>
        <v>12</v>
      </c>
      <c r="C359" s="25">
        <v>46006</v>
      </c>
      <c r="D359" s="57">
        <f t="shared" ca="1" si="22"/>
        <v>46097</v>
      </c>
      <c r="E359" s="32" t="str">
        <f t="shared" ca="1" si="23"/>
        <v>3-Months</v>
      </c>
      <c r="F359" s="32" t="str">
        <f>VLOOKUP(O359,Stock[],5,FALSE)</f>
        <v>BE</v>
      </c>
      <c r="G359" s="33" t="s">
        <v>1913</v>
      </c>
      <c r="H359" s="34"/>
      <c r="I359" s="34" t="s">
        <v>180</v>
      </c>
      <c r="J359" s="32" t="str">
        <f>VLOOKUP(I359,Customers[],2,FALSE)</f>
        <v>ရွှေမြင်း</v>
      </c>
      <c r="K359" s="32" t="str">
        <f>VLOOKUP(I359,Customers[],4,FALSE)</f>
        <v>Meiktila</v>
      </c>
      <c r="L359" s="32" t="str">
        <f>VLOOKUP(Table85[[#This Row],[CustomerID]],Table!H:K,3,0)</f>
        <v>မိတ္ထီလာ</v>
      </c>
      <c r="M359" s="32" t="str">
        <f>VLOOKUP(I359,Customers[],5,FALSE)</f>
        <v>WholeSales/Contract</v>
      </c>
      <c r="N359" s="34" t="s">
        <v>10</v>
      </c>
      <c r="O359" s="37" t="s">
        <v>61</v>
      </c>
      <c r="P359" s="32" t="str">
        <f>VLOOKUP(O359,Stock[],2,FALSE)</f>
        <v>BE Debtors Opening</v>
      </c>
      <c r="Q359" s="35">
        <f>VLOOKUP(O359,Stock[],3,FALSE)</f>
        <v>0</v>
      </c>
      <c r="R359" s="35">
        <f>VLOOKUP(O359,Stock[],4,FALSE)</f>
        <v>0</v>
      </c>
      <c r="S359" s="34"/>
      <c r="T359" s="35"/>
      <c r="U359" s="34"/>
      <c r="V359" s="36">
        <f>+DailySales!$T359*DailySales!$R359</f>
        <v>0</v>
      </c>
      <c r="W359" s="36">
        <f>+DailySales!$V359*DailySales!$Q359</f>
        <v>0</v>
      </c>
      <c r="X359" s="36">
        <f>VLOOKUP(O359,Stock[],6,FALSE)</f>
        <v>0</v>
      </c>
      <c r="Y359" s="36">
        <f>+DailySales!$V359*DailySales!$X359</f>
        <v>0</v>
      </c>
      <c r="Z359" s="37">
        <v>558600</v>
      </c>
      <c r="AA359" s="34"/>
      <c r="AB359" s="78"/>
      <c r="AC359" s="78"/>
      <c r="AD359" s="34"/>
      <c r="AE359" s="77"/>
      <c r="AF359" s="38"/>
      <c r="AG359" s="39"/>
      <c r="AH359" s="38">
        <v>46034</v>
      </c>
      <c r="AI359" s="39">
        <v>558600</v>
      </c>
      <c r="AJ359" s="38"/>
      <c r="AK359" s="39"/>
      <c r="AL359" s="34"/>
      <c r="AM359" s="39"/>
      <c r="AN35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59" s="26"/>
      <c r="AQ359" s="26"/>
      <c r="AR359" s="26"/>
    </row>
    <row r="360" spans="1:44" ht="19.5" customHeight="1" x14ac:dyDescent="0.25">
      <c r="A360" s="32">
        <f t="shared" si="24"/>
        <v>2025</v>
      </c>
      <c r="B360" s="32">
        <f t="shared" si="25"/>
        <v>12</v>
      </c>
      <c r="C360" s="25">
        <v>46006</v>
      </c>
      <c r="D360" s="57">
        <f t="shared" ca="1" si="22"/>
        <v>46097</v>
      </c>
      <c r="E360" s="32" t="str">
        <f t="shared" ca="1" si="23"/>
        <v>3-Months</v>
      </c>
      <c r="F360" s="32" t="str">
        <f>VLOOKUP(O360,Stock[],5,FALSE)</f>
        <v>BE</v>
      </c>
      <c r="G360" s="33" t="s">
        <v>1913</v>
      </c>
      <c r="H360" s="34"/>
      <c r="I360" s="34" t="s">
        <v>180</v>
      </c>
      <c r="J360" s="32" t="str">
        <f>VLOOKUP(I360,Customers[],2,FALSE)</f>
        <v>ရွှေမြင်း</v>
      </c>
      <c r="K360" s="32" t="str">
        <f>VLOOKUP(I360,Customers[],4,FALSE)</f>
        <v>Meiktila</v>
      </c>
      <c r="L360" s="32" t="str">
        <f>VLOOKUP(Table85[[#This Row],[CustomerID]],Table!H:K,3,0)</f>
        <v>မိတ္ထီလာ</v>
      </c>
      <c r="M360" s="32" t="str">
        <f>VLOOKUP(I360,Customers[],5,FALSE)</f>
        <v>WholeSales/Contract</v>
      </c>
      <c r="N360" s="34" t="s">
        <v>10</v>
      </c>
      <c r="O360" s="37" t="s">
        <v>61</v>
      </c>
      <c r="P360" s="32" t="str">
        <f>VLOOKUP(O360,Stock[],2,FALSE)</f>
        <v>BE Debtors Opening</v>
      </c>
      <c r="Q360" s="35">
        <f>VLOOKUP(O360,Stock[],3,FALSE)</f>
        <v>0</v>
      </c>
      <c r="R360" s="35">
        <f>VLOOKUP(O360,Stock[],4,FALSE)</f>
        <v>0</v>
      </c>
      <c r="S360" s="34"/>
      <c r="T360" s="35"/>
      <c r="U360" s="34"/>
      <c r="V360" s="36">
        <f>+DailySales!$T360*DailySales!$R360</f>
        <v>0</v>
      </c>
      <c r="W360" s="36">
        <f>+DailySales!$V360*DailySales!$Q360</f>
        <v>0</v>
      </c>
      <c r="X360" s="36">
        <f>VLOOKUP(O360,Stock[],6,FALSE)</f>
        <v>0</v>
      </c>
      <c r="Y360" s="36">
        <f>+DailySales!$V360*DailySales!$X360</f>
        <v>0</v>
      </c>
      <c r="Z360" s="37">
        <v>210000</v>
      </c>
      <c r="AA360" s="34"/>
      <c r="AB360" s="78"/>
      <c r="AC360" s="78"/>
      <c r="AD360" s="34"/>
      <c r="AE360" s="77"/>
      <c r="AF360" s="38"/>
      <c r="AG360" s="39"/>
      <c r="AH360" s="38">
        <v>46034</v>
      </c>
      <c r="AI360" s="39">
        <v>210000</v>
      </c>
      <c r="AJ360" s="38"/>
      <c r="AK360" s="39"/>
      <c r="AL360" s="34"/>
      <c r="AM360" s="39"/>
      <c r="AN36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60" s="26"/>
      <c r="AQ360" s="26"/>
      <c r="AR360" s="26"/>
    </row>
    <row r="361" spans="1:44" ht="19.5" customHeight="1" x14ac:dyDescent="0.25">
      <c r="A361" s="32">
        <f t="shared" si="24"/>
        <v>2025</v>
      </c>
      <c r="B361" s="32">
        <f t="shared" si="25"/>
        <v>12</v>
      </c>
      <c r="C361" s="25">
        <v>46006</v>
      </c>
      <c r="D361" s="57">
        <f t="shared" ca="1" si="22"/>
        <v>46097</v>
      </c>
      <c r="E361" s="32" t="str">
        <f t="shared" ca="1" si="23"/>
        <v>3-Months</v>
      </c>
      <c r="F361" s="32" t="str">
        <f>VLOOKUP(O361,Stock[],5,FALSE)</f>
        <v>BE</v>
      </c>
      <c r="G361" s="33" t="s">
        <v>1913</v>
      </c>
      <c r="H361" s="34"/>
      <c r="I361" s="34" t="s">
        <v>180</v>
      </c>
      <c r="J361" s="32" t="str">
        <f>VLOOKUP(I361,Customers[],2,FALSE)</f>
        <v>ရွှေမြင်း</v>
      </c>
      <c r="K361" s="32" t="str">
        <f>VLOOKUP(I361,Customers[],4,FALSE)</f>
        <v>Meiktila</v>
      </c>
      <c r="L361" s="32" t="str">
        <f>VLOOKUP(Table85[[#This Row],[CustomerID]],Table!H:K,3,0)</f>
        <v>မိတ္ထီလာ</v>
      </c>
      <c r="M361" s="32" t="str">
        <f>VLOOKUP(I361,Customers[],5,FALSE)</f>
        <v>WholeSales/Contract</v>
      </c>
      <c r="N361" s="34" t="s">
        <v>10</v>
      </c>
      <c r="O361" s="37" t="s">
        <v>61</v>
      </c>
      <c r="P361" s="32" t="str">
        <f>VLOOKUP(O361,Stock[],2,FALSE)</f>
        <v>BE Debtors Opening</v>
      </c>
      <c r="Q361" s="35">
        <f>VLOOKUP(O361,Stock[],3,FALSE)</f>
        <v>0</v>
      </c>
      <c r="R361" s="35">
        <f>VLOOKUP(O361,Stock[],4,FALSE)</f>
        <v>0</v>
      </c>
      <c r="S361" s="34"/>
      <c r="T361" s="35"/>
      <c r="U361" s="34"/>
      <c r="V361" s="36">
        <f>+DailySales!$T361*DailySales!$R361</f>
        <v>0</v>
      </c>
      <c r="W361" s="36">
        <f>+DailySales!$V361*DailySales!$Q361</f>
        <v>0</v>
      </c>
      <c r="X361" s="36">
        <f>VLOOKUP(O361,Stock[],6,FALSE)</f>
        <v>0</v>
      </c>
      <c r="Y361" s="36">
        <f>+DailySales!$V361*DailySales!$X361</f>
        <v>0</v>
      </c>
      <c r="Z361" s="37">
        <v>1101600</v>
      </c>
      <c r="AA361" s="34"/>
      <c r="AB361" s="78"/>
      <c r="AC361" s="78"/>
      <c r="AD361" s="34"/>
      <c r="AE361" s="77"/>
      <c r="AF361" s="38"/>
      <c r="AG361" s="39"/>
      <c r="AH361" s="38">
        <v>46034</v>
      </c>
      <c r="AI361" s="39">
        <v>1101600</v>
      </c>
      <c r="AJ361" s="38"/>
      <c r="AK361" s="39"/>
      <c r="AL361" s="34"/>
      <c r="AM361" s="39"/>
      <c r="AN36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61" s="26"/>
      <c r="AQ361" s="26"/>
      <c r="AR361" s="26"/>
    </row>
    <row r="362" spans="1:44" ht="19.5" customHeight="1" x14ac:dyDescent="0.25">
      <c r="A362" s="32">
        <f t="shared" si="24"/>
        <v>2025</v>
      </c>
      <c r="B362" s="32">
        <f t="shared" si="25"/>
        <v>12</v>
      </c>
      <c r="C362" s="25">
        <v>46007</v>
      </c>
      <c r="D362" s="57">
        <f t="shared" ca="1" si="22"/>
        <v>46097</v>
      </c>
      <c r="E362" s="32" t="str">
        <f t="shared" ca="1" si="23"/>
        <v>3-Months</v>
      </c>
      <c r="F362" s="32" t="str">
        <f>VLOOKUP(O362,Stock[],5,FALSE)</f>
        <v>BE</v>
      </c>
      <c r="G362" s="33" t="s">
        <v>1914</v>
      </c>
      <c r="H362" s="34"/>
      <c r="I362" s="34" t="s">
        <v>233</v>
      </c>
      <c r="J362" s="32" t="str">
        <f>VLOOKUP(I362,Customers[],2,FALSE)</f>
        <v>ဦးဝင်းနိုင်</v>
      </c>
      <c r="K362" s="32" t="str">
        <f>VLOOKUP(I362,Customers[],4,FALSE)</f>
        <v>Wandwin</v>
      </c>
      <c r="L362" s="32" t="str">
        <f>VLOOKUP(Table85[[#This Row],[CustomerID]],Table!H:K,3,0)</f>
        <v>လျှော်ပင်</v>
      </c>
      <c r="M362" s="32" t="str">
        <f>VLOOKUP(I362,Customers[],5,FALSE)</f>
        <v>WholeSales/Contract</v>
      </c>
      <c r="N362" s="34" t="s">
        <v>10</v>
      </c>
      <c r="O362" s="37" t="s">
        <v>61</v>
      </c>
      <c r="P362" s="32" t="str">
        <f>VLOOKUP(O362,Stock[],2,FALSE)</f>
        <v>BE Debtors Opening</v>
      </c>
      <c r="Q362" s="35">
        <f>VLOOKUP(O362,Stock[],3,FALSE)</f>
        <v>0</v>
      </c>
      <c r="R362" s="35">
        <f>VLOOKUP(O362,Stock[],4,FALSE)</f>
        <v>0</v>
      </c>
      <c r="S362" s="34"/>
      <c r="T362" s="35"/>
      <c r="U362" s="34"/>
      <c r="V362" s="36">
        <f>+DailySales!$T362*DailySales!$R362</f>
        <v>0</v>
      </c>
      <c r="W362" s="36">
        <f>+DailySales!$V362*DailySales!$Q362</f>
        <v>0</v>
      </c>
      <c r="X362" s="36">
        <f>VLOOKUP(O362,Stock[],6,FALSE)</f>
        <v>0</v>
      </c>
      <c r="Y362" s="36">
        <f>+DailySales!$V362*DailySales!$X362</f>
        <v>0</v>
      </c>
      <c r="Z362" s="37">
        <v>93100</v>
      </c>
      <c r="AA362" s="34"/>
      <c r="AB362" s="78"/>
      <c r="AC362" s="78"/>
      <c r="AD362" s="34"/>
      <c r="AE362" s="77"/>
      <c r="AF362" s="38"/>
      <c r="AG362" s="39"/>
      <c r="AH362" s="38"/>
      <c r="AI362" s="39"/>
      <c r="AJ362" s="38">
        <v>46031</v>
      </c>
      <c r="AK362" s="39">
        <v>93100</v>
      </c>
      <c r="AL362" s="34"/>
      <c r="AM362" s="39"/>
      <c r="AN36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62" s="26"/>
      <c r="AQ362" s="26"/>
      <c r="AR362" s="26"/>
    </row>
    <row r="363" spans="1:44" ht="19.5" customHeight="1" x14ac:dyDescent="0.25">
      <c r="A363" s="32">
        <f t="shared" si="24"/>
        <v>2025</v>
      </c>
      <c r="B363" s="32">
        <f t="shared" si="25"/>
        <v>12</v>
      </c>
      <c r="C363" s="25">
        <v>46007</v>
      </c>
      <c r="D363" s="57">
        <f t="shared" ca="1" si="22"/>
        <v>46097</v>
      </c>
      <c r="E363" s="32" t="str">
        <f t="shared" ca="1" si="23"/>
        <v>3-Months</v>
      </c>
      <c r="F363" s="32" t="str">
        <f>VLOOKUP(O363,Stock[],5,FALSE)</f>
        <v>BE</v>
      </c>
      <c r="G363" s="33" t="s">
        <v>1914</v>
      </c>
      <c r="H363" s="34"/>
      <c r="I363" s="34" t="s">
        <v>233</v>
      </c>
      <c r="J363" s="32" t="str">
        <f>VLOOKUP(I363,Customers[],2,FALSE)</f>
        <v>ဦးဝင်းနိုင်</v>
      </c>
      <c r="K363" s="32" t="str">
        <f>VLOOKUP(I363,Customers[],4,FALSE)</f>
        <v>Wandwin</v>
      </c>
      <c r="L363" s="32" t="str">
        <f>VLOOKUP(Table85[[#This Row],[CustomerID]],Table!H:K,3,0)</f>
        <v>လျှော်ပင်</v>
      </c>
      <c r="M363" s="32" t="str">
        <f>VLOOKUP(I363,Customers[],5,FALSE)</f>
        <v>WholeSales/Contract</v>
      </c>
      <c r="N363" s="34" t="s">
        <v>10</v>
      </c>
      <c r="O363" s="37" t="s">
        <v>61</v>
      </c>
      <c r="P363" s="32" t="str">
        <f>VLOOKUP(O363,Stock[],2,FALSE)</f>
        <v>BE Debtors Opening</v>
      </c>
      <c r="Q363" s="35">
        <f>VLOOKUP(O363,Stock[],3,FALSE)</f>
        <v>0</v>
      </c>
      <c r="R363" s="35">
        <f>VLOOKUP(O363,Stock[],4,FALSE)</f>
        <v>0</v>
      </c>
      <c r="S363" s="34"/>
      <c r="T363" s="35"/>
      <c r="U363" s="34"/>
      <c r="V363" s="36">
        <f>+DailySales!$T363*DailySales!$R363</f>
        <v>0</v>
      </c>
      <c r="W363" s="36">
        <f>+DailySales!$V363*DailySales!$Q363</f>
        <v>0</v>
      </c>
      <c r="X363" s="36">
        <f>VLOOKUP(O363,Stock[],6,FALSE)</f>
        <v>0</v>
      </c>
      <c r="Y363" s="36">
        <f>+DailySales!$V363*DailySales!$X363</f>
        <v>0</v>
      </c>
      <c r="Z363" s="37">
        <v>575400</v>
      </c>
      <c r="AA363" s="34"/>
      <c r="AB363" s="78"/>
      <c r="AC363" s="78"/>
      <c r="AD363" s="34"/>
      <c r="AE363" s="77"/>
      <c r="AF363" s="38"/>
      <c r="AG363" s="39"/>
      <c r="AH363" s="38"/>
      <c r="AI363" s="39"/>
      <c r="AJ363" s="38">
        <v>46031</v>
      </c>
      <c r="AK363" s="39">
        <v>575400</v>
      </c>
      <c r="AL363" s="34"/>
      <c r="AM363" s="39"/>
      <c r="AN36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63" s="26"/>
      <c r="AQ363" s="26"/>
      <c r="AR363" s="26"/>
    </row>
    <row r="364" spans="1:44" ht="19.5" customHeight="1" x14ac:dyDescent="0.25">
      <c r="A364" s="32">
        <f t="shared" si="24"/>
        <v>2025</v>
      </c>
      <c r="B364" s="32">
        <f t="shared" si="25"/>
        <v>12</v>
      </c>
      <c r="C364" s="25">
        <v>46007</v>
      </c>
      <c r="D364" s="57">
        <f t="shared" ca="1" si="22"/>
        <v>46097</v>
      </c>
      <c r="E364" s="32" t="str">
        <f t="shared" ca="1" si="23"/>
        <v>3-Months</v>
      </c>
      <c r="F364" s="32" t="str">
        <f>VLOOKUP(O364,Stock[],5,FALSE)</f>
        <v>BE</v>
      </c>
      <c r="G364" s="33" t="s">
        <v>1914</v>
      </c>
      <c r="H364" s="34"/>
      <c r="I364" s="34" t="s">
        <v>233</v>
      </c>
      <c r="J364" s="32" t="str">
        <f>VLOOKUP(I364,Customers[],2,FALSE)</f>
        <v>ဦးဝင်းနိုင်</v>
      </c>
      <c r="K364" s="32" t="str">
        <f>VLOOKUP(I364,Customers[],4,FALSE)</f>
        <v>Wandwin</v>
      </c>
      <c r="L364" s="32" t="str">
        <f>VLOOKUP(Table85[[#This Row],[CustomerID]],Table!H:K,3,0)</f>
        <v>လျှော်ပင်</v>
      </c>
      <c r="M364" s="32" t="str">
        <f>VLOOKUP(I364,Customers[],5,FALSE)</f>
        <v>WholeSales/Contract</v>
      </c>
      <c r="N364" s="34" t="s">
        <v>10</v>
      </c>
      <c r="O364" s="37" t="s">
        <v>61</v>
      </c>
      <c r="P364" s="32" t="str">
        <f>VLOOKUP(O364,Stock[],2,FALSE)</f>
        <v>BE Debtors Opening</v>
      </c>
      <c r="Q364" s="35">
        <f>VLOOKUP(O364,Stock[],3,FALSE)</f>
        <v>0</v>
      </c>
      <c r="R364" s="35">
        <f>VLOOKUP(O364,Stock[],4,FALSE)</f>
        <v>0</v>
      </c>
      <c r="S364" s="34"/>
      <c r="T364" s="35"/>
      <c r="U364" s="34"/>
      <c r="V364" s="36">
        <f>+DailySales!$T364*DailySales!$R364</f>
        <v>0</v>
      </c>
      <c r="W364" s="36">
        <f>+DailySales!$V364*DailySales!$Q364</f>
        <v>0</v>
      </c>
      <c r="X364" s="36">
        <f>VLOOKUP(O364,Stock[],6,FALSE)</f>
        <v>0</v>
      </c>
      <c r="Y364" s="36">
        <f>+DailySales!$V364*DailySales!$X364</f>
        <v>0</v>
      </c>
      <c r="Z364" s="37">
        <v>414960</v>
      </c>
      <c r="AA364" s="34"/>
      <c r="AB364" s="78"/>
      <c r="AC364" s="78"/>
      <c r="AD364" s="34"/>
      <c r="AE364" s="77"/>
      <c r="AF364" s="38"/>
      <c r="AG364" s="39"/>
      <c r="AH364" s="38"/>
      <c r="AI364" s="39"/>
      <c r="AJ364" s="38">
        <v>46031</v>
      </c>
      <c r="AK364" s="39">
        <v>414960</v>
      </c>
      <c r="AL364" s="34"/>
      <c r="AM364" s="39"/>
      <c r="AN36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64" s="26"/>
      <c r="AQ364" s="26"/>
      <c r="AR364" s="26"/>
    </row>
    <row r="365" spans="1:44" ht="19.5" customHeight="1" x14ac:dyDescent="0.25">
      <c r="A365" s="32">
        <f t="shared" si="24"/>
        <v>2025</v>
      </c>
      <c r="B365" s="32">
        <f t="shared" si="25"/>
        <v>12</v>
      </c>
      <c r="C365" s="25">
        <v>46007</v>
      </c>
      <c r="D365" s="57">
        <f t="shared" ca="1" si="22"/>
        <v>46097</v>
      </c>
      <c r="E365" s="32" t="str">
        <f t="shared" ca="1" si="23"/>
        <v>3-Months</v>
      </c>
      <c r="F365" s="32" t="str">
        <f>VLOOKUP(O365,Stock[],5,FALSE)</f>
        <v>BE</v>
      </c>
      <c r="G365" s="33" t="s">
        <v>1914</v>
      </c>
      <c r="H365" s="34"/>
      <c r="I365" s="34" t="s">
        <v>233</v>
      </c>
      <c r="J365" s="32" t="str">
        <f>VLOOKUP(I365,Customers[],2,FALSE)</f>
        <v>ဦးဝင်းနိုင်</v>
      </c>
      <c r="K365" s="32" t="str">
        <f>VLOOKUP(I365,Customers[],4,FALSE)</f>
        <v>Wandwin</v>
      </c>
      <c r="L365" s="32" t="str">
        <f>VLOOKUP(Table85[[#This Row],[CustomerID]],Table!H:K,3,0)</f>
        <v>လျှော်ပင်</v>
      </c>
      <c r="M365" s="32" t="str">
        <f>VLOOKUP(I365,Customers[],5,FALSE)</f>
        <v>WholeSales/Contract</v>
      </c>
      <c r="N365" s="34" t="s">
        <v>10</v>
      </c>
      <c r="O365" s="37" t="s">
        <v>61</v>
      </c>
      <c r="P365" s="32" t="str">
        <f>VLOOKUP(O365,Stock[],2,FALSE)</f>
        <v>BE Debtors Opening</v>
      </c>
      <c r="Q365" s="35">
        <f>VLOOKUP(O365,Stock[],3,FALSE)</f>
        <v>0</v>
      </c>
      <c r="R365" s="35">
        <f>VLOOKUP(O365,Stock[],4,FALSE)</f>
        <v>0</v>
      </c>
      <c r="S365" s="34"/>
      <c r="T365" s="35"/>
      <c r="U365" s="34"/>
      <c r="V365" s="36">
        <f>+DailySales!$T365*DailySales!$R365</f>
        <v>0</v>
      </c>
      <c r="W365" s="36">
        <f>+DailySales!$V365*DailySales!$Q365</f>
        <v>0</v>
      </c>
      <c r="X365" s="36">
        <f>VLOOKUP(O365,Stock[],6,FALSE)</f>
        <v>0</v>
      </c>
      <c r="Y365" s="36">
        <f>+DailySales!$V365*DailySales!$X365</f>
        <v>0</v>
      </c>
      <c r="Z365" s="37">
        <v>279300</v>
      </c>
      <c r="AA365" s="34"/>
      <c r="AB365" s="78"/>
      <c r="AC365" s="78"/>
      <c r="AD365" s="34"/>
      <c r="AE365" s="77"/>
      <c r="AF365" s="38"/>
      <c r="AG365" s="39"/>
      <c r="AH365" s="38"/>
      <c r="AI365" s="39"/>
      <c r="AJ365" s="38">
        <v>46031</v>
      </c>
      <c r="AK365" s="39">
        <v>279300</v>
      </c>
      <c r="AL365" s="34"/>
      <c r="AM365" s="39"/>
      <c r="AN36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65" s="26"/>
      <c r="AQ365" s="26"/>
      <c r="AR365" s="26"/>
    </row>
    <row r="366" spans="1:44" ht="19.5" customHeight="1" x14ac:dyDescent="0.25">
      <c r="A366" s="32">
        <f t="shared" si="24"/>
        <v>2025</v>
      </c>
      <c r="B366" s="32">
        <f t="shared" si="25"/>
        <v>12</v>
      </c>
      <c r="C366" s="25">
        <v>46007</v>
      </c>
      <c r="D366" s="57">
        <f t="shared" ca="1" si="22"/>
        <v>46097</v>
      </c>
      <c r="E366" s="32" t="str">
        <f t="shared" ca="1" si="23"/>
        <v>3-Months</v>
      </c>
      <c r="F366" s="32" t="str">
        <f>VLOOKUP(O366,Stock[],5,FALSE)</f>
        <v>BE</v>
      </c>
      <c r="G366" s="33" t="s">
        <v>1914</v>
      </c>
      <c r="H366" s="34"/>
      <c r="I366" s="34" t="s">
        <v>233</v>
      </c>
      <c r="J366" s="32" t="str">
        <f>VLOOKUP(I366,Customers[],2,FALSE)</f>
        <v>ဦးဝင်းနိုင်</v>
      </c>
      <c r="K366" s="32" t="str">
        <f>VLOOKUP(I366,Customers[],4,FALSE)</f>
        <v>Wandwin</v>
      </c>
      <c r="L366" s="32" t="str">
        <f>VLOOKUP(Table85[[#This Row],[CustomerID]],Table!H:K,3,0)</f>
        <v>လျှော်ပင်</v>
      </c>
      <c r="M366" s="32" t="str">
        <f>VLOOKUP(I366,Customers[],5,FALSE)</f>
        <v>WholeSales/Contract</v>
      </c>
      <c r="N366" s="34" t="s">
        <v>10</v>
      </c>
      <c r="O366" s="37" t="s">
        <v>61</v>
      </c>
      <c r="P366" s="32" t="str">
        <f>VLOOKUP(O366,Stock[],2,FALSE)</f>
        <v>BE Debtors Opening</v>
      </c>
      <c r="Q366" s="35">
        <f>VLOOKUP(O366,Stock[],3,FALSE)</f>
        <v>0</v>
      </c>
      <c r="R366" s="35">
        <f>VLOOKUP(O366,Stock[],4,FALSE)</f>
        <v>0</v>
      </c>
      <c r="S366" s="34"/>
      <c r="T366" s="35"/>
      <c r="U366" s="34"/>
      <c r="V366" s="36">
        <f>+DailySales!$T366*DailySales!$R366</f>
        <v>0</v>
      </c>
      <c r="W366" s="36">
        <f>+DailySales!$V366*DailySales!$Q366</f>
        <v>0</v>
      </c>
      <c r="X366" s="36">
        <f>VLOOKUP(O366,Stock[],6,FALSE)</f>
        <v>0</v>
      </c>
      <c r="Y366" s="36">
        <f>+DailySales!$V366*DailySales!$X366</f>
        <v>0</v>
      </c>
      <c r="Z366" s="37">
        <v>289800</v>
      </c>
      <c r="AA366" s="34"/>
      <c r="AB366" s="78"/>
      <c r="AC366" s="78"/>
      <c r="AD366" s="34"/>
      <c r="AE366" s="77"/>
      <c r="AF366" s="38"/>
      <c r="AG366" s="39"/>
      <c r="AH366" s="38"/>
      <c r="AI366" s="39"/>
      <c r="AJ366" s="38">
        <v>46031</v>
      </c>
      <c r="AK366" s="39">
        <v>289800</v>
      </c>
      <c r="AL366" s="34"/>
      <c r="AM366" s="39"/>
      <c r="AN36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66" s="26"/>
      <c r="AQ366" s="26"/>
      <c r="AR366" s="26"/>
    </row>
    <row r="367" spans="1:44" ht="19.5" customHeight="1" x14ac:dyDescent="0.25">
      <c r="A367" s="32">
        <f t="shared" si="24"/>
        <v>2025</v>
      </c>
      <c r="B367" s="32">
        <f t="shared" si="25"/>
        <v>12</v>
      </c>
      <c r="C367" s="25">
        <v>46007</v>
      </c>
      <c r="D367" s="57">
        <f t="shared" ca="1" si="22"/>
        <v>46097</v>
      </c>
      <c r="E367" s="32" t="str">
        <f t="shared" ca="1" si="23"/>
        <v>3-Months</v>
      </c>
      <c r="F367" s="32" t="str">
        <f>VLOOKUP(O367,Stock[],5,FALSE)</f>
        <v>BE</v>
      </c>
      <c r="G367" s="33" t="s">
        <v>1914</v>
      </c>
      <c r="H367" s="34"/>
      <c r="I367" s="34" t="s">
        <v>233</v>
      </c>
      <c r="J367" s="32" t="str">
        <f>VLOOKUP(I367,Customers[],2,FALSE)</f>
        <v>ဦးဝင်းနိုင်</v>
      </c>
      <c r="K367" s="32" t="str">
        <f>VLOOKUP(I367,Customers[],4,FALSE)</f>
        <v>Wandwin</v>
      </c>
      <c r="L367" s="32" t="str">
        <f>VLOOKUP(Table85[[#This Row],[CustomerID]],Table!H:K,3,0)</f>
        <v>လျှော်ပင်</v>
      </c>
      <c r="M367" s="32" t="str">
        <f>VLOOKUP(I367,Customers[],5,FALSE)</f>
        <v>WholeSales/Contract</v>
      </c>
      <c r="N367" s="34" t="s">
        <v>10</v>
      </c>
      <c r="O367" s="37" t="s">
        <v>61</v>
      </c>
      <c r="P367" s="32" t="str">
        <f>VLOOKUP(O367,Stock[],2,FALSE)</f>
        <v>BE Debtors Opening</v>
      </c>
      <c r="Q367" s="35">
        <f>VLOOKUP(O367,Stock[],3,FALSE)</f>
        <v>0</v>
      </c>
      <c r="R367" s="35">
        <f>VLOOKUP(O367,Stock[],4,FALSE)</f>
        <v>0</v>
      </c>
      <c r="S367" s="34"/>
      <c r="T367" s="35"/>
      <c r="U367" s="34"/>
      <c r="V367" s="36">
        <f>+DailySales!$T367*DailySales!$R367</f>
        <v>0</v>
      </c>
      <c r="W367" s="36">
        <f>+DailySales!$V367*DailySales!$Q367</f>
        <v>0</v>
      </c>
      <c r="X367" s="36">
        <f>VLOOKUP(O367,Stock[],6,FALSE)</f>
        <v>0</v>
      </c>
      <c r="Y367" s="36">
        <f>+DailySales!$V367*DailySales!$X367</f>
        <v>0</v>
      </c>
      <c r="Z367" s="37">
        <v>186200</v>
      </c>
      <c r="AA367" s="34"/>
      <c r="AB367" s="78"/>
      <c r="AC367" s="78"/>
      <c r="AD367" s="34"/>
      <c r="AE367" s="77"/>
      <c r="AF367" s="38"/>
      <c r="AG367" s="39"/>
      <c r="AH367" s="38"/>
      <c r="AI367" s="39"/>
      <c r="AJ367" s="38">
        <v>46031</v>
      </c>
      <c r="AK367" s="39">
        <v>186200</v>
      </c>
      <c r="AL367" s="34"/>
      <c r="AM367" s="39"/>
      <c r="AN36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67" s="26"/>
      <c r="AQ367" s="26"/>
      <c r="AR367" s="26"/>
    </row>
    <row r="368" spans="1:44" ht="19.5" customHeight="1" x14ac:dyDescent="0.25">
      <c r="A368" s="32">
        <f t="shared" si="24"/>
        <v>2025</v>
      </c>
      <c r="B368" s="32">
        <f t="shared" si="25"/>
        <v>12</v>
      </c>
      <c r="C368" s="25">
        <v>46007</v>
      </c>
      <c r="D368" s="57">
        <f t="shared" ca="1" si="22"/>
        <v>46097</v>
      </c>
      <c r="E368" s="32" t="str">
        <f t="shared" ca="1" si="23"/>
        <v>3-Months</v>
      </c>
      <c r="F368" s="32" t="str">
        <f>VLOOKUP(O368,Stock[],5,FALSE)</f>
        <v>BE</v>
      </c>
      <c r="G368" s="33" t="s">
        <v>1914</v>
      </c>
      <c r="H368" s="34"/>
      <c r="I368" s="34" t="s">
        <v>233</v>
      </c>
      <c r="J368" s="32" t="str">
        <f>VLOOKUP(I368,Customers[],2,FALSE)</f>
        <v>ဦးဝင်းနိုင်</v>
      </c>
      <c r="K368" s="32" t="str">
        <f>VLOOKUP(I368,Customers[],4,FALSE)</f>
        <v>Wandwin</v>
      </c>
      <c r="L368" s="32" t="str">
        <f>VLOOKUP(Table85[[#This Row],[CustomerID]],Table!H:K,3,0)</f>
        <v>လျှော်ပင်</v>
      </c>
      <c r="M368" s="32" t="str">
        <f>VLOOKUP(I368,Customers[],5,FALSE)</f>
        <v>WholeSales/Contract</v>
      </c>
      <c r="N368" s="34" t="s">
        <v>10</v>
      </c>
      <c r="O368" s="37" t="s">
        <v>61</v>
      </c>
      <c r="P368" s="32" t="str">
        <f>VLOOKUP(O368,Stock[],2,FALSE)</f>
        <v>BE Debtors Opening</v>
      </c>
      <c r="Q368" s="35">
        <f>VLOOKUP(O368,Stock[],3,FALSE)</f>
        <v>0</v>
      </c>
      <c r="R368" s="35">
        <f>VLOOKUP(O368,Stock[],4,FALSE)</f>
        <v>0</v>
      </c>
      <c r="S368" s="34"/>
      <c r="T368" s="35"/>
      <c r="U368" s="34"/>
      <c r="V368" s="36">
        <f>+DailySales!$T368*DailySales!$R368</f>
        <v>0</v>
      </c>
      <c r="W368" s="36">
        <f>+DailySales!$V368*DailySales!$Q368</f>
        <v>0</v>
      </c>
      <c r="X368" s="36">
        <f>VLOOKUP(O368,Stock[],6,FALSE)</f>
        <v>0</v>
      </c>
      <c r="Y368" s="36">
        <f>+DailySales!$V368*DailySales!$X368</f>
        <v>0</v>
      </c>
      <c r="Z368" s="37">
        <v>63840</v>
      </c>
      <c r="AA368" s="34"/>
      <c r="AB368" s="78"/>
      <c r="AC368" s="78"/>
      <c r="AD368" s="34"/>
      <c r="AE368" s="77"/>
      <c r="AF368" s="38"/>
      <c r="AG368" s="39"/>
      <c r="AH368" s="38"/>
      <c r="AI368" s="39"/>
      <c r="AJ368" s="38">
        <v>46031</v>
      </c>
      <c r="AK368" s="39">
        <v>63840</v>
      </c>
      <c r="AL368" s="34"/>
      <c r="AM368" s="39"/>
      <c r="AN36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68" s="26"/>
      <c r="AQ368" s="26"/>
      <c r="AR368" s="26"/>
    </row>
    <row r="369" spans="1:44" ht="19.5" customHeight="1" x14ac:dyDescent="0.25">
      <c r="A369" s="32">
        <f t="shared" si="24"/>
        <v>2025</v>
      </c>
      <c r="B369" s="32">
        <f t="shared" si="25"/>
        <v>12</v>
      </c>
      <c r="C369" s="25">
        <v>46007</v>
      </c>
      <c r="D369" s="57">
        <f t="shared" ca="1" si="22"/>
        <v>46097</v>
      </c>
      <c r="E369" s="32" t="str">
        <f t="shared" ca="1" si="23"/>
        <v>3-Months</v>
      </c>
      <c r="F369" s="32" t="str">
        <f>VLOOKUP(O369,Stock[],5,FALSE)</f>
        <v>BE</v>
      </c>
      <c r="G369" s="33" t="s">
        <v>1914</v>
      </c>
      <c r="H369" s="34"/>
      <c r="I369" s="34" t="s">
        <v>233</v>
      </c>
      <c r="J369" s="32" t="str">
        <f>VLOOKUP(I369,Customers[],2,FALSE)</f>
        <v>ဦးဝင်းနိုင်</v>
      </c>
      <c r="K369" s="32" t="str">
        <f>VLOOKUP(I369,Customers[],4,FALSE)</f>
        <v>Wandwin</v>
      </c>
      <c r="L369" s="32" t="str">
        <f>VLOOKUP(Table85[[#This Row],[CustomerID]],Table!H:K,3,0)</f>
        <v>လျှော်ပင်</v>
      </c>
      <c r="M369" s="32" t="str">
        <f>VLOOKUP(I369,Customers[],5,FALSE)</f>
        <v>WholeSales/Contract</v>
      </c>
      <c r="N369" s="34" t="s">
        <v>10</v>
      </c>
      <c r="O369" s="37" t="s">
        <v>61</v>
      </c>
      <c r="P369" s="32" t="str">
        <f>VLOOKUP(O369,Stock[],2,FALSE)</f>
        <v>BE Debtors Opening</v>
      </c>
      <c r="Q369" s="35">
        <f>VLOOKUP(O369,Stock[],3,FALSE)</f>
        <v>0</v>
      </c>
      <c r="R369" s="35">
        <f>VLOOKUP(O369,Stock[],4,FALSE)</f>
        <v>0</v>
      </c>
      <c r="S369" s="34"/>
      <c r="T369" s="35"/>
      <c r="U369" s="34"/>
      <c r="V369" s="36">
        <f>+DailySales!$T369*DailySales!$R369</f>
        <v>0</v>
      </c>
      <c r="W369" s="36">
        <f>+DailySales!$V369*DailySales!$Q369</f>
        <v>0</v>
      </c>
      <c r="X369" s="36">
        <f>VLOOKUP(O369,Stock[],6,FALSE)</f>
        <v>0</v>
      </c>
      <c r="Y369" s="36">
        <f>+DailySales!$V369*DailySales!$X369</f>
        <v>0</v>
      </c>
      <c r="Z369" s="37">
        <v>275400</v>
      </c>
      <c r="AA369" s="34"/>
      <c r="AB369" s="78"/>
      <c r="AC369" s="78"/>
      <c r="AD369" s="34"/>
      <c r="AE369" s="77"/>
      <c r="AF369" s="38"/>
      <c r="AG369" s="39"/>
      <c r="AH369" s="38"/>
      <c r="AI369" s="39"/>
      <c r="AJ369" s="38">
        <v>46031</v>
      </c>
      <c r="AK369" s="39">
        <v>275400</v>
      </c>
      <c r="AL369" s="34"/>
      <c r="AM369" s="39"/>
      <c r="AN36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69" s="26"/>
      <c r="AQ369" s="26"/>
      <c r="AR369" s="26"/>
    </row>
    <row r="370" spans="1:44" ht="19.5" customHeight="1" x14ac:dyDescent="0.25">
      <c r="A370" s="32">
        <f t="shared" si="24"/>
        <v>2025</v>
      </c>
      <c r="B370" s="32">
        <f t="shared" si="25"/>
        <v>12</v>
      </c>
      <c r="C370" s="25">
        <v>46007</v>
      </c>
      <c r="D370" s="57">
        <f t="shared" ca="1" si="22"/>
        <v>46097</v>
      </c>
      <c r="E370" s="32" t="str">
        <f t="shared" ca="1" si="23"/>
        <v>3-Months</v>
      </c>
      <c r="F370" s="32" t="str">
        <f>VLOOKUP(O370,Stock[],5,FALSE)</f>
        <v>BE</v>
      </c>
      <c r="G370" s="33" t="s">
        <v>1914</v>
      </c>
      <c r="H370" s="34"/>
      <c r="I370" s="34" t="s">
        <v>233</v>
      </c>
      <c r="J370" s="32" t="str">
        <f>VLOOKUP(I370,Customers[],2,FALSE)</f>
        <v>ဦးဝင်းနိုင်</v>
      </c>
      <c r="K370" s="32" t="str">
        <f>VLOOKUP(I370,Customers[],4,FALSE)</f>
        <v>Wandwin</v>
      </c>
      <c r="L370" s="32" t="str">
        <f>VLOOKUP(Table85[[#This Row],[CustomerID]],Table!H:K,3,0)</f>
        <v>လျှော်ပင်</v>
      </c>
      <c r="M370" s="32" t="str">
        <f>VLOOKUP(I370,Customers[],5,FALSE)</f>
        <v>WholeSales/Contract</v>
      </c>
      <c r="N370" s="34" t="s">
        <v>10</v>
      </c>
      <c r="O370" s="37" t="s">
        <v>61</v>
      </c>
      <c r="P370" s="32" t="str">
        <f>VLOOKUP(O370,Stock[],2,FALSE)</f>
        <v>BE Debtors Opening</v>
      </c>
      <c r="Q370" s="35">
        <f>VLOOKUP(O370,Stock[],3,FALSE)</f>
        <v>0</v>
      </c>
      <c r="R370" s="35">
        <f>VLOOKUP(O370,Stock[],4,FALSE)</f>
        <v>0</v>
      </c>
      <c r="S370" s="34"/>
      <c r="T370" s="35"/>
      <c r="U370" s="34"/>
      <c r="V370" s="36">
        <f>+DailySales!$T370*DailySales!$R370</f>
        <v>0</v>
      </c>
      <c r="W370" s="36">
        <f>+DailySales!$V370*DailySales!$Q370</f>
        <v>0</v>
      </c>
      <c r="X370" s="36">
        <f>VLOOKUP(O370,Stock[],6,FALSE)</f>
        <v>0</v>
      </c>
      <c r="Y370" s="36">
        <f>+DailySales!$V370*DailySales!$X370</f>
        <v>0</v>
      </c>
      <c r="Z370" s="37">
        <v>67200</v>
      </c>
      <c r="AA370" s="34"/>
      <c r="AB370" s="78"/>
      <c r="AC370" s="78"/>
      <c r="AD370" s="34"/>
      <c r="AE370" s="77"/>
      <c r="AF370" s="38"/>
      <c r="AG370" s="39"/>
      <c r="AH370" s="38"/>
      <c r="AI370" s="39"/>
      <c r="AJ370" s="38">
        <v>46031</v>
      </c>
      <c r="AK370" s="39">
        <v>67200</v>
      </c>
      <c r="AL370" s="34"/>
      <c r="AM370" s="39"/>
      <c r="AN37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70" s="26"/>
      <c r="AQ370" s="26"/>
      <c r="AR370" s="26"/>
    </row>
    <row r="371" spans="1:44" ht="19.5" customHeight="1" x14ac:dyDescent="0.25">
      <c r="A371" s="32">
        <f t="shared" si="24"/>
        <v>2025</v>
      </c>
      <c r="B371" s="32">
        <f t="shared" si="25"/>
        <v>12</v>
      </c>
      <c r="C371" s="25">
        <v>46007</v>
      </c>
      <c r="D371" s="57">
        <f t="shared" ca="1" si="22"/>
        <v>46097</v>
      </c>
      <c r="E371" s="32" t="str">
        <f t="shared" ca="1" si="23"/>
        <v>3-Months</v>
      </c>
      <c r="F371" s="32" t="str">
        <f>VLOOKUP(O371,Stock[],5,FALSE)</f>
        <v>BE</v>
      </c>
      <c r="G371" s="33" t="s">
        <v>1914</v>
      </c>
      <c r="H371" s="34"/>
      <c r="I371" s="34" t="s">
        <v>233</v>
      </c>
      <c r="J371" s="32" t="str">
        <f>VLOOKUP(I371,Customers[],2,FALSE)</f>
        <v>ဦးဝင်းနိုင်</v>
      </c>
      <c r="K371" s="32" t="str">
        <f>VLOOKUP(I371,Customers[],4,FALSE)</f>
        <v>Wandwin</v>
      </c>
      <c r="L371" s="32" t="str">
        <f>VLOOKUP(Table85[[#This Row],[CustomerID]],Table!H:K,3,0)</f>
        <v>လျှော်ပင်</v>
      </c>
      <c r="M371" s="32" t="str">
        <f>VLOOKUP(I371,Customers[],5,FALSE)</f>
        <v>WholeSales/Contract</v>
      </c>
      <c r="N371" s="34" t="s">
        <v>10</v>
      </c>
      <c r="O371" s="37" t="s">
        <v>61</v>
      </c>
      <c r="P371" s="32" t="str">
        <f>VLOOKUP(O371,Stock[],2,FALSE)</f>
        <v>BE Debtors Opening</v>
      </c>
      <c r="Q371" s="35">
        <f>VLOOKUP(O371,Stock[],3,FALSE)</f>
        <v>0</v>
      </c>
      <c r="R371" s="35">
        <f>VLOOKUP(O371,Stock[],4,FALSE)</f>
        <v>0</v>
      </c>
      <c r="S371" s="34"/>
      <c r="T371" s="35"/>
      <c r="U371" s="34"/>
      <c r="V371" s="36">
        <f>+DailySales!$T371*DailySales!$R371</f>
        <v>0</v>
      </c>
      <c r="W371" s="36">
        <f>+DailySales!$V371*DailySales!$Q371</f>
        <v>0</v>
      </c>
      <c r="X371" s="36">
        <f>VLOOKUP(O371,Stock[],6,FALSE)</f>
        <v>0</v>
      </c>
      <c r="Y371" s="36">
        <f>+DailySales!$V371*DailySales!$X371</f>
        <v>0</v>
      </c>
      <c r="Z371" s="37">
        <v>55800</v>
      </c>
      <c r="AA371" s="34"/>
      <c r="AB371" s="78"/>
      <c r="AC371" s="78"/>
      <c r="AD371" s="34"/>
      <c r="AE371" s="77"/>
      <c r="AF371" s="38"/>
      <c r="AG371" s="39"/>
      <c r="AH371" s="38"/>
      <c r="AI371" s="39"/>
      <c r="AJ371" s="38">
        <v>46031</v>
      </c>
      <c r="AK371" s="39">
        <v>55800</v>
      </c>
      <c r="AL371" s="34"/>
      <c r="AM371" s="39"/>
      <c r="AN37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71" s="26"/>
      <c r="AQ371" s="26"/>
      <c r="AR371" s="26"/>
    </row>
    <row r="372" spans="1:44" ht="19.5" customHeight="1" x14ac:dyDescent="0.25">
      <c r="A372" s="32">
        <f t="shared" si="24"/>
        <v>2025</v>
      </c>
      <c r="B372" s="32">
        <f t="shared" si="25"/>
        <v>12</v>
      </c>
      <c r="C372" s="25">
        <v>46007</v>
      </c>
      <c r="D372" s="57">
        <f t="shared" ca="1" si="22"/>
        <v>46097</v>
      </c>
      <c r="E372" s="32" t="str">
        <f t="shared" ca="1" si="23"/>
        <v>3-Months</v>
      </c>
      <c r="F372" s="32" t="str">
        <f>VLOOKUP(O372,Stock[],5,FALSE)</f>
        <v>BE</v>
      </c>
      <c r="G372" s="33" t="s">
        <v>1915</v>
      </c>
      <c r="H372" s="34"/>
      <c r="I372" s="34" t="s">
        <v>180</v>
      </c>
      <c r="J372" s="32" t="str">
        <f>VLOOKUP(I372,Customers[],2,FALSE)</f>
        <v>ရွှေမြင်း</v>
      </c>
      <c r="K372" s="32" t="str">
        <f>VLOOKUP(I372,Customers[],4,FALSE)</f>
        <v>Meiktila</v>
      </c>
      <c r="L372" s="32" t="str">
        <f>VLOOKUP(Table85[[#This Row],[CustomerID]],Table!H:K,3,0)</f>
        <v>မိတ္ထီလာ</v>
      </c>
      <c r="M372" s="32" t="str">
        <f>VLOOKUP(I372,Customers[],5,FALSE)</f>
        <v>WholeSales/Contract</v>
      </c>
      <c r="N372" s="34" t="s">
        <v>10</v>
      </c>
      <c r="O372" s="37" t="s">
        <v>61</v>
      </c>
      <c r="P372" s="32" t="str">
        <f>VLOOKUP(O372,Stock[],2,FALSE)</f>
        <v>BE Debtors Opening</v>
      </c>
      <c r="Q372" s="35">
        <f>VLOOKUP(O372,Stock[],3,FALSE)</f>
        <v>0</v>
      </c>
      <c r="R372" s="35">
        <f>VLOOKUP(O372,Stock[],4,FALSE)</f>
        <v>0</v>
      </c>
      <c r="S372" s="34"/>
      <c r="T372" s="35"/>
      <c r="U372" s="34"/>
      <c r="V372" s="36">
        <f>+DailySales!$T372*DailySales!$R372</f>
        <v>0</v>
      </c>
      <c r="W372" s="36">
        <f>+DailySales!$V372*DailySales!$Q372</f>
        <v>0</v>
      </c>
      <c r="X372" s="36">
        <f>VLOOKUP(O372,Stock[],6,FALSE)</f>
        <v>0</v>
      </c>
      <c r="Y372" s="36">
        <f>+DailySales!$V372*DailySales!$X372</f>
        <v>0</v>
      </c>
      <c r="Z372" s="37">
        <v>1596000</v>
      </c>
      <c r="AA372" s="34"/>
      <c r="AB372" s="78"/>
      <c r="AC372" s="78"/>
      <c r="AD372" s="34"/>
      <c r="AE372" s="77"/>
      <c r="AF372" s="38"/>
      <c r="AG372" s="39"/>
      <c r="AH372" s="38">
        <v>46034</v>
      </c>
      <c r="AI372" s="39">
        <v>1596000</v>
      </c>
      <c r="AJ372" s="38"/>
      <c r="AK372" s="39"/>
      <c r="AL372" s="34"/>
      <c r="AM372" s="39"/>
      <c r="AN37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72" s="26"/>
      <c r="AQ372" s="26"/>
      <c r="AR372" s="26"/>
    </row>
    <row r="373" spans="1:44" ht="19.5" customHeight="1" x14ac:dyDescent="0.25">
      <c r="A373" s="32">
        <f t="shared" si="24"/>
        <v>2025</v>
      </c>
      <c r="B373" s="32">
        <f t="shared" si="25"/>
        <v>12</v>
      </c>
      <c r="C373" s="25">
        <v>46007</v>
      </c>
      <c r="D373" s="57">
        <f t="shared" ca="1" si="22"/>
        <v>46097</v>
      </c>
      <c r="E373" s="32" t="str">
        <f t="shared" ca="1" si="23"/>
        <v>3-Months</v>
      </c>
      <c r="F373" s="32" t="str">
        <f>VLOOKUP(O373,Stock[],5,FALSE)</f>
        <v>BE</v>
      </c>
      <c r="G373" s="33" t="s">
        <v>1915</v>
      </c>
      <c r="H373" s="34"/>
      <c r="I373" s="34" t="s">
        <v>180</v>
      </c>
      <c r="J373" s="32" t="str">
        <f>VLOOKUP(I373,Customers[],2,FALSE)</f>
        <v>ရွှေမြင်း</v>
      </c>
      <c r="K373" s="32" t="str">
        <f>VLOOKUP(I373,Customers[],4,FALSE)</f>
        <v>Meiktila</v>
      </c>
      <c r="L373" s="32" t="str">
        <f>VLOOKUP(Table85[[#This Row],[CustomerID]],Table!H:K,3,0)</f>
        <v>မိတ္ထီလာ</v>
      </c>
      <c r="M373" s="32" t="str">
        <f>VLOOKUP(I373,Customers[],5,FALSE)</f>
        <v>WholeSales/Contract</v>
      </c>
      <c r="N373" s="34" t="s">
        <v>10</v>
      </c>
      <c r="O373" s="37" t="s">
        <v>61</v>
      </c>
      <c r="P373" s="32" t="str">
        <f>VLOOKUP(O373,Stock[],2,FALSE)</f>
        <v>BE Debtors Opening</v>
      </c>
      <c r="Q373" s="35">
        <f>VLOOKUP(O373,Stock[],3,FALSE)</f>
        <v>0</v>
      </c>
      <c r="R373" s="35">
        <f>VLOOKUP(O373,Stock[],4,FALSE)</f>
        <v>0</v>
      </c>
      <c r="S373" s="34"/>
      <c r="T373" s="35"/>
      <c r="U373" s="34"/>
      <c r="V373" s="36">
        <f>+DailySales!$T373*DailySales!$R373</f>
        <v>0</v>
      </c>
      <c r="W373" s="36">
        <f>+DailySales!$V373*DailySales!$Q373</f>
        <v>0</v>
      </c>
      <c r="X373" s="36">
        <f>VLOOKUP(O373,Stock[],6,FALSE)</f>
        <v>0</v>
      </c>
      <c r="Y373" s="36">
        <f>+DailySales!$V373*DailySales!$X373</f>
        <v>0</v>
      </c>
      <c r="Z373" s="37">
        <v>186200</v>
      </c>
      <c r="AA373" s="34"/>
      <c r="AB373" s="78"/>
      <c r="AC373" s="78"/>
      <c r="AD373" s="34"/>
      <c r="AE373" s="77"/>
      <c r="AF373" s="38"/>
      <c r="AG373" s="39"/>
      <c r="AH373" s="38">
        <v>46034</v>
      </c>
      <c r="AI373" s="39">
        <v>186200</v>
      </c>
      <c r="AJ373" s="38"/>
      <c r="AK373" s="39"/>
      <c r="AL373" s="34"/>
      <c r="AM373" s="39"/>
      <c r="AN37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73" s="26"/>
      <c r="AQ373" s="26"/>
      <c r="AR373" s="26"/>
    </row>
    <row r="374" spans="1:44" ht="19.5" customHeight="1" x14ac:dyDescent="0.25">
      <c r="A374" s="32">
        <f t="shared" si="24"/>
        <v>2025</v>
      </c>
      <c r="B374" s="32">
        <f t="shared" si="25"/>
        <v>12</v>
      </c>
      <c r="C374" s="25">
        <v>46007</v>
      </c>
      <c r="D374" s="57">
        <f t="shared" ca="1" si="22"/>
        <v>46097</v>
      </c>
      <c r="E374" s="32" t="str">
        <f t="shared" ca="1" si="23"/>
        <v>3-Months</v>
      </c>
      <c r="F374" s="32" t="str">
        <f>VLOOKUP(O374,Stock[],5,FALSE)</f>
        <v>BE</v>
      </c>
      <c r="G374" s="33" t="s">
        <v>1915</v>
      </c>
      <c r="H374" s="34"/>
      <c r="I374" s="34" t="s">
        <v>180</v>
      </c>
      <c r="J374" s="32" t="str">
        <f>VLOOKUP(I374,Customers[],2,FALSE)</f>
        <v>ရွှေမြင်း</v>
      </c>
      <c r="K374" s="32" t="str">
        <f>VLOOKUP(I374,Customers[],4,FALSE)</f>
        <v>Meiktila</v>
      </c>
      <c r="L374" s="32" t="str">
        <f>VLOOKUP(Table85[[#This Row],[CustomerID]],Table!H:K,3,0)</f>
        <v>မိတ္ထီလာ</v>
      </c>
      <c r="M374" s="32" t="str">
        <f>VLOOKUP(I374,Customers[],5,FALSE)</f>
        <v>WholeSales/Contract</v>
      </c>
      <c r="N374" s="34" t="s">
        <v>10</v>
      </c>
      <c r="O374" s="37" t="s">
        <v>61</v>
      </c>
      <c r="P374" s="32" t="str">
        <f>VLOOKUP(O374,Stock[],2,FALSE)</f>
        <v>BE Debtors Opening</v>
      </c>
      <c r="Q374" s="35">
        <f>VLOOKUP(O374,Stock[],3,FALSE)</f>
        <v>0</v>
      </c>
      <c r="R374" s="35">
        <f>VLOOKUP(O374,Stock[],4,FALSE)</f>
        <v>0</v>
      </c>
      <c r="S374" s="34"/>
      <c r="T374" s="35"/>
      <c r="U374" s="34"/>
      <c r="V374" s="36">
        <f>+DailySales!$T374*DailySales!$R374</f>
        <v>0</v>
      </c>
      <c r="W374" s="36">
        <f>+DailySales!$V374*DailySales!$Q374</f>
        <v>0</v>
      </c>
      <c r="X374" s="36">
        <f>VLOOKUP(O374,Stock[],6,FALSE)</f>
        <v>0</v>
      </c>
      <c r="Y374" s="36">
        <f>+DailySales!$V374*DailySales!$X374</f>
        <v>0</v>
      </c>
      <c r="Z374" s="37">
        <v>386400</v>
      </c>
      <c r="AA374" s="34"/>
      <c r="AB374" s="78"/>
      <c r="AC374" s="78"/>
      <c r="AD374" s="34"/>
      <c r="AE374" s="77"/>
      <c r="AF374" s="38"/>
      <c r="AG374" s="39"/>
      <c r="AH374" s="38">
        <v>46034</v>
      </c>
      <c r="AI374" s="39">
        <v>386400</v>
      </c>
      <c r="AJ374" s="38"/>
      <c r="AK374" s="39"/>
      <c r="AL374" s="34"/>
      <c r="AM374" s="39"/>
      <c r="AN37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74" s="26"/>
      <c r="AQ374" s="26"/>
      <c r="AR374" s="26"/>
    </row>
    <row r="375" spans="1:44" ht="19.5" customHeight="1" x14ac:dyDescent="0.25">
      <c r="A375" s="32">
        <f t="shared" si="24"/>
        <v>2025</v>
      </c>
      <c r="B375" s="32">
        <f t="shared" si="25"/>
        <v>12</v>
      </c>
      <c r="C375" s="25">
        <v>46007</v>
      </c>
      <c r="D375" s="57">
        <f t="shared" ca="1" si="22"/>
        <v>46097</v>
      </c>
      <c r="E375" s="32" t="str">
        <f t="shared" ca="1" si="23"/>
        <v>3-Months</v>
      </c>
      <c r="F375" s="32" t="str">
        <f>VLOOKUP(O375,Stock[],5,FALSE)</f>
        <v>BE</v>
      </c>
      <c r="G375" s="33" t="s">
        <v>1915</v>
      </c>
      <c r="H375" s="34"/>
      <c r="I375" s="34" t="s">
        <v>180</v>
      </c>
      <c r="J375" s="32" t="str">
        <f>VLOOKUP(I375,Customers[],2,FALSE)</f>
        <v>ရွှေမြင်း</v>
      </c>
      <c r="K375" s="32" t="str">
        <f>VLOOKUP(I375,Customers[],4,FALSE)</f>
        <v>Meiktila</v>
      </c>
      <c r="L375" s="32" t="str">
        <f>VLOOKUP(Table85[[#This Row],[CustomerID]],Table!H:K,3,0)</f>
        <v>မိတ္ထီလာ</v>
      </c>
      <c r="M375" s="32" t="str">
        <f>VLOOKUP(I375,Customers[],5,FALSE)</f>
        <v>WholeSales/Contract</v>
      </c>
      <c r="N375" s="34" t="s">
        <v>10</v>
      </c>
      <c r="O375" s="37" t="s">
        <v>61</v>
      </c>
      <c r="P375" s="32" t="str">
        <f>VLOOKUP(O375,Stock[],2,FALSE)</f>
        <v>BE Debtors Opening</v>
      </c>
      <c r="Q375" s="35">
        <f>VLOOKUP(O375,Stock[],3,FALSE)</f>
        <v>0</v>
      </c>
      <c r="R375" s="35">
        <f>VLOOKUP(O375,Stock[],4,FALSE)</f>
        <v>0</v>
      </c>
      <c r="S375" s="34"/>
      <c r="T375" s="35"/>
      <c r="U375" s="34"/>
      <c r="V375" s="36">
        <f>+DailySales!$T375*DailySales!$R375</f>
        <v>0</v>
      </c>
      <c r="W375" s="36">
        <f>+DailySales!$V375*DailySales!$Q375</f>
        <v>0</v>
      </c>
      <c r="X375" s="36">
        <f>VLOOKUP(O375,Stock[],6,FALSE)</f>
        <v>0</v>
      </c>
      <c r="Y375" s="36">
        <f>+DailySales!$V375*DailySales!$X375</f>
        <v>0</v>
      </c>
      <c r="Z375" s="37">
        <v>558600</v>
      </c>
      <c r="AA375" s="34"/>
      <c r="AB375" s="78"/>
      <c r="AC375" s="78"/>
      <c r="AD375" s="34"/>
      <c r="AE375" s="77"/>
      <c r="AF375" s="38"/>
      <c r="AG375" s="39"/>
      <c r="AH375" s="38">
        <v>46034</v>
      </c>
      <c r="AI375" s="39">
        <v>558600</v>
      </c>
      <c r="AJ375" s="38"/>
      <c r="AK375" s="39"/>
      <c r="AL375" s="34"/>
      <c r="AM375" s="39"/>
      <c r="AN37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75" s="26"/>
      <c r="AQ375" s="26"/>
      <c r="AR375" s="26"/>
    </row>
    <row r="376" spans="1:44" ht="19.5" customHeight="1" x14ac:dyDescent="0.25">
      <c r="A376" s="32">
        <f t="shared" si="24"/>
        <v>2025</v>
      </c>
      <c r="B376" s="32">
        <f t="shared" si="25"/>
        <v>12</v>
      </c>
      <c r="C376" s="25">
        <v>46007</v>
      </c>
      <c r="D376" s="57">
        <f t="shared" ca="1" si="22"/>
        <v>46097</v>
      </c>
      <c r="E376" s="32" t="str">
        <f t="shared" ca="1" si="23"/>
        <v>3-Months</v>
      </c>
      <c r="F376" s="32" t="str">
        <f>VLOOKUP(O376,Stock[],5,FALSE)</f>
        <v>BE</v>
      </c>
      <c r="G376" s="33" t="s">
        <v>1915</v>
      </c>
      <c r="H376" s="34"/>
      <c r="I376" s="34" t="s">
        <v>180</v>
      </c>
      <c r="J376" s="32" t="str">
        <f>VLOOKUP(I376,Customers[],2,FALSE)</f>
        <v>ရွှေမြင်း</v>
      </c>
      <c r="K376" s="32" t="str">
        <f>VLOOKUP(I376,Customers[],4,FALSE)</f>
        <v>Meiktila</v>
      </c>
      <c r="L376" s="32" t="str">
        <f>VLOOKUP(Table85[[#This Row],[CustomerID]],Table!H:K,3,0)</f>
        <v>မိတ္ထီလာ</v>
      </c>
      <c r="M376" s="32" t="str">
        <f>VLOOKUP(I376,Customers[],5,FALSE)</f>
        <v>WholeSales/Contract</v>
      </c>
      <c r="N376" s="34" t="s">
        <v>10</v>
      </c>
      <c r="O376" s="37" t="s">
        <v>61</v>
      </c>
      <c r="P376" s="32" t="str">
        <f>VLOOKUP(O376,Stock[],2,FALSE)</f>
        <v>BE Debtors Opening</v>
      </c>
      <c r="Q376" s="35">
        <f>VLOOKUP(O376,Stock[],3,FALSE)</f>
        <v>0</v>
      </c>
      <c r="R376" s="35">
        <f>VLOOKUP(O376,Stock[],4,FALSE)</f>
        <v>0</v>
      </c>
      <c r="S376" s="34"/>
      <c r="T376" s="35"/>
      <c r="U376" s="34"/>
      <c r="V376" s="36">
        <f>+DailySales!$T376*DailySales!$R376</f>
        <v>0</v>
      </c>
      <c r="W376" s="36">
        <f>+DailySales!$V376*DailySales!$Q376</f>
        <v>0</v>
      </c>
      <c r="X376" s="36">
        <f>VLOOKUP(O376,Stock[],6,FALSE)</f>
        <v>0</v>
      </c>
      <c r="Y376" s="36">
        <f>+DailySales!$V376*DailySales!$X376</f>
        <v>0</v>
      </c>
      <c r="Z376" s="37">
        <v>840000</v>
      </c>
      <c r="AA376" s="34"/>
      <c r="AB376" s="78"/>
      <c r="AC376" s="78"/>
      <c r="AD376" s="34"/>
      <c r="AE376" s="77"/>
      <c r="AF376" s="38"/>
      <c r="AG376" s="39"/>
      <c r="AH376" s="38">
        <v>46034</v>
      </c>
      <c r="AI376" s="39">
        <v>840000</v>
      </c>
      <c r="AJ376" s="38"/>
      <c r="AK376" s="39"/>
      <c r="AL376" s="34"/>
      <c r="AM376" s="39"/>
      <c r="AN37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76" s="26"/>
      <c r="AQ376" s="26"/>
      <c r="AR376" s="26"/>
    </row>
    <row r="377" spans="1:44" ht="19.5" customHeight="1" x14ac:dyDescent="0.25">
      <c r="A377" s="32">
        <f t="shared" si="24"/>
        <v>2025</v>
      </c>
      <c r="B377" s="32">
        <f t="shared" si="25"/>
        <v>12</v>
      </c>
      <c r="C377" s="25">
        <v>46007</v>
      </c>
      <c r="D377" s="57">
        <f t="shared" ca="1" si="22"/>
        <v>46097</v>
      </c>
      <c r="E377" s="32" t="str">
        <f t="shared" ca="1" si="23"/>
        <v>3-Months</v>
      </c>
      <c r="F377" s="32" t="str">
        <f>VLOOKUP(O377,Stock[],5,FALSE)</f>
        <v>BE</v>
      </c>
      <c r="G377" s="33" t="s">
        <v>1915</v>
      </c>
      <c r="H377" s="34"/>
      <c r="I377" s="34" t="s">
        <v>180</v>
      </c>
      <c r="J377" s="32" t="str">
        <f>VLOOKUP(I377,Customers[],2,FALSE)</f>
        <v>ရွှေမြင်း</v>
      </c>
      <c r="K377" s="32" t="str">
        <f>VLOOKUP(I377,Customers[],4,FALSE)</f>
        <v>Meiktila</v>
      </c>
      <c r="L377" s="32" t="str">
        <f>VLOOKUP(Table85[[#This Row],[CustomerID]],Table!H:K,3,0)</f>
        <v>မိတ္ထီလာ</v>
      </c>
      <c r="M377" s="32" t="str">
        <f>VLOOKUP(I377,Customers[],5,FALSE)</f>
        <v>WholeSales/Contract</v>
      </c>
      <c r="N377" s="34" t="s">
        <v>10</v>
      </c>
      <c r="O377" s="37" t="s">
        <v>61</v>
      </c>
      <c r="P377" s="32" t="str">
        <f>VLOOKUP(O377,Stock[],2,FALSE)</f>
        <v>BE Debtors Opening</v>
      </c>
      <c r="Q377" s="35">
        <f>VLOOKUP(O377,Stock[],3,FALSE)</f>
        <v>0</v>
      </c>
      <c r="R377" s="35">
        <f>VLOOKUP(O377,Stock[],4,FALSE)</f>
        <v>0</v>
      </c>
      <c r="S377" s="34"/>
      <c r="T377" s="35"/>
      <c r="U377" s="34"/>
      <c r="V377" s="36">
        <f>+DailySales!$T377*DailySales!$R377</f>
        <v>0</v>
      </c>
      <c r="W377" s="36">
        <f>+DailySales!$V377*DailySales!$Q377</f>
        <v>0</v>
      </c>
      <c r="X377" s="36">
        <f>VLOOKUP(O377,Stock[],6,FALSE)</f>
        <v>0</v>
      </c>
      <c r="Y377" s="36">
        <f>+DailySales!$V377*DailySales!$X377</f>
        <v>0</v>
      </c>
      <c r="Z377" s="37">
        <v>367200</v>
      </c>
      <c r="AA377" s="34"/>
      <c r="AB377" s="78"/>
      <c r="AC377" s="78"/>
      <c r="AD377" s="34"/>
      <c r="AE377" s="77"/>
      <c r="AF377" s="38"/>
      <c r="AG377" s="39"/>
      <c r="AH377" s="38">
        <v>46034</v>
      </c>
      <c r="AI377" s="39">
        <v>367200</v>
      </c>
      <c r="AJ377" s="38"/>
      <c r="AK377" s="39"/>
      <c r="AL377" s="34"/>
      <c r="AM377" s="39"/>
      <c r="AN37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77" s="26"/>
      <c r="AQ377" s="26"/>
      <c r="AR377" s="26"/>
    </row>
    <row r="378" spans="1:44" ht="19.5" customHeight="1" x14ac:dyDescent="0.25">
      <c r="A378" s="32">
        <f t="shared" si="24"/>
        <v>2025</v>
      </c>
      <c r="B378" s="32">
        <f t="shared" si="25"/>
        <v>12</v>
      </c>
      <c r="C378" s="25">
        <v>46007</v>
      </c>
      <c r="D378" s="57">
        <f t="shared" ca="1" si="22"/>
        <v>46097</v>
      </c>
      <c r="E378" s="32" t="str">
        <f t="shared" ca="1" si="23"/>
        <v>3-Months</v>
      </c>
      <c r="F378" s="32" t="str">
        <f>VLOOKUP(O378,Stock[],5,FALSE)</f>
        <v>BE</v>
      </c>
      <c r="G378" s="33" t="s">
        <v>1916</v>
      </c>
      <c r="H378" s="34"/>
      <c r="I378" s="34" t="s">
        <v>181</v>
      </c>
      <c r="J378" s="32" t="str">
        <f>VLOOKUP(I378,Customers[],2,FALSE)</f>
        <v>ရွှေမြင်း(ရွှေခြင်္သေ့)</v>
      </c>
      <c r="K378" s="32" t="str">
        <f>VLOOKUP(I378,Customers[],4,FALSE)</f>
        <v>Meiktila</v>
      </c>
      <c r="L378" s="32" t="str">
        <f>VLOOKUP(Table85[[#This Row],[CustomerID]],Table!H:K,3,0)</f>
        <v>မိတ္ထီလာ</v>
      </c>
      <c r="M378" s="32" t="str">
        <f>VLOOKUP(I378,Customers[],5,FALSE)</f>
        <v>WholeSales/Contract</v>
      </c>
      <c r="N378" s="34" t="s">
        <v>10</v>
      </c>
      <c r="O378" s="37" t="s">
        <v>61</v>
      </c>
      <c r="P378" s="32" t="str">
        <f>VLOOKUP(O378,Stock[],2,FALSE)</f>
        <v>BE Debtors Opening</v>
      </c>
      <c r="Q378" s="35">
        <f>VLOOKUP(O378,Stock[],3,FALSE)</f>
        <v>0</v>
      </c>
      <c r="R378" s="35">
        <f>VLOOKUP(O378,Stock[],4,FALSE)</f>
        <v>0</v>
      </c>
      <c r="S378" s="34"/>
      <c r="T378" s="35"/>
      <c r="U378" s="34"/>
      <c r="V378" s="36">
        <f>+DailySales!$T378*DailySales!$R378</f>
        <v>0</v>
      </c>
      <c r="W378" s="36">
        <f>+DailySales!$V378*DailySales!$Q378</f>
        <v>0</v>
      </c>
      <c r="X378" s="36">
        <f>VLOOKUP(O378,Stock[],6,FALSE)</f>
        <v>0</v>
      </c>
      <c r="Y378" s="36">
        <f>+DailySales!$V378*DailySales!$X378</f>
        <v>0</v>
      </c>
      <c r="Z378" s="37">
        <v>479500</v>
      </c>
      <c r="AA378" s="34"/>
      <c r="AB378" s="78"/>
      <c r="AC378" s="78"/>
      <c r="AD378" s="34"/>
      <c r="AE378" s="77"/>
      <c r="AF378" s="38"/>
      <c r="AG378" s="39"/>
      <c r="AH378" s="38">
        <v>46034</v>
      </c>
      <c r="AI378" s="39">
        <v>479500</v>
      </c>
      <c r="AJ378" s="38"/>
      <c r="AK378" s="39"/>
      <c r="AL378" s="34"/>
      <c r="AM378" s="39"/>
      <c r="AN37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78" s="26"/>
      <c r="AQ378" s="26"/>
      <c r="AR378" s="26"/>
    </row>
    <row r="379" spans="1:44" ht="19.5" customHeight="1" x14ac:dyDescent="0.25">
      <c r="A379" s="32">
        <f t="shared" si="24"/>
        <v>2025</v>
      </c>
      <c r="B379" s="32">
        <f t="shared" si="25"/>
        <v>12</v>
      </c>
      <c r="C379" s="25">
        <v>46007</v>
      </c>
      <c r="D379" s="57">
        <f t="shared" ca="1" si="22"/>
        <v>46097</v>
      </c>
      <c r="E379" s="32" t="str">
        <f t="shared" ca="1" si="23"/>
        <v>3-Months</v>
      </c>
      <c r="F379" s="32" t="str">
        <f>VLOOKUP(O379,Stock[],5,FALSE)</f>
        <v>BE</v>
      </c>
      <c r="G379" s="33" t="s">
        <v>1916</v>
      </c>
      <c r="H379" s="34"/>
      <c r="I379" s="34" t="s">
        <v>181</v>
      </c>
      <c r="J379" s="32" t="str">
        <f>VLOOKUP(I379,Customers[],2,FALSE)</f>
        <v>ရွှေမြင်း(ရွှေခြင်္သေ့)</v>
      </c>
      <c r="K379" s="32" t="str">
        <f>VLOOKUP(I379,Customers[],4,FALSE)</f>
        <v>Meiktila</v>
      </c>
      <c r="L379" s="32" t="str">
        <f>VLOOKUP(Table85[[#This Row],[CustomerID]],Table!H:K,3,0)</f>
        <v>မိတ္ထီလာ</v>
      </c>
      <c r="M379" s="32" t="str">
        <f>VLOOKUP(I379,Customers[],5,FALSE)</f>
        <v>WholeSales/Contract</v>
      </c>
      <c r="N379" s="34" t="s">
        <v>10</v>
      </c>
      <c r="O379" s="37" t="s">
        <v>61</v>
      </c>
      <c r="P379" s="32" t="str">
        <f>VLOOKUP(O379,Stock[],2,FALSE)</f>
        <v>BE Debtors Opening</v>
      </c>
      <c r="Q379" s="35">
        <f>VLOOKUP(O379,Stock[],3,FALSE)</f>
        <v>0</v>
      </c>
      <c r="R379" s="35">
        <f>VLOOKUP(O379,Stock[],4,FALSE)</f>
        <v>0</v>
      </c>
      <c r="S379" s="34"/>
      <c r="T379" s="35"/>
      <c r="U379" s="34"/>
      <c r="V379" s="36">
        <f>+DailySales!$T379*DailySales!$R379</f>
        <v>0</v>
      </c>
      <c r="W379" s="36">
        <f>+DailySales!$V379*DailySales!$Q379</f>
        <v>0</v>
      </c>
      <c r="X379" s="36">
        <f>VLOOKUP(O379,Stock[],6,FALSE)</f>
        <v>0</v>
      </c>
      <c r="Y379" s="36">
        <f>+DailySales!$V379*DailySales!$X379</f>
        <v>0</v>
      </c>
      <c r="Z379" s="37">
        <v>478800</v>
      </c>
      <c r="AA379" s="34"/>
      <c r="AB379" s="78"/>
      <c r="AC379" s="78"/>
      <c r="AD379" s="34"/>
      <c r="AE379" s="77"/>
      <c r="AF379" s="38"/>
      <c r="AG379" s="39"/>
      <c r="AH379" s="38">
        <v>46034</v>
      </c>
      <c r="AI379" s="39">
        <v>478800</v>
      </c>
      <c r="AJ379" s="38"/>
      <c r="AK379" s="39"/>
      <c r="AL379" s="34"/>
      <c r="AM379" s="39"/>
      <c r="AN37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79" s="26"/>
      <c r="AQ379" s="26"/>
      <c r="AR379" s="26"/>
    </row>
    <row r="380" spans="1:44" ht="19.5" customHeight="1" x14ac:dyDescent="0.25">
      <c r="A380" s="32">
        <f t="shared" si="24"/>
        <v>2025</v>
      </c>
      <c r="B380" s="32">
        <f t="shared" si="25"/>
        <v>12</v>
      </c>
      <c r="C380" s="25">
        <v>46007</v>
      </c>
      <c r="D380" s="57">
        <f t="shared" ca="1" si="22"/>
        <v>46097</v>
      </c>
      <c r="E380" s="32" t="str">
        <f t="shared" ca="1" si="23"/>
        <v>3-Months</v>
      </c>
      <c r="F380" s="32" t="str">
        <f>VLOOKUP(O380,Stock[],5,FALSE)</f>
        <v>BE</v>
      </c>
      <c r="G380" s="33" t="s">
        <v>1916</v>
      </c>
      <c r="H380" s="34"/>
      <c r="I380" s="34" t="s">
        <v>181</v>
      </c>
      <c r="J380" s="32" t="str">
        <f>VLOOKUP(I380,Customers[],2,FALSE)</f>
        <v>ရွှေမြင်း(ရွှေခြင်္သေ့)</v>
      </c>
      <c r="K380" s="32" t="str">
        <f>VLOOKUP(I380,Customers[],4,FALSE)</f>
        <v>Meiktila</v>
      </c>
      <c r="L380" s="32" t="str">
        <f>VLOOKUP(Table85[[#This Row],[CustomerID]],Table!H:K,3,0)</f>
        <v>မိတ္ထီလာ</v>
      </c>
      <c r="M380" s="32" t="str">
        <f>VLOOKUP(I380,Customers[],5,FALSE)</f>
        <v>WholeSales/Contract</v>
      </c>
      <c r="N380" s="34" t="s">
        <v>10</v>
      </c>
      <c r="O380" s="37" t="s">
        <v>61</v>
      </c>
      <c r="P380" s="32" t="str">
        <f>VLOOKUP(O380,Stock[],2,FALSE)</f>
        <v>BE Debtors Opening</v>
      </c>
      <c r="Q380" s="35">
        <f>VLOOKUP(O380,Stock[],3,FALSE)</f>
        <v>0</v>
      </c>
      <c r="R380" s="35">
        <f>VLOOKUP(O380,Stock[],4,FALSE)</f>
        <v>0</v>
      </c>
      <c r="S380" s="34"/>
      <c r="T380" s="35"/>
      <c r="U380" s="34"/>
      <c r="V380" s="36">
        <f>+DailySales!$T380*DailySales!$R380</f>
        <v>0</v>
      </c>
      <c r="W380" s="36">
        <f>+DailySales!$V380*DailySales!$Q380</f>
        <v>0</v>
      </c>
      <c r="X380" s="36">
        <f>VLOOKUP(O380,Stock[],6,FALSE)</f>
        <v>0</v>
      </c>
      <c r="Y380" s="36">
        <f>+DailySales!$V380*DailySales!$X380</f>
        <v>0</v>
      </c>
      <c r="Z380" s="37">
        <v>483000</v>
      </c>
      <c r="AA380" s="34"/>
      <c r="AB380" s="78"/>
      <c r="AC380" s="78"/>
      <c r="AD380" s="34"/>
      <c r="AE380" s="77"/>
      <c r="AF380" s="38"/>
      <c r="AG380" s="39"/>
      <c r="AH380" s="38">
        <v>46034</v>
      </c>
      <c r="AI380" s="39">
        <v>483000</v>
      </c>
      <c r="AJ380" s="38"/>
      <c r="AK380" s="39"/>
      <c r="AL380" s="34"/>
      <c r="AM380" s="39"/>
      <c r="AN38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80" s="26"/>
      <c r="AQ380" s="26"/>
      <c r="AR380" s="26"/>
    </row>
    <row r="381" spans="1:44" ht="19.5" customHeight="1" x14ac:dyDescent="0.25">
      <c r="A381" s="32">
        <f t="shared" si="24"/>
        <v>2025</v>
      </c>
      <c r="B381" s="32">
        <f t="shared" si="25"/>
        <v>12</v>
      </c>
      <c r="C381" s="25">
        <v>46007</v>
      </c>
      <c r="D381" s="57">
        <f t="shared" ca="1" si="22"/>
        <v>46097</v>
      </c>
      <c r="E381" s="32" t="str">
        <f t="shared" ca="1" si="23"/>
        <v>3-Months</v>
      </c>
      <c r="F381" s="32" t="str">
        <f>VLOOKUP(O381,Stock[],5,FALSE)</f>
        <v>BE</v>
      </c>
      <c r="G381" s="33" t="s">
        <v>1916</v>
      </c>
      <c r="H381" s="34"/>
      <c r="I381" s="34" t="s">
        <v>181</v>
      </c>
      <c r="J381" s="32" t="str">
        <f>VLOOKUP(I381,Customers[],2,FALSE)</f>
        <v>ရွှေမြင်း(ရွှေခြင်္သေ့)</v>
      </c>
      <c r="K381" s="32" t="str">
        <f>VLOOKUP(I381,Customers[],4,FALSE)</f>
        <v>Meiktila</v>
      </c>
      <c r="L381" s="32" t="str">
        <f>VLOOKUP(Table85[[#This Row],[CustomerID]],Table!H:K,3,0)</f>
        <v>မိတ္ထီလာ</v>
      </c>
      <c r="M381" s="32" t="str">
        <f>VLOOKUP(I381,Customers[],5,FALSE)</f>
        <v>WholeSales/Contract</v>
      </c>
      <c r="N381" s="34" t="s">
        <v>10</v>
      </c>
      <c r="O381" s="37" t="s">
        <v>61</v>
      </c>
      <c r="P381" s="32" t="str">
        <f>VLOOKUP(O381,Stock[],2,FALSE)</f>
        <v>BE Debtors Opening</v>
      </c>
      <c r="Q381" s="35">
        <f>VLOOKUP(O381,Stock[],3,FALSE)</f>
        <v>0</v>
      </c>
      <c r="R381" s="35">
        <f>VLOOKUP(O381,Stock[],4,FALSE)</f>
        <v>0</v>
      </c>
      <c r="S381" s="34"/>
      <c r="T381" s="35"/>
      <c r="U381" s="34"/>
      <c r="V381" s="36">
        <f>+DailySales!$T381*DailySales!$R381</f>
        <v>0</v>
      </c>
      <c r="W381" s="36">
        <f>+DailySales!$V381*DailySales!$Q381</f>
        <v>0</v>
      </c>
      <c r="X381" s="36">
        <f>VLOOKUP(O381,Stock[],6,FALSE)</f>
        <v>0</v>
      </c>
      <c r="Y381" s="36">
        <f>+DailySales!$V381*DailySales!$X381</f>
        <v>0</v>
      </c>
      <c r="Z381" s="37">
        <v>159600</v>
      </c>
      <c r="AA381" s="34"/>
      <c r="AB381" s="78"/>
      <c r="AC381" s="78"/>
      <c r="AD381" s="34"/>
      <c r="AE381" s="77"/>
      <c r="AF381" s="38"/>
      <c r="AG381" s="39"/>
      <c r="AH381" s="38">
        <v>46034</v>
      </c>
      <c r="AI381" s="39">
        <v>159600</v>
      </c>
      <c r="AJ381" s="38"/>
      <c r="AK381" s="39"/>
      <c r="AL381" s="34"/>
      <c r="AM381" s="39"/>
      <c r="AN38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81" s="26"/>
      <c r="AQ381" s="26"/>
      <c r="AR381" s="26"/>
    </row>
    <row r="382" spans="1:44" ht="19.5" customHeight="1" x14ac:dyDescent="0.25">
      <c r="A382" s="32">
        <f t="shared" si="24"/>
        <v>2025</v>
      </c>
      <c r="B382" s="32">
        <f t="shared" si="25"/>
        <v>12</v>
      </c>
      <c r="C382" s="25">
        <v>46007</v>
      </c>
      <c r="D382" s="57">
        <f t="shared" ca="1" si="22"/>
        <v>46097</v>
      </c>
      <c r="E382" s="32" t="str">
        <f t="shared" ca="1" si="23"/>
        <v>3-Months</v>
      </c>
      <c r="F382" s="32" t="str">
        <f>VLOOKUP(O382,Stock[],5,FALSE)</f>
        <v>BE</v>
      </c>
      <c r="G382" s="33" t="s">
        <v>1916</v>
      </c>
      <c r="H382" s="34"/>
      <c r="I382" s="34" t="s">
        <v>181</v>
      </c>
      <c r="J382" s="32" t="str">
        <f>VLOOKUP(I382,Customers[],2,FALSE)</f>
        <v>ရွှေမြင်း(ရွှေခြင်္သေ့)</v>
      </c>
      <c r="K382" s="32" t="str">
        <f>VLOOKUP(I382,Customers[],4,FALSE)</f>
        <v>Meiktila</v>
      </c>
      <c r="L382" s="32" t="str">
        <f>VLOOKUP(Table85[[#This Row],[CustomerID]],Table!H:K,3,0)</f>
        <v>မိတ္ထီလာ</v>
      </c>
      <c r="M382" s="32" t="str">
        <f>VLOOKUP(I382,Customers[],5,FALSE)</f>
        <v>WholeSales/Contract</v>
      </c>
      <c r="N382" s="34" t="s">
        <v>10</v>
      </c>
      <c r="O382" s="37" t="s">
        <v>61</v>
      </c>
      <c r="P382" s="32" t="str">
        <f>VLOOKUP(O382,Stock[],2,FALSE)</f>
        <v>BE Debtors Opening</v>
      </c>
      <c r="Q382" s="35">
        <f>VLOOKUP(O382,Stock[],3,FALSE)</f>
        <v>0</v>
      </c>
      <c r="R382" s="35">
        <f>VLOOKUP(O382,Stock[],4,FALSE)</f>
        <v>0</v>
      </c>
      <c r="S382" s="34"/>
      <c r="T382" s="35"/>
      <c r="U382" s="34"/>
      <c r="V382" s="36">
        <f>+DailySales!$T382*DailySales!$R382</f>
        <v>0</v>
      </c>
      <c r="W382" s="36">
        <f>+DailySales!$V382*DailySales!$Q382</f>
        <v>0</v>
      </c>
      <c r="X382" s="36">
        <f>VLOOKUP(O382,Stock[],6,FALSE)</f>
        <v>0</v>
      </c>
      <c r="Y382" s="36">
        <f>+DailySales!$V382*DailySales!$X382</f>
        <v>0</v>
      </c>
      <c r="Z382" s="37">
        <v>105000</v>
      </c>
      <c r="AA382" s="34"/>
      <c r="AB382" s="78"/>
      <c r="AC382" s="78"/>
      <c r="AD382" s="34"/>
      <c r="AE382" s="77"/>
      <c r="AF382" s="38"/>
      <c r="AG382" s="39"/>
      <c r="AH382" s="38">
        <v>46034</v>
      </c>
      <c r="AI382" s="39">
        <v>105000</v>
      </c>
      <c r="AJ382" s="38"/>
      <c r="AK382" s="39"/>
      <c r="AL382" s="34"/>
      <c r="AM382" s="39"/>
      <c r="AN38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82" s="26"/>
      <c r="AQ382" s="26"/>
      <c r="AR382" s="26"/>
    </row>
    <row r="383" spans="1:44" ht="19.5" customHeight="1" x14ac:dyDescent="0.25">
      <c r="A383" s="32">
        <f t="shared" si="24"/>
        <v>2025</v>
      </c>
      <c r="B383" s="32">
        <f t="shared" si="25"/>
        <v>12</v>
      </c>
      <c r="C383" s="25">
        <v>46007</v>
      </c>
      <c r="D383" s="57">
        <f t="shared" ca="1" si="22"/>
        <v>46097</v>
      </c>
      <c r="E383" s="32" t="str">
        <f t="shared" ca="1" si="23"/>
        <v>3-Months</v>
      </c>
      <c r="F383" s="32" t="str">
        <f>VLOOKUP(O383,Stock[],5,FALSE)</f>
        <v>BE</v>
      </c>
      <c r="G383" s="33" t="s">
        <v>1916</v>
      </c>
      <c r="H383" s="34"/>
      <c r="I383" s="34" t="s">
        <v>181</v>
      </c>
      <c r="J383" s="32" t="str">
        <f>VLOOKUP(I383,Customers[],2,FALSE)</f>
        <v>ရွှေမြင်း(ရွှေခြင်္သေ့)</v>
      </c>
      <c r="K383" s="32" t="str">
        <f>VLOOKUP(I383,Customers[],4,FALSE)</f>
        <v>Meiktila</v>
      </c>
      <c r="L383" s="32" t="str">
        <f>VLOOKUP(Table85[[#This Row],[CustomerID]],Table!H:K,3,0)</f>
        <v>မိတ္ထီလာ</v>
      </c>
      <c r="M383" s="32" t="str">
        <f>VLOOKUP(I383,Customers[],5,FALSE)</f>
        <v>WholeSales/Contract</v>
      </c>
      <c r="N383" s="34" t="s">
        <v>10</v>
      </c>
      <c r="O383" s="37" t="s">
        <v>61</v>
      </c>
      <c r="P383" s="32" t="str">
        <f>VLOOKUP(O383,Stock[],2,FALSE)</f>
        <v>BE Debtors Opening</v>
      </c>
      <c r="Q383" s="35">
        <f>VLOOKUP(O383,Stock[],3,FALSE)</f>
        <v>0</v>
      </c>
      <c r="R383" s="35">
        <f>VLOOKUP(O383,Stock[],4,FALSE)</f>
        <v>0</v>
      </c>
      <c r="S383" s="34"/>
      <c r="T383" s="35"/>
      <c r="U383" s="34"/>
      <c r="V383" s="36">
        <f>+DailySales!$T383*DailySales!$R383</f>
        <v>0</v>
      </c>
      <c r="W383" s="36">
        <f>+DailySales!$V383*DailySales!$Q383</f>
        <v>0</v>
      </c>
      <c r="X383" s="36">
        <f>VLOOKUP(O383,Stock[],6,FALSE)</f>
        <v>0</v>
      </c>
      <c r="Y383" s="36">
        <f>+DailySales!$V383*DailySales!$X383</f>
        <v>0</v>
      </c>
      <c r="Z383" s="37">
        <v>93100</v>
      </c>
      <c r="AA383" s="34"/>
      <c r="AB383" s="78"/>
      <c r="AC383" s="78"/>
      <c r="AD383" s="34"/>
      <c r="AE383" s="77"/>
      <c r="AF383" s="38"/>
      <c r="AG383" s="39"/>
      <c r="AH383" s="38">
        <v>46034</v>
      </c>
      <c r="AI383" s="39">
        <v>93100</v>
      </c>
      <c r="AJ383" s="38"/>
      <c r="AK383" s="39"/>
      <c r="AL383" s="34"/>
      <c r="AM383" s="39"/>
      <c r="AN38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83" s="26"/>
      <c r="AQ383" s="26"/>
      <c r="AR383" s="26"/>
    </row>
    <row r="384" spans="1:44" ht="19.5" customHeight="1" x14ac:dyDescent="0.25">
      <c r="A384" s="32">
        <f t="shared" si="24"/>
        <v>2025</v>
      </c>
      <c r="B384" s="32">
        <f t="shared" si="25"/>
        <v>12</v>
      </c>
      <c r="C384" s="25">
        <v>46007</v>
      </c>
      <c r="D384" s="57">
        <f t="shared" ca="1" si="22"/>
        <v>46097</v>
      </c>
      <c r="E384" s="32" t="str">
        <f t="shared" ca="1" si="23"/>
        <v>3-Months</v>
      </c>
      <c r="F384" s="32" t="str">
        <f>VLOOKUP(O384,Stock[],5,FALSE)</f>
        <v>BE</v>
      </c>
      <c r="G384" s="33" t="s">
        <v>1917</v>
      </c>
      <c r="H384" s="34"/>
      <c r="I384" s="34" t="s">
        <v>244</v>
      </c>
      <c r="J384" s="32" t="str">
        <f>VLOOKUP(I384,Customers[],2,FALSE)</f>
        <v>ကောင်းဆုဝေ</v>
      </c>
      <c r="K384" s="32" t="str">
        <f>VLOOKUP(I384,Customers[],4,FALSE)</f>
        <v>Kyukpadaung</v>
      </c>
      <c r="L384" s="32" t="str">
        <f>VLOOKUP(Table85[[#This Row],[CustomerID]],Table!H:K,3,0)</f>
        <v>ကျောက်ပန်းတောင်း</v>
      </c>
      <c r="M384" s="32" t="str">
        <f>VLOOKUP(I384,Customers[],5,FALSE)</f>
        <v>WholeSales/Contract</v>
      </c>
      <c r="N384" s="34" t="s">
        <v>10</v>
      </c>
      <c r="O384" s="37" t="s">
        <v>61</v>
      </c>
      <c r="P384" s="32" t="str">
        <f>VLOOKUP(O384,Stock[],2,FALSE)</f>
        <v>BE Debtors Opening</v>
      </c>
      <c r="Q384" s="35">
        <f>VLOOKUP(O384,Stock[],3,FALSE)</f>
        <v>0</v>
      </c>
      <c r="R384" s="35">
        <f>VLOOKUP(O384,Stock[],4,FALSE)</f>
        <v>0</v>
      </c>
      <c r="S384" s="34"/>
      <c r="T384" s="35"/>
      <c r="U384" s="34"/>
      <c r="V384" s="36">
        <f>+DailySales!$T384*DailySales!$R384</f>
        <v>0</v>
      </c>
      <c r="W384" s="36">
        <f>+DailySales!$V384*DailySales!$Q384</f>
        <v>0</v>
      </c>
      <c r="X384" s="36">
        <f>VLOOKUP(O384,Stock[],6,FALSE)</f>
        <v>0</v>
      </c>
      <c r="Y384" s="36">
        <f>+DailySales!$V384*DailySales!$X384</f>
        <v>0</v>
      </c>
      <c r="Z384" s="37">
        <v>2278700</v>
      </c>
      <c r="AA384" s="34"/>
      <c r="AB384" s="78"/>
      <c r="AC384" s="78"/>
      <c r="AD384" s="34"/>
      <c r="AE384" s="77"/>
      <c r="AF384" s="38"/>
      <c r="AG384" s="39"/>
      <c r="AH384" s="38">
        <v>46027</v>
      </c>
      <c r="AI384" s="39">
        <v>2278700</v>
      </c>
      <c r="AJ384" s="38"/>
      <c r="AK384" s="39"/>
      <c r="AL384" s="34"/>
      <c r="AM384" s="39"/>
      <c r="AN38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84" s="26"/>
      <c r="AQ384" s="26"/>
      <c r="AR384" s="26"/>
    </row>
    <row r="385" spans="1:44" ht="19.5" customHeight="1" x14ac:dyDescent="0.25">
      <c r="A385" s="32">
        <f t="shared" si="24"/>
        <v>2025</v>
      </c>
      <c r="B385" s="32">
        <f t="shared" si="25"/>
        <v>12</v>
      </c>
      <c r="C385" s="25">
        <v>46007</v>
      </c>
      <c r="D385" s="57">
        <f t="shared" ca="1" si="22"/>
        <v>46097</v>
      </c>
      <c r="E385" s="32" t="str">
        <f t="shared" ca="1" si="23"/>
        <v>3-Months</v>
      </c>
      <c r="F385" s="32" t="str">
        <f>VLOOKUP(O385,Stock[],5,FALSE)</f>
        <v>BE</v>
      </c>
      <c r="G385" s="33" t="s">
        <v>1917</v>
      </c>
      <c r="H385" s="34"/>
      <c r="I385" s="34" t="s">
        <v>244</v>
      </c>
      <c r="J385" s="32" t="str">
        <f>VLOOKUP(I385,Customers[],2,FALSE)</f>
        <v>ကောင်းဆုဝေ</v>
      </c>
      <c r="K385" s="32" t="str">
        <f>VLOOKUP(I385,Customers[],4,FALSE)</f>
        <v>Kyukpadaung</v>
      </c>
      <c r="L385" s="32" t="str">
        <f>VLOOKUP(Table85[[#This Row],[CustomerID]],Table!H:K,3,0)</f>
        <v>ကျောက်ပန်းတောင်း</v>
      </c>
      <c r="M385" s="32" t="str">
        <f>VLOOKUP(I385,Customers[],5,FALSE)</f>
        <v>WholeSales/Contract</v>
      </c>
      <c r="N385" s="34" t="s">
        <v>10</v>
      </c>
      <c r="O385" s="37" t="s">
        <v>61</v>
      </c>
      <c r="P385" s="32" t="str">
        <f>VLOOKUP(O385,Stock[],2,FALSE)</f>
        <v>BE Debtors Opening</v>
      </c>
      <c r="Q385" s="35">
        <f>VLOOKUP(O385,Stock[],3,FALSE)</f>
        <v>0</v>
      </c>
      <c r="R385" s="35">
        <f>VLOOKUP(O385,Stock[],4,FALSE)</f>
        <v>0</v>
      </c>
      <c r="S385" s="34"/>
      <c r="T385" s="35"/>
      <c r="U385" s="34"/>
      <c r="V385" s="36">
        <f>+DailySales!$T385*DailySales!$R385</f>
        <v>0</v>
      </c>
      <c r="W385" s="36">
        <f>+DailySales!$V385*DailySales!$Q385</f>
        <v>0</v>
      </c>
      <c r="X385" s="36">
        <f>VLOOKUP(O385,Stock[],6,FALSE)</f>
        <v>0</v>
      </c>
      <c r="Y385" s="36">
        <f>+DailySales!$V385*DailySales!$X385</f>
        <v>0</v>
      </c>
      <c r="Z385" s="37">
        <v>2371250</v>
      </c>
      <c r="AA385" s="34"/>
      <c r="AB385" s="78"/>
      <c r="AC385" s="78"/>
      <c r="AD385" s="34"/>
      <c r="AE385" s="77"/>
      <c r="AF385" s="38"/>
      <c r="AG385" s="39"/>
      <c r="AH385" s="38">
        <v>46027</v>
      </c>
      <c r="AI385" s="39">
        <v>2371250</v>
      </c>
      <c r="AJ385" s="38"/>
      <c r="AK385" s="39"/>
      <c r="AL385" s="34"/>
      <c r="AM385" s="39"/>
      <c r="AN38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85" s="26"/>
      <c r="AQ385" s="26"/>
      <c r="AR385" s="26"/>
    </row>
    <row r="386" spans="1:44" ht="19.5" customHeight="1" x14ac:dyDescent="0.25">
      <c r="A386" s="32">
        <f t="shared" si="24"/>
        <v>2025</v>
      </c>
      <c r="B386" s="32">
        <f t="shared" si="25"/>
        <v>12</v>
      </c>
      <c r="C386" s="25">
        <v>46007</v>
      </c>
      <c r="D386" s="57">
        <f t="shared" ref="D386:D449" ca="1" si="26">TODAY()</f>
        <v>46097</v>
      </c>
      <c r="E386" s="32" t="str">
        <f t="shared" ref="E386:E449" ca="1" si="27">DATEDIF(C386,D386,"M")&amp;"-Months"</f>
        <v>3-Months</v>
      </c>
      <c r="F386" s="32" t="str">
        <f>VLOOKUP(O386,Stock[],5,FALSE)</f>
        <v>BE</v>
      </c>
      <c r="G386" s="33" t="s">
        <v>1917</v>
      </c>
      <c r="H386" s="34"/>
      <c r="I386" s="34" t="s">
        <v>244</v>
      </c>
      <c r="J386" s="32" t="str">
        <f>VLOOKUP(I386,Customers[],2,FALSE)</f>
        <v>ကောင်းဆုဝေ</v>
      </c>
      <c r="K386" s="32" t="str">
        <f>VLOOKUP(I386,Customers[],4,FALSE)</f>
        <v>Kyukpadaung</v>
      </c>
      <c r="L386" s="32" t="str">
        <f>VLOOKUP(Table85[[#This Row],[CustomerID]],Table!H:K,3,0)</f>
        <v>ကျောက်ပန်းတောင်း</v>
      </c>
      <c r="M386" s="32" t="str">
        <f>VLOOKUP(I386,Customers[],5,FALSE)</f>
        <v>WholeSales/Contract</v>
      </c>
      <c r="N386" s="34" t="s">
        <v>10</v>
      </c>
      <c r="O386" s="37" t="s">
        <v>61</v>
      </c>
      <c r="P386" s="32" t="str">
        <f>VLOOKUP(O386,Stock[],2,FALSE)</f>
        <v>BE Debtors Opening</v>
      </c>
      <c r="Q386" s="35">
        <f>VLOOKUP(O386,Stock[],3,FALSE)</f>
        <v>0</v>
      </c>
      <c r="R386" s="35">
        <f>VLOOKUP(O386,Stock[],4,FALSE)</f>
        <v>0</v>
      </c>
      <c r="S386" s="34"/>
      <c r="T386" s="35"/>
      <c r="U386" s="34"/>
      <c r="V386" s="36">
        <f>+DailySales!$T386*DailySales!$R386</f>
        <v>0</v>
      </c>
      <c r="W386" s="36">
        <f>+DailySales!$V386*DailySales!$Q386</f>
        <v>0</v>
      </c>
      <c r="X386" s="36">
        <f>VLOOKUP(O386,Stock[],6,FALSE)</f>
        <v>0</v>
      </c>
      <c r="Y386" s="36">
        <f>+DailySales!$V386*DailySales!$X386</f>
        <v>0</v>
      </c>
      <c r="Z386" s="37">
        <v>1067500</v>
      </c>
      <c r="AA386" s="34"/>
      <c r="AB386" s="78"/>
      <c r="AC386" s="78"/>
      <c r="AD386" s="34"/>
      <c r="AE386" s="77"/>
      <c r="AF386" s="38"/>
      <c r="AG386" s="39"/>
      <c r="AH386" s="38">
        <v>46027</v>
      </c>
      <c r="AI386" s="39">
        <v>1067500</v>
      </c>
      <c r="AJ386" s="38"/>
      <c r="AK386" s="39"/>
      <c r="AL386" s="34"/>
      <c r="AM386" s="39"/>
      <c r="AN38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86" s="26"/>
      <c r="AQ386" s="26"/>
      <c r="AR386" s="26"/>
    </row>
    <row r="387" spans="1:44" ht="19.5" customHeight="1" x14ac:dyDescent="0.25">
      <c r="A387" s="32">
        <f t="shared" si="24"/>
        <v>2025</v>
      </c>
      <c r="B387" s="32">
        <f t="shared" si="25"/>
        <v>12</v>
      </c>
      <c r="C387" s="25">
        <v>46007</v>
      </c>
      <c r="D387" s="57">
        <f t="shared" ca="1" si="26"/>
        <v>46097</v>
      </c>
      <c r="E387" s="32" t="str">
        <f t="shared" ca="1" si="27"/>
        <v>3-Months</v>
      </c>
      <c r="F387" s="32" t="str">
        <f>VLOOKUP(O387,Stock[],5,FALSE)</f>
        <v>BE</v>
      </c>
      <c r="G387" s="33" t="s">
        <v>1918</v>
      </c>
      <c r="H387" s="34"/>
      <c r="I387" s="34" t="s">
        <v>240</v>
      </c>
      <c r="J387" s="32" t="str">
        <f>VLOOKUP(I387,Customers[],2,FALSE)</f>
        <v>လွင်</v>
      </c>
      <c r="K387" s="32" t="str">
        <f>VLOOKUP(I387,Customers[],4,FALSE)</f>
        <v>Kyukpadaung</v>
      </c>
      <c r="L387" s="32" t="str">
        <f>VLOOKUP(Table85[[#This Row],[CustomerID]],Table!H:K,3,0)</f>
        <v>ကျောက်ပန်းတောင်း</v>
      </c>
      <c r="M387" s="32" t="str">
        <f>VLOOKUP(I387,Customers[],5,FALSE)</f>
        <v>WholeSales/Contract</v>
      </c>
      <c r="N387" s="34" t="s">
        <v>10</v>
      </c>
      <c r="O387" s="37" t="s">
        <v>61</v>
      </c>
      <c r="P387" s="32" t="str">
        <f>VLOOKUP(O387,Stock[],2,FALSE)</f>
        <v>BE Debtors Opening</v>
      </c>
      <c r="Q387" s="35">
        <f>VLOOKUP(O387,Stock[],3,FALSE)</f>
        <v>0</v>
      </c>
      <c r="R387" s="35">
        <f>VLOOKUP(O387,Stock[],4,FALSE)</f>
        <v>0</v>
      </c>
      <c r="S387" s="34"/>
      <c r="T387" s="35"/>
      <c r="U387" s="34"/>
      <c r="V387" s="36">
        <f>+DailySales!$T387*DailySales!$R387</f>
        <v>0</v>
      </c>
      <c r="W387" s="36">
        <f>+DailySales!$V387*DailySales!$Q387</f>
        <v>0</v>
      </c>
      <c r="X387" s="36">
        <f>VLOOKUP(O387,Stock[],6,FALSE)</f>
        <v>0</v>
      </c>
      <c r="Y387" s="36">
        <f>+DailySales!$V387*DailySales!$X387</f>
        <v>0</v>
      </c>
      <c r="Z387" s="37">
        <v>3934000</v>
      </c>
      <c r="AA387" s="34"/>
      <c r="AB387" s="78"/>
      <c r="AC387" s="78"/>
      <c r="AD387" s="34"/>
      <c r="AE387" s="77"/>
      <c r="AF387" s="38"/>
      <c r="AG387" s="39"/>
      <c r="AH387" s="38">
        <v>46027</v>
      </c>
      <c r="AI387" s="39">
        <v>3934000</v>
      </c>
      <c r="AJ387" s="38"/>
      <c r="AK387" s="39"/>
      <c r="AL387" s="34"/>
      <c r="AM387" s="39"/>
      <c r="AN38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87" s="26"/>
      <c r="AQ387" s="26"/>
      <c r="AR387" s="26"/>
    </row>
    <row r="388" spans="1:44" ht="19.5" customHeight="1" x14ac:dyDescent="0.25">
      <c r="A388" s="32">
        <f t="shared" si="24"/>
        <v>2025</v>
      </c>
      <c r="B388" s="32">
        <f t="shared" si="25"/>
        <v>12</v>
      </c>
      <c r="C388" s="25">
        <v>46007</v>
      </c>
      <c r="D388" s="57">
        <f t="shared" ca="1" si="26"/>
        <v>46097</v>
      </c>
      <c r="E388" s="32" t="str">
        <f t="shared" ca="1" si="27"/>
        <v>3-Months</v>
      </c>
      <c r="F388" s="32" t="str">
        <f>VLOOKUP(O388,Stock[],5,FALSE)</f>
        <v>BE</v>
      </c>
      <c r="G388" s="33" t="s">
        <v>1918</v>
      </c>
      <c r="H388" s="34"/>
      <c r="I388" s="34" t="s">
        <v>240</v>
      </c>
      <c r="J388" s="32" t="str">
        <f>VLOOKUP(I388,Customers[],2,FALSE)</f>
        <v>လွင်</v>
      </c>
      <c r="K388" s="32" t="str">
        <f>VLOOKUP(I388,Customers[],4,FALSE)</f>
        <v>Kyukpadaung</v>
      </c>
      <c r="L388" s="32" t="str">
        <f>VLOOKUP(Table85[[#This Row],[CustomerID]],Table!H:K,3,0)</f>
        <v>ကျောက်ပန်းတောင်း</v>
      </c>
      <c r="M388" s="32" t="str">
        <f>VLOOKUP(I388,Customers[],5,FALSE)</f>
        <v>WholeSales/Contract</v>
      </c>
      <c r="N388" s="34" t="s">
        <v>10</v>
      </c>
      <c r="O388" s="37" t="s">
        <v>61</v>
      </c>
      <c r="P388" s="32" t="str">
        <f>VLOOKUP(O388,Stock[],2,FALSE)</f>
        <v>BE Debtors Opening</v>
      </c>
      <c r="Q388" s="35">
        <f>VLOOKUP(O388,Stock[],3,FALSE)</f>
        <v>0</v>
      </c>
      <c r="R388" s="35">
        <f>VLOOKUP(O388,Stock[],4,FALSE)</f>
        <v>0</v>
      </c>
      <c r="S388" s="34"/>
      <c r="T388" s="35"/>
      <c r="U388" s="34"/>
      <c r="V388" s="36">
        <f>+DailySales!$T388*DailySales!$R388</f>
        <v>0</v>
      </c>
      <c r="W388" s="36">
        <f>+DailySales!$V388*DailySales!$Q388</f>
        <v>0</v>
      </c>
      <c r="X388" s="36">
        <f>VLOOKUP(O388,Stock[],6,FALSE)</f>
        <v>0</v>
      </c>
      <c r="Y388" s="36">
        <f>+DailySales!$V388*DailySales!$X388</f>
        <v>0</v>
      </c>
      <c r="Z388" s="37">
        <v>948500</v>
      </c>
      <c r="AA388" s="34"/>
      <c r="AB388" s="78"/>
      <c r="AC388" s="78"/>
      <c r="AD388" s="34"/>
      <c r="AE388" s="77"/>
      <c r="AF388" s="38"/>
      <c r="AG388" s="39"/>
      <c r="AH388" s="38">
        <v>46027</v>
      </c>
      <c r="AI388" s="39">
        <v>948500</v>
      </c>
      <c r="AJ388" s="38"/>
      <c r="AK388" s="39"/>
      <c r="AL388" s="34"/>
      <c r="AM388" s="39"/>
      <c r="AN38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88" s="26"/>
      <c r="AQ388" s="26"/>
      <c r="AR388" s="26"/>
    </row>
    <row r="389" spans="1:44" ht="19.5" customHeight="1" x14ac:dyDescent="0.25">
      <c r="A389" s="32">
        <f t="shared" si="24"/>
        <v>2025</v>
      </c>
      <c r="B389" s="32">
        <f t="shared" si="25"/>
        <v>12</v>
      </c>
      <c r="C389" s="25">
        <v>46007</v>
      </c>
      <c r="D389" s="57">
        <f t="shared" ca="1" si="26"/>
        <v>46097</v>
      </c>
      <c r="E389" s="32" t="str">
        <f t="shared" ca="1" si="27"/>
        <v>3-Months</v>
      </c>
      <c r="F389" s="32" t="str">
        <f>VLOOKUP(O389,Stock[],5,FALSE)</f>
        <v>BE</v>
      </c>
      <c r="G389" s="33" t="s">
        <v>1918</v>
      </c>
      <c r="H389" s="34"/>
      <c r="I389" s="34" t="s">
        <v>240</v>
      </c>
      <c r="J389" s="32" t="str">
        <f>VLOOKUP(I389,Customers[],2,FALSE)</f>
        <v>လွင်</v>
      </c>
      <c r="K389" s="32" t="str">
        <f>VLOOKUP(I389,Customers[],4,FALSE)</f>
        <v>Kyukpadaung</v>
      </c>
      <c r="L389" s="32" t="str">
        <f>VLOOKUP(Table85[[#This Row],[CustomerID]],Table!H:K,3,0)</f>
        <v>ကျောက်ပန်းတောင်း</v>
      </c>
      <c r="M389" s="32" t="str">
        <f>VLOOKUP(I389,Customers[],5,FALSE)</f>
        <v>WholeSales/Contract</v>
      </c>
      <c r="N389" s="34" t="s">
        <v>10</v>
      </c>
      <c r="O389" s="37" t="s">
        <v>61</v>
      </c>
      <c r="P389" s="32" t="str">
        <f>VLOOKUP(O389,Stock[],2,FALSE)</f>
        <v>BE Debtors Opening</v>
      </c>
      <c r="Q389" s="35">
        <f>VLOOKUP(O389,Stock[],3,FALSE)</f>
        <v>0</v>
      </c>
      <c r="R389" s="35">
        <f>VLOOKUP(O389,Stock[],4,FALSE)</f>
        <v>0</v>
      </c>
      <c r="S389" s="34"/>
      <c r="T389" s="35"/>
      <c r="U389" s="34"/>
      <c r="V389" s="36">
        <f>+DailySales!$T389*DailySales!$R389</f>
        <v>0</v>
      </c>
      <c r="W389" s="36">
        <f>+DailySales!$V389*DailySales!$Q389</f>
        <v>0</v>
      </c>
      <c r="X389" s="36">
        <f>VLOOKUP(O389,Stock[],6,FALSE)</f>
        <v>0</v>
      </c>
      <c r="Y389" s="36">
        <f>+DailySales!$V389*DailySales!$X389</f>
        <v>0</v>
      </c>
      <c r="Z389" s="37">
        <v>588000</v>
      </c>
      <c r="AA389" s="34"/>
      <c r="AB389" s="78"/>
      <c r="AC389" s="78"/>
      <c r="AD389" s="34"/>
      <c r="AE389" s="77"/>
      <c r="AF389" s="38"/>
      <c r="AG389" s="39"/>
      <c r="AH389" s="38">
        <v>46027</v>
      </c>
      <c r="AI389" s="39">
        <v>588000</v>
      </c>
      <c r="AJ389" s="38"/>
      <c r="AK389" s="39"/>
      <c r="AL389" s="34"/>
      <c r="AM389" s="39"/>
      <c r="AN38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89" s="26"/>
      <c r="AQ389" s="26"/>
      <c r="AR389" s="26"/>
    </row>
    <row r="390" spans="1:44" ht="19.5" customHeight="1" x14ac:dyDescent="0.25">
      <c r="A390" s="32">
        <f t="shared" ref="A390:A453" si="28">YEAR(C390)</f>
        <v>2025</v>
      </c>
      <c r="B390" s="32">
        <f t="shared" ref="B390:B453" si="29">MONTH(C390)</f>
        <v>12</v>
      </c>
      <c r="C390" s="25">
        <v>46007</v>
      </c>
      <c r="D390" s="57">
        <f t="shared" ca="1" si="26"/>
        <v>46097</v>
      </c>
      <c r="E390" s="32" t="str">
        <f t="shared" ca="1" si="27"/>
        <v>3-Months</v>
      </c>
      <c r="F390" s="32" t="str">
        <f>VLOOKUP(O390,Stock[],5,FALSE)</f>
        <v>BE</v>
      </c>
      <c r="G390" s="33" t="s">
        <v>1919</v>
      </c>
      <c r="H390" s="34"/>
      <c r="I390" s="34" t="s">
        <v>72</v>
      </c>
      <c r="J390" s="32" t="str">
        <f>VLOOKUP(I390,Customers[],2,FALSE)</f>
        <v>ဦးကျော်လှ</v>
      </c>
      <c r="K390" s="32" t="str">
        <f>VLOOKUP(I390,Customers[],4,FALSE)</f>
        <v>Tharzi</v>
      </c>
      <c r="L390" s="32" t="str">
        <f>VLOOKUP(Table85[[#This Row],[CustomerID]],Table!H:K,3,0)</f>
        <v>သာစည်</v>
      </c>
      <c r="M390" s="32" t="str">
        <f>VLOOKUP(I390,Customers[],5,FALSE)</f>
        <v>WholeSales</v>
      </c>
      <c r="N390" s="34" t="s">
        <v>10</v>
      </c>
      <c r="O390" s="37" t="s">
        <v>61</v>
      </c>
      <c r="P390" s="32" t="str">
        <f>VLOOKUP(O390,Stock[],2,FALSE)</f>
        <v>BE Debtors Opening</v>
      </c>
      <c r="Q390" s="35">
        <f>VLOOKUP(O390,Stock[],3,FALSE)</f>
        <v>0</v>
      </c>
      <c r="R390" s="35">
        <f>VLOOKUP(O390,Stock[],4,FALSE)</f>
        <v>0</v>
      </c>
      <c r="S390" s="34"/>
      <c r="T390" s="35"/>
      <c r="U390" s="34"/>
      <c r="V390" s="36">
        <f>+DailySales!$T390*DailySales!$R390</f>
        <v>0</v>
      </c>
      <c r="W390" s="36">
        <f>+DailySales!$V390*DailySales!$Q390</f>
        <v>0</v>
      </c>
      <c r="X390" s="36">
        <f>VLOOKUP(O390,Stock[],6,FALSE)</f>
        <v>0</v>
      </c>
      <c r="Y390" s="36">
        <f>+DailySales!$V390*DailySales!$X390</f>
        <v>0</v>
      </c>
      <c r="Z390" s="37">
        <v>159600</v>
      </c>
      <c r="AA390" s="34"/>
      <c r="AB390" s="78"/>
      <c r="AC390" s="78"/>
      <c r="AD390" s="34"/>
      <c r="AE390" s="77"/>
      <c r="AF390" s="38"/>
      <c r="AG390" s="39"/>
      <c r="AH390" s="38">
        <v>46028</v>
      </c>
      <c r="AI390" s="39">
        <v>159600</v>
      </c>
      <c r="AJ390" s="38"/>
      <c r="AK390" s="39"/>
      <c r="AL390" s="34"/>
      <c r="AM390" s="39"/>
      <c r="AN39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90" s="26"/>
      <c r="AQ390" s="26"/>
      <c r="AR390" s="26"/>
    </row>
    <row r="391" spans="1:44" ht="19.5" customHeight="1" x14ac:dyDescent="0.25">
      <c r="A391" s="32">
        <f t="shared" si="28"/>
        <v>2025</v>
      </c>
      <c r="B391" s="32">
        <f t="shared" si="29"/>
        <v>12</v>
      </c>
      <c r="C391" s="25">
        <v>46007</v>
      </c>
      <c r="D391" s="57">
        <f t="shared" ca="1" si="26"/>
        <v>46097</v>
      </c>
      <c r="E391" s="32" t="str">
        <f t="shared" ca="1" si="27"/>
        <v>3-Months</v>
      </c>
      <c r="F391" s="32" t="str">
        <f>VLOOKUP(O391,Stock[],5,FALSE)</f>
        <v>BE</v>
      </c>
      <c r="G391" s="33" t="s">
        <v>1919</v>
      </c>
      <c r="H391" s="34"/>
      <c r="I391" s="34" t="s">
        <v>72</v>
      </c>
      <c r="J391" s="32" t="str">
        <f>VLOOKUP(I391,Customers[],2,FALSE)</f>
        <v>ဦးကျော်လှ</v>
      </c>
      <c r="K391" s="32" t="str">
        <f>VLOOKUP(I391,Customers[],4,FALSE)</f>
        <v>Tharzi</v>
      </c>
      <c r="L391" s="32" t="str">
        <f>VLOOKUP(Table85[[#This Row],[CustomerID]],Table!H:K,3,0)</f>
        <v>သာစည်</v>
      </c>
      <c r="M391" s="32" t="str">
        <f>VLOOKUP(I391,Customers[],5,FALSE)</f>
        <v>WholeSales</v>
      </c>
      <c r="N391" s="34" t="s">
        <v>10</v>
      </c>
      <c r="O391" s="37" t="s">
        <v>61</v>
      </c>
      <c r="P391" s="32" t="str">
        <f>VLOOKUP(O391,Stock[],2,FALSE)</f>
        <v>BE Debtors Opening</v>
      </c>
      <c r="Q391" s="35">
        <f>VLOOKUP(O391,Stock[],3,FALSE)</f>
        <v>0</v>
      </c>
      <c r="R391" s="35">
        <f>VLOOKUP(O391,Stock[],4,FALSE)</f>
        <v>0</v>
      </c>
      <c r="S391" s="34"/>
      <c r="T391" s="35"/>
      <c r="U391" s="34"/>
      <c r="V391" s="36">
        <f>+DailySales!$T391*DailySales!$R391</f>
        <v>0</v>
      </c>
      <c r="W391" s="36">
        <f>+DailySales!$V391*DailySales!$Q391</f>
        <v>0</v>
      </c>
      <c r="X391" s="36">
        <f>VLOOKUP(O391,Stock[],6,FALSE)</f>
        <v>0</v>
      </c>
      <c r="Y391" s="36">
        <f>+DailySales!$V391*DailySales!$X391</f>
        <v>0</v>
      </c>
      <c r="Z391" s="37">
        <v>96600</v>
      </c>
      <c r="AA391" s="34"/>
      <c r="AB391" s="78"/>
      <c r="AC391" s="78"/>
      <c r="AD391" s="34"/>
      <c r="AE391" s="77"/>
      <c r="AF391" s="38"/>
      <c r="AG391" s="39"/>
      <c r="AH391" s="38">
        <v>46028</v>
      </c>
      <c r="AI391" s="39">
        <v>96600</v>
      </c>
      <c r="AJ391" s="38"/>
      <c r="AK391" s="39"/>
      <c r="AL391" s="34"/>
      <c r="AM391" s="39"/>
      <c r="AN39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91" s="26"/>
      <c r="AQ391" s="26"/>
      <c r="AR391" s="26"/>
    </row>
    <row r="392" spans="1:44" ht="19.5" customHeight="1" x14ac:dyDescent="0.25">
      <c r="A392" s="32">
        <f t="shared" si="28"/>
        <v>2025</v>
      </c>
      <c r="B392" s="32">
        <f t="shared" si="29"/>
        <v>12</v>
      </c>
      <c r="C392" s="25">
        <v>46007</v>
      </c>
      <c r="D392" s="57">
        <f t="shared" ca="1" si="26"/>
        <v>46097</v>
      </c>
      <c r="E392" s="32" t="str">
        <f t="shared" ca="1" si="27"/>
        <v>3-Months</v>
      </c>
      <c r="F392" s="32" t="str">
        <f>VLOOKUP(O392,Stock[],5,FALSE)</f>
        <v>BE</v>
      </c>
      <c r="G392" s="33" t="s">
        <v>1919</v>
      </c>
      <c r="H392" s="34"/>
      <c r="I392" s="34" t="s">
        <v>72</v>
      </c>
      <c r="J392" s="32" t="str">
        <f>VLOOKUP(I392,Customers[],2,FALSE)</f>
        <v>ဦးကျော်လှ</v>
      </c>
      <c r="K392" s="32" t="str">
        <f>VLOOKUP(I392,Customers[],4,FALSE)</f>
        <v>Tharzi</v>
      </c>
      <c r="L392" s="32" t="str">
        <f>VLOOKUP(Table85[[#This Row],[CustomerID]],Table!H:K,3,0)</f>
        <v>သာစည်</v>
      </c>
      <c r="M392" s="32" t="str">
        <f>VLOOKUP(I392,Customers[],5,FALSE)</f>
        <v>WholeSales</v>
      </c>
      <c r="N392" s="34" t="s">
        <v>10</v>
      </c>
      <c r="O392" s="37" t="s">
        <v>61</v>
      </c>
      <c r="P392" s="32" t="str">
        <f>VLOOKUP(O392,Stock[],2,FALSE)</f>
        <v>BE Debtors Opening</v>
      </c>
      <c r="Q392" s="35">
        <f>VLOOKUP(O392,Stock[],3,FALSE)</f>
        <v>0</v>
      </c>
      <c r="R392" s="35">
        <f>VLOOKUP(O392,Stock[],4,FALSE)</f>
        <v>0</v>
      </c>
      <c r="S392" s="34"/>
      <c r="T392" s="35"/>
      <c r="U392" s="34"/>
      <c r="V392" s="36">
        <f>+DailySales!$T392*DailySales!$R392</f>
        <v>0</v>
      </c>
      <c r="W392" s="36">
        <f>+DailySales!$V392*DailySales!$Q392</f>
        <v>0</v>
      </c>
      <c r="X392" s="36">
        <f>VLOOKUP(O392,Stock[],6,FALSE)</f>
        <v>0</v>
      </c>
      <c r="Y392" s="36">
        <f>+DailySales!$V392*DailySales!$X392</f>
        <v>0</v>
      </c>
      <c r="Z392" s="37">
        <v>931000</v>
      </c>
      <c r="AA392" s="34"/>
      <c r="AB392" s="78"/>
      <c r="AC392" s="78"/>
      <c r="AD392" s="34"/>
      <c r="AE392" s="77"/>
      <c r="AF392" s="38"/>
      <c r="AG392" s="39"/>
      <c r="AH392" s="38">
        <v>46028</v>
      </c>
      <c r="AI392" s="39">
        <v>931000</v>
      </c>
      <c r="AJ392" s="38"/>
      <c r="AK392" s="39"/>
      <c r="AL392" s="34"/>
      <c r="AM392" s="39"/>
      <c r="AN39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92" s="26"/>
      <c r="AQ392" s="26"/>
      <c r="AR392" s="26"/>
    </row>
    <row r="393" spans="1:44" ht="19.5" customHeight="1" x14ac:dyDescent="0.25">
      <c r="A393" s="32">
        <f t="shared" si="28"/>
        <v>2025</v>
      </c>
      <c r="B393" s="32">
        <f t="shared" si="29"/>
        <v>12</v>
      </c>
      <c r="C393" s="25">
        <v>46007</v>
      </c>
      <c r="D393" s="57">
        <f t="shared" ca="1" si="26"/>
        <v>46097</v>
      </c>
      <c r="E393" s="32" t="str">
        <f t="shared" ca="1" si="27"/>
        <v>3-Months</v>
      </c>
      <c r="F393" s="32" t="str">
        <f>VLOOKUP(O393,Stock[],5,FALSE)</f>
        <v>BE</v>
      </c>
      <c r="G393" s="33" t="s">
        <v>1920</v>
      </c>
      <c r="H393" s="34"/>
      <c r="I393" s="34" t="s">
        <v>180</v>
      </c>
      <c r="J393" s="32" t="str">
        <f>VLOOKUP(I393,Customers[],2,FALSE)</f>
        <v>ရွှေမြင်း</v>
      </c>
      <c r="K393" s="32" t="str">
        <f>VLOOKUP(I393,Customers[],4,FALSE)</f>
        <v>Meiktila</v>
      </c>
      <c r="L393" s="32" t="str">
        <f>VLOOKUP(Table85[[#This Row],[CustomerID]],Table!H:K,3,0)</f>
        <v>မိတ္ထီလာ</v>
      </c>
      <c r="M393" s="32" t="str">
        <f>VLOOKUP(I393,Customers[],5,FALSE)</f>
        <v>WholeSales/Contract</v>
      </c>
      <c r="N393" s="34" t="s">
        <v>10</v>
      </c>
      <c r="O393" s="37" t="s">
        <v>61</v>
      </c>
      <c r="P393" s="32" t="str">
        <f>VLOOKUP(O393,Stock[],2,FALSE)</f>
        <v>BE Debtors Opening</v>
      </c>
      <c r="Q393" s="35">
        <f>VLOOKUP(O393,Stock[],3,FALSE)</f>
        <v>0</v>
      </c>
      <c r="R393" s="35">
        <f>VLOOKUP(O393,Stock[],4,FALSE)</f>
        <v>0</v>
      </c>
      <c r="S393" s="34"/>
      <c r="T393" s="35"/>
      <c r="U393" s="34"/>
      <c r="V393" s="36">
        <f>+DailySales!$T393*DailySales!$R393</f>
        <v>0</v>
      </c>
      <c r="W393" s="36">
        <f>+DailySales!$V393*DailySales!$Q393</f>
        <v>0</v>
      </c>
      <c r="X393" s="36">
        <f>VLOOKUP(O393,Stock[],6,FALSE)</f>
        <v>0</v>
      </c>
      <c r="Y393" s="36">
        <f>+DailySales!$V393*DailySales!$X393</f>
        <v>0</v>
      </c>
      <c r="Z393" s="37">
        <v>383600</v>
      </c>
      <c r="AA393" s="34"/>
      <c r="AB393" s="78"/>
      <c r="AC393" s="78"/>
      <c r="AD393" s="34"/>
      <c r="AE393" s="77"/>
      <c r="AF393" s="38"/>
      <c r="AG393" s="39"/>
      <c r="AH393" s="38">
        <v>46034</v>
      </c>
      <c r="AI393" s="39">
        <v>383600</v>
      </c>
      <c r="AJ393" s="38"/>
      <c r="AK393" s="39"/>
      <c r="AL393" s="34"/>
      <c r="AM393" s="39"/>
      <c r="AN39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93" s="26"/>
      <c r="AQ393" s="26"/>
      <c r="AR393" s="26"/>
    </row>
    <row r="394" spans="1:44" ht="19.5" customHeight="1" x14ac:dyDescent="0.25">
      <c r="A394" s="32">
        <f t="shared" si="28"/>
        <v>2025</v>
      </c>
      <c r="B394" s="32">
        <f t="shared" si="29"/>
        <v>12</v>
      </c>
      <c r="C394" s="25">
        <v>46007</v>
      </c>
      <c r="D394" s="57">
        <f t="shared" ca="1" si="26"/>
        <v>46097</v>
      </c>
      <c r="E394" s="32" t="str">
        <f t="shared" ca="1" si="27"/>
        <v>3-Months</v>
      </c>
      <c r="F394" s="32" t="str">
        <f>VLOOKUP(O394,Stock[],5,FALSE)</f>
        <v>BE</v>
      </c>
      <c r="G394" s="33" t="s">
        <v>1920</v>
      </c>
      <c r="H394" s="34"/>
      <c r="I394" s="34" t="s">
        <v>180</v>
      </c>
      <c r="J394" s="32" t="str">
        <f>VLOOKUP(I394,Customers[],2,FALSE)</f>
        <v>ရွှေမြင်း</v>
      </c>
      <c r="K394" s="32" t="str">
        <f>VLOOKUP(I394,Customers[],4,FALSE)</f>
        <v>Meiktila</v>
      </c>
      <c r="L394" s="32" t="str">
        <f>VLOOKUP(Table85[[#This Row],[CustomerID]],Table!H:K,3,0)</f>
        <v>မိတ္ထီလာ</v>
      </c>
      <c r="M394" s="32" t="str">
        <f>VLOOKUP(I394,Customers[],5,FALSE)</f>
        <v>WholeSales/Contract</v>
      </c>
      <c r="N394" s="34" t="s">
        <v>10</v>
      </c>
      <c r="O394" s="37" t="s">
        <v>61</v>
      </c>
      <c r="P394" s="32" t="str">
        <f>VLOOKUP(O394,Stock[],2,FALSE)</f>
        <v>BE Debtors Opening</v>
      </c>
      <c r="Q394" s="35">
        <f>VLOOKUP(O394,Stock[],3,FALSE)</f>
        <v>0</v>
      </c>
      <c r="R394" s="35">
        <f>VLOOKUP(O394,Stock[],4,FALSE)</f>
        <v>0</v>
      </c>
      <c r="S394" s="34"/>
      <c r="T394" s="35"/>
      <c r="U394" s="34"/>
      <c r="V394" s="36">
        <f>+DailySales!$T394*DailySales!$R394</f>
        <v>0</v>
      </c>
      <c r="W394" s="36">
        <f>+DailySales!$V394*DailySales!$Q394</f>
        <v>0</v>
      </c>
      <c r="X394" s="36">
        <f>VLOOKUP(O394,Stock[],6,FALSE)</f>
        <v>0</v>
      </c>
      <c r="Y394" s="36">
        <f>+DailySales!$V394*DailySales!$X394</f>
        <v>0</v>
      </c>
      <c r="Z394" s="37">
        <v>638400</v>
      </c>
      <c r="AA394" s="34"/>
      <c r="AB394" s="78"/>
      <c r="AC394" s="78"/>
      <c r="AD394" s="34"/>
      <c r="AE394" s="77"/>
      <c r="AF394" s="38"/>
      <c r="AG394" s="39"/>
      <c r="AH394" s="38">
        <v>46034</v>
      </c>
      <c r="AI394" s="39">
        <v>638400</v>
      </c>
      <c r="AJ394" s="38"/>
      <c r="AK394" s="39"/>
      <c r="AL394" s="34"/>
      <c r="AM394" s="39"/>
      <c r="AN39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94" s="26"/>
      <c r="AQ394" s="26"/>
      <c r="AR394" s="26"/>
    </row>
    <row r="395" spans="1:44" ht="19.5" customHeight="1" x14ac:dyDescent="0.25">
      <c r="A395" s="32">
        <f t="shared" si="28"/>
        <v>2025</v>
      </c>
      <c r="B395" s="32">
        <f t="shared" si="29"/>
        <v>12</v>
      </c>
      <c r="C395" s="25">
        <v>46007</v>
      </c>
      <c r="D395" s="57">
        <f t="shared" ca="1" si="26"/>
        <v>46097</v>
      </c>
      <c r="E395" s="32" t="str">
        <f t="shared" ca="1" si="27"/>
        <v>3-Months</v>
      </c>
      <c r="F395" s="32" t="str">
        <f>VLOOKUP(O395,Stock[],5,FALSE)</f>
        <v>BE</v>
      </c>
      <c r="G395" s="33" t="s">
        <v>1920</v>
      </c>
      <c r="H395" s="34"/>
      <c r="I395" s="34" t="s">
        <v>180</v>
      </c>
      <c r="J395" s="32" t="str">
        <f>VLOOKUP(I395,Customers[],2,FALSE)</f>
        <v>ရွှေမြင်း</v>
      </c>
      <c r="K395" s="32" t="str">
        <f>VLOOKUP(I395,Customers[],4,FALSE)</f>
        <v>Meiktila</v>
      </c>
      <c r="L395" s="32" t="str">
        <f>VLOOKUP(Table85[[#This Row],[CustomerID]],Table!H:K,3,0)</f>
        <v>မိတ္ထီလာ</v>
      </c>
      <c r="M395" s="32" t="str">
        <f>VLOOKUP(I395,Customers[],5,FALSE)</f>
        <v>WholeSales/Contract</v>
      </c>
      <c r="N395" s="34" t="s">
        <v>10</v>
      </c>
      <c r="O395" s="37" t="s">
        <v>61</v>
      </c>
      <c r="P395" s="32" t="str">
        <f>VLOOKUP(O395,Stock[],2,FALSE)</f>
        <v>BE Debtors Opening</v>
      </c>
      <c r="Q395" s="35">
        <f>VLOOKUP(O395,Stock[],3,FALSE)</f>
        <v>0</v>
      </c>
      <c r="R395" s="35">
        <f>VLOOKUP(O395,Stock[],4,FALSE)</f>
        <v>0</v>
      </c>
      <c r="S395" s="34"/>
      <c r="T395" s="35"/>
      <c r="U395" s="34"/>
      <c r="V395" s="36">
        <f>+DailySales!$T395*DailySales!$R395</f>
        <v>0</v>
      </c>
      <c r="W395" s="36">
        <f>+DailySales!$V395*DailySales!$Q395</f>
        <v>0</v>
      </c>
      <c r="X395" s="36">
        <f>VLOOKUP(O395,Stock[],6,FALSE)</f>
        <v>0</v>
      </c>
      <c r="Y395" s="36">
        <f>+DailySales!$V395*DailySales!$X395</f>
        <v>0</v>
      </c>
      <c r="Z395" s="37">
        <v>558600</v>
      </c>
      <c r="AA395" s="34"/>
      <c r="AB395" s="78"/>
      <c r="AC395" s="78"/>
      <c r="AD395" s="34"/>
      <c r="AE395" s="77"/>
      <c r="AF395" s="38"/>
      <c r="AG395" s="39"/>
      <c r="AH395" s="38">
        <v>46034</v>
      </c>
      <c r="AI395" s="39">
        <v>558600</v>
      </c>
      <c r="AJ395" s="38"/>
      <c r="AK395" s="39"/>
      <c r="AL395" s="34"/>
      <c r="AM395" s="39"/>
      <c r="AN39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95" s="26"/>
      <c r="AQ395" s="26"/>
      <c r="AR395" s="26"/>
    </row>
    <row r="396" spans="1:44" ht="19.5" customHeight="1" x14ac:dyDescent="0.25">
      <c r="A396" s="32">
        <f t="shared" si="28"/>
        <v>2025</v>
      </c>
      <c r="B396" s="32">
        <f t="shared" si="29"/>
        <v>12</v>
      </c>
      <c r="C396" s="25">
        <v>46007</v>
      </c>
      <c r="D396" s="57">
        <f t="shared" ca="1" si="26"/>
        <v>46097</v>
      </c>
      <c r="E396" s="32" t="str">
        <f t="shared" ca="1" si="27"/>
        <v>3-Months</v>
      </c>
      <c r="F396" s="32" t="str">
        <f>VLOOKUP(O396,Stock[],5,FALSE)</f>
        <v>BE</v>
      </c>
      <c r="G396" s="33" t="s">
        <v>1920</v>
      </c>
      <c r="H396" s="34"/>
      <c r="I396" s="34" t="s">
        <v>180</v>
      </c>
      <c r="J396" s="32" t="str">
        <f>VLOOKUP(I396,Customers[],2,FALSE)</f>
        <v>ရွှေမြင်း</v>
      </c>
      <c r="K396" s="32" t="str">
        <f>VLOOKUP(I396,Customers[],4,FALSE)</f>
        <v>Meiktila</v>
      </c>
      <c r="L396" s="32" t="str">
        <f>VLOOKUP(Table85[[#This Row],[CustomerID]],Table!H:K,3,0)</f>
        <v>မိတ္ထီလာ</v>
      </c>
      <c r="M396" s="32" t="str">
        <f>VLOOKUP(I396,Customers[],5,FALSE)</f>
        <v>WholeSales/Contract</v>
      </c>
      <c r="N396" s="34" t="s">
        <v>10</v>
      </c>
      <c r="O396" s="37" t="s">
        <v>61</v>
      </c>
      <c r="P396" s="32" t="str">
        <f>VLOOKUP(O396,Stock[],2,FALSE)</f>
        <v>BE Debtors Opening</v>
      </c>
      <c r="Q396" s="35">
        <f>VLOOKUP(O396,Stock[],3,FALSE)</f>
        <v>0</v>
      </c>
      <c r="R396" s="35">
        <f>VLOOKUP(O396,Stock[],4,FALSE)</f>
        <v>0</v>
      </c>
      <c r="S396" s="34"/>
      <c r="T396" s="35"/>
      <c r="U396" s="34"/>
      <c r="V396" s="36">
        <f>+DailySales!$T396*DailySales!$R396</f>
        <v>0</v>
      </c>
      <c r="W396" s="36">
        <f>+DailySales!$V396*DailySales!$Q396</f>
        <v>0</v>
      </c>
      <c r="X396" s="36">
        <f>VLOOKUP(O396,Stock[],6,FALSE)</f>
        <v>0</v>
      </c>
      <c r="Y396" s="36">
        <f>+DailySales!$V396*DailySales!$X396</f>
        <v>0</v>
      </c>
      <c r="Z396" s="37">
        <v>931000</v>
      </c>
      <c r="AA396" s="34"/>
      <c r="AB396" s="78"/>
      <c r="AC396" s="78"/>
      <c r="AD396" s="34"/>
      <c r="AE396" s="77"/>
      <c r="AF396" s="38"/>
      <c r="AG396" s="39"/>
      <c r="AH396" s="38">
        <v>46034</v>
      </c>
      <c r="AI396" s="39">
        <v>931000</v>
      </c>
      <c r="AJ396" s="38"/>
      <c r="AK396" s="39"/>
      <c r="AL396" s="34"/>
      <c r="AM396" s="39"/>
      <c r="AN39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96" s="26"/>
      <c r="AQ396" s="26"/>
      <c r="AR396" s="26"/>
    </row>
    <row r="397" spans="1:44" ht="19.5" customHeight="1" x14ac:dyDescent="0.25">
      <c r="A397" s="32">
        <f t="shared" si="28"/>
        <v>2025</v>
      </c>
      <c r="B397" s="32">
        <f t="shared" si="29"/>
        <v>12</v>
      </c>
      <c r="C397" s="25">
        <v>46007</v>
      </c>
      <c r="D397" s="57">
        <f t="shared" ca="1" si="26"/>
        <v>46097</v>
      </c>
      <c r="E397" s="32" t="str">
        <f t="shared" ca="1" si="27"/>
        <v>3-Months</v>
      </c>
      <c r="F397" s="32" t="str">
        <f>VLOOKUP(O397,Stock[],5,FALSE)</f>
        <v>BE</v>
      </c>
      <c r="G397" s="33" t="s">
        <v>1920</v>
      </c>
      <c r="H397" s="34"/>
      <c r="I397" s="34" t="s">
        <v>180</v>
      </c>
      <c r="J397" s="32" t="str">
        <f>VLOOKUP(I397,Customers[],2,FALSE)</f>
        <v>ရွှေမြင်း</v>
      </c>
      <c r="K397" s="32" t="str">
        <f>VLOOKUP(I397,Customers[],4,FALSE)</f>
        <v>Meiktila</v>
      </c>
      <c r="L397" s="32" t="str">
        <f>VLOOKUP(Table85[[#This Row],[CustomerID]],Table!H:K,3,0)</f>
        <v>မိတ္ထီလာ</v>
      </c>
      <c r="M397" s="32" t="str">
        <f>VLOOKUP(I397,Customers[],5,FALSE)</f>
        <v>WholeSales/Contract</v>
      </c>
      <c r="N397" s="34" t="s">
        <v>10</v>
      </c>
      <c r="O397" s="37" t="s">
        <v>61</v>
      </c>
      <c r="P397" s="32" t="str">
        <f>VLOOKUP(O397,Stock[],2,FALSE)</f>
        <v>BE Debtors Opening</v>
      </c>
      <c r="Q397" s="35">
        <f>VLOOKUP(O397,Stock[],3,FALSE)</f>
        <v>0</v>
      </c>
      <c r="R397" s="35">
        <f>VLOOKUP(O397,Stock[],4,FALSE)</f>
        <v>0</v>
      </c>
      <c r="S397" s="34"/>
      <c r="T397" s="35"/>
      <c r="U397" s="34"/>
      <c r="V397" s="36">
        <f>+DailySales!$T397*DailySales!$R397</f>
        <v>0</v>
      </c>
      <c r="W397" s="36">
        <f>+DailySales!$V397*DailySales!$Q397</f>
        <v>0</v>
      </c>
      <c r="X397" s="36">
        <f>VLOOKUP(O397,Stock[],6,FALSE)</f>
        <v>0</v>
      </c>
      <c r="Y397" s="36">
        <f>+DailySales!$V397*DailySales!$X397</f>
        <v>0</v>
      </c>
      <c r="Z397" s="37">
        <v>420000</v>
      </c>
      <c r="AA397" s="34"/>
      <c r="AB397" s="78"/>
      <c r="AC397" s="78"/>
      <c r="AD397" s="34"/>
      <c r="AE397" s="77"/>
      <c r="AF397" s="38"/>
      <c r="AG397" s="39"/>
      <c r="AH397" s="38">
        <v>46034</v>
      </c>
      <c r="AI397" s="39">
        <v>420000</v>
      </c>
      <c r="AJ397" s="38"/>
      <c r="AK397" s="39"/>
      <c r="AL397" s="34"/>
      <c r="AM397" s="39"/>
      <c r="AN39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97" s="26"/>
      <c r="AQ397" s="26"/>
      <c r="AR397" s="26"/>
    </row>
    <row r="398" spans="1:44" ht="19.5" customHeight="1" x14ac:dyDescent="0.25">
      <c r="A398" s="32">
        <f t="shared" si="28"/>
        <v>2025</v>
      </c>
      <c r="B398" s="32">
        <f t="shared" si="29"/>
        <v>12</v>
      </c>
      <c r="C398" s="25">
        <v>46007</v>
      </c>
      <c r="D398" s="57">
        <f t="shared" ca="1" si="26"/>
        <v>46097</v>
      </c>
      <c r="E398" s="32" t="str">
        <f t="shared" ca="1" si="27"/>
        <v>3-Months</v>
      </c>
      <c r="F398" s="32" t="str">
        <f>VLOOKUP(O398,Stock[],5,FALSE)</f>
        <v>BE</v>
      </c>
      <c r="G398" s="33" t="s">
        <v>1921</v>
      </c>
      <c r="H398" s="34"/>
      <c r="I398" s="34" t="s">
        <v>180</v>
      </c>
      <c r="J398" s="32" t="str">
        <f>VLOOKUP(I398,Customers[],2,FALSE)</f>
        <v>ရွှေမြင်း</v>
      </c>
      <c r="K398" s="32" t="str">
        <f>VLOOKUP(I398,Customers[],4,FALSE)</f>
        <v>Meiktila</v>
      </c>
      <c r="L398" s="32" t="str">
        <f>VLOOKUP(Table85[[#This Row],[CustomerID]],Table!H:K,3,0)</f>
        <v>မိတ္ထီလာ</v>
      </c>
      <c r="M398" s="32" t="str">
        <f>VLOOKUP(I398,Customers[],5,FALSE)</f>
        <v>WholeSales/Contract</v>
      </c>
      <c r="N398" s="34" t="s">
        <v>10</v>
      </c>
      <c r="O398" s="37" t="s">
        <v>61</v>
      </c>
      <c r="P398" s="32" t="str">
        <f>VLOOKUP(O398,Stock[],2,FALSE)</f>
        <v>BE Debtors Opening</v>
      </c>
      <c r="Q398" s="35">
        <f>VLOOKUP(O398,Stock[],3,FALSE)</f>
        <v>0</v>
      </c>
      <c r="R398" s="35">
        <f>VLOOKUP(O398,Stock[],4,FALSE)</f>
        <v>0</v>
      </c>
      <c r="S398" s="34"/>
      <c r="T398" s="35"/>
      <c r="U398" s="34"/>
      <c r="V398" s="36">
        <f>+DailySales!$T398*DailySales!$R398</f>
        <v>0</v>
      </c>
      <c r="W398" s="36">
        <f>+DailySales!$V398*DailySales!$Q398</f>
        <v>0</v>
      </c>
      <c r="X398" s="36">
        <f>VLOOKUP(O398,Stock[],6,FALSE)</f>
        <v>0</v>
      </c>
      <c r="Y398" s="36">
        <f>+DailySales!$V398*DailySales!$X398</f>
        <v>0</v>
      </c>
      <c r="Z398" s="37">
        <v>959000</v>
      </c>
      <c r="AA398" s="34"/>
      <c r="AB398" s="78"/>
      <c r="AC398" s="78"/>
      <c r="AD398" s="34"/>
      <c r="AE398" s="77"/>
      <c r="AF398" s="38"/>
      <c r="AG398" s="39"/>
      <c r="AH398" s="38">
        <v>46034</v>
      </c>
      <c r="AI398" s="39">
        <v>959000</v>
      </c>
      <c r="AJ398" s="38"/>
      <c r="AK398" s="39"/>
      <c r="AL398" s="34"/>
      <c r="AM398" s="39"/>
      <c r="AN39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98" s="26"/>
      <c r="AQ398" s="26"/>
      <c r="AR398" s="26"/>
    </row>
    <row r="399" spans="1:44" ht="19.5" customHeight="1" x14ac:dyDescent="0.25">
      <c r="A399" s="32">
        <f t="shared" si="28"/>
        <v>2025</v>
      </c>
      <c r="B399" s="32">
        <f t="shared" si="29"/>
        <v>12</v>
      </c>
      <c r="C399" s="25">
        <v>46007</v>
      </c>
      <c r="D399" s="57">
        <f t="shared" ca="1" si="26"/>
        <v>46097</v>
      </c>
      <c r="E399" s="32" t="str">
        <f t="shared" ca="1" si="27"/>
        <v>3-Months</v>
      </c>
      <c r="F399" s="32" t="str">
        <f>VLOOKUP(O399,Stock[],5,FALSE)</f>
        <v>BE</v>
      </c>
      <c r="G399" s="33" t="s">
        <v>1921</v>
      </c>
      <c r="H399" s="34"/>
      <c r="I399" s="34" t="s">
        <v>180</v>
      </c>
      <c r="J399" s="32" t="str">
        <f>VLOOKUP(I399,Customers[],2,FALSE)</f>
        <v>ရွှေမြင်း</v>
      </c>
      <c r="K399" s="32" t="str">
        <f>VLOOKUP(I399,Customers[],4,FALSE)</f>
        <v>Meiktila</v>
      </c>
      <c r="L399" s="32" t="str">
        <f>VLOOKUP(Table85[[#This Row],[CustomerID]],Table!H:K,3,0)</f>
        <v>မိတ္ထီလာ</v>
      </c>
      <c r="M399" s="32" t="str">
        <f>VLOOKUP(I399,Customers[],5,FALSE)</f>
        <v>WholeSales/Contract</v>
      </c>
      <c r="N399" s="34" t="s">
        <v>10</v>
      </c>
      <c r="O399" s="37" t="s">
        <v>61</v>
      </c>
      <c r="P399" s="32" t="str">
        <f>VLOOKUP(O399,Stock[],2,FALSE)</f>
        <v>BE Debtors Opening</v>
      </c>
      <c r="Q399" s="35">
        <f>VLOOKUP(O399,Stock[],3,FALSE)</f>
        <v>0</v>
      </c>
      <c r="R399" s="35">
        <f>VLOOKUP(O399,Stock[],4,FALSE)</f>
        <v>0</v>
      </c>
      <c r="S399" s="34"/>
      <c r="T399" s="35"/>
      <c r="U399" s="34"/>
      <c r="V399" s="36">
        <f>+DailySales!$T399*DailySales!$R399</f>
        <v>0</v>
      </c>
      <c r="W399" s="36">
        <f>+DailySales!$V399*DailySales!$Q399</f>
        <v>0</v>
      </c>
      <c r="X399" s="36">
        <f>VLOOKUP(O399,Stock[],6,FALSE)</f>
        <v>0</v>
      </c>
      <c r="Y399" s="36">
        <f>+DailySales!$V399*DailySales!$X399</f>
        <v>0</v>
      </c>
      <c r="Z399" s="37">
        <v>957600</v>
      </c>
      <c r="AA399" s="34"/>
      <c r="AB399" s="78"/>
      <c r="AC399" s="78"/>
      <c r="AD399" s="34"/>
      <c r="AE399" s="77"/>
      <c r="AF399" s="38"/>
      <c r="AG399" s="39"/>
      <c r="AH399" s="38">
        <v>46034</v>
      </c>
      <c r="AI399" s="39">
        <v>957600</v>
      </c>
      <c r="AJ399" s="38"/>
      <c r="AK399" s="39"/>
      <c r="AL399" s="34"/>
      <c r="AM399" s="39"/>
      <c r="AN39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399" s="26"/>
      <c r="AQ399" s="26"/>
      <c r="AR399" s="26"/>
    </row>
    <row r="400" spans="1:44" ht="19.5" customHeight="1" x14ac:dyDescent="0.25">
      <c r="A400" s="32">
        <f t="shared" si="28"/>
        <v>2025</v>
      </c>
      <c r="B400" s="32">
        <f t="shared" si="29"/>
        <v>12</v>
      </c>
      <c r="C400" s="25">
        <v>46007</v>
      </c>
      <c r="D400" s="57">
        <f t="shared" ca="1" si="26"/>
        <v>46097</v>
      </c>
      <c r="E400" s="32" t="str">
        <f t="shared" ca="1" si="27"/>
        <v>3-Months</v>
      </c>
      <c r="F400" s="32" t="str">
        <f>VLOOKUP(O400,Stock[],5,FALSE)</f>
        <v>BE</v>
      </c>
      <c r="G400" s="33" t="s">
        <v>1921</v>
      </c>
      <c r="H400" s="34"/>
      <c r="I400" s="34" t="s">
        <v>180</v>
      </c>
      <c r="J400" s="32" t="str">
        <f>VLOOKUP(I400,Customers[],2,FALSE)</f>
        <v>ရွှေမြင်း</v>
      </c>
      <c r="K400" s="32" t="str">
        <f>VLOOKUP(I400,Customers[],4,FALSE)</f>
        <v>Meiktila</v>
      </c>
      <c r="L400" s="32" t="str">
        <f>VLOOKUP(Table85[[#This Row],[CustomerID]],Table!H:K,3,0)</f>
        <v>မိတ္ထီလာ</v>
      </c>
      <c r="M400" s="32" t="str">
        <f>VLOOKUP(I400,Customers[],5,FALSE)</f>
        <v>WholeSales/Contract</v>
      </c>
      <c r="N400" s="34" t="s">
        <v>10</v>
      </c>
      <c r="O400" s="37" t="s">
        <v>61</v>
      </c>
      <c r="P400" s="32" t="str">
        <f>VLOOKUP(O400,Stock[],2,FALSE)</f>
        <v>BE Debtors Opening</v>
      </c>
      <c r="Q400" s="35">
        <f>VLOOKUP(O400,Stock[],3,FALSE)</f>
        <v>0</v>
      </c>
      <c r="R400" s="35">
        <f>VLOOKUP(O400,Stock[],4,FALSE)</f>
        <v>0</v>
      </c>
      <c r="S400" s="34"/>
      <c r="T400" s="35"/>
      <c r="U400" s="34"/>
      <c r="V400" s="36">
        <f>+DailySales!$T400*DailySales!$R400</f>
        <v>0</v>
      </c>
      <c r="W400" s="36">
        <f>+DailySales!$V400*DailySales!$Q400</f>
        <v>0</v>
      </c>
      <c r="X400" s="36">
        <f>VLOOKUP(O400,Stock[],6,FALSE)</f>
        <v>0</v>
      </c>
      <c r="Y400" s="36">
        <f>+DailySales!$V400*DailySales!$X400</f>
        <v>0</v>
      </c>
      <c r="Z400" s="37">
        <v>372400</v>
      </c>
      <c r="AA400" s="34"/>
      <c r="AB400" s="78"/>
      <c r="AC400" s="78"/>
      <c r="AD400" s="34"/>
      <c r="AE400" s="77"/>
      <c r="AF400" s="38"/>
      <c r="AG400" s="39"/>
      <c r="AH400" s="38">
        <v>46034</v>
      </c>
      <c r="AI400" s="39">
        <v>372400</v>
      </c>
      <c r="AJ400" s="38"/>
      <c r="AK400" s="39"/>
      <c r="AL400" s="34"/>
      <c r="AM400" s="39"/>
      <c r="AN40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00" s="26"/>
      <c r="AQ400" s="26"/>
      <c r="AR400" s="26"/>
    </row>
    <row r="401" spans="1:44" ht="19.5" customHeight="1" x14ac:dyDescent="0.25">
      <c r="A401" s="32">
        <f t="shared" si="28"/>
        <v>2025</v>
      </c>
      <c r="B401" s="32">
        <f t="shared" si="29"/>
        <v>12</v>
      </c>
      <c r="C401" s="25">
        <v>46007</v>
      </c>
      <c r="D401" s="57">
        <f t="shared" ca="1" si="26"/>
        <v>46097</v>
      </c>
      <c r="E401" s="32" t="str">
        <f t="shared" ca="1" si="27"/>
        <v>3-Months</v>
      </c>
      <c r="F401" s="32" t="str">
        <f>VLOOKUP(O401,Stock[],5,FALSE)</f>
        <v>BE</v>
      </c>
      <c r="G401" s="33" t="s">
        <v>1922</v>
      </c>
      <c r="H401" s="34"/>
      <c r="I401" s="34" t="s">
        <v>245</v>
      </c>
      <c r="J401" s="32" t="str">
        <f>VLOOKUP(I401,Customers[],2,FALSE)</f>
        <v>မြို့မ</v>
      </c>
      <c r="K401" s="32" t="str">
        <f>VLOOKUP(I401,Customers[],4,FALSE)</f>
        <v>Taungthar</v>
      </c>
      <c r="L401" s="32" t="str">
        <f>VLOOKUP(Table85[[#This Row],[CustomerID]],Table!H:K,3,0)</f>
        <v>တောင်သာ</v>
      </c>
      <c r="M401" s="32" t="str">
        <f>VLOOKUP(I401,Customers[],5,FALSE)</f>
        <v>WholeSales/Contract</v>
      </c>
      <c r="N401" s="34" t="s">
        <v>10</v>
      </c>
      <c r="O401" s="37" t="s">
        <v>61</v>
      </c>
      <c r="P401" s="32" t="str">
        <f>VLOOKUP(O401,Stock[],2,FALSE)</f>
        <v>BE Debtors Opening</v>
      </c>
      <c r="Q401" s="35">
        <f>VLOOKUP(O401,Stock[],3,FALSE)</f>
        <v>0</v>
      </c>
      <c r="R401" s="35">
        <f>VLOOKUP(O401,Stock[],4,FALSE)</f>
        <v>0</v>
      </c>
      <c r="S401" s="34"/>
      <c r="T401" s="35"/>
      <c r="U401" s="34"/>
      <c r="V401" s="36">
        <f>+DailySales!$T401*DailySales!$R401</f>
        <v>0</v>
      </c>
      <c r="W401" s="36">
        <f>+DailySales!$V401*DailySales!$Q401</f>
        <v>0</v>
      </c>
      <c r="X401" s="36">
        <f>VLOOKUP(O401,Stock[],6,FALSE)</f>
        <v>0</v>
      </c>
      <c r="Y401" s="36">
        <f>+DailySales!$V401*DailySales!$X401</f>
        <v>0</v>
      </c>
      <c r="Z401" s="37">
        <v>1932000</v>
      </c>
      <c r="AA401" s="34"/>
      <c r="AB401" s="78"/>
      <c r="AC401" s="78"/>
      <c r="AD401" s="34"/>
      <c r="AE401" s="77"/>
      <c r="AF401" s="38"/>
      <c r="AG401" s="39"/>
      <c r="AH401" s="38">
        <v>46027</v>
      </c>
      <c r="AI401" s="39">
        <v>700500</v>
      </c>
      <c r="AJ401" s="38">
        <v>46037</v>
      </c>
      <c r="AK401" s="39">
        <v>1231500</v>
      </c>
      <c r="AL401" s="34"/>
      <c r="AM401" s="39"/>
      <c r="AN40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01" s="26"/>
      <c r="AQ401" s="26"/>
      <c r="AR401" s="26"/>
    </row>
    <row r="402" spans="1:44" ht="19.5" customHeight="1" x14ac:dyDescent="0.25">
      <c r="A402" s="32">
        <f t="shared" si="28"/>
        <v>2025</v>
      </c>
      <c r="B402" s="32">
        <f t="shared" si="29"/>
        <v>12</v>
      </c>
      <c r="C402" s="25">
        <v>46007</v>
      </c>
      <c r="D402" s="57">
        <f t="shared" ca="1" si="26"/>
        <v>46097</v>
      </c>
      <c r="E402" s="32" t="str">
        <f t="shared" ca="1" si="27"/>
        <v>3-Months</v>
      </c>
      <c r="F402" s="32" t="str">
        <f>VLOOKUP(O402,Stock[],5,FALSE)</f>
        <v>BE</v>
      </c>
      <c r="G402" s="33" t="s">
        <v>1922</v>
      </c>
      <c r="H402" s="34"/>
      <c r="I402" s="34" t="s">
        <v>245</v>
      </c>
      <c r="J402" s="32" t="str">
        <f>VLOOKUP(I402,Customers[],2,FALSE)</f>
        <v>မြို့မ</v>
      </c>
      <c r="K402" s="32" t="str">
        <f>VLOOKUP(I402,Customers[],4,FALSE)</f>
        <v>Taungthar</v>
      </c>
      <c r="L402" s="32" t="str">
        <f>VLOOKUP(Table85[[#This Row],[CustomerID]],Table!H:K,3,0)</f>
        <v>တောင်သာ</v>
      </c>
      <c r="M402" s="32" t="str">
        <f>VLOOKUP(I402,Customers[],5,FALSE)</f>
        <v>WholeSales/Contract</v>
      </c>
      <c r="N402" s="34" t="s">
        <v>10</v>
      </c>
      <c r="O402" s="37" t="s">
        <v>61</v>
      </c>
      <c r="P402" s="32" t="str">
        <f>VLOOKUP(O402,Stock[],2,FALSE)</f>
        <v>BE Debtors Opening</v>
      </c>
      <c r="Q402" s="35">
        <f>VLOOKUP(O402,Stock[],3,FALSE)</f>
        <v>0</v>
      </c>
      <c r="R402" s="35">
        <f>VLOOKUP(O402,Stock[],4,FALSE)</f>
        <v>0</v>
      </c>
      <c r="S402" s="34"/>
      <c r="T402" s="35"/>
      <c r="U402" s="34"/>
      <c r="V402" s="36">
        <f>+DailySales!$T402*DailySales!$R402</f>
        <v>0</v>
      </c>
      <c r="W402" s="36">
        <f>+DailySales!$V402*DailySales!$Q402</f>
        <v>0</v>
      </c>
      <c r="X402" s="36">
        <f>VLOOKUP(O402,Stock[],6,FALSE)</f>
        <v>0</v>
      </c>
      <c r="Y402" s="36">
        <f>+DailySales!$V402*DailySales!$X402</f>
        <v>0</v>
      </c>
      <c r="Z402" s="37">
        <v>1862000</v>
      </c>
      <c r="AA402" s="34"/>
      <c r="AB402" s="78"/>
      <c r="AC402" s="78"/>
      <c r="AD402" s="34"/>
      <c r="AE402" s="77"/>
      <c r="AF402" s="38"/>
      <c r="AG402" s="39"/>
      <c r="AH402" s="38"/>
      <c r="AI402" s="39"/>
      <c r="AJ402" s="38">
        <v>46037</v>
      </c>
      <c r="AK402" s="39">
        <v>1862000</v>
      </c>
      <c r="AL402" s="34"/>
      <c r="AM402" s="39"/>
      <c r="AN40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02" s="26"/>
      <c r="AQ402" s="26"/>
      <c r="AR402" s="26"/>
    </row>
    <row r="403" spans="1:44" ht="19.5" customHeight="1" x14ac:dyDescent="0.25">
      <c r="A403" s="32">
        <f t="shared" si="28"/>
        <v>2025</v>
      </c>
      <c r="B403" s="32">
        <f t="shared" si="29"/>
        <v>12</v>
      </c>
      <c r="C403" s="25">
        <v>46007</v>
      </c>
      <c r="D403" s="57">
        <f t="shared" ca="1" si="26"/>
        <v>46097</v>
      </c>
      <c r="E403" s="32" t="str">
        <f t="shared" ca="1" si="27"/>
        <v>3-Months</v>
      </c>
      <c r="F403" s="32" t="str">
        <f>VLOOKUP(O403,Stock[],5,FALSE)</f>
        <v>BE</v>
      </c>
      <c r="G403" s="33" t="s">
        <v>1923</v>
      </c>
      <c r="H403" s="34"/>
      <c r="I403" s="34" t="s">
        <v>245</v>
      </c>
      <c r="J403" s="32" t="str">
        <f>VLOOKUP(I403,Customers[],2,FALSE)</f>
        <v>မြို့မ</v>
      </c>
      <c r="K403" s="32" t="str">
        <f>VLOOKUP(I403,Customers[],4,FALSE)</f>
        <v>Taungthar</v>
      </c>
      <c r="L403" s="32" t="str">
        <f>VLOOKUP(Table85[[#This Row],[CustomerID]],Table!H:K,3,0)</f>
        <v>တောင်သာ</v>
      </c>
      <c r="M403" s="32" t="str">
        <f>VLOOKUP(I403,Customers[],5,FALSE)</f>
        <v>WholeSales/Contract</v>
      </c>
      <c r="N403" s="34" t="s">
        <v>10</v>
      </c>
      <c r="O403" s="37" t="s">
        <v>61</v>
      </c>
      <c r="P403" s="32" t="str">
        <f>VLOOKUP(O403,Stock[],2,FALSE)</f>
        <v>BE Debtors Opening</v>
      </c>
      <c r="Q403" s="35">
        <f>VLOOKUP(O403,Stock[],3,FALSE)</f>
        <v>0</v>
      </c>
      <c r="R403" s="35">
        <f>VLOOKUP(O403,Stock[],4,FALSE)</f>
        <v>0</v>
      </c>
      <c r="S403" s="34"/>
      <c r="T403" s="35"/>
      <c r="U403" s="34"/>
      <c r="V403" s="36">
        <f>+DailySales!$T403*DailySales!$R403</f>
        <v>0</v>
      </c>
      <c r="W403" s="36">
        <f>+DailySales!$V403*DailySales!$Q403</f>
        <v>0</v>
      </c>
      <c r="X403" s="36">
        <f>VLOOKUP(O403,Stock[],6,FALSE)</f>
        <v>0</v>
      </c>
      <c r="Y403" s="36">
        <f>+DailySales!$V403*DailySales!$X403</f>
        <v>0</v>
      </c>
      <c r="Z403" s="37">
        <v>1862000</v>
      </c>
      <c r="AA403" s="34"/>
      <c r="AB403" s="78"/>
      <c r="AC403" s="78"/>
      <c r="AD403" s="34"/>
      <c r="AE403" s="77"/>
      <c r="AF403" s="38"/>
      <c r="AG403" s="39"/>
      <c r="AH403" s="38">
        <v>46041</v>
      </c>
      <c r="AI403" s="39">
        <v>1161500</v>
      </c>
      <c r="AJ403" s="38">
        <v>46037</v>
      </c>
      <c r="AK403" s="39">
        <v>700500</v>
      </c>
      <c r="AL403" s="34"/>
      <c r="AM403" s="39"/>
      <c r="AN40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03" s="26"/>
      <c r="AQ403" s="26"/>
      <c r="AR403" s="26"/>
    </row>
    <row r="404" spans="1:44" ht="19.5" customHeight="1" x14ac:dyDescent="0.25">
      <c r="A404" s="32">
        <f t="shared" si="28"/>
        <v>2025</v>
      </c>
      <c r="B404" s="32">
        <f t="shared" si="29"/>
        <v>12</v>
      </c>
      <c r="C404" s="25">
        <v>46007</v>
      </c>
      <c r="D404" s="57">
        <f t="shared" ca="1" si="26"/>
        <v>46097</v>
      </c>
      <c r="E404" s="32" t="str">
        <f t="shared" ca="1" si="27"/>
        <v>3-Months</v>
      </c>
      <c r="F404" s="32" t="str">
        <f>VLOOKUP(O404,Stock[],5,FALSE)</f>
        <v>BE</v>
      </c>
      <c r="G404" s="33" t="s">
        <v>1923</v>
      </c>
      <c r="H404" s="34"/>
      <c r="I404" s="34" t="s">
        <v>245</v>
      </c>
      <c r="J404" s="32" t="str">
        <f>VLOOKUP(I404,Customers[],2,FALSE)</f>
        <v>မြို့မ</v>
      </c>
      <c r="K404" s="32" t="str">
        <f>VLOOKUP(I404,Customers[],4,FALSE)</f>
        <v>Taungthar</v>
      </c>
      <c r="L404" s="32" t="str">
        <f>VLOOKUP(Table85[[#This Row],[CustomerID]],Table!H:K,3,0)</f>
        <v>တောင်သာ</v>
      </c>
      <c r="M404" s="32" t="str">
        <f>VLOOKUP(I404,Customers[],5,FALSE)</f>
        <v>WholeSales/Contract</v>
      </c>
      <c r="N404" s="34" t="s">
        <v>10</v>
      </c>
      <c r="O404" s="37" t="s">
        <v>61</v>
      </c>
      <c r="P404" s="32" t="str">
        <f>VLOOKUP(O404,Stock[],2,FALSE)</f>
        <v>BE Debtors Opening</v>
      </c>
      <c r="Q404" s="35">
        <f>VLOOKUP(O404,Stock[],3,FALSE)</f>
        <v>0</v>
      </c>
      <c r="R404" s="35">
        <f>VLOOKUP(O404,Stock[],4,FALSE)</f>
        <v>0</v>
      </c>
      <c r="S404" s="34"/>
      <c r="T404" s="35"/>
      <c r="U404" s="34"/>
      <c r="V404" s="36">
        <f>+DailySales!$T404*DailySales!$R404</f>
        <v>0</v>
      </c>
      <c r="W404" s="36">
        <f>+DailySales!$V404*DailySales!$Q404</f>
        <v>0</v>
      </c>
      <c r="X404" s="36">
        <f>VLOOKUP(O404,Stock[],6,FALSE)</f>
        <v>0</v>
      </c>
      <c r="Y404" s="36">
        <f>+DailySales!$V404*DailySales!$X404</f>
        <v>0</v>
      </c>
      <c r="Z404" s="37">
        <v>576000</v>
      </c>
      <c r="AA404" s="34"/>
      <c r="AB404" s="78"/>
      <c r="AC404" s="78"/>
      <c r="AD404" s="34"/>
      <c r="AE404" s="77"/>
      <c r="AF404" s="38"/>
      <c r="AG404" s="39"/>
      <c r="AH404" s="38">
        <v>46041</v>
      </c>
      <c r="AI404" s="39">
        <v>576000</v>
      </c>
      <c r="AJ404" s="38"/>
      <c r="AK404" s="39"/>
      <c r="AL404" s="34"/>
      <c r="AM404" s="39"/>
      <c r="AN40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04" s="26"/>
      <c r="AQ404" s="26"/>
      <c r="AR404" s="26"/>
    </row>
    <row r="405" spans="1:44" ht="19.5" customHeight="1" x14ac:dyDescent="0.25">
      <c r="A405" s="32">
        <f t="shared" si="28"/>
        <v>2025</v>
      </c>
      <c r="B405" s="32">
        <f t="shared" si="29"/>
        <v>12</v>
      </c>
      <c r="C405" s="25">
        <v>46007</v>
      </c>
      <c r="D405" s="57">
        <f t="shared" ca="1" si="26"/>
        <v>46097</v>
      </c>
      <c r="E405" s="32" t="str">
        <f t="shared" ca="1" si="27"/>
        <v>3-Months</v>
      </c>
      <c r="F405" s="32" t="str">
        <f>VLOOKUP(O405,Stock[],5,FALSE)</f>
        <v>BE</v>
      </c>
      <c r="G405" s="33" t="s">
        <v>1924</v>
      </c>
      <c r="H405" s="34"/>
      <c r="I405" s="34" t="s">
        <v>233</v>
      </c>
      <c r="J405" s="32" t="str">
        <f>VLOOKUP(I405,Customers[],2,FALSE)</f>
        <v>ဦးဝင်းနိုင်</v>
      </c>
      <c r="K405" s="32" t="str">
        <f>VLOOKUP(I405,Customers[],4,FALSE)</f>
        <v>Wandwin</v>
      </c>
      <c r="L405" s="32" t="str">
        <f>VLOOKUP(Table85[[#This Row],[CustomerID]],Table!H:K,3,0)</f>
        <v>လျှော်ပင်</v>
      </c>
      <c r="M405" s="32" t="str">
        <f>VLOOKUP(I405,Customers[],5,FALSE)</f>
        <v>WholeSales/Contract</v>
      </c>
      <c r="N405" s="34" t="s">
        <v>10</v>
      </c>
      <c r="O405" s="37" t="s">
        <v>61</v>
      </c>
      <c r="P405" s="32" t="str">
        <f>VLOOKUP(O405,Stock[],2,FALSE)</f>
        <v>BE Debtors Opening</v>
      </c>
      <c r="Q405" s="35">
        <f>VLOOKUP(O405,Stock[],3,FALSE)</f>
        <v>0</v>
      </c>
      <c r="R405" s="35">
        <f>VLOOKUP(O405,Stock[],4,FALSE)</f>
        <v>0</v>
      </c>
      <c r="S405" s="34"/>
      <c r="T405" s="35"/>
      <c r="U405" s="34"/>
      <c r="V405" s="36">
        <f>+DailySales!$T405*DailySales!$R405</f>
        <v>0</v>
      </c>
      <c r="W405" s="36">
        <f>+DailySales!$V405*DailySales!$Q405</f>
        <v>0</v>
      </c>
      <c r="X405" s="36">
        <f>VLOOKUP(O405,Stock[],6,FALSE)</f>
        <v>0</v>
      </c>
      <c r="Y405" s="36">
        <f>+DailySales!$V405*DailySales!$X405</f>
        <v>0</v>
      </c>
      <c r="Z405" s="37">
        <v>130340</v>
      </c>
      <c r="AA405" s="34"/>
      <c r="AB405" s="78"/>
      <c r="AC405" s="78"/>
      <c r="AD405" s="34"/>
      <c r="AE405" s="77"/>
      <c r="AF405" s="38"/>
      <c r="AG405" s="39"/>
      <c r="AH405" s="38"/>
      <c r="AI405" s="39"/>
      <c r="AJ405" s="38">
        <v>46031</v>
      </c>
      <c r="AK405" s="39">
        <v>130340</v>
      </c>
      <c r="AL405" s="34"/>
      <c r="AM405" s="39"/>
      <c r="AN40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05" s="26"/>
      <c r="AQ405" s="26"/>
      <c r="AR405" s="26"/>
    </row>
    <row r="406" spans="1:44" ht="19.5" customHeight="1" x14ac:dyDescent="0.25">
      <c r="A406" s="32">
        <f t="shared" si="28"/>
        <v>2025</v>
      </c>
      <c r="B406" s="32">
        <f t="shared" si="29"/>
        <v>12</v>
      </c>
      <c r="C406" s="25">
        <v>46007</v>
      </c>
      <c r="D406" s="57">
        <f t="shared" ca="1" si="26"/>
        <v>46097</v>
      </c>
      <c r="E406" s="32" t="str">
        <f t="shared" ca="1" si="27"/>
        <v>3-Months</v>
      </c>
      <c r="F406" s="32" t="str">
        <f>VLOOKUP(O406,Stock[],5,FALSE)</f>
        <v>BE</v>
      </c>
      <c r="G406" s="33" t="s">
        <v>1924</v>
      </c>
      <c r="H406" s="34"/>
      <c r="I406" s="34" t="s">
        <v>233</v>
      </c>
      <c r="J406" s="32" t="str">
        <f>VLOOKUP(I406,Customers[],2,FALSE)</f>
        <v>ဦးဝင်းနိုင်</v>
      </c>
      <c r="K406" s="32" t="str">
        <f>VLOOKUP(I406,Customers[],4,FALSE)</f>
        <v>Wandwin</v>
      </c>
      <c r="L406" s="32" t="str">
        <f>VLOOKUP(Table85[[#This Row],[CustomerID]],Table!H:K,3,0)</f>
        <v>လျှော်ပင်</v>
      </c>
      <c r="M406" s="32" t="str">
        <f>VLOOKUP(I406,Customers[],5,FALSE)</f>
        <v>WholeSales/Contract</v>
      </c>
      <c r="N406" s="34" t="s">
        <v>10</v>
      </c>
      <c r="O406" s="37" t="s">
        <v>61</v>
      </c>
      <c r="P406" s="32" t="str">
        <f>VLOOKUP(O406,Stock[],2,FALSE)</f>
        <v>BE Debtors Opening</v>
      </c>
      <c r="Q406" s="35">
        <f>VLOOKUP(O406,Stock[],3,FALSE)</f>
        <v>0</v>
      </c>
      <c r="R406" s="35">
        <f>VLOOKUP(O406,Stock[],4,FALSE)</f>
        <v>0</v>
      </c>
      <c r="S406" s="34"/>
      <c r="T406" s="35"/>
      <c r="U406" s="34"/>
      <c r="V406" s="36">
        <f>+DailySales!$T406*DailySales!$R406</f>
        <v>0</v>
      </c>
      <c r="W406" s="36">
        <f>+DailySales!$V406*DailySales!$Q406</f>
        <v>0</v>
      </c>
      <c r="X406" s="36">
        <f>VLOOKUP(O406,Stock[],6,FALSE)</f>
        <v>0</v>
      </c>
      <c r="Y406" s="36">
        <f>+DailySales!$V406*DailySales!$X406</f>
        <v>0</v>
      </c>
      <c r="Z406" s="37">
        <v>2109800</v>
      </c>
      <c r="AA406" s="34"/>
      <c r="AB406" s="78"/>
      <c r="AC406" s="78"/>
      <c r="AD406" s="34"/>
      <c r="AE406" s="77"/>
      <c r="AF406" s="38"/>
      <c r="AG406" s="39"/>
      <c r="AH406" s="38">
        <v>46032</v>
      </c>
      <c r="AI406" s="39">
        <v>1892215</v>
      </c>
      <c r="AJ406" s="38">
        <v>46031</v>
      </c>
      <c r="AK406" s="39">
        <v>217585</v>
      </c>
      <c r="AL406" s="89"/>
      <c r="AM406" s="39"/>
      <c r="AN40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06" s="26"/>
      <c r="AQ406" s="26"/>
      <c r="AR406" s="26"/>
    </row>
    <row r="407" spans="1:44" ht="19.5" customHeight="1" x14ac:dyDescent="0.25">
      <c r="A407" s="32">
        <f t="shared" si="28"/>
        <v>2025</v>
      </c>
      <c r="B407" s="32">
        <f t="shared" si="29"/>
        <v>12</v>
      </c>
      <c r="C407" s="25">
        <v>46007</v>
      </c>
      <c r="D407" s="57">
        <f t="shared" ca="1" si="26"/>
        <v>46097</v>
      </c>
      <c r="E407" s="32" t="str">
        <f t="shared" ca="1" si="27"/>
        <v>3-Months</v>
      </c>
      <c r="F407" s="32" t="str">
        <f>VLOOKUP(O407,Stock[],5,FALSE)</f>
        <v>BE</v>
      </c>
      <c r="G407" s="33" t="s">
        <v>1924</v>
      </c>
      <c r="H407" s="34"/>
      <c r="I407" s="34" t="s">
        <v>233</v>
      </c>
      <c r="J407" s="32" t="str">
        <f>VLOOKUP(I407,Customers[],2,FALSE)</f>
        <v>ဦးဝင်းနိုင်</v>
      </c>
      <c r="K407" s="32" t="str">
        <f>VLOOKUP(I407,Customers[],4,FALSE)</f>
        <v>Wandwin</v>
      </c>
      <c r="L407" s="32" t="str">
        <f>VLOOKUP(Table85[[#This Row],[CustomerID]],Table!H:K,3,0)</f>
        <v>လျှော်ပင်</v>
      </c>
      <c r="M407" s="32" t="str">
        <f>VLOOKUP(I407,Customers[],5,FALSE)</f>
        <v>WholeSales/Contract</v>
      </c>
      <c r="N407" s="34" t="s">
        <v>10</v>
      </c>
      <c r="O407" s="37" t="s">
        <v>61</v>
      </c>
      <c r="P407" s="32" t="str">
        <f>VLOOKUP(O407,Stock[],2,FALSE)</f>
        <v>BE Debtors Opening</v>
      </c>
      <c r="Q407" s="35">
        <f>VLOOKUP(O407,Stock[],3,FALSE)</f>
        <v>0</v>
      </c>
      <c r="R407" s="35">
        <f>VLOOKUP(O407,Stock[],4,FALSE)</f>
        <v>0</v>
      </c>
      <c r="S407" s="34"/>
      <c r="T407" s="35"/>
      <c r="U407" s="34"/>
      <c r="V407" s="36">
        <f>+DailySales!$T407*DailySales!$R407</f>
        <v>0</v>
      </c>
      <c r="W407" s="36">
        <f>+DailySales!$V407*DailySales!$Q407</f>
        <v>0</v>
      </c>
      <c r="X407" s="36">
        <f>VLOOKUP(O407,Stock[],6,FALSE)</f>
        <v>0</v>
      </c>
      <c r="Y407" s="36">
        <f>+DailySales!$V407*DailySales!$X407</f>
        <v>0</v>
      </c>
      <c r="Z407" s="37">
        <v>579600</v>
      </c>
      <c r="AA407" s="34"/>
      <c r="AB407" s="78"/>
      <c r="AC407" s="78"/>
      <c r="AD407" s="34"/>
      <c r="AE407" s="77"/>
      <c r="AF407" s="38"/>
      <c r="AG407" s="39"/>
      <c r="AH407" s="38">
        <v>46032</v>
      </c>
      <c r="AI407" s="39">
        <v>579600</v>
      </c>
      <c r="AJ407" s="38"/>
      <c r="AK407" s="39"/>
      <c r="AL407" s="34"/>
      <c r="AM407" s="39"/>
      <c r="AN40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07" s="26"/>
      <c r="AQ407" s="26"/>
      <c r="AR407" s="26"/>
    </row>
    <row r="408" spans="1:44" ht="19.5" customHeight="1" x14ac:dyDescent="0.25">
      <c r="A408" s="32">
        <f t="shared" si="28"/>
        <v>2025</v>
      </c>
      <c r="B408" s="32">
        <f t="shared" si="29"/>
        <v>12</v>
      </c>
      <c r="C408" s="25">
        <v>46007</v>
      </c>
      <c r="D408" s="57">
        <f t="shared" ca="1" si="26"/>
        <v>46097</v>
      </c>
      <c r="E408" s="32" t="str">
        <f t="shared" ca="1" si="27"/>
        <v>3-Months</v>
      </c>
      <c r="F408" s="32" t="str">
        <f>VLOOKUP(O408,Stock[],5,FALSE)</f>
        <v>BE</v>
      </c>
      <c r="G408" s="33" t="s">
        <v>1924</v>
      </c>
      <c r="H408" s="34"/>
      <c r="I408" s="34" t="s">
        <v>233</v>
      </c>
      <c r="J408" s="32" t="str">
        <f>VLOOKUP(I408,Customers[],2,FALSE)</f>
        <v>ဦးဝင်းနိုင်</v>
      </c>
      <c r="K408" s="32" t="str">
        <f>VLOOKUP(I408,Customers[],4,FALSE)</f>
        <v>Wandwin</v>
      </c>
      <c r="L408" s="32" t="str">
        <f>VLOOKUP(Table85[[#This Row],[CustomerID]],Table!H:K,3,0)</f>
        <v>လျှော်ပင်</v>
      </c>
      <c r="M408" s="32" t="str">
        <f>VLOOKUP(I408,Customers[],5,FALSE)</f>
        <v>WholeSales/Contract</v>
      </c>
      <c r="N408" s="34" t="s">
        <v>10</v>
      </c>
      <c r="O408" s="37" t="s">
        <v>61</v>
      </c>
      <c r="P408" s="32" t="str">
        <f>VLOOKUP(O408,Stock[],2,FALSE)</f>
        <v>BE Debtors Opening</v>
      </c>
      <c r="Q408" s="35">
        <f>VLOOKUP(O408,Stock[],3,FALSE)</f>
        <v>0</v>
      </c>
      <c r="R408" s="35">
        <f>VLOOKUP(O408,Stock[],4,FALSE)</f>
        <v>0</v>
      </c>
      <c r="S408" s="34"/>
      <c r="T408" s="35"/>
      <c r="U408" s="34"/>
      <c r="V408" s="36">
        <f>+DailySales!$T408*DailySales!$R408</f>
        <v>0</v>
      </c>
      <c r="W408" s="36">
        <f>+DailySales!$V408*DailySales!$Q408</f>
        <v>0</v>
      </c>
      <c r="X408" s="36">
        <f>VLOOKUP(O408,Stock[],6,FALSE)</f>
        <v>0</v>
      </c>
      <c r="Y408" s="36">
        <f>+DailySales!$V408*DailySales!$X408</f>
        <v>0</v>
      </c>
      <c r="Z408" s="37">
        <v>372400</v>
      </c>
      <c r="AA408" s="34"/>
      <c r="AB408" s="78"/>
      <c r="AC408" s="78"/>
      <c r="AD408" s="34"/>
      <c r="AE408" s="77"/>
      <c r="AF408" s="38"/>
      <c r="AG408" s="39"/>
      <c r="AH408" s="38">
        <v>46032</v>
      </c>
      <c r="AI408" s="39">
        <v>372400</v>
      </c>
      <c r="AJ408" s="38"/>
      <c r="AK408" s="39"/>
      <c r="AL408" s="34"/>
      <c r="AM408" s="39"/>
      <c r="AN40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08" s="26"/>
      <c r="AQ408" s="26"/>
      <c r="AR408" s="26"/>
    </row>
    <row r="409" spans="1:44" ht="19.5" customHeight="1" x14ac:dyDescent="0.25">
      <c r="A409" s="32">
        <f t="shared" si="28"/>
        <v>2025</v>
      </c>
      <c r="B409" s="32">
        <f t="shared" si="29"/>
        <v>12</v>
      </c>
      <c r="C409" s="25">
        <v>46007</v>
      </c>
      <c r="D409" s="57">
        <f t="shared" ca="1" si="26"/>
        <v>46097</v>
      </c>
      <c r="E409" s="32" t="str">
        <f t="shared" ca="1" si="27"/>
        <v>3-Months</v>
      </c>
      <c r="F409" s="32" t="str">
        <f>VLOOKUP(O409,Stock[],5,FALSE)</f>
        <v>BE</v>
      </c>
      <c r="G409" s="33" t="s">
        <v>1924</v>
      </c>
      <c r="H409" s="34"/>
      <c r="I409" s="34" t="s">
        <v>233</v>
      </c>
      <c r="J409" s="32" t="str">
        <f>VLOOKUP(I409,Customers[],2,FALSE)</f>
        <v>ဦးဝင်းနိုင်</v>
      </c>
      <c r="K409" s="32" t="str">
        <f>VLOOKUP(I409,Customers[],4,FALSE)</f>
        <v>Wandwin</v>
      </c>
      <c r="L409" s="32" t="str">
        <f>VLOOKUP(Table85[[#This Row],[CustomerID]],Table!H:K,3,0)</f>
        <v>လျှော်ပင်</v>
      </c>
      <c r="M409" s="32" t="str">
        <f>VLOOKUP(I409,Customers[],5,FALSE)</f>
        <v>WholeSales/Contract</v>
      </c>
      <c r="N409" s="34" t="s">
        <v>10</v>
      </c>
      <c r="O409" s="37" t="s">
        <v>61</v>
      </c>
      <c r="P409" s="32" t="str">
        <f>VLOOKUP(O409,Stock[],2,FALSE)</f>
        <v>BE Debtors Opening</v>
      </c>
      <c r="Q409" s="35">
        <f>VLOOKUP(O409,Stock[],3,FALSE)</f>
        <v>0</v>
      </c>
      <c r="R409" s="35">
        <f>VLOOKUP(O409,Stock[],4,FALSE)</f>
        <v>0</v>
      </c>
      <c r="S409" s="34"/>
      <c r="T409" s="35"/>
      <c r="U409" s="34"/>
      <c r="V409" s="36">
        <f>+DailySales!$T409*DailySales!$R409</f>
        <v>0</v>
      </c>
      <c r="W409" s="36">
        <f>+DailySales!$V409*DailySales!$Q409</f>
        <v>0</v>
      </c>
      <c r="X409" s="36">
        <f>VLOOKUP(O409,Stock[],6,FALSE)</f>
        <v>0</v>
      </c>
      <c r="Y409" s="36">
        <f>+DailySales!$V409*DailySales!$X409</f>
        <v>0</v>
      </c>
      <c r="Z409" s="37">
        <v>319200</v>
      </c>
      <c r="AA409" s="34"/>
      <c r="AB409" s="78"/>
      <c r="AC409" s="78"/>
      <c r="AD409" s="34"/>
      <c r="AE409" s="77"/>
      <c r="AF409" s="38"/>
      <c r="AG409" s="39"/>
      <c r="AH409" s="38">
        <v>46032</v>
      </c>
      <c r="AI409" s="39">
        <v>155785</v>
      </c>
      <c r="AJ409" s="38">
        <v>46034</v>
      </c>
      <c r="AK409" s="39">
        <v>163415</v>
      </c>
      <c r="AL409" s="34"/>
      <c r="AM409" s="39"/>
      <c r="AN40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09" s="26"/>
      <c r="AQ409" s="26"/>
      <c r="AR409" s="26"/>
    </row>
    <row r="410" spans="1:44" ht="19.5" customHeight="1" x14ac:dyDescent="0.25">
      <c r="A410" s="32">
        <f t="shared" si="28"/>
        <v>2025</v>
      </c>
      <c r="B410" s="32">
        <f t="shared" si="29"/>
        <v>12</v>
      </c>
      <c r="C410" s="25">
        <v>46007</v>
      </c>
      <c r="D410" s="57">
        <f t="shared" ca="1" si="26"/>
        <v>46097</v>
      </c>
      <c r="E410" s="32" t="str">
        <f t="shared" ca="1" si="27"/>
        <v>3-Months</v>
      </c>
      <c r="F410" s="32" t="str">
        <f>VLOOKUP(O410,Stock[],5,FALSE)</f>
        <v>BE</v>
      </c>
      <c r="G410" s="33" t="s">
        <v>1924</v>
      </c>
      <c r="H410" s="34"/>
      <c r="I410" s="34" t="s">
        <v>233</v>
      </c>
      <c r="J410" s="32" t="str">
        <f>VLOOKUP(I410,Customers[],2,FALSE)</f>
        <v>ဦးဝင်းနိုင်</v>
      </c>
      <c r="K410" s="32" t="str">
        <f>VLOOKUP(I410,Customers[],4,FALSE)</f>
        <v>Wandwin</v>
      </c>
      <c r="L410" s="32" t="str">
        <f>VLOOKUP(Table85[[#This Row],[CustomerID]],Table!H:K,3,0)</f>
        <v>လျှော်ပင်</v>
      </c>
      <c r="M410" s="32" t="str">
        <f>VLOOKUP(I410,Customers[],5,FALSE)</f>
        <v>WholeSales/Contract</v>
      </c>
      <c r="N410" s="34" t="s">
        <v>10</v>
      </c>
      <c r="O410" s="37" t="s">
        <v>61</v>
      </c>
      <c r="P410" s="32" t="str">
        <f>VLOOKUP(O410,Stock[],2,FALSE)</f>
        <v>BE Debtors Opening</v>
      </c>
      <c r="Q410" s="35">
        <f>VLOOKUP(O410,Stock[],3,FALSE)</f>
        <v>0</v>
      </c>
      <c r="R410" s="35">
        <f>VLOOKUP(O410,Stock[],4,FALSE)</f>
        <v>0</v>
      </c>
      <c r="S410" s="34"/>
      <c r="T410" s="35"/>
      <c r="U410" s="34"/>
      <c r="V410" s="36">
        <f>+DailySales!$T410*DailySales!$R410</f>
        <v>0</v>
      </c>
      <c r="W410" s="36">
        <f>+DailySales!$V410*DailySales!$Q410</f>
        <v>0</v>
      </c>
      <c r="X410" s="36">
        <f>VLOOKUP(O410,Stock[],6,FALSE)</f>
        <v>0</v>
      </c>
      <c r="Y410" s="36">
        <f>+DailySales!$V410*DailySales!$X410</f>
        <v>0</v>
      </c>
      <c r="Z410" s="37">
        <v>35840</v>
      </c>
      <c r="AA410" s="34"/>
      <c r="AB410" s="78"/>
      <c r="AC410" s="78"/>
      <c r="AD410" s="34"/>
      <c r="AE410" s="77"/>
      <c r="AF410" s="38"/>
      <c r="AG410" s="39"/>
      <c r="AH410" s="38"/>
      <c r="AI410" s="39"/>
      <c r="AJ410" s="38">
        <v>46034</v>
      </c>
      <c r="AK410" s="39">
        <v>35840</v>
      </c>
      <c r="AL410" s="34"/>
      <c r="AM410" s="39"/>
      <c r="AN41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10" s="26"/>
      <c r="AQ410" s="26"/>
      <c r="AR410" s="26"/>
    </row>
    <row r="411" spans="1:44" ht="19.5" customHeight="1" x14ac:dyDescent="0.25">
      <c r="A411" s="32">
        <f t="shared" si="28"/>
        <v>2025</v>
      </c>
      <c r="B411" s="32">
        <f t="shared" si="29"/>
        <v>12</v>
      </c>
      <c r="C411" s="25">
        <v>46007</v>
      </c>
      <c r="D411" s="57">
        <f t="shared" ca="1" si="26"/>
        <v>46097</v>
      </c>
      <c r="E411" s="32" t="str">
        <f t="shared" ca="1" si="27"/>
        <v>3-Months</v>
      </c>
      <c r="F411" s="32" t="str">
        <f>VLOOKUP(O411,Stock[],5,FALSE)</f>
        <v>BE</v>
      </c>
      <c r="G411" s="33" t="s">
        <v>1924</v>
      </c>
      <c r="H411" s="34"/>
      <c r="I411" s="34" t="s">
        <v>233</v>
      </c>
      <c r="J411" s="32" t="str">
        <f>VLOOKUP(I411,Customers[],2,FALSE)</f>
        <v>ဦးဝင်းနိုင်</v>
      </c>
      <c r="K411" s="32" t="str">
        <f>VLOOKUP(I411,Customers[],4,FALSE)</f>
        <v>Wandwin</v>
      </c>
      <c r="L411" s="32" t="str">
        <f>VLOOKUP(Table85[[#This Row],[CustomerID]],Table!H:K,3,0)</f>
        <v>လျှော်ပင်</v>
      </c>
      <c r="M411" s="32" t="str">
        <f>VLOOKUP(I411,Customers[],5,FALSE)</f>
        <v>WholeSales/Contract</v>
      </c>
      <c r="N411" s="34" t="s">
        <v>10</v>
      </c>
      <c r="O411" s="37" t="s">
        <v>61</v>
      </c>
      <c r="P411" s="32" t="str">
        <f>VLOOKUP(O411,Stock[],2,FALSE)</f>
        <v>BE Debtors Opening</v>
      </c>
      <c r="Q411" s="35">
        <f>VLOOKUP(O411,Stock[],3,FALSE)</f>
        <v>0</v>
      </c>
      <c r="R411" s="35">
        <f>VLOOKUP(O411,Stock[],4,FALSE)</f>
        <v>0</v>
      </c>
      <c r="S411" s="34"/>
      <c r="T411" s="35"/>
      <c r="U411" s="34"/>
      <c r="V411" s="36">
        <f>+DailySales!$T411*DailySales!$R411</f>
        <v>0</v>
      </c>
      <c r="W411" s="36">
        <f>+DailySales!$V411*DailySales!$Q411</f>
        <v>0</v>
      </c>
      <c r="X411" s="36">
        <f>VLOOKUP(O411,Stock[],6,FALSE)</f>
        <v>0</v>
      </c>
      <c r="Y411" s="36">
        <f>+DailySales!$V411*DailySales!$X411</f>
        <v>0</v>
      </c>
      <c r="Z411" s="37">
        <v>63000</v>
      </c>
      <c r="AA411" s="34"/>
      <c r="AB411" s="78"/>
      <c r="AC411" s="78"/>
      <c r="AD411" s="34"/>
      <c r="AE411" s="77"/>
      <c r="AF411" s="38"/>
      <c r="AG411" s="39"/>
      <c r="AH411" s="38"/>
      <c r="AI411" s="39"/>
      <c r="AJ411" s="38">
        <v>46034</v>
      </c>
      <c r="AK411" s="39">
        <v>63000</v>
      </c>
      <c r="AL411" s="34"/>
      <c r="AM411" s="39"/>
      <c r="AN41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11" s="26"/>
      <c r="AQ411" s="26"/>
      <c r="AR411" s="26"/>
    </row>
    <row r="412" spans="1:44" ht="19.5" customHeight="1" x14ac:dyDescent="0.25">
      <c r="A412" s="32">
        <f t="shared" si="28"/>
        <v>2025</v>
      </c>
      <c r="B412" s="32">
        <f t="shared" si="29"/>
        <v>12</v>
      </c>
      <c r="C412" s="25">
        <v>46007</v>
      </c>
      <c r="D412" s="57">
        <f t="shared" ca="1" si="26"/>
        <v>46097</v>
      </c>
      <c r="E412" s="32" t="str">
        <f t="shared" ca="1" si="27"/>
        <v>3-Months</v>
      </c>
      <c r="F412" s="32" t="str">
        <f>VLOOKUP(O412,Stock[],5,FALSE)</f>
        <v>BE</v>
      </c>
      <c r="G412" s="33" t="s">
        <v>1924</v>
      </c>
      <c r="H412" s="34"/>
      <c r="I412" s="34" t="s">
        <v>233</v>
      </c>
      <c r="J412" s="32" t="str">
        <f>VLOOKUP(I412,Customers[],2,FALSE)</f>
        <v>ဦးဝင်းနိုင်</v>
      </c>
      <c r="K412" s="32" t="str">
        <f>VLOOKUP(I412,Customers[],4,FALSE)</f>
        <v>Wandwin</v>
      </c>
      <c r="L412" s="32" t="str">
        <f>VLOOKUP(Table85[[#This Row],[CustomerID]],Table!H:K,3,0)</f>
        <v>လျှော်ပင်</v>
      </c>
      <c r="M412" s="32" t="str">
        <f>VLOOKUP(I412,Customers[],5,FALSE)</f>
        <v>WholeSales/Contract</v>
      </c>
      <c r="N412" s="34" t="s">
        <v>10</v>
      </c>
      <c r="O412" s="37" t="s">
        <v>61</v>
      </c>
      <c r="P412" s="32" t="str">
        <f>VLOOKUP(O412,Stock[],2,FALSE)</f>
        <v>BE Debtors Opening</v>
      </c>
      <c r="Q412" s="35">
        <f>VLOOKUP(O412,Stock[],3,FALSE)</f>
        <v>0</v>
      </c>
      <c r="R412" s="35">
        <f>VLOOKUP(O412,Stock[],4,FALSE)</f>
        <v>0</v>
      </c>
      <c r="S412" s="34"/>
      <c r="T412" s="35"/>
      <c r="U412" s="34"/>
      <c r="V412" s="36">
        <f>+DailySales!$T412*DailySales!$R412</f>
        <v>0</v>
      </c>
      <c r="W412" s="36">
        <f>+DailySales!$V412*DailySales!$Q412</f>
        <v>0</v>
      </c>
      <c r="X412" s="36">
        <f>VLOOKUP(O412,Stock[],6,FALSE)</f>
        <v>0</v>
      </c>
      <c r="Y412" s="36">
        <f>+DailySales!$V412*DailySales!$X412</f>
        <v>0</v>
      </c>
      <c r="Z412" s="37">
        <v>183600</v>
      </c>
      <c r="AA412" s="34"/>
      <c r="AB412" s="78"/>
      <c r="AC412" s="78"/>
      <c r="AD412" s="34"/>
      <c r="AE412" s="77"/>
      <c r="AF412" s="38"/>
      <c r="AG412" s="39"/>
      <c r="AH412" s="38"/>
      <c r="AI412" s="39"/>
      <c r="AJ412" s="38">
        <v>46034</v>
      </c>
      <c r="AK412" s="39">
        <v>183600</v>
      </c>
      <c r="AL412" s="34"/>
      <c r="AM412" s="39"/>
      <c r="AN41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12" s="26"/>
      <c r="AQ412" s="26"/>
      <c r="AR412" s="26"/>
    </row>
    <row r="413" spans="1:44" ht="19.5" customHeight="1" x14ac:dyDescent="0.25">
      <c r="A413" s="32">
        <f t="shared" si="28"/>
        <v>2025</v>
      </c>
      <c r="B413" s="32">
        <f t="shared" si="29"/>
        <v>12</v>
      </c>
      <c r="C413" s="25">
        <v>46007</v>
      </c>
      <c r="D413" s="57">
        <f t="shared" ca="1" si="26"/>
        <v>46097</v>
      </c>
      <c r="E413" s="32" t="str">
        <f t="shared" ca="1" si="27"/>
        <v>3-Months</v>
      </c>
      <c r="F413" s="32" t="str">
        <f>VLOOKUP(O413,Stock[],5,FALSE)</f>
        <v>BE</v>
      </c>
      <c r="G413" s="33" t="s">
        <v>1924</v>
      </c>
      <c r="H413" s="34"/>
      <c r="I413" s="34" t="s">
        <v>233</v>
      </c>
      <c r="J413" s="32" t="str">
        <f>VLOOKUP(I413,Customers[],2,FALSE)</f>
        <v>ဦးဝင်းနိုင်</v>
      </c>
      <c r="K413" s="32" t="str">
        <f>VLOOKUP(I413,Customers[],4,FALSE)</f>
        <v>Wandwin</v>
      </c>
      <c r="L413" s="32" t="str">
        <f>VLOOKUP(Table85[[#This Row],[CustomerID]],Table!H:K,3,0)</f>
        <v>လျှော်ပင်</v>
      </c>
      <c r="M413" s="32" t="str">
        <f>VLOOKUP(I413,Customers[],5,FALSE)</f>
        <v>WholeSales/Contract</v>
      </c>
      <c r="N413" s="34" t="s">
        <v>10</v>
      </c>
      <c r="O413" s="37" t="s">
        <v>61</v>
      </c>
      <c r="P413" s="32" t="str">
        <f>VLOOKUP(O413,Stock[],2,FALSE)</f>
        <v>BE Debtors Opening</v>
      </c>
      <c r="Q413" s="35">
        <f>VLOOKUP(O413,Stock[],3,FALSE)</f>
        <v>0</v>
      </c>
      <c r="R413" s="35">
        <f>VLOOKUP(O413,Stock[],4,FALSE)</f>
        <v>0</v>
      </c>
      <c r="S413" s="34"/>
      <c r="T413" s="35"/>
      <c r="U413" s="34"/>
      <c r="V413" s="36">
        <f>+DailySales!$T413*DailySales!$R413</f>
        <v>0</v>
      </c>
      <c r="W413" s="36">
        <f>+DailySales!$V413*DailySales!$Q413</f>
        <v>0</v>
      </c>
      <c r="X413" s="36">
        <f>VLOOKUP(O413,Stock[],6,FALSE)</f>
        <v>0</v>
      </c>
      <c r="Y413" s="36">
        <f>+DailySales!$V413*DailySales!$X413</f>
        <v>0</v>
      </c>
      <c r="Z413" s="37">
        <v>75600</v>
      </c>
      <c r="AA413" s="34"/>
      <c r="AB413" s="78"/>
      <c r="AC413" s="78"/>
      <c r="AD413" s="34"/>
      <c r="AE413" s="77"/>
      <c r="AF413" s="38"/>
      <c r="AG413" s="39"/>
      <c r="AH413" s="38"/>
      <c r="AI413" s="39"/>
      <c r="AJ413" s="38">
        <v>46034</v>
      </c>
      <c r="AK413" s="39">
        <v>75600</v>
      </c>
      <c r="AL413" s="34"/>
      <c r="AM413" s="39"/>
      <c r="AN41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13" s="26"/>
      <c r="AQ413" s="26"/>
      <c r="AR413" s="26"/>
    </row>
    <row r="414" spans="1:44" ht="19.5" customHeight="1" x14ac:dyDescent="0.25">
      <c r="A414" s="32">
        <f t="shared" si="28"/>
        <v>2025</v>
      </c>
      <c r="B414" s="32">
        <f t="shared" si="29"/>
        <v>12</v>
      </c>
      <c r="C414" s="25">
        <v>46008</v>
      </c>
      <c r="D414" s="57">
        <f t="shared" ca="1" si="26"/>
        <v>46097</v>
      </c>
      <c r="E414" s="32" t="str">
        <f t="shared" ca="1" si="27"/>
        <v>2-Months</v>
      </c>
      <c r="F414" s="32" t="str">
        <f>VLOOKUP(O414,Stock[],5,FALSE)</f>
        <v>BE</v>
      </c>
      <c r="G414" s="33" t="s">
        <v>1925</v>
      </c>
      <c r="H414" s="34"/>
      <c r="I414" s="34" t="s">
        <v>330</v>
      </c>
      <c r="J414" s="32" t="str">
        <f>VLOOKUP(I414,Customers[],2,FALSE)</f>
        <v>ဦးစိုးဝင်း</v>
      </c>
      <c r="K414" s="32" t="str">
        <f>VLOOKUP(I414,Customers[],4,FALSE)</f>
        <v>Kyukpadaung</v>
      </c>
      <c r="L414" s="32" t="str">
        <f>VLOOKUP(Table85[[#This Row],[CustomerID]],Table!H:K,3,0)</f>
        <v>ကျောက်ပန်းတောင်း</v>
      </c>
      <c r="M414" s="32" t="str">
        <f>VLOOKUP(I414,Customers[],5,FALSE)</f>
        <v>WholeSales/Contract</v>
      </c>
      <c r="N414" s="34" t="s">
        <v>10</v>
      </c>
      <c r="O414" s="37" t="s">
        <v>61</v>
      </c>
      <c r="P414" s="32" t="str">
        <f>VLOOKUP(O414,Stock[],2,FALSE)</f>
        <v>BE Debtors Opening</v>
      </c>
      <c r="Q414" s="35">
        <f>VLOOKUP(O414,Stock[],3,FALSE)</f>
        <v>0</v>
      </c>
      <c r="R414" s="35">
        <f>VLOOKUP(O414,Stock[],4,FALSE)</f>
        <v>0</v>
      </c>
      <c r="S414" s="34"/>
      <c r="T414" s="35"/>
      <c r="U414" s="34"/>
      <c r="V414" s="36">
        <f>+DailySales!$T414*DailySales!$R414</f>
        <v>0</v>
      </c>
      <c r="W414" s="36">
        <f>+DailySales!$V414*DailySales!$Q414</f>
        <v>0</v>
      </c>
      <c r="X414" s="36">
        <f>VLOOKUP(O414,Stock[],6,FALSE)</f>
        <v>0</v>
      </c>
      <c r="Y414" s="36">
        <f>+DailySales!$V414*DailySales!$X414</f>
        <v>0</v>
      </c>
      <c r="Z414" s="37">
        <v>4917500</v>
      </c>
      <c r="AA414" s="34"/>
      <c r="AB414" s="78"/>
      <c r="AC414" s="78"/>
      <c r="AD414" s="34"/>
      <c r="AE414" s="77"/>
      <c r="AF414" s="38"/>
      <c r="AG414" s="39"/>
      <c r="AH414" s="38">
        <v>46048</v>
      </c>
      <c r="AI414" s="39">
        <v>266240</v>
      </c>
      <c r="AJ414" s="38">
        <v>46050</v>
      </c>
      <c r="AK414" s="39">
        <v>4651260</v>
      </c>
      <c r="AL414" s="34"/>
      <c r="AM414" s="39"/>
      <c r="AN41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14" s="26"/>
      <c r="AQ414" s="26"/>
      <c r="AR414" s="26"/>
    </row>
    <row r="415" spans="1:44" ht="19.5" customHeight="1" x14ac:dyDescent="0.25">
      <c r="A415" s="32">
        <f t="shared" si="28"/>
        <v>2025</v>
      </c>
      <c r="B415" s="32">
        <f t="shared" si="29"/>
        <v>12</v>
      </c>
      <c r="C415" s="25">
        <v>46008</v>
      </c>
      <c r="D415" s="57">
        <f t="shared" ca="1" si="26"/>
        <v>46097</v>
      </c>
      <c r="E415" s="32" t="str">
        <f t="shared" ca="1" si="27"/>
        <v>2-Months</v>
      </c>
      <c r="F415" s="32" t="str">
        <f>VLOOKUP(O415,Stock[],5,FALSE)</f>
        <v>BE</v>
      </c>
      <c r="G415" s="33" t="s">
        <v>1925</v>
      </c>
      <c r="H415" s="34"/>
      <c r="I415" s="34" t="s">
        <v>330</v>
      </c>
      <c r="J415" s="32" t="str">
        <f>VLOOKUP(I415,Customers[],2,FALSE)</f>
        <v>ဦးစိုးဝင်း</v>
      </c>
      <c r="K415" s="32" t="str">
        <f>VLOOKUP(I415,Customers[],4,FALSE)</f>
        <v>Kyukpadaung</v>
      </c>
      <c r="L415" s="32" t="str">
        <f>VLOOKUP(Table85[[#This Row],[CustomerID]],Table!H:K,3,0)</f>
        <v>ကျောက်ပန်းတောင်း</v>
      </c>
      <c r="M415" s="32" t="str">
        <f>VLOOKUP(I415,Customers[],5,FALSE)</f>
        <v>WholeSales/Contract</v>
      </c>
      <c r="N415" s="34" t="s">
        <v>10</v>
      </c>
      <c r="O415" s="37" t="s">
        <v>61</v>
      </c>
      <c r="P415" s="32" t="str">
        <f>VLOOKUP(O415,Stock[],2,FALSE)</f>
        <v>BE Debtors Opening</v>
      </c>
      <c r="Q415" s="35">
        <f>VLOOKUP(O415,Stock[],3,FALSE)</f>
        <v>0</v>
      </c>
      <c r="R415" s="35">
        <f>VLOOKUP(O415,Stock[],4,FALSE)</f>
        <v>0</v>
      </c>
      <c r="S415" s="34"/>
      <c r="T415" s="35"/>
      <c r="U415" s="34"/>
      <c r="V415" s="36">
        <f>+DailySales!$T415*DailySales!$R415</f>
        <v>0</v>
      </c>
      <c r="W415" s="36">
        <f>+DailySales!$V415*DailySales!$Q415</f>
        <v>0</v>
      </c>
      <c r="X415" s="36">
        <f>VLOOKUP(O415,Stock[],6,FALSE)</f>
        <v>0</v>
      </c>
      <c r="Y415" s="36">
        <f>+DailySales!$V415*DailySales!$X415</f>
        <v>0</v>
      </c>
      <c r="Z415" s="37">
        <v>948500</v>
      </c>
      <c r="AA415" s="34"/>
      <c r="AB415" s="78"/>
      <c r="AC415" s="78"/>
      <c r="AD415" s="34"/>
      <c r="AE415" s="77"/>
      <c r="AF415" s="38"/>
      <c r="AG415" s="39"/>
      <c r="AH415" s="38"/>
      <c r="AI415" s="39"/>
      <c r="AJ415" s="38">
        <v>46050</v>
      </c>
      <c r="AK415" s="39">
        <v>948500</v>
      </c>
      <c r="AL415" s="34"/>
      <c r="AM415" s="39"/>
      <c r="AN41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15" s="26"/>
      <c r="AQ415" s="26"/>
      <c r="AR415" s="26"/>
    </row>
    <row r="416" spans="1:44" ht="19.5" customHeight="1" x14ac:dyDescent="0.25">
      <c r="A416" s="32">
        <f t="shared" si="28"/>
        <v>2025</v>
      </c>
      <c r="B416" s="32">
        <f t="shared" si="29"/>
        <v>12</v>
      </c>
      <c r="C416" s="25">
        <v>46008</v>
      </c>
      <c r="D416" s="57">
        <f t="shared" ca="1" si="26"/>
        <v>46097</v>
      </c>
      <c r="E416" s="32" t="str">
        <f t="shared" ca="1" si="27"/>
        <v>2-Months</v>
      </c>
      <c r="F416" s="32" t="str">
        <f>VLOOKUP(O416,Stock[],5,FALSE)</f>
        <v>BE</v>
      </c>
      <c r="G416" s="33" t="s">
        <v>1926</v>
      </c>
      <c r="H416" s="34"/>
      <c r="I416" s="34" t="s">
        <v>242</v>
      </c>
      <c r="J416" s="32" t="str">
        <f>VLOOKUP(I416,Customers[],2,FALSE)</f>
        <v>ဦးသိန်းစိုး</v>
      </c>
      <c r="K416" s="32" t="str">
        <f>VLOOKUP(I416,Customers[],4,FALSE)</f>
        <v>Kyukpadaung</v>
      </c>
      <c r="L416" s="32" t="str">
        <f>VLOOKUP(Table85[[#This Row],[CustomerID]],Table!H:K,3,0)</f>
        <v>ကျောက်ပန်းတောင်း</v>
      </c>
      <c r="M416" s="32" t="str">
        <f>VLOOKUP(I416,Customers[],5,FALSE)</f>
        <v>WholeSales/Contract</v>
      </c>
      <c r="N416" s="34" t="s">
        <v>10</v>
      </c>
      <c r="O416" s="37" t="s">
        <v>61</v>
      </c>
      <c r="P416" s="32" t="str">
        <f>VLOOKUP(O416,Stock[],2,FALSE)</f>
        <v>BE Debtors Opening</v>
      </c>
      <c r="Q416" s="35">
        <f>VLOOKUP(O416,Stock[],3,FALSE)</f>
        <v>0</v>
      </c>
      <c r="R416" s="35">
        <f>VLOOKUP(O416,Stock[],4,FALSE)</f>
        <v>0</v>
      </c>
      <c r="S416" s="34"/>
      <c r="T416" s="35"/>
      <c r="U416" s="34"/>
      <c r="V416" s="36">
        <f>+DailySales!$T416*DailySales!$R416</f>
        <v>0</v>
      </c>
      <c r="W416" s="36">
        <f>+DailySales!$V416*DailySales!$Q416</f>
        <v>0</v>
      </c>
      <c r="X416" s="36">
        <f>VLOOKUP(O416,Stock[],6,FALSE)</f>
        <v>0</v>
      </c>
      <c r="Y416" s="36">
        <f>+DailySales!$V416*DailySales!$X416</f>
        <v>0</v>
      </c>
      <c r="Z416" s="37">
        <v>1782910</v>
      </c>
      <c r="AA416" s="34"/>
      <c r="AB416" s="78"/>
      <c r="AC416" s="78"/>
      <c r="AD416" s="34"/>
      <c r="AE416" s="77"/>
      <c r="AF416" s="38"/>
      <c r="AG416" s="39"/>
      <c r="AH416" s="38">
        <v>46029</v>
      </c>
      <c r="AI416" s="39">
        <v>1782910</v>
      </c>
      <c r="AJ416" s="38"/>
      <c r="AK416" s="39"/>
      <c r="AL416" s="34"/>
      <c r="AM416" s="39"/>
      <c r="AN41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16" s="26"/>
      <c r="AQ416" s="26"/>
      <c r="AR416" s="26"/>
    </row>
    <row r="417" spans="1:44" ht="19.5" customHeight="1" x14ac:dyDescent="0.25">
      <c r="A417" s="32">
        <f t="shared" si="28"/>
        <v>2025</v>
      </c>
      <c r="B417" s="32">
        <f t="shared" si="29"/>
        <v>12</v>
      </c>
      <c r="C417" s="25">
        <v>46008</v>
      </c>
      <c r="D417" s="57">
        <f t="shared" ca="1" si="26"/>
        <v>46097</v>
      </c>
      <c r="E417" s="32" t="str">
        <f t="shared" ca="1" si="27"/>
        <v>2-Months</v>
      </c>
      <c r="F417" s="32" t="str">
        <f>VLOOKUP(O417,Stock[],5,FALSE)</f>
        <v>BE</v>
      </c>
      <c r="G417" s="33" t="s">
        <v>1926</v>
      </c>
      <c r="H417" s="34"/>
      <c r="I417" s="34" t="s">
        <v>242</v>
      </c>
      <c r="J417" s="32" t="str">
        <f>VLOOKUP(I417,Customers[],2,FALSE)</f>
        <v>ဦးသိန်းစိုး</v>
      </c>
      <c r="K417" s="32" t="str">
        <f>VLOOKUP(I417,Customers[],4,FALSE)</f>
        <v>Kyukpadaung</v>
      </c>
      <c r="L417" s="32" t="str">
        <f>VLOOKUP(Table85[[#This Row],[CustomerID]],Table!H:K,3,0)</f>
        <v>ကျောက်ပန်းတောင်း</v>
      </c>
      <c r="M417" s="32" t="str">
        <f>VLOOKUP(I417,Customers[],5,FALSE)</f>
        <v>WholeSales/Contract</v>
      </c>
      <c r="N417" s="34" t="s">
        <v>10</v>
      </c>
      <c r="O417" s="37" t="s">
        <v>61</v>
      </c>
      <c r="P417" s="32" t="str">
        <f>VLOOKUP(O417,Stock[],2,FALSE)</f>
        <v>BE Debtors Opening</v>
      </c>
      <c r="Q417" s="35">
        <f>VLOOKUP(O417,Stock[],3,FALSE)</f>
        <v>0</v>
      </c>
      <c r="R417" s="35">
        <f>VLOOKUP(O417,Stock[],4,FALSE)</f>
        <v>0</v>
      </c>
      <c r="S417" s="34"/>
      <c r="T417" s="35"/>
      <c r="U417" s="34"/>
      <c r="V417" s="36">
        <f>+DailySales!$T417*DailySales!$R417</f>
        <v>0</v>
      </c>
      <c r="W417" s="36">
        <f>+DailySales!$V417*DailySales!$Q417</f>
        <v>0</v>
      </c>
      <c r="X417" s="36">
        <f>VLOOKUP(O417,Stock[],6,FALSE)</f>
        <v>0</v>
      </c>
      <c r="Y417" s="36">
        <f>+DailySales!$V417*DailySales!$X417</f>
        <v>0</v>
      </c>
      <c r="Z417" s="37">
        <v>2100000</v>
      </c>
      <c r="AA417" s="34"/>
      <c r="AB417" s="78"/>
      <c r="AC417" s="78"/>
      <c r="AD417" s="34"/>
      <c r="AE417" s="77"/>
      <c r="AF417" s="38"/>
      <c r="AG417" s="39"/>
      <c r="AH417" s="38">
        <v>46029</v>
      </c>
      <c r="AI417" s="39">
        <v>2100000</v>
      </c>
      <c r="AJ417" s="38"/>
      <c r="AK417" s="39"/>
      <c r="AL417" s="34"/>
      <c r="AM417" s="39"/>
      <c r="AN41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17" s="26"/>
      <c r="AQ417" s="26"/>
      <c r="AR417" s="26"/>
    </row>
    <row r="418" spans="1:44" ht="19.5" customHeight="1" x14ac:dyDescent="0.25">
      <c r="A418" s="32">
        <f t="shared" si="28"/>
        <v>2025</v>
      </c>
      <c r="B418" s="32">
        <f t="shared" si="29"/>
        <v>12</v>
      </c>
      <c r="C418" s="25">
        <v>46008</v>
      </c>
      <c r="D418" s="57">
        <f t="shared" ca="1" si="26"/>
        <v>46097</v>
      </c>
      <c r="E418" s="32" t="str">
        <f t="shared" ca="1" si="27"/>
        <v>2-Months</v>
      </c>
      <c r="F418" s="32" t="str">
        <f>VLOOKUP(O418,Stock[],5,FALSE)</f>
        <v>BE</v>
      </c>
      <c r="G418" s="33" t="s">
        <v>1927</v>
      </c>
      <c r="H418" s="34"/>
      <c r="I418" s="34" t="s">
        <v>181</v>
      </c>
      <c r="J418" s="32" t="str">
        <f>VLOOKUP(I418,Customers[],2,FALSE)</f>
        <v>ရွှေမြင်း(ရွှေခြင်္သေ့)</v>
      </c>
      <c r="K418" s="32" t="str">
        <f>VLOOKUP(I418,Customers[],4,FALSE)</f>
        <v>Meiktila</v>
      </c>
      <c r="L418" s="32" t="str">
        <f>VLOOKUP(Table85[[#This Row],[CustomerID]],Table!H:K,3,0)</f>
        <v>မိတ္ထီလာ</v>
      </c>
      <c r="M418" s="32" t="str">
        <f>VLOOKUP(I418,Customers[],5,FALSE)</f>
        <v>WholeSales/Contract</v>
      </c>
      <c r="N418" s="34" t="s">
        <v>10</v>
      </c>
      <c r="O418" s="37" t="s">
        <v>61</v>
      </c>
      <c r="P418" s="32" t="str">
        <f>VLOOKUP(O418,Stock[],2,FALSE)</f>
        <v>BE Debtors Opening</v>
      </c>
      <c r="Q418" s="35">
        <f>VLOOKUP(O418,Stock[],3,FALSE)</f>
        <v>0</v>
      </c>
      <c r="R418" s="35">
        <f>VLOOKUP(O418,Stock[],4,FALSE)</f>
        <v>0</v>
      </c>
      <c r="S418" s="34"/>
      <c r="T418" s="35"/>
      <c r="U418" s="34"/>
      <c r="V418" s="36">
        <f>+DailySales!$T418*DailySales!$R418</f>
        <v>0</v>
      </c>
      <c r="W418" s="36">
        <f>+DailySales!$V418*DailySales!$Q418</f>
        <v>0</v>
      </c>
      <c r="X418" s="36">
        <f>VLOOKUP(O418,Stock[],6,FALSE)</f>
        <v>0</v>
      </c>
      <c r="Y418" s="36">
        <f>+DailySales!$V418*DailySales!$X418</f>
        <v>0</v>
      </c>
      <c r="Z418" s="37">
        <v>191800</v>
      </c>
      <c r="AA418" s="34"/>
      <c r="AB418" s="78"/>
      <c r="AC418" s="78"/>
      <c r="AD418" s="34"/>
      <c r="AE418" s="77"/>
      <c r="AF418" s="38"/>
      <c r="AG418" s="39"/>
      <c r="AH418" s="38">
        <v>46034</v>
      </c>
      <c r="AI418" s="39">
        <v>191800</v>
      </c>
      <c r="AJ418" s="38"/>
      <c r="AK418" s="39"/>
      <c r="AL418" s="34"/>
      <c r="AM418" s="39"/>
      <c r="AN41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18" s="26"/>
      <c r="AQ418" s="26"/>
      <c r="AR418" s="26"/>
    </row>
    <row r="419" spans="1:44" ht="19.5" customHeight="1" x14ac:dyDescent="0.25">
      <c r="A419" s="32">
        <f t="shared" si="28"/>
        <v>2025</v>
      </c>
      <c r="B419" s="32">
        <f t="shared" si="29"/>
        <v>12</v>
      </c>
      <c r="C419" s="25">
        <v>46008</v>
      </c>
      <c r="D419" s="57">
        <f t="shared" ca="1" si="26"/>
        <v>46097</v>
      </c>
      <c r="E419" s="32" t="str">
        <f t="shared" ca="1" si="27"/>
        <v>2-Months</v>
      </c>
      <c r="F419" s="32" t="str">
        <f>VLOOKUP(O419,Stock[],5,FALSE)</f>
        <v>BE</v>
      </c>
      <c r="G419" s="33" t="s">
        <v>1927</v>
      </c>
      <c r="H419" s="34"/>
      <c r="I419" s="34" t="s">
        <v>181</v>
      </c>
      <c r="J419" s="32" t="str">
        <f>VLOOKUP(I419,Customers[],2,FALSE)</f>
        <v>ရွှေမြင်း(ရွှေခြင်္သေ့)</v>
      </c>
      <c r="K419" s="32" t="str">
        <f>VLOOKUP(I419,Customers[],4,FALSE)</f>
        <v>Meiktila</v>
      </c>
      <c r="L419" s="32" t="str">
        <f>VLOOKUP(Table85[[#This Row],[CustomerID]],Table!H:K,3,0)</f>
        <v>မိတ္ထီလာ</v>
      </c>
      <c r="M419" s="32" t="str">
        <f>VLOOKUP(I419,Customers[],5,FALSE)</f>
        <v>WholeSales/Contract</v>
      </c>
      <c r="N419" s="34" t="s">
        <v>10</v>
      </c>
      <c r="O419" s="37" t="s">
        <v>61</v>
      </c>
      <c r="P419" s="32" t="str">
        <f>VLOOKUP(O419,Stock[],2,FALSE)</f>
        <v>BE Debtors Opening</v>
      </c>
      <c r="Q419" s="35">
        <f>VLOOKUP(O419,Stock[],3,FALSE)</f>
        <v>0</v>
      </c>
      <c r="R419" s="35">
        <f>VLOOKUP(O419,Stock[],4,FALSE)</f>
        <v>0</v>
      </c>
      <c r="S419" s="34"/>
      <c r="T419" s="35"/>
      <c r="U419" s="34"/>
      <c r="V419" s="36">
        <f>+DailySales!$T419*DailySales!$R419</f>
        <v>0</v>
      </c>
      <c r="W419" s="36">
        <f>+DailySales!$V419*DailySales!$Q419</f>
        <v>0</v>
      </c>
      <c r="X419" s="36">
        <f>VLOOKUP(O419,Stock[],6,FALSE)</f>
        <v>0</v>
      </c>
      <c r="Y419" s="36">
        <f>+DailySales!$V419*DailySales!$X419</f>
        <v>0</v>
      </c>
      <c r="Z419" s="37">
        <v>798000</v>
      </c>
      <c r="AA419" s="34"/>
      <c r="AB419" s="78"/>
      <c r="AC419" s="78"/>
      <c r="AD419" s="34"/>
      <c r="AE419" s="77"/>
      <c r="AF419" s="38"/>
      <c r="AG419" s="39"/>
      <c r="AH419" s="38">
        <v>46034</v>
      </c>
      <c r="AI419" s="39">
        <v>798000</v>
      </c>
      <c r="AJ419" s="38"/>
      <c r="AK419" s="39"/>
      <c r="AL419" s="34"/>
      <c r="AM419" s="39"/>
      <c r="AN41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19" s="26"/>
      <c r="AQ419" s="26"/>
      <c r="AR419" s="26"/>
    </row>
    <row r="420" spans="1:44" ht="19.5" customHeight="1" x14ac:dyDescent="0.25">
      <c r="A420" s="32">
        <f t="shared" si="28"/>
        <v>2025</v>
      </c>
      <c r="B420" s="32">
        <f t="shared" si="29"/>
        <v>12</v>
      </c>
      <c r="C420" s="25">
        <v>46008</v>
      </c>
      <c r="D420" s="57">
        <f t="shared" ca="1" si="26"/>
        <v>46097</v>
      </c>
      <c r="E420" s="32" t="str">
        <f t="shared" ca="1" si="27"/>
        <v>2-Months</v>
      </c>
      <c r="F420" s="32" t="str">
        <f>VLOOKUP(O420,Stock[],5,FALSE)</f>
        <v>BE</v>
      </c>
      <c r="G420" s="33" t="s">
        <v>1927</v>
      </c>
      <c r="H420" s="34"/>
      <c r="I420" s="34" t="s">
        <v>181</v>
      </c>
      <c r="J420" s="32" t="str">
        <f>VLOOKUP(I420,Customers[],2,FALSE)</f>
        <v>ရွှေမြင်း(ရွှေခြင်္သေ့)</v>
      </c>
      <c r="K420" s="32" t="str">
        <f>VLOOKUP(I420,Customers[],4,FALSE)</f>
        <v>Meiktila</v>
      </c>
      <c r="L420" s="32" t="str">
        <f>VLOOKUP(Table85[[#This Row],[CustomerID]],Table!H:K,3,0)</f>
        <v>မိတ္ထီလာ</v>
      </c>
      <c r="M420" s="32" t="str">
        <f>VLOOKUP(I420,Customers[],5,FALSE)</f>
        <v>WholeSales/Contract</v>
      </c>
      <c r="N420" s="34" t="s">
        <v>10</v>
      </c>
      <c r="O420" s="37" t="s">
        <v>61</v>
      </c>
      <c r="P420" s="32" t="str">
        <f>VLOOKUP(O420,Stock[],2,FALSE)</f>
        <v>BE Debtors Opening</v>
      </c>
      <c r="Q420" s="35">
        <f>VLOOKUP(O420,Stock[],3,FALSE)</f>
        <v>0</v>
      </c>
      <c r="R420" s="35">
        <f>VLOOKUP(O420,Stock[],4,FALSE)</f>
        <v>0</v>
      </c>
      <c r="S420" s="34"/>
      <c r="T420" s="35"/>
      <c r="U420" s="34"/>
      <c r="V420" s="36">
        <f>+DailySales!$T420*DailySales!$R420</f>
        <v>0</v>
      </c>
      <c r="W420" s="36">
        <f>+DailySales!$V420*DailySales!$Q420</f>
        <v>0</v>
      </c>
      <c r="X420" s="36">
        <f>VLOOKUP(O420,Stock[],6,FALSE)</f>
        <v>0</v>
      </c>
      <c r="Y420" s="36">
        <f>+DailySales!$V420*DailySales!$X420</f>
        <v>0</v>
      </c>
      <c r="Z420" s="37">
        <v>289800</v>
      </c>
      <c r="AA420" s="34"/>
      <c r="AB420" s="78"/>
      <c r="AC420" s="78"/>
      <c r="AD420" s="34"/>
      <c r="AE420" s="77"/>
      <c r="AF420" s="38"/>
      <c r="AG420" s="39"/>
      <c r="AH420" s="38">
        <v>46034</v>
      </c>
      <c r="AI420" s="39">
        <v>289800</v>
      </c>
      <c r="AJ420" s="38"/>
      <c r="AK420" s="39"/>
      <c r="AL420" s="34"/>
      <c r="AM420" s="39"/>
      <c r="AN42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20" s="26"/>
      <c r="AQ420" s="26"/>
      <c r="AR420" s="26"/>
    </row>
    <row r="421" spans="1:44" ht="19.5" customHeight="1" x14ac:dyDescent="0.25">
      <c r="A421" s="32">
        <f t="shared" si="28"/>
        <v>2025</v>
      </c>
      <c r="B421" s="32">
        <f t="shared" si="29"/>
        <v>12</v>
      </c>
      <c r="C421" s="25">
        <v>46008</v>
      </c>
      <c r="D421" s="57">
        <f t="shared" ca="1" si="26"/>
        <v>46097</v>
      </c>
      <c r="E421" s="32" t="str">
        <f t="shared" ca="1" si="27"/>
        <v>2-Months</v>
      </c>
      <c r="F421" s="32" t="str">
        <f>VLOOKUP(O421,Stock[],5,FALSE)</f>
        <v>BE</v>
      </c>
      <c r="G421" s="33" t="s">
        <v>1927</v>
      </c>
      <c r="H421" s="34"/>
      <c r="I421" s="34" t="s">
        <v>181</v>
      </c>
      <c r="J421" s="32" t="str">
        <f>VLOOKUP(I421,Customers[],2,FALSE)</f>
        <v>ရွှေမြင်း(ရွှေခြင်္သေ့)</v>
      </c>
      <c r="K421" s="32" t="str">
        <f>VLOOKUP(I421,Customers[],4,FALSE)</f>
        <v>Meiktila</v>
      </c>
      <c r="L421" s="32" t="str">
        <f>VLOOKUP(Table85[[#This Row],[CustomerID]],Table!H:K,3,0)</f>
        <v>မိတ္ထီလာ</v>
      </c>
      <c r="M421" s="32" t="str">
        <f>VLOOKUP(I421,Customers[],5,FALSE)</f>
        <v>WholeSales/Contract</v>
      </c>
      <c r="N421" s="34" t="s">
        <v>10</v>
      </c>
      <c r="O421" s="37" t="s">
        <v>61</v>
      </c>
      <c r="P421" s="32" t="str">
        <f>VLOOKUP(O421,Stock[],2,FALSE)</f>
        <v>BE Debtors Opening</v>
      </c>
      <c r="Q421" s="35">
        <f>VLOOKUP(O421,Stock[],3,FALSE)</f>
        <v>0</v>
      </c>
      <c r="R421" s="35">
        <f>VLOOKUP(O421,Stock[],4,FALSE)</f>
        <v>0</v>
      </c>
      <c r="S421" s="34"/>
      <c r="T421" s="35"/>
      <c r="U421" s="34"/>
      <c r="V421" s="36">
        <f>+DailySales!$T421*DailySales!$R421</f>
        <v>0</v>
      </c>
      <c r="W421" s="36">
        <f>+DailySales!$V421*DailySales!$Q421</f>
        <v>0</v>
      </c>
      <c r="X421" s="36">
        <f>VLOOKUP(O421,Stock[],6,FALSE)</f>
        <v>0</v>
      </c>
      <c r="Y421" s="36">
        <f>+DailySales!$V421*DailySales!$X421</f>
        <v>0</v>
      </c>
      <c r="Z421" s="37">
        <v>186200</v>
      </c>
      <c r="AA421" s="34"/>
      <c r="AB421" s="78"/>
      <c r="AC421" s="78"/>
      <c r="AD421" s="34"/>
      <c r="AE421" s="77"/>
      <c r="AF421" s="38"/>
      <c r="AG421" s="39"/>
      <c r="AH421" s="38">
        <v>46034</v>
      </c>
      <c r="AI421" s="39">
        <v>186200</v>
      </c>
      <c r="AJ421" s="38"/>
      <c r="AK421" s="39"/>
      <c r="AL421" s="34"/>
      <c r="AM421" s="39"/>
      <c r="AN42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21" s="26"/>
      <c r="AQ421" s="26"/>
      <c r="AR421" s="26"/>
    </row>
    <row r="422" spans="1:44" ht="19.5" customHeight="1" x14ac:dyDescent="0.25">
      <c r="A422" s="32">
        <f t="shared" si="28"/>
        <v>2025</v>
      </c>
      <c r="B422" s="32">
        <f t="shared" si="29"/>
        <v>12</v>
      </c>
      <c r="C422" s="25">
        <v>46008</v>
      </c>
      <c r="D422" s="57">
        <f t="shared" ca="1" si="26"/>
        <v>46097</v>
      </c>
      <c r="E422" s="32" t="str">
        <f t="shared" ca="1" si="27"/>
        <v>2-Months</v>
      </c>
      <c r="F422" s="32" t="str">
        <f>VLOOKUP(O422,Stock[],5,FALSE)</f>
        <v>BE</v>
      </c>
      <c r="G422" s="33" t="s">
        <v>1927</v>
      </c>
      <c r="H422" s="34"/>
      <c r="I422" s="34" t="s">
        <v>181</v>
      </c>
      <c r="J422" s="32" t="str">
        <f>VLOOKUP(I422,Customers[],2,FALSE)</f>
        <v>ရွှေမြင်း(ရွှေခြင်္သေ့)</v>
      </c>
      <c r="K422" s="32" t="str">
        <f>VLOOKUP(I422,Customers[],4,FALSE)</f>
        <v>Meiktila</v>
      </c>
      <c r="L422" s="32" t="str">
        <f>VLOOKUP(Table85[[#This Row],[CustomerID]],Table!H:K,3,0)</f>
        <v>မိတ္ထီလာ</v>
      </c>
      <c r="M422" s="32" t="str">
        <f>VLOOKUP(I422,Customers[],5,FALSE)</f>
        <v>WholeSales/Contract</v>
      </c>
      <c r="N422" s="34" t="s">
        <v>10</v>
      </c>
      <c r="O422" s="37" t="s">
        <v>61</v>
      </c>
      <c r="P422" s="32" t="str">
        <f>VLOOKUP(O422,Stock[],2,FALSE)</f>
        <v>BE Debtors Opening</v>
      </c>
      <c r="Q422" s="35">
        <f>VLOOKUP(O422,Stock[],3,FALSE)</f>
        <v>0</v>
      </c>
      <c r="R422" s="35">
        <f>VLOOKUP(O422,Stock[],4,FALSE)</f>
        <v>0</v>
      </c>
      <c r="S422" s="34"/>
      <c r="T422" s="35"/>
      <c r="U422" s="34"/>
      <c r="V422" s="36">
        <f>+DailySales!$T422*DailySales!$R422</f>
        <v>0</v>
      </c>
      <c r="W422" s="36">
        <f>+DailySales!$V422*DailySales!$Q422</f>
        <v>0</v>
      </c>
      <c r="X422" s="36">
        <f>VLOOKUP(O422,Stock[],6,FALSE)</f>
        <v>0</v>
      </c>
      <c r="Y422" s="36">
        <f>+DailySales!$V422*DailySales!$X422</f>
        <v>0</v>
      </c>
      <c r="Z422" s="37">
        <v>315000</v>
      </c>
      <c r="AA422" s="34"/>
      <c r="AB422" s="78"/>
      <c r="AC422" s="78"/>
      <c r="AD422" s="34"/>
      <c r="AE422" s="77"/>
      <c r="AF422" s="38"/>
      <c r="AG422" s="39"/>
      <c r="AH422" s="38">
        <v>46034</v>
      </c>
      <c r="AI422" s="39">
        <v>315000</v>
      </c>
      <c r="AJ422" s="38"/>
      <c r="AK422" s="39"/>
      <c r="AL422" s="34"/>
      <c r="AM422" s="39"/>
      <c r="AN42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22" s="26"/>
      <c r="AQ422" s="26"/>
      <c r="AR422" s="26"/>
    </row>
    <row r="423" spans="1:44" ht="19.5" customHeight="1" x14ac:dyDescent="0.25">
      <c r="A423" s="32">
        <f t="shared" si="28"/>
        <v>2025</v>
      </c>
      <c r="B423" s="32">
        <f t="shared" si="29"/>
        <v>12</v>
      </c>
      <c r="C423" s="25">
        <v>46008</v>
      </c>
      <c r="D423" s="57">
        <f t="shared" ca="1" si="26"/>
        <v>46097</v>
      </c>
      <c r="E423" s="32" t="str">
        <f t="shared" ca="1" si="27"/>
        <v>2-Months</v>
      </c>
      <c r="F423" s="32" t="str">
        <f>VLOOKUP(O423,Stock[],5,FALSE)</f>
        <v>BE</v>
      </c>
      <c r="G423" s="33" t="s">
        <v>1928</v>
      </c>
      <c r="H423" s="34"/>
      <c r="I423" s="34" t="s">
        <v>239</v>
      </c>
      <c r="J423" s="32" t="str">
        <f>VLOOKUP(I423,Customers[],2,FALSE)</f>
        <v>ဦးရဲမြင့်</v>
      </c>
      <c r="K423" s="32" t="str">
        <f>VLOOKUP(I423,Customers[],4,FALSE)</f>
        <v>Pyawbwe</v>
      </c>
      <c r="L423" s="32" t="str">
        <f>VLOOKUP(Table85[[#This Row],[CustomerID]],Table!H:K,3,0)</f>
        <v>ပျော်ဘွယ်</v>
      </c>
      <c r="M423" s="32" t="str">
        <f>VLOOKUP(I423,Customers[],5,FALSE)</f>
        <v>WholeSales/Contract</v>
      </c>
      <c r="N423" s="34" t="s">
        <v>10</v>
      </c>
      <c r="O423" s="37" t="s">
        <v>61</v>
      </c>
      <c r="P423" s="32" t="str">
        <f>VLOOKUP(O423,Stock[],2,FALSE)</f>
        <v>BE Debtors Opening</v>
      </c>
      <c r="Q423" s="35">
        <f>VLOOKUP(O423,Stock[],3,FALSE)</f>
        <v>0</v>
      </c>
      <c r="R423" s="35">
        <f>VLOOKUP(O423,Stock[],4,FALSE)</f>
        <v>0</v>
      </c>
      <c r="S423" s="34"/>
      <c r="T423" s="35"/>
      <c r="U423" s="34"/>
      <c r="V423" s="36">
        <f>+DailySales!$T423*DailySales!$R423</f>
        <v>0</v>
      </c>
      <c r="W423" s="36">
        <f>+DailySales!$V423*DailySales!$Q423</f>
        <v>0</v>
      </c>
      <c r="X423" s="36">
        <f>VLOOKUP(O423,Stock[],6,FALSE)</f>
        <v>0</v>
      </c>
      <c r="Y423" s="36">
        <f>+DailySales!$V423*DailySales!$X423</f>
        <v>0</v>
      </c>
      <c r="Z423" s="37">
        <v>1918000</v>
      </c>
      <c r="AA423" s="34"/>
      <c r="AB423" s="78"/>
      <c r="AC423" s="78"/>
      <c r="AD423" s="34"/>
      <c r="AE423" s="77"/>
      <c r="AF423" s="38"/>
      <c r="AG423" s="39"/>
      <c r="AH423" s="38">
        <v>46027</v>
      </c>
      <c r="AI423" s="39">
        <v>1918000</v>
      </c>
      <c r="AJ423" s="38"/>
      <c r="AK423" s="39"/>
      <c r="AL423" s="34"/>
      <c r="AM423" s="39"/>
      <c r="AN42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23" s="26"/>
      <c r="AQ423" s="26"/>
      <c r="AR423" s="26"/>
    </row>
    <row r="424" spans="1:44" ht="19.5" customHeight="1" x14ac:dyDescent="0.25">
      <c r="A424" s="32">
        <f t="shared" si="28"/>
        <v>2025</v>
      </c>
      <c r="B424" s="32">
        <f t="shared" si="29"/>
        <v>12</v>
      </c>
      <c r="C424" s="25">
        <v>46008</v>
      </c>
      <c r="D424" s="57">
        <f t="shared" ca="1" si="26"/>
        <v>46097</v>
      </c>
      <c r="E424" s="32" t="str">
        <f t="shared" ca="1" si="27"/>
        <v>2-Months</v>
      </c>
      <c r="F424" s="32" t="str">
        <f>VLOOKUP(O424,Stock[],5,FALSE)</f>
        <v>BE</v>
      </c>
      <c r="G424" s="33" t="s">
        <v>1928</v>
      </c>
      <c r="H424" s="34"/>
      <c r="I424" s="34" t="s">
        <v>239</v>
      </c>
      <c r="J424" s="32" t="str">
        <f>VLOOKUP(I424,Customers[],2,FALSE)</f>
        <v>ဦးရဲမြင့်</v>
      </c>
      <c r="K424" s="32" t="str">
        <f>VLOOKUP(I424,Customers[],4,FALSE)</f>
        <v>Pyawbwe</v>
      </c>
      <c r="L424" s="32" t="str">
        <f>VLOOKUP(Table85[[#This Row],[CustomerID]],Table!H:K,3,0)</f>
        <v>ပျော်ဘွယ်</v>
      </c>
      <c r="M424" s="32" t="str">
        <f>VLOOKUP(I424,Customers[],5,FALSE)</f>
        <v>WholeSales/Contract</v>
      </c>
      <c r="N424" s="34" t="s">
        <v>10</v>
      </c>
      <c r="O424" s="37" t="s">
        <v>61</v>
      </c>
      <c r="P424" s="32" t="str">
        <f>VLOOKUP(O424,Stock[],2,FALSE)</f>
        <v>BE Debtors Opening</v>
      </c>
      <c r="Q424" s="35">
        <f>VLOOKUP(O424,Stock[],3,FALSE)</f>
        <v>0</v>
      </c>
      <c r="R424" s="35">
        <f>VLOOKUP(O424,Stock[],4,FALSE)</f>
        <v>0</v>
      </c>
      <c r="S424" s="34"/>
      <c r="T424" s="35"/>
      <c r="U424" s="34"/>
      <c r="V424" s="36">
        <f>+DailySales!$T424*DailySales!$R424</f>
        <v>0</v>
      </c>
      <c r="W424" s="36">
        <f>+DailySales!$V424*DailySales!$Q424</f>
        <v>0</v>
      </c>
      <c r="X424" s="36">
        <f>VLOOKUP(O424,Stock[],6,FALSE)</f>
        <v>0</v>
      </c>
      <c r="Y424" s="36">
        <f>+DailySales!$V424*DailySales!$X424</f>
        <v>0</v>
      </c>
      <c r="Z424" s="37">
        <v>5586000</v>
      </c>
      <c r="AA424" s="34"/>
      <c r="AB424" s="78"/>
      <c r="AC424" s="78"/>
      <c r="AD424" s="34"/>
      <c r="AE424" s="77"/>
      <c r="AF424" s="38"/>
      <c r="AG424" s="39"/>
      <c r="AH424" s="38">
        <v>46027</v>
      </c>
      <c r="AI424" s="39">
        <v>5586000</v>
      </c>
      <c r="AJ424" s="38"/>
      <c r="AK424" s="39"/>
      <c r="AL424" s="34"/>
      <c r="AM424" s="39"/>
      <c r="AN42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24" s="26"/>
      <c r="AQ424" s="26"/>
      <c r="AR424" s="26"/>
    </row>
    <row r="425" spans="1:44" ht="19.5" customHeight="1" x14ac:dyDescent="0.25">
      <c r="A425" s="32">
        <f t="shared" si="28"/>
        <v>2025</v>
      </c>
      <c r="B425" s="32">
        <f t="shared" si="29"/>
        <v>12</v>
      </c>
      <c r="C425" s="25">
        <v>46008</v>
      </c>
      <c r="D425" s="57">
        <f t="shared" ca="1" si="26"/>
        <v>46097</v>
      </c>
      <c r="E425" s="32" t="str">
        <f t="shared" ca="1" si="27"/>
        <v>2-Months</v>
      </c>
      <c r="F425" s="32" t="str">
        <f>VLOOKUP(O425,Stock[],5,FALSE)</f>
        <v>BE</v>
      </c>
      <c r="G425" s="33" t="s">
        <v>1928</v>
      </c>
      <c r="H425" s="34"/>
      <c r="I425" s="34" t="s">
        <v>239</v>
      </c>
      <c r="J425" s="32" t="str">
        <f>VLOOKUP(I425,Customers[],2,FALSE)</f>
        <v>ဦးရဲမြင့်</v>
      </c>
      <c r="K425" s="32" t="str">
        <f>VLOOKUP(I425,Customers[],4,FALSE)</f>
        <v>Pyawbwe</v>
      </c>
      <c r="L425" s="32" t="str">
        <f>VLOOKUP(Table85[[#This Row],[CustomerID]],Table!H:K,3,0)</f>
        <v>ပျော်ဘွယ်</v>
      </c>
      <c r="M425" s="32" t="str">
        <f>VLOOKUP(I425,Customers[],5,FALSE)</f>
        <v>WholeSales/Contract</v>
      </c>
      <c r="N425" s="34" t="s">
        <v>10</v>
      </c>
      <c r="O425" s="37" t="s">
        <v>61</v>
      </c>
      <c r="P425" s="32" t="str">
        <f>VLOOKUP(O425,Stock[],2,FALSE)</f>
        <v>BE Debtors Opening</v>
      </c>
      <c r="Q425" s="35">
        <f>VLOOKUP(O425,Stock[],3,FALSE)</f>
        <v>0</v>
      </c>
      <c r="R425" s="35">
        <f>VLOOKUP(O425,Stock[],4,FALSE)</f>
        <v>0</v>
      </c>
      <c r="S425" s="34"/>
      <c r="T425" s="35"/>
      <c r="U425" s="34"/>
      <c r="V425" s="36">
        <f>+DailySales!$T425*DailySales!$R425</f>
        <v>0</v>
      </c>
      <c r="W425" s="36">
        <f>+DailySales!$V425*DailySales!$Q425</f>
        <v>0</v>
      </c>
      <c r="X425" s="36">
        <f>VLOOKUP(O425,Stock[],6,FALSE)</f>
        <v>0</v>
      </c>
      <c r="Y425" s="36">
        <f>+DailySales!$V425*DailySales!$X425</f>
        <v>0</v>
      </c>
      <c r="Z425" s="37">
        <v>1080000</v>
      </c>
      <c r="AA425" s="34"/>
      <c r="AB425" s="78"/>
      <c r="AC425" s="78"/>
      <c r="AD425" s="34"/>
      <c r="AE425" s="77"/>
      <c r="AF425" s="38"/>
      <c r="AG425" s="39"/>
      <c r="AH425" s="38">
        <v>46027</v>
      </c>
      <c r="AI425" s="39">
        <v>1080000</v>
      </c>
      <c r="AJ425" s="38"/>
      <c r="AK425" s="39"/>
      <c r="AL425" s="34"/>
      <c r="AM425" s="39"/>
      <c r="AN42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25" s="26"/>
      <c r="AQ425" s="26"/>
      <c r="AR425" s="26"/>
    </row>
    <row r="426" spans="1:44" ht="19.5" customHeight="1" x14ac:dyDescent="0.25">
      <c r="A426" s="32">
        <f t="shared" si="28"/>
        <v>2025</v>
      </c>
      <c r="B426" s="32">
        <f t="shared" si="29"/>
        <v>12</v>
      </c>
      <c r="C426" s="25">
        <v>46008</v>
      </c>
      <c r="D426" s="57">
        <f t="shared" ca="1" si="26"/>
        <v>46097</v>
      </c>
      <c r="E426" s="32" t="str">
        <f t="shared" ca="1" si="27"/>
        <v>2-Months</v>
      </c>
      <c r="F426" s="32" t="str">
        <f>VLOOKUP(O426,Stock[],5,FALSE)</f>
        <v>BE</v>
      </c>
      <c r="G426" s="33" t="s">
        <v>1929</v>
      </c>
      <c r="H426" s="34"/>
      <c r="I426" s="34" t="s">
        <v>239</v>
      </c>
      <c r="J426" s="32" t="str">
        <f>VLOOKUP(I426,Customers[],2,FALSE)</f>
        <v>ဦးရဲမြင့်</v>
      </c>
      <c r="K426" s="32" t="str">
        <f>VLOOKUP(I426,Customers[],4,FALSE)</f>
        <v>Pyawbwe</v>
      </c>
      <c r="L426" s="32" t="str">
        <f>VLOOKUP(Table85[[#This Row],[CustomerID]],Table!H:K,3,0)</f>
        <v>ပျော်ဘွယ်</v>
      </c>
      <c r="M426" s="32" t="str">
        <f>VLOOKUP(I426,Customers[],5,FALSE)</f>
        <v>WholeSales/Contract</v>
      </c>
      <c r="N426" s="34" t="s">
        <v>10</v>
      </c>
      <c r="O426" s="37" t="s">
        <v>61</v>
      </c>
      <c r="P426" s="32" t="str">
        <f>VLOOKUP(O426,Stock[],2,FALSE)</f>
        <v>BE Debtors Opening</v>
      </c>
      <c r="Q426" s="35">
        <f>VLOOKUP(O426,Stock[],3,FALSE)</f>
        <v>0</v>
      </c>
      <c r="R426" s="35">
        <f>VLOOKUP(O426,Stock[],4,FALSE)</f>
        <v>0</v>
      </c>
      <c r="S426" s="34"/>
      <c r="T426" s="35"/>
      <c r="U426" s="34"/>
      <c r="V426" s="36">
        <f>+DailySales!$T426*DailySales!$R426</f>
        <v>0</v>
      </c>
      <c r="W426" s="36">
        <f>+DailySales!$V426*DailySales!$Q426</f>
        <v>0</v>
      </c>
      <c r="X426" s="36">
        <f>VLOOKUP(O426,Stock[],6,FALSE)</f>
        <v>0</v>
      </c>
      <c r="Y426" s="36">
        <f>+DailySales!$V426*DailySales!$X426</f>
        <v>0</v>
      </c>
      <c r="Z426" s="37">
        <v>6300000</v>
      </c>
      <c r="AA426" s="34"/>
      <c r="AB426" s="78"/>
      <c r="AC426" s="78"/>
      <c r="AD426" s="34"/>
      <c r="AE426" s="77"/>
      <c r="AF426" s="38"/>
      <c r="AG426" s="39"/>
      <c r="AH426" s="38">
        <v>46027</v>
      </c>
      <c r="AI426" s="39">
        <v>6300000</v>
      </c>
      <c r="AJ426" s="38"/>
      <c r="AK426" s="39"/>
      <c r="AL426" s="34"/>
      <c r="AM426" s="39"/>
      <c r="AN42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26" s="26"/>
      <c r="AQ426" s="26"/>
      <c r="AR426" s="26"/>
    </row>
    <row r="427" spans="1:44" ht="19.5" customHeight="1" x14ac:dyDescent="0.25">
      <c r="A427" s="32">
        <f t="shared" si="28"/>
        <v>2025</v>
      </c>
      <c r="B427" s="32">
        <f t="shared" si="29"/>
        <v>12</v>
      </c>
      <c r="C427" s="25">
        <v>46008</v>
      </c>
      <c r="D427" s="57">
        <f t="shared" ca="1" si="26"/>
        <v>46097</v>
      </c>
      <c r="E427" s="32" t="str">
        <f t="shared" ca="1" si="27"/>
        <v>2-Months</v>
      </c>
      <c r="F427" s="32" t="str">
        <f>VLOOKUP(O427,Stock[],5,FALSE)</f>
        <v>BE</v>
      </c>
      <c r="G427" s="33" t="s">
        <v>1930</v>
      </c>
      <c r="H427" s="34"/>
      <c r="I427" s="34" t="s">
        <v>233</v>
      </c>
      <c r="J427" s="32" t="str">
        <f>VLOOKUP(I427,Customers[],2,FALSE)</f>
        <v>ဦးဝင်းနိုင်</v>
      </c>
      <c r="K427" s="32" t="str">
        <f>VLOOKUP(I427,Customers[],4,FALSE)</f>
        <v>Wandwin</v>
      </c>
      <c r="L427" s="32" t="str">
        <f>VLOOKUP(Table85[[#This Row],[CustomerID]],Table!H:K,3,0)</f>
        <v>လျှော်ပင်</v>
      </c>
      <c r="M427" s="32" t="str">
        <f>VLOOKUP(I427,Customers[],5,FALSE)</f>
        <v>WholeSales/Contract</v>
      </c>
      <c r="N427" s="34" t="s">
        <v>10</v>
      </c>
      <c r="O427" s="37" t="s">
        <v>61</v>
      </c>
      <c r="P427" s="32" t="str">
        <f>VLOOKUP(O427,Stock[],2,FALSE)</f>
        <v>BE Debtors Opening</v>
      </c>
      <c r="Q427" s="35">
        <f>VLOOKUP(O427,Stock[],3,FALSE)</f>
        <v>0</v>
      </c>
      <c r="R427" s="35">
        <f>VLOOKUP(O427,Stock[],4,FALSE)</f>
        <v>0</v>
      </c>
      <c r="S427" s="34"/>
      <c r="T427" s="35"/>
      <c r="U427" s="34"/>
      <c r="V427" s="36">
        <f>+DailySales!$T427*DailySales!$R427</f>
        <v>0</v>
      </c>
      <c r="W427" s="36">
        <f>+DailySales!$V427*DailySales!$Q427</f>
        <v>0</v>
      </c>
      <c r="X427" s="36">
        <f>VLOOKUP(O427,Stock[],6,FALSE)</f>
        <v>0</v>
      </c>
      <c r="Y427" s="36">
        <f>+DailySales!$V427*DailySales!$X427</f>
        <v>0</v>
      </c>
      <c r="Z427" s="37">
        <v>575400</v>
      </c>
      <c r="AA427" s="34"/>
      <c r="AB427" s="78"/>
      <c r="AC427" s="78"/>
      <c r="AD427" s="34"/>
      <c r="AE427" s="77"/>
      <c r="AF427" s="38"/>
      <c r="AG427" s="39"/>
      <c r="AH427" s="38"/>
      <c r="AI427" s="39"/>
      <c r="AJ427" s="38">
        <v>46034</v>
      </c>
      <c r="AK427" s="39">
        <v>575400</v>
      </c>
      <c r="AL427" s="34"/>
      <c r="AM427" s="39"/>
      <c r="AN42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27" s="26"/>
      <c r="AQ427" s="26"/>
      <c r="AR427" s="26"/>
    </row>
    <row r="428" spans="1:44" ht="19.5" customHeight="1" x14ac:dyDescent="0.25">
      <c r="A428" s="32">
        <f t="shared" si="28"/>
        <v>2025</v>
      </c>
      <c r="B428" s="32">
        <f t="shared" si="29"/>
        <v>12</v>
      </c>
      <c r="C428" s="25">
        <v>46008</v>
      </c>
      <c r="D428" s="57">
        <f t="shared" ca="1" si="26"/>
        <v>46097</v>
      </c>
      <c r="E428" s="32" t="str">
        <f t="shared" ca="1" si="27"/>
        <v>2-Months</v>
      </c>
      <c r="F428" s="32" t="str">
        <f>VLOOKUP(O428,Stock[],5,FALSE)</f>
        <v>BE</v>
      </c>
      <c r="G428" s="33" t="s">
        <v>1930</v>
      </c>
      <c r="H428" s="34"/>
      <c r="I428" s="34" t="s">
        <v>233</v>
      </c>
      <c r="J428" s="32" t="str">
        <f>VLOOKUP(I428,Customers[],2,FALSE)</f>
        <v>ဦးဝင်းနိုင်</v>
      </c>
      <c r="K428" s="32" t="str">
        <f>VLOOKUP(I428,Customers[],4,FALSE)</f>
        <v>Wandwin</v>
      </c>
      <c r="L428" s="32" t="str">
        <f>VLOOKUP(Table85[[#This Row],[CustomerID]],Table!H:K,3,0)</f>
        <v>လျှော်ပင်</v>
      </c>
      <c r="M428" s="32" t="str">
        <f>VLOOKUP(I428,Customers[],5,FALSE)</f>
        <v>WholeSales/Contract</v>
      </c>
      <c r="N428" s="34" t="s">
        <v>10</v>
      </c>
      <c r="O428" s="37" t="s">
        <v>61</v>
      </c>
      <c r="P428" s="32" t="str">
        <f>VLOOKUP(O428,Stock[],2,FALSE)</f>
        <v>BE Debtors Opening</v>
      </c>
      <c r="Q428" s="35">
        <f>VLOOKUP(O428,Stock[],3,FALSE)</f>
        <v>0</v>
      </c>
      <c r="R428" s="35">
        <f>VLOOKUP(O428,Stock[],4,FALSE)</f>
        <v>0</v>
      </c>
      <c r="S428" s="34"/>
      <c r="T428" s="35"/>
      <c r="U428" s="34"/>
      <c r="V428" s="36">
        <f>+DailySales!$T428*DailySales!$R428</f>
        <v>0</v>
      </c>
      <c r="W428" s="36">
        <f>+DailySales!$V428*DailySales!$Q428</f>
        <v>0</v>
      </c>
      <c r="X428" s="36">
        <f>VLOOKUP(O428,Stock[],6,FALSE)</f>
        <v>0</v>
      </c>
      <c r="Y428" s="36">
        <f>+DailySales!$V428*DailySales!$X428</f>
        <v>0</v>
      </c>
      <c r="Z428" s="37">
        <v>319200</v>
      </c>
      <c r="AA428" s="34"/>
      <c r="AB428" s="78"/>
      <c r="AC428" s="78"/>
      <c r="AD428" s="34"/>
      <c r="AE428" s="77"/>
      <c r="AF428" s="38"/>
      <c r="AG428" s="39"/>
      <c r="AH428" s="38"/>
      <c r="AI428" s="39"/>
      <c r="AJ428" s="38">
        <v>46034</v>
      </c>
      <c r="AK428" s="39">
        <v>319200</v>
      </c>
      <c r="AL428" s="34"/>
      <c r="AM428" s="39"/>
      <c r="AN42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28" s="26"/>
      <c r="AQ428" s="26"/>
      <c r="AR428" s="26"/>
    </row>
    <row r="429" spans="1:44" ht="19.5" customHeight="1" x14ac:dyDescent="0.25">
      <c r="A429" s="32">
        <f t="shared" si="28"/>
        <v>2025</v>
      </c>
      <c r="B429" s="32">
        <f t="shared" si="29"/>
        <v>12</v>
      </c>
      <c r="C429" s="25">
        <v>46008</v>
      </c>
      <c r="D429" s="57">
        <f t="shared" ca="1" si="26"/>
        <v>46097</v>
      </c>
      <c r="E429" s="32" t="str">
        <f t="shared" ca="1" si="27"/>
        <v>2-Months</v>
      </c>
      <c r="F429" s="32" t="str">
        <f>VLOOKUP(O429,Stock[],5,FALSE)</f>
        <v>BE</v>
      </c>
      <c r="G429" s="33" t="s">
        <v>1930</v>
      </c>
      <c r="H429" s="34"/>
      <c r="I429" s="34" t="s">
        <v>233</v>
      </c>
      <c r="J429" s="32" t="str">
        <f>VLOOKUP(I429,Customers[],2,FALSE)</f>
        <v>ဦးဝင်းနိုင်</v>
      </c>
      <c r="K429" s="32" t="str">
        <f>VLOOKUP(I429,Customers[],4,FALSE)</f>
        <v>Wandwin</v>
      </c>
      <c r="L429" s="32" t="str">
        <f>VLOOKUP(Table85[[#This Row],[CustomerID]],Table!H:K,3,0)</f>
        <v>လျှော်ပင်</v>
      </c>
      <c r="M429" s="32" t="str">
        <f>VLOOKUP(I429,Customers[],5,FALSE)</f>
        <v>WholeSales/Contract</v>
      </c>
      <c r="N429" s="34" t="s">
        <v>10</v>
      </c>
      <c r="O429" s="37" t="s">
        <v>61</v>
      </c>
      <c r="P429" s="32" t="str">
        <f>VLOOKUP(O429,Stock[],2,FALSE)</f>
        <v>BE Debtors Opening</v>
      </c>
      <c r="Q429" s="35">
        <f>VLOOKUP(O429,Stock[],3,FALSE)</f>
        <v>0</v>
      </c>
      <c r="R429" s="35">
        <f>VLOOKUP(O429,Stock[],4,FALSE)</f>
        <v>0</v>
      </c>
      <c r="S429" s="34"/>
      <c r="T429" s="35"/>
      <c r="U429" s="34"/>
      <c r="V429" s="36">
        <f>+DailySales!$T429*DailySales!$R429</f>
        <v>0</v>
      </c>
      <c r="W429" s="36">
        <f>+DailySales!$V429*DailySales!$Q429</f>
        <v>0</v>
      </c>
      <c r="X429" s="36">
        <f>VLOOKUP(O429,Stock[],6,FALSE)</f>
        <v>0</v>
      </c>
      <c r="Y429" s="36">
        <f>+DailySales!$V429*DailySales!$X429</f>
        <v>0</v>
      </c>
      <c r="Z429" s="37">
        <v>93100</v>
      </c>
      <c r="AA429" s="34"/>
      <c r="AB429" s="78"/>
      <c r="AC429" s="78"/>
      <c r="AD429" s="34"/>
      <c r="AE429" s="77"/>
      <c r="AF429" s="38"/>
      <c r="AG429" s="39"/>
      <c r="AH429" s="38"/>
      <c r="AI429" s="39"/>
      <c r="AJ429" s="38">
        <v>46034</v>
      </c>
      <c r="AK429" s="39">
        <v>93100</v>
      </c>
      <c r="AL429" s="34"/>
      <c r="AM429" s="39"/>
      <c r="AN42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29" s="26"/>
      <c r="AQ429" s="26"/>
      <c r="AR429" s="26"/>
    </row>
    <row r="430" spans="1:44" ht="19.5" customHeight="1" x14ac:dyDescent="0.25">
      <c r="A430" s="32">
        <f t="shared" si="28"/>
        <v>2025</v>
      </c>
      <c r="B430" s="32">
        <f t="shared" si="29"/>
        <v>12</v>
      </c>
      <c r="C430" s="25">
        <v>46008</v>
      </c>
      <c r="D430" s="57">
        <f t="shared" ca="1" si="26"/>
        <v>46097</v>
      </c>
      <c r="E430" s="32" t="str">
        <f t="shared" ca="1" si="27"/>
        <v>2-Months</v>
      </c>
      <c r="F430" s="32" t="str">
        <f>VLOOKUP(O430,Stock[],5,FALSE)</f>
        <v>BE</v>
      </c>
      <c r="G430" s="33" t="s">
        <v>1930</v>
      </c>
      <c r="H430" s="34"/>
      <c r="I430" s="34" t="s">
        <v>233</v>
      </c>
      <c r="J430" s="32" t="str">
        <f>VLOOKUP(I430,Customers[],2,FALSE)</f>
        <v>ဦးဝင်းနိုင်</v>
      </c>
      <c r="K430" s="32" t="str">
        <f>VLOOKUP(I430,Customers[],4,FALSE)</f>
        <v>Wandwin</v>
      </c>
      <c r="L430" s="32" t="str">
        <f>VLOOKUP(Table85[[#This Row],[CustomerID]],Table!H:K,3,0)</f>
        <v>လျှော်ပင်</v>
      </c>
      <c r="M430" s="32" t="str">
        <f>VLOOKUP(I430,Customers[],5,FALSE)</f>
        <v>WholeSales/Contract</v>
      </c>
      <c r="N430" s="34" t="s">
        <v>10</v>
      </c>
      <c r="O430" s="37" t="s">
        <v>61</v>
      </c>
      <c r="P430" s="32" t="str">
        <f>VLOOKUP(O430,Stock[],2,FALSE)</f>
        <v>BE Debtors Opening</v>
      </c>
      <c r="Q430" s="35">
        <f>VLOOKUP(O430,Stock[],3,FALSE)</f>
        <v>0</v>
      </c>
      <c r="R430" s="35">
        <f>VLOOKUP(O430,Stock[],4,FALSE)</f>
        <v>0</v>
      </c>
      <c r="S430" s="34"/>
      <c r="T430" s="35"/>
      <c r="U430" s="34"/>
      <c r="V430" s="36">
        <f>+DailySales!$T430*DailySales!$R430</f>
        <v>0</v>
      </c>
      <c r="W430" s="36">
        <f>+DailySales!$V430*DailySales!$Q430</f>
        <v>0</v>
      </c>
      <c r="X430" s="36">
        <f>VLOOKUP(O430,Stock[],6,FALSE)</f>
        <v>0</v>
      </c>
      <c r="Y430" s="36">
        <f>+DailySales!$V430*DailySales!$X430</f>
        <v>0</v>
      </c>
      <c r="Z430" s="37">
        <v>289800</v>
      </c>
      <c r="AA430" s="34"/>
      <c r="AB430" s="78"/>
      <c r="AC430" s="78"/>
      <c r="AD430" s="34"/>
      <c r="AE430" s="77"/>
      <c r="AF430" s="38"/>
      <c r="AG430" s="39"/>
      <c r="AH430" s="38"/>
      <c r="AI430" s="39"/>
      <c r="AJ430" s="38">
        <v>46034</v>
      </c>
      <c r="AK430" s="39">
        <v>289800</v>
      </c>
      <c r="AL430" s="34"/>
      <c r="AM430" s="39"/>
      <c r="AN43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30" s="26"/>
      <c r="AQ430" s="26"/>
      <c r="AR430" s="26"/>
    </row>
    <row r="431" spans="1:44" ht="19.5" customHeight="1" x14ac:dyDescent="0.25">
      <c r="A431" s="32">
        <f t="shared" si="28"/>
        <v>2025</v>
      </c>
      <c r="B431" s="32">
        <f t="shared" si="29"/>
        <v>12</v>
      </c>
      <c r="C431" s="25">
        <v>46008</v>
      </c>
      <c r="D431" s="57">
        <f t="shared" ca="1" si="26"/>
        <v>46097</v>
      </c>
      <c r="E431" s="32" t="str">
        <f t="shared" ca="1" si="27"/>
        <v>2-Months</v>
      </c>
      <c r="F431" s="32" t="str">
        <f>VLOOKUP(O431,Stock[],5,FALSE)</f>
        <v>BE</v>
      </c>
      <c r="G431" s="33" t="s">
        <v>1930</v>
      </c>
      <c r="H431" s="34"/>
      <c r="I431" s="34" t="s">
        <v>233</v>
      </c>
      <c r="J431" s="32" t="str">
        <f>VLOOKUP(I431,Customers[],2,FALSE)</f>
        <v>ဦးဝင်းနိုင်</v>
      </c>
      <c r="K431" s="32" t="str">
        <f>VLOOKUP(I431,Customers[],4,FALSE)</f>
        <v>Wandwin</v>
      </c>
      <c r="L431" s="32" t="str">
        <f>VLOOKUP(Table85[[#This Row],[CustomerID]],Table!H:K,3,0)</f>
        <v>လျှော်ပင်</v>
      </c>
      <c r="M431" s="32" t="str">
        <f>VLOOKUP(I431,Customers[],5,FALSE)</f>
        <v>WholeSales/Contract</v>
      </c>
      <c r="N431" s="34" t="s">
        <v>10</v>
      </c>
      <c r="O431" s="37" t="s">
        <v>61</v>
      </c>
      <c r="P431" s="32" t="str">
        <f>VLOOKUP(O431,Stock[],2,FALSE)</f>
        <v>BE Debtors Opening</v>
      </c>
      <c r="Q431" s="35">
        <f>VLOOKUP(O431,Stock[],3,FALSE)</f>
        <v>0</v>
      </c>
      <c r="R431" s="35">
        <f>VLOOKUP(O431,Stock[],4,FALSE)</f>
        <v>0</v>
      </c>
      <c r="S431" s="34"/>
      <c r="T431" s="35"/>
      <c r="U431" s="34"/>
      <c r="V431" s="36">
        <f>+DailySales!$T431*DailySales!$R431</f>
        <v>0</v>
      </c>
      <c r="W431" s="36">
        <f>+DailySales!$V431*DailySales!$Q431</f>
        <v>0</v>
      </c>
      <c r="X431" s="36">
        <f>VLOOKUP(O431,Stock[],6,FALSE)</f>
        <v>0</v>
      </c>
      <c r="Y431" s="36">
        <f>+DailySales!$V431*DailySales!$X431</f>
        <v>0</v>
      </c>
      <c r="Z431" s="37">
        <v>63840</v>
      </c>
      <c r="AA431" s="34"/>
      <c r="AB431" s="78"/>
      <c r="AC431" s="78"/>
      <c r="AD431" s="34"/>
      <c r="AE431" s="77"/>
      <c r="AF431" s="38"/>
      <c r="AG431" s="39"/>
      <c r="AH431" s="38"/>
      <c r="AI431" s="39"/>
      <c r="AJ431" s="38">
        <v>46034</v>
      </c>
      <c r="AK431" s="39">
        <v>63840</v>
      </c>
      <c r="AL431" s="34"/>
      <c r="AM431" s="39"/>
      <c r="AN43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31" s="26"/>
      <c r="AQ431" s="26"/>
      <c r="AR431" s="26"/>
    </row>
    <row r="432" spans="1:44" ht="19.5" customHeight="1" x14ac:dyDescent="0.25">
      <c r="A432" s="32">
        <f t="shared" si="28"/>
        <v>2025</v>
      </c>
      <c r="B432" s="32">
        <f t="shared" si="29"/>
        <v>12</v>
      </c>
      <c r="C432" s="25">
        <v>46008</v>
      </c>
      <c r="D432" s="57">
        <f t="shared" ca="1" si="26"/>
        <v>46097</v>
      </c>
      <c r="E432" s="32" t="str">
        <f t="shared" ca="1" si="27"/>
        <v>2-Months</v>
      </c>
      <c r="F432" s="32" t="str">
        <f>VLOOKUP(O432,Stock[],5,FALSE)</f>
        <v>BE</v>
      </c>
      <c r="G432" s="33" t="s">
        <v>1930</v>
      </c>
      <c r="H432" s="34"/>
      <c r="I432" s="34" t="s">
        <v>233</v>
      </c>
      <c r="J432" s="32" t="str">
        <f>VLOOKUP(I432,Customers[],2,FALSE)</f>
        <v>ဦးဝင်းနိုင်</v>
      </c>
      <c r="K432" s="32" t="str">
        <f>VLOOKUP(I432,Customers[],4,FALSE)</f>
        <v>Wandwin</v>
      </c>
      <c r="L432" s="32" t="str">
        <f>VLOOKUP(Table85[[#This Row],[CustomerID]],Table!H:K,3,0)</f>
        <v>လျှော်ပင်</v>
      </c>
      <c r="M432" s="32" t="str">
        <f>VLOOKUP(I432,Customers[],5,FALSE)</f>
        <v>WholeSales/Contract</v>
      </c>
      <c r="N432" s="34" t="s">
        <v>10</v>
      </c>
      <c r="O432" s="37" t="s">
        <v>61</v>
      </c>
      <c r="P432" s="32" t="str">
        <f>VLOOKUP(O432,Stock[],2,FALSE)</f>
        <v>BE Debtors Opening</v>
      </c>
      <c r="Q432" s="35">
        <f>VLOOKUP(O432,Stock[],3,FALSE)</f>
        <v>0</v>
      </c>
      <c r="R432" s="35">
        <f>VLOOKUP(O432,Stock[],4,FALSE)</f>
        <v>0</v>
      </c>
      <c r="S432" s="34"/>
      <c r="T432" s="35"/>
      <c r="U432" s="34"/>
      <c r="V432" s="36">
        <f>+DailySales!$T432*DailySales!$R432</f>
        <v>0</v>
      </c>
      <c r="W432" s="36">
        <f>+DailySales!$V432*DailySales!$Q432</f>
        <v>0</v>
      </c>
      <c r="X432" s="36">
        <f>VLOOKUP(O432,Stock[],6,FALSE)</f>
        <v>0</v>
      </c>
      <c r="Y432" s="36">
        <f>+DailySales!$V432*DailySales!$X432</f>
        <v>0</v>
      </c>
      <c r="Z432" s="37">
        <v>224000</v>
      </c>
      <c r="AA432" s="34"/>
      <c r="AB432" s="78"/>
      <c r="AC432" s="78"/>
      <c r="AD432" s="34"/>
      <c r="AE432" s="77"/>
      <c r="AF432" s="38"/>
      <c r="AG432" s="39"/>
      <c r="AH432" s="38"/>
      <c r="AI432" s="39"/>
      <c r="AJ432" s="38">
        <v>46034</v>
      </c>
      <c r="AK432" s="39">
        <v>224000</v>
      </c>
      <c r="AL432" s="34"/>
      <c r="AM432" s="39"/>
      <c r="AN43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32" s="26"/>
      <c r="AQ432" s="26"/>
      <c r="AR432" s="26"/>
    </row>
    <row r="433" spans="1:44" ht="19.5" customHeight="1" x14ac:dyDescent="0.25">
      <c r="A433" s="32">
        <f t="shared" si="28"/>
        <v>2025</v>
      </c>
      <c r="B433" s="32">
        <f t="shared" si="29"/>
        <v>12</v>
      </c>
      <c r="C433" s="25">
        <v>46008</v>
      </c>
      <c r="D433" s="57">
        <f t="shared" ca="1" si="26"/>
        <v>46097</v>
      </c>
      <c r="E433" s="32" t="str">
        <f t="shared" ca="1" si="27"/>
        <v>2-Months</v>
      </c>
      <c r="F433" s="32" t="str">
        <f>VLOOKUP(O433,Stock[],5,FALSE)</f>
        <v>BE</v>
      </c>
      <c r="G433" s="33" t="s">
        <v>1930</v>
      </c>
      <c r="H433" s="34"/>
      <c r="I433" s="34" t="s">
        <v>233</v>
      </c>
      <c r="J433" s="32" t="str">
        <f>VLOOKUP(I433,Customers[],2,FALSE)</f>
        <v>ဦးဝင်းနိုင်</v>
      </c>
      <c r="K433" s="32" t="str">
        <f>VLOOKUP(I433,Customers[],4,FALSE)</f>
        <v>Wandwin</v>
      </c>
      <c r="L433" s="32" t="str">
        <f>VLOOKUP(Table85[[#This Row],[CustomerID]],Table!H:K,3,0)</f>
        <v>လျှော်ပင်</v>
      </c>
      <c r="M433" s="32" t="str">
        <f>VLOOKUP(I433,Customers[],5,FALSE)</f>
        <v>WholeSales/Contract</v>
      </c>
      <c r="N433" s="34" t="s">
        <v>10</v>
      </c>
      <c r="O433" s="37" t="s">
        <v>61</v>
      </c>
      <c r="P433" s="32" t="str">
        <f>VLOOKUP(O433,Stock[],2,FALSE)</f>
        <v>BE Debtors Opening</v>
      </c>
      <c r="Q433" s="35">
        <f>VLOOKUP(O433,Stock[],3,FALSE)</f>
        <v>0</v>
      </c>
      <c r="R433" s="35">
        <f>VLOOKUP(O433,Stock[],4,FALSE)</f>
        <v>0</v>
      </c>
      <c r="S433" s="34"/>
      <c r="T433" s="35"/>
      <c r="U433" s="34"/>
      <c r="V433" s="36">
        <f>+DailySales!$T433*DailySales!$R433</f>
        <v>0</v>
      </c>
      <c r="W433" s="36">
        <f>+DailySales!$V433*DailySales!$Q433</f>
        <v>0</v>
      </c>
      <c r="X433" s="36">
        <f>VLOOKUP(O433,Stock[],6,FALSE)</f>
        <v>0</v>
      </c>
      <c r="Y433" s="36">
        <f>+DailySales!$V433*DailySales!$X433</f>
        <v>0</v>
      </c>
      <c r="Z433" s="37">
        <v>93100</v>
      </c>
      <c r="AA433" s="34"/>
      <c r="AB433" s="78"/>
      <c r="AC433" s="78"/>
      <c r="AD433" s="34"/>
      <c r="AE433" s="77"/>
      <c r="AF433" s="38"/>
      <c r="AG433" s="39"/>
      <c r="AH433" s="38"/>
      <c r="AI433" s="39"/>
      <c r="AJ433" s="38">
        <v>46034</v>
      </c>
      <c r="AK433" s="39">
        <v>93100</v>
      </c>
      <c r="AL433" s="34"/>
      <c r="AM433" s="39"/>
      <c r="AN43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33" s="26"/>
      <c r="AQ433" s="26"/>
      <c r="AR433" s="26"/>
    </row>
    <row r="434" spans="1:44" ht="19.5" customHeight="1" x14ac:dyDescent="0.25">
      <c r="A434" s="32">
        <f t="shared" si="28"/>
        <v>2025</v>
      </c>
      <c r="B434" s="32">
        <f t="shared" si="29"/>
        <v>12</v>
      </c>
      <c r="C434" s="25">
        <v>46008</v>
      </c>
      <c r="D434" s="57">
        <f t="shared" ca="1" si="26"/>
        <v>46097</v>
      </c>
      <c r="E434" s="32" t="str">
        <f t="shared" ca="1" si="27"/>
        <v>2-Months</v>
      </c>
      <c r="F434" s="32" t="str">
        <f>VLOOKUP(O434,Stock[],5,FALSE)</f>
        <v>BE</v>
      </c>
      <c r="G434" s="33" t="s">
        <v>1930</v>
      </c>
      <c r="H434" s="34"/>
      <c r="I434" s="34" t="s">
        <v>233</v>
      </c>
      <c r="J434" s="32" t="str">
        <f>VLOOKUP(I434,Customers[],2,FALSE)</f>
        <v>ဦးဝင်းနိုင်</v>
      </c>
      <c r="K434" s="32" t="str">
        <f>VLOOKUP(I434,Customers[],4,FALSE)</f>
        <v>Wandwin</v>
      </c>
      <c r="L434" s="32" t="str">
        <f>VLOOKUP(Table85[[#This Row],[CustomerID]],Table!H:K,3,0)</f>
        <v>လျှော်ပင်</v>
      </c>
      <c r="M434" s="32" t="str">
        <f>VLOOKUP(I434,Customers[],5,FALSE)</f>
        <v>WholeSales/Contract</v>
      </c>
      <c r="N434" s="34" t="s">
        <v>10</v>
      </c>
      <c r="O434" s="37" t="s">
        <v>61</v>
      </c>
      <c r="P434" s="32" t="str">
        <f>VLOOKUP(O434,Stock[],2,FALSE)</f>
        <v>BE Debtors Opening</v>
      </c>
      <c r="Q434" s="35">
        <f>VLOOKUP(O434,Stock[],3,FALSE)</f>
        <v>0</v>
      </c>
      <c r="R434" s="35">
        <f>VLOOKUP(O434,Stock[],4,FALSE)</f>
        <v>0</v>
      </c>
      <c r="S434" s="34"/>
      <c r="T434" s="35"/>
      <c r="U434" s="34"/>
      <c r="V434" s="36">
        <f>+DailySales!$T434*DailySales!$R434</f>
        <v>0</v>
      </c>
      <c r="W434" s="36">
        <f>+DailySales!$V434*DailySales!$Q434</f>
        <v>0</v>
      </c>
      <c r="X434" s="36">
        <f>VLOOKUP(O434,Stock[],6,FALSE)</f>
        <v>0</v>
      </c>
      <c r="Y434" s="36">
        <f>+DailySales!$V434*DailySales!$X434</f>
        <v>0</v>
      </c>
      <c r="Z434" s="37">
        <v>63000</v>
      </c>
      <c r="AA434" s="34"/>
      <c r="AB434" s="78"/>
      <c r="AC434" s="78"/>
      <c r="AD434" s="34"/>
      <c r="AE434" s="77"/>
      <c r="AF434" s="38"/>
      <c r="AG434" s="39"/>
      <c r="AH434" s="38"/>
      <c r="AI434" s="39"/>
      <c r="AJ434" s="38">
        <v>46034</v>
      </c>
      <c r="AK434" s="39">
        <v>63000</v>
      </c>
      <c r="AL434" s="34"/>
      <c r="AM434" s="39"/>
      <c r="AN43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34" s="26"/>
      <c r="AQ434" s="26"/>
      <c r="AR434" s="26"/>
    </row>
    <row r="435" spans="1:44" ht="19.5" customHeight="1" x14ac:dyDescent="0.25">
      <c r="A435" s="32">
        <f t="shared" si="28"/>
        <v>2025</v>
      </c>
      <c r="B435" s="32">
        <f t="shared" si="29"/>
        <v>12</v>
      </c>
      <c r="C435" s="25">
        <v>46008</v>
      </c>
      <c r="D435" s="57">
        <f t="shared" ca="1" si="26"/>
        <v>46097</v>
      </c>
      <c r="E435" s="32" t="str">
        <f t="shared" ca="1" si="27"/>
        <v>2-Months</v>
      </c>
      <c r="F435" s="32" t="str">
        <f>VLOOKUP(O435,Stock[],5,FALSE)</f>
        <v>BE</v>
      </c>
      <c r="G435" s="33" t="s">
        <v>1931</v>
      </c>
      <c r="H435" s="34"/>
      <c r="I435" s="34" t="s">
        <v>181</v>
      </c>
      <c r="J435" s="32" t="str">
        <f>VLOOKUP(I435,Customers[],2,FALSE)</f>
        <v>ရွှေမြင်း(ရွှေခြင်္သေ့)</v>
      </c>
      <c r="K435" s="32" t="str">
        <f>VLOOKUP(I435,Customers[],4,FALSE)</f>
        <v>Meiktila</v>
      </c>
      <c r="L435" s="32" t="str">
        <f>VLOOKUP(Table85[[#This Row],[CustomerID]],Table!H:K,3,0)</f>
        <v>မိတ္ထီလာ</v>
      </c>
      <c r="M435" s="32" t="str">
        <f>VLOOKUP(I435,Customers[],5,FALSE)</f>
        <v>WholeSales/Contract</v>
      </c>
      <c r="N435" s="34" t="s">
        <v>10</v>
      </c>
      <c r="O435" s="37" t="s">
        <v>61</v>
      </c>
      <c r="P435" s="32" t="str">
        <f>VLOOKUP(O435,Stock[],2,FALSE)</f>
        <v>BE Debtors Opening</v>
      </c>
      <c r="Q435" s="35">
        <f>VLOOKUP(O435,Stock[],3,FALSE)</f>
        <v>0</v>
      </c>
      <c r="R435" s="35">
        <f>VLOOKUP(O435,Stock[],4,FALSE)</f>
        <v>0</v>
      </c>
      <c r="S435" s="34"/>
      <c r="T435" s="35"/>
      <c r="U435" s="34"/>
      <c r="V435" s="36">
        <f>+DailySales!$T435*DailySales!$R435</f>
        <v>0</v>
      </c>
      <c r="W435" s="36">
        <f>+DailySales!$V435*DailySales!$Q435</f>
        <v>0</v>
      </c>
      <c r="X435" s="36">
        <f>VLOOKUP(O435,Stock[],6,FALSE)</f>
        <v>0</v>
      </c>
      <c r="Y435" s="36">
        <f>+DailySales!$V435*DailySales!$X435</f>
        <v>0</v>
      </c>
      <c r="Z435" s="37">
        <v>478800</v>
      </c>
      <c r="AA435" s="34"/>
      <c r="AB435" s="78"/>
      <c r="AC435" s="78"/>
      <c r="AD435" s="34"/>
      <c r="AE435" s="77"/>
      <c r="AF435" s="38"/>
      <c r="AG435" s="39"/>
      <c r="AH435" s="38">
        <v>46034</v>
      </c>
      <c r="AI435" s="39">
        <v>478800</v>
      </c>
      <c r="AJ435" s="38"/>
      <c r="AK435" s="39"/>
      <c r="AL435" s="34"/>
      <c r="AM435" s="39"/>
      <c r="AN43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35" s="26"/>
      <c r="AQ435" s="26"/>
      <c r="AR435" s="26"/>
    </row>
    <row r="436" spans="1:44" ht="19.5" customHeight="1" x14ac:dyDescent="0.25">
      <c r="A436" s="32">
        <f t="shared" si="28"/>
        <v>2025</v>
      </c>
      <c r="B436" s="32">
        <f t="shared" si="29"/>
        <v>12</v>
      </c>
      <c r="C436" s="25">
        <v>46008</v>
      </c>
      <c r="D436" s="57">
        <f t="shared" ca="1" si="26"/>
        <v>46097</v>
      </c>
      <c r="E436" s="32" t="str">
        <f t="shared" ca="1" si="27"/>
        <v>2-Months</v>
      </c>
      <c r="F436" s="32" t="str">
        <f>VLOOKUP(O436,Stock[],5,FALSE)</f>
        <v>BE</v>
      </c>
      <c r="G436" s="33" t="s">
        <v>1932</v>
      </c>
      <c r="H436" s="34"/>
      <c r="I436" s="34" t="s">
        <v>180</v>
      </c>
      <c r="J436" s="32" t="str">
        <f>VLOOKUP(I436,Customers[],2,FALSE)</f>
        <v>ရွှေမြင်း</v>
      </c>
      <c r="K436" s="32" t="str">
        <f>VLOOKUP(I436,Customers[],4,FALSE)</f>
        <v>Meiktila</v>
      </c>
      <c r="L436" s="32" t="str">
        <f>VLOOKUP(Table85[[#This Row],[CustomerID]],Table!H:K,3,0)</f>
        <v>မိတ္ထီလာ</v>
      </c>
      <c r="M436" s="32" t="str">
        <f>VLOOKUP(I436,Customers[],5,FALSE)</f>
        <v>WholeSales/Contract</v>
      </c>
      <c r="N436" s="34" t="s">
        <v>10</v>
      </c>
      <c r="O436" s="37" t="s">
        <v>61</v>
      </c>
      <c r="P436" s="32" t="str">
        <f>VLOOKUP(O436,Stock[],2,FALSE)</f>
        <v>BE Debtors Opening</v>
      </c>
      <c r="Q436" s="35">
        <f>VLOOKUP(O436,Stock[],3,FALSE)</f>
        <v>0</v>
      </c>
      <c r="R436" s="35">
        <f>VLOOKUP(O436,Stock[],4,FALSE)</f>
        <v>0</v>
      </c>
      <c r="S436" s="34"/>
      <c r="T436" s="35"/>
      <c r="U436" s="34"/>
      <c r="V436" s="36">
        <f>+DailySales!$T436*DailySales!$R436</f>
        <v>0</v>
      </c>
      <c r="W436" s="36">
        <f>+DailySales!$V436*DailySales!$Q436</f>
        <v>0</v>
      </c>
      <c r="X436" s="36">
        <f>VLOOKUP(O436,Stock[],6,FALSE)</f>
        <v>0</v>
      </c>
      <c r="Y436" s="36">
        <f>+DailySales!$V436*DailySales!$X436</f>
        <v>0</v>
      </c>
      <c r="Z436" s="37">
        <v>191800</v>
      </c>
      <c r="AA436" s="34"/>
      <c r="AB436" s="78"/>
      <c r="AC436" s="78"/>
      <c r="AD436" s="34"/>
      <c r="AE436" s="77"/>
      <c r="AF436" s="38"/>
      <c r="AG436" s="39"/>
      <c r="AH436" s="38">
        <v>46034</v>
      </c>
      <c r="AI436" s="39">
        <v>191800</v>
      </c>
      <c r="AJ436" s="38"/>
      <c r="AK436" s="39"/>
      <c r="AL436" s="34"/>
      <c r="AM436" s="39"/>
      <c r="AN43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36" s="26"/>
      <c r="AQ436" s="26"/>
      <c r="AR436" s="26"/>
    </row>
    <row r="437" spans="1:44" ht="19.5" customHeight="1" x14ac:dyDescent="0.25">
      <c r="A437" s="32">
        <f t="shared" si="28"/>
        <v>2025</v>
      </c>
      <c r="B437" s="32">
        <f t="shared" si="29"/>
        <v>12</v>
      </c>
      <c r="C437" s="25">
        <v>46008</v>
      </c>
      <c r="D437" s="57">
        <f t="shared" ca="1" si="26"/>
        <v>46097</v>
      </c>
      <c r="E437" s="32" t="str">
        <f t="shared" ca="1" si="27"/>
        <v>2-Months</v>
      </c>
      <c r="F437" s="32" t="str">
        <f>VLOOKUP(O437,Stock[],5,FALSE)</f>
        <v>BE</v>
      </c>
      <c r="G437" s="33" t="s">
        <v>1932</v>
      </c>
      <c r="H437" s="34"/>
      <c r="I437" s="34" t="s">
        <v>180</v>
      </c>
      <c r="J437" s="32" t="str">
        <f>VLOOKUP(I437,Customers[],2,FALSE)</f>
        <v>ရွှေမြင်း</v>
      </c>
      <c r="K437" s="32" t="str">
        <f>VLOOKUP(I437,Customers[],4,FALSE)</f>
        <v>Meiktila</v>
      </c>
      <c r="L437" s="32" t="str">
        <f>VLOOKUP(Table85[[#This Row],[CustomerID]],Table!H:K,3,0)</f>
        <v>မိတ္ထီလာ</v>
      </c>
      <c r="M437" s="32" t="str">
        <f>VLOOKUP(I437,Customers[],5,FALSE)</f>
        <v>WholeSales/Contract</v>
      </c>
      <c r="N437" s="34" t="s">
        <v>10</v>
      </c>
      <c r="O437" s="37" t="s">
        <v>61</v>
      </c>
      <c r="P437" s="32" t="str">
        <f>VLOOKUP(O437,Stock[],2,FALSE)</f>
        <v>BE Debtors Opening</v>
      </c>
      <c r="Q437" s="35">
        <f>VLOOKUP(O437,Stock[],3,FALSE)</f>
        <v>0</v>
      </c>
      <c r="R437" s="35">
        <f>VLOOKUP(O437,Stock[],4,FALSE)</f>
        <v>0</v>
      </c>
      <c r="S437" s="34"/>
      <c r="T437" s="35"/>
      <c r="U437" s="34"/>
      <c r="V437" s="36">
        <f>+DailySales!$T437*DailySales!$R437</f>
        <v>0</v>
      </c>
      <c r="W437" s="36">
        <f>+DailySales!$V437*DailySales!$Q437</f>
        <v>0</v>
      </c>
      <c r="X437" s="36">
        <f>VLOOKUP(O437,Stock[],6,FALSE)</f>
        <v>0</v>
      </c>
      <c r="Y437" s="36">
        <f>+DailySales!$V437*DailySales!$X437</f>
        <v>0</v>
      </c>
      <c r="Z437" s="37">
        <v>319200</v>
      </c>
      <c r="AA437" s="34"/>
      <c r="AB437" s="78"/>
      <c r="AC437" s="78"/>
      <c r="AD437" s="34"/>
      <c r="AE437" s="77"/>
      <c r="AF437" s="38"/>
      <c r="AG437" s="39"/>
      <c r="AH437" s="38">
        <v>46034</v>
      </c>
      <c r="AI437" s="39">
        <v>319200</v>
      </c>
      <c r="AJ437" s="38"/>
      <c r="AK437" s="39"/>
      <c r="AL437" s="34"/>
      <c r="AM437" s="39"/>
      <c r="AN43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37" s="26"/>
      <c r="AQ437" s="26"/>
      <c r="AR437" s="26"/>
    </row>
    <row r="438" spans="1:44" ht="19.5" customHeight="1" x14ac:dyDescent="0.25">
      <c r="A438" s="32">
        <f t="shared" si="28"/>
        <v>2025</v>
      </c>
      <c r="B438" s="32">
        <f t="shared" si="29"/>
        <v>12</v>
      </c>
      <c r="C438" s="25">
        <v>46008</v>
      </c>
      <c r="D438" s="57">
        <f t="shared" ca="1" si="26"/>
        <v>46097</v>
      </c>
      <c r="E438" s="32" t="str">
        <f t="shared" ca="1" si="27"/>
        <v>2-Months</v>
      </c>
      <c r="F438" s="32" t="str">
        <f>VLOOKUP(O438,Stock[],5,FALSE)</f>
        <v>BE</v>
      </c>
      <c r="G438" s="33" t="s">
        <v>1932</v>
      </c>
      <c r="H438" s="34"/>
      <c r="I438" s="34" t="s">
        <v>180</v>
      </c>
      <c r="J438" s="32" t="str">
        <f>VLOOKUP(I438,Customers[],2,FALSE)</f>
        <v>ရွှေမြင်း</v>
      </c>
      <c r="K438" s="32" t="str">
        <f>VLOOKUP(I438,Customers[],4,FALSE)</f>
        <v>Meiktila</v>
      </c>
      <c r="L438" s="32" t="str">
        <f>VLOOKUP(Table85[[#This Row],[CustomerID]],Table!H:K,3,0)</f>
        <v>မိတ္ထီလာ</v>
      </c>
      <c r="M438" s="32" t="str">
        <f>VLOOKUP(I438,Customers[],5,FALSE)</f>
        <v>WholeSales/Contract</v>
      </c>
      <c r="N438" s="34" t="s">
        <v>10</v>
      </c>
      <c r="O438" s="37" t="s">
        <v>61</v>
      </c>
      <c r="P438" s="32" t="str">
        <f>VLOOKUP(O438,Stock[],2,FALSE)</f>
        <v>BE Debtors Opening</v>
      </c>
      <c r="Q438" s="35">
        <f>VLOOKUP(O438,Stock[],3,FALSE)</f>
        <v>0</v>
      </c>
      <c r="R438" s="35">
        <f>VLOOKUP(O438,Stock[],4,FALSE)</f>
        <v>0</v>
      </c>
      <c r="S438" s="34"/>
      <c r="T438" s="35"/>
      <c r="U438" s="34"/>
      <c r="V438" s="36">
        <f>+DailySales!$T438*DailySales!$R438</f>
        <v>0</v>
      </c>
      <c r="W438" s="36">
        <f>+DailySales!$V438*DailySales!$Q438</f>
        <v>0</v>
      </c>
      <c r="X438" s="36">
        <f>VLOOKUP(O438,Stock[],6,FALSE)</f>
        <v>0</v>
      </c>
      <c r="Y438" s="36">
        <f>+DailySales!$V438*DailySales!$X438</f>
        <v>0</v>
      </c>
      <c r="Z438" s="37">
        <v>186200</v>
      </c>
      <c r="AA438" s="34"/>
      <c r="AB438" s="78"/>
      <c r="AC438" s="78"/>
      <c r="AD438" s="34"/>
      <c r="AE438" s="77"/>
      <c r="AF438" s="38"/>
      <c r="AG438" s="39"/>
      <c r="AH438" s="38">
        <v>46034</v>
      </c>
      <c r="AI438" s="39">
        <v>186200</v>
      </c>
      <c r="AJ438" s="38"/>
      <c r="AK438" s="39"/>
      <c r="AL438" s="34"/>
      <c r="AM438" s="39"/>
      <c r="AN43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38" s="26"/>
      <c r="AQ438" s="26"/>
      <c r="AR438" s="26"/>
    </row>
    <row r="439" spans="1:44" ht="19.5" customHeight="1" x14ac:dyDescent="0.25">
      <c r="A439" s="32">
        <f t="shared" si="28"/>
        <v>2025</v>
      </c>
      <c r="B439" s="32">
        <f t="shared" si="29"/>
        <v>12</v>
      </c>
      <c r="C439" s="25">
        <v>46008</v>
      </c>
      <c r="D439" s="57">
        <f t="shared" ca="1" si="26"/>
        <v>46097</v>
      </c>
      <c r="E439" s="32" t="str">
        <f t="shared" ca="1" si="27"/>
        <v>2-Months</v>
      </c>
      <c r="F439" s="32" t="str">
        <f>VLOOKUP(O439,Stock[],5,FALSE)</f>
        <v>BE</v>
      </c>
      <c r="G439" s="33" t="s">
        <v>1933</v>
      </c>
      <c r="H439" s="34"/>
      <c r="I439" s="34" t="s">
        <v>180</v>
      </c>
      <c r="J439" s="32" t="str">
        <f>VLOOKUP(I439,Customers[],2,FALSE)</f>
        <v>ရွှေမြင်း</v>
      </c>
      <c r="K439" s="32" t="str">
        <f>VLOOKUP(I439,Customers[],4,FALSE)</f>
        <v>Meiktila</v>
      </c>
      <c r="L439" s="32" t="str">
        <f>VLOOKUP(Table85[[#This Row],[CustomerID]],Table!H:K,3,0)</f>
        <v>မိတ္ထီလာ</v>
      </c>
      <c r="M439" s="32" t="str">
        <f>VLOOKUP(I439,Customers[],5,FALSE)</f>
        <v>WholeSales/Contract</v>
      </c>
      <c r="N439" s="34" t="s">
        <v>10</v>
      </c>
      <c r="O439" s="37" t="s">
        <v>61</v>
      </c>
      <c r="P439" s="32" t="str">
        <f>VLOOKUP(O439,Stock[],2,FALSE)</f>
        <v>BE Debtors Opening</v>
      </c>
      <c r="Q439" s="35">
        <f>VLOOKUP(O439,Stock[],3,FALSE)</f>
        <v>0</v>
      </c>
      <c r="R439" s="35">
        <f>VLOOKUP(O439,Stock[],4,FALSE)</f>
        <v>0</v>
      </c>
      <c r="S439" s="34"/>
      <c r="T439" s="35"/>
      <c r="U439" s="34"/>
      <c r="V439" s="36">
        <f>+DailySales!$T439*DailySales!$R439</f>
        <v>0</v>
      </c>
      <c r="W439" s="36">
        <f>+DailySales!$V439*DailySales!$Q439</f>
        <v>0</v>
      </c>
      <c r="X439" s="36">
        <f>VLOOKUP(O439,Stock[],6,FALSE)</f>
        <v>0</v>
      </c>
      <c r="Y439" s="36">
        <f>+DailySales!$V439*DailySales!$X439</f>
        <v>0</v>
      </c>
      <c r="Z439" s="37">
        <v>575400</v>
      </c>
      <c r="AA439" s="34"/>
      <c r="AB439" s="78"/>
      <c r="AC439" s="78"/>
      <c r="AD439" s="34"/>
      <c r="AE439" s="77"/>
      <c r="AF439" s="38"/>
      <c r="AG439" s="39"/>
      <c r="AH439" s="38">
        <v>46034</v>
      </c>
      <c r="AI439" s="39">
        <v>575400</v>
      </c>
      <c r="AJ439" s="38"/>
      <c r="AK439" s="39"/>
      <c r="AL439" s="34"/>
      <c r="AM439" s="39"/>
      <c r="AN43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39" s="26"/>
      <c r="AQ439" s="26"/>
      <c r="AR439" s="26"/>
    </row>
    <row r="440" spans="1:44" ht="19.5" customHeight="1" x14ac:dyDescent="0.25">
      <c r="A440" s="32">
        <f t="shared" si="28"/>
        <v>2025</v>
      </c>
      <c r="B440" s="32">
        <f t="shared" si="29"/>
        <v>12</v>
      </c>
      <c r="C440" s="25">
        <v>46008</v>
      </c>
      <c r="D440" s="57">
        <f t="shared" ca="1" si="26"/>
        <v>46097</v>
      </c>
      <c r="E440" s="32" t="str">
        <f t="shared" ca="1" si="27"/>
        <v>2-Months</v>
      </c>
      <c r="F440" s="32" t="str">
        <f>VLOOKUP(O440,Stock[],5,FALSE)</f>
        <v>BE</v>
      </c>
      <c r="G440" s="33" t="s">
        <v>1933</v>
      </c>
      <c r="H440" s="34"/>
      <c r="I440" s="34" t="s">
        <v>180</v>
      </c>
      <c r="J440" s="32" t="str">
        <f>VLOOKUP(I440,Customers[],2,FALSE)</f>
        <v>ရွှေမြင်း</v>
      </c>
      <c r="K440" s="32" t="str">
        <f>VLOOKUP(I440,Customers[],4,FALSE)</f>
        <v>Meiktila</v>
      </c>
      <c r="L440" s="32" t="str">
        <f>VLOOKUP(Table85[[#This Row],[CustomerID]],Table!H:K,3,0)</f>
        <v>မိတ္ထီလာ</v>
      </c>
      <c r="M440" s="32" t="str">
        <f>VLOOKUP(I440,Customers[],5,FALSE)</f>
        <v>WholeSales/Contract</v>
      </c>
      <c r="N440" s="34" t="s">
        <v>10</v>
      </c>
      <c r="O440" s="37" t="s">
        <v>61</v>
      </c>
      <c r="P440" s="32" t="str">
        <f>VLOOKUP(O440,Stock[],2,FALSE)</f>
        <v>BE Debtors Opening</v>
      </c>
      <c r="Q440" s="35">
        <f>VLOOKUP(O440,Stock[],3,FALSE)</f>
        <v>0</v>
      </c>
      <c r="R440" s="35">
        <f>VLOOKUP(O440,Stock[],4,FALSE)</f>
        <v>0</v>
      </c>
      <c r="S440" s="34"/>
      <c r="T440" s="35"/>
      <c r="U440" s="34"/>
      <c r="V440" s="36">
        <f>+DailySales!$T440*DailySales!$R440</f>
        <v>0</v>
      </c>
      <c r="W440" s="36">
        <f>+DailySales!$V440*DailySales!$Q440</f>
        <v>0</v>
      </c>
      <c r="X440" s="36">
        <f>VLOOKUP(O440,Stock[],6,FALSE)</f>
        <v>0</v>
      </c>
      <c r="Y440" s="36">
        <f>+DailySales!$V440*DailySales!$X440</f>
        <v>0</v>
      </c>
      <c r="Z440" s="37">
        <v>193200</v>
      </c>
      <c r="AA440" s="34"/>
      <c r="AB440" s="78"/>
      <c r="AC440" s="78"/>
      <c r="AD440" s="34"/>
      <c r="AE440" s="77"/>
      <c r="AF440" s="38"/>
      <c r="AG440" s="39"/>
      <c r="AH440" s="38">
        <v>46034</v>
      </c>
      <c r="AI440" s="39">
        <v>193200</v>
      </c>
      <c r="AJ440" s="38"/>
      <c r="AK440" s="39"/>
      <c r="AL440" s="34"/>
      <c r="AM440" s="39"/>
      <c r="AN44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40" s="26"/>
      <c r="AQ440" s="26"/>
      <c r="AR440" s="26"/>
    </row>
    <row r="441" spans="1:44" ht="19.5" customHeight="1" x14ac:dyDescent="0.25">
      <c r="A441" s="32">
        <f t="shared" si="28"/>
        <v>2025</v>
      </c>
      <c r="B441" s="32">
        <f t="shared" si="29"/>
        <v>12</v>
      </c>
      <c r="C441" s="25">
        <v>46008</v>
      </c>
      <c r="D441" s="57">
        <f t="shared" ca="1" si="26"/>
        <v>46097</v>
      </c>
      <c r="E441" s="32" t="str">
        <f t="shared" ca="1" si="27"/>
        <v>2-Months</v>
      </c>
      <c r="F441" s="32" t="str">
        <f>VLOOKUP(O441,Stock[],5,FALSE)</f>
        <v>BE</v>
      </c>
      <c r="G441" s="33" t="s">
        <v>1933</v>
      </c>
      <c r="H441" s="34"/>
      <c r="I441" s="34" t="s">
        <v>180</v>
      </c>
      <c r="J441" s="32" t="str">
        <f>VLOOKUP(I441,Customers[],2,FALSE)</f>
        <v>ရွှေမြင်း</v>
      </c>
      <c r="K441" s="32" t="str">
        <f>VLOOKUP(I441,Customers[],4,FALSE)</f>
        <v>Meiktila</v>
      </c>
      <c r="L441" s="32" t="str">
        <f>VLOOKUP(Table85[[#This Row],[CustomerID]],Table!H:K,3,0)</f>
        <v>မိတ္ထီလာ</v>
      </c>
      <c r="M441" s="32" t="str">
        <f>VLOOKUP(I441,Customers[],5,FALSE)</f>
        <v>WholeSales/Contract</v>
      </c>
      <c r="N441" s="34" t="s">
        <v>10</v>
      </c>
      <c r="O441" s="37" t="s">
        <v>61</v>
      </c>
      <c r="P441" s="32" t="str">
        <f>VLOOKUP(O441,Stock[],2,FALSE)</f>
        <v>BE Debtors Opening</v>
      </c>
      <c r="Q441" s="35">
        <f>VLOOKUP(O441,Stock[],3,FALSE)</f>
        <v>0</v>
      </c>
      <c r="R441" s="35">
        <f>VLOOKUP(O441,Stock[],4,FALSE)</f>
        <v>0</v>
      </c>
      <c r="S441" s="34"/>
      <c r="T441" s="35"/>
      <c r="U441" s="34"/>
      <c r="V441" s="36">
        <f>+DailySales!$T441*DailySales!$R441</f>
        <v>0</v>
      </c>
      <c r="W441" s="36">
        <f>+DailySales!$V441*DailySales!$Q441</f>
        <v>0</v>
      </c>
      <c r="X441" s="36">
        <f>VLOOKUP(O441,Stock[],6,FALSE)</f>
        <v>0</v>
      </c>
      <c r="Y441" s="36">
        <f>+DailySales!$V441*DailySales!$X441</f>
        <v>0</v>
      </c>
      <c r="Z441" s="37">
        <v>367200</v>
      </c>
      <c r="AA441" s="34"/>
      <c r="AB441" s="78"/>
      <c r="AC441" s="78"/>
      <c r="AD441" s="34"/>
      <c r="AE441" s="77"/>
      <c r="AF441" s="38"/>
      <c r="AG441" s="39"/>
      <c r="AH441" s="38">
        <v>46034</v>
      </c>
      <c r="AI441" s="39">
        <v>367200</v>
      </c>
      <c r="AJ441" s="38"/>
      <c r="AK441" s="39"/>
      <c r="AL441" s="34"/>
      <c r="AM441" s="39"/>
      <c r="AN44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41" s="26"/>
      <c r="AQ441" s="26"/>
      <c r="AR441" s="26"/>
    </row>
    <row r="442" spans="1:44" ht="19.5" customHeight="1" x14ac:dyDescent="0.25">
      <c r="A442" s="32">
        <f t="shared" si="28"/>
        <v>2025</v>
      </c>
      <c r="B442" s="32">
        <f t="shared" si="29"/>
        <v>12</v>
      </c>
      <c r="C442" s="25">
        <v>46008</v>
      </c>
      <c r="D442" s="57">
        <f t="shared" ca="1" si="26"/>
        <v>46097</v>
      </c>
      <c r="E442" s="32" t="str">
        <f t="shared" ca="1" si="27"/>
        <v>2-Months</v>
      </c>
      <c r="F442" s="32" t="str">
        <f>VLOOKUP(O442,Stock[],5,FALSE)</f>
        <v>BE</v>
      </c>
      <c r="G442" s="33" t="s">
        <v>1934</v>
      </c>
      <c r="H442" s="34"/>
      <c r="I442" s="34" t="s">
        <v>180</v>
      </c>
      <c r="J442" s="32" t="str">
        <f>VLOOKUP(I442,Customers[],2,FALSE)</f>
        <v>ရွှေမြင်း</v>
      </c>
      <c r="K442" s="32" t="str">
        <f>VLOOKUP(I442,Customers[],4,FALSE)</f>
        <v>Meiktila</v>
      </c>
      <c r="L442" s="32" t="str">
        <f>VLOOKUP(Table85[[#This Row],[CustomerID]],Table!H:K,3,0)</f>
        <v>မိတ္ထီလာ</v>
      </c>
      <c r="M442" s="32" t="str">
        <f>VLOOKUP(I442,Customers[],5,FALSE)</f>
        <v>WholeSales/Contract</v>
      </c>
      <c r="N442" s="34" t="s">
        <v>10</v>
      </c>
      <c r="O442" s="37" t="s">
        <v>61</v>
      </c>
      <c r="P442" s="32" t="str">
        <f>VLOOKUP(O442,Stock[],2,FALSE)</f>
        <v>BE Debtors Opening</v>
      </c>
      <c r="Q442" s="35">
        <f>VLOOKUP(O442,Stock[],3,FALSE)</f>
        <v>0</v>
      </c>
      <c r="R442" s="35">
        <f>VLOOKUP(O442,Stock[],4,FALSE)</f>
        <v>0</v>
      </c>
      <c r="S442" s="34"/>
      <c r="T442" s="35"/>
      <c r="U442" s="34"/>
      <c r="V442" s="36">
        <f>+DailySales!$T442*DailySales!$R442</f>
        <v>0</v>
      </c>
      <c r="W442" s="36">
        <f>+DailySales!$V442*DailySales!$Q442</f>
        <v>0</v>
      </c>
      <c r="X442" s="36">
        <f>VLOOKUP(O442,Stock[],6,FALSE)</f>
        <v>0</v>
      </c>
      <c r="Y442" s="36">
        <f>+DailySales!$V442*DailySales!$X442</f>
        <v>0</v>
      </c>
      <c r="Z442" s="37">
        <v>383600</v>
      </c>
      <c r="AA442" s="34"/>
      <c r="AB442" s="78"/>
      <c r="AC442" s="78"/>
      <c r="AD442" s="34"/>
      <c r="AE442" s="77"/>
      <c r="AF442" s="38"/>
      <c r="AG442" s="39"/>
      <c r="AH442" s="38">
        <v>46034</v>
      </c>
      <c r="AI442" s="39">
        <v>383600</v>
      </c>
      <c r="AJ442" s="38"/>
      <c r="AK442" s="39"/>
      <c r="AL442" s="34"/>
      <c r="AM442" s="39"/>
      <c r="AN44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42" s="26"/>
      <c r="AQ442" s="26"/>
      <c r="AR442" s="26"/>
    </row>
    <row r="443" spans="1:44" ht="19.5" customHeight="1" x14ac:dyDescent="0.25">
      <c r="A443" s="32">
        <f t="shared" si="28"/>
        <v>2025</v>
      </c>
      <c r="B443" s="32">
        <f t="shared" si="29"/>
        <v>12</v>
      </c>
      <c r="C443" s="25">
        <v>46008</v>
      </c>
      <c r="D443" s="57">
        <f t="shared" ca="1" si="26"/>
        <v>46097</v>
      </c>
      <c r="E443" s="32" t="str">
        <f t="shared" ca="1" si="27"/>
        <v>2-Months</v>
      </c>
      <c r="F443" s="32" t="str">
        <f>VLOOKUP(O443,Stock[],5,FALSE)</f>
        <v>BE</v>
      </c>
      <c r="G443" s="33" t="s">
        <v>1934</v>
      </c>
      <c r="H443" s="34"/>
      <c r="I443" s="34" t="s">
        <v>180</v>
      </c>
      <c r="J443" s="32" t="str">
        <f>VLOOKUP(I443,Customers[],2,FALSE)</f>
        <v>ရွှေမြင်း</v>
      </c>
      <c r="K443" s="32" t="str">
        <f>VLOOKUP(I443,Customers[],4,FALSE)</f>
        <v>Meiktila</v>
      </c>
      <c r="L443" s="32" t="str">
        <f>VLOOKUP(Table85[[#This Row],[CustomerID]],Table!H:K,3,0)</f>
        <v>မိတ္ထီလာ</v>
      </c>
      <c r="M443" s="32" t="str">
        <f>VLOOKUP(I443,Customers[],5,FALSE)</f>
        <v>WholeSales/Contract</v>
      </c>
      <c r="N443" s="34" t="s">
        <v>10</v>
      </c>
      <c r="O443" s="37" t="s">
        <v>61</v>
      </c>
      <c r="P443" s="32" t="str">
        <f>VLOOKUP(O443,Stock[],2,FALSE)</f>
        <v>BE Debtors Opening</v>
      </c>
      <c r="Q443" s="35">
        <f>VLOOKUP(O443,Stock[],3,FALSE)</f>
        <v>0</v>
      </c>
      <c r="R443" s="35">
        <f>VLOOKUP(O443,Stock[],4,FALSE)</f>
        <v>0</v>
      </c>
      <c r="S443" s="34"/>
      <c r="T443" s="35"/>
      <c r="U443" s="34"/>
      <c r="V443" s="36">
        <f>+DailySales!$T443*DailySales!$R443</f>
        <v>0</v>
      </c>
      <c r="W443" s="36">
        <f>+DailySales!$V443*DailySales!$Q443</f>
        <v>0</v>
      </c>
      <c r="X443" s="36">
        <f>VLOOKUP(O443,Stock[],6,FALSE)</f>
        <v>0</v>
      </c>
      <c r="Y443" s="36">
        <f>+DailySales!$V443*DailySales!$X443</f>
        <v>0</v>
      </c>
      <c r="Z443" s="37">
        <v>957600</v>
      </c>
      <c r="AA443" s="34"/>
      <c r="AB443" s="78"/>
      <c r="AC443" s="78"/>
      <c r="AD443" s="34"/>
      <c r="AE443" s="77"/>
      <c r="AF443" s="38"/>
      <c r="AG443" s="39"/>
      <c r="AH443" s="38">
        <v>46034</v>
      </c>
      <c r="AI443" s="39">
        <v>957600</v>
      </c>
      <c r="AJ443" s="38"/>
      <c r="AK443" s="39"/>
      <c r="AL443" s="34"/>
      <c r="AM443" s="39"/>
      <c r="AN44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43" s="26"/>
      <c r="AQ443" s="26"/>
      <c r="AR443" s="26"/>
    </row>
    <row r="444" spans="1:44" ht="19.5" customHeight="1" x14ac:dyDescent="0.25">
      <c r="A444" s="32">
        <f t="shared" si="28"/>
        <v>2025</v>
      </c>
      <c r="B444" s="32">
        <f t="shared" si="29"/>
        <v>12</v>
      </c>
      <c r="C444" s="25">
        <v>46008</v>
      </c>
      <c r="D444" s="57">
        <f t="shared" ca="1" si="26"/>
        <v>46097</v>
      </c>
      <c r="E444" s="32" t="str">
        <f t="shared" ca="1" si="27"/>
        <v>2-Months</v>
      </c>
      <c r="F444" s="32" t="str">
        <f>VLOOKUP(O444,Stock[],5,FALSE)</f>
        <v>BE</v>
      </c>
      <c r="G444" s="33" t="s">
        <v>1934</v>
      </c>
      <c r="H444" s="34"/>
      <c r="I444" s="34" t="s">
        <v>180</v>
      </c>
      <c r="J444" s="32" t="str">
        <f>VLOOKUP(I444,Customers[],2,FALSE)</f>
        <v>ရွှေမြင်း</v>
      </c>
      <c r="K444" s="32" t="str">
        <f>VLOOKUP(I444,Customers[],4,FALSE)</f>
        <v>Meiktila</v>
      </c>
      <c r="L444" s="32" t="str">
        <f>VLOOKUP(Table85[[#This Row],[CustomerID]],Table!H:K,3,0)</f>
        <v>မိတ္ထီလာ</v>
      </c>
      <c r="M444" s="32" t="str">
        <f>VLOOKUP(I444,Customers[],5,FALSE)</f>
        <v>WholeSales/Contract</v>
      </c>
      <c r="N444" s="34" t="s">
        <v>10</v>
      </c>
      <c r="O444" s="37" t="s">
        <v>61</v>
      </c>
      <c r="P444" s="32" t="str">
        <f>VLOOKUP(O444,Stock[],2,FALSE)</f>
        <v>BE Debtors Opening</v>
      </c>
      <c r="Q444" s="35">
        <f>VLOOKUP(O444,Stock[],3,FALSE)</f>
        <v>0</v>
      </c>
      <c r="R444" s="35">
        <f>VLOOKUP(O444,Stock[],4,FALSE)</f>
        <v>0</v>
      </c>
      <c r="S444" s="34"/>
      <c r="T444" s="35"/>
      <c r="U444" s="34"/>
      <c r="V444" s="36">
        <f>+DailySales!$T444*DailySales!$R444</f>
        <v>0</v>
      </c>
      <c r="W444" s="36">
        <f>+DailySales!$V444*DailySales!$Q444</f>
        <v>0</v>
      </c>
      <c r="X444" s="36">
        <f>VLOOKUP(O444,Stock[],6,FALSE)</f>
        <v>0</v>
      </c>
      <c r="Y444" s="36">
        <f>+DailySales!$V444*DailySales!$X444</f>
        <v>0</v>
      </c>
      <c r="Z444" s="37">
        <v>186200</v>
      </c>
      <c r="AA444" s="34"/>
      <c r="AB444" s="78"/>
      <c r="AC444" s="78"/>
      <c r="AD444" s="34"/>
      <c r="AE444" s="77"/>
      <c r="AF444" s="38"/>
      <c r="AG444" s="39"/>
      <c r="AH444" s="38">
        <v>46034</v>
      </c>
      <c r="AI444" s="39">
        <v>186200</v>
      </c>
      <c r="AJ444" s="38"/>
      <c r="AK444" s="39"/>
      <c r="AL444" s="34"/>
      <c r="AM444" s="39"/>
      <c r="AN44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44" s="26"/>
      <c r="AQ444" s="26"/>
      <c r="AR444" s="26"/>
    </row>
    <row r="445" spans="1:44" ht="19.5" customHeight="1" x14ac:dyDescent="0.25">
      <c r="A445" s="32">
        <f t="shared" si="28"/>
        <v>2025</v>
      </c>
      <c r="B445" s="32">
        <f t="shared" si="29"/>
        <v>12</v>
      </c>
      <c r="C445" s="25">
        <v>46008</v>
      </c>
      <c r="D445" s="57">
        <f t="shared" ca="1" si="26"/>
        <v>46097</v>
      </c>
      <c r="E445" s="32" t="str">
        <f t="shared" ca="1" si="27"/>
        <v>2-Months</v>
      </c>
      <c r="F445" s="32" t="str">
        <f>VLOOKUP(O445,Stock[],5,FALSE)</f>
        <v>BE</v>
      </c>
      <c r="G445" s="33" t="s">
        <v>1934</v>
      </c>
      <c r="H445" s="34"/>
      <c r="I445" s="34" t="s">
        <v>180</v>
      </c>
      <c r="J445" s="32" t="str">
        <f>VLOOKUP(I445,Customers[],2,FALSE)</f>
        <v>ရွှေမြင်း</v>
      </c>
      <c r="K445" s="32" t="str">
        <f>VLOOKUP(I445,Customers[],4,FALSE)</f>
        <v>Meiktila</v>
      </c>
      <c r="L445" s="32" t="str">
        <f>VLOOKUP(Table85[[#This Row],[CustomerID]],Table!H:K,3,0)</f>
        <v>မိတ္ထီလာ</v>
      </c>
      <c r="M445" s="32" t="str">
        <f>VLOOKUP(I445,Customers[],5,FALSE)</f>
        <v>WholeSales/Contract</v>
      </c>
      <c r="N445" s="34" t="s">
        <v>10</v>
      </c>
      <c r="O445" s="37" t="s">
        <v>61</v>
      </c>
      <c r="P445" s="32" t="str">
        <f>VLOOKUP(O445,Stock[],2,FALSE)</f>
        <v>BE Debtors Opening</v>
      </c>
      <c r="Q445" s="35">
        <f>VLOOKUP(O445,Stock[],3,FALSE)</f>
        <v>0</v>
      </c>
      <c r="R445" s="35">
        <f>VLOOKUP(O445,Stock[],4,FALSE)</f>
        <v>0</v>
      </c>
      <c r="S445" s="34"/>
      <c r="T445" s="35"/>
      <c r="U445" s="34"/>
      <c r="V445" s="36">
        <f>+DailySales!$T445*DailySales!$R445</f>
        <v>0</v>
      </c>
      <c r="W445" s="36">
        <f>+DailySales!$V445*DailySales!$Q445</f>
        <v>0</v>
      </c>
      <c r="X445" s="36">
        <f>VLOOKUP(O445,Stock[],6,FALSE)</f>
        <v>0</v>
      </c>
      <c r="Y445" s="36">
        <f>+DailySales!$V445*DailySales!$X445</f>
        <v>0</v>
      </c>
      <c r="Z445" s="37">
        <v>539980</v>
      </c>
      <c r="AA445" s="34"/>
      <c r="AB445" s="78"/>
      <c r="AC445" s="78"/>
      <c r="AD445" s="34"/>
      <c r="AE445" s="77"/>
      <c r="AF445" s="38"/>
      <c r="AG445" s="39"/>
      <c r="AH445" s="38">
        <v>46034</v>
      </c>
      <c r="AI445" s="39">
        <v>539980</v>
      </c>
      <c r="AJ445" s="38"/>
      <c r="AK445" s="39"/>
      <c r="AL445" s="34"/>
      <c r="AM445" s="39"/>
      <c r="AN44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45" s="26"/>
      <c r="AQ445" s="26"/>
      <c r="AR445" s="26"/>
    </row>
    <row r="446" spans="1:44" ht="19.5" customHeight="1" x14ac:dyDescent="0.25">
      <c r="A446" s="32">
        <f t="shared" si="28"/>
        <v>2025</v>
      </c>
      <c r="B446" s="32">
        <f t="shared" si="29"/>
        <v>12</v>
      </c>
      <c r="C446" s="25">
        <v>46008</v>
      </c>
      <c r="D446" s="57">
        <f t="shared" ca="1" si="26"/>
        <v>46097</v>
      </c>
      <c r="E446" s="32" t="str">
        <f t="shared" ca="1" si="27"/>
        <v>2-Months</v>
      </c>
      <c r="F446" s="32" t="str">
        <f>VLOOKUP(O446,Stock[],5,FALSE)</f>
        <v>BE</v>
      </c>
      <c r="G446" s="33" t="s">
        <v>1934</v>
      </c>
      <c r="H446" s="34"/>
      <c r="I446" s="34" t="s">
        <v>180</v>
      </c>
      <c r="J446" s="32" t="str">
        <f>VLOOKUP(I446,Customers[],2,FALSE)</f>
        <v>ရွှေမြင်း</v>
      </c>
      <c r="K446" s="32" t="str">
        <f>VLOOKUP(I446,Customers[],4,FALSE)</f>
        <v>Meiktila</v>
      </c>
      <c r="L446" s="32" t="str">
        <f>VLOOKUP(Table85[[#This Row],[CustomerID]],Table!H:K,3,0)</f>
        <v>မိတ္ထီလာ</v>
      </c>
      <c r="M446" s="32" t="str">
        <f>VLOOKUP(I446,Customers[],5,FALSE)</f>
        <v>WholeSales/Contract</v>
      </c>
      <c r="N446" s="34" t="s">
        <v>10</v>
      </c>
      <c r="O446" s="37" t="s">
        <v>61</v>
      </c>
      <c r="P446" s="32" t="str">
        <f>VLOOKUP(O446,Stock[],2,FALSE)</f>
        <v>BE Debtors Opening</v>
      </c>
      <c r="Q446" s="35">
        <f>VLOOKUP(O446,Stock[],3,FALSE)</f>
        <v>0</v>
      </c>
      <c r="R446" s="35">
        <f>VLOOKUP(O446,Stock[],4,FALSE)</f>
        <v>0</v>
      </c>
      <c r="S446" s="34"/>
      <c r="T446" s="35"/>
      <c r="U446" s="34"/>
      <c r="V446" s="36">
        <f>+DailySales!$T446*DailySales!$R446</f>
        <v>0</v>
      </c>
      <c r="W446" s="36">
        <f>+DailySales!$V446*DailySales!$Q446</f>
        <v>0</v>
      </c>
      <c r="X446" s="36">
        <f>VLOOKUP(O446,Stock[],6,FALSE)</f>
        <v>0</v>
      </c>
      <c r="Y446" s="36">
        <f>+DailySales!$V446*DailySales!$X446</f>
        <v>0</v>
      </c>
      <c r="Z446" s="37">
        <v>630000</v>
      </c>
      <c r="AA446" s="34"/>
      <c r="AB446" s="78"/>
      <c r="AC446" s="78"/>
      <c r="AD446" s="34"/>
      <c r="AE446" s="77"/>
      <c r="AF446" s="38"/>
      <c r="AG446" s="39"/>
      <c r="AH446" s="38">
        <v>46034</v>
      </c>
      <c r="AI446" s="39">
        <v>630000</v>
      </c>
      <c r="AJ446" s="38"/>
      <c r="AK446" s="39"/>
      <c r="AL446" s="34"/>
      <c r="AM446" s="39"/>
      <c r="AN44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46" s="26"/>
      <c r="AQ446" s="26"/>
      <c r="AR446" s="26"/>
    </row>
    <row r="447" spans="1:44" ht="19.5" customHeight="1" x14ac:dyDescent="0.25">
      <c r="A447" s="32">
        <f t="shared" si="28"/>
        <v>2025</v>
      </c>
      <c r="B447" s="32">
        <f t="shared" si="29"/>
        <v>12</v>
      </c>
      <c r="C447" s="25">
        <v>46008</v>
      </c>
      <c r="D447" s="57">
        <f t="shared" ca="1" si="26"/>
        <v>46097</v>
      </c>
      <c r="E447" s="32" t="str">
        <f t="shared" ca="1" si="27"/>
        <v>2-Months</v>
      </c>
      <c r="F447" s="32" t="str">
        <f>VLOOKUP(O447,Stock[],5,FALSE)</f>
        <v>BE</v>
      </c>
      <c r="G447" s="33" t="s">
        <v>1935</v>
      </c>
      <c r="H447" s="34"/>
      <c r="I447" s="34" t="s">
        <v>185</v>
      </c>
      <c r="J447" s="32" t="str">
        <f>VLOOKUP(I447,Customers[],2,FALSE)</f>
        <v>ရွှေမြင်း(ကျော်ချမ်းသာ)</v>
      </c>
      <c r="K447" s="32" t="str">
        <f>VLOOKUP(I447,Customers[],4,FALSE)</f>
        <v>Meiktila</v>
      </c>
      <c r="L447" s="32" t="str">
        <f>VLOOKUP(Table85[[#This Row],[CustomerID]],Table!H:K,3,0)</f>
        <v>မိတ္ထီလာ</v>
      </c>
      <c r="M447" s="32" t="str">
        <f>VLOOKUP(I447,Customers[],5,FALSE)</f>
        <v>WholeSales/Contract</v>
      </c>
      <c r="N447" s="34" t="s">
        <v>10</v>
      </c>
      <c r="O447" s="37" t="s">
        <v>61</v>
      </c>
      <c r="P447" s="32" t="str">
        <f>VLOOKUP(O447,Stock[],2,FALSE)</f>
        <v>BE Debtors Opening</v>
      </c>
      <c r="Q447" s="35">
        <f>VLOOKUP(O447,Stock[],3,FALSE)</f>
        <v>0</v>
      </c>
      <c r="R447" s="35">
        <f>VLOOKUP(O447,Stock[],4,FALSE)</f>
        <v>0</v>
      </c>
      <c r="S447" s="34"/>
      <c r="T447" s="35"/>
      <c r="U447" s="34"/>
      <c r="V447" s="36">
        <f>+DailySales!$T447*DailySales!$R447</f>
        <v>0</v>
      </c>
      <c r="W447" s="36">
        <f>+DailySales!$V447*DailySales!$Q447</f>
        <v>0</v>
      </c>
      <c r="X447" s="36">
        <f>VLOOKUP(O447,Stock[],6,FALSE)</f>
        <v>0</v>
      </c>
      <c r="Y447" s="36">
        <f>+DailySales!$V447*DailySales!$X447</f>
        <v>0</v>
      </c>
      <c r="Z447" s="37">
        <v>957600</v>
      </c>
      <c r="AA447" s="34"/>
      <c r="AB447" s="78"/>
      <c r="AC447" s="78"/>
      <c r="AD447" s="34"/>
      <c r="AE447" s="77"/>
      <c r="AF447" s="38"/>
      <c r="AG447" s="39"/>
      <c r="AH447" s="38">
        <v>46034</v>
      </c>
      <c r="AI447" s="39">
        <v>957600</v>
      </c>
      <c r="AJ447" s="38"/>
      <c r="AK447" s="39"/>
      <c r="AL447" s="34"/>
      <c r="AM447" s="39"/>
      <c r="AN44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47" s="26"/>
      <c r="AQ447" s="26"/>
      <c r="AR447" s="26"/>
    </row>
    <row r="448" spans="1:44" ht="19.5" customHeight="1" x14ac:dyDescent="0.25">
      <c r="A448" s="32">
        <f t="shared" si="28"/>
        <v>2025</v>
      </c>
      <c r="B448" s="32">
        <f t="shared" si="29"/>
        <v>12</v>
      </c>
      <c r="C448" s="25">
        <v>46008</v>
      </c>
      <c r="D448" s="57">
        <f t="shared" ca="1" si="26"/>
        <v>46097</v>
      </c>
      <c r="E448" s="32" t="str">
        <f t="shared" ca="1" si="27"/>
        <v>2-Months</v>
      </c>
      <c r="F448" s="32" t="str">
        <f>VLOOKUP(O448,Stock[],5,FALSE)</f>
        <v>BE</v>
      </c>
      <c r="G448" s="33" t="s">
        <v>1935</v>
      </c>
      <c r="H448" s="34"/>
      <c r="I448" s="34" t="s">
        <v>185</v>
      </c>
      <c r="J448" s="32" t="str">
        <f>VLOOKUP(I448,Customers[],2,FALSE)</f>
        <v>ရွှေမြင်း(ကျော်ချမ်းသာ)</v>
      </c>
      <c r="K448" s="32" t="str">
        <f>VLOOKUP(I448,Customers[],4,FALSE)</f>
        <v>Meiktila</v>
      </c>
      <c r="L448" s="32" t="str">
        <f>VLOOKUP(Table85[[#This Row],[CustomerID]],Table!H:K,3,0)</f>
        <v>မိတ္ထီလာ</v>
      </c>
      <c r="M448" s="32" t="str">
        <f>VLOOKUP(I448,Customers[],5,FALSE)</f>
        <v>WholeSales/Contract</v>
      </c>
      <c r="N448" s="34" t="s">
        <v>10</v>
      </c>
      <c r="O448" s="37" t="s">
        <v>61</v>
      </c>
      <c r="P448" s="32" t="str">
        <f>VLOOKUP(O448,Stock[],2,FALSE)</f>
        <v>BE Debtors Opening</v>
      </c>
      <c r="Q448" s="35">
        <f>VLOOKUP(O448,Stock[],3,FALSE)</f>
        <v>0</v>
      </c>
      <c r="R448" s="35">
        <f>VLOOKUP(O448,Stock[],4,FALSE)</f>
        <v>0</v>
      </c>
      <c r="S448" s="34"/>
      <c r="T448" s="35"/>
      <c r="U448" s="34"/>
      <c r="V448" s="36">
        <f>+DailySales!$T448*DailySales!$R448</f>
        <v>0</v>
      </c>
      <c r="W448" s="36">
        <f>+DailySales!$V448*DailySales!$Q448</f>
        <v>0</v>
      </c>
      <c r="X448" s="36">
        <f>VLOOKUP(O448,Stock[],6,FALSE)</f>
        <v>0</v>
      </c>
      <c r="Y448" s="36">
        <f>+DailySales!$V448*DailySales!$X448</f>
        <v>0</v>
      </c>
      <c r="Z448" s="37">
        <v>186200</v>
      </c>
      <c r="AA448" s="34"/>
      <c r="AB448" s="78"/>
      <c r="AC448" s="78"/>
      <c r="AD448" s="34"/>
      <c r="AE448" s="77"/>
      <c r="AF448" s="38"/>
      <c r="AG448" s="39"/>
      <c r="AH448" s="38">
        <v>46034</v>
      </c>
      <c r="AI448" s="39">
        <v>186200</v>
      </c>
      <c r="AJ448" s="38"/>
      <c r="AK448" s="39"/>
      <c r="AL448" s="34"/>
      <c r="AM448" s="39"/>
      <c r="AN44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48" s="26"/>
      <c r="AQ448" s="26"/>
      <c r="AR448" s="26"/>
    </row>
    <row r="449" spans="1:44" ht="19.5" customHeight="1" x14ac:dyDescent="0.25">
      <c r="A449" s="32">
        <f t="shared" si="28"/>
        <v>2025</v>
      </c>
      <c r="B449" s="32">
        <f t="shared" si="29"/>
        <v>12</v>
      </c>
      <c r="C449" s="25">
        <v>46008</v>
      </c>
      <c r="D449" s="57">
        <f t="shared" ca="1" si="26"/>
        <v>46097</v>
      </c>
      <c r="E449" s="32" t="str">
        <f t="shared" ca="1" si="27"/>
        <v>2-Months</v>
      </c>
      <c r="F449" s="32" t="str">
        <f>VLOOKUP(O449,Stock[],5,FALSE)</f>
        <v>BE</v>
      </c>
      <c r="G449" s="33" t="s">
        <v>1935</v>
      </c>
      <c r="H449" s="34"/>
      <c r="I449" s="34" t="s">
        <v>185</v>
      </c>
      <c r="J449" s="32" t="str">
        <f>VLOOKUP(I449,Customers[],2,FALSE)</f>
        <v>ရွှေမြင်း(ကျော်ချမ်းသာ)</v>
      </c>
      <c r="K449" s="32" t="str">
        <f>VLOOKUP(I449,Customers[],4,FALSE)</f>
        <v>Meiktila</v>
      </c>
      <c r="L449" s="32" t="str">
        <f>VLOOKUP(Table85[[#This Row],[CustomerID]],Table!H:K,3,0)</f>
        <v>မိတ္ထီလာ</v>
      </c>
      <c r="M449" s="32" t="str">
        <f>VLOOKUP(I449,Customers[],5,FALSE)</f>
        <v>WholeSales/Contract</v>
      </c>
      <c r="N449" s="34" t="s">
        <v>10</v>
      </c>
      <c r="O449" s="37" t="s">
        <v>61</v>
      </c>
      <c r="P449" s="32" t="str">
        <f>VLOOKUP(O449,Stock[],2,FALSE)</f>
        <v>BE Debtors Opening</v>
      </c>
      <c r="Q449" s="35">
        <f>VLOOKUP(O449,Stock[],3,FALSE)</f>
        <v>0</v>
      </c>
      <c r="R449" s="35">
        <f>VLOOKUP(O449,Stock[],4,FALSE)</f>
        <v>0</v>
      </c>
      <c r="S449" s="34"/>
      <c r="T449" s="35"/>
      <c r="U449" s="34"/>
      <c r="V449" s="36">
        <f>+DailySales!$T449*DailySales!$R449</f>
        <v>0</v>
      </c>
      <c r="W449" s="36">
        <f>+DailySales!$V449*DailySales!$Q449</f>
        <v>0</v>
      </c>
      <c r="X449" s="36">
        <f>VLOOKUP(O449,Stock[],6,FALSE)</f>
        <v>0</v>
      </c>
      <c r="Y449" s="36">
        <f>+DailySales!$V449*DailySales!$X449</f>
        <v>0</v>
      </c>
      <c r="Z449" s="37">
        <v>183600</v>
      </c>
      <c r="AA449" s="34"/>
      <c r="AB449" s="78"/>
      <c r="AC449" s="78"/>
      <c r="AD449" s="34"/>
      <c r="AE449" s="77"/>
      <c r="AF449" s="38"/>
      <c r="AG449" s="39"/>
      <c r="AH449" s="38">
        <v>46034</v>
      </c>
      <c r="AI449" s="39">
        <v>183600</v>
      </c>
      <c r="AJ449" s="38"/>
      <c r="AK449" s="39"/>
      <c r="AL449" s="34"/>
      <c r="AM449" s="39"/>
      <c r="AN44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49" s="26"/>
      <c r="AQ449" s="26"/>
      <c r="AR449" s="26"/>
    </row>
    <row r="450" spans="1:44" ht="19.5" customHeight="1" x14ac:dyDescent="0.25">
      <c r="A450" s="32">
        <f t="shared" si="28"/>
        <v>2025</v>
      </c>
      <c r="B450" s="32">
        <f t="shared" si="29"/>
        <v>12</v>
      </c>
      <c r="C450" s="25">
        <v>46009</v>
      </c>
      <c r="D450" s="57">
        <f t="shared" ref="D450:D513" ca="1" si="30">TODAY()</f>
        <v>46097</v>
      </c>
      <c r="E450" s="32" t="str">
        <f t="shared" ref="E450:E513" ca="1" si="31">DATEDIF(C450,D450,"M")&amp;"-Months"</f>
        <v>2-Months</v>
      </c>
      <c r="F450" s="32" t="str">
        <f>VLOOKUP(O450,Stock[],5,FALSE)</f>
        <v>BE</v>
      </c>
      <c r="G450" s="33" t="s">
        <v>1938</v>
      </c>
      <c r="H450" s="34"/>
      <c r="I450" s="34" t="s">
        <v>243</v>
      </c>
      <c r="J450" s="32" t="str">
        <f>VLOOKUP(I450,Customers[],2,FALSE)</f>
        <v>ကောင်းထက်သူ</v>
      </c>
      <c r="K450" s="32" t="str">
        <f>VLOOKUP(I450,Customers[],4,FALSE)</f>
        <v>Kyukpadaung</v>
      </c>
      <c r="L450" s="32" t="str">
        <f>VLOOKUP(Table85[[#This Row],[CustomerID]],Table!H:K,3,0)</f>
        <v>ကျောက်ပန်းတောင်း</v>
      </c>
      <c r="M450" s="32" t="str">
        <f>VLOOKUP(I450,Customers[],5,FALSE)</f>
        <v>WholeSales/Contract</v>
      </c>
      <c r="N450" s="34" t="s">
        <v>10</v>
      </c>
      <c r="O450" s="37" t="s">
        <v>61</v>
      </c>
      <c r="P450" s="32" t="str">
        <f>VLOOKUP(O450,Stock[],2,FALSE)</f>
        <v>BE Debtors Opening</v>
      </c>
      <c r="Q450" s="35">
        <f>VLOOKUP(O450,Stock[],3,FALSE)</f>
        <v>0</v>
      </c>
      <c r="R450" s="35">
        <f>VLOOKUP(O450,Stock[],4,FALSE)</f>
        <v>0</v>
      </c>
      <c r="S450" s="34"/>
      <c r="T450" s="35"/>
      <c r="U450" s="34"/>
      <c r="V450" s="36">
        <f>+DailySales!$T450*DailySales!$R450</f>
        <v>0</v>
      </c>
      <c r="W450" s="36">
        <f>+DailySales!$V450*DailySales!$Q450</f>
        <v>0</v>
      </c>
      <c r="X450" s="36">
        <f>VLOOKUP(O450,Stock[],6,FALSE)</f>
        <v>0</v>
      </c>
      <c r="Y450" s="36">
        <f>+DailySales!$V450*DailySales!$X450</f>
        <v>0</v>
      </c>
      <c r="Z450" s="37">
        <v>5901000</v>
      </c>
      <c r="AA450" s="34"/>
      <c r="AB450" s="78"/>
      <c r="AC450" s="78"/>
      <c r="AD450" s="34"/>
      <c r="AE450" s="77"/>
      <c r="AF450" s="38"/>
      <c r="AG450" s="39"/>
      <c r="AH450" s="38">
        <v>46027</v>
      </c>
      <c r="AI450" s="39">
        <v>335080</v>
      </c>
      <c r="AJ450" s="38">
        <v>46031</v>
      </c>
      <c r="AK450" s="39">
        <v>3000000</v>
      </c>
      <c r="AL450" s="38">
        <v>46036</v>
      </c>
      <c r="AM450" s="39">
        <v>2565920</v>
      </c>
      <c r="AN45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50" s="26"/>
      <c r="AQ450" s="26"/>
      <c r="AR450" s="26"/>
    </row>
    <row r="451" spans="1:44" ht="19.5" customHeight="1" x14ac:dyDescent="0.25">
      <c r="A451" s="32">
        <f t="shared" si="28"/>
        <v>2025</v>
      </c>
      <c r="B451" s="32">
        <f t="shared" si="29"/>
        <v>12</v>
      </c>
      <c r="C451" s="25">
        <v>46009</v>
      </c>
      <c r="D451" s="57">
        <f t="shared" ca="1" si="30"/>
        <v>46097</v>
      </c>
      <c r="E451" s="32" t="str">
        <f t="shared" ca="1" si="31"/>
        <v>2-Months</v>
      </c>
      <c r="F451" s="32" t="str">
        <f>VLOOKUP(O451,Stock[],5,FALSE)</f>
        <v>BE</v>
      </c>
      <c r="G451" s="33" t="s">
        <v>1939</v>
      </c>
      <c r="H451" s="34"/>
      <c r="I451" s="34" t="s">
        <v>1780</v>
      </c>
      <c r="J451" s="32" t="str">
        <f>VLOOKUP(I451,Customers[],2,FALSE)</f>
        <v>ဦးဝင်းနိုင်</v>
      </c>
      <c r="K451" s="32" t="str">
        <f>VLOOKUP(I451,Customers[],4,FALSE)</f>
        <v>Wandwin</v>
      </c>
      <c r="L451" s="32" t="str">
        <f>VLOOKUP(Table85[[#This Row],[CustomerID]],Table!H:K,3,0)</f>
        <v>လျှော်ပင်</v>
      </c>
      <c r="M451" s="32" t="str">
        <f>VLOOKUP(I451,Customers[],5,FALSE)</f>
        <v>WholeSales/Contract</v>
      </c>
      <c r="N451" s="34" t="s">
        <v>10</v>
      </c>
      <c r="O451" s="37" t="s">
        <v>61</v>
      </c>
      <c r="P451" s="32" t="str">
        <f>VLOOKUP(O451,Stock[],2,FALSE)</f>
        <v>BE Debtors Opening</v>
      </c>
      <c r="Q451" s="35">
        <f>VLOOKUP(O451,Stock[],3,FALSE)</f>
        <v>0</v>
      </c>
      <c r="R451" s="35">
        <f>VLOOKUP(O451,Stock[],4,FALSE)</f>
        <v>0</v>
      </c>
      <c r="S451" s="34"/>
      <c r="T451" s="35"/>
      <c r="U451" s="34"/>
      <c r="V451" s="36">
        <f>+DailySales!$T451*DailySales!$R451</f>
        <v>0</v>
      </c>
      <c r="W451" s="36">
        <f>+DailySales!$V451*DailySales!$Q451</f>
        <v>0</v>
      </c>
      <c r="X451" s="36">
        <f>VLOOKUP(O451,Stock[],6,FALSE)</f>
        <v>0</v>
      </c>
      <c r="Y451" s="36">
        <f>+DailySales!$V451*DailySales!$X451</f>
        <v>0</v>
      </c>
      <c r="Z451" s="37">
        <v>744800</v>
      </c>
      <c r="AA451" s="34"/>
      <c r="AB451" s="78"/>
      <c r="AC451" s="78"/>
      <c r="AD451" s="34"/>
      <c r="AE451" s="77"/>
      <c r="AF451" s="38"/>
      <c r="AG451" s="39"/>
      <c r="AH451" s="38"/>
      <c r="AI451" s="39"/>
      <c r="AJ451" s="38">
        <v>46034</v>
      </c>
      <c r="AK451" s="39">
        <v>744800</v>
      </c>
      <c r="AL451" s="34"/>
      <c r="AM451" s="39"/>
      <c r="AN45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51" s="26"/>
      <c r="AQ451" s="26"/>
      <c r="AR451" s="26"/>
    </row>
    <row r="452" spans="1:44" ht="19.5" customHeight="1" x14ac:dyDescent="0.25">
      <c r="A452" s="32">
        <f t="shared" si="28"/>
        <v>2025</v>
      </c>
      <c r="B452" s="32">
        <f t="shared" si="29"/>
        <v>12</v>
      </c>
      <c r="C452" s="25">
        <v>46009</v>
      </c>
      <c r="D452" s="57">
        <f t="shared" ca="1" si="30"/>
        <v>46097</v>
      </c>
      <c r="E452" s="32" t="str">
        <f t="shared" ca="1" si="31"/>
        <v>2-Months</v>
      </c>
      <c r="F452" s="32" t="str">
        <f>VLOOKUP(O452,Stock[],5,FALSE)</f>
        <v>BE</v>
      </c>
      <c r="G452" s="33" t="s">
        <v>1939</v>
      </c>
      <c r="H452" s="34"/>
      <c r="I452" s="34" t="s">
        <v>1780</v>
      </c>
      <c r="J452" s="32" t="str">
        <f>VLOOKUP(I452,Customers[],2,FALSE)</f>
        <v>ဦးဝင်းနိုင်</v>
      </c>
      <c r="K452" s="32" t="str">
        <f>VLOOKUP(I452,Customers[],4,FALSE)</f>
        <v>Wandwin</v>
      </c>
      <c r="L452" s="32" t="str">
        <f>VLOOKUP(Table85[[#This Row],[CustomerID]],Table!H:K,3,0)</f>
        <v>လျှော်ပင်</v>
      </c>
      <c r="M452" s="32" t="str">
        <f>VLOOKUP(I452,Customers[],5,FALSE)</f>
        <v>WholeSales/Contract</v>
      </c>
      <c r="N452" s="34" t="s">
        <v>10</v>
      </c>
      <c r="O452" s="37" t="s">
        <v>61</v>
      </c>
      <c r="P452" s="32" t="str">
        <f>VLOOKUP(O452,Stock[],2,FALSE)</f>
        <v>BE Debtors Opening</v>
      </c>
      <c r="Q452" s="35">
        <f>VLOOKUP(O452,Stock[],3,FALSE)</f>
        <v>0</v>
      </c>
      <c r="R452" s="35">
        <f>VLOOKUP(O452,Stock[],4,FALSE)</f>
        <v>0</v>
      </c>
      <c r="S452" s="34"/>
      <c r="T452" s="35"/>
      <c r="U452" s="34"/>
      <c r="V452" s="36">
        <f>+DailySales!$T452*DailySales!$R452</f>
        <v>0</v>
      </c>
      <c r="W452" s="36">
        <f>+DailySales!$V452*DailySales!$Q452</f>
        <v>0</v>
      </c>
      <c r="X452" s="36">
        <f>VLOOKUP(O452,Stock[],6,FALSE)</f>
        <v>0</v>
      </c>
      <c r="Y452" s="36">
        <f>+DailySales!$V452*DailySales!$X452</f>
        <v>0</v>
      </c>
      <c r="Z452" s="37">
        <v>193200</v>
      </c>
      <c r="AA452" s="34"/>
      <c r="AB452" s="78"/>
      <c r="AC452" s="78"/>
      <c r="AD452" s="34"/>
      <c r="AE452" s="77"/>
      <c r="AF452" s="38"/>
      <c r="AG452" s="39"/>
      <c r="AH452" s="38">
        <v>46034</v>
      </c>
      <c r="AI452" s="39">
        <v>180895</v>
      </c>
      <c r="AJ452" s="38">
        <v>46034</v>
      </c>
      <c r="AK452" s="39">
        <v>12305</v>
      </c>
      <c r="AL452" s="34"/>
      <c r="AM452" s="39"/>
      <c r="AN45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52" s="26"/>
      <c r="AQ452" s="26"/>
      <c r="AR452" s="26"/>
    </row>
    <row r="453" spans="1:44" ht="19.5" customHeight="1" x14ac:dyDescent="0.25">
      <c r="A453" s="32">
        <f t="shared" si="28"/>
        <v>2025</v>
      </c>
      <c r="B453" s="32">
        <f t="shared" si="29"/>
        <v>12</v>
      </c>
      <c r="C453" s="25">
        <v>46009</v>
      </c>
      <c r="D453" s="57">
        <f t="shared" ca="1" si="30"/>
        <v>46097</v>
      </c>
      <c r="E453" s="32" t="str">
        <f t="shared" ca="1" si="31"/>
        <v>2-Months</v>
      </c>
      <c r="F453" s="32" t="str">
        <f>VLOOKUP(O453,Stock[],5,FALSE)</f>
        <v>BE</v>
      </c>
      <c r="G453" s="33" t="s">
        <v>1939</v>
      </c>
      <c r="H453" s="34"/>
      <c r="I453" s="34" t="s">
        <v>1780</v>
      </c>
      <c r="J453" s="32" t="str">
        <f>VLOOKUP(I453,Customers[],2,FALSE)</f>
        <v>ဦးဝင်းနိုင်</v>
      </c>
      <c r="K453" s="32" t="str">
        <f>VLOOKUP(I453,Customers[],4,FALSE)</f>
        <v>Wandwin</v>
      </c>
      <c r="L453" s="32" t="str">
        <f>VLOOKUP(Table85[[#This Row],[CustomerID]],Table!H:K,3,0)</f>
        <v>လျှော်ပင်</v>
      </c>
      <c r="M453" s="32" t="str">
        <f>VLOOKUP(I453,Customers[],5,FALSE)</f>
        <v>WholeSales/Contract</v>
      </c>
      <c r="N453" s="34" t="s">
        <v>10</v>
      </c>
      <c r="O453" s="37" t="s">
        <v>61</v>
      </c>
      <c r="P453" s="32" t="str">
        <f>VLOOKUP(O453,Stock[],2,FALSE)</f>
        <v>BE Debtors Opening</v>
      </c>
      <c r="Q453" s="35">
        <f>VLOOKUP(O453,Stock[],3,FALSE)</f>
        <v>0</v>
      </c>
      <c r="R453" s="35">
        <f>VLOOKUP(O453,Stock[],4,FALSE)</f>
        <v>0</v>
      </c>
      <c r="S453" s="34"/>
      <c r="T453" s="35"/>
      <c r="U453" s="34"/>
      <c r="V453" s="36">
        <f>+DailySales!$T453*DailySales!$R453</f>
        <v>0</v>
      </c>
      <c r="W453" s="36">
        <f>+DailySales!$V453*DailySales!$Q453</f>
        <v>0</v>
      </c>
      <c r="X453" s="36">
        <f>VLOOKUP(O453,Stock[],6,FALSE)</f>
        <v>0</v>
      </c>
      <c r="Y453" s="36">
        <f>+DailySales!$V453*DailySales!$X453</f>
        <v>0</v>
      </c>
      <c r="Z453" s="37">
        <v>91800</v>
      </c>
      <c r="AA453" s="34"/>
      <c r="AB453" s="78"/>
      <c r="AC453" s="78"/>
      <c r="AD453" s="34"/>
      <c r="AE453" s="77"/>
      <c r="AF453" s="38"/>
      <c r="AG453" s="39"/>
      <c r="AH453" s="38">
        <v>46034</v>
      </c>
      <c r="AI453" s="39">
        <v>91800</v>
      </c>
      <c r="AJ453" s="38"/>
      <c r="AK453" s="39"/>
      <c r="AL453" s="34"/>
      <c r="AM453" s="39"/>
      <c r="AN45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53" s="26"/>
      <c r="AQ453" s="26"/>
      <c r="AR453" s="26"/>
    </row>
    <row r="454" spans="1:44" ht="19.5" customHeight="1" x14ac:dyDescent="0.25">
      <c r="A454" s="32">
        <f t="shared" ref="A454:A517" si="32">YEAR(C454)</f>
        <v>2025</v>
      </c>
      <c r="B454" s="32">
        <f t="shared" ref="B454:B517" si="33">MONTH(C454)</f>
        <v>12</v>
      </c>
      <c r="C454" s="25">
        <v>46009</v>
      </c>
      <c r="D454" s="57">
        <f t="shared" ca="1" si="30"/>
        <v>46097</v>
      </c>
      <c r="E454" s="32" t="str">
        <f t="shared" ca="1" si="31"/>
        <v>2-Months</v>
      </c>
      <c r="F454" s="32" t="str">
        <f>VLOOKUP(O454,Stock[],5,FALSE)</f>
        <v>BE</v>
      </c>
      <c r="G454" s="33" t="s">
        <v>1940</v>
      </c>
      <c r="H454" s="34"/>
      <c r="I454" s="34" t="s">
        <v>185</v>
      </c>
      <c r="J454" s="32" t="str">
        <f>VLOOKUP(I454,Customers[],2,FALSE)</f>
        <v>ရွှေမြင်း(ကျော်ချမ်းသာ)</v>
      </c>
      <c r="K454" s="32" t="str">
        <f>VLOOKUP(I454,Customers[],4,FALSE)</f>
        <v>Meiktila</v>
      </c>
      <c r="L454" s="32" t="str">
        <f>VLOOKUP(Table85[[#This Row],[CustomerID]],Table!H:K,3,0)</f>
        <v>မိတ္ထီလာ</v>
      </c>
      <c r="M454" s="32" t="str">
        <f>VLOOKUP(I454,Customers[],5,FALSE)</f>
        <v>WholeSales/Contract</v>
      </c>
      <c r="N454" s="34" t="s">
        <v>10</v>
      </c>
      <c r="O454" s="37" t="s">
        <v>61</v>
      </c>
      <c r="P454" s="32" t="str">
        <f>VLOOKUP(O454,Stock[],2,FALSE)</f>
        <v>BE Debtors Opening</v>
      </c>
      <c r="Q454" s="35">
        <f>VLOOKUP(O454,Stock[],3,FALSE)</f>
        <v>0</v>
      </c>
      <c r="R454" s="35">
        <f>VLOOKUP(O454,Stock[],4,FALSE)</f>
        <v>0</v>
      </c>
      <c r="S454" s="34"/>
      <c r="T454" s="35"/>
      <c r="U454" s="34"/>
      <c r="V454" s="36">
        <f>+DailySales!$T454*DailySales!$R454</f>
        <v>0</v>
      </c>
      <c r="W454" s="36">
        <f>+DailySales!$V454*DailySales!$Q454</f>
        <v>0</v>
      </c>
      <c r="X454" s="36">
        <f>VLOOKUP(O454,Stock[],6,FALSE)</f>
        <v>0</v>
      </c>
      <c r="Y454" s="36">
        <f>+DailySales!$V454*DailySales!$X454</f>
        <v>0</v>
      </c>
      <c r="Z454" s="37">
        <v>1303400</v>
      </c>
      <c r="AA454" s="34"/>
      <c r="AB454" s="78"/>
      <c r="AC454" s="78"/>
      <c r="AD454" s="34"/>
      <c r="AE454" s="77"/>
      <c r="AF454" s="38"/>
      <c r="AG454" s="39"/>
      <c r="AH454" s="38">
        <v>46034</v>
      </c>
      <c r="AI454" s="39">
        <v>1303400</v>
      </c>
      <c r="AJ454" s="38"/>
      <c r="AK454" s="39"/>
      <c r="AL454" s="34"/>
      <c r="AM454" s="39"/>
      <c r="AN45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54" s="26"/>
      <c r="AQ454" s="26"/>
      <c r="AR454" s="26"/>
    </row>
    <row r="455" spans="1:44" ht="19.5" customHeight="1" x14ac:dyDescent="0.25">
      <c r="A455" s="32">
        <f t="shared" si="32"/>
        <v>2025</v>
      </c>
      <c r="B455" s="32">
        <f t="shared" si="33"/>
        <v>12</v>
      </c>
      <c r="C455" s="25">
        <v>46009</v>
      </c>
      <c r="D455" s="57">
        <f t="shared" ca="1" si="30"/>
        <v>46097</v>
      </c>
      <c r="E455" s="32" t="str">
        <f t="shared" ca="1" si="31"/>
        <v>2-Months</v>
      </c>
      <c r="F455" s="32" t="str">
        <f>VLOOKUP(O455,Stock[],5,FALSE)</f>
        <v>BE</v>
      </c>
      <c r="G455" s="33" t="s">
        <v>1941</v>
      </c>
      <c r="H455" s="34"/>
      <c r="I455" s="34" t="s">
        <v>239</v>
      </c>
      <c r="J455" s="32" t="str">
        <f>VLOOKUP(I455,Customers[],2,FALSE)</f>
        <v>ဦးရဲမြင့်</v>
      </c>
      <c r="K455" s="32" t="str">
        <f>VLOOKUP(I455,Customers[],4,FALSE)</f>
        <v>Pyawbwe</v>
      </c>
      <c r="L455" s="32" t="str">
        <f>VLOOKUP(Table85[[#This Row],[CustomerID]],Table!H:K,3,0)</f>
        <v>ပျော်ဘွယ်</v>
      </c>
      <c r="M455" s="32" t="str">
        <f>VLOOKUP(I455,Customers[],5,FALSE)</f>
        <v>WholeSales/Contract</v>
      </c>
      <c r="N455" s="34" t="s">
        <v>10</v>
      </c>
      <c r="O455" s="37" t="s">
        <v>61</v>
      </c>
      <c r="P455" s="32" t="str">
        <f>VLOOKUP(O455,Stock[],2,FALSE)</f>
        <v>BE Debtors Opening</v>
      </c>
      <c r="Q455" s="35">
        <f>VLOOKUP(O455,Stock[],3,FALSE)</f>
        <v>0</v>
      </c>
      <c r="R455" s="35">
        <f>VLOOKUP(O455,Stock[],4,FALSE)</f>
        <v>0</v>
      </c>
      <c r="S455" s="34"/>
      <c r="T455" s="35"/>
      <c r="U455" s="34"/>
      <c r="V455" s="36">
        <f>+DailySales!$T455*DailySales!$R455</f>
        <v>0</v>
      </c>
      <c r="W455" s="36">
        <f>+DailySales!$V455*DailySales!$Q455</f>
        <v>0</v>
      </c>
      <c r="X455" s="36">
        <f>VLOOKUP(O455,Stock[],6,FALSE)</f>
        <v>0</v>
      </c>
      <c r="Y455" s="36">
        <f>+DailySales!$V455*DailySales!$X455</f>
        <v>0</v>
      </c>
      <c r="Z455" s="37">
        <v>931000</v>
      </c>
      <c r="AA455" s="34"/>
      <c r="AB455" s="78"/>
      <c r="AC455" s="78"/>
      <c r="AD455" s="34"/>
      <c r="AE455" s="77"/>
      <c r="AF455" s="38"/>
      <c r="AG455" s="39"/>
      <c r="AH455" s="38">
        <v>46027</v>
      </c>
      <c r="AI455" s="39">
        <v>931000</v>
      </c>
      <c r="AJ455" s="38"/>
      <c r="AK455" s="39"/>
      <c r="AL455" s="34"/>
      <c r="AM455" s="39"/>
      <c r="AN45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55" s="26"/>
      <c r="AQ455" s="26"/>
      <c r="AR455" s="26"/>
    </row>
    <row r="456" spans="1:44" ht="19.5" customHeight="1" x14ac:dyDescent="0.25">
      <c r="A456" s="32">
        <f t="shared" si="32"/>
        <v>2025</v>
      </c>
      <c r="B456" s="32">
        <f t="shared" si="33"/>
        <v>12</v>
      </c>
      <c r="C456" s="25">
        <v>46009</v>
      </c>
      <c r="D456" s="57">
        <f t="shared" ca="1" si="30"/>
        <v>46097</v>
      </c>
      <c r="E456" s="32" t="str">
        <f t="shared" ca="1" si="31"/>
        <v>2-Months</v>
      </c>
      <c r="F456" s="32" t="str">
        <f>VLOOKUP(O456,Stock[],5,FALSE)</f>
        <v>BE</v>
      </c>
      <c r="G456" s="33" t="s">
        <v>1941</v>
      </c>
      <c r="H456" s="34"/>
      <c r="I456" s="34" t="s">
        <v>239</v>
      </c>
      <c r="J456" s="32" t="str">
        <f>VLOOKUP(I456,Customers[],2,FALSE)</f>
        <v>ဦးရဲမြင့်</v>
      </c>
      <c r="K456" s="32" t="str">
        <f>VLOOKUP(I456,Customers[],4,FALSE)</f>
        <v>Pyawbwe</v>
      </c>
      <c r="L456" s="32" t="str">
        <f>VLOOKUP(Table85[[#This Row],[CustomerID]],Table!H:K,3,0)</f>
        <v>ပျော်ဘွယ်</v>
      </c>
      <c r="M456" s="32" t="str">
        <f>VLOOKUP(I456,Customers[],5,FALSE)</f>
        <v>WholeSales/Contract</v>
      </c>
      <c r="N456" s="34" t="s">
        <v>10</v>
      </c>
      <c r="O456" s="37" t="s">
        <v>61</v>
      </c>
      <c r="P456" s="32" t="str">
        <f>VLOOKUP(O456,Stock[],2,FALSE)</f>
        <v>BE Debtors Opening</v>
      </c>
      <c r="Q456" s="35">
        <f>VLOOKUP(O456,Stock[],3,FALSE)</f>
        <v>0</v>
      </c>
      <c r="R456" s="35">
        <f>VLOOKUP(O456,Stock[],4,FALSE)</f>
        <v>0</v>
      </c>
      <c r="S456" s="34"/>
      <c r="T456" s="35"/>
      <c r="U456" s="34"/>
      <c r="V456" s="36">
        <f>+DailySales!$T456*DailySales!$R456</f>
        <v>0</v>
      </c>
      <c r="W456" s="36">
        <f>+DailySales!$V456*DailySales!$Q456</f>
        <v>0</v>
      </c>
      <c r="X456" s="36">
        <f>VLOOKUP(O456,Stock[],6,FALSE)</f>
        <v>0</v>
      </c>
      <c r="Y456" s="36">
        <f>+DailySales!$V456*DailySales!$X456</f>
        <v>0</v>
      </c>
      <c r="Z456" s="37">
        <v>4315500</v>
      </c>
      <c r="AA456" s="34"/>
      <c r="AB456" s="78"/>
      <c r="AC456" s="78"/>
      <c r="AD456" s="34"/>
      <c r="AE456" s="77"/>
      <c r="AF456" s="38"/>
      <c r="AG456" s="39"/>
      <c r="AH456" s="38">
        <v>46027</v>
      </c>
      <c r="AI456" s="39">
        <v>4315500</v>
      </c>
      <c r="AJ456" s="38"/>
      <c r="AK456" s="39"/>
      <c r="AL456" s="34"/>
      <c r="AM456" s="39"/>
      <c r="AN45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56" s="26"/>
      <c r="AQ456" s="26"/>
      <c r="AR456" s="26"/>
    </row>
    <row r="457" spans="1:44" ht="19.5" customHeight="1" x14ac:dyDescent="0.25">
      <c r="A457" s="32">
        <f t="shared" si="32"/>
        <v>2025</v>
      </c>
      <c r="B457" s="32">
        <f t="shared" si="33"/>
        <v>12</v>
      </c>
      <c r="C457" s="25">
        <v>46009</v>
      </c>
      <c r="D457" s="57">
        <f t="shared" ca="1" si="30"/>
        <v>46097</v>
      </c>
      <c r="E457" s="32" t="str">
        <f t="shared" ca="1" si="31"/>
        <v>2-Months</v>
      </c>
      <c r="F457" s="32" t="str">
        <f>VLOOKUP(O457,Stock[],5,FALSE)</f>
        <v>BE</v>
      </c>
      <c r="G457" s="33" t="s">
        <v>1941</v>
      </c>
      <c r="H457" s="34"/>
      <c r="I457" s="34" t="s">
        <v>239</v>
      </c>
      <c r="J457" s="32" t="str">
        <f>VLOOKUP(I457,Customers[],2,FALSE)</f>
        <v>ဦးရဲမြင့်</v>
      </c>
      <c r="K457" s="32" t="str">
        <f>VLOOKUP(I457,Customers[],4,FALSE)</f>
        <v>Pyawbwe</v>
      </c>
      <c r="L457" s="32" t="str">
        <f>VLOOKUP(Table85[[#This Row],[CustomerID]],Table!H:K,3,0)</f>
        <v>ပျော်ဘွယ်</v>
      </c>
      <c r="M457" s="32" t="str">
        <f>VLOOKUP(I457,Customers[],5,FALSE)</f>
        <v>WholeSales/Contract</v>
      </c>
      <c r="N457" s="34" t="s">
        <v>10</v>
      </c>
      <c r="O457" s="37" t="s">
        <v>61</v>
      </c>
      <c r="P457" s="32" t="str">
        <f>VLOOKUP(O457,Stock[],2,FALSE)</f>
        <v>BE Debtors Opening</v>
      </c>
      <c r="Q457" s="35">
        <f>VLOOKUP(O457,Stock[],3,FALSE)</f>
        <v>0</v>
      </c>
      <c r="R457" s="35">
        <f>VLOOKUP(O457,Stock[],4,FALSE)</f>
        <v>0</v>
      </c>
      <c r="S457" s="34"/>
      <c r="T457" s="35"/>
      <c r="U457" s="34"/>
      <c r="V457" s="36">
        <f>+DailySales!$T457*DailySales!$R457</f>
        <v>0</v>
      </c>
      <c r="W457" s="36">
        <f>+DailySales!$V457*DailySales!$Q457</f>
        <v>0</v>
      </c>
      <c r="X457" s="36">
        <f>VLOOKUP(O457,Stock[],6,FALSE)</f>
        <v>0</v>
      </c>
      <c r="Y457" s="36">
        <f>+DailySales!$V457*DailySales!$X457</f>
        <v>0</v>
      </c>
      <c r="Z457" s="37">
        <v>957600</v>
      </c>
      <c r="AA457" s="34"/>
      <c r="AB457" s="78"/>
      <c r="AC457" s="78"/>
      <c r="AD457" s="34"/>
      <c r="AE457" s="77"/>
      <c r="AF457" s="38"/>
      <c r="AG457" s="39"/>
      <c r="AH457" s="38">
        <v>46027</v>
      </c>
      <c r="AI457" s="39">
        <v>957600</v>
      </c>
      <c r="AJ457" s="38"/>
      <c r="AK457" s="39"/>
      <c r="AL457" s="34"/>
      <c r="AM457" s="39"/>
      <c r="AN45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57" s="26"/>
      <c r="AQ457" s="26"/>
      <c r="AR457" s="26"/>
    </row>
    <row r="458" spans="1:44" ht="19.5" customHeight="1" x14ac:dyDescent="0.25">
      <c r="A458" s="32">
        <f t="shared" si="32"/>
        <v>2025</v>
      </c>
      <c r="B458" s="32">
        <f t="shared" si="33"/>
        <v>12</v>
      </c>
      <c r="C458" s="25">
        <v>46009</v>
      </c>
      <c r="D458" s="57">
        <f t="shared" ca="1" si="30"/>
        <v>46097</v>
      </c>
      <c r="E458" s="32" t="str">
        <f t="shared" ca="1" si="31"/>
        <v>2-Months</v>
      </c>
      <c r="F458" s="32" t="str">
        <f>VLOOKUP(O458,Stock[],5,FALSE)</f>
        <v>BE</v>
      </c>
      <c r="G458" s="33" t="s">
        <v>1942</v>
      </c>
      <c r="H458" s="34"/>
      <c r="I458" s="34" t="s">
        <v>189</v>
      </c>
      <c r="J458" s="32" t="str">
        <f>VLOOKUP(I458,Customers[],2,FALSE)</f>
        <v>ရွှေမြင်း(ကျော်ကြား)</v>
      </c>
      <c r="K458" s="32" t="str">
        <f>VLOOKUP(I458,Customers[],4,FALSE)</f>
        <v>Mahlaing</v>
      </c>
      <c r="L458" s="32" t="str">
        <f>VLOOKUP(Table85[[#This Row],[CustomerID]],Table!H:K,3,0)</f>
        <v>မလှိုင်</v>
      </c>
      <c r="M458" s="32" t="str">
        <f>VLOOKUP(I458,Customers[],5,FALSE)</f>
        <v>WholeSales/Contract</v>
      </c>
      <c r="N458" s="34" t="s">
        <v>10</v>
      </c>
      <c r="O458" s="37" t="s">
        <v>61</v>
      </c>
      <c r="P458" s="32" t="str">
        <f>VLOOKUP(O458,Stock[],2,FALSE)</f>
        <v>BE Debtors Opening</v>
      </c>
      <c r="Q458" s="35">
        <f>VLOOKUP(O458,Stock[],3,FALSE)</f>
        <v>0</v>
      </c>
      <c r="R458" s="35">
        <f>VLOOKUP(O458,Stock[],4,FALSE)</f>
        <v>0</v>
      </c>
      <c r="S458" s="34"/>
      <c r="T458" s="35"/>
      <c r="U458" s="34"/>
      <c r="V458" s="36">
        <f>+DailySales!$T458*DailySales!$R458</f>
        <v>0</v>
      </c>
      <c r="W458" s="36">
        <f>+DailySales!$V458*DailySales!$Q458</f>
        <v>0</v>
      </c>
      <c r="X458" s="36">
        <f>VLOOKUP(O458,Stock[],6,FALSE)</f>
        <v>0</v>
      </c>
      <c r="Y458" s="36">
        <f>+DailySales!$V458*DailySales!$X458</f>
        <v>0</v>
      </c>
      <c r="Z458" s="37">
        <v>1915200</v>
      </c>
      <c r="AA458" s="34"/>
      <c r="AB458" s="78"/>
      <c r="AC458" s="78"/>
      <c r="AD458" s="34"/>
      <c r="AE458" s="77"/>
      <c r="AF458" s="38"/>
      <c r="AG458" s="39"/>
      <c r="AH458" s="38">
        <v>46034</v>
      </c>
      <c r="AI458" s="39">
        <v>1915200</v>
      </c>
      <c r="AJ458" s="38"/>
      <c r="AK458" s="39"/>
      <c r="AL458" s="34"/>
      <c r="AM458" s="39"/>
      <c r="AN45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58" s="26"/>
      <c r="AQ458" s="26"/>
      <c r="AR458" s="26"/>
    </row>
    <row r="459" spans="1:44" ht="19.5" customHeight="1" x14ac:dyDescent="0.25">
      <c r="A459" s="32">
        <f t="shared" si="32"/>
        <v>2025</v>
      </c>
      <c r="B459" s="32">
        <f t="shared" si="33"/>
        <v>12</v>
      </c>
      <c r="C459" s="25">
        <v>46009</v>
      </c>
      <c r="D459" s="57">
        <f t="shared" ca="1" si="30"/>
        <v>46097</v>
      </c>
      <c r="E459" s="32" t="str">
        <f t="shared" ca="1" si="31"/>
        <v>2-Months</v>
      </c>
      <c r="F459" s="32" t="str">
        <f>VLOOKUP(O459,Stock[],5,FALSE)</f>
        <v>BE</v>
      </c>
      <c r="G459" s="33" t="s">
        <v>1942</v>
      </c>
      <c r="H459" s="34"/>
      <c r="I459" s="34" t="s">
        <v>189</v>
      </c>
      <c r="J459" s="32" t="str">
        <f>VLOOKUP(I459,Customers[],2,FALSE)</f>
        <v>ရွှေမြင်း(ကျော်ကြား)</v>
      </c>
      <c r="K459" s="32" t="str">
        <f>VLOOKUP(I459,Customers[],4,FALSE)</f>
        <v>Mahlaing</v>
      </c>
      <c r="L459" s="32" t="str">
        <f>VLOOKUP(Table85[[#This Row],[CustomerID]],Table!H:K,3,0)</f>
        <v>မလှိုင်</v>
      </c>
      <c r="M459" s="32" t="str">
        <f>VLOOKUP(I459,Customers[],5,FALSE)</f>
        <v>WholeSales/Contract</v>
      </c>
      <c r="N459" s="34" t="s">
        <v>10</v>
      </c>
      <c r="O459" s="37" t="s">
        <v>61</v>
      </c>
      <c r="P459" s="32" t="str">
        <f>VLOOKUP(O459,Stock[],2,FALSE)</f>
        <v>BE Debtors Opening</v>
      </c>
      <c r="Q459" s="35">
        <f>VLOOKUP(O459,Stock[],3,FALSE)</f>
        <v>0</v>
      </c>
      <c r="R459" s="35">
        <f>VLOOKUP(O459,Stock[],4,FALSE)</f>
        <v>0</v>
      </c>
      <c r="S459" s="34"/>
      <c r="T459" s="35"/>
      <c r="U459" s="34"/>
      <c r="V459" s="36">
        <f>+DailySales!$T459*DailySales!$R459</f>
        <v>0</v>
      </c>
      <c r="W459" s="36">
        <f>+DailySales!$V459*DailySales!$Q459</f>
        <v>0</v>
      </c>
      <c r="X459" s="36">
        <f>VLOOKUP(O459,Stock[],6,FALSE)</f>
        <v>0</v>
      </c>
      <c r="Y459" s="36">
        <f>+DailySales!$V459*DailySales!$X459</f>
        <v>0</v>
      </c>
      <c r="Z459" s="37">
        <v>931000</v>
      </c>
      <c r="AA459" s="34"/>
      <c r="AB459" s="78"/>
      <c r="AC459" s="78"/>
      <c r="AD459" s="34"/>
      <c r="AE459" s="77"/>
      <c r="AF459" s="38"/>
      <c r="AG459" s="39"/>
      <c r="AH459" s="38">
        <v>46034</v>
      </c>
      <c r="AI459" s="39">
        <v>931000</v>
      </c>
      <c r="AJ459" s="38"/>
      <c r="AK459" s="39"/>
      <c r="AL459" s="34"/>
      <c r="AM459" s="39"/>
      <c r="AN45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59" s="26"/>
      <c r="AQ459" s="26"/>
      <c r="AR459" s="26"/>
    </row>
    <row r="460" spans="1:44" ht="19.5" customHeight="1" x14ac:dyDescent="0.25">
      <c r="A460" s="32">
        <f t="shared" si="32"/>
        <v>2025</v>
      </c>
      <c r="B460" s="32">
        <f t="shared" si="33"/>
        <v>12</v>
      </c>
      <c r="C460" s="25">
        <v>46009</v>
      </c>
      <c r="D460" s="57">
        <f t="shared" ca="1" si="30"/>
        <v>46097</v>
      </c>
      <c r="E460" s="32" t="str">
        <f t="shared" ca="1" si="31"/>
        <v>2-Months</v>
      </c>
      <c r="F460" s="32" t="str">
        <f>VLOOKUP(O460,Stock[],5,FALSE)</f>
        <v>BE</v>
      </c>
      <c r="G460" s="33" t="s">
        <v>1942</v>
      </c>
      <c r="H460" s="34"/>
      <c r="I460" s="34" t="s">
        <v>189</v>
      </c>
      <c r="J460" s="32" t="str">
        <f>VLOOKUP(I460,Customers[],2,FALSE)</f>
        <v>ရွှေမြင်း(ကျော်ကြား)</v>
      </c>
      <c r="K460" s="32" t="str">
        <f>VLOOKUP(I460,Customers[],4,FALSE)</f>
        <v>Mahlaing</v>
      </c>
      <c r="L460" s="32" t="str">
        <f>VLOOKUP(Table85[[#This Row],[CustomerID]],Table!H:K,3,0)</f>
        <v>မလှိုင်</v>
      </c>
      <c r="M460" s="32" t="str">
        <f>VLOOKUP(I460,Customers[],5,FALSE)</f>
        <v>WholeSales/Contract</v>
      </c>
      <c r="N460" s="34" t="s">
        <v>10</v>
      </c>
      <c r="O460" s="37" t="s">
        <v>61</v>
      </c>
      <c r="P460" s="32" t="str">
        <f>VLOOKUP(O460,Stock[],2,FALSE)</f>
        <v>BE Debtors Opening</v>
      </c>
      <c r="Q460" s="35">
        <f>VLOOKUP(O460,Stock[],3,FALSE)</f>
        <v>0</v>
      </c>
      <c r="R460" s="35">
        <f>VLOOKUP(O460,Stock[],4,FALSE)</f>
        <v>0</v>
      </c>
      <c r="S460" s="34"/>
      <c r="T460" s="35"/>
      <c r="U460" s="34"/>
      <c r="V460" s="36">
        <f>+DailySales!$T460*DailySales!$R460</f>
        <v>0</v>
      </c>
      <c r="W460" s="36">
        <f>+DailySales!$V460*DailySales!$Q460</f>
        <v>0</v>
      </c>
      <c r="X460" s="36">
        <f>VLOOKUP(O460,Stock[],6,FALSE)</f>
        <v>0</v>
      </c>
      <c r="Y460" s="36">
        <f>+DailySales!$V460*DailySales!$X460</f>
        <v>0</v>
      </c>
      <c r="Z460" s="37">
        <v>386400</v>
      </c>
      <c r="AA460" s="34"/>
      <c r="AB460" s="78"/>
      <c r="AC460" s="78"/>
      <c r="AD460" s="34"/>
      <c r="AE460" s="77"/>
      <c r="AF460" s="38"/>
      <c r="AG460" s="39"/>
      <c r="AH460" s="38">
        <v>46034</v>
      </c>
      <c r="AI460" s="39">
        <v>386400</v>
      </c>
      <c r="AJ460" s="38"/>
      <c r="AK460" s="39"/>
      <c r="AL460" s="34"/>
      <c r="AM460" s="39"/>
      <c r="AN46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60" s="26"/>
      <c r="AQ460" s="26"/>
      <c r="AR460" s="26"/>
    </row>
    <row r="461" spans="1:44" ht="19.5" customHeight="1" x14ac:dyDescent="0.25">
      <c r="A461" s="32">
        <f t="shared" si="32"/>
        <v>2025</v>
      </c>
      <c r="B461" s="32">
        <f t="shared" si="33"/>
        <v>12</v>
      </c>
      <c r="C461" s="25">
        <v>46009</v>
      </c>
      <c r="D461" s="57">
        <f t="shared" ca="1" si="30"/>
        <v>46097</v>
      </c>
      <c r="E461" s="32" t="str">
        <f t="shared" ca="1" si="31"/>
        <v>2-Months</v>
      </c>
      <c r="F461" s="32" t="str">
        <f>VLOOKUP(O461,Stock[],5,FALSE)</f>
        <v>BE</v>
      </c>
      <c r="G461" s="33" t="s">
        <v>1943</v>
      </c>
      <c r="H461" s="34"/>
      <c r="I461" s="34" t="s">
        <v>233</v>
      </c>
      <c r="J461" s="32" t="str">
        <f>VLOOKUP(I461,Customers[],2,FALSE)</f>
        <v>ဦးဝင်းနိုင်</v>
      </c>
      <c r="K461" s="32" t="str">
        <f>VLOOKUP(I461,Customers[],4,FALSE)</f>
        <v>Wandwin</v>
      </c>
      <c r="L461" s="32" t="str">
        <f>VLOOKUP(Table85[[#This Row],[CustomerID]],Table!H:K,3,0)</f>
        <v>လျှော်ပင်</v>
      </c>
      <c r="M461" s="32" t="str">
        <f>VLOOKUP(I461,Customers[],5,FALSE)</f>
        <v>WholeSales/Contract</v>
      </c>
      <c r="N461" s="34" t="s">
        <v>10</v>
      </c>
      <c r="O461" s="37" t="s">
        <v>61</v>
      </c>
      <c r="P461" s="32" t="str">
        <f>VLOOKUP(O461,Stock[],2,FALSE)</f>
        <v>BE Debtors Opening</v>
      </c>
      <c r="Q461" s="35">
        <f>VLOOKUP(O461,Stock[],3,FALSE)</f>
        <v>0</v>
      </c>
      <c r="R461" s="35">
        <f>VLOOKUP(O461,Stock[],4,FALSE)</f>
        <v>0</v>
      </c>
      <c r="S461" s="34"/>
      <c r="T461" s="35"/>
      <c r="U461" s="34"/>
      <c r="V461" s="36">
        <f>+DailySales!$T461*DailySales!$R461</f>
        <v>0</v>
      </c>
      <c r="W461" s="36">
        <f>+DailySales!$V461*DailySales!$Q461</f>
        <v>0</v>
      </c>
      <c r="X461" s="36">
        <f>VLOOKUP(O461,Stock[],6,FALSE)</f>
        <v>0</v>
      </c>
      <c r="Y461" s="36">
        <f>+DailySales!$V461*DailySales!$X461</f>
        <v>0</v>
      </c>
      <c r="Z461" s="37">
        <v>1862000</v>
      </c>
      <c r="AA461" s="34"/>
      <c r="AB461" s="78"/>
      <c r="AC461" s="78"/>
      <c r="AD461" s="34"/>
      <c r="AE461" s="77"/>
      <c r="AF461" s="38"/>
      <c r="AG461" s="39"/>
      <c r="AH461" s="38">
        <v>46034</v>
      </c>
      <c r="AI461" s="39">
        <v>1862000</v>
      </c>
      <c r="AJ461" s="38"/>
      <c r="AK461" s="39"/>
      <c r="AL461" s="34"/>
      <c r="AM461" s="39"/>
      <c r="AN46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61" s="26"/>
      <c r="AQ461" s="26"/>
      <c r="AR461" s="26"/>
    </row>
    <row r="462" spans="1:44" ht="19.5" customHeight="1" x14ac:dyDescent="0.25">
      <c r="A462" s="32">
        <f t="shared" si="32"/>
        <v>2025</v>
      </c>
      <c r="B462" s="32">
        <f t="shared" si="33"/>
        <v>12</v>
      </c>
      <c r="C462" s="25">
        <v>46009</v>
      </c>
      <c r="D462" s="57">
        <f t="shared" ca="1" si="30"/>
        <v>46097</v>
      </c>
      <c r="E462" s="32" t="str">
        <f t="shared" ca="1" si="31"/>
        <v>2-Months</v>
      </c>
      <c r="F462" s="32" t="str">
        <f>VLOOKUP(O462,Stock[],5,FALSE)</f>
        <v>BE</v>
      </c>
      <c r="G462" s="33" t="s">
        <v>1943</v>
      </c>
      <c r="H462" s="34"/>
      <c r="I462" s="34" t="s">
        <v>233</v>
      </c>
      <c r="J462" s="32" t="str">
        <f>VLOOKUP(I462,Customers[],2,FALSE)</f>
        <v>ဦးဝင်းနိုင်</v>
      </c>
      <c r="K462" s="32" t="str">
        <f>VLOOKUP(I462,Customers[],4,FALSE)</f>
        <v>Wandwin</v>
      </c>
      <c r="L462" s="32" t="str">
        <f>VLOOKUP(Table85[[#This Row],[CustomerID]],Table!H:K,3,0)</f>
        <v>လျှော်ပင်</v>
      </c>
      <c r="M462" s="32" t="str">
        <f>VLOOKUP(I462,Customers[],5,FALSE)</f>
        <v>WholeSales/Contract</v>
      </c>
      <c r="N462" s="34" t="s">
        <v>10</v>
      </c>
      <c r="O462" s="37" t="s">
        <v>61</v>
      </c>
      <c r="P462" s="32" t="str">
        <f>VLOOKUP(O462,Stock[],2,FALSE)</f>
        <v>BE Debtors Opening</v>
      </c>
      <c r="Q462" s="35">
        <f>VLOOKUP(O462,Stock[],3,FALSE)</f>
        <v>0</v>
      </c>
      <c r="R462" s="35">
        <f>VLOOKUP(O462,Stock[],4,FALSE)</f>
        <v>0</v>
      </c>
      <c r="S462" s="34"/>
      <c r="T462" s="35"/>
      <c r="U462" s="34"/>
      <c r="V462" s="36">
        <f>+DailySales!$T462*DailySales!$R462</f>
        <v>0</v>
      </c>
      <c r="W462" s="36">
        <f>+DailySales!$V462*DailySales!$Q462</f>
        <v>0</v>
      </c>
      <c r="X462" s="36">
        <f>VLOOKUP(O462,Stock[],6,FALSE)</f>
        <v>0</v>
      </c>
      <c r="Y462" s="36">
        <f>+DailySales!$V462*DailySales!$X462</f>
        <v>0</v>
      </c>
      <c r="Z462" s="37">
        <v>1918000</v>
      </c>
      <c r="AA462" s="34"/>
      <c r="AB462" s="78"/>
      <c r="AC462" s="78"/>
      <c r="AD462" s="34"/>
      <c r="AE462" s="77"/>
      <c r="AF462" s="38"/>
      <c r="AG462" s="39"/>
      <c r="AH462" s="38">
        <v>46034</v>
      </c>
      <c r="AI462" s="39">
        <v>1918000</v>
      </c>
      <c r="AJ462" s="38"/>
      <c r="AK462" s="39"/>
      <c r="AL462" s="34"/>
      <c r="AM462" s="39"/>
      <c r="AN46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62" s="26"/>
      <c r="AQ462" s="26"/>
      <c r="AR462" s="26"/>
    </row>
    <row r="463" spans="1:44" ht="19.5" customHeight="1" x14ac:dyDescent="0.25">
      <c r="A463" s="32">
        <f t="shared" si="32"/>
        <v>2025</v>
      </c>
      <c r="B463" s="32">
        <f t="shared" si="33"/>
        <v>12</v>
      </c>
      <c r="C463" s="25">
        <v>46009</v>
      </c>
      <c r="D463" s="57">
        <f t="shared" ca="1" si="30"/>
        <v>46097</v>
      </c>
      <c r="E463" s="32" t="str">
        <f t="shared" ca="1" si="31"/>
        <v>2-Months</v>
      </c>
      <c r="F463" s="32" t="str">
        <f>VLOOKUP(O463,Stock[],5,FALSE)</f>
        <v>BE</v>
      </c>
      <c r="G463" s="33" t="s">
        <v>1943</v>
      </c>
      <c r="H463" s="34"/>
      <c r="I463" s="34" t="s">
        <v>233</v>
      </c>
      <c r="J463" s="32" t="str">
        <f>VLOOKUP(I463,Customers[],2,FALSE)</f>
        <v>ဦးဝင်းနိုင်</v>
      </c>
      <c r="K463" s="32" t="str">
        <f>VLOOKUP(I463,Customers[],4,FALSE)</f>
        <v>Wandwin</v>
      </c>
      <c r="L463" s="32" t="str">
        <f>VLOOKUP(Table85[[#This Row],[CustomerID]],Table!H:K,3,0)</f>
        <v>လျှော်ပင်</v>
      </c>
      <c r="M463" s="32" t="str">
        <f>VLOOKUP(I463,Customers[],5,FALSE)</f>
        <v>WholeSales/Contract</v>
      </c>
      <c r="N463" s="34" t="s">
        <v>10</v>
      </c>
      <c r="O463" s="37" t="s">
        <v>61</v>
      </c>
      <c r="P463" s="32" t="str">
        <f>VLOOKUP(O463,Stock[],2,FALSE)</f>
        <v>BE Debtors Opening</v>
      </c>
      <c r="Q463" s="35">
        <f>VLOOKUP(O463,Stock[],3,FALSE)</f>
        <v>0</v>
      </c>
      <c r="R463" s="35">
        <f>VLOOKUP(O463,Stock[],4,FALSE)</f>
        <v>0</v>
      </c>
      <c r="S463" s="34"/>
      <c r="T463" s="35"/>
      <c r="U463" s="34"/>
      <c r="V463" s="36">
        <f>+DailySales!$T463*DailySales!$R463</f>
        <v>0</v>
      </c>
      <c r="W463" s="36">
        <f>+DailySales!$V463*DailySales!$Q463</f>
        <v>0</v>
      </c>
      <c r="X463" s="36">
        <f>VLOOKUP(O463,Stock[],6,FALSE)</f>
        <v>0</v>
      </c>
      <c r="Y463" s="36">
        <f>+DailySales!$V463*DailySales!$X463</f>
        <v>0</v>
      </c>
      <c r="Z463" s="37">
        <v>1117200</v>
      </c>
      <c r="AA463" s="34"/>
      <c r="AB463" s="78"/>
      <c r="AC463" s="78"/>
      <c r="AD463" s="34"/>
      <c r="AE463" s="77"/>
      <c r="AF463" s="38"/>
      <c r="AG463" s="39"/>
      <c r="AH463" s="38">
        <v>46034</v>
      </c>
      <c r="AI463" s="39">
        <v>1117200</v>
      </c>
      <c r="AJ463" s="38"/>
      <c r="AK463" s="39"/>
      <c r="AL463" s="34"/>
      <c r="AM463" s="39"/>
      <c r="AN46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63" s="26"/>
      <c r="AQ463" s="26"/>
      <c r="AR463" s="26"/>
    </row>
    <row r="464" spans="1:44" ht="19.5" customHeight="1" x14ac:dyDescent="0.25">
      <c r="A464" s="32">
        <f t="shared" si="32"/>
        <v>2025</v>
      </c>
      <c r="B464" s="32">
        <f t="shared" si="33"/>
        <v>12</v>
      </c>
      <c r="C464" s="25">
        <v>46009</v>
      </c>
      <c r="D464" s="57">
        <f t="shared" ca="1" si="30"/>
        <v>46097</v>
      </c>
      <c r="E464" s="32" t="str">
        <f t="shared" ca="1" si="31"/>
        <v>2-Months</v>
      </c>
      <c r="F464" s="32" t="str">
        <f>VLOOKUP(O464,Stock[],5,FALSE)</f>
        <v>BE</v>
      </c>
      <c r="G464" s="33" t="s">
        <v>1943</v>
      </c>
      <c r="H464" s="34"/>
      <c r="I464" s="34" t="s">
        <v>233</v>
      </c>
      <c r="J464" s="32" t="str">
        <f>VLOOKUP(I464,Customers[],2,FALSE)</f>
        <v>ဦးဝင်းနိုင်</v>
      </c>
      <c r="K464" s="32" t="str">
        <f>VLOOKUP(I464,Customers[],4,FALSE)</f>
        <v>Wandwin</v>
      </c>
      <c r="L464" s="32" t="str">
        <f>VLOOKUP(Table85[[#This Row],[CustomerID]],Table!H:K,3,0)</f>
        <v>လျှော်ပင်</v>
      </c>
      <c r="M464" s="32" t="str">
        <f>VLOOKUP(I464,Customers[],5,FALSE)</f>
        <v>WholeSales/Contract</v>
      </c>
      <c r="N464" s="34" t="s">
        <v>10</v>
      </c>
      <c r="O464" s="37" t="s">
        <v>61</v>
      </c>
      <c r="P464" s="32" t="str">
        <f>VLOOKUP(O464,Stock[],2,FALSE)</f>
        <v>BE Debtors Opening</v>
      </c>
      <c r="Q464" s="35">
        <f>VLOOKUP(O464,Stock[],3,FALSE)</f>
        <v>0</v>
      </c>
      <c r="R464" s="35">
        <f>VLOOKUP(O464,Stock[],4,FALSE)</f>
        <v>0</v>
      </c>
      <c r="S464" s="34"/>
      <c r="T464" s="35"/>
      <c r="U464" s="34"/>
      <c r="V464" s="36">
        <f>+DailySales!$T464*DailySales!$R464</f>
        <v>0</v>
      </c>
      <c r="W464" s="36">
        <f>+DailySales!$V464*DailySales!$Q464</f>
        <v>0</v>
      </c>
      <c r="X464" s="36">
        <f>VLOOKUP(O464,Stock[],6,FALSE)</f>
        <v>0</v>
      </c>
      <c r="Y464" s="36">
        <f>+DailySales!$V464*DailySales!$X464</f>
        <v>0</v>
      </c>
      <c r="Z464" s="37">
        <v>483000</v>
      </c>
      <c r="AA464" s="34"/>
      <c r="AB464" s="78"/>
      <c r="AC464" s="78"/>
      <c r="AD464" s="34"/>
      <c r="AE464" s="77"/>
      <c r="AF464" s="38"/>
      <c r="AG464" s="39"/>
      <c r="AH464" s="38">
        <v>46034</v>
      </c>
      <c r="AI464" s="39">
        <v>483000</v>
      </c>
      <c r="AJ464" s="38"/>
      <c r="AK464" s="39"/>
      <c r="AL464" s="34"/>
      <c r="AM464" s="39"/>
      <c r="AN46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64" s="26"/>
      <c r="AQ464" s="26"/>
      <c r="AR464" s="26"/>
    </row>
    <row r="465" spans="1:44" ht="19.5" customHeight="1" x14ac:dyDescent="0.25">
      <c r="A465" s="32">
        <f t="shared" si="32"/>
        <v>2025</v>
      </c>
      <c r="B465" s="32">
        <f t="shared" si="33"/>
        <v>12</v>
      </c>
      <c r="C465" s="25">
        <v>46009</v>
      </c>
      <c r="D465" s="57">
        <f t="shared" ca="1" si="30"/>
        <v>46097</v>
      </c>
      <c r="E465" s="32" t="str">
        <f t="shared" ca="1" si="31"/>
        <v>2-Months</v>
      </c>
      <c r="F465" s="32" t="str">
        <f>VLOOKUP(O465,Stock[],5,FALSE)</f>
        <v>BE</v>
      </c>
      <c r="G465" s="33" t="s">
        <v>1943</v>
      </c>
      <c r="H465" s="34"/>
      <c r="I465" s="34" t="s">
        <v>233</v>
      </c>
      <c r="J465" s="32" t="str">
        <f>VLOOKUP(I465,Customers[],2,FALSE)</f>
        <v>ဦးဝင်းနိုင်</v>
      </c>
      <c r="K465" s="32" t="str">
        <f>VLOOKUP(I465,Customers[],4,FALSE)</f>
        <v>Wandwin</v>
      </c>
      <c r="L465" s="32" t="str">
        <f>VLOOKUP(Table85[[#This Row],[CustomerID]],Table!H:K,3,0)</f>
        <v>လျှော်ပင်</v>
      </c>
      <c r="M465" s="32" t="str">
        <f>VLOOKUP(I465,Customers[],5,FALSE)</f>
        <v>WholeSales/Contract</v>
      </c>
      <c r="N465" s="34" t="s">
        <v>10</v>
      </c>
      <c r="O465" s="37" t="s">
        <v>61</v>
      </c>
      <c r="P465" s="32" t="str">
        <f>VLOOKUP(O465,Stock[],2,FALSE)</f>
        <v>BE Debtors Opening</v>
      </c>
      <c r="Q465" s="35">
        <f>VLOOKUP(O465,Stock[],3,FALSE)</f>
        <v>0</v>
      </c>
      <c r="R465" s="35">
        <f>VLOOKUP(O465,Stock[],4,FALSE)</f>
        <v>0</v>
      </c>
      <c r="S465" s="34"/>
      <c r="T465" s="35"/>
      <c r="U465" s="34"/>
      <c r="V465" s="36">
        <f>+DailySales!$T465*DailySales!$R465</f>
        <v>0</v>
      </c>
      <c r="W465" s="36">
        <f>+DailySales!$V465*DailySales!$Q465</f>
        <v>0</v>
      </c>
      <c r="X465" s="36">
        <f>VLOOKUP(O465,Stock[],6,FALSE)</f>
        <v>0</v>
      </c>
      <c r="Y465" s="36">
        <f>+DailySales!$V465*DailySales!$X465</f>
        <v>0</v>
      </c>
      <c r="Z465" s="37">
        <v>638400</v>
      </c>
      <c r="AA465" s="34"/>
      <c r="AB465" s="78"/>
      <c r="AC465" s="78"/>
      <c r="AD465" s="34"/>
      <c r="AE465" s="77"/>
      <c r="AF465" s="38"/>
      <c r="AG465" s="39"/>
      <c r="AH465" s="38">
        <v>46034</v>
      </c>
      <c r="AI465" s="39">
        <v>638400</v>
      </c>
      <c r="AJ465" s="38"/>
      <c r="AK465" s="39"/>
      <c r="AL465" s="34"/>
      <c r="AM465" s="39"/>
      <c r="AN46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65" s="26"/>
      <c r="AQ465" s="26"/>
      <c r="AR465" s="26"/>
    </row>
    <row r="466" spans="1:44" ht="19.5" customHeight="1" x14ac:dyDescent="0.25">
      <c r="A466" s="32">
        <f t="shared" si="32"/>
        <v>2025</v>
      </c>
      <c r="B466" s="32">
        <f t="shared" si="33"/>
        <v>12</v>
      </c>
      <c r="C466" s="25">
        <v>46009</v>
      </c>
      <c r="D466" s="57">
        <f t="shared" ca="1" si="30"/>
        <v>46097</v>
      </c>
      <c r="E466" s="32" t="str">
        <f t="shared" ca="1" si="31"/>
        <v>2-Months</v>
      </c>
      <c r="F466" s="32" t="str">
        <f>VLOOKUP(O466,Stock[],5,FALSE)</f>
        <v>BE</v>
      </c>
      <c r="G466" s="33" t="s">
        <v>1943</v>
      </c>
      <c r="H466" s="34"/>
      <c r="I466" s="34" t="s">
        <v>233</v>
      </c>
      <c r="J466" s="32" t="str">
        <f>VLOOKUP(I466,Customers[],2,FALSE)</f>
        <v>ဦးဝင်းနိုင်</v>
      </c>
      <c r="K466" s="32" t="str">
        <f>VLOOKUP(I466,Customers[],4,FALSE)</f>
        <v>Wandwin</v>
      </c>
      <c r="L466" s="32" t="str">
        <f>VLOOKUP(Table85[[#This Row],[CustomerID]],Table!H:K,3,0)</f>
        <v>လျှော်ပင်</v>
      </c>
      <c r="M466" s="32" t="str">
        <f>VLOOKUP(I466,Customers[],5,FALSE)</f>
        <v>WholeSales/Contract</v>
      </c>
      <c r="N466" s="34" t="s">
        <v>10</v>
      </c>
      <c r="O466" s="37" t="s">
        <v>61</v>
      </c>
      <c r="P466" s="32" t="str">
        <f>VLOOKUP(O466,Stock[],2,FALSE)</f>
        <v>BE Debtors Opening</v>
      </c>
      <c r="Q466" s="35">
        <f>VLOOKUP(O466,Stock[],3,FALSE)</f>
        <v>0</v>
      </c>
      <c r="R466" s="35">
        <f>VLOOKUP(O466,Stock[],4,FALSE)</f>
        <v>0</v>
      </c>
      <c r="S466" s="34"/>
      <c r="T466" s="35"/>
      <c r="U466" s="34"/>
      <c r="V466" s="36">
        <f>+DailySales!$T466*DailySales!$R466</f>
        <v>0</v>
      </c>
      <c r="W466" s="36">
        <f>+DailySales!$V466*DailySales!$Q466</f>
        <v>0</v>
      </c>
      <c r="X466" s="36">
        <f>VLOOKUP(O466,Stock[],6,FALSE)</f>
        <v>0</v>
      </c>
      <c r="Y466" s="36">
        <f>+DailySales!$V466*DailySales!$X466</f>
        <v>0</v>
      </c>
      <c r="Z466" s="37">
        <v>372400</v>
      </c>
      <c r="AA466" s="34"/>
      <c r="AB466" s="78"/>
      <c r="AC466" s="78"/>
      <c r="AD466" s="34"/>
      <c r="AE466" s="77"/>
      <c r="AF466" s="38"/>
      <c r="AG466" s="39"/>
      <c r="AH466" s="38">
        <v>46034</v>
      </c>
      <c r="AI466" s="39">
        <v>372400</v>
      </c>
      <c r="AJ466" s="38"/>
      <c r="AK466" s="39"/>
      <c r="AL466" s="34"/>
      <c r="AM466" s="39"/>
      <c r="AN46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66" s="26"/>
      <c r="AQ466" s="26"/>
      <c r="AR466" s="26"/>
    </row>
    <row r="467" spans="1:44" ht="19.5" customHeight="1" x14ac:dyDescent="0.25">
      <c r="A467" s="32">
        <f t="shared" si="32"/>
        <v>2025</v>
      </c>
      <c r="B467" s="32">
        <f t="shared" si="33"/>
        <v>12</v>
      </c>
      <c r="C467" s="25">
        <v>46009</v>
      </c>
      <c r="D467" s="57">
        <f t="shared" ca="1" si="30"/>
        <v>46097</v>
      </c>
      <c r="E467" s="32" t="str">
        <f t="shared" ca="1" si="31"/>
        <v>2-Months</v>
      </c>
      <c r="F467" s="32" t="str">
        <f>VLOOKUP(O467,Stock[],5,FALSE)</f>
        <v>BE</v>
      </c>
      <c r="G467" s="33" t="s">
        <v>1943</v>
      </c>
      <c r="H467" s="34"/>
      <c r="I467" s="34" t="s">
        <v>233</v>
      </c>
      <c r="J467" s="32" t="str">
        <f>VLOOKUP(I467,Customers[],2,FALSE)</f>
        <v>ဦးဝင်းနိုင်</v>
      </c>
      <c r="K467" s="32" t="str">
        <f>VLOOKUP(I467,Customers[],4,FALSE)</f>
        <v>Wandwin</v>
      </c>
      <c r="L467" s="32" t="str">
        <f>VLOOKUP(Table85[[#This Row],[CustomerID]],Table!H:K,3,0)</f>
        <v>လျှော်ပင်</v>
      </c>
      <c r="M467" s="32" t="str">
        <f>VLOOKUP(I467,Customers[],5,FALSE)</f>
        <v>WholeSales/Contract</v>
      </c>
      <c r="N467" s="34" t="s">
        <v>10</v>
      </c>
      <c r="O467" s="37" t="s">
        <v>61</v>
      </c>
      <c r="P467" s="32" t="str">
        <f>VLOOKUP(O467,Stock[],2,FALSE)</f>
        <v>BE Debtors Opening</v>
      </c>
      <c r="Q467" s="35">
        <f>VLOOKUP(O467,Stock[],3,FALSE)</f>
        <v>0</v>
      </c>
      <c r="R467" s="35">
        <f>VLOOKUP(O467,Stock[],4,FALSE)</f>
        <v>0</v>
      </c>
      <c r="S467" s="34"/>
      <c r="T467" s="35"/>
      <c r="U467" s="34"/>
      <c r="V467" s="36">
        <f>+DailySales!$T467*DailySales!$R467</f>
        <v>0</v>
      </c>
      <c r="W467" s="36">
        <f>+DailySales!$V467*DailySales!$Q467</f>
        <v>0</v>
      </c>
      <c r="X467" s="36">
        <f>VLOOKUP(O467,Stock[],6,FALSE)</f>
        <v>0</v>
      </c>
      <c r="Y467" s="36">
        <f>+DailySales!$V467*DailySales!$X467</f>
        <v>0</v>
      </c>
      <c r="Z467" s="37">
        <v>63000</v>
      </c>
      <c r="AA467" s="34"/>
      <c r="AB467" s="78"/>
      <c r="AC467" s="78"/>
      <c r="AD467" s="34"/>
      <c r="AE467" s="77"/>
      <c r="AF467" s="38"/>
      <c r="AG467" s="39"/>
      <c r="AH467" s="38">
        <v>46034</v>
      </c>
      <c r="AI467" s="39">
        <v>63000</v>
      </c>
      <c r="AJ467" s="38"/>
      <c r="AK467" s="39"/>
      <c r="AL467" s="34"/>
      <c r="AM467" s="39"/>
      <c r="AN46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67" s="26"/>
      <c r="AQ467" s="26"/>
      <c r="AR467" s="26"/>
    </row>
    <row r="468" spans="1:44" ht="19.5" customHeight="1" x14ac:dyDescent="0.25">
      <c r="A468" s="32">
        <f t="shared" si="32"/>
        <v>2025</v>
      </c>
      <c r="B468" s="32">
        <f t="shared" si="33"/>
        <v>12</v>
      </c>
      <c r="C468" s="25">
        <v>46009</v>
      </c>
      <c r="D468" s="57">
        <f t="shared" ca="1" si="30"/>
        <v>46097</v>
      </c>
      <c r="E468" s="32" t="str">
        <f t="shared" ca="1" si="31"/>
        <v>2-Months</v>
      </c>
      <c r="F468" s="32" t="str">
        <f>VLOOKUP(O468,Stock[],5,FALSE)</f>
        <v>BE</v>
      </c>
      <c r="G468" s="33" t="s">
        <v>1943</v>
      </c>
      <c r="H468" s="34"/>
      <c r="I468" s="34" t="s">
        <v>233</v>
      </c>
      <c r="J468" s="32" t="str">
        <f>VLOOKUP(I468,Customers[],2,FALSE)</f>
        <v>ဦးဝင်းနိုင်</v>
      </c>
      <c r="K468" s="32" t="str">
        <f>VLOOKUP(I468,Customers[],4,FALSE)</f>
        <v>Wandwin</v>
      </c>
      <c r="L468" s="32" t="str">
        <f>VLOOKUP(Table85[[#This Row],[CustomerID]],Table!H:K,3,0)</f>
        <v>လျှော်ပင်</v>
      </c>
      <c r="M468" s="32" t="str">
        <f>VLOOKUP(I468,Customers[],5,FALSE)</f>
        <v>WholeSales/Contract</v>
      </c>
      <c r="N468" s="34" t="s">
        <v>10</v>
      </c>
      <c r="O468" s="37" t="s">
        <v>61</v>
      </c>
      <c r="P468" s="32" t="str">
        <f>VLOOKUP(O468,Stock[],2,FALSE)</f>
        <v>BE Debtors Opening</v>
      </c>
      <c r="Q468" s="35">
        <f>VLOOKUP(O468,Stock[],3,FALSE)</f>
        <v>0</v>
      </c>
      <c r="R468" s="35">
        <f>VLOOKUP(O468,Stock[],4,FALSE)</f>
        <v>0</v>
      </c>
      <c r="S468" s="34"/>
      <c r="T468" s="35"/>
      <c r="U468" s="34"/>
      <c r="V468" s="36">
        <f>+DailySales!$T468*DailySales!$R468</f>
        <v>0</v>
      </c>
      <c r="W468" s="36">
        <f>+DailySales!$V468*DailySales!$Q468</f>
        <v>0</v>
      </c>
      <c r="X468" s="36">
        <f>VLOOKUP(O468,Stock[],6,FALSE)</f>
        <v>0</v>
      </c>
      <c r="Y468" s="36">
        <f>+DailySales!$V468*DailySales!$X468</f>
        <v>0</v>
      </c>
      <c r="Z468" s="37">
        <v>567000</v>
      </c>
      <c r="AA468" s="34"/>
      <c r="AB468" s="78"/>
      <c r="AC468" s="78"/>
      <c r="AD468" s="34"/>
      <c r="AE468" s="77"/>
      <c r="AF468" s="38"/>
      <c r="AG468" s="39"/>
      <c r="AH468" s="38">
        <v>46034</v>
      </c>
      <c r="AI468" s="39">
        <v>273305</v>
      </c>
      <c r="AJ468" s="38">
        <v>46037</v>
      </c>
      <c r="AK468" s="39">
        <v>293695</v>
      </c>
      <c r="AL468" s="34"/>
      <c r="AM468" s="39"/>
      <c r="AN46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68" s="26"/>
      <c r="AQ468" s="26"/>
      <c r="AR468" s="26"/>
    </row>
    <row r="469" spans="1:44" ht="19.5" customHeight="1" x14ac:dyDescent="0.25">
      <c r="A469" s="32">
        <f t="shared" si="32"/>
        <v>2025</v>
      </c>
      <c r="B469" s="32">
        <f t="shared" si="33"/>
        <v>12</v>
      </c>
      <c r="C469" s="25">
        <v>46009</v>
      </c>
      <c r="D469" s="57">
        <f t="shared" ca="1" si="30"/>
        <v>46097</v>
      </c>
      <c r="E469" s="32" t="str">
        <f t="shared" ca="1" si="31"/>
        <v>2-Months</v>
      </c>
      <c r="F469" s="32" t="str">
        <f>VLOOKUP(O469,Stock[],5,FALSE)</f>
        <v>BE</v>
      </c>
      <c r="G469" s="33" t="s">
        <v>1943</v>
      </c>
      <c r="H469" s="34"/>
      <c r="I469" s="34" t="s">
        <v>233</v>
      </c>
      <c r="J469" s="32" t="str">
        <f>VLOOKUP(I469,Customers[],2,FALSE)</f>
        <v>ဦးဝင်းနိုင်</v>
      </c>
      <c r="K469" s="32" t="str">
        <f>VLOOKUP(I469,Customers[],4,FALSE)</f>
        <v>Wandwin</v>
      </c>
      <c r="L469" s="32" t="str">
        <f>VLOOKUP(Table85[[#This Row],[CustomerID]],Table!H:K,3,0)</f>
        <v>လျှော်ပင်</v>
      </c>
      <c r="M469" s="32" t="str">
        <f>VLOOKUP(I469,Customers[],5,FALSE)</f>
        <v>WholeSales/Contract</v>
      </c>
      <c r="N469" s="34" t="s">
        <v>10</v>
      </c>
      <c r="O469" s="37" t="s">
        <v>61</v>
      </c>
      <c r="P469" s="32" t="str">
        <f>VLOOKUP(O469,Stock[],2,FALSE)</f>
        <v>BE Debtors Opening</v>
      </c>
      <c r="Q469" s="35">
        <f>VLOOKUP(O469,Stock[],3,FALSE)</f>
        <v>0</v>
      </c>
      <c r="R469" s="35">
        <f>VLOOKUP(O469,Stock[],4,FALSE)</f>
        <v>0</v>
      </c>
      <c r="S469" s="34"/>
      <c r="T469" s="35"/>
      <c r="U469" s="34"/>
      <c r="V469" s="36">
        <f>+DailySales!$T469*DailySales!$R469</f>
        <v>0</v>
      </c>
      <c r="W469" s="36">
        <f>+DailySales!$V469*DailySales!$Q469</f>
        <v>0</v>
      </c>
      <c r="X469" s="36">
        <f>VLOOKUP(O469,Stock[],6,FALSE)</f>
        <v>0</v>
      </c>
      <c r="Y469" s="36">
        <f>+DailySales!$V469*DailySales!$X469</f>
        <v>0</v>
      </c>
      <c r="Z469" s="37">
        <v>39240</v>
      </c>
      <c r="AA469" s="34"/>
      <c r="AB469" s="78"/>
      <c r="AC469" s="78"/>
      <c r="AD469" s="34"/>
      <c r="AE469" s="77"/>
      <c r="AF469" s="38"/>
      <c r="AG469" s="39"/>
      <c r="AH469" s="38"/>
      <c r="AI469" s="39"/>
      <c r="AJ469" s="38">
        <v>46037</v>
      </c>
      <c r="AK469" s="39">
        <v>39240</v>
      </c>
      <c r="AL469" s="34"/>
      <c r="AM469" s="39"/>
      <c r="AN46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69" s="26"/>
      <c r="AQ469" s="26"/>
      <c r="AR469" s="26"/>
    </row>
    <row r="470" spans="1:44" ht="19.5" customHeight="1" x14ac:dyDescent="0.25">
      <c r="A470" s="32">
        <f t="shared" si="32"/>
        <v>2025</v>
      </c>
      <c r="B470" s="32">
        <f t="shared" si="33"/>
        <v>12</v>
      </c>
      <c r="C470" s="25">
        <v>46009</v>
      </c>
      <c r="D470" s="57">
        <f t="shared" ca="1" si="30"/>
        <v>46097</v>
      </c>
      <c r="E470" s="32" t="str">
        <f t="shared" ca="1" si="31"/>
        <v>2-Months</v>
      </c>
      <c r="F470" s="32" t="str">
        <f>VLOOKUP(O470,Stock[],5,FALSE)</f>
        <v>BE</v>
      </c>
      <c r="G470" s="33" t="s">
        <v>1943</v>
      </c>
      <c r="H470" s="34"/>
      <c r="I470" s="34" t="s">
        <v>233</v>
      </c>
      <c r="J470" s="32" t="str">
        <f>VLOOKUP(I470,Customers[],2,FALSE)</f>
        <v>ဦးဝင်းနိုင်</v>
      </c>
      <c r="K470" s="32" t="str">
        <f>VLOOKUP(I470,Customers[],4,FALSE)</f>
        <v>Wandwin</v>
      </c>
      <c r="L470" s="32" t="str">
        <f>VLOOKUP(Table85[[#This Row],[CustomerID]],Table!H:K,3,0)</f>
        <v>လျှော်ပင်</v>
      </c>
      <c r="M470" s="32" t="str">
        <f>VLOOKUP(I470,Customers[],5,FALSE)</f>
        <v>WholeSales/Contract</v>
      </c>
      <c r="N470" s="34" t="s">
        <v>10</v>
      </c>
      <c r="O470" s="37" t="s">
        <v>61</v>
      </c>
      <c r="P470" s="32" t="str">
        <f>VLOOKUP(O470,Stock[],2,FALSE)</f>
        <v>BE Debtors Opening</v>
      </c>
      <c r="Q470" s="35">
        <f>VLOOKUP(O470,Stock[],3,FALSE)</f>
        <v>0</v>
      </c>
      <c r="R470" s="35">
        <f>VLOOKUP(O470,Stock[],4,FALSE)</f>
        <v>0</v>
      </c>
      <c r="S470" s="34"/>
      <c r="T470" s="35"/>
      <c r="U470" s="34"/>
      <c r="V470" s="36">
        <f>+DailySales!$T470*DailySales!$R470</f>
        <v>0</v>
      </c>
      <c r="W470" s="36">
        <f>+DailySales!$V470*DailySales!$Q470</f>
        <v>0</v>
      </c>
      <c r="X470" s="36">
        <f>VLOOKUP(O470,Stock[],6,FALSE)</f>
        <v>0</v>
      </c>
      <c r="Y470" s="36">
        <f>+DailySales!$V470*DailySales!$X470</f>
        <v>0</v>
      </c>
      <c r="Z470" s="37">
        <v>734400</v>
      </c>
      <c r="AA470" s="34"/>
      <c r="AB470" s="78"/>
      <c r="AC470" s="78"/>
      <c r="AD470" s="34"/>
      <c r="AE470" s="77"/>
      <c r="AF470" s="38"/>
      <c r="AG470" s="39"/>
      <c r="AH470" s="38"/>
      <c r="AI470" s="39"/>
      <c r="AJ470" s="38">
        <v>46037</v>
      </c>
      <c r="AK470" s="39">
        <v>734400</v>
      </c>
      <c r="AL470" s="34"/>
      <c r="AM470" s="39"/>
      <c r="AN47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70" s="26"/>
      <c r="AQ470" s="26"/>
      <c r="AR470" s="26"/>
    </row>
    <row r="471" spans="1:44" ht="19.5" customHeight="1" x14ac:dyDescent="0.25">
      <c r="A471" s="32">
        <f t="shared" si="32"/>
        <v>2025</v>
      </c>
      <c r="B471" s="32">
        <f t="shared" si="33"/>
        <v>12</v>
      </c>
      <c r="C471" s="25">
        <v>46009</v>
      </c>
      <c r="D471" s="57">
        <f t="shared" ca="1" si="30"/>
        <v>46097</v>
      </c>
      <c r="E471" s="32" t="str">
        <f t="shared" ca="1" si="31"/>
        <v>2-Months</v>
      </c>
      <c r="F471" s="32" t="str">
        <f>VLOOKUP(O471,Stock[],5,FALSE)</f>
        <v>BE</v>
      </c>
      <c r="G471" s="33" t="s">
        <v>1943</v>
      </c>
      <c r="H471" s="34"/>
      <c r="I471" s="34" t="s">
        <v>233</v>
      </c>
      <c r="J471" s="32" t="str">
        <f>VLOOKUP(I471,Customers[],2,FALSE)</f>
        <v>ဦးဝင်းနိုင်</v>
      </c>
      <c r="K471" s="32" t="str">
        <f>VLOOKUP(I471,Customers[],4,FALSE)</f>
        <v>Wandwin</v>
      </c>
      <c r="L471" s="32" t="str">
        <f>VLOOKUP(Table85[[#This Row],[CustomerID]],Table!H:K,3,0)</f>
        <v>လျှော်ပင်</v>
      </c>
      <c r="M471" s="32" t="str">
        <f>VLOOKUP(I471,Customers[],5,FALSE)</f>
        <v>WholeSales/Contract</v>
      </c>
      <c r="N471" s="34" t="s">
        <v>10</v>
      </c>
      <c r="O471" s="37" t="s">
        <v>61</v>
      </c>
      <c r="P471" s="32" t="str">
        <f>VLOOKUP(O471,Stock[],2,FALSE)</f>
        <v>BE Debtors Opening</v>
      </c>
      <c r="Q471" s="35">
        <f>VLOOKUP(O471,Stock[],3,FALSE)</f>
        <v>0</v>
      </c>
      <c r="R471" s="35">
        <f>VLOOKUP(O471,Stock[],4,FALSE)</f>
        <v>0</v>
      </c>
      <c r="S471" s="34"/>
      <c r="T471" s="35"/>
      <c r="U471" s="34"/>
      <c r="V471" s="36">
        <f>+DailySales!$T471*DailySales!$R471</f>
        <v>0</v>
      </c>
      <c r="W471" s="36">
        <f>+DailySales!$V471*DailySales!$Q471</f>
        <v>0</v>
      </c>
      <c r="X471" s="36">
        <f>VLOOKUP(O471,Stock[],6,FALSE)</f>
        <v>0</v>
      </c>
      <c r="Y471" s="36">
        <f>+DailySales!$V471*DailySales!$X471</f>
        <v>0</v>
      </c>
      <c r="Z471" s="37">
        <v>35840</v>
      </c>
      <c r="AA471" s="34"/>
      <c r="AB471" s="78"/>
      <c r="AC471" s="78"/>
      <c r="AD471" s="34"/>
      <c r="AE471" s="77"/>
      <c r="AF471" s="38"/>
      <c r="AG471" s="39"/>
      <c r="AH471" s="38"/>
      <c r="AI471" s="39"/>
      <c r="AJ471" s="38">
        <v>46037</v>
      </c>
      <c r="AK471" s="39">
        <v>35840</v>
      </c>
      <c r="AL471" s="34"/>
      <c r="AM471" s="39"/>
      <c r="AN47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71" s="26"/>
      <c r="AQ471" s="26"/>
      <c r="AR471" s="26"/>
    </row>
    <row r="472" spans="1:44" ht="19.5" customHeight="1" x14ac:dyDescent="0.25">
      <c r="A472" s="32">
        <f t="shared" si="32"/>
        <v>2025</v>
      </c>
      <c r="B472" s="32">
        <f t="shared" si="33"/>
        <v>12</v>
      </c>
      <c r="C472" s="25">
        <v>46009</v>
      </c>
      <c r="D472" s="57">
        <f t="shared" ca="1" si="30"/>
        <v>46097</v>
      </c>
      <c r="E472" s="32" t="str">
        <f t="shared" ca="1" si="31"/>
        <v>2-Months</v>
      </c>
      <c r="F472" s="32" t="str">
        <f>VLOOKUP(O472,Stock[],5,FALSE)</f>
        <v>BE</v>
      </c>
      <c r="G472" s="33" t="s">
        <v>1943</v>
      </c>
      <c r="H472" s="34"/>
      <c r="I472" s="34" t="s">
        <v>233</v>
      </c>
      <c r="J472" s="32" t="str">
        <f>VLOOKUP(I472,Customers[],2,FALSE)</f>
        <v>ဦးဝင်းနိုင်</v>
      </c>
      <c r="K472" s="32" t="str">
        <f>VLOOKUP(I472,Customers[],4,FALSE)</f>
        <v>Wandwin</v>
      </c>
      <c r="L472" s="32" t="str">
        <f>VLOOKUP(Table85[[#This Row],[CustomerID]],Table!H:K,3,0)</f>
        <v>လျှော်ပင်</v>
      </c>
      <c r="M472" s="32" t="str">
        <f>VLOOKUP(I472,Customers[],5,FALSE)</f>
        <v>WholeSales/Contract</v>
      </c>
      <c r="N472" s="34" t="s">
        <v>10</v>
      </c>
      <c r="O472" s="37" t="s">
        <v>61</v>
      </c>
      <c r="P472" s="32" t="str">
        <f>VLOOKUP(O472,Stock[],2,FALSE)</f>
        <v>BE Debtors Opening</v>
      </c>
      <c r="Q472" s="35">
        <f>VLOOKUP(O472,Stock[],3,FALSE)</f>
        <v>0</v>
      </c>
      <c r="R472" s="35">
        <f>VLOOKUP(O472,Stock[],4,FALSE)</f>
        <v>0</v>
      </c>
      <c r="S472" s="34"/>
      <c r="T472" s="35"/>
      <c r="U472" s="34"/>
      <c r="V472" s="36">
        <f>+DailySales!$T472*DailySales!$R472</f>
        <v>0</v>
      </c>
      <c r="W472" s="36">
        <f>+DailySales!$V472*DailySales!$Q472</f>
        <v>0</v>
      </c>
      <c r="X472" s="36">
        <f>VLOOKUP(O472,Stock[],6,FALSE)</f>
        <v>0</v>
      </c>
      <c r="Y472" s="36">
        <f>+DailySales!$V472*DailySales!$X472</f>
        <v>0</v>
      </c>
      <c r="Z472" s="37">
        <v>1575000</v>
      </c>
      <c r="AA472" s="34"/>
      <c r="AB472" s="78"/>
      <c r="AC472" s="78"/>
      <c r="AD472" s="34"/>
      <c r="AE472" s="77"/>
      <c r="AF472" s="38"/>
      <c r="AG472" s="39"/>
      <c r="AH472" s="38"/>
      <c r="AI472" s="39"/>
      <c r="AJ472" s="38">
        <v>46037</v>
      </c>
      <c r="AK472" s="39">
        <v>1575000</v>
      </c>
      <c r="AL472" s="34"/>
      <c r="AM472" s="39"/>
      <c r="AN47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72" s="26"/>
      <c r="AQ472" s="26"/>
      <c r="AR472" s="26"/>
    </row>
    <row r="473" spans="1:44" ht="19.5" customHeight="1" x14ac:dyDescent="0.25">
      <c r="A473" s="32">
        <f t="shared" si="32"/>
        <v>2025</v>
      </c>
      <c r="B473" s="32">
        <f t="shared" si="33"/>
        <v>12</v>
      </c>
      <c r="C473" s="25">
        <v>46009</v>
      </c>
      <c r="D473" s="57">
        <f t="shared" ca="1" si="30"/>
        <v>46097</v>
      </c>
      <c r="E473" s="32" t="str">
        <f t="shared" ca="1" si="31"/>
        <v>2-Months</v>
      </c>
      <c r="F473" s="32" t="str">
        <f>VLOOKUP(O473,Stock[],5,FALSE)</f>
        <v>BE</v>
      </c>
      <c r="G473" s="33" t="s">
        <v>1943</v>
      </c>
      <c r="H473" s="34"/>
      <c r="I473" s="34" t="s">
        <v>233</v>
      </c>
      <c r="J473" s="32" t="str">
        <f>VLOOKUP(I473,Customers[],2,FALSE)</f>
        <v>ဦးဝင်းနိုင်</v>
      </c>
      <c r="K473" s="32" t="str">
        <f>VLOOKUP(I473,Customers[],4,FALSE)</f>
        <v>Wandwin</v>
      </c>
      <c r="L473" s="32" t="str">
        <f>VLOOKUP(Table85[[#This Row],[CustomerID]],Table!H:K,3,0)</f>
        <v>လျှော်ပင်</v>
      </c>
      <c r="M473" s="32" t="str">
        <f>VLOOKUP(I473,Customers[],5,FALSE)</f>
        <v>WholeSales/Contract</v>
      </c>
      <c r="N473" s="34" t="s">
        <v>10</v>
      </c>
      <c r="O473" s="37" t="s">
        <v>61</v>
      </c>
      <c r="P473" s="32" t="str">
        <f>VLOOKUP(O473,Stock[],2,FALSE)</f>
        <v>BE Debtors Opening</v>
      </c>
      <c r="Q473" s="35">
        <f>VLOOKUP(O473,Stock[],3,FALSE)</f>
        <v>0</v>
      </c>
      <c r="R473" s="35">
        <f>VLOOKUP(O473,Stock[],4,FALSE)</f>
        <v>0</v>
      </c>
      <c r="S473" s="34"/>
      <c r="T473" s="35"/>
      <c r="U473" s="34"/>
      <c r="V473" s="36">
        <f>+DailySales!$T473*DailySales!$R473</f>
        <v>0</v>
      </c>
      <c r="W473" s="36">
        <f>+DailySales!$V473*DailySales!$Q473</f>
        <v>0</v>
      </c>
      <c r="X473" s="36">
        <f>VLOOKUP(O473,Stock[],6,FALSE)</f>
        <v>0</v>
      </c>
      <c r="Y473" s="36">
        <f>+DailySales!$V473*DailySales!$X473</f>
        <v>0</v>
      </c>
      <c r="Z473" s="37">
        <v>75600</v>
      </c>
      <c r="AA473" s="34"/>
      <c r="AB473" s="78"/>
      <c r="AC473" s="78"/>
      <c r="AD473" s="34"/>
      <c r="AE473" s="77"/>
      <c r="AF473" s="38"/>
      <c r="AG473" s="39"/>
      <c r="AH473" s="38"/>
      <c r="AI473" s="39"/>
      <c r="AJ473" s="38">
        <v>46037</v>
      </c>
      <c r="AK473" s="39">
        <v>75600</v>
      </c>
      <c r="AL473" s="34"/>
      <c r="AM473" s="39"/>
      <c r="AN47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73" s="26"/>
      <c r="AQ473" s="26"/>
      <c r="AR473" s="26"/>
    </row>
    <row r="474" spans="1:44" ht="19.5" customHeight="1" x14ac:dyDescent="0.25">
      <c r="A474" s="32">
        <f t="shared" si="32"/>
        <v>2025</v>
      </c>
      <c r="B474" s="32">
        <f t="shared" si="33"/>
        <v>12</v>
      </c>
      <c r="C474" s="25">
        <v>46009</v>
      </c>
      <c r="D474" s="57">
        <f t="shared" ca="1" si="30"/>
        <v>46097</v>
      </c>
      <c r="E474" s="32" t="str">
        <f t="shared" ca="1" si="31"/>
        <v>2-Months</v>
      </c>
      <c r="F474" s="32" t="str">
        <f>VLOOKUP(O474,Stock[],5,FALSE)</f>
        <v>BE</v>
      </c>
      <c r="G474" s="33" t="s">
        <v>1944</v>
      </c>
      <c r="H474" s="34"/>
      <c r="I474" s="34" t="s">
        <v>180</v>
      </c>
      <c r="J474" s="32" t="str">
        <f>VLOOKUP(I474,Customers[],2,FALSE)</f>
        <v>ရွှေမြင်း</v>
      </c>
      <c r="K474" s="32" t="str">
        <f>VLOOKUP(I474,Customers[],4,FALSE)</f>
        <v>Meiktila</v>
      </c>
      <c r="L474" s="32" t="str">
        <f>VLOOKUP(Table85[[#This Row],[CustomerID]],Table!H:K,3,0)</f>
        <v>မိတ္ထီလာ</v>
      </c>
      <c r="M474" s="32" t="str">
        <f>VLOOKUP(I474,Customers[],5,FALSE)</f>
        <v>WholeSales/Contract</v>
      </c>
      <c r="N474" s="34" t="s">
        <v>10</v>
      </c>
      <c r="O474" s="37" t="s">
        <v>61</v>
      </c>
      <c r="P474" s="32" t="str">
        <f>VLOOKUP(O474,Stock[],2,FALSE)</f>
        <v>BE Debtors Opening</v>
      </c>
      <c r="Q474" s="35">
        <f>VLOOKUP(O474,Stock[],3,FALSE)</f>
        <v>0</v>
      </c>
      <c r="R474" s="35">
        <f>VLOOKUP(O474,Stock[],4,FALSE)</f>
        <v>0</v>
      </c>
      <c r="S474" s="34"/>
      <c r="T474" s="35"/>
      <c r="U474" s="34"/>
      <c r="V474" s="36">
        <f>+DailySales!$T474*DailySales!$R474</f>
        <v>0</v>
      </c>
      <c r="W474" s="36">
        <f>+DailySales!$V474*DailySales!$Q474</f>
        <v>0</v>
      </c>
      <c r="X474" s="36">
        <f>VLOOKUP(O474,Stock[],6,FALSE)</f>
        <v>0</v>
      </c>
      <c r="Y474" s="36">
        <f>+DailySales!$V474*DailySales!$X474</f>
        <v>0</v>
      </c>
      <c r="Z474" s="37">
        <v>186200</v>
      </c>
      <c r="AA474" s="34"/>
      <c r="AB474" s="78"/>
      <c r="AC474" s="78"/>
      <c r="AD474" s="34"/>
      <c r="AE474" s="77"/>
      <c r="AF474" s="38"/>
      <c r="AG474" s="39"/>
      <c r="AH474" s="38">
        <v>46034</v>
      </c>
      <c r="AI474" s="39">
        <v>186200</v>
      </c>
      <c r="AJ474" s="38"/>
      <c r="AK474" s="39"/>
      <c r="AL474" s="34"/>
      <c r="AM474" s="39"/>
      <c r="AN47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74" s="26"/>
      <c r="AQ474" s="26"/>
      <c r="AR474" s="26"/>
    </row>
    <row r="475" spans="1:44" ht="19.5" customHeight="1" x14ac:dyDescent="0.25">
      <c r="A475" s="32">
        <f t="shared" si="32"/>
        <v>2025</v>
      </c>
      <c r="B475" s="32">
        <f t="shared" si="33"/>
        <v>12</v>
      </c>
      <c r="C475" s="25">
        <v>46009</v>
      </c>
      <c r="D475" s="57">
        <f t="shared" ca="1" si="30"/>
        <v>46097</v>
      </c>
      <c r="E475" s="32" t="str">
        <f t="shared" ca="1" si="31"/>
        <v>2-Months</v>
      </c>
      <c r="F475" s="32" t="str">
        <f>VLOOKUP(O475,Stock[],5,FALSE)</f>
        <v>BE</v>
      </c>
      <c r="G475" s="33" t="s">
        <v>1944</v>
      </c>
      <c r="H475" s="34"/>
      <c r="I475" s="34" t="s">
        <v>180</v>
      </c>
      <c r="J475" s="32" t="str">
        <f>VLOOKUP(I475,Customers[],2,FALSE)</f>
        <v>ရွှေမြင်း</v>
      </c>
      <c r="K475" s="32" t="str">
        <f>VLOOKUP(I475,Customers[],4,FALSE)</f>
        <v>Meiktila</v>
      </c>
      <c r="L475" s="32" t="str">
        <f>VLOOKUP(Table85[[#This Row],[CustomerID]],Table!H:K,3,0)</f>
        <v>မိတ္ထီလာ</v>
      </c>
      <c r="M475" s="32" t="str">
        <f>VLOOKUP(I475,Customers[],5,FALSE)</f>
        <v>WholeSales/Contract</v>
      </c>
      <c r="N475" s="34" t="s">
        <v>10</v>
      </c>
      <c r="O475" s="37" t="s">
        <v>61</v>
      </c>
      <c r="P475" s="32" t="str">
        <f>VLOOKUP(O475,Stock[],2,FALSE)</f>
        <v>BE Debtors Opening</v>
      </c>
      <c r="Q475" s="35">
        <f>VLOOKUP(O475,Stock[],3,FALSE)</f>
        <v>0</v>
      </c>
      <c r="R475" s="35">
        <f>VLOOKUP(O475,Stock[],4,FALSE)</f>
        <v>0</v>
      </c>
      <c r="S475" s="34"/>
      <c r="T475" s="35"/>
      <c r="U475" s="34"/>
      <c r="V475" s="36">
        <f>+DailySales!$T475*DailySales!$R475</f>
        <v>0</v>
      </c>
      <c r="W475" s="36">
        <f>+DailySales!$V475*DailySales!$Q475</f>
        <v>0</v>
      </c>
      <c r="X475" s="36">
        <f>VLOOKUP(O475,Stock[],6,FALSE)</f>
        <v>0</v>
      </c>
      <c r="Y475" s="36">
        <f>+DailySales!$V475*DailySales!$X475</f>
        <v>0</v>
      </c>
      <c r="Z475" s="37">
        <v>1276800</v>
      </c>
      <c r="AA475" s="34"/>
      <c r="AB475" s="78"/>
      <c r="AC475" s="78"/>
      <c r="AD475" s="34"/>
      <c r="AE475" s="77"/>
      <c r="AF475" s="38"/>
      <c r="AG475" s="39"/>
      <c r="AH475" s="38">
        <v>46034</v>
      </c>
      <c r="AI475" s="39">
        <v>1276800</v>
      </c>
      <c r="AJ475" s="38"/>
      <c r="AK475" s="39"/>
      <c r="AL475" s="34"/>
      <c r="AM475" s="39"/>
      <c r="AN47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75" s="26"/>
      <c r="AQ475" s="26"/>
      <c r="AR475" s="26"/>
    </row>
    <row r="476" spans="1:44" ht="19.5" customHeight="1" x14ac:dyDescent="0.25">
      <c r="A476" s="32">
        <f t="shared" si="32"/>
        <v>2025</v>
      </c>
      <c r="B476" s="32">
        <f t="shared" si="33"/>
        <v>12</v>
      </c>
      <c r="C476" s="25">
        <v>46009</v>
      </c>
      <c r="D476" s="57">
        <f t="shared" ca="1" si="30"/>
        <v>46097</v>
      </c>
      <c r="E476" s="32" t="str">
        <f t="shared" ca="1" si="31"/>
        <v>2-Months</v>
      </c>
      <c r="F476" s="32" t="str">
        <f>VLOOKUP(O476,Stock[],5,FALSE)</f>
        <v>BE</v>
      </c>
      <c r="G476" s="33" t="s">
        <v>1944</v>
      </c>
      <c r="H476" s="34"/>
      <c r="I476" s="34" t="s">
        <v>180</v>
      </c>
      <c r="J476" s="32" t="str">
        <f>VLOOKUP(I476,Customers[],2,FALSE)</f>
        <v>ရွှေမြင်း</v>
      </c>
      <c r="K476" s="32" t="str">
        <f>VLOOKUP(I476,Customers[],4,FALSE)</f>
        <v>Meiktila</v>
      </c>
      <c r="L476" s="32" t="str">
        <f>VLOOKUP(Table85[[#This Row],[CustomerID]],Table!H:K,3,0)</f>
        <v>မိတ္ထီလာ</v>
      </c>
      <c r="M476" s="32" t="str">
        <f>VLOOKUP(I476,Customers[],5,FALSE)</f>
        <v>WholeSales/Contract</v>
      </c>
      <c r="N476" s="34" t="s">
        <v>10</v>
      </c>
      <c r="O476" s="37" t="s">
        <v>61</v>
      </c>
      <c r="P476" s="32" t="str">
        <f>VLOOKUP(O476,Stock[],2,FALSE)</f>
        <v>BE Debtors Opening</v>
      </c>
      <c r="Q476" s="35">
        <f>VLOOKUP(O476,Stock[],3,FALSE)</f>
        <v>0</v>
      </c>
      <c r="R476" s="35">
        <f>VLOOKUP(O476,Stock[],4,FALSE)</f>
        <v>0</v>
      </c>
      <c r="S476" s="34"/>
      <c r="T476" s="35"/>
      <c r="U476" s="34"/>
      <c r="V476" s="36">
        <f>+DailySales!$T476*DailySales!$R476</f>
        <v>0</v>
      </c>
      <c r="W476" s="36">
        <f>+DailySales!$V476*DailySales!$Q476</f>
        <v>0</v>
      </c>
      <c r="X476" s="36">
        <f>VLOOKUP(O476,Stock[],6,FALSE)</f>
        <v>0</v>
      </c>
      <c r="Y476" s="36">
        <f>+DailySales!$V476*DailySales!$X476</f>
        <v>0</v>
      </c>
      <c r="Z476" s="37">
        <v>193200</v>
      </c>
      <c r="AA476" s="34"/>
      <c r="AB476" s="78"/>
      <c r="AC476" s="78"/>
      <c r="AD476" s="34"/>
      <c r="AE476" s="77"/>
      <c r="AF476" s="38"/>
      <c r="AG476" s="39"/>
      <c r="AH476" s="38">
        <v>46034</v>
      </c>
      <c r="AI476" s="39">
        <v>193200</v>
      </c>
      <c r="AJ476" s="38"/>
      <c r="AK476" s="39"/>
      <c r="AL476" s="34"/>
      <c r="AM476" s="39"/>
      <c r="AN47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76" s="26"/>
      <c r="AQ476" s="26"/>
      <c r="AR476" s="26"/>
    </row>
    <row r="477" spans="1:44" ht="19.5" customHeight="1" x14ac:dyDescent="0.25">
      <c r="A477" s="32">
        <f t="shared" si="32"/>
        <v>2025</v>
      </c>
      <c r="B477" s="32">
        <f t="shared" si="33"/>
        <v>12</v>
      </c>
      <c r="C477" s="25">
        <v>46009</v>
      </c>
      <c r="D477" s="57">
        <f t="shared" ca="1" si="30"/>
        <v>46097</v>
      </c>
      <c r="E477" s="32" t="str">
        <f t="shared" ca="1" si="31"/>
        <v>2-Months</v>
      </c>
      <c r="F477" s="32" t="str">
        <f>VLOOKUP(O477,Stock[],5,FALSE)</f>
        <v>BE</v>
      </c>
      <c r="G477" s="33" t="s">
        <v>1944</v>
      </c>
      <c r="H477" s="34"/>
      <c r="I477" s="34" t="s">
        <v>180</v>
      </c>
      <c r="J477" s="32" t="str">
        <f>VLOOKUP(I477,Customers[],2,FALSE)</f>
        <v>ရွှေမြင်း</v>
      </c>
      <c r="K477" s="32" t="str">
        <f>VLOOKUP(I477,Customers[],4,FALSE)</f>
        <v>Meiktila</v>
      </c>
      <c r="L477" s="32" t="str">
        <f>VLOOKUP(Table85[[#This Row],[CustomerID]],Table!H:K,3,0)</f>
        <v>မိတ္ထီလာ</v>
      </c>
      <c r="M477" s="32" t="str">
        <f>VLOOKUP(I477,Customers[],5,FALSE)</f>
        <v>WholeSales/Contract</v>
      </c>
      <c r="N477" s="34" t="s">
        <v>10</v>
      </c>
      <c r="O477" s="37" t="s">
        <v>61</v>
      </c>
      <c r="P477" s="32" t="str">
        <f>VLOOKUP(O477,Stock[],2,FALSE)</f>
        <v>BE Debtors Opening</v>
      </c>
      <c r="Q477" s="35">
        <f>VLOOKUP(O477,Stock[],3,FALSE)</f>
        <v>0</v>
      </c>
      <c r="R477" s="35">
        <f>VLOOKUP(O477,Stock[],4,FALSE)</f>
        <v>0</v>
      </c>
      <c r="S477" s="34"/>
      <c r="T477" s="35"/>
      <c r="U477" s="34"/>
      <c r="V477" s="36">
        <f>+DailySales!$T477*DailySales!$R477</f>
        <v>0</v>
      </c>
      <c r="W477" s="36">
        <f>+DailySales!$V477*DailySales!$Q477</f>
        <v>0</v>
      </c>
      <c r="X477" s="36">
        <f>VLOOKUP(O477,Stock[],6,FALSE)</f>
        <v>0</v>
      </c>
      <c r="Y477" s="36">
        <f>+DailySales!$V477*DailySales!$X477</f>
        <v>0</v>
      </c>
      <c r="Z477" s="37">
        <v>558600</v>
      </c>
      <c r="AA477" s="34"/>
      <c r="AB477" s="78"/>
      <c r="AC477" s="78"/>
      <c r="AD477" s="34"/>
      <c r="AE477" s="77"/>
      <c r="AF477" s="38"/>
      <c r="AG477" s="39"/>
      <c r="AH477" s="38">
        <v>46034</v>
      </c>
      <c r="AI477" s="39">
        <v>558600</v>
      </c>
      <c r="AJ477" s="38"/>
      <c r="AK477" s="39"/>
      <c r="AL477" s="34"/>
      <c r="AM477" s="39"/>
      <c r="AN47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77" s="26"/>
      <c r="AQ477" s="26"/>
      <c r="AR477" s="26"/>
    </row>
    <row r="478" spans="1:44" ht="19.5" customHeight="1" x14ac:dyDescent="0.25">
      <c r="A478" s="32">
        <f t="shared" si="32"/>
        <v>2025</v>
      </c>
      <c r="B478" s="32">
        <f t="shared" si="33"/>
        <v>12</v>
      </c>
      <c r="C478" s="25">
        <v>46009</v>
      </c>
      <c r="D478" s="57">
        <f t="shared" ca="1" si="30"/>
        <v>46097</v>
      </c>
      <c r="E478" s="32" t="str">
        <f t="shared" ca="1" si="31"/>
        <v>2-Months</v>
      </c>
      <c r="F478" s="32" t="str">
        <f>VLOOKUP(O478,Stock[],5,FALSE)</f>
        <v>BE</v>
      </c>
      <c r="G478" s="33" t="s">
        <v>1945</v>
      </c>
      <c r="H478" s="34"/>
      <c r="I478" s="34" t="s">
        <v>180</v>
      </c>
      <c r="J478" s="32" t="str">
        <f>VLOOKUP(I478,Customers[],2,FALSE)</f>
        <v>ရွှေမြင်း</v>
      </c>
      <c r="K478" s="32" t="str">
        <f>VLOOKUP(I478,Customers[],4,FALSE)</f>
        <v>Meiktila</v>
      </c>
      <c r="L478" s="32" t="str">
        <f>VLOOKUP(Table85[[#This Row],[CustomerID]],Table!H:K,3,0)</f>
        <v>မိတ္ထီလာ</v>
      </c>
      <c r="M478" s="32" t="str">
        <f>VLOOKUP(I478,Customers[],5,FALSE)</f>
        <v>WholeSales/Contract</v>
      </c>
      <c r="N478" s="34" t="s">
        <v>10</v>
      </c>
      <c r="O478" s="37" t="s">
        <v>61</v>
      </c>
      <c r="P478" s="32" t="str">
        <f>VLOOKUP(O478,Stock[],2,FALSE)</f>
        <v>BE Debtors Opening</v>
      </c>
      <c r="Q478" s="35">
        <f>VLOOKUP(O478,Stock[],3,FALSE)</f>
        <v>0</v>
      </c>
      <c r="R478" s="35">
        <f>VLOOKUP(O478,Stock[],4,FALSE)</f>
        <v>0</v>
      </c>
      <c r="S478" s="34"/>
      <c r="T478" s="35"/>
      <c r="U478" s="34"/>
      <c r="V478" s="36">
        <f>+DailySales!$T478*DailySales!$R478</f>
        <v>0</v>
      </c>
      <c r="W478" s="36">
        <f>+DailySales!$V478*DailySales!$Q478</f>
        <v>0</v>
      </c>
      <c r="X478" s="36">
        <f>VLOOKUP(O478,Stock[],6,FALSE)</f>
        <v>0</v>
      </c>
      <c r="Y478" s="36">
        <f>+DailySales!$V478*DailySales!$X478</f>
        <v>0</v>
      </c>
      <c r="Z478" s="37">
        <v>186200</v>
      </c>
      <c r="AA478" s="34"/>
      <c r="AB478" s="78"/>
      <c r="AC478" s="78"/>
      <c r="AD478" s="34"/>
      <c r="AE478" s="77"/>
      <c r="AF478" s="38"/>
      <c r="AG478" s="39"/>
      <c r="AH478" s="38">
        <v>46034</v>
      </c>
      <c r="AI478" s="39">
        <v>186200</v>
      </c>
      <c r="AJ478" s="38"/>
      <c r="AK478" s="39"/>
      <c r="AL478" s="34"/>
      <c r="AM478" s="39"/>
      <c r="AN47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78" s="26"/>
      <c r="AQ478" s="26"/>
      <c r="AR478" s="26"/>
    </row>
    <row r="479" spans="1:44" ht="19.5" customHeight="1" x14ac:dyDescent="0.25">
      <c r="A479" s="32">
        <f t="shared" si="32"/>
        <v>2025</v>
      </c>
      <c r="B479" s="32">
        <f t="shared" si="33"/>
        <v>12</v>
      </c>
      <c r="C479" s="25">
        <v>46009</v>
      </c>
      <c r="D479" s="57">
        <f t="shared" ca="1" si="30"/>
        <v>46097</v>
      </c>
      <c r="E479" s="32" t="str">
        <f t="shared" ca="1" si="31"/>
        <v>2-Months</v>
      </c>
      <c r="F479" s="32" t="str">
        <f>VLOOKUP(O479,Stock[],5,FALSE)</f>
        <v>BE</v>
      </c>
      <c r="G479" s="33" t="s">
        <v>1945</v>
      </c>
      <c r="H479" s="34"/>
      <c r="I479" s="34" t="s">
        <v>180</v>
      </c>
      <c r="J479" s="32" t="str">
        <f>VLOOKUP(I479,Customers[],2,FALSE)</f>
        <v>ရွှေမြင်း</v>
      </c>
      <c r="K479" s="32" t="str">
        <f>VLOOKUP(I479,Customers[],4,FALSE)</f>
        <v>Meiktila</v>
      </c>
      <c r="L479" s="32" t="str">
        <f>VLOOKUP(Table85[[#This Row],[CustomerID]],Table!H:K,3,0)</f>
        <v>မိတ္ထီလာ</v>
      </c>
      <c r="M479" s="32" t="str">
        <f>VLOOKUP(I479,Customers[],5,FALSE)</f>
        <v>WholeSales/Contract</v>
      </c>
      <c r="N479" s="34" t="s">
        <v>10</v>
      </c>
      <c r="O479" s="37" t="s">
        <v>61</v>
      </c>
      <c r="P479" s="32" t="str">
        <f>VLOOKUP(O479,Stock[],2,FALSE)</f>
        <v>BE Debtors Opening</v>
      </c>
      <c r="Q479" s="35">
        <f>VLOOKUP(O479,Stock[],3,FALSE)</f>
        <v>0</v>
      </c>
      <c r="R479" s="35">
        <f>VLOOKUP(O479,Stock[],4,FALSE)</f>
        <v>0</v>
      </c>
      <c r="S479" s="34"/>
      <c r="T479" s="35"/>
      <c r="U479" s="34"/>
      <c r="V479" s="36">
        <f>+DailySales!$T479*DailySales!$R479</f>
        <v>0</v>
      </c>
      <c r="W479" s="36">
        <f>+DailySales!$V479*DailySales!$Q479</f>
        <v>0</v>
      </c>
      <c r="X479" s="36">
        <f>VLOOKUP(O479,Stock[],6,FALSE)</f>
        <v>0</v>
      </c>
      <c r="Y479" s="36">
        <f>+DailySales!$V479*DailySales!$X479</f>
        <v>0</v>
      </c>
      <c r="Z479" s="37">
        <v>319200</v>
      </c>
      <c r="AA479" s="34"/>
      <c r="AB479" s="78"/>
      <c r="AC479" s="78"/>
      <c r="AD479" s="34"/>
      <c r="AE479" s="77"/>
      <c r="AF479" s="38"/>
      <c r="AG479" s="39"/>
      <c r="AH479" s="38">
        <v>46034</v>
      </c>
      <c r="AI479" s="39">
        <v>319200</v>
      </c>
      <c r="AJ479" s="38"/>
      <c r="AK479" s="39"/>
      <c r="AL479" s="34"/>
      <c r="AM479" s="39"/>
      <c r="AN47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79" s="26"/>
      <c r="AQ479" s="26"/>
      <c r="AR479" s="26"/>
    </row>
    <row r="480" spans="1:44" ht="19.5" customHeight="1" x14ac:dyDescent="0.25">
      <c r="A480" s="32">
        <f t="shared" si="32"/>
        <v>2025</v>
      </c>
      <c r="B480" s="32">
        <f t="shared" si="33"/>
        <v>12</v>
      </c>
      <c r="C480" s="25">
        <v>46009</v>
      </c>
      <c r="D480" s="57">
        <f t="shared" ca="1" si="30"/>
        <v>46097</v>
      </c>
      <c r="E480" s="32" t="str">
        <f t="shared" ca="1" si="31"/>
        <v>2-Months</v>
      </c>
      <c r="F480" s="32" t="str">
        <f>VLOOKUP(O480,Stock[],5,FALSE)</f>
        <v>BE</v>
      </c>
      <c r="G480" s="33" t="s">
        <v>1945</v>
      </c>
      <c r="H480" s="34"/>
      <c r="I480" s="34" t="s">
        <v>180</v>
      </c>
      <c r="J480" s="32" t="str">
        <f>VLOOKUP(I480,Customers[],2,FALSE)</f>
        <v>ရွှေမြင်း</v>
      </c>
      <c r="K480" s="32" t="str">
        <f>VLOOKUP(I480,Customers[],4,FALSE)</f>
        <v>Meiktila</v>
      </c>
      <c r="L480" s="32" t="str">
        <f>VLOOKUP(Table85[[#This Row],[CustomerID]],Table!H:K,3,0)</f>
        <v>မိတ္ထီလာ</v>
      </c>
      <c r="M480" s="32" t="str">
        <f>VLOOKUP(I480,Customers[],5,FALSE)</f>
        <v>WholeSales/Contract</v>
      </c>
      <c r="N480" s="34" t="s">
        <v>10</v>
      </c>
      <c r="O480" s="37" t="s">
        <v>61</v>
      </c>
      <c r="P480" s="32" t="str">
        <f>VLOOKUP(O480,Stock[],2,FALSE)</f>
        <v>BE Debtors Opening</v>
      </c>
      <c r="Q480" s="35">
        <f>VLOOKUP(O480,Stock[],3,FALSE)</f>
        <v>0</v>
      </c>
      <c r="R480" s="35">
        <f>VLOOKUP(O480,Stock[],4,FALSE)</f>
        <v>0</v>
      </c>
      <c r="S480" s="34"/>
      <c r="T480" s="35"/>
      <c r="U480" s="34"/>
      <c r="V480" s="36">
        <f>+DailySales!$T480*DailySales!$R480</f>
        <v>0</v>
      </c>
      <c r="W480" s="36">
        <f>+DailySales!$V480*DailySales!$Q480</f>
        <v>0</v>
      </c>
      <c r="X480" s="36">
        <f>VLOOKUP(O480,Stock[],6,FALSE)</f>
        <v>0</v>
      </c>
      <c r="Y480" s="36">
        <f>+DailySales!$V480*DailySales!$X480</f>
        <v>0</v>
      </c>
      <c r="Z480" s="37">
        <v>186200</v>
      </c>
      <c r="AA480" s="34"/>
      <c r="AB480" s="78"/>
      <c r="AC480" s="78"/>
      <c r="AD480" s="34"/>
      <c r="AE480" s="77"/>
      <c r="AF480" s="38"/>
      <c r="AG480" s="39"/>
      <c r="AH480" s="38">
        <v>46034</v>
      </c>
      <c r="AI480" s="39">
        <v>186200</v>
      </c>
      <c r="AJ480" s="38"/>
      <c r="AK480" s="39"/>
      <c r="AL480" s="34"/>
      <c r="AM480" s="39"/>
      <c r="AN48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80" s="26"/>
      <c r="AQ480" s="26"/>
      <c r="AR480" s="26"/>
    </row>
    <row r="481" spans="1:44" ht="19.5" customHeight="1" x14ac:dyDescent="0.25">
      <c r="A481" s="32">
        <f t="shared" si="32"/>
        <v>2025</v>
      </c>
      <c r="B481" s="32">
        <f t="shared" si="33"/>
        <v>12</v>
      </c>
      <c r="C481" s="25">
        <v>46010</v>
      </c>
      <c r="D481" s="57">
        <f t="shared" ca="1" si="30"/>
        <v>46097</v>
      </c>
      <c r="E481" s="32" t="str">
        <f t="shared" ca="1" si="31"/>
        <v>2-Months</v>
      </c>
      <c r="F481" s="32" t="str">
        <f>VLOOKUP(O481,Stock[],5,FALSE)</f>
        <v>BE</v>
      </c>
      <c r="G481" s="33" t="s">
        <v>1946</v>
      </c>
      <c r="H481" s="34"/>
      <c r="I481" s="34" t="s">
        <v>240</v>
      </c>
      <c r="J481" s="32" t="str">
        <f>VLOOKUP(I481,Customers[],2,FALSE)</f>
        <v>လွင်</v>
      </c>
      <c r="K481" s="32" t="str">
        <f>VLOOKUP(I481,Customers[],4,FALSE)</f>
        <v>Kyukpadaung</v>
      </c>
      <c r="L481" s="32" t="str">
        <f>VLOOKUP(Table85[[#This Row],[CustomerID]],Table!H:K,3,0)</f>
        <v>ကျောက်ပန်းတောင်း</v>
      </c>
      <c r="M481" s="32" t="str">
        <f>VLOOKUP(I481,Customers[],5,FALSE)</f>
        <v>WholeSales/Contract</v>
      </c>
      <c r="N481" s="34" t="s">
        <v>10</v>
      </c>
      <c r="O481" s="37" t="s">
        <v>61</v>
      </c>
      <c r="P481" s="32" t="str">
        <f>VLOOKUP(O481,Stock[],2,FALSE)</f>
        <v>BE Debtors Opening</v>
      </c>
      <c r="Q481" s="35">
        <f>VLOOKUP(O481,Stock[],3,FALSE)</f>
        <v>0</v>
      </c>
      <c r="R481" s="35">
        <f>VLOOKUP(O481,Stock[],4,FALSE)</f>
        <v>0</v>
      </c>
      <c r="S481" s="34"/>
      <c r="T481" s="35"/>
      <c r="U481" s="34"/>
      <c r="V481" s="36">
        <f>+DailySales!$T481*DailySales!$R481</f>
        <v>0</v>
      </c>
      <c r="W481" s="36">
        <f>+DailySales!$V481*DailySales!$Q481</f>
        <v>0</v>
      </c>
      <c r="X481" s="36">
        <f>VLOOKUP(O481,Stock[],6,FALSE)</f>
        <v>0</v>
      </c>
      <c r="Y481" s="36">
        <f>+DailySales!$V481*DailySales!$X481</f>
        <v>0</v>
      </c>
      <c r="Z481" s="37">
        <v>969600</v>
      </c>
      <c r="AA481" s="34"/>
      <c r="AB481" s="78"/>
      <c r="AC481" s="78"/>
      <c r="AD481" s="34"/>
      <c r="AE481" s="77"/>
      <c r="AF481" s="38"/>
      <c r="AG481" s="39"/>
      <c r="AH481" s="38">
        <v>46027</v>
      </c>
      <c r="AI481" s="39">
        <v>969600</v>
      </c>
      <c r="AJ481" s="38"/>
      <c r="AK481" s="39"/>
      <c r="AL481" s="34"/>
      <c r="AM481" s="39"/>
      <c r="AN48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81" s="26"/>
      <c r="AQ481" s="26"/>
      <c r="AR481" s="26"/>
    </row>
    <row r="482" spans="1:44" ht="19.5" customHeight="1" x14ac:dyDescent="0.25">
      <c r="A482" s="32">
        <f t="shared" si="32"/>
        <v>2025</v>
      </c>
      <c r="B482" s="32">
        <f t="shared" si="33"/>
        <v>12</v>
      </c>
      <c r="C482" s="25">
        <v>46010</v>
      </c>
      <c r="D482" s="57">
        <f t="shared" ca="1" si="30"/>
        <v>46097</v>
      </c>
      <c r="E482" s="32" t="str">
        <f t="shared" ca="1" si="31"/>
        <v>2-Months</v>
      </c>
      <c r="F482" s="32" t="str">
        <f>VLOOKUP(O482,Stock[],5,FALSE)</f>
        <v>BE</v>
      </c>
      <c r="G482" s="33" t="s">
        <v>1946</v>
      </c>
      <c r="H482" s="34"/>
      <c r="I482" s="34" t="s">
        <v>240</v>
      </c>
      <c r="J482" s="32" t="str">
        <f>VLOOKUP(I482,Customers[],2,FALSE)</f>
        <v>လွင်</v>
      </c>
      <c r="K482" s="32" t="str">
        <f>VLOOKUP(I482,Customers[],4,FALSE)</f>
        <v>Kyukpadaung</v>
      </c>
      <c r="L482" s="32" t="str">
        <f>VLOOKUP(Table85[[#This Row],[CustomerID]],Table!H:K,3,0)</f>
        <v>ကျောက်ပန်းတောင်း</v>
      </c>
      <c r="M482" s="32" t="str">
        <f>VLOOKUP(I482,Customers[],5,FALSE)</f>
        <v>WholeSales/Contract</v>
      </c>
      <c r="N482" s="34" t="s">
        <v>10</v>
      </c>
      <c r="O482" s="37" t="s">
        <v>61</v>
      </c>
      <c r="P482" s="32" t="str">
        <f>VLOOKUP(O482,Stock[],2,FALSE)</f>
        <v>BE Debtors Opening</v>
      </c>
      <c r="Q482" s="35">
        <f>VLOOKUP(O482,Stock[],3,FALSE)</f>
        <v>0</v>
      </c>
      <c r="R482" s="35">
        <f>VLOOKUP(O482,Stock[],4,FALSE)</f>
        <v>0</v>
      </c>
      <c r="S482" s="34"/>
      <c r="T482" s="35"/>
      <c r="U482" s="34"/>
      <c r="V482" s="36">
        <f>+DailySales!$T482*DailySales!$R482</f>
        <v>0</v>
      </c>
      <c r="W482" s="36">
        <f>+DailySales!$V482*DailySales!$Q482</f>
        <v>0</v>
      </c>
      <c r="X482" s="36">
        <f>VLOOKUP(O482,Stock[],6,FALSE)</f>
        <v>0</v>
      </c>
      <c r="Y482" s="36">
        <f>+DailySales!$V482*DailySales!$X482</f>
        <v>0</v>
      </c>
      <c r="Z482" s="37">
        <v>3934000</v>
      </c>
      <c r="AA482" s="34"/>
      <c r="AB482" s="78"/>
      <c r="AC482" s="78"/>
      <c r="AD482" s="34"/>
      <c r="AE482" s="77"/>
      <c r="AF482" s="38"/>
      <c r="AG482" s="39"/>
      <c r="AH482" s="38">
        <v>46027</v>
      </c>
      <c r="AI482" s="39">
        <v>3934000</v>
      </c>
      <c r="AJ482" s="38"/>
      <c r="AK482" s="39"/>
      <c r="AL482" s="34"/>
      <c r="AM482" s="39"/>
      <c r="AN48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82" s="26"/>
      <c r="AQ482" s="26"/>
      <c r="AR482" s="26"/>
    </row>
    <row r="483" spans="1:44" ht="19.5" customHeight="1" x14ac:dyDescent="0.25">
      <c r="A483" s="32">
        <f t="shared" si="32"/>
        <v>2025</v>
      </c>
      <c r="B483" s="32">
        <f t="shared" si="33"/>
        <v>12</v>
      </c>
      <c r="C483" s="25">
        <v>46010</v>
      </c>
      <c r="D483" s="57">
        <f t="shared" ca="1" si="30"/>
        <v>46097</v>
      </c>
      <c r="E483" s="32" t="str">
        <f t="shared" ca="1" si="31"/>
        <v>2-Months</v>
      </c>
      <c r="F483" s="32" t="str">
        <f>VLOOKUP(O483,Stock[],5,FALSE)</f>
        <v>BE</v>
      </c>
      <c r="G483" s="33" t="s">
        <v>1946</v>
      </c>
      <c r="H483" s="34"/>
      <c r="I483" s="34" t="s">
        <v>240</v>
      </c>
      <c r="J483" s="32" t="str">
        <f>VLOOKUP(I483,Customers[],2,FALSE)</f>
        <v>လွင်</v>
      </c>
      <c r="K483" s="32" t="str">
        <f>VLOOKUP(I483,Customers[],4,FALSE)</f>
        <v>Kyukpadaung</v>
      </c>
      <c r="L483" s="32" t="str">
        <f>VLOOKUP(Table85[[#This Row],[CustomerID]],Table!H:K,3,0)</f>
        <v>ကျောက်ပန်းတောင်း</v>
      </c>
      <c r="M483" s="32" t="str">
        <f>VLOOKUP(I483,Customers[],5,FALSE)</f>
        <v>WholeSales/Contract</v>
      </c>
      <c r="N483" s="34" t="s">
        <v>10</v>
      </c>
      <c r="O483" s="37" t="s">
        <v>61</v>
      </c>
      <c r="P483" s="32" t="str">
        <f>VLOOKUP(O483,Stock[],2,FALSE)</f>
        <v>BE Debtors Opening</v>
      </c>
      <c r="Q483" s="35">
        <f>VLOOKUP(O483,Stock[],3,FALSE)</f>
        <v>0</v>
      </c>
      <c r="R483" s="35">
        <f>VLOOKUP(O483,Stock[],4,FALSE)</f>
        <v>0</v>
      </c>
      <c r="S483" s="34"/>
      <c r="T483" s="35"/>
      <c r="U483" s="34"/>
      <c r="V483" s="36">
        <f>+DailySales!$T483*DailySales!$R483</f>
        <v>0</v>
      </c>
      <c r="W483" s="36">
        <f>+DailySales!$V483*DailySales!$Q483</f>
        <v>0</v>
      </c>
      <c r="X483" s="36">
        <f>VLOOKUP(O483,Stock[],6,FALSE)</f>
        <v>0</v>
      </c>
      <c r="Y483" s="36">
        <f>+DailySales!$V483*DailySales!$X483</f>
        <v>0</v>
      </c>
      <c r="Z483" s="37">
        <v>640500</v>
      </c>
      <c r="AA483" s="34"/>
      <c r="AB483" s="78"/>
      <c r="AC483" s="78"/>
      <c r="AD483" s="34"/>
      <c r="AE483" s="77"/>
      <c r="AF483" s="38"/>
      <c r="AG483" s="39"/>
      <c r="AH483" s="38">
        <v>46027</v>
      </c>
      <c r="AI483" s="39">
        <v>640500</v>
      </c>
      <c r="AJ483" s="38"/>
      <c r="AK483" s="39"/>
      <c r="AL483" s="34"/>
      <c r="AM483" s="39"/>
      <c r="AN48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83" s="26"/>
      <c r="AQ483" s="26"/>
      <c r="AR483" s="26"/>
    </row>
    <row r="484" spans="1:44" ht="19.5" customHeight="1" x14ac:dyDescent="0.25">
      <c r="A484" s="32">
        <f t="shared" si="32"/>
        <v>2025</v>
      </c>
      <c r="B484" s="32">
        <f t="shared" si="33"/>
        <v>12</v>
      </c>
      <c r="C484" s="25">
        <v>46010</v>
      </c>
      <c r="D484" s="57">
        <f t="shared" ca="1" si="30"/>
        <v>46097</v>
      </c>
      <c r="E484" s="32" t="str">
        <f t="shared" ca="1" si="31"/>
        <v>2-Months</v>
      </c>
      <c r="F484" s="32" t="str">
        <f>VLOOKUP(O484,Stock[],5,FALSE)</f>
        <v>Formula</v>
      </c>
      <c r="G484" s="33" t="s">
        <v>1946</v>
      </c>
      <c r="H484" s="34"/>
      <c r="I484" s="34" t="s">
        <v>240</v>
      </c>
      <c r="J484" s="32" t="str">
        <f>VLOOKUP(I484,Customers[],2,FALSE)</f>
        <v>လွင်</v>
      </c>
      <c r="K484" s="32" t="str">
        <f>VLOOKUP(I484,Customers[],4,FALSE)</f>
        <v>Kyukpadaung</v>
      </c>
      <c r="L484" s="32" t="str">
        <f>VLOOKUP(Table85[[#This Row],[CustomerID]],Table!H:K,3,0)</f>
        <v>ကျောက်ပန်းတောင်း</v>
      </c>
      <c r="M484" s="32" t="str">
        <f>VLOOKUP(I484,Customers[],5,FALSE)</f>
        <v>WholeSales/Contract</v>
      </c>
      <c r="N484" s="34" t="s">
        <v>10</v>
      </c>
      <c r="O484" s="37" t="s">
        <v>64</v>
      </c>
      <c r="P484" s="32" t="str">
        <f>VLOOKUP(O484,Stock[],2,FALSE)</f>
        <v>Formula Debtors Opening</v>
      </c>
      <c r="Q484" s="35">
        <f>VLOOKUP(O484,Stock[],3,FALSE)</f>
        <v>0</v>
      </c>
      <c r="R484" s="35">
        <f>VLOOKUP(O484,Stock[],4,FALSE)</f>
        <v>0</v>
      </c>
      <c r="S484" s="34"/>
      <c r="T484" s="35"/>
      <c r="U484" s="34"/>
      <c r="V484" s="36">
        <f>+DailySales!$T484*DailySales!$R484</f>
        <v>0</v>
      </c>
      <c r="W484" s="36">
        <f>+DailySales!$V484*DailySales!$Q484</f>
        <v>0</v>
      </c>
      <c r="X484" s="36">
        <f>VLOOKUP(O484,Stock[],6,FALSE)</f>
        <v>0</v>
      </c>
      <c r="Y484" s="36">
        <f>+DailySales!$V484*DailySales!$X484</f>
        <v>0</v>
      </c>
      <c r="Z484" s="37">
        <v>435500</v>
      </c>
      <c r="AA484" s="34"/>
      <c r="AB484" s="78"/>
      <c r="AC484" s="78"/>
      <c r="AD484" s="34"/>
      <c r="AE484" s="77"/>
      <c r="AF484" s="38"/>
      <c r="AG484" s="39"/>
      <c r="AH484" s="38">
        <v>46027</v>
      </c>
      <c r="AI484" s="39">
        <v>435500</v>
      </c>
      <c r="AJ484" s="38"/>
      <c r="AK484" s="39"/>
      <c r="AL484" s="34"/>
      <c r="AM484" s="39"/>
      <c r="AN48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84" s="26"/>
      <c r="AQ484" s="26"/>
      <c r="AR484" s="26"/>
    </row>
    <row r="485" spans="1:44" ht="19.5" customHeight="1" x14ac:dyDescent="0.25">
      <c r="A485" s="32">
        <f t="shared" si="32"/>
        <v>2025</v>
      </c>
      <c r="B485" s="32">
        <f t="shared" si="33"/>
        <v>12</v>
      </c>
      <c r="C485" s="25">
        <v>46010</v>
      </c>
      <c r="D485" s="57">
        <f t="shared" ca="1" si="30"/>
        <v>46097</v>
      </c>
      <c r="E485" s="32" t="str">
        <f t="shared" ca="1" si="31"/>
        <v>2-Months</v>
      </c>
      <c r="F485" s="32" t="str">
        <f>VLOOKUP(O485,Stock[],5,FALSE)</f>
        <v>BE</v>
      </c>
      <c r="G485" s="33" t="s">
        <v>1947</v>
      </c>
      <c r="H485" s="34"/>
      <c r="I485" s="34" t="s">
        <v>1506</v>
      </c>
      <c r="J485" s="32" t="str">
        <f>VLOOKUP(I485,Customers[],2,FALSE)</f>
        <v>ဖိုးသာထူး</v>
      </c>
      <c r="K485" s="32" t="str">
        <f>VLOOKUP(I485,Customers[],4,FALSE)</f>
        <v>Meiktila</v>
      </c>
      <c r="L485" s="32" t="str">
        <f>VLOOKUP(Table85[[#This Row],[CustomerID]],Table!H:K,3,0)</f>
        <v>ကျွဲတပ်ဆုံ</v>
      </c>
      <c r="M485" s="32" t="str">
        <f>VLOOKUP(I485,Customers[],5,FALSE)</f>
        <v>Van-2</v>
      </c>
      <c r="N485" s="34" t="s">
        <v>10</v>
      </c>
      <c r="O485" s="37" t="s">
        <v>61</v>
      </c>
      <c r="P485" s="32" t="str">
        <f>VLOOKUP(O485,Stock[],2,FALSE)</f>
        <v>BE Debtors Opening</v>
      </c>
      <c r="Q485" s="35">
        <f>VLOOKUP(O485,Stock[],3,FALSE)</f>
        <v>0</v>
      </c>
      <c r="R485" s="35">
        <f>VLOOKUP(O485,Stock[],4,FALSE)</f>
        <v>0</v>
      </c>
      <c r="S485" s="34"/>
      <c r="T485" s="35"/>
      <c r="U485" s="34"/>
      <c r="V485" s="36">
        <f>+DailySales!$T485*DailySales!$R485</f>
        <v>0</v>
      </c>
      <c r="W485" s="36">
        <f>+DailySales!$V485*DailySales!$Q485</f>
        <v>0</v>
      </c>
      <c r="X485" s="36">
        <f>VLOOKUP(O485,Stock[],6,FALSE)</f>
        <v>0</v>
      </c>
      <c r="Y485" s="36">
        <f>+DailySales!$V485*DailySales!$X485</f>
        <v>0</v>
      </c>
      <c r="Z485" s="37">
        <v>1859000</v>
      </c>
      <c r="AA485" s="34"/>
      <c r="AB485" s="78"/>
      <c r="AC485" s="78"/>
      <c r="AD485" s="34"/>
      <c r="AE485" s="77"/>
      <c r="AF485" s="38"/>
      <c r="AG485" s="39"/>
      <c r="AH485" s="38">
        <v>46037</v>
      </c>
      <c r="AI485" s="39">
        <v>1283000</v>
      </c>
      <c r="AJ485" s="38">
        <v>46058</v>
      </c>
      <c r="AK485" s="39">
        <v>576000</v>
      </c>
      <c r="AL485" s="34"/>
      <c r="AM485" s="39"/>
      <c r="AN48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85" s="26"/>
      <c r="AQ485" s="26"/>
      <c r="AR485" s="26"/>
    </row>
    <row r="486" spans="1:44" ht="19.5" customHeight="1" x14ac:dyDescent="0.25">
      <c r="A486" s="32">
        <f t="shared" si="32"/>
        <v>2025</v>
      </c>
      <c r="B486" s="32">
        <f t="shared" si="33"/>
        <v>12</v>
      </c>
      <c r="C486" s="25">
        <v>46010</v>
      </c>
      <c r="D486" s="57">
        <f t="shared" ca="1" si="30"/>
        <v>46097</v>
      </c>
      <c r="E486" s="32" t="str">
        <f t="shared" ca="1" si="31"/>
        <v>2-Months</v>
      </c>
      <c r="F486" s="32" t="str">
        <f>VLOOKUP(O486,Stock[],5,FALSE)</f>
        <v>BE</v>
      </c>
      <c r="G486" s="33" t="s">
        <v>1948</v>
      </c>
      <c r="H486" s="34"/>
      <c r="I486" s="34" t="s">
        <v>1949</v>
      </c>
      <c r="J486" s="32" t="str">
        <f>VLOOKUP(I486,Customers[],2,FALSE)</f>
        <v>ရွှေမြင်း(စိန်)</v>
      </c>
      <c r="K486" s="32" t="str">
        <f>VLOOKUP(I486,Customers[],4,FALSE)</f>
        <v>Mahlaing</v>
      </c>
      <c r="L486" s="32" t="str">
        <f>VLOOKUP(Table85[[#This Row],[CustomerID]],Table!H:K,3,0)</f>
        <v>မလှိုင်</v>
      </c>
      <c r="M486" s="32" t="str">
        <f>VLOOKUP(I486,Customers[],5,FALSE)</f>
        <v>WholeSales/Contract</v>
      </c>
      <c r="N486" s="34" t="s">
        <v>10</v>
      </c>
      <c r="O486" s="37" t="s">
        <v>61</v>
      </c>
      <c r="P486" s="32" t="str">
        <f>VLOOKUP(O486,Stock[],2,FALSE)</f>
        <v>BE Debtors Opening</v>
      </c>
      <c r="Q486" s="35">
        <f>VLOOKUP(O486,Stock[],3,FALSE)</f>
        <v>0</v>
      </c>
      <c r="R486" s="35">
        <f>VLOOKUP(O486,Stock[],4,FALSE)</f>
        <v>0</v>
      </c>
      <c r="S486" s="34"/>
      <c r="T486" s="35"/>
      <c r="U486" s="34"/>
      <c r="V486" s="36">
        <f>+DailySales!$T486*DailySales!$R486</f>
        <v>0</v>
      </c>
      <c r="W486" s="36">
        <f>+DailySales!$V486*DailySales!$Q486</f>
        <v>0</v>
      </c>
      <c r="X486" s="36">
        <f>VLOOKUP(O486,Stock[],6,FALSE)</f>
        <v>0</v>
      </c>
      <c r="Y486" s="36">
        <f>+DailySales!$V486*DailySales!$X486</f>
        <v>0</v>
      </c>
      <c r="Z486" s="37">
        <v>1862000</v>
      </c>
      <c r="AA486" s="34"/>
      <c r="AB486" s="78"/>
      <c r="AC486" s="78"/>
      <c r="AD486" s="34"/>
      <c r="AE486" s="77"/>
      <c r="AF486" s="38"/>
      <c r="AG486" s="39"/>
      <c r="AH486" s="38">
        <v>46034</v>
      </c>
      <c r="AI486" s="39">
        <v>1862000</v>
      </c>
      <c r="AJ486" s="38"/>
      <c r="AK486" s="39"/>
      <c r="AL486" s="34"/>
      <c r="AM486" s="39"/>
      <c r="AN48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86" s="26"/>
      <c r="AQ486" s="26"/>
      <c r="AR486" s="26"/>
    </row>
    <row r="487" spans="1:44" ht="19.5" customHeight="1" x14ac:dyDescent="0.25">
      <c r="A487" s="32">
        <f t="shared" si="32"/>
        <v>2025</v>
      </c>
      <c r="B487" s="32">
        <f t="shared" si="33"/>
        <v>12</v>
      </c>
      <c r="C487" s="25">
        <v>46010</v>
      </c>
      <c r="D487" s="57">
        <f t="shared" ca="1" si="30"/>
        <v>46097</v>
      </c>
      <c r="E487" s="32" t="str">
        <f t="shared" ca="1" si="31"/>
        <v>2-Months</v>
      </c>
      <c r="F487" s="32" t="str">
        <f>VLOOKUP(O487,Stock[],5,FALSE)</f>
        <v>BE</v>
      </c>
      <c r="G487" s="33" t="s">
        <v>1948</v>
      </c>
      <c r="H487" s="34"/>
      <c r="I487" s="34" t="s">
        <v>1949</v>
      </c>
      <c r="J487" s="32" t="str">
        <f>VLOOKUP(I487,Customers[],2,FALSE)</f>
        <v>ရွှေမြင်း(စိန်)</v>
      </c>
      <c r="K487" s="32" t="str">
        <f>VLOOKUP(I487,Customers[],4,FALSE)</f>
        <v>Mahlaing</v>
      </c>
      <c r="L487" s="32" t="str">
        <f>VLOOKUP(Table85[[#This Row],[CustomerID]],Table!H:K,3,0)</f>
        <v>မလှိုင်</v>
      </c>
      <c r="M487" s="32" t="str">
        <f>VLOOKUP(I487,Customers[],5,FALSE)</f>
        <v>WholeSales/Contract</v>
      </c>
      <c r="N487" s="34" t="s">
        <v>10</v>
      </c>
      <c r="O487" s="37" t="s">
        <v>61</v>
      </c>
      <c r="P487" s="32" t="str">
        <f>VLOOKUP(O487,Stock[],2,FALSE)</f>
        <v>BE Debtors Opening</v>
      </c>
      <c r="Q487" s="35">
        <f>VLOOKUP(O487,Stock[],3,FALSE)</f>
        <v>0</v>
      </c>
      <c r="R487" s="35">
        <f>VLOOKUP(O487,Stock[],4,FALSE)</f>
        <v>0</v>
      </c>
      <c r="S487" s="34"/>
      <c r="T487" s="35"/>
      <c r="U487" s="34"/>
      <c r="V487" s="36">
        <f>+DailySales!$T487*DailySales!$R487</f>
        <v>0</v>
      </c>
      <c r="W487" s="36">
        <f>+DailySales!$V487*DailySales!$Q487</f>
        <v>0</v>
      </c>
      <c r="X487" s="36">
        <f>VLOOKUP(O487,Stock[],6,FALSE)</f>
        <v>0</v>
      </c>
      <c r="Y487" s="36">
        <f>+DailySales!$V487*DailySales!$X487</f>
        <v>0</v>
      </c>
      <c r="Z487" s="37">
        <v>966000</v>
      </c>
      <c r="AA487" s="34"/>
      <c r="AB487" s="78"/>
      <c r="AC487" s="78"/>
      <c r="AD487" s="34"/>
      <c r="AE487" s="77"/>
      <c r="AF487" s="38"/>
      <c r="AG487" s="39"/>
      <c r="AH487" s="38">
        <v>46034</v>
      </c>
      <c r="AI487" s="39">
        <v>966000</v>
      </c>
      <c r="AJ487" s="38"/>
      <c r="AK487" s="39"/>
      <c r="AL487" s="34"/>
      <c r="AM487" s="39"/>
      <c r="AN48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87" s="26"/>
      <c r="AQ487" s="26"/>
      <c r="AR487" s="26"/>
    </row>
    <row r="488" spans="1:44" ht="19.5" customHeight="1" x14ac:dyDescent="0.25">
      <c r="A488" s="32">
        <f t="shared" si="32"/>
        <v>2025</v>
      </c>
      <c r="B488" s="32">
        <f t="shared" si="33"/>
        <v>12</v>
      </c>
      <c r="C488" s="25">
        <v>46010</v>
      </c>
      <c r="D488" s="57">
        <f t="shared" ca="1" si="30"/>
        <v>46097</v>
      </c>
      <c r="E488" s="32" t="str">
        <f t="shared" ca="1" si="31"/>
        <v>2-Months</v>
      </c>
      <c r="F488" s="32" t="str">
        <f>VLOOKUP(O488,Stock[],5,FALSE)</f>
        <v>BE</v>
      </c>
      <c r="G488" s="33" t="s">
        <v>1948</v>
      </c>
      <c r="H488" s="34"/>
      <c r="I488" s="34" t="s">
        <v>1949</v>
      </c>
      <c r="J488" s="32" t="str">
        <f>VLOOKUP(I488,Customers[],2,FALSE)</f>
        <v>ရွှေမြင်း(စိန်)</v>
      </c>
      <c r="K488" s="32" t="str">
        <f>VLOOKUP(I488,Customers[],4,FALSE)</f>
        <v>Mahlaing</v>
      </c>
      <c r="L488" s="32" t="str">
        <f>VLOOKUP(Table85[[#This Row],[CustomerID]],Table!H:K,3,0)</f>
        <v>မလှိုင်</v>
      </c>
      <c r="M488" s="32" t="str">
        <f>VLOOKUP(I488,Customers[],5,FALSE)</f>
        <v>WholeSales/Contract</v>
      </c>
      <c r="N488" s="34" t="s">
        <v>10</v>
      </c>
      <c r="O488" s="37" t="s">
        <v>61</v>
      </c>
      <c r="P488" s="32" t="str">
        <f>VLOOKUP(O488,Stock[],2,FALSE)</f>
        <v>BE Debtors Opening</v>
      </c>
      <c r="Q488" s="35">
        <f>VLOOKUP(O488,Stock[],3,FALSE)</f>
        <v>0</v>
      </c>
      <c r="R488" s="35">
        <f>VLOOKUP(O488,Stock[],4,FALSE)</f>
        <v>0</v>
      </c>
      <c r="S488" s="34"/>
      <c r="T488" s="35"/>
      <c r="U488" s="34"/>
      <c r="V488" s="36">
        <f>+DailySales!$T488*DailySales!$R488</f>
        <v>0</v>
      </c>
      <c r="W488" s="36">
        <f>+DailySales!$V488*DailySales!$Q488</f>
        <v>0</v>
      </c>
      <c r="X488" s="36">
        <f>VLOOKUP(O488,Stock[],6,FALSE)</f>
        <v>0</v>
      </c>
      <c r="Y488" s="36">
        <f>+DailySales!$V488*DailySales!$X488</f>
        <v>0</v>
      </c>
      <c r="Z488" s="37">
        <v>931000</v>
      </c>
      <c r="AA488" s="34"/>
      <c r="AB488" s="78"/>
      <c r="AC488" s="78"/>
      <c r="AD488" s="34"/>
      <c r="AE488" s="77"/>
      <c r="AF488" s="38"/>
      <c r="AG488" s="39"/>
      <c r="AH488" s="38">
        <v>46034</v>
      </c>
      <c r="AI488" s="39">
        <v>931000</v>
      </c>
      <c r="AJ488" s="38"/>
      <c r="AK488" s="39"/>
      <c r="AL488" s="34"/>
      <c r="AM488" s="39"/>
      <c r="AN48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88" s="26"/>
      <c r="AQ488" s="26"/>
      <c r="AR488" s="26"/>
    </row>
    <row r="489" spans="1:44" ht="19.5" customHeight="1" x14ac:dyDescent="0.25">
      <c r="A489" s="32">
        <f t="shared" si="32"/>
        <v>2025</v>
      </c>
      <c r="B489" s="32">
        <f t="shared" si="33"/>
        <v>12</v>
      </c>
      <c r="C489" s="25">
        <v>46010</v>
      </c>
      <c r="D489" s="57">
        <f t="shared" ca="1" si="30"/>
        <v>46097</v>
      </c>
      <c r="E489" s="32" t="str">
        <f t="shared" ca="1" si="31"/>
        <v>2-Months</v>
      </c>
      <c r="F489" s="32" t="str">
        <f>VLOOKUP(O489,Stock[],5,FALSE)</f>
        <v>BE</v>
      </c>
      <c r="G489" s="33" t="s">
        <v>1950</v>
      </c>
      <c r="H489" s="34"/>
      <c r="I489" s="34" t="s">
        <v>181</v>
      </c>
      <c r="J489" s="32" t="str">
        <f>VLOOKUP(I489,Customers[],2,FALSE)</f>
        <v>ရွှေမြင်း(ရွှေခြင်္သေ့)</v>
      </c>
      <c r="K489" s="32" t="str">
        <f>VLOOKUP(I489,Customers[],4,FALSE)</f>
        <v>Meiktila</v>
      </c>
      <c r="L489" s="32" t="str">
        <f>VLOOKUP(Table85[[#This Row],[CustomerID]],Table!H:K,3,0)</f>
        <v>မိတ္ထီလာ</v>
      </c>
      <c r="M489" s="32" t="str">
        <f>VLOOKUP(I489,Customers[],5,FALSE)</f>
        <v>WholeSales/Contract</v>
      </c>
      <c r="N489" s="34" t="s">
        <v>10</v>
      </c>
      <c r="O489" s="37" t="s">
        <v>61</v>
      </c>
      <c r="P489" s="32" t="str">
        <f>VLOOKUP(O489,Stock[],2,FALSE)</f>
        <v>BE Debtors Opening</v>
      </c>
      <c r="Q489" s="35">
        <f>VLOOKUP(O489,Stock[],3,FALSE)</f>
        <v>0</v>
      </c>
      <c r="R489" s="35">
        <f>VLOOKUP(O489,Stock[],4,FALSE)</f>
        <v>0</v>
      </c>
      <c r="S489" s="34"/>
      <c r="T489" s="35"/>
      <c r="U489" s="34"/>
      <c r="V489" s="36">
        <f>+DailySales!$T489*DailySales!$R489</f>
        <v>0</v>
      </c>
      <c r="W489" s="36">
        <f>+DailySales!$V489*DailySales!$Q489</f>
        <v>0</v>
      </c>
      <c r="X489" s="36">
        <f>VLOOKUP(O489,Stock[],6,FALSE)</f>
        <v>0</v>
      </c>
      <c r="Y489" s="36">
        <f>+DailySales!$V489*DailySales!$X489</f>
        <v>0</v>
      </c>
      <c r="Z489" s="37">
        <v>465500</v>
      </c>
      <c r="AA489" s="34"/>
      <c r="AB489" s="78"/>
      <c r="AC489" s="78"/>
      <c r="AD489" s="34"/>
      <c r="AE489" s="77"/>
      <c r="AF489" s="38"/>
      <c r="AG489" s="39"/>
      <c r="AH489" s="38">
        <v>46034</v>
      </c>
      <c r="AI489" s="39">
        <v>465500</v>
      </c>
      <c r="AJ489" s="38"/>
      <c r="AK489" s="39"/>
      <c r="AL489" s="34"/>
      <c r="AM489" s="39"/>
      <c r="AN48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89" s="26"/>
      <c r="AQ489" s="26"/>
      <c r="AR489" s="26"/>
    </row>
    <row r="490" spans="1:44" ht="19.5" customHeight="1" x14ac:dyDescent="0.25">
      <c r="A490" s="32">
        <f t="shared" si="32"/>
        <v>2025</v>
      </c>
      <c r="B490" s="32">
        <f t="shared" si="33"/>
        <v>12</v>
      </c>
      <c r="C490" s="25">
        <v>46010</v>
      </c>
      <c r="D490" s="57">
        <f t="shared" ca="1" si="30"/>
        <v>46097</v>
      </c>
      <c r="E490" s="32" t="str">
        <f t="shared" ca="1" si="31"/>
        <v>2-Months</v>
      </c>
      <c r="F490" s="32" t="str">
        <f>VLOOKUP(O490,Stock[],5,FALSE)</f>
        <v>BE</v>
      </c>
      <c r="G490" s="33" t="s">
        <v>1950</v>
      </c>
      <c r="H490" s="34"/>
      <c r="I490" s="34" t="s">
        <v>181</v>
      </c>
      <c r="J490" s="32" t="str">
        <f>VLOOKUP(I490,Customers[],2,FALSE)</f>
        <v>ရွှေမြင်း(ရွှေခြင်္သေ့)</v>
      </c>
      <c r="K490" s="32" t="str">
        <f>VLOOKUP(I490,Customers[],4,FALSE)</f>
        <v>Meiktila</v>
      </c>
      <c r="L490" s="32" t="str">
        <f>VLOOKUP(Table85[[#This Row],[CustomerID]],Table!H:K,3,0)</f>
        <v>မိတ္ထီလာ</v>
      </c>
      <c r="M490" s="32" t="str">
        <f>VLOOKUP(I490,Customers[],5,FALSE)</f>
        <v>WholeSales/Contract</v>
      </c>
      <c r="N490" s="34" t="s">
        <v>10</v>
      </c>
      <c r="O490" s="37" t="s">
        <v>61</v>
      </c>
      <c r="P490" s="32" t="str">
        <f>VLOOKUP(O490,Stock[],2,FALSE)</f>
        <v>BE Debtors Opening</v>
      </c>
      <c r="Q490" s="35">
        <f>VLOOKUP(O490,Stock[],3,FALSE)</f>
        <v>0</v>
      </c>
      <c r="R490" s="35">
        <f>VLOOKUP(O490,Stock[],4,FALSE)</f>
        <v>0</v>
      </c>
      <c r="S490" s="34"/>
      <c r="T490" s="35"/>
      <c r="U490" s="34"/>
      <c r="V490" s="36">
        <f>+DailySales!$T490*DailySales!$R490</f>
        <v>0</v>
      </c>
      <c r="W490" s="36">
        <f>+DailySales!$V490*DailySales!$Q490</f>
        <v>0</v>
      </c>
      <c r="X490" s="36">
        <f>VLOOKUP(O490,Stock[],6,FALSE)</f>
        <v>0</v>
      </c>
      <c r="Y490" s="36">
        <f>+DailySales!$V490*DailySales!$X490</f>
        <v>0</v>
      </c>
      <c r="Z490" s="37">
        <v>95900</v>
      </c>
      <c r="AA490" s="34"/>
      <c r="AB490" s="78"/>
      <c r="AC490" s="78"/>
      <c r="AD490" s="34"/>
      <c r="AE490" s="77"/>
      <c r="AF490" s="38"/>
      <c r="AG490" s="39"/>
      <c r="AH490" s="38">
        <v>46034</v>
      </c>
      <c r="AI490" s="39">
        <v>95900</v>
      </c>
      <c r="AJ490" s="38"/>
      <c r="AK490" s="39"/>
      <c r="AL490" s="34"/>
      <c r="AM490" s="39"/>
      <c r="AN49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90" s="26"/>
      <c r="AQ490" s="26"/>
      <c r="AR490" s="26"/>
    </row>
    <row r="491" spans="1:44" ht="19.5" customHeight="1" x14ac:dyDescent="0.25">
      <c r="A491" s="32">
        <f t="shared" si="32"/>
        <v>2025</v>
      </c>
      <c r="B491" s="32">
        <f t="shared" si="33"/>
        <v>12</v>
      </c>
      <c r="C491" s="25">
        <v>46010</v>
      </c>
      <c r="D491" s="57">
        <f t="shared" ca="1" si="30"/>
        <v>46097</v>
      </c>
      <c r="E491" s="32" t="str">
        <f t="shared" ca="1" si="31"/>
        <v>2-Months</v>
      </c>
      <c r="F491" s="32" t="str">
        <f>VLOOKUP(O491,Stock[],5,FALSE)</f>
        <v>BE</v>
      </c>
      <c r="G491" s="33" t="s">
        <v>1950</v>
      </c>
      <c r="H491" s="34"/>
      <c r="I491" s="34" t="s">
        <v>181</v>
      </c>
      <c r="J491" s="32" t="str">
        <f>VLOOKUP(I491,Customers[],2,FALSE)</f>
        <v>ရွှေမြင်း(ရွှေခြင်္သေ့)</v>
      </c>
      <c r="K491" s="32" t="str">
        <f>VLOOKUP(I491,Customers[],4,FALSE)</f>
        <v>Meiktila</v>
      </c>
      <c r="L491" s="32" t="str">
        <f>VLOOKUP(Table85[[#This Row],[CustomerID]],Table!H:K,3,0)</f>
        <v>မိတ္ထီလာ</v>
      </c>
      <c r="M491" s="32" t="str">
        <f>VLOOKUP(I491,Customers[],5,FALSE)</f>
        <v>WholeSales/Contract</v>
      </c>
      <c r="N491" s="34" t="s">
        <v>10</v>
      </c>
      <c r="O491" s="37" t="s">
        <v>61</v>
      </c>
      <c r="P491" s="32" t="str">
        <f>VLOOKUP(O491,Stock[],2,FALSE)</f>
        <v>BE Debtors Opening</v>
      </c>
      <c r="Q491" s="35">
        <f>VLOOKUP(O491,Stock[],3,FALSE)</f>
        <v>0</v>
      </c>
      <c r="R491" s="35">
        <f>VLOOKUP(O491,Stock[],4,FALSE)</f>
        <v>0</v>
      </c>
      <c r="S491" s="34"/>
      <c r="T491" s="35"/>
      <c r="U491" s="34"/>
      <c r="V491" s="36">
        <f>+DailySales!$T491*DailySales!$R491</f>
        <v>0</v>
      </c>
      <c r="W491" s="36">
        <f>+DailySales!$V491*DailySales!$Q491</f>
        <v>0</v>
      </c>
      <c r="X491" s="36">
        <f>VLOOKUP(O491,Stock[],6,FALSE)</f>
        <v>0</v>
      </c>
      <c r="Y491" s="36">
        <f>+DailySales!$V491*DailySales!$X491</f>
        <v>0</v>
      </c>
      <c r="Z491" s="37">
        <v>638400</v>
      </c>
      <c r="AA491" s="34"/>
      <c r="AB491" s="78"/>
      <c r="AC491" s="78"/>
      <c r="AD491" s="34"/>
      <c r="AE491" s="77"/>
      <c r="AF491" s="38"/>
      <c r="AG491" s="39"/>
      <c r="AH491" s="38">
        <v>46034</v>
      </c>
      <c r="AI491" s="39">
        <v>638400</v>
      </c>
      <c r="AJ491" s="38"/>
      <c r="AK491" s="39"/>
      <c r="AL491" s="34"/>
      <c r="AM491" s="39"/>
      <c r="AN49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91" s="26"/>
      <c r="AQ491" s="26"/>
      <c r="AR491" s="26"/>
    </row>
    <row r="492" spans="1:44" ht="19.5" customHeight="1" x14ac:dyDescent="0.25">
      <c r="A492" s="32">
        <f t="shared" si="32"/>
        <v>2025</v>
      </c>
      <c r="B492" s="32">
        <f t="shared" si="33"/>
        <v>12</v>
      </c>
      <c r="C492" s="25">
        <v>46010</v>
      </c>
      <c r="D492" s="57">
        <f t="shared" ca="1" si="30"/>
        <v>46097</v>
      </c>
      <c r="E492" s="32" t="str">
        <f t="shared" ca="1" si="31"/>
        <v>2-Months</v>
      </c>
      <c r="F492" s="32" t="str">
        <f>VLOOKUP(O492,Stock[],5,FALSE)</f>
        <v>BE</v>
      </c>
      <c r="G492" s="33" t="s">
        <v>1950</v>
      </c>
      <c r="H492" s="34"/>
      <c r="I492" s="34" t="s">
        <v>181</v>
      </c>
      <c r="J492" s="32" t="str">
        <f>VLOOKUP(I492,Customers[],2,FALSE)</f>
        <v>ရွှေမြင်း(ရွှေခြင်္သေ့)</v>
      </c>
      <c r="K492" s="32" t="str">
        <f>VLOOKUP(I492,Customers[],4,FALSE)</f>
        <v>Meiktila</v>
      </c>
      <c r="L492" s="32" t="str">
        <f>VLOOKUP(Table85[[#This Row],[CustomerID]],Table!H:K,3,0)</f>
        <v>မိတ္ထီလာ</v>
      </c>
      <c r="M492" s="32" t="str">
        <f>VLOOKUP(I492,Customers[],5,FALSE)</f>
        <v>WholeSales/Contract</v>
      </c>
      <c r="N492" s="34" t="s">
        <v>10</v>
      </c>
      <c r="O492" s="37" t="s">
        <v>61</v>
      </c>
      <c r="P492" s="32" t="str">
        <f>VLOOKUP(O492,Stock[],2,FALSE)</f>
        <v>BE Debtors Opening</v>
      </c>
      <c r="Q492" s="35">
        <f>VLOOKUP(O492,Stock[],3,FALSE)</f>
        <v>0</v>
      </c>
      <c r="R492" s="35">
        <f>VLOOKUP(O492,Stock[],4,FALSE)</f>
        <v>0</v>
      </c>
      <c r="S492" s="34"/>
      <c r="T492" s="35"/>
      <c r="U492" s="34"/>
      <c r="V492" s="36">
        <f>+DailySales!$T492*DailySales!$R492</f>
        <v>0</v>
      </c>
      <c r="W492" s="36">
        <f>+DailySales!$V492*DailySales!$Q492</f>
        <v>0</v>
      </c>
      <c r="X492" s="36">
        <f>VLOOKUP(O492,Stock[],6,FALSE)</f>
        <v>0</v>
      </c>
      <c r="Y492" s="36">
        <f>+DailySales!$V492*DailySales!$X492</f>
        <v>0</v>
      </c>
      <c r="Z492" s="37">
        <v>386400</v>
      </c>
      <c r="AA492" s="34"/>
      <c r="AB492" s="78"/>
      <c r="AC492" s="78"/>
      <c r="AD492" s="34"/>
      <c r="AE492" s="77"/>
      <c r="AF492" s="38"/>
      <c r="AG492" s="39"/>
      <c r="AH492" s="38">
        <v>46034</v>
      </c>
      <c r="AI492" s="39">
        <v>386400</v>
      </c>
      <c r="AJ492" s="38"/>
      <c r="AK492" s="39"/>
      <c r="AL492" s="34"/>
      <c r="AM492" s="39"/>
      <c r="AN49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92" s="26"/>
      <c r="AQ492" s="26"/>
      <c r="AR492" s="26"/>
    </row>
    <row r="493" spans="1:44" ht="19.5" customHeight="1" x14ac:dyDescent="0.25">
      <c r="A493" s="32">
        <f t="shared" si="32"/>
        <v>2025</v>
      </c>
      <c r="B493" s="32">
        <f t="shared" si="33"/>
        <v>12</v>
      </c>
      <c r="C493" s="25">
        <v>46010</v>
      </c>
      <c r="D493" s="57">
        <f t="shared" ca="1" si="30"/>
        <v>46097</v>
      </c>
      <c r="E493" s="32" t="str">
        <f t="shared" ca="1" si="31"/>
        <v>2-Months</v>
      </c>
      <c r="F493" s="32" t="str">
        <f>VLOOKUP(O493,Stock[],5,FALSE)</f>
        <v>BE</v>
      </c>
      <c r="G493" s="33" t="s">
        <v>1950</v>
      </c>
      <c r="H493" s="34"/>
      <c r="I493" s="34" t="s">
        <v>181</v>
      </c>
      <c r="J493" s="32" t="str">
        <f>VLOOKUP(I493,Customers[],2,FALSE)</f>
        <v>ရွှေမြင်း(ရွှေခြင်္သေ့)</v>
      </c>
      <c r="K493" s="32" t="str">
        <f>VLOOKUP(I493,Customers[],4,FALSE)</f>
        <v>Meiktila</v>
      </c>
      <c r="L493" s="32" t="str">
        <f>VLOOKUP(Table85[[#This Row],[CustomerID]],Table!H:K,3,0)</f>
        <v>မိတ္ထီလာ</v>
      </c>
      <c r="M493" s="32" t="str">
        <f>VLOOKUP(I493,Customers[],5,FALSE)</f>
        <v>WholeSales/Contract</v>
      </c>
      <c r="N493" s="34" t="s">
        <v>10</v>
      </c>
      <c r="O493" s="37" t="s">
        <v>61</v>
      </c>
      <c r="P493" s="32" t="str">
        <f>VLOOKUP(O493,Stock[],2,FALSE)</f>
        <v>BE Debtors Opening</v>
      </c>
      <c r="Q493" s="35">
        <f>VLOOKUP(O493,Stock[],3,FALSE)</f>
        <v>0</v>
      </c>
      <c r="R493" s="35">
        <f>VLOOKUP(O493,Stock[],4,FALSE)</f>
        <v>0</v>
      </c>
      <c r="S493" s="34"/>
      <c r="T493" s="35"/>
      <c r="U493" s="34"/>
      <c r="V493" s="36">
        <f>+DailySales!$T493*DailySales!$R493</f>
        <v>0</v>
      </c>
      <c r="W493" s="36">
        <f>+DailySales!$V493*DailySales!$Q493</f>
        <v>0</v>
      </c>
      <c r="X493" s="36">
        <f>VLOOKUP(O493,Stock[],6,FALSE)</f>
        <v>0</v>
      </c>
      <c r="Y493" s="36">
        <f>+DailySales!$V493*DailySales!$X493</f>
        <v>0</v>
      </c>
      <c r="Z493" s="37">
        <v>105000</v>
      </c>
      <c r="AA493" s="34"/>
      <c r="AB493" s="78"/>
      <c r="AC493" s="78"/>
      <c r="AD493" s="34"/>
      <c r="AE493" s="77"/>
      <c r="AF493" s="38"/>
      <c r="AG493" s="39"/>
      <c r="AH493" s="38">
        <v>46034</v>
      </c>
      <c r="AI493" s="39">
        <v>105000</v>
      </c>
      <c r="AJ493" s="38"/>
      <c r="AK493" s="39"/>
      <c r="AL493" s="34"/>
      <c r="AM493" s="39"/>
      <c r="AN49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93" s="26"/>
      <c r="AQ493" s="26"/>
      <c r="AR493" s="26"/>
    </row>
    <row r="494" spans="1:44" ht="19.5" customHeight="1" x14ac:dyDescent="0.25">
      <c r="A494" s="32">
        <f t="shared" si="32"/>
        <v>2025</v>
      </c>
      <c r="B494" s="32">
        <f t="shared" si="33"/>
        <v>12</v>
      </c>
      <c r="C494" s="25">
        <v>46010</v>
      </c>
      <c r="D494" s="57">
        <f t="shared" ca="1" si="30"/>
        <v>46097</v>
      </c>
      <c r="E494" s="32" t="str">
        <f t="shared" ca="1" si="31"/>
        <v>2-Months</v>
      </c>
      <c r="F494" s="32" t="str">
        <f>VLOOKUP(O494,Stock[],5,FALSE)</f>
        <v>BE</v>
      </c>
      <c r="G494" s="33" t="s">
        <v>1950</v>
      </c>
      <c r="H494" s="34"/>
      <c r="I494" s="34" t="s">
        <v>181</v>
      </c>
      <c r="J494" s="32" t="str">
        <f>VLOOKUP(I494,Customers[],2,FALSE)</f>
        <v>ရွှေမြင်း(ရွှေခြင်္သေ့)</v>
      </c>
      <c r="K494" s="32" t="str">
        <f>VLOOKUP(I494,Customers[],4,FALSE)</f>
        <v>Meiktila</v>
      </c>
      <c r="L494" s="32" t="str">
        <f>VLOOKUP(Table85[[#This Row],[CustomerID]],Table!H:K,3,0)</f>
        <v>မိတ္ထီလာ</v>
      </c>
      <c r="M494" s="32" t="str">
        <f>VLOOKUP(I494,Customers[],5,FALSE)</f>
        <v>WholeSales/Contract</v>
      </c>
      <c r="N494" s="34" t="s">
        <v>10</v>
      </c>
      <c r="O494" s="37" t="s">
        <v>61</v>
      </c>
      <c r="P494" s="32" t="str">
        <f>VLOOKUP(O494,Stock[],2,FALSE)</f>
        <v>BE Debtors Opening</v>
      </c>
      <c r="Q494" s="35">
        <f>VLOOKUP(O494,Stock[],3,FALSE)</f>
        <v>0</v>
      </c>
      <c r="R494" s="35">
        <f>VLOOKUP(O494,Stock[],4,FALSE)</f>
        <v>0</v>
      </c>
      <c r="S494" s="34"/>
      <c r="T494" s="35"/>
      <c r="U494" s="34"/>
      <c r="V494" s="36">
        <f>+DailySales!$T494*DailySales!$R494</f>
        <v>0</v>
      </c>
      <c r="W494" s="36">
        <f>+DailySales!$V494*DailySales!$Q494</f>
        <v>0</v>
      </c>
      <c r="X494" s="36">
        <f>VLOOKUP(O494,Stock[],6,FALSE)</f>
        <v>0</v>
      </c>
      <c r="Y494" s="36">
        <f>+DailySales!$V494*DailySales!$X494</f>
        <v>0</v>
      </c>
      <c r="Z494" s="37">
        <v>91800</v>
      </c>
      <c r="AA494" s="34"/>
      <c r="AB494" s="78"/>
      <c r="AC494" s="78"/>
      <c r="AD494" s="34"/>
      <c r="AE494" s="77"/>
      <c r="AF494" s="38"/>
      <c r="AG494" s="39"/>
      <c r="AH494" s="38">
        <v>46034</v>
      </c>
      <c r="AI494" s="39">
        <v>91800</v>
      </c>
      <c r="AJ494" s="38"/>
      <c r="AK494" s="39"/>
      <c r="AL494" s="34"/>
      <c r="AM494" s="39"/>
      <c r="AN49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94" s="26"/>
      <c r="AQ494" s="26"/>
      <c r="AR494" s="26"/>
    </row>
    <row r="495" spans="1:44" ht="19.5" customHeight="1" x14ac:dyDescent="0.25">
      <c r="A495" s="32">
        <f t="shared" si="32"/>
        <v>2025</v>
      </c>
      <c r="B495" s="32">
        <f t="shared" si="33"/>
        <v>12</v>
      </c>
      <c r="C495" s="25">
        <v>46010</v>
      </c>
      <c r="D495" s="57">
        <f t="shared" ca="1" si="30"/>
        <v>46097</v>
      </c>
      <c r="E495" s="32" t="str">
        <f t="shared" ca="1" si="31"/>
        <v>2-Months</v>
      </c>
      <c r="F495" s="32" t="str">
        <f>VLOOKUP(O495,Stock[],5,FALSE)</f>
        <v>BE</v>
      </c>
      <c r="G495" s="33" t="s">
        <v>1951</v>
      </c>
      <c r="H495" s="34"/>
      <c r="I495" s="34" t="s">
        <v>233</v>
      </c>
      <c r="J495" s="32" t="str">
        <f>VLOOKUP(I495,Customers[],2,FALSE)</f>
        <v>ဦးဝင်းနိုင်</v>
      </c>
      <c r="K495" s="32" t="str">
        <f>VLOOKUP(I495,Customers[],4,FALSE)</f>
        <v>Wandwin</v>
      </c>
      <c r="L495" s="32" t="str">
        <f>VLOOKUP(Table85[[#This Row],[CustomerID]],Table!H:K,3,0)</f>
        <v>လျှော်ပင်</v>
      </c>
      <c r="M495" s="32" t="str">
        <f>VLOOKUP(I495,Customers[],5,FALSE)</f>
        <v>WholeSales/Contract</v>
      </c>
      <c r="N495" s="34" t="s">
        <v>10</v>
      </c>
      <c r="O495" s="37" t="s">
        <v>61</v>
      </c>
      <c r="P495" s="32" t="str">
        <f>VLOOKUP(O495,Stock[],2,FALSE)</f>
        <v>BE Debtors Opening</v>
      </c>
      <c r="Q495" s="35">
        <f>VLOOKUP(O495,Stock[],3,FALSE)</f>
        <v>0</v>
      </c>
      <c r="R495" s="35">
        <f>VLOOKUP(O495,Stock[],4,FALSE)</f>
        <v>0</v>
      </c>
      <c r="S495" s="34"/>
      <c r="T495" s="35"/>
      <c r="U495" s="34"/>
      <c r="V495" s="36">
        <f>+DailySales!$T495*DailySales!$R495</f>
        <v>0</v>
      </c>
      <c r="W495" s="36">
        <f>+DailySales!$V495*DailySales!$Q495</f>
        <v>0</v>
      </c>
      <c r="X495" s="36">
        <f>VLOOKUP(O495,Stock[],6,FALSE)</f>
        <v>0</v>
      </c>
      <c r="Y495" s="36">
        <f>+DailySales!$V495*DailySales!$X495</f>
        <v>0</v>
      </c>
      <c r="Z495" s="37">
        <v>186200</v>
      </c>
      <c r="AA495" s="34"/>
      <c r="AB495" s="78"/>
      <c r="AC495" s="78"/>
      <c r="AD495" s="34"/>
      <c r="AE495" s="77"/>
      <c r="AF495" s="38"/>
      <c r="AG495" s="39"/>
      <c r="AH495" s="38"/>
      <c r="AI495" s="39"/>
      <c r="AJ495" s="38">
        <v>46037</v>
      </c>
      <c r="AK495" s="39">
        <v>186200</v>
      </c>
      <c r="AL495" s="34"/>
      <c r="AM495" s="39"/>
      <c r="AN49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95" s="26"/>
      <c r="AQ495" s="26"/>
      <c r="AR495" s="26"/>
    </row>
    <row r="496" spans="1:44" ht="19.5" customHeight="1" x14ac:dyDescent="0.25">
      <c r="A496" s="32">
        <f t="shared" si="32"/>
        <v>2025</v>
      </c>
      <c r="B496" s="32">
        <f t="shared" si="33"/>
        <v>12</v>
      </c>
      <c r="C496" s="25">
        <v>46010</v>
      </c>
      <c r="D496" s="57">
        <f t="shared" ca="1" si="30"/>
        <v>46097</v>
      </c>
      <c r="E496" s="32" t="str">
        <f t="shared" ca="1" si="31"/>
        <v>2-Months</v>
      </c>
      <c r="F496" s="32" t="str">
        <f>VLOOKUP(O496,Stock[],5,FALSE)</f>
        <v>BE</v>
      </c>
      <c r="G496" s="33" t="s">
        <v>1951</v>
      </c>
      <c r="H496" s="34"/>
      <c r="I496" s="34" t="s">
        <v>233</v>
      </c>
      <c r="J496" s="32" t="str">
        <f>VLOOKUP(I496,Customers[],2,FALSE)</f>
        <v>ဦးဝင်းနိုင်</v>
      </c>
      <c r="K496" s="32" t="str">
        <f>VLOOKUP(I496,Customers[],4,FALSE)</f>
        <v>Wandwin</v>
      </c>
      <c r="L496" s="32" t="str">
        <f>VLOOKUP(Table85[[#This Row],[CustomerID]],Table!H:K,3,0)</f>
        <v>လျှော်ပင်</v>
      </c>
      <c r="M496" s="32" t="str">
        <f>VLOOKUP(I496,Customers[],5,FALSE)</f>
        <v>WholeSales/Contract</v>
      </c>
      <c r="N496" s="34" t="s">
        <v>10</v>
      </c>
      <c r="O496" s="37" t="s">
        <v>61</v>
      </c>
      <c r="P496" s="32" t="str">
        <f>VLOOKUP(O496,Stock[],2,FALSE)</f>
        <v>BE Debtors Opening</v>
      </c>
      <c r="Q496" s="35">
        <f>VLOOKUP(O496,Stock[],3,FALSE)</f>
        <v>0</v>
      </c>
      <c r="R496" s="35">
        <f>VLOOKUP(O496,Stock[],4,FALSE)</f>
        <v>0</v>
      </c>
      <c r="S496" s="34"/>
      <c r="T496" s="35"/>
      <c r="U496" s="34"/>
      <c r="V496" s="36">
        <f>+DailySales!$T496*DailySales!$R496</f>
        <v>0</v>
      </c>
      <c r="W496" s="36">
        <f>+DailySales!$V496*DailySales!$Q496</f>
        <v>0</v>
      </c>
      <c r="X496" s="36">
        <f>VLOOKUP(O496,Stock[],6,FALSE)</f>
        <v>0</v>
      </c>
      <c r="Y496" s="36">
        <f>+DailySales!$V496*DailySales!$X496</f>
        <v>0</v>
      </c>
      <c r="Z496" s="37">
        <v>287700</v>
      </c>
      <c r="AA496" s="34"/>
      <c r="AB496" s="78"/>
      <c r="AC496" s="78"/>
      <c r="AD496" s="34"/>
      <c r="AE496" s="77"/>
      <c r="AF496" s="38"/>
      <c r="AG496" s="39"/>
      <c r="AH496" s="38"/>
      <c r="AI496" s="39"/>
      <c r="AJ496" s="38">
        <v>46037</v>
      </c>
      <c r="AK496" s="39">
        <v>287700</v>
      </c>
      <c r="AL496" s="34"/>
      <c r="AM496" s="39"/>
      <c r="AN49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96" s="26"/>
      <c r="AQ496" s="26"/>
      <c r="AR496" s="26"/>
    </row>
    <row r="497" spans="1:44" ht="19.5" customHeight="1" x14ac:dyDescent="0.25">
      <c r="A497" s="32">
        <f t="shared" si="32"/>
        <v>2025</v>
      </c>
      <c r="B497" s="32">
        <f t="shared" si="33"/>
        <v>12</v>
      </c>
      <c r="C497" s="25">
        <v>46010</v>
      </c>
      <c r="D497" s="57">
        <f t="shared" ca="1" si="30"/>
        <v>46097</v>
      </c>
      <c r="E497" s="32" t="str">
        <f t="shared" ca="1" si="31"/>
        <v>2-Months</v>
      </c>
      <c r="F497" s="32" t="str">
        <f>VLOOKUP(O497,Stock[],5,FALSE)</f>
        <v>BE</v>
      </c>
      <c r="G497" s="33" t="s">
        <v>1951</v>
      </c>
      <c r="H497" s="34"/>
      <c r="I497" s="34" t="s">
        <v>233</v>
      </c>
      <c r="J497" s="32" t="str">
        <f>VLOOKUP(I497,Customers[],2,FALSE)</f>
        <v>ဦးဝင်းနိုင်</v>
      </c>
      <c r="K497" s="32" t="str">
        <f>VLOOKUP(I497,Customers[],4,FALSE)</f>
        <v>Wandwin</v>
      </c>
      <c r="L497" s="32" t="str">
        <f>VLOOKUP(Table85[[#This Row],[CustomerID]],Table!H:K,3,0)</f>
        <v>လျှော်ပင်</v>
      </c>
      <c r="M497" s="32" t="str">
        <f>VLOOKUP(I497,Customers[],5,FALSE)</f>
        <v>WholeSales/Contract</v>
      </c>
      <c r="N497" s="34" t="s">
        <v>10</v>
      </c>
      <c r="O497" s="37" t="s">
        <v>61</v>
      </c>
      <c r="P497" s="32" t="str">
        <f>VLOOKUP(O497,Stock[],2,FALSE)</f>
        <v>BE Debtors Opening</v>
      </c>
      <c r="Q497" s="35">
        <f>VLOOKUP(O497,Stock[],3,FALSE)</f>
        <v>0</v>
      </c>
      <c r="R497" s="35">
        <f>VLOOKUP(O497,Stock[],4,FALSE)</f>
        <v>0</v>
      </c>
      <c r="S497" s="34"/>
      <c r="T497" s="35"/>
      <c r="U497" s="34"/>
      <c r="V497" s="36">
        <f>+DailySales!$T497*DailySales!$R497</f>
        <v>0</v>
      </c>
      <c r="W497" s="36">
        <f>+DailySales!$V497*DailySales!$Q497</f>
        <v>0</v>
      </c>
      <c r="X497" s="36">
        <f>VLOOKUP(O497,Stock[],6,FALSE)</f>
        <v>0</v>
      </c>
      <c r="Y497" s="36">
        <f>+DailySales!$V497*DailySales!$X497</f>
        <v>0</v>
      </c>
      <c r="Z497" s="37">
        <v>478800</v>
      </c>
      <c r="AA497" s="34"/>
      <c r="AB497" s="78"/>
      <c r="AC497" s="78"/>
      <c r="AD497" s="34"/>
      <c r="AE497" s="77"/>
      <c r="AF497" s="38"/>
      <c r="AG497" s="39"/>
      <c r="AH497" s="38"/>
      <c r="AI497" s="39"/>
      <c r="AJ497" s="38">
        <v>46037</v>
      </c>
      <c r="AK497" s="39">
        <v>478800</v>
      </c>
      <c r="AL497" s="34"/>
      <c r="AM497" s="39"/>
      <c r="AN49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97" s="26"/>
      <c r="AQ497" s="26"/>
      <c r="AR497" s="26"/>
    </row>
    <row r="498" spans="1:44" ht="19.5" customHeight="1" x14ac:dyDescent="0.25">
      <c r="A498" s="32">
        <f t="shared" si="32"/>
        <v>2025</v>
      </c>
      <c r="B498" s="32">
        <f t="shared" si="33"/>
        <v>12</v>
      </c>
      <c r="C498" s="25">
        <v>46010</v>
      </c>
      <c r="D498" s="57">
        <f t="shared" ca="1" si="30"/>
        <v>46097</v>
      </c>
      <c r="E498" s="32" t="str">
        <f t="shared" ca="1" si="31"/>
        <v>2-Months</v>
      </c>
      <c r="F498" s="32" t="str">
        <f>VLOOKUP(O498,Stock[],5,FALSE)</f>
        <v>BE</v>
      </c>
      <c r="G498" s="33" t="s">
        <v>1951</v>
      </c>
      <c r="H498" s="34"/>
      <c r="I498" s="34" t="s">
        <v>233</v>
      </c>
      <c r="J498" s="32" t="str">
        <f>VLOOKUP(I498,Customers[],2,FALSE)</f>
        <v>ဦးဝင်းနိုင်</v>
      </c>
      <c r="K498" s="32" t="str">
        <f>VLOOKUP(I498,Customers[],4,FALSE)</f>
        <v>Wandwin</v>
      </c>
      <c r="L498" s="32" t="str">
        <f>VLOOKUP(Table85[[#This Row],[CustomerID]],Table!H:K,3,0)</f>
        <v>လျှော်ပင်</v>
      </c>
      <c r="M498" s="32" t="str">
        <f>VLOOKUP(I498,Customers[],5,FALSE)</f>
        <v>WholeSales/Contract</v>
      </c>
      <c r="N498" s="34" t="s">
        <v>10</v>
      </c>
      <c r="O498" s="37" t="s">
        <v>61</v>
      </c>
      <c r="P498" s="32" t="str">
        <f>VLOOKUP(O498,Stock[],2,FALSE)</f>
        <v>BE Debtors Opening</v>
      </c>
      <c r="Q498" s="35">
        <f>VLOOKUP(O498,Stock[],3,FALSE)</f>
        <v>0</v>
      </c>
      <c r="R498" s="35">
        <f>VLOOKUP(O498,Stock[],4,FALSE)</f>
        <v>0</v>
      </c>
      <c r="S498" s="34"/>
      <c r="T498" s="35"/>
      <c r="U498" s="34"/>
      <c r="V498" s="36">
        <f>+DailySales!$T498*DailySales!$R498</f>
        <v>0</v>
      </c>
      <c r="W498" s="36">
        <f>+DailySales!$V498*DailySales!$Q498</f>
        <v>0</v>
      </c>
      <c r="X498" s="36">
        <f>VLOOKUP(O498,Stock[],6,FALSE)</f>
        <v>0</v>
      </c>
      <c r="Y498" s="36">
        <f>+DailySales!$V498*DailySales!$X498</f>
        <v>0</v>
      </c>
      <c r="Z498" s="37">
        <v>96600</v>
      </c>
      <c r="AA498" s="34"/>
      <c r="AB498" s="78"/>
      <c r="AC498" s="78"/>
      <c r="AD498" s="34"/>
      <c r="AE498" s="77"/>
      <c r="AF498" s="38"/>
      <c r="AG498" s="39"/>
      <c r="AH498" s="38"/>
      <c r="AI498" s="39"/>
      <c r="AJ498" s="38">
        <v>46037</v>
      </c>
      <c r="AK498" s="39">
        <v>96600</v>
      </c>
      <c r="AL498" s="34"/>
      <c r="AM498" s="39"/>
      <c r="AN49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98" s="26"/>
      <c r="AQ498" s="26"/>
      <c r="AR498" s="26"/>
    </row>
    <row r="499" spans="1:44" ht="19.5" customHeight="1" x14ac:dyDescent="0.25">
      <c r="A499" s="32">
        <f t="shared" si="32"/>
        <v>2025</v>
      </c>
      <c r="B499" s="32">
        <f t="shared" si="33"/>
        <v>12</v>
      </c>
      <c r="C499" s="25">
        <v>46010</v>
      </c>
      <c r="D499" s="57">
        <f t="shared" ca="1" si="30"/>
        <v>46097</v>
      </c>
      <c r="E499" s="32" t="str">
        <f t="shared" ca="1" si="31"/>
        <v>2-Months</v>
      </c>
      <c r="F499" s="32" t="str">
        <f>VLOOKUP(O499,Stock[],5,FALSE)</f>
        <v>BE</v>
      </c>
      <c r="G499" s="33" t="s">
        <v>1951</v>
      </c>
      <c r="H499" s="34"/>
      <c r="I499" s="34" t="s">
        <v>233</v>
      </c>
      <c r="J499" s="32" t="str">
        <f>VLOOKUP(I499,Customers[],2,FALSE)</f>
        <v>ဦးဝင်းနိုင်</v>
      </c>
      <c r="K499" s="32" t="str">
        <f>VLOOKUP(I499,Customers[],4,FALSE)</f>
        <v>Wandwin</v>
      </c>
      <c r="L499" s="32" t="str">
        <f>VLOOKUP(Table85[[#This Row],[CustomerID]],Table!H:K,3,0)</f>
        <v>လျှော်ပင်</v>
      </c>
      <c r="M499" s="32" t="str">
        <f>VLOOKUP(I499,Customers[],5,FALSE)</f>
        <v>WholeSales/Contract</v>
      </c>
      <c r="N499" s="34" t="s">
        <v>10</v>
      </c>
      <c r="O499" s="37" t="s">
        <v>61</v>
      </c>
      <c r="P499" s="32" t="str">
        <f>VLOOKUP(O499,Stock[],2,FALSE)</f>
        <v>BE Debtors Opening</v>
      </c>
      <c r="Q499" s="35">
        <f>VLOOKUP(O499,Stock[],3,FALSE)</f>
        <v>0</v>
      </c>
      <c r="R499" s="35">
        <f>VLOOKUP(O499,Stock[],4,FALSE)</f>
        <v>0</v>
      </c>
      <c r="S499" s="34"/>
      <c r="T499" s="35"/>
      <c r="U499" s="34"/>
      <c r="V499" s="36">
        <f>+DailySales!$T499*DailySales!$R499</f>
        <v>0</v>
      </c>
      <c r="W499" s="36">
        <f>+DailySales!$V499*DailySales!$Q499</f>
        <v>0</v>
      </c>
      <c r="X499" s="36">
        <f>VLOOKUP(O499,Stock[],6,FALSE)</f>
        <v>0</v>
      </c>
      <c r="Y499" s="36">
        <f>+DailySales!$V499*DailySales!$X499</f>
        <v>0</v>
      </c>
      <c r="Z499" s="37">
        <v>279300</v>
      </c>
      <c r="AA499" s="34"/>
      <c r="AB499" s="78"/>
      <c r="AC499" s="78"/>
      <c r="AD499" s="34"/>
      <c r="AE499" s="77"/>
      <c r="AF499" s="38"/>
      <c r="AG499" s="39"/>
      <c r="AH499" s="38"/>
      <c r="AI499" s="39"/>
      <c r="AJ499" s="38">
        <v>46037</v>
      </c>
      <c r="AK499" s="39">
        <v>279300</v>
      </c>
      <c r="AL499" s="34"/>
      <c r="AM499" s="39"/>
      <c r="AN49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499" s="26"/>
      <c r="AQ499" s="26"/>
      <c r="AR499" s="26"/>
    </row>
    <row r="500" spans="1:44" ht="19.5" customHeight="1" x14ac:dyDescent="0.25">
      <c r="A500" s="32">
        <f t="shared" si="32"/>
        <v>2025</v>
      </c>
      <c r="B500" s="32">
        <f t="shared" si="33"/>
        <v>12</v>
      </c>
      <c r="C500" s="25">
        <v>46010</v>
      </c>
      <c r="D500" s="57">
        <f t="shared" ca="1" si="30"/>
        <v>46097</v>
      </c>
      <c r="E500" s="32" t="str">
        <f t="shared" ca="1" si="31"/>
        <v>2-Months</v>
      </c>
      <c r="F500" s="32" t="str">
        <f>VLOOKUP(O500,Stock[],5,FALSE)</f>
        <v>BE</v>
      </c>
      <c r="G500" s="33" t="s">
        <v>1951</v>
      </c>
      <c r="H500" s="34"/>
      <c r="I500" s="34" t="s">
        <v>233</v>
      </c>
      <c r="J500" s="32" t="str">
        <f>VLOOKUP(I500,Customers[],2,FALSE)</f>
        <v>ဦးဝင်းနိုင်</v>
      </c>
      <c r="K500" s="32" t="str">
        <f>VLOOKUP(I500,Customers[],4,FALSE)</f>
        <v>Wandwin</v>
      </c>
      <c r="L500" s="32" t="str">
        <f>VLOOKUP(Table85[[#This Row],[CustomerID]],Table!H:K,3,0)</f>
        <v>လျှော်ပင်</v>
      </c>
      <c r="M500" s="32" t="str">
        <f>VLOOKUP(I500,Customers[],5,FALSE)</f>
        <v>WholeSales/Contract</v>
      </c>
      <c r="N500" s="34" t="s">
        <v>10</v>
      </c>
      <c r="O500" s="37" t="s">
        <v>61</v>
      </c>
      <c r="P500" s="32" t="str">
        <f>VLOOKUP(O500,Stock[],2,FALSE)</f>
        <v>BE Debtors Opening</v>
      </c>
      <c r="Q500" s="35">
        <f>VLOOKUP(O500,Stock[],3,FALSE)</f>
        <v>0</v>
      </c>
      <c r="R500" s="35">
        <f>VLOOKUP(O500,Stock[],4,FALSE)</f>
        <v>0</v>
      </c>
      <c r="S500" s="34"/>
      <c r="T500" s="35"/>
      <c r="U500" s="34"/>
      <c r="V500" s="36">
        <f>+DailySales!$T500*DailySales!$R500</f>
        <v>0</v>
      </c>
      <c r="W500" s="36">
        <f>+DailySales!$V500*DailySales!$Q500</f>
        <v>0</v>
      </c>
      <c r="X500" s="36">
        <f>VLOOKUP(O500,Stock[],6,FALSE)</f>
        <v>0</v>
      </c>
      <c r="Y500" s="36">
        <f>+DailySales!$V500*DailySales!$X500</f>
        <v>0</v>
      </c>
      <c r="Z500" s="37">
        <v>65400</v>
      </c>
      <c r="AA500" s="34"/>
      <c r="AB500" s="78"/>
      <c r="AC500" s="78"/>
      <c r="AD500" s="34"/>
      <c r="AE500" s="77"/>
      <c r="AF500" s="38"/>
      <c r="AG500" s="39"/>
      <c r="AH500" s="38"/>
      <c r="AI500" s="39"/>
      <c r="AJ500" s="38">
        <v>46037</v>
      </c>
      <c r="AK500" s="39">
        <v>65400</v>
      </c>
      <c r="AL500" s="34"/>
      <c r="AM500" s="39"/>
      <c r="AN50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00" s="26"/>
      <c r="AQ500" s="26"/>
      <c r="AR500" s="26"/>
    </row>
    <row r="501" spans="1:44" ht="19.5" customHeight="1" x14ac:dyDescent="0.25">
      <c r="A501" s="32">
        <f t="shared" si="32"/>
        <v>2025</v>
      </c>
      <c r="B501" s="32">
        <f t="shared" si="33"/>
        <v>12</v>
      </c>
      <c r="C501" s="25">
        <v>46010</v>
      </c>
      <c r="D501" s="57">
        <f t="shared" ca="1" si="30"/>
        <v>46097</v>
      </c>
      <c r="E501" s="32" t="str">
        <f t="shared" ca="1" si="31"/>
        <v>2-Months</v>
      </c>
      <c r="F501" s="32" t="str">
        <f>VLOOKUP(O501,Stock[],5,FALSE)</f>
        <v>BE</v>
      </c>
      <c r="G501" s="33" t="s">
        <v>1951</v>
      </c>
      <c r="H501" s="34"/>
      <c r="I501" s="34" t="s">
        <v>233</v>
      </c>
      <c r="J501" s="32" t="str">
        <f>VLOOKUP(I501,Customers[],2,FALSE)</f>
        <v>ဦးဝင်းနိုင်</v>
      </c>
      <c r="K501" s="32" t="str">
        <f>VLOOKUP(I501,Customers[],4,FALSE)</f>
        <v>Wandwin</v>
      </c>
      <c r="L501" s="32" t="str">
        <f>VLOOKUP(Table85[[#This Row],[CustomerID]],Table!H:K,3,0)</f>
        <v>လျှော်ပင်</v>
      </c>
      <c r="M501" s="32" t="str">
        <f>VLOOKUP(I501,Customers[],5,FALSE)</f>
        <v>WholeSales/Contract</v>
      </c>
      <c r="N501" s="34" t="s">
        <v>10</v>
      </c>
      <c r="O501" s="37" t="s">
        <v>61</v>
      </c>
      <c r="P501" s="32" t="str">
        <f>VLOOKUP(O501,Stock[],2,FALSE)</f>
        <v>BE Debtors Opening</v>
      </c>
      <c r="Q501" s="35">
        <f>VLOOKUP(O501,Stock[],3,FALSE)</f>
        <v>0</v>
      </c>
      <c r="R501" s="35">
        <f>VLOOKUP(O501,Stock[],4,FALSE)</f>
        <v>0</v>
      </c>
      <c r="S501" s="34"/>
      <c r="T501" s="35"/>
      <c r="U501" s="34"/>
      <c r="V501" s="36">
        <f>+DailySales!$T501*DailySales!$R501</f>
        <v>0</v>
      </c>
      <c r="W501" s="36">
        <f>+DailySales!$V501*DailySales!$Q501</f>
        <v>0</v>
      </c>
      <c r="X501" s="36">
        <f>VLOOKUP(O501,Stock[],6,FALSE)</f>
        <v>0</v>
      </c>
      <c r="Y501" s="36">
        <f>+DailySales!$V501*DailySales!$X501</f>
        <v>0</v>
      </c>
      <c r="Z501" s="37">
        <v>367200</v>
      </c>
      <c r="AA501" s="34"/>
      <c r="AB501" s="78"/>
      <c r="AC501" s="78"/>
      <c r="AD501" s="34"/>
      <c r="AE501" s="77"/>
      <c r="AF501" s="38"/>
      <c r="AG501" s="39"/>
      <c r="AH501" s="38"/>
      <c r="AI501" s="39"/>
      <c r="AJ501" s="38">
        <v>46037</v>
      </c>
      <c r="AK501" s="39">
        <v>367200</v>
      </c>
      <c r="AL501" s="34"/>
      <c r="AM501" s="39"/>
      <c r="AN50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01" s="26"/>
      <c r="AQ501" s="26"/>
      <c r="AR501" s="26"/>
    </row>
    <row r="502" spans="1:44" ht="19.5" customHeight="1" x14ac:dyDescent="0.25">
      <c r="A502" s="32">
        <f t="shared" si="32"/>
        <v>2025</v>
      </c>
      <c r="B502" s="32">
        <f t="shared" si="33"/>
        <v>12</v>
      </c>
      <c r="C502" s="25">
        <v>46010</v>
      </c>
      <c r="D502" s="57">
        <f t="shared" ca="1" si="30"/>
        <v>46097</v>
      </c>
      <c r="E502" s="32" t="str">
        <f t="shared" ca="1" si="31"/>
        <v>2-Months</v>
      </c>
      <c r="F502" s="32" t="str">
        <f>VLOOKUP(O502,Stock[],5,FALSE)</f>
        <v>BE</v>
      </c>
      <c r="G502" s="33" t="s">
        <v>1951</v>
      </c>
      <c r="H502" s="34"/>
      <c r="I502" s="34" t="s">
        <v>233</v>
      </c>
      <c r="J502" s="32" t="str">
        <f>VLOOKUP(I502,Customers[],2,FALSE)</f>
        <v>ဦးဝင်းနိုင်</v>
      </c>
      <c r="K502" s="32" t="str">
        <f>VLOOKUP(I502,Customers[],4,FALSE)</f>
        <v>Wandwin</v>
      </c>
      <c r="L502" s="32" t="str">
        <f>VLOOKUP(Table85[[#This Row],[CustomerID]],Table!H:K,3,0)</f>
        <v>လျှော်ပင်</v>
      </c>
      <c r="M502" s="32" t="str">
        <f>VLOOKUP(I502,Customers[],5,FALSE)</f>
        <v>WholeSales/Contract</v>
      </c>
      <c r="N502" s="34" t="s">
        <v>10</v>
      </c>
      <c r="O502" s="37" t="s">
        <v>61</v>
      </c>
      <c r="P502" s="32" t="str">
        <f>VLOOKUP(O502,Stock[],2,FALSE)</f>
        <v>BE Debtors Opening</v>
      </c>
      <c r="Q502" s="35">
        <f>VLOOKUP(O502,Stock[],3,FALSE)</f>
        <v>0</v>
      </c>
      <c r="R502" s="35">
        <f>VLOOKUP(O502,Stock[],4,FALSE)</f>
        <v>0</v>
      </c>
      <c r="S502" s="34"/>
      <c r="T502" s="35"/>
      <c r="U502" s="34"/>
      <c r="V502" s="36">
        <f>+DailySales!$T502*DailySales!$R502</f>
        <v>0</v>
      </c>
      <c r="W502" s="36">
        <f>+DailySales!$V502*DailySales!$Q502</f>
        <v>0</v>
      </c>
      <c r="X502" s="36">
        <f>VLOOKUP(O502,Stock[],6,FALSE)</f>
        <v>0</v>
      </c>
      <c r="Y502" s="36">
        <f>+DailySales!$V502*DailySales!$X502</f>
        <v>0</v>
      </c>
      <c r="Z502" s="37">
        <v>112000</v>
      </c>
      <c r="AA502" s="34"/>
      <c r="AB502" s="78"/>
      <c r="AC502" s="78"/>
      <c r="AD502" s="34"/>
      <c r="AE502" s="77"/>
      <c r="AF502" s="38"/>
      <c r="AG502" s="39"/>
      <c r="AH502" s="38"/>
      <c r="AI502" s="39"/>
      <c r="AJ502" s="38">
        <v>46037</v>
      </c>
      <c r="AK502" s="39">
        <v>112000</v>
      </c>
      <c r="AL502" s="34"/>
      <c r="AM502" s="39"/>
      <c r="AN50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02" s="26"/>
      <c r="AQ502" s="26"/>
      <c r="AR502" s="26"/>
    </row>
    <row r="503" spans="1:44" ht="19.5" customHeight="1" x14ac:dyDescent="0.25">
      <c r="A503" s="32">
        <f t="shared" si="32"/>
        <v>2025</v>
      </c>
      <c r="B503" s="32">
        <f t="shared" si="33"/>
        <v>12</v>
      </c>
      <c r="C503" s="25">
        <v>46010</v>
      </c>
      <c r="D503" s="57">
        <f t="shared" ca="1" si="30"/>
        <v>46097</v>
      </c>
      <c r="E503" s="32" t="str">
        <f t="shared" ca="1" si="31"/>
        <v>2-Months</v>
      </c>
      <c r="F503" s="32" t="str">
        <f>VLOOKUP(O503,Stock[],5,FALSE)</f>
        <v>BE</v>
      </c>
      <c r="G503" s="33" t="s">
        <v>1951</v>
      </c>
      <c r="H503" s="34"/>
      <c r="I503" s="34" t="s">
        <v>233</v>
      </c>
      <c r="J503" s="32" t="str">
        <f>VLOOKUP(I503,Customers[],2,FALSE)</f>
        <v>ဦးဝင်းနိုင်</v>
      </c>
      <c r="K503" s="32" t="str">
        <f>VLOOKUP(I503,Customers[],4,FALSE)</f>
        <v>Wandwin</v>
      </c>
      <c r="L503" s="32" t="str">
        <f>VLOOKUP(Table85[[#This Row],[CustomerID]],Table!H:K,3,0)</f>
        <v>လျှော်ပင်</v>
      </c>
      <c r="M503" s="32" t="str">
        <f>VLOOKUP(I503,Customers[],5,FALSE)</f>
        <v>WholeSales/Contract</v>
      </c>
      <c r="N503" s="34" t="s">
        <v>10</v>
      </c>
      <c r="O503" s="37" t="s">
        <v>61</v>
      </c>
      <c r="P503" s="32" t="str">
        <f>VLOOKUP(O503,Stock[],2,FALSE)</f>
        <v>BE Debtors Opening</v>
      </c>
      <c r="Q503" s="35">
        <f>VLOOKUP(O503,Stock[],3,FALSE)</f>
        <v>0</v>
      </c>
      <c r="R503" s="35">
        <f>VLOOKUP(O503,Stock[],4,FALSE)</f>
        <v>0</v>
      </c>
      <c r="S503" s="34"/>
      <c r="T503" s="35"/>
      <c r="U503" s="34"/>
      <c r="V503" s="36">
        <f>+DailySales!$T503*DailySales!$R503</f>
        <v>0</v>
      </c>
      <c r="W503" s="36">
        <f>+DailySales!$V503*DailySales!$Q503</f>
        <v>0</v>
      </c>
      <c r="X503" s="36">
        <f>VLOOKUP(O503,Stock[],6,FALSE)</f>
        <v>0</v>
      </c>
      <c r="Y503" s="36">
        <f>+DailySales!$V503*DailySales!$X503</f>
        <v>0</v>
      </c>
      <c r="Z503" s="37">
        <v>279300</v>
      </c>
      <c r="AA503" s="34"/>
      <c r="AB503" s="78"/>
      <c r="AC503" s="78"/>
      <c r="AD503" s="34"/>
      <c r="AE503" s="77"/>
      <c r="AF503" s="38"/>
      <c r="AG503" s="39"/>
      <c r="AH503" s="38"/>
      <c r="AI503" s="39"/>
      <c r="AJ503" s="38">
        <v>46037</v>
      </c>
      <c r="AK503" s="39">
        <v>279300</v>
      </c>
      <c r="AL503" s="34"/>
      <c r="AM503" s="39"/>
      <c r="AN50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03" s="26"/>
      <c r="AQ503" s="26"/>
      <c r="AR503" s="26"/>
    </row>
    <row r="504" spans="1:44" ht="19.5" customHeight="1" x14ac:dyDescent="0.25">
      <c r="A504" s="32">
        <f t="shared" si="32"/>
        <v>2025</v>
      </c>
      <c r="B504" s="32">
        <f t="shared" si="33"/>
        <v>12</v>
      </c>
      <c r="C504" s="25">
        <v>46010</v>
      </c>
      <c r="D504" s="57">
        <f t="shared" ca="1" si="30"/>
        <v>46097</v>
      </c>
      <c r="E504" s="32" t="str">
        <f t="shared" ca="1" si="31"/>
        <v>2-Months</v>
      </c>
      <c r="F504" s="32" t="str">
        <f>VLOOKUP(O504,Stock[],5,FALSE)</f>
        <v>BE</v>
      </c>
      <c r="G504" s="33" t="s">
        <v>1958</v>
      </c>
      <c r="H504" s="34"/>
      <c r="I504" s="34" t="s">
        <v>181</v>
      </c>
      <c r="J504" s="32" t="str">
        <f>VLOOKUP(I504,Customers[],2,FALSE)</f>
        <v>ရွှေမြင်း(ရွှေခြင်္သေ့)</v>
      </c>
      <c r="K504" s="32" t="str">
        <f>VLOOKUP(I504,Customers[],4,FALSE)</f>
        <v>Meiktila</v>
      </c>
      <c r="L504" s="32" t="str">
        <f>VLOOKUP(Table85[[#This Row],[CustomerID]],Table!H:K,3,0)</f>
        <v>မိတ္ထီလာ</v>
      </c>
      <c r="M504" s="32" t="str">
        <f>VLOOKUP(I504,Customers[],5,FALSE)</f>
        <v>WholeSales/Contract</v>
      </c>
      <c r="N504" s="34" t="s">
        <v>10</v>
      </c>
      <c r="O504" s="37" t="s">
        <v>61</v>
      </c>
      <c r="P504" s="32" t="str">
        <f>VLOOKUP(O504,Stock[],2,FALSE)</f>
        <v>BE Debtors Opening</v>
      </c>
      <c r="Q504" s="35">
        <f>VLOOKUP(O504,Stock[],3,FALSE)</f>
        <v>0</v>
      </c>
      <c r="R504" s="35">
        <f>VLOOKUP(O504,Stock[],4,FALSE)</f>
        <v>0</v>
      </c>
      <c r="S504" s="34"/>
      <c r="T504" s="35"/>
      <c r="U504" s="34"/>
      <c r="V504" s="36">
        <f>+DailySales!$T504*DailySales!$R504</f>
        <v>0</v>
      </c>
      <c r="W504" s="36">
        <f>+DailySales!$V504*DailySales!$Q504</f>
        <v>0</v>
      </c>
      <c r="X504" s="36">
        <f>VLOOKUP(O504,Stock[],6,FALSE)</f>
        <v>0</v>
      </c>
      <c r="Y504" s="36">
        <f>+DailySales!$V504*DailySales!$X504</f>
        <v>0</v>
      </c>
      <c r="Z504" s="37">
        <v>287700</v>
      </c>
      <c r="AA504" s="34"/>
      <c r="AB504" s="78"/>
      <c r="AC504" s="78"/>
      <c r="AD504" s="34"/>
      <c r="AE504" s="77"/>
      <c r="AF504" s="38"/>
      <c r="AG504" s="39"/>
      <c r="AH504" s="38">
        <v>46034</v>
      </c>
      <c r="AI504" s="39">
        <v>287700</v>
      </c>
      <c r="AJ504" s="38"/>
      <c r="AK504" s="39"/>
      <c r="AL504" s="34"/>
      <c r="AM504" s="39"/>
      <c r="AN50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04" s="26"/>
      <c r="AQ504" s="26"/>
      <c r="AR504" s="26"/>
    </row>
    <row r="505" spans="1:44" ht="19.5" customHeight="1" x14ac:dyDescent="0.25">
      <c r="A505" s="32">
        <f t="shared" si="32"/>
        <v>2025</v>
      </c>
      <c r="B505" s="32">
        <f t="shared" si="33"/>
        <v>12</v>
      </c>
      <c r="C505" s="25">
        <v>46010</v>
      </c>
      <c r="D505" s="57">
        <f t="shared" ca="1" si="30"/>
        <v>46097</v>
      </c>
      <c r="E505" s="32" t="str">
        <f t="shared" ca="1" si="31"/>
        <v>2-Months</v>
      </c>
      <c r="F505" s="32" t="str">
        <f>VLOOKUP(O505,Stock[],5,FALSE)</f>
        <v>BE</v>
      </c>
      <c r="G505" s="33" t="s">
        <v>1958</v>
      </c>
      <c r="H505" s="34"/>
      <c r="I505" s="34" t="s">
        <v>181</v>
      </c>
      <c r="J505" s="32" t="str">
        <f>VLOOKUP(I505,Customers[],2,FALSE)</f>
        <v>ရွှေမြင်း(ရွှေခြင်္သေ့)</v>
      </c>
      <c r="K505" s="32" t="str">
        <f>VLOOKUP(I505,Customers[],4,FALSE)</f>
        <v>Meiktila</v>
      </c>
      <c r="L505" s="32" t="str">
        <f>VLOOKUP(Table85[[#This Row],[CustomerID]],Table!H:K,3,0)</f>
        <v>မိတ္ထီလာ</v>
      </c>
      <c r="M505" s="32" t="str">
        <f>VLOOKUP(I505,Customers[],5,FALSE)</f>
        <v>WholeSales/Contract</v>
      </c>
      <c r="N505" s="34" t="s">
        <v>10</v>
      </c>
      <c r="O505" s="37" t="s">
        <v>61</v>
      </c>
      <c r="P505" s="32" t="str">
        <f>VLOOKUP(O505,Stock[],2,FALSE)</f>
        <v>BE Debtors Opening</v>
      </c>
      <c r="Q505" s="35">
        <f>VLOOKUP(O505,Stock[],3,FALSE)</f>
        <v>0</v>
      </c>
      <c r="R505" s="35">
        <f>VLOOKUP(O505,Stock[],4,FALSE)</f>
        <v>0</v>
      </c>
      <c r="S505" s="34"/>
      <c r="T505" s="35"/>
      <c r="U505" s="34"/>
      <c r="V505" s="36">
        <f>+DailySales!$T505*DailySales!$R505</f>
        <v>0</v>
      </c>
      <c r="W505" s="36">
        <f>+DailySales!$V505*DailySales!$Q505</f>
        <v>0</v>
      </c>
      <c r="X505" s="36">
        <f>VLOOKUP(O505,Stock[],6,FALSE)</f>
        <v>0</v>
      </c>
      <c r="Y505" s="36">
        <f>+DailySales!$V505*DailySales!$X505</f>
        <v>0</v>
      </c>
      <c r="Z505" s="37">
        <v>638400</v>
      </c>
      <c r="AA505" s="34"/>
      <c r="AB505" s="78"/>
      <c r="AC505" s="78"/>
      <c r="AD505" s="34"/>
      <c r="AE505" s="77"/>
      <c r="AF505" s="38"/>
      <c r="AG505" s="39"/>
      <c r="AH505" s="38">
        <v>46034</v>
      </c>
      <c r="AI505" s="39">
        <v>638400</v>
      </c>
      <c r="AJ505" s="38"/>
      <c r="AK505" s="39"/>
      <c r="AL505" s="34"/>
      <c r="AM505" s="39"/>
      <c r="AN50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05" s="26"/>
      <c r="AQ505" s="26"/>
      <c r="AR505" s="26"/>
    </row>
    <row r="506" spans="1:44" ht="19.5" customHeight="1" x14ac:dyDescent="0.25">
      <c r="A506" s="32">
        <f t="shared" si="32"/>
        <v>2025</v>
      </c>
      <c r="B506" s="32">
        <f t="shared" si="33"/>
        <v>12</v>
      </c>
      <c r="C506" s="25">
        <v>46010</v>
      </c>
      <c r="D506" s="57">
        <f t="shared" ca="1" si="30"/>
        <v>46097</v>
      </c>
      <c r="E506" s="32" t="str">
        <f t="shared" ca="1" si="31"/>
        <v>2-Months</v>
      </c>
      <c r="F506" s="32" t="str">
        <f>VLOOKUP(O506,Stock[],5,FALSE)</f>
        <v>BE</v>
      </c>
      <c r="G506" s="33" t="s">
        <v>1958</v>
      </c>
      <c r="H506" s="34"/>
      <c r="I506" s="34" t="s">
        <v>181</v>
      </c>
      <c r="J506" s="32" t="str">
        <f>VLOOKUP(I506,Customers[],2,FALSE)</f>
        <v>ရွှေမြင်း(ရွှေခြင်္သေ့)</v>
      </c>
      <c r="K506" s="32" t="str">
        <f>VLOOKUP(I506,Customers[],4,FALSE)</f>
        <v>Meiktila</v>
      </c>
      <c r="L506" s="32" t="str">
        <f>VLOOKUP(Table85[[#This Row],[CustomerID]],Table!H:K,3,0)</f>
        <v>မိတ္ထီလာ</v>
      </c>
      <c r="M506" s="32" t="str">
        <f>VLOOKUP(I506,Customers[],5,FALSE)</f>
        <v>WholeSales/Contract</v>
      </c>
      <c r="N506" s="34" t="s">
        <v>10</v>
      </c>
      <c r="O506" s="37" t="s">
        <v>61</v>
      </c>
      <c r="P506" s="32" t="str">
        <f>VLOOKUP(O506,Stock[],2,FALSE)</f>
        <v>BE Debtors Opening</v>
      </c>
      <c r="Q506" s="35">
        <f>VLOOKUP(O506,Stock[],3,FALSE)</f>
        <v>0</v>
      </c>
      <c r="R506" s="35">
        <f>VLOOKUP(O506,Stock[],4,FALSE)</f>
        <v>0</v>
      </c>
      <c r="S506" s="34"/>
      <c r="T506" s="35"/>
      <c r="U506" s="34"/>
      <c r="V506" s="36">
        <f>+DailySales!$T506*DailySales!$R506</f>
        <v>0</v>
      </c>
      <c r="W506" s="36">
        <f>+DailySales!$V506*DailySales!$Q506</f>
        <v>0</v>
      </c>
      <c r="X506" s="36">
        <f>VLOOKUP(O506,Stock[],6,FALSE)</f>
        <v>0</v>
      </c>
      <c r="Y506" s="36">
        <f>+DailySales!$V506*DailySales!$X506</f>
        <v>0</v>
      </c>
      <c r="Z506" s="37">
        <v>579600</v>
      </c>
      <c r="AA506" s="34"/>
      <c r="AB506" s="78"/>
      <c r="AC506" s="78"/>
      <c r="AD506" s="34"/>
      <c r="AE506" s="77"/>
      <c r="AF506" s="38"/>
      <c r="AG506" s="39"/>
      <c r="AH506" s="38">
        <v>46034</v>
      </c>
      <c r="AI506" s="39">
        <v>579600</v>
      </c>
      <c r="AJ506" s="38"/>
      <c r="AK506" s="39"/>
      <c r="AL506" s="34"/>
      <c r="AM506" s="39"/>
      <c r="AN50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06" s="26"/>
      <c r="AQ506" s="26"/>
      <c r="AR506" s="26"/>
    </row>
    <row r="507" spans="1:44" ht="19.5" customHeight="1" x14ac:dyDescent="0.25">
      <c r="A507" s="32">
        <f t="shared" si="32"/>
        <v>2025</v>
      </c>
      <c r="B507" s="32">
        <f t="shared" si="33"/>
        <v>12</v>
      </c>
      <c r="C507" s="25">
        <v>46010</v>
      </c>
      <c r="D507" s="57">
        <f t="shared" ca="1" si="30"/>
        <v>46097</v>
      </c>
      <c r="E507" s="32" t="str">
        <f t="shared" ca="1" si="31"/>
        <v>2-Months</v>
      </c>
      <c r="F507" s="32" t="str">
        <f>VLOOKUP(O507,Stock[],5,FALSE)</f>
        <v>BE</v>
      </c>
      <c r="G507" s="33" t="s">
        <v>1958</v>
      </c>
      <c r="H507" s="34"/>
      <c r="I507" s="34" t="s">
        <v>181</v>
      </c>
      <c r="J507" s="32" t="str">
        <f>VLOOKUP(I507,Customers[],2,FALSE)</f>
        <v>ရွှေမြင်း(ရွှေခြင်္သေ့)</v>
      </c>
      <c r="K507" s="32" t="str">
        <f>VLOOKUP(I507,Customers[],4,FALSE)</f>
        <v>Meiktila</v>
      </c>
      <c r="L507" s="32" t="str">
        <f>VLOOKUP(Table85[[#This Row],[CustomerID]],Table!H:K,3,0)</f>
        <v>မိတ္ထီလာ</v>
      </c>
      <c r="M507" s="32" t="str">
        <f>VLOOKUP(I507,Customers[],5,FALSE)</f>
        <v>WholeSales/Contract</v>
      </c>
      <c r="N507" s="34" t="s">
        <v>10</v>
      </c>
      <c r="O507" s="37" t="s">
        <v>61</v>
      </c>
      <c r="P507" s="32" t="str">
        <f>VLOOKUP(O507,Stock[],2,FALSE)</f>
        <v>BE Debtors Opening</v>
      </c>
      <c r="Q507" s="35">
        <f>VLOOKUP(O507,Stock[],3,FALSE)</f>
        <v>0</v>
      </c>
      <c r="R507" s="35">
        <f>VLOOKUP(O507,Stock[],4,FALSE)</f>
        <v>0</v>
      </c>
      <c r="S507" s="34"/>
      <c r="T507" s="35"/>
      <c r="U507" s="34"/>
      <c r="V507" s="36">
        <f>+DailySales!$T507*DailySales!$R507</f>
        <v>0</v>
      </c>
      <c r="W507" s="36">
        <f>+DailySales!$V507*DailySales!$Q507</f>
        <v>0</v>
      </c>
      <c r="X507" s="36">
        <f>VLOOKUP(O507,Stock[],6,FALSE)</f>
        <v>0</v>
      </c>
      <c r="Y507" s="36">
        <f>+DailySales!$V507*DailySales!$X507</f>
        <v>0</v>
      </c>
      <c r="Z507" s="37">
        <v>186200</v>
      </c>
      <c r="AA507" s="34"/>
      <c r="AB507" s="78"/>
      <c r="AC507" s="78"/>
      <c r="AD507" s="34"/>
      <c r="AE507" s="77"/>
      <c r="AF507" s="38"/>
      <c r="AG507" s="39"/>
      <c r="AH507" s="38">
        <v>46034</v>
      </c>
      <c r="AI507" s="39">
        <v>186200</v>
      </c>
      <c r="AJ507" s="38"/>
      <c r="AK507" s="39"/>
      <c r="AL507" s="34"/>
      <c r="AM507" s="39"/>
      <c r="AN50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07" s="26"/>
      <c r="AQ507" s="26"/>
      <c r="AR507" s="26"/>
    </row>
    <row r="508" spans="1:44" ht="19.5" customHeight="1" x14ac:dyDescent="0.25">
      <c r="A508" s="32">
        <f t="shared" si="32"/>
        <v>2025</v>
      </c>
      <c r="B508" s="32">
        <f t="shared" si="33"/>
        <v>12</v>
      </c>
      <c r="C508" s="25">
        <v>46010</v>
      </c>
      <c r="D508" s="57">
        <f t="shared" ca="1" si="30"/>
        <v>46097</v>
      </c>
      <c r="E508" s="32" t="str">
        <f t="shared" ca="1" si="31"/>
        <v>2-Months</v>
      </c>
      <c r="F508" s="32" t="str">
        <f>VLOOKUP(O508,Stock[],5,FALSE)</f>
        <v>BE</v>
      </c>
      <c r="G508" s="33" t="s">
        <v>1958</v>
      </c>
      <c r="H508" s="34"/>
      <c r="I508" s="34" t="s">
        <v>181</v>
      </c>
      <c r="J508" s="32" t="str">
        <f>VLOOKUP(I508,Customers[],2,FALSE)</f>
        <v>ရွှေမြင်း(ရွှေခြင်္သေ့)</v>
      </c>
      <c r="K508" s="32" t="str">
        <f>VLOOKUP(I508,Customers[],4,FALSE)</f>
        <v>Meiktila</v>
      </c>
      <c r="L508" s="32" t="str">
        <f>VLOOKUP(Table85[[#This Row],[CustomerID]],Table!H:K,3,0)</f>
        <v>မိတ္ထီလာ</v>
      </c>
      <c r="M508" s="32" t="str">
        <f>VLOOKUP(I508,Customers[],5,FALSE)</f>
        <v>WholeSales/Contract</v>
      </c>
      <c r="N508" s="34" t="s">
        <v>10</v>
      </c>
      <c r="O508" s="37" t="s">
        <v>61</v>
      </c>
      <c r="P508" s="32" t="str">
        <f>VLOOKUP(O508,Stock[],2,FALSE)</f>
        <v>BE Debtors Opening</v>
      </c>
      <c r="Q508" s="35">
        <f>VLOOKUP(O508,Stock[],3,FALSE)</f>
        <v>0</v>
      </c>
      <c r="R508" s="35">
        <f>VLOOKUP(O508,Stock[],4,FALSE)</f>
        <v>0</v>
      </c>
      <c r="S508" s="34"/>
      <c r="T508" s="35"/>
      <c r="U508" s="34"/>
      <c r="V508" s="36">
        <f>+DailySales!$T508*DailySales!$R508</f>
        <v>0</v>
      </c>
      <c r="W508" s="36">
        <f>+DailySales!$V508*DailySales!$Q508</f>
        <v>0</v>
      </c>
      <c r="X508" s="36">
        <f>VLOOKUP(O508,Stock[],6,FALSE)</f>
        <v>0</v>
      </c>
      <c r="Y508" s="36">
        <f>+DailySales!$V508*DailySales!$X508</f>
        <v>0</v>
      </c>
      <c r="Z508" s="37">
        <v>105000</v>
      </c>
      <c r="AA508" s="34"/>
      <c r="AB508" s="78"/>
      <c r="AC508" s="78"/>
      <c r="AD508" s="34"/>
      <c r="AE508" s="77"/>
      <c r="AF508" s="38"/>
      <c r="AG508" s="39"/>
      <c r="AH508" s="38">
        <v>46034</v>
      </c>
      <c r="AI508" s="39">
        <v>105000</v>
      </c>
      <c r="AJ508" s="38"/>
      <c r="AK508" s="39"/>
      <c r="AL508" s="34"/>
      <c r="AM508" s="39"/>
      <c r="AN50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08" s="26"/>
      <c r="AQ508" s="26"/>
      <c r="AR508" s="26"/>
    </row>
    <row r="509" spans="1:44" ht="19.5" customHeight="1" x14ac:dyDescent="0.25">
      <c r="A509" s="32">
        <f t="shared" si="32"/>
        <v>2025</v>
      </c>
      <c r="B509" s="32">
        <f t="shared" si="33"/>
        <v>12</v>
      </c>
      <c r="C509" s="25">
        <v>46010</v>
      </c>
      <c r="D509" s="57">
        <f t="shared" ca="1" si="30"/>
        <v>46097</v>
      </c>
      <c r="E509" s="32" t="str">
        <f t="shared" ca="1" si="31"/>
        <v>2-Months</v>
      </c>
      <c r="F509" s="32" t="str">
        <f>VLOOKUP(O509,Stock[],5,FALSE)</f>
        <v>BE</v>
      </c>
      <c r="G509" s="33" t="s">
        <v>1959</v>
      </c>
      <c r="H509" s="34"/>
      <c r="I509" s="34" t="s">
        <v>183</v>
      </c>
      <c r="J509" s="32" t="str">
        <f>VLOOKUP(I509,Customers[],2,FALSE)</f>
        <v>ရွှေမြင်း(ထူးကျော်)</v>
      </c>
      <c r="K509" s="32" t="str">
        <f>VLOOKUP(I509,Customers[],4,FALSE)</f>
        <v>Meiktila</v>
      </c>
      <c r="L509" s="32" t="str">
        <f>VLOOKUP(Table85[[#This Row],[CustomerID]],Table!H:K,3,0)</f>
        <v>မိတ္ထီလာ</v>
      </c>
      <c r="M509" s="32" t="str">
        <f>VLOOKUP(I509,Customers[],5,FALSE)</f>
        <v>WholeSales/Contract</v>
      </c>
      <c r="N509" s="34" t="s">
        <v>10</v>
      </c>
      <c r="O509" s="37" t="s">
        <v>61</v>
      </c>
      <c r="P509" s="32" t="str">
        <f>VLOOKUP(O509,Stock[],2,FALSE)</f>
        <v>BE Debtors Opening</v>
      </c>
      <c r="Q509" s="35">
        <f>VLOOKUP(O509,Stock[],3,FALSE)</f>
        <v>0</v>
      </c>
      <c r="R509" s="35">
        <f>VLOOKUP(O509,Stock[],4,FALSE)</f>
        <v>0</v>
      </c>
      <c r="S509" s="34"/>
      <c r="T509" s="35"/>
      <c r="U509" s="34"/>
      <c r="V509" s="36">
        <f>+DailySales!$T509*DailySales!$R509</f>
        <v>0</v>
      </c>
      <c r="W509" s="36">
        <f>+DailySales!$V509*DailySales!$Q509</f>
        <v>0</v>
      </c>
      <c r="X509" s="36">
        <f>VLOOKUP(O509,Stock[],6,FALSE)</f>
        <v>0</v>
      </c>
      <c r="Y509" s="36">
        <f>+DailySales!$V509*DailySales!$X509</f>
        <v>0</v>
      </c>
      <c r="Z509" s="37">
        <v>1276800</v>
      </c>
      <c r="AA509" s="34"/>
      <c r="AB509" s="78"/>
      <c r="AC509" s="78"/>
      <c r="AD509" s="34"/>
      <c r="AE509" s="77"/>
      <c r="AF509" s="38"/>
      <c r="AG509" s="39"/>
      <c r="AH509" s="38">
        <v>46034</v>
      </c>
      <c r="AI509" s="39">
        <v>1276800</v>
      </c>
      <c r="AJ509" s="38"/>
      <c r="AK509" s="39"/>
      <c r="AL509" s="34"/>
      <c r="AM509" s="39"/>
      <c r="AN50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09" s="26"/>
      <c r="AQ509" s="26"/>
      <c r="AR509" s="26"/>
    </row>
    <row r="510" spans="1:44" ht="19.5" customHeight="1" x14ac:dyDescent="0.25">
      <c r="A510" s="32">
        <f t="shared" si="32"/>
        <v>2025</v>
      </c>
      <c r="B510" s="32">
        <f t="shared" si="33"/>
        <v>12</v>
      </c>
      <c r="C510" s="25">
        <v>46010</v>
      </c>
      <c r="D510" s="57">
        <f t="shared" ca="1" si="30"/>
        <v>46097</v>
      </c>
      <c r="E510" s="32" t="str">
        <f t="shared" ca="1" si="31"/>
        <v>2-Months</v>
      </c>
      <c r="F510" s="32" t="str">
        <f>VLOOKUP(O510,Stock[],5,FALSE)</f>
        <v>BE</v>
      </c>
      <c r="G510" s="33" t="s">
        <v>1960</v>
      </c>
      <c r="H510" s="34"/>
      <c r="I510" s="34" t="s">
        <v>180</v>
      </c>
      <c r="J510" s="32" t="str">
        <f>VLOOKUP(I510,Customers[],2,FALSE)</f>
        <v>ရွှေမြင်း</v>
      </c>
      <c r="K510" s="32" t="str">
        <f>VLOOKUP(I510,Customers[],4,FALSE)</f>
        <v>Meiktila</v>
      </c>
      <c r="L510" s="32" t="str">
        <f>VLOOKUP(Table85[[#This Row],[CustomerID]],Table!H:K,3,0)</f>
        <v>မိတ္ထီလာ</v>
      </c>
      <c r="M510" s="32" t="str">
        <f>VLOOKUP(I510,Customers[],5,FALSE)</f>
        <v>WholeSales/Contract</v>
      </c>
      <c r="N510" s="34" t="s">
        <v>10</v>
      </c>
      <c r="O510" s="37" t="s">
        <v>61</v>
      </c>
      <c r="P510" s="32" t="str">
        <f>VLOOKUP(O510,Stock[],2,FALSE)</f>
        <v>BE Debtors Opening</v>
      </c>
      <c r="Q510" s="35">
        <f>VLOOKUP(O510,Stock[],3,FALSE)</f>
        <v>0</v>
      </c>
      <c r="R510" s="35">
        <f>VLOOKUP(O510,Stock[],4,FALSE)</f>
        <v>0</v>
      </c>
      <c r="S510" s="34"/>
      <c r="T510" s="35"/>
      <c r="U510" s="34"/>
      <c r="V510" s="36">
        <f>+DailySales!$T510*DailySales!$R510</f>
        <v>0</v>
      </c>
      <c r="W510" s="36">
        <f>+DailySales!$V510*DailySales!$Q510</f>
        <v>0</v>
      </c>
      <c r="X510" s="36">
        <f>VLOOKUP(O510,Stock[],6,FALSE)</f>
        <v>0</v>
      </c>
      <c r="Y510" s="36">
        <f>+DailySales!$V510*DailySales!$X510</f>
        <v>0</v>
      </c>
      <c r="Z510" s="37">
        <v>931000</v>
      </c>
      <c r="AA510" s="34"/>
      <c r="AB510" s="78"/>
      <c r="AC510" s="78"/>
      <c r="AD510" s="34"/>
      <c r="AE510" s="77"/>
      <c r="AF510" s="38"/>
      <c r="AG510" s="39"/>
      <c r="AH510" s="38">
        <v>46034</v>
      </c>
      <c r="AI510" s="39">
        <v>931000</v>
      </c>
      <c r="AJ510" s="38"/>
      <c r="AK510" s="39"/>
      <c r="AL510" s="34"/>
      <c r="AM510" s="39"/>
      <c r="AN51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10" s="26"/>
      <c r="AQ510" s="26"/>
      <c r="AR510" s="26"/>
    </row>
    <row r="511" spans="1:44" ht="19.5" customHeight="1" x14ac:dyDescent="0.25">
      <c r="A511" s="32">
        <f t="shared" si="32"/>
        <v>2025</v>
      </c>
      <c r="B511" s="32">
        <f t="shared" si="33"/>
        <v>12</v>
      </c>
      <c r="C511" s="25">
        <v>46010</v>
      </c>
      <c r="D511" s="57">
        <f t="shared" ca="1" si="30"/>
        <v>46097</v>
      </c>
      <c r="E511" s="32" t="str">
        <f t="shared" ca="1" si="31"/>
        <v>2-Months</v>
      </c>
      <c r="F511" s="32" t="str">
        <f>VLOOKUP(O511,Stock[],5,FALSE)</f>
        <v>BE</v>
      </c>
      <c r="G511" s="33" t="s">
        <v>1960</v>
      </c>
      <c r="H511" s="34"/>
      <c r="I511" s="34" t="s">
        <v>180</v>
      </c>
      <c r="J511" s="32" t="str">
        <f>VLOOKUP(I511,Customers[],2,FALSE)</f>
        <v>ရွှေမြင်း</v>
      </c>
      <c r="K511" s="32" t="str">
        <f>VLOOKUP(I511,Customers[],4,FALSE)</f>
        <v>Meiktila</v>
      </c>
      <c r="L511" s="32" t="str">
        <f>VLOOKUP(Table85[[#This Row],[CustomerID]],Table!H:K,3,0)</f>
        <v>မိတ္ထီလာ</v>
      </c>
      <c r="M511" s="32" t="str">
        <f>VLOOKUP(I511,Customers[],5,FALSE)</f>
        <v>WholeSales/Contract</v>
      </c>
      <c r="N511" s="34" t="s">
        <v>10</v>
      </c>
      <c r="O511" s="37" t="s">
        <v>61</v>
      </c>
      <c r="P511" s="32" t="str">
        <f>VLOOKUP(O511,Stock[],2,FALSE)</f>
        <v>BE Debtors Opening</v>
      </c>
      <c r="Q511" s="35">
        <f>VLOOKUP(O511,Stock[],3,FALSE)</f>
        <v>0</v>
      </c>
      <c r="R511" s="35">
        <f>VLOOKUP(O511,Stock[],4,FALSE)</f>
        <v>0</v>
      </c>
      <c r="S511" s="34"/>
      <c r="T511" s="35"/>
      <c r="U511" s="34"/>
      <c r="V511" s="36">
        <f>+DailySales!$T511*DailySales!$R511</f>
        <v>0</v>
      </c>
      <c r="W511" s="36">
        <f>+DailySales!$V511*DailySales!$Q511</f>
        <v>0</v>
      </c>
      <c r="X511" s="36">
        <f>VLOOKUP(O511,Stock[],6,FALSE)</f>
        <v>0</v>
      </c>
      <c r="Y511" s="36">
        <f>+DailySales!$V511*DailySales!$X511</f>
        <v>0</v>
      </c>
      <c r="Z511" s="37">
        <v>1596000</v>
      </c>
      <c r="AA511" s="34"/>
      <c r="AB511" s="78"/>
      <c r="AC511" s="78"/>
      <c r="AD511" s="34"/>
      <c r="AE511" s="77"/>
      <c r="AF511" s="38"/>
      <c r="AG511" s="39"/>
      <c r="AH511" s="38">
        <v>46034</v>
      </c>
      <c r="AI511" s="39">
        <v>1596000</v>
      </c>
      <c r="AJ511" s="38"/>
      <c r="AK511" s="39"/>
      <c r="AL511" s="34"/>
      <c r="AM511" s="39"/>
      <c r="AN51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11" s="26"/>
      <c r="AQ511" s="26"/>
      <c r="AR511" s="26"/>
    </row>
    <row r="512" spans="1:44" ht="19.5" customHeight="1" x14ac:dyDescent="0.25">
      <c r="A512" s="32">
        <f t="shared" si="32"/>
        <v>2025</v>
      </c>
      <c r="B512" s="32">
        <f t="shared" si="33"/>
        <v>12</v>
      </c>
      <c r="C512" s="25">
        <v>46010</v>
      </c>
      <c r="D512" s="57">
        <f t="shared" ca="1" si="30"/>
        <v>46097</v>
      </c>
      <c r="E512" s="32" t="str">
        <f t="shared" ca="1" si="31"/>
        <v>2-Months</v>
      </c>
      <c r="F512" s="32" t="str">
        <f>VLOOKUP(O512,Stock[],5,FALSE)</f>
        <v>BE</v>
      </c>
      <c r="G512" s="33" t="s">
        <v>1960</v>
      </c>
      <c r="H512" s="34"/>
      <c r="I512" s="34" t="s">
        <v>180</v>
      </c>
      <c r="J512" s="32" t="str">
        <f>VLOOKUP(I512,Customers[],2,FALSE)</f>
        <v>ရွှေမြင်း</v>
      </c>
      <c r="K512" s="32" t="str">
        <f>VLOOKUP(I512,Customers[],4,FALSE)</f>
        <v>Meiktila</v>
      </c>
      <c r="L512" s="32" t="str">
        <f>VLOOKUP(Table85[[#This Row],[CustomerID]],Table!H:K,3,0)</f>
        <v>မိတ္ထီလာ</v>
      </c>
      <c r="M512" s="32" t="str">
        <f>VLOOKUP(I512,Customers[],5,FALSE)</f>
        <v>WholeSales/Contract</v>
      </c>
      <c r="N512" s="34" t="s">
        <v>10</v>
      </c>
      <c r="O512" s="37" t="s">
        <v>61</v>
      </c>
      <c r="P512" s="32" t="str">
        <f>VLOOKUP(O512,Stock[],2,FALSE)</f>
        <v>BE Debtors Opening</v>
      </c>
      <c r="Q512" s="35">
        <f>VLOOKUP(O512,Stock[],3,FALSE)</f>
        <v>0</v>
      </c>
      <c r="R512" s="35">
        <f>VLOOKUP(O512,Stock[],4,FALSE)</f>
        <v>0</v>
      </c>
      <c r="S512" s="34"/>
      <c r="T512" s="35"/>
      <c r="U512" s="34"/>
      <c r="V512" s="36">
        <f>+DailySales!$T512*DailySales!$R512</f>
        <v>0</v>
      </c>
      <c r="W512" s="36">
        <f>+DailySales!$V512*DailySales!$Q512</f>
        <v>0</v>
      </c>
      <c r="X512" s="36">
        <f>VLOOKUP(O512,Stock[],6,FALSE)</f>
        <v>0</v>
      </c>
      <c r="Y512" s="36">
        <f>+DailySales!$V512*DailySales!$X512</f>
        <v>0</v>
      </c>
      <c r="Z512" s="37">
        <v>386400</v>
      </c>
      <c r="AA512" s="34"/>
      <c r="AB512" s="78"/>
      <c r="AC512" s="78"/>
      <c r="AD512" s="34"/>
      <c r="AE512" s="77"/>
      <c r="AF512" s="38"/>
      <c r="AG512" s="39"/>
      <c r="AH512" s="38">
        <v>46034</v>
      </c>
      <c r="AI512" s="39">
        <v>386400</v>
      </c>
      <c r="AJ512" s="38"/>
      <c r="AK512" s="39"/>
      <c r="AL512" s="34"/>
      <c r="AM512" s="39"/>
      <c r="AN51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12" s="26"/>
      <c r="AQ512" s="26"/>
      <c r="AR512" s="26"/>
    </row>
    <row r="513" spans="1:44" ht="19.5" customHeight="1" x14ac:dyDescent="0.25">
      <c r="A513" s="32">
        <f t="shared" si="32"/>
        <v>2025</v>
      </c>
      <c r="B513" s="32">
        <f t="shared" si="33"/>
        <v>12</v>
      </c>
      <c r="C513" s="25">
        <v>46010</v>
      </c>
      <c r="D513" s="57">
        <f t="shared" ca="1" si="30"/>
        <v>46097</v>
      </c>
      <c r="E513" s="32" t="str">
        <f t="shared" ca="1" si="31"/>
        <v>2-Months</v>
      </c>
      <c r="F513" s="32" t="str">
        <f>VLOOKUP(O513,Stock[],5,FALSE)</f>
        <v>BE</v>
      </c>
      <c r="G513" s="33" t="s">
        <v>1960</v>
      </c>
      <c r="H513" s="34"/>
      <c r="I513" s="34" t="s">
        <v>180</v>
      </c>
      <c r="J513" s="32" t="str">
        <f>VLOOKUP(I513,Customers[],2,FALSE)</f>
        <v>ရွှေမြင်း</v>
      </c>
      <c r="K513" s="32" t="str">
        <f>VLOOKUP(I513,Customers[],4,FALSE)</f>
        <v>Meiktila</v>
      </c>
      <c r="L513" s="32" t="str">
        <f>VLOOKUP(Table85[[#This Row],[CustomerID]],Table!H:K,3,0)</f>
        <v>မိတ္ထီလာ</v>
      </c>
      <c r="M513" s="32" t="str">
        <f>VLOOKUP(I513,Customers[],5,FALSE)</f>
        <v>WholeSales/Contract</v>
      </c>
      <c r="N513" s="34" t="s">
        <v>10</v>
      </c>
      <c r="O513" s="37" t="s">
        <v>61</v>
      </c>
      <c r="P513" s="32" t="str">
        <f>VLOOKUP(O513,Stock[],2,FALSE)</f>
        <v>BE Debtors Opening</v>
      </c>
      <c r="Q513" s="35">
        <f>VLOOKUP(O513,Stock[],3,FALSE)</f>
        <v>0</v>
      </c>
      <c r="R513" s="35">
        <f>VLOOKUP(O513,Stock[],4,FALSE)</f>
        <v>0</v>
      </c>
      <c r="S513" s="34"/>
      <c r="T513" s="35"/>
      <c r="U513" s="34"/>
      <c r="V513" s="36">
        <f>+DailySales!$T513*DailySales!$R513</f>
        <v>0</v>
      </c>
      <c r="W513" s="36">
        <f>+DailySales!$V513*DailySales!$Q513</f>
        <v>0</v>
      </c>
      <c r="X513" s="36">
        <f>VLOOKUP(O513,Stock[],6,FALSE)</f>
        <v>0</v>
      </c>
      <c r="Y513" s="36">
        <f>+DailySales!$V513*DailySales!$X513</f>
        <v>0</v>
      </c>
      <c r="Z513" s="37">
        <v>372400</v>
      </c>
      <c r="AA513" s="34"/>
      <c r="AB513" s="78"/>
      <c r="AC513" s="78"/>
      <c r="AD513" s="34"/>
      <c r="AE513" s="77"/>
      <c r="AF513" s="38"/>
      <c r="AG513" s="39"/>
      <c r="AH513" s="38">
        <v>46034</v>
      </c>
      <c r="AI513" s="39">
        <v>372400</v>
      </c>
      <c r="AJ513" s="38"/>
      <c r="AK513" s="39"/>
      <c r="AL513" s="34"/>
      <c r="AM513" s="39"/>
      <c r="AN51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13" s="26"/>
      <c r="AQ513" s="26"/>
      <c r="AR513" s="26"/>
    </row>
    <row r="514" spans="1:44" ht="19.5" customHeight="1" x14ac:dyDescent="0.25">
      <c r="A514" s="32">
        <f t="shared" si="32"/>
        <v>2025</v>
      </c>
      <c r="B514" s="32">
        <f t="shared" si="33"/>
        <v>12</v>
      </c>
      <c r="C514" s="25">
        <v>46010</v>
      </c>
      <c r="D514" s="57">
        <f t="shared" ref="D514:D577" ca="1" si="34">TODAY()</f>
        <v>46097</v>
      </c>
      <c r="E514" s="32" t="str">
        <f t="shared" ref="E514:E577" ca="1" si="35">DATEDIF(C514,D514,"M")&amp;"-Months"</f>
        <v>2-Months</v>
      </c>
      <c r="F514" s="32" t="str">
        <f>VLOOKUP(O514,Stock[],5,FALSE)</f>
        <v>BE</v>
      </c>
      <c r="G514" s="33" t="s">
        <v>1960</v>
      </c>
      <c r="H514" s="34"/>
      <c r="I514" s="34" t="s">
        <v>180</v>
      </c>
      <c r="J514" s="32" t="str">
        <f>VLOOKUP(I514,Customers[],2,FALSE)</f>
        <v>ရွှေမြင်း</v>
      </c>
      <c r="K514" s="32" t="str">
        <f>VLOOKUP(I514,Customers[],4,FALSE)</f>
        <v>Meiktila</v>
      </c>
      <c r="L514" s="32" t="str">
        <f>VLOOKUP(Table85[[#This Row],[CustomerID]],Table!H:K,3,0)</f>
        <v>မိတ္ထီလာ</v>
      </c>
      <c r="M514" s="32" t="str">
        <f>VLOOKUP(I514,Customers[],5,FALSE)</f>
        <v>WholeSales/Contract</v>
      </c>
      <c r="N514" s="34" t="s">
        <v>10</v>
      </c>
      <c r="O514" s="37" t="s">
        <v>61</v>
      </c>
      <c r="P514" s="32" t="str">
        <f>VLOOKUP(O514,Stock[],2,FALSE)</f>
        <v>BE Debtors Opening</v>
      </c>
      <c r="Q514" s="35">
        <f>VLOOKUP(O514,Stock[],3,FALSE)</f>
        <v>0</v>
      </c>
      <c r="R514" s="35">
        <f>VLOOKUP(O514,Stock[],4,FALSE)</f>
        <v>0</v>
      </c>
      <c r="S514" s="34"/>
      <c r="T514" s="35"/>
      <c r="U514" s="34"/>
      <c r="V514" s="36">
        <f>+DailySales!$T514*DailySales!$R514</f>
        <v>0</v>
      </c>
      <c r="W514" s="36">
        <f>+DailySales!$V514*DailySales!$Q514</f>
        <v>0</v>
      </c>
      <c r="X514" s="36">
        <f>VLOOKUP(O514,Stock[],6,FALSE)</f>
        <v>0</v>
      </c>
      <c r="Y514" s="36">
        <f>+DailySales!$V514*DailySales!$X514</f>
        <v>0</v>
      </c>
      <c r="Z514" s="37">
        <v>630000</v>
      </c>
      <c r="AA514" s="34"/>
      <c r="AB514" s="78"/>
      <c r="AC514" s="78"/>
      <c r="AD514" s="34"/>
      <c r="AE514" s="77"/>
      <c r="AF514" s="38"/>
      <c r="AG514" s="39"/>
      <c r="AH514" s="38">
        <v>46034</v>
      </c>
      <c r="AI514" s="39">
        <v>630000</v>
      </c>
      <c r="AJ514" s="38"/>
      <c r="AK514" s="39"/>
      <c r="AL514" s="34"/>
      <c r="AM514" s="39"/>
      <c r="AN51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14" s="26"/>
      <c r="AQ514" s="26"/>
      <c r="AR514" s="26"/>
    </row>
    <row r="515" spans="1:44" ht="19.5" customHeight="1" x14ac:dyDescent="0.25">
      <c r="A515" s="32">
        <f t="shared" si="32"/>
        <v>2025</v>
      </c>
      <c r="B515" s="32">
        <f t="shared" si="33"/>
        <v>12</v>
      </c>
      <c r="C515" s="25">
        <v>46010</v>
      </c>
      <c r="D515" s="57">
        <f t="shared" ca="1" si="34"/>
        <v>46097</v>
      </c>
      <c r="E515" s="32" t="str">
        <f t="shared" ca="1" si="35"/>
        <v>2-Months</v>
      </c>
      <c r="F515" s="32" t="str">
        <f>VLOOKUP(O515,Stock[],5,FALSE)</f>
        <v>BE</v>
      </c>
      <c r="G515" s="33" t="s">
        <v>1960</v>
      </c>
      <c r="H515" s="34"/>
      <c r="I515" s="34" t="s">
        <v>180</v>
      </c>
      <c r="J515" s="32" t="str">
        <f>VLOOKUP(I515,Customers[],2,FALSE)</f>
        <v>ရွှေမြင်း</v>
      </c>
      <c r="K515" s="32" t="str">
        <f>VLOOKUP(I515,Customers[],4,FALSE)</f>
        <v>Meiktila</v>
      </c>
      <c r="L515" s="32" t="str">
        <f>VLOOKUP(Table85[[#This Row],[CustomerID]],Table!H:K,3,0)</f>
        <v>မိတ္ထီလာ</v>
      </c>
      <c r="M515" s="32" t="str">
        <f>VLOOKUP(I515,Customers[],5,FALSE)</f>
        <v>WholeSales/Contract</v>
      </c>
      <c r="N515" s="34" t="s">
        <v>10</v>
      </c>
      <c r="O515" s="37" t="s">
        <v>61</v>
      </c>
      <c r="P515" s="32" t="str">
        <f>VLOOKUP(O515,Stock[],2,FALSE)</f>
        <v>BE Debtors Opening</v>
      </c>
      <c r="Q515" s="35">
        <f>VLOOKUP(O515,Stock[],3,FALSE)</f>
        <v>0</v>
      </c>
      <c r="R515" s="35">
        <f>VLOOKUP(O515,Stock[],4,FALSE)</f>
        <v>0</v>
      </c>
      <c r="S515" s="34"/>
      <c r="T515" s="35"/>
      <c r="U515" s="34"/>
      <c r="V515" s="36">
        <f>+DailySales!$T515*DailySales!$R515</f>
        <v>0</v>
      </c>
      <c r="W515" s="36">
        <f>+DailySales!$V515*DailySales!$Q515</f>
        <v>0</v>
      </c>
      <c r="X515" s="36">
        <f>VLOOKUP(O515,Stock[],6,FALSE)</f>
        <v>0</v>
      </c>
      <c r="Y515" s="36">
        <f>+DailySales!$V515*DailySales!$X515</f>
        <v>0</v>
      </c>
      <c r="Z515" s="37">
        <v>216000</v>
      </c>
      <c r="AA515" s="34"/>
      <c r="AB515" s="78"/>
      <c r="AC515" s="78"/>
      <c r="AD515" s="34"/>
      <c r="AE515" s="77"/>
      <c r="AF515" s="38"/>
      <c r="AG515" s="39"/>
      <c r="AH515" s="38">
        <v>46034</v>
      </c>
      <c r="AI515" s="39">
        <v>216000</v>
      </c>
      <c r="AJ515" s="38"/>
      <c r="AK515" s="39"/>
      <c r="AL515" s="34"/>
      <c r="AM515" s="39"/>
      <c r="AN51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15" s="26"/>
      <c r="AQ515" s="26"/>
      <c r="AR515" s="26"/>
    </row>
    <row r="516" spans="1:44" ht="19.5" customHeight="1" x14ac:dyDescent="0.25">
      <c r="A516" s="32">
        <f t="shared" si="32"/>
        <v>2025</v>
      </c>
      <c r="B516" s="32">
        <f t="shared" si="33"/>
        <v>12</v>
      </c>
      <c r="C516" s="25">
        <v>46010</v>
      </c>
      <c r="D516" s="57">
        <f t="shared" ca="1" si="34"/>
        <v>46097</v>
      </c>
      <c r="E516" s="32" t="str">
        <f t="shared" ca="1" si="35"/>
        <v>2-Months</v>
      </c>
      <c r="F516" s="32" t="str">
        <f>VLOOKUP(O516,Stock[],5,FALSE)</f>
        <v>BE</v>
      </c>
      <c r="G516" s="33" t="s">
        <v>1960</v>
      </c>
      <c r="H516" s="34"/>
      <c r="I516" s="34" t="s">
        <v>180</v>
      </c>
      <c r="J516" s="32" t="str">
        <f>VLOOKUP(I516,Customers[],2,FALSE)</f>
        <v>ရွှေမြင်း</v>
      </c>
      <c r="K516" s="32" t="str">
        <f>VLOOKUP(I516,Customers[],4,FALSE)</f>
        <v>Meiktila</v>
      </c>
      <c r="L516" s="32" t="str">
        <f>VLOOKUP(Table85[[#This Row],[CustomerID]],Table!H:K,3,0)</f>
        <v>မိတ္ထီလာ</v>
      </c>
      <c r="M516" s="32" t="str">
        <f>VLOOKUP(I516,Customers[],5,FALSE)</f>
        <v>WholeSales/Contract</v>
      </c>
      <c r="N516" s="34" t="s">
        <v>10</v>
      </c>
      <c r="O516" s="37" t="s">
        <v>61</v>
      </c>
      <c r="P516" s="32" t="str">
        <f>VLOOKUP(O516,Stock[],2,FALSE)</f>
        <v>BE Debtors Opening</v>
      </c>
      <c r="Q516" s="35">
        <f>VLOOKUP(O516,Stock[],3,FALSE)</f>
        <v>0</v>
      </c>
      <c r="R516" s="35">
        <f>VLOOKUP(O516,Stock[],4,FALSE)</f>
        <v>0</v>
      </c>
      <c r="S516" s="34"/>
      <c r="T516" s="35"/>
      <c r="U516" s="34"/>
      <c r="V516" s="36">
        <f>+DailySales!$T516*DailySales!$R516</f>
        <v>0</v>
      </c>
      <c r="W516" s="36">
        <f>+DailySales!$V516*DailySales!$Q516</f>
        <v>0</v>
      </c>
      <c r="X516" s="36">
        <f>VLOOKUP(O516,Stock[],6,FALSE)</f>
        <v>0</v>
      </c>
      <c r="Y516" s="36">
        <f>+DailySales!$V516*DailySales!$X516</f>
        <v>0</v>
      </c>
      <c r="Z516" s="37">
        <v>367200</v>
      </c>
      <c r="AA516" s="34"/>
      <c r="AB516" s="78"/>
      <c r="AC516" s="78"/>
      <c r="AD516" s="34"/>
      <c r="AE516" s="77"/>
      <c r="AF516" s="38"/>
      <c r="AG516" s="39"/>
      <c r="AH516" s="38">
        <v>46034</v>
      </c>
      <c r="AI516" s="39">
        <v>367200</v>
      </c>
      <c r="AJ516" s="38"/>
      <c r="AK516" s="39"/>
      <c r="AL516" s="34"/>
      <c r="AM516" s="39"/>
      <c r="AN51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16" s="26"/>
      <c r="AQ516" s="26"/>
      <c r="AR516" s="26"/>
    </row>
    <row r="517" spans="1:44" ht="19.5" customHeight="1" x14ac:dyDescent="0.25">
      <c r="A517" s="32">
        <f t="shared" si="32"/>
        <v>2025</v>
      </c>
      <c r="B517" s="32">
        <f t="shared" si="33"/>
        <v>12</v>
      </c>
      <c r="C517" s="25">
        <v>46010</v>
      </c>
      <c r="D517" s="57">
        <f t="shared" ca="1" si="34"/>
        <v>46097</v>
      </c>
      <c r="E517" s="32" t="str">
        <f t="shared" ca="1" si="35"/>
        <v>2-Months</v>
      </c>
      <c r="F517" s="32" t="str">
        <f>VLOOKUP(O517,Stock[],5,FALSE)</f>
        <v>BE</v>
      </c>
      <c r="G517" s="33" t="s">
        <v>1951</v>
      </c>
      <c r="H517" s="34"/>
      <c r="I517" s="34" t="s">
        <v>241</v>
      </c>
      <c r="J517" s="32" t="str">
        <f>VLOOKUP(I517,Customers[],2,FALSE)</f>
        <v>ဒေါ်ခင်စန်းမြင့်</v>
      </c>
      <c r="K517" s="32" t="str">
        <f>VLOOKUP(I517,Customers[],4,FALSE)</f>
        <v>Kyukpadaung</v>
      </c>
      <c r="L517" s="32" t="str">
        <f>VLOOKUP(Table85[[#This Row],[CustomerID]],Table!H:K,3,0)</f>
        <v>ကျောက်ပန်းတောင်း</v>
      </c>
      <c r="M517" s="32" t="str">
        <f>VLOOKUP(I517,Customers[],5,FALSE)</f>
        <v>WholeSales</v>
      </c>
      <c r="N517" s="34" t="s">
        <v>10</v>
      </c>
      <c r="O517" s="37" t="s">
        <v>61</v>
      </c>
      <c r="P517" s="32" t="str">
        <f>VLOOKUP(O517,Stock[],2,FALSE)</f>
        <v>BE Debtors Opening</v>
      </c>
      <c r="Q517" s="35">
        <f>VLOOKUP(O517,Stock[],3,FALSE)</f>
        <v>0</v>
      </c>
      <c r="R517" s="35">
        <f>VLOOKUP(O517,Stock[],4,FALSE)</f>
        <v>0</v>
      </c>
      <c r="S517" s="34"/>
      <c r="T517" s="35"/>
      <c r="U517" s="34"/>
      <c r="V517" s="36">
        <f>+DailySales!$T517*DailySales!$R517</f>
        <v>0</v>
      </c>
      <c r="W517" s="36">
        <f>+DailySales!$V517*DailySales!$Q517</f>
        <v>0</v>
      </c>
      <c r="X517" s="36">
        <f>VLOOKUP(O517,Stock[],6,FALSE)</f>
        <v>0</v>
      </c>
      <c r="Y517" s="36">
        <f>+DailySales!$V517*DailySales!$X517</f>
        <v>0</v>
      </c>
      <c r="Z517" s="37">
        <v>2861750</v>
      </c>
      <c r="AA517" s="34"/>
      <c r="AB517" s="78"/>
      <c r="AC517" s="78"/>
      <c r="AD517" s="34"/>
      <c r="AE517" s="77"/>
      <c r="AF517" s="38"/>
      <c r="AG517" s="39"/>
      <c r="AH517" s="38">
        <v>46029</v>
      </c>
      <c r="AI517" s="39">
        <v>2861750</v>
      </c>
      <c r="AJ517" s="38"/>
      <c r="AK517" s="39"/>
      <c r="AL517" s="34"/>
      <c r="AM517" s="39"/>
      <c r="AN51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17" s="26"/>
      <c r="AQ517" s="26"/>
      <c r="AR517" s="26"/>
    </row>
    <row r="518" spans="1:44" ht="19.5" customHeight="1" x14ac:dyDescent="0.25">
      <c r="A518" s="32">
        <f t="shared" ref="A518:A581" si="36">YEAR(C518)</f>
        <v>2025</v>
      </c>
      <c r="B518" s="32">
        <f t="shared" ref="B518:B581" si="37">MONTH(C518)</f>
        <v>12</v>
      </c>
      <c r="C518" s="25">
        <v>46010</v>
      </c>
      <c r="D518" s="57">
        <f t="shared" ca="1" si="34"/>
        <v>46097</v>
      </c>
      <c r="E518" s="32" t="str">
        <f t="shared" ca="1" si="35"/>
        <v>2-Months</v>
      </c>
      <c r="F518" s="32" t="str">
        <f>VLOOKUP(O518,Stock[],5,FALSE)</f>
        <v>BE</v>
      </c>
      <c r="G518" s="33" t="s">
        <v>1961</v>
      </c>
      <c r="H518" s="34"/>
      <c r="I518" s="34" t="s">
        <v>189</v>
      </c>
      <c r="J518" s="32" t="str">
        <f>VLOOKUP(I518,Customers[],2,FALSE)</f>
        <v>ရွှေမြင်း(ကျော်ကြား)</v>
      </c>
      <c r="K518" s="32" t="str">
        <f>VLOOKUP(I518,Customers[],4,FALSE)</f>
        <v>Mahlaing</v>
      </c>
      <c r="L518" s="32" t="str">
        <f>VLOOKUP(Table85[[#This Row],[CustomerID]],Table!H:K,3,0)</f>
        <v>မလှိုင်</v>
      </c>
      <c r="M518" s="32" t="str">
        <f>VLOOKUP(I518,Customers[],5,FALSE)</f>
        <v>WholeSales/Contract</v>
      </c>
      <c r="N518" s="34" t="s">
        <v>10</v>
      </c>
      <c r="O518" s="37" t="s">
        <v>61</v>
      </c>
      <c r="P518" s="32" t="str">
        <f>VLOOKUP(O518,Stock[],2,FALSE)</f>
        <v>BE Debtors Opening</v>
      </c>
      <c r="Q518" s="35">
        <f>VLOOKUP(O518,Stock[],3,FALSE)</f>
        <v>0</v>
      </c>
      <c r="R518" s="35">
        <f>VLOOKUP(O518,Stock[],4,FALSE)</f>
        <v>0</v>
      </c>
      <c r="S518" s="34"/>
      <c r="T518" s="35"/>
      <c r="U518" s="34"/>
      <c r="V518" s="36">
        <f>+DailySales!$T518*DailySales!$R518</f>
        <v>0</v>
      </c>
      <c r="W518" s="36">
        <f>+DailySales!$V518*DailySales!$Q518</f>
        <v>0</v>
      </c>
      <c r="X518" s="36">
        <f>VLOOKUP(O518,Stock[],6,FALSE)</f>
        <v>0</v>
      </c>
      <c r="Y518" s="36">
        <f>+DailySales!$V518*DailySales!$X518</f>
        <v>0</v>
      </c>
      <c r="Z518" s="37">
        <v>1862000</v>
      </c>
      <c r="AA518" s="34"/>
      <c r="AB518" s="78"/>
      <c r="AC518" s="78"/>
      <c r="AD518" s="34"/>
      <c r="AE518" s="77"/>
      <c r="AF518" s="38"/>
      <c r="AG518" s="39"/>
      <c r="AH518" s="38">
        <v>46034</v>
      </c>
      <c r="AI518" s="39">
        <v>1862000</v>
      </c>
      <c r="AJ518" s="38"/>
      <c r="AK518" s="39"/>
      <c r="AL518" s="34"/>
      <c r="AM518" s="39"/>
      <c r="AN51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18" s="26"/>
      <c r="AQ518" s="26"/>
      <c r="AR518" s="26"/>
    </row>
    <row r="519" spans="1:44" ht="19.5" customHeight="1" x14ac:dyDescent="0.25">
      <c r="A519" s="32">
        <f t="shared" si="36"/>
        <v>2025</v>
      </c>
      <c r="B519" s="32">
        <f t="shared" si="37"/>
        <v>12</v>
      </c>
      <c r="C519" s="25">
        <v>46010</v>
      </c>
      <c r="D519" s="57">
        <f t="shared" ca="1" si="34"/>
        <v>46097</v>
      </c>
      <c r="E519" s="32" t="str">
        <f t="shared" ca="1" si="35"/>
        <v>2-Months</v>
      </c>
      <c r="F519" s="32" t="str">
        <f>VLOOKUP(O519,Stock[],5,FALSE)</f>
        <v>BE</v>
      </c>
      <c r="G519" s="33" t="s">
        <v>1962</v>
      </c>
      <c r="H519" s="34"/>
      <c r="I519" s="34" t="s">
        <v>180</v>
      </c>
      <c r="J519" s="32" t="str">
        <f>VLOOKUP(I519,Customers[],2,FALSE)</f>
        <v>ရွှေမြင်း</v>
      </c>
      <c r="K519" s="32" t="str">
        <f>VLOOKUP(I519,Customers[],4,FALSE)</f>
        <v>Meiktila</v>
      </c>
      <c r="L519" s="32" t="str">
        <f>VLOOKUP(Table85[[#This Row],[CustomerID]],Table!H:K,3,0)</f>
        <v>မိတ္ထီလာ</v>
      </c>
      <c r="M519" s="32" t="str">
        <f>VLOOKUP(I519,Customers[],5,FALSE)</f>
        <v>WholeSales/Contract</v>
      </c>
      <c r="N519" s="34" t="s">
        <v>10</v>
      </c>
      <c r="O519" s="37" t="s">
        <v>61</v>
      </c>
      <c r="P519" s="32" t="str">
        <f>VLOOKUP(O519,Stock[],2,FALSE)</f>
        <v>BE Debtors Opening</v>
      </c>
      <c r="Q519" s="35">
        <f>VLOOKUP(O519,Stock[],3,FALSE)</f>
        <v>0</v>
      </c>
      <c r="R519" s="35">
        <f>VLOOKUP(O519,Stock[],4,FALSE)</f>
        <v>0</v>
      </c>
      <c r="S519" s="34"/>
      <c r="T519" s="35"/>
      <c r="U519" s="34"/>
      <c r="V519" s="36">
        <f>+DailySales!$T519*DailySales!$R519</f>
        <v>0</v>
      </c>
      <c r="W519" s="36">
        <f>+DailySales!$V519*DailySales!$Q519</f>
        <v>0</v>
      </c>
      <c r="X519" s="36">
        <f>VLOOKUP(O519,Stock[],6,FALSE)</f>
        <v>0</v>
      </c>
      <c r="Y519" s="36">
        <f>+DailySales!$V519*DailySales!$X519</f>
        <v>0</v>
      </c>
      <c r="Z519" s="37">
        <v>575400</v>
      </c>
      <c r="AA519" s="34"/>
      <c r="AB519" s="78"/>
      <c r="AC519" s="78"/>
      <c r="AD519" s="34"/>
      <c r="AE519" s="77"/>
      <c r="AF519" s="38"/>
      <c r="AG519" s="39"/>
      <c r="AH519" s="38">
        <v>46034</v>
      </c>
      <c r="AI519" s="39">
        <v>575400</v>
      </c>
      <c r="AJ519" s="38"/>
      <c r="AK519" s="39"/>
      <c r="AL519" s="34"/>
      <c r="AM519" s="39"/>
      <c r="AN51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19" s="26"/>
      <c r="AQ519" s="26"/>
      <c r="AR519" s="26"/>
    </row>
    <row r="520" spans="1:44" ht="19.5" customHeight="1" x14ac:dyDescent="0.25">
      <c r="A520" s="32">
        <f t="shared" si="36"/>
        <v>2025</v>
      </c>
      <c r="B520" s="32">
        <f t="shared" si="37"/>
        <v>12</v>
      </c>
      <c r="C520" s="25">
        <v>46010</v>
      </c>
      <c r="D520" s="57">
        <f t="shared" ca="1" si="34"/>
        <v>46097</v>
      </c>
      <c r="E520" s="32" t="str">
        <f t="shared" ca="1" si="35"/>
        <v>2-Months</v>
      </c>
      <c r="F520" s="32" t="str">
        <f>VLOOKUP(O520,Stock[],5,FALSE)</f>
        <v>BE</v>
      </c>
      <c r="G520" s="33" t="s">
        <v>1962</v>
      </c>
      <c r="H520" s="34"/>
      <c r="I520" s="34" t="s">
        <v>180</v>
      </c>
      <c r="J520" s="32" t="str">
        <f>VLOOKUP(I520,Customers[],2,FALSE)</f>
        <v>ရွှေမြင်း</v>
      </c>
      <c r="K520" s="32" t="str">
        <f>VLOOKUP(I520,Customers[],4,FALSE)</f>
        <v>Meiktila</v>
      </c>
      <c r="L520" s="32" t="str">
        <f>VLOOKUP(Table85[[#This Row],[CustomerID]],Table!H:K,3,0)</f>
        <v>မိတ္ထီလာ</v>
      </c>
      <c r="M520" s="32" t="str">
        <f>VLOOKUP(I520,Customers[],5,FALSE)</f>
        <v>WholeSales/Contract</v>
      </c>
      <c r="N520" s="34" t="s">
        <v>10</v>
      </c>
      <c r="O520" s="37" t="s">
        <v>61</v>
      </c>
      <c r="P520" s="32" t="str">
        <f>VLOOKUP(O520,Stock[],2,FALSE)</f>
        <v>BE Debtors Opening</v>
      </c>
      <c r="Q520" s="35">
        <f>VLOOKUP(O520,Stock[],3,FALSE)</f>
        <v>0</v>
      </c>
      <c r="R520" s="35">
        <f>VLOOKUP(O520,Stock[],4,FALSE)</f>
        <v>0</v>
      </c>
      <c r="S520" s="34"/>
      <c r="T520" s="35"/>
      <c r="U520" s="34"/>
      <c r="V520" s="36">
        <f>+DailySales!$T520*DailySales!$R520</f>
        <v>0</v>
      </c>
      <c r="W520" s="36">
        <f>+DailySales!$V520*DailySales!$Q520</f>
        <v>0</v>
      </c>
      <c r="X520" s="36">
        <f>VLOOKUP(O520,Stock[],6,FALSE)</f>
        <v>0</v>
      </c>
      <c r="Y520" s="36">
        <f>+DailySales!$V520*DailySales!$X520</f>
        <v>0</v>
      </c>
      <c r="Z520" s="37">
        <v>957600</v>
      </c>
      <c r="AA520" s="34"/>
      <c r="AB520" s="78"/>
      <c r="AC520" s="78"/>
      <c r="AD520" s="34"/>
      <c r="AE520" s="77"/>
      <c r="AF520" s="38"/>
      <c r="AG520" s="39"/>
      <c r="AH520" s="38">
        <v>46034</v>
      </c>
      <c r="AI520" s="39">
        <v>957600</v>
      </c>
      <c r="AJ520" s="38"/>
      <c r="AK520" s="39"/>
      <c r="AL520" s="34"/>
      <c r="AM520" s="39"/>
      <c r="AN52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20" s="26"/>
      <c r="AQ520" s="26"/>
      <c r="AR520" s="26"/>
    </row>
    <row r="521" spans="1:44" ht="19.5" customHeight="1" x14ac:dyDescent="0.25">
      <c r="A521" s="32">
        <f t="shared" si="36"/>
        <v>2025</v>
      </c>
      <c r="B521" s="32">
        <f t="shared" si="37"/>
        <v>12</v>
      </c>
      <c r="C521" s="25">
        <v>46010</v>
      </c>
      <c r="D521" s="57">
        <f t="shared" ca="1" si="34"/>
        <v>46097</v>
      </c>
      <c r="E521" s="32" t="str">
        <f t="shared" ca="1" si="35"/>
        <v>2-Months</v>
      </c>
      <c r="F521" s="32" t="str">
        <f>VLOOKUP(O521,Stock[],5,FALSE)</f>
        <v>BE</v>
      </c>
      <c r="G521" s="33" t="s">
        <v>1962</v>
      </c>
      <c r="H521" s="34"/>
      <c r="I521" s="34" t="s">
        <v>180</v>
      </c>
      <c r="J521" s="32" t="str">
        <f>VLOOKUP(I521,Customers[],2,FALSE)</f>
        <v>ရွှေမြင်း</v>
      </c>
      <c r="K521" s="32" t="str">
        <f>VLOOKUP(I521,Customers[],4,FALSE)</f>
        <v>Meiktila</v>
      </c>
      <c r="L521" s="32" t="str">
        <f>VLOOKUP(Table85[[#This Row],[CustomerID]],Table!H:K,3,0)</f>
        <v>မိတ္ထီလာ</v>
      </c>
      <c r="M521" s="32" t="str">
        <f>VLOOKUP(I521,Customers[],5,FALSE)</f>
        <v>WholeSales/Contract</v>
      </c>
      <c r="N521" s="34" t="s">
        <v>10</v>
      </c>
      <c r="O521" s="37" t="s">
        <v>61</v>
      </c>
      <c r="P521" s="32" t="str">
        <f>VLOOKUP(O521,Stock[],2,FALSE)</f>
        <v>BE Debtors Opening</v>
      </c>
      <c r="Q521" s="35">
        <f>VLOOKUP(O521,Stock[],3,FALSE)</f>
        <v>0</v>
      </c>
      <c r="R521" s="35">
        <f>VLOOKUP(O521,Stock[],4,FALSE)</f>
        <v>0</v>
      </c>
      <c r="S521" s="34"/>
      <c r="T521" s="35"/>
      <c r="U521" s="34"/>
      <c r="V521" s="36">
        <f>+DailySales!$T521*DailySales!$R521</f>
        <v>0</v>
      </c>
      <c r="W521" s="36">
        <f>+DailySales!$V521*DailySales!$Q521</f>
        <v>0</v>
      </c>
      <c r="X521" s="36">
        <f>VLOOKUP(O521,Stock[],6,FALSE)</f>
        <v>0</v>
      </c>
      <c r="Y521" s="36">
        <f>+DailySales!$V521*DailySales!$X521</f>
        <v>0</v>
      </c>
      <c r="Z521" s="37">
        <v>193200</v>
      </c>
      <c r="AA521" s="34"/>
      <c r="AB521" s="78"/>
      <c r="AC521" s="78"/>
      <c r="AD521" s="34"/>
      <c r="AE521" s="77"/>
      <c r="AF521" s="38"/>
      <c r="AG521" s="39"/>
      <c r="AH521" s="38">
        <v>46034</v>
      </c>
      <c r="AI521" s="39">
        <v>193200</v>
      </c>
      <c r="AJ521" s="38"/>
      <c r="AK521" s="39"/>
      <c r="AL521" s="34"/>
      <c r="AM521" s="39"/>
      <c r="AN52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21" s="26"/>
      <c r="AQ521" s="26"/>
      <c r="AR521" s="26"/>
    </row>
    <row r="522" spans="1:44" ht="19.5" customHeight="1" x14ac:dyDescent="0.25">
      <c r="A522" s="32">
        <f t="shared" si="36"/>
        <v>2025</v>
      </c>
      <c r="B522" s="32">
        <f t="shared" si="37"/>
        <v>12</v>
      </c>
      <c r="C522" s="25">
        <v>46010</v>
      </c>
      <c r="D522" s="57">
        <f t="shared" ca="1" si="34"/>
        <v>46097</v>
      </c>
      <c r="E522" s="32" t="str">
        <f t="shared" ca="1" si="35"/>
        <v>2-Months</v>
      </c>
      <c r="F522" s="32" t="str">
        <f>VLOOKUP(O522,Stock[],5,FALSE)</f>
        <v>BE</v>
      </c>
      <c r="G522" s="33" t="s">
        <v>1962</v>
      </c>
      <c r="H522" s="34"/>
      <c r="I522" s="34" t="s">
        <v>180</v>
      </c>
      <c r="J522" s="32" t="str">
        <f>VLOOKUP(I522,Customers[],2,FALSE)</f>
        <v>ရွှေမြင်း</v>
      </c>
      <c r="K522" s="32" t="str">
        <f>VLOOKUP(I522,Customers[],4,FALSE)</f>
        <v>Meiktila</v>
      </c>
      <c r="L522" s="32" t="str">
        <f>VLOOKUP(Table85[[#This Row],[CustomerID]],Table!H:K,3,0)</f>
        <v>မိတ္ထီလာ</v>
      </c>
      <c r="M522" s="32" t="str">
        <f>VLOOKUP(I522,Customers[],5,FALSE)</f>
        <v>WholeSales/Contract</v>
      </c>
      <c r="N522" s="34" t="s">
        <v>10</v>
      </c>
      <c r="O522" s="37" t="s">
        <v>61</v>
      </c>
      <c r="P522" s="32" t="str">
        <f>VLOOKUP(O522,Stock[],2,FALSE)</f>
        <v>BE Debtors Opening</v>
      </c>
      <c r="Q522" s="35">
        <f>VLOOKUP(O522,Stock[],3,FALSE)</f>
        <v>0</v>
      </c>
      <c r="R522" s="35">
        <f>VLOOKUP(O522,Stock[],4,FALSE)</f>
        <v>0</v>
      </c>
      <c r="S522" s="34"/>
      <c r="T522" s="35"/>
      <c r="U522" s="34"/>
      <c r="V522" s="36">
        <f>+DailySales!$T522*DailySales!$R522</f>
        <v>0</v>
      </c>
      <c r="W522" s="36">
        <f>+DailySales!$V522*DailySales!$Q522</f>
        <v>0</v>
      </c>
      <c r="X522" s="36">
        <f>VLOOKUP(O522,Stock[],6,FALSE)</f>
        <v>0</v>
      </c>
      <c r="Y522" s="36">
        <f>+DailySales!$V522*DailySales!$X522</f>
        <v>0</v>
      </c>
      <c r="Z522" s="37">
        <v>372400</v>
      </c>
      <c r="AA522" s="34"/>
      <c r="AB522" s="78"/>
      <c r="AC522" s="78"/>
      <c r="AD522" s="34"/>
      <c r="AE522" s="77"/>
      <c r="AF522" s="38"/>
      <c r="AG522" s="39"/>
      <c r="AH522" s="38">
        <v>46034</v>
      </c>
      <c r="AI522" s="39">
        <v>372400</v>
      </c>
      <c r="AJ522" s="38"/>
      <c r="AK522" s="39"/>
      <c r="AL522" s="34"/>
      <c r="AM522" s="39"/>
      <c r="AN52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22" s="26"/>
      <c r="AQ522" s="26"/>
      <c r="AR522" s="26"/>
    </row>
    <row r="523" spans="1:44" ht="19.5" customHeight="1" x14ac:dyDescent="0.25">
      <c r="A523" s="32">
        <f t="shared" si="36"/>
        <v>2025</v>
      </c>
      <c r="B523" s="32">
        <f t="shared" si="37"/>
        <v>12</v>
      </c>
      <c r="C523" s="25">
        <v>46010</v>
      </c>
      <c r="D523" s="57">
        <f t="shared" ca="1" si="34"/>
        <v>46097</v>
      </c>
      <c r="E523" s="32" t="str">
        <f t="shared" ca="1" si="35"/>
        <v>2-Months</v>
      </c>
      <c r="F523" s="32" t="str">
        <f>VLOOKUP(O523,Stock[],5,FALSE)</f>
        <v>BE</v>
      </c>
      <c r="G523" s="33" t="s">
        <v>1962</v>
      </c>
      <c r="H523" s="34"/>
      <c r="I523" s="34" t="s">
        <v>180</v>
      </c>
      <c r="J523" s="32" t="str">
        <f>VLOOKUP(I523,Customers[],2,FALSE)</f>
        <v>ရွှေမြင်း</v>
      </c>
      <c r="K523" s="32" t="str">
        <f>VLOOKUP(I523,Customers[],4,FALSE)</f>
        <v>Meiktila</v>
      </c>
      <c r="L523" s="32" t="str">
        <f>VLOOKUP(Table85[[#This Row],[CustomerID]],Table!H:K,3,0)</f>
        <v>မိတ္ထီလာ</v>
      </c>
      <c r="M523" s="32" t="str">
        <f>VLOOKUP(I523,Customers[],5,FALSE)</f>
        <v>WholeSales/Contract</v>
      </c>
      <c r="N523" s="34" t="s">
        <v>10</v>
      </c>
      <c r="O523" s="37" t="s">
        <v>61</v>
      </c>
      <c r="P523" s="32" t="str">
        <f>VLOOKUP(O523,Stock[],2,FALSE)</f>
        <v>BE Debtors Opening</v>
      </c>
      <c r="Q523" s="35">
        <f>VLOOKUP(O523,Stock[],3,FALSE)</f>
        <v>0</v>
      </c>
      <c r="R523" s="35">
        <f>VLOOKUP(O523,Stock[],4,FALSE)</f>
        <v>0</v>
      </c>
      <c r="S523" s="34"/>
      <c r="T523" s="35"/>
      <c r="U523" s="34"/>
      <c r="V523" s="36">
        <f>+DailySales!$T523*DailySales!$R523</f>
        <v>0</v>
      </c>
      <c r="W523" s="36">
        <f>+DailySales!$V523*DailySales!$Q523</f>
        <v>0</v>
      </c>
      <c r="X523" s="36">
        <f>VLOOKUP(O523,Stock[],6,FALSE)</f>
        <v>0</v>
      </c>
      <c r="Y523" s="36">
        <f>+DailySales!$V523*DailySales!$X523</f>
        <v>0</v>
      </c>
      <c r="Z523" s="37">
        <v>210000</v>
      </c>
      <c r="AA523" s="34"/>
      <c r="AB523" s="78"/>
      <c r="AC523" s="78"/>
      <c r="AD523" s="34"/>
      <c r="AE523" s="77"/>
      <c r="AF523" s="38"/>
      <c r="AG523" s="39"/>
      <c r="AH523" s="38">
        <v>46034</v>
      </c>
      <c r="AI523" s="39">
        <v>210000</v>
      </c>
      <c r="AJ523" s="38"/>
      <c r="AK523" s="39"/>
      <c r="AL523" s="34"/>
      <c r="AM523" s="39"/>
      <c r="AN52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23" s="26"/>
      <c r="AQ523" s="26"/>
      <c r="AR523" s="26"/>
    </row>
    <row r="524" spans="1:44" ht="19.5" customHeight="1" x14ac:dyDescent="0.25">
      <c r="A524" s="32">
        <f t="shared" si="36"/>
        <v>2025</v>
      </c>
      <c r="B524" s="32">
        <f t="shared" si="37"/>
        <v>12</v>
      </c>
      <c r="C524" s="25">
        <v>46010</v>
      </c>
      <c r="D524" s="57">
        <f t="shared" ca="1" si="34"/>
        <v>46097</v>
      </c>
      <c r="E524" s="32" t="str">
        <f t="shared" ca="1" si="35"/>
        <v>2-Months</v>
      </c>
      <c r="F524" s="32" t="str">
        <f>VLOOKUP(O524,Stock[],5,FALSE)</f>
        <v>BE</v>
      </c>
      <c r="G524" s="33" t="s">
        <v>1963</v>
      </c>
      <c r="H524" s="34"/>
      <c r="I524" s="34" t="s">
        <v>180</v>
      </c>
      <c r="J524" s="32" t="str">
        <f>VLOOKUP(I524,Customers[],2,FALSE)</f>
        <v>ရွှေမြင်း</v>
      </c>
      <c r="K524" s="32" t="str">
        <f>VLOOKUP(I524,Customers[],4,FALSE)</f>
        <v>Meiktila</v>
      </c>
      <c r="L524" s="32" t="str">
        <f>VLOOKUP(Table85[[#This Row],[CustomerID]],Table!H:K,3,0)</f>
        <v>မိတ္ထီလာ</v>
      </c>
      <c r="M524" s="32" t="str">
        <f>VLOOKUP(I524,Customers[],5,FALSE)</f>
        <v>WholeSales/Contract</v>
      </c>
      <c r="N524" s="34" t="s">
        <v>10</v>
      </c>
      <c r="O524" s="37" t="s">
        <v>61</v>
      </c>
      <c r="P524" s="32" t="str">
        <f>VLOOKUP(O524,Stock[],2,FALSE)</f>
        <v>BE Debtors Opening</v>
      </c>
      <c r="Q524" s="35">
        <f>VLOOKUP(O524,Stock[],3,FALSE)</f>
        <v>0</v>
      </c>
      <c r="R524" s="35">
        <f>VLOOKUP(O524,Stock[],4,FALSE)</f>
        <v>0</v>
      </c>
      <c r="S524" s="34"/>
      <c r="T524" s="35"/>
      <c r="U524" s="34"/>
      <c r="V524" s="36">
        <f>+DailySales!$T524*DailySales!$R524</f>
        <v>0</v>
      </c>
      <c r="W524" s="36">
        <f>+DailySales!$V524*DailySales!$Q524</f>
        <v>0</v>
      </c>
      <c r="X524" s="36">
        <f>VLOOKUP(O524,Stock[],6,FALSE)</f>
        <v>0</v>
      </c>
      <c r="Y524" s="36">
        <f>+DailySales!$V524*DailySales!$X524</f>
        <v>0</v>
      </c>
      <c r="Z524" s="37">
        <v>167580</v>
      </c>
      <c r="AA524" s="34"/>
      <c r="AB524" s="78"/>
      <c r="AC524" s="78"/>
      <c r="AD524" s="34"/>
      <c r="AE524" s="77"/>
      <c r="AF524" s="38"/>
      <c r="AG524" s="39"/>
      <c r="AH524" s="38">
        <v>46034</v>
      </c>
      <c r="AI524" s="39">
        <v>167580</v>
      </c>
      <c r="AJ524" s="38"/>
      <c r="AK524" s="39"/>
      <c r="AL524" s="34"/>
      <c r="AM524" s="39"/>
      <c r="AN52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24" s="26"/>
      <c r="AQ524" s="26"/>
      <c r="AR524" s="26"/>
    </row>
    <row r="525" spans="1:44" ht="19.5" customHeight="1" x14ac:dyDescent="0.25">
      <c r="A525" s="32">
        <f t="shared" si="36"/>
        <v>2025</v>
      </c>
      <c r="B525" s="32">
        <f t="shared" si="37"/>
        <v>12</v>
      </c>
      <c r="C525" s="25">
        <v>46010</v>
      </c>
      <c r="D525" s="57">
        <f t="shared" ca="1" si="34"/>
        <v>46097</v>
      </c>
      <c r="E525" s="32" t="str">
        <f t="shared" ca="1" si="35"/>
        <v>2-Months</v>
      </c>
      <c r="F525" s="32" t="str">
        <f>VLOOKUP(O525,Stock[],5,FALSE)</f>
        <v>BE</v>
      </c>
      <c r="G525" s="33" t="s">
        <v>1963</v>
      </c>
      <c r="H525" s="34"/>
      <c r="I525" s="34" t="s">
        <v>180</v>
      </c>
      <c r="J525" s="32" t="str">
        <f>VLOOKUP(I525,Customers[],2,FALSE)</f>
        <v>ရွှေမြင်း</v>
      </c>
      <c r="K525" s="32" t="str">
        <f>VLOOKUP(I525,Customers[],4,FALSE)</f>
        <v>Meiktila</v>
      </c>
      <c r="L525" s="32" t="str">
        <f>VLOOKUP(Table85[[#This Row],[CustomerID]],Table!H:K,3,0)</f>
        <v>မိတ္ထီလာ</v>
      </c>
      <c r="M525" s="32" t="str">
        <f>VLOOKUP(I525,Customers[],5,FALSE)</f>
        <v>WholeSales/Contract</v>
      </c>
      <c r="N525" s="34" t="s">
        <v>10</v>
      </c>
      <c r="O525" s="37" t="s">
        <v>61</v>
      </c>
      <c r="P525" s="32" t="str">
        <f>VLOOKUP(O525,Stock[],2,FALSE)</f>
        <v>BE Debtors Opening</v>
      </c>
      <c r="Q525" s="35">
        <f>VLOOKUP(O525,Stock[],3,FALSE)</f>
        <v>0</v>
      </c>
      <c r="R525" s="35">
        <f>VLOOKUP(O525,Stock[],4,FALSE)</f>
        <v>0</v>
      </c>
      <c r="S525" s="34"/>
      <c r="T525" s="35"/>
      <c r="U525" s="34"/>
      <c r="V525" s="36">
        <f>+DailySales!$T525*DailySales!$R525</f>
        <v>0</v>
      </c>
      <c r="W525" s="36">
        <f>+DailySales!$V525*DailySales!$Q525</f>
        <v>0</v>
      </c>
      <c r="X525" s="36">
        <f>VLOOKUP(O525,Stock[],6,FALSE)</f>
        <v>0</v>
      </c>
      <c r="Y525" s="36">
        <f>+DailySales!$V525*DailySales!$X525</f>
        <v>0</v>
      </c>
      <c r="Z525" s="37">
        <v>767200</v>
      </c>
      <c r="AA525" s="34"/>
      <c r="AB525" s="78"/>
      <c r="AC525" s="78"/>
      <c r="AD525" s="34"/>
      <c r="AE525" s="77"/>
      <c r="AF525" s="38"/>
      <c r="AG525" s="39"/>
      <c r="AH525" s="38">
        <v>46034</v>
      </c>
      <c r="AI525" s="39">
        <v>767200</v>
      </c>
      <c r="AJ525" s="38"/>
      <c r="AK525" s="39"/>
      <c r="AL525" s="34"/>
      <c r="AM525" s="39"/>
      <c r="AN52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25" s="26"/>
      <c r="AQ525" s="26"/>
      <c r="AR525" s="26"/>
    </row>
    <row r="526" spans="1:44" ht="19.5" customHeight="1" x14ac:dyDescent="0.25">
      <c r="A526" s="32">
        <f t="shared" si="36"/>
        <v>2025</v>
      </c>
      <c r="B526" s="32">
        <f t="shared" si="37"/>
        <v>12</v>
      </c>
      <c r="C526" s="25">
        <v>46010</v>
      </c>
      <c r="D526" s="57">
        <f t="shared" ca="1" si="34"/>
        <v>46097</v>
      </c>
      <c r="E526" s="32" t="str">
        <f t="shared" ca="1" si="35"/>
        <v>2-Months</v>
      </c>
      <c r="F526" s="32" t="str">
        <f>VLOOKUP(O526,Stock[],5,FALSE)</f>
        <v>BE</v>
      </c>
      <c r="G526" s="33" t="s">
        <v>1963</v>
      </c>
      <c r="H526" s="34"/>
      <c r="I526" s="34" t="s">
        <v>180</v>
      </c>
      <c r="J526" s="32" t="str">
        <f>VLOOKUP(I526,Customers[],2,FALSE)</f>
        <v>ရွှေမြင်း</v>
      </c>
      <c r="K526" s="32" t="str">
        <f>VLOOKUP(I526,Customers[],4,FALSE)</f>
        <v>Meiktila</v>
      </c>
      <c r="L526" s="32" t="str">
        <f>VLOOKUP(Table85[[#This Row],[CustomerID]],Table!H:K,3,0)</f>
        <v>မိတ္ထီလာ</v>
      </c>
      <c r="M526" s="32" t="str">
        <f>VLOOKUP(I526,Customers[],5,FALSE)</f>
        <v>WholeSales/Contract</v>
      </c>
      <c r="N526" s="34" t="s">
        <v>10</v>
      </c>
      <c r="O526" s="37" t="s">
        <v>61</v>
      </c>
      <c r="P526" s="32" t="str">
        <f>VLOOKUP(O526,Stock[],2,FALSE)</f>
        <v>BE Debtors Opening</v>
      </c>
      <c r="Q526" s="35">
        <f>VLOOKUP(O526,Stock[],3,FALSE)</f>
        <v>0</v>
      </c>
      <c r="R526" s="35">
        <f>VLOOKUP(O526,Stock[],4,FALSE)</f>
        <v>0</v>
      </c>
      <c r="S526" s="34"/>
      <c r="T526" s="35"/>
      <c r="U526" s="34"/>
      <c r="V526" s="36">
        <f>+DailySales!$T526*DailySales!$R526</f>
        <v>0</v>
      </c>
      <c r="W526" s="36">
        <f>+DailySales!$V526*DailySales!$Q526</f>
        <v>0</v>
      </c>
      <c r="X526" s="36">
        <f>VLOOKUP(O526,Stock[],6,FALSE)</f>
        <v>0</v>
      </c>
      <c r="Y526" s="36">
        <f>+DailySales!$V526*DailySales!$X526</f>
        <v>0</v>
      </c>
      <c r="Z526" s="37">
        <v>638400</v>
      </c>
      <c r="AA526" s="34"/>
      <c r="AB526" s="78"/>
      <c r="AC526" s="78"/>
      <c r="AD526" s="34"/>
      <c r="AE526" s="77"/>
      <c r="AF526" s="38"/>
      <c r="AG526" s="39"/>
      <c r="AH526" s="38">
        <v>46034</v>
      </c>
      <c r="AI526" s="39">
        <v>638400</v>
      </c>
      <c r="AJ526" s="38"/>
      <c r="AK526" s="39"/>
      <c r="AL526" s="34"/>
      <c r="AM526" s="39"/>
      <c r="AN52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26" s="26"/>
      <c r="AQ526" s="26"/>
      <c r="AR526" s="26"/>
    </row>
    <row r="527" spans="1:44" ht="19.5" customHeight="1" x14ac:dyDescent="0.25">
      <c r="A527" s="32">
        <f t="shared" si="36"/>
        <v>2025</v>
      </c>
      <c r="B527" s="32">
        <f t="shared" si="37"/>
        <v>12</v>
      </c>
      <c r="C527" s="25">
        <v>46010</v>
      </c>
      <c r="D527" s="57">
        <f t="shared" ca="1" si="34"/>
        <v>46097</v>
      </c>
      <c r="E527" s="32" t="str">
        <f t="shared" ca="1" si="35"/>
        <v>2-Months</v>
      </c>
      <c r="F527" s="32" t="str">
        <f>VLOOKUP(O527,Stock[],5,FALSE)</f>
        <v>BE</v>
      </c>
      <c r="G527" s="33" t="s">
        <v>1963</v>
      </c>
      <c r="H527" s="34"/>
      <c r="I527" s="34" t="s">
        <v>180</v>
      </c>
      <c r="J527" s="32" t="str">
        <f>VLOOKUP(I527,Customers[],2,FALSE)</f>
        <v>ရွှေမြင်း</v>
      </c>
      <c r="K527" s="32" t="str">
        <f>VLOOKUP(I527,Customers[],4,FALSE)</f>
        <v>Meiktila</v>
      </c>
      <c r="L527" s="32" t="str">
        <f>VLOOKUP(Table85[[#This Row],[CustomerID]],Table!H:K,3,0)</f>
        <v>မိတ္ထီလာ</v>
      </c>
      <c r="M527" s="32" t="str">
        <f>VLOOKUP(I527,Customers[],5,FALSE)</f>
        <v>WholeSales/Contract</v>
      </c>
      <c r="N527" s="34" t="s">
        <v>10</v>
      </c>
      <c r="O527" s="37" t="s">
        <v>61</v>
      </c>
      <c r="P527" s="32" t="str">
        <f>VLOOKUP(O527,Stock[],2,FALSE)</f>
        <v>BE Debtors Opening</v>
      </c>
      <c r="Q527" s="35">
        <f>VLOOKUP(O527,Stock[],3,FALSE)</f>
        <v>0</v>
      </c>
      <c r="R527" s="35">
        <f>VLOOKUP(O527,Stock[],4,FALSE)</f>
        <v>0</v>
      </c>
      <c r="S527" s="34"/>
      <c r="T527" s="35"/>
      <c r="U527" s="34"/>
      <c r="V527" s="36">
        <f>+DailySales!$T527*DailySales!$R527</f>
        <v>0</v>
      </c>
      <c r="W527" s="36">
        <f>+DailySales!$V527*DailySales!$Q527</f>
        <v>0</v>
      </c>
      <c r="X527" s="36">
        <f>VLOOKUP(O527,Stock[],6,FALSE)</f>
        <v>0</v>
      </c>
      <c r="Y527" s="36">
        <f>+DailySales!$V527*DailySales!$X527</f>
        <v>0</v>
      </c>
      <c r="Z527" s="37">
        <v>186200</v>
      </c>
      <c r="AA527" s="34"/>
      <c r="AB527" s="78"/>
      <c r="AC527" s="78"/>
      <c r="AD527" s="34"/>
      <c r="AE527" s="77"/>
      <c r="AF527" s="38"/>
      <c r="AG527" s="39"/>
      <c r="AH527" s="38">
        <v>46034</v>
      </c>
      <c r="AI527" s="39">
        <v>186200</v>
      </c>
      <c r="AJ527" s="38"/>
      <c r="AK527" s="39"/>
      <c r="AL527" s="34"/>
      <c r="AM527" s="39"/>
      <c r="AN52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27" s="26"/>
      <c r="AQ527" s="26"/>
      <c r="AR527" s="26"/>
    </row>
    <row r="528" spans="1:44" ht="19.5" customHeight="1" x14ac:dyDescent="0.25">
      <c r="A528" s="32">
        <f t="shared" si="36"/>
        <v>2025</v>
      </c>
      <c r="B528" s="32">
        <f t="shared" si="37"/>
        <v>12</v>
      </c>
      <c r="C528" s="25">
        <v>46010</v>
      </c>
      <c r="D528" s="57">
        <f t="shared" ca="1" si="34"/>
        <v>46097</v>
      </c>
      <c r="E528" s="32" t="str">
        <f t="shared" ca="1" si="35"/>
        <v>2-Months</v>
      </c>
      <c r="F528" s="32" t="str">
        <f>VLOOKUP(O528,Stock[],5,FALSE)</f>
        <v>BE</v>
      </c>
      <c r="G528" s="33" t="s">
        <v>1963</v>
      </c>
      <c r="H528" s="34"/>
      <c r="I528" s="34" t="s">
        <v>180</v>
      </c>
      <c r="J528" s="32" t="str">
        <f>VLOOKUP(I528,Customers[],2,FALSE)</f>
        <v>ရွှေမြင်း</v>
      </c>
      <c r="K528" s="32" t="str">
        <f>VLOOKUP(I528,Customers[],4,FALSE)</f>
        <v>Meiktila</v>
      </c>
      <c r="L528" s="32" t="str">
        <f>VLOOKUP(Table85[[#This Row],[CustomerID]],Table!H:K,3,0)</f>
        <v>မိတ္ထီလာ</v>
      </c>
      <c r="M528" s="32" t="str">
        <f>VLOOKUP(I528,Customers[],5,FALSE)</f>
        <v>WholeSales/Contract</v>
      </c>
      <c r="N528" s="34" t="s">
        <v>10</v>
      </c>
      <c r="O528" s="37" t="s">
        <v>61</v>
      </c>
      <c r="P528" s="32" t="str">
        <f>VLOOKUP(O528,Stock[],2,FALSE)</f>
        <v>BE Debtors Opening</v>
      </c>
      <c r="Q528" s="35">
        <f>VLOOKUP(O528,Stock[],3,FALSE)</f>
        <v>0</v>
      </c>
      <c r="R528" s="35">
        <f>VLOOKUP(O528,Stock[],4,FALSE)</f>
        <v>0</v>
      </c>
      <c r="S528" s="34"/>
      <c r="T528" s="35"/>
      <c r="U528" s="34"/>
      <c r="V528" s="36">
        <f>+DailySales!$T528*DailySales!$R528</f>
        <v>0</v>
      </c>
      <c r="W528" s="36">
        <f>+DailySales!$V528*DailySales!$Q528</f>
        <v>0</v>
      </c>
      <c r="X528" s="36">
        <f>VLOOKUP(O528,Stock[],6,FALSE)</f>
        <v>0</v>
      </c>
      <c r="Y528" s="36">
        <f>+DailySales!$V528*DailySales!$X528</f>
        <v>0</v>
      </c>
      <c r="Z528" s="37">
        <v>367200</v>
      </c>
      <c r="AA528" s="34"/>
      <c r="AB528" s="78"/>
      <c r="AC528" s="78"/>
      <c r="AD528" s="34"/>
      <c r="AE528" s="77"/>
      <c r="AF528" s="38"/>
      <c r="AG528" s="39"/>
      <c r="AH528" s="38">
        <v>46034</v>
      </c>
      <c r="AI528" s="39">
        <v>367200</v>
      </c>
      <c r="AJ528" s="38"/>
      <c r="AK528" s="39"/>
      <c r="AL528" s="34"/>
      <c r="AM528" s="39"/>
      <c r="AN52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28" s="26"/>
      <c r="AQ528" s="26"/>
      <c r="AR528" s="26"/>
    </row>
    <row r="529" spans="1:44" ht="19.5" customHeight="1" x14ac:dyDescent="0.25">
      <c r="A529" s="32">
        <f t="shared" si="36"/>
        <v>2025</v>
      </c>
      <c r="B529" s="32">
        <f t="shared" si="37"/>
        <v>12</v>
      </c>
      <c r="C529" s="25">
        <v>46011</v>
      </c>
      <c r="D529" s="57">
        <f t="shared" ca="1" si="34"/>
        <v>46097</v>
      </c>
      <c r="E529" s="32" t="str">
        <f t="shared" ca="1" si="35"/>
        <v>2-Months</v>
      </c>
      <c r="F529" s="32" t="str">
        <f>VLOOKUP(O529,Stock[],5,FALSE)</f>
        <v>BE</v>
      </c>
      <c r="G529" s="33" t="s">
        <v>1964</v>
      </c>
      <c r="H529" s="34"/>
      <c r="I529" s="34" t="s">
        <v>239</v>
      </c>
      <c r="J529" s="32" t="str">
        <f>VLOOKUP(I529,Customers[],2,FALSE)</f>
        <v>ဦးရဲမြင့်</v>
      </c>
      <c r="K529" s="32" t="str">
        <f>VLOOKUP(I529,Customers[],4,FALSE)</f>
        <v>Pyawbwe</v>
      </c>
      <c r="L529" s="32" t="str">
        <f>VLOOKUP(Table85[[#This Row],[CustomerID]],Table!H:K,3,0)</f>
        <v>ပျော်ဘွယ်</v>
      </c>
      <c r="M529" s="32" t="str">
        <f>VLOOKUP(I529,Customers[],5,FALSE)</f>
        <v>WholeSales/Contract</v>
      </c>
      <c r="N529" s="34" t="s">
        <v>10</v>
      </c>
      <c r="O529" s="37" t="s">
        <v>61</v>
      </c>
      <c r="P529" s="32" t="str">
        <f>VLOOKUP(O529,Stock[],2,FALSE)</f>
        <v>BE Debtors Opening</v>
      </c>
      <c r="Q529" s="35">
        <f>VLOOKUP(O529,Stock[],3,FALSE)</f>
        <v>0</v>
      </c>
      <c r="R529" s="35">
        <f>VLOOKUP(O529,Stock[],4,FALSE)</f>
        <v>0</v>
      </c>
      <c r="S529" s="34"/>
      <c r="T529" s="35"/>
      <c r="U529" s="34"/>
      <c r="V529" s="36">
        <f>+DailySales!$T529*DailySales!$R529</f>
        <v>0</v>
      </c>
      <c r="W529" s="36">
        <f>+DailySales!$V529*DailySales!$Q529</f>
        <v>0</v>
      </c>
      <c r="X529" s="36">
        <f>VLOOKUP(O529,Stock[],6,FALSE)</f>
        <v>0</v>
      </c>
      <c r="Y529" s="36">
        <f>+DailySales!$V529*DailySales!$X529</f>
        <v>0</v>
      </c>
      <c r="Z529" s="37">
        <v>558600</v>
      </c>
      <c r="AA529" s="34"/>
      <c r="AB529" s="78"/>
      <c r="AC529" s="78"/>
      <c r="AD529" s="34"/>
      <c r="AE529" s="77"/>
      <c r="AF529" s="38"/>
      <c r="AG529" s="39"/>
      <c r="AH529" s="38">
        <v>46027</v>
      </c>
      <c r="AI529" s="39">
        <v>558600</v>
      </c>
      <c r="AJ529" s="38"/>
      <c r="AK529" s="39"/>
      <c r="AL529" s="34"/>
      <c r="AM529" s="39"/>
      <c r="AN52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29" s="26"/>
      <c r="AQ529" s="26"/>
      <c r="AR529" s="26"/>
    </row>
    <row r="530" spans="1:44" ht="19.5" customHeight="1" x14ac:dyDescent="0.25">
      <c r="A530" s="32">
        <f t="shared" si="36"/>
        <v>2025</v>
      </c>
      <c r="B530" s="32">
        <f t="shared" si="37"/>
        <v>12</v>
      </c>
      <c r="C530" s="25">
        <v>46011</v>
      </c>
      <c r="D530" s="57">
        <f t="shared" ca="1" si="34"/>
        <v>46097</v>
      </c>
      <c r="E530" s="32" t="str">
        <f t="shared" ca="1" si="35"/>
        <v>2-Months</v>
      </c>
      <c r="F530" s="32" t="str">
        <f>VLOOKUP(O530,Stock[],5,FALSE)</f>
        <v>BE</v>
      </c>
      <c r="G530" s="33" t="s">
        <v>1964</v>
      </c>
      <c r="H530" s="34"/>
      <c r="I530" s="34" t="s">
        <v>239</v>
      </c>
      <c r="J530" s="32" t="str">
        <f>VLOOKUP(I530,Customers[],2,FALSE)</f>
        <v>ဦးရဲမြင့်</v>
      </c>
      <c r="K530" s="32" t="str">
        <f>VLOOKUP(I530,Customers[],4,FALSE)</f>
        <v>Pyawbwe</v>
      </c>
      <c r="L530" s="32" t="str">
        <f>VLOOKUP(Table85[[#This Row],[CustomerID]],Table!H:K,3,0)</f>
        <v>ပျော်ဘွယ်</v>
      </c>
      <c r="M530" s="32" t="str">
        <f>VLOOKUP(I530,Customers[],5,FALSE)</f>
        <v>WholeSales/Contract</v>
      </c>
      <c r="N530" s="34" t="s">
        <v>10</v>
      </c>
      <c r="O530" s="37" t="s">
        <v>61</v>
      </c>
      <c r="P530" s="32" t="str">
        <f>VLOOKUP(O530,Stock[],2,FALSE)</f>
        <v>BE Debtors Opening</v>
      </c>
      <c r="Q530" s="35">
        <f>VLOOKUP(O530,Stock[],3,FALSE)</f>
        <v>0</v>
      </c>
      <c r="R530" s="35">
        <f>VLOOKUP(O530,Stock[],4,FALSE)</f>
        <v>0</v>
      </c>
      <c r="S530" s="34"/>
      <c r="T530" s="35"/>
      <c r="U530" s="34"/>
      <c r="V530" s="36">
        <f>+DailySales!$T530*DailySales!$R530</f>
        <v>0</v>
      </c>
      <c r="W530" s="36">
        <f>+DailySales!$V530*DailySales!$Q530</f>
        <v>0</v>
      </c>
      <c r="X530" s="36">
        <f>VLOOKUP(O530,Stock[],6,FALSE)</f>
        <v>0</v>
      </c>
      <c r="Y530" s="36">
        <f>+DailySales!$V530*DailySales!$X530</f>
        <v>0</v>
      </c>
      <c r="Z530" s="37">
        <v>5754000</v>
      </c>
      <c r="AA530" s="34"/>
      <c r="AB530" s="78"/>
      <c r="AC530" s="78"/>
      <c r="AD530" s="34"/>
      <c r="AE530" s="77"/>
      <c r="AF530" s="38"/>
      <c r="AG530" s="39"/>
      <c r="AH530" s="38">
        <v>46027</v>
      </c>
      <c r="AI530" s="39">
        <v>5754000</v>
      </c>
      <c r="AJ530" s="38"/>
      <c r="AK530" s="39"/>
      <c r="AL530" s="34"/>
      <c r="AM530" s="39"/>
      <c r="AN53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30" s="26"/>
      <c r="AQ530" s="26"/>
      <c r="AR530" s="26"/>
    </row>
    <row r="531" spans="1:44" ht="19.5" customHeight="1" x14ac:dyDescent="0.25">
      <c r="A531" s="32">
        <f t="shared" si="36"/>
        <v>2025</v>
      </c>
      <c r="B531" s="32">
        <f t="shared" si="37"/>
        <v>12</v>
      </c>
      <c r="C531" s="25">
        <v>46011</v>
      </c>
      <c r="D531" s="57">
        <f t="shared" ca="1" si="34"/>
        <v>46097</v>
      </c>
      <c r="E531" s="32" t="str">
        <f t="shared" ca="1" si="35"/>
        <v>2-Months</v>
      </c>
      <c r="F531" s="32" t="str">
        <f>VLOOKUP(O531,Stock[],5,FALSE)</f>
        <v>BE</v>
      </c>
      <c r="G531" s="33" t="s">
        <v>1964</v>
      </c>
      <c r="H531" s="34"/>
      <c r="I531" s="34" t="s">
        <v>239</v>
      </c>
      <c r="J531" s="32" t="str">
        <f>VLOOKUP(I531,Customers[],2,FALSE)</f>
        <v>ဦးရဲမြင့်</v>
      </c>
      <c r="K531" s="32" t="str">
        <f>VLOOKUP(I531,Customers[],4,FALSE)</f>
        <v>Pyawbwe</v>
      </c>
      <c r="L531" s="32" t="str">
        <f>VLOOKUP(Table85[[#This Row],[CustomerID]],Table!H:K,3,0)</f>
        <v>ပျော်ဘွယ်</v>
      </c>
      <c r="M531" s="32" t="str">
        <f>VLOOKUP(I531,Customers[],5,FALSE)</f>
        <v>WholeSales/Contract</v>
      </c>
      <c r="N531" s="34" t="s">
        <v>10</v>
      </c>
      <c r="O531" s="37" t="s">
        <v>61</v>
      </c>
      <c r="P531" s="32" t="str">
        <f>VLOOKUP(O531,Stock[],2,FALSE)</f>
        <v>BE Debtors Opening</v>
      </c>
      <c r="Q531" s="35">
        <f>VLOOKUP(O531,Stock[],3,FALSE)</f>
        <v>0</v>
      </c>
      <c r="R531" s="35">
        <f>VLOOKUP(O531,Stock[],4,FALSE)</f>
        <v>0</v>
      </c>
      <c r="S531" s="34"/>
      <c r="T531" s="35"/>
      <c r="U531" s="34"/>
      <c r="V531" s="36">
        <f>+DailySales!$T531*DailySales!$R531</f>
        <v>0</v>
      </c>
      <c r="W531" s="36">
        <f>+DailySales!$V531*DailySales!$Q531</f>
        <v>0</v>
      </c>
      <c r="X531" s="36">
        <f>VLOOKUP(O531,Stock[],6,FALSE)</f>
        <v>0</v>
      </c>
      <c r="Y531" s="36">
        <f>+DailySales!$V531*DailySales!$X531</f>
        <v>0</v>
      </c>
      <c r="Z531" s="37">
        <v>1915200</v>
      </c>
      <c r="AA531" s="34"/>
      <c r="AB531" s="78"/>
      <c r="AC531" s="78"/>
      <c r="AD531" s="34"/>
      <c r="AE531" s="77"/>
      <c r="AF531" s="38"/>
      <c r="AG531" s="39"/>
      <c r="AH531" s="38">
        <v>46027</v>
      </c>
      <c r="AI531" s="39">
        <v>1915200</v>
      </c>
      <c r="AJ531" s="38"/>
      <c r="AK531" s="39"/>
      <c r="AL531" s="34"/>
      <c r="AM531" s="39"/>
      <c r="AN53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31" s="26"/>
      <c r="AQ531" s="26"/>
      <c r="AR531" s="26"/>
    </row>
    <row r="532" spans="1:44" ht="19.5" customHeight="1" x14ac:dyDescent="0.25">
      <c r="A532" s="32">
        <f t="shared" si="36"/>
        <v>2025</v>
      </c>
      <c r="B532" s="32">
        <f t="shared" si="37"/>
        <v>12</v>
      </c>
      <c r="C532" s="25">
        <v>46011</v>
      </c>
      <c r="D532" s="57">
        <f t="shared" ca="1" si="34"/>
        <v>46097</v>
      </c>
      <c r="E532" s="32" t="str">
        <f t="shared" ca="1" si="35"/>
        <v>2-Months</v>
      </c>
      <c r="F532" s="32" t="str">
        <f>VLOOKUP(O532,Stock[],5,FALSE)</f>
        <v>BE</v>
      </c>
      <c r="G532" s="33" t="s">
        <v>1964</v>
      </c>
      <c r="H532" s="34"/>
      <c r="I532" s="34" t="s">
        <v>239</v>
      </c>
      <c r="J532" s="32" t="str">
        <f>VLOOKUP(I532,Customers[],2,FALSE)</f>
        <v>ဦးရဲမြင့်</v>
      </c>
      <c r="K532" s="32" t="str">
        <f>VLOOKUP(I532,Customers[],4,FALSE)</f>
        <v>Pyawbwe</v>
      </c>
      <c r="L532" s="32" t="str">
        <f>VLOOKUP(Table85[[#This Row],[CustomerID]],Table!H:K,3,0)</f>
        <v>ပျော်ဘွယ်</v>
      </c>
      <c r="M532" s="32" t="str">
        <f>VLOOKUP(I532,Customers[],5,FALSE)</f>
        <v>WholeSales/Contract</v>
      </c>
      <c r="N532" s="34" t="s">
        <v>10</v>
      </c>
      <c r="O532" s="37" t="s">
        <v>61</v>
      </c>
      <c r="P532" s="32" t="str">
        <f>VLOOKUP(O532,Stock[],2,FALSE)</f>
        <v>BE Debtors Opening</v>
      </c>
      <c r="Q532" s="35">
        <f>VLOOKUP(O532,Stock[],3,FALSE)</f>
        <v>0</v>
      </c>
      <c r="R532" s="35">
        <f>VLOOKUP(O532,Stock[],4,FALSE)</f>
        <v>0</v>
      </c>
      <c r="S532" s="34"/>
      <c r="T532" s="35"/>
      <c r="U532" s="34"/>
      <c r="V532" s="36">
        <f>+DailySales!$T532*DailySales!$R532</f>
        <v>0</v>
      </c>
      <c r="W532" s="36">
        <f>+DailySales!$V532*DailySales!$Q532</f>
        <v>0</v>
      </c>
      <c r="X532" s="36">
        <f>VLOOKUP(O532,Stock[],6,FALSE)</f>
        <v>0</v>
      </c>
      <c r="Y532" s="36">
        <f>+DailySales!$V532*DailySales!$X532</f>
        <v>0</v>
      </c>
      <c r="Z532" s="37">
        <v>931000</v>
      </c>
      <c r="AA532" s="34"/>
      <c r="AB532" s="78"/>
      <c r="AC532" s="78"/>
      <c r="AD532" s="34"/>
      <c r="AE532" s="77"/>
      <c r="AF532" s="38"/>
      <c r="AG532" s="39"/>
      <c r="AH532" s="38">
        <v>46027</v>
      </c>
      <c r="AI532" s="39">
        <v>931000</v>
      </c>
      <c r="AJ532" s="38"/>
      <c r="AK532" s="39"/>
      <c r="AL532" s="34"/>
      <c r="AM532" s="39"/>
      <c r="AN53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32" s="26"/>
      <c r="AQ532" s="26"/>
      <c r="AR532" s="26"/>
    </row>
    <row r="533" spans="1:44" ht="19.5" customHeight="1" x14ac:dyDescent="0.25">
      <c r="A533" s="32">
        <f t="shared" si="36"/>
        <v>2025</v>
      </c>
      <c r="B533" s="32">
        <f t="shared" si="37"/>
        <v>12</v>
      </c>
      <c r="C533" s="25">
        <v>46011</v>
      </c>
      <c r="D533" s="57">
        <f t="shared" ca="1" si="34"/>
        <v>46097</v>
      </c>
      <c r="E533" s="32" t="str">
        <f t="shared" ca="1" si="35"/>
        <v>2-Months</v>
      </c>
      <c r="F533" s="32" t="str">
        <f>VLOOKUP(O533,Stock[],5,FALSE)</f>
        <v>BE</v>
      </c>
      <c r="G533" s="33" t="s">
        <v>1965</v>
      </c>
      <c r="H533" s="34"/>
      <c r="I533" s="34" t="s">
        <v>181</v>
      </c>
      <c r="J533" s="32" t="str">
        <f>VLOOKUP(I533,Customers[],2,FALSE)</f>
        <v>ရွှေမြင်း(ရွှေခြင်္သေ့)</v>
      </c>
      <c r="K533" s="32" t="str">
        <f>VLOOKUP(I533,Customers[],4,FALSE)</f>
        <v>Meiktila</v>
      </c>
      <c r="L533" s="32" t="str">
        <f>VLOOKUP(Table85[[#This Row],[CustomerID]],Table!H:K,3,0)</f>
        <v>မိတ္ထီလာ</v>
      </c>
      <c r="M533" s="32" t="str">
        <f>VLOOKUP(I533,Customers[],5,FALSE)</f>
        <v>WholeSales/Contract</v>
      </c>
      <c r="N533" s="34" t="s">
        <v>10</v>
      </c>
      <c r="O533" s="37" t="s">
        <v>61</v>
      </c>
      <c r="P533" s="32" t="str">
        <f>VLOOKUP(O533,Stock[],2,FALSE)</f>
        <v>BE Debtors Opening</v>
      </c>
      <c r="Q533" s="35">
        <f>VLOOKUP(O533,Stock[],3,FALSE)</f>
        <v>0</v>
      </c>
      <c r="R533" s="35">
        <f>VLOOKUP(O533,Stock[],4,FALSE)</f>
        <v>0</v>
      </c>
      <c r="S533" s="34"/>
      <c r="T533" s="35"/>
      <c r="U533" s="34"/>
      <c r="V533" s="36">
        <f>+DailySales!$T533*DailySales!$R533</f>
        <v>0</v>
      </c>
      <c r="W533" s="36">
        <f>+DailySales!$V533*DailySales!$Q533</f>
        <v>0</v>
      </c>
      <c r="X533" s="36">
        <f>VLOOKUP(O533,Stock[],6,FALSE)</f>
        <v>0</v>
      </c>
      <c r="Y533" s="36">
        <f>+DailySales!$V533*DailySales!$X533</f>
        <v>0</v>
      </c>
      <c r="Z533" s="37">
        <v>191800</v>
      </c>
      <c r="AA533" s="34"/>
      <c r="AB533" s="78"/>
      <c r="AC533" s="78"/>
      <c r="AD533" s="34"/>
      <c r="AE533" s="77"/>
      <c r="AF533" s="38"/>
      <c r="AG533" s="39"/>
      <c r="AH533" s="38">
        <v>46034</v>
      </c>
      <c r="AI533" s="39">
        <v>191800</v>
      </c>
      <c r="AJ533" s="38"/>
      <c r="AK533" s="39"/>
      <c r="AL533" s="34"/>
      <c r="AM533" s="39"/>
      <c r="AN53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33" s="26"/>
      <c r="AQ533" s="26"/>
      <c r="AR533" s="26"/>
    </row>
    <row r="534" spans="1:44" ht="19.5" customHeight="1" x14ac:dyDescent="0.25">
      <c r="A534" s="32">
        <f t="shared" si="36"/>
        <v>2025</v>
      </c>
      <c r="B534" s="32">
        <f t="shared" si="37"/>
        <v>12</v>
      </c>
      <c r="C534" s="25">
        <v>46011</v>
      </c>
      <c r="D534" s="57">
        <f t="shared" ca="1" si="34"/>
        <v>46097</v>
      </c>
      <c r="E534" s="32" t="str">
        <f t="shared" ca="1" si="35"/>
        <v>2-Months</v>
      </c>
      <c r="F534" s="32" t="str">
        <f>VLOOKUP(O534,Stock[],5,FALSE)</f>
        <v>BE</v>
      </c>
      <c r="G534" s="33" t="s">
        <v>1965</v>
      </c>
      <c r="H534" s="34"/>
      <c r="I534" s="34" t="s">
        <v>181</v>
      </c>
      <c r="J534" s="32" t="str">
        <f>VLOOKUP(I534,Customers[],2,FALSE)</f>
        <v>ရွှေမြင်း(ရွှေခြင်္သေ့)</v>
      </c>
      <c r="K534" s="32" t="str">
        <f>VLOOKUP(I534,Customers[],4,FALSE)</f>
        <v>Meiktila</v>
      </c>
      <c r="L534" s="32" t="str">
        <f>VLOOKUP(Table85[[#This Row],[CustomerID]],Table!H:K,3,0)</f>
        <v>မိတ္ထီလာ</v>
      </c>
      <c r="M534" s="32" t="str">
        <f>VLOOKUP(I534,Customers[],5,FALSE)</f>
        <v>WholeSales/Contract</v>
      </c>
      <c r="N534" s="34" t="s">
        <v>10</v>
      </c>
      <c r="O534" s="37" t="s">
        <v>61</v>
      </c>
      <c r="P534" s="32" t="str">
        <f>VLOOKUP(O534,Stock[],2,FALSE)</f>
        <v>BE Debtors Opening</v>
      </c>
      <c r="Q534" s="35">
        <f>VLOOKUP(O534,Stock[],3,FALSE)</f>
        <v>0</v>
      </c>
      <c r="R534" s="35">
        <f>VLOOKUP(O534,Stock[],4,FALSE)</f>
        <v>0</v>
      </c>
      <c r="S534" s="34"/>
      <c r="T534" s="35"/>
      <c r="U534" s="34"/>
      <c r="V534" s="36">
        <f>+DailySales!$T534*DailySales!$R534</f>
        <v>0</v>
      </c>
      <c r="W534" s="36">
        <f>+DailySales!$V534*DailySales!$Q534</f>
        <v>0</v>
      </c>
      <c r="X534" s="36">
        <f>VLOOKUP(O534,Stock[],6,FALSE)</f>
        <v>0</v>
      </c>
      <c r="Y534" s="36">
        <f>+DailySales!$V534*DailySales!$X534</f>
        <v>0</v>
      </c>
      <c r="Z534" s="37">
        <v>798000</v>
      </c>
      <c r="AA534" s="34"/>
      <c r="AB534" s="78"/>
      <c r="AC534" s="78"/>
      <c r="AD534" s="34"/>
      <c r="AE534" s="77"/>
      <c r="AF534" s="38"/>
      <c r="AG534" s="39"/>
      <c r="AH534" s="38">
        <v>46034</v>
      </c>
      <c r="AI534" s="39">
        <v>798000</v>
      </c>
      <c r="AJ534" s="38"/>
      <c r="AK534" s="39"/>
      <c r="AL534" s="34"/>
      <c r="AM534" s="39"/>
      <c r="AN53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34" s="26"/>
      <c r="AQ534" s="26"/>
      <c r="AR534" s="26"/>
    </row>
    <row r="535" spans="1:44" ht="19.5" customHeight="1" x14ac:dyDescent="0.25">
      <c r="A535" s="32">
        <f t="shared" si="36"/>
        <v>2025</v>
      </c>
      <c r="B535" s="32">
        <f t="shared" si="37"/>
        <v>12</v>
      </c>
      <c r="C535" s="25">
        <v>46011</v>
      </c>
      <c r="D535" s="57">
        <f t="shared" ca="1" si="34"/>
        <v>46097</v>
      </c>
      <c r="E535" s="32" t="str">
        <f t="shared" ca="1" si="35"/>
        <v>2-Months</v>
      </c>
      <c r="F535" s="32" t="str">
        <f>VLOOKUP(O535,Stock[],5,FALSE)</f>
        <v>BE</v>
      </c>
      <c r="G535" s="33" t="s">
        <v>1965</v>
      </c>
      <c r="H535" s="34"/>
      <c r="I535" s="34" t="s">
        <v>181</v>
      </c>
      <c r="J535" s="32" t="str">
        <f>VLOOKUP(I535,Customers[],2,FALSE)</f>
        <v>ရွှေမြင်း(ရွှေခြင်္သေ့)</v>
      </c>
      <c r="K535" s="32" t="str">
        <f>VLOOKUP(I535,Customers[],4,FALSE)</f>
        <v>Meiktila</v>
      </c>
      <c r="L535" s="32" t="str">
        <f>VLOOKUP(Table85[[#This Row],[CustomerID]],Table!H:K,3,0)</f>
        <v>မိတ္ထီလာ</v>
      </c>
      <c r="M535" s="32" t="str">
        <f>VLOOKUP(I535,Customers[],5,FALSE)</f>
        <v>WholeSales/Contract</v>
      </c>
      <c r="N535" s="34" t="s">
        <v>10</v>
      </c>
      <c r="O535" s="37" t="s">
        <v>61</v>
      </c>
      <c r="P535" s="32" t="str">
        <f>VLOOKUP(O535,Stock[],2,FALSE)</f>
        <v>BE Debtors Opening</v>
      </c>
      <c r="Q535" s="35">
        <f>VLOOKUP(O535,Stock[],3,FALSE)</f>
        <v>0</v>
      </c>
      <c r="R535" s="35">
        <f>VLOOKUP(O535,Stock[],4,FALSE)</f>
        <v>0</v>
      </c>
      <c r="S535" s="34"/>
      <c r="T535" s="35"/>
      <c r="U535" s="34"/>
      <c r="V535" s="36">
        <f>+DailySales!$T535*DailySales!$R535</f>
        <v>0</v>
      </c>
      <c r="W535" s="36">
        <f>+DailySales!$V535*DailySales!$Q535</f>
        <v>0</v>
      </c>
      <c r="X535" s="36">
        <f>VLOOKUP(O535,Stock[],6,FALSE)</f>
        <v>0</v>
      </c>
      <c r="Y535" s="36">
        <f>+DailySales!$V535*DailySales!$X535</f>
        <v>0</v>
      </c>
      <c r="Z535" s="37">
        <v>676200</v>
      </c>
      <c r="AA535" s="34"/>
      <c r="AB535" s="78"/>
      <c r="AC535" s="78"/>
      <c r="AD535" s="34"/>
      <c r="AE535" s="77"/>
      <c r="AF535" s="38"/>
      <c r="AG535" s="39"/>
      <c r="AH535" s="38">
        <v>46034</v>
      </c>
      <c r="AI535" s="39">
        <v>676200</v>
      </c>
      <c r="AJ535" s="38"/>
      <c r="AK535" s="39"/>
      <c r="AL535" s="34"/>
      <c r="AM535" s="39"/>
      <c r="AN53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35" s="26"/>
      <c r="AQ535" s="26"/>
      <c r="AR535" s="26"/>
    </row>
    <row r="536" spans="1:44" ht="19.5" customHeight="1" x14ac:dyDescent="0.25">
      <c r="A536" s="32">
        <f t="shared" si="36"/>
        <v>2025</v>
      </c>
      <c r="B536" s="32">
        <f t="shared" si="37"/>
        <v>12</v>
      </c>
      <c r="C536" s="25">
        <v>46011</v>
      </c>
      <c r="D536" s="57">
        <f t="shared" ca="1" si="34"/>
        <v>46097</v>
      </c>
      <c r="E536" s="32" t="str">
        <f t="shared" ca="1" si="35"/>
        <v>2-Months</v>
      </c>
      <c r="F536" s="32" t="str">
        <f>VLOOKUP(O536,Stock[],5,FALSE)</f>
        <v>BE</v>
      </c>
      <c r="G536" s="33" t="s">
        <v>1965</v>
      </c>
      <c r="H536" s="34"/>
      <c r="I536" s="34" t="s">
        <v>181</v>
      </c>
      <c r="J536" s="32" t="str">
        <f>VLOOKUP(I536,Customers[],2,FALSE)</f>
        <v>ရွှေမြင်း(ရွှေခြင်္သေ့)</v>
      </c>
      <c r="K536" s="32" t="str">
        <f>VLOOKUP(I536,Customers[],4,FALSE)</f>
        <v>Meiktila</v>
      </c>
      <c r="L536" s="32" t="str">
        <f>VLOOKUP(Table85[[#This Row],[CustomerID]],Table!H:K,3,0)</f>
        <v>မိတ္ထီလာ</v>
      </c>
      <c r="M536" s="32" t="str">
        <f>VLOOKUP(I536,Customers[],5,FALSE)</f>
        <v>WholeSales/Contract</v>
      </c>
      <c r="N536" s="34" t="s">
        <v>10</v>
      </c>
      <c r="O536" s="37" t="s">
        <v>61</v>
      </c>
      <c r="P536" s="32" t="str">
        <f>VLOOKUP(O536,Stock[],2,FALSE)</f>
        <v>BE Debtors Opening</v>
      </c>
      <c r="Q536" s="35">
        <f>VLOOKUP(O536,Stock[],3,FALSE)</f>
        <v>0</v>
      </c>
      <c r="R536" s="35">
        <f>VLOOKUP(O536,Stock[],4,FALSE)</f>
        <v>0</v>
      </c>
      <c r="S536" s="34"/>
      <c r="T536" s="35"/>
      <c r="U536" s="34"/>
      <c r="V536" s="36">
        <f>+DailySales!$T536*DailySales!$R536</f>
        <v>0</v>
      </c>
      <c r="W536" s="36">
        <f>+DailySales!$V536*DailySales!$Q536</f>
        <v>0</v>
      </c>
      <c r="X536" s="36">
        <f>VLOOKUP(O536,Stock[],6,FALSE)</f>
        <v>0</v>
      </c>
      <c r="Y536" s="36">
        <f>+DailySales!$V536*DailySales!$X536</f>
        <v>0</v>
      </c>
      <c r="Z536" s="37">
        <v>105000</v>
      </c>
      <c r="AA536" s="34"/>
      <c r="AB536" s="78"/>
      <c r="AC536" s="78"/>
      <c r="AD536" s="34"/>
      <c r="AE536" s="77"/>
      <c r="AF536" s="38"/>
      <c r="AG536" s="39"/>
      <c r="AH536" s="38">
        <v>46034</v>
      </c>
      <c r="AI536" s="39">
        <v>105000</v>
      </c>
      <c r="AJ536" s="38"/>
      <c r="AK536" s="39"/>
      <c r="AL536" s="34"/>
      <c r="AM536" s="39"/>
      <c r="AN53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36" s="26"/>
      <c r="AQ536" s="26"/>
      <c r="AR536" s="26"/>
    </row>
    <row r="537" spans="1:44" ht="19.5" customHeight="1" x14ac:dyDescent="0.25">
      <c r="A537" s="32">
        <f t="shared" si="36"/>
        <v>2025</v>
      </c>
      <c r="B537" s="32">
        <f t="shared" si="37"/>
        <v>12</v>
      </c>
      <c r="C537" s="25">
        <v>46011</v>
      </c>
      <c r="D537" s="57">
        <f t="shared" ca="1" si="34"/>
        <v>46097</v>
      </c>
      <c r="E537" s="32" t="str">
        <f t="shared" ca="1" si="35"/>
        <v>2-Months</v>
      </c>
      <c r="F537" s="32" t="str">
        <f>VLOOKUP(O537,Stock[],5,FALSE)</f>
        <v>BE</v>
      </c>
      <c r="G537" s="33" t="s">
        <v>1966</v>
      </c>
      <c r="H537" s="34"/>
      <c r="I537" s="34" t="s">
        <v>233</v>
      </c>
      <c r="J537" s="32" t="str">
        <f>VLOOKUP(I537,Customers[],2,FALSE)</f>
        <v>ဦးဝင်းနိုင်</v>
      </c>
      <c r="K537" s="32" t="str">
        <f>VLOOKUP(I537,Customers[],4,FALSE)</f>
        <v>Wandwin</v>
      </c>
      <c r="L537" s="32" t="str">
        <f>VLOOKUP(Table85[[#This Row],[CustomerID]],Table!H:K,3,0)</f>
        <v>လျှော်ပင်</v>
      </c>
      <c r="M537" s="32" t="str">
        <f>VLOOKUP(I537,Customers[],5,FALSE)</f>
        <v>WholeSales/Contract</v>
      </c>
      <c r="N537" s="34" t="s">
        <v>10</v>
      </c>
      <c r="O537" s="37" t="s">
        <v>61</v>
      </c>
      <c r="P537" s="32" t="str">
        <f>VLOOKUP(O537,Stock[],2,FALSE)</f>
        <v>BE Debtors Opening</v>
      </c>
      <c r="Q537" s="35">
        <f>VLOOKUP(O537,Stock[],3,FALSE)</f>
        <v>0</v>
      </c>
      <c r="R537" s="35">
        <f>VLOOKUP(O537,Stock[],4,FALSE)</f>
        <v>0</v>
      </c>
      <c r="S537" s="34"/>
      <c r="T537" s="35"/>
      <c r="U537" s="34"/>
      <c r="V537" s="36">
        <f>+DailySales!$T537*DailySales!$R537</f>
        <v>0</v>
      </c>
      <c r="W537" s="36">
        <f>+DailySales!$V537*DailySales!$Q537</f>
        <v>0</v>
      </c>
      <c r="X537" s="36">
        <f>VLOOKUP(O537,Stock[],6,FALSE)</f>
        <v>0</v>
      </c>
      <c r="Y537" s="36">
        <f>+DailySales!$V537*DailySales!$X537</f>
        <v>0</v>
      </c>
      <c r="Z537" s="37">
        <v>863100</v>
      </c>
      <c r="AA537" s="34"/>
      <c r="AB537" s="78"/>
      <c r="AC537" s="78"/>
      <c r="AD537" s="34"/>
      <c r="AE537" s="77"/>
      <c r="AF537" s="38"/>
      <c r="AG537" s="39"/>
      <c r="AH537" s="38">
        <v>46039</v>
      </c>
      <c r="AI537" s="39">
        <v>769375</v>
      </c>
      <c r="AJ537" s="38">
        <v>46037</v>
      </c>
      <c r="AK537" s="39">
        <v>93725</v>
      </c>
      <c r="AL537" s="34"/>
      <c r="AM537" s="39"/>
      <c r="AN53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37" s="26"/>
      <c r="AQ537" s="26"/>
      <c r="AR537" s="26"/>
    </row>
    <row r="538" spans="1:44" ht="19.5" customHeight="1" x14ac:dyDescent="0.25">
      <c r="A538" s="32">
        <f t="shared" si="36"/>
        <v>2025</v>
      </c>
      <c r="B538" s="32">
        <f t="shared" si="37"/>
        <v>12</v>
      </c>
      <c r="C538" s="25">
        <v>46011</v>
      </c>
      <c r="D538" s="57">
        <f t="shared" ca="1" si="34"/>
        <v>46097</v>
      </c>
      <c r="E538" s="32" t="str">
        <f t="shared" ca="1" si="35"/>
        <v>2-Months</v>
      </c>
      <c r="F538" s="32" t="str">
        <f>VLOOKUP(O538,Stock[],5,FALSE)</f>
        <v>BE</v>
      </c>
      <c r="G538" s="33" t="s">
        <v>1966</v>
      </c>
      <c r="H538" s="34"/>
      <c r="I538" s="34" t="s">
        <v>233</v>
      </c>
      <c r="J538" s="32" t="str">
        <f>VLOOKUP(I538,Customers[],2,FALSE)</f>
        <v>ဦးဝင်းနိုင်</v>
      </c>
      <c r="K538" s="32" t="str">
        <f>VLOOKUP(I538,Customers[],4,FALSE)</f>
        <v>Wandwin</v>
      </c>
      <c r="L538" s="32" t="str">
        <f>VLOOKUP(Table85[[#This Row],[CustomerID]],Table!H:K,3,0)</f>
        <v>လျှော်ပင်</v>
      </c>
      <c r="M538" s="32" t="str">
        <f>VLOOKUP(I538,Customers[],5,FALSE)</f>
        <v>WholeSales/Contract</v>
      </c>
      <c r="N538" s="34" t="s">
        <v>10</v>
      </c>
      <c r="O538" s="37" t="s">
        <v>61</v>
      </c>
      <c r="P538" s="32" t="str">
        <f>VLOOKUP(O538,Stock[],2,FALSE)</f>
        <v>BE Debtors Opening</v>
      </c>
      <c r="Q538" s="35">
        <f>VLOOKUP(O538,Stock[],3,FALSE)</f>
        <v>0</v>
      </c>
      <c r="R538" s="35">
        <f>VLOOKUP(O538,Stock[],4,FALSE)</f>
        <v>0</v>
      </c>
      <c r="S538" s="34"/>
      <c r="T538" s="35"/>
      <c r="U538" s="34"/>
      <c r="V538" s="36">
        <f>+DailySales!$T538*DailySales!$R538</f>
        <v>0</v>
      </c>
      <c r="W538" s="36">
        <f>+DailySales!$V538*DailySales!$Q538</f>
        <v>0</v>
      </c>
      <c r="X538" s="36">
        <f>VLOOKUP(O538,Stock[],6,FALSE)</f>
        <v>0</v>
      </c>
      <c r="Y538" s="36">
        <f>+DailySales!$V538*DailySales!$X538</f>
        <v>0</v>
      </c>
      <c r="Z538" s="37">
        <v>193200</v>
      </c>
      <c r="AA538" s="34"/>
      <c r="AB538" s="78"/>
      <c r="AC538" s="78"/>
      <c r="AD538" s="34"/>
      <c r="AE538" s="77"/>
      <c r="AF538" s="38"/>
      <c r="AG538" s="39"/>
      <c r="AH538" s="38">
        <v>46039</v>
      </c>
      <c r="AI538" s="39">
        <v>193200</v>
      </c>
      <c r="AJ538" s="38"/>
      <c r="AK538" s="39"/>
      <c r="AL538" s="34"/>
      <c r="AM538" s="39"/>
      <c r="AN53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38" s="26"/>
      <c r="AQ538" s="26"/>
      <c r="AR538" s="26"/>
    </row>
    <row r="539" spans="1:44" ht="19.5" customHeight="1" x14ac:dyDescent="0.25">
      <c r="A539" s="32">
        <f t="shared" si="36"/>
        <v>2025</v>
      </c>
      <c r="B539" s="32">
        <f t="shared" si="37"/>
        <v>12</v>
      </c>
      <c r="C539" s="25">
        <v>46011</v>
      </c>
      <c r="D539" s="57">
        <f t="shared" ca="1" si="34"/>
        <v>46097</v>
      </c>
      <c r="E539" s="32" t="str">
        <f t="shared" ca="1" si="35"/>
        <v>2-Months</v>
      </c>
      <c r="F539" s="32" t="str">
        <f>VLOOKUP(O539,Stock[],5,FALSE)</f>
        <v>BE</v>
      </c>
      <c r="G539" s="33" t="s">
        <v>1966</v>
      </c>
      <c r="H539" s="34"/>
      <c r="I539" s="34" t="s">
        <v>233</v>
      </c>
      <c r="J539" s="32" t="str">
        <f>VLOOKUP(I539,Customers[],2,FALSE)</f>
        <v>ဦးဝင်းနိုင်</v>
      </c>
      <c r="K539" s="32" t="str">
        <f>VLOOKUP(I539,Customers[],4,FALSE)</f>
        <v>Wandwin</v>
      </c>
      <c r="L539" s="32" t="str">
        <f>VLOOKUP(Table85[[#This Row],[CustomerID]],Table!H:K,3,0)</f>
        <v>လျှော်ပင်</v>
      </c>
      <c r="M539" s="32" t="str">
        <f>VLOOKUP(I539,Customers[],5,FALSE)</f>
        <v>WholeSales/Contract</v>
      </c>
      <c r="N539" s="34" t="s">
        <v>10</v>
      </c>
      <c r="O539" s="37" t="s">
        <v>61</v>
      </c>
      <c r="P539" s="32" t="str">
        <f>VLOOKUP(O539,Stock[],2,FALSE)</f>
        <v>BE Debtors Opening</v>
      </c>
      <c r="Q539" s="35">
        <f>VLOOKUP(O539,Stock[],3,FALSE)</f>
        <v>0</v>
      </c>
      <c r="R539" s="35">
        <f>VLOOKUP(O539,Stock[],4,FALSE)</f>
        <v>0</v>
      </c>
      <c r="S539" s="34"/>
      <c r="T539" s="35"/>
      <c r="U539" s="34"/>
      <c r="V539" s="36">
        <f>+DailySales!$T539*DailySales!$R539</f>
        <v>0</v>
      </c>
      <c r="W539" s="36">
        <f>+DailySales!$V539*DailySales!$Q539</f>
        <v>0</v>
      </c>
      <c r="X539" s="36">
        <f>VLOOKUP(O539,Stock[],6,FALSE)</f>
        <v>0</v>
      </c>
      <c r="Y539" s="36">
        <f>+DailySales!$V539*DailySales!$X539</f>
        <v>0</v>
      </c>
      <c r="Z539" s="37">
        <v>279300</v>
      </c>
      <c r="AA539" s="34"/>
      <c r="AB539" s="78"/>
      <c r="AC539" s="78"/>
      <c r="AD539" s="34"/>
      <c r="AE539" s="77"/>
      <c r="AF539" s="38"/>
      <c r="AG539" s="39"/>
      <c r="AH539" s="38">
        <v>46039</v>
      </c>
      <c r="AI539" s="39">
        <v>279300</v>
      </c>
      <c r="AJ539" s="38"/>
      <c r="AK539" s="39"/>
      <c r="AL539" s="34"/>
      <c r="AM539" s="39"/>
      <c r="AN53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39" s="26"/>
      <c r="AQ539" s="26"/>
      <c r="AR539" s="26"/>
    </row>
    <row r="540" spans="1:44" ht="19.5" customHeight="1" x14ac:dyDescent="0.25">
      <c r="A540" s="32">
        <f t="shared" si="36"/>
        <v>2025</v>
      </c>
      <c r="B540" s="32">
        <f t="shared" si="37"/>
        <v>12</v>
      </c>
      <c r="C540" s="25">
        <v>46011</v>
      </c>
      <c r="D540" s="57">
        <f t="shared" ca="1" si="34"/>
        <v>46097</v>
      </c>
      <c r="E540" s="32" t="str">
        <f t="shared" ca="1" si="35"/>
        <v>2-Months</v>
      </c>
      <c r="F540" s="32" t="str">
        <f>VLOOKUP(O540,Stock[],5,FALSE)</f>
        <v>BE</v>
      </c>
      <c r="G540" s="33" t="s">
        <v>1967</v>
      </c>
      <c r="H540" s="34"/>
      <c r="I540" s="34" t="s">
        <v>180</v>
      </c>
      <c r="J540" s="32" t="str">
        <f>VLOOKUP(I540,Customers[],2,FALSE)</f>
        <v>ရွှေမြင်း</v>
      </c>
      <c r="K540" s="32" t="str">
        <f>VLOOKUP(I540,Customers[],4,FALSE)</f>
        <v>Meiktila</v>
      </c>
      <c r="L540" s="32" t="str">
        <f>VLOOKUP(Table85[[#This Row],[CustomerID]],Table!H:K,3,0)</f>
        <v>မိတ္ထီလာ</v>
      </c>
      <c r="M540" s="32" t="str">
        <f>VLOOKUP(I540,Customers[],5,FALSE)</f>
        <v>WholeSales/Contract</v>
      </c>
      <c r="N540" s="34" t="s">
        <v>10</v>
      </c>
      <c r="O540" s="37" t="s">
        <v>61</v>
      </c>
      <c r="P540" s="32" t="str">
        <f>VLOOKUP(O540,Stock[],2,FALSE)</f>
        <v>BE Debtors Opening</v>
      </c>
      <c r="Q540" s="35">
        <f>VLOOKUP(O540,Stock[],3,FALSE)</f>
        <v>0</v>
      </c>
      <c r="R540" s="35">
        <f>VLOOKUP(O540,Stock[],4,FALSE)</f>
        <v>0</v>
      </c>
      <c r="S540" s="34"/>
      <c r="T540" s="35"/>
      <c r="U540" s="34"/>
      <c r="V540" s="36">
        <f>+DailySales!$T540*DailySales!$R540</f>
        <v>0</v>
      </c>
      <c r="W540" s="36">
        <f>+DailySales!$V540*DailySales!$Q540</f>
        <v>0</v>
      </c>
      <c r="X540" s="36">
        <f>VLOOKUP(O540,Stock[],6,FALSE)</f>
        <v>0</v>
      </c>
      <c r="Y540" s="36">
        <f>+DailySales!$V540*DailySales!$X540</f>
        <v>0</v>
      </c>
      <c r="Z540" s="37">
        <v>575400</v>
      </c>
      <c r="AA540" s="34"/>
      <c r="AB540" s="78"/>
      <c r="AC540" s="78"/>
      <c r="AD540" s="34"/>
      <c r="AE540" s="77"/>
      <c r="AF540" s="38"/>
      <c r="AG540" s="39"/>
      <c r="AH540" s="38">
        <v>46034</v>
      </c>
      <c r="AI540" s="39">
        <v>575400</v>
      </c>
      <c r="AJ540" s="38"/>
      <c r="AK540" s="39"/>
      <c r="AL540" s="34"/>
      <c r="AM540" s="39"/>
      <c r="AN54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40" s="26"/>
      <c r="AQ540" s="26"/>
      <c r="AR540" s="26"/>
    </row>
    <row r="541" spans="1:44" ht="19.5" customHeight="1" x14ac:dyDescent="0.25">
      <c r="A541" s="32">
        <f t="shared" si="36"/>
        <v>2025</v>
      </c>
      <c r="B541" s="32">
        <f t="shared" si="37"/>
        <v>12</v>
      </c>
      <c r="C541" s="25">
        <v>46011</v>
      </c>
      <c r="D541" s="57">
        <f t="shared" ca="1" si="34"/>
        <v>46097</v>
      </c>
      <c r="E541" s="32" t="str">
        <f t="shared" ca="1" si="35"/>
        <v>2-Months</v>
      </c>
      <c r="F541" s="32" t="str">
        <f>VLOOKUP(O541,Stock[],5,FALSE)</f>
        <v>BE</v>
      </c>
      <c r="G541" s="33" t="s">
        <v>1967</v>
      </c>
      <c r="H541" s="34"/>
      <c r="I541" s="34" t="s">
        <v>180</v>
      </c>
      <c r="J541" s="32" t="str">
        <f>VLOOKUP(I541,Customers[],2,FALSE)</f>
        <v>ရွှေမြင်း</v>
      </c>
      <c r="K541" s="32" t="str">
        <f>VLOOKUP(I541,Customers[],4,FALSE)</f>
        <v>Meiktila</v>
      </c>
      <c r="L541" s="32" t="str">
        <f>VLOOKUP(Table85[[#This Row],[CustomerID]],Table!H:K,3,0)</f>
        <v>မိတ္ထီလာ</v>
      </c>
      <c r="M541" s="32" t="str">
        <f>VLOOKUP(I541,Customers[],5,FALSE)</f>
        <v>WholeSales/Contract</v>
      </c>
      <c r="N541" s="34" t="s">
        <v>10</v>
      </c>
      <c r="O541" s="37" t="s">
        <v>61</v>
      </c>
      <c r="P541" s="32" t="str">
        <f>VLOOKUP(O541,Stock[],2,FALSE)</f>
        <v>BE Debtors Opening</v>
      </c>
      <c r="Q541" s="35">
        <f>VLOOKUP(O541,Stock[],3,FALSE)</f>
        <v>0</v>
      </c>
      <c r="R541" s="35">
        <f>VLOOKUP(O541,Stock[],4,FALSE)</f>
        <v>0</v>
      </c>
      <c r="S541" s="34"/>
      <c r="T541" s="35"/>
      <c r="U541" s="34"/>
      <c r="V541" s="36">
        <f>+DailySales!$T541*DailySales!$R541</f>
        <v>0</v>
      </c>
      <c r="W541" s="36">
        <f>+DailySales!$V541*DailySales!$Q541</f>
        <v>0</v>
      </c>
      <c r="X541" s="36">
        <f>VLOOKUP(O541,Stock[],6,FALSE)</f>
        <v>0</v>
      </c>
      <c r="Y541" s="36">
        <f>+DailySales!$V541*DailySales!$X541</f>
        <v>0</v>
      </c>
      <c r="Z541" s="37">
        <v>638400</v>
      </c>
      <c r="AA541" s="34"/>
      <c r="AB541" s="78"/>
      <c r="AC541" s="78"/>
      <c r="AD541" s="34"/>
      <c r="AE541" s="77"/>
      <c r="AF541" s="38"/>
      <c r="AG541" s="39"/>
      <c r="AH541" s="38">
        <v>46034</v>
      </c>
      <c r="AI541" s="39">
        <v>638400</v>
      </c>
      <c r="AJ541" s="38"/>
      <c r="AK541" s="39"/>
      <c r="AL541" s="34"/>
      <c r="AM541" s="39"/>
      <c r="AN54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41" s="26"/>
      <c r="AQ541" s="26"/>
      <c r="AR541" s="26"/>
    </row>
    <row r="542" spans="1:44" ht="19.5" customHeight="1" x14ac:dyDescent="0.25">
      <c r="A542" s="32">
        <f t="shared" si="36"/>
        <v>2025</v>
      </c>
      <c r="B542" s="32">
        <f t="shared" si="37"/>
        <v>12</v>
      </c>
      <c r="C542" s="25">
        <v>46011</v>
      </c>
      <c r="D542" s="57">
        <f t="shared" ca="1" si="34"/>
        <v>46097</v>
      </c>
      <c r="E542" s="32" t="str">
        <f t="shared" ca="1" si="35"/>
        <v>2-Months</v>
      </c>
      <c r="F542" s="32" t="str">
        <f>VLOOKUP(O542,Stock[],5,FALSE)</f>
        <v>BE</v>
      </c>
      <c r="G542" s="33" t="s">
        <v>1968</v>
      </c>
      <c r="H542" s="34"/>
      <c r="I542" s="34" t="s">
        <v>180</v>
      </c>
      <c r="J542" s="32" t="str">
        <f>VLOOKUP(I542,Customers[],2,FALSE)</f>
        <v>ရွှေမြင်း</v>
      </c>
      <c r="K542" s="32" t="str">
        <f>VLOOKUP(I542,Customers[],4,FALSE)</f>
        <v>Meiktila</v>
      </c>
      <c r="L542" s="32" t="str">
        <f>VLOOKUP(Table85[[#This Row],[CustomerID]],Table!H:K,3,0)</f>
        <v>မိတ္ထီလာ</v>
      </c>
      <c r="M542" s="32" t="str">
        <f>VLOOKUP(I542,Customers[],5,FALSE)</f>
        <v>WholeSales/Contract</v>
      </c>
      <c r="N542" s="34" t="s">
        <v>10</v>
      </c>
      <c r="O542" s="37" t="s">
        <v>61</v>
      </c>
      <c r="P542" s="32" t="str">
        <f>VLOOKUP(O542,Stock[],2,FALSE)</f>
        <v>BE Debtors Opening</v>
      </c>
      <c r="Q542" s="35">
        <f>VLOOKUP(O542,Stock[],3,FALSE)</f>
        <v>0</v>
      </c>
      <c r="R542" s="35">
        <f>VLOOKUP(O542,Stock[],4,FALSE)</f>
        <v>0</v>
      </c>
      <c r="S542" s="34"/>
      <c r="T542" s="35"/>
      <c r="U542" s="34"/>
      <c r="V542" s="36">
        <f>+DailySales!$T542*DailySales!$R542</f>
        <v>0</v>
      </c>
      <c r="W542" s="36">
        <f>+DailySales!$V542*DailySales!$Q542</f>
        <v>0</v>
      </c>
      <c r="X542" s="36">
        <f>VLOOKUP(O542,Stock[],6,FALSE)</f>
        <v>0</v>
      </c>
      <c r="Y542" s="36">
        <f>+DailySales!$V542*DailySales!$X542</f>
        <v>0</v>
      </c>
      <c r="Z542" s="37">
        <v>383600</v>
      </c>
      <c r="AA542" s="34"/>
      <c r="AB542" s="78"/>
      <c r="AC542" s="78"/>
      <c r="AD542" s="34"/>
      <c r="AE542" s="77"/>
      <c r="AF542" s="38"/>
      <c r="AG542" s="39"/>
      <c r="AH542" s="38">
        <v>46034</v>
      </c>
      <c r="AI542" s="39">
        <v>383600</v>
      </c>
      <c r="AJ542" s="38"/>
      <c r="AK542" s="39"/>
      <c r="AL542" s="34"/>
      <c r="AM542" s="39"/>
      <c r="AN54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42" s="26"/>
      <c r="AQ542" s="26"/>
      <c r="AR542" s="26"/>
    </row>
    <row r="543" spans="1:44" ht="19.5" customHeight="1" x14ac:dyDescent="0.25">
      <c r="A543" s="32">
        <f t="shared" si="36"/>
        <v>2025</v>
      </c>
      <c r="B543" s="32">
        <f t="shared" si="37"/>
        <v>12</v>
      </c>
      <c r="C543" s="25">
        <v>46011</v>
      </c>
      <c r="D543" s="57">
        <f t="shared" ca="1" si="34"/>
        <v>46097</v>
      </c>
      <c r="E543" s="32" t="str">
        <f t="shared" ca="1" si="35"/>
        <v>2-Months</v>
      </c>
      <c r="F543" s="32" t="str">
        <f>VLOOKUP(O543,Stock[],5,FALSE)</f>
        <v>BE</v>
      </c>
      <c r="G543" s="33" t="s">
        <v>1968</v>
      </c>
      <c r="H543" s="34"/>
      <c r="I543" s="34" t="s">
        <v>180</v>
      </c>
      <c r="J543" s="32" t="str">
        <f>VLOOKUP(I543,Customers[],2,FALSE)</f>
        <v>ရွှေမြင်း</v>
      </c>
      <c r="K543" s="32" t="str">
        <f>VLOOKUP(I543,Customers[],4,FALSE)</f>
        <v>Meiktila</v>
      </c>
      <c r="L543" s="32" t="str">
        <f>VLOOKUP(Table85[[#This Row],[CustomerID]],Table!H:K,3,0)</f>
        <v>မိတ္ထီလာ</v>
      </c>
      <c r="M543" s="32" t="str">
        <f>VLOOKUP(I543,Customers[],5,FALSE)</f>
        <v>WholeSales/Contract</v>
      </c>
      <c r="N543" s="34" t="s">
        <v>10</v>
      </c>
      <c r="O543" s="37" t="s">
        <v>61</v>
      </c>
      <c r="P543" s="32" t="str">
        <f>VLOOKUP(O543,Stock[],2,FALSE)</f>
        <v>BE Debtors Opening</v>
      </c>
      <c r="Q543" s="35">
        <f>VLOOKUP(O543,Stock[],3,FALSE)</f>
        <v>0</v>
      </c>
      <c r="R543" s="35">
        <f>VLOOKUP(O543,Stock[],4,FALSE)</f>
        <v>0</v>
      </c>
      <c r="S543" s="34"/>
      <c r="T543" s="35"/>
      <c r="U543" s="34"/>
      <c r="V543" s="36">
        <f>+DailySales!$T543*DailySales!$R543</f>
        <v>0</v>
      </c>
      <c r="W543" s="36">
        <f>+DailySales!$V543*DailySales!$Q543</f>
        <v>0</v>
      </c>
      <c r="X543" s="36">
        <f>VLOOKUP(O543,Stock[],6,FALSE)</f>
        <v>0</v>
      </c>
      <c r="Y543" s="36">
        <f>+DailySales!$V543*DailySales!$X543</f>
        <v>0</v>
      </c>
      <c r="Z543" s="37">
        <v>957600</v>
      </c>
      <c r="AA543" s="34"/>
      <c r="AB543" s="78"/>
      <c r="AC543" s="78"/>
      <c r="AD543" s="34"/>
      <c r="AE543" s="77"/>
      <c r="AF543" s="38"/>
      <c r="AG543" s="39"/>
      <c r="AH543" s="38">
        <v>46034</v>
      </c>
      <c r="AI543" s="39">
        <v>957600</v>
      </c>
      <c r="AJ543" s="38"/>
      <c r="AK543" s="39"/>
      <c r="AL543" s="34"/>
      <c r="AM543" s="39"/>
      <c r="AN54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43" s="26"/>
      <c r="AQ543" s="26"/>
      <c r="AR543" s="26"/>
    </row>
    <row r="544" spans="1:44" ht="19.5" customHeight="1" x14ac:dyDescent="0.25">
      <c r="A544" s="32">
        <f t="shared" si="36"/>
        <v>2025</v>
      </c>
      <c r="B544" s="32">
        <f t="shared" si="37"/>
        <v>12</v>
      </c>
      <c r="C544" s="25">
        <v>46011</v>
      </c>
      <c r="D544" s="57">
        <f t="shared" ca="1" si="34"/>
        <v>46097</v>
      </c>
      <c r="E544" s="32" t="str">
        <f t="shared" ca="1" si="35"/>
        <v>2-Months</v>
      </c>
      <c r="F544" s="32" t="str">
        <f>VLOOKUP(O544,Stock[],5,FALSE)</f>
        <v>BE</v>
      </c>
      <c r="G544" s="33" t="s">
        <v>1968</v>
      </c>
      <c r="H544" s="34"/>
      <c r="I544" s="34" t="s">
        <v>180</v>
      </c>
      <c r="J544" s="32" t="str">
        <f>VLOOKUP(I544,Customers[],2,FALSE)</f>
        <v>ရွှေမြင်း</v>
      </c>
      <c r="K544" s="32" t="str">
        <f>VLOOKUP(I544,Customers[],4,FALSE)</f>
        <v>Meiktila</v>
      </c>
      <c r="L544" s="32" t="str">
        <f>VLOOKUP(Table85[[#This Row],[CustomerID]],Table!H:K,3,0)</f>
        <v>မိတ္ထီလာ</v>
      </c>
      <c r="M544" s="32" t="str">
        <f>VLOOKUP(I544,Customers[],5,FALSE)</f>
        <v>WholeSales/Contract</v>
      </c>
      <c r="N544" s="34" t="s">
        <v>10</v>
      </c>
      <c r="O544" s="37" t="s">
        <v>61</v>
      </c>
      <c r="P544" s="32" t="str">
        <f>VLOOKUP(O544,Stock[],2,FALSE)</f>
        <v>BE Debtors Opening</v>
      </c>
      <c r="Q544" s="35">
        <f>VLOOKUP(O544,Stock[],3,FALSE)</f>
        <v>0</v>
      </c>
      <c r="R544" s="35">
        <f>VLOOKUP(O544,Stock[],4,FALSE)</f>
        <v>0</v>
      </c>
      <c r="S544" s="34"/>
      <c r="T544" s="35"/>
      <c r="U544" s="34"/>
      <c r="V544" s="36">
        <f>+DailySales!$T544*DailySales!$R544</f>
        <v>0</v>
      </c>
      <c r="W544" s="36">
        <f>+DailySales!$V544*DailySales!$Q544</f>
        <v>0</v>
      </c>
      <c r="X544" s="36">
        <f>VLOOKUP(O544,Stock[],6,FALSE)</f>
        <v>0</v>
      </c>
      <c r="Y544" s="36">
        <f>+DailySales!$V544*DailySales!$X544</f>
        <v>0</v>
      </c>
      <c r="Z544" s="37">
        <v>289800</v>
      </c>
      <c r="AA544" s="34"/>
      <c r="AB544" s="78"/>
      <c r="AC544" s="78"/>
      <c r="AD544" s="34"/>
      <c r="AE544" s="77"/>
      <c r="AF544" s="38"/>
      <c r="AG544" s="39"/>
      <c r="AH544" s="38">
        <v>46034</v>
      </c>
      <c r="AI544" s="39">
        <v>289800</v>
      </c>
      <c r="AJ544" s="38"/>
      <c r="AK544" s="39"/>
      <c r="AL544" s="34"/>
      <c r="AM544" s="39"/>
      <c r="AN54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44" s="26"/>
      <c r="AQ544" s="26"/>
      <c r="AR544" s="26"/>
    </row>
    <row r="545" spans="1:44" ht="19.5" customHeight="1" x14ac:dyDescent="0.25">
      <c r="A545" s="32">
        <f t="shared" si="36"/>
        <v>2025</v>
      </c>
      <c r="B545" s="32">
        <f t="shared" si="37"/>
        <v>12</v>
      </c>
      <c r="C545" s="25">
        <v>46011</v>
      </c>
      <c r="D545" s="57">
        <f t="shared" ca="1" si="34"/>
        <v>46097</v>
      </c>
      <c r="E545" s="32" t="str">
        <f t="shared" ca="1" si="35"/>
        <v>2-Months</v>
      </c>
      <c r="F545" s="32" t="str">
        <f>VLOOKUP(O545,Stock[],5,FALSE)</f>
        <v>BE</v>
      </c>
      <c r="G545" s="33" t="s">
        <v>1968</v>
      </c>
      <c r="H545" s="34"/>
      <c r="I545" s="34" t="s">
        <v>180</v>
      </c>
      <c r="J545" s="32" t="str">
        <f>VLOOKUP(I545,Customers[],2,FALSE)</f>
        <v>ရွှေမြင်း</v>
      </c>
      <c r="K545" s="32" t="str">
        <f>VLOOKUP(I545,Customers[],4,FALSE)</f>
        <v>Meiktila</v>
      </c>
      <c r="L545" s="32" t="str">
        <f>VLOOKUP(Table85[[#This Row],[CustomerID]],Table!H:K,3,0)</f>
        <v>မိတ္ထီလာ</v>
      </c>
      <c r="M545" s="32" t="str">
        <f>VLOOKUP(I545,Customers[],5,FALSE)</f>
        <v>WholeSales/Contract</v>
      </c>
      <c r="N545" s="34" t="s">
        <v>10</v>
      </c>
      <c r="O545" s="37" t="s">
        <v>61</v>
      </c>
      <c r="P545" s="32" t="str">
        <f>VLOOKUP(O545,Stock[],2,FALSE)</f>
        <v>BE Debtors Opening</v>
      </c>
      <c r="Q545" s="35">
        <f>VLOOKUP(O545,Stock[],3,FALSE)</f>
        <v>0</v>
      </c>
      <c r="R545" s="35">
        <f>VLOOKUP(O545,Stock[],4,FALSE)</f>
        <v>0</v>
      </c>
      <c r="S545" s="34"/>
      <c r="T545" s="35"/>
      <c r="U545" s="34"/>
      <c r="V545" s="36">
        <f>+DailySales!$T545*DailySales!$R545</f>
        <v>0</v>
      </c>
      <c r="W545" s="36">
        <f>+DailySales!$V545*DailySales!$Q545</f>
        <v>0</v>
      </c>
      <c r="X545" s="36">
        <f>VLOOKUP(O545,Stock[],6,FALSE)</f>
        <v>0</v>
      </c>
      <c r="Y545" s="36">
        <f>+DailySales!$V545*DailySales!$X545</f>
        <v>0</v>
      </c>
      <c r="Z545" s="37">
        <v>279300</v>
      </c>
      <c r="AA545" s="34"/>
      <c r="AB545" s="78"/>
      <c r="AC545" s="78"/>
      <c r="AD545" s="34"/>
      <c r="AE545" s="77"/>
      <c r="AF545" s="38"/>
      <c r="AG545" s="39"/>
      <c r="AH545" s="38">
        <v>46034</v>
      </c>
      <c r="AI545" s="39">
        <v>279300</v>
      </c>
      <c r="AJ545" s="38"/>
      <c r="AK545" s="39"/>
      <c r="AL545" s="34"/>
      <c r="AM545" s="39"/>
      <c r="AN54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45" s="26"/>
      <c r="AQ545" s="26"/>
      <c r="AR545" s="26"/>
    </row>
    <row r="546" spans="1:44" ht="19.5" customHeight="1" x14ac:dyDescent="0.25">
      <c r="A546" s="32">
        <f t="shared" si="36"/>
        <v>2025</v>
      </c>
      <c r="B546" s="32">
        <f t="shared" si="37"/>
        <v>12</v>
      </c>
      <c r="C546" s="25">
        <v>46011</v>
      </c>
      <c r="D546" s="57">
        <f t="shared" ca="1" si="34"/>
        <v>46097</v>
      </c>
      <c r="E546" s="32" t="str">
        <f t="shared" ca="1" si="35"/>
        <v>2-Months</v>
      </c>
      <c r="F546" s="32" t="str">
        <f>VLOOKUP(O546,Stock[],5,FALSE)</f>
        <v>BE</v>
      </c>
      <c r="G546" s="33" t="s">
        <v>1968</v>
      </c>
      <c r="H546" s="34"/>
      <c r="I546" s="34" t="s">
        <v>180</v>
      </c>
      <c r="J546" s="32" t="str">
        <f>VLOOKUP(I546,Customers[],2,FALSE)</f>
        <v>ရွှေမြင်း</v>
      </c>
      <c r="K546" s="32" t="str">
        <f>VLOOKUP(I546,Customers[],4,FALSE)</f>
        <v>Meiktila</v>
      </c>
      <c r="L546" s="32" t="str">
        <f>VLOOKUP(Table85[[#This Row],[CustomerID]],Table!H:K,3,0)</f>
        <v>မိတ္ထီလာ</v>
      </c>
      <c r="M546" s="32" t="str">
        <f>VLOOKUP(I546,Customers[],5,FALSE)</f>
        <v>WholeSales/Contract</v>
      </c>
      <c r="N546" s="34" t="s">
        <v>10</v>
      </c>
      <c r="O546" s="37" t="s">
        <v>61</v>
      </c>
      <c r="P546" s="32" t="str">
        <f>VLOOKUP(O546,Stock[],2,FALSE)</f>
        <v>BE Debtors Opening</v>
      </c>
      <c r="Q546" s="35">
        <f>VLOOKUP(O546,Stock[],3,FALSE)</f>
        <v>0</v>
      </c>
      <c r="R546" s="35">
        <f>VLOOKUP(O546,Stock[],4,FALSE)</f>
        <v>0</v>
      </c>
      <c r="S546" s="34"/>
      <c r="T546" s="35"/>
      <c r="U546" s="34"/>
      <c r="V546" s="36">
        <f>+DailySales!$T546*DailySales!$R546</f>
        <v>0</v>
      </c>
      <c r="W546" s="36">
        <f>+DailySales!$V546*DailySales!$Q546</f>
        <v>0</v>
      </c>
      <c r="X546" s="36">
        <f>VLOOKUP(O546,Stock[],6,FALSE)</f>
        <v>0</v>
      </c>
      <c r="Y546" s="36">
        <f>+DailySales!$V546*DailySales!$X546</f>
        <v>0</v>
      </c>
      <c r="Z546" s="37">
        <v>550800</v>
      </c>
      <c r="AA546" s="34"/>
      <c r="AB546" s="78"/>
      <c r="AC546" s="78"/>
      <c r="AD546" s="34"/>
      <c r="AE546" s="77"/>
      <c r="AF546" s="38"/>
      <c r="AG546" s="39"/>
      <c r="AH546" s="38">
        <v>46034</v>
      </c>
      <c r="AI546" s="39">
        <v>550800</v>
      </c>
      <c r="AJ546" s="38"/>
      <c r="AK546" s="39"/>
      <c r="AL546" s="34"/>
      <c r="AM546" s="39"/>
      <c r="AN54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46" s="26"/>
      <c r="AQ546" s="26"/>
      <c r="AR546" s="26"/>
    </row>
    <row r="547" spans="1:44" ht="19.5" customHeight="1" x14ac:dyDescent="0.25">
      <c r="A547" s="32">
        <f t="shared" si="36"/>
        <v>2025</v>
      </c>
      <c r="B547" s="32">
        <f t="shared" si="37"/>
        <v>12</v>
      </c>
      <c r="C547" s="25">
        <v>46011</v>
      </c>
      <c r="D547" s="57">
        <f t="shared" ca="1" si="34"/>
        <v>46097</v>
      </c>
      <c r="E547" s="32" t="str">
        <f t="shared" ca="1" si="35"/>
        <v>2-Months</v>
      </c>
      <c r="F547" s="32" t="str">
        <f>VLOOKUP(O547,Stock[],5,FALSE)</f>
        <v>BE</v>
      </c>
      <c r="G547" s="33" t="s">
        <v>1971</v>
      </c>
      <c r="H547" s="34"/>
      <c r="I547" s="34" t="s">
        <v>181</v>
      </c>
      <c r="J547" s="32" t="str">
        <f>VLOOKUP(I547,Customers[],2,FALSE)</f>
        <v>ရွှေမြင်း(ရွှေခြင်္သေ့)</v>
      </c>
      <c r="K547" s="32" t="str">
        <f>VLOOKUP(I547,Customers[],4,FALSE)</f>
        <v>Meiktila</v>
      </c>
      <c r="L547" s="32" t="str">
        <f>VLOOKUP(Table85[[#This Row],[CustomerID]],Table!H:K,3,0)</f>
        <v>မိတ္ထီလာ</v>
      </c>
      <c r="M547" s="32" t="str">
        <f>VLOOKUP(I547,Customers[],5,FALSE)</f>
        <v>WholeSales/Contract</v>
      </c>
      <c r="N547" s="34" t="s">
        <v>10</v>
      </c>
      <c r="O547" s="37" t="s">
        <v>61</v>
      </c>
      <c r="P547" s="32" t="str">
        <f>VLOOKUP(O547,Stock[],2,FALSE)</f>
        <v>BE Debtors Opening</v>
      </c>
      <c r="Q547" s="35">
        <f>VLOOKUP(O547,Stock[],3,FALSE)</f>
        <v>0</v>
      </c>
      <c r="R547" s="35">
        <f>VLOOKUP(O547,Stock[],4,FALSE)</f>
        <v>0</v>
      </c>
      <c r="S547" s="34"/>
      <c r="T547" s="35"/>
      <c r="U547" s="34"/>
      <c r="V547" s="36">
        <f>+DailySales!$T547*DailySales!$R547</f>
        <v>0</v>
      </c>
      <c r="W547" s="36">
        <f>+DailySales!$V547*DailySales!$Q547</f>
        <v>0</v>
      </c>
      <c r="X547" s="36">
        <f>VLOOKUP(O547,Stock[],6,FALSE)</f>
        <v>0</v>
      </c>
      <c r="Y547" s="36">
        <f>+DailySales!$V547*DailySales!$X547</f>
        <v>0</v>
      </c>
      <c r="Z547" s="37">
        <v>186200</v>
      </c>
      <c r="AA547" s="34"/>
      <c r="AB547" s="78"/>
      <c r="AC547" s="78"/>
      <c r="AD547" s="34"/>
      <c r="AE547" s="77"/>
      <c r="AF547" s="38"/>
      <c r="AG547" s="39"/>
      <c r="AH547" s="38">
        <v>46034</v>
      </c>
      <c r="AI547" s="39">
        <v>186200</v>
      </c>
      <c r="AJ547" s="38"/>
      <c r="AK547" s="39"/>
      <c r="AL547" s="34"/>
      <c r="AM547" s="39"/>
      <c r="AN54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47" s="26"/>
      <c r="AQ547" s="26"/>
      <c r="AR547" s="26"/>
    </row>
    <row r="548" spans="1:44" ht="19.5" customHeight="1" x14ac:dyDescent="0.25">
      <c r="A548" s="32">
        <f t="shared" si="36"/>
        <v>2025</v>
      </c>
      <c r="B548" s="32">
        <f t="shared" si="37"/>
        <v>12</v>
      </c>
      <c r="C548" s="25">
        <v>46011</v>
      </c>
      <c r="D548" s="57">
        <f t="shared" ca="1" si="34"/>
        <v>46097</v>
      </c>
      <c r="E548" s="32" t="str">
        <f t="shared" ca="1" si="35"/>
        <v>2-Months</v>
      </c>
      <c r="F548" s="32" t="str">
        <f>VLOOKUP(O548,Stock[],5,FALSE)</f>
        <v>BE</v>
      </c>
      <c r="G548" s="33" t="s">
        <v>1971</v>
      </c>
      <c r="H548" s="34"/>
      <c r="I548" s="34" t="s">
        <v>181</v>
      </c>
      <c r="J548" s="32" t="str">
        <f>VLOOKUP(I548,Customers[],2,FALSE)</f>
        <v>ရွှေမြင်း(ရွှေခြင်္သေ့)</v>
      </c>
      <c r="K548" s="32" t="str">
        <f>VLOOKUP(I548,Customers[],4,FALSE)</f>
        <v>Meiktila</v>
      </c>
      <c r="L548" s="32" t="str">
        <f>VLOOKUP(Table85[[#This Row],[CustomerID]],Table!H:K,3,0)</f>
        <v>မိတ္ထီလာ</v>
      </c>
      <c r="M548" s="32" t="str">
        <f>VLOOKUP(I548,Customers[],5,FALSE)</f>
        <v>WholeSales/Contract</v>
      </c>
      <c r="N548" s="34" t="s">
        <v>10</v>
      </c>
      <c r="O548" s="37" t="s">
        <v>61</v>
      </c>
      <c r="P548" s="32" t="str">
        <f>VLOOKUP(O548,Stock[],2,FALSE)</f>
        <v>BE Debtors Opening</v>
      </c>
      <c r="Q548" s="35">
        <f>VLOOKUP(O548,Stock[],3,FALSE)</f>
        <v>0</v>
      </c>
      <c r="R548" s="35">
        <f>VLOOKUP(O548,Stock[],4,FALSE)</f>
        <v>0</v>
      </c>
      <c r="S548" s="34"/>
      <c r="T548" s="35"/>
      <c r="U548" s="34"/>
      <c r="V548" s="36">
        <f>+DailySales!$T548*DailySales!$R548</f>
        <v>0</v>
      </c>
      <c r="W548" s="36">
        <f>+DailySales!$V548*DailySales!$Q548</f>
        <v>0</v>
      </c>
      <c r="X548" s="36">
        <f>VLOOKUP(O548,Stock[],6,FALSE)</f>
        <v>0</v>
      </c>
      <c r="Y548" s="36">
        <f>+DailySales!$V548*DailySales!$X548</f>
        <v>0</v>
      </c>
      <c r="Z548" s="37">
        <v>95900</v>
      </c>
      <c r="AA548" s="34"/>
      <c r="AB548" s="78"/>
      <c r="AC548" s="78"/>
      <c r="AD548" s="34"/>
      <c r="AE548" s="77"/>
      <c r="AF548" s="38"/>
      <c r="AG548" s="39"/>
      <c r="AH548" s="38">
        <v>46034</v>
      </c>
      <c r="AI548" s="39">
        <v>95900</v>
      </c>
      <c r="AJ548" s="38"/>
      <c r="AK548" s="39"/>
      <c r="AL548" s="34"/>
      <c r="AM548" s="39"/>
      <c r="AN54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48" s="26"/>
      <c r="AQ548" s="26"/>
      <c r="AR548" s="26"/>
    </row>
    <row r="549" spans="1:44" ht="19.5" customHeight="1" x14ac:dyDescent="0.25">
      <c r="A549" s="32">
        <f t="shared" si="36"/>
        <v>2025</v>
      </c>
      <c r="B549" s="32">
        <f t="shared" si="37"/>
        <v>12</v>
      </c>
      <c r="C549" s="25">
        <v>46011</v>
      </c>
      <c r="D549" s="57">
        <f t="shared" ca="1" si="34"/>
        <v>46097</v>
      </c>
      <c r="E549" s="32" t="str">
        <f t="shared" ca="1" si="35"/>
        <v>2-Months</v>
      </c>
      <c r="F549" s="32" t="str">
        <f>VLOOKUP(O549,Stock[],5,FALSE)</f>
        <v>BE</v>
      </c>
      <c r="G549" s="33" t="s">
        <v>1971</v>
      </c>
      <c r="H549" s="34"/>
      <c r="I549" s="34" t="s">
        <v>181</v>
      </c>
      <c r="J549" s="32" t="str">
        <f>VLOOKUP(I549,Customers[],2,FALSE)</f>
        <v>ရွှေမြင်း(ရွှေခြင်္သေ့)</v>
      </c>
      <c r="K549" s="32" t="str">
        <f>VLOOKUP(I549,Customers[],4,FALSE)</f>
        <v>Meiktila</v>
      </c>
      <c r="L549" s="32" t="str">
        <f>VLOOKUP(Table85[[#This Row],[CustomerID]],Table!H:K,3,0)</f>
        <v>မိတ္ထီလာ</v>
      </c>
      <c r="M549" s="32" t="str">
        <f>VLOOKUP(I549,Customers[],5,FALSE)</f>
        <v>WholeSales/Contract</v>
      </c>
      <c r="N549" s="34" t="s">
        <v>10</v>
      </c>
      <c r="O549" s="37" t="s">
        <v>61</v>
      </c>
      <c r="P549" s="32" t="str">
        <f>VLOOKUP(O549,Stock[],2,FALSE)</f>
        <v>BE Debtors Opening</v>
      </c>
      <c r="Q549" s="35">
        <f>VLOOKUP(O549,Stock[],3,FALSE)</f>
        <v>0</v>
      </c>
      <c r="R549" s="35">
        <f>VLOOKUP(O549,Stock[],4,FALSE)</f>
        <v>0</v>
      </c>
      <c r="S549" s="34"/>
      <c r="T549" s="35"/>
      <c r="U549" s="34"/>
      <c r="V549" s="36">
        <f>+DailySales!$T549*DailySales!$R549</f>
        <v>0</v>
      </c>
      <c r="W549" s="36">
        <f>+DailySales!$V549*DailySales!$Q549</f>
        <v>0</v>
      </c>
      <c r="X549" s="36">
        <f>VLOOKUP(O549,Stock[],6,FALSE)</f>
        <v>0</v>
      </c>
      <c r="Y549" s="36">
        <f>+DailySales!$V549*DailySales!$X549</f>
        <v>0</v>
      </c>
      <c r="Z549" s="37">
        <v>798000</v>
      </c>
      <c r="AA549" s="34"/>
      <c r="AB549" s="78"/>
      <c r="AC549" s="78"/>
      <c r="AD549" s="34"/>
      <c r="AE549" s="77"/>
      <c r="AF549" s="38"/>
      <c r="AG549" s="39"/>
      <c r="AH549" s="38">
        <v>46034</v>
      </c>
      <c r="AI549" s="39">
        <v>798000</v>
      </c>
      <c r="AJ549" s="38"/>
      <c r="AK549" s="39"/>
      <c r="AL549" s="34"/>
      <c r="AM549" s="39"/>
      <c r="AN54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49" s="26"/>
      <c r="AQ549" s="26"/>
      <c r="AR549" s="26"/>
    </row>
    <row r="550" spans="1:44" ht="19.5" customHeight="1" x14ac:dyDescent="0.25">
      <c r="A550" s="32">
        <f t="shared" si="36"/>
        <v>2025</v>
      </c>
      <c r="B550" s="32">
        <f t="shared" si="37"/>
        <v>12</v>
      </c>
      <c r="C550" s="25">
        <v>46011</v>
      </c>
      <c r="D550" s="57">
        <f t="shared" ca="1" si="34"/>
        <v>46097</v>
      </c>
      <c r="E550" s="32" t="str">
        <f t="shared" ca="1" si="35"/>
        <v>2-Months</v>
      </c>
      <c r="F550" s="32" t="str">
        <f>VLOOKUP(O550,Stock[],5,FALSE)</f>
        <v>BE</v>
      </c>
      <c r="G550" s="33" t="s">
        <v>1971</v>
      </c>
      <c r="H550" s="34"/>
      <c r="I550" s="34" t="s">
        <v>181</v>
      </c>
      <c r="J550" s="32" t="str">
        <f>VLOOKUP(I550,Customers[],2,FALSE)</f>
        <v>ရွှေမြင်း(ရွှေခြင်္သေ့)</v>
      </c>
      <c r="K550" s="32" t="str">
        <f>VLOOKUP(I550,Customers[],4,FALSE)</f>
        <v>Meiktila</v>
      </c>
      <c r="L550" s="32" t="str">
        <f>VLOOKUP(Table85[[#This Row],[CustomerID]],Table!H:K,3,0)</f>
        <v>မိတ္ထီလာ</v>
      </c>
      <c r="M550" s="32" t="str">
        <f>VLOOKUP(I550,Customers[],5,FALSE)</f>
        <v>WholeSales/Contract</v>
      </c>
      <c r="N550" s="34" t="s">
        <v>10</v>
      </c>
      <c r="O550" s="37" t="s">
        <v>61</v>
      </c>
      <c r="P550" s="32" t="str">
        <f>VLOOKUP(O550,Stock[],2,FALSE)</f>
        <v>BE Debtors Opening</v>
      </c>
      <c r="Q550" s="35">
        <f>VLOOKUP(O550,Stock[],3,FALSE)</f>
        <v>0</v>
      </c>
      <c r="R550" s="35">
        <f>VLOOKUP(O550,Stock[],4,FALSE)</f>
        <v>0</v>
      </c>
      <c r="S550" s="34"/>
      <c r="T550" s="35"/>
      <c r="U550" s="34"/>
      <c r="V550" s="36">
        <f>+DailySales!$T550*DailySales!$R550</f>
        <v>0</v>
      </c>
      <c r="W550" s="36">
        <f>+DailySales!$V550*DailySales!$Q550</f>
        <v>0</v>
      </c>
      <c r="X550" s="36">
        <f>VLOOKUP(O550,Stock[],6,FALSE)</f>
        <v>0</v>
      </c>
      <c r="Y550" s="36">
        <f>+DailySales!$V550*DailySales!$X550</f>
        <v>0</v>
      </c>
      <c r="Z550" s="37">
        <v>386400</v>
      </c>
      <c r="AA550" s="34"/>
      <c r="AB550" s="78"/>
      <c r="AC550" s="78"/>
      <c r="AD550" s="34"/>
      <c r="AE550" s="77"/>
      <c r="AF550" s="38"/>
      <c r="AG550" s="39"/>
      <c r="AH550" s="38">
        <v>46034</v>
      </c>
      <c r="AI550" s="39">
        <v>386400</v>
      </c>
      <c r="AJ550" s="38"/>
      <c r="AK550" s="39"/>
      <c r="AL550" s="34"/>
      <c r="AM550" s="39"/>
      <c r="AN55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50" s="26"/>
      <c r="AQ550" s="26"/>
      <c r="AR550" s="26"/>
    </row>
    <row r="551" spans="1:44" ht="19.5" customHeight="1" x14ac:dyDescent="0.25">
      <c r="A551" s="32">
        <f t="shared" si="36"/>
        <v>2025</v>
      </c>
      <c r="B551" s="32">
        <f t="shared" si="37"/>
        <v>12</v>
      </c>
      <c r="C551" s="25">
        <v>46011</v>
      </c>
      <c r="D551" s="57">
        <f t="shared" ca="1" si="34"/>
        <v>46097</v>
      </c>
      <c r="E551" s="32" t="str">
        <f t="shared" ca="1" si="35"/>
        <v>2-Months</v>
      </c>
      <c r="F551" s="32" t="str">
        <f>VLOOKUP(O551,Stock[],5,FALSE)</f>
        <v>BE</v>
      </c>
      <c r="G551" s="33" t="s">
        <v>1971</v>
      </c>
      <c r="H551" s="34"/>
      <c r="I551" s="34" t="s">
        <v>181</v>
      </c>
      <c r="J551" s="32" t="str">
        <f>VLOOKUP(I551,Customers[],2,FALSE)</f>
        <v>ရွှေမြင်း(ရွှေခြင်္သေ့)</v>
      </c>
      <c r="K551" s="32" t="str">
        <f>VLOOKUP(I551,Customers[],4,FALSE)</f>
        <v>Meiktila</v>
      </c>
      <c r="L551" s="32" t="str">
        <f>VLOOKUP(Table85[[#This Row],[CustomerID]],Table!H:K,3,0)</f>
        <v>မိတ္ထီလာ</v>
      </c>
      <c r="M551" s="32" t="str">
        <f>VLOOKUP(I551,Customers[],5,FALSE)</f>
        <v>WholeSales/Contract</v>
      </c>
      <c r="N551" s="34" t="s">
        <v>10</v>
      </c>
      <c r="O551" s="37" t="s">
        <v>61</v>
      </c>
      <c r="P551" s="32" t="str">
        <f>VLOOKUP(O551,Stock[],2,FALSE)</f>
        <v>BE Debtors Opening</v>
      </c>
      <c r="Q551" s="35">
        <f>VLOOKUP(O551,Stock[],3,FALSE)</f>
        <v>0</v>
      </c>
      <c r="R551" s="35">
        <f>VLOOKUP(O551,Stock[],4,FALSE)</f>
        <v>0</v>
      </c>
      <c r="S551" s="34"/>
      <c r="T551" s="35"/>
      <c r="U551" s="34"/>
      <c r="V551" s="36">
        <f>+DailySales!$T551*DailySales!$R551</f>
        <v>0</v>
      </c>
      <c r="W551" s="36">
        <f>+DailySales!$V551*DailySales!$Q551</f>
        <v>0</v>
      </c>
      <c r="X551" s="36">
        <f>VLOOKUP(O551,Stock[],6,FALSE)</f>
        <v>0</v>
      </c>
      <c r="Y551" s="36">
        <f>+DailySales!$V551*DailySales!$X551</f>
        <v>0</v>
      </c>
      <c r="Z551" s="37">
        <v>459000</v>
      </c>
      <c r="AA551" s="34"/>
      <c r="AB551" s="78"/>
      <c r="AC551" s="78"/>
      <c r="AD551" s="34"/>
      <c r="AE551" s="77"/>
      <c r="AF551" s="38"/>
      <c r="AG551" s="39"/>
      <c r="AH551" s="38">
        <v>46034</v>
      </c>
      <c r="AI551" s="39">
        <v>459000</v>
      </c>
      <c r="AJ551" s="38"/>
      <c r="AK551" s="39"/>
      <c r="AL551" s="34"/>
      <c r="AM551" s="39"/>
      <c r="AN55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51" s="26"/>
      <c r="AQ551" s="26"/>
      <c r="AR551" s="26"/>
    </row>
    <row r="552" spans="1:44" ht="19.5" customHeight="1" x14ac:dyDescent="0.25">
      <c r="A552" s="32">
        <f t="shared" si="36"/>
        <v>2025</v>
      </c>
      <c r="B552" s="32">
        <f t="shared" si="37"/>
        <v>12</v>
      </c>
      <c r="C552" s="25">
        <v>46011</v>
      </c>
      <c r="D552" s="57">
        <f t="shared" ca="1" si="34"/>
        <v>46097</v>
      </c>
      <c r="E552" s="32" t="str">
        <f t="shared" ca="1" si="35"/>
        <v>2-Months</v>
      </c>
      <c r="F552" s="32" t="str">
        <f>VLOOKUP(O552,Stock[],5,FALSE)</f>
        <v>BE</v>
      </c>
      <c r="G552" s="33" t="s">
        <v>1969</v>
      </c>
      <c r="H552" s="34"/>
      <c r="I552" s="34" t="s">
        <v>233</v>
      </c>
      <c r="J552" s="32" t="str">
        <f>VLOOKUP(I552,Customers[],2,FALSE)</f>
        <v>ဦးဝင်းနိုင်</v>
      </c>
      <c r="K552" s="32" t="str">
        <f>VLOOKUP(I552,Customers[],4,FALSE)</f>
        <v>Wandwin</v>
      </c>
      <c r="L552" s="32" t="str">
        <f>VLOOKUP(Table85[[#This Row],[CustomerID]],Table!H:K,3,0)</f>
        <v>လျှော်ပင်</v>
      </c>
      <c r="M552" s="32" t="str">
        <f>VLOOKUP(I552,Customers[],5,FALSE)</f>
        <v>WholeSales/Contract</v>
      </c>
      <c r="N552" s="34" t="s">
        <v>10</v>
      </c>
      <c r="O552" s="37" t="s">
        <v>61</v>
      </c>
      <c r="P552" s="32" t="str">
        <f>VLOOKUP(O552,Stock[],2,FALSE)</f>
        <v>BE Debtors Opening</v>
      </c>
      <c r="Q552" s="35">
        <f>VLOOKUP(O552,Stock[],3,FALSE)</f>
        <v>0</v>
      </c>
      <c r="R552" s="35">
        <f>VLOOKUP(O552,Stock[],4,FALSE)</f>
        <v>0</v>
      </c>
      <c r="S552" s="34"/>
      <c r="T552" s="35"/>
      <c r="U552" s="34"/>
      <c r="V552" s="36">
        <f>+DailySales!$T552*DailySales!$R552</f>
        <v>0</v>
      </c>
      <c r="W552" s="36">
        <f>+DailySales!$V552*DailySales!$Q552</f>
        <v>0</v>
      </c>
      <c r="X552" s="36">
        <f>VLOOKUP(O552,Stock[],6,FALSE)</f>
        <v>0</v>
      </c>
      <c r="Y552" s="36">
        <f>+DailySales!$V552*DailySales!$X552</f>
        <v>0</v>
      </c>
      <c r="Z552" s="37">
        <v>575400</v>
      </c>
      <c r="AA552" s="34"/>
      <c r="AB552" s="78"/>
      <c r="AC552" s="78"/>
      <c r="AD552" s="34"/>
      <c r="AE552" s="77"/>
      <c r="AF552" s="38"/>
      <c r="AG552" s="39"/>
      <c r="AH552" s="38">
        <v>46039</v>
      </c>
      <c r="AI552" s="39">
        <v>575400</v>
      </c>
      <c r="AJ552" s="38"/>
      <c r="AK552" s="39"/>
      <c r="AL552" s="34"/>
      <c r="AM552" s="39"/>
      <c r="AN55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52" s="26"/>
      <c r="AQ552" s="26"/>
      <c r="AR552" s="26"/>
    </row>
    <row r="553" spans="1:44" ht="19.5" customHeight="1" x14ac:dyDescent="0.25">
      <c r="A553" s="32">
        <f t="shared" si="36"/>
        <v>2025</v>
      </c>
      <c r="B553" s="32">
        <f t="shared" si="37"/>
        <v>12</v>
      </c>
      <c r="C553" s="25">
        <v>46011</v>
      </c>
      <c r="D553" s="57">
        <f t="shared" ca="1" si="34"/>
        <v>46097</v>
      </c>
      <c r="E553" s="32" t="str">
        <f t="shared" ca="1" si="35"/>
        <v>2-Months</v>
      </c>
      <c r="F553" s="32" t="str">
        <f>VLOOKUP(O553,Stock[],5,FALSE)</f>
        <v>BE</v>
      </c>
      <c r="G553" s="33" t="s">
        <v>1969</v>
      </c>
      <c r="H553" s="34"/>
      <c r="I553" s="34" t="s">
        <v>233</v>
      </c>
      <c r="J553" s="32" t="str">
        <f>VLOOKUP(I553,Customers[],2,FALSE)</f>
        <v>ဦးဝင်းနိုင်</v>
      </c>
      <c r="K553" s="32" t="str">
        <f>VLOOKUP(I553,Customers[],4,FALSE)</f>
        <v>Wandwin</v>
      </c>
      <c r="L553" s="32" t="str">
        <f>VLOOKUP(Table85[[#This Row],[CustomerID]],Table!H:K,3,0)</f>
        <v>လျှော်ပင်</v>
      </c>
      <c r="M553" s="32" t="str">
        <f>VLOOKUP(I553,Customers[],5,FALSE)</f>
        <v>WholeSales/Contract</v>
      </c>
      <c r="N553" s="34" t="s">
        <v>10</v>
      </c>
      <c r="O553" s="37" t="s">
        <v>61</v>
      </c>
      <c r="P553" s="32" t="str">
        <f>VLOOKUP(O553,Stock[],2,FALSE)</f>
        <v>BE Debtors Opening</v>
      </c>
      <c r="Q553" s="35">
        <f>VLOOKUP(O553,Stock[],3,FALSE)</f>
        <v>0</v>
      </c>
      <c r="R553" s="35">
        <f>VLOOKUP(O553,Stock[],4,FALSE)</f>
        <v>0</v>
      </c>
      <c r="S553" s="34"/>
      <c r="T553" s="35"/>
      <c r="U553" s="34"/>
      <c r="V553" s="36">
        <f>+DailySales!$T553*DailySales!$R553</f>
        <v>0</v>
      </c>
      <c r="W553" s="36">
        <f>+DailySales!$V553*DailySales!$Q553</f>
        <v>0</v>
      </c>
      <c r="X553" s="36">
        <f>VLOOKUP(O553,Stock[],6,FALSE)</f>
        <v>0</v>
      </c>
      <c r="Y553" s="36">
        <f>+DailySales!$V553*DailySales!$X553</f>
        <v>0</v>
      </c>
      <c r="Z553" s="37">
        <v>96600</v>
      </c>
      <c r="AA553" s="34"/>
      <c r="AB553" s="78"/>
      <c r="AC553" s="78"/>
      <c r="AD553" s="34"/>
      <c r="AE553" s="77"/>
      <c r="AF553" s="38"/>
      <c r="AG553" s="39"/>
      <c r="AH553" s="38">
        <v>46039</v>
      </c>
      <c r="AI553" s="39">
        <v>96600</v>
      </c>
      <c r="AJ553" s="38"/>
      <c r="AK553" s="39"/>
      <c r="AL553" s="34"/>
      <c r="AM553" s="39"/>
      <c r="AN55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53" s="26"/>
      <c r="AQ553" s="26"/>
      <c r="AR553" s="26"/>
    </row>
    <row r="554" spans="1:44" ht="19.5" customHeight="1" x14ac:dyDescent="0.25">
      <c r="A554" s="32">
        <f t="shared" si="36"/>
        <v>2025</v>
      </c>
      <c r="B554" s="32">
        <f t="shared" si="37"/>
        <v>12</v>
      </c>
      <c r="C554" s="25">
        <v>46011</v>
      </c>
      <c r="D554" s="57">
        <f t="shared" ca="1" si="34"/>
        <v>46097</v>
      </c>
      <c r="E554" s="32" t="str">
        <f t="shared" ca="1" si="35"/>
        <v>2-Months</v>
      </c>
      <c r="F554" s="32" t="str">
        <f>VLOOKUP(O554,Stock[],5,FALSE)</f>
        <v>BE</v>
      </c>
      <c r="G554" s="33" t="s">
        <v>1969</v>
      </c>
      <c r="H554" s="34"/>
      <c r="I554" s="34" t="s">
        <v>233</v>
      </c>
      <c r="J554" s="32" t="str">
        <f>VLOOKUP(I554,Customers[],2,FALSE)</f>
        <v>ဦးဝင်းနိုင်</v>
      </c>
      <c r="K554" s="32" t="str">
        <f>VLOOKUP(I554,Customers[],4,FALSE)</f>
        <v>Wandwin</v>
      </c>
      <c r="L554" s="32" t="str">
        <f>VLOOKUP(Table85[[#This Row],[CustomerID]],Table!H:K,3,0)</f>
        <v>လျှော်ပင်</v>
      </c>
      <c r="M554" s="32" t="str">
        <f>VLOOKUP(I554,Customers[],5,FALSE)</f>
        <v>WholeSales/Contract</v>
      </c>
      <c r="N554" s="34" t="s">
        <v>10</v>
      </c>
      <c r="O554" s="37" t="s">
        <v>61</v>
      </c>
      <c r="P554" s="32" t="str">
        <f>VLOOKUP(O554,Stock[],2,FALSE)</f>
        <v>BE Debtors Opening</v>
      </c>
      <c r="Q554" s="35">
        <f>VLOOKUP(O554,Stock[],3,FALSE)</f>
        <v>0</v>
      </c>
      <c r="R554" s="35">
        <f>VLOOKUP(O554,Stock[],4,FALSE)</f>
        <v>0</v>
      </c>
      <c r="S554" s="34"/>
      <c r="T554" s="35"/>
      <c r="U554" s="34"/>
      <c r="V554" s="36">
        <f>+DailySales!$T554*DailySales!$R554</f>
        <v>0</v>
      </c>
      <c r="W554" s="36">
        <f>+DailySales!$V554*DailySales!$Q554</f>
        <v>0</v>
      </c>
      <c r="X554" s="36">
        <f>VLOOKUP(O554,Stock[],6,FALSE)</f>
        <v>0</v>
      </c>
      <c r="Y554" s="36">
        <f>+DailySales!$V554*DailySales!$X554</f>
        <v>0</v>
      </c>
      <c r="Z554" s="37">
        <v>112000</v>
      </c>
      <c r="AA554" s="34"/>
      <c r="AB554" s="78"/>
      <c r="AC554" s="78"/>
      <c r="AD554" s="34"/>
      <c r="AE554" s="77"/>
      <c r="AF554" s="38"/>
      <c r="AG554" s="39"/>
      <c r="AH554" s="38">
        <v>46039</v>
      </c>
      <c r="AI554" s="39">
        <v>112000</v>
      </c>
      <c r="AJ554" s="38"/>
      <c r="AK554" s="39"/>
      <c r="AL554" s="34"/>
      <c r="AM554" s="39"/>
      <c r="AN55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54" s="26"/>
      <c r="AQ554" s="26"/>
      <c r="AR554" s="26"/>
    </row>
    <row r="555" spans="1:44" ht="19.5" customHeight="1" x14ac:dyDescent="0.25">
      <c r="A555" s="32">
        <f t="shared" si="36"/>
        <v>2025</v>
      </c>
      <c r="B555" s="32">
        <f t="shared" si="37"/>
        <v>12</v>
      </c>
      <c r="C555" s="25">
        <v>46011</v>
      </c>
      <c r="D555" s="57">
        <f t="shared" ca="1" si="34"/>
        <v>46097</v>
      </c>
      <c r="E555" s="32" t="str">
        <f t="shared" ca="1" si="35"/>
        <v>2-Months</v>
      </c>
      <c r="F555" s="32" t="str">
        <f>VLOOKUP(O555,Stock[],5,FALSE)</f>
        <v>BE</v>
      </c>
      <c r="G555" s="33" t="s">
        <v>1969</v>
      </c>
      <c r="H555" s="34"/>
      <c r="I555" s="34" t="s">
        <v>233</v>
      </c>
      <c r="J555" s="32" t="str">
        <f>VLOOKUP(I555,Customers[],2,FALSE)</f>
        <v>ဦးဝင်းနိုင်</v>
      </c>
      <c r="K555" s="32" t="str">
        <f>VLOOKUP(I555,Customers[],4,FALSE)</f>
        <v>Wandwin</v>
      </c>
      <c r="L555" s="32" t="str">
        <f>VLOOKUP(Table85[[#This Row],[CustomerID]],Table!H:K,3,0)</f>
        <v>လျှော်ပင်</v>
      </c>
      <c r="M555" s="32" t="str">
        <f>VLOOKUP(I555,Customers[],5,FALSE)</f>
        <v>WholeSales/Contract</v>
      </c>
      <c r="N555" s="34" t="s">
        <v>10</v>
      </c>
      <c r="O555" s="37" t="s">
        <v>61</v>
      </c>
      <c r="P555" s="32" t="str">
        <f>VLOOKUP(O555,Stock[],2,FALSE)</f>
        <v>BE Debtors Opening</v>
      </c>
      <c r="Q555" s="35">
        <f>VLOOKUP(O555,Stock[],3,FALSE)</f>
        <v>0</v>
      </c>
      <c r="R555" s="35">
        <f>VLOOKUP(O555,Stock[],4,FALSE)</f>
        <v>0</v>
      </c>
      <c r="S555" s="34"/>
      <c r="T555" s="35"/>
      <c r="U555" s="34"/>
      <c r="V555" s="36">
        <f>+DailySales!$T555*DailySales!$R555</f>
        <v>0</v>
      </c>
      <c r="W555" s="36">
        <f>+DailySales!$V555*DailySales!$Q555</f>
        <v>0</v>
      </c>
      <c r="X555" s="36">
        <f>VLOOKUP(O555,Stock[],6,FALSE)</f>
        <v>0</v>
      </c>
      <c r="Y555" s="36">
        <f>+DailySales!$V555*DailySales!$X555</f>
        <v>0</v>
      </c>
      <c r="Z555" s="37">
        <v>63000</v>
      </c>
      <c r="AA555" s="34"/>
      <c r="AB555" s="78"/>
      <c r="AC555" s="78"/>
      <c r="AD555" s="34"/>
      <c r="AE555" s="77"/>
      <c r="AF555" s="38"/>
      <c r="AG555" s="39"/>
      <c r="AH555" s="38">
        <v>46039</v>
      </c>
      <c r="AI555" s="39">
        <v>63000</v>
      </c>
      <c r="AJ555" s="38"/>
      <c r="AK555" s="39"/>
      <c r="AL555" s="34"/>
      <c r="AM555" s="39"/>
      <c r="AN55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55" s="26"/>
      <c r="AQ555" s="26"/>
      <c r="AR555" s="26"/>
    </row>
    <row r="556" spans="1:44" ht="19.5" customHeight="1" x14ac:dyDescent="0.25">
      <c r="A556" s="32">
        <f t="shared" si="36"/>
        <v>2025</v>
      </c>
      <c r="B556" s="32">
        <f t="shared" si="37"/>
        <v>12</v>
      </c>
      <c r="C556" s="25">
        <v>46011</v>
      </c>
      <c r="D556" s="57">
        <f t="shared" ca="1" si="34"/>
        <v>46097</v>
      </c>
      <c r="E556" s="32" t="str">
        <f t="shared" ca="1" si="35"/>
        <v>2-Months</v>
      </c>
      <c r="F556" s="32" t="str">
        <f>VLOOKUP(O556,Stock[],5,FALSE)</f>
        <v>BE</v>
      </c>
      <c r="G556" s="33" t="s">
        <v>1970</v>
      </c>
      <c r="H556" s="34"/>
      <c r="I556" s="34" t="s">
        <v>180</v>
      </c>
      <c r="J556" s="32" t="str">
        <f>VLOOKUP(I556,Customers[],2,FALSE)</f>
        <v>ရွှေမြင်း</v>
      </c>
      <c r="K556" s="32" t="str">
        <f>VLOOKUP(I556,Customers[],4,FALSE)</f>
        <v>Meiktila</v>
      </c>
      <c r="L556" s="32" t="str">
        <f>VLOOKUP(Table85[[#This Row],[CustomerID]],Table!H:K,3,0)</f>
        <v>မိတ္ထီလာ</v>
      </c>
      <c r="M556" s="32" t="str">
        <f>VLOOKUP(I556,Customers[],5,FALSE)</f>
        <v>WholeSales/Contract</v>
      </c>
      <c r="N556" s="34" t="s">
        <v>10</v>
      </c>
      <c r="O556" s="37" t="s">
        <v>61</v>
      </c>
      <c r="P556" s="32" t="str">
        <f>VLOOKUP(O556,Stock[],2,FALSE)</f>
        <v>BE Debtors Opening</v>
      </c>
      <c r="Q556" s="35">
        <f>VLOOKUP(O556,Stock[],3,FALSE)</f>
        <v>0</v>
      </c>
      <c r="R556" s="35">
        <f>VLOOKUP(O556,Stock[],4,FALSE)</f>
        <v>0</v>
      </c>
      <c r="S556" s="34"/>
      <c r="T556" s="35"/>
      <c r="U556" s="34"/>
      <c r="V556" s="36">
        <f>+DailySales!$T556*DailySales!$R556</f>
        <v>0</v>
      </c>
      <c r="W556" s="36">
        <f>+DailySales!$V556*DailySales!$Q556</f>
        <v>0</v>
      </c>
      <c r="X556" s="36">
        <f>VLOOKUP(O556,Stock[],6,FALSE)</f>
        <v>0</v>
      </c>
      <c r="Y556" s="36">
        <f>+DailySales!$V556*DailySales!$X556</f>
        <v>0</v>
      </c>
      <c r="Z556" s="37">
        <v>1918000</v>
      </c>
      <c r="AA556" s="34"/>
      <c r="AB556" s="78"/>
      <c r="AC556" s="78"/>
      <c r="AD556" s="34"/>
      <c r="AE556" s="77"/>
      <c r="AF556" s="38"/>
      <c r="AG556" s="39"/>
      <c r="AH556" s="38">
        <v>46034</v>
      </c>
      <c r="AI556" s="39">
        <v>1918000</v>
      </c>
      <c r="AJ556" s="38"/>
      <c r="AK556" s="39"/>
      <c r="AL556" s="34"/>
      <c r="AM556" s="39"/>
      <c r="AN55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56" s="26"/>
      <c r="AQ556" s="26"/>
      <c r="AR556" s="26"/>
    </row>
    <row r="557" spans="1:44" ht="19.5" customHeight="1" x14ac:dyDescent="0.25">
      <c r="A557" s="32">
        <f t="shared" si="36"/>
        <v>2025</v>
      </c>
      <c r="B557" s="32">
        <f t="shared" si="37"/>
        <v>12</v>
      </c>
      <c r="C557" s="25">
        <v>46011</v>
      </c>
      <c r="D557" s="57">
        <f t="shared" ca="1" si="34"/>
        <v>46097</v>
      </c>
      <c r="E557" s="32" t="str">
        <f t="shared" ca="1" si="35"/>
        <v>2-Months</v>
      </c>
      <c r="F557" s="32" t="str">
        <f>VLOOKUP(O557,Stock[],5,FALSE)</f>
        <v>BE</v>
      </c>
      <c r="G557" s="33" t="s">
        <v>1970</v>
      </c>
      <c r="H557" s="34"/>
      <c r="I557" s="34" t="s">
        <v>180</v>
      </c>
      <c r="J557" s="32" t="str">
        <f>VLOOKUP(I557,Customers[],2,FALSE)</f>
        <v>ရွှေမြင်း</v>
      </c>
      <c r="K557" s="32" t="str">
        <f>VLOOKUP(I557,Customers[],4,FALSE)</f>
        <v>Meiktila</v>
      </c>
      <c r="L557" s="32" t="str">
        <f>VLOOKUP(Table85[[#This Row],[CustomerID]],Table!H:K,3,0)</f>
        <v>မိတ္ထီလာ</v>
      </c>
      <c r="M557" s="32" t="str">
        <f>VLOOKUP(I557,Customers[],5,FALSE)</f>
        <v>WholeSales/Contract</v>
      </c>
      <c r="N557" s="34" t="s">
        <v>10</v>
      </c>
      <c r="O557" s="37" t="s">
        <v>61</v>
      </c>
      <c r="P557" s="32" t="str">
        <f>VLOOKUP(O557,Stock[],2,FALSE)</f>
        <v>BE Debtors Opening</v>
      </c>
      <c r="Q557" s="35">
        <f>VLOOKUP(O557,Stock[],3,FALSE)</f>
        <v>0</v>
      </c>
      <c r="R557" s="35">
        <f>VLOOKUP(O557,Stock[],4,FALSE)</f>
        <v>0</v>
      </c>
      <c r="S557" s="34"/>
      <c r="T557" s="35"/>
      <c r="U557" s="34"/>
      <c r="V557" s="36">
        <f>+DailySales!$T557*DailySales!$R557</f>
        <v>0</v>
      </c>
      <c r="W557" s="36">
        <f>+DailySales!$V557*DailySales!$Q557</f>
        <v>0</v>
      </c>
      <c r="X557" s="36">
        <f>VLOOKUP(O557,Stock[],6,FALSE)</f>
        <v>0</v>
      </c>
      <c r="Y557" s="36">
        <f>+DailySales!$V557*DailySales!$X557</f>
        <v>0</v>
      </c>
      <c r="Z557" s="37">
        <v>1915200</v>
      </c>
      <c r="AA557" s="34"/>
      <c r="AB557" s="78"/>
      <c r="AC557" s="78"/>
      <c r="AD557" s="34"/>
      <c r="AE557" s="77"/>
      <c r="AF557" s="38"/>
      <c r="AG557" s="39"/>
      <c r="AH557" s="38">
        <v>46034</v>
      </c>
      <c r="AI557" s="39">
        <v>1915200</v>
      </c>
      <c r="AJ557" s="38"/>
      <c r="AK557" s="39"/>
      <c r="AL557" s="34"/>
      <c r="AM557" s="39"/>
      <c r="AN55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57" s="26"/>
      <c r="AQ557" s="26"/>
      <c r="AR557" s="26"/>
    </row>
    <row r="558" spans="1:44" ht="19.5" customHeight="1" x14ac:dyDescent="0.25">
      <c r="A558" s="32">
        <f t="shared" si="36"/>
        <v>2025</v>
      </c>
      <c r="B558" s="32">
        <f t="shared" si="37"/>
        <v>12</v>
      </c>
      <c r="C558" s="25">
        <v>46011</v>
      </c>
      <c r="D558" s="57">
        <f t="shared" ca="1" si="34"/>
        <v>46097</v>
      </c>
      <c r="E558" s="32" t="str">
        <f t="shared" ca="1" si="35"/>
        <v>2-Months</v>
      </c>
      <c r="F558" s="32" t="str">
        <f>VLOOKUP(O558,Stock[],5,FALSE)</f>
        <v>BE</v>
      </c>
      <c r="G558" s="33" t="s">
        <v>1970</v>
      </c>
      <c r="H558" s="34"/>
      <c r="I558" s="34" t="s">
        <v>180</v>
      </c>
      <c r="J558" s="32" t="str">
        <f>VLOOKUP(I558,Customers[],2,FALSE)</f>
        <v>ရွှေမြင်း</v>
      </c>
      <c r="K558" s="32" t="str">
        <f>VLOOKUP(I558,Customers[],4,FALSE)</f>
        <v>Meiktila</v>
      </c>
      <c r="L558" s="32" t="str">
        <f>VLOOKUP(Table85[[#This Row],[CustomerID]],Table!H:K,3,0)</f>
        <v>မိတ္ထီလာ</v>
      </c>
      <c r="M558" s="32" t="str">
        <f>VLOOKUP(I558,Customers[],5,FALSE)</f>
        <v>WholeSales/Contract</v>
      </c>
      <c r="N558" s="34" t="s">
        <v>10</v>
      </c>
      <c r="O558" s="37" t="s">
        <v>61</v>
      </c>
      <c r="P558" s="32" t="str">
        <f>VLOOKUP(O558,Stock[],2,FALSE)</f>
        <v>BE Debtors Opening</v>
      </c>
      <c r="Q558" s="35">
        <f>VLOOKUP(O558,Stock[],3,FALSE)</f>
        <v>0</v>
      </c>
      <c r="R558" s="35">
        <f>VLOOKUP(O558,Stock[],4,FALSE)</f>
        <v>0</v>
      </c>
      <c r="S558" s="34"/>
      <c r="T558" s="35"/>
      <c r="U558" s="34"/>
      <c r="V558" s="36">
        <f>+DailySales!$T558*DailySales!$R558</f>
        <v>0</v>
      </c>
      <c r="W558" s="36">
        <f>+DailySales!$V558*DailySales!$Q558</f>
        <v>0</v>
      </c>
      <c r="X558" s="36">
        <f>VLOOKUP(O558,Stock[],6,FALSE)</f>
        <v>0</v>
      </c>
      <c r="Y558" s="36">
        <f>+DailySales!$V558*DailySales!$X558</f>
        <v>0</v>
      </c>
      <c r="Z558" s="37">
        <v>372400</v>
      </c>
      <c r="AA558" s="34"/>
      <c r="AB558" s="78"/>
      <c r="AC558" s="78"/>
      <c r="AD558" s="34"/>
      <c r="AE558" s="77"/>
      <c r="AF558" s="38"/>
      <c r="AG558" s="39"/>
      <c r="AH558" s="38">
        <v>46034</v>
      </c>
      <c r="AI558" s="39">
        <v>372400</v>
      </c>
      <c r="AJ558" s="38"/>
      <c r="AK558" s="39"/>
      <c r="AL558" s="34"/>
      <c r="AM558" s="39"/>
      <c r="AN55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58" s="26"/>
      <c r="AQ558" s="26"/>
      <c r="AR558" s="26"/>
    </row>
    <row r="559" spans="1:44" ht="19.5" customHeight="1" x14ac:dyDescent="0.25">
      <c r="A559" s="32">
        <f t="shared" si="36"/>
        <v>2025</v>
      </c>
      <c r="B559" s="32">
        <f t="shared" si="37"/>
        <v>12</v>
      </c>
      <c r="C559" s="25">
        <v>46011</v>
      </c>
      <c r="D559" s="57">
        <f t="shared" ca="1" si="34"/>
        <v>46097</v>
      </c>
      <c r="E559" s="32" t="str">
        <f t="shared" ca="1" si="35"/>
        <v>2-Months</v>
      </c>
      <c r="F559" s="32" t="str">
        <f>VLOOKUP(O559,Stock[],5,FALSE)</f>
        <v>BE</v>
      </c>
      <c r="G559" s="33" t="s">
        <v>1970</v>
      </c>
      <c r="H559" s="34"/>
      <c r="I559" s="34" t="s">
        <v>180</v>
      </c>
      <c r="J559" s="32" t="str">
        <f>VLOOKUP(I559,Customers[],2,FALSE)</f>
        <v>ရွှေမြင်း</v>
      </c>
      <c r="K559" s="32" t="str">
        <f>VLOOKUP(I559,Customers[],4,FALSE)</f>
        <v>Meiktila</v>
      </c>
      <c r="L559" s="32" t="str">
        <f>VLOOKUP(Table85[[#This Row],[CustomerID]],Table!H:K,3,0)</f>
        <v>မိတ္ထီလာ</v>
      </c>
      <c r="M559" s="32" t="str">
        <f>VLOOKUP(I559,Customers[],5,FALSE)</f>
        <v>WholeSales/Contract</v>
      </c>
      <c r="N559" s="34" t="s">
        <v>10</v>
      </c>
      <c r="O559" s="37" t="s">
        <v>61</v>
      </c>
      <c r="P559" s="32" t="str">
        <f>VLOOKUP(O559,Stock[],2,FALSE)</f>
        <v>BE Debtors Opening</v>
      </c>
      <c r="Q559" s="35">
        <f>VLOOKUP(O559,Stock[],3,FALSE)</f>
        <v>0</v>
      </c>
      <c r="R559" s="35">
        <f>VLOOKUP(O559,Stock[],4,FALSE)</f>
        <v>0</v>
      </c>
      <c r="S559" s="34"/>
      <c r="T559" s="35"/>
      <c r="U559" s="34"/>
      <c r="V559" s="36">
        <f>+DailySales!$T559*DailySales!$R559</f>
        <v>0</v>
      </c>
      <c r="W559" s="36">
        <f>+DailySales!$V559*DailySales!$Q559</f>
        <v>0</v>
      </c>
      <c r="X559" s="36">
        <f>VLOOKUP(O559,Stock[],6,FALSE)</f>
        <v>0</v>
      </c>
      <c r="Y559" s="36">
        <f>+DailySales!$V559*DailySales!$X559</f>
        <v>0</v>
      </c>
      <c r="Z559" s="37">
        <v>1159200</v>
      </c>
      <c r="AA559" s="34"/>
      <c r="AB559" s="78"/>
      <c r="AC559" s="78"/>
      <c r="AD559" s="34"/>
      <c r="AE559" s="77"/>
      <c r="AF559" s="38"/>
      <c r="AG559" s="39"/>
      <c r="AH559" s="38">
        <v>46034</v>
      </c>
      <c r="AI559" s="39">
        <v>1159200</v>
      </c>
      <c r="AJ559" s="38"/>
      <c r="AK559" s="39"/>
      <c r="AL559" s="34"/>
      <c r="AM559" s="39"/>
      <c r="AN55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59" s="26"/>
      <c r="AQ559" s="26"/>
      <c r="AR559" s="26"/>
    </row>
    <row r="560" spans="1:44" ht="19.5" customHeight="1" x14ac:dyDescent="0.25">
      <c r="A560" s="32">
        <f t="shared" si="36"/>
        <v>2025</v>
      </c>
      <c r="B560" s="32">
        <f t="shared" si="37"/>
        <v>12</v>
      </c>
      <c r="C560" s="25">
        <v>46011</v>
      </c>
      <c r="D560" s="57">
        <f t="shared" ca="1" si="34"/>
        <v>46097</v>
      </c>
      <c r="E560" s="32" t="str">
        <f t="shared" ca="1" si="35"/>
        <v>2-Months</v>
      </c>
      <c r="F560" s="32" t="str">
        <f>VLOOKUP(O560,Stock[],5,FALSE)</f>
        <v>BE</v>
      </c>
      <c r="G560" s="33" t="s">
        <v>1970</v>
      </c>
      <c r="H560" s="34"/>
      <c r="I560" s="34" t="s">
        <v>180</v>
      </c>
      <c r="J560" s="32" t="str">
        <f>VLOOKUP(I560,Customers[],2,FALSE)</f>
        <v>ရွှေမြင်း</v>
      </c>
      <c r="K560" s="32" t="str">
        <f>VLOOKUP(I560,Customers[],4,FALSE)</f>
        <v>Meiktila</v>
      </c>
      <c r="L560" s="32" t="str">
        <f>VLOOKUP(Table85[[#This Row],[CustomerID]],Table!H:K,3,0)</f>
        <v>မိတ္ထီလာ</v>
      </c>
      <c r="M560" s="32" t="str">
        <f>VLOOKUP(I560,Customers[],5,FALSE)</f>
        <v>WholeSales/Contract</v>
      </c>
      <c r="N560" s="34" t="s">
        <v>10</v>
      </c>
      <c r="O560" s="37" t="s">
        <v>61</v>
      </c>
      <c r="P560" s="32" t="str">
        <f>VLOOKUP(O560,Stock[],2,FALSE)</f>
        <v>BE Debtors Opening</v>
      </c>
      <c r="Q560" s="35">
        <f>VLOOKUP(O560,Stock[],3,FALSE)</f>
        <v>0</v>
      </c>
      <c r="R560" s="35">
        <f>VLOOKUP(O560,Stock[],4,FALSE)</f>
        <v>0</v>
      </c>
      <c r="S560" s="34"/>
      <c r="T560" s="35"/>
      <c r="U560" s="34"/>
      <c r="V560" s="36">
        <f>+DailySales!$T560*DailySales!$R560</f>
        <v>0</v>
      </c>
      <c r="W560" s="36">
        <f>+DailySales!$V560*DailySales!$Q560</f>
        <v>0</v>
      </c>
      <c r="X560" s="36">
        <f>VLOOKUP(O560,Stock[],6,FALSE)</f>
        <v>0</v>
      </c>
      <c r="Y560" s="36">
        <f>+DailySales!$V560*DailySales!$X560</f>
        <v>0</v>
      </c>
      <c r="Z560" s="37">
        <v>319200</v>
      </c>
      <c r="AA560" s="34"/>
      <c r="AB560" s="78"/>
      <c r="AC560" s="78"/>
      <c r="AD560" s="34"/>
      <c r="AE560" s="77"/>
      <c r="AF560" s="38"/>
      <c r="AG560" s="39"/>
      <c r="AH560" s="38">
        <v>46034</v>
      </c>
      <c r="AI560" s="39">
        <v>319200</v>
      </c>
      <c r="AJ560" s="38"/>
      <c r="AK560" s="39"/>
      <c r="AL560" s="34"/>
      <c r="AM560" s="39"/>
      <c r="AN56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60" s="26"/>
      <c r="AQ560" s="26"/>
      <c r="AR560" s="26"/>
    </row>
    <row r="561" spans="1:44" ht="19.5" customHeight="1" x14ac:dyDescent="0.25">
      <c r="A561" s="32">
        <f t="shared" si="36"/>
        <v>2025</v>
      </c>
      <c r="B561" s="32">
        <f t="shared" si="37"/>
        <v>12</v>
      </c>
      <c r="C561" s="25">
        <v>46013</v>
      </c>
      <c r="D561" s="57">
        <f t="shared" ca="1" si="34"/>
        <v>46097</v>
      </c>
      <c r="E561" s="32" t="str">
        <f t="shared" ca="1" si="35"/>
        <v>2-Months</v>
      </c>
      <c r="F561" s="32" t="str">
        <f>VLOOKUP(O561,Stock[],5,FALSE)</f>
        <v>BE</v>
      </c>
      <c r="G561" s="33" t="s">
        <v>1972</v>
      </c>
      <c r="H561" s="34"/>
      <c r="I561" s="34" t="s">
        <v>181</v>
      </c>
      <c r="J561" s="32" t="str">
        <f>VLOOKUP(I561,Customers[],2,FALSE)</f>
        <v>ရွှေမြင်း(ရွှေခြင်္သေ့)</v>
      </c>
      <c r="K561" s="32" t="str">
        <f>VLOOKUP(I561,Customers[],4,FALSE)</f>
        <v>Meiktila</v>
      </c>
      <c r="L561" s="32" t="str">
        <f>VLOOKUP(Table85[[#This Row],[CustomerID]],Table!H:K,3,0)</f>
        <v>မိတ္ထီလာ</v>
      </c>
      <c r="M561" s="32" t="str">
        <f>VLOOKUP(I561,Customers[],5,FALSE)</f>
        <v>WholeSales/Contract</v>
      </c>
      <c r="N561" s="34" t="s">
        <v>10</v>
      </c>
      <c r="O561" s="37" t="s">
        <v>61</v>
      </c>
      <c r="P561" s="32" t="str">
        <f>VLOOKUP(O561,Stock[],2,FALSE)</f>
        <v>BE Debtors Opening</v>
      </c>
      <c r="Q561" s="35">
        <f>VLOOKUP(O561,Stock[],3,FALSE)</f>
        <v>0</v>
      </c>
      <c r="R561" s="35">
        <f>VLOOKUP(O561,Stock[],4,FALSE)</f>
        <v>0</v>
      </c>
      <c r="S561" s="34"/>
      <c r="T561" s="35"/>
      <c r="U561" s="34"/>
      <c r="V561" s="36">
        <f>+DailySales!$T561*DailySales!$R561</f>
        <v>0</v>
      </c>
      <c r="W561" s="36">
        <f>+DailySales!$V561*DailySales!$Q561</f>
        <v>0</v>
      </c>
      <c r="X561" s="36">
        <f>VLOOKUP(O561,Stock[],6,FALSE)</f>
        <v>0</v>
      </c>
      <c r="Y561" s="36">
        <f>+DailySales!$V561*DailySales!$X561</f>
        <v>0</v>
      </c>
      <c r="Z561" s="37">
        <v>186200</v>
      </c>
      <c r="AA561" s="34"/>
      <c r="AB561" s="78"/>
      <c r="AC561" s="78"/>
      <c r="AD561" s="34"/>
      <c r="AE561" s="77"/>
      <c r="AF561" s="38"/>
      <c r="AG561" s="39"/>
      <c r="AH561" s="38">
        <v>46034</v>
      </c>
      <c r="AI561" s="39">
        <v>186200</v>
      </c>
      <c r="AJ561" s="38"/>
      <c r="AK561" s="39"/>
      <c r="AL561" s="34"/>
      <c r="AM561" s="39"/>
      <c r="AN56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61" s="26"/>
      <c r="AQ561" s="26"/>
      <c r="AR561" s="26"/>
    </row>
    <row r="562" spans="1:44" ht="19.5" customHeight="1" x14ac:dyDescent="0.25">
      <c r="A562" s="32">
        <f t="shared" si="36"/>
        <v>2025</v>
      </c>
      <c r="B562" s="32">
        <f t="shared" si="37"/>
        <v>12</v>
      </c>
      <c r="C562" s="25">
        <v>46013</v>
      </c>
      <c r="D562" s="57">
        <f t="shared" ca="1" si="34"/>
        <v>46097</v>
      </c>
      <c r="E562" s="32" t="str">
        <f t="shared" ca="1" si="35"/>
        <v>2-Months</v>
      </c>
      <c r="F562" s="32" t="str">
        <f>VLOOKUP(O562,Stock[],5,FALSE)</f>
        <v>BE</v>
      </c>
      <c r="G562" s="33" t="s">
        <v>1972</v>
      </c>
      <c r="H562" s="34"/>
      <c r="I562" s="34" t="s">
        <v>181</v>
      </c>
      <c r="J562" s="32" t="str">
        <f>VLOOKUP(I562,Customers[],2,FALSE)</f>
        <v>ရွှေမြင်း(ရွှေခြင်္သေ့)</v>
      </c>
      <c r="K562" s="32" t="str">
        <f>VLOOKUP(I562,Customers[],4,FALSE)</f>
        <v>Meiktila</v>
      </c>
      <c r="L562" s="32" t="str">
        <f>VLOOKUP(Table85[[#This Row],[CustomerID]],Table!H:K,3,0)</f>
        <v>မိတ္ထီလာ</v>
      </c>
      <c r="M562" s="32" t="str">
        <f>VLOOKUP(I562,Customers[],5,FALSE)</f>
        <v>WholeSales/Contract</v>
      </c>
      <c r="N562" s="34" t="s">
        <v>10</v>
      </c>
      <c r="O562" s="37" t="s">
        <v>61</v>
      </c>
      <c r="P562" s="32" t="str">
        <f>VLOOKUP(O562,Stock[],2,FALSE)</f>
        <v>BE Debtors Opening</v>
      </c>
      <c r="Q562" s="35">
        <f>VLOOKUP(O562,Stock[],3,FALSE)</f>
        <v>0</v>
      </c>
      <c r="R562" s="35">
        <f>VLOOKUP(O562,Stock[],4,FALSE)</f>
        <v>0</v>
      </c>
      <c r="S562" s="34"/>
      <c r="T562" s="35"/>
      <c r="U562" s="34"/>
      <c r="V562" s="36">
        <f>+DailySales!$T562*DailySales!$R562</f>
        <v>0</v>
      </c>
      <c r="W562" s="36">
        <f>+DailySales!$V562*DailySales!$Q562</f>
        <v>0</v>
      </c>
      <c r="X562" s="36">
        <f>VLOOKUP(O562,Stock[],6,FALSE)</f>
        <v>0</v>
      </c>
      <c r="Y562" s="36">
        <f>+DailySales!$V562*DailySales!$X562</f>
        <v>0</v>
      </c>
      <c r="Z562" s="37">
        <v>383600</v>
      </c>
      <c r="AA562" s="34"/>
      <c r="AB562" s="78"/>
      <c r="AC562" s="78"/>
      <c r="AD562" s="34"/>
      <c r="AE562" s="77"/>
      <c r="AF562" s="38"/>
      <c r="AG562" s="39"/>
      <c r="AH562" s="38">
        <v>46034</v>
      </c>
      <c r="AI562" s="39">
        <v>383600</v>
      </c>
      <c r="AJ562" s="38"/>
      <c r="AK562" s="39"/>
      <c r="AL562" s="34"/>
      <c r="AM562" s="39"/>
      <c r="AN56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62" s="26"/>
      <c r="AQ562" s="26"/>
      <c r="AR562" s="26"/>
    </row>
    <row r="563" spans="1:44" ht="19.5" customHeight="1" x14ac:dyDescent="0.25">
      <c r="A563" s="32">
        <f t="shared" si="36"/>
        <v>2025</v>
      </c>
      <c r="B563" s="32">
        <f t="shared" si="37"/>
        <v>12</v>
      </c>
      <c r="C563" s="25">
        <v>46013</v>
      </c>
      <c r="D563" s="57">
        <f t="shared" ca="1" si="34"/>
        <v>46097</v>
      </c>
      <c r="E563" s="32" t="str">
        <f t="shared" ca="1" si="35"/>
        <v>2-Months</v>
      </c>
      <c r="F563" s="32" t="str">
        <f>VLOOKUP(O563,Stock[],5,FALSE)</f>
        <v>BE</v>
      </c>
      <c r="G563" s="33" t="s">
        <v>1972</v>
      </c>
      <c r="H563" s="34"/>
      <c r="I563" s="34" t="s">
        <v>181</v>
      </c>
      <c r="J563" s="32" t="str">
        <f>VLOOKUP(I563,Customers[],2,FALSE)</f>
        <v>ရွှေမြင်း(ရွှေခြင်္သေ့)</v>
      </c>
      <c r="K563" s="32" t="str">
        <f>VLOOKUP(I563,Customers[],4,FALSE)</f>
        <v>Meiktila</v>
      </c>
      <c r="L563" s="32" t="str">
        <f>VLOOKUP(Table85[[#This Row],[CustomerID]],Table!H:K,3,0)</f>
        <v>မိတ္ထီလာ</v>
      </c>
      <c r="M563" s="32" t="str">
        <f>VLOOKUP(I563,Customers[],5,FALSE)</f>
        <v>WholeSales/Contract</v>
      </c>
      <c r="N563" s="34" t="s">
        <v>10</v>
      </c>
      <c r="O563" s="37" t="s">
        <v>61</v>
      </c>
      <c r="P563" s="32" t="str">
        <f>VLOOKUP(O563,Stock[],2,FALSE)</f>
        <v>BE Debtors Opening</v>
      </c>
      <c r="Q563" s="35">
        <f>VLOOKUP(O563,Stock[],3,FALSE)</f>
        <v>0</v>
      </c>
      <c r="R563" s="35">
        <f>VLOOKUP(O563,Stock[],4,FALSE)</f>
        <v>0</v>
      </c>
      <c r="S563" s="34"/>
      <c r="T563" s="35"/>
      <c r="U563" s="34"/>
      <c r="V563" s="36">
        <f>+DailySales!$T563*DailySales!$R563</f>
        <v>0</v>
      </c>
      <c r="W563" s="36">
        <f>+DailySales!$V563*DailySales!$Q563</f>
        <v>0</v>
      </c>
      <c r="X563" s="36">
        <f>VLOOKUP(O563,Stock[],6,FALSE)</f>
        <v>0</v>
      </c>
      <c r="Y563" s="36">
        <f>+DailySales!$V563*DailySales!$X563</f>
        <v>0</v>
      </c>
      <c r="Z563" s="37">
        <v>798000</v>
      </c>
      <c r="AA563" s="34"/>
      <c r="AB563" s="78"/>
      <c r="AC563" s="78"/>
      <c r="AD563" s="34"/>
      <c r="AE563" s="77"/>
      <c r="AF563" s="38"/>
      <c r="AG563" s="39"/>
      <c r="AH563" s="38">
        <v>46034</v>
      </c>
      <c r="AI563" s="39">
        <v>798000</v>
      </c>
      <c r="AJ563" s="38"/>
      <c r="AK563" s="39"/>
      <c r="AL563" s="34"/>
      <c r="AM563" s="39"/>
      <c r="AN56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63" s="26"/>
      <c r="AQ563" s="26"/>
      <c r="AR563" s="26"/>
    </row>
    <row r="564" spans="1:44" ht="19.5" customHeight="1" x14ac:dyDescent="0.25">
      <c r="A564" s="32">
        <f t="shared" si="36"/>
        <v>2025</v>
      </c>
      <c r="B564" s="32">
        <f t="shared" si="37"/>
        <v>12</v>
      </c>
      <c r="C564" s="25">
        <v>46013</v>
      </c>
      <c r="D564" s="57">
        <f t="shared" ca="1" si="34"/>
        <v>46097</v>
      </c>
      <c r="E564" s="32" t="str">
        <f t="shared" ca="1" si="35"/>
        <v>2-Months</v>
      </c>
      <c r="F564" s="32" t="str">
        <f>VLOOKUP(O564,Stock[],5,FALSE)</f>
        <v>BE</v>
      </c>
      <c r="G564" s="33" t="s">
        <v>1972</v>
      </c>
      <c r="H564" s="34"/>
      <c r="I564" s="34" t="s">
        <v>181</v>
      </c>
      <c r="J564" s="32" t="str">
        <f>VLOOKUP(I564,Customers[],2,FALSE)</f>
        <v>ရွှေမြင်း(ရွှေခြင်္သေ့)</v>
      </c>
      <c r="K564" s="32" t="str">
        <f>VLOOKUP(I564,Customers[],4,FALSE)</f>
        <v>Meiktila</v>
      </c>
      <c r="L564" s="32" t="str">
        <f>VLOOKUP(Table85[[#This Row],[CustomerID]],Table!H:K,3,0)</f>
        <v>မိတ္ထီလာ</v>
      </c>
      <c r="M564" s="32" t="str">
        <f>VLOOKUP(I564,Customers[],5,FALSE)</f>
        <v>WholeSales/Contract</v>
      </c>
      <c r="N564" s="34" t="s">
        <v>10</v>
      </c>
      <c r="O564" s="37" t="s">
        <v>61</v>
      </c>
      <c r="P564" s="32" t="str">
        <f>VLOOKUP(O564,Stock[],2,FALSE)</f>
        <v>BE Debtors Opening</v>
      </c>
      <c r="Q564" s="35">
        <f>VLOOKUP(O564,Stock[],3,FALSE)</f>
        <v>0</v>
      </c>
      <c r="R564" s="35">
        <f>VLOOKUP(O564,Stock[],4,FALSE)</f>
        <v>0</v>
      </c>
      <c r="S564" s="34"/>
      <c r="T564" s="35"/>
      <c r="U564" s="34"/>
      <c r="V564" s="36">
        <f>+DailySales!$T564*DailySales!$R564</f>
        <v>0</v>
      </c>
      <c r="W564" s="36">
        <f>+DailySales!$V564*DailySales!$Q564</f>
        <v>0</v>
      </c>
      <c r="X564" s="36">
        <f>VLOOKUP(O564,Stock[],6,FALSE)</f>
        <v>0</v>
      </c>
      <c r="Y564" s="36">
        <f>+DailySales!$V564*DailySales!$X564</f>
        <v>0</v>
      </c>
      <c r="Z564" s="37">
        <v>193200</v>
      </c>
      <c r="AA564" s="34"/>
      <c r="AB564" s="78"/>
      <c r="AC564" s="78"/>
      <c r="AD564" s="34"/>
      <c r="AE564" s="77"/>
      <c r="AF564" s="38"/>
      <c r="AG564" s="39"/>
      <c r="AH564" s="38">
        <v>46034</v>
      </c>
      <c r="AI564" s="39">
        <v>193200</v>
      </c>
      <c r="AJ564" s="38"/>
      <c r="AK564" s="39"/>
      <c r="AL564" s="34"/>
      <c r="AM564" s="39"/>
      <c r="AN56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64" s="26"/>
      <c r="AQ564" s="26"/>
      <c r="AR564" s="26"/>
    </row>
    <row r="565" spans="1:44" ht="19.5" customHeight="1" x14ac:dyDescent="0.25">
      <c r="A565" s="32">
        <f t="shared" si="36"/>
        <v>2025</v>
      </c>
      <c r="B565" s="32">
        <f t="shared" si="37"/>
        <v>12</v>
      </c>
      <c r="C565" s="25">
        <v>46013</v>
      </c>
      <c r="D565" s="57">
        <f t="shared" ca="1" si="34"/>
        <v>46097</v>
      </c>
      <c r="E565" s="32" t="str">
        <f t="shared" ca="1" si="35"/>
        <v>2-Months</v>
      </c>
      <c r="F565" s="32" t="str">
        <f>VLOOKUP(O565,Stock[],5,FALSE)</f>
        <v>BE</v>
      </c>
      <c r="G565" s="33" t="s">
        <v>1972</v>
      </c>
      <c r="H565" s="34"/>
      <c r="I565" s="34" t="s">
        <v>181</v>
      </c>
      <c r="J565" s="32" t="str">
        <f>VLOOKUP(I565,Customers[],2,FALSE)</f>
        <v>ရွှေမြင်း(ရွှေခြင်္သေ့)</v>
      </c>
      <c r="K565" s="32" t="str">
        <f>VLOOKUP(I565,Customers[],4,FALSE)</f>
        <v>Meiktila</v>
      </c>
      <c r="L565" s="32" t="str">
        <f>VLOOKUP(Table85[[#This Row],[CustomerID]],Table!H:K,3,0)</f>
        <v>မိတ္ထီလာ</v>
      </c>
      <c r="M565" s="32" t="str">
        <f>VLOOKUP(I565,Customers[],5,FALSE)</f>
        <v>WholeSales/Contract</v>
      </c>
      <c r="N565" s="34" t="s">
        <v>10</v>
      </c>
      <c r="O565" s="37" t="s">
        <v>61</v>
      </c>
      <c r="P565" s="32" t="str">
        <f>VLOOKUP(O565,Stock[],2,FALSE)</f>
        <v>BE Debtors Opening</v>
      </c>
      <c r="Q565" s="35">
        <f>VLOOKUP(O565,Stock[],3,FALSE)</f>
        <v>0</v>
      </c>
      <c r="R565" s="35">
        <f>VLOOKUP(O565,Stock[],4,FALSE)</f>
        <v>0</v>
      </c>
      <c r="S565" s="34"/>
      <c r="T565" s="35"/>
      <c r="U565" s="34"/>
      <c r="V565" s="36">
        <f>+DailySales!$T565*DailySales!$R565</f>
        <v>0</v>
      </c>
      <c r="W565" s="36">
        <f>+DailySales!$V565*DailySales!$Q565</f>
        <v>0</v>
      </c>
      <c r="X565" s="36">
        <f>VLOOKUP(O565,Stock[],6,FALSE)</f>
        <v>0</v>
      </c>
      <c r="Y565" s="36">
        <f>+DailySales!$V565*DailySales!$X565</f>
        <v>0</v>
      </c>
      <c r="Z565" s="37">
        <v>186200</v>
      </c>
      <c r="AA565" s="34"/>
      <c r="AB565" s="78"/>
      <c r="AC565" s="78"/>
      <c r="AD565" s="34"/>
      <c r="AE565" s="77"/>
      <c r="AF565" s="38"/>
      <c r="AG565" s="39"/>
      <c r="AH565" s="38">
        <v>46034</v>
      </c>
      <c r="AI565" s="39">
        <v>186200</v>
      </c>
      <c r="AJ565" s="38"/>
      <c r="AK565" s="39"/>
      <c r="AL565" s="34"/>
      <c r="AM565" s="39"/>
      <c r="AN56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65" s="26"/>
      <c r="AQ565" s="26"/>
      <c r="AR565" s="26"/>
    </row>
    <row r="566" spans="1:44" ht="19.5" customHeight="1" x14ac:dyDescent="0.25">
      <c r="A566" s="32">
        <f t="shared" si="36"/>
        <v>2025</v>
      </c>
      <c r="B566" s="32">
        <f t="shared" si="37"/>
        <v>12</v>
      </c>
      <c r="C566" s="25">
        <v>46013</v>
      </c>
      <c r="D566" s="57">
        <f t="shared" ca="1" si="34"/>
        <v>46097</v>
      </c>
      <c r="E566" s="32" t="str">
        <f t="shared" ca="1" si="35"/>
        <v>2-Months</v>
      </c>
      <c r="F566" s="32" t="str">
        <f>VLOOKUP(O566,Stock[],5,FALSE)</f>
        <v>BE</v>
      </c>
      <c r="G566" s="33" t="s">
        <v>1972</v>
      </c>
      <c r="H566" s="34"/>
      <c r="I566" s="34" t="s">
        <v>181</v>
      </c>
      <c r="J566" s="32" t="str">
        <f>VLOOKUP(I566,Customers[],2,FALSE)</f>
        <v>ရွှေမြင်း(ရွှေခြင်္သေ့)</v>
      </c>
      <c r="K566" s="32" t="str">
        <f>VLOOKUP(I566,Customers[],4,FALSE)</f>
        <v>Meiktila</v>
      </c>
      <c r="L566" s="32" t="str">
        <f>VLOOKUP(Table85[[#This Row],[CustomerID]],Table!H:K,3,0)</f>
        <v>မိတ္ထီလာ</v>
      </c>
      <c r="M566" s="32" t="str">
        <f>VLOOKUP(I566,Customers[],5,FALSE)</f>
        <v>WholeSales/Contract</v>
      </c>
      <c r="N566" s="34" t="s">
        <v>10</v>
      </c>
      <c r="O566" s="37" t="s">
        <v>61</v>
      </c>
      <c r="P566" s="32" t="str">
        <f>VLOOKUP(O566,Stock[],2,FALSE)</f>
        <v>BE Debtors Opening</v>
      </c>
      <c r="Q566" s="35">
        <f>VLOOKUP(O566,Stock[],3,FALSE)</f>
        <v>0</v>
      </c>
      <c r="R566" s="35">
        <f>VLOOKUP(O566,Stock[],4,FALSE)</f>
        <v>0</v>
      </c>
      <c r="S566" s="34"/>
      <c r="T566" s="35"/>
      <c r="U566" s="34"/>
      <c r="V566" s="36">
        <f>+DailySales!$T566*DailySales!$R566</f>
        <v>0</v>
      </c>
      <c r="W566" s="36">
        <f>+DailySales!$V566*DailySales!$Q566</f>
        <v>0</v>
      </c>
      <c r="X566" s="36">
        <f>VLOOKUP(O566,Stock[],6,FALSE)</f>
        <v>0</v>
      </c>
      <c r="Y566" s="36">
        <f>+DailySales!$V566*DailySales!$X566</f>
        <v>0</v>
      </c>
      <c r="Z566" s="37">
        <v>210000</v>
      </c>
      <c r="AA566" s="34"/>
      <c r="AB566" s="78"/>
      <c r="AC566" s="78"/>
      <c r="AD566" s="34"/>
      <c r="AE566" s="77"/>
      <c r="AF566" s="38"/>
      <c r="AG566" s="39"/>
      <c r="AH566" s="38">
        <v>46034</v>
      </c>
      <c r="AI566" s="39">
        <v>210000</v>
      </c>
      <c r="AJ566" s="38"/>
      <c r="AK566" s="39"/>
      <c r="AL566" s="34"/>
      <c r="AM566" s="39"/>
      <c r="AN56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66" s="26"/>
      <c r="AQ566" s="26"/>
      <c r="AR566" s="26"/>
    </row>
    <row r="567" spans="1:44" ht="19.5" customHeight="1" x14ac:dyDescent="0.25">
      <c r="A567" s="32">
        <f t="shared" si="36"/>
        <v>2025</v>
      </c>
      <c r="B567" s="32">
        <f t="shared" si="37"/>
        <v>12</v>
      </c>
      <c r="C567" s="25">
        <v>46013</v>
      </c>
      <c r="D567" s="57">
        <f t="shared" ca="1" si="34"/>
        <v>46097</v>
      </c>
      <c r="E567" s="32" t="str">
        <f t="shared" ca="1" si="35"/>
        <v>2-Months</v>
      </c>
      <c r="F567" s="32" t="str">
        <f>VLOOKUP(O567,Stock[],5,FALSE)</f>
        <v>BE</v>
      </c>
      <c r="G567" s="33" t="s">
        <v>1973</v>
      </c>
      <c r="H567" s="34"/>
      <c r="I567" s="34" t="s">
        <v>233</v>
      </c>
      <c r="J567" s="32" t="str">
        <f>VLOOKUP(I567,Customers[],2,FALSE)</f>
        <v>ဦးဝင်းနိုင်</v>
      </c>
      <c r="K567" s="32" t="str">
        <f>VLOOKUP(I567,Customers[],4,FALSE)</f>
        <v>Wandwin</v>
      </c>
      <c r="L567" s="32" t="str">
        <f>VLOOKUP(Table85[[#This Row],[CustomerID]],Table!H:K,3,0)</f>
        <v>လျှော်ပင်</v>
      </c>
      <c r="M567" s="32" t="str">
        <f>VLOOKUP(I567,Customers[],5,FALSE)</f>
        <v>WholeSales/Contract</v>
      </c>
      <c r="N567" s="34" t="s">
        <v>10</v>
      </c>
      <c r="O567" s="37" t="s">
        <v>61</v>
      </c>
      <c r="P567" s="32" t="str">
        <f>VLOOKUP(O567,Stock[],2,FALSE)</f>
        <v>BE Debtors Opening</v>
      </c>
      <c r="Q567" s="35">
        <f>VLOOKUP(O567,Stock[],3,FALSE)</f>
        <v>0</v>
      </c>
      <c r="R567" s="35">
        <f>VLOOKUP(O567,Stock[],4,FALSE)</f>
        <v>0</v>
      </c>
      <c r="S567" s="34"/>
      <c r="T567" s="35"/>
      <c r="U567" s="34"/>
      <c r="V567" s="36">
        <f>+DailySales!$T567*DailySales!$R567</f>
        <v>0</v>
      </c>
      <c r="W567" s="36">
        <f>+DailySales!$V567*DailySales!$Q567</f>
        <v>0</v>
      </c>
      <c r="X567" s="36">
        <f>VLOOKUP(O567,Stock[],6,FALSE)</f>
        <v>0</v>
      </c>
      <c r="Y567" s="36">
        <f>+DailySales!$V567*DailySales!$X567</f>
        <v>0</v>
      </c>
      <c r="Z567" s="37">
        <v>186200</v>
      </c>
      <c r="AA567" s="34"/>
      <c r="AB567" s="78"/>
      <c r="AC567" s="78"/>
      <c r="AD567" s="34"/>
      <c r="AE567" s="77"/>
      <c r="AF567" s="38"/>
      <c r="AG567" s="39"/>
      <c r="AH567" s="38">
        <v>46039</v>
      </c>
      <c r="AI567" s="39">
        <v>186200</v>
      </c>
      <c r="AJ567" s="38"/>
      <c r="AK567" s="39"/>
      <c r="AL567" s="34"/>
      <c r="AM567" s="39"/>
      <c r="AN56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67" s="26"/>
      <c r="AQ567" s="26"/>
      <c r="AR567" s="26"/>
    </row>
    <row r="568" spans="1:44" ht="19.5" customHeight="1" x14ac:dyDescent="0.25">
      <c r="A568" s="32">
        <f t="shared" si="36"/>
        <v>2025</v>
      </c>
      <c r="B568" s="32">
        <f t="shared" si="37"/>
        <v>12</v>
      </c>
      <c r="C568" s="25">
        <v>46013</v>
      </c>
      <c r="D568" s="57">
        <f t="shared" ca="1" si="34"/>
        <v>46097</v>
      </c>
      <c r="E568" s="32" t="str">
        <f t="shared" ca="1" si="35"/>
        <v>2-Months</v>
      </c>
      <c r="F568" s="32" t="str">
        <f>VLOOKUP(O568,Stock[],5,FALSE)</f>
        <v>BE</v>
      </c>
      <c r="G568" s="33" t="s">
        <v>1973</v>
      </c>
      <c r="H568" s="34"/>
      <c r="I568" s="34" t="s">
        <v>233</v>
      </c>
      <c r="J568" s="32" t="str">
        <f>VLOOKUP(I568,Customers[],2,FALSE)</f>
        <v>ဦးဝင်းနိုင်</v>
      </c>
      <c r="K568" s="32" t="str">
        <f>VLOOKUP(I568,Customers[],4,FALSE)</f>
        <v>Wandwin</v>
      </c>
      <c r="L568" s="32" t="str">
        <f>VLOOKUP(Table85[[#This Row],[CustomerID]],Table!H:K,3,0)</f>
        <v>လျှော်ပင်</v>
      </c>
      <c r="M568" s="32" t="str">
        <f>VLOOKUP(I568,Customers[],5,FALSE)</f>
        <v>WholeSales/Contract</v>
      </c>
      <c r="N568" s="34" t="s">
        <v>10</v>
      </c>
      <c r="O568" s="37" t="s">
        <v>61</v>
      </c>
      <c r="P568" s="32" t="str">
        <f>VLOOKUP(O568,Stock[],2,FALSE)</f>
        <v>BE Debtors Opening</v>
      </c>
      <c r="Q568" s="35">
        <f>VLOOKUP(O568,Stock[],3,FALSE)</f>
        <v>0</v>
      </c>
      <c r="R568" s="35">
        <f>VLOOKUP(O568,Stock[],4,FALSE)</f>
        <v>0</v>
      </c>
      <c r="S568" s="34"/>
      <c r="T568" s="35"/>
      <c r="U568" s="34"/>
      <c r="V568" s="36">
        <f>+DailySales!$T568*DailySales!$R568</f>
        <v>0</v>
      </c>
      <c r="W568" s="36">
        <f>+DailySales!$V568*DailySales!$Q568</f>
        <v>0</v>
      </c>
      <c r="X568" s="36">
        <f>VLOOKUP(O568,Stock[],6,FALSE)</f>
        <v>0</v>
      </c>
      <c r="Y568" s="36">
        <f>+DailySales!$V568*DailySales!$X568</f>
        <v>0</v>
      </c>
      <c r="Z568" s="37">
        <v>1150800</v>
      </c>
      <c r="AA568" s="34"/>
      <c r="AB568" s="78"/>
      <c r="AC568" s="78"/>
      <c r="AD568" s="34"/>
      <c r="AE568" s="77"/>
      <c r="AF568" s="38"/>
      <c r="AG568" s="39"/>
      <c r="AH568" s="38">
        <v>46039</v>
      </c>
      <c r="AI568" s="39">
        <v>1150800</v>
      </c>
      <c r="AJ568" s="38"/>
      <c r="AK568" s="39"/>
      <c r="AL568" s="34"/>
      <c r="AM568" s="39"/>
      <c r="AN56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68" s="26"/>
      <c r="AQ568" s="26"/>
      <c r="AR568" s="26"/>
    </row>
    <row r="569" spans="1:44" ht="19.5" customHeight="1" x14ac:dyDescent="0.25">
      <c r="A569" s="32">
        <f t="shared" si="36"/>
        <v>2025</v>
      </c>
      <c r="B569" s="32">
        <f t="shared" si="37"/>
        <v>12</v>
      </c>
      <c r="C569" s="25">
        <v>46013</v>
      </c>
      <c r="D569" s="57">
        <f t="shared" ca="1" si="34"/>
        <v>46097</v>
      </c>
      <c r="E569" s="32" t="str">
        <f t="shared" ca="1" si="35"/>
        <v>2-Months</v>
      </c>
      <c r="F569" s="32" t="str">
        <f>VLOOKUP(O569,Stock[],5,FALSE)</f>
        <v>BE</v>
      </c>
      <c r="G569" s="33" t="s">
        <v>1973</v>
      </c>
      <c r="H569" s="34"/>
      <c r="I569" s="34" t="s">
        <v>233</v>
      </c>
      <c r="J569" s="32" t="str">
        <f>VLOOKUP(I569,Customers[],2,FALSE)</f>
        <v>ဦးဝင်းနိုင်</v>
      </c>
      <c r="K569" s="32" t="str">
        <f>VLOOKUP(I569,Customers[],4,FALSE)</f>
        <v>Wandwin</v>
      </c>
      <c r="L569" s="32" t="str">
        <f>VLOOKUP(Table85[[#This Row],[CustomerID]],Table!H:K,3,0)</f>
        <v>လျှော်ပင်</v>
      </c>
      <c r="M569" s="32" t="str">
        <f>VLOOKUP(I569,Customers[],5,FALSE)</f>
        <v>WholeSales/Contract</v>
      </c>
      <c r="N569" s="34" t="s">
        <v>10</v>
      </c>
      <c r="O569" s="37" t="s">
        <v>61</v>
      </c>
      <c r="P569" s="32" t="str">
        <f>VLOOKUP(O569,Stock[],2,FALSE)</f>
        <v>BE Debtors Opening</v>
      </c>
      <c r="Q569" s="35">
        <f>VLOOKUP(O569,Stock[],3,FALSE)</f>
        <v>0</v>
      </c>
      <c r="R569" s="35">
        <f>VLOOKUP(O569,Stock[],4,FALSE)</f>
        <v>0</v>
      </c>
      <c r="S569" s="34"/>
      <c r="T569" s="35"/>
      <c r="U569" s="34"/>
      <c r="V569" s="36">
        <f>+DailySales!$T569*DailySales!$R569</f>
        <v>0</v>
      </c>
      <c r="W569" s="36">
        <f>+DailySales!$V569*DailySales!$Q569</f>
        <v>0</v>
      </c>
      <c r="X569" s="36">
        <f>VLOOKUP(O569,Stock[],6,FALSE)</f>
        <v>0</v>
      </c>
      <c r="Y569" s="36">
        <f>+DailySales!$V569*DailySales!$X569</f>
        <v>0</v>
      </c>
      <c r="Z569" s="37">
        <v>638400</v>
      </c>
      <c r="AA569" s="34"/>
      <c r="AB569" s="78"/>
      <c r="AC569" s="78"/>
      <c r="AD569" s="34"/>
      <c r="AE569" s="77"/>
      <c r="AF569" s="38"/>
      <c r="AG569" s="39"/>
      <c r="AH569" s="38">
        <v>46039</v>
      </c>
      <c r="AI569" s="39">
        <v>638400</v>
      </c>
      <c r="AJ569" s="38"/>
      <c r="AK569" s="39"/>
      <c r="AL569" s="34"/>
      <c r="AM569" s="39"/>
      <c r="AN56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69" s="26"/>
      <c r="AQ569" s="26"/>
      <c r="AR569" s="26"/>
    </row>
    <row r="570" spans="1:44" ht="19.5" customHeight="1" x14ac:dyDescent="0.25">
      <c r="A570" s="32">
        <f t="shared" si="36"/>
        <v>2025</v>
      </c>
      <c r="B570" s="32">
        <f t="shared" si="37"/>
        <v>12</v>
      </c>
      <c r="C570" s="25">
        <v>46013</v>
      </c>
      <c r="D570" s="57">
        <f t="shared" ca="1" si="34"/>
        <v>46097</v>
      </c>
      <c r="E570" s="32" t="str">
        <f t="shared" ca="1" si="35"/>
        <v>2-Months</v>
      </c>
      <c r="F570" s="32" t="str">
        <f>VLOOKUP(O570,Stock[],5,FALSE)</f>
        <v>BE</v>
      </c>
      <c r="G570" s="33" t="s">
        <v>1973</v>
      </c>
      <c r="H570" s="34"/>
      <c r="I570" s="34" t="s">
        <v>233</v>
      </c>
      <c r="J570" s="32" t="str">
        <f>VLOOKUP(I570,Customers[],2,FALSE)</f>
        <v>ဦးဝင်းနိုင်</v>
      </c>
      <c r="K570" s="32" t="str">
        <f>VLOOKUP(I570,Customers[],4,FALSE)</f>
        <v>Wandwin</v>
      </c>
      <c r="L570" s="32" t="str">
        <f>VLOOKUP(Table85[[#This Row],[CustomerID]],Table!H:K,3,0)</f>
        <v>လျှော်ပင်</v>
      </c>
      <c r="M570" s="32" t="str">
        <f>VLOOKUP(I570,Customers[],5,FALSE)</f>
        <v>WholeSales/Contract</v>
      </c>
      <c r="N570" s="34" t="s">
        <v>10</v>
      </c>
      <c r="O570" s="37" t="s">
        <v>61</v>
      </c>
      <c r="P570" s="32" t="str">
        <f>VLOOKUP(O570,Stock[],2,FALSE)</f>
        <v>BE Debtors Opening</v>
      </c>
      <c r="Q570" s="35">
        <f>VLOOKUP(O570,Stock[],3,FALSE)</f>
        <v>0</v>
      </c>
      <c r="R570" s="35">
        <f>VLOOKUP(O570,Stock[],4,FALSE)</f>
        <v>0</v>
      </c>
      <c r="S570" s="34"/>
      <c r="T570" s="35"/>
      <c r="U570" s="34"/>
      <c r="V570" s="36">
        <f>+DailySales!$T570*DailySales!$R570</f>
        <v>0</v>
      </c>
      <c r="W570" s="36">
        <f>+DailySales!$V570*DailySales!$Q570</f>
        <v>0</v>
      </c>
      <c r="X570" s="36">
        <f>VLOOKUP(O570,Stock[],6,FALSE)</f>
        <v>0</v>
      </c>
      <c r="Y570" s="36">
        <f>+DailySales!$V570*DailySales!$X570</f>
        <v>0</v>
      </c>
      <c r="Z570" s="37">
        <v>279300</v>
      </c>
      <c r="AA570" s="34"/>
      <c r="AB570" s="78"/>
      <c r="AC570" s="78"/>
      <c r="AD570" s="34"/>
      <c r="AE570" s="77"/>
      <c r="AF570" s="38"/>
      <c r="AG570" s="39"/>
      <c r="AH570" s="38">
        <v>46039</v>
      </c>
      <c r="AI570" s="39">
        <v>279300</v>
      </c>
      <c r="AJ570" s="38"/>
      <c r="AK570" s="39"/>
      <c r="AL570" s="34"/>
      <c r="AM570" s="39"/>
      <c r="AN57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70" s="26"/>
      <c r="AQ570" s="26"/>
      <c r="AR570" s="26"/>
    </row>
    <row r="571" spans="1:44" ht="19.5" customHeight="1" x14ac:dyDescent="0.25">
      <c r="A571" s="32">
        <f t="shared" si="36"/>
        <v>2025</v>
      </c>
      <c r="B571" s="32">
        <f t="shared" si="37"/>
        <v>12</v>
      </c>
      <c r="C571" s="25">
        <v>46013</v>
      </c>
      <c r="D571" s="57">
        <f t="shared" ca="1" si="34"/>
        <v>46097</v>
      </c>
      <c r="E571" s="32" t="str">
        <f t="shared" ca="1" si="35"/>
        <v>2-Months</v>
      </c>
      <c r="F571" s="32" t="str">
        <f>VLOOKUP(O571,Stock[],5,FALSE)</f>
        <v>BE</v>
      </c>
      <c r="G571" s="33" t="s">
        <v>1973</v>
      </c>
      <c r="H571" s="34"/>
      <c r="I571" s="34" t="s">
        <v>233</v>
      </c>
      <c r="J571" s="32" t="str">
        <f>VLOOKUP(I571,Customers[],2,FALSE)</f>
        <v>ဦးဝင်းနိုင်</v>
      </c>
      <c r="K571" s="32" t="str">
        <f>VLOOKUP(I571,Customers[],4,FALSE)</f>
        <v>Wandwin</v>
      </c>
      <c r="L571" s="32" t="str">
        <f>VLOOKUP(Table85[[#This Row],[CustomerID]],Table!H:K,3,0)</f>
        <v>လျှော်ပင်</v>
      </c>
      <c r="M571" s="32" t="str">
        <f>VLOOKUP(I571,Customers[],5,FALSE)</f>
        <v>WholeSales/Contract</v>
      </c>
      <c r="N571" s="34" t="s">
        <v>10</v>
      </c>
      <c r="O571" s="37" t="s">
        <v>61</v>
      </c>
      <c r="P571" s="32" t="str">
        <f>VLOOKUP(O571,Stock[],2,FALSE)</f>
        <v>BE Debtors Opening</v>
      </c>
      <c r="Q571" s="35">
        <f>VLOOKUP(O571,Stock[],3,FALSE)</f>
        <v>0</v>
      </c>
      <c r="R571" s="35">
        <f>VLOOKUP(O571,Stock[],4,FALSE)</f>
        <v>0</v>
      </c>
      <c r="S571" s="34"/>
      <c r="T571" s="35"/>
      <c r="U571" s="34"/>
      <c r="V571" s="36">
        <f>+DailySales!$T571*DailySales!$R571</f>
        <v>0</v>
      </c>
      <c r="W571" s="36">
        <f>+DailySales!$V571*DailySales!$Q571</f>
        <v>0</v>
      </c>
      <c r="X571" s="36">
        <f>VLOOKUP(O571,Stock[],6,FALSE)</f>
        <v>0</v>
      </c>
      <c r="Y571" s="36">
        <f>+DailySales!$V571*DailySales!$X571</f>
        <v>0</v>
      </c>
      <c r="Z571" s="37">
        <v>372400</v>
      </c>
      <c r="AA571" s="34"/>
      <c r="AB571" s="78"/>
      <c r="AC571" s="78"/>
      <c r="AD571" s="34"/>
      <c r="AE571" s="77"/>
      <c r="AF571" s="38"/>
      <c r="AG571" s="39"/>
      <c r="AH571" s="38">
        <v>46039</v>
      </c>
      <c r="AI571" s="39">
        <v>372400</v>
      </c>
      <c r="AJ571" s="38"/>
      <c r="AK571" s="39"/>
      <c r="AL571" s="34"/>
      <c r="AM571" s="39"/>
      <c r="AN57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71" s="26"/>
      <c r="AQ571" s="26"/>
      <c r="AR571" s="26"/>
    </row>
    <row r="572" spans="1:44" ht="19.5" customHeight="1" x14ac:dyDescent="0.25">
      <c r="A572" s="32">
        <f t="shared" si="36"/>
        <v>2025</v>
      </c>
      <c r="B572" s="32">
        <f t="shared" si="37"/>
        <v>12</v>
      </c>
      <c r="C572" s="25">
        <v>46013</v>
      </c>
      <c r="D572" s="57">
        <f t="shared" ca="1" si="34"/>
        <v>46097</v>
      </c>
      <c r="E572" s="32" t="str">
        <f t="shared" ca="1" si="35"/>
        <v>2-Months</v>
      </c>
      <c r="F572" s="32" t="str">
        <f>VLOOKUP(O572,Stock[],5,FALSE)</f>
        <v>BE</v>
      </c>
      <c r="G572" s="33" t="s">
        <v>1973</v>
      </c>
      <c r="H572" s="34"/>
      <c r="I572" s="34" t="s">
        <v>233</v>
      </c>
      <c r="J572" s="32" t="str">
        <f>VLOOKUP(I572,Customers[],2,FALSE)</f>
        <v>ဦးဝင်းနိုင်</v>
      </c>
      <c r="K572" s="32" t="str">
        <f>VLOOKUP(I572,Customers[],4,FALSE)</f>
        <v>Wandwin</v>
      </c>
      <c r="L572" s="32" t="str">
        <f>VLOOKUP(Table85[[#This Row],[CustomerID]],Table!H:K,3,0)</f>
        <v>လျှော်ပင်</v>
      </c>
      <c r="M572" s="32" t="str">
        <f>VLOOKUP(I572,Customers[],5,FALSE)</f>
        <v>WholeSales/Contract</v>
      </c>
      <c r="N572" s="34" t="s">
        <v>10</v>
      </c>
      <c r="O572" s="37" t="s">
        <v>61</v>
      </c>
      <c r="P572" s="32" t="str">
        <f>VLOOKUP(O572,Stock[],2,FALSE)</f>
        <v>BE Debtors Opening</v>
      </c>
      <c r="Q572" s="35">
        <f>VLOOKUP(O572,Stock[],3,FALSE)</f>
        <v>0</v>
      </c>
      <c r="R572" s="35">
        <f>VLOOKUP(O572,Stock[],4,FALSE)</f>
        <v>0</v>
      </c>
      <c r="S572" s="34"/>
      <c r="T572" s="35"/>
      <c r="U572" s="34"/>
      <c r="V572" s="36">
        <f>+DailySales!$T572*DailySales!$R572</f>
        <v>0</v>
      </c>
      <c r="W572" s="36">
        <f>+DailySales!$V572*DailySales!$Q572</f>
        <v>0</v>
      </c>
      <c r="X572" s="36">
        <f>VLOOKUP(O572,Stock[],6,FALSE)</f>
        <v>0</v>
      </c>
      <c r="Y572" s="36">
        <f>+DailySales!$V572*DailySales!$X572</f>
        <v>0</v>
      </c>
      <c r="Z572" s="37">
        <v>95760</v>
      </c>
      <c r="AA572" s="34"/>
      <c r="AB572" s="78"/>
      <c r="AC572" s="78"/>
      <c r="AD572" s="34"/>
      <c r="AE572" s="77"/>
      <c r="AF572" s="38"/>
      <c r="AG572" s="39"/>
      <c r="AH572" s="38">
        <v>46039</v>
      </c>
      <c r="AI572" s="39">
        <v>95760</v>
      </c>
      <c r="AJ572" s="38"/>
      <c r="AK572" s="39"/>
      <c r="AL572" s="34"/>
      <c r="AM572" s="39"/>
      <c r="AN57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72" s="26"/>
      <c r="AQ572" s="26"/>
      <c r="AR572" s="26"/>
    </row>
    <row r="573" spans="1:44" ht="19.5" customHeight="1" x14ac:dyDescent="0.25">
      <c r="A573" s="32">
        <f t="shared" si="36"/>
        <v>2025</v>
      </c>
      <c r="B573" s="32">
        <f t="shared" si="37"/>
        <v>12</v>
      </c>
      <c r="C573" s="25">
        <v>46013</v>
      </c>
      <c r="D573" s="57">
        <f t="shared" ca="1" si="34"/>
        <v>46097</v>
      </c>
      <c r="E573" s="32" t="str">
        <f t="shared" ca="1" si="35"/>
        <v>2-Months</v>
      </c>
      <c r="F573" s="32" t="str">
        <f>VLOOKUP(O573,Stock[],5,FALSE)</f>
        <v>BE</v>
      </c>
      <c r="G573" s="33" t="s">
        <v>1973</v>
      </c>
      <c r="H573" s="34"/>
      <c r="I573" s="34" t="s">
        <v>233</v>
      </c>
      <c r="J573" s="32" t="str">
        <f>VLOOKUP(I573,Customers[],2,FALSE)</f>
        <v>ဦးဝင်းနိုင်</v>
      </c>
      <c r="K573" s="32" t="str">
        <f>VLOOKUP(I573,Customers[],4,FALSE)</f>
        <v>Wandwin</v>
      </c>
      <c r="L573" s="32" t="str">
        <f>VLOOKUP(Table85[[#This Row],[CustomerID]],Table!H:K,3,0)</f>
        <v>လျှော်ပင်</v>
      </c>
      <c r="M573" s="32" t="str">
        <f>VLOOKUP(I573,Customers[],5,FALSE)</f>
        <v>WholeSales/Contract</v>
      </c>
      <c r="N573" s="34" t="s">
        <v>10</v>
      </c>
      <c r="O573" s="37" t="s">
        <v>61</v>
      </c>
      <c r="P573" s="32" t="str">
        <f>VLOOKUP(O573,Stock[],2,FALSE)</f>
        <v>BE Debtors Opening</v>
      </c>
      <c r="Q573" s="35">
        <f>VLOOKUP(O573,Stock[],3,FALSE)</f>
        <v>0</v>
      </c>
      <c r="R573" s="35">
        <f>VLOOKUP(O573,Stock[],4,FALSE)</f>
        <v>0</v>
      </c>
      <c r="S573" s="34"/>
      <c r="T573" s="35"/>
      <c r="U573" s="34"/>
      <c r="V573" s="36">
        <f>+DailySales!$T573*DailySales!$R573</f>
        <v>0</v>
      </c>
      <c r="W573" s="36">
        <f>+DailySales!$V573*DailySales!$Q573</f>
        <v>0</v>
      </c>
      <c r="X573" s="36">
        <f>VLOOKUP(O573,Stock[],6,FALSE)</f>
        <v>0</v>
      </c>
      <c r="Y573" s="36">
        <f>+DailySales!$V573*DailySales!$X573</f>
        <v>0</v>
      </c>
      <c r="Z573" s="37">
        <v>224000</v>
      </c>
      <c r="AA573" s="34"/>
      <c r="AB573" s="78"/>
      <c r="AC573" s="78"/>
      <c r="AD573" s="34"/>
      <c r="AE573" s="77"/>
      <c r="AF573" s="38"/>
      <c r="AG573" s="39"/>
      <c r="AH573" s="38">
        <v>46039</v>
      </c>
      <c r="AI573" s="39">
        <v>188265</v>
      </c>
      <c r="AJ573" s="38">
        <v>46041</v>
      </c>
      <c r="AK573" s="39">
        <v>35735</v>
      </c>
      <c r="AL573" s="34"/>
      <c r="AM573" s="39"/>
      <c r="AN57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73" s="26"/>
      <c r="AQ573" s="26"/>
      <c r="AR573" s="26"/>
    </row>
    <row r="574" spans="1:44" ht="19.5" customHeight="1" x14ac:dyDescent="0.25">
      <c r="A574" s="32">
        <f t="shared" si="36"/>
        <v>2025</v>
      </c>
      <c r="B574" s="32">
        <f t="shared" si="37"/>
        <v>12</v>
      </c>
      <c r="C574" s="25">
        <v>46013</v>
      </c>
      <c r="D574" s="57">
        <f t="shared" ca="1" si="34"/>
        <v>46097</v>
      </c>
      <c r="E574" s="32" t="str">
        <f t="shared" ca="1" si="35"/>
        <v>2-Months</v>
      </c>
      <c r="F574" s="32" t="str">
        <f>VLOOKUP(O574,Stock[],5,FALSE)</f>
        <v>BE</v>
      </c>
      <c r="G574" s="33" t="s">
        <v>1973</v>
      </c>
      <c r="H574" s="34"/>
      <c r="I574" s="34" t="s">
        <v>233</v>
      </c>
      <c r="J574" s="32" t="str">
        <f>VLOOKUP(I574,Customers[],2,FALSE)</f>
        <v>ဦးဝင်းနိုင်</v>
      </c>
      <c r="K574" s="32" t="str">
        <f>VLOOKUP(I574,Customers[],4,FALSE)</f>
        <v>Wandwin</v>
      </c>
      <c r="L574" s="32" t="str">
        <f>VLOOKUP(Table85[[#This Row],[CustomerID]],Table!H:K,3,0)</f>
        <v>လျှော်ပင်</v>
      </c>
      <c r="M574" s="32" t="str">
        <f>VLOOKUP(I574,Customers[],5,FALSE)</f>
        <v>WholeSales/Contract</v>
      </c>
      <c r="N574" s="34" t="s">
        <v>10</v>
      </c>
      <c r="O574" s="37" t="s">
        <v>61</v>
      </c>
      <c r="P574" s="32" t="str">
        <f>VLOOKUP(O574,Stock[],2,FALSE)</f>
        <v>BE Debtors Opening</v>
      </c>
      <c r="Q574" s="35">
        <f>VLOOKUP(O574,Stock[],3,FALSE)</f>
        <v>0</v>
      </c>
      <c r="R574" s="35">
        <f>VLOOKUP(O574,Stock[],4,FALSE)</f>
        <v>0</v>
      </c>
      <c r="S574" s="34"/>
      <c r="T574" s="35"/>
      <c r="U574" s="34"/>
      <c r="V574" s="36">
        <f>+DailySales!$T574*DailySales!$R574</f>
        <v>0</v>
      </c>
      <c r="W574" s="36">
        <f>+DailySales!$V574*DailySales!$Q574</f>
        <v>0</v>
      </c>
      <c r="X574" s="36">
        <f>VLOOKUP(O574,Stock[],6,FALSE)</f>
        <v>0</v>
      </c>
      <c r="Y574" s="36">
        <f>+DailySales!$V574*DailySales!$X574</f>
        <v>0</v>
      </c>
      <c r="Z574" s="37">
        <v>550800</v>
      </c>
      <c r="AA574" s="34"/>
      <c r="AB574" s="78"/>
      <c r="AC574" s="78"/>
      <c r="AD574" s="34"/>
      <c r="AE574" s="77"/>
      <c r="AF574" s="38"/>
      <c r="AG574" s="39"/>
      <c r="AH574" s="38"/>
      <c r="AI574" s="39"/>
      <c r="AJ574" s="38">
        <v>46041</v>
      </c>
      <c r="AK574" s="39">
        <v>550800</v>
      </c>
      <c r="AL574" s="34"/>
      <c r="AM574" s="39"/>
      <c r="AN57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74" s="26"/>
      <c r="AQ574" s="26"/>
      <c r="AR574" s="26"/>
    </row>
    <row r="575" spans="1:44" ht="19.5" customHeight="1" x14ac:dyDescent="0.25">
      <c r="A575" s="32">
        <f t="shared" si="36"/>
        <v>2025</v>
      </c>
      <c r="B575" s="32">
        <f t="shared" si="37"/>
        <v>12</v>
      </c>
      <c r="C575" s="25">
        <v>46013</v>
      </c>
      <c r="D575" s="57">
        <f t="shared" ca="1" si="34"/>
        <v>46097</v>
      </c>
      <c r="E575" s="32" t="str">
        <f t="shared" ca="1" si="35"/>
        <v>2-Months</v>
      </c>
      <c r="F575" s="32" t="str">
        <f>VLOOKUP(O575,Stock[],5,FALSE)</f>
        <v>BE</v>
      </c>
      <c r="G575" s="33" t="s">
        <v>1974</v>
      </c>
      <c r="H575" s="34"/>
      <c r="I575" s="34" t="s">
        <v>189</v>
      </c>
      <c r="J575" s="32" t="str">
        <f>VLOOKUP(I575,Customers[],2,FALSE)</f>
        <v>ရွှေမြင်း(ကျော်ကြား)</v>
      </c>
      <c r="K575" s="32" t="str">
        <f>VLOOKUP(I575,Customers[],4,FALSE)</f>
        <v>Mahlaing</v>
      </c>
      <c r="L575" s="32" t="str">
        <f>VLOOKUP(Table85[[#This Row],[CustomerID]],Table!H:K,3,0)</f>
        <v>မလှိုင်</v>
      </c>
      <c r="M575" s="32" t="str">
        <f>VLOOKUP(I575,Customers[],5,FALSE)</f>
        <v>WholeSales/Contract</v>
      </c>
      <c r="N575" s="34" t="s">
        <v>10</v>
      </c>
      <c r="O575" s="37" t="s">
        <v>61</v>
      </c>
      <c r="P575" s="32" t="str">
        <f>VLOOKUP(O575,Stock[],2,FALSE)</f>
        <v>BE Debtors Opening</v>
      </c>
      <c r="Q575" s="35">
        <f>VLOOKUP(O575,Stock[],3,FALSE)</f>
        <v>0</v>
      </c>
      <c r="R575" s="35">
        <f>VLOOKUP(O575,Stock[],4,FALSE)</f>
        <v>0</v>
      </c>
      <c r="S575" s="34"/>
      <c r="T575" s="35"/>
      <c r="U575" s="34"/>
      <c r="V575" s="36">
        <f>+DailySales!$T575*DailySales!$R575</f>
        <v>0</v>
      </c>
      <c r="W575" s="36">
        <f>+DailySales!$V575*DailySales!$Q575</f>
        <v>0</v>
      </c>
      <c r="X575" s="36">
        <f>VLOOKUP(O575,Stock[],6,FALSE)</f>
        <v>0</v>
      </c>
      <c r="Y575" s="36">
        <f>+DailySales!$V575*DailySales!$X575</f>
        <v>0</v>
      </c>
      <c r="Z575" s="37">
        <v>966000</v>
      </c>
      <c r="AA575" s="34"/>
      <c r="AB575" s="78"/>
      <c r="AC575" s="78"/>
      <c r="AD575" s="34"/>
      <c r="AE575" s="77"/>
      <c r="AF575" s="38"/>
      <c r="AG575" s="39"/>
      <c r="AH575" s="38">
        <v>46034</v>
      </c>
      <c r="AI575" s="39">
        <v>966000</v>
      </c>
      <c r="AJ575" s="38"/>
      <c r="AK575" s="39"/>
      <c r="AL575" s="34"/>
      <c r="AM575" s="39"/>
      <c r="AN57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75" s="26"/>
      <c r="AQ575" s="26"/>
      <c r="AR575" s="26"/>
    </row>
    <row r="576" spans="1:44" ht="19.5" customHeight="1" x14ac:dyDescent="0.25">
      <c r="A576" s="32">
        <f t="shared" si="36"/>
        <v>2025</v>
      </c>
      <c r="B576" s="32">
        <f t="shared" si="37"/>
        <v>12</v>
      </c>
      <c r="C576" s="25">
        <v>46013</v>
      </c>
      <c r="D576" s="57">
        <f t="shared" ca="1" si="34"/>
        <v>46097</v>
      </c>
      <c r="E576" s="32" t="str">
        <f t="shared" ca="1" si="35"/>
        <v>2-Months</v>
      </c>
      <c r="F576" s="32" t="str">
        <f>VLOOKUP(O576,Stock[],5,FALSE)</f>
        <v>BE</v>
      </c>
      <c r="G576" s="33" t="s">
        <v>1974</v>
      </c>
      <c r="H576" s="34"/>
      <c r="I576" s="34" t="s">
        <v>189</v>
      </c>
      <c r="J576" s="32" t="str">
        <f>VLOOKUP(I576,Customers[],2,FALSE)</f>
        <v>ရွှေမြင်း(ကျော်ကြား)</v>
      </c>
      <c r="K576" s="32" t="str">
        <f>VLOOKUP(I576,Customers[],4,FALSE)</f>
        <v>Mahlaing</v>
      </c>
      <c r="L576" s="32" t="str">
        <f>VLOOKUP(Table85[[#This Row],[CustomerID]],Table!H:K,3,0)</f>
        <v>မလှိုင်</v>
      </c>
      <c r="M576" s="32" t="str">
        <f>VLOOKUP(I576,Customers[],5,FALSE)</f>
        <v>WholeSales/Contract</v>
      </c>
      <c r="N576" s="34" t="s">
        <v>10</v>
      </c>
      <c r="O576" s="37" t="s">
        <v>61</v>
      </c>
      <c r="P576" s="32" t="str">
        <f>VLOOKUP(O576,Stock[],2,FALSE)</f>
        <v>BE Debtors Opening</v>
      </c>
      <c r="Q576" s="35">
        <f>VLOOKUP(O576,Stock[],3,FALSE)</f>
        <v>0</v>
      </c>
      <c r="R576" s="35">
        <f>VLOOKUP(O576,Stock[],4,FALSE)</f>
        <v>0</v>
      </c>
      <c r="S576" s="34"/>
      <c r="T576" s="35"/>
      <c r="U576" s="34"/>
      <c r="V576" s="36">
        <f>+DailySales!$T576*DailySales!$R576</f>
        <v>0</v>
      </c>
      <c r="W576" s="36">
        <f>+DailySales!$V576*DailySales!$Q576</f>
        <v>0</v>
      </c>
      <c r="X576" s="36">
        <f>VLOOKUP(O576,Stock[],6,FALSE)</f>
        <v>0</v>
      </c>
      <c r="Y576" s="36">
        <f>+DailySales!$V576*DailySales!$X576</f>
        <v>0</v>
      </c>
      <c r="Z576" s="37">
        <v>372400</v>
      </c>
      <c r="AA576" s="34"/>
      <c r="AB576" s="78"/>
      <c r="AC576" s="78"/>
      <c r="AD576" s="34"/>
      <c r="AE576" s="77"/>
      <c r="AF576" s="38"/>
      <c r="AG576" s="39"/>
      <c r="AH576" s="38">
        <v>46034</v>
      </c>
      <c r="AI576" s="39">
        <v>372400</v>
      </c>
      <c r="AJ576" s="38"/>
      <c r="AK576" s="39"/>
      <c r="AL576" s="34"/>
      <c r="AM576" s="39"/>
      <c r="AN57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76" s="26"/>
      <c r="AQ576" s="26"/>
      <c r="AR576" s="26"/>
    </row>
    <row r="577" spans="1:44" ht="19.5" customHeight="1" x14ac:dyDescent="0.25">
      <c r="A577" s="32">
        <f t="shared" si="36"/>
        <v>2025</v>
      </c>
      <c r="B577" s="32">
        <f t="shared" si="37"/>
        <v>12</v>
      </c>
      <c r="C577" s="25">
        <v>46013</v>
      </c>
      <c r="D577" s="57">
        <f t="shared" ca="1" si="34"/>
        <v>46097</v>
      </c>
      <c r="E577" s="32" t="str">
        <f t="shared" ca="1" si="35"/>
        <v>2-Months</v>
      </c>
      <c r="F577" s="32" t="str">
        <f>VLOOKUP(O577,Stock[],5,FALSE)</f>
        <v>BE</v>
      </c>
      <c r="G577" s="33" t="s">
        <v>1975</v>
      </c>
      <c r="H577" s="34"/>
      <c r="I577" s="34" t="s">
        <v>232</v>
      </c>
      <c r="J577" s="32" t="str">
        <f>VLOOKUP(I577,Customers[],2,FALSE)</f>
        <v>ပြည်ချစ်</v>
      </c>
      <c r="K577" s="32" t="str">
        <f>VLOOKUP(I577,Customers[],4,FALSE)</f>
        <v>Pyawbwe</v>
      </c>
      <c r="L577" s="32" t="str">
        <f>VLOOKUP(Table85[[#This Row],[CustomerID]],Table!H:K,3,0)</f>
        <v>ပျော်ဘွယ်</v>
      </c>
      <c r="M577" s="32" t="str">
        <f>VLOOKUP(I577,Customers[],5,FALSE)</f>
        <v>Van-1</v>
      </c>
      <c r="N577" s="34" t="s">
        <v>10</v>
      </c>
      <c r="O577" s="37" t="s">
        <v>61</v>
      </c>
      <c r="P577" s="32" t="str">
        <f>VLOOKUP(O577,Stock[],2,FALSE)</f>
        <v>BE Debtors Opening</v>
      </c>
      <c r="Q577" s="35">
        <f>VLOOKUP(O577,Stock[],3,FALSE)</f>
        <v>0</v>
      </c>
      <c r="R577" s="35">
        <f>VLOOKUP(O577,Stock[],4,FALSE)</f>
        <v>0</v>
      </c>
      <c r="S577" s="34"/>
      <c r="T577" s="35"/>
      <c r="U577" s="34"/>
      <c r="V577" s="36">
        <f>+DailySales!$T577*DailySales!$R577</f>
        <v>0</v>
      </c>
      <c r="W577" s="36">
        <f>+DailySales!$V577*DailySales!$Q577</f>
        <v>0</v>
      </c>
      <c r="X577" s="36">
        <f>VLOOKUP(O577,Stock[],6,FALSE)</f>
        <v>0</v>
      </c>
      <c r="Y577" s="36">
        <f>+DailySales!$V577*DailySales!$X577</f>
        <v>0</v>
      </c>
      <c r="Z577" s="37">
        <v>374180</v>
      </c>
      <c r="AA577" s="34"/>
      <c r="AB577" s="78"/>
      <c r="AC577" s="78"/>
      <c r="AD577" s="34"/>
      <c r="AE577" s="77"/>
      <c r="AF577" s="38"/>
      <c r="AG577" s="39"/>
      <c r="AH577" s="38">
        <v>46028</v>
      </c>
      <c r="AI577" s="39">
        <v>374180</v>
      </c>
      <c r="AJ577" s="38"/>
      <c r="AK577" s="39"/>
      <c r="AL577" s="34"/>
      <c r="AM577" s="39"/>
      <c r="AN57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77" s="26"/>
      <c r="AQ577" s="26"/>
      <c r="AR577" s="26"/>
    </row>
    <row r="578" spans="1:44" ht="19.5" customHeight="1" x14ac:dyDescent="0.25">
      <c r="A578" s="32">
        <f t="shared" si="36"/>
        <v>2025</v>
      </c>
      <c r="B578" s="32">
        <f t="shared" si="37"/>
        <v>12</v>
      </c>
      <c r="C578" s="25">
        <v>46013</v>
      </c>
      <c r="D578" s="57">
        <f t="shared" ref="D578:D641" ca="1" si="38">TODAY()</f>
        <v>46097</v>
      </c>
      <c r="E578" s="32" t="str">
        <f t="shared" ref="E578:E641" ca="1" si="39">DATEDIF(C578,D578,"M")&amp;"-Months"</f>
        <v>2-Months</v>
      </c>
      <c r="F578" s="32" t="str">
        <f>VLOOKUP(O578,Stock[],5,FALSE)</f>
        <v>BE</v>
      </c>
      <c r="G578" s="33" t="s">
        <v>1975</v>
      </c>
      <c r="H578" s="34"/>
      <c r="I578" s="34" t="s">
        <v>232</v>
      </c>
      <c r="J578" s="32" t="str">
        <f>VLOOKUP(I578,Customers[],2,FALSE)</f>
        <v>ပြည်ချစ်</v>
      </c>
      <c r="K578" s="32" t="str">
        <f>VLOOKUP(I578,Customers[],4,FALSE)</f>
        <v>Pyawbwe</v>
      </c>
      <c r="L578" s="32" t="str">
        <f>VLOOKUP(Table85[[#This Row],[CustomerID]],Table!H:K,3,0)</f>
        <v>ပျော်ဘွယ်</v>
      </c>
      <c r="M578" s="32" t="str">
        <f>VLOOKUP(I578,Customers[],5,FALSE)</f>
        <v>Van-1</v>
      </c>
      <c r="N578" s="34" t="s">
        <v>10</v>
      </c>
      <c r="O578" s="37" t="s">
        <v>61</v>
      </c>
      <c r="P578" s="32" t="str">
        <f>VLOOKUP(O578,Stock[],2,FALSE)</f>
        <v>BE Debtors Opening</v>
      </c>
      <c r="Q578" s="35">
        <f>VLOOKUP(O578,Stock[],3,FALSE)</f>
        <v>0</v>
      </c>
      <c r="R578" s="35">
        <f>VLOOKUP(O578,Stock[],4,FALSE)</f>
        <v>0</v>
      </c>
      <c r="S578" s="34"/>
      <c r="T578" s="35"/>
      <c r="U578" s="34"/>
      <c r="V578" s="36">
        <f>+DailySales!$T578*DailySales!$R578</f>
        <v>0</v>
      </c>
      <c r="W578" s="36">
        <f>+DailySales!$V578*DailySales!$Q578</f>
        <v>0</v>
      </c>
      <c r="X578" s="36">
        <f>VLOOKUP(O578,Stock[],6,FALSE)</f>
        <v>0</v>
      </c>
      <c r="Y578" s="36">
        <f>+DailySales!$V578*DailySales!$X578</f>
        <v>0</v>
      </c>
      <c r="Z578" s="37">
        <v>478800</v>
      </c>
      <c r="AA578" s="34"/>
      <c r="AB578" s="78"/>
      <c r="AC578" s="78"/>
      <c r="AD578" s="34"/>
      <c r="AE578" s="77"/>
      <c r="AF578" s="38"/>
      <c r="AG578" s="39"/>
      <c r="AH578" s="38">
        <v>46028</v>
      </c>
      <c r="AI578" s="39">
        <v>478800</v>
      </c>
      <c r="AJ578" s="38"/>
      <c r="AK578" s="39"/>
      <c r="AL578" s="34"/>
      <c r="AM578" s="39"/>
      <c r="AN57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78" s="26"/>
      <c r="AQ578" s="26"/>
      <c r="AR578" s="26"/>
    </row>
    <row r="579" spans="1:44" ht="19.5" customHeight="1" x14ac:dyDescent="0.25">
      <c r="A579" s="32">
        <f t="shared" si="36"/>
        <v>2025</v>
      </c>
      <c r="B579" s="32">
        <f t="shared" si="37"/>
        <v>12</v>
      </c>
      <c r="C579" s="25">
        <v>46013</v>
      </c>
      <c r="D579" s="57">
        <f t="shared" ca="1" si="38"/>
        <v>46097</v>
      </c>
      <c r="E579" s="32" t="str">
        <f t="shared" ca="1" si="39"/>
        <v>2-Months</v>
      </c>
      <c r="F579" s="32" t="str">
        <f>VLOOKUP(O579,Stock[],5,FALSE)</f>
        <v>BE</v>
      </c>
      <c r="G579" s="33" t="s">
        <v>1975</v>
      </c>
      <c r="H579" s="34"/>
      <c r="I579" s="34" t="s">
        <v>232</v>
      </c>
      <c r="J579" s="32" t="str">
        <f>VLOOKUP(I579,Customers[],2,FALSE)</f>
        <v>ပြည်ချစ်</v>
      </c>
      <c r="K579" s="32" t="str">
        <f>VLOOKUP(I579,Customers[],4,FALSE)</f>
        <v>Pyawbwe</v>
      </c>
      <c r="L579" s="32" t="str">
        <f>VLOOKUP(Table85[[#This Row],[CustomerID]],Table!H:K,3,0)</f>
        <v>ပျော်ဘွယ်</v>
      </c>
      <c r="M579" s="32" t="str">
        <f>VLOOKUP(I579,Customers[],5,FALSE)</f>
        <v>Van-1</v>
      </c>
      <c r="N579" s="34" t="s">
        <v>10</v>
      </c>
      <c r="O579" s="37" t="s">
        <v>61</v>
      </c>
      <c r="P579" s="32" t="str">
        <f>VLOOKUP(O579,Stock[],2,FALSE)</f>
        <v>BE Debtors Opening</v>
      </c>
      <c r="Q579" s="35">
        <f>VLOOKUP(O579,Stock[],3,FALSE)</f>
        <v>0</v>
      </c>
      <c r="R579" s="35">
        <f>VLOOKUP(O579,Stock[],4,FALSE)</f>
        <v>0</v>
      </c>
      <c r="S579" s="34"/>
      <c r="T579" s="35"/>
      <c r="U579" s="34"/>
      <c r="V579" s="36">
        <f>+DailySales!$T579*DailySales!$R579</f>
        <v>0</v>
      </c>
      <c r="W579" s="36">
        <f>+DailySales!$V579*DailySales!$Q579</f>
        <v>0</v>
      </c>
      <c r="X579" s="36">
        <f>VLOOKUP(O579,Stock[],6,FALSE)</f>
        <v>0</v>
      </c>
      <c r="Y579" s="36">
        <f>+DailySales!$V579*DailySales!$X579</f>
        <v>0</v>
      </c>
      <c r="Z579" s="37">
        <v>186200</v>
      </c>
      <c r="AA579" s="34"/>
      <c r="AB579" s="78"/>
      <c r="AC579" s="78"/>
      <c r="AD579" s="34"/>
      <c r="AE579" s="77"/>
      <c r="AF579" s="38"/>
      <c r="AG579" s="39"/>
      <c r="AH579" s="38">
        <v>46028</v>
      </c>
      <c r="AI579" s="39">
        <v>186200</v>
      </c>
      <c r="AJ579" s="38"/>
      <c r="AK579" s="39"/>
      <c r="AL579" s="34"/>
      <c r="AM579" s="39"/>
      <c r="AN57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79" s="26"/>
      <c r="AQ579" s="26"/>
      <c r="AR579" s="26"/>
    </row>
    <row r="580" spans="1:44" ht="19.5" customHeight="1" x14ac:dyDescent="0.25">
      <c r="A580" s="32">
        <f t="shared" si="36"/>
        <v>2025</v>
      </c>
      <c r="B580" s="32">
        <f t="shared" si="37"/>
        <v>12</v>
      </c>
      <c r="C580" s="25">
        <v>46013</v>
      </c>
      <c r="D580" s="57">
        <f t="shared" ca="1" si="38"/>
        <v>46097</v>
      </c>
      <c r="E580" s="32" t="str">
        <f t="shared" ca="1" si="39"/>
        <v>2-Months</v>
      </c>
      <c r="F580" s="32" t="str">
        <f>VLOOKUP(O580,Stock[],5,FALSE)</f>
        <v>BE</v>
      </c>
      <c r="G580" s="33" t="s">
        <v>1976</v>
      </c>
      <c r="H580" s="34"/>
      <c r="I580" s="34" t="s">
        <v>240</v>
      </c>
      <c r="J580" s="32" t="str">
        <f>VLOOKUP(I580,Customers[],2,FALSE)</f>
        <v>လွင်</v>
      </c>
      <c r="K580" s="32" t="str">
        <f>VLOOKUP(I580,Customers[],4,FALSE)</f>
        <v>Kyukpadaung</v>
      </c>
      <c r="L580" s="32" t="str">
        <f>VLOOKUP(Table85[[#This Row],[CustomerID]],Table!H:K,3,0)</f>
        <v>ကျောက်ပန်းတောင်း</v>
      </c>
      <c r="M580" s="32" t="str">
        <f>VLOOKUP(I580,Customers[],5,FALSE)</f>
        <v>WholeSales/Contract</v>
      </c>
      <c r="N580" s="34" t="s">
        <v>10</v>
      </c>
      <c r="O580" s="37" t="s">
        <v>61</v>
      </c>
      <c r="P580" s="32" t="str">
        <f>VLOOKUP(O580,Stock[],2,FALSE)</f>
        <v>BE Debtors Opening</v>
      </c>
      <c r="Q580" s="35">
        <f>VLOOKUP(O580,Stock[],3,FALSE)</f>
        <v>0</v>
      </c>
      <c r="R580" s="35">
        <f>VLOOKUP(O580,Stock[],4,FALSE)</f>
        <v>0</v>
      </c>
      <c r="S580" s="34"/>
      <c r="T580" s="35"/>
      <c r="U580" s="34"/>
      <c r="V580" s="36">
        <f>+DailySales!$T580*DailySales!$R580</f>
        <v>0</v>
      </c>
      <c r="W580" s="36">
        <f>+DailySales!$V580*DailySales!$Q580</f>
        <v>0</v>
      </c>
      <c r="X580" s="36">
        <f>VLOOKUP(O580,Stock[],6,FALSE)</f>
        <v>0</v>
      </c>
      <c r="Y580" s="36">
        <f>+DailySales!$V580*DailySales!$X580</f>
        <v>0</v>
      </c>
      <c r="Z580" s="37">
        <v>3934000</v>
      </c>
      <c r="AA580" s="34"/>
      <c r="AB580" s="78"/>
      <c r="AC580" s="78"/>
      <c r="AD580" s="34"/>
      <c r="AE580" s="77"/>
      <c r="AF580" s="38"/>
      <c r="AG580" s="39"/>
      <c r="AH580" s="38">
        <v>46027</v>
      </c>
      <c r="AI580" s="39">
        <v>968600</v>
      </c>
      <c r="AJ580" s="38">
        <v>46031</v>
      </c>
      <c r="AK580" s="39">
        <v>2965400</v>
      </c>
      <c r="AL580" s="34"/>
      <c r="AM580" s="39"/>
      <c r="AN58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80" s="26"/>
      <c r="AQ580" s="26"/>
      <c r="AR580" s="26"/>
    </row>
    <row r="581" spans="1:44" ht="19.5" customHeight="1" x14ac:dyDescent="0.25">
      <c r="A581" s="32">
        <f t="shared" si="36"/>
        <v>2025</v>
      </c>
      <c r="B581" s="32">
        <f t="shared" si="37"/>
        <v>12</v>
      </c>
      <c r="C581" s="25">
        <v>46013</v>
      </c>
      <c r="D581" s="57">
        <f t="shared" ca="1" si="38"/>
        <v>46097</v>
      </c>
      <c r="E581" s="32" t="str">
        <f t="shared" ca="1" si="39"/>
        <v>2-Months</v>
      </c>
      <c r="F581" s="32" t="str">
        <f>VLOOKUP(O581,Stock[],5,FALSE)</f>
        <v>BE</v>
      </c>
      <c r="G581" s="33" t="s">
        <v>1976</v>
      </c>
      <c r="H581" s="34"/>
      <c r="I581" s="34" t="s">
        <v>240</v>
      </c>
      <c r="J581" s="32" t="str">
        <f>VLOOKUP(I581,Customers[],2,FALSE)</f>
        <v>လွင်</v>
      </c>
      <c r="K581" s="32" t="str">
        <f>VLOOKUP(I581,Customers[],4,FALSE)</f>
        <v>Kyukpadaung</v>
      </c>
      <c r="L581" s="32" t="str">
        <f>VLOOKUP(Table85[[#This Row],[CustomerID]],Table!H:K,3,0)</f>
        <v>ကျောက်ပန်းတောင်း</v>
      </c>
      <c r="M581" s="32" t="str">
        <f>VLOOKUP(I581,Customers[],5,FALSE)</f>
        <v>WholeSales/Contract</v>
      </c>
      <c r="N581" s="34" t="s">
        <v>10</v>
      </c>
      <c r="O581" s="37" t="s">
        <v>61</v>
      </c>
      <c r="P581" s="32" t="str">
        <f>VLOOKUP(O581,Stock[],2,FALSE)</f>
        <v>BE Debtors Opening</v>
      </c>
      <c r="Q581" s="35">
        <f>VLOOKUP(O581,Stock[],3,FALSE)</f>
        <v>0</v>
      </c>
      <c r="R581" s="35">
        <f>VLOOKUP(O581,Stock[],4,FALSE)</f>
        <v>0</v>
      </c>
      <c r="S581" s="34"/>
      <c r="T581" s="35"/>
      <c r="U581" s="34"/>
      <c r="V581" s="36">
        <f>+DailySales!$T581*DailySales!$R581</f>
        <v>0</v>
      </c>
      <c r="W581" s="36">
        <f>+DailySales!$V581*DailySales!$Q581</f>
        <v>0</v>
      </c>
      <c r="X581" s="36">
        <f>VLOOKUP(O581,Stock[],6,FALSE)</f>
        <v>0</v>
      </c>
      <c r="Y581" s="36">
        <f>+DailySales!$V581*DailySales!$X581</f>
        <v>0</v>
      </c>
      <c r="Z581" s="37">
        <v>1067500</v>
      </c>
      <c r="AA581" s="34"/>
      <c r="AB581" s="78"/>
      <c r="AC581" s="78"/>
      <c r="AD581" s="34"/>
      <c r="AE581" s="77"/>
      <c r="AF581" s="38"/>
      <c r="AG581" s="39"/>
      <c r="AH581" s="38"/>
      <c r="AI581" s="39"/>
      <c r="AJ581" s="38">
        <v>46031</v>
      </c>
      <c r="AK581" s="39">
        <v>1067500</v>
      </c>
      <c r="AL581" s="34"/>
      <c r="AM581" s="39"/>
      <c r="AN58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81" s="26"/>
      <c r="AQ581" s="26"/>
      <c r="AR581" s="26"/>
    </row>
    <row r="582" spans="1:44" ht="19.5" customHeight="1" x14ac:dyDescent="0.25">
      <c r="A582" s="32">
        <f t="shared" ref="A582:A645" si="40">YEAR(C582)</f>
        <v>2025</v>
      </c>
      <c r="B582" s="32">
        <f t="shared" ref="B582:B645" si="41">MONTH(C582)</f>
        <v>12</v>
      </c>
      <c r="C582" s="25">
        <v>46013</v>
      </c>
      <c r="D582" s="57">
        <f t="shared" ca="1" si="38"/>
        <v>46097</v>
      </c>
      <c r="E582" s="32" t="str">
        <f t="shared" ca="1" si="39"/>
        <v>2-Months</v>
      </c>
      <c r="F582" s="32" t="str">
        <f>VLOOKUP(O582,Stock[],5,FALSE)</f>
        <v>BE</v>
      </c>
      <c r="G582" s="33" t="s">
        <v>1976</v>
      </c>
      <c r="H582" s="34"/>
      <c r="I582" s="34" t="s">
        <v>240</v>
      </c>
      <c r="J582" s="32" t="str">
        <f>VLOOKUP(I582,Customers[],2,FALSE)</f>
        <v>လွင်</v>
      </c>
      <c r="K582" s="32" t="str">
        <f>VLOOKUP(I582,Customers[],4,FALSE)</f>
        <v>Kyukpadaung</v>
      </c>
      <c r="L582" s="32" t="str">
        <f>VLOOKUP(Table85[[#This Row],[CustomerID]],Table!H:K,3,0)</f>
        <v>ကျောက်ပန်းတောင်း</v>
      </c>
      <c r="M582" s="32" t="str">
        <f>VLOOKUP(I582,Customers[],5,FALSE)</f>
        <v>WholeSales/Contract</v>
      </c>
      <c r="N582" s="34" t="s">
        <v>10</v>
      </c>
      <c r="O582" s="37" t="s">
        <v>61</v>
      </c>
      <c r="P582" s="32" t="str">
        <f>VLOOKUP(O582,Stock[],2,FALSE)</f>
        <v>BE Debtors Opening</v>
      </c>
      <c r="Q582" s="35">
        <f>VLOOKUP(O582,Stock[],3,FALSE)</f>
        <v>0</v>
      </c>
      <c r="R582" s="35">
        <f>VLOOKUP(O582,Stock[],4,FALSE)</f>
        <v>0</v>
      </c>
      <c r="S582" s="34"/>
      <c r="T582" s="35"/>
      <c r="U582" s="34"/>
      <c r="V582" s="36">
        <f>+DailySales!$T582*DailySales!$R582</f>
        <v>0</v>
      </c>
      <c r="W582" s="36">
        <f>+DailySales!$V582*DailySales!$Q582</f>
        <v>0</v>
      </c>
      <c r="X582" s="36">
        <f>VLOOKUP(O582,Stock[],6,FALSE)</f>
        <v>0</v>
      </c>
      <c r="Y582" s="36">
        <f>+DailySales!$V582*DailySales!$X582</f>
        <v>0</v>
      </c>
      <c r="Z582" s="37">
        <v>561300</v>
      </c>
      <c r="AA582" s="34"/>
      <c r="AB582" s="78"/>
      <c r="AC582" s="78"/>
      <c r="AD582" s="34"/>
      <c r="AE582" s="77"/>
      <c r="AF582" s="38"/>
      <c r="AG582" s="39"/>
      <c r="AH582" s="38"/>
      <c r="AI582" s="39"/>
      <c r="AJ582" s="38">
        <v>46031</v>
      </c>
      <c r="AK582" s="39">
        <v>561300</v>
      </c>
      <c r="AL582" s="34"/>
      <c r="AM582" s="39"/>
      <c r="AN58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82" s="26"/>
      <c r="AQ582" s="26"/>
      <c r="AR582" s="26"/>
    </row>
    <row r="583" spans="1:44" ht="19.5" customHeight="1" x14ac:dyDescent="0.25">
      <c r="A583" s="32">
        <f t="shared" si="40"/>
        <v>2025</v>
      </c>
      <c r="B583" s="32">
        <f t="shared" si="41"/>
        <v>12</v>
      </c>
      <c r="C583" s="25">
        <v>46013</v>
      </c>
      <c r="D583" s="57">
        <f t="shared" ca="1" si="38"/>
        <v>46097</v>
      </c>
      <c r="E583" s="32" t="str">
        <f t="shared" ca="1" si="39"/>
        <v>2-Months</v>
      </c>
      <c r="F583" s="32" t="str">
        <f>VLOOKUP(O583,Stock[],5,FALSE)</f>
        <v>BE</v>
      </c>
      <c r="G583" s="33" t="s">
        <v>1976</v>
      </c>
      <c r="H583" s="34"/>
      <c r="I583" s="34" t="s">
        <v>240</v>
      </c>
      <c r="J583" s="32" t="str">
        <f>VLOOKUP(I583,Customers[],2,FALSE)</f>
        <v>လွင်</v>
      </c>
      <c r="K583" s="32" t="str">
        <f>VLOOKUP(I583,Customers[],4,FALSE)</f>
        <v>Kyukpadaung</v>
      </c>
      <c r="L583" s="32" t="str">
        <f>VLOOKUP(Table85[[#This Row],[CustomerID]],Table!H:K,3,0)</f>
        <v>ကျောက်ပန်းတောင်း</v>
      </c>
      <c r="M583" s="32" t="str">
        <f>VLOOKUP(I583,Customers[],5,FALSE)</f>
        <v>WholeSales/Contract</v>
      </c>
      <c r="N583" s="34" t="s">
        <v>10</v>
      </c>
      <c r="O583" s="37" t="s">
        <v>61</v>
      </c>
      <c r="P583" s="32" t="str">
        <f>VLOOKUP(O583,Stock[],2,FALSE)</f>
        <v>BE Debtors Opening</v>
      </c>
      <c r="Q583" s="35">
        <f>VLOOKUP(O583,Stock[],3,FALSE)</f>
        <v>0</v>
      </c>
      <c r="R583" s="35">
        <f>VLOOKUP(O583,Stock[],4,FALSE)</f>
        <v>0</v>
      </c>
      <c r="S583" s="34"/>
      <c r="T583" s="35"/>
      <c r="U583" s="34"/>
      <c r="V583" s="36">
        <f>+DailySales!$T583*DailySales!$R583</f>
        <v>0</v>
      </c>
      <c r="W583" s="36">
        <f>+DailySales!$V583*DailySales!$Q583</f>
        <v>0</v>
      </c>
      <c r="X583" s="36">
        <f>VLOOKUP(O583,Stock[],6,FALSE)</f>
        <v>0</v>
      </c>
      <c r="Y583" s="36">
        <f>+DailySales!$V583*DailySales!$X583</f>
        <v>0</v>
      </c>
      <c r="Z583" s="37">
        <v>1050000</v>
      </c>
      <c r="AA583" s="34"/>
      <c r="AB583" s="78"/>
      <c r="AC583" s="78"/>
      <c r="AD583" s="34"/>
      <c r="AE583" s="77"/>
      <c r="AF583" s="38"/>
      <c r="AG583" s="39"/>
      <c r="AH583" s="38"/>
      <c r="AI583" s="39"/>
      <c r="AJ583" s="38">
        <v>46031</v>
      </c>
      <c r="AK583" s="39">
        <v>1050000</v>
      </c>
      <c r="AL583" s="34"/>
      <c r="AM583" s="39"/>
      <c r="AN58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83" s="26"/>
      <c r="AQ583" s="26"/>
      <c r="AR583" s="26"/>
    </row>
    <row r="584" spans="1:44" ht="19.5" customHeight="1" x14ac:dyDescent="0.25">
      <c r="A584" s="32">
        <f t="shared" si="40"/>
        <v>2025</v>
      </c>
      <c r="B584" s="32">
        <f t="shared" si="41"/>
        <v>12</v>
      </c>
      <c r="C584" s="25">
        <v>46013</v>
      </c>
      <c r="D584" s="57">
        <f t="shared" ca="1" si="38"/>
        <v>46097</v>
      </c>
      <c r="E584" s="32" t="str">
        <f t="shared" ca="1" si="39"/>
        <v>2-Months</v>
      </c>
      <c r="F584" s="32" t="str">
        <f>VLOOKUP(O584,Stock[],5,FALSE)</f>
        <v>BE</v>
      </c>
      <c r="G584" s="33" t="s">
        <v>1977</v>
      </c>
      <c r="H584" s="34"/>
      <c r="I584" s="34" t="s">
        <v>242</v>
      </c>
      <c r="J584" s="32" t="str">
        <f>VLOOKUP(I584,Customers[],2,FALSE)</f>
        <v>ဦးသိန်းစိုး</v>
      </c>
      <c r="K584" s="32" t="str">
        <f>VLOOKUP(I584,Customers[],4,FALSE)</f>
        <v>Kyukpadaung</v>
      </c>
      <c r="L584" s="32" t="str">
        <f>VLOOKUP(Table85[[#This Row],[CustomerID]],Table!H:K,3,0)</f>
        <v>ကျောက်ပန်းတောင်း</v>
      </c>
      <c r="M584" s="32" t="str">
        <f>VLOOKUP(I584,Customers[],5,FALSE)</f>
        <v>WholeSales/Contract</v>
      </c>
      <c r="N584" s="34" t="s">
        <v>10</v>
      </c>
      <c r="O584" s="37" t="s">
        <v>61</v>
      </c>
      <c r="P584" s="32" t="str">
        <f>VLOOKUP(O584,Stock[],2,FALSE)</f>
        <v>BE Debtors Opening</v>
      </c>
      <c r="Q584" s="35">
        <f>VLOOKUP(O584,Stock[],3,FALSE)</f>
        <v>0</v>
      </c>
      <c r="R584" s="35">
        <f>VLOOKUP(O584,Stock[],4,FALSE)</f>
        <v>0</v>
      </c>
      <c r="S584" s="34"/>
      <c r="T584" s="35"/>
      <c r="U584" s="34"/>
      <c r="V584" s="36">
        <f>+DailySales!$T584*DailySales!$R584</f>
        <v>0</v>
      </c>
      <c r="W584" s="36">
        <f>+DailySales!$V584*DailySales!$Q584</f>
        <v>0</v>
      </c>
      <c r="X584" s="36">
        <f>VLOOKUP(O584,Stock[],6,FALSE)</f>
        <v>0</v>
      </c>
      <c r="Y584" s="36">
        <f>+DailySales!$V584*DailySales!$X584</f>
        <v>0</v>
      </c>
      <c r="Z584" s="37">
        <v>2135000</v>
      </c>
      <c r="AA584" s="34"/>
      <c r="AB584" s="78"/>
      <c r="AC584" s="78"/>
      <c r="AD584" s="34"/>
      <c r="AE584" s="77"/>
      <c r="AF584" s="38"/>
      <c r="AG584" s="39"/>
      <c r="AH584" s="38">
        <v>46029</v>
      </c>
      <c r="AI584" s="39">
        <v>184090</v>
      </c>
      <c r="AJ584" s="38">
        <v>46031</v>
      </c>
      <c r="AK584" s="39">
        <v>1950910</v>
      </c>
      <c r="AL584" s="34"/>
      <c r="AM584" s="39"/>
      <c r="AN58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84" s="26"/>
      <c r="AQ584" s="26"/>
      <c r="AR584" s="26"/>
    </row>
    <row r="585" spans="1:44" ht="19.5" customHeight="1" x14ac:dyDescent="0.25">
      <c r="A585" s="32">
        <f t="shared" si="40"/>
        <v>2025</v>
      </c>
      <c r="B585" s="32">
        <f t="shared" si="41"/>
        <v>12</v>
      </c>
      <c r="C585" s="25">
        <v>46013</v>
      </c>
      <c r="D585" s="57">
        <f t="shared" ca="1" si="38"/>
        <v>46097</v>
      </c>
      <c r="E585" s="32" t="str">
        <f t="shared" ca="1" si="39"/>
        <v>2-Months</v>
      </c>
      <c r="F585" s="32" t="str">
        <f>VLOOKUP(O585,Stock[],5,FALSE)</f>
        <v>BE</v>
      </c>
      <c r="G585" s="33" t="s">
        <v>1978</v>
      </c>
      <c r="H585" s="34"/>
      <c r="I585" s="34" t="s">
        <v>330</v>
      </c>
      <c r="J585" s="32" t="str">
        <f>VLOOKUP(I585,Customers[],2,FALSE)</f>
        <v>ဦးစိုးဝင်း</v>
      </c>
      <c r="K585" s="32" t="str">
        <f>VLOOKUP(I585,Customers[],4,FALSE)</f>
        <v>Kyukpadaung</v>
      </c>
      <c r="L585" s="32" t="str">
        <f>VLOOKUP(Table85[[#This Row],[CustomerID]],Table!H:K,3,0)</f>
        <v>ကျောက်ပန်းတောင်း</v>
      </c>
      <c r="M585" s="32" t="str">
        <f>VLOOKUP(I585,Customers[],5,FALSE)</f>
        <v>WholeSales/Contract</v>
      </c>
      <c r="N585" s="34" t="s">
        <v>10</v>
      </c>
      <c r="O585" s="37" t="s">
        <v>61</v>
      </c>
      <c r="P585" s="32" t="str">
        <f>VLOOKUP(O585,Stock[],2,FALSE)</f>
        <v>BE Debtors Opening</v>
      </c>
      <c r="Q585" s="35">
        <f>VLOOKUP(O585,Stock[],3,FALSE)</f>
        <v>0</v>
      </c>
      <c r="R585" s="35">
        <f>VLOOKUP(O585,Stock[],4,FALSE)</f>
        <v>0</v>
      </c>
      <c r="S585" s="34"/>
      <c r="T585" s="35"/>
      <c r="U585" s="34"/>
      <c r="V585" s="36">
        <f>+DailySales!$T585*DailySales!$R585</f>
        <v>0</v>
      </c>
      <c r="W585" s="36">
        <f>+DailySales!$V585*DailySales!$Q585</f>
        <v>0</v>
      </c>
      <c r="X585" s="36">
        <f>VLOOKUP(O585,Stock[],6,FALSE)</f>
        <v>0</v>
      </c>
      <c r="Y585" s="36">
        <f>+DailySales!$V585*DailySales!$X585</f>
        <v>0</v>
      </c>
      <c r="Z585" s="37">
        <v>969600</v>
      </c>
      <c r="AA585" s="34"/>
      <c r="AB585" s="78"/>
      <c r="AC585" s="78"/>
      <c r="AD585" s="34"/>
      <c r="AE585" s="77"/>
      <c r="AF585" s="38"/>
      <c r="AG585" s="39"/>
      <c r="AH585" s="38"/>
      <c r="AI585" s="39"/>
      <c r="AJ585" s="38">
        <v>46050</v>
      </c>
      <c r="AK585" s="39">
        <v>969600</v>
      </c>
      <c r="AL585" s="34"/>
      <c r="AM585" s="39"/>
      <c r="AN58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85" s="26"/>
      <c r="AQ585" s="26"/>
      <c r="AR585" s="26"/>
    </row>
    <row r="586" spans="1:44" ht="19.5" customHeight="1" x14ac:dyDescent="0.25">
      <c r="A586" s="32">
        <f t="shared" si="40"/>
        <v>2025</v>
      </c>
      <c r="B586" s="32">
        <f t="shared" si="41"/>
        <v>12</v>
      </c>
      <c r="C586" s="25">
        <v>46013</v>
      </c>
      <c r="D586" s="57">
        <f t="shared" ca="1" si="38"/>
        <v>46097</v>
      </c>
      <c r="E586" s="32" t="str">
        <f t="shared" ca="1" si="39"/>
        <v>2-Months</v>
      </c>
      <c r="F586" s="32" t="str">
        <f>VLOOKUP(O586,Stock[],5,FALSE)</f>
        <v>BE</v>
      </c>
      <c r="G586" s="33" t="s">
        <v>1978</v>
      </c>
      <c r="H586" s="34"/>
      <c r="I586" s="34" t="s">
        <v>330</v>
      </c>
      <c r="J586" s="32" t="str">
        <f>VLOOKUP(I586,Customers[],2,FALSE)</f>
        <v>ဦးစိုးဝင်း</v>
      </c>
      <c r="K586" s="32" t="str">
        <f>VLOOKUP(I586,Customers[],4,FALSE)</f>
        <v>Kyukpadaung</v>
      </c>
      <c r="L586" s="32" t="str">
        <f>VLOOKUP(Table85[[#This Row],[CustomerID]],Table!H:K,3,0)</f>
        <v>ကျောက်ပန်းတောင်း</v>
      </c>
      <c r="M586" s="32" t="str">
        <f>VLOOKUP(I586,Customers[],5,FALSE)</f>
        <v>WholeSales/Contract</v>
      </c>
      <c r="N586" s="34" t="s">
        <v>10</v>
      </c>
      <c r="O586" s="37" t="s">
        <v>61</v>
      </c>
      <c r="P586" s="32" t="str">
        <f>VLOOKUP(O586,Stock[],2,FALSE)</f>
        <v>BE Debtors Opening</v>
      </c>
      <c r="Q586" s="35">
        <f>VLOOKUP(O586,Stock[],3,FALSE)</f>
        <v>0</v>
      </c>
      <c r="R586" s="35">
        <f>VLOOKUP(O586,Stock[],4,FALSE)</f>
        <v>0</v>
      </c>
      <c r="S586" s="34"/>
      <c r="T586" s="35"/>
      <c r="U586" s="34"/>
      <c r="V586" s="36">
        <f>+DailySales!$T586*DailySales!$R586</f>
        <v>0</v>
      </c>
      <c r="W586" s="36">
        <f>+DailySales!$V586*DailySales!$Q586</f>
        <v>0</v>
      </c>
      <c r="X586" s="36">
        <f>VLOOKUP(O586,Stock[],6,FALSE)</f>
        <v>0</v>
      </c>
      <c r="Y586" s="36">
        <f>+DailySales!$V586*DailySales!$X586</f>
        <v>0</v>
      </c>
      <c r="Z586" s="37">
        <v>1967000</v>
      </c>
      <c r="AA586" s="34"/>
      <c r="AB586" s="78"/>
      <c r="AC586" s="78"/>
      <c r="AD586" s="34"/>
      <c r="AE586" s="77"/>
      <c r="AF586" s="38"/>
      <c r="AG586" s="39"/>
      <c r="AH586" s="38"/>
      <c r="AI586" s="39"/>
      <c r="AJ586" s="38">
        <v>46050</v>
      </c>
      <c r="AK586" s="39">
        <v>1967000</v>
      </c>
      <c r="AL586" s="34"/>
      <c r="AM586" s="39"/>
      <c r="AN58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86" s="26"/>
      <c r="AQ586" s="26"/>
      <c r="AR586" s="26"/>
    </row>
    <row r="587" spans="1:44" ht="19.5" customHeight="1" x14ac:dyDescent="0.25">
      <c r="A587" s="32">
        <f t="shared" si="40"/>
        <v>2025</v>
      </c>
      <c r="B587" s="32">
        <f t="shared" si="41"/>
        <v>12</v>
      </c>
      <c r="C587" s="25">
        <v>46013</v>
      </c>
      <c r="D587" s="57">
        <f t="shared" ca="1" si="38"/>
        <v>46097</v>
      </c>
      <c r="E587" s="32" t="str">
        <f t="shared" ca="1" si="39"/>
        <v>2-Months</v>
      </c>
      <c r="F587" s="32" t="str">
        <f>VLOOKUP(O587,Stock[],5,FALSE)</f>
        <v>BE</v>
      </c>
      <c r="G587" s="33" t="s">
        <v>1979</v>
      </c>
      <c r="H587" s="34"/>
      <c r="I587" s="34" t="s">
        <v>244</v>
      </c>
      <c r="J587" s="32" t="str">
        <f>VLOOKUP(I587,Customers[],2,FALSE)</f>
        <v>ကောင်းဆုဝေ</v>
      </c>
      <c r="K587" s="32" t="str">
        <f>VLOOKUP(I587,Customers[],4,FALSE)</f>
        <v>Kyukpadaung</v>
      </c>
      <c r="L587" s="32" t="str">
        <f>VLOOKUP(Table85[[#This Row],[CustomerID]],Table!H:K,3,0)</f>
        <v>ကျောက်ပန်းတောင်း</v>
      </c>
      <c r="M587" s="32" t="str">
        <f>VLOOKUP(I587,Customers[],5,FALSE)</f>
        <v>WholeSales/Contract</v>
      </c>
      <c r="N587" s="34" t="s">
        <v>10</v>
      </c>
      <c r="O587" s="37" t="s">
        <v>61</v>
      </c>
      <c r="P587" s="32" t="str">
        <f>VLOOKUP(O587,Stock[],2,FALSE)</f>
        <v>BE Debtors Opening</v>
      </c>
      <c r="Q587" s="35">
        <f>VLOOKUP(O587,Stock[],3,FALSE)</f>
        <v>0</v>
      </c>
      <c r="R587" s="35">
        <f>VLOOKUP(O587,Stock[],4,FALSE)</f>
        <v>0</v>
      </c>
      <c r="S587" s="34"/>
      <c r="T587" s="35"/>
      <c r="U587" s="34"/>
      <c r="V587" s="36">
        <f>+DailySales!$T587*DailySales!$R587</f>
        <v>0</v>
      </c>
      <c r="W587" s="36">
        <f>+DailySales!$V587*DailySales!$Q587</f>
        <v>0</v>
      </c>
      <c r="X587" s="36">
        <f>VLOOKUP(O587,Stock[],6,FALSE)</f>
        <v>0</v>
      </c>
      <c r="Y587" s="36">
        <f>+DailySales!$V587*DailySales!$X587</f>
        <v>0</v>
      </c>
      <c r="Z587" s="37">
        <v>2458750</v>
      </c>
      <c r="AA587" s="34"/>
      <c r="AB587" s="78"/>
      <c r="AC587" s="78"/>
      <c r="AD587" s="34"/>
      <c r="AE587" s="77"/>
      <c r="AF587" s="38"/>
      <c r="AG587" s="39"/>
      <c r="AH587" s="38">
        <v>46027</v>
      </c>
      <c r="AI587" s="39">
        <v>180050</v>
      </c>
      <c r="AJ587" s="38">
        <v>46032</v>
      </c>
      <c r="AK587" s="39">
        <v>2000000</v>
      </c>
      <c r="AL587" s="38">
        <v>46034</v>
      </c>
      <c r="AM587" s="39">
        <v>278700</v>
      </c>
      <c r="AN58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87" s="26"/>
      <c r="AQ587" s="26"/>
      <c r="AR587" s="26"/>
    </row>
    <row r="588" spans="1:44" ht="19.5" customHeight="1" x14ac:dyDescent="0.25">
      <c r="A588" s="32">
        <f t="shared" si="40"/>
        <v>2025</v>
      </c>
      <c r="B588" s="32">
        <f t="shared" si="41"/>
        <v>12</v>
      </c>
      <c r="C588" s="25">
        <v>46013</v>
      </c>
      <c r="D588" s="57">
        <f t="shared" ca="1" si="38"/>
        <v>46097</v>
      </c>
      <c r="E588" s="32" t="str">
        <f t="shared" ca="1" si="39"/>
        <v>2-Months</v>
      </c>
      <c r="F588" s="32" t="str">
        <f>VLOOKUP(O588,Stock[],5,FALSE)</f>
        <v>BE</v>
      </c>
      <c r="G588" s="33" t="s">
        <v>1979</v>
      </c>
      <c r="H588" s="34"/>
      <c r="I588" s="34" t="s">
        <v>244</v>
      </c>
      <c r="J588" s="32" t="str">
        <f>VLOOKUP(I588,Customers[],2,FALSE)</f>
        <v>ကောင်းဆုဝေ</v>
      </c>
      <c r="K588" s="32" t="str">
        <f>VLOOKUP(I588,Customers[],4,FALSE)</f>
        <v>Kyukpadaung</v>
      </c>
      <c r="L588" s="32" t="str">
        <f>VLOOKUP(Table85[[#This Row],[CustomerID]],Table!H:K,3,0)</f>
        <v>ကျောက်ပန်းတောင်း</v>
      </c>
      <c r="M588" s="32" t="str">
        <f>VLOOKUP(I588,Customers[],5,FALSE)</f>
        <v>WholeSales/Contract</v>
      </c>
      <c r="N588" s="34" t="s">
        <v>10</v>
      </c>
      <c r="O588" s="37" t="s">
        <v>61</v>
      </c>
      <c r="P588" s="32" t="str">
        <f>VLOOKUP(O588,Stock[],2,FALSE)</f>
        <v>BE Debtors Opening</v>
      </c>
      <c r="Q588" s="35">
        <f>VLOOKUP(O588,Stock[],3,FALSE)</f>
        <v>0</v>
      </c>
      <c r="R588" s="35">
        <f>VLOOKUP(O588,Stock[],4,FALSE)</f>
        <v>0</v>
      </c>
      <c r="S588" s="34"/>
      <c r="T588" s="35"/>
      <c r="U588" s="34"/>
      <c r="V588" s="36">
        <f>+DailySales!$T588*DailySales!$R588</f>
        <v>0</v>
      </c>
      <c r="W588" s="36">
        <f>+DailySales!$V588*DailySales!$Q588</f>
        <v>0</v>
      </c>
      <c r="X588" s="36">
        <f>VLOOKUP(O588,Stock[],6,FALSE)</f>
        <v>0</v>
      </c>
      <c r="Y588" s="36">
        <f>+DailySales!$V588*DailySales!$X588</f>
        <v>0</v>
      </c>
      <c r="Z588" s="37">
        <v>1897000</v>
      </c>
      <c r="AA588" s="34"/>
      <c r="AB588" s="78"/>
      <c r="AC588" s="78"/>
      <c r="AD588" s="34"/>
      <c r="AE588" s="77"/>
      <c r="AF588" s="38"/>
      <c r="AG588" s="39"/>
      <c r="AH588" s="38"/>
      <c r="AI588" s="39"/>
      <c r="AJ588" s="38"/>
      <c r="AK588" s="39"/>
      <c r="AL588" s="38">
        <v>46034</v>
      </c>
      <c r="AM588" s="39">
        <v>1897000</v>
      </c>
      <c r="AN58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88" s="26"/>
      <c r="AQ588" s="26"/>
      <c r="AR588" s="26"/>
    </row>
    <row r="589" spans="1:44" ht="19.5" customHeight="1" x14ac:dyDescent="0.25">
      <c r="A589" s="32">
        <f t="shared" si="40"/>
        <v>2025</v>
      </c>
      <c r="B589" s="32">
        <f t="shared" si="41"/>
        <v>12</v>
      </c>
      <c r="C589" s="25">
        <v>46013</v>
      </c>
      <c r="D589" s="57">
        <f t="shared" ca="1" si="38"/>
        <v>46097</v>
      </c>
      <c r="E589" s="32" t="str">
        <f t="shared" ca="1" si="39"/>
        <v>2-Months</v>
      </c>
      <c r="F589" s="32" t="str">
        <f>VLOOKUP(O589,Stock[],5,FALSE)</f>
        <v>BE</v>
      </c>
      <c r="G589" s="33" t="s">
        <v>1979</v>
      </c>
      <c r="H589" s="34"/>
      <c r="I589" s="34" t="s">
        <v>244</v>
      </c>
      <c r="J589" s="32" t="str">
        <f>VLOOKUP(I589,Customers[],2,FALSE)</f>
        <v>ကောင်းဆုဝေ</v>
      </c>
      <c r="K589" s="32" t="str">
        <f>VLOOKUP(I589,Customers[],4,FALSE)</f>
        <v>Kyukpadaung</v>
      </c>
      <c r="L589" s="32" t="str">
        <f>VLOOKUP(Table85[[#This Row],[CustomerID]],Table!H:K,3,0)</f>
        <v>ကျောက်ပန်းတောင်း</v>
      </c>
      <c r="M589" s="32" t="str">
        <f>VLOOKUP(I589,Customers[],5,FALSE)</f>
        <v>WholeSales/Contract</v>
      </c>
      <c r="N589" s="34" t="s">
        <v>10</v>
      </c>
      <c r="O589" s="37" t="s">
        <v>61</v>
      </c>
      <c r="P589" s="32" t="str">
        <f>VLOOKUP(O589,Stock[],2,FALSE)</f>
        <v>BE Debtors Opening</v>
      </c>
      <c r="Q589" s="35">
        <f>VLOOKUP(O589,Stock[],3,FALSE)</f>
        <v>0</v>
      </c>
      <c r="R589" s="35">
        <f>VLOOKUP(O589,Stock[],4,FALSE)</f>
        <v>0</v>
      </c>
      <c r="S589" s="34"/>
      <c r="T589" s="35"/>
      <c r="U589" s="34"/>
      <c r="V589" s="36">
        <f>+DailySales!$T589*DailySales!$R589</f>
        <v>0</v>
      </c>
      <c r="W589" s="36">
        <f>+DailySales!$V589*DailySales!$Q589</f>
        <v>0</v>
      </c>
      <c r="X589" s="36">
        <f>VLOOKUP(O589,Stock[],6,FALSE)</f>
        <v>0</v>
      </c>
      <c r="Y589" s="36">
        <f>+DailySales!$V589*DailySales!$X589</f>
        <v>0</v>
      </c>
      <c r="Z589" s="37">
        <v>533750</v>
      </c>
      <c r="AA589" s="34"/>
      <c r="AB589" s="78"/>
      <c r="AC589" s="78"/>
      <c r="AD589" s="34"/>
      <c r="AE589" s="77"/>
      <c r="AF589" s="38"/>
      <c r="AG589" s="39"/>
      <c r="AH589" s="38"/>
      <c r="AI589" s="39"/>
      <c r="AJ589" s="38"/>
      <c r="AK589" s="39"/>
      <c r="AL589" s="38">
        <v>46034</v>
      </c>
      <c r="AM589" s="39">
        <v>533750</v>
      </c>
      <c r="AN58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89" s="26"/>
      <c r="AQ589" s="26"/>
      <c r="AR589" s="26"/>
    </row>
    <row r="590" spans="1:44" ht="19.5" customHeight="1" x14ac:dyDescent="0.25">
      <c r="A590" s="32">
        <f t="shared" si="40"/>
        <v>2025</v>
      </c>
      <c r="B590" s="32">
        <f t="shared" si="41"/>
        <v>12</v>
      </c>
      <c r="C590" s="25">
        <v>46013</v>
      </c>
      <c r="D590" s="57">
        <f t="shared" ca="1" si="38"/>
        <v>46097</v>
      </c>
      <c r="E590" s="32" t="str">
        <f t="shared" ca="1" si="39"/>
        <v>2-Months</v>
      </c>
      <c r="F590" s="32" t="str">
        <f>VLOOKUP(O590,Stock[],5,FALSE)</f>
        <v>BE</v>
      </c>
      <c r="G590" s="33" t="s">
        <v>1980</v>
      </c>
      <c r="H590" s="34"/>
      <c r="I590" s="34" t="s">
        <v>233</v>
      </c>
      <c r="J590" s="32" t="str">
        <f>VLOOKUP(I590,Customers[],2,FALSE)</f>
        <v>ဦးဝင်းနိုင်</v>
      </c>
      <c r="K590" s="32" t="str">
        <f>VLOOKUP(I590,Customers[],4,FALSE)</f>
        <v>Wandwin</v>
      </c>
      <c r="L590" s="32" t="str">
        <f>VLOOKUP(Table85[[#This Row],[CustomerID]],Table!H:K,3,0)</f>
        <v>လျှော်ပင်</v>
      </c>
      <c r="M590" s="32" t="str">
        <f>VLOOKUP(I590,Customers[],5,FALSE)</f>
        <v>WholeSales/Contract</v>
      </c>
      <c r="N590" s="34" t="s">
        <v>10</v>
      </c>
      <c r="O590" s="37" t="s">
        <v>61</v>
      </c>
      <c r="P590" s="32" t="str">
        <f>VLOOKUP(O590,Stock[],2,FALSE)</f>
        <v>BE Debtors Opening</v>
      </c>
      <c r="Q590" s="35">
        <f>VLOOKUP(O590,Stock[],3,FALSE)</f>
        <v>0</v>
      </c>
      <c r="R590" s="35">
        <f>VLOOKUP(O590,Stock[],4,FALSE)</f>
        <v>0</v>
      </c>
      <c r="S590" s="34"/>
      <c r="T590" s="35"/>
      <c r="U590" s="34"/>
      <c r="V590" s="36">
        <f>+DailySales!$T590*DailySales!$R590</f>
        <v>0</v>
      </c>
      <c r="W590" s="36">
        <f>+DailySales!$V590*DailySales!$Q590</f>
        <v>0</v>
      </c>
      <c r="X590" s="36">
        <f>VLOOKUP(O590,Stock[],6,FALSE)</f>
        <v>0</v>
      </c>
      <c r="Y590" s="36">
        <f>+DailySales!$V590*DailySales!$X590</f>
        <v>0</v>
      </c>
      <c r="Z590" s="37">
        <v>1862000</v>
      </c>
      <c r="AA590" s="34"/>
      <c r="AB590" s="78"/>
      <c r="AC590" s="78"/>
      <c r="AD590" s="34"/>
      <c r="AE590" s="77"/>
      <c r="AF590" s="38"/>
      <c r="AG590" s="39"/>
      <c r="AH590" s="38"/>
      <c r="AI590" s="39"/>
      <c r="AJ590" s="38">
        <v>46041</v>
      </c>
      <c r="AK590" s="39">
        <v>1862000</v>
      </c>
      <c r="AL590" s="34"/>
      <c r="AM590" s="39"/>
      <c r="AN59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90" s="26"/>
      <c r="AQ590" s="26"/>
      <c r="AR590" s="26"/>
    </row>
    <row r="591" spans="1:44" ht="19.5" customHeight="1" x14ac:dyDescent="0.25">
      <c r="A591" s="32">
        <f t="shared" si="40"/>
        <v>2025</v>
      </c>
      <c r="B591" s="32">
        <f t="shared" si="41"/>
        <v>12</v>
      </c>
      <c r="C591" s="25">
        <v>46013</v>
      </c>
      <c r="D591" s="57">
        <f t="shared" ca="1" si="38"/>
        <v>46097</v>
      </c>
      <c r="E591" s="32" t="str">
        <f t="shared" ca="1" si="39"/>
        <v>2-Months</v>
      </c>
      <c r="F591" s="32" t="str">
        <f>VLOOKUP(O591,Stock[],5,FALSE)</f>
        <v>BE</v>
      </c>
      <c r="G591" s="33" t="s">
        <v>1980</v>
      </c>
      <c r="H591" s="34"/>
      <c r="I591" s="34" t="s">
        <v>233</v>
      </c>
      <c r="J591" s="32" t="str">
        <f>VLOOKUP(I591,Customers[],2,FALSE)</f>
        <v>ဦးဝင်းနိုင်</v>
      </c>
      <c r="K591" s="32" t="str">
        <f>VLOOKUP(I591,Customers[],4,FALSE)</f>
        <v>Wandwin</v>
      </c>
      <c r="L591" s="32" t="str">
        <f>VLOOKUP(Table85[[#This Row],[CustomerID]],Table!H:K,3,0)</f>
        <v>လျှော်ပင်</v>
      </c>
      <c r="M591" s="32" t="str">
        <f>VLOOKUP(I591,Customers[],5,FALSE)</f>
        <v>WholeSales/Contract</v>
      </c>
      <c r="N591" s="34" t="s">
        <v>10</v>
      </c>
      <c r="O591" s="37" t="s">
        <v>61</v>
      </c>
      <c r="P591" s="32" t="str">
        <f>VLOOKUP(O591,Stock[],2,FALSE)</f>
        <v>BE Debtors Opening</v>
      </c>
      <c r="Q591" s="35">
        <f>VLOOKUP(O591,Stock[],3,FALSE)</f>
        <v>0</v>
      </c>
      <c r="R591" s="35">
        <f>VLOOKUP(O591,Stock[],4,FALSE)</f>
        <v>0</v>
      </c>
      <c r="S591" s="34"/>
      <c r="T591" s="35"/>
      <c r="U591" s="34"/>
      <c r="V591" s="36">
        <f>+DailySales!$T591*DailySales!$R591</f>
        <v>0</v>
      </c>
      <c r="W591" s="36">
        <f>+DailySales!$V591*DailySales!$Q591</f>
        <v>0</v>
      </c>
      <c r="X591" s="36">
        <f>VLOOKUP(O591,Stock[],6,FALSE)</f>
        <v>0</v>
      </c>
      <c r="Y591" s="36">
        <f>+DailySales!$V591*DailySales!$X591</f>
        <v>0</v>
      </c>
      <c r="Z591" s="37">
        <v>383600</v>
      </c>
      <c r="AA591" s="34"/>
      <c r="AB591" s="78"/>
      <c r="AC591" s="78"/>
      <c r="AD591" s="34"/>
      <c r="AE591" s="77"/>
      <c r="AF591" s="38"/>
      <c r="AG591" s="39"/>
      <c r="AH591" s="38"/>
      <c r="AI591" s="39"/>
      <c r="AJ591" s="38">
        <v>46041</v>
      </c>
      <c r="AK591" s="39">
        <v>383600</v>
      </c>
      <c r="AL591" s="34"/>
      <c r="AM591" s="39"/>
      <c r="AN59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91" s="26"/>
      <c r="AQ591" s="26"/>
      <c r="AR591" s="26"/>
    </row>
    <row r="592" spans="1:44" ht="19.5" customHeight="1" x14ac:dyDescent="0.25">
      <c r="A592" s="32">
        <f t="shared" si="40"/>
        <v>2025</v>
      </c>
      <c r="B592" s="32">
        <f t="shared" si="41"/>
        <v>12</v>
      </c>
      <c r="C592" s="25">
        <v>46013</v>
      </c>
      <c r="D592" s="57">
        <f t="shared" ca="1" si="38"/>
        <v>46097</v>
      </c>
      <c r="E592" s="32" t="str">
        <f t="shared" ca="1" si="39"/>
        <v>2-Months</v>
      </c>
      <c r="F592" s="32" t="str">
        <f>VLOOKUP(O592,Stock[],5,FALSE)</f>
        <v>BE</v>
      </c>
      <c r="G592" s="33" t="s">
        <v>1980</v>
      </c>
      <c r="H592" s="34"/>
      <c r="I592" s="34" t="s">
        <v>233</v>
      </c>
      <c r="J592" s="32" t="str">
        <f>VLOOKUP(I592,Customers[],2,FALSE)</f>
        <v>ဦးဝင်းနိုင်</v>
      </c>
      <c r="K592" s="32" t="str">
        <f>VLOOKUP(I592,Customers[],4,FALSE)</f>
        <v>Wandwin</v>
      </c>
      <c r="L592" s="32" t="str">
        <f>VLOOKUP(Table85[[#This Row],[CustomerID]],Table!H:K,3,0)</f>
        <v>လျှော်ပင်</v>
      </c>
      <c r="M592" s="32" t="str">
        <f>VLOOKUP(I592,Customers[],5,FALSE)</f>
        <v>WholeSales/Contract</v>
      </c>
      <c r="N592" s="34" t="s">
        <v>10</v>
      </c>
      <c r="O592" s="37" t="s">
        <v>61</v>
      </c>
      <c r="P592" s="32" t="str">
        <f>VLOOKUP(O592,Stock[],2,FALSE)</f>
        <v>BE Debtors Opening</v>
      </c>
      <c r="Q592" s="35">
        <f>VLOOKUP(O592,Stock[],3,FALSE)</f>
        <v>0</v>
      </c>
      <c r="R592" s="35">
        <f>VLOOKUP(O592,Stock[],4,FALSE)</f>
        <v>0</v>
      </c>
      <c r="S592" s="34"/>
      <c r="T592" s="35"/>
      <c r="U592" s="34"/>
      <c r="V592" s="36">
        <f>+DailySales!$T592*DailySales!$R592</f>
        <v>0</v>
      </c>
      <c r="W592" s="36">
        <f>+DailySales!$V592*DailySales!$Q592</f>
        <v>0</v>
      </c>
      <c r="X592" s="36">
        <f>VLOOKUP(O592,Stock[],6,FALSE)</f>
        <v>0</v>
      </c>
      <c r="Y592" s="36">
        <f>+DailySales!$V592*DailySales!$X592</f>
        <v>0</v>
      </c>
      <c r="Z592" s="37">
        <v>478800</v>
      </c>
      <c r="AA592" s="34"/>
      <c r="AB592" s="78"/>
      <c r="AC592" s="78"/>
      <c r="AD592" s="34"/>
      <c r="AE592" s="77"/>
      <c r="AF592" s="38"/>
      <c r="AG592" s="39"/>
      <c r="AH592" s="38"/>
      <c r="AI592" s="39"/>
      <c r="AJ592" s="38">
        <v>46041</v>
      </c>
      <c r="AK592" s="39">
        <v>478800</v>
      </c>
      <c r="AL592" s="34"/>
      <c r="AM592" s="39"/>
      <c r="AN59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92" s="26"/>
      <c r="AQ592" s="26"/>
      <c r="AR592" s="26"/>
    </row>
    <row r="593" spans="1:44" ht="19.5" customHeight="1" x14ac:dyDescent="0.25">
      <c r="A593" s="32">
        <f t="shared" si="40"/>
        <v>2025</v>
      </c>
      <c r="B593" s="32">
        <f t="shared" si="41"/>
        <v>12</v>
      </c>
      <c r="C593" s="25">
        <v>46013</v>
      </c>
      <c r="D593" s="57">
        <f t="shared" ca="1" si="38"/>
        <v>46097</v>
      </c>
      <c r="E593" s="32" t="str">
        <f t="shared" ca="1" si="39"/>
        <v>2-Months</v>
      </c>
      <c r="F593" s="32" t="str">
        <f>VLOOKUP(O593,Stock[],5,FALSE)</f>
        <v>BE</v>
      </c>
      <c r="G593" s="33" t="s">
        <v>1980</v>
      </c>
      <c r="H593" s="34"/>
      <c r="I593" s="34" t="s">
        <v>233</v>
      </c>
      <c r="J593" s="32" t="str">
        <f>VLOOKUP(I593,Customers[],2,FALSE)</f>
        <v>ဦးဝင်းနိုင်</v>
      </c>
      <c r="K593" s="32" t="str">
        <f>VLOOKUP(I593,Customers[],4,FALSE)</f>
        <v>Wandwin</v>
      </c>
      <c r="L593" s="32" t="str">
        <f>VLOOKUP(Table85[[#This Row],[CustomerID]],Table!H:K,3,0)</f>
        <v>လျှော်ပင်</v>
      </c>
      <c r="M593" s="32" t="str">
        <f>VLOOKUP(I593,Customers[],5,FALSE)</f>
        <v>WholeSales/Contract</v>
      </c>
      <c r="N593" s="34" t="s">
        <v>10</v>
      </c>
      <c r="O593" s="37" t="s">
        <v>61</v>
      </c>
      <c r="P593" s="32" t="str">
        <f>VLOOKUP(O593,Stock[],2,FALSE)</f>
        <v>BE Debtors Opening</v>
      </c>
      <c r="Q593" s="35">
        <f>VLOOKUP(O593,Stock[],3,FALSE)</f>
        <v>0</v>
      </c>
      <c r="R593" s="35">
        <f>VLOOKUP(O593,Stock[],4,FALSE)</f>
        <v>0</v>
      </c>
      <c r="S593" s="34"/>
      <c r="T593" s="35"/>
      <c r="U593" s="34"/>
      <c r="V593" s="36">
        <f>+DailySales!$T593*DailySales!$R593</f>
        <v>0</v>
      </c>
      <c r="W593" s="36">
        <f>+DailySales!$V593*DailySales!$Q593</f>
        <v>0</v>
      </c>
      <c r="X593" s="36">
        <f>VLOOKUP(O593,Stock[],6,FALSE)</f>
        <v>0</v>
      </c>
      <c r="Y593" s="36">
        <f>+DailySales!$V593*DailySales!$X593</f>
        <v>0</v>
      </c>
      <c r="Z593" s="37">
        <v>289800</v>
      </c>
      <c r="AA593" s="34"/>
      <c r="AB593" s="78"/>
      <c r="AC593" s="78"/>
      <c r="AD593" s="34"/>
      <c r="AE593" s="77"/>
      <c r="AF593" s="38"/>
      <c r="AG593" s="39"/>
      <c r="AH593" s="38"/>
      <c r="AI593" s="39"/>
      <c r="AJ593" s="38">
        <v>46041</v>
      </c>
      <c r="AK593" s="39">
        <v>289800</v>
      </c>
      <c r="AL593" s="34"/>
      <c r="AM593" s="39"/>
      <c r="AN59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93" s="26"/>
      <c r="AQ593" s="26"/>
      <c r="AR593" s="26"/>
    </row>
    <row r="594" spans="1:44" ht="19.5" customHeight="1" x14ac:dyDescent="0.25">
      <c r="A594" s="32">
        <f t="shared" si="40"/>
        <v>2025</v>
      </c>
      <c r="B594" s="32">
        <f t="shared" si="41"/>
        <v>12</v>
      </c>
      <c r="C594" s="25">
        <v>46013</v>
      </c>
      <c r="D594" s="57">
        <f t="shared" ca="1" si="38"/>
        <v>46097</v>
      </c>
      <c r="E594" s="32" t="str">
        <f t="shared" ca="1" si="39"/>
        <v>2-Months</v>
      </c>
      <c r="F594" s="32" t="str">
        <f>VLOOKUP(O594,Stock[],5,FALSE)</f>
        <v>BE</v>
      </c>
      <c r="G594" s="33" t="s">
        <v>1980</v>
      </c>
      <c r="H594" s="34"/>
      <c r="I594" s="34" t="s">
        <v>233</v>
      </c>
      <c r="J594" s="32" t="str">
        <f>VLOOKUP(I594,Customers[],2,FALSE)</f>
        <v>ဦးဝင်းနိုင်</v>
      </c>
      <c r="K594" s="32" t="str">
        <f>VLOOKUP(I594,Customers[],4,FALSE)</f>
        <v>Wandwin</v>
      </c>
      <c r="L594" s="32" t="str">
        <f>VLOOKUP(Table85[[#This Row],[CustomerID]],Table!H:K,3,0)</f>
        <v>လျှော်ပင်</v>
      </c>
      <c r="M594" s="32" t="str">
        <f>VLOOKUP(I594,Customers[],5,FALSE)</f>
        <v>WholeSales/Contract</v>
      </c>
      <c r="N594" s="34" t="s">
        <v>10</v>
      </c>
      <c r="O594" s="37" t="s">
        <v>61</v>
      </c>
      <c r="P594" s="32" t="str">
        <f>VLOOKUP(O594,Stock[],2,FALSE)</f>
        <v>BE Debtors Opening</v>
      </c>
      <c r="Q594" s="35">
        <f>VLOOKUP(O594,Stock[],3,FALSE)</f>
        <v>0</v>
      </c>
      <c r="R594" s="35">
        <f>VLOOKUP(O594,Stock[],4,FALSE)</f>
        <v>0</v>
      </c>
      <c r="S594" s="34"/>
      <c r="T594" s="35"/>
      <c r="U594" s="34"/>
      <c r="V594" s="36">
        <f>+DailySales!$T594*DailySales!$R594</f>
        <v>0</v>
      </c>
      <c r="W594" s="36">
        <f>+DailySales!$V594*DailySales!$Q594</f>
        <v>0</v>
      </c>
      <c r="X594" s="36">
        <f>VLOOKUP(O594,Stock[],6,FALSE)</f>
        <v>0</v>
      </c>
      <c r="Y594" s="36">
        <f>+DailySales!$V594*DailySales!$X594</f>
        <v>0</v>
      </c>
      <c r="Z594" s="37">
        <v>93100</v>
      </c>
      <c r="AA594" s="34"/>
      <c r="AB594" s="78"/>
      <c r="AC594" s="78"/>
      <c r="AD594" s="34"/>
      <c r="AE594" s="77"/>
      <c r="AF594" s="38"/>
      <c r="AG594" s="39"/>
      <c r="AH594" s="38"/>
      <c r="AI594" s="39"/>
      <c r="AJ594" s="38">
        <v>46041</v>
      </c>
      <c r="AK594" s="39">
        <v>93100</v>
      </c>
      <c r="AL594" s="34"/>
      <c r="AM594" s="39"/>
      <c r="AN59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94" s="26"/>
      <c r="AQ594" s="26"/>
      <c r="AR594" s="26"/>
    </row>
    <row r="595" spans="1:44" ht="19.5" customHeight="1" x14ac:dyDescent="0.25">
      <c r="A595" s="32">
        <f t="shared" si="40"/>
        <v>2025</v>
      </c>
      <c r="B595" s="32">
        <f t="shared" si="41"/>
        <v>12</v>
      </c>
      <c r="C595" s="25">
        <v>46013</v>
      </c>
      <c r="D595" s="57">
        <f t="shared" ca="1" si="38"/>
        <v>46097</v>
      </c>
      <c r="E595" s="32" t="str">
        <f t="shared" ca="1" si="39"/>
        <v>2-Months</v>
      </c>
      <c r="F595" s="32" t="str">
        <f>VLOOKUP(O595,Stock[],5,FALSE)</f>
        <v>BE</v>
      </c>
      <c r="G595" s="33" t="s">
        <v>1980</v>
      </c>
      <c r="H595" s="34"/>
      <c r="I595" s="34" t="s">
        <v>233</v>
      </c>
      <c r="J595" s="32" t="str">
        <f>VLOOKUP(I595,Customers[],2,FALSE)</f>
        <v>ဦးဝင်းနိုင်</v>
      </c>
      <c r="K595" s="32" t="str">
        <f>VLOOKUP(I595,Customers[],4,FALSE)</f>
        <v>Wandwin</v>
      </c>
      <c r="L595" s="32" t="str">
        <f>VLOOKUP(Table85[[#This Row],[CustomerID]],Table!H:K,3,0)</f>
        <v>လျှော်ပင်</v>
      </c>
      <c r="M595" s="32" t="str">
        <f>VLOOKUP(I595,Customers[],5,FALSE)</f>
        <v>WholeSales/Contract</v>
      </c>
      <c r="N595" s="34" t="s">
        <v>10</v>
      </c>
      <c r="O595" s="37" t="s">
        <v>61</v>
      </c>
      <c r="P595" s="32" t="str">
        <f>VLOOKUP(O595,Stock[],2,FALSE)</f>
        <v>BE Debtors Opening</v>
      </c>
      <c r="Q595" s="35">
        <f>VLOOKUP(O595,Stock[],3,FALSE)</f>
        <v>0</v>
      </c>
      <c r="R595" s="35">
        <f>VLOOKUP(O595,Stock[],4,FALSE)</f>
        <v>0</v>
      </c>
      <c r="S595" s="34"/>
      <c r="T595" s="35"/>
      <c r="U595" s="34"/>
      <c r="V595" s="36">
        <f>+DailySales!$T595*DailySales!$R595</f>
        <v>0</v>
      </c>
      <c r="W595" s="36">
        <f>+DailySales!$V595*DailySales!$Q595</f>
        <v>0</v>
      </c>
      <c r="X595" s="36">
        <f>VLOOKUP(O595,Stock[],6,FALSE)</f>
        <v>0</v>
      </c>
      <c r="Y595" s="36">
        <f>+DailySales!$V595*DailySales!$X595</f>
        <v>0</v>
      </c>
      <c r="Z595" s="37">
        <v>798000</v>
      </c>
      <c r="AA595" s="34"/>
      <c r="AB595" s="78"/>
      <c r="AC595" s="78"/>
      <c r="AD595" s="34"/>
      <c r="AE595" s="77"/>
      <c r="AF595" s="38"/>
      <c r="AG595" s="39"/>
      <c r="AH595" s="38"/>
      <c r="AI595" s="39"/>
      <c r="AJ595" s="38">
        <v>46041</v>
      </c>
      <c r="AK595" s="39">
        <v>798000</v>
      </c>
      <c r="AL595" s="34"/>
      <c r="AM595" s="39"/>
      <c r="AN59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95" s="26"/>
      <c r="AQ595" s="26"/>
      <c r="AR595" s="26"/>
    </row>
    <row r="596" spans="1:44" ht="19.5" customHeight="1" x14ac:dyDescent="0.25">
      <c r="A596" s="32">
        <f t="shared" si="40"/>
        <v>2025</v>
      </c>
      <c r="B596" s="32">
        <f t="shared" si="41"/>
        <v>12</v>
      </c>
      <c r="C596" s="25">
        <v>46013</v>
      </c>
      <c r="D596" s="57">
        <f t="shared" ca="1" si="38"/>
        <v>46097</v>
      </c>
      <c r="E596" s="32" t="str">
        <f t="shared" ca="1" si="39"/>
        <v>2-Months</v>
      </c>
      <c r="F596" s="32" t="str">
        <f>VLOOKUP(O596,Stock[],5,FALSE)</f>
        <v>BE</v>
      </c>
      <c r="G596" s="33" t="s">
        <v>1980</v>
      </c>
      <c r="H596" s="34"/>
      <c r="I596" s="34" t="s">
        <v>233</v>
      </c>
      <c r="J596" s="32" t="str">
        <f>VLOOKUP(I596,Customers[],2,FALSE)</f>
        <v>ဦးဝင်းနိုင်</v>
      </c>
      <c r="K596" s="32" t="str">
        <f>VLOOKUP(I596,Customers[],4,FALSE)</f>
        <v>Wandwin</v>
      </c>
      <c r="L596" s="32" t="str">
        <f>VLOOKUP(Table85[[#This Row],[CustomerID]],Table!H:K,3,0)</f>
        <v>လျှော်ပင်</v>
      </c>
      <c r="M596" s="32" t="str">
        <f>VLOOKUP(I596,Customers[],5,FALSE)</f>
        <v>WholeSales/Contract</v>
      </c>
      <c r="N596" s="34" t="s">
        <v>10</v>
      </c>
      <c r="O596" s="37" t="s">
        <v>61</v>
      </c>
      <c r="P596" s="32" t="str">
        <f>VLOOKUP(O596,Stock[],2,FALSE)</f>
        <v>BE Debtors Opening</v>
      </c>
      <c r="Q596" s="35">
        <f>VLOOKUP(O596,Stock[],3,FALSE)</f>
        <v>0</v>
      </c>
      <c r="R596" s="35">
        <f>VLOOKUP(O596,Stock[],4,FALSE)</f>
        <v>0</v>
      </c>
      <c r="S596" s="34"/>
      <c r="T596" s="35"/>
      <c r="U596" s="34"/>
      <c r="V596" s="36">
        <f>+DailySales!$T596*DailySales!$R596</f>
        <v>0</v>
      </c>
      <c r="W596" s="36">
        <f>+DailySales!$V596*DailySales!$Q596</f>
        <v>0</v>
      </c>
      <c r="X596" s="36">
        <f>VLOOKUP(O596,Stock[],6,FALSE)</f>
        <v>0</v>
      </c>
      <c r="Y596" s="36">
        <f>+DailySales!$V596*DailySales!$X596</f>
        <v>0</v>
      </c>
      <c r="Z596" s="37">
        <v>372400</v>
      </c>
      <c r="AA596" s="34"/>
      <c r="AB596" s="78"/>
      <c r="AC596" s="78"/>
      <c r="AD596" s="34"/>
      <c r="AE596" s="77"/>
      <c r="AF596" s="38"/>
      <c r="AG596" s="39"/>
      <c r="AH596" s="38"/>
      <c r="AI596" s="39"/>
      <c r="AJ596" s="38">
        <v>46041</v>
      </c>
      <c r="AK596" s="39">
        <v>372400</v>
      </c>
      <c r="AL596" s="34"/>
      <c r="AM596" s="39"/>
      <c r="AN59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96" s="26"/>
      <c r="AQ596" s="26"/>
      <c r="AR596" s="26"/>
    </row>
    <row r="597" spans="1:44" ht="19.5" customHeight="1" x14ac:dyDescent="0.25">
      <c r="A597" s="32">
        <f t="shared" si="40"/>
        <v>2025</v>
      </c>
      <c r="B597" s="32">
        <f t="shared" si="41"/>
        <v>12</v>
      </c>
      <c r="C597" s="25">
        <v>46013</v>
      </c>
      <c r="D597" s="57">
        <f t="shared" ca="1" si="38"/>
        <v>46097</v>
      </c>
      <c r="E597" s="32" t="str">
        <f t="shared" ca="1" si="39"/>
        <v>2-Months</v>
      </c>
      <c r="F597" s="32" t="str">
        <f>VLOOKUP(O597,Stock[],5,FALSE)</f>
        <v>BE</v>
      </c>
      <c r="G597" s="33" t="s">
        <v>1980</v>
      </c>
      <c r="H597" s="34"/>
      <c r="I597" s="34" t="s">
        <v>233</v>
      </c>
      <c r="J597" s="32" t="str">
        <f>VLOOKUP(I597,Customers[],2,FALSE)</f>
        <v>ဦးဝင်းနိုင်</v>
      </c>
      <c r="K597" s="32" t="str">
        <f>VLOOKUP(I597,Customers[],4,FALSE)</f>
        <v>Wandwin</v>
      </c>
      <c r="L597" s="32" t="str">
        <f>VLOOKUP(Table85[[#This Row],[CustomerID]],Table!H:K,3,0)</f>
        <v>လျှော်ပင်</v>
      </c>
      <c r="M597" s="32" t="str">
        <f>VLOOKUP(I597,Customers[],5,FALSE)</f>
        <v>WholeSales/Contract</v>
      </c>
      <c r="N597" s="34" t="s">
        <v>10</v>
      </c>
      <c r="O597" s="37" t="s">
        <v>61</v>
      </c>
      <c r="P597" s="32" t="str">
        <f>VLOOKUP(O597,Stock[],2,FALSE)</f>
        <v>BE Debtors Opening</v>
      </c>
      <c r="Q597" s="35">
        <f>VLOOKUP(O597,Stock[],3,FALSE)</f>
        <v>0</v>
      </c>
      <c r="R597" s="35">
        <f>VLOOKUP(O597,Stock[],4,FALSE)</f>
        <v>0</v>
      </c>
      <c r="S597" s="34"/>
      <c r="T597" s="35"/>
      <c r="U597" s="34"/>
      <c r="V597" s="36">
        <f>+DailySales!$T597*DailySales!$R597</f>
        <v>0</v>
      </c>
      <c r="W597" s="36">
        <f>+DailySales!$V597*DailySales!$Q597</f>
        <v>0</v>
      </c>
      <c r="X597" s="36">
        <f>VLOOKUP(O597,Stock[],6,FALSE)</f>
        <v>0</v>
      </c>
      <c r="Y597" s="36">
        <f>+DailySales!$V597*DailySales!$X597</f>
        <v>0</v>
      </c>
      <c r="Z597" s="37">
        <v>367200</v>
      </c>
      <c r="AA597" s="34"/>
      <c r="AB597" s="78"/>
      <c r="AC597" s="78"/>
      <c r="AD597" s="34"/>
      <c r="AE597" s="77"/>
      <c r="AF597" s="38"/>
      <c r="AG597" s="39"/>
      <c r="AH597" s="38"/>
      <c r="AI597" s="39"/>
      <c r="AJ597" s="38">
        <v>46041</v>
      </c>
      <c r="AK597" s="39">
        <v>367200</v>
      </c>
      <c r="AL597" s="34"/>
      <c r="AM597" s="39"/>
      <c r="AN59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97" s="26"/>
      <c r="AQ597" s="26"/>
      <c r="AR597" s="26"/>
    </row>
    <row r="598" spans="1:44" ht="19.5" customHeight="1" x14ac:dyDescent="0.25">
      <c r="A598" s="32">
        <f t="shared" si="40"/>
        <v>2025</v>
      </c>
      <c r="B598" s="32">
        <f t="shared" si="41"/>
        <v>12</v>
      </c>
      <c r="C598" s="25">
        <v>46013</v>
      </c>
      <c r="D598" s="57">
        <f t="shared" ca="1" si="38"/>
        <v>46097</v>
      </c>
      <c r="E598" s="32" t="str">
        <f t="shared" ca="1" si="39"/>
        <v>2-Months</v>
      </c>
      <c r="F598" s="32" t="str">
        <f>VLOOKUP(O598,Stock[],5,FALSE)</f>
        <v>BE</v>
      </c>
      <c r="G598" s="33" t="s">
        <v>1980</v>
      </c>
      <c r="H598" s="34"/>
      <c r="I598" s="34" t="s">
        <v>233</v>
      </c>
      <c r="J598" s="32" t="str">
        <f>VLOOKUP(I598,Customers[],2,FALSE)</f>
        <v>ဦးဝင်းနိုင်</v>
      </c>
      <c r="K598" s="32" t="str">
        <f>VLOOKUP(I598,Customers[],4,FALSE)</f>
        <v>Wandwin</v>
      </c>
      <c r="L598" s="32" t="str">
        <f>VLOOKUP(Table85[[#This Row],[CustomerID]],Table!H:K,3,0)</f>
        <v>လျှော်ပင်</v>
      </c>
      <c r="M598" s="32" t="str">
        <f>VLOOKUP(I598,Customers[],5,FALSE)</f>
        <v>WholeSales/Contract</v>
      </c>
      <c r="N598" s="34" t="s">
        <v>10</v>
      </c>
      <c r="O598" s="37" t="s">
        <v>61</v>
      </c>
      <c r="P598" s="32" t="str">
        <f>VLOOKUP(O598,Stock[],2,FALSE)</f>
        <v>BE Debtors Opening</v>
      </c>
      <c r="Q598" s="35">
        <f>VLOOKUP(O598,Stock[],3,FALSE)</f>
        <v>0</v>
      </c>
      <c r="R598" s="35">
        <f>VLOOKUP(O598,Stock[],4,FALSE)</f>
        <v>0</v>
      </c>
      <c r="S598" s="34"/>
      <c r="T598" s="35"/>
      <c r="U598" s="34"/>
      <c r="V598" s="36">
        <f>+DailySales!$T598*DailySales!$R598</f>
        <v>0</v>
      </c>
      <c r="W598" s="36">
        <f>+DailySales!$V598*DailySales!$Q598</f>
        <v>0</v>
      </c>
      <c r="X598" s="36">
        <f>VLOOKUP(O598,Stock[],6,FALSE)</f>
        <v>0</v>
      </c>
      <c r="Y598" s="36">
        <f>+DailySales!$V598*DailySales!$X598</f>
        <v>0</v>
      </c>
      <c r="Z598" s="37">
        <v>105000</v>
      </c>
      <c r="AA598" s="34"/>
      <c r="AB598" s="78"/>
      <c r="AC598" s="78"/>
      <c r="AD598" s="34"/>
      <c r="AE598" s="77"/>
      <c r="AF598" s="38"/>
      <c r="AG598" s="39"/>
      <c r="AH598" s="38"/>
      <c r="AI598" s="39"/>
      <c r="AJ598" s="38">
        <v>46041</v>
      </c>
      <c r="AK598" s="39">
        <v>105000</v>
      </c>
      <c r="AL598" s="34"/>
      <c r="AM598" s="39"/>
      <c r="AN59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98" s="26"/>
      <c r="AQ598" s="26"/>
      <c r="AR598" s="26"/>
    </row>
    <row r="599" spans="1:44" ht="19.5" customHeight="1" x14ac:dyDescent="0.25">
      <c r="A599" s="32">
        <f t="shared" si="40"/>
        <v>2025</v>
      </c>
      <c r="B599" s="32">
        <f t="shared" si="41"/>
        <v>12</v>
      </c>
      <c r="C599" s="25">
        <v>46013</v>
      </c>
      <c r="D599" s="57">
        <f t="shared" ca="1" si="38"/>
        <v>46097</v>
      </c>
      <c r="E599" s="32" t="str">
        <f t="shared" ca="1" si="39"/>
        <v>2-Months</v>
      </c>
      <c r="F599" s="32" t="str">
        <f>VLOOKUP(O599,Stock[],5,FALSE)</f>
        <v>BE</v>
      </c>
      <c r="G599" s="33" t="s">
        <v>1980</v>
      </c>
      <c r="H599" s="34"/>
      <c r="I599" s="34" t="s">
        <v>233</v>
      </c>
      <c r="J599" s="32" t="str">
        <f>VLOOKUP(I599,Customers[],2,FALSE)</f>
        <v>ဦးဝင်းနိုင်</v>
      </c>
      <c r="K599" s="32" t="str">
        <f>VLOOKUP(I599,Customers[],4,FALSE)</f>
        <v>Wandwin</v>
      </c>
      <c r="L599" s="32" t="str">
        <f>VLOOKUP(Table85[[#This Row],[CustomerID]],Table!H:K,3,0)</f>
        <v>လျှော်ပင်</v>
      </c>
      <c r="M599" s="32" t="str">
        <f>VLOOKUP(I599,Customers[],5,FALSE)</f>
        <v>WholeSales/Contract</v>
      </c>
      <c r="N599" s="34" t="s">
        <v>10</v>
      </c>
      <c r="O599" s="37" t="s">
        <v>61</v>
      </c>
      <c r="P599" s="32" t="str">
        <f>VLOOKUP(O599,Stock[],2,FALSE)</f>
        <v>BE Debtors Opening</v>
      </c>
      <c r="Q599" s="35">
        <f>VLOOKUP(O599,Stock[],3,FALSE)</f>
        <v>0</v>
      </c>
      <c r="R599" s="35">
        <f>VLOOKUP(O599,Stock[],4,FALSE)</f>
        <v>0</v>
      </c>
      <c r="S599" s="34"/>
      <c r="T599" s="35"/>
      <c r="U599" s="34"/>
      <c r="V599" s="36">
        <f>+DailySales!$T599*DailySales!$R599</f>
        <v>0</v>
      </c>
      <c r="W599" s="36">
        <f>+DailySales!$V599*DailySales!$Q599</f>
        <v>0</v>
      </c>
      <c r="X599" s="36">
        <f>VLOOKUP(O599,Stock[],6,FALSE)</f>
        <v>0</v>
      </c>
      <c r="Y599" s="36">
        <f>+DailySales!$V599*DailySales!$X599</f>
        <v>0</v>
      </c>
      <c r="Z599" s="37">
        <v>472500</v>
      </c>
      <c r="AA599" s="34"/>
      <c r="AB599" s="78"/>
      <c r="AC599" s="78"/>
      <c r="AD599" s="34"/>
      <c r="AE599" s="77"/>
      <c r="AF599" s="38"/>
      <c r="AG599" s="39"/>
      <c r="AH599" s="38"/>
      <c r="AI599" s="39"/>
      <c r="AJ599" s="38">
        <v>46041</v>
      </c>
      <c r="AK599" s="39">
        <v>472500</v>
      </c>
      <c r="AL599" s="34"/>
      <c r="AM599" s="39"/>
      <c r="AN59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99" s="26"/>
      <c r="AQ599" s="26"/>
      <c r="AR599" s="26"/>
    </row>
    <row r="600" spans="1:44" ht="19.5" customHeight="1" x14ac:dyDescent="0.25">
      <c r="A600" s="32">
        <f t="shared" si="40"/>
        <v>2025</v>
      </c>
      <c r="B600" s="32">
        <f t="shared" si="41"/>
        <v>12</v>
      </c>
      <c r="C600" s="25">
        <v>46013</v>
      </c>
      <c r="D600" s="57">
        <f t="shared" ca="1" si="38"/>
        <v>46097</v>
      </c>
      <c r="E600" s="32" t="str">
        <f t="shared" ca="1" si="39"/>
        <v>2-Months</v>
      </c>
      <c r="F600" s="32" t="str">
        <f>VLOOKUP(O600,Stock[],5,FALSE)</f>
        <v>BE</v>
      </c>
      <c r="G600" s="33" t="s">
        <v>1980</v>
      </c>
      <c r="H600" s="34"/>
      <c r="I600" s="34" t="s">
        <v>233</v>
      </c>
      <c r="J600" s="32" t="str">
        <f>VLOOKUP(I600,Customers[],2,FALSE)</f>
        <v>ဦးဝင်းနိုင်</v>
      </c>
      <c r="K600" s="32" t="str">
        <f>VLOOKUP(I600,Customers[],4,FALSE)</f>
        <v>Wandwin</v>
      </c>
      <c r="L600" s="32" t="str">
        <f>VLOOKUP(Table85[[#This Row],[CustomerID]],Table!H:K,3,0)</f>
        <v>လျှော်ပင်</v>
      </c>
      <c r="M600" s="32" t="str">
        <f>VLOOKUP(I600,Customers[],5,FALSE)</f>
        <v>WholeSales/Contract</v>
      </c>
      <c r="N600" s="34" t="s">
        <v>10</v>
      </c>
      <c r="O600" s="37" t="s">
        <v>61</v>
      </c>
      <c r="P600" s="32" t="str">
        <f>VLOOKUP(O600,Stock[],2,FALSE)</f>
        <v>BE Debtors Opening</v>
      </c>
      <c r="Q600" s="35">
        <f>VLOOKUP(O600,Stock[],3,FALSE)</f>
        <v>0</v>
      </c>
      <c r="R600" s="35">
        <f>VLOOKUP(O600,Stock[],4,FALSE)</f>
        <v>0</v>
      </c>
      <c r="S600" s="34"/>
      <c r="T600" s="35"/>
      <c r="U600" s="34"/>
      <c r="V600" s="36">
        <f>+DailySales!$T600*DailySales!$R600</f>
        <v>0</v>
      </c>
      <c r="W600" s="36">
        <f>+DailySales!$V600*DailySales!$Q600</f>
        <v>0</v>
      </c>
      <c r="X600" s="36">
        <f>VLOOKUP(O600,Stock[],6,FALSE)</f>
        <v>0</v>
      </c>
      <c r="Y600" s="36">
        <f>+DailySales!$V600*DailySales!$X600</f>
        <v>0</v>
      </c>
      <c r="Z600" s="37">
        <v>1050000</v>
      </c>
      <c r="AA600" s="34"/>
      <c r="AB600" s="78"/>
      <c r="AC600" s="78"/>
      <c r="AD600" s="34"/>
      <c r="AE600" s="77"/>
      <c r="AF600" s="38"/>
      <c r="AG600" s="39"/>
      <c r="AH600" s="38">
        <v>46042</v>
      </c>
      <c r="AI600" s="39">
        <v>858935</v>
      </c>
      <c r="AJ600" s="38">
        <v>46041</v>
      </c>
      <c r="AK600" s="39">
        <v>191065</v>
      </c>
      <c r="AL600" s="34"/>
      <c r="AM600" s="39"/>
      <c r="AN60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00" s="26"/>
      <c r="AQ600" s="26"/>
      <c r="AR600" s="26"/>
    </row>
    <row r="601" spans="1:44" ht="19.5" customHeight="1" x14ac:dyDescent="0.25">
      <c r="A601" s="32">
        <f t="shared" si="40"/>
        <v>2025</v>
      </c>
      <c r="B601" s="32">
        <f t="shared" si="41"/>
        <v>12</v>
      </c>
      <c r="C601" s="25">
        <v>46013</v>
      </c>
      <c r="D601" s="57">
        <f t="shared" ca="1" si="38"/>
        <v>46097</v>
      </c>
      <c r="E601" s="32" t="str">
        <f t="shared" ca="1" si="39"/>
        <v>2-Months</v>
      </c>
      <c r="F601" s="32" t="str">
        <f>VLOOKUP(O601,Stock[],5,FALSE)</f>
        <v>BE</v>
      </c>
      <c r="G601" s="33" t="s">
        <v>1980</v>
      </c>
      <c r="H601" s="34"/>
      <c r="I601" s="34" t="s">
        <v>233</v>
      </c>
      <c r="J601" s="32" t="str">
        <f>VLOOKUP(I601,Customers[],2,FALSE)</f>
        <v>ဦးဝင်းနိုင်</v>
      </c>
      <c r="K601" s="32" t="str">
        <f>VLOOKUP(I601,Customers[],4,FALSE)</f>
        <v>Wandwin</v>
      </c>
      <c r="L601" s="32" t="str">
        <f>VLOOKUP(Table85[[#This Row],[CustomerID]],Table!H:K,3,0)</f>
        <v>လျှော်ပင်</v>
      </c>
      <c r="M601" s="32" t="str">
        <f>VLOOKUP(I601,Customers[],5,FALSE)</f>
        <v>WholeSales/Contract</v>
      </c>
      <c r="N601" s="34" t="s">
        <v>10</v>
      </c>
      <c r="O601" s="37" t="s">
        <v>61</v>
      </c>
      <c r="P601" s="32" t="str">
        <f>VLOOKUP(O601,Stock[],2,FALSE)</f>
        <v>BE Debtors Opening</v>
      </c>
      <c r="Q601" s="35">
        <f>VLOOKUP(O601,Stock[],3,FALSE)</f>
        <v>0</v>
      </c>
      <c r="R601" s="35">
        <f>VLOOKUP(O601,Stock[],4,FALSE)</f>
        <v>0</v>
      </c>
      <c r="S601" s="34"/>
      <c r="T601" s="35"/>
      <c r="U601" s="34"/>
      <c r="V601" s="36">
        <f>+DailySales!$T601*DailySales!$R601</f>
        <v>0</v>
      </c>
      <c r="W601" s="36">
        <f>+DailySales!$V601*DailySales!$Q601</f>
        <v>0</v>
      </c>
      <c r="X601" s="36">
        <f>VLOOKUP(O601,Stock[],6,FALSE)</f>
        <v>0</v>
      </c>
      <c r="Y601" s="36">
        <f>+DailySales!$V601*DailySales!$X601</f>
        <v>0</v>
      </c>
      <c r="Z601" s="37">
        <v>75600</v>
      </c>
      <c r="AA601" s="34"/>
      <c r="AB601" s="78"/>
      <c r="AC601" s="78"/>
      <c r="AD601" s="34"/>
      <c r="AE601" s="77"/>
      <c r="AF601" s="38"/>
      <c r="AG601" s="39"/>
      <c r="AH601" s="38">
        <v>46042</v>
      </c>
      <c r="AI601" s="39">
        <v>75600</v>
      </c>
      <c r="AJ601" s="38"/>
      <c r="AK601" s="39"/>
      <c r="AL601" s="34"/>
      <c r="AM601" s="39"/>
      <c r="AN60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01" s="26"/>
      <c r="AQ601" s="26"/>
      <c r="AR601" s="26"/>
    </row>
    <row r="602" spans="1:44" ht="19.5" customHeight="1" x14ac:dyDescent="0.25">
      <c r="A602" s="32">
        <f t="shared" si="40"/>
        <v>2025</v>
      </c>
      <c r="B602" s="32">
        <f t="shared" si="41"/>
        <v>12</v>
      </c>
      <c r="C602" s="25">
        <v>46013</v>
      </c>
      <c r="D602" s="57">
        <f t="shared" ca="1" si="38"/>
        <v>46097</v>
      </c>
      <c r="E602" s="32" t="str">
        <f t="shared" ca="1" si="39"/>
        <v>2-Months</v>
      </c>
      <c r="F602" s="32" t="str">
        <f>VLOOKUP(O602,Stock[],5,FALSE)</f>
        <v>BE</v>
      </c>
      <c r="G602" s="33" t="s">
        <v>1981</v>
      </c>
      <c r="H602" s="34"/>
      <c r="I602" s="34" t="s">
        <v>233</v>
      </c>
      <c r="J602" s="32" t="str">
        <f>VLOOKUP(I602,Customers[],2,FALSE)</f>
        <v>ဦးဝင်းနိုင်</v>
      </c>
      <c r="K602" s="32" t="str">
        <f>VLOOKUP(I602,Customers[],4,FALSE)</f>
        <v>Wandwin</v>
      </c>
      <c r="L602" s="32" t="str">
        <f>VLOOKUP(Table85[[#This Row],[CustomerID]],Table!H:K,3,0)</f>
        <v>လျှော်ပင်</v>
      </c>
      <c r="M602" s="32" t="str">
        <f>VLOOKUP(I602,Customers[],5,FALSE)</f>
        <v>WholeSales/Contract</v>
      </c>
      <c r="N602" s="34" t="s">
        <v>10</v>
      </c>
      <c r="O602" s="37" t="s">
        <v>61</v>
      </c>
      <c r="P602" s="32" t="str">
        <f>VLOOKUP(O602,Stock[],2,FALSE)</f>
        <v>BE Debtors Opening</v>
      </c>
      <c r="Q602" s="35">
        <f>VLOOKUP(O602,Stock[],3,FALSE)</f>
        <v>0</v>
      </c>
      <c r="R602" s="35">
        <f>VLOOKUP(O602,Stock[],4,FALSE)</f>
        <v>0</v>
      </c>
      <c r="S602" s="34"/>
      <c r="T602" s="35"/>
      <c r="U602" s="34"/>
      <c r="V602" s="36">
        <f>+DailySales!$T602*DailySales!$R602</f>
        <v>0</v>
      </c>
      <c r="W602" s="36">
        <f>+DailySales!$V602*DailySales!$Q602</f>
        <v>0</v>
      </c>
      <c r="X602" s="36">
        <f>VLOOKUP(O602,Stock[],6,FALSE)</f>
        <v>0</v>
      </c>
      <c r="Y602" s="36">
        <f>+DailySales!$V602*DailySales!$X602</f>
        <v>0</v>
      </c>
      <c r="Z602" s="37">
        <v>959000</v>
      </c>
      <c r="AA602" s="34"/>
      <c r="AB602" s="78"/>
      <c r="AC602" s="78"/>
      <c r="AD602" s="34"/>
      <c r="AE602" s="77"/>
      <c r="AF602" s="38"/>
      <c r="AG602" s="39"/>
      <c r="AH602" s="38">
        <v>46042</v>
      </c>
      <c r="AI602" s="39">
        <v>265465</v>
      </c>
      <c r="AJ602" s="38">
        <v>46042</v>
      </c>
      <c r="AK602" s="39">
        <v>693535</v>
      </c>
      <c r="AL602" s="34"/>
      <c r="AM602" s="39"/>
      <c r="AN60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02" s="26"/>
      <c r="AQ602" s="26"/>
      <c r="AR602" s="26"/>
    </row>
    <row r="603" spans="1:44" ht="19.5" customHeight="1" x14ac:dyDescent="0.25">
      <c r="A603" s="32">
        <f t="shared" si="40"/>
        <v>2025</v>
      </c>
      <c r="B603" s="32">
        <f t="shared" si="41"/>
        <v>12</v>
      </c>
      <c r="C603" s="25">
        <v>46013</v>
      </c>
      <c r="D603" s="57">
        <f t="shared" ca="1" si="38"/>
        <v>46097</v>
      </c>
      <c r="E603" s="32" t="str">
        <f t="shared" ca="1" si="39"/>
        <v>2-Months</v>
      </c>
      <c r="F603" s="32" t="str">
        <f>VLOOKUP(O603,Stock[],5,FALSE)</f>
        <v>BE</v>
      </c>
      <c r="G603" s="33" t="s">
        <v>1981</v>
      </c>
      <c r="H603" s="34"/>
      <c r="I603" s="34" t="s">
        <v>233</v>
      </c>
      <c r="J603" s="32" t="str">
        <f>VLOOKUP(I603,Customers[],2,FALSE)</f>
        <v>ဦးဝင်းနိုင်</v>
      </c>
      <c r="K603" s="32" t="str">
        <f>VLOOKUP(I603,Customers[],4,FALSE)</f>
        <v>Wandwin</v>
      </c>
      <c r="L603" s="32" t="str">
        <f>VLOOKUP(Table85[[#This Row],[CustomerID]],Table!H:K,3,0)</f>
        <v>လျှော်ပင်</v>
      </c>
      <c r="M603" s="32" t="str">
        <f>VLOOKUP(I603,Customers[],5,FALSE)</f>
        <v>WholeSales/Contract</v>
      </c>
      <c r="N603" s="34" t="s">
        <v>10</v>
      </c>
      <c r="O603" s="37" t="s">
        <v>61</v>
      </c>
      <c r="P603" s="32" t="str">
        <f>VLOOKUP(O603,Stock[],2,FALSE)</f>
        <v>BE Debtors Opening</v>
      </c>
      <c r="Q603" s="35">
        <f>VLOOKUP(O603,Stock[],3,FALSE)</f>
        <v>0</v>
      </c>
      <c r="R603" s="35">
        <f>VLOOKUP(O603,Stock[],4,FALSE)</f>
        <v>0</v>
      </c>
      <c r="S603" s="34"/>
      <c r="T603" s="35"/>
      <c r="U603" s="34"/>
      <c r="V603" s="36">
        <f>+DailySales!$T603*DailySales!$R603</f>
        <v>0</v>
      </c>
      <c r="W603" s="36">
        <f>+DailySales!$V603*DailySales!$Q603</f>
        <v>0</v>
      </c>
      <c r="X603" s="36">
        <f>VLOOKUP(O603,Stock[],6,FALSE)</f>
        <v>0</v>
      </c>
      <c r="Y603" s="36">
        <f>+DailySales!$V603*DailySales!$X603</f>
        <v>0</v>
      </c>
      <c r="Z603" s="37">
        <v>638400</v>
      </c>
      <c r="AA603" s="34"/>
      <c r="AB603" s="78"/>
      <c r="AC603" s="78"/>
      <c r="AD603" s="34"/>
      <c r="AE603" s="77"/>
      <c r="AF603" s="38"/>
      <c r="AG603" s="39"/>
      <c r="AH603" s="38"/>
      <c r="AI603" s="39"/>
      <c r="AJ603" s="38">
        <v>46042</v>
      </c>
      <c r="AK603" s="39">
        <v>638400</v>
      </c>
      <c r="AL603" s="34"/>
      <c r="AM603" s="39"/>
      <c r="AN60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03" s="26"/>
      <c r="AQ603" s="26"/>
      <c r="AR603" s="26"/>
    </row>
    <row r="604" spans="1:44" ht="19.5" customHeight="1" x14ac:dyDescent="0.25">
      <c r="A604" s="32">
        <f t="shared" si="40"/>
        <v>2025</v>
      </c>
      <c r="B604" s="32">
        <f t="shared" si="41"/>
        <v>12</v>
      </c>
      <c r="C604" s="25">
        <v>46013</v>
      </c>
      <c r="D604" s="57">
        <f t="shared" ca="1" si="38"/>
        <v>46097</v>
      </c>
      <c r="E604" s="32" t="str">
        <f t="shared" ca="1" si="39"/>
        <v>2-Months</v>
      </c>
      <c r="F604" s="32" t="str">
        <f>VLOOKUP(O604,Stock[],5,FALSE)</f>
        <v>BE</v>
      </c>
      <c r="G604" s="33" t="s">
        <v>1981</v>
      </c>
      <c r="H604" s="34"/>
      <c r="I604" s="34" t="s">
        <v>233</v>
      </c>
      <c r="J604" s="32" t="str">
        <f>VLOOKUP(I604,Customers[],2,FALSE)</f>
        <v>ဦးဝင်းနိုင်</v>
      </c>
      <c r="K604" s="32" t="str">
        <f>VLOOKUP(I604,Customers[],4,FALSE)</f>
        <v>Wandwin</v>
      </c>
      <c r="L604" s="32" t="str">
        <f>VLOOKUP(Table85[[#This Row],[CustomerID]],Table!H:K,3,0)</f>
        <v>လျှော်ပင်</v>
      </c>
      <c r="M604" s="32" t="str">
        <f>VLOOKUP(I604,Customers[],5,FALSE)</f>
        <v>WholeSales/Contract</v>
      </c>
      <c r="N604" s="34" t="s">
        <v>10</v>
      </c>
      <c r="O604" s="37" t="s">
        <v>61</v>
      </c>
      <c r="P604" s="32" t="str">
        <f>VLOOKUP(O604,Stock[],2,FALSE)</f>
        <v>BE Debtors Opening</v>
      </c>
      <c r="Q604" s="35">
        <f>VLOOKUP(O604,Stock[],3,FALSE)</f>
        <v>0</v>
      </c>
      <c r="R604" s="35">
        <f>VLOOKUP(O604,Stock[],4,FALSE)</f>
        <v>0</v>
      </c>
      <c r="S604" s="34"/>
      <c r="T604" s="35"/>
      <c r="U604" s="34"/>
      <c r="V604" s="36">
        <f>+DailySales!$T604*DailySales!$R604</f>
        <v>0</v>
      </c>
      <c r="W604" s="36">
        <f>+DailySales!$V604*DailySales!$Q604</f>
        <v>0</v>
      </c>
      <c r="X604" s="36">
        <f>VLOOKUP(O604,Stock[],6,FALSE)</f>
        <v>0</v>
      </c>
      <c r="Y604" s="36">
        <f>+DailySales!$V604*DailySales!$X604</f>
        <v>0</v>
      </c>
      <c r="Z604" s="37">
        <v>966000</v>
      </c>
      <c r="AA604" s="34"/>
      <c r="AB604" s="78"/>
      <c r="AC604" s="78"/>
      <c r="AD604" s="34"/>
      <c r="AE604" s="77"/>
      <c r="AF604" s="38"/>
      <c r="AG604" s="39"/>
      <c r="AH604" s="38"/>
      <c r="AI604" s="39"/>
      <c r="AJ604" s="38">
        <v>46042</v>
      </c>
      <c r="AK604" s="39">
        <v>168065</v>
      </c>
      <c r="AL604" s="38">
        <v>46043</v>
      </c>
      <c r="AM604" s="39">
        <v>797935</v>
      </c>
      <c r="AN60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04" s="26"/>
      <c r="AQ604" s="26"/>
      <c r="AR604" s="26"/>
    </row>
    <row r="605" spans="1:44" ht="19.5" customHeight="1" x14ac:dyDescent="0.25">
      <c r="A605" s="32">
        <f t="shared" si="40"/>
        <v>2025</v>
      </c>
      <c r="B605" s="32">
        <f t="shared" si="41"/>
        <v>12</v>
      </c>
      <c r="C605" s="25">
        <v>46013</v>
      </c>
      <c r="D605" s="57">
        <f t="shared" ca="1" si="38"/>
        <v>46097</v>
      </c>
      <c r="E605" s="32" t="str">
        <f t="shared" ca="1" si="39"/>
        <v>2-Months</v>
      </c>
      <c r="F605" s="32" t="str">
        <f>VLOOKUP(O605,Stock[],5,FALSE)</f>
        <v>BE</v>
      </c>
      <c r="G605" s="33" t="s">
        <v>1981</v>
      </c>
      <c r="H605" s="34"/>
      <c r="I605" s="34" t="s">
        <v>233</v>
      </c>
      <c r="J605" s="32" t="str">
        <f>VLOOKUP(I605,Customers[],2,FALSE)</f>
        <v>ဦးဝင်းနိုင်</v>
      </c>
      <c r="K605" s="32" t="str">
        <f>VLOOKUP(I605,Customers[],4,FALSE)</f>
        <v>Wandwin</v>
      </c>
      <c r="L605" s="32" t="str">
        <f>VLOOKUP(Table85[[#This Row],[CustomerID]],Table!H:K,3,0)</f>
        <v>လျှော်ပင်</v>
      </c>
      <c r="M605" s="32" t="str">
        <f>VLOOKUP(I605,Customers[],5,FALSE)</f>
        <v>WholeSales/Contract</v>
      </c>
      <c r="N605" s="34" t="s">
        <v>10</v>
      </c>
      <c r="O605" s="37" t="s">
        <v>61</v>
      </c>
      <c r="P605" s="32" t="str">
        <f>VLOOKUP(O605,Stock[],2,FALSE)</f>
        <v>BE Debtors Opening</v>
      </c>
      <c r="Q605" s="35">
        <f>VLOOKUP(O605,Stock[],3,FALSE)</f>
        <v>0</v>
      </c>
      <c r="R605" s="35">
        <f>VLOOKUP(O605,Stock[],4,FALSE)</f>
        <v>0</v>
      </c>
      <c r="S605" s="34"/>
      <c r="T605" s="35"/>
      <c r="U605" s="34"/>
      <c r="V605" s="36">
        <f>+DailySales!$T605*DailySales!$R605</f>
        <v>0</v>
      </c>
      <c r="W605" s="36">
        <f>+DailySales!$V605*DailySales!$Q605</f>
        <v>0</v>
      </c>
      <c r="X605" s="36">
        <f>VLOOKUP(O605,Stock[],6,FALSE)</f>
        <v>0</v>
      </c>
      <c r="Y605" s="36">
        <f>+DailySales!$V605*DailySales!$X605</f>
        <v>0</v>
      </c>
      <c r="Z605" s="37">
        <v>367200</v>
      </c>
      <c r="AA605" s="34"/>
      <c r="AB605" s="78"/>
      <c r="AC605" s="78"/>
      <c r="AD605" s="34"/>
      <c r="AE605" s="77"/>
      <c r="AF605" s="38"/>
      <c r="AG605" s="39"/>
      <c r="AH605" s="38"/>
      <c r="AI605" s="39"/>
      <c r="AJ605" s="38"/>
      <c r="AK605" s="39"/>
      <c r="AL605" s="38">
        <v>46043</v>
      </c>
      <c r="AM605" s="39">
        <v>367200</v>
      </c>
      <c r="AN60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05" s="26"/>
      <c r="AQ605" s="26"/>
      <c r="AR605" s="26"/>
    </row>
    <row r="606" spans="1:44" ht="19.5" customHeight="1" x14ac:dyDescent="0.25">
      <c r="A606" s="32">
        <f t="shared" si="40"/>
        <v>2025</v>
      </c>
      <c r="B606" s="32">
        <f t="shared" si="41"/>
        <v>12</v>
      </c>
      <c r="C606" s="25">
        <v>46013</v>
      </c>
      <c r="D606" s="57">
        <f t="shared" ca="1" si="38"/>
        <v>46097</v>
      </c>
      <c r="E606" s="32" t="str">
        <f t="shared" ca="1" si="39"/>
        <v>2-Months</v>
      </c>
      <c r="F606" s="32" t="str">
        <f>VLOOKUP(O606,Stock[],5,FALSE)</f>
        <v>Whisky</v>
      </c>
      <c r="G606" s="33" t="s">
        <v>1982</v>
      </c>
      <c r="H606" s="34"/>
      <c r="I606" s="34" t="s">
        <v>1640</v>
      </c>
      <c r="J606" s="32" t="str">
        <f>VLOOKUP(I606,Customers[],2,FALSE)</f>
        <v>အန်တီရှမ်း</v>
      </c>
      <c r="K606" s="32" t="str">
        <f>VLOOKUP(I606,Customers[],4,FALSE)</f>
        <v>Meiktila</v>
      </c>
      <c r="L606" s="32" t="str">
        <f>VLOOKUP(Table85[[#This Row],[CustomerID]],Table!H:K,3,0)</f>
        <v>မြို့သစ်</v>
      </c>
      <c r="M606" s="32" t="str">
        <f>VLOOKUP(I606,Customers[],5,FALSE)</f>
        <v>Van-2</v>
      </c>
      <c r="N606" s="34" t="s">
        <v>10</v>
      </c>
      <c r="O606" s="37" t="s">
        <v>63</v>
      </c>
      <c r="P606" s="32" t="str">
        <f>VLOOKUP(O606,Stock[],2,FALSE)</f>
        <v>Whisky Debtors Opening</v>
      </c>
      <c r="Q606" s="35">
        <f>VLOOKUP(O606,Stock[],3,FALSE)</f>
        <v>0</v>
      </c>
      <c r="R606" s="35">
        <f>VLOOKUP(O606,Stock[],4,FALSE)</f>
        <v>0</v>
      </c>
      <c r="S606" s="34"/>
      <c r="T606" s="35"/>
      <c r="U606" s="34"/>
      <c r="V606" s="36">
        <f>+DailySales!$T606*DailySales!$R606</f>
        <v>0</v>
      </c>
      <c r="W606" s="36">
        <f>+DailySales!$V606*DailySales!$Q606</f>
        <v>0</v>
      </c>
      <c r="X606" s="36">
        <f>VLOOKUP(O606,Stock[],6,FALSE)</f>
        <v>0</v>
      </c>
      <c r="Y606" s="36">
        <f>+DailySales!$V606*DailySales!$X606</f>
        <v>0</v>
      </c>
      <c r="Z606" s="37">
        <v>56400</v>
      </c>
      <c r="AA606" s="34"/>
      <c r="AB606" s="34"/>
      <c r="AC606" s="34"/>
      <c r="AD606" s="34"/>
      <c r="AE606" s="77"/>
      <c r="AF606" s="38">
        <v>46027</v>
      </c>
      <c r="AG606" s="39">
        <f>23500+32900</f>
        <v>56400</v>
      </c>
      <c r="AH606" s="38"/>
      <c r="AI606" s="39"/>
      <c r="AJ606" s="38"/>
      <c r="AK606" s="39"/>
      <c r="AL606" s="34"/>
      <c r="AM606" s="39"/>
      <c r="AN60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06" s="26"/>
      <c r="AQ606" s="26"/>
      <c r="AR606" s="26"/>
    </row>
    <row r="607" spans="1:44" ht="19.5" customHeight="1" x14ac:dyDescent="0.25">
      <c r="A607" s="32">
        <f t="shared" si="40"/>
        <v>2025</v>
      </c>
      <c r="B607" s="32">
        <f t="shared" si="41"/>
        <v>12</v>
      </c>
      <c r="C607" s="25">
        <v>46013</v>
      </c>
      <c r="D607" s="57">
        <f t="shared" ca="1" si="38"/>
        <v>46097</v>
      </c>
      <c r="E607" s="32" t="str">
        <f t="shared" ca="1" si="39"/>
        <v>2-Months</v>
      </c>
      <c r="F607" s="32" t="str">
        <f>VLOOKUP(O607,Stock[],5,FALSE)</f>
        <v>BE</v>
      </c>
      <c r="G607" s="33" t="s">
        <v>1983</v>
      </c>
      <c r="H607" s="34"/>
      <c r="I607" s="34" t="s">
        <v>245</v>
      </c>
      <c r="J607" s="32" t="str">
        <f>VLOOKUP(I607,Customers[],2,FALSE)</f>
        <v>မြို့မ</v>
      </c>
      <c r="K607" s="32" t="str">
        <f>VLOOKUP(I607,Customers[],4,FALSE)</f>
        <v>Taungthar</v>
      </c>
      <c r="L607" s="32" t="str">
        <f>VLOOKUP(Table85[[#This Row],[CustomerID]],Table!H:K,3,0)</f>
        <v>တောင်သာ</v>
      </c>
      <c r="M607" s="32" t="str">
        <f>VLOOKUP(I607,Customers[],5,FALSE)</f>
        <v>WholeSales/Contract</v>
      </c>
      <c r="N607" s="34" t="s">
        <v>10</v>
      </c>
      <c r="O607" s="37" t="s">
        <v>61</v>
      </c>
      <c r="P607" s="32" t="str">
        <f>VLOOKUP(O607,Stock[],2,FALSE)</f>
        <v>BE Debtors Opening</v>
      </c>
      <c r="Q607" s="35">
        <f>VLOOKUP(O607,Stock[],3,FALSE)</f>
        <v>0</v>
      </c>
      <c r="R607" s="35">
        <f>VLOOKUP(O607,Stock[],4,FALSE)</f>
        <v>0</v>
      </c>
      <c r="S607" s="34"/>
      <c r="T607" s="35"/>
      <c r="U607" s="34"/>
      <c r="V607" s="36">
        <f>+DailySales!$T607*DailySales!$R607</f>
        <v>0</v>
      </c>
      <c r="W607" s="36">
        <f>+DailySales!$V607*DailySales!$Q607</f>
        <v>0</v>
      </c>
      <c r="X607" s="36">
        <f>VLOOKUP(O607,Stock[],6,FALSE)</f>
        <v>0</v>
      </c>
      <c r="Y607" s="36">
        <f>+DailySales!$V607*DailySales!$X607</f>
        <v>0</v>
      </c>
      <c r="Z607" s="37">
        <v>966000</v>
      </c>
      <c r="AA607" s="34"/>
      <c r="AB607" s="78"/>
      <c r="AC607" s="78"/>
      <c r="AD607" s="34"/>
      <c r="AE607" s="77"/>
      <c r="AF607" s="38"/>
      <c r="AG607" s="39"/>
      <c r="AH607" s="38">
        <v>46041</v>
      </c>
      <c r="AI607" s="39">
        <v>966000</v>
      </c>
      <c r="AJ607" s="38"/>
      <c r="AK607" s="39"/>
      <c r="AL607" s="34"/>
      <c r="AM607" s="39"/>
      <c r="AN60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07" s="26"/>
      <c r="AQ607" s="26"/>
      <c r="AR607" s="26"/>
    </row>
    <row r="608" spans="1:44" ht="19.5" customHeight="1" x14ac:dyDescent="0.25">
      <c r="A608" s="32">
        <f t="shared" si="40"/>
        <v>2025</v>
      </c>
      <c r="B608" s="32">
        <f t="shared" si="41"/>
        <v>12</v>
      </c>
      <c r="C608" s="25">
        <v>46013</v>
      </c>
      <c r="D608" s="57">
        <f t="shared" ca="1" si="38"/>
        <v>46097</v>
      </c>
      <c r="E608" s="32" t="str">
        <f t="shared" ca="1" si="39"/>
        <v>2-Months</v>
      </c>
      <c r="F608" s="32" t="str">
        <f>VLOOKUP(O608,Stock[],5,FALSE)</f>
        <v>BE</v>
      </c>
      <c r="G608" s="33" t="s">
        <v>1983</v>
      </c>
      <c r="H608" s="34"/>
      <c r="I608" s="34" t="s">
        <v>245</v>
      </c>
      <c r="J608" s="32" t="str">
        <f>VLOOKUP(I608,Customers[],2,FALSE)</f>
        <v>မြို့မ</v>
      </c>
      <c r="K608" s="32" t="str">
        <f>VLOOKUP(I608,Customers[],4,FALSE)</f>
        <v>Taungthar</v>
      </c>
      <c r="L608" s="32" t="str">
        <f>VLOOKUP(Table85[[#This Row],[CustomerID]],Table!H:K,3,0)</f>
        <v>တောင်သာ</v>
      </c>
      <c r="M608" s="32" t="str">
        <f>VLOOKUP(I608,Customers[],5,FALSE)</f>
        <v>WholeSales/Contract</v>
      </c>
      <c r="N608" s="34" t="s">
        <v>10</v>
      </c>
      <c r="O608" s="37" t="s">
        <v>61</v>
      </c>
      <c r="P608" s="32" t="str">
        <f>VLOOKUP(O608,Stock[],2,FALSE)</f>
        <v>BE Debtors Opening</v>
      </c>
      <c r="Q608" s="35">
        <f>VLOOKUP(O608,Stock[],3,FALSE)</f>
        <v>0</v>
      </c>
      <c r="R608" s="35">
        <f>VLOOKUP(O608,Stock[],4,FALSE)</f>
        <v>0</v>
      </c>
      <c r="S608" s="34"/>
      <c r="T608" s="35"/>
      <c r="U608" s="34"/>
      <c r="V608" s="36">
        <f>+DailySales!$T608*DailySales!$R608</f>
        <v>0</v>
      </c>
      <c r="W608" s="36">
        <f>+DailySales!$V608*DailySales!$Q608</f>
        <v>0</v>
      </c>
      <c r="X608" s="36">
        <f>VLOOKUP(O608,Stock[],6,FALSE)</f>
        <v>0</v>
      </c>
      <c r="Y608" s="36">
        <f>+DailySales!$V608*DailySales!$X608</f>
        <v>0</v>
      </c>
      <c r="Z608" s="37">
        <v>1050000</v>
      </c>
      <c r="AA608" s="34"/>
      <c r="AB608" s="78"/>
      <c r="AC608" s="78"/>
      <c r="AD608" s="34"/>
      <c r="AE608" s="77"/>
      <c r="AF608" s="38"/>
      <c r="AG608" s="39"/>
      <c r="AH608" s="38">
        <v>46041</v>
      </c>
      <c r="AI608" s="39">
        <v>1050000</v>
      </c>
      <c r="AJ608" s="38"/>
      <c r="AK608" s="39"/>
      <c r="AL608" s="34"/>
      <c r="AM608" s="39"/>
      <c r="AN60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08" s="26"/>
      <c r="AQ608" s="26"/>
      <c r="AR608" s="26"/>
    </row>
    <row r="609" spans="1:44" ht="19.5" customHeight="1" x14ac:dyDescent="0.25">
      <c r="A609" s="32">
        <f t="shared" si="40"/>
        <v>2025</v>
      </c>
      <c r="B609" s="32">
        <f t="shared" si="41"/>
        <v>12</v>
      </c>
      <c r="C609" s="25">
        <v>46013</v>
      </c>
      <c r="D609" s="57">
        <f t="shared" ca="1" si="38"/>
        <v>46097</v>
      </c>
      <c r="E609" s="32" t="str">
        <f t="shared" ca="1" si="39"/>
        <v>2-Months</v>
      </c>
      <c r="F609" s="32" t="str">
        <f>VLOOKUP(O609,Stock[],5,FALSE)</f>
        <v>BE</v>
      </c>
      <c r="G609" s="33" t="s">
        <v>1984</v>
      </c>
      <c r="H609" s="34"/>
      <c r="I609" s="34" t="s">
        <v>180</v>
      </c>
      <c r="J609" s="32" t="str">
        <f>VLOOKUP(I609,Customers[],2,FALSE)</f>
        <v>ရွှေမြင်း</v>
      </c>
      <c r="K609" s="32" t="str">
        <f>VLOOKUP(I609,Customers[],4,FALSE)</f>
        <v>Meiktila</v>
      </c>
      <c r="L609" s="32" t="str">
        <f>VLOOKUP(Table85[[#This Row],[CustomerID]],Table!H:K,3,0)</f>
        <v>မိတ္ထီလာ</v>
      </c>
      <c r="M609" s="32" t="str">
        <f>VLOOKUP(I609,Customers[],5,FALSE)</f>
        <v>WholeSales/Contract</v>
      </c>
      <c r="N609" s="34" t="s">
        <v>10</v>
      </c>
      <c r="O609" s="37" t="s">
        <v>61</v>
      </c>
      <c r="P609" s="32" t="str">
        <f>VLOOKUP(O609,Stock[],2,FALSE)</f>
        <v>BE Debtors Opening</v>
      </c>
      <c r="Q609" s="35">
        <f>VLOOKUP(O609,Stock[],3,FALSE)</f>
        <v>0</v>
      </c>
      <c r="R609" s="35">
        <f>VLOOKUP(O609,Stock[],4,FALSE)</f>
        <v>0</v>
      </c>
      <c r="S609" s="34"/>
      <c r="T609" s="35"/>
      <c r="U609" s="34"/>
      <c r="V609" s="36">
        <f>+DailySales!$T609*DailySales!$R609</f>
        <v>0</v>
      </c>
      <c r="W609" s="36">
        <f>+DailySales!$V609*DailySales!$Q609</f>
        <v>0</v>
      </c>
      <c r="X609" s="36">
        <f>VLOOKUP(O609,Stock[],6,FALSE)</f>
        <v>0</v>
      </c>
      <c r="Y609" s="36">
        <f>+DailySales!$V609*DailySales!$X609</f>
        <v>0</v>
      </c>
      <c r="Z609" s="37">
        <v>767200</v>
      </c>
      <c r="AA609" s="34"/>
      <c r="AB609" s="78"/>
      <c r="AC609" s="78"/>
      <c r="AD609" s="34"/>
      <c r="AE609" s="77"/>
      <c r="AF609" s="38"/>
      <c r="AG609" s="39"/>
      <c r="AH609" s="38">
        <v>46034</v>
      </c>
      <c r="AI609" s="39">
        <v>767200</v>
      </c>
      <c r="AJ609" s="38"/>
      <c r="AK609" s="39"/>
      <c r="AL609" s="34"/>
      <c r="AM609" s="39"/>
      <c r="AN60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09" s="26"/>
      <c r="AQ609" s="26"/>
      <c r="AR609" s="26"/>
    </row>
    <row r="610" spans="1:44" ht="19.5" customHeight="1" x14ac:dyDescent="0.25">
      <c r="A610" s="32">
        <f t="shared" si="40"/>
        <v>2025</v>
      </c>
      <c r="B610" s="32">
        <f t="shared" si="41"/>
        <v>12</v>
      </c>
      <c r="C610" s="25">
        <v>46013</v>
      </c>
      <c r="D610" s="57">
        <f t="shared" ca="1" si="38"/>
        <v>46097</v>
      </c>
      <c r="E610" s="32" t="str">
        <f t="shared" ca="1" si="39"/>
        <v>2-Months</v>
      </c>
      <c r="F610" s="32" t="str">
        <f>VLOOKUP(O610,Stock[],5,FALSE)</f>
        <v>BE</v>
      </c>
      <c r="G610" s="33" t="s">
        <v>1984</v>
      </c>
      <c r="H610" s="34"/>
      <c r="I610" s="34" t="s">
        <v>180</v>
      </c>
      <c r="J610" s="32" t="str">
        <f>VLOOKUP(I610,Customers[],2,FALSE)</f>
        <v>ရွှေမြင်း</v>
      </c>
      <c r="K610" s="32" t="str">
        <f>VLOOKUP(I610,Customers[],4,FALSE)</f>
        <v>Meiktila</v>
      </c>
      <c r="L610" s="32" t="str">
        <f>VLOOKUP(Table85[[#This Row],[CustomerID]],Table!H:K,3,0)</f>
        <v>မိတ္ထီလာ</v>
      </c>
      <c r="M610" s="32" t="str">
        <f>VLOOKUP(I610,Customers[],5,FALSE)</f>
        <v>WholeSales/Contract</v>
      </c>
      <c r="N610" s="34" t="s">
        <v>10</v>
      </c>
      <c r="O610" s="37" t="s">
        <v>61</v>
      </c>
      <c r="P610" s="32" t="str">
        <f>VLOOKUP(O610,Stock[],2,FALSE)</f>
        <v>BE Debtors Opening</v>
      </c>
      <c r="Q610" s="35">
        <f>VLOOKUP(O610,Stock[],3,FALSE)</f>
        <v>0</v>
      </c>
      <c r="R610" s="35">
        <f>VLOOKUP(O610,Stock[],4,FALSE)</f>
        <v>0</v>
      </c>
      <c r="S610" s="34"/>
      <c r="T610" s="35"/>
      <c r="U610" s="34"/>
      <c r="V610" s="36">
        <f>+DailySales!$T610*DailySales!$R610</f>
        <v>0</v>
      </c>
      <c r="W610" s="36">
        <f>+DailySales!$V610*DailySales!$Q610</f>
        <v>0</v>
      </c>
      <c r="X610" s="36">
        <f>VLOOKUP(O610,Stock[],6,FALSE)</f>
        <v>0</v>
      </c>
      <c r="Y610" s="36">
        <f>+DailySales!$V610*DailySales!$X610</f>
        <v>0</v>
      </c>
      <c r="Z610" s="37">
        <v>1915200</v>
      </c>
      <c r="AA610" s="34"/>
      <c r="AB610" s="78"/>
      <c r="AC610" s="78"/>
      <c r="AD610" s="34"/>
      <c r="AE610" s="77"/>
      <c r="AF610" s="38"/>
      <c r="AG610" s="39"/>
      <c r="AH610" s="38">
        <v>46034</v>
      </c>
      <c r="AI610" s="39">
        <v>1915200</v>
      </c>
      <c r="AJ610" s="38"/>
      <c r="AK610" s="39"/>
      <c r="AL610" s="34"/>
      <c r="AM610" s="39"/>
      <c r="AN61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10" s="26"/>
      <c r="AQ610" s="26"/>
      <c r="AR610" s="26"/>
    </row>
    <row r="611" spans="1:44" ht="19.5" customHeight="1" x14ac:dyDescent="0.25">
      <c r="A611" s="32">
        <f t="shared" si="40"/>
        <v>2025</v>
      </c>
      <c r="B611" s="32">
        <f t="shared" si="41"/>
        <v>12</v>
      </c>
      <c r="C611" s="25">
        <v>46013</v>
      </c>
      <c r="D611" s="57">
        <f t="shared" ca="1" si="38"/>
        <v>46097</v>
      </c>
      <c r="E611" s="32" t="str">
        <f t="shared" ca="1" si="39"/>
        <v>2-Months</v>
      </c>
      <c r="F611" s="32" t="str">
        <f>VLOOKUP(O611,Stock[],5,FALSE)</f>
        <v>BE</v>
      </c>
      <c r="G611" s="33" t="s">
        <v>1984</v>
      </c>
      <c r="H611" s="34"/>
      <c r="I611" s="34" t="s">
        <v>180</v>
      </c>
      <c r="J611" s="32" t="str">
        <f>VLOOKUP(I611,Customers[],2,FALSE)</f>
        <v>ရွှေမြင်း</v>
      </c>
      <c r="K611" s="32" t="str">
        <f>VLOOKUP(I611,Customers[],4,FALSE)</f>
        <v>Meiktila</v>
      </c>
      <c r="L611" s="32" t="str">
        <f>VLOOKUP(Table85[[#This Row],[CustomerID]],Table!H:K,3,0)</f>
        <v>မိတ္ထီလာ</v>
      </c>
      <c r="M611" s="32" t="str">
        <f>VLOOKUP(I611,Customers[],5,FALSE)</f>
        <v>WholeSales/Contract</v>
      </c>
      <c r="N611" s="34" t="s">
        <v>10</v>
      </c>
      <c r="O611" s="37" t="s">
        <v>61</v>
      </c>
      <c r="P611" s="32" t="str">
        <f>VLOOKUP(O611,Stock[],2,FALSE)</f>
        <v>BE Debtors Opening</v>
      </c>
      <c r="Q611" s="35">
        <f>VLOOKUP(O611,Stock[],3,FALSE)</f>
        <v>0</v>
      </c>
      <c r="R611" s="35">
        <f>VLOOKUP(O611,Stock[],4,FALSE)</f>
        <v>0</v>
      </c>
      <c r="S611" s="34"/>
      <c r="T611" s="35"/>
      <c r="U611" s="34"/>
      <c r="V611" s="36">
        <f>+DailySales!$T611*DailySales!$R611</f>
        <v>0</v>
      </c>
      <c r="W611" s="36">
        <f>+DailySales!$V611*DailySales!$Q611</f>
        <v>0</v>
      </c>
      <c r="X611" s="36">
        <f>VLOOKUP(O611,Stock[],6,FALSE)</f>
        <v>0</v>
      </c>
      <c r="Y611" s="36">
        <f>+DailySales!$V611*DailySales!$X611</f>
        <v>0</v>
      </c>
      <c r="Z611" s="37">
        <v>159600</v>
      </c>
      <c r="AA611" s="34"/>
      <c r="AB611" s="78"/>
      <c r="AC611" s="78"/>
      <c r="AD611" s="34"/>
      <c r="AE611" s="77"/>
      <c r="AF611" s="38"/>
      <c r="AG611" s="39"/>
      <c r="AH611" s="38">
        <v>46034</v>
      </c>
      <c r="AI611" s="39">
        <v>159600</v>
      </c>
      <c r="AJ611" s="38"/>
      <c r="AK611" s="39"/>
      <c r="AL611" s="34"/>
      <c r="AM611" s="39"/>
      <c r="AN61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11" s="26"/>
      <c r="AQ611" s="26"/>
      <c r="AR611" s="26"/>
    </row>
    <row r="612" spans="1:44" ht="19.5" customHeight="1" x14ac:dyDescent="0.25">
      <c r="A612" s="32">
        <f t="shared" si="40"/>
        <v>2025</v>
      </c>
      <c r="B612" s="32">
        <f t="shared" si="41"/>
        <v>12</v>
      </c>
      <c r="C612" s="25">
        <v>46013</v>
      </c>
      <c r="D612" s="57">
        <f t="shared" ca="1" si="38"/>
        <v>46097</v>
      </c>
      <c r="E612" s="32" t="str">
        <f t="shared" ca="1" si="39"/>
        <v>2-Months</v>
      </c>
      <c r="F612" s="32" t="str">
        <f>VLOOKUP(O612,Stock[],5,FALSE)</f>
        <v>BE</v>
      </c>
      <c r="G612" s="33" t="s">
        <v>1984</v>
      </c>
      <c r="H612" s="34"/>
      <c r="I612" s="34" t="s">
        <v>180</v>
      </c>
      <c r="J612" s="32" t="str">
        <f>VLOOKUP(I612,Customers[],2,FALSE)</f>
        <v>ရွှေမြင်း</v>
      </c>
      <c r="K612" s="32" t="str">
        <f>VLOOKUP(I612,Customers[],4,FALSE)</f>
        <v>Meiktila</v>
      </c>
      <c r="L612" s="32" t="str">
        <f>VLOOKUP(Table85[[#This Row],[CustomerID]],Table!H:K,3,0)</f>
        <v>မိတ္ထီလာ</v>
      </c>
      <c r="M612" s="32" t="str">
        <f>VLOOKUP(I612,Customers[],5,FALSE)</f>
        <v>WholeSales/Contract</v>
      </c>
      <c r="N612" s="34" t="s">
        <v>10</v>
      </c>
      <c r="O612" s="37" t="s">
        <v>61</v>
      </c>
      <c r="P612" s="32" t="str">
        <f>VLOOKUP(O612,Stock[],2,FALSE)</f>
        <v>BE Debtors Opening</v>
      </c>
      <c r="Q612" s="35">
        <f>VLOOKUP(O612,Stock[],3,FALSE)</f>
        <v>0</v>
      </c>
      <c r="R612" s="35">
        <f>VLOOKUP(O612,Stock[],4,FALSE)</f>
        <v>0</v>
      </c>
      <c r="S612" s="34"/>
      <c r="T612" s="35"/>
      <c r="U612" s="34"/>
      <c r="V612" s="36">
        <f>+DailySales!$T612*DailySales!$R612</f>
        <v>0</v>
      </c>
      <c r="W612" s="36">
        <f>+DailySales!$V612*DailySales!$Q612</f>
        <v>0</v>
      </c>
      <c r="X612" s="36">
        <f>VLOOKUP(O612,Stock[],6,FALSE)</f>
        <v>0</v>
      </c>
      <c r="Y612" s="36">
        <f>+DailySales!$V612*DailySales!$X612</f>
        <v>0</v>
      </c>
      <c r="Z612" s="37">
        <v>372400</v>
      </c>
      <c r="AA612" s="34"/>
      <c r="AB612" s="78"/>
      <c r="AC612" s="78"/>
      <c r="AD612" s="34"/>
      <c r="AE612" s="77"/>
      <c r="AF612" s="38"/>
      <c r="AG612" s="39"/>
      <c r="AH612" s="38">
        <v>46034</v>
      </c>
      <c r="AI612" s="39">
        <v>372400</v>
      </c>
      <c r="AJ612" s="38"/>
      <c r="AK612" s="39"/>
      <c r="AL612" s="34"/>
      <c r="AM612" s="39"/>
      <c r="AN61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12" s="26"/>
      <c r="AQ612" s="26"/>
      <c r="AR612" s="26"/>
    </row>
    <row r="613" spans="1:44" ht="19.5" customHeight="1" x14ac:dyDescent="0.25">
      <c r="A613" s="32">
        <f t="shared" si="40"/>
        <v>2025</v>
      </c>
      <c r="B613" s="32">
        <f t="shared" si="41"/>
        <v>12</v>
      </c>
      <c r="C613" s="25">
        <v>46013</v>
      </c>
      <c r="D613" s="57">
        <f t="shared" ca="1" si="38"/>
        <v>46097</v>
      </c>
      <c r="E613" s="32" t="str">
        <f t="shared" ca="1" si="39"/>
        <v>2-Months</v>
      </c>
      <c r="F613" s="32" t="str">
        <f>VLOOKUP(O613,Stock[],5,FALSE)</f>
        <v>BE</v>
      </c>
      <c r="G613" s="33" t="s">
        <v>1984</v>
      </c>
      <c r="H613" s="34"/>
      <c r="I613" s="34" t="s">
        <v>180</v>
      </c>
      <c r="J613" s="32" t="str">
        <f>VLOOKUP(I613,Customers[],2,FALSE)</f>
        <v>ရွှေမြင်း</v>
      </c>
      <c r="K613" s="32" t="str">
        <f>VLOOKUP(I613,Customers[],4,FALSE)</f>
        <v>Meiktila</v>
      </c>
      <c r="L613" s="32" t="str">
        <f>VLOOKUP(Table85[[#This Row],[CustomerID]],Table!H:K,3,0)</f>
        <v>မိတ္ထီလာ</v>
      </c>
      <c r="M613" s="32" t="str">
        <f>VLOOKUP(I613,Customers[],5,FALSE)</f>
        <v>WholeSales/Contract</v>
      </c>
      <c r="N613" s="34" t="s">
        <v>10</v>
      </c>
      <c r="O613" s="37" t="s">
        <v>61</v>
      </c>
      <c r="P613" s="32" t="str">
        <f>VLOOKUP(O613,Stock[],2,FALSE)</f>
        <v>BE Debtors Opening</v>
      </c>
      <c r="Q613" s="35">
        <f>VLOOKUP(O613,Stock[],3,FALSE)</f>
        <v>0</v>
      </c>
      <c r="R613" s="35">
        <f>VLOOKUP(O613,Stock[],4,FALSE)</f>
        <v>0</v>
      </c>
      <c r="S613" s="34"/>
      <c r="T613" s="35"/>
      <c r="U613" s="34"/>
      <c r="V613" s="36">
        <f>+DailySales!$T613*DailySales!$R613</f>
        <v>0</v>
      </c>
      <c r="W613" s="36">
        <f>+DailySales!$V613*DailySales!$Q613</f>
        <v>0</v>
      </c>
      <c r="X613" s="36">
        <f>VLOOKUP(O613,Stock[],6,FALSE)</f>
        <v>0</v>
      </c>
      <c r="Y613" s="36">
        <f>+DailySales!$V613*DailySales!$X613</f>
        <v>0</v>
      </c>
      <c r="Z613" s="37">
        <v>558600</v>
      </c>
      <c r="AA613" s="34"/>
      <c r="AB613" s="78"/>
      <c r="AC613" s="78"/>
      <c r="AD613" s="34"/>
      <c r="AE613" s="77"/>
      <c r="AF613" s="38"/>
      <c r="AG613" s="39"/>
      <c r="AH613" s="38">
        <v>46034</v>
      </c>
      <c r="AI613" s="39">
        <v>558600</v>
      </c>
      <c r="AJ613" s="38"/>
      <c r="AK613" s="39"/>
      <c r="AL613" s="34"/>
      <c r="AM613" s="39"/>
      <c r="AN61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13" s="26"/>
      <c r="AQ613" s="26"/>
      <c r="AR613" s="26"/>
    </row>
    <row r="614" spans="1:44" ht="19.5" customHeight="1" x14ac:dyDescent="0.25">
      <c r="A614" s="32">
        <f t="shared" si="40"/>
        <v>2025</v>
      </c>
      <c r="B614" s="32">
        <f t="shared" si="41"/>
        <v>12</v>
      </c>
      <c r="C614" s="25">
        <v>46013</v>
      </c>
      <c r="D614" s="57">
        <f t="shared" ca="1" si="38"/>
        <v>46097</v>
      </c>
      <c r="E614" s="32" t="str">
        <f t="shared" ca="1" si="39"/>
        <v>2-Months</v>
      </c>
      <c r="F614" s="32" t="str">
        <f>VLOOKUP(O614,Stock[],5,FALSE)</f>
        <v>BE</v>
      </c>
      <c r="G614" s="33" t="s">
        <v>1984</v>
      </c>
      <c r="H614" s="34"/>
      <c r="I614" s="34" t="s">
        <v>180</v>
      </c>
      <c r="J614" s="32" t="str">
        <f>VLOOKUP(I614,Customers[],2,FALSE)</f>
        <v>ရွှေမြင်း</v>
      </c>
      <c r="K614" s="32" t="str">
        <f>VLOOKUP(I614,Customers[],4,FALSE)</f>
        <v>Meiktila</v>
      </c>
      <c r="L614" s="32" t="str">
        <f>VLOOKUP(Table85[[#This Row],[CustomerID]],Table!H:K,3,0)</f>
        <v>မိတ္ထီလာ</v>
      </c>
      <c r="M614" s="32" t="str">
        <f>VLOOKUP(I614,Customers[],5,FALSE)</f>
        <v>WholeSales/Contract</v>
      </c>
      <c r="N614" s="34" t="s">
        <v>10</v>
      </c>
      <c r="O614" s="37" t="s">
        <v>61</v>
      </c>
      <c r="P614" s="32" t="str">
        <f>VLOOKUP(O614,Stock[],2,FALSE)</f>
        <v>BE Debtors Opening</v>
      </c>
      <c r="Q614" s="35">
        <f>VLOOKUP(O614,Stock[],3,FALSE)</f>
        <v>0</v>
      </c>
      <c r="R614" s="35">
        <f>VLOOKUP(O614,Stock[],4,FALSE)</f>
        <v>0</v>
      </c>
      <c r="S614" s="34"/>
      <c r="T614" s="35"/>
      <c r="U614" s="34"/>
      <c r="V614" s="36">
        <f>+DailySales!$T614*DailySales!$R614</f>
        <v>0</v>
      </c>
      <c r="W614" s="36">
        <f>+DailySales!$V614*DailySales!$Q614</f>
        <v>0</v>
      </c>
      <c r="X614" s="36">
        <f>VLOOKUP(O614,Stock[],6,FALSE)</f>
        <v>0</v>
      </c>
      <c r="Y614" s="36">
        <f>+DailySales!$V614*DailySales!$X614</f>
        <v>0</v>
      </c>
      <c r="Z614" s="37">
        <v>630000</v>
      </c>
      <c r="AA614" s="34"/>
      <c r="AB614" s="78"/>
      <c r="AC614" s="78"/>
      <c r="AD614" s="34"/>
      <c r="AE614" s="77"/>
      <c r="AF614" s="38"/>
      <c r="AG614" s="39"/>
      <c r="AH614" s="38">
        <v>46034</v>
      </c>
      <c r="AI614" s="39">
        <v>630000</v>
      </c>
      <c r="AJ614" s="38"/>
      <c r="AK614" s="39"/>
      <c r="AL614" s="34"/>
      <c r="AM614" s="39"/>
      <c r="AN61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14" s="26"/>
      <c r="AQ614" s="26"/>
      <c r="AR614" s="26"/>
    </row>
    <row r="615" spans="1:44" ht="19.5" customHeight="1" x14ac:dyDescent="0.25">
      <c r="A615" s="32">
        <f t="shared" si="40"/>
        <v>2025</v>
      </c>
      <c r="B615" s="32">
        <f t="shared" si="41"/>
        <v>12</v>
      </c>
      <c r="C615" s="25">
        <v>46013</v>
      </c>
      <c r="D615" s="57">
        <f t="shared" ca="1" si="38"/>
        <v>46097</v>
      </c>
      <c r="E615" s="32" t="str">
        <f t="shared" ca="1" si="39"/>
        <v>2-Months</v>
      </c>
      <c r="F615" s="32" t="str">
        <f>VLOOKUP(O615,Stock[],5,FALSE)</f>
        <v>BE</v>
      </c>
      <c r="G615" s="33" t="s">
        <v>1984</v>
      </c>
      <c r="H615" s="34"/>
      <c r="I615" s="34" t="s">
        <v>180</v>
      </c>
      <c r="J615" s="32" t="str">
        <f>VLOOKUP(I615,Customers[],2,FALSE)</f>
        <v>ရွှေမြင်း</v>
      </c>
      <c r="K615" s="32" t="str">
        <f>VLOOKUP(I615,Customers[],4,FALSE)</f>
        <v>Meiktila</v>
      </c>
      <c r="L615" s="32" t="str">
        <f>VLOOKUP(Table85[[#This Row],[CustomerID]],Table!H:K,3,0)</f>
        <v>မိတ္ထီလာ</v>
      </c>
      <c r="M615" s="32" t="str">
        <f>VLOOKUP(I615,Customers[],5,FALSE)</f>
        <v>WholeSales/Contract</v>
      </c>
      <c r="N615" s="34" t="s">
        <v>10</v>
      </c>
      <c r="O615" s="37" t="s">
        <v>61</v>
      </c>
      <c r="P615" s="32" t="str">
        <f>VLOOKUP(O615,Stock[],2,FALSE)</f>
        <v>BE Debtors Opening</v>
      </c>
      <c r="Q615" s="35">
        <f>VLOOKUP(O615,Stock[],3,FALSE)</f>
        <v>0</v>
      </c>
      <c r="R615" s="35">
        <f>VLOOKUP(O615,Stock[],4,FALSE)</f>
        <v>0</v>
      </c>
      <c r="S615" s="34"/>
      <c r="T615" s="35"/>
      <c r="U615" s="34"/>
      <c r="V615" s="36">
        <f>+DailySales!$T615*DailySales!$R615</f>
        <v>0</v>
      </c>
      <c r="W615" s="36">
        <f>+DailySales!$V615*DailySales!$Q615</f>
        <v>0</v>
      </c>
      <c r="X615" s="36">
        <f>VLOOKUP(O615,Stock[],6,FALSE)</f>
        <v>0</v>
      </c>
      <c r="Y615" s="36">
        <f>+DailySales!$V615*DailySales!$X615</f>
        <v>0</v>
      </c>
      <c r="Z615" s="37">
        <v>367200</v>
      </c>
      <c r="AA615" s="34"/>
      <c r="AB615" s="78"/>
      <c r="AC615" s="78"/>
      <c r="AD615" s="34"/>
      <c r="AE615" s="77"/>
      <c r="AF615" s="38"/>
      <c r="AG615" s="39"/>
      <c r="AH615" s="38">
        <v>46034</v>
      </c>
      <c r="AI615" s="39">
        <v>367200</v>
      </c>
      <c r="AJ615" s="38"/>
      <c r="AK615" s="39"/>
      <c r="AL615" s="34"/>
      <c r="AM615" s="39"/>
      <c r="AN61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15" s="26"/>
      <c r="AQ615" s="26"/>
      <c r="AR615" s="26"/>
    </row>
    <row r="616" spans="1:44" ht="19.5" customHeight="1" x14ac:dyDescent="0.25">
      <c r="A616" s="32">
        <f t="shared" si="40"/>
        <v>2025</v>
      </c>
      <c r="B616" s="32">
        <f t="shared" si="41"/>
        <v>12</v>
      </c>
      <c r="C616" s="25">
        <v>46013</v>
      </c>
      <c r="D616" s="57">
        <f t="shared" ca="1" si="38"/>
        <v>46097</v>
      </c>
      <c r="E616" s="32" t="str">
        <f t="shared" ca="1" si="39"/>
        <v>2-Months</v>
      </c>
      <c r="F616" s="32" t="str">
        <f>VLOOKUP(O616,Stock[],5,FALSE)</f>
        <v>BE</v>
      </c>
      <c r="G616" s="33" t="s">
        <v>1985</v>
      </c>
      <c r="H616" s="34"/>
      <c r="I616" s="34" t="s">
        <v>180</v>
      </c>
      <c r="J616" s="32" t="str">
        <f>VLOOKUP(I616,Customers[],2,FALSE)</f>
        <v>ရွှေမြင်း</v>
      </c>
      <c r="K616" s="32" t="str">
        <f>VLOOKUP(I616,Customers[],4,FALSE)</f>
        <v>Meiktila</v>
      </c>
      <c r="L616" s="32" t="str">
        <f>VLOOKUP(Table85[[#This Row],[CustomerID]],Table!H:K,3,0)</f>
        <v>မိတ္ထီလာ</v>
      </c>
      <c r="M616" s="32" t="str">
        <f>VLOOKUP(I616,Customers[],5,FALSE)</f>
        <v>WholeSales/Contract</v>
      </c>
      <c r="N616" s="34" t="s">
        <v>10</v>
      </c>
      <c r="O616" s="37" t="s">
        <v>61</v>
      </c>
      <c r="P616" s="32" t="str">
        <f>VLOOKUP(O616,Stock[],2,FALSE)</f>
        <v>BE Debtors Opening</v>
      </c>
      <c r="Q616" s="35">
        <f>VLOOKUP(O616,Stock[],3,FALSE)</f>
        <v>0</v>
      </c>
      <c r="R616" s="35">
        <f>VLOOKUP(O616,Stock[],4,FALSE)</f>
        <v>0</v>
      </c>
      <c r="S616" s="34"/>
      <c r="T616" s="35"/>
      <c r="U616" s="34"/>
      <c r="V616" s="36">
        <f>+DailySales!$T616*DailySales!$R616</f>
        <v>0</v>
      </c>
      <c r="W616" s="36">
        <f>+DailySales!$V616*DailySales!$Q616</f>
        <v>0</v>
      </c>
      <c r="X616" s="36">
        <f>VLOOKUP(O616,Stock[],6,FALSE)</f>
        <v>0</v>
      </c>
      <c r="Y616" s="36">
        <f>+DailySales!$V616*DailySales!$X616</f>
        <v>0</v>
      </c>
      <c r="Z616" s="37">
        <v>931000</v>
      </c>
      <c r="AA616" s="34"/>
      <c r="AB616" s="78"/>
      <c r="AC616" s="78"/>
      <c r="AD616" s="34"/>
      <c r="AE616" s="77"/>
      <c r="AF616" s="38"/>
      <c r="AG616" s="39"/>
      <c r="AH616" s="38">
        <v>46034</v>
      </c>
      <c r="AI616" s="39">
        <v>931000</v>
      </c>
      <c r="AJ616" s="38"/>
      <c r="AK616" s="39"/>
      <c r="AL616" s="34"/>
      <c r="AM616" s="39"/>
      <c r="AN61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16" s="26"/>
      <c r="AQ616" s="26"/>
      <c r="AR616" s="26"/>
    </row>
    <row r="617" spans="1:44" ht="19.5" customHeight="1" x14ac:dyDescent="0.25">
      <c r="A617" s="32">
        <f t="shared" si="40"/>
        <v>2025</v>
      </c>
      <c r="B617" s="32">
        <f t="shared" si="41"/>
        <v>12</v>
      </c>
      <c r="C617" s="25">
        <v>46013</v>
      </c>
      <c r="D617" s="57">
        <f t="shared" ca="1" si="38"/>
        <v>46097</v>
      </c>
      <c r="E617" s="32" t="str">
        <f t="shared" ca="1" si="39"/>
        <v>2-Months</v>
      </c>
      <c r="F617" s="32" t="str">
        <f>VLOOKUP(O617,Stock[],5,FALSE)</f>
        <v>BE</v>
      </c>
      <c r="G617" s="33" t="s">
        <v>1985</v>
      </c>
      <c r="H617" s="34"/>
      <c r="I617" s="34" t="s">
        <v>180</v>
      </c>
      <c r="J617" s="32" t="str">
        <f>VLOOKUP(I617,Customers[],2,FALSE)</f>
        <v>ရွှေမြင်း</v>
      </c>
      <c r="K617" s="32" t="str">
        <f>VLOOKUP(I617,Customers[],4,FALSE)</f>
        <v>Meiktila</v>
      </c>
      <c r="L617" s="32" t="str">
        <f>VLOOKUP(Table85[[#This Row],[CustomerID]],Table!H:K,3,0)</f>
        <v>မိတ္ထီလာ</v>
      </c>
      <c r="M617" s="32" t="str">
        <f>VLOOKUP(I617,Customers[],5,FALSE)</f>
        <v>WholeSales/Contract</v>
      </c>
      <c r="N617" s="34" t="s">
        <v>10</v>
      </c>
      <c r="O617" s="37" t="s">
        <v>61</v>
      </c>
      <c r="P617" s="32" t="str">
        <f>VLOOKUP(O617,Stock[],2,FALSE)</f>
        <v>BE Debtors Opening</v>
      </c>
      <c r="Q617" s="35">
        <f>VLOOKUP(O617,Stock[],3,FALSE)</f>
        <v>0</v>
      </c>
      <c r="R617" s="35">
        <f>VLOOKUP(O617,Stock[],4,FALSE)</f>
        <v>0</v>
      </c>
      <c r="S617" s="34"/>
      <c r="T617" s="35"/>
      <c r="U617" s="34"/>
      <c r="V617" s="36">
        <f>+DailySales!$T617*DailySales!$R617</f>
        <v>0</v>
      </c>
      <c r="W617" s="36">
        <f>+DailySales!$V617*DailySales!$Q617</f>
        <v>0</v>
      </c>
      <c r="X617" s="36">
        <f>VLOOKUP(O617,Stock[],6,FALSE)</f>
        <v>0</v>
      </c>
      <c r="Y617" s="36">
        <f>+DailySales!$V617*DailySales!$X617</f>
        <v>0</v>
      </c>
      <c r="Z617" s="37">
        <v>1596000</v>
      </c>
      <c r="AA617" s="34"/>
      <c r="AB617" s="78"/>
      <c r="AC617" s="78"/>
      <c r="AD617" s="34"/>
      <c r="AE617" s="77"/>
      <c r="AF617" s="38"/>
      <c r="AG617" s="39"/>
      <c r="AH617" s="38">
        <v>46034</v>
      </c>
      <c r="AI617" s="39">
        <v>1596000</v>
      </c>
      <c r="AJ617" s="38"/>
      <c r="AK617" s="39"/>
      <c r="AL617" s="34"/>
      <c r="AM617" s="39"/>
      <c r="AN61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17" s="26"/>
      <c r="AQ617" s="26"/>
      <c r="AR617" s="26"/>
    </row>
    <row r="618" spans="1:44" ht="19.5" customHeight="1" x14ac:dyDescent="0.25">
      <c r="A618" s="32">
        <f t="shared" si="40"/>
        <v>2025</v>
      </c>
      <c r="B618" s="32">
        <f t="shared" si="41"/>
        <v>12</v>
      </c>
      <c r="C618" s="25">
        <v>46013</v>
      </c>
      <c r="D618" s="57">
        <f t="shared" ca="1" si="38"/>
        <v>46097</v>
      </c>
      <c r="E618" s="32" t="str">
        <f t="shared" ca="1" si="39"/>
        <v>2-Months</v>
      </c>
      <c r="F618" s="32" t="str">
        <f>VLOOKUP(O618,Stock[],5,FALSE)</f>
        <v>BE</v>
      </c>
      <c r="G618" s="33" t="s">
        <v>1985</v>
      </c>
      <c r="H618" s="34"/>
      <c r="I618" s="34" t="s">
        <v>180</v>
      </c>
      <c r="J618" s="32" t="str">
        <f>VLOOKUP(I618,Customers[],2,FALSE)</f>
        <v>ရွှေမြင်း</v>
      </c>
      <c r="K618" s="32" t="str">
        <f>VLOOKUP(I618,Customers[],4,FALSE)</f>
        <v>Meiktila</v>
      </c>
      <c r="L618" s="32" t="str">
        <f>VLOOKUP(Table85[[#This Row],[CustomerID]],Table!H:K,3,0)</f>
        <v>မိတ္ထီလာ</v>
      </c>
      <c r="M618" s="32" t="str">
        <f>VLOOKUP(I618,Customers[],5,FALSE)</f>
        <v>WholeSales/Contract</v>
      </c>
      <c r="N618" s="34" t="s">
        <v>10</v>
      </c>
      <c r="O618" s="37" t="s">
        <v>61</v>
      </c>
      <c r="P618" s="32" t="str">
        <f>VLOOKUP(O618,Stock[],2,FALSE)</f>
        <v>BE Debtors Opening</v>
      </c>
      <c r="Q618" s="35">
        <f>VLOOKUP(O618,Stock[],3,FALSE)</f>
        <v>0</v>
      </c>
      <c r="R618" s="35">
        <f>VLOOKUP(O618,Stock[],4,FALSE)</f>
        <v>0</v>
      </c>
      <c r="S618" s="34"/>
      <c r="T618" s="35"/>
      <c r="U618" s="34"/>
      <c r="V618" s="36">
        <f>+DailySales!$T618*DailySales!$R618</f>
        <v>0</v>
      </c>
      <c r="W618" s="36">
        <f>+DailySales!$V618*DailySales!$Q618</f>
        <v>0</v>
      </c>
      <c r="X618" s="36">
        <f>VLOOKUP(O618,Stock[],6,FALSE)</f>
        <v>0</v>
      </c>
      <c r="Y618" s="36">
        <f>+DailySales!$V618*DailySales!$X618</f>
        <v>0</v>
      </c>
      <c r="Z618" s="37">
        <v>186200</v>
      </c>
      <c r="AA618" s="34"/>
      <c r="AB618" s="78"/>
      <c r="AC618" s="78"/>
      <c r="AD618" s="34"/>
      <c r="AE618" s="77"/>
      <c r="AF618" s="38"/>
      <c r="AG618" s="39"/>
      <c r="AH618" s="38">
        <v>46034</v>
      </c>
      <c r="AI618" s="39">
        <v>186200</v>
      </c>
      <c r="AJ618" s="38"/>
      <c r="AK618" s="39"/>
      <c r="AL618" s="34"/>
      <c r="AM618" s="39"/>
      <c r="AN61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18" s="26"/>
      <c r="AQ618" s="26"/>
      <c r="AR618" s="26"/>
    </row>
    <row r="619" spans="1:44" ht="19.5" customHeight="1" x14ac:dyDescent="0.25">
      <c r="A619" s="32">
        <f t="shared" si="40"/>
        <v>2025</v>
      </c>
      <c r="B619" s="32">
        <f t="shared" si="41"/>
        <v>12</v>
      </c>
      <c r="C619" s="25">
        <v>46013</v>
      </c>
      <c r="D619" s="57">
        <f t="shared" ca="1" si="38"/>
        <v>46097</v>
      </c>
      <c r="E619" s="32" t="str">
        <f t="shared" ca="1" si="39"/>
        <v>2-Months</v>
      </c>
      <c r="F619" s="32" t="str">
        <f>VLOOKUP(O619,Stock[],5,FALSE)</f>
        <v>BE</v>
      </c>
      <c r="G619" s="33" t="s">
        <v>1985</v>
      </c>
      <c r="H619" s="34"/>
      <c r="I619" s="34" t="s">
        <v>180</v>
      </c>
      <c r="J619" s="32" t="str">
        <f>VLOOKUP(I619,Customers[],2,FALSE)</f>
        <v>ရွှေမြင်း</v>
      </c>
      <c r="K619" s="32" t="str">
        <f>VLOOKUP(I619,Customers[],4,FALSE)</f>
        <v>Meiktila</v>
      </c>
      <c r="L619" s="32" t="str">
        <f>VLOOKUP(Table85[[#This Row],[CustomerID]],Table!H:K,3,0)</f>
        <v>မိတ္ထီလာ</v>
      </c>
      <c r="M619" s="32" t="str">
        <f>VLOOKUP(I619,Customers[],5,FALSE)</f>
        <v>WholeSales/Contract</v>
      </c>
      <c r="N619" s="34" t="s">
        <v>10</v>
      </c>
      <c r="O619" s="37" t="s">
        <v>61</v>
      </c>
      <c r="P619" s="32" t="str">
        <f>VLOOKUP(O619,Stock[],2,FALSE)</f>
        <v>BE Debtors Opening</v>
      </c>
      <c r="Q619" s="35">
        <f>VLOOKUP(O619,Stock[],3,FALSE)</f>
        <v>0</v>
      </c>
      <c r="R619" s="35">
        <f>VLOOKUP(O619,Stock[],4,FALSE)</f>
        <v>0</v>
      </c>
      <c r="S619" s="34"/>
      <c r="T619" s="35"/>
      <c r="U619" s="34"/>
      <c r="V619" s="36">
        <f>+DailySales!$T619*DailySales!$R619</f>
        <v>0</v>
      </c>
      <c r="W619" s="36">
        <f>+DailySales!$V619*DailySales!$Q619</f>
        <v>0</v>
      </c>
      <c r="X619" s="36">
        <f>VLOOKUP(O619,Stock[],6,FALSE)</f>
        <v>0</v>
      </c>
      <c r="Y619" s="36">
        <f>+DailySales!$V619*DailySales!$X619</f>
        <v>0</v>
      </c>
      <c r="Z619" s="37">
        <v>630000</v>
      </c>
      <c r="AA619" s="34"/>
      <c r="AB619" s="78"/>
      <c r="AC619" s="78"/>
      <c r="AD619" s="34"/>
      <c r="AE619" s="77"/>
      <c r="AF619" s="38"/>
      <c r="AG619" s="39"/>
      <c r="AH619" s="38">
        <v>46034</v>
      </c>
      <c r="AI619" s="39">
        <v>630000</v>
      </c>
      <c r="AJ619" s="38"/>
      <c r="AK619" s="39"/>
      <c r="AL619" s="34"/>
      <c r="AM619" s="39"/>
      <c r="AN61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19" s="26"/>
      <c r="AQ619" s="26"/>
      <c r="AR619" s="26"/>
    </row>
    <row r="620" spans="1:44" ht="19.5" customHeight="1" x14ac:dyDescent="0.25">
      <c r="A620" s="32">
        <f t="shared" si="40"/>
        <v>2025</v>
      </c>
      <c r="B620" s="32">
        <f t="shared" si="41"/>
        <v>12</v>
      </c>
      <c r="C620" s="25">
        <v>46013</v>
      </c>
      <c r="D620" s="57">
        <f t="shared" ca="1" si="38"/>
        <v>46097</v>
      </c>
      <c r="E620" s="32" t="str">
        <f t="shared" ca="1" si="39"/>
        <v>2-Months</v>
      </c>
      <c r="F620" s="32" t="str">
        <f>VLOOKUP(O620,Stock[],5,FALSE)</f>
        <v>BE</v>
      </c>
      <c r="G620" s="33" t="s">
        <v>1986</v>
      </c>
      <c r="H620" s="34"/>
      <c r="I620" s="34" t="s">
        <v>180</v>
      </c>
      <c r="J620" s="32" t="str">
        <f>VLOOKUP(I620,Customers[],2,FALSE)</f>
        <v>ရွှေမြင်း</v>
      </c>
      <c r="K620" s="32" t="str">
        <f>VLOOKUP(I620,Customers[],4,FALSE)</f>
        <v>Meiktila</v>
      </c>
      <c r="L620" s="32" t="str">
        <f>VLOOKUP(Table85[[#This Row],[CustomerID]],Table!H:K,3,0)</f>
        <v>မိတ္ထီလာ</v>
      </c>
      <c r="M620" s="32" t="str">
        <f>VLOOKUP(I620,Customers[],5,FALSE)</f>
        <v>WholeSales/Contract</v>
      </c>
      <c r="N620" s="34" t="s">
        <v>10</v>
      </c>
      <c r="O620" s="37" t="s">
        <v>61</v>
      </c>
      <c r="P620" s="32" t="str">
        <f>VLOOKUP(O620,Stock[],2,FALSE)</f>
        <v>BE Debtors Opening</v>
      </c>
      <c r="Q620" s="35">
        <f>VLOOKUP(O620,Stock[],3,FALSE)</f>
        <v>0</v>
      </c>
      <c r="R620" s="35">
        <f>VLOOKUP(O620,Stock[],4,FALSE)</f>
        <v>0</v>
      </c>
      <c r="S620" s="34"/>
      <c r="T620" s="35"/>
      <c r="U620" s="34"/>
      <c r="V620" s="36">
        <f>+DailySales!$T620*DailySales!$R620</f>
        <v>0</v>
      </c>
      <c r="W620" s="36">
        <f>+DailySales!$V620*DailySales!$Q620</f>
        <v>0</v>
      </c>
      <c r="X620" s="36">
        <f>VLOOKUP(O620,Stock[],6,FALSE)</f>
        <v>0</v>
      </c>
      <c r="Y620" s="36">
        <f>+DailySales!$V620*DailySales!$X620</f>
        <v>0</v>
      </c>
      <c r="Z620" s="37">
        <v>575400</v>
      </c>
      <c r="AA620" s="34"/>
      <c r="AB620" s="78"/>
      <c r="AC620" s="78"/>
      <c r="AD620" s="34"/>
      <c r="AE620" s="77"/>
      <c r="AF620" s="38"/>
      <c r="AG620" s="39"/>
      <c r="AH620" s="38">
        <v>46034</v>
      </c>
      <c r="AI620" s="39">
        <v>575400</v>
      </c>
      <c r="AJ620" s="38"/>
      <c r="AK620" s="39"/>
      <c r="AL620" s="34"/>
      <c r="AM620" s="39"/>
      <c r="AN62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20" s="26"/>
      <c r="AQ620" s="26"/>
      <c r="AR620" s="26"/>
    </row>
    <row r="621" spans="1:44" ht="19.5" customHeight="1" x14ac:dyDescent="0.25">
      <c r="A621" s="32">
        <f t="shared" si="40"/>
        <v>2025</v>
      </c>
      <c r="B621" s="32">
        <f t="shared" si="41"/>
        <v>12</v>
      </c>
      <c r="C621" s="25">
        <v>46013</v>
      </c>
      <c r="D621" s="57">
        <f t="shared" ca="1" si="38"/>
        <v>46097</v>
      </c>
      <c r="E621" s="32" t="str">
        <f t="shared" ca="1" si="39"/>
        <v>2-Months</v>
      </c>
      <c r="F621" s="32" t="str">
        <f>VLOOKUP(O621,Stock[],5,FALSE)</f>
        <v>BE</v>
      </c>
      <c r="G621" s="33" t="s">
        <v>1986</v>
      </c>
      <c r="H621" s="34"/>
      <c r="I621" s="34" t="s">
        <v>180</v>
      </c>
      <c r="J621" s="32" t="str">
        <f>VLOOKUP(I621,Customers[],2,FALSE)</f>
        <v>ရွှေမြင်း</v>
      </c>
      <c r="K621" s="32" t="str">
        <f>VLOOKUP(I621,Customers[],4,FALSE)</f>
        <v>Meiktila</v>
      </c>
      <c r="L621" s="32" t="str">
        <f>VLOOKUP(Table85[[#This Row],[CustomerID]],Table!H:K,3,0)</f>
        <v>မိတ္ထီလာ</v>
      </c>
      <c r="M621" s="32" t="str">
        <f>VLOOKUP(I621,Customers[],5,FALSE)</f>
        <v>WholeSales/Contract</v>
      </c>
      <c r="N621" s="34" t="s">
        <v>10</v>
      </c>
      <c r="O621" s="37" t="s">
        <v>61</v>
      </c>
      <c r="P621" s="32" t="str">
        <f>VLOOKUP(O621,Stock[],2,FALSE)</f>
        <v>BE Debtors Opening</v>
      </c>
      <c r="Q621" s="35">
        <f>VLOOKUP(O621,Stock[],3,FALSE)</f>
        <v>0</v>
      </c>
      <c r="R621" s="35">
        <f>VLOOKUP(O621,Stock[],4,FALSE)</f>
        <v>0</v>
      </c>
      <c r="S621" s="34"/>
      <c r="T621" s="35"/>
      <c r="U621" s="34"/>
      <c r="V621" s="36">
        <f>+DailySales!$T621*DailySales!$R621</f>
        <v>0</v>
      </c>
      <c r="W621" s="36">
        <f>+DailySales!$V621*DailySales!$Q621</f>
        <v>0</v>
      </c>
      <c r="X621" s="36">
        <f>VLOOKUP(O621,Stock[],6,FALSE)</f>
        <v>0</v>
      </c>
      <c r="Y621" s="36">
        <f>+DailySales!$V621*DailySales!$X621</f>
        <v>0</v>
      </c>
      <c r="Z621" s="37">
        <v>957600</v>
      </c>
      <c r="AA621" s="34"/>
      <c r="AB621" s="78"/>
      <c r="AC621" s="78"/>
      <c r="AD621" s="34"/>
      <c r="AE621" s="77"/>
      <c r="AF621" s="38"/>
      <c r="AG621" s="39"/>
      <c r="AH621" s="38">
        <v>46034</v>
      </c>
      <c r="AI621" s="39">
        <v>957600</v>
      </c>
      <c r="AJ621" s="38"/>
      <c r="AK621" s="39"/>
      <c r="AL621" s="34"/>
      <c r="AM621" s="39"/>
      <c r="AN62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21" s="26"/>
      <c r="AQ621" s="26"/>
      <c r="AR621" s="26"/>
    </row>
    <row r="622" spans="1:44" ht="19.5" customHeight="1" x14ac:dyDescent="0.25">
      <c r="A622" s="32">
        <f t="shared" si="40"/>
        <v>2025</v>
      </c>
      <c r="B622" s="32">
        <f t="shared" si="41"/>
        <v>12</v>
      </c>
      <c r="C622" s="25">
        <v>46013</v>
      </c>
      <c r="D622" s="57">
        <f t="shared" ca="1" si="38"/>
        <v>46097</v>
      </c>
      <c r="E622" s="32" t="str">
        <f t="shared" ca="1" si="39"/>
        <v>2-Months</v>
      </c>
      <c r="F622" s="32" t="str">
        <f>VLOOKUP(O622,Stock[],5,FALSE)</f>
        <v>BE</v>
      </c>
      <c r="G622" s="33" t="s">
        <v>1986</v>
      </c>
      <c r="H622" s="34"/>
      <c r="I622" s="34" t="s">
        <v>180</v>
      </c>
      <c r="J622" s="32" t="str">
        <f>VLOOKUP(I622,Customers[],2,FALSE)</f>
        <v>ရွှေမြင်း</v>
      </c>
      <c r="K622" s="32" t="str">
        <f>VLOOKUP(I622,Customers[],4,FALSE)</f>
        <v>Meiktila</v>
      </c>
      <c r="L622" s="32" t="str">
        <f>VLOOKUP(Table85[[#This Row],[CustomerID]],Table!H:K,3,0)</f>
        <v>မိတ္ထီလာ</v>
      </c>
      <c r="M622" s="32" t="str">
        <f>VLOOKUP(I622,Customers[],5,FALSE)</f>
        <v>WholeSales/Contract</v>
      </c>
      <c r="N622" s="34" t="s">
        <v>10</v>
      </c>
      <c r="O622" s="37" t="s">
        <v>61</v>
      </c>
      <c r="P622" s="32" t="str">
        <f>VLOOKUP(O622,Stock[],2,FALSE)</f>
        <v>BE Debtors Opening</v>
      </c>
      <c r="Q622" s="35">
        <f>VLOOKUP(O622,Stock[],3,FALSE)</f>
        <v>0</v>
      </c>
      <c r="R622" s="35">
        <f>VLOOKUP(O622,Stock[],4,FALSE)</f>
        <v>0</v>
      </c>
      <c r="S622" s="34"/>
      <c r="T622" s="35"/>
      <c r="U622" s="34"/>
      <c r="V622" s="36">
        <f>+DailySales!$T622*DailySales!$R622</f>
        <v>0</v>
      </c>
      <c r="W622" s="36">
        <f>+DailySales!$V622*DailySales!$Q622</f>
        <v>0</v>
      </c>
      <c r="X622" s="36">
        <f>VLOOKUP(O622,Stock[],6,FALSE)</f>
        <v>0</v>
      </c>
      <c r="Y622" s="36">
        <f>+DailySales!$V622*DailySales!$X622</f>
        <v>0</v>
      </c>
      <c r="Z622" s="37">
        <v>93100</v>
      </c>
      <c r="AA622" s="34"/>
      <c r="AB622" s="78"/>
      <c r="AC622" s="78"/>
      <c r="AD622" s="34"/>
      <c r="AE622" s="77"/>
      <c r="AF622" s="38"/>
      <c r="AG622" s="39"/>
      <c r="AH622" s="38">
        <v>46034</v>
      </c>
      <c r="AI622" s="39">
        <v>93100</v>
      </c>
      <c r="AJ622" s="38"/>
      <c r="AK622" s="39"/>
      <c r="AL622" s="34"/>
      <c r="AM622" s="39"/>
      <c r="AN62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22" s="26"/>
      <c r="AQ622" s="26"/>
      <c r="AR622" s="26"/>
    </row>
    <row r="623" spans="1:44" ht="19.5" customHeight="1" x14ac:dyDescent="0.25">
      <c r="A623" s="32">
        <f t="shared" si="40"/>
        <v>2025</v>
      </c>
      <c r="B623" s="32">
        <f t="shared" si="41"/>
        <v>12</v>
      </c>
      <c r="C623" s="25">
        <v>46013</v>
      </c>
      <c r="D623" s="57">
        <f t="shared" ca="1" si="38"/>
        <v>46097</v>
      </c>
      <c r="E623" s="32" t="str">
        <f t="shared" ca="1" si="39"/>
        <v>2-Months</v>
      </c>
      <c r="F623" s="32" t="str">
        <f>VLOOKUP(O623,Stock[],5,FALSE)</f>
        <v>BE</v>
      </c>
      <c r="G623" s="33" t="s">
        <v>1986</v>
      </c>
      <c r="H623" s="34"/>
      <c r="I623" s="34" t="s">
        <v>180</v>
      </c>
      <c r="J623" s="32" t="str">
        <f>VLOOKUP(I623,Customers[],2,FALSE)</f>
        <v>ရွှေမြင်း</v>
      </c>
      <c r="K623" s="32" t="str">
        <f>VLOOKUP(I623,Customers[],4,FALSE)</f>
        <v>Meiktila</v>
      </c>
      <c r="L623" s="32" t="str">
        <f>VLOOKUP(Table85[[#This Row],[CustomerID]],Table!H:K,3,0)</f>
        <v>မိတ္ထီလာ</v>
      </c>
      <c r="M623" s="32" t="str">
        <f>VLOOKUP(I623,Customers[],5,FALSE)</f>
        <v>WholeSales/Contract</v>
      </c>
      <c r="N623" s="34" t="s">
        <v>10</v>
      </c>
      <c r="O623" s="37" t="s">
        <v>61</v>
      </c>
      <c r="P623" s="32" t="str">
        <f>VLOOKUP(O623,Stock[],2,FALSE)</f>
        <v>BE Debtors Opening</v>
      </c>
      <c r="Q623" s="35">
        <f>VLOOKUP(O623,Stock[],3,FALSE)</f>
        <v>0</v>
      </c>
      <c r="R623" s="35">
        <f>VLOOKUP(O623,Stock[],4,FALSE)</f>
        <v>0</v>
      </c>
      <c r="S623" s="34"/>
      <c r="T623" s="35"/>
      <c r="U623" s="34"/>
      <c r="V623" s="36">
        <f>+DailySales!$T623*DailySales!$R623</f>
        <v>0</v>
      </c>
      <c r="W623" s="36">
        <f>+DailySales!$V623*DailySales!$Q623</f>
        <v>0</v>
      </c>
      <c r="X623" s="36">
        <f>VLOOKUP(O623,Stock[],6,FALSE)</f>
        <v>0</v>
      </c>
      <c r="Y623" s="36">
        <f>+DailySales!$V623*DailySales!$X623</f>
        <v>0</v>
      </c>
      <c r="Z623" s="37">
        <v>734400</v>
      </c>
      <c r="AA623" s="34"/>
      <c r="AB623" s="78"/>
      <c r="AC623" s="78"/>
      <c r="AD623" s="34"/>
      <c r="AE623" s="77"/>
      <c r="AF623" s="38"/>
      <c r="AG623" s="39"/>
      <c r="AH623" s="38">
        <v>46034</v>
      </c>
      <c r="AI623" s="39">
        <v>734400</v>
      </c>
      <c r="AJ623" s="38"/>
      <c r="AK623" s="39"/>
      <c r="AL623" s="34"/>
      <c r="AM623" s="39"/>
      <c r="AN62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23" s="26"/>
      <c r="AQ623" s="26"/>
      <c r="AR623" s="26"/>
    </row>
    <row r="624" spans="1:44" ht="19.5" customHeight="1" x14ac:dyDescent="0.25">
      <c r="A624" s="32">
        <f t="shared" si="40"/>
        <v>2025</v>
      </c>
      <c r="B624" s="32">
        <f t="shared" si="41"/>
        <v>12</v>
      </c>
      <c r="C624" s="25">
        <v>46013</v>
      </c>
      <c r="D624" s="57">
        <f t="shared" ca="1" si="38"/>
        <v>46097</v>
      </c>
      <c r="E624" s="32" t="str">
        <f t="shared" ca="1" si="39"/>
        <v>2-Months</v>
      </c>
      <c r="F624" s="32" t="str">
        <f>VLOOKUP(O624,Stock[],5,FALSE)</f>
        <v>BE</v>
      </c>
      <c r="G624" s="33" t="s">
        <v>1986</v>
      </c>
      <c r="H624" s="34"/>
      <c r="I624" s="34" t="s">
        <v>180</v>
      </c>
      <c r="J624" s="32" t="str">
        <f>VLOOKUP(I624,Customers[],2,FALSE)</f>
        <v>ရွှေမြင်း</v>
      </c>
      <c r="K624" s="32" t="str">
        <f>VLOOKUP(I624,Customers[],4,FALSE)</f>
        <v>Meiktila</v>
      </c>
      <c r="L624" s="32" t="str">
        <f>VLOOKUP(Table85[[#This Row],[CustomerID]],Table!H:K,3,0)</f>
        <v>မိတ္ထီလာ</v>
      </c>
      <c r="M624" s="32" t="str">
        <f>VLOOKUP(I624,Customers[],5,FALSE)</f>
        <v>WholeSales/Contract</v>
      </c>
      <c r="N624" s="34" t="s">
        <v>10</v>
      </c>
      <c r="O624" s="37" t="s">
        <v>61</v>
      </c>
      <c r="P624" s="32" t="str">
        <f>VLOOKUP(O624,Stock[],2,FALSE)</f>
        <v>BE Debtors Opening</v>
      </c>
      <c r="Q624" s="35">
        <f>VLOOKUP(O624,Stock[],3,FALSE)</f>
        <v>0</v>
      </c>
      <c r="R624" s="35">
        <f>VLOOKUP(O624,Stock[],4,FALSE)</f>
        <v>0</v>
      </c>
      <c r="S624" s="34"/>
      <c r="T624" s="35"/>
      <c r="U624" s="34"/>
      <c r="V624" s="36">
        <f>+DailySales!$T624*DailySales!$R624</f>
        <v>0</v>
      </c>
      <c r="W624" s="36">
        <f>+DailySales!$V624*DailySales!$Q624</f>
        <v>0</v>
      </c>
      <c r="X624" s="36">
        <f>VLOOKUP(O624,Stock[],6,FALSE)</f>
        <v>0</v>
      </c>
      <c r="Y624" s="36">
        <f>+DailySales!$V624*DailySales!$X624</f>
        <v>0</v>
      </c>
      <c r="Z624" s="37">
        <v>159600</v>
      </c>
      <c r="AA624" s="34"/>
      <c r="AB624" s="78"/>
      <c r="AC624" s="78"/>
      <c r="AD624" s="34"/>
      <c r="AE624" s="77"/>
      <c r="AF624" s="38"/>
      <c r="AG624" s="39"/>
      <c r="AH624" s="38">
        <v>46034</v>
      </c>
      <c r="AI624" s="39">
        <v>159600</v>
      </c>
      <c r="AJ624" s="38"/>
      <c r="AK624" s="39"/>
      <c r="AL624" s="34"/>
      <c r="AM624" s="39"/>
      <c r="AN62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24" s="26"/>
      <c r="AQ624" s="26"/>
      <c r="AR624" s="26"/>
    </row>
    <row r="625" spans="1:44" ht="19.5" customHeight="1" x14ac:dyDescent="0.25">
      <c r="A625" s="32">
        <f t="shared" si="40"/>
        <v>2025</v>
      </c>
      <c r="B625" s="32">
        <f t="shared" si="41"/>
        <v>12</v>
      </c>
      <c r="C625" s="25">
        <v>46013</v>
      </c>
      <c r="D625" s="57">
        <f t="shared" ca="1" si="38"/>
        <v>46097</v>
      </c>
      <c r="E625" s="32" t="str">
        <f t="shared" ca="1" si="39"/>
        <v>2-Months</v>
      </c>
      <c r="F625" s="32" t="str">
        <f>VLOOKUP(O625,Stock[],5,FALSE)</f>
        <v>BE</v>
      </c>
      <c r="G625" s="33" t="s">
        <v>1987</v>
      </c>
      <c r="H625" s="34"/>
      <c r="I625" s="34" t="s">
        <v>183</v>
      </c>
      <c r="J625" s="32" t="str">
        <f>VLOOKUP(I625,Customers[],2,FALSE)</f>
        <v>ရွှေမြင်း(ထူးကျော်)</v>
      </c>
      <c r="K625" s="32" t="str">
        <f>VLOOKUP(I625,Customers[],4,FALSE)</f>
        <v>Meiktila</v>
      </c>
      <c r="L625" s="32" t="str">
        <f>VLOOKUP(Table85[[#This Row],[CustomerID]],Table!H:K,3,0)</f>
        <v>မိတ္ထီလာ</v>
      </c>
      <c r="M625" s="32" t="str">
        <f>VLOOKUP(I625,Customers[],5,FALSE)</f>
        <v>WholeSales/Contract</v>
      </c>
      <c r="N625" s="34" t="s">
        <v>10</v>
      </c>
      <c r="O625" s="37" t="s">
        <v>61</v>
      </c>
      <c r="P625" s="32" t="str">
        <f>VLOOKUP(O625,Stock[],2,FALSE)</f>
        <v>BE Debtors Opening</v>
      </c>
      <c r="Q625" s="35">
        <f>VLOOKUP(O625,Stock[],3,FALSE)</f>
        <v>0</v>
      </c>
      <c r="R625" s="35">
        <f>VLOOKUP(O625,Stock[],4,FALSE)</f>
        <v>0</v>
      </c>
      <c r="S625" s="34"/>
      <c r="T625" s="35"/>
      <c r="U625" s="34"/>
      <c r="V625" s="36">
        <f>+DailySales!$T625*DailySales!$R625</f>
        <v>0</v>
      </c>
      <c r="W625" s="36">
        <f>+DailySales!$V625*DailySales!$Q625</f>
        <v>0</v>
      </c>
      <c r="X625" s="36">
        <f>VLOOKUP(O625,Stock[],6,FALSE)</f>
        <v>0</v>
      </c>
      <c r="Y625" s="36">
        <f>+DailySales!$V625*DailySales!$X625</f>
        <v>0</v>
      </c>
      <c r="Z625" s="37">
        <v>55860</v>
      </c>
      <c r="AA625" s="34"/>
      <c r="AB625" s="78"/>
      <c r="AC625" s="78"/>
      <c r="AD625" s="34"/>
      <c r="AE625" s="77"/>
      <c r="AF625" s="38"/>
      <c r="AG625" s="39"/>
      <c r="AH625" s="38">
        <v>46034</v>
      </c>
      <c r="AI625" s="39">
        <v>55860</v>
      </c>
      <c r="AJ625" s="38"/>
      <c r="AK625" s="39"/>
      <c r="AL625" s="34"/>
      <c r="AM625" s="39"/>
      <c r="AN62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25" s="26"/>
      <c r="AQ625" s="26"/>
      <c r="AR625" s="26"/>
    </row>
    <row r="626" spans="1:44" ht="19.5" customHeight="1" x14ac:dyDescent="0.25">
      <c r="A626" s="32">
        <f t="shared" si="40"/>
        <v>2025</v>
      </c>
      <c r="B626" s="32">
        <f t="shared" si="41"/>
        <v>12</v>
      </c>
      <c r="C626" s="25">
        <v>46013</v>
      </c>
      <c r="D626" s="57">
        <f t="shared" ca="1" si="38"/>
        <v>46097</v>
      </c>
      <c r="E626" s="32" t="str">
        <f t="shared" ca="1" si="39"/>
        <v>2-Months</v>
      </c>
      <c r="F626" s="32" t="str">
        <f>VLOOKUP(O626,Stock[],5,FALSE)</f>
        <v>BE</v>
      </c>
      <c r="G626" s="33" t="s">
        <v>1987</v>
      </c>
      <c r="H626" s="34"/>
      <c r="I626" s="34" t="s">
        <v>183</v>
      </c>
      <c r="J626" s="32" t="str">
        <f>VLOOKUP(I626,Customers[],2,FALSE)</f>
        <v>ရွှေမြင်း(ထူးကျော်)</v>
      </c>
      <c r="K626" s="32" t="str">
        <f>VLOOKUP(I626,Customers[],4,FALSE)</f>
        <v>Meiktila</v>
      </c>
      <c r="L626" s="32" t="str">
        <f>VLOOKUP(Table85[[#This Row],[CustomerID]],Table!H:K,3,0)</f>
        <v>မိတ္ထီလာ</v>
      </c>
      <c r="M626" s="32" t="str">
        <f>VLOOKUP(I626,Customers[],5,FALSE)</f>
        <v>WholeSales/Contract</v>
      </c>
      <c r="N626" s="34" t="s">
        <v>10</v>
      </c>
      <c r="O626" s="37" t="s">
        <v>61</v>
      </c>
      <c r="P626" s="32" t="str">
        <f>VLOOKUP(O626,Stock[],2,FALSE)</f>
        <v>BE Debtors Opening</v>
      </c>
      <c r="Q626" s="35">
        <f>VLOOKUP(O626,Stock[],3,FALSE)</f>
        <v>0</v>
      </c>
      <c r="R626" s="35">
        <f>VLOOKUP(O626,Stock[],4,FALSE)</f>
        <v>0</v>
      </c>
      <c r="S626" s="34"/>
      <c r="T626" s="35"/>
      <c r="U626" s="34"/>
      <c r="V626" s="36">
        <f>+DailySales!$T626*DailySales!$R626</f>
        <v>0</v>
      </c>
      <c r="W626" s="36">
        <f>+DailySales!$V626*DailySales!$Q626</f>
        <v>0</v>
      </c>
      <c r="X626" s="36">
        <f>VLOOKUP(O626,Stock[],6,FALSE)</f>
        <v>0</v>
      </c>
      <c r="Y626" s="36">
        <f>+DailySales!$V626*DailySales!$X626</f>
        <v>0</v>
      </c>
      <c r="Z626" s="37">
        <v>383600</v>
      </c>
      <c r="AA626" s="34"/>
      <c r="AB626" s="78"/>
      <c r="AC626" s="78"/>
      <c r="AD626" s="34"/>
      <c r="AE626" s="77"/>
      <c r="AF626" s="38"/>
      <c r="AG626" s="39"/>
      <c r="AH626" s="38">
        <v>46034</v>
      </c>
      <c r="AI626" s="39">
        <v>383600</v>
      </c>
      <c r="AJ626" s="38"/>
      <c r="AK626" s="39"/>
      <c r="AL626" s="34"/>
      <c r="AM626" s="39"/>
      <c r="AN62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26" s="26"/>
      <c r="AQ626" s="26"/>
      <c r="AR626" s="26"/>
    </row>
    <row r="627" spans="1:44" ht="19.5" customHeight="1" x14ac:dyDescent="0.25">
      <c r="A627" s="32">
        <f t="shared" si="40"/>
        <v>2025</v>
      </c>
      <c r="B627" s="32">
        <f t="shared" si="41"/>
        <v>12</v>
      </c>
      <c r="C627" s="25">
        <v>46014</v>
      </c>
      <c r="D627" s="57">
        <f t="shared" ca="1" si="38"/>
        <v>46097</v>
      </c>
      <c r="E627" s="32" t="str">
        <f t="shared" ca="1" si="39"/>
        <v>2-Months</v>
      </c>
      <c r="F627" s="32" t="str">
        <f>VLOOKUP(O627,Stock[],5,FALSE)</f>
        <v>BE</v>
      </c>
      <c r="G627" s="33" t="s">
        <v>1988</v>
      </c>
      <c r="H627" s="34"/>
      <c r="I627" s="34" t="s">
        <v>254</v>
      </c>
      <c r="J627" s="32" t="str">
        <f>VLOOKUP(I627,Customers[],2,FALSE)</f>
        <v>ရွှေတောင်</v>
      </c>
      <c r="K627" s="32" t="str">
        <f>VLOOKUP(I627,Customers[],4,FALSE)</f>
        <v>Bagan</v>
      </c>
      <c r="L627" s="32" t="str">
        <f>VLOOKUP(Table85[[#This Row],[CustomerID]],Table!H:K,3,0)</f>
        <v>ပုဂံ</v>
      </c>
      <c r="M627" s="32" t="str">
        <f>VLOOKUP(I627,Customers[],5,FALSE)</f>
        <v>Van-1</v>
      </c>
      <c r="N627" s="34" t="s">
        <v>10</v>
      </c>
      <c r="O627" s="37" t="s">
        <v>61</v>
      </c>
      <c r="P627" s="32" t="str">
        <f>VLOOKUP(O627,Stock[],2,FALSE)</f>
        <v>BE Debtors Opening</v>
      </c>
      <c r="Q627" s="35">
        <f>VLOOKUP(O627,Stock[],3,FALSE)</f>
        <v>0</v>
      </c>
      <c r="R627" s="35">
        <f>VLOOKUP(O627,Stock[],4,FALSE)</f>
        <v>0</v>
      </c>
      <c r="S627" s="34"/>
      <c r="T627" s="35"/>
      <c r="U627" s="34"/>
      <c r="V627" s="36">
        <f>+DailySales!$T627*DailySales!$R627</f>
        <v>0</v>
      </c>
      <c r="W627" s="36">
        <f>+DailySales!$V627*DailySales!$Q627</f>
        <v>0</v>
      </c>
      <c r="X627" s="36">
        <f>VLOOKUP(O627,Stock[],6,FALSE)</f>
        <v>0</v>
      </c>
      <c r="Y627" s="36">
        <f>+DailySales!$V627*DailySales!$X627</f>
        <v>0</v>
      </c>
      <c r="Z627" s="37">
        <v>1912950</v>
      </c>
      <c r="AA627" s="34"/>
      <c r="AB627" s="78"/>
      <c r="AC627" s="78"/>
      <c r="AD627" s="34"/>
      <c r="AE627" s="77"/>
      <c r="AF627" s="38"/>
      <c r="AG627" s="39"/>
      <c r="AH627" s="38">
        <v>46027</v>
      </c>
      <c r="AI627" s="39">
        <v>1912950</v>
      </c>
      <c r="AJ627" s="38"/>
      <c r="AK627" s="39"/>
      <c r="AL627" s="34"/>
      <c r="AM627" s="39"/>
      <c r="AN62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27" s="26"/>
      <c r="AQ627" s="26"/>
      <c r="AR627" s="26"/>
    </row>
    <row r="628" spans="1:44" ht="19.5" customHeight="1" x14ac:dyDescent="0.25">
      <c r="A628" s="32">
        <f t="shared" si="40"/>
        <v>2025</v>
      </c>
      <c r="B628" s="32">
        <f t="shared" si="41"/>
        <v>12</v>
      </c>
      <c r="C628" s="25">
        <v>46014</v>
      </c>
      <c r="D628" s="57">
        <f t="shared" ca="1" si="38"/>
        <v>46097</v>
      </c>
      <c r="E628" s="32" t="str">
        <f t="shared" ca="1" si="39"/>
        <v>2-Months</v>
      </c>
      <c r="F628" s="32" t="str">
        <f>VLOOKUP(O628,Stock[],5,FALSE)</f>
        <v>BE</v>
      </c>
      <c r="G628" s="33" t="s">
        <v>1988</v>
      </c>
      <c r="H628" s="34"/>
      <c r="I628" s="34" t="s">
        <v>254</v>
      </c>
      <c r="J628" s="32" t="str">
        <f>VLOOKUP(I628,Customers[],2,FALSE)</f>
        <v>ရွှေတောင်</v>
      </c>
      <c r="K628" s="32" t="str">
        <f>VLOOKUP(I628,Customers[],4,FALSE)</f>
        <v>Bagan</v>
      </c>
      <c r="L628" s="32" t="str">
        <f>VLOOKUP(Table85[[#This Row],[CustomerID]],Table!H:K,3,0)</f>
        <v>ပုဂံ</v>
      </c>
      <c r="M628" s="32" t="str">
        <f>VLOOKUP(I628,Customers[],5,FALSE)</f>
        <v>Van-1</v>
      </c>
      <c r="N628" s="34" t="s">
        <v>10</v>
      </c>
      <c r="O628" s="37" t="s">
        <v>61</v>
      </c>
      <c r="P628" s="32" t="str">
        <f>VLOOKUP(O628,Stock[],2,FALSE)</f>
        <v>BE Debtors Opening</v>
      </c>
      <c r="Q628" s="35">
        <f>VLOOKUP(O628,Stock[],3,FALSE)</f>
        <v>0</v>
      </c>
      <c r="R628" s="35">
        <f>VLOOKUP(O628,Stock[],4,FALSE)</f>
        <v>0</v>
      </c>
      <c r="S628" s="34"/>
      <c r="T628" s="35"/>
      <c r="U628" s="34"/>
      <c r="V628" s="36">
        <f>+DailySales!$T628*DailySales!$R628</f>
        <v>0</v>
      </c>
      <c r="W628" s="36">
        <f>+DailySales!$V628*DailySales!$Q628</f>
        <v>0</v>
      </c>
      <c r="X628" s="36">
        <f>VLOOKUP(O628,Stock[],6,FALSE)</f>
        <v>0</v>
      </c>
      <c r="Y628" s="36">
        <f>+DailySales!$V628*DailySales!$X628</f>
        <v>0</v>
      </c>
      <c r="Z628" s="37">
        <v>2814000</v>
      </c>
      <c r="AA628" s="34"/>
      <c r="AB628" s="78"/>
      <c r="AC628" s="78"/>
      <c r="AD628" s="34"/>
      <c r="AE628" s="77"/>
      <c r="AF628" s="38"/>
      <c r="AG628" s="39"/>
      <c r="AH628" s="38">
        <v>46027</v>
      </c>
      <c r="AI628" s="39">
        <v>2814000</v>
      </c>
      <c r="AJ628" s="38"/>
      <c r="AK628" s="39"/>
      <c r="AL628" s="34"/>
      <c r="AM628" s="39"/>
      <c r="AN62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28" s="26"/>
      <c r="AQ628" s="26"/>
      <c r="AR628" s="26"/>
    </row>
    <row r="629" spans="1:44" ht="19.5" customHeight="1" x14ac:dyDescent="0.25">
      <c r="A629" s="32">
        <f t="shared" si="40"/>
        <v>2025</v>
      </c>
      <c r="B629" s="32">
        <f t="shared" si="41"/>
        <v>12</v>
      </c>
      <c r="C629" s="25">
        <v>46014</v>
      </c>
      <c r="D629" s="57">
        <f t="shared" ca="1" si="38"/>
        <v>46097</v>
      </c>
      <c r="E629" s="32" t="str">
        <f t="shared" ca="1" si="39"/>
        <v>2-Months</v>
      </c>
      <c r="F629" s="32" t="str">
        <f>VLOOKUP(O629,Stock[],5,FALSE)</f>
        <v>BE</v>
      </c>
      <c r="G629" s="33" t="s">
        <v>1989</v>
      </c>
      <c r="H629" s="34"/>
      <c r="I629" s="34" t="s">
        <v>181</v>
      </c>
      <c r="J629" s="32" t="str">
        <f>VLOOKUP(I629,Customers[],2,FALSE)</f>
        <v>ရွှေမြင်း(ရွှေခြင်္သေ့)</v>
      </c>
      <c r="K629" s="32" t="str">
        <f>VLOOKUP(I629,Customers[],4,FALSE)</f>
        <v>Meiktila</v>
      </c>
      <c r="L629" s="32" t="str">
        <f>VLOOKUP(Table85[[#This Row],[CustomerID]],Table!H:K,3,0)</f>
        <v>မိတ္ထီလာ</v>
      </c>
      <c r="M629" s="32" t="str">
        <f>VLOOKUP(I629,Customers[],5,FALSE)</f>
        <v>WholeSales/Contract</v>
      </c>
      <c r="N629" s="34" t="s">
        <v>10</v>
      </c>
      <c r="O629" s="37" t="s">
        <v>61</v>
      </c>
      <c r="P629" s="32" t="str">
        <f>VLOOKUP(O629,Stock[],2,FALSE)</f>
        <v>BE Debtors Opening</v>
      </c>
      <c r="Q629" s="35">
        <f>VLOOKUP(O629,Stock[],3,FALSE)</f>
        <v>0</v>
      </c>
      <c r="R629" s="35">
        <f>VLOOKUP(O629,Stock[],4,FALSE)</f>
        <v>0</v>
      </c>
      <c r="S629" s="34"/>
      <c r="T629" s="35"/>
      <c r="U629" s="34"/>
      <c r="V629" s="36">
        <f>+DailySales!$T629*DailySales!$R629</f>
        <v>0</v>
      </c>
      <c r="W629" s="36">
        <f>+DailySales!$V629*DailySales!$Q629</f>
        <v>0</v>
      </c>
      <c r="X629" s="36">
        <f>VLOOKUP(O629,Stock[],6,FALSE)</f>
        <v>0</v>
      </c>
      <c r="Y629" s="36">
        <f>+DailySales!$V629*DailySales!$X629</f>
        <v>0</v>
      </c>
      <c r="Z629" s="37">
        <v>191800</v>
      </c>
      <c r="AA629" s="34"/>
      <c r="AB629" s="78"/>
      <c r="AC629" s="78"/>
      <c r="AD629" s="34"/>
      <c r="AE629" s="77"/>
      <c r="AF629" s="38"/>
      <c r="AG629" s="39"/>
      <c r="AH629" s="38">
        <v>46034</v>
      </c>
      <c r="AI629" s="39">
        <v>191800</v>
      </c>
      <c r="AJ629" s="38"/>
      <c r="AK629" s="39"/>
      <c r="AL629" s="34"/>
      <c r="AM629" s="39"/>
      <c r="AN62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29" s="26"/>
      <c r="AQ629" s="26"/>
      <c r="AR629" s="26"/>
    </row>
    <row r="630" spans="1:44" ht="19.5" customHeight="1" x14ac:dyDescent="0.25">
      <c r="A630" s="32">
        <f t="shared" si="40"/>
        <v>2025</v>
      </c>
      <c r="B630" s="32">
        <f t="shared" si="41"/>
        <v>12</v>
      </c>
      <c r="C630" s="25">
        <v>46014</v>
      </c>
      <c r="D630" s="57">
        <f t="shared" ca="1" si="38"/>
        <v>46097</v>
      </c>
      <c r="E630" s="32" t="str">
        <f t="shared" ca="1" si="39"/>
        <v>2-Months</v>
      </c>
      <c r="F630" s="32" t="str">
        <f>VLOOKUP(O630,Stock[],5,FALSE)</f>
        <v>BE</v>
      </c>
      <c r="G630" s="33" t="s">
        <v>1989</v>
      </c>
      <c r="H630" s="34"/>
      <c r="I630" s="34" t="s">
        <v>181</v>
      </c>
      <c r="J630" s="32" t="str">
        <f>VLOOKUP(I630,Customers[],2,FALSE)</f>
        <v>ရွှေမြင်း(ရွှေခြင်္သေ့)</v>
      </c>
      <c r="K630" s="32" t="str">
        <f>VLOOKUP(I630,Customers[],4,FALSE)</f>
        <v>Meiktila</v>
      </c>
      <c r="L630" s="32" t="str">
        <f>VLOOKUP(Table85[[#This Row],[CustomerID]],Table!H:K,3,0)</f>
        <v>မိတ္ထီလာ</v>
      </c>
      <c r="M630" s="32" t="str">
        <f>VLOOKUP(I630,Customers[],5,FALSE)</f>
        <v>WholeSales/Contract</v>
      </c>
      <c r="N630" s="34" t="s">
        <v>10</v>
      </c>
      <c r="O630" s="37" t="s">
        <v>61</v>
      </c>
      <c r="P630" s="32" t="str">
        <f>VLOOKUP(O630,Stock[],2,FALSE)</f>
        <v>BE Debtors Opening</v>
      </c>
      <c r="Q630" s="35">
        <f>VLOOKUP(O630,Stock[],3,FALSE)</f>
        <v>0</v>
      </c>
      <c r="R630" s="35">
        <f>VLOOKUP(O630,Stock[],4,FALSE)</f>
        <v>0</v>
      </c>
      <c r="S630" s="34"/>
      <c r="T630" s="35"/>
      <c r="U630" s="34"/>
      <c r="V630" s="36">
        <f>+DailySales!$T630*DailySales!$R630</f>
        <v>0</v>
      </c>
      <c r="W630" s="36">
        <f>+DailySales!$V630*DailySales!$Q630</f>
        <v>0</v>
      </c>
      <c r="X630" s="36">
        <f>VLOOKUP(O630,Stock[],6,FALSE)</f>
        <v>0</v>
      </c>
      <c r="Y630" s="36">
        <f>+DailySales!$V630*DailySales!$X630</f>
        <v>0</v>
      </c>
      <c r="Z630" s="37">
        <v>319200</v>
      </c>
      <c r="AA630" s="34"/>
      <c r="AB630" s="78"/>
      <c r="AC630" s="78"/>
      <c r="AD630" s="34"/>
      <c r="AE630" s="77"/>
      <c r="AF630" s="38"/>
      <c r="AG630" s="39"/>
      <c r="AH630" s="38">
        <v>46034</v>
      </c>
      <c r="AI630" s="39">
        <v>319200</v>
      </c>
      <c r="AJ630" s="38"/>
      <c r="AK630" s="39"/>
      <c r="AL630" s="34"/>
      <c r="AM630" s="39"/>
      <c r="AN63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30" s="26"/>
      <c r="AQ630" s="26"/>
      <c r="AR630" s="26"/>
    </row>
    <row r="631" spans="1:44" ht="19.5" customHeight="1" x14ac:dyDescent="0.25">
      <c r="A631" s="32">
        <f t="shared" si="40"/>
        <v>2025</v>
      </c>
      <c r="B631" s="32">
        <f t="shared" si="41"/>
        <v>12</v>
      </c>
      <c r="C631" s="25">
        <v>46014</v>
      </c>
      <c r="D631" s="57">
        <f t="shared" ca="1" si="38"/>
        <v>46097</v>
      </c>
      <c r="E631" s="32" t="str">
        <f t="shared" ca="1" si="39"/>
        <v>2-Months</v>
      </c>
      <c r="F631" s="32" t="str">
        <f>VLOOKUP(O631,Stock[],5,FALSE)</f>
        <v>BE</v>
      </c>
      <c r="G631" s="33" t="s">
        <v>1989</v>
      </c>
      <c r="H631" s="34"/>
      <c r="I631" s="34" t="s">
        <v>181</v>
      </c>
      <c r="J631" s="32" t="str">
        <f>VLOOKUP(I631,Customers[],2,FALSE)</f>
        <v>ရွှေမြင်း(ရွှေခြင်္သေ့)</v>
      </c>
      <c r="K631" s="32" t="str">
        <f>VLOOKUP(I631,Customers[],4,FALSE)</f>
        <v>Meiktila</v>
      </c>
      <c r="L631" s="32" t="str">
        <f>VLOOKUP(Table85[[#This Row],[CustomerID]],Table!H:K,3,0)</f>
        <v>မိတ္ထီလာ</v>
      </c>
      <c r="M631" s="32" t="str">
        <f>VLOOKUP(I631,Customers[],5,FALSE)</f>
        <v>WholeSales/Contract</v>
      </c>
      <c r="N631" s="34" t="s">
        <v>10</v>
      </c>
      <c r="O631" s="37" t="s">
        <v>61</v>
      </c>
      <c r="P631" s="32" t="str">
        <f>VLOOKUP(O631,Stock[],2,FALSE)</f>
        <v>BE Debtors Opening</v>
      </c>
      <c r="Q631" s="35">
        <f>VLOOKUP(O631,Stock[],3,FALSE)</f>
        <v>0</v>
      </c>
      <c r="R631" s="35">
        <f>VLOOKUP(O631,Stock[],4,FALSE)</f>
        <v>0</v>
      </c>
      <c r="S631" s="34"/>
      <c r="T631" s="35"/>
      <c r="U631" s="34"/>
      <c r="V631" s="36">
        <f>+DailySales!$T631*DailySales!$R631</f>
        <v>0</v>
      </c>
      <c r="W631" s="36">
        <f>+DailySales!$V631*DailySales!$Q631</f>
        <v>0</v>
      </c>
      <c r="X631" s="36">
        <f>VLOOKUP(O631,Stock[],6,FALSE)</f>
        <v>0</v>
      </c>
      <c r="Y631" s="36">
        <f>+DailySales!$V631*DailySales!$X631</f>
        <v>0</v>
      </c>
      <c r="Z631" s="37">
        <v>579600</v>
      </c>
      <c r="AA631" s="34"/>
      <c r="AB631" s="78"/>
      <c r="AC631" s="78"/>
      <c r="AD631" s="34"/>
      <c r="AE631" s="77"/>
      <c r="AF631" s="38"/>
      <c r="AG631" s="39"/>
      <c r="AH631" s="38">
        <v>46034</v>
      </c>
      <c r="AI631" s="39">
        <v>579600</v>
      </c>
      <c r="AJ631" s="38"/>
      <c r="AK631" s="39"/>
      <c r="AL631" s="34"/>
      <c r="AM631" s="39"/>
      <c r="AN63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31" s="26"/>
      <c r="AQ631" s="26"/>
      <c r="AR631" s="26"/>
    </row>
    <row r="632" spans="1:44" ht="19.5" customHeight="1" x14ac:dyDescent="0.25">
      <c r="A632" s="32">
        <f t="shared" si="40"/>
        <v>2025</v>
      </c>
      <c r="B632" s="32">
        <f t="shared" si="41"/>
        <v>12</v>
      </c>
      <c r="C632" s="25">
        <v>46014</v>
      </c>
      <c r="D632" s="57">
        <f t="shared" ca="1" si="38"/>
        <v>46097</v>
      </c>
      <c r="E632" s="32" t="str">
        <f t="shared" ca="1" si="39"/>
        <v>2-Months</v>
      </c>
      <c r="F632" s="32" t="str">
        <f>VLOOKUP(O632,Stock[],5,FALSE)</f>
        <v>BE</v>
      </c>
      <c r="G632" s="33" t="s">
        <v>1989</v>
      </c>
      <c r="H632" s="34"/>
      <c r="I632" s="34" t="s">
        <v>181</v>
      </c>
      <c r="J632" s="32" t="str">
        <f>VLOOKUP(I632,Customers[],2,FALSE)</f>
        <v>ရွှေမြင်း(ရွှေခြင်္သေ့)</v>
      </c>
      <c r="K632" s="32" t="str">
        <f>VLOOKUP(I632,Customers[],4,FALSE)</f>
        <v>Meiktila</v>
      </c>
      <c r="L632" s="32" t="str">
        <f>VLOOKUP(Table85[[#This Row],[CustomerID]],Table!H:K,3,0)</f>
        <v>မိတ္ထီလာ</v>
      </c>
      <c r="M632" s="32" t="str">
        <f>VLOOKUP(I632,Customers[],5,FALSE)</f>
        <v>WholeSales/Contract</v>
      </c>
      <c r="N632" s="34" t="s">
        <v>10</v>
      </c>
      <c r="O632" s="37" t="s">
        <v>61</v>
      </c>
      <c r="P632" s="32" t="str">
        <f>VLOOKUP(O632,Stock[],2,FALSE)</f>
        <v>BE Debtors Opening</v>
      </c>
      <c r="Q632" s="35">
        <f>VLOOKUP(O632,Stock[],3,FALSE)</f>
        <v>0</v>
      </c>
      <c r="R632" s="35">
        <f>VLOOKUP(O632,Stock[],4,FALSE)</f>
        <v>0</v>
      </c>
      <c r="S632" s="34"/>
      <c r="T632" s="35"/>
      <c r="U632" s="34"/>
      <c r="V632" s="36">
        <f>+DailySales!$T632*DailySales!$R632</f>
        <v>0</v>
      </c>
      <c r="W632" s="36">
        <f>+DailySales!$V632*DailySales!$Q632</f>
        <v>0</v>
      </c>
      <c r="X632" s="36">
        <f>VLOOKUP(O632,Stock[],6,FALSE)</f>
        <v>0</v>
      </c>
      <c r="Y632" s="36">
        <f>+DailySales!$V632*DailySales!$X632</f>
        <v>0</v>
      </c>
      <c r="Z632" s="37">
        <v>550800</v>
      </c>
      <c r="AA632" s="34"/>
      <c r="AB632" s="78"/>
      <c r="AC632" s="78"/>
      <c r="AD632" s="34"/>
      <c r="AE632" s="77"/>
      <c r="AF632" s="38"/>
      <c r="AG632" s="39"/>
      <c r="AH632" s="38">
        <v>46034</v>
      </c>
      <c r="AI632" s="39">
        <v>550800</v>
      </c>
      <c r="AJ632" s="38"/>
      <c r="AK632" s="39"/>
      <c r="AL632" s="34"/>
      <c r="AM632" s="39"/>
      <c r="AN63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32" s="26"/>
      <c r="AQ632" s="26"/>
      <c r="AR632" s="26"/>
    </row>
    <row r="633" spans="1:44" ht="19.5" customHeight="1" x14ac:dyDescent="0.25">
      <c r="A633" s="32">
        <f t="shared" si="40"/>
        <v>2025</v>
      </c>
      <c r="B633" s="32">
        <f t="shared" si="41"/>
        <v>12</v>
      </c>
      <c r="C633" s="25">
        <v>46014</v>
      </c>
      <c r="D633" s="57">
        <f t="shared" ca="1" si="38"/>
        <v>46097</v>
      </c>
      <c r="E633" s="32" t="str">
        <f t="shared" ca="1" si="39"/>
        <v>2-Months</v>
      </c>
      <c r="F633" s="32" t="str">
        <f>VLOOKUP(O633,Stock[],5,FALSE)</f>
        <v>BE</v>
      </c>
      <c r="G633" s="33" t="s">
        <v>1990</v>
      </c>
      <c r="H633" s="34"/>
      <c r="I633" s="34" t="s">
        <v>239</v>
      </c>
      <c r="J633" s="32" t="str">
        <f>VLOOKUP(I633,Customers[],2,FALSE)</f>
        <v>ဦးရဲမြင့်</v>
      </c>
      <c r="K633" s="32" t="str">
        <f>VLOOKUP(I633,Customers[],4,FALSE)</f>
        <v>Pyawbwe</v>
      </c>
      <c r="L633" s="32" t="str">
        <f>VLOOKUP(Table85[[#This Row],[CustomerID]],Table!H:K,3,0)</f>
        <v>ပျော်ဘွယ်</v>
      </c>
      <c r="M633" s="32" t="str">
        <f>VLOOKUP(I633,Customers[],5,FALSE)</f>
        <v>WholeSales/Contract</v>
      </c>
      <c r="N633" s="34" t="s">
        <v>10</v>
      </c>
      <c r="O633" s="37" t="s">
        <v>61</v>
      </c>
      <c r="P633" s="32" t="str">
        <f>VLOOKUP(O633,Stock[],2,FALSE)</f>
        <v>BE Debtors Opening</v>
      </c>
      <c r="Q633" s="35">
        <f>VLOOKUP(O633,Stock[],3,FALSE)</f>
        <v>0</v>
      </c>
      <c r="R633" s="35">
        <f>VLOOKUP(O633,Stock[],4,FALSE)</f>
        <v>0</v>
      </c>
      <c r="S633" s="34"/>
      <c r="T633" s="35"/>
      <c r="U633" s="34"/>
      <c r="V633" s="36">
        <f>+DailySales!$T633*DailySales!$R633</f>
        <v>0</v>
      </c>
      <c r="W633" s="36">
        <f>+DailySales!$V633*DailySales!$Q633</f>
        <v>0</v>
      </c>
      <c r="X633" s="36">
        <f>VLOOKUP(O633,Stock[],6,FALSE)</f>
        <v>0</v>
      </c>
      <c r="Y633" s="36">
        <f>+DailySales!$V633*DailySales!$X633</f>
        <v>0</v>
      </c>
      <c r="Z633" s="37">
        <v>1246700</v>
      </c>
      <c r="AA633" s="34"/>
      <c r="AB633" s="78"/>
      <c r="AC633" s="78"/>
      <c r="AD633" s="34"/>
      <c r="AE633" s="77"/>
      <c r="AF633" s="38"/>
      <c r="AG633" s="39"/>
      <c r="AH633" s="38">
        <v>46027</v>
      </c>
      <c r="AI633" s="39">
        <v>1246700</v>
      </c>
      <c r="AJ633" s="38"/>
      <c r="AK633" s="39"/>
      <c r="AL633" s="34"/>
      <c r="AM633" s="39"/>
      <c r="AN63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33" s="26"/>
      <c r="AQ633" s="26"/>
      <c r="AR633" s="26"/>
    </row>
    <row r="634" spans="1:44" ht="19.5" customHeight="1" x14ac:dyDescent="0.25">
      <c r="A634" s="32">
        <f t="shared" si="40"/>
        <v>2025</v>
      </c>
      <c r="B634" s="32">
        <f t="shared" si="41"/>
        <v>12</v>
      </c>
      <c r="C634" s="25">
        <v>46014</v>
      </c>
      <c r="D634" s="57">
        <f t="shared" ca="1" si="38"/>
        <v>46097</v>
      </c>
      <c r="E634" s="32" t="str">
        <f t="shared" ca="1" si="39"/>
        <v>2-Months</v>
      </c>
      <c r="F634" s="32" t="str">
        <f>VLOOKUP(O634,Stock[],5,FALSE)</f>
        <v>BE</v>
      </c>
      <c r="G634" s="33" t="s">
        <v>1990</v>
      </c>
      <c r="H634" s="34"/>
      <c r="I634" s="34" t="s">
        <v>239</v>
      </c>
      <c r="J634" s="32" t="str">
        <f>VLOOKUP(I634,Customers[],2,FALSE)</f>
        <v>ဦးရဲမြင့်</v>
      </c>
      <c r="K634" s="32" t="str">
        <f>VLOOKUP(I634,Customers[],4,FALSE)</f>
        <v>Pyawbwe</v>
      </c>
      <c r="L634" s="32" t="str">
        <f>VLOOKUP(Table85[[#This Row],[CustomerID]],Table!H:K,3,0)</f>
        <v>ပျော်ဘွယ်</v>
      </c>
      <c r="M634" s="32" t="str">
        <f>VLOOKUP(I634,Customers[],5,FALSE)</f>
        <v>WholeSales/Contract</v>
      </c>
      <c r="N634" s="34" t="s">
        <v>10</v>
      </c>
      <c r="O634" s="37" t="s">
        <v>61</v>
      </c>
      <c r="P634" s="32" t="str">
        <f>VLOOKUP(O634,Stock[],2,FALSE)</f>
        <v>BE Debtors Opening</v>
      </c>
      <c r="Q634" s="35">
        <f>VLOOKUP(O634,Stock[],3,FALSE)</f>
        <v>0</v>
      </c>
      <c r="R634" s="35">
        <f>VLOOKUP(O634,Stock[],4,FALSE)</f>
        <v>0</v>
      </c>
      <c r="S634" s="34"/>
      <c r="T634" s="35"/>
      <c r="U634" s="34"/>
      <c r="V634" s="36">
        <f>+DailySales!$T634*DailySales!$R634</f>
        <v>0</v>
      </c>
      <c r="W634" s="36">
        <f>+DailySales!$V634*DailySales!$Q634</f>
        <v>0</v>
      </c>
      <c r="X634" s="36">
        <f>VLOOKUP(O634,Stock[],6,FALSE)</f>
        <v>0</v>
      </c>
      <c r="Y634" s="36">
        <f>+DailySales!$V634*DailySales!$X634</f>
        <v>0</v>
      </c>
      <c r="Z634" s="37">
        <v>957600</v>
      </c>
      <c r="AA634" s="34"/>
      <c r="AB634" s="78"/>
      <c r="AC634" s="78"/>
      <c r="AD634" s="34"/>
      <c r="AE634" s="77"/>
      <c r="AF634" s="38"/>
      <c r="AG634" s="39"/>
      <c r="AH634" s="38">
        <v>46027</v>
      </c>
      <c r="AI634" s="39">
        <v>957600</v>
      </c>
      <c r="AJ634" s="38"/>
      <c r="AK634" s="39"/>
      <c r="AL634" s="34"/>
      <c r="AM634" s="39"/>
      <c r="AN63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34" s="26"/>
      <c r="AQ634" s="26"/>
      <c r="AR634" s="26"/>
    </row>
    <row r="635" spans="1:44" ht="19.5" customHeight="1" x14ac:dyDescent="0.25">
      <c r="A635" s="32">
        <f t="shared" si="40"/>
        <v>2025</v>
      </c>
      <c r="B635" s="32">
        <f t="shared" si="41"/>
        <v>12</v>
      </c>
      <c r="C635" s="25">
        <v>46014</v>
      </c>
      <c r="D635" s="57">
        <f t="shared" ca="1" si="38"/>
        <v>46097</v>
      </c>
      <c r="E635" s="32" t="str">
        <f t="shared" ca="1" si="39"/>
        <v>2-Months</v>
      </c>
      <c r="F635" s="32" t="str">
        <f>VLOOKUP(O635,Stock[],5,FALSE)</f>
        <v>BE</v>
      </c>
      <c r="G635" s="33" t="s">
        <v>1990</v>
      </c>
      <c r="H635" s="34"/>
      <c r="I635" s="34" t="s">
        <v>239</v>
      </c>
      <c r="J635" s="32" t="str">
        <f>VLOOKUP(I635,Customers[],2,FALSE)</f>
        <v>ဦးရဲမြင့်</v>
      </c>
      <c r="K635" s="32" t="str">
        <f>VLOOKUP(I635,Customers[],4,FALSE)</f>
        <v>Pyawbwe</v>
      </c>
      <c r="L635" s="32" t="str">
        <f>VLOOKUP(Table85[[#This Row],[CustomerID]],Table!H:K,3,0)</f>
        <v>ပျော်ဘွယ်</v>
      </c>
      <c r="M635" s="32" t="str">
        <f>VLOOKUP(I635,Customers[],5,FALSE)</f>
        <v>WholeSales/Contract</v>
      </c>
      <c r="N635" s="34" t="s">
        <v>10</v>
      </c>
      <c r="O635" s="37" t="s">
        <v>61</v>
      </c>
      <c r="P635" s="32" t="str">
        <f>VLOOKUP(O635,Stock[],2,FALSE)</f>
        <v>BE Debtors Opening</v>
      </c>
      <c r="Q635" s="35">
        <f>VLOOKUP(O635,Stock[],3,FALSE)</f>
        <v>0</v>
      </c>
      <c r="R635" s="35">
        <f>VLOOKUP(O635,Stock[],4,FALSE)</f>
        <v>0</v>
      </c>
      <c r="S635" s="34"/>
      <c r="T635" s="35"/>
      <c r="U635" s="34"/>
      <c r="V635" s="36">
        <f>+DailySales!$T635*DailySales!$R635</f>
        <v>0</v>
      </c>
      <c r="W635" s="36">
        <f>+DailySales!$V635*DailySales!$Q635</f>
        <v>0</v>
      </c>
      <c r="X635" s="36">
        <f>VLOOKUP(O635,Stock[],6,FALSE)</f>
        <v>0</v>
      </c>
      <c r="Y635" s="36">
        <f>+DailySales!$V635*DailySales!$X635</f>
        <v>0</v>
      </c>
      <c r="Z635" s="37">
        <v>931000</v>
      </c>
      <c r="AA635" s="34"/>
      <c r="AB635" s="78"/>
      <c r="AC635" s="78"/>
      <c r="AD635" s="34"/>
      <c r="AE635" s="77"/>
      <c r="AF635" s="38"/>
      <c r="AG635" s="39"/>
      <c r="AH635" s="38">
        <v>46027</v>
      </c>
      <c r="AI635" s="39">
        <v>931000</v>
      </c>
      <c r="AJ635" s="38"/>
      <c r="AK635" s="39"/>
      <c r="AL635" s="34"/>
      <c r="AM635" s="39"/>
      <c r="AN63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35" s="26"/>
      <c r="AQ635" s="26"/>
      <c r="AR635" s="26"/>
    </row>
    <row r="636" spans="1:44" ht="19.5" customHeight="1" x14ac:dyDescent="0.25">
      <c r="A636" s="32">
        <f t="shared" si="40"/>
        <v>2025</v>
      </c>
      <c r="B636" s="32">
        <f t="shared" si="41"/>
        <v>12</v>
      </c>
      <c r="C636" s="25">
        <v>46014</v>
      </c>
      <c r="D636" s="57">
        <f t="shared" ca="1" si="38"/>
        <v>46097</v>
      </c>
      <c r="E636" s="32" t="str">
        <f t="shared" ca="1" si="39"/>
        <v>2-Months</v>
      </c>
      <c r="F636" s="32" t="str">
        <f>VLOOKUP(O636,Stock[],5,FALSE)</f>
        <v>BE</v>
      </c>
      <c r="G636" s="33" t="s">
        <v>1990</v>
      </c>
      <c r="H636" s="34"/>
      <c r="I636" s="34" t="s">
        <v>239</v>
      </c>
      <c r="J636" s="32" t="str">
        <f>VLOOKUP(I636,Customers[],2,FALSE)</f>
        <v>ဦးရဲမြင့်</v>
      </c>
      <c r="K636" s="32" t="str">
        <f>VLOOKUP(I636,Customers[],4,FALSE)</f>
        <v>Pyawbwe</v>
      </c>
      <c r="L636" s="32" t="str">
        <f>VLOOKUP(Table85[[#This Row],[CustomerID]],Table!H:K,3,0)</f>
        <v>ပျော်ဘွယ်</v>
      </c>
      <c r="M636" s="32" t="str">
        <f>VLOOKUP(I636,Customers[],5,FALSE)</f>
        <v>WholeSales/Contract</v>
      </c>
      <c r="N636" s="34" t="s">
        <v>10</v>
      </c>
      <c r="O636" s="37" t="s">
        <v>61</v>
      </c>
      <c r="P636" s="32" t="str">
        <f>VLOOKUP(O636,Stock[],2,FALSE)</f>
        <v>BE Debtors Opening</v>
      </c>
      <c r="Q636" s="35">
        <f>VLOOKUP(O636,Stock[],3,FALSE)</f>
        <v>0</v>
      </c>
      <c r="R636" s="35">
        <f>VLOOKUP(O636,Stock[],4,FALSE)</f>
        <v>0</v>
      </c>
      <c r="S636" s="34"/>
      <c r="T636" s="35"/>
      <c r="U636" s="34"/>
      <c r="V636" s="36">
        <f>+DailySales!$T636*DailySales!$R636</f>
        <v>0</v>
      </c>
      <c r="W636" s="36">
        <f>+DailySales!$V636*DailySales!$Q636</f>
        <v>0</v>
      </c>
      <c r="X636" s="36">
        <f>VLOOKUP(O636,Stock[],6,FALSE)</f>
        <v>0</v>
      </c>
      <c r="Y636" s="36">
        <f>+DailySales!$V636*DailySales!$X636</f>
        <v>0</v>
      </c>
      <c r="Z636" s="37">
        <v>648000</v>
      </c>
      <c r="AA636" s="34"/>
      <c r="AB636" s="78"/>
      <c r="AC636" s="78"/>
      <c r="AD636" s="34"/>
      <c r="AE636" s="77"/>
      <c r="AF636" s="38"/>
      <c r="AG636" s="39"/>
      <c r="AH636" s="38">
        <v>46027</v>
      </c>
      <c r="AI636" s="39">
        <v>648000</v>
      </c>
      <c r="AJ636" s="38"/>
      <c r="AK636" s="39"/>
      <c r="AL636" s="34"/>
      <c r="AM636" s="39"/>
      <c r="AN63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36" s="26"/>
      <c r="AQ636" s="26"/>
      <c r="AR636" s="26"/>
    </row>
    <row r="637" spans="1:44" ht="19.5" customHeight="1" x14ac:dyDescent="0.25">
      <c r="A637" s="32">
        <f t="shared" si="40"/>
        <v>2025</v>
      </c>
      <c r="B637" s="32">
        <f t="shared" si="41"/>
        <v>12</v>
      </c>
      <c r="C637" s="25">
        <v>46014</v>
      </c>
      <c r="D637" s="57">
        <f t="shared" ca="1" si="38"/>
        <v>46097</v>
      </c>
      <c r="E637" s="32" t="str">
        <f t="shared" ca="1" si="39"/>
        <v>2-Months</v>
      </c>
      <c r="F637" s="32" t="str">
        <f>VLOOKUP(O637,Stock[],5,FALSE)</f>
        <v>BE</v>
      </c>
      <c r="G637" s="33" t="s">
        <v>1991</v>
      </c>
      <c r="H637" s="34"/>
      <c r="I637" s="34" t="s">
        <v>233</v>
      </c>
      <c r="J637" s="32" t="str">
        <f>VLOOKUP(I637,Customers[],2,FALSE)</f>
        <v>ဦးဝင်းနိုင်</v>
      </c>
      <c r="K637" s="32" t="str">
        <f>VLOOKUP(I637,Customers[],4,FALSE)</f>
        <v>Wandwin</v>
      </c>
      <c r="L637" s="32" t="str">
        <f>VLOOKUP(Table85[[#This Row],[CustomerID]],Table!H:K,3,0)</f>
        <v>လျှော်ပင်</v>
      </c>
      <c r="M637" s="32" t="str">
        <f>VLOOKUP(I637,Customers[],5,FALSE)</f>
        <v>WholeSales/Contract</v>
      </c>
      <c r="N637" s="34" t="s">
        <v>10</v>
      </c>
      <c r="O637" s="37" t="s">
        <v>61</v>
      </c>
      <c r="P637" s="32" t="str">
        <f>VLOOKUP(O637,Stock[],2,FALSE)</f>
        <v>BE Debtors Opening</v>
      </c>
      <c r="Q637" s="35">
        <f>VLOOKUP(O637,Stock[],3,FALSE)</f>
        <v>0</v>
      </c>
      <c r="R637" s="35">
        <f>VLOOKUP(O637,Stock[],4,FALSE)</f>
        <v>0</v>
      </c>
      <c r="S637" s="34"/>
      <c r="T637" s="35"/>
      <c r="U637" s="34"/>
      <c r="V637" s="36">
        <f>+DailySales!$T637*DailySales!$R637</f>
        <v>0</v>
      </c>
      <c r="W637" s="36">
        <f>+DailySales!$V637*DailySales!$Q637</f>
        <v>0</v>
      </c>
      <c r="X637" s="36">
        <f>VLOOKUP(O637,Stock[],6,FALSE)</f>
        <v>0</v>
      </c>
      <c r="Y637" s="36">
        <f>+DailySales!$V637*DailySales!$X637</f>
        <v>0</v>
      </c>
      <c r="Z637" s="37">
        <v>319200</v>
      </c>
      <c r="AA637" s="34"/>
      <c r="AB637" s="78"/>
      <c r="AC637" s="78"/>
      <c r="AD637" s="34"/>
      <c r="AE637" s="77"/>
      <c r="AF637" s="38"/>
      <c r="AG637" s="39"/>
      <c r="AH637" s="38"/>
      <c r="AI637" s="39"/>
      <c r="AJ637" s="38"/>
      <c r="AK637" s="39"/>
      <c r="AL637" s="38">
        <v>46043</v>
      </c>
      <c r="AM637" s="39">
        <v>319200</v>
      </c>
      <c r="AN63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37" s="26"/>
      <c r="AQ637" s="26"/>
      <c r="AR637" s="26"/>
    </row>
    <row r="638" spans="1:44" ht="19.5" customHeight="1" x14ac:dyDescent="0.25">
      <c r="A638" s="32">
        <f t="shared" si="40"/>
        <v>2025</v>
      </c>
      <c r="B638" s="32">
        <f t="shared" si="41"/>
        <v>12</v>
      </c>
      <c r="C638" s="25">
        <v>46014</v>
      </c>
      <c r="D638" s="57">
        <f t="shared" ca="1" si="38"/>
        <v>46097</v>
      </c>
      <c r="E638" s="32" t="str">
        <f t="shared" ca="1" si="39"/>
        <v>2-Months</v>
      </c>
      <c r="F638" s="32" t="str">
        <f>VLOOKUP(O638,Stock[],5,FALSE)</f>
        <v>BE</v>
      </c>
      <c r="G638" s="33" t="s">
        <v>1991</v>
      </c>
      <c r="H638" s="34"/>
      <c r="I638" s="34" t="s">
        <v>233</v>
      </c>
      <c r="J638" s="32" t="str">
        <f>VLOOKUP(I638,Customers[],2,FALSE)</f>
        <v>ဦးဝင်းနိုင်</v>
      </c>
      <c r="K638" s="32" t="str">
        <f>VLOOKUP(I638,Customers[],4,FALSE)</f>
        <v>Wandwin</v>
      </c>
      <c r="L638" s="32" t="str">
        <f>VLOOKUP(Table85[[#This Row],[CustomerID]],Table!H:K,3,0)</f>
        <v>လျှော်ပင်</v>
      </c>
      <c r="M638" s="32" t="str">
        <f>VLOOKUP(I638,Customers[],5,FALSE)</f>
        <v>WholeSales/Contract</v>
      </c>
      <c r="N638" s="34" t="s">
        <v>10</v>
      </c>
      <c r="O638" s="37" t="s">
        <v>61</v>
      </c>
      <c r="P638" s="32" t="str">
        <f>VLOOKUP(O638,Stock[],2,FALSE)</f>
        <v>BE Debtors Opening</v>
      </c>
      <c r="Q638" s="35">
        <f>VLOOKUP(O638,Stock[],3,FALSE)</f>
        <v>0</v>
      </c>
      <c r="R638" s="35">
        <f>VLOOKUP(O638,Stock[],4,FALSE)</f>
        <v>0</v>
      </c>
      <c r="S638" s="34"/>
      <c r="T638" s="35"/>
      <c r="U638" s="34"/>
      <c r="V638" s="36">
        <f>+DailySales!$T638*DailySales!$R638</f>
        <v>0</v>
      </c>
      <c r="W638" s="36">
        <f>+DailySales!$V638*DailySales!$Q638</f>
        <v>0</v>
      </c>
      <c r="X638" s="36">
        <f>VLOOKUP(O638,Stock[],6,FALSE)</f>
        <v>0</v>
      </c>
      <c r="Y638" s="36">
        <f>+DailySales!$V638*DailySales!$X638</f>
        <v>0</v>
      </c>
      <c r="Z638" s="37">
        <v>193200</v>
      </c>
      <c r="AA638" s="34"/>
      <c r="AB638" s="78"/>
      <c r="AC638" s="78"/>
      <c r="AD638" s="34"/>
      <c r="AE638" s="77"/>
      <c r="AF638" s="38"/>
      <c r="AG638" s="39"/>
      <c r="AH638" s="38"/>
      <c r="AI638" s="39"/>
      <c r="AJ638" s="38"/>
      <c r="AK638" s="39"/>
      <c r="AL638" s="38">
        <v>46043</v>
      </c>
      <c r="AM638" s="39">
        <v>193200</v>
      </c>
      <c r="AN63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38" s="26"/>
      <c r="AQ638" s="26"/>
      <c r="AR638" s="26"/>
    </row>
    <row r="639" spans="1:44" ht="19.5" customHeight="1" x14ac:dyDescent="0.25">
      <c r="A639" s="32">
        <f t="shared" si="40"/>
        <v>2025</v>
      </c>
      <c r="B639" s="32">
        <f t="shared" si="41"/>
        <v>12</v>
      </c>
      <c r="C639" s="25">
        <v>46014</v>
      </c>
      <c r="D639" s="57">
        <f t="shared" ca="1" si="38"/>
        <v>46097</v>
      </c>
      <c r="E639" s="32" t="str">
        <f t="shared" ca="1" si="39"/>
        <v>2-Months</v>
      </c>
      <c r="F639" s="32" t="str">
        <f>VLOOKUP(O639,Stock[],5,FALSE)</f>
        <v>BE</v>
      </c>
      <c r="G639" s="33" t="s">
        <v>1992</v>
      </c>
      <c r="H639" s="34"/>
      <c r="I639" s="34" t="s">
        <v>245</v>
      </c>
      <c r="J639" s="32" t="str">
        <f>VLOOKUP(I639,Customers[],2,FALSE)</f>
        <v>မြို့မ</v>
      </c>
      <c r="K639" s="32" t="str">
        <f>VLOOKUP(I639,Customers[],4,FALSE)</f>
        <v>Taungthar</v>
      </c>
      <c r="L639" s="32" t="str">
        <f>VLOOKUP(Table85[[#This Row],[CustomerID]],Table!H:K,3,0)</f>
        <v>တောင်သာ</v>
      </c>
      <c r="M639" s="32" t="str">
        <f>VLOOKUP(I639,Customers[],5,FALSE)</f>
        <v>WholeSales/Contract</v>
      </c>
      <c r="N639" s="34" t="s">
        <v>10</v>
      </c>
      <c r="O639" s="37" t="s">
        <v>61</v>
      </c>
      <c r="P639" s="32" t="str">
        <f>VLOOKUP(O639,Stock[],2,FALSE)</f>
        <v>BE Debtors Opening</v>
      </c>
      <c r="Q639" s="35">
        <f>VLOOKUP(O639,Stock[],3,FALSE)</f>
        <v>0</v>
      </c>
      <c r="R639" s="35">
        <f>VLOOKUP(O639,Stock[],4,FALSE)</f>
        <v>0</v>
      </c>
      <c r="S639" s="34"/>
      <c r="T639" s="35"/>
      <c r="U639" s="34"/>
      <c r="V639" s="36">
        <f>+DailySales!$T639*DailySales!$R639</f>
        <v>0</v>
      </c>
      <c r="W639" s="36">
        <f>+DailySales!$V639*DailySales!$Q639</f>
        <v>0</v>
      </c>
      <c r="X639" s="36">
        <f>VLOOKUP(O639,Stock[],6,FALSE)</f>
        <v>0</v>
      </c>
      <c r="Y639" s="36">
        <f>+DailySales!$V639*DailySales!$X639</f>
        <v>0</v>
      </c>
      <c r="Z639" s="37">
        <v>966000</v>
      </c>
      <c r="AA639" s="34"/>
      <c r="AB639" s="78"/>
      <c r="AC639" s="78"/>
      <c r="AD639" s="34"/>
      <c r="AE639" s="77"/>
      <c r="AF639" s="38"/>
      <c r="AG639" s="39"/>
      <c r="AH639" s="38">
        <v>46041</v>
      </c>
      <c r="AI639" s="39">
        <v>700500</v>
      </c>
      <c r="AJ639" s="38">
        <v>46046</v>
      </c>
      <c r="AK639" s="39">
        <v>265500</v>
      </c>
      <c r="AL639" s="34"/>
      <c r="AM639" s="39"/>
      <c r="AN63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39" s="26"/>
      <c r="AQ639" s="26"/>
      <c r="AR639" s="26"/>
    </row>
    <row r="640" spans="1:44" ht="19.5" customHeight="1" x14ac:dyDescent="0.25">
      <c r="A640" s="32">
        <f t="shared" si="40"/>
        <v>2025</v>
      </c>
      <c r="B640" s="32">
        <f t="shared" si="41"/>
        <v>12</v>
      </c>
      <c r="C640" s="25">
        <v>46014</v>
      </c>
      <c r="D640" s="57">
        <f t="shared" ca="1" si="38"/>
        <v>46097</v>
      </c>
      <c r="E640" s="32" t="str">
        <f t="shared" ca="1" si="39"/>
        <v>2-Months</v>
      </c>
      <c r="F640" s="32" t="str">
        <f>VLOOKUP(O640,Stock[],5,FALSE)</f>
        <v>BE</v>
      </c>
      <c r="G640" s="33" t="s">
        <v>1992</v>
      </c>
      <c r="H640" s="34"/>
      <c r="I640" s="34" t="s">
        <v>245</v>
      </c>
      <c r="J640" s="32" t="str">
        <f>VLOOKUP(I640,Customers[],2,FALSE)</f>
        <v>မြို့မ</v>
      </c>
      <c r="K640" s="32" t="str">
        <f>VLOOKUP(I640,Customers[],4,FALSE)</f>
        <v>Taungthar</v>
      </c>
      <c r="L640" s="32" t="str">
        <f>VLOOKUP(Table85[[#This Row],[CustomerID]],Table!H:K,3,0)</f>
        <v>တောင်သာ</v>
      </c>
      <c r="M640" s="32" t="str">
        <f>VLOOKUP(I640,Customers[],5,FALSE)</f>
        <v>WholeSales/Contract</v>
      </c>
      <c r="N640" s="34" t="s">
        <v>10</v>
      </c>
      <c r="O640" s="37" t="s">
        <v>61</v>
      </c>
      <c r="P640" s="32" t="str">
        <f>VLOOKUP(O640,Stock[],2,FALSE)</f>
        <v>BE Debtors Opening</v>
      </c>
      <c r="Q640" s="35">
        <f>VLOOKUP(O640,Stock[],3,FALSE)</f>
        <v>0</v>
      </c>
      <c r="R640" s="35">
        <f>VLOOKUP(O640,Stock[],4,FALSE)</f>
        <v>0</v>
      </c>
      <c r="S640" s="34"/>
      <c r="T640" s="35"/>
      <c r="U640" s="34"/>
      <c r="V640" s="36">
        <f>+DailySales!$T640*DailySales!$R640</f>
        <v>0</v>
      </c>
      <c r="W640" s="36">
        <f>+DailySales!$V640*DailySales!$Q640</f>
        <v>0</v>
      </c>
      <c r="X640" s="36">
        <f>VLOOKUP(O640,Stock[],6,FALSE)</f>
        <v>0</v>
      </c>
      <c r="Y640" s="36">
        <f>+DailySales!$V640*DailySales!$X640</f>
        <v>0</v>
      </c>
      <c r="Z640" s="37">
        <v>931000</v>
      </c>
      <c r="AA640" s="34"/>
      <c r="AB640" s="78"/>
      <c r="AC640" s="78"/>
      <c r="AD640" s="34"/>
      <c r="AE640" s="77"/>
      <c r="AF640" s="38"/>
      <c r="AG640" s="39"/>
      <c r="AH640" s="38"/>
      <c r="AI640" s="39"/>
      <c r="AJ640" s="38">
        <v>46046</v>
      </c>
      <c r="AK640" s="39">
        <v>931000</v>
      </c>
      <c r="AL640" s="34"/>
      <c r="AM640" s="39"/>
      <c r="AN64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40" s="26"/>
      <c r="AQ640" s="26"/>
      <c r="AR640" s="26"/>
    </row>
    <row r="641" spans="1:44" ht="19.5" customHeight="1" x14ac:dyDescent="0.25">
      <c r="A641" s="32">
        <f t="shared" si="40"/>
        <v>2025</v>
      </c>
      <c r="B641" s="32">
        <f t="shared" si="41"/>
        <v>12</v>
      </c>
      <c r="C641" s="25">
        <v>46014</v>
      </c>
      <c r="D641" s="57">
        <f t="shared" ca="1" si="38"/>
        <v>46097</v>
      </c>
      <c r="E641" s="32" t="str">
        <f t="shared" ca="1" si="39"/>
        <v>2-Months</v>
      </c>
      <c r="F641" s="32" t="str">
        <f>VLOOKUP(O641,Stock[],5,FALSE)</f>
        <v>BE</v>
      </c>
      <c r="G641" s="33" t="s">
        <v>1993</v>
      </c>
      <c r="H641" s="34"/>
      <c r="I641" s="34" t="s">
        <v>180</v>
      </c>
      <c r="J641" s="32" t="str">
        <f>VLOOKUP(I641,Customers[],2,FALSE)</f>
        <v>ရွှေမြင်း</v>
      </c>
      <c r="K641" s="32" t="str">
        <f>VLOOKUP(I641,Customers[],4,FALSE)</f>
        <v>Meiktila</v>
      </c>
      <c r="L641" s="32" t="str">
        <f>VLOOKUP(Table85[[#This Row],[CustomerID]],Table!H:K,3,0)</f>
        <v>မိတ္ထီလာ</v>
      </c>
      <c r="M641" s="32" t="str">
        <f>VLOOKUP(I641,Customers[],5,FALSE)</f>
        <v>WholeSales/Contract</v>
      </c>
      <c r="N641" s="34" t="s">
        <v>10</v>
      </c>
      <c r="O641" s="37" t="s">
        <v>61</v>
      </c>
      <c r="P641" s="32" t="str">
        <f>VLOOKUP(O641,Stock[],2,FALSE)</f>
        <v>BE Debtors Opening</v>
      </c>
      <c r="Q641" s="35">
        <f>VLOOKUP(O641,Stock[],3,FALSE)</f>
        <v>0</v>
      </c>
      <c r="R641" s="35">
        <f>VLOOKUP(O641,Stock[],4,FALSE)</f>
        <v>0</v>
      </c>
      <c r="S641" s="34"/>
      <c r="T641" s="35"/>
      <c r="U641" s="34"/>
      <c r="V641" s="36">
        <f>+DailySales!$T641*DailySales!$R641</f>
        <v>0</v>
      </c>
      <c r="W641" s="36">
        <f>+DailySales!$V641*DailySales!$Q641</f>
        <v>0</v>
      </c>
      <c r="X641" s="36">
        <f>VLOOKUP(O641,Stock[],6,FALSE)</f>
        <v>0</v>
      </c>
      <c r="Y641" s="36">
        <f>+DailySales!$V641*DailySales!$X641</f>
        <v>0</v>
      </c>
      <c r="Z641" s="37">
        <v>638400</v>
      </c>
      <c r="AA641" s="34"/>
      <c r="AB641" s="78"/>
      <c r="AC641" s="78"/>
      <c r="AD641" s="34"/>
      <c r="AE641" s="77"/>
      <c r="AF641" s="38"/>
      <c r="AG641" s="39"/>
      <c r="AH641" s="38">
        <v>46034</v>
      </c>
      <c r="AI641" s="39">
        <v>638400</v>
      </c>
      <c r="AJ641" s="38"/>
      <c r="AK641" s="39"/>
      <c r="AL641" s="34"/>
      <c r="AM641" s="39"/>
      <c r="AN64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41" s="26"/>
      <c r="AQ641" s="26"/>
      <c r="AR641" s="26"/>
    </row>
    <row r="642" spans="1:44" ht="19.5" customHeight="1" x14ac:dyDescent="0.25">
      <c r="A642" s="32">
        <f t="shared" si="40"/>
        <v>2025</v>
      </c>
      <c r="B642" s="32">
        <f t="shared" si="41"/>
        <v>12</v>
      </c>
      <c r="C642" s="25">
        <v>46014</v>
      </c>
      <c r="D642" s="57">
        <f t="shared" ref="D642:D705" ca="1" si="42">TODAY()</f>
        <v>46097</v>
      </c>
      <c r="E642" s="32" t="str">
        <f t="shared" ref="E642:E705" ca="1" si="43">DATEDIF(C642,D642,"M")&amp;"-Months"</f>
        <v>2-Months</v>
      </c>
      <c r="F642" s="32" t="str">
        <f>VLOOKUP(O642,Stock[],5,FALSE)</f>
        <v>BE</v>
      </c>
      <c r="G642" s="33" t="s">
        <v>1993</v>
      </c>
      <c r="H642" s="34"/>
      <c r="I642" s="34" t="s">
        <v>180</v>
      </c>
      <c r="J642" s="32" t="str">
        <f>VLOOKUP(I642,Customers[],2,FALSE)</f>
        <v>ရွှေမြင်း</v>
      </c>
      <c r="K642" s="32" t="str">
        <f>VLOOKUP(I642,Customers[],4,FALSE)</f>
        <v>Meiktila</v>
      </c>
      <c r="L642" s="32" t="str">
        <f>VLOOKUP(Table85[[#This Row],[CustomerID]],Table!H:K,3,0)</f>
        <v>မိတ္ထီလာ</v>
      </c>
      <c r="M642" s="32" t="str">
        <f>VLOOKUP(I642,Customers[],5,FALSE)</f>
        <v>WholeSales/Contract</v>
      </c>
      <c r="N642" s="34" t="s">
        <v>10</v>
      </c>
      <c r="O642" s="37" t="s">
        <v>61</v>
      </c>
      <c r="P642" s="32" t="str">
        <f>VLOOKUP(O642,Stock[],2,FALSE)</f>
        <v>BE Debtors Opening</v>
      </c>
      <c r="Q642" s="35">
        <f>VLOOKUP(O642,Stock[],3,FALSE)</f>
        <v>0</v>
      </c>
      <c r="R642" s="35">
        <f>VLOOKUP(O642,Stock[],4,FALSE)</f>
        <v>0</v>
      </c>
      <c r="S642" s="34"/>
      <c r="T642" s="35"/>
      <c r="U642" s="34"/>
      <c r="V642" s="36">
        <f>+DailySales!$T642*DailySales!$R642</f>
        <v>0</v>
      </c>
      <c r="W642" s="36">
        <f>+DailySales!$V642*DailySales!$Q642</f>
        <v>0</v>
      </c>
      <c r="X642" s="36">
        <f>VLOOKUP(O642,Stock[],6,FALSE)</f>
        <v>0</v>
      </c>
      <c r="Y642" s="36">
        <f>+DailySales!$V642*DailySales!$X642</f>
        <v>0</v>
      </c>
      <c r="Z642" s="37">
        <v>210000</v>
      </c>
      <c r="AA642" s="34"/>
      <c r="AB642" s="78"/>
      <c r="AC642" s="78"/>
      <c r="AD642" s="34"/>
      <c r="AE642" s="77"/>
      <c r="AF642" s="38"/>
      <c r="AG642" s="39"/>
      <c r="AH642" s="38">
        <v>46034</v>
      </c>
      <c r="AI642" s="39">
        <v>210000</v>
      </c>
      <c r="AJ642" s="38"/>
      <c r="AK642" s="39"/>
      <c r="AL642" s="34"/>
      <c r="AM642" s="39"/>
      <c r="AN64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42" s="26"/>
      <c r="AQ642" s="26"/>
      <c r="AR642" s="26"/>
    </row>
    <row r="643" spans="1:44" ht="19.5" customHeight="1" x14ac:dyDescent="0.25">
      <c r="A643" s="32">
        <f t="shared" si="40"/>
        <v>2025</v>
      </c>
      <c r="B643" s="32">
        <f t="shared" si="41"/>
        <v>12</v>
      </c>
      <c r="C643" s="25">
        <v>46014</v>
      </c>
      <c r="D643" s="57">
        <f t="shared" ca="1" si="42"/>
        <v>46097</v>
      </c>
      <c r="E643" s="32" t="str">
        <f t="shared" ca="1" si="43"/>
        <v>2-Months</v>
      </c>
      <c r="F643" s="32" t="str">
        <f>VLOOKUP(O643,Stock[],5,FALSE)</f>
        <v>BE</v>
      </c>
      <c r="G643" s="33" t="s">
        <v>1994</v>
      </c>
      <c r="H643" s="34"/>
      <c r="I643" s="34" t="s">
        <v>180</v>
      </c>
      <c r="J643" s="32" t="str">
        <f>VLOOKUP(I643,Customers[],2,FALSE)</f>
        <v>ရွှေမြင်း</v>
      </c>
      <c r="K643" s="32" t="str">
        <f>VLOOKUP(I643,Customers[],4,FALSE)</f>
        <v>Meiktila</v>
      </c>
      <c r="L643" s="32" t="str">
        <f>VLOOKUP(Table85[[#This Row],[CustomerID]],Table!H:K,3,0)</f>
        <v>မိတ္ထီလာ</v>
      </c>
      <c r="M643" s="32" t="str">
        <f>VLOOKUP(I643,Customers[],5,FALSE)</f>
        <v>WholeSales/Contract</v>
      </c>
      <c r="N643" s="34" t="s">
        <v>10</v>
      </c>
      <c r="O643" s="37" t="s">
        <v>61</v>
      </c>
      <c r="P643" s="32" t="str">
        <f>VLOOKUP(O643,Stock[],2,FALSE)</f>
        <v>BE Debtors Opening</v>
      </c>
      <c r="Q643" s="35">
        <f>VLOOKUP(O643,Stock[],3,FALSE)</f>
        <v>0</v>
      </c>
      <c r="R643" s="35">
        <f>VLOOKUP(O643,Stock[],4,FALSE)</f>
        <v>0</v>
      </c>
      <c r="S643" s="34"/>
      <c r="T643" s="35"/>
      <c r="U643" s="34"/>
      <c r="V643" s="36">
        <f>+DailySales!$T643*DailySales!$R643</f>
        <v>0</v>
      </c>
      <c r="W643" s="36">
        <f>+DailySales!$V643*DailySales!$Q643</f>
        <v>0</v>
      </c>
      <c r="X643" s="36">
        <f>VLOOKUP(O643,Stock[],6,FALSE)</f>
        <v>0</v>
      </c>
      <c r="Y643" s="36">
        <f>+DailySales!$V643*DailySales!$X643</f>
        <v>0</v>
      </c>
      <c r="Z643" s="37">
        <v>558600</v>
      </c>
      <c r="AA643" s="34"/>
      <c r="AB643" s="78"/>
      <c r="AC643" s="78"/>
      <c r="AD643" s="34"/>
      <c r="AE643" s="77"/>
      <c r="AF643" s="38"/>
      <c r="AG643" s="39"/>
      <c r="AH643" s="38">
        <v>46034</v>
      </c>
      <c r="AI643" s="39">
        <v>558600</v>
      </c>
      <c r="AJ643" s="38"/>
      <c r="AK643" s="39"/>
      <c r="AL643" s="34"/>
      <c r="AM643" s="39"/>
      <c r="AN64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43" s="26"/>
      <c r="AQ643" s="26"/>
      <c r="AR643" s="26"/>
    </row>
    <row r="644" spans="1:44" ht="19.5" customHeight="1" x14ac:dyDescent="0.25">
      <c r="A644" s="32">
        <f t="shared" si="40"/>
        <v>2025</v>
      </c>
      <c r="B644" s="32">
        <f t="shared" si="41"/>
        <v>12</v>
      </c>
      <c r="C644" s="25">
        <v>46014</v>
      </c>
      <c r="D644" s="57">
        <f t="shared" ca="1" si="42"/>
        <v>46097</v>
      </c>
      <c r="E644" s="32" t="str">
        <f t="shared" ca="1" si="43"/>
        <v>2-Months</v>
      </c>
      <c r="F644" s="32" t="str">
        <f>VLOOKUP(O644,Stock[],5,FALSE)</f>
        <v>BE</v>
      </c>
      <c r="G644" s="33" t="s">
        <v>1994</v>
      </c>
      <c r="H644" s="34"/>
      <c r="I644" s="34" t="s">
        <v>180</v>
      </c>
      <c r="J644" s="32" t="str">
        <f>VLOOKUP(I644,Customers[],2,FALSE)</f>
        <v>ရွှေမြင်း</v>
      </c>
      <c r="K644" s="32" t="str">
        <f>VLOOKUP(I644,Customers[],4,FALSE)</f>
        <v>Meiktila</v>
      </c>
      <c r="L644" s="32" t="str">
        <f>VLOOKUP(Table85[[#This Row],[CustomerID]],Table!H:K,3,0)</f>
        <v>မိတ္ထီလာ</v>
      </c>
      <c r="M644" s="32" t="str">
        <f>VLOOKUP(I644,Customers[],5,FALSE)</f>
        <v>WholeSales/Contract</v>
      </c>
      <c r="N644" s="34" t="s">
        <v>10</v>
      </c>
      <c r="O644" s="37" t="s">
        <v>61</v>
      </c>
      <c r="P644" s="32" t="str">
        <f>VLOOKUP(O644,Stock[],2,FALSE)</f>
        <v>BE Debtors Opening</v>
      </c>
      <c r="Q644" s="35">
        <f>VLOOKUP(O644,Stock[],3,FALSE)</f>
        <v>0</v>
      </c>
      <c r="R644" s="35">
        <f>VLOOKUP(O644,Stock[],4,FALSE)</f>
        <v>0</v>
      </c>
      <c r="S644" s="34"/>
      <c r="T644" s="35"/>
      <c r="U644" s="34"/>
      <c r="V644" s="36">
        <f>+DailySales!$T644*DailySales!$R644</f>
        <v>0</v>
      </c>
      <c r="W644" s="36">
        <f>+DailySales!$V644*DailySales!$Q644</f>
        <v>0</v>
      </c>
      <c r="X644" s="36">
        <f>VLOOKUP(O644,Stock[],6,FALSE)</f>
        <v>0</v>
      </c>
      <c r="Y644" s="36">
        <f>+DailySales!$V644*DailySales!$X644</f>
        <v>0</v>
      </c>
      <c r="Z644" s="37">
        <v>638400</v>
      </c>
      <c r="AA644" s="34"/>
      <c r="AB644" s="78"/>
      <c r="AC644" s="78"/>
      <c r="AD644" s="34"/>
      <c r="AE644" s="77"/>
      <c r="AF644" s="38"/>
      <c r="AG644" s="39"/>
      <c r="AH644" s="38">
        <v>46034</v>
      </c>
      <c r="AI644" s="39">
        <v>638400</v>
      </c>
      <c r="AJ644" s="38"/>
      <c r="AK644" s="39"/>
      <c r="AL644" s="34"/>
      <c r="AM644" s="39"/>
      <c r="AN64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44" s="26"/>
      <c r="AQ644" s="26"/>
      <c r="AR644" s="26"/>
    </row>
    <row r="645" spans="1:44" ht="19.5" customHeight="1" x14ac:dyDescent="0.25">
      <c r="A645" s="32">
        <f t="shared" si="40"/>
        <v>2025</v>
      </c>
      <c r="B645" s="32">
        <f t="shared" si="41"/>
        <v>12</v>
      </c>
      <c r="C645" s="25">
        <v>46014</v>
      </c>
      <c r="D645" s="57">
        <f t="shared" ca="1" si="42"/>
        <v>46097</v>
      </c>
      <c r="E645" s="32" t="str">
        <f t="shared" ca="1" si="43"/>
        <v>2-Months</v>
      </c>
      <c r="F645" s="32" t="str">
        <f>VLOOKUP(O645,Stock[],5,FALSE)</f>
        <v>BE</v>
      </c>
      <c r="G645" s="33" t="s">
        <v>1994</v>
      </c>
      <c r="H645" s="34"/>
      <c r="I645" s="34" t="s">
        <v>180</v>
      </c>
      <c r="J645" s="32" t="str">
        <f>VLOOKUP(I645,Customers[],2,FALSE)</f>
        <v>ရွှေမြင်း</v>
      </c>
      <c r="K645" s="32" t="str">
        <f>VLOOKUP(I645,Customers[],4,FALSE)</f>
        <v>Meiktila</v>
      </c>
      <c r="L645" s="32" t="str">
        <f>VLOOKUP(Table85[[#This Row],[CustomerID]],Table!H:K,3,0)</f>
        <v>မိတ္ထီလာ</v>
      </c>
      <c r="M645" s="32" t="str">
        <f>VLOOKUP(I645,Customers[],5,FALSE)</f>
        <v>WholeSales/Contract</v>
      </c>
      <c r="N645" s="34" t="s">
        <v>10</v>
      </c>
      <c r="O645" s="37" t="s">
        <v>61</v>
      </c>
      <c r="P645" s="32" t="str">
        <f>VLOOKUP(O645,Stock[],2,FALSE)</f>
        <v>BE Debtors Opening</v>
      </c>
      <c r="Q645" s="35">
        <f>VLOOKUP(O645,Stock[],3,FALSE)</f>
        <v>0</v>
      </c>
      <c r="R645" s="35">
        <f>VLOOKUP(O645,Stock[],4,FALSE)</f>
        <v>0</v>
      </c>
      <c r="S645" s="34"/>
      <c r="T645" s="35"/>
      <c r="U645" s="34"/>
      <c r="V645" s="36">
        <f>+DailySales!$T645*DailySales!$R645</f>
        <v>0</v>
      </c>
      <c r="W645" s="36">
        <f>+DailySales!$V645*DailySales!$Q645</f>
        <v>0</v>
      </c>
      <c r="X645" s="36">
        <f>VLOOKUP(O645,Stock[],6,FALSE)</f>
        <v>0</v>
      </c>
      <c r="Y645" s="36">
        <f>+DailySales!$V645*DailySales!$X645</f>
        <v>0</v>
      </c>
      <c r="Z645" s="37">
        <v>186200</v>
      </c>
      <c r="AA645" s="34"/>
      <c r="AB645" s="78"/>
      <c r="AC645" s="78"/>
      <c r="AD645" s="34"/>
      <c r="AE645" s="77"/>
      <c r="AF645" s="38"/>
      <c r="AG645" s="39"/>
      <c r="AH645" s="38">
        <v>46034</v>
      </c>
      <c r="AI645" s="39">
        <v>186200</v>
      </c>
      <c r="AJ645" s="38"/>
      <c r="AK645" s="39"/>
      <c r="AL645" s="34"/>
      <c r="AM645" s="39"/>
      <c r="AN64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45" s="26"/>
      <c r="AQ645" s="26"/>
      <c r="AR645" s="26"/>
    </row>
    <row r="646" spans="1:44" ht="19.5" customHeight="1" x14ac:dyDescent="0.25">
      <c r="A646" s="32">
        <f t="shared" ref="A646:A709" si="44">YEAR(C646)</f>
        <v>2025</v>
      </c>
      <c r="B646" s="32">
        <f t="shared" ref="B646:B709" si="45">MONTH(C646)</f>
        <v>12</v>
      </c>
      <c r="C646" s="25">
        <v>46014</v>
      </c>
      <c r="D646" s="57">
        <f t="shared" ca="1" si="42"/>
        <v>46097</v>
      </c>
      <c r="E646" s="32" t="str">
        <f t="shared" ca="1" si="43"/>
        <v>2-Months</v>
      </c>
      <c r="F646" s="32" t="str">
        <f>VLOOKUP(O646,Stock[],5,FALSE)</f>
        <v>BE</v>
      </c>
      <c r="G646" s="33" t="s">
        <v>1994</v>
      </c>
      <c r="H646" s="34"/>
      <c r="I646" s="34" t="s">
        <v>180</v>
      </c>
      <c r="J646" s="32" t="str">
        <f>VLOOKUP(I646,Customers[],2,FALSE)</f>
        <v>ရွှေမြင်း</v>
      </c>
      <c r="K646" s="32" t="str">
        <f>VLOOKUP(I646,Customers[],4,FALSE)</f>
        <v>Meiktila</v>
      </c>
      <c r="L646" s="32" t="str">
        <f>VLOOKUP(Table85[[#This Row],[CustomerID]],Table!H:K,3,0)</f>
        <v>မိတ္ထီလာ</v>
      </c>
      <c r="M646" s="32" t="str">
        <f>VLOOKUP(I646,Customers[],5,FALSE)</f>
        <v>WholeSales/Contract</v>
      </c>
      <c r="N646" s="34" t="s">
        <v>10</v>
      </c>
      <c r="O646" s="37" t="s">
        <v>61</v>
      </c>
      <c r="P646" s="32" t="str">
        <f>VLOOKUP(O646,Stock[],2,FALSE)</f>
        <v>BE Debtors Opening</v>
      </c>
      <c r="Q646" s="35">
        <f>VLOOKUP(O646,Stock[],3,FALSE)</f>
        <v>0</v>
      </c>
      <c r="R646" s="35">
        <f>VLOOKUP(O646,Stock[],4,FALSE)</f>
        <v>0</v>
      </c>
      <c r="S646" s="34"/>
      <c r="T646" s="35"/>
      <c r="U646" s="34"/>
      <c r="V646" s="36">
        <f>+DailySales!$T646*DailySales!$R646</f>
        <v>0</v>
      </c>
      <c r="W646" s="36">
        <f>+DailySales!$V646*DailySales!$Q646</f>
        <v>0</v>
      </c>
      <c r="X646" s="36">
        <f>VLOOKUP(O646,Stock[],6,FALSE)</f>
        <v>0</v>
      </c>
      <c r="Y646" s="36">
        <f>+DailySales!$V646*DailySales!$X646</f>
        <v>0</v>
      </c>
      <c r="Z646" s="37">
        <v>186200</v>
      </c>
      <c r="AA646" s="34"/>
      <c r="AB646" s="78"/>
      <c r="AC646" s="78"/>
      <c r="AD646" s="34"/>
      <c r="AE646" s="77"/>
      <c r="AF646" s="38"/>
      <c r="AG646" s="39"/>
      <c r="AH646" s="38">
        <v>46034</v>
      </c>
      <c r="AI646" s="39">
        <v>186200</v>
      </c>
      <c r="AJ646" s="38"/>
      <c r="AK646" s="39"/>
      <c r="AL646" s="34"/>
      <c r="AM646" s="39"/>
      <c r="AN64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46" s="26"/>
      <c r="AQ646" s="26"/>
      <c r="AR646" s="26"/>
    </row>
    <row r="647" spans="1:44" ht="19.5" customHeight="1" x14ac:dyDescent="0.25">
      <c r="A647" s="32">
        <f t="shared" si="44"/>
        <v>2025</v>
      </c>
      <c r="B647" s="32">
        <f t="shared" si="45"/>
        <v>12</v>
      </c>
      <c r="C647" s="25">
        <v>46014</v>
      </c>
      <c r="D647" s="57">
        <f t="shared" ca="1" si="42"/>
        <v>46097</v>
      </c>
      <c r="E647" s="32" t="str">
        <f t="shared" ca="1" si="43"/>
        <v>2-Months</v>
      </c>
      <c r="F647" s="32" t="str">
        <f>VLOOKUP(O647,Stock[],5,FALSE)</f>
        <v>BE</v>
      </c>
      <c r="G647" s="33" t="s">
        <v>1994</v>
      </c>
      <c r="H647" s="34"/>
      <c r="I647" s="34" t="s">
        <v>180</v>
      </c>
      <c r="J647" s="32" t="str">
        <f>VLOOKUP(I647,Customers[],2,FALSE)</f>
        <v>ရွှေမြင်း</v>
      </c>
      <c r="K647" s="32" t="str">
        <f>VLOOKUP(I647,Customers[],4,FALSE)</f>
        <v>Meiktila</v>
      </c>
      <c r="L647" s="32" t="str">
        <f>VLOOKUP(Table85[[#This Row],[CustomerID]],Table!H:K,3,0)</f>
        <v>မိတ္ထီလာ</v>
      </c>
      <c r="M647" s="32" t="str">
        <f>VLOOKUP(I647,Customers[],5,FALSE)</f>
        <v>WholeSales/Contract</v>
      </c>
      <c r="N647" s="34" t="s">
        <v>10</v>
      </c>
      <c r="O647" s="37" t="s">
        <v>61</v>
      </c>
      <c r="P647" s="32" t="str">
        <f>VLOOKUP(O647,Stock[],2,FALSE)</f>
        <v>BE Debtors Opening</v>
      </c>
      <c r="Q647" s="35">
        <f>VLOOKUP(O647,Stock[],3,FALSE)</f>
        <v>0</v>
      </c>
      <c r="R647" s="35">
        <f>VLOOKUP(O647,Stock[],4,FALSE)</f>
        <v>0</v>
      </c>
      <c r="S647" s="34"/>
      <c r="T647" s="35"/>
      <c r="U647" s="34"/>
      <c r="V647" s="36">
        <f>+DailySales!$T647*DailySales!$R647</f>
        <v>0</v>
      </c>
      <c r="W647" s="36">
        <f>+DailySales!$V647*DailySales!$Q647</f>
        <v>0</v>
      </c>
      <c r="X647" s="36">
        <f>VLOOKUP(O647,Stock[],6,FALSE)</f>
        <v>0</v>
      </c>
      <c r="Y647" s="36">
        <f>+DailySales!$V647*DailySales!$X647</f>
        <v>0</v>
      </c>
      <c r="Z647" s="37">
        <v>183600</v>
      </c>
      <c r="AA647" s="34"/>
      <c r="AB647" s="78"/>
      <c r="AC647" s="78"/>
      <c r="AD647" s="34"/>
      <c r="AE647" s="77"/>
      <c r="AF647" s="38"/>
      <c r="AG647" s="39"/>
      <c r="AH647" s="38">
        <v>46034</v>
      </c>
      <c r="AI647" s="39">
        <v>183600</v>
      </c>
      <c r="AJ647" s="38"/>
      <c r="AK647" s="39"/>
      <c r="AL647" s="34"/>
      <c r="AM647" s="39"/>
      <c r="AN64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47" s="26"/>
      <c r="AQ647" s="26"/>
      <c r="AR647" s="26"/>
    </row>
    <row r="648" spans="1:44" ht="19.5" customHeight="1" x14ac:dyDescent="0.25">
      <c r="A648" s="32">
        <f t="shared" si="44"/>
        <v>2025</v>
      </c>
      <c r="B648" s="32">
        <f t="shared" si="45"/>
        <v>12</v>
      </c>
      <c r="C648" s="25">
        <v>46014</v>
      </c>
      <c r="D648" s="57">
        <f t="shared" ca="1" si="42"/>
        <v>46097</v>
      </c>
      <c r="E648" s="32" t="str">
        <f t="shared" ca="1" si="43"/>
        <v>2-Months</v>
      </c>
      <c r="F648" s="32" t="str">
        <f>VLOOKUP(O648,Stock[],5,FALSE)</f>
        <v>BE</v>
      </c>
      <c r="G648" s="33" t="s">
        <v>1995</v>
      </c>
      <c r="H648" s="34"/>
      <c r="I648" s="34" t="s">
        <v>180</v>
      </c>
      <c r="J648" s="32" t="str">
        <f>VLOOKUP(I648,Customers[],2,FALSE)</f>
        <v>ရွှေမြင်း</v>
      </c>
      <c r="K648" s="32" t="str">
        <f>VLOOKUP(I648,Customers[],4,FALSE)</f>
        <v>Meiktila</v>
      </c>
      <c r="L648" s="32" t="str">
        <f>VLOOKUP(Table85[[#This Row],[CustomerID]],Table!H:K,3,0)</f>
        <v>မိတ္ထီလာ</v>
      </c>
      <c r="M648" s="32" t="str">
        <f>VLOOKUP(I648,Customers[],5,FALSE)</f>
        <v>WholeSales/Contract</v>
      </c>
      <c r="N648" s="34" t="s">
        <v>10</v>
      </c>
      <c r="O648" s="37" t="s">
        <v>61</v>
      </c>
      <c r="P648" s="32" t="str">
        <f>VLOOKUP(O648,Stock[],2,FALSE)</f>
        <v>BE Debtors Opening</v>
      </c>
      <c r="Q648" s="35">
        <f>VLOOKUP(O648,Stock[],3,FALSE)</f>
        <v>0</v>
      </c>
      <c r="R648" s="35">
        <f>VLOOKUP(O648,Stock[],4,FALSE)</f>
        <v>0</v>
      </c>
      <c r="S648" s="34"/>
      <c r="T648" s="35"/>
      <c r="U648" s="34"/>
      <c r="V648" s="36">
        <f>+DailySales!$T648*DailySales!$R648</f>
        <v>0</v>
      </c>
      <c r="W648" s="36">
        <f>+DailySales!$V648*DailySales!$Q648</f>
        <v>0</v>
      </c>
      <c r="X648" s="36">
        <f>VLOOKUP(O648,Stock[],6,FALSE)</f>
        <v>0</v>
      </c>
      <c r="Y648" s="36">
        <f>+DailySales!$V648*DailySales!$X648</f>
        <v>0</v>
      </c>
      <c r="Z648" s="37">
        <v>191800</v>
      </c>
      <c r="AA648" s="34"/>
      <c r="AB648" s="78"/>
      <c r="AC648" s="78"/>
      <c r="AD648" s="34"/>
      <c r="AE648" s="77"/>
      <c r="AF648" s="38"/>
      <c r="AG648" s="39"/>
      <c r="AH648" s="38">
        <v>46034</v>
      </c>
      <c r="AI648" s="39">
        <v>191800</v>
      </c>
      <c r="AJ648" s="38"/>
      <c r="AK648" s="39"/>
      <c r="AL648" s="34"/>
      <c r="AM648" s="39"/>
      <c r="AN64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48" s="26"/>
      <c r="AQ648" s="26"/>
      <c r="AR648" s="26"/>
    </row>
    <row r="649" spans="1:44" ht="19.5" customHeight="1" x14ac:dyDescent="0.25">
      <c r="A649" s="32">
        <f t="shared" si="44"/>
        <v>2025</v>
      </c>
      <c r="B649" s="32">
        <f t="shared" si="45"/>
        <v>12</v>
      </c>
      <c r="C649" s="25">
        <v>46014</v>
      </c>
      <c r="D649" s="57">
        <f t="shared" ca="1" si="42"/>
        <v>46097</v>
      </c>
      <c r="E649" s="32" t="str">
        <f t="shared" ca="1" si="43"/>
        <v>2-Months</v>
      </c>
      <c r="F649" s="32" t="str">
        <f>VLOOKUP(O649,Stock[],5,FALSE)</f>
        <v>BE</v>
      </c>
      <c r="G649" s="33" t="s">
        <v>1995</v>
      </c>
      <c r="H649" s="34"/>
      <c r="I649" s="34" t="s">
        <v>180</v>
      </c>
      <c r="J649" s="32" t="str">
        <f>VLOOKUP(I649,Customers[],2,FALSE)</f>
        <v>ရွှေမြင်း</v>
      </c>
      <c r="K649" s="32" t="str">
        <f>VLOOKUP(I649,Customers[],4,FALSE)</f>
        <v>Meiktila</v>
      </c>
      <c r="L649" s="32" t="str">
        <f>VLOOKUP(Table85[[#This Row],[CustomerID]],Table!H:K,3,0)</f>
        <v>မိတ္ထီလာ</v>
      </c>
      <c r="M649" s="32" t="str">
        <f>VLOOKUP(I649,Customers[],5,FALSE)</f>
        <v>WholeSales/Contract</v>
      </c>
      <c r="N649" s="34" t="s">
        <v>10</v>
      </c>
      <c r="O649" s="37" t="s">
        <v>61</v>
      </c>
      <c r="P649" s="32" t="str">
        <f>VLOOKUP(O649,Stock[],2,FALSE)</f>
        <v>BE Debtors Opening</v>
      </c>
      <c r="Q649" s="35">
        <f>VLOOKUP(O649,Stock[],3,FALSE)</f>
        <v>0</v>
      </c>
      <c r="R649" s="35">
        <f>VLOOKUP(O649,Stock[],4,FALSE)</f>
        <v>0</v>
      </c>
      <c r="S649" s="34"/>
      <c r="T649" s="35"/>
      <c r="U649" s="34"/>
      <c r="V649" s="36">
        <f>+DailySales!$T649*DailySales!$R649</f>
        <v>0</v>
      </c>
      <c r="W649" s="36">
        <f>+DailySales!$V649*DailySales!$Q649</f>
        <v>0</v>
      </c>
      <c r="X649" s="36">
        <f>VLOOKUP(O649,Stock[],6,FALSE)</f>
        <v>0</v>
      </c>
      <c r="Y649" s="36">
        <f>+DailySales!$V649*DailySales!$X649</f>
        <v>0</v>
      </c>
      <c r="Z649" s="37">
        <v>957600</v>
      </c>
      <c r="AA649" s="34"/>
      <c r="AB649" s="78"/>
      <c r="AC649" s="78"/>
      <c r="AD649" s="34"/>
      <c r="AE649" s="77"/>
      <c r="AF649" s="38"/>
      <c r="AG649" s="39"/>
      <c r="AH649" s="38">
        <v>46034</v>
      </c>
      <c r="AI649" s="39">
        <v>957600</v>
      </c>
      <c r="AJ649" s="38"/>
      <c r="AK649" s="39"/>
      <c r="AL649" s="34"/>
      <c r="AM649" s="39"/>
      <c r="AN64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49" s="26"/>
      <c r="AQ649" s="26"/>
      <c r="AR649" s="26"/>
    </row>
    <row r="650" spans="1:44" ht="19.5" customHeight="1" x14ac:dyDescent="0.25">
      <c r="A650" s="32">
        <f t="shared" si="44"/>
        <v>2025</v>
      </c>
      <c r="B650" s="32">
        <f t="shared" si="45"/>
        <v>12</v>
      </c>
      <c r="C650" s="25">
        <v>46014</v>
      </c>
      <c r="D650" s="57">
        <f t="shared" ca="1" si="42"/>
        <v>46097</v>
      </c>
      <c r="E650" s="32" t="str">
        <f t="shared" ca="1" si="43"/>
        <v>2-Months</v>
      </c>
      <c r="F650" s="32" t="str">
        <f>VLOOKUP(O650,Stock[],5,FALSE)</f>
        <v>BE</v>
      </c>
      <c r="G650" s="33" t="s">
        <v>1995</v>
      </c>
      <c r="H650" s="34"/>
      <c r="I650" s="34" t="s">
        <v>180</v>
      </c>
      <c r="J650" s="32" t="str">
        <f>VLOOKUP(I650,Customers[],2,FALSE)</f>
        <v>ရွှေမြင်း</v>
      </c>
      <c r="K650" s="32" t="str">
        <f>VLOOKUP(I650,Customers[],4,FALSE)</f>
        <v>Meiktila</v>
      </c>
      <c r="L650" s="32" t="str">
        <f>VLOOKUP(Table85[[#This Row],[CustomerID]],Table!H:K,3,0)</f>
        <v>မိတ္ထီလာ</v>
      </c>
      <c r="M650" s="32" t="str">
        <f>VLOOKUP(I650,Customers[],5,FALSE)</f>
        <v>WholeSales/Contract</v>
      </c>
      <c r="N650" s="34" t="s">
        <v>10</v>
      </c>
      <c r="O650" s="37" t="s">
        <v>61</v>
      </c>
      <c r="P650" s="32" t="str">
        <f>VLOOKUP(O650,Stock[],2,FALSE)</f>
        <v>BE Debtors Opening</v>
      </c>
      <c r="Q650" s="35">
        <f>VLOOKUP(O650,Stock[],3,FALSE)</f>
        <v>0</v>
      </c>
      <c r="R650" s="35">
        <f>VLOOKUP(O650,Stock[],4,FALSE)</f>
        <v>0</v>
      </c>
      <c r="S650" s="34"/>
      <c r="T650" s="35"/>
      <c r="U650" s="34"/>
      <c r="V650" s="36">
        <f>+DailySales!$T650*DailySales!$R650</f>
        <v>0</v>
      </c>
      <c r="W650" s="36">
        <f>+DailySales!$V650*DailySales!$Q650</f>
        <v>0</v>
      </c>
      <c r="X650" s="36">
        <f>VLOOKUP(O650,Stock[],6,FALSE)</f>
        <v>0</v>
      </c>
      <c r="Y650" s="36">
        <f>+DailySales!$V650*DailySales!$X650</f>
        <v>0</v>
      </c>
      <c r="Z650" s="37">
        <v>465500</v>
      </c>
      <c r="AA650" s="34"/>
      <c r="AB650" s="78"/>
      <c r="AC650" s="78"/>
      <c r="AD650" s="34"/>
      <c r="AE650" s="77"/>
      <c r="AF650" s="38"/>
      <c r="AG650" s="39"/>
      <c r="AH650" s="38">
        <v>46034</v>
      </c>
      <c r="AI650" s="39">
        <v>465500</v>
      </c>
      <c r="AJ650" s="38"/>
      <c r="AK650" s="39"/>
      <c r="AL650" s="34"/>
      <c r="AM650" s="39"/>
      <c r="AN65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50" s="26"/>
      <c r="AQ650" s="26"/>
      <c r="AR650" s="26"/>
    </row>
    <row r="651" spans="1:44" ht="19.5" customHeight="1" x14ac:dyDescent="0.25">
      <c r="A651" s="32">
        <f t="shared" si="44"/>
        <v>2025</v>
      </c>
      <c r="B651" s="32">
        <f t="shared" si="45"/>
        <v>12</v>
      </c>
      <c r="C651" s="25">
        <v>46014</v>
      </c>
      <c r="D651" s="57">
        <f t="shared" ca="1" si="42"/>
        <v>46097</v>
      </c>
      <c r="E651" s="32" t="str">
        <f t="shared" ca="1" si="43"/>
        <v>2-Months</v>
      </c>
      <c r="F651" s="32" t="str">
        <f>VLOOKUP(O651,Stock[],5,FALSE)</f>
        <v>BE</v>
      </c>
      <c r="G651" s="33" t="s">
        <v>1995</v>
      </c>
      <c r="H651" s="34"/>
      <c r="I651" s="34" t="s">
        <v>180</v>
      </c>
      <c r="J651" s="32" t="str">
        <f>VLOOKUP(I651,Customers[],2,FALSE)</f>
        <v>ရွှေမြင်း</v>
      </c>
      <c r="K651" s="32" t="str">
        <f>VLOOKUP(I651,Customers[],4,FALSE)</f>
        <v>Meiktila</v>
      </c>
      <c r="L651" s="32" t="str">
        <f>VLOOKUP(Table85[[#This Row],[CustomerID]],Table!H:K,3,0)</f>
        <v>မိတ္ထီလာ</v>
      </c>
      <c r="M651" s="32" t="str">
        <f>VLOOKUP(I651,Customers[],5,FALSE)</f>
        <v>WholeSales/Contract</v>
      </c>
      <c r="N651" s="34" t="s">
        <v>10</v>
      </c>
      <c r="O651" s="37" t="s">
        <v>61</v>
      </c>
      <c r="P651" s="32" t="str">
        <f>VLOOKUP(O651,Stock[],2,FALSE)</f>
        <v>BE Debtors Opening</v>
      </c>
      <c r="Q651" s="35">
        <f>VLOOKUP(O651,Stock[],3,FALSE)</f>
        <v>0</v>
      </c>
      <c r="R651" s="35">
        <f>VLOOKUP(O651,Stock[],4,FALSE)</f>
        <v>0</v>
      </c>
      <c r="S651" s="34"/>
      <c r="T651" s="35"/>
      <c r="U651" s="34"/>
      <c r="V651" s="36">
        <f>+DailySales!$T651*DailySales!$R651</f>
        <v>0</v>
      </c>
      <c r="W651" s="36">
        <f>+DailySales!$V651*DailySales!$Q651</f>
        <v>0</v>
      </c>
      <c r="X651" s="36">
        <f>VLOOKUP(O651,Stock[],6,FALSE)</f>
        <v>0</v>
      </c>
      <c r="Y651" s="36">
        <f>+DailySales!$V651*DailySales!$X651</f>
        <v>0</v>
      </c>
      <c r="Z651" s="37">
        <v>386400</v>
      </c>
      <c r="AA651" s="34"/>
      <c r="AB651" s="78"/>
      <c r="AC651" s="78"/>
      <c r="AD651" s="34"/>
      <c r="AE651" s="77"/>
      <c r="AF651" s="38"/>
      <c r="AG651" s="39"/>
      <c r="AH651" s="38">
        <v>46034</v>
      </c>
      <c r="AI651" s="39">
        <v>386400</v>
      </c>
      <c r="AJ651" s="38"/>
      <c r="AK651" s="39"/>
      <c r="AL651" s="34"/>
      <c r="AM651" s="39"/>
      <c r="AN65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51" s="26"/>
      <c r="AQ651" s="26"/>
      <c r="AR651" s="26"/>
    </row>
    <row r="652" spans="1:44" ht="19.5" customHeight="1" x14ac:dyDescent="0.25">
      <c r="A652" s="32">
        <f t="shared" si="44"/>
        <v>2025</v>
      </c>
      <c r="B652" s="32">
        <f t="shared" si="45"/>
        <v>12</v>
      </c>
      <c r="C652" s="25">
        <v>46014</v>
      </c>
      <c r="D652" s="57">
        <f t="shared" ca="1" si="42"/>
        <v>46097</v>
      </c>
      <c r="E652" s="32" t="str">
        <f t="shared" ca="1" si="43"/>
        <v>2-Months</v>
      </c>
      <c r="F652" s="32" t="str">
        <f>VLOOKUP(O652,Stock[],5,FALSE)</f>
        <v>BE</v>
      </c>
      <c r="G652" s="33" t="s">
        <v>1996</v>
      </c>
      <c r="H652" s="34"/>
      <c r="I652" s="34" t="s">
        <v>245</v>
      </c>
      <c r="J652" s="32" t="str">
        <f>VLOOKUP(I652,Customers[],2,FALSE)</f>
        <v>မြို့မ</v>
      </c>
      <c r="K652" s="32" t="str">
        <f>VLOOKUP(I652,Customers[],4,FALSE)</f>
        <v>Taungthar</v>
      </c>
      <c r="L652" s="32" t="str">
        <f>VLOOKUP(Table85[[#This Row],[CustomerID]],Table!H:K,3,0)</f>
        <v>တောင်သာ</v>
      </c>
      <c r="M652" s="32" t="str">
        <f>VLOOKUP(I652,Customers[],5,FALSE)</f>
        <v>WholeSales/Contract</v>
      </c>
      <c r="N652" s="34" t="s">
        <v>10</v>
      </c>
      <c r="O652" s="37" t="s">
        <v>61</v>
      </c>
      <c r="P652" s="32" t="str">
        <f>VLOOKUP(O652,Stock[],2,FALSE)</f>
        <v>BE Debtors Opening</v>
      </c>
      <c r="Q652" s="35">
        <f>VLOOKUP(O652,Stock[],3,FALSE)</f>
        <v>0</v>
      </c>
      <c r="R652" s="35">
        <f>VLOOKUP(O652,Stock[],4,FALSE)</f>
        <v>0</v>
      </c>
      <c r="S652" s="34"/>
      <c r="T652" s="35"/>
      <c r="U652" s="34"/>
      <c r="V652" s="36">
        <f>+DailySales!$T652*DailySales!$R652</f>
        <v>0</v>
      </c>
      <c r="W652" s="36">
        <f>+DailySales!$V652*DailySales!$Q652</f>
        <v>0</v>
      </c>
      <c r="X652" s="36">
        <f>VLOOKUP(O652,Stock[],6,FALSE)</f>
        <v>0</v>
      </c>
      <c r="Y652" s="36">
        <f>+DailySales!$V652*DailySales!$X652</f>
        <v>0</v>
      </c>
      <c r="Z652" s="37">
        <v>2898000</v>
      </c>
      <c r="AA652" s="34"/>
      <c r="AB652" s="78"/>
      <c r="AC652" s="78"/>
      <c r="AD652" s="34"/>
      <c r="AE652" s="77"/>
      <c r="AF652" s="38"/>
      <c r="AG652" s="39"/>
      <c r="AH652" s="38">
        <v>46048</v>
      </c>
      <c r="AI652" s="39">
        <v>2197500</v>
      </c>
      <c r="AJ652" s="38">
        <v>46046</v>
      </c>
      <c r="AK652" s="39">
        <v>700500</v>
      </c>
      <c r="AL652" s="34"/>
      <c r="AM652" s="39"/>
      <c r="AN65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52" s="26"/>
      <c r="AQ652" s="26"/>
      <c r="AR652" s="26"/>
    </row>
    <row r="653" spans="1:44" ht="19.5" customHeight="1" x14ac:dyDescent="0.25">
      <c r="A653" s="32">
        <f t="shared" si="44"/>
        <v>2025</v>
      </c>
      <c r="B653" s="32">
        <f t="shared" si="45"/>
        <v>12</v>
      </c>
      <c r="C653" s="25">
        <v>46014</v>
      </c>
      <c r="D653" s="57">
        <f t="shared" ca="1" si="42"/>
        <v>46097</v>
      </c>
      <c r="E653" s="32" t="str">
        <f t="shared" ca="1" si="43"/>
        <v>2-Months</v>
      </c>
      <c r="F653" s="32" t="str">
        <f>VLOOKUP(O653,Stock[],5,FALSE)</f>
        <v>BE</v>
      </c>
      <c r="G653" s="33" t="s">
        <v>1996</v>
      </c>
      <c r="H653" s="34"/>
      <c r="I653" s="34" t="s">
        <v>245</v>
      </c>
      <c r="J653" s="32" t="str">
        <f>VLOOKUP(I653,Customers[],2,FALSE)</f>
        <v>မြို့မ</v>
      </c>
      <c r="K653" s="32" t="str">
        <f>VLOOKUP(I653,Customers[],4,FALSE)</f>
        <v>Taungthar</v>
      </c>
      <c r="L653" s="32" t="str">
        <f>VLOOKUP(Table85[[#This Row],[CustomerID]],Table!H:K,3,0)</f>
        <v>တောင်သာ</v>
      </c>
      <c r="M653" s="32" t="str">
        <f>VLOOKUP(I653,Customers[],5,FALSE)</f>
        <v>WholeSales/Contract</v>
      </c>
      <c r="N653" s="34" t="s">
        <v>10</v>
      </c>
      <c r="O653" s="37" t="s">
        <v>61</v>
      </c>
      <c r="P653" s="32" t="str">
        <f>VLOOKUP(O653,Stock[],2,FALSE)</f>
        <v>BE Debtors Opening</v>
      </c>
      <c r="Q653" s="35">
        <f>VLOOKUP(O653,Stock[],3,FALSE)</f>
        <v>0</v>
      </c>
      <c r="R653" s="35">
        <f>VLOOKUP(O653,Stock[],4,FALSE)</f>
        <v>0</v>
      </c>
      <c r="S653" s="34"/>
      <c r="T653" s="35"/>
      <c r="U653" s="34"/>
      <c r="V653" s="36">
        <f>+DailySales!$T653*DailySales!$R653</f>
        <v>0</v>
      </c>
      <c r="W653" s="36">
        <f>+DailySales!$V653*DailySales!$Q653</f>
        <v>0</v>
      </c>
      <c r="X653" s="36">
        <f>VLOOKUP(O653,Stock[],6,FALSE)</f>
        <v>0</v>
      </c>
      <c r="Y653" s="36">
        <f>+DailySales!$V653*DailySales!$X653</f>
        <v>0</v>
      </c>
      <c r="Z653" s="37">
        <v>2793000</v>
      </c>
      <c r="AA653" s="34"/>
      <c r="AB653" s="78"/>
      <c r="AC653" s="78"/>
      <c r="AD653" s="34"/>
      <c r="AE653" s="77"/>
      <c r="AF653" s="38"/>
      <c r="AG653" s="39"/>
      <c r="AH653" s="38">
        <v>46048</v>
      </c>
      <c r="AI653" s="39">
        <v>2793000</v>
      </c>
      <c r="AJ653" s="38"/>
      <c r="AK653" s="39"/>
      <c r="AL653" s="34"/>
      <c r="AM653" s="39"/>
      <c r="AN65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53" s="26"/>
      <c r="AQ653" s="26"/>
      <c r="AR653" s="26"/>
    </row>
    <row r="654" spans="1:44" ht="19.5" customHeight="1" x14ac:dyDescent="0.25">
      <c r="A654" s="32">
        <f t="shared" si="44"/>
        <v>2025</v>
      </c>
      <c r="B654" s="32">
        <f t="shared" si="45"/>
        <v>12</v>
      </c>
      <c r="C654" s="25">
        <v>46015</v>
      </c>
      <c r="D654" s="57">
        <f t="shared" ca="1" si="42"/>
        <v>46097</v>
      </c>
      <c r="E654" s="32" t="str">
        <f t="shared" ca="1" si="43"/>
        <v>2-Months</v>
      </c>
      <c r="F654" s="32" t="str">
        <f>VLOOKUP(O654,Stock[],5,FALSE)</f>
        <v>BE</v>
      </c>
      <c r="G654" s="33" t="s">
        <v>1997</v>
      </c>
      <c r="H654" s="34"/>
      <c r="I654" s="34" t="s">
        <v>181</v>
      </c>
      <c r="J654" s="32" t="str">
        <f>VLOOKUP(I654,Customers[],2,FALSE)</f>
        <v>ရွှေမြင်း(ရွှေခြင်္သေ့)</v>
      </c>
      <c r="K654" s="32" t="str">
        <f>VLOOKUP(I654,Customers[],4,FALSE)</f>
        <v>Meiktila</v>
      </c>
      <c r="L654" s="32" t="str">
        <f>VLOOKUP(Table85[[#This Row],[CustomerID]],Table!H:K,3,0)</f>
        <v>မိတ္ထီလာ</v>
      </c>
      <c r="M654" s="32" t="str">
        <f>VLOOKUP(I654,Customers[],5,FALSE)</f>
        <v>WholeSales/Contract</v>
      </c>
      <c r="N654" s="34" t="s">
        <v>10</v>
      </c>
      <c r="O654" s="37" t="s">
        <v>61</v>
      </c>
      <c r="P654" s="32" t="str">
        <f>VLOOKUP(O654,Stock[],2,FALSE)</f>
        <v>BE Debtors Opening</v>
      </c>
      <c r="Q654" s="35">
        <f>VLOOKUP(O654,Stock[],3,FALSE)</f>
        <v>0</v>
      </c>
      <c r="R654" s="35">
        <f>VLOOKUP(O654,Stock[],4,FALSE)</f>
        <v>0</v>
      </c>
      <c r="S654" s="34"/>
      <c r="T654" s="35"/>
      <c r="U654" s="34"/>
      <c r="V654" s="36">
        <f>+DailySales!$T654*DailySales!$R654</f>
        <v>0</v>
      </c>
      <c r="W654" s="36">
        <f>+DailySales!$V654*DailySales!$Q654</f>
        <v>0</v>
      </c>
      <c r="X654" s="36">
        <f>VLOOKUP(O654,Stock[],6,FALSE)</f>
        <v>0</v>
      </c>
      <c r="Y654" s="36">
        <f>+DailySales!$V654*DailySales!$X654</f>
        <v>0</v>
      </c>
      <c r="Z654" s="37">
        <v>279300</v>
      </c>
      <c r="AA654" s="34"/>
      <c r="AB654" s="78"/>
      <c r="AC654" s="78"/>
      <c r="AD654" s="34"/>
      <c r="AE654" s="77"/>
      <c r="AF654" s="38"/>
      <c r="AG654" s="39"/>
      <c r="AH654" s="38">
        <v>46034</v>
      </c>
      <c r="AI654" s="39">
        <v>279300</v>
      </c>
      <c r="AJ654" s="38"/>
      <c r="AK654" s="39"/>
      <c r="AL654" s="34"/>
      <c r="AM654" s="39"/>
      <c r="AN65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54" s="26"/>
      <c r="AQ654" s="26"/>
      <c r="AR654" s="26"/>
    </row>
    <row r="655" spans="1:44" ht="19.5" customHeight="1" x14ac:dyDescent="0.25">
      <c r="A655" s="32">
        <f t="shared" si="44"/>
        <v>2025</v>
      </c>
      <c r="B655" s="32">
        <f t="shared" si="45"/>
        <v>12</v>
      </c>
      <c r="C655" s="25">
        <v>46015</v>
      </c>
      <c r="D655" s="57">
        <f t="shared" ca="1" si="42"/>
        <v>46097</v>
      </c>
      <c r="E655" s="32" t="str">
        <f t="shared" ca="1" si="43"/>
        <v>2-Months</v>
      </c>
      <c r="F655" s="32" t="str">
        <f>VLOOKUP(O655,Stock[],5,FALSE)</f>
        <v>BE</v>
      </c>
      <c r="G655" s="33" t="s">
        <v>1997</v>
      </c>
      <c r="H655" s="34"/>
      <c r="I655" s="34" t="s">
        <v>181</v>
      </c>
      <c r="J655" s="32" t="str">
        <f>VLOOKUP(I655,Customers[],2,FALSE)</f>
        <v>ရွှေမြင်း(ရွှေခြင်္သေ့)</v>
      </c>
      <c r="K655" s="32" t="str">
        <f>VLOOKUP(I655,Customers[],4,FALSE)</f>
        <v>Meiktila</v>
      </c>
      <c r="L655" s="32" t="str">
        <f>VLOOKUP(Table85[[#This Row],[CustomerID]],Table!H:K,3,0)</f>
        <v>မိတ္ထီလာ</v>
      </c>
      <c r="M655" s="32" t="str">
        <f>VLOOKUP(I655,Customers[],5,FALSE)</f>
        <v>WholeSales/Contract</v>
      </c>
      <c r="N655" s="34" t="s">
        <v>10</v>
      </c>
      <c r="O655" s="37" t="s">
        <v>61</v>
      </c>
      <c r="P655" s="32" t="str">
        <f>VLOOKUP(O655,Stock[],2,FALSE)</f>
        <v>BE Debtors Opening</v>
      </c>
      <c r="Q655" s="35">
        <f>VLOOKUP(O655,Stock[],3,FALSE)</f>
        <v>0</v>
      </c>
      <c r="R655" s="35">
        <f>VLOOKUP(O655,Stock[],4,FALSE)</f>
        <v>0</v>
      </c>
      <c r="S655" s="34"/>
      <c r="T655" s="35"/>
      <c r="U655" s="34"/>
      <c r="V655" s="36">
        <f>+DailySales!$T655*DailySales!$R655</f>
        <v>0</v>
      </c>
      <c r="W655" s="36">
        <f>+DailySales!$V655*DailySales!$Q655</f>
        <v>0</v>
      </c>
      <c r="X655" s="36">
        <f>VLOOKUP(O655,Stock[],6,FALSE)</f>
        <v>0</v>
      </c>
      <c r="Y655" s="36">
        <f>+DailySales!$V655*DailySales!$X655</f>
        <v>0</v>
      </c>
      <c r="Z655" s="37">
        <v>191800</v>
      </c>
      <c r="AA655" s="34"/>
      <c r="AB655" s="78"/>
      <c r="AC655" s="78"/>
      <c r="AD655" s="34"/>
      <c r="AE655" s="77"/>
      <c r="AF655" s="38"/>
      <c r="AG655" s="39"/>
      <c r="AH655" s="38">
        <v>46034</v>
      </c>
      <c r="AI655" s="39">
        <v>191800</v>
      </c>
      <c r="AJ655" s="38"/>
      <c r="AK655" s="39"/>
      <c r="AL655" s="34"/>
      <c r="AM655" s="39"/>
      <c r="AN65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55" s="26"/>
      <c r="AQ655" s="26"/>
      <c r="AR655" s="26"/>
    </row>
    <row r="656" spans="1:44" ht="19.5" customHeight="1" x14ac:dyDescent="0.25">
      <c r="A656" s="32">
        <f t="shared" si="44"/>
        <v>2025</v>
      </c>
      <c r="B656" s="32">
        <f t="shared" si="45"/>
        <v>12</v>
      </c>
      <c r="C656" s="25">
        <v>46015</v>
      </c>
      <c r="D656" s="57">
        <f t="shared" ca="1" si="42"/>
        <v>46097</v>
      </c>
      <c r="E656" s="32" t="str">
        <f t="shared" ca="1" si="43"/>
        <v>2-Months</v>
      </c>
      <c r="F656" s="32" t="str">
        <f>VLOOKUP(O656,Stock[],5,FALSE)</f>
        <v>BE</v>
      </c>
      <c r="G656" s="33" t="s">
        <v>1997</v>
      </c>
      <c r="H656" s="34"/>
      <c r="I656" s="34" t="s">
        <v>181</v>
      </c>
      <c r="J656" s="32" t="str">
        <f>VLOOKUP(I656,Customers[],2,FALSE)</f>
        <v>ရွှေမြင်း(ရွှေခြင်္သေ့)</v>
      </c>
      <c r="K656" s="32" t="str">
        <f>VLOOKUP(I656,Customers[],4,FALSE)</f>
        <v>Meiktila</v>
      </c>
      <c r="L656" s="32" t="str">
        <f>VLOOKUP(Table85[[#This Row],[CustomerID]],Table!H:K,3,0)</f>
        <v>မိတ္ထီလာ</v>
      </c>
      <c r="M656" s="32" t="str">
        <f>VLOOKUP(I656,Customers[],5,FALSE)</f>
        <v>WholeSales/Contract</v>
      </c>
      <c r="N656" s="34" t="s">
        <v>10</v>
      </c>
      <c r="O656" s="37" t="s">
        <v>61</v>
      </c>
      <c r="P656" s="32" t="str">
        <f>VLOOKUP(O656,Stock[],2,FALSE)</f>
        <v>BE Debtors Opening</v>
      </c>
      <c r="Q656" s="35">
        <f>VLOOKUP(O656,Stock[],3,FALSE)</f>
        <v>0</v>
      </c>
      <c r="R656" s="35">
        <f>VLOOKUP(O656,Stock[],4,FALSE)</f>
        <v>0</v>
      </c>
      <c r="S656" s="34"/>
      <c r="T656" s="35"/>
      <c r="U656" s="34"/>
      <c r="V656" s="36">
        <f>+DailySales!$T656*DailySales!$R656</f>
        <v>0</v>
      </c>
      <c r="W656" s="36">
        <f>+DailySales!$V656*DailySales!$Q656</f>
        <v>0</v>
      </c>
      <c r="X656" s="36">
        <f>VLOOKUP(O656,Stock[],6,FALSE)</f>
        <v>0</v>
      </c>
      <c r="Y656" s="36">
        <f>+DailySales!$V656*DailySales!$X656</f>
        <v>0</v>
      </c>
      <c r="Z656" s="37">
        <v>638400</v>
      </c>
      <c r="AA656" s="34"/>
      <c r="AB656" s="78"/>
      <c r="AC656" s="78"/>
      <c r="AD656" s="34"/>
      <c r="AE656" s="77"/>
      <c r="AF656" s="38"/>
      <c r="AG656" s="39"/>
      <c r="AH656" s="38">
        <v>46034</v>
      </c>
      <c r="AI656" s="39">
        <v>638400</v>
      </c>
      <c r="AJ656" s="38"/>
      <c r="AK656" s="39"/>
      <c r="AL656" s="34"/>
      <c r="AM656" s="39"/>
      <c r="AN65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56" s="26"/>
      <c r="AQ656" s="26"/>
      <c r="AR656" s="26"/>
    </row>
    <row r="657" spans="1:44" ht="19.5" customHeight="1" x14ac:dyDescent="0.25">
      <c r="A657" s="32">
        <f t="shared" si="44"/>
        <v>2025</v>
      </c>
      <c r="B657" s="32">
        <f t="shared" si="45"/>
        <v>12</v>
      </c>
      <c r="C657" s="25">
        <v>46015</v>
      </c>
      <c r="D657" s="57">
        <f t="shared" ca="1" si="42"/>
        <v>46097</v>
      </c>
      <c r="E657" s="32" t="str">
        <f t="shared" ca="1" si="43"/>
        <v>2-Months</v>
      </c>
      <c r="F657" s="32" t="str">
        <f>VLOOKUP(O657,Stock[],5,FALSE)</f>
        <v>BE</v>
      </c>
      <c r="G657" s="33" t="s">
        <v>1997</v>
      </c>
      <c r="H657" s="34"/>
      <c r="I657" s="34" t="s">
        <v>181</v>
      </c>
      <c r="J657" s="32" t="str">
        <f>VLOOKUP(I657,Customers[],2,FALSE)</f>
        <v>ရွှေမြင်း(ရွှေခြင်္သေ့)</v>
      </c>
      <c r="K657" s="32" t="str">
        <f>VLOOKUP(I657,Customers[],4,FALSE)</f>
        <v>Meiktila</v>
      </c>
      <c r="L657" s="32" t="str">
        <f>VLOOKUP(Table85[[#This Row],[CustomerID]],Table!H:K,3,0)</f>
        <v>မိတ္ထီလာ</v>
      </c>
      <c r="M657" s="32" t="str">
        <f>VLOOKUP(I657,Customers[],5,FALSE)</f>
        <v>WholeSales/Contract</v>
      </c>
      <c r="N657" s="34" t="s">
        <v>10</v>
      </c>
      <c r="O657" s="37" t="s">
        <v>61</v>
      </c>
      <c r="P657" s="32" t="str">
        <f>VLOOKUP(O657,Stock[],2,FALSE)</f>
        <v>BE Debtors Opening</v>
      </c>
      <c r="Q657" s="35">
        <f>VLOOKUP(O657,Stock[],3,FALSE)</f>
        <v>0</v>
      </c>
      <c r="R657" s="35">
        <f>VLOOKUP(O657,Stock[],4,FALSE)</f>
        <v>0</v>
      </c>
      <c r="S657" s="34"/>
      <c r="T657" s="35"/>
      <c r="U657" s="34"/>
      <c r="V657" s="36">
        <f>+DailySales!$T657*DailySales!$R657</f>
        <v>0</v>
      </c>
      <c r="W657" s="36">
        <f>+DailySales!$V657*DailySales!$Q657</f>
        <v>0</v>
      </c>
      <c r="X657" s="36">
        <f>VLOOKUP(O657,Stock[],6,FALSE)</f>
        <v>0</v>
      </c>
      <c r="Y657" s="36">
        <f>+DailySales!$V657*DailySales!$X657</f>
        <v>0</v>
      </c>
      <c r="Z657" s="37">
        <v>289800</v>
      </c>
      <c r="AA657" s="34"/>
      <c r="AB657" s="78"/>
      <c r="AC657" s="78"/>
      <c r="AD657" s="34"/>
      <c r="AE657" s="77"/>
      <c r="AF657" s="38"/>
      <c r="AG657" s="39"/>
      <c r="AH657" s="38">
        <v>46034</v>
      </c>
      <c r="AI657" s="39">
        <v>289800</v>
      </c>
      <c r="AJ657" s="38"/>
      <c r="AK657" s="39"/>
      <c r="AL657" s="34"/>
      <c r="AM657" s="39"/>
      <c r="AN65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57" s="26"/>
      <c r="AQ657" s="26"/>
      <c r="AR657" s="26"/>
    </row>
    <row r="658" spans="1:44" ht="19.5" customHeight="1" x14ac:dyDescent="0.25">
      <c r="A658" s="32">
        <f t="shared" si="44"/>
        <v>2025</v>
      </c>
      <c r="B658" s="32">
        <f t="shared" si="45"/>
        <v>12</v>
      </c>
      <c r="C658" s="25">
        <v>46015</v>
      </c>
      <c r="D658" s="57">
        <f t="shared" ca="1" si="42"/>
        <v>46097</v>
      </c>
      <c r="E658" s="32" t="str">
        <f t="shared" ca="1" si="43"/>
        <v>2-Months</v>
      </c>
      <c r="F658" s="32" t="str">
        <f>VLOOKUP(O658,Stock[],5,FALSE)</f>
        <v>BE</v>
      </c>
      <c r="G658" s="33" t="s">
        <v>1997</v>
      </c>
      <c r="H658" s="34"/>
      <c r="I658" s="34" t="s">
        <v>181</v>
      </c>
      <c r="J658" s="32" t="str">
        <f>VLOOKUP(I658,Customers[],2,FALSE)</f>
        <v>ရွှေမြင်း(ရွှေခြင်္သေ့)</v>
      </c>
      <c r="K658" s="32" t="str">
        <f>VLOOKUP(I658,Customers[],4,FALSE)</f>
        <v>Meiktila</v>
      </c>
      <c r="L658" s="32" t="str">
        <f>VLOOKUP(Table85[[#This Row],[CustomerID]],Table!H:K,3,0)</f>
        <v>မိတ္ထီလာ</v>
      </c>
      <c r="M658" s="32" t="str">
        <f>VLOOKUP(I658,Customers[],5,FALSE)</f>
        <v>WholeSales/Contract</v>
      </c>
      <c r="N658" s="34" t="s">
        <v>10</v>
      </c>
      <c r="O658" s="37" t="s">
        <v>61</v>
      </c>
      <c r="P658" s="32" t="str">
        <f>VLOOKUP(O658,Stock[],2,FALSE)</f>
        <v>BE Debtors Opening</v>
      </c>
      <c r="Q658" s="35">
        <f>VLOOKUP(O658,Stock[],3,FALSE)</f>
        <v>0</v>
      </c>
      <c r="R658" s="35">
        <f>VLOOKUP(O658,Stock[],4,FALSE)</f>
        <v>0</v>
      </c>
      <c r="S658" s="34"/>
      <c r="T658" s="35"/>
      <c r="U658" s="34"/>
      <c r="V658" s="36">
        <f>+DailySales!$T658*DailySales!$R658</f>
        <v>0</v>
      </c>
      <c r="W658" s="36">
        <f>+DailySales!$V658*DailySales!$Q658</f>
        <v>0</v>
      </c>
      <c r="X658" s="36">
        <f>VLOOKUP(O658,Stock[],6,FALSE)</f>
        <v>0</v>
      </c>
      <c r="Y658" s="36">
        <f>+DailySales!$V658*DailySales!$X658</f>
        <v>0</v>
      </c>
      <c r="Z658" s="37">
        <v>159600</v>
      </c>
      <c r="AA658" s="34"/>
      <c r="AB658" s="78"/>
      <c r="AC658" s="78"/>
      <c r="AD658" s="34"/>
      <c r="AE658" s="77"/>
      <c r="AF658" s="38"/>
      <c r="AG658" s="39"/>
      <c r="AH658" s="38">
        <v>46034</v>
      </c>
      <c r="AI658" s="39">
        <v>159600</v>
      </c>
      <c r="AJ658" s="38"/>
      <c r="AK658" s="39"/>
      <c r="AL658" s="34"/>
      <c r="AM658" s="39"/>
      <c r="AN65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58" s="26"/>
      <c r="AQ658" s="26"/>
      <c r="AR658" s="26"/>
    </row>
    <row r="659" spans="1:44" ht="19.5" customHeight="1" x14ac:dyDescent="0.25">
      <c r="A659" s="32">
        <f t="shared" si="44"/>
        <v>2025</v>
      </c>
      <c r="B659" s="32">
        <f t="shared" si="45"/>
        <v>12</v>
      </c>
      <c r="C659" s="25">
        <v>46015</v>
      </c>
      <c r="D659" s="57">
        <f t="shared" ca="1" si="42"/>
        <v>46097</v>
      </c>
      <c r="E659" s="32" t="str">
        <f t="shared" ca="1" si="43"/>
        <v>2-Months</v>
      </c>
      <c r="F659" s="32" t="str">
        <f>VLOOKUP(O659,Stock[],5,FALSE)</f>
        <v>BE</v>
      </c>
      <c r="G659" s="33" t="s">
        <v>1997</v>
      </c>
      <c r="H659" s="34"/>
      <c r="I659" s="34" t="s">
        <v>181</v>
      </c>
      <c r="J659" s="32" t="str">
        <f>VLOOKUP(I659,Customers[],2,FALSE)</f>
        <v>ရွှေမြင်း(ရွှေခြင်္သေ့)</v>
      </c>
      <c r="K659" s="32" t="str">
        <f>VLOOKUP(I659,Customers[],4,FALSE)</f>
        <v>Meiktila</v>
      </c>
      <c r="L659" s="32" t="str">
        <f>VLOOKUP(Table85[[#This Row],[CustomerID]],Table!H:K,3,0)</f>
        <v>မိတ္ထီလာ</v>
      </c>
      <c r="M659" s="32" t="str">
        <f>VLOOKUP(I659,Customers[],5,FALSE)</f>
        <v>WholeSales/Contract</v>
      </c>
      <c r="N659" s="34" t="s">
        <v>10</v>
      </c>
      <c r="O659" s="37" t="s">
        <v>61</v>
      </c>
      <c r="P659" s="32" t="str">
        <f>VLOOKUP(O659,Stock[],2,FALSE)</f>
        <v>BE Debtors Opening</v>
      </c>
      <c r="Q659" s="35">
        <f>VLOOKUP(O659,Stock[],3,FALSE)</f>
        <v>0</v>
      </c>
      <c r="R659" s="35">
        <f>VLOOKUP(O659,Stock[],4,FALSE)</f>
        <v>0</v>
      </c>
      <c r="S659" s="34"/>
      <c r="T659" s="35"/>
      <c r="U659" s="34"/>
      <c r="V659" s="36">
        <f>+DailySales!$T659*DailySales!$R659</f>
        <v>0</v>
      </c>
      <c r="W659" s="36">
        <f>+DailySales!$V659*DailySales!$Q659</f>
        <v>0</v>
      </c>
      <c r="X659" s="36">
        <f>VLOOKUP(O659,Stock[],6,FALSE)</f>
        <v>0</v>
      </c>
      <c r="Y659" s="36">
        <f>+DailySales!$V659*DailySales!$X659</f>
        <v>0</v>
      </c>
      <c r="Z659" s="37">
        <v>93100</v>
      </c>
      <c r="AA659" s="34"/>
      <c r="AB659" s="78"/>
      <c r="AC659" s="78"/>
      <c r="AD659" s="34"/>
      <c r="AE659" s="77"/>
      <c r="AF659" s="38"/>
      <c r="AG659" s="39"/>
      <c r="AH659" s="38">
        <v>46034</v>
      </c>
      <c r="AI659" s="39">
        <v>93100</v>
      </c>
      <c r="AJ659" s="38"/>
      <c r="AK659" s="39"/>
      <c r="AL659" s="34"/>
      <c r="AM659" s="39"/>
      <c r="AN65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59" s="26"/>
      <c r="AQ659" s="26"/>
      <c r="AR659" s="26"/>
    </row>
    <row r="660" spans="1:44" ht="19.5" customHeight="1" x14ac:dyDescent="0.25">
      <c r="A660" s="32">
        <f t="shared" si="44"/>
        <v>2025</v>
      </c>
      <c r="B660" s="32">
        <f t="shared" si="45"/>
        <v>12</v>
      </c>
      <c r="C660" s="25">
        <v>46015</v>
      </c>
      <c r="D660" s="57">
        <f t="shared" ca="1" si="42"/>
        <v>46097</v>
      </c>
      <c r="E660" s="32" t="str">
        <f t="shared" ca="1" si="43"/>
        <v>2-Months</v>
      </c>
      <c r="F660" s="32" t="str">
        <f>VLOOKUP(O660,Stock[],5,FALSE)</f>
        <v>BE</v>
      </c>
      <c r="G660" s="33" t="s">
        <v>1997</v>
      </c>
      <c r="H660" s="34"/>
      <c r="I660" s="34" t="s">
        <v>181</v>
      </c>
      <c r="J660" s="32" t="str">
        <f>VLOOKUP(I660,Customers[],2,FALSE)</f>
        <v>ရွှေမြင်း(ရွှေခြင်္သေ့)</v>
      </c>
      <c r="K660" s="32" t="str">
        <f>VLOOKUP(I660,Customers[],4,FALSE)</f>
        <v>Meiktila</v>
      </c>
      <c r="L660" s="32" t="str">
        <f>VLOOKUP(Table85[[#This Row],[CustomerID]],Table!H:K,3,0)</f>
        <v>မိတ္ထီလာ</v>
      </c>
      <c r="M660" s="32" t="str">
        <f>VLOOKUP(I660,Customers[],5,FALSE)</f>
        <v>WholeSales/Contract</v>
      </c>
      <c r="N660" s="34" t="s">
        <v>10</v>
      </c>
      <c r="O660" s="37" t="s">
        <v>61</v>
      </c>
      <c r="P660" s="32" t="str">
        <f>VLOOKUP(O660,Stock[],2,FALSE)</f>
        <v>BE Debtors Opening</v>
      </c>
      <c r="Q660" s="35">
        <f>VLOOKUP(O660,Stock[],3,FALSE)</f>
        <v>0</v>
      </c>
      <c r="R660" s="35">
        <f>VLOOKUP(O660,Stock[],4,FALSE)</f>
        <v>0</v>
      </c>
      <c r="S660" s="34"/>
      <c r="T660" s="35"/>
      <c r="U660" s="34"/>
      <c r="V660" s="36">
        <f>+DailySales!$T660*DailySales!$R660</f>
        <v>0</v>
      </c>
      <c r="W660" s="36">
        <f>+DailySales!$V660*DailySales!$Q660</f>
        <v>0</v>
      </c>
      <c r="X660" s="36">
        <f>VLOOKUP(O660,Stock[],6,FALSE)</f>
        <v>0</v>
      </c>
      <c r="Y660" s="36">
        <f>+DailySales!$V660*DailySales!$X660</f>
        <v>0</v>
      </c>
      <c r="Z660" s="37">
        <v>105000</v>
      </c>
      <c r="AA660" s="34"/>
      <c r="AB660" s="78"/>
      <c r="AC660" s="78"/>
      <c r="AD660" s="34"/>
      <c r="AE660" s="77"/>
      <c r="AF660" s="38"/>
      <c r="AG660" s="39"/>
      <c r="AH660" s="38">
        <v>46034</v>
      </c>
      <c r="AI660" s="39">
        <v>105000</v>
      </c>
      <c r="AJ660" s="38"/>
      <c r="AK660" s="39"/>
      <c r="AL660" s="34"/>
      <c r="AM660" s="39"/>
      <c r="AN66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60" s="26"/>
      <c r="AQ660" s="26"/>
      <c r="AR660" s="26"/>
    </row>
    <row r="661" spans="1:44" ht="19.5" customHeight="1" x14ac:dyDescent="0.25">
      <c r="A661" s="32">
        <f t="shared" si="44"/>
        <v>2025</v>
      </c>
      <c r="B661" s="32">
        <f t="shared" si="45"/>
        <v>12</v>
      </c>
      <c r="C661" s="25">
        <v>46015</v>
      </c>
      <c r="D661" s="57">
        <f t="shared" ca="1" si="42"/>
        <v>46097</v>
      </c>
      <c r="E661" s="32" t="str">
        <f t="shared" ca="1" si="43"/>
        <v>2-Months</v>
      </c>
      <c r="F661" s="32" t="str">
        <f>VLOOKUP(O661,Stock[],5,FALSE)</f>
        <v>BE</v>
      </c>
      <c r="G661" s="33" t="s">
        <v>1998</v>
      </c>
      <c r="H661" s="34"/>
      <c r="I661" s="34" t="s">
        <v>243</v>
      </c>
      <c r="J661" s="32" t="str">
        <f>VLOOKUP(I661,Customers[],2,FALSE)</f>
        <v>ကောင်းထက်သူ</v>
      </c>
      <c r="K661" s="32" t="str">
        <f>VLOOKUP(I661,Customers[],4,FALSE)</f>
        <v>Kyukpadaung</v>
      </c>
      <c r="L661" s="32" t="str">
        <f>VLOOKUP(Table85[[#This Row],[CustomerID]],Table!H:K,3,0)</f>
        <v>ကျောက်ပန်းတောင်း</v>
      </c>
      <c r="M661" s="32" t="str">
        <f>VLOOKUP(I661,Customers[],5,FALSE)</f>
        <v>WholeSales/Contract</v>
      </c>
      <c r="N661" s="34" t="s">
        <v>10</v>
      </c>
      <c r="O661" s="37" t="s">
        <v>61</v>
      </c>
      <c r="P661" s="32" t="str">
        <f>VLOOKUP(O661,Stock[],2,FALSE)</f>
        <v>BE Debtors Opening</v>
      </c>
      <c r="Q661" s="35">
        <f>VLOOKUP(O661,Stock[],3,FALSE)</f>
        <v>0</v>
      </c>
      <c r="R661" s="35">
        <f>VLOOKUP(O661,Stock[],4,FALSE)</f>
        <v>0</v>
      </c>
      <c r="S661" s="34"/>
      <c r="T661" s="35"/>
      <c r="U661" s="34"/>
      <c r="V661" s="36">
        <f>+DailySales!$T661*DailySales!$R661</f>
        <v>0</v>
      </c>
      <c r="W661" s="36">
        <f>+DailySales!$V661*DailySales!$Q661</f>
        <v>0</v>
      </c>
      <c r="X661" s="36">
        <f>VLOOKUP(O661,Stock[],6,FALSE)</f>
        <v>0</v>
      </c>
      <c r="Y661" s="36">
        <f>+DailySales!$V661*DailySales!$X661</f>
        <v>0</v>
      </c>
      <c r="Z661" s="37">
        <v>323200</v>
      </c>
      <c r="AA661" s="34"/>
      <c r="AB661" s="78"/>
      <c r="AC661" s="78"/>
      <c r="AD661" s="34"/>
      <c r="AE661" s="77"/>
      <c r="AF661" s="38"/>
      <c r="AG661" s="39"/>
      <c r="AH661" s="38"/>
      <c r="AI661" s="39"/>
      <c r="AJ661" s="38"/>
      <c r="AK661" s="39"/>
      <c r="AL661" s="38">
        <v>46036</v>
      </c>
      <c r="AM661" s="39">
        <v>323200</v>
      </c>
      <c r="AN66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61" s="26"/>
      <c r="AQ661" s="26"/>
      <c r="AR661" s="26"/>
    </row>
    <row r="662" spans="1:44" ht="19.5" customHeight="1" x14ac:dyDescent="0.25">
      <c r="A662" s="32">
        <f t="shared" si="44"/>
        <v>2025</v>
      </c>
      <c r="B662" s="32">
        <f t="shared" si="45"/>
        <v>12</v>
      </c>
      <c r="C662" s="25">
        <v>46015</v>
      </c>
      <c r="D662" s="57">
        <f t="shared" ca="1" si="42"/>
        <v>46097</v>
      </c>
      <c r="E662" s="32" t="str">
        <f t="shared" ca="1" si="43"/>
        <v>2-Months</v>
      </c>
      <c r="F662" s="32" t="str">
        <f>VLOOKUP(O662,Stock[],5,FALSE)</f>
        <v>BE</v>
      </c>
      <c r="G662" s="33" t="s">
        <v>1998</v>
      </c>
      <c r="H662" s="34"/>
      <c r="I662" s="34" t="s">
        <v>243</v>
      </c>
      <c r="J662" s="32" t="str">
        <f>VLOOKUP(I662,Customers[],2,FALSE)</f>
        <v>ကောင်းထက်သူ</v>
      </c>
      <c r="K662" s="32" t="str">
        <f>VLOOKUP(I662,Customers[],4,FALSE)</f>
        <v>Kyukpadaung</v>
      </c>
      <c r="L662" s="32" t="str">
        <f>VLOOKUP(Table85[[#This Row],[CustomerID]],Table!H:K,3,0)</f>
        <v>ကျောက်ပန်းတောင်း</v>
      </c>
      <c r="M662" s="32" t="str">
        <f>VLOOKUP(I662,Customers[],5,FALSE)</f>
        <v>WholeSales/Contract</v>
      </c>
      <c r="N662" s="34" t="s">
        <v>10</v>
      </c>
      <c r="O662" s="37" t="s">
        <v>61</v>
      </c>
      <c r="P662" s="32" t="str">
        <f>VLOOKUP(O662,Stock[],2,FALSE)</f>
        <v>BE Debtors Opening</v>
      </c>
      <c r="Q662" s="35">
        <f>VLOOKUP(O662,Stock[],3,FALSE)</f>
        <v>0</v>
      </c>
      <c r="R662" s="35">
        <f>VLOOKUP(O662,Stock[],4,FALSE)</f>
        <v>0</v>
      </c>
      <c r="S662" s="34"/>
      <c r="T662" s="35"/>
      <c r="U662" s="34"/>
      <c r="V662" s="36">
        <f>+DailySales!$T662*DailySales!$R662</f>
        <v>0</v>
      </c>
      <c r="W662" s="36">
        <f>+DailySales!$V662*DailySales!$Q662</f>
        <v>0</v>
      </c>
      <c r="X662" s="36">
        <f>VLOOKUP(O662,Stock[],6,FALSE)</f>
        <v>0</v>
      </c>
      <c r="Y662" s="36">
        <f>+DailySales!$V662*DailySales!$X662</f>
        <v>0</v>
      </c>
      <c r="Z662" s="37">
        <v>5901000</v>
      </c>
      <c r="AA662" s="34"/>
      <c r="AB662" s="78"/>
      <c r="AC662" s="78"/>
      <c r="AD662" s="34"/>
      <c r="AE662" s="77"/>
      <c r="AF662" s="38"/>
      <c r="AG662" s="39"/>
      <c r="AH662" s="38">
        <v>46036</v>
      </c>
      <c r="AI662" s="39">
        <v>2000000</v>
      </c>
      <c r="AJ662" s="38">
        <v>46042</v>
      </c>
      <c r="AK662" s="39">
        <v>1000000</v>
      </c>
      <c r="AL662" s="38">
        <v>46036</v>
      </c>
      <c r="AM662" s="39">
        <f>1011880+1889120</f>
        <v>2901000</v>
      </c>
      <c r="AN66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62" s="26"/>
      <c r="AQ662" s="26"/>
      <c r="AR662" s="26"/>
    </row>
    <row r="663" spans="1:44" ht="19.5" customHeight="1" x14ac:dyDescent="0.25">
      <c r="A663" s="32">
        <f t="shared" si="44"/>
        <v>2025</v>
      </c>
      <c r="B663" s="32">
        <f t="shared" si="45"/>
        <v>12</v>
      </c>
      <c r="C663" s="25">
        <v>46015</v>
      </c>
      <c r="D663" s="57">
        <f t="shared" ca="1" si="42"/>
        <v>46097</v>
      </c>
      <c r="E663" s="32" t="str">
        <f t="shared" ca="1" si="43"/>
        <v>2-Months</v>
      </c>
      <c r="F663" s="32" t="str">
        <f>VLOOKUP(O663,Stock[],5,FALSE)</f>
        <v>BE</v>
      </c>
      <c r="G663" s="33" t="s">
        <v>1998</v>
      </c>
      <c r="H663" s="34"/>
      <c r="I663" s="34" t="s">
        <v>243</v>
      </c>
      <c r="J663" s="32" t="str">
        <f>VLOOKUP(I663,Customers[],2,FALSE)</f>
        <v>ကောင်းထက်သူ</v>
      </c>
      <c r="K663" s="32" t="str">
        <f>VLOOKUP(I663,Customers[],4,FALSE)</f>
        <v>Kyukpadaung</v>
      </c>
      <c r="L663" s="32" t="str">
        <f>VLOOKUP(Table85[[#This Row],[CustomerID]],Table!H:K,3,0)</f>
        <v>ကျောက်ပန်းတောင်း</v>
      </c>
      <c r="M663" s="32" t="str">
        <f>VLOOKUP(I663,Customers[],5,FALSE)</f>
        <v>WholeSales/Contract</v>
      </c>
      <c r="N663" s="34" t="s">
        <v>10</v>
      </c>
      <c r="O663" s="37" t="s">
        <v>61</v>
      </c>
      <c r="P663" s="32" t="str">
        <f>VLOOKUP(O663,Stock[],2,FALSE)</f>
        <v>BE Debtors Opening</v>
      </c>
      <c r="Q663" s="35">
        <f>VLOOKUP(O663,Stock[],3,FALSE)</f>
        <v>0</v>
      </c>
      <c r="R663" s="35">
        <f>VLOOKUP(O663,Stock[],4,FALSE)</f>
        <v>0</v>
      </c>
      <c r="S663" s="34"/>
      <c r="T663" s="35"/>
      <c r="U663" s="34"/>
      <c r="V663" s="36">
        <f>+DailySales!$T663*DailySales!$R663</f>
        <v>0</v>
      </c>
      <c r="W663" s="36">
        <f>+DailySales!$V663*DailySales!$Q663</f>
        <v>0</v>
      </c>
      <c r="X663" s="36">
        <f>VLOOKUP(O663,Stock[],6,FALSE)</f>
        <v>0</v>
      </c>
      <c r="Y663" s="36">
        <f>+DailySales!$V663*DailySales!$X663</f>
        <v>0</v>
      </c>
      <c r="Z663" s="37">
        <v>1067500</v>
      </c>
      <c r="AA663" s="34"/>
      <c r="AB663" s="78"/>
      <c r="AC663" s="78"/>
      <c r="AD663" s="34"/>
      <c r="AE663" s="77"/>
      <c r="AF663" s="38"/>
      <c r="AG663" s="39"/>
      <c r="AH663" s="38">
        <v>46045</v>
      </c>
      <c r="AI663" s="39">
        <v>956620</v>
      </c>
      <c r="AJ663" s="38"/>
      <c r="AK663" s="39"/>
      <c r="AL663" s="38">
        <v>46044</v>
      </c>
      <c r="AM663" s="39">
        <v>110880</v>
      </c>
      <c r="AN66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63" s="26"/>
      <c r="AQ663" s="26"/>
      <c r="AR663" s="26"/>
    </row>
    <row r="664" spans="1:44" ht="19.5" customHeight="1" x14ac:dyDescent="0.25">
      <c r="A664" s="32">
        <f t="shared" si="44"/>
        <v>2025</v>
      </c>
      <c r="B664" s="32">
        <f t="shared" si="45"/>
        <v>12</v>
      </c>
      <c r="C664" s="25">
        <v>46015</v>
      </c>
      <c r="D664" s="57">
        <f t="shared" ca="1" si="42"/>
        <v>46097</v>
      </c>
      <c r="E664" s="32" t="str">
        <f t="shared" ca="1" si="43"/>
        <v>2-Months</v>
      </c>
      <c r="F664" s="32" t="str">
        <f>VLOOKUP(O664,Stock[],5,FALSE)</f>
        <v>BE</v>
      </c>
      <c r="G664" s="33" t="s">
        <v>1998</v>
      </c>
      <c r="H664" s="34"/>
      <c r="I664" s="34" t="s">
        <v>243</v>
      </c>
      <c r="J664" s="32" t="str">
        <f>VLOOKUP(I664,Customers[],2,FALSE)</f>
        <v>ကောင်းထက်သူ</v>
      </c>
      <c r="K664" s="32" t="str">
        <f>VLOOKUP(I664,Customers[],4,FALSE)</f>
        <v>Kyukpadaung</v>
      </c>
      <c r="L664" s="32" t="str">
        <f>VLOOKUP(Table85[[#This Row],[CustomerID]],Table!H:K,3,0)</f>
        <v>ကျောက်ပန်းတောင်း</v>
      </c>
      <c r="M664" s="32" t="str">
        <f>VLOOKUP(I664,Customers[],5,FALSE)</f>
        <v>WholeSales/Contract</v>
      </c>
      <c r="N664" s="34" t="s">
        <v>10</v>
      </c>
      <c r="O664" s="37" t="s">
        <v>61</v>
      </c>
      <c r="P664" s="32" t="str">
        <f>VLOOKUP(O664,Stock[],2,FALSE)</f>
        <v>BE Debtors Opening</v>
      </c>
      <c r="Q664" s="35">
        <f>VLOOKUP(O664,Stock[],3,FALSE)</f>
        <v>0</v>
      </c>
      <c r="R664" s="35">
        <f>VLOOKUP(O664,Stock[],4,FALSE)</f>
        <v>0</v>
      </c>
      <c r="S664" s="34"/>
      <c r="T664" s="35"/>
      <c r="U664" s="34"/>
      <c r="V664" s="36">
        <f>+DailySales!$T664*DailySales!$R664</f>
        <v>0</v>
      </c>
      <c r="W664" s="36">
        <f>+DailySales!$V664*DailySales!$Q664</f>
        <v>0</v>
      </c>
      <c r="X664" s="36">
        <f>VLOOKUP(O664,Stock[],6,FALSE)</f>
        <v>0</v>
      </c>
      <c r="Y664" s="36">
        <f>+DailySales!$V664*DailySales!$X664</f>
        <v>0</v>
      </c>
      <c r="Z664" s="37">
        <v>374200</v>
      </c>
      <c r="AA664" s="34"/>
      <c r="AB664" s="78"/>
      <c r="AC664" s="78"/>
      <c r="AD664" s="34"/>
      <c r="AE664" s="77"/>
      <c r="AF664" s="38"/>
      <c r="AG664" s="39"/>
      <c r="AH664" s="38">
        <v>46045</v>
      </c>
      <c r="AI664" s="39">
        <v>374200</v>
      </c>
      <c r="AJ664" s="38"/>
      <c r="AK664" s="39"/>
      <c r="AL664" s="34"/>
      <c r="AM664" s="39"/>
      <c r="AN66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64" s="26"/>
      <c r="AQ664" s="26"/>
      <c r="AR664" s="26"/>
    </row>
    <row r="665" spans="1:44" ht="19.5" customHeight="1" x14ac:dyDescent="0.25">
      <c r="A665" s="32">
        <f t="shared" si="44"/>
        <v>2025</v>
      </c>
      <c r="B665" s="32">
        <f t="shared" si="45"/>
        <v>12</v>
      </c>
      <c r="C665" s="25">
        <v>46015</v>
      </c>
      <c r="D665" s="57">
        <f t="shared" ca="1" si="42"/>
        <v>46097</v>
      </c>
      <c r="E665" s="32" t="str">
        <f t="shared" ca="1" si="43"/>
        <v>2-Months</v>
      </c>
      <c r="F665" s="32" t="str">
        <f>VLOOKUP(O665,Stock[],5,FALSE)</f>
        <v>BE</v>
      </c>
      <c r="G665" s="33" t="s">
        <v>1999</v>
      </c>
      <c r="H665" s="34"/>
      <c r="I665" s="34" t="s">
        <v>245</v>
      </c>
      <c r="J665" s="32" t="str">
        <f>VLOOKUP(I665,Customers[],2,FALSE)</f>
        <v>မြို့မ</v>
      </c>
      <c r="K665" s="32" t="str">
        <f>VLOOKUP(I665,Customers[],4,FALSE)</f>
        <v>Taungthar</v>
      </c>
      <c r="L665" s="32" t="str">
        <f>VLOOKUP(Table85[[#This Row],[CustomerID]],Table!H:K,3,0)</f>
        <v>တောင်သာ</v>
      </c>
      <c r="M665" s="32" t="str">
        <f>VLOOKUP(I665,Customers[],5,FALSE)</f>
        <v>WholeSales/Contract</v>
      </c>
      <c r="N665" s="34" t="s">
        <v>10</v>
      </c>
      <c r="O665" s="37" t="s">
        <v>61</v>
      </c>
      <c r="P665" s="32" t="str">
        <f>VLOOKUP(O665,Stock[],2,FALSE)</f>
        <v>BE Debtors Opening</v>
      </c>
      <c r="Q665" s="35">
        <f>VLOOKUP(O665,Stock[],3,FALSE)</f>
        <v>0</v>
      </c>
      <c r="R665" s="35">
        <f>VLOOKUP(O665,Stock[],4,FALSE)</f>
        <v>0</v>
      </c>
      <c r="S665" s="34"/>
      <c r="T665" s="35"/>
      <c r="U665" s="34"/>
      <c r="V665" s="36">
        <f>+DailySales!$T665*DailySales!$R665</f>
        <v>0</v>
      </c>
      <c r="W665" s="36">
        <f>+DailySales!$V665*DailySales!$Q665</f>
        <v>0</v>
      </c>
      <c r="X665" s="36">
        <f>VLOOKUP(O665,Stock[],6,FALSE)</f>
        <v>0</v>
      </c>
      <c r="Y665" s="36">
        <f>+DailySales!$V665*DailySales!$X665</f>
        <v>0</v>
      </c>
      <c r="Z665" s="37">
        <v>1862000</v>
      </c>
      <c r="AA665" s="34"/>
      <c r="AB665" s="78"/>
      <c r="AC665" s="78"/>
      <c r="AD665" s="34"/>
      <c r="AE665" s="77"/>
      <c r="AF665" s="38"/>
      <c r="AG665" s="39"/>
      <c r="AH665" s="38">
        <v>46048</v>
      </c>
      <c r="AI665" s="39">
        <v>700500</v>
      </c>
      <c r="AJ665" s="38">
        <v>46049</v>
      </c>
      <c r="AK665" s="39">
        <v>1161500</v>
      </c>
      <c r="AL665" s="34"/>
      <c r="AM665" s="39"/>
      <c r="AN66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65" s="26"/>
      <c r="AQ665" s="26"/>
      <c r="AR665" s="26"/>
    </row>
    <row r="666" spans="1:44" ht="19.5" customHeight="1" x14ac:dyDescent="0.25">
      <c r="A666" s="32">
        <f t="shared" si="44"/>
        <v>2025</v>
      </c>
      <c r="B666" s="32">
        <f t="shared" si="45"/>
        <v>12</v>
      </c>
      <c r="C666" s="25">
        <v>46015</v>
      </c>
      <c r="D666" s="57">
        <f t="shared" ca="1" si="42"/>
        <v>46097</v>
      </c>
      <c r="E666" s="32" t="str">
        <f t="shared" ca="1" si="43"/>
        <v>2-Months</v>
      </c>
      <c r="F666" s="32" t="str">
        <f>VLOOKUP(O666,Stock[],5,FALSE)</f>
        <v>BE</v>
      </c>
      <c r="G666" s="33" t="s">
        <v>2000</v>
      </c>
      <c r="H666" s="34"/>
      <c r="I666" s="34" t="s">
        <v>72</v>
      </c>
      <c r="J666" s="32" t="str">
        <f>VLOOKUP(I666,Customers[],2,FALSE)</f>
        <v>ဦးကျော်လှ</v>
      </c>
      <c r="K666" s="32" t="str">
        <f>VLOOKUP(I666,Customers[],4,FALSE)</f>
        <v>Tharzi</v>
      </c>
      <c r="L666" s="32" t="str">
        <f>VLOOKUP(Table85[[#This Row],[CustomerID]],Table!H:K,3,0)</f>
        <v>သာစည်</v>
      </c>
      <c r="M666" s="32" t="str">
        <f>VLOOKUP(I666,Customers[],5,FALSE)</f>
        <v>WholeSales</v>
      </c>
      <c r="N666" s="34" t="s">
        <v>10</v>
      </c>
      <c r="O666" s="37" t="s">
        <v>61</v>
      </c>
      <c r="P666" s="32" t="str">
        <f>VLOOKUP(O666,Stock[],2,FALSE)</f>
        <v>BE Debtors Opening</v>
      </c>
      <c r="Q666" s="35">
        <f>VLOOKUP(O666,Stock[],3,FALSE)</f>
        <v>0</v>
      </c>
      <c r="R666" s="35">
        <f>VLOOKUP(O666,Stock[],4,FALSE)</f>
        <v>0</v>
      </c>
      <c r="S666" s="34"/>
      <c r="T666" s="35"/>
      <c r="U666" s="34"/>
      <c r="V666" s="36">
        <f>+DailySales!$T666*DailySales!$R666</f>
        <v>0</v>
      </c>
      <c r="W666" s="36">
        <f>+DailySales!$V666*DailySales!$Q666</f>
        <v>0</v>
      </c>
      <c r="X666" s="36">
        <f>VLOOKUP(O666,Stock[],6,FALSE)</f>
        <v>0</v>
      </c>
      <c r="Y666" s="36">
        <f>+DailySales!$V666*DailySales!$X666</f>
        <v>0</v>
      </c>
      <c r="Z666" s="37">
        <v>93100</v>
      </c>
      <c r="AA666" s="34"/>
      <c r="AB666" s="78"/>
      <c r="AC666" s="78"/>
      <c r="AD666" s="34"/>
      <c r="AE666" s="77"/>
      <c r="AF666" s="38"/>
      <c r="AG666" s="39"/>
      <c r="AH666" s="38">
        <v>46028</v>
      </c>
      <c r="AI666" s="39">
        <v>93100</v>
      </c>
      <c r="AJ666" s="38"/>
      <c r="AK666" s="39"/>
      <c r="AL666" s="34"/>
      <c r="AM666" s="39"/>
      <c r="AN66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66" s="26"/>
      <c r="AQ666" s="26"/>
      <c r="AR666" s="26"/>
    </row>
    <row r="667" spans="1:44" ht="19.5" customHeight="1" x14ac:dyDescent="0.25">
      <c r="A667" s="32">
        <f t="shared" si="44"/>
        <v>2025</v>
      </c>
      <c r="B667" s="32">
        <f t="shared" si="45"/>
        <v>12</v>
      </c>
      <c r="C667" s="25">
        <v>46015</v>
      </c>
      <c r="D667" s="57">
        <f t="shared" ca="1" si="42"/>
        <v>46097</v>
      </c>
      <c r="E667" s="32" t="str">
        <f t="shared" ca="1" si="43"/>
        <v>2-Months</v>
      </c>
      <c r="F667" s="32" t="str">
        <f>VLOOKUP(O667,Stock[],5,FALSE)</f>
        <v>BE</v>
      </c>
      <c r="G667" s="33" t="s">
        <v>2000</v>
      </c>
      <c r="H667" s="34"/>
      <c r="I667" s="34" t="s">
        <v>72</v>
      </c>
      <c r="J667" s="32" t="str">
        <f>VLOOKUP(I667,Customers[],2,FALSE)</f>
        <v>ဦးကျော်လှ</v>
      </c>
      <c r="K667" s="32" t="str">
        <f>VLOOKUP(I667,Customers[],4,FALSE)</f>
        <v>Tharzi</v>
      </c>
      <c r="L667" s="32" t="str">
        <f>VLOOKUP(Table85[[#This Row],[CustomerID]],Table!H:K,3,0)</f>
        <v>သာစည်</v>
      </c>
      <c r="M667" s="32" t="str">
        <f>VLOOKUP(I667,Customers[],5,FALSE)</f>
        <v>WholeSales</v>
      </c>
      <c r="N667" s="34" t="s">
        <v>10</v>
      </c>
      <c r="O667" s="37" t="s">
        <v>61</v>
      </c>
      <c r="P667" s="32" t="str">
        <f>VLOOKUP(O667,Stock[],2,FALSE)</f>
        <v>BE Debtors Opening</v>
      </c>
      <c r="Q667" s="35">
        <f>VLOOKUP(O667,Stock[],3,FALSE)</f>
        <v>0</v>
      </c>
      <c r="R667" s="35">
        <f>VLOOKUP(O667,Stock[],4,FALSE)</f>
        <v>0</v>
      </c>
      <c r="S667" s="34"/>
      <c r="T667" s="35"/>
      <c r="U667" s="34"/>
      <c r="V667" s="36">
        <f>+DailySales!$T667*DailySales!$R667</f>
        <v>0</v>
      </c>
      <c r="W667" s="36">
        <f>+DailySales!$V667*DailySales!$Q667</f>
        <v>0</v>
      </c>
      <c r="X667" s="36">
        <f>VLOOKUP(O667,Stock[],6,FALSE)</f>
        <v>0</v>
      </c>
      <c r="Y667" s="36">
        <f>+DailySales!$V667*DailySales!$X667</f>
        <v>0</v>
      </c>
      <c r="Z667" s="37">
        <v>95900</v>
      </c>
      <c r="AA667" s="34"/>
      <c r="AB667" s="78"/>
      <c r="AC667" s="78"/>
      <c r="AD667" s="34"/>
      <c r="AE667" s="77"/>
      <c r="AF667" s="38"/>
      <c r="AG667" s="39"/>
      <c r="AH667" s="38">
        <v>46028</v>
      </c>
      <c r="AI667" s="39">
        <v>95900</v>
      </c>
      <c r="AJ667" s="38"/>
      <c r="AK667" s="39"/>
      <c r="AL667" s="34"/>
      <c r="AM667" s="39"/>
      <c r="AN66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67" s="26"/>
      <c r="AQ667" s="26"/>
      <c r="AR667" s="26"/>
    </row>
    <row r="668" spans="1:44" ht="19.5" customHeight="1" x14ac:dyDescent="0.25">
      <c r="A668" s="32">
        <f t="shared" si="44"/>
        <v>2025</v>
      </c>
      <c r="B668" s="32">
        <f t="shared" si="45"/>
        <v>12</v>
      </c>
      <c r="C668" s="25">
        <v>46015</v>
      </c>
      <c r="D668" s="57">
        <f t="shared" ca="1" si="42"/>
        <v>46097</v>
      </c>
      <c r="E668" s="32" t="str">
        <f t="shared" ca="1" si="43"/>
        <v>2-Months</v>
      </c>
      <c r="F668" s="32" t="str">
        <f>VLOOKUP(O668,Stock[],5,FALSE)</f>
        <v>BE</v>
      </c>
      <c r="G668" s="33" t="s">
        <v>2000</v>
      </c>
      <c r="H668" s="34"/>
      <c r="I668" s="34" t="s">
        <v>72</v>
      </c>
      <c r="J668" s="32" t="str">
        <f>VLOOKUP(I668,Customers[],2,FALSE)</f>
        <v>ဦးကျော်လှ</v>
      </c>
      <c r="K668" s="32" t="str">
        <f>VLOOKUP(I668,Customers[],4,FALSE)</f>
        <v>Tharzi</v>
      </c>
      <c r="L668" s="32" t="str">
        <f>VLOOKUP(Table85[[#This Row],[CustomerID]],Table!H:K,3,0)</f>
        <v>သာစည်</v>
      </c>
      <c r="M668" s="32" t="str">
        <f>VLOOKUP(I668,Customers[],5,FALSE)</f>
        <v>WholeSales</v>
      </c>
      <c r="N668" s="34" t="s">
        <v>10</v>
      </c>
      <c r="O668" s="37" t="s">
        <v>61</v>
      </c>
      <c r="P668" s="32" t="str">
        <f>VLOOKUP(O668,Stock[],2,FALSE)</f>
        <v>BE Debtors Opening</v>
      </c>
      <c r="Q668" s="35">
        <f>VLOOKUP(O668,Stock[],3,FALSE)</f>
        <v>0</v>
      </c>
      <c r="R668" s="35">
        <f>VLOOKUP(O668,Stock[],4,FALSE)</f>
        <v>0</v>
      </c>
      <c r="S668" s="34"/>
      <c r="T668" s="35"/>
      <c r="U668" s="34"/>
      <c r="V668" s="36">
        <f>+DailySales!$T668*DailySales!$R668</f>
        <v>0</v>
      </c>
      <c r="W668" s="36">
        <f>+DailySales!$V668*DailySales!$Q668</f>
        <v>0</v>
      </c>
      <c r="X668" s="36">
        <f>VLOOKUP(O668,Stock[],6,FALSE)</f>
        <v>0</v>
      </c>
      <c r="Y668" s="36">
        <f>+DailySales!$V668*DailySales!$X668</f>
        <v>0</v>
      </c>
      <c r="Z668" s="37">
        <v>159600</v>
      </c>
      <c r="AA668" s="34"/>
      <c r="AB668" s="78"/>
      <c r="AC668" s="78"/>
      <c r="AD668" s="34"/>
      <c r="AE668" s="77"/>
      <c r="AF668" s="38"/>
      <c r="AG668" s="39"/>
      <c r="AH668" s="38">
        <v>46028</v>
      </c>
      <c r="AI668" s="39">
        <v>159600</v>
      </c>
      <c r="AJ668" s="38"/>
      <c r="AK668" s="39"/>
      <c r="AL668" s="34"/>
      <c r="AM668" s="39"/>
      <c r="AN66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68" s="26"/>
      <c r="AQ668" s="26"/>
      <c r="AR668" s="26"/>
    </row>
    <row r="669" spans="1:44" ht="19.5" customHeight="1" x14ac:dyDescent="0.25">
      <c r="A669" s="32">
        <f t="shared" si="44"/>
        <v>2025</v>
      </c>
      <c r="B669" s="32">
        <f t="shared" si="45"/>
        <v>12</v>
      </c>
      <c r="C669" s="25">
        <v>46015</v>
      </c>
      <c r="D669" s="57">
        <f t="shared" ca="1" si="42"/>
        <v>46097</v>
      </c>
      <c r="E669" s="32" t="str">
        <f t="shared" ca="1" si="43"/>
        <v>2-Months</v>
      </c>
      <c r="F669" s="32" t="str">
        <f>VLOOKUP(O669,Stock[],5,FALSE)</f>
        <v>BE</v>
      </c>
      <c r="G669" s="33" t="s">
        <v>2000</v>
      </c>
      <c r="H669" s="34"/>
      <c r="I669" s="34" t="s">
        <v>72</v>
      </c>
      <c r="J669" s="32" t="str">
        <f>VLOOKUP(I669,Customers[],2,FALSE)</f>
        <v>ဦးကျော်လှ</v>
      </c>
      <c r="K669" s="32" t="str">
        <f>VLOOKUP(I669,Customers[],4,FALSE)</f>
        <v>Tharzi</v>
      </c>
      <c r="L669" s="32" t="str">
        <f>VLOOKUP(Table85[[#This Row],[CustomerID]],Table!H:K,3,0)</f>
        <v>သာစည်</v>
      </c>
      <c r="M669" s="32" t="str">
        <f>VLOOKUP(I669,Customers[],5,FALSE)</f>
        <v>WholeSales</v>
      </c>
      <c r="N669" s="34" t="s">
        <v>10</v>
      </c>
      <c r="O669" s="37" t="s">
        <v>61</v>
      </c>
      <c r="P669" s="32" t="str">
        <f>VLOOKUP(O669,Stock[],2,FALSE)</f>
        <v>BE Debtors Opening</v>
      </c>
      <c r="Q669" s="35">
        <f>VLOOKUP(O669,Stock[],3,FALSE)</f>
        <v>0</v>
      </c>
      <c r="R669" s="35">
        <f>VLOOKUP(O669,Stock[],4,FALSE)</f>
        <v>0</v>
      </c>
      <c r="S669" s="34"/>
      <c r="T669" s="35"/>
      <c r="U669" s="34"/>
      <c r="V669" s="36">
        <f>+DailySales!$T669*DailySales!$R669</f>
        <v>0</v>
      </c>
      <c r="W669" s="36">
        <f>+DailySales!$V669*DailySales!$Q669</f>
        <v>0</v>
      </c>
      <c r="X669" s="36">
        <f>VLOOKUP(O669,Stock[],6,FALSE)</f>
        <v>0</v>
      </c>
      <c r="Y669" s="36">
        <f>+DailySales!$V669*DailySales!$X669</f>
        <v>0</v>
      </c>
      <c r="Z669" s="37">
        <v>931000</v>
      </c>
      <c r="AA669" s="34"/>
      <c r="AB669" s="78"/>
      <c r="AC669" s="78"/>
      <c r="AD669" s="34"/>
      <c r="AE669" s="77"/>
      <c r="AF669" s="38"/>
      <c r="AG669" s="39"/>
      <c r="AH669" s="38">
        <v>46028</v>
      </c>
      <c r="AI669" s="39">
        <v>931000</v>
      </c>
      <c r="AJ669" s="38"/>
      <c r="AK669" s="39"/>
      <c r="AL669" s="34"/>
      <c r="AM669" s="39"/>
      <c r="AN66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69" s="26"/>
      <c r="AQ669" s="26"/>
      <c r="AR669" s="26"/>
    </row>
    <row r="670" spans="1:44" ht="19.5" customHeight="1" x14ac:dyDescent="0.25">
      <c r="A670" s="32">
        <f t="shared" si="44"/>
        <v>2025</v>
      </c>
      <c r="B670" s="32">
        <f t="shared" si="45"/>
        <v>12</v>
      </c>
      <c r="C670" s="25">
        <v>46015</v>
      </c>
      <c r="D670" s="57">
        <f t="shared" ca="1" si="42"/>
        <v>46097</v>
      </c>
      <c r="E670" s="32" t="str">
        <f t="shared" ca="1" si="43"/>
        <v>2-Months</v>
      </c>
      <c r="F670" s="32" t="str">
        <f>VLOOKUP(O670,Stock[],5,FALSE)</f>
        <v>BE</v>
      </c>
      <c r="G670" s="33" t="s">
        <v>2000</v>
      </c>
      <c r="H670" s="34"/>
      <c r="I670" s="34" t="s">
        <v>72</v>
      </c>
      <c r="J670" s="32" t="str">
        <f>VLOOKUP(I670,Customers[],2,FALSE)</f>
        <v>ဦးကျော်လှ</v>
      </c>
      <c r="K670" s="32" t="str">
        <f>VLOOKUP(I670,Customers[],4,FALSE)</f>
        <v>Tharzi</v>
      </c>
      <c r="L670" s="32" t="str">
        <f>VLOOKUP(Table85[[#This Row],[CustomerID]],Table!H:K,3,0)</f>
        <v>သာစည်</v>
      </c>
      <c r="M670" s="32" t="str">
        <f>VLOOKUP(I670,Customers[],5,FALSE)</f>
        <v>WholeSales</v>
      </c>
      <c r="N670" s="34" t="s">
        <v>10</v>
      </c>
      <c r="O670" s="37" t="s">
        <v>61</v>
      </c>
      <c r="P670" s="32" t="str">
        <f>VLOOKUP(O670,Stock[],2,FALSE)</f>
        <v>BE Debtors Opening</v>
      </c>
      <c r="Q670" s="35">
        <f>VLOOKUP(O670,Stock[],3,FALSE)</f>
        <v>0</v>
      </c>
      <c r="R670" s="35">
        <f>VLOOKUP(O670,Stock[],4,FALSE)</f>
        <v>0</v>
      </c>
      <c r="S670" s="34"/>
      <c r="T670" s="35"/>
      <c r="U670" s="34"/>
      <c r="V670" s="36">
        <f>+DailySales!$T670*DailySales!$R670</f>
        <v>0</v>
      </c>
      <c r="W670" s="36">
        <f>+DailySales!$V670*DailySales!$Q670</f>
        <v>0</v>
      </c>
      <c r="X670" s="36">
        <f>VLOOKUP(O670,Stock[],6,FALSE)</f>
        <v>0</v>
      </c>
      <c r="Y670" s="36">
        <f>+DailySales!$V670*DailySales!$X670</f>
        <v>0</v>
      </c>
      <c r="Z670" s="37">
        <v>210000</v>
      </c>
      <c r="AA670" s="34"/>
      <c r="AB670" s="78"/>
      <c r="AC670" s="78"/>
      <c r="AD670" s="34"/>
      <c r="AE670" s="77"/>
      <c r="AF670" s="38"/>
      <c r="AG670" s="39"/>
      <c r="AH670" s="38">
        <v>46028</v>
      </c>
      <c r="AI670" s="39">
        <v>210000</v>
      </c>
      <c r="AJ670" s="38"/>
      <c r="AK670" s="39"/>
      <c r="AL670" s="34"/>
      <c r="AM670" s="39"/>
      <c r="AN67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70" s="26"/>
      <c r="AQ670" s="26"/>
      <c r="AR670" s="26"/>
    </row>
    <row r="671" spans="1:44" ht="19.5" customHeight="1" x14ac:dyDescent="0.25">
      <c r="A671" s="32">
        <f t="shared" si="44"/>
        <v>2025</v>
      </c>
      <c r="B671" s="32">
        <f t="shared" si="45"/>
        <v>12</v>
      </c>
      <c r="C671" s="25">
        <v>46015</v>
      </c>
      <c r="D671" s="57">
        <f t="shared" ca="1" si="42"/>
        <v>46097</v>
      </c>
      <c r="E671" s="32" t="str">
        <f t="shared" ca="1" si="43"/>
        <v>2-Months</v>
      </c>
      <c r="F671" s="32" t="str">
        <f>VLOOKUP(O671,Stock[],5,FALSE)</f>
        <v>BE</v>
      </c>
      <c r="G671" s="33" t="s">
        <v>2001</v>
      </c>
      <c r="H671" s="34"/>
      <c r="I671" s="34" t="s">
        <v>239</v>
      </c>
      <c r="J671" s="32" t="str">
        <f>VLOOKUP(I671,Customers[],2,FALSE)</f>
        <v>ဦးရဲမြင့်</v>
      </c>
      <c r="K671" s="32" t="str">
        <f>VLOOKUP(I671,Customers[],4,FALSE)</f>
        <v>Pyawbwe</v>
      </c>
      <c r="L671" s="32" t="str">
        <f>VLOOKUP(Table85[[#This Row],[CustomerID]],Table!H:K,3,0)</f>
        <v>ပျော်ဘွယ်</v>
      </c>
      <c r="M671" s="32" t="str">
        <f>VLOOKUP(I671,Customers[],5,FALSE)</f>
        <v>WholeSales/Contract</v>
      </c>
      <c r="N671" s="34" t="s">
        <v>10</v>
      </c>
      <c r="O671" s="37" t="s">
        <v>61</v>
      </c>
      <c r="P671" s="32" t="str">
        <f>VLOOKUP(O671,Stock[],2,FALSE)</f>
        <v>BE Debtors Opening</v>
      </c>
      <c r="Q671" s="35">
        <f>VLOOKUP(O671,Stock[],3,FALSE)</f>
        <v>0</v>
      </c>
      <c r="R671" s="35">
        <f>VLOOKUP(O671,Stock[],4,FALSE)</f>
        <v>0</v>
      </c>
      <c r="S671" s="34"/>
      <c r="T671" s="35"/>
      <c r="U671" s="34"/>
      <c r="V671" s="36">
        <f>+DailySales!$T671*DailySales!$R671</f>
        <v>0</v>
      </c>
      <c r="W671" s="36">
        <f>+DailySales!$V671*DailySales!$Q671</f>
        <v>0</v>
      </c>
      <c r="X671" s="36">
        <f>VLOOKUP(O671,Stock[],6,FALSE)</f>
        <v>0</v>
      </c>
      <c r="Y671" s="36">
        <f>+DailySales!$V671*DailySales!$X671</f>
        <v>0</v>
      </c>
      <c r="Z671" s="37">
        <v>931000</v>
      </c>
      <c r="AA671" s="34"/>
      <c r="AB671" s="78"/>
      <c r="AC671" s="78"/>
      <c r="AD671" s="34"/>
      <c r="AE671" s="77"/>
      <c r="AF671" s="38"/>
      <c r="AG671" s="39"/>
      <c r="AH671" s="38">
        <v>46027</v>
      </c>
      <c r="AI671" s="39">
        <v>931000</v>
      </c>
      <c r="AJ671" s="38"/>
      <c r="AK671" s="39"/>
      <c r="AL671" s="34"/>
      <c r="AM671" s="39"/>
      <c r="AN67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71" s="26"/>
      <c r="AQ671" s="26"/>
      <c r="AR671" s="26"/>
    </row>
    <row r="672" spans="1:44" ht="19.5" customHeight="1" x14ac:dyDescent="0.25">
      <c r="A672" s="32">
        <f t="shared" si="44"/>
        <v>2025</v>
      </c>
      <c r="B672" s="32">
        <f t="shared" si="45"/>
        <v>12</v>
      </c>
      <c r="C672" s="25">
        <v>46015</v>
      </c>
      <c r="D672" s="57">
        <f t="shared" ca="1" si="42"/>
        <v>46097</v>
      </c>
      <c r="E672" s="32" t="str">
        <f t="shared" ca="1" si="43"/>
        <v>2-Months</v>
      </c>
      <c r="F672" s="32" t="str">
        <f>VLOOKUP(O672,Stock[],5,FALSE)</f>
        <v>BE</v>
      </c>
      <c r="G672" s="33" t="s">
        <v>2001</v>
      </c>
      <c r="H672" s="34"/>
      <c r="I672" s="34" t="s">
        <v>239</v>
      </c>
      <c r="J672" s="32" t="str">
        <f>VLOOKUP(I672,Customers[],2,FALSE)</f>
        <v>ဦးရဲမြင့်</v>
      </c>
      <c r="K672" s="32" t="str">
        <f>VLOOKUP(I672,Customers[],4,FALSE)</f>
        <v>Pyawbwe</v>
      </c>
      <c r="L672" s="32" t="str">
        <f>VLOOKUP(Table85[[#This Row],[CustomerID]],Table!H:K,3,0)</f>
        <v>ပျော်ဘွယ်</v>
      </c>
      <c r="M672" s="32" t="str">
        <f>VLOOKUP(I672,Customers[],5,FALSE)</f>
        <v>WholeSales/Contract</v>
      </c>
      <c r="N672" s="34" t="s">
        <v>10</v>
      </c>
      <c r="O672" s="37" t="s">
        <v>61</v>
      </c>
      <c r="P672" s="32" t="str">
        <f>VLOOKUP(O672,Stock[],2,FALSE)</f>
        <v>BE Debtors Opening</v>
      </c>
      <c r="Q672" s="35">
        <f>VLOOKUP(O672,Stock[],3,FALSE)</f>
        <v>0</v>
      </c>
      <c r="R672" s="35">
        <f>VLOOKUP(O672,Stock[],4,FALSE)</f>
        <v>0</v>
      </c>
      <c r="S672" s="34"/>
      <c r="T672" s="35"/>
      <c r="U672" s="34"/>
      <c r="V672" s="36">
        <f>+DailySales!$T672*DailySales!$R672</f>
        <v>0</v>
      </c>
      <c r="W672" s="36">
        <f>+DailySales!$V672*DailySales!$Q672</f>
        <v>0</v>
      </c>
      <c r="X672" s="36">
        <f>VLOOKUP(O672,Stock[],6,FALSE)</f>
        <v>0</v>
      </c>
      <c r="Y672" s="36">
        <f>+DailySales!$V672*DailySales!$X672</f>
        <v>0</v>
      </c>
      <c r="Z672" s="37">
        <v>3452400</v>
      </c>
      <c r="AA672" s="34"/>
      <c r="AB672" s="78"/>
      <c r="AC672" s="78"/>
      <c r="AD672" s="34"/>
      <c r="AE672" s="77"/>
      <c r="AF672" s="38"/>
      <c r="AG672" s="39"/>
      <c r="AH672" s="38">
        <v>46027</v>
      </c>
      <c r="AI672" s="39">
        <v>3452400</v>
      </c>
      <c r="AJ672" s="38"/>
      <c r="AK672" s="39"/>
      <c r="AL672" s="34"/>
      <c r="AM672" s="39"/>
      <c r="AN67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72" s="26"/>
      <c r="AQ672" s="26"/>
      <c r="AR672" s="26"/>
    </row>
    <row r="673" spans="1:44" ht="19.5" customHeight="1" x14ac:dyDescent="0.25">
      <c r="A673" s="32">
        <f t="shared" si="44"/>
        <v>2025</v>
      </c>
      <c r="B673" s="32">
        <f t="shared" si="45"/>
        <v>12</v>
      </c>
      <c r="C673" s="25">
        <v>46015</v>
      </c>
      <c r="D673" s="57">
        <f t="shared" ca="1" si="42"/>
        <v>46097</v>
      </c>
      <c r="E673" s="32" t="str">
        <f t="shared" ca="1" si="43"/>
        <v>2-Months</v>
      </c>
      <c r="F673" s="32" t="str">
        <f>VLOOKUP(O673,Stock[],5,FALSE)</f>
        <v>BE</v>
      </c>
      <c r="G673" s="33" t="s">
        <v>2001</v>
      </c>
      <c r="H673" s="34"/>
      <c r="I673" s="34" t="s">
        <v>239</v>
      </c>
      <c r="J673" s="32" t="str">
        <f>VLOOKUP(I673,Customers[],2,FALSE)</f>
        <v>ဦးရဲမြင့်</v>
      </c>
      <c r="K673" s="32" t="str">
        <f>VLOOKUP(I673,Customers[],4,FALSE)</f>
        <v>Pyawbwe</v>
      </c>
      <c r="L673" s="32" t="str">
        <f>VLOOKUP(Table85[[#This Row],[CustomerID]],Table!H:K,3,0)</f>
        <v>ပျော်ဘွယ်</v>
      </c>
      <c r="M673" s="32" t="str">
        <f>VLOOKUP(I673,Customers[],5,FALSE)</f>
        <v>WholeSales/Contract</v>
      </c>
      <c r="N673" s="34" t="s">
        <v>10</v>
      </c>
      <c r="O673" s="37" t="s">
        <v>61</v>
      </c>
      <c r="P673" s="32" t="str">
        <f>VLOOKUP(O673,Stock[],2,FALSE)</f>
        <v>BE Debtors Opening</v>
      </c>
      <c r="Q673" s="35">
        <f>VLOOKUP(O673,Stock[],3,FALSE)</f>
        <v>0</v>
      </c>
      <c r="R673" s="35">
        <f>VLOOKUP(O673,Stock[],4,FALSE)</f>
        <v>0</v>
      </c>
      <c r="S673" s="34"/>
      <c r="T673" s="35"/>
      <c r="U673" s="34"/>
      <c r="V673" s="36">
        <f>+DailySales!$T673*DailySales!$R673</f>
        <v>0</v>
      </c>
      <c r="W673" s="36">
        <f>+DailySales!$V673*DailySales!$Q673</f>
        <v>0</v>
      </c>
      <c r="X673" s="36">
        <f>VLOOKUP(O673,Stock[],6,FALSE)</f>
        <v>0</v>
      </c>
      <c r="Y673" s="36">
        <f>+DailySales!$V673*DailySales!$X673</f>
        <v>0</v>
      </c>
      <c r="Z673" s="37">
        <v>957600</v>
      </c>
      <c r="AA673" s="34"/>
      <c r="AB673" s="78"/>
      <c r="AC673" s="78"/>
      <c r="AD673" s="34"/>
      <c r="AE673" s="77"/>
      <c r="AF673" s="38"/>
      <c r="AG673" s="39"/>
      <c r="AH673" s="38">
        <v>46027</v>
      </c>
      <c r="AI673" s="39">
        <v>957600</v>
      </c>
      <c r="AJ673" s="38"/>
      <c r="AK673" s="39"/>
      <c r="AL673" s="34"/>
      <c r="AM673" s="39"/>
      <c r="AN67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73" s="26"/>
      <c r="AQ673" s="26"/>
      <c r="AR673" s="26"/>
    </row>
    <row r="674" spans="1:44" ht="19.5" customHeight="1" x14ac:dyDescent="0.25">
      <c r="A674" s="32">
        <f t="shared" si="44"/>
        <v>2025</v>
      </c>
      <c r="B674" s="32">
        <f t="shared" si="45"/>
        <v>12</v>
      </c>
      <c r="C674" s="25">
        <v>46015</v>
      </c>
      <c r="D674" s="57">
        <f t="shared" ca="1" si="42"/>
        <v>46097</v>
      </c>
      <c r="E674" s="32" t="str">
        <f t="shared" ca="1" si="43"/>
        <v>2-Months</v>
      </c>
      <c r="F674" s="32" t="str">
        <f>VLOOKUP(O674,Stock[],5,FALSE)</f>
        <v>BE</v>
      </c>
      <c r="G674" s="33" t="s">
        <v>2001</v>
      </c>
      <c r="H674" s="34"/>
      <c r="I674" s="34" t="s">
        <v>239</v>
      </c>
      <c r="J674" s="32" t="str">
        <f>VLOOKUP(I674,Customers[],2,FALSE)</f>
        <v>ဦးရဲမြင့်</v>
      </c>
      <c r="K674" s="32" t="str">
        <f>VLOOKUP(I674,Customers[],4,FALSE)</f>
        <v>Pyawbwe</v>
      </c>
      <c r="L674" s="32" t="str">
        <f>VLOOKUP(Table85[[#This Row],[CustomerID]],Table!H:K,3,0)</f>
        <v>ပျော်ဘွယ်</v>
      </c>
      <c r="M674" s="32" t="str">
        <f>VLOOKUP(I674,Customers[],5,FALSE)</f>
        <v>WholeSales/Contract</v>
      </c>
      <c r="N674" s="34" t="s">
        <v>10</v>
      </c>
      <c r="O674" s="37" t="s">
        <v>61</v>
      </c>
      <c r="P674" s="32" t="str">
        <f>VLOOKUP(O674,Stock[],2,FALSE)</f>
        <v>BE Debtors Opening</v>
      </c>
      <c r="Q674" s="35">
        <f>VLOOKUP(O674,Stock[],3,FALSE)</f>
        <v>0</v>
      </c>
      <c r="R674" s="35">
        <f>VLOOKUP(O674,Stock[],4,FALSE)</f>
        <v>0</v>
      </c>
      <c r="S674" s="34"/>
      <c r="T674" s="35"/>
      <c r="U674" s="34"/>
      <c r="V674" s="36">
        <f>+DailySales!$T674*DailySales!$R674</f>
        <v>0</v>
      </c>
      <c r="W674" s="36">
        <f>+DailySales!$V674*DailySales!$Q674</f>
        <v>0</v>
      </c>
      <c r="X674" s="36">
        <f>VLOOKUP(O674,Stock[],6,FALSE)</f>
        <v>0</v>
      </c>
      <c r="Y674" s="36">
        <f>+DailySales!$V674*DailySales!$X674</f>
        <v>0</v>
      </c>
      <c r="Z674" s="37">
        <v>1862000</v>
      </c>
      <c r="AA674" s="34"/>
      <c r="AB674" s="78"/>
      <c r="AC674" s="78"/>
      <c r="AD674" s="34"/>
      <c r="AE674" s="77"/>
      <c r="AF674" s="38"/>
      <c r="AG674" s="39"/>
      <c r="AH674" s="38">
        <v>46027</v>
      </c>
      <c r="AI674" s="39">
        <v>1862000</v>
      </c>
      <c r="AJ674" s="38"/>
      <c r="AK674" s="39"/>
      <c r="AL674" s="34"/>
      <c r="AM674" s="39"/>
      <c r="AN67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74" s="26"/>
      <c r="AQ674" s="26"/>
      <c r="AR674" s="26"/>
    </row>
    <row r="675" spans="1:44" ht="19.5" customHeight="1" x14ac:dyDescent="0.25">
      <c r="A675" s="32">
        <f t="shared" si="44"/>
        <v>2025</v>
      </c>
      <c r="B675" s="32">
        <f t="shared" si="45"/>
        <v>12</v>
      </c>
      <c r="C675" s="25">
        <v>46015</v>
      </c>
      <c r="D675" s="57">
        <f t="shared" ca="1" si="42"/>
        <v>46097</v>
      </c>
      <c r="E675" s="32" t="str">
        <f t="shared" ca="1" si="43"/>
        <v>2-Months</v>
      </c>
      <c r="F675" s="32" t="str">
        <f>VLOOKUP(O675,Stock[],5,FALSE)</f>
        <v>BE</v>
      </c>
      <c r="G675" s="33" t="s">
        <v>2005</v>
      </c>
      <c r="H675" s="34"/>
      <c r="I675" s="34" t="s">
        <v>183</v>
      </c>
      <c r="J675" s="32" t="str">
        <f>VLOOKUP(I675,Customers[],2,FALSE)</f>
        <v>ရွှေမြင်း(ထူးကျော်)</v>
      </c>
      <c r="K675" s="32" t="str">
        <f>VLOOKUP(I675,Customers[],4,FALSE)</f>
        <v>Meiktila</v>
      </c>
      <c r="L675" s="32" t="str">
        <f>VLOOKUP(Table85[[#This Row],[CustomerID]],Table!H:K,3,0)</f>
        <v>မိတ္ထီလာ</v>
      </c>
      <c r="M675" s="32" t="str">
        <f>VLOOKUP(I675,Customers[],5,FALSE)</f>
        <v>WholeSales/Contract</v>
      </c>
      <c r="N675" s="34" t="s">
        <v>10</v>
      </c>
      <c r="O675" s="37" t="s">
        <v>61</v>
      </c>
      <c r="P675" s="32" t="str">
        <f>VLOOKUP(O675,Stock[],2,FALSE)</f>
        <v>BE Debtors Opening</v>
      </c>
      <c r="Q675" s="35">
        <f>VLOOKUP(O675,Stock[],3,FALSE)</f>
        <v>0</v>
      </c>
      <c r="R675" s="35">
        <f>VLOOKUP(O675,Stock[],4,FALSE)</f>
        <v>0</v>
      </c>
      <c r="S675" s="34"/>
      <c r="T675" s="35"/>
      <c r="U675" s="34"/>
      <c r="V675" s="36">
        <f>+DailySales!$T675*DailySales!$R675</f>
        <v>0</v>
      </c>
      <c r="W675" s="36">
        <f>+DailySales!$V675*DailySales!$Q675</f>
        <v>0</v>
      </c>
      <c r="X675" s="36">
        <f>VLOOKUP(O675,Stock[],6,FALSE)</f>
        <v>0</v>
      </c>
      <c r="Y675" s="36">
        <f>+DailySales!$V675*DailySales!$X675</f>
        <v>0</v>
      </c>
      <c r="Z675" s="37">
        <v>1596000</v>
      </c>
      <c r="AA675" s="34"/>
      <c r="AB675" s="78"/>
      <c r="AC675" s="78"/>
      <c r="AD675" s="34"/>
      <c r="AE675" s="77"/>
      <c r="AF675" s="38"/>
      <c r="AG675" s="39"/>
      <c r="AH675" s="38">
        <v>46034</v>
      </c>
      <c r="AI675" s="39">
        <v>1596000</v>
      </c>
      <c r="AJ675" s="38"/>
      <c r="AK675" s="39"/>
      <c r="AL675" s="34"/>
      <c r="AM675" s="39"/>
      <c r="AN67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75" s="26"/>
      <c r="AQ675" s="26"/>
      <c r="AR675" s="26"/>
    </row>
    <row r="676" spans="1:44" ht="19.5" customHeight="1" x14ac:dyDescent="0.25">
      <c r="A676" s="32">
        <f t="shared" si="44"/>
        <v>2025</v>
      </c>
      <c r="B676" s="32">
        <f t="shared" si="45"/>
        <v>12</v>
      </c>
      <c r="C676" s="25">
        <v>46015</v>
      </c>
      <c r="D676" s="57">
        <f t="shared" ca="1" si="42"/>
        <v>46097</v>
      </c>
      <c r="E676" s="32" t="str">
        <f t="shared" ca="1" si="43"/>
        <v>2-Months</v>
      </c>
      <c r="F676" s="32" t="str">
        <f>VLOOKUP(O676,Stock[],5,FALSE)</f>
        <v>BE</v>
      </c>
      <c r="G676" s="33" t="s">
        <v>2006</v>
      </c>
      <c r="H676" s="34"/>
      <c r="I676" s="34" t="s">
        <v>226</v>
      </c>
      <c r="J676" s="32" t="str">
        <f>VLOOKUP(I676,Customers[],2,FALSE)</f>
        <v>Summer-1</v>
      </c>
      <c r="K676" s="32" t="str">
        <f>VLOOKUP(I676,Customers[],4,FALSE)</f>
        <v>Meiktila</v>
      </c>
      <c r="L676" s="32" t="str">
        <f>VLOOKUP(Table85[[#This Row],[CustomerID]],Table!H:K,3,0)</f>
        <v>မိတ္ထီလာ</v>
      </c>
      <c r="M676" s="32" t="str">
        <f>VLOOKUP(I676,Customers[],5,FALSE)</f>
        <v>WholeSales</v>
      </c>
      <c r="N676" s="34" t="s">
        <v>10</v>
      </c>
      <c r="O676" s="37" t="s">
        <v>61</v>
      </c>
      <c r="P676" s="32" t="str">
        <f>VLOOKUP(O676,Stock[],2,FALSE)</f>
        <v>BE Debtors Opening</v>
      </c>
      <c r="Q676" s="35">
        <f>VLOOKUP(O676,Stock[],3,FALSE)</f>
        <v>0</v>
      </c>
      <c r="R676" s="35">
        <f>VLOOKUP(O676,Stock[],4,FALSE)</f>
        <v>0</v>
      </c>
      <c r="S676" s="34"/>
      <c r="T676" s="35"/>
      <c r="U676" s="34"/>
      <c r="V676" s="36">
        <f>+DailySales!$T676*DailySales!$R676</f>
        <v>0</v>
      </c>
      <c r="W676" s="36">
        <f>+DailySales!$V676*DailySales!$Q676</f>
        <v>0</v>
      </c>
      <c r="X676" s="36">
        <f>VLOOKUP(O676,Stock[],6,FALSE)</f>
        <v>0</v>
      </c>
      <c r="Y676" s="36">
        <f>+DailySales!$V676*DailySales!$X676</f>
        <v>0</v>
      </c>
      <c r="Z676" s="37">
        <v>3081520</v>
      </c>
      <c r="AA676" s="34"/>
      <c r="AB676" s="78"/>
      <c r="AC676" s="78"/>
      <c r="AD676" s="34"/>
      <c r="AE676" s="77"/>
      <c r="AF676" s="38"/>
      <c r="AG676" s="39"/>
      <c r="AH676" s="38">
        <v>46025</v>
      </c>
      <c r="AI676" s="39">
        <v>3081520</v>
      </c>
      <c r="AJ676" s="38"/>
      <c r="AK676" s="39"/>
      <c r="AL676" s="34"/>
      <c r="AM676" s="39"/>
      <c r="AN67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76" s="26"/>
      <c r="AQ676" s="26"/>
      <c r="AR676" s="26"/>
    </row>
    <row r="677" spans="1:44" ht="19.5" customHeight="1" x14ac:dyDescent="0.25">
      <c r="A677" s="32">
        <f t="shared" si="44"/>
        <v>2025</v>
      </c>
      <c r="B677" s="32">
        <f t="shared" si="45"/>
        <v>12</v>
      </c>
      <c r="C677" s="25">
        <v>46015</v>
      </c>
      <c r="D677" s="57">
        <f t="shared" ca="1" si="42"/>
        <v>46097</v>
      </c>
      <c r="E677" s="32" t="str">
        <f t="shared" ca="1" si="43"/>
        <v>2-Months</v>
      </c>
      <c r="F677" s="32" t="str">
        <f>VLOOKUP(O677,Stock[],5,FALSE)</f>
        <v>BE</v>
      </c>
      <c r="G677" s="33" t="s">
        <v>2006</v>
      </c>
      <c r="H677" s="34"/>
      <c r="I677" s="34" t="s">
        <v>226</v>
      </c>
      <c r="J677" s="32" t="str">
        <f>VLOOKUP(I677,Customers[],2,FALSE)</f>
        <v>Summer-1</v>
      </c>
      <c r="K677" s="32" t="str">
        <f>VLOOKUP(I677,Customers[],4,FALSE)</f>
        <v>Meiktila</v>
      </c>
      <c r="L677" s="32" t="str">
        <f>VLOOKUP(Table85[[#This Row],[CustomerID]],Table!H:K,3,0)</f>
        <v>မိတ္ထီလာ</v>
      </c>
      <c r="M677" s="32" t="str">
        <f>VLOOKUP(I677,Customers[],5,FALSE)</f>
        <v>WholeSales</v>
      </c>
      <c r="N677" s="34" t="s">
        <v>10</v>
      </c>
      <c r="O677" s="37" t="s">
        <v>61</v>
      </c>
      <c r="P677" s="32" t="str">
        <f>VLOOKUP(O677,Stock[],2,FALSE)</f>
        <v>BE Debtors Opening</v>
      </c>
      <c r="Q677" s="35">
        <f>VLOOKUP(O677,Stock[],3,FALSE)</f>
        <v>0</v>
      </c>
      <c r="R677" s="35">
        <f>VLOOKUP(O677,Stock[],4,FALSE)</f>
        <v>0</v>
      </c>
      <c r="S677" s="34"/>
      <c r="T677" s="35"/>
      <c r="U677" s="34"/>
      <c r="V677" s="36">
        <f>+DailySales!$T677*DailySales!$R677</f>
        <v>0</v>
      </c>
      <c r="W677" s="36">
        <f>+DailySales!$V677*DailySales!$Q677</f>
        <v>0</v>
      </c>
      <c r="X677" s="36">
        <f>VLOOKUP(O677,Stock[],6,FALSE)</f>
        <v>0</v>
      </c>
      <c r="Y677" s="36">
        <f>+DailySales!$V677*DailySales!$X677</f>
        <v>0</v>
      </c>
      <c r="Z677" s="37">
        <v>931000</v>
      </c>
      <c r="AA677" s="34"/>
      <c r="AB677" s="78"/>
      <c r="AC677" s="78"/>
      <c r="AD677" s="34"/>
      <c r="AE677" s="77"/>
      <c r="AF677" s="38"/>
      <c r="AG677" s="39"/>
      <c r="AH677" s="38">
        <v>46025</v>
      </c>
      <c r="AI677" s="39">
        <v>931000</v>
      </c>
      <c r="AJ677" s="38"/>
      <c r="AK677" s="39"/>
      <c r="AL677" s="34"/>
      <c r="AM677" s="39"/>
      <c r="AN67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77" s="26"/>
      <c r="AQ677" s="26"/>
      <c r="AR677" s="26"/>
    </row>
    <row r="678" spans="1:44" ht="19.5" customHeight="1" x14ac:dyDescent="0.25">
      <c r="A678" s="32">
        <f t="shared" si="44"/>
        <v>2025</v>
      </c>
      <c r="B678" s="32">
        <f t="shared" si="45"/>
        <v>12</v>
      </c>
      <c r="C678" s="25">
        <v>46015</v>
      </c>
      <c r="D678" s="57">
        <f t="shared" ca="1" si="42"/>
        <v>46097</v>
      </c>
      <c r="E678" s="32" t="str">
        <f t="shared" ca="1" si="43"/>
        <v>2-Months</v>
      </c>
      <c r="F678" s="32" t="str">
        <f>VLOOKUP(O678,Stock[],5,FALSE)</f>
        <v>BE</v>
      </c>
      <c r="G678" s="33" t="s">
        <v>2006</v>
      </c>
      <c r="H678" s="34"/>
      <c r="I678" s="34" t="s">
        <v>226</v>
      </c>
      <c r="J678" s="32" t="str">
        <f>VLOOKUP(I678,Customers[],2,FALSE)</f>
        <v>Summer-1</v>
      </c>
      <c r="K678" s="32" t="str">
        <f>VLOOKUP(I678,Customers[],4,FALSE)</f>
        <v>Meiktila</v>
      </c>
      <c r="L678" s="32" t="str">
        <f>VLOOKUP(Table85[[#This Row],[CustomerID]],Table!H:K,3,0)</f>
        <v>မိတ္ထီလာ</v>
      </c>
      <c r="M678" s="32" t="str">
        <f>VLOOKUP(I678,Customers[],5,FALSE)</f>
        <v>WholeSales</v>
      </c>
      <c r="N678" s="34" t="s">
        <v>10</v>
      </c>
      <c r="O678" s="37" t="s">
        <v>61</v>
      </c>
      <c r="P678" s="32" t="str">
        <f>VLOOKUP(O678,Stock[],2,FALSE)</f>
        <v>BE Debtors Opening</v>
      </c>
      <c r="Q678" s="35">
        <f>VLOOKUP(O678,Stock[],3,FALSE)</f>
        <v>0</v>
      </c>
      <c r="R678" s="35">
        <f>VLOOKUP(O678,Stock[],4,FALSE)</f>
        <v>0</v>
      </c>
      <c r="S678" s="34"/>
      <c r="T678" s="35"/>
      <c r="U678" s="34"/>
      <c r="V678" s="36">
        <f>+DailySales!$T678*DailySales!$R678</f>
        <v>0</v>
      </c>
      <c r="W678" s="36">
        <f>+DailySales!$V678*DailySales!$Q678</f>
        <v>0</v>
      </c>
      <c r="X678" s="36">
        <f>VLOOKUP(O678,Stock[],6,FALSE)</f>
        <v>0</v>
      </c>
      <c r="Y678" s="36">
        <f>+DailySales!$V678*DailySales!$X678</f>
        <v>0</v>
      </c>
      <c r="Z678" s="37">
        <v>367200</v>
      </c>
      <c r="AA678" s="34"/>
      <c r="AB678" s="78"/>
      <c r="AC678" s="78"/>
      <c r="AD678" s="34"/>
      <c r="AE678" s="77"/>
      <c r="AF678" s="38"/>
      <c r="AG678" s="39"/>
      <c r="AH678" s="38">
        <v>46025</v>
      </c>
      <c r="AI678" s="39">
        <v>367200</v>
      </c>
      <c r="AJ678" s="38"/>
      <c r="AK678" s="39"/>
      <c r="AL678" s="34"/>
      <c r="AM678" s="39"/>
      <c r="AN67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78" s="26"/>
      <c r="AQ678" s="26"/>
      <c r="AR678" s="26"/>
    </row>
    <row r="679" spans="1:44" ht="19.5" customHeight="1" x14ac:dyDescent="0.25">
      <c r="A679" s="32">
        <f t="shared" si="44"/>
        <v>2025</v>
      </c>
      <c r="B679" s="32">
        <f t="shared" si="45"/>
        <v>12</v>
      </c>
      <c r="C679" s="25">
        <v>46015</v>
      </c>
      <c r="D679" s="57">
        <f t="shared" ca="1" si="42"/>
        <v>46097</v>
      </c>
      <c r="E679" s="32" t="str">
        <f t="shared" ca="1" si="43"/>
        <v>2-Months</v>
      </c>
      <c r="F679" s="32" t="str">
        <f>VLOOKUP(O679,Stock[],5,FALSE)</f>
        <v>BE</v>
      </c>
      <c r="G679" s="33" t="s">
        <v>2007</v>
      </c>
      <c r="H679" s="34"/>
      <c r="I679" s="34" t="s">
        <v>181</v>
      </c>
      <c r="J679" s="32" t="str">
        <f>VLOOKUP(I679,Customers[],2,FALSE)</f>
        <v>ရွှေမြင်း(ရွှေခြင်္သေ့)</v>
      </c>
      <c r="K679" s="32" t="str">
        <f>VLOOKUP(I679,Customers[],4,FALSE)</f>
        <v>Meiktila</v>
      </c>
      <c r="L679" s="32" t="str">
        <f>VLOOKUP(Table85[[#This Row],[CustomerID]],Table!H:K,3,0)</f>
        <v>မိတ္ထီလာ</v>
      </c>
      <c r="M679" s="32" t="str">
        <f>VLOOKUP(I679,Customers[],5,FALSE)</f>
        <v>WholeSales/Contract</v>
      </c>
      <c r="N679" s="34" t="s">
        <v>10</v>
      </c>
      <c r="O679" s="37" t="s">
        <v>61</v>
      </c>
      <c r="P679" s="32" t="str">
        <f>VLOOKUP(O679,Stock[],2,FALSE)</f>
        <v>BE Debtors Opening</v>
      </c>
      <c r="Q679" s="35">
        <f>VLOOKUP(O679,Stock[],3,FALSE)</f>
        <v>0</v>
      </c>
      <c r="R679" s="35">
        <f>VLOOKUP(O679,Stock[],4,FALSE)</f>
        <v>0</v>
      </c>
      <c r="S679" s="34"/>
      <c r="T679" s="35"/>
      <c r="U679" s="34"/>
      <c r="V679" s="36">
        <f>+DailySales!$T679*DailySales!$R679</f>
        <v>0</v>
      </c>
      <c r="W679" s="36">
        <f>+DailySales!$V679*DailySales!$Q679</f>
        <v>0</v>
      </c>
      <c r="X679" s="36">
        <f>VLOOKUP(O679,Stock[],6,FALSE)</f>
        <v>0</v>
      </c>
      <c r="Y679" s="36">
        <f>+DailySales!$V679*DailySales!$X679</f>
        <v>0</v>
      </c>
      <c r="Z679" s="37">
        <v>575400</v>
      </c>
      <c r="AA679" s="34"/>
      <c r="AB679" s="78"/>
      <c r="AC679" s="78"/>
      <c r="AD679" s="34"/>
      <c r="AE679" s="77"/>
      <c r="AF679" s="38"/>
      <c r="AG679" s="39"/>
      <c r="AH679" s="38">
        <v>46034</v>
      </c>
      <c r="AI679" s="39">
        <v>575400</v>
      </c>
      <c r="AJ679" s="38"/>
      <c r="AK679" s="39"/>
      <c r="AL679" s="34"/>
      <c r="AM679" s="39"/>
      <c r="AN67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79" s="26"/>
      <c r="AQ679" s="26"/>
      <c r="AR679" s="26"/>
    </row>
    <row r="680" spans="1:44" ht="19.5" customHeight="1" x14ac:dyDescent="0.25">
      <c r="A680" s="32">
        <f t="shared" si="44"/>
        <v>2025</v>
      </c>
      <c r="B680" s="32">
        <f t="shared" si="45"/>
        <v>12</v>
      </c>
      <c r="C680" s="25">
        <v>46015</v>
      </c>
      <c r="D680" s="57">
        <f t="shared" ca="1" si="42"/>
        <v>46097</v>
      </c>
      <c r="E680" s="32" t="str">
        <f t="shared" ca="1" si="43"/>
        <v>2-Months</v>
      </c>
      <c r="F680" s="32" t="str">
        <f>VLOOKUP(O680,Stock[],5,FALSE)</f>
        <v>BE</v>
      </c>
      <c r="G680" s="33" t="s">
        <v>2007</v>
      </c>
      <c r="H680" s="34"/>
      <c r="I680" s="34" t="s">
        <v>181</v>
      </c>
      <c r="J680" s="32" t="str">
        <f>VLOOKUP(I680,Customers[],2,FALSE)</f>
        <v>ရွှေမြင်း(ရွှေခြင်္သေ့)</v>
      </c>
      <c r="K680" s="32" t="str">
        <f>VLOOKUP(I680,Customers[],4,FALSE)</f>
        <v>Meiktila</v>
      </c>
      <c r="L680" s="32" t="str">
        <f>VLOOKUP(Table85[[#This Row],[CustomerID]],Table!H:K,3,0)</f>
        <v>မိတ္ထီလာ</v>
      </c>
      <c r="M680" s="32" t="str">
        <f>VLOOKUP(I680,Customers[],5,FALSE)</f>
        <v>WholeSales/Contract</v>
      </c>
      <c r="N680" s="34" t="s">
        <v>10</v>
      </c>
      <c r="O680" s="37" t="s">
        <v>61</v>
      </c>
      <c r="P680" s="32" t="str">
        <f>VLOOKUP(O680,Stock[],2,FALSE)</f>
        <v>BE Debtors Opening</v>
      </c>
      <c r="Q680" s="35">
        <f>VLOOKUP(O680,Stock[],3,FALSE)</f>
        <v>0</v>
      </c>
      <c r="R680" s="35">
        <f>VLOOKUP(O680,Stock[],4,FALSE)</f>
        <v>0</v>
      </c>
      <c r="S680" s="34"/>
      <c r="T680" s="35"/>
      <c r="U680" s="34"/>
      <c r="V680" s="36">
        <f>+DailySales!$T680*DailySales!$R680</f>
        <v>0</v>
      </c>
      <c r="W680" s="36">
        <f>+DailySales!$V680*DailySales!$Q680</f>
        <v>0</v>
      </c>
      <c r="X680" s="36">
        <f>VLOOKUP(O680,Stock[],6,FALSE)</f>
        <v>0</v>
      </c>
      <c r="Y680" s="36">
        <f>+DailySales!$V680*DailySales!$X680</f>
        <v>0</v>
      </c>
      <c r="Z680" s="37">
        <v>465500</v>
      </c>
      <c r="AA680" s="34"/>
      <c r="AB680" s="78"/>
      <c r="AC680" s="78"/>
      <c r="AD680" s="34"/>
      <c r="AE680" s="77"/>
      <c r="AF680" s="38"/>
      <c r="AG680" s="39"/>
      <c r="AH680" s="38">
        <v>46034</v>
      </c>
      <c r="AI680" s="39">
        <v>465500</v>
      </c>
      <c r="AJ680" s="38"/>
      <c r="AK680" s="39"/>
      <c r="AL680" s="34"/>
      <c r="AM680" s="39"/>
      <c r="AN68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80" s="26"/>
      <c r="AQ680" s="26"/>
      <c r="AR680" s="26"/>
    </row>
    <row r="681" spans="1:44" ht="19.5" customHeight="1" x14ac:dyDescent="0.25">
      <c r="A681" s="32">
        <f t="shared" si="44"/>
        <v>2025</v>
      </c>
      <c r="B681" s="32">
        <f t="shared" si="45"/>
        <v>12</v>
      </c>
      <c r="C681" s="25">
        <v>46015</v>
      </c>
      <c r="D681" s="57">
        <f t="shared" ca="1" si="42"/>
        <v>46097</v>
      </c>
      <c r="E681" s="32" t="str">
        <f t="shared" ca="1" si="43"/>
        <v>2-Months</v>
      </c>
      <c r="F681" s="32" t="str">
        <f>VLOOKUP(O681,Stock[],5,FALSE)</f>
        <v>BE</v>
      </c>
      <c r="G681" s="33" t="s">
        <v>2007</v>
      </c>
      <c r="H681" s="34"/>
      <c r="I681" s="34" t="s">
        <v>181</v>
      </c>
      <c r="J681" s="32" t="str">
        <f>VLOOKUP(I681,Customers[],2,FALSE)</f>
        <v>ရွှေမြင်း(ရွှေခြင်္သေ့)</v>
      </c>
      <c r="K681" s="32" t="str">
        <f>VLOOKUP(I681,Customers[],4,FALSE)</f>
        <v>Meiktila</v>
      </c>
      <c r="L681" s="32" t="str">
        <f>VLOOKUP(Table85[[#This Row],[CustomerID]],Table!H:K,3,0)</f>
        <v>မိတ္ထီလာ</v>
      </c>
      <c r="M681" s="32" t="str">
        <f>VLOOKUP(I681,Customers[],5,FALSE)</f>
        <v>WholeSales/Contract</v>
      </c>
      <c r="N681" s="34" t="s">
        <v>10</v>
      </c>
      <c r="O681" s="37" t="s">
        <v>61</v>
      </c>
      <c r="P681" s="32" t="str">
        <f>VLOOKUP(O681,Stock[],2,FALSE)</f>
        <v>BE Debtors Opening</v>
      </c>
      <c r="Q681" s="35">
        <f>VLOOKUP(O681,Stock[],3,FALSE)</f>
        <v>0</v>
      </c>
      <c r="R681" s="35">
        <f>VLOOKUP(O681,Stock[],4,FALSE)</f>
        <v>0</v>
      </c>
      <c r="S681" s="34"/>
      <c r="T681" s="35"/>
      <c r="U681" s="34"/>
      <c r="V681" s="36">
        <f>+DailySales!$T681*DailySales!$R681</f>
        <v>0</v>
      </c>
      <c r="W681" s="36">
        <f>+DailySales!$V681*DailySales!$Q681</f>
        <v>0</v>
      </c>
      <c r="X681" s="36">
        <f>VLOOKUP(O681,Stock[],6,FALSE)</f>
        <v>0</v>
      </c>
      <c r="Y681" s="36">
        <f>+DailySales!$V681*DailySales!$X681</f>
        <v>0</v>
      </c>
      <c r="Z681" s="37">
        <v>105000</v>
      </c>
      <c r="AA681" s="34"/>
      <c r="AB681" s="78"/>
      <c r="AC681" s="78"/>
      <c r="AD681" s="34"/>
      <c r="AE681" s="77"/>
      <c r="AF681" s="38"/>
      <c r="AG681" s="39"/>
      <c r="AH681" s="38">
        <v>46034</v>
      </c>
      <c r="AI681" s="39">
        <v>105000</v>
      </c>
      <c r="AJ681" s="38"/>
      <c r="AK681" s="39"/>
      <c r="AL681" s="34"/>
      <c r="AM681" s="39"/>
      <c r="AN68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81" s="26"/>
      <c r="AQ681" s="26"/>
      <c r="AR681" s="26"/>
    </row>
    <row r="682" spans="1:44" ht="19.5" customHeight="1" x14ac:dyDescent="0.25">
      <c r="A682" s="32">
        <f t="shared" si="44"/>
        <v>2025</v>
      </c>
      <c r="B682" s="32">
        <f t="shared" si="45"/>
        <v>12</v>
      </c>
      <c r="C682" s="25">
        <v>46015</v>
      </c>
      <c r="D682" s="57">
        <f t="shared" ca="1" si="42"/>
        <v>46097</v>
      </c>
      <c r="E682" s="32" t="str">
        <f t="shared" ca="1" si="43"/>
        <v>2-Months</v>
      </c>
      <c r="F682" s="32" t="str">
        <f>VLOOKUP(O682,Stock[],5,FALSE)</f>
        <v>BE</v>
      </c>
      <c r="G682" s="33" t="s">
        <v>2007</v>
      </c>
      <c r="H682" s="34"/>
      <c r="I682" s="34" t="s">
        <v>181</v>
      </c>
      <c r="J682" s="32" t="str">
        <f>VLOOKUP(I682,Customers[],2,FALSE)</f>
        <v>ရွှေမြင်း(ရွှေခြင်္သေ့)</v>
      </c>
      <c r="K682" s="32" t="str">
        <f>VLOOKUP(I682,Customers[],4,FALSE)</f>
        <v>Meiktila</v>
      </c>
      <c r="L682" s="32" t="str">
        <f>VLOOKUP(Table85[[#This Row],[CustomerID]],Table!H:K,3,0)</f>
        <v>မိတ္ထီလာ</v>
      </c>
      <c r="M682" s="32" t="str">
        <f>VLOOKUP(I682,Customers[],5,FALSE)</f>
        <v>WholeSales/Contract</v>
      </c>
      <c r="N682" s="34" t="s">
        <v>10</v>
      </c>
      <c r="O682" s="37" t="s">
        <v>61</v>
      </c>
      <c r="P682" s="32" t="str">
        <f>VLOOKUP(O682,Stock[],2,FALSE)</f>
        <v>BE Debtors Opening</v>
      </c>
      <c r="Q682" s="35">
        <f>VLOOKUP(O682,Stock[],3,FALSE)</f>
        <v>0</v>
      </c>
      <c r="R682" s="35">
        <f>VLOOKUP(O682,Stock[],4,FALSE)</f>
        <v>0</v>
      </c>
      <c r="S682" s="34"/>
      <c r="T682" s="35"/>
      <c r="U682" s="34"/>
      <c r="V682" s="36">
        <f>+DailySales!$T682*DailySales!$R682</f>
        <v>0</v>
      </c>
      <c r="W682" s="36">
        <f>+DailySales!$V682*DailySales!$Q682</f>
        <v>0</v>
      </c>
      <c r="X682" s="36">
        <f>VLOOKUP(O682,Stock[],6,FALSE)</f>
        <v>0</v>
      </c>
      <c r="Y682" s="36">
        <f>+DailySales!$V682*DailySales!$X682</f>
        <v>0</v>
      </c>
      <c r="Z682" s="37">
        <v>367200</v>
      </c>
      <c r="AA682" s="34"/>
      <c r="AB682" s="78"/>
      <c r="AC682" s="78"/>
      <c r="AD682" s="34"/>
      <c r="AE682" s="77"/>
      <c r="AF682" s="38"/>
      <c r="AG682" s="39"/>
      <c r="AH682" s="38">
        <v>46034</v>
      </c>
      <c r="AI682" s="39">
        <v>367200</v>
      </c>
      <c r="AJ682" s="38"/>
      <c r="AK682" s="39"/>
      <c r="AL682" s="34"/>
      <c r="AM682" s="39"/>
      <c r="AN68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82" s="26"/>
      <c r="AQ682" s="26"/>
      <c r="AR682" s="26"/>
    </row>
    <row r="683" spans="1:44" ht="19.5" customHeight="1" x14ac:dyDescent="0.25">
      <c r="A683" s="32">
        <f t="shared" si="44"/>
        <v>2025</v>
      </c>
      <c r="B683" s="32">
        <f t="shared" si="45"/>
        <v>12</v>
      </c>
      <c r="C683" s="25">
        <v>46015</v>
      </c>
      <c r="D683" s="57">
        <f t="shared" ca="1" si="42"/>
        <v>46097</v>
      </c>
      <c r="E683" s="32" t="str">
        <f t="shared" ca="1" si="43"/>
        <v>2-Months</v>
      </c>
      <c r="F683" s="32" t="str">
        <f>VLOOKUP(O683,Stock[],5,FALSE)</f>
        <v>BE</v>
      </c>
      <c r="G683" s="33" t="s">
        <v>2007</v>
      </c>
      <c r="H683" s="34"/>
      <c r="I683" s="34" t="s">
        <v>181</v>
      </c>
      <c r="J683" s="32" t="str">
        <f>VLOOKUP(I683,Customers[],2,FALSE)</f>
        <v>ရွှေမြင်း(ရွှေခြင်္သေ့)</v>
      </c>
      <c r="K683" s="32" t="str">
        <f>VLOOKUP(I683,Customers[],4,FALSE)</f>
        <v>Meiktila</v>
      </c>
      <c r="L683" s="32" t="str">
        <f>VLOOKUP(Table85[[#This Row],[CustomerID]],Table!H:K,3,0)</f>
        <v>မိတ္ထီလာ</v>
      </c>
      <c r="M683" s="32" t="str">
        <f>VLOOKUP(I683,Customers[],5,FALSE)</f>
        <v>WholeSales/Contract</v>
      </c>
      <c r="N683" s="34" t="s">
        <v>10</v>
      </c>
      <c r="O683" s="37" t="s">
        <v>61</v>
      </c>
      <c r="P683" s="32" t="str">
        <f>VLOOKUP(O683,Stock[],2,FALSE)</f>
        <v>BE Debtors Opening</v>
      </c>
      <c r="Q683" s="35">
        <f>VLOOKUP(O683,Stock[],3,FALSE)</f>
        <v>0</v>
      </c>
      <c r="R683" s="35">
        <f>VLOOKUP(O683,Stock[],4,FALSE)</f>
        <v>0</v>
      </c>
      <c r="S683" s="34"/>
      <c r="T683" s="35"/>
      <c r="U683" s="34"/>
      <c r="V683" s="36">
        <f>+DailySales!$T683*DailySales!$R683</f>
        <v>0</v>
      </c>
      <c r="W683" s="36">
        <f>+DailySales!$V683*DailySales!$Q683</f>
        <v>0</v>
      </c>
      <c r="X683" s="36">
        <f>VLOOKUP(O683,Stock[],6,FALSE)</f>
        <v>0</v>
      </c>
      <c r="Y683" s="36">
        <f>+DailySales!$V683*DailySales!$X683</f>
        <v>0</v>
      </c>
      <c r="Z683" s="37">
        <v>193200</v>
      </c>
      <c r="AA683" s="34"/>
      <c r="AB683" s="78"/>
      <c r="AC683" s="78"/>
      <c r="AD683" s="34"/>
      <c r="AE683" s="77"/>
      <c r="AF683" s="38"/>
      <c r="AG683" s="39"/>
      <c r="AH683" s="38">
        <v>46034</v>
      </c>
      <c r="AI683" s="39">
        <v>193200</v>
      </c>
      <c r="AJ683" s="38"/>
      <c r="AK683" s="39"/>
      <c r="AL683" s="34"/>
      <c r="AM683" s="39"/>
      <c r="AN68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83" s="26"/>
      <c r="AQ683" s="26"/>
      <c r="AR683" s="26"/>
    </row>
    <row r="684" spans="1:44" ht="19.5" customHeight="1" x14ac:dyDescent="0.25">
      <c r="A684" s="32">
        <f t="shared" si="44"/>
        <v>2025</v>
      </c>
      <c r="B684" s="32">
        <f t="shared" si="45"/>
        <v>12</v>
      </c>
      <c r="C684" s="25">
        <v>46015</v>
      </c>
      <c r="D684" s="57">
        <f t="shared" ca="1" si="42"/>
        <v>46097</v>
      </c>
      <c r="E684" s="32" t="str">
        <f t="shared" ca="1" si="43"/>
        <v>2-Months</v>
      </c>
      <c r="F684" s="32" t="str">
        <f>VLOOKUP(O684,Stock[],5,FALSE)</f>
        <v>BE</v>
      </c>
      <c r="G684" s="33" t="s">
        <v>2007</v>
      </c>
      <c r="H684" s="34"/>
      <c r="I684" s="34" t="s">
        <v>181</v>
      </c>
      <c r="J684" s="32" t="str">
        <f>VLOOKUP(I684,Customers[],2,FALSE)</f>
        <v>ရွှေမြင်း(ရွှေခြင်္သေ့)</v>
      </c>
      <c r="K684" s="32" t="str">
        <f>VLOOKUP(I684,Customers[],4,FALSE)</f>
        <v>Meiktila</v>
      </c>
      <c r="L684" s="32" t="str">
        <f>VLOOKUP(Table85[[#This Row],[CustomerID]],Table!H:K,3,0)</f>
        <v>မိတ္ထီလာ</v>
      </c>
      <c r="M684" s="32" t="str">
        <f>VLOOKUP(I684,Customers[],5,FALSE)</f>
        <v>WholeSales/Contract</v>
      </c>
      <c r="N684" s="34" t="s">
        <v>10</v>
      </c>
      <c r="O684" s="37" t="s">
        <v>61</v>
      </c>
      <c r="P684" s="32" t="str">
        <f>VLOOKUP(O684,Stock[],2,FALSE)</f>
        <v>BE Debtors Opening</v>
      </c>
      <c r="Q684" s="35">
        <f>VLOOKUP(O684,Stock[],3,FALSE)</f>
        <v>0</v>
      </c>
      <c r="R684" s="35">
        <f>VLOOKUP(O684,Stock[],4,FALSE)</f>
        <v>0</v>
      </c>
      <c r="S684" s="34"/>
      <c r="T684" s="35"/>
      <c r="U684" s="34"/>
      <c r="V684" s="36">
        <f>+DailySales!$T684*DailySales!$R684</f>
        <v>0</v>
      </c>
      <c r="W684" s="36">
        <f>+DailySales!$V684*DailySales!$Q684</f>
        <v>0</v>
      </c>
      <c r="X684" s="36">
        <f>VLOOKUP(O684,Stock[],6,FALSE)</f>
        <v>0</v>
      </c>
      <c r="Y684" s="36">
        <f>+DailySales!$V684*DailySales!$X684</f>
        <v>0</v>
      </c>
      <c r="Z684" s="37">
        <v>159600</v>
      </c>
      <c r="AA684" s="34"/>
      <c r="AB684" s="78"/>
      <c r="AC684" s="78"/>
      <c r="AD684" s="34"/>
      <c r="AE684" s="77"/>
      <c r="AF684" s="38"/>
      <c r="AG684" s="39"/>
      <c r="AH684" s="38">
        <v>46034</v>
      </c>
      <c r="AI684" s="39">
        <v>159600</v>
      </c>
      <c r="AJ684" s="38"/>
      <c r="AK684" s="39"/>
      <c r="AL684" s="34"/>
      <c r="AM684" s="39"/>
      <c r="AN68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84" s="26"/>
      <c r="AQ684" s="26"/>
      <c r="AR684" s="26"/>
    </row>
    <row r="685" spans="1:44" ht="19.5" customHeight="1" x14ac:dyDescent="0.25">
      <c r="A685" s="32">
        <f t="shared" si="44"/>
        <v>2025</v>
      </c>
      <c r="B685" s="32">
        <f t="shared" si="45"/>
        <v>12</v>
      </c>
      <c r="C685" s="25">
        <v>46015</v>
      </c>
      <c r="D685" s="57">
        <f t="shared" ca="1" si="42"/>
        <v>46097</v>
      </c>
      <c r="E685" s="32" t="str">
        <f t="shared" ca="1" si="43"/>
        <v>2-Months</v>
      </c>
      <c r="F685" s="32" t="str">
        <f>VLOOKUP(O685,Stock[],5,FALSE)</f>
        <v>BE</v>
      </c>
      <c r="G685" s="33" t="s">
        <v>2008</v>
      </c>
      <c r="H685" s="34"/>
      <c r="I685" s="34" t="s">
        <v>245</v>
      </c>
      <c r="J685" s="32" t="str">
        <f>VLOOKUP(I685,Customers[],2,FALSE)</f>
        <v>မြို့မ</v>
      </c>
      <c r="K685" s="32" t="str">
        <f>VLOOKUP(I685,Customers[],4,FALSE)</f>
        <v>Taungthar</v>
      </c>
      <c r="L685" s="32" t="str">
        <f>VLOOKUP(Table85[[#This Row],[CustomerID]],Table!H:K,3,0)</f>
        <v>တောင်သာ</v>
      </c>
      <c r="M685" s="32" t="str">
        <f>VLOOKUP(I685,Customers[],5,FALSE)</f>
        <v>WholeSales/Contract</v>
      </c>
      <c r="N685" s="34" t="s">
        <v>10</v>
      </c>
      <c r="O685" s="37" t="s">
        <v>61</v>
      </c>
      <c r="P685" s="32" t="str">
        <f>VLOOKUP(O685,Stock[],2,FALSE)</f>
        <v>BE Debtors Opening</v>
      </c>
      <c r="Q685" s="35">
        <f>VLOOKUP(O685,Stock[],3,FALSE)</f>
        <v>0</v>
      </c>
      <c r="R685" s="35">
        <f>VLOOKUP(O685,Stock[],4,FALSE)</f>
        <v>0</v>
      </c>
      <c r="S685" s="34"/>
      <c r="T685" s="35"/>
      <c r="U685" s="34"/>
      <c r="V685" s="36">
        <f>+DailySales!$T685*DailySales!$R685</f>
        <v>0</v>
      </c>
      <c r="W685" s="36">
        <f>+DailySales!$V685*DailySales!$Q685</f>
        <v>0</v>
      </c>
      <c r="X685" s="36">
        <f>VLOOKUP(O685,Stock[],6,FALSE)</f>
        <v>0</v>
      </c>
      <c r="Y685" s="36">
        <f>+DailySales!$V685*DailySales!$X685</f>
        <v>0</v>
      </c>
      <c r="Z685" s="37">
        <v>1932000</v>
      </c>
      <c r="AA685" s="34"/>
      <c r="AB685" s="78"/>
      <c r="AC685" s="78"/>
      <c r="AD685" s="34"/>
      <c r="AE685" s="77"/>
      <c r="AF685" s="38"/>
      <c r="AG685" s="39"/>
      <c r="AH685" s="38">
        <v>46052</v>
      </c>
      <c r="AI685" s="39">
        <v>1231500</v>
      </c>
      <c r="AJ685" s="38">
        <v>46049</v>
      </c>
      <c r="AK685" s="39">
        <v>700500</v>
      </c>
      <c r="AL685" s="34"/>
      <c r="AM685" s="39"/>
      <c r="AN68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85" s="26"/>
      <c r="AQ685" s="26"/>
      <c r="AR685" s="26"/>
    </row>
    <row r="686" spans="1:44" ht="19.5" customHeight="1" x14ac:dyDescent="0.25">
      <c r="A686" s="32">
        <f t="shared" si="44"/>
        <v>2025</v>
      </c>
      <c r="B686" s="32">
        <f t="shared" si="45"/>
        <v>12</v>
      </c>
      <c r="C686" s="25">
        <v>46015</v>
      </c>
      <c r="D686" s="57">
        <f t="shared" ca="1" si="42"/>
        <v>46097</v>
      </c>
      <c r="E686" s="32" t="str">
        <f t="shared" ca="1" si="43"/>
        <v>2-Months</v>
      </c>
      <c r="F686" s="32" t="str">
        <f>VLOOKUP(O686,Stock[],5,FALSE)</f>
        <v>BE</v>
      </c>
      <c r="G686" s="33" t="s">
        <v>2008</v>
      </c>
      <c r="H686" s="34"/>
      <c r="I686" s="34" t="s">
        <v>245</v>
      </c>
      <c r="J686" s="32" t="str">
        <f>VLOOKUP(I686,Customers[],2,FALSE)</f>
        <v>မြို့မ</v>
      </c>
      <c r="K686" s="32" t="str">
        <f>VLOOKUP(I686,Customers[],4,FALSE)</f>
        <v>Taungthar</v>
      </c>
      <c r="L686" s="32" t="str">
        <f>VLOOKUP(Table85[[#This Row],[CustomerID]],Table!H:K,3,0)</f>
        <v>တောင်သာ</v>
      </c>
      <c r="M686" s="32" t="str">
        <f>VLOOKUP(I686,Customers[],5,FALSE)</f>
        <v>WholeSales/Contract</v>
      </c>
      <c r="N686" s="34" t="s">
        <v>10</v>
      </c>
      <c r="O686" s="37" t="s">
        <v>61</v>
      </c>
      <c r="P686" s="32" t="str">
        <f>VLOOKUP(O686,Stock[],2,FALSE)</f>
        <v>BE Debtors Opening</v>
      </c>
      <c r="Q686" s="35">
        <f>VLOOKUP(O686,Stock[],3,FALSE)</f>
        <v>0</v>
      </c>
      <c r="R686" s="35">
        <f>VLOOKUP(O686,Stock[],4,FALSE)</f>
        <v>0</v>
      </c>
      <c r="S686" s="34"/>
      <c r="T686" s="35"/>
      <c r="U686" s="34"/>
      <c r="V686" s="36">
        <f>+DailySales!$T686*DailySales!$R686</f>
        <v>0</v>
      </c>
      <c r="W686" s="36">
        <f>+DailySales!$V686*DailySales!$Q686</f>
        <v>0</v>
      </c>
      <c r="X686" s="36">
        <f>VLOOKUP(O686,Stock[],6,FALSE)</f>
        <v>0</v>
      </c>
      <c r="Y686" s="36">
        <f>+DailySales!$V686*DailySales!$X686</f>
        <v>0</v>
      </c>
      <c r="Z686" s="37">
        <v>3724000</v>
      </c>
      <c r="AA686" s="34"/>
      <c r="AB686" s="78"/>
      <c r="AC686" s="78"/>
      <c r="AD686" s="34"/>
      <c r="AE686" s="77"/>
      <c r="AF686" s="38"/>
      <c r="AG686" s="39"/>
      <c r="AH686" s="38">
        <v>46052</v>
      </c>
      <c r="AI686" s="39">
        <v>3724000</v>
      </c>
      <c r="AJ686" s="38"/>
      <c r="AK686" s="39"/>
      <c r="AL686" s="34"/>
      <c r="AM686" s="39"/>
      <c r="AN68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86" s="26"/>
      <c r="AQ686" s="26"/>
      <c r="AR686" s="26"/>
    </row>
    <row r="687" spans="1:44" ht="19.5" customHeight="1" x14ac:dyDescent="0.25">
      <c r="A687" s="32">
        <f t="shared" si="44"/>
        <v>2025</v>
      </c>
      <c r="B687" s="32">
        <f t="shared" si="45"/>
        <v>12</v>
      </c>
      <c r="C687" s="25">
        <v>46015</v>
      </c>
      <c r="D687" s="57">
        <f t="shared" ca="1" si="42"/>
        <v>46097</v>
      </c>
      <c r="E687" s="32" t="str">
        <f t="shared" ca="1" si="43"/>
        <v>2-Months</v>
      </c>
      <c r="F687" s="32" t="str">
        <f>VLOOKUP(O687,Stock[],5,FALSE)</f>
        <v>BE</v>
      </c>
      <c r="G687" s="33" t="s">
        <v>2009</v>
      </c>
      <c r="H687" s="34"/>
      <c r="I687" s="34" t="s">
        <v>180</v>
      </c>
      <c r="J687" s="32" t="str">
        <f>VLOOKUP(I687,Customers[],2,FALSE)</f>
        <v>ရွှေမြင်း</v>
      </c>
      <c r="K687" s="32" t="str">
        <f>VLOOKUP(I687,Customers[],4,FALSE)</f>
        <v>Meiktila</v>
      </c>
      <c r="L687" s="32" t="str">
        <f>VLOOKUP(Table85[[#This Row],[CustomerID]],Table!H:K,3,0)</f>
        <v>မိတ္ထီလာ</v>
      </c>
      <c r="M687" s="32" t="str">
        <f>VLOOKUP(I687,Customers[],5,FALSE)</f>
        <v>WholeSales/Contract</v>
      </c>
      <c r="N687" s="34" t="s">
        <v>10</v>
      </c>
      <c r="O687" s="37" t="s">
        <v>61</v>
      </c>
      <c r="P687" s="32" t="str">
        <f>VLOOKUP(O687,Stock[],2,FALSE)</f>
        <v>BE Debtors Opening</v>
      </c>
      <c r="Q687" s="35">
        <f>VLOOKUP(O687,Stock[],3,FALSE)</f>
        <v>0</v>
      </c>
      <c r="R687" s="35">
        <f>VLOOKUP(O687,Stock[],4,FALSE)</f>
        <v>0</v>
      </c>
      <c r="S687" s="34"/>
      <c r="T687" s="35"/>
      <c r="U687" s="34"/>
      <c r="V687" s="36">
        <f>+DailySales!$T687*DailySales!$R687</f>
        <v>0</v>
      </c>
      <c r="W687" s="36">
        <f>+DailySales!$V687*DailySales!$Q687</f>
        <v>0</v>
      </c>
      <c r="X687" s="36">
        <f>VLOOKUP(O687,Stock[],6,FALSE)</f>
        <v>0</v>
      </c>
      <c r="Y687" s="36">
        <f>+DailySales!$V687*DailySales!$X687</f>
        <v>0</v>
      </c>
      <c r="Z687" s="37">
        <v>383600</v>
      </c>
      <c r="AA687" s="34"/>
      <c r="AB687" s="78"/>
      <c r="AC687" s="78"/>
      <c r="AD687" s="34"/>
      <c r="AE687" s="77"/>
      <c r="AF687" s="38"/>
      <c r="AG687" s="39"/>
      <c r="AH687" s="38">
        <v>46034</v>
      </c>
      <c r="AI687" s="39">
        <v>383600</v>
      </c>
      <c r="AJ687" s="38"/>
      <c r="AK687" s="39"/>
      <c r="AL687" s="34"/>
      <c r="AM687" s="39"/>
      <c r="AN68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87" s="26"/>
      <c r="AQ687" s="26"/>
      <c r="AR687" s="26"/>
    </row>
    <row r="688" spans="1:44" ht="19.5" customHeight="1" x14ac:dyDescent="0.25">
      <c r="A688" s="32">
        <f t="shared" si="44"/>
        <v>2025</v>
      </c>
      <c r="B688" s="32">
        <f t="shared" si="45"/>
        <v>12</v>
      </c>
      <c r="C688" s="25">
        <v>46015</v>
      </c>
      <c r="D688" s="57">
        <f t="shared" ca="1" si="42"/>
        <v>46097</v>
      </c>
      <c r="E688" s="32" t="str">
        <f t="shared" ca="1" si="43"/>
        <v>2-Months</v>
      </c>
      <c r="F688" s="32" t="str">
        <f>VLOOKUP(O688,Stock[],5,FALSE)</f>
        <v>BE</v>
      </c>
      <c r="G688" s="33" t="s">
        <v>2009</v>
      </c>
      <c r="H688" s="34"/>
      <c r="I688" s="34" t="s">
        <v>180</v>
      </c>
      <c r="J688" s="32" t="str">
        <f>VLOOKUP(I688,Customers[],2,FALSE)</f>
        <v>ရွှေမြင်း</v>
      </c>
      <c r="K688" s="32" t="str">
        <f>VLOOKUP(I688,Customers[],4,FALSE)</f>
        <v>Meiktila</v>
      </c>
      <c r="L688" s="32" t="str">
        <f>VLOOKUP(Table85[[#This Row],[CustomerID]],Table!H:K,3,0)</f>
        <v>မိတ္ထီလာ</v>
      </c>
      <c r="M688" s="32" t="str">
        <f>VLOOKUP(I688,Customers[],5,FALSE)</f>
        <v>WholeSales/Contract</v>
      </c>
      <c r="N688" s="34" t="s">
        <v>10</v>
      </c>
      <c r="O688" s="37" t="s">
        <v>61</v>
      </c>
      <c r="P688" s="32" t="str">
        <f>VLOOKUP(O688,Stock[],2,FALSE)</f>
        <v>BE Debtors Opening</v>
      </c>
      <c r="Q688" s="35">
        <f>VLOOKUP(O688,Stock[],3,FALSE)</f>
        <v>0</v>
      </c>
      <c r="R688" s="35">
        <f>VLOOKUP(O688,Stock[],4,FALSE)</f>
        <v>0</v>
      </c>
      <c r="S688" s="34"/>
      <c r="T688" s="35"/>
      <c r="U688" s="34"/>
      <c r="V688" s="36">
        <f>+DailySales!$T688*DailySales!$R688</f>
        <v>0</v>
      </c>
      <c r="W688" s="36">
        <f>+DailySales!$V688*DailySales!$Q688</f>
        <v>0</v>
      </c>
      <c r="X688" s="36">
        <f>VLOOKUP(O688,Stock[],6,FALSE)</f>
        <v>0</v>
      </c>
      <c r="Y688" s="36">
        <f>+DailySales!$V688*DailySales!$X688</f>
        <v>0</v>
      </c>
      <c r="Z688" s="37">
        <v>319200</v>
      </c>
      <c r="AA688" s="34"/>
      <c r="AB688" s="78"/>
      <c r="AC688" s="78"/>
      <c r="AD688" s="34"/>
      <c r="AE688" s="77"/>
      <c r="AF688" s="38"/>
      <c r="AG688" s="39"/>
      <c r="AH688" s="38">
        <v>46034</v>
      </c>
      <c r="AI688" s="39">
        <v>319200</v>
      </c>
      <c r="AJ688" s="38"/>
      <c r="AK688" s="39"/>
      <c r="AL688" s="34"/>
      <c r="AM688" s="39"/>
      <c r="AN68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88" s="26"/>
      <c r="AQ688" s="26"/>
      <c r="AR688" s="26"/>
    </row>
    <row r="689" spans="1:44" ht="19.5" customHeight="1" x14ac:dyDescent="0.25">
      <c r="A689" s="32">
        <f t="shared" si="44"/>
        <v>2025</v>
      </c>
      <c r="B689" s="32">
        <f t="shared" si="45"/>
        <v>12</v>
      </c>
      <c r="C689" s="25">
        <v>46015</v>
      </c>
      <c r="D689" s="57">
        <f t="shared" ca="1" si="42"/>
        <v>46097</v>
      </c>
      <c r="E689" s="32" t="str">
        <f t="shared" ca="1" si="43"/>
        <v>2-Months</v>
      </c>
      <c r="F689" s="32" t="str">
        <f>VLOOKUP(O689,Stock[],5,FALSE)</f>
        <v>BE</v>
      </c>
      <c r="G689" s="33" t="s">
        <v>2010</v>
      </c>
      <c r="H689" s="34"/>
      <c r="I689" s="34" t="s">
        <v>180</v>
      </c>
      <c r="J689" s="32" t="str">
        <f>VLOOKUP(I689,Customers[],2,FALSE)</f>
        <v>ရွှေမြင်း</v>
      </c>
      <c r="K689" s="32" t="str">
        <f>VLOOKUP(I689,Customers[],4,FALSE)</f>
        <v>Meiktila</v>
      </c>
      <c r="L689" s="32" t="str">
        <f>VLOOKUP(Table85[[#This Row],[CustomerID]],Table!H:K,3,0)</f>
        <v>မိတ္ထီလာ</v>
      </c>
      <c r="M689" s="32" t="str">
        <f>VLOOKUP(I689,Customers[],5,FALSE)</f>
        <v>WholeSales/Contract</v>
      </c>
      <c r="N689" s="34" t="s">
        <v>10</v>
      </c>
      <c r="O689" s="37" t="s">
        <v>61</v>
      </c>
      <c r="P689" s="32" t="str">
        <f>VLOOKUP(O689,Stock[],2,FALSE)</f>
        <v>BE Debtors Opening</v>
      </c>
      <c r="Q689" s="35">
        <f>VLOOKUP(O689,Stock[],3,FALSE)</f>
        <v>0</v>
      </c>
      <c r="R689" s="35">
        <f>VLOOKUP(O689,Stock[],4,FALSE)</f>
        <v>0</v>
      </c>
      <c r="S689" s="34"/>
      <c r="T689" s="35"/>
      <c r="U689" s="34"/>
      <c r="V689" s="36">
        <f>+DailySales!$T689*DailySales!$R689</f>
        <v>0</v>
      </c>
      <c r="W689" s="36">
        <f>+DailySales!$V689*DailySales!$Q689</f>
        <v>0</v>
      </c>
      <c r="X689" s="36">
        <f>VLOOKUP(O689,Stock[],6,FALSE)</f>
        <v>0</v>
      </c>
      <c r="Y689" s="36">
        <f>+DailySales!$V689*DailySales!$X689</f>
        <v>0</v>
      </c>
      <c r="Z689" s="37">
        <v>372400</v>
      </c>
      <c r="AA689" s="34"/>
      <c r="AB689" s="78"/>
      <c r="AC689" s="78"/>
      <c r="AD689" s="34"/>
      <c r="AE689" s="77"/>
      <c r="AF689" s="38"/>
      <c r="AG689" s="39"/>
      <c r="AH689" s="38">
        <v>46034</v>
      </c>
      <c r="AI689" s="39">
        <v>372400</v>
      </c>
      <c r="AJ689" s="38"/>
      <c r="AK689" s="39"/>
      <c r="AL689" s="34"/>
      <c r="AM689" s="39"/>
      <c r="AN68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89" s="26"/>
      <c r="AQ689" s="26"/>
      <c r="AR689" s="26"/>
    </row>
    <row r="690" spans="1:44" ht="19.5" customHeight="1" x14ac:dyDescent="0.25">
      <c r="A690" s="32">
        <f t="shared" si="44"/>
        <v>2025</v>
      </c>
      <c r="B690" s="32">
        <f t="shared" si="45"/>
        <v>12</v>
      </c>
      <c r="C690" s="25">
        <v>46015</v>
      </c>
      <c r="D690" s="57">
        <f t="shared" ca="1" si="42"/>
        <v>46097</v>
      </c>
      <c r="E690" s="32" t="str">
        <f t="shared" ca="1" si="43"/>
        <v>2-Months</v>
      </c>
      <c r="F690" s="32" t="str">
        <f>VLOOKUP(O690,Stock[],5,FALSE)</f>
        <v>BE</v>
      </c>
      <c r="G690" s="33" t="s">
        <v>2010</v>
      </c>
      <c r="H690" s="34"/>
      <c r="I690" s="34" t="s">
        <v>180</v>
      </c>
      <c r="J690" s="32" t="str">
        <f>VLOOKUP(I690,Customers[],2,FALSE)</f>
        <v>ရွှေမြင်း</v>
      </c>
      <c r="K690" s="32" t="str">
        <f>VLOOKUP(I690,Customers[],4,FALSE)</f>
        <v>Meiktila</v>
      </c>
      <c r="L690" s="32" t="str">
        <f>VLOOKUP(Table85[[#This Row],[CustomerID]],Table!H:K,3,0)</f>
        <v>မိတ္ထီလာ</v>
      </c>
      <c r="M690" s="32" t="str">
        <f>VLOOKUP(I690,Customers[],5,FALSE)</f>
        <v>WholeSales/Contract</v>
      </c>
      <c r="N690" s="34" t="s">
        <v>10</v>
      </c>
      <c r="O690" s="37" t="s">
        <v>61</v>
      </c>
      <c r="P690" s="32" t="str">
        <f>VLOOKUP(O690,Stock[],2,FALSE)</f>
        <v>BE Debtors Opening</v>
      </c>
      <c r="Q690" s="35">
        <f>VLOOKUP(O690,Stock[],3,FALSE)</f>
        <v>0</v>
      </c>
      <c r="R690" s="35">
        <f>VLOOKUP(O690,Stock[],4,FALSE)</f>
        <v>0</v>
      </c>
      <c r="S690" s="34"/>
      <c r="T690" s="35"/>
      <c r="U690" s="34"/>
      <c r="V690" s="36">
        <f>+DailySales!$T690*DailySales!$R690</f>
        <v>0</v>
      </c>
      <c r="W690" s="36">
        <f>+DailySales!$V690*DailySales!$Q690</f>
        <v>0</v>
      </c>
      <c r="X690" s="36">
        <f>VLOOKUP(O690,Stock[],6,FALSE)</f>
        <v>0</v>
      </c>
      <c r="Y690" s="36">
        <f>+DailySales!$V690*DailySales!$X690</f>
        <v>0</v>
      </c>
      <c r="Z690" s="37">
        <v>767200</v>
      </c>
      <c r="AA690" s="34"/>
      <c r="AB690" s="78"/>
      <c r="AC690" s="78"/>
      <c r="AD690" s="34"/>
      <c r="AE690" s="77"/>
      <c r="AF690" s="38"/>
      <c r="AG690" s="39"/>
      <c r="AH690" s="38">
        <v>46034</v>
      </c>
      <c r="AI690" s="39">
        <v>767200</v>
      </c>
      <c r="AJ690" s="38"/>
      <c r="AK690" s="39"/>
      <c r="AL690" s="34"/>
      <c r="AM690" s="39"/>
      <c r="AN69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90" s="26"/>
      <c r="AQ690" s="26"/>
      <c r="AR690" s="26"/>
    </row>
    <row r="691" spans="1:44" ht="19.5" customHeight="1" x14ac:dyDescent="0.25">
      <c r="A691" s="32">
        <f t="shared" si="44"/>
        <v>2025</v>
      </c>
      <c r="B691" s="32">
        <f t="shared" si="45"/>
        <v>12</v>
      </c>
      <c r="C691" s="25">
        <v>46015</v>
      </c>
      <c r="D691" s="57">
        <f t="shared" ca="1" si="42"/>
        <v>46097</v>
      </c>
      <c r="E691" s="32" t="str">
        <f t="shared" ca="1" si="43"/>
        <v>2-Months</v>
      </c>
      <c r="F691" s="32" t="str">
        <f>VLOOKUP(O691,Stock[],5,FALSE)</f>
        <v>BE</v>
      </c>
      <c r="G691" s="33" t="s">
        <v>2010</v>
      </c>
      <c r="H691" s="34"/>
      <c r="I691" s="34" t="s">
        <v>180</v>
      </c>
      <c r="J691" s="32" t="str">
        <f>VLOOKUP(I691,Customers[],2,FALSE)</f>
        <v>ရွှေမြင်း</v>
      </c>
      <c r="K691" s="32" t="str">
        <f>VLOOKUP(I691,Customers[],4,FALSE)</f>
        <v>Meiktila</v>
      </c>
      <c r="L691" s="32" t="str">
        <f>VLOOKUP(Table85[[#This Row],[CustomerID]],Table!H:K,3,0)</f>
        <v>မိတ္ထီလာ</v>
      </c>
      <c r="M691" s="32" t="str">
        <f>VLOOKUP(I691,Customers[],5,FALSE)</f>
        <v>WholeSales/Contract</v>
      </c>
      <c r="N691" s="34" t="s">
        <v>10</v>
      </c>
      <c r="O691" s="37" t="s">
        <v>61</v>
      </c>
      <c r="P691" s="32" t="str">
        <f>VLOOKUP(O691,Stock[],2,FALSE)</f>
        <v>BE Debtors Opening</v>
      </c>
      <c r="Q691" s="35">
        <f>VLOOKUP(O691,Stock[],3,FALSE)</f>
        <v>0</v>
      </c>
      <c r="R691" s="35">
        <f>VLOOKUP(O691,Stock[],4,FALSE)</f>
        <v>0</v>
      </c>
      <c r="S691" s="34"/>
      <c r="T691" s="35"/>
      <c r="U691" s="34"/>
      <c r="V691" s="36">
        <f>+DailySales!$T691*DailySales!$R691</f>
        <v>0</v>
      </c>
      <c r="W691" s="36">
        <f>+DailySales!$V691*DailySales!$Q691</f>
        <v>0</v>
      </c>
      <c r="X691" s="36">
        <f>VLOOKUP(O691,Stock[],6,FALSE)</f>
        <v>0</v>
      </c>
      <c r="Y691" s="36">
        <f>+DailySales!$V691*DailySales!$X691</f>
        <v>0</v>
      </c>
      <c r="Z691" s="37">
        <v>638400</v>
      </c>
      <c r="AA691" s="34"/>
      <c r="AB691" s="78"/>
      <c r="AC691" s="78"/>
      <c r="AD691" s="34"/>
      <c r="AE691" s="77"/>
      <c r="AF691" s="38"/>
      <c r="AG691" s="39"/>
      <c r="AH691" s="38">
        <v>46034</v>
      </c>
      <c r="AI691" s="39">
        <v>638400</v>
      </c>
      <c r="AJ691" s="38"/>
      <c r="AK691" s="39"/>
      <c r="AL691" s="34"/>
      <c r="AM691" s="39"/>
      <c r="AN69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91" s="26"/>
      <c r="AQ691" s="26"/>
      <c r="AR691" s="26"/>
    </row>
    <row r="692" spans="1:44" ht="19.5" customHeight="1" x14ac:dyDescent="0.25">
      <c r="A692" s="32">
        <f t="shared" si="44"/>
        <v>2025</v>
      </c>
      <c r="B692" s="32">
        <f t="shared" si="45"/>
        <v>12</v>
      </c>
      <c r="C692" s="25">
        <v>46015</v>
      </c>
      <c r="D692" s="57">
        <f t="shared" ca="1" si="42"/>
        <v>46097</v>
      </c>
      <c r="E692" s="32" t="str">
        <f t="shared" ca="1" si="43"/>
        <v>2-Months</v>
      </c>
      <c r="F692" s="32" t="str">
        <f>VLOOKUP(O692,Stock[],5,FALSE)</f>
        <v>BE</v>
      </c>
      <c r="G692" s="33" t="s">
        <v>2010</v>
      </c>
      <c r="H692" s="34"/>
      <c r="I692" s="34" t="s">
        <v>180</v>
      </c>
      <c r="J692" s="32" t="str">
        <f>VLOOKUP(I692,Customers[],2,FALSE)</f>
        <v>ရွှေမြင်း</v>
      </c>
      <c r="K692" s="32" t="str">
        <f>VLOOKUP(I692,Customers[],4,FALSE)</f>
        <v>Meiktila</v>
      </c>
      <c r="L692" s="32" t="str">
        <f>VLOOKUP(Table85[[#This Row],[CustomerID]],Table!H:K,3,0)</f>
        <v>မိတ္ထီလာ</v>
      </c>
      <c r="M692" s="32" t="str">
        <f>VLOOKUP(I692,Customers[],5,FALSE)</f>
        <v>WholeSales/Contract</v>
      </c>
      <c r="N692" s="34" t="s">
        <v>10</v>
      </c>
      <c r="O692" s="37" t="s">
        <v>61</v>
      </c>
      <c r="P692" s="32" t="str">
        <f>VLOOKUP(O692,Stock[],2,FALSE)</f>
        <v>BE Debtors Opening</v>
      </c>
      <c r="Q692" s="35">
        <f>VLOOKUP(O692,Stock[],3,FALSE)</f>
        <v>0</v>
      </c>
      <c r="R692" s="35">
        <f>VLOOKUP(O692,Stock[],4,FALSE)</f>
        <v>0</v>
      </c>
      <c r="S692" s="34"/>
      <c r="T692" s="35"/>
      <c r="U692" s="34"/>
      <c r="V692" s="36">
        <f>+DailySales!$T692*DailySales!$R692</f>
        <v>0</v>
      </c>
      <c r="W692" s="36">
        <f>+DailySales!$V692*DailySales!$Q692</f>
        <v>0</v>
      </c>
      <c r="X692" s="36">
        <f>VLOOKUP(O692,Stock[],6,FALSE)</f>
        <v>0</v>
      </c>
      <c r="Y692" s="36">
        <f>+DailySales!$V692*DailySales!$X692</f>
        <v>0</v>
      </c>
      <c r="Z692" s="37">
        <v>193200</v>
      </c>
      <c r="AA692" s="34"/>
      <c r="AB692" s="78"/>
      <c r="AC692" s="78"/>
      <c r="AD692" s="34"/>
      <c r="AE692" s="77"/>
      <c r="AF692" s="38"/>
      <c r="AG692" s="39"/>
      <c r="AH692" s="38">
        <v>46034</v>
      </c>
      <c r="AI692" s="39">
        <v>193200</v>
      </c>
      <c r="AJ692" s="38"/>
      <c r="AK692" s="39"/>
      <c r="AL692" s="34"/>
      <c r="AM692" s="39"/>
      <c r="AN69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92" s="26"/>
      <c r="AQ692" s="26"/>
      <c r="AR692" s="26"/>
    </row>
    <row r="693" spans="1:44" ht="19.5" customHeight="1" x14ac:dyDescent="0.25">
      <c r="A693" s="32">
        <f t="shared" si="44"/>
        <v>2025</v>
      </c>
      <c r="B693" s="32">
        <f t="shared" si="45"/>
        <v>12</v>
      </c>
      <c r="C693" s="25">
        <v>46015</v>
      </c>
      <c r="D693" s="57">
        <f t="shared" ca="1" si="42"/>
        <v>46097</v>
      </c>
      <c r="E693" s="32" t="str">
        <f t="shared" ca="1" si="43"/>
        <v>2-Months</v>
      </c>
      <c r="F693" s="32" t="str">
        <f>VLOOKUP(O693,Stock[],5,FALSE)</f>
        <v>BE</v>
      </c>
      <c r="G693" s="33" t="s">
        <v>2010</v>
      </c>
      <c r="H693" s="34"/>
      <c r="I693" s="34" t="s">
        <v>180</v>
      </c>
      <c r="J693" s="32" t="str">
        <f>VLOOKUP(I693,Customers[],2,FALSE)</f>
        <v>ရွှေမြင်း</v>
      </c>
      <c r="K693" s="32" t="str">
        <f>VLOOKUP(I693,Customers[],4,FALSE)</f>
        <v>Meiktila</v>
      </c>
      <c r="L693" s="32" t="str">
        <f>VLOOKUP(Table85[[#This Row],[CustomerID]],Table!H:K,3,0)</f>
        <v>မိတ္ထီလာ</v>
      </c>
      <c r="M693" s="32" t="str">
        <f>VLOOKUP(I693,Customers[],5,FALSE)</f>
        <v>WholeSales/Contract</v>
      </c>
      <c r="N693" s="34" t="s">
        <v>10</v>
      </c>
      <c r="O693" s="37" t="s">
        <v>61</v>
      </c>
      <c r="P693" s="32" t="str">
        <f>VLOOKUP(O693,Stock[],2,FALSE)</f>
        <v>BE Debtors Opening</v>
      </c>
      <c r="Q693" s="35">
        <f>VLOOKUP(O693,Stock[],3,FALSE)</f>
        <v>0</v>
      </c>
      <c r="R693" s="35">
        <f>VLOOKUP(O693,Stock[],4,FALSE)</f>
        <v>0</v>
      </c>
      <c r="S693" s="34"/>
      <c r="T693" s="35"/>
      <c r="U693" s="34"/>
      <c r="V693" s="36">
        <f>+DailySales!$T693*DailySales!$R693</f>
        <v>0</v>
      </c>
      <c r="W693" s="36">
        <f>+DailySales!$V693*DailySales!$Q693</f>
        <v>0</v>
      </c>
      <c r="X693" s="36">
        <f>VLOOKUP(O693,Stock[],6,FALSE)</f>
        <v>0</v>
      </c>
      <c r="Y693" s="36">
        <f>+DailySales!$V693*DailySales!$X693</f>
        <v>0</v>
      </c>
      <c r="Z693" s="37">
        <v>159600</v>
      </c>
      <c r="AA693" s="34"/>
      <c r="AB693" s="78"/>
      <c r="AC693" s="78"/>
      <c r="AD693" s="34"/>
      <c r="AE693" s="77"/>
      <c r="AF693" s="38"/>
      <c r="AG693" s="39"/>
      <c r="AH693" s="38">
        <v>46034</v>
      </c>
      <c r="AI693" s="39">
        <v>159600</v>
      </c>
      <c r="AJ693" s="38"/>
      <c r="AK693" s="39"/>
      <c r="AL693" s="34"/>
      <c r="AM693" s="39"/>
      <c r="AN69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93" s="26"/>
      <c r="AQ693" s="26"/>
      <c r="AR693" s="26"/>
    </row>
    <row r="694" spans="1:44" ht="19.5" customHeight="1" x14ac:dyDescent="0.25">
      <c r="A694" s="32">
        <f t="shared" si="44"/>
        <v>2025</v>
      </c>
      <c r="B694" s="32">
        <f t="shared" si="45"/>
        <v>12</v>
      </c>
      <c r="C694" s="25">
        <v>46015</v>
      </c>
      <c r="D694" s="57">
        <f t="shared" ca="1" si="42"/>
        <v>46097</v>
      </c>
      <c r="E694" s="32" t="str">
        <f t="shared" ca="1" si="43"/>
        <v>2-Months</v>
      </c>
      <c r="F694" s="32" t="str">
        <f>VLOOKUP(O694,Stock[],5,FALSE)</f>
        <v>BE</v>
      </c>
      <c r="G694" s="33" t="s">
        <v>2010</v>
      </c>
      <c r="H694" s="34"/>
      <c r="I694" s="34" t="s">
        <v>180</v>
      </c>
      <c r="J694" s="32" t="str">
        <f>VLOOKUP(I694,Customers[],2,FALSE)</f>
        <v>ရွှေမြင်း</v>
      </c>
      <c r="K694" s="32" t="str">
        <f>VLOOKUP(I694,Customers[],4,FALSE)</f>
        <v>Meiktila</v>
      </c>
      <c r="L694" s="32" t="str">
        <f>VLOOKUP(Table85[[#This Row],[CustomerID]],Table!H:K,3,0)</f>
        <v>မိတ္ထီလာ</v>
      </c>
      <c r="M694" s="32" t="str">
        <f>VLOOKUP(I694,Customers[],5,FALSE)</f>
        <v>WholeSales/Contract</v>
      </c>
      <c r="N694" s="34" t="s">
        <v>10</v>
      </c>
      <c r="O694" s="37" t="s">
        <v>61</v>
      </c>
      <c r="P694" s="32" t="str">
        <f>VLOOKUP(O694,Stock[],2,FALSE)</f>
        <v>BE Debtors Opening</v>
      </c>
      <c r="Q694" s="35">
        <f>VLOOKUP(O694,Stock[],3,FALSE)</f>
        <v>0</v>
      </c>
      <c r="R694" s="35">
        <f>VLOOKUP(O694,Stock[],4,FALSE)</f>
        <v>0</v>
      </c>
      <c r="S694" s="34"/>
      <c r="T694" s="35"/>
      <c r="U694" s="34"/>
      <c r="V694" s="36">
        <f>+DailySales!$T694*DailySales!$R694</f>
        <v>0</v>
      </c>
      <c r="W694" s="36">
        <f>+DailySales!$V694*DailySales!$Q694</f>
        <v>0</v>
      </c>
      <c r="X694" s="36">
        <f>VLOOKUP(O694,Stock[],6,FALSE)</f>
        <v>0</v>
      </c>
      <c r="Y694" s="36">
        <f>+DailySales!$V694*DailySales!$X694</f>
        <v>0</v>
      </c>
      <c r="Z694" s="37">
        <v>1117200</v>
      </c>
      <c r="AA694" s="34"/>
      <c r="AB694" s="78"/>
      <c r="AC694" s="78"/>
      <c r="AD694" s="34"/>
      <c r="AE694" s="77"/>
      <c r="AF694" s="38"/>
      <c r="AG694" s="39"/>
      <c r="AH694" s="38">
        <v>46034</v>
      </c>
      <c r="AI694" s="39">
        <v>1117200</v>
      </c>
      <c r="AJ694" s="38"/>
      <c r="AK694" s="39"/>
      <c r="AL694" s="34"/>
      <c r="AM694" s="39"/>
      <c r="AN69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94" s="26"/>
      <c r="AQ694" s="26"/>
      <c r="AR694" s="26"/>
    </row>
    <row r="695" spans="1:44" ht="19.5" customHeight="1" x14ac:dyDescent="0.25">
      <c r="A695" s="32">
        <f t="shared" si="44"/>
        <v>2025</v>
      </c>
      <c r="B695" s="32">
        <f t="shared" si="45"/>
        <v>12</v>
      </c>
      <c r="C695" s="25">
        <v>46015</v>
      </c>
      <c r="D695" s="57">
        <f t="shared" ca="1" si="42"/>
        <v>46097</v>
      </c>
      <c r="E695" s="32" t="str">
        <f t="shared" ca="1" si="43"/>
        <v>2-Months</v>
      </c>
      <c r="F695" s="32" t="str">
        <f>VLOOKUP(O695,Stock[],5,FALSE)</f>
        <v>BE</v>
      </c>
      <c r="G695" s="33" t="s">
        <v>2010</v>
      </c>
      <c r="H695" s="34"/>
      <c r="I695" s="34" t="s">
        <v>180</v>
      </c>
      <c r="J695" s="32" t="str">
        <f>VLOOKUP(I695,Customers[],2,FALSE)</f>
        <v>ရွှေမြင်း</v>
      </c>
      <c r="K695" s="32" t="str">
        <f>VLOOKUP(I695,Customers[],4,FALSE)</f>
        <v>Meiktila</v>
      </c>
      <c r="L695" s="32" t="str">
        <f>VLOOKUP(Table85[[#This Row],[CustomerID]],Table!H:K,3,0)</f>
        <v>မိတ္ထီလာ</v>
      </c>
      <c r="M695" s="32" t="str">
        <f>VLOOKUP(I695,Customers[],5,FALSE)</f>
        <v>WholeSales/Contract</v>
      </c>
      <c r="N695" s="34" t="s">
        <v>10</v>
      </c>
      <c r="O695" s="37" t="s">
        <v>61</v>
      </c>
      <c r="P695" s="32" t="str">
        <f>VLOOKUP(O695,Stock[],2,FALSE)</f>
        <v>BE Debtors Opening</v>
      </c>
      <c r="Q695" s="35">
        <f>VLOOKUP(O695,Stock[],3,FALSE)</f>
        <v>0</v>
      </c>
      <c r="R695" s="35">
        <f>VLOOKUP(O695,Stock[],4,FALSE)</f>
        <v>0</v>
      </c>
      <c r="S695" s="34"/>
      <c r="T695" s="35"/>
      <c r="U695" s="34"/>
      <c r="V695" s="36">
        <f>+DailySales!$T695*DailySales!$R695</f>
        <v>0</v>
      </c>
      <c r="W695" s="36">
        <f>+DailySales!$V695*DailySales!$Q695</f>
        <v>0</v>
      </c>
      <c r="X695" s="36">
        <f>VLOOKUP(O695,Stock[],6,FALSE)</f>
        <v>0</v>
      </c>
      <c r="Y695" s="36">
        <f>+DailySales!$V695*DailySales!$X695</f>
        <v>0</v>
      </c>
      <c r="Z695" s="37">
        <v>315000</v>
      </c>
      <c r="AA695" s="34"/>
      <c r="AB695" s="78"/>
      <c r="AC695" s="78"/>
      <c r="AD695" s="34"/>
      <c r="AE695" s="77"/>
      <c r="AF695" s="38"/>
      <c r="AG695" s="39"/>
      <c r="AH695" s="38">
        <v>46034</v>
      </c>
      <c r="AI695" s="39">
        <v>315000</v>
      </c>
      <c r="AJ695" s="38"/>
      <c r="AK695" s="39"/>
      <c r="AL695" s="34"/>
      <c r="AM695" s="39"/>
      <c r="AN69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95" s="26"/>
      <c r="AQ695" s="26"/>
      <c r="AR695" s="26"/>
    </row>
    <row r="696" spans="1:44" ht="19.5" customHeight="1" x14ac:dyDescent="0.25">
      <c r="A696" s="32">
        <f t="shared" si="44"/>
        <v>2025</v>
      </c>
      <c r="B696" s="32">
        <f t="shared" si="45"/>
        <v>12</v>
      </c>
      <c r="C696" s="25">
        <v>46015</v>
      </c>
      <c r="D696" s="57">
        <f t="shared" ca="1" si="42"/>
        <v>46097</v>
      </c>
      <c r="E696" s="32" t="str">
        <f t="shared" ca="1" si="43"/>
        <v>2-Months</v>
      </c>
      <c r="F696" s="32" t="str">
        <f>VLOOKUP(O696,Stock[],5,FALSE)</f>
        <v>BE</v>
      </c>
      <c r="G696" s="33" t="s">
        <v>2011</v>
      </c>
      <c r="H696" s="34"/>
      <c r="I696" s="34" t="s">
        <v>180</v>
      </c>
      <c r="J696" s="32" t="str">
        <f>VLOOKUP(I696,Customers[],2,FALSE)</f>
        <v>ရွှေမြင်း</v>
      </c>
      <c r="K696" s="32" t="str">
        <f>VLOOKUP(I696,Customers[],4,FALSE)</f>
        <v>Meiktila</v>
      </c>
      <c r="L696" s="32" t="str">
        <f>VLOOKUP(Table85[[#This Row],[CustomerID]],Table!H:K,3,0)</f>
        <v>မိတ္ထီလာ</v>
      </c>
      <c r="M696" s="32" t="str">
        <f>VLOOKUP(I696,Customers[],5,FALSE)</f>
        <v>WholeSales/Contract</v>
      </c>
      <c r="N696" s="34" t="s">
        <v>10</v>
      </c>
      <c r="O696" s="37" t="s">
        <v>61</v>
      </c>
      <c r="P696" s="32" t="str">
        <f>VLOOKUP(O696,Stock[],2,FALSE)</f>
        <v>BE Debtors Opening</v>
      </c>
      <c r="Q696" s="35">
        <f>VLOOKUP(O696,Stock[],3,FALSE)</f>
        <v>0</v>
      </c>
      <c r="R696" s="35">
        <f>VLOOKUP(O696,Stock[],4,FALSE)</f>
        <v>0</v>
      </c>
      <c r="S696" s="34"/>
      <c r="T696" s="35"/>
      <c r="U696" s="34"/>
      <c r="V696" s="36">
        <f>+DailySales!$T696*DailySales!$R696</f>
        <v>0</v>
      </c>
      <c r="W696" s="36">
        <f>+DailySales!$V696*DailySales!$Q696</f>
        <v>0</v>
      </c>
      <c r="X696" s="36">
        <f>VLOOKUP(O696,Stock[],6,FALSE)</f>
        <v>0</v>
      </c>
      <c r="Y696" s="36">
        <f>+DailySales!$V696*DailySales!$X696</f>
        <v>0</v>
      </c>
      <c r="Z696" s="37">
        <v>372400</v>
      </c>
      <c r="AA696" s="34"/>
      <c r="AB696" s="78"/>
      <c r="AC696" s="78"/>
      <c r="AD696" s="34"/>
      <c r="AE696" s="77"/>
      <c r="AF696" s="38"/>
      <c r="AG696" s="39"/>
      <c r="AH696" s="38">
        <v>46034</v>
      </c>
      <c r="AI696" s="39">
        <v>372400</v>
      </c>
      <c r="AJ696" s="38"/>
      <c r="AK696" s="39"/>
      <c r="AL696" s="34"/>
      <c r="AM696" s="39"/>
      <c r="AN69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96" s="26"/>
      <c r="AQ696" s="26"/>
      <c r="AR696" s="26"/>
    </row>
    <row r="697" spans="1:44" ht="19.5" customHeight="1" x14ac:dyDescent="0.25">
      <c r="A697" s="32">
        <f t="shared" si="44"/>
        <v>2025</v>
      </c>
      <c r="B697" s="32">
        <f t="shared" si="45"/>
        <v>12</v>
      </c>
      <c r="C697" s="25">
        <v>46015</v>
      </c>
      <c r="D697" s="57">
        <f t="shared" ca="1" si="42"/>
        <v>46097</v>
      </c>
      <c r="E697" s="32" t="str">
        <f t="shared" ca="1" si="43"/>
        <v>2-Months</v>
      </c>
      <c r="F697" s="32" t="str">
        <f>VLOOKUP(O697,Stock[],5,FALSE)</f>
        <v>BE</v>
      </c>
      <c r="G697" s="33" t="s">
        <v>2011</v>
      </c>
      <c r="H697" s="34"/>
      <c r="I697" s="34" t="s">
        <v>180</v>
      </c>
      <c r="J697" s="32" t="str">
        <f>VLOOKUP(I697,Customers[],2,FALSE)</f>
        <v>ရွှေမြင်း</v>
      </c>
      <c r="K697" s="32" t="str">
        <f>VLOOKUP(I697,Customers[],4,FALSE)</f>
        <v>Meiktila</v>
      </c>
      <c r="L697" s="32" t="str">
        <f>VLOOKUP(Table85[[#This Row],[CustomerID]],Table!H:K,3,0)</f>
        <v>မိတ္ထီလာ</v>
      </c>
      <c r="M697" s="32" t="str">
        <f>VLOOKUP(I697,Customers[],5,FALSE)</f>
        <v>WholeSales/Contract</v>
      </c>
      <c r="N697" s="34" t="s">
        <v>10</v>
      </c>
      <c r="O697" s="37" t="s">
        <v>61</v>
      </c>
      <c r="P697" s="32" t="str">
        <f>VLOOKUP(O697,Stock[],2,FALSE)</f>
        <v>BE Debtors Opening</v>
      </c>
      <c r="Q697" s="35">
        <f>VLOOKUP(O697,Stock[],3,FALSE)</f>
        <v>0</v>
      </c>
      <c r="R697" s="35">
        <f>VLOOKUP(O697,Stock[],4,FALSE)</f>
        <v>0</v>
      </c>
      <c r="S697" s="34"/>
      <c r="T697" s="35"/>
      <c r="U697" s="34"/>
      <c r="V697" s="36">
        <f>+DailySales!$T697*DailySales!$R697</f>
        <v>0</v>
      </c>
      <c r="W697" s="36">
        <f>+DailySales!$V697*DailySales!$Q697</f>
        <v>0</v>
      </c>
      <c r="X697" s="36">
        <f>VLOOKUP(O697,Stock[],6,FALSE)</f>
        <v>0</v>
      </c>
      <c r="Y697" s="36">
        <f>+DailySales!$V697*DailySales!$X697</f>
        <v>0</v>
      </c>
      <c r="Z697" s="37">
        <v>638400</v>
      </c>
      <c r="AA697" s="34"/>
      <c r="AB697" s="78"/>
      <c r="AC697" s="78"/>
      <c r="AD697" s="34"/>
      <c r="AE697" s="77"/>
      <c r="AF697" s="38"/>
      <c r="AG697" s="39"/>
      <c r="AH697" s="38">
        <v>46034</v>
      </c>
      <c r="AI697" s="39">
        <v>638400</v>
      </c>
      <c r="AJ697" s="38"/>
      <c r="AK697" s="39"/>
      <c r="AL697" s="34"/>
      <c r="AM697" s="39"/>
      <c r="AN69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97" s="26"/>
      <c r="AQ697" s="26"/>
      <c r="AR697" s="26"/>
    </row>
    <row r="698" spans="1:44" ht="19.5" customHeight="1" x14ac:dyDescent="0.25">
      <c r="A698" s="32">
        <f t="shared" si="44"/>
        <v>2025</v>
      </c>
      <c r="B698" s="32">
        <f t="shared" si="45"/>
        <v>12</v>
      </c>
      <c r="C698" s="25">
        <v>46015</v>
      </c>
      <c r="D698" s="57">
        <f t="shared" ca="1" si="42"/>
        <v>46097</v>
      </c>
      <c r="E698" s="32" t="str">
        <f t="shared" ca="1" si="43"/>
        <v>2-Months</v>
      </c>
      <c r="F698" s="32" t="str">
        <f>VLOOKUP(O698,Stock[],5,FALSE)</f>
        <v>BE</v>
      </c>
      <c r="G698" s="33" t="s">
        <v>2011</v>
      </c>
      <c r="H698" s="34"/>
      <c r="I698" s="34" t="s">
        <v>180</v>
      </c>
      <c r="J698" s="32" t="str">
        <f>VLOOKUP(I698,Customers[],2,FALSE)</f>
        <v>ရွှေမြင်း</v>
      </c>
      <c r="K698" s="32" t="str">
        <f>VLOOKUP(I698,Customers[],4,FALSE)</f>
        <v>Meiktila</v>
      </c>
      <c r="L698" s="32" t="str">
        <f>VLOOKUP(Table85[[#This Row],[CustomerID]],Table!H:K,3,0)</f>
        <v>မိတ္ထီလာ</v>
      </c>
      <c r="M698" s="32" t="str">
        <f>VLOOKUP(I698,Customers[],5,FALSE)</f>
        <v>WholeSales/Contract</v>
      </c>
      <c r="N698" s="34" t="s">
        <v>10</v>
      </c>
      <c r="O698" s="37" t="s">
        <v>61</v>
      </c>
      <c r="P698" s="32" t="str">
        <f>VLOOKUP(O698,Stock[],2,FALSE)</f>
        <v>BE Debtors Opening</v>
      </c>
      <c r="Q698" s="35">
        <f>VLOOKUP(O698,Stock[],3,FALSE)</f>
        <v>0</v>
      </c>
      <c r="R698" s="35">
        <f>VLOOKUP(O698,Stock[],4,FALSE)</f>
        <v>0</v>
      </c>
      <c r="S698" s="34"/>
      <c r="T698" s="35"/>
      <c r="U698" s="34"/>
      <c r="V698" s="36">
        <f>+DailySales!$T698*DailySales!$R698</f>
        <v>0</v>
      </c>
      <c r="W698" s="36">
        <f>+DailySales!$V698*DailySales!$Q698</f>
        <v>0</v>
      </c>
      <c r="X698" s="36">
        <f>VLOOKUP(O698,Stock[],6,FALSE)</f>
        <v>0</v>
      </c>
      <c r="Y698" s="36">
        <f>+DailySales!$V698*DailySales!$X698</f>
        <v>0</v>
      </c>
      <c r="Z698" s="37">
        <v>186200</v>
      </c>
      <c r="AA698" s="34"/>
      <c r="AB698" s="78"/>
      <c r="AC698" s="78"/>
      <c r="AD698" s="34"/>
      <c r="AE698" s="77"/>
      <c r="AF698" s="38"/>
      <c r="AG698" s="39"/>
      <c r="AH698" s="38">
        <v>46034</v>
      </c>
      <c r="AI698" s="39">
        <v>186200</v>
      </c>
      <c r="AJ698" s="38"/>
      <c r="AK698" s="39"/>
      <c r="AL698" s="34"/>
      <c r="AM698" s="39"/>
      <c r="AN69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98" s="26"/>
      <c r="AQ698" s="26"/>
      <c r="AR698" s="26"/>
    </row>
    <row r="699" spans="1:44" ht="19.5" customHeight="1" x14ac:dyDescent="0.25">
      <c r="A699" s="32">
        <f t="shared" si="44"/>
        <v>2025</v>
      </c>
      <c r="B699" s="32">
        <f t="shared" si="45"/>
        <v>12</v>
      </c>
      <c r="C699" s="25">
        <v>46015</v>
      </c>
      <c r="D699" s="57">
        <f t="shared" ca="1" si="42"/>
        <v>46097</v>
      </c>
      <c r="E699" s="32" t="str">
        <f t="shared" ca="1" si="43"/>
        <v>2-Months</v>
      </c>
      <c r="F699" s="32" t="str">
        <f>VLOOKUP(O699,Stock[],5,FALSE)</f>
        <v>BE</v>
      </c>
      <c r="G699" s="33" t="s">
        <v>2011</v>
      </c>
      <c r="H699" s="34"/>
      <c r="I699" s="34" t="s">
        <v>180</v>
      </c>
      <c r="J699" s="32" t="str">
        <f>VLOOKUP(I699,Customers[],2,FALSE)</f>
        <v>ရွှေမြင်း</v>
      </c>
      <c r="K699" s="32" t="str">
        <f>VLOOKUP(I699,Customers[],4,FALSE)</f>
        <v>Meiktila</v>
      </c>
      <c r="L699" s="32" t="str">
        <f>VLOOKUP(Table85[[#This Row],[CustomerID]],Table!H:K,3,0)</f>
        <v>မိတ္ထီလာ</v>
      </c>
      <c r="M699" s="32" t="str">
        <f>VLOOKUP(I699,Customers[],5,FALSE)</f>
        <v>WholeSales/Contract</v>
      </c>
      <c r="N699" s="34" t="s">
        <v>10</v>
      </c>
      <c r="O699" s="37" t="s">
        <v>61</v>
      </c>
      <c r="P699" s="32" t="str">
        <f>VLOOKUP(O699,Stock[],2,FALSE)</f>
        <v>BE Debtors Opening</v>
      </c>
      <c r="Q699" s="35">
        <f>VLOOKUP(O699,Stock[],3,FALSE)</f>
        <v>0</v>
      </c>
      <c r="R699" s="35">
        <f>VLOOKUP(O699,Stock[],4,FALSE)</f>
        <v>0</v>
      </c>
      <c r="S699" s="34"/>
      <c r="T699" s="35"/>
      <c r="U699" s="34"/>
      <c r="V699" s="36">
        <f>+DailySales!$T699*DailySales!$R699</f>
        <v>0</v>
      </c>
      <c r="W699" s="36">
        <f>+DailySales!$V699*DailySales!$Q699</f>
        <v>0</v>
      </c>
      <c r="X699" s="36">
        <f>VLOOKUP(O699,Stock[],6,FALSE)</f>
        <v>0</v>
      </c>
      <c r="Y699" s="36">
        <f>+DailySales!$V699*DailySales!$X699</f>
        <v>0</v>
      </c>
      <c r="Z699" s="37">
        <v>558600</v>
      </c>
      <c r="AA699" s="34"/>
      <c r="AB699" s="78"/>
      <c r="AC699" s="78"/>
      <c r="AD699" s="34"/>
      <c r="AE699" s="77"/>
      <c r="AF699" s="38"/>
      <c r="AG699" s="39"/>
      <c r="AH699" s="38">
        <v>46034</v>
      </c>
      <c r="AI699" s="39">
        <v>558600</v>
      </c>
      <c r="AJ699" s="38"/>
      <c r="AK699" s="39"/>
      <c r="AL699" s="34"/>
      <c r="AM699" s="39"/>
      <c r="AN69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699" s="26"/>
      <c r="AQ699" s="26"/>
      <c r="AR699" s="26"/>
    </row>
    <row r="700" spans="1:44" ht="19.5" customHeight="1" x14ac:dyDescent="0.25">
      <c r="A700" s="32">
        <f t="shared" si="44"/>
        <v>2025</v>
      </c>
      <c r="B700" s="32">
        <f t="shared" si="45"/>
        <v>12</v>
      </c>
      <c r="C700" s="25">
        <v>46015</v>
      </c>
      <c r="D700" s="57">
        <f t="shared" ca="1" si="42"/>
        <v>46097</v>
      </c>
      <c r="E700" s="32" t="str">
        <f t="shared" ca="1" si="43"/>
        <v>2-Months</v>
      </c>
      <c r="F700" s="32" t="str">
        <f>VLOOKUP(O700,Stock[],5,FALSE)</f>
        <v>BE</v>
      </c>
      <c r="G700" s="33" t="s">
        <v>2011</v>
      </c>
      <c r="H700" s="34"/>
      <c r="I700" s="34" t="s">
        <v>180</v>
      </c>
      <c r="J700" s="32" t="str">
        <f>VLOOKUP(I700,Customers[],2,FALSE)</f>
        <v>ရွှေမြင်း</v>
      </c>
      <c r="K700" s="32" t="str">
        <f>VLOOKUP(I700,Customers[],4,FALSE)</f>
        <v>Meiktila</v>
      </c>
      <c r="L700" s="32" t="str">
        <f>VLOOKUP(Table85[[#This Row],[CustomerID]],Table!H:K,3,0)</f>
        <v>မိတ္ထီလာ</v>
      </c>
      <c r="M700" s="32" t="str">
        <f>VLOOKUP(I700,Customers[],5,FALSE)</f>
        <v>WholeSales/Contract</v>
      </c>
      <c r="N700" s="34" t="s">
        <v>10</v>
      </c>
      <c r="O700" s="37" t="s">
        <v>61</v>
      </c>
      <c r="P700" s="32" t="str">
        <f>VLOOKUP(O700,Stock[],2,FALSE)</f>
        <v>BE Debtors Opening</v>
      </c>
      <c r="Q700" s="35">
        <f>VLOOKUP(O700,Stock[],3,FALSE)</f>
        <v>0</v>
      </c>
      <c r="R700" s="35">
        <f>VLOOKUP(O700,Stock[],4,FALSE)</f>
        <v>0</v>
      </c>
      <c r="S700" s="34"/>
      <c r="T700" s="35"/>
      <c r="U700" s="34"/>
      <c r="V700" s="36">
        <f>+DailySales!$T700*DailySales!$R700</f>
        <v>0</v>
      </c>
      <c r="W700" s="36">
        <f>+DailySales!$V700*DailySales!$Q700</f>
        <v>0</v>
      </c>
      <c r="X700" s="36">
        <f>VLOOKUP(O700,Stock[],6,FALSE)</f>
        <v>0</v>
      </c>
      <c r="Y700" s="36">
        <f>+DailySales!$V700*DailySales!$X700</f>
        <v>0</v>
      </c>
      <c r="Z700" s="37">
        <v>210000</v>
      </c>
      <c r="AA700" s="34"/>
      <c r="AB700" s="78"/>
      <c r="AC700" s="78"/>
      <c r="AD700" s="34"/>
      <c r="AE700" s="77"/>
      <c r="AF700" s="38"/>
      <c r="AG700" s="39"/>
      <c r="AH700" s="38">
        <v>46034</v>
      </c>
      <c r="AI700" s="39">
        <v>210000</v>
      </c>
      <c r="AJ700" s="38"/>
      <c r="AK700" s="39"/>
      <c r="AL700" s="34"/>
      <c r="AM700" s="39"/>
      <c r="AN70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00" s="26"/>
      <c r="AQ700" s="26"/>
      <c r="AR700" s="26"/>
    </row>
    <row r="701" spans="1:44" ht="19.5" customHeight="1" x14ac:dyDescent="0.25">
      <c r="A701" s="32">
        <f t="shared" si="44"/>
        <v>2025</v>
      </c>
      <c r="B701" s="32">
        <f t="shared" si="45"/>
        <v>12</v>
      </c>
      <c r="C701" s="25">
        <v>46015</v>
      </c>
      <c r="D701" s="57">
        <f t="shared" ca="1" si="42"/>
        <v>46097</v>
      </c>
      <c r="E701" s="32" t="str">
        <f t="shared" ca="1" si="43"/>
        <v>2-Months</v>
      </c>
      <c r="F701" s="32" t="str">
        <f>VLOOKUP(O701,Stock[],5,FALSE)</f>
        <v>BE</v>
      </c>
      <c r="G701" s="33" t="s">
        <v>2012</v>
      </c>
      <c r="H701" s="34"/>
      <c r="I701" s="34" t="s">
        <v>189</v>
      </c>
      <c r="J701" s="32" t="str">
        <f>VLOOKUP(I701,Customers[],2,FALSE)</f>
        <v>ရွှေမြင်း(ကျော်ကြား)</v>
      </c>
      <c r="K701" s="32" t="str">
        <f>VLOOKUP(I701,Customers[],4,FALSE)</f>
        <v>Mahlaing</v>
      </c>
      <c r="L701" s="32" t="str">
        <f>VLOOKUP(Table85[[#This Row],[CustomerID]],Table!H:K,3,0)</f>
        <v>မလှိုင်</v>
      </c>
      <c r="M701" s="32" t="str">
        <f>VLOOKUP(I701,Customers[],5,FALSE)</f>
        <v>WholeSales/Contract</v>
      </c>
      <c r="N701" s="34" t="s">
        <v>10</v>
      </c>
      <c r="O701" s="37" t="s">
        <v>61</v>
      </c>
      <c r="P701" s="32" t="str">
        <f>VLOOKUP(O701,Stock[],2,FALSE)</f>
        <v>BE Debtors Opening</v>
      </c>
      <c r="Q701" s="35">
        <f>VLOOKUP(O701,Stock[],3,FALSE)</f>
        <v>0</v>
      </c>
      <c r="R701" s="35">
        <f>VLOOKUP(O701,Stock[],4,FALSE)</f>
        <v>0</v>
      </c>
      <c r="S701" s="34"/>
      <c r="T701" s="35"/>
      <c r="U701" s="34"/>
      <c r="V701" s="36">
        <f>+DailySales!$T701*DailySales!$R701</f>
        <v>0</v>
      </c>
      <c r="W701" s="36">
        <f>+DailySales!$V701*DailySales!$Q701</f>
        <v>0</v>
      </c>
      <c r="X701" s="36">
        <f>VLOOKUP(O701,Stock[],6,FALSE)</f>
        <v>0</v>
      </c>
      <c r="Y701" s="36">
        <f>+DailySales!$V701*DailySales!$X701</f>
        <v>0</v>
      </c>
      <c r="Z701" s="37">
        <v>1915200</v>
      </c>
      <c r="AA701" s="34"/>
      <c r="AB701" s="78"/>
      <c r="AC701" s="78"/>
      <c r="AD701" s="34"/>
      <c r="AE701" s="77"/>
      <c r="AF701" s="38"/>
      <c r="AG701" s="39"/>
      <c r="AH701" s="38">
        <v>46034</v>
      </c>
      <c r="AI701" s="39">
        <v>1915200</v>
      </c>
      <c r="AJ701" s="38"/>
      <c r="AK701" s="39"/>
      <c r="AL701" s="34"/>
      <c r="AM701" s="39"/>
      <c r="AN70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01" s="26"/>
      <c r="AQ701" s="26"/>
      <c r="AR701" s="26"/>
    </row>
    <row r="702" spans="1:44" ht="19.5" customHeight="1" x14ac:dyDescent="0.25">
      <c r="A702" s="32">
        <f t="shared" si="44"/>
        <v>2025</v>
      </c>
      <c r="B702" s="32">
        <f t="shared" si="45"/>
        <v>12</v>
      </c>
      <c r="C702" s="25">
        <v>46015</v>
      </c>
      <c r="D702" s="57">
        <f t="shared" ca="1" si="42"/>
        <v>46097</v>
      </c>
      <c r="E702" s="32" t="str">
        <f t="shared" ca="1" si="43"/>
        <v>2-Months</v>
      </c>
      <c r="F702" s="32" t="str">
        <f>VLOOKUP(O702,Stock[],5,FALSE)</f>
        <v>BE</v>
      </c>
      <c r="G702" s="33" t="s">
        <v>2012</v>
      </c>
      <c r="H702" s="34"/>
      <c r="I702" s="34" t="s">
        <v>189</v>
      </c>
      <c r="J702" s="32" t="str">
        <f>VLOOKUP(I702,Customers[],2,FALSE)</f>
        <v>ရွှေမြင်း(ကျော်ကြား)</v>
      </c>
      <c r="K702" s="32" t="str">
        <f>VLOOKUP(I702,Customers[],4,FALSE)</f>
        <v>Mahlaing</v>
      </c>
      <c r="L702" s="32" t="str">
        <f>VLOOKUP(Table85[[#This Row],[CustomerID]],Table!H:K,3,0)</f>
        <v>မလှိုင်</v>
      </c>
      <c r="M702" s="32" t="str">
        <f>VLOOKUP(I702,Customers[],5,FALSE)</f>
        <v>WholeSales/Contract</v>
      </c>
      <c r="N702" s="34" t="s">
        <v>10</v>
      </c>
      <c r="O702" s="37" t="s">
        <v>61</v>
      </c>
      <c r="P702" s="32" t="str">
        <f>VLOOKUP(O702,Stock[],2,FALSE)</f>
        <v>BE Debtors Opening</v>
      </c>
      <c r="Q702" s="35">
        <f>VLOOKUP(O702,Stock[],3,FALSE)</f>
        <v>0</v>
      </c>
      <c r="R702" s="35">
        <f>VLOOKUP(O702,Stock[],4,FALSE)</f>
        <v>0</v>
      </c>
      <c r="S702" s="34"/>
      <c r="T702" s="35"/>
      <c r="U702" s="34"/>
      <c r="V702" s="36">
        <f>+DailySales!$T702*DailySales!$R702</f>
        <v>0</v>
      </c>
      <c r="W702" s="36">
        <f>+DailySales!$V702*DailySales!$Q702</f>
        <v>0</v>
      </c>
      <c r="X702" s="36">
        <f>VLOOKUP(O702,Stock[],6,FALSE)</f>
        <v>0</v>
      </c>
      <c r="Y702" s="36">
        <f>+DailySales!$V702*DailySales!$X702</f>
        <v>0</v>
      </c>
      <c r="Z702" s="37">
        <v>1932000</v>
      </c>
      <c r="AA702" s="34"/>
      <c r="AB702" s="78"/>
      <c r="AC702" s="78"/>
      <c r="AD702" s="34"/>
      <c r="AE702" s="77"/>
      <c r="AF702" s="38"/>
      <c r="AG702" s="39"/>
      <c r="AH702" s="38">
        <v>46034</v>
      </c>
      <c r="AI702" s="39">
        <v>1932000</v>
      </c>
      <c r="AJ702" s="38"/>
      <c r="AK702" s="39"/>
      <c r="AL702" s="34"/>
      <c r="AM702" s="39"/>
      <c r="AN70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02" s="26"/>
      <c r="AQ702" s="26"/>
      <c r="AR702" s="26"/>
    </row>
    <row r="703" spans="1:44" ht="19.5" customHeight="1" x14ac:dyDescent="0.25">
      <c r="A703" s="32">
        <f t="shared" si="44"/>
        <v>2025</v>
      </c>
      <c r="B703" s="32">
        <f t="shared" si="45"/>
        <v>12</v>
      </c>
      <c r="C703" s="25">
        <v>46016</v>
      </c>
      <c r="D703" s="57">
        <f t="shared" ca="1" si="42"/>
        <v>46097</v>
      </c>
      <c r="E703" s="32" t="str">
        <f t="shared" ca="1" si="43"/>
        <v>2-Months</v>
      </c>
      <c r="F703" s="32" t="str">
        <f>VLOOKUP(O703,Stock[],5,FALSE)</f>
        <v>BE</v>
      </c>
      <c r="G703" s="33" t="s">
        <v>2013</v>
      </c>
      <c r="H703" s="34"/>
      <c r="I703" s="34" t="s">
        <v>181</v>
      </c>
      <c r="J703" s="32" t="str">
        <f>VLOOKUP(I703,Customers[],2,FALSE)</f>
        <v>ရွှေမြင်း(ရွှေခြင်္သေ့)</v>
      </c>
      <c r="K703" s="32" t="str">
        <f>VLOOKUP(I703,Customers[],4,FALSE)</f>
        <v>Meiktila</v>
      </c>
      <c r="L703" s="32" t="str">
        <f>VLOOKUP(Table85[[#This Row],[CustomerID]],Table!H:K,3,0)</f>
        <v>မိတ္ထီလာ</v>
      </c>
      <c r="M703" s="32" t="str">
        <f>VLOOKUP(I703,Customers[],5,FALSE)</f>
        <v>WholeSales/Contract</v>
      </c>
      <c r="N703" s="34" t="s">
        <v>10</v>
      </c>
      <c r="O703" s="37" t="s">
        <v>61</v>
      </c>
      <c r="P703" s="32" t="str">
        <f>VLOOKUP(O703,Stock[],2,FALSE)</f>
        <v>BE Debtors Opening</v>
      </c>
      <c r="Q703" s="35">
        <f>VLOOKUP(O703,Stock[],3,FALSE)</f>
        <v>0</v>
      </c>
      <c r="R703" s="35">
        <f>VLOOKUP(O703,Stock[],4,FALSE)</f>
        <v>0</v>
      </c>
      <c r="S703" s="34"/>
      <c r="T703" s="35"/>
      <c r="U703" s="34"/>
      <c r="V703" s="36">
        <f>+DailySales!$T703*DailySales!$R703</f>
        <v>0</v>
      </c>
      <c r="W703" s="36">
        <f>+DailySales!$V703*DailySales!$Q703</f>
        <v>0</v>
      </c>
      <c r="X703" s="36">
        <f>VLOOKUP(O703,Stock[],6,FALSE)</f>
        <v>0</v>
      </c>
      <c r="Y703" s="36">
        <f>+DailySales!$V703*DailySales!$X703</f>
        <v>0</v>
      </c>
      <c r="Z703" s="37">
        <v>93100</v>
      </c>
      <c r="AA703" s="34"/>
      <c r="AB703" s="78"/>
      <c r="AC703" s="78"/>
      <c r="AD703" s="34"/>
      <c r="AE703" s="77"/>
      <c r="AF703" s="38"/>
      <c r="AG703" s="39"/>
      <c r="AH703" s="38">
        <v>46034</v>
      </c>
      <c r="AI703" s="39">
        <v>93100</v>
      </c>
      <c r="AJ703" s="38"/>
      <c r="AK703" s="39"/>
      <c r="AL703" s="34"/>
      <c r="AM703" s="39"/>
      <c r="AN70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03" s="26"/>
      <c r="AQ703" s="26"/>
      <c r="AR703" s="26"/>
    </row>
    <row r="704" spans="1:44" ht="19.5" customHeight="1" x14ac:dyDescent="0.25">
      <c r="A704" s="32">
        <f t="shared" si="44"/>
        <v>2025</v>
      </c>
      <c r="B704" s="32">
        <f t="shared" si="45"/>
        <v>12</v>
      </c>
      <c r="C704" s="25">
        <v>46016</v>
      </c>
      <c r="D704" s="57">
        <f t="shared" ca="1" si="42"/>
        <v>46097</v>
      </c>
      <c r="E704" s="32" t="str">
        <f t="shared" ca="1" si="43"/>
        <v>2-Months</v>
      </c>
      <c r="F704" s="32" t="str">
        <f>VLOOKUP(O704,Stock[],5,FALSE)</f>
        <v>BE</v>
      </c>
      <c r="G704" s="33" t="s">
        <v>2013</v>
      </c>
      <c r="H704" s="34"/>
      <c r="I704" s="34" t="s">
        <v>181</v>
      </c>
      <c r="J704" s="32" t="str">
        <f>VLOOKUP(I704,Customers[],2,FALSE)</f>
        <v>ရွှေမြင်း(ရွှေခြင်္သေ့)</v>
      </c>
      <c r="K704" s="32" t="str">
        <f>VLOOKUP(I704,Customers[],4,FALSE)</f>
        <v>Meiktila</v>
      </c>
      <c r="L704" s="32" t="str">
        <f>VLOOKUP(Table85[[#This Row],[CustomerID]],Table!H:K,3,0)</f>
        <v>မိတ္ထီလာ</v>
      </c>
      <c r="M704" s="32" t="str">
        <f>VLOOKUP(I704,Customers[],5,FALSE)</f>
        <v>WholeSales/Contract</v>
      </c>
      <c r="N704" s="34" t="s">
        <v>10</v>
      </c>
      <c r="O704" s="37" t="s">
        <v>61</v>
      </c>
      <c r="P704" s="32" t="str">
        <f>VLOOKUP(O704,Stock[],2,FALSE)</f>
        <v>BE Debtors Opening</v>
      </c>
      <c r="Q704" s="35">
        <f>VLOOKUP(O704,Stock[],3,FALSE)</f>
        <v>0</v>
      </c>
      <c r="R704" s="35">
        <f>VLOOKUP(O704,Stock[],4,FALSE)</f>
        <v>0</v>
      </c>
      <c r="S704" s="34"/>
      <c r="T704" s="35"/>
      <c r="U704" s="34"/>
      <c r="V704" s="36">
        <f>+DailySales!$T704*DailySales!$R704</f>
        <v>0</v>
      </c>
      <c r="W704" s="36">
        <f>+DailySales!$V704*DailySales!$Q704</f>
        <v>0</v>
      </c>
      <c r="X704" s="36">
        <f>VLOOKUP(O704,Stock[],6,FALSE)</f>
        <v>0</v>
      </c>
      <c r="Y704" s="36">
        <f>+DailySales!$V704*DailySales!$X704</f>
        <v>0</v>
      </c>
      <c r="Z704" s="37">
        <v>95900</v>
      </c>
      <c r="AA704" s="34"/>
      <c r="AB704" s="78"/>
      <c r="AC704" s="78"/>
      <c r="AD704" s="34"/>
      <c r="AE704" s="77"/>
      <c r="AF704" s="38"/>
      <c r="AG704" s="39"/>
      <c r="AH704" s="38">
        <v>46034</v>
      </c>
      <c r="AI704" s="39">
        <v>95900</v>
      </c>
      <c r="AJ704" s="38"/>
      <c r="AK704" s="39"/>
      <c r="AL704" s="34"/>
      <c r="AM704" s="39"/>
      <c r="AN70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04" s="26"/>
      <c r="AQ704" s="26"/>
      <c r="AR704" s="26"/>
    </row>
    <row r="705" spans="1:44" ht="19.5" customHeight="1" x14ac:dyDescent="0.25">
      <c r="A705" s="32">
        <f t="shared" si="44"/>
        <v>2025</v>
      </c>
      <c r="B705" s="32">
        <f t="shared" si="45"/>
        <v>12</v>
      </c>
      <c r="C705" s="25">
        <v>46016</v>
      </c>
      <c r="D705" s="57">
        <f t="shared" ca="1" si="42"/>
        <v>46097</v>
      </c>
      <c r="E705" s="32" t="str">
        <f t="shared" ca="1" si="43"/>
        <v>2-Months</v>
      </c>
      <c r="F705" s="32" t="str">
        <f>VLOOKUP(O705,Stock[],5,FALSE)</f>
        <v>BE</v>
      </c>
      <c r="G705" s="33" t="s">
        <v>2013</v>
      </c>
      <c r="H705" s="34"/>
      <c r="I705" s="34" t="s">
        <v>181</v>
      </c>
      <c r="J705" s="32" t="str">
        <f>VLOOKUP(I705,Customers[],2,FALSE)</f>
        <v>ရွှေမြင်း(ရွှေခြင်္သေ့)</v>
      </c>
      <c r="K705" s="32" t="str">
        <f>VLOOKUP(I705,Customers[],4,FALSE)</f>
        <v>Meiktila</v>
      </c>
      <c r="L705" s="32" t="str">
        <f>VLOOKUP(Table85[[#This Row],[CustomerID]],Table!H:K,3,0)</f>
        <v>မိတ္ထီလာ</v>
      </c>
      <c r="M705" s="32" t="str">
        <f>VLOOKUP(I705,Customers[],5,FALSE)</f>
        <v>WholeSales/Contract</v>
      </c>
      <c r="N705" s="34" t="s">
        <v>10</v>
      </c>
      <c r="O705" s="37" t="s">
        <v>61</v>
      </c>
      <c r="P705" s="32" t="str">
        <f>VLOOKUP(O705,Stock[],2,FALSE)</f>
        <v>BE Debtors Opening</v>
      </c>
      <c r="Q705" s="35">
        <f>VLOOKUP(O705,Stock[],3,FALSE)</f>
        <v>0</v>
      </c>
      <c r="R705" s="35">
        <f>VLOOKUP(O705,Stock[],4,FALSE)</f>
        <v>0</v>
      </c>
      <c r="S705" s="34"/>
      <c r="T705" s="35"/>
      <c r="U705" s="34"/>
      <c r="V705" s="36">
        <f>+DailySales!$T705*DailySales!$R705</f>
        <v>0</v>
      </c>
      <c r="W705" s="36">
        <f>+DailySales!$V705*DailySales!$Q705</f>
        <v>0</v>
      </c>
      <c r="X705" s="36">
        <f>VLOOKUP(O705,Stock[],6,FALSE)</f>
        <v>0</v>
      </c>
      <c r="Y705" s="36">
        <f>+DailySales!$V705*DailySales!$X705</f>
        <v>0</v>
      </c>
      <c r="Z705" s="37">
        <v>478800</v>
      </c>
      <c r="AA705" s="34"/>
      <c r="AB705" s="78"/>
      <c r="AC705" s="78"/>
      <c r="AD705" s="34"/>
      <c r="AE705" s="77"/>
      <c r="AF705" s="38"/>
      <c r="AG705" s="39"/>
      <c r="AH705" s="38">
        <v>46034</v>
      </c>
      <c r="AI705" s="39">
        <v>478800</v>
      </c>
      <c r="AJ705" s="38"/>
      <c r="AK705" s="39"/>
      <c r="AL705" s="34"/>
      <c r="AM705" s="39"/>
      <c r="AN70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05" s="26"/>
      <c r="AQ705" s="26"/>
      <c r="AR705" s="26"/>
    </row>
    <row r="706" spans="1:44" ht="19.5" customHeight="1" x14ac:dyDescent="0.25">
      <c r="A706" s="32">
        <f t="shared" si="44"/>
        <v>2025</v>
      </c>
      <c r="B706" s="32">
        <f t="shared" si="45"/>
        <v>12</v>
      </c>
      <c r="C706" s="25">
        <v>46016</v>
      </c>
      <c r="D706" s="57">
        <f t="shared" ref="D706:D769" ca="1" si="46">TODAY()</f>
        <v>46097</v>
      </c>
      <c r="E706" s="32" t="str">
        <f t="shared" ref="E706:E769" ca="1" si="47">DATEDIF(C706,D706,"M")&amp;"-Months"</f>
        <v>2-Months</v>
      </c>
      <c r="F706" s="32" t="str">
        <f>VLOOKUP(O706,Stock[],5,FALSE)</f>
        <v>BE</v>
      </c>
      <c r="G706" s="33" t="s">
        <v>2013</v>
      </c>
      <c r="H706" s="34"/>
      <c r="I706" s="34" t="s">
        <v>181</v>
      </c>
      <c r="J706" s="32" t="str">
        <f>VLOOKUP(I706,Customers[],2,FALSE)</f>
        <v>ရွှေမြင်း(ရွှေခြင်္သေ့)</v>
      </c>
      <c r="K706" s="32" t="str">
        <f>VLOOKUP(I706,Customers[],4,FALSE)</f>
        <v>Meiktila</v>
      </c>
      <c r="L706" s="32" t="str">
        <f>VLOOKUP(Table85[[#This Row],[CustomerID]],Table!H:K,3,0)</f>
        <v>မိတ္ထီလာ</v>
      </c>
      <c r="M706" s="32" t="str">
        <f>VLOOKUP(I706,Customers[],5,FALSE)</f>
        <v>WholeSales/Contract</v>
      </c>
      <c r="N706" s="34" t="s">
        <v>10</v>
      </c>
      <c r="O706" s="37" t="s">
        <v>61</v>
      </c>
      <c r="P706" s="32" t="str">
        <f>VLOOKUP(O706,Stock[],2,FALSE)</f>
        <v>BE Debtors Opening</v>
      </c>
      <c r="Q706" s="35">
        <f>VLOOKUP(O706,Stock[],3,FALSE)</f>
        <v>0</v>
      </c>
      <c r="R706" s="35">
        <f>VLOOKUP(O706,Stock[],4,FALSE)</f>
        <v>0</v>
      </c>
      <c r="S706" s="34"/>
      <c r="T706" s="35"/>
      <c r="U706" s="34"/>
      <c r="V706" s="36">
        <f>+DailySales!$T706*DailySales!$R706</f>
        <v>0</v>
      </c>
      <c r="W706" s="36">
        <f>+DailySales!$V706*DailySales!$Q706</f>
        <v>0</v>
      </c>
      <c r="X706" s="36">
        <f>VLOOKUP(O706,Stock[],6,FALSE)</f>
        <v>0</v>
      </c>
      <c r="Y706" s="36">
        <f>+DailySales!$V706*DailySales!$X706</f>
        <v>0</v>
      </c>
      <c r="Z706" s="37">
        <v>966000</v>
      </c>
      <c r="AA706" s="34"/>
      <c r="AB706" s="78"/>
      <c r="AC706" s="78"/>
      <c r="AD706" s="34"/>
      <c r="AE706" s="77"/>
      <c r="AF706" s="38"/>
      <c r="AG706" s="39"/>
      <c r="AH706" s="38">
        <v>46034</v>
      </c>
      <c r="AI706" s="39">
        <v>966000</v>
      </c>
      <c r="AJ706" s="38"/>
      <c r="AK706" s="39"/>
      <c r="AL706" s="34"/>
      <c r="AM706" s="39"/>
      <c r="AN70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06" s="26"/>
      <c r="AQ706" s="26"/>
      <c r="AR706" s="26"/>
    </row>
    <row r="707" spans="1:44" ht="19.5" customHeight="1" x14ac:dyDescent="0.25">
      <c r="A707" s="32">
        <f t="shared" si="44"/>
        <v>2025</v>
      </c>
      <c r="B707" s="32">
        <f t="shared" si="45"/>
        <v>12</v>
      </c>
      <c r="C707" s="25">
        <v>46016</v>
      </c>
      <c r="D707" s="57">
        <f t="shared" ca="1" si="46"/>
        <v>46097</v>
      </c>
      <c r="E707" s="32" t="str">
        <f t="shared" ca="1" si="47"/>
        <v>2-Months</v>
      </c>
      <c r="F707" s="32" t="str">
        <f>VLOOKUP(O707,Stock[],5,FALSE)</f>
        <v>BE</v>
      </c>
      <c r="G707" s="33" t="s">
        <v>2013</v>
      </c>
      <c r="H707" s="34"/>
      <c r="I707" s="34" t="s">
        <v>181</v>
      </c>
      <c r="J707" s="32" t="str">
        <f>VLOOKUP(I707,Customers[],2,FALSE)</f>
        <v>ရွှေမြင်း(ရွှေခြင်္သေ့)</v>
      </c>
      <c r="K707" s="32" t="str">
        <f>VLOOKUP(I707,Customers[],4,FALSE)</f>
        <v>Meiktila</v>
      </c>
      <c r="L707" s="32" t="str">
        <f>VLOOKUP(Table85[[#This Row],[CustomerID]],Table!H:K,3,0)</f>
        <v>မိတ္ထီလာ</v>
      </c>
      <c r="M707" s="32" t="str">
        <f>VLOOKUP(I707,Customers[],5,FALSE)</f>
        <v>WholeSales/Contract</v>
      </c>
      <c r="N707" s="34" t="s">
        <v>10</v>
      </c>
      <c r="O707" s="37" t="s">
        <v>61</v>
      </c>
      <c r="P707" s="32" t="str">
        <f>VLOOKUP(O707,Stock[],2,FALSE)</f>
        <v>BE Debtors Opening</v>
      </c>
      <c r="Q707" s="35">
        <f>VLOOKUP(O707,Stock[],3,FALSE)</f>
        <v>0</v>
      </c>
      <c r="R707" s="35">
        <f>VLOOKUP(O707,Stock[],4,FALSE)</f>
        <v>0</v>
      </c>
      <c r="S707" s="34"/>
      <c r="T707" s="35"/>
      <c r="U707" s="34"/>
      <c r="V707" s="36">
        <f>+DailySales!$T707*DailySales!$R707</f>
        <v>0</v>
      </c>
      <c r="W707" s="36">
        <f>+DailySales!$V707*DailySales!$Q707</f>
        <v>0</v>
      </c>
      <c r="X707" s="36">
        <f>VLOOKUP(O707,Stock[],6,FALSE)</f>
        <v>0</v>
      </c>
      <c r="Y707" s="36">
        <f>+DailySales!$V707*DailySales!$X707</f>
        <v>0</v>
      </c>
      <c r="Z707" s="37">
        <v>186200</v>
      </c>
      <c r="AA707" s="34"/>
      <c r="AB707" s="78"/>
      <c r="AC707" s="78"/>
      <c r="AD707" s="34"/>
      <c r="AE707" s="77"/>
      <c r="AF707" s="38"/>
      <c r="AG707" s="39"/>
      <c r="AH707" s="38">
        <v>46034</v>
      </c>
      <c r="AI707" s="39">
        <v>186200</v>
      </c>
      <c r="AJ707" s="38"/>
      <c r="AK707" s="39"/>
      <c r="AL707" s="34"/>
      <c r="AM707" s="39"/>
      <c r="AN70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07" s="26"/>
      <c r="AQ707" s="26"/>
      <c r="AR707" s="26"/>
    </row>
    <row r="708" spans="1:44" ht="19.5" customHeight="1" x14ac:dyDescent="0.25">
      <c r="A708" s="32">
        <f t="shared" si="44"/>
        <v>2025</v>
      </c>
      <c r="B708" s="32">
        <f t="shared" si="45"/>
        <v>12</v>
      </c>
      <c r="C708" s="25">
        <v>46016</v>
      </c>
      <c r="D708" s="57">
        <f t="shared" ca="1" si="46"/>
        <v>46097</v>
      </c>
      <c r="E708" s="32" t="str">
        <f t="shared" ca="1" si="47"/>
        <v>2-Months</v>
      </c>
      <c r="F708" s="32" t="str">
        <f>VLOOKUP(O708,Stock[],5,FALSE)</f>
        <v>BE</v>
      </c>
      <c r="G708" s="33" t="s">
        <v>2016</v>
      </c>
      <c r="H708" s="34"/>
      <c r="I708" s="34" t="s">
        <v>2017</v>
      </c>
      <c r="J708" s="32" t="str">
        <f>VLOOKUP(I708,Customers[],2,FALSE)</f>
        <v>ဦးဝင်းနိုင်</v>
      </c>
      <c r="K708" s="32" t="str">
        <f>VLOOKUP(I708,Customers[],4,FALSE)</f>
        <v>Wandwin</v>
      </c>
      <c r="L708" s="32" t="str">
        <f>VLOOKUP(Table85[[#This Row],[CustomerID]],Table!H:K,3,0)</f>
        <v>လျှော်ပင်</v>
      </c>
      <c r="M708" s="32" t="str">
        <f>VLOOKUP(I708,Customers[],5,FALSE)</f>
        <v>WholeSales/Contract</v>
      </c>
      <c r="N708" s="34" t="s">
        <v>10</v>
      </c>
      <c r="O708" s="37" t="s">
        <v>61</v>
      </c>
      <c r="P708" s="32" t="str">
        <f>VLOOKUP(O708,Stock[],2,FALSE)</f>
        <v>BE Debtors Opening</v>
      </c>
      <c r="Q708" s="35">
        <f>VLOOKUP(O708,Stock[],3,FALSE)</f>
        <v>0</v>
      </c>
      <c r="R708" s="35">
        <f>VLOOKUP(O708,Stock[],4,FALSE)</f>
        <v>0</v>
      </c>
      <c r="S708" s="34"/>
      <c r="T708" s="35"/>
      <c r="U708" s="34"/>
      <c r="V708" s="36">
        <f>+DailySales!$T708*DailySales!$R708</f>
        <v>0</v>
      </c>
      <c r="W708" s="36">
        <f>+DailySales!$V708*DailySales!$Q708</f>
        <v>0</v>
      </c>
      <c r="X708" s="36">
        <f>VLOOKUP(O708,Stock[],6,FALSE)</f>
        <v>0</v>
      </c>
      <c r="Y708" s="36">
        <f>+DailySales!$V708*DailySales!$X708</f>
        <v>0</v>
      </c>
      <c r="Z708" s="37">
        <v>93100</v>
      </c>
      <c r="AA708" s="34"/>
      <c r="AB708" s="78"/>
      <c r="AC708" s="78"/>
      <c r="AD708" s="34"/>
      <c r="AE708" s="77"/>
      <c r="AF708" s="38"/>
      <c r="AG708" s="39"/>
      <c r="AH708" s="38"/>
      <c r="AI708" s="39"/>
      <c r="AJ708" s="38"/>
      <c r="AK708" s="39"/>
      <c r="AL708" s="38">
        <v>46043</v>
      </c>
      <c r="AM708" s="39">
        <v>93100</v>
      </c>
      <c r="AN70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08" s="26"/>
      <c r="AQ708" s="26"/>
      <c r="AR708" s="26"/>
    </row>
    <row r="709" spans="1:44" ht="19.5" customHeight="1" x14ac:dyDescent="0.25">
      <c r="A709" s="32">
        <f t="shared" si="44"/>
        <v>2025</v>
      </c>
      <c r="B709" s="32">
        <f t="shared" si="45"/>
        <v>12</v>
      </c>
      <c r="C709" s="25">
        <v>46016</v>
      </c>
      <c r="D709" s="57">
        <f t="shared" ca="1" si="46"/>
        <v>46097</v>
      </c>
      <c r="E709" s="32" t="str">
        <f t="shared" ca="1" si="47"/>
        <v>2-Months</v>
      </c>
      <c r="F709" s="32" t="str">
        <f>VLOOKUP(O709,Stock[],5,FALSE)</f>
        <v>BE</v>
      </c>
      <c r="G709" s="33" t="s">
        <v>2016</v>
      </c>
      <c r="H709" s="34"/>
      <c r="I709" s="34" t="s">
        <v>2017</v>
      </c>
      <c r="J709" s="32" t="str">
        <f>VLOOKUP(I709,Customers[],2,FALSE)</f>
        <v>ဦးဝင်းနိုင်</v>
      </c>
      <c r="K709" s="32" t="str">
        <f>VLOOKUP(I709,Customers[],4,FALSE)</f>
        <v>Wandwin</v>
      </c>
      <c r="L709" s="32" t="str">
        <f>VLOOKUP(Table85[[#This Row],[CustomerID]],Table!H:K,3,0)</f>
        <v>လျှော်ပင်</v>
      </c>
      <c r="M709" s="32" t="str">
        <f>VLOOKUP(I709,Customers[],5,FALSE)</f>
        <v>WholeSales/Contract</v>
      </c>
      <c r="N709" s="34" t="s">
        <v>10</v>
      </c>
      <c r="O709" s="37" t="s">
        <v>61</v>
      </c>
      <c r="P709" s="32" t="str">
        <f>VLOOKUP(O709,Stock[],2,FALSE)</f>
        <v>BE Debtors Opening</v>
      </c>
      <c r="Q709" s="35">
        <f>VLOOKUP(O709,Stock[],3,FALSE)</f>
        <v>0</v>
      </c>
      <c r="R709" s="35">
        <f>VLOOKUP(O709,Stock[],4,FALSE)</f>
        <v>0</v>
      </c>
      <c r="S709" s="34"/>
      <c r="T709" s="35"/>
      <c r="U709" s="34"/>
      <c r="V709" s="36">
        <f>+DailySales!$T709*DailySales!$R709</f>
        <v>0</v>
      </c>
      <c r="W709" s="36">
        <f>+DailySales!$V709*DailySales!$Q709</f>
        <v>0</v>
      </c>
      <c r="X709" s="36">
        <f>VLOOKUP(O709,Stock[],6,FALSE)</f>
        <v>0</v>
      </c>
      <c r="Y709" s="36">
        <f>+DailySales!$V709*DailySales!$X709</f>
        <v>0</v>
      </c>
      <c r="Z709" s="37">
        <v>767200</v>
      </c>
      <c r="AA709" s="34"/>
      <c r="AB709" s="78"/>
      <c r="AC709" s="78"/>
      <c r="AD709" s="34"/>
      <c r="AE709" s="77"/>
      <c r="AF709" s="38"/>
      <c r="AG709" s="39"/>
      <c r="AH709" s="38">
        <v>46043</v>
      </c>
      <c r="AI709" s="39">
        <v>737835</v>
      </c>
      <c r="AJ709" s="38"/>
      <c r="AK709" s="39"/>
      <c r="AL709" s="38">
        <v>46043</v>
      </c>
      <c r="AM709" s="39">
        <v>29365</v>
      </c>
      <c r="AN70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09" s="26"/>
      <c r="AQ709" s="26"/>
      <c r="AR709" s="26"/>
    </row>
    <row r="710" spans="1:44" ht="19.5" customHeight="1" x14ac:dyDescent="0.25">
      <c r="A710" s="32">
        <f t="shared" ref="A710:A773" si="48">YEAR(C710)</f>
        <v>2025</v>
      </c>
      <c r="B710" s="32">
        <f t="shared" ref="B710:B773" si="49">MONTH(C710)</f>
        <v>12</v>
      </c>
      <c r="C710" s="25">
        <v>46016</v>
      </c>
      <c r="D710" s="57">
        <f t="shared" ca="1" si="46"/>
        <v>46097</v>
      </c>
      <c r="E710" s="32" t="str">
        <f t="shared" ca="1" si="47"/>
        <v>2-Months</v>
      </c>
      <c r="F710" s="32" t="str">
        <f>VLOOKUP(O710,Stock[],5,FALSE)</f>
        <v>BE</v>
      </c>
      <c r="G710" s="33" t="s">
        <v>2016</v>
      </c>
      <c r="H710" s="34"/>
      <c r="I710" s="34" t="s">
        <v>2017</v>
      </c>
      <c r="J710" s="32" t="str">
        <f>VLOOKUP(I710,Customers[],2,FALSE)</f>
        <v>ဦးဝင်းနိုင်</v>
      </c>
      <c r="K710" s="32" t="str">
        <f>VLOOKUP(I710,Customers[],4,FALSE)</f>
        <v>Wandwin</v>
      </c>
      <c r="L710" s="32" t="str">
        <f>VLOOKUP(Table85[[#This Row],[CustomerID]],Table!H:K,3,0)</f>
        <v>လျှော်ပင်</v>
      </c>
      <c r="M710" s="32" t="str">
        <f>VLOOKUP(I710,Customers[],5,FALSE)</f>
        <v>WholeSales/Contract</v>
      </c>
      <c r="N710" s="34" t="s">
        <v>10</v>
      </c>
      <c r="O710" s="37" t="s">
        <v>61</v>
      </c>
      <c r="P710" s="32" t="str">
        <f>VLOOKUP(O710,Stock[],2,FALSE)</f>
        <v>BE Debtors Opening</v>
      </c>
      <c r="Q710" s="35">
        <f>VLOOKUP(O710,Stock[],3,FALSE)</f>
        <v>0</v>
      </c>
      <c r="R710" s="35">
        <f>VLOOKUP(O710,Stock[],4,FALSE)</f>
        <v>0</v>
      </c>
      <c r="S710" s="34"/>
      <c r="T710" s="35"/>
      <c r="U710" s="34"/>
      <c r="V710" s="36">
        <f>+DailySales!$T710*DailySales!$R710</f>
        <v>0</v>
      </c>
      <c r="W710" s="36">
        <f>+DailySales!$V710*DailySales!$Q710</f>
        <v>0</v>
      </c>
      <c r="X710" s="36">
        <f>VLOOKUP(O710,Stock[],6,FALSE)</f>
        <v>0</v>
      </c>
      <c r="Y710" s="36">
        <f>+DailySales!$V710*DailySales!$X710</f>
        <v>0</v>
      </c>
      <c r="Z710" s="37">
        <v>159600</v>
      </c>
      <c r="AA710" s="34"/>
      <c r="AB710" s="78"/>
      <c r="AC710" s="78"/>
      <c r="AD710" s="34"/>
      <c r="AE710" s="77"/>
      <c r="AF710" s="38"/>
      <c r="AG710" s="39"/>
      <c r="AH710" s="38">
        <v>46043</v>
      </c>
      <c r="AI710" s="39">
        <v>159600</v>
      </c>
      <c r="AJ710" s="38"/>
      <c r="AK710" s="39"/>
      <c r="AL710" s="34"/>
      <c r="AM710" s="39"/>
      <c r="AN71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10" s="26"/>
      <c r="AQ710" s="26"/>
      <c r="AR710" s="26"/>
    </row>
    <row r="711" spans="1:44" ht="19.5" customHeight="1" x14ac:dyDescent="0.25">
      <c r="A711" s="32">
        <f t="shared" si="48"/>
        <v>2025</v>
      </c>
      <c r="B711" s="32">
        <f t="shared" si="49"/>
        <v>12</v>
      </c>
      <c r="C711" s="25">
        <v>46016</v>
      </c>
      <c r="D711" s="57">
        <f t="shared" ca="1" si="46"/>
        <v>46097</v>
      </c>
      <c r="E711" s="32" t="str">
        <f t="shared" ca="1" si="47"/>
        <v>2-Months</v>
      </c>
      <c r="F711" s="32" t="str">
        <f>VLOOKUP(O711,Stock[],5,FALSE)</f>
        <v>BE</v>
      </c>
      <c r="G711" s="33" t="s">
        <v>2016</v>
      </c>
      <c r="H711" s="34"/>
      <c r="I711" s="34" t="s">
        <v>2017</v>
      </c>
      <c r="J711" s="32" t="str">
        <f>VLOOKUP(I711,Customers[],2,FALSE)</f>
        <v>ဦးဝင်းနိုင်</v>
      </c>
      <c r="K711" s="32" t="str">
        <f>VLOOKUP(I711,Customers[],4,FALSE)</f>
        <v>Wandwin</v>
      </c>
      <c r="L711" s="32" t="str">
        <f>VLOOKUP(Table85[[#This Row],[CustomerID]],Table!H:K,3,0)</f>
        <v>လျှော်ပင်</v>
      </c>
      <c r="M711" s="32" t="str">
        <f>VLOOKUP(I711,Customers[],5,FALSE)</f>
        <v>WholeSales/Contract</v>
      </c>
      <c r="N711" s="34" t="s">
        <v>10</v>
      </c>
      <c r="O711" s="37" t="s">
        <v>61</v>
      </c>
      <c r="P711" s="32" t="str">
        <f>VLOOKUP(O711,Stock[],2,FALSE)</f>
        <v>BE Debtors Opening</v>
      </c>
      <c r="Q711" s="35">
        <f>VLOOKUP(O711,Stock[],3,FALSE)</f>
        <v>0</v>
      </c>
      <c r="R711" s="35">
        <f>VLOOKUP(O711,Stock[],4,FALSE)</f>
        <v>0</v>
      </c>
      <c r="S711" s="34"/>
      <c r="T711" s="35"/>
      <c r="U711" s="34"/>
      <c r="V711" s="36">
        <f>+DailySales!$T711*DailySales!$R711</f>
        <v>0</v>
      </c>
      <c r="W711" s="36">
        <f>+DailySales!$V711*DailySales!$Q711</f>
        <v>0</v>
      </c>
      <c r="X711" s="36">
        <f>VLOOKUP(O711,Stock[],6,FALSE)</f>
        <v>0</v>
      </c>
      <c r="Y711" s="36">
        <f>+DailySales!$V711*DailySales!$X711</f>
        <v>0</v>
      </c>
      <c r="Z711" s="37">
        <v>279300</v>
      </c>
      <c r="AA711" s="34"/>
      <c r="AB711" s="78"/>
      <c r="AC711" s="78"/>
      <c r="AD711" s="34"/>
      <c r="AE711" s="77"/>
      <c r="AF711" s="38"/>
      <c r="AG711" s="39"/>
      <c r="AH711" s="38">
        <v>46043</v>
      </c>
      <c r="AI711" s="39">
        <v>279300</v>
      </c>
      <c r="AJ711" s="38"/>
      <c r="AK711" s="39"/>
      <c r="AL711" s="34"/>
      <c r="AM711" s="39"/>
      <c r="AN71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11" s="26"/>
      <c r="AQ711" s="26"/>
      <c r="AR711" s="26"/>
    </row>
    <row r="712" spans="1:44" ht="19.5" customHeight="1" x14ac:dyDescent="0.25">
      <c r="A712" s="32">
        <f t="shared" si="48"/>
        <v>2025</v>
      </c>
      <c r="B712" s="32">
        <f t="shared" si="49"/>
        <v>12</v>
      </c>
      <c r="C712" s="25">
        <v>46016</v>
      </c>
      <c r="D712" s="57">
        <f t="shared" ca="1" si="46"/>
        <v>46097</v>
      </c>
      <c r="E712" s="32" t="str">
        <f t="shared" ca="1" si="47"/>
        <v>2-Months</v>
      </c>
      <c r="F712" s="32" t="str">
        <f>VLOOKUP(O712,Stock[],5,FALSE)</f>
        <v>BE</v>
      </c>
      <c r="G712" s="33" t="s">
        <v>2016</v>
      </c>
      <c r="H712" s="34"/>
      <c r="I712" s="34" t="s">
        <v>2017</v>
      </c>
      <c r="J712" s="32" t="str">
        <f>VLOOKUP(I712,Customers[],2,FALSE)</f>
        <v>ဦးဝင်းနိုင်</v>
      </c>
      <c r="K712" s="32" t="str">
        <f>VLOOKUP(I712,Customers[],4,FALSE)</f>
        <v>Wandwin</v>
      </c>
      <c r="L712" s="32" t="str">
        <f>VLOOKUP(Table85[[#This Row],[CustomerID]],Table!H:K,3,0)</f>
        <v>လျှော်ပင်</v>
      </c>
      <c r="M712" s="32" t="str">
        <f>VLOOKUP(I712,Customers[],5,FALSE)</f>
        <v>WholeSales/Contract</v>
      </c>
      <c r="N712" s="34" t="s">
        <v>10</v>
      </c>
      <c r="O712" s="37" t="s">
        <v>61</v>
      </c>
      <c r="P712" s="32" t="str">
        <f>VLOOKUP(O712,Stock[],2,FALSE)</f>
        <v>BE Debtors Opening</v>
      </c>
      <c r="Q712" s="35">
        <f>VLOOKUP(O712,Stock[],3,FALSE)</f>
        <v>0</v>
      </c>
      <c r="R712" s="35">
        <f>VLOOKUP(O712,Stock[],4,FALSE)</f>
        <v>0</v>
      </c>
      <c r="S712" s="34"/>
      <c r="T712" s="35"/>
      <c r="U712" s="34"/>
      <c r="V712" s="36">
        <f>+DailySales!$T712*DailySales!$R712</f>
        <v>0</v>
      </c>
      <c r="W712" s="36">
        <f>+DailySales!$V712*DailySales!$Q712</f>
        <v>0</v>
      </c>
      <c r="X712" s="36">
        <f>VLOOKUP(O712,Stock[],6,FALSE)</f>
        <v>0</v>
      </c>
      <c r="Y712" s="36">
        <f>+DailySales!$V712*DailySales!$X712</f>
        <v>0</v>
      </c>
      <c r="Z712" s="37">
        <v>193200</v>
      </c>
      <c r="AA712" s="34"/>
      <c r="AB712" s="78"/>
      <c r="AC712" s="78"/>
      <c r="AD712" s="34"/>
      <c r="AE712" s="77"/>
      <c r="AF712" s="38"/>
      <c r="AG712" s="39"/>
      <c r="AH712" s="38">
        <v>46043</v>
      </c>
      <c r="AI712" s="39">
        <v>193200</v>
      </c>
      <c r="AJ712" s="38"/>
      <c r="AK712" s="39"/>
      <c r="AL712" s="34"/>
      <c r="AM712" s="39"/>
      <c r="AN71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12" s="26"/>
      <c r="AQ712" s="26"/>
      <c r="AR712" s="26"/>
    </row>
    <row r="713" spans="1:44" ht="19.5" customHeight="1" x14ac:dyDescent="0.25">
      <c r="A713" s="32">
        <f t="shared" si="48"/>
        <v>2025</v>
      </c>
      <c r="B713" s="32">
        <f t="shared" si="49"/>
        <v>12</v>
      </c>
      <c r="C713" s="25">
        <v>46016</v>
      </c>
      <c r="D713" s="57">
        <f t="shared" ca="1" si="46"/>
        <v>46097</v>
      </c>
      <c r="E713" s="32" t="str">
        <f t="shared" ca="1" si="47"/>
        <v>2-Months</v>
      </c>
      <c r="F713" s="32" t="str">
        <f>VLOOKUP(O713,Stock[],5,FALSE)</f>
        <v>BE</v>
      </c>
      <c r="G713" s="33" t="s">
        <v>2016</v>
      </c>
      <c r="H713" s="34"/>
      <c r="I713" s="34" t="s">
        <v>2017</v>
      </c>
      <c r="J713" s="32" t="str">
        <f>VLOOKUP(I713,Customers[],2,FALSE)</f>
        <v>ဦးဝင်းနိုင်</v>
      </c>
      <c r="K713" s="32" t="str">
        <f>VLOOKUP(I713,Customers[],4,FALSE)</f>
        <v>Wandwin</v>
      </c>
      <c r="L713" s="32" t="str">
        <f>VLOOKUP(Table85[[#This Row],[CustomerID]],Table!H:K,3,0)</f>
        <v>လျှော်ပင်</v>
      </c>
      <c r="M713" s="32" t="str">
        <f>VLOOKUP(I713,Customers[],5,FALSE)</f>
        <v>WholeSales/Contract</v>
      </c>
      <c r="N713" s="34" t="s">
        <v>10</v>
      </c>
      <c r="O713" s="37" t="s">
        <v>61</v>
      </c>
      <c r="P713" s="32" t="str">
        <f>VLOOKUP(O713,Stock[],2,FALSE)</f>
        <v>BE Debtors Opening</v>
      </c>
      <c r="Q713" s="35">
        <f>VLOOKUP(O713,Stock[],3,FALSE)</f>
        <v>0</v>
      </c>
      <c r="R713" s="35">
        <f>VLOOKUP(O713,Stock[],4,FALSE)</f>
        <v>0</v>
      </c>
      <c r="S713" s="34"/>
      <c r="T713" s="35"/>
      <c r="U713" s="34"/>
      <c r="V713" s="36">
        <f>+DailySales!$T713*DailySales!$R713</f>
        <v>0</v>
      </c>
      <c r="W713" s="36">
        <f>+DailySales!$V713*DailySales!$Q713</f>
        <v>0</v>
      </c>
      <c r="X713" s="36">
        <f>VLOOKUP(O713,Stock[],6,FALSE)</f>
        <v>0</v>
      </c>
      <c r="Y713" s="36">
        <f>+DailySales!$V713*DailySales!$X713</f>
        <v>0</v>
      </c>
      <c r="Z713" s="37">
        <v>186200</v>
      </c>
      <c r="AA713" s="34"/>
      <c r="AB713" s="78"/>
      <c r="AC713" s="78"/>
      <c r="AD713" s="34"/>
      <c r="AE713" s="77"/>
      <c r="AF713" s="38"/>
      <c r="AG713" s="39"/>
      <c r="AH713" s="38">
        <v>46043</v>
      </c>
      <c r="AI713" s="39">
        <v>186200</v>
      </c>
      <c r="AJ713" s="38"/>
      <c r="AK713" s="39"/>
      <c r="AL713" s="34"/>
      <c r="AM713" s="39"/>
      <c r="AN71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13" s="26"/>
      <c r="AQ713" s="26"/>
      <c r="AR713" s="26"/>
    </row>
    <row r="714" spans="1:44" ht="19.5" customHeight="1" x14ac:dyDescent="0.25">
      <c r="A714" s="32">
        <f t="shared" si="48"/>
        <v>2025</v>
      </c>
      <c r="B714" s="32">
        <f t="shared" si="49"/>
        <v>12</v>
      </c>
      <c r="C714" s="25">
        <v>46016</v>
      </c>
      <c r="D714" s="57">
        <f t="shared" ca="1" si="46"/>
        <v>46097</v>
      </c>
      <c r="E714" s="32" t="str">
        <f t="shared" ca="1" si="47"/>
        <v>2-Months</v>
      </c>
      <c r="F714" s="32" t="str">
        <f>VLOOKUP(O714,Stock[],5,FALSE)</f>
        <v>BE</v>
      </c>
      <c r="G714" s="33" t="s">
        <v>2016</v>
      </c>
      <c r="H714" s="34"/>
      <c r="I714" s="34" t="s">
        <v>2017</v>
      </c>
      <c r="J714" s="32" t="str">
        <f>VLOOKUP(I714,Customers[],2,FALSE)</f>
        <v>ဦးဝင်းနိုင်</v>
      </c>
      <c r="K714" s="32" t="str">
        <f>VLOOKUP(I714,Customers[],4,FALSE)</f>
        <v>Wandwin</v>
      </c>
      <c r="L714" s="32" t="str">
        <f>VLOOKUP(Table85[[#This Row],[CustomerID]],Table!H:K,3,0)</f>
        <v>လျှော်ပင်</v>
      </c>
      <c r="M714" s="32" t="str">
        <f>VLOOKUP(I714,Customers[],5,FALSE)</f>
        <v>WholeSales/Contract</v>
      </c>
      <c r="N714" s="34" t="s">
        <v>10</v>
      </c>
      <c r="O714" s="37" t="s">
        <v>61</v>
      </c>
      <c r="P714" s="32" t="str">
        <f>VLOOKUP(O714,Stock[],2,FALSE)</f>
        <v>BE Debtors Opening</v>
      </c>
      <c r="Q714" s="35">
        <f>VLOOKUP(O714,Stock[],3,FALSE)</f>
        <v>0</v>
      </c>
      <c r="R714" s="35">
        <f>VLOOKUP(O714,Stock[],4,FALSE)</f>
        <v>0</v>
      </c>
      <c r="S714" s="34"/>
      <c r="T714" s="35"/>
      <c r="U714" s="34"/>
      <c r="V714" s="36">
        <f>+DailySales!$T714*DailySales!$R714</f>
        <v>0</v>
      </c>
      <c r="W714" s="36">
        <f>+DailySales!$V714*DailySales!$Q714</f>
        <v>0</v>
      </c>
      <c r="X714" s="36">
        <f>VLOOKUP(O714,Stock[],6,FALSE)</f>
        <v>0</v>
      </c>
      <c r="Y714" s="36">
        <f>+DailySales!$V714*DailySales!$X714</f>
        <v>0</v>
      </c>
      <c r="Z714" s="37">
        <v>105000</v>
      </c>
      <c r="AA714" s="34"/>
      <c r="AB714" s="78"/>
      <c r="AC714" s="78"/>
      <c r="AD714" s="34"/>
      <c r="AE714" s="77"/>
      <c r="AF714" s="38"/>
      <c r="AG714" s="39"/>
      <c r="AH714" s="38">
        <v>46043</v>
      </c>
      <c r="AI714" s="39">
        <v>105000</v>
      </c>
      <c r="AJ714" s="38"/>
      <c r="AK714" s="39"/>
      <c r="AL714" s="34"/>
      <c r="AM714" s="39"/>
      <c r="AN71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14" s="26"/>
      <c r="AQ714" s="26"/>
      <c r="AR714" s="26"/>
    </row>
    <row r="715" spans="1:44" ht="19.5" customHeight="1" x14ac:dyDescent="0.25">
      <c r="A715" s="32">
        <f t="shared" si="48"/>
        <v>2025</v>
      </c>
      <c r="B715" s="32">
        <f t="shared" si="49"/>
        <v>12</v>
      </c>
      <c r="C715" s="25">
        <v>46016</v>
      </c>
      <c r="D715" s="57">
        <f t="shared" ca="1" si="46"/>
        <v>46097</v>
      </c>
      <c r="E715" s="32" t="str">
        <f t="shared" ca="1" si="47"/>
        <v>2-Months</v>
      </c>
      <c r="F715" s="32" t="str">
        <f>VLOOKUP(O715,Stock[],5,FALSE)</f>
        <v>BE</v>
      </c>
      <c r="G715" s="33" t="s">
        <v>2016</v>
      </c>
      <c r="H715" s="34"/>
      <c r="I715" s="34" t="s">
        <v>2017</v>
      </c>
      <c r="J715" s="32" t="str">
        <f>VLOOKUP(I715,Customers[],2,FALSE)</f>
        <v>ဦးဝင်းနိုင်</v>
      </c>
      <c r="K715" s="32" t="str">
        <f>VLOOKUP(I715,Customers[],4,FALSE)</f>
        <v>Wandwin</v>
      </c>
      <c r="L715" s="32" t="str">
        <f>VLOOKUP(Table85[[#This Row],[CustomerID]],Table!H:K,3,0)</f>
        <v>လျှော်ပင်</v>
      </c>
      <c r="M715" s="32" t="str">
        <f>VLOOKUP(I715,Customers[],5,FALSE)</f>
        <v>WholeSales/Contract</v>
      </c>
      <c r="N715" s="34" t="s">
        <v>10</v>
      </c>
      <c r="O715" s="37" t="s">
        <v>61</v>
      </c>
      <c r="P715" s="32" t="str">
        <f>VLOOKUP(O715,Stock[],2,FALSE)</f>
        <v>BE Debtors Opening</v>
      </c>
      <c r="Q715" s="35">
        <f>VLOOKUP(O715,Stock[],3,FALSE)</f>
        <v>0</v>
      </c>
      <c r="R715" s="35">
        <f>VLOOKUP(O715,Stock[],4,FALSE)</f>
        <v>0</v>
      </c>
      <c r="S715" s="34"/>
      <c r="T715" s="35"/>
      <c r="U715" s="34"/>
      <c r="V715" s="36">
        <f>+DailySales!$T715*DailySales!$R715</f>
        <v>0</v>
      </c>
      <c r="W715" s="36">
        <f>+DailySales!$V715*DailySales!$Q715</f>
        <v>0</v>
      </c>
      <c r="X715" s="36">
        <f>VLOOKUP(O715,Stock[],6,FALSE)</f>
        <v>0</v>
      </c>
      <c r="Y715" s="36">
        <f>+DailySales!$V715*DailySales!$X715</f>
        <v>0</v>
      </c>
      <c r="Z715" s="37">
        <v>550800</v>
      </c>
      <c r="AA715" s="34"/>
      <c r="AB715" s="78"/>
      <c r="AC715" s="78"/>
      <c r="AD715" s="34"/>
      <c r="AE715" s="77"/>
      <c r="AF715" s="38"/>
      <c r="AG715" s="39"/>
      <c r="AH715" s="38">
        <v>46043</v>
      </c>
      <c r="AI715" s="39">
        <v>550800</v>
      </c>
      <c r="AJ715" s="38"/>
      <c r="AK715" s="39"/>
      <c r="AL715" s="34"/>
      <c r="AM715" s="39"/>
      <c r="AN71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15" s="26"/>
      <c r="AQ715" s="26"/>
      <c r="AR715" s="26"/>
    </row>
    <row r="716" spans="1:44" ht="19.5" customHeight="1" x14ac:dyDescent="0.25">
      <c r="A716" s="32">
        <f t="shared" si="48"/>
        <v>2025</v>
      </c>
      <c r="B716" s="32">
        <f t="shared" si="49"/>
        <v>12</v>
      </c>
      <c r="C716" s="25">
        <v>46016</v>
      </c>
      <c r="D716" s="57">
        <f t="shared" ca="1" si="46"/>
        <v>46097</v>
      </c>
      <c r="E716" s="32" t="str">
        <f t="shared" ca="1" si="47"/>
        <v>2-Months</v>
      </c>
      <c r="F716" s="32" t="str">
        <f>VLOOKUP(O716,Stock[],5,FALSE)</f>
        <v>BE</v>
      </c>
      <c r="G716" s="33" t="s">
        <v>2018</v>
      </c>
      <c r="H716" s="34"/>
      <c r="I716" s="34" t="s">
        <v>1852</v>
      </c>
      <c r="J716" s="32" t="str">
        <f>VLOOKUP(I716,Customers[],2,FALSE)</f>
        <v>Summer-1</v>
      </c>
      <c r="K716" s="32" t="str">
        <f>VLOOKUP(I716,Customers[],4,FALSE)</f>
        <v>Meiktila</v>
      </c>
      <c r="L716" s="32" t="str">
        <f>VLOOKUP(Table85[[#This Row],[CustomerID]],Table!H:K,3,0)</f>
        <v>မိတ္ထီလာ</v>
      </c>
      <c r="M716" s="32" t="str">
        <f>VLOOKUP(I716,Customers[],5,FALSE)</f>
        <v>WholeSales</v>
      </c>
      <c r="N716" s="34" t="s">
        <v>10</v>
      </c>
      <c r="O716" s="37" t="s">
        <v>61</v>
      </c>
      <c r="P716" s="32" t="str">
        <f>VLOOKUP(O716,Stock[],2,FALSE)</f>
        <v>BE Debtors Opening</v>
      </c>
      <c r="Q716" s="35">
        <f>VLOOKUP(O716,Stock[],3,FALSE)</f>
        <v>0</v>
      </c>
      <c r="R716" s="35">
        <f>VLOOKUP(O716,Stock[],4,FALSE)</f>
        <v>0</v>
      </c>
      <c r="S716" s="34"/>
      <c r="T716" s="35"/>
      <c r="U716" s="34"/>
      <c r="V716" s="36">
        <f>+DailySales!$T716*DailySales!$R716</f>
        <v>0</v>
      </c>
      <c r="W716" s="36">
        <f>+DailySales!$V716*DailySales!$Q716</f>
        <v>0</v>
      </c>
      <c r="X716" s="36">
        <f>VLOOKUP(O716,Stock[],6,FALSE)</f>
        <v>0</v>
      </c>
      <c r="Y716" s="36">
        <f>+DailySales!$V716*DailySales!$X716</f>
        <v>0</v>
      </c>
      <c r="Z716" s="37">
        <v>959000</v>
      </c>
      <c r="AA716" s="34"/>
      <c r="AB716" s="78"/>
      <c r="AC716" s="78"/>
      <c r="AD716" s="34"/>
      <c r="AE716" s="77"/>
      <c r="AF716" s="38"/>
      <c r="AG716" s="39"/>
      <c r="AH716" s="38">
        <v>46025</v>
      </c>
      <c r="AI716" s="39">
        <v>959000</v>
      </c>
      <c r="AJ716" s="38"/>
      <c r="AK716" s="39"/>
      <c r="AL716" s="34"/>
      <c r="AM716" s="39"/>
      <c r="AN71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16" s="26"/>
      <c r="AQ716" s="26"/>
      <c r="AR716" s="26"/>
    </row>
    <row r="717" spans="1:44" ht="19.5" customHeight="1" x14ac:dyDescent="0.25">
      <c r="A717" s="32">
        <f t="shared" si="48"/>
        <v>2025</v>
      </c>
      <c r="B717" s="32">
        <f t="shared" si="49"/>
        <v>12</v>
      </c>
      <c r="C717" s="25">
        <v>46016</v>
      </c>
      <c r="D717" s="57">
        <f t="shared" ca="1" si="46"/>
        <v>46097</v>
      </c>
      <c r="E717" s="32" t="str">
        <f t="shared" ca="1" si="47"/>
        <v>2-Months</v>
      </c>
      <c r="F717" s="32" t="str">
        <f>VLOOKUP(O717,Stock[],5,FALSE)</f>
        <v>BE</v>
      </c>
      <c r="G717" s="33" t="s">
        <v>2018</v>
      </c>
      <c r="H717" s="34"/>
      <c r="I717" s="34" t="s">
        <v>1852</v>
      </c>
      <c r="J717" s="32" t="str">
        <f>VLOOKUP(I717,Customers[],2,FALSE)</f>
        <v>Summer-1</v>
      </c>
      <c r="K717" s="32" t="str">
        <f>VLOOKUP(I717,Customers[],4,FALSE)</f>
        <v>Meiktila</v>
      </c>
      <c r="L717" s="32" t="str">
        <f>VLOOKUP(Table85[[#This Row],[CustomerID]],Table!H:K,3,0)</f>
        <v>မိတ္ထီလာ</v>
      </c>
      <c r="M717" s="32" t="str">
        <f>VLOOKUP(I717,Customers[],5,FALSE)</f>
        <v>WholeSales</v>
      </c>
      <c r="N717" s="34" t="s">
        <v>10</v>
      </c>
      <c r="O717" s="37" t="s">
        <v>61</v>
      </c>
      <c r="P717" s="32" t="str">
        <f>VLOOKUP(O717,Stock[],2,FALSE)</f>
        <v>BE Debtors Opening</v>
      </c>
      <c r="Q717" s="35">
        <f>VLOOKUP(O717,Stock[],3,FALSE)</f>
        <v>0</v>
      </c>
      <c r="R717" s="35">
        <f>VLOOKUP(O717,Stock[],4,FALSE)</f>
        <v>0</v>
      </c>
      <c r="S717" s="34"/>
      <c r="T717" s="35"/>
      <c r="U717" s="34"/>
      <c r="V717" s="36">
        <f>+DailySales!$T717*DailySales!$R717</f>
        <v>0</v>
      </c>
      <c r="W717" s="36">
        <f>+DailySales!$V717*DailySales!$Q717</f>
        <v>0</v>
      </c>
      <c r="X717" s="36">
        <f>VLOOKUP(O717,Stock[],6,FALSE)</f>
        <v>0</v>
      </c>
      <c r="Y717" s="36">
        <f>+DailySales!$V717*DailySales!$X717</f>
        <v>0</v>
      </c>
      <c r="Z717" s="37">
        <v>1596000</v>
      </c>
      <c r="AA717" s="34"/>
      <c r="AB717" s="78"/>
      <c r="AC717" s="78"/>
      <c r="AD717" s="34"/>
      <c r="AE717" s="77"/>
      <c r="AF717" s="38"/>
      <c r="AG717" s="39"/>
      <c r="AH717" s="38">
        <v>46025</v>
      </c>
      <c r="AI717" s="39">
        <v>1596000</v>
      </c>
      <c r="AJ717" s="38"/>
      <c r="AK717" s="39"/>
      <c r="AL717" s="34"/>
      <c r="AM717" s="39"/>
      <c r="AN71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17" s="26"/>
      <c r="AQ717" s="26"/>
      <c r="AR717" s="26"/>
    </row>
    <row r="718" spans="1:44" ht="19.5" customHeight="1" x14ac:dyDescent="0.25">
      <c r="A718" s="32">
        <f t="shared" si="48"/>
        <v>2025</v>
      </c>
      <c r="B718" s="32">
        <f t="shared" si="49"/>
        <v>12</v>
      </c>
      <c r="C718" s="25">
        <v>46016</v>
      </c>
      <c r="D718" s="57">
        <f t="shared" ca="1" si="46"/>
        <v>46097</v>
      </c>
      <c r="E718" s="32" t="str">
        <f t="shared" ca="1" si="47"/>
        <v>2-Months</v>
      </c>
      <c r="F718" s="32" t="str">
        <f>VLOOKUP(O718,Stock[],5,FALSE)</f>
        <v>BE</v>
      </c>
      <c r="G718" s="33" t="s">
        <v>2018</v>
      </c>
      <c r="H718" s="34"/>
      <c r="I718" s="34" t="s">
        <v>1852</v>
      </c>
      <c r="J718" s="32" t="str">
        <f>VLOOKUP(I718,Customers[],2,FALSE)</f>
        <v>Summer-1</v>
      </c>
      <c r="K718" s="32" t="str">
        <f>VLOOKUP(I718,Customers[],4,FALSE)</f>
        <v>Meiktila</v>
      </c>
      <c r="L718" s="32" t="str">
        <f>VLOOKUP(Table85[[#This Row],[CustomerID]],Table!H:K,3,0)</f>
        <v>မိတ္ထီလာ</v>
      </c>
      <c r="M718" s="32" t="str">
        <f>VLOOKUP(I718,Customers[],5,FALSE)</f>
        <v>WholeSales</v>
      </c>
      <c r="N718" s="34" t="s">
        <v>10</v>
      </c>
      <c r="O718" s="37" t="s">
        <v>61</v>
      </c>
      <c r="P718" s="32" t="str">
        <f>VLOOKUP(O718,Stock[],2,FALSE)</f>
        <v>BE Debtors Opening</v>
      </c>
      <c r="Q718" s="35">
        <f>VLOOKUP(O718,Stock[],3,FALSE)</f>
        <v>0</v>
      </c>
      <c r="R718" s="35">
        <f>VLOOKUP(O718,Stock[],4,FALSE)</f>
        <v>0</v>
      </c>
      <c r="S718" s="34"/>
      <c r="T718" s="35"/>
      <c r="U718" s="34"/>
      <c r="V718" s="36">
        <f>+DailySales!$T718*DailySales!$R718</f>
        <v>0</v>
      </c>
      <c r="W718" s="36">
        <f>+DailySales!$V718*DailySales!$Q718</f>
        <v>0</v>
      </c>
      <c r="X718" s="36">
        <f>VLOOKUP(O718,Stock[],6,FALSE)</f>
        <v>0</v>
      </c>
      <c r="Y718" s="36">
        <f>+DailySales!$V718*DailySales!$X718</f>
        <v>0</v>
      </c>
      <c r="Z718" s="37">
        <v>1352400</v>
      </c>
      <c r="AA718" s="34"/>
      <c r="AB718" s="78"/>
      <c r="AC718" s="78"/>
      <c r="AD718" s="34"/>
      <c r="AE718" s="77"/>
      <c r="AF718" s="38"/>
      <c r="AG718" s="39"/>
      <c r="AH718" s="38">
        <v>46025</v>
      </c>
      <c r="AI718" s="39">
        <v>1352400</v>
      </c>
      <c r="AJ718" s="38"/>
      <c r="AK718" s="39"/>
      <c r="AL718" s="34"/>
      <c r="AM718" s="39"/>
      <c r="AN71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18" s="26"/>
      <c r="AQ718" s="26"/>
      <c r="AR718" s="26"/>
    </row>
    <row r="719" spans="1:44" ht="19.5" customHeight="1" x14ac:dyDescent="0.25">
      <c r="A719" s="32">
        <f t="shared" si="48"/>
        <v>2025</v>
      </c>
      <c r="B719" s="32">
        <f t="shared" si="49"/>
        <v>12</v>
      </c>
      <c r="C719" s="25">
        <v>46016</v>
      </c>
      <c r="D719" s="57">
        <f t="shared" ca="1" si="46"/>
        <v>46097</v>
      </c>
      <c r="E719" s="32" t="str">
        <f t="shared" ca="1" si="47"/>
        <v>2-Months</v>
      </c>
      <c r="F719" s="32" t="str">
        <f>VLOOKUP(O719,Stock[],5,FALSE)</f>
        <v>BE</v>
      </c>
      <c r="G719" s="33" t="s">
        <v>2018</v>
      </c>
      <c r="H719" s="34"/>
      <c r="I719" s="34" t="s">
        <v>1852</v>
      </c>
      <c r="J719" s="32" t="str">
        <f>VLOOKUP(I719,Customers[],2,FALSE)</f>
        <v>Summer-1</v>
      </c>
      <c r="K719" s="32" t="str">
        <f>VLOOKUP(I719,Customers[],4,FALSE)</f>
        <v>Meiktila</v>
      </c>
      <c r="L719" s="32" t="str">
        <f>VLOOKUP(Table85[[#This Row],[CustomerID]],Table!H:K,3,0)</f>
        <v>မိတ္ထီလာ</v>
      </c>
      <c r="M719" s="32" t="str">
        <f>VLOOKUP(I719,Customers[],5,FALSE)</f>
        <v>WholeSales</v>
      </c>
      <c r="N719" s="34" t="s">
        <v>10</v>
      </c>
      <c r="O719" s="37" t="s">
        <v>61</v>
      </c>
      <c r="P719" s="32" t="str">
        <f>VLOOKUP(O719,Stock[],2,FALSE)</f>
        <v>BE Debtors Opening</v>
      </c>
      <c r="Q719" s="35">
        <f>VLOOKUP(O719,Stock[],3,FALSE)</f>
        <v>0</v>
      </c>
      <c r="R719" s="35">
        <f>VLOOKUP(O719,Stock[],4,FALSE)</f>
        <v>0</v>
      </c>
      <c r="S719" s="34"/>
      <c r="T719" s="35"/>
      <c r="U719" s="34"/>
      <c r="V719" s="36">
        <f>+DailySales!$T719*DailySales!$R719</f>
        <v>0</v>
      </c>
      <c r="W719" s="36">
        <f>+DailySales!$V719*DailySales!$Q719</f>
        <v>0</v>
      </c>
      <c r="X719" s="36">
        <f>VLOOKUP(O719,Stock[],6,FALSE)</f>
        <v>0</v>
      </c>
      <c r="Y719" s="36">
        <f>+DailySales!$V719*DailySales!$X719</f>
        <v>0</v>
      </c>
      <c r="Z719" s="37">
        <v>558600</v>
      </c>
      <c r="AA719" s="34"/>
      <c r="AB719" s="78"/>
      <c r="AC719" s="78"/>
      <c r="AD719" s="34"/>
      <c r="AE719" s="77"/>
      <c r="AF719" s="38"/>
      <c r="AG719" s="39"/>
      <c r="AH719" s="38">
        <v>46025</v>
      </c>
      <c r="AI719" s="39">
        <v>558600</v>
      </c>
      <c r="AJ719" s="38"/>
      <c r="AK719" s="39"/>
      <c r="AL719" s="34"/>
      <c r="AM719" s="39"/>
      <c r="AN71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19" s="26"/>
      <c r="AQ719" s="26"/>
      <c r="AR719" s="26"/>
    </row>
    <row r="720" spans="1:44" ht="19.5" customHeight="1" x14ac:dyDescent="0.25">
      <c r="A720" s="32">
        <f t="shared" si="48"/>
        <v>2025</v>
      </c>
      <c r="B720" s="32">
        <f t="shared" si="49"/>
        <v>12</v>
      </c>
      <c r="C720" s="25">
        <v>46016</v>
      </c>
      <c r="D720" s="57">
        <f t="shared" ca="1" si="46"/>
        <v>46097</v>
      </c>
      <c r="E720" s="32" t="str">
        <f t="shared" ca="1" si="47"/>
        <v>2-Months</v>
      </c>
      <c r="F720" s="32" t="str">
        <f>VLOOKUP(O720,Stock[],5,FALSE)</f>
        <v>BE</v>
      </c>
      <c r="G720" s="33" t="s">
        <v>2019</v>
      </c>
      <c r="H720" s="34"/>
      <c r="I720" s="34" t="s">
        <v>1852</v>
      </c>
      <c r="J720" s="32" t="str">
        <f>VLOOKUP(I720,Customers[],2,FALSE)</f>
        <v>Summer-1</v>
      </c>
      <c r="K720" s="32" t="str">
        <f>VLOOKUP(I720,Customers[],4,FALSE)</f>
        <v>Meiktila</v>
      </c>
      <c r="L720" s="32" t="str">
        <f>VLOOKUP(Table85[[#This Row],[CustomerID]],Table!H:K,3,0)</f>
        <v>မိတ္ထီလာ</v>
      </c>
      <c r="M720" s="32" t="str">
        <f>VLOOKUP(I720,Customers[],5,FALSE)</f>
        <v>WholeSales</v>
      </c>
      <c r="N720" s="34" t="s">
        <v>10</v>
      </c>
      <c r="O720" s="37" t="s">
        <v>61</v>
      </c>
      <c r="P720" s="32" t="str">
        <f>VLOOKUP(O720,Stock[],2,FALSE)</f>
        <v>BE Debtors Opening</v>
      </c>
      <c r="Q720" s="35">
        <f>VLOOKUP(O720,Stock[],3,FALSE)</f>
        <v>0</v>
      </c>
      <c r="R720" s="35">
        <f>VLOOKUP(O720,Stock[],4,FALSE)</f>
        <v>0</v>
      </c>
      <c r="S720" s="34"/>
      <c r="T720" s="35"/>
      <c r="U720" s="34"/>
      <c r="V720" s="36">
        <f>+DailySales!$T720*DailySales!$R720</f>
        <v>0</v>
      </c>
      <c r="W720" s="36">
        <f>+DailySales!$V720*DailySales!$Q720</f>
        <v>0</v>
      </c>
      <c r="X720" s="36">
        <f>VLOOKUP(O720,Stock[],6,FALSE)</f>
        <v>0</v>
      </c>
      <c r="Y720" s="36">
        <f>+DailySales!$V720*DailySales!$X720</f>
        <v>0</v>
      </c>
      <c r="Z720" s="37">
        <v>1918000</v>
      </c>
      <c r="AA720" s="34"/>
      <c r="AB720" s="78"/>
      <c r="AC720" s="78"/>
      <c r="AD720" s="34"/>
      <c r="AE720" s="77"/>
      <c r="AF720" s="38"/>
      <c r="AG720" s="39"/>
      <c r="AH720" s="38">
        <v>46025</v>
      </c>
      <c r="AI720" s="39">
        <v>1918000</v>
      </c>
      <c r="AJ720" s="38"/>
      <c r="AK720" s="39"/>
      <c r="AL720" s="34"/>
      <c r="AM720" s="39"/>
      <c r="AN72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20" s="26"/>
      <c r="AQ720" s="26"/>
      <c r="AR720" s="26"/>
    </row>
    <row r="721" spans="1:44" ht="19.5" customHeight="1" x14ac:dyDescent="0.25">
      <c r="A721" s="32">
        <f t="shared" si="48"/>
        <v>2025</v>
      </c>
      <c r="B721" s="32">
        <f t="shared" si="49"/>
        <v>12</v>
      </c>
      <c r="C721" s="25">
        <v>46016</v>
      </c>
      <c r="D721" s="57">
        <f t="shared" ca="1" si="46"/>
        <v>46097</v>
      </c>
      <c r="E721" s="32" t="str">
        <f t="shared" ca="1" si="47"/>
        <v>2-Months</v>
      </c>
      <c r="F721" s="32" t="str">
        <f>VLOOKUP(O721,Stock[],5,FALSE)</f>
        <v>BE</v>
      </c>
      <c r="G721" s="33" t="s">
        <v>2019</v>
      </c>
      <c r="H721" s="34"/>
      <c r="I721" s="34" t="s">
        <v>1852</v>
      </c>
      <c r="J721" s="32" t="str">
        <f>VLOOKUP(I721,Customers[],2,FALSE)</f>
        <v>Summer-1</v>
      </c>
      <c r="K721" s="32" t="str">
        <f>VLOOKUP(I721,Customers[],4,FALSE)</f>
        <v>Meiktila</v>
      </c>
      <c r="L721" s="32" t="str">
        <f>VLOOKUP(Table85[[#This Row],[CustomerID]],Table!H:K,3,0)</f>
        <v>မိတ္ထီလာ</v>
      </c>
      <c r="M721" s="32" t="str">
        <f>VLOOKUP(I721,Customers[],5,FALSE)</f>
        <v>WholeSales</v>
      </c>
      <c r="N721" s="34" t="s">
        <v>10</v>
      </c>
      <c r="O721" s="37" t="s">
        <v>61</v>
      </c>
      <c r="P721" s="32" t="str">
        <f>VLOOKUP(O721,Stock[],2,FALSE)</f>
        <v>BE Debtors Opening</v>
      </c>
      <c r="Q721" s="35">
        <f>VLOOKUP(O721,Stock[],3,FALSE)</f>
        <v>0</v>
      </c>
      <c r="R721" s="35">
        <f>VLOOKUP(O721,Stock[],4,FALSE)</f>
        <v>0</v>
      </c>
      <c r="S721" s="34"/>
      <c r="T721" s="35"/>
      <c r="U721" s="34"/>
      <c r="V721" s="36">
        <f>+DailySales!$T721*DailySales!$R721</f>
        <v>0</v>
      </c>
      <c r="W721" s="36">
        <f>+DailySales!$V721*DailySales!$Q721</f>
        <v>0</v>
      </c>
      <c r="X721" s="36">
        <f>VLOOKUP(O721,Stock[],6,FALSE)</f>
        <v>0</v>
      </c>
      <c r="Y721" s="36">
        <f>+DailySales!$V721*DailySales!$X721</f>
        <v>0</v>
      </c>
      <c r="Z721" s="37">
        <v>1862000</v>
      </c>
      <c r="AA721" s="34"/>
      <c r="AB721" s="78"/>
      <c r="AC721" s="78"/>
      <c r="AD721" s="34"/>
      <c r="AE721" s="77"/>
      <c r="AF721" s="38"/>
      <c r="AG721" s="39"/>
      <c r="AH721" s="38">
        <v>46025</v>
      </c>
      <c r="AI721" s="39">
        <v>1862000</v>
      </c>
      <c r="AJ721" s="38"/>
      <c r="AK721" s="39"/>
      <c r="AL721" s="34"/>
      <c r="AM721" s="39"/>
      <c r="AN72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21" s="26"/>
      <c r="AQ721" s="26"/>
      <c r="AR721" s="26"/>
    </row>
    <row r="722" spans="1:44" ht="19.5" customHeight="1" x14ac:dyDescent="0.25">
      <c r="A722" s="32">
        <f t="shared" si="48"/>
        <v>2025</v>
      </c>
      <c r="B722" s="32">
        <f t="shared" si="49"/>
        <v>12</v>
      </c>
      <c r="C722" s="25">
        <v>46016</v>
      </c>
      <c r="D722" s="57">
        <f t="shared" ca="1" si="46"/>
        <v>46097</v>
      </c>
      <c r="E722" s="32" t="str">
        <f t="shared" ca="1" si="47"/>
        <v>2-Months</v>
      </c>
      <c r="F722" s="32" t="str">
        <f>VLOOKUP(O722,Stock[],5,FALSE)</f>
        <v>BE</v>
      </c>
      <c r="G722" s="33" t="s">
        <v>2019</v>
      </c>
      <c r="H722" s="34"/>
      <c r="I722" s="34" t="s">
        <v>1852</v>
      </c>
      <c r="J722" s="32" t="str">
        <f>VLOOKUP(I722,Customers[],2,FALSE)</f>
        <v>Summer-1</v>
      </c>
      <c r="K722" s="32" t="str">
        <f>VLOOKUP(I722,Customers[],4,FALSE)</f>
        <v>Meiktila</v>
      </c>
      <c r="L722" s="32" t="str">
        <f>VLOOKUP(Table85[[#This Row],[CustomerID]],Table!H:K,3,0)</f>
        <v>မိတ္ထီလာ</v>
      </c>
      <c r="M722" s="32" t="str">
        <f>VLOOKUP(I722,Customers[],5,FALSE)</f>
        <v>WholeSales</v>
      </c>
      <c r="N722" s="34" t="s">
        <v>10</v>
      </c>
      <c r="O722" s="37" t="s">
        <v>61</v>
      </c>
      <c r="P722" s="32" t="str">
        <f>VLOOKUP(O722,Stock[],2,FALSE)</f>
        <v>BE Debtors Opening</v>
      </c>
      <c r="Q722" s="35">
        <f>VLOOKUP(O722,Stock[],3,FALSE)</f>
        <v>0</v>
      </c>
      <c r="R722" s="35">
        <f>VLOOKUP(O722,Stock[],4,FALSE)</f>
        <v>0</v>
      </c>
      <c r="S722" s="34"/>
      <c r="T722" s="35"/>
      <c r="U722" s="34"/>
      <c r="V722" s="36">
        <f>+DailySales!$T722*DailySales!$R722</f>
        <v>0</v>
      </c>
      <c r="W722" s="36">
        <f>+DailySales!$V722*DailySales!$Q722</f>
        <v>0</v>
      </c>
      <c r="X722" s="36">
        <f>VLOOKUP(O722,Stock[],6,FALSE)</f>
        <v>0</v>
      </c>
      <c r="Y722" s="36">
        <f>+DailySales!$V722*DailySales!$X722</f>
        <v>0</v>
      </c>
      <c r="Z722" s="37">
        <v>1862000</v>
      </c>
      <c r="AA722" s="34"/>
      <c r="AB722" s="78"/>
      <c r="AC722" s="78"/>
      <c r="AD722" s="34"/>
      <c r="AE722" s="77"/>
      <c r="AF722" s="38"/>
      <c r="AG722" s="39"/>
      <c r="AH722" s="38">
        <v>46025</v>
      </c>
      <c r="AI722" s="39">
        <v>1862000</v>
      </c>
      <c r="AJ722" s="38"/>
      <c r="AK722" s="39"/>
      <c r="AL722" s="34"/>
      <c r="AM722" s="39"/>
      <c r="AN72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22" s="26"/>
      <c r="AQ722" s="26"/>
      <c r="AR722" s="26"/>
    </row>
    <row r="723" spans="1:44" ht="19.5" customHeight="1" x14ac:dyDescent="0.25">
      <c r="A723" s="32">
        <f t="shared" si="48"/>
        <v>2025</v>
      </c>
      <c r="B723" s="32">
        <f t="shared" si="49"/>
        <v>12</v>
      </c>
      <c r="C723" s="25">
        <v>46016</v>
      </c>
      <c r="D723" s="57">
        <f t="shared" ca="1" si="46"/>
        <v>46097</v>
      </c>
      <c r="E723" s="32" t="str">
        <f t="shared" ca="1" si="47"/>
        <v>2-Months</v>
      </c>
      <c r="F723" s="32" t="str">
        <f>VLOOKUP(O723,Stock[],5,FALSE)</f>
        <v>BE</v>
      </c>
      <c r="G723" s="33" t="s">
        <v>2020</v>
      </c>
      <c r="H723" s="34"/>
      <c r="I723" s="34" t="s">
        <v>180</v>
      </c>
      <c r="J723" s="32" t="str">
        <f>VLOOKUP(I723,Customers[],2,FALSE)</f>
        <v>ရွှေမြင်း</v>
      </c>
      <c r="K723" s="32" t="str">
        <f>VLOOKUP(I723,Customers[],4,FALSE)</f>
        <v>Meiktila</v>
      </c>
      <c r="L723" s="32" t="str">
        <f>VLOOKUP(Table85[[#This Row],[CustomerID]],Table!H:K,3,0)</f>
        <v>မိတ္ထီလာ</v>
      </c>
      <c r="M723" s="32" t="str">
        <f>VLOOKUP(I723,Customers[],5,FALSE)</f>
        <v>WholeSales/Contract</v>
      </c>
      <c r="N723" s="34" t="s">
        <v>10</v>
      </c>
      <c r="O723" s="37" t="s">
        <v>61</v>
      </c>
      <c r="P723" s="32" t="str">
        <f>VLOOKUP(O723,Stock[],2,FALSE)</f>
        <v>BE Debtors Opening</v>
      </c>
      <c r="Q723" s="35">
        <f>VLOOKUP(O723,Stock[],3,FALSE)</f>
        <v>0</v>
      </c>
      <c r="R723" s="35">
        <f>VLOOKUP(O723,Stock[],4,FALSE)</f>
        <v>0</v>
      </c>
      <c r="S723" s="34"/>
      <c r="T723" s="35"/>
      <c r="U723" s="34"/>
      <c r="V723" s="36">
        <f>+DailySales!$T723*DailySales!$R723</f>
        <v>0</v>
      </c>
      <c r="W723" s="36">
        <f>+DailySales!$V723*DailySales!$Q723</f>
        <v>0</v>
      </c>
      <c r="X723" s="36">
        <f>VLOOKUP(O723,Stock[],6,FALSE)</f>
        <v>0</v>
      </c>
      <c r="Y723" s="36">
        <f>+DailySales!$V723*DailySales!$X723</f>
        <v>0</v>
      </c>
      <c r="Z723" s="37">
        <v>767200</v>
      </c>
      <c r="AA723" s="34"/>
      <c r="AB723" s="78"/>
      <c r="AC723" s="78"/>
      <c r="AD723" s="34"/>
      <c r="AE723" s="77"/>
      <c r="AF723" s="38"/>
      <c r="AG723" s="39"/>
      <c r="AH723" s="38">
        <v>46034</v>
      </c>
      <c r="AI723" s="39">
        <v>767200</v>
      </c>
      <c r="AJ723" s="38"/>
      <c r="AK723" s="39"/>
      <c r="AL723" s="34"/>
      <c r="AM723" s="39"/>
      <c r="AN72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23" s="26"/>
      <c r="AQ723" s="26"/>
      <c r="AR723" s="26"/>
    </row>
    <row r="724" spans="1:44" ht="19.5" customHeight="1" x14ac:dyDescent="0.25">
      <c r="A724" s="32">
        <f t="shared" si="48"/>
        <v>2025</v>
      </c>
      <c r="B724" s="32">
        <f t="shared" si="49"/>
        <v>12</v>
      </c>
      <c r="C724" s="25">
        <v>46016</v>
      </c>
      <c r="D724" s="57">
        <f t="shared" ca="1" si="46"/>
        <v>46097</v>
      </c>
      <c r="E724" s="32" t="str">
        <f t="shared" ca="1" si="47"/>
        <v>2-Months</v>
      </c>
      <c r="F724" s="32" t="str">
        <f>VLOOKUP(O724,Stock[],5,FALSE)</f>
        <v>BE</v>
      </c>
      <c r="G724" s="33" t="s">
        <v>2020</v>
      </c>
      <c r="H724" s="34"/>
      <c r="I724" s="34" t="s">
        <v>180</v>
      </c>
      <c r="J724" s="32" t="str">
        <f>VLOOKUP(I724,Customers[],2,FALSE)</f>
        <v>ရွှေမြင်း</v>
      </c>
      <c r="K724" s="32" t="str">
        <f>VLOOKUP(I724,Customers[],4,FALSE)</f>
        <v>Meiktila</v>
      </c>
      <c r="L724" s="32" t="str">
        <f>VLOOKUP(Table85[[#This Row],[CustomerID]],Table!H:K,3,0)</f>
        <v>မိတ္ထီလာ</v>
      </c>
      <c r="M724" s="32" t="str">
        <f>VLOOKUP(I724,Customers[],5,FALSE)</f>
        <v>WholeSales/Contract</v>
      </c>
      <c r="N724" s="34" t="s">
        <v>10</v>
      </c>
      <c r="O724" s="37" t="s">
        <v>61</v>
      </c>
      <c r="P724" s="32" t="str">
        <f>VLOOKUP(O724,Stock[],2,FALSE)</f>
        <v>BE Debtors Opening</v>
      </c>
      <c r="Q724" s="35">
        <f>VLOOKUP(O724,Stock[],3,FALSE)</f>
        <v>0</v>
      </c>
      <c r="R724" s="35">
        <f>VLOOKUP(O724,Stock[],4,FALSE)</f>
        <v>0</v>
      </c>
      <c r="S724" s="34"/>
      <c r="T724" s="35"/>
      <c r="U724" s="34"/>
      <c r="V724" s="36">
        <f>+DailySales!$T724*DailySales!$R724</f>
        <v>0</v>
      </c>
      <c r="W724" s="36">
        <f>+DailySales!$V724*DailySales!$Q724</f>
        <v>0</v>
      </c>
      <c r="X724" s="36">
        <f>VLOOKUP(O724,Stock[],6,FALSE)</f>
        <v>0</v>
      </c>
      <c r="Y724" s="36">
        <f>+DailySales!$V724*DailySales!$X724</f>
        <v>0</v>
      </c>
      <c r="Z724" s="37">
        <v>1276800</v>
      </c>
      <c r="AA724" s="34"/>
      <c r="AB724" s="78"/>
      <c r="AC724" s="78"/>
      <c r="AD724" s="34"/>
      <c r="AE724" s="77"/>
      <c r="AF724" s="38"/>
      <c r="AG724" s="39"/>
      <c r="AH724" s="38">
        <v>46034</v>
      </c>
      <c r="AI724" s="39">
        <v>1276800</v>
      </c>
      <c r="AJ724" s="38"/>
      <c r="AK724" s="39"/>
      <c r="AL724" s="34"/>
      <c r="AM724" s="39"/>
      <c r="AN72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24" s="26"/>
      <c r="AQ724" s="26"/>
      <c r="AR724" s="26"/>
    </row>
    <row r="725" spans="1:44" ht="19.5" customHeight="1" x14ac:dyDescent="0.25">
      <c r="A725" s="32">
        <f t="shared" si="48"/>
        <v>2025</v>
      </c>
      <c r="B725" s="32">
        <f t="shared" si="49"/>
        <v>12</v>
      </c>
      <c r="C725" s="25">
        <v>46016</v>
      </c>
      <c r="D725" s="57">
        <f t="shared" ca="1" si="46"/>
        <v>46097</v>
      </c>
      <c r="E725" s="32" t="str">
        <f t="shared" ca="1" si="47"/>
        <v>2-Months</v>
      </c>
      <c r="F725" s="32" t="str">
        <f>VLOOKUP(O725,Stock[],5,FALSE)</f>
        <v>BE</v>
      </c>
      <c r="G725" s="33" t="s">
        <v>2020</v>
      </c>
      <c r="H725" s="34"/>
      <c r="I725" s="34" t="s">
        <v>180</v>
      </c>
      <c r="J725" s="32" t="str">
        <f>VLOOKUP(I725,Customers[],2,FALSE)</f>
        <v>ရွှေမြင်း</v>
      </c>
      <c r="K725" s="32" t="str">
        <f>VLOOKUP(I725,Customers[],4,FALSE)</f>
        <v>Meiktila</v>
      </c>
      <c r="L725" s="32" t="str">
        <f>VLOOKUP(Table85[[#This Row],[CustomerID]],Table!H:K,3,0)</f>
        <v>မိတ္ထီလာ</v>
      </c>
      <c r="M725" s="32" t="str">
        <f>VLOOKUP(I725,Customers[],5,FALSE)</f>
        <v>WholeSales/Contract</v>
      </c>
      <c r="N725" s="34" t="s">
        <v>10</v>
      </c>
      <c r="O725" s="37" t="s">
        <v>61</v>
      </c>
      <c r="P725" s="32" t="str">
        <f>VLOOKUP(O725,Stock[],2,FALSE)</f>
        <v>BE Debtors Opening</v>
      </c>
      <c r="Q725" s="35">
        <f>VLOOKUP(O725,Stock[],3,FALSE)</f>
        <v>0</v>
      </c>
      <c r="R725" s="35">
        <f>VLOOKUP(O725,Stock[],4,FALSE)</f>
        <v>0</v>
      </c>
      <c r="S725" s="34"/>
      <c r="T725" s="35"/>
      <c r="U725" s="34"/>
      <c r="V725" s="36">
        <f>+DailySales!$T725*DailySales!$R725</f>
        <v>0</v>
      </c>
      <c r="W725" s="36">
        <f>+DailySales!$V725*DailySales!$Q725</f>
        <v>0</v>
      </c>
      <c r="X725" s="36">
        <f>VLOOKUP(O725,Stock[],6,FALSE)</f>
        <v>0</v>
      </c>
      <c r="Y725" s="36">
        <f>+DailySales!$V725*DailySales!$X725</f>
        <v>0</v>
      </c>
      <c r="Z725" s="37">
        <v>193200</v>
      </c>
      <c r="AA725" s="34"/>
      <c r="AB725" s="78"/>
      <c r="AC725" s="78"/>
      <c r="AD725" s="34"/>
      <c r="AE725" s="77"/>
      <c r="AF725" s="38"/>
      <c r="AG725" s="39"/>
      <c r="AH725" s="38">
        <v>46034</v>
      </c>
      <c r="AI725" s="39">
        <v>193200</v>
      </c>
      <c r="AJ725" s="38"/>
      <c r="AK725" s="39"/>
      <c r="AL725" s="34"/>
      <c r="AM725" s="39"/>
      <c r="AN72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25" s="26"/>
      <c r="AQ725" s="26"/>
      <c r="AR725" s="26"/>
    </row>
    <row r="726" spans="1:44" ht="19.5" customHeight="1" x14ac:dyDescent="0.25">
      <c r="A726" s="32">
        <f t="shared" si="48"/>
        <v>2025</v>
      </c>
      <c r="B726" s="32">
        <f t="shared" si="49"/>
        <v>12</v>
      </c>
      <c r="C726" s="25">
        <v>46016</v>
      </c>
      <c r="D726" s="57">
        <f t="shared" ca="1" si="46"/>
        <v>46097</v>
      </c>
      <c r="E726" s="32" t="str">
        <f t="shared" ca="1" si="47"/>
        <v>2-Months</v>
      </c>
      <c r="F726" s="32" t="str">
        <f>VLOOKUP(O726,Stock[],5,FALSE)</f>
        <v>BE</v>
      </c>
      <c r="G726" s="33" t="s">
        <v>2020</v>
      </c>
      <c r="H726" s="34"/>
      <c r="I726" s="34" t="s">
        <v>180</v>
      </c>
      <c r="J726" s="32" t="str">
        <f>VLOOKUP(I726,Customers[],2,FALSE)</f>
        <v>ရွှေမြင်း</v>
      </c>
      <c r="K726" s="32" t="str">
        <f>VLOOKUP(I726,Customers[],4,FALSE)</f>
        <v>Meiktila</v>
      </c>
      <c r="L726" s="32" t="str">
        <f>VLOOKUP(Table85[[#This Row],[CustomerID]],Table!H:K,3,0)</f>
        <v>မိတ္ထီလာ</v>
      </c>
      <c r="M726" s="32" t="str">
        <f>VLOOKUP(I726,Customers[],5,FALSE)</f>
        <v>WholeSales/Contract</v>
      </c>
      <c r="N726" s="34" t="s">
        <v>10</v>
      </c>
      <c r="O726" s="37" t="s">
        <v>61</v>
      </c>
      <c r="P726" s="32" t="str">
        <f>VLOOKUP(O726,Stock[],2,FALSE)</f>
        <v>BE Debtors Opening</v>
      </c>
      <c r="Q726" s="35">
        <f>VLOOKUP(O726,Stock[],3,FALSE)</f>
        <v>0</v>
      </c>
      <c r="R726" s="35">
        <f>VLOOKUP(O726,Stock[],4,FALSE)</f>
        <v>0</v>
      </c>
      <c r="S726" s="34"/>
      <c r="T726" s="35"/>
      <c r="U726" s="34"/>
      <c r="V726" s="36">
        <f>+DailySales!$T726*DailySales!$R726</f>
        <v>0</v>
      </c>
      <c r="W726" s="36">
        <f>+DailySales!$V726*DailySales!$Q726</f>
        <v>0</v>
      </c>
      <c r="X726" s="36">
        <f>VLOOKUP(O726,Stock[],6,FALSE)</f>
        <v>0</v>
      </c>
      <c r="Y726" s="36">
        <f>+DailySales!$V726*DailySales!$X726</f>
        <v>0</v>
      </c>
      <c r="Z726" s="37">
        <v>186200</v>
      </c>
      <c r="AA726" s="34"/>
      <c r="AB726" s="78"/>
      <c r="AC726" s="78"/>
      <c r="AD726" s="34"/>
      <c r="AE726" s="77"/>
      <c r="AF726" s="38"/>
      <c r="AG726" s="39"/>
      <c r="AH726" s="38">
        <v>46034</v>
      </c>
      <c r="AI726" s="39">
        <v>186200</v>
      </c>
      <c r="AJ726" s="38"/>
      <c r="AK726" s="39"/>
      <c r="AL726" s="34"/>
      <c r="AM726" s="39"/>
      <c r="AN72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26" s="26"/>
      <c r="AQ726" s="26"/>
      <c r="AR726" s="26"/>
    </row>
    <row r="727" spans="1:44" ht="19.5" customHeight="1" x14ac:dyDescent="0.25">
      <c r="A727" s="32">
        <f t="shared" si="48"/>
        <v>2025</v>
      </c>
      <c r="B727" s="32">
        <f t="shared" si="49"/>
        <v>12</v>
      </c>
      <c r="C727" s="25">
        <v>46016</v>
      </c>
      <c r="D727" s="57">
        <f t="shared" ca="1" si="46"/>
        <v>46097</v>
      </c>
      <c r="E727" s="32" t="str">
        <f t="shared" ca="1" si="47"/>
        <v>2-Months</v>
      </c>
      <c r="F727" s="32" t="str">
        <f>VLOOKUP(O727,Stock[],5,FALSE)</f>
        <v>BE</v>
      </c>
      <c r="G727" s="33" t="s">
        <v>2020</v>
      </c>
      <c r="H727" s="34"/>
      <c r="I727" s="34" t="s">
        <v>180</v>
      </c>
      <c r="J727" s="32" t="str">
        <f>VLOOKUP(I727,Customers[],2,FALSE)</f>
        <v>ရွှေမြင်း</v>
      </c>
      <c r="K727" s="32" t="str">
        <f>VLOOKUP(I727,Customers[],4,FALSE)</f>
        <v>Meiktila</v>
      </c>
      <c r="L727" s="32" t="str">
        <f>VLOOKUP(Table85[[#This Row],[CustomerID]],Table!H:K,3,0)</f>
        <v>မိတ္ထီလာ</v>
      </c>
      <c r="M727" s="32" t="str">
        <f>VLOOKUP(I727,Customers[],5,FALSE)</f>
        <v>WholeSales/Contract</v>
      </c>
      <c r="N727" s="34" t="s">
        <v>10</v>
      </c>
      <c r="O727" s="37" t="s">
        <v>61</v>
      </c>
      <c r="P727" s="32" t="str">
        <f>VLOOKUP(O727,Stock[],2,FALSE)</f>
        <v>BE Debtors Opening</v>
      </c>
      <c r="Q727" s="35">
        <f>VLOOKUP(O727,Stock[],3,FALSE)</f>
        <v>0</v>
      </c>
      <c r="R727" s="35">
        <f>VLOOKUP(O727,Stock[],4,FALSE)</f>
        <v>0</v>
      </c>
      <c r="S727" s="34"/>
      <c r="T727" s="35"/>
      <c r="U727" s="34"/>
      <c r="V727" s="36">
        <f>+DailySales!$T727*DailySales!$R727</f>
        <v>0</v>
      </c>
      <c r="W727" s="36">
        <f>+DailySales!$V727*DailySales!$Q727</f>
        <v>0</v>
      </c>
      <c r="X727" s="36">
        <f>VLOOKUP(O727,Stock[],6,FALSE)</f>
        <v>0</v>
      </c>
      <c r="Y727" s="36">
        <f>+DailySales!$V727*DailySales!$X727</f>
        <v>0</v>
      </c>
      <c r="Z727" s="37">
        <v>372400</v>
      </c>
      <c r="AA727" s="34"/>
      <c r="AB727" s="78"/>
      <c r="AC727" s="78"/>
      <c r="AD727" s="34"/>
      <c r="AE727" s="77"/>
      <c r="AF727" s="38"/>
      <c r="AG727" s="39"/>
      <c r="AH727" s="38">
        <v>46034</v>
      </c>
      <c r="AI727" s="39">
        <v>372400</v>
      </c>
      <c r="AJ727" s="38"/>
      <c r="AK727" s="39"/>
      <c r="AL727" s="34"/>
      <c r="AM727" s="39"/>
      <c r="AN72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27" s="26"/>
      <c r="AQ727" s="26"/>
      <c r="AR727" s="26"/>
    </row>
    <row r="728" spans="1:44" ht="19.5" customHeight="1" x14ac:dyDescent="0.25">
      <c r="A728" s="32">
        <f t="shared" si="48"/>
        <v>2025</v>
      </c>
      <c r="B728" s="32">
        <f t="shared" si="49"/>
        <v>12</v>
      </c>
      <c r="C728" s="25">
        <v>46016</v>
      </c>
      <c r="D728" s="57">
        <f t="shared" ca="1" si="46"/>
        <v>46097</v>
      </c>
      <c r="E728" s="32" t="str">
        <f t="shared" ca="1" si="47"/>
        <v>2-Months</v>
      </c>
      <c r="F728" s="32" t="str">
        <f>VLOOKUP(O728,Stock[],5,FALSE)</f>
        <v>BE</v>
      </c>
      <c r="G728" s="33" t="s">
        <v>2020</v>
      </c>
      <c r="H728" s="34"/>
      <c r="I728" s="34" t="s">
        <v>180</v>
      </c>
      <c r="J728" s="32" t="str">
        <f>VLOOKUP(I728,Customers[],2,FALSE)</f>
        <v>ရွှေမြင်း</v>
      </c>
      <c r="K728" s="32" t="str">
        <f>VLOOKUP(I728,Customers[],4,FALSE)</f>
        <v>Meiktila</v>
      </c>
      <c r="L728" s="32" t="str">
        <f>VLOOKUP(Table85[[#This Row],[CustomerID]],Table!H:K,3,0)</f>
        <v>မိတ္ထီလာ</v>
      </c>
      <c r="M728" s="32" t="str">
        <f>VLOOKUP(I728,Customers[],5,FALSE)</f>
        <v>WholeSales/Contract</v>
      </c>
      <c r="N728" s="34" t="s">
        <v>10</v>
      </c>
      <c r="O728" s="37" t="s">
        <v>61</v>
      </c>
      <c r="P728" s="32" t="str">
        <f>VLOOKUP(O728,Stock[],2,FALSE)</f>
        <v>BE Debtors Opening</v>
      </c>
      <c r="Q728" s="35">
        <f>VLOOKUP(O728,Stock[],3,FALSE)</f>
        <v>0</v>
      </c>
      <c r="R728" s="35">
        <f>VLOOKUP(O728,Stock[],4,FALSE)</f>
        <v>0</v>
      </c>
      <c r="S728" s="34"/>
      <c r="T728" s="35"/>
      <c r="U728" s="34"/>
      <c r="V728" s="36">
        <f>+DailySales!$T728*DailySales!$R728</f>
        <v>0</v>
      </c>
      <c r="W728" s="36">
        <f>+DailySales!$V728*DailySales!$Q728</f>
        <v>0</v>
      </c>
      <c r="X728" s="36">
        <f>VLOOKUP(O728,Stock[],6,FALSE)</f>
        <v>0</v>
      </c>
      <c r="Y728" s="36">
        <f>+DailySales!$V728*DailySales!$X728</f>
        <v>0</v>
      </c>
      <c r="Z728" s="37">
        <v>367200</v>
      </c>
      <c r="AA728" s="34"/>
      <c r="AB728" s="78"/>
      <c r="AC728" s="78"/>
      <c r="AD728" s="34"/>
      <c r="AE728" s="77"/>
      <c r="AF728" s="38"/>
      <c r="AG728" s="39"/>
      <c r="AH728" s="38">
        <v>46034</v>
      </c>
      <c r="AI728" s="39">
        <v>367200</v>
      </c>
      <c r="AJ728" s="38"/>
      <c r="AK728" s="39"/>
      <c r="AL728" s="34"/>
      <c r="AM728" s="39"/>
      <c r="AN72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28" s="26"/>
      <c r="AQ728" s="26"/>
      <c r="AR728" s="26"/>
    </row>
    <row r="729" spans="1:44" ht="19.5" customHeight="1" x14ac:dyDescent="0.25">
      <c r="A729" s="32">
        <f t="shared" si="48"/>
        <v>2025</v>
      </c>
      <c r="B729" s="32">
        <f t="shared" si="49"/>
        <v>12</v>
      </c>
      <c r="C729" s="25">
        <v>46016</v>
      </c>
      <c r="D729" s="57">
        <f t="shared" ca="1" si="46"/>
        <v>46097</v>
      </c>
      <c r="E729" s="32" t="str">
        <f t="shared" ca="1" si="47"/>
        <v>2-Months</v>
      </c>
      <c r="F729" s="32" t="str">
        <f>VLOOKUP(O729,Stock[],5,FALSE)</f>
        <v>BE</v>
      </c>
      <c r="G729" s="33" t="s">
        <v>2020</v>
      </c>
      <c r="H729" s="34"/>
      <c r="I729" s="34" t="s">
        <v>180</v>
      </c>
      <c r="J729" s="32" t="str">
        <f>VLOOKUP(I729,Customers[],2,FALSE)</f>
        <v>ရွှေမြင်း</v>
      </c>
      <c r="K729" s="32" t="str">
        <f>VLOOKUP(I729,Customers[],4,FALSE)</f>
        <v>Meiktila</v>
      </c>
      <c r="L729" s="32" t="str">
        <f>VLOOKUP(Table85[[#This Row],[CustomerID]],Table!H:K,3,0)</f>
        <v>မိတ္ထီလာ</v>
      </c>
      <c r="M729" s="32" t="str">
        <f>VLOOKUP(I729,Customers[],5,FALSE)</f>
        <v>WholeSales/Contract</v>
      </c>
      <c r="N729" s="34" t="s">
        <v>10</v>
      </c>
      <c r="O729" s="37" t="s">
        <v>61</v>
      </c>
      <c r="P729" s="32" t="str">
        <f>VLOOKUP(O729,Stock[],2,FALSE)</f>
        <v>BE Debtors Opening</v>
      </c>
      <c r="Q729" s="35">
        <f>VLOOKUP(O729,Stock[],3,FALSE)</f>
        <v>0</v>
      </c>
      <c r="R729" s="35">
        <f>VLOOKUP(O729,Stock[],4,FALSE)</f>
        <v>0</v>
      </c>
      <c r="S729" s="34"/>
      <c r="T729" s="35"/>
      <c r="U729" s="34"/>
      <c r="V729" s="36">
        <f>+DailySales!$T729*DailySales!$R729</f>
        <v>0</v>
      </c>
      <c r="W729" s="36">
        <f>+DailySales!$V729*DailySales!$Q729</f>
        <v>0</v>
      </c>
      <c r="X729" s="36">
        <f>VLOOKUP(O729,Stock[],6,FALSE)</f>
        <v>0</v>
      </c>
      <c r="Y729" s="36">
        <f>+DailySales!$V729*DailySales!$X729</f>
        <v>0</v>
      </c>
      <c r="Z729" s="37">
        <v>261600</v>
      </c>
      <c r="AA729" s="34"/>
      <c r="AB729" s="78"/>
      <c r="AC729" s="78"/>
      <c r="AD729" s="34"/>
      <c r="AE729" s="77"/>
      <c r="AF729" s="38"/>
      <c r="AG729" s="39"/>
      <c r="AH729" s="38">
        <v>46034</v>
      </c>
      <c r="AI729" s="39">
        <v>261600</v>
      </c>
      <c r="AJ729" s="38"/>
      <c r="AK729" s="39"/>
      <c r="AL729" s="34"/>
      <c r="AM729" s="39"/>
      <c r="AN72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29" s="26"/>
      <c r="AQ729" s="26"/>
      <c r="AR729" s="26"/>
    </row>
    <row r="730" spans="1:44" ht="19.5" customHeight="1" x14ac:dyDescent="0.25">
      <c r="A730" s="32">
        <f t="shared" si="48"/>
        <v>2025</v>
      </c>
      <c r="B730" s="32">
        <f t="shared" si="49"/>
        <v>12</v>
      </c>
      <c r="C730" s="25">
        <v>46016</v>
      </c>
      <c r="D730" s="57">
        <f t="shared" ca="1" si="46"/>
        <v>46097</v>
      </c>
      <c r="E730" s="32" t="str">
        <f t="shared" ca="1" si="47"/>
        <v>2-Months</v>
      </c>
      <c r="F730" s="32" t="str">
        <f>VLOOKUP(O730,Stock[],5,FALSE)</f>
        <v>BE</v>
      </c>
      <c r="G730" s="33" t="s">
        <v>2021</v>
      </c>
      <c r="H730" s="34"/>
      <c r="I730" s="34" t="s">
        <v>180</v>
      </c>
      <c r="J730" s="32" t="str">
        <f>VLOOKUP(I730,Customers[],2,FALSE)</f>
        <v>ရွှေမြင်း</v>
      </c>
      <c r="K730" s="32" t="str">
        <f>VLOOKUP(I730,Customers[],4,FALSE)</f>
        <v>Meiktila</v>
      </c>
      <c r="L730" s="32" t="str">
        <f>VLOOKUP(Table85[[#This Row],[CustomerID]],Table!H:K,3,0)</f>
        <v>မိတ္ထီလာ</v>
      </c>
      <c r="M730" s="32" t="str">
        <f>VLOOKUP(I730,Customers[],5,FALSE)</f>
        <v>WholeSales/Contract</v>
      </c>
      <c r="N730" s="34" t="s">
        <v>10</v>
      </c>
      <c r="O730" s="37" t="s">
        <v>61</v>
      </c>
      <c r="P730" s="32" t="str">
        <f>VLOOKUP(O730,Stock[],2,FALSE)</f>
        <v>BE Debtors Opening</v>
      </c>
      <c r="Q730" s="35">
        <f>VLOOKUP(O730,Stock[],3,FALSE)</f>
        <v>0</v>
      </c>
      <c r="R730" s="35">
        <f>VLOOKUP(O730,Stock[],4,FALSE)</f>
        <v>0</v>
      </c>
      <c r="S730" s="34"/>
      <c r="T730" s="35"/>
      <c r="U730" s="34"/>
      <c r="V730" s="36">
        <f>+DailySales!$T730*DailySales!$R730</f>
        <v>0</v>
      </c>
      <c r="W730" s="36">
        <f>+DailySales!$V730*DailySales!$Q730</f>
        <v>0</v>
      </c>
      <c r="X730" s="36">
        <f>VLOOKUP(O730,Stock[],6,FALSE)</f>
        <v>0</v>
      </c>
      <c r="Y730" s="36">
        <f>+DailySales!$V730*DailySales!$X730</f>
        <v>0</v>
      </c>
      <c r="Z730" s="37">
        <v>957600</v>
      </c>
      <c r="AA730" s="34"/>
      <c r="AB730" s="78"/>
      <c r="AC730" s="78"/>
      <c r="AD730" s="34"/>
      <c r="AE730" s="77"/>
      <c r="AF730" s="38"/>
      <c r="AG730" s="39"/>
      <c r="AH730" s="38">
        <v>46034</v>
      </c>
      <c r="AI730" s="39">
        <v>957600</v>
      </c>
      <c r="AJ730" s="38"/>
      <c r="AK730" s="39"/>
      <c r="AL730" s="34"/>
      <c r="AM730" s="39"/>
      <c r="AN73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30" s="26"/>
      <c r="AQ730" s="26"/>
      <c r="AR730" s="26"/>
    </row>
    <row r="731" spans="1:44" ht="19.5" customHeight="1" x14ac:dyDescent="0.25">
      <c r="A731" s="32">
        <f t="shared" si="48"/>
        <v>2025</v>
      </c>
      <c r="B731" s="32">
        <f t="shared" si="49"/>
        <v>12</v>
      </c>
      <c r="C731" s="25">
        <v>46016</v>
      </c>
      <c r="D731" s="57">
        <f t="shared" ca="1" si="46"/>
        <v>46097</v>
      </c>
      <c r="E731" s="32" t="str">
        <f t="shared" ca="1" si="47"/>
        <v>2-Months</v>
      </c>
      <c r="F731" s="32" t="str">
        <f>VLOOKUP(O731,Stock[],5,FALSE)</f>
        <v>BE</v>
      </c>
      <c r="G731" s="33" t="s">
        <v>2021</v>
      </c>
      <c r="H731" s="34"/>
      <c r="I731" s="34" t="s">
        <v>180</v>
      </c>
      <c r="J731" s="32" t="str">
        <f>VLOOKUP(I731,Customers[],2,FALSE)</f>
        <v>ရွှေမြင်း</v>
      </c>
      <c r="K731" s="32" t="str">
        <f>VLOOKUP(I731,Customers[],4,FALSE)</f>
        <v>Meiktila</v>
      </c>
      <c r="L731" s="32" t="str">
        <f>VLOOKUP(Table85[[#This Row],[CustomerID]],Table!H:K,3,0)</f>
        <v>မိတ္ထီလာ</v>
      </c>
      <c r="M731" s="32" t="str">
        <f>VLOOKUP(I731,Customers[],5,FALSE)</f>
        <v>WholeSales/Contract</v>
      </c>
      <c r="N731" s="34" t="s">
        <v>10</v>
      </c>
      <c r="O731" s="37" t="s">
        <v>61</v>
      </c>
      <c r="P731" s="32" t="str">
        <f>VLOOKUP(O731,Stock[],2,FALSE)</f>
        <v>BE Debtors Opening</v>
      </c>
      <c r="Q731" s="35">
        <f>VLOOKUP(O731,Stock[],3,FALSE)</f>
        <v>0</v>
      </c>
      <c r="R731" s="35">
        <f>VLOOKUP(O731,Stock[],4,FALSE)</f>
        <v>0</v>
      </c>
      <c r="S731" s="34"/>
      <c r="T731" s="35"/>
      <c r="U731" s="34"/>
      <c r="V731" s="36">
        <f>+DailySales!$T731*DailySales!$R731</f>
        <v>0</v>
      </c>
      <c r="W731" s="36">
        <f>+DailySales!$V731*DailySales!$Q731</f>
        <v>0</v>
      </c>
      <c r="X731" s="36">
        <f>VLOOKUP(O731,Stock[],6,FALSE)</f>
        <v>0</v>
      </c>
      <c r="Y731" s="36">
        <f>+DailySales!$V731*DailySales!$X731</f>
        <v>0</v>
      </c>
      <c r="Z731" s="37">
        <v>579600</v>
      </c>
      <c r="AA731" s="34"/>
      <c r="AB731" s="78"/>
      <c r="AC731" s="78"/>
      <c r="AD731" s="34"/>
      <c r="AE731" s="77"/>
      <c r="AF731" s="38"/>
      <c r="AG731" s="39"/>
      <c r="AH731" s="38">
        <v>46034</v>
      </c>
      <c r="AI731" s="39">
        <v>579600</v>
      </c>
      <c r="AJ731" s="38"/>
      <c r="AK731" s="39"/>
      <c r="AL731" s="34"/>
      <c r="AM731" s="39"/>
      <c r="AN73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31" s="26"/>
      <c r="AQ731" s="26"/>
      <c r="AR731" s="26"/>
    </row>
    <row r="732" spans="1:44" ht="19.5" customHeight="1" x14ac:dyDescent="0.25">
      <c r="A732" s="32">
        <f t="shared" si="48"/>
        <v>2025</v>
      </c>
      <c r="B732" s="32">
        <f t="shared" si="49"/>
        <v>12</v>
      </c>
      <c r="C732" s="25">
        <v>46016</v>
      </c>
      <c r="D732" s="57">
        <f t="shared" ca="1" si="46"/>
        <v>46097</v>
      </c>
      <c r="E732" s="32" t="str">
        <f t="shared" ca="1" si="47"/>
        <v>2-Months</v>
      </c>
      <c r="F732" s="32" t="str">
        <f>VLOOKUP(O732,Stock[],5,FALSE)</f>
        <v>BE</v>
      </c>
      <c r="G732" s="33" t="s">
        <v>2021</v>
      </c>
      <c r="H732" s="34"/>
      <c r="I732" s="34" t="s">
        <v>180</v>
      </c>
      <c r="J732" s="32" t="str">
        <f>VLOOKUP(I732,Customers[],2,FALSE)</f>
        <v>ရွှေမြင်း</v>
      </c>
      <c r="K732" s="32" t="str">
        <f>VLOOKUP(I732,Customers[],4,FALSE)</f>
        <v>Meiktila</v>
      </c>
      <c r="L732" s="32" t="str">
        <f>VLOOKUP(Table85[[#This Row],[CustomerID]],Table!H:K,3,0)</f>
        <v>မိတ္ထီလာ</v>
      </c>
      <c r="M732" s="32" t="str">
        <f>VLOOKUP(I732,Customers[],5,FALSE)</f>
        <v>WholeSales/Contract</v>
      </c>
      <c r="N732" s="34" t="s">
        <v>10</v>
      </c>
      <c r="O732" s="37" t="s">
        <v>61</v>
      </c>
      <c r="P732" s="32" t="str">
        <f>VLOOKUP(O732,Stock[],2,FALSE)</f>
        <v>BE Debtors Opening</v>
      </c>
      <c r="Q732" s="35">
        <f>VLOOKUP(O732,Stock[],3,FALSE)</f>
        <v>0</v>
      </c>
      <c r="R732" s="35">
        <f>VLOOKUP(O732,Stock[],4,FALSE)</f>
        <v>0</v>
      </c>
      <c r="S732" s="34"/>
      <c r="T732" s="35"/>
      <c r="U732" s="34"/>
      <c r="V732" s="36">
        <f>+DailySales!$T732*DailySales!$R732</f>
        <v>0</v>
      </c>
      <c r="W732" s="36">
        <f>+DailySales!$V732*DailySales!$Q732</f>
        <v>0</v>
      </c>
      <c r="X732" s="36">
        <f>VLOOKUP(O732,Stock[],6,FALSE)</f>
        <v>0</v>
      </c>
      <c r="Y732" s="36">
        <f>+DailySales!$V732*DailySales!$X732</f>
        <v>0</v>
      </c>
      <c r="Z732" s="37">
        <v>210000</v>
      </c>
      <c r="AA732" s="34"/>
      <c r="AB732" s="78"/>
      <c r="AC732" s="78"/>
      <c r="AD732" s="34"/>
      <c r="AE732" s="77"/>
      <c r="AF732" s="38"/>
      <c r="AG732" s="39"/>
      <c r="AH732" s="38">
        <v>46034</v>
      </c>
      <c r="AI732" s="39">
        <v>210000</v>
      </c>
      <c r="AJ732" s="38"/>
      <c r="AK732" s="39"/>
      <c r="AL732" s="34"/>
      <c r="AM732" s="39"/>
      <c r="AN73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32" s="26"/>
      <c r="AQ732" s="26"/>
      <c r="AR732" s="26"/>
    </row>
    <row r="733" spans="1:44" ht="19.5" customHeight="1" x14ac:dyDescent="0.25">
      <c r="A733" s="32">
        <f t="shared" si="48"/>
        <v>2025</v>
      </c>
      <c r="B733" s="32">
        <f t="shared" si="49"/>
        <v>12</v>
      </c>
      <c r="C733" s="25">
        <v>46016</v>
      </c>
      <c r="D733" s="57">
        <f t="shared" ca="1" si="46"/>
        <v>46097</v>
      </c>
      <c r="E733" s="32" t="str">
        <f t="shared" ca="1" si="47"/>
        <v>2-Months</v>
      </c>
      <c r="F733" s="32" t="str">
        <f>VLOOKUP(O733,Stock[],5,FALSE)</f>
        <v>BE</v>
      </c>
      <c r="G733" s="33" t="s">
        <v>2021</v>
      </c>
      <c r="H733" s="34"/>
      <c r="I733" s="34" t="s">
        <v>180</v>
      </c>
      <c r="J733" s="32" t="str">
        <f>VLOOKUP(I733,Customers[],2,FALSE)</f>
        <v>ရွှေမြင်း</v>
      </c>
      <c r="K733" s="32" t="str">
        <f>VLOOKUP(I733,Customers[],4,FALSE)</f>
        <v>Meiktila</v>
      </c>
      <c r="L733" s="32" t="str">
        <f>VLOOKUP(Table85[[#This Row],[CustomerID]],Table!H:K,3,0)</f>
        <v>မိတ္ထီလာ</v>
      </c>
      <c r="M733" s="32" t="str">
        <f>VLOOKUP(I733,Customers[],5,FALSE)</f>
        <v>WholeSales/Contract</v>
      </c>
      <c r="N733" s="34" t="s">
        <v>10</v>
      </c>
      <c r="O733" s="37" t="s">
        <v>61</v>
      </c>
      <c r="P733" s="32" t="str">
        <f>VLOOKUP(O733,Stock[],2,FALSE)</f>
        <v>BE Debtors Opening</v>
      </c>
      <c r="Q733" s="35">
        <f>VLOOKUP(O733,Stock[],3,FALSE)</f>
        <v>0</v>
      </c>
      <c r="R733" s="35">
        <f>VLOOKUP(O733,Stock[],4,FALSE)</f>
        <v>0</v>
      </c>
      <c r="S733" s="34"/>
      <c r="T733" s="35"/>
      <c r="U733" s="34"/>
      <c r="V733" s="36">
        <f>+DailySales!$T733*DailySales!$R733</f>
        <v>0</v>
      </c>
      <c r="W733" s="36">
        <f>+DailySales!$V733*DailySales!$Q733</f>
        <v>0</v>
      </c>
      <c r="X733" s="36">
        <f>VLOOKUP(O733,Stock[],6,FALSE)</f>
        <v>0</v>
      </c>
      <c r="Y733" s="36">
        <f>+DailySales!$V733*DailySales!$X733</f>
        <v>0</v>
      </c>
      <c r="Z733" s="37">
        <v>367200</v>
      </c>
      <c r="AA733" s="34"/>
      <c r="AB733" s="78"/>
      <c r="AC733" s="78"/>
      <c r="AD733" s="34"/>
      <c r="AE733" s="77"/>
      <c r="AF733" s="38"/>
      <c r="AG733" s="39"/>
      <c r="AH733" s="38">
        <v>46034</v>
      </c>
      <c r="AI733" s="39">
        <v>367200</v>
      </c>
      <c r="AJ733" s="38"/>
      <c r="AK733" s="39"/>
      <c r="AL733" s="34"/>
      <c r="AM733" s="39"/>
      <c r="AN73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33" s="26"/>
      <c r="AQ733" s="26"/>
      <c r="AR733" s="26"/>
    </row>
    <row r="734" spans="1:44" ht="19.5" customHeight="1" x14ac:dyDescent="0.25">
      <c r="A734" s="32">
        <f t="shared" si="48"/>
        <v>2025</v>
      </c>
      <c r="B734" s="32">
        <f t="shared" si="49"/>
        <v>12</v>
      </c>
      <c r="C734" s="25">
        <v>46016</v>
      </c>
      <c r="D734" s="57">
        <f t="shared" ca="1" si="46"/>
        <v>46097</v>
      </c>
      <c r="E734" s="32" t="str">
        <f t="shared" ca="1" si="47"/>
        <v>2-Months</v>
      </c>
      <c r="F734" s="32" t="str">
        <f>VLOOKUP(O734,Stock[],5,FALSE)</f>
        <v>BE</v>
      </c>
      <c r="G734" s="33" t="s">
        <v>2022</v>
      </c>
      <c r="H734" s="34"/>
      <c r="I734" s="34" t="s">
        <v>233</v>
      </c>
      <c r="J734" s="32" t="str">
        <f>VLOOKUP(I734,Customers[],2,FALSE)</f>
        <v>ဦးဝင်းနိုင်</v>
      </c>
      <c r="K734" s="32" t="str">
        <f>VLOOKUP(I734,Customers[],4,FALSE)</f>
        <v>Wandwin</v>
      </c>
      <c r="L734" s="32" t="str">
        <f>VLOOKUP(Table85[[#This Row],[CustomerID]],Table!H:K,3,0)</f>
        <v>လျှော်ပင်</v>
      </c>
      <c r="M734" s="32" t="str">
        <f>VLOOKUP(I734,Customers[],5,FALSE)</f>
        <v>WholeSales/Contract</v>
      </c>
      <c r="N734" s="34" t="s">
        <v>10</v>
      </c>
      <c r="O734" s="37" t="s">
        <v>61</v>
      </c>
      <c r="P734" s="32" t="str">
        <f>VLOOKUP(O734,Stock[],2,FALSE)</f>
        <v>BE Debtors Opening</v>
      </c>
      <c r="Q734" s="35">
        <f>VLOOKUP(O734,Stock[],3,FALSE)</f>
        <v>0</v>
      </c>
      <c r="R734" s="35">
        <f>VLOOKUP(O734,Stock[],4,FALSE)</f>
        <v>0</v>
      </c>
      <c r="S734" s="34"/>
      <c r="T734" s="35"/>
      <c r="U734" s="34"/>
      <c r="V734" s="36">
        <f>+DailySales!$T734*DailySales!$R734</f>
        <v>0</v>
      </c>
      <c r="W734" s="36">
        <f>+DailySales!$V734*DailySales!$Q734</f>
        <v>0</v>
      </c>
      <c r="X734" s="36">
        <f>VLOOKUP(O734,Stock[],6,FALSE)</f>
        <v>0</v>
      </c>
      <c r="Y734" s="36">
        <f>+DailySales!$V734*DailySales!$X734</f>
        <v>0</v>
      </c>
      <c r="Z734" s="37">
        <v>931000</v>
      </c>
      <c r="AA734" s="34"/>
      <c r="AB734" s="78"/>
      <c r="AC734" s="78"/>
      <c r="AD734" s="34"/>
      <c r="AE734" s="77"/>
      <c r="AF734" s="38"/>
      <c r="AG734" s="39"/>
      <c r="AH734" s="38">
        <v>46043</v>
      </c>
      <c r="AI734" s="39">
        <v>931000</v>
      </c>
      <c r="AJ734" s="38"/>
      <c r="AK734" s="39"/>
      <c r="AL734" s="34"/>
      <c r="AM734" s="39"/>
      <c r="AN73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34" s="26"/>
      <c r="AQ734" s="26"/>
      <c r="AR734" s="26"/>
    </row>
    <row r="735" spans="1:44" ht="19.5" customHeight="1" x14ac:dyDescent="0.25">
      <c r="A735" s="32">
        <f t="shared" si="48"/>
        <v>2025</v>
      </c>
      <c r="B735" s="32">
        <f t="shared" si="49"/>
        <v>12</v>
      </c>
      <c r="C735" s="25">
        <v>46016</v>
      </c>
      <c r="D735" s="57">
        <f t="shared" ca="1" si="46"/>
        <v>46097</v>
      </c>
      <c r="E735" s="32" t="str">
        <f t="shared" ca="1" si="47"/>
        <v>2-Months</v>
      </c>
      <c r="F735" s="32" t="str">
        <f>VLOOKUP(O735,Stock[],5,FALSE)</f>
        <v>BE</v>
      </c>
      <c r="G735" s="33" t="s">
        <v>2022</v>
      </c>
      <c r="H735" s="34"/>
      <c r="I735" s="34" t="s">
        <v>233</v>
      </c>
      <c r="J735" s="32" t="str">
        <f>VLOOKUP(I735,Customers[],2,FALSE)</f>
        <v>ဦးဝင်းနိုင်</v>
      </c>
      <c r="K735" s="32" t="str">
        <f>VLOOKUP(I735,Customers[],4,FALSE)</f>
        <v>Wandwin</v>
      </c>
      <c r="L735" s="32" t="str">
        <f>VLOOKUP(Table85[[#This Row],[CustomerID]],Table!H:K,3,0)</f>
        <v>လျှော်ပင်</v>
      </c>
      <c r="M735" s="32" t="str">
        <f>VLOOKUP(I735,Customers[],5,FALSE)</f>
        <v>WholeSales/Contract</v>
      </c>
      <c r="N735" s="34" t="s">
        <v>10</v>
      </c>
      <c r="O735" s="37" t="s">
        <v>61</v>
      </c>
      <c r="P735" s="32" t="str">
        <f>VLOOKUP(O735,Stock[],2,FALSE)</f>
        <v>BE Debtors Opening</v>
      </c>
      <c r="Q735" s="35">
        <f>VLOOKUP(O735,Stock[],3,FALSE)</f>
        <v>0</v>
      </c>
      <c r="R735" s="35">
        <f>VLOOKUP(O735,Stock[],4,FALSE)</f>
        <v>0</v>
      </c>
      <c r="S735" s="34"/>
      <c r="T735" s="35"/>
      <c r="U735" s="34"/>
      <c r="V735" s="36">
        <f>+DailySales!$T735*DailySales!$R735</f>
        <v>0</v>
      </c>
      <c r="W735" s="36">
        <f>+DailySales!$V735*DailySales!$Q735</f>
        <v>0</v>
      </c>
      <c r="X735" s="36">
        <f>VLOOKUP(O735,Stock[],6,FALSE)</f>
        <v>0</v>
      </c>
      <c r="Y735" s="36">
        <f>+DailySales!$V735*DailySales!$X735</f>
        <v>0</v>
      </c>
      <c r="Z735" s="37">
        <v>2301600</v>
      </c>
      <c r="AA735" s="34"/>
      <c r="AB735" s="78"/>
      <c r="AC735" s="78"/>
      <c r="AD735" s="34"/>
      <c r="AE735" s="77"/>
      <c r="AF735" s="38"/>
      <c r="AG735" s="39"/>
      <c r="AH735" s="38">
        <v>46043</v>
      </c>
      <c r="AI735" s="39">
        <v>857065</v>
      </c>
      <c r="AJ735" s="38">
        <v>46045</v>
      </c>
      <c r="AK735" s="39">
        <v>1444535</v>
      </c>
      <c r="AL735" s="34"/>
      <c r="AM735" s="39"/>
      <c r="AN73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35" s="26"/>
      <c r="AQ735" s="26"/>
      <c r="AR735" s="26"/>
    </row>
    <row r="736" spans="1:44" ht="19.5" customHeight="1" x14ac:dyDescent="0.25">
      <c r="A736" s="32">
        <f t="shared" si="48"/>
        <v>2025</v>
      </c>
      <c r="B736" s="32">
        <f t="shared" si="49"/>
        <v>12</v>
      </c>
      <c r="C736" s="25">
        <v>46016</v>
      </c>
      <c r="D736" s="57">
        <f t="shared" ca="1" si="46"/>
        <v>46097</v>
      </c>
      <c r="E736" s="32" t="str">
        <f t="shared" ca="1" si="47"/>
        <v>2-Months</v>
      </c>
      <c r="F736" s="32" t="str">
        <f>VLOOKUP(O736,Stock[],5,FALSE)</f>
        <v>BE</v>
      </c>
      <c r="G736" s="33" t="s">
        <v>2022</v>
      </c>
      <c r="H736" s="34"/>
      <c r="I736" s="34" t="s">
        <v>233</v>
      </c>
      <c r="J736" s="32" t="str">
        <f>VLOOKUP(I736,Customers[],2,FALSE)</f>
        <v>ဦးဝင်းနိုင်</v>
      </c>
      <c r="K736" s="32" t="str">
        <f>VLOOKUP(I736,Customers[],4,FALSE)</f>
        <v>Wandwin</v>
      </c>
      <c r="L736" s="32" t="str">
        <f>VLOOKUP(Table85[[#This Row],[CustomerID]],Table!H:K,3,0)</f>
        <v>လျှော်ပင်</v>
      </c>
      <c r="M736" s="32" t="str">
        <f>VLOOKUP(I736,Customers[],5,FALSE)</f>
        <v>WholeSales/Contract</v>
      </c>
      <c r="N736" s="34" t="s">
        <v>10</v>
      </c>
      <c r="O736" s="37" t="s">
        <v>61</v>
      </c>
      <c r="P736" s="32" t="str">
        <f>VLOOKUP(O736,Stock[],2,FALSE)</f>
        <v>BE Debtors Opening</v>
      </c>
      <c r="Q736" s="35">
        <f>VLOOKUP(O736,Stock[],3,FALSE)</f>
        <v>0</v>
      </c>
      <c r="R736" s="35">
        <f>VLOOKUP(O736,Stock[],4,FALSE)</f>
        <v>0</v>
      </c>
      <c r="S736" s="34"/>
      <c r="T736" s="35"/>
      <c r="U736" s="34"/>
      <c r="V736" s="36">
        <f>+DailySales!$T736*DailySales!$R736</f>
        <v>0</v>
      </c>
      <c r="W736" s="36">
        <f>+DailySales!$V736*DailySales!$Q736</f>
        <v>0</v>
      </c>
      <c r="X736" s="36">
        <f>VLOOKUP(O736,Stock[],6,FALSE)</f>
        <v>0</v>
      </c>
      <c r="Y736" s="36">
        <f>+DailySales!$V736*DailySales!$X736</f>
        <v>0</v>
      </c>
      <c r="Z736" s="37">
        <v>638400</v>
      </c>
      <c r="AA736" s="34"/>
      <c r="AB736" s="78"/>
      <c r="AC736" s="78"/>
      <c r="AD736" s="34"/>
      <c r="AE736" s="77"/>
      <c r="AF736" s="38"/>
      <c r="AG736" s="39"/>
      <c r="AH736" s="38"/>
      <c r="AI736" s="39"/>
      <c r="AJ736" s="38">
        <v>46045</v>
      </c>
      <c r="AK736" s="39">
        <v>638400</v>
      </c>
      <c r="AL736" s="34"/>
      <c r="AM736" s="39"/>
      <c r="AN73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36" s="26"/>
      <c r="AQ736" s="26"/>
      <c r="AR736" s="26"/>
    </row>
    <row r="737" spans="1:44" ht="19.5" customHeight="1" x14ac:dyDescent="0.25">
      <c r="A737" s="32">
        <f t="shared" si="48"/>
        <v>2025</v>
      </c>
      <c r="B737" s="32">
        <f t="shared" si="49"/>
        <v>12</v>
      </c>
      <c r="C737" s="25">
        <v>46016</v>
      </c>
      <c r="D737" s="57">
        <f t="shared" ca="1" si="46"/>
        <v>46097</v>
      </c>
      <c r="E737" s="32" t="str">
        <f t="shared" ca="1" si="47"/>
        <v>2-Months</v>
      </c>
      <c r="F737" s="32" t="str">
        <f>VLOOKUP(O737,Stock[],5,FALSE)</f>
        <v>BE</v>
      </c>
      <c r="G737" s="33" t="s">
        <v>2022</v>
      </c>
      <c r="H737" s="34"/>
      <c r="I737" s="34" t="s">
        <v>233</v>
      </c>
      <c r="J737" s="32" t="str">
        <f>VLOOKUP(I737,Customers[],2,FALSE)</f>
        <v>ဦးဝင်းနိုင်</v>
      </c>
      <c r="K737" s="32" t="str">
        <f>VLOOKUP(I737,Customers[],4,FALSE)</f>
        <v>Wandwin</v>
      </c>
      <c r="L737" s="32" t="str">
        <f>VLOOKUP(Table85[[#This Row],[CustomerID]],Table!H:K,3,0)</f>
        <v>လျှော်ပင်</v>
      </c>
      <c r="M737" s="32" t="str">
        <f>VLOOKUP(I737,Customers[],5,FALSE)</f>
        <v>WholeSales/Contract</v>
      </c>
      <c r="N737" s="34" t="s">
        <v>10</v>
      </c>
      <c r="O737" s="37" t="s">
        <v>61</v>
      </c>
      <c r="P737" s="32" t="str">
        <f>VLOOKUP(O737,Stock[],2,FALSE)</f>
        <v>BE Debtors Opening</v>
      </c>
      <c r="Q737" s="35">
        <f>VLOOKUP(O737,Stock[],3,FALSE)</f>
        <v>0</v>
      </c>
      <c r="R737" s="35">
        <f>VLOOKUP(O737,Stock[],4,FALSE)</f>
        <v>0</v>
      </c>
      <c r="S737" s="34"/>
      <c r="T737" s="35"/>
      <c r="U737" s="34"/>
      <c r="V737" s="36">
        <f>+DailySales!$T737*DailySales!$R737</f>
        <v>0</v>
      </c>
      <c r="W737" s="36">
        <f>+DailySales!$V737*DailySales!$Q737</f>
        <v>0</v>
      </c>
      <c r="X737" s="36">
        <f>VLOOKUP(O737,Stock[],6,FALSE)</f>
        <v>0</v>
      </c>
      <c r="Y737" s="36">
        <f>+DailySales!$V737*DailySales!$X737</f>
        <v>0</v>
      </c>
      <c r="Z737" s="37">
        <v>289800</v>
      </c>
      <c r="AA737" s="34"/>
      <c r="AB737" s="78"/>
      <c r="AC737" s="78"/>
      <c r="AD737" s="34"/>
      <c r="AE737" s="77"/>
      <c r="AF737" s="38"/>
      <c r="AG737" s="39"/>
      <c r="AH737" s="38"/>
      <c r="AI737" s="39"/>
      <c r="AJ737" s="38">
        <v>46045</v>
      </c>
      <c r="AK737" s="39">
        <v>289800</v>
      </c>
      <c r="AL737" s="34"/>
      <c r="AM737" s="39"/>
      <c r="AN73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37" s="26"/>
      <c r="AQ737" s="26"/>
      <c r="AR737" s="26"/>
    </row>
    <row r="738" spans="1:44" ht="19.5" customHeight="1" x14ac:dyDescent="0.25">
      <c r="A738" s="32">
        <f t="shared" si="48"/>
        <v>2025</v>
      </c>
      <c r="B738" s="32">
        <f t="shared" si="49"/>
        <v>12</v>
      </c>
      <c r="C738" s="25">
        <v>46016</v>
      </c>
      <c r="D738" s="57">
        <f t="shared" ca="1" si="46"/>
        <v>46097</v>
      </c>
      <c r="E738" s="32" t="str">
        <f t="shared" ca="1" si="47"/>
        <v>2-Months</v>
      </c>
      <c r="F738" s="32" t="str">
        <f>VLOOKUP(O738,Stock[],5,FALSE)</f>
        <v>BE</v>
      </c>
      <c r="G738" s="33" t="s">
        <v>2022</v>
      </c>
      <c r="H738" s="34"/>
      <c r="I738" s="34" t="s">
        <v>233</v>
      </c>
      <c r="J738" s="32" t="str">
        <f>VLOOKUP(I738,Customers[],2,FALSE)</f>
        <v>ဦးဝင်းနိုင်</v>
      </c>
      <c r="K738" s="32" t="str">
        <f>VLOOKUP(I738,Customers[],4,FALSE)</f>
        <v>Wandwin</v>
      </c>
      <c r="L738" s="32" t="str">
        <f>VLOOKUP(Table85[[#This Row],[CustomerID]],Table!H:K,3,0)</f>
        <v>လျှော်ပင်</v>
      </c>
      <c r="M738" s="32" t="str">
        <f>VLOOKUP(I738,Customers[],5,FALSE)</f>
        <v>WholeSales/Contract</v>
      </c>
      <c r="N738" s="34" t="s">
        <v>10</v>
      </c>
      <c r="O738" s="37" t="s">
        <v>61</v>
      </c>
      <c r="P738" s="32" t="str">
        <f>VLOOKUP(O738,Stock[],2,FALSE)</f>
        <v>BE Debtors Opening</v>
      </c>
      <c r="Q738" s="35">
        <f>VLOOKUP(O738,Stock[],3,FALSE)</f>
        <v>0</v>
      </c>
      <c r="R738" s="35">
        <f>VLOOKUP(O738,Stock[],4,FALSE)</f>
        <v>0</v>
      </c>
      <c r="S738" s="34"/>
      <c r="T738" s="35"/>
      <c r="U738" s="34"/>
      <c r="V738" s="36">
        <f>+DailySales!$T738*DailySales!$R738</f>
        <v>0</v>
      </c>
      <c r="W738" s="36">
        <f>+DailySales!$V738*DailySales!$Q738</f>
        <v>0</v>
      </c>
      <c r="X738" s="36">
        <f>VLOOKUP(O738,Stock[],6,FALSE)</f>
        <v>0</v>
      </c>
      <c r="Y738" s="36">
        <f>+DailySales!$V738*DailySales!$X738</f>
        <v>0</v>
      </c>
      <c r="Z738" s="37">
        <v>319200</v>
      </c>
      <c r="AA738" s="34"/>
      <c r="AB738" s="78"/>
      <c r="AC738" s="78"/>
      <c r="AD738" s="34"/>
      <c r="AE738" s="77"/>
      <c r="AF738" s="38"/>
      <c r="AG738" s="39"/>
      <c r="AH738" s="38"/>
      <c r="AI738" s="39"/>
      <c r="AJ738" s="38">
        <v>46045</v>
      </c>
      <c r="AK738" s="39">
        <v>319200</v>
      </c>
      <c r="AL738" s="34"/>
      <c r="AM738" s="39"/>
      <c r="AN73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38" s="26"/>
      <c r="AQ738" s="26"/>
      <c r="AR738" s="26"/>
    </row>
    <row r="739" spans="1:44" ht="19.5" customHeight="1" x14ac:dyDescent="0.25">
      <c r="A739" s="32">
        <f t="shared" si="48"/>
        <v>2025</v>
      </c>
      <c r="B739" s="32">
        <f t="shared" si="49"/>
        <v>12</v>
      </c>
      <c r="C739" s="25">
        <v>46016</v>
      </c>
      <c r="D739" s="57">
        <f t="shared" ca="1" si="46"/>
        <v>46097</v>
      </c>
      <c r="E739" s="32" t="str">
        <f t="shared" ca="1" si="47"/>
        <v>2-Months</v>
      </c>
      <c r="F739" s="32" t="str">
        <f>VLOOKUP(O739,Stock[],5,FALSE)</f>
        <v>BE</v>
      </c>
      <c r="G739" s="33" t="s">
        <v>2022</v>
      </c>
      <c r="H739" s="34"/>
      <c r="I739" s="34" t="s">
        <v>233</v>
      </c>
      <c r="J739" s="32" t="str">
        <f>VLOOKUP(I739,Customers[],2,FALSE)</f>
        <v>ဦးဝင်းနိုင်</v>
      </c>
      <c r="K739" s="32" t="str">
        <f>VLOOKUP(I739,Customers[],4,FALSE)</f>
        <v>Wandwin</v>
      </c>
      <c r="L739" s="32" t="str">
        <f>VLOOKUP(Table85[[#This Row],[CustomerID]],Table!H:K,3,0)</f>
        <v>လျှော်ပင်</v>
      </c>
      <c r="M739" s="32" t="str">
        <f>VLOOKUP(I739,Customers[],5,FALSE)</f>
        <v>WholeSales/Contract</v>
      </c>
      <c r="N739" s="34" t="s">
        <v>10</v>
      </c>
      <c r="O739" s="37" t="s">
        <v>61</v>
      </c>
      <c r="P739" s="32" t="str">
        <f>VLOOKUP(O739,Stock[],2,FALSE)</f>
        <v>BE Debtors Opening</v>
      </c>
      <c r="Q739" s="35">
        <f>VLOOKUP(O739,Stock[],3,FALSE)</f>
        <v>0</v>
      </c>
      <c r="R739" s="35">
        <f>VLOOKUP(O739,Stock[],4,FALSE)</f>
        <v>0</v>
      </c>
      <c r="S739" s="34"/>
      <c r="T739" s="35"/>
      <c r="U739" s="34"/>
      <c r="V739" s="36">
        <f>+DailySales!$T739*DailySales!$R739</f>
        <v>0</v>
      </c>
      <c r="W739" s="36">
        <f>+DailySales!$V739*DailySales!$Q739</f>
        <v>0</v>
      </c>
      <c r="X739" s="36">
        <f>VLOOKUP(O739,Stock[],6,FALSE)</f>
        <v>0</v>
      </c>
      <c r="Y739" s="36">
        <f>+DailySales!$V739*DailySales!$X739</f>
        <v>0</v>
      </c>
      <c r="Z739" s="37">
        <v>459000</v>
      </c>
      <c r="AA739" s="34"/>
      <c r="AB739" s="78"/>
      <c r="AC739" s="78"/>
      <c r="AD739" s="34"/>
      <c r="AE739" s="77"/>
      <c r="AF739" s="38"/>
      <c r="AG739" s="39"/>
      <c r="AH739" s="38"/>
      <c r="AI739" s="39"/>
      <c r="AJ739" s="38">
        <v>46045</v>
      </c>
      <c r="AK739" s="39">
        <v>459000</v>
      </c>
      <c r="AL739" s="34"/>
      <c r="AM739" s="39"/>
      <c r="AN73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39" s="26"/>
      <c r="AQ739" s="26"/>
      <c r="AR739" s="26"/>
    </row>
    <row r="740" spans="1:44" ht="19.5" customHeight="1" x14ac:dyDescent="0.25">
      <c r="A740" s="32">
        <f t="shared" si="48"/>
        <v>2025</v>
      </c>
      <c r="B740" s="32">
        <f t="shared" si="49"/>
        <v>12</v>
      </c>
      <c r="C740" s="25">
        <v>46016</v>
      </c>
      <c r="D740" s="57">
        <f t="shared" ca="1" si="46"/>
        <v>46097</v>
      </c>
      <c r="E740" s="32" t="str">
        <f t="shared" ca="1" si="47"/>
        <v>2-Months</v>
      </c>
      <c r="F740" s="32" t="str">
        <f>VLOOKUP(O740,Stock[],5,FALSE)</f>
        <v>BE</v>
      </c>
      <c r="G740" s="33" t="s">
        <v>2022</v>
      </c>
      <c r="H740" s="34"/>
      <c r="I740" s="34" t="s">
        <v>233</v>
      </c>
      <c r="J740" s="32" t="str">
        <f>VLOOKUP(I740,Customers[],2,FALSE)</f>
        <v>ဦးဝင်းနိုင်</v>
      </c>
      <c r="K740" s="32" t="str">
        <f>VLOOKUP(I740,Customers[],4,FALSE)</f>
        <v>Wandwin</v>
      </c>
      <c r="L740" s="32" t="str">
        <f>VLOOKUP(Table85[[#This Row],[CustomerID]],Table!H:K,3,0)</f>
        <v>လျှော်ပင်</v>
      </c>
      <c r="M740" s="32" t="str">
        <f>VLOOKUP(I740,Customers[],5,FALSE)</f>
        <v>WholeSales/Contract</v>
      </c>
      <c r="N740" s="34" t="s">
        <v>10</v>
      </c>
      <c r="O740" s="37" t="s">
        <v>61</v>
      </c>
      <c r="P740" s="32" t="str">
        <f>VLOOKUP(O740,Stock[],2,FALSE)</f>
        <v>BE Debtors Opening</v>
      </c>
      <c r="Q740" s="35">
        <f>VLOOKUP(O740,Stock[],3,FALSE)</f>
        <v>0</v>
      </c>
      <c r="R740" s="35">
        <f>VLOOKUP(O740,Stock[],4,FALSE)</f>
        <v>0</v>
      </c>
      <c r="S740" s="34"/>
      <c r="T740" s="35"/>
      <c r="U740" s="34"/>
      <c r="V740" s="36">
        <f>+DailySales!$T740*DailySales!$R740</f>
        <v>0</v>
      </c>
      <c r="W740" s="36">
        <f>+DailySales!$V740*DailySales!$Q740</f>
        <v>0</v>
      </c>
      <c r="X740" s="36">
        <f>VLOOKUP(O740,Stock[],6,FALSE)</f>
        <v>0</v>
      </c>
      <c r="Y740" s="36">
        <f>+DailySales!$V740*DailySales!$X740</f>
        <v>0</v>
      </c>
      <c r="Z740" s="37">
        <v>53760</v>
      </c>
      <c r="AA740" s="34"/>
      <c r="AB740" s="78"/>
      <c r="AC740" s="78"/>
      <c r="AD740" s="34"/>
      <c r="AE740" s="77"/>
      <c r="AF740" s="38"/>
      <c r="AG740" s="39"/>
      <c r="AH740" s="38"/>
      <c r="AI740" s="39"/>
      <c r="AJ740" s="38">
        <v>46045</v>
      </c>
      <c r="AK740" s="39">
        <v>53760</v>
      </c>
      <c r="AL740" s="34"/>
      <c r="AM740" s="39"/>
      <c r="AN74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40" s="26"/>
      <c r="AQ740" s="26"/>
      <c r="AR740" s="26"/>
    </row>
    <row r="741" spans="1:44" ht="19.5" customHeight="1" x14ac:dyDescent="0.25">
      <c r="A741" s="32">
        <f t="shared" si="48"/>
        <v>2025</v>
      </c>
      <c r="B741" s="32">
        <f t="shared" si="49"/>
        <v>12</v>
      </c>
      <c r="C741" s="25">
        <v>46017</v>
      </c>
      <c r="D741" s="57">
        <f t="shared" ca="1" si="46"/>
        <v>46097</v>
      </c>
      <c r="E741" s="32" t="str">
        <f t="shared" ca="1" si="47"/>
        <v>2-Months</v>
      </c>
      <c r="F741" s="32" t="str">
        <f>VLOOKUP(O741,Stock[],5,FALSE)</f>
        <v>BE</v>
      </c>
      <c r="G741" s="33" t="s">
        <v>2023</v>
      </c>
      <c r="H741" s="34"/>
      <c r="I741" s="34" t="s">
        <v>240</v>
      </c>
      <c r="J741" s="32" t="str">
        <f>VLOOKUP(I741,Customers[],2,FALSE)</f>
        <v>လွင်</v>
      </c>
      <c r="K741" s="32" t="str">
        <f>VLOOKUP(I741,Customers[],4,FALSE)</f>
        <v>Kyukpadaung</v>
      </c>
      <c r="L741" s="32" t="str">
        <f>VLOOKUP(Table85[[#This Row],[CustomerID]],Table!H:K,3,0)</f>
        <v>ကျောက်ပန်းတောင်း</v>
      </c>
      <c r="M741" s="32" t="str">
        <f>VLOOKUP(I741,Customers[],5,FALSE)</f>
        <v>WholeSales/Contract</v>
      </c>
      <c r="N741" s="34" t="s">
        <v>10</v>
      </c>
      <c r="O741" s="37" t="s">
        <v>61</v>
      </c>
      <c r="P741" s="32" t="str">
        <f>VLOOKUP(O741,Stock[],2,FALSE)</f>
        <v>BE Debtors Opening</v>
      </c>
      <c r="Q741" s="35">
        <f>VLOOKUP(O741,Stock[],3,FALSE)</f>
        <v>0</v>
      </c>
      <c r="R741" s="35">
        <f>VLOOKUP(O741,Stock[],4,FALSE)</f>
        <v>0</v>
      </c>
      <c r="S741" s="34"/>
      <c r="T741" s="35"/>
      <c r="U741" s="34"/>
      <c r="V741" s="36">
        <f>+DailySales!$T741*DailySales!$R741</f>
        <v>0</v>
      </c>
      <c r="W741" s="36">
        <f>+DailySales!$V741*DailySales!$Q741</f>
        <v>0</v>
      </c>
      <c r="X741" s="36">
        <f>VLOOKUP(O741,Stock[],6,FALSE)</f>
        <v>0</v>
      </c>
      <c r="Y741" s="36">
        <f>+DailySales!$V741*DailySales!$X741</f>
        <v>0</v>
      </c>
      <c r="Z741" s="37">
        <v>3934000</v>
      </c>
      <c r="AA741" s="34"/>
      <c r="AB741" s="78"/>
      <c r="AC741" s="78"/>
      <c r="AD741" s="34"/>
      <c r="AE741" s="77"/>
      <c r="AF741" s="38"/>
      <c r="AG741" s="39"/>
      <c r="AH741" s="38">
        <v>46042</v>
      </c>
      <c r="AI741" s="39">
        <v>748800</v>
      </c>
      <c r="AJ741" s="38">
        <v>46031</v>
      </c>
      <c r="AK741" s="39">
        <v>968600</v>
      </c>
      <c r="AL741" s="38">
        <v>46043</v>
      </c>
      <c r="AM741" s="39">
        <v>2216600</v>
      </c>
      <c r="AN74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41" s="26"/>
      <c r="AQ741" s="26"/>
      <c r="AR741" s="26"/>
    </row>
    <row r="742" spans="1:44" ht="19.5" customHeight="1" x14ac:dyDescent="0.25">
      <c r="A742" s="32">
        <f t="shared" si="48"/>
        <v>2025</v>
      </c>
      <c r="B742" s="32">
        <f t="shared" si="49"/>
        <v>12</v>
      </c>
      <c r="C742" s="25">
        <v>46017</v>
      </c>
      <c r="D742" s="57">
        <f t="shared" ca="1" si="46"/>
        <v>46097</v>
      </c>
      <c r="E742" s="32" t="str">
        <f t="shared" ca="1" si="47"/>
        <v>2-Months</v>
      </c>
      <c r="F742" s="32" t="str">
        <f>VLOOKUP(O742,Stock[],5,FALSE)</f>
        <v>BE</v>
      </c>
      <c r="G742" s="33" t="s">
        <v>2023</v>
      </c>
      <c r="H742" s="34"/>
      <c r="I742" s="34" t="s">
        <v>240</v>
      </c>
      <c r="J742" s="32" t="str">
        <f>VLOOKUP(I742,Customers[],2,FALSE)</f>
        <v>လွင်</v>
      </c>
      <c r="K742" s="32" t="str">
        <f>VLOOKUP(I742,Customers[],4,FALSE)</f>
        <v>Kyukpadaung</v>
      </c>
      <c r="L742" s="32" t="str">
        <f>VLOOKUP(Table85[[#This Row],[CustomerID]],Table!H:K,3,0)</f>
        <v>ကျောက်ပန်းတောင်း</v>
      </c>
      <c r="M742" s="32" t="str">
        <f>VLOOKUP(I742,Customers[],5,FALSE)</f>
        <v>WholeSales/Contract</v>
      </c>
      <c r="N742" s="34" t="s">
        <v>10</v>
      </c>
      <c r="O742" s="37" t="s">
        <v>61</v>
      </c>
      <c r="P742" s="32" t="str">
        <f>VLOOKUP(O742,Stock[],2,FALSE)</f>
        <v>BE Debtors Opening</v>
      </c>
      <c r="Q742" s="35">
        <f>VLOOKUP(O742,Stock[],3,FALSE)</f>
        <v>0</v>
      </c>
      <c r="R742" s="35">
        <f>VLOOKUP(O742,Stock[],4,FALSE)</f>
        <v>0</v>
      </c>
      <c r="S742" s="34"/>
      <c r="T742" s="35"/>
      <c r="U742" s="34"/>
      <c r="V742" s="36">
        <f>+DailySales!$T742*DailySales!$R742</f>
        <v>0</v>
      </c>
      <c r="W742" s="36">
        <f>+DailySales!$V742*DailySales!$Q742</f>
        <v>0</v>
      </c>
      <c r="X742" s="36">
        <f>VLOOKUP(O742,Stock[],6,FALSE)</f>
        <v>0</v>
      </c>
      <c r="Y742" s="36">
        <f>+DailySales!$V742*DailySales!$X742</f>
        <v>0</v>
      </c>
      <c r="Z742" s="37">
        <v>682500</v>
      </c>
      <c r="AA742" s="34"/>
      <c r="AB742" s="78"/>
      <c r="AC742" s="78"/>
      <c r="AD742" s="34"/>
      <c r="AE742" s="77"/>
      <c r="AF742" s="38"/>
      <c r="AG742" s="39"/>
      <c r="AH742" s="38"/>
      <c r="AI742" s="39"/>
      <c r="AJ742" s="38"/>
      <c r="AK742" s="39"/>
      <c r="AL742" s="38">
        <v>46043</v>
      </c>
      <c r="AM742" s="39">
        <v>682500</v>
      </c>
      <c r="AN74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42" s="26"/>
      <c r="AQ742" s="26"/>
      <c r="AR742" s="26"/>
    </row>
    <row r="743" spans="1:44" ht="19.5" customHeight="1" x14ac:dyDescent="0.25">
      <c r="A743" s="32">
        <f t="shared" si="48"/>
        <v>2025</v>
      </c>
      <c r="B743" s="32">
        <f t="shared" si="49"/>
        <v>12</v>
      </c>
      <c r="C743" s="25">
        <v>46017</v>
      </c>
      <c r="D743" s="57">
        <f t="shared" ca="1" si="46"/>
        <v>46097</v>
      </c>
      <c r="E743" s="32" t="str">
        <f t="shared" ca="1" si="47"/>
        <v>2-Months</v>
      </c>
      <c r="F743" s="32" t="str">
        <f>VLOOKUP(O743,Stock[],5,FALSE)</f>
        <v>BE</v>
      </c>
      <c r="G743" s="33" t="s">
        <v>2023</v>
      </c>
      <c r="H743" s="34"/>
      <c r="I743" s="34" t="s">
        <v>240</v>
      </c>
      <c r="J743" s="32" t="str">
        <f>VLOOKUP(I743,Customers[],2,FALSE)</f>
        <v>လွင်</v>
      </c>
      <c r="K743" s="32" t="str">
        <f>VLOOKUP(I743,Customers[],4,FALSE)</f>
        <v>Kyukpadaung</v>
      </c>
      <c r="L743" s="32" t="str">
        <f>VLOOKUP(Table85[[#This Row],[CustomerID]],Table!H:K,3,0)</f>
        <v>ကျောက်ပန်းတောင်း</v>
      </c>
      <c r="M743" s="32" t="str">
        <f>VLOOKUP(I743,Customers[],5,FALSE)</f>
        <v>WholeSales/Contract</v>
      </c>
      <c r="N743" s="34" t="s">
        <v>10</v>
      </c>
      <c r="O743" s="37" t="s">
        <v>61</v>
      </c>
      <c r="P743" s="32" t="str">
        <f>VLOOKUP(O743,Stock[],2,FALSE)</f>
        <v>BE Debtors Opening</v>
      </c>
      <c r="Q743" s="35">
        <f>VLOOKUP(O743,Stock[],3,FALSE)</f>
        <v>0</v>
      </c>
      <c r="R743" s="35">
        <f>VLOOKUP(O743,Stock[],4,FALSE)</f>
        <v>0</v>
      </c>
      <c r="S743" s="34"/>
      <c r="T743" s="35"/>
      <c r="U743" s="34"/>
      <c r="V743" s="36">
        <f>+DailySales!$T743*DailySales!$R743</f>
        <v>0</v>
      </c>
      <c r="W743" s="36">
        <f>+DailySales!$V743*DailySales!$Q743</f>
        <v>0</v>
      </c>
      <c r="X743" s="36">
        <f>VLOOKUP(O743,Stock[],6,FALSE)</f>
        <v>0</v>
      </c>
      <c r="Y743" s="36">
        <f>+DailySales!$V743*DailySales!$X743</f>
        <v>0</v>
      </c>
      <c r="Z743" s="37">
        <v>640500</v>
      </c>
      <c r="AA743" s="34"/>
      <c r="AB743" s="78"/>
      <c r="AC743" s="78"/>
      <c r="AD743" s="34"/>
      <c r="AE743" s="77"/>
      <c r="AF743" s="38"/>
      <c r="AG743" s="39"/>
      <c r="AH743" s="38"/>
      <c r="AI743" s="39"/>
      <c r="AJ743" s="38"/>
      <c r="AK743" s="39"/>
      <c r="AL743" s="38">
        <v>46043</v>
      </c>
      <c r="AM743" s="39">
        <v>640500</v>
      </c>
      <c r="AN74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43" s="26"/>
      <c r="AQ743" s="26"/>
      <c r="AR743" s="26"/>
    </row>
    <row r="744" spans="1:44" ht="19.5" customHeight="1" x14ac:dyDescent="0.25">
      <c r="A744" s="32">
        <f t="shared" si="48"/>
        <v>2025</v>
      </c>
      <c r="B744" s="32">
        <f t="shared" si="49"/>
        <v>12</v>
      </c>
      <c r="C744" s="25">
        <v>46017</v>
      </c>
      <c r="D744" s="57">
        <f t="shared" ca="1" si="46"/>
        <v>46097</v>
      </c>
      <c r="E744" s="32" t="str">
        <f t="shared" ca="1" si="47"/>
        <v>2-Months</v>
      </c>
      <c r="F744" s="32" t="str">
        <f>VLOOKUP(O744,Stock[],5,FALSE)</f>
        <v>BE</v>
      </c>
      <c r="G744" s="33" t="s">
        <v>2024</v>
      </c>
      <c r="H744" s="34"/>
      <c r="I744" s="34" t="s">
        <v>180</v>
      </c>
      <c r="J744" s="32" t="str">
        <f>VLOOKUP(I744,Customers[],2,FALSE)</f>
        <v>ရွှေမြင်း</v>
      </c>
      <c r="K744" s="32" t="str">
        <f>VLOOKUP(I744,Customers[],4,FALSE)</f>
        <v>Meiktila</v>
      </c>
      <c r="L744" s="32" t="str">
        <f>VLOOKUP(Table85[[#This Row],[CustomerID]],Table!H:K,3,0)</f>
        <v>မိတ္ထီလာ</v>
      </c>
      <c r="M744" s="32" t="str">
        <f>VLOOKUP(I744,Customers[],5,FALSE)</f>
        <v>WholeSales/Contract</v>
      </c>
      <c r="N744" s="34" t="s">
        <v>10</v>
      </c>
      <c r="O744" s="37" t="s">
        <v>61</v>
      </c>
      <c r="P744" s="32" t="str">
        <f>VLOOKUP(O744,Stock[],2,FALSE)</f>
        <v>BE Debtors Opening</v>
      </c>
      <c r="Q744" s="35">
        <f>VLOOKUP(O744,Stock[],3,FALSE)</f>
        <v>0</v>
      </c>
      <c r="R744" s="35">
        <f>VLOOKUP(O744,Stock[],4,FALSE)</f>
        <v>0</v>
      </c>
      <c r="S744" s="34"/>
      <c r="T744" s="35"/>
      <c r="U744" s="34"/>
      <c r="V744" s="36">
        <f>+DailySales!$T744*DailySales!$R744</f>
        <v>0</v>
      </c>
      <c r="W744" s="36">
        <f>+DailySales!$V744*DailySales!$Q744</f>
        <v>0</v>
      </c>
      <c r="X744" s="36">
        <f>VLOOKUP(O744,Stock[],6,FALSE)</f>
        <v>0</v>
      </c>
      <c r="Y744" s="36">
        <f>+DailySales!$V744*DailySales!$X744</f>
        <v>0</v>
      </c>
      <c r="Z744" s="37">
        <v>386400</v>
      </c>
      <c r="AA744" s="34"/>
      <c r="AB744" s="78"/>
      <c r="AC744" s="78"/>
      <c r="AD744" s="34"/>
      <c r="AE744" s="77"/>
      <c r="AF744" s="38"/>
      <c r="AG744" s="39"/>
      <c r="AH744" s="38">
        <v>46034</v>
      </c>
      <c r="AI744" s="39">
        <v>386400</v>
      </c>
      <c r="AJ744" s="38"/>
      <c r="AK744" s="39"/>
      <c r="AL744" s="34"/>
      <c r="AM744" s="39"/>
      <c r="AN74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44" s="26"/>
      <c r="AQ744" s="26"/>
      <c r="AR744" s="26"/>
    </row>
    <row r="745" spans="1:44" ht="19.5" customHeight="1" x14ac:dyDescent="0.25">
      <c r="A745" s="32">
        <f t="shared" si="48"/>
        <v>2025</v>
      </c>
      <c r="B745" s="32">
        <f t="shared" si="49"/>
        <v>12</v>
      </c>
      <c r="C745" s="25">
        <v>46017</v>
      </c>
      <c r="D745" s="57">
        <f t="shared" ca="1" si="46"/>
        <v>46097</v>
      </c>
      <c r="E745" s="32" t="str">
        <f t="shared" ca="1" si="47"/>
        <v>2-Months</v>
      </c>
      <c r="F745" s="32" t="str">
        <f>VLOOKUP(O745,Stock[],5,FALSE)</f>
        <v>BE</v>
      </c>
      <c r="G745" s="33" t="s">
        <v>2024</v>
      </c>
      <c r="H745" s="34"/>
      <c r="I745" s="34" t="s">
        <v>180</v>
      </c>
      <c r="J745" s="32" t="str">
        <f>VLOOKUP(I745,Customers[],2,FALSE)</f>
        <v>ရွှေမြင်း</v>
      </c>
      <c r="K745" s="32" t="str">
        <f>VLOOKUP(I745,Customers[],4,FALSE)</f>
        <v>Meiktila</v>
      </c>
      <c r="L745" s="32" t="str">
        <f>VLOOKUP(Table85[[#This Row],[CustomerID]],Table!H:K,3,0)</f>
        <v>မိတ္ထီလာ</v>
      </c>
      <c r="M745" s="32" t="str">
        <f>VLOOKUP(I745,Customers[],5,FALSE)</f>
        <v>WholeSales/Contract</v>
      </c>
      <c r="N745" s="34" t="s">
        <v>10</v>
      </c>
      <c r="O745" s="37" t="s">
        <v>61</v>
      </c>
      <c r="P745" s="32" t="str">
        <f>VLOOKUP(O745,Stock[],2,FALSE)</f>
        <v>BE Debtors Opening</v>
      </c>
      <c r="Q745" s="35">
        <f>VLOOKUP(O745,Stock[],3,FALSE)</f>
        <v>0</v>
      </c>
      <c r="R745" s="35">
        <f>VLOOKUP(O745,Stock[],4,FALSE)</f>
        <v>0</v>
      </c>
      <c r="S745" s="34"/>
      <c r="T745" s="35"/>
      <c r="U745" s="34"/>
      <c r="V745" s="36">
        <f>+DailySales!$T745*DailySales!$R745</f>
        <v>0</v>
      </c>
      <c r="W745" s="36">
        <f>+DailySales!$V745*DailySales!$Q745</f>
        <v>0</v>
      </c>
      <c r="X745" s="36">
        <f>VLOOKUP(O745,Stock[],6,FALSE)</f>
        <v>0</v>
      </c>
      <c r="Y745" s="36">
        <f>+DailySales!$V745*DailySales!$X745</f>
        <v>0</v>
      </c>
      <c r="Z745" s="37">
        <v>367200</v>
      </c>
      <c r="AA745" s="34"/>
      <c r="AB745" s="78"/>
      <c r="AC745" s="78"/>
      <c r="AD745" s="34"/>
      <c r="AE745" s="77"/>
      <c r="AF745" s="38"/>
      <c r="AG745" s="39"/>
      <c r="AH745" s="38">
        <v>46034</v>
      </c>
      <c r="AI745" s="39">
        <v>367200</v>
      </c>
      <c r="AJ745" s="38"/>
      <c r="AK745" s="39"/>
      <c r="AL745" s="34"/>
      <c r="AM745" s="39"/>
      <c r="AN74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45" s="26"/>
      <c r="AQ745" s="26"/>
      <c r="AR745" s="26"/>
    </row>
    <row r="746" spans="1:44" ht="19.5" customHeight="1" x14ac:dyDescent="0.25">
      <c r="A746" s="32">
        <f t="shared" si="48"/>
        <v>2025</v>
      </c>
      <c r="B746" s="32">
        <f t="shared" si="49"/>
        <v>12</v>
      </c>
      <c r="C746" s="25">
        <v>46017</v>
      </c>
      <c r="D746" s="57">
        <f t="shared" ca="1" si="46"/>
        <v>46097</v>
      </c>
      <c r="E746" s="32" t="str">
        <f t="shared" ca="1" si="47"/>
        <v>2-Months</v>
      </c>
      <c r="F746" s="32" t="str">
        <f>VLOOKUP(O746,Stock[],5,FALSE)</f>
        <v>BE</v>
      </c>
      <c r="G746" s="33" t="s">
        <v>2025</v>
      </c>
      <c r="H746" s="34"/>
      <c r="I746" s="34" t="s">
        <v>226</v>
      </c>
      <c r="J746" s="32" t="str">
        <f>VLOOKUP(I746,Customers[],2,FALSE)</f>
        <v>Summer-1</v>
      </c>
      <c r="K746" s="32" t="str">
        <f>VLOOKUP(I746,Customers[],4,FALSE)</f>
        <v>Meiktila</v>
      </c>
      <c r="L746" s="32" t="str">
        <f>VLOOKUP(Table85[[#This Row],[CustomerID]],Table!H:K,3,0)</f>
        <v>မိတ္ထီလာ</v>
      </c>
      <c r="M746" s="32" t="str">
        <f>VLOOKUP(I746,Customers[],5,FALSE)</f>
        <v>WholeSales</v>
      </c>
      <c r="N746" s="34" t="s">
        <v>10</v>
      </c>
      <c r="O746" s="37" t="s">
        <v>61</v>
      </c>
      <c r="P746" s="32" t="str">
        <f>VLOOKUP(O746,Stock[],2,FALSE)</f>
        <v>BE Debtors Opening</v>
      </c>
      <c r="Q746" s="35">
        <f>VLOOKUP(O746,Stock[],3,FALSE)</f>
        <v>0</v>
      </c>
      <c r="R746" s="35">
        <f>VLOOKUP(O746,Stock[],4,FALSE)</f>
        <v>0</v>
      </c>
      <c r="S746" s="34"/>
      <c r="T746" s="35"/>
      <c r="U746" s="34"/>
      <c r="V746" s="36">
        <f>+DailySales!$T746*DailySales!$R746</f>
        <v>0</v>
      </c>
      <c r="W746" s="36">
        <f>+DailySales!$V746*DailySales!$Q746</f>
        <v>0</v>
      </c>
      <c r="X746" s="36">
        <f>VLOOKUP(O746,Stock[],6,FALSE)</f>
        <v>0</v>
      </c>
      <c r="Y746" s="36">
        <f>+DailySales!$V746*DailySales!$X746</f>
        <v>0</v>
      </c>
      <c r="Z746" s="37">
        <v>384000</v>
      </c>
      <c r="AA746" s="34"/>
      <c r="AB746" s="78"/>
      <c r="AC746" s="78"/>
      <c r="AD746" s="34"/>
      <c r="AE746" s="77"/>
      <c r="AF746" s="38"/>
      <c r="AG746" s="39"/>
      <c r="AH746" s="38">
        <v>46025</v>
      </c>
      <c r="AI746" s="39">
        <v>384000</v>
      </c>
      <c r="AJ746" s="38"/>
      <c r="AK746" s="39"/>
      <c r="AL746" s="34"/>
      <c r="AM746" s="39"/>
      <c r="AN74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46" s="26"/>
      <c r="AQ746" s="26"/>
      <c r="AR746" s="26"/>
    </row>
    <row r="747" spans="1:44" ht="19.5" customHeight="1" x14ac:dyDescent="0.25">
      <c r="A747" s="32">
        <f t="shared" si="48"/>
        <v>2025</v>
      </c>
      <c r="B747" s="32">
        <f t="shared" si="49"/>
        <v>12</v>
      </c>
      <c r="C747" s="25">
        <v>46017</v>
      </c>
      <c r="D747" s="57">
        <f t="shared" ca="1" si="46"/>
        <v>46097</v>
      </c>
      <c r="E747" s="32" t="str">
        <f t="shared" ca="1" si="47"/>
        <v>2-Months</v>
      </c>
      <c r="F747" s="32" t="str">
        <f>VLOOKUP(O747,Stock[],5,FALSE)</f>
        <v>BE</v>
      </c>
      <c r="G747" s="33" t="s">
        <v>2026</v>
      </c>
      <c r="H747" s="34"/>
      <c r="I747" s="34" t="s">
        <v>233</v>
      </c>
      <c r="J747" s="32" t="str">
        <f>VLOOKUP(I747,Customers[],2,FALSE)</f>
        <v>ဦးဝင်းနိုင်</v>
      </c>
      <c r="K747" s="32" t="str">
        <f>VLOOKUP(I747,Customers[],4,FALSE)</f>
        <v>Wandwin</v>
      </c>
      <c r="L747" s="32" t="str">
        <f>VLOOKUP(Table85[[#This Row],[CustomerID]],Table!H:K,3,0)</f>
        <v>လျှော်ပင်</v>
      </c>
      <c r="M747" s="32" t="str">
        <f>VLOOKUP(I747,Customers[],5,FALSE)</f>
        <v>WholeSales/Contract</v>
      </c>
      <c r="N747" s="34" t="s">
        <v>10</v>
      </c>
      <c r="O747" s="37" t="s">
        <v>61</v>
      </c>
      <c r="P747" s="32" t="str">
        <f>VLOOKUP(O747,Stock[],2,FALSE)</f>
        <v>BE Debtors Opening</v>
      </c>
      <c r="Q747" s="35">
        <f>VLOOKUP(O747,Stock[],3,FALSE)</f>
        <v>0</v>
      </c>
      <c r="R747" s="35">
        <f>VLOOKUP(O747,Stock[],4,FALSE)</f>
        <v>0</v>
      </c>
      <c r="S747" s="34"/>
      <c r="T747" s="35"/>
      <c r="U747" s="34"/>
      <c r="V747" s="36">
        <f>+DailySales!$T747*DailySales!$R747</f>
        <v>0</v>
      </c>
      <c r="W747" s="36">
        <f>+DailySales!$V747*DailySales!$Q747</f>
        <v>0</v>
      </c>
      <c r="X747" s="36">
        <f>VLOOKUP(O747,Stock[],6,FALSE)</f>
        <v>0</v>
      </c>
      <c r="Y747" s="36">
        <f>+DailySales!$V747*DailySales!$X747</f>
        <v>0</v>
      </c>
      <c r="Z747" s="37">
        <v>767200</v>
      </c>
      <c r="AA747" s="34"/>
      <c r="AB747" s="78"/>
      <c r="AC747" s="78"/>
      <c r="AD747" s="34"/>
      <c r="AE747" s="77"/>
      <c r="AF747" s="38"/>
      <c r="AG747" s="39"/>
      <c r="AH747" s="38"/>
      <c r="AI747" s="39"/>
      <c r="AJ747" s="38">
        <v>46045</v>
      </c>
      <c r="AK747" s="39">
        <v>767200</v>
      </c>
      <c r="AL747" s="34"/>
      <c r="AM747" s="39"/>
      <c r="AN74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47" s="26"/>
      <c r="AQ747" s="26"/>
      <c r="AR747" s="26"/>
    </row>
    <row r="748" spans="1:44" ht="19.5" customHeight="1" x14ac:dyDescent="0.25">
      <c r="A748" s="32">
        <f t="shared" si="48"/>
        <v>2025</v>
      </c>
      <c r="B748" s="32">
        <f t="shared" si="49"/>
        <v>12</v>
      </c>
      <c r="C748" s="25">
        <v>46017</v>
      </c>
      <c r="D748" s="57">
        <f t="shared" ca="1" si="46"/>
        <v>46097</v>
      </c>
      <c r="E748" s="32" t="str">
        <f t="shared" ca="1" si="47"/>
        <v>2-Months</v>
      </c>
      <c r="F748" s="32" t="str">
        <f>VLOOKUP(O748,Stock[],5,FALSE)</f>
        <v>BE</v>
      </c>
      <c r="G748" s="33" t="s">
        <v>2026</v>
      </c>
      <c r="H748" s="34"/>
      <c r="I748" s="34" t="s">
        <v>233</v>
      </c>
      <c r="J748" s="32" t="str">
        <f>VLOOKUP(I748,Customers[],2,FALSE)</f>
        <v>ဦးဝင်းနိုင်</v>
      </c>
      <c r="K748" s="32" t="str">
        <f>VLOOKUP(I748,Customers[],4,FALSE)</f>
        <v>Wandwin</v>
      </c>
      <c r="L748" s="32" t="str">
        <f>VLOOKUP(Table85[[#This Row],[CustomerID]],Table!H:K,3,0)</f>
        <v>လျှော်ပင်</v>
      </c>
      <c r="M748" s="32" t="str">
        <f>VLOOKUP(I748,Customers[],5,FALSE)</f>
        <v>WholeSales/Contract</v>
      </c>
      <c r="N748" s="34" t="s">
        <v>10</v>
      </c>
      <c r="O748" s="37" t="s">
        <v>61</v>
      </c>
      <c r="P748" s="32" t="str">
        <f>VLOOKUP(O748,Stock[],2,FALSE)</f>
        <v>BE Debtors Opening</v>
      </c>
      <c r="Q748" s="35">
        <f>VLOOKUP(O748,Stock[],3,FALSE)</f>
        <v>0</v>
      </c>
      <c r="R748" s="35">
        <f>VLOOKUP(O748,Stock[],4,FALSE)</f>
        <v>0</v>
      </c>
      <c r="S748" s="34"/>
      <c r="T748" s="35"/>
      <c r="U748" s="34"/>
      <c r="V748" s="36">
        <f>+DailySales!$T748*DailySales!$R748</f>
        <v>0</v>
      </c>
      <c r="W748" s="36">
        <f>+DailySales!$V748*DailySales!$Q748</f>
        <v>0</v>
      </c>
      <c r="X748" s="36">
        <f>VLOOKUP(O748,Stock[],6,FALSE)</f>
        <v>0</v>
      </c>
      <c r="Y748" s="36">
        <f>+DailySales!$V748*DailySales!$X748</f>
        <v>0</v>
      </c>
      <c r="Z748" s="37">
        <v>319200</v>
      </c>
      <c r="AA748" s="34"/>
      <c r="AB748" s="78"/>
      <c r="AC748" s="78"/>
      <c r="AD748" s="34"/>
      <c r="AE748" s="77"/>
      <c r="AF748" s="38"/>
      <c r="AG748" s="39"/>
      <c r="AH748" s="38"/>
      <c r="AI748" s="39"/>
      <c r="AJ748" s="38">
        <v>46045</v>
      </c>
      <c r="AK748" s="39">
        <v>319200</v>
      </c>
      <c r="AL748" s="34"/>
      <c r="AM748" s="39"/>
      <c r="AN74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48" s="26"/>
      <c r="AQ748" s="26"/>
      <c r="AR748" s="26"/>
    </row>
    <row r="749" spans="1:44" ht="19.5" customHeight="1" x14ac:dyDescent="0.25">
      <c r="A749" s="32">
        <f t="shared" si="48"/>
        <v>2025</v>
      </c>
      <c r="B749" s="32">
        <f t="shared" si="49"/>
        <v>12</v>
      </c>
      <c r="C749" s="25">
        <v>46017</v>
      </c>
      <c r="D749" s="57">
        <f t="shared" ca="1" si="46"/>
        <v>46097</v>
      </c>
      <c r="E749" s="32" t="str">
        <f t="shared" ca="1" si="47"/>
        <v>2-Months</v>
      </c>
      <c r="F749" s="32" t="str">
        <f>VLOOKUP(O749,Stock[],5,FALSE)</f>
        <v>BE</v>
      </c>
      <c r="G749" s="33" t="s">
        <v>2026</v>
      </c>
      <c r="H749" s="34"/>
      <c r="I749" s="34" t="s">
        <v>233</v>
      </c>
      <c r="J749" s="32" t="str">
        <f>VLOOKUP(I749,Customers[],2,FALSE)</f>
        <v>ဦးဝင်းနိုင်</v>
      </c>
      <c r="K749" s="32" t="str">
        <f>VLOOKUP(I749,Customers[],4,FALSE)</f>
        <v>Wandwin</v>
      </c>
      <c r="L749" s="32" t="str">
        <f>VLOOKUP(Table85[[#This Row],[CustomerID]],Table!H:K,3,0)</f>
        <v>လျှော်ပင်</v>
      </c>
      <c r="M749" s="32" t="str">
        <f>VLOOKUP(I749,Customers[],5,FALSE)</f>
        <v>WholeSales/Contract</v>
      </c>
      <c r="N749" s="34" t="s">
        <v>10</v>
      </c>
      <c r="O749" s="37" t="s">
        <v>61</v>
      </c>
      <c r="P749" s="32" t="str">
        <f>VLOOKUP(O749,Stock[],2,FALSE)</f>
        <v>BE Debtors Opening</v>
      </c>
      <c r="Q749" s="35">
        <f>VLOOKUP(O749,Stock[],3,FALSE)</f>
        <v>0</v>
      </c>
      <c r="R749" s="35">
        <f>VLOOKUP(O749,Stock[],4,FALSE)</f>
        <v>0</v>
      </c>
      <c r="S749" s="34"/>
      <c r="T749" s="35"/>
      <c r="U749" s="34"/>
      <c r="V749" s="36">
        <f>+DailySales!$T749*DailySales!$R749</f>
        <v>0</v>
      </c>
      <c r="W749" s="36">
        <f>+DailySales!$V749*DailySales!$Q749</f>
        <v>0</v>
      </c>
      <c r="X749" s="36">
        <f>VLOOKUP(O749,Stock[],6,FALSE)</f>
        <v>0</v>
      </c>
      <c r="Y749" s="36">
        <f>+DailySales!$V749*DailySales!$X749</f>
        <v>0</v>
      </c>
      <c r="Z749" s="37">
        <v>93100</v>
      </c>
      <c r="AA749" s="34"/>
      <c r="AB749" s="78"/>
      <c r="AC749" s="78"/>
      <c r="AD749" s="34"/>
      <c r="AE749" s="77"/>
      <c r="AF749" s="38"/>
      <c r="AG749" s="39"/>
      <c r="AH749" s="38"/>
      <c r="AI749" s="39"/>
      <c r="AJ749" s="38">
        <v>46045</v>
      </c>
      <c r="AK749" s="39">
        <v>93100</v>
      </c>
      <c r="AL749" s="34"/>
      <c r="AM749" s="39"/>
      <c r="AN74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49" s="26"/>
      <c r="AQ749" s="26"/>
      <c r="AR749" s="26"/>
    </row>
    <row r="750" spans="1:44" ht="19.5" customHeight="1" x14ac:dyDescent="0.25">
      <c r="A750" s="32">
        <f t="shared" si="48"/>
        <v>2025</v>
      </c>
      <c r="B750" s="32">
        <f t="shared" si="49"/>
        <v>12</v>
      </c>
      <c r="C750" s="25">
        <v>46017</v>
      </c>
      <c r="D750" s="57">
        <f t="shared" ca="1" si="46"/>
        <v>46097</v>
      </c>
      <c r="E750" s="32" t="str">
        <f t="shared" ca="1" si="47"/>
        <v>2-Months</v>
      </c>
      <c r="F750" s="32" t="str">
        <f>VLOOKUP(O750,Stock[],5,FALSE)</f>
        <v>BE</v>
      </c>
      <c r="G750" s="33" t="s">
        <v>2026</v>
      </c>
      <c r="H750" s="34"/>
      <c r="I750" s="34" t="s">
        <v>233</v>
      </c>
      <c r="J750" s="32" t="str">
        <f>VLOOKUP(I750,Customers[],2,FALSE)</f>
        <v>ဦးဝင်းနိုင်</v>
      </c>
      <c r="K750" s="32" t="str">
        <f>VLOOKUP(I750,Customers[],4,FALSE)</f>
        <v>Wandwin</v>
      </c>
      <c r="L750" s="32" t="str">
        <f>VLOOKUP(Table85[[#This Row],[CustomerID]],Table!H:K,3,0)</f>
        <v>လျှော်ပင်</v>
      </c>
      <c r="M750" s="32" t="str">
        <f>VLOOKUP(I750,Customers[],5,FALSE)</f>
        <v>WholeSales/Contract</v>
      </c>
      <c r="N750" s="34" t="s">
        <v>10</v>
      </c>
      <c r="O750" s="37" t="s">
        <v>61</v>
      </c>
      <c r="P750" s="32" t="str">
        <f>VLOOKUP(O750,Stock[],2,FALSE)</f>
        <v>BE Debtors Opening</v>
      </c>
      <c r="Q750" s="35">
        <f>VLOOKUP(O750,Stock[],3,FALSE)</f>
        <v>0</v>
      </c>
      <c r="R750" s="35">
        <f>VLOOKUP(O750,Stock[],4,FALSE)</f>
        <v>0</v>
      </c>
      <c r="S750" s="34"/>
      <c r="T750" s="35"/>
      <c r="U750" s="34"/>
      <c r="V750" s="36">
        <f>+DailySales!$T750*DailySales!$R750</f>
        <v>0</v>
      </c>
      <c r="W750" s="36">
        <f>+DailySales!$V750*DailySales!$Q750</f>
        <v>0</v>
      </c>
      <c r="X750" s="36">
        <f>VLOOKUP(O750,Stock[],6,FALSE)</f>
        <v>0</v>
      </c>
      <c r="Y750" s="36">
        <f>+DailySales!$V750*DailySales!$X750</f>
        <v>0</v>
      </c>
      <c r="Z750" s="37">
        <v>336000</v>
      </c>
      <c r="AA750" s="34"/>
      <c r="AB750" s="78"/>
      <c r="AC750" s="78"/>
      <c r="AD750" s="34"/>
      <c r="AE750" s="77"/>
      <c r="AF750" s="38"/>
      <c r="AG750" s="39"/>
      <c r="AH750" s="38"/>
      <c r="AI750" s="39"/>
      <c r="AJ750" s="38">
        <v>46045</v>
      </c>
      <c r="AK750" s="39">
        <v>336000</v>
      </c>
      <c r="AL750" s="34"/>
      <c r="AM750" s="39"/>
      <c r="AN75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50" s="26"/>
      <c r="AQ750" s="26"/>
      <c r="AR750" s="26"/>
    </row>
    <row r="751" spans="1:44" ht="19.5" customHeight="1" x14ac:dyDescent="0.25">
      <c r="A751" s="32">
        <f t="shared" si="48"/>
        <v>2025</v>
      </c>
      <c r="B751" s="32">
        <f t="shared" si="49"/>
        <v>12</v>
      </c>
      <c r="C751" s="25">
        <v>46017</v>
      </c>
      <c r="D751" s="57">
        <f t="shared" ca="1" si="46"/>
        <v>46097</v>
      </c>
      <c r="E751" s="32" t="str">
        <f t="shared" ca="1" si="47"/>
        <v>2-Months</v>
      </c>
      <c r="F751" s="32" t="str">
        <f>VLOOKUP(O751,Stock[],5,FALSE)</f>
        <v>BE</v>
      </c>
      <c r="G751" s="33" t="s">
        <v>2026</v>
      </c>
      <c r="H751" s="34"/>
      <c r="I751" s="34" t="s">
        <v>233</v>
      </c>
      <c r="J751" s="32" t="str">
        <f>VLOOKUP(I751,Customers[],2,FALSE)</f>
        <v>ဦးဝင်းနိုင်</v>
      </c>
      <c r="K751" s="32" t="str">
        <f>VLOOKUP(I751,Customers[],4,FALSE)</f>
        <v>Wandwin</v>
      </c>
      <c r="L751" s="32" t="str">
        <f>VLOOKUP(Table85[[#This Row],[CustomerID]],Table!H:K,3,0)</f>
        <v>လျှော်ပင်</v>
      </c>
      <c r="M751" s="32" t="str">
        <f>VLOOKUP(I751,Customers[],5,FALSE)</f>
        <v>WholeSales/Contract</v>
      </c>
      <c r="N751" s="34" t="s">
        <v>10</v>
      </c>
      <c r="O751" s="37" t="s">
        <v>61</v>
      </c>
      <c r="P751" s="32" t="str">
        <f>VLOOKUP(O751,Stock[],2,FALSE)</f>
        <v>BE Debtors Opening</v>
      </c>
      <c r="Q751" s="35">
        <f>VLOOKUP(O751,Stock[],3,FALSE)</f>
        <v>0</v>
      </c>
      <c r="R751" s="35">
        <f>VLOOKUP(O751,Stock[],4,FALSE)</f>
        <v>0</v>
      </c>
      <c r="S751" s="34"/>
      <c r="T751" s="35"/>
      <c r="U751" s="34"/>
      <c r="V751" s="36">
        <f>+DailySales!$T751*DailySales!$R751</f>
        <v>0</v>
      </c>
      <c r="W751" s="36">
        <f>+DailySales!$V751*DailySales!$Q751</f>
        <v>0</v>
      </c>
      <c r="X751" s="36">
        <f>VLOOKUP(O751,Stock[],6,FALSE)</f>
        <v>0</v>
      </c>
      <c r="Y751" s="36">
        <f>+DailySales!$V751*DailySales!$X751</f>
        <v>0</v>
      </c>
      <c r="Z751" s="37">
        <v>42000</v>
      </c>
      <c r="AA751" s="34"/>
      <c r="AB751" s="78"/>
      <c r="AC751" s="78"/>
      <c r="AD751" s="34"/>
      <c r="AE751" s="77"/>
      <c r="AF751" s="38"/>
      <c r="AG751" s="39"/>
      <c r="AH751" s="38"/>
      <c r="AI751" s="39"/>
      <c r="AJ751" s="38">
        <v>46045</v>
      </c>
      <c r="AK751" s="39">
        <v>42000</v>
      </c>
      <c r="AL751" s="34"/>
      <c r="AM751" s="39"/>
      <c r="AN75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51" s="26"/>
      <c r="AQ751" s="26"/>
      <c r="AR751" s="26"/>
    </row>
    <row r="752" spans="1:44" ht="19.5" customHeight="1" x14ac:dyDescent="0.25">
      <c r="A752" s="32">
        <f t="shared" si="48"/>
        <v>2025</v>
      </c>
      <c r="B752" s="32">
        <f t="shared" si="49"/>
        <v>12</v>
      </c>
      <c r="C752" s="25">
        <v>46017</v>
      </c>
      <c r="D752" s="57">
        <f t="shared" ca="1" si="46"/>
        <v>46097</v>
      </c>
      <c r="E752" s="32" t="str">
        <f t="shared" ca="1" si="47"/>
        <v>2-Months</v>
      </c>
      <c r="F752" s="32" t="str">
        <f>VLOOKUP(O752,Stock[],5,FALSE)</f>
        <v>BE</v>
      </c>
      <c r="G752" s="33" t="s">
        <v>2026</v>
      </c>
      <c r="H752" s="34"/>
      <c r="I752" s="34" t="s">
        <v>233</v>
      </c>
      <c r="J752" s="32" t="str">
        <f>VLOOKUP(I752,Customers[],2,FALSE)</f>
        <v>ဦးဝင်းနိုင်</v>
      </c>
      <c r="K752" s="32" t="str">
        <f>VLOOKUP(I752,Customers[],4,FALSE)</f>
        <v>Wandwin</v>
      </c>
      <c r="L752" s="32" t="str">
        <f>VLOOKUP(Table85[[#This Row],[CustomerID]],Table!H:K,3,0)</f>
        <v>လျှော်ပင်</v>
      </c>
      <c r="M752" s="32" t="str">
        <f>VLOOKUP(I752,Customers[],5,FALSE)</f>
        <v>WholeSales/Contract</v>
      </c>
      <c r="N752" s="34" t="s">
        <v>10</v>
      </c>
      <c r="O752" s="37" t="s">
        <v>61</v>
      </c>
      <c r="P752" s="32" t="str">
        <f>VLOOKUP(O752,Stock[],2,FALSE)</f>
        <v>BE Debtors Opening</v>
      </c>
      <c r="Q752" s="35">
        <f>VLOOKUP(O752,Stock[],3,FALSE)</f>
        <v>0</v>
      </c>
      <c r="R752" s="35">
        <f>VLOOKUP(O752,Stock[],4,FALSE)</f>
        <v>0</v>
      </c>
      <c r="S752" s="34"/>
      <c r="T752" s="35"/>
      <c r="U752" s="34"/>
      <c r="V752" s="36">
        <f>+DailySales!$T752*DailySales!$R752</f>
        <v>0</v>
      </c>
      <c r="W752" s="36">
        <f>+DailySales!$V752*DailySales!$Q752</f>
        <v>0</v>
      </c>
      <c r="X752" s="36">
        <f>VLOOKUP(O752,Stock[],6,FALSE)</f>
        <v>0</v>
      </c>
      <c r="Y752" s="36">
        <f>+DailySales!$V752*DailySales!$X752</f>
        <v>0</v>
      </c>
      <c r="Z752" s="37">
        <v>65400</v>
      </c>
      <c r="AA752" s="34"/>
      <c r="AB752" s="78"/>
      <c r="AC752" s="78"/>
      <c r="AD752" s="34"/>
      <c r="AE752" s="77"/>
      <c r="AF752" s="38"/>
      <c r="AG752" s="39"/>
      <c r="AH752" s="38"/>
      <c r="AI752" s="39"/>
      <c r="AJ752" s="38">
        <v>46045</v>
      </c>
      <c r="AK752" s="39">
        <v>65400</v>
      </c>
      <c r="AL752" s="34"/>
      <c r="AM752" s="39"/>
      <c r="AN75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52" s="26"/>
      <c r="AQ752" s="26"/>
      <c r="AR752" s="26"/>
    </row>
    <row r="753" spans="1:44" ht="19.5" customHeight="1" x14ac:dyDescent="0.25">
      <c r="A753" s="32">
        <f t="shared" si="48"/>
        <v>2025</v>
      </c>
      <c r="B753" s="32">
        <f t="shared" si="49"/>
        <v>12</v>
      </c>
      <c r="C753" s="25">
        <v>46017</v>
      </c>
      <c r="D753" s="57">
        <f t="shared" ca="1" si="46"/>
        <v>46097</v>
      </c>
      <c r="E753" s="32" t="str">
        <f t="shared" ca="1" si="47"/>
        <v>2-Months</v>
      </c>
      <c r="F753" s="32" t="str">
        <f>VLOOKUP(O753,Stock[],5,FALSE)</f>
        <v>BE</v>
      </c>
      <c r="G753" s="33" t="s">
        <v>2026</v>
      </c>
      <c r="H753" s="34"/>
      <c r="I753" s="34" t="s">
        <v>233</v>
      </c>
      <c r="J753" s="32" t="str">
        <f>VLOOKUP(I753,Customers[],2,FALSE)</f>
        <v>ဦးဝင်းနိုင်</v>
      </c>
      <c r="K753" s="32" t="str">
        <f>VLOOKUP(I753,Customers[],4,FALSE)</f>
        <v>Wandwin</v>
      </c>
      <c r="L753" s="32" t="str">
        <f>VLOOKUP(Table85[[#This Row],[CustomerID]],Table!H:K,3,0)</f>
        <v>လျှော်ပင်</v>
      </c>
      <c r="M753" s="32" t="str">
        <f>VLOOKUP(I753,Customers[],5,FALSE)</f>
        <v>WholeSales/Contract</v>
      </c>
      <c r="N753" s="34" t="s">
        <v>10</v>
      </c>
      <c r="O753" s="37" t="s">
        <v>61</v>
      </c>
      <c r="P753" s="32" t="str">
        <f>VLOOKUP(O753,Stock[],2,FALSE)</f>
        <v>BE Debtors Opening</v>
      </c>
      <c r="Q753" s="35">
        <f>VLOOKUP(O753,Stock[],3,FALSE)</f>
        <v>0</v>
      </c>
      <c r="R753" s="35">
        <f>VLOOKUP(O753,Stock[],4,FALSE)</f>
        <v>0</v>
      </c>
      <c r="S753" s="34"/>
      <c r="T753" s="35"/>
      <c r="U753" s="34"/>
      <c r="V753" s="36">
        <f>+DailySales!$T753*DailySales!$R753</f>
        <v>0</v>
      </c>
      <c r="W753" s="36">
        <f>+DailySales!$V753*DailySales!$Q753</f>
        <v>0</v>
      </c>
      <c r="X753" s="36">
        <f>VLOOKUP(O753,Stock[],6,FALSE)</f>
        <v>0</v>
      </c>
      <c r="Y753" s="36">
        <f>+DailySales!$V753*DailySales!$X753</f>
        <v>0</v>
      </c>
      <c r="Z753" s="37">
        <v>183600</v>
      </c>
      <c r="AA753" s="34"/>
      <c r="AB753" s="78"/>
      <c r="AC753" s="78"/>
      <c r="AD753" s="34"/>
      <c r="AE753" s="77"/>
      <c r="AF753" s="38"/>
      <c r="AG753" s="39"/>
      <c r="AH753" s="38"/>
      <c r="AI753" s="39"/>
      <c r="AJ753" s="38">
        <v>46045</v>
      </c>
      <c r="AK753" s="39">
        <v>183600</v>
      </c>
      <c r="AL753" s="34"/>
      <c r="AM753" s="39"/>
      <c r="AN75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53" s="26"/>
      <c r="AQ753" s="26"/>
      <c r="AR753" s="26"/>
    </row>
    <row r="754" spans="1:44" ht="19.5" customHeight="1" x14ac:dyDescent="0.25">
      <c r="A754" s="32">
        <f t="shared" si="48"/>
        <v>2025</v>
      </c>
      <c r="B754" s="32">
        <f t="shared" si="49"/>
        <v>12</v>
      </c>
      <c r="C754" s="25">
        <v>46017</v>
      </c>
      <c r="D754" s="57">
        <f t="shared" ca="1" si="46"/>
        <v>46097</v>
      </c>
      <c r="E754" s="32" t="str">
        <f t="shared" ca="1" si="47"/>
        <v>2-Months</v>
      </c>
      <c r="F754" s="32" t="str">
        <f>VLOOKUP(O754,Stock[],5,FALSE)</f>
        <v>BE</v>
      </c>
      <c r="G754" s="33" t="s">
        <v>2026</v>
      </c>
      <c r="H754" s="34"/>
      <c r="I754" s="34" t="s">
        <v>233</v>
      </c>
      <c r="J754" s="32" t="str">
        <f>VLOOKUP(I754,Customers[],2,FALSE)</f>
        <v>ဦးဝင်းနိုင်</v>
      </c>
      <c r="K754" s="32" t="str">
        <f>VLOOKUP(I754,Customers[],4,FALSE)</f>
        <v>Wandwin</v>
      </c>
      <c r="L754" s="32" t="str">
        <f>VLOOKUP(Table85[[#This Row],[CustomerID]],Table!H:K,3,0)</f>
        <v>လျှော်ပင်</v>
      </c>
      <c r="M754" s="32" t="str">
        <f>VLOOKUP(I754,Customers[],5,FALSE)</f>
        <v>WholeSales/Contract</v>
      </c>
      <c r="N754" s="34" t="s">
        <v>10</v>
      </c>
      <c r="O754" s="37" t="s">
        <v>61</v>
      </c>
      <c r="P754" s="32" t="str">
        <f>VLOOKUP(O754,Stock[],2,FALSE)</f>
        <v>BE Debtors Opening</v>
      </c>
      <c r="Q754" s="35">
        <f>VLOOKUP(O754,Stock[],3,FALSE)</f>
        <v>0</v>
      </c>
      <c r="R754" s="35">
        <f>VLOOKUP(O754,Stock[],4,FALSE)</f>
        <v>0</v>
      </c>
      <c r="S754" s="34"/>
      <c r="T754" s="35"/>
      <c r="U754" s="34"/>
      <c r="V754" s="36">
        <f>+DailySales!$T754*DailySales!$R754</f>
        <v>0</v>
      </c>
      <c r="W754" s="36">
        <f>+DailySales!$V754*DailySales!$Q754</f>
        <v>0</v>
      </c>
      <c r="X754" s="36">
        <f>VLOOKUP(O754,Stock[],6,FALSE)</f>
        <v>0</v>
      </c>
      <c r="Y754" s="36">
        <f>+DailySales!$V754*DailySales!$X754</f>
        <v>0</v>
      </c>
      <c r="Z754" s="37">
        <v>55800</v>
      </c>
      <c r="AA754" s="34"/>
      <c r="AB754" s="78"/>
      <c r="AC754" s="78"/>
      <c r="AD754" s="34"/>
      <c r="AE754" s="77"/>
      <c r="AF754" s="38"/>
      <c r="AG754" s="39"/>
      <c r="AH754" s="38"/>
      <c r="AI754" s="39"/>
      <c r="AJ754" s="38">
        <v>46045</v>
      </c>
      <c r="AK754" s="39">
        <v>55800</v>
      </c>
      <c r="AL754" s="34"/>
      <c r="AM754" s="39"/>
      <c r="AN75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54" s="26"/>
      <c r="AQ754" s="26"/>
      <c r="AR754" s="26"/>
    </row>
    <row r="755" spans="1:44" ht="19.5" customHeight="1" x14ac:dyDescent="0.25">
      <c r="A755" s="32">
        <f t="shared" si="48"/>
        <v>2025</v>
      </c>
      <c r="B755" s="32">
        <f t="shared" si="49"/>
        <v>12</v>
      </c>
      <c r="C755" s="25">
        <v>46017</v>
      </c>
      <c r="D755" s="57">
        <f t="shared" ca="1" si="46"/>
        <v>46097</v>
      </c>
      <c r="E755" s="32" t="str">
        <f t="shared" ca="1" si="47"/>
        <v>2-Months</v>
      </c>
      <c r="F755" s="32" t="str">
        <f>VLOOKUP(O755,Stock[],5,FALSE)</f>
        <v>BE</v>
      </c>
      <c r="G755" s="33" t="s">
        <v>2027</v>
      </c>
      <c r="H755" s="34"/>
      <c r="I755" s="34" t="s">
        <v>245</v>
      </c>
      <c r="J755" s="32" t="str">
        <f>VLOOKUP(I755,Customers[],2,FALSE)</f>
        <v>မြို့မ</v>
      </c>
      <c r="K755" s="32" t="str">
        <f>VLOOKUP(I755,Customers[],4,FALSE)</f>
        <v>Taungthar</v>
      </c>
      <c r="L755" s="32" t="str">
        <f>VLOOKUP(Table85[[#This Row],[CustomerID]],Table!H:K,3,0)</f>
        <v>တောင်သာ</v>
      </c>
      <c r="M755" s="32" t="str">
        <f>VLOOKUP(I755,Customers[],5,FALSE)</f>
        <v>WholeSales/Contract</v>
      </c>
      <c r="N755" s="34" t="s">
        <v>10</v>
      </c>
      <c r="O755" s="37" t="s">
        <v>61</v>
      </c>
      <c r="P755" s="32" t="str">
        <f>VLOOKUP(O755,Stock[],2,FALSE)</f>
        <v>BE Debtors Opening</v>
      </c>
      <c r="Q755" s="35">
        <f>VLOOKUP(O755,Stock[],3,FALSE)</f>
        <v>0</v>
      </c>
      <c r="R755" s="35">
        <f>VLOOKUP(O755,Stock[],4,FALSE)</f>
        <v>0</v>
      </c>
      <c r="S755" s="34"/>
      <c r="T755" s="35"/>
      <c r="U755" s="34"/>
      <c r="V755" s="36">
        <f>+DailySales!$T755*DailySales!$R755</f>
        <v>0</v>
      </c>
      <c r="W755" s="36">
        <f>+DailySales!$V755*DailySales!$Q755</f>
        <v>0</v>
      </c>
      <c r="X755" s="36">
        <f>VLOOKUP(O755,Stock[],6,FALSE)</f>
        <v>0</v>
      </c>
      <c r="Y755" s="36">
        <f>+DailySales!$V755*DailySales!$X755</f>
        <v>0</v>
      </c>
      <c r="Z755" s="37">
        <v>2793000</v>
      </c>
      <c r="AA755" s="34"/>
      <c r="AB755" s="78"/>
      <c r="AC755" s="78"/>
      <c r="AD755" s="34"/>
      <c r="AE755" s="77"/>
      <c r="AF755" s="38"/>
      <c r="AG755" s="39"/>
      <c r="AH755" s="38">
        <v>46052</v>
      </c>
      <c r="AI755" s="39">
        <v>2793000</v>
      </c>
      <c r="AJ755" s="38"/>
      <c r="AK755" s="39"/>
      <c r="AL755" s="34"/>
      <c r="AM755" s="39"/>
      <c r="AN75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55" s="26"/>
      <c r="AQ755" s="26"/>
      <c r="AR755" s="26"/>
    </row>
    <row r="756" spans="1:44" ht="19.5" customHeight="1" x14ac:dyDescent="0.25">
      <c r="A756" s="32">
        <f t="shared" si="48"/>
        <v>2025</v>
      </c>
      <c r="B756" s="32">
        <f t="shared" si="49"/>
        <v>12</v>
      </c>
      <c r="C756" s="25">
        <v>46017</v>
      </c>
      <c r="D756" s="57">
        <f t="shared" ca="1" si="46"/>
        <v>46097</v>
      </c>
      <c r="E756" s="32" t="str">
        <f t="shared" ca="1" si="47"/>
        <v>2-Months</v>
      </c>
      <c r="F756" s="32" t="str">
        <f>VLOOKUP(O756,Stock[],5,FALSE)</f>
        <v>BE</v>
      </c>
      <c r="G756" s="33" t="s">
        <v>2028</v>
      </c>
      <c r="H756" s="34"/>
      <c r="I756" s="34" t="s">
        <v>180</v>
      </c>
      <c r="J756" s="32" t="str">
        <f>VLOOKUP(I756,Customers[],2,FALSE)</f>
        <v>ရွှေမြင်း</v>
      </c>
      <c r="K756" s="32" t="str">
        <f>VLOOKUP(I756,Customers[],4,FALSE)</f>
        <v>Meiktila</v>
      </c>
      <c r="L756" s="32" t="str">
        <f>VLOOKUP(Table85[[#This Row],[CustomerID]],Table!H:K,3,0)</f>
        <v>မိတ္ထီလာ</v>
      </c>
      <c r="M756" s="32" t="str">
        <f>VLOOKUP(I756,Customers[],5,FALSE)</f>
        <v>WholeSales/Contract</v>
      </c>
      <c r="N756" s="34" t="s">
        <v>10</v>
      </c>
      <c r="O756" s="37" t="s">
        <v>61</v>
      </c>
      <c r="P756" s="32" t="str">
        <f>VLOOKUP(O756,Stock[],2,FALSE)</f>
        <v>BE Debtors Opening</v>
      </c>
      <c r="Q756" s="35">
        <f>VLOOKUP(O756,Stock[],3,FALSE)</f>
        <v>0</v>
      </c>
      <c r="R756" s="35">
        <f>VLOOKUP(O756,Stock[],4,FALSE)</f>
        <v>0</v>
      </c>
      <c r="S756" s="34"/>
      <c r="T756" s="35"/>
      <c r="U756" s="34"/>
      <c r="V756" s="36">
        <f>+DailySales!$T756*DailySales!$R756</f>
        <v>0</v>
      </c>
      <c r="W756" s="36">
        <f>+DailySales!$V756*DailySales!$Q756</f>
        <v>0</v>
      </c>
      <c r="X756" s="36">
        <f>VLOOKUP(O756,Stock[],6,FALSE)</f>
        <v>0</v>
      </c>
      <c r="Y756" s="36">
        <f>+DailySales!$V756*DailySales!$X756</f>
        <v>0</v>
      </c>
      <c r="Z756" s="37">
        <v>383600</v>
      </c>
      <c r="AA756" s="34"/>
      <c r="AB756" s="78"/>
      <c r="AC756" s="78"/>
      <c r="AD756" s="34"/>
      <c r="AE756" s="77"/>
      <c r="AF756" s="38"/>
      <c r="AG756" s="39"/>
      <c r="AH756" s="38">
        <v>46034</v>
      </c>
      <c r="AI756" s="39">
        <v>383600</v>
      </c>
      <c r="AJ756" s="38"/>
      <c r="AK756" s="39"/>
      <c r="AL756" s="34"/>
      <c r="AM756" s="39"/>
      <c r="AN75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56" s="26"/>
      <c r="AQ756" s="26"/>
      <c r="AR756" s="26"/>
    </row>
    <row r="757" spans="1:44" ht="19.5" customHeight="1" x14ac:dyDescent="0.25">
      <c r="A757" s="32">
        <f t="shared" si="48"/>
        <v>2025</v>
      </c>
      <c r="B757" s="32">
        <f t="shared" si="49"/>
        <v>12</v>
      </c>
      <c r="C757" s="25">
        <v>46017</v>
      </c>
      <c r="D757" s="57">
        <f t="shared" ca="1" si="46"/>
        <v>46097</v>
      </c>
      <c r="E757" s="32" t="str">
        <f t="shared" ca="1" si="47"/>
        <v>2-Months</v>
      </c>
      <c r="F757" s="32" t="str">
        <f>VLOOKUP(O757,Stock[],5,FALSE)</f>
        <v>BE</v>
      </c>
      <c r="G757" s="33" t="s">
        <v>2028</v>
      </c>
      <c r="H757" s="34"/>
      <c r="I757" s="34" t="s">
        <v>180</v>
      </c>
      <c r="J757" s="32" t="str">
        <f>VLOOKUP(I757,Customers[],2,FALSE)</f>
        <v>ရွှေမြင်း</v>
      </c>
      <c r="K757" s="32" t="str">
        <f>VLOOKUP(I757,Customers[],4,FALSE)</f>
        <v>Meiktila</v>
      </c>
      <c r="L757" s="32" t="str">
        <f>VLOOKUP(Table85[[#This Row],[CustomerID]],Table!H:K,3,0)</f>
        <v>မိတ္ထီလာ</v>
      </c>
      <c r="M757" s="32" t="str">
        <f>VLOOKUP(I757,Customers[],5,FALSE)</f>
        <v>WholeSales/Contract</v>
      </c>
      <c r="N757" s="34" t="s">
        <v>10</v>
      </c>
      <c r="O757" s="37" t="s">
        <v>61</v>
      </c>
      <c r="P757" s="32" t="str">
        <f>VLOOKUP(O757,Stock[],2,FALSE)</f>
        <v>BE Debtors Opening</v>
      </c>
      <c r="Q757" s="35">
        <f>VLOOKUP(O757,Stock[],3,FALSE)</f>
        <v>0</v>
      </c>
      <c r="R757" s="35">
        <f>VLOOKUP(O757,Stock[],4,FALSE)</f>
        <v>0</v>
      </c>
      <c r="S757" s="34"/>
      <c r="T757" s="35"/>
      <c r="U757" s="34"/>
      <c r="V757" s="36">
        <f>+DailySales!$T757*DailySales!$R757</f>
        <v>0</v>
      </c>
      <c r="W757" s="36">
        <f>+DailySales!$V757*DailySales!$Q757</f>
        <v>0</v>
      </c>
      <c r="X757" s="36">
        <f>VLOOKUP(O757,Stock[],6,FALSE)</f>
        <v>0</v>
      </c>
      <c r="Y757" s="36">
        <f>+DailySales!$V757*DailySales!$X757</f>
        <v>0</v>
      </c>
      <c r="Z757" s="37">
        <v>676200</v>
      </c>
      <c r="AA757" s="34"/>
      <c r="AB757" s="78"/>
      <c r="AC757" s="78"/>
      <c r="AD757" s="34"/>
      <c r="AE757" s="77"/>
      <c r="AF757" s="38"/>
      <c r="AG757" s="39"/>
      <c r="AH757" s="38">
        <v>46034</v>
      </c>
      <c r="AI757" s="39">
        <v>676200</v>
      </c>
      <c r="AJ757" s="38"/>
      <c r="AK757" s="39"/>
      <c r="AL757" s="34"/>
      <c r="AM757" s="39"/>
      <c r="AN75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57" s="26"/>
      <c r="AQ757" s="26"/>
      <c r="AR757" s="26"/>
    </row>
    <row r="758" spans="1:44" ht="19.5" customHeight="1" x14ac:dyDescent="0.25">
      <c r="A758" s="32">
        <f t="shared" si="48"/>
        <v>2025</v>
      </c>
      <c r="B758" s="32">
        <f t="shared" si="49"/>
        <v>12</v>
      </c>
      <c r="C758" s="25">
        <v>46018</v>
      </c>
      <c r="D758" s="57">
        <f t="shared" ca="1" si="46"/>
        <v>46097</v>
      </c>
      <c r="E758" s="32" t="str">
        <f t="shared" ca="1" si="47"/>
        <v>2-Months</v>
      </c>
      <c r="F758" s="32" t="str">
        <f>VLOOKUP(O758,Stock[],5,FALSE)</f>
        <v>BE</v>
      </c>
      <c r="G758" s="33" t="s">
        <v>2029</v>
      </c>
      <c r="H758" s="34"/>
      <c r="I758" s="34" t="s">
        <v>181</v>
      </c>
      <c r="J758" s="32" t="str">
        <f>VLOOKUP(I758,Customers[],2,FALSE)</f>
        <v>ရွှေမြင်း(ရွှေခြင်္သေ့)</v>
      </c>
      <c r="K758" s="32" t="str">
        <f>VLOOKUP(I758,Customers[],4,FALSE)</f>
        <v>Meiktila</v>
      </c>
      <c r="L758" s="32" t="str">
        <f>VLOOKUP(Table85[[#This Row],[CustomerID]],Table!H:K,3,0)</f>
        <v>မိတ္ထီလာ</v>
      </c>
      <c r="M758" s="32" t="str">
        <f>VLOOKUP(I758,Customers[],5,FALSE)</f>
        <v>WholeSales/Contract</v>
      </c>
      <c r="N758" s="34" t="s">
        <v>10</v>
      </c>
      <c r="O758" s="37" t="s">
        <v>61</v>
      </c>
      <c r="P758" s="32" t="str">
        <f>VLOOKUP(O758,Stock[],2,FALSE)</f>
        <v>BE Debtors Opening</v>
      </c>
      <c r="Q758" s="35">
        <f>VLOOKUP(O758,Stock[],3,FALSE)</f>
        <v>0</v>
      </c>
      <c r="R758" s="35">
        <f>VLOOKUP(O758,Stock[],4,FALSE)</f>
        <v>0</v>
      </c>
      <c r="S758" s="34"/>
      <c r="T758" s="35"/>
      <c r="U758" s="34"/>
      <c r="V758" s="36">
        <f>+DailySales!$T758*DailySales!$R758</f>
        <v>0</v>
      </c>
      <c r="W758" s="36">
        <f>+DailySales!$V758*DailySales!$Q758</f>
        <v>0</v>
      </c>
      <c r="X758" s="36">
        <f>VLOOKUP(O758,Stock[],6,FALSE)</f>
        <v>0</v>
      </c>
      <c r="Y758" s="36">
        <f>+DailySales!$V758*DailySales!$X758</f>
        <v>0</v>
      </c>
      <c r="Z758" s="37">
        <v>93100</v>
      </c>
      <c r="AA758" s="34"/>
      <c r="AB758" s="78"/>
      <c r="AC758" s="78"/>
      <c r="AD758" s="34"/>
      <c r="AE758" s="77"/>
      <c r="AF758" s="38"/>
      <c r="AG758" s="39"/>
      <c r="AH758" s="38">
        <v>46034</v>
      </c>
      <c r="AI758" s="39">
        <v>93100</v>
      </c>
      <c r="AJ758" s="38"/>
      <c r="AK758" s="39"/>
      <c r="AL758" s="34"/>
      <c r="AM758" s="39"/>
      <c r="AN75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58" s="26"/>
      <c r="AQ758" s="26"/>
      <c r="AR758" s="26"/>
    </row>
    <row r="759" spans="1:44" ht="19.5" customHeight="1" x14ac:dyDescent="0.25">
      <c r="A759" s="32">
        <f t="shared" si="48"/>
        <v>2025</v>
      </c>
      <c r="B759" s="32">
        <f t="shared" si="49"/>
        <v>12</v>
      </c>
      <c r="C759" s="25">
        <v>46018</v>
      </c>
      <c r="D759" s="57">
        <f t="shared" ca="1" si="46"/>
        <v>46097</v>
      </c>
      <c r="E759" s="32" t="str">
        <f t="shared" ca="1" si="47"/>
        <v>2-Months</v>
      </c>
      <c r="F759" s="32" t="str">
        <f>VLOOKUP(O759,Stock[],5,FALSE)</f>
        <v>BE</v>
      </c>
      <c r="G759" s="33" t="s">
        <v>2029</v>
      </c>
      <c r="H759" s="34"/>
      <c r="I759" s="34" t="s">
        <v>181</v>
      </c>
      <c r="J759" s="32" t="str">
        <f>VLOOKUP(I759,Customers[],2,FALSE)</f>
        <v>ရွှေမြင်း(ရွှေခြင်္သေ့)</v>
      </c>
      <c r="K759" s="32" t="str">
        <f>VLOOKUP(I759,Customers[],4,FALSE)</f>
        <v>Meiktila</v>
      </c>
      <c r="L759" s="32" t="str">
        <f>VLOOKUP(Table85[[#This Row],[CustomerID]],Table!H:K,3,0)</f>
        <v>မိတ္ထီလာ</v>
      </c>
      <c r="M759" s="32" t="str">
        <f>VLOOKUP(I759,Customers[],5,FALSE)</f>
        <v>WholeSales/Contract</v>
      </c>
      <c r="N759" s="34" t="s">
        <v>10</v>
      </c>
      <c r="O759" s="37" t="s">
        <v>61</v>
      </c>
      <c r="P759" s="32" t="str">
        <f>VLOOKUP(O759,Stock[],2,FALSE)</f>
        <v>BE Debtors Opening</v>
      </c>
      <c r="Q759" s="35">
        <f>VLOOKUP(O759,Stock[],3,FALSE)</f>
        <v>0</v>
      </c>
      <c r="R759" s="35">
        <f>VLOOKUP(O759,Stock[],4,FALSE)</f>
        <v>0</v>
      </c>
      <c r="S759" s="34"/>
      <c r="T759" s="35"/>
      <c r="U759" s="34"/>
      <c r="V759" s="36">
        <f>+DailySales!$T759*DailySales!$R759</f>
        <v>0</v>
      </c>
      <c r="W759" s="36">
        <f>+DailySales!$V759*DailySales!$Q759</f>
        <v>0</v>
      </c>
      <c r="X759" s="36">
        <f>VLOOKUP(O759,Stock[],6,FALSE)</f>
        <v>0</v>
      </c>
      <c r="Y759" s="36">
        <f>+DailySales!$V759*DailySales!$X759</f>
        <v>0</v>
      </c>
      <c r="Z759" s="37">
        <v>191800</v>
      </c>
      <c r="AA759" s="34"/>
      <c r="AB759" s="78"/>
      <c r="AC759" s="78"/>
      <c r="AD759" s="34"/>
      <c r="AE759" s="77"/>
      <c r="AF759" s="38"/>
      <c r="AG759" s="39"/>
      <c r="AH759" s="38">
        <v>46034</v>
      </c>
      <c r="AI759" s="39">
        <v>191800</v>
      </c>
      <c r="AJ759" s="38"/>
      <c r="AK759" s="39"/>
      <c r="AL759" s="34"/>
      <c r="AM759" s="39"/>
      <c r="AN75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59" s="26"/>
      <c r="AQ759" s="26"/>
      <c r="AR759" s="26"/>
    </row>
    <row r="760" spans="1:44" ht="19.5" customHeight="1" x14ac:dyDescent="0.25">
      <c r="A760" s="32">
        <f t="shared" si="48"/>
        <v>2025</v>
      </c>
      <c r="B760" s="32">
        <f t="shared" si="49"/>
        <v>12</v>
      </c>
      <c r="C760" s="25">
        <v>46018</v>
      </c>
      <c r="D760" s="57">
        <f t="shared" ca="1" si="46"/>
        <v>46097</v>
      </c>
      <c r="E760" s="32" t="str">
        <f t="shared" ca="1" si="47"/>
        <v>2-Months</v>
      </c>
      <c r="F760" s="32" t="str">
        <f>VLOOKUP(O760,Stock[],5,FALSE)</f>
        <v>BE</v>
      </c>
      <c r="G760" s="33" t="s">
        <v>2029</v>
      </c>
      <c r="H760" s="34"/>
      <c r="I760" s="34" t="s">
        <v>181</v>
      </c>
      <c r="J760" s="32" t="str">
        <f>VLOOKUP(I760,Customers[],2,FALSE)</f>
        <v>ရွှေမြင်း(ရွှေခြင်္သေ့)</v>
      </c>
      <c r="K760" s="32" t="str">
        <f>VLOOKUP(I760,Customers[],4,FALSE)</f>
        <v>Meiktila</v>
      </c>
      <c r="L760" s="32" t="str">
        <f>VLOOKUP(Table85[[#This Row],[CustomerID]],Table!H:K,3,0)</f>
        <v>မိတ္ထီလာ</v>
      </c>
      <c r="M760" s="32" t="str">
        <f>VLOOKUP(I760,Customers[],5,FALSE)</f>
        <v>WholeSales/Contract</v>
      </c>
      <c r="N760" s="34" t="s">
        <v>10</v>
      </c>
      <c r="O760" s="37" t="s">
        <v>61</v>
      </c>
      <c r="P760" s="32" t="str">
        <f>VLOOKUP(O760,Stock[],2,FALSE)</f>
        <v>BE Debtors Opening</v>
      </c>
      <c r="Q760" s="35">
        <f>VLOOKUP(O760,Stock[],3,FALSE)</f>
        <v>0</v>
      </c>
      <c r="R760" s="35">
        <f>VLOOKUP(O760,Stock[],4,FALSE)</f>
        <v>0</v>
      </c>
      <c r="S760" s="34"/>
      <c r="T760" s="35"/>
      <c r="U760" s="34"/>
      <c r="V760" s="36">
        <f>+DailySales!$T760*DailySales!$R760</f>
        <v>0</v>
      </c>
      <c r="W760" s="36">
        <f>+DailySales!$V760*DailySales!$Q760</f>
        <v>0</v>
      </c>
      <c r="X760" s="36">
        <f>VLOOKUP(O760,Stock[],6,FALSE)</f>
        <v>0</v>
      </c>
      <c r="Y760" s="36">
        <f>+DailySales!$V760*DailySales!$X760</f>
        <v>0</v>
      </c>
      <c r="Z760" s="37">
        <v>638400</v>
      </c>
      <c r="AA760" s="34"/>
      <c r="AB760" s="78"/>
      <c r="AC760" s="78"/>
      <c r="AD760" s="34"/>
      <c r="AE760" s="77"/>
      <c r="AF760" s="38"/>
      <c r="AG760" s="39"/>
      <c r="AH760" s="38">
        <v>46034</v>
      </c>
      <c r="AI760" s="39">
        <v>638400</v>
      </c>
      <c r="AJ760" s="38"/>
      <c r="AK760" s="39"/>
      <c r="AL760" s="34"/>
      <c r="AM760" s="39"/>
      <c r="AN76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60" s="26"/>
      <c r="AQ760" s="26"/>
      <c r="AR760" s="26"/>
    </row>
    <row r="761" spans="1:44" ht="19.5" customHeight="1" x14ac:dyDescent="0.25">
      <c r="A761" s="32">
        <f t="shared" si="48"/>
        <v>2025</v>
      </c>
      <c r="B761" s="32">
        <f t="shared" si="49"/>
        <v>12</v>
      </c>
      <c r="C761" s="25">
        <v>46018</v>
      </c>
      <c r="D761" s="57">
        <f t="shared" ca="1" si="46"/>
        <v>46097</v>
      </c>
      <c r="E761" s="32" t="str">
        <f t="shared" ca="1" si="47"/>
        <v>2-Months</v>
      </c>
      <c r="F761" s="32" t="str">
        <f>VLOOKUP(O761,Stock[],5,FALSE)</f>
        <v>BE</v>
      </c>
      <c r="G761" s="33" t="s">
        <v>2029</v>
      </c>
      <c r="H761" s="34"/>
      <c r="I761" s="34" t="s">
        <v>181</v>
      </c>
      <c r="J761" s="32" t="str">
        <f>VLOOKUP(I761,Customers[],2,FALSE)</f>
        <v>ရွှေမြင်း(ရွှေခြင်္သေ့)</v>
      </c>
      <c r="K761" s="32" t="str">
        <f>VLOOKUP(I761,Customers[],4,FALSE)</f>
        <v>Meiktila</v>
      </c>
      <c r="L761" s="32" t="str">
        <f>VLOOKUP(Table85[[#This Row],[CustomerID]],Table!H:K,3,0)</f>
        <v>မိတ္ထီလာ</v>
      </c>
      <c r="M761" s="32" t="str">
        <f>VLOOKUP(I761,Customers[],5,FALSE)</f>
        <v>WholeSales/Contract</v>
      </c>
      <c r="N761" s="34" t="s">
        <v>10</v>
      </c>
      <c r="O761" s="37" t="s">
        <v>61</v>
      </c>
      <c r="P761" s="32" t="str">
        <f>VLOOKUP(O761,Stock[],2,FALSE)</f>
        <v>BE Debtors Opening</v>
      </c>
      <c r="Q761" s="35">
        <f>VLOOKUP(O761,Stock[],3,FALSE)</f>
        <v>0</v>
      </c>
      <c r="R761" s="35">
        <f>VLOOKUP(O761,Stock[],4,FALSE)</f>
        <v>0</v>
      </c>
      <c r="S761" s="34"/>
      <c r="T761" s="35"/>
      <c r="U761" s="34"/>
      <c r="V761" s="36">
        <f>+DailySales!$T761*DailySales!$R761</f>
        <v>0</v>
      </c>
      <c r="W761" s="36">
        <f>+DailySales!$V761*DailySales!$Q761</f>
        <v>0</v>
      </c>
      <c r="X761" s="36">
        <f>VLOOKUP(O761,Stock[],6,FALSE)</f>
        <v>0</v>
      </c>
      <c r="Y761" s="36">
        <f>+DailySales!$V761*DailySales!$X761</f>
        <v>0</v>
      </c>
      <c r="Z761" s="37">
        <v>193200</v>
      </c>
      <c r="AA761" s="34"/>
      <c r="AB761" s="78"/>
      <c r="AC761" s="78"/>
      <c r="AD761" s="34"/>
      <c r="AE761" s="77"/>
      <c r="AF761" s="38"/>
      <c r="AG761" s="39"/>
      <c r="AH761" s="38">
        <v>46034</v>
      </c>
      <c r="AI761" s="39">
        <v>193200</v>
      </c>
      <c r="AJ761" s="38"/>
      <c r="AK761" s="39"/>
      <c r="AL761" s="34"/>
      <c r="AM761" s="39"/>
      <c r="AN76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61" s="26"/>
      <c r="AQ761" s="26"/>
      <c r="AR761" s="26"/>
    </row>
    <row r="762" spans="1:44" ht="19.5" customHeight="1" x14ac:dyDescent="0.25">
      <c r="A762" s="32">
        <f t="shared" si="48"/>
        <v>2025</v>
      </c>
      <c r="B762" s="32">
        <f t="shared" si="49"/>
        <v>12</v>
      </c>
      <c r="C762" s="25">
        <v>46018</v>
      </c>
      <c r="D762" s="57">
        <f t="shared" ca="1" si="46"/>
        <v>46097</v>
      </c>
      <c r="E762" s="32" t="str">
        <f t="shared" ca="1" si="47"/>
        <v>2-Months</v>
      </c>
      <c r="F762" s="32" t="str">
        <f>VLOOKUP(O762,Stock[],5,FALSE)</f>
        <v>BE</v>
      </c>
      <c r="G762" s="33" t="s">
        <v>2029</v>
      </c>
      <c r="H762" s="34"/>
      <c r="I762" s="34" t="s">
        <v>181</v>
      </c>
      <c r="J762" s="32" t="str">
        <f>VLOOKUP(I762,Customers[],2,FALSE)</f>
        <v>ရွှေမြင်း(ရွှေခြင်္သေ့)</v>
      </c>
      <c r="K762" s="32" t="str">
        <f>VLOOKUP(I762,Customers[],4,FALSE)</f>
        <v>Meiktila</v>
      </c>
      <c r="L762" s="32" t="str">
        <f>VLOOKUP(Table85[[#This Row],[CustomerID]],Table!H:K,3,0)</f>
        <v>မိတ္ထီလာ</v>
      </c>
      <c r="M762" s="32" t="str">
        <f>VLOOKUP(I762,Customers[],5,FALSE)</f>
        <v>WholeSales/Contract</v>
      </c>
      <c r="N762" s="34" t="s">
        <v>10</v>
      </c>
      <c r="O762" s="37" t="s">
        <v>61</v>
      </c>
      <c r="P762" s="32" t="str">
        <f>VLOOKUP(O762,Stock[],2,FALSE)</f>
        <v>BE Debtors Opening</v>
      </c>
      <c r="Q762" s="35">
        <f>VLOOKUP(O762,Stock[],3,FALSE)</f>
        <v>0</v>
      </c>
      <c r="R762" s="35">
        <f>VLOOKUP(O762,Stock[],4,FALSE)</f>
        <v>0</v>
      </c>
      <c r="S762" s="34"/>
      <c r="T762" s="35"/>
      <c r="U762" s="34"/>
      <c r="V762" s="36">
        <f>+DailySales!$T762*DailySales!$R762</f>
        <v>0</v>
      </c>
      <c r="W762" s="36">
        <f>+DailySales!$V762*DailySales!$Q762</f>
        <v>0</v>
      </c>
      <c r="X762" s="36">
        <f>VLOOKUP(O762,Stock[],6,FALSE)</f>
        <v>0</v>
      </c>
      <c r="Y762" s="36">
        <f>+DailySales!$V762*DailySales!$X762</f>
        <v>0</v>
      </c>
      <c r="Z762" s="37">
        <v>210000</v>
      </c>
      <c r="AA762" s="34"/>
      <c r="AB762" s="78"/>
      <c r="AC762" s="78"/>
      <c r="AD762" s="34"/>
      <c r="AE762" s="77"/>
      <c r="AF762" s="38"/>
      <c r="AG762" s="39"/>
      <c r="AH762" s="38">
        <v>46034</v>
      </c>
      <c r="AI762" s="39">
        <v>210000</v>
      </c>
      <c r="AJ762" s="38"/>
      <c r="AK762" s="39"/>
      <c r="AL762" s="34"/>
      <c r="AM762" s="39"/>
      <c r="AN76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62" s="26"/>
      <c r="AQ762" s="26"/>
      <c r="AR762" s="26"/>
    </row>
    <row r="763" spans="1:44" ht="19.5" customHeight="1" x14ac:dyDescent="0.25">
      <c r="A763" s="32">
        <f t="shared" si="48"/>
        <v>2025</v>
      </c>
      <c r="B763" s="32">
        <f t="shared" si="49"/>
        <v>12</v>
      </c>
      <c r="C763" s="25">
        <v>46018</v>
      </c>
      <c r="D763" s="57">
        <f t="shared" ca="1" si="46"/>
        <v>46097</v>
      </c>
      <c r="E763" s="32" t="str">
        <f t="shared" ca="1" si="47"/>
        <v>2-Months</v>
      </c>
      <c r="F763" s="32" t="str">
        <f>VLOOKUP(O763,Stock[],5,FALSE)</f>
        <v>BE</v>
      </c>
      <c r="G763" s="33" t="s">
        <v>2029</v>
      </c>
      <c r="H763" s="34"/>
      <c r="I763" s="34" t="s">
        <v>181</v>
      </c>
      <c r="J763" s="32" t="str">
        <f>VLOOKUP(I763,Customers[],2,FALSE)</f>
        <v>ရွှေမြင်း(ရွှေခြင်္သေ့)</v>
      </c>
      <c r="K763" s="32" t="str">
        <f>VLOOKUP(I763,Customers[],4,FALSE)</f>
        <v>Meiktila</v>
      </c>
      <c r="L763" s="32" t="str">
        <f>VLOOKUP(Table85[[#This Row],[CustomerID]],Table!H:K,3,0)</f>
        <v>မိတ္ထီလာ</v>
      </c>
      <c r="M763" s="32" t="str">
        <f>VLOOKUP(I763,Customers[],5,FALSE)</f>
        <v>WholeSales/Contract</v>
      </c>
      <c r="N763" s="34" t="s">
        <v>10</v>
      </c>
      <c r="O763" s="37" t="s">
        <v>61</v>
      </c>
      <c r="P763" s="32" t="str">
        <f>VLOOKUP(O763,Stock[],2,FALSE)</f>
        <v>BE Debtors Opening</v>
      </c>
      <c r="Q763" s="35">
        <f>VLOOKUP(O763,Stock[],3,FALSE)</f>
        <v>0</v>
      </c>
      <c r="R763" s="35">
        <f>VLOOKUP(O763,Stock[],4,FALSE)</f>
        <v>0</v>
      </c>
      <c r="S763" s="34"/>
      <c r="T763" s="35"/>
      <c r="U763" s="34"/>
      <c r="V763" s="36">
        <f>+DailySales!$T763*DailySales!$R763</f>
        <v>0</v>
      </c>
      <c r="W763" s="36">
        <f>+DailySales!$V763*DailySales!$Q763</f>
        <v>0</v>
      </c>
      <c r="X763" s="36">
        <f>VLOOKUP(O763,Stock[],6,FALSE)</f>
        <v>0</v>
      </c>
      <c r="Y763" s="36">
        <f>+DailySales!$V763*DailySales!$X763</f>
        <v>0</v>
      </c>
      <c r="Z763" s="37">
        <v>459000</v>
      </c>
      <c r="AA763" s="34"/>
      <c r="AB763" s="78"/>
      <c r="AC763" s="78"/>
      <c r="AD763" s="34"/>
      <c r="AE763" s="77"/>
      <c r="AF763" s="38"/>
      <c r="AG763" s="39"/>
      <c r="AH763" s="38">
        <v>46034</v>
      </c>
      <c r="AI763" s="39">
        <v>459000</v>
      </c>
      <c r="AJ763" s="38"/>
      <c r="AK763" s="39"/>
      <c r="AL763" s="34"/>
      <c r="AM763" s="39"/>
      <c r="AN76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63" s="26"/>
      <c r="AQ763" s="26"/>
      <c r="AR763" s="26"/>
    </row>
    <row r="764" spans="1:44" ht="19.5" customHeight="1" x14ac:dyDescent="0.25">
      <c r="A764" s="32">
        <f t="shared" si="48"/>
        <v>2025</v>
      </c>
      <c r="B764" s="32">
        <f t="shared" si="49"/>
        <v>12</v>
      </c>
      <c r="C764" s="25">
        <v>46018</v>
      </c>
      <c r="D764" s="57">
        <f t="shared" ca="1" si="46"/>
        <v>46097</v>
      </c>
      <c r="E764" s="32" t="str">
        <f t="shared" ca="1" si="47"/>
        <v>2-Months</v>
      </c>
      <c r="F764" s="32" t="str">
        <f>VLOOKUP(O764,Stock[],5,FALSE)</f>
        <v>BE</v>
      </c>
      <c r="G764" s="33" t="s">
        <v>2030</v>
      </c>
      <c r="H764" s="34"/>
      <c r="I764" s="34" t="s">
        <v>239</v>
      </c>
      <c r="J764" s="32" t="str">
        <f>VLOOKUP(I764,Customers[],2,FALSE)</f>
        <v>ဦးရဲမြင့်</v>
      </c>
      <c r="K764" s="32" t="str">
        <f>VLOOKUP(I764,Customers[],4,FALSE)</f>
        <v>Pyawbwe</v>
      </c>
      <c r="L764" s="32" t="str">
        <f>VLOOKUP(Table85[[#This Row],[CustomerID]],Table!H:K,3,0)</f>
        <v>ပျော်ဘွယ်</v>
      </c>
      <c r="M764" s="32" t="str">
        <f>VLOOKUP(I764,Customers[],5,FALSE)</f>
        <v>WholeSales/Contract</v>
      </c>
      <c r="N764" s="34" t="s">
        <v>10</v>
      </c>
      <c r="O764" s="37" t="s">
        <v>61</v>
      </c>
      <c r="P764" s="32" t="str">
        <f>VLOOKUP(O764,Stock[],2,FALSE)</f>
        <v>BE Debtors Opening</v>
      </c>
      <c r="Q764" s="35">
        <f>VLOOKUP(O764,Stock[],3,FALSE)</f>
        <v>0</v>
      </c>
      <c r="R764" s="35">
        <f>VLOOKUP(O764,Stock[],4,FALSE)</f>
        <v>0</v>
      </c>
      <c r="S764" s="34"/>
      <c r="T764" s="35"/>
      <c r="U764" s="34"/>
      <c r="V764" s="36">
        <f>+DailySales!$T764*DailySales!$R764</f>
        <v>0</v>
      </c>
      <c r="W764" s="36">
        <f>+DailySales!$V764*DailySales!$Q764</f>
        <v>0</v>
      </c>
      <c r="X764" s="36">
        <f>VLOOKUP(O764,Stock[],6,FALSE)</f>
        <v>0</v>
      </c>
      <c r="Y764" s="36">
        <f>+DailySales!$V764*DailySales!$X764</f>
        <v>0</v>
      </c>
      <c r="Z764" s="37">
        <v>1918000</v>
      </c>
      <c r="AA764" s="34"/>
      <c r="AB764" s="78"/>
      <c r="AC764" s="78"/>
      <c r="AD764" s="34"/>
      <c r="AE764" s="77"/>
      <c r="AF764" s="38"/>
      <c r="AG764" s="39"/>
      <c r="AH764" s="38">
        <v>46027</v>
      </c>
      <c r="AI764" s="39">
        <v>1918000</v>
      </c>
      <c r="AJ764" s="38"/>
      <c r="AK764" s="39"/>
      <c r="AL764" s="34"/>
      <c r="AM764" s="39"/>
      <c r="AN76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64" s="26"/>
      <c r="AQ764" s="26"/>
      <c r="AR764" s="26"/>
    </row>
    <row r="765" spans="1:44" ht="19.5" customHeight="1" x14ac:dyDescent="0.25">
      <c r="A765" s="32">
        <f t="shared" si="48"/>
        <v>2025</v>
      </c>
      <c r="B765" s="32">
        <f t="shared" si="49"/>
        <v>12</v>
      </c>
      <c r="C765" s="25">
        <v>46018</v>
      </c>
      <c r="D765" s="57">
        <f t="shared" ca="1" si="46"/>
        <v>46097</v>
      </c>
      <c r="E765" s="32" t="str">
        <f t="shared" ca="1" si="47"/>
        <v>2-Months</v>
      </c>
      <c r="F765" s="32" t="str">
        <f>VLOOKUP(O765,Stock[],5,FALSE)</f>
        <v>BE</v>
      </c>
      <c r="G765" s="33" t="s">
        <v>2031</v>
      </c>
      <c r="H765" s="34"/>
      <c r="I765" s="34" t="s">
        <v>233</v>
      </c>
      <c r="J765" s="32" t="str">
        <f>VLOOKUP(I765,Customers[],2,FALSE)</f>
        <v>ဦးဝင်းနိုင်</v>
      </c>
      <c r="K765" s="32" t="str">
        <f>VLOOKUP(I765,Customers[],4,FALSE)</f>
        <v>Wandwin</v>
      </c>
      <c r="L765" s="32" t="str">
        <f>VLOOKUP(Table85[[#This Row],[CustomerID]],Table!H:K,3,0)</f>
        <v>လျှော်ပင်</v>
      </c>
      <c r="M765" s="32" t="str">
        <f>VLOOKUP(I765,Customers[],5,FALSE)</f>
        <v>WholeSales/Contract</v>
      </c>
      <c r="N765" s="34" t="s">
        <v>10</v>
      </c>
      <c r="O765" s="37" t="s">
        <v>61</v>
      </c>
      <c r="P765" s="32" t="str">
        <f>VLOOKUP(O765,Stock[],2,FALSE)</f>
        <v>BE Debtors Opening</v>
      </c>
      <c r="Q765" s="35">
        <f>VLOOKUP(O765,Stock[],3,FALSE)</f>
        <v>0</v>
      </c>
      <c r="R765" s="35">
        <f>VLOOKUP(O765,Stock[],4,FALSE)</f>
        <v>0</v>
      </c>
      <c r="S765" s="34"/>
      <c r="T765" s="35"/>
      <c r="U765" s="34"/>
      <c r="V765" s="36">
        <f>+DailySales!$T765*DailySales!$R765</f>
        <v>0</v>
      </c>
      <c r="W765" s="36">
        <f>+DailySales!$V765*DailySales!$Q765</f>
        <v>0</v>
      </c>
      <c r="X765" s="36">
        <f>VLOOKUP(O765,Stock[],6,FALSE)</f>
        <v>0</v>
      </c>
      <c r="Y765" s="36">
        <f>+DailySales!$V765*DailySales!$X765</f>
        <v>0</v>
      </c>
      <c r="Z765" s="37">
        <v>1918000</v>
      </c>
      <c r="AA765" s="34"/>
      <c r="AB765" s="78"/>
      <c r="AC765" s="78"/>
      <c r="AD765" s="34"/>
      <c r="AE765" s="77"/>
      <c r="AF765" s="38"/>
      <c r="AG765" s="39"/>
      <c r="AH765" s="38"/>
      <c r="AI765" s="39"/>
      <c r="AJ765" s="38">
        <v>46045</v>
      </c>
      <c r="AK765" s="39">
        <v>1918000</v>
      </c>
      <c r="AL765" s="34"/>
      <c r="AM765" s="39"/>
      <c r="AN76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65" s="26"/>
      <c r="AQ765" s="26"/>
      <c r="AR765" s="26"/>
    </row>
    <row r="766" spans="1:44" ht="19.5" customHeight="1" x14ac:dyDescent="0.25">
      <c r="A766" s="32">
        <f t="shared" si="48"/>
        <v>2025</v>
      </c>
      <c r="B766" s="32">
        <f t="shared" si="49"/>
        <v>12</v>
      </c>
      <c r="C766" s="25">
        <v>46018</v>
      </c>
      <c r="D766" s="57">
        <f t="shared" ca="1" si="46"/>
        <v>46097</v>
      </c>
      <c r="E766" s="32" t="str">
        <f t="shared" ca="1" si="47"/>
        <v>2-Months</v>
      </c>
      <c r="F766" s="32" t="str">
        <f>VLOOKUP(O766,Stock[],5,FALSE)</f>
        <v>BE</v>
      </c>
      <c r="G766" s="33" t="s">
        <v>2031</v>
      </c>
      <c r="H766" s="34"/>
      <c r="I766" s="34" t="s">
        <v>233</v>
      </c>
      <c r="J766" s="32" t="str">
        <f>VLOOKUP(I766,Customers[],2,FALSE)</f>
        <v>ဦးဝင်းနိုင်</v>
      </c>
      <c r="K766" s="32" t="str">
        <f>VLOOKUP(I766,Customers[],4,FALSE)</f>
        <v>Wandwin</v>
      </c>
      <c r="L766" s="32" t="str">
        <f>VLOOKUP(Table85[[#This Row],[CustomerID]],Table!H:K,3,0)</f>
        <v>လျှော်ပင်</v>
      </c>
      <c r="M766" s="32" t="str">
        <f>VLOOKUP(I766,Customers[],5,FALSE)</f>
        <v>WholeSales/Contract</v>
      </c>
      <c r="N766" s="34" t="s">
        <v>10</v>
      </c>
      <c r="O766" s="37" t="s">
        <v>61</v>
      </c>
      <c r="P766" s="32" t="str">
        <f>VLOOKUP(O766,Stock[],2,FALSE)</f>
        <v>BE Debtors Opening</v>
      </c>
      <c r="Q766" s="35">
        <f>VLOOKUP(O766,Stock[],3,FALSE)</f>
        <v>0</v>
      </c>
      <c r="R766" s="35">
        <f>VLOOKUP(O766,Stock[],4,FALSE)</f>
        <v>0</v>
      </c>
      <c r="S766" s="34"/>
      <c r="T766" s="35"/>
      <c r="U766" s="34"/>
      <c r="V766" s="36">
        <f>+DailySales!$T766*DailySales!$R766</f>
        <v>0</v>
      </c>
      <c r="W766" s="36">
        <f>+DailySales!$V766*DailySales!$Q766</f>
        <v>0</v>
      </c>
      <c r="X766" s="36">
        <f>VLOOKUP(O766,Stock[],6,FALSE)</f>
        <v>0</v>
      </c>
      <c r="Y766" s="36">
        <f>+DailySales!$V766*DailySales!$X766</f>
        <v>0</v>
      </c>
      <c r="Z766" s="37">
        <v>1932000</v>
      </c>
      <c r="AA766" s="34"/>
      <c r="AB766" s="78"/>
      <c r="AC766" s="78"/>
      <c r="AD766" s="34"/>
      <c r="AE766" s="77"/>
      <c r="AF766" s="38"/>
      <c r="AG766" s="39"/>
      <c r="AH766" s="38"/>
      <c r="AI766" s="39"/>
      <c r="AJ766" s="38">
        <v>46045</v>
      </c>
      <c r="AK766" s="39">
        <v>1932000</v>
      </c>
      <c r="AL766" s="34"/>
      <c r="AM766" s="39"/>
      <c r="AN76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66" s="26"/>
      <c r="AQ766" s="26"/>
      <c r="AR766" s="26"/>
    </row>
    <row r="767" spans="1:44" ht="19.5" customHeight="1" x14ac:dyDescent="0.25">
      <c r="A767" s="32">
        <f t="shared" si="48"/>
        <v>2025</v>
      </c>
      <c r="B767" s="32">
        <f t="shared" si="49"/>
        <v>12</v>
      </c>
      <c r="C767" s="25">
        <v>46018</v>
      </c>
      <c r="D767" s="57">
        <f t="shared" ca="1" si="46"/>
        <v>46097</v>
      </c>
      <c r="E767" s="32" t="str">
        <f t="shared" ca="1" si="47"/>
        <v>2-Months</v>
      </c>
      <c r="F767" s="32" t="str">
        <f>VLOOKUP(O767,Stock[],5,FALSE)</f>
        <v>BE</v>
      </c>
      <c r="G767" s="33" t="s">
        <v>2031</v>
      </c>
      <c r="H767" s="34"/>
      <c r="I767" s="34" t="s">
        <v>233</v>
      </c>
      <c r="J767" s="32" t="str">
        <f>VLOOKUP(I767,Customers[],2,FALSE)</f>
        <v>ဦးဝင်းနိုင်</v>
      </c>
      <c r="K767" s="32" t="str">
        <f>VLOOKUP(I767,Customers[],4,FALSE)</f>
        <v>Wandwin</v>
      </c>
      <c r="L767" s="32" t="str">
        <f>VLOOKUP(Table85[[#This Row],[CustomerID]],Table!H:K,3,0)</f>
        <v>လျှော်ပင်</v>
      </c>
      <c r="M767" s="32" t="str">
        <f>VLOOKUP(I767,Customers[],5,FALSE)</f>
        <v>WholeSales/Contract</v>
      </c>
      <c r="N767" s="34" t="s">
        <v>10</v>
      </c>
      <c r="O767" s="37" t="s">
        <v>61</v>
      </c>
      <c r="P767" s="32" t="str">
        <f>VLOOKUP(O767,Stock[],2,FALSE)</f>
        <v>BE Debtors Opening</v>
      </c>
      <c r="Q767" s="35">
        <f>VLOOKUP(O767,Stock[],3,FALSE)</f>
        <v>0</v>
      </c>
      <c r="R767" s="35">
        <f>VLOOKUP(O767,Stock[],4,FALSE)</f>
        <v>0</v>
      </c>
      <c r="S767" s="34"/>
      <c r="T767" s="35"/>
      <c r="U767" s="34"/>
      <c r="V767" s="36">
        <f>+DailySales!$T767*DailySales!$R767</f>
        <v>0</v>
      </c>
      <c r="W767" s="36">
        <f>+DailySales!$V767*DailySales!$Q767</f>
        <v>0</v>
      </c>
      <c r="X767" s="36">
        <f>VLOOKUP(O767,Stock[],6,FALSE)</f>
        <v>0</v>
      </c>
      <c r="Y767" s="36">
        <f>+DailySales!$V767*DailySales!$X767</f>
        <v>0</v>
      </c>
      <c r="Z767" s="37">
        <v>3724000</v>
      </c>
      <c r="AA767" s="34"/>
      <c r="AB767" s="78"/>
      <c r="AC767" s="78"/>
      <c r="AD767" s="34"/>
      <c r="AE767" s="77"/>
      <c r="AF767" s="38"/>
      <c r="AG767" s="39"/>
      <c r="AH767" s="38"/>
      <c r="AI767" s="39"/>
      <c r="AJ767" s="38">
        <v>46045</v>
      </c>
      <c r="AK767" s="39">
        <v>3724000</v>
      </c>
      <c r="AL767" s="34"/>
      <c r="AM767" s="39"/>
      <c r="AN76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67" s="26"/>
      <c r="AQ767" s="26"/>
      <c r="AR767" s="26"/>
    </row>
    <row r="768" spans="1:44" ht="19.5" customHeight="1" x14ac:dyDescent="0.25">
      <c r="A768" s="32">
        <f t="shared" si="48"/>
        <v>2025</v>
      </c>
      <c r="B768" s="32">
        <f t="shared" si="49"/>
        <v>12</v>
      </c>
      <c r="C768" s="25">
        <v>46018</v>
      </c>
      <c r="D768" s="57">
        <f t="shared" ca="1" si="46"/>
        <v>46097</v>
      </c>
      <c r="E768" s="32" t="str">
        <f t="shared" ca="1" si="47"/>
        <v>2-Months</v>
      </c>
      <c r="F768" s="32" t="str">
        <f>VLOOKUP(O768,Stock[],5,FALSE)</f>
        <v>BE</v>
      </c>
      <c r="G768" s="33" t="s">
        <v>2032</v>
      </c>
      <c r="H768" s="34"/>
      <c r="I768" s="34" t="s">
        <v>189</v>
      </c>
      <c r="J768" s="32" t="str">
        <f>VLOOKUP(I768,Customers[],2,FALSE)</f>
        <v>ရွှေမြင်း(ကျော်ကြား)</v>
      </c>
      <c r="K768" s="32" t="str">
        <f>VLOOKUP(I768,Customers[],4,FALSE)</f>
        <v>Mahlaing</v>
      </c>
      <c r="L768" s="32" t="str">
        <f>VLOOKUP(Table85[[#This Row],[CustomerID]],Table!H:K,3,0)</f>
        <v>မလှိုင်</v>
      </c>
      <c r="M768" s="32" t="str">
        <f>VLOOKUP(I768,Customers[],5,FALSE)</f>
        <v>WholeSales/Contract</v>
      </c>
      <c r="N768" s="34" t="s">
        <v>10</v>
      </c>
      <c r="O768" s="37" t="s">
        <v>61</v>
      </c>
      <c r="P768" s="32" t="str">
        <f>VLOOKUP(O768,Stock[],2,FALSE)</f>
        <v>BE Debtors Opening</v>
      </c>
      <c r="Q768" s="35">
        <f>VLOOKUP(O768,Stock[],3,FALSE)</f>
        <v>0</v>
      </c>
      <c r="R768" s="35">
        <f>VLOOKUP(O768,Stock[],4,FALSE)</f>
        <v>0</v>
      </c>
      <c r="S768" s="34"/>
      <c r="T768" s="35"/>
      <c r="U768" s="34"/>
      <c r="V768" s="36">
        <f>+DailySales!$T768*DailySales!$R768</f>
        <v>0</v>
      </c>
      <c r="W768" s="36">
        <f>+DailySales!$V768*DailySales!$Q768</f>
        <v>0</v>
      </c>
      <c r="X768" s="36">
        <f>VLOOKUP(O768,Stock[],6,FALSE)</f>
        <v>0</v>
      </c>
      <c r="Y768" s="36">
        <f>+DailySales!$V768*DailySales!$X768</f>
        <v>0</v>
      </c>
      <c r="Z768" s="37">
        <v>1276800</v>
      </c>
      <c r="AA768" s="34"/>
      <c r="AB768" s="78"/>
      <c r="AC768" s="78"/>
      <c r="AD768" s="34"/>
      <c r="AE768" s="77"/>
      <c r="AF768" s="38"/>
      <c r="AG768" s="39"/>
      <c r="AH768" s="38">
        <v>46034</v>
      </c>
      <c r="AI768" s="39">
        <v>1276800</v>
      </c>
      <c r="AJ768" s="38"/>
      <c r="AK768" s="39"/>
      <c r="AL768" s="34"/>
      <c r="AM768" s="39"/>
      <c r="AN76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68" s="26"/>
      <c r="AQ768" s="26"/>
      <c r="AR768" s="26"/>
    </row>
    <row r="769" spans="1:44" ht="19.5" customHeight="1" x14ac:dyDescent="0.25">
      <c r="A769" s="32">
        <f t="shared" si="48"/>
        <v>2025</v>
      </c>
      <c r="B769" s="32">
        <f t="shared" si="49"/>
        <v>12</v>
      </c>
      <c r="C769" s="25">
        <v>46018</v>
      </c>
      <c r="D769" s="57">
        <f t="shared" ca="1" si="46"/>
        <v>46097</v>
      </c>
      <c r="E769" s="32" t="str">
        <f t="shared" ca="1" si="47"/>
        <v>2-Months</v>
      </c>
      <c r="F769" s="32" t="str">
        <f>VLOOKUP(O769,Stock[],5,FALSE)</f>
        <v>BE</v>
      </c>
      <c r="G769" s="33" t="s">
        <v>2032</v>
      </c>
      <c r="H769" s="34"/>
      <c r="I769" s="34" t="s">
        <v>189</v>
      </c>
      <c r="J769" s="32" t="str">
        <f>VLOOKUP(I769,Customers[],2,FALSE)</f>
        <v>ရွှေမြင်း(ကျော်ကြား)</v>
      </c>
      <c r="K769" s="32" t="str">
        <f>VLOOKUP(I769,Customers[],4,FALSE)</f>
        <v>Mahlaing</v>
      </c>
      <c r="L769" s="32" t="str">
        <f>VLOOKUP(Table85[[#This Row],[CustomerID]],Table!H:K,3,0)</f>
        <v>မလှိုင်</v>
      </c>
      <c r="M769" s="32" t="str">
        <f>VLOOKUP(I769,Customers[],5,FALSE)</f>
        <v>WholeSales/Contract</v>
      </c>
      <c r="N769" s="34" t="s">
        <v>10</v>
      </c>
      <c r="O769" s="37" t="s">
        <v>61</v>
      </c>
      <c r="P769" s="32" t="str">
        <f>VLOOKUP(O769,Stock[],2,FALSE)</f>
        <v>BE Debtors Opening</v>
      </c>
      <c r="Q769" s="35">
        <f>VLOOKUP(O769,Stock[],3,FALSE)</f>
        <v>0</v>
      </c>
      <c r="R769" s="35">
        <f>VLOOKUP(O769,Stock[],4,FALSE)</f>
        <v>0</v>
      </c>
      <c r="S769" s="34"/>
      <c r="T769" s="35"/>
      <c r="U769" s="34"/>
      <c r="V769" s="36">
        <f>+DailySales!$T769*DailySales!$R769</f>
        <v>0</v>
      </c>
      <c r="W769" s="36">
        <f>+DailySales!$V769*DailySales!$Q769</f>
        <v>0</v>
      </c>
      <c r="X769" s="36">
        <f>VLOOKUP(O769,Stock[],6,FALSE)</f>
        <v>0</v>
      </c>
      <c r="Y769" s="36">
        <f>+DailySales!$V769*DailySales!$X769</f>
        <v>0</v>
      </c>
      <c r="Z769" s="37">
        <v>744800</v>
      </c>
      <c r="AA769" s="34"/>
      <c r="AB769" s="78"/>
      <c r="AC769" s="78"/>
      <c r="AD769" s="34"/>
      <c r="AE769" s="77"/>
      <c r="AF769" s="38"/>
      <c r="AG769" s="39"/>
      <c r="AH769" s="38">
        <v>46034</v>
      </c>
      <c r="AI769" s="39">
        <v>744800</v>
      </c>
      <c r="AJ769" s="38"/>
      <c r="AK769" s="39"/>
      <c r="AL769" s="34"/>
      <c r="AM769" s="39"/>
      <c r="AN76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69" s="26"/>
      <c r="AQ769" s="26"/>
      <c r="AR769" s="26"/>
    </row>
    <row r="770" spans="1:44" ht="19.5" customHeight="1" x14ac:dyDescent="0.25">
      <c r="A770" s="32">
        <f t="shared" si="48"/>
        <v>2025</v>
      </c>
      <c r="B770" s="32">
        <f t="shared" si="49"/>
        <v>12</v>
      </c>
      <c r="C770" s="25">
        <v>46018</v>
      </c>
      <c r="D770" s="57">
        <f t="shared" ref="D770:D833" ca="1" si="50">TODAY()</f>
        <v>46097</v>
      </c>
      <c r="E770" s="32" t="str">
        <f t="shared" ref="E770:E833" ca="1" si="51">DATEDIF(C770,D770,"M")&amp;"-Months"</f>
        <v>2-Months</v>
      </c>
      <c r="F770" s="32" t="str">
        <f>VLOOKUP(O770,Stock[],5,FALSE)</f>
        <v>BE</v>
      </c>
      <c r="G770" s="33" t="s">
        <v>2033</v>
      </c>
      <c r="H770" s="34"/>
      <c r="I770" s="34" t="s">
        <v>245</v>
      </c>
      <c r="J770" s="32" t="str">
        <f>VLOOKUP(I770,Customers[],2,FALSE)</f>
        <v>မြို့မ</v>
      </c>
      <c r="K770" s="32" t="str">
        <f>VLOOKUP(I770,Customers[],4,FALSE)</f>
        <v>Taungthar</v>
      </c>
      <c r="L770" s="32" t="str">
        <f>VLOOKUP(Table85[[#This Row],[CustomerID]],Table!H:K,3,0)</f>
        <v>တောင်သာ</v>
      </c>
      <c r="M770" s="32" t="str">
        <f>VLOOKUP(I770,Customers[],5,FALSE)</f>
        <v>WholeSales/Contract</v>
      </c>
      <c r="N770" s="34" t="s">
        <v>10</v>
      </c>
      <c r="O770" s="37" t="s">
        <v>61</v>
      </c>
      <c r="P770" s="32" t="str">
        <f>VLOOKUP(O770,Stock[],2,FALSE)</f>
        <v>BE Debtors Opening</v>
      </c>
      <c r="Q770" s="35">
        <f>VLOOKUP(O770,Stock[],3,FALSE)</f>
        <v>0</v>
      </c>
      <c r="R770" s="35">
        <f>VLOOKUP(O770,Stock[],4,FALSE)</f>
        <v>0</v>
      </c>
      <c r="S770" s="34"/>
      <c r="T770" s="35"/>
      <c r="U770" s="34"/>
      <c r="V770" s="36">
        <f>+DailySales!$T770*DailySales!$R770</f>
        <v>0</v>
      </c>
      <c r="W770" s="36">
        <f>+DailySales!$V770*DailySales!$Q770</f>
        <v>0</v>
      </c>
      <c r="X770" s="36">
        <f>VLOOKUP(O770,Stock[],6,FALSE)</f>
        <v>0</v>
      </c>
      <c r="Y770" s="36">
        <f>+DailySales!$V770*DailySales!$X770</f>
        <v>0</v>
      </c>
      <c r="Z770" s="37">
        <v>1120000</v>
      </c>
      <c r="AA770" s="34"/>
      <c r="AB770" s="78">
        <v>12000</v>
      </c>
      <c r="AC770" s="78">
        <v>12000</v>
      </c>
      <c r="AD770" s="34"/>
      <c r="AE770" s="77"/>
      <c r="AF770" s="38"/>
      <c r="AG770" s="39"/>
      <c r="AH770" s="38">
        <v>46052</v>
      </c>
      <c r="AI770" s="39">
        <v>700500</v>
      </c>
      <c r="AJ770" s="38">
        <v>46053</v>
      </c>
      <c r="AK770" s="39">
        <v>395500</v>
      </c>
      <c r="AL770" s="34"/>
      <c r="AM770" s="39"/>
      <c r="AN77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70" s="26"/>
      <c r="AQ770" s="26"/>
      <c r="AR770" s="26"/>
    </row>
    <row r="771" spans="1:44" ht="19.5" customHeight="1" x14ac:dyDescent="0.25">
      <c r="A771" s="32">
        <f t="shared" si="48"/>
        <v>2025</v>
      </c>
      <c r="B771" s="32">
        <f t="shared" si="49"/>
        <v>12</v>
      </c>
      <c r="C771" s="25">
        <v>46018</v>
      </c>
      <c r="D771" s="57">
        <f t="shared" ca="1" si="50"/>
        <v>46097</v>
      </c>
      <c r="E771" s="32" t="str">
        <f t="shared" ca="1" si="51"/>
        <v>2-Months</v>
      </c>
      <c r="F771" s="32" t="str">
        <f>VLOOKUP(O771,Stock[],5,FALSE)</f>
        <v>BE</v>
      </c>
      <c r="G771" s="33" t="s">
        <v>2033</v>
      </c>
      <c r="H771" s="34"/>
      <c r="I771" s="34" t="s">
        <v>245</v>
      </c>
      <c r="J771" s="32" t="str">
        <f>VLOOKUP(I771,Customers[],2,FALSE)</f>
        <v>မြို့မ</v>
      </c>
      <c r="K771" s="32" t="str">
        <f>VLOOKUP(I771,Customers[],4,FALSE)</f>
        <v>Taungthar</v>
      </c>
      <c r="L771" s="32" t="str">
        <f>VLOOKUP(Table85[[#This Row],[CustomerID]],Table!H:K,3,0)</f>
        <v>တောင်သာ</v>
      </c>
      <c r="M771" s="32" t="str">
        <f>VLOOKUP(I771,Customers[],5,FALSE)</f>
        <v>WholeSales/Contract</v>
      </c>
      <c r="N771" s="34" t="s">
        <v>10</v>
      </c>
      <c r="O771" s="37" t="s">
        <v>61</v>
      </c>
      <c r="P771" s="32" t="str">
        <f>VLOOKUP(O771,Stock[],2,FALSE)</f>
        <v>BE Debtors Opening</v>
      </c>
      <c r="Q771" s="35">
        <f>VLOOKUP(O771,Stock[],3,FALSE)</f>
        <v>0</v>
      </c>
      <c r="R771" s="35">
        <f>VLOOKUP(O771,Stock[],4,FALSE)</f>
        <v>0</v>
      </c>
      <c r="S771" s="34"/>
      <c r="T771" s="35"/>
      <c r="U771" s="34"/>
      <c r="V771" s="36">
        <f>+DailySales!$T771*DailySales!$R771</f>
        <v>0</v>
      </c>
      <c r="W771" s="36">
        <f>+DailySales!$V771*DailySales!$Q771</f>
        <v>0</v>
      </c>
      <c r="X771" s="36">
        <f>VLOOKUP(O771,Stock[],6,FALSE)</f>
        <v>0</v>
      </c>
      <c r="Y771" s="36">
        <f>+DailySales!$V771*DailySales!$X771</f>
        <v>0</v>
      </c>
      <c r="Z771" s="37">
        <v>1050000</v>
      </c>
      <c r="AA771" s="34"/>
      <c r="AB771" s="78"/>
      <c r="AC771" s="78"/>
      <c r="AD771" s="34"/>
      <c r="AE771" s="77"/>
      <c r="AF771" s="38"/>
      <c r="AG771" s="39"/>
      <c r="AH771" s="38"/>
      <c r="AI771" s="39"/>
      <c r="AJ771" s="38">
        <v>46053</v>
      </c>
      <c r="AK771" s="39">
        <v>1050000</v>
      </c>
      <c r="AL771" s="34"/>
      <c r="AM771" s="39"/>
      <c r="AN77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71" s="26"/>
      <c r="AQ771" s="26"/>
      <c r="AR771" s="26"/>
    </row>
    <row r="772" spans="1:44" ht="19.5" customHeight="1" x14ac:dyDescent="0.25">
      <c r="A772" s="32">
        <f t="shared" si="48"/>
        <v>2025</v>
      </c>
      <c r="B772" s="32">
        <f t="shared" si="49"/>
        <v>12</v>
      </c>
      <c r="C772" s="25">
        <v>46018</v>
      </c>
      <c r="D772" s="57">
        <f t="shared" ca="1" si="50"/>
        <v>46097</v>
      </c>
      <c r="E772" s="32" t="str">
        <f t="shared" ca="1" si="51"/>
        <v>2-Months</v>
      </c>
      <c r="F772" s="32" t="str">
        <f>VLOOKUP(O772,Stock[],5,FALSE)</f>
        <v>BE</v>
      </c>
      <c r="G772" s="33" t="s">
        <v>2034</v>
      </c>
      <c r="H772" s="34"/>
      <c r="I772" s="34" t="s">
        <v>233</v>
      </c>
      <c r="J772" s="32" t="str">
        <f>VLOOKUP(I772,Customers[],2,FALSE)</f>
        <v>ဦးဝင်းနိုင်</v>
      </c>
      <c r="K772" s="32" t="str">
        <f>VLOOKUP(I772,Customers[],4,FALSE)</f>
        <v>Wandwin</v>
      </c>
      <c r="L772" s="32" t="str">
        <f>VLOOKUP(Table85[[#This Row],[CustomerID]],Table!H:K,3,0)</f>
        <v>လျှော်ပင်</v>
      </c>
      <c r="M772" s="32" t="str">
        <f>VLOOKUP(I772,Customers[],5,FALSE)</f>
        <v>WholeSales/Contract</v>
      </c>
      <c r="N772" s="34" t="s">
        <v>10</v>
      </c>
      <c r="O772" s="37" t="s">
        <v>61</v>
      </c>
      <c r="P772" s="32" t="str">
        <f>VLOOKUP(O772,Stock[],2,FALSE)</f>
        <v>BE Debtors Opening</v>
      </c>
      <c r="Q772" s="35">
        <f>VLOOKUP(O772,Stock[],3,FALSE)</f>
        <v>0</v>
      </c>
      <c r="R772" s="35">
        <f>VLOOKUP(O772,Stock[],4,FALSE)</f>
        <v>0</v>
      </c>
      <c r="S772" s="34"/>
      <c r="T772" s="35"/>
      <c r="U772" s="34"/>
      <c r="V772" s="36">
        <f>+DailySales!$T772*DailySales!$R772</f>
        <v>0</v>
      </c>
      <c r="W772" s="36">
        <f>+DailySales!$V772*DailySales!$Q772</f>
        <v>0</v>
      </c>
      <c r="X772" s="36">
        <f>VLOOKUP(O772,Stock[],6,FALSE)</f>
        <v>0</v>
      </c>
      <c r="Y772" s="36">
        <f>+DailySales!$V772*DailySales!$X772</f>
        <v>0</v>
      </c>
      <c r="Z772" s="37">
        <v>2793000</v>
      </c>
      <c r="AA772" s="34"/>
      <c r="AB772" s="78"/>
      <c r="AC772" s="78"/>
      <c r="AD772" s="34"/>
      <c r="AE772" s="77"/>
      <c r="AF772" s="38"/>
      <c r="AG772" s="39"/>
      <c r="AH772" s="38"/>
      <c r="AI772" s="39"/>
      <c r="AJ772" s="38">
        <v>46045</v>
      </c>
      <c r="AK772" s="39">
        <v>2793000</v>
      </c>
      <c r="AL772" s="34"/>
      <c r="AM772" s="39"/>
      <c r="AN77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72" s="26"/>
      <c r="AQ772" s="26"/>
      <c r="AR772" s="26"/>
    </row>
    <row r="773" spans="1:44" ht="19.5" customHeight="1" x14ac:dyDescent="0.25">
      <c r="A773" s="32">
        <f t="shared" si="48"/>
        <v>2025</v>
      </c>
      <c r="B773" s="32">
        <f t="shared" si="49"/>
        <v>12</v>
      </c>
      <c r="C773" s="25">
        <v>46018</v>
      </c>
      <c r="D773" s="57">
        <f t="shared" ca="1" si="50"/>
        <v>46097</v>
      </c>
      <c r="E773" s="32" t="str">
        <f t="shared" ca="1" si="51"/>
        <v>2-Months</v>
      </c>
      <c r="F773" s="32" t="str">
        <f>VLOOKUP(O773,Stock[],5,FALSE)</f>
        <v>BE</v>
      </c>
      <c r="G773" s="33" t="s">
        <v>2034</v>
      </c>
      <c r="H773" s="34"/>
      <c r="I773" s="34" t="s">
        <v>233</v>
      </c>
      <c r="J773" s="32" t="str">
        <f>VLOOKUP(I773,Customers[],2,FALSE)</f>
        <v>ဦးဝင်းနိုင်</v>
      </c>
      <c r="K773" s="32" t="str">
        <f>VLOOKUP(I773,Customers[],4,FALSE)</f>
        <v>Wandwin</v>
      </c>
      <c r="L773" s="32" t="str">
        <f>VLOOKUP(Table85[[#This Row],[CustomerID]],Table!H:K,3,0)</f>
        <v>လျှော်ပင်</v>
      </c>
      <c r="M773" s="32" t="str">
        <f>VLOOKUP(I773,Customers[],5,FALSE)</f>
        <v>WholeSales/Contract</v>
      </c>
      <c r="N773" s="34" t="s">
        <v>10</v>
      </c>
      <c r="O773" s="37" t="s">
        <v>61</v>
      </c>
      <c r="P773" s="32" t="str">
        <f>VLOOKUP(O773,Stock[],2,FALSE)</f>
        <v>BE Debtors Opening</v>
      </c>
      <c r="Q773" s="35">
        <f>VLOOKUP(O773,Stock[],3,FALSE)</f>
        <v>0</v>
      </c>
      <c r="R773" s="35">
        <f>VLOOKUP(O773,Stock[],4,FALSE)</f>
        <v>0</v>
      </c>
      <c r="S773" s="34"/>
      <c r="T773" s="35"/>
      <c r="U773" s="34"/>
      <c r="V773" s="36">
        <f>+DailySales!$T773*DailySales!$R773</f>
        <v>0</v>
      </c>
      <c r="W773" s="36">
        <f>+DailySales!$V773*DailySales!$Q773</f>
        <v>0</v>
      </c>
      <c r="X773" s="36">
        <f>VLOOKUP(O773,Stock[],6,FALSE)</f>
        <v>0</v>
      </c>
      <c r="Y773" s="36">
        <f>+DailySales!$V773*DailySales!$X773</f>
        <v>0</v>
      </c>
      <c r="Z773" s="37">
        <v>3724000</v>
      </c>
      <c r="AA773" s="34"/>
      <c r="AB773" s="78"/>
      <c r="AC773" s="78"/>
      <c r="AD773" s="34"/>
      <c r="AE773" s="77"/>
      <c r="AF773" s="38"/>
      <c r="AG773" s="39"/>
      <c r="AH773" s="38">
        <v>46046</v>
      </c>
      <c r="AI773" s="39">
        <v>3657995</v>
      </c>
      <c r="AJ773" s="38">
        <v>46045</v>
      </c>
      <c r="AK773" s="39">
        <v>66005</v>
      </c>
      <c r="AL773" s="34"/>
      <c r="AM773" s="39"/>
      <c r="AN77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73" s="26"/>
      <c r="AQ773" s="26"/>
      <c r="AR773" s="26"/>
    </row>
    <row r="774" spans="1:44" ht="19.5" customHeight="1" x14ac:dyDescent="0.25">
      <c r="A774" s="32">
        <f t="shared" ref="A774:A837" si="52">YEAR(C774)</f>
        <v>2025</v>
      </c>
      <c r="B774" s="32">
        <f t="shared" ref="B774:B837" si="53">MONTH(C774)</f>
        <v>12</v>
      </c>
      <c r="C774" s="25">
        <v>46018</v>
      </c>
      <c r="D774" s="57">
        <f t="shared" ca="1" si="50"/>
        <v>46097</v>
      </c>
      <c r="E774" s="32" t="str">
        <f t="shared" ca="1" si="51"/>
        <v>2-Months</v>
      </c>
      <c r="F774" s="32" t="str">
        <f>VLOOKUP(O774,Stock[],5,FALSE)</f>
        <v>BE</v>
      </c>
      <c r="G774" s="33" t="s">
        <v>2034</v>
      </c>
      <c r="H774" s="34"/>
      <c r="I774" s="34" t="s">
        <v>233</v>
      </c>
      <c r="J774" s="32" t="str">
        <f>VLOOKUP(I774,Customers[],2,FALSE)</f>
        <v>ဦးဝင်းနိုင်</v>
      </c>
      <c r="K774" s="32" t="str">
        <f>VLOOKUP(I774,Customers[],4,FALSE)</f>
        <v>Wandwin</v>
      </c>
      <c r="L774" s="32" t="str">
        <f>VLOOKUP(Table85[[#This Row],[CustomerID]],Table!H:K,3,0)</f>
        <v>လျှော်ပင်</v>
      </c>
      <c r="M774" s="32" t="str">
        <f>VLOOKUP(I774,Customers[],5,FALSE)</f>
        <v>WholeSales/Contract</v>
      </c>
      <c r="N774" s="34" t="s">
        <v>10</v>
      </c>
      <c r="O774" s="37" t="s">
        <v>61</v>
      </c>
      <c r="P774" s="32" t="str">
        <f>VLOOKUP(O774,Stock[],2,FALSE)</f>
        <v>BE Debtors Opening</v>
      </c>
      <c r="Q774" s="35">
        <f>VLOOKUP(O774,Stock[],3,FALSE)</f>
        <v>0</v>
      </c>
      <c r="R774" s="35">
        <f>VLOOKUP(O774,Stock[],4,FALSE)</f>
        <v>0</v>
      </c>
      <c r="S774" s="34"/>
      <c r="T774" s="35"/>
      <c r="U774" s="34"/>
      <c r="V774" s="36">
        <f>+DailySales!$T774*DailySales!$R774</f>
        <v>0</v>
      </c>
      <c r="W774" s="36">
        <f>+DailySales!$V774*DailySales!$Q774</f>
        <v>0</v>
      </c>
      <c r="X774" s="36">
        <f>VLOOKUP(O774,Stock[],6,FALSE)</f>
        <v>0</v>
      </c>
      <c r="Y774" s="36">
        <f>+DailySales!$V774*DailySales!$X774</f>
        <v>0</v>
      </c>
      <c r="Z774" s="37">
        <v>638400</v>
      </c>
      <c r="AA774" s="34"/>
      <c r="AB774" s="78"/>
      <c r="AC774" s="78"/>
      <c r="AD774" s="34"/>
      <c r="AE774" s="77"/>
      <c r="AF774" s="38"/>
      <c r="AG774" s="39"/>
      <c r="AH774" s="38">
        <v>46046</v>
      </c>
      <c r="AI774" s="39">
        <v>638400</v>
      </c>
      <c r="AJ774" s="38"/>
      <c r="AK774" s="39"/>
      <c r="AL774" s="34"/>
      <c r="AM774" s="39"/>
      <c r="AN77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74" s="26"/>
      <c r="AQ774" s="26"/>
      <c r="AR774" s="26"/>
    </row>
    <row r="775" spans="1:44" ht="19.5" customHeight="1" x14ac:dyDescent="0.25">
      <c r="A775" s="32">
        <f t="shared" si="52"/>
        <v>2025</v>
      </c>
      <c r="B775" s="32">
        <f t="shared" si="53"/>
        <v>12</v>
      </c>
      <c r="C775" s="25">
        <v>46018</v>
      </c>
      <c r="D775" s="57">
        <f t="shared" ca="1" si="50"/>
        <v>46097</v>
      </c>
      <c r="E775" s="32" t="str">
        <f t="shared" ca="1" si="51"/>
        <v>2-Months</v>
      </c>
      <c r="F775" s="32" t="str">
        <f>VLOOKUP(O775,Stock[],5,FALSE)</f>
        <v>BE</v>
      </c>
      <c r="G775" s="33" t="s">
        <v>2034</v>
      </c>
      <c r="H775" s="34"/>
      <c r="I775" s="34" t="s">
        <v>233</v>
      </c>
      <c r="J775" s="32" t="str">
        <f>VLOOKUP(I775,Customers[],2,FALSE)</f>
        <v>ဦးဝင်းနိုင်</v>
      </c>
      <c r="K775" s="32" t="str">
        <f>VLOOKUP(I775,Customers[],4,FALSE)</f>
        <v>Wandwin</v>
      </c>
      <c r="L775" s="32" t="str">
        <f>VLOOKUP(Table85[[#This Row],[CustomerID]],Table!H:K,3,0)</f>
        <v>လျှော်ပင်</v>
      </c>
      <c r="M775" s="32" t="str">
        <f>VLOOKUP(I775,Customers[],5,FALSE)</f>
        <v>WholeSales/Contract</v>
      </c>
      <c r="N775" s="34" t="s">
        <v>10</v>
      </c>
      <c r="O775" s="37" t="s">
        <v>61</v>
      </c>
      <c r="P775" s="32" t="str">
        <f>VLOOKUP(O775,Stock[],2,FALSE)</f>
        <v>BE Debtors Opening</v>
      </c>
      <c r="Q775" s="35">
        <f>VLOOKUP(O775,Stock[],3,FALSE)</f>
        <v>0</v>
      </c>
      <c r="R775" s="35">
        <f>VLOOKUP(O775,Stock[],4,FALSE)</f>
        <v>0</v>
      </c>
      <c r="S775" s="34"/>
      <c r="T775" s="35"/>
      <c r="U775" s="34"/>
      <c r="V775" s="36">
        <f>+DailySales!$T775*DailySales!$R775</f>
        <v>0</v>
      </c>
      <c r="W775" s="36">
        <f>+DailySales!$V775*DailySales!$Q775</f>
        <v>0</v>
      </c>
      <c r="X775" s="36">
        <f>VLOOKUP(O775,Stock[],6,FALSE)</f>
        <v>0</v>
      </c>
      <c r="Y775" s="36">
        <f>+DailySales!$V775*DailySales!$X775</f>
        <v>0</v>
      </c>
      <c r="Z775" s="37">
        <v>386400</v>
      </c>
      <c r="AA775" s="34"/>
      <c r="AB775" s="78"/>
      <c r="AC775" s="78"/>
      <c r="AD775" s="34"/>
      <c r="AE775" s="77"/>
      <c r="AF775" s="38"/>
      <c r="AG775" s="39"/>
      <c r="AH775" s="38">
        <v>46046</v>
      </c>
      <c r="AI775" s="39">
        <v>386400</v>
      </c>
      <c r="AJ775" s="38"/>
      <c r="AK775" s="39"/>
      <c r="AL775" s="34"/>
      <c r="AM775" s="39"/>
      <c r="AN77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75" s="26"/>
      <c r="AQ775" s="26"/>
      <c r="AR775" s="26"/>
    </row>
    <row r="776" spans="1:44" ht="19.5" customHeight="1" x14ac:dyDescent="0.25">
      <c r="A776" s="32">
        <f t="shared" si="52"/>
        <v>2025</v>
      </c>
      <c r="B776" s="32">
        <f t="shared" si="53"/>
        <v>12</v>
      </c>
      <c r="C776" s="25">
        <v>46018</v>
      </c>
      <c r="D776" s="57">
        <f t="shared" ca="1" si="50"/>
        <v>46097</v>
      </c>
      <c r="E776" s="32" t="str">
        <f t="shared" ca="1" si="51"/>
        <v>2-Months</v>
      </c>
      <c r="F776" s="32" t="str">
        <f>VLOOKUP(O776,Stock[],5,FALSE)</f>
        <v>BE</v>
      </c>
      <c r="G776" s="33" t="s">
        <v>2034</v>
      </c>
      <c r="H776" s="34"/>
      <c r="I776" s="34" t="s">
        <v>233</v>
      </c>
      <c r="J776" s="32" t="str">
        <f>VLOOKUP(I776,Customers[],2,FALSE)</f>
        <v>ဦးဝင်းနိုင်</v>
      </c>
      <c r="K776" s="32" t="str">
        <f>VLOOKUP(I776,Customers[],4,FALSE)</f>
        <v>Wandwin</v>
      </c>
      <c r="L776" s="32" t="str">
        <f>VLOOKUP(Table85[[#This Row],[CustomerID]],Table!H:K,3,0)</f>
        <v>လျှော်ပင်</v>
      </c>
      <c r="M776" s="32" t="str">
        <f>VLOOKUP(I776,Customers[],5,FALSE)</f>
        <v>WholeSales/Contract</v>
      </c>
      <c r="N776" s="34" t="s">
        <v>10</v>
      </c>
      <c r="O776" s="37" t="s">
        <v>61</v>
      </c>
      <c r="P776" s="32" t="str">
        <f>VLOOKUP(O776,Stock[],2,FALSE)</f>
        <v>BE Debtors Opening</v>
      </c>
      <c r="Q776" s="35">
        <f>VLOOKUP(O776,Stock[],3,FALSE)</f>
        <v>0</v>
      </c>
      <c r="R776" s="35">
        <f>VLOOKUP(O776,Stock[],4,FALSE)</f>
        <v>0</v>
      </c>
      <c r="S776" s="34"/>
      <c r="T776" s="35"/>
      <c r="U776" s="34"/>
      <c r="V776" s="36">
        <f>+DailySales!$T776*DailySales!$R776</f>
        <v>0</v>
      </c>
      <c r="W776" s="36">
        <f>+DailySales!$V776*DailySales!$Q776</f>
        <v>0</v>
      </c>
      <c r="X776" s="36">
        <f>VLOOKUP(O776,Stock[],6,FALSE)</f>
        <v>0</v>
      </c>
      <c r="Y776" s="36">
        <f>+DailySales!$V776*DailySales!$X776</f>
        <v>0</v>
      </c>
      <c r="Z776" s="37">
        <v>55860</v>
      </c>
      <c r="AA776" s="34"/>
      <c r="AB776" s="78"/>
      <c r="AC776" s="78"/>
      <c r="AD776" s="34"/>
      <c r="AE776" s="77"/>
      <c r="AF776" s="38"/>
      <c r="AG776" s="39"/>
      <c r="AH776" s="38">
        <v>46046</v>
      </c>
      <c r="AI776" s="39">
        <v>55860</v>
      </c>
      <c r="AJ776" s="38"/>
      <c r="AK776" s="39"/>
      <c r="AL776" s="34"/>
      <c r="AM776" s="39"/>
      <c r="AN77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76" s="26"/>
      <c r="AQ776" s="26"/>
      <c r="AR776" s="26"/>
    </row>
    <row r="777" spans="1:44" ht="19.5" customHeight="1" x14ac:dyDescent="0.25">
      <c r="A777" s="32">
        <f t="shared" si="52"/>
        <v>2025</v>
      </c>
      <c r="B777" s="32">
        <f t="shared" si="53"/>
        <v>12</v>
      </c>
      <c r="C777" s="25">
        <v>46018</v>
      </c>
      <c r="D777" s="57">
        <f t="shared" ca="1" si="50"/>
        <v>46097</v>
      </c>
      <c r="E777" s="32" t="str">
        <f t="shared" ca="1" si="51"/>
        <v>2-Months</v>
      </c>
      <c r="F777" s="32" t="str">
        <f>VLOOKUP(O777,Stock[],5,FALSE)</f>
        <v>BE</v>
      </c>
      <c r="G777" s="33" t="s">
        <v>2034</v>
      </c>
      <c r="H777" s="34"/>
      <c r="I777" s="34" t="s">
        <v>233</v>
      </c>
      <c r="J777" s="32" t="str">
        <f>VLOOKUP(I777,Customers[],2,FALSE)</f>
        <v>ဦးဝင်းနိုင်</v>
      </c>
      <c r="K777" s="32" t="str">
        <f>VLOOKUP(I777,Customers[],4,FALSE)</f>
        <v>Wandwin</v>
      </c>
      <c r="L777" s="32" t="str">
        <f>VLOOKUP(Table85[[#This Row],[CustomerID]],Table!H:K,3,0)</f>
        <v>လျှော်ပင်</v>
      </c>
      <c r="M777" s="32" t="str">
        <f>VLOOKUP(I777,Customers[],5,FALSE)</f>
        <v>WholeSales/Contract</v>
      </c>
      <c r="N777" s="34" t="s">
        <v>10</v>
      </c>
      <c r="O777" s="37" t="s">
        <v>61</v>
      </c>
      <c r="P777" s="32" t="str">
        <f>VLOOKUP(O777,Stock[],2,FALSE)</f>
        <v>BE Debtors Opening</v>
      </c>
      <c r="Q777" s="35">
        <f>VLOOKUP(O777,Stock[],3,FALSE)</f>
        <v>0</v>
      </c>
      <c r="R777" s="35">
        <f>VLOOKUP(O777,Stock[],4,FALSE)</f>
        <v>0</v>
      </c>
      <c r="S777" s="34"/>
      <c r="T777" s="35"/>
      <c r="U777" s="34"/>
      <c r="V777" s="36">
        <f>+DailySales!$T777*DailySales!$R777</f>
        <v>0</v>
      </c>
      <c r="W777" s="36">
        <f>+DailySales!$V777*DailySales!$Q777</f>
        <v>0</v>
      </c>
      <c r="X777" s="36">
        <f>VLOOKUP(O777,Stock[],6,FALSE)</f>
        <v>0</v>
      </c>
      <c r="Y777" s="36">
        <f>+DailySales!$V777*DailySales!$X777</f>
        <v>0</v>
      </c>
      <c r="Z777" s="37">
        <v>1155000</v>
      </c>
      <c r="AA777" s="34"/>
      <c r="AB777" s="78"/>
      <c r="AC777" s="78"/>
      <c r="AD777" s="34"/>
      <c r="AE777" s="77"/>
      <c r="AF777" s="38"/>
      <c r="AG777" s="39"/>
      <c r="AH777" s="38">
        <v>46046</v>
      </c>
      <c r="AI777" s="39">
        <v>261345</v>
      </c>
      <c r="AJ777" s="38">
        <v>46046</v>
      </c>
      <c r="AK777" s="39">
        <v>893655</v>
      </c>
      <c r="AL777" s="34"/>
      <c r="AM777" s="39"/>
      <c r="AN77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77" s="26"/>
      <c r="AQ777" s="26"/>
      <c r="AR777" s="26"/>
    </row>
    <row r="778" spans="1:44" ht="19.5" customHeight="1" x14ac:dyDescent="0.25">
      <c r="A778" s="32">
        <f t="shared" si="52"/>
        <v>2025</v>
      </c>
      <c r="B778" s="32">
        <f t="shared" si="53"/>
        <v>12</v>
      </c>
      <c r="C778" s="25">
        <v>46018</v>
      </c>
      <c r="D778" s="57">
        <f t="shared" ca="1" si="50"/>
        <v>46097</v>
      </c>
      <c r="E778" s="32" t="str">
        <f t="shared" ca="1" si="51"/>
        <v>2-Months</v>
      </c>
      <c r="F778" s="32" t="str">
        <f>VLOOKUP(O778,Stock[],5,FALSE)</f>
        <v>BE</v>
      </c>
      <c r="G778" s="33" t="s">
        <v>2035</v>
      </c>
      <c r="H778" s="34"/>
      <c r="I778" s="34" t="s">
        <v>181</v>
      </c>
      <c r="J778" s="32" t="str">
        <f>VLOOKUP(I778,Customers[],2,FALSE)</f>
        <v>ရွှေမြင်း(ရွှေခြင်္သေ့)</v>
      </c>
      <c r="K778" s="32" t="str">
        <f>VLOOKUP(I778,Customers[],4,FALSE)</f>
        <v>Meiktila</v>
      </c>
      <c r="L778" s="32" t="str">
        <f>VLOOKUP(Table85[[#This Row],[CustomerID]],Table!H:K,3,0)</f>
        <v>မိတ္ထီလာ</v>
      </c>
      <c r="M778" s="32" t="str">
        <f>VLOOKUP(I778,Customers[],5,FALSE)</f>
        <v>WholeSales/Contract</v>
      </c>
      <c r="N778" s="34" t="s">
        <v>10</v>
      </c>
      <c r="O778" s="37" t="s">
        <v>61</v>
      </c>
      <c r="P778" s="32" t="str">
        <f>VLOOKUP(O778,Stock[],2,FALSE)</f>
        <v>BE Debtors Opening</v>
      </c>
      <c r="Q778" s="35">
        <f>VLOOKUP(O778,Stock[],3,FALSE)</f>
        <v>0</v>
      </c>
      <c r="R778" s="35">
        <f>VLOOKUP(O778,Stock[],4,FALSE)</f>
        <v>0</v>
      </c>
      <c r="S778" s="34"/>
      <c r="T778" s="35"/>
      <c r="U778" s="34"/>
      <c r="V778" s="36">
        <f>+DailySales!$T778*DailySales!$R778</f>
        <v>0</v>
      </c>
      <c r="W778" s="36">
        <f>+DailySales!$V778*DailySales!$Q778</f>
        <v>0</v>
      </c>
      <c r="X778" s="36">
        <f>VLOOKUP(O778,Stock[],6,FALSE)</f>
        <v>0</v>
      </c>
      <c r="Y778" s="36">
        <f>+DailySales!$V778*DailySales!$X778</f>
        <v>0</v>
      </c>
      <c r="Z778" s="37">
        <v>287700</v>
      </c>
      <c r="AA778" s="34"/>
      <c r="AB778" s="78"/>
      <c r="AC778" s="78"/>
      <c r="AD778" s="34"/>
      <c r="AE778" s="77"/>
      <c r="AF778" s="38"/>
      <c r="AG778" s="39"/>
      <c r="AH778" s="38">
        <v>46034</v>
      </c>
      <c r="AI778" s="39">
        <v>287700</v>
      </c>
      <c r="AJ778" s="38"/>
      <c r="AK778" s="39"/>
      <c r="AL778" s="34"/>
      <c r="AM778" s="39"/>
      <c r="AN77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78" s="26"/>
      <c r="AQ778" s="26"/>
      <c r="AR778" s="26"/>
    </row>
    <row r="779" spans="1:44" ht="19.5" customHeight="1" x14ac:dyDescent="0.25">
      <c r="A779" s="32">
        <f t="shared" si="52"/>
        <v>2025</v>
      </c>
      <c r="B779" s="32">
        <f t="shared" si="53"/>
        <v>12</v>
      </c>
      <c r="C779" s="25">
        <v>46018</v>
      </c>
      <c r="D779" s="57">
        <f t="shared" ca="1" si="50"/>
        <v>46097</v>
      </c>
      <c r="E779" s="32" t="str">
        <f t="shared" ca="1" si="51"/>
        <v>2-Months</v>
      </c>
      <c r="F779" s="32" t="str">
        <f>VLOOKUP(O779,Stock[],5,FALSE)</f>
        <v>BE</v>
      </c>
      <c r="G779" s="33" t="s">
        <v>2035</v>
      </c>
      <c r="H779" s="34"/>
      <c r="I779" s="34" t="s">
        <v>181</v>
      </c>
      <c r="J779" s="32" t="str">
        <f>VLOOKUP(I779,Customers[],2,FALSE)</f>
        <v>ရွှေမြင်း(ရွှေခြင်္သေ့)</v>
      </c>
      <c r="K779" s="32" t="str">
        <f>VLOOKUP(I779,Customers[],4,FALSE)</f>
        <v>Meiktila</v>
      </c>
      <c r="L779" s="32" t="str">
        <f>VLOOKUP(Table85[[#This Row],[CustomerID]],Table!H:K,3,0)</f>
        <v>မိတ္ထီလာ</v>
      </c>
      <c r="M779" s="32" t="str">
        <f>VLOOKUP(I779,Customers[],5,FALSE)</f>
        <v>WholeSales/Contract</v>
      </c>
      <c r="N779" s="34" t="s">
        <v>10</v>
      </c>
      <c r="O779" s="37" t="s">
        <v>61</v>
      </c>
      <c r="P779" s="32" t="str">
        <f>VLOOKUP(O779,Stock[],2,FALSE)</f>
        <v>BE Debtors Opening</v>
      </c>
      <c r="Q779" s="35">
        <f>VLOOKUP(O779,Stock[],3,FALSE)</f>
        <v>0</v>
      </c>
      <c r="R779" s="35">
        <f>VLOOKUP(O779,Stock[],4,FALSE)</f>
        <v>0</v>
      </c>
      <c r="S779" s="34"/>
      <c r="T779" s="35"/>
      <c r="U779" s="34"/>
      <c r="V779" s="36">
        <f>+DailySales!$T779*DailySales!$R779</f>
        <v>0</v>
      </c>
      <c r="W779" s="36">
        <f>+DailySales!$V779*DailySales!$Q779</f>
        <v>0</v>
      </c>
      <c r="X779" s="36">
        <f>VLOOKUP(O779,Stock[],6,FALSE)</f>
        <v>0</v>
      </c>
      <c r="Y779" s="36">
        <f>+DailySales!$V779*DailySales!$X779</f>
        <v>0</v>
      </c>
      <c r="Z779" s="37">
        <v>798000</v>
      </c>
      <c r="AA779" s="34"/>
      <c r="AB779" s="78"/>
      <c r="AC779" s="78"/>
      <c r="AD779" s="34"/>
      <c r="AE779" s="77"/>
      <c r="AF779" s="38"/>
      <c r="AG779" s="39"/>
      <c r="AH779" s="38">
        <v>46034</v>
      </c>
      <c r="AI779" s="39">
        <v>798000</v>
      </c>
      <c r="AJ779" s="38"/>
      <c r="AK779" s="39"/>
      <c r="AL779" s="34"/>
      <c r="AM779" s="39"/>
      <c r="AN77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79" s="26"/>
      <c r="AQ779" s="26"/>
      <c r="AR779" s="26"/>
    </row>
    <row r="780" spans="1:44" ht="19.5" customHeight="1" x14ac:dyDescent="0.25">
      <c r="A780" s="32">
        <f t="shared" si="52"/>
        <v>2025</v>
      </c>
      <c r="B780" s="32">
        <f t="shared" si="53"/>
        <v>12</v>
      </c>
      <c r="C780" s="25">
        <v>46018</v>
      </c>
      <c r="D780" s="57">
        <f t="shared" ca="1" si="50"/>
        <v>46097</v>
      </c>
      <c r="E780" s="32" t="str">
        <f t="shared" ca="1" si="51"/>
        <v>2-Months</v>
      </c>
      <c r="F780" s="32" t="str">
        <f>VLOOKUP(O780,Stock[],5,FALSE)</f>
        <v>BE</v>
      </c>
      <c r="G780" s="33" t="s">
        <v>2035</v>
      </c>
      <c r="H780" s="34"/>
      <c r="I780" s="34" t="s">
        <v>181</v>
      </c>
      <c r="J780" s="32" t="str">
        <f>VLOOKUP(I780,Customers[],2,FALSE)</f>
        <v>ရွှေမြင်း(ရွှေခြင်္သေ့)</v>
      </c>
      <c r="K780" s="32" t="str">
        <f>VLOOKUP(I780,Customers[],4,FALSE)</f>
        <v>Meiktila</v>
      </c>
      <c r="L780" s="32" t="str">
        <f>VLOOKUP(Table85[[#This Row],[CustomerID]],Table!H:K,3,0)</f>
        <v>မိတ္ထီလာ</v>
      </c>
      <c r="M780" s="32" t="str">
        <f>VLOOKUP(I780,Customers[],5,FALSE)</f>
        <v>WholeSales/Contract</v>
      </c>
      <c r="N780" s="34" t="s">
        <v>10</v>
      </c>
      <c r="O780" s="37" t="s">
        <v>61</v>
      </c>
      <c r="P780" s="32" t="str">
        <f>VLOOKUP(O780,Stock[],2,FALSE)</f>
        <v>BE Debtors Opening</v>
      </c>
      <c r="Q780" s="35">
        <f>VLOOKUP(O780,Stock[],3,FALSE)</f>
        <v>0</v>
      </c>
      <c r="R780" s="35">
        <f>VLOOKUP(O780,Stock[],4,FALSE)</f>
        <v>0</v>
      </c>
      <c r="S780" s="34"/>
      <c r="T780" s="35"/>
      <c r="U780" s="34"/>
      <c r="V780" s="36">
        <f>+DailySales!$T780*DailySales!$R780</f>
        <v>0</v>
      </c>
      <c r="W780" s="36">
        <f>+DailySales!$V780*DailySales!$Q780</f>
        <v>0</v>
      </c>
      <c r="X780" s="36">
        <f>VLOOKUP(O780,Stock[],6,FALSE)</f>
        <v>0</v>
      </c>
      <c r="Y780" s="36">
        <f>+DailySales!$V780*DailySales!$X780</f>
        <v>0</v>
      </c>
      <c r="Z780" s="37">
        <v>316540</v>
      </c>
      <c r="AA780" s="34"/>
      <c r="AB780" s="78"/>
      <c r="AC780" s="78"/>
      <c r="AD780" s="34"/>
      <c r="AE780" s="77"/>
      <c r="AF780" s="38"/>
      <c r="AG780" s="39"/>
      <c r="AH780" s="38">
        <v>46034</v>
      </c>
      <c r="AI780" s="39">
        <v>316540</v>
      </c>
      <c r="AJ780" s="38"/>
      <c r="AK780" s="39"/>
      <c r="AL780" s="34"/>
      <c r="AM780" s="39"/>
      <c r="AN78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80" s="26"/>
      <c r="AQ780" s="26"/>
      <c r="AR780" s="26"/>
    </row>
    <row r="781" spans="1:44" ht="19.5" customHeight="1" x14ac:dyDescent="0.25">
      <c r="A781" s="32">
        <f t="shared" si="52"/>
        <v>2025</v>
      </c>
      <c r="B781" s="32">
        <f t="shared" si="53"/>
        <v>12</v>
      </c>
      <c r="C781" s="25">
        <v>46018</v>
      </c>
      <c r="D781" s="57">
        <f t="shared" ca="1" si="50"/>
        <v>46097</v>
      </c>
      <c r="E781" s="32" t="str">
        <f t="shared" ca="1" si="51"/>
        <v>2-Months</v>
      </c>
      <c r="F781" s="32" t="str">
        <f>VLOOKUP(O781,Stock[],5,FALSE)</f>
        <v>BE</v>
      </c>
      <c r="G781" s="33" t="s">
        <v>2035</v>
      </c>
      <c r="H781" s="34"/>
      <c r="I781" s="34" t="s">
        <v>181</v>
      </c>
      <c r="J781" s="32" t="str">
        <f>VLOOKUP(I781,Customers[],2,FALSE)</f>
        <v>ရွှေမြင်း(ရွှေခြင်္သေ့)</v>
      </c>
      <c r="K781" s="32" t="str">
        <f>VLOOKUP(I781,Customers[],4,FALSE)</f>
        <v>Meiktila</v>
      </c>
      <c r="L781" s="32" t="str">
        <f>VLOOKUP(Table85[[#This Row],[CustomerID]],Table!H:K,3,0)</f>
        <v>မိတ္ထီလာ</v>
      </c>
      <c r="M781" s="32" t="str">
        <f>VLOOKUP(I781,Customers[],5,FALSE)</f>
        <v>WholeSales/Contract</v>
      </c>
      <c r="N781" s="34" t="s">
        <v>10</v>
      </c>
      <c r="O781" s="37" t="s">
        <v>61</v>
      </c>
      <c r="P781" s="32" t="str">
        <f>VLOOKUP(O781,Stock[],2,FALSE)</f>
        <v>BE Debtors Opening</v>
      </c>
      <c r="Q781" s="35">
        <f>VLOOKUP(O781,Stock[],3,FALSE)</f>
        <v>0</v>
      </c>
      <c r="R781" s="35">
        <f>VLOOKUP(O781,Stock[],4,FALSE)</f>
        <v>0</v>
      </c>
      <c r="S781" s="34"/>
      <c r="T781" s="35"/>
      <c r="U781" s="34"/>
      <c r="V781" s="36">
        <f>+DailySales!$T781*DailySales!$R781</f>
        <v>0</v>
      </c>
      <c r="W781" s="36">
        <f>+DailySales!$V781*DailySales!$Q781</f>
        <v>0</v>
      </c>
      <c r="X781" s="36">
        <f>VLOOKUP(O781,Stock[],6,FALSE)</f>
        <v>0</v>
      </c>
      <c r="Y781" s="36">
        <f>+DailySales!$V781*DailySales!$X781</f>
        <v>0</v>
      </c>
      <c r="Z781" s="37">
        <v>154560</v>
      </c>
      <c r="AA781" s="34"/>
      <c r="AB781" s="78"/>
      <c r="AC781" s="78"/>
      <c r="AD781" s="34"/>
      <c r="AE781" s="77"/>
      <c r="AF781" s="38"/>
      <c r="AG781" s="39"/>
      <c r="AH781" s="38">
        <v>46034</v>
      </c>
      <c r="AI781" s="39">
        <v>154560</v>
      </c>
      <c r="AJ781" s="38"/>
      <c r="AK781" s="39"/>
      <c r="AL781" s="34"/>
      <c r="AM781" s="39"/>
      <c r="AN78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81" s="26"/>
      <c r="AQ781" s="26"/>
      <c r="AR781" s="26"/>
    </row>
    <row r="782" spans="1:44" ht="19.5" customHeight="1" x14ac:dyDescent="0.25">
      <c r="A782" s="32">
        <f t="shared" si="52"/>
        <v>2025</v>
      </c>
      <c r="B782" s="32">
        <f t="shared" si="53"/>
        <v>12</v>
      </c>
      <c r="C782" s="25">
        <v>46018</v>
      </c>
      <c r="D782" s="57">
        <f t="shared" ca="1" si="50"/>
        <v>46097</v>
      </c>
      <c r="E782" s="32" t="str">
        <f t="shared" ca="1" si="51"/>
        <v>2-Months</v>
      </c>
      <c r="F782" s="32" t="str">
        <f>VLOOKUP(O782,Stock[],5,FALSE)</f>
        <v>BE</v>
      </c>
      <c r="G782" s="33" t="s">
        <v>2035</v>
      </c>
      <c r="H782" s="34"/>
      <c r="I782" s="34" t="s">
        <v>181</v>
      </c>
      <c r="J782" s="32" t="str">
        <f>VLOOKUP(I782,Customers[],2,FALSE)</f>
        <v>ရွှေမြင်း(ရွှေခြင်္သေ့)</v>
      </c>
      <c r="K782" s="32" t="str">
        <f>VLOOKUP(I782,Customers[],4,FALSE)</f>
        <v>Meiktila</v>
      </c>
      <c r="L782" s="32" t="str">
        <f>VLOOKUP(Table85[[#This Row],[CustomerID]],Table!H:K,3,0)</f>
        <v>မိတ္ထီလာ</v>
      </c>
      <c r="M782" s="32" t="str">
        <f>VLOOKUP(I782,Customers[],5,FALSE)</f>
        <v>WholeSales/Contract</v>
      </c>
      <c r="N782" s="34" t="s">
        <v>10</v>
      </c>
      <c r="O782" s="37" t="s">
        <v>61</v>
      </c>
      <c r="P782" s="32" t="str">
        <f>VLOOKUP(O782,Stock[],2,FALSE)</f>
        <v>BE Debtors Opening</v>
      </c>
      <c r="Q782" s="35">
        <f>VLOOKUP(O782,Stock[],3,FALSE)</f>
        <v>0</v>
      </c>
      <c r="R782" s="35">
        <f>VLOOKUP(O782,Stock[],4,FALSE)</f>
        <v>0</v>
      </c>
      <c r="S782" s="34"/>
      <c r="T782" s="35"/>
      <c r="U782" s="34"/>
      <c r="V782" s="36">
        <f>+DailySales!$T782*DailySales!$R782</f>
        <v>0</v>
      </c>
      <c r="W782" s="36">
        <f>+DailySales!$V782*DailySales!$Q782</f>
        <v>0</v>
      </c>
      <c r="X782" s="36">
        <f>VLOOKUP(O782,Stock[],6,FALSE)</f>
        <v>0</v>
      </c>
      <c r="Y782" s="36">
        <f>+DailySales!$V782*DailySales!$X782</f>
        <v>0</v>
      </c>
      <c r="Z782" s="37">
        <v>186200</v>
      </c>
      <c r="AA782" s="34"/>
      <c r="AB782" s="78"/>
      <c r="AC782" s="78"/>
      <c r="AD782" s="34"/>
      <c r="AE782" s="77"/>
      <c r="AF782" s="38"/>
      <c r="AG782" s="39"/>
      <c r="AH782" s="38">
        <v>46034</v>
      </c>
      <c r="AI782" s="39">
        <v>186200</v>
      </c>
      <c r="AJ782" s="38"/>
      <c r="AK782" s="39"/>
      <c r="AL782" s="34"/>
      <c r="AM782" s="39"/>
      <c r="AN78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82" s="26"/>
      <c r="AQ782" s="26"/>
      <c r="AR782" s="26"/>
    </row>
    <row r="783" spans="1:44" ht="19.5" customHeight="1" x14ac:dyDescent="0.25">
      <c r="A783" s="32">
        <f t="shared" si="52"/>
        <v>2025</v>
      </c>
      <c r="B783" s="32">
        <f t="shared" si="53"/>
        <v>12</v>
      </c>
      <c r="C783" s="25">
        <v>46018</v>
      </c>
      <c r="D783" s="57">
        <f t="shared" ca="1" si="50"/>
        <v>46097</v>
      </c>
      <c r="E783" s="32" t="str">
        <f t="shared" ca="1" si="51"/>
        <v>2-Months</v>
      </c>
      <c r="F783" s="32" t="str">
        <f>VLOOKUP(O783,Stock[],5,FALSE)</f>
        <v>BE</v>
      </c>
      <c r="G783" s="33" t="s">
        <v>2036</v>
      </c>
      <c r="H783" s="34"/>
      <c r="I783" s="34" t="s">
        <v>227</v>
      </c>
      <c r="J783" s="32" t="str">
        <f>VLOOKUP(I783,Customers[],2,FALSE)</f>
        <v>Summer-2</v>
      </c>
      <c r="K783" s="32" t="str">
        <f>VLOOKUP(I783,Customers[],4,FALSE)</f>
        <v>Meiktila</v>
      </c>
      <c r="L783" s="32" t="str">
        <f>VLOOKUP(Table85[[#This Row],[CustomerID]],Table!H:K,3,0)</f>
        <v>မိတ္ထီလာ</v>
      </c>
      <c r="M783" s="32" t="str">
        <f>VLOOKUP(I783,Customers[],5,FALSE)</f>
        <v>WholeSales</v>
      </c>
      <c r="N783" s="34" t="s">
        <v>10</v>
      </c>
      <c r="O783" s="37" t="s">
        <v>61</v>
      </c>
      <c r="P783" s="32" t="str">
        <f>VLOOKUP(O783,Stock[],2,FALSE)</f>
        <v>BE Debtors Opening</v>
      </c>
      <c r="Q783" s="35">
        <f>VLOOKUP(O783,Stock[],3,FALSE)</f>
        <v>0</v>
      </c>
      <c r="R783" s="35">
        <f>VLOOKUP(O783,Stock[],4,FALSE)</f>
        <v>0</v>
      </c>
      <c r="S783" s="34"/>
      <c r="T783" s="35"/>
      <c r="U783" s="34"/>
      <c r="V783" s="36">
        <f>+DailySales!$T783*DailySales!$R783</f>
        <v>0</v>
      </c>
      <c r="W783" s="36">
        <f>+DailySales!$V783*DailySales!$Q783</f>
        <v>0</v>
      </c>
      <c r="X783" s="36">
        <f>VLOOKUP(O783,Stock[],6,FALSE)</f>
        <v>0</v>
      </c>
      <c r="Y783" s="36">
        <f>+DailySales!$V783*DailySales!$X783</f>
        <v>0</v>
      </c>
      <c r="Z783" s="37">
        <v>1830220</v>
      </c>
      <c r="AA783" s="34"/>
      <c r="AB783" s="78"/>
      <c r="AC783" s="78"/>
      <c r="AD783" s="34"/>
      <c r="AE783" s="77"/>
      <c r="AF783" s="38"/>
      <c r="AG783" s="39"/>
      <c r="AH783" s="38">
        <v>46025</v>
      </c>
      <c r="AI783" s="39">
        <v>1830220</v>
      </c>
      <c r="AJ783" s="38"/>
      <c r="AK783" s="39"/>
      <c r="AL783" s="34"/>
      <c r="AM783" s="39"/>
      <c r="AN78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83" s="26"/>
      <c r="AQ783" s="26"/>
      <c r="AR783" s="26"/>
    </row>
    <row r="784" spans="1:44" ht="19.5" customHeight="1" x14ac:dyDescent="0.25">
      <c r="A784" s="32">
        <f t="shared" si="52"/>
        <v>2025</v>
      </c>
      <c r="B784" s="32">
        <f t="shared" si="53"/>
        <v>12</v>
      </c>
      <c r="C784" s="25">
        <v>46018</v>
      </c>
      <c r="D784" s="57">
        <f t="shared" ca="1" si="50"/>
        <v>46097</v>
      </c>
      <c r="E784" s="32" t="str">
        <f t="shared" ca="1" si="51"/>
        <v>2-Months</v>
      </c>
      <c r="F784" s="32" t="str">
        <f>VLOOKUP(O784,Stock[],5,FALSE)</f>
        <v>BE</v>
      </c>
      <c r="G784" s="33" t="s">
        <v>2037</v>
      </c>
      <c r="H784" s="34"/>
      <c r="I784" s="34" t="s">
        <v>180</v>
      </c>
      <c r="J784" s="32" t="str">
        <f>VLOOKUP(I784,Customers[],2,FALSE)</f>
        <v>ရွှေမြင်း</v>
      </c>
      <c r="K784" s="32" t="str">
        <f>VLOOKUP(I784,Customers[],4,FALSE)</f>
        <v>Meiktila</v>
      </c>
      <c r="L784" s="32" t="str">
        <f>VLOOKUP(Table85[[#This Row],[CustomerID]],Table!H:K,3,0)</f>
        <v>မိတ္ထီလာ</v>
      </c>
      <c r="M784" s="32" t="str">
        <f>VLOOKUP(I784,Customers[],5,FALSE)</f>
        <v>WholeSales/Contract</v>
      </c>
      <c r="N784" s="34" t="s">
        <v>10</v>
      </c>
      <c r="O784" s="37" t="s">
        <v>61</v>
      </c>
      <c r="P784" s="32" t="str">
        <f>VLOOKUP(O784,Stock[],2,FALSE)</f>
        <v>BE Debtors Opening</v>
      </c>
      <c r="Q784" s="35">
        <f>VLOOKUP(O784,Stock[],3,FALSE)</f>
        <v>0</v>
      </c>
      <c r="R784" s="35">
        <f>VLOOKUP(O784,Stock[],4,FALSE)</f>
        <v>0</v>
      </c>
      <c r="S784" s="34"/>
      <c r="T784" s="35"/>
      <c r="U784" s="34"/>
      <c r="V784" s="36">
        <f>+DailySales!$T784*DailySales!$R784</f>
        <v>0</v>
      </c>
      <c r="W784" s="36">
        <f>+DailySales!$V784*DailySales!$Q784</f>
        <v>0</v>
      </c>
      <c r="X784" s="36">
        <f>VLOOKUP(O784,Stock[],6,FALSE)</f>
        <v>0</v>
      </c>
      <c r="Y784" s="36">
        <f>+DailySales!$V784*DailySales!$X784</f>
        <v>0</v>
      </c>
      <c r="Z784" s="37">
        <v>372400</v>
      </c>
      <c r="AA784" s="34"/>
      <c r="AB784" s="78"/>
      <c r="AC784" s="78"/>
      <c r="AD784" s="34"/>
      <c r="AE784" s="77"/>
      <c r="AF784" s="38"/>
      <c r="AG784" s="39"/>
      <c r="AH784" s="38">
        <v>46034</v>
      </c>
      <c r="AI784" s="39">
        <v>372400</v>
      </c>
      <c r="AJ784" s="38"/>
      <c r="AK784" s="39"/>
      <c r="AL784" s="34"/>
      <c r="AM784" s="39"/>
      <c r="AN78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84" s="26"/>
      <c r="AQ784" s="26"/>
      <c r="AR784" s="26"/>
    </row>
    <row r="785" spans="1:44" ht="19.5" customHeight="1" x14ac:dyDescent="0.25">
      <c r="A785" s="32">
        <f t="shared" si="52"/>
        <v>2025</v>
      </c>
      <c r="B785" s="32">
        <f t="shared" si="53"/>
        <v>12</v>
      </c>
      <c r="C785" s="25">
        <v>46018</v>
      </c>
      <c r="D785" s="57">
        <f t="shared" ca="1" si="50"/>
        <v>46097</v>
      </c>
      <c r="E785" s="32" t="str">
        <f t="shared" ca="1" si="51"/>
        <v>2-Months</v>
      </c>
      <c r="F785" s="32" t="str">
        <f>VLOOKUP(O785,Stock[],5,FALSE)</f>
        <v>BE</v>
      </c>
      <c r="G785" s="33" t="s">
        <v>2037</v>
      </c>
      <c r="H785" s="34"/>
      <c r="I785" s="34" t="s">
        <v>180</v>
      </c>
      <c r="J785" s="32" t="str">
        <f>VLOOKUP(I785,Customers[],2,FALSE)</f>
        <v>ရွှေမြင်း</v>
      </c>
      <c r="K785" s="32" t="str">
        <f>VLOOKUP(I785,Customers[],4,FALSE)</f>
        <v>Meiktila</v>
      </c>
      <c r="L785" s="32" t="str">
        <f>VLOOKUP(Table85[[#This Row],[CustomerID]],Table!H:K,3,0)</f>
        <v>မိတ္ထီလာ</v>
      </c>
      <c r="M785" s="32" t="str">
        <f>VLOOKUP(I785,Customers[],5,FALSE)</f>
        <v>WholeSales/Contract</v>
      </c>
      <c r="N785" s="34" t="s">
        <v>10</v>
      </c>
      <c r="O785" s="37" t="s">
        <v>61</v>
      </c>
      <c r="P785" s="32" t="str">
        <f>VLOOKUP(O785,Stock[],2,FALSE)</f>
        <v>BE Debtors Opening</v>
      </c>
      <c r="Q785" s="35">
        <f>VLOOKUP(O785,Stock[],3,FALSE)</f>
        <v>0</v>
      </c>
      <c r="R785" s="35">
        <f>VLOOKUP(O785,Stock[],4,FALSE)</f>
        <v>0</v>
      </c>
      <c r="S785" s="34"/>
      <c r="T785" s="35"/>
      <c r="U785" s="34"/>
      <c r="V785" s="36">
        <f>+DailySales!$T785*DailySales!$R785</f>
        <v>0</v>
      </c>
      <c r="W785" s="36">
        <f>+DailySales!$V785*DailySales!$Q785</f>
        <v>0</v>
      </c>
      <c r="X785" s="36">
        <f>VLOOKUP(O785,Stock[],6,FALSE)</f>
        <v>0</v>
      </c>
      <c r="Y785" s="36">
        <f>+DailySales!$V785*DailySales!$X785</f>
        <v>0</v>
      </c>
      <c r="Z785" s="37">
        <v>1596000</v>
      </c>
      <c r="AA785" s="34"/>
      <c r="AB785" s="78"/>
      <c r="AC785" s="78"/>
      <c r="AD785" s="34"/>
      <c r="AE785" s="77"/>
      <c r="AF785" s="38"/>
      <c r="AG785" s="39"/>
      <c r="AH785" s="38">
        <v>46034</v>
      </c>
      <c r="AI785" s="39">
        <v>1596000</v>
      </c>
      <c r="AJ785" s="38"/>
      <c r="AK785" s="39"/>
      <c r="AL785" s="34"/>
      <c r="AM785" s="39"/>
      <c r="AN78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85" s="26"/>
      <c r="AQ785" s="26"/>
      <c r="AR785" s="26"/>
    </row>
    <row r="786" spans="1:44" ht="19.5" customHeight="1" x14ac:dyDescent="0.25">
      <c r="A786" s="32">
        <f t="shared" si="52"/>
        <v>2025</v>
      </c>
      <c r="B786" s="32">
        <f t="shared" si="53"/>
        <v>12</v>
      </c>
      <c r="C786" s="25">
        <v>46018</v>
      </c>
      <c r="D786" s="57">
        <f t="shared" ca="1" si="50"/>
        <v>46097</v>
      </c>
      <c r="E786" s="32" t="str">
        <f t="shared" ca="1" si="51"/>
        <v>2-Months</v>
      </c>
      <c r="F786" s="32" t="str">
        <f>VLOOKUP(O786,Stock[],5,FALSE)</f>
        <v>BE</v>
      </c>
      <c r="G786" s="33" t="s">
        <v>2037</v>
      </c>
      <c r="H786" s="34"/>
      <c r="I786" s="34" t="s">
        <v>180</v>
      </c>
      <c r="J786" s="32" t="str">
        <f>VLOOKUP(I786,Customers[],2,FALSE)</f>
        <v>ရွှေမြင်း</v>
      </c>
      <c r="K786" s="32" t="str">
        <f>VLOOKUP(I786,Customers[],4,FALSE)</f>
        <v>Meiktila</v>
      </c>
      <c r="L786" s="32" t="str">
        <f>VLOOKUP(Table85[[#This Row],[CustomerID]],Table!H:K,3,0)</f>
        <v>မိတ္ထီလာ</v>
      </c>
      <c r="M786" s="32" t="str">
        <f>VLOOKUP(I786,Customers[],5,FALSE)</f>
        <v>WholeSales/Contract</v>
      </c>
      <c r="N786" s="34" t="s">
        <v>10</v>
      </c>
      <c r="O786" s="37" t="s">
        <v>61</v>
      </c>
      <c r="P786" s="32" t="str">
        <f>VLOOKUP(O786,Stock[],2,FALSE)</f>
        <v>BE Debtors Opening</v>
      </c>
      <c r="Q786" s="35">
        <f>VLOOKUP(O786,Stock[],3,FALSE)</f>
        <v>0</v>
      </c>
      <c r="R786" s="35">
        <f>VLOOKUP(O786,Stock[],4,FALSE)</f>
        <v>0</v>
      </c>
      <c r="S786" s="34"/>
      <c r="T786" s="35"/>
      <c r="U786" s="34"/>
      <c r="V786" s="36">
        <f>+DailySales!$T786*DailySales!$R786</f>
        <v>0</v>
      </c>
      <c r="W786" s="36">
        <f>+DailySales!$V786*DailySales!$Q786</f>
        <v>0</v>
      </c>
      <c r="X786" s="36">
        <f>VLOOKUP(O786,Stock[],6,FALSE)</f>
        <v>0</v>
      </c>
      <c r="Y786" s="36">
        <f>+DailySales!$V786*DailySales!$X786</f>
        <v>0</v>
      </c>
      <c r="Z786" s="37">
        <v>558600</v>
      </c>
      <c r="AA786" s="34"/>
      <c r="AB786" s="78"/>
      <c r="AC786" s="78"/>
      <c r="AD786" s="34"/>
      <c r="AE786" s="77"/>
      <c r="AF786" s="38"/>
      <c r="AG786" s="39"/>
      <c r="AH786" s="38">
        <v>46034</v>
      </c>
      <c r="AI786" s="39">
        <v>558600</v>
      </c>
      <c r="AJ786" s="38"/>
      <c r="AK786" s="39"/>
      <c r="AL786" s="34"/>
      <c r="AM786" s="39"/>
      <c r="AN78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86" s="26"/>
      <c r="AQ786" s="26"/>
      <c r="AR786" s="26"/>
    </row>
    <row r="787" spans="1:44" ht="19.5" customHeight="1" x14ac:dyDescent="0.25">
      <c r="A787" s="32">
        <f t="shared" si="52"/>
        <v>2025</v>
      </c>
      <c r="B787" s="32">
        <f t="shared" si="53"/>
        <v>12</v>
      </c>
      <c r="C787" s="25">
        <v>46018</v>
      </c>
      <c r="D787" s="57">
        <f t="shared" ca="1" si="50"/>
        <v>46097</v>
      </c>
      <c r="E787" s="32" t="str">
        <f t="shared" ca="1" si="51"/>
        <v>2-Months</v>
      </c>
      <c r="F787" s="32" t="str">
        <f>VLOOKUP(O787,Stock[],5,FALSE)</f>
        <v>BE</v>
      </c>
      <c r="G787" s="33" t="s">
        <v>2038</v>
      </c>
      <c r="H787" s="34"/>
      <c r="I787" s="34" t="s">
        <v>180</v>
      </c>
      <c r="J787" s="32" t="str">
        <f>VLOOKUP(I787,Customers[],2,FALSE)</f>
        <v>ရွှေမြင်း</v>
      </c>
      <c r="K787" s="32" t="str">
        <f>VLOOKUP(I787,Customers[],4,FALSE)</f>
        <v>Meiktila</v>
      </c>
      <c r="L787" s="32" t="str">
        <f>VLOOKUP(Table85[[#This Row],[CustomerID]],Table!H:K,3,0)</f>
        <v>မိတ္ထီလာ</v>
      </c>
      <c r="M787" s="32" t="str">
        <f>VLOOKUP(I787,Customers[],5,FALSE)</f>
        <v>WholeSales/Contract</v>
      </c>
      <c r="N787" s="34" t="s">
        <v>10</v>
      </c>
      <c r="O787" s="37" t="s">
        <v>61</v>
      </c>
      <c r="P787" s="32" t="str">
        <f>VLOOKUP(O787,Stock[],2,FALSE)</f>
        <v>BE Debtors Opening</v>
      </c>
      <c r="Q787" s="35">
        <f>VLOOKUP(O787,Stock[],3,FALSE)</f>
        <v>0</v>
      </c>
      <c r="R787" s="35">
        <f>VLOOKUP(O787,Stock[],4,FALSE)</f>
        <v>0</v>
      </c>
      <c r="S787" s="34"/>
      <c r="T787" s="35"/>
      <c r="U787" s="34"/>
      <c r="V787" s="36">
        <f>+DailySales!$T787*DailySales!$R787</f>
        <v>0</v>
      </c>
      <c r="W787" s="36">
        <f>+DailySales!$V787*DailySales!$Q787</f>
        <v>0</v>
      </c>
      <c r="X787" s="36">
        <f>VLOOKUP(O787,Stock[],6,FALSE)</f>
        <v>0</v>
      </c>
      <c r="Y787" s="36">
        <f>+DailySales!$V787*DailySales!$X787</f>
        <v>0</v>
      </c>
      <c r="Z787" s="37">
        <v>957600</v>
      </c>
      <c r="AA787" s="34"/>
      <c r="AB787" s="78"/>
      <c r="AC787" s="78"/>
      <c r="AD787" s="34"/>
      <c r="AE787" s="77"/>
      <c r="AF787" s="38"/>
      <c r="AG787" s="39"/>
      <c r="AH787" s="38">
        <v>46034</v>
      </c>
      <c r="AI787" s="39">
        <v>957600</v>
      </c>
      <c r="AJ787" s="38"/>
      <c r="AK787" s="39"/>
      <c r="AL787" s="34"/>
      <c r="AM787" s="39"/>
      <c r="AN78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87" s="26"/>
      <c r="AQ787" s="26"/>
      <c r="AR787" s="26"/>
    </row>
    <row r="788" spans="1:44" ht="19.5" customHeight="1" x14ac:dyDescent="0.25">
      <c r="A788" s="32">
        <f t="shared" si="52"/>
        <v>2025</v>
      </c>
      <c r="B788" s="32">
        <f t="shared" si="53"/>
        <v>12</v>
      </c>
      <c r="C788" s="25">
        <v>46018</v>
      </c>
      <c r="D788" s="57">
        <f t="shared" ca="1" si="50"/>
        <v>46097</v>
      </c>
      <c r="E788" s="32" t="str">
        <f t="shared" ca="1" si="51"/>
        <v>2-Months</v>
      </c>
      <c r="F788" s="32" t="str">
        <f>VLOOKUP(O788,Stock[],5,FALSE)</f>
        <v>BE</v>
      </c>
      <c r="G788" s="33" t="s">
        <v>2038</v>
      </c>
      <c r="H788" s="34"/>
      <c r="I788" s="34" t="s">
        <v>180</v>
      </c>
      <c r="J788" s="32" t="str">
        <f>VLOOKUP(I788,Customers[],2,FALSE)</f>
        <v>ရွှေမြင်း</v>
      </c>
      <c r="K788" s="32" t="str">
        <f>VLOOKUP(I788,Customers[],4,FALSE)</f>
        <v>Meiktila</v>
      </c>
      <c r="L788" s="32" t="str">
        <f>VLOOKUP(Table85[[#This Row],[CustomerID]],Table!H:K,3,0)</f>
        <v>မိတ္ထီလာ</v>
      </c>
      <c r="M788" s="32" t="str">
        <f>VLOOKUP(I788,Customers[],5,FALSE)</f>
        <v>WholeSales/Contract</v>
      </c>
      <c r="N788" s="34" t="s">
        <v>10</v>
      </c>
      <c r="O788" s="37" t="s">
        <v>61</v>
      </c>
      <c r="P788" s="32" t="str">
        <f>VLOOKUP(O788,Stock[],2,FALSE)</f>
        <v>BE Debtors Opening</v>
      </c>
      <c r="Q788" s="35">
        <f>VLOOKUP(O788,Stock[],3,FALSE)</f>
        <v>0</v>
      </c>
      <c r="R788" s="35">
        <f>VLOOKUP(O788,Stock[],4,FALSE)</f>
        <v>0</v>
      </c>
      <c r="S788" s="34"/>
      <c r="T788" s="35"/>
      <c r="U788" s="34"/>
      <c r="V788" s="36">
        <f>+DailySales!$T788*DailySales!$R788</f>
        <v>0</v>
      </c>
      <c r="W788" s="36">
        <f>+DailySales!$V788*DailySales!$Q788</f>
        <v>0</v>
      </c>
      <c r="X788" s="36">
        <f>VLOOKUP(O788,Stock[],6,FALSE)</f>
        <v>0</v>
      </c>
      <c r="Y788" s="36">
        <f>+DailySales!$V788*DailySales!$X788</f>
        <v>0</v>
      </c>
      <c r="Z788" s="37">
        <v>386400</v>
      </c>
      <c r="AA788" s="34"/>
      <c r="AB788" s="78"/>
      <c r="AC788" s="78"/>
      <c r="AD788" s="34"/>
      <c r="AE788" s="77"/>
      <c r="AF788" s="38"/>
      <c r="AG788" s="39"/>
      <c r="AH788" s="38">
        <v>46034</v>
      </c>
      <c r="AI788" s="39">
        <v>386400</v>
      </c>
      <c r="AJ788" s="38"/>
      <c r="AK788" s="39"/>
      <c r="AL788" s="34"/>
      <c r="AM788" s="39"/>
      <c r="AN78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88" s="26"/>
      <c r="AQ788" s="26"/>
      <c r="AR788" s="26"/>
    </row>
    <row r="789" spans="1:44" ht="19.5" customHeight="1" x14ac:dyDescent="0.25">
      <c r="A789" s="32">
        <f t="shared" si="52"/>
        <v>2025</v>
      </c>
      <c r="B789" s="32">
        <f t="shared" si="53"/>
        <v>12</v>
      </c>
      <c r="C789" s="25">
        <v>46018</v>
      </c>
      <c r="D789" s="57">
        <f t="shared" ca="1" si="50"/>
        <v>46097</v>
      </c>
      <c r="E789" s="32" t="str">
        <f t="shared" ca="1" si="51"/>
        <v>2-Months</v>
      </c>
      <c r="F789" s="32" t="str">
        <f>VLOOKUP(O789,Stock[],5,FALSE)</f>
        <v>BE</v>
      </c>
      <c r="G789" s="33" t="s">
        <v>2038</v>
      </c>
      <c r="H789" s="34"/>
      <c r="I789" s="34" t="s">
        <v>180</v>
      </c>
      <c r="J789" s="32" t="str">
        <f>VLOOKUP(I789,Customers[],2,FALSE)</f>
        <v>ရွှေမြင်း</v>
      </c>
      <c r="K789" s="32" t="str">
        <f>VLOOKUP(I789,Customers[],4,FALSE)</f>
        <v>Meiktila</v>
      </c>
      <c r="L789" s="32" t="str">
        <f>VLOOKUP(Table85[[#This Row],[CustomerID]],Table!H:K,3,0)</f>
        <v>မိတ္ထီလာ</v>
      </c>
      <c r="M789" s="32" t="str">
        <f>VLOOKUP(I789,Customers[],5,FALSE)</f>
        <v>WholeSales/Contract</v>
      </c>
      <c r="N789" s="34" t="s">
        <v>10</v>
      </c>
      <c r="O789" s="37" t="s">
        <v>61</v>
      </c>
      <c r="P789" s="32" t="str">
        <f>VLOOKUP(O789,Stock[],2,FALSE)</f>
        <v>BE Debtors Opening</v>
      </c>
      <c r="Q789" s="35">
        <f>VLOOKUP(O789,Stock[],3,FALSE)</f>
        <v>0</v>
      </c>
      <c r="R789" s="35">
        <f>VLOOKUP(O789,Stock[],4,FALSE)</f>
        <v>0</v>
      </c>
      <c r="S789" s="34"/>
      <c r="T789" s="35"/>
      <c r="U789" s="34"/>
      <c r="V789" s="36">
        <f>+DailySales!$T789*DailySales!$R789</f>
        <v>0</v>
      </c>
      <c r="W789" s="36">
        <f>+DailySales!$V789*DailySales!$Q789</f>
        <v>0</v>
      </c>
      <c r="X789" s="36">
        <f>VLOOKUP(O789,Stock[],6,FALSE)</f>
        <v>0</v>
      </c>
      <c r="Y789" s="36">
        <f>+DailySales!$V789*DailySales!$X789</f>
        <v>0</v>
      </c>
      <c r="Z789" s="37">
        <v>159600</v>
      </c>
      <c r="AA789" s="34"/>
      <c r="AB789" s="78"/>
      <c r="AC789" s="78"/>
      <c r="AD789" s="34"/>
      <c r="AE789" s="77"/>
      <c r="AF789" s="38"/>
      <c r="AG789" s="39"/>
      <c r="AH789" s="38">
        <v>46034</v>
      </c>
      <c r="AI789" s="39">
        <v>159600</v>
      </c>
      <c r="AJ789" s="38"/>
      <c r="AK789" s="39"/>
      <c r="AL789" s="34"/>
      <c r="AM789" s="39"/>
      <c r="AN78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89" s="26"/>
      <c r="AQ789" s="26"/>
      <c r="AR789" s="26"/>
    </row>
    <row r="790" spans="1:44" ht="19.5" customHeight="1" x14ac:dyDescent="0.25">
      <c r="A790" s="32">
        <f t="shared" si="52"/>
        <v>2025</v>
      </c>
      <c r="B790" s="32">
        <f t="shared" si="53"/>
        <v>12</v>
      </c>
      <c r="C790" s="25">
        <v>46018</v>
      </c>
      <c r="D790" s="57">
        <f t="shared" ca="1" si="50"/>
        <v>46097</v>
      </c>
      <c r="E790" s="32" t="str">
        <f t="shared" ca="1" si="51"/>
        <v>2-Months</v>
      </c>
      <c r="F790" s="32" t="str">
        <f>VLOOKUP(O790,Stock[],5,FALSE)</f>
        <v>BE</v>
      </c>
      <c r="G790" s="33" t="s">
        <v>2039</v>
      </c>
      <c r="H790" s="34"/>
      <c r="I790" s="34" t="s">
        <v>183</v>
      </c>
      <c r="J790" s="32" t="str">
        <f>VLOOKUP(I790,Customers[],2,FALSE)</f>
        <v>ရွှေမြင်း(ထူးကျော်)</v>
      </c>
      <c r="K790" s="32" t="str">
        <f>VLOOKUP(I790,Customers[],4,FALSE)</f>
        <v>Meiktila</v>
      </c>
      <c r="L790" s="32" t="str">
        <f>VLOOKUP(Table85[[#This Row],[CustomerID]],Table!H:K,3,0)</f>
        <v>မိတ္ထီလာ</v>
      </c>
      <c r="M790" s="32" t="str">
        <f>VLOOKUP(I790,Customers[],5,FALSE)</f>
        <v>WholeSales/Contract</v>
      </c>
      <c r="N790" s="34" t="s">
        <v>10</v>
      </c>
      <c r="O790" s="37" t="s">
        <v>61</v>
      </c>
      <c r="P790" s="32" t="str">
        <f>VLOOKUP(O790,Stock[],2,FALSE)</f>
        <v>BE Debtors Opening</v>
      </c>
      <c r="Q790" s="35">
        <f>VLOOKUP(O790,Stock[],3,FALSE)</f>
        <v>0</v>
      </c>
      <c r="R790" s="35">
        <f>VLOOKUP(O790,Stock[],4,FALSE)</f>
        <v>0</v>
      </c>
      <c r="S790" s="34"/>
      <c r="T790" s="35"/>
      <c r="U790" s="34"/>
      <c r="V790" s="36">
        <f>+DailySales!$T790*DailySales!$R790</f>
        <v>0</v>
      </c>
      <c r="W790" s="36">
        <f>+DailySales!$V790*DailySales!$Q790</f>
        <v>0</v>
      </c>
      <c r="X790" s="36">
        <f>VLOOKUP(O790,Stock[],6,FALSE)</f>
        <v>0</v>
      </c>
      <c r="Y790" s="36">
        <f>+DailySales!$V790*DailySales!$X790</f>
        <v>0</v>
      </c>
      <c r="Z790" s="37">
        <v>957600</v>
      </c>
      <c r="AA790" s="34"/>
      <c r="AB790" s="78"/>
      <c r="AC790" s="78"/>
      <c r="AD790" s="34"/>
      <c r="AE790" s="77"/>
      <c r="AF790" s="38"/>
      <c r="AG790" s="39"/>
      <c r="AH790" s="38">
        <v>46034</v>
      </c>
      <c r="AI790" s="39">
        <v>957600</v>
      </c>
      <c r="AJ790" s="38"/>
      <c r="AK790" s="39"/>
      <c r="AL790" s="34"/>
      <c r="AM790" s="39"/>
      <c r="AN79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90" s="26"/>
      <c r="AQ790" s="26"/>
      <c r="AR790" s="26"/>
    </row>
    <row r="791" spans="1:44" ht="19.5" customHeight="1" x14ac:dyDescent="0.25">
      <c r="A791" s="32">
        <f t="shared" si="52"/>
        <v>2025</v>
      </c>
      <c r="B791" s="32">
        <f t="shared" si="53"/>
        <v>12</v>
      </c>
      <c r="C791" s="25">
        <v>46018</v>
      </c>
      <c r="D791" s="57">
        <f t="shared" ca="1" si="50"/>
        <v>46097</v>
      </c>
      <c r="E791" s="32" t="str">
        <f t="shared" ca="1" si="51"/>
        <v>2-Months</v>
      </c>
      <c r="F791" s="32" t="str">
        <f>VLOOKUP(O791,Stock[],5,FALSE)</f>
        <v>BE</v>
      </c>
      <c r="G791" s="33" t="s">
        <v>2039</v>
      </c>
      <c r="H791" s="34"/>
      <c r="I791" s="34" t="s">
        <v>183</v>
      </c>
      <c r="J791" s="32" t="str">
        <f>VLOOKUP(I791,Customers[],2,FALSE)</f>
        <v>ရွှေမြင်း(ထူးကျော်)</v>
      </c>
      <c r="K791" s="32" t="str">
        <f>VLOOKUP(I791,Customers[],4,FALSE)</f>
        <v>Meiktila</v>
      </c>
      <c r="L791" s="32" t="str">
        <f>VLOOKUP(Table85[[#This Row],[CustomerID]],Table!H:K,3,0)</f>
        <v>မိတ္ထီလာ</v>
      </c>
      <c r="M791" s="32" t="str">
        <f>VLOOKUP(I791,Customers[],5,FALSE)</f>
        <v>WholeSales/Contract</v>
      </c>
      <c r="N791" s="34" t="s">
        <v>10</v>
      </c>
      <c r="O791" s="37" t="s">
        <v>61</v>
      </c>
      <c r="P791" s="32" t="str">
        <f>VLOOKUP(O791,Stock[],2,FALSE)</f>
        <v>BE Debtors Opening</v>
      </c>
      <c r="Q791" s="35">
        <f>VLOOKUP(O791,Stock[],3,FALSE)</f>
        <v>0</v>
      </c>
      <c r="R791" s="35">
        <f>VLOOKUP(O791,Stock[],4,FALSE)</f>
        <v>0</v>
      </c>
      <c r="S791" s="34"/>
      <c r="T791" s="35"/>
      <c r="U791" s="34"/>
      <c r="V791" s="36">
        <f>+DailySales!$T791*DailySales!$R791</f>
        <v>0</v>
      </c>
      <c r="W791" s="36">
        <f>+DailySales!$V791*DailySales!$Q791</f>
        <v>0</v>
      </c>
      <c r="X791" s="36">
        <f>VLOOKUP(O791,Stock[],6,FALSE)</f>
        <v>0</v>
      </c>
      <c r="Y791" s="36">
        <f>+DailySales!$V791*DailySales!$X791</f>
        <v>0</v>
      </c>
      <c r="Z791" s="37">
        <v>96600</v>
      </c>
      <c r="AA791" s="34"/>
      <c r="AB791" s="78"/>
      <c r="AC791" s="78"/>
      <c r="AD791" s="34"/>
      <c r="AE791" s="77"/>
      <c r="AF791" s="38"/>
      <c r="AG791" s="39"/>
      <c r="AH791" s="38">
        <v>46034</v>
      </c>
      <c r="AI791" s="39">
        <v>96600</v>
      </c>
      <c r="AJ791" s="38"/>
      <c r="AK791" s="39"/>
      <c r="AL791" s="34"/>
      <c r="AM791" s="39"/>
      <c r="AN79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91" s="26"/>
      <c r="AQ791" s="26"/>
      <c r="AR791" s="26"/>
    </row>
    <row r="792" spans="1:44" ht="19.5" customHeight="1" x14ac:dyDescent="0.25">
      <c r="A792" s="32">
        <f t="shared" si="52"/>
        <v>2025</v>
      </c>
      <c r="B792" s="32">
        <f t="shared" si="53"/>
        <v>12</v>
      </c>
      <c r="C792" s="25">
        <v>46018</v>
      </c>
      <c r="D792" s="57">
        <f t="shared" ca="1" si="50"/>
        <v>46097</v>
      </c>
      <c r="E792" s="32" t="str">
        <f t="shared" ca="1" si="51"/>
        <v>2-Months</v>
      </c>
      <c r="F792" s="32" t="str">
        <f>VLOOKUP(O792,Stock[],5,FALSE)</f>
        <v>BE</v>
      </c>
      <c r="G792" s="33" t="s">
        <v>2039</v>
      </c>
      <c r="H792" s="34"/>
      <c r="I792" s="34" t="s">
        <v>183</v>
      </c>
      <c r="J792" s="32" t="str">
        <f>VLOOKUP(I792,Customers[],2,FALSE)</f>
        <v>ရွှေမြင်း(ထူးကျော်)</v>
      </c>
      <c r="K792" s="32" t="str">
        <f>VLOOKUP(I792,Customers[],4,FALSE)</f>
        <v>Meiktila</v>
      </c>
      <c r="L792" s="32" t="str">
        <f>VLOOKUP(Table85[[#This Row],[CustomerID]],Table!H:K,3,0)</f>
        <v>မိတ္ထီလာ</v>
      </c>
      <c r="M792" s="32" t="str">
        <f>VLOOKUP(I792,Customers[],5,FALSE)</f>
        <v>WholeSales/Contract</v>
      </c>
      <c r="N792" s="34" t="s">
        <v>10</v>
      </c>
      <c r="O792" s="37" t="s">
        <v>61</v>
      </c>
      <c r="P792" s="32" t="str">
        <f>VLOOKUP(O792,Stock[],2,FALSE)</f>
        <v>BE Debtors Opening</v>
      </c>
      <c r="Q792" s="35">
        <f>VLOOKUP(O792,Stock[],3,FALSE)</f>
        <v>0</v>
      </c>
      <c r="R792" s="35">
        <f>VLOOKUP(O792,Stock[],4,FALSE)</f>
        <v>0</v>
      </c>
      <c r="S792" s="34"/>
      <c r="T792" s="35"/>
      <c r="U792" s="34"/>
      <c r="V792" s="36">
        <f>+DailySales!$T792*DailySales!$R792</f>
        <v>0</v>
      </c>
      <c r="W792" s="36">
        <f>+DailySales!$V792*DailySales!$Q792</f>
        <v>0</v>
      </c>
      <c r="X792" s="36">
        <f>VLOOKUP(O792,Stock[],6,FALSE)</f>
        <v>0</v>
      </c>
      <c r="Y792" s="36">
        <f>+DailySales!$V792*DailySales!$X792</f>
        <v>0</v>
      </c>
      <c r="Z792" s="37">
        <v>105000</v>
      </c>
      <c r="AA792" s="34"/>
      <c r="AB792" s="78"/>
      <c r="AC792" s="78"/>
      <c r="AD792" s="34"/>
      <c r="AE792" s="77"/>
      <c r="AF792" s="38"/>
      <c r="AG792" s="39"/>
      <c r="AH792" s="38">
        <v>46034</v>
      </c>
      <c r="AI792" s="39">
        <v>105000</v>
      </c>
      <c r="AJ792" s="38"/>
      <c r="AK792" s="39"/>
      <c r="AL792" s="34"/>
      <c r="AM792" s="39"/>
      <c r="AN79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92" s="26"/>
      <c r="AQ792" s="26"/>
      <c r="AR792" s="26"/>
    </row>
    <row r="793" spans="1:44" ht="19.5" customHeight="1" x14ac:dyDescent="0.25">
      <c r="A793" s="32">
        <f t="shared" si="52"/>
        <v>2025</v>
      </c>
      <c r="B793" s="32">
        <f t="shared" si="53"/>
        <v>12</v>
      </c>
      <c r="C793" s="25">
        <v>46018</v>
      </c>
      <c r="D793" s="57">
        <f t="shared" ca="1" si="50"/>
        <v>46097</v>
      </c>
      <c r="E793" s="32" t="str">
        <f t="shared" ca="1" si="51"/>
        <v>2-Months</v>
      </c>
      <c r="F793" s="32" t="str">
        <f>VLOOKUP(O793,Stock[],5,FALSE)</f>
        <v>BE</v>
      </c>
      <c r="G793" s="33" t="s">
        <v>2040</v>
      </c>
      <c r="H793" s="34"/>
      <c r="I793" s="34" t="s">
        <v>233</v>
      </c>
      <c r="J793" s="32" t="str">
        <f>VLOOKUP(I793,Customers[],2,FALSE)</f>
        <v>ဦးဝင်းနိုင်</v>
      </c>
      <c r="K793" s="32" t="str">
        <f>VLOOKUP(I793,Customers[],4,FALSE)</f>
        <v>Wandwin</v>
      </c>
      <c r="L793" s="32" t="str">
        <f>VLOOKUP(Table85[[#This Row],[CustomerID]],Table!H:K,3,0)</f>
        <v>လျှော်ပင်</v>
      </c>
      <c r="M793" s="32" t="str">
        <f>VLOOKUP(I793,Customers[],5,FALSE)</f>
        <v>WholeSales/Contract</v>
      </c>
      <c r="N793" s="34" t="s">
        <v>10</v>
      </c>
      <c r="O793" s="37" t="s">
        <v>61</v>
      </c>
      <c r="P793" s="32" t="str">
        <f>VLOOKUP(O793,Stock[],2,FALSE)</f>
        <v>BE Debtors Opening</v>
      </c>
      <c r="Q793" s="35">
        <f>VLOOKUP(O793,Stock[],3,FALSE)</f>
        <v>0</v>
      </c>
      <c r="R793" s="35">
        <f>VLOOKUP(O793,Stock[],4,FALSE)</f>
        <v>0</v>
      </c>
      <c r="S793" s="34"/>
      <c r="T793" s="35"/>
      <c r="U793" s="34"/>
      <c r="V793" s="36">
        <f>+DailySales!$T793*DailySales!$R793</f>
        <v>0</v>
      </c>
      <c r="W793" s="36">
        <f>+DailySales!$V793*DailySales!$Q793</f>
        <v>0</v>
      </c>
      <c r="X793" s="36">
        <f>VLOOKUP(O793,Stock[],6,FALSE)</f>
        <v>0</v>
      </c>
      <c r="Y793" s="36">
        <f>+DailySales!$V793*DailySales!$X793</f>
        <v>0</v>
      </c>
      <c r="Z793" s="37">
        <v>287700</v>
      </c>
      <c r="AA793" s="34"/>
      <c r="AB793" s="78"/>
      <c r="AC793" s="78"/>
      <c r="AD793" s="34"/>
      <c r="AE793" s="77"/>
      <c r="AF793" s="38"/>
      <c r="AG793" s="39"/>
      <c r="AH793" s="38"/>
      <c r="AI793" s="39"/>
      <c r="AJ793" s="38">
        <v>46046</v>
      </c>
      <c r="AK793" s="39">
        <v>287700</v>
      </c>
      <c r="AL793" s="34"/>
      <c r="AM793" s="39"/>
      <c r="AN79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93" s="26"/>
      <c r="AQ793" s="26"/>
      <c r="AR793" s="26"/>
    </row>
    <row r="794" spans="1:44" ht="19.5" customHeight="1" x14ac:dyDescent="0.25">
      <c r="A794" s="32">
        <f t="shared" si="52"/>
        <v>2025</v>
      </c>
      <c r="B794" s="32">
        <f t="shared" si="53"/>
        <v>12</v>
      </c>
      <c r="C794" s="25">
        <v>46018</v>
      </c>
      <c r="D794" s="57">
        <f t="shared" ca="1" si="50"/>
        <v>46097</v>
      </c>
      <c r="E794" s="32" t="str">
        <f t="shared" ca="1" si="51"/>
        <v>2-Months</v>
      </c>
      <c r="F794" s="32" t="str">
        <f>VLOOKUP(O794,Stock[],5,FALSE)</f>
        <v>BE</v>
      </c>
      <c r="G794" s="33" t="s">
        <v>2040</v>
      </c>
      <c r="H794" s="34"/>
      <c r="I794" s="34" t="s">
        <v>233</v>
      </c>
      <c r="J794" s="32" t="str">
        <f>VLOOKUP(I794,Customers[],2,FALSE)</f>
        <v>ဦးဝင်းနိုင်</v>
      </c>
      <c r="K794" s="32" t="str">
        <f>VLOOKUP(I794,Customers[],4,FALSE)</f>
        <v>Wandwin</v>
      </c>
      <c r="L794" s="32" t="str">
        <f>VLOOKUP(Table85[[#This Row],[CustomerID]],Table!H:K,3,0)</f>
        <v>လျှော်ပင်</v>
      </c>
      <c r="M794" s="32" t="str">
        <f>VLOOKUP(I794,Customers[],5,FALSE)</f>
        <v>WholeSales/Contract</v>
      </c>
      <c r="N794" s="34" t="s">
        <v>10</v>
      </c>
      <c r="O794" s="37" t="s">
        <v>61</v>
      </c>
      <c r="P794" s="32" t="str">
        <f>VLOOKUP(O794,Stock[],2,FALSE)</f>
        <v>BE Debtors Opening</v>
      </c>
      <c r="Q794" s="35">
        <f>VLOOKUP(O794,Stock[],3,FALSE)</f>
        <v>0</v>
      </c>
      <c r="R794" s="35">
        <f>VLOOKUP(O794,Stock[],4,FALSE)</f>
        <v>0</v>
      </c>
      <c r="S794" s="34"/>
      <c r="T794" s="35"/>
      <c r="U794" s="34"/>
      <c r="V794" s="36">
        <f>+DailySales!$T794*DailySales!$R794</f>
        <v>0</v>
      </c>
      <c r="W794" s="36">
        <f>+DailySales!$V794*DailySales!$Q794</f>
        <v>0</v>
      </c>
      <c r="X794" s="36">
        <f>VLOOKUP(O794,Stock[],6,FALSE)</f>
        <v>0</v>
      </c>
      <c r="Y794" s="36">
        <f>+DailySales!$V794*DailySales!$X794</f>
        <v>0</v>
      </c>
      <c r="Z794" s="37">
        <v>159600</v>
      </c>
      <c r="AA794" s="34"/>
      <c r="AB794" s="78"/>
      <c r="AC794" s="78"/>
      <c r="AD794" s="34"/>
      <c r="AE794" s="77"/>
      <c r="AF794" s="38"/>
      <c r="AG794" s="39"/>
      <c r="AH794" s="38"/>
      <c r="AI794" s="39"/>
      <c r="AJ794" s="38">
        <v>46046</v>
      </c>
      <c r="AK794" s="39">
        <v>159600</v>
      </c>
      <c r="AL794" s="34"/>
      <c r="AM794" s="39"/>
      <c r="AN79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94" s="26"/>
      <c r="AQ794" s="26"/>
      <c r="AR794" s="26"/>
    </row>
    <row r="795" spans="1:44" ht="19.5" customHeight="1" x14ac:dyDescent="0.25">
      <c r="A795" s="32">
        <f t="shared" si="52"/>
        <v>2025</v>
      </c>
      <c r="B795" s="32">
        <f t="shared" si="53"/>
        <v>12</v>
      </c>
      <c r="C795" s="25">
        <v>46018</v>
      </c>
      <c r="D795" s="57">
        <f t="shared" ca="1" si="50"/>
        <v>46097</v>
      </c>
      <c r="E795" s="32" t="str">
        <f t="shared" ca="1" si="51"/>
        <v>2-Months</v>
      </c>
      <c r="F795" s="32" t="str">
        <f>VLOOKUP(O795,Stock[],5,FALSE)</f>
        <v>BE</v>
      </c>
      <c r="G795" s="33" t="s">
        <v>2040</v>
      </c>
      <c r="H795" s="34"/>
      <c r="I795" s="34" t="s">
        <v>233</v>
      </c>
      <c r="J795" s="32" t="str">
        <f>VLOOKUP(I795,Customers[],2,FALSE)</f>
        <v>ဦးဝင်းနိုင်</v>
      </c>
      <c r="K795" s="32" t="str">
        <f>VLOOKUP(I795,Customers[],4,FALSE)</f>
        <v>Wandwin</v>
      </c>
      <c r="L795" s="32" t="str">
        <f>VLOOKUP(Table85[[#This Row],[CustomerID]],Table!H:K,3,0)</f>
        <v>လျှော်ပင်</v>
      </c>
      <c r="M795" s="32" t="str">
        <f>VLOOKUP(I795,Customers[],5,FALSE)</f>
        <v>WholeSales/Contract</v>
      </c>
      <c r="N795" s="34" t="s">
        <v>10</v>
      </c>
      <c r="O795" s="37" t="s">
        <v>61</v>
      </c>
      <c r="P795" s="32" t="str">
        <f>VLOOKUP(O795,Stock[],2,FALSE)</f>
        <v>BE Debtors Opening</v>
      </c>
      <c r="Q795" s="35">
        <f>VLOOKUP(O795,Stock[],3,FALSE)</f>
        <v>0</v>
      </c>
      <c r="R795" s="35">
        <f>VLOOKUP(O795,Stock[],4,FALSE)</f>
        <v>0</v>
      </c>
      <c r="S795" s="34"/>
      <c r="T795" s="35"/>
      <c r="U795" s="34"/>
      <c r="V795" s="36">
        <f>+DailySales!$T795*DailySales!$R795</f>
        <v>0</v>
      </c>
      <c r="W795" s="36">
        <f>+DailySales!$V795*DailySales!$Q795</f>
        <v>0</v>
      </c>
      <c r="X795" s="36">
        <f>VLOOKUP(O795,Stock[],6,FALSE)</f>
        <v>0</v>
      </c>
      <c r="Y795" s="36">
        <f>+DailySales!$V795*DailySales!$X795</f>
        <v>0</v>
      </c>
      <c r="Z795" s="37">
        <v>186200</v>
      </c>
      <c r="AA795" s="34"/>
      <c r="AB795" s="78"/>
      <c r="AC795" s="78"/>
      <c r="AD795" s="34"/>
      <c r="AE795" s="77"/>
      <c r="AF795" s="38"/>
      <c r="AG795" s="39"/>
      <c r="AH795" s="38"/>
      <c r="AI795" s="39"/>
      <c r="AJ795" s="38">
        <v>46046</v>
      </c>
      <c r="AK795" s="39">
        <v>186200</v>
      </c>
      <c r="AL795" s="34"/>
      <c r="AM795" s="39"/>
      <c r="AN79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95" s="26"/>
      <c r="AQ795" s="26"/>
      <c r="AR795" s="26"/>
    </row>
    <row r="796" spans="1:44" ht="19.5" customHeight="1" x14ac:dyDescent="0.25">
      <c r="A796" s="32">
        <f t="shared" si="52"/>
        <v>2025</v>
      </c>
      <c r="B796" s="32">
        <f t="shared" si="53"/>
        <v>12</v>
      </c>
      <c r="C796" s="25">
        <v>46018</v>
      </c>
      <c r="D796" s="57">
        <f t="shared" ca="1" si="50"/>
        <v>46097</v>
      </c>
      <c r="E796" s="32" t="str">
        <f t="shared" ca="1" si="51"/>
        <v>2-Months</v>
      </c>
      <c r="F796" s="32" t="str">
        <f>VLOOKUP(O796,Stock[],5,FALSE)</f>
        <v>BE</v>
      </c>
      <c r="G796" s="33" t="s">
        <v>2040</v>
      </c>
      <c r="H796" s="34"/>
      <c r="I796" s="34" t="s">
        <v>233</v>
      </c>
      <c r="J796" s="32" t="str">
        <f>VLOOKUP(I796,Customers[],2,FALSE)</f>
        <v>ဦးဝင်းနိုင်</v>
      </c>
      <c r="K796" s="32" t="str">
        <f>VLOOKUP(I796,Customers[],4,FALSE)</f>
        <v>Wandwin</v>
      </c>
      <c r="L796" s="32" t="str">
        <f>VLOOKUP(Table85[[#This Row],[CustomerID]],Table!H:K,3,0)</f>
        <v>လျှော်ပင်</v>
      </c>
      <c r="M796" s="32" t="str">
        <f>VLOOKUP(I796,Customers[],5,FALSE)</f>
        <v>WholeSales/Contract</v>
      </c>
      <c r="N796" s="34" t="s">
        <v>10</v>
      </c>
      <c r="O796" s="37" t="s">
        <v>61</v>
      </c>
      <c r="P796" s="32" t="str">
        <f>VLOOKUP(O796,Stock[],2,FALSE)</f>
        <v>BE Debtors Opening</v>
      </c>
      <c r="Q796" s="35">
        <f>VLOOKUP(O796,Stock[],3,FALSE)</f>
        <v>0</v>
      </c>
      <c r="R796" s="35">
        <f>VLOOKUP(O796,Stock[],4,FALSE)</f>
        <v>0</v>
      </c>
      <c r="S796" s="34"/>
      <c r="T796" s="35"/>
      <c r="U796" s="34"/>
      <c r="V796" s="36">
        <f>+DailySales!$T796*DailySales!$R796</f>
        <v>0</v>
      </c>
      <c r="W796" s="36">
        <f>+DailySales!$V796*DailySales!$Q796</f>
        <v>0</v>
      </c>
      <c r="X796" s="36">
        <f>VLOOKUP(O796,Stock[],6,FALSE)</f>
        <v>0</v>
      </c>
      <c r="Y796" s="36">
        <f>+DailySales!$V796*DailySales!$X796</f>
        <v>0</v>
      </c>
      <c r="Z796" s="37">
        <v>193200</v>
      </c>
      <c r="AA796" s="34"/>
      <c r="AB796" s="78"/>
      <c r="AC796" s="78"/>
      <c r="AD796" s="34"/>
      <c r="AE796" s="77"/>
      <c r="AF796" s="38"/>
      <c r="AG796" s="39"/>
      <c r="AH796" s="38"/>
      <c r="AI796" s="39"/>
      <c r="AJ796" s="38">
        <v>46046</v>
      </c>
      <c r="AK796" s="39">
        <v>193200</v>
      </c>
      <c r="AL796" s="34"/>
      <c r="AM796" s="39"/>
      <c r="AN79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96" s="26"/>
      <c r="AQ796" s="26"/>
      <c r="AR796" s="26"/>
    </row>
    <row r="797" spans="1:44" ht="19.5" customHeight="1" x14ac:dyDescent="0.25">
      <c r="A797" s="32">
        <f t="shared" si="52"/>
        <v>2025</v>
      </c>
      <c r="B797" s="32">
        <f t="shared" si="53"/>
        <v>12</v>
      </c>
      <c r="C797" s="25">
        <v>46018</v>
      </c>
      <c r="D797" s="57">
        <f t="shared" ca="1" si="50"/>
        <v>46097</v>
      </c>
      <c r="E797" s="32" t="str">
        <f t="shared" ca="1" si="51"/>
        <v>2-Months</v>
      </c>
      <c r="F797" s="32" t="str">
        <f>VLOOKUP(O797,Stock[],5,FALSE)</f>
        <v>BE</v>
      </c>
      <c r="G797" s="33" t="s">
        <v>2040</v>
      </c>
      <c r="H797" s="34"/>
      <c r="I797" s="34" t="s">
        <v>233</v>
      </c>
      <c r="J797" s="32" t="str">
        <f>VLOOKUP(I797,Customers[],2,FALSE)</f>
        <v>ဦးဝင်းနိုင်</v>
      </c>
      <c r="K797" s="32" t="str">
        <f>VLOOKUP(I797,Customers[],4,FALSE)</f>
        <v>Wandwin</v>
      </c>
      <c r="L797" s="32" t="str">
        <f>VLOOKUP(Table85[[#This Row],[CustomerID]],Table!H:K,3,0)</f>
        <v>လျှော်ပင်</v>
      </c>
      <c r="M797" s="32" t="str">
        <f>VLOOKUP(I797,Customers[],5,FALSE)</f>
        <v>WholeSales/Contract</v>
      </c>
      <c r="N797" s="34" t="s">
        <v>10</v>
      </c>
      <c r="O797" s="37" t="s">
        <v>61</v>
      </c>
      <c r="P797" s="32" t="str">
        <f>VLOOKUP(O797,Stock[],2,FALSE)</f>
        <v>BE Debtors Opening</v>
      </c>
      <c r="Q797" s="35">
        <f>VLOOKUP(O797,Stock[],3,FALSE)</f>
        <v>0</v>
      </c>
      <c r="R797" s="35">
        <f>VLOOKUP(O797,Stock[],4,FALSE)</f>
        <v>0</v>
      </c>
      <c r="S797" s="34"/>
      <c r="T797" s="35"/>
      <c r="U797" s="34"/>
      <c r="V797" s="36">
        <f>+DailySales!$T797*DailySales!$R797</f>
        <v>0</v>
      </c>
      <c r="W797" s="36">
        <f>+DailySales!$V797*DailySales!$Q797</f>
        <v>0</v>
      </c>
      <c r="X797" s="36">
        <f>VLOOKUP(O797,Stock[],6,FALSE)</f>
        <v>0</v>
      </c>
      <c r="Y797" s="36">
        <f>+DailySales!$V797*DailySales!$X797</f>
        <v>0</v>
      </c>
      <c r="Z797" s="37">
        <v>105000</v>
      </c>
      <c r="AA797" s="34"/>
      <c r="AB797" s="78"/>
      <c r="AC797" s="78"/>
      <c r="AD797" s="34"/>
      <c r="AE797" s="77"/>
      <c r="AF797" s="38"/>
      <c r="AG797" s="39"/>
      <c r="AH797" s="38"/>
      <c r="AI797" s="39"/>
      <c r="AJ797" s="38">
        <v>46046</v>
      </c>
      <c r="AK797" s="39">
        <v>105000</v>
      </c>
      <c r="AL797" s="34"/>
      <c r="AM797" s="39"/>
      <c r="AN79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97" s="26"/>
      <c r="AQ797" s="26"/>
      <c r="AR797" s="26"/>
    </row>
    <row r="798" spans="1:44" ht="19.5" customHeight="1" x14ac:dyDescent="0.25">
      <c r="A798" s="32">
        <f t="shared" si="52"/>
        <v>2025</v>
      </c>
      <c r="B798" s="32">
        <f t="shared" si="53"/>
        <v>12</v>
      </c>
      <c r="C798" s="25">
        <v>46018</v>
      </c>
      <c r="D798" s="57">
        <f t="shared" ca="1" si="50"/>
        <v>46097</v>
      </c>
      <c r="E798" s="32" t="str">
        <f t="shared" ca="1" si="51"/>
        <v>2-Months</v>
      </c>
      <c r="F798" s="32" t="str">
        <f>VLOOKUP(O798,Stock[],5,FALSE)</f>
        <v>BE</v>
      </c>
      <c r="G798" s="33" t="s">
        <v>2040</v>
      </c>
      <c r="H798" s="34"/>
      <c r="I798" s="34" t="s">
        <v>233</v>
      </c>
      <c r="J798" s="32" t="str">
        <f>VLOOKUP(I798,Customers[],2,FALSE)</f>
        <v>ဦးဝင်းနိုင်</v>
      </c>
      <c r="K798" s="32" t="str">
        <f>VLOOKUP(I798,Customers[],4,FALSE)</f>
        <v>Wandwin</v>
      </c>
      <c r="L798" s="32" t="str">
        <f>VLOOKUP(Table85[[#This Row],[CustomerID]],Table!H:K,3,0)</f>
        <v>လျှော်ပင်</v>
      </c>
      <c r="M798" s="32" t="str">
        <f>VLOOKUP(I798,Customers[],5,FALSE)</f>
        <v>WholeSales/Contract</v>
      </c>
      <c r="N798" s="34" t="s">
        <v>10</v>
      </c>
      <c r="O798" s="37" t="s">
        <v>61</v>
      </c>
      <c r="P798" s="32" t="str">
        <f>VLOOKUP(O798,Stock[],2,FALSE)</f>
        <v>BE Debtors Opening</v>
      </c>
      <c r="Q798" s="35">
        <f>VLOOKUP(O798,Stock[],3,FALSE)</f>
        <v>0</v>
      </c>
      <c r="R798" s="35">
        <f>VLOOKUP(O798,Stock[],4,FALSE)</f>
        <v>0</v>
      </c>
      <c r="S798" s="34"/>
      <c r="T798" s="35"/>
      <c r="U798" s="34"/>
      <c r="V798" s="36">
        <f>+DailySales!$T798*DailySales!$R798</f>
        <v>0</v>
      </c>
      <c r="W798" s="36">
        <f>+DailySales!$V798*DailySales!$Q798</f>
        <v>0</v>
      </c>
      <c r="X798" s="36">
        <f>VLOOKUP(O798,Stock[],6,FALSE)</f>
        <v>0</v>
      </c>
      <c r="Y798" s="36">
        <f>+DailySales!$V798*DailySales!$X798</f>
        <v>0</v>
      </c>
      <c r="Z798" s="37">
        <v>112000</v>
      </c>
      <c r="AA798" s="34"/>
      <c r="AB798" s="78"/>
      <c r="AC798" s="78"/>
      <c r="AD798" s="34"/>
      <c r="AE798" s="77"/>
      <c r="AF798" s="38"/>
      <c r="AG798" s="39"/>
      <c r="AH798" s="38"/>
      <c r="AI798" s="39"/>
      <c r="AJ798" s="38">
        <v>46046</v>
      </c>
      <c r="AK798" s="39">
        <v>112000</v>
      </c>
      <c r="AL798" s="34"/>
      <c r="AM798" s="39"/>
      <c r="AN79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98" s="26"/>
      <c r="AQ798" s="26"/>
      <c r="AR798" s="26"/>
    </row>
    <row r="799" spans="1:44" ht="19.5" customHeight="1" x14ac:dyDescent="0.25">
      <c r="A799" s="32">
        <f t="shared" si="52"/>
        <v>2025</v>
      </c>
      <c r="B799" s="32">
        <f t="shared" si="53"/>
        <v>12</v>
      </c>
      <c r="C799" s="25">
        <v>46018</v>
      </c>
      <c r="D799" s="57">
        <f t="shared" ca="1" si="50"/>
        <v>46097</v>
      </c>
      <c r="E799" s="32" t="str">
        <f t="shared" ca="1" si="51"/>
        <v>2-Months</v>
      </c>
      <c r="F799" s="32" t="str">
        <f>VLOOKUP(O799,Stock[],5,FALSE)</f>
        <v>BE</v>
      </c>
      <c r="G799" s="33" t="s">
        <v>2040</v>
      </c>
      <c r="H799" s="34"/>
      <c r="I799" s="34" t="s">
        <v>233</v>
      </c>
      <c r="J799" s="32" t="str">
        <f>VLOOKUP(I799,Customers[],2,FALSE)</f>
        <v>ဦးဝင်းနိုင်</v>
      </c>
      <c r="K799" s="32" t="str">
        <f>VLOOKUP(I799,Customers[],4,FALSE)</f>
        <v>Wandwin</v>
      </c>
      <c r="L799" s="32" t="str">
        <f>VLOOKUP(Table85[[#This Row],[CustomerID]],Table!H:K,3,0)</f>
        <v>လျှော်ပင်</v>
      </c>
      <c r="M799" s="32" t="str">
        <f>VLOOKUP(I799,Customers[],5,FALSE)</f>
        <v>WholeSales/Contract</v>
      </c>
      <c r="N799" s="34" t="s">
        <v>10</v>
      </c>
      <c r="O799" s="37" t="s">
        <v>61</v>
      </c>
      <c r="P799" s="32" t="str">
        <f>VLOOKUP(O799,Stock[],2,FALSE)</f>
        <v>BE Debtors Opening</v>
      </c>
      <c r="Q799" s="35">
        <f>VLOOKUP(O799,Stock[],3,FALSE)</f>
        <v>0</v>
      </c>
      <c r="R799" s="35">
        <f>VLOOKUP(O799,Stock[],4,FALSE)</f>
        <v>0</v>
      </c>
      <c r="S799" s="34"/>
      <c r="T799" s="35"/>
      <c r="U799" s="34"/>
      <c r="V799" s="36">
        <f>+DailySales!$T799*DailySales!$R799</f>
        <v>0</v>
      </c>
      <c r="W799" s="36">
        <f>+DailySales!$V799*DailySales!$Q799</f>
        <v>0</v>
      </c>
      <c r="X799" s="36">
        <f>VLOOKUP(O799,Stock[],6,FALSE)</f>
        <v>0</v>
      </c>
      <c r="Y799" s="36">
        <f>+DailySales!$V799*DailySales!$X799</f>
        <v>0</v>
      </c>
      <c r="Z799" s="37">
        <v>279300</v>
      </c>
      <c r="AA799" s="34"/>
      <c r="AB799" s="78"/>
      <c r="AC799" s="78"/>
      <c r="AD799" s="34"/>
      <c r="AE799" s="77"/>
      <c r="AF799" s="38"/>
      <c r="AG799" s="39"/>
      <c r="AH799" s="38"/>
      <c r="AI799" s="39"/>
      <c r="AJ799" s="38">
        <v>46046</v>
      </c>
      <c r="AK799" s="39">
        <v>279300</v>
      </c>
      <c r="AL799" s="34"/>
      <c r="AM799" s="39"/>
      <c r="AN79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799" s="26"/>
      <c r="AQ799" s="26"/>
      <c r="AR799" s="26"/>
    </row>
    <row r="800" spans="1:44" ht="19.5" customHeight="1" x14ac:dyDescent="0.25">
      <c r="A800" s="32">
        <f t="shared" si="52"/>
        <v>2025</v>
      </c>
      <c r="B800" s="32">
        <f t="shared" si="53"/>
        <v>12</v>
      </c>
      <c r="C800" s="25">
        <v>46018</v>
      </c>
      <c r="D800" s="57">
        <f t="shared" ca="1" si="50"/>
        <v>46097</v>
      </c>
      <c r="E800" s="32" t="str">
        <f t="shared" ca="1" si="51"/>
        <v>2-Months</v>
      </c>
      <c r="F800" s="32" t="str">
        <f>VLOOKUP(O800,Stock[],5,FALSE)</f>
        <v>BE</v>
      </c>
      <c r="G800" s="33" t="s">
        <v>2040</v>
      </c>
      <c r="H800" s="34"/>
      <c r="I800" s="34" t="s">
        <v>233</v>
      </c>
      <c r="J800" s="32" t="str">
        <f>VLOOKUP(I800,Customers[],2,FALSE)</f>
        <v>ဦးဝင်းနိုင်</v>
      </c>
      <c r="K800" s="32" t="str">
        <f>VLOOKUP(I800,Customers[],4,FALSE)</f>
        <v>Wandwin</v>
      </c>
      <c r="L800" s="32" t="str">
        <f>VLOOKUP(Table85[[#This Row],[CustomerID]],Table!H:K,3,0)</f>
        <v>လျှော်ပင်</v>
      </c>
      <c r="M800" s="32" t="str">
        <f>VLOOKUP(I800,Customers[],5,FALSE)</f>
        <v>WholeSales/Contract</v>
      </c>
      <c r="N800" s="34" t="s">
        <v>10</v>
      </c>
      <c r="O800" s="37" t="s">
        <v>61</v>
      </c>
      <c r="P800" s="32" t="str">
        <f>VLOOKUP(O800,Stock[],2,FALSE)</f>
        <v>BE Debtors Opening</v>
      </c>
      <c r="Q800" s="35">
        <f>VLOOKUP(O800,Stock[],3,FALSE)</f>
        <v>0</v>
      </c>
      <c r="R800" s="35">
        <f>VLOOKUP(O800,Stock[],4,FALSE)</f>
        <v>0</v>
      </c>
      <c r="S800" s="34"/>
      <c r="T800" s="35"/>
      <c r="U800" s="34"/>
      <c r="V800" s="36">
        <f>+DailySales!$T800*DailySales!$R800</f>
        <v>0</v>
      </c>
      <c r="W800" s="36">
        <f>+DailySales!$V800*DailySales!$Q800</f>
        <v>0</v>
      </c>
      <c r="X800" s="36">
        <f>VLOOKUP(O800,Stock[],6,FALSE)</f>
        <v>0</v>
      </c>
      <c r="Y800" s="36">
        <f>+DailySales!$V800*DailySales!$X800</f>
        <v>0</v>
      </c>
      <c r="Z800" s="37">
        <v>183600</v>
      </c>
      <c r="AA800" s="34"/>
      <c r="AB800" s="78"/>
      <c r="AC800" s="78"/>
      <c r="AD800" s="34"/>
      <c r="AE800" s="77"/>
      <c r="AF800" s="38"/>
      <c r="AG800" s="39"/>
      <c r="AH800" s="38"/>
      <c r="AI800" s="39"/>
      <c r="AJ800" s="38">
        <v>46046</v>
      </c>
      <c r="AK800" s="39">
        <v>183600</v>
      </c>
      <c r="AL800" s="34"/>
      <c r="AM800" s="39"/>
      <c r="AN80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00" s="26"/>
      <c r="AQ800" s="26"/>
      <c r="AR800" s="26"/>
    </row>
    <row r="801" spans="1:44" ht="19.5" customHeight="1" x14ac:dyDescent="0.25">
      <c r="A801" s="32">
        <f t="shared" si="52"/>
        <v>2025</v>
      </c>
      <c r="B801" s="32">
        <f t="shared" si="53"/>
        <v>12</v>
      </c>
      <c r="C801" s="25">
        <v>46018</v>
      </c>
      <c r="D801" s="57">
        <f t="shared" ca="1" si="50"/>
        <v>46097</v>
      </c>
      <c r="E801" s="32" t="str">
        <f t="shared" ca="1" si="51"/>
        <v>2-Months</v>
      </c>
      <c r="F801" s="32" t="str">
        <f>VLOOKUP(O801,Stock[],5,FALSE)</f>
        <v>BE</v>
      </c>
      <c r="G801" s="33" t="s">
        <v>2040</v>
      </c>
      <c r="H801" s="34"/>
      <c r="I801" s="34" t="s">
        <v>233</v>
      </c>
      <c r="J801" s="32" t="str">
        <f>VLOOKUP(I801,Customers[],2,FALSE)</f>
        <v>ဦးဝင်းနိုင်</v>
      </c>
      <c r="K801" s="32" t="str">
        <f>VLOOKUP(I801,Customers[],4,FALSE)</f>
        <v>Wandwin</v>
      </c>
      <c r="L801" s="32" t="str">
        <f>VLOOKUP(Table85[[#This Row],[CustomerID]],Table!H:K,3,0)</f>
        <v>လျှော်ပင်</v>
      </c>
      <c r="M801" s="32" t="str">
        <f>VLOOKUP(I801,Customers[],5,FALSE)</f>
        <v>WholeSales/Contract</v>
      </c>
      <c r="N801" s="34" t="s">
        <v>10</v>
      </c>
      <c r="O801" s="37" t="s">
        <v>61</v>
      </c>
      <c r="P801" s="32" t="str">
        <f>VLOOKUP(O801,Stock[],2,FALSE)</f>
        <v>BE Debtors Opening</v>
      </c>
      <c r="Q801" s="35">
        <f>VLOOKUP(O801,Stock[],3,FALSE)</f>
        <v>0</v>
      </c>
      <c r="R801" s="35">
        <f>VLOOKUP(O801,Stock[],4,FALSE)</f>
        <v>0</v>
      </c>
      <c r="S801" s="34"/>
      <c r="T801" s="35"/>
      <c r="U801" s="34"/>
      <c r="V801" s="36">
        <f>+DailySales!$T801*DailySales!$R801</f>
        <v>0</v>
      </c>
      <c r="W801" s="36">
        <f>+DailySales!$V801*DailySales!$Q801</f>
        <v>0</v>
      </c>
      <c r="X801" s="36">
        <f>VLOOKUP(O801,Stock[],6,FALSE)</f>
        <v>0</v>
      </c>
      <c r="Y801" s="36">
        <f>+DailySales!$V801*DailySales!$X801</f>
        <v>0</v>
      </c>
      <c r="Z801" s="37">
        <v>109800</v>
      </c>
      <c r="AA801" s="34"/>
      <c r="AB801" s="78"/>
      <c r="AC801" s="78"/>
      <c r="AD801" s="34"/>
      <c r="AE801" s="77"/>
      <c r="AF801" s="38"/>
      <c r="AG801" s="39"/>
      <c r="AH801" s="38"/>
      <c r="AI801" s="39"/>
      <c r="AJ801" s="38">
        <v>46046</v>
      </c>
      <c r="AK801" s="39">
        <v>109800</v>
      </c>
      <c r="AL801" s="34"/>
      <c r="AM801" s="39"/>
      <c r="AN80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01" s="26"/>
      <c r="AQ801" s="26"/>
      <c r="AR801" s="26"/>
    </row>
    <row r="802" spans="1:44" ht="19.5" customHeight="1" x14ac:dyDescent="0.25">
      <c r="A802" s="32">
        <f t="shared" si="52"/>
        <v>2025</v>
      </c>
      <c r="B802" s="32">
        <f t="shared" si="53"/>
        <v>12</v>
      </c>
      <c r="C802" s="25">
        <v>46018</v>
      </c>
      <c r="D802" s="57">
        <f t="shared" ca="1" si="50"/>
        <v>46097</v>
      </c>
      <c r="E802" s="32" t="str">
        <f t="shared" ca="1" si="51"/>
        <v>2-Months</v>
      </c>
      <c r="F802" s="32" t="str">
        <f>VLOOKUP(O802,Stock[],5,FALSE)</f>
        <v>BE</v>
      </c>
      <c r="G802" s="33" t="s">
        <v>2041</v>
      </c>
      <c r="H802" s="34"/>
      <c r="I802" s="34" t="s">
        <v>181</v>
      </c>
      <c r="J802" s="32" t="str">
        <f>VLOOKUP(I802,Customers[],2,FALSE)</f>
        <v>ရွှေမြင်း(ရွှေခြင်္သေ့)</v>
      </c>
      <c r="K802" s="32" t="str">
        <f>VLOOKUP(I802,Customers[],4,FALSE)</f>
        <v>Meiktila</v>
      </c>
      <c r="L802" s="32" t="str">
        <f>VLOOKUP(Table85[[#This Row],[CustomerID]],Table!H:K,3,0)</f>
        <v>မိတ္ထီလာ</v>
      </c>
      <c r="M802" s="32" t="str">
        <f>VLOOKUP(I802,Customers[],5,FALSE)</f>
        <v>WholeSales/Contract</v>
      </c>
      <c r="N802" s="34" t="s">
        <v>10</v>
      </c>
      <c r="O802" s="37" t="s">
        <v>61</v>
      </c>
      <c r="P802" s="32" t="str">
        <f>VLOOKUP(O802,Stock[],2,FALSE)</f>
        <v>BE Debtors Opening</v>
      </c>
      <c r="Q802" s="35">
        <f>VLOOKUP(O802,Stock[],3,FALSE)</f>
        <v>0</v>
      </c>
      <c r="R802" s="35">
        <f>VLOOKUP(O802,Stock[],4,FALSE)</f>
        <v>0</v>
      </c>
      <c r="S802" s="34"/>
      <c r="T802" s="35"/>
      <c r="U802" s="34"/>
      <c r="V802" s="36">
        <f>+DailySales!$T802*DailySales!$R802</f>
        <v>0</v>
      </c>
      <c r="W802" s="36">
        <f>+DailySales!$V802*DailySales!$Q802</f>
        <v>0</v>
      </c>
      <c r="X802" s="36">
        <f>VLOOKUP(O802,Stock[],6,FALSE)</f>
        <v>0</v>
      </c>
      <c r="Y802" s="36">
        <f>+DailySales!$V802*DailySales!$X802</f>
        <v>0</v>
      </c>
      <c r="Z802" s="37">
        <v>186200</v>
      </c>
      <c r="AA802" s="34"/>
      <c r="AB802" s="78"/>
      <c r="AC802" s="78"/>
      <c r="AD802" s="34"/>
      <c r="AE802" s="77"/>
      <c r="AF802" s="38"/>
      <c r="AG802" s="39"/>
      <c r="AH802" s="38">
        <v>46034</v>
      </c>
      <c r="AI802" s="39">
        <v>186200</v>
      </c>
      <c r="AJ802" s="38"/>
      <c r="AK802" s="39"/>
      <c r="AL802" s="34"/>
      <c r="AM802" s="39"/>
      <c r="AN80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02" s="26"/>
      <c r="AQ802" s="26"/>
      <c r="AR802" s="26"/>
    </row>
    <row r="803" spans="1:44" ht="19.5" customHeight="1" x14ac:dyDescent="0.25">
      <c r="A803" s="32">
        <f t="shared" si="52"/>
        <v>2025</v>
      </c>
      <c r="B803" s="32">
        <f t="shared" si="53"/>
        <v>12</v>
      </c>
      <c r="C803" s="25">
        <v>46018</v>
      </c>
      <c r="D803" s="57">
        <f t="shared" ca="1" si="50"/>
        <v>46097</v>
      </c>
      <c r="E803" s="32" t="str">
        <f t="shared" ca="1" si="51"/>
        <v>2-Months</v>
      </c>
      <c r="F803" s="32" t="str">
        <f>VLOOKUP(O803,Stock[],5,FALSE)</f>
        <v>BE</v>
      </c>
      <c r="G803" s="33" t="s">
        <v>2041</v>
      </c>
      <c r="H803" s="34"/>
      <c r="I803" s="34" t="s">
        <v>181</v>
      </c>
      <c r="J803" s="32" t="str">
        <f>VLOOKUP(I803,Customers[],2,FALSE)</f>
        <v>ရွှေမြင်း(ရွှေခြင်္သေ့)</v>
      </c>
      <c r="K803" s="32" t="str">
        <f>VLOOKUP(I803,Customers[],4,FALSE)</f>
        <v>Meiktila</v>
      </c>
      <c r="L803" s="32" t="str">
        <f>VLOOKUP(Table85[[#This Row],[CustomerID]],Table!H:K,3,0)</f>
        <v>မိတ္ထီလာ</v>
      </c>
      <c r="M803" s="32" t="str">
        <f>VLOOKUP(I803,Customers[],5,FALSE)</f>
        <v>WholeSales/Contract</v>
      </c>
      <c r="N803" s="34" t="s">
        <v>10</v>
      </c>
      <c r="O803" s="37" t="s">
        <v>61</v>
      </c>
      <c r="P803" s="32" t="str">
        <f>VLOOKUP(O803,Stock[],2,FALSE)</f>
        <v>BE Debtors Opening</v>
      </c>
      <c r="Q803" s="35">
        <f>VLOOKUP(O803,Stock[],3,FALSE)</f>
        <v>0</v>
      </c>
      <c r="R803" s="35">
        <f>VLOOKUP(O803,Stock[],4,FALSE)</f>
        <v>0</v>
      </c>
      <c r="S803" s="34"/>
      <c r="T803" s="35"/>
      <c r="U803" s="34"/>
      <c r="V803" s="36">
        <f>+DailySales!$T803*DailySales!$R803</f>
        <v>0</v>
      </c>
      <c r="W803" s="36">
        <f>+DailySales!$V803*DailySales!$Q803</f>
        <v>0</v>
      </c>
      <c r="X803" s="36">
        <f>VLOOKUP(O803,Stock[],6,FALSE)</f>
        <v>0</v>
      </c>
      <c r="Y803" s="36">
        <f>+DailySales!$V803*DailySales!$X803</f>
        <v>0</v>
      </c>
      <c r="Z803" s="37">
        <v>638400</v>
      </c>
      <c r="AA803" s="34"/>
      <c r="AB803" s="78"/>
      <c r="AC803" s="78"/>
      <c r="AD803" s="34"/>
      <c r="AE803" s="77"/>
      <c r="AF803" s="38"/>
      <c r="AG803" s="39"/>
      <c r="AH803" s="38">
        <v>46034</v>
      </c>
      <c r="AI803" s="39">
        <v>638400</v>
      </c>
      <c r="AJ803" s="38"/>
      <c r="AK803" s="39"/>
      <c r="AL803" s="34"/>
      <c r="AM803" s="39"/>
      <c r="AN80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03" s="26"/>
      <c r="AQ803" s="26"/>
      <c r="AR803" s="26"/>
    </row>
    <row r="804" spans="1:44" ht="19.5" customHeight="1" x14ac:dyDescent="0.25">
      <c r="A804" s="32">
        <f t="shared" si="52"/>
        <v>2025</v>
      </c>
      <c r="B804" s="32">
        <f t="shared" si="53"/>
        <v>12</v>
      </c>
      <c r="C804" s="25">
        <v>46018</v>
      </c>
      <c r="D804" s="57">
        <f t="shared" ca="1" si="50"/>
        <v>46097</v>
      </c>
      <c r="E804" s="32" t="str">
        <f t="shared" ca="1" si="51"/>
        <v>2-Months</v>
      </c>
      <c r="F804" s="32" t="str">
        <f>VLOOKUP(O804,Stock[],5,FALSE)</f>
        <v>BE</v>
      </c>
      <c r="G804" s="33" t="s">
        <v>2041</v>
      </c>
      <c r="H804" s="34"/>
      <c r="I804" s="34" t="s">
        <v>181</v>
      </c>
      <c r="J804" s="32" t="str">
        <f>VLOOKUP(I804,Customers[],2,FALSE)</f>
        <v>ရွှေမြင်း(ရွှေခြင်္သေ့)</v>
      </c>
      <c r="K804" s="32" t="str">
        <f>VLOOKUP(I804,Customers[],4,FALSE)</f>
        <v>Meiktila</v>
      </c>
      <c r="L804" s="32" t="str">
        <f>VLOOKUP(Table85[[#This Row],[CustomerID]],Table!H:K,3,0)</f>
        <v>မိတ္ထီလာ</v>
      </c>
      <c r="M804" s="32" t="str">
        <f>VLOOKUP(I804,Customers[],5,FALSE)</f>
        <v>WholeSales/Contract</v>
      </c>
      <c r="N804" s="34" t="s">
        <v>10</v>
      </c>
      <c r="O804" s="37" t="s">
        <v>61</v>
      </c>
      <c r="P804" s="32" t="str">
        <f>VLOOKUP(O804,Stock[],2,FALSE)</f>
        <v>BE Debtors Opening</v>
      </c>
      <c r="Q804" s="35">
        <f>VLOOKUP(O804,Stock[],3,FALSE)</f>
        <v>0</v>
      </c>
      <c r="R804" s="35">
        <f>VLOOKUP(O804,Stock[],4,FALSE)</f>
        <v>0</v>
      </c>
      <c r="S804" s="34"/>
      <c r="T804" s="35"/>
      <c r="U804" s="34"/>
      <c r="V804" s="36">
        <f>+DailySales!$T804*DailySales!$R804</f>
        <v>0</v>
      </c>
      <c r="W804" s="36">
        <f>+DailySales!$V804*DailySales!$Q804</f>
        <v>0</v>
      </c>
      <c r="X804" s="36">
        <f>VLOOKUP(O804,Stock[],6,FALSE)</f>
        <v>0</v>
      </c>
      <c r="Y804" s="36">
        <f>+DailySales!$V804*DailySales!$X804</f>
        <v>0</v>
      </c>
      <c r="Z804" s="37">
        <v>96600</v>
      </c>
      <c r="AA804" s="34"/>
      <c r="AB804" s="78"/>
      <c r="AC804" s="78"/>
      <c r="AD804" s="34"/>
      <c r="AE804" s="77"/>
      <c r="AF804" s="38"/>
      <c r="AG804" s="39"/>
      <c r="AH804" s="38">
        <v>46034</v>
      </c>
      <c r="AI804" s="39">
        <v>96600</v>
      </c>
      <c r="AJ804" s="38"/>
      <c r="AK804" s="39"/>
      <c r="AL804" s="34"/>
      <c r="AM804" s="39"/>
      <c r="AN80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04" s="26"/>
      <c r="AQ804" s="26"/>
      <c r="AR804" s="26"/>
    </row>
    <row r="805" spans="1:44" ht="19.5" customHeight="1" x14ac:dyDescent="0.25">
      <c r="A805" s="32">
        <f t="shared" si="52"/>
        <v>2025</v>
      </c>
      <c r="B805" s="32">
        <f t="shared" si="53"/>
        <v>12</v>
      </c>
      <c r="C805" s="25">
        <v>46018</v>
      </c>
      <c r="D805" s="57">
        <f t="shared" ca="1" si="50"/>
        <v>46097</v>
      </c>
      <c r="E805" s="32" t="str">
        <f t="shared" ca="1" si="51"/>
        <v>2-Months</v>
      </c>
      <c r="F805" s="32" t="str">
        <f>VLOOKUP(O805,Stock[],5,FALSE)</f>
        <v>BE</v>
      </c>
      <c r="G805" s="33" t="s">
        <v>2041</v>
      </c>
      <c r="H805" s="34"/>
      <c r="I805" s="34" t="s">
        <v>181</v>
      </c>
      <c r="J805" s="32" t="str">
        <f>VLOOKUP(I805,Customers[],2,FALSE)</f>
        <v>ရွှေမြင်း(ရွှေခြင်္သေ့)</v>
      </c>
      <c r="K805" s="32" t="str">
        <f>VLOOKUP(I805,Customers[],4,FALSE)</f>
        <v>Meiktila</v>
      </c>
      <c r="L805" s="32" t="str">
        <f>VLOOKUP(Table85[[#This Row],[CustomerID]],Table!H:K,3,0)</f>
        <v>မိတ္ထီလာ</v>
      </c>
      <c r="M805" s="32" t="str">
        <f>VLOOKUP(I805,Customers[],5,FALSE)</f>
        <v>WholeSales/Contract</v>
      </c>
      <c r="N805" s="34" t="s">
        <v>10</v>
      </c>
      <c r="O805" s="37" t="s">
        <v>61</v>
      </c>
      <c r="P805" s="32" t="str">
        <f>VLOOKUP(O805,Stock[],2,FALSE)</f>
        <v>BE Debtors Opening</v>
      </c>
      <c r="Q805" s="35">
        <f>VLOOKUP(O805,Stock[],3,FALSE)</f>
        <v>0</v>
      </c>
      <c r="R805" s="35">
        <f>VLOOKUP(O805,Stock[],4,FALSE)</f>
        <v>0</v>
      </c>
      <c r="S805" s="34"/>
      <c r="T805" s="35"/>
      <c r="U805" s="34"/>
      <c r="V805" s="36">
        <f>+DailySales!$T805*DailySales!$R805</f>
        <v>0</v>
      </c>
      <c r="W805" s="36">
        <f>+DailySales!$V805*DailySales!$Q805</f>
        <v>0</v>
      </c>
      <c r="X805" s="36">
        <f>VLOOKUP(O805,Stock[],6,FALSE)</f>
        <v>0</v>
      </c>
      <c r="Y805" s="36">
        <f>+DailySales!$V805*DailySales!$X805</f>
        <v>0</v>
      </c>
      <c r="Z805" s="37">
        <v>372400</v>
      </c>
      <c r="AA805" s="34"/>
      <c r="AB805" s="78"/>
      <c r="AC805" s="78"/>
      <c r="AD805" s="34"/>
      <c r="AE805" s="77"/>
      <c r="AF805" s="38"/>
      <c r="AG805" s="39"/>
      <c r="AH805" s="38">
        <v>46034</v>
      </c>
      <c r="AI805" s="39">
        <v>372400</v>
      </c>
      <c r="AJ805" s="38"/>
      <c r="AK805" s="39"/>
      <c r="AL805" s="34"/>
      <c r="AM805" s="39"/>
      <c r="AN80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05" s="26"/>
      <c r="AQ805" s="26"/>
      <c r="AR805" s="26"/>
    </row>
    <row r="806" spans="1:44" ht="19.5" customHeight="1" x14ac:dyDescent="0.25">
      <c r="A806" s="32">
        <f t="shared" si="52"/>
        <v>2025</v>
      </c>
      <c r="B806" s="32">
        <f t="shared" si="53"/>
        <v>12</v>
      </c>
      <c r="C806" s="25">
        <v>46018</v>
      </c>
      <c r="D806" s="57">
        <f t="shared" ca="1" si="50"/>
        <v>46097</v>
      </c>
      <c r="E806" s="32" t="str">
        <f t="shared" ca="1" si="51"/>
        <v>2-Months</v>
      </c>
      <c r="F806" s="32" t="str">
        <f>VLOOKUP(O806,Stock[],5,FALSE)</f>
        <v>BE</v>
      </c>
      <c r="G806" s="33" t="s">
        <v>2041</v>
      </c>
      <c r="H806" s="34"/>
      <c r="I806" s="34" t="s">
        <v>181</v>
      </c>
      <c r="J806" s="32" t="str">
        <f>VLOOKUP(I806,Customers[],2,FALSE)</f>
        <v>ရွှေမြင်း(ရွှေခြင်္သေ့)</v>
      </c>
      <c r="K806" s="32" t="str">
        <f>VLOOKUP(I806,Customers[],4,FALSE)</f>
        <v>Meiktila</v>
      </c>
      <c r="L806" s="32" t="str">
        <f>VLOOKUP(Table85[[#This Row],[CustomerID]],Table!H:K,3,0)</f>
        <v>မိတ္ထီလာ</v>
      </c>
      <c r="M806" s="32" t="str">
        <f>VLOOKUP(I806,Customers[],5,FALSE)</f>
        <v>WholeSales/Contract</v>
      </c>
      <c r="N806" s="34" t="s">
        <v>10</v>
      </c>
      <c r="O806" s="37" t="s">
        <v>61</v>
      </c>
      <c r="P806" s="32" t="str">
        <f>VLOOKUP(O806,Stock[],2,FALSE)</f>
        <v>BE Debtors Opening</v>
      </c>
      <c r="Q806" s="35">
        <f>VLOOKUP(O806,Stock[],3,FALSE)</f>
        <v>0</v>
      </c>
      <c r="R806" s="35">
        <f>VLOOKUP(O806,Stock[],4,FALSE)</f>
        <v>0</v>
      </c>
      <c r="S806" s="34"/>
      <c r="T806" s="35"/>
      <c r="U806" s="34"/>
      <c r="V806" s="36">
        <f>+DailySales!$T806*DailySales!$R806</f>
        <v>0</v>
      </c>
      <c r="W806" s="36">
        <f>+DailySales!$V806*DailySales!$Q806</f>
        <v>0</v>
      </c>
      <c r="X806" s="36">
        <f>VLOOKUP(O806,Stock[],6,FALSE)</f>
        <v>0</v>
      </c>
      <c r="Y806" s="36">
        <f>+DailySales!$V806*DailySales!$X806</f>
        <v>0</v>
      </c>
      <c r="Z806" s="37">
        <v>315000</v>
      </c>
      <c r="AA806" s="34"/>
      <c r="AB806" s="78"/>
      <c r="AC806" s="78"/>
      <c r="AD806" s="34"/>
      <c r="AE806" s="77"/>
      <c r="AF806" s="38"/>
      <c r="AG806" s="39"/>
      <c r="AH806" s="38">
        <v>46034</v>
      </c>
      <c r="AI806" s="39">
        <v>315000</v>
      </c>
      <c r="AJ806" s="38"/>
      <c r="AK806" s="39"/>
      <c r="AL806" s="34"/>
      <c r="AM806" s="39"/>
      <c r="AN80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06" s="26"/>
      <c r="AQ806" s="26"/>
      <c r="AR806" s="26"/>
    </row>
    <row r="807" spans="1:44" ht="19.5" customHeight="1" x14ac:dyDescent="0.25">
      <c r="A807" s="32">
        <f t="shared" si="52"/>
        <v>2025</v>
      </c>
      <c r="B807" s="32">
        <f t="shared" si="53"/>
        <v>12</v>
      </c>
      <c r="C807" s="25">
        <v>46018</v>
      </c>
      <c r="D807" s="57">
        <f t="shared" ca="1" si="50"/>
        <v>46097</v>
      </c>
      <c r="E807" s="32" t="str">
        <f t="shared" ca="1" si="51"/>
        <v>2-Months</v>
      </c>
      <c r="F807" s="32" t="str">
        <f>VLOOKUP(O807,Stock[],5,FALSE)</f>
        <v>BE</v>
      </c>
      <c r="G807" s="33" t="s">
        <v>2041</v>
      </c>
      <c r="H807" s="34"/>
      <c r="I807" s="34" t="s">
        <v>181</v>
      </c>
      <c r="J807" s="32" t="str">
        <f>VLOOKUP(I807,Customers[],2,FALSE)</f>
        <v>ရွှေမြင်း(ရွှေခြင်္သေ့)</v>
      </c>
      <c r="K807" s="32" t="str">
        <f>VLOOKUP(I807,Customers[],4,FALSE)</f>
        <v>Meiktila</v>
      </c>
      <c r="L807" s="32" t="str">
        <f>VLOOKUP(Table85[[#This Row],[CustomerID]],Table!H:K,3,0)</f>
        <v>မိတ္ထီလာ</v>
      </c>
      <c r="M807" s="32" t="str">
        <f>VLOOKUP(I807,Customers[],5,FALSE)</f>
        <v>WholeSales/Contract</v>
      </c>
      <c r="N807" s="34" t="s">
        <v>10</v>
      </c>
      <c r="O807" s="37" t="s">
        <v>61</v>
      </c>
      <c r="P807" s="32" t="str">
        <f>VLOOKUP(O807,Stock[],2,FALSE)</f>
        <v>BE Debtors Opening</v>
      </c>
      <c r="Q807" s="35">
        <f>VLOOKUP(O807,Stock[],3,FALSE)</f>
        <v>0</v>
      </c>
      <c r="R807" s="35">
        <f>VLOOKUP(O807,Stock[],4,FALSE)</f>
        <v>0</v>
      </c>
      <c r="S807" s="34"/>
      <c r="T807" s="35"/>
      <c r="U807" s="34"/>
      <c r="V807" s="36">
        <f>+DailySales!$T807*DailySales!$R807</f>
        <v>0</v>
      </c>
      <c r="W807" s="36">
        <f>+DailySales!$V807*DailySales!$Q807</f>
        <v>0</v>
      </c>
      <c r="X807" s="36">
        <f>VLOOKUP(O807,Stock[],6,FALSE)</f>
        <v>0</v>
      </c>
      <c r="Y807" s="36">
        <f>+DailySales!$V807*DailySales!$X807</f>
        <v>0</v>
      </c>
      <c r="Z807" s="37">
        <v>183600</v>
      </c>
      <c r="AA807" s="34"/>
      <c r="AB807" s="78"/>
      <c r="AC807" s="78"/>
      <c r="AD807" s="34"/>
      <c r="AE807" s="77"/>
      <c r="AF807" s="38"/>
      <c r="AG807" s="39"/>
      <c r="AH807" s="38">
        <v>46034</v>
      </c>
      <c r="AI807" s="39">
        <v>183600</v>
      </c>
      <c r="AJ807" s="38"/>
      <c r="AK807" s="39"/>
      <c r="AL807" s="34"/>
      <c r="AM807" s="39"/>
      <c r="AN80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07" s="26"/>
      <c r="AQ807" s="26"/>
      <c r="AR807" s="26"/>
    </row>
    <row r="808" spans="1:44" ht="19.5" customHeight="1" x14ac:dyDescent="0.25">
      <c r="A808" s="32">
        <f t="shared" si="52"/>
        <v>2025</v>
      </c>
      <c r="B808" s="32">
        <f t="shared" si="53"/>
        <v>12</v>
      </c>
      <c r="C808" s="25">
        <v>46018</v>
      </c>
      <c r="D808" s="57">
        <f t="shared" ca="1" si="50"/>
        <v>46097</v>
      </c>
      <c r="E808" s="32" t="str">
        <f t="shared" ca="1" si="51"/>
        <v>2-Months</v>
      </c>
      <c r="F808" s="32" t="str">
        <f>VLOOKUP(O808,Stock[],5,FALSE)</f>
        <v>BE</v>
      </c>
      <c r="G808" s="33" t="s">
        <v>2042</v>
      </c>
      <c r="H808" s="34"/>
      <c r="I808" s="34" t="s">
        <v>180</v>
      </c>
      <c r="J808" s="32" t="str">
        <f>VLOOKUP(I808,Customers[],2,FALSE)</f>
        <v>ရွှေမြင်း</v>
      </c>
      <c r="K808" s="32" t="str">
        <f>VLOOKUP(I808,Customers[],4,FALSE)</f>
        <v>Meiktila</v>
      </c>
      <c r="L808" s="32" t="str">
        <f>VLOOKUP(Table85[[#This Row],[CustomerID]],Table!H:K,3,0)</f>
        <v>မိတ္ထီလာ</v>
      </c>
      <c r="M808" s="32" t="str">
        <f>VLOOKUP(I808,Customers[],5,FALSE)</f>
        <v>WholeSales/Contract</v>
      </c>
      <c r="N808" s="34" t="s">
        <v>10</v>
      </c>
      <c r="O808" s="37" t="s">
        <v>61</v>
      </c>
      <c r="P808" s="32" t="str">
        <f>VLOOKUP(O808,Stock[],2,FALSE)</f>
        <v>BE Debtors Opening</v>
      </c>
      <c r="Q808" s="35">
        <f>VLOOKUP(O808,Stock[],3,FALSE)</f>
        <v>0</v>
      </c>
      <c r="R808" s="35">
        <f>VLOOKUP(O808,Stock[],4,FALSE)</f>
        <v>0</v>
      </c>
      <c r="S808" s="34"/>
      <c r="T808" s="35"/>
      <c r="U808" s="34"/>
      <c r="V808" s="36">
        <f>+DailySales!$T808*DailySales!$R808</f>
        <v>0</v>
      </c>
      <c r="W808" s="36">
        <f>+DailySales!$V808*DailySales!$Q808</f>
        <v>0</v>
      </c>
      <c r="X808" s="36">
        <f>VLOOKUP(O808,Stock[],6,FALSE)</f>
        <v>0</v>
      </c>
      <c r="Y808" s="36">
        <f>+DailySales!$V808*DailySales!$X808</f>
        <v>0</v>
      </c>
      <c r="Z808" s="37">
        <v>372400</v>
      </c>
      <c r="AA808" s="34"/>
      <c r="AB808" s="78"/>
      <c r="AC808" s="78"/>
      <c r="AD808" s="34"/>
      <c r="AE808" s="77"/>
      <c r="AF808" s="38"/>
      <c r="AG808" s="39"/>
      <c r="AH808" s="38">
        <v>46034</v>
      </c>
      <c r="AI808" s="39">
        <v>372400</v>
      </c>
      <c r="AJ808" s="38"/>
      <c r="AK808" s="39"/>
      <c r="AL808" s="34"/>
      <c r="AM808" s="39"/>
      <c r="AN80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08" s="26"/>
      <c r="AQ808" s="26"/>
      <c r="AR808" s="26"/>
    </row>
    <row r="809" spans="1:44" ht="19.5" customHeight="1" x14ac:dyDescent="0.25">
      <c r="A809" s="32">
        <f t="shared" si="52"/>
        <v>2025</v>
      </c>
      <c r="B809" s="32">
        <f t="shared" si="53"/>
        <v>12</v>
      </c>
      <c r="C809" s="25">
        <v>46018</v>
      </c>
      <c r="D809" s="57">
        <f t="shared" ca="1" si="50"/>
        <v>46097</v>
      </c>
      <c r="E809" s="32" t="str">
        <f t="shared" ca="1" si="51"/>
        <v>2-Months</v>
      </c>
      <c r="F809" s="32" t="str">
        <f>VLOOKUP(O809,Stock[],5,FALSE)</f>
        <v>BE</v>
      </c>
      <c r="G809" s="33" t="s">
        <v>2042</v>
      </c>
      <c r="H809" s="34"/>
      <c r="I809" s="34" t="s">
        <v>180</v>
      </c>
      <c r="J809" s="32" t="str">
        <f>VLOOKUP(I809,Customers[],2,FALSE)</f>
        <v>ရွှေမြင်း</v>
      </c>
      <c r="K809" s="32" t="str">
        <f>VLOOKUP(I809,Customers[],4,FALSE)</f>
        <v>Meiktila</v>
      </c>
      <c r="L809" s="32" t="str">
        <f>VLOOKUP(Table85[[#This Row],[CustomerID]],Table!H:K,3,0)</f>
        <v>မိတ္ထီလာ</v>
      </c>
      <c r="M809" s="32" t="str">
        <f>VLOOKUP(I809,Customers[],5,FALSE)</f>
        <v>WholeSales/Contract</v>
      </c>
      <c r="N809" s="34" t="s">
        <v>10</v>
      </c>
      <c r="O809" s="37" t="s">
        <v>61</v>
      </c>
      <c r="P809" s="32" t="str">
        <f>VLOOKUP(O809,Stock[],2,FALSE)</f>
        <v>BE Debtors Opening</v>
      </c>
      <c r="Q809" s="35">
        <f>VLOOKUP(O809,Stock[],3,FALSE)</f>
        <v>0</v>
      </c>
      <c r="R809" s="35">
        <f>VLOOKUP(O809,Stock[],4,FALSE)</f>
        <v>0</v>
      </c>
      <c r="S809" s="34"/>
      <c r="T809" s="35"/>
      <c r="U809" s="34"/>
      <c r="V809" s="36">
        <f>+DailySales!$T809*DailySales!$R809</f>
        <v>0</v>
      </c>
      <c r="W809" s="36">
        <f>+DailySales!$V809*DailySales!$Q809</f>
        <v>0</v>
      </c>
      <c r="X809" s="36">
        <f>VLOOKUP(O809,Stock[],6,FALSE)</f>
        <v>0</v>
      </c>
      <c r="Y809" s="36">
        <f>+DailySales!$V809*DailySales!$X809</f>
        <v>0</v>
      </c>
      <c r="Z809" s="37">
        <v>153440</v>
      </c>
      <c r="AA809" s="34"/>
      <c r="AB809" s="78"/>
      <c r="AC809" s="78"/>
      <c r="AD809" s="34"/>
      <c r="AE809" s="77"/>
      <c r="AF809" s="38"/>
      <c r="AG809" s="39"/>
      <c r="AH809" s="38">
        <v>46034</v>
      </c>
      <c r="AI809" s="39">
        <v>153440</v>
      </c>
      <c r="AJ809" s="38"/>
      <c r="AK809" s="39"/>
      <c r="AL809" s="34"/>
      <c r="AM809" s="39"/>
      <c r="AN80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09" s="26"/>
      <c r="AQ809" s="26"/>
      <c r="AR809" s="26"/>
    </row>
    <row r="810" spans="1:44" ht="19.5" customHeight="1" x14ac:dyDescent="0.25">
      <c r="A810" s="32">
        <f t="shared" si="52"/>
        <v>2025</v>
      </c>
      <c r="B810" s="32">
        <f t="shared" si="53"/>
        <v>12</v>
      </c>
      <c r="C810" s="25">
        <v>46018</v>
      </c>
      <c r="D810" s="57">
        <f t="shared" ca="1" si="50"/>
        <v>46097</v>
      </c>
      <c r="E810" s="32" t="str">
        <f t="shared" ca="1" si="51"/>
        <v>2-Months</v>
      </c>
      <c r="F810" s="32" t="str">
        <f>VLOOKUP(O810,Stock[],5,FALSE)</f>
        <v>BE</v>
      </c>
      <c r="G810" s="33" t="s">
        <v>2042</v>
      </c>
      <c r="H810" s="34"/>
      <c r="I810" s="34" t="s">
        <v>180</v>
      </c>
      <c r="J810" s="32" t="str">
        <f>VLOOKUP(I810,Customers[],2,FALSE)</f>
        <v>ရွှေမြင်း</v>
      </c>
      <c r="K810" s="32" t="str">
        <f>VLOOKUP(I810,Customers[],4,FALSE)</f>
        <v>Meiktila</v>
      </c>
      <c r="L810" s="32" t="str">
        <f>VLOOKUP(Table85[[#This Row],[CustomerID]],Table!H:K,3,0)</f>
        <v>မိတ္ထီလာ</v>
      </c>
      <c r="M810" s="32" t="str">
        <f>VLOOKUP(I810,Customers[],5,FALSE)</f>
        <v>WholeSales/Contract</v>
      </c>
      <c r="N810" s="34" t="s">
        <v>10</v>
      </c>
      <c r="O810" s="37" t="s">
        <v>61</v>
      </c>
      <c r="P810" s="32" t="str">
        <f>VLOOKUP(O810,Stock[],2,FALSE)</f>
        <v>BE Debtors Opening</v>
      </c>
      <c r="Q810" s="35">
        <f>VLOOKUP(O810,Stock[],3,FALSE)</f>
        <v>0</v>
      </c>
      <c r="R810" s="35">
        <f>VLOOKUP(O810,Stock[],4,FALSE)</f>
        <v>0</v>
      </c>
      <c r="S810" s="34"/>
      <c r="T810" s="35"/>
      <c r="U810" s="34"/>
      <c r="V810" s="36">
        <f>+DailySales!$T810*DailySales!$R810</f>
        <v>0</v>
      </c>
      <c r="W810" s="36">
        <f>+DailySales!$V810*DailySales!$Q810</f>
        <v>0</v>
      </c>
      <c r="X810" s="36">
        <f>VLOOKUP(O810,Stock[],6,FALSE)</f>
        <v>0</v>
      </c>
      <c r="Y810" s="36">
        <f>+DailySales!$V810*DailySales!$X810</f>
        <v>0</v>
      </c>
      <c r="Z810" s="37">
        <v>638400</v>
      </c>
      <c r="AA810" s="34"/>
      <c r="AB810" s="78"/>
      <c r="AC810" s="78"/>
      <c r="AD810" s="34"/>
      <c r="AE810" s="77"/>
      <c r="AF810" s="38"/>
      <c r="AG810" s="39"/>
      <c r="AH810" s="38">
        <v>46034</v>
      </c>
      <c r="AI810" s="39">
        <v>638400</v>
      </c>
      <c r="AJ810" s="38"/>
      <c r="AK810" s="39"/>
      <c r="AL810" s="34"/>
      <c r="AM810" s="39"/>
      <c r="AN81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10" s="26"/>
      <c r="AQ810" s="26"/>
      <c r="AR810" s="26"/>
    </row>
    <row r="811" spans="1:44" ht="19.5" customHeight="1" x14ac:dyDescent="0.25">
      <c r="A811" s="32">
        <f t="shared" si="52"/>
        <v>2025</v>
      </c>
      <c r="B811" s="32">
        <f t="shared" si="53"/>
        <v>12</v>
      </c>
      <c r="C811" s="25">
        <v>46018</v>
      </c>
      <c r="D811" s="57">
        <f t="shared" ca="1" si="50"/>
        <v>46097</v>
      </c>
      <c r="E811" s="32" t="str">
        <f t="shared" ca="1" si="51"/>
        <v>2-Months</v>
      </c>
      <c r="F811" s="32" t="str">
        <f>VLOOKUP(O811,Stock[],5,FALSE)</f>
        <v>BE</v>
      </c>
      <c r="G811" s="33" t="s">
        <v>2042</v>
      </c>
      <c r="H811" s="34"/>
      <c r="I811" s="34" t="s">
        <v>180</v>
      </c>
      <c r="J811" s="32" t="str">
        <f>VLOOKUP(I811,Customers[],2,FALSE)</f>
        <v>ရွှေမြင်း</v>
      </c>
      <c r="K811" s="32" t="str">
        <f>VLOOKUP(I811,Customers[],4,FALSE)</f>
        <v>Meiktila</v>
      </c>
      <c r="L811" s="32" t="str">
        <f>VLOOKUP(Table85[[#This Row],[CustomerID]],Table!H:K,3,0)</f>
        <v>မိတ္ထီလာ</v>
      </c>
      <c r="M811" s="32" t="str">
        <f>VLOOKUP(I811,Customers[],5,FALSE)</f>
        <v>WholeSales/Contract</v>
      </c>
      <c r="N811" s="34" t="s">
        <v>10</v>
      </c>
      <c r="O811" s="37" t="s">
        <v>61</v>
      </c>
      <c r="P811" s="32" t="str">
        <f>VLOOKUP(O811,Stock[],2,FALSE)</f>
        <v>BE Debtors Opening</v>
      </c>
      <c r="Q811" s="35">
        <f>VLOOKUP(O811,Stock[],3,FALSE)</f>
        <v>0</v>
      </c>
      <c r="R811" s="35">
        <f>VLOOKUP(O811,Stock[],4,FALSE)</f>
        <v>0</v>
      </c>
      <c r="S811" s="34"/>
      <c r="T811" s="35"/>
      <c r="U811" s="34"/>
      <c r="V811" s="36">
        <f>+DailySales!$T811*DailySales!$R811</f>
        <v>0</v>
      </c>
      <c r="W811" s="36">
        <f>+DailySales!$V811*DailySales!$Q811</f>
        <v>0</v>
      </c>
      <c r="X811" s="36">
        <f>VLOOKUP(O811,Stock[],6,FALSE)</f>
        <v>0</v>
      </c>
      <c r="Y811" s="36">
        <f>+DailySales!$V811*DailySales!$X811</f>
        <v>0</v>
      </c>
      <c r="Z811" s="37">
        <v>558600</v>
      </c>
      <c r="AA811" s="34"/>
      <c r="AB811" s="78"/>
      <c r="AC811" s="78"/>
      <c r="AD811" s="34"/>
      <c r="AE811" s="77"/>
      <c r="AF811" s="38"/>
      <c r="AG811" s="39"/>
      <c r="AH811" s="38">
        <v>46034</v>
      </c>
      <c r="AI811" s="39">
        <v>558600</v>
      </c>
      <c r="AJ811" s="38"/>
      <c r="AK811" s="39"/>
      <c r="AL811" s="34"/>
      <c r="AM811" s="39"/>
      <c r="AN81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11" s="26"/>
      <c r="AQ811" s="26"/>
      <c r="AR811" s="26"/>
    </row>
    <row r="812" spans="1:44" ht="19.5" customHeight="1" x14ac:dyDescent="0.25">
      <c r="A812" s="32">
        <f t="shared" si="52"/>
        <v>2025</v>
      </c>
      <c r="B812" s="32">
        <f t="shared" si="53"/>
        <v>12</v>
      </c>
      <c r="C812" s="25">
        <v>46018</v>
      </c>
      <c r="D812" s="57">
        <f t="shared" ca="1" si="50"/>
        <v>46097</v>
      </c>
      <c r="E812" s="32" t="str">
        <f t="shared" ca="1" si="51"/>
        <v>2-Months</v>
      </c>
      <c r="F812" s="32" t="str">
        <f>VLOOKUP(O812,Stock[],5,FALSE)</f>
        <v>BE</v>
      </c>
      <c r="G812" s="33" t="s">
        <v>2042</v>
      </c>
      <c r="H812" s="34"/>
      <c r="I812" s="34" t="s">
        <v>180</v>
      </c>
      <c r="J812" s="32" t="str">
        <f>VLOOKUP(I812,Customers[],2,FALSE)</f>
        <v>ရွှေမြင်း</v>
      </c>
      <c r="K812" s="32" t="str">
        <f>VLOOKUP(I812,Customers[],4,FALSE)</f>
        <v>Meiktila</v>
      </c>
      <c r="L812" s="32" t="str">
        <f>VLOOKUP(Table85[[#This Row],[CustomerID]],Table!H:K,3,0)</f>
        <v>မိတ္ထီလာ</v>
      </c>
      <c r="M812" s="32" t="str">
        <f>VLOOKUP(I812,Customers[],5,FALSE)</f>
        <v>WholeSales/Contract</v>
      </c>
      <c r="N812" s="34" t="s">
        <v>10</v>
      </c>
      <c r="O812" s="37" t="s">
        <v>61</v>
      </c>
      <c r="P812" s="32" t="str">
        <f>VLOOKUP(O812,Stock[],2,FALSE)</f>
        <v>BE Debtors Opening</v>
      </c>
      <c r="Q812" s="35">
        <f>VLOOKUP(O812,Stock[],3,FALSE)</f>
        <v>0</v>
      </c>
      <c r="R812" s="35">
        <f>VLOOKUP(O812,Stock[],4,FALSE)</f>
        <v>0</v>
      </c>
      <c r="S812" s="34"/>
      <c r="T812" s="35"/>
      <c r="U812" s="34"/>
      <c r="V812" s="36">
        <f>+DailySales!$T812*DailySales!$R812</f>
        <v>0</v>
      </c>
      <c r="W812" s="36">
        <f>+DailySales!$V812*DailySales!$Q812</f>
        <v>0</v>
      </c>
      <c r="X812" s="36">
        <f>VLOOKUP(O812,Stock[],6,FALSE)</f>
        <v>0</v>
      </c>
      <c r="Y812" s="36">
        <f>+DailySales!$V812*DailySales!$X812</f>
        <v>0</v>
      </c>
      <c r="Z812" s="37">
        <v>966000</v>
      </c>
      <c r="AA812" s="34"/>
      <c r="AB812" s="78"/>
      <c r="AC812" s="78"/>
      <c r="AD812" s="34"/>
      <c r="AE812" s="77"/>
      <c r="AF812" s="38"/>
      <c r="AG812" s="39"/>
      <c r="AH812" s="38">
        <v>46034</v>
      </c>
      <c r="AI812" s="39">
        <v>966000</v>
      </c>
      <c r="AJ812" s="38"/>
      <c r="AK812" s="39"/>
      <c r="AL812" s="34"/>
      <c r="AM812" s="39"/>
      <c r="AN81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12" s="26"/>
      <c r="AQ812" s="26"/>
      <c r="AR812" s="26"/>
    </row>
    <row r="813" spans="1:44" ht="19.5" customHeight="1" x14ac:dyDescent="0.25">
      <c r="A813" s="32">
        <f t="shared" si="52"/>
        <v>2025</v>
      </c>
      <c r="B813" s="32">
        <f t="shared" si="53"/>
        <v>12</v>
      </c>
      <c r="C813" s="25">
        <v>46018</v>
      </c>
      <c r="D813" s="57">
        <f t="shared" ca="1" si="50"/>
        <v>46097</v>
      </c>
      <c r="E813" s="32" t="str">
        <f t="shared" ca="1" si="51"/>
        <v>2-Months</v>
      </c>
      <c r="F813" s="32" t="str">
        <f>VLOOKUP(O813,Stock[],5,FALSE)</f>
        <v>BE</v>
      </c>
      <c r="G813" s="33" t="s">
        <v>2042</v>
      </c>
      <c r="H813" s="34"/>
      <c r="I813" s="34" t="s">
        <v>180</v>
      </c>
      <c r="J813" s="32" t="str">
        <f>VLOOKUP(I813,Customers[],2,FALSE)</f>
        <v>ရွှေမြင်း</v>
      </c>
      <c r="K813" s="32" t="str">
        <f>VLOOKUP(I813,Customers[],4,FALSE)</f>
        <v>Meiktila</v>
      </c>
      <c r="L813" s="32" t="str">
        <f>VLOOKUP(Table85[[#This Row],[CustomerID]],Table!H:K,3,0)</f>
        <v>မိတ္ထီလာ</v>
      </c>
      <c r="M813" s="32" t="str">
        <f>VLOOKUP(I813,Customers[],5,FALSE)</f>
        <v>WholeSales/Contract</v>
      </c>
      <c r="N813" s="34" t="s">
        <v>10</v>
      </c>
      <c r="O813" s="37" t="s">
        <v>61</v>
      </c>
      <c r="P813" s="32" t="str">
        <f>VLOOKUP(O813,Stock[],2,FALSE)</f>
        <v>BE Debtors Opening</v>
      </c>
      <c r="Q813" s="35">
        <f>VLOOKUP(O813,Stock[],3,FALSE)</f>
        <v>0</v>
      </c>
      <c r="R813" s="35">
        <f>VLOOKUP(O813,Stock[],4,FALSE)</f>
        <v>0</v>
      </c>
      <c r="S813" s="34"/>
      <c r="T813" s="35"/>
      <c r="U813" s="34"/>
      <c r="V813" s="36">
        <f>+DailySales!$T813*DailySales!$R813</f>
        <v>0</v>
      </c>
      <c r="W813" s="36">
        <f>+DailySales!$V813*DailySales!$Q813</f>
        <v>0</v>
      </c>
      <c r="X813" s="36">
        <f>VLOOKUP(O813,Stock[],6,FALSE)</f>
        <v>0</v>
      </c>
      <c r="Y813" s="36">
        <f>+DailySales!$V813*DailySales!$X813</f>
        <v>0</v>
      </c>
      <c r="Z813" s="37">
        <v>95760</v>
      </c>
      <c r="AA813" s="34"/>
      <c r="AB813" s="78"/>
      <c r="AC813" s="78"/>
      <c r="AD813" s="34"/>
      <c r="AE813" s="77"/>
      <c r="AF813" s="38"/>
      <c r="AG813" s="39"/>
      <c r="AH813" s="38">
        <v>46034</v>
      </c>
      <c r="AI813" s="39">
        <v>95760</v>
      </c>
      <c r="AJ813" s="38"/>
      <c r="AK813" s="39"/>
      <c r="AL813" s="34"/>
      <c r="AM813" s="39"/>
      <c r="AN81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13" s="26"/>
      <c r="AQ813" s="26"/>
      <c r="AR813" s="26"/>
    </row>
    <row r="814" spans="1:44" ht="19.5" customHeight="1" x14ac:dyDescent="0.25">
      <c r="A814" s="32">
        <f t="shared" si="52"/>
        <v>2025</v>
      </c>
      <c r="B814" s="32">
        <f t="shared" si="53"/>
        <v>12</v>
      </c>
      <c r="C814" s="25">
        <v>46018</v>
      </c>
      <c r="D814" s="57">
        <f t="shared" ca="1" si="50"/>
        <v>46097</v>
      </c>
      <c r="E814" s="32" t="str">
        <f t="shared" ca="1" si="51"/>
        <v>2-Months</v>
      </c>
      <c r="F814" s="32" t="str">
        <f>VLOOKUP(O814,Stock[],5,FALSE)</f>
        <v>BE</v>
      </c>
      <c r="G814" s="33" t="s">
        <v>2042</v>
      </c>
      <c r="H814" s="34"/>
      <c r="I814" s="34" t="s">
        <v>180</v>
      </c>
      <c r="J814" s="32" t="str">
        <f>VLOOKUP(I814,Customers[],2,FALSE)</f>
        <v>ရွှေမြင်း</v>
      </c>
      <c r="K814" s="32" t="str">
        <f>VLOOKUP(I814,Customers[],4,FALSE)</f>
        <v>Meiktila</v>
      </c>
      <c r="L814" s="32" t="str">
        <f>VLOOKUP(Table85[[#This Row],[CustomerID]],Table!H:K,3,0)</f>
        <v>မိတ္ထီလာ</v>
      </c>
      <c r="M814" s="32" t="str">
        <f>VLOOKUP(I814,Customers[],5,FALSE)</f>
        <v>WholeSales/Contract</v>
      </c>
      <c r="N814" s="34" t="s">
        <v>10</v>
      </c>
      <c r="O814" s="37" t="s">
        <v>61</v>
      </c>
      <c r="P814" s="32" t="str">
        <f>VLOOKUP(O814,Stock[],2,FALSE)</f>
        <v>BE Debtors Opening</v>
      </c>
      <c r="Q814" s="35">
        <f>VLOOKUP(O814,Stock[],3,FALSE)</f>
        <v>0</v>
      </c>
      <c r="R814" s="35">
        <f>VLOOKUP(O814,Stock[],4,FALSE)</f>
        <v>0</v>
      </c>
      <c r="S814" s="34"/>
      <c r="T814" s="35"/>
      <c r="U814" s="34"/>
      <c r="V814" s="36">
        <f>+DailySales!$T814*DailySales!$R814</f>
        <v>0</v>
      </c>
      <c r="W814" s="36">
        <f>+DailySales!$V814*DailySales!$Q814</f>
        <v>0</v>
      </c>
      <c r="X814" s="36">
        <f>VLOOKUP(O814,Stock[],6,FALSE)</f>
        <v>0</v>
      </c>
      <c r="Y814" s="36">
        <f>+DailySales!$V814*DailySales!$X814</f>
        <v>0</v>
      </c>
      <c r="Z814" s="37">
        <v>55860</v>
      </c>
      <c r="AA814" s="34"/>
      <c r="AB814" s="78"/>
      <c r="AC814" s="78"/>
      <c r="AD814" s="34"/>
      <c r="AE814" s="77"/>
      <c r="AF814" s="38"/>
      <c r="AG814" s="39"/>
      <c r="AH814" s="38">
        <v>46034</v>
      </c>
      <c r="AI814" s="39">
        <v>55860</v>
      </c>
      <c r="AJ814" s="38"/>
      <c r="AK814" s="39"/>
      <c r="AL814" s="34"/>
      <c r="AM814" s="39"/>
      <c r="AN81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14" s="26"/>
      <c r="AQ814" s="26"/>
      <c r="AR814" s="26"/>
    </row>
    <row r="815" spans="1:44" ht="19.5" customHeight="1" x14ac:dyDescent="0.25">
      <c r="A815" s="32">
        <f t="shared" si="52"/>
        <v>2025</v>
      </c>
      <c r="B815" s="32">
        <f t="shared" si="53"/>
        <v>12</v>
      </c>
      <c r="C815" s="25">
        <v>46018</v>
      </c>
      <c r="D815" s="57">
        <f t="shared" ca="1" si="50"/>
        <v>46097</v>
      </c>
      <c r="E815" s="32" t="str">
        <f t="shared" ca="1" si="51"/>
        <v>2-Months</v>
      </c>
      <c r="F815" s="32" t="str">
        <f>VLOOKUP(O815,Stock[],5,FALSE)</f>
        <v>Whisky</v>
      </c>
      <c r="G815" s="33" t="s">
        <v>2058</v>
      </c>
      <c r="H815" s="34"/>
      <c r="I815" s="34" t="s">
        <v>1902</v>
      </c>
      <c r="J815" s="32" t="str">
        <f>VLOOKUP(I815,Customers[],2,FALSE)</f>
        <v>ကမ္ဘာသစ်</v>
      </c>
      <c r="K815" s="32" t="str">
        <f>VLOOKUP(I815,Customers[],4,FALSE)</f>
        <v>Meiktila</v>
      </c>
      <c r="L815" s="32" t="str">
        <f>VLOOKUP(Table85[[#This Row],[CustomerID]],Table!H:K,3,0)</f>
        <v>မြို့သစ်</v>
      </c>
      <c r="M815" s="32" t="str">
        <f>VLOOKUP(I815,Customers[],5,FALSE)</f>
        <v>Van-2</v>
      </c>
      <c r="N815" s="34" t="s">
        <v>10</v>
      </c>
      <c r="O815" s="37" t="s">
        <v>63</v>
      </c>
      <c r="P815" s="32" t="str">
        <f>VLOOKUP(O815,Stock[],2,FALSE)</f>
        <v>Whisky Debtors Opening</v>
      </c>
      <c r="Q815" s="35">
        <f>VLOOKUP(O815,Stock[],3,FALSE)</f>
        <v>0</v>
      </c>
      <c r="R815" s="35">
        <f>VLOOKUP(O815,Stock[],4,FALSE)</f>
        <v>0</v>
      </c>
      <c r="S815" s="34"/>
      <c r="T815" s="35"/>
      <c r="U815" s="34"/>
      <c r="V815" s="36">
        <f>+DailySales!$T815*DailySales!$R815</f>
        <v>0</v>
      </c>
      <c r="W815" s="36">
        <f>+DailySales!$V815*DailySales!$Q815</f>
        <v>0</v>
      </c>
      <c r="X815" s="36">
        <f>VLOOKUP(O815,Stock[],6,FALSE)</f>
        <v>0</v>
      </c>
      <c r="Y815" s="36">
        <f>+DailySales!$V815*DailySales!$X815</f>
        <v>0</v>
      </c>
      <c r="Z815" s="37">
        <v>56400</v>
      </c>
      <c r="AA815" s="34"/>
      <c r="AB815" s="34"/>
      <c r="AC815" s="34"/>
      <c r="AD815" s="34"/>
      <c r="AE815" s="77"/>
      <c r="AF815" s="38">
        <v>46025</v>
      </c>
      <c r="AG815" s="39">
        <v>56400</v>
      </c>
      <c r="AH815" s="38"/>
      <c r="AI815" s="39"/>
      <c r="AJ815" s="38"/>
      <c r="AK815" s="39"/>
      <c r="AL815" s="34"/>
      <c r="AM815" s="39"/>
      <c r="AN81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15" s="26"/>
      <c r="AQ815" s="26"/>
      <c r="AR815" s="26"/>
    </row>
    <row r="816" spans="1:44" ht="19.5" customHeight="1" x14ac:dyDescent="0.25">
      <c r="A816" s="32">
        <f t="shared" si="52"/>
        <v>2025</v>
      </c>
      <c r="B816" s="32">
        <f t="shared" si="53"/>
        <v>12</v>
      </c>
      <c r="C816" s="25">
        <v>46018</v>
      </c>
      <c r="D816" s="57">
        <f t="shared" ca="1" si="50"/>
        <v>46097</v>
      </c>
      <c r="E816" s="32" t="str">
        <f t="shared" ca="1" si="51"/>
        <v>2-Months</v>
      </c>
      <c r="F816" s="32" t="str">
        <f>VLOOKUP(O816,Stock[],5,FALSE)</f>
        <v>Whisky</v>
      </c>
      <c r="G816" s="33" t="s">
        <v>2059</v>
      </c>
      <c r="H816" s="34"/>
      <c r="I816" s="34" t="s">
        <v>1644</v>
      </c>
      <c r="J816" s="32" t="str">
        <f>VLOOKUP(I816,Customers[],2,FALSE)</f>
        <v>7 Colour</v>
      </c>
      <c r="K816" s="32" t="str">
        <f>VLOOKUP(I816,Customers[],4,FALSE)</f>
        <v>Meiktila</v>
      </c>
      <c r="L816" s="32" t="str">
        <f>VLOOKUP(Table85[[#This Row],[CustomerID]],Table!H:K,3,0)</f>
        <v>မြို့သစ်</v>
      </c>
      <c r="M816" s="32" t="str">
        <f>VLOOKUP(I816,Customers[],5,FALSE)</f>
        <v>Van-2</v>
      </c>
      <c r="N816" s="34" t="s">
        <v>10</v>
      </c>
      <c r="O816" s="37" t="s">
        <v>63</v>
      </c>
      <c r="P816" s="32" t="str">
        <f>VLOOKUP(O816,Stock[],2,FALSE)</f>
        <v>Whisky Debtors Opening</v>
      </c>
      <c r="Q816" s="35">
        <f>VLOOKUP(O816,Stock[],3,FALSE)</f>
        <v>0</v>
      </c>
      <c r="R816" s="35">
        <f>VLOOKUP(O816,Stock[],4,FALSE)</f>
        <v>0</v>
      </c>
      <c r="S816" s="34"/>
      <c r="T816" s="35"/>
      <c r="U816" s="34"/>
      <c r="V816" s="36">
        <f>+DailySales!$T816*DailySales!$R816</f>
        <v>0</v>
      </c>
      <c r="W816" s="36">
        <f>+DailySales!$V816*DailySales!$Q816</f>
        <v>0</v>
      </c>
      <c r="X816" s="36">
        <f>VLOOKUP(O816,Stock[],6,FALSE)</f>
        <v>0</v>
      </c>
      <c r="Y816" s="36">
        <f>+DailySales!$V816*DailySales!$X816</f>
        <v>0</v>
      </c>
      <c r="Z816" s="37">
        <v>56400</v>
      </c>
      <c r="AA816" s="34"/>
      <c r="AB816" s="34"/>
      <c r="AC816" s="34"/>
      <c r="AD816" s="34"/>
      <c r="AE816" s="77"/>
      <c r="AF816" s="38">
        <v>46028</v>
      </c>
      <c r="AG816" s="39">
        <v>56400</v>
      </c>
      <c r="AH816" s="38"/>
      <c r="AI816" s="39"/>
      <c r="AJ816" s="38"/>
      <c r="AK816" s="39"/>
      <c r="AL816" s="34"/>
      <c r="AM816" s="39"/>
      <c r="AN81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16" s="26"/>
      <c r="AQ816" s="26"/>
      <c r="AR816" s="26"/>
    </row>
    <row r="817" spans="1:44" ht="19.5" customHeight="1" x14ac:dyDescent="0.25">
      <c r="A817" s="32">
        <f t="shared" si="52"/>
        <v>2025</v>
      </c>
      <c r="B817" s="32">
        <f t="shared" si="53"/>
        <v>12</v>
      </c>
      <c r="C817" s="25">
        <v>46020</v>
      </c>
      <c r="D817" s="57">
        <f t="shared" ca="1" si="50"/>
        <v>46097</v>
      </c>
      <c r="E817" s="32" t="str">
        <f t="shared" ca="1" si="51"/>
        <v>2-Months</v>
      </c>
      <c r="F817" s="32" t="str">
        <f>VLOOKUP(O817,Stock[],5,FALSE)</f>
        <v>BE</v>
      </c>
      <c r="G817" s="33" t="s">
        <v>2043</v>
      </c>
      <c r="H817" s="34"/>
      <c r="I817" s="34" t="s">
        <v>236</v>
      </c>
      <c r="J817" s="32" t="str">
        <f>VLOOKUP(I817,Customers[],2,FALSE)</f>
        <v>မယဉ်ယဉ်အေး</v>
      </c>
      <c r="K817" s="32" t="str">
        <f>VLOOKUP(I817,Customers[],4,FALSE)</f>
        <v>Mahlaing</v>
      </c>
      <c r="L817" s="32" t="str">
        <f>VLOOKUP(Table85[[#This Row],[CustomerID]],Table!H:K,3,0)</f>
        <v>မလှိုင်</v>
      </c>
      <c r="M817" s="32" t="str">
        <f>VLOOKUP(I817,Customers[],5,FALSE)</f>
        <v>WholeSales/Contract</v>
      </c>
      <c r="N817" s="34" t="s">
        <v>10</v>
      </c>
      <c r="O817" s="37" t="s">
        <v>61</v>
      </c>
      <c r="P817" s="32" t="str">
        <f>VLOOKUP(O817,Stock[],2,FALSE)</f>
        <v>BE Debtors Opening</v>
      </c>
      <c r="Q817" s="35">
        <f>VLOOKUP(O817,Stock[],3,FALSE)</f>
        <v>0</v>
      </c>
      <c r="R817" s="35">
        <f>VLOOKUP(O817,Stock[],4,FALSE)</f>
        <v>0</v>
      </c>
      <c r="S817" s="34"/>
      <c r="T817" s="35"/>
      <c r="U817" s="34"/>
      <c r="V817" s="36">
        <f>+DailySales!$T817*DailySales!$R817</f>
        <v>0</v>
      </c>
      <c r="W817" s="36">
        <f>+DailySales!$V817*DailySales!$Q817</f>
        <v>0</v>
      </c>
      <c r="X817" s="36">
        <f>VLOOKUP(O817,Stock[],6,FALSE)</f>
        <v>0</v>
      </c>
      <c r="Y817" s="36">
        <f>+DailySales!$V817*DailySales!$X817</f>
        <v>0</v>
      </c>
      <c r="Z817" s="37">
        <v>453105</v>
      </c>
      <c r="AA817" s="34"/>
      <c r="AB817" s="78"/>
      <c r="AC817" s="78"/>
      <c r="AD817" s="34"/>
      <c r="AE817" s="77"/>
      <c r="AF817" s="38"/>
      <c r="AG817" s="39"/>
      <c r="AH817" s="38">
        <v>46027</v>
      </c>
      <c r="AI817" s="39">
        <v>453105</v>
      </c>
      <c r="AJ817" s="38"/>
      <c r="AK817" s="39"/>
      <c r="AL817" s="34"/>
      <c r="AM817" s="39"/>
      <c r="AN81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17" s="26"/>
      <c r="AQ817" s="26"/>
      <c r="AR817" s="26"/>
    </row>
    <row r="818" spans="1:44" ht="19.5" customHeight="1" x14ac:dyDescent="0.25">
      <c r="A818" s="32">
        <f t="shared" si="52"/>
        <v>2025</v>
      </c>
      <c r="B818" s="32">
        <f t="shared" si="53"/>
        <v>12</v>
      </c>
      <c r="C818" s="25">
        <v>46020</v>
      </c>
      <c r="D818" s="57">
        <f t="shared" ca="1" si="50"/>
        <v>46097</v>
      </c>
      <c r="E818" s="32" t="str">
        <f t="shared" ca="1" si="51"/>
        <v>2-Months</v>
      </c>
      <c r="F818" s="32" t="str">
        <f>VLOOKUP(O818,Stock[],5,FALSE)</f>
        <v>BE</v>
      </c>
      <c r="G818" s="33" t="s">
        <v>2043</v>
      </c>
      <c r="H818" s="34"/>
      <c r="I818" s="34" t="s">
        <v>236</v>
      </c>
      <c r="J818" s="32" t="str">
        <f>VLOOKUP(I818,Customers[],2,FALSE)</f>
        <v>မယဉ်ယဉ်အေး</v>
      </c>
      <c r="K818" s="32" t="str">
        <f>VLOOKUP(I818,Customers[],4,FALSE)</f>
        <v>Mahlaing</v>
      </c>
      <c r="L818" s="32" t="str">
        <f>VLOOKUP(Table85[[#This Row],[CustomerID]],Table!H:K,3,0)</f>
        <v>မလှိုင်</v>
      </c>
      <c r="M818" s="32" t="str">
        <f>VLOOKUP(I818,Customers[],5,FALSE)</f>
        <v>WholeSales/Contract</v>
      </c>
      <c r="N818" s="34" t="s">
        <v>10</v>
      </c>
      <c r="O818" s="37" t="s">
        <v>61</v>
      </c>
      <c r="P818" s="32" t="str">
        <f>VLOOKUP(O818,Stock[],2,FALSE)</f>
        <v>BE Debtors Opening</v>
      </c>
      <c r="Q818" s="35">
        <f>VLOOKUP(O818,Stock[],3,FALSE)</f>
        <v>0</v>
      </c>
      <c r="R818" s="35">
        <f>VLOOKUP(O818,Stock[],4,FALSE)</f>
        <v>0</v>
      </c>
      <c r="S818" s="34"/>
      <c r="T818" s="35"/>
      <c r="U818" s="34"/>
      <c r="V818" s="36">
        <f>+DailySales!$T818*DailySales!$R818</f>
        <v>0</v>
      </c>
      <c r="W818" s="36">
        <f>+DailySales!$V818*DailySales!$Q818</f>
        <v>0</v>
      </c>
      <c r="X818" s="36">
        <f>VLOOKUP(O818,Stock[],6,FALSE)</f>
        <v>0</v>
      </c>
      <c r="Y818" s="36">
        <f>+DailySales!$V818*DailySales!$X818</f>
        <v>0</v>
      </c>
      <c r="Z818" s="37">
        <v>210000</v>
      </c>
      <c r="AA818" s="34"/>
      <c r="AB818" s="78"/>
      <c r="AC818" s="78"/>
      <c r="AD818" s="34"/>
      <c r="AE818" s="77"/>
      <c r="AF818" s="38"/>
      <c r="AG818" s="39"/>
      <c r="AH818" s="38">
        <v>46027</v>
      </c>
      <c r="AI818" s="39">
        <v>210000</v>
      </c>
      <c r="AJ818" s="38"/>
      <c r="AK818" s="39"/>
      <c r="AL818" s="34"/>
      <c r="AM818" s="39"/>
      <c r="AN81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18" s="26"/>
      <c r="AQ818" s="26"/>
      <c r="AR818" s="26"/>
    </row>
    <row r="819" spans="1:44" ht="19.5" customHeight="1" x14ac:dyDescent="0.25">
      <c r="A819" s="32">
        <f t="shared" si="52"/>
        <v>2025</v>
      </c>
      <c r="B819" s="32">
        <f t="shared" si="53"/>
        <v>12</v>
      </c>
      <c r="C819" s="25">
        <v>46020</v>
      </c>
      <c r="D819" s="57">
        <f t="shared" ca="1" si="50"/>
        <v>46097</v>
      </c>
      <c r="E819" s="32" t="str">
        <f t="shared" ca="1" si="51"/>
        <v>2-Months</v>
      </c>
      <c r="F819" s="32" t="str">
        <f>VLOOKUP(O819,Stock[],5,FALSE)</f>
        <v>BE</v>
      </c>
      <c r="G819" s="33" t="s">
        <v>2044</v>
      </c>
      <c r="H819" s="34"/>
      <c r="I819" s="34" t="s">
        <v>226</v>
      </c>
      <c r="J819" s="32" t="str">
        <f>VLOOKUP(I819,Customers[],2,FALSE)</f>
        <v>Summer-1</v>
      </c>
      <c r="K819" s="32" t="str">
        <f>VLOOKUP(I819,Customers[],4,FALSE)</f>
        <v>Meiktila</v>
      </c>
      <c r="L819" s="32" t="str">
        <f>VLOOKUP(Table85[[#This Row],[CustomerID]],Table!H:K,3,0)</f>
        <v>မိတ္ထီလာ</v>
      </c>
      <c r="M819" s="32" t="str">
        <f>VLOOKUP(I819,Customers[],5,FALSE)</f>
        <v>WholeSales</v>
      </c>
      <c r="N819" s="34" t="s">
        <v>10</v>
      </c>
      <c r="O819" s="37" t="s">
        <v>61</v>
      </c>
      <c r="P819" s="32" t="str">
        <f>VLOOKUP(O819,Stock[],2,FALSE)</f>
        <v>BE Debtors Opening</v>
      </c>
      <c r="Q819" s="35">
        <f>VLOOKUP(O819,Stock[],3,FALSE)</f>
        <v>0</v>
      </c>
      <c r="R819" s="35">
        <f>VLOOKUP(O819,Stock[],4,FALSE)</f>
        <v>0</v>
      </c>
      <c r="S819" s="34"/>
      <c r="T819" s="35"/>
      <c r="U819" s="34"/>
      <c r="V819" s="36">
        <f>+DailySales!$T819*DailySales!$R819</f>
        <v>0</v>
      </c>
      <c r="W819" s="36">
        <f>+DailySales!$V819*DailySales!$Q819</f>
        <v>0</v>
      </c>
      <c r="X819" s="36">
        <f>VLOOKUP(O819,Stock[],6,FALSE)</f>
        <v>0</v>
      </c>
      <c r="Y819" s="36">
        <f>+DailySales!$V819*DailySales!$X819</f>
        <v>0</v>
      </c>
      <c r="Z819" s="37">
        <v>576000</v>
      </c>
      <c r="AA819" s="34"/>
      <c r="AB819" s="78"/>
      <c r="AC819" s="78"/>
      <c r="AD819" s="34"/>
      <c r="AE819" s="77"/>
      <c r="AF819" s="38"/>
      <c r="AG819" s="39"/>
      <c r="AH819" s="38">
        <v>46025</v>
      </c>
      <c r="AI819" s="39">
        <v>33880</v>
      </c>
      <c r="AJ819" s="38">
        <v>46037</v>
      </c>
      <c r="AK819" s="39">
        <v>542120</v>
      </c>
      <c r="AL819" s="34"/>
      <c r="AM819" s="39"/>
      <c r="AN81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19" s="26"/>
      <c r="AQ819" s="26"/>
      <c r="AR819" s="26"/>
    </row>
    <row r="820" spans="1:44" ht="19.5" customHeight="1" x14ac:dyDescent="0.25">
      <c r="A820" s="32">
        <f t="shared" si="52"/>
        <v>2025</v>
      </c>
      <c r="B820" s="32">
        <f t="shared" si="53"/>
        <v>12</v>
      </c>
      <c r="C820" s="25">
        <v>46020</v>
      </c>
      <c r="D820" s="57">
        <f t="shared" ca="1" si="50"/>
        <v>46097</v>
      </c>
      <c r="E820" s="32" t="str">
        <f t="shared" ca="1" si="51"/>
        <v>2-Months</v>
      </c>
      <c r="F820" s="32" t="str">
        <f>VLOOKUP(O820,Stock[],5,FALSE)</f>
        <v>BE</v>
      </c>
      <c r="G820" s="33" t="s">
        <v>2044</v>
      </c>
      <c r="H820" s="34"/>
      <c r="I820" s="34" t="s">
        <v>226</v>
      </c>
      <c r="J820" s="32" t="str">
        <f>VLOOKUP(I820,Customers[],2,FALSE)</f>
        <v>Summer-1</v>
      </c>
      <c r="K820" s="32" t="str">
        <f>VLOOKUP(I820,Customers[],4,FALSE)</f>
        <v>Meiktila</v>
      </c>
      <c r="L820" s="32" t="str">
        <f>VLOOKUP(Table85[[#This Row],[CustomerID]],Table!H:K,3,0)</f>
        <v>မိတ္ထီလာ</v>
      </c>
      <c r="M820" s="32" t="str">
        <f>VLOOKUP(I820,Customers[],5,FALSE)</f>
        <v>WholeSales</v>
      </c>
      <c r="N820" s="34" t="s">
        <v>10</v>
      </c>
      <c r="O820" s="37" t="s">
        <v>61</v>
      </c>
      <c r="P820" s="32" t="str">
        <f>VLOOKUP(O820,Stock[],2,FALSE)</f>
        <v>BE Debtors Opening</v>
      </c>
      <c r="Q820" s="35">
        <f>VLOOKUP(O820,Stock[],3,FALSE)</f>
        <v>0</v>
      </c>
      <c r="R820" s="35">
        <f>VLOOKUP(O820,Stock[],4,FALSE)</f>
        <v>0</v>
      </c>
      <c r="S820" s="34"/>
      <c r="T820" s="35"/>
      <c r="U820" s="34"/>
      <c r="V820" s="36">
        <f>+DailySales!$T820*DailySales!$R820</f>
        <v>0</v>
      </c>
      <c r="W820" s="36">
        <f>+DailySales!$V820*DailySales!$Q820</f>
        <v>0</v>
      </c>
      <c r="X820" s="36">
        <f>VLOOKUP(O820,Stock[],6,FALSE)</f>
        <v>0</v>
      </c>
      <c r="Y820" s="36">
        <f>+DailySales!$V820*DailySales!$X820</f>
        <v>0</v>
      </c>
      <c r="Z820" s="37">
        <v>1862000</v>
      </c>
      <c r="AA820" s="34"/>
      <c r="AB820" s="78"/>
      <c r="AC820" s="78"/>
      <c r="AD820" s="34"/>
      <c r="AE820" s="77"/>
      <c r="AF820" s="38"/>
      <c r="AG820" s="39"/>
      <c r="AH820" s="38"/>
      <c r="AI820" s="39"/>
      <c r="AJ820" s="38">
        <v>46037</v>
      </c>
      <c r="AK820" s="39">
        <v>1862000</v>
      </c>
      <c r="AL820" s="34"/>
      <c r="AM820" s="39"/>
      <c r="AN82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20" s="26"/>
      <c r="AQ820" s="26"/>
      <c r="AR820" s="26"/>
    </row>
    <row r="821" spans="1:44" ht="19.5" customHeight="1" x14ac:dyDescent="0.25">
      <c r="A821" s="32">
        <f t="shared" si="52"/>
        <v>2025</v>
      </c>
      <c r="B821" s="32">
        <f t="shared" si="53"/>
        <v>12</v>
      </c>
      <c r="C821" s="25">
        <v>46020</v>
      </c>
      <c r="D821" s="57">
        <f t="shared" ca="1" si="50"/>
        <v>46097</v>
      </c>
      <c r="E821" s="32" t="str">
        <f t="shared" ca="1" si="51"/>
        <v>2-Months</v>
      </c>
      <c r="F821" s="32" t="str">
        <f>VLOOKUP(O821,Stock[],5,FALSE)</f>
        <v>BE</v>
      </c>
      <c r="G821" s="33" t="s">
        <v>2045</v>
      </c>
      <c r="H821" s="34"/>
      <c r="I821" s="34" t="s">
        <v>72</v>
      </c>
      <c r="J821" s="32" t="str">
        <f>VLOOKUP(I821,Customers[],2,FALSE)</f>
        <v>ဦးကျော်လှ</v>
      </c>
      <c r="K821" s="32" t="str">
        <f>VLOOKUP(I821,Customers[],4,FALSE)</f>
        <v>Tharzi</v>
      </c>
      <c r="L821" s="32" t="str">
        <f>VLOOKUP(Table85[[#This Row],[CustomerID]],Table!H:K,3,0)</f>
        <v>သာစည်</v>
      </c>
      <c r="M821" s="32" t="str">
        <f>VLOOKUP(I821,Customers[],5,FALSE)</f>
        <v>WholeSales</v>
      </c>
      <c r="N821" s="34" t="s">
        <v>10</v>
      </c>
      <c r="O821" s="37" t="s">
        <v>61</v>
      </c>
      <c r="P821" s="32" t="str">
        <f>VLOOKUP(O821,Stock[],2,FALSE)</f>
        <v>BE Debtors Opening</v>
      </c>
      <c r="Q821" s="35">
        <f>VLOOKUP(O821,Stock[],3,FALSE)</f>
        <v>0</v>
      </c>
      <c r="R821" s="35">
        <f>VLOOKUP(O821,Stock[],4,FALSE)</f>
        <v>0</v>
      </c>
      <c r="S821" s="34"/>
      <c r="T821" s="35"/>
      <c r="U821" s="34"/>
      <c r="V821" s="36">
        <f>+DailySales!$T821*DailySales!$R821</f>
        <v>0</v>
      </c>
      <c r="W821" s="36">
        <f>+DailySales!$V821*DailySales!$Q821</f>
        <v>0</v>
      </c>
      <c r="X821" s="36">
        <f>VLOOKUP(O821,Stock[],6,FALSE)</f>
        <v>0</v>
      </c>
      <c r="Y821" s="36">
        <f>+DailySales!$V821*DailySales!$X821</f>
        <v>0</v>
      </c>
      <c r="Z821" s="37">
        <v>372400</v>
      </c>
      <c r="AA821" s="34"/>
      <c r="AB821" s="78"/>
      <c r="AC821" s="78"/>
      <c r="AD821" s="34"/>
      <c r="AE821" s="77"/>
      <c r="AF821" s="38"/>
      <c r="AG821" s="39"/>
      <c r="AH821" s="38">
        <v>46028</v>
      </c>
      <c r="AI821" s="39">
        <v>92725</v>
      </c>
      <c r="AJ821" s="38">
        <v>46044</v>
      </c>
      <c r="AK821" s="39">
        <v>279675</v>
      </c>
      <c r="AL821" s="34"/>
      <c r="AM821" s="39"/>
      <c r="AN82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21" s="26"/>
      <c r="AQ821" s="26"/>
      <c r="AR821" s="26"/>
    </row>
    <row r="822" spans="1:44" ht="19.5" customHeight="1" x14ac:dyDescent="0.25">
      <c r="A822" s="32">
        <f t="shared" si="52"/>
        <v>2025</v>
      </c>
      <c r="B822" s="32">
        <f t="shared" si="53"/>
        <v>12</v>
      </c>
      <c r="C822" s="25">
        <v>46020</v>
      </c>
      <c r="D822" s="57">
        <f t="shared" ca="1" si="50"/>
        <v>46097</v>
      </c>
      <c r="E822" s="32" t="str">
        <f t="shared" ca="1" si="51"/>
        <v>2-Months</v>
      </c>
      <c r="F822" s="32" t="str">
        <f>VLOOKUP(O822,Stock[],5,FALSE)</f>
        <v>BE</v>
      </c>
      <c r="G822" s="33" t="s">
        <v>2045</v>
      </c>
      <c r="H822" s="34"/>
      <c r="I822" s="34" t="s">
        <v>72</v>
      </c>
      <c r="J822" s="32" t="str">
        <f>VLOOKUP(I822,Customers[],2,FALSE)</f>
        <v>ဦးကျော်လှ</v>
      </c>
      <c r="K822" s="32" t="str">
        <f>VLOOKUP(I822,Customers[],4,FALSE)</f>
        <v>Tharzi</v>
      </c>
      <c r="L822" s="32" t="str">
        <f>VLOOKUP(Table85[[#This Row],[CustomerID]],Table!H:K,3,0)</f>
        <v>သာစည်</v>
      </c>
      <c r="M822" s="32" t="str">
        <f>VLOOKUP(I822,Customers[],5,FALSE)</f>
        <v>WholeSales</v>
      </c>
      <c r="N822" s="34" t="s">
        <v>10</v>
      </c>
      <c r="O822" s="37" t="s">
        <v>61</v>
      </c>
      <c r="P822" s="32" t="str">
        <f>VLOOKUP(O822,Stock[],2,FALSE)</f>
        <v>BE Debtors Opening</v>
      </c>
      <c r="Q822" s="35">
        <f>VLOOKUP(O822,Stock[],3,FALSE)</f>
        <v>0</v>
      </c>
      <c r="R822" s="35">
        <f>VLOOKUP(O822,Stock[],4,FALSE)</f>
        <v>0</v>
      </c>
      <c r="S822" s="34"/>
      <c r="T822" s="35"/>
      <c r="U822" s="34"/>
      <c r="V822" s="36">
        <f>+DailySales!$T822*DailySales!$R822</f>
        <v>0</v>
      </c>
      <c r="W822" s="36">
        <f>+DailySales!$V822*DailySales!$Q822</f>
        <v>0</v>
      </c>
      <c r="X822" s="36">
        <f>VLOOKUP(O822,Stock[],6,FALSE)</f>
        <v>0</v>
      </c>
      <c r="Y822" s="36">
        <f>+DailySales!$V822*DailySales!$X822</f>
        <v>0</v>
      </c>
      <c r="Z822" s="37">
        <v>386400</v>
      </c>
      <c r="AA822" s="34"/>
      <c r="AB822" s="78"/>
      <c r="AC822" s="78"/>
      <c r="AD822" s="34"/>
      <c r="AE822" s="77"/>
      <c r="AF822" s="38"/>
      <c r="AG822" s="39"/>
      <c r="AH822" s="38"/>
      <c r="AI822" s="39"/>
      <c r="AJ822" s="38">
        <v>46044</v>
      </c>
      <c r="AK822" s="39">
        <v>386400</v>
      </c>
      <c r="AL822" s="34"/>
      <c r="AM822" s="39"/>
      <c r="AN82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22" s="26"/>
      <c r="AQ822" s="26"/>
      <c r="AR822" s="26"/>
    </row>
    <row r="823" spans="1:44" ht="19.5" customHeight="1" x14ac:dyDescent="0.25">
      <c r="A823" s="32">
        <f t="shared" si="52"/>
        <v>2025</v>
      </c>
      <c r="B823" s="32">
        <f t="shared" si="53"/>
        <v>12</v>
      </c>
      <c r="C823" s="25">
        <v>46020</v>
      </c>
      <c r="D823" s="57">
        <f t="shared" ca="1" si="50"/>
        <v>46097</v>
      </c>
      <c r="E823" s="32" t="str">
        <f t="shared" ca="1" si="51"/>
        <v>2-Months</v>
      </c>
      <c r="F823" s="32" t="str">
        <f>VLOOKUP(O823,Stock[],5,FALSE)</f>
        <v>BE</v>
      </c>
      <c r="G823" s="33" t="s">
        <v>2045</v>
      </c>
      <c r="H823" s="34"/>
      <c r="I823" s="34" t="s">
        <v>72</v>
      </c>
      <c r="J823" s="32" t="str">
        <f>VLOOKUP(I823,Customers[],2,FALSE)</f>
        <v>ဦးကျော်လှ</v>
      </c>
      <c r="K823" s="32" t="str">
        <f>VLOOKUP(I823,Customers[],4,FALSE)</f>
        <v>Tharzi</v>
      </c>
      <c r="L823" s="32" t="str">
        <f>VLOOKUP(Table85[[#This Row],[CustomerID]],Table!H:K,3,0)</f>
        <v>သာစည်</v>
      </c>
      <c r="M823" s="32" t="str">
        <f>VLOOKUP(I823,Customers[],5,FALSE)</f>
        <v>WholeSales</v>
      </c>
      <c r="N823" s="34" t="s">
        <v>10</v>
      </c>
      <c r="O823" s="37" t="s">
        <v>61</v>
      </c>
      <c r="P823" s="32" t="str">
        <f>VLOOKUP(O823,Stock[],2,FALSE)</f>
        <v>BE Debtors Opening</v>
      </c>
      <c r="Q823" s="35">
        <f>VLOOKUP(O823,Stock[],3,FALSE)</f>
        <v>0</v>
      </c>
      <c r="R823" s="35">
        <f>VLOOKUP(O823,Stock[],4,FALSE)</f>
        <v>0</v>
      </c>
      <c r="S823" s="34"/>
      <c r="T823" s="35"/>
      <c r="U823" s="34"/>
      <c r="V823" s="36">
        <f>+DailySales!$T823*DailySales!$R823</f>
        <v>0</v>
      </c>
      <c r="W823" s="36">
        <f>+DailySales!$V823*DailySales!$Q823</f>
        <v>0</v>
      </c>
      <c r="X823" s="36">
        <f>VLOOKUP(O823,Stock[],6,FALSE)</f>
        <v>0</v>
      </c>
      <c r="Y823" s="36">
        <f>+DailySales!$V823*DailySales!$X823</f>
        <v>0</v>
      </c>
      <c r="Z823" s="37">
        <v>159600</v>
      </c>
      <c r="AA823" s="34"/>
      <c r="AB823" s="78"/>
      <c r="AC823" s="78"/>
      <c r="AD823" s="34"/>
      <c r="AE823" s="77"/>
      <c r="AF823" s="38"/>
      <c r="AG823" s="39"/>
      <c r="AH823" s="38"/>
      <c r="AI823" s="39"/>
      <c r="AJ823" s="38">
        <v>46044</v>
      </c>
      <c r="AK823" s="39">
        <v>159600</v>
      </c>
      <c r="AL823" s="34"/>
      <c r="AM823" s="39"/>
      <c r="AN82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23" s="26"/>
      <c r="AQ823" s="26"/>
      <c r="AR823" s="26"/>
    </row>
    <row r="824" spans="1:44" ht="19.5" customHeight="1" x14ac:dyDescent="0.25">
      <c r="A824" s="32">
        <f t="shared" si="52"/>
        <v>2025</v>
      </c>
      <c r="B824" s="32">
        <f t="shared" si="53"/>
        <v>12</v>
      </c>
      <c r="C824" s="25">
        <v>46020</v>
      </c>
      <c r="D824" s="57">
        <f t="shared" ca="1" si="50"/>
        <v>46097</v>
      </c>
      <c r="E824" s="32" t="str">
        <f t="shared" ca="1" si="51"/>
        <v>2-Months</v>
      </c>
      <c r="F824" s="32" t="str">
        <f>VLOOKUP(O824,Stock[],5,FALSE)</f>
        <v>BE</v>
      </c>
      <c r="G824" s="33" t="s">
        <v>2045</v>
      </c>
      <c r="H824" s="34"/>
      <c r="I824" s="34" t="s">
        <v>72</v>
      </c>
      <c r="J824" s="32" t="str">
        <f>VLOOKUP(I824,Customers[],2,FALSE)</f>
        <v>ဦးကျော်လှ</v>
      </c>
      <c r="K824" s="32" t="str">
        <f>VLOOKUP(I824,Customers[],4,FALSE)</f>
        <v>Tharzi</v>
      </c>
      <c r="L824" s="32" t="str">
        <f>VLOOKUP(Table85[[#This Row],[CustomerID]],Table!H:K,3,0)</f>
        <v>သာစည်</v>
      </c>
      <c r="M824" s="32" t="str">
        <f>VLOOKUP(I824,Customers[],5,FALSE)</f>
        <v>WholeSales</v>
      </c>
      <c r="N824" s="34" t="s">
        <v>10</v>
      </c>
      <c r="O824" s="37" t="s">
        <v>61</v>
      </c>
      <c r="P824" s="32" t="str">
        <f>VLOOKUP(O824,Stock[],2,FALSE)</f>
        <v>BE Debtors Opening</v>
      </c>
      <c r="Q824" s="35">
        <f>VLOOKUP(O824,Stock[],3,FALSE)</f>
        <v>0</v>
      </c>
      <c r="R824" s="35">
        <f>VLOOKUP(O824,Stock[],4,FALSE)</f>
        <v>0</v>
      </c>
      <c r="S824" s="34"/>
      <c r="T824" s="35"/>
      <c r="U824" s="34"/>
      <c r="V824" s="36">
        <f>+DailySales!$T824*DailySales!$R824</f>
        <v>0</v>
      </c>
      <c r="W824" s="36">
        <f>+DailySales!$V824*DailySales!$Q824</f>
        <v>0</v>
      </c>
      <c r="X824" s="36">
        <f>VLOOKUP(O824,Stock[],6,FALSE)</f>
        <v>0</v>
      </c>
      <c r="Y824" s="36">
        <f>+DailySales!$V824*DailySales!$X824</f>
        <v>0</v>
      </c>
      <c r="Z824" s="37">
        <v>174300</v>
      </c>
      <c r="AA824" s="34"/>
      <c r="AB824" s="78"/>
      <c r="AC824" s="78"/>
      <c r="AD824" s="34"/>
      <c r="AE824" s="77"/>
      <c r="AF824" s="38"/>
      <c r="AG824" s="39"/>
      <c r="AH824" s="38"/>
      <c r="AI824" s="39"/>
      <c r="AJ824" s="38">
        <v>46044</v>
      </c>
      <c r="AK824" s="39">
        <v>174300</v>
      </c>
      <c r="AL824" s="34"/>
      <c r="AM824" s="39"/>
      <c r="AN82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24" s="26"/>
      <c r="AQ824" s="26"/>
      <c r="AR824" s="26"/>
    </row>
    <row r="825" spans="1:44" ht="19.5" customHeight="1" x14ac:dyDescent="0.25">
      <c r="A825" s="32">
        <f t="shared" si="52"/>
        <v>2025</v>
      </c>
      <c r="B825" s="32">
        <f t="shared" si="53"/>
        <v>12</v>
      </c>
      <c r="C825" s="25">
        <v>46020</v>
      </c>
      <c r="D825" s="57">
        <f t="shared" ca="1" si="50"/>
        <v>46097</v>
      </c>
      <c r="E825" s="32" t="str">
        <f t="shared" ca="1" si="51"/>
        <v>2-Months</v>
      </c>
      <c r="F825" s="32" t="str">
        <f>VLOOKUP(O825,Stock[],5,FALSE)</f>
        <v>BE</v>
      </c>
      <c r="G825" s="33" t="s">
        <v>2045</v>
      </c>
      <c r="H825" s="34"/>
      <c r="I825" s="34" t="s">
        <v>72</v>
      </c>
      <c r="J825" s="32" t="str">
        <f>VLOOKUP(I825,Customers[],2,FALSE)</f>
        <v>ဦးကျော်လှ</v>
      </c>
      <c r="K825" s="32" t="str">
        <f>VLOOKUP(I825,Customers[],4,FALSE)</f>
        <v>Tharzi</v>
      </c>
      <c r="L825" s="32" t="str">
        <f>VLOOKUP(Table85[[#This Row],[CustomerID]],Table!H:K,3,0)</f>
        <v>သာစည်</v>
      </c>
      <c r="M825" s="32" t="str">
        <f>VLOOKUP(I825,Customers[],5,FALSE)</f>
        <v>WholeSales</v>
      </c>
      <c r="N825" s="34" t="s">
        <v>10</v>
      </c>
      <c r="O825" s="37" t="s">
        <v>61</v>
      </c>
      <c r="P825" s="32" t="str">
        <f>VLOOKUP(O825,Stock[],2,FALSE)</f>
        <v>BE Debtors Opening</v>
      </c>
      <c r="Q825" s="35">
        <f>VLOOKUP(O825,Stock[],3,FALSE)</f>
        <v>0</v>
      </c>
      <c r="R825" s="35">
        <f>VLOOKUP(O825,Stock[],4,FALSE)</f>
        <v>0</v>
      </c>
      <c r="S825" s="34"/>
      <c r="T825" s="35"/>
      <c r="U825" s="34"/>
      <c r="V825" s="36">
        <f>+DailySales!$T825*DailySales!$R825</f>
        <v>0</v>
      </c>
      <c r="W825" s="36">
        <f>+DailySales!$V825*DailySales!$Q825</f>
        <v>0</v>
      </c>
      <c r="X825" s="36">
        <f>VLOOKUP(O825,Stock[],6,FALSE)</f>
        <v>0</v>
      </c>
      <c r="Y825" s="36">
        <f>+DailySales!$V825*DailySales!$X825</f>
        <v>0</v>
      </c>
      <c r="Z825" s="37">
        <v>192000</v>
      </c>
      <c r="AA825" s="34"/>
      <c r="AB825" s="78"/>
      <c r="AC825" s="78"/>
      <c r="AD825" s="34"/>
      <c r="AE825" s="77"/>
      <c r="AF825" s="38"/>
      <c r="AG825" s="39"/>
      <c r="AH825" s="38"/>
      <c r="AI825" s="39"/>
      <c r="AJ825" s="38">
        <v>46044</v>
      </c>
      <c r="AK825" s="39">
        <v>192000</v>
      </c>
      <c r="AL825" s="34"/>
      <c r="AM825" s="39"/>
      <c r="AN82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25" s="26"/>
      <c r="AQ825" s="26"/>
      <c r="AR825" s="26"/>
    </row>
    <row r="826" spans="1:44" ht="19.5" customHeight="1" x14ac:dyDescent="0.25">
      <c r="A826" s="32">
        <f t="shared" si="52"/>
        <v>2025</v>
      </c>
      <c r="B826" s="32">
        <f t="shared" si="53"/>
        <v>12</v>
      </c>
      <c r="C826" s="25">
        <v>46020</v>
      </c>
      <c r="D826" s="57">
        <f t="shared" ca="1" si="50"/>
        <v>46097</v>
      </c>
      <c r="E826" s="32" t="str">
        <f t="shared" ca="1" si="51"/>
        <v>2-Months</v>
      </c>
      <c r="F826" s="32" t="str">
        <f>VLOOKUP(O826,Stock[],5,FALSE)</f>
        <v>BE</v>
      </c>
      <c r="G826" s="33" t="s">
        <v>2046</v>
      </c>
      <c r="H826" s="34"/>
      <c r="I826" s="34" t="s">
        <v>240</v>
      </c>
      <c r="J826" s="32" t="str">
        <f>VLOOKUP(I826,Customers[],2,FALSE)</f>
        <v>လွင်</v>
      </c>
      <c r="K826" s="32" t="str">
        <f>VLOOKUP(I826,Customers[],4,FALSE)</f>
        <v>Kyukpadaung</v>
      </c>
      <c r="L826" s="32" t="str">
        <f>VLOOKUP(Table85[[#This Row],[CustomerID]],Table!H:K,3,0)</f>
        <v>ကျောက်ပန်းတောင်း</v>
      </c>
      <c r="M826" s="32" t="str">
        <f>VLOOKUP(I826,Customers[],5,FALSE)</f>
        <v>WholeSales/Contract</v>
      </c>
      <c r="N826" s="34" t="s">
        <v>10</v>
      </c>
      <c r="O826" s="37" t="s">
        <v>61</v>
      </c>
      <c r="P826" s="32" t="str">
        <f>VLOOKUP(O826,Stock[],2,FALSE)</f>
        <v>BE Debtors Opening</v>
      </c>
      <c r="Q826" s="35">
        <f>VLOOKUP(O826,Stock[],3,FALSE)</f>
        <v>0</v>
      </c>
      <c r="R826" s="35">
        <f>VLOOKUP(O826,Stock[],4,FALSE)</f>
        <v>0</v>
      </c>
      <c r="S826" s="34"/>
      <c r="T826" s="35"/>
      <c r="U826" s="34"/>
      <c r="V826" s="36">
        <f>+DailySales!$T826*DailySales!$R826</f>
        <v>0</v>
      </c>
      <c r="W826" s="36">
        <f>+DailySales!$V826*DailySales!$Q826</f>
        <v>0</v>
      </c>
      <c r="X826" s="36">
        <f>VLOOKUP(O826,Stock[],6,FALSE)</f>
        <v>0</v>
      </c>
      <c r="Y826" s="36">
        <f>+DailySales!$V826*DailySales!$X826</f>
        <v>0</v>
      </c>
      <c r="Z826" s="37">
        <v>196700</v>
      </c>
      <c r="AA826" s="34"/>
      <c r="AB826" s="78"/>
      <c r="AC826" s="78"/>
      <c r="AD826" s="34"/>
      <c r="AE826" s="77"/>
      <c r="AF826" s="38"/>
      <c r="AG826" s="39"/>
      <c r="AH826" s="38"/>
      <c r="AI826" s="39"/>
      <c r="AJ826" s="38"/>
      <c r="AK826" s="39"/>
      <c r="AL826" s="38">
        <v>46043</v>
      </c>
      <c r="AM826" s="39">
        <v>196700</v>
      </c>
      <c r="AN82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26" s="26"/>
      <c r="AQ826" s="26"/>
      <c r="AR826" s="26"/>
    </row>
    <row r="827" spans="1:44" ht="19.5" customHeight="1" x14ac:dyDescent="0.25">
      <c r="A827" s="32">
        <f t="shared" si="52"/>
        <v>2025</v>
      </c>
      <c r="B827" s="32">
        <f t="shared" si="53"/>
        <v>12</v>
      </c>
      <c r="C827" s="25">
        <v>46020</v>
      </c>
      <c r="D827" s="57">
        <f t="shared" ca="1" si="50"/>
        <v>46097</v>
      </c>
      <c r="E827" s="32" t="str">
        <f t="shared" ca="1" si="51"/>
        <v>2-Months</v>
      </c>
      <c r="F827" s="32" t="str">
        <f>VLOOKUP(O827,Stock[],5,FALSE)</f>
        <v>BE</v>
      </c>
      <c r="G827" s="33" t="s">
        <v>2046</v>
      </c>
      <c r="H827" s="34"/>
      <c r="I827" s="34" t="s">
        <v>240</v>
      </c>
      <c r="J827" s="32" t="str">
        <f>VLOOKUP(I827,Customers[],2,FALSE)</f>
        <v>လွင်</v>
      </c>
      <c r="K827" s="32" t="str">
        <f>VLOOKUP(I827,Customers[],4,FALSE)</f>
        <v>Kyukpadaung</v>
      </c>
      <c r="L827" s="32" t="str">
        <f>VLOOKUP(Table85[[#This Row],[CustomerID]],Table!H:K,3,0)</f>
        <v>ကျောက်ပန်းတောင်း</v>
      </c>
      <c r="M827" s="32" t="str">
        <f>VLOOKUP(I827,Customers[],5,FALSE)</f>
        <v>WholeSales/Contract</v>
      </c>
      <c r="N827" s="34" t="s">
        <v>10</v>
      </c>
      <c r="O827" s="37" t="s">
        <v>61</v>
      </c>
      <c r="P827" s="32" t="str">
        <f>VLOOKUP(O827,Stock[],2,FALSE)</f>
        <v>BE Debtors Opening</v>
      </c>
      <c r="Q827" s="35">
        <f>VLOOKUP(O827,Stock[],3,FALSE)</f>
        <v>0</v>
      </c>
      <c r="R827" s="35">
        <f>VLOOKUP(O827,Stock[],4,FALSE)</f>
        <v>0</v>
      </c>
      <c r="S827" s="34"/>
      <c r="T827" s="35"/>
      <c r="U827" s="34"/>
      <c r="V827" s="36">
        <f>+DailySales!$T827*DailySales!$R827</f>
        <v>0</v>
      </c>
      <c r="W827" s="36">
        <f>+DailySales!$V827*DailySales!$Q827</f>
        <v>0</v>
      </c>
      <c r="X827" s="36">
        <f>VLOOKUP(O827,Stock[],6,FALSE)</f>
        <v>0</v>
      </c>
      <c r="Y827" s="36">
        <f>+DailySales!$V827*DailySales!$X827</f>
        <v>0</v>
      </c>
      <c r="Z827" s="37">
        <v>1067500</v>
      </c>
      <c r="AA827" s="34"/>
      <c r="AB827" s="78"/>
      <c r="AC827" s="78"/>
      <c r="AD827" s="34"/>
      <c r="AE827" s="77"/>
      <c r="AF827" s="38"/>
      <c r="AG827" s="39"/>
      <c r="AH827" s="38"/>
      <c r="AI827" s="39"/>
      <c r="AJ827" s="38"/>
      <c r="AK827" s="39"/>
      <c r="AL827" s="38">
        <v>46043</v>
      </c>
      <c r="AM827" s="39">
        <v>1067500</v>
      </c>
      <c r="AN82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27" s="26"/>
      <c r="AQ827" s="26"/>
      <c r="AR827" s="26"/>
    </row>
    <row r="828" spans="1:44" ht="19.5" customHeight="1" x14ac:dyDescent="0.25">
      <c r="A828" s="32">
        <f t="shared" si="52"/>
        <v>2025</v>
      </c>
      <c r="B828" s="32">
        <f t="shared" si="53"/>
        <v>12</v>
      </c>
      <c r="C828" s="25">
        <v>46020</v>
      </c>
      <c r="D828" s="57">
        <f t="shared" ca="1" si="50"/>
        <v>46097</v>
      </c>
      <c r="E828" s="32" t="str">
        <f t="shared" ca="1" si="51"/>
        <v>2-Months</v>
      </c>
      <c r="F828" s="32" t="str">
        <f>VLOOKUP(O828,Stock[],5,FALSE)</f>
        <v>BE</v>
      </c>
      <c r="G828" s="33" t="s">
        <v>2047</v>
      </c>
      <c r="H828" s="34"/>
      <c r="I828" s="34" t="s">
        <v>240</v>
      </c>
      <c r="J828" s="32" t="str">
        <f>VLOOKUP(I828,Customers[],2,FALSE)</f>
        <v>လွင်</v>
      </c>
      <c r="K828" s="32" t="str">
        <f>VLOOKUP(I828,Customers[],4,FALSE)</f>
        <v>Kyukpadaung</v>
      </c>
      <c r="L828" s="32" t="str">
        <f>VLOOKUP(Table85[[#This Row],[CustomerID]],Table!H:K,3,0)</f>
        <v>ကျောက်ပန်းတောင်း</v>
      </c>
      <c r="M828" s="32" t="str">
        <f>VLOOKUP(I828,Customers[],5,FALSE)</f>
        <v>WholeSales/Contract</v>
      </c>
      <c r="N828" s="34" t="s">
        <v>10</v>
      </c>
      <c r="O828" s="37" t="s">
        <v>61</v>
      </c>
      <c r="P828" s="32" t="str">
        <f>VLOOKUP(O828,Stock[],2,FALSE)</f>
        <v>BE Debtors Opening</v>
      </c>
      <c r="Q828" s="35">
        <f>VLOOKUP(O828,Stock[],3,FALSE)</f>
        <v>0</v>
      </c>
      <c r="R828" s="35">
        <f>VLOOKUP(O828,Stock[],4,FALSE)</f>
        <v>0</v>
      </c>
      <c r="S828" s="34"/>
      <c r="T828" s="35"/>
      <c r="U828" s="34"/>
      <c r="V828" s="36">
        <f>+DailySales!$T828*DailySales!$R828</f>
        <v>0</v>
      </c>
      <c r="W828" s="36">
        <f>+DailySales!$V828*DailySales!$Q828</f>
        <v>0</v>
      </c>
      <c r="X828" s="36">
        <f>VLOOKUP(O828,Stock[],6,FALSE)</f>
        <v>0</v>
      </c>
      <c r="Y828" s="36">
        <f>+DailySales!$V828*DailySales!$X828</f>
        <v>0</v>
      </c>
      <c r="Z828" s="37">
        <v>983500</v>
      </c>
      <c r="AA828" s="34"/>
      <c r="AB828" s="78"/>
      <c r="AC828" s="78"/>
      <c r="AD828" s="34"/>
      <c r="AE828" s="77"/>
      <c r="AF828" s="38"/>
      <c r="AG828" s="39"/>
      <c r="AH828" s="38"/>
      <c r="AI828" s="39"/>
      <c r="AJ828" s="38"/>
      <c r="AK828" s="39"/>
      <c r="AL828" s="38">
        <v>46043</v>
      </c>
      <c r="AM828" s="39">
        <v>983500</v>
      </c>
      <c r="AN82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28" s="26"/>
      <c r="AQ828" s="26"/>
      <c r="AR828" s="26"/>
    </row>
    <row r="829" spans="1:44" ht="19.5" customHeight="1" x14ac:dyDescent="0.25">
      <c r="A829" s="32">
        <f t="shared" si="52"/>
        <v>2025</v>
      </c>
      <c r="B829" s="32">
        <f t="shared" si="53"/>
        <v>12</v>
      </c>
      <c r="C829" s="25">
        <v>46020</v>
      </c>
      <c r="D829" s="57">
        <f t="shared" ca="1" si="50"/>
        <v>46097</v>
      </c>
      <c r="E829" s="32" t="str">
        <f t="shared" ca="1" si="51"/>
        <v>2-Months</v>
      </c>
      <c r="F829" s="32" t="str">
        <f>VLOOKUP(O829,Stock[],5,FALSE)</f>
        <v>BE</v>
      </c>
      <c r="G829" s="33" t="s">
        <v>2048</v>
      </c>
      <c r="H829" s="34"/>
      <c r="I829" s="34" t="s">
        <v>233</v>
      </c>
      <c r="J829" s="32" t="str">
        <f>VLOOKUP(I829,Customers[],2,FALSE)</f>
        <v>ဦးဝင်းနိုင်</v>
      </c>
      <c r="K829" s="32" t="str">
        <f>VLOOKUP(I829,Customers[],4,FALSE)</f>
        <v>Wandwin</v>
      </c>
      <c r="L829" s="32" t="str">
        <f>VLOOKUP(Table85[[#This Row],[CustomerID]],Table!H:K,3,0)</f>
        <v>လျှော်ပင်</v>
      </c>
      <c r="M829" s="32" t="str">
        <f>VLOOKUP(I829,Customers[],5,FALSE)</f>
        <v>WholeSales/Contract</v>
      </c>
      <c r="N829" s="34" t="s">
        <v>10</v>
      </c>
      <c r="O829" s="37" t="s">
        <v>61</v>
      </c>
      <c r="P829" s="32" t="str">
        <f>VLOOKUP(O829,Stock[],2,FALSE)</f>
        <v>BE Debtors Opening</v>
      </c>
      <c r="Q829" s="35">
        <f>VLOOKUP(O829,Stock[],3,FALSE)</f>
        <v>0</v>
      </c>
      <c r="R829" s="35">
        <f>VLOOKUP(O829,Stock[],4,FALSE)</f>
        <v>0</v>
      </c>
      <c r="S829" s="34"/>
      <c r="T829" s="35"/>
      <c r="U829" s="34"/>
      <c r="V829" s="36">
        <f>+DailySales!$T829*DailySales!$R829</f>
        <v>0</v>
      </c>
      <c r="W829" s="36">
        <f>+DailySales!$V829*DailySales!$Q829</f>
        <v>0</v>
      </c>
      <c r="X829" s="36">
        <f>VLOOKUP(O829,Stock[],6,FALSE)</f>
        <v>0</v>
      </c>
      <c r="Y829" s="36">
        <f>+DailySales!$V829*DailySales!$X829</f>
        <v>0</v>
      </c>
      <c r="Z829" s="37">
        <v>186200</v>
      </c>
      <c r="AA829" s="34"/>
      <c r="AB829" s="78"/>
      <c r="AC829" s="78"/>
      <c r="AD829" s="34"/>
      <c r="AE829" s="77"/>
      <c r="AF829" s="38"/>
      <c r="AG829" s="39"/>
      <c r="AH829" s="38"/>
      <c r="AI829" s="39"/>
      <c r="AJ829" s="38">
        <v>46046</v>
      </c>
      <c r="AK829" s="39">
        <v>186200</v>
      </c>
      <c r="AL829" s="34"/>
      <c r="AM829" s="39"/>
      <c r="AN82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29" s="26"/>
      <c r="AQ829" s="26"/>
      <c r="AR829" s="26"/>
    </row>
    <row r="830" spans="1:44" ht="19.5" customHeight="1" x14ac:dyDescent="0.25">
      <c r="A830" s="32">
        <f t="shared" si="52"/>
        <v>2025</v>
      </c>
      <c r="B830" s="32">
        <f t="shared" si="53"/>
        <v>12</v>
      </c>
      <c r="C830" s="25">
        <v>46020</v>
      </c>
      <c r="D830" s="57">
        <f t="shared" ca="1" si="50"/>
        <v>46097</v>
      </c>
      <c r="E830" s="32" t="str">
        <f t="shared" ca="1" si="51"/>
        <v>2-Months</v>
      </c>
      <c r="F830" s="32" t="str">
        <f>VLOOKUP(O830,Stock[],5,FALSE)</f>
        <v>BE</v>
      </c>
      <c r="G830" s="33" t="s">
        <v>2048</v>
      </c>
      <c r="H830" s="34"/>
      <c r="I830" s="34" t="s">
        <v>233</v>
      </c>
      <c r="J830" s="32" t="str">
        <f>VLOOKUP(I830,Customers[],2,FALSE)</f>
        <v>ဦးဝင်းနိုင်</v>
      </c>
      <c r="K830" s="32" t="str">
        <f>VLOOKUP(I830,Customers[],4,FALSE)</f>
        <v>Wandwin</v>
      </c>
      <c r="L830" s="32" t="str">
        <f>VLOOKUP(Table85[[#This Row],[CustomerID]],Table!H:K,3,0)</f>
        <v>လျှော်ပင်</v>
      </c>
      <c r="M830" s="32" t="str">
        <f>VLOOKUP(I830,Customers[],5,FALSE)</f>
        <v>WholeSales/Contract</v>
      </c>
      <c r="N830" s="34" t="s">
        <v>10</v>
      </c>
      <c r="O830" s="37" t="s">
        <v>61</v>
      </c>
      <c r="P830" s="32" t="str">
        <f>VLOOKUP(O830,Stock[],2,FALSE)</f>
        <v>BE Debtors Opening</v>
      </c>
      <c r="Q830" s="35">
        <f>VLOOKUP(O830,Stock[],3,FALSE)</f>
        <v>0</v>
      </c>
      <c r="R830" s="35">
        <f>VLOOKUP(O830,Stock[],4,FALSE)</f>
        <v>0</v>
      </c>
      <c r="S830" s="34"/>
      <c r="T830" s="35"/>
      <c r="U830" s="34"/>
      <c r="V830" s="36">
        <f>+DailySales!$T830*DailySales!$R830</f>
        <v>0</v>
      </c>
      <c r="W830" s="36">
        <f>+DailySales!$V830*DailySales!$Q830</f>
        <v>0</v>
      </c>
      <c r="X830" s="36">
        <f>VLOOKUP(O830,Stock[],6,FALSE)</f>
        <v>0</v>
      </c>
      <c r="Y830" s="36">
        <f>+DailySales!$V830*DailySales!$X830</f>
        <v>0</v>
      </c>
      <c r="Z830" s="37">
        <v>383600</v>
      </c>
      <c r="AA830" s="34"/>
      <c r="AB830" s="78"/>
      <c r="AC830" s="78"/>
      <c r="AD830" s="34"/>
      <c r="AE830" s="77"/>
      <c r="AF830" s="38"/>
      <c r="AG830" s="39"/>
      <c r="AH830" s="38"/>
      <c r="AI830" s="39"/>
      <c r="AJ830" s="38">
        <v>46046</v>
      </c>
      <c r="AK830" s="39">
        <v>383600</v>
      </c>
      <c r="AL830" s="34"/>
      <c r="AM830" s="39"/>
      <c r="AN83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30" s="26"/>
      <c r="AQ830" s="26"/>
      <c r="AR830" s="26"/>
    </row>
    <row r="831" spans="1:44" ht="19.5" customHeight="1" x14ac:dyDescent="0.25">
      <c r="A831" s="32">
        <f t="shared" si="52"/>
        <v>2025</v>
      </c>
      <c r="B831" s="32">
        <f t="shared" si="53"/>
        <v>12</v>
      </c>
      <c r="C831" s="25">
        <v>46020</v>
      </c>
      <c r="D831" s="57">
        <f t="shared" ca="1" si="50"/>
        <v>46097</v>
      </c>
      <c r="E831" s="32" t="str">
        <f t="shared" ca="1" si="51"/>
        <v>2-Months</v>
      </c>
      <c r="F831" s="32" t="str">
        <f>VLOOKUP(O831,Stock[],5,FALSE)</f>
        <v>BE</v>
      </c>
      <c r="G831" s="33" t="s">
        <v>2048</v>
      </c>
      <c r="H831" s="34"/>
      <c r="I831" s="34" t="s">
        <v>233</v>
      </c>
      <c r="J831" s="32" t="str">
        <f>VLOOKUP(I831,Customers[],2,FALSE)</f>
        <v>ဦးဝင်းနိုင်</v>
      </c>
      <c r="K831" s="32" t="str">
        <f>VLOOKUP(I831,Customers[],4,FALSE)</f>
        <v>Wandwin</v>
      </c>
      <c r="L831" s="32" t="str">
        <f>VLOOKUP(Table85[[#This Row],[CustomerID]],Table!H:K,3,0)</f>
        <v>လျှော်ပင်</v>
      </c>
      <c r="M831" s="32" t="str">
        <f>VLOOKUP(I831,Customers[],5,FALSE)</f>
        <v>WholeSales/Contract</v>
      </c>
      <c r="N831" s="34" t="s">
        <v>10</v>
      </c>
      <c r="O831" s="37" t="s">
        <v>61</v>
      </c>
      <c r="P831" s="32" t="str">
        <f>VLOOKUP(O831,Stock[],2,FALSE)</f>
        <v>BE Debtors Opening</v>
      </c>
      <c r="Q831" s="35">
        <f>VLOOKUP(O831,Stock[],3,FALSE)</f>
        <v>0</v>
      </c>
      <c r="R831" s="35">
        <f>VLOOKUP(O831,Stock[],4,FALSE)</f>
        <v>0</v>
      </c>
      <c r="S831" s="34"/>
      <c r="T831" s="35"/>
      <c r="U831" s="34"/>
      <c r="V831" s="36">
        <f>+DailySales!$T831*DailySales!$R831</f>
        <v>0</v>
      </c>
      <c r="W831" s="36">
        <f>+DailySales!$V831*DailySales!$Q831</f>
        <v>0</v>
      </c>
      <c r="X831" s="36">
        <f>VLOOKUP(O831,Stock[],6,FALSE)</f>
        <v>0</v>
      </c>
      <c r="Y831" s="36">
        <f>+DailySales!$V831*DailySales!$X831</f>
        <v>0</v>
      </c>
      <c r="Z831" s="37">
        <v>1276800</v>
      </c>
      <c r="AA831" s="34"/>
      <c r="AB831" s="78"/>
      <c r="AC831" s="78"/>
      <c r="AD831" s="34"/>
      <c r="AE831" s="77"/>
      <c r="AF831" s="38"/>
      <c r="AG831" s="39"/>
      <c r="AH831" s="38"/>
      <c r="AI831" s="39"/>
      <c r="AJ831" s="38">
        <v>46046</v>
      </c>
      <c r="AK831" s="39">
        <v>1276800</v>
      </c>
      <c r="AL831" s="34"/>
      <c r="AM831" s="39"/>
      <c r="AN83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31" s="26"/>
      <c r="AQ831" s="26"/>
      <c r="AR831" s="26"/>
    </row>
    <row r="832" spans="1:44" ht="19.5" customHeight="1" x14ac:dyDescent="0.25">
      <c r="A832" s="32">
        <f t="shared" si="52"/>
        <v>2025</v>
      </c>
      <c r="B832" s="32">
        <f t="shared" si="53"/>
        <v>12</v>
      </c>
      <c r="C832" s="25">
        <v>46020</v>
      </c>
      <c r="D832" s="57">
        <f t="shared" ca="1" si="50"/>
        <v>46097</v>
      </c>
      <c r="E832" s="32" t="str">
        <f t="shared" ca="1" si="51"/>
        <v>2-Months</v>
      </c>
      <c r="F832" s="32" t="str">
        <f>VLOOKUP(O832,Stock[],5,FALSE)</f>
        <v>BE</v>
      </c>
      <c r="G832" s="33" t="s">
        <v>2048</v>
      </c>
      <c r="H832" s="34"/>
      <c r="I832" s="34" t="s">
        <v>233</v>
      </c>
      <c r="J832" s="32" t="str">
        <f>VLOOKUP(I832,Customers[],2,FALSE)</f>
        <v>ဦးဝင်းနိုင်</v>
      </c>
      <c r="K832" s="32" t="str">
        <f>VLOOKUP(I832,Customers[],4,FALSE)</f>
        <v>Wandwin</v>
      </c>
      <c r="L832" s="32" t="str">
        <f>VLOOKUP(Table85[[#This Row],[CustomerID]],Table!H:K,3,0)</f>
        <v>လျှော်ပင်</v>
      </c>
      <c r="M832" s="32" t="str">
        <f>VLOOKUP(I832,Customers[],5,FALSE)</f>
        <v>WholeSales/Contract</v>
      </c>
      <c r="N832" s="34" t="s">
        <v>10</v>
      </c>
      <c r="O832" s="37" t="s">
        <v>61</v>
      </c>
      <c r="P832" s="32" t="str">
        <f>VLOOKUP(O832,Stock[],2,FALSE)</f>
        <v>BE Debtors Opening</v>
      </c>
      <c r="Q832" s="35">
        <f>VLOOKUP(O832,Stock[],3,FALSE)</f>
        <v>0</v>
      </c>
      <c r="R832" s="35">
        <f>VLOOKUP(O832,Stock[],4,FALSE)</f>
        <v>0</v>
      </c>
      <c r="S832" s="34"/>
      <c r="T832" s="35"/>
      <c r="U832" s="34"/>
      <c r="V832" s="36">
        <f>+DailySales!$T832*DailySales!$R832</f>
        <v>0</v>
      </c>
      <c r="W832" s="36">
        <f>+DailySales!$V832*DailySales!$Q832</f>
        <v>0</v>
      </c>
      <c r="X832" s="36">
        <f>VLOOKUP(O832,Stock[],6,FALSE)</f>
        <v>0</v>
      </c>
      <c r="Y832" s="36">
        <f>+DailySales!$V832*DailySales!$X832</f>
        <v>0</v>
      </c>
      <c r="Z832" s="37">
        <v>193200</v>
      </c>
      <c r="AA832" s="34"/>
      <c r="AB832" s="78"/>
      <c r="AC832" s="78"/>
      <c r="AD832" s="34"/>
      <c r="AE832" s="77"/>
      <c r="AF832" s="38"/>
      <c r="AG832" s="39"/>
      <c r="AH832" s="38"/>
      <c r="AI832" s="39"/>
      <c r="AJ832" s="38">
        <v>46046</v>
      </c>
      <c r="AK832" s="39">
        <v>193200</v>
      </c>
      <c r="AL832" s="34"/>
      <c r="AM832" s="39"/>
      <c r="AN83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32" s="26"/>
      <c r="AQ832" s="26"/>
      <c r="AR832" s="26"/>
    </row>
    <row r="833" spans="1:44" ht="19.5" customHeight="1" x14ac:dyDescent="0.25">
      <c r="A833" s="32">
        <f t="shared" si="52"/>
        <v>2025</v>
      </c>
      <c r="B833" s="32">
        <f t="shared" si="53"/>
        <v>12</v>
      </c>
      <c r="C833" s="25">
        <v>46020</v>
      </c>
      <c r="D833" s="57">
        <f t="shared" ca="1" si="50"/>
        <v>46097</v>
      </c>
      <c r="E833" s="32" t="str">
        <f t="shared" ca="1" si="51"/>
        <v>2-Months</v>
      </c>
      <c r="F833" s="32" t="str">
        <f>VLOOKUP(O833,Stock[],5,FALSE)</f>
        <v>BE</v>
      </c>
      <c r="G833" s="33" t="s">
        <v>2048</v>
      </c>
      <c r="H833" s="34"/>
      <c r="I833" s="34" t="s">
        <v>233</v>
      </c>
      <c r="J833" s="32" t="str">
        <f>VLOOKUP(I833,Customers[],2,FALSE)</f>
        <v>ဦးဝင်းနိုင်</v>
      </c>
      <c r="K833" s="32" t="str">
        <f>VLOOKUP(I833,Customers[],4,FALSE)</f>
        <v>Wandwin</v>
      </c>
      <c r="L833" s="32" t="str">
        <f>VLOOKUP(Table85[[#This Row],[CustomerID]],Table!H:K,3,0)</f>
        <v>လျှော်ပင်</v>
      </c>
      <c r="M833" s="32" t="str">
        <f>VLOOKUP(I833,Customers[],5,FALSE)</f>
        <v>WholeSales/Contract</v>
      </c>
      <c r="N833" s="34" t="s">
        <v>10</v>
      </c>
      <c r="O833" s="37" t="s">
        <v>61</v>
      </c>
      <c r="P833" s="32" t="str">
        <f>VLOOKUP(O833,Stock[],2,FALSE)</f>
        <v>BE Debtors Opening</v>
      </c>
      <c r="Q833" s="35">
        <f>VLOOKUP(O833,Stock[],3,FALSE)</f>
        <v>0</v>
      </c>
      <c r="R833" s="35">
        <f>VLOOKUP(O833,Stock[],4,FALSE)</f>
        <v>0</v>
      </c>
      <c r="S833" s="34"/>
      <c r="T833" s="35"/>
      <c r="U833" s="34"/>
      <c r="V833" s="36">
        <f>+DailySales!$T833*DailySales!$R833</f>
        <v>0</v>
      </c>
      <c r="W833" s="36">
        <f>+DailySales!$V833*DailySales!$Q833</f>
        <v>0</v>
      </c>
      <c r="X833" s="36">
        <f>VLOOKUP(O833,Stock[],6,FALSE)</f>
        <v>0</v>
      </c>
      <c r="Y833" s="36">
        <f>+DailySales!$V833*DailySales!$X833</f>
        <v>0</v>
      </c>
      <c r="Z833" s="37">
        <v>186200</v>
      </c>
      <c r="AA833" s="34"/>
      <c r="AB833" s="78"/>
      <c r="AC833" s="78"/>
      <c r="AD833" s="34"/>
      <c r="AE833" s="77"/>
      <c r="AF833" s="38"/>
      <c r="AG833" s="39"/>
      <c r="AH833" s="38"/>
      <c r="AI833" s="39"/>
      <c r="AJ833" s="38">
        <v>46046</v>
      </c>
      <c r="AK833" s="39">
        <v>186200</v>
      </c>
      <c r="AL833" s="34"/>
      <c r="AM833" s="39"/>
      <c r="AN83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33" s="26"/>
      <c r="AQ833" s="26"/>
      <c r="AR833" s="26"/>
    </row>
    <row r="834" spans="1:44" ht="19.5" customHeight="1" x14ac:dyDescent="0.25">
      <c r="A834" s="32">
        <f t="shared" si="52"/>
        <v>2025</v>
      </c>
      <c r="B834" s="32">
        <f t="shared" si="53"/>
        <v>12</v>
      </c>
      <c r="C834" s="25">
        <v>46020</v>
      </c>
      <c r="D834" s="57">
        <f t="shared" ref="D834:D897" ca="1" si="54">TODAY()</f>
        <v>46097</v>
      </c>
      <c r="E834" s="32" t="str">
        <f t="shared" ref="E834:E897" ca="1" si="55">DATEDIF(C834,D834,"M")&amp;"-Months"</f>
        <v>2-Months</v>
      </c>
      <c r="F834" s="32" t="str">
        <f>VLOOKUP(O834,Stock[],5,FALSE)</f>
        <v>BE</v>
      </c>
      <c r="G834" s="33" t="s">
        <v>2048</v>
      </c>
      <c r="H834" s="34"/>
      <c r="I834" s="34" t="s">
        <v>233</v>
      </c>
      <c r="J834" s="32" t="str">
        <f>VLOOKUP(I834,Customers[],2,FALSE)</f>
        <v>ဦးဝင်းနိုင်</v>
      </c>
      <c r="K834" s="32" t="str">
        <f>VLOOKUP(I834,Customers[],4,FALSE)</f>
        <v>Wandwin</v>
      </c>
      <c r="L834" s="32" t="str">
        <f>VLOOKUP(Table85[[#This Row],[CustomerID]],Table!H:K,3,0)</f>
        <v>လျှော်ပင်</v>
      </c>
      <c r="M834" s="32" t="str">
        <f>VLOOKUP(I834,Customers[],5,FALSE)</f>
        <v>WholeSales/Contract</v>
      </c>
      <c r="N834" s="34" t="s">
        <v>10</v>
      </c>
      <c r="O834" s="37" t="s">
        <v>61</v>
      </c>
      <c r="P834" s="32" t="str">
        <f>VLOOKUP(O834,Stock[],2,FALSE)</f>
        <v>BE Debtors Opening</v>
      </c>
      <c r="Q834" s="35">
        <f>VLOOKUP(O834,Stock[],3,FALSE)</f>
        <v>0</v>
      </c>
      <c r="R834" s="35">
        <f>VLOOKUP(O834,Stock[],4,FALSE)</f>
        <v>0</v>
      </c>
      <c r="S834" s="34"/>
      <c r="T834" s="35"/>
      <c r="U834" s="34"/>
      <c r="V834" s="36">
        <f>+DailySales!$T834*DailySales!$R834</f>
        <v>0</v>
      </c>
      <c r="W834" s="36">
        <f>+DailySales!$V834*DailySales!$Q834</f>
        <v>0</v>
      </c>
      <c r="X834" s="36">
        <f>VLOOKUP(O834,Stock[],6,FALSE)</f>
        <v>0</v>
      </c>
      <c r="Y834" s="36">
        <f>+DailySales!$V834*DailySales!$X834</f>
        <v>0</v>
      </c>
      <c r="Z834" s="37">
        <v>574560</v>
      </c>
      <c r="AA834" s="34"/>
      <c r="AB834" s="78"/>
      <c r="AC834" s="78"/>
      <c r="AD834" s="34"/>
      <c r="AE834" s="77"/>
      <c r="AF834" s="38"/>
      <c r="AG834" s="39"/>
      <c r="AH834" s="38">
        <v>46046</v>
      </c>
      <c r="AI834" s="39">
        <v>310615</v>
      </c>
      <c r="AJ834" s="38">
        <v>46046</v>
      </c>
      <c r="AK834" s="39">
        <v>263945</v>
      </c>
      <c r="AL834" s="34"/>
      <c r="AM834" s="39"/>
      <c r="AN83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34" s="26"/>
      <c r="AQ834" s="26"/>
      <c r="AR834" s="26"/>
    </row>
    <row r="835" spans="1:44" ht="19.5" customHeight="1" x14ac:dyDescent="0.25">
      <c r="A835" s="32">
        <f t="shared" si="52"/>
        <v>2025</v>
      </c>
      <c r="B835" s="32">
        <f t="shared" si="53"/>
        <v>12</v>
      </c>
      <c r="C835" s="25">
        <v>46020</v>
      </c>
      <c r="D835" s="57">
        <f t="shared" ca="1" si="54"/>
        <v>46097</v>
      </c>
      <c r="E835" s="32" t="str">
        <f t="shared" ca="1" si="55"/>
        <v>2-Months</v>
      </c>
      <c r="F835" s="32" t="str">
        <f>VLOOKUP(O835,Stock[],5,FALSE)</f>
        <v>BE</v>
      </c>
      <c r="G835" s="33" t="s">
        <v>2048</v>
      </c>
      <c r="H835" s="34"/>
      <c r="I835" s="34" t="s">
        <v>233</v>
      </c>
      <c r="J835" s="32" t="str">
        <f>VLOOKUP(I835,Customers[],2,FALSE)</f>
        <v>ဦးဝင်းနိုင်</v>
      </c>
      <c r="K835" s="32" t="str">
        <f>VLOOKUP(I835,Customers[],4,FALSE)</f>
        <v>Wandwin</v>
      </c>
      <c r="L835" s="32" t="str">
        <f>VLOOKUP(Table85[[#This Row],[CustomerID]],Table!H:K,3,0)</f>
        <v>လျှော်ပင်</v>
      </c>
      <c r="M835" s="32" t="str">
        <f>VLOOKUP(I835,Customers[],5,FALSE)</f>
        <v>WholeSales/Contract</v>
      </c>
      <c r="N835" s="34" t="s">
        <v>10</v>
      </c>
      <c r="O835" s="37" t="s">
        <v>61</v>
      </c>
      <c r="P835" s="32" t="str">
        <f>VLOOKUP(O835,Stock[],2,FALSE)</f>
        <v>BE Debtors Opening</v>
      </c>
      <c r="Q835" s="35">
        <f>VLOOKUP(O835,Stock[],3,FALSE)</f>
        <v>0</v>
      </c>
      <c r="R835" s="35">
        <f>VLOOKUP(O835,Stock[],4,FALSE)</f>
        <v>0</v>
      </c>
      <c r="S835" s="34"/>
      <c r="T835" s="35"/>
      <c r="U835" s="34"/>
      <c r="V835" s="36">
        <f>+DailySales!$T835*DailySales!$R835</f>
        <v>0</v>
      </c>
      <c r="W835" s="36">
        <f>+DailySales!$V835*DailySales!$Q835</f>
        <v>0</v>
      </c>
      <c r="X835" s="36">
        <f>VLOOKUP(O835,Stock[],6,FALSE)</f>
        <v>0</v>
      </c>
      <c r="Y835" s="36">
        <f>+DailySales!$V835*DailySales!$X835</f>
        <v>0</v>
      </c>
      <c r="Z835" s="37">
        <v>567000</v>
      </c>
      <c r="AA835" s="34"/>
      <c r="AB835" s="78"/>
      <c r="AC835" s="78"/>
      <c r="AD835" s="34"/>
      <c r="AE835" s="77"/>
      <c r="AF835" s="38"/>
      <c r="AG835" s="39"/>
      <c r="AH835" s="38">
        <v>46046</v>
      </c>
      <c r="AI835" s="39">
        <v>567000</v>
      </c>
      <c r="AJ835" s="38"/>
      <c r="AK835" s="39"/>
      <c r="AL835" s="34"/>
      <c r="AM835" s="39"/>
      <c r="AN83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35" s="26"/>
      <c r="AQ835" s="26"/>
      <c r="AR835" s="26"/>
    </row>
    <row r="836" spans="1:44" ht="19.5" customHeight="1" x14ac:dyDescent="0.25">
      <c r="A836" s="32">
        <f t="shared" si="52"/>
        <v>2025</v>
      </c>
      <c r="B836" s="32">
        <f t="shared" si="53"/>
        <v>12</v>
      </c>
      <c r="C836" s="25">
        <v>46020</v>
      </c>
      <c r="D836" s="57">
        <f t="shared" ca="1" si="54"/>
        <v>46097</v>
      </c>
      <c r="E836" s="32" t="str">
        <f t="shared" ca="1" si="55"/>
        <v>2-Months</v>
      </c>
      <c r="F836" s="32" t="str">
        <f>VLOOKUP(O836,Stock[],5,FALSE)</f>
        <v>BE</v>
      </c>
      <c r="G836" s="33" t="s">
        <v>2048</v>
      </c>
      <c r="H836" s="34"/>
      <c r="I836" s="34" t="s">
        <v>233</v>
      </c>
      <c r="J836" s="32" t="str">
        <f>VLOOKUP(I836,Customers[],2,FALSE)</f>
        <v>ဦးဝင်းနိုင်</v>
      </c>
      <c r="K836" s="32" t="str">
        <f>VLOOKUP(I836,Customers[],4,FALSE)</f>
        <v>Wandwin</v>
      </c>
      <c r="L836" s="32" t="str">
        <f>VLOOKUP(Table85[[#This Row],[CustomerID]],Table!H:K,3,0)</f>
        <v>လျှော်ပင်</v>
      </c>
      <c r="M836" s="32" t="str">
        <f>VLOOKUP(I836,Customers[],5,FALSE)</f>
        <v>WholeSales/Contract</v>
      </c>
      <c r="N836" s="34" t="s">
        <v>10</v>
      </c>
      <c r="O836" s="37" t="s">
        <v>61</v>
      </c>
      <c r="P836" s="32" t="str">
        <f>VLOOKUP(O836,Stock[],2,FALSE)</f>
        <v>BE Debtors Opening</v>
      </c>
      <c r="Q836" s="35">
        <f>VLOOKUP(O836,Stock[],3,FALSE)</f>
        <v>0</v>
      </c>
      <c r="R836" s="35">
        <f>VLOOKUP(O836,Stock[],4,FALSE)</f>
        <v>0</v>
      </c>
      <c r="S836" s="34"/>
      <c r="T836" s="35"/>
      <c r="U836" s="34"/>
      <c r="V836" s="36">
        <f>+DailySales!$T836*DailySales!$R836</f>
        <v>0</v>
      </c>
      <c r="W836" s="36">
        <f>+DailySales!$V836*DailySales!$Q836</f>
        <v>0</v>
      </c>
      <c r="X836" s="36">
        <f>VLOOKUP(O836,Stock[],6,FALSE)</f>
        <v>0</v>
      </c>
      <c r="Y836" s="36">
        <f>+DailySales!$V836*DailySales!$X836</f>
        <v>0</v>
      </c>
      <c r="Z836" s="37">
        <v>63000</v>
      </c>
      <c r="AA836" s="34"/>
      <c r="AB836" s="78"/>
      <c r="AC836" s="78"/>
      <c r="AD836" s="34"/>
      <c r="AE836" s="77"/>
      <c r="AF836" s="38"/>
      <c r="AG836" s="39"/>
      <c r="AH836" s="38">
        <v>46046</v>
      </c>
      <c r="AI836" s="39">
        <v>63000</v>
      </c>
      <c r="AJ836" s="38"/>
      <c r="AK836" s="39"/>
      <c r="AL836" s="34"/>
      <c r="AM836" s="39"/>
      <c r="AN83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36" s="26"/>
      <c r="AQ836" s="26"/>
      <c r="AR836" s="26"/>
    </row>
    <row r="837" spans="1:44" ht="19.5" customHeight="1" x14ac:dyDescent="0.25">
      <c r="A837" s="32">
        <f t="shared" si="52"/>
        <v>2025</v>
      </c>
      <c r="B837" s="32">
        <f t="shared" si="53"/>
        <v>12</v>
      </c>
      <c r="C837" s="25">
        <v>46020</v>
      </c>
      <c r="D837" s="57">
        <f t="shared" ca="1" si="54"/>
        <v>46097</v>
      </c>
      <c r="E837" s="32" t="str">
        <f t="shared" ca="1" si="55"/>
        <v>2-Months</v>
      </c>
      <c r="F837" s="32" t="str">
        <f>VLOOKUP(O837,Stock[],5,FALSE)</f>
        <v>BE</v>
      </c>
      <c r="G837" s="33" t="s">
        <v>2048</v>
      </c>
      <c r="H837" s="34"/>
      <c r="I837" s="34" t="s">
        <v>233</v>
      </c>
      <c r="J837" s="32" t="str">
        <f>VLOOKUP(I837,Customers[],2,FALSE)</f>
        <v>ဦးဝင်းနိုင်</v>
      </c>
      <c r="K837" s="32" t="str">
        <f>VLOOKUP(I837,Customers[],4,FALSE)</f>
        <v>Wandwin</v>
      </c>
      <c r="L837" s="32" t="str">
        <f>VLOOKUP(Table85[[#This Row],[CustomerID]],Table!H:K,3,0)</f>
        <v>လျှော်ပင်</v>
      </c>
      <c r="M837" s="32" t="str">
        <f>VLOOKUP(I837,Customers[],5,FALSE)</f>
        <v>WholeSales/Contract</v>
      </c>
      <c r="N837" s="34" t="s">
        <v>10</v>
      </c>
      <c r="O837" s="37" t="s">
        <v>61</v>
      </c>
      <c r="P837" s="32" t="str">
        <f>VLOOKUP(O837,Stock[],2,FALSE)</f>
        <v>BE Debtors Opening</v>
      </c>
      <c r="Q837" s="35">
        <f>VLOOKUP(O837,Stock[],3,FALSE)</f>
        <v>0</v>
      </c>
      <c r="R837" s="35">
        <f>VLOOKUP(O837,Stock[],4,FALSE)</f>
        <v>0</v>
      </c>
      <c r="S837" s="34"/>
      <c r="T837" s="35"/>
      <c r="U837" s="34"/>
      <c r="V837" s="36">
        <f>+DailySales!$T837*DailySales!$R837</f>
        <v>0</v>
      </c>
      <c r="W837" s="36">
        <f>+DailySales!$V837*DailySales!$Q837</f>
        <v>0</v>
      </c>
      <c r="X837" s="36">
        <f>VLOOKUP(O837,Stock[],6,FALSE)</f>
        <v>0</v>
      </c>
      <c r="Y837" s="36">
        <f>+DailySales!$V837*DailySales!$X837</f>
        <v>0</v>
      </c>
      <c r="Z837" s="37">
        <v>3150000</v>
      </c>
      <c r="AA837" s="34"/>
      <c r="AB837" s="78"/>
      <c r="AC837" s="78"/>
      <c r="AD837" s="34"/>
      <c r="AE837" s="77"/>
      <c r="AF837" s="38"/>
      <c r="AG837" s="39"/>
      <c r="AH837" s="38">
        <v>46046</v>
      </c>
      <c r="AI837" s="39">
        <v>3150000</v>
      </c>
      <c r="AJ837" s="38"/>
      <c r="AK837" s="39"/>
      <c r="AL837" s="34"/>
      <c r="AM837" s="39"/>
      <c r="AN83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37" s="26"/>
      <c r="AQ837" s="26"/>
      <c r="AR837" s="26"/>
    </row>
    <row r="838" spans="1:44" ht="19.5" customHeight="1" x14ac:dyDescent="0.25">
      <c r="A838" s="32">
        <f t="shared" ref="A838:A901" si="56">YEAR(C838)</f>
        <v>2025</v>
      </c>
      <c r="B838" s="32">
        <f t="shared" ref="B838:B901" si="57">MONTH(C838)</f>
        <v>12</v>
      </c>
      <c r="C838" s="25">
        <v>46020</v>
      </c>
      <c r="D838" s="57">
        <f t="shared" ca="1" si="54"/>
        <v>46097</v>
      </c>
      <c r="E838" s="32" t="str">
        <f t="shared" ca="1" si="55"/>
        <v>2-Months</v>
      </c>
      <c r="F838" s="32" t="str">
        <f>VLOOKUP(O838,Stock[],5,FALSE)</f>
        <v>BE</v>
      </c>
      <c r="G838" s="33" t="s">
        <v>2049</v>
      </c>
      <c r="H838" s="34"/>
      <c r="I838" s="34" t="s">
        <v>233</v>
      </c>
      <c r="J838" s="32" t="str">
        <f>VLOOKUP(I838,Customers[],2,FALSE)</f>
        <v>ဦးဝင်းနိုင်</v>
      </c>
      <c r="K838" s="32" t="str">
        <f>VLOOKUP(I838,Customers[],4,FALSE)</f>
        <v>Wandwin</v>
      </c>
      <c r="L838" s="32" t="str">
        <f>VLOOKUP(Table85[[#This Row],[CustomerID]],Table!H:K,3,0)</f>
        <v>လျှော်ပင်</v>
      </c>
      <c r="M838" s="32" t="str">
        <f>VLOOKUP(I838,Customers[],5,FALSE)</f>
        <v>WholeSales/Contract</v>
      </c>
      <c r="N838" s="34" t="s">
        <v>10</v>
      </c>
      <c r="O838" s="37" t="s">
        <v>61</v>
      </c>
      <c r="P838" s="32" t="str">
        <f>VLOOKUP(O838,Stock[],2,FALSE)</f>
        <v>BE Debtors Opening</v>
      </c>
      <c r="Q838" s="35">
        <f>VLOOKUP(O838,Stock[],3,FALSE)</f>
        <v>0</v>
      </c>
      <c r="R838" s="35">
        <f>VLOOKUP(O838,Stock[],4,FALSE)</f>
        <v>0</v>
      </c>
      <c r="S838" s="34"/>
      <c r="T838" s="35"/>
      <c r="U838" s="34"/>
      <c r="V838" s="36">
        <f>+DailySales!$T838*DailySales!$R838</f>
        <v>0</v>
      </c>
      <c r="W838" s="36">
        <f>+DailySales!$V838*DailySales!$Q838</f>
        <v>0</v>
      </c>
      <c r="X838" s="36">
        <f>VLOOKUP(O838,Stock[],6,FALSE)</f>
        <v>0</v>
      </c>
      <c r="Y838" s="36">
        <f>+DailySales!$V838*DailySales!$X838</f>
        <v>0</v>
      </c>
      <c r="Z838" s="37">
        <v>93100</v>
      </c>
      <c r="AA838" s="34"/>
      <c r="AB838" s="78"/>
      <c r="AC838" s="78"/>
      <c r="AD838" s="34"/>
      <c r="AE838" s="77"/>
      <c r="AF838" s="38"/>
      <c r="AG838" s="39"/>
      <c r="AH838" s="38">
        <v>46046</v>
      </c>
      <c r="AI838" s="39">
        <v>93100</v>
      </c>
      <c r="AJ838" s="38"/>
      <c r="AK838" s="39"/>
      <c r="AL838" s="34"/>
      <c r="AM838" s="39"/>
      <c r="AN83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38" s="26"/>
      <c r="AQ838" s="26"/>
      <c r="AR838" s="26"/>
    </row>
    <row r="839" spans="1:44" ht="19.5" customHeight="1" x14ac:dyDescent="0.25">
      <c r="A839" s="32">
        <f t="shared" si="56"/>
        <v>2025</v>
      </c>
      <c r="B839" s="32">
        <f t="shared" si="57"/>
        <v>12</v>
      </c>
      <c r="C839" s="25">
        <v>46020</v>
      </c>
      <c r="D839" s="57">
        <f t="shared" ca="1" si="54"/>
        <v>46097</v>
      </c>
      <c r="E839" s="32" t="str">
        <f t="shared" ca="1" si="55"/>
        <v>2-Months</v>
      </c>
      <c r="F839" s="32" t="str">
        <f>VLOOKUP(O839,Stock[],5,FALSE)</f>
        <v>BE</v>
      </c>
      <c r="G839" s="33" t="s">
        <v>2049</v>
      </c>
      <c r="H839" s="34"/>
      <c r="I839" s="34" t="s">
        <v>233</v>
      </c>
      <c r="J839" s="32" t="str">
        <f>VLOOKUP(I839,Customers[],2,FALSE)</f>
        <v>ဦးဝင်းနိုင်</v>
      </c>
      <c r="K839" s="32" t="str">
        <f>VLOOKUP(I839,Customers[],4,FALSE)</f>
        <v>Wandwin</v>
      </c>
      <c r="L839" s="32" t="str">
        <f>VLOOKUP(Table85[[#This Row],[CustomerID]],Table!H:K,3,0)</f>
        <v>လျှော်ပင်</v>
      </c>
      <c r="M839" s="32" t="str">
        <f>VLOOKUP(I839,Customers[],5,FALSE)</f>
        <v>WholeSales/Contract</v>
      </c>
      <c r="N839" s="34" t="s">
        <v>10</v>
      </c>
      <c r="O839" s="37" t="s">
        <v>61</v>
      </c>
      <c r="P839" s="32" t="str">
        <f>VLOOKUP(O839,Stock[],2,FALSE)</f>
        <v>BE Debtors Opening</v>
      </c>
      <c r="Q839" s="35">
        <f>VLOOKUP(O839,Stock[],3,FALSE)</f>
        <v>0</v>
      </c>
      <c r="R839" s="35">
        <f>VLOOKUP(O839,Stock[],4,FALSE)</f>
        <v>0</v>
      </c>
      <c r="S839" s="34"/>
      <c r="T839" s="35"/>
      <c r="U839" s="34"/>
      <c r="V839" s="36">
        <f>+DailySales!$T839*DailySales!$R839</f>
        <v>0</v>
      </c>
      <c r="W839" s="36">
        <f>+DailySales!$V839*DailySales!$Q839</f>
        <v>0</v>
      </c>
      <c r="X839" s="36">
        <f>VLOOKUP(O839,Stock[],6,FALSE)</f>
        <v>0</v>
      </c>
      <c r="Y839" s="36">
        <f>+DailySales!$V839*DailySales!$X839</f>
        <v>0</v>
      </c>
      <c r="Z839" s="37">
        <v>575400</v>
      </c>
      <c r="AA839" s="34"/>
      <c r="AB839" s="78"/>
      <c r="AC839" s="78"/>
      <c r="AD839" s="34"/>
      <c r="AE839" s="77"/>
      <c r="AF839" s="38"/>
      <c r="AG839" s="39"/>
      <c r="AH839" s="38">
        <v>46046</v>
      </c>
      <c r="AI839" s="39">
        <v>575400</v>
      </c>
      <c r="AJ839" s="38"/>
      <c r="AK839" s="39"/>
      <c r="AL839" s="34"/>
      <c r="AM839" s="39"/>
      <c r="AN83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39" s="26"/>
      <c r="AQ839" s="26"/>
      <c r="AR839" s="26"/>
    </row>
    <row r="840" spans="1:44" ht="19.5" customHeight="1" x14ac:dyDescent="0.25">
      <c r="A840" s="32">
        <f t="shared" si="56"/>
        <v>2025</v>
      </c>
      <c r="B840" s="32">
        <f t="shared" si="57"/>
        <v>12</v>
      </c>
      <c r="C840" s="25">
        <v>46020</v>
      </c>
      <c r="D840" s="57">
        <f t="shared" ca="1" si="54"/>
        <v>46097</v>
      </c>
      <c r="E840" s="32" t="str">
        <f t="shared" ca="1" si="55"/>
        <v>2-Months</v>
      </c>
      <c r="F840" s="32" t="str">
        <f>VLOOKUP(O840,Stock[],5,FALSE)</f>
        <v>BE</v>
      </c>
      <c r="G840" s="33" t="s">
        <v>2049</v>
      </c>
      <c r="H840" s="34"/>
      <c r="I840" s="34" t="s">
        <v>233</v>
      </c>
      <c r="J840" s="32" t="str">
        <f>VLOOKUP(I840,Customers[],2,FALSE)</f>
        <v>ဦးဝင်းနိုင်</v>
      </c>
      <c r="K840" s="32" t="str">
        <f>VLOOKUP(I840,Customers[],4,FALSE)</f>
        <v>Wandwin</v>
      </c>
      <c r="L840" s="32" t="str">
        <f>VLOOKUP(Table85[[#This Row],[CustomerID]],Table!H:K,3,0)</f>
        <v>လျှော်ပင်</v>
      </c>
      <c r="M840" s="32" t="str">
        <f>VLOOKUP(I840,Customers[],5,FALSE)</f>
        <v>WholeSales/Contract</v>
      </c>
      <c r="N840" s="34" t="s">
        <v>10</v>
      </c>
      <c r="O840" s="37" t="s">
        <v>61</v>
      </c>
      <c r="P840" s="32" t="str">
        <f>VLOOKUP(O840,Stock[],2,FALSE)</f>
        <v>BE Debtors Opening</v>
      </c>
      <c r="Q840" s="35">
        <f>VLOOKUP(O840,Stock[],3,FALSE)</f>
        <v>0</v>
      </c>
      <c r="R840" s="35">
        <f>VLOOKUP(O840,Stock[],4,FALSE)</f>
        <v>0</v>
      </c>
      <c r="S840" s="34"/>
      <c r="T840" s="35"/>
      <c r="U840" s="34"/>
      <c r="V840" s="36">
        <f>+DailySales!$T840*DailySales!$R840</f>
        <v>0</v>
      </c>
      <c r="W840" s="36">
        <f>+DailySales!$V840*DailySales!$Q840</f>
        <v>0</v>
      </c>
      <c r="X840" s="36">
        <f>VLOOKUP(O840,Stock[],6,FALSE)</f>
        <v>0</v>
      </c>
      <c r="Y840" s="36">
        <f>+DailySales!$V840*DailySales!$X840</f>
        <v>0</v>
      </c>
      <c r="Z840" s="37">
        <v>193200</v>
      </c>
      <c r="AA840" s="34"/>
      <c r="AB840" s="78"/>
      <c r="AC840" s="78"/>
      <c r="AD840" s="34"/>
      <c r="AE840" s="77"/>
      <c r="AF840" s="38"/>
      <c r="AG840" s="39"/>
      <c r="AH840" s="38">
        <v>46046</v>
      </c>
      <c r="AI840" s="39">
        <v>193200</v>
      </c>
      <c r="AJ840" s="38"/>
      <c r="AK840" s="39"/>
      <c r="AL840" s="34"/>
      <c r="AM840" s="39"/>
      <c r="AN84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40" s="26"/>
      <c r="AQ840" s="26"/>
      <c r="AR840" s="26"/>
    </row>
    <row r="841" spans="1:44" ht="19.5" customHeight="1" x14ac:dyDescent="0.25">
      <c r="A841" s="32">
        <f t="shared" si="56"/>
        <v>2025</v>
      </c>
      <c r="B841" s="32">
        <f t="shared" si="57"/>
        <v>12</v>
      </c>
      <c r="C841" s="25">
        <v>46020</v>
      </c>
      <c r="D841" s="57">
        <f t="shared" ca="1" si="54"/>
        <v>46097</v>
      </c>
      <c r="E841" s="32" t="str">
        <f t="shared" ca="1" si="55"/>
        <v>2-Months</v>
      </c>
      <c r="F841" s="32" t="str">
        <f>VLOOKUP(O841,Stock[],5,FALSE)</f>
        <v>BE</v>
      </c>
      <c r="G841" s="33" t="s">
        <v>2049</v>
      </c>
      <c r="H841" s="34"/>
      <c r="I841" s="34" t="s">
        <v>233</v>
      </c>
      <c r="J841" s="32" t="str">
        <f>VLOOKUP(I841,Customers[],2,FALSE)</f>
        <v>ဦးဝင်းနိုင်</v>
      </c>
      <c r="K841" s="32" t="str">
        <f>VLOOKUP(I841,Customers[],4,FALSE)</f>
        <v>Wandwin</v>
      </c>
      <c r="L841" s="32" t="str">
        <f>VLOOKUP(Table85[[#This Row],[CustomerID]],Table!H:K,3,0)</f>
        <v>လျှော်ပင်</v>
      </c>
      <c r="M841" s="32" t="str">
        <f>VLOOKUP(I841,Customers[],5,FALSE)</f>
        <v>WholeSales/Contract</v>
      </c>
      <c r="N841" s="34" t="s">
        <v>10</v>
      </c>
      <c r="O841" s="37" t="s">
        <v>61</v>
      </c>
      <c r="P841" s="32" t="str">
        <f>VLOOKUP(O841,Stock[],2,FALSE)</f>
        <v>BE Debtors Opening</v>
      </c>
      <c r="Q841" s="35">
        <f>VLOOKUP(O841,Stock[],3,FALSE)</f>
        <v>0</v>
      </c>
      <c r="R841" s="35">
        <f>VLOOKUP(O841,Stock[],4,FALSE)</f>
        <v>0</v>
      </c>
      <c r="S841" s="34"/>
      <c r="T841" s="35"/>
      <c r="U841" s="34"/>
      <c r="V841" s="36">
        <f>+DailySales!$T841*DailySales!$R841</f>
        <v>0</v>
      </c>
      <c r="W841" s="36">
        <f>+DailySales!$V841*DailySales!$Q841</f>
        <v>0</v>
      </c>
      <c r="X841" s="36">
        <f>VLOOKUP(O841,Stock[],6,FALSE)</f>
        <v>0</v>
      </c>
      <c r="Y841" s="36">
        <f>+DailySales!$V841*DailySales!$X841</f>
        <v>0</v>
      </c>
      <c r="Z841" s="37">
        <v>93100</v>
      </c>
      <c r="AA841" s="34"/>
      <c r="AB841" s="78"/>
      <c r="AC841" s="78"/>
      <c r="AD841" s="34"/>
      <c r="AE841" s="77"/>
      <c r="AF841" s="38"/>
      <c r="AG841" s="39"/>
      <c r="AH841" s="38">
        <v>46046</v>
      </c>
      <c r="AI841" s="39">
        <v>93100</v>
      </c>
      <c r="AJ841" s="38"/>
      <c r="AK841" s="39"/>
      <c r="AL841" s="34"/>
      <c r="AM841" s="39"/>
      <c r="AN84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41" s="26"/>
      <c r="AQ841" s="26"/>
      <c r="AR841" s="26"/>
    </row>
    <row r="842" spans="1:44" ht="19.5" customHeight="1" x14ac:dyDescent="0.25">
      <c r="A842" s="32">
        <f t="shared" si="56"/>
        <v>2025</v>
      </c>
      <c r="B842" s="32">
        <f t="shared" si="57"/>
        <v>12</v>
      </c>
      <c r="C842" s="25">
        <v>46020</v>
      </c>
      <c r="D842" s="57">
        <f t="shared" ca="1" si="54"/>
        <v>46097</v>
      </c>
      <c r="E842" s="32" t="str">
        <f t="shared" ca="1" si="55"/>
        <v>2-Months</v>
      </c>
      <c r="F842" s="32" t="str">
        <f>VLOOKUP(O842,Stock[],5,FALSE)</f>
        <v>BE</v>
      </c>
      <c r="G842" s="33" t="s">
        <v>2049</v>
      </c>
      <c r="H842" s="34"/>
      <c r="I842" s="34" t="s">
        <v>233</v>
      </c>
      <c r="J842" s="32" t="str">
        <f>VLOOKUP(I842,Customers[],2,FALSE)</f>
        <v>ဦးဝင်းနိုင်</v>
      </c>
      <c r="K842" s="32" t="str">
        <f>VLOOKUP(I842,Customers[],4,FALSE)</f>
        <v>Wandwin</v>
      </c>
      <c r="L842" s="32" t="str">
        <f>VLOOKUP(Table85[[#This Row],[CustomerID]],Table!H:K,3,0)</f>
        <v>လျှော်ပင်</v>
      </c>
      <c r="M842" s="32" t="str">
        <f>VLOOKUP(I842,Customers[],5,FALSE)</f>
        <v>WholeSales/Contract</v>
      </c>
      <c r="N842" s="34" t="s">
        <v>10</v>
      </c>
      <c r="O842" s="37" t="s">
        <v>61</v>
      </c>
      <c r="P842" s="32" t="str">
        <f>VLOOKUP(O842,Stock[],2,FALSE)</f>
        <v>BE Debtors Opening</v>
      </c>
      <c r="Q842" s="35">
        <f>VLOOKUP(O842,Stock[],3,FALSE)</f>
        <v>0</v>
      </c>
      <c r="R842" s="35">
        <f>VLOOKUP(O842,Stock[],4,FALSE)</f>
        <v>0</v>
      </c>
      <c r="S842" s="34"/>
      <c r="T842" s="35"/>
      <c r="U842" s="34"/>
      <c r="V842" s="36">
        <f>+DailySales!$T842*DailySales!$R842</f>
        <v>0</v>
      </c>
      <c r="W842" s="36">
        <f>+DailySales!$V842*DailySales!$Q842</f>
        <v>0</v>
      </c>
      <c r="X842" s="36">
        <f>VLOOKUP(O842,Stock[],6,FALSE)</f>
        <v>0</v>
      </c>
      <c r="Y842" s="36">
        <f>+DailySales!$V842*DailySales!$X842</f>
        <v>0</v>
      </c>
      <c r="Z842" s="37">
        <v>65400</v>
      </c>
      <c r="AA842" s="34"/>
      <c r="AB842" s="78"/>
      <c r="AC842" s="78"/>
      <c r="AD842" s="34"/>
      <c r="AE842" s="77"/>
      <c r="AF842" s="38"/>
      <c r="AG842" s="39"/>
      <c r="AH842" s="38">
        <v>46046</v>
      </c>
      <c r="AI842" s="39">
        <v>65400</v>
      </c>
      <c r="AJ842" s="38"/>
      <c r="AK842" s="39"/>
      <c r="AL842" s="34"/>
      <c r="AM842" s="39"/>
      <c r="AN84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42" s="26"/>
      <c r="AQ842" s="26"/>
      <c r="AR842" s="26"/>
    </row>
    <row r="843" spans="1:44" ht="19.5" customHeight="1" x14ac:dyDescent="0.25">
      <c r="A843" s="32">
        <f t="shared" si="56"/>
        <v>2025</v>
      </c>
      <c r="B843" s="32">
        <f t="shared" si="57"/>
        <v>12</v>
      </c>
      <c r="C843" s="25">
        <v>46020</v>
      </c>
      <c r="D843" s="57">
        <f t="shared" ca="1" si="54"/>
        <v>46097</v>
      </c>
      <c r="E843" s="32" t="str">
        <f t="shared" ca="1" si="55"/>
        <v>2-Months</v>
      </c>
      <c r="F843" s="32" t="str">
        <f>VLOOKUP(O843,Stock[],5,FALSE)</f>
        <v>BE</v>
      </c>
      <c r="G843" s="33" t="s">
        <v>2049</v>
      </c>
      <c r="H843" s="34"/>
      <c r="I843" s="34" t="s">
        <v>233</v>
      </c>
      <c r="J843" s="32" t="str">
        <f>VLOOKUP(I843,Customers[],2,FALSE)</f>
        <v>ဦးဝင်းနိုင်</v>
      </c>
      <c r="K843" s="32" t="str">
        <f>VLOOKUP(I843,Customers[],4,FALSE)</f>
        <v>Wandwin</v>
      </c>
      <c r="L843" s="32" t="str">
        <f>VLOOKUP(Table85[[#This Row],[CustomerID]],Table!H:K,3,0)</f>
        <v>လျှော်ပင်</v>
      </c>
      <c r="M843" s="32" t="str">
        <f>VLOOKUP(I843,Customers[],5,FALSE)</f>
        <v>WholeSales/Contract</v>
      </c>
      <c r="N843" s="34" t="s">
        <v>10</v>
      </c>
      <c r="O843" s="37" t="s">
        <v>61</v>
      </c>
      <c r="P843" s="32" t="str">
        <f>VLOOKUP(O843,Stock[],2,FALSE)</f>
        <v>BE Debtors Opening</v>
      </c>
      <c r="Q843" s="35">
        <f>VLOOKUP(O843,Stock[],3,FALSE)</f>
        <v>0</v>
      </c>
      <c r="R843" s="35">
        <f>VLOOKUP(O843,Stock[],4,FALSE)</f>
        <v>0</v>
      </c>
      <c r="S843" s="34"/>
      <c r="T843" s="35"/>
      <c r="U843" s="34"/>
      <c r="V843" s="36">
        <f>+DailySales!$T843*DailySales!$R843</f>
        <v>0</v>
      </c>
      <c r="W843" s="36">
        <f>+DailySales!$V843*DailySales!$Q843</f>
        <v>0</v>
      </c>
      <c r="X843" s="36">
        <f>VLOOKUP(O843,Stock[],6,FALSE)</f>
        <v>0</v>
      </c>
      <c r="Y843" s="36">
        <f>+DailySales!$V843*DailySales!$X843</f>
        <v>0</v>
      </c>
      <c r="Z843" s="37">
        <v>159600</v>
      </c>
      <c r="AA843" s="34"/>
      <c r="AB843" s="78"/>
      <c r="AC843" s="78"/>
      <c r="AD843" s="34"/>
      <c r="AE843" s="77"/>
      <c r="AF843" s="38"/>
      <c r="AG843" s="39"/>
      <c r="AH843" s="38">
        <v>46046</v>
      </c>
      <c r="AI843" s="39">
        <v>159600</v>
      </c>
      <c r="AJ843" s="38"/>
      <c r="AK843" s="39"/>
      <c r="AL843" s="34"/>
      <c r="AM843" s="39"/>
      <c r="AN84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43" s="26"/>
      <c r="AQ843" s="26"/>
      <c r="AR843" s="26"/>
    </row>
    <row r="844" spans="1:44" ht="19.5" customHeight="1" x14ac:dyDescent="0.25">
      <c r="A844" s="32">
        <f t="shared" si="56"/>
        <v>2025</v>
      </c>
      <c r="B844" s="32">
        <f t="shared" si="57"/>
        <v>12</v>
      </c>
      <c r="C844" s="25">
        <v>46020</v>
      </c>
      <c r="D844" s="57">
        <f t="shared" ca="1" si="54"/>
        <v>46097</v>
      </c>
      <c r="E844" s="32" t="str">
        <f t="shared" ca="1" si="55"/>
        <v>2-Months</v>
      </c>
      <c r="F844" s="32" t="str">
        <f>VLOOKUP(O844,Stock[],5,FALSE)</f>
        <v>BE</v>
      </c>
      <c r="G844" s="33" t="s">
        <v>2050</v>
      </c>
      <c r="H844" s="34"/>
      <c r="I844" s="34" t="s">
        <v>181</v>
      </c>
      <c r="J844" s="32" t="str">
        <f>VLOOKUP(I844,Customers[],2,FALSE)</f>
        <v>ရွှေမြင်း(ရွှေခြင်္သေ့)</v>
      </c>
      <c r="K844" s="32" t="str">
        <f>VLOOKUP(I844,Customers[],4,FALSE)</f>
        <v>Meiktila</v>
      </c>
      <c r="L844" s="32" t="str">
        <f>VLOOKUP(Table85[[#This Row],[CustomerID]],Table!H:K,3,0)</f>
        <v>မိတ္ထီလာ</v>
      </c>
      <c r="M844" s="32" t="str">
        <f>VLOOKUP(I844,Customers[],5,FALSE)</f>
        <v>WholeSales/Contract</v>
      </c>
      <c r="N844" s="34" t="s">
        <v>10</v>
      </c>
      <c r="O844" s="37" t="s">
        <v>61</v>
      </c>
      <c r="P844" s="32" t="str">
        <f>VLOOKUP(O844,Stock[],2,FALSE)</f>
        <v>BE Debtors Opening</v>
      </c>
      <c r="Q844" s="35">
        <f>VLOOKUP(O844,Stock[],3,FALSE)</f>
        <v>0</v>
      </c>
      <c r="R844" s="35">
        <f>VLOOKUP(O844,Stock[],4,FALSE)</f>
        <v>0</v>
      </c>
      <c r="S844" s="34"/>
      <c r="T844" s="35"/>
      <c r="U844" s="34"/>
      <c r="V844" s="36">
        <f>+DailySales!$T844*DailySales!$R844</f>
        <v>0</v>
      </c>
      <c r="W844" s="36">
        <f>+DailySales!$V844*DailySales!$Q844</f>
        <v>0</v>
      </c>
      <c r="X844" s="36">
        <f>VLOOKUP(O844,Stock[],6,FALSE)</f>
        <v>0</v>
      </c>
      <c r="Y844" s="36">
        <f>+DailySales!$V844*DailySales!$X844</f>
        <v>0</v>
      </c>
      <c r="Z844" s="37">
        <v>383600</v>
      </c>
      <c r="AA844" s="34"/>
      <c r="AB844" s="78"/>
      <c r="AC844" s="78"/>
      <c r="AD844" s="34"/>
      <c r="AE844" s="77"/>
      <c r="AF844" s="38"/>
      <c r="AG844" s="39"/>
      <c r="AH844" s="38">
        <v>46034</v>
      </c>
      <c r="AI844" s="39">
        <v>383600</v>
      </c>
      <c r="AJ844" s="38"/>
      <c r="AK844" s="39"/>
      <c r="AL844" s="34"/>
      <c r="AM844" s="39"/>
      <c r="AN84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44" s="26"/>
      <c r="AQ844" s="26"/>
      <c r="AR844" s="26"/>
    </row>
    <row r="845" spans="1:44" ht="19.5" customHeight="1" x14ac:dyDescent="0.25">
      <c r="A845" s="32">
        <f t="shared" si="56"/>
        <v>2025</v>
      </c>
      <c r="B845" s="32">
        <f t="shared" si="57"/>
        <v>12</v>
      </c>
      <c r="C845" s="25">
        <v>46020</v>
      </c>
      <c r="D845" s="57">
        <f t="shared" ca="1" si="54"/>
        <v>46097</v>
      </c>
      <c r="E845" s="32" t="str">
        <f t="shared" ca="1" si="55"/>
        <v>2-Months</v>
      </c>
      <c r="F845" s="32" t="str">
        <f>VLOOKUP(O845,Stock[],5,FALSE)</f>
        <v>BE</v>
      </c>
      <c r="G845" s="33" t="s">
        <v>2050</v>
      </c>
      <c r="H845" s="34"/>
      <c r="I845" s="34" t="s">
        <v>181</v>
      </c>
      <c r="J845" s="32" t="str">
        <f>VLOOKUP(I845,Customers[],2,FALSE)</f>
        <v>ရွှေမြင်း(ရွှေခြင်္သေ့)</v>
      </c>
      <c r="K845" s="32" t="str">
        <f>VLOOKUP(I845,Customers[],4,FALSE)</f>
        <v>Meiktila</v>
      </c>
      <c r="L845" s="32" t="str">
        <f>VLOOKUP(Table85[[#This Row],[CustomerID]],Table!H:K,3,0)</f>
        <v>မိတ္ထီလာ</v>
      </c>
      <c r="M845" s="32" t="str">
        <f>VLOOKUP(I845,Customers[],5,FALSE)</f>
        <v>WholeSales/Contract</v>
      </c>
      <c r="N845" s="34" t="s">
        <v>10</v>
      </c>
      <c r="O845" s="37" t="s">
        <v>61</v>
      </c>
      <c r="P845" s="32" t="str">
        <f>VLOOKUP(O845,Stock[],2,FALSE)</f>
        <v>BE Debtors Opening</v>
      </c>
      <c r="Q845" s="35">
        <f>VLOOKUP(O845,Stock[],3,FALSE)</f>
        <v>0</v>
      </c>
      <c r="R845" s="35">
        <f>VLOOKUP(O845,Stock[],4,FALSE)</f>
        <v>0</v>
      </c>
      <c r="S845" s="34"/>
      <c r="T845" s="35"/>
      <c r="U845" s="34"/>
      <c r="V845" s="36">
        <f>+DailySales!$T845*DailySales!$R845</f>
        <v>0</v>
      </c>
      <c r="W845" s="36">
        <f>+DailySales!$V845*DailySales!$Q845</f>
        <v>0</v>
      </c>
      <c r="X845" s="36">
        <f>VLOOKUP(O845,Stock[],6,FALSE)</f>
        <v>0</v>
      </c>
      <c r="Y845" s="36">
        <f>+DailySales!$V845*DailySales!$X845</f>
        <v>0</v>
      </c>
      <c r="Z845" s="37">
        <v>386400</v>
      </c>
      <c r="AA845" s="34"/>
      <c r="AB845" s="78"/>
      <c r="AC845" s="78"/>
      <c r="AD845" s="34"/>
      <c r="AE845" s="77"/>
      <c r="AF845" s="38"/>
      <c r="AG845" s="39"/>
      <c r="AH845" s="38">
        <v>46034</v>
      </c>
      <c r="AI845" s="39">
        <v>386400</v>
      </c>
      <c r="AJ845" s="38"/>
      <c r="AK845" s="39"/>
      <c r="AL845" s="34"/>
      <c r="AM845" s="39"/>
      <c r="AN84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45" s="26"/>
      <c r="AQ845" s="26"/>
      <c r="AR845" s="26"/>
    </row>
    <row r="846" spans="1:44" ht="19.5" customHeight="1" x14ac:dyDescent="0.25">
      <c r="A846" s="32">
        <f t="shared" si="56"/>
        <v>2025</v>
      </c>
      <c r="B846" s="32">
        <f t="shared" si="57"/>
        <v>12</v>
      </c>
      <c r="C846" s="25">
        <v>46020</v>
      </c>
      <c r="D846" s="57">
        <f t="shared" ca="1" si="54"/>
        <v>46097</v>
      </c>
      <c r="E846" s="32" t="str">
        <f t="shared" ca="1" si="55"/>
        <v>2-Months</v>
      </c>
      <c r="F846" s="32" t="str">
        <f>VLOOKUP(O846,Stock[],5,FALSE)</f>
        <v>BE</v>
      </c>
      <c r="G846" s="33" t="s">
        <v>2051</v>
      </c>
      <c r="H846" s="34"/>
      <c r="I846" s="34" t="s">
        <v>181</v>
      </c>
      <c r="J846" s="32" t="str">
        <f>VLOOKUP(I846,Customers[],2,FALSE)</f>
        <v>ရွှေမြင်း(ရွှေခြင်္သေ့)</v>
      </c>
      <c r="K846" s="32" t="str">
        <f>VLOOKUP(I846,Customers[],4,FALSE)</f>
        <v>Meiktila</v>
      </c>
      <c r="L846" s="32" t="str">
        <f>VLOOKUP(Table85[[#This Row],[CustomerID]],Table!H:K,3,0)</f>
        <v>မိတ္ထီလာ</v>
      </c>
      <c r="M846" s="32" t="str">
        <f>VLOOKUP(I846,Customers[],5,FALSE)</f>
        <v>WholeSales/Contract</v>
      </c>
      <c r="N846" s="34" t="s">
        <v>10</v>
      </c>
      <c r="O846" s="37" t="s">
        <v>61</v>
      </c>
      <c r="P846" s="32" t="str">
        <f>VLOOKUP(O846,Stock[],2,FALSE)</f>
        <v>BE Debtors Opening</v>
      </c>
      <c r="Q846" s="35">
        <f>VLOOKUP(O846,Stock[],3,FALSE)</f>
        <v>0</v>
      </c>
      <c r="R846" s="35">
        <f>VLOOKUP(O846,Stock[],4,FALSE)</f>
        <v>0</v>
      </c>
      <c r="S846" s="34"/>
      <c r="T846" s="35"/>
      <c r="U846" s="34"/>
      <c r="V846" s="36">
        <f>+DailySales!$T846*DailySales!$R846</f>
        <v>0</v>
      </c>
      <c r="W846" s="36">
        <f>+DailySales!$V846*DailySales!$Q846</f>
        <v>0</v>
      </c>
      <c r="X846" s="36">
        <f>VLOOKUP(O846,Stock[],6,FALSE)</f>
        <v>0</v>
      </c>
      <c r="Y846" s="36">
        <f>+DailySales!$V846*DailySales!$X846</f>
        <v>0</v>
      </c>
      <c r="Z846" s="37">
        <v>186200</v>
      </c>
      <c r="AA846" s="34"/>
      <c r="AB846" s="78"/>
      <c r="AC846" s="78"/>
      <c r="AD846" s="34"/>
      <c r="AE846" s="77"/>
      <c r="AF846" s="38"/>
      <c r="AG846" s="39"/>
      <c r="AH846" s="38">
        <v>46034</v>
      </c>
      <c r="AI846" s="39">
        <v>186200</v>
      </c>
      <c r="AJ846" s="38"/>
      <c r="AK846" s="39"/>
      <c r="AL846" s="34"/>
      <c r="AM846" s="39"/>
      <c r="AN84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46" s="26"/>
      <c r="AQ846" s="26"/>
      <c r="AR846" s="26"/>
    </row>
    <row r="847" spans="1:44" ht="19.5" customHeight="1" x14ac:dyDescent="0.25">
      <c r="A847" s="32">
        <f t="shared" si="56"/>
        <v>2025</v>
      </c>
      <c r="B847" s="32">
        <f t="shared" si="57"/>
        <v>12</v>
      </c>
      <c r="C847" s="25">
        <v>46020</v>
      </c>
      <c r="D847" s="57">
        <f t="shared" ca="1" si="54"/>
        <v>46097</v>
      </c>
      <c r="E847" s="32" t="str">
        <f t="shared" ca="1" si="55"/>
        <v>2-Months</v>
      </c>
      <c r="F847" s="32" t="str">
        <f>VLOOKUP(O847,Stock[],5,FALSE)</f>
        <v>BE</v>
      </c>
      <c r="G847" s="33" t="s">
        <v>2051</v>
      </c>
      <c r="H847" s="34"/>
      <c r="I847" s="34" t="s">
        <v>181</v>
      </c>
      <c r="J847" s="32" t="str">
        <f>VLOOKUP(I847,Customers[],2,FALSE)</f>
        <v>ရွှေမြင်း(ရွှေခြင်္သေ့)</v>
      </c>
      <c r="K847" s="32" t="str">
        <f>VLOOKUP(I847,Customers[],4,FALSE)</f>
        <v>Meiktila</v>
      </c>
      <c r="L847" s="32" t="str">
        <f>VLOOKUP(Table85[[#This Row],[CustomerID]],Table!H:K,3,0)</f>
        <v>မိတ္ထီလာ</v>
      </c>
      <c r="M847" s="32" t="str">
        <f>VLOOKUP(I847,Customers[],5,FALSE)</f>
        <v>WholeSales/Contract</v>
      </c>
      <c r="N847" s="34" t="s">
        <v>10</v>
      </c>
      <c r="O847" s="37" t="s">
        <v>61</v>
      </c>
      <c r="P847" s="32" t="str">
        <f>VLOOKUP(O847,Stock[],2,FALSE)</f>
        <v>BE Debtors Opening</v>
      </c>
      <c r="Q847" s="35">
        <f>VLOOKUP(O847,Stock[],3,FALSE)</f>
        <v>0</v>
      </c>
      <c r="R847" s="35">
        <f>VLOOKUP(O847,Stock[],4,FALSE)</f>
        <v>0</v>
      </c>
      <c r="S847" s="34"/>
      <c r="T847" s="35"/>
      <c r="U847" s="34"/>
      <c r="V847" s="36">
        <f>+DailySales!$T847*DailySales!$R847</f>
        <v>0</v>
      </c>
      <c r="W847" s="36">
        <f>+DailySales!$V847*DailySales!$Q847</f>
        <v>0</v>
      </c>
      <c r="X847" s="36">
        <f>VLOOKUP(O847,Stock[],6,FALSE)</f>
        <v>0</v>
      </c>
      <c r="Y847" s="36">
        <f>+DailySales!$V847*DailySales!$X847</f>
        <v>0</v>
      </c>
      <c r="Z847" s="37">
        <v>957600</v>
      </c>
      <c r="AA847" s="34"/>
      <c r="AB847" s="78"/>
      <c r="AC847" s="78"/>
      <c r="AD847" s="34"/>
      <c r="AE847" s="77"/>
      <c r="AF847" s="38"/>
      <c r="AG847" s="39"/>
      <c r="AH847" s="38">
        <v>46034</v>
      </c>
      <c r="AI847" s="39">
        <v>957600</v>
      </c>
      <c r="AJ847" s="38"/>
      <c r="AK847" s="39"/>
      <c r="AL847" s="34"/>
      <c r="AM847" s="39"/>
      <c r="AN84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47" s="26"/>
      <c r="AQ847" s="26"/>
      <c r="AR847" s="26"/>
    </row>
    <row r="848" spans="1:44" ht="19.5" customHeight="1" x14ac:dyDescent="0.25">
      <c r="A848" s="32">
        <f t="shared" si="56"/>
        <v>2025</v>
      </c>
      <c r="B848" s="32">
        <f t="shared" si="57"/>
        <v>12</v>
      </c>
      <c r="C848" s="25">
        <v>46020</v>
      </c>
      <c r="D848" s="57">
        <f t="shared" ca="1" si="54"/>
        <v>46097</v>
      </c>
      <c r="E848" s="32" t="str">
        <f t="shared" ca="1" si="55"/>
        <v>2-Months</v>
      </c>
      <c r="F848" s="32" t="str">
        <f>VLOOKUP(O848,Stock[],5,FALSE)</f>
        <v>BE</v>
      </c>
      <c r="G848" s="33" t="s">
        <v>2051</v>
      </c>
      <c r="H848" s="34"/>
      <c r="I848" s="34" t="s">
        <v>181</v>
      </c>
      <c r="J848" s="32" t="str">
        <f>VLOOKUP(I848,Customers[],2,FALSE)</f>
        <v>ရွှေမြင်း(ရွှေခြင်္သေ့)</v>
      </c>
      <c r="K848" s="32" t="str">
        <f>VLOOKUP(I848,Customers[],4,FALSE)</f>
        <v>Meiktila</v>
      </c>
      <c r="L848" s="32" t="str">
        <f>VLOOKUP(Table85[[#This Row],[CustomerID]],Table!H:K,3,0)</f>
        <v>မိတ္ထီလာ</v>
      </c>
      <c r="M848" s="32" t="str">
        <f>VLOOKUP(I848,Customers[],5,FALSE)</f>
        <v>WholeSales/Contract</v>
      </c>
      <c r="N848" s="34" t="s">
        <v>10</v>
      </c>
      <c r="O848" s="37" t="s">
        <v>61</v>
      </c>
      <c r="P848" s="32" t="str">
        <f>VLOOKUP(O848,Stock[],2,FALSE)</f>
        <v>BE Debtors Opening</v>
      </c>
      <c r="Q848" s="35">
        <f>VLOOKUP(O848,Stock[],3,FALSE)</f>
        <v>0</v>
      </c>
      <c r="R848" s="35">
        <f>VLOOKUP(O848,Stock[],4,FALSE)</f>
        <v>0</v>
      </c>
      <c r="S848" s="34"/>
      <c r="T848" s="35"/>
      <c r="U848" s="34"/>
      <c r="V848" s="36">
        <f>+DailySales!$T848*DailySales!$R848</f>
        <v>0</v>
      </c>
      <c r="W848" s="36">
        <f>+DailySales!$V848*DailySales!$Q848</f>
        <v>0</v>
      </c>
      <c r="X848" s="36">
        <f>VLOOKUP(O848,Stock[],6,FALSE)</f>
        <v>0</v>
      </c>
      <c r="Y848" s="36">
        <f>+DailySales!$V848*DailySales!$X848</f>
        <v>0</v>
      </c>
      <c r="Z848" s="37">
        <v>483000</v>
      </c>
      <c r="AA848" s="34"/>
      <c r="AB848" s="78"/>
      <c r="AC848" s="78"/>
      <c r="AD848" s="34"/>
      <c r="AE848" s="77"/>
      <c r="AF848" s="38"/>
      <c r="AG848" s="39"/>
      <c r="AH848" s="38">
        <v>46034</v>
      </c>
      <c r="AI848" s="39">
        <v>483000</v>
      </c>
      <c r="AJ848" s="38"/>
      <c r="AK848" s="39"/>
      <c r="AL848" s="34"/>
      <c r="AM848" s="39"/>
      <c r="AN84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48" s="26"/>
      <c r="AQ848" s="26"/>
      <c r="AR848" s="26"/>
    </row>
    <row r="849" spans="1:44" ht="19.5" customHeight="1" x14ac:dyDescent="0.25">
      <c r="A849" s="32">
        <f t="shared" si="56"/>
        <v>2025</v>
      </c>
      <c r="B849" s="32">
        <f t="shared" si="57"/>
        <v>12</v>
      </c>
      <c r="C849" s="25">
        <v>46020</v>
      </c>
      <c r="D849" s="57">
        <f t="shared" ca="1" si="54"/>
        <v>46097</v>
      </c>
      <c r="E849" s="32" t="str">
        <f t="shared" ca="1" si="55"/>
        <v>2-Months</v>
      </c>
      <c r="F849" s="32" t="str">
        <f>VLOOKUP(O849,Stock[],5,FALSE)</f>
        <v>BE</v>
      </c>
      <c r="G849" s="33" t="s">
        <v>2051</v>
      </c>
      <c r="H849" s="34"/>
      <c r="I849" s="34" t="s">
        <v>181</v>
      </c>
      <c r="J849" s="32" t="str">
        <f>VLOOKUP(I849,Customers[],2,FALSE)</f>
        <v>ရွှေမြင်း(ရွှေခြင်္သေ့)</v>
      </c>
      <c r="K849" s="32" t="str">
        <f>VLOOKUP(I849,Customers[],4,FALSE)</f>
        <v>Meiktila</v>
      </c>
      <c r="L849" s="32" t="str">
        <f>VLOOKUP(Table85[[#This Row],[CustomerID]],Table!H:K,3,0)</f>
        <v>မိတ္ထီလာ</v>
      </c>
      <c r="M849" s="32" t="str">
        <f>VLOOKUP(I849,Customers[],5,FALSE)</f>
        <v>WholeSales/Contract</v>
      </c>
      <c r="N849" s="34" t="s">
        <v>10</v>
      </c>
      <c r="O849" s="37" t="s">
        <v>61</v>
      </c>
      <c r="P849" s="32" t="str">
        <f>VLOOKUP(O849,Stock[],2,FALSE)</f>
        <v>BE Debtors Opening</v>
      </c>
      <c r="Q849" s="35">
        <f>VLOOKUP(O849,Stock[],3,FALSE)</f>
        <v>0</v>
      </c>
      <c r="R849" s="35">
        <f>VLOOKUP(O849,Stock[],4,FALSE)</f>
        <v>0</v>
      </c>
      <c r="S849" s="34"/>
      <c r="T849" s="35"/>
      <c r="U849" s="34"/>
      <c r="V849" s="36">
        <f>+DailySales!$T849*DailySales!$R849</f>
        <v>0</v>
      </c>
      <c r="W849" s="36">
        <f>+DailySales!$V849*DailySales!$Q849</f>
        <v>0</v>
      </c>
      <c r="X849" s="36">
        <f>VLOOKUP(O849,Stock[],6,FALSE)</f>
        <v>0</v>
      </c>
      <c r="Y849" s="36">
        <f>+DailySales!$V849*DailySales!$X849</f>
        <v>0</v>
      </c>
      <c r="Z849" s="37">
        <v>105000</v>
      </c>
      <c r="AA849" s="34"/>
      <c r="AB849" s="78"/>
      <c r="AC849" s="78"/>
      <c r="AD849" s="34"/>
      <c r="AE849" s="77"/>
      <c r="AF849" s="38"/>
      <c r="AG849" s="39"/>
      <c r="AH849" s="38">
        <v>46034</v>
      </c>
      <c r="AI849" s="39">
        <v>105000</v>
      </c>
      <c r="AJ849" s="38"/>
      <c r="AK849" s="39"/>
      <c r="AL849" s="34"/>
      <c r="AM849" s="39"/>
      <c r="AN84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49" s="26"/>
      <c r="AQ849" s="26"/>
      <c r="AR849" s="26"/>
    </row>
    <row r="850" spans="1:44" ht="19.5" customHeight="1" x14ac:dyDescent="0.25">
      <c r="A850" s="32">
        <f t="shared" si="56"/>
        <v>2025</v>
      </c>
      <c r="B850" s="32">
        <f t="shared" si="57"/>
        <v>12</v>
      </c>
      <c r="C850" s="25">
        <v>46020</v>
      </c>
      <c r="D850" s="57">
        <f t="shared" ca="1" si="54"/>
        <v>46097</v>
      </c>
      <c r="E850" s="32" t="str">
        <f t="shared" ca="1" si="55"/>
        <v>2-Months</v>
      </c>
      <c r="F850" s="32" t="str">
        <f>VLOOKUP(O850,Stock[],5,FALSE)</f>
        <v>BE</v>
      </c>
      <c r="G850" s="33" t="s">
        <v>2052</v>
      </c>
      <c r="H850" s="34"/>
      <c r="I850" s="34" t="s">
        <v>180</v>
      </c>
      <c r="J850" s="32" t="str">
        <f>VLOOKUP(I850,Customers[],2,FALSE)</f>
        <v>ရွှေမြင်း</v>
      </c>
      <c r="K850" s="32" t="str">
        <f>VLOOKUP(I850,Customers[],4,FALSE)</f>
        <v>Meiktila</v>
      </c>
      <c r="L850" s="32" t="str">
        <f>VLOOKUP(Table85[[#This Row],[CustomerID]],Table!H:K,3,0)</f>
        <v>မိတ္ထီလာ</v>
      </c>
      <c r="M850" s="32" t="str">
        <f>VLOOKUP(I850,Customers[],5,FALSE)</f>
        <v>WholeSales/Contract</v>
      </c>
      <c r="N850" s="34" t="s">
        <v>10</v>
      </c>
      <c r="O850" s="37" t="s">
        <v>61</v>
      </c>
      <c r="P850" s="32" t="str">
        <f>VLOOKUP(O850,Stock[],2,FALSE)</f>
        <v>BE Debtors Opening</v>
      </c>
      <c r="Q850" s="35">
        <f>VLOOKUP(O850,Stock[],3,FALSE)</f>
        <v>0</v>
      </c>
      <c r="R850" s="35">
        <f>VLOOKUP(O850,Stock[],4,FALSE)</f>
        <v>0</v>
      </c>
      <c r="S850" s="34"/>
      <c r="T850" s="35"/>
      <c r="U850" s="34"/>
      <c r="V850" s="36">
        <f>+DailySales!$T850*DailySales!$R850</f>
        <v>0</v>
      </c>
      <c r="W850" s="36">
        <f>+DailySales!$V850*DailySales!$Q850</f>
        <v>0</v>
      </c>
      <c r="X850" s="36">
        <f>VLOOKUP(O850,Stock[],6,FALSE)</f>
        <v>0</v>
      </c>
      <c r="Y850" s="36">
        <f>+DailySales!$V850*DailySales!$X850</f>
        <v>0</v>
      </c>
      <c r="Z850" s="37">
        <v>372400</v>
      </c>
      <c r="AA850" s="34"/>
      <c r="AB850" s="78"/>
      <c r="AC850" s="78"/>
      <c r="AD850" s="34"/>
      <c r="AE850" s="77"/>
      <c r="AF850" s="38"/>
      <c r="AG850" s="39"/>
      <c r="AH850" s="38">
        <v>46034</v>
      </c>
      <c r="AI850" s="39">
        <v>372400</v>
      </c>
      <c r="AJ850" s="38"/>
      <c r="AK850" s="39"/>
      <c r="AL850" s="34"/>
      <c r="AM850" s="39"/>
      <c r="AN85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50" s="26"/>
      <c r="AQ850" s="26"/>
      <c r="AR850" s="26"/>
    </row>
    <row r="851" spans="1:44" ht="19.5" customHeight="1" x14ac:dyDescent="0.25">
      <c r="A851" s="32">
        <f t="shared" si="56"/>
        <v>2025</v>
      </c>
      <c r="B851" s="32">
        <f t="shared" si="57"/>
        <v>12</v>
      </c>
      <c r="C851" s="25">
        <v>46020</v>
      </c>
      <c r="D851" s="57">
        <f t="shared" ca="1" si="54"/>
        <v>46097</v>
      </c>
      <c r="E851" s="32" t="str">
        <f t="shared" ca="1" si="55"/>
        <v>2-Months</v>
      </c>
      <c r="F851" s="32" t="str">
        <f>VLOOKUP(O851,Stock[],5,FALSE)</f>
        <v>BE</v>
      </c>
      <c r="G851" s="33" t="s">
        <v>2052</v>
      </c>
      <c r="H851" s="34"/>
      <c r="I851" s="34" t="s">
        <v>180</v>
      </c>
      <c r="J851" s="32" t="str">
        <f>VLOOKUP(I851,Customers[],2,FALSE)</f>
        <v>ရွှေမြင်း</v>
      </c>
      <c r="K851" s="32" t="str">
        <f>VLOOKUP(I851,Customers[],4,FALSE)</f>
        <v>Meiktila</v>
      </c>
      <c r="L851" s="32" t="str">
        <f>VLOOKUP(Table85[[#This Row],[CustomerID]],Table!H:K,3,0)</f>
        <v>မိတ္ထီလာ</v>
      </c>
      <c r="M851" s="32" t="str">
        <f>VLOOKUP(I851,Customers[],5,FALSE)</f>
        <v>WholeSales/Contract</v>
      </c>
      <c r="N851" s="34" t="s">
        <v>10</v>
      </c>
      <c r="O851" s="37" t="s">
        <v>61</v>
      </c>
      <c r="P851" s="32" t="str">
        <f>VLOOKUP(O851,Stock[],2,FALSE)</f>
        <v>BE Debtors Opening</v>
      </c>
      <c r="Q851" s="35">
        <f>VLOOKUP(O851,Stock[],3,FALSE)</f>
        <v>0</v>
      </c>
      <c r="R851" s="35">
        <f>VLOOKUP(O851,Stock[],4,FALSE)</f>
        <v>0</v>
      </c>
      <c r="S851" s="34"/>
      <c r="T851" s="35"/>
      <c r="U851" s="34"/>
      <c r="V851" s="36">
        <f>+DailySales!$T851*DailySales!$R851</f>
        <v>0</v>
      </c>
      <c r="W851" s="36">
        <f>+DailySales!$V851*DailySales!$Q851</f>
        <v>0</v>
      </c>
      <c r="X851" s="36">
        <f>VLOOKUP(O851,Stock[],6,FALSE)</f>
        <v>0</v>
      </c>
      <c r="Y851" s="36">
        <f>+DailySales!$V851*DailySales!$X851</f>
        <v>0</v>
      </c>
      <c r="Z851" s="37">
        <v>1342600</v>
      </c>
      <c r="AA851" s="34"/>
      <c r="AB851" s="78"/>
      <c r="AC851" s="78"/>
      <c r="AD851" s="34"/>
      <c r="AE851" s="77"/>
      <c r="AF851" s="38"/>
      <c r="AG851" s="39"/>
      <c r="AH851" s="38">
        <v>46034</v>
      </c>
      <c r="AI851" s="39">
        <v>1342600</v>
      </c>
      <c r="AJ851" s="38"/>
      <c r="AK851" s="39"/>
      <c r="AL851" s="34"/>
      <c r="AM851" s="39"/>
      <c r="AN85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51" s="26"/>
      <c r="AQ851" s="26"/>
      <c r="AR851" s="26"/>
    </row>
    <row r="852" spans="1:44" ht="19.5" customHeight="1" x14ac:dyDescent="0.25">
      <c r="A852" s="32">
        <f t="shared" si="56"/>
        <v>2025</v>
      </c>
      <c r="B852" s="32">
        <f t="shared" si="57"/>
        <v>12</v>
      </c>
      <c r="C852" s="25">
        <v>46020</v>
      </c>
      <c r="D852" s="57">
        <f t="shared" ca="1" si="54"/>
        <v>46097</v>
      </c>
      <c r="E852" s="32" t="str">
        <f t="shared" ca="1" si="55"/>
        <v>2-Months</v>
      </c>
      <c r="F852" s="32" t="str">
        <f>VLOOKUP(O852,Stock[],5,FALSE)</f>
        <v>BE</v>
      </c>
      <c r="G852" s="33" t="s">
        <v>2052</v>
      </c>
      <c r="H852" s="34"/>
      <c r="I852" s="34" t="s">
        <v>180</v>
      </c>
      <c r="J852" s="32" t="str">
        <f>VLOOKUP(I852,Customers[],2,FALSE)</f>
        <v>ရွှေမြင်း</v>
      </c>
      <c r="K852" s="32" t="str">
        <f>VLOOKUP(I852,Customers[],4,FALSE)</f>
        <v>Meiktila</v>
      </c>
      <c r="L852" s="32" t="str">
        <f>VLOOKUP(Table85[[#This Row],[CustomerID]],Table!H:K,3,0)</f>
        <v>မိတ္ထီလာ</v>
      </c>
      <c r="M852" s="32" t="str">
        <f>VLOOKUP(I852,Customers[],5,FALSE)</f>
        <v>WholeSales/Contract</v>
      </c>
      <c r="N852" s="34" t="s">
        <v>10</v>
      </c>
      <c r="O852" s="37" t="s">
        <v>61</v>
      </c>
      <c r="P852" s="32" t="str">
        <f>VLOOKUP(O852,Stock[],2,FALSE)</f>
        <v>BE Debtors Opening</v>
      </c>
      <c r="Q852" s="35">
        <f>VLOOKUP(O852,Stock[],3,FALSE)</f>
        <v>0</v>
      </c>
      <c r="R852" s="35">
        <f>VLOOKUP(O852,Stock[],4,FALSE)</f>
        <v>0</v>
      </c>
      <c r="S852" s="34"/>
      <c r="T852" s="35"/>
      <c r="U852" s="34"/>
      <c r="V852" s="36">
        <f>+DailySales!$T852*DailySales!$R852</f>
        <v>0</v>
      </c>
      <c r="W852" s="36">
        <f>+DailySales!$V852*DailySales!$Q852</f>
        <v>0</v>
      </c>
      <c r="X852" s="36">
        <f>VLOOKUP(O852,Stock[],6,FALSE)</f>
        <v>0</v>
      </c>
      <c r="Y852" s="36">
        <f>+DailySales!$V852*DailySales!$X852</f>
        <v>0</v>
      </c>
      <c r="Z852" s="37">
        <v>638400</v>
      </c>
      <c r="AA852" s="34"/>
      <c r="AB852" s="78"/>
      <c r="AC852" s="78"/>
      <c r="AD852" s="34"/>
      <c r="AE852" s="77"/>
      <c r="AF852" s="38"/>
      <c r="AG852" s="39"/>
      <c r="AH852" s="38">
        <v>46034</v>
      </c>
      <c r="AI852" s="39">
        <v>638400</v>
      </c>
      <c r="AJ852" s="38"/>
      <c r="AK852" s="39"/>
      <c r="AL852" s="34"/>
      <c r="AM852" s="39"/>
      <c r="AN85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52" s="26"/>
      <c r="AQ852" s="26"/>
      <c r="AR852" s="26"/>
    </row>
    <row r="853" spans="1:44" ht="19.5" customHeight="1" x14ac:dyDescent="0.25">
      <c r="A853" s="32">
        <f t="shared" si="56"/>
        <v>2025</v>
      </c>
      <c r="B853" s="32">
        <f t="shared" si="57"/>
        <v>12</v>
      </c>
      <c r="C853" s="25">
        <v>46020</v>
      </c>
      <c r="D853" s="57">
        <f t="shared" ca="1" si="54"/>
        <v>46097</v>
      </c>
      <c r="E853" s="32" t="str">
        <f t="shared" ca="1" si="55"/>
        <v>2-Months</v>
      </c>
      <c r="F853" s="32" t="str">
        <f>VLOOKUP(O853,Stock[],5,FALSE)</f>
        <v>BE</v>
      </c>
      <c r="G853" s="33" t="s">
        <v>2052</v>
      </c>
      <c r="H853" s="34"/>
      <c r="I853" s="34" t="s">
        <v>180</v>
      </c>
      <c r="J853" s="32" t="str">
        <f>VLOOKUP(I853,Customers[],2,FALSE)</f>
        <v>ရွှေမြင်း</v>
      </c>
      <c r="K853" s="32" t="str">
        <f>VLOOKUP(I853,Customers[],4,FALSE)</f>
        <v>Meiktila</v>
      </c>
      <c r="L853" s="32" t="str">
        <f>VLOOKUP(Table85[[#This Row],[CustomerID]],Table!H:K,3,0)</f>
        <v>မိတ္ထီလာ</v>
      </c>
      <c r="M853" s="32" t="str">
        <f>VLOOKUP(I853,Customers[],5,FALSE)</f>
        <v>WholeSales/Contract</v>
      </c>
      <c r="N853" s="34" t="s">
        <v>10</v>
      </c>
      <c r="O853" s="37" t="s">
        <v>61</v>
      </c>
      <c r="P853" s="32" t="str">
        <f>VLOOKUP(O853,Stock[],2,FALSE)</f>
        <v>BE Debtors Opening</v>
      </c>
      <c r="Q853" s="35">
        <f>VLOOKUP(O853,Stock[],3,FALSE)</f>
        <v>0</v>
      </c>
      <c r="R853" s="35">
        <f>VLOOKUP(O853,Stock[],4,FALSE)</f>
        <v>0</v>
      </c>
      <c r="S853" s="34"/>
      <c r="T853" s="35"/>
      <c r="U853" s="34"/>
      <c r="V853" s="36">
        <f>+DailySales!$T853*DailySales!$R853</f>
        <v>0</v>
      </c>
      <c r="W853" s="36">
        <f>+DailySales!$V853*DailySales!$Q853</f>
        <v>0</v>
      </c>
      <c r="X853" s="36">
        <f>VLOOKUP(O853,Stock[],6,FALSE)</f>
        <v>0</v>
      </c>
      <c r="Y853" s="36">
        <f>+DailySales!$V853*DailySales!$X853</f>
        <v>0</v>
      </c>
      <c r="Z853" s="37">
        <v>372400</v>
      </c>
      <c r="AA853" s="34"/>
      <c r="AB853" s="78"/>
      <c r="AC853" s="78"/>
      <c r="AD853" s="34"/>
      <c r="AE853" s="77"/>
      <c r="AF853" s="38"/>
      <c r="AG853" s="39"/>
      <c r="AH853" s="38">
        <v>46034</v>
      </c>
      <c r="AI853" s="39">
        <v>372400</v>
      </c>
      <c r="AJ853" s="38"/>
      <c r="AK853" s="39"/>
      <c r="AL853" s="34"/>
      <c r="AM853" s="39"/>
      <c r="AN85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53" s="26"/>
      <c r="AQ853" s="26"/>
      <c r="AR853" s="26"/>
    </row>
    <row r="854" spans="1:44" ht="19.5" customHeight="1" x14ac:dyDescent="0.25">
      <c r="A854" s="32">
        <f t="shared" si="56"/>
        <v>2025</v>
      </c>
      <c r="B854" s="32">
        <f t="shared" si="57"/>
        <v>12</v>
      </c>
      <c r="C854" s="25">
        <v>46020</v>
      </c>
      <c r="D854" s="57">
        <f t="shared" ca="1" si="54"/>
        <v>46097</v>
      </c>
      <c r="E854" s="32" t="str">
        <f t="shared" ca="1" si="55"/>
        <v>2-Months</v>
      </c>
      <c r="F854" s="32" t="str">
        <f>VLOOKUP(O854,Stock[],5,FALSE)</f>
        <v>BE</v>
      </c>
      <c r="G854" s="33" t="s">
        <v>2053</v>
      </c>
      <c r="H854" s="34"/>
      <c r="I854" s="34" t="s">
        <v>239</v>
      </c>
      <c r="J854" s="32" t="str">
        <f>VLOOKUP(I854,Customers[],2,FALSE)</f>
        <v>ဦးရဲမြင့်</v>
      </c>
      <c r="K854" s="32" t="str">
        <f>VLOOKUP(I854,Customers[],4,FALSE)</f>
        <v>Pyawbwe</v>
      </c>
      <c r="L854" s="32" t="str">
        <f>VLOOKUP(Table85[[#This Row],[CustomerID]],Table!H:K,3,0)</f>
        <v>ပျော်ဘွယ်</v>
      </c>
      <c r="M854" s="32" t="str">
        <f>VLOOKUP(I854,Customers[],5,FALSE)</f>
        <v>WholeSales/Contract</v>
      </c>
      <c r="N854" s="34" t="s">
        <v>10</v>
      </c>
      <c r="O854" s="37" t="s">
        <v>61</v>
      </c>
      <c r="P854" s="32" t="str">
        <f>VLOOKUP(O854,Stock[],2,FALSE)</f>
        <v>BE Debtors Opening</v>
      </c>
      <c r="Q854" s="35">
        <f>VLOOKUP(O854,Stock[],3,FALSE)</f>
        <v>0</v>
      </c>
      <c r="R854" s="35">
        <f>VLOOKUP(O854,Stock[],4,FALSE)</f>
        <v>0</v>
      </c>
      <c r="S854" s="34"/>
      <c r="T854" s="35"/>
      <c r="U854" s="34"/>
      <c r="V854" s="36">
        <f>+DailySales!$T854*DailySales!$R854</f>
        <v>0</v>
      </c>
      <c r="W854" s="36">
        <f>+DailySales!$V854*DailySales!$Q854</f>
        <v>0</v>
      </c>
      <c r="X854" s="36">
        <f>VLOOKUP(O854,Stock[],6,FALSE)</f>
        <v>0</v>
      </c>
      <c r="Y854" s="36">
        <f>+DailySales!$V854*DailySales!$X854</f>
        <v>0</v>
      </c>
      <c r="Z854" s="37">
        <v>2420600</v>
      </c>
      <c r="AA854" s="34"/>
      <c r="AB854" s="78"/>
      <c r="AC854" s="78"/>
      <c r="AD854" s="34"/>
      <c r="AE854" s="77"/>
      <c r="AF854" s="38"/>
      <c r="AG854" s="39"/>
      <c r="AH854" s="38">
        <v>46027</v>
      </c>
      <c r="AI854" s="39">
        <v>2420600</v>
      </c>
      <c r="AJ854" s="38"/>
      <c r="AK854" s="39"/>
      <c r="AL854" s="34"/>
      <c r="AM854" s="39"/>
      <c r="AN85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54" s="26"/>
      <c r="AQ854" s="26"/>
      <c r="AR854" s="26"/>
    </row>
    <row r="855" spans="1:44" ht="19.5" customHeight="1" x14ac:dyDescent="0.25">
      <c r="A855" s="32">
        <f t="shared" si="56"/>
        <v>2025</v>
      </c>
      <c r="B855" s="32">
        <f t="shared" si="57"/>
        <v>12</v>
      </c>
      <c r="C855" s="25">
        <v>46020</v>
      </c>
      <c r="D855" s="57">
        <f t="shared" ca="1" si="54"/>
        <v>46097</v>
      </c>
      <c r="E855" s="32" t="str">
        <f t="shared" ca="1" si="55"/>
        <v>2-Months</v>
      </c>
      <c r="F855" s="32" t="str">
        <f>VLOOKUP(O855,Stock[],5,FALSE)</f>
        <v>BE</v>
      </c>
      <c r="G855" s="33" t="s">
        <v>2053</v>
      </c>
      <c r="H855" s="34"/>
      <c r="I855" s="34" t="s">
        <v>239</v>
      </c>
      <c r="J855" s="32" t="str">
        <f>VLOOKUP(I855,Customers[],2,FALSE)</f>
        <v>ဦးရဲမြင့်</v>
      </c>
      <c r="K855" s="32" t="str">
        <f>VLOOKUP(I855,Customers[],4,FALSE)</f>
        <v>Pyawbwe</v>
      </c>
      <c r="L855" s="32" t="str">
        <f>VLOOKUP(Table85[[#This Row],[CustomerID]],Table!H:K,3,0)</f>
        <v>ပျော်ဘွယ်</v>
      </c>
      <c r="M855" s="32" t="str">
        <f>VLOOKUP(I855,Customers[],5,FALSE)</f>
        <v>WholeSales/Contract</v>
      </c>
      <c r="N855" s="34" t="s">
        <v>10</v>
      </c>
      <c r="O855" s="37" t="s">
        <v>61</v>
      </c>
      <c r="P855" s="32" t="str">
        <f>VLOOKUP(O855,Stock[],2,FALSE)</f>
        <v>BE Debtors Opening</v>
      </c>
      <c r="Q855" s="35">
        <f>VLOOKUP(O855,Stock[],3,FALSE)</f>
        <v>0</v>
      </c>
      <c r="R855" s="35">
        <f>VLOOKUP(O855,Stock[],4,FALSE)</f>
        <v>0</v>
      </c>
      <c r="S855" s="34"/>
      <c r="T855" s="35"/>
      <c r="U855" s="34"/>
      <c r="V855" s="36">
        <f>+DailySales!$T855*DailySales!$R855</f>
        <v>0</v>
      </c>
      <c r="W855" s="36">
        <f>+DailySales!$V855*DailySales!$Q855</f>
        <v>0</v>
      </c>
      <c r="X855" s="36">
        <f>VLOOKUP(O855,Stock[],6,FALSE)</f>
        <v>0</v>
      </c>
      <c r="Y855" s="36">
        <f>+DailySales!$V855*DailySales!$X855</f>
        <v>0</v>
      </c>
      <c r="Z855" s="37">
        <v>5754000</v>
      </c>
      <c r="AA855" s="34"/>
      <c r="AB855" s="78"/>
      <c r="AC855" s="78"/>
      <c r="AD855" s="34"/>
      <c r="AE855" s="77"/>
      <c r="AF855" s="38"/>
      <c r="AG855" s="39"/>
      <c r="AH855" s="38">
        <v>46027</v>
      </c>
      <c r="AI855" s="39">
        <v>5754000</v>
      </c>
      <c r="AJ855" s="38"/>
      <c r="AK855" s="39"/>
      <c r="AL855" s="34"/>
      <c r="AM855" s="39"/>
      <c r="AN85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55" s="26"/>
      <c r="AQ855" s="26"/>
      <c r="AR855" s="26"/>
    </row>
    <row r="856" spans="1:44" ht="19.5" customHeight="1" x14ac:dyDescent="0.25">
      <c r="A856" s="32">
        <f t="shared" si="56"/>
        <v>2025</v>
      </c>
      <c r="B856" s="32">
        <f t="shared" si="57"/>
        <v>12</v>
      </c>
      <c r="C856" s="25">
        <v>46020</v>
      </c>
      <c r="D856" s="57">
        <f t="shared" ca="1" si="54"/>
        <v>46097</v>
      </c>
      <c r="E856" s="32" t="str">
        <f t="shared" ca="1" si="55"/>
        <v>2-Months</v>
      </c>
      <c r="F856" s="32" t="str">
        <f>VLOOKUP(O856,Stock[],5,FALSE)</f>
        <v>BE</v>
      </c>
      <c r="G856" s="33" t="s">
        <v>2053</v>
      </c>
      <c r="H856" s="34"/>
      <c r="I856" s="34" t="s">
        <v>239</v>
      </c>
      <c r="J856" s="32" t="str">
        <f>VLOOKUP(I856,Customers[],2,FALSE)</f>
        <v>ဦးရဲမြင့်</v>
      </c>
      <c r="K856" s="32" t="str">
        <f>VLOOKUP(I856,Customers[],4,FALSE)</f>
        <v>Pyawbwe</v>
      </c>
      <c r="L856" s="32" t="str">
        <f>VLOOKUP(Table85[[#This Row],[CustomerID]],Table!H:K,3,0)</f>
        <v>ပျော်ဘွယ်</v>
      </c>
      <c r="M856" s="32" t="str">
        <f>VLOOKUP(I856,Customers[],5,FALSE)</f>
        <v>WholeSales/Contract</v>
      </c>
      <c r="N856" s="34" t="s">
        <v>10</v>
      </c>
      <c r="O856" s="37" t="s">
        <v>61</v>
      </c>
      <c r="P856" s="32" t="str">
        <f>VLOOKUP(O856,Stock[],2,FALSE)</f>
        <v>BE Debtors Opening</v>
      </c>
      <c r="Q856" s="35">
        <f>VLOOKUP(O856,Stock[],3,FALSE)</f>
        <v>0</v>
      </c>
      <c r="R856" s="35">
        <f>VLOOKUP(O856,Stock[],4,FALSE)</f>
        <v>0</v>
      </c>
      <c r="S856" s="34"/>
      <c r="T856" s="35"/>
      <c r="U856" s="34"/>
      <c r="V856" s="36">
        <f>+DailySales!$T856*DailySales!$R856</f>
        <v>0</v>
      </c>
      <c r="W856" s="36">
        <f>+DailySales!$V856*DailySales!$Q856</f>
        <v>0</v>
      </c>
      <c r="X856" s="36">
        <f>VLOOKUP(O856,Stock[],6,FALSE)</f>
        <v>0</v>
      </c>
      <c r="Y856" s="36">
        <f>+DailySales!$V856*DailySales!$X856</f>
        <v>0</v>
      </c>
      <c r="Z856" s="37">
        <v>6703200</v>
      </c>
      <c r="AA856" s="34"/>
      <c r="AB856" s="78"/>
      <c r="AC856" s="78"/>
      <c r="AD856" s="34"/>
      <c r="AE856" s="77"/>
      <c r="AF856" s="38"/>
      <c r="AG856" s="39"/>
      <c r="AH856" s="38">
        <v>46027</v>
      </c>
      <c r="AI856" s="39">
        <v>6703200</v>
      </c>
      <c r="AJ856" s="38"/>
      <c r="AK856" s="39"/>
      <c r="AL856" s="34"/>
      <c r="AM856" s="39"/>
      <c r="AN85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56" s="26"/>
      <c r="AQ856" s="26"/>
      <c r="AR856" s="26"/>
    </row>
    <row r="857" spans="1:44" ht="19.5" customHeight="1" x14ac:dyDescent="0.25">
      <c r="A857" s="32">
        <f t="shared" si="56"/>
        <v>2025</v>
      </c>
      <c r="B857" s="32">
        <f t="shared" si="57"/>
        <v>12</v>
      </c>
      <c r="C857" s="25">
        <v>46020</v>
      </c>
      <c r="D857" s="57">
        <f t="shared" ca="1" si="54"/>
        <v>46097</v>
      </c>
      <c r="E857" s="32" t="str">
        <f t="shared" ca="1" si="55"/>
        <v>2-Months</v>
      </c>
      <c r="F857" s="32" t="str">
        <f>VLOOKUP(O857,Stock[],5,FALSE)</f>
        <v>BE</v>
      </c>
      <c r="G857" s="33" t="s">
        <v>2053</v>
      </c>
      <c r="H857" s="34"/>
      <c r="I857" s="34" t="s">
        <v>239</v>
      </c>
      <c r="J857" s="32" t="str">
        <f>VLOOKUP(I857,Customers[],2,FALSE)</f>
        <v>ဦးရဲမြင့်</v>
      </c>
      <c r="K857" s="32" t="str">
        <f>VLOOKUP(I857,Customers[],4,FALSE)</f>
        <v>Pyawbwe</v>
      </c>
      <c r="L857" s="32" t="str">
        <f>VLOOKUP(Table85[[#This Row],[CustomerID]],Table!H:K,3,0)</f>
        <v>ပျော်ဘွယ်</v>
      </c>
      <c r="M857" s="32" t="str">
        <f>VLOOKUP(I857,Customers[],5,FALSE)</f>
        <v>WholeSales/Contract</v>
      </c>
      <c r="N857" s="34" t="s">
        <v>10</v>
      </c>
      <c r="O857" s="37" t="s">
        <v>61</v>
      </c>
      <c r="P857" s="32" t="str">
        <f>VLOOKUP(O857,Stock[],2,FALSE)</f>
        <v>BE Debtors Opening</v>
      </c>
      <c r="Q857" s="35">
        <f>VLOOKUP(O857,Stock[],3,FALSE)</f>
        <v>0</v>
      </c>
      <c r="R857" s="35">
        <f>VLOOKUP(O857,Stock[],4,FALSE)</f>
        <v>0</v>
      </c>
      <c r="S857" s="34"/>
      <c r="T857" s="35"/>
      <c r="U857" s="34"/>
      <c r="V857" s="36">
        <f>+DailySales!$T857*DailySales!$R857</f>
        <v>0</v>
      </c>
      <c r="W857" s="36">
        <f>+DailySales!$V857*DailySales!$Q857</f>
        <v>0</v>
      </c>
      <c r="X857" s="36">
        <f>VLOOKUP(O857,Stock[],6,FALSE)</f>
        <v>0</v>
      </c>
      <c r="Y857" s="36">
        <f>+DailySales!$V857*DailySales!$X857</f>
        <v>0</v>
      </c>
      <c r="Z857" s="37">
        <v>1862000</v>
      </c>
      <c r="AA857" s="34"/>
      <c r="AB857" s="78"/>
      <c r="AC857" s="78"/>
      <c r="AD857" s="34"/>
      <c r="AE857" s="77"/>
      <c r="AF857" s="38"/>
      <c r="AG857" s="39"/>
      <c r="AH857" s="38">
        <v>46027</v>
      </c>
      <c r="AI857" s="39">
        <v>680630</v>
      </c>
      <c r="AJ857" s="38">
        <v>46032</v>
      </c>
      <c r="AK857" s="39">
        <v>1181370</v>
      </c>
      <c r="AL857" s="34"/>
      <c r="AM857" s="39"/>
      <c r="AN85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57" s="26"/>
      <c r="AQ857" s="26"/>
      <c r="AR857" s="26"/>
    </row>
    <row r="858" spans="1:44" ht="19.5" customHeight="1" x14ac:dyDescent="0.25">
      <c r="A858" s="32">
        <f t="shared" si="56"/>
        <v>2025</v>
      </c>
      <c r="B858" s="32">
        <f t="shared" si="57"/>
        <v>12</v>
      </c>
      <c r="C858" s="25">
        <v>46020</v>
      </c>
      <c r="D858" s="57">
        <f t="shared" ca="1" si="54"/>
        <v>46097</v>
      </c>
      <c r="E858" s="32" t="str">
        <f t="shared" ca="1" si="55"/>
        <v>2-Months</v>
      </c>
      <c r="F858" s="32" t="str">
        <f>VLOOKUP(O858,Stock[],5,FALSE)</f>
        <v>BE</v>
      </c>
      <c r="G858" s="33" t="s">
        <v>2054</v>
      </c>
      <c r="H858" s="34"/>
      <c r="I858" s="34" t="s">
        <v>227</v>
      </c>
      <c r="J858" s="32" t="str">
        <f>VLOOKUP(I858,Customers[],2,FALSE)</f>
        <v>Summer-2</v>
      </c>
      <c r="K858" s="32" t="str">
        <f>VLOOKUP(I858,Customers[],4,FALSE)</f>
        <v>Meiktila</v>
      </c>
      <c r="L858" s="32" t="str">
        <f>VLOOKUP(Table85[[#This Row],[CustomerID]],Table!H:K,3,0)</f>
        <v>မိတ္ထီလာ</v>
      </c>
      <c r="M858" s="32" t="str">
        <f>VLOOKUP(I858,Customers[],5,FALSE)</f>
        <v>WholeSales</v>
      </c>
      <c r="N858" s="34" t="s">
        <v>10</v>
      </c>
      <c r="O858" s="37" t="s">
        <v>61</v>
      </c>
      <c r="P858" s="32" t="str">
        <f>VLOOKUP(O858,Stock[],2,FALSE)</f>
        <v>BE Debtors Opening</v>
      </c>
      <c r="Q858" s="35">
        <f>VLOOKUP(O858,Stock[],3,FALSE)</f>
        <v>0</v>
      </c>
      <c r="R858" s="35">
        <f>VLOOKUP(O858,Stock[],4,FALSE)</f>
        <v>0</v>
      </c>
      <c r="S858" s="34"/>
      <c r="T858" s="35"/>
      <c r="U858" s="34"/>
      <c r="V858" s="36">
        <f>+DailySales!$T858*DailySales!$R858</f>
        <v>0</v>
      </c>
      <c r="W858" s="36">
        <f>+DailySales!$V858*DailySales!$Q858</f>
        <v>0</v>
      </c>
      <c r="X858" s="36">
        <f>VLOOKUP(O858,Stock[],6,FALSE)</f>
        <v>0</v>
      </c>
      <c r="Y858" s="36">
        <f>+DailySales!$V858*DailySales!$X858</f>
        <v>0</v>
      </c>
      <c r="Z858" s="37">
        <v>1436400</v>
      </c>
      <c r="AA858" s="34"/>
      <c r="AB858" s="78"/>
      <c r="AC858" s="78"/>
      <c r="AD858" s="34"/>
      <c r="AE858" s="77"/>
      <c r="AF858" s="38"/>
      <c r="AG858" s="39"/>
      <c r="AH858" s="38">
        <v>46025</v>
      </c>
      <c r="AI858" s="39">
        <v>1436400</v>
      </c>
      <c r="AJ858" s="38"/>
      <c r="AK858" s="39"/>
      <c r="AL858" s="34"/>
      <c r="AM858" s="39"/>
      <c r="AN85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58" s="26"/>
      <c r="AQ858" s="26"/>
      <c r="AR858" s="26"/>
    </row>
    <row r="859" spans="1:44" ht="19.5" customHeight="1" x14ac:dyDescent="0.25">
      <c r="A859" s="32">
        <f t="shared" si="56"/>
        <v>2025</v>
      </c>
      <c r="B859" s="32">
        <f t="shared" si="57"/>
        <v>12</v>
      </c>
      <c r="C859" s="25">
        <v>46020</v>
      </c>
      <c r="D859" s="57">
        <f t="shared" ca="1" si="54"/>
        <v>46097</v>
      </c>
      <c r="E859" s="32" t="str">
        <f t="shared" ca="1" si="55"/>
        <v>2-Months</v>
      </c>
      <c r="F859" s="32" t="str">
        <f>VLOOKUP(O859,Stock[],5,FALSE)</f>
        <v>BE</v>
      </c>
      <c r="G859" s="33" t="s">
        <v>2055</v>
      </c>
      <c r="H859" s="34"/>
      <c r="I859" s="34" t="s">
        <v>180</v>
      </c>
      <c r="J859" s="32" t="str">
        <f>VLOOKUP(I859,Customers[],2,FALSE)</f>
        <v>ရွှေမြင်း</v>
      </c>
      <c r="K859" s="32" t="str">
        <f>VLOOKUP(I859,Customers[],4,FALSE)</f>
        <v>Meiktila</v>
      </c>
      <c r="L859" s="32" t="str">
        <f>VLOOKUP(Table85[[#This Row],[CustomerID]],Table!H:K,3,0)</f>
        <v>မိတ္ထီလာ</v>
      </c>
      <c r="M859" s="32" t="str">
        <f>VLOOKUP(I859,Customers[],5,FALSE)</f>
        <v>WholeSales/Contract</v>
      </c>
      <c r="N859" s="34" t="s">
        <v>10</v>
      </c>
      <c r="O859" s="37" t="s">
        <v>61</v>
      </c>
      <c r="P859" s="32" t="str">
        <f>VLOOKUP(O859,Stock[],2,FALSE)</f>
        <v>BE Debtors Opening</v>
      </c>
      <c r="Q859" s="35">
        <f>VLOOKUP(O859,Stock[],3,FALSE)</f>
        <v>0</v>
      </c>
      <c r="R859" s="35">
        <f>VLOOKUP(O859,Stock[],4,FALSE)</f>
        <v>0</v>
      </c>
      <c r="S859" s="34"/>
      <c r="T859" s="35"/>
      <c r="U859" s="34"/>
      <c r="V859" s="36">
        <f>+DailySales!$T859*DailySales!$R859</f>
        <v>0</v>
      </c>
      <c r="W859" s="36">
        <f>+DailySales!$V859*DailySales!$Q859</f>
        <v>0</v>
      </c>
      <c r="X859" s="36">
        <f>VLOOKUP(O859,Stock[],6,FALSE)</f>
        <v>0</v>
      </c>
      <c r="Y859" s="36">
        <f>+DailySales!$V859*DailySales!$X859</f>
        <v>0</v>
      </c>
      <c r="Z859" s="37">
        <v>931000</v>
      </c>
      <c r="AA859" s="34"/>
      <c r="AB859" s="78"/>
      <c r="AC859" s="78"/>
      <c r="AD859" s="34"/>
      <c r="AE859" s="77"/>
      <c r="AF859" s="38"/>
      <c r="AG859" s="39"/>
      <c r="AH859" s="38">
        <v>46034</v>
      </c>
      <c r="AI859" s="39">
        <v>931000</v>
      </c>
      <c r="AJ859" s="38"/>
      <c r="AK859" s="39"/>
      <c r="AL859" s="34"/>
      <c r="AM859" s="39"/>
      <c r="AN85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59" s="26"/>
      <c r="AQ859" s="26"/>
      <c r="AR859" s="26"/>
    </row>
    <row r="860" spans="1:44" ht="19.5" customHeight="1" x14ac:dyDescent="0.25">
      <c r="A860" s="32">
        <f t="shared" si="56"/>
        <v>2025</v>
      </c>
      <c r="B860" s="32">
        <f t="shared" si="57"/>
        <v>12</v>
      </c>
      <c r="C860" s="25">
        <v>46020</v>
      </c>
      <c r="D860" s="57">
        <f t="shared" ca="1" si="54"/>
        <v>46097</v>
      </c>
      <c r="E860" s="32" t="str">
        <f t="shared" ca="1" si="55"/>
        <v>2-Months</v>
      </c>
      <c r="F860" s="32" t="str">
        <f>VLOOKUP(O860,Stock[],5,FALSE)</f>
        <v>BE</v>
      </c>
      <c r="G860" s="33" t="s">
        <v>2055</v>
      </c>
      <c r="H860" s="34"/>
      <c r="I860" s="34" t="s">
        <v>180</v>
      </c>
      <c r="J860" s="32" t="str">
        <f>VLOOKUP(I860,Customers[],2,FALSE)</f>
        <v>ရွှေမြင်း</v>
      </c>
      <c r="K860" s="32" t="str">
        <f>VLOOKUP(I860,Customers[],4,FALSE)</f>
        <v>Meiktila</v>
      </c>
      <c r="L860" s="32" t="str">
        <f>VLOOKUP(Table85[[#This Row],[CustomerID]],Table!H:K,3,0)</f>
        <v>မိတ္ထီလာ</v>
      </c>
      <c r="M860" s="32" t="str">
        <f>VLOOKUP(I860,Customers[],5,FALSE)</f>
        <v>WholeSales/Contract</v>
      </c>
      <c r="N860" s="34" t="s">
        <v>10</v>
      </c>
      <c r="O860" s="37" t="s">
        <v>61</v>
      </c>
      <c r="P860" s="32" t="str">
        <f>VLOOKUP(O860,Stock[],2,FALSE)</f>
        <v>BE Debtors Opening</v>
      </c>
      <c r="Q860" s="35">
        <f>VLOOKUP(O860,Stock[],3,FALSE)</f>
        <v>0</v>
      </c>
      <c r="R860" s="35">
        <f>VLOOKUP(O860,Stock[],4,FALSE)</f>
        <v>0</v>
      </c>
      <c r="S860" s="34"/>
      <c r="T860" s="35"/>
      <c r="U860" s="34"/>
      <c r="V860" s="36">
        <f>+DailySales!$T860*DailySales!$R860</f>
        <v>0</v>
      </c>
      <c r="W860" s="36">
        <f>+DailySales!$V860*DailySales!$Q860</f>
        <v>0</v>
      </c>
      <c r="X860" s="36">
        <f>VLOOKUP(O860,Stock[],6,FALSE)</f>
        <v>0</v>
      </c>
      <c r="Y860" s="36">
        <f>+DailySales!$V860*DailySales!$X860</f>
        <v>0</v>
      </c>
      <c r="Z860" s="37">
        <v>1918000</v>
      </c>
      <c r="AA860" s="34"/>
      <c r="AB860" s="78"/>
      <c r="AC860" s="78"/>
      <c r="AD860" s="34"/>
      <c r="AE860" s="77"/>
      <c r="AF860" s="38"/>
      <c r="AG860" s="39"/>
      <c r="AH860" s="38">
        <v>46034</v>
      </c>
      <c r="AI860" s="39">
        <v>1918000</v>
      </c>
      <c r="AJ860" s="38"/>
      <c r="AK860" s="39"/>
      <c r="AL860" s="34"/>
      <c r="AM860" s="39"/>
      <c r="AN86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60" s="26"/>
      <c r="AQ860" s="26"/>
      <c r="AR860" s="26"/>
    </row>
    <row r="861" spans="1:44" ht="19.5" customHeight="1" x14ac:dyDescent="0.25">
      <c r="A861" s="32">
        <f t="shared" si="56"/>
        <v>2025</v>
      </c>
      <c r="B861" s="32">
        <f t="shared" si="57"/>
        <v>12</v>
      </c>
      <c r="C861" s="25">
        <v>46020</v>
      </c>
      <c r="D861" s="57">
        <f t="shared" ca="1" si="54"/>
        <v>46097</v>
      </c>
      <c r="E861" s="32" t="str">
        <f t="shared" ca="1" si="55"/>
        <v>2-Months</v>
      </c>
      <c r="F861" s="32" t="str">
        <f>VLOOKUP(O861,Stock[],5,FALSE)</f>
        <v>BE</v>
      </c>
      <c r="G861" s="33" t="s">
        <v>2055</v>
      </c>
      <c r="H861" s="34"/>
      <c r="I861" s="34" t="s">
        <v>180</v>
      </c>
      <c r="J861" s="32" t="str">
        <f>VLOOKUP(I861,Customers[],2,FALSE)</f>
        <v>ရွှေမြင်း</v>
      </c>
      <c r="K861" s="32" t="str">
        <f>VLOOKUP(I861,Customers[],4,FALSE)</f>
        <v>Meiktila</v>
      </c>
      <c r="L861" s="32" t="str">
        <f>VLOOKUP(Table85[[#This Row],[CustomerID]],Table!H:K,3,0)</f>
        <v>မိတ္ထီလာ</v>
      </c>
      <c r="M861" s="32" t="str">
        <f>VLOOKUP(I861,Customers[],5,FALSE)</f>
        <v>WholeSales/Contract</v>
      </c>
      <c r="N861" s="34" t="s">
        <v>10</v>
      </c>
      <c r="O861" s="37" t="s">
        <v>61</v>
      </c>
      <c r="P861" s="32" t="str">
        <f>VLOOKUP(O861,Stock[],2,FALSE)</f>
        <v>BE Debtors Opening</v>
      </c>
      <c r="Q861" s="35">
        <f>VLOOKUP(O861,Stock[],3,FALSE)</f>
        <v>0</v>
      </c>
      <c r="R861" s="35">
        <f>VLOOKUP(O861,Stock[],4,FALSE)</f>
        <v>0</v>
      </c>
      <c r="S861" s="34"/>
      <c r="T861" s="35"/>
      <c r="U861" s="34"/>
      <c r="V861" s="36">
        <f>+DailySales!$T861*DailySales!$R861</f>
        <v>0</v>
      </c>
      <c r="W861" s="36">
        <f>+DailySales!$V861*DailySales!$Q861</f>
        <v>0</v>
      </c>
      <c r="X861" s="36">
        <f>VLOOKUP(O861,Stock[],6,FALSE)</f>
        <v>0</v>
      </c>
      <c r="Y861" s="36">
        <f>+DailySales!$V861*DailySales!$X861</f>
        <v>0</v>
      </c>
      <c r="Z861" s="37">
        <v>1915200</v>
      </c>
      <c r="AA861" s="34"/>
      <c r="AB861" s="78"/>
      <c r="AC861" s="78"/>
      <c r="AD861" s="34"/>
      <c r="AE861" s="77"/>
      <c r="AF861" s="38"/>
      <c r="AG861" s="39"/>
      <c r="AH861" s="38">
        <v>46034</v>
      </c>
      <c r="AI861" s="39">
        <v>1915200</v>
      </c>
      <c r="AJ861" s="38"/>
      <c r="AK861" s="39"/>
      <c r="AL861" s="34"/>
      <c r="AM861" s="39"/>
      <c r="AN86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61" s="26"/>
      <c r="AQ861" s="26"/>
      <c r="AR861" s="26"/>
    </row>
    <row r="862" spans="1:44" ht="19.5" customHeight="1" x14ac:dyDescent="0.25">
      <c r="A862" s="32">
        <f t="shared" si="56"/>
        <v>2025</v>
      </c>
      <c r="B862" s="32">
        <f t="shared" si="57"/>
        <v>12</v>
      </c>
      <c r="C862" s="25">
        <v>46020</v>
      </c>
      <c r="D862" s="57">
        <f t="shared" ca="1" si="54"/>
        <v>46097</v>
      </c>
      <c r="E862" s="32" t="str">
        <f t="shared" ca="1" si="55"/>
        <v>2-Months</v>
      </c>
      <c r="F862" s="32" t="str">
        <f>VLOOKUP(O862,Stock[],5,FALSE)</f>
        <v>BE</v>
      </c>
      <c r="G862" s="33" t="s">
        <v>2055</v>
      </c>
      <c r="H862" s="34"/>
      <c r="I862" s="34" t="s">
        <v>180</v>
      </c>
      <c r="J862" s="32" t="str">
        <f>VLOOKUP(I862,Customers[],2,FALSE)</f>
        <v>ရွှေမြင်း</v>
      </c>
      <c r="K862" s="32" t="str">
        <f>VLOOKUP(I862,Customers[],4,FALSE)</f>
        <v>Meiktila</v>
      </c>
      <c r="L862" s="32" t="str">
        <f>VLOOKUP(Table85[[#This Row],[CustomerID]],Table!H:K,3,0)</f>
        <v>မိတ္ထီလာ</v>
      </c>
      <c r="M862" s="32" t="str">
        <f>VLOOKUP(I862,Customers[],5,FALSE)</f>
        <v>WholeSales/Contract</v>
      </c>
      <c r="N862" s="34" t="s">
        <v>10</v>
      </c>
      <c r="O862" s="37" t="s">
        <v>61</v>
      </c>
      <c r="P862" s="32" t="str">
        <f>VLOOKUP(O862,Stock[],2,FALSE)</f>
        <v>BE Debtors Opening</v>
      </c>
      <c r="Q862" s="35">
        <f>VLOOKUP(O862,Stock[],3,FALSE)</f>
        <v>0</v>
      </c>
      <c r="R862" s="35">
        <f>VLOOKUP(O862,Stock[],4,FALSE)</f>
        <v>0</v>
      </c>
      <c r="S862" s="34"/>
      <c r="T862" s="35"/>
      <c r="U862" s="34"/>
      <c r="V862" s="36">
        <f>+DailySales!$T862*DailySales!$R862</f>
        <v>0</v>
      </c>
      <c r="W862" s="36">
        <f>+DailySales!$V862*DailySales!$Q862</f>
        <v>0</v>
      </c>
      <c r="X862" s="36">
        <f>VLOOKUP(O862,Stock[],6,FALSE)</f>
        <v>0</v>
      </c>
      <c r="Y862" s="36">
        <f>+DailySales!$V862*DailySales!$X862</f>
        <v>0</v>
      </c>
      <c r="Z862" s="37">
        <v>1117200</v>
      </c>
      <c r="AA862" s="34"/>
      <c r="AB862" s="78"/>
      <c r="AC862" s="78"/>
      <c r="AD862" s="34"/>
      <c r="AE862" s="77"/>
      <c r="AF862" s="38"/>
      <c r="AG862" s="39"/>
      <c r="AH862" s="38">
        <v>46034</v>
      </c>
      <c r="AI862" s="39">
        <v>1117200</v>
      </c>
      <c r="AJ862" s="38"/>
      <c r="AK862" s="39"/>
      <c r="AL862" s="34"/>
      <c r="AM862" s="39"/>
      <c r="AN86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62" s="26"/>
      <c r="AQ862" s="26"/>
      <c r="AR862" s="26"/>
    </row>
    <row r="863" spans="1:44" ht="19.5" customHeight="1" x14ac:dyDescent="0.25">
      <c r="A863" s="32">
        <f t="shared" si="56"/>
        <v>2025</v>
      </c>
      <c r="B863" s="32">
        <f t="shared" si="57"/>
        <v>12</v>
      </c>
      <c r="C863" s="25">
        <v>46020</v>
      </c>
      <c r="D863" s="57">
        <f t="shared" ca="1" si="54"/>
        <v>46097</v>
      </c>
      <c r="E863" s="32" t="str">
        <f t="shared" ca="1" si="55"/>
        <v>2-Months</v>
      </c>
      <c r="F863" s="32" t="str">
        <f>VLOOKUP(O863,Stock[],5,FALSE)</f>
        <v>BE</v>
      </c>
      <c r="G863" s="33" t="s">
        <v>2055</v>
      </c>
      <c r="H863" s="34"/>
      <c r="I863" s="34" t="s">
        <v>180</v>
      </c>
      <c r="J863" s="32" t="str">
        <f>VLOOKUP(I863,Customers[],2,FALSE)</f>
        <v>ရွှေမြင်း</v>
      </c>
      <c r="K863" s="32" t="str">
        <f>VLOOKUP(I863,Customers[],4,FALSE)</f>
        <v>Meiktila</v>
      </c>
      <c r="L863" s="32" t="str">
        <f>VLOOKUP(Table85[[#This Row],[CustomerID]],Table!H:K,3,0)</f>
        <v>မိတ္ထီလာ</v>
      </c>
      <c r="M863" s="32" t="str">
        <f>VLOOKUP(I863,Customers[],5,FALSE)</f>
        <v>WholeSales/Contract</v>
      </c>
      <c r="N863" s="34" t="s">
        <v>10</v>
      </c>
      <c r="O863" s="37" t="s">
        <v>61</v>
      </c>
      <c r="P863" s="32" t="str">
        <f>VLOOKUP(O863,Stock[],2,FALSE)</f>
        <v>BE Debtors Opening</v>
      </c>
      <c r="Q863" s="35">
        <f>VLOOKUP(O863,Stock[],3,FALSE)</f>
        <v>0</v>
      </c>
      <c r="R863" s="35">
        <f>VLOOKUP(O863,Stock[],4,FALSE)</f>
        <v>0</v>
      </c>
      <c r="S863" s="34"/>
      <c r="T863" s="35"/>
      <c r="U863" s="34"/>
      <c r="V863" s="36">
        <f>+DailySales!$T863*DailySales!$R863</f>
        <v>0</v>
      </c>
      <c r="W863" s="36">
        <f>+DailySales!$V863*DailySales!$Q863</f>
        <v>0</v>
      </c>
      <c r="X863" s="36">
        <f>VLOOKUP(O863,Stock[],6,FALSE)</f>
        <v>0</v>
      </c>
      <c r="Y863" s="36">
        <f>+DailySales!$V863*DailySales!$X863</f>
        <v>0</v>
      </c>
      <c r="Z863" s="37">
        <v>372400</v>
      </c>
      <c r="AA863" s="34"/>
      <c r="AB863" s="78"/>
      <c r="AC863" s="78"/>
      <c r="AD863" s="34"/>
      <c r="AE863" s="77"/>
      <c r="AF863" s="38"/>
      <c r="AG863" s="39"/>
      <c r="AH863" s="38">
        <v>46034</v>
      </c>
      <c r="AI863" s="39">
        <v>372400</v>
      </c>
      <c r="AJ863" s="38"/>
      <c r="AK863" s="39"/>
      <c r="AL863" s="34"/>
      <c r="AM863" s="39"/>
      <c r="AN86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63" s="26"/>
      <c r="AQ863" s="26"/>
      <c r="AR863" s="26"/>
    </row>
    <row r="864" spans="1:44" ht="19.5" customHeight="1" x14ac:dyDescent="0.25">
      <c r="A864" s="32">
        <f t="shared" si="56"/>
        <v>2025</v>
      </c>
      <c r="B864" s="32">
        <f t="shared" si="57"/>
        <v>12</v>
      </c>
      <c r="C864" s="25">
        <v>46020</v>
      </c>
      <c r="D864" s="57">
        <f t="shared" ca="1" si="54"/>
        <v>46097</v>
      </c>
      <c r="E864" s="32" t="str">
        <f t="shared" ca="1" si="55"/>
        <v>2-Months</v>
      </c>
      <c r="F864" s="32" t="str">
        <f>VLOOKUP(O864,Stock[],5,FALSE)</f>
        <v>BE</v>
      </c>
      <c r="G864" s="33" t="s">
        <v>2055</v>
      </c>
      <c r="H864" s="34"/>
      <c r="I864" s="34" t="s">
        <v>180</v>
      </c>
      <c r="J864" s="32" t="str">
        <f>VLOOKUP(I864,Customers[],2,FALSE)</f>
        <v>ရွှေမြင်း</v>
      </c>
      <c r="K864" s="32" t="str">
        <f>VLOOKUP(I864,Customers[],4,FALSE)</f>
        <v>Meiktila</v>
      </c>
      <c r="L864" s="32" t="str">
        <f>VLOOKUP(Table85[[#This Row],[CustomerID]],Table!H:K,3,0)</f>
        <v>မိတ္ထီလာ</v>
      </c>
      <c r="M864" s="32" t="str">
        <f>VLOOKUP(I864,Customers[],5,FALSE)</f>
        <v>WholeSales/Contract</v>
      </c>
      <c r="N864" s="34" t="s">
        <v>10</v>
      </c>
      <c r="O864" s="37" t="s">
        <v>61</v>
      </c>
      <c r="P864" s="32" t="str">
        <f>VLOOKUP(O864,Stock[],2,FALSE)</f>
        <v>BE Debtors Opening</v>
      </c>
      <c r="Q864" s="35">
        <f>VLOOKUP(O864,Stock[],3,FALSE)</f>
        <v>0</v>
      </c>
      <c r="R864" s="35">
        <f>VLOOKUP(O864,Stock[],4,FALSE)</f>
        <v>0</v>
      </c>
      <c r="S864" s="34"/>
      <c r="T864" s="35"/>
      <c r="U864" s="34"/>
      <c r="V864" s="36">
        <f>+DailySales!$T864*DailySales!$R864</f>
        <v>0</v>
      </c>
      <c r="W864" s="36">
        <f>+DailySales!$V864*DailySales!$Q864</f>
        <v>0</v>
      </c>
      <c r="X864" s="36">
        <f>VLOOKUP(O864,Stock[],6,FALSE)</f>
        <v>0</v>
      </c>
      <c r="Y864" s="36">
        <f>+DailySales!$V864*DailySales!$X864</f>
        <v>0</v>
      </c>
      <c r="Z864" s="37">
        <v>420000</v>
      </c>
      <c r="AA864" s="34"/>
      <c r="AB864" s="78"/>
      <c r="AC864" s="78"/>
      <c r="AD864" s="34"/>
      <c r="AE864" s="77"/>
      <c r="AF864" s="38"/>
      <c r="AG864" s="39"/>
      <c r="AH864" s="38">
        <v>46034</v>
      </c>
      <c r="AI864" s="39">
        <v>420000</v>
      </c>
      <c r="AJ864" s="38"/>
      <c r="AK864" s="39"/>
      <c r="AL864" s="34"/>
      <c r="AM864" s="39"/>
      <c r="AN86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64" s="26"/>
      <c r="AQ864" s="26"/>
      <c r="AR864" s="26"/>
    </row>
    <row r="865" spans="1:44" ht="19.5" customHeight="1" x14ac:dyDescent="0.25">
      <c r="A865" s="32">
        <f t="shared" si="56"/>
        <v>2025</v>
      </c>
      <c r="B865" s="32">
        <f t="shared" si="57"/>
        <v>12</v>
      </c>
      <c r="C865" s="25">
        <v>46020</v>
      </c>
      <c r="D865" s="57">
        <f t="shared" ca="1" si="54"/>
        <v>46097</v>
      </c>
      <c r="E865" s="32" t="str">
        <f t="shared" ca="1" si="55"/>
        <v>2-Months</v>
      </c>
      <c r="F865" s="32" t="str">
        <f>VLOOKUP(O865,Stock[],5,FALSE)</f>
        <v>BE</v>
      </c>
      <c r="G865" s="33" t="s">
        <v>2056</v>
      </c>
      <c r="H865" s="34"/>
      <c r="I865" s="34" t="s">
        <v>181</v>
      </c>
      <c r="J865" s="32" t="str">
        <f>VLOOKUP(I865,Customers[],2,FALSE)</f>
        <v>ရွှေမြင်း(ရွှေခြင်္သေ့)</v>
      </c>
      <c r="K865" s="32" t="str">
        <f>VLOOKUP(I865,Customers[],4,FALSE)</f>
        <v>Meiktila</v>
      </c>
      <c r="L865" s="32" t="str">
        <f>VLOOKUP(Table85[[#This Row],[CustomerID]],Table!H:K,3,0)</f>
        <v>မိတ္ထီလာ</v>
      </c>
      <c r="M865" s="32" t="str">
        <f>VLOOKUP(I865,Customers[],5,FALSE)</f>
        <v>WholeSales/Contract</v>
      </c>
      <c r="N865" s="34" t="s">
        <v>10</v>
      </c>
      <c r="O865" s="37" t="s">
        <v>61</v>
      </c>
      <c r="P865" s="32" t="str">
        <f>VLOOKUP(O865,Stock[],2,FALSE)</f>
        <v>BE Debtors Opening</v>
      </c>
      <c r="Q865" s="35">
        <f>VLOOKUP(O865,Stock[],3,FALSE)</f>
        <v>0</v>
      </c>
      <c r="R865" s="35">
        <f>VLOOKUP(O865,Stock[],4,FALSE)</f>
        <v>0</v>
      </c>
      <c r="S865" s="34"/>
      <c r="T865" s="35"/>
      <c r="U865" s="34"/>
      <c r="V865" s="36">
        <f>+DailySales!$T865*DailySales!$R865</f>
        <v>0</v>
      </c>
      <c r="W865" s="36">
        <f>+DailySales!$V865*DailySales!$Q865</f>
        <v>0</v>
      </c>
      <c r="X865" s="36">
        <f>VLOOKUP(O865,Stock[],6,FALSE)</f>
        <v>0</v>
      </c>
      <c r="Y865" s="36">
        <f>+DailySales!$V865*DailySales!$X865</f>
        <v>0</v>
      </c>
      <c r="Z865" s="37">
        <v>93100</v>
      </c>
      <c r="AA865" s="34"/>
      <c r="AB865" s="78"/>
      <c r="AC865" s="78"/>
      <c r="AD865" s="34"/>
      <c r="AE865" s="77"/>
      <c r="AF865" s="38"/>
      <c r="AG865" s="39"/>
      <c r="AH865" s="38">
        <v>46034</v>
      </c>
      <c r="AI865" s="39">
        <v>93100</v>
      </c>
      <c r="AJ865" s="38"/>
      <c r="AK865" s="39"/>
      <c r="AL865" s="34"/>
      <c r="AM865" s="39"/>
      <c r="AN86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65" s="26"/>
      <c r="AQ865" s="26"/>
      <c r="AR865" s="26"/>
    </row>
    <row r="866" spans="1:44" ht="19.5" customHeight="1" x14ac:dyDescent="0.25">
      <c r="A866" s="32">
        <f t="shared" si="56"/>
        <v>2025</v>
      </c>
      <c r="B866" s="32">
        <f t="shared" si="57"/>
        <v>12</v>
      </c>
      <c r="C866" s="25">
        <v>46020</v>
      </c>
      <c r="D866" s="57">
        <f t="shared" ca="1" si="54"/>
        <v>46097</v>
      </c>
      <c r="E866" s="32" t="str">
        <f t="shared" ca="1" si="55"/>
        <v>2-Months</v>
      </c>
      <c r="F866" s="32" t="str">
        <f>VLOOKUP(O866,Stock[],5,FALSE)</f>
        <v>BE</v>
      </c>
      <c r="G866" s="33" t="s">
        <v>2056</v>
      </c>
      <c r="H866" s="34"/>
      <c r="I866" s="34" t="s">
        <v>181</v>
      </c>
      <c r="J866" s="32" t="str">
        <f>VLOOKUP(I866,Customers[],2,FALSE)</f>
        <v>ရွှေမြင်း(ရွှေခြင်္သေ့)</v>
      </c>
      <c r="K866" s="32" t="str">
        <f>VLOOKUP(I866,Customers[],4,FALSE)</f>
        <v>Meiktila</v>
      </c>
      <c r="L866" s="32" t="str">
        <f>VLOOKUP(Table85[[#This Row],[CustomerID]],Table!H:K,3,0)</f>
        <v>မိတ္ထီလာ</v>
      </c>
      <c r="M866" s="32" t="str">
        <f>VLOOKUP(I866,Customers[],5,FALSE)</f>
        <v>WholeSales/Contract</v>
      </c>
      <c r="N866" s="34" t="s">
        <v>10</v>
      </c>
      <c r="O866" s="37" t="s">
        <v>61</v>
      </c>
      <c r="P866" s="32" t="str">
        <f>VLOOKUP(O866,Stock[],2,FALSE)</f>
        <v>BE Debtors Opening</v>
      </c>
      <c r="Q866" s="35">
        <f>VLOOKUP(O866,Stock[],3,FALSE)</f>
        <v>0</v>
      </c>
      <c r="R866" s="35">
        <f>VLOOKUP(O866,Stock[],4,FALSE)</f>
        <v>0</v>
      </c>
      <c r="S866" s="34"/>
      <c r="T866" s="35"/>
      <c r="U866" s="34"/>
      <c r="V866" s="36">
        <f>+DailySales!$T866*DailySales!$R866</f>
        <v>0</v>
      </c>
      <c r="W866" s="36">
        <f>+DailySales!$V866*DailySales!$Q866</f>
        <v>0</v>
      </c>
      <c r="X866" s="36">
        <f>VLOOKUP(O866,Stock[],6,FALSE)</f>
        <v>0</v>
      </c>
      <c r="Y866" s="36">
        <f>+DailySales!$V866*DailySales!$X866</f>
        <v>0</v>
      </c>
      <c r="Z866" s="37">
        <v>575400</v>
      </c>
      <c r="AA866" s="34"/>
      <c r="AB866" s="78"/>
      <c r="AC866" s="78"/>
      <c r="AD866" s="34"/>
      <c r="AE866" s="77"/>
      <c r="AF866" s="38"/>
      <c r="AG866" s="39"/>
      <c r="AH866" s="38">
        <v>46034</v>
      </c>
      <c r="AI866" s="39">
        <v>575400</v>
      </c>
      <c r="AJ866" s="38"/>
      <c r="AK866" s="39"/>
      <c r="AL866" s="34"/>
      <c r="AM866" s="39"/>
      <c r="AN86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66" s="26"/>
      <c r="AQ866" s="26"/>
      <c r="AR866" s="26"/>
    </row>
    <row r="867" spans="1:44" ht="19.5" customHeight="1" x14ac:dyDescent="0.25">
      <c r="A867" s="32">
        <f t="shared" si="56"/>
        <v>2025</v>
      </c>
      <c r="B867" s="32">
        <f t="shared" si="57"/>
        <v>12</v>
      </c>
      <c r="C867" s="25">
        <v>46020</v>
      </c>
      <c r="D867" s="57">
        <f t="shared" ca="1" si="54"/>
        <v>46097</v>
      </c>
      <c r="E867" s="32" t="str">
        <f t="shared" ca="1" si="55"/>
        <v>2-Months</v>
      </c>
      <c r="F867" s="32" t="str">
        <f>VLOOKUP(O867,Stock[],5,FALSE)</f>
        <v>BE</v>
      </c>
      <c r="G867" s="33" t="s">
        <v>2056</v>
      </c>
      <c r="H867" s="34"/>
      <c r="I867" s="34" t="s">
        <v>181</v>
      </c>
      <c r="J867" s="32" t="str">
        <f>VLOOKUP(I867,Customers[],2,FALSE)</f>
        <v>ရွှေမြင်း(ရွှေခြင်္သေ့)</v>
      </c>
      <c r="K867" s="32" t="str">
        <f>VLOOKUP(I867,Customers[],4,FALSE)</f>
        <v>Meiktila</v>
      </c>
      <c r="L867" s="32" t="str">
        <f>VLOOKUP(Table85[[#This Row],[CustomerID]],Table!H:K,3,0)</f>
        <v>မိတ္ထီလာ</v>
      </c>
      <c r="M867" s="32" t="str">
        <f>VLOOKUP(I867,Customers[],5,FALSE)</f>
        <v>WholeSales/Contract</v>
      </c>
      <c r="N867" s="34" t="s">
        <v>10</v>
      </c>
      <c r="O867" s="37" t="s">
        <v>61</v>
      </c>
      <c r="P867" s="32" t="str">
        <f>VLOOKUP(O867,Stock[],2,FALSE)</f>
        <v>BE Debtors Opening</v>
      </c>
      <c r="Q867" s="35">
        <f>VLOOKUP(O867,Stock[],3,FALSE)</f>
        <v>0</v>
      </c>
      <c r="R867" s="35">
        <f>VLOOKUP(O867,Stock[],4,FALSE)</f>
        <v>0</v>
      </c>
      <c r="S867" s="34"/>
      <c r="T867" s="35"/>
      <c r="U867" s="34"/>
      <c r="V867" s="36">
        <f>+DailySales!$T867*DailySales!$R867</f>
        <v>0</v>
      </c>
      <c r="W867" s="36">
        <f>+DailySales!$V867*DailySales!$Q867</f>
        <v>0</v>
      </c>
      <c r="X867" s="36">
        <f>VLOOKUP(O867,Stock[],6,FALSE)</f>
        <v>0</v>
      </c>
      <c r="Y867" s="36">
        <f>+DailySales!$V867*DailySales!$X867</f>
        <v>0</v>
      </c>
      <c r="Z867" s="37">
        <v>638400</v>
      </c>
      <c r="AA867" s="34"/>
      <c r="AB867" s="78"/>
      <c r="AC867" s="78"/>
      <c r="AD867" s="34"/>
      <c r="AE867" s="77"/>
      <c r="AF867" s="38"/>
      <c r="AG867" s="39"/>
      <c r="AH867" s="38">
        <v>46034</v>
      </c>
      <c r="AI867" s="39">
        <v>638400</v>
      </c>
      <c r="AJ867" s="38"/>
      <c r="AK867" s="39"/>
      <c r="AL867" s="34"/>
      <c r="AM867" s="39"/>
      <c r="AN86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67" s="26"/>
      <c r="AQ867" s="26"/>
      <c r="AR867" s="26"/>
    </row>
    <row r="868" spans="1:44" ht="19.5" customHeight="1" x14ac:dyDescent="0.25">
      <c r="A868" s="32">
        <f t="shared" si="56"/>
        <v>2025</v>
      </c>
      <c r="B868" s="32">
        <f t="shared" si="57"/>
        <v>12</v>
      </c>
      <c r="C868" s="25">
        <v>46020</v>
      </c>
      <c r="D868" s="57">
        <f t="shared" ca="1" si="54"/>
        <v>46097</v>
      </c>
      <c r="E868" s="32" t="str">
        <f t="shared" ca="1" si="55"/>
        <v>2-Months</v>
      </c>
      <c r="F868" s="32" t="str">
        <f>VLOOKUP(O868,Stock[],5,FALSE)</f>
        <v>BE</v>
      </c>
      <c r="G868" s="33" t="s">
        <v>2056</v>
      </c>
      <c r="H868" s="34"/>
      <c r="I868" s="34" t="s">
        <v>181</v>
      </c>
      <c r="J868" s="32" t="str">
        <f>VLOOKUP(I868,Customers[],2,FALSE)</f>
        <v>ရွှေမြင်း(ရွှေခြင်္သေ့)</v>
      </c>
      <c r="K868" s="32" t="str">
        <f>VLOOKUP(I868,Customers[],4,FALSE)</f>
        <v>Meiktila</v>
      </c>
      <c r="L868" s="32" t="str">
        <f>VLOOKUP(Table85[[#This Row],[CustomerID]],Table!H:K,3,0)</f>
        <v>မိတ္ထီလာ</v>
      </c>
      <c r="M868" s="32" t="str">
        <f>VLOOKUP(I868,Customers[],5,FALSE)</f>
        <v>WholeSales/Contract</v>
      </c>
      <c r="N868" s="34" t="s">
        <v>10</v>
      </c>
      <c r="O868" s="37" t="s">
        <v>61</v>
      </c>
      <c r="P868" s="32" t="str">
        <f>VLOOKUP(O868,Stock[],2,FALSE)</f>
        <v>BE Debtors Opening</v>
      </c>
      <c r="Q868" s="35">
        <f>VLOOKUP(O868,Stock[],3,FALSE)</f>
        <v>0</v>
      </c>
      <c r="R868" s="35">
        <f>VLOOKUP(O868,Stock[],4,FALSE)</f>
        <v>0</v>
      </c>
      <c r="S868" s="34"/>
      <c r="T868" s="35"/>
      <c r="U868" s="34"/>
      <c r="V868" s="36">
        <f>+DailySales!$T868*DailySales!$R868</f>
        <v>0</v>
      </c>
      <c r="W868" s="36">
        <f>+DailySales!$V868*DailySales!$Q868</f>
        <v>0</v>
      </c>
      <c r="X868" s="36">
        <f>VLOOKUP(O868,Stock[],6,FALSE)</f>
        <v>0</v>
      </c>
      <c r="Y868" s="36">
        <f>+DailySales!$V868*DailySales!$X868</f>
        <v>0</v>
      </c>
      <c r="Z868" s="37">
        <v>386400</v>
      </c>
      <c r="AA868" s="34"/>
      <c r="AB868" s="78"/>
      <c r="AC868" s="78"/>
      <c r="AD868" s="34"/>
      <c r="AE868" s="77"/>
      <c r="AF868" s="38"/>
      <c r="AG868" s="39"/>
      <c r="AH868" s="38">
        <v>46034</v>
      </c>
      <c r="AI868" s="39">
        <v>386400</v>
      </c>
      <c r="AJ868" s="38"/>
      <c r="AK868" s="39"/>
      <c r="AL868" s="34"/>
      <c r="AM868" s="39"/>
      <c r="AN86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68" s="26"/>
      <c r="AQ868" s="26"/>
      <c r="AR868" s="26"/>
    </row>
    <row r="869" spans="1:44" ht="19.5" customHeight="1" x14ac:dyDescent="0.25">
      <c r="A869" s="32">
        <f t="shared" si="56"/>
        <v>2025</v>
      </c>
      <c r="B869" s="32">
        <f t="shared" si="57"/>
        <v>12</v>
      </c>
      <c r="C869" s="25">
        <v>46020</v>
      </c>
      <c r="D869" s="57">
        <f t="shared" ca="1" si="54"/>
        <v>46097</v>
      </c>
      <c r="E869" s="32" t="str">
        <f t="shared" ca="1" si="55"/>
        <v>2-Months</v>
      </c>
      <c r="F869" s="32" t="str">
        <f>VLOOKUP(O869,Stock[],5,FALSE)</f>
        <v>BE</v>
      </c>
      <c r="G869" s="33" t="s">
        <v>2056</v>
      </c>
      <c r="H869" s="34"/>
      <c r="I869" s="34" t="s">
        <v>181</v>
      </c>
      <c r="J869" s="32" t="str">
        <f>VLOOKUP(I869,Customers[],2,FALSE)</f>
        <v>ရွှေမြင်း(ရွှေခြင်္သေ့)</v>
      </c>
      <c r="K869" s="32" t="str">
        <f>VLOOKUP(I869,Customers[],4,FALSE)</f>
        <v>Meiktila</v>
      </c>
      <c r="L869" s="32" t="str">
        <f>VLOOKUP(Table85[[#This Row],[CustomerID]],Table!H:K,3,0)</f>
        <v>မိတ္ထီလာ</v>
      </c>
      <c r="M869" s="32" t="str">
        <f>VLOOKUP(I869,Customers[],5,FALSE)</f>
        <v>WholeSales/Contract</v>
      </c>
      <c r="N869" s="34" t="s">
        <v>10</v>
      </c>
      <c r="O869" s="37" t="s">
        <v>61</v>
      </c>
      <c r="P869" s="32" t="str">
        <f>VLOOKUP(O869,Stock[],2,FALSE)</f>
        <v>BE Debtors Opening</v>
      </c>
      <c r="Q869" s="35">
        <f>VLOOKUP(O869,Stock[],3,FALSE)</f>
        <v>0</v>
      </c>
      <c r="R869" s="35">
        <f>VLOOKUP(O869,Stock[],4,FALSE)</f>
        <v>0</v>
      </c>
      <c r="S869" s="34"/>
      <c r="T869" s="35"/>
      <c r="U869" s="34"/>
      <c r="V869" s="36">
        <f>+DailySales!$T869*DailySales!$R869</f>
        <v>0</v>
      </c>
      <c r="W869" s="36">
        <f>+DailySales!$V869*DailySales!$Q869</f>
        <v>0</v>
      </c>
      <c r="X869" s="36">
        <f>VLOOKUP(O869,Stock[],6,FALSE)</f>
        <v>0</v>
      </c>
      <c r="Y869" s="36">
        <f>+DailySales!$V869*DailySales!$X869</f>
        <v>0</v>
      </c>
      <c r="Z869" s="37">
        <v>105000</v>
      </c>
      <c r="AA869" s="34"/>
      <c r="AB869" s="78"/>
      <c r="AC869" s="78"/>
      <c r="AD869" s="34"/>
      <c r="AE869" s="77"/>
      <c r="AF869" s="38"/>
      <c r="AG869" s="39"/>
      <c r="AH869" s="38">
        <v>46034</v>
      </c>
      <c r="AI869" s="39">
        <v>105000</v>
      </c>
      <c r="AJ869" s="38"/>
      <c r="AK869" s="39"/>
      <c r="AL869" s="34"/>
      <c r="AM869" s="39"/>
      <c r="AN86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69" s="26"/>
      <c r="AQ869" s="26"/>
      <c r="AR869" s="26"/>
    </row>
    <row r="870" spans="1:44" ht="19.5" customHeight="1" x14ac:dyDescent="0.25">
      <c r="A870" s="32">
        <f t="shared" si="56"/>
        <v>2025</v>
      </c>
      <c r="B870" s="32">
        <f t="shared" si="57"/>
        <v>12</v>
      </c>
      <c r="C870" s="25">
        <v>46020</v>
      </c>
      <c r="D870" s="57">
        <f t="shared" ca="1" si="54"/>
        <v>46097</v>
      </c>
      <c r="E870" s="32" t="str">
        <f t="shared" ca="1" si="55"/>
        <v>2-Months</v>
      </c>
      <c r="F870" s="32" t="str">
        <f>VLOOKUP(O870,Stock[],5,FALSE)</f>
        <v>BE</v>
      </c>
      <c r="G870" s="33" t="s">
        <v>2057</v>
      </c>
      <c r="H870" s="34"/>
      <c r="I870" s="34" t="s">
        <v>180</v>
      </c>
      <c r="J870" s="32" t="str">
        <f>VLOOKUP(I870,Customers[],2,FALSE)</f>
        <v>ရွှေမြင်း</v>
      </c>
      <c r="K870" s="32" t="str">
        <f>VLOOKUP(I870,Customers[],4,FALSE)</f>
        <v>Meiktila</v>
      </c>
      <c r="L870" s="32" t="str">
        <f>VLOOKUP(Table85[[#This Row],[CustomerID]],Table!H:K,3,0)</f>
        <v>မိတ္ထီလာ</v>
      </c>
      <c r="M870" s="32" t="str">
        <f>VLOOKUP(I870,Customers[],5,FALSE)</f>
        <v>WholeSales/Contract</v>
      </c>
      <c r="N870" s="34" t="s">
        <v>10</v>
      </c>
      <c r="O870" s="37" t="s">
        <v>61</v>
      </c>
      <c r="P870" s="32" t="str">
        <f>VLOOKUP(O870,Stock[],2,FALSE)</f>
        <v>BE Debtors Opening</v>
      </c>
      <c r="Q870" s="35">
        <f>VLOOKUP(O870,Stock[],3,FALSE)</f>
        <v>0</v>
      </c>
      <c r="R870" s="35">
        <f>VLOOKUP(O870,Stock[],4,FALSE)</f>
        <v>0</v>
      </c>
      <c r="S870" s="34"/>
      <c r="T870" s="35"/>
      <c r="U870" s="34"/>
      <c r="V870" s="36">
        <f>+DailySales!$T870*DailySales!$R870</f>
        <v>0</v>
      </c>
      <c r="W870" s="36">
        <f>+DailySales!$V870*DailySales!$Q870</f>
        <v>0</v>
      </c>
      <c r="X870" s="36">
        <f>VLOOKUP(O870,Stock[],6,FALSE)</f>
        <v>0</v>
      </c>
      <c r="Y870" s="36">
        <f>+DailySales!$V870*DailySales!$X870</f>
        <v>0</v>
      </c>
      <c r="Z870" s="37">
        <v>575400</v>
      </c>
      <c r="AA870" s="34"/>
      <c r="AB870" s="78"/>
      <c r="AC870" s="78"/>
      <c r="AD870" s="34"/>
      <c r="AE870" s="77"/>
      <c r="AF870" s="38"/>
      <c r="AG870" s="39"/>
      <c r="AH870" s="38">
        <v>46034</v>
      </c>
      <c r="AI870" s="39">
        <v>575400</v>
      </c>
      <c r="AJ870" s="38"/>
      <c r="AK870" s="39"/>
      <c r="AL870" s="34"/>
      <c r="AM870" s="39"/>
      <c r="AN87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70" s="26"/>
      <c r="AQ870" s="26"/>
      <c r="AR870" s="26"/>
    </row>
    <row r="871" spans="1:44" ht="19.5" customHeight="1" x14ac:dyDescent="0.25">
      <c r="A871" s="32">
        <f t="shared" si="56"/>
        <v>2025</v>
      </c>
      <c r="B871" s="32">
        <f t="shared" si="57"/>
        <v>12</v>
      </c>
      <c r="C871" s="25">
        <v>46020</v>
      </c>
      <c r="D871" s="57">
        <f t="shared" ca="1" si="54"/>
        <v>46097</v>
      </c>
      <c r="E871" s="32" t="str">
        <f t="shared" ca="1" si="55"/>
        <v>2-Months</v>
      </c>
      <c r="F871" s="32" t="str">
        <f>VLOOKUP(O871,Stock[],5,FALSE)</f>
        <v>BE</v>
      </c>
      <c r="G871" s="33" t="s">
        <v>2057</v>
      </c>
      <c r="H871" s="34"/>
      <c r="I871" s="34" t="s">
        <v>180</v>
      </c>
      <c r="J871" s="32" t="str">
        <f>VLOOKUP(I871,Customers[],2,FALSE)</f>
        <v>ရွှေမြင်း</v>
      </c>
      <c r="K871" s="32" t="str">
        <f>VLOOKUP(I871,Customers[],4,FALSE)</f>
        <v>Meiktila</v>
      </c>
      <c r="L871" s="32" t="str">
        <f>VLOOKUP(Table85[[#This Row],[CustomerID]],Table!H:K,3,0)</f>
        <v>မိတ္ထီလာ</v>
      </c>
      <c r="M871" s="32" t="str">
        <f>VLOOKUP(I871,Customers[],5,FALSE)</f>
        <v>WholeSales/Contract</v>
      </c>
      <c r="N871" s="34" t="s">
        <v>10</v>
      </c>
      <c r="O871" s="37" t="s">
        <v>61</v>
      </c>
      <c r="P871" s="32" t="str">
        <f>VLOOKUP(O871,Stock[],2,FALSE)</f>
        <v>BE Debtors Opening</v>
      </c>
      <c r="Q871" s="35">
        <f>VLOOKUP(O871,Stock[],3,FALSE)</f>
        <v>0</v>
      </c>
      <c r="R871" s="35">
        <f>VLOOKUP(O871,Stock[],4,FALSE)</f>
        <v>0</v>
      </c>
      <c r="S871" s="34"/>
      <c r="T871" s="35"/>
      <c r="U871" s="34"/>
      <c r="V871" s="36">
        <f>+DailySales!$T871*DailySales!$R871</f>
        <v>0</v>
      </c>
      <c r="W871" s="36">
        <f>+DailySales!$V871*DailySales!$Q871</f>
        <v>0</v>
      </c>
      <c r="X871" s="36">
        <f>VLOOKUP(O871,Stock[],6,FALSE)</f>
        <v>0</v>
      </c>
      <c r="Y871" s="36">
        <f>+DailySales!$V871*DailySales!$X871</f>
        <v>0</v>
      </c>
      <c r="Z871" s="37">
        <v>1596000</v>
      </c>
      <c r="AA871" s="34"/>
      <c r="AB871" s="78"/>
      <c r="AC871" s="78"/>
      <c r="AD871" s="34"/>
      <c r="AE871" s="77"/>
      <c r="AF871" s="38"/>
      <c r="AG871" s="39"/>
      <c r="AH871" s="38">
        <v>46034</v>
      </c>
      <c r="AI871" s="39">
        <v>1596000</v>
      </c>
      <c r="AJ871" s="38"/>
      <c r="AK871" s="39"/>
      <c r="AL871" s="34"/>
      <c r="AM871" s="39"/>
      <c r="AN87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71" s="26"/>
      <c r="AQ871" s="26"/>
      <c r="AR871" s="26"/>
    </row>
    <row r="872" spans="1:44" ht="19.5" customHeight="1" x14ac:dyDescent="0.25">
      <c r="A872" s="32">
        <f t="shared" si="56"/>
        <v>2025</v>
      </c>
      <c r="B872" s="32">
        <f t="shared" si="57"/>
        <v>12</v>
      </c>
      <c r="C872" s="25">
        <v>46020</v>
      </c>
      <c r="D872" s="57">
        <f t="shared" ca="1" si="54"/>
        <v>46097</v>
      </c>
      <c r="E872" s="32" t="str">
        <f t="shared" ca="1" si="55"/>
        <v>2-Months</v>
      </c>
      <c r="F872" s="32" t="str">
        <f>VLOOKUP(O872,Stock[],5,FALSE)</f>
        <v>BE</v>
      </c>
      <c r="G872" s="33" t="s">
        <v>2057</v>
      </c>
      <c r="H872" s="34"/>
      <c r="I872" s="34" t="s">
        <v>180</v>
      </c>
      <c r="J872" s="32" t="str">
        <f>VLOOKUP(I872,Customers[],2,FALSE)</f>
        <v>ရွှေမြင်း</v>
      </c>
      <c r="K872" s="32" t="str">
        <f>VLOOKUP(I872,Customers[],4,FALSE)</f>
        <v>Meiktila</v>
      </c>
      <c r="L872" s="32" t="str">
        <f>VLOOKUP(Table85[[#This Row],[CustomerID]],Table!H:K,3,0)</f>
        <v>မိတ္ထီလာ</v>
      </c>
      <c r="M872" s="32" t="str">
        <f>VLOOKUP(I872,Customers[],5,FALSE)</f>
        <v>WholeSales/Contract</v>
      </c>
      <c r="N872" s="34" t="s">
        <v>10</v>
      </c>
      <c r="O872" s="37" t="s">
        <v>61</v>
      </c>
      <c r="P872" s="32" t="str">
        <f>VLOOKUP(O872,Stock[],2,FALSE)</f>
        <v>BE Debtors Opening</v>
      </c>
      <c r="Q872" s="35">
        <f>VLOOKUP(O872,Stock[],3,FALSE)</f>
        <v>0</v>
      </c>
      <c r="R872" s="35">
        <f>VLOOKUP(O872,Stock[],4,FALSE)</f>
        <v>0</v>
      </c>
      <c r="S872" s="34"/>
      <c r="T872" s="35"/>
      <c r="U872" s="34"/>
      <c r="V872" s="36">
        <f>+DailySales!$T872*DailySales!$R872</f>
        <v>0</v>
      </c>
      <c r="W872" s="36">
        <f>+DailySales!$V872*DailySales!$Q872</f>
        <v>0</v>
      </c>
      <c r="X872" s="36">
        <f>VLOOKUP(O872,Stock[],6,FALSE)</f>
        <v>0</v>
      </c>
      <c r="Y872" s="36">
        <f>+DailySales!$V872*DailySales!$X872</f>
        <v>0</v>
      </c>
      <c r="Z872" s="37">
        <v>372400</v>
      </c>
      <c r="AA872" s="34"/>
      <c r="AB872" s="78"/>
      <c r="AC872" s="78"/>
      <c r="AD872" s="34"/>
      <c r="AE872" s="77"/>
      <c r="AF872" s="38"/>
      <c r="AG872" s="39"/>
      <c r="AH872" s="38">
        <v>46034</v>
      </c>
      <c r="AI872" s="39">
        <v>372400</v>
      </c>
      <c r="AJ872" s="38"/>
      <c r="AK872" s="39"/>
      <c r="AL872" s="34"/>
      <c r="AM872" s="39"/>
      <c r="AN87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72" s="26"/>
      <c r="AQ872" s="26"/>
      <c r="AR872" s="26"/>
    </row>
    <row r="873" spans="1:44" ht="19.5" customHeight="1" x14ac:dyDescent="0.25">
      <c r="A873" s="32">
        <f t="shared" si="56"/>
        <v>2025</v>
      </c>
      <c r="B873" s="32">
        <f t="shared" si="57"/>
        <v>12</v>
      </c>
      <c r="C873" s="25">
        <v>46020</v>
      </c>
      <c r="D873" s="57">
        <f t="shared" ca="1" si="54"/>
        <v>46097</v>
      </c>
      <c r="E873" s="32" t="str">
        <f t="shared" ca="1" si="55"/>
        <v>2-Months</v>
      </c>
      <c r="F873" s="32" t="str">
        <f>VLOOKUP(O873,Stock[],5,FALSE)</f>
        <v>Whisky</v>
      </c>
      <c r="G873" s="33" t="s">
        <v>2060</v>
      </c>
      <c r="H873" s="34"/>
      <c r="I873" s="34" t="s">
        <v>750</v>
      </c>
      <c r="J873" s="32" t="str">
        <f>VLOOKUP(I873,Customers[],2,FALSE)</f>
        <v>သဇင်ဖြူ</v>
      </c>
      <c r="K873" s="32" t="str">
        <f>VLOOKUP(I873,Customers[],4,FALSE)</f>
        <v>Meiktila</v>
      </c>
      <c r="L873" s="32" t="str">
        <f>VLOOKUP(Table85[[#This Row],[CustomerID]],Table!H:K,3,0)</f>
        <v>မိတ္ထီလာ</v>
      </c>
      <c r="M873" s="32" t="str">
        <f>VLOOKUP(I873,Customers[],5,FALSE)</f>
        <v>Van-2</v>
      </c>
      <c r="N873" s="34" t="s">
        <v>10</v>
      </c>
      <c r="O873" s="37" t="s">
        <v>63</v>
      </c>
      <c r="P873" s="32" t="str">
        <f>VLOOKUP(O873,Stock[],2,FALSE)</f>
        <v>Whisky Debtors Opening</v>
      </c>
      <c r="Q873" s="35">
        <f>VLOOKUP(O873,Stock[],3,FALSE)</f>
        <v>0</v>
      </c>
      <c r="R873" s="35">
        <f>VLOOKUP(O873,Stock[],4,FALSE)</f>
        <v>0</v>
      </c>
      <c r="S873" s="34"/>
      <c r="T873" s="35"/>
      <c r="U873" s="34"/>
      <c r="V873" s="36">
        <f>+DailySales!$T873*DailySales!$R873</f>
        <v>0</v>
      </c>
      <c r="W873" s="36">
        <f>+DailySales!$V873*DailySales!$Q873</f>
        <v>0</v>
      </c>
      <c r="X873" s="36">
        <f>VLOOKUP(O873,Stock[],6,FALSE)</f>
        <v>0</v>
      </c>
      <c r="Y873" s="36">
        <f>+DailySales!$V873*DailySales!$X873</f>
        <v>0</v>
      </c>
      <c r="Z873" s="37">
        <v>56400</v>
      </c>
      <c r="AA873" s="34"/>
      <c r="AB873" s="34"/>
      <c r="AC873" s="34"/>
      <c r="AD873" s="34"/>
      <c r="AE873" s="77"/>
      <c r="AF873" s="38">
        <v>46025</v>
      </c>
      <c r="AG873" s="39">
        <v>56400</v>
      </c>
      <c r="AH873" s="38"/>
      <c r="AI873" s="39"/>
      <c r="AJ873" s="38"/>
      <c r="AK873" s="39"/>
      <c r="AL873" s="34"/>
      <c r="AM873" s="39"/>
      <c r="AN87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73" s="26"/>
      <c r="AQ873" s="26"/>
      <c r="AR873" s="26"/>
    </row>
    <row r="874" spans="1:44" ht="19.5" customHeight="1" x14ac:dyDescent="0.25">
      <c r="A874" s="32">
        <f t="shared" si="56"/>
        <v>2025</v>
      </c>
      <c r="B874" s="32">
        <f t="shared" si="57"/>
        <v>12</v>
      </c>
      <c r="C874" s="25">
        <v>46020</v>
      </c>
      <c r="D874" s="57">
        <f t="shared" ca="1" si="54"/>
        <v>46097</v>
      </c>
      <c r="E874" s="32" t="str">
        <f t="shared" ca="1" si="55"/>
        <v>2-Months</v>
      </c>
      <c r="F874" s="32" t="str">
        <f>VLOOKUP(O874,Stock[],5,FALSE)</f>
        <v>Whisky</v>
      </c>
      <c r="G874" s="33" t="s">
        <v>2061</v>
      </c>
      <c r="H874" s="34"/>
      <c r="I874" s="34" t="s">
        <v>1734</v>
      </c>
      <c r="J874" s="32" t="str">
        <f>VLOOKUP(I874,Customers[],2,FALSE)</f>
        <v>စိန်ရွှေ</v>
      </c>
      <c r="K874" s="32" t="str">
        <f>VLOOKUP(I874,Customers[],4,FALSE)</f>
        <v>Meiktila</v>
      </c>
      <c r="L874" s="32" t="str">
        <f>VLOOKUP(Table85[[#This Row],[CustomerID]],Table!H:K,3,0)</f>
        <v>မြို့သစ်</v>
      </c>
      <c r="M874" s="32" t="str">
        <f>VLOOKUP(I874,Customers[],5,FALSE)</f>
        <v>Van-2</v>
      </c>
      <c r="N874" s="34" t="s">
        <v>10</v>
      </c>
      <c r="O874" s="37" t="s">
        <v>63</v>
      </c>
      <c r="P874" s="32" t="str">
        <f>VLOOKUP(O874,Stock[],2,FALSE)</f>
        <v>Whisky Debtors Opening</v>
      </c>
      <c r="Q874" s="35">
        <f>VLOOKUP(O874,Stock[],3,FALSE)</f>
        <v>0</v>
      </c>
      <c r="R874" s="35">
        <f>VLOOKUP(O874,Stock[],4,FALSE)</f>
        <v>0</v>
      </c>
      <c r="S874" s="34"/>
      <c r="T874" s="35"/>
      <c r="U874" s="34"/>
      <c r="V874" s="36">
        <f>+DailySales!$T874*DailySales!$R874</f>
        <v>0</v>
      </c>
      <c r="W874" s="36">
        <f>+DailySales!$V874*DailySales!$Q874</f>
        <v>0</v>
      </c>
      <c r="X874" s="36">
        <f>VLOOKUP(O874,Stock[],6,FALSE)</f>
        <v>0</v>
      </c>
      <c r="Y874" s="36">
        <f>+DailySales!$V874*DailySales!$X874</f>
        <v>0</v>
      </c>
      <c r="Z874" s="37">
        <v>56400</v>
      </c>
      <c r="AA874" s="34"/>
      <c r="AB874" s="34"/>
      <c r="AC874" s="34"/>
      <c r="AD874" s="34"/>
      <c r="AE874" s="77"/>
      <c r="AF874" s="38">
        <v>46027</v>
      </c>
      <c r="AG874" s="39">
        <v>56400</v>
      </c>
      <c r="AH874" s="38"/>
      <c r="AI874" s="39"/>
      <c r="AJ874" s="38"/>
      <c r="AK874" s="39"/>
      <c r="AL874" s="34"/>
      <c r="AM874" s="39"/>
      <c r="AN87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74" s="26"/>
      <c r="AQ874" s="26"/>
      <c r="AR874" s="26"/>
    </row>
    <row r="875" spans="1:44" ht="19.5" customHeight="1" x14ac:dyDescent="0.25">
      <c r="A875" s="32">
        <f t="shared" si="56"/>
        <v>2025</v>
      </c>
      <c r="B875" s="32">
        <f t="shared" si="57"/>
        <v>12</v>
      </c>
      <c r="C875" s="25">
        <v>46021</v>
      </c>
      <c r="D875" s="57">
        <f t="shared" ca="1" si="54"/>
        <v>46097</v>
      </c>
      <c r="E875" s="32" t="str">
        <f t="shared" ca="1" si="55"/>
        <v>2-Months</v>
      </c>
      <c r="F875" s="32" t="str">
        <f>VLOOKUP(O875,Stock[],5,FALSE)</f>
        <v>BE</v>
      </c>
      <c r="G875" s="33" t="s">
        <v>2062</v>
      </c>
      <c r="H875" s="34"/>
      <c r="I875" s="34" t="s">
        <v>245</v>
      </c>
      <c r="J875" s="32" t="str">
        <f>VLOOKUP(I875,Customers[],2,FALSE)</f>
        <v>မြို့မ</v>
      </c>
      <c r="K875" s="32" t="str">
        <f>VLOOKUP(I875,Customers[],4,FALSE)</f>
        <v>Taungthar</v>
      </c>
      <c r="L875" s="32" t="str">
        <f>VLOOKUP(Table85[[#This Row],[CustomerID]],Table!H:K,3,0)</f>
        <v>တောင်သာ</v>
      </c>
      <c r="M875" s="32" t="str">
        <f>VLOOKUP(I875,Customers[],5,FALSE)</f>
        <v>WholeSales/Contract</v>
      </c>
      <c r="N875" s="34" t="s">
        <v>10</v>
      </c>
      <c r="O875" s="37" t="s">
        <v>61</v>
      </c>
      <c r="P875" s="32" t="str">
        <f>VLOOKUP(O875,Stock[],2,FALSE)</f>
        <v>BE Debtors Opening</v>
      </c>
      <c r="Q875" s="35">
        <f>VLOOKUP(O875,Stock[],3,FALSE)</f>
        <v>0</v>
      </c>
      <c r="R875" s="35">
        <f>VLOOKUP(O875,Stock[],4,FALSE)</f>
        <v>0</v>
      </c>
      <c r="S875" s="34"/>
      <c r="T875" s="35"/>
      <c r="U875" s="34"/>
      <c r="V875" s="36">
        <f>+DailySales!$T875*DailySales!$R875</f>
        <v>0</v>
      </c>
      <c r="W875" s="36">
        <f>+DailySales!$V875*DailySales!$Q875</f>
        <v>0</v>
      </c>
      <c r="X875" s="36">
        <f>VLOOKUP(O875,Stock[],6,FALSE)</f>
        <v>0</v>
      </c>
      <c r="Y875" s="36">
        <f>+DailySales!$V875*DailySales!$X875</f>
        <v>0</v>
      </c>
      <c r="Z875" s="37">
        <v>1652400</v>
      </c>
      <c r="AA875" s="34"/>
      <c r="AB875" s="78"/>
      <c r="AC875" s="78"/>
      <c r="AD875" s="34"/>
      <c r="AE875" s="77"/>
      <c r="AF875" s="38"/>
      <c r="AG875" s="39"/>
      <c r="AH875" s="38">
        <v>46053</v>
      </c>
      <c r="AI875" s="39">
        <v>1124800</v>
      </c>
      <c r="AJ875" s="38">
        <v>46053</v>
      </c>
      <c r="AK875" s="39">
        <v>527600</v>
      </c>
      <c r="AL875" s="34"/>
      <c r="AM875" s="39"/>
      <c r="AN87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75" s="26"/>
      <c r="AQ875" s="26"/>
      <c r="AR875" s="26"/>
    </row>
    <row r="876" spans="1:44" ht="19.5" customHeight="1" x14ac:dyDescent="0.25">
      <c r="A876" s="32">
        <f t="shared" si="56"/>
        <v>2025</v>
      </c>
      <c r="B876" s="32">
        <f t="shared" si="57"/>
        <v>12</v>
      </c>
      <c r="C876" s="25">
        <v>46021</v>
      </c>
      <c r="D876" s="57">
        <f t="shared" ca="1" si="54"/>
        <v>46097</v>
      </c>
      <c r="E876" s="32" t="str">
        <f t="shared" ca="1" si="55"/>
        <v>2-Months</v>
      </c>
      <c r="F876" s="32" t="str">
        <f>VLOOKUP(O876,Stock[],5,FALSE)</f>
        <v>BE</v>
      </c>
      <c r="G876" s="33" t="s">
        <v>2062</v>
      </c>
      <c r="H876" s="34"/>
      <c r="I876" s="34" t="s">
        <v>245</v>
      </c>
      <c r="J876" s="32" t="str">
        <f>VLOOKUP(I876,Customers[],2,FALSE)</f>
        <v>မြို့မ</v>
      </c>
      <c r="K876" s="32" t="str">
        <f>VLOOKUP(I876,Customers[],4,FALSE)</f>
        <v>Taungthar</v>
      </c>
      <c r="L876" s="32" t="str">
        <f>VLOOKUP(Table85[[#This Row],[CustomerID]],Table!H:K,3,0)</f>
        <v>တောင်သာ</v>
      </c>
      <c r="M876" s="32" t="str">
        <f>VLOOKUP(I876,Customers[],5,FALSE)</f>
        <v>WholeSales/Contract</v>
      </c>
      <c r="N876" s="34" t="s">
        <v>10</v>
      </c>
      <c r="O876" s="37" t="s">
        <v>61</v>
      </c>
      <c r="P876" s="32" t="str">
        <f>VLOOKUP(O876,Stock[],2,FALSE)</f>
        <v>BE Debtors Opening</v>
      </c>
      <c r="Q876" s="35">
        <f>VLOOKUP(O876,Stock[],3,FALSE)</f>
        <v>0</v>
      </c>
      <c r="R876" s="35">
        <f>VLOOKUP(O876,Stock[],4,FALSE)</f>
        <v>0</v>
      </c>
      <c r="S876" s="34"/>
      <c r="T876" s="35"/>
      <c r="U876" s="34"/>
      <c r="V876" s="36">
        <f>+DailySales!$T876*DailySales!$R876</f>
        <v>0</v>
      </c>
      <c r="W876" s="36">
        <f>+DailySales!$V876*DailySales!$Q876</f>
        <v>0</v>
      </c>
      <c r="X876" s="36">
        <f>VLOOKUP(O876,Stock[],6,FALSE)</f>
        <v>0</v>
      </c>
      <c r="Y876" s="36">
        <f>+DailySales!$V876*DailySales!$X876</f>
        <v>0</v>
      </c>
      <c r="Z876" s="37">
        <v>151200</v>
      </c>
      <c r="AA876" s="34"/>
      <c r="AB876" s="78"/>
      <c r="AC876" s="78"/>
      <c r="AD876" s="34"/>
      <c r="AE876" s="77"/>
      <c r="AF876" s="38"/>
      <c r="AG876" s="39"/>
      <c r="AH876" s="38">
        <v>46053</v>
      </c>
      <c r="AI876" s="39">
        <v>151200</v>
      </c>
      <c r="AJ876" s="38"/>
      <c r="AK876" s="39"/>
      <c r="AL876" s="34"/>
      <c r="AM876" s="39"/>
      <c r="AN87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76" s="26"/>
      <c r="AQ876" s="26"/>
      <c r="AR876" s="26"/>
    </row>
    <row r="877" spans="1:44" ht="19.5" customHeight="1" x14ac:dyDescent="0.25">
      <c r="A877" s="32">
        <f t="shared" si="56"/>
        <v>2025</v>
      </c>
      <c r="B877" s="32">
        <f t="shared" si="57"/>
        <v>12</v>
      </c>
      <c r="C877" s="25">
        <v>46021</v>
      </c>
      <c r="D877" s="57">
        <f t="shared" ca="1" si="54"/>
        <v>46097</v>
      </c>
      <c r="E877" s="32" t="str">
        <f t="shared" ca="1" si="55"/>
        <v>2-Months</v>
      </c>
      <c r="F877" s="32" t="str">
        <f>VLOOKUP(O877,Stock[],5,FALSE)</f>
        <v>BE</v>
      </c>
      <c r="G877" s="33" t="s">
        <v>2063</v>
      </c>
      <c r="H877" s="34"/>
      <c r="I877" s="34" t="s">
        <v>240</v>
      </c>
      <c r="J877" s="32" t="str">
        <f>VLOOKUP(I877,Customers[],2,FALSE)</f>
        <v>လွင်</v>
      </c>
      <c r="K877" s="32" t="str">
        <f>VLOOKUP(I877,Customers[],4,FALSE)</f>
        <v>Kyukpadaung</v>
      </c>
      <c r="L877" s="32" t="str">
        <f>VLOOKUP(Table85[[#This Row],[CustomerID]],Table!H:K,3,0)</f>
        <v>ကျောက်ပန်းတောင်း</v>
      </c>
      <c r="M877" s="32" t="str">
        <f>VLOOKUP(I877,Customers[],5,FALSE)</f>
        <v>WholeSales/Contract</v>
      </c>
      <c r="N877" s="34" t="s">
        <v>10</v>
      </c>
      <c r="O877" s="37" t="s">
        <v>61</v>
      </c>
      <c r="P877" s="32" t="str">
        <f>VLOOKUP(O877,Stock[],2,FALSE)</f>
        <v>BE Debtors Opening</v>
      </c>
      <c r="Q877" s="35">
        <f>VLOOKUP(O877,Stock[],3,FALSE)</f>
        <v>0</v>
      </c>
      <c r="R877" s="35">
        <f>VLOOKUP(O877,Stock[],4,FALSE)</f>
        <v>0</v>
      </c>
      <c r="S877" s="34"/>
      <c r="T877" s="35"/>
      <c r="U877" s="34"/>
      <c r="V877" s="36">
        <f>+DailySales!$T877*DailySales!$R877</f>
        <v>0</v>
      </c>
      <c r="W877" s="36">
        <f>+DailySales!$V877*DailySales!$Q877</f>
        <v>0</v>
      </c>
      <c r="X877" s="36">
        <f>VLOOKUP(O877,Stock[],6,FALSE)</f>
        <v>0</v>
      </c>
      <c r="Y877" s="36">
        <f>+DailySales!$V877*DailySales!$X877</f>
        <v>0</v>
      </c>
      <c r="Z877" s="37">
        <v>983500</v>
      </c>
      <c r="AA877" s="34"/>
      <c r="AB877" s="78"/>
      <c r="AC877" s="78"/>
      <c r="AD877" s="34"/>
      <c r="AE877" s="77"/>
      <c r="AF877" s="38"/>
      <c r="AG877" s="39"/>
      <c r="AH877" s="38"/>
      <c r="AI877" s="39"/>
      <c r="AJ877" s="38"/>
      <c r="AK877" s="39"/>
      <c r="AL877" s="38">
        <v>46043</v>
      </c>
      <c r="AM877" s="39">
        <v>983500</v>
      </c>
      <c r="AN87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77" s="26"/>
      <c r="AQ877" s="26"/>
      <c r="AR877" s="26"/>
    </row>
    <row r="878" spans="1:44" ht="19.5" customHeight="1" x14ac:dyDescent="0.25">
      <c r="A878" s="32">
        <f t="shared" si="56"/>
        <v>2025</v>
      </c>
      <c r="B878" s="32">
        <f t="shared" si="57"/>
        <v>12</v>
      </c>
      <c r="C878" s="25">
        <v>46021</v>
      </c>
      <c r="D878" s="57">
        <f t="shared" ca="1" si="54"/>
        <v>46097</v>
      </c>
      <c r="E878" s="32" t="str">
        <f t="shared" ca="1" si="55"/>
        <v>2-Months</v>
      </c>
      <c r="F878" s="32" t="str">
        <f>VLOOKUP(O878,Stock[],5,FALSE)</f>
        <v>BE</v>
      </c>
      <c r="G878" s="33" t="s">
        <v>2063</v>
      </c>
      <c r="H878" s="34"/>
      <c r="I878" s="34" t="s">
        <v>240</v>
      </c>
      <c r="J878" s="32" t="str">
        <f>VLOOKUP(I878,Customers[],2,FALSE)</f>
        <v>လွင်</v>
      </c>
      <c r="K878" s="32" t="str">
        <f>VLOOKUP(I878,Customers[],4,FALSE)</f>
        <v>Kyukpadaung</v>
      </c>
      <c r="L878" s="32" t="str">
        <f>VLOOKUP(Table85[[#This Row],[CustomerID]],Table!H:K,3,0)</f>
        <v>ကျောက်ပန်းတောင်း</v>
      </c>
      <c r="M878" s="32" t="str">
        <f>VLOOKUP(I878,Customers[],5,FALSE)</f>
        <v>WholeSales/Contract</v>
      </c>
      <c r="N878" s="34" t="s">
        <v>10</v>
      </c>
      <c r="O878" s="37" t="s">
        <v>61</v>
      </c>
      <c r="P878" s="32" t="str">
        <f>VLOOKUP(O878,Stock[],2,FALSE)</f>
        <v>BE Debtors Opening</v>
      </c>
      <c r="Q878" s="35">
        <f>VLOOKUP(O878,Stock[],3,FALSE)</f>
        <v>0</v>
      </c>
      <c r="R878" s="35">
        <f>VLOOKUP(O878,Stock[],4,FALSE)</f>
        <v>0</v>
      </c>
      <c r="S878" s="34"/>
      <c r="T878" s="35"/>
      <c r="U878" s="34"/>
      <c r="V878" s="36">
        <f>+DailySales!$T878*DailySales!$R878</f>
        <v>0</v>
      </c>
      <c r="W878" s="36">
        <f>+DailySales!$V878*DailySales!$Q878</f>
        <v>0</v>
      </c>
      <c r="X878" s="36">
        <f>VLOOKUP(O878,Stock[],6,FALSE)</f>
        <v>0</v>
      </c>
      <c r="Y878" s="36">
        <f>+DailySales!$V878*DailySales!$X878</f>
        <v>0</v>
      </c>
      <c r="Z878" s="37">
        <v>561300</v>
      </c>
      <c r="AA878" s="34"/>
      <c r="AB878" s="78"/>
      <c r="AC878" s="78"/>
      <c r="AD878" s="34"/>
      <c r="AE878" s="77"/>
      <c r="AF878" s="38"/>
      <c r="AG878" s="39"/>
      <c r="AH878" s="38"/>
      <c r="AI878" s="39"/>
      <c r="AJ878" s="38"/>
      <c r="AK878" s="39"/>
      <c r="AL878" s="38">
        <v>46043</v>
      </c>
      <c r="AM878" s="39">
        <v>561300</v>
      </c>
      <c r="AN87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78" s="26"/>
      <c r="AQ878" s="26"/>
      <c r="AR878" s="26"/>
    </row>
    <row r="879" spans="1:44" ht="19.5" customHeight="1" x14ac:dyDescent="0.25">
      <c r="A879" s="32">
        <f t="shared" si="56"/>
        <v>2025</v>
      </c>
      <c r="B879" s="32">
        <f t="shared" si="57"/>
        <v>12</v>
      </c>
      <c r="C879" s="25">
        <v>46021</v>
      </c>
      <c r="D879" s="57">
        <f t="shared" ca="1" si="54"/>
        <v>46097</v>
      </c>
      <c r="E879" s="32" t="str">
        <f t="shared" ca="1" si="55"/>
        <v>2-Months</v>
      </c>
      <c r="F879" s="32" t="str">
        <f>VLOOKUP(O879,Stock[],5,FALSE)</f>
        <v>BE</v>
      </c>
      <c r="G879" s="33" t="s">
        <v>2064</v>
      </c>
      <c r="H879" s="34"/>
      <c r="I879" s="34" t="s">
        <v>240</v>
      </c>
      <c r="J879" s="32" t="str">
        <f>VLOOKUP(I879,Customers[],2,FALSE)</f>
        <v>လွင်</v>
      </c>
      <c r="K879" s="32" t="str">
        <f>VLOOKUP(I879,Customers[],4,FALSE)</f>
        <v>Kyukpadaung</v>
      </c>
      <c r="L879" s="32" t="str">
        <f>VLOOKUP(Table85[[#This Row],[CustomerID]],Table!H:K,3,0)</f>
        <v>ကျောက်ပန်းတောင်း</v>
      </c>
      <c r="M879" s="32" t="str">
        <f>VLOOKUP(I879,Customers[],5,FALSE)</f>
        <v>WholeSales/Contract</v>
      </c>
      <c r="N879" s="34" t="s">
        <v>10</v>
      </c>
      <c r="O879" s="37" t="s">
        <v>61</v>
      </c>
      <c r="P879" s="32" t="str">
        <f>VLOOKUP(O879,Stock[],2,FALSE)</f>
        <v>BE Debtors Opening</v>
      </c>
      <c r="Q879" s="35">
        <f>VLOOKUP(O879,Stock[],3,FALSE)</f>
        <v>0</v>
      </c>
      <c r="R879" s="35">
        <f>VLOOKUP(O879,Stock[],4,FALSE)</f>
        <v>0</v>
      </c>
      <c r="S879" s="34"/>
      <c r="T879" s="35"/>
      <c r="U879" s="34"/>
      <c r="V879" s="36">
        <f>+DailySales!$T879*DailySales!$R879</f>
        <v>0</v>
      </c>
      <c r="W879" s="36">
        <f>+DailySales!$V879*DailySales!$Q879</f>
        <v>0</v>
      </c>
      <c r="X879" s="36">
        <f>VLOOKUP(O879,Stock[],6,FALSE)</f>
        <v>0</v>
      </c>
      <c r="Y879" s="36">
        <f>+DailySales!$V879*DailySales!$X879</f>
        <v>0</v>
      </c>
      <c r="Z879" s="37">
        <v>969600</v>
      </c>
      <c r="AA879" s="34"/>
      <c r="AB879" s="78"/>
      <c r="AC879" s="78"/>
      <c r="AD879" s="34"/>
      <c r="AE879" s="77"/>
      <c r="AF879" s="38"/>
      <c r="AG879" s="39"/>
      <c r="AH879" s="38"/>
      <c r="AI879" s="39"/>
      <c r="AJ879" s="38"/>
      <c r="AK879" s="39"/>
      <c r="AL879" s="38">
        <v>46043</v>
      </c>
      <c r="AM879" s="39">
        <v>969600</v>
      </c>
      <c r="AN87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79" s="26"/>
      <c r="AQ879" s="26"/>
      <c r="AR879" s="26"/>
    </row>
    <row r="880" spans="1:44" ht="19.5" customHeight="1" x14ac:dyDescent="0.25">
      <c r="A880" s="32">
        <f t="shared" si="56"/>
        <v>2025</v>
      </c>
      <c r="B880" s="32">
        <f t="shared" si="57"/>
        <v>12</v>
      </c>
      <c r="C880" s="25">
        <v>46021</v>
      </c>
      <c r="D880" s="57">
        <f t="shared" ca="1" si="54"/>
        <v>46097</v>
      </c>
      <c r="E880" s="32" t="str">
        <f t="shared" ca="1" si="55"/>
        <v>2-Months</v>
      </c>
      <c r="F880" s="32" t="str">
        <f>VLOOKUP(O880,Stock[],5,FALSE)</f>
        <v>BE</v>
      </c>
      <c r="G880" s="33" t="s">
        <v>2064</v>
      </c>
      <c r="H880" s="34"/>
      <c r="I880" s="34" t="s">
        <v>240</v>
      </c>
      <c r="J880" s="32" t="str">
        <f>VLOOKUP(I880,Customers[],2,FALSE)</f>
        <v>လွင်</v>
      </c>
      <c r="K880" s="32" t="str">
        <f>VLOOKUP(I880,Customers[],4,FALSE)</f>
        <v>Kyukpadaung</v>
      </c>
      <c r="L880" s="32" t="str">
        <f>VLOOKUP(Table85[[#This Row],[CustomerID]],Table!H:K,3,0)</f>
        <v>ကျောက်ပန်းတောင်း</v>
      </c>
      <c r="M880" s="32" t="str">
        <f>VLOOKUP(I880,Customers[],5,FALSE)</f>
        <v>WholeSales/Contract</v>
      </c>
      <c r="N880" s="34" t="s">
        <v>10</v>
      </c>
      <c r="O880" s="37" t="s">
        <v>61</v>
      </c>
      <c r="P880" s="32" t="str">
        <f>VLOOKUP(O880,Stock[],2,FALSE)</f>
        <v>BE Debtors Opening</v>
      </c>
      <c r="Q880" s="35">
        <f>VLOOKUP(O880,Stock[],3,FALSE)</f>
        <v>0</v>
      </c>
      <c r="R880" s="35">
        <f>VLOOKUP(O880,Stock[],4,FALSE)</f>
        <v>0</v>
      </c>
      <c r="S880" s="34"/>
      <c r="T880" s="35"/>
      <c r="U880" s="34"/>
      <c r="V880" s="36">
        <f>+DailySales!$T880*DailySales!$R880</f>
        <v>0</v>
      </c>
      <c r="W880" s="36">
        <f>+DailySales!$V880*DailySales!$Q880</f>
        <v>0</v>
      </c>
      <c r="X880" s="36">
        <f>VLOOKUP(O880,Stock[],6,FALSE)</f>
        <v>0</v>
      </c>
      <c r="Y880" s="36">
        <f>+DailySales!$V880*DailySales!$X880</f>
        <v>0</v>
      </c>
      <c r="Z880" s="37">
        <v>2950500</v>
      </c>
      <c r="AA880" s="34"/>
      <c r="AB880" s="78"/>
      <c r="AC880" s="78"/>
      <c r="AD880" s="34"/>
      <c r="AE880" s="77"/>
      <c r="AF880" s="38"/>
      <c r="AG880" s="39"/>
      <c r="AH880" s="38"/>
      <c r="AI880" s="39"/>
      <c r="AJ880" s="38"/>
      <c r="AK880" s="39"/>
      <c r="AL880" s="38">
        <v>46043</v>
      </c>
      <c r="AM880" s="39">
        <v>2950500</v>
      </c>
      <c r="AN88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80" s="26"/>
      <c r="AQ880" s="26"/>
      <c r="AR880" s="26"/>
    </row>
    <row r="881" spans="1:44" ht="19.5" customHeight="1" x14ac:dyDescent="0.25">
      <c r="A881" s="32">
        <f t="shared" si="56"/>
        <v>2025</v>
      </c>
      <c r="B881" s="32">
        <f t="shared" si="57"/>
        <v>12</v>
      </c>
      <c r="C881" s="25">
        <v>46021</v>
      </c>
      <c r="D881" s="57">
        <f t="shared" ca="1" si="54"/>
        <v>46097</v>
      </c>
      <c r="E881" s="32" t="str">
        <f t="shared" ca="1" si="55"/>
        <v>2-Months</v>
      </c>
      <c r="F881" s="32" t="str">
        <f>VLOOKUP(O881,Stock[],5,FALSE)</f>
        <v>BE</v>
      </c>
      <c r="G881" s="33" t="s">
        <v>2064</v>
      </c>
      <c r="H881" s="34"/>
      <c r="I881" s="34" t="s">
        <v>240</v>
      </c>
      <c r="J881" s="32" t="str">
        <f>VLOOKUP(I881,Customers[],2,FALSE)</f>
        <v>လွင်</v>
      </c>
      <c r="K881" s="32" t="str">
        <f>VLOOKUP(I881,Customers[],4,FALSE)</f>
        <v>Kyukpadaung</v>
      </c>
      <c r="L881" s="32" t="str">
        <f>VLOOKUP(Table85[[#This Row],[CustomerID]],Table!H:K,3,0)</f>
        <v>ကျောက်ပန်းတောင်း</v>
      </c>
      <c r="M881" s="32" t="str">
        <f>VLOOKUP(I881,Customers[],5,FALSE)</f>
        <v>WholeSales/Contract</v>
      </c>
      <c r="N881" s="34" t="s">
        <v>10</v>
      </c>
      <c r="O881" s="37" t="s">
        <v>61</v>
      </c>
      <c r="P881" s="32" t="str">
        <f>VLOOKUP(O881,Stock[],2,FALSE)</f>
        <v>BE Debtors Opening</v>
      </c>
      <c r="Q881" s="35">
        <f>VLOOKUP(O881,Stock[],3,FALSE)</f>
        <v>0</v>
      </c>
      <c r="R881" s="35">
        <f>VLOOKUP(O881,Stock[],4,FALSE)</f>
        <v>0</v>
      </c>
      <c r="S881" s="34"/>
      <c r="T881" s="35"/>
      <c r="U881" s="34"/>
      <c r="V881" s="36">
        <f>+DailySales!$T881*DailySales!$R881</f>
        <v>0</v>
      </c>
      <c r="W881" s="36">
        <f>+DailySales!$V881*DailySales!$Q881</f>
        <v>0</v>
      </c>
      <c r="X881" s="36">
        <f>VLOOKUP(O881,Stock[],6,FALSE)</f>
        <v>0</v>
      </c>
      <c r="Y881" s="36">
        <f>+DailySales!$V881*DailySales!$X881</f>
        <v>0</v>
      </c>
      <c r="Z881" s="37">
        <v>1067500</v>
      </c>
      <c r="AA881" s="34"/>
      <c r="AB881" s="78"/>
      <c r="AC881" s="78"/>
      <c r="AD881" s="34"/>
      <c r="AE881" s="77"/>
      <c r="AF881" s="38"/>
      <c r="AG881" s="39"/>
      <c r="AH881" s="38"/>
      <c r="AI881" s="39"/>
      <c r="AJ881" s="38"/>
      <c r="AK881" s="39"/>
      <c r="AL881" s="38">
        <v>46043</v>
      </c>
      <c r="AM881" s="39">
        <v>1067500</v>
      </c>
      <c r="AN88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81" s="26"/>
      <c r="AQ881" s="26"/>
      <c r="AR881" s="26"/>
    </row>
    <row r="882" spans="1:44" ht="19.5" customHeight="1" x14ac:dyDescent="0.25">
      <c r="A882" s="32">
        <f t="shared" si="56"/>
        <v>2025</v>
      </c>
      <c r="B882" s="32">
        <f t="shared" si="57"/>
        <v>12</v>
      </c>
      <c r="C882" s="25">
        <v>46021</v>
      </c>
      <c r="D882" s="57">
        <f t="shared" ca="1" si="54"/>
        <v>46097</v>
      </c>
      <c r="E882" s="32" t="str">
        <f t="shared" ca="1" si="55"/>
        <v>2-Months</v>
      </c>
      <c r="F882" s="32" t="str">
        <f>VLOOKUP(O882,Stock[],5,FALSE)</f>
        <v>BE</v>
      </c>
      <c r="G882" s="33" t="s">
        <v>2064</v>
      </c>
      <c r="H882" s="34"/>
      <c r="I882" s="34" t="s">
        <v>240</v>
      </c>
      <c r="J882" s="32" t="str">
        <f>VLOOKUP(I882,Customers[],2,FALSE)</f>
        <v>လွင်</v>
      </c>
      <c r="K882" s="32" t="str">
        <f>VLOOKUP(I882,Customers[],4,FALSE)</f>
        <v>Kyukpadaung</v>
      </c>
      <c r="L882" s="32" t="str">
        <f>VLOOKUP(Table85[[#This Row],[CustomerID]],Table!H:K,3,0)</f>
        <v>ကျောက်ပန်းတောင်း</v>
      </c>
      <c r="M882" s="32" t="str">
        <f>VLOOKUP(I882,Customers[],5,FALSE)</f>
        <v>WholeSales/Contract</v>
      </c>
      <c r="N882" s="34" t="s">
        <v>10</v>
      </c>
      <c r="O882" s="37" t="s">
        <v>61</v>
      </c>
      <c r="P882" s="32" t="str">
        <f>VLOOKUP(O882,Stock[],2,FALSE)</f>
        <v>BE Debtors Opening</v>
      </c>
      <c r="Q882" s="35">
        <f>VLOOKUP(O882,Stock[],3,FALSE)</f>
        <v>0</v>
      </c>
      <c r="R882" s="35">
        <f>VLOOKUP(O882,Stock[],4,FALSE)</f>
        <v>0</v>
      </c>
      <c r="S882" s="34"/>
      <c r="T882" s="35"/>
      <c r="U882" s="34"/>
      <c r="V882" s="36">
        <f>+DailySales!$T882*DailySales!$R882</f>
        <v>0</v>
      </c>
      <c r="W882" s="36">
        <f>+DailySales!$V882*DailySales!$Q882</f>
        <v>0</v>
      </c>
      <c r="X882" s="36">
        <f>VLOOKUP(O882,Stock[],6,FALSE)</f>
        <v>0</v>
      </c>
      <c r="Y882" s="36">
        <f>+DailySales!$V882*DailySales!$X882</f>
        <v>0</v>
      </c>
      <c r="Z882" s="37">
        <v>1050000</v>
      </c>
      <c r="AA882" s="34"/>
      <c r="AB882" s="78"/>
      <c r="AC882" s="78"/>
      <c r="AD882" s="34"/>
      <c r="AE882" s="77"/>
      <c r="AF882" s="38"/>
      <c r="AG882" s="39"/>
      <c r="AH882" s="38"/>
      <c r="AI882" s="39"/>
      <c r="AJ882" s="38"/>
      <c r="AK882" s="39"/>
      <c r="AL882" s="38">
        <v>46043</v>
      </c>
      <c r="AM882" s="39">
        <v>1050000</v>
      </c>
      <c r="AN88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82" s="26"/>
      <c r="AQ882" s="26"/>
      <c r="AR882" s="26"/>
    </row>
    <row r="883" spans="1:44" ht="19.5" customHeight="1" x14ac:dyDescent="0.25">
      <c r="A883" s="32">
        <f t="shared" si="56"/>
        <v>2025</v>
      </c>
      <c r="B883" s="32">
        <f t="shared" si="57"/>
        <v>12</v>
      </c>
      <c r="C883" s="25">
        <v>46021</v>
      </c>
      <c r="D883" s="57">
        <f t="shared" ca="1" si="54"/>
        <v>46097</v>
      </c>
      <c r="E883" s="32" t="str">
        <f t="shared" ca="1" si="55"/>
        <v>2-Months</v>
      </c>
      <c r="F883" s="32" t="str">
        <f>VLOOKUP(O883,Stock[],5,FALSE)</f>
        <v>BE</v>
      </c>
      <c r="G883" s="33" t="s">
        <v>2065</v>
      </c>
      <c r="H883" s="34"/>
      <c r="I883" s="34" t="s">
        <v>242</v>
      </c>
      <c r="J883" s="32" t="str">
        <f>VLOOKUP(I883,Customers[],2,FALSE)</f>
        <v>ဦးသိန်းစိုး</v>
      </c>
      <c r="K883" s="32" t="str">
        <f>VLOOKUP(I883,Customers[],4,FALSE)</f>
        <v>Kyukpadaung</v>
      </c>
      <c r="L883" s="32" t="str">
        <f>VLOOKUP(Table85[[#This Row],[CustomerID]],Table!H:K,3,0)</f>
        <v>ကျောက်ပန်းတောင်း</v>
      </c>
      <c r="M883" s="32" t="str">
        <f>VLOOKUP(I883,Customers[],5,FALSE)</f>
        <v>WholeSales/Contract</v>
      </c>
      <c r="N883" s="34" t="s">
        <v>10</v>
      </c>
      <c r="O883" s="37" t="s">
        <v>61</v>
      </c>
      <c r="P883" s="32" t="str">
        <f>VLOOKUP(O883,Stock[],2,FALSE)</f>
        <v>BE Debtors Opening</v>
      </c>
      <c r="Q883" s="35">
        <f>VLOOKUP(O883,Stock[],3,FALSE)</f>
        <v>0</v>
      </c>
      <c r="R883" s="35">
        <f>VLOOKUP(O883,Stock[],4,FALSE)</f>
        <v>0</v>
      </c>
      <c r="S883" s="34"/>
      <c r="T883" s="35"/>
      <c r="U883" s="34"/>
      <c r="V883" s="36">
        <f>+DailySales!$T883*DailySales!$R883</f>
        <v>0</v>
      </c>
      <c r="W883" s="36">
        <f>+DailySales!$V883*DailySales!$Q883</f>
        <v>0</v>
      </c>
      <c r="X883" s="36">
        <f>VLOOKUP(O883,Stock[],6,FALSE)</f>
        <v>0</v>
      </c>
      <c r="Y883" s="36">
        <f>+DailySales!$V883*DailySales!$X883</f>
        <v>0</v>
      </c>
      <c r="Z883" s="37">
        <v>3934000</v>
      </c>
      <c r="AA883" s="34"/>
      <c r="AB883" s="78"/>
      <c r="AC883" s="78"/>
      <c r="AD883" s="34"/>
      <c r="AE883" s="77"/>
      <c r="AF883" s="38"/>
      <c r="AG883" s="39"/>
      <c r="AH883" s="38">
        <v>46034</v>
      </c>
      <c r="AI883" s="39">
        <v>3749910</v>
      </c>
      <c r="AJ883" s="38">
        <v>46031</v>
      </c>
      <c r="AK883" s="39">
        <v>184090</v>
      </c>
      <c r="AL883" s="34"/>
      <c r="AM883" s="39"/>
      <c r="AN88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83" s="26"/>
      <c r="AQ883" s="26"/>
      <c r="AR883" s="26"/>
    </row>
    <row r="884" spans="1:44" ht="19.5" customHeight="1" x14ac:dyDescent="0.25">
      <c r="A884" s="32">
        <f t="shared" si="56"/>
        <v>2025</v>
      </c>
      <c r="B884" s="32">
        <f t="shared" si="57"/>
        <v>12</v>
      </c>
      <c r="C884" s="25">
        <v>46021</v>
      </c>
      <c r="D884" s="57">
        <f t="shared" ca="1" si="54"/>
        <v>46097</v>
      </c>
      <c r="E884" s="32" t="str">
        <f t="shared" ca="1" si="55"/>
        <v>2-Months</v>
      </c>
      <c r="F884" s="32" t="str">
        <f>VLOOKUP(O884,Stock[],5,FALSE)</f>
        <v>BE</v>
      </c>
      <c r="G884" s="33" t="s">
        <v>2066</v>
      </c>
      <c r="H884" s="34"/>
      <c r="I884" s="34" t="s">
        <v>233</v>
      </c>
      <c r="J884" s="32" t="str">
        <f>VLOOKUP(I884,Customers[],2,FALSE)</f>
        <v>ဦးဝင်းနိုင်</v>
      </c>
      <c r="K884" s="32" t="str">
        <f>VLOOKUP(I884,Customers[],4,FALSE)</f>
        <v>Wandwin</v>
      </c>
      <c r="L884" s="32" t="str">
        <f>VLOOKUP(Table85[[#This Row],[CustomerID]],Table!H:K,3,0)</f>
        <v>လျှော်ပင်</v>
      </c>
      <c r="M884" s="32" t="str">
        <f>VLOOKUP(I884,Customers[],5,FALSE)</f>
        <v>WholeSales/Contract</v>
      </c>
      <c r="N884" s="34" t="s">
        <v>10</v>
      </c>
      <c r="O884" s="37" t="s">
        <v>61</v>
      </c>
      <c r="P884" s="32" t="str">
        <f>VLOOKUP(O884,Stock[],2,FALSE)</f>
        <v>BE Debtors Opening</v>
      </c>
      <c r="Q884" s="35">
        <f>VLOOKUP(O884,Stock[],3,FALSE)</f>
        <v>0</v>
      </c>
      <c r="R884" s="35">
        <f>VLOOKUP(O884,Stock[],4,FALSE)</f>
        <v>0</v>
      </c>
      <c r="S884" s="34"/>
      <c r="T884" s="35"/>
      <c r="U884" s="34"/>
      <c r="V884" s="36">
        <f>+DailySales!$T884*DailySales!$R884</f>
        <v>0</v>
      </c>
      <c r="W884" s="36">
        <f>+DailySales!$V884*DailySales!$Q884</f>
        <v>0</v>
      </c>
      <c r="X884" s="36">
        <f>VLOOKUP(O884,Stock[],6,FALSE)</f>
        <v>0</v>
      </c>
      <c r="Y884" s="36">
        <f>+DailySales!$V884*DailySales!$X884</f>
        <v>0</v>
      </c>
      <c r="Z884" s="37">
        <v>575400</v>
      </c>
      <c r="AA884" s="34"/>
      <c r="AB884" s="78"/>
      <c r="AC884" s="78"/>
      <c r="AD884" s="34"/>
      <c r="AE884" s="77"/>
      <c r="AF884" s="38"/>
      <c r="AG884" s="39"/>
      <c r="AH884" s="38">
        <v>46046</v>
      </c>
      <c r="AI884" s="39">
        <v>575400</v>
      </c>
      <c r="AJ884" s="38"/>
      <c r="AK884" s="39"/>
      <c r="AL884" s="34"/>
      <c r="AM884" s="39"/>
      <c r="AN88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84" s="26"/>
      <c r="AQ884" s="26"/>
      <c r="AR884" s="26"/>
    </row>
    <row r="885" spans="1:44" ht="19.5" customHeight="1" x14ac:dyDescent="0.25">
      <c r="A885" s="32">
        <f t="shared" si="56"/>
        <v>2025</v>
      </c>
      <c r="B885" s="32">
        <f t="shared" si="57"/>
        <v>12</v>
      </c>
      <c r="C885" s="25">
        <v>46021</v>
      </c>
      <c r="D885" s="57">
        <f t="shared" ca="1" si="54"/>
        <v>46097</v>
      </c>
      <c r="E885" s="32" t="str">
        <f t="shared" ca="1" si="55"/>
        <v>2-Months</v>
      </c>
      <c r="F885" s="32" t="str">
        <f>VLOOKUP(O885,Stock[],5,FALSE)</f>
        <v>BE</v>
      </c>
      <c r="G885" s="33" t="s">
        <v>2066</v>
      </c>
      <c r="H885" s="34"/>
      <c r="I885" s="34" t="s">
        <v>233</v>
      </c>
      <c r="J885" s="32" t="str">
        <f>VLOOKUP(I885,Customers[],2,FALSE)</f>
        <v>ဦးဝင်းနိုင်</v>
      </c>
      <c r="K885" s="32" t="str">
        <f>VLOOKUP(I885,Customers[],4,FALSE)</f>
        <v>Wandwin</v>
      </c>
      <c r="L885" s="32" t="str">
        <f>VLOOKUP(Table85[[#This Row],[CustomerID]],Table!H:K,3,0)</f>
        <v>လျှော်ပင်</v>
      </c>
      <c r="M885" s="32" t="str">
        <f>VLOOKUP(I885,Customers[],5,FALSE)</f>
        <v>WholeSales/Contract</v>
      </c>
      <c r="N885" s="34" t="s">
        <v>10</v>
      </c>
      <c r="O885" s="37" t="s">
        <v>61</v>
      </c>
      <c r="P885" s="32" t="str">
        <f>VLOOKUP(O885,Stock[],2,FALSE)</f>
        <v>BE Debtors Opening</v>
      </c>
      <c r="Q885" s="35">
        <f>VLOOKUP(O885,Stock[],3,FALSE)</f>
        <v>0</v>
      </c>
      <c r="R885" s="35">
        <f>VLOOKUP(O885,Stock[],4,FALSE)</f>
        <v>0</v>
      </c>
      <c r="S885" s="34"/>
      <c r="T885" s="35"/>
      <c r="U885" s="34"/>
      <c r="V885" s="36">
        <f>+DailySales!$T885*DailySales!$R885</f>
        <v>0</v>
      </c>
      <c r="W885" s="36">
        <f>+DailySales!$V885*DailySales!$Q885</f>
        <v>0</v>
      </c>
      <c r="X885" s="36">
        <f>VLOOKUP(O885,Stock[],6,FALSE)</f>
        <v>0</v>
      </c>
      <c r="Y885" s="36">
        <f>+DailySales!$V885*DailySales!$X885</f>
        <v>0</v>
      </c>
      <c r="Z885" s="37">
        <v>319200</v>
      </c>
      <c r="AA885" s="34"/>
      <c r="AB885" s="78"/>
      <c r="AC885" s="78"/>
      <c r="AD885" s="34"/>
      <c r="AE885" s="77"/>
      <c r="AF885" s="38"/>
      <c r="AG885" s="39"/>
      <c r="AH885" s="38">
        <v>46046</v>
      </c>
      <c r="AI885" s="39">
        <v>154185</v>
      </c>
      <c r="AJ885" s="38">
        <v>46049</v>
      </c>
      <c r="AK885" s="39">
        <v>165015</v>
      </c>
      <c r="AL885" s="34"/>
      <c r="AM885" s="39"/>
      <c r="AN88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85" s="26"/>
      <c r="AQ885" s="26"/>
      <c r="AR885" s="26"/>
    </row>
    <row r="886" spans="1:44" ht="19.5" customHeight="1" x14ac:dyDescent="0.25">
      <c r="A886" s="32">
        <f t="shared" si="56"/>
        <v>2025</v>
      </c>
      <c r="B886" s="32">
        <f t="shared" si="57"/>
        <v>12</v>
      </c>
      <c r="C886" s="25">
        <v>46021</v>
      </c>
      <c r="D886" s="57">
        <f t="shared" ca="1" si="54"/>
        <v>46097</v>
      </c>
      <c r="E886" s="32" t="str">
        <f t="shared" ca="1" si="55"/>
        <v>2-Months</v>
      </c>
      <c r="F886" s="32" t="str">
        <f>VLOOKUP(O886,Stock[],5,FALSE)</f>
        <v>BE</v>
      </c>
      <c r="G886" s="33" t="s">
        <v>2066</v>
      </c>
      <c r="H886" s="34"/>
      <c r="I886" s="34" t="s">
        <v>233</v>
      </c>
      <c r="J886" s="32" t="str">
        <f>VLOOKUP(I886,Customers[],2,FALSE)</f>
        <v>ဦးဝင်းနိုင်</v>
      </c>
      <c r="K886" s="32" t="str">
        <f>VLOOKUP(I886,Customers[],4,FALSE)</f>
        <v>Wandwin</v>
      </c>
      <c r="L886" s="32" t="str">
        <f>VLOOKUP(Table85[[#This Row],[CustomerID]],Table!H:K,3,0)</f>
        <v>လျှော်ပင်</v>
      </c>
      <c r="M886" s="32" t="str">
        <f>VLOOKUP(I886,Customers[],5,FALSE)</f>
        <v>WholeSales/Contract</v>
      </c>
      <c r="N886" s="34" t="s">
        <v>10</v>
      </c>
      <c r="O886" s="37" t="s">
        <v>61</v>
      </c>
      <c r="P886" s="32" t="str">
        <f>VLOOKUP(O886,Stock[],2,FALSE)</f>
        <v>BE Debtors Opening</v>
      </c>
      <c r="Q886" s="35">
        <f>VLOOKUP(O886,Stock[],3,FALSE)</f>
        <v>0</v>
      </c>
      <c r="R886" s="35">
        <f>VLOOKUP(O886,Stock[],4,FALSE)</f>
        <v>0</v>
      </c>
      <c r="S886" s="34"/>
      <c r="T886" s="35"/>
      <c r="U886" s="34"/>
      <c r="V886" s="36">
        <f>+DailySales!$T886*DailySales!$R886</f>
        <v>0</v>
      </c>
      <c r="W886" s="36">
        <f>+DailySales!$V886*DailySales!$Q886</f>
        <v>0</v>
      </c>
      <c r="X886" s="36">
        <f>VLOOKUP(O886,Stock[],6,FALSE)</f>
        <v>0</v>
      </c>
      <c r="Y886" s="36">
        <f>+DailySales!$V886*DailySales!$X886</f>
        <v>0</v>
      </c>
      <c r="Z886" s="37">
        <v>372400</v>
      </c>
      <c r="AA886" s="34"/>
      <c r="AB886" s="78"/>
      <c r="AC886" s="78"/>
      <c r="AD886" s="34"/>
      <c r="AE886" s="77"/>
      <c r="AF886" s="38"/>
      <c r="AG886" s="39"/>
      <c r="AH886" s="38"/>
      <c r="AI886" s="39"/>
      <c r="AJ886" s="38">
        <v>46049</v>
      </c>
      <c r="AK886" s="39">
        <v>372400</v>
      </c>
      <c r="AL886" s="34"/>
      <c r="AM886" s="39"/>
      <c r="AN88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86" s="26"/>
      <c r="AQ886" s="26"/>
      <c r="AR886" s="26"/>
    </row>
    <row r="887" spans="1:44" ht="19.5" customHeight="1" x14ac:dyDescent="0.25">
      <c r="A887" s="32">
        <f t="shared" si="56"/>
        <v>2025</v>
      </c>
      <c r="B887" s="32">
        <f t="shared" si="57"/>
        <v>12</v>
      </c>
      <c r="C887" s="25">
        <v>46021</v>
      </c>
      <c r="D887" s="57">
        <f t="shared" ca="1" si="54"/>
        <v>46097</v>
      </c>
      <c r="E887" s="32" t="str">
        <f t="shared" ca="1" si="55"/>
        <v>2-Months</v>
      </c>
      <c r="F887" s="32" t="str">
        <f>VLOOKUP(O887,Stock[],5,FALSE)</f>
        <v>BE</v>
      </c>
      <c r="G887" s="33" t="s">
        <v>2066</v>
      </c>
      <c r="H887" s="34"/>
      <c r="I887" s="34" t="s">
        <v>233</v>
      </c>
      <c r="J887" s="32" t="str">
        <f>VLOOKUP(I887,Customers[],2,FALSE)</f>
        <v>ဦးဝင်းနိုင်</v>
      </c>
      <c r="K887" s="32" t="str">
        <f>VLOOKUP(I887,Customers[],4,FALSE)</f>
        <v>Wandwin</v>
      </c>
      <c r="L887" s="32" t="str">
        <f>VLOOKUP(Table85[[#This Row],[CustomerID]],Table!H:K,3,0)</f>
        <v>လျှော်ပင်</v>
      </c>
      <c r="M887" s="32" t="str">
        <f>VLOOKUP(I887,Customers[],5,FALSE)</f>
        <v>WholeSales/Contract</v>
      </c>
      <c r="N887" s="34" t="s">
        <v>10</v>
      </c>
      <c r="O887" s="37" t="s">
        <v>61</v>
      </c>
      <c r="P887" s="32" t="str">
        <f>VLOOKUP(O887,Stock[],2,FALSE)</f>
        <v>BE Debtors Opening</v>
      </c>
      <c r="Q887" s="35">
        <f>VLOOKUP(O887,Stock[],3,FALSE)</f>
        <v>0</v>
      </c>
      <c r="R887" s="35">
        <f>VLOOKUP(O887,Stock[],4,FALSE)</f>
        <v>0</v>
      </c>
      <c r="S887" s="34"/>
      <c r="T887" s="35"/>
      <c r="U887" s="34"/>
      <c r="V887" s="36">
        <f>+DailySales!$T887*DailySales!$R887</f>
        <v>0</v>
      </c>
      <c r="W887" s="36">
        <f>+DailySales!$V887*DailySales!$Q887</f>
        <v>0</v>
      </c>
      <c r="X887" s="36">
        <f>VLOOKUP(O887,Stock[],6,FALSE)</f>
        <v>0</v>
      </c>
      <c r="Y887" s="36">
        <f>+DailySales!$V887*DailySales!$X887</f>
        <v>0</v>
      </c>
      <c r="Z887" s="37">
        <v>386400</v>
      </c>
      <c r="AA887" s="34"/>
      <c r="AB887" s="78"/>
      <c r="AC887" s="78"/>
      <c r="AD887" s="34"/>
      <c r="AE887" s="77"/>
      <c r="AF887" s="38"/>
      <c r="AG887" s="39"/>
      <c r="AH887" s="38"/>
      <c r="AI887" s="39"/>
      <c r="AJ887" s="38">
        <v>46049</v>
      </c>
      <c r="AK887" s="39">
        <v>386400</v>
      </c>
      <c r="AL887" s="34"/>
      <c r="AM887" s="39"/>
      <c r="AN88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87" s="26"/>
      <c r="AQ887" s="26"/>
      <c r="AR887" s="26"/>
    </row>
    <row r="888" spans="1:44" ht="19.5" customHeight="1" x14ac:dyDescent="0.25">
      <c r="A888" s="32">
        <f t="shared" si="56"/>
        <v>2025</v>
      </c>
      <c r="B888" s="32">
        <f t="shared" si="57"/>
        <v>12</v>
      </c>
      <c r="C888" s="25">
        <v>46021</v>
      </c>
      <c r="D888" s="57">
        <f t="shared" ca="1" si="54"/>
        <v>46097</v>
      </c>
      <c r="E888" s="32" t="str">
        <f t="shared" ca="1" si="55"/>
        <v>2-Months</v>
      </c>
      <c r="F888" s="32" t="str">
        <f>VLOOKUP(O888,Stock[],5,FALSE)</f>
        <v>BE</v>
      </c>
      <c r="G888" s="33" t="s">
        <v>2066</v>
      </c>
      <c r="H888" s="34"/>
      <c r="I888" s="34" t="s">
        <v>233</v>
      </c>
      <c r="J888" s="32" t="str">
        <f>VLOOKUP(I888,Customers[],2,FALSE)</f>
        <v>ဦးဝင်းနိုင်</v>
      </c>
      <c r="K888" s="32" t="str">
        <f>VLOOKUP(I888,Customers[],4,FALSE)</f>
        <v>Wandwin</v>
      </c>
      <c r="L888" s="32" t="str">
        <f>VLOOKUP(Table85[[#This Row],[CustomerID]],Table!H:K,3,0)</f>
        <v>လျှော်ပင်</v>
      </c>
      <c r="M888" s="32" t="str">
        <f>VLOOKUP(I888,Customers[],5,FALSE)</f>
        <v>WholeSales/Contract</v>
      </c>
      <c r="N888" s="34" t="s">
        <v>10</v>
      </c>
      <c r="O888" s="37" t="s">
        <v>61</v>
      </c>
      <c r="P888" s="32" t="str">
        <f>VLOOKUP(O888,Stock[],2,FALSE)</f>
        <v>BE Debtors Opening</v>
      </c>
      <c r="Q888" s="35">
        <f>VLOOKUP(O888,Stock[],3,FALSE)</f>
        <v>0</v>
      </c>
      <c r="R888" s="35">
        <f>VLOOKUP(O888,Stock[],4,FALSE)</f>
        <v>0</v>
      </c>
      <c r="S888" s="34"/>
      <c r="T888" s="35"/>
      <c r="U888" s="34"/>
      <c r="V888" s="36">
        <f>+DailySales!$T888*DailySales!$R888</f>
        <v>0</v>
      </c>
      <c r="W888" s="36">
        <f>+DailySales!$V888*DailySales!$Q888</f>
        <v>0</v>
      </c>
      <c r="X888" s="36">
        <f>VLOOKUP(O888,Stock[],6,FALSE)</f>
        <v>0</v>
      </c>
      <c r="Y888" s="36">
        <f>+DailySales!$V888*DailySales!$X888</f>
        <v>0</v>
      </c>
      <c r="Z888" s="37">
        <v>224000</v>
      </c>
      <c r="AA888" s="34"/>
      <c r="AB888" s="78"/>
      <c r="AC888" s="78"/>
      <c r="AD888" s="34"/>
      <c r="AE888" s="77"/>
      <c r="AF888" s="38"/>
      <c r="AG888" s="39"/>
      <c r="AH888" s="38"/>
      <c r="AI888" s="39"/>
      <c r="AJ888" s="38">
        <v>46049</v>
      </c>
      <c r="AK888" s="39">
        <v>224000</v>
      </c>
      <c r="AL888" s="34"/>
      <c r="AM888" s="39"/>
      <c r="AN88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88" s="26"/>
      <c r="AQ888" s="26"/>
      <c r="AR888" s="26"/>
    </row>
    <row r="889" spans="1:44" ht="19.5" customHeight="1" x14ac:dyDescent="0.25">
      <c r="A889" s="32">
        <f t="shared" si="56"/>
        <v>2025</v>
      </c>
      <c r="B889" s="32">
        <f t="shared" si="57"/>
        <v>12</v>
      </c>
      <c r="C889" s="25">
        <v>46021</v>
      </c>
      <c r="D889" s="57">
        <f t="shared" ca="1" si="54"/>
        <v>46097</v>
      </c>
      <c r="E889" s="32" t="str">
        <f t="shared" ca="1" si="55"/>
        <v>2-Months</v>
      </c>
      <c r="F889" s="32" t="str">
        <f>VLOOKUP(O889,Stock[],5,FALSE)</f>
        <v>BE</v>
      </c>
      <c r="G889" s="33" t="s">
        <v>2067</v>
      </c>
      <c r="H889" s="34"/>
      <c r="I889" s="34" t="s">
        <v>239</v>
      </c>
      <c r="J889" s="32" t="str">
        <f>VLOOKUP(I889,Customers[],2,FALSE)</f>
        <v>ဦးရဲမြင့်</v>
      </c>
      <c r="K889" s="32" t="str">
        <f>VLOOKUP(I889,Customers[],4,FALSE)</f>
        <v>Pyawbwe</v>
      </c>
      <c r="L889" s="32" t="str">
        <f>VLOOKUP(Table85[[#This Row],[CustomerID]],Table!H:K,3,0)</f>
        <v>ပျော်ဘွယ်</v>
      </c>
      <c r="M889" s="32" t="str">
        <f>VLOOKUP(I889,Customers[],5,FALSE)</f>
        <v>WholeSales/Contract</v>
      </c>
      <c r="N889" s="34" t="s">
        <v>10</v>
      </c>
      <c r="O889" s="37" t="s">
        <v>61</v>
      </c>
      <c r="P889" s="32" t="str">
        <f>VLOOKUP(O889,Stock[],2,FALSE)</f>
        <v>BE Debtors Opening</v>
      </c>
      <c r="Q889" s="35">
        <f>VLOOKUP(O889,Stock[],3,FALSE)</f>
        <v>0</v>
      </c>
      <c r="R889" s="35">
        <f>VLOOKUP(O889,Stock[],4,FALSE)</f>
        <v>0</v>
      </c>
      <c r="S889" s="34"/>
      <c r="T889" s="35"/>
      <c r="U889" s="34"/>
      <c r="V889" s="36">
        <f>+DailySales!$T889*DailySales!$R889</f>
        <v>0</v>
      </c>
      <c r="W889" s="36">
        <f>+DailySales!$V889*DailySales!$Q889</f>
        <v>0</v>
      </c>
      <c r="X889" s="36">
        <f>VLOOKUP(O889,Stock[],6,FALSE)</f>
        <v>0</v>
      </c>
      <c r="Y889" s="36">
        <f>+DailySales!$V889*DailySales!$X889</f>
        <v>0</v>
      </c>
      <c r="Z889" s="37">
        <v>4795000</v>
      </c>
      <c r="AA889" s="34"/>
      <c r="AB889" s="78"/>
      <c r="AC889" s="78"/>
      <c r="AD889" s="34"/>
      <c r="AE889" s="77"/>
      <c r="AF889" s="38"/>
      <c r="AG889" s="39"/>
      <c r="AH889" s="38"/>
      <c r="AI889" s="39"/>
      <c r="AJ889" s="38">
        <v>46032</v>
      </c>
      <c r="AK889" s="39">
        <v>4795000</v>
      </c>
      <c r="AL889" s="34"/>
      <c r="AM889" s="39"/>
      <c r="AN88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89" s="26"/>
      <c r="AQ889" s="26"/>
      <c r="AR889" s="26"/>
    </row>
    <row r="890" spans="1:44" ht="19.5" customHeight="1" x14ac:dyDescent="0.25">
      <c r="A890" s="32">
        <f t="shared" si="56"/>
        <v>2025</v>
      </c>
      <c r="B890" s="32">
        <f t="shared" si="57"/>
        <v>12</v>
      </c>
      <c r="C890" s="25">
        <v>46021</v>
      </c>
      <c r="D890" s="57">
        <f t="shared" ca="1" si="54"/>
        <v>46097</v>
      </c>
      <c r="E890" s="32" t="str">
        <f t="shared" ca="1" si="55"/>
        <v>2-Months</v>
      </c>
      <c r="F890" s="32" t="str">
        <f>VLOOKUP(O890,Stock[],5,FALSE)</f>
        <v>BE</v>
      </c>
      <c r="G890" s="33" t="s">
        <v>2067</v>
      </c>
      <c r="H890" s="34"/>
      <c r="I890" s="34" t="s">
        <v>239</v>
      </c>
      <c r="J890" s="32" t="str">
        <f>VLOOKUP(I890,Customers[],2,FALSE)</f>
        <v>ဦးရဲမြင့်</v>
      </c>
      <c r="K890" s="32" t="str">
        <f>VLOOKUP(I890,Customers[],4,FALSE)</f>
        <v>Pyawbwe</v>
      </c>
      <c r="L890" s="32" t="str">
        <f>VLOOKUP(Table85[[#This Row],[CustomerID]],Table!H:K,3,0)</f>
        <v>ပျော်ဘွယ်</v>
      </c>
      <c r="M890" s="32" t="str">
        <f>VLOOKUP(I890,Customers[],5,FALSE)</f>
        <v>WholeSales/Contract</v>
      </c>
      <c r="N890" s="34" t="s">
        <v>10</v>
      </c>
      <c r="O890" s="37" t="s">
        <v>61</v>
      </c>
      <c r="P890" s="32" t="str">
        <f>VLOOKUP(O890,Stock[],2,FALSE)</f>
        <v>BE Debtors Opening</v>
      </c>
      <c r="Q890" s="35">
        <f>VLOOKUP(O890,Stock[],3,FALSE)</f>
        <v>0</v>
      </c>
      <c r="R890" s="35">
        <f>VLOOKUP(O890,Stock[],4,FALSE)</f>
        <v>0</v>
      </c>
      <c r="S890" s="34"/>
      <c r="T890" s="35"/>
      <c r="U890" s="34"/>
      <c r="V890" s="36">
        <f>+DailySales!$T890*DailySales!$R890</f>
        <v>0</v>
      </c>
      <c r="W890" s="36">
        <f>+DailySales!$V890*DailySales!$Q890</f>
        <v>0</v>
      </c>
      <c r="X890" s="36">
        <f>VLOOKUP(O890,Stock[],6,FALSE)</f>
        <v>0</v>
      </c>
      <c r="Y890" s="36">
        <f>+DailySales!$V890*DailySales!$X890</f>
        <v>0</v>
      </c>
      <c r="Z890" s="37">
        <v>4655000</v>
      </c>
      <c r="AA890" s="34"/>
      <c r="AB890" s="78"/>
      <c r="AC890" s="78"/>
      <c r="AD890" s="34"/>
      <c r="AE890" s="77"/>
      <c r="AF890" s="38"/>
      <c r="AG890" s="39"/>
      <c r="AH890" s="38"/>
      <c r="AI890" s="39"/>
      <c r="AJ890" s="38">
        <v>46032</v>
      </c>
      <c r="AK890" s="39">
        <v>4655000</v>
      </c>
      <c r="AL890" s="34"/>
      <c r="AM890" s="39"/>
      <c r="AN89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90" s="26"/>
      <c r="AQ890" s="26"/>
      <c r="AR890" s="26"/>
    </row>
    <row r="891" spans="1:44" ht="19.5" customHeight="1" x14ac:dyDescent="0.25">
      <c r="A891" s="32">
        <f t="shared" si="56"/>
        <v>2025</v>
      </c>
      <c r="B891" s="32">
        <f t="shared" si="57"/>
        <v>12</v>
      </c>
      <c r="C891" s="25">
        <v>46021</v>
      </c>
      <c r="D891" s="57">
        <f t="shared" ca="1" si="54"/>
        <v>46097</v>
      </c>
      <c r="E891" s="32" t="str">
        <f t="shared" ca="1" si="55"/>
        <v>2-Months</v>
      </c>
      <c r="F891" s="32" t="str">
        <f>VLOOKUP(O891,Stock[],5,FALSE)</f>
        <v>BE</v>
      </c>
      <c r="G891" s="33" t="s">
        <v>2068</v>
      </c>
      <c r="H891" s="34"/>
      <c r="I891" s="34" t="s">
        <v>189</v>
      </c>
      <c r="J891" s="32" t="str">
        <f>VLOOKUP(I891,Customers[],2,FALSE)</f>
        <v>ရွှေမြင်း(ကျော်ကြား)</v>
      </c>
      <c r="K891" s="32" t="str">
        <f>VLOOKUP(I891,Customers[],4,FALSE)</f>
        <v>Mahlaing</v>
      </c>
      <c r="L891" s="32" t="str">
        <f>VLOOKUP(Table85[[#This Row],[CustomerID]],Table!H:K,3,0)</f>
        <v>မလှိုင်</v>
      </c>
      <c r="M891" s="32" t="str">
        <f>VLOOKUP(I891,Customers[],5,FALSE)</f>
        <v>WholeSales/Contract</v>
      </c>
      <c r="N891" s="34" t="s">
        <v>10</v>
      </c>
      <c r="O891" s="37" t="s">
        <v>61</v>
      </c>
      <c r="P891" s="32" t="str">
        <f>VLOOKUP(O891,Stock[],2,FALSE)</f>
        <v>BE Debtors Opening</v>
      </c>
      <c r="Q891" s="35">
        <f>VLOOKUP(O891,Stock[],3,FALSE)</f>
        <v>0</v>
      </c>
      <c r="R891" s="35">
        <f>VLOOKUP(O891,Stock[],4,FALSE)</f>
        <v>0</v>
      </c>
      <c r="S891" s="34"/>
      <c r="T891" s="35"/>
      <c r="U891" s="34"/>
      <c r="V891" s="36">
        <f>+DailySales!$T891*DailySales!$R891</f>
        <v>0</v>
      </c>
      <c r="W891" s="36">
        <f>+DailySales!$V891*DailySales!$Q891</f>
        <v>0</v>
      </c>
      <c r="X891" s="36">
        <f>VLOOKUP(O891,Stock[],6,FALSE)</f>
        <v>0</v>
      </c>
      <c r="Y891" s="36">
        <f>+DailySales!$V891*DailySales!$X891</f>
        <v>0</v>
      </c>
      <c r="Z891" s="37">
        <v>579600</v>
      </c>
      <c r="AA891" s="34"/>
      <c r="AB891" s="78"/>
      <c r="AC891" s="78"/>
      <c r="AD891" s="34"/>
      <c r="AE891" s="77"/>
      <c r="AF891" s="38"/>
      <c r="AG891" s="39"/>
      <c r="AH891" s="38">
        <v>46034</v>
      </c>
      <c r="AI891" s="39">
        <v>579600</v>
      </c>
      <c r="AJ891" s="38"/>
      <c r="AK891" s="39"/>
      <c r="AL891" s="34"/>
      <c r="AM891" s="39"/>
      <c r="AN89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91" s="26"/>
      <c r="AQ891" s="26"/>
      <c r="AR891" s="26"/>
    </row>
    <row r="892" spans="1:44" ht="19.5" customHeight="1" x14ac:dyDescent="0.25">
      <c r="A892" s="32">
        <f t="shared" si="56"/>
        <v>2025</v>
      </c>
      <c r="B892" s="32">
        <f t="shared" si="57"/>
        <v>12</v>
      </c>
      <c r="C892" s="25">
        <v>46021</v>
      </c>
      <c r="D892" s="57">
        <f t="shared" ca="1" si="54"/>
        <v>46097</v>
      </c>
      <c r="E892" s="32" t="str">
        <f t="shared" ca="1" si="55"/>
        <v>2-Months</v>
      </c>
      <c r="F892" s="32" t="str">
        <f>VLOOKUP(O892,Stock[],5,FALSE)</f>
        <v>BE</v>
      </c>
      <c r="G892" s="33" t="s">
        <v>2069</v>
      </c>
      <c r="H892" s="34"/>
      <c r="I892" s="34" t="s">
        <v>235</v>
      </c>
      <c r="J892" s="32" t="str">
        <f>VLOOKUP(I892,Customers[],2,FALSE)</f>
        <v>ကျော်ကြား</v>
      </c>
      <c r="K892" s="32" t="str">
        <f>VLOOKUP(I892,Customers[],4,FALSE)</f>
        <v>Mahlaing</v>
      </c>
      <c r="L892" s="32" t="str">
        <f>VLOOKUP(Table85[[#This Row],[CustomerID]],Table!H:K,3,0)</f>
        <v>မလှိုင်</v>
      </c>
      <c r="M892" s="32" t="str">
        <f>VLOOKUP(I892,Customers[],5,FALSE)</f>
        <v>WholeSales/Contract</v>
      </c>
      <c r="N892" s="34" t="s">
        <v>10</v>
      </c>
      <c r="O892" s="37" t="s">
        <v>61</v>
      </c>
      <c r="P892" s="32" t="str">
        <f>VLOOKUP(O892,Stock[],2,FALSE)</f>
        <v>BE Debtors Opening</v>
      </c>
      <c r="Q892" s="35">
        <f>VLOOKUP(O892,Stock[],3,FALSE)</f>
        <v>0</v>
      </c>
      <c r="R892" s="35">
        <f>VLOOKUP(O892,Stock[],4,FALSE)</f>
        <v>0</v>
      </c>
      <c r="S892" s="34"/>
      <c r="T892" s="35"/>
      <c r="U892" s="34"/>
      <c r="V892" s="36">
        <f>+DailySales!$T892*DailySales!$R892</f>
        <v>0</v>
      </c>
      <c r="W892" s="36">
        <f>+DailySales!$V892*DailySales!$Q892</f>
        <v>0</v>
      </c>
      <c r="X892" s="36">
        <f>VLOOKUP(O892,Stock[],6,FALSE)</f>
        <v>0</v>
      </c>
      <c r="Y892" s="36">
        <f>+DailySales!$V892*DailySales!$X892</f>
        <v>0</v>
      </c>
      <c r="Z892" s="37">
        <v>764660</v>
      </c>
      <c r="AA892" s="34"/>
      <c r="AB892" s="78"/>
      <c r="AC892" s="78"/>
      <c r="AD892" s="34"/>
      <c r="AE892" s="77"/>
      <c r="AF892" s="38"/>
      <c r="AG892" s="39"/>
      <c r="AH892" s="38">
        <v>46027</v>
      </c>
      <c r="AI892" s="39">
        <v>764660</v>
      </c>
      <c r="AJ892" s="38"/>
      <c r="AK892" s="39"/>
      <c r="AL892" s="34"/>
      <c r="AM892" s="39"/>
      <c r="AN89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92" s="26"/>
      <c r="AQ892" s="26"/>
      <c r="AR892" s="26"/>
    </row>
    <row r="893" spans="1:44" ht="19.5" customHeight="1" x14ac:dyDescent="0.25">
      <c r="A893" s="32">
        <f t="shared" si="56"/>
        <v>2025</v>
      </c>
      <c r="B893" s="32">
        <f t="shared" si="57"/>
        <v>12</v>
      </c>
      <c r="C893" s="25">
        <v>46021</v>
      </c>
      <c r="D893" s="57">
        <f t="shared" ca="1" si="54"/>
        <v>46097</v>
      </c>
      <c r="E893" s="32" t="str">
        <f t="shared" ca="1" si="55"/>
        <v>2-Months</v>
      </c>
      <c r="F893" s="32" t="str">
        <f>VLOOKUP(O893,Stock[],5,FALSE)</f>
        <v>BE</v>
      </c>
      <c r="G893" s="33" t="s">
        <v>2070</v>
      </c>
      <c r="H893" s="34"/>
      <c r="I893" s="34" t="s">
        <v>237</v>
      </c>
      <c r="J893" s="32" t="str">
        <f>VLOOKUP(I893,Customers[],2,FALSE)</f>
        <v>စံချိန်</v>
      </c>
      <c r="K893" s="32" t="str">
        <f>VLOOKUP(I893,Customers[],4,FALSE)</f>
        <v>Yamethin</v>
      </c>
      <c r="L893" s="32" t="str">
        <f>VLOOKUP(Table85[[#This Row],[CustomerID]],Table!H:K,3,0)</f>
        <v>ရမည်းသင်း</v>
      </c>
      <c r="M893" s="32" t="str">
        <f>VLOOKUP(I893,Customers[],5,FALSE)</f>
        <v>WholeSales/Contract</v>
      </c>
      <c r="N893" s="34" t="s">
        <v>10</v>
      </c>
      <c r="O893" s="37" t="s">
        <v>61</v>
      </c>
      <c r="P893" s="32" t="str">
        <f>VLOOKUP(O893,Stock[],2,FALSE)</f>
        <v>BE Debtors Opening</v>
      </c>
      <c r="Q893" s="35">
        <f>VLOOKUP(O893,Stock[],3,FALSE)</f>
        <v>0</v>
      </c>
      <c r="R893" s="35">
        <f>VLOOKUP(O893,Stock[],4,FALSE)</f>
        <v>0</v>
      </c>
      <c r="S893" s="34"/>
      <c r="T893" s="35"/>
      <c r="U893" s="34"/>
      <c r="V893" s="36">
        <f>+DailySales!$T893*DailySales!$R893</f>
        <v>0</v>
      </c>
      <c r="W893" s="36">
        <f>+DailySales!$V893*DailySales!$Q893</f>
        <v>0</v>
      </c>
      <c r="X893" s="36">
        <f>VLOOKUP(O893,Stock[],6,FALSE)</f>
        <v>0</v>
      </c>
      <c r="Y893" s="36">
        <f>+DailySales!$V893*DailySales!$X893</f>
        <v>0</v>
      </c>
      <c r="Z893" s="37">
        <v>1810200</v>
      </c>
      <c r="AA893" s="34"/>
      <c r="AB893" s="78"/>
      <c r="AC893" s="78"/>
      <c r="AD893" s="34"/>
      <c r="AE893" s="77"/>
      <c r="AF893" s="38"/>
      <c r="AG893" s="39"/>
      <c r="AH893" s="38">
        <v>46025</v>
      </c>
      <c r="AI893" s="39">
        <v>1810200</v>
      </c>
      <c r="AJ893" s="38"/>
      <c r="AK893" s="39"/>
      <c r="AL893" s="34"/>
      <c r="AM893" s="39"/>
      <c r="AN89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93" s="26"/>
      <c r="AQ893" s="26"/>
      <c r="AR893" s="26"/>
    </row>
    <row r="894" spans="1:44" ht="19.5" customHeight="1" x14ac:dyDescent="0.25">
      <c r="A894" s="32">
        <f t="shared" si="56"/>
        <v>2025</v>
      </c>
      <c r="B894" s="32">
        <f t="shared" si="57"/>
        <v>12</v>
      </c>
      <c r="C894" s="25">
        <v>46021</v>
      </c>
      <c r="D894" s="57">
        <f t="shared" ca="1" si="54"/>
        <v>46097</v>
      </c>
      <c r="E894" s="32" t="str">
        <f t="shared" ca="1" si="55"/>
        <v>2-Months</v>
      </c>
      <c r="F894" s="32" t="str">
        <f>VLOOKUP(O894,Stock[],5,FALSE)</f>
        <v>Whisky</v>
      </c>
      <c r="G894" s="33" t="s">
        <v>2071</v>
      </c>
      <c r="H894" s="34"/>
      <c r="I894" s="34" t="s">
        <v>1729</v>
      </c>
      <c r="J894" s="32" t="str">
        <f>VLOOKUP(I894,Customers[],2,FALSE)</f>
        <v>အရှေ့တိုင်း</v>
      </c>
      <c r="K894" s="32" t="str">
        <f>VLOOKUP(I894,Customers[],4,FALSE)</f>
        <v>Meiktila</v>
      </c>
      <c r="L894" s="32" t="str">
        <f>VLOOKUP(Table85[[#This Row],[CustomerID]],Table!H:K,3,0)</f>
        <v>မိတ္ထီလာ</v>
      </c>
      <c r="M894" s="32" t="str">
        <f>VLOOKUP(I894,Customers[],5,FALSE)</f>
        <v>Van-2</v>
      </c>
      <c r="N894" s="34" t="s">
        <v>10</v>
      </c>
      <c r="O894" s="37" t="s">
        <v>63</v>
      </c>
      <c r="P894" s="32" t="str">
        <f>VLOOKUP(O894,Stock[],2,FALSE)</f>
        <v>Whisky Debtors Opening</v>
      </c>
      <c r="Q894" s="35">
        <f>VLOOKUP(O894,Stock[],3,FALSE)</f>
        <v>0</v>
      </c>
      <c r="R894" s="35">
        <f>VLOOKUP(O894,Stock[],4,FALSE)</f>
        <v>0</v>
      </c>
      <c r="S894" s="34"/>
      <c r="T894" s="35"/>
      <c r="U894" s="34"/>
      <c r="V894" s="36">
        <f>+DailySales!$T894*DailySales!$R894</f>
        <v>0</v>
      </c>
      <c r="W894" s="36">
        <f>+DailySales!$V894*DailySales!$Q894</f>
        <v>0</v>
      </c>
      <c r="X894" s="36">
        <f>VLOOKUP(O894,Stock[],6,FALSE)</f>
        <v>0</v>
      </c>
      <c r="Y894" s="36">
        <f>+DailySales!$V894*DailySales!$X894</f>
        <v>0</v>
      </c>
      <c r="Z894" s="37">
        <v>56400</v>
      </c>
      <c r="AA894" s="34"/>
      <c r="AB894" s="34"/>
      <c r="AC894" s="34"/>
      <c r="AD894" s="34"/>
      <c r="AE894" s="77"/>
      <c r="AF894" s="38">
        <v>46025</v>
      </c>
      <c r="AG894" s="39">
        <v>56400</v>
      </c>
      <c r="AH894" s="38"/>
      <c r="AI894" s="39"/>
      <c r="AJ894" s="38"/>
      <c r="AK894" s="39"/>
      <c r="AL894" s="34"/>
      <c r="AM894" s="39"/>
      <c r="AN89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94" s="26"/>
      <c r="AQ894" s="26"/>
      <c r="AR894" s="26"/>
    </row>
    <row r="895" spans="1:44" ht="19.5" customHeight="1" x14ac:dyDescent="0.25">
      <c r="A895" s="32">
        <f t="shared" si="56"/>
        <v>2025</v>
      </c>
      <c r="B895" s="32">
        <f t="shared" si="57"/>
        <v>12</v>
      </c>
      <c r="C895" s="25">
        <v>46021</v>
      </c>
      <c r="D895" s="57">
        <f t="shared" ca="1" si="54"/>
        <v>46097</v>
      </c>
      <c r="E895" s="32" t="str">
        <f t="shared" ca="1" si="55"/>
        <v>2-Months</v>
      </c>
      <c r="F895" s="32" t="str">
        <f>VLOOKUP(O895,Stock[],5,FALSE)</f>
        <v>Whisky</v>
      </c>
      <c r="G895" s="33" t="s">
        <v>2072</v>
      </c>
      <c r="H895" s="34"/>
      <c r="I895" s="34" t="s">
        <v>1640</v>
      </c>
      <c r="J895" s="32" t="str">
        <f>VLOOKUP(I895,Customers[],2,FALSE)</f>
        <v>အန်တီရှမ်း</v>
      </c>
      <c r="K895" s="32" t="str">
        <f>VLOOKUP(I895,Customers[],4,FALSE)</f>
        <v>Meiktila</v>
      </c>
      <c r="L895" s="32" t="str">
        <f>VLOOKUP(Table85[[#This Row],[CustomerID]],Table!H:K,3,0)</f>
        <v>မြို့သစ်</v>
      </c>
      <c r="M895" s="32" t="str">
        <f>VLOOKUP(I895,Customers[],5,FALSE)</f>
        <v>Van-2</v>
      </c>
      <c r="N895" s="34" t="s">
        <v>10</v>
      </c>
      <c r="O895" s="37" t="s">
        <v>63</v>
      </c>
      <c r="P895" s="32" t="str">
        <f>VLOOKUP(O895,Stock[],2,FALSE)</f>
        <v>Whisky Debtors Opening</v>
      </c>
      <c r="Q895" s="35">
        <f>VLOOKUP(O895,Stock[],3,FALSE)</f>
        <v>0</v>
      </c>
      <c r="R895" s="35">
        <f>VLOOKUP(O895,Stock[],4,FALSE)</f>
        <v>0</v>
      </c>
      <c r="S895" s="34"/>
      <c r="T895" s="35"/>
      <c r="U895" s="34"/>
      <c r="V895" s="36">
        <f>+DailySales!$T895*DailySales!$R895</f>
        <v>0</v>
      </c>
      <c r="W895" s="36">
        <f>+DailySales!$V895*DailySales!$Q895</f>
        <v>0</v>
      </c>
      <c r="X895" s="36">
        <f>VLOOKUP(O895,Stock[],6,FALSE)</f>
        <v>0</v>
      </c>
      <c r="Y895" s="36">
        <f>+DailySales!$V895*DailySales!$X895</f>
        <v>0</v>
      </c>
      <c r="Z895" s="37">
        <v>56400</v>
      </c>
      <c r="AA895" s="34"/>
      <c r="AB895" s="34"/>
      <c r="AC895" s="34"/>
      <c r="AD895" s="34"/>
      <c r="AE895" s="77"/>
      <c r="AF895" s="38">
        <v>46028</v>
      </c>
      <c r="AG895" s="39">
        <v>56400</v>
      </c>
      <c r="AH895" s="38"/>
      <c r="AI895" s="39"/>
      <c r="AJ895" s="38"/>
      <c r="AK895" s="39"/>
      <c r="AL895" s="34"/>
      <c r="AM895" s="39"/>
      <c r="AN89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95" s="26"/>
      <c r="AQ895" s="26"/>
      <c r="AR895" s="26"/>
    </row>
    <row r="896" spans="1:44" ht="19.5" customHeight="1" x14ac:dyDescent="0.25">
      <c r="A896" s="32">
        <f t="shared" si="56"/>
        <v>2025</v>
      </c>
      <c r="B896" s="32">
        <f t="shared" si="57"/>
        <v>12</v>
      </c>
      <c r="C896" s="25">
        <v>46021</v>
      </c>
      <c r="D896" s="57">
        <f t="shared" ca="1" si="54"/>
        <v>46097</v>
      </c>
      <c r="E896" s="32" t="str">
        <f t="shared" ca="1" si="55"/>
        <v>2-Months</v>
      </c>
      <c r="F896" s="32" t="str">
        <f>VLOOKUP(O896,Stock[],5,FALSE)</f>
        <v>Whisky</v>
      </c>
      <c r="G896" s="33" t="s">
        <v>2073</v>
      </c>
      <c r="H896" s="34"/>
      <c r="I896" s="34" t="s">
        <v>1641</v>
      </c>
      <c r="J896" s="32" t="str">
        <f>VLOOKUP(I896,Customers[],2,FALSE)</f>
        <v>ရွှေမြင့်မိုရ်</v>
      </c>
      <c r="K896" s="32" t="str">
        <f>VLOOKUP(I896,Customers[],4,FALSE)</f>
        <v>Meiktila</v>
      </c>
      <c r="L896" s="32" t="str">
        <f>VLOOKUP(Table85[[#This Row],[CustomerID]],Table!H:K,3,0)</f>
        <v>မြို့သစ်</v>
      </c>
      <c r="M896" s="32" t="str">
        <f>VLOOKUP(I896,Customers[],5,FALSE)</f>
        <v>Van-2</v>
      </c>
      <c r="N896" s="34" t="s">
        <v>10</v>
      </c>
      <c r="O896" s="37" t="s">
        <v>63</v>
      </c>
      <c r="P896" s="32" t="str">
        <f>VLOOKUP(O896,Stock[],2,FALSE)</f>
        <v>Whisky Debtors Opening</v>
      </c>
      <c r="Q896" s="35">
        <f>VLOOKUP(O896,Stock[],3,FALSE)</f>
        <v>0</v>
      </c>
      <c r="R896" s="35">
        <f>VLOOKUP(O896,Stock[],4,FALSE)</f>
        <v>0</v>
      </c>
      <c r="S896" s="34"/>
      <c r="T896" s="35"/>
      <c r="U896" s="34"/>
      <c r="V896" s="36">
        <f>+DailySales!$T896*DailySales!$R896</f>
        <v>0</v>
      </c>
      <c r="W896" s="36">
        <f>+DailySales!$V896*DailySales!$Q896</f>
        <v>0</v>
      </c>
      <c r="X896" s="36">
        <f>VLOOKUP(O896,Stock[],6,FALSE)</f>
        <v>0</v>
      </c>
      <c r="Y896" s="36">
        <f>+DailySales!$V896*DailySales!$X896</f>
        <v>0</v>
      </c>
      <c r="Z896" s="37">
        <v>56400</v>
      </c>
      <c r="AA896" s="34"/>
      <c r="AB896" s="34"/>
      <c r="AC896" s="34"/>
      <c r="AD896" s="34"/>
      <c r="AE896" s="77"/>
      <c r="AF896" s="38">
        <v>46027</v>
      </c>
      <c r="AG896" s="39">
        <v>56400</v>
      </c>
      <c r="AH896" s="38"/>
      <c r="AI896" s="39"/>
      <c r="AJ896" s="38"/>
      <c r="AK896" s="39"/>
      <c r="AL896" s="34"/>
      <c r="AM896" s="39"/>
      <c r="AN89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96" s="26"/>
      <c r="AQ896" s="26"/>
      <c r="AR896" s="26"/>
    </row>
    <row r="897" spans="1:44" ht="19.5" customHeight="1" x14ac:dyDescent="0.25">
      <c r="A897" s="32">
        <f t="shared" si="56"/>
        <v>2025</v>
      </c>
      <c r="B897" s="32">
        <f t="shared" si="57"/>
        <v>12</v>
      </c>
      <c r="C897" s="25">
        <v>46021</v>
      </c>
      <c r="D897" s="57">
        <f t="shared" ca="1" si="54"/>
        <v>46097</v>
      </c>
      <c r="E897" s="32" t="str">
        <f t="shared" ca="1" si="55"/>
        <v>2-Months</v>
      </c>
      <c r="F897" s="32" t="str">
        <f>VLOOKUP(O897,Stock[],5,FALSE)</f>
        <v>BE</v>
      </c>
      <c r="G897" s="33" t="s">
        <v>2074</v>
      </c>
      <c r="H897" s="34"/>
      <c r="I897" s="34" t="s">
        <v>227</v>
      </c>
      <c r="J897" s="32" t="str">
        <f>VLOOKUP(I897,Customers[],2,FALSE)</f>
        <v>Summer-2</v>
      </c>
      <c r="K897" s="32" t="str">
        <f>VLOOKUP(I897,Customers[],4,FALSE)</f>
        <v>Meiktila</v>
      </c>
      <c r="L897" s="32" t="str">
        <f>VLOOKUP(Table85[[#This Row],[CustomerID]],Table!H:K,3,0)</f>
        <v>မိတ္ထီလာ</v>
      </c>
      <c r="M897" s="32" t="str">
        <f>VLOOKUP(I897,Customers[],5,FALSE)</f>
        <v>WholeSales</v>
      </c>
      <c r="N897" s="34" t="s">
        <v>10</v>
      </c>
      <c r="O897" s="37" t="s">
        <v>61</v>
      </c>
      <c r="P897" s="32" t="str">
        <f>VLOOKUP(O897,Stock[],2,FALSE)</f>
        <v>BE Debtors Opening</v>
      </c>
      <c r="Q897" s="35">
        <f>VLOOKUP(O897,Stock[],3,FALSE)</f>
        <v>0</v>
      </c>
      <c r="R897" s="35">
        <f>VLOOKUP(O897,Stock[],4,FALSE)</f>
        <v>0</v>
      </c>
      <c r="S897" s="34"/>
      <c r="T897" s="35"/>
      <c r="U897" s="34"/>
      <c r="V897" s="36">
        <f>+DailySales!$T897*DailySales!$R897</f>
        <v>0</v>
      </c>
      <c r="W897" s="36">
        <f>+DailySales!$V897*DailySales!$Q897</f>
        <v>0</v>
      </c>
      <c r="X897" s="36">
        <f>VLOOKUP(O897,Stock[],6,FALSE)</f>
        <v>0</v>
      </c>
      <c r="Y897" s="36">
        <f>+DailySales!$V897*DailySales!$X897</f>
        <v>0</v>
      </c>
      <c r="Z897" s="37">
        <v>1436400</v>
      </c>
      <c r="AA897" s="34"/>
      <c r="AB897" s="78"/>
      <c r="AC897" s="78"/>
      <c r="AD897" s="34"/>
      <c r="AE897" s="77"/>
      <c r="AF897" s="38"/>
      <c r="AG897" s="39"/>
      <c r="AH897" s="38">
        <v>46025</v>
      </c>
      <c r="AI897" s="39">
        <v>1436400</v>
      </c>
      <c r="AJ897" s="38"/>
      <c r="AK897" s="39"/>
      <c r="AL897" s="34"/>
      <c r="AM897" s="39"/>
      <c r="AN89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97" s="26"/>
      <c r="AQ897" s="26"/>
      <c r="AR897" s="26"/>
    </row>
    <row r="898" spans="1:44" ht="19.5" customHeight="1" x14ac:dyDescent="0.25">
      <c r="A898" s="32">
        <f t="shared" si="56"/>
        <v>2025</v>
      </c>
      <c r="B898" s="32">
        <f t="shared" si="57"/>
        <v>12</v>
      </c>
      <c r="C898" s="25">
        <v>46021</v>
      </c>
      <c r="D898" s="57">
        <f t="shared" ref="D898:D961" ca="1" si="58">TODAY()</f>
        <v>46097</v>
      </c>
      <c r="E898" s="32" t="str">
        <f t="shared" ref="E898:E961" ca="1" si="59">DATEDIF(C898,D898,"M")&amp;"-Months"</f>
        <v>2-Months</v>
      </c>
      <c r="F898" s="32" t="str">
        <f>VLOOKUP(O898,Stock[],5,FALSE)</f>
        <v>BE</v>
      </c>
      <c r="G898" s="33" t="s">
        <v>2075</v>
      </c>
      <c r="H898" s="34"/>
      <c r="I898" s="34" t="s">
        <v>233</v>
      </c>
      <c r="J898" s="32" t="str">
        <f>VLOOKUP(I898,Customers[],2,FALSE)</f>
        <v>ဦးဝင်းနိုင်</v>
      </c>
      <c r="K898" s="32" t="str">
        <f>VLOOKUP(I898,Customers[],4,FALSE)</f>
        <v>Wandwin</v>
      </c>
      <c r="L898" s="32" t="str">
        <f>VLOOKUP(Table85[[#This Row],[CustomerID]],Table!H:K,3,0)</f>
        <v>လျှော်ပင်</v>
      </c>
      <c r="M898" s="32" t="str">
        <f>VLOOKUP(I898,Customers[],5,FALSE)</f>
        <v>WholeSales/Contract</v>
      </c>
      <c r="N898" s="34" t="s">
        <v>10</v>
      </c>
      <c r="O898" s="37" t="s">
        <v>61</v>
      </c>
      <c r="P898" s="32" t="str">
        <f>VLOOKUP(O898,Stock[],2,FALSE)</f>
        <v>BE Debtors Opening</v>
      </c>
      <c r="Q898" s="35">
        <f>VLOOKUP(O898,Stock[],3,FALSE)</f>
        <v>0</v>
      </c>
      <c r="R898" s="35">
        <f>VLOOKUP(O898,Stock[],4,FALSE)</f>
        <v>0</v>
      </c>
      <c r="S898" s="34"/>
      <c r="T898" s="35"/>
      <c r="U898" s="34"/>
      <c r="V898" s="36">
        <f>+DailySales!$T898*DailySales!$R898</f>
        <v>0</v>
      </c>
      <c r="W898" s="36">
        <f>+DailySales!$V898*DailySales!$Q898</f>
        <v>0</v>
      </c>
      <c r="X898" s="36">
        <f>VLOOKUP(O898,Stock[],6,FALSE)</f>
        <v>0</v>
      </c>
      <c r="Y898" s="36">
        <f>+DailySales!$V898*DailySales!$X898</f>
        <v>0</v>
      </c>
      <c r="Z898" s="37">
        <v>1862000</v>
      </c>
      <c r="AA898" s="34"/>
      <c r="AB898" s="78"/>
      <c r="AC898" s="78"/>
      <c r="AD898" s="34"/>
      <c r="AE898" s="77"/>
      <c r="AF898" s="38"/>
      <c r="AG898" s="39"/>
      <c r="AH898" s="38"/>
      <c r="AI898" s="39"/>
      <c r="AJ898" s="38">
        <v>46049</v>
      </c>
      <c r="AK898" s="39">
        <v>1862000</v>
      </c>
      <c r="AL898" s="34"/>
      <c r="AM898" s="39"/>
      <c r="AN89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98" s="26"/>
      <c r="AQ898" s="26"/>
      <c r="AR898" s="26"/>
    </row>
    <row r="899" spans="1:44" ht="19.5" customHeight="1" x14ac:dyDescent="0.25">
      <c r="A899" s="32">
        <f t="shared" si="56"/>
        <v>2025</v>
      </c>
      <c r="B899" s="32">
        <f t="shared" si="57"/>
        <v>12</v>
      </c>
      <c r="C899" s="25">
        <v>46021</v>
      </c>
      <c r="D899" s="57">
        <f t="shared" ca="1" si="58"/>
        <v>46097</v>
      </c>
      <c r="E899" s="32" t="str">
        <f t="shared" ca="1" si="59"/>
        <v>2-Months</v>
      </c>
      <c r="F899" s="32" t="str">
        <f>VLOOKUP(O899,Stock[],5,FALSE)</f>
        <v>BE</v>
      </c>
      <c r="G899" s="33" t="s">
        <v>2075</v>
      </c>
      <c r="H899" s="34"/>
      <c r="I899" s="34" t="s">
        <v>233</v>
      </c>
      <c r="J899" s="32" t="str">
        <f>VLOOKUP(I899,Customers[],2,FALSE)</f>
        <v>ဦးဝင်းနိုင်</v>
      </c>
      <c r="K899" s="32" t="str">
        <f>VLOOKUP(I899,Customers[],4,FALSE)</f>
        <v>Wandwin</v>
      </c>
      <c r="L899" s="32" t="str">
        <f>VLOOKUP(Table85[[#This Row],[CustomerID]],Table!H:K,3,0)</f>
        <v>လျှော်ပင်</v>
      </c>
      <c r="M899" s="32" t="str">
        <f>VLOOKUP(I899,Customers[],5,FALSE)</f>
        <v>WholeSales/Contract</v>
      </c>
      <c r="N899" s="34" t="s">
        <v>10</v>
      </c>
      <c r="O899" s="37" t="s">
        <v>61</v>
      </c>
      <c r="P899" s="32" t="str">
        <f>VLOOKUP(O899,Stock[],2,FALSE)</f>
        <v>BE Debtors Opening</v>
      </c>
      <c r="Q899" s="35">
        <f>VLOOKUP(O899,Stock[],3,FALSE)</f>
        <v>0</v>
      </c>
      <c r="R899" s="35">
        <f>VLOOKUP(O899,Stock[],4,FALSE)</f>
        <v>0</v>
      </c>
      <c r="S899" s="34"/>
      <c r="T899" s="35"/>
      <c r="U899" s="34"/>
      <c r="V899" s="36">
        <f>+DailySales!$T899*DailySales!$R899</f>
        <v>0</v>
      </c>
      <c r="W899" s="36">
        <f>+DailySales!$V899*DailySales!$Q899</f>
        <v>0</v>
      </c>
      <c r="X899" s="36">
        <f>VLOOKUP(O899,Stock[],6,FALSE)</f>
        <v>0</v>
      </c>
      <c r="Y899" s="36">
        <f>+DailySales!$V899*DailySales!$X899</f>
        <v>0</v>
      </c>
      <c r="Z899" s="37">
        <v>2493400</v>
      </c>
      <c r="AA899" s="34"/>
      <c r="AB899" s="78"/>
      <c r="AC899" s="78"/>
      <c r="AD899" s="34"/>
      <c r="AE899" s="77"/>
      <c r="AF899" s="38"/>
      <c r="AG899" s="39"/>
      <c r="AH899" s="38"/>
      <c r="AI899" s="39"/>
      <c r="AJ899" s="38">
        <v>46049</v>
      </c>
      <c r="AK899" s="39">
        <v>2493400</v>
      </c>
      <c r="AL899" s="34"/>
      <c r="AM899" s="39"/>
      <c r="AN89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899" s="26"/>
      <c r="AQ899" s="26"/>
      <c r="AR899" s="26"/>
    </row>
    <row r="900" spans="1:44" ht="19.5" customHeight="1" x14ac:dyDescent="0.25">
      <c r="A900" s="32">
        <f t="shared" si="56"/>
        <v>2025</v>
      </c>
      <c r="B900" s="32">
        <f t="shared" si="57"/>
        <v>12</v>
      </c>
      <c r="C900" s="25">
        <v>46021</v>
      </c>
      <c r="D900" s="57">
        <f t="shared" ca="1" si="58"/>
        <v>46097</v>
      </c>
      <c r="E900" s="32" t="str">
        <f t="shared" ca="1" si="59"/>
        <v>2-Months</v>
      </c>
      <c r="F900" s="32" t="str">
        <f>VLOOKUP(O900,Stock[],5,FALSE)</f>
        <v>BE</v>
      </c>
      <c r="G900" s="33" t="s">
        <v>2076</v>
      </c>
      <c r="H900" s="34"/>
      <c r="I900" s="34" t="s">
        <v>239</v>
      </c>
      <c r="J900" s="32" t="str">
        <f>VLOOKUP(I900,Customers[],2,FALSE)</f>
        <v>ဦးရဲမြင့်</v>
      </c>
      <c r="K900" s="32" t="str">
        <f>VLOOKUP(I900,Customers[],4,FALSE)</f>
        <v>Pyawbwe</v>
      </c>
      <c r="L900" s="32" t="str">
        <f>VLOOKUP(Table85[[#This Row],[CustomerID]],Table!H:K,3,0)</f>
        <v>ပျော်ဘွယ်</v>
      </c>
      <c r="M900" s="32" t="str">
        <f>VLOOKUP(I900,Customers[],5,FALSE)</f>
        <v>WholeSales/Contract</v>
      </c>
      <c r="N900" s="34" t="s">
        <v>10</v>
      </c>
      <c r="O900" s="37" t="s">
        <v>61</v>
      </c>
      <c r="P900" s="32" t="str">
        <f>VLOOKUP(O900,Stock[],2,FALSE)</f>
        <v>BE Debtors Opening</v>
      </c>
      <c r="Q900" s="35">
        <f>VLOOKUP(O900,Stock[],3,FALSE)</f>
        <v>0</v>
      </c>
      <c r="R900" s="35">
        <f>VLOOKUP(O900,Stock[],4,FALSE)</f>
        <v>0</v>
      </c>
      <c r="S900" s="34"/>
      <c r="T900" s="35"/>
      <c r="U900" s="34"/>
      <c r="V900" s="36">
        <f>+DailySales!$T900*DailySales!$R900</f>
        <v>0</v>
      </c>
      <c r="W900" s="36">
        <f>+DailySales!$V900*DailySales!$Q900</f>
        <v>0</v>
      </c>
      <c r="X900" s="36">
        <f>VLOOKUP(O900,Stock[],6,FALSE)</f>
        <v>0</v>
      </c>
      <c r="Y900" s="36">
        <f>+DailySales!$V900*DailySales!$X900</f>
        <v>0</v>
      </c>
      <c r="Z900" s="37">
        <v>10500000</v>
      </c>
      <c r="AA900" s="34"/>
      <c r="AB900" s="78"/>
      <c r="AC900" s="78"/>
      <c r="AD900" s="34"/>
      <c r="AE900" s="77"/>
      <c r="AF900" s="38"/>
      <c r="AG900" s="39"/>
      <c r="AH900" s="38"/>
      <c r="AI900" s="39"/>
      <c r="AJ900" s="38">
        <v>46032</v>
      </c>
      <c r="AK900" s="39">
        <v>10500000</v>
      </c>
      <c r="AL900" s="34"/>
      <c r="AM900" s="39"/>
      <c r="AN90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00" s="26"/>
      <c r="AQ900" s="26"/>
      <c r="AR900" s="26"/>
    </row>
    <row r="901" spans="1:44" ht="19.5" customHeight="1" x14ac:dyDescent="0.25">
      <c r="A901" s="32">
        <f t="shared" si="56"/>
        <v>2025</v>
      </c>
      <c r="B901" s="32">
        <f t="shared" si="57"/>
        <v>12</v>
      </c>
      <c r="C901" s="25">
        <v>46021</v>
      </c>
      <c r="D901" s="57">
        <f t="shared" ca="1" si="58"/>
        <v>46097</v>
      </c>
      <c r="E901" s="32" t="str">
        <f t="shared" ca="1" si="59"/>
        <v>2-Months</v>
      </c>
      <c r="F901" s="32" t="str">
        <f>VLOOKUP(O901,Stock[],5,FALSE)</f>
        <v>BE</v>
      </c>
      <c r="G901" s="33" t="s">
        <v>2077</v>
      </c>
      <c r="H901" s="34"/>
      <c r="I901" s="34" t="s">
        <v>180</v>
      </c>
      <c r="J901" s="32" t="str">
        <f>VLOOKUP(I901,Customers[],2,FALSE)</f>
        <v>ရွှေမြင်း</v>
      </c>
      <c r="K901" s="32" t="str">
        <f>VLOOKUP(I901,Customers[],4,FALSE)</f>
        <v>Meiktila</v>
      </c>
      <c r="L901" s="32" t="str">
        <f>VLOOKUP(Table85[[#This Row],[CustomerID]],Table!H:K,3,0)</f>
        <v>မိတ္ထီလာ</v>
      </c>
      <c r="M901" s="32" t="str">
        <f>VLOOKUP(I901,Customers[],5,FALSE)</f>
        <v>WholeSales/Contract</v>
      </c>
      <c r="N901" s="34" t="s">
        <v>10</v>
      </c>
      <c r="O901" s="37" t="s">
        <v>61</v>
      </c>
      <c r="P901" s="32" t="str">
        <f>VLOOKUP(O901,Stock[],2,FALSE)</f>
        <v>BE Debtors Opening</v>
      </c>
      <c r="Q901" s="35">
        <f>VLOOKUP(O901,Stock[],3,FALSE)</f>
        <v>0</v>
      </c>
      <c r="R901" s="35">
        <f>VLOOKUP(O901,Stock[],4,FALSE)</f>
        <v>0</v>
      </c>
      <c r="S901" s="34"/>
      <c r="T901" s="35"/>
      <c r="U901" s="34"/>
      <c r="V901" s="36">
        <f>+DailySales!$T901*DailySales!$R901</f>
        <v>0</v>
      </c>
      <c r="W901" s="36">
        <f>+DailySales!$V901*DailySales!$Q901</f>
        <v>0</v>
      </c>
      <c r="X901" s="36">
        <f>VLOOKUP(O901,Stock[],6,FALSE)</f>
        <v>0</v>
      </c>
      <c r="Y901" s="36">
        <f>+DailySales!$V901*DailySales!$X901</f>
        <v>0</v>
      </c>
      <c r="Z901" s="37">
        <v>638400</v>
      </c>
      <c r="AA901" s="34"/>
      <c r="AB901" s="78"/>
      <c r="AC901" s="78"/>
      <c r="AD901" s="34"/>
      <c r="AE901" s="77"/>
      <c r="AF901" s="38"/>
      <c r="AG901" s="39"/>
      <c r="AH901" s="38">
        <v>46034</v>
      </c>
      <c r="AI901" s="39">
        <v>638400</v>
      </c>
      <c r="AJ901" s="38"/>
      <c r="AK901" s="39"/>
      <c r="AL901" s="34"/>
      <c r="AM901" s="39"/>
      <c r="AN90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01" s="26"/>
      <c r="AQ901" s="26"/>
      <c r="AR901" s="26"/>
    </row>
    <row r="902" spans="1:44" ht="19.5" customHeight="1" x14ac:dyDescent="0.25">
      <c r="A902" s="32">
        <f t="shared" ref="A902:A965" si="60">YEAR(C902)</f>
        <v>2025</v>
      </c>
      <c r="B902" s="32">
        <f t="shared" ref="B902:B965" si="61">MONTH(C902)</f>
        <v>12</v>
      </c>
      <c r="C902" s="25">
        <v>46021</v>
      </c>
      <c r="D902" s="57">
        <f t="shared" ca="1" si="58"/>
        <v>46097</v>
      </c>
      <c r="E902" s="32" t="str">
        <f t="shared" ca="1" si="59"/>
        <v>2-Months</v>
      </c>
      <c r="F902" s="32" t="str">
        <f>VLOOKUP(O902,Stock[],5,FALSE)</f>
        <v>BE</v>
      </c>
      <c r="G902" s="33" t="s">
        <v>2077</v>
      </c>
      <c r="H902" s="34"/>
      <c r="I902" s="34" t="s">
        <v>180</v>
      </c>
      <c r="J902" s="32" t="str">
        <f>VLOOKUP(I902,Customers[],2,FALSE)</f>
        <v>ရွှေမြင်း</v>
      </c>
      <c r="K902" s="32" t="str">
        <f>VLOOKUP(I902,Customers[],4,FALSE)</f>
        <v>Meiktila</v>
      </c>
      <c r="L902" s="32" t="str">
        <f>VLOOKUP(Table85[[#This Row],[CustomerID]],Table!H:K,3,0)</f>
        <v>မိတ္ထီလာ</v>
      </c>
      <c r="M902" s="32" t="str">
        <f>VLOOKUP(I902,Customers[],5,FALSE)</f>
        <v>WholeSales/Contract</v>
      </c>
      <c r="N902" s="34" t="s">
        <v>10</v>
      </c>
      <c r="O902" s="37" t="s">
        <v>61</v>
      </c>
      <c r="P902" s="32" t="str">
        <f>VLOOKUP(O902,Stock[],2,FALSE)</f>
        <v>BE Debtors Opening</v>
      </c>
      <c r="Q902" s="35">
        <f>VLOOKUP(O902,Stock[],3,FALSE)</f>
        <v>0</v>
      </c>
      <c r="R902" s="35">
        <f>VLOOKUP(O902,Stock[],4,FALSE)</f>
        <v>0</v>
      </c>
      <c r="S902" s="34"/>
      <c r="T902" s="35"/>
      <c r="U902" s="34"/>
      <c r="V902" s="36">
        <f>+DailySales!$T902*DailySales!$R902</f>
        <v>0</v>
      </c>
      <c r="W902" s="36">
        <f>+DailySales!$V902*DailySales!$Q902</f>
        <v>0</v>
      </c>
      <c r="X902" s="36">
        <f>VLOOKUP(O902,Stock[],6,FALSE)</f>
        <v>0</v>
      </c>
      <c r="Y902" s="36">
        <f>+DailySales!$V902*DailySales!$X902</f>
        <v>0</v>
      </c>
      <c r="Z902" s="37">
        <v>186200</v>
      </c>
      <c r="AA902" s="34"/>
      <c r="AB902" s="78"/>
      <c r="AC902" s="78"/>
      <c r="AD902" s="34"/>
      <c r="AE902" s="77"/>
      <c r="AF902" s="38"/>
      <c r="AG902" s="39"/>
      <c r="AH902" s="38">
        <v>46034</v>
      </c>
      <c r="AI902" s="39">
        <v>186200</v>
      </c>
      <c r="AJ902" s="38"/>
      <c r="AK902" s="39"/>
      <c r="AL902" s="34"/>
      <c r="AM902" s="39"/>
      <c r="AN90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02" s="26"/>
      <c r="AQ902" s="26"/>
      <c r="AR902" s="26"/>
    </row>
    <row r="903" spans="1:44" ht="19.5" customHeight="1" x14ac:dyDescent="0.25">
      <c r="A903" s="32">
        <f t="shared" si="60"/>
        <v>2025</v>
      </c>
      <c r="B903" s="32">
        <f t="shared" si="61"/>
        <v>12</v>
      </c>
      <c r="C903" s="25">
        <v>46021</v>
      </c>
      <c r="D903" s="57">
        <f t="shared" ca="1" si="58"/>
        <v>46097</v>
      </c>
      <c r="E903" s="32" t="str">
        <f t="shared" ca="1" si="59"/>
        <v>2-Months</v>
      </c>
      <c r="F903" s="32" t="str">
        <f>VLOOKUP(O903,Stock[],5,FALSE)</f>
        <v>BE</v>
      </c>
      <c r="G903" s="33" t="s">
        <v>2077</v>
      </c>
      <c r="H903" s="34"/>
      <c r="I903" s="34" t="s">
        <v>180</v>
      </c>
      <c r="J903" s="32" t="str">
        <f>VLOOKUP(I903,Customers[],2,FALSE)</f>
        <v>ရွှေမြင်း</v>
      </c>
      <c r="K903" s="32" t="str">
        <f>VLOOKUP(I903,Customers[],4,FALSE)</f>
        <v>Meiktila</v>
      </c>
      <c r="L903" s="32" t="str">
        <f>VLOOKUP(Table85[[#This Row],[CustomerID]],Table!H:K,3,0)</f>
        <v>မိတ္ထီလာ</v>
      </c>
      <c r="M903" s="32" t="str">
        <f>VLOOKUP(I903,Customers[],5,FALSE)</f>
        <v>WholeSales/Contract</v>
      </c>
      <c r="N903" s="34" t="s">
        <v>10</v>
      </c>
      <c r="O903" s="37" t="s">
        <v>61</v>
      </c>
      <c r="P903" s="32" t="str">
        <f>VLOOKUP(O903,Stock[],2,FALSE)</f>
        <v>BE Debtors Opening</v>
      </c>
      <c r="Q903" s="35">
        <f>VLOOKUP(O903,Stock[],3,FALSE)</f>
        <v>0</v>
      </c>
      <c r="R903" s="35">
        <f>VLOOKUP(O903,Stock[],4,FALSE)</f>
        <v>0</v>
      </c>
      <c r="S903" s="34"/>
      <c r="T903" s="35"/>
      <c r="U903" s="34"/>
      <c r="V903" s="36">
        <f>+DailySales!$T903*DailySales!$R903</f>
        <v>0</v>
      </c>
      <c r="W903" s="36">
        <f>+DailySales!$V903*DailySales!$Q903</f>
        <v>0</v>
      </c>
      <c r="X903" s="36">
        <f>VLOOKUP(O903,Stock[],6,FALSE)</f>
        <v>0</v>
      </c>
      <c r="Y903" s="36">
        <f>+DailySales!$V903*DailySales!$X903</f>
        <v>0</v>
      </c>
      <c r="Z903" s="37">
        <v>372400</v>
      </c>
      <c r="AA903" s="34"/>
      <c r="AB903" s="78"/>
      <c r="AC903" s="78"/>
      <c r="AD903" s="34"/>
      <c r="AE903" s="77"/>
      <c r="AF903" s="38"/>
      <c r="AG903" s="39"/>
      <c r="AH903" s="38">
        <v>46034</v>
      </c>
      <c r="AI903" s="39">
        <v>372400</v>
      </c>
      <c r="AJ903" s="38"/>
      <c r="AK903" s="39"/>
      <c r="AL903" s="34"/>
      <c r="AM903" s="39"/>
      <c r="AN90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03" s="26"/>
      <c r="AQ903" s="26"/>
      <c r="AR903" s="26"/>
    </row>
    <row r="904" spans="1:44" ht="19.5" customHeight="1" x14ac:dyDescent="0.25">
      <c r="A904" s="32">
        <f t="shared" si="60"/>
        <v>2025</v>
      </c>
      <c r="B904" s="32">
        <f t="shared" si="61"/>
        <v>12</v>
      </c>
      <c r="C904" s="25">
        <v>46021</v>
      </c>
      <c r="D904" s="57">
        <f t="shared" ca="1" si="58"/>
        <v>46097</v>
      </c>
      <c r="E904" s="32" t="str">
        <f t="shared" ca="1" si="59"/>
        <v>2-Months</v>
      </c>
      <c r="F904" s="32" t="str">
        <f>VLOOKUP(O904,Stock[],5,FALSE)</f>
        <v>BE</v>
      </c>
      <c r="G904" s="33" t="s">
        <v>2077</v>
      </c>
      <c r="H904" s="34"/>
      <c r="I904" s="34" t="s">
        <v>180</v>
      </c>
      <c r="J904" s="32" t="str">
        <f>VLOOKUP(I904,Customers[],2,FALSE)</f>
        <v>ရွှေမြင်း</v>
      </c>
      <c r="K904" s="32" t="str">
        <f>VLOOKUP(I904,Customers[],4,FALSE)</f>
        <v>Meiktila</v>
      </c>
      <c r="L904" s="32" t="str">
        <f>VLOOKUP(Table85[[#This Row],[CustomerID]],Table!H:K,3,0)</f>
        <v>မိတ္ထီလာ</v>
      </c>
      <c r="M904" s="32" t="str">
        <f>VLOOKUP(I904,Customers[],5,FALSE)</f>
        <v>WholeSales/Contract</v>
      </c>
      <c r="N904" s="34" t="s">
        <v>10</v>
      </c>
      <c r="O904" s="37" t="s">
        <v>61</v>
      </c>
      <c r="P904" s="32" t="str">
        <f>VLOOKUP(O904,Stock[],2,FALSE)</f>
        <v>BE Debtors Opening</v>
      </c>
      <c r="Q904" s="35">
        <f>VLOOKUP(O904,Stock[],3,FALSE)</f>
        <v>0</v>
      </c>
      <c r="R904" s="35">
        <f>VLOOKUP(O904,Stock[],4,FALSE)</f>
        <v>0</v>
      </c>
      <c r="S904" s="34"/>
      <c r="T904" s="35"/>
      <c r="U904" s="34"/>
      <c r="V904" s="36">
        <f>+DailySales!$T904*DailySales!$R904</f>
        <v>0</v>
      </c>
      <c r="W904" s="36">
        <f>+DailySales!$V904*DailySales!$Q904</f>
        <v>0</v>
      </c>
      <c r="X904" s="36">
        <f>VLOOKUP(O904,Stock[],6,FALSE)</f>
        <v>0</v>
      </c>
      <c r="Y904" s="36">
        <f>+DailySales!$V904*DailySales!$X904</f>
        <v>0</v>
      </c>
      <c r="Z904" s="37">
        <v>315000</v>
      </c>
      <c r="AA904" s="34"/>
      <c r="AB904" s="78"/>
      <c r="AC904" s="78"/>
      <c r="AD904" s="34"/>
      <c r="AE904" s="77"/>
      <c r="AF904" s="38"/>
      <c r="AG904" s="39"/>
      <c r="AH904" s="38">
        <v>46034</v>
      </c>
      <c r="AI904" s="39">
        <v>315000</v>
      </c>
      <c r="AJ904" s="38"/>
      <c r="AK904" s="39"/>
      <c r="AL904" s="34"/>
      <c r="AM904" s="39"/>
      <c r="AN90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04" s="26"/>
      <c r="AQ904" s="26"/>
      <c r="AR904" s="26"/>
    </row>
    <row r="905" spans="1:44" ht="19.5" customHeight="1" x14ac:dyDescent="0.25">
      <c r="A905" s="32">
        <f t="shared" si="60"/>
        <v>2025</v>
      </c>
      <c r="B905" s="32">
        <f t="shared" si="61"/>
        <v>12</v>
      </c>
      <c r="C905" s="25">
        <v>46021</v>
      </c>
      <c r="D905" s="57">
        <f t="shared" ca="1" si="58"/>
        <v>46097</v>
      </c>
      <c r="E905" s="32" t="str">
        <f t="shared" ca="1" si="59"/>
        <v>2-Months</v>
      </c>
      <c r="F905" s="32" t="str">
        <f>VLOOKUP(O905,Stock[],5,FALSE)</f>
        <v>BE</v>
      </c>
      <c r="G905" s="33" t="s">
        <v>2078</v>
      </c>
      <c r="H905" s="34"/>
      <c r="I905" s="34" t="s">
        <v>180</v>
      </c>
      <c r="J905" s="32" t="str">
        <f>VLOOKUP(I905,Customers[],2,FALSE)</f>
        <v>ရွှေမြင်း</v>
      </c>
      <c r="K905" s="32" t="str">
        <f>VLOOKUP(I905,Customers[],4,FALSE)</f>
        <v>Meiktila</v>
      </c>
      <c r="L905" s="32" t="str">
        <f>VLOOKUP(Table85[[#This Row],[CustomerID]],Table!H:K,3,0)</f>
        <v>မိတ္ထီလာ</v>
      </c>
      <c r="M905" s="32" t="str">
        <f>VLOOKUP(I905,Customers[],5,FALSE)</f>
        <v>WholeSales/Contract</v>
      </c>
      <c r="N905" s="34" t="s">
        <v>10</v>
      </c>
      <c r="O905" s="37" t="s">
        <v>61</v>
      </c>
      <c r="P905" s="32" t="str">
        <f>VLOOKUP(O905,Stock[],2,FALSE)</f>
        <v>BE Debtors Opening</v>
      </c>
      <c r="Q905" s="35">
        <f>VLOOKUP(O905,Stock[],3,FALSE)</f>
        <v>0</v>
      </c>
      <c r="R905" s="35">
        <f>VLOOKUP(O905,Stock[],4,FALSE)</f>
        <v>0</v>
      </c>
      <c r="S905" s="34"/>
      <c r="T905" s="35"/>
      <c r="U905" s="34"/>
      <c r="V905" s="36">
        <f>+DailySales!$T905*DailySales!$R905</f>
        <v>0</v>
      </c>
      <c r="W905" s="36">
        <f>+DailySales!$V905*DailySales!$Q905</f>
        <v>0</v>
      </c>
      <c r="X905" s="36">
        <f>VLOOKUP(O905,Stock[],6,FALSE)</f>
        <v>0</v>
      </c>
      <c r="Y905" s="36">
        <f>+DailySales!$V905*DailySales!$X905</f>
        <v>0</v>
      </c>
      <c r="Z905" s="37">
        <v>383600</v>
      </c>
      <c r="AA905" s="34"/>
      <c r="AB905" s="78"/>
      <c r="AC905" s="78"/>
      <c r="AD905" s="34"/>
      <c r="AE905" s="77"/>
      <c r="AF905" s="38"/>
      <c r="AG905" s="39"/>
      <c r="AH905" s="38">
        <v>46034</v>
      </c>
      <c r="AI905" s="39">
        <v>383600</v>
      </c>
      <c r="AJ905" s="38"/>
      <c r="AK905" s="39"/>
      <c r="AL905" s="34"/>
      <c r="AM905" s="39"/>
      <c r="AN90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05" s="26"/>
      <c r="AQ905" s="26"/>
      <c r="AR905" s="26"/>
    </row>
    <row r="906" spans="1:44" ht="19.5" customHeight="1" x14ac:dyDescent="0.25">
      <c r="A906" s="32">
        <f t="shared" si="60"/>
        <v>2025</v>
      </c>
      <c r="B906" s="32">
        <f t="shared" si="61"/>
        <v>12</v>
      </c>
      <c r="C906" s="25">
        <v>46021</v>
      </c>
      <c r="D906" s="57">
        <f t="shared" ca="1" si="58"/>
        <v>46097</v>
      </c>
      <c r="E906" s="32" t="str">
        <f t="shared" ca="1" si="59"/>
        <v>2-Months</v>
      </c>
      <c r="F906" s="32" t="str">
        <f>VLOOKUP(O906,Stock[],5,FALSE)</f>
        <v>BE</v>
      </c>
      <c r="G906" s="33" t="s">
        <v>2078</v>
      </c>
      <c r="H906" s="34"/>
      <c r="I906" s="34" t="s">
        <v>180</v>
      </c>
      <c r="J906" s="32" t="str">
        <f>VLOOKUP(I906,Customers[],2,FALSE)</f>
        <v>ရွှေမြင်း</v>
      </c>
      <c r="K906" s="32" t="str">
        <f>VLOOKUP(I906,Customers[],4,FALSE)</f>
        <v>Meiktila</v>
      </c>
      <c r="L906" s="32" t="str">
        <f>VLOOKUP(Table85[[#This Row],[CustomerID]],Table!H:K,3,0)</f>
        <v>မိတ္ထီလာ</v>
      </c>
      <c r="M906" s="32" t="str">
        <f>VLOOKUP(I906,Customers[],5,FALSE)</f>
        <v>WholeSales/Contract</v>
      </c>
      <c r="N906" s="34" t="s">
        <v>10</v>
      </c>
      <c r="O906" s="37" t="s">
        <v>61</v>
      </c>
      <c r="P906" s="32" t="str">
        <f>VLOOKUP(O906,Stock[],2,FALSE)</f>
        <v>BE Debtors Opening</v>
      </c>
      <c r="Q906" s="35">
        <f>VLOOKUP(O906,Stock[],3,FALSE)</f>
        <v>0</v>
      </c>
      <c r="R906" s="35">
        <f>VLOOKUP(O906,Stock[],4,FALSE)</f>
        <v>0</v>
      </c>
      <c r="S906" s="34"/>
      <c r="T906" s="35"/>
      <c r="U906" s="34"/>
      <c r="V906" s="36">
        <f>+DailySales!$T906*DailySales!$R906</f>
        <v>0</v>
      </c>
      <c r="W906" s="36">
        <f>+DailySales!$V906*DailySales!$Q906</f>
        <v>0</v>
      </c>
      <c r="X906" s="36">
        <f>VLOOKUP(O906,Stock[],6,FALSE)</f>
        <v>0</v>
      </c>
      <c r="Y906" s="36">
        <f>+DailySales!$V906*DailySales!$X906</f>
        <v>0</v>
      </c>
      <c r="Z906" s="37">
        <v>638400</v>
      </c>
      <c r="AA906" s="34"/>
      <c r="AB906" s="78"/>
      <c r="AC906" s="78"/>
      <c r="AD906" s="34"/>
      <c r="AE906" s="77"/>
      <c r="AF906" s="38"/>
      <c r="AG906" s="39"/>
      <c r="AH906" s="38">
        <v>46034</v>
      </c>
      <c r="AI906" s="39">
        <v>638400</v>
      </c>
      <c r="AJ906" s="38"/>
      <c r="AK906" s="39"/>
      <c r="AL906" s="34"/>
      <c r="AM906" s="39"/>
      <c r="AN90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06" s="26"/>
      <c r="AQ906" s="26"/>
      <c r="AR906" s="26"/>
    </row>
    <row r="907" spans="1:44" ht="19.5" customHeight="1" x14ac:dyDescent="0.25">
      <c r="A907" s="32">
        <f t="shared" si="60"/>
        <v>2025</v>
      </c>
      <c r="B907" s="32">
        <f t="shared" si="61"/>
        <v>12</v>
      </c>
      <c r="C907" s="25">
        <v>46021</v>
      </c>
      <c r="D907" s="57">
        <f t="shared" ca="1" si="58"/>
        <v>46097</v>
      </c>
      <c r="E907" s="32" t="str">
        <f t="shared" ca="1" si="59"/>
        <v>2-Months</v>
      </c>
      <c r="F907" s="32" t="str">
        <f>VLOOKUP(O907,Stock[],5,FALSE)</f>
        <v>BE</v>
      </c>
      <c r="G907" s="33" t="s">
        <v>2078</v>
      </c>
      <c r="H907" s="34"/>
      <c r="I907" s="34" t="s">
        <v>180</v>
      </c>
      <c r="J907" s="32" t="str">
        <f>VLOOKUP(I907,Customers[],2,FALSE)</f>
        <v>ရွှေမြင်း</v>
      </c>
      <c r="K907" s="32" t="str">
        <f>VLOOKUP(I907,Customers[],4,FALSE)</f>
        <v>Meiktila</v>
      </c>
      <c r="L907" s="32" t="str">
        <f>VLOOKUP(Table85[[#This Row],[CustomerID]],Table!H:K,3,0)</f>
        <v>မိတ္ထီလာ</v>
      </c>
      <c r="M907" s="32" t="str">
        <f>VLOOKUP(I907,Customers[],5,FALSE)</f>
        <v>WholeSales/Contract</v>
      </c>
      <c r="N907" s="34" t="s">
        <v>10</v>
      </c>
      <c r="O907" s="37" t="s">
        <v>61</v>
      </c>
      <c r="P907" s="32" t="str">
        <f>VLOOKUP(O907,Stock[],2,FALSE)</f>
        <v>BE Debtors Opening</v>
      </c>
      <c r="Q907" s="35">
        <f>VLOOKUP(O907,Stock[],3,FALSE)</f>
        <v>0</v>
      </c>
      <c r="R907" s="35">
        <f>VLOOKUP(O907,Stock[],4,FALSE)</f>
        <v>0</v>
      </c>
      <c r="S907" s="34"/>
      <c r="T907" s="35"/>
      <c r="U907" s="34"/>
      <c r="V907" s="36">
        <f>+DailySales!$T907*DailySales!$R907</f>
        <v>0</v>
      </c>
      <c r="W907" s="36">
        <f>+DailySales!$V907*DailySales!$Q907</f>
        <v>0</v>
      </c>
      <c r="X907" s="36">
        <f>VLOOKUP(O907,Stock[],6,FALSE)</f>
        <v>0</v>
      </c>
      <c r="Y907" s="36">
        <f>+DailySales!$V907*DailySales!$X907</f>
        <v>0</v>
      </c>
      <c r="Z907" s="37">
        <v>772800</v>
      </c>
      <c r="AA907" s="34"/>
      <c r="AB907" s="78"/>
      <c r="AC907" s="78"/>
      <c r="AD907" s="34"/>
      <c r="AE907" s="77"/>
      <c r="AF907" s="38"/>
      <c r="AG907" s="39"/>
      <c r="AH907" s="38">
        <v>46034</v>
      </c>
      <c r="AI907" s="39">
        <v>772800</v>
      </c>
      <c r="AJ907" s="38"/>
      <c r="AK907" s="39"/>
      <c r="AL907" s="34"/>
      <c r="AM907" s="39"/>
      <c r="AN90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07" s="26"/>
      <c r="AQ907" s="26"/>
      <c r="AR907" s="26"/>
    </row>
    <row r="908" spans="1:44" ht="19.5" customHeight="1" x14ac:dyDescent="0.25">
      <c r="A908" s="32">
        <f t="shared" si="60"/>
        <v>2025</v>
      </c>
      <c r="B908" s="32">
        <f t="shared" si="61"/>
        <v>12</v>
      </c>
      <c r="C908" s="25">
        <v>46021</v>
      </c>
      <c r="D908" s="57">
        <f t="shared" ca="1" si="58"/>
        <v>46097</v>
      </c>
      <c r="E908" s="32" t="str">
        <f t="shared" ca="1" si="59"/>
        <v>2-Months</v>
      </c>
      <c r="F908" s="32" t="str">
        <f>VLOOKUP(O908,Stock[],5,FALSE)</f>
        <v>BE</v>
      </c>
      <c r="G908" s="33" t="s">
        <v>2078</v>
      </c>
      <c r="H908" s="34"/>
      <c r="I908" s="34" t="s">
        <v>180</v>
      </c>
      <c r="J908" s="32" t="str">
        <f>VLOOKUP(I908,Customers[],2,FALSE)</f>
        <v>ရွှေမြင်း</v>
      </c>
      <c r="K908" s="32" t="str">
        <f>VLOOKUP(I908,Customers[],4,FALSE)</f>
        <v>Meiktila</v>
      </c>
      <c r="L908" s="32" t="str">
        <f>VLOOKUP(Table85[[#This Row],[CustomerID]],Table!H:K,3,0)</f>
        <v>မိတ္ထီလာ</v>
      </c>
      <c r="M908" s="32" t="str">
        <f>VLOOKUP(I908,Customers[],5,FALSE)</f>
        <v>WholeSales/Contract</v>
      </c>
      <c r="N908" s="34" t="s">
        <v>10</v>
      </c>
      <c r="O908" s="37" t="s">
        <v>61</v>
      </c>
      <c r="P908" s="32" t="str">
        <f>VLOOKUP(O908,Stock[],2,FALSE)</f>
        <v>BE Debtors Opening</v>
      </c>
      <c r="Q908" s="35">
        <f>VLOOKUP(O908,Stock[],3,FALSE)</f>
        <v>0</v>
      </c>
      <c r="R908" s="35">
        <f>VLOOKUP(O908,Stock[],4,FALSE)</f>
        <v>0</v>
      </c>
      <c r="S908" s="34"/>
      <c r="T908" s="35"/>
      <c r="U908" s="34"/>
      <c r="V908" s="36">
        <f>+DailySales!$T908*DailySales!$R908</f>
        <v>0</v>
      </c>
      <c r="W908" s="36">
        <f>+DailySales!$V908*DailySales!$Q908</f>
        <v>0</v>
      </c>
      <c r="X908" s="36">
        <f>VLOOKUP(O908,Stock[],6,FALSE)</f>
        <v>0</v>
      </c>
      <c r="Y908" s="36">
        <f>+DailySales!$V908*DailySales!$X908</f>
        <v>0</v>
      </c>
      <c r="Z908" s="37">
        <v>1050000</v>
      </c>
      <c r="AA908" s="34"/>
      <c r="AB908" s="78"/>
      <c r="AC908" s="78"/>
      <c r="AD908" s="34"/>
      <c r="AE908" s="77"/>
      <c r="AF908" s="38"/>
      <c r="AG908" s="39"/>
      <c r="AH908" s="38">
        <v>46034</v>
      </c>
      <c r="AI908" s="39">
        <v>1050000</v>
      </c>
      <c r="AJ908" s="38"/>
      <c r="AK908" s="39"/>
      <c r="AL908" s="34"/>
      <c r="AM908" s="39"/>
      <c r="AN90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08" s="26"/>
      <c r="AQ908" s="26"/>
      <c r="AR908" s="26"/>
    </row>
    <row r="909" spans="1:44" ht="19.5" customHeight="1" x14ac:dyDescent="0.25">
      <c r="A909" s="32">
        <f t="shared" si="60"/>
        <v>2025</v>
      </c>
      <c r="B909" s="32">
        <f t="shared" si="61"/>
        <v>12</v>
      </c>
      <c r="C909" s="25">
        <v>46021</v>
      </c>
      <c r="D909" s="57">
        <f t="shared" ca="1" si="58"/>
        <v>46097</v>
      </c>
      <c r="E909" s="32" t="str">
        <f t="shared" ca="1" si="59"/>
        <v>2-Months</v>
      </c>
      <c r="F909" s="32" t="str">
        <f>VLOOKUP(O909,Stock[],5,FALSE)</f>
        <v>BE</v>
      </c>
      <c r="G909" s="33" t="s">
        <v>2079</v>
      </c>
      <c r="H909" s="34"/>
      <c r="I909" s="34" t="s">
        <v>180</v>
      </c>
      <c r="J909" s="32" t="str">
        <f>VLOOKUP(I909,Customers[],2,FALSE)</f>
        <v>ရွှေမြင်း</v>
      </c>
      <c r="K909" s="32" t="str">
        <f>VLOOKUP(I909,Customers[],4,FALSE)</f>
        <v>Meiktila</v>
      </c>
      <c r="L909" s="32" t="str">
        <f>VLOOKUP(Table85[[#This Row],[CustomerID]],Table!H:K,3,0)</f>
        <v>မိတ္ထီလာ</v>
      </c>
      <c r="M909" s="32" t="str">
        <f>VLOOKUP(I909,Customers[],5,FALSE)</f>
        <v>WholeSales/Contract</v>
      </c>
      <c r="N909" s="34" t="s">
        <v>10</v>
      </c>
      <c r="O909" s="37" t="s">
        <v>61</v>
      </c>
      <c r="P909" s="32" t="str">
        <f>VLOOKUP(O909,Stock[],2,FALSE)</f>
        <v>BE Debtors Opening</v>
      </c>
      <c r="Q909" s="35">
        <f>VLOOKUP(O909,Stock[],3,FALSE)</f>
        <v>0</v>
      </c>
      <c r="R909" s="35">
        <f>VLOOKUP(O909,Stock[],4,FALSE)</f>
        <v>0</v>
      </c>
      <c r="S909" s="34"/>
      <c r="T909" s="35"/>
      <c r="U909" s="34"/>
      <c r="V909" s="36">
        <f>+DailySales!$T909*DailySales!$R909</f>
        <v>0</v>
      </c>
      <c r="W909" s="36">
        <f>+DailySales!$V909*DailySales!$Q909</f>
        <v>0</v>
      </c>
      <c r="X909" s="36">
        <f>VLOOKUP(O909,Stock[],6,FALSE)</f>
        <v>0</v>
      </c>
      <c r="Y909" s="36">
        <f>+DailySales!$V909*DailySales!$X909</f>
        <v>0</v>
      </c>
      <c r="Z909" s="37">
        <v>1276800</v>
      </c>
      <c r="AA909" s="34"/>
      <c r="AB909" s="78"/>
      <c r="AC909" s="78"/>
      <c r="AD909" s="34"/>
      <c r="AE909" s="77"/>
      <c r="AF909" s="38"/>
      <c r="AG909" s="39"/>
      <c r="AH909" s="38">
        <v>46034</v>
      </c>
      <c r="AI909" s="39">
        <v>1276800</v>
      </c>
      <c r="AJ909" s="38"/>
      <c r="AK909" s="39"/>
      <c r="AL909" s="34"/>
      <c r="AM909" s="39"/>
      <c r="AN90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09" s="26"/>
      <c r="AQ909" s="26"/>
      <c r="AR909" s="26"/>
    </row>
    <row r="910" spans="1:44" ht="19.5" customHeight="1" x14ac:dyDescent="0.25">
      <c r="A910" s="32">
        <f t="shared" si="60"/>
        <v>2025</v>
      </c>
      <c r="B910" s="32">
        <f t="shared" si="61"/>
        <v>12</v>
      </c>
      <c r="C910" s="25">
        <v>46021</v>
      </c>
      <c r="D910" s="57">
        <f t="shared" ca="1" si="58"/>
        <v>46097</v>
      </c>
      <c r="E910" s="32" t="str">
        <f t="shared" ca="1" si="59"/>
        <v>2-Months</v>
      </c>
      <c r="F910" s="32" t="str">
        <f>VLOOKUP(O910,Stock[],5,FALSE)</f>
        <v>BE</v>
      </c>
      <c r="G910" s="33" t="s">
        <v>2079</v>
      </c>
      <c r="H910" s="34"/>
      <c r="I910" s="34" t="s">
        <v>180</v>
      </c>
      <c r="J910" s="32" t="str">
        <f>VLOOKUP(I910,Customers[],2,FALSE)</f>
        <v>ရွှေမြင်း</v>
      </c>
      <c r="K910" s="32" t="str">
        <f>VLOOKUP(I910,Customers[],4,FALSE)</f>
        <v>Meiktila</v>
      </c>
      <c r="L910" s="32" t="str">
        <f>VLOOKUP(Table85[[#This Row],[CustomerID]],Table!H:K,3,0)</f>
        <v>မိတ္ထီလာ</v>
      </c>
      <c r="M910" s="32" t="str">
        <f>VLOOKUP(I910,Customers[],5,FALSE)</f>
        <v>WholeSales/Contract</v>
      </c>
      <c r="N910" s="34" t="s">
        <v>10</v>
      </c>
      <c r="O910" s="37" t="s">
        <v>61</v>
      </c>
      <c r="P910" s="32" t="str">
        <f>VLOOKUP(O910,Stock[],2,FALSE)</f>
        <v>BE Debtors Opening</v>
      </c>
      <c r="Q910" s="35">
        <f>VLOOKUP(O910,Stock[],3,FALSE)</f>
        <v>0</v>
      </c>
      <c r="R910" s="35">
        <f>VLOOKUP(O910,Stock[],4,FALSE)</f>
        <v>0</v>
      </c>
      <c r="S910" s="34"/>
      <c r="T910" s="35"/>
      <c r="U910" s="34"/>
      <c r="V910" s="36">
        <f>+DailySales!$T910*DailySales!$R910</f>
        <v>0</v>
      </c>
      <c r="W910" s="36">
        <f>+DailySales!$V910*DailySales!$Q910</f>
        <v>0</v>
      </c>
      <c r="X910" s="36">
        <f>VLOOKUP(O910,Stock[],6,FALSE)</f>
        <v>0</v>
      </c>
      <c r="Y910" s="36">
        <f>+DailySales!$V910*DailySales!$X910</f>
        <v>0</v>
      </c>
      <c r="Z910" s="37">
        <v>744800</v>
      </c>
      <c r="AA910" s="34"/>
      <c r="AB910" s="78"/>
      <c r="AC910" s="78"/>
      <c r="AD910" s="34"/>
      <c r="AE910" s="77"/>
      <c r="AF910" s="38"/>
      <c r="AG910" s="39"/>
      <c r="AH910" s="38">
        <v>46034</v>
      </c>
      <c r="AI910" s="39">
        <v>744800</v>
      </c>
      <c r="AJ910" s="38"/>
      <c r="AK910" s="39"/>
      <c r="AL910" s="34"/>
      <c r="AM910" s="39"/>
      <c r="AN91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10" s="26"/>
      <c r="AQ910" s="26"/>
      <c r="AR910" s="26"/>
    </row>
    <row r="911" spans="1:44" ht="19.5" customHeight="1" x14ac:dyDescent="0.25">
      <c r="A911" s="32">
        <f t="shared" si="60"/>
        <v>2025</v>
      </c>
      <c r="B911" s="32">
        <f t="shared" si="61"/>
        <v>12</v>
      </c>
      <c r="C911" s="25">
        <v>46021</v>
      </c>
      <c r="D911" s="57">
        <f t="shared" ca="1" si="58"/>
        <v>46097</v>
      </c>
      <c r="E911" s="32" t="str">
        <f t="shared" ca="1" si="59"/>
        <v>2-Months</v>
      </c>
      <c r="F911" s="32" t="str">
        <f>VLOOKUP(O911,Stock[],5,FALSE)</f>
        <v>BE</v>
      </c>
      <c r="G911" s="33" t="s">
        <v>2079</v>
      </c>
      <c r="H911" s="34"/>
      <c r="I911" s="34" t="s">
        <v>180</v>
      </c>
      <c r="J911" s="32" t="str">
        <f>VLOOKUP(I911,Customers[],2,FALSE)</f>
        <v>ရွှေမြင်း</v>
      </c>
      <c r="K911" s="32" t="str">
        <f>VLOOKUP(I911,Customers[],4,FALSE)</f>
        <v>Meiktila</v>
      </c>
      <c r="L911" s="32" t="str">
        <f>VLOOKUP(Table85[[#This Row],[CustomerID]],Table!H:K,3,0)</f>
        <v>မိတ္ထီလာ</v>
      </c>
      <c r="M911" s="32" t="str">
        <f>VLOOKUP(I911,Customers[],5,FALSE)</f>
        <v>WholeSales/Contract</v>
      </c>
      <c r="N911" s="34" t="s">
        <v>10</v>
      </c>
      <c r="O911" s="37" t="s">
        <v>61</v>
      </c>
      <c r="P911" s="32" t="str">
        <f>VLOOKUP(O911,Stock[],2,FALSE)</f>
        <v>BE Debtors Opening</v>
      </c>
      <c r="Q911" s="35">
        <f>VLOOKUP(O911,Stock[],3,FALSE)</f>
        <v>0</v>
      </c>
      <c r="R911" s="35">
        <f>VLOOKUP(O911,Stock[],4,FALSE)</f>
        <v>0</v>
      </c>
      <c r="S911" s="34"/>
      <c r="T911" s="35"/>
      <c r="U911" s="34"/>
      <c r="V911" s="36">
        <f>+DailySales!$T911*DailySales!$R911</f>
        <v>0</v>
      </c>
      <c r="W911" s="36">
        <f>+DailySales!$V911*DailySales!$Q911</f>
        <v>0</v>
      </c>
      <c r="X911" s="36">
        <f>VLOOKUP(O911,Stock[],6,FALSE)</f>
        <v>0</v>
      </c>
      <c r="Y911" s="36">
        <f>+DailySales!$V911*DailySales!$X911</f>
        <v>0</v>
      </c>
      <c r="Z911" s="37">
        <v>420000</v>
      </c>
      <c r="AA911" s="34"/>
      <c r="AB911" s="78"/>
      <c r="AC911" s="78"/>
      <c r="AD911" s="34"/>
      <c r="AE911" s="77"/>
      <c r="AF911" s="38"/>
      <c r="AG911" s="39"/>
      <c r="AH911" s="38">
        <v>46034</v>
      </c>
      <c r="AI911" s="39">
        <v>420000</v>
      </c>
      <c r="AJ911" s="38"/>
      <c r="AK911" s="39"/>
      <c r="AL911" s="34"/>
      <c r="AM911" s="39"/>
      <c r="AN91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11" s="26"/>
      <c r="AQ911" s="26"/>
      <c r="AR911" s="26"/>
    </row>
    <row r="912" spans="1:44" ht="19.5" customHeight="1" x14ac:dyDescent="0.25">
      <c r="A912" s="32">
        <f t="shared" si="60"/>
        <v>2025</v>
      </c>
      <c r="B912" s="32">
        <f t="shared" si="61"/>
        <v>12</v>
      </c>
      <c r="C912" s="25">
        <v>46022</v>
      </c>
      <c r="D912" s="57">
        <f t="shared" ca="1" si="58"/>
        <v>46097</v>
      </c>
      <c r="E912" s="32" t="str">
        <f t="shared" ca="1" si="59"/>
        <v>2-Months</v>
      </c>
      <c r="F912" s="32" t="str">
        <f>VLOOKUP(O912,Stock[],5,FALSE)</f>
        <v>BE</v>
      </c>
      <c r="G912" s="33" t="s">
        <v>2080</v>
      </c>
      <c r="H912" s="34"/>
      <c r="I912" s="34" t="s">
        <v>189</v>
      </c>
      <c r="J912" s="32" t="str">
        <f>VLOOKUP(I912,Customers[],2,FALSE)</f>
        <v>ရွှေမြင်း(ကျော်ကြား)</v>
      </c>
      <c r="K912" s="32" t="str">
        <f>VLOOKUP(I912,Customers[],4,FALSE)</f>
        <v>Mahlaing</v>
      </c>
      <c r="L912" s="32" t="str">
        <f>VLOOKUP(Table85[[#This Row],[CustomerID]],Table!H:K,3,0)</f>
        <v>မလှိုင်</v>
      </c>
      <c r="M912" s="32" t="str">
        <f>VLOOKUP(I912,Customers[],5,FALSE)</f>
        <v>WholeSales/Contract</v>
      </c>
      <c r="N912" s="34" t="s">
        <v>10</v>
      </c>
      <c r="O912" s="37" t="s">
        <v>61</v>
      </c>
      <c r="P912" s="32" t="str">
        <f>VLOOKUP(O912,Stock[],2,FALSE)</f>
        <v>BE Debtors Opening</v>
      </c>
      <c r="Q912" s="35">
        <f>VLOOKUP(O912,Stock[],3,FALSE)</f>
        <v>0</v>
      </c>
      <c r="R912" s="35">
        <f>VLOOKUP(O912,Stock[],4,FALSE)</f>
        <v>0</v>
      </c>
      <c r="S912" s="34"/>
      <c r="T912" s="35"/>
      <c r="U912" s="34"/>
      <c r="V912" s="36">
        <f>+DailySales!$T912*DailySales!$R912</f>
        <v>0</v>
      </c>
      <c r="W912" s="36">
        <f>+DailySales!$V912*DailySales!$Q912</f>
        <v>0</v>
      </c>
      <c r="X912" s="36">
        <f>VLOOKUP(O912,Stock[],6,FALSE)</f>
        <v>0</v>
      </c>
      <c r="Y912" s="36">
        <f>+DailySales!$V912*DailySales!$X912</f>
        <v>0</v>
      </c>
      <c r="Z912" s="37">
        <v>2234400</v>
      </c>
      <c r="AA912" s="34"/>
      <c r="AB912" s="78"/>
      <c r="AC912" s="78"/>
      <c r="AD912" s="34"/>
      <c r="AE912" s="77"/>
      <c r="AF912" s="38"/>
      <c r="AG912" s="39"/>
      <c r="AH912" s="38">
        <v>46034</v>
      </c>
      <c r="AI912" s="39">
        <v>2234400</v>
      </c>
      <c r="AJ912" s="38"/>
      <c r="AK912" s="39"/>
      <c r="AL912" s="34"/>
      <c r="AM912" s="39"/>
      <c r="AN91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12" s="26"/>
      <c r="AQ912" s="26"/>
      <c r="AR912" s="26"/>
    </row>
    <row r="913" spans="1:44" ht="19.5" customHeight="1" x14ac:dyDescent="0.25">
      <c r="A913" s="32">
        <f t="shared" si="60"/>
        <v>2025</v>
      </c>
      <c r="B913" s="32">
        <f t="shared" si="61"/>
        <v>12</v>
      </c>
      <c r="C913" s="25">
        <v>46022</v>
      </c>
      <c r="D913" s="57">
        <f t="shared" ca="1" si="58"/>
        <v>46097</v>
      </c>
      <c r="E913" s="32" t="str">
        <f t="shared" ca="1" si="59"/>
        <v>2-Months</v>
      </c>
      <c r="F913" s="32" t="str">
        <f>VLOOKUP(O913,Stock[],5,FALSE)</f>
        <v>BE</v>
      </c>
      <c r="G913" s="33" t="s">
        <v>2081</v>
      </c>
      <c r="H913" s="34"/>
      <c r="I913" s="34" t="s">
        <v>235</v>
      </c>
      <c r="J913" s="32" t="str">
        <f>VLOOKUP(I913,Customers[],2,FALSE)</f>
        <v>ကျော်ကြား</v>
      </c>
      <c r="K913" s="32" t="str">
        <f>VLOOKUP(I913,Customers[],4,FALSE)</f>
        <v>Mahlaing</v>
      </c>
      <c r="L913" s="32" t="str">
        <f>VLOOKUP(Table85[[#This Row],[CustomerID]],Table!H:K,3,0)</f>
        <v>မလှိုင်</v>
      </c>
      <c r="M913" s="32" t="str">
        <f>VLOOKUP(I913,Customers[],5,FALSE)</f>
        <v>WholeSales/Contract</v>
      </c>
      <c r="N913" s="34" t="s">
        <v>10</v>
      </c>
      <c r="O913" s="37" t="s">
        <v>61</v>
      </c>
      <c r="P913" s="32" t="str">
        <f>VLOOKUP(O913,Stock[],2,FALSE)</f>
        <v>BE Debtors Opening</v>
      </c>
      <c r="Q913" s="35">
        <f>VLOOKUP(O913,Stock[],3,FALSE)</f>
        <v>0</v>
      </c>
      <c r="R913" s="35">
        <f>VLOOKUP(O913,Stock[],4,FALSE)</f>
        <v>0</v>
      </c>
      <c r="S913" s="34"/>
      <c r="T913" s="35"/>
      <c r="U913" s="34"/>
      <c r="V913" s="36">
        <f>+DailySales!$T913*DailySales!$R913</f>
        <v>0</v>
      </c>
      <c r="W913" s="36">
        <f>+DailySales!$V913*DailySales!$Q913</f>
        <v>0</v>
      </c>
      <c r="X913" s="36">
        <f>VLOOKUP(O913,Stock[],6,FALSE)</f>
        <v>0</v>
      </c>
      <c r="Y913" s="36">
        <f>+DailySales!$V913*DailySales!$X913</f>
        <v>0</v>
      </c>
      <c r="Z913" s="37">
        <v>931000</v>
      </c>
      <c r="AA913" s="34"/>
      <c r="AB913" s="78"/>
      <c r="AC913" s="78"/>
      <c r="AD913" s="34"/>
      <c r="AE913" s="77"/>
      <c r="AF913" s="38"/>
      <c r="AG913" s="39"/>
      <c r="AH913" s="38">
        <v>46027</v>
      </c>
      <c r="AI913" s="39">
        <v>931000</v>
      </c>
      <c r="AJ913" s="38"/>
      <c r="AK913" s="39"/>
      <c r="AL913" s="34"/>
      <c r="AM913" s="39"/>
      <c r="AN91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13" s="26"/>
      <c r="AQ913" s="26"/>
      <c r="AR913" s="26"/>
    </row>
    <row r="914" spans="1:44" ht="19.5" customHeight="1" x14ac:dyDescent="0.25">
      <c r="A914" s="32">
        <f t="shared" si="60"/>
        <v>2025</v>
      </c>
      <c r="B914" s="32">
        <f t="shared" si="61"/>
        <v>12</v>
      </c>
      <c r="C914" s="25">
        <v>46022</v>
      </c>
      <c r="D914" s="57">
        <f t="shared" ca="1" si="58"/>
        <v>46097</v>
      </c>
      <c r="E914" s="32" t="str">
        <f t="shared" ca="1" si="59"/>
        <v>2-Months</v>
      </c>
      <c r="F914" s="32" t="str">
        <f>VLOOKUP(O914,Stock[],5,FALSE)</f>
        <v>BE</v>
      </c>
      <c r="G914" s="33" t="s">
        <v>2081</v>
      </c>
      <c r="H914" s="34"/>
      <c r="I914" s="34" t="s">
        <v>235</v>
      </c>
      <c r="J914" s="32" t="str">
        <f>VLOOKUP(I914,Customers[],2,FALSE)</f>
        <v>ကျော်ကြား</v>
      </c>
      <c r="K914" s="32" t="str">
        <f>VLOOKUP(I914,Customers[],4,FALSE)</f>
        <v>Mahlaing</v>
      </c>
      <c r="L914" s="32" t="str">
        <f>VLOOKUP(Table85[[#This Row],[CustomerID]],Table!H:K,3,0)</f>
        <v>မလှိုင်</v>
      </c>
      <c r="M914" s="32" t="str">
        <f>VLOOKUP(I914,Customers[],5,FALSE)</f>
        <v>WholeSales/Contract</v>
      </c>
      <c r="N914" s="34" t="s">
        <v>10</v>
      </c>
      <c r="O914" s="37" t="s">
        <v>61</v>
      </c>
      <c r="P914" s="32" t="str">
        <f>VLOOKUP(O914,Stock[],2,FALSE)</f>
        <v>BE Debtors Opening</v>
      </c>
      <c r="Q914" s="35">
        <f>VLOOKUP(O914,Stock[],3,FALSE)</f>
        <v>0</v>
      </c>
      <c r="R914" s="35">
        <f>VLOOKUP(O914,Stock[],4,FALSE)</f>
        <v>0</v>
      </c>
      <c r="S914" s="34"/>
      <c r="T914" s="35"/>
      <c r="U914" s="34"/>
      <c r="V914" s="36">
        <f>+DailySales!$T914*DailySales!$R914</f>
        <v>0</v>
      </c>
      <c r="W914" s="36">
        <f>+DailySales!$V914*DailySales!$Q914</f>
        <v>0</v>
      </c>
      <c r="X914" s="36">
        <f>VLOOKUP(O914,Stock[],6,FALSE)</f>
        <v>0</v>
      </c>
      <c r="Y914" s="36">
        <f>+DailySales!$V914*DailySales!$X914</f>
        <v>0</v>
      </c>
      <c r="Z914" s="37">
        <v>931000</v>
      </c>
      <c r="AA914" s="34"/>
      <c r="AB914" s="78"/>
      <c r="AC914" s="78"/>
      <c r="AD914" s="34"/>
      <c r="AE914" s="77"/>
      <c r="AF914" s="38"/>
      <c r="AG914" s="39"/>
      <c r="AH914" s="38">
        <v>46027</v>
      </c>
      <c r="AI914" s="39">
        <v>931000</v>
      </c>
      <c r="AJ914" s="38"/>
      <c r="AK914" s="39"/>
      <c r="AL914" s="34"/>
      <c r="AM914" s="39"/>
      <c r="AN91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14" s="26"/>
      <c r="AQ914" s="26"/>
      <c r="AR914" s="26"/>
    </row>
    <row r="915" spans="1:44" ht="19.5" customHeight="1" x14ac:dyDescent="0.25">
      <c r="A915" s="32">
        <f t="shared" si="60"/>
        <v>2025</v>
      </c>
      <c r="B915" s="32">
        <f t="shared" si="61"/>
        <v>12</v>
      </c>
      <c r="C915" s="25">
        <v>46022</v>
      </c>
      <c r="D915" s="57">
        <f t="shared" ca="1" si="58"/>
        <v>46097</v>
      </c>
      <c r="E915" s="32" t="str">
        <f t="shared" ca="1" si="59"/>
        <v>2-Months</v>
      </c>
      <c r="F915" s="32" t="str">
        <f>VLOOKUP(O915,Stock[],5,FALSE)</f>
        <v>BE</v>
      </c>
      <c r="G915" s="33" t="s">
        <v>2082</v>
      </c>
      <c r="H915" s="34"/>
      <c r="I915" s="34" t="s">
        <v>181</v>
      </c>
      <c r="J915" s="32" t="str">
        <f>VLOOKUP(I915,Customers[],2,FALSE)</f>
        <v>ရွှေမြင်း(ရွှေခြင်္သေ့)</v>
      </c>
      <c r="K915" s="32" t="str">
        <f>VLOOKUP(I915,Customers[],4,FALSE)</f>
        <v>Meiktila</v>
      </c>
      <c r="L915" s="32" t="str">
        <f>VLOOKUP(Table85[[#This Row],[CustomerID]],Table!H:K,3,0)</f>
        <v>မိတ္ထီလာ</v>
      </c>
      <c r="M915" s="32" t="str">
        <f>VLOOKUP(I915,Customers[],5,FALSE)</f>
        <v>WholeSales/Contract</v>
      </c>
      <c r="N915" s="34" t="s">
        <v>10</v>
      </c>
      <c r="O915" s="37" t="s">
        <v>61</v>
      </c>
      <c r="P915" s="32" t="str">
        <f>VLOOKUP(O915,Stock[],2,FALSE)</f>
        <v>BE Debtors Opening</v>
      </c>
      <c r="Q915" s="35">
        <f>VLOOKUP(O915,Stock[],3,FALSE)</f>
        <v>0</v>
      </c>
      <c r="R915" s="35">
        <f>VLOOKUP(O915,Stock[],4,FALSE)</f>
        <v>0</v>
      </c>
      <c r="S915" s="34"/>
      <c r="T915" s="35"/>
      <c r="U915" s="34"/>
      <c r="V915" s="36">
        <f>+DailySales!$T915*DailySales!$R915</f>
        <v>0</v>
      </c>
      <c r="W915" s="36">
        <f>+DailySales!$V915*DailySales!$Q915</f>
        <v>0</v>
      </c>
      <c r="X915" s="36">
        <f>VLOOKUP(O915,Stock[],6,FALSE)</f>
        <v>0</v>
      </c>
      <c r="Y915" s="36">
        <f>+DailySales!$V915*DailySales!$X915</f>
        <v>0</v>
      </c>
      <c r="Z915" s="37">
        <v>279300</v>
      </c>
      <c r="AA915" s="34"/>
      <c r="AB915" s="78"/>
      <c r="AC915" s="78"/>
      <c r="AD915" s="34"/>
      <c r="AE915" s="77"/>
      <c r="AF915" s="38"/>
      <c r="AG915" s="39"/>
      <c r="AH915" s="38">
        <v>46034</v>
      </c>
      <c r="AI915" s="39">
        <v>279300</v>
      </c>
      <c r="AJ915" s="38"/>
      <c r="AK915" s="39"/>
      <c r="AL915" s="34"/>
      <c r="AM915" s="39"/>
      <c r="AN91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15" s="26"/>
      <c r="AQ915" s="26"/>
      <c r="AR915" s="26"/>
    </row>
    <row r="916" spans="1:44" ht="19.5" customHeight="1" x14ac:dyDescent="0.25">
      <c r="A916" s="32">
        <f t="shared" si="60"/>
        <v>2025</v>
      </c>
      <c r="B916" s="32">
        <f t="shared" si="61"/>
        <v>12</v>
      </c>
      <c r="C916" s="25">
        <v>46022</v>
      </c>
      <c r="D916" s="57">
        <f t="shared" ca="1" si="58"/>
        <v>46097</v>
      </c>
      <c r="E916" s="32" t="str">
        <f t="shared" ca="1" si="59"/>
        <v>2-Months</v>
      </c>
      <c r="F916" s="32" t="str">
        <f>VLOOKUP(O916,Stock[],5,FALSE)</f>
        <v>BE</v>
      </c>
      <c r="G916" s="33" t="s">
        <v>2082</v>
      </c>
      <c r="H916" s="34"/>
      <c r="I916" s="34" t="s">
        <v>181</v>
      </c>
      <c r="J916" s="32" t="str">
        <f>VLOOKUP(I916,Customers[],2,FALSE)</f>
        <v>ရွှေမြင်း(ရွှေခြင်္သေ့)</v>
      </c>
      <c r="K916" s="32" t="str">
        <f>VLOOKUP(I916,Customers[],4,FALSE)</f>
        <v>Meiktila</v>
      </c>
      <c r="L916" s="32" t="str">
        <f>VLOOKUP(Table85[[#This Row],[CustomerID]],Table!H:K,3,0)</f>
        <v>မိတ္ထီလာ</v>
      </c>
      <c r="M916" s="32" t="str">
        <f>VLOOKUP(I916,Customers[],5,FALSE)</f>
        <v>WholeSales/Contract</v>
      </c>
      <c r="N916" s="34" t="s">
        <v>10</v>
      </c>
      <c r="O916" s="37" t="s">
        <v>61</v>
      </c>
      <c r="P916" s="32" t="str">
        <f>VLOOKUP(O916,Stock[],2,FALSE)</f>
        <v>BE Debtors Opening</v>
      </c>
      <c r="Q916" s="35">
        <f>VLOOKUP(O916,Stock[],3,FALSE)</f>
        <v>0</v>
      </c>
      <c r="R916" s="35">
        <f>VLOOKUP(O916,Stock[],4,FALSE)</f>
        <v>0</v>
      </c>
      <c r="S916" s="34"/>
      <c r="T916" s="35"/>
      <c r="U916" s="34"/>
      <c r="V916" s="36">
        <f>+DailySales!$T916*DailySales!$R916</f>
        <v>0</v>
      </c>
      <c r="W916" s="36">
        <f>+DailySales!$V916*DailySales!$Q916</f>
        <v>0</v>
      </c>
      <c r="X916" s="36">
        <f>VLOOKUP(O916,Stock[],6,FALSE)</f>
        <v>0</v>
      </c>
      <c r="Y916" s="36">
        <f>+DailySales!$V916*DailySales!$X916</f>
        <v>0</v>
      </c>
      <c r="Z916" s="37">
        <v>95900</v>
      </c>
      <c r="AA916" s="34"/>
      <c r="AB916" s="78"/>
      <c r="AC916" s="78"/>
      <c r="AD916" s="34"/>
      <c r="AE916" s="77"/>
      <c r="AF916" s="38"/>
      <c r="AG916" s="39"/>
      <c r="AH916" s="38">
        <v>46034</v>
      </c>
      <c r="AI916" s="39">
        <v>95900</v>
      </c>
      <c r="AJ916" s="38"/>
      <c r="AK916" s="39"/>
      <c r="AL916" s="34"/>
      <c r="AM916" s="39"/>
      <c r="AN91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16" s="26"/>
      <c r="AQ916" s="26"/>
      <c r="AR916" s="26"/>
    </row>
    <row r="917" spans="1:44" ht="19.5" customHeight="1" x14ac:dyDescent="0.25">
      <c r="A917" s="32">
        <f t="shared" si="60"/>
        <v>2025</v>
      </c>
      <c r="B917" s="32">
        <f t="shared" si="61"/>
        <v>12</v>
      </c>
      <c r="C917" s="25">
        <v>46022</v>
      </c>
      <c r="D917" s="57">
        <f t="shared" ca="1" si="58"/>
        <v>46097</v>
      </c>
      <c r="E917" s="32" t="str">
        <f t="shared" ca="1" si="59"/>
        <v>2-Months</v>
      </c>
      <c r="F917" s="32" t="str">
        <f>VLOOKUP(O917,Stock[],5,FALSE)</f>
        <v>BE</v>
      </c>
      <c r="G917" s="33" t="s">
        <v>2082</v>
      </c>
      <c r="H917" s="34"/>
      <c r="I917" s="34" t="s">
        <v>181</v>
      </c>
      <c r="J917" s="32" t="str">
        <f>VLOOKUP(I917,Customers[],2,FALSE)</f>
        <v>ရွှေမြင်း(ရွှေခြင်္သေ့)</v>
      </c>
      <c r="K917" s="32" t="str">
        <f>VLOOKUP(I917,Customers[],4,FALSE)</f>
        <v>Meiktila</v>
      </c>
      <c r="L917" s="32" t="str">
        <f>VLOOKUP(Table85[[#This Row],[CustomerID]],Table!H:K,3,0)</f>
        <v>မိတ္ထီလာ</v>
      </c>
      <c r="M917" s="32" t="str">
        <f>VLOOKUP(I917,Customers[],5,FALSE)</f>
        <v>WholeSales/Contract</v>
      </c>
      <c r="N917" s="34" t="s">
        <v>10</v>
      </c>
      <c r="O917" s="37" t="s">
        <v>61</v>
      </c>
      <c r="P917" s="32" t="str">
        <f>VLOOKUP(O917,Stock[],2,FALSE)</f>
        <v>BE Debtors Opening</v>
      </c>
      <c r="Q917" s="35">
        <f>VLOOKUP(O917,Stock[],3,FALSE)</f>
        <v>0</v>
      </c>
      <c r="R917" s="35">
        <f>VLOOKUP(O917,Stock[],4,FALSE)</f>
        <v>0</v>
      </c>
      <c r="S917" s="34"/>
      <c r="T917" s="35"/>
      <c r="U917" s="34"/>
      <c r="V917" s="36">
        <f>+DailySales!$T917*DailySales!$R917</f>
        <v>0</v>
      </c>
      <c r="W917" s="36">
        <f>+DailySales!$V917*DailySales!$Q917</f>
        <v>0</v>
      </c>
      <c r="X917" s="36">
        <f>VLOOKUP(O917,Stock[],6,FALSE)</f>
        <v>0</v>
      </c>
      <c r="Y917" s="36">
        <f>+DailySales!$V917*DailySales!$X917</f>
        <v>0</v>
      </c>
      <c r="Z917" s="37">
        <v>798000</v>
      </c>
      <c r="AA917" s="34"/>
      <c r="AB917" s="78"/>
      <c r="AC917" s="78"/>
      <c r="AD917" s="34"/>
      <c r="AE917" s="77"/>
      <c r="AF917" s="38"/>
      <c r="AG917" s="39"/>
      <c r="AH917" s="38">
        <v>46034</v>
      </c>
      <c r="AI917" s="39">
        <v>798000</v>
      </c>
      <c r="AJ917" s="38"/>
      <c r="AK917" s="39"/>
      <c r="AL917" s="34"/>
      <c r="AM917" s="39"/>
      <c r="AN91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17" s="26"/>
      <c r="AQ917" s="26"/>
      <c r="AR917" s="26"/>
    </row>
    <row r="918" spans="1:44" ht="19.5" customHeight="1" x14ac:dyDescent="0.25">
      <c r="A918" s="32">
        <f t="shared" si="60"/>
        <v>2025</v>
      </c>
      <c r="B918" s="32">
        <f t="shared" si="61"/>
        <v>12</v>
      </c>
      <c r="C918" s="25">
        <v>46022</v>
      </c>
      <c r="D918" s="57">
        <f t="shared" ca="1" si="58"/>
        <v>46097</v>
      </c>
      <c r="E918" s="32" t="str">
        <f t="shared" ca="1" si="59"/>
        <v>2-Months</v>
      </c>
      <c r="F918" s="32" t="str">
        <f>VLOOKUP(O918,Stock[],5,FALSE)</f>
        <v>BE</v>
      </c>
      <c r="G918" s="33" t="s">
        <v>2082</v>
      </c>
      <c r="H918" s="34"/>
      <c r="I918" s="34" t="s">
        <v>181</v>
      </c>
      <c r="J918" s="32" t="str">
        <f>VLOOKUP(I918,Customers[],2,FALSE)</f>
        <v>ရွှေမြင်း(ရွှေခြင်္သေ့)</v>
      </c>
      <c r="K918" s="32" t="str">
        <f>VLOOKUP(I918,Customers[],4,FALSE)</f>
        <v>Meiktila</v>
      </c>
      <c r="L918" s="32" t="str">
        <f>VLOOKUP(Table85[[#This Row],[CustomerID]],Table!H:K,3,0)</f>
        <v>မိတ္ထီလာ</v>
      </c>
      <c r="M918" s="32" t="str">
        <f>VLOOKUP(I918,Customers[],5,FALSE)</f>
        <v>WholeSales/Contract</v>
      </c>
      <c r="N918" s="34" t="s">
        <v>10</v>
      </c>
      <c r="O918" s="37" t="s">
        <v>61</v>
      </c>
      <c r="P918" s="32" t="str">
        <f>VLOOKUP(O918,Stock[],2,FALSE)</f>
        <v>BE Debtors Opening</v>
      </c>
      <c r="Q918" s="35">
        <f>VLOOKUP(O918,Stock[],3,FALSE)</f>
        <v>0</v>
      </c>
      <c r="R918" s="35">
        <f>VLOOKUP(O918,Stock[],4,FALSE)</f>
        <v>0</v>
      </c>
      <c r="S918" s="34"/>
      <c r="T918" s="35"/>
      <c r="U918" s="34"/>
      <c r="V918" s="36">
        <f>+DailySales!$T918*DailySales!$R918</f>
        <v>0</v>
      </c>
      <c r="W918" s="36">
        <f>+DailySales!$V918*DailySales!$Q918</f>
        <v>0</v>
      </c>
      <c r="X918" s="36">
        <f>VLOOKUP(O918,Stock[],6,FALSE)</f>
        <v>0</v>
      </c>
      <c r="Y918" s="36">
        <f>+DailySales!$V918*DailySales!$X918</f>
        <v>0</v>
      </c>
      <c r="Z918" s="37">
        <v>483000</v>
      </c>
      <c r="AA918" s="34"/>
      <c r="AB918" s="78"/>
      <c r="AC918" s="78"/>
      <c r="AD918" s="34"/>
      <c r="AE918" s="77"/>
      <c r="AF918" s="38"/>
      <c r="AG918" s="39"/>
      <c r="AH918" s="38">
        <v>46034</v>
      </c>
      <c r="AI918" s="39">
        <v>483000</v>
      </c>
      <c r="AJ918" s="38"/>
      <c r="AK918" s="39"/>
      <c r="AL918" s="34"/>
      <c r="AM918" s="39"/>
      <c r="AN91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18" s="26"/>
      <c r="AQ918" s="26"/>
      <c r="AR918" s="26"/>
    </row>
    <row r="919" spans="1:44" ht="19.5" customHeight="1" x14ac:dyDescent="0.25">
      <c r="A919" s="32">
        <f t="shared" si="60"/>
        <v>2025</v>
      </c>
      <c r="B919" s="32">
        <f t="shared" si="61"/>
        <v>12</v>
      </c>
      <c r="C919" s="25">
        <v>46022</v>
      </c>
      <c r="D919" s="57">
        <f t="shared" ca="1" si="58"/>
        <v>46097</v>
      </c>
      <c r="E919" s="32" t="str">
        <f t="shared" ca="1" si="59"/>
        <v>2-Months</v>
      </c>
      <c r="F919" s="32" t="str">
        <f>VLOOKUP(O919,Stock[],5,FALSE)</f>
        <v>BE</v>
      </c>
      <c r="G919" s="33" t="s">
        <v>2082</v>
      </c>
      <c r="H919" s="34"/>
      <c r="I919" s="34" t="s">
        <v>181</v>
      </c>
      <c r="J919" s="32" t="str">
        <f>VLOOKUP(I919,Customers[],2,FALSE)</f>
        <v>ရွှေမြင်း(ရွှေခြင်္သေ့)</v>
      </c>
      <c r="K919" s="32" t="str">
        <f>VLOOKUP(I919,Customers[],4,FALSE)</f>
        <v>Meiktila</v>
      </c>
      <c r="L919" s="32" t="str">
        <f>VLOOKUP(Table85[[#This Row],[CustomerID]],Table!H:K,3,0)</f>
        <v>မိတ္ထီလာ</v>
      </c>
      <c r="M919" s="32" t="str">
        <f>VLOOKUP(I919,Customers[],5,FALSE)</f>
        <v>WholeSales/Contract</v>
      </c>
      <c r="N919" s="34" t="s">
        <v>10</v>
      </c>
      <c r="O919" s="37" t="s">
        <v>61</v>
      </c>
      <c r="P919" s="32" t="str">
        <f>VLOOKUP(O919,Stock[],2,FALSE)</f>
        <v>BE Debtors Opening</v>
      </c>
      <c r="Q919" s="35">
        <f>VLOOKUP(O919,Stock[],3,FALSE)</f>
        <v>0</v>
      </c>
      <c r="R919" s="35">
        <f>VLOOKUP(O919,Stock[],4,FALSE)</f>
        <v>0</v>
      </c>
      <c r="S919" s="34"/>
      <c r="T919" s="35"/>
      <c r="U919" s="34"/>
      <c r="V919" s="36">
        <f>+DailySales!$T919*DailySales!$R919</f>
        <v>0</v>
      </c>
      <c r="W919" s="36">
        <f>+DailySales!$V919*DailySales!$Q919</f>
        <v>0</v>
      </c>
      <c r="X919" s="36">
        <f>VLOOKUP(O919,Stock[],6,FALSE)</f>
        <v>0</v>
      </c>
      <c r="Y919" s="36">
        <f>+DailySales!$V919*DailySales!$X919</f>
        <v>0</v>
      </c>
      <c r="Z919" s="37">
        <v>93100</v>
      </c>
      <c r="AA919" s="34"/>
      <c r="AB919" s="78"/>
      <c r="AC919" s="78"/>
      <c r="AD919" s="34"/>
      <c r="AE919" s="77"/>
      <c r="AF919" s="38"/>
      <c r="AG919" s="39"/>
      <c r="AH919" s="38">
        <v>46034</v>
      </c>
      <c r="AI919" s="39">
        <v>93100</v>
      </c>
      <c r="AJ919" s="38"/>
      <c r="AK919" s="39"/>
      <c r="AL919" s="34"/>
      <c r="AM919" s="39"/>
      <c r="AN91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19" s="26"/>
      <c r="AQ919" s="26"/>
      <c r="AR919" s="26"/>
    </row>
    <row r="920" spans="1:44" ht="19.5" customHeight="1" x14ac:dyDescent="0.25">
      <c r="A920" s="32">
        <f t="shared" si="60"/>
        <v>2025</v>
      </c>
      <c r="B920" s="32">
        <f t="shared" si="61"/>
        <v>12</v>
      </c>
      <c r="C920" s="25">
        <v>46022</v>
      </c>
      <c r="D920" s="57">
        <f t="shared" ca="1" si="58"/>
        <v>46097</v>
      </c>
      <c r="E920" s="32" t="str">
        <f t="shared" ca="1" si="59"/>
        <v>2-Months</v>
      </c>
      <c r="F920" s="32" t="str">
        <f>VLOOKUP(O920,Stock[],5,FALSE)</f>
        <v>BE</v>
      </c>
      <c r="G920" s="33" t="s">
        <v>2083</v>
      </c>
      <c r="H920" s="34"/>
      <c r="I920" s="34" t="s">
        <v>243</v>
      </c>
      <c r="J920" s="32" t="str">
        <f>VLOOKUP(I920,Customers[],2,FALSE)</f>
        <v>ကောင်းထက်သူ</v>
      </c>
      <c r="K920" s="32" t="str">
        <f>VLOOKUP(I920,Customers[],4,FALSE)</f>
        <v>Kyukpadaung</v>
      </c>
      <c r="L920" s="32" t="str">
        <f>VLOOKUP(Table85[[#This Row],[CustomerID]],Table!H:K,3,0)</f>
        <v>ကျောက်ပန်းတောင်း</v>
      </c>
      <c r="M920" s="32" t="str">
        <f>VLOOKUP(I920,Customers[],5,FALSE)</f>
        <v>WholeSales/Contract</v>
      </c>
      <c r="N920" s="34" t="s">
        <v>10</v>
      </c>
      <c r="O920" s="37" t="s">
        <v>61</v>
      </c>
      <c r="P920" s="32" t="str">
        <f>VLOOKUP(O920,Stock[],2,FALSE)</f>
        <v>BE Debtors Opening</v>
      </c>
      <c r="Q920" s="35">
        <f>VLOOKUP(O920,Stock[],3,FALSE)</f>
        <v>0</v>
      </c>
      <c r="R920" s="35">
        <f>VLOOKUP(O920,Stock[],4,FALSE)</f>
        <v>0</v>
      </c>
      <c r="S920" s="34"/>
      <c r="T920" s="35"/>
      <c r="U920" s="34"/>
      <c r="V920" s="36">
        <f>+DailySales!$T920*DailySales!$R920</f>
        <v>0</v>
      </c>
      <c r="W920" s="36">
        <f>+DailySales!$V920*DailySales!$Q920</f>
        <v>0</v>
      </c>
      <c r="X920" s="36">
        <f>VLOOKUP(O920,Stock[],6,FALSE)</f>
        <v>0</v>
      </c>
      <c r="Y920" s="36">
        <f>+DailySales!$V920*DailySales!$X920</f>
        <v>0</v>
      </c>
      <c r="Z920" s="37">
        <v>4917500</v>
      </c>
      <c r="AA920" s="34"/>
      <c r="AB920" s="78"/>
      <c r="AC920" s="78"/>
      <c r="AD920" s="34"/>
      <c r="AE920" s="77"/>
      <c r="AF920" s="38"/>
      <c r="AG920" s="39"/>
      <c r="AH920" s="38">
        <v>46045</v>
      </c>
      <c r="AI920" s="39">
        <v>335080</v>
      </c>
      <c r="AJ920" s="38">
        <v>46046</v>
      </c>
      <c r="AK920" s="39">
        <v>2000000</v>
      </c>
      <c r="AL920" s="38">
        <v>46051</v>
      </c>
      <c r="AM920" s="39">
        <f>1149900+1432520</f>
        <v>2582420</v>
      </c>
      <c r="AN92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20" s="26"/>
      <c r="AQ920" s="26"/>
      <c r="AR920" s="26"/>
    </row>
    <row r="921" spans="1:44" ht="19.5" customHeight="1" x14ac:dyDescent="0.25">
      <c r="A921" s="32">
        <f t="shared" si="60"/>
        <v>2025</v>
      </c>
      <c r="B921" s="32">
        <f t="shared" si="61"/>
        <v>12</v>
      </c>
      <c r="C921" s="25">
        <v>46022</v>
      </c>
      <c r="D921" s="57">
        <f t="shared" ca="1" si="58"/>
        <v>46097</v>
      </c>
      <c r="E921" s="32" t="str">
        <f t="shared" ca="1" si="59"/>
        <v>2-Months</v>
      </c>
      <c r="F921" s="32" t="str">
        <f>VLOOKUP(O921,Stock[],5,FALSE)</f>
        <v>BE</v>
      </c>
      <c r="G921" s="33" t="s">
        <v>2083</v>
      </c>
      <c r="H921" s="34"/>
      <c r="I921" s="34" t="s">
        <v>243</v>
      </c>
      <c r="J921" s="32" t="str">
        <f>VLOOKUP(I921,Customers[],2,FALSE)</f>
        <v>ကောင်းထက်သူ</v>
      </c>
      <c r="K921" s="32" t="str">
        <f>VLOOKUP(I921,Customers[],4,FALSE)</f>
        <v>Kyukpadaung</v>
      </c>
      <c r="L921" s="32" t="str">
        <f>VLOOKUP(Table85[[#This Row],[CustomerID]],Table!H:K,3,0)</f>
        <v>ကျောက်ပန်းတောင်း</v>
      </c>
      <c r="M921" s="32" t="str">
        <f>VLOOKUP(I921,Customers[],5,FALSE)</f>
        <v>WholeSales/Contract</v>
      </c>
      <c r="N921" s="34" t="s">
        <v>10</v>
      </c>
      <c r="O921" s="37" t="s">
        <v>61</v>
      </c>
      <c r="P921" s="32" t="str">
        <f>VLOOKUP(O921,Stock[],2,FALSE)</f>
        <v>BE Debtors Opening</v>
      </c>
      <c r="Q921" s="35">
        <f>VLOOKUP(O921,Stock[],3,FALSE)</f>
        <v>0</v>
      </c>
      <c r="R921" s="35">
        <f>VLOOKUP(O921,Stock[],4,FALSE)</f>
        <v>0</v>
      </c>
      <c r="S921" s="34"/>
      <c r="T921" s="35"/>
      <c r="U921" s="34"/>
      <c r="V921" s="36">
        <f>+DailySales!$T921*DailySales!$R921</f>
        <v>0</v>
      </c>
      <c r="W921" s="36">
        <f>+DailySales!$V921*DailySales!$Q921</f>
        <v>0</v>
      </c>
      <c r="X921" s="36">
        <f>VLOOKUP(O921,Stock[],6,FALSE)</f>
        <v>0</v>
      </c>
      <c r="Y921" s="36">
        <f>+DailySales!$V921*DailySales!$X921</f>
        <v>0</v>
      </c>
      <c r="Z921" s="37">
        <v>1067500</v>
      </c>
      <c r="AA921" s="34"/>
      <c r="AB921" s="78"/>
      <c r="AC921" s="78"/>
      <c r="AD921" s="34"/>
      <c r="AE921" s="77"/>
      <c r="AF921" s="38"/>
      <c r="AG921" s="39"/>
      <c r="AH921" s="38"/>
      <c r="AI921" s="39"/>
      <c r="AJ921" s="38"/>
      <c r="AK921" s="39"/>
      <c r="AL921" s="38">
        <v>46052</v>
      </c>
      <c r="AM921" s="39">
        <v>1067500</v>
      </c>
      <c r="AN92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21" s="26"/>
      <c r="AQ921" s="26"/>
      <c r="AR921" s="26"/>
    </row>
    <row r="922" spans="1:44" ht="19.5" customHeight="1" x14ac:dyDescent="0.25">
      <c r="A922" s="32">
        <f t="shared" si="60"/>
        <v>2025</v>
      </c>
      <c r="B922" s="32">
        <f t="shared" si="61"/>
        <v>12</v>
      </c>
      <c r="C922" s="25">
        <v>46022</v>
      </c>
      <c r="D922" s="57">
        <f t="shared" ca="1" si="58"/>
        <v>46097</v>
      </c>
      <c r="E922" s="32" t="str">
        <f t="shared" ca="1" si="59"/>
        <v>2-Months</v>
      </c>
      <c r="F922" s="32" t="str">
        <f>VLOOKUP(O922,Stock[],5,FALSE)</f>
        <v>BE</v>
      </c>
      <c r="G922" s="33" t="s">
        <v>2084</v>
      </c>
      <c r="H922" s="34"/>
      <c r="I922" s="34" t="s">
        <v>240</v>
      </c>
      <c r="J922" s="32" t="str">
        <f>VLOOKUP(I922,Customers[],2,FALSE)</f>
        <v>လွင်</v>
      </c>
      <c r="K922" s="32" t="str">
        <f>VLOOKUP(I922,Customers[],4,FALSE)</f>
        <v>Kyukpadaung</v>
      </c>
      <c r="L922" s="32" t="str">
        <f>VLOOKUP(Table85[[#This Row],[CustomerID]],Table!H:K,3,0)</f>
        <v>ကျောက်ပန်းတောင်း</v>
      </c>
      <c r="M922" s="32" t="str">
        <f>VLOOKUP(I922,Customers[],5,FALSE)</f>
        <v>WholeSales/Contract</v>
      </c>
      <c r="N922" s="34" t="s">
        <v>10</v>
      </c>
      <c r="O922" s="37" t="s">
        <v>61</v>
      </c>
      <c r="P922" s="32" t="str">
        <f>VLOOKUP(O922,Stock[],2,FALSE)</f>
        <v>BE Debtors Opening</v>
      </c>
      <c r="Q922" s="35">
        <f>VLOOKUP(O922,Stock[],3,FALSE)</f>
        <v>0</v>
      </c>
      <c r="R922" s="35">
        <f>VLOOKUP(O922,Stock[],4,FALSE)</f>
        <v>0</v>
      </c>
      <c r="S922" s="34"/>
      <c r="T922" s="35"/>
      <c r="U922" s="34"/>
      <c r="V922" s="36">
        <f>+DailySales!$T922*DailySales!$R922</f>
        <v>0</v>
      </c>
      <c r="W922" s="36">
        <f>+DailySales!$V922*DailySales!$Q922</f>
        <v>0</v>
      </c>
      <c r="X922" s="36">
        <f>VLOOKUP(O922,Stock[],6,FALSE)</f>
        <v>0</v>
      </c>
      <c r="Y922" s="36">
        <f>+DailySales!$V922*DailySales!$X922</f>
        <v>0</v>
      </c>
      <c r="Z922" s="37">
        <v>2950500</v>
      </c>
      <c r="AA922" s="34"/>
      <c r="AB922" s="78"/>
      <c r="AC922" s="78"/>
      <c r="AD922" s="34"/>
      <c r="AE922" s="77"/>
      <c r="AF922" s="38"/>
      <c r="AG922" s="39"/>
      <c r="AH922" s="38">
        <v>46044</v>
      </c>
      <c r="AI922" s="39">
        <v>1233100</v>
      </c>
      <c r="AJ922" s="38"/>
      <c r="AK922" s="39"/>
      <c r="AL922" s="38">
        <v>46043</v>
      </c>
      <c r="AM922" s="39">
        <v>1717400</v>
      </c>
      <c r="AN92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22" s="26"/>
      <c r="AQ922" s="26"/>
      <c r="AR922" s="26"/>
    </row>
    <row r="923" spans="1:44" ht="19.5" customHeight="1" x14ac:dyDescent="0.25">
      <c r="A923" s="32">
        <f t="shared" si="60"/>
        <v>2025</v>
      </c>
      <c r="B923" s="32">
        <f t="shared" si="61"/>
        <v>12</v>
      </c>
      <c r="C923" s="25">
        <v>46022</v>
      </c>
      <c r="D923" s="57">
        <f t="shared" ca="1" si="58"/>
        <v>46097</v>
      </c>
      <c r="E923" s="32" t="str">
        <f t="shared" ca="1" si="59"/>
        <v>2-Months</v>
      </c>
      <c r="F923" s="32" t="str">
        <f>VLOOKUP(O923,Stock[],5,FALSE)</f>
        <v>BE</v>
      </c>
      <c r="G923" s="33" t="s">
        <v>2084</v>
      </c>
      <c r="H923" s="34"/>
      <c r="I923" s="34" t="s">
        <v>240</v>
      </c>
      <c r="J923" s="32" t="str">
        <f>VLOOKUP(I923,Customers[],2,FALSE)</f>
        <v>လွင်</v>
      </c>
      <c r="K923" s="32" t="str">
        <f>VLOOKUP(I923,Customers[],4,FALSE)</f>
        <v>Kyukpadaung</v>
      </c>
      <c r="L923" s="32" t="str">
        <f>VLOOKUP(Table85[[#This Row],[CustomerID]],Table!H:K,3,0)</f>
        <v>ကျောက်ပန်းတောင်း</v>
      </c>
      <c r="M923" s="32" t="str">
        <f>VLOOKUP(I923,Customers[],5,FALSE)</f>
        <v>WholeSales/Contract</v>
      </c>
      <c r="N923" s="34" t="s">
        <v>10</v>
      </c>
      <c r="O923" s="37" t="s">
        <v>61</v>
      </c>
      <c r="P923" s="32" t="str">
        <f>VLOOKUP(O923,Stock[],2,FALSE)</f>
        <v>BE Debtors Opening</v>
      </c>
      <c r="Q923" s="35">
        <f>VLOOKUP(O923,Stock[],3,FALSE)</f>
        <v>0</v>
      </c>
      <c r="R923" s="35">
        <f>VLOOKUP(O923,Stock[],4,FALSE)</f>
        <v>0</v>
      </c>
      <c r="S923" s="34"/>
      <c r="T923" s="35"/>
      <c r="U923" s="34"/>
      <c r="V923" s="36">
        <f>+DailySales!$T923*DailySales!$R923</f>
        <v>0</v>
      </c>
      <c r="W923" s="36">
        <f>+DailySales!$V923*DailySales!$Q923</f>
        <v>0</v>
      </c>
      <c r="X923" s="36">
        <f>VLOOKUP(O923,Stock[],6,FALSE)</f>
        <v>0</v>
      </c>
      <c r="Y923" s="36">
        <f>+DailySales!$V923*DailySales!$X923</f>
        <v>0</v>
      </c>
      <c r="Z923" s="37">
        <v>1050000</v>
      </c>
      <c r="AA923" s="34"/>
      <c r="AB923" s="78"/>
      <c r="AC923" s="78"/>
      <c r="AD923" s="34"/>
      <c r="AE923" s="77"/>
      <c r="AF923" s="38"/>
      <c r="AG923" s="39"/>
      <c r="AH923" s="38">
        <v>46044</v>
      </c>
      <c r="AI923" s="39">
        <v>1050000</v>
      </c>
      <c r="AJ923" s="38"/>
      <c r="AK923" s="39"/>
      <c r="AL923" s="34"/>
      <c r="AM923" s="39"/>
      <c r="AN92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23" s="26"/>
      <c r="AQ923" s="26"/>
      <c r="AR923" s="26"/>
    </row>
    <row r="924" spans="1:44" ht="19.5" customHeight="1" x14ac:dyDescent="0.25">
      <c r="A924" s="32">
        <f t="shared" si="60"/>
        <v>2025</v>
      </c>
      <c r="B924" s="32">
        <f t="shared" si="61"/>
        <v>12</v>
      </c>
      <c r="C924" s="25">
        <v>46022</v>
      </c>
      <c r="D924" s="57">
        <f t="shared" ca="1" si="58"/>
        <v>46097</v>
      </c>
      <c r="E924" s="32" t="str">
        <f t="shared" ca="1" si="59"/>
        <v>2-Months</v>
      </c>
      <c r="F924" s="32" t="str">
        <f>VLOOKUP(O924,Stock[],5,FALSE)</f>
        <v>BE</v>
      </c>
      <c r="G924" s="33" t="s">
        <v>2084</v>
      </c>
      <c r="H924" s="34"/>
      <c r="I924" s="34" t="s">
        <v>240</v>
      </c>
      <c r="J924" s="32" t="str">
        <f>VLOOKUP(I924,Customers[],2,FALSE)</f>
        <v>လွင်</v>
      </c>
      <c r="K924" s="32" t="str">
        <f>VLOOKUP(I924,Customers[],4,FALSE)</f>
        <v>Kyukpadaung</v>
      </c>
      <c r="L924" s="32" t="str">
        <f>VLOOKUP(Table85[[#This Row],[CustomerID]],Table!H:K,3,0)</f>
        <v>ကျောက်ပန်းတောင်း</v>
      </c>
      <c r="M924" s="32" t="str">
        <f>VLOOKUP(I924,Customers[],5,FALSE)</f>
        <v>WholeSales/Contract</v>
      </c>
      <c r="N924" s="34" t="s">
        <v>10</v>
      </c>
      <c r="O924" s="37" t="s">
        <v>61</v>
      </c>
      <c r="P924" s="32" t="str">
        <f>VLOOKUP(O924,Stock[],2,FALSE)</f>
        <v>BE Debtors Opening</v>
      </c>
      <c r="Q924" s="35">
        <f>VLOOKUP(O924,Stock[],3,FALSE)</f>
        <v>0</v>
      </c>
      <c r="R924" s="35">
        <f>VLOOKUP(O924,Stock[],4,FALSE)</f>
        <v>0</v>
      </c>
      <c r="S924" s="34"/>
      <c r="T924" s="35"/>
      <c r="U924" s="34"/>
      <c r="V924" s="36">
        <f>+DailySales!$T924*DailySales!$R924</f>
        <v>0</v>
      </c>
      <c r="W924" s="36">
        <f>+DailySales!$V924*DailySales!$Q924</f>
        <v>0</v>
      </c>
      <c r="X924" s="36">
        <f>VLOOKUP(O924,Stock[],6,FALSE)</f>
        <v>0</v>
      </c>
      <c r="Y924" s="36">
        <f>+DailySales!$V924*DailySales!$X924</f>
        <v>0</v>
      </c>
      <c r="Z924" s="37">
        <v>465000</v>
      </c>
      <c r="AA924" s="34"/>
      <c r="AB924" s="78"/>
      <c r="AC924" s="78"/>
      <c r="AD924" s="34"/>
      <c r="AE924" s="77"/>
      <c r="AF924" s="38"/>
      <c r="AG924" s="39"/>
      <c r="AH924" s="38">
        <v>46044</v>
      </c>
      <c r="AI924" s="39">
        <v>465000</v>
      </c>
      <c r="AJ924" s="38"/>
      <c r="AK924" s="39"/>
      <c r="AL924" s="34"/>
      <c r="AM924" s="39"/>
      <c r="AN92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24" s="26"/>
      <c r="AQ924" s="26"/>
      <c r="AR924" s="26"/>
    </row>
    <row r="925" spans="1:44" ht="19.5" customHeight="1" x14ac:dyDescent="0.25">
      <c r="A925" s="32">
        <f t="shared" si="60"/>
        <v>2025</v>
      </c>
      <c r="B925" s="32">
        <f t="shared" si="61"/>
        <v>12</v>
      </c>
      <c r="C925" s="25">
        <v>46022</v>
      </c>
      <c r="D925" s="57">
        <f t="shared" ca="1" si="58"/>
        <v>46097</v>
      </c>
      <c r="E925" s="32" t="str">
        <f t="shared" ca="1" si="59"/>
        <v>2-Months</v>
      </c>
      <c r="F925" s="32" t="str">
        <f>VLOOKUP(O925,Stock[],5,FALSE)</f>
        <v>BE</v>
      </c>
      <c r="G925" s="33" t="s">
        <v>2084</v>
      </c>
      <c r="H925" s="34"/>
      <c r="I925" s="34" t="s">
        <v>240</v>
      </c>
      <c r="J925" s="32" t="str">
        <f>VLOOKUP(I925,Customers[],2,FALSE)</f>
        <v>လွင်</v>
      </c>
      <c r="K925" s="32" t="str">
        <f>VLOOKUP(I925,Customers[],4,FALSE)</f>
        <v>Kyukpadaung</v>
      </c>
      <c r="L925" s="32" t="str">
        <f>VLOOKUP(Table85[[#This Row],[CustomerID]],Table!H:K,3,0)</f>
        <v>ကျောက်ပန်းတောင်း</v>
      </c>
      <c r="M925" s="32" t="str">
        <f>VLOOKUP(I925,Customers[],5,FALSE)</f>
        <v>WholeSales/Contract</v>
      </c>
      <c r="N925" s="34" t="s">
        <v>10</v>
      </c>
      <c r="O925" s="37" t="s">
        <v>61</v>
      </c>
      <c r="P925" s="32" t="str">
        <f>VLOOKUP(O925,Stock[],2,FALSE)</f>
        <v>BE Debtors Opening</v>
      </c>
      <c r="Q925" s="35">
        <f>VLOOKUP(O925,Stock[],3,FALSE)</f>
        <v>0</v>
      </c>
      <c r="R925" s="35">
        <f>VLOOKUP(O925,Stock[],4,FALSE)</f>
        <v>0</v>
      </c>
      <c r="S925" s="34"/>
      <c r="T925" s="35"/>
      <c r="U925" s="34"/>
      <c r="V925" s="36">
        <f>+DailySales!$T925*DailySales!$R925</f>
        <v>0</v>
      </c>
      <c r="W925" s="36">
        <f>+DailySales!$V925*DailySales!$Q925</f>
        <v>0</v>
      </c>
      <c r="X925" s="36">
        <f>VLOOKUP(O925,Stock[],6,FALSE)</f>
        <v>0</v>
      </c>
      <c r="Y925" s="36">
        <f>+DailySales!$V925*DailySales!$X925</f>
        <v>0</v>
      </c>
      <c r="Z925" s="37">
        <v>548750</v>
      </c>
      <c r="AA925" s="34"/>
      <c r="AB925" s="78"/>
      <c r="AC925" s="78"/>
      <c r="AD925" s="34"/>
      <c r="AE925" s="77"/>
      <c r="AF925" s="38"/>
      <c r="AG925" s="39"/>
      <c r="AH925" s="38">
        <v>46044</v>
      </c>
      <c r="AI925" s="39">
        <v>548750</v>
      </c>
      <c r="AJ925" s="38"/>
      <c r="AK925" s="39"/>
      <c r="AL925" s="34"/>
      <c r="AM925" s="39"/>
      <c r="AN92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25" s="26"/>
      <c r="AQ925" s="26"/>
      <c r="AR925" s="26"/>
    </row>
    <row r="926" spans="1:44" ht="19.5" customHeight="1" x14ac:dyDescent="0.25">
      <c r="A926" s="32">
        <f t="shared" si="60"/>
        <v>2025</v>
      </c>
      <c r="B926" s="32">
        <f t="shared" si="61"/>
        <v>12</v>
      </c>
      <c r="C926" s="25">
        <v>46022</v>
      </c>
      <c r="D926" s="57">
        <f t="shared" ca="1" si="58"/>
        <v>46097</v>
      </c>
      <c r="E926" s="32" t="str">
        <f t="shared" ca="1" si="59"/>
        <v>2-Months</v>
      </c>
      <c r="F926" s="32" t="str">
        <f>VLOOKUP(O926,Stock[],5,FALSE)</f>
        <v>BE</v>
      </c>
      <c r="G926" s="33" t="s">
        <v>2085</v>
      </c>
      <c r="H926" s="34"/>
      <c r="I926" s="34" t="s">
        <v>226</v>
      </c>
      <c r="J926" s="32" t="str">
        <f>VLOOKUP(I926,Customers[],2,FALSE)</f>
        <v>Summer-1</v>
      </c>
      <c r="K926" s="32" t="str">
        <f>VLOOKUP(I926,Customers[],4,FALSE)</f>
        <v>Meiktila</v>
      </c>
      <c r="L926" s="32" t="str">
        <f>VLOOKUP(Table85[[#This Row],[CustomerID]],Table!H:K,3,0)</f>
        <v>မိတ္ထီလာ</v>
      </c>
      <c r="M926" s="32" t="str">
        <f>VLOOKUP(I926,Customers[],5,FALSE)</f>
        <v>WholeSales</v>
      </c>
      <c r="N926" s="34" t="s">
        <v>10</v>
      </c>
      <c r="O926" s="37" t="s">
        <v>61</v>
      </c>
      <c r="P926" s="32" t="str">
        <f>VLOOKUP(O926,Stock[],2,FALSE)</f>
        <v>BE Debtors Opening</v>
      </c>
      <c r="Q926" s="35">
        <f>VLOOKUP(O926,Stock[],3,FALSE)</f>
        <v>0</v>
      </c>
      <c r="R926" s="35">
        <f>VLOOKUP(O926,Stock[],4,FALSE)</f>
        <v>0</v>
      </c>
      <c r="S926" s="34"/>
      <c r="T926" s="35"/>
      <c r="U926" s="34"/>
      <c r="V926" s="36">
        <f>+DailySales!$T926*DailySales!$R926</f>
        <v>0</v>
      </c>
      <c r="W926" s="36">
        <f>+DailySales!$V926*DailySales!$Q926</f>
        <v>0</v>
      </c>
      <c r="X926" s="36">
        <f>VLOOKUP(O926,Stock[],6,FALSE)</f>
        <v>0</v>
      </c>
      <c r="Y926" s="36">
        <f>+DailySales!$V926*DailySales!$X926</f>
        <v>0</v>
      </c>
      <c r="Z926" s="37">
        <v>558600</v>
      </c>
      <c r="AA926" s="34"/>
      <c r="AB926" s="78"/>
      <c r="AC926" s="78"/>
      <c r="AD926" s="34"/>
      <c r="AE926" s="77"/>
      <c r="AF926" s="38"/>
      <c r="AG926" s="39"/>
      <c r="AH926" s="38"/>
      <c r="AI926" s="39"/>
      <c r="AJ926" s="38">
        <v>46037</v>
      </c>
      <c r="AK926" s="39">
        <v>558600</v>
      </c>
      <c r="AL926" s="34"/>
      <c r="AM926" s="39"/>
      <c r="AN92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26" s="26"/>
      <c r="AQ926" s="26"/>
      <c r="AR926" s="26"/>
    </row>
    <row r="927" spans="1:44" ht="19.5" customHeight="1" x14ac:dyDescent="0.25">
      <c r="A927" s="32">
        <f t="shared" si="60"/>
        <v>2025</v>
      </c>
      <c r="B927" s="32">
        <f t="shared" si="61"/>
        <v>12</v>
      </c>
      <c r="C927" s="25">
        <v>46022</v>
      </c>
      <c r="D927" s="57">
        <f t="shared" ca="1" si="58"/>
        <v>46097</v>
      </c>
      <c r="E927" s="32" t="str">
        <f t="shared" ca="1" si="59"/>
        <v>2-Months</v>
      </c>
      <c r="F927" s="32" t="str">
        <f>VLOOKUP(O927,Stock[],5,FALSE)</f>
        <v>BE</v>
      </c>
      <c r="G927" s="33" t="s">
        <v>2085</v>
      </c>
      <c r="H927" s="34"/>
      <c r="I927" s="34" t="s">
        <v>226</v>
      </c>
      <c r="J927" s="32" t="str">
        <f>VLOOKUP(I927,Customers[],2,FALSE)</f>
        <v>Summer-1</v>
      </c>
      <c r="K927" s="32" t="str">
        <f>VLOOKUP(I927,Customers[],4,FALSE)</f>
        <v>Meiktila</v>
      </c>
      <c r="L927" s="32" t="str">
        <f>VLOOKUP(Table85[[#This Row],[CustomerID]],Table!H:K,3,0)</f>
        <v>မိတ္ထီလာ</v>
      </c>
      <c r="M927" s="32" t="str">
        <f>VLOOKUP(I927,Customers[],5,FALSE)</f>
        <v>WholeSales</v>
      </c>
      <c r="N927" s="34" t="s">
        <v>10</v>
      </c>
      <c r="O927" s="37" t="s">
        <v>61</v>
      </c>
      <c r="P927" s="32" t="str">
        <f>VLOOKUP(O927,Stock[],2,FALSE)</f>
        <v>BE Debtors Opening</v>
      </c>
      <c r="Q927" s="35">
        <f>VLOOKUP(O927,Stock[],3,FALSE)</f>
        <v>0</v>
      </c>
      <c r="R927" s="35">
        <f>VLOOKUP(O927,Stock[],4,FALSE)</f>
        <v>0</v>
      </c>
      <c r="S927" s="34"/>
      <c r="T927" s="35"/>
      <c r="U927" s="34"/>
      <c r="V927" s="36">
        <f>+DailySales!$T927*DailySales!$R927</f>
        <v>0</v>
      </c>
      <c r="W927" s="36">
        <f>+DailySales!$V927*DailySales!$Q927</f>
        <v>0</v>
      </c>
      <c r="X927" s="36">
        <f>VLOOKUP(O927,Stock[],6,FALSE)</f>
        <v>0</v>
      </c>
      <c r="Y927" s="36">
        <f>+DailySales!$V927*DailySales!$X927</f>
        <v>0</v>
      </c>
      <c r="Z927" s="37">
        <v>959000</v>
      </c>
      <c r="AA927" s="34"/>
      <c r="AB927" s="78"/>
      <c r="AC927" s="78"/>
      <c r="AD927" s="34"/>
      <c r="AE927" s="77"/>
      <c r="AF927" s="38"/>
      <c r="AG927" s="39"/>
      <c r="AH927" s="38"/>
      <c r="AI927" s="39"/>
      <c r="AJ927" s="38">
        <v>46037</v>
      </c>
      <c r="AK927" s="39">
        <v>959000</v>
      </c>
      <c r="AL927" s="34"/>
      <c r="AM927" s="39"/>
      <c r="AN92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27" s="26"/>
      <c r="AQ927" s="26"/>
      <c r="AR927" s="26"/>
    </row>
    <row r="928" spans="1:44" ht="19.5" customHeight="1" x14ac:dyDescent="0.25">
      <c r="A928" s="32">
        <f t="shared" si="60"/>
        <v>2025</v>
      </c>
      <c r="B928" s="32">
        <f t="shared" si="61"/>
        <v>12</v>
      </c>
      <c r="C928" s="25">
        <v>46022</v>
      </c>
      <c r="D928" s="57">
        <f t="shared" ca="1" si="58"/>
        <v>46097</v>
      </c>
      <c r="E928" s="32" t="str">
        <f t="shared" ca="1" si="59"/>
        <v>2-Months</v>
      </c>
      <c r="F928" s="32" t="str">
        <f>VLOOKUP(O928,Stock[],5,FALSE)</f>
        <v>BE</v>
      </c>
      <c r="G928" s="33" t="s">
        <v>2085</v>
      </c>
      <c r="H928" s="34"/>
      <c r="I928" s="34" t="s">
        <v>226</v>
      </c>
      <c r="J928" s="32" t="str">
        <f>VLOOKUP(I928,Customers[],2,FALSE)</f>
        <v>Summer-1</v>
      </c>
      <c r="K928" s="32" t="str">
        <f>VLOOKUP(I928,Customers[],4,FALSE)</f>
        <v>Meiktila</v>
      </c>
      <c r="L928" s="32" t="str">
        <f>VLOOKUP(Table85[[#This Row],[CustomerID]],Table!H:K,3,0)</f>
        <v>မိတ္ထီလာ</v>
      </c>
      <c r="M928" s="32" t="str">
        <f>VLOOKUP(I928,Customers[],5,FALSE)</f>
        <v>WholeSales</v>
      </c>
      <c r="N928" s="34" t="s">
        <v>10</v>
      </c>
      <c r="O928" s="37" t="s">
        <v>61</v>
      </c>
      <c r="P928" s="32" t="str">
        <f>VLOOKUP(O928,Stock[],2,FALSE)</f>
        <v>BE Debtors Opening</v>
      </c>
      <c r="Q928" s="35">
        <f>VLOOKUP(O928,Stock[],3,FALSE)</f>
        <v>0</v>
      </c>
      <c r="R928" s="35">
        <f>VLOOKUP(O928,Stock[],4,FALSE)</f>
        <v>0</v>
      </c>
      <c r="S928" s="34"/>
      <c r="T928" s="35"/>
      <c r="U928" s="34"/>
      <c r="V928" s="36">
        <f>+DailySales!$T928*DailySales!$R928</f>
        <v>0</v>
      </c>
      <c r="W928" s="36">
        <f>+DailySales!$V928*DailySales!$Q928</f>
        <v>0</v>
      </c>
      <c r="X928" s="36">
        <f>VLOOKUP(O928,Stock[],6,FALSE)</f>
        <v>0</v>
      </c>
      <c r="Y928" s="36">
        <f>+DailySales!$V928*DailySales!$X928</f>
        <v>0</v>
      </c>
      <c r="Z928" s="37">
        <v>1596000</v>
      </c>
      <c r="AA928" s="34"/>
      <c r="AB928" s="78"/>
      <c r="AC928" s="78"/>
      <c r="AD928" s="34"/>
      <c r="AE928" s="77"/>
      <c r="AF928" s="38"/>
      <c r="AG928" s="39"/>
      <c r="AH928" s="38"/>
      <c r="AI928" s="39"/>
      <c r="AJ928" s="38">
        <v>46037</v>
      </c>
      <c r="AK928" s="39">
        <v>1596000</v>
      </c>
      <c r="AL928" s="34"/>
      <c r="AM928" s="39"/>
      <c r="AN92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28" s="26"/>
      <c r="AQ928" s="26"/>
      <c r="AR928" s="26"/>
    </row>
    <row r="929" spans="1:44" ht="19.5" customHeight="1" x14ac:dyDescent="0.25">
      <c r="A929" s="32">
        <f t="shared" si="60"/>
        <v>2025</v>
      </c>
      <c r="B929" s="32">
        <f t="shared" si="61"/>
        <v>12</v>
      </c>
      <c r="C929" s="25">
        <v>46022</v>
      </c>
      <c r="D929" s="57">
        <f t="shared" ca="1" si="58"/>
        <v>46097</v>
      </c>
      <c r="E929" s="32" t="str">
        <f t="shared" ca="1" si="59"/>
        <v>2-Months</v>
      </c>
      <c r="F929" s="32" t="str">
        <f>VLOOKUP(O929,Stock[],5,FALSE)</f>
        <v>BE</v>
      </c>
      <c r="G929" s="33" t="s">
        <v>2085</v>
      </c>
      <c r="H929" s="34"/>
      <c r="I929" s="34" t="s">
        <v>226</v>
      </c>
      <c r="J929" s="32" t="str">
        <f>VLOOKUP(I929,Customers[],2,FALSE)</f>
        <v>Summer-1</v>
      </c>
      <c r="K929" s="32" t="str">
        <f>VLOOKUP(I929,Customers[],4,FALSE)</f>
        <v>Meiktila</v>
      </c>
      <c r="L929" s="32" t="str">
        <f>VLOOKUP(Table85[[#This Row],[CustomerID]],Table!H:K,3,0)</f>
        <v>မိတ္ထီလာ</v>
      </c>
      <c r="M929" s="32" t="str">
        <f>VLOOKUP(I929,Customers[],5,FALSE)</f>
        <v>WholeSales</v>
      </c>
      <c r="N929" s="34" t="s">
        <v>10</v>
      </c>
      <c r="O929" s="37" t="s">
        <v>61</v>
      </c>
      <c r="P929" s="32" t="str">
        <f>VLOOKUP(O929,Stock[],2,FALSE)</f>
        <v>BE Debtors Opening</v>
      </c>
      <c r="Q929" s="35">
        <f>VLOOKUP(O929,Stock[],3,FALSE)</f>
        <v>0</v>
      </c>
      <c r="R929" s="35">
        <f>VLOOKUP(O929,Stock[],4,FALSE)</f>
        <v>0</v>
      </c>
      <c r="S929" s="34"/>
      <c r="T929" s="35"/>
      <c r="U929" s="34"/>
      <c r="V929" s="36">
        <f>+DailySales!$T929*DailySales!$R929</f>
        <v>0</v>
      </c>
      <c r="W929" s="36">
        <f>+DailySales!$V929*DailySales!$Q929</f>
        <v>0</v>
      </c>
      <c r="X929" s="36">
        <f>VLOOKUP(O929,Stock[],6,FALSE)</f>
        <v>0</v>
      </c>
      <c r="Y929" s="36">
        <f>+DailySales!$V929*DailySales!$X929</f>
        <v>0</v>
      </c>
      <c r="Z929" s="37">
        <v>558600</v>
      </c>
      <c r="AA929" s="34"/>
      <c r="AB929" s="78"/>
      <c r="AC929" s="78"/>
      <c r="AD929" s="34"/>
      <c r="AE929" s="77"/>
      <c r="AF929" s="38"/>
      <c r="AG929" s="39"/>
      <c r="AH929" s="38"/>
      <c r="AI929" s="39"/>
      <c r="AJ929" s="38">
        <v>46037</v>
      </c>
      <c r="AK929" s="39">
        <v>558600</v>
      </c>
      <c r="AL929" s="34"/>
      <c r="AM929" s="39"/>
      <c r="AN92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29" s="26"/>
      <c r="AQ929" s="26"/>
      <c r="AR929" s="26"/>
    </row>
    <row r="930" spans="1:44" ht="19.5" customHeight="1" x14ac:dyDescent="0.25">
      <c r="A930" s="32">
        <f t="shared" si="60"/>
        <v>2025</v>
      </c>
      <c r="B930" s="32">
        <f t="shared" si="61"/>
        <v>12</v>
      </c>
      <c r="C930" s="25">
        <v>46022</v>
      </c>
      <c r="D930" s="57">
        <f t="shared" ca="1" si="58"/>
        <v>46097</v>
      </c>
      <c r="E930" s="32" t="str">
        <f t="shared" ca="1" si="59"/>
        <v>2-Months</v>
      </c>
      <c r="F930" s="32" t="str">
        <f>VLOOKUP(O930,Stock[],5,FALSE)</f>
        <v>BE</v>
      </c>
      <c r="G930" s="33" t="s">
        <v>2085</v>
      </c>
      <c r="H930" s="34"/>
      <c r="I930" s="34" t="s">
        <v>226</v>
      </c>
      <c r="J930" s="32" t="str">
        <f>VLOOKUP(I930,Customers[],2,FALSE)</f>
        <v>Summer-1</v>
      </c>
      <c r="K930" s="32" t="str">
        <f>VLOOKUP(I930,Customers[],4,FALSE)</f>
        <v>Meiktila</v>
      </c>
      <c r="L930" s="32" t="str">
        <f>VLOOKUP(Table85[[#This Row],[CustomerID]],Table!H:K,3,0)</f>
        <v>မိတ္ထီလာ</v>
      </c>
      <c r="M930" s="32" t="str">
        <f>VLOOKUP(I930,Customers[],5,FALSE)</f>
        <v>WholeSales</v>
      </c>
      <c r="N930" s="34" t="s">
        <v>10</v>
      </c>
      <c r="O930" s="37" t="s">
        <v>61</v>
      </c>
      <c r="P930" s="32" t="str">
        <f>VLOOKUP(O930,Stock[],2,FALSE)</f>
        <v>BE Debtors Opening</v>
      </c>
      <c r="Q930" s="35">
        <f>VLOOKUP(O930,Stock[],3,FALSE)</f>
        <v>0</v>
      </c>
      <c r="R930" s="35">
        <f>VLOOKUP(O930,Stock[],4,FALSE)</f>
        <v>0</v>
      </c>
      <c r="S930" s="34"/>
      <c r="T930" s="35"/>
      <c r="U930" s="34"/>
      <c r="V930" s="36">
        <f>+DailySales!$T930*DailySales!$R930</f>
        <v>0</v>
      </c>
      <c r="W930" s="36">
        <f>+DailySales!$V930*DailySales!$Q930</f>
        <v>0</v>
      </c>
      <c r="X930" s="36">
        <f>VLOOKUP(O930,Stock[],6,FALSE)</f>
        <v>0</v>
      </c>
      <c r="Y930" s="36">
        <f>+DailySales!$V930*DailySales!$X930</f>
        <v>0</v>
      </c>
      <c r="Z930" s="37">
        <v>931000</v>
      </c>
      <c r="AA930" s="34"/>
      <c r="AB930" s="78"/>
      <c r="AC930" s="78"/>
      <c r="AD930" s="34"/>
      <c r="AE930" s="77"/>
      <c r="AF930" s="38"/>
      <c r="AG930" s="39"/>
      <c r="AH930" s="38"/>
      <c r="AI930" s="39"/>
      <c r="AJ930" s="38">
        <v>46037</v>
      </c>
      <c r="AK930" s="39">
        <v>931000</v>
      </c>
      <c r="AL930" s="34"/>
      <c r="AM930" s="39"/>
      <c r="AN93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30" s="26"/>
      <c r="AQ930" s="26"/>
      <c r="AR930" s="26"/>
    </row>
    <row r="931" spans="1:44" ht="19.5" customHeight="1" x14ac:dyDescent="0.25">
      <c r="A931" s="32">
        <f t="shared" si="60"/>
        <v>2025</v>
      </c>
      <c r="B931" s="32">
        <f t="shared" si="61"/>
        <v>12</v>
      </c>
      <c r="C931" s="25">
        <v>46022</v>
      </c>
      <c r="D931" s="57">
        <f t="shared" ca="1" si="58"/>
        <v>46097</v>
      </c>
      <c r="E931" s="32" t="str">
        <f t="shared" ca="1" si="59"/>
        <v>2-Months</v>
      </c>
      <c r="F931" s="32" t="str">
        <f>VLOOKUP(O931,Stock[],5,FALSE)</f>
        <v>BE</v>
      </c>
      <c r="G931" s="33" t="s">
        <v>2086</v>
      </c>
      <c r="H931" s="34"/>
      <c r="I931" s="34" t="s">
        <v>180</v>
      </c>
      <c r="J931" s="32" t="str">
        <f>VLOOKUP(I931,Customers[],2,FALSE)</f>
        <v>ရွှေမြင်း</v>
      </c>
      <c r="K931" s="32" t="str">
        <f>VLOOKUP(I931,Customers[],4,FALSE)</f>
        <v>Meiktila</v>
      </c>
      <c r="L931" s="32" t="str">
        <f>VLOOKUP(Table85[[#This Row],[CustomerID]],Table!H:K,3,0)</f>
        <v>မိတ္ထီလာ</v>
      </c>
      <c r="M931" s="32" t="str">
        <f>VLOOKUP(I931,Customers[],5,FALSE)</f>
        <v>WholeSales/Contract</v>
      </c>
      <c r="N931" s="34" t="s">
        <v>10</v>
      </c>
      <c r="O931" s="37" t="s">
        <v>61</v>
      </c>
      <c r="P931" s="32" t="str">
        <f>VLOOKUP(O931,Stock[],2,FALSE)</f>
        <v>BE Debtors Opening</v>
      </c>
      <c r="Q931" s="35">
        <f>VLOOKUP(O931,Stock[],3,FALSE)</f>
        <v>0</v>
      </c>
      <c r="R931" s="35">
        <f>VLOOKUP(O931,Stock[],4,FALSE)</f>
        <v>0</v>
      </c>
      <c r="S931" s="34"/>
      <c r="T931" s="35"/>
      <c r="U931" s="34"/>
      <c r="V931" s="36">
        <f>+DailySales!$T931*DailySales!$R931</f>
        <v>0</v>
      </c>
      <c r="W931" s="36">
        <f>+DailySales!$V931*DailySales!$Q931</f>
        <v>0</v>
      </c>
      <c r="X931" s="36">
        <f>VLOOKUP(O931,Stock[],6,FALSE)</f>
        <v>0</v>
      </c>
      <c r="Y931" s="36">
        <f>+DailySales!$V931*DailySales!$X931</f>
        <v>0</v>
      </c>
      <c r="Z931" s="37">
        <v>959000</v>
      </c>
      <c r="AA931" s="34"/>
      <c r="AB931" s="78"/>
      <c r="AC931" s="78"/>
      <c r="AD931" s="34"/>
      <c r="AE931" s="77"/>
      <c r="AF931" s="38"/>
      <c r="AG931" s="39"/>
      <c r="AH931" s="38">
        <v>46034</v>
      </c>
      <c r="AI931" s="39">
        <v>959000</v>
      </c>
      <c r="AJ931" s="38"/>
      <c r="AK931" s="39"/>
      <c r="AL931" s="34"/>
      <c r="AM931" s="39"/>
      <c r="AN93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31" s="26"/>
      <c r="AQ931" s="26"/>
      <c r="AR931" s="26"/>
    </row>
    <row r="932" spans="1:44" ht="19.5" customHeight="1" x14ac:dyDescent="0.25">
      <c r="A932" s="32">
        <f t="shared" si="60"/>
        <v>2025</v>
      </c>
      <c r="B932" s="32">
        <f t="shared" si="61"/>
        <v>12</v>
      </c>
      <c r="C932" s="25">
        <v>46022</v>
      </c>
      <c r="D932" s="57">
        <f t="shared" ca="1" si="58"/>
        <v>46097</v>
      </c>
      <c r="E932" s="32" t="str">
        <f t="shared" ca="1" si="59"/>
        <v>2-Months</v>
      </c>
      <c r="F932" s="32" t="str">
        <f>VLOOKUP(O932,Stock[],5,FALSE)</f>
        <v>BE</v>
      </c>
      <c r="G932" s="33" t="s">
        <v>2086</v>
      </c>
      <c r="H932" s="34"/>
      <c r="I932" s="34" t="s">
        <v>180</v>
      </c>
      <c r="J932" s="32" t="str">
        <f>VLOOKUP(I932,Customers[],2,FALSE)</f>
        <v>ရွှေမြင်း</v>
      </c>
      <c r="K932" s="32" t="str">
        <f>VLOOKUP(I932,Customers[],4,FALSE)</f>
        <v>Meiktila</v>
      </c>
      <c r="L932" s="32" t="str">
        <f>VLOOKUP(Table85[[#This Row],[CustomerID]],Table!H:K,3,0)</f>
        <v>မိတ္ထီလာ</v>
      </c>
      <c r="M932" s="32" t="str">
        <f>VLOOKUP(I932,Customers[],5,FALSE)</f>
        <v>WholeSales/Contract</v>
      </c>
      <c r="N932" s="34" t="s">
        <v>10</v>
      </c>
      <c r="O932" s="37" t="s">
        <v>61</v>
      </c>
      <c r="P932" s="32" t="str">
        <f>VLOOKUP(O932,Stock[],2,FALSE)</f>
        <v>BE Debtors Opening</v>
      </c>
      <c r="Q932" s="35">
        <f>VLOOKUP(O932,Stock[],3,FALSE)</f>
        <v>0</v>
      </c>
      <c r="R932" s="35">
        <f>VLOOKUP(O932,Stock[],4,FALSE)</f>
        <v>0</v>
      </c>
      <c r="S932" s="34"/>
      <c r="T932" s="35"/>
      <c r="U932" s="34"/>
      <c r="V932" s="36">
        <f>+DailySales!$T932*DailySales!$R932</f>
        <v>0</v>
      </c>
      <c r="W932" s="36">
        <f>+DailySales!$V932*DailySales!$Q932</f>
        <v>0</v>
      </c>
      <c r="X932" s="36">
        <f>VLOOKUP(O932,Stock[],6,FALSE)</f>
        <v>0</v>
      </c>
      <c r="Y932" s="36">
        <f>+DailySales!$V932*DailySales!$X932</f>
        <v>0</v>
      </c>
      <c r="Z932" s="37">
        <v>1596000</v>
      </c>
      <c r="AA932" s="34"/>
      <c r="AB932" s="78"/>
      <c r="AC932" s="78"/>
      <c r="AD932" s="34"/>
      <c r="AE932" s="77"/>
      <c r="AF932" s="38"/>
      <c r="AG932" s="39"/>
      <c r="AH932" s="38">
        <v>46034</v>
      </c>
      <c r="AI932" s="39">
        <v>1596000</v>
      </c>
      <c r="AJ932" s="38"/>
      <c r="AK932" s="39"/>
      <c r="AL932" s="34"/>
      <c r="AM932" s="39"/>
      <c r="AN93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32" s="26"/>
      <c r="AQ932" s="26"/>
      <c r="AR932" s="26"/>
    </row>
    <row r="933" spans="1:44" ht="19.5" customHeight="1" x14ac:dyDescent="0.25">
      <c r="A933" s="32">
        <f t="shared" si="60"/>
        <v>2025</v>
      </c>
      <c r="B933" s="32">
        <f t="shared" si="61"/>
        <v>12</v>
      </c>
      <c r="C933" s="25">
        <v>46022</v>
      </c>
      <c r="D933" s="57">
        <f t="shared" ca="1" si="58"/>
        <v>46097</v>
      </c>
      <c r="E933" s="32" t="str">
        <f t="shared" ca="1" si="59"/>
        <v>2-Months</v>
      </c>
      <c r="F933" s="32" t="str">
        <f>VLOOKUP(O933,Stock[],5,FALSE)</f>
        <v>BE</v>
      </c>
      <c r="G933" s="33" t="s">
        <v>2086</v>
      </c>
      <c r="H933" s="34"/>
      <c r="I933" s="34" t="s">
        <v>180</v>
      </c>
      <c r="J933" s="32" t="str">
        <f>VLOOKUP(I933,Customers[],2,FALSE)</f>
        <v>ရွှေမြင်း</v>
      </c>
      <c r="K933" s="32" t="str">
        <f>VLOOKUP(I933,Customers[],4,FALSE)</f>
        <v>Meiktila</v>
      </c>
      <c r="L933" s="32" t="str">
        <f>VLOOKUP(Table85[[#This Row],[CustomerID]],Table!H:K,3,0)</f>
        <v>မိတ္ထီလာ</v>
      </c>
      <c r="M933" s="32" t="str">
        <f>VLOOKUP(I933,Customers[],5,FALSE)</f>
        <v>WholeSales/Contract</v>
      </c>
      <c r="N933" s="34" t="s">
        <v>10</v>
      </c>
      <c r="O933" s="37" t="s">
        <v>61</v>
      </c>
      <c r="P933" s="32" t="str">
        <f>VLOOKUP(O933,Stock[],2,FALSE)</f>
        <v>BE Debtors Opening</v>
      </c>
      <c r="Q933" s="35">
        <f>VLOOKUP(O933,Stock[],3,FALSE)</f>
        <v>0</v>
      </c>
      <c r="R933" s="35">
        <f>VLOOKUP(O933,Stock[],4,FALSE)</f>
        <v>0</v>
      </c>
      <c r="S933" s="34"/>
      <c r="T933" s="35"/>
      <c r="U933" s="34"/>
      <c r="V933" s="36">
        <f>+DailySales!$T933*DailySales!$R933</f>
        <v>0</v>
      </c>
      <c r="W933" s="36">
        <f>+DailySales!$V933*DailySales!$Q933</f>
        <v>0</v>
      </c>
      <c r="X933" s="36">
        <f>VLOOKUP(O933,Stock[],6,FALSE)</f>
        <v>0</v>
      </c>
      <c r="Y933" s="36">
        <f>+DailySales!$V933*DailySales!$X933</f>
        <v>0</v>
      </c>
      <c r="Z933" s="37">
        <v>931000</v>
      </c>
      <c r="AA933" s="34"/>
      <c r="AB933" s="78"/>
      <c r="AC933" s="78"/>
      <c r="AD933" s="34"/>
      <c r="AE933" s="77"/>
      <c r="AF933" s="38"/>
      <c r="AG933" s="39"/>
      <c r="AH933" s="38">
        <v>46034</v>
      </c>
      <c r="AI933" s="39">
        <v>931000</v>
      </c>
      <c r="AJ933" s="38"/>
      <c r="AK933" s="39"/>
      <c r="AL933" s="34"/>
      <c r="AM933" s="39"/>
      <c r="AN93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33" s="26"/>
      <c r="AQ933" s="26"/>
      <c r="AR933" s="26"/>
    </row>
    <row r="934" spans="1:44" ht="19.5" customHeight="1" x14ac:dyDescent="0.25">
      <c r="A934" s="32">
        <f t="shared" si="60"/>
        <v>2025</v>
      </c>
      <c r="B934" s="32">
        <f t="shared" si="61"/>
        <v>12</v>
      </c>
      <c r="C934" s="25">
        <v>46022</v>
      </c>
      <c r="D934" s="57">
        <f t="shared" ca="1" si="58"/>
        <v>46097</v>
      </c>
      <c r="E934" s="32" t="str">
        <f t="shared" ca="1" si="59"/>
        <v>2-Months</v>
      </c>
      <c r="F934" s="32" t="str">
        <f>VLOOKUP(O934,Stock[],5,FALSE)</f>
        <v>BE</v>
      </c>
      <c r="G934" s="33" t="s">
        <v>2087</v>
      </c>
      <c r="H934" s="34"/>
      <c r="I934" s="34" t="s">
        <v>233</v>
      </c>
      <c r="J934" s="32" t="str">
        <f>VLOOKUP(I934,Customers[],2,FALSE)</f>
        <v>ဦးဝင်းနိုင်</v>
      </c>
      <c r="K934" s="32" t="str">
        <f>VLOOKUP(I934,Customers[],4,FALSE)</f>
        <v>Wandwin</v>
      </c>
      <c r="L934" s="32" t="str">
        <f>VLOOKUP(Table85[[#This Row],[CustomerID]],Table!H:K,3,0)</f>
        <v>လျှော်ပင်</v>
      </c>
      <c r="M934" s="32" t="str">
        <f>VLOOKUP(I934,Customers[],5,FALSE)</f>
        <v>WholeSales/Contract</v>
      </c>
      <c r="N934" s="34" t="s">
        <v>10</v>
      </c>
      <c r="O934" s="37" t="s">
        <v>61</v>
      </c>
      <c r="P934" s="32" t="str">
        <f>VLOOKUP(O934,Stock[],2,FALSE)</f>
        <v>BE Debtors Opening</v>
      </c>
      <c r="Q934" s="35">
        <f>VLOOKUP(O934,Stock[],3,FALSE)</f>
        <v>0</v>
      </c>
      <c r="R934" s="35">
        <f>VLOOKUP(O934,Stock[],4,FALSE)</f>
        <v>0</v>
      </c>
      <c r="S934" s="34"/>
      <c r="T934" s="35"/>
      <c r="U934" s="34"/>
      <c r="V934" s="36">
        <f>+DailySales!$T934*DailySales!$R934</f>
        <v>0</v>
      </c>
      <c r="W934" s="36">
        <f>+DailySales!$V934*DailySales!$Q934</f>
        <v>0</v>
      </c>
      <c r="X934" s="36">
        <f>VLOOKUP(O934,Stock[],6,FALSE)</f>
        <v>0</v>
      </c>
      <c r="Y934" s="36">
        <f>+DailySales!$V934*DailySales!$X934</f>
        <v>0</v>
      </c>
      <c r="Z934" s="37">
        <v>93100</v>
      </c>
      <c r="AA934" s="34"/>
      <c r="AB934" s="78"/>
      <c r="AC934" s="78"/>
      <c r="AD934" s="34"/>
      <c r="AE934" s="77"/>
      <c r="AF934" s="38"/>
      <c r="AG934" s="39"/>
      <c r="AH934" s="38"/>
      <c r="AI934" s="39"/>
      <c r="AJ934" s="38">
        <v>46049</v>
      </c>
      <c r="AK934" s="39">
        <v>93100</v>
      </c>
      <c r="AL934" s="34"/>
      <c r="AM934" s="39"/>
      <c r="AN93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34" s="26"/>
      <c r="AQ934" s="26"/>
      <c r="AR934" s="26"/>
    </row>
    <row r="935" spans="1:44" ht="19.5" customHeight="1" x14ac:dyDescent="0.25">
      <c r="A935" s="32">
        <f t="shared" si="60"/>
        <v>2025</v>
      </c>
      <c r="B935" s="32">
        <f t="shared" si="61"/>
        <v>12</v>
      </c>
      <c r="C935" s="25">
        <v>46022</v>
      </c>
      <c r="D935" s="57">
        <f t="shared" ca="1" si="58"/>
        <v>46097</v>
      </c>
      <c r="E935" s="32" t="str">
        <f t="shared" ca="1" si="59"/>
        <v>2-Months</v>
      </c>
      <c r="F935" s="32" t="str">
        <f>VLOOKUP(O935,Stock[],5,FALSE)</f>
        <v>BE</v>
      </c>
      <c r="G935" s="33" t="s">
        <v>2087</v>
      </c>
      <c r="H935" s="34"/>
      <c r="I935" s="34" t="s">
        <v>233</v>
      </c>
      <c r="J935" s="32" t="str">
        <f>VLOOKUP(I935,Customers[],2,FALSE)</f>
        <v>ဦးဝင်းနိုင်</v>
      </c>
      <c r="K935" s="32" t="str">
        <f>VLOOKUP(I935,Customers[],4,FALSE)</f>
        <v>Wandwin</v>
      </c>
      <c r="L935" s="32" t="str">
        <f>VLOOKUP(Table85[[#This Row],[CustomerID]],Table!H:K,3,0)</f>
        <v>လျှော်ပင်</v>
      </c>
      <c r="M935" s="32" t="str">
        <f>VLOOKUP(I935,Customers[],5,FALSE)</f>
        <v>WholeSales/Contract</v>
      </c>
      <c r="N935" s="34" t="s">
        <v>10</v>
      </c>
      <c r="O935" s="37" t="s">
        <v>61</v>
      </c>
      <c r="P935" s="32" t="str">
        <f>VLOOKUP(O935,Stock[],2,FALSE)</f>
        <v>BE Debtors Opening</v>
      </c>
      <c r="Q935" s="35">
        <f>VLOOKUP(O935,Stock[],3,FALSE)</f>
        <v>0</v>
      </c>
      <c r="R935" s="35">
        <f>VLOOKUP(O935,Stock[],4,FALSE)</f>
        <v>0</v>
      </c>
      <c r="S935" s="34"/>
      <c r="T935" s="35"/>
      <c r="U935" s="34"/>
      <c r="V935" s="36">
        <f>+DailySales!$T935*DailySales!$R935</f>
        <v>0</v>
      </c>
      <c r="W935" s="36">
        <f>+DailySales!$V935*DailySales!$Q935</f>
        <v>0</v>
      </c>
      <c r="X935" s="36">
        <f>VLOOKUP(O935,Stock[],6,FALSE)</f>
        <v>0</v>
      </c>
      <c r="Y935" s="36">
        <f>+DailySales!$V935*DailySales!$X935</f>
        <v>0</v>
      </c>
      <c r="Z935" s="37">
        <v>383600</v>
      </c>
      <c r="AA935" s="34"/>
      <c r="AB935" s="78"/>
      <c r="AC935" s="78"/>
      <c r="AD935" s="34"/>
      <c r="AE935" s="77"/>
      <c r="AF935" s="38"/>
      <c r="AG935" s="39"/>
      <c r="AH935" s="38"/>
      <c r="AI935" s="39"/>
      <c r="AJ935" s="38">
        <v>46049</v>
      </c>
      <c r="AK935" s="39">
        <v>383600</v>
      </c>
      <c r="AL935" s="34"/>
      <c r="AM935" s="39"/>
      <c r="AN93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35" s="26"/>
      <c r="AQ935" s="26"/>
      <c r="AR935" s="26"/>
    </row>
    <row r="936" spans="1:44" ht="19.5" customHeight="1" x14ac:dyDescent="0.25">
      <c r="A936" s="32">
        <f t="shared" si="60"/>
        <v>2025</v>
      </c>
      <c r="B936" s="32">
        <f t="shared" si="61"/>
        <v>12</v>
      </c>
      <c r="C936" s="25">
        <v>46022</v>
      </c>
      <c r="D936" s="57">
        <f t="shared" ca="1" si="58"/>
        <v>46097</v>
      </c>
      <c r="E936" s="32" t="str">
        <f t="shared" ca="1" si="59"/>
        <v>2-Months</v>
      </c>
      <c r="F936" s="32" t="str">
        <f>VLOOKUP(O936,Stock[],5,FALSE)</f>
        <v>BE</v>
      </c>
      <c r="G936" s="33" t="s">
        <v>2087</v>
      </c>
      <c r="H936" s="34"/>
      <c r="I936" s="34" t="s">
        <v>233</v>
      </c>
      <c r="J936" s="32" t="str">
        <f>VLOOKUP(I936,Customers[],2,FALSE)</f>
        <v>ဦးဝင်းနိုင်</v>
      </c>
      <c r="K936" s="32" t="str">
        <f>VLOOKUP(I936,Customers[],4,FALSE)</f>
        <v>Wandwin</v>
      </c>
      <c r="L936" s="32" t="str">
        <f>VLOOKUP(Table85[[#This Row],[CustomerID]],Table!H:K,3,0)</f>
        <v>လျှော်ပင်</v>
      </c>
      <c r="M936" s="32" t="str">
        <f>VLOOKUP(I936,Customers[],5,FALSE)</f>
        <v>WholeSales/Contract</v>
      </c>
      <c r="N936" s="34" t="s">
        <v>10</v>
      </c>
      <c r="O936" s="37" t="s">
        <v>61</v>
      </c>
      <c r="P936" s="32" t="str">
        <f>VLOOKUP(O936,Stock[],2,FALSE)</f>
        <v>BE Debtors Opening</v>
      </c>
      <c r="Q936" s="35">
        <f>VLOOKUP(O936,Stock[],3,FALSE)</f>
        <v>0</v>
      </c>
      <c r="R936" s="35">
        <f>VLOOKUP(O936,Stock[],4,FALSE)</f>
        <v>0</v>
      </c>
      <c r="S936" s="34"/>
      <c r="T936" s="35"/>
      <c r="U936" s="34"/>
      <c r="V936" s="36">
        <f>+DailySales!$T936*DailySales!$R936</f>
        <v>0</v>
      </c>
      <c r="W936" s="36">
        <f>+DailySales!$V936*DailySales!$Q936</f>
        <v>0</v>
      </c>
      <c r="X936" s="36">
        <f>VLOOKUP(O936,Stock[],6,FALSE)</f>
        <v>0</v>
      </c>
      <c r="Y936" s="36">
        <f>+DailySales!$V936*DailySales!$X936</f>
        <v>0</v>
      </c>
      <c r="Z936" s="37">
        <v>112000</v>
      </c>
      <c r="AA936" s="34"/>
      <c r="AB936" s="78"/>
      <c r="AC936" s="78"/>
      <c r="AD936" s="34"/>
      <c r="AE936" s="77"/>
      <c r="AF936" s="38"/>
      <c r="AG936" s="39"/>
      <c r="AH936" s="38"/>
      <c r="AI936" s="39"/>
      <c r="AJ936" s="38">
        <v>46049</v>
      </c>
      <c r="AK936" s="39">
        <v>112000</v>
      </c>
      <c r="AL936" s="34"/>
      <c r="AM936" s="39"/>
      <c r="AN93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36" s="26"/>
      <c r="AQ936" s="26"/>
      <c r="AR936" s="26"/>
    </row>
    <row r="937" spans="1:44" ht="19.5" customHeight="1" x14ac:dyDescent="0.25">
      <c r="A937" s="32">
        <f t="shared" si="60"/>
        <v>2025</v>
      </c>
      <c r="B937" s="32">
        <f t="shared" si="61"/>
        <v>12</v>
      </c>
      <c r="C937" s="25">
        <v>46022</v>
      </c>
      <c r="D937" s="57">
        <f t="shared" ca="1" si="58"/>
        <v>46097</v>
      </c>
      <c r="E937" s="32" t="str">
        <f t="shared" ca="1" si="59"/>
        <v>2-Months</v>
      </c>
      <c r="F937" s="32" t="str">
        <f>VLOOKUP(O937,Stock[],5,FALSE)</f>
        <v>BE</v>
      </c>
      <c r="G937" s="33" t="s">
        <v>2088</v>
      </c>
      <c r="H937" s="34"/>
      <c r="I937" s="34" t="s">
        <v>2089</v>
      </c>
      <c r="J937" s="32" t="str">
        <f>VLOOKUP(I937,Customers[],2,FALSE)</f>
        <v>Summer-2</v>
      </c>
      <c r="K937" s="32" t="str">
        <f>VLOOKUP(I937,Customers[],4,FALSE)</f>
        <v>Meiktila</v>
      </c>
      <c r="L937" s="32" t="str">
        <f>VLOOKUP(Table85[[#This Row],[CustomerID]],Table!H:K,3,0)</f>
        <v>မိတ္ထီလာ</v>
      </c>
      <c r="M937" s="32" t="str">
        <f>VLOOKUP(I937,Customers[],5,FALSE)</f>
        <v>WholeSales</v>
      </c>
      <c r="N937" s="34" t="s">
        <v>10</v>
      </c>
      <c r="O937" s="37" t="s">
        <v>61</v>
      </c>
      <c r="P937" s="32" t="str">
        <f>VLOOKUP(O937,Stock[],2,FALSE)</f>
        <v>BE Debtors Opening</v>
      </c>
      <c r="Q937" s="35">
        <f>VLOOKUP(O937,Stock[],3,FALSE)</f>
        <v>0</v>
      </c>
      <c r="R937" s="35">
        <f>VLOOKUP(O937,Stock[],4,FALSE)</f>
        <v>0</v>
      </c>
      <c r="S937" s="34"/>
      <c r="T937" s="35"/>
      <c r="U937" s="34"/>
      <c r="V937" s="36">
        <f>+DailySales!$T937*DailySales!$R937</f>
        <v>0</v>
      </c>
      <c r="W937" s="36">
        <f>+DailySales!$V937*DailySales!$Q937</f>
        <v>0</v>
      </c>
      <c r="X937" s="36">
        <f>VLOOKUP(O937,Stock[],6,FALSE)</f>
        <v>0</v>
      </c>
      <c r="Y937" s="36">
        <f>+DailySales!$V937*DailySales!$X937</f>
        <v>0</v>
      </c>
      <c r="Z937" s="37">
        <v>386400</v>
      </c>
      <c r="AA937" s="34"/>
      <c r="AB937" s="78"/>
      <c r="AC937" s="78"/>
      <c r="AD937" s="34"/>
      <c r="AE937" s="77"/>
      <c r="AF937" s="38"/>
      <c r="AG937" s="39"/>
      <c r="AH937" s="38">
        <v>46025</v>
      </c>
      <c r="AI937" s="39">
        <v>386400</v>
      </c>
      <c r="AJ937" s="38"/>
      <c r="AK937" s="39"/>
      <c r="AL937" s="34"/>
      <c r="AM937" s="39"/>
      <c r="AN93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37" s="26"/>
      <c r="AQ937" s="26"/>
      <c r="AR937" s="26"/>
    </row>
    <row r="938" spans="1:44" ht="19.5" customHeight="1" x14ac:dyDescent="0.25">
      <c r="A938" s="32">
        <f t="shared" si="60"/>
        <v>2025</v>
      </c>
      <c r="B938" s="32">
        <f t="shared" si="61"/>
        <v>12</v>
      </c>
      <c r="C938" s="25">
        <v>46022</v>
      </c>
      <c r="D938" s="57">
        <f t="shared" ca="1" si="58"/>
        <v>46097</v>
      </c>
      <c r="E938" s="32" t="str">
        <f t="shared" ca="1" si="59"/>
        <v>2-Months</v>
      </c>
      <c r="F938" s="32" t="str">
        <f>VLOOKUP(O938,Stock[],5,FALSE)</f>
        <v>BE</v>
      </c>
      <c r="G938" s="33" t="s">
        <v>2088</v>
      </c>
      <c r="H938" s="34"/>
      <c r="I938" s="34" t="s">
        <v>2089</v>
      </c>
      <c r="J938" s="32" t="str">
        <f>VLOOKUP(I938,Customers[],2,FALSE)</f>
        <v>Summer-2</v>
      </c>
      <c r="K938" s="32" t="str">
        <f>VLOOKUP(I938,Customers[],4,FALSE)</f>
        <v>Meiktila</v>
      </c>
      <c r="L938" s="32" t="str">
        <f>VLOOKUP(Table85[[#This Row],[CustomerID]],Table!H:K,3,0)</f>
        <v>မိတ္ထီလာ</v>
      </c>
      <c r="M938" s="32" t="str">
        <f>VLOOKUP(I938,Customers[],5,FALSE)</f>
        <v>WholeSales</v>
      </c>
      <c r="N938" s="34" t="s">
        <v>10</v>
      </c>
      <c r="O938" s="37" t="s">
        <v>61</v>
      </c>
      <c r="P938" s="32" t="str">
        <f>VLOOKUP(O938,Stock[],2,FALSE)</f>
        <v>BE Debtors Opening</v>
      </c>
      <c r="Q938" s="35">
        <f>VLOOKUP(O938,Stock[],3,FALSE)</f>
        <v>0</v>
      </c>
      <c r="R938" s="35">
        <f>VLOOKUP(O938,Stock[],4,FALSE)</f>
        <v>0</v>
      </c>
      <c r="S938" s="34"/>
      <c r="T938" s="35"/>
      <c r="U938" s="34"/>
      <c r="V938" s="36">
        <f>+DailySales!$T938*DailySales!$R938</f>
        <v>0</v>
      </c>
      <c r="W938" s="36">
        <f>+DailySales!$V938*DailySales!$Q938</f>
        <v>0</v>
      </c>
      <c r="X938" s="36">
        <f>VLOOKUP(O938,Stock[],6,FALSE)</f>
        <v>0</v>
      </c>
      <c r="Y938" s="36">
        <f>+DailySales!$V938*DailySales!$X938</f>
        <v>0</v>
      </c>
      <c r="Z938" s="37">
        <v>372400</v>
      </c>
      <c r="AA938" s="34"/>
      <c r="AB938" s="78"/>
      <c r="AC938" s="78"/>
      <c r="AD938" s="34"/>
      <c r="AE938" s="77"/>
      <c r="AF938" s="38"/>
      <c r="AG938" s="39"/>
      <c r="AH938" s="38">
        <v>46025</v>
      </c>
      <c r="AI938" s="39">
        <v>372400</v>
      </c>
      <c r="AJ938" s="38"/>
      <c r="AK938" s="39"/>
      <c r="AL938" s="34"/>
      <c r="AM938" s="39"/>
      <c r="AN93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38" s="26"/>
      <c r="AQ938" s="26"/>
      <c r="AR938" s="26"/>
    </row>
    <row r="939" spans="1:44" ht="19.5" customHeight="1" x14ac:dyDescent="0.25">
      <c r="A939" s="32">
        <f t="shared" si="60"/>
        <v>2025</v>
      </c>
      <c r="B939" s="32">
        <f t="shared" si="61"/>
        <v>12</v>
      </c>
      <c r="C939" s="25">
        <v>46022</v>
      </c>
      <c r="D939" s="57">
        <f t="shared" ca="1" si="58"/>
        <v>46097</v>
      </c>
      <c r="E939" s="32" t="str">
        <f t="shared" ca="1" si="59"/>
        <v>2-Months</v>
      </c>
      <c r="F939" s="32" t="str">
        <f>VLOOKUP(O939,Stock[],5,FALSE)</f>
        <v>BE</v>
      </c>
      <c r="G939" s="33" t="s">
        <v>2088</v>
      </c>
      <c r="H939" s="34"/>
      <c r="I939" s="34" t="s">
        <v>2089</v>
      </c>
      <c r="J939" s="32" t="str">
        <f>VLOOKUP(I939,Customers[],2,FALSE)</f>
        <v>Summer-2</v>
      </c>
      <c r="K939" s="32" t="str">
        <f>VLOOKUP(I939,Customers[],4,FALSE)</f>
        <v>Meiktila</v>
      </c>
      <c r="L939" s="32" t="str">
        <f>VLOOKUP(Table85[[#This Row],[CustomerID]],Table!H:K,3,0)</f>
        <v>မိတ္ထီလာ</v>
      </c>
      <c r="M939" s="32" t="str">
        <f>VLOOKUP(I939,Customers[],5,FALSE)</f>
        <v>WholeSales</v>
      </c>
      <c r="N939" s="34" t="s">
        <v>10</v>
      </c>
      <c r="O939" s="37" t="s">
        <v>61</v>
      </c>
      <c r="P939" s="32" t="str">
        <f>VLOOKUP(O939,Stock[],2,FALSE)</f>
        <v>BE Debtors Opening</v>
      </c>
      <c r="Q939" s="35">
        <f>VLOOKUP(O939,Stock[],3,FALSE)</f>
        <v>0</v>
      </c>
      <c r="R939" s="35">
        <f>VLOOKUP(O939,Stock[],4,FALSE)</f>
        <v>0</v>
      </c>
      <c r="S939" s="34"/>
      <c r="T939" s="35"/>
      <c r="U939" s="34"/>
      <c r="V939" s="36">
        <f>+DailySales!$T939*DailySales!$R939</f>
        <v>0</v>
      </c>
      <c r="W939" s="36">
        <f>+DailySales!$V939*DailySales!$Q939</f>
        <v>0</v>
      </c>
      <c r="X939" s="36">
        <f>VLOOKUP(O939,Stock[],6,FALSE)</f>
        <v>0</v>
      </c>
      <c r="Y939" s="36">
        <f>+DailySales!$V939*DailySales!$X939</f>
        <v>0</v>
      </c>
      <c r="Z939" s="37">
        <v>558600</v>
      </c>
      <c r="AA939" s="34"/>
      <c r="AB939" s="78"/>
      <c r="AC939" s="78"/>
      <c r="AD939" s="34"/>
      <c r="AE939" s="77"/>
      <c r="AF939" s="38"/>
      <c r="AG939" s="39"/>
      <c r="AH939" s="38">
        <v>46025</v>
      </c>
      <c r="AI939" s="39">
        <v>558600</v>
      </c>
      <c r="AJ939" s="38"/>
      <c r="AK939" s="39"/>
      <c r="AL939" s="34"/>
      <c r="AM939" s="39"/>
      <c r="AN93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39" s="26"/>
      <c r="AQ939" s="26"/>
      <c r="AR939" s="26"/>
    </row>
    <row r="940" spans="1:44" ht="19.5" customHeight="1" x14ac:dyDescent="0.25">
      <c r="A940" s="32">
        <f t="shared" si="60"/>
        <v>2025</v>
      </c>
      <c r="B940" s="32">
        <f t="shared" si="61"/>
        <v>12</v>
      </c>
      <c r="C940" s="25">
        <v>46022</v>
      </c>
      <c r="D940" s="57">
        <f t="shared" ca="1" si="58"/>
        <v>46097</v>
      </c>
      <c r="E940" s="32" t="str">
        <f t="shared" ca="1" si="59"/>
        <v>2-Months</v>
      </c>
      <c r="F940" s="32" t="str">
        <f>VLOOKUP(O940,Stock[],5,FALSE)</f>
        <v>BE</v>
      </c>
      <c r="G940" s="33" t="s">
        <v>2088</v>
      </c>
      <c r="H940" s="34"/>
      <c r="I940" s="34" t="s">
        <v>2089</v>
      </c>
      <c r="J940" s="32" t="str">
        <f>VLOOKUP(I940,Customers[],2,FALSE)</f>
        <v>Summer-2</v>
      </c>
      <c r="K940" s="32" t="str">
        <f>VLOOKUP(I940,Customers[],4,FALSE)</f>
        <v>Meiktila</v>
      </c>
      <c r="L940" s="32" t="str">
        <f>VLOOKUP(Table85[[#This Row],[CustomerID]],Table!H:K,3,0)</f>
        <v>မိတ္ထီလာ</v>
      </c>
      <c r="M940" s="32" t="str">
        <f>VLOOKUP(I940,Customers[],5,FALSE)</f>
        <v>WholeSales</v>
      </c>
      <c r="N940" s="34" t="s">
        <v>10</v>
      </c>
      <c r="O940" s="37" t="s">
        <v>61</v>
      </c>
      <c r="P940" s="32" t="str">
        <f>VLOOKUP(O940,Stock[],2,FALSE)</f>
        <v>BE Debtors Opening</v>
      </c>
      <c r="Q940" s="35">
        <f>VLOOKUP(O940,Stock[],3,FALSE)</f>
        <v>0</v>
      </c>
      <c r="R940" s="35">
        <f>VLOOKUP(O940,Stock[],4,FALSE)</f>
        <v>0</v>
      </c>
      <c r="S940" s="34"/>
      <c r="T940" s="35"/>
      <c r="U940" s="34"/>
      <c r="V940" s="36">
        <f>+DailySales!$T940*DailySales!$R940</f>
        <v>0</v>
      </c>
      <c r="W940" s="36">
        <f>+DailySales!$V940*DailySales!$Q940</f>
        <v>0</v>
      </c>
      <c r="X940" s="36">
        <f>VLOOKUP(O940,Stock[],6,FALSE)</f>
        <v>0</v>
      </c>
      <c r="Y940" s="36">
        <f>+DailySales!$V940*DailySales!$X940</f>
        <v>0</v>
      </c>
      <c r="Z940" s="37">
        <v>630000</v>
      </c>
      <c r="AA940" s="34"/>
      <c r="AB940" s="78"/>
      <c r="AC940" s="78"/>
      <c r="AD940" s="34"/>
      <c r="AE940" s="77"/>
      <c r="AF940" s="38"/>
      <c r="AG940" s="39"/>
      <c r="AH940" s="38">
        <v>46025</v>
      </c>
      <c r="AI940" s="39">
        <v>630000</v>
      </c>
      <c r="AJ940" s="38"/>
      <c r="AK940" s="39"/>
      <c r="AL940" s="34"/>
      <c r="AM940" s="39"/>
      <c r="AN94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40" s="26"/>
      <c r="AQ940" s="26"/>
      <c r="AR940" s="26"/>
    </row>
    <row r="941" spans="1:44" ht="19.5" customHeight="1" x14ac:dyDescent="0.25">
      <c r="A941" s="32">
        <f t="shared" si="60"/>
        <v>2025</v>
      </c>
      <c r="B941" s="32">
        <f t="shared" si="61"/>
        <v>12</v>
      </c>
      <c r="C941" s="25">
        <v>46022</v>
      </c>
      <c r="D941" s="57">
        <f t="shared" ca="1" si="58"/>
        <v>46097</v>
      </c>
      <c r="E941" s="32" t="str">
        <f t="shared" ca="1" si="59"/>
        <v>2-Months</v>
      </c>
      <c r="F941" s="32" t="str">
        <f>VLOOKUP(O941,Stock[],5,FALSE)</f>
        <v>BE</v>
      </c>
      <c r="G941" s="33" t="s">
        <v>2090</v>
      </c>
      <c r="H941" s="34"/>
      <c r="I941" s="34" t="s">
        <v>2091</v>
      </c>
      <c r="J941" s="32" t="str">
        <f>VLOOKUP(I941,Customers[],2,FALSE)</f>
        <v>ဦးရဲမြင့်</v>
      </c>
      <c r="K941" s="32" t="str">
        <f>VLOOKUP(I941,Customers[],4,FALSE)</f>
        <v>Pyawbwe</v>
      </c>
      <c r="L941" s="32" t="str">
        <f>VLOOKUP(Table85[[#This Row],[CustomerID]],Table!H:K,3,0)</f>
        <v>ပျော်ဘွယ်</v>
      </c>
      <c r="M941" s="32" t="str">
        <f>VLOOKUP(I941,Customers[],5,FALSE)</f>
        <v>WholeSales/Contract</v>
      </c>
      <c r="N941" s="34" t="s">
        <v>10</v>
      </c>
      <c r="O941" s="37" t="s">
        <v>61</v>
      </c>
      <c r="P941" s="32" t="str">
        <f>VLOOKUP(O941,Stock[],2,FALSE)</f>
        <v>BE Debtors Opening</v>
      </c>
      <c r="Q941" s="35">
        <f>VLOOKUP(O941,Stock[],3,FALSE)</f>
        <v>0</v>
      </c>
      <c r="R941" s="35">
        <f>VLOOKUP(O941,Stock[],4,FALSE)</f>
        <v>0</v>
      </c>
      <c r="S941" s="34"/>
      <c r="T941" s="35"/>
      <c r="U941" s="34"/>
      <c r="V941" s="36">
        <f>+DailySales!$T941*DailySales!$R941</f>
        <v>0</v>
      </c>
      <c r="W941" s="36">
        <f>+DailySales!$V941*DailySales!$Q941</f>
        <v>0</v>
      </c>
      <c r="X941" s="36">
        <f>VLOOKUP(O941,Stock[],6,FALSE)</f>
        <v>0</v>
      </c>
      <c r="Y941" s="36">
        <f>+DailySales!$V941*DailySales!$X941</f>
        <v>0</v>
      </c>
      <c r="Z941" s="37">
        <v>3548300</v>
      </c>
      <c r="AA941" s="34"/>
      <c r="AB941" s="78"/>
      <c r="AC941" s="78"/>
      <c r="AD941" s="34"/>
      <c r="AE941" s="77"/>
      <c r="AF941" s="38"/>
      <c r="AG941" s="39"/>
      <c r="AH941" s="38"/>
      <c r="AI941" s="39"/>
      <c r="AJ941" s="38">
        <v>46032</v>
      </c>
      <c r="AK941" s="39">
        <v>3548300</v>
      </c>
      <c r="AL941" s="34"/>
      <c r="AM941" s="39"/>
      <c r="AN94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41" s="26"/>
      <c r="AQ941" s="26"/>
      <c r="AR941" s="26"/>
    </row>
    <row r="942" spans="1:44" ht="19.5" customHeight="1" x14ac:dyDescent="0.25">
      <c r="A942" s="32">
        <f t="shared" si="60"/>
        <v>2025</v>
      </c>
      <c r="B942" s="32">
        <f t="shared" si="61"/>
        <v>12</v>
      </c>
      <c r="C942" s="25">
        <v>46022</v>
      </c>
      <c r="D942" s="57">
        <f t="shared" ca="1" si="58"/>
        <v>46097</v>
      </c>
      <c r="E942" s="32" t="str">
        <f t="shared" ca="1" si="59"/>
        <v>2-Months</v>
      </c>
      <c r="F942" s="32" t="str">
        <f>VLOOKUP(O942,Stock[],5,FALSE)</f>
        <v>BE</v>
      </c>
      <c r="G942" s="33" t="s">
        <v>2090</v>
      </c>
      <c r="H942" s="34"/>
      <c r="I942" s="34" t="s">
        <v>2091</v>
      </c>
      <c r="J942" s="32" t="str">
        <f>VLOOKUP(I942,Customers[],2,FALSE)</f>
        <v>ဦးရဲမြင့်</v>
      </c>
      <c r="K942" s="32" t="str">
        <f>VLOOKUP(I942,Customers[],4,FALSE)</f>
        <v>Pyawbwe</v>
      </c>
      <c r="L942" s="32" t="str">
        <f>VLOOKUP(Table85[[#This Row],[CustomerID]],Table!H:K,3,0)</f>
        <v>ပျော်ဘွယ်</v>
      </c>
      <c r="M942" s="32" t="str">
        <f>VLOOKUP(I942,Customers[],5,FALSE)</f>
        <v>WholeSales/Contract</v>
      </c>
      <c r="N942" s="34" t="s">
        <v>10</v>
      </c>
      <c r="O942" s="37" t="s">
        <v>61</v>
      </c>
      <c r="P942" s="32" t="str">
        <f>VLOOKUP(O942,Stock[],2,FALSE)</f>
        <v>BE Debtors Opening</v>
      </c>
      <c r="Q942" s="35">
        <f>VLOOKUP(O942,Stock[],3,FALSE)</f>
        <v>0</v>
      </c>
      <c r="R942" s="35">
        <f>VLOOKUP(O942,Stock[],4,FALSE)</f>
        <v>0</v>
      </c>
      <c r="S942" s="34"/>
      <c r="T942" s="35"/>
      <c r="U942" s="34"/>
      <c r="V942" s="36">
        <f>+DailySales!$T942*DailySales!$R942</f>
        <v>0</v>
      </c>
      <c r="W942" s="36">
        <f>+DailySales!$V942*DailySales!$Q942</f>
        <v>0</v>
      </c>
      <c r="X942" s="36">
        <f>VLOOKUP(O942,Stock[],6,FALSE)</f>
        <v>0</v>
      </c>
      <c r="Y942" s="36">
        <f>+DailySales!$V942*DailySales!$X942</f>
        <v>0</v>
      </c>
      <c r="Z942" s="37">
        <v>1915200</v>
      </c>
      <c r="AA942" s="34"/>
      <c r="AB942" s="78"/>
      <c r="AC942" s="78"/>
      <c r="AD942" s="34"/>
      <c r="AE942" s="77"/>
      <c r="AF942" s="38"/>
      <c r="AG942" s="39"/>
      <c r="AH942" s="38"/>
      <c r="AI942" s="39"/>
      <c r="AJ942" s="38">
        <v>46032</v>
      </c>
      <c r="AK942" s="39">
        <v>1915200</v>
      </c>
      <c r="AL942" s="34"/>
      <c r="AM942" s="39"/>
      <c r="AN94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42" s="26"/>
      <c r="AQ942" s="26"/>
      <c r="AR942" s="26"/>
    </row>
    <row r="943" spans="1:44" ht="19.5" customHeight="1" x14ac:dyDescent="0.25">
      <c r="A943" s="32">
        <f t="shared" si="60"/>
        <v>2025</v>
      </c>
      <c r="B943" s="32">
        <f t="shared" si="61"/>
        <v>12</v>
      </c>
      <c r="C943" s="25">
        <v>46022</v>
      </c>
      <c r="D943" s="57">
        <f t="shared" ca="1" si="58"/>
        <v>46097</v>
      </c>
      <c r="E943" s="32" t="str">
        <f t="shared" ca="1" si="59"/>
        <v>2-Months</v>
      </c>
      <c r="F943" s="32" t="str">
        <f>VLOOKUP(O943,Stock[],5,FALSE)</f>
        <v>BE</v>
      </c>
      <c r="G943" s="33" t="s">
        <v>2090</v>
      </c>
      <c r="H943" s="34"/>
      <c r="I943" s="34" t="s">
        <v>2091</v>
      </c>
      <c r="J943" s="32" t="str">
        <f>VLOOKUP(I943,Customers[],2,FALSE)</f>
        <v>ဦးရဲမြင့်</v>
      </c>
      <c r="K943" s="32" t="str">
        <f>VLOOKUP(I943,Customers[],4,FALSE)</f>
        <v>Pyawbwe</v>
      </c>
      <c r="L943" s="32" t="str">
        <f>VLOOKUP(Table85[[#This Row],[CustomerID]],Table!H:K,3,0)</f>
        <v>ပျော်ဘွယ်</v>
      </c>
      <c r="M943" s="32" t="str">
        <f>VLOOKUP(I943,Customers[],5,FALSE)</f>
        <v>WholeSales/Contract</v>
      </c>
      <c r="N943" s="34" t="s">
        <v>10</v>
      </c>
      <c r="O943" s="37" t="s">
        <v>61</v>
      </c>
      <c r="P943" s="32" t="str">
        <f>VLOOKUP(O943,Stock[],2,FALSE)</f>
        <v>BE Debtors Opening</v>
      </c>
      <c r="Q943" s="35">
        <f>VLOOKUP(O943,Stock[],3,FALSE)</f>
        <v>0</v>
      </c>
      <c r="R943" s="35">
        <f>VLOOKUP(O943,Stock[],4,FALSE)</f>
        <v>0</v>
      </c>
      <c r="S943" s="34"/>
      <c r="T943" s="35"/>
      <c r="U943" s="34"/>
      <c r="V943" s="36">
        <f>+DailySales!$T943*DailySales!$R943</f>
        <v>0</v>
      </c>
      <c r="W943" s="36">
        <f>+DailySales!$V943*DailySales!$Q943</f>
        <v>0</v>
      </c>
      <c r="X943" s="36">
        <f>VLOOKUP(O943,Stock[],6,FALSE)</f>
        <v>0</v>
      </c>
      <c r="Y943" s="36">
        <f>+DailySales!$V943*DailySales!$X943</f>
        <v>0</v>
      </c>
      <c r="Z943" s="37">
        <v>2793000</v>
      </c>
      <c r="AA943" s="34"/>
      <c r="AB943" s="78"/>
      <c r="AC943" s="78"/>
      <c r="AD943" s="34"/>
      <c r="AE943" s="77"/>
      <c r="AF943" s="38"/>
      <c r="AG943" s="39"/>
      <c r="AH943" s="38"/>
      <c r="AI943" s="39"/>
      <c r="AJ943" s="38">
        <v>46032</v>
      </c>
      <c r="AK943" s="39">
        <v>2793000</v>
      </c>
      <c r="AL943" s="34"/>
      <c r="AM943" s="39"/>
      <c r="AN94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43" s="26"/>
      <c r="AQ943" s="26"/>
      <c r="AR943" s="26"/>
    </row>
    <row r="944" spans="1:44" ht="19.5" customHeight="1" x14ac:dyDescent="0.25">
      <c r="A944" s="32">
        <f t="shared" si="60"/>
        <v>2025</v>
      </c>
      <c r="B944" s="32">
        <f t="shared" si="61"/>
        <v>12</v>
      </c>
      <c r="C944" s="25">
        <v>46022</v>
      </c>
      <c r="D944" s="57">
        <f t="shared" ca="1" si="58"/>
        <v>46097</v>
      </c>
      <c r="E944" s="32" t="str">
        <f t="shared" ca="1" si="59"/>
        <v>2-Months</v>
      </c>
      <c r="F944" s="32" t="str">
        <f>VLOOKUP(O944,Stock[],5,FALSE)</f>
        <v>BE</v>
      </c>
      <c r="G944" s="33" t="s">
        <v>2090</v>
      </c>
      <c r="H944" s="34"/>
      <c r="I944" s="34" t="s">
        <v>2091</v>
      </c>
      <c r="J944" s="32" t="str">
        <f>VLOOKUP(I944,Customers[],2,FALSE)</f>
        <v>ဦးရဲမြင့်</v>
      </c>
      <c r="K944" s="32" t="str">
        <f>VLOOKUP(I944,Customers[],4,FALSE)</f>
        <v>Pyawbwe</v>
      </c>
      <c r="L944" s="32" t="str">
        <f>VLOOKUP(Table85[[#This Row],[CustomerID]],Table!H:K,3,0)</f>
        <v>ပျော်ဘွယ်</v>
      </c>
      <c r="M944" s="32" t="str">
        <f>VLOOKUP(I944,Customers[],5,FALSE)</f>
        <v>WholeSales/Contract</v>
      </c>
      <c r="N944" s="34" t="s">
        <v>10</v>
      </c>
      <c r="O944" s="37" t="s">
        <v>61</v>
      </c>
      <c r="P944" s="32" t="str">
        <f>VLOOKUP(O944,Stock[],2,FALSE)</f>
        <v>BE Debtors Opening</v>
      </c>
      <c r="Q944" s="35">
        <f>VLOOKUP(O944,Stock[],3,FALSE)</f>
        <v>0</v>
      </c>
      <c r="R944" s="35">
        <f>VLOOKUP(O944,Stock[],4,FALSE)</f>
        <v>0</v>
      </c>
      <c r="S944" s="34"/>
      <c r="T944" s="35"/>
      <c r="U944" s="34"/>
      <c r="V944" s="36">
        <f>+DailySales!$T944*DailySales!$R944</f>
        <v>0</v>
      </c>
      <c r="W944" s="36">
        <f>+DailySales!$V944*DailySales!$Q944</f>
        <v>0</v>
      </c>
      <c r="X944" s="36">
        <f>VLOOKUP(O944,Stock[],6,FALSE)</f>
        <v>0</v>
      </c>
      <c r="Y944" s="36">
        <f>+DailySales!$V944*DailySales!$X944</f>
        <v>0</v>
      </c>
      <c r="Z944" s="37">
        <v>558600</v>
      </c>
      <c r="AA944" s="34"/>
      <c r="AB944" s="78"/>
      <c r="AC944" s="78"/>
      <c r="AD944" s="34"/>
      <c r="AE944" s="77"/>
      <c r="AF944" s="38"/>
      <c r="AG944" s="39"/>
      <c r="AH944" s="38"/>
      <c r="AI944" s="39"/>
      <c r="AJ944" s="38">
        <v>46032</v>
      </c>
      <c r="AK944" s="39">
        <v>558600</v>
      </c>
      <c r="AL944" s="34"/>
      <c r="AM944" s="39"/>
      <c r="AN94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44" s="26"/>
      <c r="AQ944" s="26"/>
      <c r="AR944" s="26"/>
    </row>
    <row r="945" spans="1:44" ht="19.5" customHeight="1" x14ac:dyDescent="0.25">
      <c r="A945" s="32">
        <f t="shared" si="60"/>
        <v>2025</v>
      </c>
      <c r="B945" s="32">
        <f t="shared" si="61"/>
        <v>12</v>
      </c>
      <c r="C945" s="25">
        <v>46022</v>
      </c>
      <c r="D945" s="57">
        <f t="shared" ca="1" si="58"/>
        <v>46097</v>
      </c>
      <c r="E945" s="32" t="str">
        <f t="shared" ca="1" si="59"/>
        <v>2-Months</v>
      </c>
      <c r="F945" s="32" t="str">
        <f>VLOOKUP(O945,Stock[],5,FALSE)</f>
        <v>BE</v>
      </c>
      <c r="G945" s="33" t="s">
        <v>2092</v>
      </c>
      <c r="H945" s="34"/>
      <c r="I945" s="34" t="s">
        <v>2093</v>
      </c>
      <c r="J945" s="32" t="str">
        <f>VLOOKUP(I945,Customers[],2,FALSE)</f>
        <v>ဦးဝင်းနိုင်</v>
      </c>
      <c r="K945" s="32" t="str">
        <f>VLOOKUP(I945,Customers[],4,FALSE)</f>
        <v>Wandwin</v>
      </c>
      <c r="L945" s="32" t="str">
        <f>VLOOKUP(Table85[[#This Row],[CustomerID]],Table!H:K,3,0)</f>
        <v>လျှော်ပင်</v>
      </c>
      <c r="M945" s="32" t="str">
        <f>VLOOKUP(I945,Customers[],5,FALSE)</f>
        <v>WholeSales/Contract</v>
      </c>
      <c r="N945" s="34" t="s">
        <v>10</v>
      </c>
      <c r="O945" s="37" t="s">
        <v>61</v>
      </c>
      <c r="P945" s="32" t="str">
        <f>VLOOKUP(O945,Stock[],2,FALSE)</f>
        <v>BE Debtors Opening</v>
      </c>
      <c r="Q945" s="35">
        <f>VLOOKUP(O945,Stock[],3,FALSE)</f>
        <v>0</v>
      </c>
      <c r="R945" s="35">
        <f>VLOOKUP(O945,Stock[],4,FALSE)</f>
        <v>0</v>
      </c>
      <c r="S945" s="34"/>
      <c r="T945" s="35"/>
      <c r="U945" s="34"/>
      <c r="V945" s="36">
        <f>+DailySales!$T945*DailySales!$R945</f>
        <v>0</v>
      </c>
      <c r="W945" s="36">
        <f>+DailySales!$V945*DailySales!$Q945</f>
        <v>0</v>
      </c>
      <c r="X945" s="36">
        <f>VLOOKUP(O945,Stock[],6,FALSE)</f>
        <v>0</v>
      </c>
      <c r="Y945" s="36">
        <f>+DailySales!$V945*DailySales!$X945</f>
        <v>0</v>
      </c>
      <c r="Z945" s="37">
        <v>383600</v>
      </c>
      <c r="AA945" s="34"/>
      <c r="AB945" s="78"/>
      <c r="AC945" s="78"/>
      <c r="AD945" s="34"/>
      <c r="AE945" s="77"/>
      <c r="AF945" s="38"/>
      <c r="AG945" s="39"/>
      <c r="AH945" s="38"/>
      <c r="AI945" s="39"/>
      <c r="AJ945" s="38">
        <v>46049</v>
      </c>
      <c r="AK945" s="39">
        <v>383600</v>
      </c>
      <c r="AL945" s="34"/>
      <c r="AM945" s="39"/>
      <c r="AN94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45" s="26"/>
      <c r="AQ945" s="26"/>
      <c r="AR945" s="26"/>
    </row>
    <row r="946" spans="1:44" ht="19.5" customHeight="1" x14ac:dyDescent="0.25">
      <c r="A946" s="32">
        <f t="shared" si="60"/>
        <v>2025</v>
      </c>
      <c r="B946" s="32">
        <f t="shared" si="61"/>
        <v>12</v>
      </c>
      <c r="C946" s="25">
        <v>46022</v>
      </c>
      <c r="D946" s="57">
        <f t="shared" ca="1" si="58"/>
        <v>46097</v>
      </c>
      <c r="E946" s="32" t="str">
        <f t="shared" ca="1" si="59"/>
        <v>2-Months</v>
      </c>
      <c r="F946" s="32" t="str">
        <f>VLOOKUP(O946,Stock[],5,FALSE)</f>
        <v>BE</v>
      </c>
      <c r="G946" s="33" t="s">
        <v>2092</v>
      </c>
      <c r="H946" s="34"/>
      <c r="I946" s="34" t="s">
        <v>2093</v>
      </c>
      <c r="J946" s="32" t="str">
        <f>VLOOKUP(I946,Customers[],2,FALSE)</f>
        <v>ဦးဝင်းနိုင်</v>
      </c>
      <c r="K946" s="32" t="str">
        <f>VLOOKUP(I946,Customers[],4,FALSE)</f>
        <v>Wandwin</v>
      </c>
      <c r="L946" s="32" t="str">
        <f>VLOOKUP(Table85[[#This Row],[CustomerID]],Table!H:K,3,0)</f>
        <v>လျှော်ပင်</v>
      </c>
      <c r="M946" s="32" t="str">
        <f>VLOOKUP(I946,Customers[],5,FALSE)</f>
        <v>WholeSales/Contract</v>
      </c>
      <c r="N946" s="34" t="s">
        <v>10</v>
      </c>
      <c r="O946" s="37" t="s">
        <v>61</v>
      </c>
      <c r="P946" s="32" t="str">
        <f>VLOOKUP(O946,Stock[],2,FALSE)</f>
        <v>BE Debtors Opening</v>
      </c>
      <c r="Q946" s="35">
        <f>VLOOKUP(O946,Stock[],3,FALSE)</f>
        <v>0</v>
      </c>
      <c r="R946" s="35">
        <f>VLOOKUP(O946,Stock[],4,FALSE)</f>
        <v>0</v>
      </c>
      <c r="S946" s="34"/>
      <c r="T946" s="35"/>
      <c r="U946" s="34"/>
      <c r="V946" s="36">
        <f>+DailySales!$T946*DailySales!$R946</f>
        <v>0</v>
      </c>
      <c r="W946" s="36">
        <f>+DailySales!$V946*DailySales!$Q946</f>
        <v>0</v>
      </c>
      <c r="X946" s="36">
        <f>VLOOKUP(O946,Stock[],6,FALSE)</f>
        <v>0</v>
      </c>
      <c r="Y946" s="36">
        <f>+DailySales!$V946*DailySales!$X946</f>
        <v>0</v>
      </c>
      <c r="Z946" s="37">
        <v>319200</v>
      </c>
      <c r="AA946" s="34"/>
      <c r="AB946" s="78"/>
      <c r="AC946" s="78"/>
      <c r="AD946" s="34"/>
      <c r="AE946" s="77"/>
      <c r="AF946" s="38"/>
      <c r="AG946" s="39"/>
      <c r="AH946" s="38"/>
      <c r="AI946" s="39"/>
      <c r="AJ946" s="38">
        <v>46049</v>
      </c>
      <c r="AK946" s="39">
        <v>319200</v>
      </c>
      <c r="AL946" s="34"/>
      <c r="AM946" s="39"/>
      <c r="AN94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46" s="26"/>
      <c r="AQ946" s="26"/>
      <c r="AR946" s="26"/>
    </row>
    <row r="947" spans="1:44" ht="19.5" customHeight="1" x14ac:dyDescent="0.25">
      <c r="A947" s="32">
        <f t="shared" si="60"/>
        <v>2025</v>
      </c>
      <c r="B947" s="32">
        <f t="shared" si="61"/>
        <v>12</v>
      </c>
      <c r="C947" s="25">
        <v>46022</v>
      </c>
      <c r="D947" s="57">
        <f t="shared" ca="1" si="58"/>
        <v>46097</v>
      </c>
      <c r="E947" s="32" t="str">
        <f t="shared" ca="1" si="59"/>
        <v>2-Months</v>
      </c>
      <c r="F947" s="32" t="str">
        <f>VLOOKUP(O947,Stock[],5,FALSE)</f>
        <v>BE</v>
      </c>
      <c r="G947" s="33" t="s">
        <v>2092</v>
      </c>
      <c r="H947" s="34"/>
      <c r="I947" s="34" t="s">
        <v>2093</v>
      </c>
      <c r="J947" s="32" t="str">
        <f>VLOOKUP(I947,Customers[],2,FALSE)</f>
        <v>ဦးဝင်းနိုင်</v>
      </c>
      <c r="K947" s="32" t="str">
        <f>VLOOKUP(I947,Customers[],4,FALSE)</f>
        <v>Wandwin</v>
      </c>
      <c r="L947" s="32" t="str">
        <f>VLOOKUP(Table85[[#This Row],[CustomerID]],Table!H:K,3,0)</f>
        <v>လျှော်ပင်</v>
      </c>
      <c r="M947" s="32" t="str">
        <f>VLOOKUP(I947,Customers[],5,FALSE)</f>
        <v>WholeSales/Contract</v>
      </c>
      <c r="N947" s="34" t="s">
        <v>10</v>
      </c>
      <c r="O947" s="37" t="s">
        <v>61</v>
      </c>
      <c r="P947" s="32" t="str">
        <f>VLOOKUP(O947,Stock[],2,FALSE)</f>
        <v>BE Debtors Opening</v>
      </c>
      <c r="Q947" s="35">
        <f>VLOOKUP(O947,Stock[],3,FALSE)</f>
        <v>0</v>
      </c>
      <c r="R947" s="35">
        <f>VLOOKUP(O947,Stock[],4,FALSE)</f>
        <v>0</v>
      </c>
      <c r="S947" s="34"/>
      <c r="T947" s="35"/>
      <c r="U947" s="34"/>
      <c r="V947" s="36">
        <f>+DailySales!$T947*DailySales!$R947</f>
        <v>0</v>
      </c>
      <c r="W947" s="36">
        <f>+DailySales!$V947*DailySales!$Q947</f>
        <v>0</v>
      </c>
      <c r="X947" s="36">
        <f>VLOOKUP(O947,Stock[],6,FALSE)</f>
        <v>0</v>
      </c>
      <c r="Y947" s="36">
        <f>+DailySales!$V947*DailySales!$X947</f>
        <v>0</v>
      </c>
      <c r="Z947" s="37">
        <v>386400</v>
      </c>
      <c r="AA947" s="34"/>
      <c r="AB947" s="78"/>
      <c r="AC947" s="78"/>
      <c r="AD947" s="34"/>
      <c r="AE947" s="77"/>
      <c r="AF947" s="38"/>
      <c r="AG947" s="39"/>
      <c r="AH947" s="38"/>
      <c r="AI947" s="39"/>
      <c r="AJ947" s="38">
        <v>46049</v>
      </c>
      <c r="AK947" s="39">
        <v>386400</v>
      </c>
      <c r="AL947" s="34"/>
      <c r="AM947" s="39"/>
      <c r="AN94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47" s="26"/>
      <c r="AQ947" s="26"/>
      <c r="AR947" s="26"/>
    </row>
    <row r="948" spans="1:44" ht="19.5" customHeight="1" x14ac:dyDescent="0.25">
      <c r="A948" s="32">
        <f t="shared" si="60"/>
        <v>2025</v>
      </c>
      <c r="B948" s="32">
        <f t="shared" si="61"/>
        <v>12</v>
      </c>
      <c r="C948" s="25">
        <v>46022</v>
      </c>
      <c r="D948" s="57">
        <f t="shared" ca="1" si="58"/>
        <v>46097</v>
      </c>
      <c r="E948" s="32" t="str">
        <f t="shared" ca="1" si="59"/>
        <v>2-Months</v>
      </c>
      <c r="F948" s="32" t="str">
        <f>VLOOKUP(O948,Stock[],5,FALSE)</f>
        <v>BE</v>
      </c>
      <c r="G948" s="33" t="s">
        <v>2092</v>
      </c>
      <c r="H948" s="34"/>
      <c r="I948" s="34" t="s">
        <v>2093</v>
      </c>
      <c r="J948" s="32" t="str">
        <f>VLOOKUP(I948,Customers[],2,FALSE)</f>
        <v>ဦးဝင်းနိုင်</v>
      </c>
      <c r="K948" s="32" t="str">
        <f>VLOOKUP(I948,Customers[],4,FALSE)</f>
        <v>Wandwin</v>
      </c>
      <c r="L948" s="32" t="str">
        <f>VLOOKUP(Table85[[#This Row],[CustomerID]],Table!H:K,3,0)</f>
        <v>လျှော်ပင်</v>
      </c>
      <c r="M948" s="32" t="str">
        <f>VLOOKUP(I948,Customers[],5,FALSE)</f>
        <v>WholeSales/Contract</v>
      </c>
      <c r="N948" s="34" t="s">
        <v>10</v>
      </c>
      <c r="O948" s="37" t="s">
        <v>61</v>
      </c>
      <c r="P948" s="32" t="str">
        <f>VLOOKUP(O948,Stock[],2,FALSE)</f>
        <v>BE Debtors Opening</v>
      </c>
      <c r="Q948" s="35">
        <f>VLOOKUP(O948,Stock[],3,FALSE)</f>
        <v>0</v>
      </c>
      <c r="R948" s="35">
        <f>VLOOKUP(O948,Stock[],4,FALSE)</f>
        <v>0</v>
      </c>
      <c r="S948" s="34"/>
      <c r="T948" s="35"/>
      <c r="U948" s="34"/>
      <c r="V948" s="36">
        <f>+DailySales!$T948*DailySales!$R948</f>
        <v>0</v>
      </c>
      <c r="W948" s="36">
        <f>+DailySales!$V948*DailySales!$Q948</f>
        <v>0</v>
      </c>
      <c r="X948" s="36">
        <f>VLOOKUP(O948,Stock[],6,FALSE)</f>
        <v>0</v>
      </c>
      <c r="Y948" s="36">
        <f>+DailySales!$V948*DailySales!$X948</f>
        <v>0</v>
      </c>
      <c r="Z948" s="37">
        <v>372400</v>
      </c>
      <c r="AA948" s="34"/>
      <c r="AB948" s="78"/>
      <c r="AC948" s="78"/>
      <c r="AD948" s="34"/>
      <c r="AE948" s="77"/>
      <c r="AF948" s="38"/>
      <c r="AG948" s="39"/>
      <c r="AH948" s="38"/>
      <c r="AI948" s="39"/>
      <c r="AJ948" s="38">
        <v>46049</v>
      </c>
      <c r="AK948" s="39">
        <v>372400</v>
      </c>
      <c r="AL948" s="34"/>
      <c r="AM948" s="39"/>
      <c r="AN94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48" s="26"/>
      <c r="AQ948" s="26"/>
      <c r="AR948" s="26"/>
    </row>
    <row r="949" spans="1:44" ht="19.5" customHeight="1" x14ac:dyDescent="0.25">
      <c r="A949" s="32">
        <f t="shared" si="60"/>
        <v>2025</v>
      </c>
      <c r="B949" s="32">
        <f t="shared" si="61"/>
        <v>12</v>
      </c>
      <c r="C949" s="25">
        <v>46022</v>
      </c>
      <c r="D949" s="57">
        <f t="shared" ca="1" si="58"/>
        <v>46097</v>
      </c>
      <c r="E949" s="32" t="str">
        <f t="shared" ca="1" si="59"/>
        <v>2-Months</v>
      </c>
      <c r="F949" s="32" t="str">
        <f>VLOOKUP(O949,Stock[],5,FALSE)</f>
        <v>BE</v>
      </c>
      <c r="G949" s="33" t="s">
        <v>2092</v>
      </c>
      <c r="H949" s="34"/>
      <c r="I949" s="34" t="s">
        <v>2093</v>
      </c>
      <c r="J949" s="32" t="str">
        <f>VLOOKUP(I949,Customers[],2,FALSE)</f>
        <v>ဦးဝင်းနိုင်</v>
      </c>
      <c r="K949" s="32" t="str">
        <f>VLOOKUP(I949,Customers[],4,FALSE)</f>
        <v>Wandwin</v>
      </c>
      <c r="L949" s="32" t="str">
        <f>VLOOKUP(Table85[[#This Row],[CustomerID]],Table!H:K,3,0)</f>
        <v>လျှော်ပင်</v>
      </c>
      <c r="M949" s="32" t="str">
        <f>VLOOKUP(I949,Customers[],5,FALSE)</f>
        <v>WholeSales/Contract</v>
      </c>
      <c r="N949" s="34" t="s">
        <v>10</v>
      </c>
      <c r="O949" s="37" t="s">
        <v>61</v>
      </c>
      <c r="P949" s="32" t="str">
        <f>VLOOKUP(O949,Stock[],2,FALSE)</f>
        <v>BE Debtors Opening</v>
      </c>
      <c r="Q949" s="35">
        <f>VLOOKUP(O949,Stock[],3,FALSE)</f>
        <v>0</v>
      </c>
      <c r="R949" s="35">
        <f>VLOOKUP(O949,Stock[],4,FALSE)</f>
        <v>0</v>
      </c>
      <c r="S949" s="34"/>
      <c r="T949" s="35"/>
      <c r="U949" s="34"/>
      <c r="V949" s="36">
        <f>+DailySales!$T949*DailySales!$R949</f>
        <v>0</v>
      </c>
      <c r="W949" s="36">
        <f>+DailySales!$V949*DailySales!$Q949</f>
        <v>0</v>
      </c>
      <c r="X949" s="36">
        <f>VLOOKUP(O949,Stock[],6,FALSE)</f>
        <v>0</v>
      </c>
      <c r="Y949" s="36">
        <f>+DailySales!$V949*DailySales!$X949</f>
        <v>0</v>
      </c>
      <c r="Z949" s="37">
        <v>53760</v>
      </c>
      <c r="AA949" s="34"/>
      <c r="AB949" s="78"/>
      <c r="AC949" s="78"/>
      <c r="AD949" s="34"/>
      <c r="AE949" s="77"/>
      <c r="AF949" s="38"/>
      <c r="AG949" s="39"/>
      <c r="AH949" s="38"/>
      <c r="AI949" s="39"/>
      <c r="AJ949" s="38">
        <v>46049</v>
      </c>
      <c r="AK949" s="39">
        <v>53760</v>
      </c>
      <c r="AL949" s="34"/>
      <c r="AM949" s="39"/>
      <c r="AN94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49" s="26"/>
      <c r="AQ949" s="26"/>
      <c r="AR949" s="26"/>
    </row>
    <row r="950" spans="1:44" ht="19.5" customHeight="1" x14ac:dyDescent="0.25">
      <c r="A950" s="32">
        <f t="shared" si="60"/>
        <v>2025</v>
      </c>
      <c r="B950" s="32">
        <f t="shared" si="61"/>
        <v>12</v>
      </c>
      <c r="C950" s="25">
        <v>46022</v>
      </c>
      <c r="D950" s="57">
        <f t="shared" ca="1" si="58"/>
        <v>46097</v>
      </c>
      <c r="E950" s="32" t="str">
        <f t="shared" ca="1" si="59"/>
        <v>2-Months</v>
      </c>
      <c r="F950" s="32" t="str">
        <f>VLOOKUP(O950,Stock[],5,FALSE)</f>
        <v>BE</v>
      </c>
      <c r="G950" s="33" t="s">
        <v>2092</v>
      </c>
      <c r="H950" s="34"/>
      <c r="I950" s="34" t="s">
        <v>2093</v>
      </c>
      <c r="J950" s="32" t="str">
        <f>VLOOKUP(I950,Customers[],2,FALSE)</f>
        <v>ဦးဝင်းနိုင်</v>
      </c>
      <c r="K950" s="32" t="str">
        <f>VLOOKUP(I950,Customers[],4,FALSE)</f>
        <v>Wandwin</v>
      </c>
      <c r="L950" s="32" t="str">
        <f>VLOOKUP(Table85[[#This Row],[CustomerID]],Table!H:K,3,0)</f>
        <v>လျှော်ပင်</v>
      </c>
      <c r="M950" s="32" t="str">
        <f>VLOOKUP(I950,Customers[],5,FALSE)</f>
        <v>WholeSales/Contract</v>
      </c>
      <c r="N950" s="34" t="s">
        <v>10</v>
      </c>
      <c r="O950" s="37" t="s">
        <v>61</v>
      </c>
      <c r="P950" s="32" t="str">
        <f>VLOOKUP(O950,Stock[],2,FALSE)</f>
        <v>BE Debtors Opening</v>
      </c>
      <c r="Q950" s="35">
        <f>VLOOKUP(O950,Stock[],3,FALSE)</f>
        <v>0</v>
      </c>
      <c r="R950" s="35">
        <f>VLOOKUP(O950,Stock[],4,FALSE)</f>
        <v>0</v>
      </c>
      <c r="S950" s="34"/>
      <c r="T950" s="35"/>
      <c r="U950" s="34"/>
      <c r="V950" s="36">
        <f>+DailySales!$T950*DailySales!$R950</f>
        <v>0</v>
      </c>
      <c r="W950" s="36">
        <f>+DailySales!$V950*DailySales!$Q950</f>
        <v>0</v>
      </c>
      <c r="X950" s="36">
        <f>VLOOKUP(O950,Stock[],6,FALSE)</f>
        <v>0</v>
      </c>
      <c r="Y950" s="36">
        <f>+DailySales!$V950*DailySales!$X950</f>
        <v>0</v>
      </c>
      <c r="Z950" s="37">
        <v>91800</v>
      </c>
      <c r="AA950" s="34"/>
      <c r="AB950" s="78"/>
      <c r="AC950" s="78"/>
      <c r="AD950" s="34"/>
      <c r="AE950" s="77"/>
      <c r="AF950" s="38"/>
      <c r="AG950" s="39"/>
      <c r="AH950" s="38"/>
      <c r="AI950" s="39"/>
      <c r="AJ950" s="38">
        <v>46049</v>
      </c>
      <c r="AK950" s="39">
        <v>91800</v>
      </c>
      <c r="AL950" s="34"/>
      <c r="AM950" s="39"/>
      <c r="AN95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50" s="26"/>
      <c r="AQ950" s="26"/>
      <c r="AR950" s="26"/>
    </row>
    <row r="951" spans="1:44" ht="19.5" customHeight="1" x14ac:dyDescent="0.25">
      <c r="A951" s="32">
        <f t="shared" si="60"/>
        <v>2025</v>
      </c>
      <c r="B951" s="32">
        <f t="shared" si="61"/>
        <v>12</v>
      </c>
      <c r="C951" s="25">
        <v>46022</v>
      </c>
      <c r="D951" s="57">
        <f t="shared" ca="1" si="58"/>
        <v>46097</v>
      </c>
      <c r="E951" s="32" t="str">
        <f t="shared" ca="1" si="59"/>
        <v>2-Months</v>
      </c>
      <c r="F951" s="32" t="str">
        <f>VLOOKUP(O951,Stock[],5,FALSE)</f>
        <v>BE</v>
      </c>
      <c r="G951" s="33" t="s">
        <v>2094</v>
      </c>
      <c r="H951" s="34"/>
      <c r="I951" s="34" t="s">
        <v>201</v>
      </c>
      <c r="J951" s="32" t="str">
        <f>VLOOKUP(I951,Customers[],2,FALSE)</f>
        <v>ဦးအောင်မိုး(ကောင်းသန့်)</v>
      </c>
      <c r="K951" s="32" t="str">
        <f>VLOOKUP(I951,Customers[],4,FALSE)</f>
        <v>Meiktila</v>
      </c>
      <c r="L951" s="32" t="str">
        <f>VLOOKUP(Table85[[#This Row],[CustomerID]],Table!H:K,3,0)</f>
        <v>မိတ္ထီလာ</v>
      </c>
      <c r="M951" s="32" t="str">
        <f>VLOOKUP(I951,Customers[],5,FALSE)</f>
        <v>WholeSales/Contract</v>
      </c>
      <c r="N951" s="34" t="s">
        <v>10</v>
      </c>
      <c r="O951" s="37" t="s">
        <v>61</v>
      </c>
      <c r="P951" s="32" t="str">
        <f>VLOOKUP(O951,Stock[],2,FALSE)</f>
        <v>BE Debtors Opening</v>
      </c>
      <c r="Q951" s="35">
        <f>VLOOKUP(O951,Stock[],3,FALSE)</f>
        <v>0</v>
      </c>
      <c r="R951" s="35">
        <f>VLOOKUP(O951,Stock[],4,FALSE)</f>
        <v>0</v>
      </c>
      <c r="S951" s="34"/>
      <c r="T951" s="35"/>
      <c r="U951" s="34"/>
      <c r="V951" s="36">
        <f>+DailySales!$T951*DailySales!$R951</f>
        <v>0</v>
      </c>
      <c r="W951" s="36">
        <f>+DailySales!$V951*DailySales!$Q951</f>
        <v>0</v>
      </c>
      <c r="X951" s="36">
        <f>VLOOKUP(O951,Stock[],6,FALSE)</f>
        <v>0</v>
      </c>
      <c r="Y951" s="36">
        <f>+DailySales!$V951*DailySales!$X951</f>
        <v>0</v>
      </c>
      <c r="Z951" s="37">
        <v>646380</v>
      </c>
      <c r="AA951" s="34"/>
      <c r="AB951" s="78"/>
      <c r="AC951" s="78"/>
      <c r="AD951" s="34"/>
      <c r="AE951" s="77"/>
      <c r="AF951" s="38"/>
      <c r="AG951" s="39"/>
      <c r="AH951" s="38">
        <v>46025</v>
      </c>
      <c r="AI951" s="39">
        <v>646380</v>
      </c>
      <c r="AJ951" s="38"/>
      <c r="AK951" s="39"/>
      <c r="AL951" s="34"/>
      <c r="AM951" s="39"/>
      <c r="AN95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51" s="26"/>
      <c r="AQ951" s="26"/>
      <c r="AR951" s="26"/>
    </row>
    <row r="952" spans="1:44" ht="19.5" customHeight="1" x14ac:dyDescent="0.25">
      <c r="A952" s="32">
        <f t="shared" si="60"/>
        <v>2025</v>
      </c>
      <c r="B952" s="32">
        <f t="shared" si="61"/>
        <v>12</v>
      </c>
      <c r="C952" s="25">
        <v>46022</v>
      </c>
      <c r="D952" s="57">
        <f t="shared" ca="1" si="58"/>
        <v>46097</v>
      </c>
      <c r="E952" s="32" t="str">
        <f t="shared" ca="1" si="59"/>
        <v>2-Months</v>
      </c>
      <c r="F952" s="32" t="str">
        <f>VLOOKUP(O952,Stock[],5,FALSE)</f>
        <v>BE</v>
      </c>
      <c r="G952" s="33" t="s">
        <v>2094</v>
      </c>
      <c r="H952" s="34"/>
      <c r="I952" s="34" t="s">
        <v>201</v>
      </c>
      <c r="J952" s="32" t="str">
        <f>VLOOKUP(I952,Customers[],2,FALSE)</f>
        <v>ဦးအောင်မိုး(ကောင်းသန့်)</v>
      </c>
      <c r="K952" s="32" t="str">
        <f>VLOOKUP(I952,Customers[],4,FALSE)</f>
        <v>Meiktila</v>
      </c>
      <c r="L952" s="32" t="str">
        <f>VLOOKUP(Table85[[#This Row],[CustomerID]],Table!H:K,3,0)</f>
        <v>မိတ္ထီလာ</v>
      </c>
      <c r="M952" s="32" t="str">
        <f>VLOOKUP(I952,Customers[],5,FALSE)</f>
        <v>WholeSales/Contract</v>
      </c>
      <c r="N952" s="34" t="s">
        <v>10</v>
      </c>
      <c r="O952" s="37" t="s">
        <v>61</v>
      </c>
      <c r="P952" s="32" t="str">
        <f>VLOOKUP(O952,Stock[],2,FALSE)</f>
        <v>BE Debtors Opening</v>
      </c>
      <c r="Q952" s="35">
        <f>VLOOKUP(O952,Stock[],3,FALSE)</f>
        <v>0</v>
      </c>
      <c r="R952" s="35">
        <f>VLOOKUP(O952,Stock[],4,FALSE)</f>
        <v>0</v>
      </c>
      <c r="S952" s="34"/>
      <c r="T952" s="35"/>
      <c r="U952" s="34"/>
      <c r="V952" s="36">
        <f>+DailySales!$T952*DailySales!$R952</f>
        <v>0</v>
      </c>
      <c r="W952" s="36">
        <f>+DailySales!$V952*DailySales!$Q952</f>
        <v>0</v>
      </c>
      <c r="X952" s="36">
        <f>VLOOKUP(O952,Stock[],6,FALSE)</f>
        <v>0</v>
      </c>
      <c r="Y952" s="36">
        <f>+DailySales!$V952*DailySales!$X952</f>
        <v>0</v>
      </c>
      <c r="Z952" s="37">
        <v>558600</v>
      </c>
      <c r="AA952" s="34"/>
      <c r="AB952" s="78"/>
      <c r="AC952" s="78"/>
      <c r="AD952" s="34"/>
      <c r="AE952" s="77"/>
      <c r="AF952" s="38"/>
      <c r="AG952" s="39"/>
      <c r="AH952" s="38">
        <v>46025</v>
      </c>
      <c r="AI952" s="39">
        <v>558600</v>
      </c>
      <c r="AJ952" s="38"/>
      <c r="AK952" s="39"/>
      <c r="AL952" s="34"/>
      <c r="AM952" s="39"/>
      <c r="AN95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52" s="26"/>
      <c r="AQ952" s="26"/>
      <c r="AR952" s="26"/>
    </row>
    <row r="953" spans="1:44" ht="19.5" customHeight="1" x14ac:dyDescent="0.25">
      <c r="A953" s="32">
        <f t="shared" si="60"/>
        <v>2025</v>
      </c>
      <c r="B953" s="32">
        <f t="shared" si="61"/>
        <v>12</v>
      </c>
      <c r="C953" s="25">
        <v>46022</v>
      </c>
      <c r="D953" s="57">
        <f t="shared" ca="1" si="58"/>
        <v>46097</v>
      </c>
      <c r="E953" s="32" t="str">
        <f t="shared" ca="1" si="59"/>
        <v>2-Months</v>
      </c>
      <c r="F953" s="32" t="str">
        <f>VLOOKUP(O953,Stock[],5,FALSE)</f>
        <v>BE</v>
      </c>
      <c r="G953" s="33" t="s">
        <v>2095</v>
      </c>
      <c r="H953" s="34"/>
      <c r="I953" s="34" t="s">
        <v>181</v>
      </c>
      <c r="J953" s="32" t="str">
        <f>VLOOKUP(I953,Customers[],2,FALSE)</f>
        <v>ရွှေမြင်း(ရွှေခြင်္သေ့)</v>
      </c>
      <c r="K953" s="32" t="str">
        <f>VLOOKUP(I953,Customers[],4,FALSE)</f>
        <v>Meiktila</v>
      </c>
      <c r="L953" s="32" t="str">
        <f>VLOOKUP(Table85[[#This Row],[CustomerID]],Table!H:K,3,0)</f>
        <v>မိတ္ထီလာ</v>
      </c>
      <c r="M953" s="32" t="str">
        <f>VLOOKUP(I953,Customers[],5,FALSE)</f>
        <v>WholeSales/Contract</v>
      </c>
      <c r="N953" s="34" t="s">
        <v>10</v>
      </c>
      <c r="O953" s="37" t="s">
        <v>61</v>
      </c>
      <c r="P953" s="32" t="str">
        <f>VLOOKUP(O953,Stock[],2,FALSE)</f>
        <v>BE Debtors Opening</v>
      </c>
      <c r="Q953" s="35">
        <f>VLOOKUP(O953,Stock[],3,FALSE)</f>
        <v>0</v>
      </c>
      <c r="R953" s="35">
        <f>VLOOKUP(O953,Stock[],4,FALSE)</f>
        <v>0</v>
      </c>
      <c r="S953" s="34"/>
      <c r="T953" s="35"/>
      <c r="U953" s="34"/>
      <c r="V953" s="36">
        <f>+DailySales!$T953*DailySales!$R953</f>
        <v>0</v>
      </c>
      <c r="W953" s="36">
        <f>+DailySales!$V953*DailySales!$Q953</f>
        <v>0</v>
      </c>
      <c r="X953" s="36">
        <f>VLOOKUP(O953,Stock[],6,FALSE)</f>
        <v>0</v>
      </c>
      <c r="Y953" s="36">
        <f>+DailySales!$V953*DailySales!$X953</f>
        <v>0</v>
      </c>
      <c r="Z953" s="37">
        <v>638400</v>
      </c>
      <c r="AA953" s="34"/>
      <c r="AB953" s="78"/>
      <c r="AC953" s="78"/>
      <c r="AD953" s="34"/>
      <c r="AE953" s="77"/>
      <c r="AF953" s="38"/>
      <c r="AG953" s="39"/>
      <c r="AH953" s="38">
        <v>46034</v>
      </c>
      <c r="AI953" s="39">
        <v>638400</v>
      </c>
      <c r="AJ953" s="38"/>
      <c r="AK953" s="39"/>
      <c r="AL953" s="34"/>
      <c r="AM953" s="39"/>
      <c r="AN95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53" s="26"/>
      <c r="AQ953" s="26"/>
      <c r="AR953" s="26"/>
    </row>
    <row r="954" spans="1:44" ht="19.5" customHeight="1" x14ac:dyDescent="0.25">
      <c r="A954" s="32">
        <f t="shared" si="60"/>
        <v>2025</v>
      </c>
      <c r="B954" s="32">
        <f t="shared" si="61"/>
        <v>12</v>
      </c>
      <c r="C954" s="25">
        <v>46022</v>
      </c>
      <c r="D954" s="57">
        <f t="shared" ca="1" si="58"/>
        <v>46097</v>
      </c>
      <c r="E954" s="32" t="str">
        <f t="shared" ca="1" si="59"/>
        <v>2-Months</v>
      </c>
      <c r="F954" s="32" t="str">
        <f>VLOOKUP(O954,Stock[],5,FALSE)</f>
        <v>BE</v>
      </c>
      <c r="G954" s="33" t="s">
        <v>2095</v>
      </c>
      <c r="H954" s="34"/>
      <c r="I954" s="34" t="s">
        <v>181</v>
      </c>
      <c r="J954" s="32" t="str">
        <f>VLOOKUP(I954,Customers[],2,FALSE)</f>
        <v>ရွှေမြင်း(ရွှေခြင်္သေ့)</v>
      </c>
      <c r="K954" s="32" t="str">
        <f>VLOOKUP(I954,Customers[],4,FALSE)</f>
        <v>Meiktila</v>
      </c>
      <c r="L954" s="32" t="str">
        <f>VLOOKUP(Table85[[#This Row],[CustomerID]],Table!H:K,3,0)</f>
        <v>မိတ္ထီလာ</v>
      </c>
      <c r="M954" s="32" t="str">
        <f>VLOOKUP(I954,Customers[],5,FALSE)</f>
        <v>WholeSales/Contract</v>
      </c>
      <c r="N954" s="34" t="s">
        <v>10</v>
      </c>
      <c r="O954" s="37" t="s">
        <v>61</v>
      </c>
      <c r="P954" s="32" t="str">
        <f>VLOOKUP(O954,Stock[],2,FALSE)</f>
        <v>BE Debtors Opening</v>
      </c>
      <c r="Q954" s="35">
        <f>VLOOKUP(O954,Stock[],3,FALSE)</f>
        <v>0</v>
      </c>
      <c r="R954" s="35">
        <f>VLOOKUP(O954,Stock[],4,FALSE)</f>
        <v>0</v>
      </c>
      <c r="S954" s="34"/>
      <c r="T954" s="35"/>
      <c r="U954" s="34"/>
      <c r="V954" s="36">
        <f>+DailySales!$T954*DailySales!$R954</f>
        <v>0</v>
      </c>
      <c r="W954" s="36">
        <f>+DailySales!$V954*DailySales!$Q954</f>
        <v>0</v>
      </c>
      <c r="X954" s="36">
        <f>VLOOKUP(O954,Stock[],6,FALSE)</f>
        <v>0</v>
      </c>
      <c r="Y954" s="36">
        <f>+DailySales!$V954*DailySales!$X954</f>
        <v>0</v>
      </c>
      <c r="Z954" s="37">
        <v>579600</v>
      </c>
      <c r="AA954" s="34"/>
      <c r="AB954" s="78"/>
      <c r="AC954" s="78"/>
      <c r="AD954" s="34"/>
      <c r="AE954" s="77"/>
      <c r="AF954" s="38"/>
      <c r="AG954" s="39"/>
      <c r="AH954" s="38">
        <v>46034</v>
      </c>
      <c r="AI954" s="39">
        <v>579600</v>
      </c>
      <c r="AJ954" s="38"/>
      <c r="AK954" s="39"/>
      <c r="AL954" s="34"/>
      <c r="AM954" s="39"/>
      <c r="AN95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54" s="26"/>
      <c r="AQ954" s="26"/>
      <c r="AR954" s="26"/>
    </row>
    <row r="955" spans="1:44" ht="19.5" customHeight="1" x14ac:dyDescent="0.25">
      <c r="A955" s="32">
        <f t="shared" si="60"/>
        <v>2025</v>
      </c>
      <c r="B955" s="32">
        <f t="shared" si="61"/>
        <v>12</v>
      </c>
      <c r="C955" s="25">
        <v>46022</v>
      </c>
      <c r="D955" s="57">
        <f t="shared" ca="1" si="58"/>
        <v>46097</v>
      </c>
      <c r="E955" s="32" t="str">
        <f t="shared" ca="1" si="59"/>
        <v>2-Months</v>
      </c>
      <c r="F955" s="32" t="str">
        <f>VLOOKUP(O955,Stock[],5,FALSE)</f>
        <v>BE</v>
      </c>
      <c r="G955" s="33" t="s">
        <v>2095</v>
      </c>
      <c r="H955" s="34"/>
      <c r="I955" s="34" t="s">
        <v>181</v>
      </c>
      <c r="J955" s="32" t="str">
        <f>VLOOKUP(I955,Customers[],2,FALSE)</f>
        <v>ရွှေမြင်း(ရွှေခြင်္သေ့)</v>
      </c>
      <c r="K955" s="32" t="str">
        <f>VLOOKUP(I955,Customers[],4,FALSE)</f>
        <v>Meiktila</v>
      </c>
      <c r="L955" s="32" t="str">
        <f>VLOOKUP(Table85[[#This Row],[CustomerID]],Table!H:K,3,0)</f>
        <v>မိတ္ထီလာ</v>
      </c>
      <c r="M955" s="32" t="str">
        <f>VLOOKUP(I955,Customers[],5,FALSE)</f>
        <v>WholeSales/Contract</v>
      </c>
      <c r="N955" s="34" t="s">
        <v>10</v>
      </c>
      <c r="O955" s="37" t="s">
        <v>61</v>
      </c>
      <c r="P955" s="32" t="str">
        <f>VLOOKUP(O955,Stock[],2,FALSE)</f>
        <v>BE Debtors Opening</v>
      </c>
      <c r="Q955" s="35">
        <f>VLOOKUP(O955,Stock[],3,FALSE)</f>
        <v>0</v>
      </c>
      <c r="R955" s="35">
        <f>VLOOKUP(O955,Stock[],4,FALSE)</f>
        <v>0</v>
      </c>
      <c r="S955" s="34"/>
      <c r="T955" s="35"/>
      <c r="U955" s="34"/>
      <c r="V955" s="36">
        <f>+DailySales!$T955*DailySales!$R955</f>
        <v>0</v>
      </c>
      <c r="W955" s="36">
        <f>+DailySales!$V955*DailySales!$Q955</f>
        <v>0</v>
      </c>
      <c r="X955" s="36">
        <f>VLOOKUP(O955,Stock[],6,FALSE)</f>
        <v>0</v>
      </c>
      <c r="Y955" s="36">
        <f>+DailySales!$V955*DailySales!$X955</f>
        <v>0</v>
      </c>
      <c r="Z955" s="37">
        <v>279300</v>
      </c>
      <c r="AA955" s="34"/>
      <c r="AB955" s="78"/>
      <c r="AC955" s="78"/>
      <c r="AD955" s="34"/>
      <c r="AE955" s="77"/>
      <c r="AF955" s="38"/>
      <c r="AG955" s="39"/>
      <c r="AH955" s="38">
        <v>46034</v>
      </c>
      <c r="AI955" s="39">
        <v>279300</v>
      </c>
      <c r="AJ955" s="38"/>
      <c r="AK955" s="39"/>
      <c r="AL955" s="34"/>
      <c r="AM955" s="39"/>
      <c r="AN95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55" s="26"/>
      <c r="AQ955" s="26"/>
      <c r="AR955" s="26"/>
    </row>
    <row r="956" spans="1:44" ht="19.5" customHeight="1" x14ac:dyDescent="0.25">
      <c r="A956" s="32">
        <f t="shared" si="60"/>
        <v>2025</v>
      </c>
      <c r="B956" s="32">
        <f t="shared" si="61"/>
        <v>12</v>
      </c>
      <c r="C956" s="25">
        <v>46022</v>
      </c>
      <c r="D956" s="57">
        <f t="shared" ca="1" si="58"/>
        <v>46097</v>
      </c>
      <c r="E956" s="32" t="str">
        <f t="shared" ca="1" si="59"/>
        <v>2-Months</v>
      </c>
      <c r="F956" s="32" t="str">
        <f>VLOOKUP(O956,Stock[],5,FALSE)</f>
        <v>BE</v>
      </c>
      <c r="G956" s="33" t="s">
        <v>2095</v>
      </c>
      <c r="H956" s="34"/>
      <c r="I956" s="34" t="s">
        <v>181</v>
      </c>
      <c r="J956" s="32" t="str">
        <f>VLOOKUP(I956,Customers[],2,FALSE)</f>
        <v>ရွှေမြင်း(ရွှေခြင်္သေ့)</v>
      </c>
      <c r="K956" s="32" t="str">
        <f>VLOOKUP(I956,Customers[],4,FALSE)</f>
        <v>Meiktila</v>
      </c>
      <c r="L956" s="32" t="str">
        <f>VLOOKUP(Table85[[#This Row],[CustomerID]],Table!H:K,3,0)</f>
        <v>မိတ္ထီလာ</v>
      </c>
      <c r="M956" s="32" t="str">
        <f>VLOOKUP(I956,Customers[],5,FALSE)</f>
        <v>WholeSales/Contract</v>
      </c>
      <c r="N956" s="34" t="s">
        <v>10</v>
      </c>
      <c r="O956" s="37" t="s">
        <v>61</v>
      </c>
      <c r="P956" s="32" t="str">
        <f>VLOOKUP(O956,Stock[],2,FALSE)</f>
        <v>BE Debtors Opening</v>
      </c>
      <c r="Q956" s="35">
        <f>VLOOKUP(O956,Stock[],3,FALSE)</f>
        <v>0</v>
      </c>
      <c r="R956" s="35">
        <f>VLOOKUP(O956,Stock[],4,FALSE)</f>
        <v>0</v>
      </c>
      <c r="S956" s="34"/>
      <c r="T956" s="35"/>
      <c r="U956" s="34"/>
      <c r="V956" s="36">
        <f>+DailySales!$T956*DailySales!$R956</f>
        <v>0</v>
      </c>
      <c r="W956" s="36">
        <f>+DailySales!$V956*DailySales!$Q956</f>
        <v>0</v>
      </c>
      <c r="X956" s="36">
        <f>VLOOKUP(O956,Stock[],6,FALSE)</f>
        <v>0</v>
      </c>
      <c r="Y956" s="36">
        <f>+DailySales!$V956*DailySales!$X956</f>
        <v>0</v>
      </c>
      <c r="Z956" s="37">
        <v>105000</v>
      </c>
      <c r="AA956" s="34"/>
      <c r="AB956" s="78"/>
      <c r="AC956" s="78"/>
      <c r="AD956" s="34"/>
      <c r="AE956" s="77"/>
      <c r="AF956" s="38"/>
      <c r="AG956" s="39"/>
      <c r="AH956" s="38">
        <v>46034</v>
      </c>
      <c r="AI956" s="39">
        <v>105000</v>
      </c>
      <c r="AJ956" s="38"/>
      <c r="AK956" s="39"/>
      <c r="AL956" s="34"/>
      <c r="AM956" s="39"/>
      <c r="AN95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56" s="26"/>
      <c r="AQ956" s="26"/>
      <c r="AR956" s="26"/>
    </row>
    <row r="957" spans="1:44" ht="19.5" customHeight="1" x14ac:dyDescent="0.25">
      <c r="A957" s="32">
        <f t="shared" si="60"/>
        <v>2025</v>
      </c>
      <c r="B957" s="32">
        <f t="shared" si="61"/>
        <v>12</v>
      </c>
      <c r="C957" s="25">
        <v>46022</v>
      </c>
      <c r="D957" s="57">
        <f t="shared" ca="1" si="58"/>
        <v>46097</v>
      </c>
      <c r="E957" s="32" t="str">
        <f t="shared" ca="1" si="59"/>
        <v>2-Months</v>
      </c>
      <c r="F957" s="32" t="str">
        <f>VLOOKUP(O957,Stock[],5,FALSE)</f>
        <v>BE</v>
      </c>
      <c r="G957" s="33" t="s">
        <v>2095</v>
      </c>
      <c r="H957" s="34"/>
      <c r="I957" s="34" t="s">
        <v>181</v>
      </c>
      <c r="J957" s="32" t="str">
        <f>VLOOKUP(I957,Customers[],2,FALSE)</f>
        <v>ရွှေမြင်း(ရွှေခြင်္သေ့)</v>
      </c>
      <c r="K957" s="32" t="str">
        <f>VLOOKUP(I957,Customers[],4,FALSE)</f>
        <v>Meiktila</v>
      </c>
      <c r="L957" s="32" t="str">
        <f>VLOOKUP(Table85[[#This Row],[CustomerID]],Table!H:K,3,0)</f>
        <v>မိတ္ထီလာ</v>
      </c>
      <c r="M957" s="32" t="str">
        <f>VLOOKUP(I957,Customers[],5,FALSE)</f>
        <v>WholeSales/Contract</v>
      </c>
      <c r="N957" s="34" t="s">
        <v>10</v>
      </c>
      <c r="O957" s="37" t="s">
        <v>61</v>
      </c>
      <c r="P957" s="32" t="str">
        <f>VLOOKUP(O957,Stock[],2,FALSE)</f>
        <v>BE Debtors Opening</v>
      </c>
      <c r="Q957" s="35">
        <f>VLOOKUP(O957,Stock[],3,FALSE)</f>
        <v>0</v>
      </c>
      <c r="R957" s="35">
        <f>VLOOKUP(O957,Stock[],4,FALSE)</f>
        <v>0</v>
      </c>
      <c r="S957" s="34"/>
      <c r="T957" s="35"/>
      <c r="U957" s="34"/>
      <c r="V957" s="36">
        <f>+DailySales!$T957*DailySales!$R957</f>
        <v>0</v>
      </c>
      <c r="W957" s="36">
        <f>+DailySales!$V957*DailySales!$Q957</f>
        <v>0</v>
      </c>
      <c r="X957" s="36">
        <f>VLOOKUP(O957,Stock[],6,FALSE)</f>
        <v>0</v>
      </c>
      <c r="Y957" s="36">
        <f>+DailySales!$V957*DailySales!$X957</f>
        <v>0</v>
      </c>
      <c r="Z957" s="37">
        <v>191800</v>
      </c>
      <c r="AA957" s="34"/>
      <c r="AB957" s="78"/>
      <c r="AC957" s="78"/>
      <c r="AD957" s="34"/>
      <c r="AE957" s="77"/>
      <c r="AF957" s="38"/>
      <c r="AG957" s="39"/>
      <c r="AH957" s="38">
        <v>46034</v>
      </c>
      <c r="AI957" s="39">
        <v>191800</v>
      </c>
      <c r="AJ957" s="38"/>
      <c r="AK957" s="39"/>
      <c r="AL957" s="34"/>
      <c r="AM957" s="39"/>
      <c r="AN95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57" s="26"/>
      <c r="AQ957" s="26"/>
      <c r="AR957" s="26"/>
    </row>
    <row r="958" spans="1:44" ht="19.5" customHeight="1" x14ac:dyDescent="0.25">
      <c r="A958" s="32">
        <f t="shared" si="60"/>
        <v>2025</v>
      </c>
      <c r="B958" s="32">
        <f t="shared" si="61"/>
        <v>12</v>
      </c>
      <c r="C958" s="25">
        <v>46022</v>
      </c>
      <c r="D958" s="57">
        <f t="shared" ca="1" si="58"/>
        <v>46097</v>
      </c>
      <c r="E958" s="32" t="str">
        <f t="shared" ca="1" si="59"/>
        <v>2-Months</v>
      </c>
      <c r="F958" s="32" t="str">
        <f>VLOOKUP(O958,Stock[],5,FALSE)</f>
        <v>BE</v>
      </c>
      <c r="G958" s="33" t="s">
        <v>2096</v>
      </c>
      <c r="H958" s="34"/>
      <c r="I958" s="34" t="s">
        <v>236</v>
      </c>
      <c r="J958" s="32" t="str">
        <f>VLOOKUP(I958,Customers[],2,FALSE)</f>
        <v>မယဉ်ယဉ်အေး</v>
      </c>
      <c r="K958" s="32" t="str">
        <f>VLOOKUP(I958,Customers[],4,FALSE)</f>
        <v>Mahlaing</v>
      </c>
      <c r="L958" s="32" t="str">
        <f>VLOOKUP(Table85[[#This Row],[CustomerID]],Table!H:K,3,0)</f>
        <v>မလှိုင်</v>
      </c>
      <c r="M958" s="32" t="str">
        <f>VLOOKUP(I958,Customers[],5,FALSE)</f>
        <v>WholeSales/Contract</v>
      </c>
      <c r="N958" s="34" t="s">
        <v>10</v>
      </c>
      <c r="O958" s="37" t="s">
        <v>61</v>
      </c>
      <c r="P958" s="32" t="str">
        <f>VLOOKUP(O958,Stock[],2,FALSE)</f>
        <v>BE Debtors Opening</v>
      </c>
      <c r="Q958" s="35">
        <f>VLOOKUP(O958,Stock[],3,FALSE)</f>
        <v>0</v>
      </c>
      <c r="R958" s="35">
        <f>VLOOKUP(O958,Stock[],4,FALSE)</f>
        <v>0</v>
      </c>
      <c r="S958" s="34"/>
      <c r="T958" s="35"/>
      <c r="U958" s="34"/>
      <c r="V958" s="36">
        <f>+DailySales!$T958*DailySales!$R958</f>
        <v>0</v>
      </c>
      <c r="W958" s="36">
        <f>+DailySales!$V958*DailySales!$Q958</f>
        <v>0</v>
      </c>
      <c r="X958" s="36">
        <f>VLOOKUP(O958,Stock[],6,FALSE)</f>
        <v>0</v>
      </c>
      <c r="Y958" s="36">
        <f>+DailySales!$V958*DailySales!$X958</f>
        <v>0</v>
      </c>
      <c r="Z958" s="37">
        <v>931000</v>
      </c>
      <c r="AA958" s="34"/>
      <c r="AB958" s="78"/>
      <c r="AC958" s="78"/>
      <c r="AD958" s="34"/>
      <c r="AE958" s="77"/>
      <c r="AF958" s="38"/>
      <c r="AG958" s="39"/>
      <c r="AH958" s="38">
        <v>46027</v>
      </c>
      <c r="AI958" s="39">
        <v>931000</v>
      </c>
      <c r="AJ958" s="38"/>
      <c r="AK958" s="39"/>
      <c r="AL958" s="34"/>
      <c r="AM958" s="39"/>
      <c r="AN95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58" s="26"/>
      <c r="AQ958" s="26"/>
      <c r="AR958" s="26"/>
    </row>
    <row r="959" spans="1:44" ht="19.5" customHeight="1" x14ac:dyDescent="0.25">
      <c r="A959" s="32">
        <f t="shared" si="60"/>
        <v>2025</v>
      </c>
      <c r="B959" s="32">
        <f t="shared" si="61"/>
        <v>12</v>
      </c>
      <c r="C959" s="25">
        <v>46022</v>
      </c>
      <c r="D959" s="57">
        <f t="shared" ca="1" si="58"/>
        <v>46097</v>
      </c>
      <c r="E959" s="32" t="str">
        <f t="shared" ca="1" si="59"/>
        <v>2-Months</v>
      </c>
      <c r="F959" s="32" t="str">
        <f>VLOOKUP(O959,Stock[],5,FALSE)</f>
        <v>BE</v>
      </c>
      <c r="G959" s="33" t="s">
        <v>2096</v>
      </c>
      <c r="H959" s="34"/>
      <c r="I959" s="34" t="s">
        <v>236</v>
      </c>
      <c r="J959" s="32" t="str">
        <f>VLOOKUP(I959,Customers[],2,FALSE)</f>
        <v>မယဉ်ယဉ်အေး</v>
      </c>
      <c r="K959" s="32" t="str">
        <f>VLOOKUP(I959,Customers[],4,FALSE)</f>
        <v>Mahlaing</v>
      </c>
      <c r="L959" s="32" t="str">
        <f>VLOOKUP(Table85[[#This Row],[CustomerID]],Table!H:K,3,0)</f>
        <v>မလှိုင်</v>
      </c>
      <c r="M959" s="32" t="str">
        <f>VLOOKUP(I959,Customers[],5,FALSE)</f>
        <v>WholeSales/Contract</v>
      </c>
      <c r="N959" s="34" t="s">
        <v>10</v>
      </c>
      <c r="O959" s="37" t="s">
        <v>61</v>
      </c>
      <c r="P959" s="32" t="str">
        <f>VLOOKUP(O959,Stock[],2,FALSE)</f>
        <v>BE Debtors Opening</v>
      </c>
      <c r="Q959" s="35">
        <f>VLOOKUP(O959,Stock[],3,FALSE)</f>
        <v>0</v>
      </c>
      <c r="R959" s="35">
        <f>VLOOKUP(O959,Stock[],4,FALSE)</f>
        <v>0</v>
      </c>
      <c r="S959" s="34"/>
      <c r="T959" s="35"/>
      <c r="U959" s="34"/>
      <c r="V959" s="36">
        <f>+DailySales!$T959*DailySales!$R959</f>
        <v>0</v>
      </c>
      <c r="W959" s="36">
        <f>+DailySales!$V959*DailySales!$Q959</f>
        <v>0</v>
      </c>
      <c r="X959" s="36">
        <f>VLOOKUP(O959,Stock[],6,FALSE)</f>
        <v>0</v>
      </c>
      <c r="Y959" s="36">
        <f>+DailySales!$V959*DailySales!$X959</f>
        <v>0</v>
      </c>
      <c r="Z959" s="37">
        <v>558600</v>
      </c>
      <c r="AA959" s="34"/>
      <c r="AB959" s="78"/>
      <c r="AC959" s="78"/>
      <c r="AD959" s="34"/>
      <c r="AE959" s="77"/>
      <c r="AF959" s="38"/>
      <c r="AG959" s="39"/>
      <c r="AH959" s="38">
        <v>46027</v>
      </c>
      <c r="AI959" s="39">
        <v>558600</v>
      </c>
      <c r="AJ959" s="38"/>
      <c r="AK959" s="39"/>
      <c r="AL959" s="34"/>
      <c r="AM959" s="39"/>
      <c r="AN95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59" s="26"/>
      <c r="AQ959" s="26"/>
      <c r="AR959" s="26"/>
    </row>
    <row r="960" spans="1:44" ht="19.5" customHeight="1" x14ac:dyDescent="0.25">
      <c r="A960" s="32">
        <f t="shared" si="60"/>
        <v>2025</v>
      </c>
      <c r="B960" s="32">
        <f t="shared" si="61"/>
        <v>12</v>
      </c>
      <c r="C960" s="25">
        <v>46022</v>
      </c>
      <c r="D960" s="57">
        <f t="shared" ca="1" si="58"/>
        <v>46097</v>
      </c>
      <c r="E960" s="32" t="str">
        <f t="shared" ca="1" si="59"/>
        <v>2-Months</v>
      </c>
      <c r="F960" s="32" t="str">
        <f>VLOOKUP(O960,Stock[],5,FALSE)</f>
        <v>BE</v>
      </c>
      <c r="G960" s="33" t="s">
        <v>2097</v>
      </c>
      <c r="H960" s="34"/>
      <c r="I960" s="34" t="s">
        <v>193</v>
      </c>
      <c r="J960" s="32" t="str">
        <f>VLOOKUP(I960,Customers[],2,FALSE)</f>
        <v>ရွှေမြင်း(မခင်မာဌေး)</v>
      </c>
      <c r="K960" s="32" t="str">
        <f>VLOOKUP(I960,Customers[],4,FALSE)</f>
        <v>Meiktila</v>
      </c>
      <c r="L960" s="32" t="str">
        <f>VLOOKUP(Table85[[#This Row],[CustomerID]],Table!H:K,3,0)</f>
        <v>ကျွဲတပ်ဆုံ</v>
      </c>
      <c r="M960" s="32" t="str">
        <f>VLOOKUP(I960,Customers[],5,FALSE)</f>
        <v>WholeSales/Contract</v>
      </c>
      <c r="N960" s="34" t="s">
        <v>10</v>
      </c>
      <c r="O960" s="37" t="s">
        <v>61</v>
      </c>
      <c r="P960" s="32" t="str">
        <f>VLOOKUP(O960,Stock[],2,FALSE)</f>
        <v>BE Debtors Opening</v>
      </c>
      <c r="Q960" s="35">
        <f>VLOOKUP(O960,Stock[],3,FALSE)</f>
        <v>0</v>
      </c>
      <c r="R960" s="35">
        <f>VLOOKUP(O960,Stock[],4,FALSE)</f>
        <v>0</v>
      </c>
      <c r="S960" s="34"/>
      <c r="T960" s="35"/>
      <c r="U960" s="34"/>
      <c r="V960" s="36">
        <f>+DailySales!$T960*DailySales!$R960</f>
        <v>0</v>
      </c>
      <c r="W960" s="36">
        <f>+DailySales!$V960*DailySales!$Q960</f>
        <v>0</v>
      </c>
      <c r="X960" s="36">
        <f>VLOOKUP(O960,Stock[],6,FALSE)</f>
        <v>0</v>
      </c>
      <c r="Y960" s="36">
        <f>+DailySales!$V960*DailySales!$X960</f>
        <v>0</v>
      </c>
      <c r="Z960" s="37">
        <v>3192000</v>
      </c>
      <c r="AA960" s="34"/>
      <c r="AB960" s="78"/>
      <c r="AC960" s="78"/>
      <c r="AD960" s="34"/>
      <c r="AE960" s="77"/>
      <c r="AF960" s="38"/>
      <c r="AG960" s="39"/>
      <c r="AH960" s="38">
        <v>46034</v>
      </c>
      <c r="AI960" s="39">
        <v>3192000</v>
      </c>
      <c r="AJ960" s="38"/>
      <c r="AK960" s="39"/>
      <c r="AL960" s="34"/>
      <c r="AM960" s="39"/>
      <c r="AN96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60" s="26"/>
      <c r="AQ960" s="26"/>
      <c r="AR960" s="26"/>
    </row>
    <row r="961" spans="1:44" ht="19.5" customHeight="1" x14ac:dyDescent="0.25">
      <c r="A961" s="32">
        <f t="shared" si="60"/>
        <v>2025</v>
      </c>
      <c r="B961" s="32">
        <f t="shared" si="61"/>
        <v>12</v>
      </c>
      <c r="C961" s="25">
        <v>46022</v>
      </c>
      <c r="D961" s="57">
        <f t="shared" ca="1" si="58"/>
        <v>46097</v>
      </c>
      <c r="E961" s="32" t="str">
        <f t="shared" ca="1" si="59"/>
        <v>2-Months</v>
      </c>
      <c r="F961" s="32" t="str">
        <f>VLOOKUP(O961,Stock[],5,FALSE)</f>
        <v>BE</v>
      </c>
      <c r="G961" s="33" t="s">
        <v>2098</v>
      </c>
      <c r="H961" s="34"/>
      <c r="I961" s="34" t="s">
        <v>180</v>
      </c>
      <c r="J961" s="32" t="str">
        <f>VLOOKUP(I961,Customers[],2,FALSE)</f>
        <v>ရွှေမြင်း</v>
      </c>
      <c r="K961" s="32" t="str">
        <f>VLOOKUP(I961,Customers[],4,FALSE)</f>
        <v>Meiktila</v>
      </c>
      <c r="L961" s="32" t="str">
        <f>VLOOKUP(Table85[[#This Row],[CustomerID]],Table!H:K,3,0)</f>
        <v>မိတ္ထီလာ</v>
      </c>
      <c r="M961" s="32" t="str">
        <f>VLOOKUP(I961,Customers[],5,FALSE)</f>
        <v>WholeSales/Contract</v>
      </c>
      <c r="N961" s="34" t="s">
        <v>10</v>
      </c>
      <c r="O961" s="37" t="s">
        <v>61</v>
      </c>
      <c r="P961" s="32" t="str">
        <f>VLOOKUP(O961,Stock[],2,FALSE)</f>
        <v>BE Debtors Opening</v>
      </c>
      <c r="Q961" s="35">
        <f>VLOOKUP(O961,Stock[],3,FALSE)</f>
        <v>0</v>
      </c>
      <c r="R961" s="35">
        <f>VLOOKUP(O961,Stock[],4,FALSE)</f>
        <v>0</v>
      </c>
      <c r="S961" s="34"/>
      <c r="T961" s="35"/>
      <c r="U961" s="34"/>
      <c r="V961" s="36">
        <f>+DailySales!$T961*DailySales!$R961</f>
        <v>0</v>
      </c>
      <c r="W961" s="36">
        <f>+DailySales!$V961*DailySales!$Q961</f>
        <v>0</v>
      </c>
      <c r="X961" s="36">
        <f>VLOOKUP(O961,Stock[],6,FALSE)</f>
        <v>0</v>
      </c>
      <c r="Y961" s="36">
        <f>+DailySales!$V961*DailySales!$X961</f>
        <v>0</v>
      </c>
      <c r="Z961" s="37">
        <v>638400</v>
      </c>
      <c r="AA961" s="34"/>
      <c r="AB961" s="78"/>
      <c r="AC961" s="78"/>
      <c r="AD961" s="34"/>
      <c r="AE961" s="77"/>
      <c r="AF961" s="38"/>
      <c r="AG961" s="39"/>
      <c r="AH961" s="38">
        <v>46034</v>
      </c>
      <c r="AI961" s="39">
        <v>638400</v>
      </c>
      <c r="AJ961" s="38"/>
      <c r="AK961" s="39"/>
      <c r="AL961" s="34"/>
      <c r="AM961" s="39"/>
      <c r="AN96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61" s="26"/>
      <c r="AQ961" s="26"/>
      <c r="AR961" s="26"/>
    </row>
    <row r="962" spans="1:44" ht="19.5" customHeight="1" x14ac:dyDescent="0.25">
      <c r="A962" s="32">
        <f t="shared" si="60"/>
        <v>2025</v>
      </c>
      <c r="B962" s="32">
        <f t="shared" si="61"/>
        <v>12</v>
      </c>
      <c r="C962" s="25">
        <v>46022</v>
      </c>
      <c r="D962" s="57">
        <f t="shared" ref="D962:D1025" ca="1" si="62">TODAY()</f>
        <v>46097</v>
      </c>
      <c r="E962" s="32" t="str">
        <f t="shared" ref="E962:E1025" ca="1" si="63">DATEDIF(C962,D962,"M")&amp;"-Months"</f>
        <v>2-Months</v>
      </c>
      <c r="F962" s="32" t="str">
        <f>VLOOKUP(O962,Stock[],5,FALSE)</f>
        <v>BE</v>
      </c>
      <c r="G962" s="33" t="s">
        <v>2098</v>
      </c>
      <c r="H962" s="34"/>
      <c r="I962" s="34" t="s">
        <v>180</v>
      </c>
      <c r="J962" s="32" t="str">
        <f>VLOOKUP(I962,Customers[],2,FALSE)</f>
        <v>ရွှေမြင်း</v>
      </c>
      <c r="K962" s="32" t="str">
        <f>VLOOKUP(I962,Customers[],4,FALSE)</f>
        <v>Meiktila</v>
      </c>
      <c r="L962" s="32" t="str">
        <f>VLOOKUP(Table85[[#This Row],[CustomerID]],Table!H:K,3,0)</f>
        <v>မိတ္ထီလာ</v>
      </c>
      <c r="M962" s="32" t="str">
        <f>VLOOKUP(I962,Customers[],5,FALSE)</f>
        <v>WholeSales/Contract</v>
      </c>
      <c r="N962" s="34" t="s">
        <v>10</v>
      </c>
      <c r="O962" s="37" t="s">
        <v>61</v>
      </c>
      <c r="P962" s="32" t="str">
        <f>VLOOKUP(O962,Stock[],2,FALSE)</f>
        <v>BE Debtors Opening</v>
      </c>
      <c r="Q962" s="35">
        <f>VLOOKUP(O962,Stock[],3,FALSE)</f>
        <v>0</v>
      </c>
      <c r="R962" s="35">
        <f>VLOOKUP(O962,Stock[],4,FALSE)</f>
        <v>0</v>
      </c>
      <c r="S962" s="34"/>
      <c r="T962" s="35"/>
      <c r="U962" s="34"/>
      <c r="V962" s="36">
        <f>+DailySales!$T962*DailySales!$R962</f>
        <v>0</v>
      </c>
      <c r="W962" s="36">
        <f>+DailySales!$V962*DailySales!$Q962</f>
        <v>0</v>
      </c>
      <c r="X962" s="36">
        <f>VLOOKUP(O962,Stock[],6,FALSE)</f>
        <v>0</v>
      </c>
      <c r="Y962" s="36">
        <f>+DailySales!$V962*DailySales!$X962</f>
        <v>0</v>
      </c>
      <c r="Z962" s="37">
        <v>372400</v>
      </c>
      <c r="AA962" s="34"/>
      <c r="AB962" s="78"/>
      <c r="AC962" s="78"/>
      <c r="AD962" s="34"/>
      <c r="AE962" s="77"/>
      <c r="AF962" s="38"/>
      <c r="AG962" s="39"/>
      <c r="AH962" s="38">
        <v>46034</v>
      </c>
      <c r="AI962" s="39">
        <v>372400</v>
      </c>
      <c r="AJ962" s="38"/>
      <c r="AK962" s="39"/>
      <c r="AL962" s="34"/>
      <c r="AM962" s="39"/>
      <c r="AN96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62" s="26"/>
      <c r="AQ962" s="26"/>
      <c r="AR962" s="26"/>
    </row>
    <row r="963" spans="1:44" ht="19.5" customHeight="1" x14ac:dyDescent="0.25">
      <c r="A963" s="32">
        <f t="shared" si="60"/>
        <v>2025</v>
      </c>
      <c r="B963" s="32">
        <f t="shared" si="61"/>
        <v>12</v>
      </c>
      <c r="C963" s="25">
        <v>46022</v>
      </c>
      <c r="D963" s="57">
        <f t="shared" ca="1" si="62"/>
        <v>46097</v>
      </c>
      <c r="E963" s="32" t="str">
        <f t="shared" ca="1" si="63"/>
        <v>2-Months</v>
      </c>
      <c r="F963" s="32" t="str">
        <f>VLOOKUP(O963,Stock[],5,FALSE)</f>
        <v>BE</v>
      </c>
      <c r="G963" s="33" t="s">
        <v>2098</v>
      </c>
      <c r="H963" s="34"/>
      <c r="I963" s="34" t="s">
        <v>180</v>
      </c>
      <c r="J963" s="32" t="str">
        <f>VLOOKUP(I963,Customers[],2,FALSE)</f>
        <v>ရွှေမြင်း</v>
      </c>
      <c r="K963" s="32" t="str">
        <f>VLOOKUP(I963,Customers[],4,FALSE)</f>
        <v>Meiktila</v>
      </c>
      <c r="L963" s="32" t="str">
        <f>VLOOKUP(Table85[[#This Row],[CustomerID]],Table!H:K,3,0)</f>
        <v>မိတ္ထီလာ</v>
      </c>
      <c r="M963" s="32" t="str">
        <f>VLOOKUP(I963,Customers[],5,FALSE)</f>
        <v>WholeSales/Contract</v>
      </c>
      <c r="N963" s="34" t="s">
        <v>10</v>
      </c>
      <c r="O963" s="37" t="s">
        <v>61</v>
      </c>
      <c r="P963" s="32" t="str">
        <f>VLOOKUP(O963,Stock[],2,FALSE)</f>
        <v>BE Debtors Opening</v>
      </c>
      <c r="Q963" s="35">
        <f>VLOOKUP(O963,Stock[],3,FALSE)</f>
        <v>0</v>
      </c>
      <c r="R963" s="35">
        <f>VLOOKUP(O963,Stock[],4,FALSE)</f>
        <v>0</v>
      </c>
      <c r="S963" s="34"/>
      <c r="T963" s="35"/>
      <c r="U963" s="34"/>
      <c r="V963" s="36">
        <f>+DailySales!$T963*DailySales!$R963</f>
        <v>0</v>
      </c>
      <c r="W963" s="36">
        <f>+DailySales!$V963*DailySales!$Q963</f>
        <v>0</v>
      </c>
      <c r="X963" s="36">
        <f>VLOOKUP(O963,Stock[],6,FALSE)</f>
        <v>0</v>
      </c>
      <c r="Y963" s="36">
        <f>+DailySales!$V963*DailySales!$X963</f>
        <v>0</v>
      </c>
      <c r="Z963" s="37">
        <v>386400</v>
      </c>
      <c r="AA963" s="34"/>
      <c r="AB963" s="78"/>
      <c r="AC963" s="78"/>
      <c r="AD963" s="34"/>
      <c r="AE963" s="77"/>
      <c r="AF963" s="38"/>
      <c r="AG963" s="39"/>
      <c r="AH963" s="38">
        <v>46034</v>
      </c>
      <c r="AI963" s="39">
        <v>386400</v>
      </c>
      <c r="AJ963" s="38"/>
      <c r="AK963" s="39"/>
      <c r="AL963" s="34"/>
      <c r="AM963" s="39"/>
      <c r="AN96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63" s="26"/>
      <c r="AQ963" s="26"/>
      <c r="AR963" s="26"/>
    </row>
    <row r="964" spans="1:44" ht="19.5" customHeight="1" x14ac:dyDescent="0.25">
      <c r="A964" s="32">
        <f t="shared" si="60"/>
        <v>2025</v>
      </c>
      <c r="B964" s="32">
        <f t="shared" si="61"/>
        <v>12</v>
      </c>
      <c r="C964" s="25">
        <v>46022</v>
      </c>
      <c r="D964" s="57">
        <f t="shared" ca="1" si="62"/>
        <v>46097</v>
      </c>
      <c r="E964" s="32" t="str">
        <f t="shared" ca="1" si="63"/>
        <v>2-Months</v>
      </c>
      <c r="F964" s="32" t="str">
        <f>VLOOKUP(O964,Stock[],5,FALSE)</f>
        <v>BE</v>
      </c>
      <c r="G964" s="33" t="s">
        <v>2098</v>
      </c>
      <c r="H964" s="34"/>
      <c r="I964" s="34" t="s">
        <v>180</v>
      </c>
      <c r="J964" s="32" t="str">
        <f>VLOOKUP(I964,Customers[],2,FALSE)</f>
        <v>ရွှေမြင်း</v>
      </c>
      <c r="K964" s="32" t="str">
        <f>VLOOKUP(I964,Customers[],4,FALSE)</f>
        <v>Meiktila</v>
      </c>
      <c r="L964" s="32" t="str">
        <f>VLOOKUP(Table85[[#This Row],[CustomerID]],Table!H:K,3,0)</f>
        <v>မိတ္ထီလာ</v>
      </c>
      <c r="M964" s="32" t="str">
        <f>VLOOKUP(I964,Customers[],5,FALSE)</f>
        <v>WholeSales/Contract</v>
      </c>
      <c r="N964" s="34" t="s">
        <v>10</v>
      </c>
      <c r="O964" s="37" t="s">
        <v>61</v>
      </c>
      <c r="P964" s="32" t="str">
        <f>VLOOKUP(O964,Stock[],2,FALSE)</f>
        <v>BE Debtors Opening</v>
      </c>
      <c r="Q964" s="35">
        <f>VLOOKUP(O964,Stock[],3,FALSE)</f>
        <v>0</v>
      </c>
      <c r="R964" s="35">
        <f>VLOOKUP(O964,Stock[],4,FALSE)</f>
        <v>0</v>
      </c>
      <c r="S964" s="34"/>
      <c r="T964" s="35"/>
      <c r="U964" s="34"/>
      <c r="V964" s="36">
        <f>+DailySales!$T964*DailySales!$R964</f>
        <v>0</v>
      </c>
      <c r="W964" s="36">
        <f>+DailySales!$V964*DailySales!$Q964</f>
        <v>0</v>
      </c>
      <c r="X964" s="36">
        <f>VLOOKUP(O964,Stock[],6,FALSE)</f>
        <v>0</v>
      </c>
      <c r="Y964" s="36">
        <f>+DailySales!$V964*DailySales!$X964</f>
        <v>0</v>
      </c>
      <c r="Z964" s="37">
        <v>186200</v>
      </c>
      <c r="AA964" s="34"/>
      <c r="AB964" s="78"/>
      <c r="AC964" s="78"/>
      <c r="AD964" s="34"/>
      <c r="AE964" s="77"/>
      <c r="AF964" s="38"/>
      <c r="AG964" s="39"/>
      <c r="AH964" s="38">
        <v>46034</v>
      </c>
      <c r="AI964" s="39">
        <v>186200</v>
      </c>
      <c r="AJ964" s="38"/>
      <c r="AK964" s="39"/>
      <c r="AL964" s="34"/>
      <c r="AM964" s="39"/>
      <c r="AN96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64" s="26"/>
      <c r="AQ964" s="26"/>
      <c r="AR964" s="26"/>
    </row>
    <row r="965" spans="1:44" ht="19.5" customHeight="1" x14ac:dyDescent="0.25">
      <c r="A965" s="32">
        <f t="shared" si="60"/>
        <v>2025</v>
      </c>
      <c r="B965" s="32">
        <f t="shared" si="61"/>
        <v>12</v>
      </c>
      <c r="C965" s="25">
        <v>46022</v>
      </c>
      <c r="D965" s="57">
        <f t="shared" ca="1" si="62"/>
        <v>46097</v>
      </c>
      <c r="E965" s="32" t="str">
        <f t="shared" ca="1" si="63"/>
        <v>2-Months</v>
      </c>
      <c r="F965" s="32" t="str">
        <f>VLOOKUP(O965,Stock[],5,FALSE)</f>
        <v>BE</v>
      </c>
      <c r="G965" s="33" t="s">
        <v>2098</v>
      </c>
      <c r="H965" s="34"/>
      <c r="I965" s="34" t="s">
        <v>180</v>
      </c>
      <c r="J965" s="32" t="str">
        <f>VLOOKUP(I965,Customers[],2,FALSE)</f>
        <v>ရွှေမြင်း</v>
      </c>
      <c r="K965" s="32" t="str">
        <f>VLOOKUP(I965,Customers[],4,FALSE)</f>
        <v>Meiktila</v>
      </c>
      <c r="L965" s="32" t="str">
        <f>VLOOKUP(Table85[[#This Row],[CustomerID]],Table!H:K,3,0)</f>
        <v>မိတ္ထီလာ</v>
      </c>
      <c r="M965" s="32" t="str">
        <f>VLOOKUP(I965,Customers[],5,FALSE)</f>
        <v>WholeSales/Contract</v>
      </c>
      <c r="N965" s="34" t="s">
        <v>10</v>
      </c>
      <c r="O965" s="37" t="s">
        <v>61</v>
      </c>
      <c r="P965" s="32" t="str">
        <f>VLOOKUP(O965,Stock[],2,FALSE)</f>
        <v>BE Debtors Opening</v>
      </c>
      <c r="Q965" s="35">
        <f>VLOOKUP(O965,Stock[],3,FALSE)</f>
        <v>0</v>
      </c>
      <c r="R965" s="35">
        <f>VLOOKUP(O965,Stock[],4,FALSE)</f>
        <v>0</v>
      </c>
      <c r="S965" s="34"/>
      <c r="T965" s="35"/>
      <c r="U965" s="34"/>
      <c r="V965" s="36">
        <f>+DailySales!$T965*DailySales!$R965</f>
        <v>0</v>
      </c>
      <c r="W965" s="36">
        <f>+DailySales!$V965*DailySales!$Q965</f>
        <v>0</v>
      </c>
      <c r="X965" s="36">
        <f>VLOOKUP(O965,Stock[],6,FALSE)</f>
        <v>0</v>
      </c>
      <c r="Y965" s="36">
        <f>+DailySales!$V965*DailySales!$X965</f>
        <v>0</v>
      </c>
      <c r="Z965" s="37">
        <v>420000</v>
      </c>
      <c r="AA965" s="34"/>
      <c r="AB965" s="78"/>
      <c r="AC965" s="78"/>
      <c r="AD965" s="34"/>
      <c r="AE965" s="77"/>
      <c r="AF965" s="38"/>
      <c r="AG965" s="39"/>
      <c r="AH965" s="38">
        <v>46034</v>
      </c>
      <c r="AI965" s="39">
        <v>420000</v>
      </c>
      <c r="AJ965" s="38"/>
      <c r="AK965" s="39"/>
      <c r="AL965" s="34"/>
      <c r="AM965" s="39"/>
      <c r="AN96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65" s="26"/>
      <c r="AQ965" s="26"/>
      <c r="AR965" s="26"/>
    </row>
    <row r="966" spans="1:44" ht="19.5" customHeight="1" x14ac:dyDescent="0.25">
      <c r="A966" s="32">
        <f t="shared" ref="A966:A1022" si="64">YEAR(C966)</f>
        <v>2025</v>
      </c>
      <c r="B966" s="32">
        <f t="shared" ref="B966:B1022" si="65">MONTH(C966)</f>
        <v>12</v>
      </c>
      <c r="C966" s="25">
        <v>46022</v>
      </c>
      <c r="D966" s="57">
        <f t="shared" ca="1" si="62"/>
        <v>46097</v>
      </c>
      <c r="E966" s="32" t="str">
        <f t="shared" ca="1" si="63"/>
        <v>2-Months</v>
      </c>
      <c r="F966" s="32" t="str">
        <f>VLOOKUP(O966,Stock[],5,FALSE)</f>
        <v>BE</v>
      </c>
      <c r="G966" s="33" t="s">
        <v>2099</v>
      </c>
      <c r="H966" s="34"/>
      <c r="I966" s="34" t="s">
        <v>180</v>
      </c>
      <c r="J966" s="32" t="str">
        <f>VLOOKUP(I966,Customers[],2,FALSE)</f>
        <v>ရွှေမြင်း</v>
      </c>
      <c r="K966" s="32" t="str">
        <f>VLOOKUP(I966,Customers[],4,FALSE)</f>
        <v>Meiktila</v>
      </c>
      <c r="L966" s="32" t="str">
        <f>VLOOKUP(Table85[[#This Row],[CustomerID]],Table!H:K,3,0)</f>
        <v>မိတ္ထီလာ</v>
      </c>
      <c r="M966" s="32" t="str">
        <f>VLOOKUP(I966,Customers[],5,FALSE)</f>
        <v>WholeSales/Contract</v>
      </c>
      <c r="N966" s="34" t="s">
        <v>10</v>
      </c>
      <c r="O966" s="37" t="s">
        <v>61</v>
      </c>
      <c r="P966" s="32" t="str">
        <f>VLOOKUP(O966,Stock[],2,FALSE)</f>
        <v>BE Debtors Opening</v>
      </c>
      <c r="Q966" s="35">
        <f>VLOOKUP(O966,Stock[],3,FALSE)</f>
        <v>0</v>
      </c>
      <c r="R966" s="35">
        <f>VLOOKUP(O966,Stock[],4,FALSE)</f>
        <v>0</v>
      </c>
      <c r="S966" s="34"/>
      <c r="T966" s="35"/>
      <c r="U966" s="34"/>
      <c r="V966" s="36">
        <f>+DailySales!$T966*DailySales!$R966</f>
        <v>0</v>
      </c>
      <c r="W966" s="36">
        <f>+DailySales!$V966*DailySales!$Q966</f>
        <v>0</v>
      </c>
      <c r="X966" s="36">
        <f>VLOOKUP(O966,Stock[],6,FALSE)</f>
        <v>0</v>
      </c>
      <c r="Y966" s="36">
        <f>+DailySales!$V966*DailySales!$X966</f>
        <v>0</v>
      </c>
      <c r="Z966" s="37">
        <v>959000</v>
      </c>
      <c r="AA966" s="34"/>
      <c r="AB966" s="78"/>
      <c r="AC966" s="78"/>
      <c r="AD966" s="34"/>
      <c r="AE966" s="77"/>
      <c r="AF966" s="38"/>
      <c r="AG966" s="39"/>
      <c r="AH966" s="38">
        <v>46034</v>
      </c>
      <c r="AI966" s="39">
        <v>959000</v>
      </c>
      <c r="AJ966" s="38"/>
      <c r="AK966" s="39"/>
      <c r="AL966" s="34"/>
      <c r="AM966" s="39"/>
      <c r="AN96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66" s="26"/>
      <c r="AQ966" s="26"/>
      <c r="AR966" s="26"/>
    </row>
    <row r="967" spans="1:44" ht="19.5" customHeight="1" x14ac:dyDescent="0.25">
      <c r="A967" s="32">
        <f t="shared" si="64"/>
        <v>2025</v>
      </c>
      <c r="B967" s="32">
        <f t="shared" si="65"/>
        <v>12</v>
      </c>
      <c r="C967" s="25">
        <v>46022</v>
      </c>
      <c r="D967" s="57">
        <f t="shared" ca="1" si="62"/>
        <v>46097</v>
      </c>
      <c r="E967" s="32" t="str">
        <f t="shared" ca="1" si="63"/>
        <v>2-Months</v>
      </c>
      <c r="F967" s="32" t="str">
        <f>VLOOKUP(O967,Stock[],5,FALSE)</f>
        <v>BE</v>
      </c>
      <c r="G967" s="33" t="s">
        <v>2099</v>
      </c>
      <c r="H967" s="34"/>
      <c r="I967" s="34" t="s">
        <v>180</v>
      </c>
      <c r="J967" s="32" t="str">
        <f>VLOOKUP(I967,Customers[],2,FALSE)</f>
        <v>ရွှေမြင်း</v>
      </c>
      <c r="K967" s="32" t="str">
        <f>VLOOKUP(I967,Customers[],4,FALSE)</f>
        <v>Meiktila</v>
      </c>
      <c r="L967" s="32" t="str">
        <f>VLOOKUP(Table85[[#This Row],[CustomerID]],Table!H:K,3,0)</f>
        <v>မိတ္ထီလာ</v>
      </c>
      <c r="M967" s="32" t="str">
        <f>VLOOKUP(I967,Customers[],5,FALSE)</f>
        <v>WholeSales/Contract</v>
      </c>
      <c r="N967" s="34" t="s">
        <v>10</v>
      </c>
      <c r="O967" s="37" t="s">
        <v>61</v>
      </c>
      <c r="P967" s="32" t="str">
        <f>VLOOKUP(O967,Stock[],2,FALSE)</f>
        <v>BE Debtors Opening</v>
      </c>
      <c r="Q967" s="35">
        <f>VLOOKUP(O967,Stock[],3,FALSE)</f>
        <v>0</v>
      </c>
      <c r="R967" s="35">
        <f>VLOOKUP(O967,Stock[],4,FALSE)</f>
        <v>0</v>
      </c>
      <c r="S967" s="34"/>
      <c r="T967" s="35"/>
      <c r="U967" s="34"/>
      <c r="V967" s="36">
        <f>+DailySales!$T967*DailySales!$R967</f>
        <v>0</v>
      </c>
      <c r="W967" s="36">
        <f>+DailySales!$V967*DailySales!$Q967</f>
        <v>0</v>
      </c>
      <c r="X967" s="36">
        <f>VLOOKUP(O967,Stock[],6,FALSE)</f>
        <v>0</v>
      </c>
      <c r="Y967" s="36">
        <f>+DailySales!$V967*DailySales!$X967</f>
        <v>0</v>
      </c>
      <c r="Z967" s="37">
        <v>289800</v>
      </c>
      <c r="AA967" s="34"/>
      <c r="AB967" s="78"/>
      <c r="AC967" s="78"/>
      <c r="AD967" s="34"/>
      <c r="AE967" s="77"/>
      <c r="AF967" s="38"/>
      <c r="AG967" s="39"/>
      <c r="AH967" s="38">
        <v>46034</v>
      </c>
      <c r="AI967" s="39">
        <v>289800</v>
      </c>
      <c r="AJ967" s="38"/>
      <c r="AK967" s="39"/>
      <c r="AL967" s="34"/>
      <c r="AM967" s="39"/>
      <c r="AN96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67" s="26"/>
      <c r="AQ967" s="26"/>
      <c r="AR967" s="26"/>
    </row>
    <row r="968" spans="1:44" ht="19.5" customHeight="1" x14ac:dyDescent="0.25">
      <c r="A968" s="32">
        <f t="shared" si="64"/>
        <v>2025</v>
      </c>
      <c r="B968" s="32">
        <f t="shared" si="65"/>
        <v>12</v>
      </c>
      <c r="C968" s="25">
        <v>46022</v>
      </c>
      <c r="D968" s="57">
        <f t="shared" ca="1" si="62"/>
        <v>46097</v>
      </c>
      <c r="E968" s="32" t="str">
        <f t="shared" ca="1" si="63"/>
        <v>2-Months</v>
      </c>
      <c r="F968" s="32" t="str">
        <f>VLOOKUP(O968,Stock[],5,FALSE)</f>
        <v>BE</v>
      </c>
      <c r="G968" s="33" t="s">
        <v>2099</v>
      </c>
      <c r="H968" s="34"/>
      <c r="I968" s="34" t="s">
        <v>180</v>
      </c>
      <c r="J968" s="32" t="str">
        <f>VLOOKUP(I968,Customers[],2,FALSE)</f>
        <v>ရွှေမြင်း</v>
      </c>
      <c r="K968" s="32" t="str">
        <f>VLOOKUP(I968,Customers[],4,FALSE)</f>
        <v>Meiktila</v>
      </c>
      <c r="L968" s="32" t="str">
        <f>VLOOKUP(Table85[[#This Row],[CustomerID]],Table!H:K,3,0)</f>
        <v>မိတ္ထီလာ</v>
      </c>
      <c r="M968" s="32" t="str">
        <f>VLOOKUP(I968,Customers[],5,FALSE)</f>
        <v>WholeSales/Contract</v>
      </c>
      <c r="N968" s="34" t="s">
        <v>10</v>
      </c>
      <c r="O968" s="37" t="s">
        <v>61</v>
      </c>
      <c r="P968" s="32" t="str">
        <f>VLOOKUP(O968,Stock[],2,FALSE)</f>
        <v>BE Debtors Opening</v>
      </c>
      <c r="Q968" s="35">
        <f>VLOOKUP(O968,Stock[],3,FALSE)</f>
        <v>0</v>
      </c>
      <c r="R968" s="35">
        <f>VLOOKUP(O968,Stock[],4,FALSE)</f>
        <v>0</v>
      </c>
      <c r="S968" s="34"/>
      <c r="T968" s="35"/>
      <c r="U968" s="34"/>
      <c r="V968" s="36">
        <f>+DailySales!$T968*DailySales!$R968</f>
        <v>0</v>
      </c>
      <c r="W968" s="36">
        <f>+DailySales!$V968*DailySales!$Q968</f>
        <v>0</v>
      </c>
      <c r="X968" s="36">
        <f>VLOOKUP(O968,Stock[],6,FALSE)</f>
        <v>0</v>
      </c>
      <c r="Y968" s="36">
        <f>+DailySales!$V968*DailySales!$X968</f>
        <v>0</v>
      </c>
      <c r="Z968" s="37">
        <v>372400</v>
      </c>
      <c r="AA968" s="34"/>
      <c r="AB968" s="78"/>
      <c r="AC968" s="78"/>
      <c r="AD968" s="34"/>
      <c r="AE968" s="77"/>
      <c r="AF968" s="38"/>
      <c r="AG968" s="39"/>
      <c r="AH968" s="38">
        <v>46034</v>
      </c>
      <c r="AI968" s="39">
        <v>372400</v>
      </c>
      <c r="AJ968" s="38"/>
      <c r="AK968" s="39"/>
      <c r="AL968" s="34"/>
      <c r="AM968" s="39"/>
      <c r="AN96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68" s="26"/>
      <c r="AQ968" s="26"/>
      <c r="AR968" s="26"/>
    </row>
    <row r="969" spans="1:44" ht="19.5" customHeight="1" x14ac:dyDescent="0.25">
      <c r="A969" s="32">
        <f t="shared" si="64"/>
        <v>2025</v>
      </c>
      <c r="B969" s="32">
        <f t="shared" si="65"/>
        <v>12</v>
      </c>
      <c r="C969" s="25">
        <v>46022</v>
      </c>
      <c r="D969" s="57">
        <f t="shared" ca="1" si="62"/>
        <v>46097</v>
      </c>
      <c r="E969" s="32" t="str">
        <f t="shared" ca="1" si="63"/>
        <v>2-Months</v>
      </c>
      <c r="F969" s="32" t="str">
        <f>VLOOKUP(O969,Stock[],5,FALSE)</f>
        <v>BE</v>
      </c>
      <c r="G969" s="33" t="s">
        <v>2100</v>
      </c>
      <c r="H969" s="34"/>
      <c r="I969" s="34" t="s">
        <v>240</v>
      </c>
      <c r="J969" s="32" t="str">
        <f>VLOOKUP(I969,Customers[],2,FALSE)</f>
        <v>လွင်</v>
      </c>
      <c r="K969" s="32" t="str">
        <f>VLOOKUP(I969,Customers[],4,FALSE)</f>
        <v>Kyukpadaung</v>
      </c>
      <c r="L969" s="32" t="str">
        <f>VLOOKUP(Table85[[#This Row],[CustomerID]],Table!H:K,3,0)</f>
        <v>ကျောက်ပန်းတောင်း</v>
      </c>
      <c r="M969" s="32" t="str">
        <f>VLOOKUP(I969,Customers[],5,FALSE)</f>
        <v>WholeSales/Contract</v>
      </c>
      <c r="N969" s="34" t="s">
        <v>10</v>
      </c>
      <c r="O969" s="37" t="s">
        <v>61</v>
      </c>
      <c r="P969" s="32" t="str">
        <f>VLOOKUP(O969,Stock[],2,FALSE)</f>
        <v>BE Debtors Opening</v>
      </c>
      <c r="Q969" s="35">
        <f>VLOOKUP(O969,Stock[],3,FALSE)</f>
        <v>0</v>
      </c>
      <c r="R969" s="35">
        <f>VLOOKUP(O969,Stock[],4,FALSE)</f>
        <v>0</v>
      </c>
      <c r="S969" s="34"/>
      <c r="T969" s="35"/>
      <c r="U969" s="34"/>
      <c r="V969" s="36">
        <f>+DailySales!$T969*DailySales!$R969</f>
        <v>0</v>
      </c>
      <c r="W969" s="36">
        <f>+DailySales!$V969*DailySales!$Q969</f>
        <v>0</v>
      </c>
      <c r="X969" s="36">
        <f>VLOOKUP(O969,Stock[],6,FALSE)</f>
        <v>0</v>
      </c>
      <c r="Y969" s="36">
        <f>+DailySales!$V969*DailySales!$X969</f>
        <v>0</v>
      </c>
      <c r="Z969" s="37">
        <v>1967000</v>
      </c>
      <c r="AA969" s="34"/>
      <c r="AB969" s="78"/>
      <c r="AC969" s="78"/>
      <c r="AD969" s="34"/>
      <c r="AE969" s="77"/>
      <c r="AF969" s="38"/>
      <c r="AG969" s="39"/>
      <c r="AH969" s="38">
        <v>46044</v>
      </c>
      <c r="AI969" s="39">
        <v>1717400</v>
      </c>
      <c r="AJ969" s="38">
        <v>46046</v>
      </c>
      <c r="AK969" s="39">
        <v>249600</v>
      </c>
      <c r="AL969" s="34"/>
      <c r="AM969" s="39"/>
      <c r="AN96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69" s="26"/>
      <c r="AQ969" s="26"/>
      <c r="AR969" s="26"/>
    </row>
    <row r="970" spans="1:44" ht="19.5" customHeight="1" x14ac:dyDescent="0.25">
      <c r="A970" s="32">
        <f t="shared" si="64"/>
        <v>2025</v>
      </c>
      <c r="B970" s="32">
        <f t="shared" si="65"/>
        <v>12</v>
      </c>
      <c r="C970" s="25">
        <v>46022</v>
      </c>
      <c r="D970" s="57">
        <f t="shared" ca="1" si="62"/>
        <v>46097</v>
      </c>
      <c r="E970" s="32" t="str">
        <f t="shared" ca="1" si="63"/>
        <v>2-Months</v>
      </c>
      <c r="F970" s="32" t="str">
        <f>VLOOKUP(O970,Stock[],5,FALSE)</f>
        <v>BE</v>
      </c>
      <c r="G970" s="33" t="s">
        <v>2100</v>
      </c>
      <c r="H970" s="34"/>
      <c r="I970" s="34" t="s">
        <v>240</v>
      </c>
      <c r="J970" s="32" t="str">
        <f>VLOOKUP(I970,Customers[],2,FALSE)</f>
        <v>လွင်</v>
      </c>
      <c r="K970" s="32" t="str">
        <f>VLOOKUP(I970,Customers[],4,FALSE)</f>
        <v>Kyukpadaung</v>
      </c>
      <c r="L970" s="32" t="str">
        <f>VLOOKUP(Table85[[#This Row],[CustomerID]],Table!H:K,3,0)</f>
        <v>ကျောက်ပန်းတောင်း</v>
      </c>
      <c r="M970" s="32" t="str">
        <f>VLOOKUP(I970,Customers[],5,FALSE)</f>
        <v>WholeSales/Contract</v>
      </c>
      <c r="N970" s="34" t="s">
        <v>10</v>
      </c>
      <c r="O970" s="37" t="s">
        <v>61</v>
      </c>
      <c r="P970" s="32" t="str">
        <f>VLOOKUP(O970,Stock[],2,FALSE)</f>
        <v>BE Debtors Opening</v>
      </c>
      <c r="Q970" s="35">
        <f>VLOOKUP(O970,Stock[],3,FALSE)</f>
        <v>0</v>
      </c>
      <c r="R970" s="35">
        <f>VLOOKUP(O970,Stock[],4,FALSE)</f>
        <v>0</v>
      </c>
      <c r="S970" s="34"/>
      <c r="T970" s="35"/>
      <c r="U970" s="34"/>
      <c r="V970" s="36">
        <f>+DailySales!$T970*DailySales!$R970</f>
        <v>0</v>
      </c>
      <c r="W970" s="36">
        <f>+DailySales!$V970*DailySales!$Q970</f>
        <v>0</v>
      </c>
      <c r="X970" s="36">
        <f>VLOOKUP(O970,Stock[],6,FALSE)</f>
        <v>0</v>
      </c>
      <c r="Y970" s="36">
        <f>+DailySales!$V970*DailySales!$X970</f>
        <v>0</v>
      </c>
      <c r="Z970" s="37">
        <v>682500</v>
      </c>
      <c r="AA970" s="34"/>
      <c r="AB970" s="78"/>
      <c r="AC970" s="78"/>
      <c r="AD970" s="34"/>
      <c r="AE970" s="77"/>
      <c r="AF970" s="38"/>
      <c r="AG970" s="39"/>
      <c r="AH970" s="38"/>
      <c r="AI970" s="39"/>
      <c r="AJ970" s="38">
        <v>46046</v>
      </c>
      <c r="AK970" s="39">
        <v>682500</v>
      </c>
      <c r="AL970" s="34"/>
      <c r="AM970" s="39"/>
      <c r="AN97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70" s="26"/>
      <c r="AQ970" s="26"/>
      <c r="AR970" s="26"/>
    </row>
    <row r="971" spans="1:44" ht="19.5" customHeight="1" x14ac:dyDescent="0.25">
      <c r="A971" s="32">
        <f t="shared" si="64"/>
        <v>2025</v>
      </c>
      <c r="B971" s="32">
        <f t="shared" si="65"/>
        <v>12</v>
      </c>
      <c r="C971" s="25">
        <v>46022</v>
      </c>
      <c r="D971" s="57">
        <f t="shared" ca="1" si="62"/>
        <v>46097</v>
      </c>
      <c r="E971" s="32" t="str">
        <f t="shared" ca="1" si="63"/>
        <v>2-Months</v>
      </c>
      <c r="F971" s="32" t="str">
        <f>VLOOKUP(O971,Stock[],5,FALSE)</f>
        <v>BE</v>
      </c>
      <c r="G971" s="33" t="s">
        <v>2100</v>
      </c>
      <c r="H971" s="34"/>
      <c r="I971" s="34" t="s">
        <v>240</v>
      </c>
      <c r="J971" s="32" t="str">
        <f>VLOOKUP(I971,Customers[],2,FALSE)</f>
        <v>လွင်</v>
      </c>
      <c r="K971" s="32" t="str">
        <f>VLOOKUP(I971,Customers[],4,FALSE)</f>
        <v>Kyukpadaung</v>
      </c>
      <c r="L971" s="32" t="str">
        <f>VLOOKUP(Table85[[#This Row],[CustomerID]],Table!H:K,3,0)</f>
        <v>ကျောက်ပန်းတောင်း</v>
      </c>
      <c r="M971" s="32" t="str">
        <f>VLOOKUP(I971,Customers[],5,FALSE)</f>
        <v>WholeSales/Contract</v>
      </c>
      <c r="N971" s="34" t="s">
        <v>10</v>
      </c>
      <c r="O971" s="37" t="s">
        <v>61</v>
      </c>
      <c r="P971" s="32" t="str">
        <f>VLOOKUP(O971,Stock[],2,FALSE)</f>
        <v>BE Debtors Opening</v>
      </c>
      <c r="Q971" s="35">
        <f>VLOOKUP(O971,Stock[],3,FALSE)</f>
        <v>0</v>
      </c>
      <c r="R971" s="35">
        <f>VLOOKUP(O971,Stock[],4,FALSE)</f>
        <v>0</v>
      </c>
      <c r="S971" s="34"/>
      <c r="T971" s="35"/>
      <c r="U971" s="34"/>
      <c r="V971" s="36">
        <f>+DailySales!$T971*DailySales!$R971</f>
        <v>0</v>
      </c>
      <c r="W971" s="36">
        <f>+DailySales!$V971*DailySales!$Q971</f>
        <v>0</v>
      </c>
      <c r="X971" s="36">
        <f>VLOOKUP(O971,Stock[],6,FALSE)</f>
        <v>0</v>
      </c>
      <c r="Y971" s="36">
        <f>+DailySales!$V971*DailySales!$X971</f>
        <v>0</v>
      </c>
      <c r="Z971" s="37">
        <v>1067500</v>
      </c>
      <c r="AA971" s="34"/>
      <c r="AB971" s="78"/>
      <c r="AC971" s="78"/>
      <c r="AD971" s="34"/>
      <c r="AE971" s="77"/>
      <c r="AF971" s="38"/>
      <c r="AG971" s="39"/>
      <c r="AH971" s="38"/>
      <c r="AI971" s="39"/>
      <c r="AJ971" s="38">
        <v>46046</v>
      </c>
      <c r="AK971" s="39">
        <v>1067500</v>
      </c>
      <c r="AL971" s="34"/>
      <c r="AM971" s="39"/>
      <c r="AN97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71" s="26"/>
      <c r="AQ971" s="26"/>
      <c r="AR971" s="26"/>
    </row>
    <row r="972" spans="1:44" ht="19.5" customHeight="1" x14ac:dyDescent="0.25">
      <c r="A972" s="32">
        <f t="shared" si="64"/>
        <v>2025</v>
      </c>
      <c r="B972" s="32">
        <f t="shared" si="65"/>
        <v>12</v>
      </c>
      <c r="C972" s="25">
        <v>46022</v>
      </c>
      <c r="D972" s="57">
        <f t="shared" ca="1" si="62"/>
        <v>46097</v>
      </c>
      <c r="E972" s="32" t="str">
        <f t="shared" ca="1" si="63"/>
        <v>2-Months</v>
      </c>
      <c r="F972" s="32" t="str">
        <f>VLOOKUP(O972,Stock[],5,FALSE)</f>
        <v>BE</v>
      </c>
      <c r="G972" s="33" t="s">
        <v>2100</v>
      </c>
      <c r="H972" s="34"/>
      <c r="I972" s="34" t="s">
        <v>240</v>
      </c>
      <c r="J972" s="32" t="str">
        <f>VLOOKUP(I972,Customers[],2,FALSE)</f>
        <v>လွင်</v>
      </c>
      <c r="K972" s="32" t="str">
        <f>VLOOKUP(I972,Customers[],4,FALSE)</f>
        <v>Kyukpadaung</v>
      </c>
      <c r="L972" s="32" t="str">
        <f>VLOOKUP(Table85[[#This Row],[CustomerID]],Table!H:K,3,0)</f>
        <v>ကျောက်ပန်းတောင်း</v>
      </c>
      <c r="M972" s="32" t="str">
        <f>VLOOKUP(I972,Customers[],5,FALSE)</f>
        <v>WholeSales/Contract</v>
      </c>
      <c r="N972" s="34" t="s">
        <v>10</v>
      </c>
      <c r="O972" s="37" t="s">
        <v>61</v>
      </c>
      <c r="P972" s="32" t="str">
        <f>VLOOKUP(O972,Stock[],2,FALSE)</f>
        <v>BE Debtors Opening</v>
      </c>
      <c r="Q972" s="35">
        <f>VLOOKUP(O972,Stock[],3,FALSE)</f>
        <v>0</v>
      </c>
      <c r="R972" s="35">
        <f>VLOOKUP(O972,Stock[],4,FALSE)</f>
        <v>0</v>
      </c>
      <c r="S972" s="34"/>
      <c r="T972" s="35"/>
      <c r="U972" s="34"/>
      <c r="V972" s="36">
        <f>+DailySales!$T972*DailySales!$R972</f>
        <v>0</v>
      </c>
      <c r="W972" s="36">
        <f>+DailySales!$V972*DailySales!$Q972</f>
        <v>0</v>
      </c>
      <c r="X972" s="36">
        <f>VLOOKUP(O972,Stock[],6,FALSE)</f>
        <v>0</v>
      </c>
      <c r="Y972" s="36">
        <f>+DailySales!$V972*DailySales!$X972</f>
        <v>0</v>
      </c>
      <c r="Z972" s="37">
        <v>1260000</v>
      </c>
      <c r="AA972" s="34"/>
      <c r="AB972" s="78"/>
      <c r="AC972" s="78"/>
      <c r="AD972" s="34"/>
      <c r="AE972" s="77"/>
      <c r="AF972" s="38"/>
      <c r="AG972" s="39"/>
      <c r="AH972" s="38"/>
      <c r="AI972" s="39"/>
      <c r="AJ972" s="38">
        <v>46046</v>
      </c>
      <c r="AK972" s="39">
        <v>1260000</v>
      </c>
      <c r="AL972" s="34"/>
      <c r="AM972" s="39"/>
      <c r="AN97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72" s="26"/>
      <c r="AQ972" s="26"/>
      <c r="AR972" s="26"/>
    </row>
    <row r="973" spans="1:44" ht="19.5" customHeight="1" x14ac:dyDescent="0.25">
      <c r="A973" s="32">
        <f t="shared" si="64"/>
        <v>2025</v>
      </c>
      <c r="B973" s="32">
        <f t="shared" si="65"/>
        <v>12</v>
      </c>
      <c r="C973" s="25">
        <v>46022</v>
      </c>
      <c r="D973" s="57">
        <f t="shared" ca="1" si="62"/>
        <v>46097</v>
      </c>
      <c r="E973" s="32" t="str">
        <f t="shared" ca="1" si="63"/>
        <v>2-Months</v>
      </c>
      <c r="F973" s="32" t="str">
        <f>VLOOKUP(O973,Stock[],5,FALSE)</f>
        <v>BE</v>
      </c>
      <c r="G973" s="33" t="s">
        <v>2101</v>
      </c>
      <c r="H973" s="34"/>
      <c r="I973" s="34" t="s">
        <v>239</v>
      </c>
      <c r="J973" s="32" t="str">
        <f>VLOOKUP(I973,Customers[],2,FALSE)</f>
        <v>ဦးရဲမြင့်</v>
      </c>
      <c r="K973" s="32" t="str">
        <f>VLOOKUP(I973,Customers[],4,FALSE)</f>
        <v>Pyawbwe</v>
      </c>
      <c r="L973" s="32" t="str">
        <f>VLOOKUP(Table85[[#This Row],[CustomerID]],Table!H:K,3,0)</f>
        <v>ပျော်ဘွယ်</v>
      </c>
      <c r="M973" s="32" t="str">
        <f>VLOOKUP(I973,Customers[],5,FALSE)</f>
        <v>WholeSales/Contract</v>
      </c>
      <c r="N973" s="34" t="s">
        <v>10</v>
      </c>
      <c r="O973" s="37" t="s">
        <v>61</v>
      </c>
      <c r="P973" s="32" t="str">
        <f>VLOOKUP(O973,Stock[],2,FALSE)</f>
        <v>BE Debtors Opening</v>
      </c>
      <c r="Q973" s="35">
        <f>VLOOKUP(O973,Stock[],3,FALSE)</f>
        <v>0</v>
      </c>
      <c r="R973" s="35">
        <f>VLOOKUP(O973,Stock[],4,FALSE)</f>
        <v>0</v>
      </c>
      <c r="S973" s="34"/>
      <c r="T973" s="35"/>
      <c r="U973" s="34"/>
      <c r="V973" s="36">
        <f>+DailySales!$T973*DailySales!$R973</f>
        <v>0</v>
      </c>
      <c r="W973" s="36">
        <f>+DailySales!$V973*DailySales!$Q973</f>
        <v>0</v>
      </c>
      <c r="X973" s="36">
        <f>VLOOKUP(O973,Stock[],6,FALSE)</f>
        <v>0</v>
      </c>
      <c r="Y973" s="36">
        <f>+DailySales!$V973*DailySales!$X973</f>
        <v>0</v>
      </c>
      <c r="Z973" s="37">
        <v>4200000</v>
      </c>
      <c r="AA973" s="34"/>
      <c r="AB973" s="78"/>
      <c r="AC973" s="78"/>
      <c r="AD973" s="34"/>
      <c r="AE973" s="77"/>
      <c r="AF973" s="38"/>
      <c r="AG973" s="39"/>
      <c r="AH973" s="38"/>
      <c r="AI973" s="39"/>
      <c r="AJ973" s="38">
        <v>46032</v>
      </c>
      <c r="AK973" s="39">
        <v>4200000</v>
      </c>
      <c r="AL973" s="34"/>
      <c r="AM973" s="39"/>
      <c r="AN97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73" s="26"/>
      <c r="AQ973" s="26"/>
      <c r="AR973" s="26"/>
    </row>
    <row r="974" spans="1:44" ht="19.5" customHeight="1" x14ac:dyDescent="0.25">
      <c r="A974" s="32">
        <f t="shared" si="64"/>
        <v>2026</v>
      </c>
      <c r="B974" s="32">
        <f t="shared" si="65"/>
        <v>1</v>
      </c>
      <c r="C974" s="25">
        <v>46024</v>
      </c>
      <c r="D974" s="57">
        <f t="shared" ca="1" si="62"/>
        <v>46097</v>
      </c>
      <c r="E974" s="32" t="str">
        <f t="shared" ca="1" si="63"/>
        <v>2-Months</v>
      </c>
      <c r="F974" s="32" t="str">
        <f>VLOOKUP(O974,Stock[],5,FALSE)</f>
        <v>Whisky</v>
      </c>
      <c r="G974" s="33" t="s">
        <v>2115</v>
      </c>
      <c r="H974" s="34"/>
      <c r="I974" s="34" t="s">
        <v>750</v>
      </c>
      <c r="J974" s="32" t="str">
        <f>VLOOKUP(I974,Customers[],2,FALSE)</f>
        <v>သဇင်ဖြူ</v>
      </c>
      <c r="K974" s="32" t="str">
        <f>VLOOKUP(I974,Customers[],4,FALSE)</f>
        <v>Meiktila</v>
      </c>
      <c r="L974" s="32" t="str">
        <f>VLOOKUP(Table85[[#This Row],[CustomerID]],Table!H:K,3,0)</f>
        <v>မိတ္ထီလာ</v>
      </c>
      <c r="M974" s="32" t="str">
        <f>VLOOKUP(I974,Customers[],5,FALSE)</f>
        <v>Van-2</v>
      </c>
      <c r="N974" s="34" t="s">
        <v>10</v>
      </c>
      <c r="O974" s="37" t="s">
        <v>2113</v>
      </c>
      <c r="P974" s="32" t="str">
        <f>VLOOKUP(O974,Stock[],2,FALSE)</f>
        <v>Ngwe Taung 700ml</v>
      </c>
      <c r="Q974" s="35">
        <f>VLOOKUP(O974,Stock[],3,FALSE)</f>
        <v>0.7</v>
      </c>
      <c r="R974" s="35">
        <f>VLOOKUP(O974,Stock[],4,FALSE)</f>
        <v>12</v>
      </c>
      <c r="S974" s="34"/>
      <c r="T974" s="35">
        <f>(DailySales!$S974/DailySales!$R974)+DailySales!$U974</f>
        <v>1</v>
      </c>
      <c r="U974" s="34">
        <v>1</v>
      </c>
      <c r="V974" s="36">
        <f>+DailySales!$T974*DailySales!$R974</f>
        <v>12</v>
      </c>
      <c r="W974" s="36">
        <f>+DailySales!$V974*DailySales!$Q974</f>
        <v>8.3999999999999986</v>
      </c>
      <c r="X974" s="36">
        <f>VLOOKUP(O974,Stock[],6,FALSE)</f>
        <v>4700</v>
      </c>
      <c r="Y974" s="36">
        <f>+DailySales!$V974*DailySales!$X974</f>
        <v>56400</v>
      </c>
      <c r="Z974" s="37"/>
      <c r="AA974" s="34"/>
      <c r="AB974" s="34"/>
      <c r="AC974" s="34"/>
      <c r="AD974" s="34"/>
      <c r="AE974" s="78"/>
      <c r="AF974" s="38">
        <v>46027</v>
      </c>
      <c r="AG974" s="39">
        <v>56400</v>
      </c>
      <c r="AH974" s="38"/>
      <c r="AI974" s="39"/>
      <c r="AJ974" s="38"/>
      <c r="AK974" s="39"/>
      <c r="AL974" s="34"/>
      <c r="AM974" s="39"/>
      <c r="AN97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74" s="26"/>
      <c r="AQ974" s="26"/>
      <c r="AR974" s="26"/>
    </row>
    <row r="975" spans="1:44" ht="19.5" customHeight="1" x14ac:dyDescent="0.25">
      <c r="A975" s="32">
        <f t="shared" si="64"/>
        <v>2026</v>
      </c>
      <c r="B975" s="32">
        <f t="shared" si="65"/>
        <v>1</v>
      </c>
      <c r="C975" s="25">
        <v>46024</v>
      </c>
      <c r="D975" s="57">
        <f t="shared" ca="1" si="62"/>
        <v>46097</v>
      </c>
      <c r="E975" s="32" t="str">
        <f t="shared" ca="1" si="63"/>
        <v>2-Months</v>
      </c>
      <c r="F975" s="32" t="str">
        <f>VLOOKUP(O975,Stock[],5,FALSE)</f>
        <v>Whisky</v>
      </c>
      <c r="G975" s="33" t="s">
        <v>2116</v>
      </c>
      <c r="H975" s="34"/>
      <c r="I975" s="34" t="s">
        <v>1729</v>
      </c>
      <c r="J975" s="32" t="str">
        <f>VLOOKUP(I975,Customers[],2,FALSE)</f>
        <v>အရှေ့တိုင်း</v>
      </c>
      <c r="K975" s="32" t="str">
        <f>VLOOKUP(I975,Customers[],4,FALSE)</f>
        <v>Meiktila</v>
      </c>
      <c r="L975" s="32" t="str">
        <f>VLOOKUP(Table85[[#This Row],[CustomerID]],Table!H:K,3,0)</f>
        <v>မိတ္ထီလာ</v>
      </c>
      <c r="M975" s="32" t="str">
        <f>VLOOKUP(I975,Customers[],5,FALSE)</f>
        <v>Van-2</v>
      </c>
      <c r="N975" s="34" t="s">
        <v>10</v>
      </c>
      <c r="O975" s="37" t="s">
        <v>2113</v>
      </c>
      <c r="P975" s="32" t="str">
        <f>VLOOKUP(O975,Stock[],2,FALSE)</f>
        <v>Ngwe Taung 700ml</v>
      </c>
      <c r="Q975" s="35">
        <f>VLOOKUP(O975,Stock[],3,FALSE)</f>
        <v>0.7</v>
      </c>
      <c r="R975" s="35">
        <f>VLOOKUP(O975,Stock[],4,FALSE)</f>
        <v>12</v>
      </c>
      <c r="S975" s="34"/>
      <c r="T975" s="35">
        <f>(DailySales!$S975/DailySales!$R975)+DailySales!$U975</f>
        <v>1</v>
      </c>
      <c r="U975" s="34">
        <v>1</v>
      </c>
      <c r="V975" s="36">
        <f>+DailySales!$T975*DailySales!$R975</f>
        <v>12</v>
      </c>
      <c r="W975" s="36">
        <f>+DailySales!$V975*DailySales!$Q975</f>
        <v>8.3999999999999986</v>
      </c>
      <c r="X975" s="36">
        <f>VLOOKUP(O975,Stock[],6,FALSE)</f>
        <v>4700</v>
      </c>
      <c r="Y975" s="36">
        <f>+DailySales!$V975*DailySales!$X975</f>
        <v>56400</v>
      </c>
      <c r="Z975" s="37"/>
      <c r="AA975" s="34"/>
      <c r="AB975" s="34"/>
      <c r="AC975" s="34"/>
      <c r="AD975" s="34"/>
      <c r="AE975" s="77"/>
      <c r="AF975" s="38">
        <v>46028</v>
      </c>
      <c r="AG975" s="39">
        <v>56400</v>
      </c>
      <c r="AH975" s="38"/>
      <c r="AI975" s="39"/>
      <c r="AJ975" s="38"/>
      <c r="AK975" s="39"/>
      <c r="AL975" s="34"/>
      <c r="AM975" s="39"/>
      <c r="AN97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75" s="26"/>
      <c r="AQ975" s="26"/>
      <c r="AR975" s="26"/>
    </row>
    <row r="976" spans="1:44" ht="19.5" customHeight="1" x14ac:dyDescent="0.25">
      <c r="A976" s="32">
        <f t="shared" si="64"/>
        <v>2026</v>
      </c>
      <c r="B976" s="32">
        <f t="shared" si="65"/>
        <v>1</v>
      </c>
      <c r="C976" s="25">
        <v>46024</v>
      </c>
      <c r="D976" s="57">
        <f t="shared" ca="1" si="62"/>
        <v>46097</v>
      </c>
      <c r="E976" s="32" t="str">
        <f t="shared" ca="1" si="63"/>
        <v>2-Months</v>
      </c>
      <c r="F976" s="32" t="str">
        <f>VLOOKUP(O976,Stock[],5,FALSE)</f>
        <v>Whisky</v>
      </c>
      <c r="G976" s="33" t="s">
        <v>2117</v>
      </c>
      <c r="H976" s="34"/>
      <c r="I976" s="34" t="s">
        <v>1902</v>
      </c>
      <c r="J976" s="32" t="str">
        <f>VLOOKUP(I976,Customers[],2,FALSE)</f>
        <v>ကမ္ဘာသစ်</v>
      </c>
      <c r="K976" s="32" t="str">
        <f>VLOOKUP(I976,Customers[],4,FALSE)</f>
        <v>Meiktila</v>
      </c>
      <c r="L976" s="32" t="str">
        <f>VLOOKUP(Table85[[#This Row],[CustomerID]],Table!H:K,3,0)</f>
        <v>မြို့သစ်</v>
      </c>
      <c r="M976" s="32" t="str">
        <f>VLOOKUP(I976,Customers[],5,FALSE)</f>
        <v>Van-2</v>
      </c>
      <c r="N976" s="34" t="s">
        <v>10</v>
      </c>
      <c r="O976" s="37" t="s">
        <v>2113</v>
      </c>
      <c r="P976" s="32" t="str">
        <f>VLOOKUP(O976,Stock[],2,FALSE)</f>
        <v>Ngwe Taung 700ml</v>
      </c>
      <c r="Q976" s="35">
        <f>VLOOKUP(O976,Stock[],3,FALSE)</f>
        <v>0.7</v>
      </c>
      <c r="R976" s="35">
        <f>VLOOKUP(O976,Stock[],4,FALSE)</f>
        <v>12</v>
      </c>
      <c r="S976" s="34"/>
      <c r="T976" s="35">
        <f>(DailySales!$S976/DailySales!$R976)+DailySales!$U976</f>
        <v>1</v>
      </c>
      <c r="U976" s="34">
        <v>1</v>
      </c>
      <c r="V976" s="36">
        <f>+DailySales!$T976*DailySales!$R976</f>
        <v>12</v>
      </c>
      <c r="W976" s="36">
        <f>+DailySales!$V976*DailySales!$Q976</f>
        <v>8.3999999999999986</v>
      </c>
      <c r="X976" s="36">
        <f>VLOOKUP(O976,Stock[],6,FALSE)</f>
        <v>4700</v>
      </c>
      <c r="Y976" s="36">
        <f>+DailySales!$V976*DailySales!$X976</f>
        <v>56400</v>
      </c>
      <c r="Z976" s="37"/>
      <c r="AA976" s="34"/>
      <c r="AB976" s="34"/>
      <c r="AC976" s="34"/>
      <c r="AD976" s="34"/>
      <c r="AE976" s="77"/>
      <c r="AF976" s="38">
        <v>46027</v>
      </c>
      <c r="AG976" s="39">
        <v>56400</v>
      </c>
      <c r="AH976" s="38"/>
      <c r="AI976" s="39"/>
      <c r="AJ976" s="38"/>
      <c r="AK976" s="39"/>
      <c r="AL976" s="34"/>
      <c r="AM976" s="39"/>
      <c r="AN97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76" s="26"/>
      <c r="AQ976" s="26"/>
      <c r="AR976" s="26"/>
    </row>
    <row r="977" spans="1:44" ht="19.5" customHeight="1" x14ac:dyDescent="0.25">
      <c r="A977" s="32">
        <f t="shared" si="64"/>
        <v>2026</v>
      </c>
      <c r="B977" s="32">
        <f t="shared" si="65"/>
        <v>1</v>
      </c>
      <c r="C977" s="25">
        <v>46024</v>
      </c>
      <c r="D977" s="57">
        <f t="shared" ca="1" si="62"/>
        <v>46097</v>
      </c>
      <c r="E977" s="32" t="str">
        <f t="shared" ca="1" si="63"/>
        <v>2-Months</v>
      </c>
      <c r="F977" s="32" t="str">
        <f>VLOOKUP(O977,Stock[],5,FALSE)</f>
        <v>Whisky</v>
      </c>
      <c r="G977" s="33" t="s">
        <v>2118</v>
      </c>
      <c r="H977" s="34"/>
      <c r="I977" s="34" t="s">
        <v>745</v>
      </c>
      <c r="J977" s="32" t="str">
        <f>VLOOKUP(I977,Customers[],2,FALSE)</f>
        <v>ဖောက်တိုက်</v>
      </c>
      <c r="K977" s="32">
        <f>VLOOKUP(I977,Customers[],4,FALSE)</f>
        <v>0</v>
      </c>
      <c r="L977" s="32">
        <f>VLOOKUP(Table85[[#This Row],[CustomerID]],Table!H:K,3,0)</f>
        <v>0</v>
      </c>
      <c r="M977" s="32">
        <f>VLOOKUP(I977,Customers[],5,FALSE)</f>
        <v>0</v>
      </c>
      <c r="N977" s="34" t="s">
        <v>14</v>
      </c>
      <c r="O977" s="37" t="s">
        <v>2114</v>
      </c>
      <c r="P977" s="32" t="str">
        <f>VLOOKUP(O977,Stock[],2,FALSE)</f>
        <v>Ngwe Taung 700ml(NFS)</v>
      </c>
      <c r="Q977" s="35">
        <f>VLOOKUP(O977,Stock[],3,FALSE)</f>
        <v>0.7</v>
      </c>
      <c r="R977" s="35">
        <f>VLOOKUP(O977,Stock[],4,FALSE)</f>
        <v>12</v>
      </c>
      <c r="S977" s="34">
        <v>3</v>
      </c>
      <c r="T977" s="35">
        <f>(DailySales!$S977/DailySales!$R977)+DailySales!$U977</f>
        <v>0.25</v>
      </c>
      <c r="U977" s="34"/>
      <c r="V977" s="36">
        <f>+DailySales!$T977*DailySales!$R977</f>
        <v>3</v>
      </c>
      <c r="W977" s="36">
        <f>+DailySales!$V977*DailySales!$Q977</f>
        <v>2.0999999999999996</v>
      </c>
      <c r="X977" s="36">
        <f>VLOOKUP(O977,Stock[],6,FALSE)</f>
        <v>4700</v>
      </c>
      <c r="Y977" s="36">
        <f>+DailySales!$V977*DailySales!$X977</f>
        <v>14100</v>
      </c>
      <c r="Z977" s="37"/>
      <c r="AA977" s="34"/>
      <c r="AB977" s="34"/>
      <c r="AC977" s="34"/>
      <c r="AD977" s="34"/>
      <c r="AE977" s="77"/>
      <c r="AF977" s="38">
        <v>46024</v>
      </c>
      <c r="AG977" s="39">
        <v>14100</v>
      </c>
      <c r="AH977" s="38"/>
      <c r="AI977" s="39"/>
      <c r="AJ977" s="38"/>
      <c r="AK977" s="39"/>
      <c r="AL977" s="34"/>
      <c r="AM977" s="39"/>
      <c r="AN97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77" s="26"/>
      <c r="AQ977" s="26"/>
      <c r="AR977" s="26"/>
    </row>
    <row r="978" spans="1:44" ht="19.5" customHeight="1" x14ac:dyDescent="0.25">
      <c r="A978" s="32">
        <f t="shared" si="64"/>
        <v>2026</v>
      </c>
      <c r="B978" s="32">
        <f t="shared" si="65"/>
        <v>1</v>
      </c>
      <c r="C978" s="25">
        <v>46024</v>
      </c>
      <c r="D978" s="57">
        <f t="shared" ca="1" si="62"/>
        <v>46097</v>
      </c>
      <c r="E978" s="32" t="str">
        <f t="shared" ca="1" si="63"/>
        <v>2-Months</v>
      </c>
      <c r="F978" s="32" t="str">
        <f>VLOOKUP(O978,Stock[],5,FALSE)</f>
        <v>BE</v>
      </c>
      <c r="G978" s="33" t="s">
        <v>2119</v>
      </c>
      <c r="H978" s="34"/>
      <c r="I978" s="34" t="s">
        <v>181</v>
      </c>
      <c r="J978" s="32" t="str">
        <f>VLOOKUP(I978,Customers[],2,FALSE)</f>
        <v>ရွှေမြင်း(ရွှေခြင်္သေ့)</v>
      </c>
      <c r="K978" s="32" t="str">
        <f>VLOOKUP(I978,Customers[],4,FALSE)</f>
        <v>Meiktila</v>
      </c>
      <c r="L978" s="32" t="str">
        <f>VLOOKUP(Table85[[#This Row],[CustomerID]],Table!H:K,3,0)</f>
        <v>မိတ္ထီလာ</v>
      </c>
      <c r="M978" s="32" t="str">
        <f>VLOOKUP(I978,Customers[],5,FALSE)</f>
        <v>WholeSales/Contract</v>
      </c>
      <c r="N978" s="34" t="s">
        <v>10</v>
      </c>
      <c r="O978" s="37" t="s">
        <v>217</v>
      </c>
      <c r="P978" s="32" t="str">
        <f>VLOOKUP(O978,Stock[],2,FALSE)</f>
        <v>လိမ္မော်ဖြူ</v>
      </c>
      <c r="Q978" s="35">
        <f>VLOOKUP(O978,Stock[],3,FALSE)</f>
        <v>0.64</v>
      </c>
      <c r="R978" s="35">
        <f>VLOOKUP(O978,Stock[],4,FALSE)</f>
        <v>24</v>
      </c>
      <c r="S978" s="34"/>
      <c r="T978" s="35">
        <f>(DailySales!$S978/DailySales!$R978)+DailySales!$U978</f>
        <v>35</v>
      </c>
      <c r="U978" s="34">
        <v>35</v>
      </c>
      <c r="V978" s="36">
        <f>+DailySales!$T978*DailySales!$R978</f>
        <v>840</v>
      </c>
      <c r="W978" s="36">
        <f>+DailySales!$V978*DailySales!$Q978</f>
        <v>537.6</v>
      </c>
      <c r="X978" s="36">
        <f>VLOOKUP(O978,Stock[],6,FALSE)</f>
        <v>1330</v>
      </c>
      <c r="Y978" s="36">
        <f>+DailySales!$V978*DailySales!$X978</f>
        <v>1117200</v>
      </c>
      <c r="Z978" s="37"/>
      <c r="AA978" s="34"/>
      <c r="AB978" s="78">
        <v>1117200</v>
      </c>
      <c r="AC978" s="78"/>
      <c r="AD978" s="34"/>
      <c r="AE978" s="77"/>
      <c r="AF978" s="38"/>
      <c r="AG978" s="39"/>
      <c r="AH978" s="38"/>
      <c r="AI978" s="39"/>
      <c r="AJ978" s="38"/>
      <c r="AK978" s="39"/>
      <c r="AL978" s="34"/>
      <c r="AM978" s="39"/>
      <c r="AN97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78" s="26"/>
      <c r="AQ978" s="26"/>
      <c r="AR978" s="26"/>
    </row>
    <row r="979" spans="1:44" ht="19.5" customHeight="1" x14ac:dyDescent="0.25">
      <c r="A979" s="32">
        <f t="shared" si="64"/>
        <v>2026</v>
      </c>
      <c r="B979" s="32">
        <f t="shared" si="65"/>
        <v>1</v>
      </c>
      <c r="C979" s="25">
        <v>46024</v>
      </c>
      <c r="D979" s="57">
        <f t="shared" ca="1" si="62"/>
        <v>46097</v>
      </c>
      <c r="E979" s="32" t="str">
        <f t="shared" ca="1" si="63"/>
        <v>2-Months</v>
      </c>
      <c r="F979" s="32" t="str">
        <f>VLOOKUP(O979,Stock[],5,FALSE)</f>
        <v>BE</v>
      </c>
      <c r="G979" s="33" t="s">
        <v>2121</v>
      </c>
      <c r="H979" s="34"/>
      <c r="I979" s="34" t="s">
        <v>181</v>
      </c>
      <c r="J979" s="32" t="str">
        <f>VLOOKUP(I979,Customers[],2,FALSE)</f>
        <v>ရွှေမြင်း(ရွှေခြင်္သေ့)</v>
      </c>
      <c r="K979" s="32" t="str">
        <f>VLOOKUP(I979,Customers[],4,FALSE)</f>
        <v>Meiktila</v>
      </c>
      <c r="L979" s="32" t="str">
        <f>VLOOKUP(Table85[[#This Row],[CustomerID]],Table!H:K,3,0)</f>
        <v>မိတ္ထီလာ</v>
      </c>
      <c r="M979" s="32" t="str">
        <f>VLOOKUP(I979,Customers[],5,FALSE)</f>
        <v>WholeSales/Contract</v>
      </c>
      <c r="N979" s="34" t="s">
        <v>10</v>
      </c>
      <c r="O979" s="37" t="s">
        <v>221</v>
      </c>
      <c r="P979" s="32" t="str">
        <f>VLOOKUP(O979,Stock[],2,FALSE)</f>
        <v>မိုးနဲကွန်ကီး</v>
      </c>
      <c r="Q979" s="35">
        <f>VLOOKUP(O979,Stock[],3,FALSE)</f>
        <v>0.64</v>
      </c>
      <c r="R979" s="35">
        <f>VLOOKUP(O979,Stock[],4,FALSE)</f>
        <v>14</v>
      </c>
      <c r="S979" s="34"/>
      <c r="T979" s="35">
        <f>(DailySales!$S979/DailySales!$R979)+DailySales!$U979</f>
        <v>15</v>
      </c>
      <c r="U979" s="34">
        <v>15</v>
      </c>
      <c r="V979" s="36">
        <f>+DailySales!$T979*DailySales!$R979</f>
        <v>210</v>
      </c>
      <c r="W979" s="36">
        <f>+DailySales!$V979*DailySales!$Q979</f>
        <v>134.4</v>
      </c>
      <c r="X979" s="36">
        <f>VLOOKUP(O979,Stock[],6,FALSE)</f>
        <v>1500</v>
      </c>
      <c r="Y979" s="36">
        <f>+DailySales!$V979*DailySales!$X979</f>
        <v>315000</v>
      </c>
      <c r="Z979" s="37"/>
      <c r="AA979" s="34"/>
      <c r="AB979" s="78">
        <v>315000</v>
      </c>
      <c r="AC979" s="78"/>
      <c r="AD979" s="34"/>
      <c r="AE979" s="77"/>
      <c r="AF979" s="38"/>
      <c r="AG979" s="39"/>
      <c r="AH979" s="38"/>
      <c r="AI979" s="39"/>
      <c r="AJ979" s="38"/>
      <c r="AK979" s="39"/>
      <c r="AL979" s="34"/>
      <c r="AM979" s="39"/>
      <c r="AN97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79" s="26"/>
      <c r="AQ979" s="26"/>
      <c r="AR979" s="26"/>
    </row>
    <row r="980" spans="1:44" ht="19.5" customHeight="1" x14ac:dyDescent="0.25">
      <c r="A980" s="32">
        <f t="shared" si="64"/>
        <v>2026</v>
      </c>
      <c r="B980" s="32">
        <f t="shared" si="65"/>
        <v>1</v>
      </c>
      <c r="C980" s="25">
        <v>46024</v>
      </c>
      <c r="D980" s="57">
        <f t="shared" ca="1" si="62"/>
        <v>46097</v>
      </c>
      <c r="E980" s="32" t="str">
        <f t="shared" ca="1" si="63"/>
        <v>2-Months</v>
      </c>
      <c r="F980" s="32" t="str">
        <f>VLOOKUP(O980,Stock[],5,FALSE)</f>
        <v>BE</v>
      </c>
      <c r="G980" s="33" t="s">
        <v>2122</v>
      </c>
      <c r="H980" s="34"/>
      <c r="I980" s="34" t="s">
        <v>181</v>
      </c>
      <c r="J980" s="32" t="str">
        <f>VLOOKUP(I980,Customers[],2,FALSE)</f>
        <v>ရွှေမြင်း(ရွှေခြင်္သေ့)</v>
      </c>
      <c r="K980" s="32" t="str">
        <f>VLOOKUP(I980,Customers[],4,FALSE)</f>
        <v>Meiktila</v>
      </c>
      <c r="L980" s="32" t="str">
        <f>VLOOKUP(Table85[[#This Row],[CustomerID]],Table!H:K,3,0)</f>
        <v>မိတ္ထီလာ</v>
      </c>
      <c r="M980" s="32" t="str">
        <f>VLOOKUP(I980,Customers[],5,FALSE)</f>
        <v>WholeSales/Contract</v>
      </c>
      <c r="N980" s="34" t="s">
        <v>10</v>
      </c>
      <c r="O980" s="37" t="s">
        <v>2120</v>
      </c>
      <c r="P980" s="32" t="str">
        <f>VLOOKUP(O980,Stock[],2,FALSE)</f>
        <v>ဇေ အရက်သန့်</v>
      </c>
      <c r="Q980" s="35">
        <f>VLOOKUP(O980,Stock[],3,FALSE)</f>
        <v>0.64</v>
      </c>
      <c r="R980" s="35">
        <f>VLOOKUP(O980,Stock[],4,FALSE)</f>
        <v>14</v>
      </c>
      <c r="S980" s="34"/>
      <c r="T980" s="35">
        <f>(DailySales!$S980/DailySales!$R980)+DailySales!$U980</f>
        <v>15</v>
      </c>
      <c r="U980" s="34">
        <v>15</v>
      </c>
      <c r="V980" s="36">
        <f>+DailySales!$T980*DailySales!$R980</f>
        <v>210</v>
      </c>
      <c r="W980" s="36">
        <f>+DailySales!$V980*DailySales!$Q980</f>
        <v>134.4</v>
      </c>
      <c r="X980" s="36">
        <f>VLOOKUP(O980,Stock[],6,FALSE)</f>
        <v>1380</v>
      </c>
      <c r="Y980" s="36">
        <f>+DailySales!$V980*DailySales!$X980</f>
        <v>289800</v>
      </c>
      <c r="Z980" s="37"/>
      <c r="AA980" s="34"/>
      <c r="AB980" s="78">
        <v>289800</v>
      </c>
      <c r="AC980" s="78"/>
      <c r="AD980" s="34"/>
      <c r="AE980" s="77"/>
      <c r="AF980" s="38"/>
      <c r="AG980" s="39"/>
      <c r="AH980" s="38"/>
      <c r="AI980" s="39"/>
      <c r="AJ980" s="38"/>
      <c r="AK980" s="39"/>
      <c r="AL980" s="34"/>
      <c r="AM980" s="39"/>
      <c r="AN98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80" s="26"/>
      <c r="AQ980" s="26"/>
      <c r="AR980" s="26"/>
    </row>
    <row r="981" spans="1:44" ht="19.5" customHeight="1" x14ac:dyDescent="0.25">
      <c r="A981" s="32">
        <f t="shared" si="64"/>
        <v>2026</v>
      </c>
      <c r="B981" s="32">
        <f t="shared" si="65"/>
        <v>1</v>
      </c>
      <c r="C981" s="25">
        <v>46024</v>
      </c>
      <c r="D981" s="57">
        <f t="shared" ca="1" si="62"/>
        <v>46097</v>
      </c>
      <c r="E981" s="32" t="str">
        <f t="shared" ca="1" si="63"/>
        <v>2-Months</v>
      </c>
      <c r="F981" s="32" t="str">
        <f>VLOOKUP(O981,Stock[],5,FALSE)</f>
        <v>BE</v>
      </c>
      <c r="G981" s="33" t="s">
        <v>2121</v>
      </c>
      <c r="H981" s="34"/>
      <c r="I981" s="34" t="s">
        <v>233</v>
      </c>
      <c r="J981" s="32" t="str">
        <f>VLOOKUP(I981,Customers[],2,FALSE)</f>
        <v>ဦးဝင်းနိုင်</v>
      </c>
      <c r="K981" s="32" t="str">
        <f>VLOOKUP(I981,Customers[],4,FALSE)</f>
        <v>Wandwin</v>
      </c>
      <c r="L981" s="32" t="str">
        <f>VLOOKUP(Table85[[#This Row],[CustomerID]],Table!H:K,3,0)</f>
        <v>လျှော်ပင်</v>
      </c>
      <c r="M981" s="32" t="str">
        <f>VLOOKUP(I981,Customers[],5,FALSE)</f>
        <v>WholeSales/Contract</v>
      </c>
      <c r="N981" s="34" t="s">
        <v>10</v>
      </c>
      <c r="O981" s="37" t="s">
        <v>220</v>
      </c>
      <c r="P981" s="32" t="str">
        <f>VLOOKUP(O981,Stock[],2,FALSE)</f>
        <v>မြန်မာရှောက်ပျား</v>
      </c>
      <c r="Q981" s="35">
        <f>VLOOKUP(O981,Stock[],3,FALSE)</f>
        <v>0.64</v>
      </c>
      <c r="R981" s="35">
        <f>VLOOKUP(O981,Stock[],4,FALSE)</f>
        <v>14</v>
      </c>
      <c r="S981" s="34"/>
      <c r="T981" s="35">
        <f>(DailySales!$S981/DailySales!$R981)+DailySales!$U981</f>
        <v>80</v>
      </c>
      <c r="U981" s="34">
        <v>80</v>
      </c>
      <c r="V981" s="36">
        <f>+DailySales!$T981*DailySales!$R981</f>
        <v>1120</v>
      </c>
      <c r="W981" s="36">
        <f>+DailySales!$V981*DailySales!$Q981</f>
        <v>716.80000000000007</v>
      </c>
      <c r="X981" s="36">
        <f>VLOOKUP(O981,Stock[],6,FALSE)</f>
        <v>1370</v>
      </c>
      <c r="Y981" s="36">
        <f>+DailySales!$V981*DailySales!$X981</f>
        <v>1534400</v>
      </c>
      <c r="Z981" s="37"/>
      <c r="AA981" s="34"/>
      <c r="AB981" s="78"/>
      <c r="AC981" s="78"/>
      <c r="AD981" s="34"/>
      <c r="AE981" s="77"/>
      <c r="AF981" s="38"/>
      <c r="AG981" s="39"/>
      <c r="AH981" s="38"/>
      <c r="AI981" s="39"/>
      <c r="AJ981" s="38">
        <v>46049</v>
      </c>
      <c r="AK981" s="39">
        <v>1534400</v>
      </c>
      <c r="AL981" s="34"/>
      <c r="AM981" s="39"/>
      <c r="AN98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81" s="26"/>
      <c r="AQ981" s="26"/>
      <c r="AR981" s="26"/>
    </row>
    <row r="982" spans="1:44" ht="19.5" customHeight="1" x14ac:dyDescent="0.25">
      <c r="A982" s="32">
        <f t="shared" si="64"/>
        <v>2026</v>
      </c>
      <c r="B982" s="32">
        <f t="shared" si="65"/>
        <v>1</v>
      </c>
      <c r="C982" s="25">
        <v>46024</v>
      </c>
      <c r="D982" s="57">
        <f t="shared" ca="1" si="62"/>
        <v>46097</v>
      </c>
      <c r="E982" s="32" t="str">
        <f t="shared" ca="1" si="63"/>
        <v>2-Months</v>
      </c>
      <c r="F982" s="32" t="str">
        <f>VLOOKUP(O982,Stock[],5,FALSE)</f>
        <v>BE</v>
      </c>
      <c r="G982" s="33" t="s">
        <v>2121</v>
      </c>
      <c r="H982" s="34"/>
      <c r="I982" s="34" t="s">
        <v>233</v>
      </c>
      <c r="J982" s="32" t="str">
        <f>VLOOKUP(I982,Customers[],2,FALSE)</f>
        <v>ဦးဝင်းနိုင်</v>
      </c>
      <c r="K982" s="32" t="str">
        <f>VLOOKUP(I982,Customers[],4,FALSE)</f>
        <v>Wandwin</v>
      </c>
      <c r="L982" s="32" t="str">
        <f>VLOOKUP(Table85[[#This Row],[CustomerID]],Table!H:K,3,0)</f>
        <v>လျှော်ပင်</v>
      </c>
      <c r="M982" s="32" t="str">
        <f>VLOOKUP(I982,Customers[],5,FALSE)</f>
        <v>WholeSales/Contract</v>
      </c>
      <c r="N982" s="34" t="s">
        <v>10</v>
      </c>
      <c r="O982" s="37" t="s">
        <v>217</v>
      </c>
      <c r="P982" s="32" t="str">
        <f>VLOOKUP(O982,Stock[],2,FALSE)</f>
        <v>လိမ္မော်ဖြူ</v>
      </c>
      <c r="Q982" s="35">
        <f>VLOOKUP(O982,Stock[],3,FALSE)</f>
        <v>0.64</v>
      </c>
      <c r="R982" s="35">
        <f>VLOOKUP(O982,Stock[],4,FALSE)</f>
        <v>24</v>
      </c>
      <c r="S982" s="34"/>
      <c r="T982" s="35">
        <f>(DailySales!$S982/DailySales!$R982)+DailySales!$U982</f>
        <v>10</v>
      </c>
      <c r="U982" s="34">
        <v>10</v>
      </c>
      <c r="V982" s="36">
        <f>+DailySales!$T982*DailySales!$R982</f>
        <v>240</v>
      </c>
      <c r="W982" s="36">
        <f>+DailySales!$V982*DailySales!$Q982</f>
        <v>153.6</v>
      </c>
      <c r="X982" s="36">
        <f>VLOOKUP(O982,Stock[],6,FALSE)</f>
        <v>1330</v>
      </c>
      <c r="Y982" s="36">
        <f>+DailySales!$V982*DailySales!$X982</f>
        <v>319200</v>
      </c>
      <c r="Z982" s="37"/>
      <c r="AA982" s="34"/>
      <c r="AB982" s="78"/>
      <c r="AC982" s="78"/>
      <c r="AD982" s="34"/>
      <c r="AE982" s="77"/>
      <c r="AF982" s="38"/>
      <c r="AG982" s="39"/>
      <c r="AH982" s="38"/>
      <c r="AI982" s="39"/>
      <c r="AJ982" s="38">
        <v>46049</v>
      </c>
      <c r="AK982" s="39">
        <v>319200</v>
      </c>
      <c r="AL982" s="34"/>
      <c r="AM982" s="39"/>
      <c r="AN98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82" s="26"/>
      <c r="AQ982" s="26"/>
      <c r="AR982" s="26"/>
    </row>
    <row r="983" spans="1:44" ht="19.5" customHeight="1" x14ac:dyDescent="0.25">
      <c r="A983" s="32">
        <f t="shared" si="64"/>
        <v>2026</v>
      </c>
      <c r="B983" s="32">
        <f t="shared" si="65"/>
        <v>1</v>
      </c>
      <c r="C983" s="25">
        <v>46024</v>
      </c>
      <c r="D983" s="57">
        <f t="shared" ca="1" si="62"/>
        <v>46097</v>
      </c>
      <c r="E983" s="32" t="str">
        <f t="shared" ca="1" si="63"/>
        <v>2-Months</v>
      </c>
      <c r="F983" s="32" t="str">
        <f>VLOOKUP(O983,Stock[],5,FALSE)</f>
        <v>BE</v>
      </c>
      <c r="G983" s="33" t="s">
        <v>2121</v>
      </c>
      <c r="H983" s="34"/>
      <c r="I983" s="34" t="s">
        <v>233</v>
      </c>
      <c r="J983" s="32" t="str">
        <f>VLOOKUP(I983,Customers[],2,FALSE)</f>
        <v>ဦးဝင်းနိုင်</v>
      </c>
      <c r="K983" s="32" t="str">
        <f>VLOOKUP(I983,Customers[],4,FALSE)</f>
        <v>Wandwin</v>
      </c>
      <c r="L983" s="32" t="str">
        <f>VLOOKUP(Table85[[#This Row],[CustomerID]],Table!H:K,3,0)</f>
        <v>လျှော်ပင်</v>
      </c>
      <c r="M983" s="32" t="str">
        <f>VLOOKUP(I983,Customers[],5,FALSE)</f>
        <v>WholeSales/Contract</v>
      </c>
      <c r="N983" s="34" t="s">
        <v>10</v>
      </c>
      <c r="O983" s="37" t="s">
        <v>2120</v>
      </c>
      <c r="P983" s="32" t="str">
        <f>VLOOKUP(O983,Stock[],2,FALSE)</f>
        <v>ဇေ အရက်သန့်</v>
      </c>
      <c r="Q983" s="35">
        <f>VLOOKUP(O983,Stock[],3,FALSE)</f>
        <v>0.64</v>
      </c>
      <c r="R983" s="35">
        <f>VLOOKUP(O983,Stock[],4,FALSE)</f>
        <v>14</v>
      </c>
      <c r="S983" s="34"/>
      <c r="T983" s="35">
        <f>(DailySales!$S983/DailySales!$R983)+DailySales!$U983</f>
        <v>10</v>
      </c>
      <c r="U983" s="34">
        <v>10</v>
      </c>
      <c r="V983" s="36">
        <f>+DailySales!$T983*DailySales!$R983</f>
        <v>140</v>
      </c>
      <c r="W983" s="36">
        <f>+DailySales!$V983*DailySales!$Q983</f>
        <v>89.600000000000009</v>
      </c>
      <c r="X983" s="36">
        <f>VLOOKUP(O983,Stock[],6,FALSE)</f>
        <v>1380</v>
      </c>
      <c r="Y983" s="36">
        <f>+DailySales!$V983*DailySales!$X983</f>
        <v>193200</v>
      </c>
      <c r="Z983" s="37"/>
      <c r="AA983" s="34"/>
      <c r="AB983" s="78"/>
      <c r="AC983" s="78"/>
      <c r="AD983" s="34"/>
      <c r="AE983" s="77"/>
      <c r="AF983" s="38"/>
      <c r="AG983" s="39"/>
      <c r="AH983" s="38"/>
      <c r="AI983" s="39"/>
      <c r="AJ983" s="38">
        <v>46049</v>
      </c>
      <c r="AK983" s="39">
        <v>193200</v>
      </c>
      <c r="AL983" s="34"/>
      <c r="AM983" s="39"/>
      <c r="AN98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83" s="26"/>
      <c r="AQ983" s="26"/>
      <c r="AR983" s="26"/>
    </row>
    <row r="984" spans="1:44" ht="19.5" customHeight="1" x14ac:dyDescent="0.25">
      <c r="A984" s="32">
        <f t="shared" si="64"/>
        <v>2026</v>
      </c>
      <c r="B984" s="32">
        <f t="shared" si="65"/>
        <v>1</v>
      </c>
      <c r="C984" s="25">
        <v>46024</v>
      </c>
      <c r="D984" s="57">
        <f t="shared" ca="1" si="62"/>
        <v>46097</v>
      </c>
      <c r="E984" s="32" t="str">
        <f t="shared" ca="1" si="63"/>
        <v>2-Months</v>
      </c>
      <c r="F984" s="32" t="str">
        <f>VLOOKUP(O984,Stock[],5,FALSE)</f>
        <v>BE</v>
      </c>
      <c r="G984" s="33" t="s">
        <v>2121</v>
      </c>
      <c r="H984" s="34"/>
      <c r="I984" s="34" t="s">
        <v>233</v>
      </c>
      <c r="J984" s="32" t="str">
        <f>VLOOKUP(I984,Customers[],2,FALSE)</f>
        <v>ဦးဝင်းနိုင်</v>
      </c>
      <c r="K984" s="32" t="str">
        <f>VLOOKUP(I984,Customers[],4,FALSE)</f>
        <v>Wandwin</v>
      </c>
      <c r="L984" s="32" t="str">
        <f>VLOOKUP(Table85[[#This Row],[CustomerID]],Table!H:K,3,0)</f>
        <v>လျှော်ပင်</v>
      </c>
      <c r="M984" s="32" t="str">
        <f>VLOOKUP(I984,Customers[],5,FALSE)</f>
        <v>WholeSales/Contract</v>
      </c>
      <c r="N984" s="34" t="s">
        <v>10</v>
      </c>
      <c r="O984" s="37" t="s">
        <v>206</v>
      </c>
      <c r="P984" s="32" t="str">
        <f>VLOOKUP(O984,Stock[],2,FALSE)</f>
        <v>ကောင်းကြည် ကော် 25%(.6 Ltr)</v>
      </c>
      <c r="Q984" s="35">
        <f>VLOOKUP(O984,Stock[],3,FALSE)</f>
        <v>0.6</v>
      </c>
      <c r="R984" s="35">
        <f>VLOOKUP(O984,Stock[],4,FALSE)</f>
        <v>12</v>
      </c>
      <c r="S984" s="34"/>
      <c r="T984" s="35">
        <f>(DailySales!$S984/DailySales!$R984)+DailySales!$U984</f>
        <v>5</v>
      </c>
      <c r="U984" s="34">
        <v>5</v>
      </c>
      <c r="V984" s="36">
        <f>+DailySales!$T984*DailySales!$R984</f>
        <v>60</v>
      </c>
      <c r="W984" s="36">
        <f>+DailySales!$V984*DailySales!$Q984</f>
        <v>36</v>
      </c>
      <c r="X984" s="36">
        <f>VLOOKUP(O984,Stock[],6,FALSE)</f>
        <v>1090</v>
      </c>
      <c r="Y984" s="36">
        <f>+DailySales!$V984*DailySales!$X984</f>
        <v>65400</v>
      </c>
      <c r="Z984" s="37"/>
      <c r="AA984" s="34"/>
      <c r="AB984" s="78"/>
      <c r="AC984" s="78"/>
      <c r="AD984" s="34"/>
      <c r="AE984" s="77"/>
      <c r="AF984" s="38"/>
      <c r="AG984" s="39"/>
      <c r="AH984" s="38"/>
      <c r="AI984" s="39"/>
      <c r="AJ984" s="38">
        <v>46049</v>
      </c>
      <c r="AK984" s="39">
        <v>65400</v>
      </c>
      <c r="AL984" s="34"/>
      <c r="AM984" s="39"/>
      <c r="AN98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84" s="26"/>
      <c r="AQ984" s="26"/>
      <c r="AR984" s="26"/>
    </row>
    <row r="985" spans="1:44" ht="19.5" customHeight="1" x14ac:dyDescent="0.25">
      <c r="A985" s="32">
        <f t="shared" si="64"/>
        <v>2026</v>
      </c>
      <c r="B985" s="32">
        <f t="shared" si="65"/>
        <v>1</v>
      </c>
      <c r="C985" s="25">
        <v>46024</v>
      </c>
      <c r="D985" s="57">
        <f t="shared" ca="1" si="62"/>
        <v>46097</v>
      </c>
      <c r="E985" s="32" t="str">
        <f t="shared" ca="1" si="63"/>
        <v>2-Months</v>
      </c>
      <c r="F985" s="32" t="str">
        <f>VLOOKUP(O985,Stock[],5,FALSE)</f>
        <v>BE</v>
      </c>
      <c r="G985" s="33" t="s">
        <v>2122</v>
      </c>
      <c r="H985" s="34"/>
      <c r="I985" s="34" t="s">
        <v>181</v>
      </c>
      <c r="J985" s="32" t="str">
        <f>VLOOKUP(I985,Customers[],2,FALSE)</f>
        <v>ရွှေမြင်း(ရွှေခြင်္သေ့)</v>
      </c>
      <c r="K985" s="32" t="str">
        <f>VLOOKUP(I985,Customers[],4,FALSE)</f>
        <v>Meiktila</v>
      </c>
      <c r="L985" s="32" t="str">
        <f>VLOOKUP(Table85[[#This Row],[CustomerID]],Table!H:K,3,0)</f>
        <v>မိတ္ထီလာ</v>
      </c>
      <c r="M985" s="32" t="str">
        <f>VLOOKUP(I985,Customers[],5,FALSE)</f>
        <v>WholeSales/Contract</v>
      </c>
      <c r="N985" s="34" t="s">
        <v>10</v>
      </c>
      <c r="O985" s="37" t="s">
        <v>220</v>
      </c>
      <c r="P985" s="32" t="str">
        <f>VLOOKUP(O985,Stock[],2,FALSE)</f>
        <v>မြန်မာရှောက်ပျား</v>
      </c>
      <c r="Q985" s="35">
        <f>VLOOKUP(O985,Stock[],3,FALSE)</f>
        <v>0.64</v>
      </c>
      <c r="R985" s="35">
        <f>VLOOKUP(O985,Stock[],4,FALSE)</f>
        <v>14</v>
      </c>
      <c r="S985" s="34"/>
      <c r="T985" s="35">
        <f>(DailySales!$S985/DailySales!$R985)+DailySales!$U985</f>
        <v>35</v>
      </c>
      <c r="U985" s="34">
        <v>35</v>
      </c>
      <c r="V985" s="36">
        <f>+DailySales!$T985*DailySales!$R985</f>
        <v>490</v>
      </c>
      <c r="W985" s="36">
        <f>+DailySales!$V985*DailySales!$Q985</f>
        <v>313.60000000000002</v>
      </c>
      <c r="X985" s="36">
        <f>VLOOKUP(O985,Stock[],6,FALSE)</f>
        <v>1370</v>
      </c>
      <c r="Y985" s="36">
        <f>+DailySales!$V985*DailySales!$X985</f>
        <v>671300</v>
      </c>
      <c r="Z985" s="37"/>
      <c r="AA985" s="34"/>
      <c r="AB985" s="78">
        <v>671300</v>
      </c>
      <c r="AC985" s="78"/>
      <c r="AD985" s="34"/>
      <c r="AE985" s="77"/>
      <c r="AF985" s="38"/>
      <c r="AG985" s="39"/>
      <c r="AH985" s="38"/>
      <c r="AI985" s="39"/>
      <c r="AJ985" s="38"/>
      <c r="AK985" s="39"/>
      <c r="AL985" s="34"/>
      <c r="AM985" s="39"/>
      <c r="AN98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85" s="26"/>
      <c r="AQ985" s="26"/>
      <c r="AR985" s="26"/>
    </row>
    <row r="986" spans="1:44" ht="19.5" customHeight="1" x14ac:dyDescent="0.25">
      <c r="A986" s="32">
        <f t="shared" si="64"/>
        <v>2026</v>
      </c>
      <c r="B986" s="32">
        <f t="shared" si="65"/>
        <v>1</v>
      </c>
      <c r="C986" s="25">
        <v>46024</v>
      </c>
      <c r="D986" s="57">
        <f t="shared" ca="1" si="62"/>
        <v>46097</v>
      </c>
      <c r="E986" s="32" t="str">
        <f t="shared" ca="1" si="63"/>
        <v>2-Months</v>
      </c>
      <c r="F986" s="32" t="str">
        <f>VLOOKUP(O986,Stock[],5,FALSE)</f>
        <v>BE</v>
      </c>
      <c r="G986" s="33" t="s">
        <v>2122</v>
      </c>
      <c r="H986" s="34"/>
      <c r="I986" s="34" t="s">
        <v>181</v>
      </c>
      <c r="J986" s="32" t="str">
        <f>VLOOKUP(I986,Customers[],2,FALSE)</f>
        <v>ရွှေမြင်း(ရွှေခြင်္သေ့)</v>
      </c>
      <c r="K986" s="32" t="str">
        <f>VLOOKUP(I986,Customers[],4,FALSE)</f>
        <v>Meiktila</v>
      </c>
      <c r="L986" s="32" t="str">
        <f>VLOOKUP(Table85[[#This Row],[CustomerID]],Table!H:K,3,0)</f>
        <v>မိတ္ထီလာ</v>
      </c>
      <c r="M986" s="32" t="str">
        <f>VLOOKUP(I986,Customers[],5,FALSE)</f>
        <v>WholeSales/Contract</v>
      </c>
      <c r="N986" s="34" t="s">
        <v>10</v>
      </c>
      <c r="O986" s="37" t="s">
        <v>217</v>
      </c>
      <c r="P986" s="32" t="str">
        <f>VLOOKUP(O986,Stock[],2,FALSE)</f>
        <v>လိမ္မော်ဖြူ</v>
      </c>
      <c r="Q986" s="35">
        <f>VLOOKUP(O986,Stock[],3,FALSE)</f>
        <v>0.64</v>
      </c>
      <c r="R986" s="35">
        <f>VLOOKUP(O986,Stock[],4,FALSE)</f>
        <v>24</v>
      </c>
      <c r="S986" s="34"/>
      <c r="T986" s="35">
        <f>(DailySales!$S986/DailySales!$R986)+DailySales!$U986</f>
        <v>20</v>
      </c>
      <c r="U986" s="34">
        <v>20</v>
      </c>
      <c r="V986" s="36">
        <f>+DailySales!$T986*DailySales!$R986</f>
        <v>480</v>
      </c>
      <c r="W986" s="36">
        <f>+DailySales!$V986*DailySales!$Q986</f>
        <v>307.2</v>
      </c>
      <c r="X986" s="36">
        <f>VLOOKUP(O986,Stock[],6,FALSE)</f>
        <v>1330</v>
      </c>
      <c r="Y986" s="36">
        <f>+DailySales!$V986*DailySales!$X986</f>
        <v>638400</v>
      </c>
      <c r="Z986" s="37"/>
      <c r="AA986" s="34"/>
      <c r="AB986" s="78">
        <v>246757</v>
      </c>
      <c r="AC986" s="78">
        <v>391643</v>
      </c>
      <c r="AD986" s="34"/>
      <c r="AE986" s="77"/>
      <c r="AF986" s="38"/>
      <c r="AG986" s="39"/>
      <c r="AH986" s="38"/>
      <c r="AI986" s="39"/>
      <c r="AJ986" s="38"/>
      <c r="AK986" s="39"/>
      <c r="AL986" s="34"/>
      <c r="AM986" s="39"/>
      <c r="AN98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86" s="26"/>
      <c r="AQ986" s="26"/>
      <c r="AR986" s="26"/>
    </row>
    <row r="987" spans="1:44" ht="19.5" customHeight="1" x14ac:dyDescent="0.25">
      <c r="A987" s="32">
        <f t="shared" si="64"/>
        <v>2026</v>
      </c>
      <c r="B987" s="32">
        <f t="shared" si="65"/>
        <v>1</v>
      </c>
      <c r="C987" s="25">
        <v>46024</v>
      </c>
      <c r="D987" s="57">
        <f t="shared" ca="1" si="62"/>
        <v>46097</v>
      </c>
      <c r="E987" s="32" t="str">
        <f t="shared" ca="1" si="63"/>
        <v>2-Months</v>
      </c>
      <c r="F987" s="32" t="str">
        <f>VLOOKUP(O987,Stock[],5,FALSE)</f>
        <v>BE</v>
      </c>
      <c r="G987" s="33" t="s">
        <v>2122</v>
      </c>
      <c r="H987" s="34"/>
      <c r="I987" s="34" t="s">
        <v>181</v>
      </c>
      <c r="J987" s="32" t="str">
        <f>VLOOKUP(I987,Customers[],2,FALSE)</f>
        <v>ရွှေမြင်း(ရွှေခြင်္သေ့)</v>
      </c>
      <c r="K987" s="32" t="str">
        <f>VLOOKUP(I987,Customers[],4,FALSE)</f>
        <v>Meiktila</v>
      </c>
      <c r="L987" s="32" t="str">
        <f>VLOOKUP(Table85[[#This Row],[CustomerID]],Table!H:K,3,0)</f>
        <v>မိတ္ထီလာ</v>
      </c>
      <c r="M987" s="32" t="str">
        <f>VLOOKUP(I987,Customers[],5,FALSE)</f>
        <v>WholeSales/Contract</v>
      </c>
      <c r="N987" s="34" t="s">
        <v>10</v>
      </c>
      <c r="O987" s="37" t="s">
        <v>2120</v>
      </c>
      <c r="P987" s="32" t="str">
        <f>VLOOKUP(O987,Stock[],2,FALSE)</f>
        <v>ဇေ အရက်သန့်</v>
      </c>
      <c r="Q987" s="35">
        <f>VLOOKUP(O987,Stock[],3,FALSE)</f>
        <v>0.64</v>
      </c>
      <c r="R987" s="35">
        <f>VLOOKUP(O987,Stock[],4,FALSE)</f>
        <v>14</v>
      </c>
      <c r="S987" s="34"/>
      <c r="T987" s="35">
        <f>(DailySales!$S987/DailySales!$R987)+DailySales!$U987</f>
        <v>20</v>
      </c>
      <c r="U987" s="34">
        <v>20</v>
      </c>
      <c r="V987" s="36">
        <f>+DailySales!$T987*DailySales!$R987</f>
        <v>280</v>
      </c>
      <c r="W987" s="36">
        <f>+DailySales!$V987*DailySales!$Q987</f>
        <v>179.20000000000002</v>
      </c>
      <c r="X987" s="36">
        <f>VLOOKUP(O987,Stock[],6,FALSE)</f>
        <v>1380</v>
      </c>
      <c r="Y987" s="36">
        <f>+DailySales!$V987*DailySales!$X987</f>
        <v>386400</v>
      </c>
      <c r="Z987" s="37"/>
      <c r="AA987" s="34"/>
      <c r="AB987" s="78"/>
      <c r="AC987" s="78">
        <v>386400</v>
      </c>
      <c r="AD987" s="34"/>
      <c r="AE987" s="77"/>
      <c r="AF987" s="38"/>
      <c r="AG987" s="39"/>
      <c r="AH987" s="38"/>
      <c r="AI987" s="39"/>
      <c r="AJ987" s="38"/>
      <c r="AK987" s="39"/>
      <c r="AL987" s="34"/>
      <c r="AM987" s="39"/>
      <c r="AN98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87" s="26"/>
      <c r="AQ987" s="26"/>
      <c r="AR987" s="26"/>
    </row>
    <row r="988" spans="1:44" ht="19.5" customHeight="1" x14ac:dyDescent="0.25">
      <c r="A988" s="32">
        <f t="shared" si="64"/>
        <v>2026</v>
      </c>
      <c r="B988" s="32">
        <f t="shared" si="65"/>
        <v>1</v>
      </c>
      <c r="C988" s="25">
        <v>46024</v>
      </c>
      <c r="D988" s="57">
        <f t="shared" ca="1" si="62"/>
        <v>46097</v>
      </c>
      <c r="E988" s="32" t="str">
        <f t="shared" ca="1" si="63"/>
        <v>2-Months</v>
      </c>
      <c r="F988" s="32" t="str">
        <f>VLOOKUP(O988,Stock[],5,FALSE)</f>
        <v>BE</v>
      </c>
      <c r="G988" s="33" t="s">
        <v>2122</v>
      </c>
      <c r="H988" s="34"/>
      <c r="I988" s="34" t="s">
        <v>181</v>
      </c>
      <c r="J988" s="32" t="str">
        <f>VLOOKUP(I988,Customers[],2,FALSE)</f>
        <v>ရွှေမြင်း(ရွှေခြင်္သေ့)</v>
      </c>
      <c r="K988" s="32" t="str">
        <f>VLOOKUP(I988,Customers[],4,FALSE)</f>
        <v>Meiktila</v>
      </c>
      <c r="L988" s="32" t="str">
        <f>VLOOKUP(Table85[[#This Row],[CustomerID]],Table!H:K,3,0)</f>
        <v>မိတ္ထီလာ</v>
      </c>
      <c r="M988" s="32" t="str">
        <f>VLOOKUP(I988,Customers[],5,FALSE)</f>
        <v>WholeSales/Contract</v>
      </c>
      <c r="N988" s="34" t="s">
        <v>10</v>
      </c>
      <c r="O988" s="37" t="s">
        <v>214</v>
      </c>
      <c r="P988" s="32" t="str">
        <f>VLOOKUP(O988,Stock[],2,FALSE)</f>
        <v>ကောင်းကြည်</v>
      </c>
      <c r="Q988" s="35">
        <f>VLOOKUP(O988,Stock[],3,FALSE)</f>
        <v>0.64</v>
      </c>
      <c r="R988" s="35">
        <f>VLOOKUP(O988,Stock[],4,FALSE)</f>
        <v>14</v>
      </c>
      <c r="S988" s="34"/>
      <c r="T988" s="35">
        <f>(DailySales!$S988/DailySales!$R988)+DailySales!$U988</f>
        <v>5</v>
      </c>
      <c r="U988" s="34">
        <v>5</v>
      </c>
      <c r="V988" s="36">
        <f>+DailySales!$T988*DailySales!$R988</f>
        <v>70</v>
      </c>
      <c r="W988" s="36">
        <f>+DailySales!$V988*DailySales!$Q988</f>
        <v>44.800000000000004</v>
      </c>
      <c r="X988" s="36">
        <f>VLOOKUP(O988,Stock[],6,FALSE)</f>
        <v>1330</v>
      </c>
      <c r="Y988" s="36">
        <f>+DailySales!$V988*DailySales!$X988</f>
        <v>93100</v>
      </c>
      <c r="Z988" s="37"/>
      <c r="AA988" s="34"/>
      <c r="AB988" s="78"/>
      <c r="AC988" s="78">
        <v>93100</v>
      </c>
      <c r="AD988" s="34"/>
      <c r="AE988" s="77"/>
      <c r="AF988" s="38"/>
      <c r="AG988" s="39"/>
      <c r="AH988" s="38"/>
      <c r="AI988" s="39"/>
      <c r="AJ988" s="38"/>
      <c r="AK988" s="39"/>
      <c r="AL988" s="34"/>
      <c r="AM988" s="39"/>
      <c r="AN98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88" s="26"/>
      <c r="AQ988" s="26"/>
      <c r="AR988" s="26"/>
    </row>
    <row r="989" spans="1:44" ht="19.5" customHeight="1" x14ac:dyDescent="0.25">
      <c r="A989" s="32">
        <f t="shared" si="64"/>
        <v>2026</v>
      </c>
      <c r="B989" s="32">
        <f t="shared" si="65"/>
        <v>1</v>
      </c>
      <c r="C989" s="25">
        <v>46024</v>
      </c>
      <c r="D989" s="57">
        <f t="shared" ca="1" si="62"/>
        <v>46097</v>
      </c>
      <c r="E989" s="32" t="str">
        <f t="shared" ca="1" si="63"/>
        <v>2-Months</v>
      </c>
      <c r="F989" s="32" t="str">
        <f>VLOOKUP(O989,Stock[],5,FALSE)</f>
        <v>BE</v>
      </c>
      <c r="G989" s="33" t="s">
        <v>2123</v>
      </c>
      <c r="H989" s="34"/>
      <c r="I989" s="34" t="s">
        <v>226</v>
      </c>
      <c r="J989" s="32" t="str">
        <f>VLOOKUP(I989,Customers[],2,FALSE)</f>
        <v>Summer-1</v>
      </c>
      <c r="K989" s="32" t="str">
        <f>VLOOKUP(I989,Customers[],4,FALSE)</f>
        <v>Meiktila</v>
      </c>
      <c r="L989" s="32" t="str">
        <f>VLOOKUP(Table85[[#This Row],[CustomerID]],Table!H:K,3,0)</f>
        <v>မိတ္ထီလာ</v>
      </c>
      <c r="M989" s="32" t="str">
        <f>VLOOKUP(I989,Customers[],5,FALSE)</f>
        <v>WholeSales</v>
      </c>
      <c r="N989" s="34" t="s">
        <v>10</v>
      </c>
      <c r="O989" s="37" t="s">
        <v>217</v>
      </c>
      <c r="P989" s="32" t="str">
        <f>VLOOKUP(O989,Stock[],2,FALSE)</f>
        <v>လိမ္မော်ဖြူ</v>
      </c>
      <c r="Q989" s="35">
        <f>VLOOKUP(O989,Stock[],3,FALSE)</f>
        <v>0.64</v>
      </c>
      <c r="R989" s="35">
        <f>VLOOKUP(O989,Stock[],4,FALSE)</f>
        <v>24</v>
      </c>
      <c r="S989" s="34"/>
      <c r="T989" s="35">
        <f>(DailySales!$S989/DailySales!$R989)+DailySales!$U989</f>
        <v>120</v>
      </c>
      <c r="U989" s="34">
        <v>120</v>
      </c>
      <c r="V989" s="36">
        <f>+DailySales!$T989*DailySales!$R989</f>
        <v>2880</v>
      </c>
      <c r="W989" s="36">
        <f>+DailySales!$V989*DailySales!$Q989</f>
        <v>1843.2</v>
      </c>
      <c r="X989" s="36">
        <f>VLOOKUP(O989,Stock[],6,FALSE)</f>
        <v>1330</v>
      </c>
      <c r="Y989" s="36">
        <f>+DailySales!$V989*DailySales!$X989</f>
        <v>3830400</v>
      </c>
      <c r="Z989" s="37"/>
      <c r="AA989" s="34"/>
      <c r="AB989" s="78"/>
      <c r="AC989" s="78"/>
      <c r="AD989" s="34"/>
      <c r="AE989" s="77"/>
      <c r="AF989" s="38"/>
      <c r="AG989" s="39"/>
      <c r="AH989" s="38">
        <v>46041</v>
      </c>
      <c r="AI989" s="39">
        <v>20160</v>
      </c>
      <c r="AJ989" s="38">
        <v>46037</v>
      </c>
      <c r="AK989" s="39">
        <v>3810240</v>
      </c>
      <c r="AL989" s="34"/>
      <c r="AM989" s="39"/>
      <c r="AN98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89" s="26"/>
      <c r="AQ989" s="26"/>
      <c r="AR989" s="26"/>
    </row>
    <row r="990" spans="1:44" ht="19.5" customHeight="1" x14ac:dyDescent="0.25">
      <c r="A990" s="65">
        <f t="shared" ref="A990:A997" si="66">YEAR(C990)</f>
        <v>2026</v>
      </c>
      <c r="B990" s="65">
        <f t="shared" ref="B990:B997" si="67">MONTH(C990)</f>
        <v>1</v>
      </c>
      <c r="C990" s="66">
        <v>46025</v>
      </c>
      <c r="D990" s="67">
        <f t="shared" ca="1" si="62"/>
        <v>46097</v>
      </c>
      <c r="E990" s="67" t="str">
        <f t="shared" ca="1" si="63"/>
        <v>2-Months</v>
      </c>
      <c r="F990" s="67" t="str">
        <f>VLOOKUP(O990,Stock[],5,FALSE)</f>
        <v>BE</v>
      </c>
      <c r="G990" s="68" t="s">
        <v>2231</v>
      </c>
      <c r="H990" s="69" t="s">
        <v>283</v>
      </c>
      <c r="I990" s="70" t="s">
        <v>990</v>
      </c>
      <c r="J990" s="65" t="str">
        <f>VLOOKUP(I990,Customers[],2,FALSE)</f>
        <v>ဦးဝင်းရွှေ</v>
      </c>
      <c r="K990" s="65" t="str">
        <f>VLOOKUP(I990,Customers[],4,FALSE)</f>
        <v>Pyawbwe</v>
      </c>
      <c r="L990" s="65" t="str">
        <f>VLOOKUP(Table85[[#This Row],[CustomerID]],Table!H:K,3,0)</f>
        <v>ဖျင်ဇင်း</v>
      </c>
      <c r="M990" s="65" t="str">
        <f>VLOOKUP(I990,Customers[],5,FALSE)</f>
        <v>Van-1</v>
      </c>
      <c r="N990" s="70" t="s">
        <v>9</v>
      </c>
      <c r="O990" s="71" t="s">
        <v>217</v>
      </c>
      <c r="P990" s="65" t="str">
        <f>VLOOKUP(O990,Stock[],2,FALSE)</f>
        <v>လိမ္မော်ဖြူ</v>
      </c>
      <c r="Q990" s="72">
        <f>VLOOKUP(O990,Stock[],3,FALSE)</f>
        <v>0.64</v>
      </c>
      <c r="R990" s="72">
        <f>VLOOKUP(O990,Stock[],4,FALSE)</f>
        <v>24</v>
      </c>
      <c r="S990" s="71"/>
      <c r="T990" s="72">
        <f>(DailySales!$S990/DailySales!$R990)+DailySales!$U990</f>
        <v>10</v>
      </c>
      <c r="U990" s="71">
        <v>10</v>
      </c>
      <c r="V990" s="73">
        <f>+DailySales!$T990*DailySales!$R990</f>
        <v>240</v>
      </c>
      <c r="W990" s="73">
        <f>+DailySales!$V990*DailySales!$Q990</f>
        <v>153.6</v>
      </c>
      <c r="X990" s="73">
        <f>VLOOKUP(O990,Stock[],6,FALSE)</f>
        <v>1330</v>
      </c>
      <c r="Y990" s="73">
        <f>+DailySales!$V990*DailySales!$X990</f>
        <v>319200</v>
      </c>
      <c r="Z990" s="71"/>
      <c r="AA990" s="71"/>
      <c r="AB990" s="71"/>
      <c r="AC990" s="71"/>
      <c r="AD990" s="71"/>
      <c r="AE990" s="74">
        <v>5800</v>
      </c>
      <c r="AF990" s="75">
        <v>46025</v>
      </c>
      <c r="AG990" s="76">
        <v>325000</v>
      </c>
      <c r="AH990" s="75"/>
      <c r="AI990" s="76"/>
      <c r="AJ990" s="75"/>
      <c r="AK990" s="76"/>
      <c r="AL990" s="34"/>
      <c r="AM990" s="39"/>
      <c r="AN990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90" s="26"/>
      <c r="AQ990" s="26"/>
      <c r="AR990" s="26"/>
    </row>
    <row r="991" spans="1:44" ht="19.5" customHeight="1" x14ac:dyDescent="0.25">
      <c r="A991" s="65">
        <f t="shared" si="66"/>
        <v>2026</v>
      </c>
      <c r="B991" s="65">
        <f t="shared" si="67"/>
        <v>1</v>
      </c>
      <c r="C991" s="66">
        <v>46025</v>
      </c>
      <c r="D991" s="67">
        <f t="shared" ca="1" si="62"/>
        <v>46097</v>
      </c>
      <c r="E991" s="67" t="str">
        <f t="shared" ca="1" si="63"/>
        <v>2-Months</v>
      </c>
      <c r="F991" s="67" t="str">
        <f>VLOOKUP(O991,Stock[],5,FALSE)</f>
        <v>BE</v>
      </c>
      <c r="G991" s="68" t="s">
        <v>2232</v>
      </c>
      <c r="H991" s="69" t="s">
        <v>283</v>
      </c>
      <c r="I991" s="70" t="s">
        <v>944</v>
      </c>
      <c r="J991" s="65" t="str">
        <f>VLOOKUP(I991,Customers[],2,FALSE)</f>
        <v>ဦးစိုးတင့်</v>
      </c>
      <c r="K991" s="65" t="str">
        <f>VLOOKUP(I991,Customers[],4,FALSE)</f>
        <v>Pyawbwe</v>
      </c>
      <c r="L991" s="65" t="str">
        <f>VLOOKUP(Table85[[#This Row],[CustomerID]],Table!H:K,3,0)</f>
        <v>သစ်လှကျင်း</v>
      </c>
      <c r="M991" s="65" t="str">
        <f>VLOOKUP(I991,Customers[],5,FALSE)</f>
        <v>Van-1</v>
      </c>
      <c r="N991" s="70" t="s">
        <v>9</v>
      </c>
      <c r="O991" s="71" t="s">
        <v>207</v>
      </c>
      <c r="P991" s="65" t="str">
        <f>VLOOKUP(O991,Stock[],2,FALSE)</f>
        <v>ရွှေမင်းသားခေါင်ရည်</v>
      </c>
      <c r="Q991" s="72">
        <f>VLOOKUP(O991,Stock[],3,FALSE)</f>
        <v>0.64</v>
      </c>
      <c r="R991" s="72">
        <f>VLOOKUP(O991,Stock[],4,FALSE)</f>
        <v>24</v>
      </c>
      <c r="S991" s="71"/>
      <c r="T991" s="72">
        <f>(DailySales!$S991/DailySales!$R991)+DailySales!$U991</f>
        <v>3</v>
      </c>
      <c r="U991" s="71">
        <v>3</v>
      </c>
      <c r="V991" s="73">
        <f>+DailySales!$T991*DailySales!$R991</f>
        <v>72</v>
      </c>
      <c r="W991" s="73">
        <f>+DailySales!$V991*DailySales!$Q991</f>
        <v>46.08</v>
      </c>
      <c r="X991" s="73">
        <f>VLOOKUP(O991,Stock[],6,FALSE)</f>
        <v>800</v>
      </c>
      <c r="Y991" s="73">
        <f>+DailySales!$V991*DailySales!$X991</f>
        <v>57600</v>
      </c>
      <c r="Z991" s="71"/>
      <c r="AA991" s="71"/>
      <c r="AB991" s="71"/>
      <c r="AC991" s="71"/>
      <c r="AD991" s="71"/>
      <c r="AE991" s="74">
        <v>1500</v>
      </c>
      <c r="AF991" s="75">
        <v>46025</v>
      </c>
      <c r="AG991" s="76">
        <v>59100</v>
      </c>
      <c r="AH991" s="75"/>
      <c r="AI991" s="76"/>
      <c r="AJ991" s="75"/>
      <c r="AK991" s="76"/>
      <c r="AL991" s="34"/>
      <c r="AM991" s="39"/>
      <c r="AN991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91" s="26"/>
      <c r="AQ991" s="26"/>
      <c r="AR991" s="26"/>
    </row>
    <row r="992" spans="1:44" ht="19.5" customHeight="1" x14ac:dyDescent="0.25">
      <c r="A992" s="65">
        <f t="shared" si="66"/>
        <v>2026</v>
      </c>
      <c r="B992" s="65">
        <f t="shared" si="67"/>
        <v>1</v>
      </c>
      <c r="C992" s="66">
        <v>46025</v>
      </c>
      <c r="D992" s="67">
        <f t="shared" ca="1" si="62"/>
        <v>46097</v>
      </c>
      <c r="E992" s="67" t="str">
        <f t="shared" ca="1" si="63"/>
        <v>2-Months</v>
      </c>
      <c r="F992" s="67" t="str">
        <f>VLOOKUP(O992,Stock[],5,FALSE)</f>
        <v>BE</v>
      </c>
      <c r="G992" s="68" t="s">
        <v>2233</v>
      </c>
      <c r="H992" s="69" t="s">
        <v>283</v>
      </c>
      <c r="I992" s="70" t="s">
        <v>1121</v>
      </c>
      <c r="J992" s="65" t="str">
        <f>VLOOKUP(I992,Customers[],2,FALSE)</f>
        <v>မဝင်းအေး-၂</v>
      </c>
      <c r="K992" s="65" t="str">
        <f>VLOOKUP(I992,Customers[],4,FALSE)</f>
        <v>Pyawbwe</v>
      </c>
      <c r="L992" s="65" t="str">
        <f>VLOOKUP(Table85[[#This Row],[CustomerID]],Table!H:K,3,0)</f>
        <v>သစ်လှကျင်း</v>
      </c>
      <c r="M992" s="65" t="str">
        <f>VLOOKUP(I992,Customers[],5,FALSE)</f>
        <v>Van-1</v>
      </c>
      <c r="N992" s="70" t="s">
        <v>9</v>
      </c>
      <c r="O992" s="71" t="s">
        <v>207</v>
      </c>
      <c r="P992" s="65" t="str">
        <f>VLOOKUP(O992,Stock[],2,FALSE)</f>
        <v>ရွှေမင်းသားခေါင်ရည်</v>
      </c>
      <c r="Q992" s="72">
        <f>VLOOKUP(O992,Stock[],3,FALSE)</f>
        <v>0.64</v>
      </c>
      <c r="R992" s="72">
        <f>VLOOKUP(O992,Stock[],4,FALSE)</f>
        <v>24</v>
      </c>
      <c r="S992" s="71"/>
      <c r="T992" s="72">
        <f>(DailySales!$S992/DailySales!$R992)+DailySales!$U992</f>
        <v>2</v>
      </c>
      <c r="U992" s="71">
        <v>2</v>
      </c>
      <c r="V992" s="73">
        <f>+DailySales!$T992*DailySales!$R992</f>
        <v>48</v>
      </c>
      <c r="W992" s="73">
        <f>+DailySales!$V992*DailySales!$Q992</f>
        <v>30.72</v>
      </c>
      <c r="X992" s="73">
        <f>VLOOKUP(O992,Stock[],6,FALSE)</f>
        <v>800</v>
      </c>
      <c r="Y992" s="73">
        <f>+DailySales!$V992*DailySales!$X992</f>
        <v>38400</v>
      </c>
      <c r="Z992" s="71"/>
      <c r="AA992" s="71"/>
      <c r="AB992" s="71"/>
      <c r="AC992" s="71"/>
      <c r="AD992" s="71"/>
      <c r="AE992" s="74">
        <v>1000</v>
      </c>
      <c r="AF992" s="75">
        <v>46025</v>
      </c>
      <c r="AG992" s="76">
        <v>39400</v>
      </c>
      <c r="AH992" s="75"/>
      <c r="AI992" s="76"/>
      <c r="AJ992" s="75"/>
      <c r="AK992" s="76"/>
      <c r="AL992" s="34"/>
      <c r="AM992" s="39"/>
      <c r="AN992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92" s="26"/>
      <c r="AQ992" s="26"/>
      <c r="AR992" s="26"/>
    </row>
    <row r="993" spans="1:44" ht="19.5" customHeight="1" x14ac:dyDescent="0.25">
      <c r="A993" s="65">
        <f t="shared" si="66"/>
        <v>2026</v>
      </c>
      <c r="B993" s="65">
        <f t="shared" si="67"/>
        <v>1</v>
      </c>
      <c r="C993" s="66">
        <v>46025</v>
      </c>
      <c r="D993" s="67">
        <f t="shared" ca="1" si="62"/>
        <v>46097</v>
      </c>
      <c r="E993" s="67" t="str">
        <f t="shared" ca="1" si="63"/>
        <v>2-Months</v>
      </c>
      <c r="F993" s="67" t="str">
        <f>VLOOKUP(O993,Stock[],5,FALSE)</f>
        <v>BE</v>
      </c>
      <c r="G993" s="68" t="s">
        <v>2233</v>
      </c>
      <c r="H993" s="69" t="s">
        <v>283</v>
      </c>
      <c r="I993" s="70" t="s">
        <v>1121</v>
      </c>
      <c r="J993" s="65" t="str">
        <f>VLOOKUP(I993,Customers[],2,FALSE)</f>
        <v>မဝင်းအေး-၂</v>
      </c>
      <c r="K993" s="65" t="str">
        <f>VLOOKUP(I993,Customers[],4,FALSE)</f>
        <v>Pyawbwe</v>
      </c>
      <c r="L993" s="65" t="str">
        <f>VLOOKUP(Table85[[#This Row],[CustomerID]],Table!H:K,3,0)</f>
        <v>သစ်လှကျင်း</v>
      </c>
      <c r="M993" s="65" t="str">
        <f>VLOOKUP(I993,Customers[],5,FALSE)</f>
        <v>Van-1</v>
      </c>
      <c r="N993" s="70" t="s">
        <v>9</v>
      </c>
      <c r="O993" s="71" t="s">
        <v>220</v>
      </c>
      <c r="P993" s="65" t="str">
        <f>VLOOKUP(O993,Stock[],2,FALSE)</f>
        <v>မြန်မာရှောက်ပျား</v>
      </c>
      <c r="Q993" s="72">
        <f>VLOOKUP(O993,Stock[],3,FALSE)</f>
        <v>0.64</v>
      </c>
      <c r="R993" s="72">
        <f>VLOOKUP(O993,Stock[],4,FALSE)</f>
        <v>14</v>
      </c>
      <c r="S993" s="71"/>
      <c r="T993" s="72">
        <f>(DailySales!$S993/DailySales!$R993)+DailySales!$U993</f>
        <v>3</v>
      </c>
      <c r="U993" s="71">
        <v>3</v>
      </c>
      <c r="V993" s="73">
        <f>+DailySales!$T993*DailySales!$R993</f>
        <v>42</v>
      </c>
      <c r="W993" s="73">
        <f>+DailySales!$V993*DailySales!$Q993</f>
        <v>26.88</v>
      </c>
      <c r="X993" s="73">
        <f>VLOOKUP(O993,Stock[],6,FALSE)</f>
        <v>1370</v>
      </c>
      <c r="Y993" s="73">
        <f>+DailySales!$V993*DailySales!$X993</f>
        <v>57540</v>
      </c>
      <c r="Z993" s="71"/>
      <c r="AA993" s="71"/>
      <c r="AB993" s="71"/>
      <c r="AC993" s="71"/>
      <c r="AD993" s="71"/>
      <c r="AE993" s="74">
        <v>1260</v>
      </c>
      <c r="AF993" s="75">
        <v>46025</v>
      </c>
      <c r="AG993" s="76">
        <v>58800</v>
      </c>
      <c r="AH993" s="75"/>
      <c r="AI993" s="76"/>
      <c r="AJ993" s="75"/>
      <c r="AK993" s="76"/>
      <c r="AL993" s="34"/>
      <c r="AM993" s="39"/>
      <c r="AN993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93" s="26"/>
      <c r="AQ993" s="26"/>
      <c r="AR993" s="26"/>
    </row>
    <row r="994" spans="1:44" ht="19.5" customHeight="1" x14ac:dyDescent="0.25">
      <c r="A994" s="65">
        <f t="shared" si="66"/>
        <v>2026</v>
      </c>
      <c r="B994" s="65">
        <f t="shared" si="67"/>
        <v>1</v>
      </c>
      <c r="C994" s="66">
        <v>46025</v>
      </c>
      <c r="D994" s="67">
        <f t="shared" ca="1" si="62"/>
        <v>46097</v>
      </c>
      <c r="E994" s="67" t="str">
        <f t="shared" ca="1" si="63"/>
        <v>2-Months</v>
      </c>
      <c r="F994" s="67" t="str">
        <f>VLOOKUP(O994,Stock[],5,FALSE)</f>
        <v>BE</v>
      </c>
      <c r="G994" s="68" t="s">
        <v>2234</v>
      </c>
      <c r="H994" s="69" t="s">
        <v>283</v>
      </c>
      <c r="I994" s="70" t="s">
        <v>300</v>
      </c>
      <c r="J994" s="65" t="str">
        <f>VLOOKUP(I994,Customers[],2,FALSE)</f>
        <v>မခင်ချိူ</v>
      </c>
      <c r="K994" s="65" t="str">
        <f>VLOOKUP(I994,Customers[],4,FALSE)</f>
        <v>Pyawbwe</v>
      </c>
      <c r="L994" s="65" t="str">
        <f>VLOOKUP(Table85[[#This Row],[CustomerID]],Table!H:K,3,0)</f>
        <v>စံကျော်နက်</v>
      </c>
      <c r="M994" s="65" t="str">
        <f>VLOOKUP(I994,Customers[],5,FALSE)</f>
        <v>Van-1</v>
      </c>
      <c r="N994" s="70" t="s">
        <v>9</v>
      </c>
      <c r="O994" s="71" t="s">
        <v>220</v>
      </c>
      <c r="P994" s="65" t="str">
        <f>VLOOKUP(O994,Stock[],2,FALSE)</f>
        <v>မြန်မာရှောက်ပျား</v>
      </c>
      <c r="Q994" s="72">
        <f>VLOOKUP(O994,Stock[],3,FALSE)</f>
        <v>0.64</v>
      </c>
      <c r="R994" s="72">
        <f>VLOOKUP(O994,Stock[],4,FALSE)</f>
        <v>14</v>
      </c>
      <c r="S994" s="71"/>
      <c r="T994" s="72">
        <f>(DailySales!$S994/DailySales!$R994)+DailySales!$U994</f>
        <v>2</v>
      </c>
      <c r="U994" s="71">
        <v>2</v>
      </c>
      <c r="V994" s="73">
        <f>+DailySales!$T994*DailySales!$R994</f>
        <v>28</v>
      </c>
      <c r="W994" s="73">
        <f>+DailySales!$V994*DailySales!$Q994</f>
        <v>17.920000000000002</v>
      </c>
      <c r="X994" s="73">
        <f>VLOOKUP(O994,Stock[],6,FALSE)</f>
        <v>1370</v>
      </c>
      <c r="Y994" s="73">
        <f>+DailySales!$V994*DailySales!$X994</f>
        <v>38360</v>
      </c>
      <c r="Z994" s="71"/>
      <c r="AA994" s="71"/>
      <c r="AB994" s="71"/>
      <c r="AC994" s="71"/>
      <c r="AD994" s="71"/>
      <c r="AE994" s="74">
        <v>840</v>
      </c>
      <c r="AF994" s="75">
        <v>46025</v>
      </c>
      <c r="AG994" s="76">
        <v>39200</v>
      </c>
      <c r="AH994" s="75"/>
      <c r="AI994" s="76"/>
      <c r="AJ994" s="75"/>
      <c r="AK994" s="76"/>
      <c r="AL994" s="34"/>
      <c r="AM994" s="39"/>
      <c r="AN994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94" s="26"/>
      <c r="AQ994" s="26"/>
      <c r="AR994" s="26"/>
    </row>
    <row r="995" spans="1:44" ht="19.5" customHeight="1" x14ac:dyDescent="0.25">
      <c r="A995" s="65">
        <f t="shared" si="66"/>
        <v>2026</v>
      </c>
      <c r="B995" s="65">
        <f t="shared" si="67"/>
        <v>1</v>
      </c>
      <c r="C995" s="66">
        <v>46025</v>
      </c>
      <c r="D995" s="67">
        <f t="shared" ca="1" si="62"/>
        <v>46097</v>
      </c>
      <c r="E995" s="67" t="str">
        <f t="shared" ca="1" si="63"/>
        <v>2-Months</v>
      </c>
      <c r="F995" s="67" t="str">
        <f>VLOOKUP(O995,Stock[],5,FALSE)</f>
        <v>BE</v>
      </c>
      <c r="G995" s="68" t="s">
        <v>2235</v>
      </c>
      <c r="H995" s="69" t="s">
        <v>283</v>
      </c>
      <c r="I995" s="70" t="s">
        <v>1806</v>
      </c>
      <c r="J995" s="65" t="str">
        <f>VLOOKUP(I995,Customers[],2,FALSE)</f>
        <v>‌အောင်မေတ္တာ</v>
      </c>
      <c r="K995" s="65" t="str">
        <f>VLOOKUP(I995,Customers[],4,FALSE)</f>
        <v>Pyawbwe</v>
      </c>
      <c r="L995" s="65" t="str">
        <f>VLOOKUP(Table85[[#This Row],[CustomerID]],Table!H:K,3,0)</f>
        <v>သဖန်းချောင်း</v>
      </c>
      <c r="M995" s="65" t="str">
        <f>VLOOKUP(I995,Customers[],5,FALSE)</f>
        <v>Van-1</v>
      </c>
      <c r="N995" s="70" t="s">
        <v>9</v>
      </c>
      <c r="O995" s="71" t="s">
        <v>207</v>
      </c>
      <c r="P995" s="65" t="str">
        <f>VLOOKUP(O995,Stock[],2,FALSE)</f>
        <v>ရွှေမင်းသားခေါင်ရည်</v>
      </c>
      <c r="Q995" s="72">
        <f>VLOOKUP(O995,Stock[],3,FALSE)</f>
        <v>0.64</v>
      </c>
      <c r="R995" s="72">
        <f>VLOOKUP(O995,Stock[],4,FALSE)</f>
        <v>24</v>
      </c>
      <c r="S995" s="71"/>
      <c r="T995" s="72">
        <f>(DailySales!$S995/DailySales!$R995)+DailySales!$U995</f>
        <v>6</v>
      </c>
      <c r="U995" s="71">
        <v>6</v>
      </c>
      <c r="V995" s="73">
        <f>+DailySales!$T995*DailySales!$R995</f>
        <v>144</v>
      </c>
      <c r="W995" s="73">
        <f>+DailySales!$V995*DailySales!$Q995</f>
        <v>92.16</v>
      </c>
      <c r="X995" s="73">
        <f>VLOOKUP(O995,Stock[],6,FALSE)</f>
        <v>800</v>
      </c>
      <c r="Y995" s="73">
        <f>+DailySales!$V995*DailySales!$X995</f>
        <v>115200</v>
      </c>
      <c r="Z995" s="71"/>
      <c r="AA995" s="71"/>
      <c r="AB995" s="71"/>
      <c r="AC995" s="71"/>
      <c r="AD995" s="71"/>
      <c r="AE995" s="74">
        <v>3000</v>
      </c>
      <c r="AF995" s="75">
        <v>46025</v>
      </c>
      <c r="AG995" s="76">
        <v>118200</v>
      </c>
      <c r="AH995" s="75"/>
      <c r="AI995" s="76"/>
      <c r="AJ995" s="75"/>
      <c r="AK995" s="76"/>
      <c r="AL995" s="34"/>
      <c r="AM995" s="39"/>
      <c r="AN995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95" s="26"/>
      <c r="AQ995" s="26"/>
      <c r="AR995" s="26"/>
    </row>
    <row r="996" spans="1:44" ht="19.5" customHeight="1" x14ac:dyDescent="0.25">
      <c r="A996" s="65">
        <f t="shared" si="66"/>
        <v>2026</v>
      </c>
      <c r="B996" s="65">
        <f t="shared" si="67"/>
        <v>1</v>
      </c>
      <c r="C996" s="66">
        <v>46025</v>
      </c>
      <c r="D996" s="67">
        <f t="shared" ca="1" si="62"/>
        <v>46097</v>
      </c>
      <c r="E996" s="67" t="str">
        <f t="shared" ca="1" si="63"/>
        <v>2-Months</v>
      </c>
      <c r="F996" s="67" t="str">
        <f>VLOOKUP(O996,Stock[],5,FALSE)</f>
        <v>BE</v>
      </c>
      <c r="G996" s="68" t="s">
        <v>2236</v>
      </c>
      <c r="H996" s="69" t="s">
        <v>283</v>
      </c>
      <c r="I996" s="70" t="s">
        <v>1067</v>
      </c>
      <c r="J996" s="65" t="str">
        <f>VLOOKUP(I996,Customers[],2,FALSE)</f>
        <v>ကိုသိန်းဇော်</v>
      </c>
      <c r="K996" s="65" t="str">
        <f>VLOOKUP(I996,Customers[],4,FALSE)</f>
        <v>Pyawbwe</v>
      </c>
      <c r="L996" s="65" t="str">
        <f>VLOOKUP(Table85[[#This Row],[CustomerID]],Table!H:K,3,0)</f>
        <v>ပဲကန်</v>
      </c>
      <c r="M996" s="65" t="str">
        <f>VLOOKUP(I996,Customers[],5,FALSE)</f>
        <v>Van-1</v>
      </c>
      <c r="N996" s="70" t="s">
        <v>9</v>
      </c>
      <c r="O996" s="71" t="s">
        <v>207</v>
      </c>
      <c r="P996" s="65" t="str">
        <f>VLOOKUP(O996,Stock[],2,FALSE)</f>
        <v>ရွှေမင်းသားခေါင်ရည်</v>
      </c>
      <c r="Q996" s="72">
        <f>VLOOKUP(O996,Stock[],3,FALSE)</f>
        <v>0.64</v>
      </c>
      <c r="R996" s="72">
        <f>VLOOKUP(O996,Stock[],4,FALSE)</f>
        <v>24</v>
      </c>
      <c r="S996" s="71"/>
      <c r="T996" s="72">
        <f>(DailySales!$S996/DailySales!$R996)+DailySales!$U996</f>
        <v>4</v>
      </c>
      <c r="U996" s="71">
        <v>4</v>
      </c>
      <c r="V996" s="73">
        <f>+DailySales!$T996*DailySales!$R996</f>
        <v>96</v>
      </c>
      <c r="W996" s="73">
        <f>+DailySales!$V996*DailySales!$Q996</f>
        <v>61.44</v>
      </c>
      <c r="X996" s="73">
        <f>VLOOKUP(O996,Stock[],6,FALSE)</f>
        <v>800</v>
      </c>
      <c r="Y996" s="73">
        <f>+DailySales!$V996*DailySales!$X996</f>
        <v>76800</v>
      </c>
      <c r="Z996" s="71"/>
      <c r="AA996" s="71"/>
      <c r="AB996" s="71"/>
      <c r="AC996" s="71"/>
      <c r="AD996" s="71"/>
      <c r="AE996" s="74">
        <v>2000</v>
      </c>
      <c r="AF996" s="75">
        <v>46025</v>
      </c>
      <c r="AG996" s="76">
        <v>78800</v>
      </c>
      <c r="AH996" s="75"/>
      <c r="AI996" s="76"/>
      <c r="AJ996" s="75"/>
      <c r="AK996" s="76"/>
      <c r="AL996" s="34"/>
      <c r="AM996" s="39"/>
      <c r="AN996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96" s="26"/>
      <c r="AQ996" s="26"/>
      <c r="AR996" s="26"/>
    </row>
    <row r="997" spans="1:44" ht="19.5" customHeight="1" x14ac:dyDescent="0.25">
      <c r="A997" s="65">
        <f t="shared" si="66"/>
        <v>2026</v>
      </c>
      <c r="B997" s="65">
        <f t="shared" si="67"/>
        <v>1</v>
      </c>
      <c r="C997" s="66">
        <v>46025</v>
      </c>
      <c r="D997" s="67">
        <f t="shared" ca="1" si="62"/>
        <v>46097</v>
      </c>
      <c r="E997" s="67" t="str">
        <f t="shared" ca="1" si="63"/>
        <v>2-Months</v>
      </c>
      <c r="F997" s="67" t="str">
        <f>VLOOKUP(O997,Stock[],5,FALSE)</f>
        <v>BE</v>
      </c>
      <c r="G997" s="68" t="s">
        <v>2237</v>
      </c>
      <c r="H997" s="69" t="s">
        <v>283</v>
      </c>
      <c r="I997" s="70" t="s">
        <v>2238</v>
      </c>
      <c r="J997" s="65" t="str">
        <f>VLOOKUP(I997,Customers[],2,FALSE)</f>
        <v>စစ်ဆေးရေးဂိတ်လက်ဆောင်</v>
      </c>
      <c r="K997" s="65">
        <f>VLOOKUP(I997,Customers[],4,FALSE)</f>
        <v>0</v>
      </c>
      <c r="L997" s="65">
        <f>VLOOKUP(Table85[[#This Row],[CustomerID]],Table!H:K,3,0)</f>
        <v>0</v>
      </c>
      <c r="M997" s="65">
        <f>VLOOKUP(I997,Customers[],5,FALSE)</f>
        <v>0</v>
      </c>
      <c r="N997" s="70" t="s">
        <v>13</v>
      </c>
      <c r="O997" s="71" t="s">
        <v>217</v>
      </c>
      <c r="P997" s="65" t="str">
        <f>VLOOKUP(O997,Stock[],2,FALSE)</f>
        <v>လိမ္မော်ဖြူ</v>
      </c>
      <c r="Q997" s="72">
        <f>VLOOKUP(O997,Stock[],3,FALSE)</f>
        <v>0.64</v>
      </c>
      <c r="R997" s="72">
        <f>VLOOKUP(O997,Stock[],4,FALSE)</f>
        <v>24</v>
      </c>
      <c r="S997" s="71">
        <v>2</v>
      </c>
      <c r="T997" s="72">
        <f>(DailySales!$S997/DailySales!$R997)+DailySales!$U997</f>
        <v>8.3333333333333329E-2</v>
      </c>
      <c r="U997" s="71"/>
      <c r="V997" s="73">
        <f>+DailySales!$T997*DailySales!$R997</f>
        <v>2</v>
      </c>
      <c r="W997" s="73">
        <f>+DailySales!$V997*DailySales!$Q997</f>
        <v>1.28</v>
      </c>
      <c r="X997" s="73">
        <f>VLOOKUP(O997,Stock[],6,FALSE)</f>
        <v>1330</v>
      </c>
      <c r="Y997" s="73">
        <f>+DailySales!$V997*DailySales!$X997</f>
        <v>2660</v>
      </c>
      <c r="Z997" s="71"/>
      <c r="AA997" s="71"/>
      <c r="AB997" s="71"/>
      <c r="AC997" s="71"/>
      <c r="AD997" s="71"/>
      <c r="AE997" s="74"/>
      <c r="AF997" s="75">
        <v>46025</v>
      </c>
      <c r="AG997" s="76">
        <v>2660</v>
      </c>
      <c r="AH997" s="75"/>
      <c r="AI997" s="76"/>
      <c r="AJ997" s="75"/>
      <c r="AK997" s="76"/>
      <c r="AL997" s="34"/>
      <c r="AM997" s="39"/>
      <c r="AN997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97" s="26"/>
      <c r="AQ997" s="26"/>
      <c r="AR997" s="26"/>
    </row>
    <row r="998" spans="1:44" ht="19.5" customHeight="1" x14ac:dyDescent="0.25">
      <c r="A998" s="65">
        <f t="shared" ref="A998:A1003" si="68">YEAR(C998)</f>
        <v>2026</v>
      </c>
      <c r="B998" s="65">
        <f t="shared" ref="B998:B1003" si="69">MONTH(C998)</f>
        <v>1</v>
      </c>
      <c r="C998" s="66">
        <v>46025</v>
      </c>
      <c r="D998" s="67">
        <f t="shared" ca="1" si="62"/>
        <v>46097</v>
      </c>
      <c r="E998" s="67" t="str">
        <f t="shared" ca="1" si="63"/>
        <v>2-Months</v>
      </c>
      <c r="F998" s="67" t="str">
        <f>VLOOKUP(O998,Stock[],5,FALSE)</f>
        <v>Whisky</v>
      </c>
      <c r="G998" s="68" t="s">
        <v>2239</v>
      </c>
      <c r="H998" s="69" t="s">
        <v>283</v>
      </c>
      <c r="I998" s="70" t="s">
        <v>990</v>
      </c>
      <c r="J998" s="65" t="str">
        <f>VLOOKUP(I998,Customers[],2,FALSE)</f>
        <v>ဦးဝင်းရွှေ</v>
      </c>
      <c r="K998" s="65" t="str">
        <f>VLOOKUP(I998,Customers[],4,FALSE)</f>
        <v>Pyawbwe</v>
      </c>
      <c r="L998" s="65" t="str">
        <f>VLOOKUP(Table85[[#This Row],[CustomerID]],Table!H:K,3,0)</f>
        <v>ဖျင်ဇင်း</v>
      </c>
      <c r="M998" s="65" t="str">
        <f>VLOOKUP(I998,Customers[],5,FALSE)</f>
        <v>Van-1</v>
      </c>
      <c r="N998" s="70" t="s">
        <v>9</v>
      </c>
      <c r="O998" s="71" t="s">
        <v>2113</v>
      </c>
      <c r="P998" s="65" t="str">
        <f>VLOOKUP(O998,Stock[],2,FALSE)</f>
        <v>Ngwe Taung 700ml</v>
      </c>
      <c r="Q998" s="72">
        <f>VLOOKUP(O998,Stock[],3,FALSE)</f>
        <v>0.7</v>
      </c>
      <c r="R998" s="72">
        <f>VLOOKUP(O998,Stock[],4,FALSE)</f>
        <v>12</v>
      </c>
      <c r="S998" s="71"/>
      <c r="T998" s="72">
        <f>(DailySales!$S998/DailySales!$R998)+DailySales!$U998</f>
        <v>1</v>
      </c>
      <c r="U998" s="71">
        <v>1</v>
      </c>
      <c r="V998" s="73">
        <f>+DailySales!$T998*DailySales!$R998</f>
        <v>12</v>
      </c>
      <c r="W998" s="73">
        <f>+DailySales!$V998*DailySales!$Q998</f>
        <v>8.3999999999999986</v>
      </c>
      <c r="X998" s="73">
        <f>VLOOKUP(O998,Stock[],6,FALSE)</f>
        <v>4700</v>
      </c>
      <c r="Y998" s="73">
        <f>+DailySales!$V998*DailySales!$X998</f>
        <v>56400</v>
      </c>
      <c r="Z998" s="71"/>
      <c r="AA998" s="71"/>
      <c r="AB998" s="71"/>
      <c r="AC998" s="71"/>
      <c r="AD998" s="71"/>
      <c r="AE998" s="74">
        <v>1200</v>
      </c>
      <c r="AF998" s="75">
        <v>46025</v>
      </c>
      <c r="AG998" s="76">
        <v>57600</v>
      </c>
      <c r="AH998" s="75"/>
      <c r="AI998" s="76"/>
      <c r="AJ998" s="75"/>
      <c r="AK998" s="76"/>
      <c r="AL998" s="34"/>
      <c r="AM998" s="39"/>
      <c r="AN998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98" s="26"/>
      <c r="AQ998" s="26"/>
      <c r="AR998" s="26"/>
    </row>
    <row r="999" spans="1:44" ht="19.5" customHeight="1" x14ac:dyDescent="0.25">
      <c r="A999" s="65">
        <f t="shared" si="68"/>
        <v>2026</v>
      </c>
      <c r="B999" s="65">
        <f t="shared" si="69"/>
        <v>1</v>
      </c>
      <c r="C999" s="66">
        <v>46025</v>
      </c>
      <c r="D999" s="67">
        <f t="shared" ca="1" si="62"/>
        <v>46097</v>
      </c>
      <c r="E999" s="67" t="str">
        <f t="shared" ca="1" si="63"/>
        <v>2-Months</v>
      </c>
      <c r="F999" s="67" t="str">
        <f>VLOOKUP(O999,Stock[],5,FALSE)</f>
        <v>BE</v>
      </c>
      <c r="G999" s="68" t="s">
        <v>2240</v>
      </c>
      <c r="H999" s="69" t="s">
        <v>275</v>
      </c>
      <c r="I999" s="70" t="s">
        <v>539</v>
      </c>
      <c r="J999" s="65" t="str">
        <f>VLOOKUP(I999,Customers[],2,FALSE)</f>
        <v>မဉ္ဇူ</v>
      </c>
      <c r="K999" s="65" t="str">
        <f>VLOOKUP(I999,Customers[],4,FALSE)</f>
        <v>Wandwin</v>
      </c>
      <c r="L999" s="65" t="str">
        <f>VLOOKUP(Table85[[#This Row],[CustomerID]],Table!H:K,3,0)</f>
        <v>တဲစု</v>
      </c>
      <c r="M999" s="65" t="str">
        <f>VLOOKUP(I999,Customers[],5,FALSE)</f>
        <v>Van-2</v>
      </c>
      <c r="N999" s="70" t="s">
        <v>9</v>
      </c>
      <c r="O999" s="71" t="s">
        <v>1395</v>
      </c>
      <c r="P999" s="65" t="str">
        <f>VLOOKUP(O999,Stock[],2,FALSE)</f>
        <v>ရွှေမင်းသားမန်ကျည်းခေါင်ရည်</v>
      </c>
      <c r="Q999" s="72">
        <f>VLOOKUP(O999,Stock[],3,FALSE)</f>
        <v>0.64</v>
      </c>
      <c r="R999" s="72">
        <f>VLOOKUP(O999,Stock[],4,FALSE)</f>
        <v>14</v>
      </c>
      <c r="S999" s="71"/>
      <c r="T999" s="72">
        <f>(DailySales!$S999/DailySales!$R999)+DailySales!$U999</f>
        <v>3</v>
      </c>
      <c r="U999" s="71">
        <v>3</v>
      </c>
      <c r="V999" s="73">
        <f>+DailySales!$T999*DailySales!$R999</f>
        <v>42</v>
      </c>
      <c r="W999" s="73">
        <f>+DailySales!$V999*DailySales!$Q999</f>
        <v>26.88</v>
      </c>
      <c r="X999" s="73">
        <f>VLOOKUP(O999,Stock[],6,FALSE)</f>
        <v>830</v>
      </c>
      <c r="Y999" s="73">
        <f>+DailySales!$V999*DailySales!$X999</f>
        <v>34860</v>
      </c>
      <c r="Z999" s="71"/>
      <c r="AA999" s="71"/>
      <c r="AB999" s="71"/>
      <c r="AC999" s="71"/>
      <c r="AD999" s="71"/>
      <c r="AE999" s="74">
        <v>1140</v>
      </c>
      <c r="AF999" s="75">
        <v>46025</v>
      </c>
      <c r="AG999" s="76">
        <v>36000</v>
      </c>
      <c r="AH999" s="75"/>
      <c r="AI999" s="76"/>
      <c r="AJ999" s="75"/>
      <c r="AK999" s="76"/>
      <c r="AL999" s="34"/>
      <c r="AM999" s="39"/>
      <c r="AN999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999" s="26"/>
      <c r="AQ999" s="26"/>
      <c r="AR999" s="26"/>
    </row>
    <row r="1000" spans="1:44" ht="19.5" customHeight="1" x14ac:dyDescent="0.25">
      <c r="A1000" s="65">
        <f t="shared" si="68"/>
        <v>2026</v>
      </c>
      <c r="B1000" s="65">
        <f t="shared" si="69"/>
        <v>1</v>
      </c>
      <c r="C1000" s="66">
        <v>46025</v>
      </c>
      <c r="D1000" s="67">
        <f t="shared" ca="1" si="62"/>
        <v>46097</v>
      </c>
      <c r="E1000" s="67" t="str">
        <f t="shared" ca="1" si="63"/>
        <v>2-Months</v>
      </c>
      <c r="F1000" s="67" t="str">
        <f>VLOOKUP(O1000,Stock[],5,FALSE)</f>
        <v>BE</v>
      </c>
      <c r="G1000" s="68" t="s">
        <v>2240</v>
      </c>
      <c r="H1000" s="69" t="s">
        <v>275</v>
      </c>
      <c r="I1000" s="70" t="s">
        <v>1753</v>
      </c>
      <c r="J1000" s="65" t="str">
        <f>VLOOKUP(I1000,Customers[],2,FALSE)</f>
        <v>ကုန်သည်လက်ဆောင်</v>
      </c>
      <c r="K1000" s="65">
        <f>VLOOKUP(I1000,Customers[],4,FALSE)</f>
        <v>0</v>
      </c>
      <c r="L1000" s="65">
        <f>VLOOKUP(Table85[[#This Row],[CustomerID]],Table!H:K,3,0)</f>
        <v>0</v>
      </c>
      <c r="M1000" s="65">
        <f>VLOOKUP(I1000,Customers[],5,FALSE)</f>
        <v>0</v>
      </c>
      <c r="N1000" s="70" t="s">
        <v>1750</v>
      </c>
      <c r="O1000" s="71" t="s">
        <v>1395</v>
      </c>
      <c r="P1000" s="65" t="str">
        <f>VLOOKUP(O1000,Stock[],2,FALSE)</f>
        <v>ရွှေမင်းသားမန်ကျည်းခေါင်ရည်</v>
      </c>
      <c r="Q1000" s="72">
        <f>VLOOKUP(O1000,Stock[],3,FALSE)</f>
        <v>0.64</v>
      </c>
      <c r="R1000" s="72">
        <f>VLOOKUP(O1000,Stock[],4,FALSE)</f>
        <v>14</v>
      </c>
      <c r="S1000" s="71">
        <v>1</v>
      </c>
      <c r="T1000" s="72">
        <f>(DailySales!$S1000/DailySales!$R1000)+DailySales!$U1000</f>
        <v>7.1428571428571425E-2</v>
      </c>
      <c r="U1000" s="71"/>
      <c r="V1000" s="73">
        <f>+DailySales!$T1000*DailySales!$R1000</f>
        <v>1</v>
      </c>
      <c r="W1000" s="73">
        <f>+DailySales!$V1000*DailySales!$Q1000</f>
        <v>0.64</v>
      </c>
      <c r="X1000" s="73">
        <f>VLOOKUP(O1000,Stock[],6,FALSE)</f>
        <v>830</v>
      </c>
      <c r="Y1000" s="73">
        <f>+DailySales!$V1000*DailySales!$X1000</f>
        <v>830</v>
      </c>
      <c r="Z1000" s="71"/>
      <c r="AA1000" s="71"/>
      <c r="AB1000" s="71"/>
      <c r="AC1000" s="71"/>
      <c r="AD1000" s="71"/>
      <c r="AE1000" s="74"/>
      <c r="AF1000" s="75">
        <v>46025</v>
      </c>
      <c r="AG1000" s="76">
        <v>830</v>
      </c>
      <c r="AH1000" s="75"/>
      <c r="AI1000" s="76"/>
      <c r="AJ1000" s="75"/>
      <c r="AK1000" s="76"/>
      <c r="AL1000" s="34"/>
      <c r="AM1000" s="39"/>
      <c r="AN1000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00" s="26"/>
      <c r="AQ1000" s="26"/>
      <c r="AR1000" s="26"/>
    </row>
    <row r="1001" spans="1:44" ht="19.5" customHeight="1" x14ac:dyDescent="0.25">
      <c r="A1001" s="65">
        <f t="shared" si="68"/>
        <v>2026</v>
      </c>
      <c r="B1001" s="65">
        <f t="shared" si="69"/>
        <v>1</v>
      </c>
      <c r="C1001" s="66">
        <v>46025</v>
      </c>
      <c r="D1001" s="67">
        <f t="shared" ca="1" si="62"/>
        <v>46097</v>
      </c>
      <c r="E1001" s="67" t="str">
        <f t="shared" ca="1" si="63"/>
        <v>2-Months</v>
      </c>
      <c r="F1001" s="67" t="str">
        <f>VLOOKUP(O1001,Stock[],5,FALSE)</f>
        <v>BE</v>
      </c>
      <c r="G1001" s="68" t="s">
        <v>2241</v>
      </c>
      <c r="H1001" s="69" t="s">
        <v>275</v>
      </c>
      <c r="I1001" s="70" t="s">
        <v>496</v>
      </c>
      <c r="J1001" s="65" t="str">
        <f>VLOOKUP(I1001,Customers[],2,FALSE)</f>
        <v>မခင်ဝင်းရီ</v>
      </c>
      <c r="K1001" s="65" t="str">
        <f>VLOOKUP(I1001,Customers[],4,FALSE)</f>
        <v>Wandwin</v>
      </c>
      <c r="L1001" s="65" t="str">
        <f>VLOOKUP(Table85[[#This Row],[CustomerID]],Table!H:K,3,0)</f>
        <v>ကန်အောက်</v>
      </c>
      <c r="M1001" s="65" t="str">
        <f>VLOOKUP(I1001,Customers[],5,FALSE)</f>
        <v>Van-2</v>
      </c>
      <c r="N1001" s="70" t="s">
        <v>9</v>
      </c>
      <c r="O1001" s="71" t="s">
        <v>217</v>
      </c>
      <c r="P1001" s="65" t="str">
        <f>VLOOKUP(O1001,Stock[],2,FALSE)</f>
        <v>လိမ္မော်ဖြူ</v>
      </c>
      <c r="Q1001" s="72">
        <f>VLOOKUP(O1001,Stock[],3,FALSE)</f>
        <v>0.64</v>
      </c>
      <c r="R1001" s="72">
        <f>VLOOKUP(O1001,Stock[],4,FALSE)</f>
        <v>24</v>
      </c>
      <c r="S1001" s="71"/>
      <c r="T1001" s="72">
        <f>(DailySales!$S1001/DailySales!$R1001)+DailySales!$U1001</f>
        <v>15</v>
      </c>
      <c r="U1001" s="71">
        <v>15</v>
      </c>
      <c r="V1001" s="73">
        <f>+DailySales!$T1001*DailySales!$R1001</f>
        <v>360</v>
      </c>
      <c r="W1001" s="73">
        <f>+DailySales!$V1001*DailySales!$Q1001</f>
        <v>230.4</v>
      </c>
      <c r="X1001" s="73">
        <f>VLOOKUP(O1001,Stock[],6,FALSE)</f>
        <v>1330</v>
      </c>
      <c r="Y1001" s="73">
        <f>+DailySales!$V1001*DailySales!$X1001</f>
        <v>478800</v>
      </c>
      <c r="Z1001" s="71"/>
      <c r="AA1001" s="71"/>
      <c r="AB1001" s="71">
        <v>3600</v>
      </c>
      <c r="AC1001" s="71">
        <v>4970</v>
      </c>
      <c r="AD1001" s="71"/>
      <c r="AE1001" s="74">
        <v>8700</v>
      </c>
      <c r="AF1001" s="75">
        <v>46025</v>
      </c>
      <c r="AG1001" s="76">
        <v>478930</v>
      </c>
      <c r="AH1001" s="75"/>
      <c r="AI1001" s="76"/>
      <c r="AJ1001" s="75"/>
      <c r="AK1001" s="76"/>
      <c r="AL1001" s="34"/>
      <c r="AM1001" s="39"/>
      <c r="AN1001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01" s="26"/>
      <c r="AQ1001" s="26"/>
      <c r="AR1001" s="26"/>
    </row>
    <row r="1002" spans="1:44" ht="19.5" customHeight="1" x14ac:dyDescent="0.25">
      <c r="A1002" s="65">
        <f t="shared" si="68"/>
        <v>2026</v>
      </c>
      <c r="B1002" s="65">
        <f t="shared" si="69"/>
        <v>1</v>
      </c>
      <c r="C1002" s="66">
        <v>46025</v>
      </c>
      <c r="D1002" s="67">
        <f t="shared" ca="1" si="62"/>
        <v>46097</v>
      </c>
      <c r="E1002" s="67" t="str">
        <f t="shared" ca="1" si="63"/>
        <v>2-Months</v>
      </c>
      <c r="F1002" s="67" t="str">
        <f>VLOOKUP(O1002,Stock[],5,FALSE)</f>
        <v>BE</v>
      </c>
      <c r="G1002" s="68" t="s">
        <v>2241</v>
      </c>
      <c r="H1002" s="69" t="s">
        <v>275</v>
      </c>
      <c r="I1002" s="70" t="s">
        <v>496</v>
      </c>
      <c r="J1002" s="65" t="str">
        <f>VLOOKUP(I1002,Customers[],2,FALSE)</f>
        <v>မခင်ဝင်းရီ</v>
      </c>
      <c r="K1002" s="65" t="str">
        <f>VLOOKUP(I1002,Customers[],4,FALSE)</f>
        <v>Wandwin</v>
      </c>
      <c r="L1002" s="65" t="str">
        <f>VLOOKUP(Table85[[#This Row],[CustomerID]],Table!H:K,3,0)</f>
        <v>ကန်အောက်</v>
      </c>
      <c r="M1002" s="65" t="str">
        <f>VLOOKUP(I1002,Customers[],5,FALSE)</f>
        <v>Van-2</v>
      </c>
      <c r="N1002" s="70" t="s">
        <v>9</v>
      </c>
      <c r="O1002" s="71" t="s">
        <v>2120</v>
      </c>
      <c r="P1002" s="65" t="str">
        <f>VLOOKUP(O1002,Stock[],2,FALSE)</f>
        <v>ဇေ အရက်သန့်</v>
      </c>
      <c r="Q1002" s="72">
        <f>VLOOKUP(O1002,Stock[],3,FALSE)</f>
        <v>0.64</v>
      </c>
      <c r="R1002" s="72">
        <f>VLOOKUP(O1002,Stock[],4,FALSE)</f>
        <v>14</v>
      </c>
      <c r="S1002" s="71"/>
      <c r="T1002" s="72">
        <f>(DailySales!$S1002/DailySales!$R1002)+DailySales!$U1002</f>
        <v>25</v>
      </c>
      <c r="U1002" s="71">
        <v>25</v>
      </c>
      <c r="V1002" s="73">
        <f>+DailySales!$T1002*DailySales!$R1002</f>
        <v>350</v>
      </c>
      <c r="W1002" s="73">
        <f>+DailySales!$V1002*DailySales!$Q1002</f>
        <v>224</v>
      </c>
      <c r="X1002" s="73">
        <f>VLOOKUP(O1002,Stock[],6,FALSE)</f>
        <v>1380</v>
      </c>
      <c r="Y1002" s="73">
        <f>+DailySales!$V1002*DailySales!$X1002</f>
        <v>483000</v>
      </c>
      <c r="Z1002" s="71"/>
      <c r="AA1002" s="71"/>
      <c r="AB1002" s="71"/>
      <c r="AC1002" s="71"/>
      <c r="AD1002" s="71"/>
      <c r="AE1002" s="74">
        <v>12000</v>
      </c>
      <c r="AF1002" s="75">
        <v>46025</v>
      </c>
      <c r="AG1002" s="76">
        <v>495000</v>
      </c>
      <c r="AH1002" s="75"/>
      <c r="AI1002" s="76"/>
      <c r="AJ1002" s="75"/>
      <c r="AK1002" s="76"/>
      <c r="AL1002" s="34"/>
      <c r="AM1002" s="39"/>
      <c r="AN1002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02" s="26"/>
      <c r="AQ1002" s="26"/>
      <c r="AR1002" s="26"/>
    </row>
    <row r="1003" spans="1:44" ht="19.5" customHeight="1" x14ac:dyDescent="0.25">
      <c r="A1003" s="65">
        <f t="shared" si="68"/>
        <v>2026</v>
      </c>
      <c r="B1003" s="65">
        <f t="shared" si="69"/>
        <v>1</v>
      </c>
      <c r="C1003" s="66">
        <v>46025</v>
      </c>
      <c r="D1003" s="67">
        <f t="shared" ca="1" si="62"/>
        <v>46097</v>
      </c>
      <c r="E1003" s="67" t="str">
        <f t="shared" ca="1" si="63"/>
        <v>2-Months</v>
      </c>
      <c r="F1003" s="67" t="str">
        <f>VLOOKUP(O1003,Stock[],5,FALSE)</f>
        <v>BE</v>
      </c>
      <c r="G1003" s="68" t="s">
        <v>2241</v>
      </c>
      <c r="H1003" s="69" t="s">
        <v>275</v>
      </c>
      <c r="I1003" s="70" t="s">
        <v>496</v>
      </c>
      <c r="J1003" s="65" t="str">
        <f>VLOOKUP(I1003,Customers[],2,FALSE)</f>
        <v>မခင်ဝင်းရီ</v>
      </c>
      <c r="K1003" s="65" t="str">
        <f>VLOOKUP(I1003,Customers[],4,FALSE)</f>
        <v>Wandwin</v>
      </c>
      <c r="L1003" s="65" t="str">
        <f>VLOOKUP(Table85[[#This Row],[CustomerID]],Table!H:K,3,0)</f>
        <v>ကန်အောက်</v>
      </c>
      <c r="M1003" s="65" t="str">
        <f>VLOOKUP(I1003,Customers[],5,FALSE)</f>
        <v>Van-2</v>
      </c>
      <c r="N1003" s="70" t="s">
        <v>9</v>
      </c>
      <c r="O1003" s="71" t="s">
        <v>1395</v>
      </c>
      <c r="P1003" s="65" t="str">
        <f>VLOOKUP(O1003,Stock[],2,FALSE)</f>
        <v>ရွှေမင်းသားမန်ကျည်းခေါင်ရည်</v>
      </c>
      <c r="Q1003" s="72">
        <f>VLOOKUP(O1003,Stock[],3,FALSE)</f>
        <v>0.64</v>
      </c>
      <c r="R1003" s="72">
        <f>VLOOKUP(O1003,Stock[],4,FALSE)</f>
        <v>14</v>
      </c>
      <c r="S1003" s="71"/>
      <c r="T1003" s="72">
        <f>(DailySales!$S1003/DailySales!$R1003)+DailySales!$U1003</f>
        <v>10</v>
      </c>
      <c r="U1003" s="71">
        <v>10</v>
      </c>
      <c r="V1003" s="73">
        <f>+DailySales!$T1003*DailySales!$R1003</f>
        <v>140</v>
      </c>
      <c r="W1003" s="73">
        <f>+DailySales!$V1003*DailySales!$Q1003</f>
        <v>89.600000000000009</v>
      </c>
      <c r="X1003" s="73">
        <f>VLOOKUP(O1003,Stock[],6,FALSE)</f>
        <v>830</v>
      </c>
      <c r="Y1003" s="73">
        <f>+DailySales!$V1003*DailySales!$X1003</f>
        <v>116200</v>
      </c>
      <c r="Z1003" s="71"/>
      <c r="AA1003" s="71"/>
      <c r="AB1003" s="71"/>
      <c r="AC1003" s="71"/>
      <c r="AD1003" s="71"/>
      <c r="AE1003" s="74">
        <v>3800</v>
      </c>
      <c r="AF1003" s="75">
        <v>46025</v>
      </c>
      <c r="AG1003" s="76">
        <v>120000</v>
      </c>
      <c r="AH1003" s="75"/>
      <c r="AI1003" s="76"/>
      <c r="AJ1003" s="75"/>
      <c r="AK1003" s="76"/>
      <c r="AL1003" s="34"/>
      <c r="AM1003" s="39"/>
      <c r="AN1003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03" s="26"/>
      <c r="AQ1003" s="26"/>
      <c r="AR1003" s="26"/>
    </row>
    <row r="1004" spans="1:44" ht="19.5" customHeight="1" x14ac:dyDescent="0.25">
      <c r="A1004" s="65">
        <f t="shared" ref="A1004:A1005" si="70">YEAR(C1004)</f>
        <v>2026</v>
      </c>
      <c r="B1004" s="65">
        <f t="shared" ref="B1004:B1005" si="71">MONTH(C1004)</f>
        <v>1</v>
      </c>
      <c r="C1004" s="66">
        <v>46025</v>
      </c>
      <c r="D1004" s="67">
        <f t="shared" ca="1" si="62"/>
        <v>46097</v>
      </c>
      <c r="E1004" s="67" t="str">
        <f t="shared" ca="1" si="63"/>
        <v>2-Months</v>
      </c>
      <c r="F1004" s="67" t="str">
        <f>VLOOKUP(O1004,Stock[],5,FALSE)</f>
        <v>BE</v>
      </c>
      <c r="G1004" s="68" t="s">
        <v>2241</v>
      </c>
      <c r="H1004" s="69" t="s">
        <v>275</v>
      </c>
      <c r="I1004" s="70" t="s">
        <v>496</v>
      </c>
      <c r="J1004" s="65" t="str">
        <f>VLOOKUP(I1004,Customers[],2,FALSE)</f>
        <v>မခင်ဝင်းရီ</v>
      </c>
      <c r="K1004" s="65" t="str">
        <f>VLOOKUP(I1004,Customers[],4,FALSE)</f>
        <v>Wandwin</v>
      </c>
      <c r="L1004" s="65" t="str">
        <f>VLOOKUP(Table85[[#This Row],[CustomerID]],Table!H:K,3,0)</f>
        <v>ကန်အောက်</v>
      </c>
      <c r="M1004" s="65" t="str">
        <f>VLOOKUP(I1004,Customers[],5,FALSE)</f>
        <v>Van-2</v>
      </c>
      <c r="N1004" s="70" t="s">
        <v>9</v>
      </c>
      <c r="O1004" s="71" t="s">
        <v>1777</v>
      </c>
      <c r="P1004" s="65" t="str">
        <f>VLOOKUP(O1004,Stock[],2,FALSE)</f>
        <v>ရွှေမန်းကော်(1Ltr)</v>
      </c>
      <c r="Q1004" s="72">
        <f>VLOOKUP(O1004,Stock[],3,FALSE)</f>
        <v>1</v>
      </c>
      <c r="R1004" s="72">
        <f>VLOOKUP(O1004,Stock[],4,FALSE)</f>
        <v>12</v>
      </c>
      <c r="S1004" s="71"/>
      <c r="T1004" s="72">
        <f>(DailySales!$S1004/DailySales!$R1004)+DailySales!$U1004</f>
        <v>10</v>
      </c>
      <c r="U1004" s="71">
        <v>10</v>
      </c>
      <c r="V1004" s="73">
        <f>+DailySales!$T1004*DailySales!$R1004</f>
        <v>120</v>
      </c>
      <c r="W1004" s="73">
        <f>+DailySales!$V1004*DailySales!$Q1004</f>
        <v>120</v>
      </c>
      <c r="X1004" s="73">
        <f>VLOOKUP(O1004,Stock[],6,FALSE)</f>
        <v>1600</v>
      </c>
      <c r="Y1004" s="73">
        <f>+DailySales!$V1004*DailySales!$X1004</f>
        <v>192000</v>
      </c>
      <c r="Z1004" s="71"/>
      <c r="AA1004" s="71"/>
      <c r="AB1004" s="71"/>
      <c r="AC1004" s="71"/>
      <c r="AD1004" s="71"/>
      <c r="AE1004" s="74">
        <v>4000</v>
      </c>
      <c r="AF1004" s="75">
        <v>46025</v>
      </c>
      <c r="AG1004" s="76">
        <v>196000</v>
      </c>
      <c r="AH1004" s="75"/>
      <c r="AI1004" s="76"/>
      <c r="AJ1004" s="75"/>
      <c r="AK1004" s="76"/>
      <c r="AL1004" s="34"/>
      <c r="AM1004" s="39"/>
      <c r="AN1004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04" s="26"/>
      <c r="AQ1004" s="26"/>
      <c r="AR1004" s="26"/>
    </row>
    <row r="1005" spans="1:44" ht="19.5" customHeight="1" x14ac:dyDescent="0.25">
      <c r="A1005" s="65">
        <f t="shared" si="70"/>
        <v>2026</v>
      </c>
      <c r="B1005" s="65">
        <f t="shared" si="71"/>
        <v>1</v>
      </c>
      <c r="C1005" s="66">
        <v>46025</v>
      </c>
      <c r="D1005" s="67">
        <f t="shared" ca="1" si="62"/>
        <v>46097</v>
      </c>
      <c r="E1005" s="67" t="str">
        <f t="shared" ca="1" si="63"/>
        <v>2-Months</v>
      </c>
      <c r="F1005" s="67" t="str">
        <f>VLOOKUP(O1005,Stock[],5,FALSE)</f>
        <v>BE</v>
      </c>
      <c r="G1005" s="68" t="s">
        <v>2241</v>
      </c>
      <c r="H1005" s="69" t="s">
        <v>275</v>
      </c>
      <c r="I1005" s="70" t="s">
        <v>1753</v>
      </c>
      <c r="J1005" s="65" t="str">
        <f>VLOOKUP(I1005,Customers[],2,FALSE)</f>
        <v>ကုန်သည်လက်ဆောင်</v>
      </c>
      <c r="K1005" s="65">
        <f>VLOOKUP(I1005,Customers[],4,FALSE)</f>
        <v>0</v>
      </c>
      <c r="L1005" s="65">
        <f>VLOOKUP(Table85[[#This Row],[CustomerID]],Table!H:K,3,0)</f>
        <v>0</v>
      </c>
      <c r="M1005" s="65">
        <f>VLOOKUP(I1005,Customers[],5,FALSE)</f>
        <v>0</v>
      </c>
      <c r="N1005" s="70" t="s">
        <v>1750</v>
      </c>
      <c r="O1005" s="71" t="s">
        <v>1395</v>
      </c>
      <c r="P1005" s="65" t="str">
        <f>VLOOKUP(O1005,Stock[],2,FALSE)</f>
        <v>ရွှေမင်းသားမန်ကျည်းခေါင်ရည်</v>
      </c>
      <c r="Q1005" s="72">
        <f>VLOOKUP(O1005,Stock[],3,FALSE)</f>
        <v>0.64</v>
      </c>
      <c r="R1005" s="72">
        <f>VLOOKUP(O1005,Stock[],4,FALSE)</f>
        <v>14</v>
      </c>
      <c r="S1005" s="71">
        <v>2</v>
      </c>
      <c r="T1005" s="72">
        <f>(DailySales!$S1005/DailySales!$R1005)+DailySales!$U1005</f>
        <v>0.14285714285714285</v>
      </c>
      <c r="U1005" s="71"/>
      <c r="V1005" s="73">
        <f>+DailySales!$T1005*DailySales!$R1005</f>
        <v>2</v>
      </c>
      <c r="W1005" s="73">
        <f>+DailySales!$V1005*DailySales!$Q1005</f>
        <v>1.28</v>
      </c>
      <c r="X1005" s="73">
        <f>VLOOKUP(O1005,Stock[],6,FALSE)</f>
        <v>830</v>
      </c>
      <c r="Y1005" s="73">
        <f>+DailySales!$V1005*DailySales!$X1005</f>
        <v>1660</v>
      </c>
      <c r="Z1005" s="71"/>
      <c r="AA1005" s="71"/>
      <c r="AB1005" s="71"/>
      <c r="AC1005" s="71"/>
      <c r="AD1005" s="71"/>
      <c r="AE1005" s="74"/>
      <c r="AF1005" s="75">
        <v>46025</v>
      </c>
      <c r="AG1005" s="76">
        <v>1660</v>
      </c>
      <c r="AH1005" s="75"/>
      <c r="AI1005" s="76"/>
      <c r="AJ1005" s="75"/>
      <c r="AK1005" s="76"/>
      <c r="AL1005" s="34"/>
      <c r="AM1005" s="39"/>
      <c r="AN1005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05" s="26"/>
      <c r="AQ1005" s="26"/>
      <c r="AR1005" s="26"/>
    </row>
    <row r="1006" spans="1:44" ht="19.5" customHeight="1" x14ac:dyDescent="0.25">
      <c r="A1006" s="65">
        <f t="shared" ref="A1006:A1011" si="72">YEAR(C1006)</f>
        <v>2026</v>
      </c>
      <c r="B1006" s="65">
        <f t="shared" ref="B1006:B1011" si="73">MONTH(C1006)</f>
        <v>1</v>
      </c>
      <c r="C1006" s="66">
        <v>46025</v>
      </c>
      <c r="D1006" s="67">
        <f t="shared" ca="1" si="62"/>
        <v>46097</v>
      </c>
      <c r="E1006" s="67" t="str">
        <f t="shared" ca="1" si="63"/>
        <v>2-Months</v>
      </c>
      <c r="F1006" s="67" t="str">
        <f>VLOOKUP(O1006,Stock[],5,FALSE)</f>
        <v>BE</v>
      </c>
      <c r="G1006" s="68" t="s">
        <v>2242</v>
      </c>
      <c r="H1006" s="69" t="s">
        <v>275</v>
      </c>
      <c r="I1006" s="70" t="s">
        <v>497</v>
      </c>
      <c r="J1006" s="65" t="str">
        <f>VLOOKUP(I1006,Customers[],2,FALSE)</f>
        <v>ကိုကျော်သင်း</v>
      </c>
      <c r="K1006" s="65" t="str">
        <f>VLOOKUP(I1006,Customers[],4,FALSE)</f>
        <v>Wandwin</v>
      </c>
      <c r="L1006" s="65" t="str">
        <f>VLOOKUP(Table85[[#This Row],[CustomerID]],Table!H:K,3,0)</f>
        <v>ကုက္ကိုခါးလှ</v>
      </c>
      <c r="M1006" s="65" t="str">
        <f>VLOOKUP(I1006,Customers[],5,FALSE)</f>
        <v>Van-2</v>
      </c>
      <c r="N1006" s="70" t="s">
        <v>9</v>
      </c>
      <c r="O1006" s="71" t="s">
        <v>1395</v>
      </c>
      <c r="P1006" s="65" t="str">
        <f>VLOOKUP(O1006,Stock[],2,FALSE)</f>
        <v>ရွှေမင်းသားမန်ကျည်းခေါင်ရည်</v>
      </c>
      <c r="Q1006" s="72">
        <f>VLOOKUP(O1006,Stock[],3,FALSE)</f>
        <v>0.64</v>
      </c>
      <c r="R1006" s="72">
        <f>VLOOKUP(O1006,Stock[],4,FALSE)</f>
        <v>14</v>
      </c>
      <c r="S1006" s="71"/>
      <c r="T1006" s="72">
        <f>(DailySales!$S1006/DailySales!$R1006)+DailySales!$U1006</f>
        <v>6</v>
      </c>
      <c r="U1006" s="71">
        <v>6</v>
      </c>
      <c r="V1006" s="73">
        <f>+DailySales!$T1006*DailySales!$R1006</f>
        <v>84</v>
      </c>
      <c r="W1006" s="73">
        <f>+DailySales!$V1006*DailySales!$Q1006</f>
        <v>53.76</v>
      </c>
      <c r="X1006" s="73">
        <f>VLOOKUP(O1006,Stock[],6,FALSE)</f>
        <v>830</v>
      </c>
      <c r="Y1006" s="73">
        <f>+DailySales!$V1006*DailySales!$X1006</f>
        <v>69720</v>
      </c>
      <c r="Z1006" s="71"/>
      <c r="AA1006" s="71"/>
      <c r="AB1006" s="71"/>
      <c r="AC1006" s="71"/>
      <c r="AD1006" s="71"/>
      <c r="AE1006" s="74">
        <v>2280</v>
      </c>
      <c r="AF1006" s="75">
        <v>46025</v>
      </c>
      <c r="AG1006" s="76">
        <v>72000</v>
      </c>
      <c r="AH1006" s="75"/>
      <c r="AI1006" s="76"/>
      <c r="AJ1006" s="75"/>
      <c r="AK1006" s="76"/>
      <c r="AL1006" s="34"/>
      <c r="AM1006" s="39"/>
      <c r="AN1006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06" s="26"/>
      <c r="AQ1006" s="26"/>
      <c r="AR1006" s="26"/>
    </row>
    <row r="1007" spans="1:44" ht="19.5" customHeight="1" x14ac:dyDescent="0.25">
      <c r="A1007" s="65">
        <f t="shared" si="72"/>
        <v>2026</v>
      </c>
      <c r="B1007" s="65">
        <f t="shared" si="73"/>
        <v>1</v>
      </c>
      <c r="C1007" s="66">
        <v>46025</v>
      </c>
      <c r="D1007" s="67">
        <f t="shared" ca="1" si="62"/>
        <v>46097</v>
      </c>
      <c r="E1007" s="67" t="str">
        <f t="shared" ca="1" si="63"/>
        <v>2-Months</v>
      </c>
      <c r="F1007" s="67" t="str">
        <f>VLOOKUP(O1007,Stock[],5,FALSE)</f>
        <v>BE</v>
      </c>
      <c r="G1007" s="68" t="s">
        <v>2242</v>
      </c>
      <c r="H1007" s="69" t="s">
        <v>275</v>
      </c>
      <c r="I1007" s="70" t="s">
        <v>497</v>
      </c>
      <c r="J1007" s="65" t="str">
        <f>VLOOKUP(I1007,Customers[],2,FALSE)</f>
        <v>ကိုကျော်သင်း</v>
      </c>
      <c r="K1007" s="65" t="str">
        <f>VLOOKUP(I1007,Customers[],4,FALSE)</f>
        <v>Wandwin</v>
      </c>
      <c r="L1007" s="65" t="str">
        <f>VLOOKUP(Table85[[#This Row],[CustomerID]],Table!H:K,3,0)</f>
        <v>ကုက္ကိုခါးလှ</v>
      </c>
      <c r="M1007" s="65" t="str">
        <f>VLOOKUP(I1007,Customers[],5,FALSE)</f>
        <v>Van-2</v>
      </c>
      <c r="N1007" s="70" t="s">
        <v>9</v>
      </c>
      <c r="O1007" s="71" t="s">
        <v>225</v>
      </c>
      <c r="P1007" s="65" t="str">
        <f>VLOOKUP(O1007,Stock[],2,FALSE)</f>
        <v>ချယ်ရီသံပုရာအရက်သန့်ကော် (1Ltr)</v>
      </c>
      <c r="Q1007" s="72">
        <f>VLOOKUP(O1007,Stock[],3,FALSE)</f>
        <v>1</v>
      </c>
      <c r="R1007" s="72">
        <f>VLOOKUP(O1007,Stock[],4,FALSE)</f>
        <v>12</v>
      </c>
      <c r="S1007" s="71"/>
      <c r="T1007" s="72">
        <f>(DailySales!$S1007/DailySales!$R1007)+DailySales!$U1007</f>
        <v>10</v>
      </c>
      <c r="U1007" s="71">
        <v>10</v>
      </c>
      <c r="V1007" s="73">
        <f>+DailySales!$T1007*DailySales!$R1007</f>
        <v>120</v>
      </c>
      <c r="W1007" s="73">
        <f>+DailySales!$V1007*DailySales!$Q1007</f>
        <v>120</v>
      </c>
      <c r="X1007" s="73">
        <f>VLOOKUP(O1007,Stock[],6,FALSE)</f>
        <v>1260</v>
      </c>
      <c r="Y1007" s="73">
        <f>+DailySales!$V1007*DailySales!$X1007</f>
        <v>151200</v>
      </c>
      <c r="Z1007" s="71"/>
      <c r="AA1007" s="71"/>
      <c r="AB1007" s="71"/>
      <c r="AC1007" s="71"/>
      <c r="AD1007" s="71"/>
      <c r="AE1007" s="74">
        <v>3800</v>
      </c>
      <c r="AF1007" s="75">
        <v>46025</v>
      </c>
      <c r="AG1007" s="76">
        <v>155000</v>
      </c>
      <c r="AH1007" s="75"/>
      <c r="AI1007" s="76"/>
      <c r="AJ1007" s="75"/>
      <c r="AK1007" s="76"/>
      <c r="AL1007" s="34"/>
      <c r="AM1007" s="39"/>
      <c r="AN1007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07" s="26"/>
      <c r="AQ1007" s="26"/>
      <c r="AR1007" s="26"/>
    </row>
    <row r="1008" spans="1:44" ht="19.5" customHeight="1" x14ac:dyDescent="0.25">
      <c r="A1008" s="65">
        <f t="shared" si="72"/>
        <v>2026</v>
      </c>
      <c r="B1008" s="65">
        <f t="shared" si="73"/>
        <v>1</v>
      </c>
      <c r="C1008" s="66">
        <v>46025</v>
      </c>
      <c r="D1008" s="67">
        <f t="shared" ca="1" si="62"/>
        <v>46097</v>
      </c>
      <c r="E1008" s="67" t="str">
        <f t="shared" ca="1" si="63"/>
        <v>2-Months</v>
      </c>
      <c r="F1008" s="67" t="str">
        <f>VLOOKUP(O1008,Stock[],5,FALSE)</f>
        <v>BE</v>
      </c>
      <c r="G1008" s="68" t="s">
        <v>2242</v>
      </c>
      <c r="H1008" s="69" t="s">
        <v>275</v>
      </c>
      <c r="I1008" s="70" t="s">
        <v>2243</v>
      </c>
      <c r="J1008" s="65" t="str">
        <f>VLOOKUP(I1008,Customers[],2,FALSE)</f>
        <v>ကုန်သည်လက်ဆောင်</v>
      </c>
      <c r="K1008" s="65">
        <f>VLOOKUP(I1008,Customers[],4,FALSE)</f>
        <v>0</v>
      </c>
      <c r="L1008" s="65">
        <f>VLOOKUP(Table85[[#This Row],[CustomerID]],Table!H:K,3,0)</f>
        <v>0</v>
      </c>
      <c r="M1008" s="65">
        <f>VLOOKUP(I1008,Customers[],5,FALSE)</f>
        <v>0</v>
      </c>
      <c r="N1008" s="70" t="s">
        <v>1750</v>
      </c>
      <c r="O1008" s="71" t="s">
        <v>1395</v>
      </c>
      <c r="P1008" s="65" t="str">
        <f>VLOOKUP(O1008,Stock[],2,FALSE)</f>
        <v>ရွှေမင်းသားမန်ကျည်းခေါင်ရည်</v>
      </c>
      <c r="Q1008" s="72">
        <f>VLOOKUP(O1008,Stock[],3,FALSE)</f>
        <v>0.64</v>
      </c>
      <c r="R1008" s="72">
        <f>VLOOKUP(O1008,Stock[],4,FALSE)</f>
        <v>14</v>
      </c>
      <c r="S1008" s="71">
        <v>1</v>
      </c>
      <c r="T1008" s="72">
        <f>(DailySales!$S1008/DailySales!$R1008)+DailySales!$U1008</f>
        <v>7.1428571428571425E-2</v>
      </c>
      <c r="U1008" s="71"/>
      <c r="V1008" s="73">
        <f>+DailySales!$T1008*DailySales!$R1008</f>
        <v>1</v>
      </c>
      <c r="W1008" s="73">
        <f>+DailySales!$V1008*DailySales!$Q1008</f>
        <v>0.64</v>
      </c>
      <c r="X1008" s="73">
        <f>VLOOKUP(O1008,Stock[],6,FALSE)</f>
        <v>830</v>
      </c>
      <c r="Y1008" s="73">
        <f>+DailySales!$V1008*DailySales!$X1008</f>
        <v>830</v>
      </c>
      <c r="Z1008" s="71"/>
      <c r="AA1008" s="71"/>
      <c r="AB1008" s="71"/>
      <c r="AC1008" s="71"/>
      <c r="AD1008" s="71"/>
      <c r="AE1008" s="74"/>
      <c r="AF1008" s="75">
        <v>46025</v>
      </c>
      <c r="AG1008" s="76">
        <v>830</v>
      </c>
      <c r="AH1008" s="75"/>
      <c r="AI1008" s="76"/>
      <c r="AJ1008" s="75"/>
      <c r="AK1008" s="76"/>
      <c r="AL1008" s="34"/>
      <c r="AM1008" s="39"/>
      <c r="AN1008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08" s="26"/>
      <c r="AQ1008" s="26"/>
      <c r="AR1008" s="26"/>
    </row>
    <row r="1009" spans="1:44" ht="19.5" customHeight="1" x14ac:dyDescent="0.25">
      <c r="A1009" s="65">
        <f t="shared" si="72"/>
        <v>2026</v>
      </c>
      <c r="B1009" s="65">
        <f t="shared" si="73"/>
        <v>1</v>
      </c>
      <c r="C1009" s="66">
        <v>46025</v>
      </c>
      <c r="D1009" s="67">
        <f t="shared" ca="1" si="62"/>
        <v>46097</v>
      </c>
      <c r="E1009" s="67" t="str">
        <f t="shared" ca="1" si="63"/>
        <v>2-Months</v>
      </c>
      <c r="F1009" s="67" t="str">
        <f>VLOOKUP(O1009,Stock[],5,FALSE)</f>
        <v>BE</v>
      </c>
      <c r="G1009" s="68" t="s">
        <v>2244</v>
      </c>
      <c r="H1009" s="69" t="s">
        <v>275</v>
      </c>
      <c r="I1009" s="70" t="s">
        <v>499</v>
      </c>
      <c r="J1009" s="65" t="str">
        <f>VLOOKUP(I1009,Customers[],2,FALSE)</f>
        <v>မွန်မွန်ကို</v>
      </c>
      <c r="K1009" s="65" t="str">
        <f>VLOOKUP(I1009,Customers[],4,FALSE)</f>
        <v>Wandwin</v>
      </c>
      <c r="L1009" s="65" t="str">
        <f>VLOOKUP(Table85[[#This Row],[CustomerID]],Table!H:K,3,0)</f>
        <v>အင်းကုန်း</v>
      </c>
      <c r="M1009" s="65" t="str">
        <f>VLOOKUP(I1009,Customers[],5,FALSE)</f>
        <v>Van-2</v>
      </c>
      <c r="N1009" s="70" t="s">
        <v>9</v>
      </c>
      <c r="O1009" s="71" t="s">
        <v>225</v>
      </c>
      <c r="P1009" s="65" t="str">
        <f>VLOOKUP(O1009,Stock[],2,FALSE)</f>
        <v>ချယ်ရီသံပုရာအရက်သန့်ကော် (1Ltr)</v>
      </c>
      <c r="Q1009" s="72">
        <f>VLOOKUP(O1009,Stock[],3,FALSE)</f>
        <v>1</v>
      </c>
      <c r="R1009" s="72">
        <f>VLOOKUP(O1009,Stock[],4,FALSE)</f>
        <v>12</v>
      </c>
      <c r="S1009" s="71"/>
      <c r="T1009" s="72">
        <f>(DailySales!$S1009/DailySales!$R1009)+DailySales!$U1009</f>
        <v>40</v>
      </c>
      <c r="U1009" s="71">
        <v>40</v>
      </c>
      <c r="V1009" s="73">
        <f>+DailySales!$T1009*DailySales!$R1009</f>
        <v>480</v>
      </c>
      <c r="W1009" s="73">
        <f>+DailySales!$V1009*DailySales!$Q1009</f>
        <v>480</v>
      </c>
      <c r="X1009" s="73">
        <f>VLOOKUP(O1009,Stock[],6,FALSE)</f>
        <v>1260</v>
      </c>
      <c r="Y1009" s="73">
        <f>+DailySales!$V1009*DailySales!$X1009</f>
        <v>604800</v>
      </c>
      <c r="Z1009" s="71"/>
      <c r="AA1009" s="71"/>
      <c r="AB1009" s="71"/>
      <c r="AC1009" s="71"/>
      <c r="AD1009" s="71"/>
      <c r="AE1009" s="74">
        <v>15200</v>
      </c>
      <c r="AF1009" s="75">
        <v>46025</v>
      </c>
      <c r="AG1009" s="76">
        <v>620000</v>
      </c>
      <c r="AH1009" s="75"/>
      <c r="AI1009" s="76"/>
      <c r="AJ1009" s="75"/>
      <c r="AK1009" s="76"/>
      <c r="AL1009" s="34"/>
      <c r="AM1009" s="39"/>
      <c r="AN1009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09" s="26"/>
      <c r="AQ1009" s="26"/>
      <c r="AR1009" s="26"/>
    </row>
    <row r="1010" spans="1:44" ht="19.5" customHeight="1" x14ac:dyDescent="0.25">
      <c r="A1010" s="65">
        <f t="shared" si="72"/>
        <v>2026</v>
      </c>
      <c r="B1010" s="65">
        <f t="shared" si="73"/>
        <v>1</v>
      </c>
      <c r="C1010" s="66">
        <v>46025</v>
      </c>
      <c r="D1010" s="67">
        <f t="shared" ca="1" si="62"/>
        <v>46097</v>
      </c>
      <c r="E1010" s="67" t="str">
        <f t="shared" ca="1" si="63"/>
        <v>2-Months</v>
      </c>
      <c r="F1010" s="67" t="str">
        <f>VLOOKUP(O1010,Stock[],5,FALSE)</f>
        <v>BE</v>
      </c>
      <c r="G1010" s="68" t="s">
        <v>2245</v>
      </c>
      <c r="H1010" s="69" t="s">
        <v>275</v>
      </c>
      <c r="I1010" s="70" t="s">
        <v>1754</v>
      </c>
      <c r="J1010" s="65" t="str">
        <f>VLOOKUP(I1010,Customers[],2,FALSE)</f>
        <v>စစ်ဆေးရေးဂိတ်လက်ဆောင်</v>
      </c>
      <c r="K1010" s="65">
        <f>VLOOKUP(I1010,Customers[],4,FALSE)</f>
        <v>0</v>
      </c>
      <c r="L1010" s="65">
        <f>VLOOKUP(Table85[[#This Row],[CustomerID]],Table!H:K,3,0)</f>
        <v>0</v>
      </c>
      <c r="M1010" s="65">
        <f>VLOOKUP(I1010,Customers[],5,FALSE)</f>
        <v>0</v>
      </c>
      <c r="N1010" s="70" t="s">
        <v>13</v>
      </c>
      <c r="O1010" s="71" t="s">
        <v>217</v>
      </c>
      <c r="P1010" s="65" t="str">
        <f>VLOOKUP(O1010,Stock[],2,FALSE)</f>
        <v>လိမ္မော်ဖြူ</v>
      </c>
      <c r="Q1010" s="72">
        <f>VLOOKUP(O1010,Stock[],3,FALSE)</f>
        <v>0.64</v>
      </c>
      <c r="R1010" s="72">
        <f>VLOOKUP(O1010,Stock[],4,FALSE)</f>
        <v>24</v>
      </c>
      <c r="S1010" s="71">
        <v>3</v>
      </c>
      <c r="T1010" s="72">
        <f>(DailySales!$S1010/DailySales!$R1010)+DailySales!$U1010</f>
        <v>0.125</v>
      </c>
      <c r="U1010" s="71"/>
      <c r="V1010" s="73">
        <f>+DailySales!$T1010*DailySales!$R1010</f>
        <v>3</v>
      </c>
      <c r="W1010" s="73">
        <f>+DailySales!$V1010*DailySales!$Q1010</f>
        <v>1.92</v>
      </c>
      <c r="X1010" s="73">
        <f>VLOOKUP(O1010,Stock[],6,FALSE)</f>
        <v>1330</v>
      </c>
      <c r="Y1010" s="73">
        <f>+DailySales!$V1010*DailySales!$X1010</f>
        <v>3990</v>
      </c>
      <c r="Z1010" s="71"/>
      <c r="AA1010" s="71"/>
      <c r="AB1010" s="71"/>
      <c r="AC1010" s="71"/>
      <c r="AD1010" s="71"/>
      <c r="AE1010" s="74"/>
      <c r="AF1010" s="75">
        <v>46025</v>
      </c>
      <c r="AG1010" s="76">
        <v>3990</v>
      </c>
      <c r="AH1010" s="75"/>
      <c r="AI1010" s="76"/>
      <c r="AJ1010" s="75"/>
      <c r="AK1010" s="76"/>
      <c r="AL1010" s="34"/>
      <c r="AM1010" s="39"/>
      <c r="AN1010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10" s="26"/>
      <c r="AQ1010" s="26"/>
      <c r="AR1010" s="26"/>
    </row>
    <row r="1011" spans="1:44" ht="19.5" customHeight="1" x14ac:dyDescent="0.25">
      <c r="A1011" s="65">
        <f t="shared" si="72"/>
        <v>2026</v>
      </c>
      <c r="B1011" s="65">
        <f t="shared" si="73"/>
        <v>1</v>
      </c>
      <c r="C1011" s="66">
        <v>46025</v>
      </c>
      <c r="D1011" s="67">
        <f t="shared" ca="1" si="62"/>
        <v>46097</v>
      </c>
      <c r="E1011" s="67" t="str">
        <f t="shared" ca="1" si="63"/>
        <v>2-Months</v>
      </c>
      <c r="F1011" s="67" t="str">
        <f>VLOOKUP(O1011,Stock[],5,FALSE)</f>
        <v>BE</v>
      </c>
      <c r="G1011" s="68" t="s">
        <v>2245</v>
      </c>
      <c r="H1011" s="69" t="s">
        <v>275</v>
      </c>
      <c r="I1011" s="70" t="s">
        <v>2181</v>
      </c>
      <c r="J1011" s="65" t="str">
        <f>VLOOKUP(I1011,Customers[],2,FALSE)</f>
        <v>အကွဲ</v>
      </c>
      <c r="K1011" s="65">
        <f>VLOOKUP(I1011,Customers[],4,FALSE)</f>
        <v>0</v>
      </c>
      <c r="L1011" s="65">
        <f>VLOOKUP(Table85[[#This Row],[CustomerID]],Table!H:K,3,0)</f>
        <v>0</v>
      </c>
      <c r="M1011" s="65">
        <f>VLOOKUP(I1011,Customers[],5,FALSE)</f>
        <v>0</v>
      </c>
      <c r="N1011" s="70" t="s">
        <v>1749</v>
      </c>
      <c r="O1011" s="71" t="s">
        <v>1395</v>
      </c>
      <c r="P1011" s="65" t="str">
        <f>VLOOKUP(O1011,Stock[],2,FALSE)</f>
        <v>ရွှေမင်းသားမန်ကျည်းခေါင်ရည်</v>
      </c>
      <c r="Q1011" s="72">
        <f>VLOOKUP(O1011,Stock[],3,FALSE)</f>
        <v>0.64</v>
      </c>
      <c r="R1011" s="72">
        <f>VLOOKUP(O1011,Stock[],4,FALSE)</f>
        <v>14</v>
      </c>
      <c r="S1011" s="71">
        <v>2</v>
      </c>
      <c r="T1011" s="72">
        <f>(DailySales!$S1011/DailySales!$R1011)+DailySales!$U1011</f>
        <v>0.14285714285714285</v>
      </c>
      <c r="U1011" s="71"/>
      <c r="V1011" s="73">
        <f>+DailySales!$T1011*DailySales!$R1011</f>
        <v>2</v>
      </c>
      <c r="W1011" s="73">
        <f>+DailySales!$V1011*DailySales!$Q1011</f>
        <v>1.28</v>
      </c>
      <c r="X1011" s="73">
        <f>VLOOKUP(O1011,Stock[],6,FALSE)</f>
        <v>830</v>
      </c>
      <c r="Y1011" s="73">
        <f>+DailySales!$V1011*DailySales!$X1011</f>
        <v>1660</v>
      </c>
      <c r="Z1011" s="71"/>
      <c r="AA1011" s="71"/>
      <c r="AB1011" s="71"/>
      <c r="AC1011" s="71"/>
      <c r="AD1011" s="71"/>
      <c r="AE1011" s="74"/>
      <c r="AF1011" s="75">
        <v>46025</v>
      </c>
      <c r="AG1011" s="76">
        <v>1660</v>
      </c>
      <c r="AH1011" s="75"/>
      <c r="AI1011" s="76"/>
      <c r="AJ1011" s="75"/>
      <c r="AK1011" s="76"/>
      <c r="AL1011" s="34"/>
      <c r="AM1011" s="39"/>
      <c r="AN1011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11" s="26"/>
      <c r="AQ1011" s="26"/>
      <c r="AR1011" s="26"/>
    </row>
    <row r="1012" spans="1:44" ht="19.5" customHeight="1" x14ac:dyDescent="0.25">
      <c r="A1012" s="32">
        <f>YEAR(C1012)</f>
        <v>2026</v>
      </c>
      <c r="B1012" s="32">
        <f>MONTH(C1012)</f>
        <v>1</v>
      </c>
      <c r="C1012" s="25">
        <v>46025</v>
      </c>
      <c r="D1012" s="57">
        <f t="shared" ca="1" si="62"/>
        <v>46097</v>
      </c>
      <c r="E1012" s="32" t="str">
        <f t="shared" ca="1" si="63"/>
        <v>2-Months</v>
      </c>
      <c r="F1012" s="32" t="str">
        <f>VLOOKUP(O1012,Stock[],5,FALSE)</f>
        <v>Whisky</v>
      </c>
      <c r="G1012" s="33" t="s">
        <v>2203</v>
      </c>
      <c r="H1012" s="34"/>
      <c r="I1012" s="34" t="s">
        <v>750</v>
      </c>
      <c r="J1012" s="32" t="str">
        <f>VLOOKUP(I1012,Customers[],2,FALSE)</f>
        <v>သဇင်ဖြူ</v>
      </c>
      <c r="K1012" s="32" t="str">
        <f>VLOOKUP(I1012,Customers[],4,FALSE)</f>
        <v>Meiktila</v>
      </c>
      <c r="L1012" s="32" t="str">
        <f>VLOOKUP(Table85[[#This Row],[CustomerID]],Table!H:K,3,0)</f>
        <v>မိတ္ထီလာ</v>
      </c>
      <c r="M1012" s="32" t="str">
        <f>VLOOKUP(I1012,Customers[],5,FALSE)</f>
        <v>Van-2</v>
      </c>
      <c r="N1012" s="34" t="s">
        <v>10</v>
      </c>
      <c r="O1012" s="37" t="s">
        <v>2113</v>
      </c>
      <c r="P1012" s="32" t="str">
        <f>VLOOKUP(O1012,Stock[],2,FALSE)</f>
        <v>Ngwe Taung 700ml</v>
      </c>
      <c r="Q1012" s="35">
        <f>VLOOKUP(O1012,Stock[],3,FALSE)</f>
        <v>0.7</v>
      </c>
      <c r="R1012" s="35">
        <f>VLOOKUP(O1012,Stock[],4,FALSE)</f>
        <v>12</v>
      </c>
      <c r="S1012" s="34"/>
      <c r="T1012" s="35">
        <f>(DailySales!$S1012/DailySales!$R1012)+DailySales!$U1012</f>
        <v>1</v>
      </c>
      <c r="U1012" s="34">
        <v>1</v>
      </c>
      <c r="V1012" s="36">
        <f>+DailySales!$T1012*DailySales!$R1012</f>
        <v>12</v>
      </c>
      <c r="W1012" s="36">
        <f>+DailySales!$V1012*DailySales!$Q1012</f>
        <v>8.3999999999999986</v>
      </c>
      <c r="X1012" s="36">
        <f>VLOOKUP(O1012,Stock[],6,FALSE)</f>
        <v>4700</v>
      </c>
      <c r="Y1012" s="36">
        <f>+DailySales!$V1012*DailySales!$X1012</f>
        <v>56400</v>
      </c>
      <c r="Z1012" s="37"/>
      <c r="AA1012" s="34"/>
      <c r="AB1012" s="34"/>
      <c r="AC1012" s="34"/>
      <c r="AD1012" s="34"/>
      <c r="AE1012" s="77"/>
      <c r="AF1012" s="38">
        <v>46031</v>
      </c>
      <c r="AG1012" s="39">
        <v>56400</v>
      </c>
      <c r="AH1012" s="38"/>
      <c r="AI1012" s="39"/>
      <c r="AJ1012" s="38"/>
      <c r="AK1012" s="39"/>
      <c r="AL1012" s="34"/>
      <c r="AM1012" s="39"/>
      <c r="AN101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12" s="26"/>
      <c r="AQ1012" s="26"/>
      <c r="AR1012" s="26"/>
    </row>
    <row r="1013" spans="1:44" ht="19.5" customHeight="1" x14ac:dyDescent="0.25">
      <c r="A1013" s="32">
        <f>YEAR(C1013)</f>
        <v>2026</v>
      </c>
      <c r="B1013" s="32">
        <f>MONTH(C1013)</f>
        <v>1</v>
      </c>
      <c r="C1013" s="25">
        <v>46025</v>
      </c>
      <c r="D1013" s="57">
        <f t="shared" ca="1" si="62"/>
        <v>46097</v>
      </c>
      <c r="E1013" s="32" t="str">
        <f t="shared" ca="1" si="63"/>
        <v>2-Months</v>
      </c>
      <c r="F1013" s="32" t="str">
        <f>VLOOKUP(O1013,Stock[],5,FALSE)</f>
        <v>Whisky</v>
      </c>
      <c r="G1013" s="33" t="s">
        <v>2204</v>
      </c>
      <c r="H1013" s="34"/>
      <c r="I1013" s="34" t="s">
        <v>1729</v>
      </c>
      <c r="J1013" s="32" t="str">
        <f>VLOOKUP(I1013,Customers[],2,FALSE)</f>
        <v>အရှေ့တိုင်း</v>
      </c>
      <c r="K1013" s="32" t="str">
        <f>VLOOKUP(I1013,Customers[],4,FALSE)</f>
        <v>Meiktila</v>
      </c>
      <c r="L1013" s="32" t="str">
        <f>VLOOKUP(Table85[[#This Row],[CustomerID]],Table!H:K,3,0)</f>
        <v>မိတ္ထီလာ</v>
      </c>
      <c r="M1013" s="32" t="str">
        <f>VLOOKUP(I1013,Customers[],5,FALSE)</f>
        <v>Van-2</v>
      </c>
      <c r="N1013" s="34" t="s">
        <v>10</v>
      </c>
      <c r="O1013" s="37" t="s">
        <v>2113</v>
      </c>
      <c r="P1013" s="32" t="str">
        <f>VLOOKUP(O1013,Stock[],2,FALSE)</f>
        <v>Ngwe Taung 700ml</v>
      </c>
      <c r="Q1013" s="35">
        <f>VLOOKUP(O1013,Stock[],3,FALSE)</f>
        <v>0.7</v>
      </c>
      <c r="R1013" s="35">
        <f>VLOOKUP(O1013,Stock[],4,FALSE)</f>
        <v>12</v>
      </c>
      <c r="S1013" s="34"/>
      <c r="T1013" s="35">
        <f>(DailySales!$S1013/DailySales!$R1013)+DailySales!$U1013</f>
        <v>1</v>
      </c>
      <c r="U1013" s="34">
        <v>1</v>
      </c>
      <c r="V1013" s="36">
        <f>+DailySales!$T1013*DailySales!$R1013</f>
        <v>12</v>
      </c>
      <c r="W1013" s="36">
        <f>+DailySales!$V1013*DailySales!$Q1013</f>
        <v>8.3999999999999986</v>
      </c>
      <c r="X1013" s="36">
        <f>VLOOKUP(O1013,Stock[],6,FALSE)</f>
        <v>4700</v>
      </c>
      <c r="Y1013" s="36">
        <f>+DailySales!$V1013*DailySales!$X1013</f>
        <v>56400</v>
      </c>
      <c r="Z1013" s="37"/>
      <c r="AA1013" s="34"/>
      <c r="AB1013" s="34"/>
      <c r="AC1013" s="34"/>
      <c r="AD1013" s="34"/>
      <c r="AE1013" s="77"/>
      <c r="AF1013" s="38">
        <v>46029</v>
      </c>
      <c r="AG1013" s="39">
        <v>56400</v>
      </c>
      <c r="AH1013" s="38"/>
      <c r="AI1013" s="39"/>
      <c r="AJ1013" s="38"/>
      <c r="AK1013" s="39"/>
      <c r="AL1013" s="34"/>
      <c r="AM1013" s="39"/>
      <c r="AN101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13" s="26"/>
      <c r="AQ1013" s="26"/>
      <c r="AR1013" s="26"/>
    </row>
    <row r="1014" spans="1:44" ht="19.5" customHeight="1" x14ac:dyDescent="0.25">
      <c r="A1014" s="32">
        <f>YEAR(C1014)</f>
        <v>2026</v>
      </c>
      <c r="B1014" s="32">
        <f>MONTH(C1014)</f>
        <v>1</v>
      </c>
      <c r="C1014" s="25">
        <v>46025</v>
      </c>
      <c r="D1014" s="57">
        <f t="shared" ca="1" si="62"/>
        <v>46097</v>
      </c>
      <c r="E1014" s="32" t="str">
        <f t="shared" ca="1" si="63"/>
        <v>2-Months</v>
      </c>
      <c r="F1014" s="32" t="str">
        <f>VLOOKUP(O1014,Stock[],5,FALSE)</f>
        <v>Whisky</v>
      </c>
      <c r="G1014" s="33" t="s">
        <v>2205</v>
      </c>
      <c r="H1014" s="34"/>
      <c r="I1014" s="34" t="s">
        <v>1641</v>
      </c>
      <c r="J1014" s="32" t="str">
        <f>VLOOKUP(I1014,Customers[],2,FALSE)</f>
        <v>ရွှေမြင့်မိုရ်</v>
      </c>
      <c r="K1014" s="32" t="str">
        <f>VLOOKUP(I1014,Customers[],4,FALSE)</f>
        <v>Meiktila</v>
      </c>
      <c r="L1014" s="32" t="str">
        <f>VLOOKUP(Table85[[#This Row],[CustomerID]],Table!H:K,3,0)</f>
        <v>မြို့သစ်</v>
      </c>
      <c r="M1014" s="32" t="str">
        <f>VLOOKUP(I1014,Customers[],5,FALSE)</f>
        <v>Van-2</v>
      </c>
      <c r="N1014" s="34" t="s">
        <v>10</v>
      </c>
      <c r="O1014" s="37" t="s">
        <v>2113</v>
      </c>
      <c r="P1014" s="32" t="str">
        <f>VLOOKUP(O1014,Stock[],2,FALSE)</f>
        <v>Ngwe Taung 700ml</v>
      </c>
      <c r="Q1014" s="35">
        <f>VLOOKUP(O1014,Stock[],3,FALSE)</f>
        <v>0.7</v>
      </c>
      <c r="R1014" s="35">
        <f>VLOOKUP(O1014,Stock[],4,FALSE)</f>
        <v>12</v>
      </c>
      <c r="S1014" s="34"/>
      <c r="T1014" s="35">
        <f>(DailySales!$S1014/DailySales!$R1014)+DailySales!$U1014</f>
        <v>1</v>
      </c>
      <c r="U1014" s="34">
        <v>1</v>
      </c>
      <c r="V1014" s="36">
        <f>+DailySales!$T1014*DailySales!$R1014</f>
        <v>12</v>
      </c>
      <c r="W1014" s="36">
        <f>+DailySales!$V1014*DailySales!$Q1014</f>
        <v>8.3999999999999986</v>
      </c>
      <c r="X1014" s="36">
        <f>VLOOKUP(O1014,Stock[],6,FALSE)</f>
        <v>4700</v>
      </c>
      <c r="Y1014" s="36">
        <f>+DailySales!$V1014*DailySales!$X1014</f>
        <v>56400</v>
      </c>
      <c r="Z1014" s="37"/>
      <c r="AA1014" s="34"/>
      <c r="AB1014" s="34"/>
      <c r="AC1014" s="34"/>
      <c r="AD1014" s="34"/>
      <c r="AE1014" s="77"/>
      <c r="AF1014" s="38">
        <v>46027</v>
      </c>
      <c r="AG1014" s="39">
        <v>56400</v>
      </c>
      <c r="AH1014" s="38"/>
      <c r="AI1014" s="39"/>
      <c r="AJ1014" s="38"/>
      <c r="AK1014" s="39"/>
      <c r="AL1014" s="34"/>
      <c r="AM1014" s="39"/>
      <c r="AN101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14" s="26"/>
      <c r="AQ1014" s="26"/>
      <c r="AR1014" s="26"/>
    </row>
    <row r="1015" spans="1:44" ht="19.5" customHeight="1" x14ac:dyDescent="0.25">
      <c r="A1015" s="32">
        <f t="shared" si="64"/>
        <v>2026</v>
      </c>
      <c r="B1015" s="32">
        <f t="shared" si="65"/>
        <v>1</v>
      </c>
      <c r="C1015" s="25">
        <v>46025</v>
      </c>
      <c r="D1015" s="57">
        <f t="shared" ca="1" si="62"/>
        <v>46097</v>
      </c>
      <c r="E1015" s="32" t="str">
        <f t="shared" ca="1" si="63"/>
        <v>2-Months</v>
      </c>
      <c r="F1015" s="32" t="str">
        <f>VLOOKUP(O1015,Stock[],5,FALSE)</f>
        <v>BE</v>
      </c>
      <c r="G1015" s="33" t="s">
        <v>2124</v>
      </c>
      <c r="H1015" s="34"/>
      <c r="I1015" s="34" t="s">
        <v>181</v>
      </c>
      <c r="J1015" s="32" t="str">
        <f>VLOOKUP(I1015,Customers[],2,FALSE)</f>
        <v>ရွှေမြင်း(ရွှေခြင်္သေ့)</v>
      </c>
      <c r="K1015" s="32" t="str">
        <f>VLOOKUP(I1015,Customers[],4,FALSE)</f>
        <v>Meiktila</v>
      </c>
      <c r="L1015" s="32" t="str">
        <f>VLOOKUP(Table85[[#This Row],[CustomerID]],Table!H:K,3,0)</f>
        <v>မိတ္ထီလာ</v>
      </c>
      <c r="M1015" s="32" t="str">
        <f>VLOOKUP(I1015,Customers[],5,FALSE)</f>
        <v>WholeSales/Contract</v>
      </c>
      <c r="N1015" s="34" t="s">
        <v>10</v>
      </c>
      <c r="O1015" s="37" t="s">
        <v>220</v>
      </c>
      <c r="P1015" s="32" t="str">
        <f>VLOOKUP(O1015,Stock[],2,FALSE)</f>
        <v>မြန်မာရှောက်ပျား</v>
      </c>
      <c r="Q1015" s="35">
        <f>VLOOKUP(O1015,Stock[],3,FALSE)</f>
        <v>0.64</v>
      </c>
      <c r="R1015" s="35">
        <f>VLOOKUP(O1015,Stock[],4,FALSE)</f>
        <v>14</v>
      </c>
      <c r="S1015" s="34"/>
      <c r="T1015" s="35">
        <f>(DailySales!$S1015/DailySales!$R1015)+DailySales!$U1015</f>
        <v>40</v>
      </c>
      <c r="U1015" s="34">
        <v>40</v>
      </c>
      <c r="V1015" s="36">
        <f>+DailySales!$T1015*DailySales!$R1015</f>
        <v>560</v>
      </c>
      <c r="W1015" s="36">
        <f>+DailySales!$V1015*DailySales!$Q1015</f>
        <v>358.40000000000003</v>
      </c>
      <c r="X1015" s="36">
        <f>VLOOKUP(O1015,Stock[],6,FALSE)</f>
        <v>1370</v>
      </c>
      <c r="Y1015" s="36">
        <f>+DailySales!$V1015*DailySales!$X1015</f>
        <v>767200</v>
      </c>
      <c r="Z1015" s="37"/>
      <c r="AA1015" s="34"/>
      <c r="AB1015" s="78"/>
      <c r="AC1015" s="78">
        <v>730191</v>
      </c>
      <c r="AD1015" s="34"/>
      <c r="AE1015" s="77"/>
      <c r="AF1015" s="38"/>
      <c r="AG1015" s="39"/>
      <c r="AH1015" s="38">
        <v>46072</v>
      </c>
      <c r="AI1015" s="39">
        <v>37009</v>
      </c>
      <c r="AJ1015" s="38"/>
      <c r="AK1015" s="39"/>
      <c r="AL1015" s="34"/>
      <c r="AM1015" s="39"/>
      <c r="AN101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15" s="26"/>
      <c r="AQ1015" s="26"/>
      <c r="AR1015" s="26"/>
    </row>
    <row r="1016" spans="1:44" ht="19.5" customHeight="1" x14ac:dyDescent="0.25">
      <c r="A1016" s="32">
        <f t="shared" si="64"/>
        <v>2026</v>
      </c>
      <c r="B1016" s="32">
        <f t="shared" si="65"/>
        <v>1</v>
      </c>
      <c r="C1016" s="25">
        <v>46025</v>
      </c>
      <c r="D1016" s="57">
        <f t="shared" ca="1" si="62"/>
        <v>46097</v>
      </c>
      <c r="E1016" s="32" t="str">
        <f t="shared" ca="1" si="63"/>
        <v>2-Months</v>
      </c>
      <c r="F1016" s="32" t="str">
        <f>VLOOKUP(O1016,Stock[],5,FALSE)</f>
        <v>BE</v>
      </c>
      <c r="G1016" s="33" t="s">
        <v>2124</v>
      </c>
      <c r="H1016" s="34"/>
      <c r="I1016" s="34" t="s">
        <v>181</v>
      </c>
      <c r="J1016" s="32" t="str">
        <f>VLOOKUP(I1016,Customers[],2,FALSE)</f>
        <v>ရွှေမြင်း(ရွှေခြင်္သေ့)</v>
      </c>
      <c r="K1016" s="32" t="str">
        <f>VLOOKUP(I1016,Customers[],4,FALSE)</f>
        <v>Meiktila</v>
      </c>
      <c r="L1016" s="32" t="str">
        <f>VLOOKUP(Table85[[#This Row],[CustomerID]],Table!H:K,3,0)</f>
        <v>မိတ္ထီလာ</v>
      </c>
      <c r="M1016" s="32" t="str">
        <f>VLOOKUP(I1016,Customers[],5,FALSE)</f>
        <v>WholeSales/Contract</v>
      </c>
      <c r="N1016" s="34" t="s">
        <v>10</v>
      </c>
      <c r="O1016" s="37" t="s">
        <v>217</v>
      </c>
      <c r="P1016" s="32" t="str">
        <f>VLOOKUP(O1016,Stock[],2,FALSE)</f>
        <v>လိမ္မော်ဖြူ</v>
      </c>
      <c r="Q1016" s="35">
        <f>VLOOKUP(O1016,Stock[],3,FALSE)</f>
        <v>0.64</v>
      </c>
      <c r="R1016" s="35">
        <f>VLOOKUP(O1016,Stock[],4,FALSE)</f>
        <v>24</v>
      </c>
      <c r="S1016" s="34"/>
      <c r="T1016" s="35">
        <f>(DailySales!$S1016/DailySales!$R1016)+DailySales!$U1016</f>
        <v>10</v>
      </c>
      <c r="U1016" s="34">
        <v>10</v>
      </c>
      <c r="V1016" s="36">
        <f>+DailySales!$T1016*DailySales!$R1016</f>
        <v>240</v>
      </c>
      <c r="W1016" s="36">
        <f>+DailySales!$V1016*DailySales!$Q1016</f>
        <v>153.6</v>
      </c>
      <c r="X1016" s="36">
        <f>VLOOKUP(O1016,Stock[],6,FALSE)</f>
        <v>1330</v>
      </c>
      <c r="Y1016" s="36">
        <f>+DailySales!$V1016*DailySales!$X1016</f>
        <v>319200</v>
      </c>
      <c r="Z1016" s="37"/>
      <c r="AA1016" s="34"/>
      <c r="AB1016" s="78"/>
      <c r="AC1016" s="78"/>
      <c r="AD1016" s="34"/>
      <c r="AE1016" s="77"/>
      <c r="AF1016" s="38"/>
      <c r="AG1016" s="39"/>
      <c r="AH1016" s="38">
        <v>46072</v>
      </c>
      <c r="AI1016" s="39">
        <v>319200</v>
      </c>
      <c r="AJ1016" s="38"/>
      <c r="AK1016" s="39"/>
      <c r="AL1016" s="34"/>
      <c r="AM1016" s="39"/>
      <c r="AN101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16" s="26"/>
      <c r="AQ1016" s="26"/>
      <c r="AR1016" s="26"/>
    </row>
    <row r="1017" spans="1:44" ht="19.5" customHeight="1" x14ac:dyDescent="0.25">
      <c r="A1017" s="32">
        <f t="shared" si="64"/>
        <v>2026</v>
      </c>
      <c r="B1017" s="32">
        <f t="shared" si="65"/>
        <v>1</v>
      </c>
      <c r="C1017" s="25">
        <v>46025</v>
      </c>
      <c r="D1017" s="57">
        <f t="shared" ca="1" si="62"/>
        <v>46097</v>
      </c>
      <c r="E1017" s="32" t="str">
        <f t="shared" ca="1" si="63"/>
        <v>2-Months</v>
      </c>
      <c r="F1017" s="32" t="str">
        <f>VLOOKUP(O1017,Stock[],5,FALSE)</f>
        <v>BE</v>
      </c>
      <c r="G1017" s="33" t="s">
        <v>2124</v>
      </c>
      <c r="H1017" s="34"/>
      <c r="I1017" s="34" t="s">
        <v>181</v>
      </c>
      <c r="J1017" s="32" t="str">
        <f>VLOOKUP(I1017,Customers[],2,FALSE)</f>
        <v>ရွှေမြင်း(ရွှေခြင်္သေ့)</v>
      </c>
      <c r="K1017" s="32" t="str">
        <f>VLOOKUP(I1017,Customers[],4,FALSE)</f>
        <v>Meiktila</v>
      </c>
      <c r="L1017" s="32" t="str">
        <f>VLOOKUP(Table85[[#This Row],[CustomerID]],Table!H:K,3,0)</f>
        <v>မိတ္ထီလာ</v>
      </c>
      <c r="M1017" s="32" t="str">
        <f>VLOOKUP(I1017,Customers[],5,FALSE)</f>
        <v>WholeSales/Contract</v>
      </c>
      <c r="N1017" s="34" t="s">
        <v>10</v>
      </c>
      <c r="O1017" s="37" t="s">
        <v>2120</v>
      </c>
      <c r="P1017" s="32" t="str">
        <f>VLOOKUP(O1017,Stock[],2,FALSE)</f>
        <v>ဇေ အရက်သန့်</v>
      </c>
      <c r="Q1017" s="35">
        <f>VLOOKUP(O1017,Stock[],3,FALSE)</f>
        <v>0.64</v>
      </c>
      <c r="R1017" s="35">
        <f>VLOOKUP(O1017,Stock[],4,FALSE)</f>
        <v>14</v>
      </c>
      <c r="S1017" s="34"/>
      <c r="T1017" s="35">
        <f>(DailySales!$S1017/DailySales!$R1017)+DailySales!$U1017</f>
        <v>5</v>
      </c>
      <c r="U1017" s="34">
        <v>5</v>
      </c>
      <c r="V1017" s="36">
        <f>+DailySales!$T1017*DailySales!$R1017</f>
        <v>70</v>
      </c>
      <c r="W1017" s="36">
        <f>+DailySales!$V1017*DailySales!$Q1017</f>
        <v>44.800000000000004</v>
      </c>
      <c r="X1017" s="36">
        <f>VLOOKUP(O1017,Stock[],6,FALSE)</f>
        <v>1380</v>
      </c>
      <c r="Y1017" s="36">
        <f>+DailySales!$V1017*DailySales!$X1017</f>
        <v>96600</v>
      </c>
      <c r="Z1017" s="37"/>
      <c r="AA1017" s="34"/>
      <c r="AB1017" s="78"/>
      <c r="AC1017" s="78"/>
      <c r="AD1017" s="34"/>
      <c r="AE1017" s="77"/>
      <c r="AF1017" s="38"/>
      <c r="AG1017" s="39"/>
      <c r="AH1017" s="38">
        <v>46072</v>
      </c>
      <c r="AI1017" s="39">
        <v>96600</v>
      </c>
      <c r="AJ1017" s="38"/>
      <c r="AK1017" s="39"/>
      <c r="AL1017" s="34"/>
      <c r="AM1017" s="39"/>
      <c r="AN101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17" s="26"/>
      <c r="AQ1017" s="26"/>
      <c r="AR1017" s="26"/>
    </row>
    <row r="1018" spans="1:44" ht="19.5" customHeight="1" x14ac:dyDescent="0.25">
      <c r="A1018" s="32">
        <f t="shared" si="64"/>
        <v>2026</v>
      </c>
      <c r="B1018" s="32">
        <f t="shared" si="65"/>
        <v>1</v>
      </c>
      <c r="C1018" s="25">
        <v>46025</v>
      </c>
      <c r="D1018" s="57">
        <f t="shared" ca="1" si="62"/>
        <v>46097</v>
      </c>
      <c r="E1018" s="32" t="str">
        <f t="shared" ca="1" si="63"/>
        <v>2-Months</v>
      </c>
      <c r="F1018" s="32" t="str">
        <f>VLOOKUP(O1018,Stock[],5,FALSE)</f>
        <v>BE</v>
      </c>
      <c r="G1018" s="33" t="s">
        <v>2124</v>
      </c>
      <c r="H1018" s="34"/>
      <c r="I1018" s="34" t="s">
        <v>181</v>
      </c>
      <c r="J1018" s="32" t="str">
        <f>VLOOKUP(I1018,Customers[],2,FALSE)</f>
        <v>ရွှေမြင်း(ရွှေခြင်္သေ့)</v>
      </c>
      <c r="K1018" s="32" t="str">
        <f>VLOOKUP(I1018,Customers[],4,FALSE)</f>
        <v>Meiktila</v>
      </c>
      <c r="L1018" s="32" t="str">
        <f>VLOOKUP(Table85[[#This Row],[CustomerID]],Table!H:K,3,0)</f>
        <v>မိတ္ထီလာ</v>
      </c>
      <c r="M1018" s="32" t="str">
        <f>VLOOKUP(I1018,Customers[],5,FALSE)</f>
        <v>WholeSales/Contract</v>
      </c>
      <c r="N1018" s="34" t="s">
        <v>10</v>
      </c>
      <c r="O1018" s="37" t="s">
        <v>221</v>
      </c>
      <c r="P1018" s="32" t="str">
        <f>VLOOKUP(O1018,Stock[],2,FALSE)</f>
        <v>မိုးနဲကွန်ကီး</v>
      </c>
      <c r="Q1018" s="35">
        <f>VLOOKUP(O1018,Stock[],3,FALSE)</f>
        <v>0.64</v>
      </c>
      <c r="R1018" s="35">
        <f>VLOOKUP(O1018,Stock[],4,FALSE)</f>
        <v>14</v>
      </c>
      <c r="S1018" s="34"/>
      <c r="T1018" s="35">
        <f>(DailySales!$S1018/DailySales!$R1018)+DailySales!$U1018</f>
        <v>5</v>
      </c>
      <c r="U1018" s="34">
        <v>5</v>
      </c>
      <c r="V1018" s="36">
        <f>+DailySales!$T1018*DailySales!$R1018</f>
        <v>70</v>
      </c>
      <c r="W1018" s="36">
        <f>+DailySales!$V1018*DailySales!$Q1018</f>
        <v>44.800000000000004</v>
      </c>
      <c r="X1018" s="36">
        <f>VLOOKUP(O1018,Stock[],6,FALSE)</f>
        <v>1500</v>
      </c>
      <c r="Y1018" s="36">
        <f>+DailySales!$V1018*DailySales!$X1018</f>
        <v>105000</v>
      </c>
      <c r="Z1018" s="37"/>
      <c r="AA1018" s="34"/>
      <c r="AB1018" s="78"/>
      <c r="AC1018" s="78"/>
      <c r="AD1018" s="34"/>
      <c r="AE1018" s="77"/>
      <c r="AF1018" s="38"/>
      <c r="AG1018" s="39"/>
      <c r="AH1018" s="38">
        <v>46072</v>
      </c>
      <c r="AI1018" s="39">
        <v>105000</v>
      </c>
      <c r="AJ1018" s="38"/>
      <c r="AK1018" s="39"/>
      <c r="AL1018" s="34"/>
      <c r="AM1018" s="39"/>
      <c r="AN101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18" s="26"/>
      <c r="AQ1018" s="26"/>
      <c r="AR1018" s="26"/>
    </row>
    <row r="1019" spans="1:44" ht="19.5" customHeight="1" x14ac:dyDescent="0.25">
      <c r="A1019" s="32">
        <f t="shared" si="64"/>
        <v>2026</v>
      </c>
      <c r="B1019" s="32">
        <f t="shared" si="65"/>
        <v>1</v>
      </c>
      <c r="C1019" s="25">
        <v>46025</v>
      </c>
      <c r="D1019" s="57">
        <f t="shared" ca="1" si="62"/>
        <v>46097</v>
      </c>
      <c r="E1019" s="32" t="str">
        <f t="shared" ca="1" si="63"/>
        <v>2-Months</v>
      </c>
      <c r="F1019" s="32" t="str">
        <f>VLOOKUP(O1019,Stock[],5,FALSE)</f>
        <v>BE</v>
      </c>
      <c r="G1019" s="33" t="s">
        <v>2124</v>
      </c>
      <c r="H1019" s="34"/>
      <c r="I1019" s="34" t="s">
        <v>181</v>
      </c>
      <c r="J1019" s="32" t="str">
        <f>VLOOKUP(I1019,Customers[],2,FALSE)</f>
        <v>ရွှေမြင်း(ရွှေခြင်္သေ့)</v>
      </c>
      <c r="K1019" s="32" t="str">
        <f>VLOOKUP(I1019,Customers[],4,FALSE)</f>
        <v>Meiktila</v>
      </c>
      <c r="L1019" s="32" t="str">
        <f>VLOOKUP(Table85[[#This Row],[CustomerID]],Table!H:K,3,0)</f>
        <v>မိတ္ထီလာ</v>
      </c>
      <c r="M1019" s="32" t="str">
        <f>VLOOKUP(I1019,Customers[],5,FALSE)</f>
        <v>WholeSales/Contract</v>
      </c>
      <c r="N1019" s="34" t="s">
        <v>10</v>
      </c>
      <c r="O1019" s="37" t="s">
        <v>205</v>
      </c>
      <c r="P1019" s="32" t="str">
        <f>VLOOKUP(O1019,Stock[],2,FALSE)</f>
        <v>ကောင်းကြည် ကော် 25%  (1Ltr )</v>
      </c>
      <c r="Q1019" s="35">
        <f>VLOOKUP(O1019,Stock[],3,FALSE)</f>
        <v>1</v>
      </c>
      <c r="R1019" s="35">
        <f>VLOOKUP(O1019,Stock[],4,FALSE)</f>
        <v>12</v>
      </c>
      <c r="S1019" s="34"/>
      <c r="T1019" s="35">
        <f>(DailySales!$S1019/DailySales!$R1019)+DailySales!$U1019</f>
        <v>30</v>
      </c>
      <c r="U1019" s="34">
        <v>30</v>
      </c>
      <c r="V1019" s="36">
        <f>+DailySales!$T1019*DailySales!$R1019</f>
        <v>360</v>
      </c>
      <c r="W1019" s="36">
        <f>+DailySales!$V1019*DailySales!$Q1019</f>
        <v>360</v>
      </c>
      <c r="X1019" s="36">
        <f>VLOOKUP(O1019,Stock[],6,FALSE)</f>
        <v>1530</v>
      </c>
      <c r="Y1019" s="36">
        <f>+DailySales!$V1019*DailySales!$X1019</f>
        <v>550800</v>
      </c>
      <c r="Z1019" s="37"/>
      <c r="AA1019" s="34"/>
      <c r="AB1019" s="78"/>
      <c r="AC1019" s="78"/>
      <c r="AD1019" s="34"/>
      <c r="AE1019" s="77"/>
      <c r="AF1019" s="38"/>
      <c r="AG1019" s="39"/>
      <c r="AH1019" s="38">
        <v>46072</v>
      </c>
      <c r="AI1019" s="39">
        <v>550800</v>
      </c>
      <c r="AJ1019" s="38"/>
      <c r="AK1019" s="39"/>
      <c r="AL1019" s="34"/>
      <c r="AM1019" s="39"/>
      <c r="AN101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19" s="26"/>
      <c r="AQ1019" s="26"/>
      <c r="AR1019" s="26"/>
    </row>
    <row r="1020" spans="1:44" ht="19.5" customHeight="1" x14ac:dyDescent="0.25">
      <c r="A1020" s="32">
        <f t="shared" si="64"/>
        <v>2026</v>
      </c>
      <c r="B1020" s="32">
        <f t="shared" si="65"/>
        <v>1</v>
      </c>
      <c r="C1020" s="25">
        <v>46025</v>
      </c>
      <c r="D1020" s="57">
        <f t="shared" ca="1" si="62"/>
        <v>46097</v>
      </c>
      <c r="E1020" s="32" t="str">
        <f t="shared" ca="1" si="63"/>
        <v>2-Months</v>
      </c>
      <c r="F1020" s="32" t="str">
        <f>VLOOKUP(O1020,Stock[],5,FALSE)</f>
        <v>BE</v>
      </c>
      <c r="G1020" s="33" t="s">
        <v>2125</v>
      </c>
      <c r="H1020" s="34"/>
      <c r="I1020" s="34" t="s">
        <v>201</v>
      </c>
      <c r="J1020" s="32" t="str">
        <f>VLOOKUP(I1020,Customers[],2,FALSE)</f>
        <v>ဦးအောင်မိုး(ကောင်းသန့်)</v>
      </c>
      <c r="K1020" s="32" t="str">
        <f>VLOOKUP(I1020,Customers[],4,FALSE)</f>
        <v>Meiktila</v>
      </c>
      <c r="L1020" s="32" t="str">
        <f>VLOOKUP(Table85[[#This Row],[CustomerID]],Table!H:K,3,0)</f>
        <v>မိတ္ထီလာ</v>
      </c>
      <c r="M1020" s="32" t="str">
        <f>VLOOKUP(I1020,Customers[],5,FALSE)</f>
        <v>WholeSales/Contract</v>
      </c>
      <c r="N1020" s="34" t="s">
        <v>10</v>
      </c>
      <c r="O1020" s="37" t="s">
        <v>220</v>
      </c>
      <c r="P1020" s="32" t="str">
        <f>VLOOKUP(O1020,Stock[],2,FALSE)</f>
        <v>မြန်မာရှောက်ပျား</v>
      </c>
      <c r="Q1020" s="35">
        <f>VLOOKUP(O1020,Stock[],3,FALSE)</f>
        <v>0.64</v>
      </c>
      <c r="R1020" s="35">
        <f>VLOOKUP(O1020,Stock[],4,FALSE)</f>
        <v>14</v>
      </c>
      <c r="S1020" s="34"/>
      <c r="T1020" s="35">
        <f>(DailySales!$S1020/DailySales!$R1020)+DailySales!$U1020</f>
        <v>10</v>
      </c>
      <c r="U1020" s="34">
        <v>10</v>
      </c>
      <c r="V1020" s="36">
        <f>+DailySales!$T1020*DailySales!$R1020</f>
        <v>140</v>
      </c>
      <c r="W1020" s="36">
        <f>+DailySales!$V1020*DailySales!$Q1020</f>
        <v>89.600000000000009</v>
      </c>
      <c r="X1020" s="36">
        <f>VLOOKUP(O1020,Stock[],6,FALSE)</f>
        <v>1370</v>
      </c>
      <c r="Y1020" s="36">
        <f>+DailySales!$V1020*DailySales!$X1020</f>
        <v>191800</v>
      </c>
      <c r="Z1020" s="37"/>
      <c r="AA1020" s="34"/>
      <c r="AB1020" s="78"/>
      <c r="AC1020" s="78"/>
      <c r="AD1020" s="34"/>
      <c r="AE1020" s="77"/>
      <c r="AF1020" s="38"/>
      <c r="AG1020" s="39"/>
      <c r="AH1020" s="38">
        <v>46027</v>
      </c>
      <c r="AI1020" s="39">
        <v>191800</v>
      </c>
      <c r="AJ1020" s="38"/>
      <c r="AK1020" s="39"/>
      <c r="AL1020" s="34"/>
      <c r="AM1020" s="39"/>
      <c r="AN102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20" s="26"/>
      <c r="AQ1020" s="26"/>
      <c r="AR1020" s="26"/>
    </row>
    <row r="1021" spans="1:44" ht="19.5" customHeight="1" x14ac:dyDescent="0.25">
      <c r="A1021" s="32">
        <f t="shared" si="64"/>
        <v>2026</v>
      </c>
      <c r="B1021" s="32">
        <f t="shared" si="65"/>
        <v>1</v>
      </c>
      <c r="C1021" s="25">
        <v>46025</v>
      </c>
      <c r="D1021" s="57">
        <f t="shared" ca="1" si="62"/>
        <v>46097</v>
      </c>
      <c r="E1021" s="32" t="str">
        <f t="shared" ca="1" si="63"/>
        <v>2-Months</v>
      </c>
      <c r="F1021" s="32" t="str">
        <f>VLOOKUP(O1021,Stock[],5,FALSE)</f>
        <v>BE</v>
      </c>
      <c r="G1021" s="33" t="s">
        <v>2125</v>
      </c>
      <c r="H1021" s="34"/>
      <c r="I1021" s="34" t="s">
        <v>201</v>
      </c>
      <c r="J1021" s="32" t="str">
        <f>VLOOKUP(I1021,Customers[],2,FALSE)</f>
        <v>ဦးအောင်မိုး(ကောင်းသန့်)</v>
      </c>
      <c r="K1021" s="32" t="str">
        <f>VLOOKUP(I1021,Customers[],4,FALSE)</f>
        <v>Meiktila</v>
      </c>
      <c r="L1021" s="32" t="str">
        <f>VLOOKUP(Table85[[#This Row],[CustomerID]],Table!H:K,3,0)</f>
        <v>မိတ္ထီလာ</v>
      </c>
      <c r="M1021" s="32" t="str">
        <f>VLOOKUP(I1021,Customers[],5,FALSE)</f>
        <v>WholeSales/Contract</v>
      </c>
      <c r="N1021" s="34" t="s">
        <v>10</v>
      </c>
      <c r="O1021" s="37" t="s">
        <v>217</v>
      </c>
      <c r="P1021" s="32" t="str">
        <f>VLOOKUP(O1021,Stock[],2,FALSE)</f>
        <v>လိမ္မော်ဖြူ</v>
      </c>
      <c r="Q1021" s="35">
        <f>VLOOKUP(O1021,Stock[],3,FALSE)</f>
        <v>0.64</v>
      </c>
      <c r="R1021" s="35">
        <f>VLOOKUP(O1021,Stock[],4,FALSE)</f>
        <v>24</v>
      </c>
      <c r="S1021" s="34"/>
      <c r="T1021" s="35">
        <f>(DailySales!$S1021/DailySales!$R1021)+DailySales!$U1021</f>
        <v>20</v>
      </c>
      <c r="U1021" s="34">
        <v>20</v>
      </c>
      <c r="V1021" s="36">
        <f>+DailySales!$T1021*DailySales!$R1021</f>
        <v>480</v>
      </c>
      <c r="W1021" s="36">
        <f>+DailySales!$V1021*DailySales!$Q1021</f>
        <v>307.2</v>
      </c>
      <c r="X1021" s="36">
        <f>VLOOKUP(O1021,Stock[],6,FALSE)</f>
        <v>1330</v>
      </c>
      <c r="Y1021" s="36">
        <f>+DailySales!$V1021*DailySales!$X1021</f>
        <v>638400</v>
      </c>
      <c r="Z1021" s="37"/>
      <c r="AA1021" s="34"/>
      <c r="AB1021" s="78"/>
      <c r="AC1021" s="78"/>
      <c r="AD1021" s="34"/>
      <c r="AE1021" s="77"/>
      <c r="AF1021" s="38"/>
      <c r="AG1021" s="39"/>
      <c r="AH1021" s="38">
        <v>46027</v>
      </c>
      <c r="AI1021" s="39">
        <v>638400</v>
      </c>
      <c r="AJ1021" s="38"/>
      <c r="AK1021" s="39"/>
      <c r="AL1021" s="34"/>
      <c r="AM1021" s="39"/>
      <c r="AN102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21" s="26"/>
      <c r="AQ1021" s="26"/>
      <c r="AR1021" s="26"/>
    </row>
    <row r="1022" spans="1:44" ht="19.5" customHeight="1" x14ac:dyDescent="0.25">
      <c r="A1022" s="32">
        <f t="shared" si="64"/>
        <v>2026</v>
      </c>
      <c r="B1022" s="32">
        <f t="shared" si="65"/>
        <v>1</v>
      </c>
      <c r="C1022" s="25">
        <v>46025</v>
      </c>
      <c r="D1022" s="57">
        <f t="shared" ca="1" si="62"/>
        <v>46097</v>
      </c>
      <c r="E1022" s="32" t="str">
        <f t="shared" ca="1" si="63"/>
        <v>2-Months</v>
      </c>
      <c r="F1022" s="32" t="str">
        <f>VLOOKUP(O1022,Stock[],5,FALSE)</f>
        <v>BE</v>
      </c>
      <c r="G1022" s="33" t="s">
        <v>2125</v>
      </c>
      <c r="H1022" s="34"/>
      <c r="I1022" s="34" t="s">
        <v>201</v>
      </c>
      <c r="J1022" s="32" t="str">
        <f>VLOOKUP(I1022,Customers[],2,FALSE)</f>
        <v>ဦးအောင်မိုး(ကောင်းသန့်)</v>
      </c>
      <c r="K1022" s="32" t="str">
        <f>VLOOKUP(I1022,Customers[],4,FALSE)</f>
        <v>Meiktila</v>
      </c>
      <c r="L1022" s="32" t="str">
        <f>VLOOKUP(Table85[[#This Row],[CustomerID]],Table!H:K,3,0)</f>
        <v>မိတ္ထီလာ</v>
      </c>
      <c r="M1022" s="32" t="str">
        <f>VLOOKUP(I1022,Customers[],5,FALSE)</f>
        <v>WholeSales/Contract</v>
      </c>
      <c r="N1022" s="34" t="s">
        <v>10</v>
      </c>
      <c r="O1022" s="37" t="s">
        <v>2120</v>
      </c>
      <c r="P1022" s="32" t="str">
        <f>VLOOKUP(O1022,Stock[],2,FALSE)</f>
        <v>ဇေ အရက်သန့်</v>
      </c>
      <c r="Q1022" s="35">
        <f>VLOOKUP(O1022,Stock[],3,FALSE)</f>
        <v>0.64</v>
      </c>
      <c r="R1022" s="35">
        <f>VLOOKUP(O1022,Stock[],4,FALSE)</f>
        <v>14</v>
      </c>
      <c r="S1022" s="34"/>
      <c r="T1022" s="35">
        <f>(DailySales!$S1022/DailySales!$R1022)+DailySales!$U1022</f>
        <v>13</v>
      </c>
      <c r="U1022" s="34">
        <v>13</v>
      </c>
      <c r="V1022" s="36">
        <f>+DailySales!$T1022*DailySales!$R1022</f>
        <v>182</v>
      </c>
      <c r="W1022" s="36">
        <f>+DailySales!$V1022*DailySales!$Q1022</f>
        <v>116.48</v>
      </c>
      <c r="X1022" s="36">
        <f>VLOOKUP(O1022,Stock[],6,FALSE)</f>
        <v>1380</v>
      </c>
      <c r="Y1022" s="36">
        <f>+DailySales!$V1022*DailySales!$X1022</f>
        <v>251160</v>
      </c>
      <c r="Z1022" s="37"/>
      <c r="AA1022" s="34"/>
      <c r="AB1022" s="78"/>
      <c r="AC1022" s="78"/>
      <c r="AD1022" s="34"/>
      <c r="AE1022" s="77"/>
      <c r="AF1022" s="38"/>
      <c r="AG1022" s="39"/>
      <c r="AH1022" s="38">
        <v>46027</v>
      </c>
      <c r="AI1022" s="39">
        <v>251160</v>
      </c>
      <c r="AJ1022" s="38"/>
      <c r="AK1022" s="39"/>
      <c r="AL1022" s="34"/>
      <c r="AM1022" s="39"/>
      <c r="AN102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22" s="26"/>
      <c r="AQ1022" s="26"/>
      <c r="AR1022" s="26"/>
    </row>
    <row r="1023" spans="1:44" ht="19.5" customHeight="1" x14ac:dyDescent="0.25">
      <c r="A1023" s="32">
        <f t="shared" ref="A1023:A1043" si="74">YEAR(C1023)</f>
        <v>2026</v>
      </c>
      <c r="B1023" s="32">
        <f t="shared" ref="B1023:B1043" si="75">MONTH(C1023)</f>
        <v>1</v>
      </c>
      <c r="C1023" s="25">
        <v>46025</v>
      </c>
      <c r="D1023" s="57">
        <f t="shared" ca="1" si="62"/>
        <v>46097</v>
      </c>
      <c r="E1023" s="32" t="str">
        <f t="shared" ca="1" si="63"/>
        <v>2-Months</v>
      </c>
      <c r="F1023" s="32" t="str">
        <f>VLOOKUP(O1023,Stock[],5,FALSE)</f>
        <v>BE</v>
      </c>
      <c r="G1023" s="33" t="s">
        <v>2125</v>
      </c>
      <c r="H1023" s="34"/>
      <c r="I1023" s="34" t="s">
        <v>201</v>
      </c>
      <c r="J1023" s="32" t="str">
        <f>VLOOKUP(I1023,Customers[],2,FALSE)</f>
        <v>ဦးအောင်မိုး(ကောင်းသန့်)</v>
      </c>
      <c r="K1023" s="32" t="str">
        <f>VLOOKUP(I1023,Customers[],4,FALSE)</f>
        <v>Meiktila</v>
      </c>
      <c r="L1023" s="32" t="str">
        <f>VLOOKUP(Table85[[#This Row],[CustomerID]],Table!H:K,3,0)</f>
        <v>မိတ္ထီလာ</v>
      </c>
      <c r="M1023" s="32" t="str">
        <f>VLOOKUP(I1023,Customers[],5,FALSE)</f>
        <v>WholeSales/Contract</v>
      </c>
      <c r="N1023" s="34" t="s">
        <v>10</v>
      </c>
      <c r="O1023" s="37" t="s">
        <v>216</v>
      </c>
      <c r="P1023" s="32" t="str">
        <f>VLOOKUP(O1023,Stock[],2,FALSE)</f>
        <v>ဒဂုံအရက်သန့်</v>
      </c>
      <c r="Q1023" s="35">
        <f>VLOOKUP(O1023,Stock[],3,FALSE)</f>
        <v>0.64</v>
      </c>
      <c r="R1023" s="35">
        <f>VLOOKUP(O1023,Stock[],4,FALSE)</f>
        <v>14</v>
      </c>
      <c r="S1023" s="34"/>
      <c r="T1023" s="35">
        <f>(DailySales!$S1023/DailySales!$R1023)+DailySales!$U1023</f>
        <v>47</v>
      </c>
      <c r="U1023" s="34">
        <v>47</v>
      </c>
      <c r="V1023" s="36">
        <f>+DailySales!$T1023*DailySales!$R1023</f>
        <v>658</v>
      </c>
      <c r="W1023" s="36">
        <f>+DailySales!$V1023*DailySales!$Q1023</f>
        <v>421.12</v>
      </c>
      <c r="X1023" s="36">
        <f>VLOOKUP(O1023,Stock[],6,FALSE)</f>
        <v>1330</v>
      </c>
      <c r="Y1023" s="36">
        <f>+DailySales!$V1023*DailySales!$X1023</f>
        <v>875140</v>
      </c>
      <c r="Z1023" s="37"/>
      <c r="AA1023" s="34"/>
      <c r="AB1023" s="78"/>
      <c r="AC1023" s="78"/>
      <c r="AD1023" s="34"/>
      <c r="AE1023" s="77"/>
      <c r="AF1023" s="38"/>
      <c r="AG1023" s="39"/>
      <c r="AH1023" s="38">
        <v>46027</v>
      </c>
      <c r="AI1023" s="39">
        <v>875140</v>
      </c>
      <c r="AJ1023" s="38"/>
      <c r="AK1023" s="39"/>
      <c r="AL1023" s="34"/>
      <c r="AM1023" s="39"/>
      <c r="AN102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23" s="26"/>
      <c r="AQ1023" s="26"/>
      <c r="AR1023" s="26"/>
    </row>
    <row r="1024" spans="1:44" ht="19.5" customHeight="1" x14ac:dyDescent="0.25">
      <c r="A1024" s="32">
        <f t="shared" si="74"/>
        <v>2026</v>
      </c>
      <c r="B1024" s="32">
        <f t="shared" si="75"/>
        <v>1</v>
      </c>
      <c r="C1024" s="25">
        <v>46025</v>
      </c>
      <c r="D1024" s="57">
        <f t="shared" ca="1" si="62"/>
        <v>46097</v>
      </c>
      <c r="E1024" s="32" t="str">
        <f t="shared" ca="1" si="63"/>
        <v>2-Months</v>
      </c>
      <c r="F1024" s="32" t="str">
        <f>VLOOKUP(O1024,Stock[],5,FALSE)</f>
        <v>BE</v>
      </c>
      <c r="G1024" s="33" t="s">
        <v>2125</v>
      </c>
      <c r="H1024" s="34"/>
      <c r="I1024" s="34" t="s">
        <v>201</v>
      </c>
      <c r="J1024" s="32" t="str">
        <f>VLOOKUP(I1024,Customers[],2,FALSE)</f>
        <v>ဦးအောင်မိုး(ကောင်းသန့်)</v>
      </c>
      <c r="K1024" s="32" t="str">
        <f>VLOOKUP(I1024,Customers[],4,FALSE)</f>
        <v>Meiktila</v>
      </c>
      <c r="L1024" s="32" t="str">
        <f>VLOOKUP(Table85[[#This Row],[CustomerID]],Table!H:K,3,0)</f>
        <v>မိတ္ထီလာ</v>
      </c>
      <c r="M1024" s="32" t="str">
        <f>VLOOKUP(I1024,Customers[],5,FALSE)</f>
        <v>WholeSales/Contract</v>
      </c>
      <c r="N1024" s="34" t="s">
        <v>10</v>
      </c>
      <c r="O1024" s="37" t="s">
        <v>214</v>
      </c>
      <c r="P1024" s="32" t="str">
        <f>VLOOKUP(O1024,Stock[],2,FALSE)</f>
        <v>ကောင်းကြည်</v>
      </c>
      <c r="Q1024" s="35">
        <f>VLOOKUP(O1024,Stock[],3,FALSE)</f>
        <v>0.64</v>
      </c>
      <c r="R1024" s="35">
        <f>VLOOKUP(O1024,Stock[],4,FALSE)</f>
        <v>14</v>
      </c>
      <c r="S1024" s="34"/>
      <c r="T1024" s="35">
        <f>(DailySales!$S1024/DailySales!$R1024)+DailySales!$U1024</f>
        <v>15</v>
      </c>
      <c r="U1024" s="34">
        <v>15</v>
      </c>
      <c r="V1024" s="36">
        <f>+DailySales!$T1024*DailySales!$R1024</f>
        <v>210</v>
      </c>
      <c r="W1024" s="36">
        <f>+DailySales!$V1024*DailySales!$Q1024</f>
        <v>134.4</v>
      </c>
      <c r="X1024" s="36">
        <f>VLOOKUP(O1024,Stock[],6,FALSE)</f>
        <v>1330</v>
      </c>
      <c r="Y1024" s="36">
        <f>+DailySales!$V1024*DailySales!$X1024</f>
        <v>279300</v>
      </c>
      <c r="Z1024" s="37"/>
      <c r="AA1024" s="34"/>
      <c r="AB1024" s="78"/>
      <c r="AC1024" s="78"/>
      <c r="AD1024" s="34"/>
      <c r="AE1024" s="77"/>
      <c r="AF1024" s="38"/>
      <c r="AG1024" s="39"/>
      <c r="AH1024" s="38">
        <v>46027</v>
      </c>
      <c r="AI1024" s="39">
        <v>279300</v>
      </c>
      <c r="AJ1024" s="38"/>
      <c r="AK1024" s="39"/>
      <c r="AL1024" s="34"/>
      <c r="AM1024" s="39"/>
      <c r="AN102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24" s="26"/>
      <c r="AQ1024" s="26"/>
      <c r="AR1024" s="26"/>
    </row>
    <row r="1025" spans="1:44" ht="19.5" customHeight="1" x14ac:dyDescent="0.25">
      <c r="A1025" s="32">
        <f t="shared" si="74"/>
        <v>2026</v>
      </c>
      <c r="B1025" s="32">
        <f t="shared" si="75"/>
        <v>1</v>
      </c>
      <c r="C1025" s="25">
        <v>46025</v>
      </c>
      <c r="D1025" s="57">
        <f t="shared" ca="1" si="62"/>
        <v>46097</v>
      </c>
      <c r="E1025" s="32" t="str">
        <f t="shared" ca="1" si="63"/>
        <v>2-Months</v>
      </c>
      <c r="F1025" s="32" t="str">
        <f>VLOOKUP(O1025,Stock[],5,FALSE)</f>
        <v>BE</v>
      </c>
      <c r="G1025" s="33" t="s">
        <v>2125</v>
      </c>
      <c r="H1025" s="34"/>
      <c r="I1025" s="34" t="s">
        <v>201</v>
      </c>
      <c r="J1025" s="32" t="str">
        <f>VLOOKUP(I1025,Customers[],2,FALSE)</f>
        <v>ဦးအောင်မိုး(ကောင်းသန့်)</v>
      </c>
      <c r="K1025" s="32" t="str">
        <f>VLOOKUP(I1025,Customers[],4,FALSE)</f>
        <v>Meiktila</v>
      </c>
      <c r="L1025" s="32" t="str">
        <f>VLOOKUP(Table85[[#This Row],[CustomerID]],Table!H:K,3,0)</f>
        <v>မိတ္ထီလာ</v>
      </c>
      <c r="M1025" s="32" t="str">
        <f>VLOOKUP(I1025,Customers[],5,FALSE)</f>
        <v>WholeSales/Contract</v>
      </c>
      <c r="N1025" s="34" t="s">
        <v>10</v>
      </c>
      <c r="O1025" s="37" t="s">
        <v>221</v>
      </c>
      <c r="P1025" s="32" t="str">
        <f>VLOOKUP(O1025,Stock[],2,FALSE)</f>
        <v>မိုးနဲကွန်ကီး</v>
      </c>
      <c r="Q1025" s="35">
        <f>VLOOKUP(O1025,Stock[],3,FALSE)</f>
        <v>0.64</v>
      </c>
      <c r="R1025" s="35">
        <f>VLOOKUP(O1025,Stock[],4,FALSE)</f>
        <v>14</v>
      </c>
      <c r="S1025" s="34"/>
      <c r="T1025" s="35">
        <f>(DailySales!$S1025/DailySales!$R1025)+DailySales!$U1025</f>
        <v>24</v>
      </c>
      <c r="U1025" s="34">
        <v>24</v>
      </c>
      <c r="V1025" s="36">
        <f>+DailySales!$T1025*DailySales!$R1025</f>
        <v>336</v>
      </c>
      <c r="W1025" s="36">
        <f>+DailySales!$V1025*DailySales!$Q1025</f>
        <v>215.04</v>
      </c>
      <c r="X1025" s="36">
        <f>VLOOKUP(O1025,Stock[],6,FALSE)</f>
        <v>1500</v>
      </c>
      <c r="Y1025" s="36">
        <f>+DailySales!$V1025*DailySales!$X1025</f>
        <v>504000</v>
      </c>
      <c r="Z1025" s="37"/>
      <c r="AA1025" s="34"/>
      <c r="AB1025" s="78"/>
      <c r="AC1025" s="78"/>
      <c r="AD1025" s="34"/>
      <c r="AE1025" s="77"/>
      <c r="AF1025" s="38"/>
      <c r="AG1025" s="39"/>
      <c r="AH1025" s="38">
        <v>46027</v>
      </c>
      <c r="AI1025" s="39">
        <v>504000</v>
      </c>
      <c r="AJ1025" s="38"/>
      <c r="AK1025" s="39"/>
      <c r="AL1025" s="34"/>
      <c r="AM1025" s="39"/>
      <c r="AN102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25" s="26"/>
      <c r="AQ1025" s="26"/>
      <c r="AR1025" s="26"/>
    </row>
    <row r="1026" spans="1:44" ht="19.5" customHeight="1" x14ac:dyDescent="0.25">
      <c r="A1026" s="32">
        <f t="shared" si="74"/>
        <v>2026</v>
      </c>
      <c r="B1026" s="32">
        <f t="shared" si="75"/>
        <v>1</v>
      </c>
      <c r="C1026" s="25">
        <v>46025</v>
      </c>
      <c r="D1026" s="57">
        <f t="shared" ref="D1026:D1089" ca="1" si="76">TODAY()</f>
        <v>46097</v>
      </c>
      <c r="E1026" s="32" t="str">
        <f t="shared" ref="E1026:E1089" ca="1" si="77">DATEDIF(C1026,D1026,"M")&amp;"-Months"</f>
        <v>2-Months</v>
      </c>
      <c r="F1026" s="32" t="str">
        <f>VLOOKUP(O1026,Stock[],5,FALSE)</f>
        <v>BE</v>
      </c>
      <c r="G1026" s="33" t="s">
        <v>2126</v>
      </c>
      <c r="H1026" s="34"/>
      <c r="I1026" s="34" t="s">
        <v>201</v>
      </c>
      <c r="J1026" s="32" t="str">
        <f>VLOOKUP(I1026,Customers[],2,FALSE)</f>
        <v>ဦးအောင်မိုး(ကောင်းသန့်)</v>
      </c>
      <c r="K1026" s="32" t="str">
        <f>VLOOKUP(I1026,Customers[],4,FALSE)</f>
        <v>Meiktila</v>
      </c>
      <c r="L1026" s="32" t="str">
        <f>VLOOKUP(Table85[[#This Row],[CustomerID]],Table!H:K,3,0)</f>
        <v>မိတ္ထီလာ</v>
      </c>
      <c r="M1026" s="32" t="str">
        <f>VLOOKUP(I1026,Customers[],5,FALSE)</f>
        <v>WholeSales/Contract</v>
      </c>
      <c r="N1026" s="34" t="s">
        <v>10</v>
      </c>
      <c r="O1026" s="37" t="s">
        <v>220</v>
      </c>
      <c r="P1026" s="32" t="str">
        <f>VLOOKUP(O1026,Stock[],2,FALSE)</f>
        <v>မြန်မာရှောက်ပျား</v>
      </c>
      <c r="Q1026" s="35">
        <f>VLOOKUP(O1026,Stock[],3,FALSE)</f>
        <v>0.64</v>
      </c>
      <c r="R1026" s="35">
        <f>VLOOKUP(O1026,Stock[],4,FALSE)</f>
        <v>14</v>
      </c>
      <c r="S1026" s="34"/>
      <c r="T1026" s="35">
        <f>(DailySales!$S1026/DailySales!$R1026)+DailySales!$U1026</f>
        <v>35</v>
      </c>
      <c r="U1026" s="34">
        <v>35</v>
      </c>
      <c r="V1026" s="36">
        <f>+DailySales!$T1026*DailySales!$R1026</f>
        <v>490</v>
      </c>
      <c r="W1026" s="36">
        <f>+DailySales!$V1026*DailySales!$Q1026</f>
        <v>313.60000000000002</v>
      </c>
      <c r="X1026" s="36">
        <f>VLOOKUP(O1026,Stock[],6,FALSE)</f>
        <v>1370</v>
      </c>
      <c r="Y1026" s="36">
        <f>+DailySales!$V1026*DailySales!$X1026</f>
        <v>671300</v>
      </c>
      <c r="Z1026" s="37"/>
      <c r="AA1026" s="34"/>
      <c r="AB1026" s="78"/>
      <c r="AC1026" s="78"/>
      <c r="AD1026" s="34"/>
      <c r="AE1026" s="77"/>
      <c r="AF1026" s="38"/>
      <c r="AG1026" s="39"/>
      <c r="AH1026" s="38">
        <v>46027</v>
      </c>
      <c r="AI1026" s="39">
        <v>671300</v>
      </c>
      <c r="AJ1026" s="38"/>
      <c r="AK1026" s="39"/>
      <c r="AL1026" s="34"/>
      <c r="AM1026" s="39"/>
      <c r="AN102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26" s="26"/>
      <c r="AQ1026" s="26"/>
      <c r="AR1026" s="26"/>
    </row>
    <row r="1027" spans="1:44" ht="19.5" customHeight="1" x14ac:dyDescent="0.25">
      <c r="A1027" s="32">
        <f t="shared" si="74"/>
        <v>2026</v>
      </c>
      <c r="B1027" s="32">
        <f t="shared" si="75"/>
        <v>1</v>
      </c>
      <c r="C1027" s="25">
        <v>46025</v>
      </c>
      <c r="D1027" s="57">
        <f t="shared" ca="1" si="76"/>
        <v>46097</v>
      </c>
      <c r="E1027" s="32" t="str">
        <f t="shared" ca="1" si="77"/>
        <v>2-Months</v>
      </c>
      <c r="F1027" s="32" t="str">
        <f>VLOOKUP(O1027,Stock[],5,FALSE)</f>
        <v>BE</v>
      </c>
      <c r="G1027" s="33" t="s">
        <v>2126</v>
      </c>
      <c r="H1027" s="34"/>
      <c r="I1027" s="34" t="s">
        <v>201</v>
      </c>
      <c r="J1027" s="32" t="str">
        <f>VLOOKUP(I1027,Customers[],2,FALSE)</f>
        <v>ဦးအောင်မိုး(ကောင်းသန့်)</v>
      </c>
      <c r="K1027" s="32" t="str">
        <f>VLOOKUP(I1027,Customers[],4,FALSE)</f>
        <v>Meiktila</v>
      </c>
      <c r="L1027" s="32" t="str">
        <f>VLOOKUP(Table85[[#This Row],[CustomerID]],Table!H:K,3,0)</f>
        <v>မိတ္ထီလာ</v>
      </c>
      <c r="M1027" s="32" t="str">
        <f>VLOOKUP(I1027,Customers[],5,FALSE)</f>
        <v>WholeSales/Contract</v>
      </c>
      <c r="N1027" s="34" t="s">
        <v>10</v>
      </c>
      <c r="O1027" s="37" t="s">
        <v>217</v>
      </c>
      <c r="P1027" s="32" t="str">
        <f>VLOOKUP(O1027,Stock[],2,FALSE)</f>
        <v>လိမ္မော်ဖြူ</v>
      </c>
      <c r="Q1027" s="35">
        <f>VLOOKUP(O1027,Stock[],3,FALSE)</f>
        <v>0.64</v>
      </c>
      <c r="R1027" s="35">
        <f>VLOOKUP(O1027,Stock[],4,FALSE)</f>
        <v>24</v>
      </c>
      <c r="S1027" s="34"/>
      <c r="T1027" s="35">
        <f>(DailySales!$S1027/DailySales!$R1027)+DailySales!$U1027</f>
        <v>15</v>
      </c>
      <c r="U1027" s="34">
        <v>15</v>
      </c>
      <c r="V1027" s="36">
        <f>+DailySales!$T1027*DailySales!$R1027</f>
        <v>360</v>
      </c>
      <c r="W1027" s="36">
        <f>+DailySales!$V1027*DailySales!$Q1027</f>
        <v>230.4</v>
      </c>
      <c r="X1027" s="36">
        <f>VLOOKUP(O1027,Stock[],6,FALSE)</f>
        <v>1330</v>
      </c>
      <c r="Y1027" s="36">
        <f>+DailySales!$V1027*DailySales!$X1027</f>
        <v>478800</v>
      </c>
      <c r="Z1027" s="37"/>
      <c r="AA1027" s="34"/>
      <c r="AB1027" s="78"/>
      <c r="AC1027" s="78"/>
      <c r="AD1027" s="34"/>
      <c r="AE1027" s="77"/>
      <c r="AF1027" s="38"/>
      <c r="AG1027" s="39"/>
      <c r="AH1027" s="38">
        <v>46027</v>
      </c>
      <c r="AI1027" s="39">
        <v>478800</v>
      </c>
      <c r="AJ1027" s="38"/>
      <c r="AK1027" s="39"/>
      <c r="AL1027" s="34"/>
      <c r="AM1027" s="39"/>
      <c r="AN102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27" s="26"/>
      <c r="AQ1027" s="26"/>
      <c r="AR1027" s="26"/>
    </row>
    <row r="1028" spans="1:44" ht="19.5" customHeight="1" x14ac:dyDescent="0.25">
      <c r="A1028" s="32">
        <f t="shared" si="74"/>
        <v>2026</v>
      </c>
      <c r="B1028" s="32">
        <f t="shared" si="75"/>
        <v>1</v>
      </c>
      <c r="C1028" s="25">
        <v>46025</v>
      </c>
      <c r="D1028" s="57">
        <f t="shared" ca="1" si="76"/>
        <v>46097</v>
      </c>
      <c r="E1028" s="32" t="str">
        <f t="shared" ca="1" si="77"/>
        <v>2-Months</v>
      </c>
      <c r="F1028" s="32" t="str">
        <f>VLOOKUP(O1028,Stock[],5,FALSE)</f>
        <v>BE</v>
      </c>
      <c r="G1028" s="33" t="s">
        <v>2126</v>
      </c>
      <c r="H1028" s="34"/>
      <c r="I1028" s="34" t="s">
        <v>201</v>
      </c>
      <c r="J1028" s="32" t="str">
        <f>VLOOKUP(I1028,Customers[],2,FALSE)</f>
        <v>ဦးအောင်မိုး(ကောင်းသန့်)</v>
      </c>
      <c r="K1028" s="32" t="str">
        <f>VLOOKUP(I1028,Customers[],4,FALSE)</f>
        <v>Meiktila</v>
      </c>
      <c r="L1028" s="32" t="str">
        <f>VLOOKUP(Table85[[#This Row],[CustomerID]],Table!H:K,3,0)</f>
        <v>မိတ္ထီလာ</v>
      </c>
      <c r="M1028" s="32" t="str">
        <f>VLOOKUP(I1028,Customers[],5,FALSE)</f>
        <v>WholeSales/Contract</v>
      </c>
      <c r="N1028" s="34" t="s">
        <v>10</v>
      </c>
      <c r="O1028" s="37" t="s">
        <v>2120</v>
      </c>
      <c r="P1028" s="32" t="str">
        <f>VLOOKUP(O1028,Stock[],2,FALSE)</f>
        <v>ဇေ အရက်သန့်</v>
      </c>
      <c r="Q1028" s="35">
        <f>VLOOKUP(O1028,Stock[],3,FALSE)</f>
        <v>0.64</v>
      </c>
      <c r="R1028" s="35">
        <f>VLOOKUP(O1028,Stock[],4,FALSE)</f>
        <v>14</v>
      </c>
      <c r="S1028" s="34"/>
      <c r="T1028" s="35">
        <f>(DailySales!$S1028/DailySales!$R1028)+DailySales!$U1028</f>
        <v>35</v>
      </c>
      <c r="U1028" s="34">
        <v>35</v>
      </c>
      <c r="V1028" s="36">
        <f>+DailySales!$T1028*DailySales!$R1028</f>
        <v>490</v>
      </c>
      <c r="W1028" s="36">
        <f>+DailySales!$V1028*DailySales!$Q1028</f>
        <v>313.60000000000002</v>
      </c>
      <c r="X1028" s="36">
        <f>VLOOKUP(O1028,Stock[],6,FALSE)</f>
        <v>1380</v>
      </c>
      <c r="Y1028" s="36">
        <f>+DailySales!$V1028*DailySales!$X1028</f>
        <v>676200</v>
      </c>
      <c r="Z1028" s="37"/>
      <c r="AA1028" s="34"/>
      <c r="AB1028" s="78"/>
      <c r="AC1028" s="78"/>
      <c r="AD1028" s="34"/>
      <c r="AE1028" s="77"/>
      <c r="AF1028" s="38"/>
      <c r="AG1028" s="39"/>
      <c r="AH1028" s="38">
        <v>46027</v>
      </c>
      <c r="AI1028" s="39">
        <v>676200</v>
      </c>
      <c r="AJ1028" s="38"/>
      <c r="AK1028" s="39"/>
      <c r="AL1028" s="34"/>
      <c r="AM1028" s="39"/>
      <c r="AN102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28" s="26"/>
      <c r="AQ1028" s="26"/>
      <c r="AR1028" s="26"/>
    </row>
    <row r="1029" spans="1:44" ht="19.5" customHeight="1" x14ac:dyDescent="0.25">
      <c r="A1029" s="32">
        <f t="shared" si="74"/>
        <v>2026</v>
      </c>
      <c r="B1029" s="32">
        <f t="shared" si="75"/>
        <v>1</v>
      </c>
      <c r="C1029" s="25">
        <v>46025</v>
      </c>
      <c r="D1029" s="57">
        <f t="shared" ca="1" si="76"/>
        <v>46097</v>
      </c>
      <c r="E1029" s="32" t="str">
        <f t="shared" ca="1" si="77"/>
        <v>2-Months</v>
      </c>
      <c r="F1029" s="32" t="str">
        <f>VLOOKUP(O1029,Stock[],5,FALSE)</f>
        <v>BE</v>
      </c>
      <c r="G1029" s="33" t="s">
        <v>2126</v>
      </c>
      <c r="H1029" s="34"/>
      <c r="I1029" s="34" t="s">
        <v>201</v>
      </c>
      <c r="J1029" s="32" t="str">
        <f>VLOOKUP(I1029,Customers[],2,FALSE)</f>
        <v>ဦးအောင်မိုး(ကောင်းသန့်)</v>
      </c>
      <c r="K1029" s="32" t="str">
        <f>VLOOKUP(I1029,Customers[],4,FALSE)</f>
        <v>Meiktila</v>
      </c>
      <c r="L1029" s="32" t="str">
        <f>VLOOKUP(Table85[[#This Row],[CustomerID]],Table!H:K,3,0)</f>
        <v>မိတ္ထီလာ</v>
      </c>
      <c r="M1029" s="32" t="str">
        <f>VLOOKUP(I1029,Customers[],5,FALSE)</f>
        <v>WholeSales/Contract</v>
      </c>
      <c r="N1029" s="34" t="s">
        <v>10</v>
      </c>
      <c r="O1029" s="37" t="s">
        <v>214</v>
      </c>
      <c r="P1029" s="32" t="str">
        <f>VLOOKUP(O1029,Stock[],2,FALSE)</f>
        <v>ကောင်းကြည်</v>
      </c>
      <c r="Q1029" s="35">
        <f>VLOOKUP(O1029,Stock[],3,FALSE)</f>
        <v>0.64</v>
      </c>
      <c r="R1029" s="35">
        <f>VLOOKUP(O1029,Stock[],4,FALSE)</f>
        <v>14</v>
      </c>
      <c r="S1029" s="34"/>
      <c r="T1029" s="35">
        <f>(DailySales!$S1029/DailySales!$R1029)+DailySales!$U1029</f>
        <v>25</v>
      </c>
      <c r="U1029" s="34">
        <v>25</v>
      </c>
      <c r="V1029" s="36">
        <f>+DailySales!$T1029*DailySales!$R1029</f>
        <v>350</v>
      </c>
      <c r="W1029" s="36">
        <f>+DailySales!$V1029*DailySales!$Q1029</f>
        <v>224</v>
      </c>
      <c r="X1029" s="36">
        <f>VLOOKUP(O1029,Stock[],6,FALSE)</f>
        <v>1330</v>
      </c>
      <c r="Y1029" s="36">
        <f>+DailySales!$V1029*DailySales!$X1029</f>
        <v>465500</v>
      </c>
      <c r="Z1029" s="37"/>
      <c r="AA1029" s="34"/>
      <c r="AB1029" s="78"/>
      <c r="AC1029" s="78"/>
      <c r="AD1029" s="34"/>
      <c r="AE1029" s="77"/>
      <c r="AF1029" s="38"/>
      <c r="AG1029" s="39"/>
      <c r="AH1029" s="38">
        <v>46027</v>
      </c>
      <c r="AI1029" s="39">
        <v>465500</v>
      </c>
      <c r="AJ1029" s="38"/>
      <c r="AK1029" s="39"/>
      <c r="AL1029" s="34"/>
      <c r="AM1029" s="39"/>
      <c r="AN102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29" s="26"/>
      <c r="AQ1029" s="26"/>
      <c r="AR1029" s="26"/>
    </row>
    <row r="1030" spans="1:44" ht="19.5" customHeight="1" x14ac:dyDescent="0.25">
      <c r="A1030" s="32">
        <f t="shared" si="74"/>
        <v>2026</v>
      </c>
      <c r="B1030" s="32">
        <f t="shared" si="75"/>
        <v>1</v>
      </c>
      <c r="C1030" s="25">
        <v>46025</v>
      </c>
      <c r="D1030" s="57">
        <f t="shared" ca="1" si="76"/>
        <v>46097</v>
      </c>
      <c r="E1030" s="32" t="str">
        <f t="shared" ca="1" si="77"/>
        <v>2-Months</v>
      </c>
      <c r="F1030" s="32" t="str">
        <f>VLOOKUP(O1030,Stock[],5,FALSE)</f>
        <v>BE</v>
      </c>
      <c r="G1030" s="33" t="s">
        <v>2126</v>
      </c>
      <c r="H1030" s="34"/>
      <c r="I1030" s="34" t="s">
        <v>201</v>
      </c>
      <c r="J1030" s="32" t="str">
        <f>VLOOKUP(I1030,Customers[],2,FALSE)</f>
        <v>ဦးအောင်မိုး(ကောင်းသန့်)</v>
      </c>
      <c r="K1030" s="32" t="str">
        <f>VLOOKUP(I1030,Customers[],4,FALSE)</f>
        <v>Meiktila</v>
      </c>
      <c r="L1030" s="32" t="str">
        <f>VLOOKUP(Table85[[#This Row],[CustomerID]],Table!H:K,3,0)</f>
        <v>မိတ္ထီလာ</v>
      </c>
      <c r="M1030" s="32" t="str">
        <f>VLOOKUP(I1030,Customers[],5,FALSE)</f>
        <v>WholeSales/Contract</v>
      </c>
      <c r="N1030" s="34" t="s">
        <v>10</v>
      </c>
      <c r="O1030" s="37" t="s">
        <v>221</v>
      </c>
      <c r="P1030" s="32" t="str">
        <f>VLOOKUP(O1030,Stock[],2,FALSE)</f>
        <v>မိုးနဲကွန်ကီး</v>
      </c>
      <c r="Q1030" s="35">
        <f>VLOOKUP(O1030,Stock[],3,FALSE)</f>
        <v>0.64</v>
      </c>
      <c r="R1030" s="35">
        <f>VLOOKUP(O1030,Stock[],4,FALSE)</f>
        <v>14</v>
      </c>
      <c r="S1030" s="34"/>
      <c r="T1030" s="35">
        <f>(DailySales!$S1030/DailySales!$R1030)+DailySales!$U1030</f>
        <v>10</v>
      </c>
      <c r="U1030" s="34">
        <v>10</v>
      </c>
      <c r="V1030" s="36">
        <f>+DailySales!$T1030*DailySales!$R1030</f>
        <v>140</v>
      </c>
      <c r="W1030" s="36">
        <f>+DailySales!$V1030*DailySales!$Q1030</f>
        <v>89.600000000000009</v>
      </c>
      <c r="X1030" s="36">
        <f>VLOOKUP(O1030,Stock[],6,FALSE)</f>
        <v>1500</v>
      </c>
      <c r="Y1030" s="36">
        <f>+DailySales!$V1030*DailySales!$X1030</f>
        <v>210000</v>
      </c>
      <c r="Z1030" s="37"/>
      <c r="AA1030" s="34"/>
      <c r="AB1030" s="78"/>
      <c r="AC1030" s="78"/>
      <c r="AD1030" s="34"/>
      <c r="AE1030" s="77"/>
      <c r="AF1030" s="38"/>
      <c r="AG1030" s="39"/>
      <c r="AH1030" s="38">
        <v>46027</v>
      </c>
      <c r="AI1030" s="39">
        <v>210000</v>
      </c>
      <c r="AJ1030" s="38"/>
      <c r="AK1030" s="39"/>
      <c r="AL1030" s="34"/>
      <c r="AM1030" s="39"/>
      <c r="AN103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30" s="26"/>
      <c r="AQ1030" s="26"/>
      <c r="AR1030" s="26"/>
    </row>
    <row r="1031" spans="1:44" ht="19.5" customHeight="1" x14ac:dyDescent="0.25">
      <c r="A1031" s="32">
        <f t="shared" si="74"/>
        <v>2026</v>
      </c>
      <c r="B1031" s="32">
        <f t="shared" si="75"/>
        <v>1</v>
      </c>
      <c r="C1031" s="25">
        <v>46025</v>
      </c>
      <c r="D1031" s="57">
        <f t="shared" ca="1" si="76"/>
        <v>46097</v>
      </c>
      <c r="E1031" s="32" t="str">
        <f t="shared" ca="1" si="77"/>
        <v>2-Months</v>
      </c>
      <c r="F1031" s="32" t="str">
        <f>VLOOKUP(O1031,Stock[],5,FALSE)</f>
        <v>BE</v>
      </c>
      <c r="G1031" s="33" t="s">
        <v>2127</v>
      </c>
      <c r="H1031" s="34"/>
      <c r="I1031" s="34" t="s">
        <v>233</v>
      </c>
      <c r="J1031" s="32" t="str">
        <f>VLOOKUP(I1031,Customers[],2,FALSE)</f>
        <v>ဦးဝင်းနိုင်</v>
      </c>
      <c r="K1031" s="32" t="str">
        <f>VLOOKUP(I1031,Customers[],4,FALSE)</f>
        <v>Wandwin</v>
      </c>
      <c r="L1031" s="32" t="str">
        <f>VLOOKUP(Table85[[#This Row],[CustomerID]],Table!H:K,3,0)</f>
        <v>လျှော်ပင်</v>
      </c>
      <c r="M1031" s="32" t="str">
        <f>VLOOKUP(I1031,Customers[],5,FALSE)</f>
        <v>WholeSales/Contract</v>
      </c>
      <c r="N1031" s="34" t="s">
        <v>10</v>
      </c>
      <c r="O1031" s="37" t="s">
        <v>220</v>
      </c>
      <c r="P1031" s="32" t="str">
        <f>VLOOKUP(O1031,Stock[],2,FALSE)</f>
        <v>မြန်မာရှောက်ပျား</v>
      </c>
      <c r="Q1031" s="35">
        <f>VLOOKUP(O1031,Stock[],3,FALSE)</f>
        <v>0.64</v>
      </c>
      <c r="R1031" s="35">
        <f>VLOOKUP(O1031,Stock[],4,FALSE)</f>
        <v>14</v>
      </c>
      <c r="S1031" s="34"/>
      <c r="T1031" s="35">
        <f>(DailySales!$S1031/DailySales!$R1031)+DailySales!$U1031</f>
        <v>30</v>
      </c>
      <c r="U1031" s="34">
        <v>30</v>
      </c>
      <c r="V1031" s="36">
        <f>+DailySales!$T1031*DailySales!$R1031</f>
        <v>420</v>
      </c>
      <c r="W1031" s="36">
        <f>+DailySales!$V1031*DailySales!$Q1031</f>
        <v>268.8</v>
      </c>
      <c r="X1031" s="36">
        <f>VLOOKUP(O1031,Stock[],6,FALSE)</f>
        <v>1370</v>
      </c>
      <c r="Y1031" s="36">
        <f>+DailySales!$V1031*DailySales!$X1031</f>
        <v>575400</v>
      </c>
      <c r="Z1031" s="37"/>
      <c r="AA1031" s="34"/>
      <c r="AB1031" s="78"/>
      <c r="AC1031" s="78"/>
      <c r="AD1031" s="34"/>
      <c r="AE1031" s="77"/>
      <c r="AF1031" s="38"/>
      <c r="AG1031" s="39"/>
      <c r="AH1031" s="38"/>
      <c r="AI1031" s="39"/>
      <c r="AJ1031" s="38">
        <v>46049</v>
      </c>
      <c r="AK1031" s="39">
        <v>575400</v>
      </c>
      <c r="AL1031" s="34"/>
      <c r="AM1031" s="39"/>
      <c r="AN103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31" s="26"/>
      <c r="AQ1031" s="26"/>
      <c r="AR1031" s="26"/>
    </row>
    <row r="1032" spans="1:44" ht="19.5" customHeight="1" x14ac:dyDescent="0.25">
      <c r="A1032" s="32">
        <f t="shared" si="74"/>
        <v>2026</v>
      </c>
      <c r="B1032" s="32">
        <f t="shared" si="75"/>
        <v>1</v>
      </c>
      <c r="C1032" s="25">
        <v>46025</v>
      </c>
      <c r="D1032" s="57">
        <f t="shared" ca="1" si="76"/>
        <v>46097</v>
      </c>
      <c r="E1032" s="32" t="str">
        <f t="shared" ca="1" si="77"/>
        <v>2-Months</v>
      </c>
      <c r="F1032" s="32" t="str">
        <f>VLOOKUP(O1032,Stock[],5,FALSE)</f>
        <v>BE</v>
      </c>
      <c r="G1032" s="33" t="s">
        <v>2127</v>
      </c>
      <c r="H1032" s="34"/>
      <c r="I1032" s="34" t="s">
        <v>233</v>
      </c>
      <c r="J1032" s="32" t="str">
        <f>VLOOKUP(I1032,Customers[],2,FALSE)</f>
        <v>ဦးဝင်းနိုင်</v>
      </c>
      <c r="K1032" s="32" t="str">
        <f>VLOOKUP(I1032,Customers[],4,FALSE)</f>
        <v>Wandwin</v>
      </c>
      <c r="L1032" s="32" t="str">
        <f>VLOOKUP(Table85[[#This Row],[CustomerID]],Table!H:K,3,0)</f>
        <v>လျှော်ပင်</v>
      </c>
      <c r="M1032" s="32" t="str">
        <f>VLOOKUP(I1032,Customers[],5,FALSE)</f>
        <v>WholeSales/Contract</v>
      </c>
      <c r="N1032" s="34" t="s">
        <v>10</v>
      </c>
      <c r="O1032" s="37" t="s">
        <v>217</v>
      </c>
      <c r="P1032" s="32" t="str">
        <f>VLOOKUP(O1032,Stock[],2,FALSE)</f>
        <v>လိမ္မော်ဖြူ</v>
      </c>
      <c r="Q1032" s="35">
        <f>VLOOKUP(O1032,Stock[],3,FALSE)</f>
        <v>0.64</v>
      </c>
      <c r="R1032" s="35">
        <f>VLOOKUP(O1032,Stock[],4,FALSE)</f>
        <v>24</v>
      </c>
      <c r="S1032" s="34"/>
      <c r="T1032" s="35">
        <f>(DailySales!$S1032/DailySales!$R1032)+DailySales!$U1032</f>
        <v>20</v>
      </c>
      <c r="U1032" s="34">
        <v>20</v>
      </c>
      <c r="V1032" s="36">
        <f>+DailySales!$T1032*DailySales!$R1032</f>
        <v>480</v>
      </c>
      <c r="W1032" s="36">
        <f>+DailySales!$V1032*DailySales!$Q1032</f>
        <v>307.2</v>
      </c>
      <c r="X1032" s="36">
        <f>VLOOKUP(O1032,Stock[],6,FALSE)</f>
        <v>1330</v>
      </c>
      <c r="Y1032" s="36">
        <f>+DailySales!$V1032*DailySales!$X1032</f>
        <v>638400</v>
      </c>
      <c r="Z1032" s="37"/>
      <c r="AA1032" s="34"/>
      <c r="AB1032" s="78"/>
      <c r="AC1032" s="78"/>
      <c r="AD1032" s="34"/>
      <c r="AE1032" s="77"/>
      <c r="AF1032" s="38"/>
      <c r="AG1032" s="39"/>
      <c r="AH1032" s="38">
        <v>46049</v>
      </c>
      <c r="AI1032" s="39">
        <v>525075</v>
      </c>
      <c r="AJ1032" s="38">
        <v>46049</v>
      </c>
      <c r="AK1032" s="39">
        <v>113325</v>
      </c>
      <c r="AL1032" s="34"/>
      <c r="AM1032" s="39"/>
      <c r="AN103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32" s="26"/>
      <c r="AQ1032" s="26"/>
      <c r="AR1032" s="26"/>
    </row>
    <row r="1033" spans="1:44" ht="19.5" customHeight="1" x14ac:dyDescent="0.25">
      <c r="A1033" s="32">
        <f t="shared" si="74"/>
        <v>2026</v>
      </c>
      <c r="B1033" s="32">
        <f t="shared" si="75"/>
        <v>1</v>
      </c>
      <c r="C1033" s="25">
        <v>46025</v>
      </c>
      <c r="D1033" s="57">
        <f t="shared" ca="1" si="76"/>
        <v>46097</v>
      </c>
      <c r="E1033" s="32" t="str">
        <f t="shared" ca="1" si="77"/>
        <v>2-Months</v>
      </c>
      <c r="F1033" s="32" t="str">
        <f>VLOOKUP(O1033,Stock[],5,FALSE)</f>
        <v>BE</v>
      </c>
      <c r="G1033" s="33" t="s">
        <v>2127</v>
      </c>
      <c r="H1033" s="34"/>
      <c r="I1033" s="34" t="s">
        <v>233</v>
      </c>
      <c r="J1033" s="32" t="str">
        <f>VLOOKUP(I1033,Customers[],2,FALSE)</f>
        <v>ဦးဝင်းနိုင်</v>
      </c>
      <c r="K1033" s="32" t="str">
        <f>VLOOKUP(I1033,Customers[],4,FALSE)</f>
        <v>Wandwin</v>
      </c>
      <c r="L1033" s="32" t="str">
        <f>VLOOKUP(Table85[[#This Row],[CustomerID]],Table!H:K,3,0)</f>
        <v>လျှော်ပင်</v>
      </c>
      <c r="M1033" s="32" t="str">
        <f>VLOOKUP(I1033,Customers[],5,FALSE)</f>
        <v>WholeSales/Contract</v>
      </c>
      <c r="N1033" s="34" t="s">
        <v>10</v>
      </c>
      <c r="O1033" s="37" t="s">
        <v>2120</v>
      </c>
      <c r="P1033" s="32" t="str">
        <f>VLOOKUP(O1033,Stock[],2,FALSE)</f>
        <v>ဇေ အရက်သန့်</v>
      </c>
      <c r="Q1033" s="35">
        <f>VLOOKUP(O1033,Stock[],3,FALSE)</f>
        <v>0.64</v>
      </c>
      <c r="R1033" s="35">
        <f>VLOOKUP(O1033,Stock[],4,FALSE)</f>
        <v>14</v>
      </c>
      <c r="S1033" s="34"/>
      <c r="T1033" s="35">
        <f>(DailySales!$S1033/DailySales!$R1033)+DailySales!$U1033</f>
        <v>25</v>
      </c>
      <c r="U1033" s="34">
        <v>25</v>
      </c>
      <c r="V1033" s="36">
        <f>+DailySales!$T1033*DailySales!$R1033</f>
        <v>350</v>
      </c>
      <c r="W1033" s="36">
        <f>+DailySales!$V1033*DailySales!$Q1033</f>
        <v>224</v>
      </c>
      <c r="X1033" s="36">
        <f>VLOOKUP(O1033,Stock[],6,FALSE)</f>
        <v>1380</v>
      </c>
      <c r="Y1033" s="36">
        <f>+DailySales!$V1033*DailySales!$X1033</f>
        <v>483000</v>
      </c>
      <c r="Z1033" s="37"/>
      <c r="AA1033" s="34"/>
      <c r="AB1033" s="78"/>
      <c r="AC1033" s="78"/>
      <c r="AD1033" s="34"/>
      <c r="AE1033" s="77"/>
      <c r="AF1033" s="38"/>
      <c r="AG1033" s="39"/>
      <c r="AH1033" s="38">
        <v>46049</v>
      </c>
      <c r="AI1033" s="39">
        <v>483000</v>
      </c>
      <c r="AJ1033" s="38"/>
      <c r="AK1033" s="39"/>
      <c r="AL1033" s="34"/>
      <c r="AM1033" s="39"/>
      <c r="AN103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33" s="26"/>
      <c r="AQ1033" s="26"/>
      <c r="AR1033" s="26"/>
    </row>
    <row r="1034" spans="1:44" ht="19.5" customHeight="1" x14ac:dyDescent="0.25">
      <c r="A1034" s="32">
        <f t="shared" si="74"/>
        <v>2026</v>
      </c>
      <c r="B1034" s="32">
        <f t="shared" si="75"/>
        <v>1</v>
      </c>
      <c r="C1034" s="25">
        <v>46025</v>
      </c>
      <c r="D1034" s="57">
        <f t="shared" ca="1" si="76"/>
        <v>46097</v>
      </c>
      <c r="E1034" s="32" t="str">
        <f t="shared" ca="1" si="77"/>
        <v>2-Months</v>
      </c>
      <c r="F1034" s="32" t="str">
        <f>VLOOKUP(O1034,Stock[],5,FALSE)</f>
        <v>BE</v>
      </c>
      <c r="G1034" s="33" t="s">
        <v>2127</v>
      </c>
      <c r="H1034" s="34"/>
      <c r="I1034" s="34" t="s">
        <v>233</v>
      </c>
      <c r="J1034" s="32" t="str">
        <f>VLOOKUP(I1034,Customers[],2,FALSE)</f>
        <v>ဦးဝင်းနိုင်</v>
      </c>
      <c r="K1034" s="32" t="str">
        <f>VLOOKUP(I1034,Customers[],4,FALSE)</f>
        <v>Wandwin</v>
      </c>
      <c r="L1034" s="32" t="str">
        <f>VLOOKUP(Table85[[#This Row],[CustomerID]],Table!H:K,3,0)</f>
        <v>လျှော်ပင်</v>
      </c>
      <c r="M1034" s="32" t="str">
        <f>VLOOKUP(I1034,Customers[],5,FALSE)</f>
        <v>WholeSales/Contract</v>
      </c>
      <c r="N1034" s="34" t="s">
        <v>10</v>
      </c>
      <c r="O1034" s="37" t="s">
        <v>210</v>
      </c>
      <c r="P1034" s="32" t="str">
        <f>VLOOKUP(O1034,Stock[],2,FALSE)</f>
        <v>ဇေယျဝတီ Red ပု</v>
      </c>
      <c r="Q1034" s="35">
        <f>VLOOKUP(O1034,Stock[],3,FALSE)</f>
        <v>0.64</v>
      </c>
      <c r="R1034" s="35">
        <f>VLOOKUP(O1034,Stock[],4,FALSE)</f>
        <v>14</v>
      </c>
      <c r="S1034" s="34"/>
      <c r="T1034" s="35">
        <f>(DailySales!$S1034/DailySales!$R1034)+DailySales!$U1034</f>
        <v>15</v>
      </c>
      <c r="U1034" s="34">
        <v>15</v>
      </c>
      <c r="V1034" s="36">
        <f>+DailySales!$T1034*DailySales!$R1034</f>
        <v>210</v>
      </c>
      <c r="W1034" s="36">
        <f>+DailySales!$V1034*DailySales!$Q1034</f>
        <v>134.4</v>
      </c>
      <c r="X1034" s="36">
        <f>VLOOKUP(O1034,Stock[],6,FALSE)</f>
        <v>1600</v>
      </c>
      <c r="Y1034" s="36">
        <f>+DailySales!$V1034*DailySales!$X1034</f>
        <v>336000</v>
      </c>
      <c r="Z1034" s="37"/>
      <c r="AA1034" s="34"/>
      <c r="AB1034" s="78"/>
      <c r="AC1034" s="78"/>
      <c r="AD1034" s="34"/>
      <c r="AE1034" s="77"/>
      <c r="AF1034" s="38"/>
      <c r="AG1034" s="39"/>
      <c r="AH1034" s="38">
        <v>46049</v>
      </c>
      <c r="AI1034" s="39">
        <v>336000</v>
      </c>
      <c r="AJ1034" s="38"/>
      <c r="AK1034" s="39"/>
      <c r="AL1034" s="34"/>
      <c r="AM1034" s="39"/>
      <c r="AN103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34" s="26"/>
      <c r="AQ1034" s="26"/>
      <c r="AR1034" s="26"/>
    </row>
    <row r="1035" spans="1:44" ht="19.5" customHeight="1" x14ac:dyDescent="0.25">
      <c r="A1035" s="32">
        <f t="shared" si="74"/>
        <v>2026</v>
      </c>
      <c r="B1035" s="32">
        <f t="shared" si="75"/>
        <v>1</v>
      </c>
      <c r="C1035" s="25">
        <v>46025</v>
      </c>
      <c r="D1035" s="57">
        <f t="shared" ca="1" si="76"/>
        <v>46097</v>
      </c>
      <c r="E1035" s="32" t="str">
        <f t="shared" ca="1" si="77"/>
        <v>2-Months</v>
      </c>
      <c r="F1035" s="32" t="str">
        <f>VLOOKUP(O1035,Stock[],5,FALSE)</f>
        <v>BE</v>
      </c>
      <c r="G1035" s="33" t="s">
        <v>2127</v>
      </c>
      <c r="H1035" s="34"/>
      <c r="I1035" s="34" t="s">
        <v>233</v>
      </c>
      <c r="J1035" s="32" t="str">
        <f>VLOOKUP(I1035,Customers[],2,FALSE)</f>
        <v>ဦးဝင်းနိုင်</v>
      </c>
      <c r="K1035" s="32" t="str">
        <f>VLOOKUP(I1035,Customers[],4,FALSE)</f>
        <v>Wandwin</v>
      </c>
      <c r="L1035" s="32" t="str">
        <f>VLOOKUP(Table85[[#This Row],[CustomerID]],Table!H:K,3,0)</f>
        <v>လျှော်ပင်</v>
      </c>
      <c r="M1035" s="32" t="str">
        <f>VLOOKUP(I1035,Customers[],5,FALSE)</f>
        <v>WholeSales/Contract</v>
      </c>
      <c r="N1035" s="34" t="s">
        <v>10</v>
      </c>
      <c r="O1035" s="37" t="s">
        <v>221</v>
      </c>
      <c r="P1035" s="32" t="str">
        <f>VLOOKUP(O1035,Stock[],2,FALSE)</f>
        <v>မိုးနဲကွန်ကီး</v>
      </c>
      <c r="Q1035" s="35">
        <f>VLOOKUP(O1035,Stock[],3,FALSE)</f>
        <v>0.64</v>
      </c>
      <c r="R1035" s="35">
        <f>VLOOKUP(O1035,Stock[],4,FALSE)</f>
        <v>14</v>
      </c>
      <c r="S1035" s="34"/>
      <c r="T1035" s="35">
        <f>(DailySales!$S1035/DailySales!$R1035)+DailySales!$U1035</f>
        <v>2</v>
      </c>
      <c r="U1035" s="34">
        <v>2</v>
      </c>
      <c r="V1035" s="36">
        <f>+DailySales!$T1035*DailySales!$R1035</f>
        <v>28</v>
      </c>
      <c r="W1035" s="36">
        <f>+DailySales!$V1035*DailySales!$Q1035</f>
        <v>17.920000000000002</v>
      </c>
      <c r="X1035" s="36">
        <f>VLOOKUP(O1035,Stock[],6,FALSE)</f>
        <v>1500</v>
      </c>
      <c r="Y1035" s="36">
        <f>+DailySales!$V1035*DailySales!$X1035</f>
        <v>42000</v>
      </c>
      <c r="Z1035" s="37"/>
      <c r="AA1035" s="34"/>
      <c r="AB1035" s="78"/>
      <c r="AC1035" s="78"/>
      <c r="AD1035" s="34"/>
      <c r="AE1035" s="77"/>
      <c r="AF1035" s="38"/>
      <c r="AG1035" s="39"/>
      <c r="AH1035" s="38">
        <v>46049</v>
      </c>
      <c r="AI1035" s="39">
        <v>42000</v>
      </c>
      <c r="AJ1035" s="38"/>
      <c r="AK1035" s="39"/>
      <c r="AL1035" s="34"/>
      <c r="AM1035" s="39"/>
      <c r="AN103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35" s="26"/>
      <c r="AQ1035" s="26"/>
      <c r="AR1035" s="26"/>
    </row>
    <row r="1036" spans="1:44" ht="19.5" customHeight="1" x14ac:dyDescent="0.25">
      <c r="A1036" s="32">
        <f t="shared" si="74"/>
        <v>2026</v>
      </c>
      <c r="B1036" s="32">
        <f t="shared" si="75"/>
        <v>1</v>
      </c>
      <c r="C1036" s="25">
        <v>46025</v>
      </c>
      <c r="D1036" s="57">
        <f t="shared" ca="1" si="76"/>
        <v>46097</v>
      </c>
      <c r="E1036" s="32" t="str">
        <f t="shared" ca="1" si="77"/>
        <v>2-Months</v>
      </c>
      <c r="F1036" s="32" t="str">
        <f>VLOOKUP(O1036,Stock[],5,FALSE)</f>
        <v>BE</v>
      </c>
      <c r="G1036" s="33" t="s">
        <v>2127</v>
      </c>
      <c r="H1036" s="34"/>
      <c r="I1036" s="34" t="s">
        <v>233</v>
      </c>
      <c r="J1036" s="32" t="str">
        <f>VLOOKUP(I1036,Customers[],2,FALSE)</f>
        <v>ဦးဝင်းနိုင်</v>
      </c>
      <c r="K1036" s="32" t="str">
        <f>VLOOKUP(I1036,Customers[],4,FALSE)</f>
        <v>Wandwin</v>
      </c>
      <c r="L1036" s="32" t="str">
        <f>VLOOKUP(Table85[[#This Row],[CustomerID]],Table!H:K,3,0)</f>
        <v>လျှော်ပင်</v>
      </c>
      <c r="M1036" s="32" t="str">
        <f>VLOOKUP(I1036,Customers[],5,FALSE)</f>
        <v>WholeSales/Contract</v>
      </c>
      <c r="N1036" s="34" t="s">
        <v>10</v>
      </c>
      <c r="O1036" s="37" t="s">
        <v>211</v>
      </c>
      <c r="P1036" s="32" t="str">
        <f>VLOOKUP(O1036,Stock[],2,FALSE)</f>
        <v>ဇေယျဝတီ Red ပု</v>
      </c>
      <c r="Q1036" s="35">
        <f>VLOOKUP(O1036,Stock[],3,FALSE)</f>
        <v>0.68</v>
      </c>
      <c r="R1036" s="35">
        <f>VLOOKUP(O1036,Stock[],4,FALSE)</f>
        <v>12</v>
      </c>
      <c r="S1036" s="34"/>
      <c r="T1036" s="35">
        <f>(DailySales!$S1036/DailySales!$R1036)+DailySales!$U1036</f>
        <v>3</v>
      </c>
      <c r="U1036" s="34">
        <v>3</v>
      </c>
      <c r="V1036" s="36">
        <f>+DailySales!$T1036*DailySales!$R1036</f>
        <v>36</v>
      </c>
      <c r="W1036" s="36">
        <f>+DailySales!$V1036*DailySales!$Q1036</f>
        <v>24.48</v>
      </c>
      <c r="X1036" s="36">
        <f>VLOOKUP(O1036,Stock[],6,FALSE)</f>
        <v>1550</v>
      </c>
      <c r="Y1036" s="36">
        <f>+DailySales!$V1036*DailySales!$X1036</f>
        <v>55800</v>
      </c>
      <c r="Z1036" s="37"/>
      <c r="AA1036" s="34"/>
      <c r="AB1036" s="78"/>
      <c r="AC1036" s="78"/>
      <c r="AD1036" s="34"/>
      <c r="AE1036" s="77"/>
      <c r="AF1036" s="38"/>
      <c r="AG1036" s="39"/>
      <c r="AH1036" s="38">
        <v>46049</v>
      </c>
      <c r="AI1036" s="39">
        <v>55800</v>
      </c>
      <c r="AJ1036" s="38"/>
      <c r="AK1036" s="39"/>
      <c r="AL1036" s="34"/>
      <c r="AM1036" s="39"/>
      <c r="AN103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36" s="26"/>
      <c r="AQ1036" s="26"/>
      <c r="AR1036" s="26"/>
    </row>
    <row r="1037" spans="1:44" ht="19.5" customHeight="1" x14ac:dyDescent="0.25">
      <c r="A1037" s="32">
        <f t="shared" si="74"/>
        <v>2026</v>
      </c>
      <c r="B1037" s="32">
        <f t="shared" si="75"/>
        <v>1</v>
      </c>
      <c r="C1037" s="25">
        <v>46025</v>
      </c>
      <c r="D1037" s="57">
        <f t="shared" ca="1" si="76"/>
        <v>46097</v>
      </c>
      <c r="E1037" s="32" t="str">
        <f t="shared" ca="1" si="77"/>
        <v>2-Months</v>
      </c>
      <c r="F1037" s="32" t="str">
        <f>VLOOKUP(O1037,Stock[],5,FALSE)</f>
        <v>BE</v>
      </c>
      <c r="G1037" s="33" t="s">
        <v>2127</v>
      </c>
      <c r="H1037" s="34"/>
      <c r="I1037" s="34" t="s">
        <v>233</v>
      </c>
      <c r="J1037" s="32" t="str">
        <f>VLOOKUP(I1037,Customers[],2,FALSE)</f>
        <v>ဦးဝင်းနိုင်</v>
      </c>
      <c r="K1037" s="32" t="str">
        <f>VLOOKUP(I1037,Customers[],4,FALSE)</f>
        <v>Wandwin</v>
      </c>
      <c r="L1037" s="32" t="str">
        <f>VLOOKUP(Table85[[#This Row],[CustomerID]],Table!H:K,3,0)</f>
        <v>လျှော်ပင်</v>
      </c>
      <c r="M1037" s="32" t="str">
        <f>VLOOKUP(I1037,Customers[],5,FALSE)</f>
        <v>WholeSales/Contract</v>
      </c>
      <c r="N1037" s="34" t="s">
        <v>10</v>
      </c>
      <c r="O1037" s="37" t="s">
        <v>205</v>
      </c>
      <c r="P1037" s="32" t="str">
        <f>VLOOKUP(O1037,Stock[],2,FALSE)</f>
        <v>ကောင်းကြည် ကော် 25%  (1Ltr )</v>
      </c>
      <c r="Q1037" s="35">
        <f>VLOOKUP(O1037,Stock[],3,FALSE)</f>
        <v>1</v>
      </c>
      <c r="R1037" s="35">
        <f>VLOOKUP(O1037,Stock[],4,FALSE)</f>
        <v>12</v>
      </c>
      <c r="S1037" s="34"/>
      <c r="T1037" s="35">
        <f>(DailySales!$S1037/DailySales!$R1037)+DailySales!$U1037</f>
        <v>50</v>
      </c>
      <c r="U1037" s="34">
        <v>50</v>
      </c>
      <c r="V1037" s="36">
        <f>+DailySales!$T1037*DailySales!$R1037</f>
        <v>600</v>
      </c>
      <c r="W1037" s="36">
        <f>+DailySales!$V1037*DailySales!$Q1037</f>
        <v>600</v>
      </c>
      <c r="X1037" s="36">
        <f>VLOOKUP(O1037,Stock[],6,FALSE)</f>
        <v>1530</v>
      </c>
      <c r="Y1037" s="36">
        <f>+DailySales!$V1037*DailySales!$X1037</f>
        <v>918000</v>
      </c>
      <c r="Z1037" s="37"/>
      <c r="AA1037" s="34"/>
      <c r="AB1037" s="78"/>
      <c r="AC1037" s="78"/>
      <c r="AD1037" s="34"/>
      <c r="AE1037" s="77"/>
      <c r="AF1037" s="38"/>
      <c r="AG1037" s="39"/>
      <c r="AH1037" s="38">
        <v>46049</v>
      </c>
      <c r="AI1037" s="39">
        <v>918000</v>
      </c>
      <c r="AJ1037" s="38"/>
      <c r="AK1037" s="39"/>
      <c r="AL1037" s="34"/>
      <c r="AM1037" s="39"/>
      <c r="AN103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37" s="26"/>
      <c r="AQ1037" s="26"/>
      <c r="AR1037" s="26"/>
    </row>
    <row r="1038" spans="1:44" ht="19.5" customHeight="1" x14ac:dyDescent="0.25">
      <c r="A1038" s="32">
        <f t="shared" si="74"/>
        <v>2026</v>
      </c>
      <c r="B1038" s="32">
        <f t="shared" si="75"/>
        <v>1</v>
      </c>
      <c r="C1038" s="25">
        <v>46025</v>
      </c>
      <c r="D1038" s="57">
        <f t="shared" ca="1" si="76"/>
        <v>46097</v>
      </c>
      <c r="E1038" s="32" t="str">
        <f t="shared" ca="1" si="77"/>
        <v>2-Months</v>
      </c>
      <c r="F1038" s="32" t="str">
        <f>VLOOKUP(O1038,Stock[],5,FALSE)</f>
        <v>BE</v>
      </c>
      <c r="G1038" s="33" t="s">
        <v>2128</v>
      </c>
      <c r="H1038" s="34"/>
      <c r="I1038" s="34" t="s">
        <v>233</v>
      </c>
      <c r="J1038" s="32" t="str">
        <f>VLOOKUP(I1038,Customers[],2,FALSE)</f>
        <v>ဦးဝင်းနိုင်</v>
      </c>
      <c r="K1038" s="32" t="str">
        <f>VLOOKUP(I1038,Customers[],4,FALSE)</f>
        <v>Wandwin</v>
      </c>
      <c r="L1038" s="32" t="str">
        <f>VLOOKUP(Table85[[#This Row],[CustomerID]],Table!H:K,3,0)</f>
        <v>လျှော်ပင်</v>
      </c>
      <c r="M1038" s="32" t="str">
        <f>VLOOKUP(I1038,Customers[],5,FALSE)</f>
        <v>WholeSales/Contract</v>
      </c>
      <c r="N1038" s="34" t="s">
        <v>10</v>
      </c>
      <c r="O1038" s="37" t="s">
        <v>220</v>
      </c>
      <c r="P1038" s="32" t="str">
        <f>VLOOKUP(O1038,Stock[],2,FALSE)</f>
        <v>မြန်မာရှောက်ပျား</v>
      </c>
      <c r="Q1038" s="35">
        <f>VLOOKUP(O1038,Stock[],3,FALSE)</f>
        <v>0.64</v>
      </c>
      <c r="R1038" s="35">
        <f>VLOOKUP(O1038,Stock[],4,FALSE)</f>
        <v>14</v>
      </c>
      <c r="S1038" s="34"/>
      <c r="T1038" s="35">
        <f>(DailySales!$S1038/DailySales!$R1038)+DailySales!$U1038</f>
        <v>30</v>
      </c>
      <c r="U1038" s="34">
        <v>30</v>
      </c>
      <c r="V1038" s="36">
        <f>+DailySales!$T1038*DailySales!$R1038</f>
        <v>420</v>
      </c>
      <c r="W1038" s="36">
        <f>+DailySales!$V1038*DailySales!$Q1038</f>
        <v>268.8</v>
      </c>
      <c r="X1038" s="36">
        <f>VLOOKUP(O1038,Stock[],6,FALSE)</f>
        <v>1370</v>
      </c>
      <c r="Y1038" s="36">
        <f>+DailySales!$V1038*DailySales!$X1038</f>
        <v>575400</v>
      </c>
      <c r="Z1038" s="37"/>
      <c r="AA1038" s="34"/>
      <c r="AB1038" s="78"/>
      <c r="AC1038" s="78"/>
      <c r="AD1038" s="34"/>
      <c r="AE1038" s="77"/>
      <c r="AF1038" s="38"/>
      <c r="AG1038" s="39"/>
      <c r="AH1038" s="38">
        <v>46049</v>
      </c>
      <c r="AI1038" s="39">
        <v>575400</v>
      </c>
      <c r="AJ1038" s="38"/>
      <c r="AK1038" s="39"/>
      <c r="AL1038" s="34"/>
      <c r="AM1038" s="39"/>
      <c r="AN103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38" s="26"/>
      <c r="AQ1038" s="26"/>
      <c r="AR1038" s="26"/>
    </row>
    <row r="1039" spans="1:44" ht="19.5" customHeight="1" x14ac:dyDescent="0.25">
      <c r="A1039" s="32">
        <f t="shared" si="74"/>
        <v>2026</v>
      </c>
      <c r="B1039" s="32">
        <f t="shared" si="75"/>
        <v>1</v>
      </c>
      <c r="C1039" s="25">
        <v>46025</v>
      </c>
      <c r="D1039" s="57">
        <f t="shared" ca="1" si="76"/>
        <v>46097</v>
      </c>
      <c r="E1039" s="32" t="str">
        <f t="shared" ca="1" si="77"/>
        <v>2-Months</v>
      </c>
      <c r="F1039" s="32" t="str">
        <f>VLOOKUP(O1039,Stock[],5,FALSE)</f>
        <v>BE</v>
      </c>
      <c r="G1039" s="33" t="s">
        <v>2128</v>
      </c>
      <c r="H1039" s="34"/>
      <c r="I1039" s="34" t="s">
        <v>233</v>
      </c>
      <c r="J1039" s="32" t="str">
        <f>VLOOKUP(I1039,Customers[],2,FALSE)</f>
        <v>ဦးဝင်းနိုင်</v>
      </c>
      <c r="K1039" s="32" t="str">
        <f>VLOOKUP(I1039,Customers[],4,FALSE)</f>
        <v>Wandwin</v>
      </c>
      <c r="L1039" s="32" t="str">
        <f>VLOOKUP(Table85[[#This Row],[CustomerID]],Table!H:K,3,0)</f>
        <v>လျှော်ပင်</v>
      </c>
      <c r="M1039" s="32" t="str">
        <f>VLOOKUP(I1039,Customers[],5,FALSE)</f>
        <v>WholeSales/Contract</v>
      </c>
      <c r="N1039" s="34" t="s">
        <v>10</v>
      </c>
      <c r="O1039" s="37" t="s">
        <v>2120</v>
      </c>
      <c r="P1039" s="32" t="str">
        <f>VLOOKUP(O1039,Stock[],2,FALSE)</f>
        <v>ဇေ အရက်သန့်</v>
      </c>
      <c r="Q1039" s="35">
        <f>VLOOKUP(O1039,Stock[],3,FALSE)</f>
        <v>0.64</v>
      </c>
      <c r="R1039" s="35">
        <f>VLOOKUP(O1039,Stock[],4,FALSE)</f>
        <v>14</v>
      </c>
      <c r="S1039" s="34"/>
      <c r="T1039" s="35">
        <f>(DailySales!$S1039/DailySales!$R1039)+DailySales!$U1039</f>
        <v>10</v>
      </c>
      <c r="U1039" s="34">
        <v>10</v>
      </c>
      <c r="V1039" s="36">
        <f>+DailySales!$T1039*DailySales!$R1039</f>
        <v>140</v>
      </c>
      <c r="W1039" s="36">
        <f>+DailySales!$V1039*DailySales!$Q1039</f>
        <v>89.600000000000009</v>
      </c>
      <c r="X1039" s="36">
        <f>VLOOKUP(O1039,Stock[],6,FALSE)</f>
        <v>1380</v>
      </c>
      <c r="Y1039" s="36">
        <f>+DailySales!$V1039*DailySales!$X1039</f>
        <v>193200</v>
      </c>
      <c r="Z1039" s="37"/>
      <c r="AA1039" s="34"/>
      <c r="AB1039" s="78"/>
      <c r="AC1039" s="78"/>
      <c r="AD1039" s="34"/>
      <c r="AE1039" s="77"/>
      <c r="AF1039" s="38"/>
      <c r="AG1039" s="39"/>
      <c r="AH1039" s="38">
        <v>46049</v>
      </c>
      <c r="AI1039" s="39">
        <v>193200</v>
      </c>
      <c r="AJ1039" s="38"/>
      <c r="AK1039" s="39"/>
      <c r="AL1039" s="34"/>
      <c r="AM1039" s="39"/>
      <c r="AN103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39" s="26"/>
      <c r="AQ1039" s="26"/>
      <c r="AR1039" s="26"/>
    </row>
    <row r="1040" spans="1:44" ht="19.5" customHeight="1" x14ac:dyDescent="0.25">
      <c r="A1040" s="32">
        <f t="shared" si="74"/>
        <v>2026</v>
      </c>
      <c r="B1040" s="32">
        <f t="shared" si="75"/>
        <v>1</v>
      </c>
      <c r="C1040" s="25">
        <v>46025</v>
      </c>
      <c r="D1040" s="57">
        <f t="shared" ca="1" si="76"/>
        <v>46097</v>
      </c>
      <c r="E1040" s="32" t="str">
        <f t="shared" ca="1" si="77"/>
        <v>2-Months</v>
      </c>
      <c r="F1040" s="32" t="str">
        <f>VLOOKUP(O1040,Stock[],5,FALSE)</f>
        <v>BE</v>
      </c>
      <c r="G1040" s="33" t="s">
        <v>2128</v>
      </c>
      <c r="H1040" s="34"/>
      <c r="I1040" s="34" t="s">
        <v>233</v>
      </c>
      <c r="J1040" s="32" t="str">
        <f>VLOOKUP(I1040,Customers[],2,FALSE)</f>
        <v>ဦးဝင်းနိုင်</v>
      </c>
      <c r="K1040" s="32" t="str">
        <f>VLOOKUP(I1040,Customers[],4,FALSE)</f>
        <v>Wandwin</v>
      </c>
      <c r="L1040" s="32" t="str">
        <f>VLOOKUP(Table85[[#This Row],[CustomerID]],Table!H:K,3,0)</f>
        <v>လျှော်ပင်</v>
      </c>
      <c r="M1040" s="32" t="str">
        <f>VLOOKUP(I1040,Customers[],5,FALSE)</f>
        <v>WholeSales/Contract</v>
      </c>
      <c r="N1040" s="34" t="s">
        <v>10</v>
      </c>
      <c r="O1040" s="37" t="s">
        <v>214</v>
      </c>
      <c r="P1040" s="32" t="str">
        <f>VLOOKUP(O1040,Stock[],2,FALSE)</f>
        <v>ကောင်းကြည်</v>
      </c>
      <c r="Q1040" s="35">
        <f>VLOOKUP(O1040,Stock[],3,FALSE)</f>
        <v>0.64</v>
      </c>
      <c r="R1040" s="35">
        <f>VLOOKUP(O1040,Stock[],4,FALSE)</f>
        <v>14</v>
      </c>
      <c r="S1040" s="34"/>
      <c r="T1040" s="35">
        <f>(DailySales!$S1040/DailySales!$R1040)+DailySales!$U1040</f>
        <v>40</v>
      </c>
      <c r="U1040" s="34">
        <v>40</v>
      </c>
      <c r="V1040" s="36">
        <f>+DailySales!$T1040*DailySales!$R1040</f>
        <v>560</v>
      </c>
      <c r="W1040" s="36">
        <f>+DailySales!$V1040*DailySales!$Q1040</f>
        <v>358.40000000000003</v>
      </c>
      <c r="X1040" s="36">
        <f>VLOOKUP(O1040,Stock[],6,FALSE)</f>
        <v>1330</v>
      </c>
      <c r="Y1040" s="36">
        <f>+DailySales!$V1040*DailySales!$X1040</f>
        <v>744800</v>
      </c>
      <c r="Z1040" s="37"/>
      <c r="AA1040" s="34"/>
      <c r="AB1040" s="78"/>
      <c r="AC1040" s="78"/>
      <c r="AD1040" s="34"/>
      <c r="AE1040" s="77"/>
      <c r="AF1040" s="38"/>
      <c r="AG1040" s="39"/>
      <c r="AH1040" s="38">
        <v>46049</v>
      </c>
      <c r="AI1040" s="39">
        <v>744800</v>
      </c>
      <c r="AJ1040" s="38"/>
      <c r="AK1040" s="39"/>
      <c r="AL1040" s="34"/>
      <c r="AM1040" s="39"/>
      <c r="AN104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40" s="26"/>
      <c r="AQ1040" s="26"/>
      <c r="AR1040" s="26"/>
    </row>
    <row r="1041" spans="1:44" ht="19.5" customHeight="1" x14ac:dyDescent="0.25">
      <c r="A1041" s="32">
        <f t="shared" si="74"/>
        <v>2026</v>
      </c>
      <c r="B1041" s="32">
        <f t="shared" si="75"/>
        <v>1</v>
      </c>
      <c r="C1041" s="25">
        <v>46025</v>
      </c>
      <c r="D1041" s="57">
        <f t="shared" ca="1" si="76"/>
        <v>46097</v>
      </c>
      <c r="E1041" s="32" t="str">
        <f t="shared" ca="1" si="77"/>
        <v>2-Months</v>
      </c>
      <c r="F1041" s="32" t="str">
        <f>VLOOKUP(O1041,Stock[],5,FALSE)</f>
        <v>BE</v>
      </c>
      <c r="G1041" s="33" t="s">
        <v>2128</v>
      </c>
      <c r="H1041" s="34"/>
      <c r="I1041" s="34" t="s">
        <v>233</v>
      </c>
      <c r="J1041" s="32" t="str">
        <f>VLOOKUP(I1041,Customers[],2,FALSE)</f>
        <v>ဦးဝင်းနိုင်</v>
      </c>
      <c r="K1041" s="32" t="str">
        <f>VLOOKUP(I1041,Customers[],4,FALSE)</f>
        <v>Wandwin</v>
      </c>
      <c r="L1041" s="32" t="str">
        <f>VLOOKUP(Table85[[#This Row],[CustomerID]],Table!H:K,3,0)</f>
        <v>လျှော်ပင်</v>
      </c>
      <c r="M1041" s="32" t="str">
        <f>VLOOKUP(I1041,Customers[],5,FALSE)</f>
        <v>WholeSales/Contract</v>
      </c>
      <c r="N1041" s="34" t="s">
        <v>10</v>
      </c>
      <c r="O1041" s="37" t="s">
        <v>205</v>
      </c>
      <c r="P1041" s="32" t="str">
        <f>VLOOKUP(O1041,Stock[],2,FALSE)</f>
        <v>ကောင်းကြည် ကော် 25%  (1Ltr )</v>
      </c>
      <c r="Q1041" s="35">
        <f>VLOOKUP(O1041,Stock[],3,FALSE)</f>
        <v>1</v>
      </c>
      <c r="R1041" s="35">
        <f>VLOOKUP(O1041,Stock[],4,FALSE)</f>
        <v>12</v>
      </c>
      <c r="S1041" s="34"/>
      <c r="T1041" s="35">
        <f>(DailySales!$S1041/DailySales!$R1041)+DailySales!$U1041</f>
        <v>50</v>
      </c>
      <c r="U1041" s="34">
        <v>50</v>
      </c>
      <c r="V1041" s="36">
        <f>+DailySales!$T1041*DailySales!$R1041</f>
        <v>600</v>
      </c>
      <c r="W1041" s="36">
        <f>+DailySales!$V1041*DailySales!$Q1041</f>
        <v>600</v>
      </c>
      <c r="X1041" s="36">
        <f>VLOOKUP(O1041,Stock[],6,FALSE)</f>
        <v>1530</v>
      </c>
      <c r="Y1041" s="36">
        <f>+DailySales!$V1041*DailySales!$X1041</f>
        <v>918000</v>
      </c>
      <c r="Z1041" s="37"/>
      <c r="AA1041" s="34"/>
      <c r="AB1041" s="78"/>
      <c r="AC1041" s="78"/>
      <c r="AD1041" s="34"/>
      <c r="AE1041" s="77"/>
      <c r="AF1041" s="38"/>
      <c r="AG1041" s="39"/>
      <c r="AH1041" s="38">
        <v>46049</v>
      </c>
      <c r="AI1041" s="39">
        <v>918000</v>
      </c>
      <c r="AJ1041" s="38"/>
      <c r="AK1041" s="39"/>
      <c r="AL1041" s="34"/>
      <c r="AM1041" s="39"/>
      <c r="AN104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41" s="26"/>
      <c r="AQ1041" s="26"/>
      <c r="AR1041" s="26"/>
    </row>
    <row r="1042" spans="1:44" ht="19.5" customHeight="1" x14ac:dyDescent="0.25">
      <c r="A1042" s="32">
        <f t="shared" si="74"/>
        <v>2026</v>
      </c>
      <c r="B1042" s="32">
        <f t="shared" si="75"/>
        <v>1</v>
      </c>
      <c r="C1042" s="25">
        <v>46025</v>
      </c>
      <c r="D1042" s="57">
        <f t="shared" ca="1" si="76"/>
        <v>46097</v>
      </c>
      <c r="E1042" s="32" t="str">
        <f t="shared" ca="1" si="77"/>
        <v>2-Months</v>
      </c>
      <c r="F1042" s="32" t="str">
        <f>VLOOKUP(O1042,Stock[],5,FALSE)</f>
        <v>BE</v>
      </c>
      <c r="G1042" s="33" t="s">
        <v>2128</v>
      </c>
      <c r="H1042" s="34"/>
      <c r="I1042" s="34" t="s">
        <v>233</v>
      </c>
      <c r="J1042" s="32" t="str">
        <f>VLOOKUP(I1042,Customers[],2,FALSE)</f>
        <v>ဦးဝင်းနိုင်</v>
      </c>
      <c r="K1042" s="32" t="str">
        <f>VLOOKUP(I1042,Customers[],4,FALSE)</f>
        <v>Wandwin</v>
      </c>
      <c r="L1042" s="32" t="str">
        <f>VLOOKUP(Table85[[#This Row],[CustomerID]],Table!H:K,3,0)</f>
        <v>လျှော်ပင်</v>
      </c>
      <c r="M1042" s="32" t="str">
        <f>VLOOKUP(I1042,Customers[],5,FALSE)</f>
        <v>WholeSales/Contract</v>
      </c>
      <c r="N1042" s="34" t="s">
        <v>10</v>
      </c>
      <c r="O1042" s="37" t="s">
        <v>224</v>
      </c>
      <c r="P1042" s="32" t="str">
        <f>VLOOKUP(O1042,Stock[],2,FALSE)</f>
        <v>ချယ်ရီသံပုရာအရက်သန့်ကော် (.6Ltr)</v>
      </c>
      <c r="Q1042" s="35">
        <f>VLOOKUP(O1042,Stock[],3,FALSE)</f>
        <v>0.6</v>
      </c>
      <c r="R1042" s="35">
        <f>VLOOKUP(O1042,Stock[],4,FALSE)</f>
        <v>24</v>
      </c>
      <c r="S1042" s="34"/>
      <c r="T1042" s="35">
        <f>(DailySales!$S1042/DailySales!$R1042)+DailySales!$U1042</f>
        <v>10</v>
      </c>
      <c r="U1042" s="34">
        <v>10</v>
      </c>
      <c r="V1042" s="36">
        <f>+DailySales!$T1042*DailySales!$R1042</f>
        <v>240</v>
      </c>
      <c r="W1042" s="36">
        <f>+DailySales!$V1042*DailySales!$Q1042</f>
        <v>144</v>
      </c>
      <c r="X1042" s="36">
        <f>VLOOKUP(O1042,Stock[],6,FALSE)</f>
        <v>915</v>
      </c>
      <c r="Y1042" s="36">
        <f>+DailySales!$V1042*DailySales!$X1042</f>
        <v>219600</v>
      </c>
      <c r="Z1042" s="37"/>
      <c r="AA1042" s="34"/>
      <c r="AB1042" s="78"/>
      <c r="AC1042" s="78"/>
      <c r="AD1042" s="34"/>
      <c r="AE1042" s="77"/>
      <c r="AF1042" s="38"/>
      <c r="AG1042" s="39"/>
      <c r="AH1042" s="38">
        <v>46049</v>
      </c>
      <c r="AI1042" s="39">
        <v>208725</v>
      </c>
      <c r="AJ1042" s="38">
        <v>46050</v>
      </c>
      <c r="AK1042" s="39">
        <v>10875</v>
      </c>
      <c r="AL1042" s="34"/>
      <c r="AM1042" s="39"/>
      <c r="AN104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42" s="26"/>
      <c r="AQ1042" s="26"/>
      <c r="AR1042" s="26"/>
    </row>
    <row r="1043" spans="1:44" ht="19.5" customHeight="1" x14ac:dyDescent="0.25">
      <c r="A1043" s="32">
        <f t="shared" si="74"/>
        <v>2026</v>
      </c>
      <c r="B1043" s="32">
        <f t="shared" si="75"/>
        <v>1</v>
      </c>
      <c r="C1043" s="25">
        <v>46025</v>
      </c>
      <c r="D1043" s="57">
        <f t="shared" ca="1" si="76"/>
        <v>46097</v>
      </c>
      <c r="E1043" s="32" t="str">
        <f t="shared" ca="1" si="77"/>
        <v>2-Months</v>
      </c>
      <c r="F1043" s="32" t="str">
        <f>VLOOKUP(O1043,Stock[],5,FALSE)</f>
        <v>BE</v>
      </c>
      <c r="G1043" s="33" t="s">
        <v>2128</v>
      </c>
      <c r="H1043" s="34"/>
      <c r="I1043" s="34" t="s">
        <v>233</v>
      </c>
      <c r="J1043" s="32" t="str">
        <f>VLOOKUP(I1043,Customers[],2,FALSE)</f>
        <v>ဦးဝင်းနိုင်</v>
      </c>
      <c r="K1043" s="32" t="str">
        <f>VLOOKUP(I1043,Customers[],4,FALSE)</f>
        <v>Wandwin</v>
      </c>
      <c r="L1043" s="32" t="str">
        <f>VLOOKUP(Table85[[#This Row],[CustomerID]],Table!H:K,3,0)</f>
        <v>လျှော်ပင်</v>
      </c>
      <c r="M1043" s="32" t="str">
        <f>VLOOKUP(I1043,Customers[],5,FALSE)</f>
        <v>WholeSales/Contract</v>
      </c>
      <c r="N1043" s="34" t="s">
        <v>10</v>
      </c>
      <c r="O1043" s="37" t="s">
        <v>225</v>
      </c>
      <c r="P1043" s="32" t="str">
        <f>VLOOKUP(O1043,Stock[],2,FALSE)</f>
        <v>ချယ်ရီသံပုရာအရက်သန့်ကော် (1Ltr)</v>
      </c>
      <c r="Q1043" s="35">
        <f>VLOOKUP(O1043,Stock[],3,FALSE)</f>
        <v>1</v>
      </c>
      <c r="R1043" s="35">
        <f>VLOOKUP(O1043,Stock[],4,FALSE)</f>
        <v>12</v>
      </c>
      <c r="S1043" s="34"/>
      <c r="T1043" s="35">
        <f>(DailySales!$S1043/DailySales!$R1043)+DailySales!$U1043</f>
        <v>20</v>
      </c>
      <c r="U1043" s="34">
        <v>20</v>
      </c>
      <c r="V1043" s="36">
        <f>+DailySales!$T1043*DailySales!$R1043</f>
        <v>240</v>
      </c>
      <c r="W1043" s="36">
        <f>+DailySales!$V1043*DailySales!$Q1043</f>
        <v>240</v>
      </c>
      <c r="X1043" s="36">
        <f>VLOOKUP(O1043,Stock[],6,FALSE)</f>
        <v>1260</v>
      </c>
      <c r="Y1043" s="36">
        <f>+DailySales!$V1043*DailySales!$X1043</f>
        <v>302400</v>
      </c>
      <c r="Z1043" s="37"/>
      <c r="AA1043" s="34"/>
      <c r="AB1043" s="78"/>
      <c r="AC1043" s="78"/>
      <c r="AD1043" s="34"/>
      <c r="AE1043" s="77"/>
      <c r="AF1043" s="38"/>
      <c r="AG1043" s="39"/>
      <c r="AH1043" s="38"/>
      <c r="AI1043" s="39"/>
      <c r="AJ1043" s="38">
        <v>46050</v>
      </c>
      <c r="AK1043" s="39">
        <v>302400</v>
      </c>
      <c r="AL1043" s="34"/>
      <c r="AM1043" s="39"/>
      <c r="AN104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43" s="26"/>
      <c r="AQ1043" s="26"/>
      <c r="AR1043" s="26"/>
    </row>
    <row r="1044" spans="1:44" ht="19.5" customHeight="1" x14ac:dyDescent="0.25">
      <c r="A1044" s="32">
        <f t="shared" ref="A1044:A1113" si="78">YEAR(C1044)</f>
        <v>2026</v>
      </c>
      <c r="B1044" s="32">
        <f t="shared" ref="B1044:B1113" si="79">MONTH(C1044)</f>
        <v>1</v>
      </c>
      <c r="C1044" s="25">
        <v>46025</v>
      </c>
      <c r="D1044" s="57">
        <f t="shared" ca="1" si="76"/>
        <v>46097</v>
      </c>
      <c r="E1044" s="32" t="str">
        <f t="shared" ca="1" si="77"/>
        <v>2-Months</v>
      </c>
      <c r="F1044" s="32" t="str">
        <f>VLOOKUP(O1044,Stock[],5,FALSE)</f>
        <v>BE</v>
      </c>
      <c r="G1044" s="33" t="s">
        <v>2129</v>
      </c>
      <c r="H1044" s="34"/>
      <c r="I1044" s="34" t="s">
        <v>181</v>
      </c>
      <c r="J1044" s="32" t="str">
        <f>VLOOKUP(I1044,Customers[],2,FALSE)</f>
        <v>ရွှေမြင်း(ရွှေခြင်္သေ့)</v>
      </c>
      <c r="K1044" s="32" t="str">
        <f>VLOOKUP(I1044,Customers[],4,FALSE)</f>
        <v>Meiktila</v>
      </c>
      <c r="L1044" s="32" t="str">
        <f>VLOOKUP(Table85[[#This Row],[CustomerID]],Table!H:K,3,0)</f>
        <v>မိတ္ထီလာ</v>
      </c>
      <c r="M1044" s="32" t="str">
        <f>VLOOKUP(I1044,Customers[],5,FALSE)</f>
        <v>WholeSales/Contract</v>
      </c>
      <c r="N1044" s="34" t="s">
        <v>10</v>
      </c>
      <c r="O1044" s="37" t="s">
        <v>217</v>
      </c>
      <c r="P1044" s="32" t="str">
        <f>VLOOKUP(O1044,Stock[],2,FALSE)</f>
        <v>လိမ္မော်ဖြူ</v>
      </c>
      <c r="Q1044" s="35">
        <f>VLOOKUP(O1044,Stock[],3,FALSE)</f>
        <v>0.64</v>
      </c>
      <c r="R1044" s="35">
        <f>VLOOKUP(O1044,Stock[],4,FALSE)</f>
        <v>24</v>
      </c>
      <c r="S1044" s="34"/>
      <c r="T1044" s="35">
        <f>(DailySales!$S1044/DailySales!$R1044)+DailySales!$U1044</f>
        <v>10</v>
      </c>
      <c r="U1044" s="34">
        <v>10</v>
      </c>
      <c r="V1044" s="36">
        <f>+DailySales!$T1044*DailySales!$R1044</f>
        <v>240</v>
      </c>
      <c r="W1044" s="36">
        <f>+DailySales!$V1044*DailySales!$Q1044</f>
        <v>153.6</v>
      </c>
      <c r="X1044" s="36">
        <f>VLOOKUP(O1044,Stock[],6,FALSE)</f>
        <v>1330</v>
      </c>
      <c r="Y1044" s="36">
        <f>+DailySales!$V1044*DailySales!$X1044</f>
        <v>319200</v>
      </c>
      <c r="Z1044" s="37"/>
      <c r="AA1044" s="34"/>
      <c r="AB1044" s="78"/>
      <c r="AC1044" s="78"/>
      <c r="AD1044" s="34"/>
      <c r="AE1044" s="77"/>
      <c r="AF1044" s="38"/>
      <c r="AG1044" s="39"/>
      <c r="AH1044" s="38">
        <v>46072</v>
      </c>
      <c r="AI1044" s="39">
        <v>319200</v>
      </c>
      <c r="AJ1044" s="38"/>
      <c r="AK1044" s="39"/>
      <c r="AL1044" s="34"/>
      <c r="AM1044" s="39"/>
      <c r="AN104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44" s="26"/>
      <c r="AQ1044" s="26"/>
      <c r="AR1044" s="26"/>
    </row>
    <row r="1045" spans="1:44" ht="19.5" customHeight="1" x14ac:dyDescent="0.25">
      <c r="A1045" s="32">
        <f t="shared" si="78"/>
        <v>2026</v>
      </c>
      <c r="B1045" s="32">
        <f t="shared" si="79"/>
        <v>1</v>
      </c>
      <c r="C1045" s="25">
        <v>46025</v>
      </c>
      <c r="D1045" s="57">
        <f t="shared" ca="1" si="76"/>
        <v>46097</v>
      </c>
      <c r="E1045" s="32" t="str">
        <f t="shared" ca="1" si="77"/>
        <v>2-Months</v>
      </c>
      <c r="F1045" s="32" t="str">
        <f>VLOOKUP(O1045,Stock[],5,FALSE)</f>
        <v>BE</v>
      </c>
      <c r="G1045" s="33" t="s">
        <v>2129</v>
      </c>
      <c r="H1045" s="34"/>
      <c r="I1045" s="34" t="s">
        <v>181</v>
      </c>
      <c r="J1045" s="32" t="str">
        <f>VLOOKUP(I1045,Customers[],2,FALSE)</f>
        <v>ရွှေမြင်း(ရွှေခြင်္သေ့)</v>
      </c>
      <c r="K1045" s="32" t="str">
        <f>VLOOKUP(I1045,Customers[],4,FALSE)</f>
        <v>Meiktila</v>
      </c>
      <c r="L1045" s="32" t="str">
        <f>VLOOKUP(Table85[[#This Row],[CustomerID]],Table!H:K,3,0)</f>
        <v>မိတ္ထီလာ</v>
      </c>
      <c r="M1045" s="32" t="str">
        <f>VLOOKUP(I1045,Customers[],5,FALSE)</f>
        <v>WholeSales/Contract</v>
      </c>
      <c r="N1045" s="34" t="s">
        <v>10</v>
      </c>
      <c r="O1045" s="37" t="s">
        <v>220</v>
      </c>
      <c r="P1045" s="32" t="str">
        <f>VLOOKUP(O1045,Stock[],2,FALSE)</f>
        <v>မြန်မာရှောက်ပျား</v>
      </c>
      <c r="Q1045" s="35">
        <f>VLOOKUP(O1045,Stock[],3,FALSE)</f>
        <v>0.64</v>
      </c>
      <c r="R1045" s="35">
        <f>VLOOKUP(O1045,Stock[],4,FALSE)</f>
        <v>14</v>
      </c>
      <c r="S1045" s="34"/>
      <c r="T1045" s="35">
        <f>(DailySales!$S1045/DailySales!$R1045)+DailySales!$U1045</f>
        <v>30</v>
      </c>
      <c r="U1045" s="34">
        <v>30</v>
      </c>
      <c r="V1045" s="36">
        <f>+DailySales!$T1045*DailySales!$R1045</f>
        <v>420</v>
      </c>
      <c r="W1045" s="36">
        <f>+DailySales!$V1045*DailySales!$Q1045</f>
        <v>268.8</v>
      </c>
      <c r="X1045" s="36">
        <f>VLOOKUP(O1045,Stock[],6,FALSE)</f>
        <v>1370</v>
      </c>
      <c r="Y1045" s="36">
        <f>+DailySales!$V1045*DailySales!$X1045</f>
        <v>575400</v>
      </c>
      <c r="Z1045" s="37"/>
      <c r="AA1045" s="34"/>
      <c r="AB1045" s="78"/>
      <c r="AC1045" s="78"/>
      <c r="AD1045" s="34"/>
      <c r="AE1045" s="77"/>
      <c r="AF1045" s="38"/>
      <c r="AG1045" s="39"/>
      <c r="AH1045" s="38">
        <v>46072</v>
      </c>
      <c r="AI1045" s="39">
        <v>575400</v>
      </c>
      <c r="AJ1045" s="38"/>
      <c r="AK1045" s="39"/>
      <c r="AL1045" s="34"/>
      <c r="AM1045" s="39"/>
      <c r="AN104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45" s="26"/>
      <c r="AQ1045" s="26"/>
      <c r="AR1045" s="26"/>
    </row>
    <row r="1046" spans="1:44" ht="19.5" customHeight="1" x14ac:dyDescent="0.25">
      <c r="A1046" s="32">
        <f t="shared" si="78"/>
        <v>2026</v>
      </c>
      <c r="B1046" s="32">
        <f t="shared" si="79"/>
        <v>1</v>
      </c>
      <c r="C1046" s="25">
        <v>46025</v>
      </c>
      <c r="D1046" s="57">
        <f t="shared" ca="1" si="76"/>
        <v>46097</v>
      </c>
      <c r="E1046" s="32" t="str">
        <f t="shared" ca="1" si="77"/>
        <v>2-Months</v>
      </c>
      <c r="F1046" s="32" t="str">
        <f>VLOOKUP(O1046,Stock[],5,FALSE)</f>
        <v>BE</v>
      </c>
      <c r="G1046" s="33" t="s">
        <v>2129</v>
      </c>
      <c r="H1046" s="34"/>
      <c r="I1046" s="34" t="s">
        <v>181</v>
      </c>
      <c r="J1046" s="32" t="str">
        <f>VLOOKUP(I1046,Customers[],2,FALSE)</f>
        <v>ရွှေမြင်း(ရွှေခြင်္သေ့)</v>
      </c>
      <c r="K1046" s="32" t="str">
        <f>VLOOKUP(I1046,Customers[],4,FALSE)</f>
        <v>Meiktila</v>
      </c>
      <c r="L1046" s="32" t="str">
        <f>VLOOKUP(Table85[[#This Row],[CustomerID]],Table!H:K,3,0)</f>
        <v>မိတ္ထီလာ</v>
      </c>
      <c r="M1046" s="32" t="str">
        <f>VLOOKUP(I1046,Customers[],5,FALSE)</f>
        <v>WholeSales/Contract</v>
      </c>
      <c r="N1046" s="34" t="s">
        <v>10</v>
      </c>
      <c r="O1046" s="37" t="s">
        <v>2120</v>
      </c>
      <c r="P1046" s="32" t="str">
        <f>VLOOKUP(O1046,Stock[],2,FALSE)</f>
        <v>ဇေ အရက်သန့်</v>
      </c>
      <c r="Q1046" s="35">
        <f>VLOOKUP(O1046,Stock[],3,FALSE)</f>
        <v>0.64</v>
      </c>
      <c r="R1046" s="35">
        <f>VLOOKUP(O1046,Stock[],4,FALSE)</f>
        <v>14</v>
      </c>
      <c r="S1046" s="34"/>
      <c r="T1046" s="35">
        <f>(DailySales!$S1046/DailySales!$R1046)+DailySales!$U1046</f>
        <v>20</v>
      </c>
      <c r="U1046" s="34">
        <v>20</v>
      </c>
      <c r="V1046" s="36">
        <f>+DailySales!$T1046*DailySales!$R1046</f>
        <v>280</v>
      </c>
      <c r="W1046" s="36">
        <f>+DailySales!$V1046*DailySales!$Q1046</f>
        <v>179.20000000000002</v>
      </c>
      <c r="X1046" s="36">
        <f>VLOOKUP(O1046,Stock[],6,FALSE)</f>
        <v>1380</v>
      </c>
      <c r="Y1046" s="36">
        <f>+DailySales!$V1046*DailySales!$X1046</f>
        <v>386400</v>
      </c>
      <c r="Z1046" s="37"/>
      <c r="AA1046" s="34"/>
      <c r="AB1046" s="78"/>
      <c r="AC1046" s="78"/>
      <c r="AD1046" s="34"/>
      <c r="AE1046" s="77"/>
      <c r="AF1046" s="38"/>
      <c r="AG1046" s="39"/>
      <c r="AH1046" s="38">
        <v>46072</v>
      </c>
      <c r="AI1046" s="39">
        <v>386400</v>
      </c>
      <c r="AJ1046" s="38"/>
      <c r="AK1046" s="39"/>
      <c r="AL1046" s="34"/>
      <c r="AM1046" s="39"/>
      <c r="AN104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46" s="26"/>
      <c r="AQ1046" s="26"/>
      <c r="AR1046" s="26"/>
    </row>
    <row r="1047" spans="1:44" ht="19.5" customHeight="1" x14ac:dyDescent="0.25">
      <c r="A1047" s="32">
        <f t="shared" si="78"/>
        <v>2026</v>
      </c>
      <c r="B1047" s="32">
        <f t="shared" si="79"/>
        <v>1</v>
      </c>
      <c r="C1047" s="25">
        <v>46025</v>
      </c>
      <c r="D1047" s="57">
        <f t="shared" ca="1" si="76"/>
        <v>46097</v>
      </c>
      <c r="E1047" s="32" t="str">
        <f t="shared" ca="1" si="77"/>
        <v>2-Months</v>
      </c>
      <c r="F1047" s="32" t="str">
        <f>VLOOKUP(O1047,Stock[],5,FALSE)</f>
        <v>BE</v>
      </c>
      <c r="G1047" s="33" t="s">
        <v>2129</v>
      </c>
      <c r="H1047" s="34"/>
      <c r="I1047" s="34" t="s">
        <v>181</v>
      </c>
      <c r="J1047" s="32" t="str">
        <f>VLOOKUP(I1047,Customers[],2,FALSE)</f>
        <v>ရွှေမြင်း(ရွှေခြင်္သေ့)</v>
      </c>
      <c r="K1047" s="32" t="str">
        <f>VLOOKUP(I1047,Customers[],4,FALSE)</f>
        <v>Meiktila</v>
      </c>
      <c r="L1047" s="32" t="str">
        <f>VLOOKUP(Table85[[#This Row],[CustomerID]],Table!H:K,3,0)</f>
        <v>မိတ္ထီလာ</v>
      </c>
      <c r="M1047" s="32" t="str">
        <f>VLOOKUP(I1047,Customers[],5,FALSE)</f>
        <v>WholeSales/Contract</v>
      </c>
      <c r="N1047" s="34" t="s">
        <v>10</v>
      </c>
      <c r="O1047" s="37" t="s">
        <v>205</v>
      </c>
      <c r="P1047" s="32" t="str">
        <f>VLOOKUP(O1047,Stock[],2,FALSE)</f>
        <v>ကောင်းကြည် ကော် 25%  (1Ltr )</v>
      </c>
      <c r="Q1047" s="35">
        <f>VLOOKUP(O1047,Stock[],3,FALSE)</f>
        <v>1</v>
      </c>
      <c r="R1047" s="35">
        <f>VLOOKUP(O1047,Stock[],4,FALSE)</f>
        <v>12</v>
      </c>
      <c r="S1047" s="34"/>
      <c r="T1047" s="35">
        <f>(DailySales!$S1047/DailySales!$R1047)+DailySales!$U1047</f>
        <v>40</v>
      </c>
      <c r="U1047" s="34">
        <v>40</v>
      </c>
      <c r="V1047" s="36">
        <f>+DailySales!$T1047*DailySales!$R1047</f>
        <v>480</v>
      </c>
      <c r="W1047" s="36">
        <f>+DailySales!$V1047*DailySales!$Q1047</f>
        <v>480</v>
      </c>
      <c r="X1047" s="36">
        <f>VLOOKUP(O1047,Stock[],6,FALSE)</f>
        <v>1530</v>
      </c>
      <c r="Y1047" s="36">
        <f>+DailySales!$V1047*DailySales!$X1047</f>
        <v>734400</v>
      </c>
      <c r="Z1047" s="37"/>
      <c r="AA1047" s="34"/>
      <c r="AB1047" s="78"/>
      <c r="AC1047" s="78"/>
      <c r="AD1047" s="34"/>
      <c r="AE1047" s="77"/>
      <c r="AF1047" s="38"/>
      <c r="AG1047" s="39"/>
      <c r="AH1047" s="38">
        <v>46072</v>
      </c>
      <c r="AI1047" s="39">
        <v>734400</v>
      </c>
      <c r="AJ1047" s="38"/>
      <c r="AK1047" s="39"/>
      <c r="AL1047" s="34"/>
      <c r="AM1047" s="39"/>
      <c r="AN104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47" s="26"/>
      <c r="AQ1047" s="26"/>
      <c r="AR1047" s="26"/>
    </row>
    <row r="1048" spans="1:44" ht="19.5" customHeight="1" x14ac:dyDescent="0.25">
      <c r="A1048" s="32">
        <f t="shared" si="78"/>
        <v>2026</v>
      </c>
      <c r="B1048" s="32">
        <f t="shared" si="79"/>
        <v>1</v>
      </c>
      <c r="C1048" s="25">
        <v>46025</v>
      </c>
      <c r="D1048" s="57">
        <f t="shared" ca="1" si="76"/>
        <v>46097</v>
      </c>
      <c r="E1048" s="32" t="str">
        <f t="shared" ca="1" si="77"/>
        <v>2-Months</v>
      </c>
      <c r="F1048" s="32" t="str">
        <f>VLOOKUP(O1048,Stock[],5,FALSE)</f>
        <v>BE</v>
      </c>
      <c r="G1048" s="33" t="s">
        <v>2130</v>
      </c>
      <c r="H1048" s="34"/>
      <c r="I1048" s="34" t="s">
        <v>228</v>
      </c>
      <c r="J1048" s="32" t="str">
        <f>VLOOKUP(I1048,Customers[],2,FALSE)</f>
        <v>ဦးအေးခင်မောင်</v>
      </c>
      <c r="K1048" s="32" t="str">
        <f>VLOOKUP(I1048,Customers[],4,FALSE)</f>
        <v>Meiktila</v>
      </c>
      <c r="L1048" s="32" t="str">
        <f>VLOOKUP(Table85[[#This Row],[CustomerID]],Table!H:K,3,0)</f>
        <v>မိတ္ထီလာ</v>
      </c>
      <c r="M1048" s="32" t="str">
        <f>VLOOKUP(I1048,Customers[],5,FALSE)</f>
        <v>WholeSales</v>
      </c>
      <c r="N1048" s="34" t="s">
        <v>10</v>
      </c>
      <c r="O1048" s="37" t="s">
        <v>217</v>
      </c>
      <c r="P1048" s="32" t="str">
        <f>VLOOKUP(O1048,Stock[],2,FALSE)</f>
        <v>လိမ္မော်ဖြူ</v>
      </c>
      <c r="Q1048" s="35">
        <f>VLOOKUP(O1048,Stock[],3,FALSE)</f>
        <v>0.64</v>
      </c>
      <c r="R1048" s="35">
        <f>VLOOKUP(O1048,Stock[],4,FALSE)</f>
        <v>24</v>
      </c>
      <c r="S1048" s="34"/>
      <c r="T1048" s="35">
        <f>(DailySales!$S1048/DailySales!$R1048)+DailySales!$U1048</f>
        <v>50</v>
      </c>
      <c r="U1048" s="34">
        <v>50</v>
      </c>
      <c r="V1048" s="36">
        <f>+DailySales!$T1048*DailySales!$R1048</f>
        <v>1200</v>
      </c>
      <c r="W1048" s="36">
        <f>+DailySales!$V1048*DailySales!$Q1048</f>
        <v>768</v>
      </c>
      <c r="X1048" s="36">
        <f>VLOOKUP(O1048,Stock[],6,FALSE)</f>
        <v>1330</v>
      </c>
      <c r="Y1048" s="36">
        <f>+DailySales!$V1048*DailySales!$X1048</f>
        <v>1596000</v>
      </c>
      <c r="Z1048" s="37"/>
      <c r="AA1048" s="34"/>
      <c r="AB1048" s="78"/>
      <c r="AC1048" s="78"/>
      <c r="AD1048" s="34"/>
      <c r="AE1048" s="77"/>
      <c r="AF1048" s="38"/>
      <c r="AG1048" s="39"/>
      <c r="AH1048" s="38">
        <v>46039</v>
      </c>
      <c r="AI1048" s="39">
        <v>1596000</v>
      </c>
      <c r="AJ1048" s="38"/>
      <c r="AK1048" s="39"/>
      <c r="AL1048" s="34"/>
      <c r="AM1048" s="39"/>
      <c r="AN104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48" s="26"/>
      <c r="AQ1048" s="26"/>
      <c r="AR1048" s="26"/>
    </row>
    <row r="1049" spans="1:44" ht="19.5" customHeight="1" x14ac:dyDescent="0.25">
      <c r="A1049" s="32">
        <f t="shared" si="78"/>
        <v>2026</v>
      </c>
      <c r="B1049" s="32">
        <f t="shared" si="79"/>
        <v>1</v>
      </c>
      <c r="C1049" s="25">
        <v>46025</v>
      </c>
      <c r="D1049" s="57">
        <f t="shared" ca="1" si="76"/>
        <v>46097</v>
      </c>
      <c r="E1049" s="32" t="str">
        <f t="shared" ca="1" si="77"/>
        <v>2-Months</v>
      </c>
      <c r="F1049" s="32" t="str">
        <f>VLOOKUP(O1049,Stock[],5,FALSE)</f>
        <v>BE</v>
      </c>
      <c r="G1049" s="33" t="s">
        <v>2130</v>
      </c>
      <c r="H1049" s="34"/>
      <c r="I1049" s="34" t="s">
        <v>228</v>
      </c>
      <c r="J1049" s="32" t="str">
        <f>VLOOKUP(I1049,Customers[],2,FALSE)</f>
        <v>ဦးအေးခင်မောင်</v>
      </c>
      <c r="K1049" s="32" t="str">
        <f>VLOOKUP(I1049,Customers[],4,FALSE)</f>
        <v>Meiktila</v>
      </c>
      <c r="L1049" s="32" t="str">
        <f>VLOOKUP(Table85[[#This Row],[CustomerID]],Table!H:K,3,0)</f>
        <v>မိတ္ထီလာ</v>
      </c>
      <c r="M1049" s="32" t="str">
        <f>VLOOKUP(I1049,Customers[],5,FALSE)</f>
        <v>WholeSales</v>
      </c>
      <c r="N1049" s="34" t="s">
        <v>10</v>
      </c>
      <c r="O1049" s="37" t="s">
        <v>221</v>
      </c>
      <c r="P1049" s="32" t="str">
        <f>VLOOKUP(O1049,Stock[],2,FALSE)</f>
        <v>မိုးနဲကွန်ကီး</v>
      </c>
      <c r="Q1049" s="35">
        <f>VLOOKUP(O1049,Stock[],3,FALSE)</f>
        <v>0.64</v>
      </c>
      <c r="R1049" s="35">
        <f>VLOOKUP(O1049,Stock[],4,FALSE)</f>
        <v>14</v>
      </c>
      <c r="S1049" s="34"/>
      <c r="T1049" s="35">
        <f>(DailySales!$S1049/DailySales!$R1049)+DailySales!$U1049</f>
        <v>50</v>
      </c>
      <c r="U1049" s="34">
        <v>50</v>
      </c>
      <c r="V1049" s="36">
        <f>+DailySales!$T1049*DailySales!$R1049</f>
        <v>700</v>
      </c>
      <c r="W1049" s="36">
        <f>+DailySales!$V1049*DailySales!$Q1049</f>
        <v>448</v>
      </c>
      <c r="X1049" s="36">
        <f>VLOOKUP(O1049,Stock[],6,FALSE)</f>
        <v>1500</v>
      </c>
      <c r="Y1049" s="36">
        <f>+DailySales!$V1049*DailySales!$X1049</f>
        <v>1050000</v>
      </c>
      <c r="Z1049" s="37"/>
      <c r="AA1049" s="34"/>
      <c r="AB1049" s="78"/>
      <c r="AC1049" s="78"/>
      <c r="AD1049" s="34"/>
      <c r="AE1049" s="77"/>
      <c r="AF1049" s="38"/>
      <c r="AG1049" s="39"/>
      <c r="AH1049" s="38">
        <v>46039</v>
      </c>
      <c r="AI1049" s="39">
        <v>1050000</v>
      </c>
      <c r="AJ1049" s="38"/>
      <c r="AK1049" s="39"/>
      <c r="AL1049" s="34"/>
      <c r="AM1049" s="39"/>
      <c r="AN104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49" s="26"/>
      <c r="AQ1049" s="26"/>
      <c r="AR1049" s="26"/>
    </row>
    <row r="1050" spans="1:44" ht="19.5" customHeight="1" x14ac:dyDescent="0.25">
      <c r="A1050" s="32">
        <f t="shared" si="78"/>
        <v>2026</v>
      </c>
      <c r="B1050" s="32">
        <f t="shared" si="79"/>
        <v>1</v>
      </c>
      <c r="C1050" s="25">
        <v>46025</v>
      </c>
      <c r="D1050" s="57">
        <f t="shared" ca="1" si="76"/>
        <v>46097</v>
      </c>
      <c r="E1050" s="32" t="str">
        <f t="shared" ca="1" si="77"/>
        <v>2-Months</v>
      </c>
      <c r="F1050" s="32" t="str">
        <f>VLOOKUP(O1050,Stock[],5,FALSE)</f>
        <v>BE</v>
      </c>
      <c r="G1050" s="33" t="s">
        <v>2131</v>
      </c>
      <c r="H1050" s="34"/>
      <c r="I1050" s="34" t="s">
        <v>227</v>
      </c>
      <c r="J1050" s="32" t="str">
        <f>VLOOKUP(I1050,Customers[],2,FALSE)</f>
        <v>Summer-2</v>
      </c>
      <c r="K1050" s="32" t="str">
        <f>VLOOKUP(I1050,Customers[],4,FALSE)</f>
        <v>Meiktila</v>
      </c>
      <c r="L1050" s="32" t="str">
        <f>VLOOKUP(Table85[[#This Row],[CustomerID]],Table!H:K,3,0)</f>
        <v>မိတ္ထီလာ</v>
      </c>
      <c r="M1050" s="32" t="str">
        <f>VLOOKUP(I1050,Customers[],5,FALSE)</f>
        <v>WholeSales</v>
      </c>
      <c r="N1050" s="34" t="s">
        <v>10</v>
      </c>
      <c r="O1050" s="37" t="s">
        <v>205</v>
      </c>
      <c r="P1050" s="32" t="str">
        <f>VLOOKUP(O1050,Stock[],2,FALSE)</f>
        <v>ကောင်းကြည် ကော် 25%  (1Ltr )</v>
      </c>
      <c r="Q1050" s="35">
        <f>VLOOKUP(O1050,Stock[],3,FALSE)</f>
        <v>1</v>
      </c>
      <c r="R1050" s="35">
        <f>VLOOKUP(O1050,Stock[],4,FALSE)</f>
        <v>12</v>
      </c>
      <c r="S1050" s="34"/>
      <c r="T1050" s="35">
        <f>(DailySales!$S1050/DailySales!$R1050)+DailySales!$U1050</f>
        <v>100</v>
      </c>
      <c r="U1050" s="34">
        <v>100</v>
      </c>
      <c r="V1050" s="36">
        <f>+DailySales!$T1050*DailySales!$R1050</f>
        <v>1200</v>
      </c>
      <c r="W1050" s="36">
        <f>+DailySales!$V1050*DailySales!$Q1050</f>
        <v>1200</v>
      </c>
      <c r="X1050" s="36">
        <f>VLOOKUP(O1050,Stock[],6,FALSE)</f>
        <v>1530</v>
      </c>
      <c r="Y1050" s="36">
        <f>+DailySales!$V1050*DailySales!$X1050</f>
        <v>1836000</v>
      </c>
      <c r="Z1050" s="37"/>
      <c r="AA1050" s="34"/>
      <c r="AB1050" s="78"/>
      <c r="AC1050" s="78">
        <v>64516</v>
      </c>
      <c r="AD1050" s="34"/>
      <c r="AE1050" s="77"/>
      <c r="AF1050" s="38"/>
      <c r="AG1050" s="39"/>
      <c r="AH1050" s="38">
        <v>46032</v>
      </c>
      <c r="AI1050" s="39">
        <v>1771484</v>
      </c>
      <c r="AJ1050" s="38"/>
      <c r="AK1050" s="39"/>
      <c r="AL1050" s="34"/>
      <c r="AM1050" s="39"/>
      <c r="AN105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50" s="26"/>
      <c r="AQ1050" s="26"/>
      <c r="AR1050" s="26"/>
    </row>
    <row r="1051" spans="1:44" ht="19.5" customHeight="1" x14ac:dyDescent="0.25">
      <c r="A1051" s="32">
        <f t="shared" si="78"/>
        <v>2026</v>
      </c>
      <c r="B1051" s="32">
        <f t="shared" si="79"/>
        <v>1</v>
      </c>
      <c r="C1051" s="25">
        <v>46025</v>
      </c>
      <c r="D1051" s="57">
        <f t="shared" ca="1" si="76"/>
        <v>46097</v>
      </c>
      <c r="E1051" s="32" t="str">
        <f t="shared" ca="1" si="77"/>
        <v>2-Months</v>
      </c>
      <c r="F1051" s="32" t="str">
        <f>VLOOKUP(O1051,Stock[],5,FALSE)</f>
        <v>BE</v>
      </c>
      <c r="G1051" s="33" t="s">
        <v>2132</v>
      </c>
      <c r="H1051" s="34"/>
      <c r="I1051" s="34" t="s">
        <v>201</v>
      </c>
      <c r="J1051" s="32" t="str">
        <f>VLOOKUP(I1051,Customers[],2,FALSE)</f>
        <v>ဦးအောင်မိုး(ကောင်းသန့်)</v>
      </c>
      <c r="K1051" s="32" t="str">
        <f>VLOOKUP(I1051,Customers[],4,FALSE)</f>
        <v>Meiktila</v>
      </c>
      <c r="L1051" s="32" t="str">
        <f>VLOOKUP(Table85[[#This Row],[CustomerID]],Table!H:K,3,0)</f>
        <v>မိတ္ထီလာ</v>
      </c>
      <c r="M1051" s="32" t="str">
        <f>VLOOKUP(I1051,Customers[],5,FALSE)</f>
        <v>WholeSales/Contract</v>
      </c>
      <c r="N1051" s="34" t="s">
        <v>10</v>
      </c>
      <c r="O1051" s="37" t="s">
        <v>220</v>
      </c>
      <c r="P1051" s="32" t="str">
        <f>VLOOKUP(O1051,Stock[],2,FALSE)</f>
        <v>မြန်မာရှောက်ပျား</v>
      </c>
      <c r="Q1051" s="35">
        <f>VLOOKUP(O1051,Stock[],3,FALSE)</f>
        <v>0.64</v>
      </c>
      <c r="R1051" s="35">
        <f>VLOOKUP(O1051,Stock[],4,FALSE)</f>
        <v>14</v>
      </c>
      <c r="S1051" s="34"/>
      <c r="T1051" s="35">
        <f>(DailySales!$S1051/DailySales!$R1051)+DailySales!$U1051</f>
        <v>30</v>
      </c>
      <c r="U1051" s="34">
        <v>30</v>
      </c>
      <c r="V1051" s="36">
        <f>+DailySales!$T1051*DailySales!$R1051</f>
        <v>420</v>
      </c>
      <c r="W1051" s="36">
        <f>+DailySales!$V1051*DailySales!$Q1051</f>
        <v>268.8</v>
      </c>
      <c r="X1051" s="36">
        <f>VLOOKUP(O1051,Stock[],6,FALSE)</f>
        <v>1370</v>
      </c>
      <c r="Y1051" s="36">
        <f>+DailySales!$V1051*DailySales!$X1051</f>
        <v>575400</v>
      </c>
      <c r="Z1051" s="37"/>
      <c r="AA1051" s="34"/>
      <c r="AB1051" s="78"/>
      <c r="AC1051" s="78"/>
      <c r="AD1051" s="34"/>
      <c r="AE1051" s="77"/>
      <c r="AF1051" s="38"/>
      <c r="AG1051" s="39"/>
      <c r="AH1051" s="38">
        <v>46027</v>
      </c>
      <c r="AI1051" s="39">
        <v>575400</v>
      </c>
      <c r="AJ1051" s="38"/>
      <c r="AK1051" s="39"/>
      <c r="AL1051" s="34"/>
      <c r="AM1051" s="39"/>
      <c r="AN105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51" s="26"/>
      <c r="AQ1051" s="26"/>
      <c r="AR1051" s="26"/>
    </row>
    <row r="1052" spans="1:44" ht="19.5" customHeight="1" x14ac:dyDescent="0.25">
      <c r="A1052" s="32">
        <f t="shared" si="78"/>
        <v>2026</v>
      </c>
      <c r="B1052" s="32">
        <f t="shared" si="79"/>
        <v>1</v>
      </c>
      <c r="C1052" s="25">
        <v>46025</v>
      </c>
      <c r="D1052" s="57">
        <f t="shared" ca="1" si="76"/>
        <v>46097</v>
      </c>
      <c r="E1052" s="32" t="str">
        <f t="shared" ca="1" si="77"/>
        <v>2-Months</v>
      </c>
      <c r="F1052" s="32" t="str">
        <f>VLOOKUP(O1052,Stock[],5,FALSE)</f>
        <v>BE</v>
      </c>
      <c r="G1052" s="33" t="s">
        <v>2132</v>
      </c>
      <c r="H1052" s="34"/>
      <c r="I1052" s="34" t="s">
        <v>201</v>
      </c>
      <c r="J1052" s="32" t="str">
        <f>VLOOKUP(I1052,Customers[],2,FALSE)</f>
        <v>ဦးအောင်မိုး(ကောင်းသန့်)</v>
      </c>
      <c r="K1052" s="32" t="str">
        <f>VLOOKUP(I1052,Customers[],4,FALSE)</f>
        <v>Meiktila</v>
      </c>
      <c r="L1052" s="32" t="str">
        <f>VLOOKUP(Table85[[#This Row],[CustomerID]],Table!H:K,3,0)</f>
        <v>မိတ္ထီလာ</v>
      </c>
      <c r="M1052" s="32" t="str">
        <f>VLOOKUP(I1052,Customers[],5,FALSE)</f>
        <v>WholeSales/Contract</v>
      </c>
      <c r="N1052" s="34" t="s">
        <v>10</v>
      </c>
      <c r="O1052" s="37" t="s">
        <v>2120</v>
      </c>
      <c r="P1052" s="32" t="str">
        <f>VLOOKUP(O1052,Stock[],2,FALSE)</f>
        <v>ဇေ အရက်သန့်</v>
      </c>
      <c r="Q1052" s="35">
        <f>VLOOKUP(O1052,Stock[],3,FALSE)</f>
        <v>0.64</v>
      </c>
      <c r="R1052" s="35">
        <f>VLOOKUP(O1052,Stock[],4,FALSE)</f>
        <v>14</v>
      </c>
      <c r="S1052" s="34"/>
      <c r="T1052" s="35">
        <f>(DailySales!$S1052/DailySales!$R1052)+DailySales!$U1052</f>
        <v>35</v>
      </c>
      <c r="U1052" s="34">
        <v>35</v>
      </c>
      <c r="V1052" s="36">
        <f>+DailySales!$T1052*DailySales!$R1052</f>
        <v>490</v>
      </c>
      <c r="W1052" s="36">
        <f>+DailySales!$V1052*DailySales!$Q1052</f>
        <v>313.60000000000002</v>
      </c>
      <c r="X1052" s="36">
        <f>VLOOKUP(O1052,Stock[],6,FALSE)</f>
        <v>1380</v>
      </c>
      <c r="Y1052" s="36">
        <f>+DailySales!$V1052*DailySales!$X1052</f>
        <v>676200</v>
      </c>
      <c r="Z1052" s="37"/>
      <c r="AA1052" s="34"/>
      <c r="AB1052" s="78"/>
      <c r="AC1052" s="78"/>
      <c r="AD1052" s="34"/>
      <c r="AE1052" s="77"/>
      <c r="AF1052" s="38"/>
      <c r="AG1052" s="39"/>
      <c r="AH1052" s="38">
        <v>46027</v>
      </c>
      <c r="AI1052" s="39">
        <v>676200</v>
      </c>
      <c r="AJ1052" s="38"/>
      <c r="AK1052" s="39"/>
      <c r="AL1052" s="34"/>
      <c r="AM1052" s="39"/>
      <c r="AN105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52" s="26"/>
      <c r="AQ1052" s="26"/>
      <c r="AR1052" s="26"/>
    </row>
    <row r="1053" spans="1:44" ht="19.5" customHeight="1" x14ac:dyDescent="0.25">
      <c r="A1053" s="32">
        <f t="shared" si="78"/>
        <v>2026</v>
      </c>
      <c r="B1053" s="32">
        <f t="shared" si="79"/>
        <v>1</v>
      </c>
      <c r="C1053" s="25">
        <v>46025</v>
      </c>
      <c r="D1053" s="57">
        <f t="shared" ca="1" si="76"/>
        <v>46097</v>
      </c>
      <c r="E1053" s="32" t="str">
        <f t="shared" ca="1" si="77"/>
        <v>2-Months</v>
      </c>
      <c r="F1053" s="32" t="str">
        <f>VLOOKUP(O1053,Stock[],5,FALSE)</f>
        <v>BE</v>
      </c>
      <c r="G1053" s="33" t="s">
        <v>2132</v>
      </c>
      <c r="H1053" s="34"/>
      <c r="I1053" s="34" t="s">
        <v>201</v>
      </c>
      <c r="J1053" s="32" t="str">
        <f>VLOOKUP(I1053,Customers[],2,FALSE)</f>
        <v>ဦးအောင်မိုး(ကောင်းသန့်)</v>
      </c>
      <c r="K1053" s="32" t="str">
        <f>VLOOKUP(I1053,Customers[],4,FALSE)</f>
        <v>Meiktila</v>
      </c>
      <c r="L1053" s="32" t="str">
        <f>VLOOKUP(Table85[[#This Row],[CustomerID]],Table!H:K,3,0)</f>
        <v>မိတ္ထီလာ</v>
      </c>
      <c r="M1053" s="32" t="str">
        <f>VLOOKUP(I1053,Customers[],5,FALSE)</f>
        <v>WholeSales/Contract</v>
      </c>
      <c r="N1053" s="34" t="s">
        <v>10</v>
      </c>
      <c r="O1053" s="37" t="s">
        <v>214</v>
      </c>
      <c r="P1053" s="32" t="str">
        <f>VLOOKUP(O1053,Stock[],2,FALSE)</f>
        <v>ကောင်းကြည်</v>
      </c>
      <c r="Q1053" s="35">
        <f>VLOOKUP(O1053,Stock[],3,FALSE)</f>
        <v>0.64</v>
      </c>
      <c r="R1053" s="35">
        <f>VLOOKUP(O1053,Stock[],4,FALSE)</f>
        <v>14</v>
      </c>
      <c r="S1053" s="34"/>
      <c r="T1053" s="35">
        <f>(DailySales!$S1053/DailySales!$R1053)+DailySales!$U1053</f>
        <v>10</v>
      </c>
      <c r="U1053" s="34">
        <v>10</v>
      </c>
      <c r="V1053" s="36">
        <f>+DailySales!$T1053*DailySales!$R1053</f>
        <v>140</v>
      </c>
      <c r="W1053" s="36">
        <f>+DailySales!$V1053*DailySales!$Q1053</f>
        <v>89.600000000000009</v>
      </c>
      <c r="X1053" s="36">
        <f>VLOOKUP(O1053,Stock[],6,FALSE)</f>
        <v>1330</v>
      </c>
      <c r="Y1053" s="36">
        <f>+DailySales!$V1053*DailySales!$X1053</f>
        <v>186200</v>
      </c>
      <c r="Z1053" s="37"/>
      <c r="AA1053" s="34"/>
      <c r="AB1053" s="78"/>
      <c r="AC1053" s="78"/>
      <c r="AD1053" s="34"/>
      <c r="AE1053" s="77"/>
      <c r="AF1053" s="38"/>
      <c r="AG1053" s="39"/>
      <c r="AH1053" s="38">
        <v>46027</v>
      </c>
      <c r="AI1053" s="39">
        <v>186200</v>
      </c>
      <c r="AJ1053" s="38"/>
      <c r="AK1053" s="39"/>
      <c r="AL1053" s="34"/>
      <c r="AM1053" s="39"/>
      <c r="AN105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53" s="26"/>
      <c r="AQ1053" s="26"/>
      <c r="AR1053" s="26"/>
    </row>
    <row r="1054" spans="1:44" ht="19.5" customHeight="1" x14ac:dyDescent="0.25">
      <c r="A1054" s="32">
        <f t="shared" si="78"/>
        <v>2026</v>
      </c>
      <c r="B1054" s="32">
        <f t="shared" si="79"/>
        <v>1</v>
      </c>
      <c r="C1054" s="25">
        <v>46025</v>
      </c>
      <c r="D1054" s="57">
        <f t="shared" ca="1" si="76"/>
        <v>46097</v>
      </c>
      <c r="E1054" s="32" t="str">
        <f t="shared" ca="1" si="77"/>
        <v>2-Months</v>
      </c>
      <c r="F1054" s="32" t="str">
        <f>VLOOKUP(O1054,Stock[],5,FALSE)</f>
        <v>BE</v>
      </c>
      <c r="G1054" s="33" t="s">
        <v>2133</v>
      </c>
      <c r="H1054" s="34"/>
      <c r="I1054" s="34" t="s">
        <v>227</v>
      </c>
      <c r="J1054" s="32" t="str">
        <f>VLOOKUP(I1054,Customers[],2,FALSE)</f>
        <v>Summer-2</v>
      </c>
      <c r="K1054" s="32" t="str">
        <f>VLOOKUP(I1054,Customers[],4,FALSE)</f>
        <v>Meiktila</v>
      </c>
      <c r="L1054" s="32" t="str">
        <f>VLOOKUP(Table85[[#This Row],[CustomerID]],Table!H:K,3,0)</f>
        <v>မိတ္ထီလာ</v>
      </c>
      <c r="M1054" s="32" t="str">
        <f>VLOOKUP(I1054,Customers[],5,FALSE)</f>
        <v>WholeSales</v>
      </c>
      <c r="N1054" s="34" t="s">
        <v>10</v>
      </c>
      <c r="O1054" s="37" t="s">
        <v>217</v>
      </c>
      <c r="P1054" s="32" t="str">
        <f>VLOOKUP(O1054,Stock[],2,FALSE)</f>
        <v>လိမ္မော်ဖြူ</v>
      </c>
      <c r="Q1054" s="35">
        <f>VLOOKUP(O1054,Stock[],3,FALSE)</f>
        <v>0.64</v>
      </c>
      <c r="R1054" s="35">
        <f>VLOOKUP(O1054,Stock[],4,FALSE)</f>
        <v>24</v>
      </c>
      <c r="S1054" s="34"/>
      <c r="T1054" s="35">
        <f>(DailySales!$S1054/DailySales!$R1054)+DailySales!$U1054</f>
        <v>45</v>
      </c>
      <c r="U1054" s="34">
        <v>45</v>
      </c>
      <c r="V1054" s="36">
        <f>+DailySales!$T1054*DailySales!$R1054</f>
        <v>1080</v>
      </c>
      <c r="W1054" s="36">
        <f>+DailySales!$V1054*DailySales!$Q1054</f>
        <v>691.2</v>
      </c>
      <c r="X1054" s="36">
        <f>VLOOKUP(O1054,Stock[],6,FALSE)</f>
        <v>1330</v>
      </c>
      <c r="Y1054" s="36">
        <f>+DailySales!$V1054*DailySales!$X1054</f>
        <v>1436400</v>
      </c>
      <c r="Z1054" s="37"/>
      <c r="AA1054" s="34"/>
      <c r="AB1054" s="78"/>
      <c r="AC1054" s="78"/>
      <c r="AD1054" s="34"/>
      <c r="AE1054" s="77"/>
      <c r="AF1054" s="38"/>
      <c r="AG1054" s="39"/>
      <c r="AH1054" s="38">
        <v>46032</v>
      </c>
      <c r="AI1054" s="39">
        <v>1436400</v>
      </c>
      <c r="AJ1054" s="38"/>
      <c r="AK1054" s="39"/>
      <c r="AL1054" s="34"/>
      <c r="AM1054" s="39"/>
      <c r="AN105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54" s="26"/>
      <c r="AQ1054" s="26"/>
      <c r="AR1054" s="26"/>
    </row>
    <row r="1055" spans="1:44" ht="19.5" customHeight="1" x14ac:dyDescent="0.25">
      <c r="A1055" s="32">
        <f t="shared" si="78"/>
        <v>2026</v>
      </c>
      <c r="B1055" s="32">
        <f t="shared" si="79"/>
        <v>1</v>
      </c>
      <c r="C1055" s="25">
        <v>46025</v>
      </c>
      <c r="D1055" s="57">
        <f t="shared" ca="1" si="76"/>
        <v>46097</v>
      </c>
      <c r="E1055" s="32" t="str">
        <f t="shared" ca="1" si="77"/>
        <v>2-Months</v>
      </c>
      <c r="F1055" s="32" t="str">
        <f>VLOOKUP(O1055,Stock[],5,FALSE)</f>
        <v>BE</v>
      </c>
      <c r="G1055" s="33" t="s">
        <v>2134</v>
      </c>
      <c r="H1055" s="34"/>
      <c r="I1055" s="34" t="s">
        <v>236</v>
      </c>
      <c r="J1055" s="32" t="str">
        <f>VLOOKUP(I1055,Customers[],2,FALSE)</f>
        <v>မယဉ်ယဉ်အေး</v>
      </c>
      <c r="K1055" s="32" t="str">
        <f>VLOOKUP(I1055,Customers[],4,FALSE)</f>
        <v>Mahlaing</v>
      </c>
      <c r="L1055" s="32" t="str">
        <f>VLOOKUP(Table85[[#This Row],[CustomerID]],Table!H:K,3,0)</f>
        <v>မလှိုင်</v>
      </c>
      <c r="M1055" s="32" t="str">
        <f>VLOOKUP(I1055,Customers[],5,FALSE)</f>
        <v>WholeSales/Contract</v>
      </c>
      <c r="N1055" s="34" t="s">
        <v>10</v>
      </c>
      <c r="O1055" s="37" t="s">
        <v>217</v>
      </c>
      <c r="P1055" s="32" t="str">
        <f>VLOOKUP(O1055,Stock[],2,FALSE)</f>
        <v>လိမ္မော်ဖြူ</v>
      </c>
      <c r="Q1055" s="35">
        <f>VLOOKUP(O1055,Stock[],3,FALSE)</f>
        <v>0.64</v>
      </c>
      <c r="R1055" s="35">
        <f>VLOOKUP(O1055,Stock[],4,FALSE)</f>
        <v>24</v>
      </c>
      <c r="S1055" s="34"/>
      <c r="T1055" s="35">
        <f>(DailySales!$S1055/DailySales!$R1055)+DailySales!$U1055</f>
        <v>20</v>
      </c>
      <c r="U1055" s="34">
        <v>20</v>
      </c>
      <c r="V1055" s="36">
        <f>+DailySales!$T1055*DailySales!$R1055</f>
        <v>480</v>
      </c>
      <c r="W1055" s="36">
        <f>+DailySales!$V1055*DailySales!$Q1055</f>
        <v>307.2</v>
      </c>
      <c r="X1055" s="36">
        <f>VLOOKUP(O1055,Stock[],6,FALSE)</f>
        <v>1330</v>
      </c>
      <c r="Y1055" s="36">
        <f>+DailySales!$V1055*DailySales!$X1055</f>
        <v>638400</v>
      </c>
      <c r="Z1055" s="37"/>
      <c r="AA1055" s="34"/>
      <c r="AB1055" s="78"/>
      <c r="AC1055" s="78"/>
      <c r="AD1055" s="34"/>
      <c r="AE1055" s="77"/>
      <c r="AF1055" s="38"/>
      <c r="AG1055" s="39"/>
      <c r="AH1055" s="38">
        <v>46038</v>
      </c>
      <c r="AI1055" s="39">
        <v>638400</v>
      </c>
      <c r="AJ1055" s="38"/>
      <c r="AK1055" s="39"/>
      <c r="AL1055" s="34"/>
      <c r="AM1055" s="39"/>
      <c r="AN105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55" s="26"/>
      <c r="AQ1055" s="26"/>
      <c r="AR1055" s="26"/>
    </row>
    <row r="1056" spans="1:44" ht="19.5" customHeight="1" x14ac:dyDescent="0.25">
      <c r="A1056" s="32">
        <f t="shared" si="78"/>
        <v>2026</v>
      </c>
      <c r="B1056" s="32">
        <f t="shared" si="79"/>
        <v>1</v>
      </c>
      <c r="C1056" s="25">
        <v>46025</v>
      </c>
      <c r="D1056" s="57">
        <f t="shared" ca="1" si="76"/>
        <v>46097</v>
      </c>
      <c r="E1056" s="32" t="str">
        <f t="shared" ca="1" si="77"/>
        <v>2-Months</v>
      </c>
      <c r="F1056" s="32" t="str">
        <f>VLOOKUP(O1056,Stock[],5,FALSE)</f>
        <v>BE</v>
      </c>
      <c r="G1056" s="33" t="s">
        <v>2134</v>
      </c>
      <c r="H1056" s="34"/>
      <c r="I1056" s="34" t="s">
        <v>236</v>
      </c>
      <c r="J1056" s="32" t="str">
        <f>VLOOKUP(I1056,Customers[],2,FALSE)</f>
        <v>မယဉ်ယဉ်အေး</v>
      </c>
      <c r="K1056" s="32" t="str">
        <f>VLOOKUP(I1056,Customers[],4,FALSE)</f>
        <v>Mahlaing</v>
      </c>
      <c r="L1056" s="32" t="str">
        <f>VLOOKUP(Table85[[#This Row],[CustomerID]],Table!H:K,3,0)</f>
        <v>မလှိုင်</v>
      </c>
      <c r="M1056" s="32" t="str">
        <f>VLOOKUP(I1056,Customers[],5,FALSE)</f>
        <v>WholeSales/Contract</v>
      </c>
      <c r="N1056" s="34" t="s">
        <v>10</v>
      </c>
      <c r="O1056" s="37" t="s">
        <v>2120</v>
      </c>
      <c r="P1056" s="32" t="str">
        <f>VLOOKUP(O1056,Stock[],2,FALSE)</f>
        <v>ဇေ အရက်သန့်</v>
      </c>
      <c r="Q1056" s="35">
        <f>VLOOKUP(O1056,Stock[],3,FALSE)</f>
        <v>0.64</v>
      </c>
      <c r="R1056" s="35">
        <f>VLOOKUP(O1056,Stock[],4,FALSE)</f>
        <v>14</v>
      </c>
      <c r="S1056" s="34"/>
      <c r="T1056" s="35">
        <f>(DailySales!$S1056/DailySales!$R1056)+DailySales!$U1056</f>
        <v>75</v>
      </c>
      <c r="U1056" s="34">
        <v>75</v>
      </c>
      <c r="V1056" s="36">
        <f>+DailySales!$T1056*DailySales!$R1056</f>
        <v>1050</v>
      </c>
      <c r="W1056" s="36">
        <f>+DailySales!$V1056*DailySales!$Q1056</f>
        <v>672</v>
      </c>
      <c r="X1056" s="36">
        <f>VLOOKUP(O1056,Stock[],6,FALSE)</f>
        <v>1380</v>
      </c>
      <c r="Y1056" s="36">
        <f>+DailySales!$V1056*DailySales!$X1056</f>
        <v>1449000</v>
      </c>
      <c r="Z1056" s="37"/>
      <c r="AA1056" s="34"/>
      <c r="AB1056" s="78">
        <v>273710</v>
      </c>
      <c r="AC1056" s="78">
        <v>180740</v>
      </c>
      <c r="AD1056" s="34"/>
      <c r="AE1056" s="77"/>
      <c r="AF1056" s="38"/>
      <c r="AG1056" s="39"/>
      <c r="AH1056" s="38">
        <v>46038</v>
      </c>
      <c r="AI1056" s="39">
        <v>993165</v>
      </c>
      <c r="AJ1056" s="38">
        <v>46055</v>
      </c>
      <c r="AK1056" s="39">
        <v>1385</v>
      </c>
      <c r="AL1056" s="34"/>
      <c r="AM1056" s="39"/>
      <c r="AN105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56" s="26"/>
      <c r="AQ1056" s="26"/>
      <c r="AR1056" s="26"/>
    </row>
    <row r="1057" spans="1:44" ht="19.5" customHeight="1" x14ac:dyDescent="0.25">
      <c r="A1057" s="32">
        <f t="shared" si="78"/>
        <v>2026</v>
      </c>
      <c r="B1057" s="32">
        <f t="shared" si="79"/>
        <v>1</v>
      </c>
      <c r="C1057" s="25">
        <v>46025</v>
      </c>
      <c r="D1057" s="57">
        <f t="shared" ca="1" si="76"/>
        <v>46097</v>
      </c>
      <c r="E1057" s="32" t="str">
        <f t="shared" ca="1" si="77"/>
        <v>2-Months</v>
      </c>
      <c r="F1057" s="32" t="str">
        <f>VLOOKUP(O1057,Stock[],5,FALSE)</f>
        <v>BE</v>
      </c>
      <c r="G1057" s="33" t="s">
        <v>2134</v>
      </c>
      <c r="H1057" s="34"/>
      <c r="I1057" s="34" t="s">
        <v>236</v>
      </c>
      <c r="J1057" s="32" t="str">
        <f>VLOOKUP(I1057,Customers[],2,FALSE)</f>
        <v>မယဉ်ယဉ်အေး</v>
      </c>
      <c r="K1057" s="32" t="str">
        <f>VLOOKUP(I1057,Customers[],4,FALSE)</f>
        <v>Mahlaing</v>
      </c>
      <c r="L1057" s="32" t="str">
        <f>VLOOKUP(Table85[[#This Row],[CustomerID]],Table!H:K,3,0)</f>
        <v>မလှိုင်</v>
      </c>
      <c r="M1057" s="32" t="str">
        <f>VLOOKUP(I1057,Customers[],5,FALSE)</f>
        <v>WholeSales/Contract</v>
      </c>
      <c r="N1057" s="34" t="s">
        <v>10</v>
      </c>
      <c r="O1057" s="37" t="s">
        <v>221</v>
      </c>
      <c r="P1057" s="32" t="str">
        <f>VLOOKUP(O1057,Stock[],2,FALSE)</f>
        <v>မိုးနဲကွန်ကီး</v>
      </c>
      <c r="Q1057" s="35">
        <f>VLOOKUP(O1057,Stock[],3,FALSE)</f>
        <v>0.64</v>
      </c>
      <c r="R1057" s="35">
        <f>VLOOKUP(O1057,Stock[],4,FALSE)</f>
        <v>14</v>
      </c>
      <c r="S1057" s="34"/>
      <c r="T1057" s="35">
        <f>(DailySales!$S1057/DailySales!$R1057)+DailySales!$U1057</f>
        <v>20</v>
      </c>
      <c r="U1057" s="34">
        <v>20</v>
      </c>
      <c r="V1057" s="36">
        <f>+DailySales!$T1057*DailySales!$R1057</f>
        <v>280</v>
      </c>
      <c r="W1057" s="36">
        <f>+DailySales!$V1057*DailySales!$Q1057</f>
        <v>179.20000000000002</v>
      </c>
      <c r="X1057" s="36">
        <f>VLOOKUP(O1057,Stock[],6,FALSE)</f>
        <v>1500</v>
      </c>
      <c r="Y1057" s="36">
        <f>+DailySales!$V1057*DailySales!$X1057</f>
        <v>420000</v>
      </c>
      <c r="Z1057" s="37"/>
      <c r="AA1057" s="34"/>
      <c r="AB1057" s="78"/>
      <c r="AC1057" s="78"/>
      <c r="AD1057" s="34"/>
      <c r="AE1057" s="77"/>
      <c r="AF1057" s="38"/>
      <c r="AG1057" s="39"/>
      <c r="AH1057" s="38"/>
      <c r="AI1057" s="39"/>
      <c r="AJ1057" s="38">
        <v>46055</v>
      </c>
      <c r="AK1057" s="39">
        <v>420000</v>
      </c>
      <c r="AL1057" s="34"/>
      <c r="AM1057" s="39"/>
      <c r="AN105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57" s="26"/>
      <c r="AQ1057" s="26"/>
      <c r="AR1057" s="26"/>
    </row>
    <row r="1058" spans="1:44" ht="19.5" customHeight="1" x14ac:dyDescent="0.25">
      <c r="A1058" s="32">
        <f t="shared" si="78"/>
        <v>2026</v>
      </c>
      <c r="B1058" s="32">
        <f t="shared" si="79"/>
        <v>1</v>
      </c>
      <c r="C1058" s="25">
        <v>46025</v>
      </c>
      <c r="D1058" s="57">
        <f t="shared" ca="1" si="76"/>
        <v>46097</v>
      </c>
      <c r="E1058" s="32" t="str">
        <f t="shared" ca="1" si="77"/>
        <v>2-Months</v>
      </c>
      <c r="F1058" s="32" t="str">
        <f>VLOOKUP(O1058,Stock[],5,FALSE)</f>
        <v>BE</v>
      </c>
      <c r="G1058" s="33" t="s">
        <v>2135</v>
      </c>
      <c r="H1058" s="34"/>
      <c r="I1058" s="34" t="s">
        <v>180</v>
      </c>
      <c r="J1058" s="32" t="str">
        <f>VLOOKUP(I1058,Customers[],2,FALSE)</f>
        <v>ရွှေမြင်း</v>
      </c>
      <c r="K1058" s="32" t="str">
        <f>VLOOKUP(I1058,Customers[],4,FALSE)</f>
        <v>Meiktila</v>
      </c>
      <c r="L1058" s="32" t="str">
        <f>VLOOKUP(Table85[[#This Row],[CustomerID]],Table!H:K,3,0)</f>
        <v>မိတ္ထီလာ</v>
      </c>
      <c r="M1058" s="32" t="str">
        <f>VLOOKUP(I1058,Customers[],5,FALSE)</f>
        <v>WholeSales/Contract</v>
      </c>
      <c r="N1058" s="34" t="s">
        <v>10</v>
      </c>
      <c r="O1058" s="37" t="s">
        <v>220</v>
      </c>
      <c r="P1058" s="32" t="str">
        <f>VLOOKUP(O1058,Stock[],2,FALSE)</f>
        <v>မြန်မာရှောက်ပျား</v>
      </c>
      <c r="Q1058" s="35">
        <f>VLOOKUP(O1058,Stock[],3,FALSE)</f>
        <v>0.64</v>
      </c>
      <c r="R1058" s="35">
        <f>VLOOKUP(O1058,Stock[],4,FALSE)</f>
        <v>14</v>
      </c>
      <c r="S1058" s="34"/>
      <c r="T1058" s="35">
        <f>(DailySales!$S1058/DailySales!$R1058)+DailySales!$U1058</f>
        <v>50</v>
      </c>
      <c r="U1058" s="34">
        <v>50</v>
      </c>
      <c r="V1058" s="36">
        <f>+DailySales!$T1058*DailySales!$R1058</f>
        <v>700</v>
      </c>
      <c r="W1058" s="36">
        <f>+DailySales!$V1058*DailySales!$Q1058</f>
        <v>448</v>
      </c>
      <c r="X1058" s="36">
        <f>VLOOKUP(O1058,Stock[],6,FALSE)</f>
        <v>1370</v>
      </c>
      <c r="Y1058" s="36">
        <f>+DailySales!$V1058*DailySales!$X1058</f>
        <v>959000</v>
      </c>
      <c r="Z1058" s="37"/>
      <c r="AA1058" s="34"/>
      <c r="AB1058" s="78"/>
      <c r="AC1058" s="78"/>
      <c r="AD1058" s="34"/>
      <c r="AE1058" s="77"/>
      <c r="AF1058" s="38"/>
      <c r="AG1058" s="39"/>
      <c r="AH1058" s="38">
        <v>46072</v>
      </c>
      <c r="AI1058" s="39">
        <v>959000</v>
      </c>
      <c r="AJ1058" s="38"/>
      <c r="AK1058" s="39"/>
      <c r="AL1058" s="34"/>
      <c r="AM1058" s="39"/>
      <c r="AN105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58" s="26"/>
      <c r="AQ1058" s="26"/>
      <c r="AR1058" s="26"/>
    </row>
    <row r="1059" spans="1:44" ht="19.5" customHeight="1" x14ac:dyDescent="0.25">
      <c r="A1059" s="32">
        <f t="shared" si="78"/>
        <v>2026</v>
      </c>
      <c r="B1059" s="32">
        <f t="shared" si="79"/>
        <v>1</v>
      </c>
      <c r="C1059" s="25">
        <v>46025</v>
      </c>
      <c r="D1059" s="57">
        <f t="shared" ca="1" si="76"/>
        <v>46097</v>
      </c>
      <c r="E1059" s="32" t="str">
        <f t="shared" ca="1" si="77"/>
        <v>2-Months</v>
      </c>
      <c r="F1059" s="32" t="str">
        <f>VLOOKUP(O1059,Stock[],5,FALSE)</f>
        <v>BE</v>
      </c>
      <c r="G1059" s="33" t="s">
        <v>2135</v>
      </c>
      <c r="H1059" s="34"/>
      <c r="I1059" s="34" t="s">
        <v>180</v>
      </c>
      <c r="J1059" s="32" t="str">
        <f>VLOOKUP(I1059,Customers[],2,FALSE)</f>
        <v>ရွှေမြင်း</v>
      </c>
      <c r="K1059" s="32" t="str">
        <f>VLOOKUP(I1059,Customers[],4,FALSE)</f>
        <v>Meiktila</v>
      </c>
      <c r="L1059" s="32" t="str">
        <f>VLOOKUP(Table85[[#This Row],[CustomerID]],Table!H:K,3,0)</f>
        <v>မိတ္ထီလာ</v>
      </c>
      <c r="M1059" s="32" t="str">
        <f>VLOOKUP(I1059,Customers[],5,FALSE)</f>
        <v>WholeSales/Contract</v>
      </c>
      <c r="N1059" s="34" t="s">
        <v>10</v>
      </c>
      <c r="O1059" s="37" t="s">
        <v>217</v>
      </c>
      <c r="P1059" s="32" t="str">
        <f>VLOOKUP(O1059,Stock[],2,FALSE)</f>
        <v>လိမ္မော်ဖြူ</v>
      </c>
      <c r="Q1059" s="35">
        <f>VLOOKUP(O1059,Stock[],3,FALSE)</f>
        <v>0.64</v>
      </c>
      <c r="R1059" s="35">
        <f>VLOOKUP(O1059,Stock[],4,FALSE)</f>
        <v>24</v>
      </c>
      <c r="S1059" s="34"/>
      <c r="T1059" s="35">
        <f>(DailySales!$S1059/DailySales!$R1059)+DailySales!$U1059</f>
        <v>50</v>
      </c>
      <c r="U1059" s="34">
        <v>50</v>
      </c>
      <c r="V1059" s="36">
        <f>+DailySales!$T1059*DailySales!$R1059</f>
        <v>1200</v>
      </c>
      <c r="W1059" s="36">
        <f>+DailySales!$V1059*DailySales!$Q1059</f>
        <v>768</v>
      </c>
      <c r="X1059" s="36">
        <f>VLOOKUP(O1059,Stock[],6,FALSE)</f>
        <v>1330</v>
      </c>
      <c r="Y1059" s="36">
        <f>+DailySales!$V1059*DailySales!$X1059</f>
        <v>1596000</v>
      </c>
      <c r="Z1059" s="37"/>
      <c r="AA1059" s="34"/>
      <c r="AB1059" s="78"/>
      <c r="AC1059" s="78"/>
      <c r="AD1059" s="34"/>
      <c r="AE1059" s="77"/>
      <c r="AF1059" s="38"/>
      <c r="AG1059" s="39"/>
      <c r="AH1059" s="38">
        <v>46072</v>
      </c>
      <c r="AI1059" s="39">
        <v>1596000</v>
      </c>
      <c r="AJ1059" s="38"/>
      <c r="AK1059" s="39"/>
      <c r="AL1059" s="34"/>
      <c r="AM1059" s="39"/>
      <c r="AN105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59" s="26"/>
      <c r="AQ1059" s="26"/>
      <c r="AR1059" s="26"/>
    </row>
    <row r="1060" spans="1:44" ht="19.5" customHeight="1" x14ac:dyDescent="0.25">
      <c r="A1060" s="32">
        <f t="shared" si="78"/>
        <v>2026</v>
      </c>
      <c r="B1060" s="32">
        <f t="shared" si="79"/>
        <v>1</v>
      </c>
      <c r="C1060" s="25">
        <v>46025</v>
      </c>
      <c r="D1060" s="57">
        <f t="shared" ca="1" si="76"/>
        <v>46097</v>
      </c>
      <c r="E1060" s="32" t="str">
        <f t="shared" ca="1" si="77"/>
        <v>2-Months</v>
      </c>
      <c r="F1060" s="32" t="str">
        <f>VLOOKUP(O1060,Stock[],5,FALSE)</f>
        <v>BE</v>
      </c>
      <c r="G1060" s="33" t="s">
        <v>2135</v>
      </c>
      <c r="H1060" s="34"/>
      <c r="I1060" s="34" t="s">
        <v>180</v>
      </c>
      <c r="J1060" s="32" t="str">
        <f>VLOOKUP(I1060,Customers[],2,FALSE)</f>
        <v>ရွှေမြင်း</v>
      </c>
      <c r="K1060" s="32" t="str">
        <f>VLOOKUP(I1060,Customers[],4,FALSE)</f>
        <v>Meiktila</v>
      </c>
      <c r="L1060" s="32" t="str">
        <f>VLOOKUP(Table85[[#This Row],[CustomerID]],Table!H:K,3,0)</f>
        <v>မိတ္ထီလာ</v>
      </c>
      <c r="M1060" s="32" t="str">
        <f>VLOOKUP(I1060,Customers[],5,FALSE)</f>
        <v>WholeSales/Contract</v>
      </c>
      <c r="N1060" s="34" t="s">
        <v>10</v>
      </c>
      <c r="O1060" s="37" t="s">
        <v>205</v>
      </c>
      <c r="P1060" s="32" t="str">
        <f>VLOOKUP(O1060,Stock[],2,FALSE)</f>
        <v>ကောင်းကြည် ကော် 25%  (1Ltr )</v>
      </c>
      <c r="Q1060" s="35">
        <f>VLOOKUP(O1060,Stock[],3,FALSE)</f>
        <v>1</v>
      </c>
      <c r="R1060" s="35">
        <f>VLOOKUP(O1060,Stock[],4,FALSE)</f>
        <v>12</v>
      </c>
      <c r="S1060" s="34"/>
      <c r="T1060" s="35">
        <f>(DailySales!$S1060/DailySales!$R1060)+DailySales!$U1060</f>
        <v>50</v>
      </c>
      <c r="U1060" s="34">
        <v>50</v>
      </c>
      <c r="V1060" s="36">
        <f>+DailySales!$T1060*DailySales!$R1060</f>
        <v>600</v>
      </c>
      <c r="W1060" s="36">
        <f>+DailySales!$V1060*DailySales!$Q1060</f>
        <v>600</v>
      </c>
      <c r="X1060" s="36">
        <f>VLOOKUP(O1060,Stock[],6,FALSE)</f>
        <v>1530</v>
      </c>
      <c r="Y1060" s="36">
        <f>+DailySales!$V1060*DailySales!$X1060</f>
        <v>918000</v>
      </c>
      <c r="Z1060" s="37"/>
      <c r="AA1060" s="34"/>
      <c r="AB1060" s="78"/>
      <c r="AC1060" s="78"/>
      <c r="AD1060" s="34"/>
      <c r="AE1060" s="77"/>
      <c r="AF1060" s="38"/>
      <c r="AG1060" s="39"/>
      <c r="AH1060" s="38">
        <v>46072</v>
      </c>
      <c r="AI1060" s="39">
        <v>918000</v>
      </c>
      <c r="AJ1060" s="38"/>
      <c r="AK1060" s="39"/>
      <c r="AL1060" s="34"/>
      <c r="AM1060" s="39"/>
      <c r="AN106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60" s="26"/>
      <c r="AQ1060" s="26"/>
      <c r="AR1060" s="26"/>
    </row>
    <row r="1061" spans="1:44" ht="19.5" customHeight="1" x14ac:dyDescent="0.25">
      <c r="A1061" s="32">
        <f t="shared" si="78"/>
        <v>2026</v>
      </c>
      <c r="B1061" s="32">
        <f t="shared" si="79"/>
        <v>1</v>
      </c>
      <c r="C1061" s="25">
        <v>46025</v>
      </c>
      <c r="D1061" s="57">
        <f t="shared" ca="1" si="76"/>
        <v>46097</v>
      </c>
      <c r="E1061" s="32" t="str">
        <f t="shared" ca="1" si="77"/>
        <v>2-Months</v>
      </c>
      <c r="F1061" s="32" t="str">
        <f>VLOOKUP(O1061,Stock[],5,FALSE)</f>
        <v>BE</v>
      </c>
      <c r="G1061" s="33" t="s">
        <v>2136</v>
      </c>
      <c r="H1061" s="34"/>
      <c r="I1061" s="34" t="s">
        <v>181</v>
      </c>
      <c r="J1061" s="32" t="str">
        <f>VLOOKUP(I1061,Customers[],2,FALSE)</f>
        <v>ရွှေမြင်း(ရွှေခြင်္သေ့)</v>
      </c>
      <c r="K1061" s="32" t="str">
        <f>VLOOKUP(I1061,Customers[],4,FALSE)</f>
        <v>Meiktila</v>
      </c>
      <c r="L1061" s="32" t="str">
        <f>VLOOKUP(Table85[[#This Row],[CustomerID]],Table!H:K,3,0)</f>
        <v>မိတ္ထီလာ</v>
      </c>
      <c r="M1061" s="32" t="str">
        <f>VLOOKUP(I1061,Customers[],5,FALSE)</f>
        <v>WholeSales/Contract</v>
      </c>
      <c r="N1061" s="34" t="s">
        <v>10</v>
      </c>
      <c r="O1061" s="37" t="s">
        <v>220</v>
      </c>
      <c r="P1061" s="32" t="str">
        <f>VLOOKUP(O1061,Stock[],2,FALSE)</f>
        <v>မြန်မာရှောက်ပျား</v>
      </c>
      <c r="Q1061" s="35">
        <f>VLOOKUP(O1061,Stock[],3,FALSE)</f>
        <v>0.64</v>
      </c>
      <c r="R1061" s="35">
        <f>VLOOKUP(O1061,Stock[],4,FALSE)</f>
        <v>14</v>
      </c>
      <c r="S1061" s="34"/>
      <c r="T1061" s="35">
        <f>(DailySales!$S1061/DailySales!$R1061)+DailySales!$U1061</f>
        <v>10</v>
      </c>
      <c r="U1061" s="34">
        <v>10</v>
      </c>
      <c r="V1061" s="36">
        <f>+DailySales!$T1061*DailySales!$R1061</f>
        <v>140</v>
      </c>
      <c r="W1061" s="36">
        <f>+DailySales!$V1061*DailySales!$Q1061</f>
        <v>89.600000000000009</v>
      </c>
      <c r="X1061" s="36">
        <f>VLOOKUP(O1061,Stock[],6,FALSE)</f>
        <v>1370</v>
      </c>
      <c r="Y1061" s="36">
        <f>+DailySales!$V1061*DailySales!$X1061</f>
        <v>191800</v>
      </c>
      <c r="Z1061" s="37"/>
      <c r="AA1061" s="34"/>
      <c r="AB1061" s="78"/>
      <c r="AC1061" s="78"/>
      <c r="AD1061" s="34"/>
      <c r="AE1061" s="77"/>
      <c r="AF1061" s="38"/>
      <c r="AG1061" s="39"/>
      <c r="AH1061" s="38">
        <v>46072</v>
      </c>
      <c r="AI1061" s="39">
        <v>191800</v>
      </c>
      <c r="AJ1061" s="38"/>
      <c r="AK1061" s="39"/>
      <c r="AL1061" s="34"/>
      <c r="AM1061" s="39"/>
      <c r="AN106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61" s="26"/>
      <c r="AQ1061" s="26"/>
      <c r="AR1061" s="26"/>
    </row>
    <row r="1062" spans="1:44" ht="19.5" customHeight="1" x14ac:dyDescent="0.25">
      <c r="A1062" s="32">
        <f t="shared" si="78"/>
        <v>2026</v>
      </c>
      <c r="B1062" s="32">
        <f t="shared" si="79"/>
        <v>1</v>
      </c>
      <c r="C1062" s="25">
        <v>46025</v>
      </c>
      <c r="D1062" s="57">
        <f t="shared" ca="1" si="76"/>
        <v>46097</v>
      </c>
      <c r="E1062" s="32" t="str">
        <f t="shared" ca="1" si="77"/>
        <v>2-Months</v>
      </c>
      <c r="F1062" s="32" t="str">
        <f>VLOOKUP(O1062,Stock[],5,FALSE)</f>
        <v>BE</v>
      </c>
      <c r="G1062" s="33" t="s">
        <v>2136</v>
      </c>
      <c r="H1062" s="34"/>
      <c r="I1062" s="34" t="s">
        <v>181</v>
      </c>
      <c r="J1062" s="32" t="str">
        <f>VLOOKUP(I1062,Customers[],2,FALSE)</f>
        <v>ရွှေမြင်း(ရွှေခြင်္သေ့)</v>
      </c>
      <c r="K1062" s="32" t="str">
        <f>VLOOKUP(I1062,Customers[],4,FALSE)</f>
        <v>Meiktila</v>
      </c>
      <c r="L1062" s="32" t="str">
        <f>VLOOKUP(Table85[[#This Row],[CustomerID]],Table!H:K,3,0)</f>
        <v>မိတ္ထီလာ</v>
      </c>
      <c r="M1062" s="32" t="str">
        <f>VLOOKUP(I1062,Customers[],5,FALSE)</f>
        <v>WholeSales/Contract</v>
      </c>
      <c r="N1062" s="34" t="s">
        <v>10</v>
      </c>
      <c r="O1062" s="37" t="s">
        <v>217</v>
      </c>
      <c r="P1062" s="32" t="str">
        <f>VLOOKUP(O1062,Stock[],2,FALSE)</f>
        <v>လိမ္မော်ဖြူ</v>
      </c>
      <c r="Q1062" s="35">
        <f>VLOOKUP(O1062,Stock[],3,FALSE)</f>
        <v>0.64</v>
      </c>
      <c r="R1062" s="35">
        <f>VLOOKUP(O1062,Stock[],4,FALSE)</f>
        <v>24</v>
      </c>
      <c r="S1062" s="34"/>
      <c r="T1062" s="35">
        <f>(DailySales!$S1062/DailySales!$R1062)+DailySales!$U1062</f>
        <v>10</v>
      </c>
      <c r="U1062" s="34">
        <v>10</v>
      </c>
      <c r="V1062" s="36">
        <f>+DailySales!$T1062*DailySales!$R1062</f>
        <v>240</v>
      </c>
      <c r="W1062" s="36">
        <f>+DailySales!$V1062*DailySales!$Q1062</f>
        <v>153.6</v>
      </c>
      <c r="X1062" s="36">
        <f>VLOOKUP(O1062,Stock[],6,FALSE)</f>
        <v>1330</v>
      </c>
      <c r="Y1062" s="36">
        <f>+DailySales!$V1062*DailySales!$X1062</f>
        <v>319200</v>
      </c>
      <c r="Z1062" s="37"/>
      <c r="AA1062" s="34"/>
      <c r="AB1062" s="78"/>
      <c r="AC1062" s="78"/>
      <c r="AD1062" s="34"/>
      <c r="AE1062" s="77"/>
      <c r="AF1062" s="38"/>
      <c r="AG1062" s="39"/>
      <c r="AH1062" s="38">
        <v>46072</v>
      </c>
      <c r="AI1062" s="39">
        <v>319200</v>
      </c>
      <c r="AJ1062" s="38"/>
      <c r="AK1062" s="39"/>
      <c r="AL1062" s="34"/>
      <c r="AM1062" s="39"/>
      <c r="AN106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62" s="26"/>
      <c r="AQ1062" s="26"/>
      <c r="AR1062" s="26"/>
    </row>
    <row r="1063" spans="1:44" ht="19.5" customHeight="1" x14ac:dyDescent="0.25">
      <c r="A1063" s="32">
        <f t="shared" si="78"/>
        <v>2026</v>
      </c>
      <c r="B1063" s="32">
        <f t="shared" si="79"/>
        <v>1</v>
      </c>
      <c r="C1063" s="25">
        <v>46025</v>
      </c>
      <c r="D1063" s="57">
        <f t="shared" ca="1" si="76"/>
        <v>46097</v>
      </c>
      <c r="E1063" s="32" t="str">
        <f t="shared" ca="1" si="77"/>
        <v>2-Months</v>
      </c>
      <c r="F1063" s="32" t="str">
        <f>VLOOKUP(O1063,Stock[],5,FALSE)</f>
        <v>BE</v>
      </c>
      <c r="G1063" s="33" t="s">
        <v>2136</v>
      </c>
      <c r="H1063" s="34"/>
      <c r="I1063" s="34" t="s">
        <v>181</v>
      </c>
      <c r="J1063" s="32" t="str">
        <f>VLOOKUP(I1063,Customers[],2,FALSE)</f>
        <v>ရွှေမြင်း(ရွှေခြင်္သေ့)</v>
      </c>
      <c r="K1063" s="32" t="str">
        <f>VLOOKUP(I1063,Customers[],4,FALSE)</f>
        <v>Meiktila</v>
      </c>
      <c r="L1063" s="32" t="str">
        <f>VLOOKUP(Table85[[#This Row],[CustomerID]],Table!H:K,3,0)</f>
        <v>မိတ္ထီလာ</v>
      </c>
      <c r="M1063" s="32" t="str">
        <f>VLOOKUP(I1063,Customers[],5,FALSE)</f>
        <v>WholeSales/Contract</v>
      </c>
      <c r="N1063" s="34" t="s">
        <v>10</v>
      </c>
      <c r="O1063" s="37" t="s">
        <v>2120</v>
      </c>
      <c r="P1063" s="32" t="str">
        <f>VLOOKUP(O1063,Stock[],2,FALSE)</f>
        <v>ဇေ အရက်သန့်</v>
      </c>
      <c r="Q1063" s="35">
        <f>VLOOKUP(O1063,Stock[],3,FALSE)</f>
        <v>0.64</v>
      </c>
      <c r="R1063" s="35">
        <f>VLOOKUP(O1063,Stock[],4,FALSE)</f>
        <v>14</v>
      </c>
      <c r="S1063" s="34"/>
      <c r="T1063" s="35">
        <f>(DailySales!$S1063/DailySales!$R1063)+DailySales!$U1063</f>
        <v>25</v>
      </c>
      <c r="U1063" s="34">
        <v>25</v>
      </c>
      <c r="V1063" s="36">
        <f>+DailySales!$T1063*DailySales!$R1063</f>
        <v>350</v>
      </c>
      <c r="W1063" s="36">
        <f>+DailySales!$V1063*DailySales!$Q1063</f>
        <v>224</v>
      </c>
      <c r="X1063" s="36">
        <f>VLOOKUP(O1063,Stock[],6,FALSE)</f>
        <v>1380</v>
      </c>
      <c r="Y1063" s="36">
        <f>+DailySales!$V1063*DailySales!$X1063</f>
        <v>483000</v>
      </c>
      <c r="Z1063" s="37"/>
      <c r="AA1063" s="34"/>
      <c r="AB1063" s="78"/>
      <c r="AC1063" s="78"/>
      <c r="AD1063" s="34"/>
      <c r="AE1063" s="77"/>
      <c r="AF1063" s="38"/>
      <c r="AG1063" s="39"/>
      <c r="AH1063" s="38">
        <v>46072</v>
      </c>
      <c r="AI1063" s="39">
        <v>483000</v>
      </c>
      <c r="AJ1063" s="38"/>
      <c r="AK1063" s="39"/>
      <c r="AL1063" s="34"/>
      <c r="AM1063" s="39"/>
      <c r="AN106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63" s="26"/>
      <c r="AQ1063" s="26"/>
      <c r="AR1063" s="26"/>
    </row>
    <row r="1064" spans="1:44" ht="19.5" customHeight="1" x14ac:dyDescent="0.25">
      <c r="A1064" s="32">
        <f t="shared" si="78"/>
        <v>2026</v>
      </c>
      <c r="B1064" s="32">
        <f t="shared" si="79"/>
        <v>1</v>
      </c>
      <c r="C1064" s="25">
        <v>46025</v>
      </c>
      <c r="D1064" s="57">
        <f t="shared" ca="1" si="76"/>
        <v>46097</v>
      </c>
      <c r="E1064" s="32" t="str">
        <f t="shared" ca="1" si="77"/>
        <v>2-Months</v>
      </c>
      <c r="F1064" s="32" t="str">
        <f>VLOOKUP(O1064,Stock[],5,FALSE)</f>
        <v>BE</v>
      </c>
      <c r="G1064" s="33" t="s">
        <v>2136</v>
      </c>
      <c r="H1064" s="34"/>
      <c r="I1064" s="34" t="s">
        <v>181</v>
      </c>
      <c r="J1064" s="32" t="str">
        <f>VLOOKUP(I1064,Customers[],2,FALSE)</f>
        <v>ရွှေမြင်း(ရွှေခြင်္သေ့)</v>
      </c>
      <c r="K1064" s="32" t="str">
        <f>VLOOKUP(I1064,Customers[],4,FALSE)</f>
        <v>Meiktila</v>
      </c>
      <c r="L1064" s="32" t="str">
        <f>VLOOKUP(Table85[[#This Row],[CustomerID]],Table!H:K,3,0)</f>
        <v>မိတ္ထီလာ</v>
      </c>
      <c r="M1064" s="32" t="str">
        <f>VLOOKUP(I1064,Customers[],5,FALSE)</f>
        <v>WholeSales/Contract</v>
      </c>
      <c r="N1064" s="34" t="s">
        <v>10</v>
      </c>
      <c r="O1064" s="37" t="s">
        <v>214</v>
      </c>
      <c r="P1064" s="32" t="str">
        <f>VLOOKUP(O1064,Stock[],2,FALSE)</f>
        <v>ကောင်းကြည်</v>
      </c>
      <c r="Q1064" s="35">
        <f>VLOOKUP(O1064,Stock[],3,FALSE)</f>
        <v>0.64</v>
      </c>
      <c r="R1064" s="35">
        <f>VLOOKUP(O1064,Stock[],4,FALSE)</f>
        <v>14</v>
      </c>
      <c r="S1064" s="34"/>
      <c r="T1064" s="35">
        <f>(DailySales!$S1064/DailySales!$R1064)+DailySales!$U1064</f>
        <v>40</v>
      </c>
      <c r="U1064" s="34">
        <v>40</v>
      </c>
      <c r="V1064" s="36">
        <f>+DailySales!$T1064*DailySales!$R1064</f>
        <v>560</v>
      </c>
      <c r="W1064" s="36">
        <f>+DailySales!$V1064*DailySales!$Q1064</f>
        <v>358.40000000000003</v>
      </c>
      <c r="X1064" s="36">
        <f>VLOOKUP(O1064,Stock[],6,FALSE)</f>
        <v>1330</v>
      </c>
      <c r="Y1064" s="36">
        <f>+DailySales!$V1064*DailySales!$X1064</f>
        <v>744800</v>
      </c>
      <c r="Z1064" s="37"/>
      <c r="AA1064" s="34"/>
      <c r="AB1064" s="78"/>
      <c r="AC1064" s="78"/>
      <c r="AD1064" s="34"/>
      <c r="AE1064" s="77"/>
      <c r="AF1064" s="38"/>
      <c r="AG1064" s="39"/>
      <c r="AH1064" s="38">
        <v>46072</v>
      </c>
      <c r="AI1064" s="39">
        <v>744800</v>
      </c>
      <c r="AJ1064" s="38"/>
      <c r="AK1064" s="39"/>
      <c r="AL1064" s="34"/>
      <c r="AM1064" s="39"/>
      <c r="AN106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64" s="26"/>
      <c r="AQ1064" s="26"/>
      <c r="AR1064" s="26"/>
    </row>
    <row r="1065" spans="1:44" ht="19.5" customHeight="1" x14ac:dyDescent="0.25">
      <c r="A1065" s="32">
        <f t="shared" si="78"/>
        <v>2026</v>
      </c>
      <c r="B1065" s="32">
        <f t="shared" si="79"/>
        <v>1</v>
      </c>
      <c r="C1065" s="25">
        <v>46025</v>
      </c>
      <c r="D1065" s="57">
        <f t="shared" ca="1" si="76"/>
        <v>46097</v>
      </c>
      <c r="E1065" s="32" t="str">
        <f t="shared" ca="1" si="77"/>
        <v>2-Months</v>
      </c>
      <c r="F1065" s="32" t="str">
        <f>VLOOKUP(O1065,Stock[],5,FALSE)</f>
        <v>BE</v>
      </c>
      <c r="G1065" s="33" t="s">
        <v>2136</v>
      </c>
      <c r="H1065" s="34"/>
      <c r="I1065" s="34" t="s">
        <v>181</v>
      </c>
      <c r="J1065" s="32" t="str">
        <f>VLOOKUP(I1065,Customers[],2,FALSE)</f>
        <v>ရွှေမြင်း(ရွှေခြင်္သေ့)</v>
      </c>
      <c r="K1065" s="32" t="str">
        <f>VLOOKUP(I1065,Customers[],4,FALSE)</f>
        <v>Meiktila</v>
      </c>
      <c r="L1065" s="32" t="str">
        <f>VLOOKUP(Table85[[#This Row],[CustomerID]],Table!H:K,3,0)</f>
        <v>မိတ္ထီလာ</v>
      </c>
      <c r="M1065" s="32" t="str">
        <f>VLOOKUP(I1065,Customers[],5,FALSE)</f>
        <v>WholeSales/Contract</v>
      </c>
      <c r="N1065" s="34" t="s">
        <v>10</v>
      </c>
      <c r="O1065" s="37" t="s">
        <v>221</v>
      </c>
      <c r="P1065" s="32" t="str">
        <f>VLOOKUP(O1065,Stock[],2,FALSE)</f>
        <v>မိုးနဲကွန်ကီး</v>
      </c>
      <c r="Q1065" s="35">
        <f>VLOOKUP(O1065,Stock[],3,FALSE)</f>
        <v>0.64</v>
      </c>
      <c r="R1065" s="35">
        <f>VLOOKUP(O1065,Stock[],4,FALSE)</f>
        <v>14</v>
      </c>
      <c r="S1065" s="34"/>
      <c r="T1065" s="35">
        <f>(DailySales!$S1065/DailySales!$R1065)+DailySales!$U1065</f>
        <v>5</v>
      </c>
      <c r="U1065" s="34">
        <v>5</v>
      </c>
      <c r="V1065" s="36">
        <f>+DailySales!$T1065*DailySales!$R1065</f>
        <v>70</v>
      </c>
      <c r="W1065" s="36">
        <f>+DailySales!$V1065*DailySales!$Q1065</f>
        <v>44.800000000000004</v>
      </c>
      <c r="X1065" s="36">
        <f>VLOOKUP(O1065,Stock[],6,FALSE)</f>
        <v>1500</v>
      </c>
      <c r="Y1065" s="36">
        <f>+DailySales!$V1065*DailySales!$X1065</f>
        <v>105000</v>
      </c>
      <c r="Z1065" s="37"/>
      <c r="AA1065" s="34"/>
      <c r="AB1065" s="78"/>
      <c r="AC1065" s="78"/>
      <c r="AD1065" s="34"/>
      <c r="AE1065" s="77"/>
      <c r="AF1065" s="38"/>
      <c r="AG1065" s="39"/>
      <c r="AH1065" s="38">
        <v>46072</v>
      </c>
      <c r="AI1065" s="39">
        <v>105000</v>
      </c>
      <c r="AJ1065" s="38"/>
      <c r="AK1065" s="39"/>
      <c r="AL1065" s="34"/>
      <c r="AM1065" s="39"/>
      <c r="AN106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65" s="26"/>
      <c r="AQ1065" s="26"/>
      <c r="AR1065" s="26"/>
    </row>
    <row r="1066" spans="1:44" ht="19.5" customHeight="1" x14ac:dyDescent="0.25">
      <c r="A1066" s="32">
        <f t="shared" si="78"/>
        <v>2026</v>
      </c>
      <c r="B1066" s="32">
        <f t="shared" si="79"/>
        <v>1</v>
      </c>
      <c r="C1066" s="25">
        <v>46025</v>
      </c>
      <c r="D1066" s="57">
        <f t="shared" ca="1" si="76"/>
        <v>46097</v>
      </c>
      <c r="E1066" s="32" t="str">
        <f t="shared" ca="1" si="77"/>
        <v>2-Months</v>
      </c>
      <c r="F1066" s="32" t="str">
        <f>VLOOKUP(O1066,Stock[],5,FALSE)</f>
        <v>BE</v>
      </c>
      <c r="G1066" s="33" t="s">
        <v>2137</v>
      </c>
      <c r="H1066" s="34"/>
      <c r="I1066" s="34" t="s">
        <v>180</v>
      </c>
      <c r="J1066" s="32" t="str">
        <f>VLOOKUP(I1066,Customers[],2,FALSE)</f>
        <v>ရွှေမြင်း</v>
      </c>
      <c r="K1066" s="32" t="str">
        <f>VLOOKUP(I1066,Customers[],4,FALSE)</f>
        <v>Meiktila</v>
      </c>
      <c r="L1066" s="32" t="str">
        <f>VLOOKUP(Table85[[#This Row],[CustomerID]],Table!H:K,3,0)</f>
        <v>မိတ္ထီလာ</v>
      </c>
      <c r="M1066" s="32" t="str">
        <f>VLOOKUP(I1066,Customers[],5,FALSE)</f>
        <v>WholeSales/Contract</v>
      </c>
      <c r="N1066" s="34" t="s">
        <v>10</v>
      </c>
      <c r="O1066" s="37" t="s">
        <v>217</v>
      </c>
      <c r="P1066" s="32" t="str">
        <f>VLOOKUP(O1066,Stock[],2,FALSE)</f>
        <v>လိမ္မော်ဖြူ</v>
      </c>
      <c r="Q1066" s="35">
        <f>VLOOKUP(O1066,Stock[],3,FALSE)</f>
        <v>0.64</v>
      </c>
      <c r="R1066" s="35">
        <f>VLOOKUP(O1066,Stock[],4,FALSE)</f>
        <v>24</v>
      </c>
      <c r="S1066" s="34"/>
      <c r="T1066" s="35">
        <f>(DailySales!$S1066/DailySales!$R1066)+DailySales!$U1066</f>
        <v>40</v>
      </c>
      <c r="U1066" s="34">
        <v>40</v>
      </c>
      <c r="V1066" s="36">
        <f>+DailySales!$T1066*DailySales!$R1066</f>
        <v>960</v>
      </c>
      <c r="W1066" s="36">
        <f>+DailySales!$V1066*DailySales!$Q1066</f>
        <v>614.4</v>
      </c>
      <c r="X1066" s="36">
        <f>VLOOKUP(O1066,Stock[],6,FALSE)</f>
        <v>1330</v>
      </c>
      <c r="Y1066" s="36">
        <f>+DailySales!$V1066*DailySales!$X1066</f>
        <v>1276800</v>
      </c>
      <c r="Z1066" s="37"/>
      <c r="AA1066" s="34"/>
      <c r="AB1066" s="78"/>
      <c r="AC1066" s="78"/>
      <c r="AD1066" s="34"/>
      <c r="AE1066" s="77"/>
      <c r="AF1066" s="38"/>
      <c r="AG1066" s="39"/>
      <c r="AH1066" s="38">
        <v>46072</v>
      </c>
      <c r="AI1066" s="39">
        <v>1276800</v>
      </c>
      <c r="AJ1066" s="38"/>
      <c r="AK1066" s="39"/>
      <c r="AL1066" s="34"/>
      <c r="AM1066" s="39"/>
      <c r="AN106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66" s="26"/>
      <c r="AQ1066" s="26"/>
      <c r="AR1066" s="26"/>
    </row>
    <row r="1067" spans="1:44" ht="19.5" customHeight="1" x14ac:dyDescent="0.25">
      <c r="A1067" s="32">
        <f t="shared" si="78"/>
        <v>2026</v>
      </c>
      <c r="B1067" s="32">
        <f t="shared" si="79"/>
        <v>1</v>
      </c>
      <c r="C1067" s="25">
        <v>46025</v>
      </c>
      <c r="D1067" s="57">
        <f t="shared" ca="1" si="76"/>
        <v>46097</v>
      </c>
      <c r="E1067" s="32" t="str">
        <f t="shared" ca="1" si="77"/>
        <v>2-Months</v>
      </c>
      <c r="F1067" s="32" t="str">
        <f>VLOOKUP(O1067,Stock[],5,FALSE)</f>
        <v>BE</v>
      </c>
      <c r="G1067" s="33" t="s">
        <v>2137</v>
      </c>
      <c r="H1067" s="34"/>
      <c r="I1067" s="34" t="s">
        <v>180</v>
      </c>
      <c r="J1067" s="32" t="str">
        <f>VLOOKUP(I1067,Customers[],2,FALSE)</f>
        <v>ရွှေမြင်း</v>
      </c>
      <c r="K1067" s="32" t="str">
        <f>VLOOKUP(I1067,Customers[],4,FALSE)</f>
        <v>Meiktila</v>
      </c>
      <c r="L1067" s="32" t="str">
        <f>VLOOKUP(Table85[[#This Row],[CustomerID]],Table!H:K,3,0)</f>
        <v>မိတ္ထီလာ</v>
      </c>
      <c r="M1067" s="32" t="str">
        <f>VLOOKUP(I1067,Customers[],5,FALSE)</f>
        <v>WholeSales/Contract</v>
      </c>
      <c r="N1067" s="34" t="s">
        <v>10</v>
      </c>
      <c r="O1067" s="37" t="s">
        <v>2120</v>
      </c>
      <c r="P1067" s="32" t="str">
        <f>VLOOKUP(O1067,Stock[],2,FALSE)</f>
        <v>ဇေ အရက်သန့်</v>
      </c>
      <c r="Q1067" s="35">
        <f>VLOOKUP(O1067,Stock[],3,FALSE)</f>
        <v>0.64</v>
      </c>
      <c r="R1067" s="35">
        <f>VLOOKUP(O1067,Stock[],4,FALSE)</f>
        <v>14</v>
      </c>
      <c r="S1067" s="34"/>
      <c r="T1067" s="35">
        <f>(DailySales!$S1067/DailySales!$R1067)+DailySales!$U1067</f>
        <v>30</v>
      </c>
      <c r="U1067" s="34">
        <v>30</v>
      </c>
      <c r="V1067" s="36">
        <f>+DailySales!$T1067*DailySales!$R1067</f>
        <v>420</v>
      </c>
      <c r="W1067" s="36">
        <f>+DailySales!$V1067*DailySales!$Q1067</f>
        <v>268.8</v>
      </c>
      <c r="X1067" s="36">
        <f>VLOOKUP(O1067,Stock[],6,FALSE)</f>
        <v>1380</v>
      </c>
      <c r="Y1067" s="36">
        <f>+DailySales!$V1067*DailySales!$X1067</f>
        <v>579600</v>
      </c>
      <c r="Z1067" s="37"/>
      <c r="AA1067" s="34"/>
      <c r="AB1067" s="78"/>
      <c r="AC1067" s="78"/>
      <c r="AD1067" s="34"/>
      <c r="AE1067" s="77"/>
      <c r="AF1067" s="38"/>
      <c r="AG1067" s="39"/>
      <c r="AH1067" s="38">
        <v>46072</v>
      </c>
      <c r="AI1067" s="39">
        <v>579600</v>
      </c>
      <c r="AJ1067" s="38"/>
      <c r="AK1067" s="39"/>
      <c r="AL1067" s="34"/>
      <c r="AM1067" s="39"/>
      <c r="AN106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67" s="26"/>
      <c r="AQ1067" s="26"/>
      <c r="AR1067" s="26"/>
    </row>
    <row r="1068" spans="1:44" ht="19.5" customHeight="1" x14ac:dyDescent="0.25">
      <c r="A1068" s="32">
        <f t="shared" si="78"/>
        <v>2026</v>
      </c>
      <c r="B1068" s="32">
        <f t="shared" si="79"/>
        <v>1</v>
      </c>
      <c r="C1068" s="25">
        <v>46025</v>
      </c>
      <c r="D1068" s="57">
        <f t="shared" ca="1" si="76"/>
        <v>46097</v>
      </c>
      <c r="E1068" s="32" t="str">
        <f t="shared" ca="1" si="77"/>
        <v>2-Months</v>
      </c>
      <c r="F1068" s="32" t="str">
        <f>VLOOKUP(O1068,Stock[],5,FALSE)</f>
        <v>BE</v>
      </c>
      <c r="G1068" s="33" t="s">
        <v>2137</v>
      </c>
      <c r="H1068" s="34"/>
      <c r="I1068" s="34" t="s">
        <v>180</v>
      </c>
      <c r="J1068" s="32" t="str">
        <f>VLOOKUP(I1068,Customers[],2,FALSE)</f>
        <v>ရွှေမြင်း</v>
      </c>
      <c r="K1068" s="32" t="str">
        <f>VLOOKUP(I1068,Customers[],4,FALSE)</f>
        <v>Meiktila</v>
      </c>
      <c r="L1068" s="32" t="str">
        <f>VLOOKUP(Table85[[#This Row],[CustomerID]],Table!H:K,3,0)</f>
        <v>မိတ္ထီလာ</v>
      </c>
      <c r="M1068" s="32" t="str">
        <f>VLOOKUP(I1068,Customers[],5,FALSE)</f>
        <v>WholeSales/Contract</v>
      </c>
      <c r="N1068" s="34" t="s">
        <v>10</v>
      </c>
      <c r="O1068" s="37" t="s">
        <v>205</v>
      </c>
      <c r="P1068" s="32" t="str">
        <f>VLOOKUP(O1068,Stock[],2,FALSE)</f>
        <v>ကောင်းကြည် ကော် 25%  (1Ltr )</v>
      </c>
      <c r="Q1068" s="35">
        <f>VLOOKUP(O1068,Stock[],3,FALSE)</f>
        <v>1</v>
      </c>
      <c r="R1068" s="35">
        <f>VLOOKUP(O1068,Stock[],4,FALSE)</f>
        <v>12</v>
      </c>
      <c r="S1068" s="34"/>
      <c r="T1068" s="35">
        <f>(DailySales!$S1068/DailySales!$R1068)+DailySales!$U1068</f>
        <v>50</v>
      </c>
      <c r="U1068" s="34">
        <v>50</v>
      </c>
      <c r="V1068" s="36">
        <f>+DailySales!$T1068*DailySales!$R1068</f>
        <v>600</v>
      </c>
      <c r="W1068" s="36">
        <f>+DailySales!$V1068*DailySales!$Q1068</f>
        <v>600</v>
      </c>
      <c r="X1068" s="36">
        <f>VLOOKUP(O1068,Stock[],6,FALSE)</f>
        <v>1530</v>
      </c>
      <c r="Y1068" s="36">
        <f>+DailySales!$V1068*DailySales!$X1068</f>
        <v>918000</v>
      </c>
      <c r="Z1068" s="37"/>
      <c r="AA1068" s="34"/>
      <c r="AB1068" s="78"/>
      <c r="AC1068" s="78"/>
      <c r="AD1068" s="34"/>
      <c r="AE1068" s="77"/>
      <c r="AF1068" s="38"/>
      <c r="AG1068" s="39"/>
      <c r="AH1068" s="38">
        <v>46072</v>
      </c>
      <c r="AI1068" s="39">
        <v>918000</v>
      </c>
      <c r="AJ1068" s="38"/>
      <c r="AK1068" s="39"/>
      <c r="AL1068" s="34"/>
      <c r="AM1068" s="39"/>
      <c r="AN106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68" s="26"/>
      <c r="AQ1068" s="26"/>
      <c r="AR1068" s="26"/>
    </row>
    <row r="1069" spans="1:44" ht="19.5" customHeight="1" x14ac:dyDescent="0.25">
      <c r="A1069" s="32">
        <f t="shared" si="78"/>
        <v>2026</v>
      </c>
      <c r="B1069" s="32">
        <f t="shared" si="79"/>
        <v>1</v>
      </c>
      <c r="C1069" s="25">
        <v>46025</v>
      </c>
      <c r="D1069" s="57">
        <f t="shared" ca="1" si="76"/>
        <v>46097</v>
      </c>
      <c r="E1069" s="32" t="str">
        <f t="shared" ca="1" si="77"/>
        <v>2-Months</v>
      </c>
      <c r="F1069" s="32" t="str">
        <f>VLOOKUP(O1069,Stock[],5,FALSE)</f>
        <v>BE</v>
      </c>
      <c r="G1069" s="33" t="s">
        <v>2138</v>
      </c>
      <c r="H1069" s="34"/>
      <c r="I1069" s="34" t="s">
        <v>180</v>
      </c>
      <c r="J1069" s="32" t="str">
        <f>VLOOKUP(I1069,Customers[],2,FALSE)</f>
        <v>ရွှေမြင်း</v>
      </c>
      <c r="K1069" s="32" t="str">
        <f>VLOOKUP(I1069,Customers[],4,FALSE)</f>
        <v>Meiktila</v>
      </c>
      <c r="L1069" s="32" t="str">
        <f>VLOOKUP(Table85[[#This Row],[CustomerID]],Table!H:K,3,0)</f>
        <v>မိတ္ထီလာ</v>
      </c>
      <c r="M1069" s="32" t="str">
        <f>VLOOKUP(I1069,Customers[],5,FALSE)</f>
        <v>WholeSales/Contract</v>
      </c>
      <c r="N1069" s="34" t="s">
        <v>10</v>
      </c>
      <c r="O1069" s="37" t="s">
        <v>220</v>
      </c>
      <c r="P1069" s="32" t="str">
        <f>VLOOKUP(O1069,Stock[],2,FALSE)</f>
        <v>မြန်မာရှောက်ပျား</v>
      </c>
      <c r="Q1069" s="35">
        <f>VLOOKUP(O1069,Stock[],3,FALSE)</f>
        <v>0.64</v>
      </c>
      <c r="R1069" s="35">
        <f>VLOOKUP(O1069,Stock[],4,FALSE)</f>
        <v>14</v>
      </c>
      <c r="S1069" s="34"/>
      <c r="T1069" s="35">
        <f>(DailySales!$S1069/DailySales!$R1069)+DailySales!$U1069</f>
        <v>20</v>
      </c>
      <c r="U1069" s="34">
        <v>20</v>
      </c>
      <c r="V1069" s="36">
        <f>+DailySales!$T1069*DailySales!$R1069</f>
        <v>280</v>
      </c>
      <c r="W1069" s="36">
        <f>+DailySales!$V1069*DailySales!$Q1069</f>
        <v>179.20000000000002</v>
      </c>
      <c r="X1069" s="36">
        <f>VLOOKUP(O1069,Stock[],6,FALSE)</f>
        <v>1370</v>
      </c>
      <c r="Y1069" s="36">
        <f>+DailySales!$V1069*DailySales!$X1069</f>
        <v>383600</v>
      </c>
      <c r="Z1069" s="37"/>
      <c r="AA1069" s="34"/>
      <c r="AB1069" s="78"/>
      <c r="AC1069" s="78"/>
      <c r="AD1069" s="34"/>
      <c r="AE1069" s="77"/>
      <c r="AF1069" s="38"/>
      <c r="AG1069" s="39"/>
      <c r="AH1069" s="38">
        <v>46072</v>
      </c>
      <c r="AI1069" s="39">
        <v>383600</v>
      </c>
      <c r="AJ1069" s="38"/>
      <c r="AK1069" s="39"/>
      <c r="AL1069" s="34"/>
      <c r="AM1069" s="39"/>
      <c r="AN106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69" s="26"/>
      <c r="AQ1069" s="26"/>
      <c r="AR1069" s="26"/>
    </row>
    <row r="1070" spans="1:44" ht="19.5" customHeight="1" x14ac:dyDescent="0.25">
      <c r="A1070" s="32">
        <f t="shared" si="78"/>
        <v>2026</v>
      </c>
      <c r="B1070" s="32">
        <f t="shared" si="79"/>
        <v>1</v>
      </c>
      <c r="C1070" s="25">
        <v>46025</v>
      </c>
      <c r="D1070" s="57">
        <f t="shared" ca="1" si="76"/>
        <v>46097</v>
      </c>
      <c r="E1070" s="32" t="str">
        <f t="shared" ca="1" si="77"/>
        <v>2-Months</v>
      </c>
      <c r="F1070" s="32" t="str">
        <f>VLOOKUP(O1070,Stock[],5,FALSE)</f>
        <v>BE</v>
      </c>
      <c r="G1070" s="33" t="s">
        <v>2138</v>
      </c>
      <c r="H1070" s="34"/>
      <c r="I1070" s="34" t="s">
        <v>180</v>
      </c>
      <c r="J1070" s="32" t="str">
        <f>VLOOKUP(I1070,Customers[],2,FALSE)</f>
        <v>ရွှေမြင်း</v>
      </c>
      <c r="K1070" s="32" t="str">
        <f>VLOOKUP(I1070,Customers[],4,FALSE)</f>
        <v>Meiktila</v>
      </c>
      <c r="L1070" s="32" t="str">
        <f>VLOOKUP(Table85[[#This Row],[CustomerID]],Table!H:K,3,0)</f>
        <v>မိတ္ထီလာ</v>
      </c>
      <c r="M1070" s="32" t="str">
        <f>VLOOKUP(I1070,Customers[],5,FALSE)</f>
        <v>WholeSales/Contract</v>
      </c>
      <c r="N1070" s="34" t="s">
        <v>10</v>
      </c>
      <c r="O1070" s="37" t="s">
        <v>217</v>
      </c>
      <c r="P1070" s="32" t="str">
        <f>VLOOKUP(O1070,Stock[],2,FALSE)</f>
        <v>လိမ္မော်ဖြူ</v>
      </c>
      <c r="Q1070" s="35">
        <f>VLOOKUP(O1070,Stock[],3,FALSE)</f>
        <v>0.64</v>
      </c>
      <c r="R1070" s="35">
        <f>VLOOKUP(O1070,Stock[],4,FALSE)</f>
        <v>24</v>
      </c>
      <c r="S1070" s="34"/>
      <c r="T1070" s="35">
        <f>(DailySales!$S1070/DailySales!$R1070)+DailySales!$U1070</f>
        <v>50</v>
      </c>
      <c r="U1070" s="34">
        <v>50</v>
      </c>
      <c r="V1070" s="36">
        <f>+DailySales!$T1070*DailySales!$R1070</f>
        <v>1200</v>
      </c>
      <c r="W1070" s="36">
        <f>+DailySales!$V1070*DailySales!$Q1070</f>
        <v>768</v>
      </c>
      <c r="X1070" s="36">
        <f>VLOOKUP(O1070,Stock[],6,FALSE)</f>
        <v>1330</v>
      </c>
      <c r="Y1070" s="36">
        <f>+DailySales!$V1070*DailySales!$X1070</f>
        <v>1596000</v>
      </c>
      <c r="Z1070" s="37"/>
      <c r="AA1070" s="34"/>
      <c r="AB1070" s="78"/>
      <c r="AC1070" s="78"/>
      <c r="AD1070" s="34"/>
      <c r="AE1070" s="77"/>
      <c r="AF1070" s="38"/>
      <c r="AG1070" s="39"/>
      <c r="AH1070" s="38">
        <v>46072</v>
      </c>
      <c r="AI1070" s="39">
        <v>1596000</v>
      </c>
      <c r="AJ1070" s="38"/>
      <c r="AK1070" s="39"/>
      <c r="AL1070" s="34"/>
      <c r="AM1070" s="39"/>
      <c r="AN107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70" s="26"/>
      <c r="AQ1070" s="26"/>
      <c r="AR1070" s="26"/>
    </row>
    <row r="1071" spans="1:44" ht="19.5" customHeight="1" x14ac:dyDescent="0.25">
      <c r="A1071" s="32">
        <f t="shared" si="78"/>
        <v>2026</v>
      </c>
      <c r="B1071" s="32">
        <f t="shared" si="79"/>
        <v>1</v>
      </c>
      <c r="C1071" s="25">
        <v>46025</v>
      </c>
      <c r="D1071" s="57">
        <f t="shared" ca="1" si="76"/>
        <v>46097</v>
      </c>
      <c r="E1071" s="32" t="str">
        <f t="shared" ca="1" si="77"/>
        <v>2-Months</v>
      </c>
      <c r="F1071" s="32" t="str">
        <f>VLOOKUP(O1071,Stock[],5,FALSE)</f>
        <v>BE</v>
      </c>
      <c r="G1071" s="33" t="s">
        <v>2138</v>
      </c>
      <c r="H1071" s="34"/>
      <c r="I1071" s="34" t="s">
        <v>180</v>
      </c>
      <c r="J1071" s="32" t="str">
        <f>VLOOKUP(I1071,Customers[],2,FALSE)</f>
        <v>ရွှေမြင်း</v>
      </c>
      <c r="K1071" s="32" t="str">
        <f>VLOOKUP(I1071,Customers[],4,FALSE)</f>
        <v>Meiktila</v>
      </c>
      <c r="L1071" s="32" t="str">
        <f>VLOOKUP(Table85[[#This Row],[CustomerID]],Table!H:K,3,0)</f>
        <v>မိတ္ထီလာ</v>
      </c>
      <c r="M1071" s="32" t="str">
        <f>VLOOKUP(I1071,Customers[],5,FALSE)</f>
        <v>WholeSales/Contract</v>
      </c>
      <c r="N1071" s="34" t="s">
        <v>10</v>
      </c>
      <c r="O1071" s="37" t="s">
        <v>214</v>
      </c>
      <c r="P1071" s="32" t="str">
        <f>VLOOKUP(O1071,Stock[],2,FALSE)</f>
        <v>ကောင်းကြည်</v>
      </c>
      <c r="Q1071" s="35">
        <f>VLOOKUP(O1071,Stock[],3,FALSE)</f>
        <v>0.64</v>
      </c>
      <c r="R1071" s="35">
        <f>VLOOKUP(O1071,Stock[],4,FALSE)</f>
        <v>14</v>
      </c>
      <c r="S1071" s="34"/>
      <c r="T1071" s="35">
        <f>(DailySales!$S1071/DailySales!$R1071)+DailySales!$U1071</f>
        <v>50</v>
      </c>
      <c r="U1071" s="34">
        <v>50</v>
      </c>
      <c r="V1071" s="36">
        <f>+DailySales!$T1071*DailySales!$R1071</f>
        <v>700</v>
      </c>
      <c r="W1071" s="36">
        <f>+DailySales!$V1071*DailySales!$Q1071</f>
        <v>448</v>
      </c>
      <c r="X1071" s="36">
        <f>VLOOKUP(O1071,Stock[],6,FALSE)</f>
        <v>1330</v>
      </c>
      <c r="Y1071" s="36">
        <f>+DailySales!$V1071*DailySales!$X1071</f>
        <v>931000</v>
      </c>
      <c r="Z1071" s="37"/>
      <c r="AA1071" s="34"/>
      <c r="AB1071" s="78"/>
      <c r="AC1071" s="78"/>
      <c r="AD1071" s="34"/>
      <c r="AE1071" s="77"/>
      <c r="AF1071" s="38"/>
      <c r="AG1071" s="39"/>
      <c r="AH1071" s="38">
        <v>46072</v>
      </c>
      <c r="AI1071" s="39">
        <v>931000</v>
      </c>
      <c r="AJ1071" s="38"/>
      <c r="AK1071" s="39"/>
      <c r="AL1071" s="34"/>
      <c r="AM1071" s="39"/>
      <c r="AN107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71" s="26"/>
      <c r="AQ1071" s="26"/>
      <c r="AR1071" s="26"/>
    </row>
    <row r="1072" spans="1:44" ht="19.5" customHeight="1" x14ac:dyDescent="0.25">
      <c r="A1072" s="32">
        <f t="shared" si="78"/>
        <v>2026</v>
      </c>
      <c r="B1072" s="32">
        <f t="shared" si="79"/>
        <v>1</v>
      </c>
      <c r="C1072" s="25">
        <v>46025</v>
      </c>
      <c r="D1072" s="57">
        <f t="shared" ca="1" si="76"/>
        <v>46097</v>
      </c>
      <c r="E1072" s="32" t="str">
        <f t="shared" ca="1" si="77"/>
        <v>2-Months</v>
      </c>
      <c r="F1072" s="32" t="str">
        <f>VLOOKUP(O1072,Stock[],5,FALSE)</f>
        <v>BE</v>
      </c>
      <c r="G1072" s="33" t="s">
        <v>2138</v>
      </c>
      <c r="H1072" s="34"/>
      <c r="I1072" s="34" t="s">
        <v>180</v>
      </c>
      <c r="J1072" s="32" t="str">
        <f>VLOOKUP(I1072,Customers[],2,FALSE)</f>
        <v>ရွှေမြင်း</v>
      </c>
      <c r="K1072" s="32" t="str">
        <f>VLOOKUP(I1072,Customers[],4,FALSE)</f>
        <v>Meiktila</v>
      </c>
      <c r="L1072" s="32" t="str">
        <f>VLOOKUP(Table85[[#This Row],[CustomerID]],Table!H:K,3,0)</f>
        <v>မိတ္ထီလာ</v>
      </c>
      <c r="M1072" s="32" t="str">
        <f>VLOOKUP(I1072,Customers[],5,FALSE)</f>
        <v>WholeSales/Contract</v>
      </c>
      <c r="N1072" s="34" t="s">
        <v>10</v>
      </c>
      <c r="O1072" s="37" t="s">
        <v>205</v>
      </c>
      <c r="P1072" s="32" t="str">
        <f>VLOOKUP(O1072,Stock[],2,FALSE)</f>
        <v>ကောင်းကြည် ကော် 25%  (1Ltr )</v>
      </c>
      <c r="Q1072" s="35">
        <f>VLOOKUP(O1072,Stock[],3,FALSE)</f>
        <v>1</v>
      </c>
      <c r="R1072" s="35">
        <f>VLOOKUP(O1072,Stock[],4,FALSE)</f>
        <v>12</v>
      </c>
      <c r="S1072" s="34"/>
      <c r="T1072" s="35">
        <f>(DailySales!$S1072/DailySales!$R1072)+DailySales!$U1072</f>
        <v>20</v>
      </c>
      <c r="U1072" s="34">
        <v>20</v>
      </c>
      <c r="V1072" s="36">
        <f>+DailySales!$T1072*DailySales!$R1072</f>
        <v>240</v>
      </c>
      <c r="W1072" s="36">
        <f>+DailySales!$V1072*DailySales!$Q1072</f>
        <v>240</v>
      </c>
      <c r="X1072" s="36">
        <f>VLOOKUP(O1072,Stock[],6,FALSE)</f>
        <v>1530</v>
      </c>
      <c r="Y1072" s="36">
        <f>+DailySales!$V1072*DailySales!$X1072</f>
        <v>367200</v>
      </c>
      <c r="Z1072" s="37"/>
      <c r="AA1072" s="34"/>
      <c r="AB1072" s="78"/>
      <c r="AC1072" s="78"/>
      <c r="AD1072" s="34"/>
      <c r="AE1072" s="77"/>
      <c r="AF1072" s="38"/>
      <c r="AG1072" s="39"/>
      <c r="AH1072" s="38">
        <v>46072</v>
      </c>
      <c r="AI1072" s="39">
        <v>367200</v>
      </c>
      <c r="AJ1072" s="38"/>
      <c r="AK1072" s="39"/>
      <c r="AL1072" s="34"/>
      <c r="AM1072" s="39"/>
      <c r="AN107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72" s="26"/>
      <c r="AQ1072" s="26"/>
      <c r="AR1072" s="26"/>
    </row>
    <row r="1073" spans="1:44" ht="19.5" customHeight="1" x14ac:dyDescent="0.25">
      <c r="A1073" s="32">
        <f t="shared" si="78"/>
        <v>2026</v>
      </c>
      <c r="B1073" s="32">
        <f t="shared" si="79"/>
        <v>1</v>
      </c>
      <c r="C1073" s="25">
        <v>46025</v>
      </c>
      <c r="D1073" s="57">
        <f t="shared" ca="1" si="76"/>
        <v>46097</v>
      </c>
      <c r="E1073" s="32" t="str">
        <f t="shared" ca="1" si="77"/>
        <v>2-Months</v>
      </c>
      <c r="F1073" s="32" t="str">
        <f>VLOOKUP(O1073,Stock[],5,FALSE)</f>
        <v>BE</v>
      </c>
      <c r="G1073" s="33" t="s">
        <v>2139</v>
      </c>
      <c r="H1073" s="34"/>
      <c r="I1073" s="34" t="s">
        <v>183</v>
      </c>
      <c r="J1073" s="32" t="str">
        <f>VLOOKUP(I1073,Customers[],2,FALSE)</f>
        <v>ရွှေမြင်း(ထူးကျော်)</v>
      </c>
      <c r="K1073" s="32" t="str">
        <f>VLOOKUP(I1073,Customers[],4,FALSE)</f>
        <v>Meiktila</v>
      </c>
      <c r="L1073" s="32" t="str">
        <f>VLOOKUP(Table85[[#This Row],[CustomerID]],Table!H:K,3,0)</f>
        <v>မိတ္ထီလာ</v>
      </c>
      <c r="M1073" s="32" t="str">
        <f>VLOOKUP(I1073,Customers[],5,FALSE)</f>
        <v>WholeSales/Contract</v>
      </c>
      <c r="N1073" s="34" t="s">
        <v>10</v>
      </c>
      <c r="O1073" s="37" t="s">
        <v>220</v>
      </c>
      <c r="P1073" s="32" t="str">
        <f>VLOOKUP(O1073,Stock[],2,FALSE)</f>
        <v>မြန်မာရှောက်ပျား</v>
      </c>
      <c r="Q1073" s="35">
        <f>VLOOKUP(O1073,Stock[],3,FALSE)</f>
        <v>0.64</v>
      </c>
      <c r="R1073" s="35">
        <f>VLOOKUP(O1073,Stock[],4,FALSE)</f>
        <v>14</v>
      </c>
      <c r="S1073" s="34"/>
      <c r="T1073" s="35">
        <f>(DailySales!$S1073/DailySales!$R1073)+DailySales!$U1073</f>
        <v>10</v>
      </c>
      <c r="U1073" s="34">
        <v>10</v>
      </c>
      <c r="V1073" s="36">
        <f>+DailySales!$T1073*DailySales!$R1073</f>
        <v>140</v>
      </c>
      <c r="W1073" s="36">
        <f>+DailySales!$V1073*DailySales!$Q1073</f>
        <v>89.600000000000009</v>
      </c>
      <c r="X1073" s="36">
        <f>VLOOKUP(O1073,Stock[],6,FALSE)</f>
        <v>1370</v>
      </c>
      <c r="Y1073" s="36">
        <f>+DailySales!$V1073*DailySales!$X1073</f>
        <v>191800</v>
      </c>
      <c r="Z1073" s="37"/>
      <c r="AA1073" s="34"/>
      <c r="AB1073" s="78"/>
      <c r="AC1073" s="78"/>
      <c r="AD1073" s="34"/>
      <c r="AE1073" s="77"/>
      <c r="AF1073" s="38"/>
      <c r="AG1073" s="39"/>
      <c r="AH1073" s="38">
        <v>46072</v>
      </c>
      <c r="AI1073" s="39">
        <v>191800</v>
      </c>
      <c r="AJ1073" s="38"/>
      <c r="AK1073" s="39"/>
      <c r="AL1073" s="34"/>
      <c r="AM1073" s="39"/>
      <c r="AN107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73" s="26"/>
      <c r="AQ1073" s="26"/>
      <c r="AR1073" s="26"/>
    </row>
    <row r="1074" spans="1:44" ht="19.5" customHeight="1" x14ac:dyDescent="0.25">
      <c r="A1074" s="32">
        <f t="shared" si="78"/>
        <v>2026</v>
      </c>
      <c r="B1074" s="32">
        <f t="shared" si="79"/>
        <v>1</v>
      </c>
      <c r="C1074" s="25">
        <v>46025</v>
      </c>
      <c r="D1074" s="57">
        <f t="shared" ca="1" si="76"/>
        <v>46097</v>
      </c>
      <c r="E1074" s="32" t="str">
        <f t="shared" ca="1" si="77"/>
        <v>2-Months</v>
      </c>
      <c r="F1074" s="32" t="str">
        <f>VLOOKUP(O1074,Stock[],5,FALSE)</f>
        <v>BE</v>
      </c>
      <c r="G1074" s="33" t="s">
        <v>2139</v>
      </c>
      <c r="H1074" s="34"/>
      <c r="I1074" s="34" t="s">
        <v>183</v>
      </c>
      <c r="J1074" s="32" t="str">
        <f>VLOOKUP(I1074,Customers[],2,FALSE)</f>
        <v>ရွှေမြင်း(ထူးကျော်)</v>
      </c>
      <c r="K1074" s="32" t="str">
        <f>VLOOKUP(I1074,Customers[],4,FALSE)</f>
        <v>Meiktila</v>
      </c>
      <c r="L1074" s="32" t="str">
        <f>VLOOKUP(Table85[[#This Row],[CustomerID]],Table!H:K,3,0)</f>
        <v>မိတ္ထီလာ</v>
      </c>
      <c r="M1074" s="32" t="str">
        <f>VLOOKUP(I1074,Customers[],5,FALSE)</f>
        <v>WholeSales/Contract</v>
      </c>
      <c r="N1074" s="34" t="s">
        <v>10</v>
      </c>
      <c r="O1074" s="37" t="s">
        <v>217</v>
      </c>
      <c r="P1074" s="32" t="str">
        <f>VLOOKUP(O1074,Stock[],2,FALSE)</f>
        <v>လိမ္မော်ဖြူ</v>
      </c>
      <c r="Q1074" s="35">
        <f>VLOOKUP(O1074,Stock[],3,FALSE)</f>
        <v>0.64</v>
      </c>
      <c r="R1074" s="35">
        <f>VLOOKUP(O1074,Stock[],4,FALSE)</f>
        <v>24</v>
      </c>
      <c r="S1074" s="34"/>
      <c r="T1074" s="35">
        <f>(DailySales!$S1074/DailySales!$R1074)+DailySales!$U1074</f>
        <v>50</v>
      </c>
      <c r="U1074" s="34">
        <v>50</v>
      </c>
      <c r="V1074" s="36">
        <f>+DailySales!$T1074*DailySales!$R1074</f>
        <v>1200</v>
      </c>
      <c r="W1074" s="36">
        <f>+DailySales!$V1074*DailySales!$Q1074</f>
        <v>768</v>
      </c>
      <c r="X1074" s="36">
        <f>VLOOKUP(O1074,Stock[],6,FALSE)</f>
        <v>1330</v>
      </c>
      <c r="Y1074" s="36">
        <f>+DailySales!$V1074*DailySales!$X1074</f>
        <v>1596000</v>
      </c>
      <c r="Z1074" s="37"/>
      <c r="AA1074" s="34"/>
      <c r="AB1074" s="78"/>
      <c r="AC1074" s="78"/>
      <c r="AD1074" s="34"/>
      <c r="AE1074" s="77"/>
      <c r="AF1074" s="38"/>
      <c r="AG1074" s="39"/>
      <c r="AH1074" s="38">
        <v>46072</v>
      </c>
      <c r="AI1074" s="39">
        <v>1596000</v>
      </c>
      <c r="AJ1074" s="38"/>
      <c r="AK1074" s="39"/>
      <c r="AL1074" s="34"/>
      <c r="AM1074" s="39"/>
      <c r="AN107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74" s="26"/>
      <c r="AQ1074" s="26"/>
      <c r="AR1074" s="26"/>
    </row>
    <row r="1075" spans="1:44" ht="19.5" customHeight="1" x14ac:dyDescent="0.25">
      <c r="A1075" s="32">
        <f t="shared" ref="A1075:A1080" si="80">YEAR(C1075)</f>
        <v>2026</v>
      </c>
      <c r="B1075" s="32">
        <f t="shared" ref="B1075:B1080" si="81">MONTH(C1075)</f>
        <v>1</v>
      </c>
      <c r="C1075" s="25">
        <v>46027</v>
      </c>
      <c r="D1075" s="57">
        <f t="shared" ca="1" si="76"/>
        <v>46097</v>
      </c>
      <c r="E1075" s="32" t="str">
        <f t="shared" ca="1" si="77"/>
        <v>2-Months</v>
      </c>
      <c r="F1075" s="32" t="str">
        <f>VLOOKUP(O1075,Stock[],5,FALSE)</f>
        <v>Whisky</v>
      </c>
      <c r="G1075" s="33" t="s">
        <v>2206</v>
      </c>
      <c r="H1075" s="34"/>
      <c r="I1075" s="34" t="s">
        <v>1902</v>
      </c>
      <c r="J1075" s="32" t="str">
        <f>VLOOKUP(I1075,Customers[],2,FALSE)</f>
        <v>ကမ္ဘာသစ်</v>
      </c>
      <c r="K1075" s="32" t="str">
        <f>VLOOKUP(I1075,Customers[],4,FALSE)</f>
        <v>Meiktila</v>
      </c>
      <c r="L1075" s="32" t="str">
        <f>VLOOKUP(Table85[[#This Row],[CustomerID]],Table!H:K,3,0)</f>
        <v>မြို့သစ်</v>
      </c>
      <c r="M1075" s="32" t="str">
        <f>VLOOKUP(I1075,Customers[],5,FALSE)</f>
        <v>Van-2</v>
      </c>
      <c r="N1075" s="34" t="s">
        <v>10</v>
      </c>
      <c r="O1075" s="37" t="s">
        <v>2113</v>
      </c>
      <c r="P1075" s="32" t="str">
        <f>VLOOKUP(O1075,Stock[],2,FALSE)</f>
        <v>Ngwe Taung 700ml</v>
      </c>
      <c r="Q1075" s="35">
        <f>VLOOKUP(O1075,Stock[],3,FALSE)</f>
        <v>0.7</v>
      </c>
      <c r="R1075" s="35">
        <f>VLOOKUP(O1075,Stock[],4,FALSE)</f>
        <v>12</v>
      </c>
      <c r="S1075" s="34"/>
      <c r="T1075" s="35">
        <f>(DailySales!$S1075/DailySales!$R1075)+DailySales!$U1075</f>
        <v>1</v>
      </c>
      <c r="U1075" s="34">
        <v>1</v>
      </c>
      <c r="V1075" s="36">
        <f>+DailySales!$T1075*DailySales!$R1075</f>
        <v>12</v>
      </c>
      <c r="W1075" s="36">
        <f>+DailySales!$V1075*DailySales!$Q1075</f>
        <v>8.3999999999999986</v>
      </c>
      <c r="X1075" s="36">
        <f>VLOOKUP(O1075,Stock[],6,FALSE)</f>
        <v>4700</v>
      </c>
      <c r="Y1075" s="36">
        <f>+DailySales!$V1075*DailySales!$X1075</f>
        <v>56400</v>
      </c>
      <c r="Z1075" s="37"/>
      <c r="AA1075" s="34"/>
      <c r="AB1075" s="34"/>
      <c r="AC1075" s="34"/>
      <c r="AD1075" s="34"/>
      <c r="AE1075" s="77"/>
      <c r="AF1075" s="38">
        <v>46029</v>
      </c>
      <c r="AG1075" s="39">
        <v>56400</v>
      </c>
      <c r="AH1075" s="38"/>
      <c r="AI1075" s="39"/>
      <c r="AJ1075" s="38"/>
      <c r="AK1075" s="39"/>
      <c r="AL1075" s="34"/>
      <c r="AM1075" s="39"/>
      <c r="AN107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75" s="26"/>
      <c r="AQ1075" s="26"/>
      <c r="AR1075" s="26"/>
    </row>
    <row r="1076" spans="1:44" ht="19.5" customHeight="1" x14ac:dyDescent="0.25">
      <c r="A1076" s="32">
        <f t="shared" si="80"/>
        <v>2026</v>
      </c>
      <c r="B1076" s="32">
        <f t="shared" si="81"/>
        <v>1</v>
      </c>
      <c r="C1076" s="25">
        <v>46027</v>
      </c>
      <c r="D1076" s="57">
        <f t="shared" ca="1" si="76"/>
        <v>46097</v>
      </c>
      <c r="E1076" s="32" t="str">
        <f t="shared" ca="1" si="77"/>
        <v>2-Months</v>
      </c>
      <c r="F1076" s="32" t="str">
        <f>VLOOKUP(O1076,Stock[],5,FALSE)</f>
        <v>Whisky</v>
      </c>
      <c r="G1076" s="33" t="s">
        <v>2207</v>
      </c>
      <c r="H1076" s="34"/>
      <c r="I1076" s="34" t="s">
        <v>1641</v>
      </c>
      <c r="J1076" s="32" t="str">
        <f>VLOOKUP(I1076,Customers[],2,FALSE)</f>
        <v>ရွှေမြင့်မိုရ်</v>
      </c>
      <c r="K1076" s="32" t="str">
        <f>VLOOKUP(I1076,Customers[],4,FALSE)</f>
        <v>Meiktila</v>
      </c>
      <c r="L1076" s="32" t="str">
        <f>VLOOKUP(Table85[[#This Row],[CustomerID]],Table!H:K,3,0)</f>
        <v>မြို့သစ်</v>
      </c>
      <c r="M1076" s="32" t="str">
        <f>VLOOKUP(I1076,Customers[],5,FALSE)</f>
        <v>Van-2</v>
      </c>
      <c r="N1076" s="34" t="s">
        <v>10</v>
      </c>
      <c r="O1076" s="37" t="s">
        <v>2113</v>
      </c>
      <c r="P1076" s="32" t="str">
        <f>VLOOKUP(O1076,Stock[],2,FALSE)</f>
        <v>Ngwe Taung 700ml</v>
      </c>
      <c r="Q1076" s="35">
        <f>VLOOKUP(O1076,Stock[],3,FALSE)</f>
        <v>0.7</v>
      </c>
      <c r="R1076" s="35">
        <f>VLOOKUP(O1076,Stock[],4,FALSE)</f>
        <v>12</v>
      </c>
      <c r="S1076" s="34"/>
      <c r="T1076" s="35">
        <f>(DailySales!$S1076/DailySales!$R1076)+DailySales!$U1076</f>
        <v>1</v>
      </c>
      <c r="U1076" s="34">
        <v>1</v>
      </c>
      <c r="V1076" s="36">
        <f>+DailySales!$T1076*DailySales!$R1076</f>
        <v>12</v>
      </c>
      <c r="W1076" s="36">
        <f>+DailySales!$V1076*DailySales!$Q1076</f>
        <v>8.3999999999999986</v>
      </c>
      <c r="X1076" s="36">
        <f>VLOOKUP(O1076,Stock[],6,FALSE)</f>
        <v>4700</v>
      </c>
      <c r="Y1076" s="36">
        <f>+DailySales!$V1076*DailySales!$X1076</f>
        <v>56400</v>
      </c>
      <c r="Z1076" s="37"/>
      <c r="AA1076" s="34"/>
      <c r="AB1076" s="34"/>
      <c r="AC1076" s="34"/>
      <c r="AD1076" s="34"/>
      <c r="AE1076" s="77"/>
      <c r="AF1076" s="38">
        <v>46028</v>
      </c>
      <c r="AG1076" s="39">
        <v>56400</v>
      </c>
      <c r="AH1076" s="38"/>
      <c r="AI1076" s="39"/>
      <c r="AJ1076" s="38"/>
      <c r="AK1076" s="39"/>
      <c r="AL1076" s="34"/>
      <c r="AM1076" s="39"/>
      <c r="AN107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76" s="26"/>
      <c r="AQ1076" s="26"/>
      <c r="AR1076" s="26"/>
    </row>
    <row r="1077" spans="1:44" ht="19.5" customHeight="1" x14ac:dyDescent="0.25">
      <c r="A1077" s="32">
        <f t="shared" si="80"/>
        <v>2026</v>
      </c>
      <c r="B1077" s="32">
        <f t="shared" si="81"/>
        <v>1</v>
      </c>
      <c r="C1077" s="25">
        <v>46027</v>
      </c>
      <c r="D1077" s="57">
        <f t="shared" ca="1" si="76"/>
        <v>46097</v>
      </c>
      <c r="E1077" s="32" t="str">
        <f t="shared" ca="1" si="77"/>
        <v>2-Months</v>
      </c>
      <c r="F1077" s="32" t="str">
        <f>VLOOKUP(O1077,Stock[],5,FALSE)</f>
        <v>Whisky</v>
      </c>
      <c r="G1077" s="33" t="s">
        <v>2208</v>
      </c>
      <c r="H1077" s="34"/>
      <c r="I1077" s="34" t="s">
        <v>1644</v>
      </c>
      <c r="J1077" s="32" t="str">
        <f>VLOOKUP(I1077,Customers[],2,FALSE)</f>
        <v>7 Colour</v>
      </c>
      <c r="K1077" s="32" t="str">
        <f>VLOOKUP(I1077,Customers[],4,FALSE)</f>
        <v>Meiktila</v>
      </c>
      <c r="L1077" s="32" t="str">
        <f>VLOOKUP(Table85[[#This Row],[CustomerID]],Table!H:K,3,0)</f>
        <v>မြို့သစ်</v>
      </c>
      <c r="M1077" s="32" t="str">
        <f>VLOOKUP(I1077,Customers[],5,FALSE)</f>
        <v>Van-2</v>
      </c>
      <c r="N1077" s="34" t="s">
        <v>10</v>
      </c>
      <c r="O1077" s="37" t="s">
        <v>2113</v>
      </c>
      <c r="P1077" s="32" t="str">
        <f>VLOOKUP(O1077,Stock[],2,FALSE)</f>
        <v>Ngwe Taung 700ml</v>
      </c>
      <c r="Q1077" s="35">
        <f>VLOOKUP(O1077,Stock[],3,FALSE)</f>
        <v>0.7</v>
      </c>
      <c r="R1077" s="35">
        <f>VLOOKUP(O1077,Stock[],4,FALSE)</f>
        <v>12</v>
      </c>
      <c r="S1077" s="34"/>
      <c r="T1077" s="35">
        <f>(DailySales!$S1077/DailySales!$R1077)+DailySales!$U1077</f>
        <v>1</v>
      </c>
      <c r="U1077" s="34">
        <v>1</v>
      </c>
      <c r="V1077" s="36">
        <f>+DailySales!$T1077*DailySales!$R1077</f>
        <v>12</v>
      </c>
      <c r="W1077" s="36">
        <f>+DailySales!$V1077*DailySales!$Q1077</f>
        <v>8.3999999999999986</v>
      </c>
      <c r="X1077" s="36">
        <f>VLOOKUP(O1077,Stock[],6,FALSE)</f>
        <v>4700</v>
      </c>
      <c r="Y1077" s="36">
        <f>+DailySales!$V1077*DailySales!$X1077</f>
        <v>56400</v>
      </c>
      <c r="Z1077" s="37"/>
      <c r="AA1077" s="34"/>
      <c r="AB1077" s="34"/>
      <c r="AC1077" s="34"/>
      <c r="AD1077" s="34"/>
      <c r="AE1077" s="77"/>
      <c r="AF1077" s="38">
        <v>46028</v>
      </c>
      <c r="AG1077" s="39">
        <v>56400</v>
      </c>
      <c r="AH1077" s="38"/>
      <c r="AI1077" s="39"/>
      <c r="AJ1077" s="38"/>
      <c r="AK1077" s="39"/>
      <c r="AL1077" s="34"/>
      <c r="AM1077" s="39"/>
      <c r="AN107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77" s="26"/>
      <c r="AQ1077" s="26"/>
      <c r="AR1077" s="26"/>
    </row>
    <row r="1078" spans="1:44" ht="19.5" customHeight="1" x14ac:dyDescent="0.25">
      <c r="A1078" s="32">
        <f t="shared" si="80"/>
        <v>2026</v>
      </c>
      <c r="B1078" s="32">
        <f t="shared" si="81"/>
        <v>1</v>
      </c>
      <c r="C1078" s="25">
        <v>46027</v>
      </c>
      <c r="D1078" s="57">
        <f t="shared" ca="1" si="76"/>
        <v>46097</v>
      </c>
      <c r="E1078" s="32" t="str">
        <f t="shared" ca="1" si="77"/>
        <v>2-Months</v>
      </c>
      <c r="F1078" s="32" t="str">
        <f>VLOOKUP(O1078,Stock[],5,FALSE)</f>
        <v>Whisky</v>
      </c>
      <c r="G1078" s="33" t="s">
        <v>2209</v>
      </c>
      <c r="H1078" s="34"/>
      <c r="I1078" s="34" t="s">
        <v>2210</v>
      </c>
      <c r="J1078" s="32" t="str">
        <f>VLOOKUP(I1078,Customers[],2,FALSE)</f>
        <v>AK</v>
      </c>
      <c r="K1078" s="32" t="str">
        <f>VLOOKUP(I1078,Customers[],4,FALSE)</f>
        <v>Meiktila</v>
      </c>
      <c r="L1078" s="32" t="str">
        <f>VLOOKUP(Table85[[#This Row],[CustomerID]],Table!H:K,3,0)</f>
        <v>မိတ္ထီလာ</v>
      </c>
      <c r="M1078" s="32" t="str">
        <f>VLOOKUP(I1078,Customers[],5,FALSE)</f>
        <v>Van-2</v>
      </c>
      <c r="N1078" s="34" t="s">
        <v>10</v>
      </c>
      <c r="O1078" s="37" t="s">
        <v>2113</v>
      </c>
      <c r="P1078" s="32" t="str">
        <f>VLOOKUP(O1078,Stock[],2,FALSE)</f>
        <v>Ngwe Taung 700ml</v>
      </c>
      <c r="Q1078" s="35">
        <f>VLOOKUP(O1078,Stock[],3,FALSE)</f>
        <v>0.7</v>
      </c>
      <c r="R1078" s="35">
        <f>VLOOKUP(O1078,Stock[],4,FALSE)</f>
        <v>12</v>
      </c>
      <c r="S1078" s="34"/>
      <c r="T1078" s="35">
        <f>(DailySales!$S1078/DailySales!$R1078)+DailySales!$U1078</f>
        <v>1</v>
      </c>
      <c r="U1078" s="34">
        <v>1</v>
      </c>
      <c r="V1078" s="36">
        <f>+DailySales!$T1078*DailySales!$R1078</f>
        <v>12</v>
      </c>
      <c r="W1078" s="36">
        <f>+DailySales!$V1078*DailySales!$Q1078</f>
        <v>8.3999999999999986</v>
      </c>
      <c r="X1078" s="36">
        <f>VLOOKUP(O1078,Stock[],6,FALSE)</f>
        <v>4700</v>
      </c>
      <c r="Y1078" s="36">
        <f>+DailySales!$V1078*DailySales!$X1078</f>
        <v>56400</v>
      </c>
      <c r="Z1078" s="37"/>
      <c r="AA1078" s="34"/>
      <c r="AB1078" s="34"/>
      <c r="AC1078" s="34"/>
      <c r="AD1078" s="34"/>
      <c r="AE1078" s="77"/>
      <c r="AF1078" s="38">
        <v>46029</v>
      </c>
      <c r="AG1078" s="39">
        <v>56400</v>
      </c>
      <c r="AH1078" s="38"/>
      <c r="AI1078" s="39"/>
      <c r="AJ1078" s="38"/>
      <c r="AK1078" s="39"/>
      <c r="AL1078" s="34"/>
      <c r="AM1078" s="39"/>
      <c r="AN107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78" s="26"/>
      <c r="AQ1078" s="26"/>
      <c r="AR1078" s="26"/>
    </row>
    <row r="1079" spans="1:44" ht="19.5" customHeight="1" x14ac:dyDescent="0.25">
      <c r="A1079" s="32">
        <f t="shared" si="80"/>
        <v>2026</v>
      </c>
      <c r="B1079" s="32">
        <f t="shared" si="81"/>
        <v>1</v>
      </c>
      <c r="C1079" s="25">
        <v>46027</v>
      </c>
      <c r="D1079" s="57">
        <f t="shared" ca="1" si="76"/>
        <v>46097</v>
      </c>
      <c r="E1079" s="32" t="str">
        <f t="shared" ca="1" si="77"/>
        <v>2-Months</v>
      </c>
      <c r="F1079" s="32" t="str">
        <f>VLOOKUP(O1079,Stock[],5,FALSE)</f>
        <v>Whisky</v>
      </c>
      <c r="G1079" s="33" t="s">
        <v>2211</v>
      </c>
      <c r="H1079" s="34"/>
      <c r="I1079" s="34" t="s">
        <v>1734</v>
      </c>
      <c r="J1079" s="32" t="str">
        <f>VLOOKUP(I1079,Customers[],2,FALSE)</f>
        <v>စိန်ရွှေ</v>
      </c>
      <c r="K1079" s="32" t="str">
        <f>VLOOKUP(I1079,Customers[],4,FALSE)</f>
        <v>Meiktila</v>
      </c>
      <c r="L1079" s="32" t="str">
        <f>VLOOKUP(Table85[[#This Row],[CustomerID]],Table!H:K,3,0)</f>
        <v>မြို့သစ်</v>
      </c>
      <c r="M1079" s="32" t="str">
        <f>VLOOKUP(I1079,Customers[],5,FALSE)</f>
        <v>Van-2</v>
      </c>
      <c r="N1079" s="34" t="s">
        <v>10</v>
      </c>
      <c r="O1079" s="37" t="s">
        <v>2113</v>
      </c>
      <c r="P1079" s="32" t="str">
        <f>VLOOKUP(O1079,Stock[],2,FALSE)</f>
        <v>Ngwe Taung 700ml</v>
      </c>
      <c r="Q1079" s="35">
        <f>VLOOKUP(O1079,Stock[],3,FALSE)</f>
        <v>0.7</v>
      </c>
      <c r="R1079" s="35">
        <f>VLOOKUP(O1079,Stock[],4,FALSE)</f>
        <v>12</v>
      </c>
      <c r="S1079" s="34"/>
      <c r="T1079" s="35">
        <f>(DailySales!$S1079/DailySales!$R1079)+DailySales!$U1079</f>
        <v>1</v>
      </c>
      <c r="U1079" s="34">
        <v>1</v>
      </c>
      <c r="V1079" s="36">
        <f>+DailySales!$T1079*DailySales!$R1079</f>
        <v>12</v>
      </c>
      <c r="W1079" s="36">
        <f>+DailySales!$V1079*DailySales!$Q1079</f>
        <v>8.3999999999999986</v>
      </c>
      <c r="X1079" s="36">
        <f>VLOOKUP(O1079,Stock[],6,FALSE)</f>
        <v>4700</v>
      </c>
      <c r="Y1079" s="36">
        <f>+DailySales!$V1079*DailySales!$X1079</f>
        <v>56400</v>
      </c>
      <c r="Z1079" s="37"/>
      <c r="AA1079" s="34"/>
      <c r="AB1079" s="34"/>
      <c r="AC1079" s="34"/>
      <c r="AD1079" s="34"/>
      <c r="AE1079" s="77"/>
      <c r="AF1079" s="38">
        <v>46029</v>
      </c>
      <c r="AG1079" s="39">
        <v>56400</v>
      </c>
      <c r="AH1079" s="38"/>
      <c r="AI1079" s="39"/>
      <c r="AJ1079" s="38"/>
      <c r="AK1079" s="39"/>
      <c r="AL1079" s="34"/>
      <c r="AM1079" s="39"/>
      <c r="AN107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79" s="26"/>
      <c r="AQ1079" s="26"/>
      <c r="AR1079" s="26"/>
    </row>
    <row r="1080" spans="1:44" ht="19.5" customHeight="1" x14ac:dyDescent="0.25">
      <c r="A1080" s="32">
        <f t="shared" si="80"/>
        <v>2026</v>
      </c>
      <c r="B1080" s="32">
        <f t="shared" si="81"/>
        <v>1</v>
      </c>
      <c r="C1080" s="25">
        <v>46027</v>
      </c>
      <c r="D1080" s="57">
        <f t="shared" ca="1" si="76"/>
        <v>46097</v>
      </c>
      <c r="E1080" s="32" t="str">
        <f t="shared" ca="1" si="77"/>
        <v>2-Months</v>
      </c>
      <c r="F1080" s="32" t="str">
        <f>VLOOKUP(O1080,Stock[],5,FALSE)</f>
        <v>Whisky</v>
      </c>
      <c r="G1080" s="33" t="s">
        <v>2212</v>
      </c>
      <c r="H1080" s="34"/>
      <c r="I1080" s="34" t="s">
        <v>745</v>
      </c>
      <c r="J1080" s="32" t="str">
        <f>VLOOKUP(I1080,Customers[],2,FALSE)</f>
        <v>ဖောက်တိုက်</v>
      </c>
      <c r="K1080" s="32">
        <f>VLOOKUP(I1080,Customers[],4,FALSE)</f>
        <v>0</v>
      </c>
      <c r="L1080" s="32">
        <f>VLOOKUP(Table85[[#This Row],[CustomerID]],Table!H:K,3,0)</f>
        <v>0</v>
      </c>
      <c r="M1080" s="32">
        <f>VLOOKUP(I1080,Customers[],5,FALSE)</f>
        <v>0</v>
      </c>
      <c r="N1080" s="34" t="s">
        <v>14</v>
      </c>
      <c r="O1080" s="37" t="s">
        <v>2114</v>
      </c>
      <c r="P1080" s="32" t="str">
        <f>VLOOKUP(O1080,Stock[],2,FALSE)</f>
        <v>Ngwe Taung 700ml(NFS)</v>
      </c>
      <c r="Q1080" s="35">
        <f>VLOOKUP(O1080,Stock[],3,FALSE)</f>
        <v>0.7</v>
      </c>
      <c r="R1080" s="35">
        <f>VLOOKUP(O1080,Stock[],4,FALSE)</f>
        <v>12</v>
      </c>
      <c r="S1080" s="34">
        <v>5</v>
      </c>
      <c r="T1080" s="35">
        <f>(DailySales!$S1080/DailySales!$R1080)+DailySales!$U1080</f>
        <v>0.41666666666666669</v>
      </c>
      <c r="U1080" s="34"/>
      <c r="V1080" s="36">
        <f>+DailySales!$T1080*DailySales!$R1080</f>
        <v>5</v>
      </c>
      <c r="W1080" s="36">
        <f>+DailySales!$V1080*DailySales!$Q1080</f>
        <v>3.5</v>
      </c>
      <c r="X1080" s="36">
        <f>VLOOKUP(O1080,Stock[],6,FALSE)</f>
        <v>4700</v>
      </c>
      <c r="Y1080" s="36">
        <f>+DailySales!$V1080*DailySales!$X1080</f>
        <v>23500</v>
      </c>
      <c r="Z1080" s="37"/>
      <c r="AA1080" s="34"/>
      <c r="AB1080" s="34"/>
      <c r="AC1080" s="34"/>
      <c r="AD1080" s="34"/>
      <c r="AE1080" s="77"/>
      <c r="AF1080" s="38">
        <v>46027</v>
      </c>
      <c r="AG1080" s="39">
        <v>23500</v>
      </c>
      <c r="AH1080" s="38"/>
      <c r="AI1080" s="39"/>
      <c r="AJ1080" s="38"/>
      <c r="AK1080" s="39"/>
      <c r="AL1080" s="34"/>
      <c r="AM1080" s="39"/>
      <c r="AN108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80" s="26"/>
      <c r="AQ1080" s="26"/>
      <c r="AR1080" s="26"/>
    </row>
    <row r="1081" spans="1:44" ht="19.5" customHeight="1" x14ac:dyDescent="0.25">
      <c r="A1081" s="32">
        <f t="shared" si="78"/>
        <v>2026</v>
      </c>
      <c r="B1081" s="32">
        <f t="shared" si="79"/>
        <v>1</v>
      </c>
      <c r="C1081" s="25">
        <v>46027</v>
      </c>
      <c r="D1081" s="57">
        <f t="shared" ca="1" si="76"/>
        <v>46097</v>
      </c>
      <c r="E1081" s="32" t="str">
        <f t="shared" ca="1" si="77"/>
        <v>2-Months</v>
      </c>
      <c r="F1081" s="32" t="str">
        <f>VLOOKUP(O1081,Stock[],5,FALSE)</f>
        <v>BE</v>
      </c>
      <c r="G1081" s="33" t="s">
        <v>2140</v>
      </c>
      <c r="H1081" s="34"/>
      <c r="I1081" s="34" t="s">
        <v>233</v>
      </c>
      <c r="J1081" s="32" t="str">
        <f>VLOOKUP(I1081,Customers[],2,FALSE)</f>
        <v>ဦးဝင်းနိုင်</v>
      </c>
      <c r="K1081" s="32" t="str">
        <f>VLOOKUP(I1081,Customers[],4,FALSE)</f>
        <v>Wandwin</v>
      </c>
      <c r="L1081" s="32" t="str">
        <f>VLOOKUP(Table85[[#This Row],[CustomerID]],Table!H:K,3,0)</f>
        <v>လျှော်ပင်</v>
      </c>
      <c r="M1081" s="32" t="str">
        <f>VLOOKUP(I1081,Customers[],5,FALSE)</f>
        <v>WholeSales/Contract</v>
      </c>
      <c r="N1081" s="34" t="s">
        <v>10</v>
      </c>
      <c r="O1081" s="37" t="s">
        <v>240</v>
      </c>
      <c r="P1081" s="32" t="str">
        <f>VLOOKUP(O1081,Stock[],2,FALSE)</f>
        <v>သံပုရာအရက်</v>
      </c>
      <c r="Q1081" s="35">
        <f>VLOOKUP(O1081,Stock[],3,FALSE)</f>
        <v>0.64</v>
      </c>
      <c r="R1081" s="35">
        <f>VLOOKUP(O1081,Stock[],4,FALSE)</f>
        <v>14</v>
      </c>
      <c r="S1081" s="34"/>
      <c r="T1081" s="35">
        <f>(DailySales!$S1081/DailySales!$R1081)+DailySales!$U1081</f>
        <v>70</v>
      </c>
      <c r="U1081" s="34">
        <v>70</v>
      </c>
      <c r="V1081" s="36">
        <f>+DailySales!$T1081*DailySales!$R1081</f>
        <v>980</v>
      </c>
      <c r="W1081" s="36">
        <f>+DailySales!$V1081*DailySales!$Q1081</f>
        <v>627.20000000000005</v>
      </c>
      <c r="X1081" s="36">
        <f>VLOOKUP(O1081,Stock[],6,FALSE)</f>
        <v>1330</v>
      </c>
      <c r="Y1081" s="36">
        <f>+DailySales!$V1081*DailySales!$X1081</f>
        <v>1303400</v>
      </c>
      <c r="Z1081" s="37"/>
      <c r="AA1081" s="34"/>
      <c r="AB1081" s="78"/>
      <c r="AC1081" s="78"/>
      <c r="AD1081" s="34"/>
      <c r="AE1081" s="77"/>
      <c r="AF1081" s="38"/>
      <c r="AG1081" s="39"/>
      <c r="AH1081" s="38">
        <v>46051</v>
      </c>
      <c r="AI1081" s="39">
        <v>616675</v>
      </c>
      <c r="AJ1081" s="38">
        <v>46050</v>
      </c>
      <c r="AK1081" s="39">
        <v>686725</v>
      </c>
      <c r="AL1081" s="34"/>
      <c r="AM1081" s="39"/>
      <c r="AN108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81" s="26"/>
      <c r="AQ1081" s="26"/>
      <c r="AR1081" s="26"/>
    </row>
    <row r="1082" spans="1:44" ht="19.5" customHeight="1" x14ac:dyDescent="0.25">
      <c r="A1082" s="32">
        <f t="shared" si="78"/>
        <v>2026</v>
      </c>
      <c r="B1082" s="32">
        <f t="shared" si="79"/>
        <v>1</v>
      </c>
      <c r="C1082" s="25">
        <v>46027</v>
      </c>
      <c r="D1082" s="57">
        <f t="shared" ca="1" si="76"/>
        <v>46097</v>
      </c>
      <c r="E1082" s="32" t="str">
        <f t="shared" ca="1" si="77"/>
        <v>2-Months</v>
      </c>
      <c r="F1082" s="32" t="str">
        <f>VLOOKUP(O1082,Stock[],5,FALSE)</f>
        <v>BE</v>
      </c>
      <c r="G1082" s="33" t="s">
        <v>2140</v>
      </c>
      <c r="H1082" s="34"/>
      <c r="I1082" s="34" t="s">
        <v>233</v>
      </c>
      <c r="J1082" s="32" t="str">
        <f>VLOOKUP(I1082,Customers[],2,FALSE)</f>
        <v>ဦးဝင်းနိုင်</v>
      </c>
      <c r="K1082" s="32" t="str">
        <f>VLOOKUP(I1082,Customers[],4,FALSE)</f>
        <v>Wandwin</v>
      </c>
      <c r="L1082" s="32" t="str">
        <f>VLOOKUP(Table85[[#This Row],[CustomerID]],Table!H:K,3,0)</f>
        <v>လျှော်ပင်</v>
      </c>
      <c r="M1082" s="32" t="str">
        <f>VLOOKUP(I1082,Customers[],5,FALSE)</f>
        <v>WholeSales/Contract</v>
      </c>
      <c r="N1082" s="34" t="s">
        <v>10</v>
      </c>
      <c r="O1082" s="37" t="s">
        <v>220</v>
      </c>
      <c r="P1082" s="32" t="str">
        <f>VLOOKUP(O1082,Stock[],2,FALSE)</f>
        <v>မြန်မာရှောက်ပျား</v>
      </c>
      <c r="Q1082" s="35">
        <f>VLOOKUP(O1082,Stock[],3,FALSE)</f>
        <v>0.64</v>
      </c>
      <c r="R1082" s="35">
        <f>VLOOKUP(O1082,Stock[],4,FALSE)</f>
        <v>14</v>
      </c>
      <c r="S1082" s="34"/>
      <c r="T1082" s="35">
        <f>(DailySales!$S1082/DailySales!$R1082)+DailySales!$U1082</f>
        <v>30</v>
      </c>
      <c r="U1082" s="34">
        <v>30</v>
      </c>
      <c r="V1082" s="36">
        <f>+DailySales!$T1082*DailySales!$R1082</f>
        <v>420</v>
      </c>
      <c r="W1082" s="36">
        <f>+DailySales!$V1082*DailySales!$Q1082</f>
        <v>268.8</v>
      </c>
      <c r="X1082" s="36">
        <f>VLOOKUP(O1082,Stock[],6,FALSE)</f>
        <v>1370</v>
      </c>
      <c r="Y1082" s="36">
        <f>+DailySales!$V1082*DailySales!$X1082</f>
        <v>575400</v>
      </c>
      <c r="Z1082" s="37"/>
      <c r="AA1082" s="34"/>
      <c r="AB1082" s="78"/>
      <c r="AC1082" s="78"/>
      <c r="AD1082" s="34"/>
      <c r="AE1082" s="77"/>
      <c r="AF1082" s="38"/>
      <c r="AG1082" s="39"/>
      <c r="AH1082" s="38">
        <v>46051</v>
      </c>
      <c r="AI1082" s="39">
        <v>575400</v>
      </c>
      <c r="AJ1082" s="38"/>
      <c r="AK1082" s="39"/>
      <c r="AL1082" s="34"/>
      <c r="AM1082" s="39"/>
      <c r="AN108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82" s="26"/>
      <c r="AQ1082" s="26"/>
      <c r="AR1082" s="26"/>
    </row>
    <row r="1083" spans="1:44" ht="19.5" customHeight="1" x14ac:dyDescent="0.25">
      <c r="A1083" s="32">
        <f t="shared" si="78"/>
        <v>2026</v>
      </c>
      <c r="B1083" s="32">
        <f t="shared" si="79"/>
        <v>1</v>
      </c>
      <c r="C1083" s="25">
        <v>46027</v>
      </c>
      <c r="D1083" s="57">
        <f t="shared" ca="1" si="76"/>
        <v>46097</v>
      </c>
      <c r="E1083" s="32" t="str">
        <f t="shared" ca="1" si="77"/>
        <v>2-Months</v>
      </c>
      <c r="F1083" s="32" t="str">
        <f>VLOOKUP(O1083,Stock[],5,FALSE)</f>
        <v>BE</v>
      </c>
      <c r="G1083" s="33" t="s">
        <v>2140</v>
      </c>
      <c r="H1083" s="34"/>
      <c r="I1083" s="34" t="s">
        <v>233</v>
      </c>
      <c r="J1083" s="32" t="str">
        <f>VLOOKUP(I1083,Customers[],2,FALSE)</f>
        <v>ဦးဝင်းနိုင်</v>
      </c>
      <c r="K1083" s="32" t="str">
        <f>VLOOKUP(I1083,Customers[],4,FALSE)</f>
        <v>Wandwin</v>
      </c>
      <c r="L1083" s="32" t="str">
        <f>VLOOKUP(Table85[[#This Row],[CustomerID]],Table!H:K,3,0)</f>
        <v>လျှော်ပင်</v>
      </c>
      <c r="M1083" s="32" t="str">
        <f>VLOOKUP(I1083,Customers[],5,FALSE)</f>
        <v>WholeSales/Contract</v>
      </c>
      <c r="N1083" s="34" t="s">
        <v>10</v>
      </c>
      <c r="O1083" s="37" t="s">
        <v>217</v>
      </c>
      <c r="P1083" s="32" t="str">
        <f>VLOOKUP(O1083,Stock[],2,FALSE)</f>
        <v>လိမ္မော်ဖြူ</v>
      </c>
      <c r="Q1083" s="35">
        <f>VLOOKUP(O1083,Stock[],3,FALSE)</f>
        <v>0.64</v>
      </c>
      <c r="R1083" s="35">
        <f>VLOOKUP(O1083,Stock[],4,FALSE)</f>
        <v>24</v>
      </c>
      <c r="S1083" s="34"/>
      <c r="T1083" s="35">
        <f>(DailySales!$S1083/DailySales!$R1083)+DailySales!$U1083</f>
        <v>40</v>
      </c>
      <c r="U1083" s="34">
        <v>40</v>
      </c>
      <c r="V1083" s="36">
        <f>+DailySales!$T1083*DailySales!$R1083</f>
        <v>960</v>
      </c>
      <c r="W1083" s="36">
        <f>+DailySales!$V1083*DailySales!$Q1083</f>
        <v>614.4</v>
      </c>
      <c r="X1083" s="36">
        <f>VLOOKUP(O1083,Stock[],6,FALSE)</f>
        <v>1330</v>
      </c>
      <c r="Y1083" s="36">
        <f>+DailySales!$V1083*DailySales!$X1083</f>
        <v>1276800</v>
      </c>
      <c r="Z1083" s="37"/>
      <c r="AA1083" s="34"/>
      <c r="AB1083" s="78"/>
      <c r="AC1083" s="78"/>
      <c r="AD1083" s="34"/>
      <c r="AE1083" s="77"/>
      <c r="AF1083" s="38"/>
      <c r="AG1083" s="39"/>
      <c r="AH1083" s="38">
        <v>46051</v>
      </c>
      <c r="AI1083" s="39">
        <v>1276800</v>
      </c>
      <c r="AJ1083" s="38"/>
      <c r="AK1083" s="39"/>
      <c r="AL1083" s="34"/>
      <c r="AM1083" s="39"/>
      <c r="AN108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83" s="26"/>
      <c r="AQ1083" s="26"/>
      <c r="AR1083" s="26"/>
    </row>
    <row r="1084" spans="1:44" ht="19.5" customHeight="1" x14ac:dyDescent="0.25">
      <c r="A1084" s="32">
        <f t="shared" si="78"/>
        <v>2026</v>
      </c>
      <c r="B1084" s="32">
        <f t="shared" si="79"/>
        <v>1</v>
      </c>
      <c r="C1084" s="25">
        <v>46027</v>
      </c>
      <c r="D1084" s="57">
        <f t="shared" ca="1" si="76"/>
        <v>46097</v>
      </c>
      <c r="E1084" s="32" t="str">
        <f t="shared" ca="1" si="77"/>
        <v>2-Months</v>
      </c>
      <c r="F1084" s="32" t="str">
        <f>VLOOKUP(O1084,Stock[],5,FALSE)</f>
        <v>BE</v>
      </c>
      <c r="G1084" s="33" t="s">
        <v>2140</v>
      </c>
      <c r="H1084" s="34"/>
      <c r="I1084" s="34" t="s">
        <v>233</v>
      </c>
      <c r="J1084" s="32" t="str">
        <f>VLOOKUP(I1084,Customers[],2,FALSE)</f>
        <v>ဦးဝင်းနိုင်</v>
      </c>
      <c r="K1084" s="32" t="str">
        <f>VLOOKUP(I1084,Customers[],4,FALSE)</f>
        <v>Wandwin</v>
      </c>
      <c r="L1084" s="32" t="str">
        <f>VLOOKUP(Table85[[#This Row],[CustomerID]],Table!H:K,3,0)</f>
        <v>လျှော်ပင်</v>
      </c>
      <c r="M1084" s="32" t="str">
        <f>VLOOKUP(I1084,Customers[],5,FALSE)</f>
        <v>WholeSales/Contract</v>
      </c>
      <c r="N1084" s="34" t="s">
        <v>10</v>
      </c>
      <c r="O1084" s="37" t="s">
        <v>216</v>
      </c>
      <c r="P1084" s="32" t="str">
        <f>VLOOKUP(O1084,Stock[],2,FALSE)</f>
        <v>ဒဂုံအရက်သန့်</v>
      </c>
      <c r="Q1084" s="35">
        <f>VLOOKUP(O1084,Stock[],3,FALSE)</f>
        <v>0.64</v>
      </c>
      <c r="R1084" s="35">
        <f>VLOOKUP(O1084,Stock[],4,FALSE)</f>
        <v>14</v>
      </c>
      <c r="S1084" s="34"/>
      <c r="T1084" s="35">
        <f>(DailySales!$S1084/DailySales!$R1084)+DailySales!$U1084</f>
        <v>1</v>
      </c>
      <c r="U1084" s="34">
        <v>1</v>
      </c>
      <c r="V1084" s="36">
        <f>+DailySales!$T1084*DailySales!$R1084</f>
        <v>14</v>
      </c>
      <c r="W1084" s="36">
        <f>+DailySales!$V1084*DailySales!$Q1084</f>
        <v>8.9600000000000009</v>
      </c>
      <c r="X1084" s="36">
        <f>VLOOKUP(O1084,Stock[],6,FALSE)</f>
        <v>1330</v>
      </c>
      <c r="Y1084" s="36">
        <f>+DailySales!$V1084*DailySales!$X1084</f>
        <v>18620</v>
      </c>
      <c r="Z1084" s="37"/>
      <c r="AA1084" s="34"/>
      <c r="AB1084" s="78"/>
      <c r="AC1084" s="78"/>
      <c r="AD1084" s="34"/>
      <c r="AE1084" s="77"/>
      <c r="AF1084" s="38"/>
      <c r="AG1084" s="39"/>
      <c r="AH1084" s="38">
        <v>46051</v>
      </c>
      <c r="AI1084" s="39">
        <v>18620</v>
      </c>
      <c r="AJ1084" s="38"/>
      <c r="AK1084" s="39"/>
      <c r="AL1084" s="34"/>
      <c r="AM1084" s="39"/>
      <c r="AN108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84" s="26"/>
      <c r="AQ1084" s="26"/>
      <c r="AR1084" s="26"/>
    </row>
    <row r="1085" spans="1:44" ht="19.5" customHeight="1" x14ac:dyDescent="0.25">
      <c r="A1085" s="32">
        <f t="shared" si="78"/>
        <v>2026</v>
      </c>
      <c r="B1085" s="32">
        <f t="shared" si="79"/>
        <v>1</v>
      </c>
      <c r="C1085" s="25">
        <v>46027</v>
      </c>
      <c r="D1085" s="57">
        <f t="shared" ca="1" si="76"/>
        <v>46097</v>
      </c>
      <c r="E1085" s="32" t="str">
        <f t="shared" ca="1" si="77"/>
        <v>2-Months</v>
      </c>
      <c r="F1085" s="32" t="str">
        <f>VLOOKUP(O1085,Stock[],5,FALSE)</f>
        <v>BE</v>
      </c>
      <c r="G1085" s="33" t="s">
        <v>2140</v>
      </c>
      <c r="H1085" s="34"/>
      <c r="I1085" s="34" t="s">
        <v>233</v>
      </c>
      <c r="J1085" s="32" t="str">
        <f>VLOOKUP(I1085,Customers[],2,FALSE)</f>
        <v>ဦးဝင်းနိုင်</v>
      </c>
      <c r="K1085" s="32" t="str">
        <f>VLOOKUP(I1085,Customers[],4,FALSE)</f>
        <v>Wandwin</v>
      </c>
      <c r="L1085" s="32" t="str">
        <f>VLOOKUP(Table85[[#This Row],[CustomerID]],Table!H:K,3,0)</f>
        <v>လျှော်ပင်</v>
      </c>
      <c r="M1085" s="32" t="str">
        <f>VLOOKUP(I1085,Customers[],5,FALSE)</f>
        <v>WholeSales/Contract</v>
      </c>
      <c r="N1085" s="34" t="s">
        <v>10</v>
      </c>
      <c r="O1085" s="37" t="s">
        <v>219</v>
      </c>
      <c r="P1085" s="32" t="str">
        <f>VLOOKUP(O1085,Stock[],2,FALSE)</f>
        <v>ကင်းမြီးကောက်</v>
      </c>
      <c r="Q1085" s="35">
        <f>VLOOKUP(O1085,Stock[],3,FALSE)</f>
        <v>0.64</v>
      </c>
      <c r="R1085" s="35">
        <f>VLOOKUP(O1085,Stock[],4,FALSE)</f>
        <v>14</v>
      </c>
      <c r="S1085" s="34"/>
      <c r="T1085" s="35">
        <f>(DailySales!$S1085/DailySales!$R1085)+DailySales!$U1085</f>
        <v>1</v>
      </c>
      <c r="U1085" s="34">
        <v>1</v>
      </c>
      <c r="V1085" s="36">
        <f>+DailySales!$T1085*DailySales!$R1085</f>
        <v>14</v>
      </c>
      <c r="W1085" s="36">
        <f>+DailySales!$V1085*DailySales!$Q1085</f>
        <v>8.9600000000000009</v>
      </c>
      <c r="X1085" s="36">
        <f>VLOOKUP(O1085,Stock[],6,FALSE)</f>
        <v>1330</v>
      </c>
      <c r="Y1085" s="36">
        <f>+DailySales!$V1085*DailySales!$X1085</f>
        <v>18620</v>
      </c>
      <c r="Z1085" s="37"/>
      <c r="AA1085" s="34"/>
      <c r="AB1085" s="78"/>
      <c r="AC1085" s="78"/>
      <c r="AD1085" s="34"/>
      <c r="AE1085" s="77"/>
      <c r="AF1085" s="38"/>
      <c r="AG1085" s="39"/>
      <c r="AH1085" s="38">
        <v>46051</v>
      </c>
      <c r="AI1085" s="39">
        <v>18620</v>
      </c>
      <c r="AJ1085" s="38"/>
      <c r="AK1085" s="39"/>
      <c r="AL1085" s="34"/>
      <c r="AM1085" s="39"/>
      <c r="AN108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85" s="26"/>
      <c r="AQ1085" s="26"/>
      <c r="AR1085" s="26"/>
    </row>
    <row r="1086" spans="1:44" ht="19.5" customHeight="1" x14ac:dyDescent="0.25">
      <c r="A1086" s="32">
        <f t="shared" si="78"/>
        <v>2026</v>
      </c>
      <c r="B1086" s="32">
        <f t="shared" si="79"/>
        <v>1</v>
      </c>
      <c r="C1086" s="25">
        <v>46027</v>
      </c>
      <c r="D1086" s="57">
        <f t="shared" ca="1" si="76"/>
        <v>46097</v>
      </c>
      <c r="E1086" s="32" t="str">
        <f t="shared" ca="1" si="77"/>
        <v>2-Months</v>
      </c>
      <c r="F1086" s="32" t="str">
        <f>VLOOKUP(O1086,Stock[],5,FALSE)</f>
        <v>BE</v>
      </c>
      <c r="G1086" s="33" t="s">
        <v>2140</v>
      </c>
      <c r="H1086" s="34"/>
      <c r="I1086" s="34" t="s">
        <v>233</v>
      </c>
      <c r="J1086" s="32" t="str">
        <f>VLOOKUP(I1086,Customers[],2,FALSE)</f>
        <v>ဦးဝင်းနိုင်</v>
      </c>
      <c r="K1086" s="32" t="str">
        <f>VLOOKUP(I1086,Customers[],4,FALSE)</f>
        <v>Wandwin</v>
      </c>
      <c r="L1086" s="32" t="str">
        <f>VLOOKUP(Table85[[#This Row],[CustomerID]],Table!H:K,3,0)</f>
        <v>လျှော်ပင်</v>
      </c>
      <c r="M1086" s="32" t="str">
        <f>VLOOKUP(I1086,Customers[],5,FALSE)</f>
        <v>WholeSales/Contract</v>
      </c>
      <c r="N1086" s="34" t="s">
        <v>10</v>
      </c>
      <c r="O1086" s="37" t="s">
        <v>2120</v>
      </c>
      <c r="P1086" s="32" t="str">
        <f>VLOOKUP(O1086,Stock[],2,FALSE)</f>
        <v>ဇေ အရက်သန့်</v>
      </c>
      <c r="Q1086" s="35">
        <f>VLOOKUP(O1086,Stock[],3,FALSE)</f>
        <v>0.64</v>
      </c>
      <c r="R1086" s="35">
        <f>VLOOKUP(O1086,Stock[],4,FALSE)</f>
        <v>14</v>
      </c>
      <c r="S1086" s="34"/>
      <c r="T1086" s="35">
        <f>(DailySales!$S1086/DailySales!$R1086)+DailySales!$U1086</f>
        <v>20</v>
      </c>
      <c r="U1086" s="34">
        <v>20</v>
      </c>
      <c r="V1086" s="36">
        <f>+DailySales!$T1086*DailySales!$R1086</f>
        <v>280</v>
      </c>
      <c r="W1086" s="36">
        <f>+DailySales!$V1086*DailySales!$Q1086</f>
        <v>179.20000000000002</v>
      </c>
      <c r="X1086" s="36">
        <f>VLOOKUP(O1086,Stock[],6,FALSE)</f>
        <v>1380</v>
      </c>
      <c r="Y1086" s="36">
        <f>+DailySales!$V1086*DailySales!$X1086</f>
        <v>386400</v>
      </c>
      <c r="Z1086" s="37"/>
      <c r="AA1086" s="34"/>
      <c r="AB1086" s="78"/>
      <c r="AC1086" s="78"/>
      <c r="AD1086" s="34"/>
      <c r="AE1086" s="77"/>
      <c r="AF1086" s="38"/>
      <c r="AG1086" s="39"/>
      <c r="AH1086" s="38">
        <v>46051</v>
      </c>
      <c r="AI1086" s="39">
        <v>386400</v>
      </c>
      <c r="AJ1086" s="38"/>
      <c r="AK1086" s="39"/>
      <c r="AL1086" s="34"/>
      <c r="AM1086" s="39"/>
      <c r="AN108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86" s="26"/>
      <c r="AQ1086" s="26"/>
      <c r="AR1086" s="26"/>
    </row>
    <row r="1087" spans="1:44" ht="19.5" customHeight="1" x14ac:dyDescent="0.25">
      <c r="A1087" s="32">
        <f t="shared" si="78"/>
        <v>2026</v>
      </c>
      <c r="B1087" s="32">
        <f t="shared" si="79"/>
        <v>1</v>
      </c>
      <c r="C1087" s="25">
        <v>46027</v>
      </c>
      <c r="D1087" s="57">
        <f t="shared" ca="1" si="76"/>
        <v>46097</v>
      </c>
      <c r="E1087" s="32" t="str">
        <f t="shared" ca="1" si="77"/>
        <v>2-Months</v>
      </c>
      <c r="F1087" s="32" t="str">
        <f>VLOOKUP(O1087,Stock[],5,FALSE)</f>
        <v>BE</v>
      </c>
      <c r="G1087" s="33" t="s">
        <v>2140</v>
      </c>
      <c r="H1087" s="34"/>
      <c r="I1087" s="34" t="s">
        <v>233</v>
      </c>
      <c r="J1087" s="32" t="str">
        <f>VLOOKUP(I1087,Customers[],2,FALSE)</f>
        <v>ဦးဝင်းနိုင်</v>
      </c>
      <c r="K1087" s="32" t="str">
        <f>VLOOKUP(I1087,Customers[],4,FALSE)</f>
        <v>Wandwin</v>
      </c>
      <c r="L1087" s="32" t="str">
        <f>VLOOKUP(Table85[[#This Row],[CustomerID]],Table!H:K,3,0)</f>
        <v>လျှော်ပင်</v>
      </c>
      <c r="M1087" s="32" t="str">
        <f>VLOOKUP(I1087,Customers[],5,FALSE)</f>
        <v>WholeSales/Contract</v>
      </c>
      <c r="N1087" s="34" t="s">
        <v>10</v>
      </c>
      <c r="O1087" s="37" t="s">
        <v>205</v>
      </c>
      <c r="P1087" s="32" t="str">
        <f>VLOOKUP(O1087,Stock[],2,FALSE)</f>
        <v>ကောင်းကြည် ကော် 25%  (1Ltr )</v>
      </c>
      <c r="Q1087" s="35">
        <f>VLOOKUP(O1087,Stock[],3,FALSE)</f>
        <v>1</v>
      </c>
      <c r="R1087" s="35">
        <f>VLOOKUP(O1087,Stock[],4,FALSE)</f>
        <v>12</v>
      </c>
      <c r="S1087" s="34"/>
      <c r="T1087" s="35">
        <f>(DailySales!$S1087/DailySales!$R1087)+DailySales!$U1087</f>
        <v>60</v>
      </c>
      <c r="U1087" s="34">
        <v>60</v>
      </c>
      <c r="V1087" s="36">
        <f>+DailySales!$T1087*DailySales!$R1087</f>
        <v>720</v>
      </c>
      <c r="W1087" s="36">
        <f>+DailySales!$V1087*DailySales!$Q1087</f>
        <v>720</v>
      </c>
      <c r="X1087" s="36">
        <f>VLOOKUP(O1087,Stock[],6,FALSE)</f>
        <v>1530</v>
      </c>
      <c r="Y1087" s="36">
        <f>+DailySales!$V1087*DailySales!$X1087</f>
        <v>1101600</v>
      </c>
      <c r="Z1087" s="37"/>
      <c r="AA1087" s="34"/>
      <c r="AB1087" s="78"/>
      <c r="AC1087" s="78"/>
      <c r="AD1087" s="34"/>
      <c r="AE1087" s="77"/>
      <c r="AF1087" s="38"/>
      <c r="AG1087" s="39"/>
      <c r="AH1087" s="38">
        <v>46051</v>
      </c>
      <c r="AI1087" s="39">
        <v>107485</v>
      </c>
      <c r="AJ1087" s="38">
        <v>46052</v>
      </c>
      <c r="AK1087" s="39">
        <v>994115</v>
      </c>
      <c r="AL1087" s="34"/>
      <c r="AM1087" s="39"/>
      <c r="AN108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87" s="26"/>
      <c r="AQ1087" s="26"/>
      <c r="AR1087" s="26"/>
    </row>
    <row r="1088" spans="1:44" ht="19.5" customHeight="1" x14ac:dyDescent="0.25">
      <c r="A1088" s="32">
        <f t="shared" si="78"/>
        <v>2026</v>
      </c>
      <c r="B1088" s="32">
        <f t="shared" si="79"/>
        <v>1</v>
      </c>
      <c r="C1088" s="25">
        <v>46027</v>
      </c>
      <c r="D1088" s="57">
        <f t="shared" ca="1" si="76"/>
        <v>46097</v>
      </c>
      <c r="E1088" s="32" t="str">
        <f t="shared" ca="1" si="77"/>
        <v>2-Months</v>
      </c>
      <c r="F1088" s="32" t="str">
        <f>VLOOKUP(O1088,Stock[],5,FALSE)</f>
        <v>BE</v>
      </c>
      <c r="G1088" s="33" t="s">
        <v>2140</v>
      </c>
      <c r="H1088" s="34"/>
      <c r="I1088" s="34" t="s">
        <v>233</v>
      </c>
      <c r="J1088" s="32" t="str">
        <f>VLOOKUP(I1088,Customers[],2,FALSE)</f>
        <v>ဦးဝင်းနိုင်</v>
      </c>
      <c r="K1088" s="32" t="str">
        <f>VLOOKUP(I1088,Customers[],4,FALSE)</f>
        <v>Wandwin</v>
      </c>
      <c r="L1088" s="32" t="str">
        <f>VLOOKUP(Table85[[#This Row],[CustomerID]],Table!H:K,3,0)</f>
        <v>လျှော်ပင်</v>
      </c>
      <c r="M1088" s="32" t="str">
        <f>VLOOKUP(I1088,Customers[],5,FALSE)</f>
        <v>WholeSales/Contract</v>
      </c>
      <c r="N1088" s="34" t="s">
        <v>10</v>
      </c>
      <c r="O1088" s="37" t="s">
        <v>221</v>
      </c>
      <c r="P1088" s="32" t="str">
        <f>VLOOKUP(O1088,Stock[],2,FALSE)</f>
        <v>မိုးနဲကွန်ကီး</v>
      </c>
      <c r="Q1088" s="35">
        <f>VLOOKUP(O1088,Stock[],3,FALSE)</f>
        <v>0.64</v>
      </c>
      <c r="R1088" s="35">
        <f>VLOOKUP(O1088,Stock[],4,FALSE)</f>
        <v>14</v>
      </c>
      <c r="S1088" s="34"/>
      <c r="T1088" s="35">
        <f>(DailySales!$S1088/DailySales!$R1088)+DailySales!$U1088</f>
        <v>3</v>
      </c>
      <c r="U1088" s="34">
        <v>3</v>
      </c>
      <c r="V1088" s="36">
        <f>+DailySales!$T1088*DailySales!$R1088</f>
        <v>42</v>
      </c>
      <c r="W1088" s="36">
        <f>+DailySales!$V1088*DailySales!$Q1088</f>
        <v>26.88</v>
      </c>
      <c r="X1088" s="36">
        <f>VLOOKUP(O1088,Stock[],6,FALSE)</f>
        <v>1500</v>
      </c>
      <c r="Y1088" s="36">
        <f>+DailySales!$V1088*DailySales!$X1088</f>
        <v>63000</v>
      </c>
      <c r="Z1088" s="37"/>
      <c r="AA1088" s="34"/>
      <c r="AB1088" s="78"/>
      <c r="AC1088" s="78"/>
      <c r="AD1088" s="34"/>
      <c r="AE1088" s="77"/>
      <c r="AF1088" s="38"/>
      <c r="AG1088" s="39"/>
      <c r="AH1088" s="38"/>
      <c r="AI1088" s="39"/>
      <c r="AJ1088" s="38">
        <v>46052</v>
      </c>
      <c r="AK1088" s="39">
        <v>63000</v>
      </c>
      <c r="AL1088" s="34"/>
      <c r="AM1088" s="39"/>
      <c r="AN108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88" s="26"/>
      <c r="AQ1088" s="26"/>
      <c r="AR1088" s="26"/>
    </row>
    <row r="1089" spans="1:44" ht="19.5" customHeight="1" x14ac:dyDescent="0.25">
      <c r="A1089" s="32">
        <f t="shared" si="78"/>
        <v>2026</v>
      </c>
      <c r="B1089" s="32">
        <f t="shared" si="79"/>
        <v>1</v>
      </c>
      <c r="C1089" s="25">
        <v>46027</v>
      </c>
      <c r="D1089" s="57">
        <f t="shared" ca="1" si="76"/>
        <v>46097</v>
      </c>
      <c r="E1089" s="32" t="str">
        <f t="shared" ca="1" si="77"/>
        <v>2-Months</v>
      </c>
      <c r="F1089" s="32" t="str">
        <f>VLOOKUP(O1089,Stock[],5,FALSE)</f>
        <v>BE</v>
      </c>
      <c r="G1089" s="33" t="s">
        <v>2140</v>
      </c>
      <c r="H1089" s="34"/>
      <c r="I1089" s="34" t="s">
        <v>233</v>
      </c>
      <c r="J1089" s="32" t="str">
        <f>VLOOKUP(I1089,Customers[],2,FALSE)</f>
        <v>ဦးဝင်းနိုင်</v>
      </c>
      <c r="K1089" s="32" t="str">
        <f>VLOOKUP(I1089,Customers[],4,FALSE)</f>
        <v>Wandwin</v>
      </c>
      <c r="L1089" s="32" t="str">
        <f>VLOOKUP(Table85[[#This Row],[CustomerID]],Table!H:K,3,0)</f>
        <v>လျှော်ပင်</v>
      </c>
      <c r="M1089" s="32" t="str">
        <f>VLOOKUP(I1089,Customers[],5,FALSE)</f>
        <v>WholeSales/Contract</v>
      </c>
      <c r="N1089" s="34" t="s">
        <v>10</v>
      </c>
      <c r="O1089" s="37" t="s">
        <v>213</v>
      </c>
      <c r="P1089" s="32" t="str">
        <f>VLOOKUP(O1089,Stock[],2,FALSE)</f>
        <v>ဒဂုံမန်ကျည်း</v>
      </c>
      <c r="Q1089" s="35">
        <f>VLOOKUP(O1089,Stock[],3,FALSE)</f>
        <v>0.64</v>
      </c>
      <c r="R1089" s="35">
        <f>VLOOKUP(O1089,Stock[],4,FALSE)</f>
        <v>14</v>
      </c>
      <c r="S1089" s="34"/>
      <c r="T1089" s="35">
        <f>(DailySales!$S1089/DailySales!$R1089)+DailySales!$U1089</f>
        <v>2</v>
      </c>
      <c r="U1089" s="34">
        <v>2</v>
      </c>
      <c r="V1089" s="36">
        <f>+DailySales!$T1089*DailySales!$R1089</f>
        <v>28</v>
      </c>
      <c r="W1089" s="36">
        <f>+DailySales!$V1089*DailySales!$Q1089</f>
        <v>17.920000000000002</v>
      </c>
      <c r="X1089" s="36">
        <f>VLOOKUP(O1089,Stock[],6,FALSE)</f>
        <v>1280</v>
      </c>
      <c r="Y1089" s="36">
        <f>+DailySales!$V1089*DailySales!$X1089</f>
        <v>35840</v>
      </c>
      <c r="Z1089" s="37"/>
      <c r="AA1089" s="34"/>
      <c r="AB1089" s="78"/>
      <c r="AC1089" s="78"/>
      <c r="AD1089" s="34"/>
      <c r="AE1089" s="77"/>
      <c r="AF1089" s="38"/>
      <c r="AG1089" s="39"/>
      <c r="AH1089" s="38"/>
      <c r="AI1089" s="39"/>
      <c r="AJ1089" s="38">
        <v>46052</v>
      </c>
      <c r="AK1089" s="39">
        <v>35840</v>
      </c>
      <c r="AL1089" s="34"/>
      <c r="AM1089" s="39"/>
      <c r="AN108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89" s="26"/>
      <c r="AQ1089" s="26"/>
      <c r="AR1089" s="26"/>
    </row>
    <row r="1090" spans="1:44" ht="19.5" customHeight="1" x14ac:dyDescent="0.25">
      <c r="A1090" s="32">
        <f t="shared" si="78"/>
        <v>2026</v>
      </c>
      <c r="B1090" s="32">
        <f t="shared" si="79"/>
        <v>1</v>
      </c>
      <c r="C1090" s="25">
        <v>46027</v>
      </c>
      <c r="D1090" s="57">
        <f t="shared" ref="D1090:D1153" ca="1" si="82">TODAY()</f>
        <v>46097</v>
      </c>
      <c r="E1090" s="32" t="str">
        <f t="shared" ref="E1090:E1153" ca="1" si="83">DATEDIF(C1090,D1090,"M")&amp;"-Months"</f>
        <v>2-Months</v>
      </c>
      <c r="F1090" s="32" t="str">
        <f>VLOOKUP(O1090,Stock[],5,FALSE)</f>
        <v>BE</v>
      </c>
      <c r="G1090" s="33" t="s">
        <v>2141</v>
      </c>
      <c r="H1090" s="34"/>
      <c r="I1090" s="34" t="s">
        <v>235</v>
      </c>
      <c r="J1090" s="32" t="str">
        <f>VLOOKUP(I1090,Customers[],2,FALSE)</f>
        <v>ကျော်ကြား</v>
      </c>
      <c r="K1090" s="32" t="str">
        <f>VLOOKUP(I1090,Customers[],4,FALSE)</f>
        <v>Mahlaing</v>
      </c>
      <c r="L1090" s="32" t="str">
        <f>VLOOKUP(Table85[[#This Row],[CustomerID]],Table!H:K,3,0)</f>
        <v>မလှိုင်</v>
      </c>
      <c r="M1090" s="32" t="str">
        <f>VLOOKUP(I1090,Customers[],5,FALSE)</f>
        <v>WholeSales/Contract</v>
      </c>
      <c r="N1090" s="34" t="s">
        <v>10</v>
      </c>
      <c r="O1090" s="37" t="s">
        <v>209</v>
      </c>
      <c r="P1090" s="32" t="str">
        <f>VLOOKUP(O1090,Stock[],2,FALSE)</f>
        <v>ဇေယျဝတီ Red</v>
      </c>
      <c r="Q1090" s="35">
        <f>VLOOKUP(O1090,Stock[],3,FALSE)</f>
        <v>0.64</v>
      </c>
      <c r="R1090" s="35">
        <f>VLOOKUP(O1090,Stock[],4,FALSE)</f>
        <v>14</v>
      </c>
      <c r="S1090" s="34"/>
      <c r="T1090" s="35">
        <f>(DailySales!$S1090/DailySales!$R1090)+DailySales!$U1090</f>
        <v>60</v>
      </c>
      <c r="U1090" s="34">
        <v>60</v>
      </c>
      <c r="V1090" s="36">
        <f>+DailySales!$T1090*DailySales!$R1090</f>
        <v>840</v>
      </c>
      <c r="W1090" s="36">
        <f>+DailySales!$V1090*DailySales!$Q1090</f>
        <v>537.6</v>
      </c>
      <c r="X1090" s="36">
        <f>VLOOKUP(O1090,Stock[],6,FALSE)</f>
        <v>1330</v>
      </c>
      <c r="Y1090" s="36">
        <f>+DailySales!$V1090*DailySales!$X1090</f>
        <v>1117200</v>
      </c>
      <c r="Z1090" s="37"/>
      <c r="AA1090" s="34"/>
      <c r="AB1090" s="78"/>
      <c r="AC1090" s="78"/>
      <c r="AD1090" s="34"/>
      <c r="AE1090" s="77"/>
      <c r="AF1090" s="38"/>
      <c r="AG1090" s="39"/>
      <c r="AH1090" s="38">
        <v>46031</v>
      </c>
      <c r="AI1090" s="39">
        <v>1117200</v>
      </c>
      <c r="AJ1090" s="38"/>
      <c r="AK1090" s="39"/>
      <c r="AL1090" s="34"/>
      <c r="AM1090" s="39"/>
      <c r="AN109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90" s="26"/>
      <c r="AQ1090" s="26"/>
      <c r="AR1090" s="26"/>
    </row>
    <row r="1091" spans="1:44" ht="19.5" customHeight="1" x14ac:dyDescent="0.25">
      <c r="A1091" s="32">
        <f t="shared" si="78"/>
        <v>2026</v>
      </c>
      <c r="B1091" s="32">
        <f t="shared" si="79"/>
        <v>1</v>
      </c>
      <c r="C1091" s="25">
        <v>46027</v>
      </c>
      <c r="D1091" s="57">
        <f t="shared" ca="1" si="82"/>
        <v>46097</v>
      </c>
      <c r="E1091" s="32" t="str">
        <f t="shared" ca="1" si="83"/>
        <v>2-Months</v>
      </c>
      <c r="F1091" s="32" t="str">
        <f>VLOOKUP(O1091,Stock[],5,FALSE)</f>
        <v>BE</v>
      </c>
      <c r="G1091" s="33" t="s">
        <v>2141</v>
      </c>
      <c r="H1091" s="34"/>
      <c r="I1091" s="34" t="s">
        <v>235</v>
      </c>
      <c r="J1091" s="32" t="str">
        <f>VLOOKUP(I1091,Customers[],2,FALSE)</f>
        <v>ကျော်ကြား</v>
      </c>
      <c r="K1091" s="32" t="str">
        <f>VLOOKUP(I1091,Customers[],4,FALSE)</f>
        <v>Mahlaing</v>
      </c>
      <c r="L1091" s="32" t="str">
        <f>VLOOKUP(Table85[[#This Row],[CustomerID]],Table!H:K,3,0)</f>
        <v>မလှိုင်</v>
      </c>
      <c r="M1091" s="32" t="str">
        <f>VLOOKUP(I1091,Customers[],5,FALSE)</f>
        <v>WholeSales/Contract</v>
      </c>
      <c r="N1091" s="34" t="s">
        <v>10</v>
      </c>
      <c r="O1091" s="37" t="s">
        <v>214</v>
      </c>
      <c r="P1091" s="32" t="str">
        <f>VLOOKUP(O1091,Stock[],2,FALSE)</f>
        <v>ကောင်းကြည်</v>
      </c>
      <c r="Q1091" s="35">
        <f>VLOOKUP(O1091,Stock[],3,FALSE)</f>
        <v>0.64</v>
      </c>
      <c r="R1091" s="35">
        <f>VLOOKUP(O1091,Stock[],4,FALSE)</f>
        <v>14</v>
      </c>
      <c r="S1091" s="34"/>
      <c r="T1091" s="35">
        <f>(DailySales!$S1091/DailySales!$R1091)+DailySales!$U1091</f>
        <v>50</v>
      </c>
      <c r="U1091" s="34">
        <v>50</v>
      </c>
      <c r="V1091" s="36">
        <f>+DailySales!$T1091*DailySales!$R1091</f>
        <v>700</v>
      </c>
      <c r="W1091" s="36">
        <f>+DailySales!$V1091*DailySales!$Q1091</f>
        <v>448</v>
      </c>
      <c r="X1091" s="36">
        <f>VLOOKUP(O1091,Stock[],6,FALSE)</f>
        <v>1330</v>
      </c>
      <c r="Y1091" s="36">
        <f>+DailySales!$V1091*DailySales!$X1091</f>
        <v>931000</v>
      </c>
      <c r="Z1091" s="37"/>
      <c r="AA1091" s="34"/>
      <c r="AB1091" s="78"/>
      <c r="AC1091" s="78"/>
      <c r="AD1091" s="34"/>
      <c r="AE1091" s="77"/>
      <c r="AF1091" s="38"/>
      <c r="AG1091" s="39"/>
      <c r="AH1091" s="38">
        <v>46031</v>
      </c>
      <c r="AI1091" s="39">
        <v>931000</v>
      </c>
      <c r="AJ1091" s="38"/>
      <c r="AK1091" s="39"/>
      <c r="AL1091" s="34"/>
      <c r="AM1091" s="39"/>
      <c r="AN109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91" s="26"/>
      <c r="AQ1091" s="26"/>
      <c r="AR1091" s="26"/>
    </row>
    <row r="1092" spans="1:44" ht="19.5" customHeight="1" x14ac:dyDescent="0.25">
      <c r="A1092" s="32">
        <f t="shared" si="78"/>
        <v>2026</v>
      </c>
      <c r="B1092" s="32">
        <f t="shared" si="79"/>
        <v>1</v>
      </c>
      <c r="C1092" s="25">
        <v>46027</v>
      </c>
      <c r="D1092" s="57">
        <f t="shared" ca="1" si="82"/>
        <v>46097</v>
      </c>
      <c r="E1092" s="32" t="str">
        <f t="shared" ca="1" si="83"/>
        <v>2-Months</v>
      </c>
      <c r="F1092" s="32" t="str">
        <f>VLOOKUP(O1092,Stock[],5,FALSE)</f>
        <v>BE</v>
      </c>
      <c r="G1092" s="33" t="s">
        <v>2142</v>
      </c>
      <c r="H1092" s="34"/>
      <c r="I1092" s="34" t="s">
        <v>189</v>
      </c>
      <c r="J1092" s="32" t="str">
        <f>VLOOKUP(I1092,Customers[],2,FALSE)</f>
        <v>ရွှေမြင်း(ကျော်ကြား)</v>
      </c>
      <c r="K1092" s="32" t="str">
        <f>VLOOKUP(I1092,Customers[],4,FALSE)</f>
        <v>Mahlaing</v>
      </c>
      <c r="L1092" s="32" t="str">
        <f>VLOOKUP(Table85[[#This Row],[CustomerID]],Table!H:K,3,0)</f>
        <v>မလှိုင်</v>
      </c>
      <c r="M1092" s="32" t="str">
        <f>VLOOKUP(I1092,Customers[],5,FALSE)</f>
        <v>WholeSales/Contract</v>
      </c>
      <c r="N1092" s="34" t="s">
        <v>10</v>
      </c>
      <c r="O1092" s="37" t="s">
        <v>240</v>
      </c>
      <c r="P1092" s="32" t="str">
        <f>VLOOKUP(O1092,Stock[],2,FALSE)</f>
        <v>သံပုရာအရက်</v>
      </c>
      <c r="Q1092" s="35">
        <f>VLOOKUP(O1092,Stock[],3,FALSE)</f>
        <v>0.64</v>
      </c>
      <c r="R1092" s="35">
        <f>VLOOKUP(O1092,Stock[],4,FALSE)</f>
        <v>14</v>
      </c>
      <c r="S1092" s="34"/>
      <c r="T1092" s="35">
        <f>(DailySales!$S1092/DailySales!$R1092)+DailySales!$U1092</f>
        <v>170</v>
      </c>
      <c r="U1092" s="34">
        <v>170</v>
      </c>
      <c r="V1092" s="36">
        <f>+DailySales!$T1092*DailySales!$R1092</f>
        <v>2380</v>
      </c>
      <c r="W1092" s="36">
        <f>+DailySales!$V1092*DailySales!$Q1092</f>
        <v>1523.2</v>
      </c>
      <c r="X1092" s="36">
        <f>VLOOKUP(O1092,Stock[],6,FALSE)</f>
        <v>1330</v>
      </c>
      <c r="Y1092" s="36">
        <f>+DailySales!$V1092*DailySales!$X1092</f>
        <v>3165400</v>
      </c>
      <c r="Z1092" s="37"/>
      <c r="AA1092" s="34"/>
      <c r="AB1092" s="78"/>
      <c r="AC1092" s="78"/>
      <c r="AD1092" s="34"/>
      <c r="AE1092" s="77"/>
      <c r="AF1092" s="38"/>
      <c r="AG1092" s="39"/>
      <c r="AH1092" s="38">
        <v>46072</v>
      </c>
      <c r="AI1092" s="39">
        <v>3165400</v>
      </c>
      <c r="AJ1092" s="38"/>
      <c r="AK1092" s="39"/>
      <c r="AL1092" s="34"/>
      <c r="AM1092" s="39"/>
      <c r="AN109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92" s="26"/>
      <c r="AQ1092" s="26"/>
      <c r="AR1092" s="26"/>
    </row>
    <row r="1093" spans="1:44" ht="19.5" customHeight="1" x14ac:dyDescent="0.25">
      <c r="A1093" s="32">
        <f t="shared" si="78"/>
        <v>2026</v>
      </c>
      <c r="B1093" s="32">
        <f t="shared" si="79"/>
        <v>1</v>
      </c>
      <c r="C1093" s="25">
        <v>46027</v>
      </c>
      <c r="D1093" s="57">
        <f t="shared" ca="1" si="82"/>
        <v>46097</v>
      </c>
      <c r="E1093" s="32" t="str">
        <f t="shared" ca="1" si="83"/>
        <v>2-Months</v>
      </c>
      <c r="F1093" s="32" t="str">
        <f>VLOOKUP(O1093,Stock[],5,FALSE)</f>
        <v>BE</v>
      </c>
      <c r="G1093" s="33" t="s">
        <v>2142</v>
      </c>
      <c r="H1093" s="34"/>
      <c r="I1093" s="34" t="s">
        <v>189</v>
      </c>
      <c r="J1093" s="32" t="str">
        <f>VLOOKUP(I1093,Customers[],2,FALSE)</f>
        <v>ရွှေမြင်း(ကျော်ကြား)</v>
      </c>
      <c r="K1093" s="32" t="str">
        <f>VLOOKUP(I1093,Customers[],4,FALSE)</f>
        <v>Mahlaing</v>
      </c>
      <c r="L1093" s="32" t="str">
        <f>VLOOKUP(Table85[[#This Row],[CustomerID]],Table!H:K,3,0)</f>
        <v>မလှိုင်</v>
      </c>
      <c r="M1093" s="32" t="str">
        <f>VLOOKUP(I1093,Customers[],5,FALSE)</f>
        <v>WholeSales/Contract</v>
      </c>
      <c r="N1093" s="34" t="s">
        <v>10</v>
      </c>
      <c r="O1093" s="37" t="s">
        <v>217</v>
      </c>
      <c r="P1093" s="32" t="str">
        <f>VLOOKUP(O1093,Stock[],2,FALSE)</f>
        <v>လိမ္မော်ဖြူ</v>
      </c>
      <c r="Q1093" s="35">
        <f>VLOOKUP(O1093,Stock[],3,FALSE)</f>
        <v>0.64</v>
      </c>
      <c r="R1093" s="35">
        <f>VLOOKUP(O1093,Stock[],4,FALSE)</f>
        <v>24</v>
      </c>
      <c r="S1093" s="34"/>
      <c r="T1093" s="35">
        <f>(DailySales!$S1093/DailySales!$R1093)+DailySales!$U1093</f>
        <v>110</v>
      </c>
      <c r="U1093" s="34">
        <v>110</v>
      </c>
      <c r="V1093" s="36">
        <f>+DailySales!$T1093*DailySales!$R1093</f>
        <v>2640</v>
      </c>
      <c r="W1093" s="36">
        <f>+DailySales!$V1093*DailySales!$Q1093</f>
        <v>1689.6000000000001</v>
      </c>
      <c r="X1093" s="36">
        <f>VLOOKUP(O1093,Stock[],6,FALSE)</f>
        <v>1330</v>
      </c>
      <c r="Y1093" s="36">
        <f>+DailySales!$V1093*DailySales!$X1093</f>
        <v>3511200</v>
      </c>
      <c r="Z1093" s="37"/>
      <c r="AA1093" s="34"/>
      <c r="AB1093" s="78"/>
      <c r="AC1093" s="78"/>
      <c r="AD1093" s="34"/>
      <c r="AE1093" s="77"/>
      <c r="AF1093" s="38"/>
      <c r="AG1093" s="39"/>
      <c r="AH1093" s="38">
        <v>46072</v>
      </c>
      <c r="AI1093" s="39">
        <v>3511200</v>
      </c>
      <c r="AJ1093" s="38"/>
      <c r="AK1093" s="39"/>
      <c r="AL1093" s="34"/>
      <c r="AM1093" s="39"/>
      <c r="AN109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93" s="26"/>
      <c r="AQ1093" s="26"/>
      <c r="AR1093" s="26"/>
    </row>
    <row r="1094" spans="1:44" ht="19.5" customHeight="1" x14ac:dyDescent="0.25">
      <c r="A1094" s="32">
        <f t="shared" si="78"/>
        <v>2026</v>
      </c>
      <c r="B1094" s="32">
        <f t="shared" si="79"/>
        <v>1</v>
      </c>
      <c r="C1094" s="25">
        <v>46027</v>
      </c>
      <c r="D1094" s="57">
        <f t="shared" ca="1" si="82"/>
        <v>46097</v>
      </c>
      <c r="E1094" s="32" t="str">
        <f t="shared" ca="1" si="83"/>
        <v>2-Months</v>
      </c>
      <c r="F1094" s="32" t="str">
        <f>VLOOKUP(O1094,Stock[],5,FALSE)</f>
        <v>BE</v>
      </c>
      <c r="G1094" s="33" t="s">
        <v>2142</v>
      </c>
      <c r="H1094" s="34"/>
      <c r="I1094" s="34" t="s">
        <v>189</v>
      </c>
      <c r="J1094" s="32" t="str">
        <f>VLOOKUP(I1094,Customers[],2,FALSE)</f>
        <v>ရွှေမြင်း(ကျော်ကြား)</v>
      </c>
      <c r="K1094" s="32" t="str">
        <f>VLOOKUP(I1094,Customers[],4,FALSE)</f>
        <v>Mahlaing</v>
      </c>
      <c r="L1094" s="32" t="str">
        <f>VLOOKUP(Table85[[#This Row],[CustomerID]],Table!H:K,3,0)</f>
        <v>မလှိုင်</v>
      </c>
      <c r="M1094" s="32" t="str">
        <f>VLOOKUP(I1094,Customers[],5,FALSE)</f>
        <v>WholeSales/Contract</v>
      </c>
      <c r="N1094" s="34" t="s">
        <v>10</v>
      </c>
      <c r="O1094" s="37" t="s">
        <v>2120</v>
      </c>
      <c r="P1094" s="32" t="str">
        <f>VLOOKUP(O1094,Stock[],2,FALSE)</f>
        <v>ဇေ အရက်သန့်</v>
      </c>
      <c r="Q1094" s="35">
        <f>VLOOKUP(O1094,Stock[],3,FALSE)</f>
        <v>0.64</v>
      </c>
      <c r="R1094" s="35">
        <f>VLOOKUP(O1094,Stock[],4,FALSE)</f>
        <v>14</v>
      </c>
      <c r="S1094" s="34"/>
      <c r="T1094" s="35">
        <f>(DailySales!$S1094/DailySales!$R1094)+DailySales!$U1094</f>
        <v>160</v>
      </c>
      <c r="U1094" s="34">
        <v>160</v>
      </c>
      <c r="V1094" s="36">
        <f>+DailySales!$T1094*DailySales!$R1094</f>
        <v>2240</v>
      </c>
      <c r="W1094" s="36">
        <f>+DailySales!$V1094*DailySales!$Q1094</f>
        <v>1433.6000000000001</v>
      </c>
      <c r="X1094" s="36">
        <f>VLOOKUP(O1094,Stock[],6,FALSE)</f>
        <v>1380</v>
      </c>
      <c r="Y1094" s="36">
        <f>+DailySales!$V1094*DailySales!$X1094</f>
        <v>3091200</v>
      </c>
      <c r="Z1094" s="37"/>
      <c r="AA1094" s="34"/>
      <c r="AB1094" s="78"/>
      <c r="AC1094" s="78"/>
      <c r="AD1094" s="34"/>
      <c r="AE1094" s="77"/>
      <c r="AF1094" s="38"/>
      <c r="AG1094" s="39"/>
      <c r="AH1094" s="38">
        <v>46072</v>
      </c>
      <c r="AI1094" s="39">
        <v>3091200</v>
      </c>
      <c r="AJ1094" s="38"/>
      <c r="AK1094" s="39"/>
      <c r="AL1094" s="34"/>
      <c r="AM1094" s="39"/>
      <c r="AN109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94" s="26"/>
      <c r="AQ1094" s="26"/>
      <c r="AR1094" s="26"/>
    </row>
    <row r="1095" spans="1:44" ht="19.5" customHeight="1" x14ac:dyDescent="0.25">
      <c r="A1095" s="32">
        <f t="shared" si="78"/>
        <v>2026</v>
      </c>
      <c r="B1095" s="32">
        <f t="shared" si="79"/>
        <v>1</v>
      </c>
      <c r="C1095" s="25">
        <v>46027</v>
      </c>
      <c r="D1095" s="57">
        <f t="shared" ca="1" si="82"/>
        <v>46097</v>
      </c>
      <c r="E1095" s="32" t="str">
        <f t="shared" ca="1" si="83"/>
        <v>2-Months</v>
      </c>
      <c r="F1095" s="32" t="str">
        <f>VLOOKUP(O1095,Stock[],5,FALSE)</f>
        <v>BE</v>
      </c>
      <c r="G1095" s="33" t="s">
        <v>2142</v>
      </c>
      <c r="H1095" s="34"/>
      <c r="I1095" s="34" t="s">
        <v>189</v>
      </c>
      <c r="J1095" s="32" t="str">
        <f>VLOOKUP(I1095,Customers[],2,FALSE)</f>
        <v>ရွှေမြင်း(ကျော်ကြား)</v>
      </c>
      <c r="K1095" s="32" t="str">
        <f>VLOOKUP(I1095,Customers[],4,FALSE)</f>
        <v>Mahlaing</v>
      </c>
      <c r="L1095" s="32" t="str">
        <f>VLOOKUP(Table85[[#This Row],[CustomerID]],Table!H:K,3,0)</f>
        <v>မလှိုင်</v>
      </c>
      <c r="M1095" s="32" t="str">
        <f>VLOOKUP(I1095,Customers[],5,FALSE)</f>
        <v>WholeSales/Contract</v>
      </c>
      <c r="N1095" s="34" t="s">
        <v>10</v>
      </c>
      <c r="O1095" s="37" t="s">
        <v>216</v>
      </c>
      <c r="P1095" s="32" t="str">
        <f>VLOOKUP(O1095,Stock[],2,FALSE)</f>
        <v>ဒဂုံအရက်သန့်</v>
      </c>
      <c r="Q1095" s="35">
        <f>VLOOKUP(O1095,Stock[],3,FALSE)</f>
        <v>0.64</v>
      </c>
      <c r="R1095" s="35">
        <f>VLOOKUP(O1095,Stock[],4,FALSE)</f>
        <v>14</v>
      </c>
      <c r="S1095" s="34"/>
      <c r="T1095" s="35">
        <f>(DailySales!$S1095/DailySales!$R1095)+DailySales!$U1095</f>
        <v>70</v>
      </c>
      <c r="U1095" s="34">
        <v>70</v>
      </c>
      <c r="V1095" s="36">
        <f>+DailySales!$T1095*DailySales!$R1095</f>
        <v>980</v>
      </c>
      <c r="W1095" s="36">
        <f>+DailySales!$V1095*DailySales!$Q1095</f>
        <v>627.20000000000005</v>
      </c>
      <c r="X1095" s="36">
        <f>VLOOKUP(O1095,Stock[],6,FALSE)</f>
        <v>1330</v>
      </c>
      <c r="Y1095" s="36">
        <f>+DailySales!$V1095*DailySales!$X1095</f>
        <v>1303400</v>
      </c>
      <c r="Z1095" s="37"/>
      <c r="AA1095" s="34"/>
      <c r="AB1095" s="78"/>
      <c r="AC1095" s="78"/>
      <c r="AD1095" s="34"/>
      <c r="AE1095" s="77"/>
      <c r="AF1095" s="38"/>
      <c r="AG1095" s="39"/>
      <c r="AH1095" s="38">
        <v>46072</v>
      </c>
      <c r="AI1095" s="39">
        <v>1303400</v>
      </c>
      <c r="AJ1095" s="38"/>
      <c r="AK1095" s="39"/>
      <c r="AL1095" s="34"/>
      <c r="AM1095" s="39"/>
      <c r="AN109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95" s="26"/>
      <c r="AQ1095" s="26"/>
      <c r="AR1095" s="26"/>
    </row>
    <row r="1096" spans="1:44" ht="19.5" customHeight="1" x14ac:dyDescent="0.25">
      <c r="A1096" s="32">
        <f t="shared" si="78"/>
        <v>2026</v>
      </c>
      <c r="B1096" s="32">
        <f t="shared" si="79"/>
        <v>1</v>
      </c>
      <c r="C1096" s="25">
        <v>46027</v>
      </c>
      <c r="D1096" s="57">
        <f t="shared" ca="1" si="82"/>
        <v>46097</v>
      </c>
      <c r="E1096" s="32" t="str">
        <f t="shared" ca="1" si="83"/>
        <v>2-Months</v>
      </c>
      <c r="F1096" s="32" t="str">
        <f>VLOOKUP(O1096,Stock[],5,FALSE)</f>
        <v>BE</v>
      </c>
      <c r="G1096" s="33" t="s">
        <v>2143</v>
      </c>
      <c r="H1096" s="34"/>
      <c r="I1096" s="34" t="s">
        <v>1754</v>
      </c>
      <c r="J1096" s="32" t="str">
        <f>VLOOKUP(I1096,Customers[],2,FALSE)</f>
        <v>စစ်ဆေးရေးဂိတ်လက်ဆောင်</v>
      </c>
      <c r="K1096" s="32">
        <f>VLOOKUP(I1096,Customers[],4,FALSE)</f>
        <v>0</v>
      </c>
      <c r="L1096" s="32">
        <f>VLOOKUP(Table85[[#This Row],[CustomerID]],Table!H:K,3,0)</f>
        <v>0</v>
      </c>
      <c r="M1096" s="32">
        <f>VLOOKUP(I1096,Customers[],5,FALSE)</f>
        <v>0</v>
      </c>
      <c r="N1096" s="34" t="s">
        <v>1751</v>
      </c>
      <c r="O1096" s="37" t="s">
        <v>217</v>
      </c>
      <c r="P1096" s="32" t="str">
        <f>VLOOKUP(O1096,Stock[],2,FALSE)</f>
        <v>လိမ္မော်ဖြူ</v>
      </c>
      <c r="Q1096" s="35">
        <f>VLOOKUP(O1096,Stock[],3,FALSE)</f>
        <v>0.64</v>
      </c>
      <c r="R1096" s="35">
        <f>VLOOKUP(O1096,Stock[],4,FALSE)</f>
        <v>24</v>
      </c>
      <c r="S1096" s="34">
        <v>4</v>
      </c>
      <c r="T1096" s="35">
        <f>(DailySales!$S1096/DailySales!$R1096)+DailySales!$U1096</f>
        <v>0.16666666666666666</v>
      </c>
      <c r="U1096" s="34"/>
      <c r="V1096" s="36">
        <f>+DailySales!$T1096*DailySales!$R1096</f>
        <v>4</v>
      </c>
      <c r="W1096" s="36">
        <f>+DailySales!$V1096*DailySales!$Q1096</f>
        <v>2.56</v>
      </c>
      <c r="X1096" s="36">
        <f>VLOOKUP(O1096,Stock[],6,FALSE)</f>
        <v>1330</v>
      </c>
      <c r="Y1096" s="36">
        <f>+DailySales!$V1096*DailySales!$X1096</f>
        <v>5320</v>
      </c>
      <c r="Z1096" s="37"/>
      <c r="AA1096" s="34"/>
      <c r="AB1096" s="78"/>
      <c r="AC1096" s="78"/>
      <c r="AD1096" s="34"/>
      <c r="AE1096" s="77"/>
      <c r="AF1096" s="38">
        <v>46027</v>
      </c>
      <c r="AG1096" s="39">
        <v>5320</v>
      </c>
      <c r="AH1096" s="38"/>
      <c r="AI1096" s="39"/>
      <c r="AJ1096" s="38"/>
      <c r="AK1096" s="39"/>
      <c r="AL1096" s="34"/>
      <c r="AM1096" s="39"/>
      <c r="AN109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96" s="26"/>
      <c r="AQ1096" s="26"/>
      <c r="AR1096" s="26"/>
    </row>
    <row r="1097" spans="1:44" ht="19.5" customHeight="1" x14ac:dyDescent="0.25">
      <c r="A1097" s="32">
        <f t="shared" si="78"/>
        <v>2026</v>
      </c>
      <c r="B1097" s="32">
        <f t="shared" si="79"/>
        <v>1</v>
      </c>
      <c r="C1097" s="25">
        <v>46027</v>
      </c>
      <c r="D1097" s="57">
        <f t="shared" ca="1" si="82"/>
        <v>46097</v>
      </c>
      <c r="E1097" s="32" t="str">
        <f t="shared" ca="1" si="83"/>
        <v>2-Months</v>
      </c>
      <c r="F1097" s="32" t="str">
        <f>VLOOKUP(O1097,Stock[],5,FALSE)</f>
        <v>BE</v>
      </c>
      <c r="G1097" s="33" t="s">
        <v>2144</v>
      </c>
      <c r="H1097" s="34"/>
      <c r="I1097" s="34" t="s">
        <v>198</v>
      </c>
      <c r="J1097" s="32" t="str">
        <f>VLOOKUP(I1097,Customers[],2,FALSE)</f>
        <v>ရွှေမြင်း(ရွှေမြင့်မိုရ်)</v>
      </c>
      <c r="K1097" s="32" t="str">
        <f>VLOOKUP(I1097,Customers[],4,FALSE)</f>
        <v>Pyawbwe</v>
      </c>
      <c r="L1097" s="32" t="str">
        <f>VLOOKUP(Table85[[#This Row],[CustomerID]],Table!H:K,3,0)</f>
        <v>ပျော်ဘွယ်</v>
      </c>
      <c r="M1097" s="32" t="str">
        <f>VLOOKUP(I1097,Customers[],5,FALSE)</f>
        <v>WholeSales/Contract</v>
      </c>
      <c r="N1097" s="34" t="s">
        <v>10</v>
      </c>
      <c r="O1097" s="37" t="s">
        <v>240</v>
      </c>
      <c r="P1097" s="32" t="str">
        <f>VLOOKUP(O1097,Stock[],2,FALSE)</f>
        <v>သံပုရာအရက်</v>
      </c>
      <c r="Q1097" s="35">
        <f>VLOOKUP(O1097,Stock[],3,FALSE)</f>
        <v>0.64</v>
      </c>
      <c r="R1097" s="35">
        <f>VLOOKUP(O1097,Stock[],4,FALSE)</f>
        <v>14</v>
      </c>
      <c r="S1097" s="34"/>
      <c r="T1097" s="35">
        <f>(DailySales!$S1097/DailySales!$R1097)+DailySales!$U1097</f>
        <v>30</v>
      </c>
      <c r="U1097" s="34">
        <v>30</v>
      </c>
      <c r="V1097" s="36">
        <f>+DailySales!$T1097*DailySales!$R1097</f>
        <v>420</v>
      </c>
      <c r="W1097" s="36">
        <f>+DailySales!$V1097*DailySales!$Q1097</f>
        <v>268.8</v>
      </c>
      <c r="X1097" s="36">
        <f>VLOOKUP(O1097,Stock[],6,FALSE)</f>
        <v>1330</v>
      </c>
      <c r="Y1097" s="36">
        <f>+DailySales!$V1097*DailySales!$X1097</f>
        <v>558600</v>
      </c>
      <c r="Z1097" s="37"/>
      <c r="AA1097" s="34"/>
      <c r="AB1097" s="78"/>
      <c r="AC1097" s="78"/>
      <c r="AD1097" s="34"/>
      <c r="AE1097" s="77"/>
      <c r="AF1097" s="38"/>
      <c r="AG1097" s="39"/>
      <c r="AH1097" s="38">
        <v>46072</v>
      </c>
      <c r="AI1097" s="39">
        <v>558600</v>
      </c>
      <c r="AJ1097" s="38"/>
      <c r="AK1097" s="39"/>
      <c r="AL1097" s="34"/>
      <c r="AM1097" s="39"/>
      <c r="AN109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97" s="26"/>
      <c r="AQ1097" s="26"/>
      <c r="AR1097" s="26"/>
    </row>
    <row r="1098" spans="1:44" ht="19.5" customHeight="1" x14ac:dyDescent="0.25">
      <c r="A1098" s="32">
        <f t="shared" si="78"/>
        <v>2026</v>
      </c>
      <c r="B1098" s="32">
        <f t="shared" si="79"/>
        <v>1</v>
      </c>
      <c r="C1098" s="25">
        <v>46027</v>
      </c>
      <c r="D1098" s="57">
        <f t="shared" ca="1" si="82"/>
        <v>46097</v>
      </c>
      <c r="E1098" s="32" t="str">
        <f t="shared" ca="1" si="83"/>
        <v>2-Months</v>
      </c>
      <c r="F1098" s="32" t="str">
        <f>VLOOKUP(O1098,Stock[],5,FALSE)</f>
        <v>BE</v>
      </c>
      <c r="G1098" s="33" t="s">
        <v>2144</v>
      </c>
      <c r="H1098" s="34"/>
      <c r="I1098" s="34" t="s">
        <v>198</v>
      </c>
      <c r="J1098" s="32" t="str">
        <f>VLOOKUP(I1098,Customers[],2,FALSE)</f>
        <v>ရွှေမြင်း(ရွှေမြင့်မိုရ်)</v>
      </c>
      <c r="K1098" s="32" t="str">
        <f>VLOOKUP(I1098,Customers[],4,FALSE)</f>
        <v>Pyawbwe</v>
      </c>
      <c r="L1098" s="32" t="str">
        <f>VLOOKUP(Table85[[#This Row],[CustomerID]],Table!H:K,3,0)</f>
        <v>ပျော်ဘွယ်</v>
      </c>
      <c r="M1098" s="32" t="str">
        <f>VLOOKUP(I1098,Customers[],5,FALSE)</f>
        <v>WholeSales/Contract</v>
      </c>
      <c r="N1098" s="34" t="s">
        <v>10</v>
      </c>
      <c r="O1098" s="37" t="s">
        <v>220</v>
      </c>
      <c r="P1098" s="32" t="str">
        <f>VLOOKUP(O1098,Stock[],2,FALSE)</f>
        <v>မြန်မာရှောက်ပျား</v>
      </c>
      <c r="Q1098" s="35">
        <f>VLOOKUP(O1098,Stock[],3,FALSE)</f>
        <v>0.64</v>
      </c>
      <c r="R1098" s="35">
        <f>VLOOKUP(O1098,Stock[],4,FALSE)</f>
        <v>14</v>
      </c>
      <c r="S1098" s="34"/>
      <c r="T1098" s="35">
        <f>(DailySales!$S1098/DailySales!$R1098)+DailySales!$U1098</f>
        <v>20</v>
      </c>
      <c r="U1098" s="34">
        <v>20</v>
      </c>
      <c r="V1098" s="36">
        <f>+DailySales!$T1098*DailySales!$R1098</f>
        <v>280</v>
      </c>
      <c r="W1098" s="36">
        <f>+DailySales!$V1098*DailySales!$Q1098</f>
        <v>179.20000000000002</v>
      </c>
      <c r="X1098" s="36">
        <f>VLOOKUP(O1098,Stock[],6,FALSE)</f>
        <v>1370</v>
      </c>
      <c r="Y1098" s="36">
        <f>+DailySales!$V1098*DailySales!$X1098</f>
        <v>383600</v>
      </c>
      <c r="Z1098" s="37"/>
      <c r="AA1098" s="34"/>
      <c r="AB1098" s="78"/>
      <c r="AC1098" s="78"/>
      <c r="AD1098" s="34"/>
      <c r="AE1098" s="77"/>
      <c r="AF1098" s="38"/>
      <c r="AG1098" s="39"/>
      <c r="AH1098" s="38">
        <v>46072</v>
      </c>
      <c r="AI1098" s="39">
        <v>383600</v>
      </c>
      <c r="AJ1098" s="38"/>
      <c r="AK1098" s="39"/>
      <c r="AL1098" s="34"/>
      <c r="AM1098" s="39"/>
      <c r="AN109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98" s="26"/>
      <c r="AQ1098" s="26"/>
      <c r="AR1098" s="26"/>
    </row>
    <row r="1099" spans="1:44" ht="19.5" customHeight="1" x14ac:dyDescent="0.25">
      <c r="A1099" s="32">
        <f t="shared" si="78"/>
        <v>2026</v>
      </c>
      <c r="B1099" s="32">
        <f t="shared" si="79"/>
        <v>1</v>
      </c>
      <c r="C1099" s="25">
        <v>46027</v>
      </c>
      <c r="D1099" s="57">
        <f t="shared" ca="1" si="82"/>
        <v>46097</v>
      </c>
      <c r="E1099" s="32" t="str">
        <f t="shared" ca="1" si="83"/>
        <v>2-Months</v>
      </c>
      <c r="F1099" s="32" t="str">
        <f>VLOOKUP(O1099,Stock[],5,FALSE)</f>
        <v>BE</v>
      </c>
      <c r="G1099" s="33" t="s">
        <v>2145</v>
      </c>
      <c r="H1099" s="34"/>
      <c r="I1099" s="34" t="s">
        <v>189</v>
      </c>
      <c r="J1099" s="32" t="str">
        <f>VLOOKUP(I1099,Customers[],2,FALSE)</f>
        <v>ရွှေမြင်း(ကျော်ကြား)</v>
      </c>
      <c r="K1099" s="32" t="str">
        <f>VLOOKUP(I1099,Customers[],4,FALSE)</f>
        <v>Mahlaing</v>
      </c>
      <c r="L1099" s="32" t="str">
        <f>VLOOKUP(Table85[[#This Row],[CustomerID]],Table!H:K,3,0)</f>
        <v>မလှိုင်</v>
      </c>
      <c r="M1099" s="32" t="str">
        <f>VLOOKUP(I1099,Customers[],5,FALSE)</f>
        <v>WholeSales/Contract</v>
      </c>
      <c r="N1099" s="34" t="s">
        <v>10</v>
      </c>
      <c r="O1099" s="37" t="s">
        <v>220</v>
      </c>
      <c r="P1099" s="32" t="str">
        <f>VLOOKUP(O1099,Stock[],2,FALSE)</f>
        <v>မြန်မာရှောက်ပျား</v>
      </c>
      <c r="Q1099" s="35">
        <f>VLOOKUP(O1099,Stock[],3,FALSE)</f>
        <v>0.64</v>
      </c>
      <c r="R1099" s="35">
        <f>VLOOKUP(O1099,Stock[],4,FALSE)</f>
        <v>14</v>
      </c>
      <c r="S1099" s="34"/>
      <c r="T1099" s="35">
        <f>(DailySales!$S1099/DailySales!$R1099)+DailySales!$U1099</f>
        <v>50</v>
      </c>
      <c r="U1099" s="34">
        <v>50</v>
      </c>
      <c r="V1099" s="36">
        <f>+DailySales!$T1099*DailySales!$R1099</f>
        <v>700</v>
      </c>
      <c r="W1099" s="36">
        <f>+DailySales!$V1099*DailySales!$Q1099</f>
        <v>448</v>
      </c>
      <c r="X1099" s="36">
        <f>VLOOKUP(O1099,Stock[],6,FALSE)</f>
        <v>1370</v>
      </c>
      <c r="Y1099" s="36">
        <f>+DailySales!$V1099*DailySales!$X1099</f>
        <v>959000</v>
      </c>
      <c r="Z1099" s="37"/>
      <c r="AA1099" s="34"/>
      <c r="AB1099" s="78"/>
      <c r="AC1099" s="78"/>
      <c r="AD1099" s="34"/>
      <c r="AE1099" s="77"/>
      <c r="AF1099" s="38"/>
      <c r="AG1099" s="39"/>
      <c r="AH1099" s="38">
        <v>46072</v>
      </c>
      <c r="AI1099" s="39">
        <v>959000</v>
      </c>
      <c r="AJ1099" s="38"/>
      <c r="AK1099" s="39"/>
      <c r="AL1099" s="34"/>
      <c r="AM1099" s="39"/>
      <c r="AN109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099" s="26"/>
      <c r="AQ1099" s="26"/>
      <c r="AR1099" s="26"/>
    </row>
    <row r="1100" spans="1:44" ht="19.5" customHeight="1" x14ac:dyDescent="0.25">
      <c r="A1100" s="32">
        <f t="shared" si="78"/>
        <v>2026</v>
      </c>
      <c r="B1100" s="32">
        <f t="shared" si="79"/>
        <v>1</v>
      </c>
      <c r="C1100" s="25">
        <v>46027</v>
      </c>
      <c r="D1100" s="57">
        <f t="shared" ca="1" si="82"/>
        <v>46097</v>
      </c>
      <c r="E1100" s="32" t="str">
        <f t="shared" ca="1" si="83"/>
        <v>2-Months</v>
      </c>
      <c r="F1100" s="32" t="str">
        <f>VLOOKUP(O1100,Stock[],5,FALSE)</f>
        <v>BE</v>
      </c>
      <c r="G1100" s="33" t="s">
        <v>2146</v>
      </c>
      <c r="H1100" s="34"/>
      <c r="I1100" s="34" t="s">
        <v>180</v>
      </c>
      <c r="J1100" s="32" t="str">
        <f>VLOOKUP(I1100,Customers[],2,FALSE)</f>
        <v>ရွှေမြင်း</v>
      </c>
      <c r="K1100" s="32" t="str">
        <f>VLOOKUP(I1100,Customers[],4,FALSE)</f>
        <v>Meiktila</v>
      </c>
      <c r="L1100" s="32" t="str">
        <f>VLOOKUP(Table85[[#This Row],[CustomerID]],Table!H:K,3,0)</f>
        <v>မိတ္ထီလာ</v>
      </c>
      <c r="M1100" s="32" t="str">
        <f>VLOOKUP(I1100,Customers[],5,FALSE)</f>
        <v>WholeSales/Contract</v>
      </c>
      <c r="N1100" s="34" t="s">
        <v>10</v>
      </c>
      <c r="O1100" s="37" t="s">
        <v>220</v>
      </c>
      <c r="P1100" s="32" t="str">
        <f>VLOOKUP(O1100,Stock[],2,FALSE)</f>
        <v>မြန်မာရှောက်ပျား</v>
      </c>
      <c r="Q1100" s="35">
        <f>VLOOKUP(O1100,Stock[],3,FALSE)</f>
        <v>0.64</v>
      </c>
      <c r="R1100" s="35">
        <f>VLOOKUP(O1100,Stock[],4,FALSE)</f>
        <v>14</v>
      </c>
      <c r="S1100" s="34"/>
      <c r="T1100" s="35">
        <f>(DailySales!$S1100/DailySales!$R1100)+DailySales!$U1100</f>
        <v>86</v>
      </c>
      <c r="U1100" s="34">
        <v>86</v>
      </c>
      <c r="V1100" s="36">
        <f>+DailySales!$T1100*DailySales!$R1100</f>
        <v>1204</v>
      </c>
      <c r="W1100" s="36">
        <f>+DailySales!$V1100*DailySales!$Q1100</f>
        <v>770.56000000000006</v>
      </c>
      <c r="X1100" s="36">
        <f>VLOOKUP(O1100,Stock[],6,FALSE)</f>
        <v>1370</v>
      </c>
      <c r="Y1100" s="36">
        <f>+DailySales!$V1100*DailySales!$X1100</f>
        <v>1649480</v>
      </c>
      <c r="Z1100" s="37"/>
      <c r="AA1100" s="34"/>
      <c r="AB1100" s="78"/>
      <c r="AC1100" s="78"/>
      <c r="AD1100" s="34"/>
      <c r="AE1100" s="77"/>
      <c r="AF1100" s="38"/>
      <c r="AG1100" s="39"/>
      <c r="AH1100" s="38">
        <v>46072</v>
      </c>
      <c r="AI1100" s="39">
        <v>1649480</v>
      </c>
      <c r="AJ1100" s="38"/>
      <c r="AK1100" s="39"/>
      <c r="AL1100" s="34"/>
      <c r="AM1100" s="39"/>
      <c r="AN110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00" s="26"/>
      <c r="AQ1100" s="26"/>
      <c r="AR1100" s="26"/>
    </row>
    <row r="1101" spans="1:44" ht="19.5" customHeight="1" x14ac:dyDescent="0.25">
      <c r="A1101" s="32">
        <f t="shared" si="78"/>
        <v>2026</v>
      </c>
      <c r="B1101" s="32">
        <f t="shared" si="79"/>
        <v>1</v>
      </c>
      <c r="C1101" s="25">
        <v>46027</v>
      </c>
      <c r="D1101" s="57">
        <f t="shared" ca="1" si="82"/>
        <v>46097</v>
      </c>
      <c r="E1101" s="32" t="str">
        <f t="shared" ca="1" si="83"/>
        <v>2-Months</v>
      </c>
      <c r="F1101" s="32" t="str">
        <f>VLOOKUP(O1101,Stock[],5,FALSE)</f>
        <v>BE</v>
      </c>
      <c r="G1101" s="33" t="s">
        <v>2146</v>
      </c>
      <c r="H1101" s="34"/>
      <c r="I1101" s="34" t="s">
        <v>180</v>
      </c>
      <c r="J1101" s="32" t="str">
        <f>VLOOKUP(I1101,Customers[],2,FALSE)</f>
        <v>ရွှေမြင်း</v>
      </c>
      <c r="K1101" s="32" t="str">
        <f>VLOOKUP(I1101,Customers[],4,FALSE)</f>
        <v>Meiktila</v>
      </c>
      <c r="L1101" s="32" t="str">
        <f>VLOOKUP(Table85[[#This Row],[CustomerID]],Table!H:K,3,0)</f>
        <v>မိတ္ထီလာ</v>
      </c>
      <c r="M1101" s="32" t="str">
        <f>VLOOKUP(I1101,Customers[],5,FALSE)</f>
        <v>WholeSales/Contract</v>
      </c>
      <c r="N1101" s="34" t="s">
        <v>10</v>
      </c>
      <c r="O1101" s="37" t="s">
        <v>217</v>
      </c>
      <c r="P1101" s="32" t="str">
        <f>VLOOKUP(O1101,Stock[],2,FALSE)</f>
        <v>လိမ္မော်ဖြူ</v>
      </c>
      <c r="Q1101" s="35">
        <f>VLOOKUP(O1101,Stock[],3,FALSE)</f>
        <v>0.64</v>
      </c>
      <c r="R1101" s="35">
        <f>VLOOKUP(O1101,Stock[],4,FALSE)</f>
        <v>24</v>
      </c>
      <c r="S1101" s="34"/>
      <c r="T1101" s="35">
        <f>(DailySales!$S1101/DailySales!$R1101)+DailySales!$U1101</f>
        <v>10</v>
      </c>
      <c r="U1101" s="34">
        <v>10</v>
      </c>
      <c r="V1101" s="36">
        <f>+DailySales!$T1101*DailySales!$R1101</f>
        <v>240</v>
      </c>
      <c r="W1101" s="36">
        <f>+DailySales!$V1101*DailySales!$Q1101</f>
        <v>153.6</v>
      </c>
      <c r="X1101" s="36">
        <f>VLOOKUP(O1101,Stock[],6,FALSE)</f>
        <v>1330</v>
      </c>
      <c r="Y1101" s="36">
        <f>+DailySales!$V1101*DailySales!$X1101</f>
        <v>319200</v>
      </c>
      <c r="Z1101" s="37"/>
      <c r="AA1101" s="34"/>
      <c r="AB1101" s="78"/>
      <c r="AC1101" s="78"/>
      <c r="AD1101" s="34"/>
      <c r="AE1101" s="77"/>
      <c r="AF1101" s="38"/>
      <c r="AG1101" s="39"/>
      <c r="AH1101" s="38">
        <v>46072</v>
      </c>
      <c r="AI1101" s="39">
        <v>319200</v>
      </c>
      <c r="AJ1101" s="38"/>
      <c r="AK1101" s="39"/>
      <c r="AL1101" s="34"/>
      <c r="AM1101" s="39"/>
      <c r="AN110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01" s="26"/>
      <c r="AQ1101" s="26"/>
      <c r="AR1101" s="26"/>
    </row>
    <row r="1102" spans="1:44" ht="19.5" customHeight="1" x14ac:dyDescent="0.25">
      <c r="A1102" s="32">
        <f t="shared" si="78"/>
        <v>2026</v>
      </c>
      <c r="B1102" s="32">
        <f t="shared" si="79"/>
        <v>1</v>
      </c>
      <c r="C1102" s="25">
        <v>46027</v>
      </c>
      <c r="D1102" s="57">
        <f t="shared" ca="1" si="82"/>
        <v>46097</v>
      </c>
      <c r="E1102" s="32" t="str">
        <f t="shared" ca="1" si="83"/>
        <v>2-Months</v>
      </c>
      <c r="F1102" s="32" t="str">
        <f>VLOOKUP(O1102,Stock[],5,FALSE)</f>
        <v>BE</v>
      </c>
      <c r="G1102" s="33" t="s">
        <v>2146</v>
      </c>
      <c r="H1102" s="34"/>
      <c r="I1102" s="34" t="s">
        <v>180</v>
      </c>
      <c r="J1102" s="32" t="str">
        <f>VLOOKUP(I1102,Customers[],2,FALSE)</f>
        <v>ရွှေမြင်း</v>
      </c>
      <c r="K1102" s="32" t="str">
        <f>VLOOKUP(I1102,Customers[],4,FALSE)</f>
        <v>Meiktila</v>
      </c>
      <c r="L1102" s="32" t="str">
        <f>VLOOKUP(Table85[[#This Row],[CustomerID]],Table!H:K,3,0)</f>
        <v>မိတ္ထီလာ</v>
      </c>
      <c r="M1102" s="32" t="str">
        <f>VLOOKUP(I1102,Customers[],5,FALSE)</f>
        <v>WholeSales/Contract</v>
      </c>
      <c r="N1102" s="34" t="s">
        <v>10</v>
      </c>
      <c r="O1102" s="37" t="s">
        <v>2120</v>
      </c>
      <c r="P1102" s="32" t="str">
        <f>VLOOKUP(O1102,Stock[],2,FALSE)</f>
        <v>ဇေ အရက်သန့်</v>
      </c>
      <c r="Q1102" s="35">
        <f>VLOOKUP(O1102,Stock[],3,FALSE)</f>
        <v>0.64</v>
      </c>
      <c r="R1102" s="35">
        <f>VLOOKUP(O1102,Stock[],4,FALSE)</f>
        <v>14</v>
      </c>
      <c r="S1102" s="34"/>
      <c r="T1102" s="35">
        <f>(DailySales!$S1102/DailySales!$R1102)+DailySales!$U1102</f>
        <v>27</v>
      </c>
      <c r="U1102" s="34">
        <v>27</v>
      </c>
      <c r="V1102" s="36">
        <f>+DailySales!$T1102*DailySales!$R1102</f>
        <v>378</v>
      </c>
      <c r="W1102" s="36">
        <f>+DailySales!$V1102*DailySales!$Q1102</f>
        <v>241.92000000000002</v>
      </c>
      <c r="X1102" s="36">
        <f>VLOOKUP(O1102,Stock[],6,FALSE)</f>
        <v>1380</v>
      </c>
      <c r="Y1102" s="36">
        <f>+DailySales!$V1102*DailySales!$X1102</f>
        <v>521640</v>
      </c>
      <c r="Z1102" s="37"/>
      <c r="AA1102" s="34"/>
      <c r="AB1102" s="78"/>
      <c r="AC1102" s="78"/>
      <c r="AD1102" s="34"/>
      <c r="AE1102" s="77"/>
      <c r="AF1102" s="38"/>
      <c r="AG1102" s="39"/>
      <c r="AH1102" s="38">
        <v>46072</v>
      </c>
      <c r="AI1102" s="39">
        <v>521640</v>
      </c>
      <c r="AJ1102" s="38"/>
      <c r="AK1102" s="39"/>
      <c r="AL1102" s="34"/>
      <c r="AM1102" s="39"/>
      <c r="AN110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02" s="26"/>
      <c r="AQ1102" s="26"/>
      <c r="AR1102" s="26"/>
    </row>
    <row r="1103" spans="1:44" ht="19.5" customHeight="1" x14ac:dyDescent="0.25">
      <c r="A1103" s="32">
        <f t="shared" si="78"/>
        <v>2026</v>
      </c>
      <c r="B1103" s="32">
        <f t="shared" si="79"/>
        <v>1</v>
      </c>
      <c r="C1103" s="25">
        <v>46027</v>
      </c>
      <c r="D1103" s="57">
        <f t="shared" ca="1" si="82"/>
        <v>46097</v>
      </c>
      <c r="E1103" s="32" t="str">
        <f t="shared" ca="1" si="83"/>
        <v>2-Months</v>
      </c>
      <c r="F1103" s="32" t="str">
        <f>VLOOKUP(O1103,Stock[],5,FALSE)</f>
        <v>BE</v>
      </c>
      <c r="G1103" s="33" t="s">
        <v>2147</v>
      </c>
      <c r="H1103" s="34"/>
      <c r="I1103" s="34" t="s">
        <v>201</v>
      </c>
      <c r="J1103" s="32" t="str">
        <f>VLOOKUP(I1103,Customers[],2,FALSE)</f>
        <v>ဦးအောင်မိုး(ကောင်းသန့်)</v>
      </c>
      <c r="K1103" s="32" t="str">
        <f>VLOOKUP(I1103,Customers[],4,FALSE)</f>
        <v>Meiktila</v>
      </c>
      <c r="L1103" s="32" t="str">
        <f>VLOOKUP(Table85[[#This Row],[CustomerID]],Table!H:K,3,0)</f>
        <v>မိတ္ထီလာ</v>
      </c>
      <c r="M1103" s="32" t="str">
        <f>VLOOKUP(I1103,Customers[],5,FALSE)</f>
        <v>WholeSales/Contract</v>
      </c>
      <c r="N1103" s="34" t="s">
        <v>10</v>
      </c>
      <c r="O1103" s="37" t="s">
        <v>220</v>
      </c>
      <c r="P1103" s="32" t="str">
        <f>VLOOKUP(O1103,Stock[],2,FALSE)</f>
        <v>မြန်မာရှောက်ပျား</v>
      </c>
      <c r="Q1103" s="35">
        <f>VLOOKUP(O1103,Stock[],3,FALSE)</f>
        <v>0.64</v>
      </c>
      <c r="R1103" s="35">
        <f>VLOOKUP(O1103,Stock[],4,FALSE)</f>
        <v>14</v>
      </c>
      <c r="S1103" s="34"/>
      <c r="T1103" s="35">
        <f>(DailySales!$S1103/DailySales!$R1103)+DailySales!$U1103</f>
        <v>20</v>
      </c>
      <c r="U1103" s="34">
        <v>20</v>
      </c>
      <c r="V1103" s="36">
        <f>+DailySales!$T1103*DailySales!$R1103</f>
        <v>280</v>
      </c>
      <c r="W1103" s="36">
        <f>+DailySales!$V1103*DailySales!$Q1103</f>
        <v>179.20000000000002</v>
      </c>
      <c r="X1103" s="36">
        <f>VLOOKUP(O1103,Stock[],6,FALSE)</f>
        <v>1370</v>
      </c>
      <c r="Y1103" s="36">
        <f>+DailySales!$V1103*DailySales!$X1103</f>
        <v>383600</v>
      </c>
      <c r="Z1103" s="37"/>
      <c r="AA1103" s="34"/>
      <c r="AB1103" s="78"/>
      <c r="AC1103" s="78"/>
      <c r="AD1103" s="34"/>
      <c r="AE1103" s="77"/>
      <c r="AF1103" s="38"/>
      <c r="AG1103" s="39"/>
      <c r="AH1103" s="38">
        <v>46027</v>
      </c>
      <c r="AI1103" s="39">
        <v>383600</v>
      </c>
      <c r="AJ1103" s="38"/>
      <c r="AK1103" s="39"/>
      <c r="AL1103" s="34"/>
      <c r="AM1103" s="39"/>
      <c r="AN110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03" s="26"/>
      <c r="AQ1103" s="26"/>
      <c r="AR1103" s="26"/>
    </row>
    <row r="1104" spans="1:44" ht="19.5" customHeight="1" x14ac:dyDescent="0.25">
      <c r="A1104" s="32">
        <f t="shared" si="78"/>
        <v>2026</v>
      </c>
      <c r="B1104" s="32">
        <f t="shared" si="79"/>
        <v>1</v>
      </c>
      <c r="C1104" s="25">
        <v>46027</v>
      </c>
      <c r="D1104" s="57">
        <f t="shared" ca="1" si="82"/>
        <v>46097</v>
      </c>
      <c r="E1104" s="32" t="str">
        <f t="shared" ca="1" si="83"/>
        <v>2-Months</v>
      </c>
      <c r="F1104" s="32" t="str">
        <f>VLOOKUP(O1104,Stock[],5,FALSE)</f>
        <v>BE</v>
      </c>
      <c r="G1104" s="33" t="s">
        <v>2147</v>
      </c>
      <c r="H1104" s="34"/>
      <c r="I1104" s="34" t="s">
        <v>201</v>
      </c>
      <c r="J1104" s="32" t="str">
        <f>VLOOKUP(I1104,Customers[],2,FALSE)</f>
        <v>ဦးအောင်မိုး(ကောင်းသန့်)</v>
      </c>
      <c r="K1104" s="32" t="str">
        <f>VLOOKUP(I1104,Customers[],4,FALSE)</f>
        <v>Meiktila</v>
      </c>
      <c r="L1104" s="32" t="str">
        <f>VLOOKUP(Table85[[#This Row],[CustomerID]],Table!H:K,3,0)</f>
        <v>မိတ္ထီလာ</v>
      </c>
      <c r="M1104" s="32" t="str">
        <f>VLOOKUP(I1104,Customers[],5,FALSE)</f>
        <v>WholeSales/Contract</v>
      </c>
      <c r="N1104" s="34" t="s">
        <v>10</v>
      </c>
      <c r="O1104" s="37" t="s">
        <v>217</v>
      </c>
      <c r="P1104" s="32" t="str">
        <f>VLOOKUP(O1104,Stock[],2,FALSE)</f>
        <v>လိမ္မော်ဖြူ</v>
      </c>
      <c r="Q1104" s="35">
        <f>VLOOKUP(O1104,Stock[],3,FALSE)</f>
        <v>0.64</v>
      </c>
      <c r="R1104" s="35">
        <f>VLOOKUP(O1104,Stock[],4,FALSE)</f>
        <v>24</v>
      </c>
      <c r="S1104" s="34"/>
      <c r="T1104" s="35">
        <f>(DailySales!$S1104/DailySales!$R1104)+DailySales!$U1104</f>
        <v>10</v>
      </c>
      <c r="U1104" s="34">
        <v>10</v>
      </c>
      <c r="V1104" s="36">
        <f>+DailySales!$T1104*DailySales!$R1104</f>
        <v>240</v>
      </c>
      <c r="W1104" s="36">
        <f>+DailySales!$V1104*DailySales!$Q1104</f>
        <v>153.6</v>
      </c>
      <c r="X1104" s="36">
        <f>VLOOKUP(O1104,Stock[],6,FALSE)</f>
        <v>1330</v>
      </c>
      <c r="Y1104" s="36">
        <f>+DailySales!$V1104*DailySales!$X1104</f>
        <v>319200</v>
      </c>
      <c r="Z1104" s="37"/>
      <c r="AA1104" s="34"/>
      <c r="AB1104" s="78"/>
      <c r="AC1104" s="78"/>
      <c r="AD1104" s="34"/>
      <c r="AE1104" s="77"/>
      <c r="AF1104" s="38"/>
      <c r="AG1104" s="39"/>
      <c r="AH1104" s="38">
        <v>46027</v>
      </c>
      <c r="AI1104" s="39">
        <v>295560</v>
      </c>
      <c r="AJ1104" s="38">
        <v>46028</v>
      </c>
      <c r="AK1104" s="39">
        <v>23640</v>
      </c>
      <c r="AL1104" s="34"/>
      <c r="AM1104" s="39"/>
      <c r="AN110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04" s="26"/>
      <c r="AQ1104" s="26"/>
      <c r="AR1104" s="26"/>
    </row>
    <row r="1105" spans="1:44" ht="19.5" customHeight="1" x14ac:dyDescent="0.25">
      <c r="A1105" s="32">
        <f t="shared" si="78"/>
        <v>2026</v>
      </c>
      <c r="B1105" s="32">
        <f t="shared" si="79"/>
        <v>1</v>
      </c>
      <c r="C1105" s="25">
        <v>46027</v>
      </c>
      <c r="D1105" s="57">
        <f t="shared" ca="1" si="82"/>
        <v>46097</v>
      </c>
      <c r="E1105" s="32" t="str">
        <f t="shared" ca="1" si="83"/>
        <v>2-Months</v>
      </c>
      <c r="F1105" s="32" t="str">
        <f>VLOOKUP(O1105,Stock[],5,FALSE)</f>
        <v>BE</v>
      </c>
      <c r="G1105" s="33" t="s">
        <v>2147</v>
      </c>
      <c r="H1105" s="34"/>
      <c r="I1105" s="34" t="s">
        <v>201</v>
      </c>
      <c r="J1105" s="32" t="str">
        <f>VLOOKUP(I1105,Customers[],2,FALSE)</f>
        <v>ဦးအောင်မိုး(ကောင်းသန့်)</v>
      </c>
      <c r="K1105" s="32" t="str">
        <f>VLOOKUP(I1105,Customers[],4,FALSE)</f>
        <v>Meiktila</v>
      </c>
      <c r="L1105" s="32" t="str">
        <f>VLOOKUP(Table85[[#This Row],[CustomerID]],Table!H:K,3,0)</f>
        <v>မိတ္ထီလာ</v>
      </c>
      <c r="M1105" s="32" t="str">
        <f>VLOOKUP(I1105,Customers[],5,FALSE)</f>
        <v>WholeSales/Contract</v>
      </c>
      <c r="N1105" s="34" t="s">
        <v>10</v>
      </c>
      <c r="O1105" s="37" t="s">
        <v>221</v>
      </c>
      <c r="P1105" s="32" t="str">
        <f>VLOOKUP(O1105,Stock[],2,FALSE)</f>
        <v>မိုးနဲကွန်ကီး</v>
      </c>
      <c r="Q1105" s="35">
        <f>VLOOKUP(O1105,Stock[],3,FALSE)</f>
        <v>0.64</v>
      </c>
      <c r="R1105" s="35">
        <f>VLOOKUP(O1105,Stock[],4,FALSE)</f>
        <v>14</v>
      </c>
      <c r="S1105" s="34"/>
      <c r="T1105" s="35">
        <f>(DailySales!$S1105/DailySales!$R1105)+DailySales!$U1105</f>
        <v>12</v>
      </c>
      <c r="U1105" s="34">
        <v>12</v>
      </c>
      <c r="V1105" s="36">
        <f>+DailySales!$T1105*DailySales!$R1105</f>
        <v>168</v>
      </c>
      <c r="W1105" s="36">
        <f>+DailySales!$V1105*DailySales!$Q1105</f>
        <v>107.52</v>
      </c>
      <c r="X1105" s="36">
        <f>VLOOKUP(O1105,Stock[],6,FALSE)</f>
        <v>1500</v>
      </c>
      <c r="Y1105" s="36">
        <f>+DailySales!$V1105*DailySales!$X1105</f>
        <v>252000</v>
      </c>
      <c r="Z1105" s="37"/>
      <c r="AA1105" s="34"/>
      <c r="AB1105" s="78"/>
      <c r="AC1105" s="78"/>
      <c r="AD1105" s="34"/>
      <c r="AE1105" s="77"/>
      <c r="AF1105" s="38"/>
      <c r="AG1105" s="39"/>
      <c r="AH1105" s="38"/>
      <c r="AI1105" s="39"/>
      <c r="AJ1105" s="38">
        <v>46028</v>
      </c>
      <c r="AK1105" s="39">
        <v>252000</v>
      </c>
      <c r="AL1105" s="34"/>
      <c r="AM1105" s="39"/>
      <c r="AN110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05" s="26"/>
      <c r="AQ1105" s="26"/>
      <c r="AR1105" s="26"/>
    </row>
    <row r="1106" spans="1:44" ht="19.5" customHeight="1" x14ac:dyDescent="0.25">
      <c r="A1106" s="32">
        <f t="shared" si="78"/>
        <v>2026</v>
      </c>
      <c r="B1106" s="32">
        <f t="shared" si="79"/>
        <v>1</v>
      </c>
      <c r="C1106" s="25">
        <v>46027</v>
      </c>
      <c r="D1106" s="57">
        <f t="shared" ca="1" si="82"/>
        <v>46097</v>
      </c>
      <c r="E1106" s="32" t="str">
        <f t="shared" ca="1" si="83"/>
        <v>2-Months</v>
      </c>
      <c r="F1106" s="32" t="str">
        <f>VLOOKUP(O1106,Stock[],5,FALSE)</f>
        <v>BE</v>
      </c>
      <c r="G1106" s="33" t="s">
        <v>2147</v>
      </c>
      <c r="H1106" s="34"/>
      <c r="I1106" s="34" t="s">
        <v>201</v>
      </c>
      <c r="J1106" s="32" t="str">
        <f>VLOOKUP(I1106,Customers[],2,FALSE)</f>
        <v>ဦးအောင်မိုး(ကောင်းသန့်)</v>
      </c>
      <c r="K1106" s="32" t="str">
        <f>VLOOKUP(I1106,Customers[],4,FALSE)</f>
        <v>Meiktila</v>
      </c>
      <c r="L1106" s="32" t="str">
        <f>VLOOKUP(Table85[[#This Row],[CustomerID]],Table!H:K,3,0)</f>
        <v>မိတ္ထီလာ</v>
      </c>
      <c r="M1106" s="32" t="str">
        <f>VLOOKUP(I1106,Customers[],5,FALSE)</f>
        <v>WholeSales/Contract</v>
      </c>
      <c r="N1106" s="34" t="s">
        <v>10</v>
      </c>
      <c r="O1106" s="37" t="s">
        <v>2120</v>
      </c>
      <c r="P1106" s="32" t="str">
        <f>VLOOKUP(O1106,Stock[],2,FALSE)</f>
        <v>ဇေ အရက်သန့်</v>
      </c>
      <c r="Q1106" s="35">
        <f>VLOOKUP(O1106,Stock[],3,FALSE)</f>
        <v>0.64</v>
      </c>
      <c r="R1106" s="35">
        <f>VLOOKUP(O1106,Stock[],4,FALSE)</f>
        <v>14</v>
      </c>
      <c r="S1106" s="34"/>
      <c r="T1106" s="35">
        <f>(DailySales!$S1106/DailySales!$R1106)+DailySales!$U1106</f>
        <v>20</v>
      </c>
      <c r="U1106" s="34">
        <v>20</v>
      </c>
      <c r="V1106" s="36">
        <f>+DailySales!$T1106*DailySales!$R1106</f>
        <v>280</v>
      </c>
      <c r="W1106" s="36">
        <f>+DailySales!$V1106*DailySales!$Q1106</f>
        <v>179.20000000000002</v>
      </c>
      <c r="X1106" s="36">
        <f>VLOOKUP(O1106,Stock[],6,FALSE)</f>
        <v>1380</v>
      </c>
      <c r="Y1106" s="36">
        <f>+DailySales!$V1106*DailySales!$X1106</f>
        <v>386400</v>
      </c>
      <c r="Z1106" s="37"/>
      <c r="AA1106" s="34"/>
      <c r="AB1106" s="78"/>
      <c r="AC1106" s="78"/>
      <c r="AD1106" s="34"/>
      <c r="AE1106" s="77"/>
      <c r="AF1106" s="38"/>
      <c r="AG1106" s="39"/>
      <c r="AH1106" s="38"/>
      <c r="AI1106" s="39"/>
      <c r="AJ1106" s="38">
        <v>46028</v>
      </c>
      <c r="AK1106" s="39">
        <v>386400</v>
      </c>
      <c r="AL1106" s="34"/>
      <c r="AM1106" s="39"/>
      <c r="AN110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06" s="26"/>
      <c r="AQ1106" s="26"/>
      <c r="AR1106" s="26"/>
    </row>
    <row r="1107" spans="1:44" ht="19.5" customHeight="1" x14ac:dyDescent="0.25">
      <c r="A1107" s="32">
        <f t="shared" si="78"/>
        <v>2026</v>
      </c>
      <c r="B1107" s="32">
        <f t="shared" si="79"/>
        <v>1</v>
      </c>
      <c r="C1107" s="25">
        <v>46027</v>
      </c>
      <c r="D1107" s="57">
        <f t="shared" ca="1" si="82"/>
        <v>46097</v>
      </c>
      <c r="E1107" s="32" t="str">
        <f t="shared" ca="1" si="83"/>
        <v>2-Months</v>
      </c>
      <c r="F1107" s="32" t="str">
        <f>VLOOKUP(O1107,Stock[],5,FALSE)</f>
        <v>BE</v>
      </c>
      <c r="G1107" s="33" t="s">
        <v>2148</v>
      </c>
      <c r="H1107" s="34"/>
      <c r="I1107" s="34" t="s">
        <v>239</v>
      </c>
      <c r="J1107" s="32" t="str">
        <f>VLOOKUP(I1107,Customers[],2,FALSE)</f>
        <v>ဦးရဲမြင့်</v>
      </c>
      <c r="K1107" s="32" t="str">
        <f>VLOOKUP(I1107,Customers[],4,FALSE)</f>
        <v>Pyawbwe</v>
      </c>
      <c r="L1107" s="32" t="str">
        <f>VLOOKUP(Table85[[#This Row],[CustomerID]],Table!H:K,3,0)</f>
        <v>ပျော်ဘွယ်</v>
      </c>
      <c r="M1107" s="32" t="str">
        <f>VLOOKUP(I1107,Customers[],5,FALSE)</f>
        <v>WholeSales/Contract</v>
      </c>
      <c r="N1107" s="34" t="s">
        <v>10</v>
      </c>
      <c r="O1107" s="37" t="s">
        <v>220</v>
      </c>
      <c r="P1107" s="32" t="str">
        <f>VLOOKUP(O1107,Stock[],2,FALSE)</f>
        <v>မြန်မာရှောက်ပျား</v>
      </c>
      <c r="Q1107" s="35">
        <f>VLOOKUP(O1107,Stock[],3,FALSE)</f>
        <v>0.64</v>
      </c>
      <c r="R1107" s="35">
        <f>VLOOKUP(O1107,Stock[],4,FALSE)</f>
        <v>14</v>
      </c>
      <c r="S1107" s="34"/>
      <c r="T1107" s="35">
        <f>(DailySales!$S1107/DailySales!$R1107)+DailySales!$U1107</f>
        <v>270</v>
      </c>
      <c r="U1107" s="34">
        <v>270</v>
      </c>
      <c r="V1107" s="36">
        <f>+DailySales!$T1107*DailySales!$R1107</f>
        <v>3780</v>
      </c>
      <c r="W1107" s="36">
        <f>+DailySales!$V1107*DailySales!$Q1107</f>
        <v>2419.2000000000003</v>
      </c>
      <c r="X1107" s="36">
        <f>VLOOKUP(O1107,Stock[],6,FALSE)</f>
        <v>1370</v>
      </c>
      <c r="Y1107" s="36">
        <f>+DailySales!$V1107*DailySales!$X1107</f>
        <v>5178600</v>
      </c>
      <c r="Z1107" s="37"/>
      <c r="AA1107" s="34"/>
      <c r="AB1107" s="78"/>
      <c r="AC1107" s="78"/>
      <c r="AD1107" s="34"/>
      <c r="AE1107" s="77"/>
      <c r="AF1107" s="38"/>
      <c r="AG1107" s="39"/>
      <c r="AH1107" s="38">
        <v>46044</v>
      </c>
      <c r="AI1107" s="39">
        <v>5178600</v>
      </c>
      <c r="AJ1107" s="38"/>
      <c r="AK1107" s="39"/>
      <c r="AL1107" s="34"/>
      <c r="AM1107" s="39"/>
      <c r="AN110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07" s="26"/>
      <c r="AQ1107" s="26"/>
      <c r="AR1107" s="26"/>
    </row>
    <row r="1108" spans="1:44" ht="19.5" customHeight="1" x14ac:dyDescent="0.25">
      <c r="A1108" s="32">
        <f t="shared" si="78"/>
        <v>2026</v>
      </c>
      <c r="B1108" s="32">
        <f t="shared" si="79"/>
        <v>1</v>
      </c>
      <c r="C1108" s="25">
        <v>46027</v>
      </c>
      <c r="D1108" s="57">
        <f t="shared" ca="1" si="82"/>
        <v>46097</v>
      </c>
      <c r="E1108" s="32" t="str">
        <f t="shared" ca="1" si="83"/>
        <v>2-Months</v>
      </c>
      <c r="F1108" s="32" t="str">
        <f>VLOOKUP(O1108,Stock[],5,FALSE)</f>
        <v>BE</v>
      </c>
      <c r="G1108" s="33" t="s">
        <v>2148</v>
      </c>
      <c r="H1108" s="34"/>
      <c r="I1108" s="34" t="s">
        <v>239</v>
      </c>
      <c r="J1108" s="32" t="str">
        <f>VLOOKUP(I1108,Customers[],2,FALSE)</f>
        <v>ဦးရဲမြင့်</v>
      </c>
      <c r="K1108" s="32" t="str">
        <f>VLOOKUP(I1108,Customers[],4,FALSE)</f>
        <v>Pyawbwe</v>
      </c>
      <c r="L1108" s="32" t="str">
        <f>VLOOKUP(Table85[[#This Row],[CustomerID]],Table!H:K,3,0)</f>
        <v>ပျော်ဘွယ်</v>
      </c>
      <c r="M1108" s="32" t="str">
        <f>VLOOKUP(I1108,Customers[],5,FALSE)</f>
        <v>WholeSales/Contract</v>
      </c>
      <c r="N1108" s="34" t="s">
        <v>10</v>
      </c>
      <c r="O1108" s="37" t="s">
        <v>217</v>
      </c>
      <c r="P1108" s="32" t="str">
        <f>VLOOKUP(O1108,Stock[],2,FALSE)</f>
        <v>လိမ္မော်ဖြူ</v>
      </c>
      <c r="Q1108" s="35">
        <f>VLOOKUP(O1108,Stock[],3,FALSE)</f>
        <v>0.64</v>
      </c>
      <c r="R1108" s="35">
        <f>VLOOKUP(O1108,Stock[],4,FALSE)</f>
        <v>24</v>
      </c>
      <c r="S1108" s="34"/>
      <c r="T1108" s="35">
        <f>(DailySales!$S1108/DailySales!$R1108)+DailySales!$U1108</f>
        <v>30</v>
      </c>
      <c r="U1108" s="34">
        <v>30</v>
      </c>
      <c r="V1108" s="36">
        <f>+DailySales!$T1108*DailySales!$R1108</f>
        <v>720</v>
      </c>
      <c r="W1108" s="36">
        <f>+DailySales!$V1108*DailySales!$Q1108</f>
        <v>460.8</v>
      </c>
      <c r="X1108" s="36">
        <f>VLOOKUP(O1108,Stock[],6,FALSE)</f>
        <v>1330</v>
      </c>
      <c r="Y1108" s="36">
        <f>+DailySales!$V1108*DailySales!$X1108</f>
        <v>957600</v>
      </c>
      <c r="Z1108" s="37"/>
      <c r="AA1108" s="34"/>
      <c r="AB1108" s="78"/>
      <c r="AC1108" s="78"/>
      <c r="AD1108" s="34"/>
      <c r="AE1108" s="77"/>
      <c r="AF1108" s="38"/>
      <c r="AG1108" s="39"/>
      <c r="AH1108" s="38">
        <v>46044</v>
      </c>
      <c r="AI1108" s="39">
        <v>957600</v>
      </c>
      <c r="AJ1108" s="38"/>
      <c r="AK1108" s="39"/>
      <c r="AL1108" s="34"/>
      <c r="AM1108" s="39"/>
      <c r="AN110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08" s="26"/>
      <c r="AQ1108" s="26"/>
      <c r="AR1108" s="26"/>
    </row>
    <row r="1109" spans="1:44" ht="19.5" customHeight="1" x14ac:dyDescent="0.25">
      <c r="A1109" s="32">
        <f t="shared" si="78"/>
        <v>2026</v>
      </c>
      <c r="B1109" s="32">
        <f t="shared" si="79"/>
        <v>1</v>
      </c>
      <c r="C1109" s="25">
        <v>46027</v>
      </c>
      <c r="D1109" s="57">
        <f t="shared" ca="1" si="82"/>
        <v>46097</v>
      </c>
      <c r="E1109" s="32" t="str">
        <f t="shared" ca="1" si="83"/>
        <v>2-Months</v>
      </c>
      <c r="F1109" s="32" t="str">
        <f>VLOOKUP(O1109,Stock[],5,FALSE)</f>
        <v>BE</v>
      </c>
      <c r="G1109" s="33" t="s">
        <v>2149</v>
      </c>
      <c r="H1109" s="34"/>
      <c r="I1109" s="34" t="s">
        <v>200</v>
      </c>
      <c r="J1109" s="32" t="str">
        <f>VLOOKUP(I1109,Customers[],2,FALSE)</f>
        <v>ဦးအောင်မိုး</v>
      </c>
      <c r="K1109" s="32" t="str">
        <f>VLOOKUP(I1109,Customers[],4,FALSE)</f>
        <v>Yamethin</v>
      </c>
      <c r="L1109" s="32" t="str">
        <f>VLOOKUP(Table85[[#This Row],[CustomerID]],Table!H:K,3,0)</f>
        <v>ရမည်းသင်း</v>
      </c>
      <c r="M1109" s="32" t="str">
        <f>VLOOKUP(I1109,Customers[],5,FALSE)</f>
        <v>WholeSales</v>
      </c>
      <c r="N1109" s="34" t="s">
        <v>10</v>
      </c>
      <c r="O1109" s="37" t="s">
        <v>1419</v>
      </c>
      <c r="P1109" s="32" t="str">
        <f>VLOOKUP(O1109,Stock[],2,FALSE)</f>
        <v>မိုးနဲကွန်ကီး ကော် (1L)</v>
      </c>
      <c r="Q1109" s="35">
        <f>VLOOKUP(O1109,Stock[],3,FALSE)</f>
        <v>1</v>
      </c>
      <c r="R1109" s="35">
        <f>VLOOKUP(O1109,Stock[],4,FALSE)</f>
        <v>12</v>
      </c>
      <c r="S1109" s="34"/>
      <c r="T1109" s="35">
        <f>(DailySales!$S1109/DailySales!$R1109)+DailySales!$U1109</f>
        <v>100</v>
      </c>
      <c r="U1109" s="34">
        <v>100</v>
      </c>
      <c r="V1109" s="36">
        <f>+DailySales!$T1109*DailySales!$R1109</f>
        <v>1200</v>
      </c>
      <c r="W1109" s="36">
        <f>+DailySales!$V1109*DailySales!$Q1109</f>
        <v>1200</v>
      </c>
      <c r="X1109" s="36">
        <f>VLOOKUP(O1109,Stock[],6,FALSE)</f>
        <v>1900</v>
      </c>
      <c r="Y1109" s="36">
        <f>+DailySales!$V1109*DailySales!$X1109</f>
        <v>2280000</v>
      </c>
      <c r="Z1109" s="37"/>
      <c r="AA1109" s="34"/>
      <c r="AB1109" s="78">
        <v>52500</v>
      </c>
      <c r="AC1109" s="78">
        <v>29400</v>
      </c>
      <c r="AD1109" s="34"/>
      <c r="AE1109" s="77"/>
      <c r="AF1109" s="38"/>
      <c r="AG1109" s="39"/>
      <c r="AH1109" s="38">
        <v>46057</v>
      </c>
      <c r="AI1109" s="39">
        <v>2198100</v>
      </c>
      <c r="AJ1109" s="38"/>
      <c r="AK1109" s="39"/>
      <c r="AL1109" s="34"/>
      <c r="AM1109" s="39"/>
      <c r="AN110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09" s="26"/>
      <c r="AQ1109" s="26"/>
      <c r="AR1109" s="26"/>
    </row>
    <row r="1110" spans="1:44" ht="19.5" customHeight="1" x14ac:dyDescent="0.25">
      <c r="A1110" s="32">
        <f t="shared" si="78"/>
        <v>2026</v>
      </c>
      <c r="B1110" s="32">
        <f t="shared" si="79"/>
        <v>1</v>
      </c>
      <c r="C1110" s="25">
        <v>46027</v>
      </c>
      <c r="D1110" s="57">
        <f t="shared" ca="1" si="82"/>
        <v>46097</v>
      </c>
      <c r="E1110" s="32" t="str">
        <f t="shared" ca="1" si="83"/>
        <v>2-Months</v>
      </c>
      <c r="F1110" s="32" t="str">
        <f>VLOOKUP(O1110,Stock[],5,FALSE)</f>
        <v>BE</v>
      </c>
      <c r="G1110" s="33" t="s">
        <v>2150</v>
      </c>
      <c r="H1110" s="34"/>
      <c r="I1110" s="34" t="s">
        <v>239</v>
      </c>
      <c r="J1110" s="32" t="str">
        <f>VLOOKUP(I1110,Customers[],2,FALSE)</f>
        <v>ဦးရဲမြင့်</v>
      </c>
      <c r="K1110" s="32" t="str">
        <f>VLOOKUP(I1110,Customers[],4,FALSE)</f>
        <v>Pyawbwe</v>
      </c>
      <c r="L1110" s="32" t="str">
        <f>VLOOKUP(Table85[[#This Row],[CustomerID]],Table!H:K,3,0)</f>
        <v>ပျော်ဘွယ်</v>
      </c>
      <c r="M1110" s="32" t="str">
        <f>VLOOKUP(I1110,Customers[],5,FALSE)</f>
        <v>WholeSales/Contract</v>
      </c>
      <c r="N1110" s="34" t="s">
        <v>10</v>
      </c>
      <c r="O1110" s="37" t="s">
        <v>240</v>
      </c>
      <c r="P1110" s="32" t="str">
        <f>VLOOKUP(O1110,Stock[],2,FALSE)</f>
        <v>သံပုရာအရက်</v>
      </c>
      <c r="Q1110" s="35">
        <f>VLOOKUP(O1110,Stock[],3,FALSE)</f>
        <v>0.64</v>
      </c>
      <c r="R1110" s="35">
        <f>VLOOKUP(O1110,Stock[],4,FALSE)</f>
        <v>14</v>
      </c>
      <c r="S1110" s="34"/>
      <c r="T1110" s="35">
        <f>(DailySales!$S1110/DailySales!$R1110)+DailySales!$U1110</f>
        <v>50</v>
      </c>
      <c r="U1110" s="34">
        <v>50</v>
      </c>
      <c r="V1110" s="36">
        <f>+DailySales!$T1110*DailySales!$R1110</f>
        <v>700</v>
      </c>
      <c r="W1110" s="36">
        <f>+DailySales!$V1110*DailySales!$Q1110</f>
        <v>448</v>
      </c>
      <c r="X1110" s="36">
        <f>VLOOKUP(O1110,Stock[],6,FALSE)</f>
        <v>1330</v>
      </c>
      <c r="Y1110" s="36">
        <f>+DailySales!$V1110*DailySales!$X1110</f>
        <v>931000</v>
      </c>
      <c r="Z1110" s="37"/>
      <c r="AA1110" s="34"/>
      <c r="AB1110" s="78"/>
      <c r="AC1110" s="78"/>
      <c r="AD1110" s="34"/>
      <c r="AE1110" s="77"/>
      <c r="AF1110" s="38"/>
      <c r="AG1110" s="39"/>
      <c r="AH1110" s="38">
        <v>46044</v>
      </c>
      <c r="AI1110" s="39">
        <v>931000</v>
      </c>
      <c r="AJ1110" s="38"/>
      <c r="AK1110" s="39"/>
      <c r="AL1110" s="34"/>
      <c r="AM1110" s="39"/>
      <c r="AN111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10" s="26"/>
      <c r="AQ1110" s="26"/>
      <c r="AR1110" s="26"/>
    </row>
    <row r="1111" spans="1:44" ht="19.5" customHeight="1" x14ac:dyDescent="0.25">
      <c r="A1111" s="32">
        <f t="shared" si="78"/>
        <v>2026</v>
      </c>
      <c r="B1111" s="32">
        <f t="shared" si="79"/>
        <v>1</v>
      </c>
      <c r="C1111" s="25">
        <v>46027</v>
      </c>
      <c r="D1111" s="57">
        <f t="shared" ca="1" si="82"/>
        <v>46097</v>
      </c>
      <c r="E1111" s="32" t="str">
        <f t="shared" ca="1" si="83"/>
        <v>2-Months</v>
      </c>
      <c r="F1111" s="32" t="str">
        <f>VLOOKUP(O1111,Stock[],5,FALSE)</f>
        <v>BE</v>
      </c>
      <c r="G1111" s="33" t="s">
        <v>2150</v>
      </c>
      <c r="H1111" s="34"/>
      <c r="I1111" s="34" t="s">
        <v>239</v>
      </c>
      <c r="J1111" s="32" t="str">
        <f>VLOOKUP(I1111,Customers[],2,FALSE)</f>
        <v>ဦးရဲမြင့်</v>
      </c>
      <c r="K1111" s="32" t="str">
        <f>VLOOKUP(I1111,Customers[],4,FALSE)</f>
        <v>Pyawbwe</v>
      </c>
      <c r="L1111" s="32" t="str">
        <f>VLOOKUP(Table85[[#This Row],[CustomerID]],Table!H:K,3,0)</f>
        <v>ပျော်ဘွယ်</v>
      </c>
      <c r="M1111" s="32" t="str">
        <f>VLOOKUP(I1111,Customers[],5,FALSE)</f>
        <v>WholeSales/Contract</v>
      </c>
      <c r="N1111" s="34" t="s">
        <v>10</v>
      </c>
      <c r="O1111" s="37" t="s">
        <v>220</v>
      </c>
      <c r="P1111" s="32" t="str">
        <f>VLOOKUP(O1111,Stock[],2,FALSE)</f>
        <v>မြန်မာရှောက်ပျား</v>
      </c>
      <c r="Q1111" s="35">
        <f>VLOOKUP(O1111,Stock[],3,FALSE)</f>
        <v>0.64</v>
      </c>
      <c r="R1111" s="35">
        <f>VLOOKUP(O1111,Stock[],4,FALSE)</f>
        <v>14</v>
      </c>
      <c r="S1111" s="34"/>
      <c r="T1111" s="35">
        <f>(DailySales!$S1111/DailySales!$R1111)+DailySales!$U1111</f>
        <v>70</v>
      </c>
      <c r="U1111" s="34">
        <v>70</v>
      </c>
      <c r="V1111" s="36">
        <f>+DailySales!$T1111*DailySales!$R1111</f>
        <v>980</v>
      </c>
      <c r="W1111" s="36">
        <f>+DailySales!$V1111*DailySales!$Q1111</f>
        <v>627.20000000000005</v>
      </c>
      <c r="X1111" s="36">
        <f>VLOOKUP(O1111,Stock[],6,FALSE)</f>
        <v>1370</v>
      </c>
      <c r="Y1111" s="36">
        <f>+DailySales!$V1111*DailySales!$X1111</f>
        <v>1342600</v>
      </c>
      <c r="Z1111" s="37"/>
      <c r="AA1111" s="34"/>
      <c r="AB1111" s="78"/>
      <c r="AC1111" s="78"/>
      <c r="AD1111" s="34"/>
      <c r="AE1111" s="77"/>
      <c r="AF1111" s="38"/>
      <c r="AG1111" s="39"/>
      <c r="AH1111" s="38">
        <v>46044</v>
      </c>
      <c r="AI1111" s="39">
        <v>1342600</v>
      </c>
      <c r="AJ1111" s="38"/>
      <c r="AK1111" s="39"/>
      <c r="AL1111" s="34"/>
      <c r="AM1111" s="39"/>
      <c r="AN111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11" s="26"/>
      <c r="AQ1111" s="26"/>
      <c r="AR1111" s="26"/>
    </row>
    <row r="1112" spans="1:44" ht="19.5" customHeight="1" x14ac:dyDescent="0.25">
      <c r="A1112" s="32">
        <f t="shared" si="78"/>
        <v>2026</v>
      </c>
      <c r="B1112" s="32">
        <f t="shared" si="79"/>
        <v>1</v>
      </c>
      <c r="C1112" s="25">
        <v>46027</v>
      </c>
      <c r="D1112" s="57">
        <f t="shared" ca="1" si="82"/>
        <v>46097</v>
      </c>
      <c r="E1112" s="32" t="str">
        <f t="shared" ca="1" si="83"/>
        <v>2-Months</v>
      </c>
      <c r="F1112" s="32" t="str">
        <f>VLOOKUP(O1112,Stock[],5,FALSE)</f>
        <v>BE</v>
      </c>
      <c r="G1112" s="33" t="s">
        <v>2151</v>
      </c>
      <c r="H1112" s="34"/>
      <c r="I1112" s="34" t="s">
        <v>233</v>
      </c>
      <c r="J1112" s="32" t="str">
        <f>VLOOKUP(I1112,Customers[],2,FALSE)</f>
        <v>ဦးဝင်းနိုင်</v>
      </c>
      <c r="K1112" s="32" t="str">
        <f>VLOOKUP(I1112,Customers[],4,FALSE)</f>
        <v>Wandwin</v>
      </c>
      <c r="L1112" s="32" t="str">
        <f>VLOOKUP(Table85[[#This Row],[CustomerID]],Table!H:K,3,0)</f>
        <v>လျှော်ပင်</v>
      </c>
      <c r="M1112" s="32" t="str">
        <f>VLOOKUP(I1112,Customers[],5,FALSE)</f>
        <v>WholeSales/Contract</v>
      </c>
      <c r="N1112" s="34" t="s">
        <v>10</v>
      </c>
      <c r="O1112" s="37" t="s">
        <v>240</v>
      </c>
      <c r="P1112" s="32" t="str">
        <f>VLOOKUP(O1112,Stock[],2,FALSE)</f>
        <v>သံပုရာအရက်</v>
      </c>
      <c r="Q1112" s="35">
        <f>VLOOKUP(O1112,Stock[],3,FALSE)</f>
        <v>0.64</v>
      </c>
      <c r="R1112" s="35">
        <f>VLOOKUP(O1112,Stock[],4,FALSE)</f>
        <v>14</v>
      </c>
      <c r="S1112" s="34"/>
      <c r="T1112" s="35">
        <f>(DailySales!$S1112/DailySales!$R1112)+DailySales!$U1112</f>
        <v>10</v>
      </c>
      <c r="U1112" s="34">
        <v>10</v>
      </c>
      <c r="V1112" s="36">
        <f>+DailySales!$T1112*DailySales!$R1112</f>
        <v>140</v>
      </c>
      <c r="W1112" s="36">
        <f>+DailySales!$V1112*DailySales!$Q1112</f>
        <v>89.600000000000009</v>
      </c>
      <c r="X1112" s="36">
        <f>VLOOKUP(O1112,Stock[],6,FALSE)</f>
        <v>1330</v>
      </c>
      <c r="Y1112" s="36">
        <f>+DailySales!$V1112*DailySales!$X1112</f>
        <v>186200</v>
      </c>
      <c r="Z1112" s="37"/>
      <c r="AA1112" s="34"/>
      <c r="AB1112" s="78"/>
      <c r="AC1112" s="78"/>
      <c r="AD1112" s="34"/>
      <c r="AE1112" s="77"/>
      <c r="AF1112" s="38"/>
      <c r="AG1112" s="39"/>
      <c r="AH1112" s="38"/>
      <c r="AI1112" s="39"/>
      <c r="AJ1112" s="38">
        <v>46052</v>
      </c>
      <c r="AK1112" s="39">
        <v>186200</v>
      </c>
      <c r="AL1112" s="34"/>
      <c r="AM1112" s="39"/>
      <c r="AN111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12" s="26"/>
      <c r="AQ1112" s="26"/>
      <c r="AR1112" s="26"/>
    </row>
    <row r="1113" spans="1:44" ht="19.5" customHeight="1" x14ac:dyDescent="0.25">
      <c r="A1113" s="32">
        <f t="shared" si="78"/>
        <v>2026</v>
      </c>
      <c r="B1113" s="32">
        <f t="shared" si="79"/>
        <v>1</v>
      </c>
      <c r="C1113" s="25">
        <v>46027</v>
      </c>
      <c r="D1113" s="57">
        <f t="shared" ca="1" si="82"/>
        <v>46097</v>
      </c>
      <c r="E1113" s="32" t="str">
        <f t="shared" ca="1" si="83"/>
        <v>2-Months</v>
      </c>
      <c r="F1113" s="32" t="str">
        <f>VLOOKUP(O1113,Stock[],5,FALSE)</f>
        <v>BE</v>
      </c>
      <c r="G1113" s="33" t="s">
        <v>2151</v>
      </c>
      <c r="H1113" s="34"/>
      <c r="I1113" s="34" t="s">
        <v>233</v>
      </c>
      <c r="J1113" s="32" t="str">
        <f>VLOOKUP(I1113,Customers[],2,FALSE)</f>
        <v>ဦးဝင်းနိုင်</v>
      </c>
      <c r="K1113" s="32" t="str">
        <f>VLOOKUP(I1113,Customers[],4,FALSE)</f>
        <v>Wandwin</v>
      </c>
      <c r="L1113" s="32" t="str">
        <f>VLOOKUP(Table85[[#This Row],[CustomerID]],Table!H:K,3,0)</f>
        <v>လျှော်ပင်</v>
      </c>
      <c r="M1113" s="32" t="str">
        <f>VLOOKUP(I1113,Customers[],5,FALSE)</f>
        <v>WholeSales/Contract</v>
      </c>
      <c r="N1113" s="34" t="s">
        <v>10</v>
      </c>
      <c r="O1113" s="37" t="s">
        <v>220</v>
      </c>
      <c r="P1113" s="32" t="str">
        <f>VLOOKUP(O1113,Stock[],2,FALSE)</f>
        <v>မြန်မာရှောက်ပျား</v>
      </c>
      <c r="Q1113" s="35">
        <f>VLOOKUP(O1113,Stock[],3,FALSE)</f>
        <v>0.64</v>
      </c>
      <c r="R1113" s="35">
        <f>VLOOKUP(O1113,Stock[],4,FALSE)</f>
        <v>14</v>
      </c>
      <c r="S1113" s="34"/>
      <c r="T1113" s="35">
        <f>(DailySales!$S1113/DailySales!$R1113)+DailySales!$U1113</f>
        <v>35</v>
      </c>
      <c r="U1113" s="34">
        <v>35</v>
      </c>
      <c r="V1113" s="36">
        <f>+DailySales!$T1113*DailySales!$R1113</f>
        <v>490</v>
      </c>
      <c r="W1113" s="36">
        <f>+DailySales!$V1113*DailySales!$Q1113</f>
        <v>313.60000000000002</v>
      </c>
      <c r="X1113" s="36">
        <f>VLOOKUP(O1113,Stock[],6,FALSE)</f>
        <v>1370</v>
      </c>
      <c r="Y1113" s="36">
        <f>+DailySales!$V1113*DailySales!$X1113</f>
        <v>671300</v>
      </c>
      <c r="Z1113" s="37"/>
      <c r="AA1113" s="34"/>
      <c r="AB1113" s="78"/>
      <c r="AC1113" s="78"/>
      <c r="AD1113" s="34"/>
      <c r="AE1113" s="77"/>
      <c r="AF1113" s="38"/>
      <c r="AG1113" s="39"/>
      <c r="AH1113" s="38"/>
      <c r="AI1113" s="39"/>
      <c r="AJ1113" s="38">
        <v>46052</v>
      </c>
      <c r="AK1113" s="39">
        <v>671300</v>
      </c>
      <c r="AL1113" s="34"/>
      <c r="AM1113" s="39"/>
      <c r="AN111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13" s="26"/>
      <c r="AQ1113" s="26"/>
      <c r="AR1113" s="26"/>
    </row>
    <row r="1114" spans="1:44" ht="19.5" customHeight="1" x14ac:dyDescent="0.25">
      <c r="A1114" s="32">
        <f t="shared" ref="A1114:A1201" si="84">YEAR(C1114)</f>
        <v>2026</v>
      </c>
      <c r="B1114" s="32">
        <f t="shared" ref="B1114:B1201" si="85">MONTH(C1114)</f>
        <v>1</v>
      </c>
      <c r="C1114" s="25">
        <v>46027</v>
      </c>
      <c r="D1114" s="57">
        <f t="shared" ca="1" si="82"/>
        <v>46097</v>
      </c>
      <c r="E1114" s="32" t="str">
        <f t="shared" ca="1" si="83"/>
        <v>2-Months</v>
      </c>
      <c r="F1114" s="32" t="str">
        <f>VLOOKUP(O1114,Stock[],5,FALSE)</f>
        <v>BE</v>
      </c>
      <c r="G1114" s="33" t="s">
        <v>2151</v>
      </c>
      <c r="H1114" s="34"/>
      <c r="I1114" s="34" t="s">
        <v>233</v>
      </c>
      <c r="J1114" s="32" t="str">
        <f>VLOOKUP(I1114,Customers[],2,FALSE)</f>
        <v>ဦးဝင်းနိုင်</v>
      </c>
      <c r="K1114" s="32" t="str">
        <f>VLOOKUP(I1114,Customers[],4,FALSE)</f>
        <v>Wandwin</v>
      </c>
      <c r="L1114" s="32" t="str">
        <f>VLOOKUP(Table85[[#This Row],[CustomerID]],Table!H:K,3,0)</f>
        <v>လျှော်ပင်</v>
      </c>
      <c r="M1114" s="32" t="str">
        <f>VLOOKUP(I1114,Customers[],5,FALSE)</f>
        <v>WholeSales/Contract</v>
      </c>
      <c r="N1114" s="34" t="s">
        <v>10</v>
      </c>
      <c r="O1114" s="37" t="s">
        <v>217</v>
      </c>
      <c r="P1114" s="32" t="str">
        <f>VLOOKUP(O1114,Stock[],2,FALSE)</f>
        <v>လိမ္မော်ဖြူ</v>
      </c>
      <c r="Q1114" s="35">
        <f>VLOOKUP(O1114,Stock[],3,FALSE)</f>
        <v>0.64</v>
      </c>
      <c r="R1114" s="35">
        <f>VLOOKUP(O1114,Stock[],4,FALSE)</f>
        <v>24</v>
      </c>
      <c r="S1114" s="34"/>
      <c r="T1114" s="35">
        <f>(DailySales!$S1114/DailySales!$R1114)+DailySales!$U1114</f>
        <v>10</v>
      </c>
      <c r="U1114" s="34">
        <v>10</v>
      </c>
      <c r="V1114" s="36">
        <f>+DailySales!$T1114*DailySales!$R1114</f>
        <v>240</v>
      </c>
      <c r="W1114" s="36">
        <f>+DailySales!$V1114*DailySales!$Q1114</f>
        <v>153.6</v>
      </c>
      <c r="X1114" s="36">
        <f>VLOOKUP(O1114,Stock[],6,FALSE)</f>
        <v>1330</v>
      </c>
      <c r="Y1114" s="36">
        <f>+DailySales!$V1114*DailySales!$X1114</f>
        <v>319200</v>
      </c>
      <c r="Z1114" s="37"/>
      <c r="AA1114" s="34"/>
      <c r="AB1114" s="78"/>
      <c r="AC1114" s="78"/>
      <c r="AD1114" s="34"/>
      <c r="AE1114" s="77"/>
      <c r="AF1114" s="38"/>
      <c r="AG1114" s="39"/>
      <c r="AH1114" s="38"/>
      <c r="AI1114" s="39"/>
      <c r="AJ1114" s="38">
        <v>46052</v>
      </c>
      <c r="AK1114" s="39">
        <v>319200</v>
      </c>
      <c r="AL1114" s="34"/>
      <c r="AM1114" s="39"/>
      <c r="AN111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14" s="26"/>
      <c r="AQ1114" s="26"/>
      <c r="AR1114" s="26"/>
    </row>
    <row r="1115" spans="1:44" ht="19.5" customHeight="1" x14ac:dyDescent="0.25">
      <c r="A1115" s="32">
        <f t="shared" si="84"/>
        <v>2026</v>
      </c>
      <c r="B1115" s="32">
        <f t="shared" si="85"/>
        <v>1</v>
      </c>
      <c r="C1115" s="25">
        <v>46027</v>
      </c>
      <c r="D1115" s="57">
        <f t="shared" ca="1" si="82"/>
        <v>46097</v>
      </c>
      <c r="E1115" s="32" t="str">
        <f t="shared" ca="1" si="83"/>
        <v>2-Months</v>
      </c>
      <c r="F1115" s="32" t="str">
        <f>VLOOKUP(O1115,Stock[],5,FALSE)</f>
        <v>BE</v>
      </c>
      <c r="G1115" s="33" t="s">
        <v>2151</v>
      </c>
      <c r="H1115" s="34"/>
      <c r="I1115" s="34" t="s">
        <v>233</v>
      </c>
      <c r="J1115" s="32" t="str">
        <f>VLOOKUP(I1115,Customers[],2,FALSE)</f>
        <v>ဦးဝင်းနိုင်</v>
      </c>
      <c r="K1115" s="32" t="str">
        <f>VLOOKUP(I1115,Customers[],4,FALSE)</f>
        <v>Wandwin</v>
      </c>
      <c r="L1115" s="32" t="str">
        <f>VLOOKUP(Table85[[#This Row],[CustomerID]],Table!H:K,3,0)</f>
        <v>လျှော်ပင်</v>
      </c>
      <c r="M1115" s="32" t="str">
        <f>VLOOKUP(I1115,Customers[],5,FALSE)</f>
        <v>WholeSales/Contract</v>
      </c>
      <c r="N1115" s="34" t="s">
        <v>10</v>
      </c>
      <c r="O1115" s="37" t="s">
        <v>2120</v>
      </c>
      <c r="P1115" s="32" t="str">
        <f>VLOOKUP(O1115,Stock[],2,FALSE)</f>
        <v>ဇေ အရက်သန့်</v>
      </c>
      <c r="Q1115" s="35">
        <f>VLOOKUP(O1115,Stock[],3,FALSE)</f>
        <v>0.64</v>
      </c>
      <c r="R1115" s="35">
        <f>VLOOKUP(O1115,Stock[],4,FALSE)</f>
        <v>14</v>
      </c>
      <c r="S1115" s="34"/>
      <c r="T1115" s="35">
        <f>(DailySales!$S1115/DailySales!$R1115)+DailySales!$U1115</f>
        <v>10</v>
      </c>
      <c r="U1115" s="34">
        <v>10</v>
      </c>
      <c r="V1115" s="36">
        <f>+DailySales!$T1115*DailySales!$R1115</f>
        <v>140</v>
      </c>
      <c r="W1115" s="36">
        <f>+DailySales!$V1115*DailySales!$Q1115</f>
        <v>89.600000000000009</v>
      </c>
      <c r="X1115" s="36">
        <f>VLOOKUP(O1115,Stock[],6,FALSE)</f>
        <v>1380</v>
      </c>
      <c r="Y1115" s="36">
        <f>+DailySales!$V1115*DailySales!$X1115</f>
        <v>193200</v>
      </c>
      <c r="Z1115" s="37"/>
      <c r="AA1115" s="34"/>
      <c r="AB1115" s="78"/>
      <c r="AC1115" s="78"/>
      <c r="AD1115" s="34"/>
      <c r="AE1115" s="77"/>
      <c r="AF1115" s="38"/>
      <c r="AG1115" s="39"/>
      <c r="AH1115" s="38"/>
      <c r="AI1115" s="39"/>
      <c r="AJ1115" s="38">
        <v>46052</v>
      </c>
      <c r="AK1115" s="39">
        <v>193200</v>
      </c>
      <c r="AL1115" s="34"/>
      <c r="AM1115" s="39"/>
      <c r="AN111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15" s="26"/>
      <c r="AQ1115" s="26"/>
      <c r="AR1115" s="26"/>
    </row>
    <row r="1116" spans="1:44" ht="19.5" customHeight="1" x14ac:dyDescent="0.25">
      <c r="A1116" s="32">
        <f t="shared" si="84"/>
        <v>2026</v>
      </c>
      <c r="B1116" s="32">
        <f t="shared" si="85"/>
        <v>1</v>
      </c>
      <c r="C1116" s="25">
        <v>46027</v>
      </c>
      <c r="D1116" s="57">
        <f t="shared" ca="1" si="82"/>
        <v>46097</v>
      </c>
      <c r="E1116" s="32" t="str">
        <f t="shared" ca="1" si="83"/>
        <v>2-Months</v>
      </c>
      <c r="F1116" s="32" t="str">
        <f>VLOOKUP(O1116,Stock[],5,FALSE)</f>
        <v>BE</v>
      </c>
      <c r="G1116" s="33" t="s">
        <v>2151</v>
      </c>
      <c r="H1116" s="34"/>
      <c r="I1116" s="34" t="s">
        <v>233</v>
      </c>
      <c r="J1116" s="32" t="str">
        <f>VLOOKUP(I1116,Customers[],2,FALSE)</f>
        <v>ဦးဝင်းနိုင်</v>
      </c>
      <c r="K1116" s="32" t="str">
        <f>VLOOKUP(I1116,Customers[],4,FALSE)</f>
        <v>Wandwin</v>
      </c>
      <c r="L1116" s="32" t="str">
        <f>VLOOKUP(Table85[[#This Row],[CustomerID]],Table!H:K,3,0)</f>
        <v>လျှော်ပင်</v>
      </c>
      <c r="M1116" s="32" t="str">
        <f>VLOOKUP(I1116,Customers[],5,FALSE)</f>
        <v>WholeSales/Contract</v>
      </c>
      <c r="N1116" s="34" t="s">
        <v>10</v>
      </c>
      <c r="O1116" s="37" t="s">
        <v>205</v>
      </c>
      <c r="P1116" s="32" t="str">
        <f>VLOOKUP(O1116,Stock[],2,FALSE)</f>
        <v>ကောင်းကြည် ကော် 25%  (1Ltr )</v>
      </c>
      <c r="Q1116" s="35">
        <f>VLOOKUP(O1116,Stock[],3,FALSE)</f>
        <v>1</v>
      </c>
      <c r="R1116" s="35">
        <f>VLOOKUP(O1116,Stock[],4,FALSE)</f>
        <v>12</v>
      </c>
      <c r="S1116" s="34"/>
      <c r="T1116" s="35">
        <f>(DailySales!$S1116/DailySales!$R1116)+DailySales!$U1116</f>
        <v>30</v>
      </c>
      <c r="U1116" s="34">
        <v>30</v>
      </c>
      <c r="V1116" s="36">
        <f>+DailySales!$T1116*DailySales!$R1116</f>
        <v>360</v>
      </c>
      <c r="W1116" s="36">
        <f>+DailySales!$V1116*DailySales!$Q1116</f>
        <v>360</v>
      </c>
      <c r="X1116" s="36">
        <f>VLOOKUP(O1116,Stock[],6,FALSE)</f>
        <v>1530</v>
      </c>
      <c r="Y1116" s="36">
        <f>+DailySales!$V1116*DailySales!$X1116</f>
        <v>550800</v>
      </c>
      <c r="Z1116" s="37"/>
      <c r="AA1116" s="34"/>
      <c r="AB1116" s="78"/>
      <c r="AC1116" s="78"/>
      <c r="AD1116" s="34"/>
      <c r="AE1116" s="77"/>
      <c r="AF1116" s="38"/>
      <c r="AG1116" s="39"/>
      <c r="AH1116" s="38">
        <v>46052</v>
      </c>
      <c r="AI1116" s="39">
        <v>213655</v>
      </c>
      <c r="AJ1116" s="38">
        <v>46052</v>
      </c>
      <c r="AK1116" s="39">
        <v>337145</v>
      </c>
      <c r="AL1116" s="34"/>
      <c r="AM1116" s="39"/>
      <c r="AN111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16" s="26"/>
      <c r="AQ1116" s="26"/>
      <c r="AR1116" s="26"/>
    </row>
    <row r="1117" spans="1:44" ht="19.5" customHeight="1" x14ac:dyDescent="0.25">
      <c r="A1117" s="32">
        <f t="shared" si="84"/>
        <v>2026</v>
      </c>
      <c r="B1117" s="32">
        <f t="shared" si="85"/>
        <v>1</v>
      </c>
      <c r="C1117" s="25">
        <v>46027</v>
      </c>
      <c r="D1117" s="57">
        <f t="shared" ca="1" si="82"/>
        <v>46097</v>
      </c>
      <c r="E1117" s="32" t="str">
        <f t="shared" ca="1" si="83"/>
        <v>2-Months</v>
      </c>
      <c r="F1117" s="32" t="str">
        <f>VLOOKUP(O1117,Stock[],5,FALSE)</f>
        <v>BE</v>
      </c>
      <c r="G1117" s="33" t="s">
        <v>2152</v>
      </c>
      <c r="H1117" s="34"/>
      <c r="I1117" s="34" t="s">
        <v>181</v>
      </c>
      <c r="J1117" s="32" t="str">
        <f>VLOOKUP(I1117,Customers[],2,FALSE)</f>
        <v>ရွှေမြင်း(ရွှေခြင်္သေ့)</v>
      </c>
      <c r="K1117" s="32" t="str">
        <f>VLOOKUP(I1117,Customers[],4,FALSE)</f>
        <v>Meiktila</v>
      </c>
      <c r="L1117" s="32" t="str">
        <f>VLOOKUP(Table85[[#This Row],[CustomerID]],Table!H:K,3,0)</f>
        <v>မိတ္ထီလာ</v>
      </c>
      <c r="M1117" s="32" t="str">
        <f>VLOOKUP(I1117,Customers[],5,FALSE)</f>
        <v>WholeSales/Contract</v>
      </c>
      <c r="N1117" s="34" t="s">
        <v>10</v>
      </c>
      <c r="O1117" s="37" t="s">
        <v>240</v>
      </c>
      <c r="P1117" s="32" t="str">
        <f>VLOOKUP(O1117,Stock[],2,FALSE)</f>
        <v>သံပုရာအရက်</v>
      </c>
      <c r="Q1117" s="35">
        <f>VLOOKUP(O1117,Stock[],3,FALSE)</f>
        <v>0.64</v>
      </c>
      <c r="R1117" s="35">
        <f>VLOOKUP(O1117,Stock[],4,FALSE)</f>
        <v>14</v>
      </c>
      <c r="S1117" s="34"/>
      <c r="T1117" s="35">
        <f>(DailySales!$S1117/DailySales!$R1117)+DailySales!$U1117</f>
        <v>20</v>
      </c>
      <c r="U1117" s="34">
        <v>20</v>
      </c>
      <c r="V1117" s="36">
        <f>+DailySales!$T1117*DailySales!$R1117</f>
        <v>280</v>
      </c>
      <c r="W1117" s="36">
        <f>+DailySales!$V1117*DailySales!$Q1117</f>
        <v>179.20000000000002</v>
      </c>
      <c r="X1117" s="36">
        <f>VLOOKUP(O1117,Stock[],6,FALSE)</f>
        <v>1330</v>
      </c>
      <c r="Y1117" s="36">
        <f>+DailySales!$V1117*DailySales!$X1117</f>
        <v>372400</v>
      </c>
      <c r="Z1117" s="37"/>
      <c r="AA1117" s="34"/>
      <c r="AB1117" s="78"/>
      <c r="AC1117" s="78"/>
      <c r="AD1117" s="34"/>
      <c r="AE1117" s="77"/>
      <c r="AF1117" s="38"/>
      <c r="AG1117" s="39"/>
      <c r="AH1117" s="38">
        <v>46072</v>
      </c>
      <c r="AI1117" s="39">
        <v>372400</v>
      </c>
      <c r="AJ1117" s="38"/>
      <c r="AK1117" s="39"/>
      <c r="AL1117" s="34"/>
      <c r="AM1117" s="39"/>
      <c r="AN111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17" s="26"/>
      <c r="AQ1117" s="26"/>
      <c r="AR1117" s="26"/>
    </row>
    <row r="1118" spans="1:44" ht="19.5" customHeight="1" x14ac:dyDescent="0.25">
      <c r="A1118" s="32">
        <f t="shared" si="84"/>
        <v>2026</v>
      </c>
      <c r="B1118" s="32">
        <f t="shared" si="85"/>
        <v>1</v>
      </c>
      <c r="C1118" s="25">
        <v>46027</v>
      </c>
      <c r="D1118" s="57">
        <f t="shared" ca="1" si="82"/>
        <v>46097</v>
      </c>
      <c r="E1118" s="32" t="str">
        <f t="shared" ca="1" si="83"/>
        <v>2-Months</v>
      </c>
      <c r="F1118" s="32" t="str">
        <f>VLOOKUP(O1118,Stock[],5,FALSE)</f>
        <v>BE</v>
      </c>
      <c r="G1118" s="33" t="s">
        <v>2152</v>
      </c>
      <c r="H1118" s="34"/>
      <c r="I1118" s="34" t="s">
        <v>181</v>
      </c>
      <c r="J1118" s="32" t="str">
        <f>VLOOKUP(I1118,Customers[],2,FALSE)</f>
        <v>ရွှေမြင်း(ရွှေခြင်္သေ့)</v>
      </c>
      <c r="K1118" s="32" t="str">
        <f>VLOOKUP(I1118,Customers[],4,FALSE)</f>
        <v>Meiktila</v>
      </c>
      <c r="L1118" s="32" t="str">
        <f>VLOOKUP(Table85[[#This Row],[CustomerID]],Table!H:K,3,0)</f>
        <v>မိတ္ထီလာ</v>
      </c>
      <c r="M1118" s="32" t="str">
        <f>VLOOKUP(I1118,Customers[],5,FALSE)</f>
        <v>WholeSales/Contract</v>
      </c>
      <c r="N1118" s="34" t="s">
        <v>10</v>
      </c>
      <c r="O1118" s="37" t="s">
        <v>217</v>
      </c>
      <c r="P1118" s="32" t="str">
        <f>VLOOKUP(O1118,Stock[],2,FALSE)</f>
        <v>လိမ္မော်ဖြူ</v>
      </c>
      <c r="Q1118" s="35">
        <f>VLOOKUP(O1118,Stock[],3,FALSE)</f>
        <v>0.64</v>
      </c>
      <c r="R1118" s="35">
        <f>VLOOKUP(O1118,Stock[],4,FALSE)</f>
        <v>24</v>
      </c>
      <c r="S1118" s="34"/>
      <c r="T1118" s="35">
        <f>(DailySales!$S1118/DailySales!$R1118)+DailySales!$U1118</f>
        <v>20</v>
      </c>
      <c r="U1118" s="34">
        <v>20</v>
      </c>
      <c r="V1118" s="36">
        <f>+DailySales!$T1118*DailySales!$R1118</f>
        <v>480</v>
      </c>
      <c r="W1118" s="36">
        <f>+DailySales!$V1118*DailySales!$Q1118</f>
        <v>307.2</v>
      </c>
      <c r="X1118" s="36">
        <f>VLOOKUP(O1118,Stock[],6,FALSE)</f>
        <v>1330</v>
      </c>
      <c r="Y1118" s="36">
        <f>+DailySales!$V1118*DailySales!$X1118</f>
        <v>638400</v>
      </c>
      <c r="Z1118" s="37"/>
      <c r="AA1118" s="34"/>
      <c r="AB1118" s="78"/>
      <c r="AC1118" s="78"/>
      <c r="AD1118" s="34"/>
      <c r="AE1118" s="77"/>
      <c r="AF1118" s="38"/>
      <c r="AG1118" s="39"/>
      <c r="AH1118" s="38">
        <v>46072</v>
      </c>
      <c r="AI1118" s="39">
        <v>638400</v>
      </c>
      <c r="AJ1118" s="38"/>
      <c r="AK1118" s="39"/>
      <c r="AL1118" s="34"/>
      <c r="AM1118" s="39"/>
      <c r="AN111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18" s="26"/>
      <c r="AQ1118" s="26"/>
      <c r="AR1118" s="26"/>
    </row>
    <row r="1119" spans="1:44" ht="19.5" customHeight="1" x14ac:dyDescent="0.25">
      <c r="A1119" s="32">
        <f t="shared" si="84"/>
        <v>2026</v>
      </c>
      <c r="B1119" s="32">
        <f t="shared" si="85"/>
        <v>1</v>
      </c>
      <c r="C1119" s="25">
        <v>46027</v>
      </c>
      <c r="D1119" s="57">
        <f t="shared" ca="1" si="82"/>
        <v>46097</v>
      </c>
      <c r="E1119" s="32" t="str">
        <f t="shared" ca="1" si="83"/>
        <v>2-Months</v>
      </c>
      <c r="F1119" s="32" t="str">
        <f>VLOOKUP(O1119,Stock[],5,FALSE)</f>
        <v>BE</v>
      </c>
      <c r="G1119" s="33" t="s">
        <v>2152</v>
      </c>
      <c r="H1119" s="34"/>
      <c r="I1119" s="34" t="s">
        <v>181</v>
      </c>
      <c r="J1119" s="32" t="str">
        <f>VLOOKUP(I1119,Customers[],2,FALSE)</f>
        <v>ရွှေမြင်း(ရွှေခြင်္သေ့)</v>
      </c>
      <c r="K1119" s="32" t="str">
        <f>VLOOKUP(I1119,Customers[],4,FALSE)</f>
        <v>Meiktila</v>
      </c>
      <c r="L1119" s="32" t="str">
        <f>VLOOKUP(Table85[[#This Row],[CustomerID]],Table!H:K,3,0)</f>
        <v>မိတ္ထီလာ</v>
      </c>
      <c r="M1119" s="32" t="str">
        <f>VLOOKUP(I1119,Customers[],5,FALSE)</f>
        <v>WholeSales/Contract</v>
      </c>
      <c r="N1119" s="34" t="s">
        <v>10</v>
      </c>
      <c r="O1119" s="37" t="s">
        <v>2120</v>
      </c>
      <c r="P1119" s="32" t="str">
        <f>VLOOKUP(O1119,Stock[],2,FALSE)</f>
        <v>ဇေ အရက်သန့်</v>
      </c>
      <c r="Q1119" s="35">
        <f>VLOOKUP(O1119,Stock[],3,FALSE)</f>
        <v>0.64</v>
      </c>
      <c r="R1119" s="35">
        <f>VLOOKUP(O1119,Stock[],4,FALSE)</f>
        <v>14</v>
      </c>
      <c r="S1119" s="34"/>
      <c r="T1119" s="35">
        <f>(DailySales!$S1119/DailySales!$R1119)+DailySales!$U1119</f>
        <v>25</v>
      </c>
      <c r="U1119" s="34">
        <v>25</v>
      </c>
      <c r="V1119" s="36">
        <f>+DailySales!$T1119*DailySales!$R1119</f>
        <v>350</v>
      </c>
      <c r="W1119" s="36">
        <f>+DailySales!$V1119*DailySales!$Q1119</f>
        <v>224</v>
      </c>
      <c r="X1119" s="36">
        <f>VLOOKUP(O1119,Stock[],6,FALSE)</f>
        <v>1380</v>
      </c>
      <c r="Y1119" s="36">
        <f>+DailySales!$V1119*DailySales!$X1119</f>
        <v>483000</v>
      </c>
      <c r="Z1119" s="37"/>
      <c r="AA1119" s="34"/>
      <c r="AB1119" s="78"/>
      <c r="AC1119" s="78"/>
      <c r="AD1119" s="34"/>
      <c r="AE1119" s="77"/>
      <c r="AF1119" s="38"/>
      <c r="AG1119" s="39"/>
      <c r="AH1119" s="38">
        <v>46072</v>
      </c>
      <c r="AI1119" s="39">
        <v>483000</v>
      </c>
      <c r="AJ1119" s="38"/>
      <c r="AK1119" s="39"/>
      <c r="AL1119" s="34"/>
      <c r="AM1119" s="39"/>
      <c r="AN111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19" s="26"/>
      <c r="AQ1119" s="26"/>
      <c r="AR1119" s="26"/>
    </row>
    <row r="1120" spans="1:44" ht="19.5" customHeight="1" x14ac:dyDescent="0.25">
      <c r="A1120" s="32">
        <f t="shared" si="84"/>
        <v>2026</v>
      </c>
      <c r="B1120" s="32">
        <f t="shared" si="85"/>
        <v>1</v>
      </c>
      <c r="C1120" s="25">
        <v>46027</v>
      </c>
      <c r="D1120" s="57">
        <f t="shared" ca="1" si="82"/>
        <v>46097</v>
      </c>
      <c r="E1120" s="32" t="str">
        <f t="shared" ca="1" si="83"/>
        <v>2-Months</v>
      </c>
      <c r="F1120" s="32" t="str">
        <f>VLOOKUP(O1120,Stock[],5,FALSE)</f>
        <v>BE</v>
      </c>
      <c r="G1120" s="33" t="s">
        <v>2152</v>
      </c>
      <c r="H1120" s="34"/>
      <c r="I1120" s="34" t="s">
        <v>181</v>
      </c>
      <c r="J1120" s="32" t="str">
        <f>VLOOKUP(I1120,Customers[],2,FALSE)</f>
        <v>ရွှေမြင်း(ရွှေခြင်္သေ့)</v>
      </c>
      <c r="K1120" s="32" t="str">
        <f>VLOOKUP(I1120,Customers[],4,FALSE)</f>
        <v>Meiktila</v>
      </c>
      <c r="L1120" s="32" t="str">
        <f>VLOOKUP(Table85[[#This Row],[CustomerID]],Table!H:K,3,0)</f>
        <v>မိတ္ထီလာ</v>
      </c>
      <c r="M1120" s="32" t="str">
        <f>VLOOKUP(I1120,Customers[],5,FALSE)</f>
        <v>WholeSales/Contract</v>
      </c>
      <c r="N1120" s="34" t="s">
        <v>10</v>
      </c>
      <c r="O1120" s="37" t="s">
        <v>221</v>
      </c>
      <c r="P1120" s="32" t="str">
        <f>VLOOKUP(O1120,Stock[],2,FALSE)</f>
        <v>မိုးနဲကွန်ကီး</v>
      </c>
      <c r="Q1120" s="35">
        <f>VLOOKUP(O1120,Stock[],3,FALSE)</f>
        <v>0.64</v>
      </c>
      <c r="R1120" s="35">
        <f>VLOOKUP(O1120,Stock[],4,FALSE)</f>
        <v>14</v>
      </c>
      <c r="S1120" s="34"/>
      <c r="T1120" s="35">
        <f>(DailySales!$S1120/DailySales!$R1120)+DailySales!$U1120</f>
        <v>5</v>
      </c>
      <c r="U1120" s="34">
        <v>5</v>
      </c>
      <c r="V1120" s="36">
        <f>+DailySales!$T1120*DailySales!$R1120</f>
        <v>70</v>
      </c>
      <c r="W1120" s="36">
        <f>+DailySales!$V1120*DailySales!$Q1120</f>
        <v>44.800000000000004</v>
      </c>
      <c r="X1120" s="36">
        <f>VLOOKUP(O1120,Stock[],6,FALSE)</f>
        <v>1500</v>
      </c>
      <c r="Y1120" s="36">
        <f>+DailySales!$V1120*DailySales!$X1120</f>
        <v>105000</v>
      </c>
      <c r="Z1120" s="37"/>
      <c r="AA1120" s="34"/>
      <c r="AB1120" s="78"/>
      <c r="AC1120" s="78"/>
      <c r="AD1120" s="34"/>
      <c r="AE1120" s="77"/>
      <c r="AF1120" s="38"/>
      <c r="AG1120" s="39"/>
      <c r="AH1120" s="38">
        <v>46072</v>
      </c>
      <c r="AI1120" s="39">
        <v>105000</v>
      </c>
      <c r="AJ1120" s="38"/>
      <c r="AK1120" s="39"/>
      <c r="AL1120" s="34"/>
      <c r="AM1120" s="39"/>
      <c r="AN112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20" s="26"/>
      <c r="AQ1120" s="26"/>
      <c r="AR1120" s="26"/>
    </row>
    <row r="1121" spans="1:44" ht="19.5" customHeight="1" x14ac:dyDescent="0.25">
      <c r="A1121" s="32">
        <f t="shared" si="84"/>
        <v>2026</v>
      </c>
      <c r="B1121" s="32">
        <f t="shared" si="85"/>
        <v>1</v>
      </c>
      <c r="C1121" s="25">
        <v>46027</v>
      </c>
      <c r="D1121" s="57">
        <f t="shared" ca="1" si="82"/>
        <v>46097</v>
      </c>
      <c r="E1121" s="32" t="str">
        <f t="shared" ca="1" si="83"/>
        <v>2-Months</v>
      </c>
      <c r="F1121" s="32" t="str">
        <f>VLOOKUP(O1121,Stock[],5,FALSE)</f>
        <v>BE</v>
      </c>
      <c r="G1121" s="33" t="s">
        <v>2152</v>
      </c>
      <c r="H1121" s="34"/>
      <c r="I1121" s="34" t="s">
        <v>181</v>
      </c>
      <c r="J1121" s="32" t="str">
        <f>VLOOKUP(I1121,Customers[],2,FALSE)</f>
        <v>ရွှေမြင်း(ရွှေခြင်္သေ့)</v>
      </c>
      <c r="K1121" s="32" t="str">
        <f>VLOOKUP(I1121,Customers[],4,FALSE)</f>
        <v>Meiktila</v>
      </c>
      <c r="L1121" s="32" t="str">
        <f>VLOOKUP(Table85[[#This Row],[CustomerID]],Table!H:K,3,0)</f>
        <v>မိတ္ထီလာ</v>
      </c>
      <c r="M1121" s="32" t="str">
        <f>VLOOKUP(I1121,Customers[],5,FALSE)</f>
        <v>WholeSales/Contract</v>
      </c>
      <c r="N1121" s="34" t="s">
        <v>10</v>
      </c>
      <c r="O1121" s="37" t="s">
        <v>205</v>
      </c>
      <c r="P1121" s="32" t="str">
        <f>VLOOKUP(O1121,Stock[],2,FALSE)</f>
        <v>ကောင်းကြည် ကော် 25%  (1Ltr )</v>
      </c>
      <c r="Q1121" s="35">
        <f>VLOOKUP(O1121,Stock[],3,FALSE)</f>
        <v>1</v>
      </c>
      <c r="R1121" s="35">
        <f>VLOOKUP(O1121,Stock[],4,FALSE)</f>
        <v>12</v>
      </c>
      <c r="S1121" s="34"/>
      <c r="T1121" s="35">
        <f>(DailySales!$S1121/DailySales!$R1121)+DailySales!$U1121</f>
        <v>10</v>
      </c>
      <c r="U1121" s="34">
        <v>10</v>
      </c>
      <c r="V1121" s="36">
        <f>+DailySales!$T1121*DailySales!$R1121</f>
        <v>120</v>
      </c>
      <c r="W1121" s="36">
        <f>+DailySales!$V1121*DailySales!$Q1121</f>
        <v>120</v>
      </c>
      <c r="X1121" s="36">
        <f>VLOOKUP(O1121,Stock[],6,FALSE)</f>
        <v>1530</v>
      </c>
      <c r="Y1121" s="36">
        <f>+DailySales!$V1121*DailySales!$X1121</f>
        <v>183600</v>
      </c>
      <c r="Z1121" s="37"/>
      <c r="AA1121" s="34"/>
      <c r="AB1121" s="78"/>
      <c r="AC1121" s="78"/>
      <c r="AD1121" s="34"/>
      <c r="AE1121" s="77"/>
      <c r="AF1121" s="38"/>
      <c r="AG1121" s="39"/>
      <c r="AH1121" s="38">
        <v>46072</v>
      </c>
      <c r="AI1121" s="39">
        <v>183600</v>
      </c>
      <c r="AJ1121" s="38"/>
      <c r="AK1121" s="39"/>
      <c r="AL1121" s="34"/>
      <c r="AM1121" s="39"/>
      <c r="AN112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21" s="26"/>
      <c r="AQ1121" s="26"/>
      <c r="AR1121" s="26"/>
    </row>
    <row r="1122" spans="1:44" ht="19.5" customHeight="1" x14ac:dyDescent="0.25">
      <c r="A1122" s="32">
        <f t="shared" si="84"/>
        <v>2026</v>
      </c>
      <c r="B1122" s="32">
        <f t="shared" si="85"/>
        <v>1</v>
      </c>
      <c r="C1122" s="25">
        <v>46027</v>
      </c>
      <c r="D1122" s="57">
        <f t="shared" ca="1" si="82"/>
        <v>46097</v>
      </c>
      <c r="E1122" s="32" t="str">
        <f t="shared" ca="1" si="83"/>
        <v>2-Months</v>
      </c>
      <c r="F1122" s="32" t="str">
        <f>VLOOKUP(O1122,Stock[],5,FALSE)</f>
        <v>BE</v>
      </c>
      <c r="G1122" s="33" t="s">
        <v>2153</v>
      </c>
      <c r="H1122" s="34"/>
      <c r="I1122" s="34" t="s">
        <v>201</v>
      </c>
      <c r="J1122" s="32" t="str">
        <f>VLOOKUP(I1122,Customers[],2,FALSE)</f>
        <v>ဦးအောင်မိုး(ကောင်းသန့်)</v>
      </c>
      <c r="K1122" s="32" t="str">
        <f>VLOOKUP(I1122,Customers[],4,FALSE)</f>
        <v>Meiktila</v>
      </c>
      <c r="L1122" s="32" t="str">
        <f>VLOOKUP(Table85[[#This Row],[CustomerID]],Table!H:K,3,0)</f>
        <v>မိတ္ထီလာ</v>
      </c>
      <c r="M1122" s="32" t="str">
        <f>VLOOKUP(I1122,Customers[],5,FALSE)</f>
        <v>WholeSales/Contract</v>
      </c>
      <c r="N1122" s="34" t="s">
        <v>10</v>
      </c>
      <c r="O1122" s="37" t="s">
        <v>240</v>
      </c>
      <c r="P1122" s="32" t="str">
        <f>VLOOKUP(O1122,Stock[],2,FALSE)</f>
        <v>သံပုရာအရက်</v>
      </c>
      <c r="Q1122" s="35">
        <f>VLOOKUP(O1122,Stock[],3,FALSE)</f>
        <v>0.64</v>
      </c>
      <c r="R1122" s="35">
        <f>VLOOKUP(O1122,Stock[],4,FALSE)</f>
        <v>14</v>
      </c>
      <c r="S1122" s="34"/>
      <c r="T1122" s="35">
        <f>(DailySales!$S1122/DailySales!$R1122)+DailySales!$U1122</f>
        <v>10</v>
      </c>
      <c r="U1122" s="34">
        <v>10</v>
      </c>
      <c r="V1122" s="36">
        <f>+DailySales!$T1122*DailySales!$R1122</f>
        <v>140</v>
      </c>
      <c r="W1122" s="36">
        <f>+DailySales!$V1122*DailySales!$Q1122</f>
        <v>89.600000000000009</v>
      </c>
      <c r="X1122" s="36">
        <f>VLOOKUP(O1122,Stock[],6,FALSE)</f>
        <v>1330</v>
      </c>
      <c r="Y1122" s="36">
        <f>+DailySales!$V1122*DailySales!$X1122</f>
        <v>186200</v>
      </c>
      <c r="Z1122" s="37"/>
      <c r="AA1122" s="34"/>
      <c r="AB1122" s="78"/>
      <c r="AC1122" s="78"/>
      <c r="AD1122" s="34"/>
      <c r="AE1122" s="77"/>
      <c r="AF1122" s="38"/>
      <c r="AG1122" s="39"/>
      <c r="AH1122" s="38"/>
      <c r="AI1122" s="39"/>
      <c r="AJ1122" s="38">
        <v>46028</v>
      </c>
      <c r="AK1122" s="39">
        <v>186200</v>
      </c>
      <c r="AL1122" s="34"/>
      <c r="AM1122" s="39"/>
      <c r="AN112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22" s="26"/>
      <c r="AQ1122" s="26"/>
      <c r="AR1122" s="26"/>
    </row>
    <row r="1123" spans="1:44" ht="19.5" customHeight="1" x14ac:dyDescent="0.25">
      <c r="A1123" s="32">
        <f t="shared" si="84"/>
        <v>2026</v>
      </c>
      <c r="B1123" s="32">
        <f t="shared" si="85"/>
        <v>1</v>
      </c>
      <c r="C1123" s="25">
        <v>46027</v>
      </c>
      <c r="D1123" s="57">
        <f t="shared" ca="1" si="82"/>
        <v>46097</v>
      </c>
      <c r="E1123" s="32" t="str">
        <f t="shared" ca="1" si="83"/>
        <v>2-Months</v>
      </c>
      <c r="F1123" s="32" t="str">
        <f>VLOOKUP(O1123,Stock[],5,FALSE)</f>
        <v>BE</v>
      </c>
      <c r="G1123" s="33" t="s">
        <v>2153</v>
      </c>
      <c r="H1123" s="34"/>
      <c r="I1123" s="34" t="s">
        <v>201</v>
      </c>
      <c r="J1123" s="32" t="str">
        <f>VLOOKUP(I1123,Customers[],2,FALSE)</f>
        <v>ဦးအောင်မိုး(ကောင်းသန့်)</v>
      </c>
      <c r="K1123" s="32" t="str">
        <f>VLOOKUP(I1123,Customers[],4,FALSE)</f>
        <v>Meiktila</v>
      </c>
      <c r="L1123" s="32" t="str">
        <f>VLOOKUP(Table85[[#This Row],[CustomerID]],Table!H:K,3,0)</f>
        <v>မိတ္ထီလာ</v>
      </c>
      <c r="M1123" s="32" t="str">
        <f>VLOOKUP(I1123,Customers[],5,FALSE)</f>
        <v>WholeSales/Contract</v>
      </c>
      <c r="N1123" s="34" t="s">
        <v>10</v>
      </c>
      <c r="O1123" s="37" t="s">
        <v>220</v>
      </c>
      <c r="P1123" s="32" t="str">
        <f>VLOOKUP(O1123,Stock[],2,FALSE)</f>
        <v>မြန်မာရှောက်ပျား</v>
      </c>
      <c r="Q1123" s="35">
        <f>VLOOKUP(O1123,Stock[],3,FALSE)</f>
        <v>0.64</v>
      </c>
      <c r="R1123" s="35">
        <f>VLOOKUP(O1123,Stock[],4,FALSE)</f>
        <v>14</v>
      </c>
      <c r="S1123" s="34"/>
      <c r="T1123" s="35">
        <f>(DailySales!$S1123/DailySales!$R1123)+DailySales!$U1123</f>
        <v>20</v>
      </c>
      <c r="U1123" s="34">
        <v>20</v>
      </c>
      <c r="V1123" s="36">
        <f>+DailySales!$T1123*DailySales!$R1123</f>
        <v>280</v>
      </c>
      <c r="W1123" s="36">
        <f>+DailySales!$V1123*DailySales!$Q1123</f>
        <v>179.20000000000002</v>
      </c>
      <c r="X1123" s="36">
        <f>VLOOKUP(O1123,Stock[],6,FALSE)</f>
        <v>1370</v>
      </c>
      <c r="Y1123" s="36">
        <f>+DailySales!$V1123*DailySales!$X1123</f>
        <v>383600</v>
      </c>
      <c r="Z1123" s="37"/>
      <c r="AA1123" s="34"/>
      <c r="AB1123" s="78"/>
      <c r="AC1123" s="78"/>
      <c r="AD1123" s="34"/>
      <c r="AE1123" s="77"/>
      <c r="AF1123" s="38"/>
      <c r="AG1123" s="39"/>
      <c r="AH1123" s="38"/>
      <c r="AI1123" s="39"/>
      <c r="AJ1123" s="38">
        <v>46028</v>
      </c>
      <c r="AK1123" s="39">
        <v>383600</v>
      </c>
      <c r="AL1123" s="34"/>
      <c r="AM1123" s="39"/>
      <c r="AN112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23" s="26"/>
      <c r="AQ1123" s="26"/>
      <c r="AR1123" s="26"/>
    </row>
    <row r="1124" spans="1:44" ht="19.5" customHeight="1" x14ac:dyDescent="0.25">
      <c r="A1124" s="32">
        <f t="shared" si="84"/>
        <v>2026</v>
      </c>
      <c r="B1124" s="32">
        <f t="shared" si="85"/>
        <v>1</v>
      </c>
      <c r="C1124" s="25">
        <v>46027</v>
      </c>
      <c r="D1124" s="57">
        <f t="shared" ca="1" si="82"/>
        <v>46097</v>
      </c>
      <c r="E1124" s="32" t="str">
        <f t="shared" ca="1" si="83"/>
        <v>2-Months</v>
      </c>
      <c r="F1124" s="32" t="str">
        <f>VLOOKUP(O1124,Stock[],5,FALSE)</f>
        <v>BE</v>
      </c>
      <c r="G1124" s="33" t="s">
        <v>2153</v>
      </c>
      <c r="H1124" s="34"/>
      <c r="I1124" s="34" t="s">
        <v>201</v>
      </c>
      <c r="J1124" s="32" t="str">
        <f>VLOOKUP(I1124,Customers[],2,FALSE)</f>
        <v>ဦးအောင်မိုး(ကောင်းသန့်)</v>
      </c>
      <c r="K1124" s="32" t="str">
        <f>VLOOKUP(I1124,Customers[],4,FALSE)</f>
        <v>Meiktila</v>
      </c>
      <c r="L1124" s="32" t="str">
        <f>VLOOKUP(Table85[[#This Row],[CustomerID]],Table!H:K,3,0)</f>
        <v>မိတ္ထီလာ</v>
      </c>
      <c r="M1124" s="32" t="str">
        <f>VLOOKUP(I1124,Customers[],5,FALSE)</f>
        <v>WholeSales/Contract</v>
      </c>
      <c r="N1124" s="34" t="s">
        <v>10</v>
      </c>
      <c r="O1124" s="37" t="s">
        <v>217</v>
      </c>
      <c r="P1124" s="32" t="str">
        <f>VLOOKUP(O1124,Stock[],2,FALSE)</f>
        <v>လိမ္မော်ဖြူ</v>
      </c>
      <c r="Q1124" s="35">
        <f>VLOOKUP(O1124,Stock[],3,FALSE)</f>
        <v>0.64</v>
      </c>
      <c r="R1124" s="35">
        <f>VLOOKUP(O1124,Stock[],4,FALSE)</f>
        <v>24</v>
      </c>
      <c r="S1124" s="34"/>
      <c r="T1124" s="35">
        <f>(DailySales!$S1124/DailySales!$R1124)+DailySales!$U1124</f>
        <v>10</v>
      </c>
      <c r="U1124" s="34">
        <v>10</v>
      </c>
      <c r="V1124" s="36">
        <f>+DailySales!$T1124*DailySales!$R1124</f>
        <v>240</v>
      </c>
      <c r="W1124" s="36">
        <f>+DailySales!$V1124*DailySales!$Q1124</f>
        <v>153.6</v>
      </c>
      <c r="X1124" s="36">
        <f>VLOOKUP(O1124,Stock[],6,FALSE)</f>
        <v>1330</v>
      </c>
      <c r="Y1124" s="36">
        <f>+DailySales!$V1124*DailySales!$X1124</f>
        <v>319200</v>
      </c>
      <c r="Z1124" s="37"/>
      <c r="AA1124" s="34"/>
      <c r="AB1124" s="78"/>
      <c r="AC1124" s="78"/>
      <c r="AD1124" s="34"/>
      <c r="AE1124" s="77"/>
      <c r="AF1124" s="38"/>
      <c r="AG1124" s="39"/>
      <c r="AH1124" s="38">
        <v>46031</v>
      </c>
      <c r="AI1124" s="39">
        <v>258440</v>
      </c>
      <c r="AJ1124" s="38">
        <v>46028</v>
      </c>
      <c r="AK1124" s="39">
        <v>60760</v>
      </c>
      <c r="AL1124" s="34"/>
      <c r="AM1124" s="39"/>
      <c r="AN112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24" s="26"/>
      <c r="AQ1124" s="26"/>
      <c r="AR1124" s="26"/>
    </row>
    <row r="1125" spans="1:44" ht="19.5" customHeight="1" x14ac:dyDescent="0.25">
      <c r="A1125" s="32">
        <f t="shared" si="84"/>
        <v>2026</v>
      </c>
      <c r="B1125" s="32">
        <f t="shared" si="85"/>
        <v>1</v>
      </c>
      <c r="C1125" s="25">
        <v>46027</v>
      </c>
      <c r="D1125" s="57">
        <f t="shared" ca="1" si="82"/>
        <v>46097</v>
      </c>
      <c r="E1125" s="32" t="str">
        <f t="shared" ca="1" si="83"/>
        <v>2-Months</v>
      </c>
      <c r="F1125" s="32" t="str">
        <f>VLOOKUP(O1125,Stock[],5,FALSE)</f>
        <v>BE</v>
      </c>
      <c r="G1125" s="33" t="s">
        <v>2153</v>
      </c>
      <c r="H1125" s="34"/>
      <c r="I1125" s="34" t="s">
        <v>201</v>
      </c>
      <c r="J1125" s="32" t="str">
        <f>VLOOKUP(I1125,Customers[],2,FALSE)</f>
        <v>ဦးအောင်မိုး(ကောင်းသန့်)</v>
      </c>
      <c r="K1125" s="32" t="str">
        <f>VLOOKUP(I1125,Customers[],4,FALSE)</f>
        <v>Meiktila</v>
      </c>
      <c r="L1125" s="32" t="str">
        <f>VLOOKUP(Table85[[#This Row],[CustomerID]],Table!H:K,3,0)</f>
        <v>မိတ္ထီလာ</v>
      </c>
      <c r="M1125" s="32" t="str">
        <f>VLOOKUP(I1125,Customers[],5,FALSE)</f>
        <v>WholeSales/Contract</v>
      </c>
      <c r="N1125" s="34" t="s">
        <v>10</v>
      </c>
      <c r="O1125" s="37" t="s">
        <v>2120</v>
      </c>
      <c r="P1125" s="32" t="str">
        <f>VLOOKUP(O1125,Stock[],2,FALSE)</f>
        <v>ဇေ အရက်သန့်</v>
      </c>
      <c r="Q1125" s="35">
        <f>VLOOKUP(O1125,Stock[],3,FALSE)</f>
        <v>0.64</v>
      </c>
      <c r="R1125" s="35">
        <f>VLOOKUP(O1125,Stock[],4,FALSE)</f>
        <v>14</v>
      </c>
      <c r="S1125" s="34"/>
      <c r="T1125" s="35">
        <f>(DailySales!$S1125/DailySales!$R1125)+DailySales!$U1125</f>
        <v>10</v>
      </c>
      <c r="U1125" s="34">
        <v>10</v>
      </c>
      <c r="V1125" s="36">
        <f>+DailySales!$T1125*DailySales!$R1125</f>
        <v>140</v>
      </c>
      <c r="W1125" s="36">
        <f>+DailySales!$V1125*DailySales!$Q1125</f>
        <v>89.600000000000009</v>
      </c>
      <c r="X1125" s="36">
        <f>VLOOKUP(O1125,Stock[],6,FALSE)</f>
        <v>1380</v>
      </c>
      <c r="Y1125" s="36">
        <f>+DailySales!$V1125*DailySales!$X1125</f>
        <v>193200</v>
      </c>
      <c r="Z1125" s="37"/>
      <c r="AA1125" s="34"/>
      <c r="AB1125" s="78"/>
      <c r="AC1125" s="78"/>
      <c r="AD1125" s="34"/>
      <c r="AE1125" s="77"/>
      <c r="AF1125" s="38"/>
      <c r="AG1125" s="39"/>
      <c r="AH1125" s="38">
        <v>46031</v>
      </c>
      <c r="AI1125" s="39">
        <v>193200</v>
      </c>
      <c r="AJ1125" s="38"/>
      <c r="AK1125" s="39"/>
      <c r="AL1125" s="34"/>
      <c r="AM1125" s="39"/>
      <c r="AN112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25" s="26"/>
      <c r="AQ1125" s="26"/>
      <c r="AR1125" s="26"/>
    </row>
    <row r="1126" spans="1:44" ht="19.5" customHeight="1" x14ac:dyDescent="0.25">
      <c r="A1126" s="32">
        <f t="shared" si="84"/>
        <v>2026</v>
      </c>
      <c r="B1126" s="32">
        <f t="shared" si="85"/>
        <v>1</v>
      </c>
      <c r="C1126" s="25">
        <v>46027</v>
      </c>
      <c r="D1126" s="57">
        <f t="shared" ca="1" si="82"/>
        <v>46097</v>
      </c>
      <c r="E1126" s="32" t="str">
        <f t="shared" ca="1" si="83"/>
        <v>2-Months</v>
      </c>
      <c r="F1126" s="32" t="str">
        <f>VLOOKUP(O1126,Stock[],5,FALSE)</f>
        <v>BE</v>
      </c>
      <c r="G1126" s="33" t="s">
        <v>2153</v>
      </c>
      <c r="H1126" s="34"/>
      <c r="I1126" s="34" t="s">
        <v>201</v>
      </c>
      <c r="J1126" s="32" t="str">
        <f>VLOOKUP(I1126,Customers[],2,FALSE)</f>
        <v>ဦးအောင်မိုး(ကောင်းသန့်)</v>
      </c>
      <c r="K1126" s="32" t="str">
        <f>VLOOKUP(I1126,Customers[],4,FALSE)</f>
        <v>Meiktila</v>
      </c>
      <c r="L1126" s="32" t="str">
        <f>VLOOKUP(Table85[[#This Row],[CustomerID]],Table!H:K,3,0)</f>
        <v>မိတ္ထီလာ</v>
      </c>
      <c r="M1126" s="32" t="str">
        <f>VLOOKUP(I1126,Customers[],5,FALSE)</f>
        <v>WholeSales/Contract</v>
      </c>
      <c r="N1126" s="34" t="s">
        <v>10</v>
      </c>
      <c r="O1126" s="37" t="s">
        <v>208</v>
      </c>
      <c r="P1126" s="32" t="str">
        <f>VLOOKUP(O1126,Stock[],2,FALSE)</f>
        <v>ဇေယျဝတီ Red</v>
      </c>
      <c r="Q1126" s="35">
        <f>VLOOKUP(O1126,Stock[],3,FALSE)</f>
        <v>0.7</v>
      </c>
      <c r="R1126" s="35">
        <f>VLOOKUP(O1126,Stock[],4,FALSE)</f>
        <v>12</v>
      </c>
      <c r="S1126" s="34"/>
      <c r="T1126" s="35">
        <f>(DailySales!$S1126/DailySales!$R1126)+DailySales!$U1126</f>
        <v>10</v>
      </c>
      <c r="U1126" s="34">
        <v>10</v>
      </c>
      <c r="V1126" s="36">
        <f>+DailySales!$T1126*DailySales!$R1126</f>
        <v>120</v>
      </c>
      <c r="W1126" s="36">
        <f>+DailySales!$V1126*DailySales!$Q1126</f>
        <v>84</v>
      </c>
      <c r="X1126" s="36">
        <f>VLOOKUP(O1126,Stock[],6,FALSE)</f>
        <v>1800</v>
      </c>
      <c r="Y1126" s="36">
        <f>+DailySales!$V1126*DailySales!$X1126</f>
        <v>216000</v>
      </c>
      <c r="Z1126" s="37"/>
      <c r="AA1126" s="34"/>
      <c r="AB1126" s="78"/>
      <c r="AC1126" s="78"/>
      <c r="AD1126" s="34"/>
      <c r="AE1126" s="77"/>
      <c r="AF1126" s="38"/>
      <c r="AG1126" s="39"/>
      <c r="AH1126" s="38">
        <v>46031</v>
      </c>
      <c r="AI1126" s="39">
        <v>216000</v>
      </c>
      <c r="AJ1126" s="38"/>
      <c r="AK1126" s="39"/>
      <c r="AL1126" s="34"/>
      <c r="AM1126" s="39"/>
      <c r="AN112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26" s="26"/>
      <c r="AQ1126" s="26"/>
      <c r="AR1126" s="26"/>
    </row>
    <row r="1127" spans="1:44" ht="19.5" customHeight="1" x14ac:dyDescent="0.25">
      <c r="A1127" s="32">
        <f t="shared" si="84"/>
        <v>2026</v>
      </c>
      <c r="B1127" s="32">
        <f t="shared" si="85"/>
        <v>1</v>
      </c>
      <c r="C1127" s="25">
        <v>46027</v>
      </c>
      <c r="D1127" s="57">
        <f t="shared" ca="1" si="82"/>
        <v>46097</v>
      </c>
      <c r="E1127" s="32" t="str">
        <f t="shared" ca="1" si="83"/>
        <v>2-Months</v>
      </c>
      <c r="F1127" s="32" t="str">
        <f>VLOOKUP(O1127,Stock[],5,FALSE)</f>
        <v>BE</v>
      </c>
      <c r="G1127" s="33" t="s">
        <v>2154</v>
      </c>
      <c r="H1127" s="34"/>
      <c r="I1127" s="34" t="s">
        <v>1754</v>
      </c>
      <c r="J1127" s="32" t="str">
        <f>VLOOKUP(I1127,Customers[],2,FALSE)</f>
        <v>စစ်ဆေးရေးဂိတ်လက်ဆောင်</v>
      </c>
      <c r="K1127" s="32">
        <f>VLOOKUP(I1127,Customers[],4,FALSE)</f>
        <v>0</v>
      </c>
      <c r="L1127" s="32">
        <f>VLOOKUP(Table85[[#This Row],[CustomerID]],Table!H:K,3,0)</f>
        <v>0</v>
      </c>
      <c r="M1127" s="32">
        <f>VLOOKUP(I1127,Customers[],5,FALSE)</f>
        <v>0</v>
      </c>
      <c r="N1127" s="34" t="s">
        <v>1751</v>
      </c>
      <c r="O1127" s="37" t="s">
        <v>217</v>
      </c>
      <c r="P1127" s="32" t="str">
        <f>VLOOKUP(O1127,Stock[],2,FALSE)</f>
        <v>လိမ္မော်ဖြူ</v>
      </c>
      <c r="Q1127" s="35">
        <f>VLOOKUP(O1127,Stock[],3,FALSE)</f>
        <v>0.64</v>
      </c>
      <c r="R1127" s="35">
        <f>VLOOKUP(O1127,Stock[],4,FALSE)</f>
        <v>24</v>
      </c>
      <c r="S1127" s="34">
        <v>15</v>
      </c>
      <c r="T1127" s="35">
        <f>(DailySales!$S1127/DailySales!$R1127)+DailySales!$U1127</f>
        <v>0.625</v>
      </c>
      <c r="U1127" s="34"/>
      <c r="V1127" s="36">
        <f>+DailySales!$T1127*DailySales!$R1127</f>
        <v>15</v>
      </c>
      <c r="W1127" s="36">
        <f>+DailySales!$V1127*DailySales!$Q1127</f>
        <v>9.6</v>
      </c>
      <c r="X1127" s="36">
        <f>VLOOKUP(O1127,Stock[],6,FALSE)</f>
        <v>1330</v>
      </c>
      <c r="Y1127" s="36">
        <f>+DailySales!$V1127*DailySales!$X1127</f>
        <v>19950</v>
      </c>
      <c r="Z1127" s="37"/>
      <c r="AA1127" s="34"/>
      <c r="AB1127" s="78"/>
      <c r="AC1127" s="78"/>
      <c r="AD1127" s="34"/>
      <c r="AE1127" s="77"/>
      <c r="AF1127" s="38">
        <v>46027</v>
      </c>
      <c r="AG1127" s="39">
        <v>19950</v>
      </c>
      <c r="AH1127" s="38"/>
      <c r="AI1127" s="39"/>
      <c r="AJ1127" s="38"/>
      <c r="AK1127" s="39"/>
      <c r="AL1127" s="34"/>
      <c r="AM1127" s="39"/>
      <c r="AN112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27" s="26"/>
      <c r="AQ1127" s="26"/>
      <c r="AR1127" s="26"/>
    </row>
    <row r="1128" spans="1:44" ht="19.5" customHeight="1" x14ac:dyDescent="0.25">
      <c r="A1128" s="32">
        <f t="shared" si="84"/>
        <v>2026</v>
      </c>
      <c r="B1128" s="32">
        <f t="shared" si="85"/>
        <v>1</v>
      </c>
      <c r="C1128" s="25">
        <v>46027</v>
      </c>
      <c r="D1128" s="57">
        <f t="shared" ca="1" si="82"/>
        <v>46097</v>
      </c>
      <c r="E1128" s="32" t="str">
        <f t="shared" ca="1" si="83"/>
        <v>2-Months</v>
      </c>
      <c r="F1128" s="32" t="str">
        <f>VLOOKUP(O1128,Stock[],5,FALSE)</f>
        <v>BE</v>
      </c>
      <c r="G1128" s="33" t="s">
        <v>2155</v>
      </c>
      <c r="H1128" s="34"/>
      <c r="I1128" s="34" t="s">
        <v>240</v>
      </c>
      <c r="J1128" s="32" t="str">
        <f>VLOOKUP(I1128,Customers[],2,FALSE)</f>
        <v>လွင်</v>
      </c>
      <c r="K1128" s="32" t="str">
        <f>VLOOKUP(I1128,Customers[],4,FALSE)</f>
        <v>Kyukpadaung</v>
      </c>
      <c r="L1128" s="32" t="str">
        <f>VLOOKUP(Table85[[#This Row],[CustomerID]],Table!H:K,3,0)</f>
        <v>ကျောက်ပန်းတောင်း</v>
      </c>
      <c r="M1128" s="32" t="str">
        <f>VLOOKUP(I1128,Customers[],5,FALSE)</f>
        <v>WholeSales/Contract</v>
      </c>
      <c r="N1128" s="34" t="s">
        <v>10</v>
      </c>
      <c r="O1128" s="37" t="s">
        <v>2120</v>
      </c>
      <c r="P1128" s="32" t="str">
        <f>VLOOKUP(O1128,Stock[],2,FALSE)</f>
        <v>ဇေ အရက်သန့်</v>
      </c>
      <c r="Q1128" s="35">
        <f>VLOOKUP(O1128,Stock[],3,FALSE)</f>
        <v>0.64</v>
      </c>
      <c r="R1128" s="35">
        <f>VLOOKUP(O1128,Stock[],4,FALSE)</f>
        <v>14</v>
      </c>
      <c r="S1128" s="34"/>
      <c r="T1128" s="35">
        <f>(DailySales!$S1128/DailySales!$R1128)+DailySales!$U1128</f>
        <v>200</v>
      </c>
      <c r="U1128" s="34">
        <v>200</v>
      </c>
      <c r="V1128" s="36">
        <f>+DailySales!$T1128*DailySales!$R1128</f>
        <v>2800</v>
      </c>
      <c r="W1128" s="36">
        <f>+DailySales!$V1128*DailySales!$Q1128</f>
        <v>1792</v>
      </c>
      <c r="X1128" s="36">
        <f>VLOOKUP(O1128,Stock[],6,FALSE)</f>
        <v>1380</v>
      </c>
      <c r="Y1128" s="36">
        <f>+DailySales!$V1128*DailySales!$X1128</f>
        <v>3864000</v>
      </c>
      <c r="Z1128" s="37"/>
      <c r="AA1128" s="34"/>
      <c r="AB1128" s="78">
        <v>456650</v>
      </c>
      <c r="AC1128" s="78">
        <v>236900</v>
      </c>
      <c r="AD1128" s="34"/>
      <c r="AE1128" s="77">
        <v>70000</v>
      </c>
      <c r="AF1128" s="38"/>
      <c r="AG1128" s="39"/>
      <c r="AH1128" s="38">
        <v>46059</v>
      </c>
      <c r="AI1128" s="39">
        <v>2491650</v>
      </c>
      <c r="AJ1128" s="38">
        <v>46046</v>
      </c>
      <c r="AK1128" s="39">
        <v>748800</v>
      </c>
      <c r="AL1128" s="34"/>
      <c r="AM1128" s="39"/>
      <c r="AN112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28" s="26"/>
      <c r="AQ1128" s="26"/>
      <c r="AR1128" s="26"/>
    </row>
    <row r="1129" spans="1:44" ht="19.5" customHeight="1" x14ac:dyDescent="0.25">
      <c r="A1129" s="32">
        <f t="shared" si="84"/>
        <v>2026</v>
      </c>
      <c r="B1129" s="32">
        <f t="shared" si="85"/>
        <v>1</v>
      </c>
      <c r="C1129" s="25">
        <v>46027</v>
      </c>
      <c r="D1129" s="57">
        <f t="shared" ca="1" si="82"/>
        <v>46097</v>
      </c>
      <c r="E1129" s="32" t="str">
        <f t="shared" ca="1" si="83"/>
        <v>2-Months</v>
      </c>
      <c r="F1129" s="32" t="str">
        <f>VLOOKUP(O1129,Stock[],5,FALSE)</f>
        <v>BE</v>
      </c>
      <c r="G1129" s="33" t="s">
        <v>2155</v>
      </c>
      <c r="H1129" s="34"/>
      <c r="I1129" s="34" t="s">
        <v>240</v>
      </c>
      <c r="J1129" s="32" t="str">
        <f>VLOOKUP(I1129,Customers[],2,FALSE)</f>
        <v>လွင်</v>
      </c>
      <c r="K1129" s="32" t="str">
        <f>VLOOKUP(I1129,Customers[],4,FALSE)</f>
        <v>Kyukpadaung</v>
      </c>
      <c r="L1129" s="32" t="str">
        <f>VLOOKUP(Table85[[#This Row],[CustomerID]],Table!H:K,3,0)</f>
        <v>ကျောက်ပန်းတောင်း</v>
      </c>
      <c r="M1129" s="32" t="str">
        <f>VLOOKUP(I1129,Customers[],5,FALSE)</f>
        <v>WholeSales/Contract</v>
      </c>
      <c r="N1129" s="34" t="s">
        <v>10</v>
      </c>
      <c r="O1129" s="37" t="s">
        <v>221</v>
      </c>
      <c r="P1129" s="32" t="str">
        <f>VLOOKUP(O1129,Stock[],2,FALSE)</f>
        <v>မိုးနဲကွန်ကီး</v>
      </c>
      <c r="Q1129" s="35">
        <f>VLOOKUP(O1129,Stock[],3,FALSE)</f>
        <v>0.64</v>
      </c>
      <c r="R1129" s="35">
        <f>VLOOKUP(O1129,Stock[],4,FALSE)</f>
        <v>14</v>
      </c>
      <c r="S1129" s="34"/>
      <c r="T1129" s="35">
        <f>(DailySales!$S1129/DailySales!$R1129)+DailySales!$U1129</f>
        <v>50</v>
      </c>
      <c r="U1129" s="34">
        <v>50</v>
      </c>
      <c r="V1129" s="36">
        <f>+DailySales!$T1129*DailySales!$R1129</f>
        <v>700</v>
      </c>
      <c r="W1129" s="36">
        <f>+DailySales!$V1129*DailySales!$Q1129</f>
        <v>448</v>
      </c>
      <c r="X1129" s="36">
        <f>VLOOKUP(O1129,Stock[],6,FALSE)</f>
        <v>1500</v>
      </c>
      <c r="Y1129" s="36">
        <f>+DailySales!$V1129*DailySales!$X1129</f>
        <v>1050000</v>
      </c>
      <c r="Z1129" s="37"/>
      <c r="AA1129" s="34"/>
      <c r="AB1129" s="78"/>
      <c r="AC1129" s="78"/>
      <c r="AD1129" s="34"/>
      <c r="AE1129" s="77">
        <f>50*350</f>
        <v>17500</v>
      </c>
      <c r="AF1129" s="38"/>
      <c r="AG1129" s="39"/>
      <c r="AH1129" s="38">
        <v>46059</v>
      </c>
      <c r="AI1129" s="39">
        <v>1067500</v>
      </c>
      <c r="AJ1129" s="38"/>
      <c r="AK1129" s="39"/>
      <c r="AL1129" s="34"/>
      <c r="AM1129" s="39"/>
      <c r="AN112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29" s="26"/>
      <c r="AQ1129" s="26"/>
      <c r="AR1129" s="26"/>
    </row>
    <row r="1130" spans="1:44" ht="19.5" customHeight="1" x14ac:dyDescent="0.25">
      <c r="A1130" s="32">
        <f t="shared" si="84"/>
        <v>2026</v>
      </c>
      <c r="B1130" s="32">
        <f t="shared" si="85"/>
        <v>1</v>
      </c>
      <c r="C1130" s="25">
        <v>46027</v>
      </c>
      <c r="D1130" s="57">
        <f t="shared" ca="1" si="82"/>
        <v>46097</v>
      </c>
      <c r="E1130" s="32" t="str">
        <f t="shared" ca="1" si="83"/>
        <v>2-Months</v>
      </c>
      <c r="F1130" s="32" t="str">
        <f>VLOOKUP(O1130,Stock[],5,FALSE)</f>
        <v>BE</v>
      </c>
      <c r="G1130" s="33" t="s">
        <v>2156</v>
      </c>
      <c r="H1130" s="34"/>
      <c r="I1130" s="34" t="s">
        <v>180</v>
      </c>
      <c r="J1130" s="32" t="str">
        <f>VLOOKUP(I1130,Customers[],2,FALSE)</f>
        <v>ရွှေမြင်း</v>
      </c>
      <c r="K1130" s="32" t="str">
        <f>VLOOKUP(I1130,Customers[],4,FALSE)</f>
        <v>Meiktila</v>
      </c>
      <c r="L1130" s="32" t="str">
        <f>VLOOKUP(Table85[[#This Row],[CustomerID]],Table!H:K,3,0)</f>
        <v>မိတ္ထီလာ</v>
      </c>
      <c r="M1130" s="32" t="str">
        <f>VLOOKUP(I1130,Customers[],5,FALSE)</f>
        <v>WholeSales/Contract</v>
      </c>
      <c r="N1130" s="34" t="s">
        <v>10</v>
      </c>
      <c r="O1130" s="37" t="s">
        <v>220</v>
      </c>
      <c r="P1130" s="32" t="str">
        <f>VLOOKUP(O1130,Stock[],2,FALSE)</f>
        <v>မြန်မာရှောက်ပျား</v>
      </c>
      <c r="Q1130" s="35">
        <f>VLOOKUP(O1130,Stock[],3,FALSE)</f>
        <v>0.64</v>
      </c>
      <c r="R1130" s="35">
        <f>VLOOKUP(O1130,Stock[],4,FALSE)</f>
        <v>14</v>
      </c>
      <c r="S1130" s="34"/>
      <c r="T1130" s="35">
        <f>(DailySales!$S1130/DailySales!$R1130)+DailySales!$U1130</f>
        <v>40</v>
      </c>
      <c r="U1130" s="34">
        <v>40</v>
      </c>
      <c r="V1130" s="36">
        <f>+DailySales!$T1130*DailySales!$R1130</f>
        <v>560</v>
      </c>
      <c r="W1130" s="36">
        <f>+DailySales!$V1130*DailySales!$Q1130</f>
        <v>358.40000000000003</v>
      </c>
      <c r="X1130" s="36">
        <f>VLOOKUP(O1130,Stock[],6,FALSE)</f>
        <v>1370</v>
      </c>
      <c r="Y1130" s="36">
        <f>+DailySales!$V1130*DailySales!$X1130</f>
        <v>767200</v>
      </c>
      <c r="Z1130" s="37"/>
      <c r="AA1130" s="34"/>
      <c r="AB1130" s="78"/>
      <c r="AC1130" s="78"/>
      <c r="AD1130" s="34"/>
      <c r="AE1130" s="77"/>
      <c r="AF1130" s="38"/>
      <c r="AG1130" s="39"/>
      <c r="AH1130" s="38">
        <v>46072</v>
      </c>
      <c r="AI1130" s="39">
        <v>767200</v>
      </c>
      <c r="AJ1130" s="38"/>
      <c r="AK1130" s="39"/>
      <c r="AL1130" s="34"/>
      <c r="AM1130" s="39"/>
      <c r="AN113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30" s="26"/>
      <c r="AQ1130" s="26"/>
      <c r="AR1130" s="26"/>
    </row>
    <row r="1131" spans="1:44" ht="19.5" customHeight="1" x14ac:dyDescent="0.25">
      <c r="A1131" s="32">
        <f t="shared" si="84"/>
        <v>2026</v>
      </c>
      <c r="B1131" s="32">
        <f t="shared" si="85"/>
        <v>1</v>
      </c>
      <c r="C1131" s="25">
        <v>46027</v>
      </c>
      <c r="D1131" s="57">
        <f t="shared" ca="1" si="82"/>
        <v>46097</v>
      </c>
      <c r="E1131" s="32" t="str">
        <f t="shared" ca="1" si="83"/>
        <v>2-Months</v>
      </c>
      <c r="F1131" s="32" t="str">
        <f>VLOOKUP(O1131,Stock[],5,FALSE)</f>
        <v>BE</v>
      </c>
      <c r="G1131" s="33" t="s">
        <v>2156</v>
      </c>
      <c r="H1131" s="34"/>
      <c r="I1131" s="34" t="s">
        <v>180</v>
      </c>
      <c r="J1131" s="32" t="str">
        <f>VLOOKUP(I1131,Customers[],2,FALSE)</f>
        <v>ရွှေမြင်း</v>
      </c>
      <c r="K1131" s="32" t="str">
        <f>VLOOKUP(I1131,Customers[],4,FALSE)</f>
        <v>Meiktila</v>
      </c>
      <c r="L1131" s="32" t="str">
        <f>VLOOKUP(Table85[[#This Row],[CustomerID]],Table!H:K,3,0)</f>
        <v>မိတ္ထီလာ</v>
      </c>
      <c r="M1131" s="32" t="str">
        <f>VLOOKUP(I1131,Customers[],5,FALSE)</f>
        <v>WholeSales/Contract</v>
      </c>
      <c r="N1131" s="34" t="s">
        <v>10</v>
      </c>
      <c r="O1131" s="37" t="s">
        <v>217</v>
      </c>
      <c r="P1131" s="32" t="str">
        <f>VLOOKUP(O1131,Stock[],2,FALSE)</f>
        <v>လိမ္မော်ဖြူ</v>
      </c>
      <c r="Q1131" s="35">
        <f>VLOOKUP(O1131,Stock[],3,FALSE)</f>
        <v>0.64</v>
      </c>
      <c r="R1131" s="35">
        <f>VLOOKUP(O1131,Stock[],4,FALSE)</f>
        <v>24</v>
      </c>
      <c r="S1131" s="34"/>
      <c r="T1131" s="35">
        <f>(DailySales!$S1131/DailySales!$R1131)+DailySales!$U1131</f>
        <v>60</v>
      </c>
      <c r="U1131" s="34">
        <v>60</v>
      </c>
      <c r="V1131" s="36">
        <f>+DailySales!$T1131*DailySales!$R1131</f>
        <v>1440</v>
      </c>
      <c r="W1131" s="36">
        <f>+DailySales!$V1131*DailySales!$Q1131</f>
        <v>921.6</v>
      </c>
      <c r="X1131" s="36">
        <f>VLOOKUP(O1131,Stock[],6,FALSE)</f>
        <v>1330</v>
      </c>
      <c r="Y1131" s="36">
        <f>+DailySales!$V1131*DailySales!$X1131</f>
        <v>1915200</v>
      </c>
      <c r="Z1131" s="37"/>
      <c r="AA1131" s="34"/>
      <c r="AB1131" s="78"/>
      <c r="AC1131" s="78"/>
      <c r="AD1131" s="34"/>
      <c r="AE1131" s="77"/>
      <c r="AF1131" s="38"/>
      <c r="AG1131" s="39"/>
      <c r="AH1131" s="38">
        <v>46072</v>
      </c>
      <c r="AI1131" s="39">
        <v>1915200</v>
      </c>
      <c r="AJ1131" s="38"/>
      <c r="AK1131" s="39"/>
      <c r="AL1131" s="34"/>
      <c r="AM1131" s="39"/>
      <c r="AN113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31" s="26"/>
      <c r="AQ1131" s="26"/>
      <c r="AR1131" s="26"/>
    </row>
    <row r="1132" spans="1:44" ht="19.5" customHeight="1" x14ac:dyDescent="0.25">
      <c r="A1132" s="32">
        <f t="shared" si="84"/>
        <v>2026</v>
      </c>
      <c r="B1132" s="32">
        <f t="shared" si="85"/>
        <v>1</v>
      </c>
      <c r="C1132" s="25">
        <v>46027</v>
      </c>
      <c r="D1132" s="57">
        <f t="shared" ca="1" si="82"/>
        <v>46097</v>
      </c>
      <c r="E1132" s="32" t="str">
        <f t="shared" ca="1" si="83"/>
        <v>2-Months</v>
      </c>
      <c r="F1132" s="32" t="str">
        <f>VLOOKUP(O1132,Stock[],5,FALSE)</f>
        <v>BE</v>
      </c>
      <c r="G1132" s="33" t="s">
        <v>2156</v>
      </c>
      <c r="H1132" s="34"/>
      <c r="I1132" s="34" t="s">
        <v>180</v>
      </c>
      <c r="J1132" s="32" t="str">
        <f>VLOOKUP(I1132,Customers[],2,FALSE)</f>
        <v>ရွှေမြင်း</v>
      </c>
      <c r="K1132" s="32" t="str">
        <f>VLOOKUP(I1132,Customers[],4,FALSE)</f>
        <v>Meiktila</v>
      </c>
      <c r="L1132" s="32" t="str">
        <f>VLOOKUP(Table85[[#This Row],[CustomerID]],Table!H:K,3,0)</f>
        <v>မိတ္ထီလာ</v>
      </c>
      <c r="M1132" s="32" t="str">
        <f>VLOOKUP(I1132,Customers[],5,FALSE)</f>
        <v>WholeSales/Contract</v>
      </c>
      <c r="N1132" s="34" t="s">
        <v>10</v>
      </c>
      <c r="O1132" s="37" t="s">
        <v>205</v>
      </c>
      <c r="P1132" s="32" t="str">
        <f>VLOOKUP(O1132,Stock[],2,FALSE)</f>
        <v>ကောင်းကြည် ကော် 25%  (1Ltr )</v>
      </c>
      <c r="Q1132" s="35">
        <f>VLOOKUP(O1132,Stock[],3,FALSE)</f>
        <v>1</v>
      </c>
      <c r="R1132" s="35">
        <f>VLOOKUP(O1132,Stock[],4,FALSE)</f>
        <v>12</v>
      </c>
      <c r="S1132" s="34"/>
      <c r="T1132" s="35">
        <f>(DailySales!$S1132/DailySales!$R1132)+DailySales!$U1132</f>
        <v>30</v>
      </c>
      <c r="U1132" s="34">
        <v>30</v>
      </c>
      <c r="V1132" s="36">
        <f>+DailySales!$T1132*DailySales!$R1132</f>
        <v>360</v>
      </c>
      <c r="W1132" s="36">
        <f>+DailySales!$V1132*DailySales!$Q1132</f>
        <v>360</v>
      </c>
      <c r="X1132" s="36">
        <f>VLOOKUP(O1132,Stock[],6,FALSE)</f>
        <v>1530</v>
      </c>
      <c r="Y1132" s="36">
        <f>+DailySales!$V1132*DailySales!$X1132</f>
        <v>550800</v>
      </c>
      <c r="Z1132" s="37"/>
      <c r="AA1132" s="34"/>
      <c r="AB1132" s="78"/>
      <c r="AC1132" s="78"/>
      <c r="AD1132" s="34"/>
      <c r="AE1132" s="77"/>
      <c r="AF1132" s="38"/>
      <c r="AG1132" s="39"/>
      <c r="AH1132" s="38">
        <v>46072</v>
      </c>
      <c r="AI1132" s="39">
        <v>550800</v>
      </c>
      <c r="AJ1132" s="38"/>
      <c r="AK1132" s="39"/>
      <c r="AL1132" s="34"/>
      <c r="AM1132" s="39"/>
      <c r="AN113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32" s="26"/>
      <c r="AQ1132" s="26"/>
      <c r="AR1132" s="26"/>
    </row>
    <row r="1133" spans="1:44" ht="19.5" customHeight="1" x14ac:dyDescent="0.25">
      <c r="A1133" s="32">
        <f t="shared" si="84"/>
        <v>2026</v>
      </c>
      <c r="B1133" s="32">
        <f t="shared" si="85"/>
        <v>1</v>
      </c>
      <c r="C1133" s="25">
        <v>46027</v>
      </c>
      <c r="D1133" s="57">
        <f t="shared" ca="1" si="82"/>
        <v>46097</v>
      </c>
      <c r="E1133" s="32" t="str">
        <f t="shared" ca="1" si="83"/>
        <v>2-Months</v>
      </c>
      <c r="F1133" s="32" t="str">
        <f>VLOOKUP(O1133,Stock[],5,FALSE)</f>
        <v>BE</v>
      </c>
      <c r="G1133" s="33" t="s">
        <v>2156</v>
      </c>
      <c r="H1133" s="34"/>
      <c r="I1133" s="34" t="s">
        <v>180</v>
      </c>
      <c r="J1133" s="32" t="str">
        <f>VLOOKUP(I1133,Customers[],2,FALSE)</f>
        <v>ရွှေမြင်း</v>
      </c>
      <c r="K1133" s="32" t="str">
        <f>VLOOKUP(I1133,Customers[],4,FALSE)</f>
        <v>Meiktila</v>
      </c>
      <c r="L1133" s="32" t="str">
        <f>VLOOKUP(Table85[[#This Row],[CustomerID]],Table!H:K,3,0)</f>
        <v>မိတ္ထီလာ</v>
      </c>
      <c r="M1133" s="32" t="str">
        <f>VLOOKUP(I1133,Customers[],5,FALSE)</f>
        <v>WholeSales/Contract</v>
      </c>
      <c r="N1133" s="34" t="s">
        <v>10</v>
      </c>
      <c r="O1133" s="37" t="s">
        <v>221</v>
      </c>
      <c r="P1133" s="32" t="str">
        <f>VLOOKUP(O1133,Stock[],2,FALSE)</f>
        <v>မိုးနဲကွန်ကီး</v>
      </c>
      <c r="Q1133" s="35">
        <f>VLOOKUP(O1133,Stock[],3,FALSE)</f>
        <v>0.64</v>
      </c>
      <c r="R1133" s="35">
        <f>VLOOKUP(O1133,Stock[],4,FALSE)</f>
        <v>14</v>
      </c>
      <c r="S1133" s="34"/>
      <c r="T1133" s="35">
        <f>(DailySales!$S1133/DailySales!$R1133)+DailySales!$U1133</f>
        <v>20</v>
      </c>
      <c r="U1133" s="34">
        <v>20</v>
      </c>
      <c r="V1133" s="36">
        <f>+DailySales!$T1133*DailySales!$R1133</f>
        <v>280</v>
      </c>
      <c r="W1133" s="36">
        <f>+DailySales!$V1133*DailySales!$Q1133</f>
        <v>179.20000000000002</v>
      </c>
      <c r="X1133" s="36">
        <f>VLOOKUP(O1133,Stock[],6,FALSE)</f>
        <v>1500</v>
      </c>
      <c r="Y1133" s="36">
        <f>+DailySales!$V1133*DailySales!$X1133</f>
        <v>420000</v>
      </c>
      <c r="Z1133" s="37"/>
      <c r="AA1133" s="34"/>
      <c r="AB1133" s="78"/>
      <c r="AC1133" s="78"/>
      <c r="AD1133" s="34"/>
      <c r="AE1133" s="77"/>
      <c r="AF1133" s="38"/>
      <c r="AG1133" s="39"/>
      <c r="AH1133" s="38">
        <v>46072</v>
      </c>
      <c r="AI1133" s="39">
        <v>420000</v>
      </c>
      <c r="AJ1133" s="38"/>
      <c r="AK1133" s="39"/>
      <c r="AL1133" s="34"/>
      <c r="AM1133" s="39"/>
      <c r="AN113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33" s="26"/>
      <c r="AQ1133" s="26"/>
      <c r="AR1133" s="26"/>
    </row>
    <row r="1134" spans="1:44" ht="19.5" customHeight="1" x14ac:dyDescent="0.25">
      <c r="A1134" s="32">
        <f t="shared" si="84"/>
        <v>2026</v>
      </c>
      <c r="B1134" s="32">
        <f t="shared" si="85"/>
        <v>1</v>
      </c>
      <c r="C1134" s="25">
        <v>46027</v>
      </c>
      <c r="D1134" s="57">
        <f t="shared" ca="1" si="82"/>
        <v>46097</v>
      </c>
      <c r="E1134" s="32" t="str">
        <f t="shared" ca="1" si="83"/>
        <v>2-Months</v>
      </c>
      <c r="F1134" s="32" t="str">
        <f>VLOOKUP(O1134,Stock[],5,FALSE)</f>
        <v>BE</v>
      </c>
      <c r="G1134" s="33" t="s">
        <v>2157</v>
      </c>
      <c r="H1134" s="34"/>
      <c r="I1134" s="34" t="s">
        <v>542</v>
      </c>
      <c r="J1134" s="32" t="str">
        <f>VLOOKUP(I1134,Customers[],2,FALSE)</f>
        <v>ဟိန်းမြန်မာ</v>
      </c>
      <c r="K1134" s="32" t="str">
        <f>VLOOKUP(I1134,Customers[],4,FALSE)</f>
        <v>Mahlaing</v>
      </c>
      <c r="L1134" s="32" t="str">
        <f>VLOOKUP(Table85[[#This Row],[CustomerID]],Table!H:K,3,0)</f>
        <v>မလှိုင်</v>
      </c>
      <c r="M1134" s="32" t="str">
        <f>VLOOKUP(I1134,Customers[],5,FALSE)</f>
        <v>Semi WS</v>
      </c>
      <c r="N1134" s="34" t="s">
        <v>10</v>
      </c>
      <c r="O1134" s="37" t="s">
        <v>240</v>
      </c>
      <c r="P1134" s="32" t="str">
        <f>VLOOKUP(O1134,Stock[],2,FALSE)</f>
        <v>သံပုရာအရက်</v>
      </c>
      <c r="Q1134" s="35">
        <f>VLOOKUP(O1134,Stock[],3,FALSE)</f>
        <v>0.64</v>
      </c>
      <c r="R1134" s="35">
        <f>VLOOKUP(O1134,Stock[],4,FALSE)</f>
        <v>14</v>
      </c>
      <c r="S1134" s="34"/>
      <c r="T1134" s="35">
        <f>(DailySales!$S1134/DailySales!$R1134)+DailySales!$U1134</f>
        <v>5</v>
      </c>
      <c r="U1134" s="34">
        <v>5</v>
      </c>
      <c r="V1134" s="36">
        <f>+DailySales!$T1134*DailySales!$R1134</f>
        <v>70</v>
      </c>
      <c r="W1134" s="36">
        <f>+DailySales!$V1134*DailySales!$Q1134</f>
        <v>44.800000000000004</v>
      </c>
      <c r="X1134" s="36">
        <f>VLOOKUP(O1134,Stock[],6,FALSE)</f>
        <v>1330</v>
      </c>
      <c r="Y1134" s="36">
        <f>+DailySales!$V1134*DailySales!$X1134</f>
        <v>93100</v>
      </c>
      <c r="Z1134" s="37"/>
      <c r="AA1134" s="34"/>
      <c r="AB1134" s="78"/>
      <c r="AC1134" s="78"/>
      <c r="AD1134" s="34"/>
      <c r="AE1134" s="77">
        <f>5*350</f>
        <v>1750</v>
      </c>
      <c r="AF1134" s="38"/>
      <c r="AG1134" s="39"/>
      <c r="AH1134" s="38">
        <v>46027</v>
      </c>
      <c r="AI1134" s="39">
        <v>94850</v>
      </c>
      <c r="AJ1134" s="38"/>
      <c r="AK1134" s="39"/>
      <c r="AL1134" s="34"/>
      <c r="AM1134" s="39"/>
      <c r="AN113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34" s="26"/>
      <c r="AQ1134" s="26"/>
      <c r="AR1134" s="26"/>
    </row>
    <row r="1135" spans="1:44" ht="19.5" customHeight="1" x14ac:dyDescent="0.25">
      <c r="A1135" s="32">
        <f t="shared" si="84"/>
        <v>2026</v>
      </c>
      <c r="B1135" s="32">
        <f t="shared" si="85"/>
        <v>1</v>
      </c>
      <c r="C1135" s="25">
        <v>46027</v>
      </c>
      <c r="D1135" s="57">
        <f t="shared" ca="1" si="82"/>
        <v>46097</v>
      </c>
      <c r="E1135" s="32" t="str">
        <f t="shared" ca="1" si="83"/>
        <v>2-Months</v>
      </c>
      <c r="F1135" s="32" t="str">
        <f>VLOOKUP(O1135,Stock[],5,FALSE)</f>
        <v>BE</v>
      </c>
      <c r="G1135" s="33" t="s">
        <v>2157</v>
      </c>
      <c r="H1135" s="34"/>
      <c r="I1135" s="34" t="s">
        <v>542</v>
      </c>
      <c r="J1135" s="32" t="str">
        <f>VLOOKUP(I1135,Customers[],2,FALSE)</f>
        <v>ဟိန်းမြန်မာ</v>
      </c>
      <c r="K1135" s="32" t="str">
        <f>VLOOKUP(I1135,Customers[],4,FALSE)</f>
        <v>Mahlaing</v>
      </c>
      <c r="L1135" s="32" t="str">
        <f>VLOOKUP(Table85[[#This Row],[CustomerID]],Table!H:K,3,0)</f>
        <v>မလှိုင်</v>
      </c>
      <c r="M1135" s="32" t="str">
        <f>VLOOKUP(I1135,Customers[],5,FALSE)</f>
        <v>Semi WS</v>
      </c>
      <c r="N1135" s="34" t="s">
        <v>10</v>
      </c>
      <c r="O1135" s="37" t="s">
        <v>2120</v>
      </c>
      <c r="P1135" s="32" t="str">
        <f>VLOOKUP(O1135,Stock[],2,FALSE)</f>
        <v>ဇေ အရက်သန့်</v>
      </c>
      <c r="Q1135" s="35">
        <f>VLOOKUP(O1135,Stock[],3,FALSE)</f>
        <v>0.64</v>
      </c>
      <c r="R1135" s="35">
        <f>VLOOKUP(O1135,Stock[],4,FALSE)</f>
        <v>14</v>
      </c>
      <c r="S1135" s="34"/>
      <c r="T1135" s="35">
        <f>(DailySales!$S1135/DailySales!$R1135)+DailySales!$U1135</f>
        <v>55</v>
      </c>
      <c r="U1135" s="34">
        <v>55</v>
      </c>
      <c r="V1135" s="36">
        <f>+DailySales!$T1135*DailySales!$R1135</f>
        <v>770</v>
      </c>
      <c r="W1135" s="36">
        <f>+DailySales!$V1135*DailySales!$Q1135</f>
        <v>492.8</v>
      </c>
      <c r="X1135" s="36">
        <f>VLOOKUP(O1135,Stock[],6,FALSE)</f>
        <v>1380</v>
      </c>
      <c r="Y1135" s="36">
        <f>+DailySales!$V1135*DailySales!$X1135</f>
        <v>1062600</v>
      </c>
      <c r="Z1135" s="37"/>
      <c r="AA1135" s="34"/>
      <c r="AB1135" s="78"/>
      <c r="AC1135" s="78">
        <v>5880</v>
      </c>
      <c r="AD1135" s="34"/>
      <c r="AE1135" s="77">
        <f>55*350</f>
        <v>19250</v>
      </c>
      <c r="AF1135" s="38"/>
      <c r="AG1135" s="39"/>
      <c r="AH1135" s="38">
        <v>46027</v>
      </c>
      <c r="AI1135" s="39">
        <v>1075970</v>
      </c>
      <c r="AJ1135" s="38"/>
      <c r="AK1135" s="39"/>
      <c r="AL1135" s="34"/>
      <c r="AM1135" s="39"/>
      <c r="AN113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35" s="26"/>
      <c r="AQ1135" s="26"/>
      <c r="AR1135" s="26"/>
    </row>
    <row r="1136" spans="1:44" ht="19.5" customHeight="1" x14ac:dyDescent="0.25">
      <c r="A1136" s="32">
        <f t="shared" si="84"/>
        <v>2026</v>
      </c>
      <c r="B1136" s="32">
        <f t="shared" si="85"/>
        <v>1</v>
      </c>
      <c r="C1136" s="25">
        <v>46027</v>
      </c>
      <c r="D1136" s="57">
        <f t="shared" ca="1" si="82"/>
        <v>46097</v>
      </c>
      <c r="E1136" s="32" t="str">
        <f t="shared" ca="1" si="83"/>
        <v>2-Months</v>
      </c>
      <c r="F1136" s="32" t="str">
        <f>VLOOKUP(O1136,Stock[],5,FALSE)</f>
        <v>BE</v>
      </c>
      <c r="G1136" s="33" t="s">
        <v>2158</v>
      </c>
      <c r="H1136" s="34"/>
      <c r="I1136" s="34" t="s">
        <v>235</v>
      </c>
      <c r="J1136" s="32" t="str">
        <f>VLOOKUP(I1136,Customers[],2,FALSE)</f>
        <v>ကျော်ကြား</v>
      </c>
      <c r="K1136" s="32" t="str">
        <f>VLOOKUP(I1136,Customers[],4,FALSE)</f>
        <v>Mahlaing</v>
      </c>
      <c r="L1136" s="32" t="str">
        <f>VLOOKUP(Table85[[#This Row],[CustomerID]],Table!H:K,3,0)</f>
        <v>မလှိုင်</v>
      </c>
      <c r="M1136" s="32" t="str">
        <f>VLOOKUP(I1136,Customers[],5,FALSE)</f>
        <v>WholeSales/Contract</v>
      </c>
      <c r="N1136" s="34" t="s">
        <v>10</v>
      </c>
      <c r="O1136" s="37" t="s">
        <v>205</v>
      </c>
      <c r="P1136" s="32" t="str">
        <f>VLOOKUP(O1136,Stock[],2,FALSE)</f>
        <v>ကောင်းကြည် ကော် 25%  (1Ltr )</v>
      </c>
      <c r="Q1136" s="35">
        <f>VLOOKUP(O1136,Stock[],3,FALSE)</f>
        <v>1</v>
      </c>
      <c r="R1136" s="35">
        <f>VLOOKUP(O1136,Stock[],4,FALSE)</f>
        <v>12</v>
      </c>
      <c r="S1136" s="34"/>
      <c r="T1136" s="35">
        <f>(DailySales!$S1136/DailySales!$R1136)+DailySales!$U1136</f>
        <v>50</v>
      </c>
      <c r="U1136" s="34">
        <v>50</v>
      </c>
      <c r="V1136" s="36">
        <f>+DailySales!$T1136*DailySales!$R1136</f>
        <v>600</v>
      </c>
      <c r="W1136" s="36">
        <f>+DailySales!$V1136*DailySales!$Q1136</f>
        <v>600</v>
      </c>
      <c r="X1136" s="36">
        <f>VLOOKUP(O1136,Stock[],6,FALSE)</f>
        <v>1530</v>
      </c>
      <c r="Y1136" s="36">
        <f>+DailySales!$V1136*DailySales!$X1136</f>
        <v>918000</v>
      </c>
      <c r="Z1136" s="37"/>
      <c r="AA1136" s="34"/>
      <c r="AB1136" s="78"/>
      <c r="AC1136" s="78">
        <v>16780</v>
      </c>
      <c r="AD1136" s="34"/>
      <c r="AE1136" s="77"/>
      <c r="AF1136" s="38"/>
      <c r="AG1136" s="39"/>
      <c r="AH1136" s="38">
        <v>46031</v>
      </c>
      <c r="AI1136" s="39">
        <v>901220</v>
      </c>
      <c r="AJ1136" s="38"/>
      <c r="AK1136" s="39"/>
      <c r="AL1136" s="34"/>
      <c r="AM1136" s="39"/>
      <c r="AN113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36" s="26"/>
      <c r="AQ1136" s="26"/>
      <c r="AR1136" s="26"/>
    </row>
    <row r="1137" spans="1:44" ht="19.5" customHeight="1" x14ac:dyDescent="0.25">
      <c r="A1137" s="32">
        <f t="shared" si="84"/>
        <v>2026</v>
      </c>
      <c r="B1137" s="32">
        <f t="shared" si="85"/>
        <v>1</v>
      </c>
      <c r="C1137" s="25">
        <v>46027</v>
      </c>
      <c r="D1137" s="57">
        <f t="shared" ca="1" si="82"/>
        <v>46097</v>
      </c>
      <c r="E1137" s="32" t="str">
        <f t="shared" ca="1" si="83"/>
        <v>2-Months</v>
      </c>
      <c r="F1137" s="32" t="str">
        <f>VLOOKUP(O1137,Stock[],5,FALSE)</f>
        <v>BE</v>
      </c>
      <c r="G1137" s="33" t="s">
        <v>2159</v>
      </c>
      <c r="H1137" s="34"/>
      <c r="I1137" s="34" t="s">
        <v>72</v>
      </c>
      <c r="J1137" s="32" t="str">
        <f>VLOOKUP(I1137,Customers[],2,FALSE)</f>
        <v>ဦးကျော်လှ</v>
      </c>
      <c r="K1137" s="32" t="str">
        <f>VLOOKUP(I1137,Customers[],4,FALSE)</f>
        <v>Tharzi</v>
      </c>
      <c r="L1137" s="32" t="str">
        <f>VLOOKUP(Table85[[#This Row],[CustomerID]],Table!H:K,3,0)</f>
        <v>သာစည်</v>
      </c>
      <c r="M1137" s="32" t="str">
        <f>VLOOKUP(I1137,Customers[],5,FALSE)</f>
        <v>WholeSales</v>
      </c>
      <c r="N1137" s="34" t="s">
        <v>10</v>
      </c>
      <c r="O1137" s="37" t="s">
        <v>240</v>
      </c>
      <c r="P1137" s="32" t="str">
        <f>VLOOKUP(O1137,Stock[],2,FALSE)</f>
        <v>သံပုရာအရက်</v>
      </c>
      <c r="Q1137" s="35">
        <f>VLOOKUP(O1137,Stock[],3,FALSE)</f>
        <v>0.64</v>
      </c>
      <c r="R1137" s="35">
        <f>VLOOKUP(O1137,Stock[],4,FALSE)</f>
        <v>14</v>
      </c>
      <c r="S1137" s="34"/>
      <c r="T1137" s="35">
        <f>(DailySales!$S1137/DailySales!$R1137)+DailySales!$U1137</f>
        <v>20</v>
      </c>
      <c r="U1137" s="34">
        <v>20</v>
      </c>
      <c r="V1137" s="36">
        <f>+DailySales!$T1137*DailySales!$R1137</f>
        <v>280</v>
      </c>
      <c r="W1137" s="36">
        <f>+DailySales!$V1137*DailySales!$Q1137</f>
        <v>179.20000000000002</v>
      </c>
      <c r="X1137" s="36">
        <f>VLOOKUP(O1137,Stock[],6,FALSE)</f>
        <v>1330</v>
      </c>
      <c r="Y1137" s="36">
        <f>+DailySales!$V1137*DailySales!$X1137</f>
        <v>372400</v>
      </c>
      <c r="Z1137" s="37"/>
      <c r="AA1137" s="34"/>
      <c r="AB1137" s="78"/>
      <c r="AC1137" s="78"/>
      <c r="AD1137" s="34"/>
      <c r="AE1137" s="77"/>
      <c r="AF1137" s="38"/>
      <c r="AG1137" s="39"/>
      <c r="AH1137" s="38">
        <v>46048</v>
      </c>
      <c r="AI1137" s="39">
        <v>372400</v>
      </c>
      <c r="AJ1137" s="38"/>
      <c r="AK1137" s="39"/>
      <c r="AL1137" s="34"/>
      <c r="AM1137" s="39"/>
      <c r="AN113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37" s="26"/>
      <c r="AQ1137" s="26"/>
      <c r="AR1137" s="26"/>
    </row>
    <row r="1138" spans="1:44" ht="19.5" customHeight="1" x14ac:dyDescent="0.25">
      <c r="A1138" s="32">
        <f t="shared" si="84"/>
        <v>2026</v>
      </c>
      <c r="B1138" s="32">
        <f t="shared" si="85"/>
        <v>1</v>
      </c>
      <c r="C1138" s="25">
        <v>46027</v>
      </c>
      <c r="D1138" s="57">
        <f t="shared" ca="1" si="82"/>
        <v>46097</v>
      </c>
      <c r="E1138" s="32" t="str">
        <f t="shared" ca="1" si="83"/>
        <v>2-Months</v>
      </c>
      <c r="F1138" s="32" t="str">
        <f>VLOOKUP(O1138,Stock[],5,FALSE)</f>
        <v>BE</v>
      </c>
      <c r="G1138" s="33" t="s">
        <v>2159</v>
      </c>
      <c r="H1138" s="34"/>
      <c r="I1138" s="34" t="s">
        <v>72</v>
      </c>
      <c r="J1138" s="32" t="str">
        <f>VLOOKUP(I1138,Customers[],2,FALSE)</f>
        <v>ဦးကျော်လှ</v>
      </c>
      <c r="K1138" s="32" t="str">
        <f>VLOOKUP(I1138,Customers[],4,FALSE)</f>
        <v>Tharzi</v>
      </c>
      <c r="L1138" s="32" t="str">
        <f>VLOOKUP(Table85[[#This Row],[CustomerID]],Table!H:K,3,0)</f>
        <v>သာစည်</v>
      </c>
      <c r="M1138" s="32" t="str">
        <f>VLOOKUP(I1138,Customers[],5,FALSE)</f>
        <v>WholeSales</v>
      </c>
      <c r="N1138" s="34" t="s">
        <v>10</v>
      </c>
      <c r="O1138" s="37" t="s">
        <v>217</v>
      </c>
      <c r="P1138" s="32" t="str">
        <f>VLOOKUP(O1138,Stock[],2,FALSE)</f>
        <v>လိမ္မော်ဖြူ</v>
      </c>
      <c r="Q1138" s="35">
        <f>VLOOKUP(O1138,Stock[],3,FALSE)</f>
        <v>0.64</v>
      </c>
      <c r="R1138" s="35">
        <f>VLOOKUP(O1138,Stock[],4,FALSE)</f>
        <v>24</v>
      </c>
      <c r="S1138" s="34"/>
      <c r="T1138" s="35">
        <f>(DailySales!$S1138/DailySales!$R1138)+DailySales!$U1138</f>
        <v>20</v>
      </c>
      <c r="U1138" s="34">
        <v>20</v>
      </c>
      <c r="V1138" s="36">
        <f>+DailySales!$T1138*DailySales!$R1138</f>
        <v>480</v>
      </c>
      <c r="W1138" s="36">
        <f>+DailySales!$V1138*DailySales!$Q1138</f>
        <v>307.2</v>
      </c>
      <c r="X1138" s="36">
        <f>VLOOKUP(O1138,Stock[],6,FALSE)</f>
        <v>1330</v>
      </c>
      <c r="Y1138" s="36">
        <f>+DailySales!$V1138*DailySales!$X1138</f>
        <v>638400</v>
      </c>
      <c r="Z1138" s="37"/>
      <c r="AA1138" s="34"/>
      <c r="AB1138" s="78"/>
      <c r="AC1138" s="78"/>
      <c r="AD1138" s="34"/>
      <c r="AE1138" s="77"/>
      <c r="AF1138" s="38"/>
      <c r="AG1138" s="39"/>
      <c r="AH1138" s="38">
        <v>46048</v>
      </c>
      <c r="AI1138" s="39">
        <v>638400</v>
      </c>
      <c r="AJ1138" s="38"/>
      <c r="AK1138" s="39"/>
      <c r="AL1138" s="34"/>
      <c r="AM1138" s="39"/>
      <c r="AN113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38" s="26"/>
      <c r="AQ1138" s="26"/>
      <c r="AR1138" s="26"/>
    </row>
    <row r="1139" spans="1:44" ht="19.5" customHeight="1" x14ac:dyDescent="0.25">
      <c r="A1139" s="32">
        <f t="shared" si="84"/>
        <v>2026</v>
      </c>
      <c r="B1139" s="32">
        <f t="shared" si="85"/>
        <v>1</v>
      </c>
      <c r="C1139" s="25">
        <v>46027</v>
      </c>
      <c r="D1139" s="57">
        <f t="shared" ca="1" si="82"/>
        <v>46097</v>
      </c>
      <c r="E1139" s="32" t="str">
        <f t="shared" ca="1" si="83"/>
        <v>2-Months</v>
      </c>
      <c r="F1139" s="32" t="str">
        <f>VLOOKUP(O1139,Stock[],5,FALSE)</f>
        <v>BE</v>
      </c>
      <c r="G1139" s="33" t="s">
        <v>2159</v>
      </c>
      <c r="H1139" s="34"/>
      <c r="I1139" s="34" t="s">
        <v>72</v>
      </c>
      <c r="J1139" s="32" t="str">
        <f>VLOOKUP(I1139,Customers[],2,FALSE)</f>
        <v>ဦးကျော်လှ</v>
      </c>
      <c r="K1139" s="32" t="str">
        <f>VLOOKUP(I1139,Customers[],4,FALSE)</f>
        <v>Tharzi</v>
      </c>
      <c r="L1139" s="32" t="str">
        <f>VLOOKUP(Table85[[#This Row],[CustomerID]],Table!H:K,3,0)</f>
        <v>သာစည်</v>
      </c>
      <c r="M1139" s="32" t="str">
        <f>VLOOKUP(I1139,Customers[],5,FALSE)</f>
        <v>WholeSales</v>
      </c>
      <c r="N1139" s="34" t="s">
        <v>10</v>
      </c>
      <c r="O1139" s="37" t="s">
        <v>214</v>
      </c>
      <c r="P1139" s="32" t="str">
        <f>VLOOKUP(O1139,Stock[],2,FALSE)</f>
        <v>ကောင်းကြည်</v>
      </c>
      <c r="Q1139" s="35">
        <f>VLOOKUP(O1139,Stock[],3,FALSE)</f>
        <v>0.64</v>
      </c>
      <c r="R1139" s="35">
        <f>VLOOKUP(O1139,Stock[],4,FALSE)</f>
        <v>14</v>
      </c>
      <c r="S1139" s="34"/>
      <c r="T1139" s="35">
        <f>(DailySales!$S1139/DailySales!$R1139)+DailySales!$U1139</f>
        <v>20</v>
      </c>
      <c r="U1139" s="34">
        <v>20</v>
      </c>
      <c r="V1139" s="36">
        <f>+DailySales!$T1139*DailySales!$R1139</f>
        <v>280</v>
      </c>
      <c r="W1139" s="36">
        <f>+DailySales!$V1139*DailySales!$Q1139</f>
        <v>179.20000000000002</v>
      </c>
      <c r="X1139" s="36">
        <f>VLOOKUP(O1139,Stock[],6,FALSE)</f>
        <v>1330</v>
      </c>
      <c r="Y1139" s="36">
        <f>+DailySales!$V1139*DailySales!$X1139</f>
        <v>372400</v>
      </c>
      <c r="Z1139" s="37"/>
      <c r="AA1139" s="34"/>
      <c r="AB1139" s="78"/>
      <c r="AC1139" s="78"/>
      <c r="AD1139" s="34"/>
      <c r="AE1139" s="77"/>
      <c r="AF1139" s="38"/>
      <c r="AG1139" s="39"/>
      <c r="AH1139" s="38">
        <v>46048</v>
      </c>
      <c r="AI1139" s="39">
        <v>372400</v>
      </c>
      <c r="AJ1139" s="38"/>
      <c r="AK1139" s="39"/>
      <c r="AL1139" s="34"/>
      <c r="AM1139" s="39"/>
      <c r="AN113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39" s="26"/>
      <c r="AQ1139" s="26"/>
      <c r="AR1139" s="26"/>
    </row>
    <row r="1140" spans="1:44" ht="19.5" customHeight="1" x14ac:dyDescent="0.25">
      <c r="A1140" s="32">
        <f t="shared" si="84"/>
        <v>2026</v>
      </c>
      <c r="B1140" s="32">
        <f t="shared" si="85"/>
        <v>1</v>
      </c>
      <c r="C1140" s="25">
        <v>46027</v>
      </c>
      <c r="D1140" s="57">
        <f t="shared" ca="1" si="82"/>
        <v>46097</v>
      </c>
      <c r="E1140" s="32" t="str">
        <f t="shared" ca="1" si="83"/>
        <v>2-Months</v>
      </c>
      <c r="F1140" s="32" t="str">
        <f>VLOOKUP(O1140,Stock[],5,FALSE)</f>
        <v>BE</v>
      </c>
      <c r="G1140" s="33" t="s">
        <v>2159</v>
      </c>
      <c r="H1140" s="34"/>
      <c r="I1140" s="34" t="s">
        <v>72</v>
      </c>
      <c r="J1140" s="32" t="str">
        <f>VLOOKUP(I1140,Customers[],2,FALSE)</f>
        <v>ဦးကျော်လှ</v>
      </c>
      <c r="K1140" s="32" t="str">
        <f>VLOOKUP(I1140,Customers[],4,FALSE)</f>
        <v>Tharzi</v>
      </c>
      <c r="L1140" s="32" t="str">
        <f>VLOOKUP(Table85[[#This Row],[CustomerID]],Table!H:K,3,0)</f>
        <v>သာစည်</v>
      </c>
      <c r="M1140" s="32" t="str">
        <f>VLOOKUP(I1140,Customers[],5,FALSE)</f>
        <v>WholeSales</v>
      </c>
      <c r="N1140" s="34" t="s">
        <v>10</v>
      </c>
      <c r="O1140" s="37" t="s">
        <v>221</v>
      </c>
      <c r="P1140" s="32" t="str">
        <f>VLOOKUP(O1140,Stock[],2,FALSE)</f>
        <v>မိုးနဲကွန်ကီး</v>
      </c>
      <c r="Q1140" s="35">
        <f>VLOOKUP(O1140,Stock[],3,FALSE)</f>
        <v>0.64</v>
      </c>
      <c r="R1140" s="35">
        <f>VLOOKUP(O1140,Stock[],4,FALSE)</f>
        <v>14</v>
      </c>
      <c r="S1140" s="34"/>
      <c r="T1140" s="35">
        <f>(DailySales!$S1140/DailySales!$R1140)+DailySales!$U1140</f>
        <v>15</v>
      </c>
      <c r="U1140" s="34">
        <v>15</v>
      </c>
      <c r="V1140" s="36">
        <f>+DailySales!$T1140*DailySales!$R1140</f>
        <v>210</v>
      </c>
      <c r="W1140" s="36">
        <f>+DailySales!$V1140*DailySales!$Q1140</f>
        <v>134.4</v>
      </c>
      <c r="X1140" s="36">
        <f>VLOOKUP(O1140,Stock[],6,FALSE)</f>
        <v>1500</v>
      </c>
      <c r="Y1140" s="36">
        <f>+DailySales!$V1140*DailySales!$X1140</f>
        <v>315000</v>
      </c>
      <c r="Z1140" s="37"/>
      <c r="AA1140" s="34"/>
      <c r="AB1140" s="78"/>
      <c r="AC1140" s="78"/>
      <c r="AD1140" s="34"/>
      <c r="AE1140" s="77"/>
      <c r="AF1140" s="38"/>
      <c r="AG1140" s="39"/>
      <c r="AH1140" s="38">
        <v>46048</v>
      </c>
      <c r="AI1140" s="39">
        <v>315000</v>
      </c>
      <c r="AJ1140" s="38"/>
      <c r="AK1140" s="39"/>
      <c r="AL1140" s="34"/>
      <c r="AM1140" s="39"/>
      <c r="AN114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40" s="26"/>
      <c r="AQ1140" s="26"/>
      <c r="AR1140" s="26"/>
    </row>
    <row r="1141" spans="1:44" ht="19.5" customHeight="1" x14ac:dyDescent="0.25">
      <c r="A1141" s="32">
        <f t="shared" si="84"/>
        <v>2026</v>
      </c>
      <c r="B1141" s="32">
        <f t="shared" si="85"/>
        <v>1</v>
      </c>
      <c r="C1141" s="25">
        <v>46027</v>
      </c>
      <c r="D1141" s="57">
        <f t="shared" ca="1" si="82"/>
        <v>46097</v>
      </c>
      <c r="E1141" s="32" t="str">
        <f t="shared" ca="1" si="83"/>
        <v>2-Months</v>
      </c>
      <c r="F1141" s="32" t="str">
        <f>VLOOKUP(O1141,Stock[],5,FALSE)</f>
        <v>BE</v>
      </c>
      <c r="G1141" s="33" t="s">
        <v>2160</v>
      </c>
      <c r="H1141" s="34"/>
      <c r="I1141" s="34" t="s">
        <v>236</v>
      </c>
      <c r="J1141" s="32" t="str">
        <f>VLOOKUP(I1141,Customers[],2,FALSE)</f>
        <v>မယဉ်ယဉ်အေး</v>
      </c>
      <c r="K1141" s="32" t="str">
        <f>VLOOKUP(I1141,Customers[],4,FALSE)</f>
        <v>Mahlaing</v>
      </c>
      <c r="L1141" s="32" t="str">
        <f>VLOOKUP(Table85[[#This Row],[CustomerID]],Table!H:K,3,0)</f>
        <v>မလှိုင်</v>
      </c>
      <c r="M1141" s="32" t="str">
        <f>VLOOKUP(I1141,Customers[],5,FALSE)</f>
        <v>WholeSales/Contract</v>
      </c>
      <c r="N1141" s="34" t="s">
        <v>10</v>
      </c>
      <c r="O1141" s="37" t="s">
        <v>240</v>
      </c>
      <c r="P1141" s="32" t="str">
        <f>VLOOKUP(O1141,Stock[],2,FALSE)</f>
        <v>သံပုရာအရက်</v>
      </c>
      <c r="Q1141" s="35">
        <f>VLOOKUP(O1141,Stock[],3,FALSE)</f>
        <v>0.64</v>
      </c>
      <c r="R1141" s="35">
        <f>VLOOKUP(O1141,Stock[],4,FALSE)</f>
        <v>14</v>
      </c>
      <c r="S1141" s="34"/>
      <c r="T1141" s="35">
        <f>(DailySales!$S1141/DailySales!$R1141)+DailySales!$U1141</f>
        <v>100</v>
      </c>
      <c r="U1141" s="34">
        <v>100</v>
      </c>
      <c r="V1141" s="36">
        <f>+DailySales!$T1141*DailySales!$R1141</f>
        <v>1400</v>
      </c>
      <c r="W1141" s="36">
        <f>+DailySales!$V1141*DailySales!$Q1141</f>
        <v>896</v>
      </c>
      <c r="X1141" s="36">
        <f>VLOOKUP(O1141,Stock[],6,FALSE)</f>
        <v>1330</v>
      </c>
      <c r="Y1141" s="36">
        <f>+DailySales!$V1141*DailySales!$X1141</f>
        <v>1862000</v>
      </c>
      <c r="Z1141" s="37"/>
      <c r="AA1141" s="34"/>
      <c r="AB1141" s="78"/>
      <c r="AC1141" s="78"/>
      <c r="AD1141" s="34"/>
      <c r="AE1141" s="77">
        <v>35000</v>
      </c>
      <c r="AF1141" s="38"/>
      <c r="AG1141" s="39"/>
      <c r="AH1141" s="38"/>
      <c r="AI1141" s="39"/>
      <c r="AJ1141" s="38">
        <v>46055</v>
      </c>
      <c r="AK1141" s="39">
        <v>1897000</v>
      </c>
      <c r="AL1141" s="34"/>
      <c r="AM1141" s="39"/>
      <c r="AN114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41" s="26"/>
      <c r="AQ1141" s="26"/>
      <c r="AR1141" s="26"/>
    </row>
    <row r="1142" spans="1:44" ht="19.5" customHeight="1" x14ac:dyDescent="0.25">
      <c r="A1142" s="32">
        <f t="shared" si="84"/>
        <v>2026</v>
      </c>
      <c r="B1142" s="32">
        <f t="shared" si="85"/>
        <v>1</v>
      </c>
      <c r="C1142" s="25">
        <v>46027</v>
      </c>
      <c r="D1142" s="57">
        <f t="shared" ca="1" si="82"/>
        <v>46097</v>
      </c>
      <c r="E1142" s="32" t="str">
        <f t="shared" ca="1" si="83"/>
        <v>2-Months</v>
      </c>
      <c r="F1142" s="32" t="str">
        <f>VLOOKUP(O1142,Stock[],5,FALSE)</f>
        <v>BE</v>
      </c>
      <c r="G1142" s="33" t="s">
        <v>2160</v>
      </c>
      <c r="H1142" s="34"/>
      <c r="I1142" s="34" t="s">
        <v>236</v>
      </c>
      <c r="J1142" s="32" t="str">
        <f>VLOOKUP(I1142,Customers[],2,FALSE)</f>
        <v>မယဉ်ယဉ်အေး</v>
      </c>
      <c r="K1142" s="32" t="str">
        <f>VLOOKUP(I1142,Customers[],4,FALSE)</f>
        <v>Mahlaing</v>
      </c>
      <c r="L1142" s="32" t="str">
        <f>VLOOKUP(Table85[[#This Row],[CustomerID]],Table!H:K,3,0)</f>
        <v>မလှိုင်</v>
      </c>
      <c r="M1142" s="32" t="str">
        <f>VLOOKUP(I1142,Customers[],5,FALSE)</f>
        <v>WholeSales/Contract</v>
      </c>
      <c r="N1142" s="34" t="s">
        <v>10</v>
      </c>
      <c r="O1142" s="37" t="s">
        <v>217</v>
      </c>
      <c r="P1142" s="32" t="str">
        <f>VLOOKUP(O1142,Stock[],2,FALSE)</f>
        <v>လိမ္မော်ဖြူ</v>
      </c>
      <c r="Q1142" s="35">
        <f>VLOOKUP(O1142,Stock[],3,FALSE)</f>
        <v>0.64</v>
      </c>
      <c r="R1142" s="35">
        <f>VLOOKUP(O1142,Stock[],4,FALSE)</f>
        <v>24</v>
      </c>
      <c r="S1142" s="34"/>
      <c r="T1142" s="35">
        <f>(DailySales!$S1142/DailySales!$R1142)+DailySales!$U1142</f>
        <v>100</v>
      </c>
      <c r="U1142" s="34">
        <v>100</v>
      </c>
      <c r="V1142" s="36">
        <f>+DailySales!$T1142*DailySales!$R1142</f>
        <v>2400</v>
      </c>
      <c r="W1142" s="36">
        <f>+DailySales!$V1142*DailySales!$Q1142</f>
        <v>1536</v>
      </c>
      <c r="X1142" s="36">
        <f>VLOOKUP(O1142,Stock[],6,FALSE)</f>
        <v>1330</v>
      </c>
      <c r="Y1142" s="36">
        <f>+DailySales!$V1142*DailySales!$X1142</f>
        <v>3192000</v>
      </c>
      <c r="Z1142" s="37"/>
      <c r="AA1142" s="34"/>
      <c r="AB1142" s="78"/>
      <c r="AC1142" s="78"/>
      <c r="AD1142" s="34"/>
      <c r="AE1142" s="77">
        <v>40000</v>
      </c>
      <c r="AF1142" s="38"/>
      <c r="AG1142" s="39"/>
      <c r="AH1142" s="38"/>
      <c r="AI1142" s="39"/>
      <c r="AJ1142" s="38">
        <v>46055</v>
      </c>
      <c r="AK1142" s="39">
        <v>3232000</v>
      </c>
      <c r="AL1142" s="34"/>
      <c r="AM1142" s="39"/>
      <c r="AN114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42" s="26"/>
      <c r="AQ1142" s="26"/>
      <c r="AR1142" s="26"/>
    </row>
    <row r="1143" spans="1:44" ht="19.5" customHeight="1" x14ac:dyDescent="0.25">
      <c r="A1143" s="32">
        <f t="shared" si="84"/>
        <v>2026</v>
      </c>
      <c r="B1143" s="32">
        <f t="shared" si="85"/>
        <v>1</v>
      </c>
      <c r="C1143" s="25">
        <v>46027</v>
      </c>
      <c r="D1143" s="57">
        <f t="shared" ca="1" si="82"/>
        <v>46097</v>
      </c>
      <c r="E1143" s="32" t="str">
        <f t="shared" ca="1" si="83"/>
        <v>2-Months</v>
      </c>
      <c r="F1143" s="32" t="str">
        <f>VLOOKUP(O1143,Stock[],5,FALSE)</f>
        <v>BE</v>
      </c>
      <c r="G1143" s="33" t="s">
        <v>2160</v>
      </c>
      <c r="H1143" s="34"/>
      <c r="I1143" s="34" t="s">
        <v>236</v>
      </c>
      <c r="J1143" s="32" t="str">
        <f>VLOOKUP(I1143,Customers[],2,FALSE)</f>
        <v>မယဉ်ယဉ်အေး</v>
      </c>
      <c r="K1143" s="32" t="str">
        <f>VLOOKUP(I1143,Customers[],4,FALSE)</f>
        <v>Mahlaing</v>
      </c>
      <c r="L1143" s="32" t="str">
        <f>VLOOKUP(Table85[[#This Row],[CustomerID]],Table!H:K,3,0)</f>
        <v>မလှိုင်</v>
      </c>
      <c r="M1143" s="32" t="str">
        <f>VLOOKUP(I1143,Customers[],5,FALSE)</f>
        <v>WholeSales/Contract</v>
      </c>
      <c r="N1143" s="34" t="s">
        <v>10</v>
      </c>
      <c r="O1143" s="37" t="s">
        <v>2120</v>
      </c>
      <c r="P1143" s="32" t="str">
        <f>VLOOKUP(O1143,Stock[],2,FALSE)</f>
        <v>ဇေ အရက်သန့်</v>
      </c>
      <c r="Q1143" s="35">
        <f>VLOOKUP(O1143,Stock[],3,FALSE)</f>
        <v>0.64</v>
      </c>
      <c r="R1143" s="35">
        <f>VLOOKUP(O1143,Stock[],4,FALSE)</f>
        <v>14</v>
      </c>
      <c r="S1143" s="34"/>
      <c r="T1143" s="35">
        <f>(DailySales!$S1143/DailySales!$R1143)+DailySales!$U1143</f>
        <v>100</v>
      </c>
      <c r="U1143" s="34">
        <v>100</v>
      </c>
      <c r="V1143" s="36">
        <f>+DailySales!$T1143*DailySales!$R1143</f>
        <v>1400</v>
      </c>
      <c r="W1143" s="36">
        <f>+DailySales!$V1143*DailySales!$Q1143</f>
        <v>896</v>
      </c>
      <c r="X1143" s="36">
        <f>VLOOKUP(O1143,Stock[],6,FALSE)</f>
        <v>1380</v>
      </c>
      <c r="Y1143" s="36">
        <f>+DailySales!$V1143*DailySales!$X1143</f>
        <v>1932000</v>
      </c>
      <c r="Z1143" s="37"/>
      <c r="AA1143" s="34"/>
      <c r="AB1143" s="78"/>
      <c r="AC1143" s="78"/>
      <c r="AD1143" s="34"/>
      <c r="AE1143" s="77">
        <v>35000</v>
      </c>
      <c r="AF1143" s="38"/>
      <c r="AG1143" s="39"/>
      <c r="AH1143" s="38"/>
      <c r="AI1143" s="39"/>
      <c r="AJ1143" s="38">
        <v>46055</v>
      </c>
      <c r="AK1143" s="39">
        <v>1967000</v>
      </c>
      <c r="AL1143" s="34"/>
      <c r="AM1143" s="39"/>
      <c r="AN114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43" s="26"/>
      <c r="AQ1143" s="26"/>
      <c r="AR1143" s="26"/>
    </row>
    <row r="1144" spans="1:44" ht="19.5" customHeight="1" x14ac:dyDescent="0.25">
      <c r="A1144" s="32">
        <f t="shared" si="84"/>
        <v>2026</v>
      </c>
      <c r="B1144" s="32">
        <f t="shared" si="85"/>
        <v>1</v>
      </c>
      <c r="C1144" s="25">
        <v>46027</v>
      </c>
      <c r="D1144" s="57">
        <f t="shared" ca="1" si="82"/>
        <v>46097</v>
      </c>
      <c r="E1144" s="32" t="str">
        <f t="shared" ca="1" si="83"/>
        <v>2-Months</v>
      </c>
      <c r="F1144" s="32" t="str">
        <f>VLOOKUP(O1144,Stock[],5,FALSE)</f>
        <v>BE</v>
      </c>
      <c r="G1144" s="33" t="s">
        <v>2160</v>
      </c>
      <c r="H1144" s="34"/>
      <c r="I1144" s="34" t="s">
        <v>236</v>
      </c>
      <c r="J1144" s="32" t="str">
        <f>VLOOKUP(I1144,Customers[],2,FALSE)</f>
        <v>မယဉ်ယဉ်အေး</v>
      </c>
      <c r="K1144" s="32" t="str">
        <f>VLOOKUP(I1144,Customers[],4,FALSE)</f>
        <v>Mahlaing</v>
      </c>
      <c r="L1144" s="32" t="str">
        <f>VLOOKUP(Table85[[#This Row],[CustomerID]],Table!H:K,3,0)</f>
        <v>မလှိုင်</v>
      </c>
      <c r="M1144" s="32" t="str">
        <f>VLOOKUP(I1144,Customers[],5,FALSE)</f>
        <v>WholeSales/Contract</v>
      </c>
      <c r="N1144" s="34" t="s">
        <v>10</v>
      </c>
      <c r="O1144" s="37" t="s">
        <v>221</v>
      </c>
      <c r="P1144" s="32" t="str">
        <f>VLOOKUP(O1144,Stock[],2,FALSE)</f>
        <v>မိုးနဲကွန်ကီး</v>
      </c>
      <c r="Q1144" s="35">
        <f>VLOOKUP(O1144,Stock[],3,FALSE)</f>
        <v>0.64</v>
      </c>
      <c r="R1144" s="35">
        <f>VLOOKUP(O1144,Stock[],4,FALSE)</f>
        <v>14</v>
      </c>
      <c r="S1144" s="34"/>
      <c r="T1144" s="35">
        <f>(DailySales!$S1144/DailySales!$R1144)+DailySales!$U1144</f>
        <v>20</v>
      </c>
      <c r="U1144" s="34">
        <v>20</v>
      </c>
      <c r="V1144" s="36">
        <f>+DailySales!$T1144*DailySales!$R1144</f>
        <v>280</v>
      </c>
      <c r="W1144" s="36">
        <f>+DailySales!$V1144*DailySales!$Q1144</f>
        <v>179.20000000000002</v>
      </c>
      <c r="X1144" s="36">
        <f>VLOOKUP(O1144,Stock[],6,FALSE)</f>
        <v>1500</v>
      </c>
      <c r="Y1144" s="36">
        <f>+DailySales!$V1144*DailySales!$X1144</f>
        <v>420000</v>
      </c>
      <c r="Z1144" s="37"/>
      <c r="AA1144" s="34"/>
      <c r="AB1144" s="78"/>
      <c r="AC1144" s="78"/>
      <c r="AD1144" s="34"/>
      <c r="AE1144" s="77">
        <f>20*350</f>
        <v>7000</v>
      </c>
      <c r="AF1144" s="38"/>
      <c r="AG1144" s="39"/>
      <c r="AH1144" s="38"/>
      <c r="AI1144" s="39"/>
      <c r="AJ1144" s="38">
        <v>46055</v>
      </c>
      <c r="AK1144" s="39">
        <v>427000</v>
      </c>
      <c r="AL1144" s="34"/>
      <c r="AM1144" s="39"/>
      <c r="AN114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44" s="26"/>
      <c r="AQ1144" s="26"/>
      <c r="AR1144" s="26"/>
    </row>
    <row r="1145" spans="1:44" ht="19.5" customHeight="1" x14ac:dyDescent="0.25">
      <c r="A1145" s="32">
        <f t="shared" si="84"/>
        <v>2026</v>
      </c>
      <c r="B1145" s="32">
        <f t="shared" si="85"/>
        <v>1</v>
      </c>
      <c r="C1145" s="25">
        <v>46027</v>
      </c>
      <c r="D1145" s="57">
        <f t="shared" ca="1" si="82"/>
        <v>46097</v>
      </c>
      <c r="E1145" s="32" t="str">
        <f t="shared" ca="1" si="83"/>
        <v>2-Months</v>
      </c>
      <c r="F1145" s="32" t="str">
        <f>VLOOKUP(O1145,Stock[],5,FALSE)</f>
        <v>BE</v>
      </c>
      <c r="G1145" s="33" t="s">
        <v>2161</v>
      </c>
      <c r="H1145" s="34"/>
      <c r="I1145" s="34" t="s">
        <v>543</v>
      </c>
      <c r="J1145" s="32" t="str">
        <f>VLOOKUP(I1145,Customers[],2,FALSE)</f>
        <v>ရွှေခေတ်</v>
      </c>
      <c r="K1145" s="32" t="str">
        <f>VLOOKUP(I1145,Customers[],4,FALSE)</f>
        <v>Mahlaing</v>
      </c>
      <c r="L1145" s="32" t="str">
        <f>VLOOKUP(Table85[[#This Row],[CustomerID]],Table!H:K,3,0)</f>
        <v>မလှိုင်</v>
      </c>
      <c r="M1145" s="32" t="str">
        <f>VLOOKUP(I1145,Customers[],5,FALSE)</f>
        <v>Semi WS</v>
      </c>
      <c r="N1145" s="34" t="s">
        <v>10</v>
      </c>
      <c r="O1145" s="37" t="s">
        <v>205</v>
      </c>
      <c r="P1145" s="32" t="str">
        <f>VLOOKUP(O1145,Stock[],2,FALSE)</f>
        <v>ကောင်းကြည် ကော် 25%  (1Ltr )</v>
      </c>
      <c r="Q1145" s="35">
        <f>VLOOKUP(O1145,Stock[],3,FALSE)</f>
        <v>1</v>
      </c>
      <c r="R1145" s="35">
        <f>VLOOKUP(O1145,Stock[],4,FALSE)</f>
        <v>12</v>
      </c>
      <c r="S1145" s="34"/>
      <c r="T1145" s="35">
        <f>(DailySales!$S1145/DailySales!$R1145)+DailySales!$U1145</f>
        <v>50</v>
      </c>
      <c r="U1145" s="34">
        <v>50</v>
      </c>
      <c r="V1145" s="36">
        <f>+DailySales!$T1145*DailySales!$R1145</f>
        <v>600</v>
      </c>
      <c r="W1145" s="36">
        <f>+DailySales!$V1145*DailySales!$Q1145</f>
        <v>600</v>
      </c>
      <c r="X1145" s="36">
        <f>VLOOKUP(O1145,Stock[],6,FALSE)</f>
        <v>1530</v>
      </c>
      <c r="Y1145" s="36">
        <f>+DailySales!$V1145*DailySales!$X1145</f>
        <v>918000</v>
      </c>
      <c r="Z1145" s="37"/>
      <c r="AA1145" s="34"/>
      <c r="AB1145" s="78"/>
      <c r="AC1145" s="78"/>
      <c r="AD1145" s="34"/>
      <c r="AE1145" s="77">
        <f>50*350</f>
        <v>17500</v>
      </c>
      <c r="AF1145" s="38"/>
      <c r="AG1145" s="39"/>
      <c r="AH1145" s="38">
        <v>46028</v>
      </c>
      <c r="AI1145" s="39">
        <v>935500</v>
      </c>
      <c r="AJ1145" s="38"/>
      <c r="AK1145" s="39"/>
      <c r="AL1145" s="34"/>
      <c r="AM1145" s="39"/>
      <c r="AN114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45" s="26"/>
      <c r="AQ1145" s="26"/>
      <c r="AR1145" s="26"/>
    </row>
    <row r="1146" spans="1:44" ht="19.5" customHeight="1" x14ac:dyDescent="0.25">
      <c r="A1146" s="32">
        <f t="shared" si="84"/>
        <v>2026</v>
      </c>
      <c r="B1146" s="32">
        <f t="shared" si="85"/>
        <v>1</v>
      </c>
      <c r="C1146" s="25">
        <v>46027</v>
      </c>
      <c r="D1146" s="57">
        <f t="shared" ca="1" si="82"/>
        <v>46097</v>
      </c>
      <c r="E1146" s="32" t="str">
        <f t="shared" ca="1" si="83"/>
        <v>2-Months</v>
      </c>
      <c r="F1146" s="32" t="str">
        <f>VLOOKUP(O1146,Stock[],5,FALSE)</f>
        <v>BE</v>
      </c>
      <c r="G1146" s="33" t="s">
        <v>2161</v>
      </c>
      <c r="H1146" s="34"/>
      <c r="I1146" s="34" t="s">
        <v>543</v>
      </c>
      <c r="J1146" s="32" t="str">
        <f>VLOOKUP(I1146,Customers[],2,FALSE)</f>
        <v>ရွှေခေတ်</v>
      </c>
      <c r="K1146" s="32" t="str">
        <f>VLOOKUP(I1146,Customers[],4,FALSE)</f>
        <v>Mahlaing</v>
      </c>
      <c r="L1146" s="32" t="str">
        <f>VLOOKUP(Table85[[#This Row],[CustomerID]],Table!H:K,3,0)</f>
        <v>မလှိုင်</v>
      </c>
      <c r="M1146" s="32" t="str">
        <f>VLOOKUP(I1146,Customers[],5,FALSE)</f>
        <v>Semi WS</v>
      </c>
      <c r="N1146" s="34" t="s">
        <v>10</v>
      </c>
      <c r="O1146" s="37" t="s">
        <v>2120</v>
      </c>
      <c r="P1146" s="32" t="str">
        <f>VLOOKUP(O1146,Stock[],2,FALSE)</f>
        <v>ဇေ အရက်သန့်</v>
      </c>
      <c r="Q1146" s="35">
        <f>VLOOKUP(O1146,Stock[],3,FALSE)</f>
        <v>0.64</v>
      </c>
      <c r="R1146" s="35">
        <f>VLOOKUP(O1146,Stock[],4,FALSE)</f>
        <v>14</v>
      </c>
      <c r="S1146" s="34"/>
      <c r="T1146" s="35">
        <f>(DailySales!$S1146/DailySales!$R1146)+DailySales!$U1146</f>
        <v>10</v>
      </c>
      <c r="U1146" s="34">
        <v>10</v>
      </c>
      <c r="V1146" s="36">
        <f>+DailySales!$T1146*DailySales!$R1146</f>
        <v>140</v>
      </c>
      <c r="W1146" s="36">
        <f>+DailySales!$V1146*DailySales!$Q1146</f>
        <v>89.600000000000009</v>
      </c>
      <c r="X1146" s="36">
        <f>VLOOKUP(O1146,Stock[],6,FALSE)</f>
        <v>1380</v>
      </c>
      <c r="Y1146" s="36">
        <f>+DailySales!$V1146*DailySales!$X1146</f>
        <v>193200</v>
      </c>
      <c r="Z1146" s="37"/>
      <c r="AA1146" s="34"/>
      <c r="AB1146" s="78"/>
      <c r="AC1146" s="78"/>
      <c r="AD1146" s="34"/>
      <c r="AE1146" s="77">
        <v>3500</v>
      </c>
      <c r="AF1146" s="38"/>
      <c r="AG1146" s="39"/>
      <c r="AH1146" s="38">
        <v>46028</v>
      </c>
      <c r="AI1146" s="39">
        <v>196700</v>
      </c>
      <c r="AJ1146" s="38"/>
      <c r="AK1146" s="39"/>
      <c r="AL1146" s="34"/>
      <c r="AM1146" s="39"/>
      <c r="AN114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46" s="26"/>
      <c r="AQ1146" s="26"/>
      <c r="AR1146" s="26"/>
    </row>
    <row r="1147" spans="1:44" ht="19.5" customHeight="1" x14ac:dyDescent="0.25">
      <c r="A1147" s="32">
        <f t="shared" si="84"/>
        <v>2026</v>
      </c>
      <c r="B1147" s="32">
        <f t="shared" si="85"/>
        <v>1</v>
      </c>
      <c r="C1147" s="25">
        <v>46027</v>
      </c>
      <c r="D1147" s="57">
        <f t="shared" ca="1" si="82"/>
        <v>46097</v>
      </c>
      <c r="E1147" s="32" t="str">
        <f t="shared" ca="1" si="83"/>
        <v>2-Months</v>
      </c>
      <c r="F1147" s="32" t="str">
        <f>VLOOKUP(O1147,Stock[],5,FALSE)</f>
        <v>BE</v>
      </c>
      <c r="G1147" s="33" t="s">
        <v>2161</v>
      </c>
      <c r="H1147" s="34"/>
      <c r="I1147" s="34" t="s">
        <v>543</v>
      </c>
      <c r="J1147" s="32" t="str">
        <f>VLOOKUP(I1147,Customers[],2,FALSE)</f>
        <v>ရွှေခေတ်</v>
      </c>
      <c r="K1147" s="32" t="str">
        <f>VLOOKUP(I1147,Customers[],4,FALSE)</f>
        <v>Mahlaing</v>
      </c>
      <c r="L1147" s="32" t="str">
        <f>VLOOKUP(Table85[[#This Row],[CustomerID]],Table!H:K,3,0)</f>
        <v>မလှိုင်</v>
      </c>
      <c r="M1147" s="32" t="str">
        <f>VLOOKUP(I1147,Customers[],5,FALSE)</f>
        <v>Semi WS</v>
      </c>
      <c r="N1147" s="34" t="s">
        <v>10</v>
      </c>
      <c r="O1147" s="37" t="s">
        <v>240</v>
      </c>
      <c r="P1147" s="32" t="str">
        <f>VLOOKUP(O1147,Stock[],2,FALSE)</f>
        <v>သံပုရာအရက်</v>
      </c>
      <c r="Q1147" s="35">
        <f>VLOOKUP(O1147,Stock[],3,FALSE)</f>
        <v>0.64</v>
      </c>
      <c r="R1147" s="35">
        <f>VLOOKUP(O1147,Stock[],4,FALSE)</f>
        <v>14</v>
      </c>
      <c r="S1147" s="34"/>
      <c r="T1147" s="35">
        <f>(DailySales!$S1147/DailySales!$R1147)+DailySales!$U1147</f>
        <v>15</v>
      </c>
      <c r="U1147" s="34">
        <v>15</v>
      </c>
      <c r="V1147" s="36">
        <f>+DailySales!$T1147*DailySales!$R1147</f>
        <v>210</v>
      </c>
      <c r="W1147" s="36">
        <f>+DailySales!$V1147*DailySales!$Q1147</f>
        <v>134.4</v>
      </c>
      <c r="X1147" s="36">
        <f>VLOOKUP(O1147,Stock[],6,FALSE)</f>
        <v>1330</v>
      </c>
      <c r="Y1147" s="36">
        <f>+DailySales!$V1147*DailySales!$X1147</f>
        <v>279300</v>
      </c>
      <c r="Z1147" s="37"/>
      <c r="AA1147" s="34"/>
      <c r="AB1147" s="78"/>
      <c r="AC1147" s="78">
        <v>8450</v>
      </c>
      <c r="AD1147" s="34"/>
      <c r="AE1147" s="77">
        <f>15*350</f>
        <v>5250</v>
      </c>
      <c r="AF1147" s="38"/>
      <c r="AG1147" s="39"/>
      <c r="AH1147" s="38">
        <v>46028</v>
      </c>
      <c r="AI1147" s="39">
        <v>276100</v>
      </c>
      <c r="AJ1147" s="38"/>
      <c r="AK1147" s="39"/>
      <c r="AL1147" s="34"/>
      <c r="AM1147" s="39"/>
      <c r="AN114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47" s="26"/>
      <c r="AQ1147" s="26"/>
      <c r="AR1147" s="26"/>
    </row>
    <row r="1148" spans="1:44" ht="19.5" customHeight="1" x14ac:dyDescent="0.25">
      <c r="A1148" s="32">
        <f t="shared" si="84"/>
        <v>2026</v>
      </c>
      <c r="B1148" s="32">
        <f t="shared" si="85"/>
        <v>1</v>
      </c>
      <c r="C1148" s="25">
        <v>46027</v>
      </c>
      <c r="D1148" s="57">
        <f t="shared" ca="1" si="82"/>
        <v>46097</v>
      </c>
      <c r="E1148" s="32" t="str">
        <f t="shared" ca="1" si="83"/>
        <v>2-Months</v>
      </c>
      <c r="F1148" s="32" t="str">
        <f>VLOOKUP(O1148,Stock[],5,FALSE)</f>
        <v>BE</v>
      </c>
      <c r="G1148" s="33" t="s">
        <v>2162</v>
      </c>
      <c r="H1148" s="34"/>
      <c r="I1148" s="34" t="s">
        <v>180</v>
      </c>
      <c r="J1148" s="32" t="str">
        <f>VLOOKUP(I1148,Customers[],2,FALSE)</f>
        <v>ရွှေမြင်း</v>
      </c>
      <c r="K1148" s="32" t="str">
        <f>VLOOKUP(I1148,Customers[],4,FALSE)</f>
        <v>Meiktila</v>
      </c>
      <c r="L1148" s="32" t="str">
        <f>VLOOKUP(Table85[[#This Row],[CustomerID]],Table!H:K,3,0)</f>
        <v>မိတ္ထီလာ</v>
      </c>
      <c r="M1148" s="32" t="str">
        <f>VLOOKUP(I1148,Customers[],5,FALSE)</f>
        <v>WholeSales/Contract</v>
      </c>
      <c r="N1148" s="34" t="s">
        <v>10</v>
      </c>
      <c r="O1148" s="37" t="s">
        <v>220</v>
      </c>
      <c r="P1148" s="32" t="str">
        <f>VLOOKUP(O1148,Stock[],2,FALSE)</f>
        <v>မြန်မာရှောက်ပျား</v>
      </c>
      <c r="Q1148" s="35">
        <f>VLOOKUP(O1148,Stock[],3,FALSE)</f>
        <v>0.64</v>
      </c>
      <c r="R1148" s="35">
        <f>VLOOKUP(O1148,Stock[],4,FALSE)</f>
        <v>14</v>
      </c>
      <c r="S1148" s="34"/>
      <c r="T1148" s="35">
        <f>(DailySales!$S1148/DailySales!$R1148)+DailySales!$U1148</f>
        <v>30</v>
      </c>
      <c r="U1148" s="34">
        <v>30</v>
      </c>
      <c r="V1148" s="36">
        <f>+DailySales!$T1148*DailySales!$R1148</f>
        <v>420</v>
      </c>
      <c r="W1148" s="36">
        <f>+DailySales!$V1148*DailySales!$Q1148</f>
        <v>268.8</v>
      </c>
      <c r="X1148" s="36">
        <f>VLOOKUP(O1148,Stock[],6,FALSE)</f>
        <v>1370</v>
      </c>
      <c r="Y1148" s="36">
        <f>+DailySales!$V1148*DailySales!$X1148</f>
        <v>575400</v>
      </c>
      <c r="Z1148" s="37"/>
      <c r="AA1148" s="34"/>
      <c r="AB1148" s="78"/>
      <c r="AC1148" s="78"/>
      <c r="AD1148" s="34"/>
      <c r="AE1148" s="77"/>
      <c r="AF1148" s="38"/>
      <c r="AG1148" s="39"/>
      <c r="AH1148" s="38">
        <v>46072</v>
      </c>
      <c r="AI1148" s="39">
        <v>575400</v>
      </c>
      <c r="AJ1148" s="38"/>
      <c r="AK1148" s="39"/>
      <c r="AL1148" s="34"/>
      <c r="AM1148" s="39"/>
      <c r="AN114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48" s="26"/>
      <c r="AQ1148" s="26"/>
      <c r="AR1148" s="26"/>
    </row>
    <row r="1149" spans="1:44" ht="19.5" customHeight="1" x14ac:dyDescent="0.25">
      <c r="A1149" s="32">
        <f t="shared" si="84"/>
        <v>2026</v>
      </c>
      <c r="B1149" s="32">
        <f t="shared" si="85"/>
        <v>1</v>
      </c>
      <c r="C1149" s="25">
        <v>46027</v>
      </c>
      <c r="D1149" s="57">
        <f t="shared" ca="1" si="82"/>
        <v>46097</v>
      </c>
      <c r="E1149" s="32" t="str">
        <f t="shared" ca="1" si="83"/>
        <v>2-Months</v>
      </c>
      <c r="F1149" s="32" t="str">
        <f>VLOOKUP(O1149,Stock[],5,FALSE)</f>
        <v>BE</v>
      </c>
      <c r="G1149" s="33" t="s">
        <v>2162</v>
      </c>
      <c r="H1149" s="34"/>
      <c r="I1149" s="34" t="s">
        <v>180</v>
      </c>
      <c r="J1149" s="32" t="str">
        <f>VLOOKUP(I1149,Customers[],2,FALSE)</f>
        <v>ရွှေမြင်း</v>
      </c>
      <c r="K1149" s="32" t="str">
        <f>VLOOKUP(I1149,Customers[],4,FALSE)</f>
        <v>Meiktila</v>
      </c>
      <c r="L1149" s="32" t="str">
        <f>VLOOKUP(Table85[[#This Row],[CustomerID]],Table!H:K,3,0)</f>
        <v>မိတ္ထီလာ</v>
      </c>
      <c r="M1149" s="32" t="str">
        <f>VLOOKUP(I1149,Customers[],5,FALSE)</f>
        <v>WholeSales/Contract</v>
      </c>
      <c r="N1149" s="34" t="s">
        <v>10</v>
      </c>
      <c r="O1149" s="37" t="s">
        <v>217</v>
      </c>
      <c r="P1149" s="32" t="str">
        <f>VLOOKUP(O1149,Stock[],2,FALSE)</f>
        <v>လိမ္မော်ဖြူ</v>
      </c>
      <c r="Q1149" s="35">
        <f>VLOOKUP(O1149,Stock[],3,FALSE)</f>
        <v>0.64</v>
      </c>
      <c r="R1149" s="35">
        <f>VLOOKUP(O1149,Stock[],4,FALSE)</f>
        <v>24</v>
      </c>
      <c r="S1149" s="34"/>
      <c r="T1149" s="35">
        <f>(DailySales!$S1149/DailySales!$R1149)+DailySales!$U1149</f>
        <v>30</v>
      </c>
      <c r="U1149" s="34">
        <v>30</v>
      </c>
      <c r="V1149" s="36">
        <f>+DailySales!$T1149*DailySales!$R1149</f>
        <v>720</v>
      </c>
      <c r="W1149" s="36">
        <f>+DailySales!$V1149*DailySales!$Q1149</f>
        <v>460.8</v>
      </c>
      <c r="X1149" s="36">
        <f>VLOOKUP(O1149,Stock[],6,FALSE)</f>
        <v>1330</v>
      </c>
      <c r="Y1149" s="36">
        <f>+DailySales!$V1149*DailySales!$X1149</f>
        <v>957600</v>
      </c>
      <c r="Z1149" s="37"/>
      <c r="AA1149" s="34"/>
      <c r="AB1149" s="78"/>
      <c r="AC1149" s="78"/>
      <c r="AD1149" s="34"/>
      <c r="AE1149" s="77"/>
      <c r="AF1149" s="38"/>
      <c r="AG1149" s="39"/>
      <c r="AH1149" s="38">
        <v>46072</v>
      </c>
      <c r="AI1149" s="39">
        <v>957600</v>
      </c>
      <c r="AJ1149" s="38"/>
      <c r="AK1149" s="39"/>
      <c r="AL1149" s="34"/>
      <c r="AM1149" s="39"/>
      <c r="AN114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49" s="26"/>
      <c r="AQ1149" s="26"/>
      <c r="AR1149" s="26"/>
    </row>
    <row r="1150" spans="1:44" ht="19.5" customHeight="1" x14ac:dyDescent="0.25">
      <c r="A1150" s="32">
        <f t="shared" si="84"/>
        <v>2026</v>
      </c>
      <c r="B1150" s="32">
        <f t="shared" si="85"/>
        <v>1</v>
      </c>
      <c r="C1150" s="25">
        <v>46027</v>
      </c>
      <c r="D1150" s="57">
        <f t="shared" ca="1" si="82"/>
        <v>46097</v>
      </c>
      <c r="E1150" s="32" t="str">
        <f t="shared" ca="1" si="83"/>
        <v>2-Months</v>
      </c>
      <c r="F1150" s="32" t="str">
        <f>VLOOKUP(O1150,Stock[],5,FALSE)</f>
        <v>BE</v>
      </c>
      <c r="G1150" s="33" t="s">
        <v>2162</v>
      </c>
      <c r="H1150" s="34"/>
      <c r="I1150" s="34" t="s">
        <v>180</v>
      </c>
      <c r="J1150" s="32" t="str">
        <f>VLOOKUP(I1150,Customers[],2,FALSE)</f>
        <v>ရွှေမြင်း</v>
      </c>
      <c r="K1150" s="32" t="str">
        <f>VLOOKUP(I1150,Customers[],4,FALSE)</f>
        <v>Meiktila</v>
      </c>
      <c r="L1150" s="32" t="str">
        <f>VLOOKUP(Table85[[#This Row],[CustomerID]],Table!H:K,3,0)</f>
        <v>မိတ္ထီလာ</v>
      </c>
      <c r="M1150" s="32" t="str">
        <f>VLOOKUP(I1150,Customers[],5,FALSE)</f>
        <v>WholeSales/Contract</v>
      </c>
      <c r="N1150" s="34" t="s">
        <v>10</v>
      </c>
      <c r="O1150" s="37" t="s">
        <v>205</v>
      </c>
      <c r="P1150" s="32" t="str">
        <f>VLOOKUP(O1150,Stock[],2,FALSE)</f>
        <v>ကောင်းကြည် ကော် 25%  (1Ltr )</v>
      </c>
      <c r="Q1150" s="35">
        <f>VLOOKUP(O1150,Stock[],3,FALSE)</f>
        <v>1</v>
      </c>
      <c r="R1150" s="35">
        <f>VLOOKUP(O1150,Stock[],4,FALSE)</f>
        <v>12</v>
      </c>
      <c r="S1150" s="34"/>
      <c r="T1150" s="35">
        <f>(DailySales!$S1150/DailySales!$R1150)+DailySales!$U1150</f>
        <v>40</v>
      </c>
      <c r="U1150" s="34">
        <v>40</v>
      </c>
      <c r="V1150" s="36">
        <f>+DailySales!$T1150*DailySales!$R1150</f>
        <v>480</v>
      </c>
      <c r="W1150" s="36">
        <f>+DailySales!$V1150*DailySales!$Q1150</f>
        <v>480</v>
      </c>
      <c r="X1150" s="36">
        <f>VLOOKUP(O1150,Stock[],6,FALSE)</f>
        <v>1530</v>
      </c>
      <c r="Y1150" s="36">
        <f>+DailySales!$V1150*DailySales!$X1150</f>
        <v>734400</v>
      </c>
      <c r="Z1150" s="37"/>
      <c r="AA1150" s="34"/>
      <c r="AB1150" s="78"/>
      <c r="AC1150" s="78"/>
      <c r="AD1150" s="34"/>
      <c r="AE1150" s="77"/>
      <c r="AF1150" s="38"/>
      <c r="AG1150" s="39"/>
      <c r="AH1150" s="38">
        <v>46072</v>
      </c>
      <c r="AI1150" s="39">
        <v>734400</v>
      </c>
      <c r="AJ1150" s="38"/>
      <c r="AK1150" s="39"/>
      <c r="AL1150" s="34"/>
      <c r="AM1150" s="39"/>
      <c r="AN115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50" s="26"/>
      <c r="AQ1150" s="26"/>
      <c r="AR1150" s="26"/>
    </row>
    <row r="1151" spans="1:44" ht="19.5" customHeight="1" x14ac:dyDescent="0.25">
      <c r="A1151" s="32">
        <f t="shared" si="84"/>
        <v>2026</v>
      </c>
      <c r="B1151" s="32">
        <f t="shared" si="85"/>
        <v>1</v>
      </c>
      <c r="C1151" s="25">
        <v>46027</v>
      </c>
      <c r="D1151" s="57">
        <f t="shared" ca="1" si="82"/>
        <v>46097</v>
      </c>
      <c r="E1151" s="32" t="str">
        <f t="shared" ca="1" si="83"/>
        <v>2-Months</v>
      </c>
      <c r="F1151" s="32" t="str">
        <f>VLOOKUP(O1151,Stock[],5,FALSE)</f>
        <v>BE</v>
      </c>
      <c r="G1151" s="33" t="s">
        <v>2162</v>
      </c>
      <c r="H1151" s="34"/>
      <c r="I1151" s="34" t="s">
        <v>180</v>
      </c>
      <c r="J1151" s="32" t="str">
        <f>VLOOKUP(I1151,Customers[],2,FALSE)</f>
        <v>ရွှေမြင်း</v>
      </c>
      <c r="K1151" s="32" t="str">
        <f>VLOOKUP(I1151,Customers[],4,FALSE)</f>
        <v>Meiktila</v>
      </c>
      <c r="L1151" s="32" t="str">
        <f>VLOOKUP(Table85[[#This Row],[CustomerID]],Table!H:K,3,0)</f>
        <v>မိတ္ထီလာ</v>
      </c>
      <c r="M1151" s="32" t="str">
        <f>VLOOKUP(I1151,Customers[],5,FALSE)</f>
        <v>WholeSales/Contract</v>
      </c>
      <c r="N1151" s="34" t="s">
        <v>10</v>
      </c>
      <c r="O1151" s="37" t="s">
        <v>221</v>
      </c>
      <c r="P1151" s="32" t="str">
        <f>VLOOKUP(O1151,Stock[],2,FALSE)</f>
        <v>မိုးနဲကွန်ကီး</v>
      </c>
      <c r="Q1151" s="35">
        <f>VLOOKUP(O1151,Stock[],3,FALSE)</f>
        <v>0.64</v>
      </c>
      <c r="R1151" s="35">
        <f>VLOOKUP(O1151,Stock[],4,FALSE)</f>
        <v>14</v>
      </c>
      <c r="S1151" s="34"/>
      <c r="T1151" s="35">
        <f>(DailySales!$S1151/DailySales!$R1151)+DailySales!$U1151</f>
        <v>30</v>
      </c>
      <c r="U1151" s="34">
        <v>30</v>
      </c>
      <c r="V1151" s="36">
        <f>+DailySales!$T1151*DailySales!$R1151</f>
        <v>420</v>
      </c>
      <c r="W1151" s="36">
        <f>+DailySales!$V1151*DailySales!$Q1151</f>
        <v>268.8</v>
      </c>
      <c r="X1151" s="36">
        <f>VLOOKUP(O1151,Stock[],6,FALSE)</f>
        <v>1500</v>
      </c>
      <c r="Y1151" s="36">
        <f>+DailySales!$V1151*DailySales!$X1151</f>
        <v>630000</v>
      </c>
      <c r="Z1151" s="37"/>
      <c r="AA1151" s="34"/>
      <c r="AB1151" s="78"/>
      <c r="AC1151" s="78"/>
      <c r="AD1151" s="34"/>
      <c r="AE1151" s="77"/>
      <c r="AF1151" s="38"/>
      <c r="AG1151" s="39"/>
      <c r="AH1151" s="38">
        <v>46072</v>
      </c>
      <c r="AI1151" s="39">
        <v>630000</v>
      </c>
      <c r="AJ1151" s="38"/>
      <c r="AK1151" s="39"/>
      <c r="AL1151" s="34"/>
      <c r="AM1151" s="39"/>
      <c r="AN115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51" s="26"/>
      <c r="AQ1151" s="26"/>
      <c r="AR1151" s="26"/>
    </row>
    <row r="1152" spans="1:44" ht="19.5" customHeight="1" x14ac:dyDescent="0.25">
      <c r="A1152" s="32">
        <f t="shared" si="84"/>
        <v>2026</v>
      </c>
      <c r="B1152" s="32">
        <f t="shared" si="85"/>
        <v>1</v>
      </c>
      <c r="C1152" s="25">
        <v>46027</v>
      </c>
      <c r="D1152" s="57">
        <f t="shared" ca="1" si="82"/>
        <v>46097</v>
      </c>
      <c r="E1152" s="32" t="str">
        <f t="shared" ca="1" si="83"/>
        <v>2-Months</v>
      </c>
      <c r="F1152" s="32" t="str">
        <f>VLOOKUP(O1152,Stock[],5,FALSE)</f>
        <v>BE</v>
      </c>
      <c r="G1152" s="33" t="s">
        <v>2163</v>
      </c>
      <c r="H1152" s="34"/>
      <c r="I1152" s="34" t="s">
        <v>180</v>
      </c>
      <c r="J1152" s="32" t="str">
        <f>VLOOKUP(I1152,Customers[],2,FALSE)</f>
        <v>ရွှေမြင်း</v>
      </c>
      <c r="K1152" s="32" t="str">
        <f>VLOOKUP(I1152,Customers[],4,FALSE)</f>
        <v>Meiktila</v>
      </c>
      <c r="L1152" s="32" t="str">
        <f>VLOOKUP(Table85[[#This Row],[CustomerID]],Table!H:K,3,0)</f>
        <v>မိတ္ထီလာ</v>
      </c>
      <c r="M1152" s="32" t="str">
        <f>VLOOKUP(I1152,Customers[],5,FALSE)</f>
        <v>WholeSales/Contract</v>
      </c>
      <c r="N1152" s="34" t="s">
        <v>10</v>
      </c>
      <c r="O1152" s="37" t="s">
        <v>240</v>
      </c>
      <c r="P1152" s="32" t="str">
        <f>VLOOKUP(O1152,Stock[],2,FALSE)</f>
        <v>သံပုရာအရက်</v>
      </c>
      <c r="Q1152" s="35">
        <f>VLOOKUP(O1152,Stock[],3,FALSE)</f>
        <v>0.64</v>
      </c>
      <c r="R1152" s="35">
        <f>VLOOKUP(O1152,Stock[],4,FALSE)</f>
        <v>14</v>
      </c>
      <c r="S1152" s="34"/>
      <c r="T1152" s="35">
        <f>(DailySales!$S1152/DailySales!$R1152)+DailySales!$U1152</f>
        <v>50</v>
      </c>
      <c r="U1152" s="34">
        <v>50</v>
      </c>
      <c r="V1152" s="36">
        <f>+DailySales!$T1152*DailySales!$R1152</f>
        <v>700</v>
      </c>
      <c r="W1152" s="36">
        <f>+DailySales!$V1152*DailySales!$Q1152</f>
        <v>448</v>
      </c>
      <c r="X1152" s="36">
        <f>VLOOKUP(O1152,Stock[],6,FALSE)</f>
        <v>1330</v>
      </c>
      <c r="Y1152" s="36">
        <f>+DailySales!$V1152*DailySales!$X1152</f>
        <v>931000</v>
      </c>
      <c r="Z1152" s="37"/>
      <c r="AA1152" s="34"/>
      <c r="AB1152" s="78"/>
      <c r="AC1152" s="78"/>
      <c r="AD1152" s="34"/>
      <c r="AE1152" s="77"/>
      <c r="AF1152" s="38"/>
      <c r="AG1152" s="39"/>
      <c r="AH1152" s="38">
        <v>46072</v>
      </c>
      <c r="AI1152" s="39">
        <v>931000</v>
      </c>
      <c r="AJ1152" s="38"/>
      <c r="AK1152" s="39"/>
      <c r="AL1152" s="34"/>
      <c r="AM1152" s="39"/>
      <c r="AN115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52" s="26"/>
      <c r="AQ1152" s="26"/>
      <c r="AR1152" s="26"/>
    </row>
    <row r="1153" spans="1:44" ht="19.5" customHeight="1" x14ac:dyDescent="0.25">
      <c r="A1153" s="32">
        <f t="shared" si="84"/>
        <v>2026</v>
      </c>
      <c r="B1153" s="32">
        <f t="shared" si="85"/>
        <v>1</v>
      </c>
      <c r="C1153" s="25">
        <v>46027</v>
      </c>
      <c r="D1153" s="57">
        <f t="shared" ca="1" si="82"/>
        <v>46097</v>
      </c>
      <c r="E1153" s="32" t="str">
        <f t="shared" ca="1" si="83"/>
        <v>2-Months</v>
      </c>
      <c r="F1153" s="32" t="str">
        <f>VLOOKUP(O1153,Stock[],5,FALSE)</f>
        <v>BE</v>
      </c>
      <c r="G1153" s="33" t="s">
        <v>2163</v>
      </c>
      <c r="H1153" s="34"/>
      <c r="I1153" s="34" t="s">
        <v>180</v>
      </c>
      <c r="J1153" s="32" t="str">
        <f>VLOOKUP(I1153,Customers[],2,FALSE)</f>
        <v>ရွှေမြင်း</v>
      </c>
      <c r="K1153" s="32" t="str">
        <f>VLOOKUP(I1153,Customers[],4,FALSE)</f>
        <v>Meiktila</v>
      </c>
      <c r="L1153" s="32" t="str">
        <f>VLOOKUP(Table85[[#This Row],[CustomerID]],Table!H:K,3,0)</f>
        <v>မိတ္ထီလာ</v>
      </c>
      <c r="M1153" s="32" t="str">
        <f>VLOOKUP(I1153,Customers[],5,FALSE)</f>
        <v>WholeSales/Contract</v>
      </c>
      <c r="N1153" s="34" t="s">
        <v>10</v>
      </c>
      <c r="O1153" s="37" t="s">
        <v>220</v>
      </c>
      <c r="P1153" s="32" t="str">
        <f>VLOOKUP(O1153,Stock[],2,FALSE)</f>
        <v>မြန်မာရှောက်ပျား</v>
      </c>
      <c r="Q1153" s="35">
        <f>VLOOKUP(O1153,Stock[],3,FALSE)</f>
        <v>0.64</v>
      </c>
      <c r="R1153" s="35">
        <f>VLOOKUP(O1153,Stock[],4,FALSE)</f>
        <v>14</v>
      </c>
      <c r="S1153" s="34"/>
      <c r="T1153" s="35">
        <f>(DailySales!$S1153/DailySales!$R1153)+DailySales!$U1153</f>
        <v>20</v>
      </c>
      <c r="U1153" s="34">
        <v>20</v>
      </c>
      <c r="V1153" s="36">
        <f>+DailySales!$T1153*DailySales!$R1153</f>
        <v>280</v>
      </c>
      <c r="W1153" s="36">
        <f>+DailySales!$V1153*DailySales!$Q1153</f>
        <v>179.20000000000002</v>
      </c>
      <c r="X1153" s="36">
        <f>VLOOKUP(O1153,Stock[],6,FALSE)</f>
        <v>1370</v>
      </c>
      <c r="Y1153" s="36">
        <f>+DailySales!$V1153*DailySales!$X1153</f>
        <v>383600</v>
      </c>
      <c r="Z1153" s="37"/>
      <c r="AA1153" s="34"/>
      <c r="AB1153" s="78"/>
      <c r="AC1153" s="78"/>
      <c r="AD1153" s="34"/>
      <c r="AE1153" s="77"/>
      <c r="AF1153" s="38"/>
      <c r="AG1153" s="39"/>
      <c r="AH1153" s="38">
        <v>46072</v>
      </c>
      <c r="AI1153" s="39">
        <v>383600</v>
      </c>
      <c r="AJ1153" s="38"/>
      <c r="AK1153" s="39"/>
      <c r="AL1153" s="34"/>
      <c r="AM1153" s="39"/>
      <c r="AN115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53" s="26"/>
      <c r="AQ1153" s="26"/>
      <c r="AR1153" s="26"/>
    </row>
    <row r="1154" spans="1:44" ht="19.5" customHeight="1" x14ac:dyDescent="0.25">
      <c r="A1154" s="32">
        <f t="shared" si="84"/>
        <v>2026</v>
      </c>
      <c r="B1154" s="32">
        <f t="shared" si="85"/>
        <v>1</v>
      </c>
      <c r="C1154" s="25">
        <v>46027</v>
      </c>
      <c r="D1154" s="57">
        <f t="shared" ref="D1154:D1217" ca="1" si="86">TODAY()</f>
        <v>46097</v>
      </c>
      <c r="E1154" s="32" t="str">
        <f t="shared" ref="E1154:E1217" ca="1" si="87">DATEDIF(C1154,D1154,"M")&amp;"-Months"</f>
        <v>2-Months</v>
      </c>
      <c r="F1154" s="32" t="str">
        <f>VLOOKUP(O1154,Stock[],5,FALSE)</f>
        <v>BE</v>
      </c>
      <c r="G1154" s="33" t="s">
        <v>2163</v>
      </c>
      <c r="H1154" s="34"/>
      <c r="I1154" s="34" t="s">
        <v>180</v>
      </c>
      <c r="J1154" s="32" t="str">
        <f>VLOOKUP(I1154,Customers[],2,FALSE)</f>
        <v>ရွှေမြင်း</v>
      </c>
      <c r="K1154" s="32" t="str">
        <f>VLOOKUP(I1154,Customers[],4,FALSE)</f>
        <v>Meiktila</v>
      </c>
      <c r="L1154" s="32" t="str">
        <f>VLOOKUP(Table85[[#This Row],[CustomerID]],Table!H:K,3,0)</f>
        <v>မိတ္ထီလာ</v>
      </c>
      <c r="M1154" s="32" t="str">
        <f>VLOOKUP(I1154,Customers[],5,FALSE)</f>
        <v>WholeSales/Contract</v>
      </c>
      <c r="N1154" s="34" t="s">
        <v>10</v>
      </c>
      <c r="O1154" s="37" t="s">
        <v>217</v>
      </c>
      <c r="P1154" s="32" t="str">
        <f>VLOOKUP(O1154,Stock[],2,FALSE)</f>
        <v>လိမ္မော်ဖြူ</v>
      </c>
      <c r="Q1154" s="35">
        <f>VLOOKUP(O1154,Stock[],3,FALSE)</f>
        <v>0.64</v>
      </c>
      <c r="R1154" s="35">
        <f>VLOOKUP(O1154,Stock[],4,FALSE)</f>
        <v>24</v>
      </c>
      <c r="S1154" s="34"/>
      <c r="T1154" s="35">
        <f>(DailySales!$S1154/DailySales!$R1154)+DailySales!$U1154</f>
        <v>20</v>
      </c>
      <c r="U1154" s="34">
        <v>20</v>
      </c>
      <c r="V1154" s="36">
        <f>+DailySales!$T1154*DailySales!$R1154</f>
        <v>480</v>
      </c>
      <c r="W1154" s="36">
        <f>+DailySales!$V1154*DailySales!$Q1154</f>
        <v>307.2</v>
      </c>
      <c r="X1154" s="36">
        <f>VLOOKUP(O1154,Stock[],6,FALSE)</f>
        <v>1330</v>
      </c>
      <c r="Y1154" s="36">
        <f>+DailySales!$V1154*DailySales!$X1154</f>
        <v>638400</v>
      </c>
      <c r="Z1154" s="37"/>
      <c r="AA1154" s="34"/>
      <c r="AB1154" s="78"/>
      <c r="AC1154" s="78"/>
      <c r="AD1154" s="34"/>
      <c r="AE1154" s="77"/>
      <c r="AF1154" s="38"/>
      <c r="AG1154" s="39"/>
      <c r="AH1154" s="38">
        <v>46072</v>
      </c>
      <c r="AI1154" s="39">
        <v>638400</v>
      </c>
      <c r="AJ1154" s="38"/>
      <c r="AK1154" s="39"/>
      <c r="AL1154" s="34"/>
      <c r="AM1154" s="39"/>
      <c r="AN115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54" s="26"/>
      <c r="AQ1154" s="26"/>
      <c r="AR1154" s="26"/>
    </row>
    <row r="1155" spans="1:44" ht="19.5" customHeight="1" x14ac:dyDescent="0.25">
      <c r="A1155" s="32">
        <f t="shared" si="84"/>
        <v>2026</v>
      </c>
      <c r="B1155" s="32">
        <f t="shared" si="85"/>
        <v>1</v>
      </c>
      <c r="C1155" s="25">
        <v>46027</v>
      </c>
      <c r="D1155" s="57">
        <f t="shared" ca="1" si="86"/>
        <v>46097</v>
      </c>
      <c r="E1155" s="32" t="str">
        <f t="shared" ca="1" si="87"/>
        <v>2-Months</v>
      </c>
      <c r="F1155" s="32" t="str">
        <f>VLOOKUP(O1155,Stock[],5,FALSE)</f>
        <v>BE</v>
      </c>
      <c r="G1155" s="33" t="s">
        <v>2163</v>
      </c>
      <c r="H1155" s="34"/>
      <c r="I1155" s="34" t="s">
        <v>180</v>
      </c>
      <c r="J1155" s="32" t="str">
        <f>VLOOKUP(I1155,Customers[],2,FALSE)</f>
        <v>ရွှေမြင်း</v>
      </c>
      <c r="K1155" s="32" t="str">
        <f>VLOOKUP(I1155,Customers[],4,FALSE)</f>
        <v>Meiktila</v>
      </c>
      <c r="L1155" s="32" t="str">
        <f>VLOOKUP(Table85[[#This Row],[CustomerID]],Table!H:K,3,0)</f>
        <v>မိတ္ထီလာ</v>
      </c>
      <c r="M1155" s="32" t="str">
        <f>VLOOKUP(I1155,Customers[],5,FALSE)</f>
        <v>WholeSales/Contract</v>
      </c>
      <c r="N1155" s="34" t="s">
        <v>10</v>
      </c>
      <c r="O1155" s="37" t="s">
        <v>205</v>
      </c>
      <c r="P1155" s="32" t="str">
        <f>VLOOKUP(O1155,Stock[],2,FALSE)</f>
        <v>ကောင်းကြည် ကော် 25%  (1Ltr )</v>
      </c>
      <c r="Q1155" s="35">
        <f>VLOOKUP(O1155,Stock[],3,FALSE)</f>
        <v>1</v>
      </c>
      <c r="R1155" s="35">
        <f>VLOOKUP(O1155,Stock[],4,FALSE)</f>
        <v>12</v>
      </c>
      <c r="S1155" s="34"/>
      <c r="T1155" s="35">
        <f>(DailySales!$S1155/DailySales!$R1155)+DailySales!$U1155</f>
        <v>30</v>
      </c>
      <c r="U1155" s="34">
        <v>30</v>
      </c>
      <c r="V1155" s="36">
        <f>+DailySales!$T1155*DailySales!$R1155</f>
        <v>360</v>
      </c>
      <c r="W1155" s="36">
        <f>+DailySales!$V1155*DailySales!$Q1155</f>
        <v>360</v>
      </c>
      <c r="X1155" s="36">
        <f>VLOOKUP(O1155,Stock[],6,FALSE)</f>
        <v>1530</v>
      </c>
      <c r="Y1155" s="36">
        <f>+DailySales!$V1155*DailySales!$X1155</f>
        <v>550800</v>
      </c>
      <c r="Z1155" s="37"/>
      <c r="AA1155" s="34"/>
      <c r="AB1155" s="78"/>
      <c r="AC1155" s="78"/>
      <c r="AD1155" s="34"/>
      <c r="AE1155" s="77"/>
      <c r="AF1155" s="38"/>
      <c r="AG1155" s="39"/>
      <c r="AH1155" s="38">
        <v>46072</v>
      </c>
      <c r="AI1155" s="39">
        <v>550800</v>
      </c>
      <c r="AJ1155" s="38"/>
      <c r="AK1155" s="39"/>
      <c r="AL1155" s="34"/>
      <c r="AM1155" s="39"/>
      <c r="AN115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55" s="26"/>
      <c r="AQ1155" s="26"/>
      <c r="AR1155" s="26"/>
    </row>
    <row r="1156" spans="1:44" ht="19.5" customHeight="1" x14ac:dyDescent="0.25">
      <c r="A1156" s="32">
        <f t="shared" si="84"/>
        <v>2026</v>
      </c>
      <c r="B1156" s="32">
        <f t="shared" si="85"/>
        <v>1</v>
      </c>
      <c r="C1156" s="25">
        <v>46027</v>
      </c>
      <c r="D1156" s="57">
        <f t="shared" ca="1" si="86"/>
        <v>46097</v>
      </c>
      <c r="E1156" s="32" t="str">
        <f t="shared" ca="1" si="87"/>
        <v>2-Months</v>
      </c>
      <c r="F1156" s="32" t="str">
        <f>VLOOKUP(O1156,Stock[],5,FALSE)</f>
        <v>BE</v>
      </c>
      <c r="G1156" s="33" t="s">
        <v>2164</v>
      </c>
      <c r="H1156" s="34"/>
      <c r="I1156" s="34" t="s">
        <v>226</v>
      </c>
      <c r="J1156" s="32" t="str">
        <f>VLOOKUP(I1156,Customers[],2,FALSE)</f>
        <v>Summer-1</v>
      </c>
      <c r="K1156" s="32" t="str">
        <f>VLOOKUP(I1156,Customers[],4,FALSE)</f>
        <v>Meiktila</v>
      </c>
      <c r="L1156" s="32" t="str">
        <f>VLOOKUP(Table85[[#This Row],[CustomerID]],Table!H:K,3,0)</f>
        <v>မိတ္ထီလာ</v>
      </c>
      <c r="M1156" s="32" t="str">
        <f>VLOOKUP(I1156,Customers[],5,FALSE)</f>
        <v>WholeSales</v>
      </c>
      <c r="N1156" s="34" t="s">
        <v>10</v>
      </c>
      <c r="O1156" s="37" t="s">
        <v>214</v>
      </c>
      <c r="P1156" s="32" t="str">
        <f>VLOOKUP(O1156,Stock[],2,FALSE)</f>
        <v>ကောင်းကြည်</v>
      </c>
      <c r="Q1156" s="35">
        <f>VLOOKUP(O1156,Stock[],3,FALSE)</f>
        <v>0.64</v>
      </c>
      <c r="R1156" s="35">
        <f>VLOOKUP(O1156,Stock[],4,FALSE)</f>
        <v>14</v>
      </c>
      <c r="S1156" s="34"/>
      <c r="T1156" s="35">
        <f>(DailySales!$S1156/DailySales!$R1156)+DailySales!$U1156</f>
        <v>100</v>
      </c>
      <c r="U1156" s="34">
        <v>100</v>
      </c>
      <c r="V1156" s="36">
        <f>+DailySales!$T1156*DailySales!$R1156</f>
        <v>1400</v>
      </c>
      <c r="W1156" s="36">
        <f>+DailySales!$V1156*DailySales!$Q1156</f>
        <v>896</v>
      </c>
      <c r="X1156" s="36">
        <f>VLOOKUP(O1156,Stock[],6,FALSE)</f>
        <v>1330</v>
      </c>
      <c r="Y1156" s="36">
        <f>+DailySales!$V1156*DailySales!$X1156</f>
        <v>1862000</v>
      </c>
      <c r="Z1156" s="37"/>
      <c r="AA1156" s="34"/>
      <c r="AB1156" s="78"/>
      <c r="AC1156" s="78"/>
      <c r="AD1156" s="34"/>
      <c r="AE1156" s="77"/>
      <c r="AF1156" s="38"/>
      <c r="AG1156" s="39"/>
      <c r="AH1156" s="38">
        <v>46041</v>
      </c>
      <c r="AI1156" s="39">
        <v>1862000</v>
      </c>
      <c r="AJ1156" s="38"/>
      <c r="AK1156" s="39"/>
      <c r="AL1156" s="34"/>
      <c r="AM1156" s="39"/>
      <c r="AN115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56" s="26"/>
      <c r="AQ1156" s="26"/>
      <c r="AR1156" s="26"/>
    </row>
    <row r="1157" spans="1:44" ht="18.75" customHeight="1" x14ac:dyDescent="0.25">
      <c r="A1157" s="32">
        <f t="shared" si="84"/>
        <v>2026</v>
      </c>
      <c r="B1157" s="32">
        <f t="shared" si="85"/>
        <v>1</v>
      </c>
      <c r="C1157" s="25">
        <v>46027</v>
      </c>
      <c r="D1157" s="57">
        <f t="shared" ca="1" si="86"/>
        <v>46097</v>
      </c>
      <c r="E1157" s="32" t="str">
        <f t="shared" ca="1" si="87"/>
        <v>2-Months</v>
      </c>
      <c r="F1157" s="32" t="str">
        <f>VLOOKUP(O1157,Stock[],5,FALSE)</f>
        <v>BE</v>
      </c>
      <c r="G1157" s="33" t="s">
        <v>2164</v>
      </c>
      <c r="H1157" s="34"/>
      <c r="I1157" s="34" t="s">
        <v>226</v>
      </c>
      <c r="J1157" s="32" t="str">
        <f>VLOOKUP(I1157,Customers[],2,FALSE)</f>
        <v>Summer-1</v>
      </c>
      <c r="K1157" s="32" t="str">
        <f>VLOOKUP(I1157,Customers[],4,FALSE)</f>
        <v>Meiktila</v>
      </c>
      <c r="L1157" s="32" t="str">
        <f>VLOOKUP(Table85[[#This Row],[CustomerID]],Table!H:K,3,0)</f>
        <v>မိတ္ထီလာ</v>
      </c>
      <c r="M1157" s="32" t="str">
        <f>VLOOKUP(I1157,Customers[],5,FALSE)</f>
        <v>WholeSales</v>
      </c>
      <c r="N1157" s="34" t="s">
        <v>10</v>
      </c>
      <c r="O1157" s="37" t="s">
        <v>217</v>
      </c>
      <c r="P1157" s="32" t="str">
        <f>VLOOKUP(O1157,Stock[],2,FALSE)</f>
        <v>လိမ္မော်ဖြူ</v>
      </c>
      <c r="Q1157" s="35">
        <f>VLOOKUP(O1157,Stock[],3,FALSE)</f>
        <v>0.64</v>
      </c>
      <c r="R1157" s="35">
        <f>VLOOKUP(O1157,Stock[],4,FALSE)</f>
        <v>24</v>
      </c>
      <c r="S1157" s="34"/>
      <c r="T1157" s="35">
        <f>(DailySales!$S1157/DailySales!$R1157)+DailySales!$U1157</f>
        <v>50</v>
      </c>
      <c r="U1157" s="34">
        <v>50</v>
      </c>
      <c r="V1157" s="36">
        <f>+DailySales!$T1157*DailySales!$R1157</f>
        <v>1200</v>
      </c>
      <c r="W1157" s="36">
        <f>+DailySales!$V1157*DailySales!$Q1157</f>
        <v>768</v>
      </c>
      <c r="X1157" s="36">
        <f>VLOOKUP(O1157,Stock[],6,FALSE)</f>
        <v>1330</v>
      </c>
      <c r="Y1157" s="36">
        <f>+DailySales!$V1157*DailySales!$X1157</f>
        <v>1596000</v>
      </c>
      <c r="Z1157" s="37"/>
      <c r="AA1157" s="34"/>
      <c r="AB1157" s="78"/>
      <c r="AC1157" s="78"/>
      <c r="AD1157" s="34"/>
      <c r="AE1157" s="77"/>
      <c r="AF1157" s="38"/>
      <c r="AG1157" s="39"/>
      <c r="AH1157" s="38">
        <v>46041</v>
      </c>
      <c r="AI1157" s="39">
        <v>1596000</v>
      </c>
      <c r="AJ1157" s="38"/>
      <c r="AK1157" s="39"/>
      <c r="AL1157" s="34"/>
      <c r="AM1157" s="39"/>
      <c r="AN115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57" s="26"/>
      <c r="AQ1157" s="26"/>
      <c r="AR1157" s="26"/>
    </row>
    <row r="1158" spans="1:44" ht="18" customHeight="1" x14ac:dyDescent="0.25">
      <c r="A1158" s="65">
        <f t="shared" ref="A1158:A1163" si="88">YEAR(C1158)</f>
        <v>2026</v>
      </c>
      <c r="B1158" s="65">
        <f t="shared" ref="B1158:B1163" si="89">MONTH(C1158)</f>
        <v>1</v>
      </c>
      <c r="C1158" s="25">
        <v>46027</v>
      </c>
      <c r="D1158" s="67">
        <f t="shared" ca="1" si="86"/>
        <v>46097</v>
      </c>
      <c r="E1158" s="67" t="str">
        <f t="shared" ca="1" si="87"/>
        <v>2-Months</v>
      </c>
      <c r="F1158" s="67" t="str">
        <f>VLOOKUP(O1158,Stock[],5,FALSE)</f>
        <v>BE</v>
      </c>
      <c r="G1158" s="68" t="s">
        <v>2246</v>
      </c>
      <c r="H1158" s="69" t="s">
        <v>283</v>
      </c>
      <c r="I1158" s="70" t="s">
        <v>540</v>
      </c>
      <c r="J1158" s="65" t="str">
        <f>VLOOKUP(I1158,Customers[],2,FALSE)</f>
        <v>ရွှေညီမ</v>
      </c>
      <c r="K1158" s="65" t="str">
        <f>VLOOKUP(I1158,Customers[],4,FALSE)</f>
        <v>Tharzi</v>
      </c>
      <c r="L1158" s="65" t="str">
        <f>VLOOKUP(Table85[[#This Row],[CustomerID]],Table!H:K,3,0)</f>
        <v>အုတ်တွင်း</v>
      </c>
      <c r="M1158" s="65" t="str">
        <f>VLOOKUP(I1158,Customers[],5,FALSE)</f>
        <v>Van-2</v>
      </c>
      <c r="N1158" s="70" t="s">
        <v>9</v>
      </c>
      <c r="O1158" s="71" t="s">
        <v>217</v>
      </c>
      <c r="P1158" s="65" t="str">
        <f>VLOOKUP(O1158,Stock[],2,FALSE)</f>
        <v>လိမ္မော်ဖြူ</v>
      </c>
      <c r="Q1158" s="72">
        <f>VLOOKUP(O1158,Stock[],3,FALSE)</f>
        <v>0.64</v>
      </c>
      <c r="R1158" s="72">
        <f>VLOOKUP(O1158,Stock[],4,FALSE)</f>
        <v>24</v>
      </c>
      <c r="S1158" s="71"/>
      <c r="T1158" s="72">
        <f>(DailySales!$S1158/DailySales!$R1158)+DailySales!$U1158</f>
        <v>5</v>
      </c>
      <c r="U1158" s="71">
        <v>5</v>
      </c>
      <c r="V1158" s="73">
        <f>+DailySales!$T1158*DailySales!$R1158</f>
        <v>120</v>
      </c>
      <c r="W1158" s="73">
        <f>+DailySales!$V1158*DailySales!$Q1158</f>
        <v>76.8</v>
      </c>
      <c r="X1158" s="73">
        <f>VLOOKUP(O1158,Stock[],6,FALSE)</f>
        <v>1330</v>
      </c>
      <c r="Y1158" s="73">
        <f>+DailySales!$V1158*DailySales!$X1158</f>
        <v>159600</v>
      </c>
      <c r="Z1158" s="71"/>
      <c r="AA1158" s="71"/>
      <c r="AB1158" s="71"/>
      <c r="AC1158" s="71"/>
      <c r="AD1158" s="71"/>
      <c r="AE1158" s="74">
        <v>2900</v>
      </c>
      <c r="AF1158" s="75">
        <v>46027</v>
      </c>
      <c r="AG1158" s="76">
        <v>162500</v>
      </c>
      <c r="AH1158" s="75"/>
      <c r="AI1158" s="76"/>
      <c r="AJ1158" s="75"/>
      <c r="AK1158" s="76"/>
      <c r="AL1158" s="34"/>
      <c r="AM1158" s="39"/>
      <c r="AN1158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58" s="26"/>
      <c r="AQ1158" s="26"/>
      <c r="AR1158" s="26"/>
    </row>
    <row r="1159" spans="1:44" ht="21.75" customHeight="1" x14ac:dyDescent="0.25">
      <c r="A1159" s="65">
        <f t="shared" si="88"/>
        <v>2026</v>
      </c>
      <c r="B1159" s="65">
        <f t="shared" si="89"/>
        <v>1</v>
      </c>
      <c r="C1159" s="25">
        <v>46027</v>
      </c>
      <c r="D1159" s="67">
        <f t="shared" ca="1" si="86"/>
        <v>46097</v>
      </c>
      <c r="E1159" s="67" t="str">
        <f t="shared" ca="1" si="87"/>
        <v>2-Months</v>
      </c>
      <c r="F1159" s="67" t="str">
        <f>VLOOKUP(O1159,Stock[],5,FALSE)</f>
        <v>BE</v>
      </c>
      <c r="G1159" s="68" t="s">
        <v>2246</v>
      </c>
      <c r="H1159" s="69" t="s">
        <v>283</v>
      </c>
      <c r="I1159" s="70" t="s">
        <v>540</v>
      </c>
      <c r="J1159" s="65" t="str">
        <f>VLOOKUP(I1159,Customers[],2,FALSE)</f>
        <v>ရွှေညီမ</v>
      </c>
      <c r="K1159" s="65" t="str">
        <f>VLOOKUP(I1159,Customers[],4,FALSE)</f>
        <v>Tharzi</v>
      </c>
      <c r="L1159" s="65" t="str">
        <f>VLOOKUP(Table85[[#This Row],[CustomerID]],Table!H:K,3,0)</f>
        <v>အုတ်တွင်း</v>
      </c>
      <c r="M1159" s="65" t="str">
        <f>VLOOKUP(I1159,Customers[],5,FALSE)</f>
        <v>Van-2</v>
      </c>
      <c r="N1159" s="70" t="s">
        <v>9</v>
      </c>
      <c r="O1159" s="71" t="s">
        <v>221</v>
      </c>
      <c r="P1159" s="65" t="str">
        <f>VLOOKUP(O1159,Stock[],2,FALSE)</f>
        <v>မိုးနဲကွန်ကီး</v>
      </c>
      <c r="Q1159" s="72">
        <f>VLOOKUP(O1159,Stock[],3,FALSE)</f>
        <v>0.64</v>
      </c>
      <c r="R1159" s="72">
        <f>VLOOKUP(O1159,Stock[],4,FALSE)</f>
        <v>14</v>
      </c>
      <c r="S1159" s="71"/>
      <c r="T1159" s="72">
        <f>(DailySales!$S1159/DailySales!$R1159)+DailySales!$U1159</f>
        <v>2</v>
      </c>
      <c r="U1159" s="71">
        <v>2</v>
      </c>
      <c r="V1159" s="73">
        <f>+DailySales!$T1159*DailySales!$R1159</f>
        <v>28</v>
      </c>
      <c r="W1159" s="73">
        <f>+DailySales!$V1159*DailySales!$Q1159</f>
        <v>17.920000000000002</v>
      </c>
      <c r="X1159" s="73">
        <f>VLOOKUP(O1159,Stock[],6,FALSE)</f>
        <v>1500</v>
      </c>
      <c r="Y1159" s="73">
        <f>+DailySales!$V1159*DailySales!$X1159</f>
        <v>42000</v>
      </c>
      <c r="Z1159" s="71"/>
      <c r="AA1159" s="71"/>
      <c r="AB1159" s="71"/>
      <c r="AC1159" s="71"/>
      <c r="AD1159" s="71"/>
      <c r="AE1159" s="74">
        <v>800</v>
      </c>
      <c r="AF1159" s="75">
        <v>46027</v>
      </c>
      <c r="AG1159" s="76">
        <v>42800</v>
      </c>
      <c r="AH1159" s="75"/>
      <c r="AI1159" s="76"/>
      <c r="AJ1159" s="75"/>
      <c r="AK1159" s="76"/>
      <c r="AL1159" s="34"/>
      <c r="AM1159" s="39"/>
      <c r="AN1159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59" s="26"/>
      <c r="AQ1159" s="26"/>
      <c r="AR1159" s="26"/>
    </row>
    <row r="1160" spans="1:44" ht="23.25" customHeight="1" x14ac:dyDescent="0.25">
      <c r="A1160" s="65">
        <f t="shared" si="88"/>
        <v>2026</v>
      </c>
      <c r="B1160" s="65">
        <f t="shared" si="89"/>
        <v>1</v>
      </c>
      <c r="C1160" s="25">
        <v>46027</v>
      </c>
      <c r="D1160" s="67">
        <f t="shared" ca="1" si="86"/>
        <v>46097</v>
      </c>
      <c r="E1160" s="67" t="str">
        <f t="shared" ca="1" si="87"/>
        <v>2-Months</v>
      </c>
      <c r="F1160" s="67" t="str">
        <f>VLOOKUP(O1160,Stock[],5,FALSE)</f>
        <v>BE</v>
      </c>
      <c r="G1160" s="68" t="s">
        <v>2246</v>
      </c>
      <c r="H1160" s="69" t="s">
        <v>283</v>
      </c>
      <c r="I1160" s="70" t="s">
        <v>540</v>
      </c>
      <c r="J1160" s="65" t="str">
        <f>VLOOKUP(I1160,Customers[],2,FALSE)</f>
        <v>ရွှေညီမ</v>
      </c>
      <c r="K1160" s="65" t="str">
        <f>VLOOKUP(I1160,Customers[],4,FALSE)</f>
        <v>Tharzi</v>
      </c>
      <c r="L1160" s="65" t="str">
        <f>VLOOKUP(Table85[[#This Row],[CustomerID]],Table!H:K,3,0)</f>
        <v>အုတ်တွင်း</v>
      </c>
      <c r="M1160" s="65" t="str">
        <f>VLOOKUP(I1160,Customers[],5,FALSE)</f>
        <v>Van-2</v>
      </c>
      <c r="N1160" s="70" t="s">
        <v>9</v>
      </c>
      <c r="O1160" s="71" t="s">
        <v>1395</v>
      </c>
      <c r="P1160" s="65" t="str">
        <f>VLOOKUP(O1160,Stock[],2,FALSE)</f>
        <v>ရွှေမင်းသားမန်ကျည်းခေါင်ရည်</v>
      </c>
      <c r="Q1160" s="72">
        <f>VLOOKUP(O1160,Stock[],3,FALSE)</f>
        <v>0.64</v>
      </c>
      <c r="R1160" s="72">
        <f>VLOOKUP(O1160,Stock[],4,FALSE)</f>
        <v>14</v>
      </c>
      <c r="S1160" s="71"/>
      <c r="T1160" s="72">
        <f>(DailySales!$S1160/DailySales!$R1160)+DailySales!$U1160</f>
        <v>3</v>
      </c>
      <c r="U1160" s="71">
        <v>3</v>
      </c>
      <c r="V1160" s="73">
        <f>+DailySales!$T1160*DailySales!$R1160</f>
        <v>42</v>
      </c>
      <c r="W1160" s="73">
        <f>+DailySales!$V1160*DailySales!$Q1160</f>
        <v>26.88</v>
      </c>
      <c r="X1160" s="73">
        <f>VLOOKUP(O1160,Stock[],6,FALSE)</f>
        <v>830</v>
      </c>
      <c r="Y1160" s="73">
        <f>+DailySales!$V1160*DailySales!$X1160</f>
        <v>34860</v>
      </c>
      <c r="Z1160" s="71"/>
      <c r="AA1160" s="71"/>
      <c r="AB1160" s="71"/>
      <c r="AC1160" s="71"/>
      <c r="AD1160" s="71"/>
      <c r="AE1160" s="74">
        <v>1140</v>
      </c>
      <c r="AF1160" s="75">
        <v>46027</v>
      </c>
      <c r="AG1160" s="76">
        <v>36000</v>
      </c>
      <c r="AH1160" s="75"/>
      <c r="AI1160" s="76"/>
      <c r="AJ1160" s="75"/>
      <c r="AK1160" s="76"/>
      <c r="AL1160" s="34"/>
      <c r="AM1160" s="39"/>
      <c r="AN1160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60" s="26"/>
      <c r="AQ1160" s="26"/>
      <c r="AR1160" s="26"/>
    </row>
    <row r="1161" spans="1:44" ht="16.5" customHeight="1" x14ac:dyDescent="0.25">
      <c r="A1161" s="65">
        <f t="shared" si="88"/>
        <v>2026</v>
      </c>
      <c r="B1161" s="65">
        <f t="shared" si="89"/>
        <v>1</v>
      </c>
      <c r="C1161" s="25">
        <v>46027</v>
      </c>
      <c r="D1161" s="67">
        <f t="shared" ca="1" si="86"/>
        <v>46097</v>
      </c>
      <c r="E1161" s="67" t="str">
        <f t="shared" ca="1" si="87"/>
        <v>2-Months</v>
      </c>
      <c r="F1161" s="67" t="str">
        <f>VLOOKUP(O1161,Stock[],5,FALSE)</f>
        <v>BE</v>
      </c>
      <c r="G1161" s="68" t="s">
        <v>2247</v>
      </c>
      <c r="H1161" s="69" t="s">
        <v>283</v>
      </c>
      <c r="I1161" s="70" t="s">
        <v>1231</v>
      </c>
      <c r="J1161" s="65" t="str">
        <f>VLOOKUP(I1161,Customers[],2,FALSE)</f>
        <v>ကိုဝင်းလှိုင်</v>
      </c>
      <c r="K1161" s="65" t="str">
        <f>VLOOKUP(I1161,Customers[],4,FALSE)</f>
        <v>Tharzi</v>
      </c>
      <c r="L1161" s="65" t="str">
        <f>VLOOKUP(Table85[[#This Row],[CustomerID]],Table!H:K,3,0)</f>
        <v>အုတ်တွင်း</v>
      </c>
      <c r="M1161" s="65" t="str">
        <f>VLOOKUP(I1161,Customers[],5,FALSE)</f>
        <v>Van-2</v>
      </c>
      <c r="N1161" s="70" t="s">
        <v>9</v>
      </c>
      <c r="O1161" s="71" t="s">
        <v>217</v>
      </c>
      <c r="P1161" s="65" t="str">
        <f>VLOOKUP(O1161,Stock[],2,FALSE)</f>
        <v>လိမ္မော်ဖြူ</v>
      </c>
      <c r="Q1161" s="72">
        <f>VLOOKUP(O1161,Stock[],3,FALSE)</f>
        <v>0.64</v>
      </c>
      <c r="R1161" s="72">
        <f>VLOOKUP(O1161,Stock[],4,FALSE)</f>
        <v>24</v>
      </c>
      <c r="S1161" s="71"/>
      <c r="T1161" s="72">
        <f>(DailySales!$S1161/DailySales!$R1161)+DailySales!$U1161</f>
        <v>1</v>
      </c>
      <c r="U1161" s="71">
        <v>1</v>
      </c>
      <c r="V1161" s="73">
        <f>+DailySales!$T1161*DailySales!$R1161</f>
        <v>24</v>
      </c>
      <c r="W1161" s="73">
        <f>+DailySales!$V1161*DailySales!$Q1161</f>
        <v>15.36</v>
      </c>
      <c r="X1161" s="73">
        <f>VLOOKUP(O1161,Stock[],6,FALSE)</f>
        <v>1330</v>
      </c>
      <c r="Y1161" s="73">
        <f>+DailySales!$V1161*DailySales!$X1161</f>
        <v>31920</v>
      </c>
      <c r="Z1161" s="71"/>
      <c r="AA1161" s="71"/>
      <c r="AB1161" s="71"/>
      <c r="AC1161" s="71"/>
      <c r="AD1161" s="71"/>
      <c r="AE1161" s="74">
        <v>580</v>
      </c>
      <c r="AF1161" s="75">
        <v>46027</v>
      </c>
      <c r="AG1161" s="76">
        <v>32500</v>
      </c>
      <c r="AH1161" s="75"/>
      <c r="AI1161" s="76"/>
      <c r="AJ1161" s="75"/>
      <c r="AK1161" s="76"/>
      <c r="AL1161" s="34"/>
      <c r="AM1161" s="39"/>
      <c r="AN1161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61" s="26"/>
      <c r="AQ1161" s="26"/>
      <c r="AR1161" s="26"/>
    </row>
    <row r="1162" spans="1:44" ht="22.5" customHeight="1" x14ac:dyDescent="0.25">
      <c r="A1162" s="65">
        <f t="shared" si="88"/>
        <v>2026</v>
      </c>
      <c r="B1162" s="65">
        <f t="shared" si="89"/>
        <v>1</v>
      </c>
      <c r="C1162" s="25">
        <v>46027</v>
      </c>
      <c r="D1162" s="67">
        <f t="shared" ca="1" si="86"/>
        <v>46097</v>
      </c>
      <c r="E1162" s="67" t="str">
        <f t="shared" ca="1" si="87"/>
        <v>2-Months</v>
      </c>
      <c r="F1162" s="67" t="str">
        <f>VLOOKUP(O1162,Stock[],5,FALSE)</f>
        <v>BE</v>
      </c>
      <c r="G1162" s="68" t="s">
        <v>2248</v>
      </c>
      <c r="H1162" s="69" t="s">
        <v>283</v>
      </c>
      <c r="I1162" s="70" t="s">
        <v>597</v>
      </c>
      <c r="J1162" s="65" t="str">
        <f>VLOOKUP(I1162,Customers[],2,FALSE)</f>
        <v>ကိုရဲဇော်</v>
      </c>
      <c r="K1162" s="65" t="str">
        <f>VLOOKUP(I1162,Customers[],4,FALSE)</f>
        <v>Tharzi</v>
      </c>
      <c r="L1162" s="65" t="str">
        <f>VLOOKUP(Table85[[#This Row],[CustomerID]],Table!H:K,3,0)</f>
        <v>အုတ်တွင်း</v>
      </c>
      <c r="M1162" s="65" t="str">
        <f>VLOOKUP(I1162,Customers[],5,FALSE)</f>
        <v>Van-2</v>
      </c>
      <c r="N1162" s="70" t="s">
        <v>9</v>
      </c>
      <c r="O1162" s="71" t="s">
        <v>217</v>
      </c>
      <c r="P1162" s="65" t="str">
        <f>VLOOKUP(O1162,Stock[],2,FALSE)</f>
        <v>လိမ္မော်ဖြူ</v>
      </c>
      <c r="Q1162" s="72">
        <f>VLOOKUP(O1162,Stock[],3,FALSE)</f>
        <v>0.64</v>
      </c>
      <c r="R1162" s="72">
        <f>VLOOKUP(O1162,Stock[],4,FALSE)</f>
        <v>24</v>
      </c>
      <c r="S1162" s="71"/>
      <c r="T1162" s="72">
        <f>(DailySales!$S1162/DailySales!$R1162)+DailySales!$U1162</f>
        <v>5</v>
      </c>
      <c r="U1162" s="71">
        <v>5</v>
      </c>
      <c r="V1162" s="73">
        <f>+DailySales!$T1162*DailySales!$R1162</f>
        <v>120</v>
      </c>
      <c r="W1162" s="73">
        <f>+DailySales!$V1162*DailySales!$Q1162</f>
        <v>76.8</v>
      </c>
      <c r="X1162" s="73">
        <f>VLOOKUP(O1162,Stock[],6,FALSE)</f>
        <v>1330</v>
      </c>
      <c r="Y1162" s="73">
        <f>+DailySales!$V1162*DailySales!$X1162</f>
        <v>159600</v>
      </c>
      <c r="Z1162" s="71"/>
      <c r="AA1162" s="71"/>
      <c r="AB1162" s="71"/>
      <c r="AC1162" s="71"/>
      <c r="AD1162" s="71"/>
      <c r="AE1162" s="74">
        <v>2900</v>
      </c>
      <c r="AF1162" s="75">
        <v>46027</v>
      </c>
      <c r="AG1162" s="76">
        <v>162500</v>
      </c>
      <c r="AH1162" s="75"/>
      <c r="AI1162" s="76"/>
      <c r="AJ1162" s="75"/>
      <c r="AK1162" s="76"/>
      <c r="AL1162" s="34"/>
      <c r="AM1162" s="39"/>
      <c r="AN1162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62" s="26"/>
      <c r="AQ1162" s="26"/>
      <c r="AR1162" s="26"/>
    </row>
    <row r="1163" spans="1:44" ht="19.5" customHeight="1" x14ac:dyDescent="0.25">
      <c r="A1163" s="65">
        <f t="shared" si="88"/>
        <v>2026</v>
      </c>
      <c r="B1163" s="65">
        <f t="shared" si="89"/>
        <v>1</v>
      </c>
      <c r="C1163" s="25">
        <v>46027</v>
      </c>
      <c r="D1163" s="67">
        <f t="shared" ca="1" si="86"/>
        <v>46097</v>
      </c>
      <c r="E1163" s="67" t="str">
        <f t="shared" ca="1" si="87"/>
        <v>2-Months</v>
      </c>
      <c r="F1163" s="67" t="str">
        <f>VLOOKUP(O1163,Stock[],5,FALSE)</f>
        <v>BE</v>
      </c>
      <c r="G1163" s="68" t="s">
        <v>2248</v>
      </c>
      <c r="H1163" s="69" t="s">
        <v>283</v>
      </c>
      <c r="I1163" s="70" t="s">
        <v>597</v>
      </c>
      <c r="J1163" s="65" t="str">
        <f>VLOOKUP(I1163,Customers[],2,FALSE)</f>
        <v>ကိုရဲဇော်</v>
      </c>
      <c r="K1163" s="65" t="str">
        <f>VLOOKUP(I1163,Customers[],4,FALSE)</f>
        <v>Tharzi</v>
      </c>
      <c r="L1163" s="65" t="str">
        <f>VLOOKUP(Table85[[#This Row],[CustomerID]],Table!H:K,3,0)</f>
        <v>အုတ်တွင်း</v>
      </c>
      <c r="M1163" s="65" t="str">
        <f>VLOOKUP(I1163,Customers[],5,FALSE)</f>
        <v>Van-2</v>
      </c>
      <c r="N1163" s="70" t="s">
        <v>9</v>
      </c>
      <c r="O1163" s="71" t="s">
        <v>221</v>
      </c>
      <c r="P1163" s="65" t="str">
        <f>VLOOKUP(O1163,Stock[],2,FALSE)</f>
        <v>မိုးနဲကွန်ကီး</v>
      </c>
      <c r="Q1163" s="72">
        <f>VLOOKUP(O1163,Stock[],3,FALSE)</f>
        <v>0.64</v>
      </c>
      <c r="R1163" s="72">
        <f>VLOOKUP(O1163,Stock[],4,FALSE)</f>
        <v>14</v>
      </c>
      <c r="S1163" s="71"/>
      <c r="T1163" s="72">
        <f>(DailySales!$S1163/DailySales!$R1163)+DailySales!$U1163</f>
        <v>2</v>
      </c>
      <c r="U1163" s="71">
        <v>2</v>
      </c>
      <c r="V1163" s="73">
        <f>+DailySales!$T1163*DailySales!$R1163</f>
        <v>28</v>
      </c>
      <c r="W1163" s="73">
        <f>+DailySales!$V1163*DailySales!$Q1163</f>
        <v>17.920000000000002</v>
      </c>
      <c r="X1163" s="73">
        <f>VLOOKUP(O1163,Stock[],6,FALSE)</f>
        <v>1500</v>
      </c>
      <c r="Y1163" s="73">
        <f>+DailySales!$V1163*DailySales!$X1163</f>
        <v>42000</v>
      </c>
      <c r="Z1163" s="71"/>
      <c r="AA1163" s="71"/>
      <c r="AB1163" s="71"/>
      <c r="AC1163" s="71"/>
      <c r="AD1163" s="71"/>
      <c r="AE1163" s="74">
        <v>800</v>
      </c>
      <c r="AF1163" s="75">
        <v>46027</v>
      </c>
      <c r="AG1163" s="76">
        <v>42800</v>
      </c>
      <c r="AH1163" s="75"/>
      <c r="AI1163" s="76"/>
      <c r="AJ1163" s="75"/>
      <c r="AK1163" s="76"/>
      <c r="AL1163" s="34"/>
      <c r="AM1163" s="39"/>
      <c r="AN1163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63" s="26"/>
      <c r="AQ1163" s="26"/>
      <c r="AR1163" s="26"/>
    </row>
    <row r="1164" spans="1:44" ht="16.5" customHeight="1" x14ac:dyDescent="0.25">
      <c r="A1164" s="65">
        <f t="shared" ref="A1164:A1171" si="90">YEAR(C1164)</f>
        <v>2026</v>
      </c>
      <c r="B1164" s="65">
        <f t="shared" ref="B1164:B1171" si="91">MONTH(C1164)</f>
        <v>1</v>
      </c>
      <c r="C1164" s="25">
        <v>46027</v>
      </c>
      <c r="D1164" s="67">
        <f t="shared" ca="1" si="86"/>
        <v>46097</v>
      </c>
      <c r="E1164" s="67" t="str">
        <f t="shared" ca="1" si="87"/>
        <v>2-Months</v>
      </c>
      <c r="F1164" s="67" t="str">
        <f>VLOOKUP(O1164,Stock[],5,FALSE)</f>
        <v>BE</v>
      </c>
      <c r="G1164" s="68" t="s">
        <v>2249</v>
      </c>
      <c r="H1164" s="69" t="s">
        <v>283</v>
      </c>
      <c r="I1164" s="70" t="s">
        <v>762</v>
      </c>
      <c r="J1164" s="65" t="str">
        <f>VLOOKUP(I1164,Customers[],2,FALSE)</f>
        <v>မခိုင်</v>
      </c>
      <c r="K1164" s="65" t="str">
        <f>VLOOKUP(I1164,Customers[],4,FALSE)</f>
        <v>Tharzi</v>
      </c>
      <c r="L1164" s="65" t="str">
        <f>VLOOKUP(Table85[[#This Row],[CustomerID]],Table!H:K,3,0)</f>
        <v>အုတ်တွင်း</v>
      </c>
      <c r="M1164" s="65" t="str">
        <f>VLOOKUP(I1164,Customers[],5,FALSE)</f>
        <v>Van-2</v>
      </c>
      <c r="N1164" s="70" t="s">
        <v>9</v>
      </c>
      <c r="O1164" s="71" t="s">
        <v>217</v>
      </c>
      <c r="P1164" s="65" t="str">
        <f>VLOOKUP(O1164,Stock[],2,FALSE)</f>
        <v>လိမ္မော်ဖြူ</v>
      </c>
      <c r="Q1164" s="72">
        <f>VLOOKUP(O1164,Stock[],3,FALSE)</f>
        <v>0.64</v>
      </c>
      <c r="R1164" s="72">
        <f>VLOOKUP(O1164,Stock[],4,FALSE)</f>
        <v>24</v>
      </c>
      <c r="S1164" s="71"/>
      <c r="T1164" s="72">
        <f>(DailySales!$S1164/DailySales!$R1164)+DailySales!$U1164</f>
        <v>4</v>
      </c>
      <c r="U1164" s="71">
        <v>4</v>
      </c>
      <c r="V1164" s="73">
        <f>+DailySales!$T1164*DailySales!$R1164</f>
        <v>96</v>
      </c>
      <c r="W1164" s="73">
        <f>+DailySales!$V1164*DailySales!$Q1164</f>
        <v>61.44</v>
      </c>
      <c r="X1164" s="73">
        <f>VLOOKUP(O1164,Stock[],6,FALSE)</f>
        <v>1330</v>
      </c>
      <c r="Y1164" s="73">
        <f>+DailySales!$V1164*DailySales!$X1164</f>
        <v>127680</v>
      </c>
      <c r="Z1164" s="71"/>
      <c r="AA1164" s="71"/>
      <c r="AB1164" s="71"/>
      <c r="AC1164" s="71"/>
      <c r="AD1164" s="71"/>
      <c r="AE1164" s="74">
        <v>2320</v>
      </c>
      <c r="AF1164" s="75">
        <v>46027</v>
      </c>
      <c r="AG1164" s="76">
        <v>130000</v>
      </c>
      <c r="AH1164" s="75"/>
      <c r="AI1164" s="76"/>
      <c r="AJ1164" s="75"/>
      <c r="AK1164" s="76"/>
      <c r="AL1164" s="34"/>
      <c r="AM1164" s="39"/>
      <c r="AN1164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64" s="26"/>
      <c r="AQ1164" s="26"/>
      <c r="AR1164" s="26"/>
    </row>
    <row r="1165" spans="1:44" ht="22.5" customHeight="1" x14ac:dyDescent="0.25">
      <c r="A1165" s="65">
        <f t="shared" si="90"/>
        <v>2026</v>
      </c>
      <c r="B1165" s="65">
        <f t="shared" si="91"/>
        <v>1</v>
      </c>
      <c r="C1165" s="25">
        <v>46027</v>
      </c>
      <c r="D1165" s="67">
        <f t="shared" ca="1" si="86"/>
        <v>46097</v>
      </c>
      <c r="E1165" s="67" t="str">
        <f t="shared" ca="1" si="87"/>
        <v>2-Months</v>
      </c>
      <c r="F1165" s="67" t="str">
        <f>VLOOKUP(O1165,Stock[],5,FALSE)</f>
        <v>BE</v>
      </c>
      <c r="G1165" s="68" t="s">
        <v>2250</v>
      </c>
      <c r="H1165" s="69" t="s">
        <v>283</v>
      </c>
      <c r="I1165" s="70" t="s">
        <v>533</v>
      </c>
      <c r="J1165" s="65" t="str">
        <f>VLOOKUP(I1165,Customers[],2,FALSE)</f>
        <v>သုခစံ</v>
      </c>
      <c r="K1165" s="65" t="str">
        <f>VLOOKUP(I1165,Customers[],4,FALSE)</f>
        <v>Tharzi</v>
      </c>
      <c r="L1165" s="65" t="str">
        <f>VLOOKUP(Table85[[#This Row],[CustomerID]],Table!H:K,3,0)</f>
        <v>နန်းတော်ကုန်း</v>
      </c>
      <c r="M1165" s="65" t="str">
        <f>VLOOKUP(I1165,Customers[],5,FALSE)</f>
        <v>Van-2</v>
      </c>
      <c r="N1165" s="70" t="s">
        <v>9</v>
      </c>
      <c r="O1165" s="71" t="s">
        <v>209</v>
      </c>
      <c r="P1165" s="65" t="str">
        <f>VLOOKUP(O1165,Stock[],2,FALSE)</f>
        <v>ဇေယျဝတီ Red</v>
      </c>
      <c r="Q1165" s="72">
        <f>VLOOKUP(O1165,Stock[],3,FALSE)</f>
        <v>0.64</v>
      </c>
      <c r="R1165" s="72">
        <f>VLOOKUP(O1165,Stock[],4,FALSE)</f>
        <v>14</v>
      </c>
      <c r="S1165" s="71"/>
      <c r="T1165" s="72">
        <f>(DailySales!$S1165/DailySales!$R1165)+DailySales!$U1165</f>
        <v>10</v>
      </c>
      <c r="U1165" s="71">
        <v>10</v>
      </c>
      <c r="V1165" s="73">
        <f>+DailySales!$T1165*DailySales!$R1165</f>
        <v>140</v>
      </c>
      <c r="W1165" s="73">
        <f>+DailySales!$V1165*DailySales!$Q1165</f>
        <v>89.600000000000009</v>
      </c>
      <c r="X1165" s="73">
        <f>VLOOKUP(O1165,Stock[],6,FALSE)</f>
        <v>1330</v>
      </c>
      <c r="Y1165" s="73">
        <f>+DailySales!$V1165*DailySales!$X1165</f>
        <v>186200</v>
      </c>
      <c r="Z1165" s="71"/>
      <c r="AA1165" s="71"/>
      <c r="AB1165" s="71"/>
      <c r="AC1165" s="71"/>
      <c r="AD1165" s="71"/>
      <c r="AE1165" s="74">
        <v>4800</v>
      </c>
      <c r="AF1165" s="75">
        <v>46027</v>
      </c>
      <c r="AG1165" s="76">
        <v>191000</v>
      </c>
      <c r="AH1165" s="75"/>
      <c r="AI1165" s="76"/>
      <c r="AJ1165" s="75"/>
      <c r="AK1165" s="76"/>
      <c r="AL1165" s="34"/>
      <c r="AM1165" s="39"/>
      <c r="AN1165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65" s="26"/>
      <c r="AQ1165" s="26"/>
      <c r="AR1165" s="26"/>
    </row>
    <row r="1166" spans="1:44" ht="22.5" customHeight="1" x14ac:dyDescent="0.25">
      <c r="A1166" s="65">
        <f t="shared" si="90"/>
        <v>2026</v>
      </c>
      <c r="B1166" s="65">
        <f t="shared" si="91"/>
        <v>1</v>
      </c>
      <c r="C1166" s="25">
        <v>46027</v>
      </c>
      <c r="D1166" s="67">
        <f t="shared" ca="1" si="86"/>
        <v>46097</v>
      </c>
      <c r="E1166" s="67" t="str">
        <f t="shared" ca="1" si="87"/>
        <v>2-Months</v>
      </c>
      <c r="F1166" s="67" t="str">
        <f>VLOOKUP(O1166,Stock[],5,FALSE)</f>
        <v>BE</v>
      </c>
      <c r="G1166" s="68" t="s">
        <v>2250</v>
      </c>
      <c r="H1166" s="69" t="s">
        <v>283</v>
      </c>
      <c r="I1166" s="70" t="s">
        <v>533</v>
      </c>
      <c r="J1166" s="65" t="str">
        <f>VLOOKUP(I1166,Customers[],2,FALSE)</f>
        <v>သုခစံ</v>
      </c>
      <c r="K1166" s="65" t="str">
        <f>VLOOKUP(I1166,Customers[],4,FALSE)</f>
        <v>Tharzi</v>
      </c>
      <c r="L1166" s="65" t="str">
        <f>VLOOKUP(Table85[[#This Row],[CustomerID]],Table!H:K,3,0)</f>
        <v>နန်းတော်ကုန်း</v>
      </c>
      <c r="M1166" s="65" t="str">
        <f>VLOOKUP(I1166,Customers[],5,FALSE)</f>
        <v>Van-2</v>
      </c>
      <c r="N1166" s="70" t="s">
        <v>9</v>
      </c>
      <c r="O1166" s="71" t="s">
        <v>221</v>
      </c>
      <c r="P1166" s="65" t="str">
        <f>VLOOKUP(O1166,Stock[],2,FALSE)</f>
        <v>မိုးနဲကွန်ကီး</v>
      </c>
      <c r="Q1166" s="72">
        <f>VLOOKUP(O1166,Stock[],3,FALSE)</f>
        <v>0.64</v>
      </c>
      <c r="R1166" s="72">
        <f>VLOOKUP(O1166,Stock[],4,FALSE)</f>
        <v>14</v>
      </c>
      <c r="S1166" s="71"/>
      <c r="T1166" s="72">
        <f>(DailySales!$S1166/DailySales!$R1166)+DailySales!$U1166</f>
        <v>2</v>
      </c>
      <c r="U1166" s="71">
        <v>2</v>
      </c>
      <c r="V1166" s="73">
        <f>+DailySales!$T1166*DailySales!$R1166</f>
        <v>28</v>
      </c>
      <c r="W1166" s="73">
        <f>+DailySales!$V1166*DailySales!$Q1166</f>
        <v>17.920000000000002</v>
      </c>
      <c r="X1166" s="73">
        <f>VLOOKUP(O1166,Stock[],6,FALSE)</f>
        <v>1500</v>
      </c>
      <c r="Y1166" s="73">
        <f>+DailySales!$V1166*DailySales!$X1166</f>
        <v>42000</v>
      </c>
      <c r="Z1166" s="71"/>
      <c r="AA1166" s="71"/>
      <c r="AB1166" s="71"/>
      <c r="AC1166" s="71"/>
      <c r="AD1166" s="71"/>
      <c r="AE1166" s="74">
        <v>800</v>
      </c>
      <c r="AF1166" s="75">
        <v>46027</v>
      </c>
      <c r="AG1166" s="76">
        <v>42800</v>
      </c>
      <c r="AH1166" s="75"/>
      <c r="AI1166" s="76"/>
      <c r="AJ1166" s="75"/>
      <c r="AK1166" s="76"/>
      <c r="AL1166" s="34"/>
      <c r="AM1166" s="39"/>
      <c r="AN1166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66" s="26"/>
      <c r="AQ1166" s="26"/>
      <c r="AR1166" s="26"/>
    </row>
    <row r="1167" spans="1:44" ht="22.5" customHeight="1" x14ac:dyDescent="0.25">
      <c r="A1167" s="65">
        <f t="shared" si="90"/>
        <v>2026</v>
      </c>
      <c r="B1167" s="65">
        <f t="shared" si="91"/>
        <v>1</v>
      </c>
      <c r="C1167" s="25">
        <v>46027</v>
      </c>
      <c r="D1167" s="67">
        <f t="shared" ca="1" si="86"/>
        <v>46097</v>
      </c>
      <c r="E1167" s="67" t="str">
        <f t="shared" ca="1" si="87"/>
        <v>2-Months</v>
      </c>
      <c r="F1167" s="67" t="str">
        <f>VLOOKUP(O1167,Stock[],5,FALSE)</f>
        <v>BE</v>
      </c>
      <c r="G1167" s="68" t="s">
        <v>2251</v>
      </c>
      <c r="H1167" s="69" t="s">
        <v>283</v>
      </c>
      <c r="I1167" s="70" t="s">
        <v>763</v>
      </c>
      <c r="J1167" s="65" t="str">
        <f>VLOOKUP(I1167,Customers[],2,FALSE)</f>
        <v>ကိုမြင့်အောင်</v>
      </c>
      <c r="K1167" s="65" t="str">
        <f>VLOOKUP(I1167,Customers[],4,FALSE)</f>
        <v>Tharzi</v>
      </c>
      <c r="L1167" s="65" t="str">
        <f>VLOOKUP(Table85[[#This Row],[CustomerID]],Table!H:K,3,0)</f>
        <v>နန်းတော်ကုန်း</v>
      </c>
      <c r="M1167" s="65" t="str">
        <f>VLOOKUP(I1167,Customers[],5,FALSE)</f>
        <v>Van-2</v>
      </c>
      <c r="N1167" s="70" t="s">
        <v>9</v>
      </c>
      <c r="O1167" s="71" t="s">
        <v>1395</v>
      </c>
      <c r="P1167" s="65" t="str">
        <f>VLOOKUP(O1167,Stock[],2,FALSE)</f>
        <v>ရွှေမင်းသားမန်ကျည်းခေါင်ရည်</v>
      </c>
      <c r="Q1167" s="72">
        <f>VLOOKUP(O1167,Stock[],3,FALSE)</f>
        <v>0.64</v>
      </c>
      <c r="R1167" s="72">
        <f>VLOOKUP(O1167,Stock[],4,FALSE)</f>
        <v>14</v>
      </c>
      <c r="S1167" s="71"/>
      <c r="T1167" s="72">
        <f>(DailySales!$S1167/DailySales!$R1167)+DailySales!$U1167</f>
        <v>2</v>
      </c>
      <c r="U1167" s="71">
        <v>2</v>
      </c>
      <c r="V1167" s="73">
        <f>+DailySales!$T1167*DailySales!$R1167</f>
        <v>28</v>
      </c>
      <c r="W1167" s="73">
        <f>+DailySales!$V1167*DailySales!$Q1167</f>
        <v>17.920000000000002</v>
      </c>
      <c r="X1167" s="73">
        <f>VLOOKUP(O1167,Stock[],6,FALSE)</f>
        <v>830</v>
      </c>
      <c r="Y1167" s="73">
        <f>+DailySales!$V1167*DailySales!$X1167</f>
        <v>23240</v>
      </c>
      <c r="Z1167" s="71"/>
      <c r="AA1167" s="71"/>
      <c r="AB1167" s="71"/>
      <c r="AC1167" s="71"/>
      <c r="AD1167" s="71"/>
      <c r="AE1167" s="74">
        <v>760</v>
      </c>
      <c r="AF1167" s="75">
        <v>46027</v>
      </c>
      <c r="AG1167" s="76">
        <v>24000</v>
      </c>
      <c r="AH1167" s="75"/>
      <c r="AI1167" s="76"/>
      <c r="AJ1167" s="75"/>
      <c r="AK1167" s="76"/>
      <c r="AL1167" s="34"/>
      <c r="AM1167" s="39"/>
      <c r="AN1167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67" s="26"/>
      <c r="AQ1167" s="26"/>
      <c r="AR1167" s="26"/>
    </row>
    <row r="1168" spans="1:44" ht="22.5" customHeight="1" x14ac:dyDescent="0.25">
      <c r="A1168" s="65">
        <f t="shared" si="90"/>
        <v>2026</v>
      </c>
      <c r="B1168" s="65">
        <f t="shared" si="91"/>
        <v>1</v>
      </c>
      <c r="C1168" s="25">
        <v>46027</v>
      </c>
      <c r="D1168" s="67">
        <f t="shared" ca="1" si="86"/>
        <v>46097</v>
      </c>
      <c r="E1168" s="67" t="str">
        <f t="shared" ca="1" si="87"/>
        <v>2-Months</v>
      </c>
      <c r="F1168" s="67" t="str">
        <f>VLOOKUP(O1168,Stock[],5,FALSE)</f>
        <v>BE</v>
      </c>
      <c r="G1168" s="68" t="s">
        <v>2252</v>
      </c>
      <c r="H1168" s="69" t="s">
        <v>283</v>
      </c>
      <c r="I1168" s="70" t="s">
        <v>1754</v>
      </c>
      <c r="J1168" s="65" t="str">
        <f>VLOOKUP(I1168,Customers[],2,FALSE)</f>
        <v>စစ်ဆေးရေးဂိတ်လက်ဆောင်</v>
      </c>
      <c r="K1168" s="65">
        <f>VLOOKUP(I1168,Customers[],4,FALSE)</f>
        <v>0</v>
      </c>
      <c r="L1168" s="65">
        <f>VLOOKUP(Table85[[#This Row],[CustomerID]],Table!H:K,3,0)</f>
        <v>0</v>
      </c>
      <c r="M1168" s="65">
        <f>VLOOKUP(I1168,Customers[],5,FALSE)</f>
        <v>0</v>
      </c>
      <c r="N1168" s="70" t="s">
        <v>13</v>
      </c>
      <c r="O1168" s="71" t="s">
        <v>217</v>
      </c>
      <c r="P1168" s="65" t="str">
        <f>VLOOKUP(O1168,Stock[],2,FALSE)</f>
        <v>လိမ္မော်ဖြူ</v>
      </c>
      <c r="Q1168" s="72">
        <f>VLOOKUP(O1168,Stock[],3,FALSE)</f>
        <v>0.64</v>
      </c>
      <c r="R1168" s="72">
        <f>VLOOKUP(O1168,Stock[],4,FALSE)</f>
        <v>24</v>
      </c>
      <c r="S1168" s="71">
        <v>3</v>
      </c>
      <c r="T1168" s="72">
        <f>(DailySales!$S1168/DailySales!$R1168)+DailySales!$U1168</f>
        <v>0.125</v>
      </c>
      <c r="U1168" s="71"/>
      <c r="V1168" s="73">
        <f>+DailySales!$T1168*DailySales!$R1168</f>
        <v>3</v>
      </c>
      <c r="W1168" s="73">
        <f>+DailySales!$V1168*DailySales!$Q1168</f>
        <v>1.92</v>
      </c>
      <c r="X1168" s="73">
        <f>VLOOKUP(O1168,Stock[],6,FALSE)</f>
        <v>1330</v>
      </c>
      <c r="Y1168" s="73">
        <f>+DailySales!$V1168*DailySales!$X1168</f>
        <v>3990</v>
      </c>
      <c r="Z1168" s="71"/>
      <c r="AA1168" s="71"/>
      <c r="AB1168" s="71"/>
      <c r="AC1168" s="71"/>
      <c r="AD1168" s="71"/>
      <c r="AE1168" s="74"/>
      <c r="AF1168" s="75">
        <v>46027</v>
      </c>
      <c r="AG1168" s="76">
        <v>3990</v>
      </c>
      <c r="AH1168" s="75"/>
      <c r="AI1168" s="76"/>
      <c r="AJ1168" s="75"/>
      <c r="AK1168" s="76"/>
      <c r="AL1168" s="34"/>
      <c r="AM1168" s="39"/>
      <c r="AN1168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68" s="26"/>
      <c r="AQ1168" s="26"/>
      <c r="AR1168" s="26"/>
    </row>
    <row r="1169" spans="1:44" ht="22.5" customHeight="1" x14ac:dyDescent="0.25">
      <c r="A1169" s="65">
        <f t="shared" si="90"/>
        <v>2026</v>
      </c>
      <c r="B1169" s="65">
        <f t="shared" si="91"/>
        <v>1</v>
      </c>
      <c r="C1169" s="25">
        <v>46027</v>
      </c>
      <c r="D1169" s="67">
        <f t="shared" ca="1" si="86"/>
        <v>46097</v>
      </c>
      <c r="E1169" s="67" t="str">
        <f t="shared" ca="1" si="87"/>
        <v>2-Months</v>
      </c>
      <c r="F1169" s="67" t="str">
        <f>VLOOKUP(O1169,Stock[],5,FALSE)</f>
        <v>BE</v>
      </c>
      <c r="G1169" s="68" t="s">
        <v>2253</v>
      </c>
      <c r="H1169" s="69" t="s">
        <v>275</v>
      </c>
      <c r="I1169" s="70" t="s">
        <v>1086</v>
      </c>
      <c r="J1169" s="65" t="str">
        <f>VLOOKUP(I1169,Customers[],2,FALSE)</f>
        <v>မိုးယံ(2)</v>
      </c>
      <c r="K1169" s="65" t="str">
        <f>VLOOKUP(I1169,Customers[],4,FALSE)</f>
        <v>Yamethin</v>
      </c>
      <c r="L1169" s="65" t="str">
        <f>VLOOKUP(Table85[[#This Row],[CustomerID]],Table!H:K,3,0)</f>
        <v>ရမည်းသင်း</v>
      </c>
      <c r="M1169" s="65" t="str">
        <f>VLOOKUP(I1169,Customers[],5,FALSE)</f>
        <v>WholeSales/Contract</v>
      </c>
      <c r="N1169" s="70" t="s">
        <v>9</v>
      </c>
      <c r="O1169" s="71" t="s">
        <v>205</v>
      </c>
      <c r="P1169" s="65" t="str">
        <f>VLOOKUP(O1169,Stock[],2,FALSE)</f>
        <v>ကောင်းကြည် ကော် 25%  (1Ltr )</v>
      </c>
      <c r="Q1169" s="72">
        <f>VLOOKUP(O1169,Stock[],3,FALSE)</f>
        <v>1</v>
      </c>
      <c r="R1169" s="72">
        <f>VLOOKUP(O1169,Stock[],4,FALSE)</f>
        <v>12</v>
      </c>
      <c r="S1169" s="71"/>
      <c r="T1169" s="72">
        <f>(DailySales!$S1169/DailySales!$R1169)+DailySales!$U1169</f>
        <v>50</v>
      </c>
      <c r="U1169" s="71">
        <v>50</v>
      </c>
      <c r="V1169" s="73">
        <f>+DailySales!$T1169*DailySales!$R1169</f>
        <v>600</v>
      </c>
      <c r="W1169" s="73">
        <f>+DailySales!$V1169*DailySales!$Q1169</f>
        <v>600</v>
      </c>
      <c r="X1169" s="73">
        <f>VLOOKUP(O1169,Stock[],6,FALSE)</f>
        <v>1530</v>
      </c>
      <c r="Y1169" s="73">
        <f>+DailySales!$V1169*DailySales!$X1169</f>
        <v>918000</v>
      </c>
      <c r="Z1169" s="71"/>
      <c r="AA1169" s="71"/>
      <c r="AB1169" s="71">
        <v>5000</v>
      </c>
      <c r="AC1169" s="71">
        <v>6000</v>
      </c>
      <c r="AD1169" s="71"/>
      <c r="AE1169" s="74">
        <v>17000</v>
      </c>
      <c r="AF1169" s="75">
        <v>46027</v>
      </c>
      <c r="AG1169" s="76">
        <v>924000</v>
      </c>
      <c r="AH1169" s="75"/>
      <c r="AI1169" s="76"/>
      <c r="AJ1169" s="75"/>
      <c r="AK1169" s="76"/>
      <c r="AL1169" s="34"/>
      <c r="AM1169" s="39"/>
      <c r="AN1169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69" s="26"/>
      <c r="AQ1169" s="26"/>
      <c r="AR1169" s="26"/>
    </row>
    <row r="1170" spans="1:44" ht="22.5" customHeight="1" x14ac:dyDescent="0.25">
      <c r="A1170" s="65">
        <f t="shared" si="90"/>
        <v>2026</v>
      </c>
      <c r="B1170" s="65">
        <f t="shared" si="91"/>
        <v>1</v>
      </c>
      <c r="C1170" s="25">
        <v>46027</v>
      </c>
      <c r="D1170" s="67">
        <f t="shared" ca="1" si="86"/>
        <v>46097</v>
      </c>
      <c r="E1170" s="67" t="str">
        <f t="shared" ca="1" si="87"/>
        <v>2-Months</v>
      </c>
      <c r="F1170" s="67" t="str">
        <f>VLOOKUP(O1170,Stock[],5,FALSE)</f>
        <v>BE</v>
      </c>
      <c r="G1170" s="68" t="s">
        <v>2254</v>
      </c>
      <c r="H1170" s="69" t="s">
        <v>275</v>
      </c>
      <c r="I1170" s="70" t="s">
        <v>1212</v>
      </c>
      <c r="J1170" s="65" t="str">
        <f>VLOOKUP(I1170,Customers[],2,FALSE)</f>
        <v>မခင်ဇာမိုး</v>
      </c>
      <c r="K1170" s="65" t="str">
        <f>VLOOKUP(I1170,Customers[],4,FALSE)</f>
        <v>Yamethin</v>
      </c>
      <c r="L1170" s="65" t="str">
        <f>VLOOKUP(Table85[[#This Row],[CustomerID]],Table!H:K,3,0)</f>
        <v>အောက်တောက်</v>
      </c>
      <c r="M1170" s="65" t="str">
        <f>VLOOKUP(I1170,Customers[],5,FALSE)</f>
        <v>Van-1</v>
      </c>
      <c r="N1170" s="70" t="s">
        <v>9</v>
      </c>
      <c r="O1170" s="71" t="s">
        <v>2120</v>
      </c>
      <c r="P1170" s="65" t="str">
        <f>VLOOKUP(O1170,Stock[],2,FALSE)</f>
        <v>ဇေ အရက်သန့်</v>
      </c>
      <c r="Q1170" s="72">
        <f>VLOOKUP(O1170,Stock[],3,FALSE)</f>
        <v>0.64</v>
      </c>
      <c r="R1170" s="72">
        <f>VLOOKUP(O1170,Stock[],4,FALSE)</f>
        <v>14</v>
      </c>
      <c r="S1170" s="71"/>
      <c r="T1170" s="72">
        <f>(DailySales!$S1170/DailySales!$R1170)+DailySales!$U1170</f>
        <v>1</v>
      </c>
      <c r="U1170" s="71">
        <v>1</v>
      </c>
      <c r="V1170" s="73">
        <f>+DailySales!$T1170*DailySales!$R1170</f>
        <v>14</v>
      </c>
      <c r="W1170" s="73">
        <f>+DailySales!$V1170*DailySales!$Q1170</f>
        <v>8.9600000000000009</v>
      </c>
      <c r="X1170" s="73">
        <f>VLOOKUP(O1170,Stock[],6,FALSE)</f>
        <v>1380</v>
      </c>
      <c r="Y1170" s="73">
        <f>+DailySales!$V1170*DailySales!$X1170</f>
        <v>19320</v>
      </c>
      <c r="Z1170" s="71"/>
      <c r="AA1170" s="71"/>
      <c r="AB1170" s="71"/>
      <c r="AC1170" s="71"/>
      <c r="AD1170" s="71"/>
      <c r="AE1170" s="74">
        <v>480</v>
      </c>
      <c r="AF1170" s="75">
        <v>46027</v>
      </c>
      <c r="AG1170" s="76">
        <v>19800</v>
      </c>
      <c r="AH1170" s="75"/>
      <c r="AI1170" s="76"/>
      <c r="AJ1170" s="75"/>
      <c r="AK1170" s="76"/>
      <c r="AL1170" s="34"/>
      <c r="AM1170" s="39"/>
      <c r="AN1170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70" s="26"/>
      <c r="AQ1170" s="26"/>
      <c r="AR1170" s="26"/>
    </row>
    <row r="1171" spans="1:44" ht="21" customHeight="1" x14ac:dyDescent="0.25">
      <c r="A1171" s="65">
        <f t="shared" si="90"/>
        <v>2026</v>
      </c>
      <c r="B1171" s="65">
        <f t="shared" si="91"/>
        <v>1</v>
      </c>
      <c r="C1171" s="25">
        <v>46027</v>
      </c>
      <c r="D1171" s="67">
        <f t="shared" ca="1" si="86"/>
        <v>46097</v>
      </c>
      <c r="E1171" s="67" t="str">
        <f t="shared" ca="1" si="87"/>
        <v>2-Months</v>
      </c>
      <c r="F1171" s="67" t="str">
        <f>VLOOKUP(O1171,Stock[],5,FALSE)</f>
        <v>BE</v>
      </c>
      <c r="G1171" s="68" t="s">
        <v>2255</v>
      </c>
      <c r="H1171" s="69" t="s">
        <v>275</v>
      </c>
      <c r="I1171" s="70" t="s">
        <v>1761</v>
      </c>
      <c r="J1171" s="65" t="str">
        <f>VLOOKUP(I1171,Customers[],2,FALSE)</f>
        <v>ကိုရဲသူရအောင်</v>
      </c>
      <c r="K1171" s="65" t="str">
        <f>VLOOKUP(I1171,Customers[],4,FALSE)</f>
        <v>Yamethin</v>
      </c>
      <c r="L1171" s="65" t="str">
        <f>VLOOKUP(Table85[[#This Row],[CustomerID]],Table!H:K,3,0)</f>
        <v>အောက်တောက်</v>
      </c>
      <c r="M1171" s="65" t="str">
        <f>VLOOKUP(I1171,Customers[],5,FALSE)</f>
        <v>Van-1</v>
      </c>
      <c r="N1171" s="70" t="s">
        <v>9</v>
      </c>
      <c r="O1171" s="71" t="s">
        <v>2120</v>
      </c>
      <c r="P1171" s="65" t="str">
        <f>VLOOKUP(O1171,Stock[],2,FALSE)</f>
        <v>ဇေ အရက်သန့်</v>
      </c>
      <c r="Q1171" s="72">
        <f>VLOOKUP(O1171,Stock[],3,FALSE)</f>
        <v>0.64</v>
      </c>
      <c r="R1171" s="72">
        <f>VLOOKUP(O1171,Stock[],4,FALSE)</f>
        <v>14</v>
      </c>
      <c r="S1171" s="71"/>
      <c r="T1171" s="72">
        <f>(DailySales!$S1171/DailySales!$R1171)+DailySales!$U1171</f>
        <v>6</v>
      </c>
      <c r="U1171" s="71">
        <v>6</v>
      </c>
      <c r="V1171" s="73">
        <f>+DailySales!$T1171*DailySales!$R1171</f>
        <v>84</v>
      </c>
      <c r="W1171" s="73">
        <f>+DailySales!$V1171*DailySales!$Q1171</f>
        <v>53.76</v>
      </c>
      <c r="X1171" s="73">
        <f>VLOOKUP(O1171,Stock[],6,FALSE)</f>
        <v>1380</v>
      </c>
      <c r="Y1171" s="73">
        <f>+DailySales!$V1171*DailySales!$X1171</f>
        <v>115920</v>
      </c>
      <c r="Z1171" s="71"/>
      <c r="AA1171" s="71"/>
      <c r="AB1171" s="71"/>
      <c r="AC1171" s="71"/>
      <c r="AD1171" s="71"/>
      <c r="AE1171" s="74">
        <v>2880</v>
      </c>
      <c r="AF1171" s="75">
        <v>46027</v>
      </c>
      <c r="AG1171" s="76">
        <v>118800</v>
      </c>
      <c r="AH1171" s="75"/>
      <c r="AI1171" s="76"/>
      <c r="AJ1171" s="75"/>
      <c r="AK1171" s="76"/>
      <c r="AL1171" s="34"/>
      <c r="AM1171" s="39"/>
      <c r="AN1171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71" s="26"/>
      <c r="AQ1171" s="26"/>
      <c r="AR1171" s="26"/>
    </row>
    <row r="1172" spans="1:44" ht="17.25" customHeight="1" x14ac:dyDescent="0.25">
      <c r="A1172" s="65">
        <f t="shared" ref="A1172:A1175" si="92">YEAR(C1172)</f>
        <v>2026</v>
      </c>
      <c r="B1172" s="65">
        <f t="shared" ref="B1172:B1175" si="93">MONTH(C1172)</f>
        <v>1</v>
      </c>
      <c r="C1172" s="25">
        <v>46027</v>
      </c>
      <c r="D1172" s="67">
        <f t="shared" ca="1" si="86"/>
        <v>46097</v>
      </c>
      <c r="E1172" s="67" t="str">
        <f t="shared" ca="1" si="87"/>
        <v>2-Months</v>
      </c>
      <c r="F1172" s="67" t="str">
        <f>VLOOKUP(O1172,Stock[],5,FALSE)</f>
        <v>BE</v>
      </c>
      <c r="G1172" s="68" t="s">
        <v>2256</v>
      </c>
      <c r="H1172" s="69" t="s">
        <v>275</v>
      </c>
      <c r="I1172" s="70" t="s">
        <v>1459</v>
      </c>
      <c r="J1172" s="65" t="str">
        <f>VLOOKUP(I1172,Customers[],2,FALSE)</f>
        <v>မသက်ထူးစံ</v>
      </c>
      <c r="K1172" s="65" t="str">
        <f>VLOOKUP(I1172,Customers[],4,FALSE)</f>
        <v>Yamethin</v>
      </c>
      <c r="L1172" s="65" t="str">
        <f>VLOOKUP(Table85[[#This Row],[CustomerID]],Table!H:K,3,0)</f>
        <v>အောက်တောက်</v>
      </c>
      <c r="M1172" s="65" t="str">
        <f>VLOOKUP(I1172,Customers[],5,FALSE)</f>
        <v>Van-1</v>
      </c>
      <c r="N1172" s="70" t="s">
        <v>9</v>
      </c>
      <c r="O1172" s="71" t="s">
        <v>2120</v>
      </c>
      <c r="P1172" s="65" t="str">
        <f>VLOOKUP(O1172,Stock[],2,FALSE)</f>
        <v>ဇေ အရက်သန့်</v>
      </c>
      <c r="Q1172" s="72">
        <f>VLOOKUP(O1172,Stock[],3,FALSE)</f>
        <v>0.64</v>
      </c>
      <c r="R1172" s="72">
        <f>VLOOKUP(O1172,Stock[],4,FALSE)</f>
        <v>14</v>
      </c>
      <c r="S1172" s="71"/>
      <c r="T1172" s="72">
        <f>(DailySales!$S1172/DailySales!$R1172)+DailySales!$U1172</f>
        <v>2</v>
      </c>
      <c r="U1172" s="71">
        <v>2</v>
      </c>
      <c r="V1172" s="73">
        <f>+DailySales!$T1172*DailySales!$R1172</f>
        <v>28</v>
      </c>
      <c r="W1172" s="73">
        <f>+DailySales!$V1172*DailySales!$Q1172</f>
        <v>17.920000000000002</v>
      </c>
      <c r="X1172" s="73">
        <f>VLOOKUP(O1172,Stock[],6,FALSE)</f>
        <v>1380</v>
      </c>
      <c r="Y1172" s="73">
        <f>+DailySales!$V1172*DailySales!$X1172</f>
        <v>38640</v>
      </c>
      <c r="Z1172" s="71"/>
      <c r="AA1172" s="71"/>
      <c r="AB1172" s="71"/>
      <c r="AC1172" s="71"/>
      <c r="AD1172" s="71"/>
      <c r="AE1172" s="74">
        <v>960</v>
      </c>
      <c r="AF1172" s="75">
        <v>46027</v>
      </c>
      <c r="AG1172" s="76">
        <v>39600</v>
      </c>
      <c r="AH1172" s="75"/>
      <c r="AI1172" s="76"/>
      <c r="AJ1172" s="75"/>
      <c r="AK1172" s="76"/>
      <c r="AL1172" s="34"/>
      <c r="AM1172" s="39"/>
      <c r="AN1172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72" s="26"/>
      <c r="AQ1172" s="26"/>
      <c r="AR1172" s="26"/>
    </row>
    <row r="1173" spans="1:44" ht="18" customHeight="1" x14ac:dyDescent="0.25">
      <c r="A1173" s="65">
        <f t="shared" si="92"/>
        <v>2026</v>
      </c>
      <c r="B1173" s="65">
        <f t="shared" si="93"/>
        <v>1</v>
      </c>
      <c r="C1173" s="25">
        <v>46027</v>
      </c>
      <c r="D1173" s="67">
        <f t="shared" ca="1" si="86"/>
        <v>46097</v>
      </c>
      <c r="E1173" s="67" t="str">
        <f t="shared" ca="1" si="87"/>
        <v>2-Months</v>
      </c>
      <c r="F1173" s="67" t="str">
        <f>VLOOKUP(O1173,Stock[],5,FALSE)</f>
        <v>BE</v>
      </c>
      <c r="G1173" s="68" t="s">
        <v>2257</v>
      </c>
      <c r="H1173" s="69" t="s">
        <v>275</v>
      </c>
      <c r="I1173" s="70" t="s">
        <v>1455</v>
      </c>
      <c r="J1173" s="65" t="str">
        <f>VLOOKUP(I1173,Customers[],2,FALSE)</f>
        <v>ဒေါညိုသက်</v>
      </c>
      <c r="K1173" s="65" t="str">
        <f>VLOOKUP(I1173,Customers[],4,FALSE)</f>
        <v>Yamethin</v>
      </c>
      <c r="L1173" s="65" t="str">
        <f>VLOOKUP(Table85[[#This Row],[CustomerID]],Table!H:K,3,0)</f>
        <v>စျေးကုန်းကြီး</v>
      </c>
      <c r="M1173" s="65" t="str">
        <f>VLOOKUP(I1173,Customers[],5,FALSE)</f>
        <v>Van-1</v>
      </c>
      <c r="N1173" s="70" t="s">
        <v>9</v>
      </c>
      <c r="O1173" s="71" t="s">
        <v>225</v>
      </c>
      <c r="P1173" s="65" t="str">
        <f>VLOOKUP(O1173,Stock[],2,FALSE)</f>
        <v>ချယ်ရီသံပုရာအရက်သန့်ကော် (1Ltr)</v>
      </c>
      <c r="Q1173" s="72">
        <f>VLOOKUP(O1173,Stock[],3,FALSE)</f>
        <v>1</v>
      </c>
      <c r="R1173" s="72">
        <f>VLOOKUP(O1173,Stock[],4,FALSE)</f>
        <v>12</v>
      </c>
      <c r="S1173" s="71"/>
      <c r="T1173" s="72">
        <f>(DailySales!$S1173/DailySales!$R1173)+DailySales!$U1173</f>
        <v>5</v>
      </c>
      <c r="U1173" s="71">
        <v>5</v>
      </c>
      <c r="V1173" s="73">
        <f>+DailySales!$T1173*DailySales!$R1173</f>
        <v>60</v>
      </c>
      <c r="W1173" s="73">
        <f>+DailySales!$V1173*DailySales!$Q1173</f>
        <v>60</v>
      </c>
      <c r="X1173" s="73">
        <f>VLOOKUP(O1173,Stock[],6,FALSE)</f>
        <v>1260</v>
      </c>
      <c r="Y1173" s="73">
        <f>+DailySales!$V1173*DailySales!$X1173</f>
        <v>75600</v>
      </c>
      <c r="Z1173" s="71"/>
      <c r="AA1173" s="71"/>
      <c r="AB1173" s="71"/>
      <c r="AC1173" s="71"/>
      <c r="AD1173" s="71"/>
      <c r="AE1173" s="74">
        <v>1900</v>
      </c>
      <c r="AF1173" s="75">
        <v>46027</v>
      </c>
      <c r="AG1173" s="76">
        <v>77500</v>
      </c>
      <c r="AH1173" s="75"/>
      <c r="AI1173" s="76"/>
      <c r="AJ1173" s="75"/>
      <c r="AK1173" s="76"/>
      <c r="AL1173" s="34"/>
      <c r="AM1173" s="39"/>
      <c r="AN1173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73" s="26"/>
      <c r="AQ1173" s="26"/>
      <c r="AR1173" s="26"/>
    </row>
    <row r="1174" spans="1:44" ht="18.75" customHeight="1" x14ac:dyDescent="0.25">
      <c r="A1174" s="65">
        <f t="shared" si="92"/>
        <v>2026</v>
      </c>
      <c r="B1174" s="65">
        <f t="shared" si="93"/>
        <v>1</v>
      </c>
      <c r="C1174" s="25">
        <v>46027</v>
      </c>
      <c r="D1174" s="67">
        <f t="shared" ca="1" si="86"/>
        <v>46097</v>
      </c>
      <c r="E1174" s="67" t="str">
        <f t="shared" ca="1" si="87"/>
        <v>2-Months</v>
      </c>
      <c r="F1174" s="67" t="str">
        <f>VLOOKUP(O1174,Stock[],5,FALSE)</f>
        <v>BE</v>
      </c>
      <c r="G1174" s="68" t="s">
        <v>2257</v>
      </c>
      <c r="H1174" s="69" t="s">
        <v>275</v>
      </c>
      <c r="I1174" s="70" t="s">
        <v>1455</v>
      </c>
      <c r="J1174" s="65" t="str">
        <f>VLOOKUP(I1174,Customers[],2,FALSE)</f>
        <v>ဒေါညိုသက်</v>
      </c>
      <c r="K1174" s="65" t="str">
        <f>VLOOKUP(I1174,Customers[],4,FALSE)</f>
        <v>Yamethin</v>
      </c>
      <c r="L1174" s="65" t="str">
        <f>VLOOKUP(Table85[[#This Row],[CustomerID]],Table!H:K,3,0)</f>
        <v>စျေးကုန်းကြီး</v>
      </c>
      <c r="M1174" s="65" t="str">
        <f>VLOOKUP(I1174,Customers[],5,FALSE)</f>
        <v>Van-1</v>
      </c>
      <c r="N1174" s="70" t="s">
        <v>9</v>
      </c>
      <c r="O1174" s="71" t="s">
        <v>224</v>
      </c>
      <c r="P1174" s="65" t="str">
        <f>VLOOKUP(O1174,Stock[],2,FALSE)</f>
        <v>ချယ်ရီသံပုရာအရက်သန့်ကော် (.6Ltr)</v>
      </c>
      <c r="Q1174" s="72">
        <f>VLOOKUP(O1174,Stock[],3,FALSE)</f>
        <v>0.6</v>
      </c>
      <c r="R1174" s="72">
        <f>VLOOKUP(O1174,Stock[],4,FALSE)</f>
        <v>24</v>
      </c>
      <c r="S1174" s="71"/>
      <c r="T1174" s="72">
        <f>(DailySales!$S1174/DailySales!$R1174)+DailySales!$U1174</f>
        <v>2</v>
      </c>
      <c r="U1174" s="71">
        <v>2</v>
      </c>
      <c r="V1174" s="73">
        <f>+DailySales!$T1174*DailySales!$R1174</f>
        <v>48</v>
      </c>
      <c r="W1174" s="73">
        <f>+DailySales!$V1174*DailySales!$Q1174</f>
        <v>28.799999999999997</v>
      </c>
      <c r="X1174" s="73">
        <f>VLOOKUP(O1174,Stock[],6,FALSE)</f>
        <v>915</v>
      </c>
      <c r="Y1174" s="73">
        <f>+DailySales!$V1174*DailySales!$X1174</f>
        <v>43920</v>
      </c>
      <c r="Z1174" s="71"/>
      <c r="AA1174" s="71"/>
      <c r="AB1174" s="71"/>
      <c r="AC1174" s="71"/>
      <c r="AD1174" s="71"/>
      <c r="AE1174" s="74">
        <v>80</v>
      </c>
      <c r="AF1174" s="75">
        <v>46027</v>
      </c>
      <c r="AG1174" s="76">
        <v>44000</v>
      </c>
      <c r="AH1174" s="75"/>
      <c r="AI1174" s="76"/>
      <c r="AJ1174" s="75"/>
      <c r="AK1174" s="76"/>
      <c r="AL1174" s="34"/>
      <c r="AM1174" s="39"/>
      <c r="AN1174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74" s="26"/>
      <c r="AQ1174" s="26"/>
      <c r="AR1174" s="26"/>
    </row>
    <row r="1175" spans="1:44" ht="18" customHeight="1" x14ac:dyDescent="0.25">
      <c r="A1175" s="65">
        <f t="shared" si="92"/>
        <v>2026</v>
      </c>
      <c r="B1175" s="65">
        <f t="shared" si="93"/>
        <v>1</v>
      </c>
      <c r="C1175" s="25">
        <v>46027</v>
      </c>
      <c r="D1175" s="67">
        <f t="shared" ca="1" si="86"/>
        <v>46097</v>
      </c>
      <c r="E1175" s="67" t="str">
        <f t="shared" ca="1" si="87"/>
        <v>2-Months</v>
      </c>
      <c r="F1175" s="67" t="str">
        <f>VLOOKUP(O1175,Stock[],5,FALSE)</f>
        <v>BE</v>
      </c>
      <c r="G1175" s="68" t="s">
        <v>2258</v>
      </c>
      <c r="H1175" s="69" t="s">
        <v>275</v>
      </c>
      <c r="I1175" s="70" t="s">
        <v>580</v>
      </c>
      <c r="J1175" s="65" t="str">
        <f>VLOOKUP(I1175,Customers[],2,FALSE)</f>
        <v>မစန်းနုဝေ</v>
      </c>
      <c r="K1175" s="65" t="str">
        <f>VLOOKUP(I1175,Customers[],4,FALSE)</f>
        <v>Pyawbwe</v>
      </c>
      <c r="L1175" s="65" t="str">
        <f>VLOOKUP(Table85[[#This Row],[CustomerID]],Table!H:K,3,0)</f>
        <v>အင်းကုန်း</v>
      </c>
      <c r="M1175" s="65" t="str">
        <f>VLOOKUP(I1175,Customers[],5,FALSE)</f>
        <v>Van-1</v>
      </c>
      <c r="N1175" s="70" t="s">
        <v>9</v>
      </c>
      <c r="O1175" s="71" t="s">
        <v>225</v>
      </c>
      <c r="P1175" s="65" t="str">
        <f>VLOOKUP(O1175,Stock[],2,FALSE)</f>
        <v>ချယ်ရီသံပုရာအရက်သန့်ကော် (1Ltr)</v>
      </c>
      <c r="Q1175" s="72">
        <f>VLOOKUP(O1175,Stock[],3,FALSE)</f>
        <v>1</v>
      </c>
      <c r="R1175" s="72">
        <f>VLOOKUP(O1175,Stock[],4,FALSE)</f>
        <v>12</v>
      </c>
      <c r="S1175" s="71"/>
      <c r="T1175" s="72">
        <f>(DailySales!$S1175/DailySales!$R1175)+DailySales!$U1175</f>
        <v>5</v>
      </c>
      <c r="U1175" s="71">
        <v>5</v>
      </c>
      <c r="V1175" s="73">
        <f>+DailySales!$T1175*DailySales!$R1175</f>
        <v>60</v>
      </c>
      <c r="W1175" s="73">
        <f>+DailySales!$V1175*DailySales!$Q1175</f>
        <v>60</v>
      </c>
      <c r="X1175" s="73">
        <f>VLOOKUP(O1175,Stock[],6,FALSE)</f>
        <v>1260</v>
      </c>
      <c r="Y1175" s="73">
        <f>+DailySales!$V1175*DailySales!$X1175</f>
        <v>75600</v>
      </c>
      <c r="Z1175" s="71"/>
      <c r="AA1175" s="71"/>
      <c r="AB1175" s="71"/>
      <c r="AC1175" s="71"/>
      <c r="AD1175" s="71"/>
      <c r="AE1175" s="74">
        <v>1900</v>
      </c>
      <c r="AF1175" s="75">
        <v>46027</v>
      </c>
      <c r="AG1175" s="76">
        <v>77500</v>
      </c>
      <c r="AH1175" s="75"/>
      <c r="AI1175" s="76"/>
      <c r="AJ1175" s="75"/>
      <c r="AK1175" s="76"/>
      <c r="AL1175" s="34"/>
      <c r="AM1175" s="39"/>
      <c r="AN1175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75" s="26"/>
      <c r="AQ1175" s="26"/>
      <c r="AR1175" s="26"/>
    </row>
    <row r="1176" spans="1:44" ht="22.5" customHeight="1" x14ac:dyDescent="0.25">
      <c r="A1176" s="65">
        <f t="shared" ref="A1176" si="94">YEAR(C1176)</f>
        <v>2026</v>
      </c>
      <c r="B1176" s="65">
        <f t="shared" ref="B1176" si="95">MONTH(C1176)</f>
        <v>1</v>
      </c>
      <c r="C1176" s="25">
        <v>46027</v>
      </c>
      <c r="D1176" s="67">
        <f t="shared" ca="1" si="86"/>
        <v>46097</v>
      </c>
      <c r="E1176" s="67" t="str">
        <f t="shared" ca="1" si="87"/>
        <v>2-Months</v>
      </c>
      <c r="F1176" s="67" t="str">
        <f>VLOOKUP(O1176,Stock[],5,FALSE)</f>
        <v>BE</v>
      </c>
      <c r="G1176" s="68" t="s">
        <v>2258</v>
      </c>
      <c r="H1176" s="69" t="s">
        <v>275</v>
      </c>
      <c r="I1176" s="70" t="s">
        <v>1753</v>
      </c>
      <c r="J1176" s="65" t="str">
        <f>VLOOKUP(I1176,Customers[],2,FALSE)</f>
        <v>ကုန်သည်လက်ဆောင်</v>
      </c>
      <c r="K1176" s="65">
        <f>VLOOKUP(I1176,Customers[],4,FALSE)</f>
        <v>0</v>
      </c>
      <c r="L1176" s="65">
        <f>VLOOKUP(Table85[[#This Row],[CustomerID]],Table!H:K,3,0)</f>
        <v>0</v>
      </c>
      <c r="M1176" s="65">
        <f>VLOOKUP(I1176,Customers[],5,FALSE)</f>
        <v>0</v>
      </c>
      <c r="N1176" s="70" t="s">
        <v>1750</v>
      </c>
      <c r="O1176" s="71" t="s">
        <v>1395</v>
      </c>
      <c r="P1176" s="65" t="str">
        <f>VLOOKUP(O1176,Stock[],2,FALSE)</f>
        <v>ရွှေမင်းသားမန်ကျည်းခေါင်ရည်</v>
      </c>
      <c r="Q1176" s="72">
        <f>VLOOKUP(O1176,Stock[],3,FALSE)</f>
        <v>0.64</v>
      </c>
      <c r="R1176" s="72">
        <f>VLOOKUP(O1176,Stock[],4,FALSE)</f>
        <v>14</v>
      </c>
      <c r="S1176" s="71">
        <v>1</v>
      </c>
      <c r="T1176" s="72">
        <f>(DailySales!$S1176/DailySales!$R1176)+DailySales!$U1176</f>
        <v>7.1428571428571425E-2</v>
      </c>
      <c r="U1176" s="71"/>
      <c r="V1176" s="73">
        <f>+DailySales!$T1176*DailySales!$R1176</f>
        <v>1</v>
      </c>
      <c r="W1176" s="73">
        <f>+DailySales!$V1176*DailySales!$Q1176</f>
        <v>0.64</v>
      </c>
      <c r="X1176" s="73">
        <f>VLOOKUP(O1176,Stock[],6,FALSE)</f>
        <v>830</v>
      </c>
      <c r="Y1176" s="73">
        <f>+DailySales!$V1176*DailySales!$X1176</f>
        <v>830</v>
      </c>
      <c r="Z1176" s="71"/>
      <c r="AA1176" s="71"/>
      <c r="AB1176" s="71"/>
      <c r="AC1176" s="71"/>
      <c r="AD1176" s="71"/>
      <c r="AE1176" s="74"/>
      <c r="AF1176" s="75">
        <v>46027</v>
      </c>
      <c r="AG1176" s="76">
        <v>830</v>
      </c>
      <c r="AH1176" s="75"/>
      <c r="AI1176" s="76"/>
      <c r="AJ1176" s="75"/>
      <c r="AK1176" s="76"/>
      <c r="AL1176" s="34"/>
      <c r="AM1176" s="39"/>
      <c r="AN1176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76" s="26"/>
      <c r="AQ1176" s="26"/>
      <c r="AR1176" s="26"/>
    </row>
    <row r="1177" spans="1:44" ht="19.5" customHeight="1" x14ac:dyDescent="0.25">
      <c r="A1177" s="32">
        <f>YEAR(C1177)</f>
        <v>2026</v>
      </c>
      <c r="B1177" s="32">
        <f>MONTH(C1177)</f>
        <v>1</v>
      </c>
      <c r="C1177" s="25">
        <v>46028</v>
      </c>
      <c r="D1177" s="57">
        <f t="shared" ca="1" si="86"/>
        <v>46097</v>
      </c>
      <c r="E1177" s="32" t="str">
        <f t="shared" ca="1" si="87"/>
        <v>2-Months</v>
      </c>
      <c r="F1177" s="32" t="str">
        <f>VLOOKUP(O1177,Stock[],5,FALSE)</f>
        <v>Whisky</v>
      </c>
      <c r="G1177" s="33" t="s">
        <v>2213</v>
      </c>
      <c r="H1177" s="34"/>
      <c r="I1177" s="34" t="s">
        <v>1902</v>
      </c>
      <c r="J1177" s="32" t="str">
        <f>VLOOKUP(I1177,Customers[],2,FALSE)</f>
        <v>ကမ္ဘာသစ်</v>
      </c>
      <c r="K1177" s="32" t="str">
        <f>VLOOKUP(I1177,Customers[],4,FALSE)</f>
        <v>Meiktila</v>
      </c>
      <c r="L1177" s="32" t="str">
        <f>VLOOKUP(Table85[[#This Row],[CustomerID]],Table!H:K,3,0)</f>
        <v>မြို့သစ်</v>
      </c>
      <c r="M1177" s="32" t="str">
        <f>VLOOKUP(I1177,Customers[],5,FALSE)</f>
        <v>Van-2</v>
      </c>
      <c r="N1177" s="34" t="s">
        <v>10</v>
      </c>
      <c r="O1177" s="37" t="s">
        <v>2113</v>
      </c>
      <c r="P1177" s="32" t="str">
        <f>VLOOKUP(O1177,Stock[],2,FALSE)</f>
        <v>Ngwe Taung 700ml</v>
      </c>
      <c r="Q1177" s="35">
        <f>VLOOKUP(O1177,Stock[],3,FALSE)</f>
        <v>0.7</v>
      </c>
      <c r="R1177" s="35">
        <f>VLOOKUP(O1177,Stock[],4,FALSE)</f>
        <v>12</v>
      </c>
      <c r="S1177" s="34"/>
      <c r="T1177" s="35">
        <f>(DailySales!$S1177/DailySales!$R1177)+DailySales!$U1177</f>
        <v>1</v>
      </c>
      <c r="U1177" s="34">
        <v>1</v>
      </c>
      <c r="V1177" s="36">
        <f>+DailySales!$T1177*DailySales!$R1177</f>
        <v>12</v>
      </c>
      <c r="W1177" s="36">
        <f>+DailySales!$V1177*DailySales!$Q1177</f>
        <v>8.3999999999999986</v>
      </c>
      <c r="X1177" s="36">
        <f>VLOOKUP(O1177,Stock[],6,FALSE)</f>
        <v>4700</v>
      </c>
      <c r="Y1177" s="36">
        <f>+DailySales!$V1177*DailySales!$X1177</f>
        <v>56400</v>
      </c>
      <c r="Z1177" s="37"/>
      <c r="AA1177" s="34"/>
      <c r="AB1177" s="34"/>
      <c r="AC1177" s="34"/>
      <c r="AD1177" s="34"/>
      <c r="AE1177" s="77"/>
      <c r="AF1177" s="38">
        <v>46034</v>
      </c>
      <c r="AG1177" s="39">
        <v>56400</v>
      </c>
      <c r="AH1177" s="38"/>
      <c r="AI1177" s="39"/>
      <c r="AJ1177" s="38"/>
      <c r="AK1177" s="39"/>
      <c r="AL1177" s="34"/>
      <c r="AM1177" s="39"/>
      <c r="AN117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77" s="26"/>
      <c r="AQ1177" s="26"/>
      <c r="AR1177" s="26"/>
    </row>
    <row r="1178" spans="1:44" ht="19.5" customHeight="1" x14ac:dyDescent="0.25">
      <c r="A1178" s="32">
        <f>YEAR(C1178)</f>
        <v>2026</v>
      </c>
      <c r="B1178" s="32">
        <f>MONTH(C1178)</f>
        <v>1</v>
      </c>
      <c r="C1178" s="25">
        <v>46028</v>
      </c>
      <c r="D1178" s="57">
        <f t="shared" ca="1" si="86"/>
        <v>46097</v>
      </c>
      <c r="E1178" s="32" t="str">
        <f t="shared" ca="1" si="87"/>
        <v>2-Months</v>
      </c>
      <c r="F1178" s="32" t="str">
        <f>VLOOKUP(O1178,Stock[],5,FALSE)</f>
        <v>Whisky</v>
      </c>
      <c r="G1178" s="33" t="s">
        <v>2214</v>
      </c>
      <c r="H1178" s="34"/>
      <c r="I1178" s="34" t="s">
        <v>1734</v>
      </c>
      <c r="J1178" s="32" t="str">
        <f>VLOOKUP(I1178,Customers[],2,FALSE)</f>
        <v>စိန်ရွှေ</v>
      </c>
      <c r="K1178" s="32" t="str">
        <f>VLOOKUP(I1178,Customers[],4,FALSE)</f>
        <v>Meiktila</v>
      </c>
      <c r="L1178" s="32" t="str">
        <f>VLOOKUP(Table85[[#This Row],[CustomerID]],Table!H:K,3,0)</f>
        <v>မြို့သစ်</v>
      </c>
      <c r="M1178" s="32" t="str">
        <f>VLOOKUP(I1178,Customers[],5,FALSE)</f>
        <v>Van-2</v>
      </c>
      <c r="N1178" s="34" t="s">
        <v>10</v>
      </c>
      <c r="O1178" s="37" t="s">
        <v>2113</v>
      </c>
      <c r="P1178" s="32" t="str">
        <f>VLOOKUP(O1178,Stock[],2,FALSE)</f>
        <v>Ngwe Taung 700ml</v>
      </c>
      <c r="Q1178" s="35">
        <f>VLOOKUP(O1178,Stock[],3,FALSE)</f>
        <v>0.7</v>
      </c>
      <c r="R1178" s="35">
        <f>VLOOKUP(O1178,Stock[],4,FALSE)</f>
        <v>12</v>
      </c>
      <c r="S1178" s="34"/>
      <c r="T1178" s="35">
        <f>(DailySales!$S1178/DailySales!$R1178)+DailySales!$U1178</f>
        <v>1</v>
      </c>
      <c r="U1178" s="34">
        <v>1</v>
      </c>
      <c r="V1178" s="36">
        <f>+DailySales!$T1178*DailySales!$R1178</f>
        <v>12</v>
      </c>
      <c r="W1178" s="36">
        <f>+DailySales!$V1178*DailySales!$Q1178</f>
        <v>8.3999999999999986</v>
      </c>
      <c r="X1178" s="36">
        <f>VLOOKUP(O1178,Stock[],6,FALSE)</f>
        <v>4700</v>
      </c>
      <c r="Y1178" s="36">
        <f>+DailySales!$V1178*DailySales!$X1178</f>
        <v>56400</v>
      </c>
      <c r="Z1178" s="37"/>
      <c r="AA1178" s="34"/>
      <c r="AB1178" s="34"/>
      <c r="AC1178" s="34"/>
      <c r="AD1178" s="34"/>
      <c r="AE1178" s="77"/>
      <c r="AF1178" s="38">
        <v>46030</v>
      </c>
      <c r="AG1178" s="39">
        <v>56400</v>
      </c>
      <c r="AH1178" s="38"/>
      <c r="AI1178" s="39"/>
      <c r="AJ1178" s="38"/>
      <c r="AK1178" s="39"/>
      <c r="AL1178" s="34"/>
      <c r="AM1178" s="39"/>
      <c r="AN117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78" s="26"/>
      <c r="AQ1178" s="26"/>
      <c r="AR1178" s="26"/>
    </row>
    <row r="1179" spans="1:44" ht="19.5" customHeight="1" x14ac:dyDescent="0.25">
      <c r="A1179" s="32">
        <f>YEAR(C1179)</f>
        <v>2026</v>
      </c>
      <c r="B1179" s="32">
        <f>MONTH(C1179)</f>
        <v>1</v>
      </c>
      <c r="C1179" s="25">
        <v>46028</v>
      </c>
      <c r="D1179" s="57">
        <f t="shared" ca="1" si="86"/>
        <v>46097</v>
      </c>
      <c r="E1179" s="32" t="str">
        <f t="shared" ca="1" si="87"/>
        <v>2-Months</v>
      </c>
      <c r="F1179" s="32" t="str">
        <f>VLOOKUP(O1179,Stock[],5,FALSE)</f>
        <v>Whisky</v>
      </c>
      <c r="G1179" s="33" t="s">
        <v>2215</v>
      </c>
      <c r="H1179" s="34"/>
      <c r="I1179" s="34" t="s">
        <v>2210</v>
      </c>
      <c r="J1179" s="32" t="str">
        <f>VLOOKUP(I1179,Customers[],2,FALSE)</f>
        <v>AK</v>
      </c>
      <c r="K1179" s="32" t="str">
        <f>VLOOKUP(I1179,Customers[],4,FALSE)</f>
        <v>Meiktila</v>
      </c>
      <c r="L1179" s="32" t="str">
        <f>VLOOKUP(Table85[[#This Row],[CustomerID]],Table!H:K,3,0)</f>
        <v>မိတ္ထီလာ</v>
      </c>
      <c r="M1179" s="32" t="str">
        <f>VLOOKUP(I1179,Customers[],5,FALSE)</f>
        <v>Van-2</v>
      </c>
      <c r="N1179" s="34" t="s">
        <v>10</v>
      </c>
      <c r="O1179" s="37" t="s">
        <v>2113</v>
      </c>
      <c r="P1179" s="32" t="str">
        <f>VLOOKUP(O1179,Stock[],2,FALSE)</f>
        <v>Ngwe Taung 700ml</v>
      </c>
      <c r="Q1179" s="35">
        <f>VLOOKUP(O1179,Stock[],3,FALSE)</f>
        <v>0.7</v>
      </c>
      <c r="R1179" s="35">
        <f>VLOOKUP(O1179,Stock[],4,FALSE)</f>
        <v>12</v>
      </c>
      <c r="S1179" s="34"/>
      <c r="T1179" s="35">
        <f>(DailySales!$S1179/DailySales!$R1179)+DailySales!$U1179</f>
        <v>1</v>
      </c>
      <c r="U1179" s="34">
        <v>1</v>
      </c>
      <c r="V1179" s="36">
        <f>+DailySales!$T1179*DailySales!$R1179</f>
        <v>12</v>
      </c>
      <c r="W1179" s="36">
        <f>+DailySales!$V1179*DailySales!$Q1179</f>
        <v>8.3999999999999986</v>
      </c>
      <c r="X1179" s="36">
        <f>VLOOKUP(O1179,Stock[],6,FALSE)</f>
        <v>4700</v>
      </c>
      <c r="Y1179" s="36">
        <f>+DailySales!$V1179*DailySales!$X1179</f>
        <v>56400</v>
      </c>
      <c r="Z1179" s="37"/>
      <c r="AA1179" s="34"/>
      <c r="AB1179" s="34"/>
      <c r="AC1179" s="34"/>
      <c r="AD1179" s="34"/>
      <c r="AE1179" s="77"/>
      <c r="AF1179" s="38">
        <v>46029</v>
      </c>
      <c r="AG1179" s="39">
        <v>56400</v>
      </c>
      <c r="AH1179" s="38"/>
      <c r="AI1179" s="39"/>
      <c r="AJ1179" s="38"/>
      <c r="AK1179" s="39"/>
      <c r="AL1179" s="34"/>
      <c r="AM1179" s="39"/>
      <c r="AN117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79" s="26"/>
      <c r="AQ1179" s="26"/>
      <c r="AR1179" s="26"/>
    </row>
    <row r="1180" spans="1:44" ht="19.5" customHeight="1" x14ac:dyDescent="0.25">
      <c r="A1180" s="32">
        <f>YEAR(C1180)</f>
        <v>2026</v>
      </c>
      <c r="B1180" s="32">
        <f>MONTH(C1180)</f>
        <v>1</v>
      </c>
      <c r="C1180" s="25">
        <v>46028</v>
      </c>
      <c r="D1180" s="57">
        <f t="shared" ca="1" si="86"/>
        <v>46097</v>
      </c>
      <c r="E1180" s="32" t="str">
        <f t="shared" ca="1" si="87"/>
        <v>2-Months</v>
      </c>
      <c r="F1180" s="32" t="str">
        <f>VLOOKUP(O1180,Stock[],5,FALSE)</f>
        <v>Whisky</v>
      </c>
      <c r="G1180" s="33" t="s">
        <v>2216</v>
      </c>
      <c r="H1180" s="34"/>
      <c r="I1180" s="34" t="s">
        <v>1729</v>
      </c>
      <c r="J1180" s="32" t="str">
        <f>VLOOKUP(I1180,Customers[],2,FALSE)</f>
        <v>အရှေ့တိုင်း</v>
      </c>
      <c r="K1180" s="32" t="str">
        <f>VLOOKUP(I1180,Customers[],4,FALSE)</f>
        <v>Meiktila</v>
      </c>
      <c r="L1180" s="32" t="str">
        <f>VLOOKUP(Table85[[#This Row],[CustomerID]],Table!H:K,3,0)</f>
        <v>မိတ္ထီလာ</v>
      </c>
      <c r="M1180" s="32" t="str">
        <f>VLOOKUP(I1180,Customers[],5,FALSE)</f>
        <v>Van-2</v>
      </c>
      <c r="N1180" s="34" t="s">
        <v>10</v>
      </c>
      <c r="O1180" s="37" t="s">
        <v>2113</v>
      </c>
      <c r="P1180" s="32" t="str">
        <f>VLOOKUP(O1180,Stock[],2,FALSE)</f>
        <v>Ngwe Taung 700ml</v>
      </c>
      <c r="Q1180" s="35">
        <f>VLOOKUP(O1180,Stock[],3,FALSE)</f>
        <v>0.7</v>
      </c>
      <c r="R1180" s="35">
        <f>VLOOKUP(O1180,Stock[],4,FALSE)</f>
        <v>12</v>
      </c>
      <c r="S1180" s="34"/>
      <c r="T1180" s="35">
        <f>(DailySales!$S1180/DailySales!$R1180)+DailySales!$U1180</f>
        <v>1</v>
      </c>
      <c r="U1180" s="34">
        <v>1</v>
      </c>
      <c r="V1180" s="36">
        <f>+DailySales!$T1180*DailySales!$R1180</f>
        <v>12</v>
      </c>
      <c r="W1180" s="36">
        <f>+DailySales!$V1180*DailySales!$Q1180</f>
        <v>8.3999999999999986</v>
      </c>
      <c r="X1180" s="36">
        <f>VLOOKUP(O1180,Stock[],6,FALSE)</f>
        <v>4700</v>
      </c>
      <c r="Y1180" s="36">
        <f>+DailySales!$V1180*DailySales!$X1180</f>
        <v>56400</v>
      </c>
      <c r="Z1180" s="37"/>
      <c r="AA1180" s="34"/>
      <c r="AB1180" s="34"/>
      <c r="AC1180" s="34"/>
      <c r="AD1180" s="34"/>
      <c r="AE1180" s="77"/>
      <c r="AF1180" s="38">
        <v>46030</v>
      </c>
      <c r="AG1180" s="39">
        <v>56400</v>
      </c>
      <c r="AH1180" s="38"/>
      <c r="AI1180" s="39"/>
      <c r="AJ1180" s="38"/>
      <c r="AK1180" s="39"/>
      <c r="AL1180" s="34"/>
      <c r="AM1180" s="39"/>
      <c r="AN118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80" s="26"/>
      <c r="AQ1180" s="26"/>
      <c r="AR1180" s="26"/>
    </row>
    <row r="1181" spans="1:44" ht="19.5" customHeight="1" x14ac:dyDescent="0.25">
      <c r="A1181" s="32">
        <f>YEAR(C1181)</f>
        <v>2026</v>
      </c>
      <c r="B1181" s="32">
        <f>MONTH(C1181)</f>
        <v>1</v>
      </c>
      <c r="C1181" s="25">
        <v>46028</v>
      </c>
      <c r="D1181" s="57">
        <f t="shared" ca="1" si="86"/>
        <v>46097</v>
      </c>
      <c r="E1181" s="32" t="str">
        <f t="shared" ca="1" si="87"/>
        <v>2-Months</v>
      </c>
      <c r="F1181" s="32" t="str">
        <f>VLOOKUP(O1181,Stock[],5,FALSE)</f>
        <v>Whisky</v>
      </c>
      <c r="G1181" s="33" t="s">
        <v>2213</v>
      </c>
      <c r="H1181" s="34"/>
      <c r="I1181" s="34" t="s">
        <v>745</v>
      </c>
      <c r="J1181" s="32" t="str">
        <f>VLOOKUP(I1181,Customers[],2,FALSE)</f>
        <v>ဖောက်တိုက်</v>
      </c>
      <c r="K1181" s="32">
        <f>VLOOKUP(I1181,Customers[],4,FALSE)</f>
        <v>0</v>
      </c>
      <c r="L1181" s="32">
        <f>VLOOKUP(Table85[[#This Row],[CustomerID]],Table!H:K,3,0)</f>
        <v>0</v>
      </c>
      <c r="M1181" s="32">
        <f>VLOOKUP(I1181,Customers[],5,FALSE)</f>
        <v>0</v>
      </c>
      <c r="N1181" s="34" t="s">
        <v>14</v>
      </c>
      <c r="O1181" s="37" t="s">
        <v>2114</v>
      </c>
      <c r="P1181" s="32" t="str">
        <f>VLOOKUP(O1181,Stock[],2,FALSE)</f>
        <v>Ngwe Taung 700ml(NFS)</v>
      </c>
      <c r="Q1181" s="35">
        <f>VLOOKUP(O1181,Stock[],3,FALSE)</f>
        <v>0.7</v>
      </c>
      <c r="R1181" s="35">
        <f>VLOOKUP(O1181,Stock[],4,FALSE)</f>
        <v>12</v>
      </c>
      <c r="S1181" s="34">
        <v>3</v>
      </c>
      <c r="T1181" s="35">
        <f>(DailySales!$S1181/DailySales!$R1181)+DailySales!$U1181</f>
        <v>0.25</v>
      </c>
      <c r="U1181" s="34"/>
      <c r="V1181" s="36">
        <f>+DailySales!$T1181*DailySales!$R1181</f>
        <v>3</v>
      </c>
      <c r="W1181" s="36">
        <f>+DailySales!$V1181*DailySales!$Q1181</f>
        <v>2.0999999999999996</v>
      </c>
      <c r="X1181" s="36">
        <f>VLOOKUP(O1181,Stock[],6,FALSE)</f>
        <v>4700</v>
      </c>
      <c r="Y1181" s="36">
        <f>+DailySales!$V1181*DailySales!$X1181</f>
        <v>14100</v>
      </c>
      <c r="Z1181" s="37"/>
      <c r="AA1181" s="34"/>
      <c r="AB1181" s="34"/>
      <c r="AC1181" s="34"/>
      <c r="AD1181" s="34"/>
      <c r="AE1181" s="77"/>
      <c r="AF1181" s="38">
        <v>46028</v>
      </c>
      <c r="AG1181" s="39">
        <v>14100</v>
      </c>
      <c r="AH1181" s="38"/>
      <c r="AI1181" s="39"/>
      <c r="AJ1181" s="38"/>
      <c r="AK1181" s="39"/>
      <c r="AL1181" s="34"/>
      <c r="AM1181" s="39"/>
      <c r="AN118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81" s="26"/>
      <c r="AQ1181" s="26"/>
      <c r="AR1181" s="26"/>
    </row>
    <row r="1182" spans="1:44" ht="19.5" customHeight="1" x14ac:dyDescent="0.25">
      <c r="A1182" s="32">
        <f t="shared" si="84"/>
        <v>2026</v>
      </c>
      <c r="B1182" s="32">
        <f t="shared" si="85"/>
        <v>1</v>
      </c>
      <c r="C1182" s="25">
        <v>46028</v>
      </c>
      <c r="D1182" s="57">
        <f t="shared" ca="1" si="86"/>
        <v>46097</v>
      </c>
      <c r="E1182" s="32" t="str">
        <f t="shared" ca="1" si="87"/>
        <v>2-Months</v>
      </c>
      <c r="F1182" s="32" t="str">
        <f>VLOOKUP(O1182,Stock[],5,FALSE)</f>
        <v>BE</v>
      </c>
      <c r="G1182" s="33" t="s">
        <v>2165</v>
      </c>
      <c r="H1182" s="34"/>
      <c r="I1182" s="34" t="s">
        <v>227</v>
      </c>
      <c r="J1182" s="32" t="str">
        <f>VLOOKUP(I1182,Customers[],2,FALSE)</f>
        <v>Summer-2</v>
      </c>
      <c r="K1182" s="32" t="str">
        <f>VLOOKUP(I1182,Customers[],4,FALSE)</f>
        <v>Meiktila</v>
      </c>
      <c r="L1182" s="32" t="str">
        <f>VLOOKUP(Table85[[#This Row],[CustomerID]],Table!H:K,3,0)</f>
        <v>မိတ္ထီလာ</v>
      </c>
      <c r="M1182" s="32" t="str">
        <f>VLOOKUP(I1182,Customers[],5,FALSE)</f>
        <v>WholeSales</v>
      </c>
      <c r="N1182" s="34" t="s">
        <v>10</v>
      </c>
      <c r="O1182" s="37" t="s">
        <v>217</v>
      </c>
      <c r="P1182" s="32" t="str">
        <f>VLOOKUP(O1182,Stock[],2,FALSE)</f>
        <v>လိမ္မော်ဖြူ</v>
      </c>
      <c r="Q1182" s="35">
        <f>VLOOKUP(O1182,Stock[],3,FALSE)</f>
        <v>0.64</v>
      </c>
      <c r="R1182" s="35">
        <f>VLOOKUP(O1182,Stock[],4,FALSE)</f>
        <v>24</v>
      </c>
      <c r="S1182" s="34"/>
      <c r="T1182" s="35">
        <f>(DailySales!$S1182/DailySales!$R1182)+DailySales!$U1182</f>
        <v>32</v>
      </c>
      <c r="U1182" s="34">
        <v>32</v>
      </c>
      <c r="V1182" s="36">
        <f>+DailySales!$T1182*DailySales!$R1182</f>
        <v>768</v>
      </c>
      <c r="W1182" s="36">
        <f>+DailySales!$V1182*DailySales!$Q1182</f>
        <v>491.52</v>
      </c>
      <c r="X1182" s="36">
        <f>VLOOKUP(O1182,Stock[],6,FALSE)</f>
        <v>1330</v>
      </c>
      <c r="Y1182" s="36">
        <f>+DailySales!$V1182*DailySales!$X1182</f>
        <v>1021440</v>
      </c>
      <c r="Z1182" s="37"/>
      <c r="AA1182" s="34"/>
      <c r="AB1182" s="78"/>
      <c r="AC1182" s="78"/>
      <c r="AD1182" s="34"/>
      <c r="AE1182" s="77"/>
      <c r="AF1182" s="38"/>
      <c r="AG1182" s="39"/>
      <c r="AH1182" s="38">
        <v>46032</v>
      </c>
      <c r="AI1182" s="39">
        <v>1021440</v>
      </c>
      <c r="AJ1182" s="38"/>
      <c r="AK1182" s="39"/>
      <c r="AL1182" s="34"/>
      <c r="AM1182" s="39"/>
      <c r="AN118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82" s="26"/>
      <c r="AQ1182" s="26"/>
      <c r="AR1182" s="26"/>
    </row>
    <row r="1183" spans="1:44" ht="19.5" customHeight="1" x14ac:dyDescent="0.25">
      <c r="A1183" s="32">
        <f t="shared" si="84"/>
        <v>2026</v>
      </c>
      <c r="B1183" s="32">
        <f t="shared" si="85"/>
        <v>1</v>
      </c>
      <c r="C1183" s="25">
        <v>46028</v>
      </c>
      <c r="D1183" s="57">
        <f t="shared" ca="1" si="86"/>
        <v>46097</v>
      </c>
      <c r="E1183" s="32" t="str">
        <f t="shared" ca="1" si="87"/>
        <v>2-Months</v>
      </c>
      <c r="F1183" s="32" t="str">
        <f>VLOOKUP(O1183,Stock[],5,FALSE)</f>
        <v>BE</v>
      </c>
      <c r="G1183" s="33" t="s">
        <v>2166</v>
      </c>
      <c r="H1183" s="34"/>
      <c r="I1183" s="34" t="s">
        <v>201</v>
      </c>
      <c r="J1183" s="32" t="str">
        <f>VLOOKUP(I1183,Customers[],2,FALSE)</f>
        <v>ဦးအောင်မိုး(ကောင်းသန့်)</v>
      </c>
      <c r="K1183" s="32" t="str">
        <f>VLOOKUP(I1183,Customers[],4,FALSE)</f>
        <v>Meiktila</v>
      </c>
      <c r="L1183" s="32" t="str">
        <f>VLOOKUP(Table85[[#This Row],[CustomerID]],Table!H:K,3,0)</f>
        <v>မိတ္ထီလာ</v>
      </c>
      <c r="M1183" s="32" t="str">
        <f>VLOOKUP(I1183,Customers[],5,FALSE)</f>
        <v>WholeSales/Contract</v>
      </c>
      <c r="N1183" s="34" t="s">
        <v>10</v>
      </c>
      <c r="O1183" s="37" t="s">
        <v>220</v>
      </c>
      <c r="P1183" s="32" t="str">
        <f>VLOOKUP(O1183,Stock[],2,FALSE)</f>
        <v>မြန်မာရှောက်ပျား</v>
      </c>
      <c r="Q1183" s="35">
        <f>VLOOKUP(O1183,Stock[],3,FALSE)</f>
        <v>0.64</v>
      </c>
      <c r="R1183" s="35">
        <f>VLOOKUP(O1183,Stock[],4,FALSE)</f>
        <v>14</v>
      </c>
      <c r="S1183" s="34"/>
      <c r="T1183" s="35">
        <f>(DailySales!$S1183/DailySales!$R1183)+DailySales!$U1183</f>
        <v>100</v>
      </c>
      <c r="U1183" s="34">
        <v>100</v>
      </c>
      <c r="V1183" s="36">
        <f>+DailySales!$T1183*DailySales!$R1183</f>
        <v>1400</v>
      </c>
      <c r="W1183" s="36">
        <f>+DailySales!$V1183*DailySales!$Q1183</f>
        <v>896</v>
      </c>
      <c r="X1183" s="36">
        <f>VLOOKUP(O1183,Stock[],6,FALSE)</f>
        <v>1370</v>
      </c>
      <c r="Y1183" s="36">
        <f>+DailySales!$V1183*DailySales!$X1183</f>
        <v>1918000</v>
      </c>
      <c r="Z1183" s="37"/>
      <c r="AA1183" s="34"/>
      <c r="AB1183" s="78"/>
      <c r="AC1183" s="78"/>
      <c r="AD1183" s="34"/>
      <c r="AE1183" s="77"/>
      <c r="AF1183" s="38"/>
      <c r="AG1183" s="39"/>
      <c r="AH1183" s="38">
        <v>46031</v>
      </c>
      <c r="AI1183" s="39">
        <v>1918000</v>
      </c>
      <c r="AJ1183" s="38"/>
      <c r="AK1183" s="39"/>
      <c r="AL1183" s="34"/>
      <c r="AM1183" s="39"/>
      <c r="AN118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83" s="26"/>
      <c r="AQ1183" s="26"/>
      <c r="AR1183" s="26"/>
    </row>
    <row r="1184" spans="1:44" ht="19.5" customHeight="1" x14ac:dyDescent="0.25">
      <c r="A1184" s="32">
        <f t="shared" si="84"/>
        <v>2026</v>
      </c>
      <c r="B1184" s="32">
        <f t="shared" si="85"/>
        <v>1</v>
      </c>
      <c r="C1184" s="25">
        <v>46028</v>
      </c>
      <c r="D1184" s="57">
        <f t="shared" ca="1" si="86"/>
        <v>46097</v>
      </c>
      <c r="E1184" s="32" t="str">
        <f t="shared" ca="1" si="87"/>
        <v>2-Months</v>
      </c>
      <c r="F1184" s="32" t="str">
        <f>VLOOKUP(O1184,Stock[],5,FALSE)</f>
        <v>BE</v>
      </c>
      <c r="G1184" s="33" t="s">
        <v>2166</v>
      </c>
      <c r="H1184" s="34"/>
      <c r="I1184" s="34" t="s">
        <v>201</v>
      </c>
      <c r="J1184" s="32" t="str">
        <f>VLOOKUP(I1184,Customers[],2,FALSE)</f>
        <v>ဦးအောင်မိုး(ကောင်းသန့်)</v>
      </c>
      <c r="K1184" s="32" t="str">
        <f>VLOOKUP(I1184,Customers[],4,FALSE)</f>
        <v>Meiktila</v>
      </c>
      <c r="L1184" s="32" t="str">
        <f>VLOOKUP(Table85[[#This Row],[CustomerID]],Table!H:K,3,0)</f>
        <v>မိတ္ထီလာ</v>
      </c>
      <c r="M1184" s="32" t="str">
        <f>VLOOKUP(I1184,Customers[],5,FALSE)</f>
        <v>WholeSales/Contract</v>
      </c>
      <c r="N1184" s="34" t="s">
        <v>10</v>
      </c>
      <c r="O1184" s="37" t="s">
        <v>217</v>
      </c>
      <c r="P1184" s="32" t="str">
        <f>VLOOKUP(O1184,Stock[],2,FALSE)</f>
        <v>လိမ္မော်ဖြူ</v>
      </c>
      <c r="Q1184" s="35">
        <f>VLOOKUP(O1184,Stock[],3,FALSE)</f>
        <v>0.64</v>
      </c>
      <c r="R1184" s="35">
        <f>VLOOKUP(O1184,Stock[],4,FALSE)</f>
        <v>24</v>
      </c>
      <c r="S1184" s="34"/>
      <c r="T1184" s="35">
        <f>(DailySales!$S1184/DailySales!$R1184)+DailySales!$U1184</f>
        <v>20</v>
      </c>
      <c r="U1184" s="34">
        <v>20</v>
      </c>
      <c r="V1184" s="36">
        <f>+DailySales!$T1184*DailySales!$R1184</f>
        <v>480</v>
      </c>
      <c r="W1184" s="36">
        <f>+DailySales!$V1184*DailySales!$Q1184</f>
        <v>307.2</v>
      </c>
      <c r="X1184" s="36">
        <f>VLOOKUP(O1184,Stock[],6,FALSE)</f>
        <v>1330</v>
      </c>
      <c r="Y1184" s="36">
        <f>+DailySales!$V1184*DailySales!$X1184</f>
        <v>638400</v>
      </c>
      <c r="Z1184" s="37"/>
      <c r="AA1184" s="34"/>
      <c r="AB1184" s="78"/>
      <c r="AC1184" s="78"/>
      <c r="AD1184" s="34"/>
      <c r="AE1184" s="77"/>
      <c r="AF1184" s="38"/>
      <c r="AG1184" s="39"/>
      <c r="AH1184" s="38">
        <v>46031</v>
      </c>
      <c r="AI1184" s="39">
        <v>638400</v>
      </c>
      <c r="AJ1184" s="38"/>
      <c r="AK1184" s="39"/>
      <c r="AL1184" s="34"/>
      <c r="AM1184" s="39"/>
      <c r="AN118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84" s="26"/>
      <c r="AQ1184" s="26"/>
      <c r="AR1184" s="26"/>
    </row>
    <row r="1185" spans="1:44" ht="19.5" customHeight="1" x14ac:dyDescent="0.25">
      <c r="A1185" s="32">
        <f t="shared" si="84"/>
        <v>2026</v>
      </c>
      <c r="B1185" s="32">
        <f t="shared" si="85"/>
        <v>1</v>
      </c>
      <c r="C1185" s="25">
        <v>46028</v>
      </c>
      <c r="D1185" s="57">
        <f t="shared" ca="1" si="86"/>
        <v>46097</v>
      </c>
      <c r="E1185" s="32" t="str">
        <f t="shared" ca="1" si="87"/>
        <v>2-Months</v>
      </c>
      <c r="F1185" s="32" t="str">
        <f>VLOOKUP(O1185,Stock[],5,FALSE)</f>
        <v>BE</v>
      </c>
      <c r="G1185" s="33" t="s">
        <v>2166</v>
      </c>
      <c r="H1185" s="34"/>
      <c r="I1185" s="34" t="s">
        <v>201</v>
      </c>
      <c r="J1185" s="32" t="str">
        <f>VLOOKUP(I1185,Customers[],2,FALSE)</f>
        <v>ဦးအောင်မိုး(ကောင်းသန့်)</v>
      </c>
      <c r="K1185" s="32" t="str">
        <f>VLOOKUP(I1185,Customers[],4,FALSE)</f>
        <v>Meiktila</v>
      </c>
      <c r="L1185" s="32" t="str">
        <f>VLOOKUP(Table85[[#This Row],[CustomerID]],Table!H:K,3,0)</f>
        <v>မိတ္ထီလာ</v>
      </c>
      <c r="M1185" s="32" t="str">
        <f>VLOOKUP(I1185,Customers[],5,FALSE)</f>
        <v>WholeSales/Contract</v>
      </c>
      <c r="N1185" s="34" t="s">
        <v>10</v>
      </c>
      <c r="O1185" s="37" t="s">
        <v>2120</v>
      </c>
      <c r="P1185" s="32" t="str">
        <f>VLOOKUP(O1185,Stock[],2,FALSE)</f>
        <v>ဇေ အရက်သန့်</v>
      </c>
      <c r="Q1185" s="35">
        <f>VLOOKUP(O1185,Stock[],3,FALSE)</f>
        <v>0.64</v>
      </c>
      <c r="R1185" s="35">
        <f>VLOOKUP(O1185,Stock[],4,FALSE)</f>
        <v>14</v>
      </c>
      <c r="S1185" s="34"/>
      <c r="T1185" s="35">
        <f>(DailySales!$S1185/DailySales!$R1185)+DailySales!$U1185</f>
        <v>100</v>
      </c>
      <c r="U1185" s="34">
        <v>100</v>
      </c>
      <c r="V1185" s="36">
        <f>+DailySales!$T1185*DailySales!$R1185</f>
        <v>1400</v>
      </c>
      <c r="W1185" s="36">
        <f>+DailySales!$V1185*DailySales!$Q1185</f>
        <v>896</v>
      </c>
      <c r="X1185" s="36">
        <f>VLOOKUP(O1185,Stock[],6,FALSE)</f>
        <v>1380</v>
      </c>
      <c r="Y1185" s="36">
        <f>+DailySales!$V1185*DailySales!$X1185</f>
        <v>1932000</v>
      </c>
      <c r="Z1185" s="37"/>
      <c r="AA1185" s="34"/>
      <c r="AB1185" s="78"/>
      <c r="AC1185" s="78"/>
      <c r="AD1185" s="34"/>
      <c r="AE1185" s="77"/>
      <c r="AF1185" s="38"/>
      <c r="AG1185" s="39"/>
      <c r="AH1185" s="38">
        <v>46031</v>
      </c>
      <c r="AI1185" s="39">
        <v>1932000</v>
      </c>
      <c r="AJ1185" s="38"/>
      <c r="AK1185" s="39"/>
      <c r="AL1185" s="34"/>
      <c r="AM1185" s="39"/>
      <c r="AN118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85" s="26"/>
      <c r="AQ1185" s="26"/>
      <c r="AR1185" s="26"/>
    </row>
    <row r="1186" spans="1:44" ht="19.5" customHeight="1" x14ac:dyDescent="0.25">
      <c r="A1186" s="32">
        <f t="shared" si="84"/>
        <v>2026</v>
      </c>
      <c r="B1186" s="32">
        <f t="shared" si="85"/>
        <v>1</v>
      </c>
      <c r="C1186" s="25">
        <v>46028</v>
      </c>
      <c r="D1186" s="57">
        <f t="shared" ca="1" si="86"/>
        <v>46097</v>
      </c>
      <c r="E1186" s="32" t="str">
        <f t="shared" ca="1" si="87"/>
        <v>2-Months</v>
      </c>
      <c r="F1186" s="32" t="str">
        <f>VLOOKUP(O1186,Stock[],5,FALSE)</f>
        <v>BE</v>
      </c>
      <c r="G1186" s="33" t="s">
        <v>2167</v>
      </c>
      <c r="H1186" s="34"/>
      <c r="I1186" s="34" t="s">
        <v>181</v>
      </c>
      <c r="J1186" s="32" t="str">
        <f>VLOOKUP(I1186,Customers[],2,FALSE)</f>
        <v>ရွှေမြင်း(ရွှေခြင်္သေ့)</v>
      </c>
      <c r="K1186" s="32" t="str">
        <f>VLOOKUP(I1186,Customers[],4,FALSE)</f>
        <v>Meiktila</v>
      </c>
      <c r="L1186" s="32" t="str">
        <f>VLOOKUP(Table85[[#This Row],[CustomerID]],Table!H:K,3,0)</f>
        <v>မိတ္ထီလာ</v>
      </c>
      <c r="M1186" s="32" t="str">
        <f>VLOOKUP(I1186,Customers[],5,FALSE)</f>
        <v>WholeSales/Contract</v>
      </c>
      <c r="N1186" s="34" t="s">
        <v>10</v>
      </c>
      <c r="O1186" s="37" t="s">
        <v>240</v>
      </c>
      <c r="P1186" s="32" t="str">
        <f>VLOOKUP(O1186,Stock[],2,FALSE)</f>
        <v>သံပုရာအရက်</v>
      </c>
      <c r="Q1186" s="35">
        <f>VLOOKUP(O1186,Stock[],3,FALSE)</f>
        <v>0.64</v>
      </c>
      <c r="R1186" s="35">
        <f>VLOOKUP(O1186,Stock[],4,FALSE)</f>
        <v>14</v>
      </c>
      <c r="S1186" s="34"/>
      <c r="T1186" s="35">
        <f>(DailySales!$S1186/DailySales!$R1186)+DailySales!$U1186</f>
        <v>15</v>
      </c>
      <c r="U1186" s="34">
        <v>15</v>
      </c>
      <c r="V1186" s="36">
        <f>+DailySales!$T1186*DailySales!$R1186</f>
        <v>210</v>
      </c>
      <c r="W1186" s="36">
        <f>+DailySales!$V1186*DailySales!$Q1186</f>
        <v>134.4</v>
      </c>
      <c r="X1186" s="36">
        <f>VLOOKUP(O1186,Stock[],6,FALSE)</f>
        <v>1330</v>
      </c>
      <c r="Y1186" s="36">
        <f>+DailySales!$V1186*DailySales!$X1186</f>
        <v>279300</v>
      </c>
      <c r="Z1186" s="37"/>
      <c r="AA1186" s="34"/>
      <c r="AB1186" s="78"/>
      <c r="AC1186" s="78"/>
      <c r="AD1186" s="34"/>
      <c r="AE1186" s="77"/>
      <c r="AF1186" s="38"/>
      <c r="AG1186" s="39"/>
      <c r="AH1186" s="38">
        <v>46072</v>
      </c>
      <c r="AI1186" s="39">
        <v>279300</v>
      </c>
      <c r="AJ1186" s="38"/>
      <c r="AK1186" s="39"/>
      <c r="AL1186" s="34"/>
      <c r="AM1186" s="39"/>
      <c r="AN118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86" s="26"/>
      <c r="AQ1186" s="26"/>
      <c r="AR1186" s="26"/>
    </row>
    <row r="1187" spans="1:44" ht="19.5" customHeight="1" x14ac:dyDescent="0.25">
      <c r="A1187" s="32">
        <f t="shared" si="84"/>
        <v>2026</v>
      </c>
      <c r="B1187" s="32">
        <f t="shared" si="85"/>
        <v>1</v>
      </c>
      <c r="C1187" s="25">
        <v>46028</v>
      </c>
      <c r="D1187" s="57">
        <f t="shared" ca="1" si="86"/>
        <v>46097</v>
      </c>
      <c r="E1187" s="32" t="str">
        <f t="shared" ca="1" si="87"/>
        <v>2-Months</v>
      </c>
      <c r="F1187" s="32" t="str">
        <f>VLOOKUP(O1187,Stock[],5,FALSE)</f>
        <v>BE</v>
      </c>
      <c r="G1187" s="33" t="s">
        <v>2167</v>
      </c>
      <c r="H1187" s="34"/>
      <c r="I1187" s="34" t="s">
        <v>181</v>
      </c>
      <c r="J1187" s="32" t="str">
        <f>VLOOKUP(I1187,Customers[],2,FALSE)</f>
        <v>ရွှေမြင်း(ရွှေခြင်္သေ့)</v>
      </c>
      <c r="K1187" s="32" t="str">
        <f>VLOOKUP(I1187,Customers[],4,FALSE)</f>
        <v>Meiktila</v>
      </c>
      <c r="L1187" s="32" t="str">
        <f>VLOOKUP(Table85[[#This Row],[CustomerID]],Table!H:K,3,0)</f>
        <v>မိတ္ထီလာ</v>
      </c>
      <c r="M1187" s="32" t="str">
        <f>VLOOKUP(I1187,Customers[],5,FALSE)</f>
        <v>WholeSales/Contract</v>
      </c>
      <c r="N1187" s="34" t="s">
        <v>10</v>
      </c>
      <c r="O1187" s="37" t="s">
        <v>220</v>
      </c>
      <c r="P1187" s="32" t="str">
        <f>VLOOKUP(O1187,Stock[],2,FALSE)</f>
        <v>မြန်မာရှောက်ပျား</v>
      </c>
      <c r="Q1187" s="35">
        <f>VLOOKUP(O1187,Stock[],3,FALSE)</f>
        <v>0.64</v>
      </c>
      <c r="R1187" s="35">
        <f>VLOOKUP(O1187,Stock[],4,FALSE)</f>
        <v>14</v>
      </c>
      <c r="S1187" s="34"/>
      <c r="T1187" s="35">
        <f>(DailySales!$S1187/DailySales!$R1187)+DailySales!$U1187</f>
        <v>15</v>
      </c>
      <c r="U1187" s="34">
        <v>15</v>
      </c>
      <c r="V1187" s="36">
        <f>+DailySales!$T1187*DailySales!$R1187</f>
        <v>210</v>
      </c>
      <c r="W1187" s="36">
        <f>+DailySales!$V1187*DailySales!$Q1187</f>
        <v>134.4</v>
      </c>
      <c r="X1187" s="36">
        <f>VLOOKUP(O1187,Stock[],6,FALSE)</f>
        <v>1370</v>
      </c>
      <c r="Y1187" s="36">
        <f>+DailySales!$V1187*DailySales!$X1187</f>
        <v>287700</v>
      </c>
      <c r="Z1187" s="37"/>
      <c r="AA1187" s="34"/>
      <c r="AB1187" s="78"/>
      <c r="AC1187" s="78"/>
      <c r="AD1187" s="34"/>
      <c r="AE1187" s="77"/>
      <c r="AF1187" s="38"/>
      <c r="AG1187" s="39"/>
      <c r="AH1187" s="38">
        <v>46072</v>
      </c>
      <c r="AI1187" s="39">
        <v>287700</v>
      </c>
      <c r="AJ1187" s="38"/>
      <c r="AK1187" s="39"/>
      <c r="AL1187" s="34"/>
      <c r="AM1187" s="39"/>
      <c r="AN118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87" s="26"/>
      <c r="AQ1187" s="26"/>
      <c r="AR1187" s="26"/>
    </row>
    <row r="1188" spans="1:44" ht="19.5" customHeight="1" x14ac:dyDescent="0.25">
      <c r="A1188" s="32">
        <f t="shared" si="84"/>
        <v>2026</v>
      </c>
      <c r="B1188" s="32">
        <f t="shared" si="85"/>
        <v>1</v>
      </c>
      <c r="C1188" s="25">
        <v>46028</v>
      </c>
      <c r="D1188" s="57">
        <f t="shared" ca="1" si="86"/>
        <v>46097</v>
      </c>
      <c r="E1188" s="32" t="str">
        <f t="shared" ca="1" si="87"/>
        <v>2-Months</v>
      </c>
      <c r="F1188" s="32" t="str">
        <f>VLOOKUP(O1188,Stock[],5,FALSE)</f>
        <v>BE</v>
      </c>
      <c r="G1188" s="33" t="s">
        <v>2167</v>
      </c>
      <c r="H1188" s="34"/>
      <c r="I1188" s="34" t="s">
        <v>181</v>
      </c>
      <c r="J1188" s="32" t="str">
        <f>VLOOKUP(I1188,Customers[],2,FALSE)</f>
        <v>ရွှေမြင်း(ရွှေခြင်္သေ့)</v>
      </c>
      <c r="K1188" s="32" t="str">
        <f>VLOOKUP(I1188,Customers[],4,FALSE)</f>
        <v>Meiktila</v>
      </c>
      <c r="L1188" s="32" t="str">
        <f>VLOOKUP(Table85[[#This Row],[CustomerID]],Table!H:K,3,0)</f>
        <v>မိတ္ထီလာ</v>
      </c>
      <c r="M1188" s="32" t="str">
        <f>VLOOKUP(I1188,Customers[],5,FALSE)</f>
        <v>WholeSales/Contract</v>
      </c>
      <c r="N1188" s="34" t="s">
        <v>10</v>
      </c>
      <c r="O1188" s="37" t="s">
        <v>217</v>
      </c>
      <c r="P1188" s="32" t="str">
        <f>VLOOKUP(O1188,Stock[],2,FALSE)</f>
        <v>လိမ္မော်ဖြူ</v>
      </c>
      <c r="Q1188" s="35">
        <f>VLOOKUP(O1188,Stock[],3,FALSE)</f>
        <v>0.64</v>
      </c>
      <c r="R1188" s="35">
        <f>VLOOKUP(O1188,Stock[],4,FALSE)</f>
        <v>24</v>
      </c>
      <c r="S1188" s="34"/>
      <c r="T1188" s="35">
        <f>(DailySales!$S1188/DailySales!$R1188)+DailySales!$U1188</f>
        <v>15</v>
      </c>
      <c r="U1188" s="34">
        <v>15</v>
      </c>
      <c r="V1188" s="36">
        <f>+DailySales!$T1188*DailySales!$R1188</f>
        <v>360</v>
      </c>
      <c r="W1188" s="36">
        <f>+DailySales!$V1188*DailySales!$Q1188</f>
        <v>230.4</v>
      </c>
      <c r="X1188" s="36">
        <f>VLOOKUP(O1188,Stock[],6,FALSE)</f>
        <v>1330</v>
      </c>
      <c r="Y1188" s="36">
        <f>+DailySales!$V1188*DailySales!$X1188</f>
        <v>478800</v>
      </c>
      <c r="Z1188" s="37"/>
      <c r="AA1188" s="34"/>
      <c r="AB1188" s="78"/>
      <c r="AC1188" s="78"/>
      <c r="AD1188" s="34"/>
      <c r="AE1188" s="77"/>
      <c r="AF1188" s="38"/>
      <c r="AG1188" s="39"/>
      <c r="AH1188" s="38">
        <v>46072</v>
      </c>
      <c r="AI1188" s="39">
        <v>478800</v>
      </c>
      <c r="AJ1188" s="38"/>
      <c r="AK1188" s="39"/>
      <c r="AL1188" s="34"/>
      <c r="AM1188" s="39"/>
      <c r="AN118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88" s="26"/>
      <c r="AQ1188" s="26"/>
      <c r="AR1188" s="26"/>
    </row>
    <row r="1189" spans="1:44" ht="19.5" customHeight="1" x14ac:dyDescent="0.25">
      <c r="A1189" s="32">
        <f t="shared" si="84"/>
        <v>2026</v>
      </c>
      <c r="B1189" s="32">
        <f t="shared" si="85"/>
        <v>1</v>
      </c>
      <c r="C1189" s="25">
        <v>46028</v>
      </c>
      <c r="D1189" s="57">
        <f t="shared" ca="1" si="86"/>
        <v>46097</v>
      </c>
      <c r="E1189" s="32" t="str">
        <f t="shared" ca="1" si="87"/>
        <v>2-Months</v>
      </c>
      <c r="F1189" s="32" t="str">
        <f>VLOOKUP(O1189,Stock[],5,FALSE)</f>
        <v>BE</v>
      </c>
      <c r="G1189" s="33" t="s">
        <v>2167</v>
      </c>
      <c r="H1189" s="34"/>
      <c r="I1189" s="34" t="s">
        <v>181</v>
      </c>
      <c r="J1189" s="32" t="str">
        <f>VLOOKUP(I1189,Customers[],2,FALSE)</f>
        <v>ရွှေမြင်း(ရွှေခြင်္သေ့)</v>
      </c>
      <c r="K1189" s="32" t="str">
        <f>VLOOKUP(I1189,Customers[],4,FALSE)</f>
        <v>Meiktila</v>
      </c>
      <c r="L1189" s="32" t="str">
        <f>VLOOKUP(Table85[[#This Row],[CustomerID]],Table!H:K,3,0)</f>
        <v>မိတ္ထီလာ</v>
      </c>
      <c r="M1189" s="32" t="str">
        <f>VLOOKUP(I1189,Customers[],5,FALSE)</f>
        <v>WholeSales/Contract</v>
      </c>
      <c r="N1189" s="34" t="s">
        <v>10</v>
      </c>
      <c r="O1189" s="37" t="s">
        <v>205</v>
      </c>
      <c r="P1189" s="32" t="str">
        <f>VLOOKUP(O1189,Stock[],2,FALSE)</f>
        <v>ကောင်းကြည် ကော် 25%  (1Ltr )</v>
      </c>
      <c r="Q1189" s="35">
        <f>VLOOKUP(O1189,Stock[],3,FALSE)</f>
        <v>1</v>
      </c>
      <c r="R1189" s="35">
        <f>VLOOKUP(O1189,Stock[],4,FALSE)</f>
        <v>12</v>
      </c>
      <c r="S1189" s="34"/>
      <c r="T1189" s="35">
        <f>(DailySales!$S1189/DailySales!$R1189)+DailySales!$U1189</f>
        <v>20</v>
      </c>
      <c r="U1189" s="34">
        <v>20</v>
      </c>
      <c r="V1189" s="36">
        <f>+DailySales!$T1189*DailySales!$R1189</f>
        <v>240</v>
      </c>
      <c r="W1189" s="36">
        <f>+DailySales!$V1189*DailySales!$Q1189</f>
        <v>240</v>
      </c>
      <c r="X1189" s="36">
        <f>VLOOKUP(O1189,Stock[],6,FALSE)</f>
        <v>1530</v>
      </c>
      <c r="Y1189" s="36">
        <f>+DailySales!$V1189*DailySales!$X1189</f>
        <v>367200</v>
      </c>
      <c r="Z1189" s="37"/>
      <c r="AA1189" s="34"/>
      <c r="AB1189" s="78"/>
      <c r="AC1189" s="78"/>
      <c r="AD1189" s="34"/>
      <c r="AE1189" s="77"/>
      <c r="AF1189" s="38"/>
      <c r="AG1189" s="39"/>
      <c r="AH1189" s="38">
        <v>46072</v>
      </c>
      <c r="AI1189" s="39">
        <v>367200</v>
      </c>
      <c r="AJ1189" s="38"/>
      <c r="AK1189" s="39"/>
      <c r="AL1189" s="34"/>
      <c r="AM1189" s="39"/>
      <c r="AN118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89" s="26"/>
      <c r="AQ1189" s="26"/>
      <c r="AR1189" s="26"/>
    </row>
    <row r="1190" spans="1:44" ht="19.5" customHeight="1" x14ac:dyDescent="0.25">
      <c r="A1190" s="32">
        <f t="shared" si="84"/>
        <v>2026</v>
      </c>
      <c r="B1190" s="32">
        <f t="shared" si="85"/>
        <v>1</v>
      </c>
      <c r="C1190" s="25">
        <v>46028</v>
      </c>
      <c r="D1190" s="57">
        <f t="shared" ca="1" si="86"/>
        <v>46097</v>
      </c>
      <c r="E1190" s="32" t="str">
        <f t="shared" ca="1" si="87"/>
        <v>2-Months</v>
      </c>
      <c r="F1190" s="32" t="str">
        <f>VLOOKUP(O1190,Stock[],5,FALSE)</f>
        <v>BE</v>
      </c>
      <c r="G1190" s="33" t="s">
        <v>2167</v>
      </c>
      <c r="H1190" s="34"/>
      <c r="I1190" s="34" t="s">
        <v>181</v>
      </c>
      <c r="J1190" s="32" t="str">
        <f>VLOOKUP(I1190,Customers[],2,FALSE)</f>
        <v>ရွှေမြင်း(ရွှေခြင်္သေ့)</v>
      </c>
      <c r="K1190" s="32" t="str">
        <f>VLOOKUP(I1190,Customers[],4,FALSE)</f>
        <v>Meiktila</v>
      </c>
      <c r="L1190" s="32" t="str">
        <f>VLOOKUP(Table85[[#This Row],[CustomerID]],Table!H:K,3,0)</f>
        <v>မိတ္ထီလာ</v>
      </c>
      <c r="M1190" s="32" t="str">
        <f>VLOOKUP(I1190,Customers[],5,FALSE)</f>
        <v>WholeSales/Contract</v>
      </c>
      <c r="N1190" s="34" t="s">
        <v>10</v>
      </c>
      <c r="O1190" s="37" t="s">
        <v>2120</v>
      </c>
      <c r="P1190" s="32" t="str">
        <f>VLOOKUP(O1190,Stock[],2,FALSE)</f>
        <v>ဇေ အရက်သန့်</v>
      </c>
      <c r="Q1190" s="35">
        <f>VLOOKUP(O1190,Stock[],3,FALSE)</f>
        <v>0.64</v>
      </c>
      <c r="R1190" s="35">
        <f>VLOOKUP(O1190,Stock[],4,FALSE)</f>
        <v>14</v>
      </c>
      <c r="S1190" s="34"/>
      <c r="T1190" s="35">
        <f>(DailySales!$S1190/DailySales!$R1190)+DailySales!$U1190</f>
        <v>20</v>
      </c>
      <c r="U1190" s="34">
        <v>20</v>
      </c>
      <c r="V1190" s="36">
        <f>+DailySales!$T1190*DailySales!$R1190</f>
        <v>280</v>
      </c>
      <c r="W1190" s="36">
        <f>+DailySales!$V1190*DailySales!$Q1190</f>
        <v>179.20000000000002</v>
      </c>
      <c r="X1190" s="36">
        <f>VLOOKUP(O1190,Stock[],6,FALSE)</f>
        <v>1380</v>
      </c>
      <c r="Y1190" s="36">
        <f>+DailySales!$V1190*DailySales!$X1190</f>
        <v>386400</v>
      </c>
      <c r="Z1190" s="37"/>
      <c r="AA1190" s="34"/>
      <c r="AB1190" s="78"/>
      <c r="AC1190" s="78"/>
      <c r="AD1190" s="34"/>
      <c r="AE1190" s="77"/>
      <c r="AF1190" s="38"/>
      <c r="AG1190" s="39"/>
      <c r="AH1190" s="38">
        <v>46072</v>
      </c>
      <c r="AI1190" s="39">
        <v>386400</v>
      </c>
      <c r="AJ1190" s="38"/>
      <c r="AK1190" s="39"/>
      <c r="AL1190" s="34"/>
      <c r="AM1190" s="39"/>
      <c r="AN119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90" s="26"/>
      <c r="AQ1190" s="26"/>
      <c r="AR1190" s="26"/>
    </row>
    <row r="1191" spans="1:44" ht="19.5" customHeight="1" x14ac:dyDescent="0.25">
      <c r="A1191" s="32">
        <f t="shared" si="84"/>
        <v>2026</v>
      </c>
      <c r="B1191" s="32">
        <f t="shared" si="85"/>
        <v>1</v>
      </c>
      <c r="C1191" s="25">
        <v>46028</v>
      </c>
      <c r="D1191" s="57">
        <f t="shared" ca="1" si="86"/>
        <v>46097</v>
      </c>
      <c r="E1191" s="32" t="str">
        <f t="shared" ca="1" si="87"/>
        <v>2-Months</v>
      </c>
      <c r="F1191" s="32" t="str">
        <f>VLOOKUP(O1191,Stock[],5,FALSE)</f>
        <v>BE</v>
      </c>
      <c r="G1191" s="33" t="s">
        <v>2167</v>
      </c>
      <c r="H1191" s="34"/>
      <c r="I1191" s="34" t="s">
        <v>181</v>
      </c>
      <c r="J1191" s="32" t="str">
        <f>VLOOKUP(I1191,Customers[],2,FALSE)</f>
        <v>ရွှေမြင်း(ရွှေခြင်္သေ့)</v>
      </c>
      <c r="K1191" s="32" t="str">
        <f>VLOOKUP(I1191,Customers[],4,FALSE)</f>
        <v>Meiktila</v>
      </c>
      <c r="L1191" s="32" t="str">
        <f>VLOOKUP(Table85[[#This Row],[CustomerID]],Table!H:K,3,0)</f>
        <v>မိတ္ထီလာ</v>
      </c>
      <c r="M1191" s="32" t="str">
        <f>VLOOKUP(I1191,Customers[],5,FALSE)</f>
        <v>WholeSales/Contract</v>
      </c>
      <c r="N1191" s="34" t="s">
        <v>10</v>
      </c>
      <c r="O1191" s="37" t="s">
        <v>221</v>
      </c>
      <c r="P1191" s="32" t="str">
        <f>VLOOKUP(O1191,Stock[],2,FALSE)</f>
        <v>မိုးနဲကွန်ကီး</v>
      </c>
      <c r="Q1191" s="35">
        <f>VLOOKUP(O1191,Stock[],3,FALSE)</f>
        <v>0.64</v>
      </c>
      <c r="R1191" s="35">
        <f>VLOOKUP(O1191,Stock[],4,FALSE)</f>
        <v>14</v>
      </c>
      <c r="S1191" s="34"/>
      <c r="T1191" s="35">
        <f>(DailySales!$S1191/DailySales!$R1191)+DailySales!$U1191</f>
        <v>5</v>
      </c>
      <c r="U1191" s="34">
        <v>5</v>
      </c>
      <c r="V1191" s="36">
        <f>+DailySales!$T1191*DailySales!$R1191</f>
        <v>70</v>
      </c>
      <c r="W1191" s="36">
        <f>+DailySales!$V1191*DailySales!$Q1191</f>
        <v>44.800000000000004</v>
      </c>
      <c r="X1191" s="36">
        <f>VLOOKUP(O1191,Stock[],6,FALSE)</f>
        <v>1500</v>
      </c>
      <c r="Y1191" s="36">
        <f>+DailySales!$V1191*DailySales!$X1191</f>
        <v>105000</v>
      </c>
      <c r="Z1191" s="37"/>
      <c r="AA1191" s="34"/>
      <c r="AB1191" s="78"/>
      <c r="AC1191" s="78"/>
      <c r="AD1191" s="34"/>
      <c r="AE1191" s="77"/>
      <c r="AF1191" s="38"/>
      <c r="AG1191" s="39"/>
      <c r="AH1191" s="38">
        <v>46072</v>
      </c>
      <c r="AI1191" s="39">
        <v>105000</v>
      </c>
      <c r="AJ1191" s="38"/>
      <c r="AK1191" s="39"/>
      <c r="AL1191" s="34"/>
      <c r="AM1191" s="39"/>
      <c r="AN119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91" s="26"/>
      <c r="AQ1191" s="26"/>
      <c r="AR1191" s="26"/>
    </row>
    <row r="1192" spans="1:44" ht="19.5" customHeight="1" x14ac:dyDescent="0.25">
      <c r="A1192" s="32">
        <f t="shared" si="84"/>
        <v>2026</v>
      </c>
      <c r="B1192" s="32">
        <f t="shared" si="85"/>
        <v>1</v>
      </c>
      <c r="C1192" s="25">
        <v>46028</v>
      </c>
      <c r="D1192" s="57">
        <f t="shared" ca="1" si="86"/>
        <v>46097</v>
      </c>
      <c r="E1192" s="32" t="str">
        <f t="shared" ca="1" si="87"/>
        <v>2-Months</v>
      </c>
      <c r="F1192" s="32" t="str">
        <f>VLOOKUP(O1192,Stock[],5,FALSE)</f>
        <v>BE</v>
      </c>
      <c r="G1192" s="33" t="s">
        <v>2168</v>
      </c>
      <c r="H1192" s="34"/>
      <c r="I1192" s="34" t="s">
        <v>237</v>
      </c>
      <c r="J1192" s="32" t="str">
        <f>VLOOKUP(I1192,Customers[],2,FALSE)</f>
        <v>စံချိန်</v>
      </c>
      <c r="K1192" s="32" t="str">
        <f>VLOOKUP(I1192,Customers[],4,FALSE)</f>
        <v>Yamethin</v>
      </c>
      <c r="L1192" s="32" t="str">
        <f>VLOOKUP(Table85[[#This Row],[CustomerID]],Table!H:K,3,0)</f>
        <v>ရမည်းသင်း</v>
      </c>
      <c r="M1192" s="32" t="str">
        <f>VLOOKUP(I1192,Customers[],5,FALSE)</f>
        <v>WholeSales/Contract</v>
      </c>
      <c r="N1192" s="34" t="s">
        <v>10</v>
      </c>
      <c r="O1192" s="37" t="s">
        <v>240</v>
      </c>
      <c r="P1192" s="32" t="str">
        <f>VLOOKUP(O1192,Stock[],2,FALSE)</f>
        <v>သံပုရာအရက်</v>
      </c>
      <c r="Q1192" s="35">
        <f>VLOOKUP(O1192,Stock[],3,FALSE)</f>
        <v>0.64</v>
      </c>
      <c r="R1192" s="35">
        <f>VLOOKUP(O1192,Stock[],4,FALSE)</f>
        <v>14</v>
      </c>
      <c r="S1192" s="34"/>
      <c r="T1192" s="35">
        <f>(DailySales!$S1192/DailySales!$R1192)+DailySales!$U1192</f>
        <v>100</v>
      </c>
      <c r="U1192" s="34">
        <v>100</v>
      </c>
      <c r="V1192" s="36">
        <f>+DailySales!$T1192*DailySales!$R1192</f>
        <v>1400</v>
      </c>
      <c r="W1192" s="36">
        <f>+DailySales!$V1192*DailySales!$Q1192</f>
        <v>896</v>
      </c>
      <c r="X1192" s="36">
        <f>VLOOKUP(O1192,Stock[],6,FALSE)</f>
        <v>1330</v>
      </c>
      <c r="Y1192" s="36">
        <f>+DailySales!$V1192*DailySales!$X1192</f>
        <v>1862000</v>
      </c>
      <c r="Z1192" s="37"/>
      <c r="AA1192" s="34"/>
      <c r="AB1192" s="78"/>
      <c r="AC1192" s="78"/>
      <c r="AD1192" s="34"/>
      <c r="AE1192" s="77"/>
      <c r="AF1192" s="38"/>
      <c r="AG1192" s="39"/>
      <c r="AH1192" s="38">
        <v>46025</v>
      </c>
      <c r="AI1192" s="39">
        <v>98000</v>
      </c>
      <c r="AJ1192" s="38">
        <v>46034</v>
      </c>
      <c r="AK1192" s="39">
        <v>1764000</v>
      </c>
      <c r="AL1192" s="34"/>
      <c r="AM1192" s="39"/>
      <c r="AN119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92" s="26"/>
      <c r="AQ1192" s="26"/>
      <c r="AR1192" s="26"/>
    </row>
    <row r="1193" spans="1:44" ht="19.5" customHeight="1" x14ac:dyDescent="0.25">
      <c r="A1193" s="32">
        <f t="shared" si="84"/>
        <v>2026</v>
      </c>
      <c r="B1193" s="32">
        <f t="shared" si="85"/>
        <v>1</v>
      </c>
      <c r="C1193" s="25">
        <v>46028</v>
      </c>
      <c r="D1193" s="57">
        <f t="shared" ca="1" si="86"/>
        <v>46097</v>
      </c>
      <c r="E1193" s="32" t="str">
        <f t="shared" ca="1" si="87"/>
        <v>2-Months</v>
      </c>
      <c r="F1193" s="32" t="str">
        <f>VLOOKUP(O1193,Stock[],5,FALSE)</f>
        <v>BE</v>
      </c>
      <c r="G1193" s="33" t="s">
        <v>2169</v>
      </c>
      <c r="H1193" s="34"/>
      <c r="I1193" s="34" t="s">
        <v>244</v>
      </c>
      <c r="J1193" s="32" t="str">
        <f>VLOOKUP(I1193,Customers[],2,FALSE)</f>
        <v>ကောင်းဆုဝေ</v>
      </c>
      <c r="K1193" s="32" t="str">
        <f>VLOOKUP(I1193,Customers[],4,FALSE)</f>
        <v>Kyukpadaung</v>
      </c>
      <c r="L1193" s="32" t="str">
        <f>VLOOKUP(Table85[[#This Row],[CustomerID]],Table!H:K,3,0)</f>
        <v>ကျောက်ပန်းတောင်း</v>
      </c>
      <c r="M1193" s="32" t="str">
        <f>VLOOKUP(I1193,Customers[],5,FALSE)</f>
        <v>WholeSales/Contract</v>
      </c>
      <c r="N1193" s="34" t="s">
        <v>10</v>
      </c>
      <c r="O1193" s="37" t="s">
        <v>2120</v>
      </c>
      <c r="P1193" s="32" t="str">
        <f>VLOOKUP(O1193,Stock[],2,FALSE)</f>
        <v>ဇေ အရက်သန့်</v>
      </c>
      <c r="Q1193" s="35">
        <f>VLOOKUP(O1193,Stock[],3,FALSE)</f>
        <v>0.64</v>
      </c>
      <c r="R1193" s="35">
        <f>VLOOKUP(O1193,Stock[],4,FALSE)</f>
        <v>14</v>
      </c>
      <c r="S1193" s="34"/>
      <c r="T1193" s="35">
        <f>(DailySales!$S1193/DailySales!$R1193)+DailySales!$U1193</f>
        <v>150</v>
      </c>
      <c r="U1193" s="34">
        <v>150</v>
      </c>
      <c r="V1193" s="36">
        <f>+DailySales!$T1193*DailySales!$R1193</f>
        <v>2100</v>
      </c>
      <c r="W1193" s="36">
        <f>+DailySales!$V1193*DailySales!$Q1193</f>
        <v>1344</v>
      </c>
      <c r="X1193" s="36">
        <f>VLOOKUP(O1193,Stock[],6,FALSE)</f>
        <v>1380</v>
      </c>
      <c r="Y1193" s="36">
        <f>+DailySales!$V1193*DailySales!$X1193</f>
        <v>2898000</v>
      </c>
      <c r="Z1193" s="37"/>
      <c r="AA1193" s="34"/>
      <c r="AB1193" s="78"/>
      <c r="AC1193" s="78"/>
      <c r="AD1193" s="34"/>
      <c r="AE1193" s="77">
        <f>150*350</f>
        <v>52500</v>
      </c>
      <c r="AF1193" s="38"/>
      <c r="AG1193" s="39"/>
      <c r="AH1193" s="38">
        <v>46037</v>
      </c>
      <c r="AI1193" s="39">
        <v>1000000</v>
      </c>
      <c r="AJ1193" s="38">
        <v>46043</v>
      </c>
      <c r="AK1193" s="39">
        <v>1950500</v>
      </c>
      <c r="AL1193" s="34"/>
      <c r="AM1193" s="39"/>
      <c r="AN119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93" s="26"/>
      <c r="AQ1193" s="26"/>
      <c r="AR1193" s="26"/>
    </row>
    <row r="1194" spans="1:44" ht="19.5" customHeight="1" x14ac:dyDescent="0.25">
      <c r="A1194" s="32">
        <f t="shared" si="84"/>
        <v>2026</v>
      </c>
      <c r="B1194" s="32">
        <f t="shared" si="85"/>
        <v>1</v>
      </c>
      <c r="C1194" s="25">
        <v>46028</v>
      </c>
      <c r="D1194" s="57">
        <f t="shared" ca="1" si="86"/>
        <v>46097</v>
      </c>
      <c r="E1194" s="32" t="str">
        <f t="shared" ca="1" si="87"/>
        <v>2-Months</v>
      </c>
      <c r="F1194" s="32" t="str">
        <f>VLOOKUP(O1194,Stock[],5,FALSE)</f>
        <v>BE</v>
      </c>
      <c r="G1194" s="33" t="s">
        <v>2169</v>
      </c>
      <c r="H1194" s="34"/>
      <c r="I1194" s="34" t="s">
        <v>244</v>
      </c>
      <c r="J1194" s="32" t="str">
        <f>VLOOKUP(I1194,Customers[],2,FALSE)</f>
        <v>ကောင်းဆုဝေ</v>
      </c>
      <c r="K1194" s="32" t="str">
        <f>VLOOKUP(I1194,Customers[],4,FALSE)</f>
        <v>Kyukpadaung</v>
      </c>
      <c r="L1194" s="32" t="str">
        <f>VLOOKUP(Table85[[#This Row],[CustomerID]],Table!H:K,3,0)</f>
        <v>ကျောက်ပန်းတောင်း</v>
      </c>
      <c r="M1194" s="32" t="str">
        <f>VLOOKUP(I1194,Customers[],5,FALSE)</f>
        <v>WholeSales/Contract</v>
      </c>
      <c r="N1194" s="34" t="s">
        <v>10</v>
      </c>
      <c r="O1194" s="37" t="s">
        <v>214</v>
      </c>
      <c r="P1194" s="32" t="str">
        <f>VLOOKUP(O1194,Stock[],2,FALSE)</f>
        <v>ကောင်းကြည်</v>
      </c>
      <c r="Q1194" s="35">
        <f>VLOOKUP(O1194,Stock[],3,FALSE)</f>
        <v>0.64</v>
      </c>
      <c r="R1194" s="35">
        <f>VLOOKUP(O1194,Stock[],4,FALSE)</f>
        <v>14</v>
      </c>
      <c r="S1194" s="34"/>
      <c r="T1194" s="35">
        <f>(DailySales!$S1194/DailySales!$R1194)+DailySales!$U1194</f>
        <v>300</v>
      </c>
      <c r="U1194" s="34">
        <v>300</v>
      </c>
      <c r="V1194" s="36">
        <f>+DailySales!$T1194*DailySales!$R1194</f>
        <v>4200</v>
      </c>
      <c r="W1194" s="36">
        <f>+DailySales!$V1194*DailySales!$Q1194</f>
        <v>2688</v>
      </c>
      <c r="X1194" s="36">
        <f>VLOOKUP(O1194,Stock[],6,FALSE)</f>
        <v>1330</v>
      </c>
      <c r="Y1194" s="36">
        <f>+DailySales!$V1194*DailySales!$X1194</f>
        <v>5586000</v>
      </c>
      <c r="Z1194" s="37"/>
      <c r="AA1194" s="34"/>
      <c r="AB1194" s="78"/>
      <c r="AC1194" s="78">
        <v>129850</v>
      </c>
      <c r="AD1194" s="34"/>
      <c r="AE1194" s="77">
        <f>300*350</f>
        <v>105000</v>
      </c>
      <c r="AF1194" s="38"/>
      <c r="AG1194" s="39"/>
      <c r="AH1194" s="38">
        <v>46048</v>
      </c>
      <c r="AI1194" s="39">
        <v>2040000</v>
      </c>
      <c r="AJ1194" s="38">
        <v>46043</v>
      </c>
      <c r="AK1194" s="39">
        <v>9500</v>
      </c>
      <c r="AL1194" s="38">
        <v>46049</v>
      </c>
      <c r="AM1194" s="39">
        <f>3000000+511650</f>
        <v>3511650</v>
      </c>
      <c r="AN119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94" s="26"/>
      <c r="AQ1194" s="26"/>
      <c r="AR1194" s="26"/>
    </row>
    <row r="1195" spans="1:44" ht="19.5" customHeight="1" x14ac:dyDescent="0.25">
      <c r="A1195" s="32">
        <f t="shared" si="84"/>
        <v>2026</v>
      </c>
      <c r="B1195" s="32">
        <f t="shared" si="85"/>
        <v>1</v>
      </c>
      <c r="C1195" s="25">
        <v>46028</v>
      </c>
      <c r="D1195" s="57">
        <f t="shared" ca="1" si="86"/>
        <v>46097</v>
      </c>
      <c r="E1195" s="32" t="str">
        <f t="shared" ca="1" si="87"/>
        <v>2-Months</v>
      </c>
      <c r="F1195" s="32" t="str">
        <f>VLOOKUP(O1195,Stock[],5,FALSE)</f>
        <v>BE</v>
      </c>
      <c r="G1195" s="33" t="s">
        <v>2169</v>
      </c>
      <c r="H1195" s="34"/>
      <c r="I1195" s="34" t="s">
        <v>244</v>
      </c>
      <c r="J1195" s="32" t="str">
        <f>VLOOKUP(I1195,Customers[],2,FALSE)</f>
        <v>ကောင်းဆုဝေ</v>
      </c>
      <c r="K1195" s="32" t="str">
        <f>VLOOKUP(I1195,Customers[],4,FALSE)</f>
        <v>Kyukpadaung</v>
      </c>
      <c r="L1195" s="32" t="str">
        <f>VLOOKUP(Table85[[#This Row],[CustomerID]],Table!H:K,3,0)</f>
        <v>ကျောက်ပန်းတောင်း</v>
      </c>
      <c r="M1195" s="32" t="str">
        <f>VLOOKUP(I1195,Customers[],5,FALSE)</f>
        <v>WholeSales/Contract</v>
      </c>
      <c r="N1195" s="34" t="s">
        <v>10</v>
      </c>
      <c r="O1195" s="37" t="s">
        <v>221</v>
      </c>
      <c r="P1195" s="32" t="str">
        <f>VLOOKUP(O1195,Stock[],2,FALSE)</f>
        <v>မိုးနဲကွန်ကီး</v>
      </c>
      <c r="Q1195" s="35">
        <f>VLOOKUP(O1195,Stock[],3,FALSE)</f>
        <v>0.64</v>
      </c>
      <c r="R1195" s="35">
        <f>VLOOKUP(O1195,Stock[],4,FALSE)</f>
        <v>14</v>
      </c>
      <c r="S1195" s="34"/>
      <c r="T1195" s="35">
        <f>(DailySales!$S1195/DailySales!$R1195)+DailySales!$U1195</f>
        <v>100</v>
      </c>
      <c r="U1195" s="34">
        <v>100</v>
      </c>
      <c r="V1195" s="36">
        <f>+DailySales!$T1195*DailySales!$R1195</f>
        <v>1400</v>
      </c>
      <c r="W1195" s="36">
        <f>+DailySales!$V1195*DailySales!$Q1195</f>
        <v>896</v>
      </c>
      <c r="X1195" s="36">
        <f>VLOOKUP(O1195,Stock[],6,FALSE)</f>
        <v>1500</v>
      </c>
      <c r="Y1195" s="36">
        <f>+DailySales!$V1195*DailySales!$X1195</f>
        <v>2100000</v>
      </c>
      <c r="Z1195" s="37"/>
      <c r="AA1195" s="34"/>
      <c r="AB1195" s="78"/>
      <c r="AC1195" s="78"/>
      <c r="AD1195" s="34"/>
      <c r="AE1195" s="77">
        <f>100*350</f>
        <v>35000</v>
      </c>
      <c r="AF1195" s="38"/>
      <c r="AG1195" s="39"/>
      <c r="AH1195" s="38"/>
      <c r="AI1195" s="39"/>
      <c r="AJ1195" s="38"/>
      <c r="AK1195" s="39"/>
      <c r="AL1195" s="38">
        <v>46053</v>
      </c>
      <c r="AM1195" s="39">
        <v>2135000</v>
      </c>
      <c r="AN119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95" s="26"/>
      <c r="AQ1195" s="26"/>
      <c r="AR1195" s="26"/>
    </row>
    <row r="1196" spans="1:44" ht="19.5" customHeight="1" x14ac:dyDescent="0.25">
      <c r="A1196" s="32">
        <f t="shared" si="84"/>
        <v>2026</v>
      </c>
      <c r="B1196" s="32">
        <f t="shared" si="85"/>
        <v>1</v>
      </c>
      <c r="C1196" s="25">
        <v>46028</v>
      </c>
      <c r="D1196" s="57">
        <f t="shared" ca="1" si="86"/>
        <v>46097</v>
      </c>
      <c r="E1196" s="32" t="str">
        <f t="shared" ca="1" si="87"/>
        <v>2-Months</v>
      </c>
      <c r="F1196" s="32" t="str">
        <f>VLOOKUP(O1196,Stock[],5,FALSE)</f>
        <v>BE</v>
      </c>
      <c r="G1196" s="33" t="s">
        <v>2170</v>
      </c>
      <c r="H1196" s="34"/>
      <c r="I1196" s="34" t="s">
        <v>1754</v>
      </c>
      <c r="J1196" s="32" t="str">
        <f>VLOOKUP(I1196,Customers[],2,FALSE)</f>
        <v>စစ်ဆေးရေးဂိတ်လက်ဆောင်</v>
      </c>
      <c r="K1196" s="32">
        <f>VLOOKUP(I1196,Customers[],4,FALSE)</f>
        <v>0</v>
      </c>
      <c r="L1196" s="32">
        <f>VLOOKUP(Table85[[#This Row],[CustomerID]],Table!H:K,3,0)</f>
        <v>0</v>
      </c>
      <c r="M1196" s="32">
        <f>VLOOKUP(I1196,Customers[],5,FALSE)</f>
        <v>0</v>
      </c>
      <c r="N1196" s="34" t="s">
        <v>1751</v>
      </c>
      <c r="O1196" s="37" t="s">
        <v>217</v>
      </c>
      <c r="P1196" s="32" t="str">
        <f>VLOOKUP(O1196,Stock[],2,FALSE)</f>
        <v>လိမ္မော်ဖြူ</v>
      </c>
      <c r="Q1196" s="35">
        <f>VLOOKUP(O1196,Stock[],3,FALSE)</f>
        <v>0.64</v>
      </c>
      <c r="R1196" s="35">
        <f>VLOOKUP(O1196,Stock[],4,FALSE)</f>
        <v>24</v>
      </c>
      <c r="S1196" s="34">
        <v>10</v>
      </c>
      <c r="T1196" s="35">
        <f>(DailySales!$S1196/DailySales!$R1196)+DailySales!$U1196</f>
        <v>0.41666666666666669</v>
      </c>
      <c r="U1196" s="34"/>
      <c r="V1196" s="36">
        <f>+DailySales!$T1196*DailySales!$R1196</f>
        <v>10</v>
      </c>
      <c r="W1196" s="36">
        <f>+DailySales!$V1196*DailySales!$Q1196</f>
        <v>6.4</v>
      </c>
      <c r="X1196" s="36">
        <f>VLOOKUP(O1196,Stock[],6,FALSE)</f>
        <v>1330</v>
      </c>
      <c r="Y1196" s="36">
        <f>+DailySales!$V1196*DailySales!$X1196</f>
        <v>13300</v>
      </c>
      <c r="Z1196" s="37"/>
      <c r="AA1196" s="34"/>
      <c r="AB1196" s="78"/>
      <c r="AC1196" s="78"/>
      <c r="AD1196" s="34"/>
      <c r="AE1196" s="77"/>
      <c r="AF1196" s="38">
        <v>46028</v>
      </c>
      <c r="AG1196" s="39">
        <v>13300</v>
      </c>
      <c r="AH1196" s="38"/>
      <c r="AI1196" s="39"/>
      <c r="AJ1196" s="38"/>
      <c r="AK1196" s="39"/>
      <c r="AL1196" s="34"/>
      <c r="AM1196" s="39"/>
      <c r="AN119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96" s="26"/>
      <c r="AQ1196" s="26"/>
      <c r="AR1196" s="26"/>
    </row>
    <row r="1197" spans="1:44" ht="19.5" customHeight="1" x14ac:dyDescent="0.25">
      <c r="A1197" s="32">
        <f t="shared" si="84"/>
        <v>2026</v>
      </c>
      <c r="B1197" s="32">
        <f t="shared" si="85"/>
        <v>1</v>
      </c>
      <c r="C1197" s="25">
        <v>46028</v>
      </c>
      <c r="D1197" s="57">
        <f t="shared" ca="1" si="86"/>
        <v>46097</v>
      </c>
      <c r="E1197" s="32" t="str">
        <f t="shared" ca="1" si="87"/>
        <v>2-Months</v>
      </c>
      <c r="F1197" s="32" t="str">
        <f>VLOOKUP(O1197,Stock[],5,FALSE)</f>
        <v>BE</v>
      </c>
      <c r="G1197" s="33" t="s">
        <v>2171</v>
      </c>
      <c r="H1197" s="34"/>
      <c r="I1197" s="34" t="s">
        <v>200</v>
      </c>
      <c r="J1197" s="32" t="str">
        <f>VLOOKUP(I1197,Customers[],2,FALSE)</f>
        <v>ဦးအောင်မိုး</v>
      </c>
      <c r="K1197" s="32" t="str">
        <f>VLOOKUP(I1197,Customers[],4,FALSE)</f>
        <v>Yamethin</v>
      </c>
      <c r="L1197" s="32" t="str">
        <f>VLOOKUP(Table85[[#This Row],[CustomerID]],Table!H:K,3,0)</f>
        <v>ရမည်းသင်း</v>
      </c>
      <c r="M1197" s="32" t="str">
        <f>VLOOKUP(I1197,Customers[],5,FALSE)</f>
        <v>WholeSales</v>
      </c>
      <c r="N1197" s="34" t="s">
        <v>10</v>
      </c>
      <c r="O1197" s="37" t="s">
        <v>240</v>
      </c>
      <c r="P1197" s="32" t="str">
        <f>VLOOKUP(O1197,Stock[],2,FALSE)</f>
        <v>သံပုရာအရက်</v>
      </c>
      <c r="Q1197" s="35">
        <f>VLOOKUP(O1197,Stock[],3,FALSE)</f>
        <v>0.64</v>
      </c>
      <c r="R1197" s="35">
        <f>VLOOKUP(O1197,Stock[],4,FALSE)</f>
        <v>14</v>
      </c>
      <c r="S1197" s="34"/>
      <c r="T1197" s="35">
        <f>(DailySales!$S1197/DailySales!$R1197)+DailySales!$U1197</f>
        <v>100</v>
      </c>
      <c r="U1197" s="34">
        <v>100</v>
      </c>
      <c r="V1197" s="36">
        <f>+DailySales!$T1197*DailySales!$R1197</f>
        <v>1400</v>
      </c>
      <c r="W1197" s="36">
        <f>+DailySales!$V1197*DailySales!$Q1197</f>
        <v>896</v>
      </c>
      <c r="X1197" s="36">
        <f>VLOOKUP(O1197,Stock[],6,FALSE)</f>
        <v>1330</v>
      </c>
      <c r="Y1197" s="36">
        <f>+DailySales!$V1197*DailySales!$X1197</f>
        <v>1862000</v>
      </c>
      <c r="Z1197" s="37"/>
      <c r="AA1197" s="34"/>
      <c r="AB1197" s="78"/>
      <c r="AC1197" s="78"/>
      <c r="AD1197" s="34"/>
      <c r="AE1197" s="77"/>
      <c r="AF1197" s="38"/>
      <c r="AG1197" s="39"/>
      <c r="AH1197" s="38">
        <v>46057</v>
      </c>
      <c r="AI1197" s="39">
        <v>1862000</v>
      </c>
      <c r="AJ1197" s="38"/>
      <c r="AK1197" s="39"/>
      <c r="AL1197" s="34"/>
      <c r="AM1197" s="39"/>
      <c r="AN119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97" s="26"/>
      <c r="AQ1197" s="26"/>
      <c r="AR1197" s="26"/>
    </row>
    <row r="1198" spans="1:44" ht="19.5" customHeight="1" x14ac:dyDescent="0.25">
      <c r="A1198" s="32">
        <f t="shared" si="84"/>
        <v>2026</v>
      </c>
      <c r="B1198" s="32">
        <f t="shared" si="85"/>
        <v>1</v>
      </c>
      <c r="C1198" s="25">
        <v>46028</v>
      </c>
      <c r="D1198" s="57">
        <f t="shared" ca="1" si="86"/>
        <v>46097</v>
      </c>
      <c r="E1198" s="32" t="str">
        <f t="shared" ca="1" si="87"/>
        <v>2-Months</v>
      </c>
      <c r="F1198" s="32" t="str">
        <f>VLOOKUP(O1198,Stock[],5,FALSE)</f>
        <v>BE</v>
      </c>
      <c r="G1198" s="33" t="s">
        <v>2172</v>
      </c>
      <c r="H1198" s="34"/>
      <c r="I1198" s="34" t="s">
        <v>233</v>
      </c>
      <c r="J1198" s="32" t="str">
        <f>VLOOKUP(I1198,Customers[],2,FALSE)</f>
        <v>ဦးဝင်းနိုင်</v>
      </c>
      <c r="K1198" s="32" t="str">
        <f>VLOOKUP(I1198,Customers[],4,FALSE)</f>
        <v>Wandwin</v>
      </c>
      <c r="L1198" s="32" t="str">
        <f>VLOOKUP(Table85[[#This Row],[CustomerID]],Table!H:K,3,0)</f>
        <v>လျှော်ပင်</v>
      </c>
      <c r="M1198" s="32" t="str">
        <f>VLOOKUP(I1198,Customers[],5,FALSE)</f>
        <v>WholeSales/Contract</v>
      </c>
      <c r="N1198" s="34" t="s">
        <v>10</v>
      </c>
      <c r="O1198" s="37" t="s">
        <v>220</v>
      </c>
      <c r="P1198" s="32" t="str">
        <f>VLOOKUP(O1198,Stock[],2,FALSE)</f>
        <v>မြန်မာရှောက်ပျား</v>
      </c>
      <c r="Q1198" s="35">
        <f>VLOOKUP(O1198,Stock[],3,FALSE)</f>
        <v>0.64</v>
      </c>
      <c r="R1198" s="35">
        <f>VLOOKUP(O1198,Stock[],4,FALSE)</f>
        <v>14</v>
      </c>
      <c r="S1198" s="34"/>
      <c r="T1198" s="35">
        <f>(DailySales!$S1198/DailySales!$R1198)+DailySales!$U1198</f>
        <v>80</v>
      </c>
      <c r="U1198" s="34">
        <v>80</v>
      </c>
      <c r="V1198" s="36">
        <f>+DailySales!$T1198*DailySales!$R1198</f>
        <v>1120</v>
      </c>
      <c r="W1198" s="36">
        <f>+DailySales!$V1198*DailySales!$Q1198</f>
        <v>716.80000000000007</v>
      </c>
      <c r="X1198" s="36">
        <f>VLOOKUP(O1198,Stock[],6,FALSE)</f>
        <v>1370</v>
      </c>
      <c r="Y1198" s="36">
        <f>+DailySales!$V1198*DailySales!$X1198</f>
        <v>1534400</v>
      </c>
      <c r="Z1198" s="37"/>
      <c r="AA1198" s="34"/>
      <c r="AB1198" s="78"/>
      <c r="AC1198" s="78"/>
      <c r="AD1198" s="34"/>
      <c r="AE1198" s="77"/>
      <c r="AF1198" s="38"/>
      <c r="AG1198" s="39"/>
      <c r="AH1198" s="38">
        <v>46052</v>
      </c>
      <c r="AI1198" s="39">
        <v>65645</v>
      </c>
      <c r="AJ1198" s="38">
        <v>46053</v>
      </c>
      <c r="AK1198" s="39">
        <v>1468755</v>
      </c>
      <c r="AL1198" s="137"/>
      <c r="AM1198" s="39"/>
      <c r="AN119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98" s="26"/>
      <c r="AQ1198" s="26"/>
      <c r="AR1198" s="26"/>
    </row>
    <row r="1199" spans="1:44" ht="19.5" customHeight="1" x14ac:dyDescent="0.25">
      <c r="A1199" s="32">
        <f t="shared" si="84"/>
        <v>2026</v>
      </c>
      <c r="B1199" s="32">
        <f t="shared" si="85"/>
        <v>1</v>
      </c>
      <c r="C1199" s="25">
        <v>46028</v>
      </c>
      <c r="D1199" s="57">
        <f t="shared" ca="1" si="86"/>
        <v>46097</v>
      </c>
      <c r="E1199" s="32" t="str">
        <f t="shared" ca="1" si="87"/>
        <v>2-Months</v>
      </c>
      <c r="F1199" s="32" t="str">
        <f>VLOOKUP(O1199,Stock[],5,FALSE)</f>
        <v>BE</v>
      </c>
      <c r="G1199" s="33" t="s">
        <v>2172</v>
      </c>
      <c r="H1199" s="34"/>
      <c r="I1199" s="34" t="s">
        <v>233</v>
      </c>
      <c r="J1199" s="32" t="str">
        <f>VLOOKUP(I1199,Customers[],2,FALSE)</f>
        <v>ဦးဝင်းနိုင်</v>
      </c>
      <c r="K1199" s="32" t="str">
        <f>VLOOKUP(I1199,Customers[],4,FALSE)</f>
        <v>Wandwin</v>
      </c>
      <c r="L1199" s="32" t="str">
        <f>VLOOKUP(Table85[[#This Row],[CustomerID]],Table!H:K,3,0)</f>
        <v>လျှော်ပင်</v>
      </c>
      <c r="M1199" s="32" t="str">
        <f>VLOOKUP(I1199,Customers[],5,FALSE)</f>
        <v>WholeSales/Contract</v>
      </c>
      <c r="N1199" s="34" t="s">
        <v>10</v>
      </c>
      <c r="O1199" s="37" t="s">
        <v>217</v>
      </c>
      <c r="P1199" s="32" t="str">
        <f>VLOOKUP(O1199,Stock[],2,FALSE)</f>
        <v>လိမ္မော်ဖြူ</v>
      </c>
      <c r="Q1199" s="35">
        <f>VLOOKUP(O1199,Stock[],3,FALSE)</f>
        <v>0.64</v>
      </c>
      <c r="R1199" s="35">
        <f>VLOOKUP(O1199,Stock[],4,FALSE)</f>
        <v>24</v>
      </c>
      <c r="S1199" s="34"/>
      <c r="T1199" s="35">
        <f>(DailySales!$S1199/DailySales!$R1199)+DailySales!$U1199</f>
        <v>20</v>
      </c>
      <c r="U1199" s="34">
        <v>20</v>
      </c>
      <c r="V1199" s="36">
        <f>+DailySales!$T1199*DailySales!$R1199</f>
        <v>480</v>
      </c>
      <c r="W1199" s="36">
        <f>+DailySales!$V1199*DailySales!$Q1199</f>
        <v>307.2</v>
      </c>
      <c r="X1199" s="36">
        <f>VLOOKUP(O1199,Stock[],6,FALSE)</f>
        <v>1330</v>
      </c>
      <c r="Y1199" s="36">
        <f>+DailySales!$V1199*DailySales!$X1199</f>
        <v>638400</v>
      </c>
      <c r="Z1199" s="37"/>
      <c r="AA1199" s="34"/>
      <c r="AB1199" s="78">
        <v>265995</v>
      </c>
      <c r="AC1199" s="78"/>
      <c r="AD1199" s="34"/>
      <c r="AE1199" s="77"/>
      <c r="AF1199" s="38"/>
      <c r="AG1199" s="39"/>
      <c r="AH1199" s="38">
        <v>46053</v>
      </c>
      <c r="AI1199" s="39">
        <v>341160</v>
      </c>
      <c r="AJ1199" s="38">
        <v>46053</v>
      </c>
      <c r="AK1199" s="39">
        <v>31245</v>
      </c>
      <c r="AL1199" s="34"/>
      <c r="AM1199" s="39"/>
      <c r="AN119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199" s="26"/>
      <c r="AQ1199" s="26"/>
      <c r="AR1199" s="26"/>
    </row>
    <row r="1200" spans="1:44" ht="19.5" customHeight="1" x14ac:dyDescent="0.25">
      <c r="A1200" s="32">
        <f t="shared" si="84"/>
        <v>2026</v>
      </c>
      <c r="B1200" s="32">
        <f t="shared" si="85"/>
        <v>1</v>
      </c>
      <c r="C1200" s="25">
        <v>46028</v>
      </c>
      <c r="D1200" s="57">
        <f t="shared" ca="1" si="86"/>
        <v>46097</v>
      </c>
      <c r="E1200" s="32" t="str">
        <f t="shared" ca="1" si="87"/>
        <v>2-Months</v>
      </c>
      <c r="F1200" s="32" t="str">
        <f>VLOOKUP(O1200,Stock[],5,FALSE)</f>
        <v>BE</v>
      </c>
      <c r="G1200" s="33" t="s">
        <v>2172</v>
      </c>
      <c r="H1200" s="34"/>
      <c r="I1200" s="34" t="s">
        <v>233</v>
      </c>
      <c r="J1200" s="32" t="str">
        <f>VLOOKUP(I1200,Customers[],2,FALSE)</f>
        <v>ဦးဝင်းနိုင်</v>
      </c>
      <c r="K1200" s="32" t="str">
        <f>VLOOKUP(I1200,Customers[],4,FALSE)</f>
        <v>Wandwin</v>
      </c>
      <c r="L1200" s="32" t="str">
        <f>VLOOKUP(Table85[[#This Row],[CustomerID]],Table!H:K,3,0)</f>
        <v>လျှော်ပင်</v>
      </c>
      <c r="M1200" s="32" t="str">
        <f>VLOOKUP(I1200,Customers[],5,FALSE)</f>
        <v>WholeSales/Contract</v>
      </c>
      <c r="N1200" s="34" t="s">
        <v>10</v>
      </c>
      <c r="O1200" s="37" t="s">
        <v>2120</v>
      </c>
      <c r="P1200" s="32" t="str">
        <f>VLOOKUP(O1200,Stock[],2,FALSE)</f>
        <v>ဇေ အရက်သန့်</v>
      </c>
      <c r="Q1200" s="35">
        <f>VLOOKUP(O1200,Stock[],3,FALSE)</f>
        <v>0.64</v>
      </c>
      <c r="R1200" s="35">
        <f>VLOOKUP(O1200,Stock[],4,FALSE)</f>
        <v>14</v>
      </c>
      <c r="S1200" s="34"/>
      <c r="T1200" s="35">
        <f>(DailySales!$S1200/DailySales!$R1200)+DailySales!$U1200</f>
        <v>70</v>
      </c>
      <c r="U1200" s="34">
        <v>70</v>
      </c>
      <c r="V1200" s="36">
        <f>+DailySales!$T1200*DailySales!$R1200</f>
        <v>980</v>
      </c>
      <c r="W1200" s="36">
        <f>+DailySales!$V1200*DailySales!$Q1200</f>
        <v>627.20000000000005</v>
      </c>
      <c r="X1200" s="36">
        <f>VLOOKUP(O1200,Stock[],6,FALSE)</f>
        <v>1380</v>
      </c>
      <c r="Y1200" s="36">
        <f>+DailySales!$V1200*DailySales!$X1200</f>
        <v>1352400</v>
      </c>
      <c r="Z1200" s="37"/>
      <c r="AA1200" s="34"/>
      <c r="AB1200" s="78">
        <v>862986</v>
      </c>
      <c r="AC1200" s="78">
        <v>489414</v>
      </c>
      <c r="AD1200" s="34"/>
      <c r="AE1200" s="77"/>
      <c r="AF1200" s="38"/>
      <c r="AG1200" s="39"/>
      <c r="AH1200" s="38"/>
      <c r="AI1200" s="39"/>
      <c r="AJ1200" s="38"/>
      <c r="AK1200" s="39"/>
      <c r="AL1200" s="34"/>
      <c r="AM1200" s="39"/>
      <c r="AN120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00" s="26"/>
      <c r="AQ1200" s="26"/>
      <c r="AR1200" s="26"/>
    </row>
    <row r="1201" spans="1:44" ht="19.5" customHeight="1" x14ac:dyDescent="0.25">
      <c r="A1201" s="32">
        <f t="shared" si="84"/>
        <v>2026</v>
      </c>
      <c r="B1201" s="32">
        <f t="shared" si="85"/>
        <v>1</v>
      </c>
      <c r="C1201" s="25">
        <v>46028</v>
      </c>
      <c r="D1201" s="57">
        <f t="shared" ca="1" si="86"/>
        <v>46097</v>
      </c>
      <c r="E1201" s="32" t="str">
        <f t="shared" ca="1" si="87"/>
        <v>2-Months</v>
      </c>
      <c r="F1201" s="32" t="str">
        <f>VLOOKUP(O1201,Stock[],5,FALSE)</f>
        <v>BE</v>
      </c>
      <c r="G1201" s="33" t="s">
        <v>2172</v>
      </c>
      <c r="H1201" s="34"/>
      <c r="I1201" s="34" t="s">
        <v>233</v>
      </c>
      <c r="J1201" s="32" t="str">
        <f>VLOOKUP(I1201,Customers[],2,FALSE)</f>
        <v>ဦးဝင်းနိုင်</v>
      </c>
      <c r="K1201" s="32" t="str">
        <f>VLOOKUP(I1201,Customers[],4,FALSE)</f>
        <v>Wandwin</v>
      </c>
      <c r="L1201" s="32" t="str">
        <f>VLOOKUP(Table85[[#This Row],[CustomerID]],Table!H:K,3,0)</f>
        <v>လျှော်ပင်</v>
      </c>
      <c r="M1201" s="32" t="str">
        <f>VLOOKUP(I1201,Customers[],5,FALSE)</f>
        <v>WholeSales/Contract</v>
      </c>
      <c r="N1201" s="34" t="s">
        <v>10</v>
      </c>
      <c r="O1201" s="37" t="s">
        <v>212</v>
      </c>
      <c r="P1201" s="32" t="str">
        <f>VLOOKUP(O1201,Stock[],2,FALSE)</f>
        <v>2 in 1 မန်ကျည်း</v>
      </c>
      <c r="Q1201" s="35">
        <f>VLOOKUP(O1201,Stock[],3,FALSE)</f>
        <v>0.64</v>
      </c>
      <c r="R1201" s="35">
        <f>VLOOKUP(O1201,Stock[],4,FALSE)</f>
        <v>14</v>
      </c>
      <c r="S1201" s="34"/>
      <c r="T1201" s="35">
        <f>(DailySales!$S1201/DailySales!$R1201)+DailySales!$U1201</f>
        <v>50</v>
      </c>
      <c r="U1201" s="34">
        <v>50</v>
      </c>
      <c r="V1201" s="36">
        <f>+DailySales!$T1201*DailySales!$R1201</f>
        <v>700</v>
      </c>
      <c r="W1201" s="36">
        <f>+DailySales!$V1201*DailySales!$Q1201</f>
        <v>448</v>
      </c>
      <c r="X1201" s="36">
        <f>VLOOKUP(O1201,Stock[],6,FALSE)</f>
        <v>1350</v>
      </c>
      <c r="Y1201" s="36">
        <f>+DailySales!$V1201*DailySales!$X1201</f>
        <v>945000</v>
      </c>
      <c r="Z1201" s="37"/>
      <c r="AA1201" s="34"/>
      <c r="AB1201" s="78"/>
      <c r="AC1201" s="78">
        <v>54442</v>
      </c>
      <c r="AD1201" s="34"/>
      <c r="AE1201" s="77"/>
      <c r="AF1201" s="38"/>
      <c r="AG1201" s="39"/>
      <c r="AH1201" s="38">
        <v>46057</v>
      </c>
      <c r="AI1201" s="39">
        <v>890558</v>
      </c>
      <c r="AJ1201" s="38"/>
      <c r="AK1201" s="39"/>
      <c r="AL1201" s="34"/>
      <c r="AM1201" s="39"/>
      <c r="AN120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01" s="26"/>
      <c r="AQ1201" s="26"/>
      <c r="AR1201" s="26"/>
    </row>
    <row r="1202" spans="1:44" ht="19.5" customHeight="1" x14ac:dyDescent="0.25">
      <c r="A1202" s="32">
        <f t="shared" ref="A1202:A1278" si="96">YEAR(C1202)</f>
        <v>2026</v>
      </c>
      <c r="B1202" s="32">
        <f t="shared" ref="B1202:B1278" si="97">MONTH(C1202)</f>
        <v>1</v>
      </c>
      <c r="C1202" s="25">
        <v>46028</v>
      </c>
      <c r="D1202" s="57">
        <f t="shared" ca="1" si="86"/>
        <v>46097</v>
      </c>
      <c r="E1202" s="32" t="str">
        <f t="shared" ca="1" si="87"/>
        <v>2-Months</v>
      </c>
      <c r="F1202" s="32" t="str">
        <f>VLOOKUP(O1202,Stock[],5,FALSE)</f>
        <v>BE</v>
      </c>
      <c r="G1202" s="33" t="s">
        <v>2173</v>
      </c>
      <c r="H1202" s="34"/>
      <c r="I1202" s="34" t="s">
        <v>237</v>
      </c>
      <c r="J1202" s="32" t="str">
        <f>VLOOKUP(I1202,Customers[],2,FALSE)</f>
        <v>စံချိန်</v>
      </c>
      <c r="K1202" s="32" t="str">
        <f>VLOOKUP(I1202,Customers[],4,FALSE)</f>
        <v>Yamethin</v>
      </c>
      <c r="L1202" s="32" t="str">
        <f>VLOOKUP(Table85[[#This Row],[CustomerID]],Table!H:K,3,0)</f>
        <v>ရမည်းသင်း</v>
      </c>
      <c r="M1202" s="32" t="str">
        <f>VLOOKUP(I1202,Customers[],5,FALSE)</f>
        <v>WholeSales/Contract</v>
      </c>
      <c r="N1202" s="34" t="s">
        <v>10</v>
      </c>
      <c r="O1202" s="37" t="s">
        <v>220</v>
      </c>
      <c r="P1202" s="32" t="str">
        <f>VLOOKUP(O1202,Stock[],2,FALSE)</f>
        <v>မြန်မာရှောက်ပျား</v>
      </c>
      <c r="Q1202" s="35">
        <f>VLOOKUP(O1202,Stock[],3,FALSE)</f>
        <v>0.64</v>
      </c>
      <c r="R1202" s="35">
        <f>VLOOKUP(O1202,Stock[],4,FALSE)</f>
        <v>14</v>
      </c>
      <c r="S1202" s="34"/>
      <c r="T1202" s="35">
        <f>(DailySales!$S1202/DailySales!$R1202)+DailySales!$U1202</f>
        <v>100</v>
      </c>
      <c r="U1202" s="34">
        <v>100</v>
      </c>
      <c r="V1202" s="36">
        <f>+DailySales!$T1202*DailySales!$R1202</f>
        <v>1400</v>
      </c>
      <c r="W1202" s="36">
        <f>+DailySales!$V1202*DailySales!$Q1202</f>
        <v>896</v>
      </c>
      <c r="X1202" s="36">
        <f>VLOOKUP(O1202,Stock[],6,FALSE)</f>
        <v>1370</v>
      </c>
      <c r="Y1202" s="36">
        <f>+DailySales!$V1202*DailySales!$X1202</f>
        <v>1918000</v>
      </c>
      <c r="Z1202" s="37"/>
      <c r="AA1202" s="34"/>
      <c r="AB1202" s="78"/>
      <c r="AC1202" s="78">
        <v>19600</v>
      </c>
      <c r="AD1202" s="34"/>
      <c r="AE1202" s="77"/>
      <c r="AF1202" s="38"/>
      <c r="AG1202" s="39"/>
      <c r="AH1202" s="38"/>
      <c r="AI1202" s="39"/>
      <c r="AJ1202" s="38">
        <v>46034</v>
      </c>
      <c r="AK1202" s="39">
        <v>1898400</v>
      </c>
      <c r="AL1202" s="34"/>
      <c r="AM1202" s="39"/>
      <c r="AN120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02" s="26"/>
      <c r="AQ1202" s="26"/>
      <c r="AR1202" s="26"/>
    </row>
    <row r="1203" spans="1:44" ht="19.5" customHeight="1" x14ac:dyDescent="0.25">
      <c r="A1203" s="32">
        <f t="shared" si="96"/>
        <v>2026</v>
      </c>
      <c r="B1203" s="32">
        <f t="shared" si="97"/>
        <v>1</v>
      </c>
      <c r="C1203" s="25">
        <v>46028</v>
      </c>
      <c r="D1203" s="57">
        <f t="shared" ca="1" si="86"/>
        <v>46097</v>
      </c>
      <c r="E1203" s="32" t="str">
        <f t="shared" ca="1" si="87"/>
        <v>2-Months</v>
      </c>
      <c r="F1203" s="32" t="str">
        <f>VLOOKUP(O1203,Stock[],5,FALSE)</f>
        <v>BE</v>
      </c>
      <c r="G1203" s="33" t="s">
        <v>2174</v>
      </c>
      <c r="H1203" s="34"/>
      <c r="I1203" s="34" t="s">
        <v>227</v>
      </c>
      <c r="J1203" s="32" t="str">
        <f>VLOOKUP(I1203,Customers[],2,FALSE)</f>
        <v>Summer-2</v>
      </c>
      <c r="K1203" s="32" t="str">
        <f>VLOOKUP(I1203,Customers[],4,FALSE)</f>
        <v>Meiktila</v>
      </c>
      <c r="L1203" s="32" t="str">
        <f>VLOOKUP(Table85[[#This Row],[CustomerID]],Table!H:K,3,0)</f>
        <v>မိတ္ထီလာ</v>
      </c>
      <c r="M1203" s="32" t="str">
        <f>VLOOKUP(I1203,Customers[],5,FALSE)</f>
        <v>WholeSales</v>
      </c>
      <c r="N1203" s="34" t="s">
        <v>10</v>
      </c>
      <c r="O1203" s="37" t="s">
        <v>220</v>
      </c>
      <c r="P1203" s="32" t="str">
        <f>VLOOKUP(O1203,Stock[],2,FALSE)</f>
        <v>မြန်မာရှောက်ပျား</v>
      </c>
      <c r="Q1203" s="35">
        <f>VLOOKUP(O1203,Stock[],3,FALSE)</f>
        <v>0.64</v>
      </c>
      <c r="R1203" s="35">
        <f>VLOOKUP(O1203,Stock[],4,FALSE)</f>
        <v>14</v>
      </c>
      <c r="S1203" s="34"/>
      <c r="T1203" s="35">
        <f>(DailySales!$S1203/DailySales!$R1203)+DailySales!$U1203</f>
        <v>20</v>
      </c>
      <c r="U1203" s="34">
        <v>20</v>
      </c>
      <c r="V1203" s="36">
        <f>+DailySales!$T1203*DailySales!$R1203</f>
        <v>280</v>
      </c>
      <c r="W1203" s="36">
        <f>+DailySales!$V1203*DailySales!$Q1203</f>
        <v>179.20000000000002</v>
      </c>
      <c r="X1203" s="36">
        <f>VLOOKUP(O1203,Stock[],6,FALSE)</f>
        <v>1370</v>
      </c>
      <c r="Y1203" s="36">
        <f>+DailySales!$V1203*DailySales!$X1203</f>
        <v>383600</v>
      </c>
      <c r="Z1203" s="37"/>
      <c r="AA1203" s="34"/>
      <c r="AB1203" s="78"/>
      <c r="AC1203" s="78"/>
      <c r="AD1203" s="34"/>
      <c r="AE1203" s="77"/>
      <c r="AF1203" s="38"/>
      <c r="AG1203" s="39"/>
      <c r="AH1203" s="38">
        <v>46032</v>
      </c>
      <c r="AI1203" s="39">
        <v>383600</v>
      </c>
      <c r="AJ1203" s="38"/>
      <c r="AK1203" s="39"/>
      <c r="AL1203" s="34"/>
      <c r="AM1203" s="39"/>
      <c r="AN120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03" s="26"/>
      <c r="AQ1203" s="26"/>
      <c r="AR1203" s="26"/>
    </row>
    <row r="1204" spans="1:44" ht="19.5" customHeight="1" x14ac:dyDescent="0.25">
      <c r="A1204" s="32">
        <f t="shared" si="96"/>
        <v>2026</v>
      </c>
      <c r="B1204" s="32">
        <f t="shared" si="97"/>
        <v>1</v>
      </c>
      <c r="C1204" s="25">
        <v>46028</v>
      </c>
      <c r="D1204" s="57">
        <f t="shared" ca="1" si="86"/>
        <v>46097</v>
      </c>
      <c r="E1204" s="32" t="str">
        <f t="shared" ca="1" si="87"/>
        <v>2-Months</v>
      </c>
      <c r="F1204" s="32" t="str">
        <f>VLOOKUP(O1204,Stock[],5,FALSE)</f>
        <v>BE</v>
      </c>
      <c r="G1204" s="33" t="s">
        <v>2174</v>
      </c>
      <c r="H1204" s="34"/>
      <c r="I1204" s="34" t="s">
        <v>227</v>
      </c>
      <c r="J1204" s="32" t="str">
        <f>VLOOKUP(I1204,Customers[],2,FALSE)</f>
        <v>Summer-2</v>
      </c>
      <c r="K1204" s="32" t="str">
        <f>VLOOKUP(I1204,Customers[],4,FALSE)</f>
        <v>Meiktila</v>
      </c>
      <c r="L1204" s="32" t="str">
        <f>VLOOKUP(Table85[[#This Row],[CustomerID]],Table!H:K,3,0)</f>
        <v>မိတ္ထီလာ</v>
      </c>
      <c r="M1204" s="32" t="str">
        <f>VLOOKUP(I1204,Customers[],5,FALSE)</f>
        <v>WholeSales</v>
      </c>
      <c r="N1204" s="34" t="s">
        <v>10</v>
      </c>
      <c r="O1204" s="37" t="s">
        <v>221</v>
      </c>
      <c r="P1204" s="32" t="str">
        <f>VLOOKUP(O1204,Stock[],2,FALSE)</f>
        <v>မိုးနဲကွန်ကီး</v>
      </c>
      <c r="Q1204" s="35">
        <f>VLOOKUP(O1204,Stock[],3,FALSE)</f>
        <v>0.64</v>
      </c>
      <c r="R1204" s="35">
        <f>VLOOKUP(O1204,Stock[],4,FALSE)</f>
        <v>14</v>
      </c>
      <c r="S1204" s="34"/>
      <c r="T1204" s="35">
        <f>(DailySales!$S1204/DailySales!$R1204)+DailySales!$U1204</f>
        <v>50</v>
      </c>
      <c r="U1204" s="34">
        <v>50</v>
      </c>
      <c r="V1204" s="36">
        <f>+DailySales!$T1204*DailySales!$R1204</f>
        <v>700</v>
      </c>
      <c r="W1204" s="36">
        <f>+DailySales!$V1204*DailySales!$Q1204</f>
        <v>448</v>
      </c>
      <c r="X1204" s="36">
        <f>VLOOKUP(O1204,Stock[],6,FALSE)</f>
        <v>1500</v>
      </c>
      <c r="Y1204" s="36">
        <f>+DailySales!$V1204*DailySales!$X1204</f>
        <v>1050000</v>
      </c>
      <c r="Z1204" s="37"/>
      <c r="AA1204" s="34"/>
      <c r="AB1204" s="78"/>
      <c r="AC1204" s="78"/>
      <c r="AD1204" s="34"/>
      <c r="AE1204" s="77"/>
      <c r="AF1204" s="38"/>
      <c r="AG1204" s="39"/>
      <c r="AH1204" s="38">
        <v>46032</v>
      </c>
      <c r="AI1204" s="39">
        <v>1050000</v>
      </c>
      <c r="AJ1204" s="38"/>
      <c r="AK1204" s="39"/>
      <c r="AL1204" s="34"/>
      <c r="AM1204" s="39"/>
      <c r="AN120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04" s="26"/>
      <c r="AQ1204" s="26"/>
      <c r="AR1204" s="26"/>
    </row>
    <row r="1205" spans="1:44" ht="19.5" customHeight="1" x14ac:dyDescent="0.25">
      <c r="A1205" s="32">
        <f t="shared" si="96"/>
        <v>2026</v>
      </c>
      <c r="B1205" s="32">
        <f t="shared" si="97"/>
        <v>1</v>
      </c>
      <c r="C1205" s="25">
        <v>46028</v>
      </c>
      <c r="D1205" s="57">
        <f t="shared" ca="1" si="86"/>
        <v>46097</v>
      </c>
      <c r="E1205" s="32" t="str">
        <f t="shared" ca="1" si="87"/>
        <v>2-Months</v>
      </c>
      <c r="F1205" s="32" t="str">
        <f>VLOOKUP(O1205,Stock[],5,FALSE)</f>
        <v>BE</v>
      </c>
      <c r="G1205" s="33" t="s">
        <v>2174</v>
      </c>
      <c r="H1205" s="34"/>
      <c r="I1205" s="34" t="s">
        <v>227</v>
      </c>
      <c r="J1205" s="32" t="str">
        <f>VLOOKUP(I1205,Customers[],2,FALSE)</f>
        <v>Summer-2</v>
      </c>
      <c r="K1205" s="32" t="str">
        <f>VLOOKUP(I1205,Customers[],4,FALSE)</f>
        <v>Meiktila</v>
      </c>
      <c r="L1205" s="32" t="str">
        <f>VLOOKUP(Table85[[#This Row],[CustomerID]],Table!H:K,3,0)</f>
        <v>မိတ္ထီလာ</v>
      </c>
      <c r="M1205" s="32" t="str">
        <f>VLOOKUP(I1205,Customers[],5,FALSE)</f>
        <v>WholeSales</v>
      </c>
      <c r="N1205" s="34" t="s">
        <v>10</v>
      </c>
      <c r="O1205" s="37" t="s">
        <v>205</v>
      </c>
      <c r="P1205" s="32" t="str">
        <f>VLOOKUP(O1205,Stock[],2,FALSE)</f>
        <v>ကောင်းကြည် ကော် 25%  (1Ltr )</v>
      </c>
      <c r="Q1205" s="35">
        <f>VLOOKUP(O1205,Stock[],3,FALSE)</f>
        <v>1</v>
      </c>
      <c r="R1205" s="35">
        <f>VLOOKUP(O1205,Stock[],4,FALSE)</f>
        <v>12</v>
      </c>
      <c r="S1205" s="34"/>
      <c r="T1205" s="35">
        <f>(DailySales!$S1205/DailySales!$R1205)+DailySales!$U1205</f>
        <v>30</v>
      </c>
      <c r="U1205" s="34">
        <v>30</v>
      </c>
      <c r="V1205" s="36">
        <f>+DailySales!$T1205*DailySales!$R1205</f>
        <v>360</v>
      </c>
      <c r="W1205" s="36">
        <f>+DailySales!$V1205*DailySales!$Q1205</f>
        <v>360</v>
      </c>
      <c r="X1205" s="36">
        <f>VLOOKUP(O1205,Stock[],6,FALSE)</f>
        <v>1530</v>
      </c>
      <c r="Y1205" s="36">
        <f>+DailySales!$V1205*DailySales!$X1205</f>
        <v>550800</v>
      </c>
      <c r="Z1205" s="37"/>
      <c r="AA1205" s="34"/>
      <c r="AB1205" s="78"/>
      <c r="AC1205" s="78"/>
      <c r="AD1205" s="34"/>
      <c r="AE1205" s="77"/>
      <c r="AF1205" s="38"/>
      <c r="AG1205" s="39"/>
      <c r="AH1205" s="38">
        <v>46032</v>
      </c>
      <c r="AI1205" s="39">
        <v>550800</v>
      </c>
      <c r="AJ1205" s="38"/>
      <c r="AK1205" s="39"/>
      <c r="AL1205" s="34"/>
      <c r="AM1205" s="39"/>
      <c r="AN120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05" s="26"/>
      <c r="AQ1205" s="26"/>
      <c r="AR1205" s="26"/>
    </row>
    <row r="1206" spans="1:44" ht="19.5" customHeight="1" x14ac:dyDescent="0.25">
      <c r="A1206" s="32">
        <f t="shared" si="96"/>
        <v>2026</v>
      </c>
      <c r="B1206" s="32">
        <f t="shared" si="97"/>
        <v>1</v>
      </c>
      <c r="C1206" s="25">
        <v>46028</v>
      </c>
      <c r="D1206" s="57">
        <f t="shared" ca="1" si="86"/>
        <v>46097</v>
      </c>
      <c r="E1206" s="32" t="str">
        <f t="shared" ca="1" si="87"/>
        <v>2-Months</v>
      </c>
      <c r="F1206" s="32" t="str">
        <f>VLOOKUP(O1206,Stock[],5,FALSE)</f>
        <v>BE</v>
      </c>
      <c r="G1206" s="33" t="s">
        <v>2175</v>
      </c>
      <c r="H1206" s="34"/>
      <c r="I1206" s="34" t="s">
        <v>181</v>
      </c>
      <c r="J1206" s="32" t="str">
        <f>VLOOKUP(I1206,Customers[],2,FALSE)</f>
        <v>ရွှေမြင်း(ရွှေခြင်္သေ့)</v>
      </c>
      <c r="K1206" s="32" t="str">
        <f>VLOOKUP(I1206,Customers[],4,FALSE)</f>
        <v>Meiktila</v>
      </c>
      <c r="L1206" s="32" t="str">
        <f>VLOOKUP(Table85[[#This Row],[CustomerID]],Table!H:K,3,0)</f>
        <v>မိတ္ထီလာ</v>
      </c>
      <c r="M1206" s="32" t="str">
        <f>VLOOKUP(I1206,Customers[],5,FALSE)</f>
        <v>WholeSales/Contract</v>
      </c>
      <c r="N1206" s="34" t="s">
        <v>10</v>
      </c>
      <c r="O1206" s="37" t="s">
        <v>220</v>
      </c>
      <c r="P1206" s="32" t="str">
        <f>VLOOKUP(O1206,Stock[],2,FALSE)</f>
        <v>မြန်မာရှောက်ပျား</v>
      </c>
      <c r="Q1206" s="35">
        <f>VLOOKUP(O1206,Stock[],3,FALSE)</f>
        <v>0.64</v>
      </c>
      <c r="R1206" s="35">
        <f>VLOOKUP(O1206,Stock[],4,FALSE)</f>
        <v>14</v>
      </c>
      <c r="S1206" s="34"/>
      <c r="T1206" s="35">
        <f>(DailySales!$S1206/DailySales!$R1206)+DailySales!$U1206</f>
        <v>10</v>
      </c>
      <c r="U1206" s="34">
        <v>10</v>
      </c>
      <c r="V1206" s="36">
        <f>+DailySales!$T1206*DailySales!$R1206</f>
        <v>140</v>
      </c>
      <c r="W1206" s="36">
        <f>+DailySales!$V1206*DailySales!$Q1206</f>
        <v>89.600000000000009</v>
      </c>
      <c r="X1206" s="36">
        <f>VLOOKUP(O1206,Stock[],6,FALSE)</f>
        <v>1370</v>
      </c>
      <c r="Y1206" s="36">
        <f>+DailySales!$V1206*DailySales!$X1206</f>
        <v>191800</v>
      </c>
      <c r="Z1206" s="37"/>
      <c r="AA1206" s="34"/>
      <c r="AB1206" s="78"/>
      <c r="AC1206" s="78"/>
      <c r="AD1206" s="34"/>
      <c r="AE1206" s="77"/>
      <c r="AF1206" s="38"/>
      <c r="AG1206" s="39"/>
      <c r="AH1206" s="38">
        <v>46072</v>
      </c>
      <c r="AI1206" s="39">
        <v>191800</v>
      </c>
      <c r="AJ1206" s="38"/>
      <c r="AK1206" s="39"/>
      <c r="AL1206" s="34"/>
      <c r="AM1206" s="39"/>
      <c r="AN120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06" s="26"/>
      <c r="AQ1206" s="26"/>
      <c r="AR1206" s="26"/>
    </row>
    <row r="1207" spans="1:44" ht="19.5" customHeight="1" x14ac:dyDescent="0.25">
      <c r="A1207" s="32">
        <f t="shared" si="96"/>
        <v>2026</v>
      </c>
      <c r="B1207" s="32">
        <f t="shared" si="97"/>
        <v>1</v>
      </c>
      <c r="C1207" s="25">
        <v>46028</v>
      </c>
      <c r="D1207" s="57">
        <f t="shared" ca="1" si="86"/>
        <v>46097</v>
      </c>
      <c r="E1207" s="32" t="str">
        <f t="shared" ca="1" si="87"/>
        <v>2-Months</v>
      </c>
      <c r="F1207" s="32" t="str">
        <f>VLOOKUP(O1207,Stock[],5,FALSE)</f>
        <v>BE</v>
      </c>
      <c r="G1207" s="33" t="s">
        <v>2175</v>
      </c>
      <c r="H1207" s="34"/>
      <c r="I1207" s="34" t="s">
        <v>181</v>
      </c>
      <c r="J1207" s="32" t="str">
        <f>VLOOKUP(I1207,Customers[],2,FALSE)</f>
        <v>ရွှေမြင်း(ရွှေခြင်္သေ့)</v>
      </c>
      <c r="K1207" s="32" t="str">
        <f>VLOOKUP(I1207,Customers[],4,FALSE)</f>
        <v>Meiktila</v>
      </c>
      <c r="L1207" s="32" t="str">
        <f>VLOOKUP(Table85[[#This Row],[CustomerID]],Table!H:K,3,0)</f>
        <v>မိတ္ထီလာ</v>
      </c>
      <c r="M1207" s="32" t="str">
        <f>VLOOKUP(I1207,Customers[],5,FALSE)</f>
        <v>WholeSales/Contract</v>
      </c>
      <c r="N1207" s="34" t="s">
        <v>10</v>
      </c>
      <c r="O1207" s="37" t="s">
        <v>217</v>
      </c>
      <c r="P1207" s="32" t="str">
        <f>VLOOKUP(O1207,Stock[],2,FALSE)</f>
        <v>လိမ္မော်ဖြူ</v>
      </c>
      <c r="Q1207" s="35">
        <f>VLOOKUP(O1207,Stock[],3,FALSE)</f>
        <v>0.64</v>
      </c>
      <c r="R1207" s="35">
        <f>VLOOKUP(O1207,Stock[],4,FALSE)</f>
        <v>24</v>
      </c>
      <c r="S1207" s="34"/>
      <c r="T1207" s="35">
        <f>(DailySales!$S1207/DailySales!$R1207)+DailySales!$U1207</f>
        <v>20</v>
      </c>
      <c r="U1207" s="34">
        <v>20</v>
      </c>
      <c r="V1207" s="36">
        <f>+DailySales!$T1207*DailySales!$R1207</f>
        <v>480</v>
      </c>
      <c r="W1207" s="36">
        <f>+DailySales!$V1207*DailySales!$Q1207</f>
        <v>307.2</v>
      </c>
      <c r="X1207" s="36">
        <f>VLOOKUP(O1207,Stock[],6,FALSE)</f>
        <v>1330</v>
      </c>
      <c r="Y1207" s="36">
        <f>+DailySales!$V1207*DailySales!$X1207</f>
        <v>638400</v>
      </c>
      <c r="Z1207" s="37"/>
      <c r="AA1207" s="34"/>
      <c r="AB1207" s="78"/>
      <c r="AC1207" s="78"/>
      <c r="AD1207" s="34"/>
      <c r="AE1207" s="77"/>
      <c r="AF1207" s="38"/>
      <c r="AG1207" s="39"/>
      <c r="AH1207" s="38">
        <v>46072</v>
      </c>
      <c r="AI1207" s="39">
        <v>638400</v>
      </c>
      <c r="AJ1207" s="38"/>
      <c r="AK1207" s="39"/>
      <c r="AL1207" s="34"/>
      <c r="AM1207" s="39"/>
      <c r="AN120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07" s="26"/>
      <c r="AQ1207" s="26"/>
      <c r="AR1207" s="26"/>
    </row>
    <row r="1208" spans="1:44" ht="19.5" customHeight="1" x14ac:dyDescent="0.25">
      <c r="A1208" s="32">
        <f t="shared" si="96"/>
        <v>2026</v>
      </c>
      <c r="B1208" s="32">
        <f t="shared" si="97"/>
        <v>1</v>
      </c>
      <c r="C1208" s="25">
        <v>46028</v>
      </c>
      <c r="D1208" s="57">
        <f t="shared" ca="1" si="86"/>
        <v>46097</v>
      </c>
      <c r="E1208" s="32" t="str">
        <f t="shared" ca="1" si="87"/>
        <v>2-Months</v>
      </c>
      <c r="F1208" s="32" t="str">
        <f>VLOOKUP(O1208,Stock[],5,FALSE)</f>
        <v>BE</v>
      </c>
      <c r="G1208" s="33" t="s">
        <v>2175</v>
      </c>
      <c r="H1208" s="34"/>
      <c r="I1208" s="34" t="s">
        <v>181</v>
      </c>
      <c r="J1208" s="32" t="str">
        <f>VLOOKUP(I1208,Customers[],2,FALSE)</f>
        <v>ရွှေမြင်း(ရွှေခြင်္သေ့)</v>
      </c>
      <c r="K1208" s="32" t="str">
        <f>VLOOKUP(I1208,Customers[],4,FALSE)</f>
        <v>Meiktila</v>
      </c>
      <c r="L1208" s="32" t="str">
        <f>VLOOKUP(Table85[[#This Row],[CustomerID]],Table!H:K,3,0)</f>
        <v>မိတ္ထီလာ</v>
      </c>
      <c r="M1208" s="32" t="str">
        <f>VLOOKUP(I1208,Customers[],5,FALSE)</f>
        <v>WholeSales/Contract</v>
      </c>
      <c r="N1208" s="34" t="s">
        <v>10</v>
      </c>
      <c r="O1208" s="37" t="s">
        <v>2120</v>
      </c>
      <c r="P1208" s="32" t="str">
        <f>VLOOKUP(O1208,Stock[],2,FALSE)</f>
        <v>ဇေ အရက်သန့်</v>
      </c>
      <c r="Q1208" s="35">
        <f>VLOOKUP(O1208,Stock[],3,FALSE)</f>
        <v>0.64</v>
      </c>
      <c r="R1208" s="35">
        <f>VLOOKUP(O1208,Stock[],4,FALSE)</f>
        <v>14</v>
      </c>
      <c r="S1208" s="34"/>
      <c r="T1208" s="35">
        <f>(DailySales!$S1208/DailySales!$R1208)+DailySales!$U1208</f>
        <v>30</v>
      </c>
      <c r="U1208" s="34">
        <v>30</v>
      </c>
      <c r="V1208" s="36">
        <f>+DailySales!$T1208*DailySales!$R1208</f>
        <v>420</v>
      </c>
      <c r="W1208" s="36">
        <f>+DailySales!$V1208*DailySales!$Q1208</f>
        <v>268.8</v>
      </c>
      <c r="X1208" s="36">
        <f>VLOOKUP(O1208,Stock[],6,FALSE)</f>
        <v>1380</v>
      </c>
      <c r="Y1208" s="36">
        <f>+DailySales!$V1208*DailySales!$X1208</f>
        <v>579600</v>
      </c>
      <c r="Z1208" s="37"/>
      <c r="AA1208" s="34"/>
      <c r="AB1208" s="78"/>
      <c r="AC1208" s="78"/>
      <c r="AD1208" s="34"/>
      <c r="AE1208" s="77"/>
      <c r="AF1208" s="38"/>
      <c r="AG1208" s="39"/>
      <c r="AH1208" s="38">
        <v>46072</v>
      </c>
      <c r="AI1208" s="39">
        <v>579600</v>
      </c>
      <c r="AJ1208" s="38"/>
      <c r="AK1208" s="39"/>
      <c r="AL1208" s="34"/>
      <c r="AM1208" s="39"/>
      <c r="AN120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08" s="26"/>
      <c r="AQ1208" s="26"/>
      <c r="AR1208" s="26"/>
    </row>
    <row r="1209" spans="1:44" ht="19.5" customHeight="1" x14ac:dyDescent="0.25">
      <c r="A1209" s="32">
        <f t="shared" si="96"/>
        <v>2026</v>
      </c>
      <c r="B1209" s="32">
        <f t="shared" si="97"/>
        <v>1</v>
      </c>
      <c r="C1209" s="25">
        <v>46028</v>
      </c>
      <c r="D1209" s="57">
        <f t="shared" ca="1" si="86"/>
        <v>46097</v>
      </c>
      <c r="E1209" s="32" t="str">
        <f t="shared" ca="1" si="87"/>
        <v>2-Months</v>
      </c>
      <c r="F1209" s="32" t="str">
        <f>VLOOKUP(O1209,Stock[],5,FALSE)</f>
        <v>BE</v>
      </c>
      <c r="G1209" s="33" t="s">
        <v>2175</v>
      </c>
      <c r="H1209" s="34"/>
      <c r="I1209" s="34" t="s">
        <v>181</v>
      </c>
      <c r="J1209" s="32" t="str">
        <f>VLOOKUP(I1209,Customers[],2,FALSE)</f>
        <v>ရွှေမြင်း(ရွှေခြင်္သေ့)</v>
      </c>
      <c r="K1209" s="32" t="str">
        <f>VLOOKUP(I1209,Customers[],4,FALSE)</f>
        <v>Meiktila</v>
      </c>
      <c r="L1209" s="32" t="str">
        <f>VLOOKUP(Table85[[#This Row],[CustomerID]],Table!H:K,3,0)</f>
        <v>မိတ္ထီလာ</v>
      </c>
      <c r="M1209" s="32" t="str">
        <f>VLOOKUP(I1209,Customers[],5,FALSE)</f>
        <v>WholeSales/Contract</v>
      </c>
      <c r="N1209" s="34" t="s">
        <v>10</v>
      </c>
      <c r="O1209" s="37" t="s">
        <v>240</v>
      </c>
      <c r="P1209" s="32" t="str">
        <f>VLOOKUP(O1209,Stock[],2,FALSE)</f>
        <v>သံပုရာအရက်</v>
      </c>
      <c r="Q1209" s="35">
        <f>VLOOKUP(O1209,Stock[],3,FALSE)</f>
        <v>0.64</v>
      </c>
      <c r="R1209" s="35">
        <f>VLOOKUP(O1209,Stock[],4,FALSE)</f>
        <v>14</v>
      </c>
      <c r="S1209" s="34"/>
      <c r="T1209" s="35">
        <f>(DailySales!$S1209/DailySales!$R1209)+DailySales!$U1209</f>
        <v>10</v>
      </c>
      <c r="U1209" s="34">
        <v>10</v>
      </c>
      <c r="V1209" s="36">
        <f>+DailySales!$T1209*DailySales!$R1209</f>
        <v>140</v>
      </c>
      <c r="W1209" s="36">
        <f>+DailySales!$V1209*DailySales!$Q1209</f>
        <v>89.600000000000009</v>
      </c>
      <c r="X1209" s="36">
        <f>VLOOKUP(O1209,Stock[],6,FALSE)</f>
        <v>1330</v>
      </c>
      <c r="Y1209" s="36">
        <f>+DailySales!$V1209*DailySales!$X1209</f>
        <v>186200</v>
      </c>
      <c r="Z1209" s="37"/>
      <c r="AA1209" s="34"/>
      <c r="AB1209" s="78"/>
      <c r="AC1209" s="78"/>
      <c r="AD1209" s="34"/>
      <c r="AE1209" s="77"/>
      <c r="AF1209" s="38"/>
      <c r="AG1209" s="39"/>
      <c r="AH1209" s="38">
        <v>46072</v>
      </c>
      <c r="AI1209" s="39">
        <v>186200</v>
      </c>
      <c r="AJ1209" s="38"/>
      <c r="AK1209" s="39"/>
      <c r="AL1209" s="34"/>
      <c r="AM1209" s="39"/>
      <c r="AN120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09" s="26"/>
      <c r="AQ1209" s="26"/>
      <c r="AR1209" s="26"/>
    </row>
    <row r="1210" spans="1:44" ht="19.5" customHeight="1" x14ac:dyDescent="0.25">
      <c r="A1210" s="32">
        <f t="shared" si="96"/>
        <v>2026</v>
      </c>
      <c r="B1210" s="32">
        <f t="shared" si="97"/>
        <v>1</v>
      </c>
      <c r="C1210" s="25">
        <v>46028</v>
      </c>
      <c r="D1210" s="57">
        <f t="shared" ca="1" si="86"/>
        <v>46097</v>
      </c>
      <c r="E1210" s="32" t="str">
        <f t="shared" ca="1" si="87"/>
        <v>2-Months</v>
      </c>
      <c r="F1210" s="32" t="str">
        <f>VLOOKUP(O1210,Stock[],5,FALSE)</f>
        <v>BE</v>
      </c>
      <c r="G1210" s="33" t="s">
        <v>2175</v>
      </c>
      <c r="H1210" s="34"/>
      <c r="I1210" s="34" t="s">
        <v>181</v>
      </c>
      <c r="J1210" s="32" t="str">
        <f>VLOOKUP(I1210,Customers[],2,FALSE)</f>
        <v>ရွှေမြင်း(ရွှေခြင်္သေ့)</v>
      </c>
      <c r="K1210" s="32" t="str">
        <f>VLOOKUP(I1210,Customers[],4,FALSE)</f>
        <v>Meiktila</v>
      </c>
      <c r="L1210" s="32" t="str">
        <f>VLOOKUP(Table85[[#This Row],[CustomerID]],Table!H:K,3,0)</f>
        <v>မိတ္ထီလာ</v>
      </c>
      <c r="M1210" s="32" t="str">
        <f>VLOOKUP(I1210,Customers[],5,FALSE)</f>
        <v>WholeSales/Contract</v>
      </c>
      <c r="N1210" s="34" t="s">
        <v>10</v>
      </c>
      <c r="O1210" s="37" t="s">
        <v>205</v>
      </c>
      <c r="P1210" s="32" t="str">
        <f>VLOOKUP(O1210,Stock[],2,FALSE)</f>
        <v>ကောင်းကြည် ကော် 25%  (1Ltr )</v>
      </c>
      <c r="Q1210" s="35">
        <f>VLOOKUP(O1210,Stock[],3,FALSE)</f>
        <v>1</v>
      </c>
      <c r="R1210" s="35">
        <f>VLOOKUP(O1210,Stock[],4,FALSE)</f>
        <v>12</v>
      </c>
      <c r="S1210" s="34"/>
      <c r="T1210" s="35">
        <f>(DailySales!$S1210/DailySales!$R1210)+DailySales!$U1210</f>
        <v>10</v>
      </c>
      <c r="U1210" s="34">
        <v>10</v>
      </c>
      <c r="V1210" s="36">
        <f>+DailySales!$T1210*DailySales!$R1210</f>
        <v>120</v>
      </c>
      <c r="W1210" s="36">
        <f>+DailySales!$V1210*DailySales!$Q1210</f>
        <v>120</v>
      </c>
      <c r="X1210" s="36">
        <f>VLOOKUP(O1210,Stock[],6,FALSE)</f>
        <v>1530</v>
      </c>
      <c r="Y1210" s="36">
        <f>+DailySales!$V1210*DailySales!$X1210</f>
        <v>183600</v>
      </c>
      <c r="Z1210" s="37"/>
      <c r="AA1210" s="34"/>
      <c r="AB1210" s="78"/>
      <c r="AC1210" s="78"/>
      <c r="AD1210" s="34"/>
      <c r="AE1210" s="77"/>
      <c r="AF1210" s="38"/>
      <c r="AG1210" s="39"/>
      <c r="AH1210" s="38">
        <v>46072</v>
      </c>
      <c r="AI1210" s="39">
        <v>183600</v>
      </c>
      <c r="AJ1210" s="38"/>
      <c r="AK1210" s="39"/>
      <c r="AL1210" s="34"/>
      <c r="AM1210" s="39"/>
      <c r="AN121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10" s="26"/>
      <c r="AQ1210" s="26"/>
      <c r="AR1210" s="26"/>
    </row>
    <row r="1211" spans="1:44" ht="19.5" customHeight="1" x14ac:dyDescent="0.25">
      <c r="A1211" s="32">
        <f t="shared" si="96"/>
        <v>2026</v>
      </c>
      <c r="B1211" s="32">
        <f t="shared" si="97"/>
        <v>1</v>
      </c>
      <c r="C1211" s="25">
        <v>46028</v>
      </c>
      <c r="D1211" s="57">
        <f t="shared" ca="1" si="86"/>
        <v>46097</v>
      </c>
      <c r="E1211" s="32" t="str">
        <f t="shared" ca="1" si="87"/>
        <v>2-Months</v>
      </c>
      <c r="F1211" s="32" t="str">
        <f>VLOOKUP(O1211,Stock[],5,FALSE)</f>
        <v>BE</v>
      </c>
      <c r="G1211" s="33" t="s">
        <v>2176</v>
      </c>
      <c r="H1211" s="34"/>
      <c r="I1211" s="34" t="s">
        <v>180</v>
      </c>
      <c r="J1211" s="32" t="str">
        <f>VLOOKUP(I1211,Customers[],2,FALSE)</f>
        <v>ရွှေမြင်း</v>
      </c>
      <c r="K1211" s="32" t="str">
        <f>VLOOKUP(I1211,Customers[],4,FALSE)</f>
        <v>Meiktila</v>
      </c>
      <c r="L1211" s="32" t="str">
        <f>VLOOKUP(Table85[[#This Row],[CustomerID]],Table!H:K,3,0)</f>
        <v>မိတ္ထီလာ</v>
      </c>
      <c r="M1211" s="32" t="str">
        <f>VLOOKUP(I1211,Customers[],5,FALSE)</f>
        <v>WholeSales/Contract</v>
      </c>
      <c r="N1211" s="34" t="s">
        <v>10</v>
      </c>
      <c r="O1211" s="37" t="s">
        <v>220</v>
      </c>
      <c r="P1211" s="32" t="str">
        <f>VLOOKUP(O1211,Stock[],2,FALSE)</f>
        <v>မြန်မာရှောက်ပျား</v>
      </c>
      <c r="Q1211" s="35">
        <f>VLOOKUP(O1211,Stock[],3,FALSE)</f>
        <v>0.64</v>
      </c>
      <c r="R1211" s="35">
        <f>VLOOKUP(O1211,Stock[],4,FALSE)</f>
        <v>14</v>
      </c>
      <c r="S1211" s="34"/>
      <c r="T1211" s="35">
        <f>(DailySales!$S1211/DailySales!$R1211)+DailySales!$U1211</f>
        <v>50</v>
      </c>
      <c r="U1211" s="34">
        <v>50</v>
      </c>
      <c r="V1211" s="36">
        <f>+DailySales!$T1211*DailySales!$R1211</f>
        <v>700</v>
      </c>
      <c r="W1211" s="36">
        <f>+DailySales!$V1211*DailySales!$Q1211</f>
        <v>448</v>
      </c>
      <c r="X1211" s="36">
        <f>VLOOKUP(O1211,Stock[],6,FALSE)</f>
        <v>1370</v>
      </c>
      <c r="Y1211" s="36">
        <f>+DailySales!$V1211*DailySales!$X1211</f>
        <v>959000</v>
      </c>
      <c r="Z1211" s="37"/>
      <c r="AA1211" s="34"/>
      <c r="AB1211" s="78"/>
      <c r="AC1211" s="78"/>
      <c r="AD1211" s="34"/>
      <c r="AE1211" s="77"/>
      <c r="AF1211" s="38"/>
      <c r="AG1211" s="39"/>
      <c r="AH1211" s="38">
        <v>46072</v>
      </c>
      <c r="AI1211" s="39">
        <v>959000</v>
      </c>
      <c r="AJ1211" s="38"/>
      <c r="AK1211" s="39"/>
      <c r="AL1211" s="34"/>
      <c r="AM1211" s="39"/>
      <c r="AN121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11" s="26"/>
      <c r="AQ1211" s="26"/>
      <c r="AR1211" s="26"/>
    </row>
    <row r="1212" spans="1:44" ht="19.5" customHeight="1" x14ac:dyDescent="0.25">
      <c r="A1212" s="32">
        <f t="shared" si="96"/>
        <v>2026</v>
      </c>
      <c r="B1212" s="32">
        <f t="shared" si="97"/>
        <v>1</v>
      </c>
      <c r="C1212" s="25">
        <v>46028</v>
      </c>
      <c r="D1212" s="57">
        <f t="shared" ca="1" si="86"/>
        <v>46097</v>
      </c>
      <c r="E1212" s="32" t="str">
        <f t="shared" ca="1" si="87"/>
        <v>2-Months</v>
      </c>
      <c r="F1212" s="32" t="str">
        <f>VLOOKUP(O1212,Stock[],5,FALSE)</f>
        <v>BE</v>
      </c>
      <c r="G1212" s="33" t="s">
        <v>2176</v>
      </c>
      <c r="H1212" s="34"/>
      <c r="I1212" s="34" t="s">
        <v>180</v>
      </c>
      <c r="J1212" s="32" t="str">
        <f>VLOOKUP(I1212,Customers[],2,FALSE)</f>
        <v>ရွှေမြင်း</v>
      </c>
      <c r="K1212" s="32" t="str">
        <f>VLOOKUP(I1212,Customers[],4,FALSE)</f>
        <v>Meiktila</v>
      </c>
      <c r="L1212" s="32" t="str">
        <f>VLOOKUP(Table85[[#This Row],[CustomerID]],Table!H:K,3,0)</f>
        <v>မိတ္ထီလာ</v>
      </c>
      <c r="M1212" s="32" t="str">
        <f>VLOOKUP(I1212,Customers[],5,FALSE)</f>
        <v>WholeSales/Contract</v>
      </c>
      <c r="N1212" s="34" t="s">
        <v>10</v>
      </c>
      <c r="O1212" s="37" t="s">
        <v>217</v>
      </c>
      <c r="P1212" s="32" t="str">
        <f>VLOOKUP(O1212,Stock[],2,FALSE)</f>
        <v>လိမ္မော်ဖြူ</v>
      </c>
      <c r="Q1212" s="35">
        <f>VLOOKUP(O1212,Stock[],3,FALSE)</f>
        <v>0.64</v>
      </c>
      <c r="R1212" s="35">
        <f>VLOOKUP(O1212,Stock[],4,FALSE)</f>
        <v>24</v>
      </c>
      <c r="S1212" s="34"/>
      <c r="T1212" s="35">
        <f>(DailySales!$S1212/DailySales!$R1212)+DailySales!$U1212</f>
        <v>40</v>
      </c>
      <c r="U1212" s="34">
        <v>40</v>
      </c>
      <c r="V1212" s="36">
        <f>+DailySales!$T1212*DailySales!$R1212</f>
        <v>960</v>
      </c>
      <c r="W1212" s="36">
        <f>+DailySales!$V1212*DailySales!$Q1212</f>
        <v>614.4</v>
      </c>
      <c r="X1212" s="36">
        <f>VLOOKUP(O1212,Stock[],6,FALSE)</f>
        <v>1330</v>
      </c>
      <c r="Y1212" s="36">
        <f>+DailySales!$V1212*DailySales!$X1212</f>
        <v>1276800</v>
      </c>
      <c r="Z1212" s="37"/>
      <c r="AA1212" s="34"/>
      <c r="AB1212" s="78"/>
      <c r="AC1212" s="78"/>
      <c r="AD1212" s="34"/>
      <c r="AE1212" s="77"/>
      <c r="AF1212" s="38"/>
      <c r="AG1212" s="39"/>
      <c r="AH1212" s="38">
        <v>46072</v>
      </c>
      <c r="AI1212" s="39">
        <v>1276800</v>
      </c>
      <c r="AJ1212" s="38"/>
      <c r="AK1212" s="39"/>
      <c r="AL1212" s="34"/>
      <c r="AM1212" s="39"/>
      <c r="AN121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12" s="26"/>
      <c r="AQ1212" s="26"/>
      <c r="AR1212" s="26"/>
    </row>
    <row r="1213" spans="1:44" ht="19.5" customHeight="1" x14ac:dyDescent="0.25">
      <c r="A1213" s="32">
        <f t="shared" si="96"/>
        <v>2026</v>
      </c>
      <c r="B1213" s="32">
        <f t="shared" si="97"/>
        <v>1</v>
      </c>
      <c r="C1213" s="25">
        <v>46028</v>
      </c>
      <c r="D1213" s="57">
        <f t="shared" ca="1" si="86"/>
        <v>46097</v>
      </c>
      <c r="E1213" s="32" t="str">
        <f t="shared" ca="1" si="87"/>
        <v>2-Months</v>
      </c>
      <c r="F1213" s="32" t="str">
        <f>VLOOKUP(O1213,Stock[],5,FALSE)</f>
        <v>BE</v>
      </c>
      <c r="G1213" s="33" t="s">
        <v>2176</v>
      </c>
      <c r="H1213" s="34"/>
      <c r="I1213" s="34" t="s">
        <v>180</v>
      </c>
      <c r="J1213" s="32" t="str">
        <f>VLOOKUP(I1213,Customers[],2,FALSE)</f>
        <v>ရွှေမြင်း</v>
      </c>
      <c r="K1213" s="32" t="str">
        <f>VLOOKUP(I1213,Customers[],4,FALSE)</f>
        <v>Meiktila</v>
      </c>
      <c r="L1213" s="32" t="str">
        <f>VLOOKUP(Table85[[#This Row],[CustomerID]],Table!H:K,3,0)</f>
        <v>မိတ္ထီလာ</v>
      </c>
      <c r="M1213" s="32" t="str">
        <f>VLOOKUP(I1213,Customers[],5,FALSE)</f>
        <v>WholeSales/Contract</v>
      </c>
      <c r="N1213" s="34" t="s">
        <v>10</v>
      </c>
      <c r="O1213" s="37" t="s">
        <v>2120</v>
      </c>
      <c r="P1213" s="32" t="str">
        <f>VLOOKUP(O1213,Stock[],2,FALSE)</f>
        <v>ဇေ အရက်သန့်</v>
      </c>
      <c r="Q1213" s="35">
        <f>VLOOKUP(O1213,Stock[],3,FALSE)</f>
        <v>0.64</v>
      </c>
      <c r="R1213" s="35">
        <f>VLOOKUP(O1213,Stock[],4,FALSE)</f>
        <v>14</v>
      </c>
      <c r="S1213" s="34"/>
      <c r="T1213" s="35">
        <f>(DailySales!$S1213/DailySales!$R1213)+DailySales!$U1213</f>
        <v>10</v>
      </c>
      <c r="U1213" s="34">
        <v>10</v>
      </c>
      <c r="V1213" s="36">
        <f>+DailySales!$T1213*DailySales!$R1213</f>
        <v>140</v>
      </c>
      <c r="W1213" s="36">
        <f>+DailySales!$V1213*DailySales!$Q1213</f>
        <v>89.600000000000009</v>
      </c>
      <c r="X1213" s="36">
        <f>VLOOKUP(O1213,Stock[],6,FALSE)</f>
        <v>1380</v>
      </c>
      <c r="Y1213" s="36">
        <f>+DailySales!$V1213*DailySales!$X1213</f>
        <v>193200</v>
      </c>
      <c r="Z1213" s="37"/>
      <c r="AA1213" s="34"/>
      <c r="AB1213" s="78"/>
      <c r="AC1213" s="78"/>
      <c r="AD1213" s="34"/>
      <c r="AE1213" s="77"/>
      <c r="AF1213" s="38"/>
      <c r="AG1213" s="39"/>
      <c r="AH1213" s="38">
        <v>46072</v>
      </c>
      <c r="AI1213" s="39">
        <v>193200</v>
      </c>
      <c r="AJ1213" s="38"/>
      <c r="AK1213" s="39"/>
      <c r="AL1213" s="34"/>
      <c r="AM1213" s="39"/>
      <c r="AN121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13" s="26"/>
      <c r="AQ1213" s="26"/>
      <c r="AR1213" s="26"/>
    </row>
    <row r="1214" spans="1:44" ht="19.5" customHeight="1" x14ac:dyDescent="0.25">
      <c r="A1214" s="32">
        <f t="shared" si="96"/>
        <v>2026</v>
      </c>
      <c r="B1214" s="32">
        <f t="shared" si="97"/>
        <v>1</v>
      </c>
      <c r="C1214" s="25">
        <v>46028</v>
      </c>
      <c r="D1214" s="57">
        <f t="shared" ca="1" si="86"/>
        <v>46097</v>
      </c>
      <c r="E1214" s="32" t="str">
        <f t="shared" ca="1" si="87"/>
        <v>2-Months</v>
      </c>
      <c r="F1214" s="32" t="str">
        <f>VLOOKUP(O1214,Stock[],5,FALSE)</f>
        <v>BE</v>
      </c>
      <c r="G1214" s="33" t="s">
        <v>2176</v>
      </c>
      <c r="H1214" s="34"/>
      <c r="I1214" s="34" t="s">
        <v>180</v>
      </c>
      <c r="J1214" s="32" t="str">
        <f>VLOOKUP(I1214,Customers[],2,FALSE)</f>
        <v>ရွှေမြင်း</v>
      </c>
      <c r="K1214" s="32" t="str">
        <f>VLOOKUP(I1214,Customers[],4,FALSE)</f>
        <v>Meiktila</v>
      </c>
      <c r="L1214" s="32" t="str">
        <f>VLOOKUP(Table85[[#This Row],[CustomerID]],Table!H:K,3,0)</f>
        <v>မိတ္ထီလာ</v>
      </c>
      <c r="M1214" s="32" t="str">
        <f>VLOOKUP(I1214,Customers[],5,FALSE)</f>
        <v>WholeSales/Contract</v>
      </c>
      <c r="N1214" s="34" t="s">
        <v>10</v>
      </c>
      <c r="O1214" s="37" t="s">
        <v>214</v>
      </c>
      <c r="P1214" s="32" t="str">
        <f>VLOOKUP(O1214,Stock[],2,FALSE)</f>
        <v>ကောင်းကြည်</v>
      </c>
      <c r="Q1214" s="35">
        <f>VLOOKUP(O1214,Stock[],3,FALSE)</f>
        <v>0.64</v>
      </c>
      <c r="R1214" s="35">
        <f>VLOOKUP(O1214,Stock[],4,FALSE)</f>
        <v>14</v>
      </c>
      <c r="S1214" s="34"/>
      <c r="T1214" s="35">
        <f>(DailySales!$S1214/DailySales!$R1214)+DailySales!$U1214</f>
        <v>20</v>
      </c>
      <c r="U1214" s="34">
        <v>20</v>
      </c>
      <c r="V1214" s="36">
        <f>+DailySales!$T1214*DailySales!$R1214</f>
        <v>280</v>
      </c>
      <c r="W1214" s="36">
        <f>+DailySales!$V1214*DailySales!$Q1214</f>
        <v>179.20000000000002</v>
      </c>
      <c r="X1214" s="36">
        <f>VLOOKUP(O1214,Stock[],6,FALSE)</f>
        <v>1330</v>
      </c>
      <c r="Y1214" s="36">
        <f>+DailySales!$V1214*DailySales!$X1214</f>
        <v>372400</v>
      </c>
      <c r="Z1214" s="37"/>
      <c r="AA1214" s="34"/>
      <c r="AB1214" s="78"/>
      <c r="AC1214" s="78"/>
      <c r="AD1214" s="34"/>
      <c r="AE1214" s="77"/>
      <c r="AF1214" s="38"/>
      <c r="AG1214" s="39"/>
      <c r="AH1214" s="38">
        <v>46072</v>
      </c>
      <c r="AI1214" s="39">
        <v>372400</v>
      </c>
      <c r="AJ1214" s="38"/>
      <c r="AK1214" s="39"/>
      <c r="AL1214" s="34"/>
      <c r="AM1214" s="39"/>
      <c r="AN121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14" s="26"/>
      <c r="AQ1214" s="26"/>
      <c r="AR1214" s="26"/>
    </row>
    <row r="1215" spans="1:44" ht="19.5" customHeight="1" x14ac:dyDescent="0.25">
      <c r="A1215" s="32">
        <f t="shared" si="96"/>
        <v>2026</v>
      </c>
      <c r="B1215" s="32">
        <f t="shared" si="97"/>
        <v>1</v>
      </c>
      <c r="C1215" s="25">
        <v>46028</v>
      </c>
      <c r="D1215" s="57">
        <f t="shared" ca="1" si="86"/>
        <v>46097</v>
      </c>
      <c r="E1215" s="32" t="str">
        <f t="shared" ca="1" si="87"/>
        <v>2-Months</v>
      </c>
      <c r="F1215" s="32" t="str">
        <f>VLOOKUP(O1215,Stock[],5,FALSE)</f>
        <v>BE</v>
      </c>
      <c r="G1215" s="33" t="s">
        <v>2176</v>
      </c>
      <c r="H1215" s="34"/>
      <c r="I1215" s="34" t="s">
        <v>180</v>
      </c>
      <c r="J1215" s="32" t="str">
        <f>VLOOKUP(I1215,Customers[],2,FALSE)</f>
        <v>ရွှေမြင်း</v>
      </c>
      <c r="K1215" s="32" t="str">
        <f>VLOOKUP(I1215,Customers[],4,FALSE)</f>
        <v>Meiktila</v>
      </c>
      <c r="L1215" s="32" t="str">
        <f>VLOOKUP(Table85[[#This Row],[CustomerID]],Table!H:K,3,0)</f>
        <v>မိတ္ထီလာ</v>
      </c>
      <c r="M1215" s="32" t="str">
        <f>VLOOKUP(I1215,Customers[],5,FALSE)</f>
        <v>WholeSales/Contract</v>
      </c>
      <c r="N1215" s="34" t="s">
        <v>10</v>
      </c>
      <c r="O1215" s="37" t="s">
        <v>221</v>
      </c>
      <c r="P1215" s="32" t="str">
        <f>VLOOKUP(O1215,Stock[],2,FALSE)</f>
        <v>မိုးနဲကွန်ကီး</v>
      </c>
      <c r="Q1215" s="35">
        <f>VLOOKUP(O1215,Stock[],3,FALSE)</f>
        <v>0.64</v>
      </c>
      <c r="R1215" s="35">
        <f>VLOOKUP(O1215,Stock[],4,FALSE)</f>
        <v>14</v>
      </c>
      <c r="S1215" s="34"/>
      <c r="T1215" s="35">
        <f>(DailySales!$S1215/DailySales!$R1215)+DailySales!$U1215</f>
        <v>10</v>
      </c>
      <c r="U1215" s="34">
        <v>10</v>
      </c>
      <c r="V1215" s="36">
        <f>+DailySales!$T1215*DailySales!$R1215</f>
        <v>140</v>
      </c>
      <c r="W1215" s="36">
        <f>+DailySales!$V1215*DailySales!$Q1215</f>
        <v>89.600000000000009</v>
      </c>
      <c r="X1215" s="36">
        <f>VLOOKUP(O1215,Stock[],6,FALSE)</f>
        <v>1500</v>
      </c>
      <c r="Y1215" s="36">
        <f>+DailySales!$V1215*DailySales!$X1215</f>
        <v>210000</v>
      </c>
      <c r="Z1215" s="37"/>
      <c r="AA1215" s="34"/>
      <c r="AB1215" s="78"/>
      <c r="AC1215" s="78"/>
      <c r="AD1215" s="34"/>
      <c r="AE1215" s="77"/>
      <c r="AF1215" s="38"/>
      <c r="AG1215" s="39"/>
      <c r="AH1215" s="38">
        <v>46072</v>
      </c>
      <c r="AI1215" s="39">
        <v>210000</v>
      </c>
      <c r="AJ1215" s="38"/>
      <c r="AK1215" s="39"/>
      <c r="AL1215" s="34"/>
      <c r="AM1215" s="39"/>
      <c r="AN121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15" s="26"/>
      <c r="AQ1215" s="26"/>
      <c r="AR1215" s="26"/>
    </row>
    <row r="1216" spans="1:44" ht="19.5" customHeight="1" x14ac:dyDescent="0.25">
      <c r="A1216" s="32">
        <f t="shared" si="96"/>
        <v>2026</v>
      </c>
      <c r="B1216" s="32">
        <f t="shared" si="97"/>
        <v>1</v>
      </c>
      <c r="C1216" s="25">
        <v>46028</v>
      </c>
      <c r="D1216" s="57">
        <f t="shared" ca="1" si="86"/>
        <v>46097</v>
      </c>
      <c r="E1216" s="32" t="str">
        <f t="shared" ca="1" si="87"/>
        <v>2-Months</v>
      </c>
      <c r="F1216" s="32" t="str">
        <f>VLOOKUP(O1216,Stock[],5,FALSE)</f>
        <v>BE</v>
      </c>
      <c r="G1216" s="33" t="s">
        <v>2176</v>
      </c>
      <c r="H1216" s="34"/>
      <c r="I1216" s="34" t="s">
        <v>180</v>
      </c>
      <c r="J1216" s="32" t="str">
        <f>VLOOKUP(I1216,Customers[],2,FALSE)</f>
        <v>ရွှေမြင်း</v>
      </c>
      <c r="K1216" s="32" t="str">
        <f>VLOOKUP(I1216,Customers[],4,FALSE)</f>
        <v>Meiktila</v>
      </c>
      <c r="L1216" s="32" t="str">
        <f>VLOOKUP(Table85[[#This Row],[CustomerID]],Table!H:K,3,0)</f>
        <v>မိတ္ထီလာ</v>
      </c>
      <c r="M1216" s="32" t="str">
        <f>VLOOKUP(I1216,Customers[],5,FALSE)</f>
        <v>WholeSales/Contract</v>
      </c>
      <c r="N1216" s="34" t="s">
        <v>10</v>
      </c>
      <c r="O1216" s="37" t="s">
        <v>205</v>
      </c>
      <c r="P1216" s="32" t="str">
        <f>VLOOKUP(O1216,Stock[],2,FALSE)</f>
        <v>ကောင်းကြည် ကော် 25%  (1Ltr )</v>
      </c>
      <c r="Q1216" s="35">
        <f>VLOOKUP(O1216,Stock[],3,FALSE)</f>
        <v>1</v>
      </c>
      <c r="R1216" s="35">
        <f>VLOOKUP(O1216,Stock[],4,FALSE)</f>
        <v>12</v>
      </c>
      <c r="S1216" s="34"/>
      <c r="T1216" s="35">
        <f>(DailySales!$S1216/DailySales!$R1216)+DailySales!$U1216</f>
        <v>40</v>
      </c>
      <c r="U1216" s="34">
        <v>40</v>
      </c>
      <c r="V1216" s="36">
        <f>+DailySales!$T1216*DailySales!$R1216</f>
        <v>480</v>
      </c>
      <c r="W1216" s="36">
        <f>+DailySales!$V1216*DailySales!$Q1216</f>
        <v>480</v>
      </c>
      <c r="X1216" s="36">
        <f>VLOOKUP(O1216,Stock[],6,FALSE)</f>
        <v>1530</v>
      </c>
      <c r="Y1216" s="36">
        <f>+DailySales!$V1216*DailySales!$X1216</f>
        <v>734400</v>
      </c>
      <c r="Z1216" s="37"/>
      <c r="AA1216" s="34"/>
      <c r="AB1216" s="78"/>
      <c r="AC1216" s="78"/>
      <c r="AD1216" s="34"/>
      <c r="AE1216" s="77"/>
      <c r="AF1216" s="38"/>
      <c r="AG1216" s="39"/>
      <c r="AH1216" s="38">
        <v>46072</v>
      </c>
      <c r="AI1216" s="39">
        <v>734400</v>
      </c>
      <c r="AJ1216" s="38"/>
      <c r="AK1216" s="39"/>
      <c r="AL1216" s="34"/>
      <c r="AM1216" s="39"/>
      <c r="AN121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16" s="26"/>
      <c r="AQ1216" s="26"/>
      <c r="AR1216" s="26"/>
    </row>
    <row r="1217" spans="1:44" ht="19.5" customHeight="1" x14ac:dyDescent="0.25">
      <c r="A1217" s="32">
        <f t="shared" si="96"/>
        <v>2026</v>
      </c>
      <c r="B1217" s="32">
        <f t="shared" si="97"/>
        <v>1</v>
      </c>
      <c r="C1217" s="25">
        <v>46028</v>
      </c>
      <c r="D1217" s="57">
        <f t="shared" ca="1" si="86"/>
        <v>46097</v>
      </c>
      <c r="E1217" s="32" t="str">
        <f t="shared" ca="1" si="87"/>
        <v>2-Months</v>
      </c>
      <c r="F1217" s="32" t="str">
        <f>VLOOKUP(O1217,Stock[],5,FALSE)</f>
        <v>BE</v>
      </c>
      <c r="G1217" s="33" t="s">
        <v>2177</v>
      </c>
      <c r="H1217" s="34"/>
      <c r="I1217" s="34" t="s">
        <v>227</v>
      </c>
      <c r="J1217" s="32" t="str">
        <f>VLOOKUP(I1217,Customers[],2,FALSE)</f>
        <v>Summer-2</v>
      </c>
      <c r="K1217" s="32" t="str">
        <f>VLOOKUP(I1217,Customers[],4,FALSE)</f>
        <v>Meiktila</v>
      </c>
      <c r="L1217" s="32" t="str">
        <f>VLOOKUP(Table85[[#This Row],[CustomerID]],Table!H:K,3,0)</f>
        <v>မိတ္ထီလာ</v>
      </c>
      <c r="M1217" s="32" t="str">
        <f>VLOOKUP(I1217,Customers[],5,FALSE)</f>
        <v>WholeSales</v>
      </c>
      <c r="N1217" s="34" t="s">
        <v>10</v>
      </c>
      <c r="O1217" s="37" t="s">
        <v>217</v>
      </c>
      <c r="P1217" s="32" t="str">
        <f>VLOOKUP(O1217,Stock[],2,FALSE)</f>
        <v>လိမ္မော်ဖြူ</v>
      </c>
      <c r="Q1217" s="35">
        <f>VLOOKUP(O1217,Stock[],3,FALSE)</f>
        <v>0.64</v>
      </c>
      <c r="R1217" s="35">
        <f>VLOOKUP(O1217,Stock[],4,FALSE)</f>
        <v>24</v>
      </c>
      <c r="S1217" s="34"/>
      <c r="T1217" s="35">
        <f>(DailySales!$S1217/DailySales!$R1217)+DailySales!$U1217</f>
        <v>45</v>
      </c>
      <c r="U1217" s="34">
        <v>45</v>
      </c>
      <c r="V1217" s="36">
        <f>+DailySales!$T1217*DailySales!$R1217</f>
        <v>1080</v>
      </c>
      <c r="W1217" s="36">
        <f>+DailySales!$V1217*DailySales!$Q1217</f>
        <v>691.2</v>
      </c>
      <c r="X1217" s="36">
        <f>VLOOKUP(O1217,Stock[],6,FALSE)</f>
        <v>1330</v>
      </c>
      <c r="Y1217" s="36">
        <f>+DailySales!$V1217*DailySales!$X1217</f>
        <v>1436400</v>
      </c>
      <c r="Z1217" s="37"/>
      <c r="AA1217" s="34"/>
      <c r="AB1217" s="78"/>
      <c r="AC1217" s="78"/>
      <c r="AD1217" s="34"/>
      <c r="AE1217" s="77"/>
      <c r="AF1217" s="38"/>
      <c r="AG1217" s="39"/>
      <c r="AH1217" s="38">
        <v>46032</v>
      </c>
      <c r="AI1217" s="39">
        <v>1436400</v>
      </c>
      <c r="AJ1217" s="38"/>
      <c r="AK1217" s="39"/>
      <c r="AL1217" s="34"/>
      <c r="AM1217" s="39"/>
      <c r="AN121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17" s="26"/>
      <c r="AQ1217" s="26"/>
      <c r="AR1217" s="26"/>
    </row>
    <row r="1218" spans="1:44" ht="19.5" customHeight="1" x14ac:dyDescent="0.25">
      <c r="A1218" s="32">
        <f t="shared" si="96"/>
        <v>2026</v>
      </c>
      <c r="B1218" s="32">
        <f t="shared" si="97"/>
        <v>1</v>
      </c>
      <c r="C1218" s="25">
        <v>46028</v>
      </c>
      <c r="D1218" s="57">
        <f t="shared" ref="D1218:D1281" ca="1" si="98">TODAY()</f>
        <v>46097</v>
      </c>
      <c r="E1218" s="32" t="str">
        <f t="shared" ref="E1218:E1281" ca="1" si="99">DATEDIF(C1218,D1218,"M")&amp;"-Months"</f>
        <v>2-Months</v>
      </c>
      <c r="F1218" s="32" t="str">
        <f>VLOOKUP(O1218,Stock[],5,FALSE)</f>
        <v>BE</v>
      </c>
      <c r="G1218" s="33" t="s">
        <v>2178</v>
      </c>
      <c r="H1218" s="34"/>
      <c r="I1218" s="34" t="s">
        <v>180</v>
      </c>
      <c r="J1218" s="32" t="str">
        <f>VLOOKUP(I1218,Customers[],2,FALSE)</f>
        <v>ရွှေမြင်း</v>
      </c>
      <c r="K1218" s="32" t="str">
        <f>VLOOKUP(I1218,Customers[],4,FALSE)</f>
        <v>Meiktila</v>
      </c>
      <c r="L1218" s="32" t="str">
        <f>VLOOKUP(Table85[[#This Row],[CustomerID]],Table!H:K,3,0)</f>
        <v>မိတ္ထီလာ</v>
      </c>
      <c r="M1218" s="32" t="str">
        <f>VLOOKUP(I1218,Customers[],5,FALSE)</f>
        <v>WholeSales/Contract</v>
      </c>
      <c r="N1218" s="34" t="s">
        <v>10</v>
      </c>
      <c r="O1218" s="37" t="s">
        <v>217</v>
      </c>
      <c r="P1218" s="32" t="str">
        <f>VLOOKUP(O1218,Stock[],2,FALSE)</f>
        <v>လိမ္မော်ဖြူ</v>
      </c>
      <c r="Q1218" s="35">
        <f>VLOOKUP(O1218,Stock[],3,FALSE)</f>
        <v>0.64</v>
      </c>
      <c r="R1218" s="35">
        <f>VLOOKUP(O1218,Stock[],4,FALSE)</f>
        <v>24</v>
      </c>
      <c r="S1218" s="34"/>
      <c r="T1218" s="35">
        <f>(DailySales!$S1218/DailySales!$R1218)+DailySales!$U1218</f>
        <v>50</v>
      </c>
      <c r="U1218" s="34">
        <v>50</v>
      </c>
      <c r="V1218" s="36">
        <f>+DailySales!$T1218*DailySales!$R1218</f>
        <v>1200</v>
      </c>
      <c r="W1218" s="36">
        <f>+DailySales!$V1218*DailySales!$Q1218</f>
        <v>768</v>
      </c>
      <c r="X1218" s="36">
        <f>VLOOKUP(O1218,Stock[],6,FALSE)</f>
        <v>1330</v>
      </c>
      <c r="Y1218" s="36">
        <f>+DailySales!$V1218*DailySales!$X1218</f>
        <v>1596000</v>
      </c>
      <c r="Z1218" s="37"/>
      <c r="AA1218" s="34"/>
      <c r="AB1218" s="78"/>
      <c r="AC1218" s="78"/>
      <c r="AD1218" s="34"/>
      <c r="AE1218" s="77"/>
      <c r="AF1218" s="38"/>
      <c r="AG1218" s="39"/>
      <c r="AH1218" s="38">
        <v>46072</v>
      </c>
      <c r="AI1218" s="39">
        <v>1596000</v>
      </c>
      <c r="AJ1218" s="38"/>
      <c r="AK1218" s="39"/>
      <c r="AL1218" s="34"/>
      <c r="AM1218" s="39"/>
      <c r="AN121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18" s="26"/>
      <c r="AQ1218" s="26"/>
      <c r="AR1218" s="26"/>
    </row>
    <row r="1219" spans="1:44" ht="19.5" customHeight="1" x14ac:dyDescent="0.25">
      <c r="A1219" s="32">
        <f t="shared" si="96"/>
        <v>2026</v>
      </c>
      <c r="B1219" s="32">
        <f t="shared" si="97"/>
        <v>1</v>
      </c>
      <c r="C1219" s="25">
        <v>46028</v>
      </c>
      <c r="D1219" s="57">
        <f t="shared" ca="1" si="98"/>
        <v>46097</v>
      </c>
      <c r="E1219" s="32" t="str">
        <f t="shared" ca="1" si="99"/>
        <v>2-Months</v>
      </c>
      <c r="F1219" s="32" t="str">
        <f>VLOOKUP(O1219,Stock[],5,FALSE)</f>
        <v>BE</v>
      </c>
      <c r="G1219" s="33" t="s">
        <v>2178</v>
      </c>
      <c r="H1219" s="34"/>
      <c r="I1219" s="34" t="s">
        <v>180</v>
      </c>
      <c r="J1219" s="32" t="str">
        <f>VLOOKUP(I1219,Customers[],2,FALSE)</f>
        <v>ရွှေမြင်း</v>
      </c>
      <c r="K1219" s="32" t="str">
        <f>VLOOKUP(I1219,Customers[],4,FALSE)</f>
        <v>Meiktila</v>
      </c>
      <c r="L1219" s="32" t="str">
        <f>VLOOKUP(Table85[[#This Row],[CustomerID]],Table!H:K,3,0)</f>
        <v>မိတ္ထီလာ</v>
      </c>
      <c r="M1219" s="32" t="str">
        <f>VLOOKUP(I1219,Customers[],5,FALSE)</f>
        <v>WholeSales/Contract</v>
      </c>
      <c r="N1219" s="34" t="s">
        <v>10</v>
      </c>
      <c r="O1219" s="37" t="s">
        <v>205</v>
      </c>
      <c r="P1219" s="32" t="str">
        <f>VLOOKUP(O1219,Stock[],2,FALSE)</f>
        <v>ကောင်းကြည် ကော် 25%  (1Ltr )</v>
      </c>
      <c r="Q1219" s="35">
        <f>VLOOKUP(O1219,Stock[],3,FALSE)</f>
        <v>1</v>
      </c>
      <c r="R1219" s="35">
        <f>VLOOKUP(O1219,Stock[],4,FALSE)</f>
        <v>12</v>
      </c>
      <c r="S1219" s="34"/>
      <c r="T1219" s="35">
        <f>(DailySales!$S1219/DailySales!$R1219)+DailySales!$U1219</f>
        <v>30</v>
      </c>
      <c r="U1219" s="34">
        <v>30</v>
      </c>
      <c r="V1219" s="36">
        <f>+DailySales!$T1219*DailySales!$R1219</f>
        <v>360</v>
      </c>
      <c r="W1219" s="36">
        <f>+DailySales!$V1219*DailySales!$Q1219</f>
        <v>360</v>
      </c>
      <c r="X1219" s="36">
        <f>VLOOKUP(O1219,Stock[],6,FALSE)</f>
        <v>1530</v>
      </c>
      <c r="Y1219" s="36">
        <f>+DailySales!$V1219*DailySales!$X1219</f>
        <v>550800</v>
      </c>
      <c r="Z1219" s="37"/>
      <c r="AA1219" s="34"/>
      <c r="AB1219" s="78"/>
      <c r="AC1219" s="78"/>
      <c r="AD1219" s="34"/>
      <c r="AE1219" s="77"/>
      <c r="AF1219" s="38"/>
      <c r="AG1219" s="39"/>
      <c r="AH1219" s="38">
        <v>46072</v>
      </c>
      <c r="AI1219" s="39">
        <v>550800</v>
      </c>
      <c r="AJ1219" s="38"/>
      <c r="AK1219" s="39"/>
      <c r="AL1219" s="34"/>
      <c r="AM1219" s="39"/>
      <c r="AN121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19" s="26"/>
      <c r="AQ1219" s="26"/>
      <c r="AR1219" s="26"/>
    </row>
    <row r="1220" spans="1:44" ht="19.5" customHeight="1" x14ac:dyDescent="0.25">
      <c r="A1220" s="32">
        <f t="shared" si="96"/>
        <v>2026</v>
      </c>
      <c r="B1220" s="32">
        <f t="shared" si="97"/>
        <v>1</v>
      </c>
      <c r="C1220" s="25">
        <v>46028</v>
      </c>
      <c r="D1220" s="57">
        <f t="shared" ca="1" si="98"/>
        <v>46097</v>
      </c>
      <c r="E1220" s="32" t="str">
        <f t="shared" ca="1" si="99"/>
        <v>2-Months</v>
      </c>
      <c r="F1220" s="32" t="str">
        <f>VLOOKUP(O1220,Stock[],5,FALSE)</f>
        <v>BE</v>
      </c>
      <c r="G1220" s="33" t="s">
        <v>2179</v>
      </c>
      <c r="H1220" s="34"/>
      <c r="I1220" s="34" t="s">
        <v>180</v>
      </c>
      <c r="J1220" s="32" t="str">
        <f>VLOOKUP(I1220,Customers[],2,FALSE)</f>
        <v>ရွှေမြင်း</v>
      </c>
      <c r="K1220" s="32" t="str">
        <f>VLOOKUP(I1220,Customers[],4,FALSE)</f>
        <v>Meiktila</v>
      </c>
      <c r="L1220" s="32" t="str">
        <f>VLOOKUP(Table85[[#This Row],[CustomerID]],Table!H:K,3,0)</f>
        <v>မိတ္ထီလာ</v>
      </c>
      <c r="M1220" s="32" t="str">
        <f>VLOOKUP(I1220,Customers[],5,FALSE)</f>
        <v>WholeSales/Contract</v>
      </c>
      <c r="N1220" s="34" t="s">
        <v>10</v>
      </c>
      <c r="O1220" s="37" t="s">
        <v>220</v>
      </c>
      <c r="P1220" s="32" t="str">
        <f>VLOOKUP(O1220,Stock[],2,FALSE)</f>
        <v>မြန်မာရှောက်ပျား</v>
      </c>
      <c r="Q1220" s="35">
        <f>VLOOKUP(O1220,Stock[],3,FALSE)</f>
        <v>0.64</v>
      </c>
      <c r="R1220" s="35">
        <f>VLOOKUP(O1220,Stock[],4,FALSE)</f>
        <v>14</v>
      </c>
      <c r="S1220" s="34"/>
      <c r="T1220" s="35">
        <f>(DailySales!$S1220/DailySales!$R1220)+DailySales!$U1220</f>
        <v>30</v>
      </c>
      <c r="U1220" s="34">
        <v>30</v>
      </c>
      <c r="V1220" s="36">
        <f>+DailySales!$T1220*DailySales!$R1220</f>
        <v>420</v>
      </c>
      <c r="W1220" s="36">
        <f>+DailySales!$V1220*DailySales!$Q1220</f>
        <v>268.8</v>
      </c>
      <c r="X1220" s="36">
        <f>VLOOKUP(O1220,Stock[],6,FALSE)</f>
        <v>1370</v>
      </c>
      <c r="Y1220" s="36">
        <f>+DailySales!$V1220*DailySales!$X1220</f>
        <v>575400</v>
      </c>
      <c r="Z1220" s="37"/>
      <c r="AA1220" s="34"/>
      <c r="AB1220" s="78"/>
      <c r="AC1220" s="78"/>
      <c r="AD1220" s="34"/>
      <c r="AE1220" s="77"/>
      <c r="AF1220" s="38"/>
      <c r="AG1220" s="39"/>
      <c r="AH1220" s="38">
        <v>46072</v>
      </c>
      <c r="AI1220" s="39">
        <v>575400</v>
      </c>
      <c r="AJ1220" s="38"/>
      <c r="AK1220" s="39"/>
      <c r="AL1220" s="34"/>
      <c r="AM1220" s="39"/>
      <c r="AN122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20" s="26"/>
      <c r="AQ1220" s="26"/>
      <c r="AR1220" s="26"/>
    </row>
    <row r="1221" spans="1:44" ht="19.5" customHeight="1" x14ac:dyDescent="0.25">
      <c r="A1221" s="32">
        <f t="shared" si="96"/>
        <v>2026</v>
      </c>
      <c r="B1221" s="32">
        <f t="shared" si="97"/>
        <v>1</v>
      </c>
      <c r="C1221" s="25">
        <v>46028</v>
      </c>
      <c r="D1221" s="57">
        <f t="shared" ca="1" si="98"/>
        <v>46097</v>
      </c>
      <c r="E1221" s="32" t="str">
        <f t="shared" ca="1" si="99"/>
        <v>2-Months</v>
      </c>
      <c r="F1221" s="32" t="str">
        <f>VLOOKUP(O1221,Stock[],5,FALSE)</f>
        <v>BE</v>
      </c>
      <c r="G1221" s="33" t="s">
        <v>2179</v>
      </c>
      <c r="H1221" s="34"/>
      <c r="I1221" s="34" t="s">
        <v>180</v>
      </c>
      <c r="J1221" s="32" t="str">
        <f>VLOOKUP(I1221,Customers[],2,FALSE)</f>
        <v>ရွှေမြင်း</v>
      </c>
      <c r="K1221" s="32" t="str">
        <f>VLOOKUP(I1221,Customers[],4,FALSE)</f>
        <v>Meiktila</v>
      </c>
      <c r="L1221" s="32" t="str">
        <f>VLOOKUP(Table85[[#This Row],[CustomerID]],Table!H:K,3,0)</f>
        <v>မိတ္ထီလာ</v>
      </c>
      <c r="M1221" s="32" t="str">
        <f>VLOOKUP(I1221,Customers[],5,FALSE)</f>
        <v>WholeSales/Contract</v>
      </c>
      <c r="N1221" s="34" t="s">
        <v>10</v>
      </c>
      <c r="O1221" s="37" t="s">
        <v>217</v>
      </c>
      <c r="P1221" s="32" t="str">
        <f>VLOOKUP(O1221,Stock[],2,FALSE)</f>
        <v>လိမ္မော်ဖြူ</v>
      </c>
      <c r="Q1221" s="35">
        <f>VLOOKUP(O1221,Stock[],3,FALSE)</f>
        <v>0.64</v>
      </c>
      <c r="R1221" s="35">
        <f>VLOOKUP(O1221,Stock[],4,FALSE)</f>
        <v>24</v>
      </c>
      <c r="S1221" s="34"/>
      <c r="T1221" s="35">
        <f>(DailySales!$S1221/DailySales!$R1221)+DailySales!$U1221</f>
        <v>30</v>
      </c>
      <c r="U1221" s="34">
        <v>30</v>
      </c>
      <c r="V1221" s="36">
        <f>+DailySales!$T1221*DailySales!$R1221</f>
        <v>720</v>
      </c>
      <c r="W1221" s="36">
        <f>+DailySales!$V1221*DailySales!$Q1221</f>
        <v>460.8</v>
      </c>
      <c r="X1221" s="36">
        <f>VLOOKUP(O1221,Stock[],6,FALSE)</f>
        <v>1330</v>
      </c>
      <c r="Y1221" s="36">
        <f>+DailySales!$V1221*DailySales!$X1221</f>
        <v>957600</v>
      </c>
      <c r="Z1221" s="37"/>
      <c r="AA1221" s="34"/>
      <c r="AB1221" s="78"/>
      <c r="AC1221" s="78"/>
      <c r="AD1221" s="34"/>
      <c r="AE1221" s="77"/>
      <c r="AF1221" s="38"/>
      <c r="AG1221" s="39"/>
      <c r="AH1221" s="38">
        <v>46072</v>
      </c>
      <c r="AI1221" s="39">
        <v>957600</v>
      </c>
      <c r="AJ1221" s="38"/>
      <c r="AK1221" s="39"/>
      <c r="AL1221" s="34"/>
      <c r="AM1221" s="39"/>
      <c r="AN122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21" s="26"/>
      <c r="AQ1221" s="26"/>
      <c r="AR1221" s="26"/>
    </row>
    <row r="1222" spans="1:44" ht="19.5" customHeight="1" x14ac:dyDescent="0.25">
      <c r="A1222" s="32">
        <f t="shared" si="96"/>
        <v>2026</v>
      </c>
      <c r="B1222" s="32">
        <f t="shared" si="97"/>
        <v>1</v>
      </c>
      <c r="C1222" s="25">
        <v>46028</v>
      </c>
      <c r="D1222" s="57">
        <f t="shared" ca="1" si="98"/>
        <v>46097</v>
      </c>
      <c r="E1222" s="32" t="str">
        <f t="shared" ca="1" si="99"/>
        <v>2-Months</v>
      </c>
      <c r="F1222" s="32" t="str">
        <f>VLOOKUP(O1222,Stock[],5,FALSE)</f>
        <v>BE</v>
      </c>
      <c r="G1222" s="33" t="s">
        <v>2179</v>
      </c>
      <c r="H1222" s="34"/>
      <c r="I1222" s="34" t="s">
        <v>180</v>
      </c>
      <c r="J1222" s="32" t="str">
        <f>VLOOKUP(I1222,Customers[],2,FALSE)</f>
        <v>ရွှေမြင်း</v>
      </c>
      <c r="K1222" s="32" t="str">
        <f>VLOOKUP(I1222,Customers[],4,FALSE)</f>
        <v>Meiktila</v>
      </c>
      <c r="L1222" s="32" t="str">
        <f>VLOOKUP(Table85[[#This Row],[CustomerID]],Table!H:K,3,0)</f>
        <v>မိတ္ထီလာ</v>
      </c>
      <c r="M1222" s="32" t="str">
        <f>VLOOKUP(I1222,Customers[],5,FALSE)</f>
        <v>WholeSales/Contract</v>
      </c>
      <c r="N1222" s="34" t="s">
        <v>10</v>
      </c>
      <c r="O1222" s="37" t="s">
        <v>2120</v>
      </c>
      <c r="P1222" s="32" t="str">
        <f>VLOOKUP(O1222,Stock[],2,FALSE)</f>
        <v>ဇေ အရက်သန့်</v>
      </c>
      <c r="Q1222" s="35">
        <f>VLOOKUP(O1222,Stock[],3,FALSE)</f>
        <v>0.64</v>
      </c>
      <c r="R1222" s="35">
        <f>VLOOKUP(O1222,Stock[],4,FALSE)</f>
        <v>14</v>
      </c>
      <c r="S1222" s="34"/>
      <c r="T1222" s="35">
        <f>(DailySales!$S1222/DailySales!$R1222)+DailySales!$U1222</f>
        <v>20</v>
      </c>
      <c r="U1222" s="34">
        <v>20</v>
      </c>
      <c r="V1222" s="36">
        <f>+DailySales!$T1222*DailySales!$R1222</f>
        <v>280</v>
      </c>
      <c r="W1222" s="36">
        <f>+DailySales!$V1222*DailySales!$Q1222</f>
        <v>179.20000000000002</v>
      </c>
      <c r="X1222" s="36">
        <f>VLOOKUP(O1222,Stock[],6,FALSE)</f>
        <v>1380</v>
      </c>
      <c r="Y1222" s="36">
        <f>+DailySales!$V1222*DailySales!$X1222</f>
        <v>386400</v>
      </c>
      <c r="Z1222" s="37"/>
      <c r="AA1222" s="34"/>
      <c r="AB1222" s="78"/>
      <c r="AC1222" s="78"/>
      <c r="AD1222" s="34"/>
      <c r="AE1222" s="77"/>
      <c r="AF1222" s="38"/>
      <c r="AG1222" s="39"/>
      <c r="AH1222" s="38">
        <v>46072</v>
      </c>
      <c r="AI1222" s="39">
        <v>386400</v>
      </c>
      <c r="AJ1222" s="38"/>
      <c r="AK1222" s="39"/>
      <c r="AL1222" s="34"/>
      <c r="AM1222" s="39"/>
      <c r="AN122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22" s="26"/>
      <c r="AQ1222" s="26"/>
      <c r="AR1222" s="26"/>
    </row>
    <row r="1223" spans="1:44" ht="19.5" customHeight="1" x14ac:dyDescent="0.25">
      <c r="A1223" s="32">
        <f t="shared" si="96"/>
        <v>2026</v>
      </c>
      <c r="B1223" s="32">
        <f t="shared" si="97"/>
        <v>1</v>
      </c>
      <c r="C1223" s="25">
        <v>46028</v>
      </c>
      <c r="D1223" s="57">
        <f t="shared" ca="1" si="98"/>
        <v>46097</v>
      </c>
      <c r="E1223" s="32" t="str">
        <f t="shared" ca="1" si="99"/>
        <v>2-Months</v>
      </c>
      <c r="F1223" s="32" t="str">
        <f>VLOOKUP(O1223,Stock[],5,FALSE)</f>
        <v>BE</v>
      </c>
      <c r="G1223" s="33" t="s">
        <v>2179</v>
      </c>
      <c r="H1223" s="34"/>
      <c r="I1223" s="34" t="s">
        <v>180</v>
      </c>
      <c r="J1223" s="32" t="str">
        <f>VLOOKUP(I1223,Customers[],2,FALSE)</f>
        <v>ရွှေမြင်း</v>
      </c>
      <c r="K1223" s="32" t="str">
        <f>VLOOKUP(I1223,Customers[],4,FALSE)</f>
        <v>Meiktila</v>
      </c>
      <c r="L1223" s="32" t="str">
        <f>VLOOKUP(Table85[[#This Row],[CustomerID]],Table!H:K,3,0)</f>
        <v>မိတ္ထီလာ</v>
      </c>
      <c r="M1223" s="32" t="str">
        <f>VLOOKUP(I1223,Customers[],5,FALSE)</f>
        <v>WholeSales/Contract</v>
      </c>
      <c r="N1223" s="34" t="s">
        <v>10</v>
      </c>
      <c r="O1223" s="37" t="s">
        <v>205</v>
      </c>
      <c r="P1223" s="32" t="str">
        <f>VLOOKUP(O1223,Stock[],2,FALSE)</f>
        <v>ကောင်းကြည် ကော် 25%  (1Ltr )</v>
      </c>
      <c r="Q1223" s="35">
        <f>VLOOKUP(O1223,Stock[],3,FALSE)</f>
        <v>1</v>
      </c>
      <c r="R1223" s="35">
        <f>VLOOKUP(O1223,Stock[],4,FALSE)</f>
        <v>12</v>
      </c>
      <c r="S1223" s="34"/>
      <c r="T1223" s="35">
        <f>(DailySales!$S1223/DailySales!$R1223)+DailySales!$U1223</f>
        <v>40</v>
      </c>
      <c r="U1223" s="34">
        <v>40</v>
      </c>
      <c r="V1223" s="36">
        <f>+DailySales!$T1223*DailySales!$R1223</f>
        <v>480</v>
      </c>
      <c r="W1223" s="36">
        <f>+DailySales!$V1223*DailySales!$Q1223</f>
        <v>480</v>
      </c>
      <c r="X1223" s="36">
        <f>VLOOKUP(O1223,Stock[],6,FALSE)</f>
        <v>1530</v>
      </c>
      <c r="Y1223" s="36">
        <f>+DailySales!$V1223*DailySales!$X1223</f>
        <v>734400</v>
      </c>
      <c r="Z1223" s="37"/>
      <c r="AA1223" s="34"/>
      <c r="AB1223" s="78"/>
      <c r="AC1223" s="78"/>
      <c r="AD1223" s="34"/>
      <c r="AE1223" s="77"/>
      <c r="AF1223" s="38"/>
      <c r="AG1223" s="39"/>
      <c r="AH1223" s="38">
        <v>46072</v>
      </c>
      <c r="AI1223" s="39">
        <v>734400</v>
      </c>
      <c r="AJ1223" s="38"/>
      <c r="AK1223" s="39"/>
      <c r="AL1223" s="34"/>
      <c r="AM1223" s="39"/>
      <c r="AN122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23" s="26"/>
      <c r="AQ1223" s="26"/>
      <c r="AR1223" s="26"/>
    </row>
    <row r="1224" spans="1:44" ht="19.5" customHeight="1" x14ac:dyDescent="0.25">
      <c r="A1224" s="32">
        <f t="shared" si="96"/>
        <v>2026</v>
      </c>
      <c r="B1224" s="32">
        <f t="shared" si="97"/>
        <v>1</v>
      </c>
      <c r="C1224" s="25">
        <v>46028</v>
      </c>
      <c r="D1224" s="57">
        <f t="shared" ca="1" si="98"/>
        <v>46097</v>
      </c>
      <c r="E1224" s="32" t="str">
        <f t="shared" ca="1" si="99"/>
        <v>2-Months</v>
      </c>
      <c r="F1224" s="32" t="str">
        <f>VLOOKUP(O1224,Stock[],5,FALSE)</f>
        <v>BE</v>
      </c>
      <c r="G1224" s="33" t="s">
        <v>2180</v>
      </c>
      <c r="H1224" s="34"/>
      <c r="I1224" s="34" t="s">
        <v>2181</v>
      </c>
      <c r="J1224" s="32" t="str">
        <f>VLOOKUP(I1224,Customers[],2,FALSE)</f>
        <v>အကွဲ</v>
      </c>
      <c r="K1224" s="32">
        <f>VLOOKUP(I1224,Customers[],4,FALSE)</f>
        <v>0</v>
      </c>
      <c r="L1224" s="32">
        <f>VLOOKUP(Table85[[#This Row],[CustomerID]],Table!H:K,3,0)</f>
        <v>0</v>
      </c>
      <c r="M1224" s="32">
        <f>VLOOKUP(I1224,Customers[],5,FALSE)</f>
        <v>0</v>
      </c>
      <c r="N1224" s="34" t="s">
        <v>12</v>
      </c>
      <c r="O1224" s="37" t="s">
        <v>217</v>
      </c>
      <c r="P1224" s="32" t="str">
        <f>VLOOKUP(O1224,Stock[],2,FALSE)</f>
        <v>လိမ္မော်ဖြူ</v>
      </c>
      <c r="Q1224" s="35">
        <f>VLOOKUP(O1224,Stock[],3,FALSE)</f>
        <v>0.64</v>
      </c>
      <c r="R1224" s="35">
        <f>VLOOKUP(O1224,Stock[],4,FALSE)</f>
        <v>24</v>
      </c>
      <c r="S1224" s="34">
        <v>2</v>
      </c>
      <c r="T1224" s="35">
        <f>(DailySales!$S1224/DailySales!$R1224)+DailySales!$U1224</f>
        <v>8.3333333333333329E-2</v>
      </c>
      <c r="U1224" s="34"/>
      <c r="V1224" s="36">
        <f>+DailySales!$T1224*DailySales!$R1224</f>
        <v>2</v>
      </c>
      <c r="W1224" s="36">
        <f>+DailySales!$V1224*DailySales!$Q1224</f>
        <v>1.28</v>
      </c>
      <c r="X1224" s="36">
        <f>VLOOKUP(O1224,Stock[],6,FALSE)</f>
        <v>1330</v>
      </c>
      <c r="Y1224" s="36">
        <f>+DailySales!$V1224*DailySales!$X1224</f>
        <v>2660</v>
      </c>
      <c r="Z1224" s="37"/>
      <c r="AA1224" s="34"/>
      <c r="AB1224" s="78"/>
      <c r="AC1224" s="78"/>
      <c r="AD1224" s="34"/>
      <c r="AE1224" s="77"/>
      <c r="AF1224" s="38">
        <v>46028</v>
      </c>
      <c r="AG1224" s="39">
        <v>2660</v>
      </c>
      <c r="AH1224" s="38"/>
      <c r="AI1224" s="39"/>
      <c r="AJ1224" s="38"/>
      <c r="AK1224" s="39"/>
      <c r="AL1224" s="34"/>
      <c r="AM1224" s="39"/>
      <c r="AN122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24" s="26"/>
      <c r="AQ1224" s="26"/>
      <c r="AR1224" s="26"/>
    </row>
    <row r="1225" spans="1:44" ht="19.5" customHeight="1" x14ac:dyDescent="0.25">
      <c r="A1225" s="32">
        <f t="shared" si="96"/>
        <v>2026</v>
      </c>
      <c r="B1225" s="32">
        <f t="shared" si="97"/>
        <v>1</v>
      </c>
      <c r="C1225" s="25">
        <v>46028</v>
      </c>
      <c r="D1225" s="57">
        <f t="shared" ca="1" si="98"/>
        <v>46097</v>
      </c>
      <c r="E1225" s="32" t="str">
        <f t="shared" ca="1" si="99"/>
        <v>2-Months</v>
      </c>
      <c r="F1225" s="32" t="str">
        <f>VLOOKUP(O1225,Stock[],5,FALSE)</f>
        <v>BE</v>
      </c>
      <c r="G1225" s="33" t="s">
        <v>2180</v>
      </c>
      <c r="H1225" s="34"/>
      <c r="I1225" s="34" t="s">
        <v>2181</v>
      </c>
      <c r="J1225" s="32" t="str">
        <f>VLOOKUP(I1225,Customers[],2,FALSE)</f>
        <v>အကွဲ</v>
      </c>
      <c r="K1225" s="32">
        <f>VLOOKUP(I1225,Customers[],4,FALSE)</f>
        <v>0</v>
      </c>
      <c r="L1225" s="32">
        <f>VLOOKUP(Table85[[#This Row],[CustomerID]],Table!H:K,3,0)</f>
        <v>0</v>
      </c>
      <c r="M1225" s="32">
        <f>VLOOKUP(I1225,Customers[],5,FALSE)</f>
        <v>0</v>
      </c>
      <c r="N1225" s="34" t="s">
        <v>12</v>
      </c>
      <c r="O1225" s="37" t="s">
        <v>208</v>
      </c>
      <c r="P1225" s="32" t="str">
        <f>VLOOKUP(O1225,Stock[],2,FALSE)</f>
        <v>ဇေယျဝတီ Red</v>
      </c>
      <c r="Q1225" s="35">
        <f>VLOOKUP(O1225,Stock[],3,FALSE)</f>
        <v>0.7</v>
      </c>
      <c r="R1225" s="35">
        <f>VLOOKUP(O1225,Stock[],4,FALSE)</f>
        <v>12</v>
      </c>
      <c r="S1225" s="34">
        <v>2</v>
      </c>
      <c r="T1225" s="35">
        <f>(DailySales!$S1225/DailySales!$R1225)+DailySales!$U1225</f>
        <v>0.16666666666666666</v>
      </c>
      <c r="U1225" s="34"/>
      <c r="V1225" s="36">
        <f>+DailySales!$T1225*DailySales!$R1225</f>
        <v>2</v>
      </c>
      <c r="W1225" s="36">
        <f>+DailySales!$V1225*DailySales!$Q1225</f>
        <v>1.4</v>
      </c>
      <c r="X1225" s="36">
        <f>VLOOKUP(O1225,Stock[],6,FALSE)</f>
        <v>1800</v>
      </c>
      <c r="Y1225" s="36">
        <f>+DailySales!$V1225*DailySales!$X1225</f>
        <v>3600</v>
      </c>
      <c r="Z1225" s="37"/>
      <c r="AA1225" s="34"/>
      <c r="AB1225" s="78"/>
      <c r="AC1225" s="78"/>
      <c r="AD1225" s="34"/>
      <c r="AE1225" s="77"/>
      <c r="AF1225" s="38">
        <v>46028</v>
      </c>
      <c r="AG1225" s="39">
        <v>3600</v>
      </c>
      <c r="AH1225" s="38"/>
      <c r="AI1225" s="39"/>
      <c r="AJ1225" s="38"/>
      <c r="AK1225" s="39"/>
      <c r="AL1225" s="34"/>
      <c r="AM1225" s="39"/>
      <c r="AN122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25" s="26"/>
      <c r="AQ1225" s="26"/>
      <c r="AR1225" s="26"/>
    </row>
    <row r="1226" spans="1:44" ht="19.5" customHeight="1" x14ac:dyDescent="0.25">
      <c r="A1226" s="32">
        <f t="shared" si="96"/>
        <v>2026</v>
      </c>
      <c r="B1226" s="32">
        <f t="shared" si="97"/>
        <v>1</v>
      </c>
      <c r="C1226" s="25">
        <v>46028</v>
      </c>
      <c r="D1226" s="57">
        <f t="shared" ca="1" si="98"/>
        <v>46097</v>
      </c>
      <c r="E1226" s="32" t="str">
        <f t="shared" ca="1" si="99"/>
        <v>2-Months</v>
      </c>
      <c r="F1226" s="32" t="str">
        <f>VLOOKUP(O1226,Stock[],5,FALSE)</f>
        <v>BE</v>
      </c>
      <c r="G1226" s="33" t="s">
        <v>2180</v>
      </c>
      <c r="H1226" s="34"/>
      <c r="I1226" s="34" t="s">
        <v>2181</v>
      </c>
      <c r="J1226" s="32" t="str">
        <f>VLOOKUP(I1226,Customers[],2,FALSE)</f>
        <v>အကွဲ</v>
      </c>
      <c r="K1226" s="32">
        <f>VLOOKUP(I1226,Customers[],4,FALSE)</f>
        <v>0</v>
      </c>
      <c r="L1226" s="32">
        <f>VLOOKUP(Table85[[#This Row],[CustomerID]],Table!H:K,3,0)</f>
        <v>0</v>
      </c>
      <c r="M1226" s="32">
        <f>VLOOKUP(I1226,Customers[],5,FALSE)</f>
        <v>0</v>
      </c>
      <c r="N1226" s="34" t="s">
        <v>12</v>
      </c>
      <c r="O1226" s="37" t="s">
        <v>221</v>
      </c>
      <c r="P1226" s="32" t="str">
        <f>VLOOKUP(O1226,Stock[],2,FALSE)</f>
        <v>မိုးနဲကွန်ကီး</v>
      </c>
      <c r="Q1226" s="35">
        <f>VLOOKUP(O1226,Stock[],3,FALSE)</f>
        <v>0.64</v>
      </c>
      <c r="R1226" s="35">
        <f>VLOOKUP(O1226,Stock[],4,FALSE)</f>
        <v>14</v>
      </c>
      <c r="S1226" s="34">
        <v>2</v>
      </c>
      <c r="T1226" s="35">
        <f>(DailySales!$S1226/DailySales!$R1226)+DailySales!$U1226</f>
        <v>0.14285714285714285</v>
      </c>
      <c r="U1226" s="34"/>
      <c r="V1226" s="36">
        <f>+DailySales!$T1226*DailySales!$R1226</f>
        <v>2</v>
      </c>
      <c r="W1226" s="36">
        <f>+DailySales!$V1226*DailySales!$Q1226</f>
        <v>1.28</v>
      </c>
      <c r="X1226" s="36">
        <f>VLOOKUP(O1226,Stock[],6,FALSE)</f>
        <v>1500</v>
      </c>
      <c r="Y1226" s="36">
        <f>+DailySales!$V1226*DailySales!$X1226</f>
        <v>3000</v>
      </c>
      <c r="Z1226" s="37"/>
      <c r="AA1226" s="34"/>
      <c r="AB1226" s="78"/>
      <c r="AC1226" s="78"/>
      <c r="AD1226" s="34"/>
      <c r="AE1226" s="77"/>
      <c r="AF1226" s="38">
        <v>46028</v>
      </c>
      <c r="AG1226" s="39">
        <v>3000</v>
      </c>
      <c r="AH1226" s="38"/>
      <c r="AI1226" s="39"/>
      <c r="AJ1226" s="38"/>
      <c r="AK1226" s="39"/>
      <c r="AL1226" s="34"/>
      <c r="AM1226" s="39"/>
      <c r="AN122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26" s="26"/>
      <c r="AQ1226" s="26"/>
      <c r="AR1226" s="26"/>
    </row>
    <row r="1227" spans="1:44" ht="19.5" customHeight="1" x14ac:dyDescent="0.25">
      <c r="A1227" s="65">
        <f t="shared" ref="A1227:A1235" si="100">YEAR(C1227)</f>
        <v>2026</v>
      </c>
      <c r="B1227" s="65">
        <f t="shared" ref="B1227:B1235" si="101">MONTH(C1227)</f>
        <v>1</v>
      </c>
      <c r="C1227" s="25">
        <v>46028</v>
      </c>
      <c r="D1227" s="67">
        <f t="shared" ca="1" si="98"/>
        <v>46097</v>
      </c>
      <c r="E1227" s="67" t="str">
        <f t="shared" ca="1" si="99"/>
        <v>2-Months</v>
      </c>
      <c r="F1227" s="67" t="str">
        <f>VLOOKUP(O1227,Stock[],5,FALSE)</f>
        <v>BE</v>
      </c>
      <c r="G1227" s="68" t="s">
        <v>2259</v>
      </c>
      <c r="H1227" s="69" t="s">
        <v>283</v>
      </c>
      <c r="I1227" s="70" t="s">
        <v>2015</v>
      </c>
      <c r="J1227" s="65" t="str">
        <f>VLOOKUP(I1227,Customers[],2,FALSE)</f>
        <v>ကိုဆွေကျော်</v>
      </c>
      <c r="K1227" s="65" t="str">
        <f>VLOOKUP(I1227,Customers[],4,FALSE)</f>
        <v>Pyawbwe</v>
      </c>
      <c r="L1227" s="65" t="str">
        <f>VLOOKUP(Table85[[#This Row],[CustomerID]],Table!H:K,3,0)</f>
        <v>‌တောင်းကောက်ရွာ</v>
      </c>
      <c r="M1227" s="65" t="str">
        <f>VLOOKUP(I1227,Customers[],5,FALSE)</f>
        <v>Van-1</v>
      </c>
      <c r="N1227" s="70" t="s">
        <v>9</v>
      </c>
      <c r="O1227" s="71" t="s">
        <v>214</v>
      </c>
      <c r="P1227" s="65" t="str">
        <f>VLOOKUP(O1227,Stock[],2,FALSE)</f>
        <v>ကောင်းကြည်</v>
      </c>
      <c r="Q1227" s="72">
        <f>VLOOKUP(O1227,Stock[],3,FALSE)</f>
        <v>0.64</v>
      </c>
      <c r="R1227" s="72">
        <f>VLOOKUP(O1227,Stock[],4,FALSE)</f>
        <v>14</v>
      </c>
      <c r="S1227" s="71"/>
      <c r="T1227" s="72">
        <f>(DailySales!$S1227/DailySales!$R1227)+DailySales!$U1227</f>
        <v>2</v>
      </c>
      <c r="U1227" s="71">
        <v>2</v>
      </c>
      <c r="V1227" s="73">
        <f>+DailySales!$T1227*DailySales!$R1227</f>
        <v>28</v>
      </c>
      <c r="W1227" s="73">
        <f>+DailySales!$V1227*DailySales!$Q1227</f>
        <v>17.920000000000002</v>
      </c>
      <c r="X1227" s="73">
        <f>VLOOKUP(O1227,Stock[],6,FALSE)</f>
        <v>1330</v>
      </c>
      <c r="Y1227" s="73">
        <f>+DailySales!$V1227*DailySales!$X1227</f>
        <v>37240</v>
      </c>
      <c r="Z1227" s="71"/>
      <c r="AA1227" s="71"/>
      <c r="AB1227" s="71"/>
      <c r="AC1227" s="71"/>
      <c r="AD1227" s="71"/>
      <c r="AE1227" s="74">
        <v>960</v>
      </c>
      <c r="AF1227" s="38">
        <v>46028</v>
      </c>
      <c r="AG1227" s="76">
        <v>38200</v>
      </c>
      <c r="AH1227" s="75"/>
      <c r="AI1227" s="76"/>
      <c r="AJ1227" s="75"/>
      <c r="AK1227" s="76"/>
      <c r="AL1227" s="34"/>
      <c r="AM1227" s="39"/>
      <c r="AN1227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27" s="26"/>
      <c r="AQ1227" s="26"/>
      <c r="AR1227" s="26"/>
    </row>
    <row r="1228" spans="1:44" ht="19.5" customHeight="1" x14ac:dyDescent="0.25">
      <c r="A1228" s="65">
        <f t="shared" si="100"/>
        <v>2026</v>
      </c>
      <c r="B1228" s="65">
        <f t="shared" si="101"/>
        <v>1</v>
      </c>
      <c r="C1228" s="25">
        <v>46028</v>
      </c>
      <c r="D1228" s="67">
        <f t="shared" ca="1" si="98"/>
        <v>46097</v>
      </c>
      <c r="E1228" s="67" t="str">
        <f t="shared" ca="1" si="99"/>
        <v>2-Months</v>
      </c>
      <c r="F1228" s="67" t="str">
        <f>VLOOKUP(O1228,Stock[],5,FALSE)</f>
        <v>BE</v>
      </c>
      <c r="G1228" s="68" t="s">
        <v>2260</v>
      </c>
      <c r="H1228" s="69" t="s">
        <v>283</v>
      </c>
      <c r="I1228" s="70" t="s">
        <v>645</v>
      </c>
      <c r="J1228" s="65" t="str">
        <f>VLOOKUP(I1228,Customers[],2,FALSE)</f>
        <v>ကိုဌေး</v>
      </c>
      <c r="K1228" s="65" t="str">
        <f>VLOOKUP(I1228,Customers[],4,FALSE)</f>
        <v>Meiktila</v>
      </c>
      <c r="L1228" s="65" t="str">
        <f>VLOOKUP(Table85[[#This Row],[CustomerID]],Table!H:K,3,0)</f>
        <v>ညောင်အိုင့်</v>
      </c>
      <c r="M1228" s="65" t="str">
        <f>VLOOKUP(I1228,Customers[],5,FALSE)</f>
        <v>Van-2</v>
      </c>
      <c r="N1228" s="70" t="s">
        <v>9</v>
      </c>
      <c r="O1228" s="71" t="s">
        <v>224</v>
      </c>
      <c r="P1228" s="65" t="str">
        <f>VLOOKUP(O1228,Stock[],2,FALSE)</f>
        <v>ချယ်ရီသံပုရာအရက်သန့်ကော် (.6Ltr)</v>
      </c>
      <c r="Q1228" s="72">
        <f>VLOOKUP(O1228,Stock[],3,FALSE)</f>
        <v>0.6</v>
      </c>
      <c r="R1228" s="72">
        <f>VLOOKUP(O1228,Stock[],4,FALSE)</f>
        <v>24</v>
      </c>
      <c r="S1228" s="71"/>
      <c r="T1228" s="72">
        <f>(DailySales!$S1228/DailySales!$R1228)+DailySales!$U1228</f>
        <v>3</v>
      </c>
      <c r="U1228" s="71">
        <v>3</v>
      </c>
      <c r="V1228" s="73">
        <f>+DailySales!$T1228*DailySales!$R1228</f>
        <v>72</v>
      </c>
      <c r="W1228" s="73">
        <f>+DailySales!$V1228*DailySales!$Q1228</f>
        <v>43.199999999999996</v>
      </c>
      <c r="X1228" s="73">
        <f>VLOOKUP(O1228,Stock[],6,FALSE)</f>
        <v>915</v>
      </c>
      <c r="Y1228" s="73">
        <f>+DailySales!$V1228*DailySales!$X1228</f>
        <v>65880</v>
      </c>
      <c r="Z1228" s="71"/>
      <c r="AA1228" s="71"/>
      <c r="AB1228" s="71"/>
      <c r="AC1228" s="71"/>
      <c r="AD1228" s="71"/>
      <c r="AE1228" s="74">
        <v>120</v>
      </c>
      <c r="AF1228" s="38">
        <v>46028</v>
      </c>
      <c r="AG1228" s="76">
        <v>66000</v>
      </c>
      <c r="AH1228" s="75"/>
      <c r="AI1228" s="76"/>
      <c r="AJ1228" s="75"/>
      <c r="AK1228" s="76"/>
      <c r="AL1228" s="34"/>
      <c r="AM1228" s="39"/>
      <c r="AN1228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28" s="26"/>
      <c r="AQ1228" s="26"/>
      <c r="AR1228" s="26"/>
    </row>
    <row r="1229" spans="1:44" ht="19.5" customHeight="1" x14ac:dyDescent="0.25">
      <c r="A1229" s="65">
        <f t="shared" si="100"/>
        <v>2026</v>
      </c>
      <c r="B1229" s="65">
        <f t="shared" si="101"/>
        <v>1</v>
      </c>
      <c r="C1229" s="25">
        <v>46028</v>
      </c>
      <c r="D1229" s="67">
        <f t="shared" ca="1" si="98"/>
        <v>46097</v>
      </c>
      <c r="E1229" s="67" t="str">
        <f t="shared" ca="1" si="99"/>
        <v>2-Months</v>
      </c>
      <c r="F1229" s="67" t="str">
        <f>VLOOKUP(O1229,Stock[],5,FALSE)</f>
        <v>BE</v>
      </c>
      <c r="G1229" s="68" t="s">
        <v>2260</v>
      </c>
      <c r="H1229" s="69" t="s">
        <v>283</v>
      </c>
      <c r="I1229" s="70" t="s">
        <v>645</v>
      </c>
      <c r="J1229" s="65" t="str">
        <f>VLOOKUP(I1229,Customers[],2,FALSE)</f>
        <v>ကိုဌေး</v>
      </c>
      <c r="K1229" s="65" t="str">
        <f>VLOOKUP(I1229,Customers[],4,FALSE)</f>
        <v>Meiktila</v>
      </c>
      <c r="L1229" s="65" t="str">
        <f>VLOOKUP(Table85[[#This Row],[CustomerID]],Table!H:K,3,0)</f>
        <v>ညောင်အိုင့်</v>
      </c>
      <c r="M1229" s="65" t="str">
        <f>VLOOKUP(I1229,Customers[],5,FALSE)</f>
        <v>Van-2</v>
      </c>
      <c r="N1229" s="70" t="s">
        <v>9</v>
      </c>
      <c r="O1229" s="71" t="s">
        <v>2120</v>
      </c>
      <c r="P1229" s="65" t="str">
        <f>VLOOKUP(O1229,Stock[],2,FALSE)</f>
        <v>ဇေ အရက်သန့်</v>
      </c>
      <c r="Q1229" s="72">
        <f>VLOOKUP(O1229,Stock[],3,FALSE)</f>
        <v>0.64</v>
      </c>
      <c r="R1229" s="72">
        <f>VLOOKUP(O1229,Stock[],4,FALSE)</f>
        <v>14</v>
      </c>
      <c r="S1229" s="71"/>
      <c r="T1229" s="72">
        <f>(DailySales!$S1229/DailySales!$R1229)+DailySales!$U1229</f>
        <v>2</v>
      </c>
      <c r="U1229" s="71">
        <v>2</v>
      </c>
      <c r="V1229" s="73">
        <f>+DailySales!$T1229*DailySales!$R1229</f>
        <v>28</v>
      </c>
      <c r="W1229" s="73">
        <f>+DailySales!$V1229*DailySales!$Q1229</f>
        <v>17.920000000000002</v>
      </c>
      <c r="X1229" s="73">
        <f>VLOOKUP(O1229,Stock[],6,FALSE)</f>
        <v>1380</v>
      </c>
      <c r="Y1229" s="73">
        <f>+DailySales!$V1229*DailySales!$X1229</f>
        <v>38640</v>
      </c>
      <c r="Z1229" s="71"/>
      <c r="AA1229" s="71"/>
      <c r="AB1229" s="71"/>
      <c r="AC1229" s="71"/>
      <c r="AD1229" s="71"/>
      <c r="AE1229" s="74">
        <v>960</v>
      </c>
      <c r="AF1229" s="38">
        <v>46028</v>
      </c>
      <c r="AG1229" s="76">
        <v>39600</v>
      </c>
      <c r="AH1229" s="75"/>
      <c r="AI1229" s="76"/>
      <c r="AJ1229" s="75"/>
      <c r="AK1229" s="76"/>
      <c r="AL1229" s="34"/>
      <c r="AM1229" s="39"/>
      <c r="AN1229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29" s="26"/>
      <c r="AQ1229" s="26"/>
      <c r="AR1229" s="26"/>
    </row>
    <row r="1230" spans="1:44" ht="19.5" customHeight="1" x14ac:dyDescent="0.25">
      <c r="A1230" s="65">
        <f t="shared" si="100"/>
        <v>2026</v>
      </c>
      <c r="B1230" s="65">
        <f t="shared" si="101"/>
        <v>1</v>
      </c>
      <c r="C1230" s="25">
        <v>46028</v>
      </c>
      <c r="D1230" s="67">
        <f t="shared" ca="1" si="98"/>
        <v>46097</v>
      </c>
      <c r="E1230" s="67" t="str">
        <f t="shared" ca="1" si="99"/>
        <v>2-Months</v>
      </c>
      <c r="F1230" s="67" t="str">
        <f>VLOOKUP(O1230,Stock[],5,FALSE)</f>
        <v>BE</v>
      </c>
      <c r="G1230" s="68" t="s">
        <v>2261</v>
      </c>
      <c r="H1230" s="69" t="s">
        <v>283</v>
      </c>
      <c r="I1230" s="70" t="s">
        <v>911</v>
      </c>
      <c r="J1230" s="65" t="str">
        <f>VLOOKUP(I1230,Customers[],2,FALSE)</f>
        <v>မတိုးတိုးမြင့်</v>
      </c>
      <c r="K1230" s="65" t="str">
        <f>VLOOKUP(I1230,Customers[],4,FALSE)</f>
        <v>Meiktila</v>
      </c>
      <c r="L1230" s="65" t="str">
        <f>VLOOKUP(Table85[[#This Row],[CustomerID]],Table!H:K,3,0)</f>
        <v>ကုက္ကိုကုန်း</v>
      </c>
      <c r="M1230" s="65" t="str">
        <f>VLOOKUP(I1230,Customers[],5,FALSE)</f>
        <v>Van-2</v>
      </c>
      <c r="N1230" s="70" t="s">
        <v>9</v>
      </c>
      <c r="O1230" s="71" t="s">
        <v>2120</v>
      </c>
      <c r="P1230" s="65" t="str">
        <f>VLOOKUP(O1230,Stock[],2,FALSE)</f>
        <v>ဇေ အရက်သန့်</v>
      </c>
      <c r="Q1230" s="72">
        <f>VLOOKUP(O1230,Stock[],3,FALSE)</f>
        <v>0.64</v>
      </c>
      <c r="R1230" s="72">
        <f>VLOOKUP(O1230,Stock[],4,FALSE)</f>
        <v>14</v>
      </c>
      <c r="S1230" s="71"/>
      <c r="T1230" s="72">
        <f>(DailySales!$S1230/DailySales!$R1230)+DailySales!$U1230</f>
        <v>2</v>
      </c>
      <c r="U1230" s="71">
        <v>2</v>
      </c>
      <c r="V1230" s="73">
        <f>+DailySales!$T1230*DailySales!$R1230</f>
        <v>28</v>
      </c>
      <c r="W1230" s="73">
        <f>+DailySales!$V1230*DailySales!$Q1230</f>
        <v>17.920000000000002</v>
      </c>
      <c r="X1230" s="73">
        <f>VLOOKUP(O1230,Stock[],6,FALSE)</f>
        <v>1380</v>
      </c>
      <c r="Y1230" s="73">
        <f>+DailySales!$V1230*DailySales!$X1230</f>
        <v>38640</v>
      </c>
      <c r="Z1230" s="71"/>
      <c r="AA1230" s="71"/>
      <c r="AB1230" s="71"/>
      <c r="AC1230" s="71"/>
      <c r="AD1230" s="71"/>
      <c r="AE1230" s="74">
        <v>960</v>
      </c>
      <c r="AF1230" s="38">
        <v>46028</v>
      </c>
      <c r="AG1230" s="76">
        <v>39600</v>
      </c>
      <c r="AH1230" s="75"/>
      <c r="AI1230" s="76"/>
      <c r="AJ1230" s="75"/>
      <c r="AK1230" s="76"/>
      <c r="AL1230" s="34"/>
      <c r="AM1230" s="39"/>
      <c r="AN1230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30" s="26"/>
      <c r="AQ1230" s="26"/>
      <c r="AR1230" s="26"/>
    </row>
    <row r="1231" spans="1:44" ht="19.5" customHeight="1" x14ac:dyDescent="0.25">
      <c r="A1231" s="65">
        <f t="shared" si="100"/>
        <v>2026</v>
      </c>
      <c r="B1231" s="65">
        <f t="shared" si="101"/>
        <v>1</v>
      </c>
      <c r="C1231" s="25">
        <v>46028</v>
      </c>
      <c r="D1231" s="67">
        <f t="shared" ca="1" si="98"/>
        <v>46097</v>
      </c>
      <c r="E1231" s="67" t="str">
        <f t="shared" ca="1" si="99"/>
        <v>2-Months</v>
      </c>
      <c r="F1231" s="67" t="str">
        <f>VLOOKUP(O1231,Stock[],5,FALSE)</f>
        <v>BE</v>
      </c>
      <c r="G1231" s="68" t="s">
        <v>2262</v>
      </c>
      <c r="H1231" s="69" t="s">
        <v>283</v>
      </c>
      <c r="I1231" s="70" t="s">
        <v>1032</v>
      </c>
      <c r="J1231" s="65" t="str">
        <f>VLOOKUP(I1231,Customers[],2,FALSE)</f>
        <v>ဦးဝင်းမြင့်</v>
      </c>
      <c r="K1231" s="65" t="str">
        <f>VLOOKUP(I1231,Customers[],4,FALSE)</f>
        <v>Meiktila</v>
      </c>
      <c r="L1231" s="65" t="str">
        <f>VLOOKUP(Table85[[#This Row],[CustomerID]],Table!H:K,3,0)</f>
        <v>ကုက္ကိုကုန်း</v>
      </c>
      <c r="M1231" s="65" t="str">
        <f>VLOOKUP(I1231,Customers[],5,FALSE)</f>
        <v>Van-2</v>
      </c>
      <c r="N1231" s="70" t="s">
        <v>9</v>
      </c>
      <c r="O1231" s="71" t="s">
        <v>2120</v>
      </c>
      <c r="P1231" s="65" t="str">
        <f>VLOOKUP(O1231,Stock[],2,FALSE)</f>
        <v>ဇေ အရက်သန့်</v>
      </c>
      <c r="Q1231" s="72">
        <f>VLOOKUP(O1231,Stock[],3,FALSE)</f>
        <v>0.64</v>
      </c>
      <c r="R1231" s="72">
        <f>VLOOKUP(O1231,Stock[],4,FALSE)</f>
        <v>14</v>
      </c>
      <c r="S1231" s="71"/>
      <c r="T1231" s="72">
        <f>(DailySales!$S1231/DailySales!$R1231)+DailySales!$U1231</f>
        <v>1</v>
      </c>
      <c r="U1231" s="71">
        <v>1</v>
      </c>
      <c r="V1231" s="73">
        <f>+DailySales!$T1231*DailySales!$R1231</f>
        <v>14</v>
      </c>
      <c r="W1231" s="73">
        <f>+DailySales!$V1231*DailySales!$Q1231</f>
        <v>8.9600000000000009</v>
      </c>
      <c r="X1231" s="73">
        <f>VLOOKUP(O1231,Stock[],6,FALSE)</f>
        <v>1380</v>
      </c>
      <c r="Y1231" s="73">
        <f>+DailySales!$V1231*DailySales!$X1231</f>
        <v>19320</v>
      </c>
      <c r="Z1231" s="71"/>
      <c r="AA1231" s="71"/>
      <c r="AB1231" s="71"/>
      <c r="AC1231" s="71"/>
      <c r="AD1231" s="71"/>
      <c r="AE1231" s="74">
        <v>480</v>
      </c>
      <c r="AF1231" s="38">
        <v>46028</v>
      </c>
      <c r="AG1231" s="76">
        <v>19800</v>
      </c>
      <c r="AH1231" s="75"/>
      <c r="AI1231" s="76"/>
      <c r="AJ1231" s="75"/>
      <c r="AK1231" s="76"/>
      <c r="AL1231" s="34"/>
      <c r="AM1231" s="39"/>
      <c r="AN1231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31" s="26"/>
      <c r="AQ1231" s="26"/>
      <c r="AR1231" s="26"/>
    </row>
    <row r="1232" spans="1:44" ht="19.5" customHeight="1" x14ac:dyDescent="0.25">
      <c r="A1232" s="65">
        <f t="shared" si="100"/>
        <v>2026</v>
      </c>
      <c r="B1232" s="65">
        <f t="shared" si="101"/>
        <v>1</v>
      </c>
      <c r="C1232" s="25">
        <v>46028</v>
      </c>
      <c r="D1232" s="67">
        <f t="shared" ca="1" si="98"/>
        <v>46097</v>
      </c>
      <c r="E1232" s="67" t="str">
        <f t="shared" ca="1" si="99"/>
        <v>2-Months</v>
      </c>
      <c r="F1232" s="67" t="str">
        <f>VLOOKUP(O1232,Stock[],5,FALSE)</f>
        <v>BE</v>
      </c>
      <c r="G1232" s="68" t="s">
        <v>2262</v>
      </c>
      <c r="H1232" s="69" t="s">
        <v>283</v>
      </c>
      <c r="I1232" s="70" t="s">
        <v>1032</v>
      </c>
      <c r="J1232" s="65" t="str">
        <f>VLOOKUP(I1232,Customers[],2,FALSE)</f>
        <v>ဦးဝင်းမြင့်</v>
      </c>
      <c r="K1232" s="65" t="str">
        <f>VLOOKUP(I1232,Customers[],4,FALSE)</f>
        <v>Meiktila</v>
      </c>
      <c r="L1232" s="65" t="str">
        <f>VLOOKUP(Table85[[#This Row],[CustomerID]],Table!H:K,3,0)</f>
        <v>ကုက္ကိုကုန်း</v>
      </c>
      <c r="M1232" s="65" t="str">
        <f>VLOOKUP(I1232,Customers[],5,FALSE)</f>
        <v>Van-2</v>
      </c>
      <c r="N1232" s="70" t="s">
        <v>9</v>
      </c>
      <c r="O1232" s="71" t="s">
        <v>1395</v>
      </c>
      <c r="P1232" s="65" t="str">
        <f>VLOOKUP(O1232,Stock[],2,FALSE)</f>
        <v>ရွှေမင်းသားမန်ကျည်းခေါင်ရည်</v>
      </c>
      <c r="Q1232" s="72">
        <f>VLOOKUP(O1232,Stock[],3,FALSE)</f>
        <v>0.64</v>
      </c>
      <c r="R1232" s="72">
        <f>VLOOKUP(O1232,Stock[],4,FALSE)</f>
        <v>14</v>
      </c>
      <c r="S1232" s="71"/>
      <c r="T1232" s="72">
        <f>(DailySales!$S1232/DailySales!$R1232)+DailySales!$U1232</f>
        <v>2</v>
      </c>
      <c r="U1232" s="71">
        <v>2</v>
      </c>
      <c r="V1232" s="73">
        <f>+DailySales!$T1232*DailySales!$R1232</f>
        <v>28</v>
      </c>
      <c r="W1232" s="73">
        <f>+DailySales!$V1232*DailySales!$Q1232</f>
        <v>17.920000000000002</v>
      </c>
      <c r="X1232" s="73">
        <f>VLOOKUP(O1232,Stock[],6,FALSE)</f>
        <v>830</v>
      </c>
      <c r="Y1232" s="73">
        <f>+DailySales!$V1232*DailySales!$X1232</f>
        <v>23240</v>
      </c>
      <c r="Z1232" s="71"/>
      <c r="AA1232" s="71"/>
      <c r="AB1232" s="71"/>
      <c r="AC1232" s="71"/>
      <c r="AD1232" s="71"/>
      <c r="AE1232" s="74">
        <v>760</v>
      </c>
      <c r="AF1232" s="38">
        <v>46028</v>
      </c>
      <c r="AG1232" s="76">
        <v>24000</v>
      </c>
      <c r="AH1232" s="75"/>
      <c r="AI1232" s="76"/>
      <c r="AJ1232" s="75"/>
      <c r="AK1232" s="76"/>
      <c r="AL1232" s="34"/>
      <c r="AM1232" s="39"/>
      <c r="AN1232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32" s="26"/>
      <c r="AQ1232" s="26"/>
      <c r="AR1232" s="26"/>
    </row>
    <row r="1233" spans="1:44" ht="19.5" customHeight="1" x14ac:dyDescent="0.25">
      <c r="A1233" s="65">
        <f t="shared" si="100"/>
        <v>2026</v>
      </c>
      <c r="B1233" s="65">
        <f t="shared" si="101"/>
        <v>1</v>
      </c>
      <c r="C1233" s="25">
        <v>46028</v>
      </c>
      <c r="D1233" s="67">
        <f t="shared" ca="1" si="98"/>
        <v>46097</v>
      </c>
      <c r="E1233" s="67" t="str">
        <f t="shared" ca="1" si="99"/>
        <v>2-Months</v>
      </c>
      <c r="F1233" s="67" t="str">
        <f>VLOOKUP(O1233,Stock[],5,FALSE)</f>
        <v>BE</v>
      </c>
      <c r="G1233" s="68" t="s">
        <v>2262</v>
      </c>
      <c r="H1233" s="69" t="s">
        <v>283</v>
      </c>
      <c r="I1233" s="70" t="s">
        <v>1753</v>
      </c>
      <c r="J1233" s="65" t="str">
        <f>VLOOKUP(I1233,Customers[],2,FALSE)</f>
        <v>ကုန်သည်လက်ဆောင်</v>
      </c>
      <c r="K1233" s="65">
        <f>VLOOKUP(I1233,Customers[],4,FALSE)</f>
        <v>0</v>
      </c>
      <c r="L1233" s="65">
        <f>VLOOKUP(Table85[[#This Row],[CustomerID]],Table!H:K,3,0)</f>
        <v>0</v>
      </c>
      <c r="M1233" s="65">
        <f>VLOOKUP(I1233,Customers[],5,FALSE)</f>
        <v>0</v>
      </c>
      <c r="N1233" s="70" t="s">
        <v>1750</v>
      </c>
      <c r="O1233" s="71" t="s">
        <v>1395</v>
      </c>
      <c r="P1233" s="65" t="str">
        <f>VLOOKUP(O1233,Stock[],2,FALSE)</f>
        <v>ရွှေမင်းသားမန်ကျည်းခေါင်ရည်</v>
      </c>
      <c r="Q1233" s="72">
        <f>VLOOKUP(O1233,Stock[],3,FALSE)</f>
        <v>0.64</v>
      </c>
      <c r="R1233" s="72">
        <f>VLOOKUP(O1233,Stock[],4,FALSE)</f>
        <v>14</v>
      </c>
      <c r="S1233" s="71">
        <v>1</v>
      </c>
      <c r="T1233" s="72">
        <f>(DailySales!$S1233/DailySales!$R1233)+DailySales!$U1233</f>
        <v>7.1428571428571425E-2</v>
      </c>
      <c r="U1233" s="71"/>
      <c r="V1233" s="73">
        <f>+DailySales!$T1233*DailySales!$R1233</f>
        <v>1</v>
      </c>
      <c r="W1233" s="73">
        <f>+DailySales!$V1233*DailySales!$Q1233</f>
        <v>0.64</v>
      </c>
      <c r="X1233" s="73">
        <f>VLOOKUP(O1233,Stock[],6,FALSE)</f>
        <v>830</v>
      </c>
      <c r="Y1233" s="73">
        <f>+DailySales!$V1233*DailySales!$X1233</f>
        <v>830</v>
      </c>
      <c r="Z1233" s="71"/>
      <c r="AA1233" s="71"/>
      <c r="AB1233" s="71"/>
      <c r="AC1233" s="71"/>
      <c r="AD1233" s="71"/>
      <c r="AE1233" s="74"/>
      <c r="AF1233" s="38">
        <v>46028</v>
      </c>
      <c r="AG1233" s="76">
        <v>830</v>
      </c>
      <c r="AH1233" s="75"/>
      <c r="AI1233" s="76"/>
      <c r="AJ1233" s="75"/>
      <c r="AK1233" s="76"/>
      <c r="AL1233" s="34"/>
      <c r="AM1233" s="39"/>
      <c r="AN1233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33" s="26"/>
      <c r="AQ1233" s="26"/>
      <c r="AR1233" s="26"/>
    </row>
    <row r="1234" spans="1:44" ht="19.5" customHeight="1" x14ac:dyDescent="0.25">
      <c r="A1234" s="65">
        <f t="shared" si="100"/>
        <v>2026</v>
      </c>
      <c r="B1234" s="65">
        <f t="shared" si="101"/>
        <v>1</v>
      </c>
      <c r="C1234" s="25">
        <v>46028</v>
      </c>
      <c r="D1234" s="67">
        <f t="shared" ca="1" si="98"/>
        <v>46097</v>
      </c>
      <c r="E1234" s="67" t="str">
        <f t="shared" ca="1" si="99"/>
        <v>2-Months</v>
      </c>
      <c r="F1234" s="67" t="str">
        <f>VLOOKUP(O1234,Stock[],5,FALSE)</f>
        <v>BE</v>
      </c>
      <c r="G1234" s="68" t="s">
        <v>2263</v>
      </c>
      <c r="H1234" s="69" t="s">
        <v>283</v>
      </c>
      <c r="I1234" s="70" t="s">
        <v>647</v>
      </c>
      <c r="J1234" s="65" t="str">
        <f>VLOOKUP(I1234,Customers[],2,FALSE)</f>
        <v>မအေးကြူ</v>
      </c>
      <c r="K1234" s="65" t="str">
        <f>VLOOKUP(I1234,Customers[],4,FALSE)</f>
        <v>Meiktila</v>
      </c>
      <c r="L1234" s="65" t="str">
        <f>VLOOKUP(Table85[[#This Row],[CustomerID]],Table!H:K,3,0)</f>
        <v>ပေါက်တော</v>
      </c>
      <c r="M1234" s="65" t="str">
        <f>VLOOKUP(I1234,Customers[],5,FALSE)</f>
        <v>Van-2</v>
      </c>
      <c r="N1234" s="70" t="s">
        <v>9</v>
      </c>
      <c r="O1234" s="71" t="s">
        <v>1395</v>
      </c>
      <c r="P1234" s="65" t="str">
        <f>VLOOKUP(O1234,Stock[],2,FALSE)</f>
        <v>ရွှေမင်းသားမန်ကျည်းခေါင်ရည်</v>
      </c>
      <c r="Q1234" s="72">
        <f>VLOOKUP(O1234,Stock[],3,FALSE)</f>
        <v>0.64</v>
      </c>
      <c r="R1234" s="72">
        <f>VLOOKUP(O1234,Stock[],4,FALSE)</f>
        <v>14</v>
      </c>
      <c r="S1234" s="71"/>
      <c r="T1234" s="72">
        <f>(DailySales!$S1234/DailySales!$R1234)+DailySales!$U1234</f>
        <v>6</v>
      </c>
      <c r="U1234" s="71">
        <v>6</v>
      </c>
      <c r="V1234" s="73">
        <f>+DailySales!$T1234*DailySales!$R1234</f>
        <v>84</v>
      </c>
      <c r="W1234" s="73">
        <f>+DailySales!$V1234*DailySales!$Q1234</f>
        <v>53.76</v>
      </c>
      <c r="X1234" s="73">
        <f>VLOOKUP(O1234,Stock[],6,FALSE)</f>
        <v>830</v>
      </c>
      <c r="Y1234" s="73">
        <f>+DailySales!$V1234*DailySales!$X1234</f>
        <v>69720</v>
      </c>
      <c r="Z1234" s="71"/>
      <c r="AA1234" s="71"/>
      <c r="AB1234" s="71"/>
      <c r="AC1234" s="71"/>
      <c r="AD1234" s="71"/>
      <c r="AE1234" s="74">
        <v>2280</v>
      </c>
      <c r="AF1234" s="38">
        <v>46028</v>
      </c>
      <c r="AG1234" s="76">
        <v>72000</v>
      </c>
      <c r="AH1234" s="75"/>
      <c r="AI1234" s="76"/>
      <c r="AJ1234" s="75"/>
      <c r="AK1234" s="76"/>
      <c r="AL1234" s="34"/>
      <c r="AM1234" s="39"/>
      <c r="AN1234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34" s="26"/>
      <c r="AQ1234" s="26"/>
      <c r="AR1234" s="26"/>
    </row>
    <row r="1235" spans="1:44" ht="19.5" customHeight="1" x14ac:dyDescent="0.25">
      <c r="A1235" s="65">
        <f t="shared" si="100"/>
        <v>2026</v>
      </c>
      <c r="B1235" s="65">
        <f t="shared" si="101"/>
        <v>1</v>
      </c>
      <c r="C1235" s="25">
        <v>46028</v>
      </c>
      <c r="D1235" s="67">
        <f t="shared" ca="1" si="98"/>
        <v>46097</v>
      </c>
      <c r="E1235" s="67" t="str">
        <f t="shared" ca="1" si="99"/>
        <v>2-Months</v>
      </c>
      <c r="F1235" s="67" t="str">
        <f>VLOOKUP(O1235,Stock[],5,FALSE)</f>
        <v>BE</v>
      </c>
      <c r="G1235" s="68" t="s">
        <v>2263</v>
      </c>
      <c r="H1235" s="69" t="s">
        <v>283</v>
      </c>
      <c r="I1235" s="70" t="s">
        <v>1753</v>
      </c>
      <c r="J1235" s="65" t="str">
        <f>VLOOKUP(I1235,Customers[],2,FALSE)</f>
        <v>ကုန်သည်လက်ဆောင်</v>
      </c>
      <c r="K1235" s="65">
        <f>VLOOKUP(I1235,Customers[],4,FALSE)</f>
        <v>0</v>
      </c>
      <c r="L1235" s="65">
        <f>VLOOKUP(Table85[[#This Row],[CustomerID]],Table!H:K,3,0)</f>
        <v>0</v>
      </c>
      <c r="M1235" s="65">
        <f>VLOOKUP(I1235,Customers[],5,FALSE)</f>
        <v>0</v>
      </c>
      <c r="N1235" s="70" t="s">
        <v>1750</v>
      </c>
      <c r="O1235" s="71" t="s">
        <v>1395</v>
      </c>
      <c r="P1235" s="65" t="str">
        <f>VLOOKUP(O1235,Stock[],2,FALSE)</f>
        <v>ရွှေမင်းသားမန်ကျည်းခေါင်ရည်</v>
      </c>
      <c r="Q1235" s="72">
        <f>VLOOKUP(O1235,Stock[],3,FALSE)</f>
        <v>0.64</v>
      </c>
      <c r="R1235" s="72">
        <f>VLOOKUP(O1235,Stock[],4,FALSE)</f>
        <v>14</v>
      </c>
      <c r="S1235" s="71">
        <v>1</v>
      </c>
      <c r="T1235" s="72">
        <f>(DailySales!$S1235/DailySales!$R1235)+DailySales!$U1235</f>
        <v>7.1428571428571425E-2</v>
      </c>
      <c r="U1235" s="71"/>
      <c r="V1235" s="73">
        <f>+DailySales!$T1235*DailySales!$R1235</f>
        <v>1</v>
      </c>
      <c r="W1235" s="73">
        <f>+DailySales!$V1235*DailySales!$Q1235</f>
        <v>0.64</v>
      </c>
      <c r="X1235" s="73">
        <f>VLOOKUP(O1235,Stock[],6,FALSE)</f>
        <v>830</v>
      </c>
      <c r="Y1235" s="73">
        <f>+DailySales!$V1235*DailySales!$X1235</f>
        <v>830</v>
      </c>
      <c r="Z1235" s="71"/>
      <c r="AA1235" s="71"/>
      <c r="AB1235" s="71"/>
      <c r="AC1235" s="71"/>
      <c r="AD1235" s="71"/>
      <c r="AE1235" s="74"/>
      <c r="AF1235" s="38">
        <v>46028</v>
      </c>
      <c r="AG1235" s="76">
        <v>830</v>
      </c>
      <c r="AH1235" s="75"/>
      <c r="AI1235" s="76"/>
      <c r="AJ1235" s="75"/>
      <c r="AK1235" s="76"/>
      <c r="AL1235" s="34"/>
      <c r="AM1235" s="39"/>
      <c r="AN1235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35" s="26"/>
      <c r="AQ1235" s="26"/>
      <c r="AR1235" s="26"/>
    </row>
    <row r="1236" spans="1:44" ht="19.5" customHeight="1" x14ac:dyDescent="0.25">
      <c r="A1236" s="65">
        <f t="shared" ref="A1236:A1239" si="102">YEAR(C1236)</f>
        <v>2026</v>
      </c>
      <c r="B1236" s="65">
        <f t="shared" ref="B1236:B1239" si="103">MONTH(C1236)</f>
        <v>1</v>
      </c>
      <c r="C1236" s="25">
        <v>46028</v>
      </c>
      <c r="D1236" s="67">
        <f t="shared" ca="1" si="98"/>
        <v>46097</v>
      </c>
      <c r="E1236" s="67" t="str">
        <f t="shared" ca="1" si="99"/>
        <v>2-Months</v>
      </c>
      <c r="F1236" s="67" t="str">
        <f>VLOOKUP(O1236,Stock[],5,FALSE)</f>
        <v>BE</v>
      </c>
      <c r="G1236" s="68" t="s">
        <v>2264</v>
      </c>
      <c r="H1236" s="69" t="s">
        <v>283</v>
      </c>
      <c r="I1236" s="70" t="s">
        <v>970</v>
      </c>
      <c r="J1236" s="65" t="str">
        <f>VLOOKUP(I1236,Customers[],2,FALSE)</f>
        <v>ကိုမျိုးနိုင်</v>
      </c>
      <c r="K1236" s="65" t="str">
        <f>VLOOKUP(I1236,Customers[],4,FALSE)</f>
        <v>Meiktila</v>
      </c>
      <c r="L1236" s="65" t="str">
        <f>VLOOKUP(Table85[[#This Row],[CustomerID]],Table!H:K,3,0)</f>
        <v>ပေါက်တော</v>
      </c>
      <c r="M1236" s="65" t="str">
        <f>VLOOKUP(I1236,Customers[],5,FALSE)</f>
        <v>Van-2</v>
      </c>
      <c r="N1236" s="70" t="s">
        <v>9</v>
      </c>
      <c r="O1236" s="71" t="s">
        <v>207</v>
      </c>
      <c r="P1236" s="65" t="str">
        <f>VLOOKUP(O1236,Stock[],2,FALSE)</f>
        <v>ရွှေမင်းသားခေါင်ရည်</v>
      </c>
      <c r="Q1236" s="72">
        <f>VLOOKUP(O1236,Stock[],3,FALSE)</f>
        <v>0.64</v>
      </c>
      <c r="R1236" s="72">
        <f>VLOOKUP(O1236,Stock[],4,FALSE)</f>
        <v>24</v>
      </c>
      <c r="S1236" s="71"/>
      <c r="T1236" s="72">
        <f>(DailySales!$S1236/DailySales!$R1236)+DailySales!$U1236</f>
        <v>11</v>
      </c>
      <c r="U1236" s="71">
        <v>11</v>
      </c>
      <c r="V1236" s="73">
        <f>+DailySales!$T1236*DailySales!$R1236</f>
        <v>264</v>
      </c>
      <c r="W1236" s="73">
        <f>+DailySales!$V1236*DailySales!$Q1236</f>
        <v>168.96</v>
      </c>
      <c r="X1236" s="73">
        <f>VLOOKUP(O1236,Stock[],6,FALSE)</f>
        <v>800</v>
      </c>
      <c r="Y1236" s="73">
        <f>+DailySales!$V1236*DailySales!$X1236</f>
        <v>211200</v>
      </c>
      <c r="Z1236" s="71"/>
      <c r="AA1236" s="71"/>
      <c r="AB1236" s="71"/>
      <c r="AC1236" s="71"/>
      <c r="AD1236" s="71"/>
      <c r="AE1236" s="74">
        <v>5500</v>
      </c>
      <c r="AF1236" s="38">
        <v>46028</v>
      </c>
      <c r="AG1236" s="76">
        <v>216700</v>
      </c>
      <c r="AH1236" s="75"/>
      <c r="AI1236" s="76"/>
      <c r="AJ1236" s="75"/>
      <c r="AK1236" s="76"/>
      <c r="AL1236" s="34"/>
      <c r="AM1236" s="39"/>
      <c r="AN1236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36" s="26"/>
      <c r="AQ1236" s="26"/>
      <c r="AR1236" s="26"/>
    </row>
    <row r="1237" spans="1:44" ht="19.5" customHeight="1" x14ac:dyDescent="0.25">
      <c r="A1237" s="65">
        <f t="shared" si="102"/>
        <v>2026</v>
      </c>
      <c r="B1237" s="65">
        <f t="shared" si="103"/>
        <v>1</v>
      </c>
      <c r="C1237" s="25">
        <v>46028</v>
      </c>
      <c r="D1237" s="67">
        <f t="shared" ca="1" si="98"/>
        <v>46097</v>
      </c>
      <c r="E1237" s="67" t="str">
        <f t="shared" ca="1" si="99"/>
        <v>2-Months</v>
      </c>
      <c r="F1237" s="67" t="str">
        <f>VLOOKUP(O1237,Stock[],5,FALSE)</f>
        <v>BE</v>
      </c>
      <c r="G1237" s="68" t="s">
        <v>2264</v>
      </c>
      <c r="H1237" s="69" t="s">
        <v>283</v>
      </c>
      <c r="I1237" s="70" t="s">
        <v>2243</v>
      </c>
      <c r="J1237" s="65" t="str">
        <f>VLOOKUP(I1237,Customers[],2,FALSE)</f>
        <v>ကုန်သည်လက်ဆောင်</v>
      </c>
      <c r="K1237" s="65">
        <f>VLOOKUP(I1237,Customers[],4,FALSE)</f>
        <v>0</v>
      </c>
      <c r="L1237" s="65">
        <f>VLOOKUP(Table85[[#This Row],[CustomerID]],Table!H:K,3,0)</f>
        <v>0</v>
      </c>
      <c r="M1237" s="65">
        <f>VLOOKUP(I1237,Customers[],5,FALSE)</f>
        <v>0</v>
      </c>
      <c r="N1237" s="70" t="s">
        <v>1750</v>
      </c>
      <c r="O1237" s="71" t="s">
        <v>1395</v>
      </c>
      <c r="P1237" s="65" t="str">
        <f>VLOOKUP(O1237,Stock[],2,FALSE)</f>
        <v>ရွှေမင်းသားမန်ကျည်းခေါင်ရည်</v>
      </c>
      <c r="Q1237" s="72">
        <f>VLOOKUP(O1237,Stock[],3,FALSE)</f>
        <v>0.64</v>
      </c>
      <c r="R1237" s="72">
        <f>VLOOKUP(O1237,Stock[],4,FALSE)</f>
        <v>14</v>
      </c>
      <c r="S1237" s="71">
        <v>1</v>
      </c>
      <c r="T1237" s="72">
        <f>(DailySales!$S1237/DailySales!$R1237)+DailySales!$U1237</f>
        <v>7.1428571428571425E-2</v>
      </c>
      <c r="U1237" s="71"/>
      <c r="V1237" s="73">
        <f>+DailySales!$T1237*DailySales!$R1237</f>
        <v>1</v>
      </c>
      <c r="W1237" s="73">
        <f>+DailySales!$V1237*DailySales!$Q1237</f>
        <v>0.64</v>
      </c>
      <c r="X1237" s="73">
        <f>VLOOKUP(O1237,Stock[],6,FALSE)</f>
        <v>830</v>
      </c>
      <c r="Y1237" s="73">
        <f>+DailySales!$V1237*DailySales!$X1237</f>
        <v>830</v>
      </c>
      <c r="Z1237" s="71"/>
      <c r="AA1237" s="71"/>
      <c r="AB1237" s="71"/>
      <c r="AC1237" s="71"/>
      <c r="AD1237" s="71"/>
      <c r="AE1237" s="74"/>
      <c r="AF1237" s="38">
        <v>46028</v>
      </c>
      <c r="AG1237" s="76">
        <v>830</v>
      </c>
      <c r="AH1237" s="75"/>
      <c r="AI1237" s="76"/>
      <c r="AJ1237" s="75"/>
      <c r="AK1237" s="76"/>
      <c r="AL1237" s="34"/>
      <c r="AM1237" s="39"/>
      <c r="AN1237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37" s="26"/>
      <c r="AQ1237" s="26"/>
      <c r="AR1237" s="26"/>
    </row>
    <row r="1238" spans="1:44" ht="19.5" customHeight="1" x14ac:dyDescent="0.25">
      <c r="A1238" s="65">
        <f t="shared" si="102"/>
        <v>2026</v>
      </c>
      <c r="B1238" s="65">
        <f t="shared" si="103"/>
        <v>1</v>
      </c>
      <c r="C1238" s="25">
        <v>46028</v>
      </c>
      <c r="D1238" s="67">
        <f t="shared" ca="1" si="98"/>
        <v>46097</v>
      </c>
      <c r="E1238" s="67" t="str">
        <f t="shared" ca="1" si="99"/>
        <v>2-Months</v>
      </c>
      <c r="F1238" s="67" t="str">
        <f>VLOOKUP(O1238,Stock[],5,FALSE)</f>
        <v>BE</v>
      </c>
      <c r="G1238" s="68" t="s">
        <v>2265</v>
      </c>
      <c r="H1238" s="69" t="s">
        <v>283</v>
      </c>
      <c r="I1238" s="70" t="s">
        <v>1034</v>
      </c>
      <c r="J1238" s="65" t="str">
        <f>VLOOKUP(I1238,Customers[],2,FALSE)</f>
        <v>ဦးထွေးမြင့်</v>
      </c>
      <c r="K1238" s="65" t="str">
        <f>VLOOKUP(I1238,Customers[],4,FALSE)</f>
        <v>Meiktila</v>
      </c>
      <c r="L1238" s="65" t="str">
        <f>VLOOKUP(Table85[[#This Row],[CustomerID]],Table!H:K,3,0)</f>
        <v>အင်အုံး</v>
      </c>
      <c r="M1238" s="65" t="str">
        <f>VLOOKUP(I1238,Customers[],5,FALSE)</f>
        <v>Van-2</v>
      </c>
      <c r="N1238" s="70" t="s">
        <v>9</v>
      </c>
      <c r="O1238" s="71" t="s">
        <v>2120</v>
      </c>
      <c r="P1238" s="65" t="str">
        <f>VLOOKUP(O1238,Stock[],2,FALSE)</f>
        <v>ဇေ အရက်သန့်</v>
      </c>
      <c r="Q1238" s="72">
        <f>VLOOKUP(O1238,Stock[],3,FALSE)</f>
        <v>0.64</v>
      </c>
      <c r="R1238" s="72">
        <f>VLOOKUP(O1238,Stock[],4,FALSE)</f>
        <v>14</v>
      </c>
      <c r="S1238" s="71"/>
      <c r="T1238" s="72">
        <f>(DailySales!$S1238/DailySales!$R1238)+DailySales!$U1238</f>
        <v>4</v>
      </c>
      <c r="U1238" s="71">
        <v>4</v>
      </c>
      <c r="V1238" s="73">
        <f>+DailySales!$T1238*DailySales!$R1238</f>
        <v>56</v>
      </c>
      <c r="W1238" s="73">
        <f>+DailySales!$V1238*DailySales!$Q1238</f>
        <v>35.840000000000003</v>
      </c>
      <c r="X1238" s="73">
        <f>VLOOKUP(O1238,Stock[],6,FALSE)</f>
        <v>1380</v>
      </c>
      <c r="Y1238" s="73">
        <f>+DailySales!$V1238*DailySales!$X1238</f>
        <v>77280</v>
      </c>
      <c r="Z1238" s="71"/>
      <c r="AA1238" s="71"/>
      <c r="AB1238" s="71"/>
      <c r="AC1238" s="71"/>
      <c r="AD1238" s="71"/>
      <c r="AE1238" s="74">
        <v>1920</v>
      </c>
      <c r="AF1238" s="38">
        <v>46028</v>
      </c>
      <c r="AG1238" s="76">
        <v>79200</v>
      </c>
      <c r="AH1238" s="75"/>
      <c r="AI1238" s="76"/>
      <c r="AJ1238" s="75"/>
      <c r="AK1238" s="76"/>
      <c r="AL1238" s="34"/>
      <c r="AM1238" s="39"/>
      <c r="AN1238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38" s="26"/>
      <c r="AQ1238" s="26"/>
      <c r="AR1238" s="26"/>
    </row>
    <row r="1239" spans="1:44" ht="19.5" customHeight="1" x14ac:dyDescent="0.25">
      <c r="A1239" s="65">
        <f t="shared" si="102"/>
        <v>2026</v>
      </c>
      <c r="B1239" s="65">
        <f t="shared" si="103"/>
        <v>1</v>
      </c>
      <c r="C1239" s="25">
        <v>46028</v>
      </c>
      <c r="D1239" s="67">
        <f t="shared" ca="1" si="98"/>
        <v>46097</v>
      </c>
      <c r="E1239" s="67" t="str">
        <f t="shared" ca="1" si="99"/>
        <v>2-Months</v>
      </c>
      <c r="F1239" s="67" t="str">
        <f>VLOOKUP(O1239,Stock[],5,FALSE)</f>
        <v>BE</v>
      </c>
      <c r="G1239" s="68" t="s">
        <v>2266</v>
      </c>
      <c r="H1239" s="69" t="s">
        <v>283</v>
      </c>
      <c r="I1239" s="70" t="s">
        <v>912</v>
      </c>
      <c r="J1239" s="65" t="str">
        <f>VLOOKUP(I1239,Customers[],2,FALSE)</f>
        <v>ကိုထွန်းနိုင်</v>
      </c>
      <c r="K1239" s="65" t="str">
        <f>VLOOKUP(I1239,Customers[],4,FALSE)</f>
        <v>Meiktila</v>
      </c>
      <c r="L1239" s="65" t="str">
        <f>VLOOKUP(Table85[[#This Row],[CustomerID]],Table!H:K,3,0)</f>
        <v>အင်:အုံး</v>
      </c>
      <c r="M1239" s="65" t="str">
        <f>VLOOKUP(I1239,Customers[],5,FALSE)</f>
        <v>Van-2</v>
      </c>
      <c r="N1239" s="70" t="s">
        <v>9</v>
      </c>
      <c r="O1239" s="71" t="s">
        <v>2120</v>
      </c>
      <c r="P1239" s="65" t="str">
        <f>VLOOKUP(O1239,Stock[],2,FALSE)</f>
        <v>ဇေ အရက်သန့်</v>
      </c>
      <c r="Q1239" s="72">
        <f>VLOOKUP(O1239,Stock[],3,FALSE)</f>
        <v>0.64</v>
      </c>
      <c r="R1239" s="72">
        <f>VLOOKUP(O1239,Stock[],4,FALSE)</f>
        <v>14</v>
      </c>
      <c r="S1239" s="71"/>
      <c r="T1239" s="72">
        <f>(DailySales!$S1239/DailySales!$R1239)+DailySales!$U1239</f>
        <v>3</v>
      </c>
      <c r="U1239" s="71">
        <v>3</v>
      </c>
      <c r="V1239" s="73">
        <f>+DailySales!$T1239*DailySales!$R1239</f>
        <v>42</v>
      </c>
      <c r="W1239" s="73">
        <f>+DailySales!$V1239*DailySales!$Q1239</f>
        <v>26.88</v>
      </c>
      <c r="X1239" s="73">
        <f>VLOOKUP(O1239,Stock[],6,FALSE)</f>
        <v>1380</v>
      </c>
      <c r="Y1239" s="73">
        <f>+DailySales!$V1239*DailySales!$X1239</f>
        <v>57960</v>
      </c>
      <c r="Z1239" s="71"/>
      <c r="AA1239" s="71"/>
      <c r="AB1239" s="71"/>
      <c r="AC1239" s="71"/>
      <c r="AD1239" s="71"/>
      <c r="AE1239" s="74">
        <v>1440</v>
      </c>
      <c r="AF1239" s="38">
        <v>46028</v>
      </c>
      <c r="AG1239" s="76">
        <v>59400</v>
      </c>
      <c r="AH1239" s="75"/>
      <c r="AI1239" s="76"/>
      <c r="AJ1239" s="75"/>
      <c r="AK1239" s="76"/>
      <c r="AL1239" s="34"/>
      <c r="AM1239" s="39"/>
      <c r="AN1239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39" s="26"/>
      <c r="AQ1239" s="26"/>
      <c r="AR1239" s="26"/>
    </row>
    <row r="1240" spans="1:44" ht="19.5" customHeight="1" x14ac:dyDescent="0.25">
      <c r="A1240" s="32">
        <f t="shared" si="96"/>
        <v>2026</v>
      </c>
      <c r="B1240" s="32">
        <f t="shared" si="97"/>
        <v>1</v>
      </c>
      <c r="C1240" s="25">
        <v>46029</v>
      </c>
      <c r="D1240" s="57">
        <f t="shared" ca="1" si="98"/>
        <v>46097</v>
      </c>
      <c r="E1240" s="32" t="str">
        <f t="shared" ca="1" si="99"/>
        <v>2-Months</v>
      </c>
      <c r="F1240" s="32" t="str">
        <f>VLOOKUP(O1240,Stock[],5,FALSE)</f>
        <v>BE</v>
      </c>
      <c r="G1240" s="33" t="s">
        <v>2406</v>
      </c>
      <c r="H1240" s="34"/>
      <c r="I1240" s="34" t="s">
        <v>242</v>
      </c>
      <c r="J1240" s="32" t="str">
        <f>VLOOKUP(I1240,Customers[],2,FALSE)</f>
        <v>ဦးသိန်းစိုး</v>
      </c>
      <c r="K1240" s="32" t="str">
        <f>VLOOKUP(I1240,Customers[],4,FALSE)</f>
        <v>Kyukpadaung</v>
      </c>
      <c r="L1240" s="32" t="str">
        <f>VLOOKUP(Table85[[#This Row],[CustomerID]],Table!H:K,3,0)</f>
        <v>ကျောက်ပန်းတောင်း</v>
      </c>
      <c r="M1240" s="32" t="str">
        <f>VLOOKUP(I1240,Customers[],5,FALSE)</f>
        <v>WholeSales/Contract</v>
      </c>
      <c r="N1240" s="34" t="s">
        <v>10</v>
      </c>
      <c r="O1240" s="37" t="s">
        <v>2120</v>
      </c>
      <c r="P1240" s="32" t="str">
        <f>VLOOKUP(O1240,Stock[],2,FALSE)</f>
        <v>ဇေ အရက်သန့်</v>
      </c>
      <c r="Q1240" s="35">
        <f>VLOOKUP(O1240,Stock[],3,FALSE)</f>
        <v>0.64</v>
      </c>
      <c r="R1240" s="35">
        <f>VLOOKUP(O1240,Stock[],4,FALSE)</f>
        <v>14</v>
      </c>
      <c r="S1240" s="34"/>
      <c r="T1240" s="35">
        <f>(DailySales!$S1240/DailySales!$R1240)+DailySales!$U1240</f>
        <v>50</v>
      </c>
      <c r="U1240" s="34">
        <v>50</v>
      </c>
      <c r="V1240" s="36">
        <f>+DailySales!$T1240*DailySales!$R1240</f>
        <v>700</v>
      </c>
      <c r="W1240" s="36">
        <f>+DailySales!$V1240*DailySales!$Q1240</f>
        <v>448</v>
      </c>
      <c r="X1240" s="36">
        <f>VLOOKUP(O1240,Stock[],6,FALSE)</f>
        <v>1380</v>
      </c>
      <c r="Y1240" s="36">
        <f>+DailySales!$V1240*DailySales!$X1240</f>
        <v>966000</v>
      </c>
      <c r="Z1240" s="37"/>
      <c r="AA1240" s="34"/>
      <c r="AB1240" s="78"/>
      <c r="AC1240" s="78"/>
      <c r="AD1240" s="34"/>
      <c r="AE1240" s="77">
        <f>50*350</f>
        <v>17500</v>
      </c>
      <c r="AF1240" s="38"/>
      <c r="AG1240" s="39"/>
      <c r="AH1240" s="38">
        <v>46034</v>
      </c>
      <c r="AI1240" s="39">
        <v>184490</v>
      </c>
      <c r="AJ1240" s="38">
        <v>46042</v>
      </c>
      <c r="AK1240" s="39">
        <v>799010</v>
      </c>
      <c r="AL1240" s="34"/>
      <c r="AM1240" s="39"/>
      <c r="AN124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40" s="26"/>
      <c r="AQ1240" s="26"/>
      <c r="AR1240" s="26"/>
    </row>
    <row r="1241" spans="1:44" ht="19.5" customHeight="1" x14ac:dyDescent="0.25">
      <c r="A1241" s="32">
        <f t="shared" si="96"/>
        <v>2026</v>
      </c>
      <c r="B1241" s="32">
        <f t="shared" si="97"/>
        <v>1</v>
      </c>
      <c r="C1241" s="25">
        <v>46029</v>
      </c>
      <c r="D1241" s="57">
        <f t="shared" ca="1" si="98"/>
        <v>46097</v>
      </c>
      <c r="E1241" s="32" t="str">
        <f t="shared" ca="1" si="99"/>
        <v>2-Months</v>
      </c>
      <c r="F1241" s="32" t="str">
        <f>VLOOKUP(O1241,Stock[],5,FALSE)</f>
        <v>BE</v>
      </c>
      <c r="G1241" s="33" t="s">
        <v>2406</v>
      </c>
      <c r="H1241" s="34"/>
      <c r="I1241" s="34" t="s">
        <v>242</v>
      </c>
      <c r="J1241" s="32" t="str">
        <f>VLOOKUP(I1241,Customers[],2,FALSE)</f>
        <v>ဦးသိန်းစိုး</v>
      </c>
      <c r="K1241" s="32" t="str">
        <f>VLOOKUP(I1241,Customers[],4,FALSE)</f>
        <v>Kyukpadaung</v>
      </c>
      <c r="L1241" s="32" t="str">
        <f>VLOOKUP(Table85[[#This Row],[CustomerID]],Table!H:K,3,0)</f>
        <v>ကျောက်ပန်းတောင်း</v>
      </c>
      <c r="M1241" s="32" t="str">
        <f>VLOOKUP(I1241,Customers[],5,FALSE)</f>
        <v>WholeSales/Contract</v>
      </c>
      <c r="N1241" s="34" t="s">
        <v>10</v>
      </c>
      <c r="O1241" s="37" t="s">
        <v>210</v>
      </c>
      <c r="P1241" s="32" t="str">
        <f>VLOOKUP(O1241,Stock[],2,FALSE)</f>
        <v>ဇေယျဝတီ Red ပု</v>
      </c>
      <c r="Q1241" s="35">
        <f>VLOOKUP(O1241,Stock[],3,FALSE)</f>
        <v>0.64</v>
      </c>
      <c r="R1241" s="35">
        <f>VLOOKUP(O1241,Stock[],4,FALSE)</f>
        <v>14</v>
      </c>
      <c r="S1241" s="34"/>
      <c r="T1241" s="35">
        <f>(DailySales!$S1241/DailySales!$R1241)+DailySales!$U1241</f>
        <v>25</v>
      </c>
      <c r="U1241" s="34">
        <v>25</v>
      </c>
      <c r="V1241" s="36">
        <f>+DailySales!$T1241*DailySales!$R1241</f>
        <v>350</v>
      </c>
      <c r="W1241" s="36">
        <f>+DailySales!$V1241*DailySales!$Q1241</f>
        <v>224</v>
      </c>
      <c r="X1241" s="36">
        <f>VLOOKUP(O1241,Stock[],6,FALSE)</f>
        <v>1600</v>
      </c>
      <c r="Y1241" s="36">
        <f>+DailySales!$V1241*DailySales!$X1241</f>
        <v>560000</v>
      </c>
      <c r="Z1241" s="37"/>
      <c r="AA1241" s="34"/>
      <c r="AB1241" s="78"/>
      <c r="AC1241" s="78"/>
      <c r="AD1241" s="34"/>
      <c r="AE1241" s="77">
        <f>25*350</f>
        <v>8750</v>
      </c>
      <c r="AF1241" s="38"/>
      <c r="AG1241" s="39"/>
      <c r="AH1241" s="38"/>
      <c r="AI1241" s="39"/>
      <c r="AJ1241" s="38">
        <v>46042</v>
      </c>
      <c r="AK1241" s="39">
        <v>568750</v>
      </c>
      <c r="AL1241" s="34"/>
      <c r="AM1241" s="39"/>
      <c r="AN124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41" s="26"/>
      <c r="AQ1241" s="26"/>
      <c r="AR1241" s="26"/>
    </row>
    <row r="1242" spans="1:44" ht="19.5" customHeight="1" x14ac:dyDescent="0.25">
      <c r="A1242" s="32">
        <f t="shared" si="96"/>
        <v>2026</v>
      </c>
      <c r="B1242" s="32">
        <f t="shared" si="97"/>
        <v>1</v>
      </c>
      <c r="C1242" s="25">
        <v>46029</v>
      </c>
      <c r="D1242" s="57">
        <f t="shared" ca="1" si="98"/>
        <v>46097</v>
      </c>
      <c r="E1242" s="32" t="str">
        <f t="shared" ca="1" si="99"/>
        <v>2-Months</v>
      </c>
      <c r="F1242" s="32" t="str">
        <f>VLOOKUP(O1242,Stock[],5,FALSE)</f>
        <v>BE</v>
      </c>
      <c r="G1242" s="33" t="s">
        <v>2406</v>
      </c>
      <c r="H1242" s="34"/>
      <c r="I1242" s="34" t="s">
        <v>242</v>
      </c>
      <c r="J1242" s="32" t="str">
        <f>VLOOKUP(I1242,Customers[],2,FALSE)</f>
        <v>ဦးသိန်းစိုး</v>
      </c>
      <c r="K1242" s="32" t="str">
        <f>VLOOKUP(I1242,Customers[],4,FALSE)</f>
        <v>Kyukpadaung</v>
      </c>
      <c r="L1242" s="32" t="str">
        <f>VLOOKUP(Table85[[#This Row],[CustomerID]],Table!H:K,3,0)</f>
        <v>ကျောက်ပန်းတောင်း</v>
      </c>
      <c r="M1242" s="32" t="str">
        <f>VLOOKUP(I1242,Customers[],5,FALSE)</f>
        <v>WholeSales/Contract</v>
      </c>
      <c r="N1242" s="34" t="s">
        <v>10</v>
      </c>
      <c r="O1242" s="37" t="s">
        <v>221</v>
      </c>
      <c r="P1242" s="32" t="str">
        <f>VLOOKUP(O1242,Stock[],2,FALSE)</f>
        <v>မိုးနဲကွန်ကီး</v>
      </c>
      <c r="Q1242" s="35">
        <f>VLOOKUP(O1242,Stock[],3,FALSE)</f>
        <v>0.64</v>
      </c>
      <c r="R1242" s="35">
        <f>VLOOKUP(O1242,Stock[],4,FALSE)</f>
        <v>14</v>
      </c>
      <c r="S1242" s="34"/>
      <c r="T1242" s="35">
        <f>(DailySales!$S1242/DailySales!$R1242)+DailySales!$U1242</f>
        <v>50</v>
      </c>
      <c r="U1242" s="34">
        <v>50</v>
      </c>
      <c r="V1242" s="36">
        <f>+DailySales!$T1242*DailySales!$R1242</f>
        <v>700</v>
      </c>
      <c r="W1242" s="36">
        <f>+DailySales!$V1242*DailySales!$Q1242</f>
        <v>448</v>
      </c>
      <c r="X1242" s="36">
        <f>VLOOKUP(O1242,Stock[],6,FALSE)</f>
        <v>1500</v>
      </c>
      <c r="Y1242" s="36">
        <f>+DailySales!$V1242*DailySales!$X1242</f>
        <v>1050000</v>
      </c>
      <c r="Z1242" s="37"/>
      <c r="AA1242" s="34"/>
      <c r="AB1242" s="78"/>
      <c r="AC1242" s="78"/>
      <c r="AD1242" s="34"/>
      <c r="AE1242" s="77">
        <f>50*350</f>
        <v>17500</v>
      </c>
      <c r="AF1242" s="38"/>
      <c r="AG1242" s="39"/>
      <c r="AH1242" s="38"/>
      <c r="AI1242" s="39"/>
      <c r="AJ1242" s="38">
        <v>46042</v>
      </c>
      <c r="AK1242" s="39">
        <v>1067500</v>
      </c>
      <c r="AL1242" s="34"/>
      <c r="AM1242" s="39"/>
      <c r="AN124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42" s="26"/>
      <c r="AQ1242" s="26"/>
      <c r="AR1242" s="26"/>
    </row>
    <row r="1243" spans="1:44" ht="19.5" customHeight="1" x14ac:dyDescent="0.25">
      <c r="A1243" s="32">
        <f t="shared" si="96"/>
        <v>2026</v>
      </c>
      <c r="B1243" s="32">
        <f t="shared" si="97"/>
        <v>1</v>
      </c>
      <c r="C1243" s="25">
        <v>46029</v>
      </c>
      <c r="D1243" s="57">
        <f t="shared" ca="1" si="98"/>
        <v>46097</v>
      </c>
      <c r="E1243" s="32" t="str">
        <f t="shared" ca="1" si="99"/>
        <v>2-Months</v>
      </c>
      <c r="F1243" s="32" t="str">
        <f>VLOOKUP(O1243,Stock[],5,FALSE)</f>
        <v>BE</v>
      </c>
      <c r="G1243" s="33" t="s">
        <v>2406</v>
      </c>
      <c r="H1243" s="34"/>
      <c r="I1243" s="34" t="s">
        <v>242</v>
      </c>
      <c r="J1243" s="32" t="str">
        <f>VLOOKUP(I1243,Customers[],2,FALSE)</f>
        <v>ဦးသိန်းစိုး</v>
      </c>
      <c r="K1243" s="32" t="str">
        <f>VLOOKUP(I1243,Customers[],4,FALSE)</f>
        <v>Kyukpadaung</v>
      </c>
      <c r="L1243" s="32" t="str">
        <f>VLOOKUP(Table85[[#This Row],[CustomerID]],Table!H:K,3,0)</f>
        <v>ကျောက်ပန်းတောင်း</v>
      </c>
      <c r="M1243" s="32" t="str">
        <f>VLOOKUP(I1243,Customers[],5,FALSE)</f>
        <v>WholeSales/Contract</v>
      </c>
      <c r="N1243" s="34" t="s">
        <v>10</v>
      </c>
      <c r="O1243" s="37" t="s">
        <v>205</v>
      </c>
      <c r="P1243" s="32" t="str">
        <f>VLOOKUP(O1243,Stock[],2,FALSE)</f>
        <v>ကောင်းကြည် ကော် 25%  (1Ltr )</v>
      </c>
      <c r="Q1243" s="35">
        <f>VLOOKUP(O1243,Stock[],3,FALSE)</f>
        <v>1</v>
      </c>
      <c r="R1243" s="35">
        <f>VLOOKUP(O1243,Stock[],4,FALSE)</f>
        <v>12</v>
      </c>
      <c r="S1243" s="34"/>
      <c r="T1243" s="35">
        <f>(DailySales!$S1243/DailySales!$R1243)+DailySales!$U1243</f>
        <v>100</v>
      </c>
      <c r="U1243" s="34">
        <v>100</v>
      </c>
      <c r="V1243" s="36">
        <f>+DailySales!$T1243*DailySales!$R1243</f>
        <v>1200</v>
      </c>
      <c r="W1243" s="36">
        <f>+DailySales!$V1243*DailySales!$Q1243</f>
        <v>1200</v>
      </c>
      <c r="X1243" s="36">
        <f>VLOOKUP(O1243,Stock[],6,FALSE)</f>
        <v>1530</v>
      </c>
      <c r="Y1243" s="36">
        <f>+DailySales!$V1243*DailySales!$X1243</f>
        <v>1836000</v>
      </c>
      <c r="Z1243" s="37"/>
      <c r="AA1243" s="34"/>
      <c r="AB1243" s="78"/>
      <c r="AC1243" s="78"/>
      <c r="AD1243" s="34"/>
      <c r="AE1243" s="77">
        <v>35000</v>
      </c>
      <c r="AF1243" s="38"/>
      <c r="AG1243" s="39"/>
      <c r="AH1243" s="38"/>
      <c r="AI1243" s="39"/>
      <c r="AJ1243" s="38">
        <v>46042</v>
      </c>
      <c r="AK1243" s="39">
        <v>1871000</v>
      </c>
      <c r="AL1243" s="34"/>
      <c r="AM1243" s="39"/>
      <c r="AN124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43" s="26"/>
      <c r="AQ1243" s="26"/>
      <c r="AR1243" s="26"/>
    </row>
    <row r="1244" spans="1:44" ht="19.5" customHeight="1" x14ac:dyDescent="0.25">
      <c r="A1244" s="32">
        <f t="shared" si="96"/>
        <v>2026</v>
      </c>
      <c r="B1244" s="32">
        <f t="shared" si="97"/>
        <v>1</v>
      </c>
      <c r="C1244" s="25">
        <v>46029</v>
      </c>
      <c r="D1244" s="57">
        <f t="shared" ca="1" si="98"/>
        <v>46097</v>
      </c>
      <c r="E1244" s="32" t="str">
        <f t="shared" ca="1" si="99"/>
        <v>2-Months</v>
      </c>
      <c r="F1244" s="32" t="str">
        <f>VLOOKUP(O1244,Stock[],5,FALSE)</f>
        <v>BE</v>
      </c>
      <c r="G1244" s="33" t="s">
        <v>2182</v>
      </c>
      <c r="H1244" s="34"/>
      <c r="I1244" s="34" t="s">
        <v>240</v>
      </c>
      <c r="J1244" s="32" t="str">
        <f>VLOOKUP(I1244,Customers[],2,FALSE)</f>
        <v>လွင်</v>
      </c>
      <c r="K1244" s="32" t="str">
        <f>VLOOKUP(I1244,Customers[],4,FALSE)</f>
        <v>Kyukpadaung</v>
      </c>
      <c r="L1244" s="32" t="str">
        <f>VLOOKUP(Table85[[#This Row],[CustomerID]],Table!H:K,3,0)</f>
        <v>ကျောက်ပန်းတောင်း</v>
      </c>
      <c r="M1244" s="32" t="str">
        <f>VLOOKUP(I1244,Customers[],5,FALSE)</f>
        <v>WholeSales/Contract</v>
      </c>
      <c r="N1244" s="34" t="s">
        <v>10</v>
      </c>
      <c r="O1244" s="37" t="s">
        <v>217</v>
      </c>
      <c r="P1244" s="32" t="str">
        <f>VLOOKUP(O1244,Stock[],2,FALSE)</f>
        <v>လိမ္မော်ဖြူ</v>
      </c>
      <c r="Q1244" s="35">
        <f>VLOOKUP(O1244,Stock[],3,FALSE)</f>
        <v>0.64</v>
      </c>
      <c r="R1244" s="35">
        <f>VLOOKUP(O1244,Stock[],4,FALSE)</f>
        <v>24</v>
      </c>
      <c r="S1244" s="34"/>
      <c r="T1244" s="35">
        <f>(DailySales!$S1244/DailySales!$R1244)+DailySales!$U1244</f>
        <v>30</v>
      </c>
      <c r="U1244" s="34">
        <v>30</v>
      </c>
      <c r="V1244" s="36">
        <f>+DailySales!$T1244*DailySales!$R1244</f>
        <v>720</v>
      </c>
      <c r="W1244" s="36">
        <f>+DailySales!$V1244*DailySales!$Q1244</f>
        <v>460.8</v>
      </c>
      <c r="X1244" s="36">
        <f>VLOOKUP(O1244,Stock[],6,FALSE)</f>
        <v>1330</v>
      </c>
      <c r="Y1244" s="36">
        <f>+DailySales!$V1244*DailySales!$X1244</f>
        <v>957600</v>
      </c>
      <c r="Z1244" s="37"/>
      <c r="AA1244" s="34"/>
      <c r="AB1244" s="78"/>
      <c r="AC1244" s="78"/>
      <c r="AD1244" s="34"/>
      <c r="AE1244" s="77">
        <v>12000</v>
      </c>
      <c r="AF1244" s="38"/>
      <c r="AG1244" s="39"/>
      <c r="AH1244" s="38">
        <v>46059</v>
      </c>
      <c r="AI1244" s="39">
        <v>969600</v>
      </c>
      <c r="AJ1244" s="38"/>
      <c r="AK1244" s="39"/>
      <c r="AL1244" s="34"/>
      <c r="AM1244" s="39"/>
      <c r="AN124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44" s="26"/>
      <c r="AQ1244" s="26"/>
      <c r="AR1244" s="26"/>
    </row>
    <row r="1245" spans="1:44" ht="19.5" customHeight="1" x14ac:dyDescent="0.25">
      <c r="A1245" s="32">
        <f t="shared" si="96"/>
        <v>2026</v>
      </c>
      <c r="B1245" s="32">
        <f t="shared" si="97"/>
        <v>1</v>
      </c>
      <c r="C1245" s="25">
        <v>46029</v>
      </c>
      <c r="D1245" s="57">
        <f t="shared" ca="1" si="98"/>
        <v>46097</v>
      </c>
      <c r="E1245" s="32" t="str">
        <f t="shared" ca="1" si="99"/>
        <v>2-Months</v>
      </c>
      <c r="F1245" s="32" t="str">
        <f>VLOOKUP(O1245,Stock[],5,FALSE)</f>
        <v>BE</v>
      </c>
      <c r="G1245" s="33" t="s">
        <v>2182</v>
      </c>
      <c r="H1245" s="34"/>
      <c r="I1245" s="34" t="s">
        <v>240</v>
      </c>
      <c r="J1245" s="32" t="str">
        <f>VLOOKUP(I1245,Customers[],2,FALSE)</f>
        <v>လွင်</v>
      </c>
      <c r="K1245" s="32" t="str">
        <f>VLOOKUP(I1245,Customers[],4,FALSE)</f>
        <v>Kyukpadaung</v>
      </c>
      <c r="L1245" s="32" t="str">
        <f>VLOOKUP(Table85[[#This Row],[CustomerID]],Table!H:K,3,0)</f>
        <v>ကျောက်ပန်းတောင်း</v>
      </c>
      <c r="M1245" s="32" t="str">
        <f>VLOOKUP(I1245,Customers[],5,FALSE)</f>
        <v>WholeSales/Contract</v>
      </c>
      <c r="N1245" s="34" t="s">
        <v>10</v>
      </c>
      <c r="O1245" s="37" t="s">
        <v>2120</v>
      </c>
      <c r="P1245" s="32" t="str">
        <f>VLOOKUP(O1245,Stock[],2,FALSE)</f>
        <v>ဇေ အရက်သန့်</v>
      </c>
      <c r="Q1245" s="35">
        <f>VLOOKUP(O1245,Stock[],3,FALSE)</f>
        <v>0.64</v>
      </c>
      <c r="R1245" s="35">
        <f>VLOOKUP(O1245,Stock[],4,FALSE)</f>
        <v>14</v>
      </c>
      <c r="S1245" s="34"/>
      <c r="T1245" s="35">
        <f>(DailySales!$S1245/DailySales!$R1245)+DailySales!$U1245</f>
        <v>200</v>
      </c>
      <c r="U1245" s="34">
        <v>200</v>
      </c>
      <c r="V1245" s="36">
        <f>+DailySales!$T1245*DailySales!$R1245</f>
        <v>2800</v>
      </c>
      <c r="W1245" s="36">
        <f>+DailySales!$V1245*DailySales!$Q1245</f>
        <v>1792</v>
      </c>
      <c r="X1245" s="36">
        <f>VLOOKUP(O1245,Stock[],6,FALSE)</f>
        <v>1380</v>
      </c>
      <c r="Y1245" s="36">
        <f>+DailySales!$V1245*DailySales!$X1245</f>
        <v>3864000</v>
      </c>
      <c r="Z1245" s="37"/>
      <c r="AA1245" s="34"/>
      <c r="AB1245" s="78"/>
      <c r="AC1245" s="78"/>
      <c r="AD1245" s="34"/>
      <c r="AE1245" s="77">
        <v>70000</v>
      </c>
      <c r="AF1245" s="38"/>
      <c r="AG1245" s="39"/>
      <c r="AH1245" s="38">
        <v>46059</v>
      </c>
      <c r="AI1245" s="39">
        <v>472750</v>
      </c>
      <c r="AJ1245" s="38">
        <v>46062</v>
      </c>
      <c r="AK1245" s="39">
        <v>3461250</v>
      </c>
      <c r="AL1245" s="34"/>
      <c r="AM1245" s="39"/>
      <c r="AN124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45" s="26"/>
      <c r="AQ1245" s="26"/>
      <c r="AR1245" s="26"/>
    </row>
    <row r="1246" spans="1:44" ht="19.5" customHeight="1" x14ac:dyDescent="0.25">
      <c r="A1246" s="32">
        <f t="shared" si="96"/>
        <v>2026</v>
      </c>
      <c r="B1246" s="32">
        <f t="shared" si="97"/>
        <v>1</v>
      </c>
      <c r="C1246" s="25">
        <v>46029</v>
      </c>
      <c r="D1246" s="57">
        <f t="shared" ca="1" si="98"/>
        <v>46097</v>
      </c>
      <c r="E1246" s="32" t="str">
        <f t="shared" ca="1" si="99"/>
        <v>2-Months</v>
      </c>
      <c r="F1246" s="32" t="str">
        <f>VLOOKUP(O1246,Stock[],5,FALSE)</f>
        <v>BE</v>
      </c>
      <c r="G1246" s="33" t="s">
        <v>2182</v>
      </c>
      <c r="H1246" s="34"/>
      <c r="I1246" s="34" t="s">
        <v>240</v>
      </c>
      <c r="J1246" s="32" t="str">
        <f>VLOOKUP(I1246,Customers[],2,FALSE)</f>
        <v>လွင်</v>
      </c>
      <c r="K1246" s="32" t="str">
        <f>VLOOKUP(I1246,Customers[],4,FALSE)</f>
        <v>Kyukpadaung</v>
      </c>
      <c r="L1246" s="32" t="str">
        <f>VLOOKUP(Table85[[#This Row],[CustomerID]],Table!H:K,3,0)</f>
        <v>ကျောက်ပန်းတောင်း</v>
      </c>
      <c r="M1246" s="32" t="str">
        <f>VLOOKUP(I1246,Customers[],5,FALSE)</f>
        <v>WholeSales/Contract</v>
      </c>
      <c r="N1246" s="34" t="s">
        <v>10</v>
      </c>
      <c r="O1246" s="37" t="s">
        <v>221</v>
      </c>
      <c r="P1246" s="32" t="str">
        <f>VLOOKUP(O1246,Stock[],2,FALSE)</f>
        <v>မိုးနဲကွန်ကီး</v>
      </c>
      <c r="Q1246" s="35">
        <f>VLOOKUP(O1246,Stock[],3,FALSE)</f>
        <v>0.64</v>
      </c>
      <c r="R1246" s="35">
        <f>VLOOKUP(O1246,Stock[],4,FALSE)</f>
        <v>14</v>
      </c>
      <c r="S1246" s="34"/>
      <c r="T1246" s="35">
        <f>(DailySales!$S1246/DailySales!$R1246)+DailySales!$U1246</f>
        <v>50</v>
      </c>
      <c r="U1246" s="34">
        <v>50</v>
      </c>
      <c r="V1246" s="36">
        <f>+DailySales!$T1246*DailySales!$R1246</f>
        <v>700</v>
      </c>
      <c r="W1246" s="36">
        <f>+DailySales!$V1246*DailySales!$Q1246</f>
        <v>448</v>
      </c>
      <c r="X1246" s="36">
        <f>VLOOKUP(O1246,Stock[],6,FALSE)</f>
        <v>1500</v>
      </c>
      <c r="Y1246" s="36">
        <f>+DailySales!$V1246*DailySales!$X1246</f>
        <v>1050000</v>
      </c>
      <c r="Z1246" s="37"/>
      <c r="AA1246" s="34"/>
      <c r="AB1246" s="78"/>
      <c r="AC1246" s="78"/>
      <c r="AD1246" s="34"/>
      <c r="AE1246" s="77">
        <v>17500</v>
      </c>
      <c r="AF1246" s="38"/>
      <c r="AG1246" s="39"/>
      <c r="AH1246" s="38"/>
      <c r="AI1246" s="39"/>
      <c r="AJ1246" s="38">
        <v>46062</v>
      </c>
      <c r="AK1246" s="39">
        <v>1067500</v>
      </c>
      <c r="AL1246" s="34"/>
      <c r="AM1246" s="39"/>
      <c r="AN124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46" s="26"/>
      <c r="AQ1246" s="26"/>
      <c r="AR1246" s="26"/>
    </row>
    <row r="1247" spans="1:44" ht="19.5" customHeight="1" x14ac:dyDescent="0.25">
      <c r="A1247" s="32">
        <f t="shared" si="96"/>
        <v>2026</v>
      </c>
      <c r="B1247" s="32">
        <f t="shared" si="97"/>
        <v>1</v>
      </c>
      <c r="C1247" s="25">
        <v>46029</v>
      </c>
      <c r="D1247" s="57">
        <f t="shared" ca="1" si="98"/>
        <v>46097</v>
      </c>
      <c r="E1247" s="32" t="str">
        <f t="shared" ca="1" si="99"/>
        <v>2-Months</v>
      </c>
      <c r="F1247" s="32" t="str">
        <f>VLOOKUP(O1247,Stock[],5,FALSE)</f>
        <v>BE</v>
      </c>
      <c r="G1247" s="33" t="s">
        <v>2183</v>
      </c>
      <c r="H1247" s="34"/>
      <c r="I1247" s="34" t="s">
        <v>1754</v>
      </c>
      <c r="J1247" s="32" t="str">
        <f>VLOOKUP(I1247,Customers[],2,FALSE)</f>
        <v>စစ်ဆေးရေးဂိတ်လက်ဆောင်</v>
      </c>
      <c r="K1247" s="32">
        <f>VLOOKUP(I1247,Customers[],4,FALSE)</f>
        <v>0</v>
      </c>
      <c r="L1247" s="32">
        <f>VLOOKUP(Table85[[#This Row],[CustomerID]],Table!H:K,3,0)</f>
        <v>0</v>
      </c>
      <c r="M1247" s="32">
        <f>VLOOKUP(I1247,Customers[],5,FALSE)</f>
        <v>0</v>
      </c>
      <c r="N1247" s="34" t="s">
        <v>1751</v>
      </c>
      <c r="O1247" s="37" t="s">
        <v>217</v>
      </c>
      <c r="P1247" s="32" t="str">
        <f>VLOOKUP(O1247,Stock[],2,FALSE)</f>
        <v>လိမ္မော်ဖြူ</v>
      </c>
      <c r="Q1247" s="35">
        <f>VLOOKUP(O1247,Stock[],3,FALSE)</f>
        <v>0.64</v>
      </c>
      <c r="R1247" s="35">
        <f>VLOOKUP(O1247,Stock[],4,FALSE)</f>
        <v>24</v>
      </c>
      <c r="S1247" s="34">
        <v>8</v>
      </c>
      <c r="T1247" s="35">
        <f>(DailySales!$S1247/DailySales!$R1247)+DailySales!$U1247</f>
        <v>0.33333333333333331</v>
      </c>
      <c r="U1247" s="34"/>
      <c r="V1247" s="36">
        <f>+DailySales!$T1247*DailySales!$R1247</f>
        <v>8</v>
      </c>
      <c r="W1247" s="36">
        <f>+DailySales!$V1247*DailySales!$Q1247</f>
        <v>5.12</v>
      </c>
      <c r="X1247" s="36">
        <f>VLOOKUP(O1247,Stock[],6,FALSE)</f>
        <v>1330</v>
      </c>
      <c r="Y1247" s="36">
        <f>+DailySales!$V1247*DailySales!$X1247</f>
        <v>10640</v>
      </c>
      <c r="Z1247" s="37"/>
      <c r="AA1247" s="34"/>
      <c r="AB1247" s="78"/>
      <c r="AC1247" s="78"/>
      <c r="AD1247" s="34"/>
      <c r="AE1247" s="77"/>
      <c r="AF1247" s="38">
        <v>46028</v>
      </c>
      <c r="AG1247" s="39">
        <v>10640</v>
      </c>
      <c r="AH1247" s="38"/>
      <c r="AI1247" s="39"/>
      <c r="AJ1247" s="38"/>
      <c r="AK1247" s="39"/>
      <c r="AL1247" s="34"/>
      <c r="AM1247" s="39"/>
      <c r="AN124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47" s="26"/>
      <c r="AQ1247" s="26"/>
      <c r="AR1247" s="26"/>
    </row>
    <row r="1248" spans="1:44" ht="19.5" customHeight="1" x14ac:dyDescent="0.25">
      <c r="A1248" s="32">
        <f t="shared" si="96"/>
        <v>2026</v>
      </c>
      <c r="B1248" s="32">
        <f t="shared" si="97"/>
        <v>1</v>
      </c>
      <c r="C1248" s="25">
        <v>46029</v>
      </c>
      <c r="D1248" s="57">
        <f t="shared" ca="1" si="98"/>
        <v>46097</v>
      </c>
      <c r="E1248" s="32" t="str">
        <f t="shared" ca="1" si="99"/>
        <v>2-Months</v>
      </c>
      <c r="F1248" s="32" t="str">
        <f>VLOOKUP(O1248,Stock[],5,FALSE)</f>
        <v>BE</v>
      </c>
      <c r="G1248" s="33" t="s">
        <v>2184</v>
      </c>
      <c r="H1248" s="34"/>
      <c r="I1248" s="34" t="s">
        <v>201</v>
      </c>
      <c r="J1248" s="32" t="str">
        <f>VLOOKUP(I1248,Customers[],2,FALSE)</f>
        <v>ဦးအောင်မိုး(ကောင်းသန့်)</v>
      </c>
      <c r="K1248" s="32" t="str">
        <f>VLOOKUP(I1248,Customers[],4,FALSE)</f>
        <v>Meiktila</v>
      </c>
      <c r="L1248" s="32" t="str">
        <f>VLOOKUP(Table85[[#This Row],[CustomerID]],Table!H:K,3,0)</f>
        <v>မိတ္ထီလာ</v>
      </c>
      <c r="M1248" s="32" t="str">
        <f>VLOOKUP(I1248,Customers[],5,FALSE)</f>
        <v>WholeSales/Contract</v>
      </c>
      <c r="N1248" s="34" t="s">
        <v>10</v>
      </c>
      <c r="O1248" s="37" t="s">
        <v>240</v>
      </c>
      <c r="P1248" s="32" t="str">
        <f>VLOOKUP(O1248,Stock[],2,FALSE)</f>
        <v>သံပုရာအရက်</v>
      </c>
      <c r="Q1248" s="35">
        <f>VLOOKUP(O1248,Stock[],3,FALSE)</f>
        <v>0.64</v>
      </c>
      <c r="R1248" s="35">
        <f>VLOOKUP(O1248,Stock[],4,FALSE)</f>
        <v>14</v>
      </c>
      <c r="S1248" s="34"/>
      <c r="T1248" s="35">
        <f>(DailySales!$S1248/DailySales!$R1248)+DailySales!$U1248</f>
        <v>5</v>
      </c>
      <c r="U1248" s="34">
        <v>5</v>
      </c>
      <c r="V1248" s="36">
        <f>+DailySales!$T1248*DailySales!$R1248</f>
        <v>70</v>
      </c>
      <c r="W1248" s="36">
        <f>+DailySales!$V1248*DailySales!$Q1248</f>
        <v>44.800000000000004</v>
      </c>
      <c r="X1248" s="36">
        <f>VLOOKUP(O1248,Stock[],6,FALSE)</f>
        <v>1330</v>
      </c>
      <c r="Y1248" s="36">
        <f>+DailySales!$V1248*DailySales!$X1248</f>
        <v>93100</v>
      </c>
      <c r="Z1248" s="37"/>
      <c r="AA1248" s="34"/>
      <c r="AB1248" s="78"/>
      <c r="AC1248" s="78"/>
      <c r="AD1248" s="34"/>
      <c r="AE1248" s="77"/>
      <c r="AF1248" s="38"/>
      <c r="AG1248" s="39"/>
      <c r="AH1248" s="38">
        <v>46031</v>
      </c>
      <c r="AI1248" s="39">
        <v>93100</v>
      </c>
      <c r="AJ1248" s="38"/>
      <c r="AK1248" s="39"/>
      <c r="AL1248" s="34"/>
      <c r="AM1248" s="39"/>
      <c r="AN124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48" s="26"/>
      <c r="AQ1248" s="26"/>
      <c r="AR1248" s="26"/>
    </row>
    <row r="1249" spans="1:44" ht="19.5" customHeight="1" x14ac:dyDescent="0.25">
      <c r="A1249" s="32">
        <f t="shared" si="96"/>
        <v>2026</v>
      </c>
      <c r="B1249" s="32">
        <f t="shared" si="97"/>
        <v>1</v>
      </c>
      <c r="C1249" s="25">
        <v>46029</v>
      </c>
      <c r="D1249" s="57">
        <f t="shared" ca="1" si="98"/>
        <v>46097</v>
      </c>
      <c r="E1249" s="32" t="str">
        <f t="shared" ca="1" si="99"/>
        <v>2-Months</v>
      </c>
      <c r="F1249" s="32" t="str">
        <f>VLOOKUP(O1249,Stock[],5,FALSE)</f>
        <v>BE</v>
      </c>
      <c r="G1249" s="33" t="s">
        <v>2184</v>
      </c>
      <c r="H1249" s="34"/>
      <c r="I1249" s="34" t="s">
        <v>201</v>
      </c>
      <c r="J1249" s="32" t="str">
        <f>VLOOKUP(I1249,Customers[],2,FALSE)</f>
        <v>ဦးအောင်မိုး(ကောင်းသန့်)</v>
      </c>
      <c r="K1249" s="32" t="str">
        <f>VLOOKUP(I1249,Customers[],4,FALSE)</f>
        <v>Meiktila</v>
      </c>
      <c r="L1249" s="32" t="str">
        <f>VLOOKUP(Table85[[#This Row],[CustomerID]],Table!H:K,3,0)</f>
        <v>မိတ္ထီလာ</v>
      </c>
      <c r="M1249" s="32" t="str">
        <f>VLOOKUP(I1249,Customers[],5,FALSE)</f>
        <v>WholeSales/Contract</v>
      </c>
      <c r="N1249" s="34" t="s">
        <v>10</v>
      </c>
      <c r="O1249" s="37" t="s">
        <v>220</v>
      </c>
      <c r="P1249" s="32" t="str">
        <f>VLOOKUP(O1249,Stock[],2,FALSE)</f>
        <v>မြန်မာရှောက်ပျား</v>
      </c>
      <c r="Q1249" s="35">
        <f>VLOOKUP(O1249,Stock[],3,FALSE)</f>
        <v>0.64</v>
      </c>
      <c r="R1249" s="35">
        <f>VLOOKUP(O1249,Stock[],4,FALSE)</f>
        <v>14</v>
      </c>
      <c r="S1249" s="34"/>
      <c r="T1249" s="35">
        <f>(DailySales!$S1249/DailySales!$R1249)+DailySales!$U1249</f>
        <v>10</v>
      </c>
      <c r="U1249" s="34">
        <v>10</v>
      </c>
      <c r="V1249" s="36">
        <f>+DailySales!$T1249*DailySales!$R1249</f>
        <v>140</v>
      </c>
      <c r="W1249" s="36">
        <f>+DailySales!$V1249*DailySales!$Q1249</f>
        <v>89.600000000000009</v>
      </c>
      <c r="X1249" s="36">
        <f>VLOOKUP(O1249,Stock[],6,FALSE)</f>
        <v>1370</v>
      </c>
      <c r="Y1249" s="36">
        <f>+DailySales!$V1249*DailySales!$X1249</f>
        <v>191800</v>
      </c>
      <c r="Z1249" s="37"/>
      <c r="AA1249" s="34"/>
      <c r="AB1249" s="78"/>
      <c r="AC1249" s="78"/>
      <c r="AD1249" s="34"/>
      <c r="AE1249" s="77"/>
      <c r="AF1249" s="38"/>
      <c r="AG1249" s="39"/>
      <c r="AH1249" s="38">
        <v>46031</v>
      </c>
      <c r="AI1249" s="39">
        <v>191800</v>
      </c>
      <c r="AJ1249" s="38"/>
      <c r="AK1249" s="39"/>
      <c r="AL1249" s="34"/>
      <c r="AM1249" s="39"/>
      <c r="AN124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49" s="26"/>
      <c r="AQ1249" s="26"/>
      <c r="AR1249" s="26"/>
    </row>
    <row r="1250" spans="1:44" ht="19.5" customHeight="1" x14ac:dyDescent="0.25">
      <c r="A1250" s="32">
        <f t="shared" si="96"/>
        <v>2026</v>
      </c>
      <c r="B1250" s="32">
        <f t="shared" si="97"/>
        <v>1</v>
      </c>
      <c r="C1250" s="25">
        <v>46029</v>
      </c>
      <c r="D1250" s="57">
        <f t="shared" ca="1" si="98"/>
        <v>46097</v>
      </c>
      <c r="E1250" s="32" t="str">
        <f t="shared" ca="1" si="99"/>
        <v>2-Months</v>
      </c>
      <c r="F1250" s="32" t="str">
        <f>VLOOKUP(O1250,Stock[],5,FALSE)</f>
        <v>BE</v>
      </c>
      <c r="G1250" s="33" t="s">
        <v>2184</v>
      </c>
      <c r="H1250" s="34"/>
      <c r="I1250" s="34" t="s">
        <v>201</v>
      </c>
      <c r="J1250" s="32" t="str">
        <f>VLOOKUP(I1250,Customers[],2,FALSE)</f>
        <v>ဦးအောင်မိုး(ကောင်းသန့်)</v>
      </c>
      <c r="K1250" s="32" t="str">
        <f>VLOOKUP(I1250,Customers[],4,FALSE)</f>
        <v>Meiktila</v>
      </c>
      <c r="L1250" s="32" t="str">
        <f>VLOOKUP(Table85[[#This Row],[CustomerID]],Table!H:K,3,0)</f>
        <v>မိတ္ထီလာ</v>
      </c>
      <c r="M1250" s="32" t="str">
        <f>VLOOKUP(I1250,Customers[],5,FALSE)</f>
        <v>WholeSales/Contract</v>
      </c>
      <c r="N1250" s="34" t="s">
        <v>10</v>
      </c>
      <c r="O1250" s="37" t="s">
        <v>217</v>
      </c>
      <c r="P1250" s="32" t="str">
        <f>VLOOKUP(O1250,Stock[],2,FALSE)</f>
        <v>လိမ္မော်ဖြူ</v>
      </c>
      <c r="Q1250" s="35">
        <f>VLOOKUP(O1250,Stock[],3,FALSE)</f>
        <v>0.64</v>
      </c>
      <c r="R1250" s="35">
        <f>VLOOKUP(O1250,Stock[],4,FALSE)</f>
        <v>24</v>
      </c>
      <c r="S1250" s="34"/>
      <c r="T1250" s="35">
        <f>(DailySales!$S1250/DailySales!$R1250)+DailySales!$U1250</f>
        <v>20</v>
      </c>
      <c r="U1250" s="34">
        <v>20</v>
      </c>
      <c r="V1250" s="36">
        <f>+DailySales!$T1250*DailySales!$R1250</f>
        <v>480</v>
      </c>
      <c r="W1250" s="36">
        <f>+DailySales!$V1250*DailySales!$Q1250</f>
        <v>307.2</v>
      </c>
      <c r="X1250" s="36">
        <f>VLOOKUP(O1250,Stock[],6,FALSE)</f>
        <v>1330</v>
      </c>
      <c r="Y1250" s="36">
        <f>+DailySales!$V1250*DailySales!$X1250</f>
        <v>638400</v>
      </c>
      <c r="Z1250" s="37"/>
      <c r="AA1250" s="34"/>
      <c r="AB1250" s="78"/>
      <c r="AC1250" s="78"/>
      <c r="AD1250" s="34"/>
      <c r="AE1250" s="77"/>
      <c r="AF1250" s="38"/>
      <c r="AG1250" s="39"/>
      <c r="AH1250" s="38">
        <v>46031</v>
      </c>
      <c r="AI1250" s="39">
        <v>638400</v>
      </c>
      <c r="AJ1250" s="38"/>
      <c r="AK1250" s="39"/>
      <c r="AL1250" s="34"/>
      <c r="AM1250" s="39"/>
      <c r="AN125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50" s="26"/>
      <c r="AQ1250" s="26"/>
      <c r="AR1250" s="26"/>
    </row>
    <row r="1251" spans="1:44" ht="19.5" customHeight="1" x14ac:dyDescent="0.25">
      <c r="A1251" s="32">
        <f t="shared" si="96"/>
        <v>2026</v>
      </c>
      <c r="B1251" s="32">
        <f t="shared" si="97"/>
        <v>1</v>
      </c>
      <c r="C1251" s="25">
        <v>46029</v>
      </c>
      <c r="D1251" s="57">
        <f t="shared" ca="1" si="98"/>
        <v>46097</v>
      </c>
      <c r="E1251" s="32" t="str">
        <f t="shared" ca="1" si="99"/>
        <v>2-Months</v>
      </c>
      <c r="F1251" s="32" t="str">
        <f>VLOOKUP(O1251,Stock[],5,FALSE)</f>
        <v>BE</v>
      </c>
      <c r="G1251" s="33" t="s">
        <v>2184</v>
      </c>
      <c r="H1251" s="34"/>
      <c r="I1251" s="34" t="s">
        <v>201</v>
      </c>
      <c r="J1251" s="32" t="str">
        <f>VLOOKUP(I1251,Customers[],2,FALSE)</f>
        <v>ဦးအောင်မိုး(ကောင်းသန့်)</v>
      </c>
      <c r="K1251" s="32" t="str">
        <f>VLOOKUP(I1251,Customers[],4,FALSE)</f>
        <v>Meiktila</v>
      </c>
      <c r="L1251" s="32" t="str">
        <f>VLOOKUP(Table85[[#This Row],[CustomerID]],Table!H:K,3,0)</f>
        <v>မိတ္ထီလာ</v>
      </c>
      <c r="M1251" s="32" t="str">
        <f>VLOOKUP(I1251,Customers[],5,FALSE)</f>
        <v>WholeSales/Contract</v>
      </c>
      <c r="N1251" s="34" t="s">
        <v>10</v>
      </c>
      <c r="O1251" s="37" t="s">
        <v>214</v>
      </c>
      <c r="P1251" s="32" t="str">
        <f>VLOOKUP(O1251,Stock[],2,FALSE)</f>
        <v>ကောင်းကြည်</v>
      </c>
      <c r="Q1251" s="35">
        <f>VLOOKUP(O1251,Stock[],3,FALSE)</f>
        <v>0.64</v>
      </c>
      <c r="R1251" s="35">
        <f>VLOOKUP(O1251,Stock[],4,FALSE)</f>
        <v>14</v>
      </c>
      <c r="S1251" s="34"/>
      <c r="T1251" s="35">
        <f>(DailySales!$S1251/DailySales!$R1251)+DailySales!$U1251</f>
        <v>5</v>
      </c>
      <c r="U1251" s="34">
        <v>5</v>
      </c>
      <c r="V1251" s="36">
        <f>+DailySales!$T1251*DailySales!$R1251</f>
        <v>70</v>
      </c>
      <c r="W1251" s="36">
        <f>+DailySales!$V1251*DailySales!$Q1251</f>
        <v>44.800000000000004</v>
      </c>
      <c r="X1251" s="36">
        <f>VLOOKUP(O1251,Stock[],6,FALSE)</f>
        <v>1330</v>
      </c>
      <c r="Y1251" s="36">
        <f>+DailySales!$V1251*DailySales!$X1251</f>
        <v>93100</v>
      </c>
      <c r="Z1251" s="37"/>
      <c r="AA1251" s="34"/>
      <c r="AB1251" s="78"/>
      <c r="AC1251" s="78"/>
      <c r="AD1251" s="34"/>
      <c r="AE1251" s="77"/>
      <c r="AF1251" s="38"/>
      <c r="AG1251" s="39"/>
      <c r="AH1251" s="38">
        <v>46031</v>
      </c>
      <c r="AI1251" s="39">
        <v>93100</v>
      </c>
      <c r="AJ1251" s="38"/>
      <c r="AK1251" s="39"/>
      <c r="AL1251" s="34"/>
      <c r="AM1251" s="39"/>
      <c r="AN125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51" s="26"/>
      <c r="AQ1251" s="26"/>
      <c r="AR1251" s="26"/>
    </row>
    <row r="1252" spans="1:44" ht="19.5" customHeight="1" x14ac:dyDescent="0.25">
      <c r="A1252" s="32">
        <f t="shared" si="96"/>
        <v>2026</v>
      </c>
      <c r="B1252" s="32">
        <f t="shared" si="97"/>
        <v>1</v>
      </c>
      <c r="C1252" s="25">
        <v>46029</v>
      </c>
      <c r="D1252" s="57">
        <f t="shared" ca="1" si="98"/>
        <v>46097</v>
      </c>
      <c r="E1252" s="32" t="str">
        <f t="shared" ca="1" si="99"/>
        <v>2-Months</v>
      </c>
      <c r="F1252" s="32" t="str">
        <f>VLOOKUP(O1252,Stock[],5,FALSE)</f>
        <v>BE</v>
      </c>
      <c r="G1252" s="33" t="s">
        <v>2185</v>
      </c>
      <c r="H1252" s="34"/>
      <c r="I1252" s="34" t="s">
        <v>201</v>
      </c>
      <c r="J1252" s="32" t="str">
        <f>VLOOKUP(I1252,Customers[],2,FALSE)</f>
        <v>ဦးအောင်မိုး(ကောင်းသန့်)</v>
      </c>
      <c r="K1252" s="32" t="str">
        <f>VLOOKUP(I1252,Customers[],4,FALSE)</f>
        <v>Meiktila</v>
      </c>
      <c r="L1252" s="32" t="str">
        <f>VLOOKUP(Table85[[#This Row],[CustomerID]],Table!H:K,3,0)</f>
        <v>မိတ္ထီလာ</v>
      </c>
      <c r="M1252" s="32" t="str">
        <f>VLOOKUP(I1252,Customers[],5,FALSE)</f>
        <v>WholeSales/Contract</v>
      </c>
      <c r="N1252" s="34" t="s">
        <v>10</v>
      </c>
      <c r="O1252" s="37" t="s">
        <v>217</v>
      </c>
      <c r="P1252" s="32" t="str">
        <f>VLOOKUP(O1252,Stock[],2,FALSE)</f>
        <v>လိမ္မော်ဖြူ</v>
      </c>
      <c r="Q1252" s="35">
        <f>VLOOKUP(O1252,Stock[],3,FALSE)</f>
        <v>0.64</v>
      </c>
      <c r="R1252" s="35">
        <f>VLOOKUP(O1252,Stock[],4,FALSE)</f>
        <v>24</v>
      </c>
      <c r="S1252" s="34"/>
      <c r="T1252" s="35">
        <f>(DailySales!$S1252/DailySales!$R1252)+DailySales!$U1252</f>
        <v>50</v>
      </c>
      <c r="U1252" s="34">
        <v>50</v>
      </c>
      <c r="V1252" s="36">
        <f>+DailySales!$T1252*DailySales!$R1252</f>
        <v>1200</v>
      </c>
      <c r="W1252" s="36">
        <f>+DailySales!$V1252*DailySales!$Q1252</f>
        <v>768</v>
      </c>
      <c r="X1252" s="36">
        <f>VLOOKUP(O1252,Stock[],6,FALSE)</f>
        <v>1330</v>
      </c>
      <c r="Y1252" s="36">
        <f>+DailySales!$V1252*DailySales!$X1252</f>
        <v>1596000</v>
      </c>
      <c r="Z1252" s="37"/>
      <c r="AA1252" s="34"/>
      <c r="AB1252" s="78"/>
      <c r="AC1252" s="78"/>
      <c r="AD1252" s="34"/>
      <c r="AE1252" s="77"/>
      <c r="AF1252" s="38"/>
      <c r="AG1252" s="39"/>
      <c r="AH1252" s="38">
        <v>46031</v>
      </c>
      <c r="AI1252" s="39">
        <v>1596000</v>
      </c>
      <c r="AJ1252" s="38"/>
      <c r="AK1252" s="39"/>
      <c r="AL1252" s="34"/>
      <c r="AM1252" s="39"/>
      <c r="AN125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52" s="26"/>
      <c r="AQ1252" s="26"/>
      <c r="AR1252" s="26"/>
    </row>
    <row r="1253" spans="1:44" ht="19.5" customHeight="1" x14ac:dyDescent="0.25">
      <c r="A1253" s="32">
        <f t="shared" si="96"/>
        <v>2026</v>
      </c>
      <c r="B1253" s="32">
        <f t="shared" si="97"/>
        <v>1</v>
      </c>
      <c r="C1253" s="25">
        <v>46029</v>
      </c>
      <c r="D1253" s="57">
        <f t="shared" ca="1" si="98"/>
        <v>46097</v>
      </c>
      <c r="E1253" s="32" t="str">
        <f t="shared" ca="1" si="99"/>
        <v>2-Months</v>
      </c>
      <c r="F1253" s="32" t="str">
        <f>VLOOKUP(O1253,Stock[],5,FALSE)</f>
        <v>BE</v>
      </c>
      <c r="G1253" s="33" t="s">
        <v>2185</v>
      </c>
      <c r="H1253" s="34"/>
      <c r="I1253" s="34" t="s">
        <v>201</v>
      </c>
      <c r="J1253" s="32" t="str">
        <f>VLOOKUP(I1253,Customers[],2,FALSE)</f>
        <v>ဦးအောင်မိုး(ကောင်းသန့်)</v>
      </c>
      <c r="K1253" s="32" t="str">
        <f>VLOOKUP(I1253,Customers[],4,FALSE)</f>
        <v>Meiktila</v>
      </c>
      <c r="L1253" s="32" t="str">
        <f>VLOOKUP(Table85[[#This Row],[CustomerID]],Table!H:K,3,0)</f>
        <v>မိတ္ထီလာ</v>
      </c>
      <c r="M1253" s="32" t="str">
        <f>VLOOKUP(I1253,Customers[],5,FALSE)</f>
        <v>WholeSales/Contract</v>
      </c>
      <c r="N1253" s="34" t="s">
        <v>10</v>
      </c>
      <c r="O1253" s="37" t="s">
        <v>209</v>
      </c>
      <c r="P1253" s="32" t="str">
        <f>VLOOKUP(O1253,Stock[],2,FALSE)</f>
        <v>ဇေယျဝတီ Red</v>
      </c>
      <c r="Q1253" s="35">
        <f>VLOOKUP(O1253,Stock[],3,FALSE)</f>
        <v>0.64</v>
      </c>
      <c r="R1253" s="35">
        <f>VLOOKUP(O1253,Stock[],4,FALSE)</f>
        <v>14</v>
      </c>
      <c r="S1253" s="34"/>
      <c r="T1253" s="35">
        <f>(DailySales!$S1253/DailySales!$R1253)+DailySales!$U1253</f>
        <v>2</v>
      </c>
      <c r="U1253" s="34">
        <v>2</v>
      </c>
      <c r="V1253" s="36">
        <f>+DailySales!$T1253*DailySales!$R1253</f>
        <v>28</v>
      </c>
      <c r="W1253" s="36">
        <f>+DailySales!$V1253*DailySales!$Q1253</f>
        <v>17.920000000000002</v>
      </c>
      <c r="X1253" s="36">
        <f>VLOOKUP(O1253,Stock[],6,FALSE)</f>
        <v>1330</v>
      </c>
      <c r="Y1253" s="36">
        <f>+DailySales!$V1253*DailySales!$X1253</f>
        <v>37240</v>
      </c>
      <c r="Z1253" s="37"/>
      <c r="AA1253" s="34"/>
      <c r="AB1253" s="78"/>
      <c r="AC1253" s="78"/>
      <c r="AD1253" s="34"/>
      <c r="AE1253" s="77"/>
      <c r="AF1253" s="38"/>
      <c r="AG1253" s="39"/>
      <c r="AH1253" s="38">
        <v>46031</v>
      </c>
      <c r="AI1253" s="39">
        <v>37240</v>
      </c>
      <c r="AJ1253" s="38"/>
      <c r="AK1253" s="39"/>
      <c r="AL1253" s="34"/>
      <c r="AM1253" s="39"/>
      <c r="AN125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53" s="26"/>
      <c r="AQ1253" s="26"/>
      <c r="AR1253" s="26"/>
    </row>
    <row r="1254" spans="1:44" ht="19.5" customHeight="1" x14ac:dyDescent="0.25">
      <c r="A1254" s="32">
        <f t="shared" si="96"/>
        <v>2026</v>
      </c>
      <c r="B1254" s="32">
        <f t="shared" si="97"/>
        <v>1</v>
      </c>
      <c r="C1254" s="25">
        <v>46029</v>
      </c>
      <c r="D1254" s="57">
        <f t="shared" ca="1" si="98"/>
        <v>46097</v>
      </c>
      <c r="E1254" s="32" t="str">
        <f t="shared" ca="1" si="99"/>
        <v>2-Months</v>
      </c>
      <c r="F1254" s="32" t="str">
        <f>VLOOKUP(O1254,Stock[],5,FALSE)</f>
        <v>BE</v>
      </c>
      <c r="G1254" s="33" t="s">
        <v>2185</v>
      </c>
      <c r="H1254" s="34"/>
      <c r="I1254" s="34" t="s">
        <v>201</v>
      </c>
      <c r="J1254" s="32" t="str">
        <f>VLOOKUP(I1254,Customers[],2,FALSE)</f>
        <v>ဦးအောင်မိုး(ကောင်းသန့်)</v>
      </c>
      <c r="K1254" s="32" t="str">
        <f>VLOOKUP(I1254,Customers[],4,FALSE)</f>
        <v>Meiktila</v>
      </c>
      <c r="L1254" s="32" t="str">
        <f>VLOOKUP(Table85[[#This Row],[CustomerID]],Table!H:K,3,0)</f>
        <v>မိတ္ထီလာ</v>
      </c>
      <c r="M1254" s="32" t="str">
        <f>VLOOKUP(I1254,Customers[],5,FALSE)</f>
        <v>WholeSales/Contract</v>
      </c>
      <c r="N1254" s="34" t="s">
        <v>10</v>
      </c>
      <c r="O1254" s="37" t="s">
        <v>214</v>
      </c>
      <c r="P1254" s="32" t="str">
        <f>VLOOKUP(O1254,Stock[],2,FALSE)</f>
        <v>ကောင်းကြည်</v>
      </c>
      <c r="Q1254" s="35">
        <f>VLOOKUP(O1254,Stock[],3,FALSE)</f>
        <v>0.64</v>
      </c>
      <c r="R1254" s="35">
        <f>VLOOKUP(O1254,Stock[],4,FALSE)</f>
        <v>14</v>
      </c>
      <c r="S1254" s="34"/>
      <c r="T1254" s="35">
        <f>(DailySales!$S1254/DailySales!$R1254)+DailySales!$U1254</f>
        <v>25</v>
      </c>
      <c r="U1254" s="34">
        <v>25</v>
      </c>
      <c r="V1254" s="36">
        <f>+DailySales!$T1254*DailySales!$R1254</f>
        <v>350</v>
      </c>
      <c r="W1254" s="36">
        <f>+DailySales!$V1254*DailySales!$Q1254</f>
        <v>224</v>
      </c>
      <c r="X1254" s="36">
        <f>VLOOKUP(O1254,Stock[],6,FALSE)</f>
        <v>1330</v>
      </c>
      <c r="Y1254" s="36">
        <f>+DailySales!$V1254*DailySales!$X1254</f>
        <v>465500</v>
      </c>
      <c r="Z1254" s="37"/>
      <c r="AA1254" s="34"/>
      <c r="AB1254" s="78"/>
      <c r="AC1254" s="78"/>
      <c r="AD1254" s="34"/>
      <c r="AE1254" s="77"/>
      <c r="AF1254" s="38"/>
      <c r="AG1254" s="39"/>
      <c r="AH1254" s="38">
        <v>46031</v>
      </c>
      <c r="AI1254" s="39">
        <v>465500</v>
      </c>
      <c r="AJ1254" s="38"/>
      <c r="AK1254" s="39"/>
      <c r="AL1254" s="34"/>
      <c r="AM1254" s="39"/>
      <c r="AN125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54" s="26"/>
      <c r="AQ1254" s="26"/>
      <c r="AR1254" s="26"/>
    </row>
    <row r="1255" spans="1:44" ht="19.5" customHeight="1" x14ac:dyDescent="0.25">
      <c r="A1255" s="32">
        <f t="shared" si="96"/>
        <v>2026</v>
      </c>
      <c r="B1255" s="32">
        <f t="shared" si="97"/>
        <v>1</v>
      </c>
      <c r="C1255" s="25">
        <v>46029</v>
      </c>
      <c r="D1255" s="57">
        <f t="shared" ca="1" si="98"/>
        <v>46097</v>
      </c>
      <c r="E1255" s="32" t="str">
        <f t="shared" ca="1" si="99"/>
        <v>2-Months</v>
      </c>
      <c r="F1255" s="32" t="str">
        <f>VLOOKUP(O1255,Stock[],5,FALSE)</f>
        <v>BE</v>
      </c>
      <c r="G1255" s="33" t="s">
        <v>2185</v>
      </c>
      <c r="H1255" s="34"/>
      <c r="I1255" s="34" t="s">
        <v>201</v>
      </c>
      <c r="J1255" s="32" t="str">
        <f>VLOOKUP(I1255,Customers[],2,FALSE)</f>
        <v>ဦးအောင်မိုး(ကောင်းသန့်)</v>
      </c>
      <c r="K1255" s="32" t="str">
        <f>VLOOKUP(I1255,Customers[],4,FALSE)</f>
        <v>Meiktila</v>
      </c>
      <c r="L1255" s="32" t="str">
        <f>VLOOKUP(Table85[[#This Row],[CustomerID]],Table!H:K,3,0)</f>
        <v>မိတ္ထီလာ</v>
      </c>
      <c r="M1255" s="32" t="str">
        <f>VLOOKUP(I1255,Customers[],5,FALSE)</f>
        <v>WholeSales/Contract</v>
      </c>
      <c r="N1255" s="34" t="s">
        <v>10</v>
      </c>
      <c r="O1255" s="37" t="s">
        <v>221</v>
      </c>
      <c r="P1255" s="32" t="str">
        <f>VLOOKUP(O1255,Stock[],2,FALSE)</f>
        <v>မိုးနဲကွန်ကီး</v>
      </c>
      <c r="Q1255" s="35">
        <f>VLOOKUP(O1255,Stock[],3,FALSE)</f>
        <v>0.64</v>
      </c>
      <c r="R1255" s="35">
        <f>VLOOKUP(O1255,Stock[],4,FALSE)</f>
        <v>14</v>
      </c>
      <c r="S1255" s="34"/>
      <c r="T1255" s="35">
        <f>(DailySales!$S1255/DailySales!$R1255)+DailySales!$U1255</f>
        <v>15</v>
      </c>
      <c r="U1255" s="34">
        <v>15</v>
      </c>
      <c r="V1255" s="36">
        <f>+DailySales!$T1255*DailySales!$R1255</f>
        <v>210</v>
      </c>
      <c r="W1255" s="36">
        <f>+DailySales!$V1255*DailySales!$Q1255</f>
        <v>134.4</v>
      </c>
      <c r="X1255" s="36">
        <f>VLOOKUP(O1255,Stock[],6,FALSE)</f>
        <v>1500</v>
      </c>
      <c r="Y1255" s="36">
        <f>+DailySales!$V1255*DailySales!$X1255</f>
        <v>315000</v>
      </c>
      <c r="Z1255" s="37"/>
      <c r="AA1255" s="34"/>
      <c r="AB1255" s="78"/>
      <c r="AC1255" s="78"/>
      <c r="AD1255" s="34"/>
      <c r="AE1255" s="77"/>
      <c r="AF1255" s="38"/>
      <c r="AG1255" s="39"/>
      <c r="AH1255" s="38">
        <v>46031</v>
      </c>
      <c r="AI1255" s="39">
        <v>315000</v>
      </c>
      <c r="AJ1255" s="38"/>
      <c r="AK1255" s="39"/>
      <c r="AL1255" s="34"/>
      <c r="AM1255" s="39"/>
      <c r="AN125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55" s="26"/>
      <c r="AQ1255" s="26"/>
      <c r="AR1255" s="26"/>
    </row>
    <row r="1256" spans="1:44" ht="19.5" customHeight="1" x14ac:dyDescent="0.25">
      <c r="A1256" s="32">
        <f t="shared" si="96"/>
        <v>2026</v>
      </c>
      <c r="B1256" s="32">
        <f t="shared" si="97"/>
        <v>1</v>
      </c>
      <c r="C1256" s="25">
        <v>46029</v>
      </c>
      <c r="D1256" s="57">
        <f t="shared" ca="1" si="98"/>
        <v>46097</v>
      </c>
      <c r="E1256" s="32" t="str">
        <f t="shared" ca="1" si="99"/>
        <v>2-Months</v>
      </c>
      <c r="F1256" s="32" t="str">
        <f>VLOOKUP(O1256,Stock[],5,FALSE)</f>
        <v>BE</v>
      </c>
      <c r="G1256" s="33" t="s">
        <v>2186</v>
      </c>
      <c r="H1256" s="34"/>
      <c r="I1256" s="34" t="s">
        <v>233</v>
      </c>
      <c r="J1256" s="32" t="str">
        <f>VLOOKUP(I1256,Customers[],2,FALSE)</f>
        <v>ဦးဝင်းနိုင်</v>
      </c>
      <c r="K1256" s="32" t="str">
        <f>VLOOKUP(I1256,Customers[],4,FALSE)</f>
        <v>Wandwin</v>
      </c>
      <c r="L1256" s="32" t="str">
        <f>VLOOKUP(Table85[[#This Row],[CustomerID]],Table!H:K,3,0)</f>
        <v>လျှော်ပင်</v>
      </c>
      <c r="M1256" s="32" t="str">
        <f>VLOOKUP(I1256,Customers[],5,FALSE)</f>
        <v>WholeSales/Contract</v>
      </c>
      <c r="N1256" s="34" t="s">
        <v>10</v>
      </c>
      <c r="O1256" s="37" t="s">
        <v>240</v>
      </c>
      <c r="P1256" s="32" t="str">
        <f>VLOOKUP(O1256,Stock[],2,FALSE)</f>
        <v>သံပုရာအရက်</v>
      </c>
      <c r="Q1256" s="35">
        <f>VLOOKUP(O1256,Stock[],3,FALSE)</f>
        <v>0.64</v>
      </c>
      <c r="R1256" s="35">
        <f>VLOOKUP(O1256,Stock[],4,FALSE)</f>
        <v>14</v>
      </c>
      <c r="S1256" s="34"/>
      <c r="T1256" s="35">
        <f>(DailySales!$S1256/DailySales!$R1256)+DailySales!$U1256</f>
        <v>20</v>
      </c>
      <c r="U1256" s="34">
        <v>20</v>
      </c>
      <c r="V1256" s="36">
        <f>+DailySales!$T1256*DailySales!$R1256</f>
        <v>280</v>
      </c>
      <c r="W1256" s="36">
        <f>+DailySales!$V1256*DailySales!$Q1256</f>
        <v>179.20000000000002</v>
      </c>
      <c r="X1256" s="36">
        <f>VLOOKUP(O1256,Stock[],6,FALSE)</f>
        <v>1330</v>
      </c>
      <c r="Y1256" s="36">
        <f>+DailySales!$V1256*DailySales!$X1256</f>
        <v>372400</v>
      </c>
      <c r="Z1256" s="37"/>
      <c r="AA1256" s="34"/>
      <c r="AB1256" s="78"/>
      <c r="AC1256" s="78"/>
      <c r="AD1256" s="34"/>
      <c r="AE1256" s="77"/>
      <c r="AF1256" s="38"/>
      <c r="AG1256" s="39"/>
      <c r="AH1256" s="38">
        <v>46057</v>
      </c>
      <c r="AI1256" s="39">
        <v>372400</v>
      </c>
      <c r="AJ1256" s="38"/>
      <c r="AK1256" s="39"/>
      <c r="AL1256" s="34"/>
      <c r="AM1256" s="39"/>
      <c r="AN125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56" s="26"/>
      <c r="AQ1256" s="26"/>
      <c r="AR1256" s="26"/>
    </row>
    <row r="1257" spans="1:44" ht="19.5" customHeight="1" x14ac:dyDescent="0.25">
      <c r="A1257" s="32">
        <f t="shared" si="96"/>
        <v>2026</v>
      </c>
      <c r="B1257" s="32">
        <f t="shared" si="97"/>
        <v>1</v>
      </c>
      <c r="C1257" s="25">
        <v>46029</v>
      </c>
      <c r="D1257" s="57">
        <f t="shared" ca="1" si="98"/>
        <v>46097</v>
      </c>
      <c r="E1257" s="32" t="str">
        <f t="shared" ca="1" si="99"/>
        <v>2-Months</v>
      </c>
      <c r="F1257" s="32" t="str">
        <f>VLOOKUP(O1257,Stock[],5,FALSE)</f>
        <v>BE</v>
      </c>
      <c r="G1257" s="33" t="s">
        <v>2186</v>
      </c>
      <c r="H1257" s="34"/>
      <c r="I1257" s="34" t="s">
        <v>233</v>
      </c>
      <c r="J1257" s="32" t="str">
        <f>VLOOKUP(I1257,Customers[],2,FALSE)</f>
        <v>ဦးဝင်းနိုင်</v>
      </c>
      <c r="K1257" s="32" t="str">
        <f>VLOOKUP(I1257,Customers[],4,FALSE)</f>
        <v>Wandwin</v>
      </c>
      <c r="L1257" s="32" t="str">
        <f>VLOOKUP(Table85[[#This Row],[CustomerID]],Table!H:K,3,0)</f>
        <v>လျှော်ပင်</v>
      </c>
      <c r="M1257" s="32" t="str">
        <f>VLOOKUP(I1257,Customers[],5,FALSE)</f>
        <v>WholeSales/Contract</v>
      </c>
      <c r="N1257" s="34" t="s">
        <v>10</v>
      </c>
      <c r="O1257" s="37" t="s">
        <v>220</v>
      </c>
      <c r="P1257" s="32" t="str">
        <f>VLOOKUP(O1257,Stock[],2,FALSE)</f>
        <v>မြန်မာရှောက်ပျား</v>
      </c>
      <c r="Q1257" s="35">
        <f>VLOOKUP(O1257,Stock[],3,FALSE)</f>
        <v>0.64</v>
      </c>
      <c r="R1257" s="35">
        <f>VLOOKUP(O1257,Stock[],4,FALSE)</f>
        <v>14</v>
      </c>
      <c r="S1257" s="34"/>
      <c r="T1257" s="35">
        <f>(DailySales!$S1257/DailySales!$R1257)+DailySales!$U1257</f>
        <v>50</v>
      </c>
      <c r="U1257" s="34">
        <v>50</v>
      </c>
      <c r="V1257" s="36">
        <f>+DailySales!$T1257*DailySales!$R1257</f>
        <v>700</v>
      </c>
      <c r="W1257" s="36">
        <f>+DailySales!$V1257*DailySales!$Q1257</f>
        <v>448</v>
      </c>
      <c r="X1257" s="36">
        <f>VLOOKUP(O1257,Stock[],6,FALSE)</f>
        <v>1370</v>
      </c>
      <c r="Y1257" s="36">
        <f>+DailySales!$V1257*DailySales!$X1257</f>
        <v>959000</v>
      </c>
      <c r="Z1257" s="37"/>
      <c r="AA1257" s="34"/>
      <c r="AB1257" s="78"/>
      <c r="AC1257" s="78"/>
      <c r="AD1257" s="34"/>
      <c r="AE1257" s="77"/>
      <c r="AF1257" s="38"/>
      <c r="AG1257" s="39"/>
      <c r="AH1257" s="38">
        <v>46057</v>
      </c>
      <c r="AI1257" s="39">
        <v>959000</v>
      </c>
      <c r="AJ1257" s="38"/>
      <c r="AK1257" s="39"/>
      <c r="AL1257" s="34"/>
      <c r="AM1257" s="39"/>
      <c r="AN125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57" s="26"/>
      <c r="AQ1257" s="26"/>
      <c r="AR1257" s="26"/>
    </row>
    <row r="1258" spans="1:44" ht="19.5" customHeight="1" x14ac:dyDescent="0.25">
      <c r="A1258" s="32">
        <f t="shared" si="96"/>
        <v>2026</v>
      </c>
      <c r="B1258" s="32">
        <f t="shared" si="97"/>
        <v>1</v>
      </c>
      <c r="C1258" s="25">
        <v>46029</v>
      </c>
      <c r="D1258" s="57">
        <f t="shared" ca="1" si="98"/>
        <v>46097</v>
      </c>
      <c r="E1258" s="32" t="str">
        <f t="shared" ca="1" si="99"/>
        <v>2-Months</v>
      </c>
      <c r="F1258" s="32" t="str">
        <f>VLOOKUP(O1258,Stock[],5,FALSE)</f>
        <v>BE</v>
      </c>
      <c r="G1258" s="33" t="s">
        <v>2186</v>
      </c>
      <c r="H1258" s="34"/>
      <c r="I1258" s="34" t="s">
        <v>233</v>
      </c>
      <c r="J1258" s="32" t="str">
        <f>VLOOKUP(I1258,Customers[],2,FALSE)</f>
        <v>ဦးဝင်းနိုင်</v>
      </c>
      <c r="K1258" s="32" t="str">
        <f>VLOOKUP(I1258,Customers[],4,FALSE)</f>
        <v>Wandwin</v>
      </c>
      <c r="L1258" s="32" t="str">
        <f>VLOOKUP(Table85[[#This Row],[CustomerID]],Table!H:K,3,0)</f>
        <v>လျှော်ပင်</v>
      </c>
      <c r="M1258" s="32" t="str">
        <f>VLOOKUP(I1258,Customers[],5,FALSE)</f>
        <v>WholeSales/Contract</v>
      </c>
      <c r="N1258" s="34" t="s">
        <v>10</v>
      </c>
      <c r="O1258" s="37" t="s">
        <v>217</v>
      </c>
      <c r="P1258" s="32" t="str">
        <f>VLOOKUP(O1258,Stock[],2,FALSE)</f>
        <v>လိမ္မော်ဖြူ</v>
      </c>
      <c r="Q1258" s="35">
        <f>VLOOKUP(O1258,Stock[],3,FALSE)</f>
        <v>0.64</v>
      </c>
      <c r="R1258" s="35">
        <f>VLOOKUP(O1258,Stock[],4,FALSE)</f>
        <v>24</v>
      </c>
      <c r="S1258" s="34"/>
      <c r="T1258" s="35">
        <f>(DailySales!$S1258/DailySales!$R1258)+DailySales!$U1258</f>
        <v>10</v>
      </c>
      <c r="U1258" s="34">
        <v>10</v>
      </c>
      <c r="V1258" s="36">
        <f>+DailySales!$T1258*DailySales!$R1258</f>
        <v>240</v>
      </c>
      <c r="W1258" s="36">
        <f>+DailySales!$V1258*DailySales!$Q1258</f>
        <v>153.6</v>
      </c>
      <c r="X1258" s="36">
        <f>VLOOKUP(O1258,Stock[],6,FALSE)</f>
        <v>1330</v>
      </c>
      <c r="Y1258" s="36">
        <f>+DailySales!$V1258*DailySales!$X1258</f>
        <v>319200</v>
      </c>
      <c r="Z1258" s="37"/>
      <c r="AA1258" s="34"/>
      <c r="AB1258" s="78"/>
      <c r="AC1258" s="78"/>
      <c r="AD1258" s="34"/>
      <c r="AE1258" s="77"/>
      <c r="AF1258" s="38"/>
      <c r="AG1258" s="39"/>
      <c r="AH1258" s="38">
        <v>46057</v>
      </c>
      <c r="AI1258" s="39">
        <v>319200</v>
      </c>
      <c r="AJ1258" s="38"/>
      <c r="AK1258" s="39"/>
      <c r="AL1258" s="34"/>
      <c r="AM1258" s="39"/>
      <c r="AN125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58" s="26"/>
      <c r="AQ1258" s="26"/>
      <c r="AR1258" s="26"/>
    </row>
    <row r="1259" spans="1:44" ht="19.5" customHeight="1" x14ac:dyDescent="0.25">
      <c r="A1259" s="32">
        <f t="shared" si="96"/>
        <v>2026</v>
      </c>
      <c r="B1259" s="32">
        <f t="shared" si="97"/>
        <v>1</v>
      </c>
      <c r="C1259" s="25">
        <v>46029</v>
      </c>
      <c r="D1259" s="57">
        <f t="shared" ca="1" si="98"/>
        <v>46097</v>
      </c>
      <c r="E1259" s="32" t="str">
        <f t="shared" ca="1" si="99"/>
        <v>2-Months</v>
      </c>
      <c r="F1259" s="32" t="str">
        <f>VLOOKUP(O1259,Stock[],5,FALSE)</f>
        <v>BE</v>
      </c>
      <c r="G1259" s="33" t="s">
        <v>2186</v>
      </c>
      <c r="H1259" s="34"/>
      <c r="I1259" s="34" t="s">
        <v>233</v>
      </c>
      <c r="J1259" s="32" t="str">
        <f>VLOOKUP(I1259,Customers[],2,FALSE)</f>
        <v>ဦးဝင်းနိုင်</v>
      </c>
      <c r="K1259" s="32" t="str">
        <f>VLOOKUP(I1259,Customers[],4,FALSE)</f>
        <v>Wandwin</v>
      </c>
      <c r="L1259" s="32" t="str">
        <f>VLOOKUP(Table85[[#This Row],[CustomerID]],Table!H:K,3,0)</f>
        <v>လျှော်ပင်</v>
      </c>
      <c r="M1259" s="32" t="str">
        <f>VLOOKUP(I1259,Customers[],5,FALSE)</f>
        <v>WholeSales/Contract</v>
      </c>
      <c r="N1259" s="34" t="s">
        <v>10</v>
      </c>
      <c r="O1259" s="37" t="s">
        <v>214</v>
      </c>
      <c r="P1259" s="32" t="str">
        <f>VLOOKUP(O1259,Stock[],2,FALSE)</f>
        <v>ကောင်းကြည်</v>
      </c>
      <c r="Q1259" s="35">
        <f>VLOOKUP(O1259,Stock[],3,FALSE)</f>
        <v>0.64</v>
      </c>
      <c r="R1259" s="35">
        <f>VLOOKUP(O1259,Stock[],4,FALSE)</f>
        <v>14</v>
      </c>
      <c r="S1259" s="34"/>
      <c r="T1259" s="35">
        <f>(DailySales!$S1259/DailySales!$R1259)+DailySales!$U1259</f>
        <v>10</v>
      </c>
      <c r="U1259" s="34">
        <v>10</v>
      </c>
      <c r="V1259" s="36">
        <f>+DailySales!$T1259*DailySales!$R1259</f>
        <v>140</v>
      </c>
      <c r="W1259" s="36">
        <f>+DailySales!$V1259*DailySales!$Q1259</f>
        <v>89.600000000000009</v>
      </c>
      <c r="X1259" s="36">
        <f>VLOOKUP(O1259,Stock[],6,FALSE)</f>
        <v>1330</v>
      </c>
      <c r="Y1259" s="36">
        <f>+DailySales!$V1259*DailySales!$X1259</f>
        <v>186200</v>
      </c>
      <c r="Z1259" s="37"/>
      <c r="AA1259" s="34"/>
      <c r="AB1259" s="78"/>
      <c r="AC1259" s="78"/>
      <c r="AD1259" s="34"/>
      <c r="AE1259" s="77"/>
      <c r="AF1259" s="38"/>
      <c r="AG1259" s="39"/>
      <c r="AH1259" s="38">
        <v>46057</v>
      </c>
      <c r="AI1259" s="39">
        <v>186200</v>
      </c>
      <c r="AJ1259" s="38"/>
      <c r="AK1259" s="39"/>
      <c r="AL1259" s="34"/>
      <c r="AM1259" s="39"/>
      <c r="AN125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59" s="26"/>
      <c r="AQ1259" s="26"/>
      <c r="AR1259" s="26"/>
    </row>
    <row r="1260" spans="1:44" ht="19.5" customHeight="1" x14ac:dyDescent="0.25">
      <c r="A1260" s="32">
        <f t="shared" si="96"/>
        <v>2026</v>
      </c>
      <c r="B1260" s="32">
        <f t="shared" si="97"/>
        <v>1</v>
      </c>
      <c r="C1260" s="25">
        <v>46029</v>
      </c>
      <c r="D1260" s="57">
        <f t="shared" ca="1" si="98"/>
        <v>46097</v>
      </c>
      <c r="E1260" s="32" t="str">
        <f t="shared" ca="1" si="99"/>
        <v>2-Months</v>
      </c>
      <c r="F1260" s="32" t="str">
        <f>VLOOKUP(O1260,Stock[],5,FALSE)</f>
        <v>BE</v>
      </c>
      <c r="G1260" s="33" t="s">
        <v>2186</v>
      </c>
      <c r="H1260" s="34"/>
      <c r="I1260" s="34" t="s">
        <v>233</v>
      </c>
      <c r="J1260" s="32" t="str">
        <f>VLOOKUP(I1260,Customers[],2,FALSE)</f>
        <v>ဦးဝင်းနိုင်</v>
      </c>
      <c r="K1260" s="32" t="str">
        <f>VLOOKUP(I1260,Customers[],4,FALSE)</f>
        <v>Wandwin</v>
      </c>
      <c r="L1260" s="32" t="str">
        <f>VLOOKUP(Table85[[#This Row],[CustomerID]],Table!H:K,3,0)</f>
        <v>လျှော်ပင်</v>
      </c>
      <c r="M1260" s="32" t="str">
        <f>VLOOKUP(I1260,Customers[],5,FALSE)</f>
        <v>WholeSales/Contract</v>
      </c>
      <c r="N1260" s="34" t="s">
        <v>10</v>
      </c>
      <c r="O1260" s="37" t="s">
        <v>213</v>
      </c>
      <c r="P1260" s="32" t="str">
        <f>VLOOKUP(O1260,Stock[],2,FALSE)</f>
        <v>ဒဂုံမန်ကျည်း</v>
      </c>
      <c r="Q1260" s="35">
        <f>VLOOKUP(O1260,Stock[],3,FALSE)</f>
        <v>0.64</v>
      </c>
      <c r="R1260" s="35">
        <f>VLOOKUP(O1260,Stock[],4,FALSE)</f>
        <v>14</v>
      </c>
      <c r="S1260" s="34"/>
      <c r="T1260" s="35">
        <f>(DailySales!$S1260/DailySales!$R1260)+DailySales!$U1260</f>
        <v>2</v>
      </c>
      <c r="U1260" s="34">
        <v>2</v>
      </c>
      <c r="V1260" s="36">
        <f>+DailySales!$T1260*DailySales!$R1260</f>
        <v>28</v>
      </c>
      <c r="W1260" s="36">
        <f>+DailySales!$V1260*DailySales!$Q1260</f>
        <v>17.920000000000002</v>
      </c>
      <c r="X1260" s="36">
        <f>VLOOKUP(O1260,Stock[],6,FALSE)</f>
        <v>1280</v>
      </c>
      <c r="Y1260" s="36">
        <f>+DailySales!$V1260*DailySales!$X1260</f>
        <v>35840</v>
      </c>
      <c r="Z1260" s="37"/>
      <c r="AA1260" s="34"/>
      <c r="AB1260" s="78"/>
      <c r="AC1260" s="78"/>
      <c r="AD1260" s="34"/>
      <c r="AE1260" s="77"/>
      <c r="AF1260" s="38"/>
      <c r="AG1260" s="39"/>
      <c r="AH1260" s="38">
        <v>46057</v>
      </c>
      <c r="AI1260" s="39">
        <v>35840</v>
      </c>
      <c r="AJ1260" s="38"/>
      <c r="AK1260" s="39"/>
      <c r="AL1260" s="34"/>
      <c r="AM1260" s="39"/>
      <c r="AN126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60" s="26"/>
      <c r="AQ1260" s="26"/>
      <c r="AR1260" s="26"/>
    </row>
    <row r="1261" spans="1:44" ht="19.5" customHeight="1" x14ac:dyDescent="0.25">
      <c r="A1261" s="32">
        <f t="shared" si="96"/>
        <v>2026</v>
      </c>
      <c r="B1261" s="32">
        <f t="shared" si="97"/>
        <v>1</v>
      </c>
      <c r="C1261" s="25">
        <v>46029</v>
      </c>
      <c r="D1261" s="57">
        <f t="shared" ca="1" si="98"/>
        <v>46097</v>
      </c>
      <c r="E1261" s="32" t="str">
        <f t="shared" ca="1" si="99"/>
        <v>2-Months</v>
      </c>
      <c r="F1261" s="32" t="str">
        <f>VLOOKUP(O1261,Stock[],5,FALSE)</f>
        <v>BE</v>
      </c>
      <c r="G1261" s="33" t="s">
        <v>2186</v>
      </c>
      <c r="H1261" s="34"/>
      <c r="I1261" s="34" t="s">
        <v>233</v>
      </c>
      <c r="J1261" s="32" t="str">
        <f>VLOOKUP(I1261,Customers[],2,FALSE)</f>
        <v>ဦးဝင်းနိုင်</v>
      </c>
      <c r="K1261" s="32" t="str">
        <f>VLOOKUP(I1261,Customers[],4,FALSE)</f>
        <v>Wandwin</v>
      </c>
      <c r="L1261" s="32" t="str">
        <f>VLOOKUP(Table85[[#This Row],[CustomerID]],Table!H:K,3,0)</f>
        <v>လျှော်ပင်</v>
      </c>
      <c r="M1261" s="32" t="str">
        <f>VLOOKUP(I1261,Customers[],5,FALSE)</f>
        <v>WholeSales/Contract</v>
      </c>
      <c r="N1261" s="34" t="s">
        <v>10</v>
      </c>
      <c r="O1261" s="37" t="s">
        <v>205</v>
      </c>
      <c r="P1261" s="32" t="str">
        <f>VLOOKUP(O1261,Stock[],2,FALSE)</f>
        <v>ကောင်းကြည် ကော် 25%  (1Ltr )</v>
      </c>
      <c r="Q1261" s="35">
        <f>VLOOKUP(O1261,Stock[],3,FALSE)</f>
        <v>1</v>
      </c>
      <c r="R1261" s="35">
        <f>VLOOKUP(O1261,Stock[],4,FALSE)</f>
        <v>12</v>
      </c>
      <c r="S1261" s="34"/>
      <c r="T1261" s="35">
        <f>(DailySales!$S1261/DailySales!$R1261)+DailySales!$U1261</f>
        <v>20</v>
      </c>
      <c r="U1261" s="34">
        <v>20</v>
      </c>
      <c r="V1261" s="36">
        <f>+DailySales!$T1261*DailySales!$R1261</f>
        <v>240</v>
      </c>
      <c r="W1261" s="36">
        <f>+DailySales!$V1261*DailySales!$Q1261</f>
        <v>240</v>
      </c>
      <c r="X1261" s="36">
        <f>VLOOKUP(O1261,Stock[],6,FALSE)</f>
        <v>1530</v>
      </c>
      <c r="Y1261" s="36">
        <f>+DailySales!$V1261*DailySales!$X1261</f>
        <v>367200</v>
      </c>
      <c r="Z1261" s="37"/>
      <c r="AA1261" s="34"/>
      <c r="AB1261" s="78"/>
      <c r="AC1261" s="78"/>
      <c r="AD1261" s="34"/>
      <c r="AE1261" s="77"/>
      <c r="AF1261" s="38"/>
      <c r="AG1261" s="39"/>
      <c r="AH1261" s="38">
        <v>46057</v>
      </c>
      <c r="AI1261" s="39">
        <v>367200</v>
      </c>
      <c r="AJ1261" s="38"/>
      <c r="AK1261" s="39"/>
      <c r="AL1261" s="34"/>
      <c r="AM1261" s="39"/>
      <c r="AN126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61" s="26"/>
      <c r="AQ1261" s="26"/>
      <c r="AR1261" s="26"/>
    </row>
    <row r="1262" spans="1:44" ht="19.5" customHeight="1" x14ac:dyDescent="0.25">
      <c r="A1262" s="32">
        <f t="shared" si="96"/>
        <v>2026</v>
      </c>
      <c r="B1262" s="32">
        <f t="shared" si="97"/>
        <v>1</v>
      </c>
      <c r="C1262" s="25">
        <v>46029</v>
      </c>
      <c r="D1262" s="57">
        <f t="shared" ca="1" si="98"/>
        <v>46097</v>
      </c>
      <c r="E1262" s="32" t="str">
        <f t="shared" ca="1" si="99"/>
        <v>2-Months</v>
      </c>
      <c r="F1262" s="32" t="str">
        <f>VLOOKUP(O1262,Stock[],5,FALSE)</f>
        <v>BE</v>
      </c>
      <c r="G1262" s="33" t="s">
        <v>2187</v>
      </c>
      <c r="H1262" s="34"/>
      <c r="I1262" s="34" t="s">
        <v>231</v>
      </c>
      <c r="J1262" s="32" t="str">
        <f>VLOOKUP(I1262,Customers[],2,FALSE)</f>
        <v>ဦးဝင်းအောင်ကြွယ်</v>
      </c>
      <c r="K1262" s="32" t="str">
        <f>VLOOKUP(I1262,Customers[],4,FALSE)</f>
        <v>Pyawbwe</v>
      </c>
      <c r="L1262" s="32" t="str">
        <f>VLOOKUP(Table85[[#This Row],[CustomerID]],Table!H:K,3,0)</f>
        <v>ပျော်ဘွယ်</v>
      </c>
      <c r="M1262" s="32" t="str">
        <f>VLOOKUP(I1262,Customers[],5,FALSE)</f>
        <v>WholeSales</v>
      </c>
      <c r="N1262" s="34" t="s">
        <v>10</v>
      </c>
      <c r="O1262" s="37" t="s">
        <v>240</v>
      </c>
      <c r="P1262" s="32" t="str">
        <f>VLOOKUP(O1262,Stock[],2,FALSE)</f>
        <v>သံပုရာအရက်</v>
      </c>
      <c r="Q1262" s="35">
        <f>VLOOKUP(O1262,Stock[],3,FALSE)</f>
        <v>0.64</v>
      </c>
      <c r="R1262" s="35">
        <f>VLOOKUP(O1262,Stock[],4,FALSE)</f>
        <v>14</v>
      </c>
      <c r="S1262" s="34"/>
      <c r="T1262" s="35">
        <f>(DailySales!$S1262/DailySales!$R1262)+DailySales!$U1262</f>
        <v>20</v>
      </c>
      <c r="U1262" s="34">
        <v>20</v>
      </c>
      <c r="V1262" s="36">
        <f>+DailySales!$T1262*DailySales!$R1262</f>
        <v>280</v>
      </c>
      <c r="W1262" s="36">
        <f>+DailySales!$V1262*DailySales!$Q1262</f>
        <v>179.20000000000002</v>
      </c>
      <c r="X1262" s="36">
        <f>VLOOKUP(O1262,Stock[],6,FALSE)</f>
        <v>1330</v>
      </c>
      <c r="Y1262" s="36">
        <f>+DailySales!$V1262*DailySales!$X1262</f>
        <v>372400</v>
      </c>
      <c r="Z1262" s="37"/>
      <c r="AA1262" s="34"/>
      <c r="AB1262" s="78"/>
      <c r="AC1262" s="78"/>
      <c r="AD1262" s="34"/>
      <c r="AE1262" s="77"/>
      <c r="AF1262" s="38"/>
      <c r="AG1262" s="39"/>
      <c r="AH1262" s="38">
        <v>46044</v>
      </c>
      <c r="AI1262" s="39">
        <v>372400</v>
      </c>
      <c r="AJ1262" s="38"/>
      <c r="AK1262" s="39"/>
      <c r="AL1262" s="34"/>
      <c r="AM1262" s="39"/>
      <c r="AN126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62" s="26"/>
      <c r="AQ1262" s="26"/>
      <c r="AR1262" s="26"/>
    </row>
    <row r="1263" spans="1:44" ht="19.5" customHeight="1" x14ac:dyDescent="0.25">
      <c r="A1263" s="32">
        <f t="shared" si="96"/>
        <v>2026</v>
      </c>
      <c r="B1263" s="32">
        <f t="shared" si="97"/>
        <v>1</v>
      </c>
      <c r="C1263" s="25">
        <v>46029</v>
      </c>
      <c r="D1263" s="57">
        <f t="shared" ca="1" si="98"/>
        <v>46097</v>
      </c>
      <c r="E1263" s="32" t="str">
        <f t="shared" ca="1" si="99"/>
        <v>2-Months</v>
      </c>
      <c r="F1263" s="32" t="str">
        <f>VLOOKUP(O1263,Stock[],5,FALSE)</f>
        <v>BE</v>
      </c>
      <c r="G1263" s="33" t="s">
        <v>2187</v>
      </c>
      <c r="H1263" s="34"/>
      <c r="I1263" s="34" t="s">
        <v>231</v>
      </c>
      <c r="J1263" s="32" t="str">
        <f>VLOOKUP(I1263,Customers[],2,FALSE)</f>
        <v>ဦးဝင်းအောင်ကြွယ်</v>
      </c>
      <c r="K1263" s="32" t="str">
        <f>VLOOKUP(I1263,Customers[],4,FALSE)</f>
        <v>Pyawbwe</v>
      </c>
      <c r="L1263" s="32" t="str">
        <f>VLOOKUP(Table85[[#This Row],[CustomerID]],Table!H:K,3,0)</f>
        <v>ပျော်ဘွယ်</v>
      </c>
      <c r="M1263" s="32" t="str">
        <f>VLOOKUP(I1263,Customers[],5,FALSE)</f>
        <v>WholeSales</v>
      </c>
      <c r="N1263" s="34" t="s">
        <v>10</v>
      </c>
      <c r="O1263" s="37" t="s">
        <v>220</v>
      </c>
      <c r="P1263" s="32" t="str">
        <f>VLOOKUP(O1263,Stock[],2,FALSE)</f>
        <v>မြန်မာရှောက်ပျား</v>
      </c>
      <c r="Q1263" s="35">
        <f>VLOOKUP(O1263,Stock[],3,FALSE)</f>
        <v>0.64</v>
      </c>
      <c r="R1263" s="35">
        <f>VLOOKUP(O1263,Stock[],4,FALSE)</f>
        <v>14</v>
      </c>
      <c r="S1263" s="34"/>
      <c r="T1263" s="35">
        <f>(DailySales!$S1263/DailySales!$R1263)+DailySales!$U1263</f>
        <v>50</v>
      </c>
      <c r="U1263" s="34">
        <v>50</v>
      </c>
      <c r="V1263" s="36">
        <f>+DailySales!$T1263*DailySales!$R1263</f>
        <v>700</v>
      </c>
      <c r="W1263" s="36">
        <f>+DailySales!$V1263*DailySales!$Q1263</f>
        <v>448</v>
      </c>
      <c r="X1263" s="36">
        <f>VLOOKUP(O1263,Stock[],6,FALSE)</f>
        <v>1370</v>
      </c>
      <c r="Y1263" s="36">
        <f>+DailySales!$V1263*DailySales!$X1263</f>
        <v>959000</v>
      </c>
      <c r="Z1263" s="37"/>
      <c r="AA1263" s="34"/>
      <c r="AB1263" s="78"/>
      <c r="AC1263" s="78"/>
      <c r="AD1263" s="34"/>
      <c r="AE1263" s="77"/>
      <c r="AF1263" s="38"/>
      <c r="AG1263" s="39"/>
      <c r="AH1263" s="38">
        <v>46044</v>
      </c>
      <c r="AI1263" s="39">
        <v>959000</v>
      </c>
      <c r="AJ1263" s="38"/>
      <c r="AK1263" s="39"/>
      <c r="AL1263" s="34"/>
      <c r="AM1263" s="39"/>
      <c r="AN126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63" s="26"/>
      <c r="AQ1263" s="26"/>
      <c r="AR1263" s="26"/>
    </row>
    <row r="1264" spans="1:44" ht="19.5" customHeight="1" x14ac:dyDescent="0.25">
      <c r="A1264" s="32">
        <f t="shared" si="96"/>
        <v>2026</v>
      </c>
      <c r="B1264" s="32">
        <f t="shared" si="97"/>
        <v>1</v>
      </c>
      <c r="C1264" s="25">
        <v>46029</v>
      </c>
      <c r="D1264" s="57">
        <f t="shared" ca="1" si="98"/>
        <v>46097</v>
      </c>
      <c r="E1264" s="32" t="str">
        <f t="shared" ca="1" si="99"/>
        <v>2-Months</v>
      </c>
      <c r="F1264" s="32" t="str">
        <f>VLOOKUP(O1264,Stock[],5,FALSE)</f>
        <v>BE</v>
      </c>
      <c r="G1264" s="33" t="s">
        <v>2187</v>
      </c>
      <c r="H1264" s="34"/>
      <c r="I1264" s="34" t="s">
        <v>231</v>
      </c>
      <c r="J1264" s="32" t="str">
        <f>VLOOKUP(I1264,Customers[],2,FALSE)</f>
        <v>ဦးဝင်းအောင်ကြွယ်</v>
      </c>
      <c r="K1264" s="32" t="str">
        <f>VLOOKUP(I1264,Customers[],4,FALSE)</f>
        <v>Pyawbwe</v>
      </c>
      <c r="L1264" s="32" t="str">
        <f>VLOOKUP(Table85[[#This Row],[CustomerID]],Table!H:K,3,0)</f>
        <v>ပျော်ဘွယ်</v>
      </c>
      <c r="M1264" s="32" t="str">
        <f>VLOOKUP(I1264,Customers[],5,FALSE)</f>
        <v>WholeSales</v>
      </c>
      <c r="N1264" s="34" t="s">
        <v>10</v>
      </c>
      <c r="O1264" s="37" t="s">
        <v>208</v>
      </c>
      <c r="P1264" s="32" t="str">
        <f>VLOOKUP(O1264,Stock[],2,FALSE)</f>
        <v>ဇေယျဝတီ Red</v>
      </c>
      <c r="Q1264" s="35">
        <f>VLOOKUP(O1264,Stock[],3,FALSE)</f>
        <v>0.7</v>
      </c>
      <c r="R1264" s="35">
        <f>VLOOKUP(O1264,Stock[],4,FALSE)</f>
        <v>12</v>
      </c>
      <c r="S1264" s="34"/>
      <c r="T1264" s="35">
        <f>(DailySales!$S1264/DailySales!$R1264)+DailySales!$U1264</f>
        <v>50</v>
      </c>
      <c r="U1264" s="34">
        <v>50</v>
      </c>
      <c r="V1264" s="36">
        <f>+DailySales!$T1264*DailySales!$R1264</f>
        <v>600</v>
      </c>
      <c r="W1264" s="36">
        <f>+DailySales!$V1264*DailySales!$Q1264</f>
        <v>420</v>
      </c>
      <c r="X1264" s="36">
        <f>VLOOKUP(O1264,Stock[],6,FALSE)</f>
        <v>1800</v>
      </c>
      <c r="Y1264" s="36">
        <f>+DailySales!$V1264*DailySales!$X1264</f>
        <v>1080000</v>
      </c>
      <c r="Z1264" s="37"/>
      <c r="AA1264" s="34"/>
      <c r="AB1264" s="78"/>
      <c r="AC1264" s="78"/>
      <c r="AD1264" s="34"/>
      <c r="AE1264" s="77"/>
      <c r="AF1264" s="38"/>
      <c r="AG1264" s="39"/>
      <c r="AH1264" s="38">
        <v>46044</v>
      </c>
      <c r="AI1264" s="39">
        <v>1080000</v>
      </c>
      <c r="AJ1264" s="38"/>
      <c r="AK1264" s="39"/>
      <c r="AL1264" s="34"/>
      <c r="AM1264" s="39"/>
      <c r="AN126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64" s="26"/>
      <c r="AQ1264" s="26"/>
      <c r="AR1264" s="26"/>
    </row>
    <row r="1265" spans="1:44" ht="19.5" customHeight="1" x14ac:dyDescent="0.25">
      <c r="A1265" s="32">
        <f t="shared" si="96"/>
        <v>2026</v>
      </c>
      <c r="B1265" s="32">
        <f t="shared" si="97"/>
        <v>1</v>
      </c>
      <c r="C1265" s="25">
        <v>46029</v>
      </c>
      <c r="D1265" s="57">
        <f t="shared" ca="1" si="98"/>
        <v>46097</v>
      </c>
      <c r="E1265" s="32" t="str">
        <f t="shared" ca="1" si="99"/>
        <v>2-Months</v>
      </c>
      <c r="F1265" s="32" t="str">
        <f>VLOOKUP(O1265,Stock[],5,FALSE)</f>
        <v>BE</v>
      </c>
      <c r="G1265" s="33" t="s">
        <v>2188</v>
      </c>
      <c r="H1265" s="34"/>
      <c r="I1265" s="34" t="s">
        <v>233</v>
      </c>
      <c r="J1265" s="32" t="str">
        <f>VLOOKUP(I1265,Customers[],2,FALSE)</f>
        <v>ဦးဝင်းနိုင်</v>
      </c>
      <c r="K1265" s="32" t="str">
        <f>VLOOKUP(I1265,Customers[],4,FALSE)</f>
        <v>Wandwin</v>
      </c>
      <c r="L1265" s="32" t="str">
        <f>VLOOKUP(Table85[[#This Row],[CustomerID]],Table!H:K,3,0)</f>
        <v>လျှော်ပင်</v>
      </c>
      <c r="M1265" s="32" t="str">
        <f>VLOOKUP(I1265,Customers[],5,FALSE)</f>
        <v>WholeSales/Contract</v>
      </c>
      <c r="N1265" s="34" t="s">
        <v>10</v>
      </c>
      <c r="O1265" s="37" t="s">
        <v>240</v>
      </c>
      <c r="P1265" s="32" t="str">
        <f>VLOOKUP(O1265,Stock[],2,FALSE)</f>
        <v>သံပုရာအရက်</v>
      </c>
      <c r="Q1265" s="35">
        <f>VLOOKUP(O1265,Stock[],3,FALSE)</f>
        <v>0.64</v>
      </c>
      <c r="R1265" s="35">
        <f>VLOOKUP(O1265,Stock[],4,FALSE)</f>
        <v>14</v>
      </c>
      <c r="S1265" s="34"/>
      <c r="T1265" s="35">
        <f>(DailySales!$S1265/DailySales!$R1265)+DailySales!$U1265</f>
        <v>10</v>
      </c>
      <c r="U1265" s="34">
        <v>10</v>
      </c>
      <c r="V1265" s="36">
        <f>+DailySales!$T1265*DailySales!$R1265</f>
        <v>140</v>
      </c>
      <c r="W1265" s="36">
        <f>+DailySales!$V1265*DailySales!$Q1265</f>
        <v>89.600000000000009</v>
      </c>
      <c r="X1265" s="36">
        <f>VLOOKUP(O1265,Stock[],6,FALSE)</f>
        <v>1330</v>
      </c>
      <c r="Y1265" s="36">
        <f>+DailySales!$V1265*DailySales!$X1265</f>
        <v>186200</v>
      </c>
      <c r="Z1265" s="37"/>
      <c r="AA1265" s="34"/>
      <c r="AB1265" s="78"/>
      <c r="AC1265" s="78"/>
      <c r="AD1265" s="34"/>
      <c r="AE1265" s="77"/>
      <c r="AF1265" s="38"/>
      <c r="AG1265" s="39"/>
      <c r="AH1265" s="38">
        <v>46057</v>
      </c>
      <c r="AI1265" s="39">
        <v>186200</v>
      </c>
      <c r="AJ1265" s="38"/>
      <c r="AK1265" s="39"/>
      <c r="AL1265" s="34"/>
      <c r="AM1265" s="39"/>
      <c r="AN126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65" s="26"/>
      <c r="AQ1265" s="26"/>
      <c r="AR1265" s="26"/>
    </row>
    <row r="1266" spans="1:44" ht="19.5" customHeight="1" x14ac:dyDescent="0.25">
      <c r="A1266" s="32">
        <f t="shared" si="96"/>
        <v>2026</v>
      </c>
      <c r="B1266" s="32">
        <f t="shared" si="97"/>
        <v>1</v>
      </c>
      <c r="C1266" s="25">
        <v>46029</v>
      </c>
      <c r="D1266" s="57">
        <f t="shared" ca="1" si="98"/>
        <v>46097</v>
      </c>
      <c r="E1266" s="32" t="str">
        <f t="shared" ca="1" si="99"/>
        <v>2-Months</v>
      </c>
      <c r="F1266" s="32" t="str">
        <f>VLOOKUP(O1266,Stock[],5,FALSE)</f>
        <v>BE</v>
      </c>
      <c r="G1266" s="33" t="s">
        <v>2188</v>
      </c>
      <c r="H1266" s="34"/>
      <c r="I1266" s="34" t="s">
        <v>233</v>
      </c>
      <c r="J1266" s="32" t="str">
        <f>VLOOKUP(I1266,Customers[],2,FALSE)</f>
        <v>ဦးဝင်းနိုင်</v>
      </c>
      <c r="K1266" s="32" t="str">
        <f>VLOOKUP(I1266,Customers[],4,FALSE)</f>
        <v>Wandwin</v>
      </c>
      <c r="L1266" s="32" t="str">
        <f>VLOOKUP(Table85[[#This Row],[CustomerID]],Table!H:K,3,0)</f>
        <v>လျှော်ပင်</v>
      </c>
      <c r="M1266" s="32" t="str">
        <f>VLOOKUP(I1266,Customers[],5,FALSE)</f>
        <v>WholeSales/Contract</v>
      </c>
      <c r="N1266" s="34" t="s">
        <v>10</v>
      </c>
      <c r="O1266" s="37" t="s">
        <v>220</v>
      </c>
      <c r="P1266" s="32" t="str">
        <f>VLOOKUP(O1266,Stock[],2,FALSE)</f>
        <v>မြန်မာရှောက်ပျား</v>
      </c>
      <c r="Q1266" s="35">
        <f>VLOOKUP(O1266,Stock[],3,FALSE)</f>
        <v>0.64</v>
      </c>
      <c r="R1266" s="35">
        <f>VLOOKUP(O1266,Stock[],4,FALSE)</f>
        <v>14</v>
      </c>
      <c r="S1266" s="34"/>
      <c r="T1266" s="35">
        <f>(DailySales!$S1266/DailySales!$R1266)+DailySales!$U1266</f>
        <v>40</v>
      </c>
      <c r="U1266" s="34">
        <v>40</v>
      </c>
      <c r="V1266" s="36">
        <f>+DailySales!$T1266*DailySales!$R1266</f>
        <v>560</v>
      </c>
      <c r="W1266" s="36">
        <f>+DailySales!$V1266*DailySales!$Q1266</f>
        <v>358.40000000000003</v>
      </c>
      <c r="X1266" s="36">
        <f>VLOOKUP(O1266,Stock[],6,FALSE)</f>
        <v>1370</v>
      </c>
      <c r="Y1266" s="36">
        <f>+DailySales!$V1266*DailySales!$X1266</f>
        <v>767200</v>
      </c>
      <c r="Z1266" s="37"/>
      <c r="AA1266" s="34"/>
      <c r="AB1266" s="78"/>
      <c r="AC1266" s="78"/>
      <c r="AD1266" s="34"/>
      <c r="AE1266" s="77"/>
      <c r="AF1266" s="38"/>
      <c r="AG1266" s="39"/>
      <c r="AH1266" s="38">
        <v>46057</v>
      </c>
      <c r="AI1266" s="39">
        <v>767200</v>
      </c>
      <c r="AJ1266" s="38"/>
      <c r="AK1266" s="39"/>
      <c r="AL1266" s="34"/>
      <c r="AM1266" s="39"/>
      <c r="AN126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66" s="26"/>
      <c r="AQ1266" s="26"/>
      <c r="AR1266" s="26"/>
    </row>
    <row r="1267" spans="1:44" ht="19.5" customHeight="1" x14ac:dyDescent="0.25">
      <c r="A1267" s="32">
        <f t="shared" si="96"/>
        <v>2026</v>
      </c>
      <c r="B1267" s="32">
        <f t="shared" si="97"/>
        <v>1</v>
      </c>
      <c r="C1267" s="25">
        <v>46029</v>
      </c>
      <c r="D1267" s="57">
        <f t="shared" ca="1" si="98"/>
        <v>46097</v>
      </c>
      <c r="E1267" s="32" t="str">
        <f t="shared" ca="1" si="99"/>
        <v>2-Months</v>
      </c>
      <c r="F1267" s="32" t="str">
        <f>VLOOKUP(O1267,Stock[],5,FALSE)</f>
        <v>BE</v>
      </c>
      <c r="G1267" s="33" t="s">
        <v>2188</v>
      </c>
      <c r="H1267" s="34"/>
      <c r="I1267" s="34" t="s">
        <v>233</v>
      </c>
      <c r="J1267" s="32" t="str">
        <f>VLOOKUP(I1267,Customers[],2,FALSE)</f>
        <v>ဦးဝင်းနိုင်</v>
      </c>
      <c r="K1267" s="32" t="str">
        <f>VLOOKUP(I1267,Customers[],4,FALSE)</f>
        <v>Wandwin</v>
      </c>
      <c r="L1267" s="32" t="str">
        <f>VLOOKUP(Table85[[#This Row],[CustomerID]],Table!H:K,3,0)</f>
        <v>လျှော်ပင်</v>
      </c>
      <c r="M1267" s="32" t="str">
        <f>VLOOKUP(I1267,Customers[],5,FALSE)</f>
        <v>WholeSales/Contract</v>
      </c>
      <c r="N1267" s="34" t="s">
        <v>10</v>
      </c>
      <c r="O1267" s="37" t="s">
        <v>217</v>
      </c>
      <c r="P1267" s="32" t="str">
        <f>VLOOKUP(O1267,Stock[],2,FALSE)</f>
        <v>လိမ္မော်ဖြူ</v>
      </c>
      <c r="Q1267" s="35">
        <f>VLOOKUP(O1267,Stock[],3,FALSE)</f>
        <v>0.64</v>
      </c>
      <c r="R1267" s="35">
        <f>VLOOKUP(O1267,Stock[],4,FALSE)</f>
        <v>24</v>
      </c>
      <c r="S1267" s="34"/>
      <c r="T1267" s="35">
        <f>(DailySales!$S1267/DailySales!$R1267)+DailySales!$U1267</f>
        <v>5</v>
      </c>
      <c r="U1267" s="34">
        <v>5</v>
      </c>
      <c r="V1267" s="36">
        <f>+DailySales!$T1267*DailySales!$R1267</f>
        <v>120</v>
      </c>
      <c r="W1267" s="36">
        <f>+DailySales!$V1267*DailySales!$Q1267</f>
        <v>76.8</v>
      </c>
      <c r="X1267" s="36">
        <f>VLOOKUP(O1267,Stock[],6,FALSE)</f>
        <v>1330</v>
      </c>
      <c r="Y1267" s="36">
        <f>+DailySales!$V1267*DailySales!$X1267</f>
        <v>159600</v>
      </c>
      <c r="Z1267" s="37"/>
      <c r="AA1267" s="34"/>
      <c r="AB1267" s="78"/>
      <c r="AC1267" s="78"/>
      <c r="AD1267" s="34"/>
      <c r="AE1267" s="77"/>
      <c r="AF1267" s="38"/>
      <c r="AG1267" s="39"/>
      <c r="AH1267" s="38">
        <v>46057</v>
      </c>
      <c r="AI1267" s="39">
        <v>159600</v>
      </c>
      <c r="AJ1267" s="38"/>
      <c r="AK1267" s="39"/>
      <c r="AL1267" s="34"/>
      <c r="AM1267" s="39"/>
      <c r="AN126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67" s="26"/>
      <c r="AQ1267" s="26"/>
      <c r="AR1267" s="26"/>
    </row>
    <row r="1268" spans="1:44" ht="19.5" customHeight="1" x14ac:dyDescent="0.25">
      <c r="A1268" s="32">
        <f t="shared" si="96"/>
        <v>2026</v>
      </c>
      <c r="B1268" s="32">
        <f t="shared" si="97"/>
        <v>1</v>
      </c>
      <c r="C1268" s="25">
        <v>46029</v>
      </c>
      <c r="D1268" s="57">
        <f t="shared" ca="1" si="98"/>
        <v>46097</v>
      </c>
      <c r="E1268" s="32" t="str">
        <f t="shared" ca="1" si="99"/>
        <v>2-Months</v>
      </c>
      <c r="F1268" s="32" t="str">
        <f>VLOOKUP(O1268,Stock[],5,FALSE)</f>
        <v>BE</v>
      </c>
      <c r="G1268" s="33" t="s">
        <v>2188</v>
      </c>
      <c r="H1268" s="34"/>
      <c r="I1268" s="34" t="s">
        <v>233</v>
      </c>
      <c r="J1268" s="32" t="str">
        <f>VLOOKUP(I1268,Customers[],2,FALSE)</f>
        <v>ဦးဝင်းနိုင်</v>
      </c>
      <c r="K1268" s="32" t="str">
        <f>VLOOKUP(I1268,Customers[],4,FALSE)</f>
        <v>Wandwin</v>
      </c>
      <c r="L1268" s="32" t="str">
        <f>VLOOKUP(Table85[[#This Row],[CustomerID]],Table!H:K,3,0)</f>
        <v>လျှော်ပင်</v>
      </c>
      <c r="M1268" s="32" t="str">
        <f>VLOOKUP(I1268,Customers[],5,FALSE)</f>
        <v>WholeSales/Contract</v>
      </c>
      <c r="N1268" s="34" t="s">
        <v>10</v>
      </c>
      <c r="O1268" s="37" t="s">
        <v>2120</v>
      </c>
      <c r="P1268" s="32" t="str">
        <f>VLOOKUP(O1268,Stock[],2,FALSE)</f>
        <v>ဇေ အရက်သန့်</v>
      </c>
      <c r="Q1268" s="35">
        <f>VLOOKUP(O1268,Stock[],3,FALSE)</f>
        <v>0.64</v>
      </c>
      <c r="R1268" s="35">
        <f>VLOOKUP(O1268,Stock[],4,FALSE)</f>
        <v>14</v>
      </c>
      <c r="S1268" s="34"/>
      <c r="T1268" s="35">
        <f>(DailySales!$S1268/DailySales!$R1268)+DailySales!$U1268</f>
        <v>20</v>
      </c>
      <c r="U1268" s="34">
        <v>20</v>
      </c>
      <c r="V1268" s="36">
        <f>+DailySales!$T1268*DailySales!$R1268</f>
        <v>280</v>
      </c>
      <c r="W1268" s="36">
        <f>+DailySales!$V1268*DailySales!$Q1268</f>
        <v>179.20000000000002</v>
      </c>
      <c r="X1268" s="36">
        <f>VLOOKUP(O1268,Stock[],6,FALSE)</f>
        <v>1380</v>
      </c>
      <c r="Y1268" s="36">
        <f>+DailySales!$V1268*DailySales!$X1268</f>
        <v>386400</v>
      </c>
      <c r="Z1268" s="37"/>
      <c r="AA1268" s="34"/>
      <c r="AB1268" s="78"/>
      <c r="AC1268" s="78"/>
      <c r="AD1268" s="34"/>
      <c r="AE1268" s="77"/>
      <c r="AF1268" s="38"/>
      <c r="AG1268" s="39"/>
      <c r="AH1268" s="38">
        <v>46057</v>
      </c>
      <c r="AI1268" s="39">
        <v>386400</v>
      </c>
      <c r="AJ1268" s="38"/>
      <c r="AK1268" s="39"/>
      <c r="AL1268" s="34"/>
      <c r="AM1268" s="39"/>
      <c r="AN126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68" s="26"/>
      <c r="AQ1268" s="26"/>
      <c r="AR1268" s="26"/>
    </row>
    <row r="1269" spans="1:44" ht="19.5" customHeight="1" x14ac:dyDescent="0.25">
      <c r="A1269" s="32">
        <f t="shared" si="96"/>
        <v>2026</v>
      </c>
      <c r="B1269" s="32">
        <f t="shared" si="97"/>
        <v>1</v>
      </c>
      <c r="C1269" s="25">
        <v>46029</v>
      </c>
      <c r="D1269" s="57">
        <f t="shared" ca="1" si="98"/>
        <v>46097</v>
      </c>
      <c r="E1269" s="32" t="str">
        <f t="shared" ca="1" si="99"/>
        <v>2-Months</v>
      </c>
      <c r="F1269" s="32" t="str">
        <f>VLOOKUP(O1269,Stock[],5,FALSE)</f>
        <v>BE</v>
      </c>
      <c r="G1269" s="33" t="s">
        <v>2188</v>
      </c>
      <c r="H1269" s="34"/>
      <c r="I1269" s="34" t="s">
        <v>233</v>
      </c>
      <c r="J1269" s="32" t="str">
        <f>VLOOKUP(I1269,Customers[],2,FALSE)</f>
        <v>ဦးဝင်းနိုင်</v>
      </c>
      <c r="K1269" s="32" t="str">
        <f>VLOOKUP(I1269,Customers[],4,FALSE)</f>
        <v>Wandwin</v>
      </c>
      <c r="L1269" s="32" t="str">
        <f>VLOOKUP(Table85[[#This Row],[CustomerID]],Table!H:K,3,0)</f>
        <v>လျှော်ပင်</v>
      </c>
      <c r="M1269" s="32" t="str">
        <f>VLOOKUP(I1269,Customers[],5,FALSE)</f>
        <v>WholeSales/Contract</v>
      </c>
      <c r="N1269" s="34" t="s">
        <v>10</v>
      </c>
      <c r="O1269" s="37" t="s">
        <v>210</v>
      </c>
      <c r="P1269" s="32" t="str">
        <f>VLOOKUP(O1269,Stock[],2,FALSE)</f>
        <v>ဇေယျဝတီ Red ပု</v>
      </c>
      <c r="Q1269" s="35">
        <f>VLOOKUP(O1269,Stock[],3,FALSE)</f>
        <v>0.64</v>
      </c>
      <c r="R1269" s="35">
        <f>VLOOKUP(O1269,Stock[],4,FALSE)</f>
        <v>14</v>
      </c>
      <c r="S1269" s="34"/>
      <c r="T1269" s="35">
        <f>(DailySales!$S1269/DailySales!$R1269)+DailySales!$U1269</f>
        <v>10</v>
      </c>
      <c r="U1269" s="34">
        <v>10</v>
      </c>
      <c r="V1269" s="36">
        <f>+DailySales!$T1269*DailySales!$R1269</f>
        <v>140</v>
      </c>
      <c r="W1269" s="36">
        <f>+DailySales!$V1269*DailySales!$Q1269</f>
        <v>89.600000000000009</v>
      </c>
      <c r="X1269" s="36">
        <f>VLOOKUP(O1269,Stock[],6,FALSE)</f>
        <v>1600</v>
      </c>
      <c r="Y1269" s="36">
        <f>+DailySales!$V1269*DailySales!$X1269</f>
        <v>224000</v>
      </c>
      <c r="Z1269" s="37"/>
      <c r="AA1269" s="34"/>
      <c r="AB1269" s="78"/>
      <c r="AC1269" s="78"/>
      <c r="AD1269" s="34"/>
      <c r="AE1269" s="77"/>
      <c r="AF1269" s="38"/>
      <c r="AG1269" s="39"/>
      <c r="AH1269" s="38">
        <v>46057</v>
      </c>
      <c r="AI1269" s="39">
        <v>224000</v>
      </c>
      <c r="AJ1269" s="38"/>
      <c r="AK1269" s="39"/>
      <c r="AL1269" s="34"/>
      <c r="AM1269" s="39"/>
      <c r="AN126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69" s="26"/>
      <c r="AQ1269" s="26"/>
      <c r="AR1269" s="26"/>
    </row>
    <row r="1270" spans="1:44" ht="19.5" customHeight="1" x14ac:dyDescent="0.25">
      <c r="A1270" s="32">
        <f t="shared" si="96"/>
        <v>2026</v>
      </c>
      <c r="B1270" s="32">
        <f t="shared" si="97"/>
        <v>1</v>
      </c>
      <c r="C1270" s="25">
        <v>46029</v>
      </c>
      <c r="D1270" s="57">
        <f t="shared" ca="1" si="98"/>
        <v>46097</v>
      </c>
      <c r="E1270" s="32" t="str">
        <f t="shared" ca="1" si="99"/>
        <v>2-Months</v>
      </c>
      <c r="F1270" s="32" t="str">
        <f>VLOOKUP(O1270,Stock[],5,FALSE)</f>
        <v>BE</v>
      </c>
      <c r="G1270" s="33" t="s">
        <v>2188</v>
      </c>
      <c r="H1270" s="34"/>
      <c r="I1270" s="34" t="s">
        <v>233</v>
      </c>
      <c r="J1270" s="32" t="str">
        <f>VLOOKUP(I1270,Customers[],2,FALSE)</f>
        <v>ဦးဝင်းနိုင်</v>
      </c>
      <c r="K1270" s="32" t="str">
        <f>VLOOKUP(I1270,Customers[],4,FALSE)</f>
        <v>Wandwin</v>
      </c>
      <c r="L1270" s="32" t="str">
        <f>VLOOKUP(Table85[[#This Row],[CustomerID]],Table!H:K,3,0)</f>
        <v>လျှော်ပင်</v>
      </c>
      <c r="M1270" s="32" t="str">
        <f>VLOOKUP(I1270,Customers[],5,FALSE)</f>
        <v>WholeSales/Contract</v>
      </c>
      <c r="N1270" s="34" t="s">
        <v>10</v>
      </c>
      <c r="O1270" s="37" t="s">
        <v>214</v>
      </c>
      <c r="P1270" s="32" t="str">
        <f>VLOOKUP(O1270,Stock[],2,FALSE)</f>
        <v>ကောင်းကြည်</v>
      </c>
      <c r="Q1270" s="35">
        <f>VLOOKUP(O1270,Stock[],3,FALSE)</f>
        <v>0.64</v>
      </c>
      <c r="R1270" s="35">
        <f>VLOOKUP(O1270,Stock[],4,FALSE)</f>
        <v>14</v>
      </c>
      <c r="S1270" s="34"/>
      <c r="T1270" s="35">
        <f>(DailySales!$S1270/DailySales!$R1270)+DailySales!$U1270</f>
        <v>20</v>
      </c>
      <c r="U1270" s="34">
        <v>20</v>
      </c>
      <c r="V1270" s="36">
        <f>+DailySales!$T1270*DailySales!$R1270</f>
        <v>280</v>
      </c>
      <c r="W1270" s="36">
        <f>+DailySales!$V1270*DailySales!$Q1270</f>
        <v>179.20000000000002</v>
      </c>
      <c r="X1270" s="36">
        <f>VLOOKUP(O1270,Stock[],6,FALSE)</f>
        <v>1330</v>
      </c>
      <c r="Y1270" s="36">
        <f>+DailySales!$V1270*DailySales!$X1270</f>
        <v>372400</v>
      </c>
      <c r="Z1270" s="37"/>
      <c r="AA1270" s="34"/>
      <c r="AB1270" s="78"/>
      <c r="AC1270" s="78"/>
      <c r="AD1270" s="34"/>
      <c r="AE1270" s="77"/>
      <c r="AF1270" s="38"/>
      <c r="AG1270" s="39"/>
      <c r="AH1270" s="38">
        <v>46057</v>
      </c>
      <c r="AI1270" s="39">
        <v>372400</v>
      </c>
      <c r="AJ1270" s="38"/>
      <c r="AK1270" s="39"/>
      <c r="AL1270" s="34"/>
      <c r="AM1270" s="39"/>
      <c r="AN127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70" s="26"/>
      <c r="AQ1270" s="26"/>
      <c r="AR1270" s="26"/>
    </row>
    <row r="1271" spans="1:44" ht="19.5" customHeight="1" x14ac:dyDescent="0.25">
      <c r="A1271" s="32">
        <f t="shared" si="96"/>
        <v>2026</v>
      </c>
      <c r="B1271" s="32">
        <f t="shared" si="97"/>
        <v>1</v>
      </c>
      <c r="C1271" s="25">
        <v>46029</v>
      </c>
      <c r="D1271" s="57">
        <f t="shared" ca="1" si="98"/>
        <v>46097</v>
      </c>
      <c r="E1271" s="32" t="str">
        <f t="shared" ca="1" si="99"/>
        <v>2-Months</v>
      </c>
      <c r="F1271" s="32" t="str">
        <f>VLOOKUP(O1271,Stock[],5,FALSE)</f>
        <v>BE</v>
      </c>
      <c r="G1271" s="33" t="s">
        <v>2189</v>
      </c>
      <c r="H1271" s="34"/>
      <c r="I1271" s="34" t="s">
        <v>180</v>
      </c>
      <c r="J1271" s="32" t="str">
        <f>VLOOKUP(I1271,Customers[],2,FALSE)</f>
        <v>ရွှေမြင်း</v>
      </c>
      <c r="K1271" s="32" t="str">
        <f>VLOOKUP(I1271,Customers[],4,FALSE)</f>
        <v>Meiktila</v>
      </c>
      <c r="L1271" s="32" t="str">
        <f>VLOOKUP(Table85[[#This Row],[CustomerID]],Table!H:K,3,0)</f>
        <v>မိတ္ထီလာ</v>
      </c>
      <c r="M1271" s="32" t="str">
        <f>VLOOKUP(I1271,Customers[],5,FALSE)</f>
        <v>WholeSales/Contract</v>
      </c>
      <c r="N1271" s="34" t="s">
        <v>10</v>
      </c>
      <c r="O1271" s="37" t="s">
        <v>240</v>
      </c>
      <c r="P1271" s="32" t="str">
        <f>VLOOKUP(O1271,Stock[],2,FALSE)</f>
        <v>သံပုရာအရက်</v>
      </c>
      <c r="Q1271" s="35">
        <f>VLOOKUP(O1271,Stock[],3,FALSE)</f>
        <v>0.64</v>
      </c>
      <c r="R1271" s="35">
        <f>VLOOKUP(O1271,Stock[],4,FALSE)</f>
        <v>14</v>
      </c>
      <c r="S1271" s="34"/>
      <c r="T1271" s="35">
        <f>(DailySales!$S1271/DailySales!$R1271)+DailySales!$U1271</f>
        <v>20</v>
      </c>
      <c r="U1271" s="34">
        <v>20</v>
      </c>
      <c r="V1271" s="36">
        <f>+DailySales!$T1271*DailySales!$R1271</f>
        <v>280</v>
      </c>
      <c r="W1271" s="36">
        <f>+DailySales!$V1271*DailySales!$Q1271</f>
        <v>179.20000000000002</v>
      </c>
      <c r="X1271" s="36">
        <f>VLOOKUP(O1271,Stock[],6,FALSE)</f>
        <v>1330</v>
      </c>
      <c r="Y1271" s="36">
        <f>+DailySales!$V1271*DailySales!$X1271</f>
        <v>372400</v>
      </c>
      <c r="Z1271" s="37"/>
      <c r="AA1271" s="34"/>
      <c r="AB1271" s="78"/>
      <c r="AC1271" s="78"/>
      <c r="AD1271" s="34"/>
      <c r="AE1271" s="77"/>
      <c r="AF1271" s="38"/>
      <c r="AG1271" s="39"/>
      <c r="AH1271" s="38">
        <v>46072</v>
      </c>
      <c r="AI1271" s="39">
        <v>372400</v>
      </c>
      <c r="AJ1271" s="38"/>
      <c r="AK1271" s="39"/>
      <c r="AL1271" s="34"/>
      <c r="AM1271" s="39"/>
      <c r="AN127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71" s="26"/>
      <c r="AQ1271" s="26"/>
      <c r="AR1271" s="26"/>
    </row>
    <row r="1272" spans="1:44" ht="19.5" customHeight="1" x14ac:dyDescent="0.25">
      <c r="A1272" s="32">
        <f t="shared" si="96"/>
        <v>2026</v>
      </c>
      <c r="B1272" s="32">
        <f t="shared" si="97"/>
        <v>1</v>
      </c>
      <c r="C1272" s="25">
        <v>46029</v>
      </c>
      <c r="D1272" s="57">
        <f t="shared" ca="1" si="98"/>
        <v>46097</v>
      </c>
      <c r="E1272" s="32" t="str">
        <f t="shared" ca="1" si="99"/>
        <v>2-Months</v>
      </c>
      <c r="F1272" s="32" t="str">
        <f>VLOOKUP(O1272,Stock[],5,FALSE)</f>
        <v>BE</v>
      </c>
      <c r="G1272" s="33" t="s">
        <v>2189</v>
      </c>
      <c r="H1272" s="34"/>
      <c r="I1272" s="34" t="s">
        <v>180</v>
      </c>
      <c r="J1272" s="32" t="str">
        <f>VLOOKUP(I1272,Customers[],2,FALSE)</f>
        <v>ရွှေမြင်း</v>
      </c>
      <c r="K1272" s="32" t="str">
        <f>VLOOKUP(I1272,Customers[],4,FALSE)</f>
        <v>Meiktila</v>
      </c>
      <c r="L1272" s="32" t="str">
        <f>VLOOKUP(Table85[[#This Row],[CustomerID]],Table!H:K,3,0)</f>
        <v>မိတ္ထီလာ</v>
      </c>
      <c r="M1272" s="32" t="str">
        <f>VLOOKUP(I1272,Customers[],5,FALSE)</f>
        <v>WholeSales/Contract</v>
      </c>
      <c r="N1272" s="34" t="s">
        <v>10</v>
      </c>
      <c r="O1272" s="37" t="s">
        <v>220</v>
      </c>
      <c r="P1272" s="32" t="str">
        <f>VLOOKUP(O1272,Stock[],2,FALSE)</f>
        <v>မြန်မာရှောက်ပျား</v>
      </c>
      <c r="Q1272" s="35">
        <f>VLOOKUP(O1272,Stock[],3,FALSE)</f>
        <v>0.64</v>
      </c>
      <c r="R1272" s="35">
        <f>VLOOKUP(O1272,Stock[],4,FALSE)</f>
        <v>14</v>
      </c>
      <c r="S1272" s="34"/>
      <c r="T1272" s="35">
        <f>(DailySales!$S1272/DailySales!$R1272)+DailySales!$U1272</f>
        <v>20</v>
      </c>
      <c r="U1272" s="34">
        <v>20</v>
      </c>
      <c r="V1272" s="36">
        <f>+DailySales!$T1272*DailySales!$R1272</f>
        <v>280</v>
      </c>
      <c r="W1272" s="36">
        <f>+DailySales!$V1272*DailySales!$Q1272</f>
        <v>179.20000000000002</v>
      </c>
      <c r="X1272" s="36">
        <f>VLOOKUP(O1272,Stock[],6,FALSE)</f>
        <v>1370</v>
      </c>
      <c r="Y1272" s="36">
        <f>+DailySales!$V1272*DailySales!$X1272</f>
        <v>383600</v>
      </c>
      <c r="Z1272" s="37"/>
      <c r="AA1272" s="34"/>
      <c r="AB1272" s="78"/>
      <c r="AC1272" s="78"/>
      <c r="AD1272" s="34"/>
      <c r="AE1272" s="77"/>
      <c r="AF1272" s="38"/>
      <c r="AG1272" s="39"/>
      <c r="AH1272" s="38">
        <v>46072</v>
      </c>
      <c r="AI1272" s="39">
        <v>383600</v>
      </c>
      <c r="AJ1272" s="38"/>
      <c r="AK1272" s="39"/>
      <c r="AL1272" s="34"/>
      <c r="AM1272" s="39"/>
      <c r="AN127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72" s="26"/>
      <c r="AQ1272" s="26"/>
      <c r="AR1272" s="26"/>
    </row>
    <row r="1273" spans="1:44" ht="19.5" customHeight="1" x14ac:dyDescent="0.25">
      <c r="A1273" s="32">
        <f t="shared" si="96"/>
        <v>2026</v>
      </c>
      <c r="B1273" s="32">
        <f t="shared" si="97"/>
        <v>1</v>
      </c>
      <c r="C1273" s="25">
        <v>46029</v>
      </c>
      <c r="D1273" s="57">
        <f t="shared" ca="1" si="98"/>
        <v>46097</v>
      </c>
      <c r="E1273" s="32" t="str">
        <f t="shared" ca="1" si="99"/>
        <v>2-Months</v>
      </c>
      <c r="F1273" s="32" t="str">
        <f>VLOOKUP(O1273,Stock[],5,FALSE)</f>
        <v>BE</v>
      </c>
      <c r="G1273" s="33" t="s">
        <v>2189</v>
      </c>
      <c r="H1273" s="34"/>
      <c r="I1273" s="34" t="s">
        <v>180</v>
      </c>
      <c r="J1273" s="32" t="str">
        <f>VLOOKUP(I1273,Customers[],2,FALSE)</f>
        <v>ရွှေမြင်း</v>
      </c>
      <c r="K1273" s="32" t="str">
        <f>VLOOKUP(I1273,Customers[],4,FALSE)</f>
        <v>Meiktila</v>
      </c>
      <c r="L1273" s="32" t="str">
        <f>VLOOKUP(Table85[[#This Row],[CustomerID]],Table!H:K,3,0)</f>
        <v>မိတ္ထီလာ</v>
      </c>
      <c r="M1273" s="32" t="str">
        <f>VLOOKUP(I1273,Customers[],5,FALSE)</f>
        <v>WholeSales/Contract</v>
      </c>
      <c r="N1273" s="34" t="s">
        <v>10</v>
      </c>
      <c r="O1273" s="37" t="s">
        <v>216</v>
      </c>
      <c r="P1273" s="32" t="str">
        <f>VLOOKUP(O1273,Stock[],2,FALSE)</f>
        <v>ဒဂုံအရက်သန့်</v>
      </c>
      <c r="Q1273" s="35">
        <f>VLOOKUP(O1273,Stock[],3,FALSE)</f>
        <v>0.64</v>
      </c>
      <c r="R1273" s="35">
        <f>VLOOKUP(O1273,Stock[],4,FALSE)</f>
        <v>14</v>
      </c>
      <c r="S1273" s="34"/>
      <c r="T1273" s="35">
        <f>(DailySales!$S1273/DailySales!$R1273)+DailySales!$U1273</f>
        <v>11</v>
      </c>
      <c r="U1273" s="34">
        <v>11</v>
      </c>
      <c r="V1273" s="36">
        <f>+DailySales!$T1273*DailySales!$R1273</f>
        <v>154</v>
      </c>
      <c r="W1273" s="36">
        <f>+DailySales!$V1273*DailySales!$Q1273</f>
        <v>98.56</v>
      </c>
      <c r="X1273" s="36">
        <f>VLOOKUP(O1273,Stock[],6,FALSE)</f>
        <v>1330</v>
      </c>
      <c r="Y1273" s="36">
        <f>+DailySales!$V1273*DailySales!$X1273</f>
        <v>204820</v>
      </c>
      <c r="Z1273" s="37"/>
      <c r="AA1273" s="34"/>
      <c r="AB1273" s="78"/>
      <c r="AC1273" s="78"/>
      <c r="AD1273" s="34"/>
      <c r="AE1273" s="77"/>
      <c r="AF1273" s="38"/>
      <c r="AG1273" s="39"/>
      <c r="AH1273" s="38">
        <v>46072</v>
      </c>
      <c r="AI1273" s="39">
        <v>204820</v>
      </c>
      <c r="AJ1273" s="38"/>
      <c r="AK1273" s="39"/>
      <c r="AL1273" s="34"/>
      <c r="AM1273" s="39"/>
      <c r="AN127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73" s="26"/>
      <c r="AQ1273" s="26"/>
      <c r="AR1273" s="26"/>
    </row>
    <row r="1274" spans="1:44" ht="19.5" customHeight="1" x14ac:dyDescent="0.25">
      <c r="A1274" s="32">
        <f t="shared" si="96"/>
        <v>2026</v>
      </c>
      <c r="B1274" s="32">
        <f t="shared" si="97"/>
        <v>1</v>
      </c>
      <c r="C1274" s="25">
        <v>46029</v>
      </c>
      <c r="D1274" s="57">
        <f t="shared" ca="1" si="98"/>
        <v>46097</v>
      </c>
      <c r="E1274" s="32" t="str">
        <f t="shared" ca="1" si="99"/>
        <v>2-Months</v>
      </c>
      <c r="F1274" s="32" t="str">
        <f>VLOOKUP(O1274,Stock[],5,FALSE)</f>
        <v>BE</v>
      </c>
      <c r="G1274" s="33" t="s">
        <v>2189</v>
      </c>
      <c r="H1274" s="34"/>
      <c r="I1274" s="34" t="s">
        <v>180</v>
      </c>
      <c r="J1274" s="32" t="str">
        <f>VLOOKUP(I1274,Customers[],2,FALSE)</f>
        <v>ရွှေမြင်း</v>
      </c>
      <c r="K1274" s="32" t="str">
        <f>VLOOKUP(I1274,Customers[],4,FALSE)</f>
        <v>Meiktila</v>
      </c>
      <c r="L1274" s="32" t="str">
        <f>VLOOKUP(Table85[[#This Row],[CustomerID]],Table!H:K,3,0)</f>
        <v>မိတ္ထီလာ</v>
      </c>
      <c r="M1274" s="32" t="str">
        <f>VLOOKUP(I1274,Customers[],5,FALSE)</f>
        <v>WholeSales/Contract</v>
      </c>
      <c r="N1274" s="34" t="s">
        <v>10</v>
      </c>
      <c r="O1274" s="37" t="s">
        <v>209</v>
      </c>
      <c r="P1274" s="32" t="str">
        <f>VLOOKUP(O1274,Stock[],2,FALSE)</f>
        <v>ဇေယျဝတီ Red</v>
      </c>
      <c r="Q1274" s="35">
        <f>VLOOKUP(O1274,Stock[],3,FALSE)</f>
        <v>0.64</v>
      </c>
      <c r="R1274" s="35">
        <f>VLOOKUP(O1274,Stock[],4,FALSE)</f>
        <v>14</v>
      </c>
      <c r="S1274" s="34"/>
      <c r="T1274" s="35">
        <f>(DailySales!$S1274/DailySales!$R1274)+DailySales!$U1274</f>
        <v>10</v>
      </c>
      <c r="U1274" s="34">
        <v>10</v>
      </c>
      <c r="V1274" s="36">
        <f>+DailySales!$T1274*DailySales!$R1274</f>
        <v>140</v>
      </c>
      <c r="W1274" s="36">
        <f>+DailySales!$V1274*DailySales!$Q1274</f>
        <v>89.600000000000009</v>
      </c>
      <c r="X1274" s="36">
        <f>VLOOKUP(O1274,Stock[],6,FALSE)</f>
        <v>1330</v>
      </c>
      <c r="Y1274" s="36">
        <f>+DailySales!$V1274*DailySales!$X1274</f>
        <v>186200</v>
      </c>
      <c r="Z1274" s="37"/>
      <c r="AA1274" s="34"/>
      <c r="AB1274" s="78"/>
      <c r="AC1274" s="78"/>
      <c r="AD1274" s="34"/>
      <c r="AE1274" s="77"/>
      <c r="AF1274" s="38"/>
      <c r="AG1274" s="39"/>
      <c r="AH1274" s="38">
        <v>46072</v>
      </c>
      <c r="AI1274" s="39">
        <v>186200</v>
      </c>
      <c r="AJ1274" s="38"/>
      <c r="AK1274" s="39"/>
      <c r="AL1274" s="34"/>
      <c r="AM1274" s="39"/>
      <c r="AN127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74" s="26"/>
      <c r="AQ1274" s="26"/>
      <c r="AR1274" s="26"/>
    </row>
    <row r="1275" spans="1:44" ht="19.5" customHeight="1" x14ac:dyDescent="0.25">
      <c r="A1275" s="32">
        <f t="shared" si="96"/>
        <v>2026</v>
      </c>
      <c r="B1275" s="32">
        <f t="shared" si="97"/>
        <v>1</v>
      </c>
      <c r="C1275" s="25">
        <v>46029</v>
      </c>
      <c r="D1275" s="57">
        <f t="shared" ca="1" si="98"/>
        <v>46097</v>
      </c>
      <c r="E1275" s="32" t="str">
        <f t="shared" ca="1" si="99"/>
        <v>2-Months</v>
      </c>
      <c r="F1275" s="32" t="str">
        <f>VLOOKUP(O1275,Stock[],5,FALSE)</f>
        <v>BE</v>
      </c>
      <c r="G1275" s="33" t="s">
        <v>2189</v>
      </c>
      <c r="H1275" s="34"/>
      <c r="I1275" s="34" t="s">
        <v>180</v>
      </c>
      <c r="J1275" s="32" t="str">
        <f>VLOOKUP(I1275,Customers[],2,FALSE)</f>
        <v>ရွှေမြင်း</v>
      </c>
      <c r="K1275" s="32" t="str">
        <f>VLOOKUP(I1275,Customers[],4,FALSE)</f>
        <v>Meiktila</v>
      </c>
      <c r="L1275" s="32" t="str">
        <f>VLOOKUP(Table85[[#This Row],[CustomerID]],Table!H:K,3,0)</f>
        <v>မိတ္ထီလာ</v>
      </c>
      <c r="M1275" s="32" t="str">
        <f>VLOOKUP(I1275,Customers[],5,FALSE)</f>
        <v>WholeSales/Contract</v>
      </c>
      <c r="N1275" s="34" t="s">
        <v>10</v>
      </c>
      <c r="O1275" s="37" t="s">
        <v>214</v>
      </c>
      <c r="P1275" s="32" t="str">
        <f>VLOOKUP(O1275,Stock[],2,FALSE)</f>
        <v>ကောင်းကြည်</v>
      </c>
      <c r="Q1275" s="35">
        <f>VLOOKUP(O1275,Stock[],3,FALSE)</f>
        <v>0.64</v>
      </c>
      <c r="R1275" s="35">
        <f>VLOOKUP(O1275,Stock[],4,FALSE)</f>
        <v>14</v>
      </c>
      <c r="S1275" s="34"/>
      <c r="T1275" s="35">
        <f>(DailySales!$S1275/DailySales!$R1275)+DailySales!$U1275</f>
        <v>20</v>
      </c>
      <c r="U1275" s="34">
        <v>20</v>
      </c>
      <c r="V1275" s="36">
        <f>+DailySales!$T1275*DailySales!$R1275</f>
        <v>280</v>
      </c>
      <c r="W1275" s="36">
        <f>+DailySales!$V1275*DailySales!$Q1275</f>
        <v>179.20000000000002</v>
      </c>
      <c r="X1275" s="36">
        <f>VLOOKUP(O1275,Stock[],6,FALSE)</f>
        <v>1330</v>
      </c>
      <c r="Y1275" s="36">
        <f>+DailySales!$V1275*DailySales!$X1275</f>
        <v>372400</v>
      </c>
      <c r="Z1275" s="37"/>
      <c r="AA1275" s="34"/>
      <c r="AB1275" s="78"/>
      <c r="AC1275" s="78"/>
      <c r="AD1275" s="34"/>
      <c r="AE1275" s="77"/>
      <c r="AF1275" s="38"/>
      <c r="AG1275" s="39"/>
      <c r="AH1275" s="38">
        <v>46072</v>
      </c>
      <c r="AI1275" s="39">
        <v>372400</v>
      </c>
      <c r="AJ1275" s="38"/>
      <c r="AK1275" s="39"/>
      <c r="AL1275" s="34"/>
      <c r="AM1275" s="39"/>
      <c r="AN127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75" s="26"/>
      <c r="AQ1275" s="26"/>
      <c r="AR1275" s="26"/>
    </row>
    <row r="1276" spans="1:44" ht="19.5" customHeight="1" x14ac:dyDescent="0.25">
      <c r="A1276" s="32">
        <f t="shared" si="96"/>
        <v>2026</v>
      </c>
      <c r="B1276" s="32">
        <f t="shared" si="97"/>
        <v>1</v>
      </c>
      <c r="C1276" s="25">
        <v>46029</v>
      </c>
      <c r="D1276" s="57">
        <f t="shared" ca="1" si="98"/>
        <v>46097</v>
      </c>
      <c r="E1276" s="32" t="str">
        <f t="shared" ca="1" si="99"/>
        <v>2-Months</v>
      </c>
      <c r="F1276" s="32" t="str">
        <f>VLOOKUP(O1276,Stock[],5,FALSE)</f>
        <v>BE</v>
      </c>
      <c r="G1276" s="33" t="s">
        <v>2190</v>
      </c>
      <c r="H1276" s="34"/>
      <c r="I1276" s="34" t="s">
        <v>189</v>
      </c>
      <c r="J1276" s="32" t="str">
        <f>VLOOKUP(I1276,Customers[],2,FALSE)</f>
        <v>ရွှေမြင်း(ကျော်ကြား)</v>
      </c>
      <c r="K1276" s="32" t="str">
        <f>VLOOKUP(I1276,Customers[],4,FALSE)</f>
        <v>Mahlaing</v>
      </c>
      <c r="L1276" s="32" t="str">
        <f>VLOOKUP(Table85[[#This Row],[CustomerID]],Table!H:K,3,0)</f>
        <v>မလှိုင်</v>
      </c>
      <c r="M1276" s="32" t="str">
        <f>VLOOKUP(I1276,Customers[],5,FALSE)</f>
        <v>WholeSales/Contract</v>
      </c>
      <c r="N1276" s="34" t="s">
        <v>10</v>
      </c>
      <c r="O1276" s="37" t="s">
        <v>217</v>
      </c>
      <c r="P1276" s="32" t="str">
        <f>VLOOKUP(O1276,Stock[],2,FALSE)</f>
        <v>လိမ္မော်ဖြူ</v>
      </c>
      <c r="Q1276" s="35">
        <f>VLOOKUP(O1276,Stock[],3,FALSE)</f>
        <v>0.64</v>
      </c>
      <c r="R1276" s="35">
        <f>VLOOKUP(O1276,Stock[],4,FALSE)</f>
        <v>24</v>
      </c>
      <c r="S1276" s="34"/>
      <c r="T1276" s="35">
        <f>(DailySales!$S1276/DailySales!$R1276)+DailySales!$U1276</f>
        <v>40</v>
      </c>
      <c r="U1276" s="34">
        <v>40</v>
      </c>
      <c r="V1276" s="36">
        <f>+DailySales!$T1276*DailySales!$R1276</f>
        <v>960</v>
      </c>
      <c r="W1276" s="36">
        <f>+DailySales!$V1276*DailySales!$Q1276</f>
        <v>614.4</v>
      </c>
      <c r="X1276" s="36">
        <f>VLOOKUP(O1276,Stock[],6,FALSE)</f>
        <v>1330</v>
      </c>
      <c r="Y1276" s="36">
        <f>+DailySales!$V1276*DailySales!$X1276</f>
        <v>1276800</v>
      </c>
      <c r="Z1276" s="37"/>
      <c r="AA1276" s="34"/>
      <c r="AB1276" s="78"/>
      <c r="AC1276" s="78"/>
      <c r="AD1276" s="34"/>
      <c r="AE1276" s="77"/>
      <c r="AF1276" s="38"/>
      <c r="AG1276" s="39"/>
      <c r="AH1276" s="38">
        <v>46072</v>
      </c>
      <c r="AI1276" s="39">
        <v>1276800</v>
      </c>
      <c r="AJ1276" s="38"/>
      <c r="AK1276" s="39"/>
      <c r="AL1276" s="34"/>
      <c r="AM1276" s="39"/>
      <c r="AN127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76" s="26"/>
      <c r="AQ1276" s="26"/>
      <c r="AR1276" s="26"/>
    </row>
    <row r="1277" spans="1:44" ht="19.5" customHeight="1" x14ac:dyDescent="0.25">
      <c r="A1277" s="32">
        <f t="shared" si="96"/>
        <v>2026</v>
      </c>
      <c r="B1277" s="32">
        <f t="shared" si="97"/>
        <v>1</v>
      </c>
      <c r="C1277" s="25">
        <v>46029</v>
      </c>
      <c r="D1277" s="57">
        <f t="shared" ca="1" si="98"/>
        <v>46097</v>
      </c>
      <c r="E1277" s="32" t="str">
        <f t="shared" ca="1" si="99"/>
        <v>2-Months</v>
      </c>
      <c r="F1277" s="32" t="str">
        <f>VLOOKUP(O1277,Stock[],5,FALSE)</f>
        <v>BE</v>
      </c>
      <c r="G1277" s="33" t="s">
        <v>2190</v>
      </c>
      <c r="H1277" s="34"/>
      <c r="I1277" s="34" t="s">
        <v>189</v>
      </c>
      <c r="J1277" s="32" t="str">
        <f>VLOOKUP(I1277,Customers[],2,FALSE)</f>
        <v>ရွှေမြင်း(ကျော်ကြား)</v>
      </c>
      <c r="K1277" s="32" t="str">
        <f>VLOOKUP(I1277,Customers[],4,FALSE)</f>
        <v>Mahlaing</v>
      </c>
      <c r="L1277" s="32" t="str">
        <f>VLOOKUP(Table85[[#This Row],[CustomerID]],Table!H:K,3,0)</f>
        <v>မလှိုင်</v>
      </c>
      <c r="M1277" s="32" t="str">
        <f>VLOOKUP(I1277,Customers[],5,FALSE)</f>
        <v>WholeSales/Contract</v>
      </c>
      <c r="N1277" s="34" t="s">
        <v>10</v>
      </c>
      <c r="O1277" s="37" t="s">
        <v>2120</v>
      </c>
      <c r="P1277" s="32" t="str">
        <f>VLOOKUP(O1277,Stock[],2,FALSE)</f>
        <v>ဇေ အရက်သန့်</v>
      </c>
      <c r="Q1277" s="35">
        <f>VLOOKUP(O1277,Stock[],3,FALSE)</f>
        <v>0.64</v>
      </c>
      <c r="R1277" s="35">
        <f>VLOOKUP(O1277,Stock[],4,FALSE)</f>
        <v>14</v>
      </c>
      <c r="S1277" s="34"/>
      <c r="T1277" s="35">
        <f>(DailySales!$S1277/DailySales!$R1277)+DailySales!$U1277</f>
        <v>50</v>
      </c>
      <c r="U1277" s="34">
        <v>50</v>
      </c>
      <c r="V1277" s="36">
        <f>+DailySales!$T1277*DailySales!$R1277</f>
        <v>700</v>
      </c>
      <c r="W1277" s="36">
        <f>+DailySales!$V1277*DailySales!$Q1277</f>
        <v>448</v>
      </c>
      <c r="X1277" s="36">
        <f>VLOOKUP(O1277,Stock[],6,FALSE)</f>
        <v>1380</v>
      </c>
      <c r="Y1277" s="36">
        <f>+DailySales!$V1277*DailySales!$X1277</f>
        <v>966000</v>
      </c>
      <c r="Z1277" s="37"/>
      <c r="AA1277" s="34"/>
      <c r="AB1277" s="78"/>
      <c r="AC1277" s="78"/>
      <c r="AD1277" s="34"/>
      <c r="AE1277" s="77"/>
      <c r="AF1277" s="38"/>
      <c r="AG1277" s="39"/>
      <c r="AH1277" s="38">
        <v>46072</v>
      </c>
      <c r="AI1277" s="39">
        <v>966000</v>
      </c>
      <c r="AJ1277" s="38"/>
      <c r="AK1277" s="39"/>
      <c r="AL1277" s="34"/>
      <c r="AM1277" s="39"/>
      <c r="AN127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77" s="26"/>
      <c r="AQ1277" s="26"/>
      <c r="AR1277" s="26"/>
    </row>
    <row r="1278" spans="1:44" ht="19.5" customHeight="1" x14ac:dyDescent="0.25">
      <c r="A1278" s="32">
        <f t="shared" si="96"/>
        <v>2026</v>
      </c>
      <c r="B1278" s="32">
        <f t="shared" si="97"/>
        <v>1</v>
      </c>
      <c r="C1278" s="25">
        <v>46029</v>
      </c>
      <c r="D1278" s="57">
        <f t="shared" ca="1" si="98"/>
        <v>46097</v>
      </c>
      <c r="E1278" s="32" t="str">
        <f t="shared" ca="1" si="99"/>
        <v>2-Months</v>
      </c>
      <c r="F1278" s="32" t="str">
        <f>VLOOKUP(O1278,Stock[],5,FALSE)</f>
        <v>BE</v>
      </c>
      <c r="G1278" s="33" t="s">
        <v>2191</v>
      </c>
      <c r="H1278" s="34"/>
      <c r="I1278" s="34" t="s">
        <v>200</v>
      </c>
      <c r="J1278" s="32" t="str">
        <f>VLOOKUP(I1278,Customers[],2,FALSE)</f>
        <v>ဦးအောင်မိုး</v>
      </c>
      <c r="K1278" s="32" t="str">
        <f>VLOOKUP(I1278,Customers[],4,FALSE)</f>
        <v>Yamethin</v>
      </c>
      <c r="L1278" s="32" t="str">
        <f>VLOOKUP(Table85[[#This Row],[CustomerID]],Table!H:K,3,0)</f>
        <v>ရမည်းသင်း</v>
      </c>
      <c r="M1278" s="32" t="str">
        <f>VLOOKUP(I1278,Customers[],5,FALSE)</f>
        <v>WholeSales</v>
      </c>
      <c r="N1278" s="34" t="s">
        <v>10</v>
      </c>
      <c r="O1278" s="37" t="s">
        <v>223</v>
      </c>
      <c r="P1278" s="32" t="str">
        <f>VLOOKUP(O1278,Stock[],2,FALSE)</f>
        <v>ချယ်ရီအရက်သန့်ကော် (.6Ltr)</v>
      </c>
      <c r="Q1278" s="35">
        <f>VLOOKUP(O1278,Stock[],3,FALSE)</f>
        <v>0.6</v>
      </c>
      <c r="R1278" s="35">
        <f>VLOOKUP(O1278,Stock[],4,FALSE)</f>
        <v>24</v>
      </c>
      <c r="S1278" s="34"/>
      <c r="T1278" s="35">
        <f>(DailySales!$S1278/DailySales!$R1278)+DailySales!$U1278</f>
        <v>100</v>
      </c>
      <c r="U1278" s="34">
        <v>100</v>
      </c>
      <c r="V1278" s="36">
        <f>+DailySales!$T1278*DailySales!$R1278</f>
        <v>2400</v>
      </c>
      <c r="W1278" s="36">
        <f>+DailySales!$V1278*DailySales!$Q1278</f>
        <v>1440</v>
      </c>
      <c r="X1278" s="36">
        <f>VLOOKUP(O1278,Stock[],6,FALSE)</f>
        <v>875</v>
      </c>
      <c r="Y1278" s="36">
        <f>+DailySales!$V1278*DailySales!$X1278</f>
        <v>2100000</v>
      </c>
      <c r="Z1278" s="37"/>
      <c r="AA1278" s="34"/>
      <c r="AB1278" s="78"/>
      <c r="AC1278" s="78"/>
      <c r="AD1278" s="34"/>
      <c r="AE1278" s="77">
        <v>50000</v>
      </c>
      <c r="AF1278" s="38"/>
      <c r="AG1278" s="39"/>
      <c r="AH1278" s="38">
        <v>46057</v>
      </c>
      <c r="AI1278" s="39">
        <v>2150000</v>
      </c>
      <c r="AJ1278" s="38"/>
      <c r="AK1278" s="39"/>
      <c r="AL1278" s="34"/>
      <c r="AM1278" s="39"/>
      <c r="AN127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78" s="26"/>
      <c r="AQ1278" s="26"/>
      <c r="AR1278" s="26"/>
    </row>
    <row r="1279" spans="1:44" ht="19.5" customHeight="1" x14ac:dyDescent="0.25">
      <c r="A1279" s="32">
        <f t="shared" ref="A1279:A1353" si="104">YEAR(C1279)</f>
        <v>2026</v>
      </c>
      <c r="B1279" s="32">
        <f t="shared" ref="B1279:B1353" si="105">MONTH(C1279)</f>
        <v>1</v>
      </c>
      <c r="C1279" s="25">
        <v>46029</v>
      </c>
      <c r="D1279" s="57">
        <f t="shared" ca="1" si="98"/>
        <v>46097</v>
      </c>
      <c r="E1279" s="32" t="str">
        <f t="shared" ca="1" si="99"/>
        <v>2-Months</v>
      </c>
      <c r="F1279" s="32" t="str">
        <f>VLOOKUP(O1279,Stock[],5,FALSE)</f>
        <v>BE</v>
      </c>
      <c r="G1279" s="33" t="s">
        <v>2192</v>
      </c>
      <c r="H1279" s="34"/>
      <c r="I1279" s="34" t="s">
        <v>239</v>
      </c>
      <c r="J1279" s="32" t="str">
        <f>VLOOKUP(I1279,Customers[],2,FALSE)</f>
        <v>ဦးရဲမြင့်</v>
      </c>
      <c r="K1279" s="32" t="str">
        <f>VLOOKUP(I1279,Customers[],4,FALSE)</f>
        <v>Pyawbwe</v>
      </c>
      <c r="L1279" s="32" t="str">
        <f>VLOOKUP(Table85[[#This Row],[CustomerID]],Table!H:K,3,0)</f>
        <v>ပျော်ဘွယ်</v>
      </c>
      <c r="M1279" s="32" t="str">
        <f>VLOOKUP(I1279,Customers[],5,FALSE)</f>
        <v>WholeSales/Contract</v>
      </c>
      <c r="N1279" s="34" t="s">
        <v>10</v>
      </c>
      <c r="O1279" s="37" t="s">
        <v>240</v>
      </c>
      <c r="P1279" s="32" t="str">
        <f>VLOOKUP(O1279,Stock[],2,FALSE)</f>
        <v>သံပုရာအရက်</v>
      </c>
      <c r="Q1279" s="35">
        <f>VLOOKUP(O1279,Stock[],3,FALSE)</f>
        <v>0.64</v>
      </c>
      <c r="R1279" s="35">
        <f>VLOOKUP(O1279,Stock[],4,FALSE)</f>
        <v>14</v>
      </c>
      <c r="S1279" s="34"/>
      <c r="T1279" s="35">
        <f>(DailySales!$S1279/DailySales!$R1279)+DailySales!$U1279</f>
        <v>50</v>
      </c>
      <c r="U1279" s="34">
        <v>50</v>
      </c>
      <c r="V1279" s="36">
        <f>+DailySales!$T1279*DailySales!$R1279</f>
        <v>700</v>
      </c>
      <c r="W1279" s="36">
        <f>+DailySales!$V1279*DailySales!$Q1279</f>
        <v>448</v>
      </c>
      <c r="X1279" s="36">
        <f>VLOOKUP(O1279,Stock[],6,FALSE)</f>
        <v>1330</v>
      </c>
      <c r="Y1279" s="36">
        <f>+DailySales!$V1279*DailySales!$X1279</f>
        <v>931000</v>
      </c>
      <c r="Z1279" s="37"/>
      <c r="AA1279" s="34"/>
      <c r="AB1279" s="78"/>
      <c r="AC1279" s="78"/>
      <c r="AD1279" s="34"/>
      <c r="AE1279" s="77"/>
      <c r="AF1279" s="38"/>
      <c r="AG1279" s="39"/>
      <c r="AH1279" s="38">
        <v>46044</v>
      </c>
      <c r="AI1279" s="39">
        <v>931000</v>
      </c>
      <c r="AJ1279" s="38"/>
      <c r="AK1279" s="39"/>
      <c r="AL1279" s="34"/>
      <c r="AM1279" s="39"/>
      <c r="AN127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79" s="26"/>
      <c r="AQ1279" s="26"/>
      <c r="AR1279" s="26"/>
    </row>
    <row r="1280" spans="1:44" ht="19.5" customHeight="1" x14ac:dyDescent="0.25">
      <c r="A1280" s="32">
        <f t="shared" si="104"/>
        <v>2026</v>
      </c>
      <c r="B1280" s="32">
        <f t="shared" si="105"/>
        <v>1</v>
      </c>
      <c r="C1280" s="25">
        <v>46029</v>
      </c>
      <c r="D1280" s="57">
        <f t="shared" ca="1" si="98"/>
        <v>46097</v>
      </c>
      <c r="E1280" s="32" t="str">
        <f t="shared" ca="1" si="99"/>
        <v>2-Months</v>
      </c>
      <c r="F1280" s="32" t="str">
        <f>VLOOKUP(O1280,Stock[],5,FALSE)</f>
        <v>BE</v>
      </c>
      <c r="G1280" s="33" t="s">
        <v>2192</v>
      </c>
      <c r="H1280" s="34"/>
      <c r="I1280" s="34" t="s">
        <v>239</v>
      </c>
      <c r="J1280" s="32" t="str">
        <f>VLOOKUP(I1280,Customers[],2,FALSE)</f>
        <v>ဦးရဲမြင့်</v>
      </c>
      <c r="K1280" s="32" t="str">
        <f>VLOOKUP(I1280,Customers[],4,FALSE)</f>
        <v>Pyawbwe</v>
      </c>
      <c r="L1280" s="32" t="str">
        <f>VLOOKUP(Table85[[#This Row],[CustomerID]],Table!H:K,3,0)</f>
        <v>ပျော်ဘွယ်</v>
      </c>
      <c r="M1280" s="32" t="str">
        <f>VLOOKUP(I1280,Customers[],5,FALSE)</f>
        <v>WholeSales/Contract</v>
      </c>
      <c r="N1280" s="34" t="s">
        <v>10</v>
      </c>
      <c r="O1280" s="37" t="s">
        <v>220</v>
      </c>
      <c r="P1280" s="32" t="str">
        <f>VLOOKUP(O1280,Stock[],2,FALSE)</f>
        <v>မြန်မာရှောက်ပျား</v>
      </c>
      <c r="Q1280" s="35">
        <f>VLOOKUP(O1280,Stock[],3,FALSE)</f>
        <v>0.64</v>
      </c>
      <c r="R1280" s="35">
        <f>VLOOKUP(O1280,Stock[],4,FALSE)</f>
        <v>14</v>
      </c>
      <c r="S1280" s="34"/>
      <c r="T1280" s="35">
        <f>(DailySales!$S1280/DailySales!$R1280)+DailySales!$U1280</f>
        <v>200</v>
      </c>
      <c r="U1280" s="34">
        <v>200</v>
      </c>
      <c r="V1280" s="36">
        <f>+DailySales!$T1280*DailySales!$R1280</f>
        <v>2800</v>
      </c>
      <c r="W1280" s="36">
        <f>+DailySales!$V1280*DailySales!$Q1280</f>
        <v>1792</v>
      </c>
      <c r="X1280" s="36">
        <f>VLOOKUP(O1280,Stock[],6,FALSE)</f>
        <v>1370</v>
      </c>
      <c r="Y1280" s="36">
        <f>+DailySales!$V1280*DailySales!$X1280</f>
        <v>3836000</v>
      </c>
      <c r="Z1280" s="37"/>
      <c r="AA1280" s="34"/>
      <c r="AB1280" s="78"/>
      <c r="AC1280" s="78"/>
      <c r="AD1280" s="34"/>
      <c r="AE1280" s="77"/>
      <c r="AF1280" s="38"/>
      <c r="AG1280" s="39"/>
      <c r="AH1280" s="38">
        <v>46044</v>
      </c>
      <c r="AI1280" s="39">
        <v>3836000</v>
      </c>
      <c r="AJ1280" s="38"/>
      <c r="AK1280" s="39"/>
      <c r="AL1280" s="34"/>
      <c r="AM1280" s="39"/>
      <c r="AN128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80" s="26"/>
      <c r="AQ1280" s="26"/>
      <c r="AR1280" s="26"/>
    </row>
    <row r="1281" spans="1:44" ht="19.5" customHeight="1" x14ac:dyDescent="0.25">
      <c r="A1281" s="32">
        <f t="shared" si="104"/>
        <v>2026</v>
      </c>
      <c r="B1281" s="32">
        <f t="shared" si="105"/>
        <v>1</v>
      </c>
      <c r="C1281" s="25">
        <v>46029</v>
      </c>
      <c r="D1281" s="57">
        <f t="shared" ca="1" si="98"/>
        <v>46097</v>
      </c>
      <c r="E1281" s="32" t="str">
        <f t="shared" ca="1" si="99"/>
        <v>2-Months</v>
      </c>
      <c r="F1281" s="32" t="str">
        <f>VLOOKUP(O1281,Stock[],5,FALSE)</f>
        <v>BE</v>
      </c>
      <c r="G1281" s="33" t="s">
        <v>2192</v>
      </c>
      <c r="H1281" s="34"/>
      <c r="I1281" s="34" t="s">
        <v>239</v>
      </c>
      <c r="J1281" s="32" t="str">
        <f>VLOOKUP(I1281,Customers[],2,FALSE)</f>
        <v>ဦးရဲမြင့်</v>
      </c>
      <c r="K1281" s="32" t="str">
        <f>VLOOKUP(I1281,Customers[],4,FALSE)</f>
        <v>Pyawbwe</v>
      </c>
      <c r="L1281" s="32" t="str">
        <f>VLOOKUP(Table85[[#This Row],[CustomerID]],Table!H:K,3,0)</f>
        <v>ပျော်ဘွယ်</v>
      </c>
      <c r="M1281" s="32" t="str">
        <f>VLOOKUP(I1281,Customers[],5,FALSE)</f>
        <v>WholeSales/Contract</v>
      </c>
      <c r="N1281" s="34" t="s">
        <v>10</v>
      </c>
      <c r="O1281" s="37" t="s">
        <v>217</v>
      </c>
      <c r="P1281" s="32" t="str">
        <f>VLOOKUP(O1281,Stock[],2,FALSE)</f>
        <v>လိမ္မော်ဖြူ</v>
      </c>
      <c r="Q1281" s="35">
        <f>VLOOKUP(O1281,Stock[],3,FALSE)</f>
        <v>0.64</v>
      </c>
      <c r="R1281" s="35">
        <f>VLOOKUP(O1281,Stock[],4,FALSE)</f>
        <v>24</v>
      </c>
      <c r="S1281" s="34"/>
      <c r="T1281" s="35">
        <f>(DailySales!$S1281/DailySales!$R1281)+DailySales!$U1281</f>
        <v>60</v>
      </c>
      <c r="U1281" s="34">
        <v>60</v>
      </c>
      <c r="V1281" s="36">
        <f>+DailySales!$T1281*DailySales!$R1281</f>
        <v>1440</v>
      </c>
      <c r="W1281" s="36">
        <f>+DailySales!$V1281*DailySales!$Q1281</f>
        <v>921.6</v>
      </c>
      <c r="X1281" s="36">
        <f>VLOOKUP(O1281,Stock[],6,FALSE)</f>
        <v>1330</v>
      </c>
      <c r="Y1281" s="36">
        <f>+DailySales!$V1281*DailySales!$X1281</f>
        <v>1915200</v>
      </c>
      <c r="Z1281" s="37"/>
      <c r="AA1281" s="34"/>
      <c r="AB1281" s="78"/>
      <c r="AC1281" s="78"/>
      <c r="AD1281" s="34"/>
      <c r="AE1281" s="77"/>
      <c r="AF1281" s="38"/>
      <c r="AG1281" s="39"/>
      <c r="AH1281" s="38">
        <v>46044</v>
      </c>
      <c r="AI1281" s="39">
        <v>1915200</v>
      </c>
      <c r="AJ1281" s="38"/>
      <c r="AK1281" s="39"/>
      <c r="AL1281" s="34"/>
      <c r="AM1281" s="39"/>
      <c r="AN128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81" s="26"/>
      <c r="AQ1281" s="26"/>
      <c r="AR1281" s="26"/>
    </row>
    <row r="1282" spans="1:44" ht="19.5" customHeight="1" x14ac:dyDescent="0.25">
      <c r="A1282" s="32">
        <f t="shared" si="104"/>
        <v>2026</v>
      </c>
      <c r="B1282" s="32">
        <f t="shared" si="105"/>
        <v>1</v>
      </c>
      <c r="C1282" s="25">
        <v>46029</v>
      </c>
      <c r="D1282" s="57">
        <f t="shared" ref="D1282:D1345" ca="1" si="106">TODAY()</f>
        <v>46097</v>
      </c>
      <c r="E1282" s="32" t="str">
        <f t="shared" ref="E1282:E1345" ca="1" si="107">DATEDIF(C1282,D1282,"M")&amp;"-Months"</f>
        <v>2-Months</v>
      </c>
      <c r="F1282" s="32" t="str">
        <f>VLOOKUP(O1282,Stock[],5,FALSE)</f>
        <v>BE</v>
      </c>
      <c r="G1282" s="33" t="s">
        <v>2192</v>
      </c>
      <c r="H1282" s="34"/>
      <c r="I1282" s="34" t="s">
        <v>239</v>
      </c>
      <c r="J1282" s="32" t="str">
        <f>VLOOKUP(I1282,Customers[],2,FALSE)</f>
        <v>ဦးရဲမြင့်</v>
      </c>
      <c r="K1282" s="32" t="str">
        <f>VLOOKUP(I1282,Customers[],4,FALSE)</f>
        <v>Pyawbwe</v>
      </c>
      <c r="L1282" s="32" t="str">
        <f>VLOOKUP(Table85[[#This Row],[CustomerID]],Table!H:K,3,0)</f>
        <v>ပျော်ဘွယ်</v>
      </c>
      <c r="M1282" s="32" t="str">
        <f>VLOOKUP(I1282,Customers[],5,FALSE)</f>
        <v>WholeSales/Contract</v>
      </c>
      <c r="N1282" s="34" t="s">
        <v>10</v>
      </c>
      <c r="O1282" s="37" t="s">
        <v>209</v>
      </c>
      <c r="P1282" s="32" t="str">
        <f>VLOOKUP(O1282,Stock[],2,FALSE)</f>
        <v>ဇေယျဝတီ Red</v>
      </c>
      <c r="Q1282" s="35">
        <f>VLOOKUP(O1282,Stock[],3,FALSE)</f>
        <v>0.64</v>
      </c>
      <c r="R1282" s="35">
        <f>VLOOKUP(O1282,Stock[],4,FALSE)</f>
        <v>14</v>
      </c>
      <c r="S1282" s="34"/>
      <c r="T1282" s="35">
        <f>(DailySales!$S1282/DailySales!$R1282)+DailySales!$U1282</f>
        <v>100</v>
      </c>
      <c r="U1282" s="34">
        <v>100</v>
      </c>
      <c r="V1282" s="36">
        <f>+DailySales!$T1282*DailySales!$R1282</f>
        <v>1400</v>
      </c>
      <c r="W1282" s="36">
        <f>+DailySales!$V1282*DailySales!$Q1282</f>
        <v>896</v>
      </c>
      <c r="X1282" s="36">
        <f>VLOOKUP(O1282,Stock[],6,FALSE)</f>
        <v>1330</v>
      </c>
      <c r="Y1282" s="36">
        <f>+DailySales!$V1282*DailySales!$X1282</f>
        <v>1862000</v>
      </c>
      <c r="Z1282" s="37"/>
      <c r="AA1282" s="34"/>
      <c r="AB1282" s="78"/>
      <c r="AC1282" s="78"/>
      <c r="AD1282" s="34"/>
      <c r="AE1282" s="77"/>
      <c r="AF1282" s="38"/>
      <c r="AG1282" s="39"/>
      <c r="AH1282" s="38">
        <v>46044</v>
      </c>
      <c r="AI1282" s="39">
        <v>1862000</v>
      </c>
      <c r="AJ1282" s="38"/>
      <c r="AK1282" s="39"/>
      <c r="AL1282" s="34"/>
      <c r="AM1282" s="39"/>
      <c r="AN128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82" s="26"/>
      <c r="AQ1282" s="26"/>
      <c r="AR1282" s="26"/>
    </row>
    <row r="1283" spans="1:44" ht="19.5" customHeight="1" x14ac:dyDescent="0.25">
      <c r="A1283" s="32">
        <f t="shared" si="104"/>
        <v>2026</v>
      </c>
      <c r="B1283" s="32">
        <f t="shared" si="105"/>
        <v>1</v>
      </c>
      <c r="C1283" s="25">
        <v>46029</v>
      </c>
      <c r="D1283" s="57">
        <f t="shared" ca="1" si="106"/>
        <v>46097</v>
      </c>
      <c r="E1283" s="32" t="str">
        <f t="shared" ca="1" si="107"/>
        <v>2-Months</v>
      </c>
      <c r="F1283" s="32" t="str">
        <f>VLOOKUP(O1283,Stock[],5,FALSE)</f>
        <v>BE</v>
      </c>
      <c r="G1283" s="33" t="s">
        <v>2193</v>
      </c>
      <c r="H1283" s="34"/>
      <c r="I1283" s="34" t="s">
        <v>72</v>
      </c>
      <c r="J1283" s="32" t="str">
        <f>VLOOKUP(I1283,Customers[],2,FALSE)</f>
        <v>ဦးကျော်လှ</v>
      </c>
      <c r="K1283" s="32" t="str">
        <f>VLOOKUP(I1283,Customers[],4,FALSE)</f>
        <v>Tharzi</v>
      </c>
      <c r="L1283" s="32" t="str">
        <f>VLOOKUP(Table85[[#This Row],[CustomerID]],Table!H:K,3,0)</f>
        <v>သာစည်</v>
      </c>
      <c r="M1283" s="32" t="str">
        <f>VLOOKUP(I1283,Customers[],5,FALSE)</f>
        <v>WholeSales</v>
      </c>
      <c r="N1283" s="34" t="s">
        <v>10</v>
      </c>
      <c r="O1283" s="37" t="s">
        <v>209</v>
      </c>
      <c r="P1283" s="32" t="str">
        <f>VLOOKUP(O1283,Stock[],2,FALSE)</f>
        <v>ဇေယျဝတီ Red</v>
      </c>
      <c r="Q1283" s="35">
        <f>VLOOKUP(O1283,Stock[],3,FALSE)</f>
        <v>0.64</v>
      </c>
      <c r="R1283" s="35">
        <f>VLOOKUP(O1283,Stock[],4,FALSE)</f>
        <v>14</v>
      </c>
      <c r="S1283" s="34"/>
      <c r="T1283" s="35">
        <f>(DailySales!$S1283/DailySales!$R1283)+DailySales!$U1283</f>
        <v>50</v>
      </c>
      <c r="U1283" s="34">
        <v>50</v>
      </c>
      <c r="V1283" s="36">
        <f>+DailySales!$T1283*DailySales!$R1283</f>
        <v>700</v>
      </c>
      <c r="W1283" s="36">
        <f>+DailySales!$V1283*DailySales!$Q1283</f>
        <v>448</v>
      </c>
      <c r="X1283" s="36">
        <f>VLOOKUP(O1283,Stock[],6,FALSE)</f>
        <v>1330</v>
      </c>
      <c r="Y1283" s="36">
        <f>+DailySales!$V1283*DailySales!$X1283</f>
        <v>931000</v>
      </c>
      <c r="Z1283" s="37"/>
      <c r="AA1283" s="34"/>
      <c r="AB1283" s="78"/>
      <c r="AC1283" s="78"/>
      <c r="AD1283" s="34"/>
      <c r="AE1283" s="77"/>
      <c r="AF1283" s="38"/>
      <c r="AG1283" s="39"/>
      <c r="AH1283" s="38">
        <v>46048</v>
      </c>
      <c r="AI1283" s="39">
        <v>931000</v>
      </c>
      <c r="AJ1283" s="38"/>
      <c r="AK1283" s="39"/>
      <c r="AL1283" s="34"/>
      <c r="AM1283" s="39"/>
      <c r="AN128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83" s="26"/>
      <c r="AQ1283" s="26"/>
      <c r="AR1283" s="26"/>
    </row>
    <row r="1284" spans="1:44" ht="19.5" customHeight="1" x14ac:dyDescent="0.25">
      <c r="A1284" s="32">
        <f t="shared" si="104"/>
        <v>2026</v>
      </c>
      <c r="B1284" s="32">
        <f t="shared" si="105"/>
        <v>1</v>
      </c>
      <c r="C1284" s="25">
        <v>46029</v>
      </c>
      <c r="D1284" s="57">
        <f t="shared" ca="1" si="106"/>
        <v>46097</v>
      </c>
      <c r="E1284" s="32" t="str">
        <f t="shared" ca="1" si="107"/>
        <v>2-Months</v>
      </c>
      <c r="F1284" s="32" t="str">
        <f>VLOOKUP(O1284,Stock[],5,FALSE)</f>
        <v>BE</v>
      </c>
      <c r="G1284" s="33" t="s">
        <v>2194</v>
      </c>
      <c r="H1284" s="34"/>
      <c r="I1284" s="34" t="s">
        <v>228</v>
      </c>
      <c r="J1284" s="32" t="str">
        <f>VLOOKUP(I1284,Customers[],2,FALSE)</f>
        <v>ဦးအေးခင်မောင်</v>
      </c>
      <c r="K1284" s="32" t="str">
        <f>VLOOKUP(I1284,Customers[],4,FALSE)</f>
        <v>Meiktila</v>
      </c>
      <c r="L1284" s="32" t="str">
        <f>VLOOKUP(Table85[[#This Row],[CustomerID]],Table!H:K,3,0)</f>
        <v>မိတ္ထီလာ</v>
      </c>
      <c r="M1284" s="32" t="str">
        <f>VLOOKUP(I1284,Customers[],5,FALSE)</f>
        <v>WholeSales</v>
      </c>
      <c r="N1284" s="34" t="s">
        <v>10</v>
      </c>
      <c r="O1284" s="37" t="s">
        <v>240</v>
      </c>
      <c r="P1284" s="32" t="str">
        <f>VLOOKUP(O1284,Stock[],2,FALSE)</f>
        <v>သံပုရာအရက်</v>
      </c>
      <c r="Q1284" s="35">
        <f>VLOOKUP(O1284,Stock[],3,FALSE)</f>
        <v>0.64</v>
      </c>
      <c r="R1284" s="35">
        <f>VLOOKUP(O1284,Stock[],4,FALSE)</f>
        <v>14</v>
      </c>
      <c r="S1284" s="34"/>
      <c r="T1284" s="35">
        <f>(DailySales!$S1284/DailySales!$R1284)+DailySales!$U1284</f>
        <v>50</v>
      </c>
      <c r="U1284" s="34">
        <v>50</v>
      </c>
      <c r="V1284" s="36">
        <f>+DailySales!$T1284*DailySales!$R1284</f>
        <v>700</v>
      </c>
      <c r="W1284" s="36">
        <f>+DailySales!$V1284*DailySales!$Q1284</f>
        <v>448</v>
      </c>
      <c r="X1284" s="36">
        <f>VLOOKUP(O1284,Stock[],6,FALSE)</f>
        <v>1330</v>
      </c>
      <c r="Y1284" s="36">
        <f>+DailySales!$V1284*DailySales!$X1284</f>
        <v>931000</v>
      </c>
      <c r="Z1284" s="37"/>
      <c r="AA1284" s="34"/>
      <c r="AB1284" s="78"/>
      <c r="AC1284" s="78"/>
      <c r="AD1284" s="34"/>
      <c r="AE1284" s="77"/>
      <c r="AF1284" s="38"/>
      <c r="AG1284" s="39"/>
      <c r="AH1284" s="38">
        <v>46039</v>
      </c>
      <c r="AI1284" s="39">
        <v>931000</v>
      </c>
      <c r="AJ1284" s="38"/>
      <c r="AK1284" s="39"/>
      <c r="AL1284" s="34"/>
      <c r="AM1284" s="39"/>
      <c r="AN128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84" s="26"/>
      <c r="AQ1284" s="26"/>
      <c r="AR1284" s="26"/>
    </row>
    <row r="1285" spans="1:44" ht="19.5" customHeight="1" x14ac:dyDescent="0.25">
      <c r="A1285" s="32">
        <f t="shared" si="104"/>
        <v>2026</v>
      </c>
      <c r="B1285" s="32">
        <f t="shared" si="105"/>
        <v>1</v>
      </c>
      <c r="C1285" s="25">
        <v>46029</v>
      </c>
      <c r="D1285" s="57">
        <f t="shared" ca="1" si="106"/>
        <v>46097</v>
      </c>
      <c r="E1285" s="32" t="str">
        <f t="shared" ca="1" si="107"/>
        <v>2-Months</v>
      </c>
      <c r="F1285" s="32" t="str">
        <f>VLOOKUP(O1285,Stock[],5,FALSE)</f>
        <v>BE</v>
      </c>
      <c r="G1285" s="33" t="s">
        <v>2194</v>
      </c>
      <c r="H1285" s="34"/>
      <c r="I1285" s="34" t="s">
        <v>228</v>
      </c>
      <c r="J1285" s="32" t="str">
        <f>VLOOKUP(I1285,Customers[],2,FALSE)</f>
        <v>ဦးအေးခင်မောင်</v>
      </c>
      <c r="K1285" s="32" t="str">
        <f>VLOOKUP(I1285,Customers[],4,FALSE)</f>
        <v>Meiktila</v>
      </c>
      <c r="L1285" s="32" t="str">
        <f>VLOOKUP(Table85[[#This Row],[CustomerID]],Table!H:K,3,0)</f>
        <v>မိတ္ထီလာ</v>
      </c>
      <c r="M1285" s="32" t="str">
        <f>VLOOKUP(I1285,Customers[],5,FALSE)</f>
        <v>WholeSales</v>
      </c>
      <c r="N1285" s="34" t="s">
        <v>10</v>
      </c>
      <c r="O1285" s="37" t="s">
        <v>209</v>
      </c>
      <c r="P1285" s="32" t="str">
        <f>VLOOKUP(O1285,Stock[],2,FALSE)</f>
        <v>ဇေယျဝတီ Red</v>
      </c>
      <c r="Q1285" s="35">
        <f>VLOOKUP(O1285,Stock[],3,FALSE)</f>
        <v>0.64</v>
      </c>
      <c r="R1285" s="35">
        <f>VLOOKUP(O1285,Stock[],4,FALSE)</f>
        <v>14</v>
      </c>
      <c r="S1285" s="34"/>
      <c r="T1285" s="35">
        <f>(DailySales!$S1285/DailySales!$R1285)+DailySales!$U1285</f>
        <v>50</v>
      </c>
      <c r="U1285" s="34">
        <v>50</v>
      </c>
      <c r="V1285" s="36">
        <f>+DailySales!$T1285*DailySales!$R1285</f>
        <v>700</v>
      </c>
      <c r="W1285" s="36">
        <f>+DailySales!$V1285*DailySales!$Q1285</f>
        <v>448</v>
      </c>
      <c r="X1285" s="36">
        <f>VLOOKUP(O1285,Stock[],6,FALSE)</f>
        <v>1330</v>
      </c>
      <c r="Y1285" s="36">
        <f>+DailySales!$V1285*DailySales!$X1285</f>
        <v>931000</v>
      </c>
      <c r="Z1285" s="37"/>
      <c r="AA1285" s="34"/>
      <c r="AB1285" s="78"/>
      <c r="AC1285" s="78"/>
      <c r="AD1285" s="34"/>
      <c r="AE1285" s="77"/>
      <c r="AF1285" s="38"/>
      <c r="AG1285" s="39"/>
      <c r="AH1285" s="38">
        <v>46039</v>
      </c>
      <c r="AI1285" s="39">
        <v>931000</v>
      </c>
      <c r="AJ1285" s="38"/>
      <c r="AK1285" s="39"/>
      <c r="AL1285" s="34"/>
      <c r="AM1285" s="39"/>
      <c r="AN128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85" s="26"/>
      <c r="AQ1285" s="26"/>
      <c r="AR1285" s="26"/>
    </row>
    <row r="1286" spans="1:44" ht="19.5" customHeight="1" x14ac:dyDescent="0.25">
      <c r="A1286" s="32">
        <f t="shared" si="104"/>
        <v>2026</v>
      </c>
      <c r="B1286" s="32">
        <f t="shared" si="105"/>
        <v>1</v>
      </c>
      <c r="C1286" s="25">
        <v>46029</v>
      </c>
      <c r="D1286" s="57">
        <f t="shared" ca="1" si="106"/>
        <v>46097</v>
      </c>
      <c r="E1286" s="32" t="str">
        <f t="shared" ca="1" si="107"/>
        <v>2-Months</v>
      </c>
      <c r="F1286" s="32" t="str">
        <f>VLOOKUP(O1286,Stock[],5,FALSE)</f>
        <v>BE</v>
      </c>
      <c r="G1286" s="33" t="s">
        <v>2195</v>
      </c>
      <c r="H1286" s="34"/>
      <c r="I1286" s="34" t="s">
        <v>185</v>
      </c>
      <c r="J1286" s="32" t="str">
        <f>VLOOKUP(I1286,Customers[],2,FALSE)</f>
        <v>ရွှေမြင်း(ကျော်ချမ်းသာ)</v>
      </c>
      <c r="K1286" s="32" t="str">
        <f>VLOOKUP(I1286,Customers[],4,FALSE)</f>
        <v>Meiktila</v>
      </c>
      <c r="L1286" s="32" t="str">
        <f>VLOOKUP(Table85[[#This Row],[CustomerID]],Table!H:K,3,0)</f>
        <v>မိတ္ထီလာ</v>
      </c>
      <c r="M1286" s="32" t="str">
        <f>VLOOKUP(I1286,Customers[],5,FALSE)</f>
        <v>WholeSales/Contract</v>
      </c>
      <c r="N1286" s="34" t="s">
        <v>10</v>
      </c>
      <c r="O1286" s="37" t="s">
        <v>217</v>
      </c>
      <c r="P1286" s="32" t="str">
        <f>VLOOKUP(O1286,Stock[],2,FALSE)</f>
        <v>လိမ္မော်ဖြူ</v>
      </c>
      <c r="Q1286" s="35">
        <f>VLOOKUP(O1286,Stock[],3,FALSE)</f>
        <v>0.64</v>
      </c>
      <c r="R1286" s="35">
        <f>VLOOKUP(O1286,Stock[],4,FALSE)</f>
        <v>24</v>
      </c>
      <c r="S1286" s="34"/>
      <c r="T1286" s="35">
        <f>(DailySales!$S1286/DailySales!$R1286)+DailySales!$U1286</f>
        <v>30</v>
      </c>
      <c r="U1286" s="34">
        <v>30</v>
      </c>
      <c r="V1286" s="36">
        <f>+DailySales!$T1286*DailySales!$R1286</f>
        <v>720</v>
      </c>
      <c r="W1286" s="36">
        <f>+DailySales!$V1286*DailySales!$Q1286</f>
        <v>460.8</v>
      </c>
      <c r="X1286" s="36">
        <f>VLOOKUP(O1286,Stock[],6,FALSE)</f>
        <v>1330</v>
      </c>
      <c r="Y1286" s="36">
        <f>+DailySales!$V1286*DailySales!$X1286</f>
        <v>957600</v>
      </c>
      <c r="Z1286" s="37"/>
      <c r="AA1286" s="34"/>
      <c r="AB1286" s="78"/>
      <c r="AC1286" s="78"/>
      <c r="AD1286" s="34"/>
      <c r="AE1286" s="77"/>
      <c r="AF1286" s="38"/>
      <c r="AG1286" s="39"/>
      <c r="AH1286" s="38">
        <v>46072</v>
      </c>
      <c r="AI1286" s="39">
        <v>957600</v>
      </c>
      <c r="AJ1286" s="38"/>
      <c r="AK1286" s="39"/>
      <c r="AL1286" s="34"/>
      <c r="AM1286" s="39"/>
      <c r="AN128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86" s="26"/>
      <c r="AQ1286" s="26"/>
      <c r="AR1286" s="26"/>
    </row>
    <row r="1287" spans="1:44" ht="19.5" customHeight="1" x14ac:dyDescent="0.25">
      <c r="A1287" s="32">
        <f t="shared" si="104"/>
        <v>2026</v>
      </c>
      <c r="B1287" s="32">
        <f t="shared" si="105"/>
        <v>1</v>
      </c>
      <c r="C1287" s="25">
        <v>46029</v>
      </c>
      <c r="D1287" s="57">
        <f t="shared" ca="1" si="106"/>
        <v>46097</v>
      </c>
      <c r="E1287" s="32" t="str">
        <f t="shared" ca="1" si="107"/>
        <v>2-Months</v>
      </c>
      <c r="F1287" s="32" t="str">
        <f>VLOOKUP(O1287,Stock[],5,FALSE)</f>
        <v>BE</v>
      </c>
      <c r="G1287" s="33" t="s">
        <v>2195</v>
      </c>
      <c r="H1287" s="34"/>
      <c r="I1287" s="34" t="s">
        <v>185</v>
      </c>
      <c r="J1287" s="32" t="str">
        <f>VLOOKUP(I1287,Customers[],2,FALSE)</f>
        <v>ရွှေမြင်း(ကျော်ချမ်းသာ)</v>
      </c>
      <c r="K1287" s="32" t="str">
        <f>VLOOKUP(I1287,Customers[],4,FALSE)</f>
        <v>Meiktila</v>
      </c>
      <c r="L1287" s="32" t="str">
        <f>VLOOKUP(Table85[[#This Row],[CustomerID]],Table!H:K,3,0)</f>
        <v>မိတ္ထီလာ</v>
      </c>
      <c r="M1287" s="32" t="str">
        <f>VLOOKUP(I1287,Customers[],5,FALSE)</f>
        <v>WholeSales/Contract</v>
      </c>
      <c r="N1287" s="34" t="s">
        <v>10</v>
      </c>
      <c r="O1287" s="37" t="s">
        <v>214</v>
      </c>
      <c r="P1287" s="32" t="str">
        <f>VLOOKUP(O1287,Stock[],2,FALSE)</f>
        <v>ကောင်းကြည်</v>
      </c>
      <c r="Q1287" s="35">
        <f>VLOOKUP(O1287,Stock[],3,FALSE)</f>
        <v>0.64</v>
      </c>
      <c r="R1287" s="35">
        <f>VLOOKUP(O1287,Stock[],4,FALSE)</f>
        <v>14</v>
      </c>
      <c r="S1287" s="34"/>
      <c r="T1287" s="35">
        <f>(DailySales!$S1287/DailySales!$R1287)+DailySales!$U1287</f>
        <v>40</v>
      </c>
      <c r="U1287" s="34">
        <v>40</v>
      </c>
      <c r="V1287" s="36">
        <f>+DailySales!$T1287*DailySales!$R1287</f>
        <v>560</v>
      </c>
      <c r="W1287" s="36">
        <f>+DailySales!$V1287*DailySales!$Q1287</f>
        <v>358.40000000000003</v>
      </c>
      <c r="X1287" s="36">
        <f>VLOOKUP(O1287,Stock[],6,FALSE)</f>
        <v>1330</v>
      </c>
      <c r="Y1287" s="36">
        <f>+DailySales!$V1287*DailySales!$X1287</f>
        <v>744800</v>
      </c>
      <c r="Z1287" s="37"/>
      <c r="AA1287" s="34"/>
      <c r="AB1287" s="78"/>
      <c r="AC1287" s="78"/>
      <c r="AD1287" s="34"/>
      <c r="AE1287" s="77"/>
      <c r="AF1287" s="38"/>
      <c r="AG1287" s="39"/>
      <c r="AH1287" s="38">
        <v>46072</v>
      </c>
      <c r="AI1287" s="39">
        <v>744800</v>
      </c>
      <c r="AJ1287" s="38"/>
      <c r="AK1287" s="39"/>
      <c r="AL1287" s="34"/>
      <c r="AM1287" s="39"/>
      <c r="AN128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87" s="26"/>
      <c r="AQ1287" s="26"/>
      <c r="AR1287" s="26"/>
    </row>
    <row r="1288" spans="1:44" ht="19.5" customHeight="1" x14ac:dyDescent="0.25">
      <c r="A1288" s="32">
        <f t="shared" si="104"/>
        <v>2026</v>
      </c>
      <c r="B1288" s="32">
        <f t="shared" si="105"/>
        <v>1</v>
      </c>
      <c r="C1288" s="25">
        <v>46029</v>
      </c>
      <c r="D1288" s="57">
        <f t="shared" ca="1" si="106"/>
        <v>46097</v>
      </c>
      <c r="E1288" s="32" t="str">
        <f t="shared" ca="1" si="107"/>
        <v>2-Months</v>
      </c>
      <c r="F1288" s="32" t="str">
        <f>VLOOKUP(O1288,Stock[],5,FALSE)</f>
        <v>BE</v>
      </c>
      <c r="G1288" s="33" t="s">
        <v>2195</v>
      </c>
      <c r="H1288" s="34"/>
      <c r="I1288" s="34" t="s">
        <v>185</v>
      </c>
      <c r="J1288" s="32" t="str">
        <f>VLOOKUP(I1288,Customers[],2,FALSE)</f>
        <v>ရွှေမြင်း(ကျော်ချမ်းသာ)</v>
      </c>
      <c r="K1288" s="32" t="str">
        <f>VLOOKUP(I1288,Customers[],4,FALSE)</f>
        <v>Meiktila</v>
      </c>
      <c r="L1288" s="32" t="str">
        <f>VLOOKUP(Table85[[#This Row],[CustomerID]],Table!H:K,3,0)</f>
        <v>မိတ္ထီလာ</v>
      </c>
      <c r="M1288" s="32" t="str">
        <f>VLOOKUP(I1288,Customers[],5,FALSE)</f>
        <v>WholeSales/Contract</v>
      </c>
      <c r="N1288" s="34" t="s">
        <v>10</v>
      </c>
      <c r="O1288" s="37" t="s">
        <v>205</v>
      </c>
      <c r="P1288" s="32" t="str">
        <f>VLOOKUP(O1288,Stock[],2,FALSE)</f>
        <v>ကောင်းကြည် ကော် 25%  (1Ltr )</v>
      </c>
      <c r="Q1288" s="35">
        <f>VLOOKUP(O1288,Stock[],3,FALSE)</f>
        <v>1</v>
      </c>
      <c r="R1288" s="35">
        <f>VLOOKUP(O1288,Stock[],4,FALSE)</f>
        <v>12</v>
      </c>
      <c r="S1288" s="34"/>
      <c r="T1288" s="35">
        <f>(DailySales!$S1288/DailySales!$R1288)+DailySales!$U1288</f>
        <v>30</v>
      </c>
      <c r="U1288" s="34">
        <v>30</v>
      </c>
      <c r="V1288" s="36">
        <f>+DailySales!$T1288*DailySales!$R1288</f>
        <v>360</v>
      </c>
      <c r="W1288" s="36">
        <f>+DailySales!$V1288*DailySales!$Q1288</f>
        <v>360</v>
      </c>
      <c r="X1288" s="36">
        <f>VLOOKUP(O1288,Stock[],6,FALSE)</f>
        <v>1530</v>
      </c>
      <c r="Y1288" s="36">
        <f>+DailySales!$V1288*DailySales!$X1288</f>
        <v>550800</v>
      </c>
      <c r="Z1288" s="37"/>
      <c r="AA1288" s="34"/>
      <c r="AB1288" s="78"/>
      <c r="AC1288" s="78"/>
      <c r="AD1288" s="34"/>
      <c r="AE1288" s="77"/>
      <c r="AF1288" s="38"/>
      <c r="AG1288" s="39"/>
      <c r="AH1288" s="38">
        <v>46072</v>
      </c>
      <c r="AI1288" s="39">
        <v>550800</v>
      </c>
      <c r="AJ1288" s="38"/>
      <c r="AK1288" s="39"/>
      <c r="AL1288" s="34"/>
      <c r="AM1288" s="39"/>
      <c r="AN128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88" s="26"/>
      <c r="AQ1288" s="26"/>
      <c r="AR1288" s="26"/>
    </row>
    <row r="1289" spans="1:44" ht="19.5" customHeight="1" x14ac:dyDescent="0.25">
      <c r="A1289" s="32">
        <f t="shared" si="104"/>
        <v>2026</v>
      </c>
      <c r="B1289" s="32">
        <f t="shared" si="105"/>
        <v>1</v>
      </c>
      <c r="C1289" s="25">
        <v>46029</v>
      </c>
      <c r="D1289" s="57">
        <f t="shared" ca="1" si="106"/>
        <v>46097</v>
      </c>
      <c r="E1289" s="32" t="str">
        <f t="shared" ca="1" si="107"/>
        <v>2-Months</v>
      </c>
      <c r="F1289" s="32" t="str">
        <f>VLOOKUP(O1289,Stock[],5,FALSE)</f>
        <v>BE</v>
      </c>
      <c r="G1289" s="33" t="s">
        <v>2196</v>
      </c>
      <c r="H1289" s="34"/>
      <c r="I1289" s="34" t="s">
        <v>180</v>
      </c>
      <c r="J1289" s="32" t="str">
        <f>VLOOKUP(I1289,Customers[],2,FALSE)</f>
        <v>ရွှေမြင်း</v>
      </c>
      <c r="K1289" s="32" t="str">
        <f>VLOOKUP(I1289,Customers[],4,FALSE)</f>
        <v>Meiktila</v>
      </c>
      <c r="L1289" s="32" t="str">
        <f>VLOOKUP(Table85[[#This Row],[CustomerID]],Table!H:K,3,0)</f>
        <v>မိတ္ထီလာ</v>
      </c>
      <c r="M1289" s="32" t="str">
        <f>VLOOKUP(I1289,Customers[],5,FALSE)</f>
        <v>WholeSales/Contract</v>
      </c>
      <c r="N1289" s="34" t="s">
        <v>10</v>
      </c>
      <c r="O1289" s="37" t="s">
        <v>217</v>
      </c>
      <c r="P1289" s="32" t="str">
        <f>VLOOKUP(O1289,Stock[],2,FALSE)</f>
        <v>လိမ္မော်ဖြူ</v>
      </c>
      <c r="Q1289" s="35">
        <f>VLOOKUP(O1289,Stock[],3,FALSE)</f>
        <v>0.64</v>
      </c>
      <c r="R1289" s="35">
        <f>VLOOKUP(O1289,Stock[],4,FALSE)</f>
        <v>24</v>
      </c>
      <c r="S1289" s="34"/>
      <c r="T1289" s="35">
        <f>(DailySales!$S1289/DailySales!$R1289)+DailySales!$U1289</f>
        <v>20</v>
      </c>
      <c r="U1289" s="34">
        <v>20</v>
      </c>
      <c r="V1289" s="36">
        <f>+DailySales!$T1289*DailySales!$R1289</f>
        <v>480</v>
      </c>
      <c r="W1289" s="36">
        <f>+DailySales!$V1289*DailySales!$Q1289</f>
        <v>307.2</v>
      </c>
      <c r="X1289" s="36">
        <f>VLOOKUP(O1289,Stock[],6,FALSE)</f>
        <v>1330</v>
      </c>
      <c r="Y1289" s="36">
        <f>+DailySales!$V1289*DailySales!$X1289</f>
        <v>638400</v>
      </c>
      <c r="Z1289" s="37"/>
      <c r="AA1289" s="34"/>
      <c r="AB1289" s="78"/>
      <c r="AC1289" s="78"/>
      <c r="AD1289" s="34"/>
      <c r="AE1289" s="77"/>
      <c r="AF1289" s="38"/>
      <c r="AG1289" s="39"/>
      <c r="AH1289" s="38">
        <v>46072</v>
      </c>
      <c r="AI1289" s="39">
        <v>638400</v>
      </c>
      <c r="AJ1289" s="38"/>
      <c r="AK1289" s="39"/>
      <c r="AL1289" s="34"/>
      <c r="AM1289" s="39"/>
      <c r="AN128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89" s="26"/>
      <c r="AQ1289" s="26"/>
      <c r="AR1289" s="26"/>
    </row>
    <row r="1290" spans="1:44" ht="19.5" customHeight="1" x14ac:dyDescent="0.25">
      <c r="A1290" s="32">
        <f t="shared" si="104"/>
        <v>2026</v>
      </c>
      <c r="B1290" s="32">
        <f t="shared" si="105"/>
        <v>1</v>
      </c>
      <c r="C1290" s="25">
        <v>46029</v>
      </c>
      <c r="D1290" s="57">
        <f t="shared" ca="1" si="106"/>
        <v>46097</v>
      </c>
      <c r="E1290" s="32" t="str">
        <f t="shared" ca="1" si="107"/>
        <v>2-Months</v>
      </c>
      <c r="F1290" s="32" t="str">
        <f>VLOOKUP(O1290,Stock[],5,FALSE)</f>
        <v>BE</v>
      </c>
      <c r="G1290" s="33" t="s">
        <v>2196</v>
      </c>
      <c r="H1290" s="34"/>
      <c r="I1290" s="34" t="s">
        <v>180</v>
      </c>
      <c r="J1290" s="32" t="str">
        <f>VLOOKUP(I1290,Customers[],2,FALSE)</f>
        <v>ရွှေမြင်း</v>
      </c>
      <c r="K1290" s="32" t="str">
        <f>VLOOKUP(I1290,Customers[],4,FALSE)</f>
        <v>Meiktila</v>
      </c>
      <c r="L1290" s="32" t="str">
        <f>VLOOKUP(Table85[[#This Row],[CustomerID]],Table!H:K,3,0)</f>
        <v>မိတ္ထီလာ</v>
      </c>
      <c r="M1290" s="32" t="str">
        <f>VLOOKUP(I1290,Customers[],5,FALSE)</f>
        <v>WholeSales/Contract</v>
      </c>
      <c r="N1290" s="34" t="s">
        <v>10</v>
      </c>
      <c r="O1290" s="37" t="s">
        <v>209</v>
      </c>
      <c r="P1290" s="32" t="str">
        <f>VLOOKUP(O1290,Stock[],2,FALSE)</f>
        <v>ဇေယျဝတီ Red</v>
      </c>
      <c r="Q1290" s="35">
        <f>VLOOKUP(O1290,Stock[],3,FALSE)</f>
        <v>0.64</v>
      </c>
      <c r="R1290" s="35">
        <f>VLOOKUP(O1290,Stock[],4,FALSE)</f>
        <v>14</v>
      </c>
      <c r="S1290" s="34"/>
      <c r="T1290" s="35">
        <f>(DailySales!$S1290/DailySales!$R1290)+DailySales!$U1290</f>
        <v>30</v>
      </c>
      <c r="U1290" s="34">
        <v>30</v>
      </c>
      <c r="V1290" s="36">
        <f>+DailySales!$T1290*DailySales!$R1290</f>
        <v>420</v>
      </c>
      <c r="W1290" s="36">
        <f>+DailySales!$V1290*DailySales!$Q1290</f>
        <v>268.8</v>
      </c>
      <c r="X1290" s="36">
        <f>VLOOKUP(O1290,Stock[],6,FALSE)</f>
        <v>1330</v>
      </c>
      <c r="Y1290" s="36">
        <f>+DailySales!$V1290*DailySales!$X1290</f>
        <v>558600</v>
      </c>
      <c r="Z1290" s="37"/>
      <c r="AA1290" s="34"/>
      <c r="AB1290" s="78"/>
      <c r="AC1290" s="78"/>
      <c r="AD1290" s="34"/>
      <c r="AE1290" s="77"/>
      <c r="AF1290" s="38"/>
      <c r="AG1290" s="39"/>
      <c r="AH1290" s="38">
        <v>46072</v>
      </c>
      <c r="AI1290" s="39">
        <v>558600</v>
      </c>
      <c r="AJ1290" s="38"/>
      <c r="AK1290" s="39"/>
      <c r="AL1290" s="34"/>
      <c r="AM1290" s="39"/>
      <c r="AN129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90" s="26"/>
      <c r="AQ1290" s="26"/>
      <c r="AR1290" s="26"/>
    </row>
    <row r="1291" spans="1:44" ht="19.5" customHeight="1" x14ac:dyDescent="0.25">
      <c r="A1291" s="32">
        <f t="shared" si="104"/>
        <v>2026</v>
      </c>
      <c r="B1291" s="32">
        <f t="shared" si="105"/>
        <v>1</v>
      </c>
      <c r="C1291" s="25">
        <v>46029</v>
      </c>
      <c r="D1291" s="57">
        <f t="shared" ca="1" si="106"/>
        <v>46097</v>
      </c>
      <c r="E1291" s="32" t="str">
        <f t="shared" ca="1" si="107"/>
        <v>2-Months</v>
      </c>
      <c r="F1291" s="32" t="str">
        <f>VLOOKUP(O1291,Stock[],5,FALSE)</f>
        <v>BE</v>
      </c>
      <c r="G1291" s="33" t="s">
        <v>2196</v>
      </c>
      <c r="H1291" s="34"/>
      <c r="I1291" s="34" t="s">
        <v>180</v>
      </c>
      <c r="J1291" s="32" t="str">
        <f>VLOOKUP(I1291,Customers[],2,FALSE)</f>
        <v>ရွှေမြင်း</v>
      </c>
      <c r="K1291" s="32" t="str">
        <f>VLOOKUP(I1291,Customers[],4,FALSE)</f>
        <v>Meiktila</v>
      </c>
      <c r="L1291" s="32" t="str">
        <f>VLOOKUP(Table85[[#This Row],[CustomerID]],Table!H:K,3,0)</f>
        <v>မိတ္ထီလာ</v>
      </c>
      <c r="M1291" s="32" t="str">
        <f>VLOOKUP(I1291,Customers[],5,FALSE)</f>
        <v>WholeSales/Contract</v>
      </c>
      <c r="N1291" s="34" t="s">
        <v>10</v>
      </c>
      <c r="O1291" s="37" t="s">
        <v>214</v>
      </c>
      <c r="P1291" s="32" t="str">
        <f>VLOOKUP(O1291,Stock[],2,FALSE)</f>
        <v>ကောင်းကြည်</v>
      </c>
      <c r="Q1291" s="35">
        <f>VLOOKUP(O1291,Stock[],3,FALSE)</f>
        <v>0.64</v>
      </c>
      <c r="R1291" s="35">
        <f>VLOOKUP(O1291,Stock[],4,FALSE)</f>
        <v>14</v>
      </c>
      <c r="S1291" s="34"/>
      <c r="T1291" s="35">
        <f>(DailySales!$S1291/DailySales!$R1291)+DailySales!$U1291</f>
        <v>50</v>
      </c>
      <c r="U1291" s="34">
        <v>50</v>
      </c>
      <c r="V1291" s="36">
        <f>+DailySales!$T1291*DailySales!$R1291</f>
        <v>700</v>
      </c>
      <c r="W1291" s="36">
        <f>+DailySales!$V1291*DailySales!$Q1291</f>
        <v>448</v>
      </c>
      <c r="X1291" s="36">
        <f>VLOOKUP(O1291,Stock[],6,FALSE)</f>
        <v>1330</v>
      </c>
      <c r="Y1291" s="36">
        <f>+DailySales!$V1291*DailySales!$X1291</f>
        <v>931000</v>
      </c>
      <c r="Z1291" s="37"/>
      <c r="AA1291" s="34"/>
      <c r="AB1291" s="78"/>
      <c r="AC1291" s="78"/>
      <c r="AD1291" s="34"/>
      <c r="AE1291" s="77"/>
      <c r="AF1291" s="38"/>
      <c r="AG1291" s="39"/>
      <c r="AH1291" s="38">
        <v>46072</v>
      </c>
      <c r="AI1291" s="39">
        <v>931000</v>
      </c>
      <c r="AJ1291" s="38"/>
      <c r="AK1291" s="39"/>
      <c r="AL1291" s="34"/>
      <c r="AM1291" s="39"/>
      <c r="AN129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91" s="26"/>
      <c r="AQ1291" s="26"/>
      <c r="AR1291" s="26"/>
    </row>
    <row r="1292" spans="1:44" ht="19.5" customHeight="1" x14ac:dyDescent="0.25">
      <c r="A1292" s="32">
        <f t="shared" si="104"/>
        <v>2026</v>
      </c>
      <c r="B1292" s="32">
        <f t="shared" si="105"/>
        <v>1</v>
      </c>
      <c r="C1292" s="25">
        <v>46029</v>
      </c>
      <c r="D1292" s="57">
        <f t="shared" ca="1" si="106"/>
        <v>46097</v>
      </c>
      <c r="E1292" s="32" t="str">
        <f t="shared" ca="1" si="107"/>
        <v>2-Months</v>
      </c>
      <c r="F1292" s="32" t="str">
        <f>VLOOKUP(O1292,Stock[],5,FALSE)</f>
        <v>BE</v>
      </c>
      <c r="G1292" s="33" t="s">
        <v>2196</v>
      </c>
      <c r="H1292" s="34"/>
      <c r="I1292" s="34" t="s">
        <v>180</v>
      </c>
      <c r="J1292" s="32" t="str">
        <f>VLOOKUP(I1292,Customers[],2,FALSE)</f>
        <v>ရွှေမြင်း</v>
      </c>
      <c r="K1292" s="32" t="str">
        <f>VLOOKUP(I1292,Customers[],4,FALSE)</f>
        <v>Meiktila</v>
      </c>
      <c r="L1292" s="32" t="str">
        <f>VLOOKUP(Table85[[#This Row],[CustomerID]],Table!H:K,3,0)</f>
        <v>မိတ္ထီလာ</v>
      </c>
      <c r="M1292" s="32" t="str">
        <f>VLOOKUP(I1292,Customers[],5,FALSE)</f>
        <v>WholeSales/Contract</v>
      </c>
      <c r="N1292" s="34" t="s">
        <v>10</v>
      </c>
      <c r="O1292" s="37" t="s">
        <v>221</v>
      </c>
      <c r="P1292" s="32" t="str">
        <f>VLOOKUP(O1292,Stock[],2,FALSE)</f>
        <v>မိုးနဲကွန်ကီး</v>
      </c>
      <c r="Q1292" s="35">
        <f>VLOOKUP(O1292,Stock[],3,FALSE)</f>
        <v>0.64</v>
      </c>
      <c r="R1292" s="35">
        <f>VLOOKUP(O1292,Stock[],4,FALSE)</f>
        <v>14</v>
      </c>
      <c r="S1292" s="34"/>
      <c r="T1292" s="35">
        <f>(DailySales!$S1292/DailySales!$R1292)+DailySales!$U1292</f>
        <v>50</v>
      </c>
      <c r="U1292" s="34">
        <v>50</v>
      </c>
      <c r="V1292" s="36">
        <f>+DailySales!$T1292*DailySales!$R1292</f>
        <v>700</v>
      </c>
      <c r="W1292" s="36">
        <f>+DailySales!$V1292*DailySales!$Q1292</f>
        <v>448</v>
      </c>
      <c r="X1292" s="36">
        <f>VLOOKUP(O1292,Stock[],6,FALSE)</f>
        <v>1500</v>
      </c>
      <c r="Y1292" s="36">
        <f>+DailySales!$V1292*DailySales!$X1292</f>
        <v>1050000</v>
      </c>
      <c r="Z1292" s="37"/>
      <c r="AA1292" s="34"/>
      <c r="AB1292" s="78"/>
      <c r="AC1292" s="78"/>
      <c r="AD1292" s="34"/>
      <c r="AE1292" s="77"/>
      <c r="AF1292" s="38"/>
      <c r="AG1292" s="39"/>
      <c r="AH1292" s="38">
        <v>46072</v>
      </c>
      <c r="AI1292" s="39">
        <v>1050000</v>
      </c>
      <c r="AJ1292" s="38"/>
      <c r="AK1292" s="39"/>
      <c r="AL1292" s="34"/>
      <c r="AM1292" s="39"/>
      <c r="AN129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92" s="26"/>
      <c r="AQ1292" s="26"/>
      <c r="AR1292" s="26"/>
    </row>
    <row r="1293" spans="1:44" ht="19.5" customHeight="1" x14ac:dyDescent="0.25">
      <c r="A1293" s="32">
        <f t="shared" si="104"/>
        <v>2026</v>
      </c>
      <c r="B1293" s="32">
        <f t="shared" si="105"/>
        <v>1</v>
      </c>
      <c r="C1293" s="25">
        <v>46029</v>
      </c>
      <c r="D1293" s="57">
        <f t="shared" ca="1" si="106"/>
        <v>46097</v>
      </c>
      <c r="E1293" s="32" t="str">
        <f t="shared" ca="1" si="107"/>
        <v>2-Months</v>
      </c>
      <c r="F1293" s="32" t="str">
        <f>VLOOKUP(O1293,Stock[],5,FALSE)</f>
        <v>BE</v>
      </c>
      <c r="G1293" s="33" t="s">
        <v>2197</v>
      </c>
      <c r="H1293" s="34"/>
      <c r="I1293" s="34" t="s">
        <v>180</v>
      </c>
      <c r="J1293" s="32" t="str">
        <f>VLOOKUP(I1293,Customers[],2,FALSE)</f>
        <v>ရွှေမြင်း</v>
      </c>
      <c r="K1293" s="32" t="str">
        <f>VLOOKUP(I1293,Customers[],4,FALSE)</f>
        <v>Meiktila</v>
      </c>
      <c r="L1293" s="32" t="str">
        <f>VLOOKUP(Table85[[#This Row],[CustomerID]],Table!H:K,3,0)</f>
        <v>မိတ္ထီလာ</v>
      </c>
      <c r="M1293" s="32" t="str">
        <f>VLOOKUP(I1293,Customers[],5,FALSE)</f>
        <v>WholeSales/Contract</v>
      </c>
      <c r="N1293" s="34" t="s">
        <v>10</v>
      </c>
      <c r="O1293" s="37" t="s">
        <v>240</v>
      </c>
      <c r="P1293" s="32" t="str">
        <f>VLOOKUP(O1293,Stock[],2,FALSE)</f>
        <v>သံပုရာအရက်</v>
      </c>
      <c r="Q1293" s="35">
        <f>VLOOKUP(O1293,Stock[],3,FALSE)</f>
        <v>0.64</v>
      </c>
      <c r="R1293" s="35">
        <f>VLOOKUP(O1293,Stock[],4,FALSE)</f>
        <v>14</v>
      </c>
      <c r="S1293" s="34"/>
      <c r="T1293" s="35">
        <f>(DailySales!$S1293/DailySales!$R1293)+DailySales!$U1293</f>
        <v>15</v>
      </c>
      <c r="U1293" s="34">
        <v>15</v>
      </c>
      <c r="V1293" s="36">
        <f>+DailySales!$T1293*DailySales!$R1293</f>
        <v>210</v>
      </c>
      <c r="W1293" s="36">
        <f>+DailySales!$V1293*DailySales!$Q1293</f>
        <v>134.4</v>
      </c>
      <c r="X1293" s="36">
        <f>VLOOKUP(O1293,Stock[],6,FALSE)</f>
        <v>1330</v>
      </c>
      <c r="Y1293" s="36">
        <f>+DailySales!$V1293*DailySales!$X1293</f>
        <v>279300</v>
      </c>
      <c r="Z1293" s="37"/>
      <c r="AA1293" s="34"/>
      <c r="AB1293" s="78"/>
      <c r="AC1293" s="78"/>
      <c r="AD1293" s="34"/>
      <c r="AE1293" s="77"/>
      <c r="AF1293" s="38"/>
      <c r="AG1293" s="39"/>
      <c r="AH1293" s="38">
        <v>46072</v>
      </c>
      <c r="AI1293" s="39">
        <v>279300</v>
      </c>
      <c r="AJ1293" s="38"/>
      <c r="AK1293" s="39"/>
      <c r="AL1293" s="34"/>
      <c r="AM1293" s="39"/>
      <c r="AN129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93" s="26"/>
      <c r="AQ1293" s="26"/>
      <c r="AR1293" s="26"/>
    </row>
    <row r="1294" spans="1:44" ht="19.5" customHeight="1" x14ac:dyDescent="0.25">
      <c r="A1294" s="32">
        <f t="shared" si="104"/>
        <v>2026</v>
      </c>
      <c r="B1294" s="32">
        <f t="shared" si="105"/>
        <v>1</v>
      </c>
      <c r="C1294" s="25">
        <v>46029</v>
      </c>
      <c r="D1294" s="57">
        <f t="shared" ca="1" si="106"/>
        <v>46097</v>
      </c>
      <c r="E1294" s="32" t="str">
        <f t="shared" ca="1" si="107"/>
        <v>2-Months</v>
      </c>
      <c r="F1294" s="32" t="str">
        <f>VLOOKUP(O1294,Stock[],5,FALSE)</f>
        <v>BE</v>
      </c>
      <c r="G1294" s="33" t="s">
        <v>2197</v>
      </c>
      <c r="H1294" s="34"/>
      <c r="I1294" s="34" t="s">
        <v>180</v>
      </c>
      <c r="J1294" s="32" t="str">
        <f>VLOOKUP(I1294,Customers[],2,FALSE)</f>
        <v>ရွှေမြင်း</v>
      </c>
      <c r="K1294" s="32" t="str">
        <f>VLOOKUP(I1294,Customers[],4,FALSE)</f>
        <v>Meiktila</v>
      </c>
      <c r="L1294" s="32" t="str">
        <f>VLOOKUP(Table85[[#This Row],[CustomerID]],Table!H:K,3,0)</f>
        <v>မိတ္ထီလာ</v>
      </c>
      <c r="M1294" s="32" t="str">
        <f>VLOOKUP(I1294,Customers[],5,FALSE)</f>
        <v>WholeSales/Contract</v>
      </c>
      <c r="N1294" s="34" t="s">
        <v>10</v>
      </c>
      <c r="O1294" s="37" t="s">
        <v>220</v>
      </c>
      <c r="P1294" s="32" t="str">
        <f>VLOOKUP(O1294,Stock[],2,FALSE)</f>
        <v>မြန်မာရှောက်ပျား</v>
      </c>
      <c r="Q1294" s="35">
        <f>VLOOKUP(O1294,Stock[],3,FALSE)</f>
        <v>0.64</v>
      </c>
      <c r="R1294" s="35">
        <f>VLOOKUP(O1294,Stock[],4,FALSE)</f>
        <v>14</v>
      </c>
      <c r="S1294" s="34"/>
      <c r="T1294" s="35">
        <f>(DailySales!$S1294/DailySales!$R1294)+DailySales!$U1294</f>
        <v>20</v>
      </c>
      <c r="U1294" s="34">
        <v>20</v>
      </c>
      <c r="V1294" s="36">
        <f>+DailySales!$T1294*DailySales!$R1294</f>
        <v>280</v>
      </c>
      <c r="W1294" s="36">
        <f>+DailySales!$V1294*DailySales!$Q1294</f>
        <v>179.20000000000002</v>
      </c>
      <c r="X1294" s="36">
        <f>VLOOKUP(O1294,Stock[],6,FALSE)</f>
        <v>1370</v>
      </c>
      <c r="Y1294" s="36">
        <f>+DailySales!$V1294*DailySales!$X1294</f>
        <v>383600</v>
      </c>
      <c r="Z1294" s="37"/>
      <c r="AA1294" s="34"/>
      <c r="AB1294" s="78"/>
      <c r="AC1294" s="78"/>
      <c r="AD1294" s="34"/>
      <c r="AE1294" s="77"/>
      <c r="AF1294" s="38"/>
      <c r="AG1294" s="39"/>
      <c r="AH1294" s="38">
        <v>46072</v>
      </c>
      <c r="AI1294" s="39">
        <v>383600</v>
      </c>
      <c r="AJ1294" s="38"/>
      <c r="AK1294" s="39"/>
      <c r="AL1294" s="34"/>
      <c r="AM1294" s="39"/>
      <c r="AN129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94" s="26"/>
      <c r="AQ1294" s="26"/>
      <c r="AR1294" s="26"/>
    </row>
    <row r="1295" spans="1:44" ht="19.5" customHeight="1" x14ac:dyDescent="0.25">
      <c r="A1295" s="32">
        <f t="shared" si="104"/>
        <v>2026</v>
      </c>
      <c r="B1295" s="32">
        <f t="shared" si="105"/>
        <v>1</v>
      </c>
      <c r="C1295" s="25">
        <v>46029</v>
      </c>
      <c r="D1295" s="57">
        <f t="shared" ca="1" si="106"/>
        <v>46097</v>
      </c>
      <c r="E1295" s="32" t="str">
        <f t="shared" ca="1" si="107"/>
        <v>2-Months</v>
      </c>
      <c r="F1295" s="32" t="str">
        <f>VLOOKUP(O1295,Stock[],5,FALSE)</f>
        <v>BE</v>
      </c>
      <c r="G1295" s="33" t="s">
        <v>2197</v>
      </c>
      <c r="H1295" s="34"/>
      <c r="I1295" s="34" t="s">
        <v>180</v>
      </c>
      <c r="J1295" s="32" t="str">
        <f>VLOOKUP(I1295,Customers[],2,FALSE)</f>
        <v>ရွှေမြင်း</v>
      </c>
      <c r="K1295" s="32" t="str">
        <f>VLOOKUP(I1295,Customers[],4,FALSE)</f>
        <v>Meiktila</v>
      </c>
      <c r="L1295" s="32" t="str">
        <f>VLOOKUP(Table85[[#This Row],[CustomerID]],Table!H:K,3,0)</f>
        <v>မိတ္ထီလာ</v>
      </c>
      <c r="M1295" s="32" t="str">
        <f>VLOOKUP(I1295,Customers[],5,FALSE)</f>
        <v>WholeSales/Contract</v>
      </c>
      <c r="N1295" s="34" t="s">
        <v>10</v>
      </c>
      <c r="O1295" s="37" t="s">
        <v>209</v>
      </c>
      <c r="P1295" s="32" t="str">
        <f>VLOOKUP(O1295,Stock[],2,FALSE)</f>
        <v>ဇေယျဝတီ Red</v>
      </c>
      <c r="Q1295" s="35">
        <f>VLOOKUP(O1295,Stock[],3,FALSE)</f>
        <v>0.64</v>
      </c>
      <c r="R1295" s="35">
        <f>VLOOKUP(O1295,Stock[],4,FALSE)</f>
        <v>14</v>
      </c>
      <c r="S1295" s="34"/>
      <c r="T1295" s="35">
        <f>(DailySales!$S1295/DailySales!$R1295)+DailySales!$U1295</f>
        <v>30</v>
      </c>
      <c r="U1295" s="34">
        <v>30</v>
      </c>
      <c r="V1295" s="36">
        <f>+DailySales!$T1295*DailySales!$R1295</f>
        <v>420</v>
      </c>
      <c r="W1295" s="36">
        <f>+DailySales!$V1295*DailySales!$Q1295</f>
        <v>268.8</v>
      </c>
      <c r="X1295" s="36">
        <f>VLOOKUP(O1295,Stock[],6,FALSE)</f>
        <v>1330</v>
      </c>
      <c r="Y1295" s="36">
        <f>+DailySales!$V1295*DailySales!$X1295</f>
        <v>558600</v>
      </c>
      <c r="Z1295" s="37"/>
      <c r="AA1295" s="34"/>
      <c r="AB1295" s="78"/>
      <c r="AC1295" s="78"/>
      <c r="AD1295" s="34"/>
      <c r="AE1295" s="77"/>
      <c r="AF1295" s="38"/>
      <c r="AG1295" s="39"/>
      <c r="AH1295" s="38">
        <v>46072</v>
      </c>
      <c r="AI1295" s="39">
        <v>558600</v>
      </c>
      <c r="AJ1295" s="38"/>
      <c r="AK1295" s="39"/>
      <c r="AL1295" s="34"/>
      <c r="AM1295" s="39"/>
      <c r="AN129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95" s="26"/>
      <c r="AQ1295" s="26"/>
      <c r="AR1295" s="26"/>
    </row>
    <row r="1296" spans="1:44" ht="19.5" customHeight="1" x14ac:dyDescent="0.25">
      <c r="A1296" s="32">
        <f t="shared" si="104"/>
        <v>2026</v>
      </c>
      <c r="B1296" s="32">
        <f t="shared" si="105"/>
        <v>1</v>
      </c>
      <c r="C1296" s="25">
        <v>46029</v>
      </c>
      <c r="D1296" s="57">
        <f t="shared" ca="1" si="106"/>
        <v>46097</v>
      </c>
      <c r="E1296" s="32" t="str">
        <f t="shared" ca="1" si="107"/>
        <v>2-Months</v>
      </c>
      <c r="F1296" s="32" t="str">
        <f>VLOOKUP(O1296,Stock[],5,FALSE)</f>
        <v>BE</v>
      </c>
      <c r="G1296" s="33" t="s">
        <v>2197</v>
      </c>
      <c r="H1296" s="34"/>
      <c r="I1296" s="34" t="s">
        <v>180</v>
      </c>
      <c r="J1296" s="32" t="str">
        <f>VLOOKUP(I1296,Customers[],2,FALSE)</f>
        <v>ရွှေမြင်း</v>
      </c>
      <c r="K1296" s="32" t="str">
        <f>VLOOKUP(I1296,Customers[],4,FALSE)</f>
        <v>Meiktila</v>
      </c>
      <c r="L1296" s="32" t="str">
        <f>VLOOKUP(Table85[[#This Row],[CustomerID]],Table!H:K,3,0)</f>
        <v>မိတ္ထီလာ</v>
      </c>
      <c r="M1296" s="32" t="str">
        <f>VLOOKUP(I1296,Customers[],5,FALSE)</f>
        <v>WholeSales/Contract</v>
      </c>
      <c r="N1296" s="34" t="s">
        <v>10</v>
      </c>
      <c r="O1296" s="37" t="s">
        <v>221</v>
      </c>
      <c r="P1296" s="32" t="str">
        <f>VLOOKUP(O1296,Stock[],2,FALSE)</f>
        <v>မိုးနဲကွန်ကီး</v>
      </c>
      <c r="Q1296" s="35">
        <f>VLOOKUP(O1296,Stock[],3,FALSE)</f>
        <v>0.64</v>
      </c>
      <c r="R1296" s="35">
        <f>VLOOKUP(O1296,Stock[],4,FALSE)</f>
        <v>14</v>
      </c>
      <c r="S1296" s="34"/>
      <c r="T1296" s="35">
        <f>(DailySales!$S1296/DailySales!$R1296)+DailySales!$U1296</f>
        <v>10</v>
      </c>
      <c r="U1296" s="34">
        <v>10</v>
      </c>
      <c r="V1296" s="36">
        <f>+DailySales!$T1296*DailySales!$R1296</f>
        <v>140</v>
      </c>
      <c r="W1296" s="36">
        <f>+DailySales!$V1296*DailySales!$Q1296</f>
        <v>89.600000000000009</v>
      </c>
      <c r="X1296" s="36">
        <f>VLOOKUP(O1296,Stock[],6,FALSE)</f>
        <v>1500</v>
      </c>
      <c r="Y1296" s="36">
        <f>+DailySales!$V1296*DailySales!$X1296</f>
        <v>210000</v>
      </c>
      <c r="Z1296" s="37"/>
      <c r="AA1296" s="34"/>
      <c r="AB1296" s="78"/>
      <c r="AC1296" s="78"/>
      <c r="AD1296" s="34"/>
      <c r="AE1296" s="77"/>
      <c r="AF1296" s="38"/>
      <c r="AG1296" s="39"/>
      <c r="AH1296" s="38">
        <v>46072</v>
      </c>
      <c r="AI1296" s="39">
        <v>210000</v>
      </c>
      <c r="AJ1296" s="38"/>
      <c r="AK1296" s="39"/>
      <c r="AL1296" s="34"/>
      <c r="AM1296" s="39"/>
      <c r="AN129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96" s="26"/>
      <c r="AQ1296" s="26"/>
      <c r="AR1296" s="26"/>
    </row>
    <row r="1297" spans="1:44" ht="19.5" customHeight="1" x14ac:dyDescent="0.25">
      <c r="A1297" s="32">
        <f t="shared" si="104"/>
        <v>2026</v>
      </c>
      <c r="B1297" s="32">
        <f t="shared" si="105"/>
        <v>1</v>
      </c>
      <c r="C1297" s="25">
        <v>46029</v>
      </c>
      <c r="D1297" s="57">
        <f t="shared" ca="1" si="106"/>
        <v>46097</v>
      </c>
      <c r="E1297" s="32" t="str">
        <f t="shared" ca="1" si="107"/>
        <v>2-Months</v>
      </c>
      <c r="F1297" s="32" t="str">
        <f>VLOOKUP(O1297,Stock[],5,FALSE)</f>
        <v>BE</v>
      </c>
      <c r="G1297" s="33" t="s">
        <v>2198</v>
      </c>
      <c r="H1297" s="34"/>
      <c r="I1297" s="34" t="s">
        <v>181</v>
      </c>
      <c r="J1297" s="32" t="str">
        <f>VLOOKUP(I1297,Customers[],2,FALSE)</f>
        <v>ရွှေမြင်း(ရွှေခြင်္သေ့)</v>
      </c>
      <c r="K1297" s="32" t="str">
        <f>VLOOKUP(I1297,Customers[],4,FALSE)</f>
        <v>Meiktila</v>
      </c>
      <c r="L1297" s="32" t="str">
        <f>VLOOKUP(Table85[[#This Row],[CustomerID]],Table!H:K,3,0)</f>
        <v>မိတ္ထီလာ</v>
      </c>
      <c r="M1297" s="32" t="str">
        <f>VLOOKUP(I1297,Customers[],5,FALSE)</f>
        <v>WholeSales/Contract</v>
      </c>
      <c r="N1297" s="34" t="s">
        <v>10</v>
      </c>
      <c r="O1297" s="37" t="s">
        <v>240</v>
      </c>
      <c r="P1297" s="32" t="str">
        <f>VLOOKUP(O1297,Stock[],2,FALSE)</f>
        <v>သံပုရာအရက်</v>
      </c>
      <c r="Q1297" s="35">
        <f>VLOOKUP(O1297,Stock[],3,FALSE)</f>
        <v>0.64</v>
      </c>
      <c r="R1297" s="35">
        <f>VLOOKUP(O1297,Stock[],4,FALSE)</f>
        <v>14</v>
      </c>
      <c r="S1297" s="34"/>
      <c r="T1297" s="35">
        <f>(DailySales!$S1297/DailySales!$R1297)+DailySales!$U1297</f>
        <v>5</v>
      </c>
      <c r="U1297" s="34">
        <v>5</v>
      </c>
      <c r="V1297" s="36">
        <f>+DailySales!$T1297*DailySales!$R1297</f>
        <v>70</v>
      </c>
      <c r="W1297" s="36">
        <f>+DailySales!$V1297*DailySales!$Q1297</f>
        <v>44.800000000000004</v>
      </c>
      <c r="X1297" s="36">
        <f>VLOOKUP(O1297,Stock[],6,FALSE)</f>
        <v>1330</v>
      </c>
      <c r="Y1297" s="36">
        <f>+DailySales!$V1297*DailySales!$X1297</f>
        <v>93100</v>
      </c>
      <c r="Z1297" s="37"/>
      <c r="AA1297" s="34"/>
      <c r="AB1297" s="78"/>
      <c r="AC1297" s="78"/>
      <c r="AD1297" s="34"/>
      <c r="AE1297" s="77"/>
      <c r="AF1297" s="38"/>
      <c r="AG1297" s="39"/>
      <c r="AH1297" s="38">
        <v>46072</v>
      </c>
      <c r="AI1297" s="39">
        <v>93100</v>
      </c>
      <c r="AJ1297" s="38"/>
      <c r="AK1297" s="39"/>
      <c r="AL1297" s="34"/>
      <c r="AM1297" s="39"/>
      <c r="AN129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97" s="26"/>
      <c r="AQ1297" s="26"/>
      <c r="AR1297" s="26"/>
    </row>
    <row r="1298" spans="1:44" ht="19.5" customHeight="1" x14ac:dyDescent="0.25">
      <c r="A1298" s="32">
        <f t="shared" si="104"/>
        <v>2026</v>
      </c>
      <c r="B1298" s="32">
        <f t="shared" si="105"/>
        <v>1</v>
      </c>
      <c r="C1298" s="25">
        <v>46029</v>
      </c>
      <c r="D1298" s="57">
        <f t="shared" ca="1" si="106"/>
        <v>46097</v>
      </c>
      <c r="E1298" s="32" t="str">
        <f t="shared" ca="1" si="107"/>
        <v>2-Months</v>
      </c>
      <c r="F1298" s="32" t="str">
        <f>VLOOKUP(O1298,Stock[],5,FALSE)</f>
        <v>BE</v>
      </c>
      <c r="G1298" s="33" t="s">
        <v>2198</v>
      </c>
      <c r="H1298" s="34"/>
      <c r="I1298" s="34" t="s">
        <v>181</v>
      </c>
      <c r="J1298" s="32" t="str">
        <f>VLOOKUP(I1298,Customers[],2,FALSE)</f>
        <v>ရွှေမြင်း(ရွှေခြင်္သေ့)</v>
      </c>
      <c r="K1298" s="32" t="str">
        <f>VLOOKUP(I1298,Customers[],4,FALSE)</f>
        <v>Meiktila</v>
      </c>
      <c r="L1298" s="32" t="str">
        <f>VLOOKUP(Table85[[#This Row],[CustomerID]],Table!H:K,3,0)</f>
        <v>မိတ္ထီလာ</v>
      </c>
      <c r="M1298" s="32" t="str">
        <f>VLOOKUP(I1298,Customers[],5,FALSE)</f>
        <v>WholeSales/Contract</v>
      </c>
      <c r="N1298" s="34" t="s">
        <v>10</v>
      </c>
      <c r="O1298" s="37" t="s">
        <v>220</v>
      </c>
      <c r="P1298" s="32" t="str">
        <f>VLOOKUP(O1298,Stock[],2,FALSE)</f>
        <v>မြန်မာရှောက်ပျား</v>
      </c>
      <c r="Q1298" s="35">
        <f>VLOOKUP(O1298,Stock[],3,FALSE)</f>
        <v>0.64</v>
      </c>
      <c r="R1298" s="35">
        <f>VLOOKUP(O1298,Stock[],4,FALSE)</f>
        <v>14</v>
      </c>
      <c r="S1298" s="34"/>
      <c r="T1298" s="35">
        <f>(DailySales!$S1298/DailySales!$R1298)+DailySales!$U1298</f>
        <v>10</v>
      </c>
      <c r="U1298" s="34">
        <v>10</v>
      </c>
      <c r="V1298" s="36">
        <f>+DailySales!$T1298*DailySales!$R1298</f>
        <v>140</v>
      </c>
      <c r="W1298" s="36">
        <f>+DailySales!$V1298*DailySales!$Q1298</f>
        <v>89.600000000000009</v>
      </c>
      <c r="X1298" s="36">
        <f>VLOOKUP(O1298,Stock[],6,FALSE)</f>
        <v>1370</v>
      </c>
      <c r="Y1298" s="36">
        <f>+DailySales!$V1298*DailySales!$X1298</f>
        <v>191800</v>
      </c>
      <c r="Z1298" s="37"/>
      <c r="AA1298" s="34"/>
      <c r="AB1298" s="78"/>
      <c r="AC1298" s="78"/>
      <c r="AD1298" s="34"/>
      <c r="AE1298" s="77"/>
      <c r="AF1298" s="38"/>
      <c r="AG1298" s="39"/>
      <c r="AH1298" s="38">
        <v>46072</v>
      </c>
      <c r="AI1298" s="39">
        <v>191800</v>
      </c>
      <c r="AJ1298" s="38"/>
      <c r="AK1298" s="39"/>
      <c r="AL1298" s="34"/>
      <c r="AM1298" s="39"/>
      <c r="AN129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98" s="26"/>
      <c r="AQ1298" s="26"/>
      <c r="AR1298" s="26"/>
    </row>
    <row r="1299" spans="1:44" ht="19.5" customHeight="1" x14ac:dyDescent="0.25">
      <c r="A1299" s="32">
        <f t="shared" si="104"/>
        <v>2026</v>
      </c>
      <c r="B1299" s="32">
        <f t="shared" si="105"/>
        <v>1</v>
      </c>
      <c r="C1299" s="25">
        <v>46029</v>
      </c>
      <c r="D1299" s="57">
        <f t="shared" ca="1" si="106"/>
        <v>46097</v>
      </c>
      <c r="E1299" s="32" t="str">
        <f t="shared" ca="1" si="107"/>
        <v>2-Months</v>
      </c>
      <c r="F1299" s="32" t="str">
        <f>VLOOKUP(O1299,Stock[],5,FALSE)</f>
        <v>BE</v>
      </c>
      <c r="G1299" s="33" t="s">
        <v>2198</v>
      </c>
      <c r="H1299" s="34"/>
      <c r="I1299" s="34" t="s">
        <v>181</v>
      </c>
      <c r="J1299" s="32" t="str">
        <f>VLOOKUP(I1299,Customers[],2,FALSE)</f>
        <v>ရွှေမြင်း(ရွှေခြင်္သေ့)</v>
      </c>
      <c r="K1299" s="32" t="str">
        <f>VLOOKUP(I1299,Customers[],4,FALSE)</f>
        <v>Meiktila</v>
      </c>
      <c r="L1299" s="32" t="str">
        <f>VLOOKUP(Table85[[#This Row],[CustomerID]],Table!H:K,3,0)</f>
        <v>မိတ္ထီလာ</v>
      </c>
      <c r="M1299" s="32" t="str">
        <f>VLOOKUP(I1299,Customers[],5,FALSE)</f>
        <v>WholeSales/Contract</v>
      </c>
      <c r="N1299" s="34" t="s">
        <v>10</v>
      </c>
      <c r="O1299" s="37" t="s">
        <v>217</v>
      </c>
      <c r="P1299" s="32" t="str">
        <f>VLOOKUP(O1299,Stock[],2,FALSE)</f>
        <v>လိမ္မော်ဖြူ</v>
      </c>
      <c r="Q1299" s="35">
        <f>VLOOKUP(O1299,Stock[],3,FALSE)</f>
        <v>0.64</v>
      </c>
      <c r="R1299" s="35">
        <f>VLOOKUP(O1299,Stock[],4,FALSE)</f>
        <v>24</v>
      </c>
      <c r="S1299" s="34"/>
      <c r="T1299" s="35">
        <f>(DailySales!$S1299/DailySales!$R1299)+DailySales!$U1299</f>
        <v>25</v>
      </c>
      <c r="U1299" s="34">
        <v>25</v>
      </c>
      <c r="V1299" s="36">
        <f>+DailySales!$T1299*DailySales!$R1299</f>
        <v>600</v>
      </c>
      <c r="W1299" s="36">
        <f>+DailySales!$V1299*DailySales!$Q1299</f>
        <v>384</v>
      </c>
      <c r="X1299" s="36">
        <f>VLOOKUP(O1299,Stock[],6,FALSE)</f>
        <v>1330</v>
      </c>
      <c r="Y1299" s="36">
        <f>+DailySales!$V1299*DailySales!$X1299</f>
        <v>798000</v>
      </c>
      <c r="Z1299" s="37"/>
      <c r="AA1299" s="34"/>
      <c r="AB1299" s="78"/>
      <c r="AC1299" s="78"/>
      <c r="AD1299" s="34"/>
      <c r="AE1299" s="77"/>
      <c r="AF1299" s="38"/>
      <c r="AG1299" s="39"/>
      <c r="AH1299" s="38">
        <v>46072</v>
      </c>
      <c r="AI1299" s="39">
        <v>798000</v>
      </c>
      <c r="AJ1299" s="38"/>
      <c r="AK1299" s="39"/>
      <c r="AL1299" s="34"/>
      <c r="AM1299" s="39"/>
      <c r="AN129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299" s="26"/>
      <c r="AQ1299" s="26"/>
      <c r="AR1299" s="26"/>
    </row>
    <row r="1300" spans="1:44" ht="19.5" customHeight="1" x14ac:dyDescent="0.25">
      <c r="A1300" s="32">
        <f t="shared" si="104"/>
        <v>2026</v>
      </c>
      <c r="B1300" s="32">
        <f t="shared" si="105"/>
        <v>1</v>
      </c>
      <c r="C1300" s="25">
        <v>46029</v>
      </c>
      <c r="D1300" s="57">
        <f t="shared" ca="1" si="106"/>
        <v>46097</v>
      </c>
      <c r="E1300" s="32" t="str">
        <f t="shared" ca="1" si="107"/>
        <v>2-Months</v>
      </c>
      <c r="F1300" s="32" t="str">
        <f>VLOOKUP(O1300,Stock[],5,FALSE)</f>
        <v>BE</v>
      </c>
      <c r="G1300" s="33" t="s">
        <v>2198</v>
      </c>
      <c r="H1300" s="34"/>
      <c r="I1300" s="34" t="s">
        <v>181</v>
      </c>
      <c r="J1300" s="32" t="str">
        <f>VLOOKUP(I1300,Customers[],2,FALSE)</f>
        <v>ရွှေမြင်း(ရွှေခြင်္သေ့)</v>
      </c>
      <c r="K1300" s="32" t="str">
        <f>VLOOKUP(I1300,Customers[],4,FALSE)</f>
        <v>Meiktila</v>
      </c>
      <c r="L1300" s="32" t="str">
        <f>VLOOKUP(Table85[[#This Row],[CustomerID]],Table!H:K,3,0)</f>
        <v>မိတ္ထီလာ</v>
      </c>
      <c r="M1300" s="32" t="str">
        <f>VLOOKUP(I1300,Customers[],5,FALSE)</f>
        <v>WholeSales/Contract</v>
      </c>
      <c r="N1300" s="34" t="s">
        <v>10</v>
      </c>
      <c r="O1300" s="37" t="s">
        <v>2120</v>
      </c>
      <c r="P1300" s="32" t="str">
        <f>VLOOKUP(O1300,Stock[],2,FALSE)</f>
        <v>ဇေ အရက်သန့်</v>
      </c>
      <c r="Q1300" s="35">
        <f>VLOOKUP(O1300,Stock[],3,FALSE)</f>
        <v>0.64</v>
      </c>
      <c r="R1300" s="35">
        <f>VLOOKUP(O1300,Stock[],4,FALSE)</f>
        <v>14</v>
      </c>
      <c r="S1300" s="34"/>
      <c r="T1300" s="35">
        <f>(DailySales!$S1300/DailySales!$R1300)+DailySales!$U1300</f>
        <v>10</v>
      </c>
      <c r="U1300" s="34">
        <v>10</v>
      </c>
      <c r="V1300" s="36">
        <f>+DailySales!$T1300*DailySales!$R1300</f>
        <v>140</v>
      </c>
      <c r="W1300" s="36">
        <f>+DailySales!$V1300*DailySales!$Q1300</f>
        <v>89.600000000000009</v>
      </c>
      <c r="X1300" s="36">
        <f>VLOOKUP(O1300,Stock[],6,FALSE)</f>
        <v>1380</v>
      </c>
      <c r="Y1300" s="36">
        <f>+DailySales!$V1300*DailySales!$X1300</f>
        <v>193200</v>
      </c>
      <c r="Z1300" s="37"/>
      <c r="AA1300" s="34"/>
      <c r="AB1300" s="78"/>
      <c r="AC1300" s="78"/>
      <c r="AD1300" s="34"/>
      <c r="AE1300" s="77"/>
      <c r="AF1300" s="38"/>
      <c r="AG1300" s="39"/>
      <c r="AH1300" s="38">
        <v>46072</v>
      </c>
      <c r="AI1300" s="39">
        <v>193200</v>
      </c>
      <c r="AJ1300" s="38"/>
      <c r="AK1300" s="39"/>
      <c r="AL1300" s="34"/>
      <c r="AM1300" s="39"/>
      <c r="AN130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00" s="26"/>
      <c r="AQ1300" s="26"/>
      <c r="AR1300" s="26"/>
    </row>
    <row r="1301" spans="1:44" ht="19.5" customHeight="1" x14ac:dyDescent="0.25">
      <c r="A1301" s="32">
        <f t="shared" si="104"/>
        <v>2026</v>
      </c>
      <c r="B1301" s="32">
        <f t="shared" si="105"/>
        <v>1</v>
      </c>
      <c r="C1301" s="25">
        <v>46029</v>
      </c>
      <c r="D1301" s="57">
        <f t="shared" ca="1" si="106"/>
        <v>46097</v>
      </c>
      <c r="E1301" s="32" t="str">
        <f t="shared" ca="1" si="107"/>
        <v>2-Months</v>
      </c>
      <c r="F1301" s="32" t="str">
        <f>VLOOKUP(O1301,Stock[],5,FALSE)</f>
        <v>BE</v>
      </c>
      <c r="G1301" s="33" t="s">
        <v>2198</v>
      </c>
      <c r="H1301" s="34"/>
      <c r="I1301" s="34" t="s">
        <v>181</v>
      </c>
      <c r="J1301" s="32" t="str">
        <f>VLOOKUP(I1301,Customers[],2,FALSE)</f>
        <v>ရွှေမြင်း(ရွှေခြင်္သေ့)</v>
      </c>
      <c r="K1301" s="32" t="str">
        <f>VLOOKUP(I1301,Customers[],4,FALSE)</f>
        <v>Meiktila</v>
      </c>
      <c r="L1301" s="32" t="str">
        <f>VLOOKUP(Table85[[#This Row],[CustomerID]],Table!H:K,3,0)</f>
        <v>မိတ္ထီလာ</v>
      </c>
      <c r="M1301" s="32" t="str">
        <f>VLOOKUP(I1301,Customers[],5,FALSE)</f>
        <v>WholeSales/Contract</v>
      </c>
      <c r="N1301" s="34" t="s">
        <v>10</v>
      </c>
      <c r="O1301" s="37" t="s">
        <v>205</v>
      </c>
      <c r="P1301" s="32" t="str">
        <f>VLOOKUP(O1301,Stock[],2,FALSE)</f>
        <v>ကောင်းကြည် ကော် 25%  (1Ltr )</v>
      </c>
      <c r="Q1301" s="35">
        <f>VLOOKUP(O1301,Stock[],3,FALSE)</f>
        <v>1</v>
      </c>
      <c r="R1301" s="35">
        <f>VLOOKUP(O1301,Stock[],4,FALSE)</f>
        <v>12</v>
      </c>
      <c r="S1301" s="34"/>
      <c r="T1301" s="35">
        <f>(DailySales!$S1301/DailySales!$R1301)+DailySales!$U1301</f>
        <v>30</v>
      </c>
      <c r="U1301" s="34">
        <v>30</v>
      </c>
      <c r="V1301" s="36">
        <f>+DailySales!$T1301*DailySales!$R1301</f>
        <v>360</v>
      </c>
      <c r="W1301" s="36">
        <f>+DailySales!$V1301*DailySales!$Q1301</f>
        <v>360</v>
      </c>
      <c r="X1301" s="36">
        <f>VLOOKUP(O1301,Stock[],6,FALSE)</f>
        <v>1530</v>
      </c>
      <c r="Y1301" s="36">
        <f>+DailySales!$V1301*DailySales!$X1301</f>
        <v>550800</v>
      </c>
      <c r="Z1301" s="37"/>
      <c r="AA1301" s="34"/>
      <c r="AB1301" s="78"/>
      <c r="AC1301" s="78"/>
      <c r="AD1301" s="34"/>
      <c r="AE1301" s="77"/>
      <c r="AF1301" s="38"/>
      <c r="AG1301" s="39"/>
      <c r="AH1301" s="38">
        <v>46072</v>
      </c>
      <c r="AI1301" s="39">
        <v>550800</v>
      </c>
      <c r="AJ1301" s="38"/>
      <c r="AK1301" s="39"/>
      <c r="AL1301" s="34"/>
      <c r="AM1301" s="39"/>
      <c r="AN130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01" s="26"/>
      <c r="AQ1301" s="26"/>
      <c r="AR1301" s="26"/>
    </row>
    <row r="1302" spans="1:44" ht="19.5" customHeight="1" x14ac:dyDescent="0.25">
      <c r="A1302" s="32">
        <f t="shared" si="104"/>
        <v>2026</v>
      </c>
      <c r="B1302" s="32">
        <f t="shared" si="105"/>
        <v>1</v>
      </c>
      <c r="C1302" s="25">
        <v>46029</v>
      </c>
      <c r="D1302" s="57">
        <f t="shared" ca="1" si="106"/>
        <v>46097</v>
      </c>
      <c r="E1302" s="32" t="str">
        <f t="shared" ca="1" si="107"/>
        <v>2-Months</v>
      </c>
      <c r="F1302" s="32" t="str">
        <f>VLOOKUP(O1302,Stock[],5,FALSE)</f>
        <v>BE</v>
      </c>
      <c r="G1302" s="33" t="s">
        <v>2199</v>
      </c>
      <c r="H1302" s="34"/>
      <c r="I1302" s="34" t="s">
        <v>201</v>
      </c>
      <c r="J1302" s="32" t="str">
        <f>VLOOKUP(I1302,Customers[],2,FALSE)</f>
        <v>ဦးအောင်မိုး(ကောင်းသန့်)</v>
      </c>
      <c r="K1302" s="32" t="str">
        <f>VLOOKUP(I1302,Customers[],4,FALSE)</f>
        <v>Meiktila</v>
      </c>
      <c r="L1302" s="32" t="str">
        <f>VLOOKUP(Table85[[#This Row],[CustomerID]],Table!H:K,3,0)</f>
        <v>မိတ္ထီလာ</v>
      </c>
      <c r="M1302" s="32" t="str">
        <f>VLOOKUP(I1302,Customers[],5,FALSE)</f>
        <v>WholeSales/Contract</v>
      </c>
      <c r="N1302" s="34" t="s">
        <v>10</v>
      </c>
      <c r="O1302" s="37" t="s">
        <v>217</v>
      </c>
      <c r="P1302" s="32" t="str">
        <f>VLOOKUP(O1302,Stock[],2,FALSE)</f>
        <v>လိမ္မော်ဖြူ</v>
      </c>
      <c r="Q1302" s="35">
        <f>VLOOKUP(O1302,Stock[],3,FALSE)</f>
        <v>0.64</v>
      </c>
      <c r="R1302" s="35">
        <f>VLOOKUP(O1302,Stock[],4,FALSE)</f>
        <v>24</v>
      </c>
      <c r="S1302" s="34"/>
      <c r="T1302" s="35">
        <f>(DailySales!$S1302/DailySales!$R1302)+DailySales!$U1302</f>
        <v>30</v>
      </c>
      <c r="U1302" s="34">
        <v>30</v>
      </c>
      <c r="V1302" s="36">
        <f>+DailySales!$T1302*DailySales!$R1302</f>
        <v>720</v>
      </c>
      <c r="W1302" s="36">
        <f>+DailySales!$V1302*DailySales!$Q1302</f>
        <v>460.8</v>
      </c>
      <c r="X1302" s="36">
        <f>VLOOKUP(O1302,Stock[],6,FALSE)</f>
        <v>1330</v>
      </c>
      <c r="Y1302" s="36">
        <f>+DailySales!$V1302*DailySales!$X1302</f>
        <v>957600</v>
      </c>
      <c r="Z1302" s="37"/>
      <c r="AA1302" s="34"/>
      <c r="AB1302" s="78"/>
      <c r="AC1302" s="78"/>
      <c r="AD1302" s="34"/>
      <c r="AE1302" s="77"/>
      <c r="AF1302" s="38"/>
      <c r="AG1302" s="39"/>
      <c r="AH1302" s="38">
        <v>46031</v>
      </c>
      <c r="AI1302" s="39">
        <v>957600</v>
      </c>
      <c r="AJ1302" s="38"/>
      <c r="AK1302" s="39"/>
      <c r="AL1302" s="34"/>
      <c r="AM1302" s="39"/>
      <c r="AN130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02" s="26"/>
      <c r="AQ1302" s="26"/>
      <c r="AR1302" s="26"/>
    </row>
    <row r="1303" spans="1:44" ht="19.5" customHeight="1" x14ac:dyDescent="0.25">
      <c r="A1303" s="32">
        <f t="shared" si="104"/>
        <v>2026</v>
      </c>
      <c r="B1303" s="32">
        <f t="shared" si="105"/>
        <v>1</v>
      </c>
      <c r="C1303" s="25">
        <v>46029</v>
      </c>
      <c r="D1303" s="57">
        <f t="shared" ca="1" si="106"/>
        <v>46097</v>
      </c>
      <c r="E1303" s="32" t="str">
        <f t="shared" ca="1" si="107"/>
        <v>2-Months</v>
      </c>
      <c r="F1303" s="32" t="str">
        <f>VLOOKUP(O1303,Stock[],5,FALSE)</f>
        <v>BE</v>
      </c>
      <c r="G1303" s="33" t="s">
        <v>2199</v>
      </c>
      <c r="H1303" s="34"/>
      <c r="I1303" s="34" t="s">
        <v>201</v>
      </c>
      <c r="J1303" s="32" t="str">
        <f>VLOOKUP(I1303,Customers[],2,FALSE)</f>
        <v>ဦးအောင်မိုး(ကောင်းသန့်)</v>
      </c>
      <c r="K1303" s="32" t="str">
        <f>VLOOKUP(I1303,Customers[],4,FALSE)</f>
        <v>Meiktila</v>
      </c>
      <c r="L1303" s="32" t="str">
        <f>VLOOKUP(Table85[[#This Row],[CustomerID]],Table!H:K,3,0)</f>
        <v>မိတ္ထီလာ</v>
      </c>
      <c r="M1303" s="32" t="str">
        <f>VLOOKUP(I1303,Customers[],5,FALSE)</f>
        <v>WholeSales/Contract</v>
      </c>
      <c r="N1303" s="34" t="s">
        <v>10</v>
      </c>
      <c r="O1303" s="37" t="s">
        <v>209</v>
      </c>
      <c r="P1303" s="32" t="str">
        <f>VLOOKUP(O1303,Stock[],2,FALSE)</f>
        <v>ဇေယျဝတီ Red</v>
      </c>
      <c r="Q1303" s="35">
        <f>VLOOKUP(O1303,Stock[],3,FALSE)</f>
        <v>0.64</v>
      </c>
      <c r="R1303" s="35">
        <f>VLOOKUP(O1303,Stock[],4,FALSE)</f>
        <v>14</v>
      </c>
      <c r="S1303" s="34"/>
      <c r="T1303" s="35">
        <f>(DailySales!$S1303/DailySales!$R1303)+DailySales!$U1303</f>
        <v>15</v>
      </c>
      <c r="U1303" s="34">
        <v>15</v>
      </c>
      <c r="V1303" s="36">
        <f>+DailySales!$T1303*DailySales!$R1303</f>
        <v>210</v>
      </c>
      <c r="W1303" s="36">
        <f>+DailySales!$V1303*DailySales!$Q1303</f>
        <v>134.4</v>
      </c>
      <c r="X1303" s="36">
        <f>VLOOKUP(O1303,Stock[],6,FALSE)</f>
        <v>1330</v>
      </c>
      <c r="Y1303" s="36">
        <f>+DailySales!$V1303*DailySales!$X1303</f>
        <v>279300</v>
      </c>
      <c r="Z1303" s="37"/>
      <c r="AA1303" s="34"/>
      <c r="AB1303" s="78"/>
      <c r="AC1303" s="78"/>
      <c r="AD1303" s="34"/>
      <c r="AE1303" s="77"/>
      <c r="AF1303" s="38"/>
      <c r="AG1303" s="39"/>
      <c r="AH1303" s="38">
        <v>46031</v>
      </c>
      <c r="AI1303" s="39">
        <v>279300</v>
      </c>
      <c r="AJ1303" s="38"/>
      <c r="AK1303" s="39"/>
      <c r="AL1303" s="34"/>
      <c r="AM1303" s="39"/>
      <c r="AN130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03" s="26"/>
      <c r="AQ1303" s="26"/>
      <c r="AR1303" s="26"/>
    </row>
    <row r="1304" spans="1:44" ht="19.5" customHeight="1" x14ac:dyDescent="0.25">
      <c r="A1304" s="32">
        <f t="shared" si="104"/>
        <v>2026</v>
      </c>
      <c r="B1304" s="32">
        <f t="shared" si="105"/>
        <v>1</v>
      </c>
      <c r="C1304" s="25">
        <v>46029</v>
      </c>
      <c r="D1304" s="57">
        <f t="shared" ca="1" si="106"/>
        <v>46097</v>
      </c>
      <c r="E1304" s="32" t="str">
        <f t="shared" ca="1" si="107"/>
        <v>2-Months</v>
      </c>
      <c r="F1304" s="32" t="str">
        <f>VLOOKUP(O1304,Stock[],5,FALSE)</f>
        <v>BE</v>
      </c>
      <c r="G1304" s="33" t="s">
        <v>2200</v>
      </c>
      <c r="H1304" s="34"/>
      <c r="I1304" s="34" t="s">
        <v>180</v>
      </c>
      <c r="J1304" s="32" t="str">
        <f>VLOOKUP(I1304,Customers[],2,FALSE)</f>
        <v>ရွှေမြင်း</v>
      </c>
      <c r="K1304" s="32" t="str">
        <f>VLOOKUP(I1304,Customers[],4,FALSE)</f>
        <v>Meiktila</v>
      </c>
      <c r="L1304" s="32" t="str">
        <f>VLOOKUP(Table85[[#This Row],[CustomerID]],Table!H:K,3,0)</f>
        <v>မိတ္ထီလာ</v>
      </c>
      <c r="M1304" s="32" t="str">
        <f>VLOOKUP(I1304,Customers[],5,FALSE)</f>
        <v>WholeSales/Contract</v>
      </c>
      <c r="N1304" s="34" t="s">
        <v>10</v>
      </c>
      <c r="O1304" s="37" t="s">
        <v>217</v>
      </c>
      <c r="P1304" s="32" t="str">
        <f>VLOOKUP(O1304,Stock[],2,FALSE)</f>
        <v>လိမ္မော်ဖြူ</v>
      </c>
      <c r="Q1304" s="35">
        <f>VLOOKUP(O1304,Stock[],3,FALSE)</f>
        <v>0.64</v>
      </c>
      <c r="R1304" s="35">
        <f>VLOOKUP(O1304,Stock[],4,FALSE)</f>
        <v>24</v>
      </c>
      <c r="S1304" s="34"/>
      <c r="T1304" s="35">
        <f>(DailySales!$S1304/DailySales!$R1304)+DailySales!$U1304</f>
        <v>20</v>
      </c>
      <c r="U1304" s="34">
        <v>20</v>
      </c>
      <c r="V1304" s="36">
        <f>+DailySales!$T1304*DailySales!$R1304</f>
        <v>480</v>
      </c>
      <c r="W1304" s="36">
        <f>+DailySales!$V1304*DailySales!$Q1304</f>
        <v>307.2</v>
      </c>
      <c r="X1304" s="36">
        <f>VLOOKUP(O1304,Stock[],6,FALSE)</f>
        <v>1330</v>
      </c>
      <c r="Y1304" s="36">
        <f>+DailySales!$V1304*DailySales!$X1304</f>
        <v>638400</v>
      </c>
      <c r="Z1304" s="37"/>
      <c r="AA1304" s="34"/>
      <c r="AB1304" s="78"/>
      <c r="AC1304" s="78"/>
      <c r="AD1304" s="34"/>
      <c r="AE1304" s="77"/>
      <c r="AF1304" s="38"/>
      <c r="AG1304" s="39"/>
      <c r="AH1304" s="38">
        <v>46072</v>
      </c>
      <c r="AI1304" s="39">
        <v>638400</v>
      </c>
      <c r="AJ1304" s="38"/>
      <c r="AK1304" s="39"/>
      <c r="AL1304" s="34"/>
      <c r="AM1304" s="39"/>
      <c r="AN130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04" s="26"/>
      <c r="AQ1304" s="26"/>
      <c r="AR1304" s="26"/>
    </row>
    <row r="1305" spans="1:44" ht="19.5" customHeight="1" x14ac:dyDescent="0.25">
      <c r="A1305" s="32">
        <f t="shared" si="104"/>
        <v>2026</v>
      </c>
      <c r="B1305" s="32">
        <f t="shared" si="105"/>
        <v>1</v>
      </c>
      <c r="C1305" s="25">
        <v>46029</v>
      </c>
      <c r="D1305" s="57">
        <f t="shared" ca="1" si="106"/>
        <v>46097</v>
      </c>
      <c r="E1305" s="32" t="str">
        <f t="shared" ca="1" si="107"/>
        <v>2-Months</v>
      </c>
      <c r="F1305" s="32" t="str">
        <f>VLOOKUP(O1305,Stock[],5,FALSE)</f>
        <v>BE</v>
      </c>
      <c r="G1305" s="33" t="s">
        <v>2200</v>
      </c>
      <c r="H1305" s="34"/>
      <c r="I1305" s="34" t="s">
        <v>180</v>
      </c>
      <c r="J1305" s="32" t="str">
        <f>VLOOKUP(I1305,Customers[],2,FALSE)</f>
        <v>ရွှေမြင်း</v>
      </c>
      <c r="K1305" s="32" t="str">
        <f>VLOOKUP(I1305,Customers[],4,FALSE)</f>
        <v>Meiktila</v>
      </c>
      <c r="L1305" s="32" t="str">
        <f>VLOOKUP(Table85[[#This Row],[CustomerID]],Table!H:K,3,0)</f>
        <v>မိတ္ထီလာ</v>
      </c>
      <c r="M1305" s="32" t="str">
        <f>VLOOKUP(I1305,Customers[],5,FALSE)</f>
        <v>WholeSales/Contract</v>
      </c>
      <c r="N1305" s="34" t="s">
        <v>10</v>
      </c>
      <c r="O1305" s="37" t="s">
        <v>209</v>
      </c>
      <c r="P1305" s="32" t="str">
        <f>VLOOKUP(O1305,Stock[],2,FALSE)</f>
        <v>ဇေယျဝတီ Red</v>
      </c>
      <c r="Q1305" s="35">
        <f>VLOOKUP(O1305,Stock[],3,FALSE)</f>
        <v>0.64</v>
      </c>
      <c r="R1305" s="35">
        <f>VLOOKUP(O1305,Stock[],4,FALSE)</f>
        <v>14</v>
      </c>
      <c r="S1305" s="34"/>
      <c r="T1305" s="35">
        <f>(DailySales!$S1305/DailySales!$R1305)+DailySales!$U1305</f>
        <v>60</v>
      </c>
      <c r="U1305" s="34">
        <v>60</v>
      </c>
      <c r="V1305" s="36">
        <f>+DailySales!$T1305*DailySales!$R1305</f>
        <v>840</v>
      </c>
      <c r="W1305" s="36">
        <f>+DailySales!$V1305*DailySales!$Q1305</f>
        <v>537.6</v>
      </c>
      <c r="X1305" s="36">
        <f>VLOOKUP(O1305,Stock[],6,FALSE)</f>
        <v>1330</v>
      </c>
      <c r="Y1305" s="36">
        <f>+DailySales!$V1305*DailySales!$X1305</f>
        <v>1117200</v>
      </c>
      <c r="Z1305" s="37"/>
      <c r="AA1305" s="34"/>
      <c r="AB1305" s="78"/>
      <c r="AC1305" s="78"/>
      <c r="AD1305" s="34"/>
      <c r="AE1305" s="77"/>
      <c r="AF1305" s="38"/>
      <c r="AG1305" s="39"/>
      <c r="AH1305" s="38">
        <v>46072</v>
      </c>
      <c r="AI1305" s="39">
        <v>1117200</v>
      </c>
      <c r="AJ1305" s="38"/>
      <c r="AK1305" s="39"/>
      <c r="AL1305" s="34"/>
      <c r="AM1305" s="39"/>
      <c r="AN130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05" s="26"/>
      <c r="AQ1305" s="26"/>
      <c r="AR1305" s="26"/>
    </row>
    <row r="1306" spans="1:44" ht="19.5" customHeight="1" x14ac:dyDescent="0.25">
      <c r="A1306" s="32">
        <f t="shared" si="104"/>
        <v>2026</v>
      </c>
      <c r="B1306" s="32">
        <f t="shared" si="105"/>
        <v>1</v>
      </c>
      <c r="C1306" s="25">
        <v>46029</v>
      </c>
      <c r="D1306" s="57">
        <f t="shared" ca="1" si="106"/>
        <v>46097</v>
      </c>
      <c r="E1306" s="32" t="str">
        <f t="shared" ca="1" si="107"/>
        <v>2-Months</v>
      </c>
      <c r="F1306" s="32" t="str">
        <f>VLOOKUP(O1306,Stock[],5,FALSE)</f>
        <v>BE</v>
      </c>
      <c r="G1306" s="33" t="s">
        <v>2201</v>
      </c>
      <c r="H1306" s="34"/>
      <c r="I1306" s="34" t="s">
        <v>2181</v>
      </c>
      <c r="J1306" s="32" t="str">
        <f>VLOOKUP(I1306,Customers[],2,FALSE)</f>
        <v>အကွဲ</v>
      </c>
      <c r="K1306" s="32">
        <f>VLOOKUP(I1306,Customers[],4,FALSE)</f>
        <v>0</v>
      </c>
      <c r="L1306" s="32">
        <f>VLOOKUP(Table85[[#This Row],[CustomerID]],Table!H:K,3,0)</f>
        <v>0</v>
      </c>
      <c r="M1306" s="32">
        <f>VLOOKUP(I1306,Customers[],5,FALSE)</f>
        <v>0</v>
      </c>
      <c r="N1306" s="34" t="s">
        <v>12</v>
      </c>
      <c r="O1306" s="37" t="s">
        <v>217</v>
      </c>
      <c r="P1306" s="32" t="str">
        <f>VLOOKUP(O1306,Stock[],2,FALSE)</f>
        <v>လိမ္မော်ဖြူ</v>
      </c>
      <c r="Q1306" s="35">
        <f>VLOOKUP(O1306,Stock[],3,FALSE)</f>
        <v>0.64</v>
      </c>
      <c r="R1306" s="35">
        <f>VLOOKUP(O1306,Stock[],4,FALSE)</f>
        <v>24</v>
      </c>
      <c r="S1306" s="34">
        <v>2</v>
      </c>
      <c r="T1306" s="35">
        <f>(DailySales!$S1306/DailySales!$R1306)+DailySales!$U1306</f>
        <v>8.3333333333333329E-2</v>
      </c>
      <c r="U1306" s="34"/>
      <c r="V1306" s="36">
        <f>+DailySales!$T1306*DailySales!$R1306</f>
        <v>2</v>
      </c>
      <c r="W1306" s="36">
        <f>+DailySales!$V1306*DailySales!$Q1306</f>
        <v>1.28</v>
      </c>
      <c r="X1306" s="36">
        <f>VLOOKUP(O1306,Stock[],6,FALSE)</f>
        <v>1330</v>
      </c>
      <c r="Y1306" s="36">
        <f>+DailySales!$V1306*DailySales!$X1306</f>
        <v>2660</v>
      </c>
      <c r="Z1306" s="37"/>
      <c r="AA1306" s="34"/>
      <c r="AB1306" s="78"/>
      <c r="AC1306" s="78"/>
      <c r="AD1306" s="34"/>
      <c r="AE1306" s="77"/>
      <c r="AF1306" s="38">
        <v>46029</v>
      </c>
      <c r="AG1306" s="39">
        <v>2660</v>
      </c>
      <c r="AH1306" s="38"/>
      <c r="AI1306" s="39"/>
      <c r="AJ1306" s="38"/>
      <c r="AK1306" s="39"/>
      <c r="AL1306" s="34"/>
      <c r="AM1306" s="39"/>
      <c r="AN130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06" s="26"/>
      <c r="AQ1306" s="26"/>
      <c r="AR1306" s="26"/>
    </row>
    <row r="1307" spans="1:44" ht="19.5" customHeight="1" x14ac:dyDescent="0.25">
      <c r="A1307" s="32">
        <f t="shared" si="104"/>
        <v>2026</v>
      </c>
      <c r="B1307" s="32">
        <f t="shared" si="105"/>
        <v>1</v>
      </c>
      <c r="C1307" s="25">
        <v>46029</v>
      </c>
      <c r="D1307" s="57">
        <f t="shared" ca="1" si="106"/>
        <v>46097</v>
      </c>
      <c r="E1307" s="32" t="str">
        <f t="shared" ca="1" si="107"/>
        <v>2-Months</v>
      </c>
      <c r="F1307" s="32" t="str">
        <f>VLOOKUP(O1307,Stock[],5,FALSE)</f>
        <v>BE</v>
      </c>
      <c r="G1307" s="33" t="s">
        <v>2201</v>
      </c>
      <c r="H1307" s="34"/>
      <c r="I1307" s="34" t="s">
        <v>2181</v>
      </c>
      <c r="J1307" s="32" t="str">
        <f>VLOOKUP(I1307,Customers[],2,FALSE)</f>
        <v>အကွဲ</v>
      </c>
      <c r="K1307" s="32">
        <f>VLOOKUP(I1307,Customers[],4,FALSE)</f>
        <v>0</v>
      </c>
      <c r="L1307" s="32">
        <f>VLOOKUP(Table85[[#This Row],[CustomerID]],Table!H:K,3,0)</f>
        <v>0</v>
      </c>
      <c r="M1307" s="32">
        <f>VLOOKUP(I1307,Customers[],5,FALSE)</f>
        <v>0</v>
      </c>
      <c r="N1307" s="34" t="s">
        <v>12</v>
      </c>
      <c r="O1307" s="37" t="s">
        <v>2120</v>
      </c>
      <c r="P1307" s="32" t="str">
        <f>VLOOKUP(O1307,Stock[],2,FALSE)</f>
        <v>ဇေ အရက်သန့်</v>
      </c>
      <c r="Q1307" s="35">
        <f>VLOOKUP(O1307,Stock[],3,FALSE)</f>
        <v>0.64</v>
      </c>
      <c r="R1307" s="35">
        <f>VLOOKUP(O1307,Stock[],4,FALSE)</f>
        <v>14</v>
      </c>
      <c r="S1307" s="34">
        <v>1</v>
      </c>
      <c r="T1307" s="35">
        <f>(DailySales!$S1307/DailySales!$R1307)+DailySales!$U1307</f>
        <v>7.1428571428571425E-2</v>
      </c>
      <c r="U1307" s="34"/>
      <c r="V1307" s="36">
        <f>+DailySales!$T1307*DailySales!$R1307</f>
        <v>1</v>
      </c>
      <c r="W1307" s="36">
        <f>+DailySales!$V1307*DailySales!$Q1307</f>
        <v>0.64</v>
      </c>
      <c r="X1307" s="36">
        <f>VLOOKUP(O1307,Stock[],6,FALSE)</f>
        <v>1380</v>
      </c>
      <c r="Y1307" s="36">
        <f>+DailySales!$V1307*DailySales!$X1307</f>
        <v>1380</v>
      </c>
      <c r="Z1307" s="37"/>
      <c r="AA1307" s="34"/>
      <c r="AB1307" s="78"/>
      <c r="AC1307" s="78"/>
      <c r="AD1307" s="34"/>
      <c r="AE1307" s="77"/>
      <c r="AF1307" s="38">
        <v>46029</v>
      </c>
      <c r="AG1307" s="39">
        <v>1380</v>
      </c>
      <c r="AH1307" s="38"/>
      <c r="AI1307" s="39"/>
      <c r="AJ1307" s="38"/>
      <c r="AK1307" s="39"/>
      <c r="AL1307" s="34"/>
      <c r="AM1307" s="39"/>
      <c r="AN130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07" s="26"/>
      <c r="AQ1307" s="26"/>
      <c r="AR1307" s="26"/>
    </row>
    <row r="1308" spans="1:44" ht="19.5" customHeight="1" x14ac:dyDescent="0.25">
      <c r="A1308" s="32">
        <f t="shared" si="104"/>
        <v>2026</v>
      </c>
      <c r="B1308" s="32">
        <f t="shared" si="105"/>
        <v>1</v>
      </c>
      <c r="C1308" s="25">
        <v>46029</v>
      </c>
      <c r="D1308" s="57">
        <f t="shared" ca="1" si="106"/>
        <v>46097</v>
      </c>
      <c r="E1308" s="32" t="str">
        <f t="shared" ca="1" si="107"/>
        <v>2-Months</v>
      </c>
      <c r="F1308" s="32" t="str">
        <f>VLOOKUP(O1308,Stock[],5,FALSE)</f>
        <v>BE</v>
      </c>
      <c r="G1308" s="33" t="s">
        <v>2201</v>
      </c>
      <c r="H1308" s="34"/>
      <c r="I1308" s="34" t="s">
        <v>2181</v>
      </c>
      <c r="J1308" s="32" t="str">
        <f>VLOOKUP(I1308,Customers[],2,FALSE)</f>
        <v>အကွဲ</v>
      </c>
      <c r="K1308" s="32">
        <f>VLOOKUP(I1308,Customers[],4,FALSE)</f>
        <v>0</v>
      </c>
      <c r="L1308" s="32">
        <f>VLOOKUP(Table85[[#This Row],[CustomerID]],Table!H:K,3,0)</f>
        <v>0</v>
      </c>
      <c r="M1308" s="32">
        <f>VLOOKUP(I1308,Customers[],5,FALSE)</f>
        <v>0</v>
      </c>
      <c r="N1308" s="34" t="s">
        <v>12</v>
      </c>
      <c r="O1308" s="37" t="s">
        <v>240</v>
      </c>
      <c r="P1308" s="32" t="str">
        <f>VLOOKUP(O1308,Stock[],2,FALSE)</f>
        <v>သံပုရာအရက်</v>
      </c>
      <c r="Q1308" s="35">
        <f>VLOOKUP(O1308,Stock[],3,FALSE)</f>
        <v>0.64</v>
      </c>
      <c r="R1308" s="35">
        <f>VLOOKUP(O1308,Stock[],4,FALSE)</f>
        <v>14</v>
      </c>
      <c r="S1308" s="34">
        <v>1</v>
      </c>
      <c r="T1308" s="35">
        <f>(DailySales!$S1308/DailySales!$R1308)+DailySales!$U1308</f>
        <v>7.1428571428571425E-2</v>
      </c>
      <c r="U1308" s="34"/>
      <c r="V1308" s="36">
        <f>+DailySales!$T1308*DailySales!$R1308</f>
        <v>1</v>
      </c>
      <c r="W1308" s="36">
        <f>+DailySales!$V1308*DailySales!$Q1308</f>
        <v>0.64</v>
      </c>
      <c r="X1308" s="36">
        <f>VLOOKUP(O1308,Stock[],6,FALSE)</f>
        <v>1330</v>
      </c>
      <c r="Y1308" s="36">
        <f>+DailySales!$V1308*DailySales!$X1308</f>
        <v>1330</v>
      </c>
      <c r="Z1308" s="37"/>
      <c r="AA1308" s="34"/>
      <c r="AB1308" s="78"/>
      <c r="AC1308" s="78"/>
      <c r="AD1308" s="34"/>
      <c r="AE1308" s="77"/>
      <c r="AF1308" s="38">
        <v>46029</v>
      </c>
      <c r="AG1308" s="39">
        <v>1330</v>
      </c>
      <c r="AH1308" s="38"/>
      <c r="AI1308" s="39"/>
      <c r="AJ1308" s="38"/>
      <c r="AK1308" s="39"/>
      <c r="AL1308" s="34"/>
      <c r="AM1308" s="39"/>
      <c r="AN130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08" s="26"/>
      <c r="AQ1308" s="26"/>
      <c r="AR1308" s="26"/>
    </row>
    <row r="1309" spans="1:44" ht="19.5" customHeight="1" x14ac:dyDescent="0.25">
      <c r="A1309" s="32">
        <f t="shared" si="104"/>
        <v>2026</v>
      </c>
      <c r="B1309" s="32">
        <f t="shared" si="105"/>
        <v>1</v>
      </c>
      <c r="C1309" s="25">
        <v>46029</v>
      </c>
      <c r="D1309" s="57">
        <f t="shared" ca="1" si="106"/>
        <v>46097</v>
      </c>
      <c r="E1309" s="32" t="str">
        <f t="shared" ca="1" si="107"/>
        <v>2-Months</v>
      </c>
      <c r="F1309" s="32" t="str">
        <f>VLOOKUP(O1309,Stock[],5,FALSE)</f>
        <v>BE</v>
      </c>
      <c r="G1309" s="33" t="s">
        <v>2201</v>
      </c>
      <c r="H1309" s="34"/>
      <c r="I1309" s="34" t="s">
        <v>2181</v>
      </c>
      <c r="J1309" s="32" t="str">
        <f>VLOOKUP(I1309,Customers[],2,FALSE)</f>
        <v>အကွဲ</v>
      </c>
      <c r="K1309" s="32">
        <f>VLOOKUP(I1309,Customers[],4,FALSE)</f>
        <v>0</v>
      </c>
      <c r="L1309" s="32">
        <f>VLOOKUP(Table85[[#This Row],[CustomerID]],Table!H:K,3,0)</f>
        <v>0</v>
      </c>
      <c r="M1309" s="32">
        <f>VLOOKUP(I1309,Customers[],5,FALSE)</f>
        <v>0</v>
      </c>
      <c r="N1309" s="34" t="s">
        <v>12</v>
      </c>
      <c r="O1309" s="37" t="s">
        <v>207</v>
      </c>
      <c r="P1309" s="32" t="str">
        <f>VLOOKUP(O1309,Stock[],2,FALSE)</f>
        <v>ရွှေမင်းသားခေါင်ရည်</v>
      </c>
      <c r="Q1309" s="35">
        <f>VLOOKUP(O1309,Stock[],3,FALSE)</f>
        <v>0.64</v>
      </c>
      <c r="R1309" s="35">
        <f>VLOOKUP(O1309,Stock[],4,FALSE)</f>
        <v>24</v>
      </c>
      <c r="S1309" s="34">
        <v>2</v>
      </c>
      <c r="T1309" s="35">
        <f>(DailySales!$S1309/DailySales!$R1309)+DailySales!$U1309</f>
        <v>8.3333333333333329E-2</v>
      </c>
      <c r="U1309" s="34"/>
      <c r="V1309" s="36">
        <f>+DailySales!$T1309*DailySales!$R1309</f>
        <v>2</v>
      </c>
      <c r="W1309" s="36">
        <f>+DailySales!$V1309*DailySales!$Q1309</f>
        <v>1.28</v>
      </c>
      <c r="X1309" s="36">
        <f>VLOOKUP(O1309,Stock[],6,FALSE)</f>
        <v>800</v>
      </c>
      <c r="Y1309" s="36">
        <f>+DailySales!$V1309*DailySales!$X1309</f>
        <v>1600</v>
      </c>
      <c r="Z1309" s="37"/>
      <c r="AA1309" s="34"/>
      <c r="AB1309" s="78"/>
      <c r="AC1309" s="78"/>
      <c r="AD1309" s="34"/>
      <c r="AE1309" s="77"/>
      <c r="AF1309" s="38">
        <v>46029</v>
      </c>
      <c r="AG1309" s="39">
        <v>1600</v>
      </c>
      <c r="AH1309" s="38"/>
      <c r="AI1309" s="39"/>
      <c r="AJ1309" s="38"/>
      <c r="AK1309" s="39"/>
      <c r="AL1309" s="34"/>
      <c r="AM1309" s="39"/>
      <c r="AN130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09" s="26"/>
      <c r="AQ1309" s="26"/>
      <c r="AR1309" s="26"/>
    </row>
    <row r="1310" spans="1:44" ht="19.5" customHeight="1" x14ac:dyDescent="0.25">
      <c r="A1310" s="32">
        <f t="shared" si="104"/>
        <v>2026</v>
      </c>
      <c r="B1310" s="32">
        <f t="shared" si="105"/>
        <v>1</v>
      </c>
      <c r="C1310" s="25">
        <v>46029</v>
      </c>
      <c r="D1310" s="57">
        <f t="shared" ca="1" si="106"/>
        <v>46097</v>
      </c>
      <c r="E1310" s="32" t="str">
        <f t="shared" ca="1" si="107"/>
        <v>2-Months</v>
      </c>
      <c r="F1310" s="32" t="str">
        <f>VLOOKUP(O1310,Stock[],5,FALSE)</f>
        <v>BE</v>
      </c>
      <c r="G1310" s="33" t="s">
        <v>2202</v>
      </c>
      <c r="H1310" s="34"/>
      <c r="I1310" s="34" t="s">
        <v>227</v>
      </c>
      <c r="J1310" s="32" t="str">
        <f>VLOOKUP(I1310,Customers[],2,FALSE)</f>
        <v>Summer-2</v>
      </c>
      <c r="K1310" s="32" t="str">
        <f>VLOOKUP(I1310,Customers[],4,FALSE)</f>
        <v>Meiktila</v>
      </c>
      <c r="L1310" s="32" t="str">
        <f>VLOOKUP(Table85[[#This Row],[CustomerID]],Table!H:K,3,0)</f>
        <v>မိတ္ထီလာ</v>
      </c>
      <c r="M1310" s="32" t="str">
        <f>VLOOKUP(I1310,Customers[],5,FALSE)</f>
        <v>WholeSales</v>
      </c>
      <c r="N1310" s="34" t="s">
        <v>10</v>
      </c>
      <c r="O1310" s="37" t="s">
        <v>217</v>
      </c>
      <c r="P1310" s="32" t="str">
        <f>VLOOKUP(O1310,Stock[],2,FALSE)</f>
        <v>လိမ္မော်ဖြူ</v>
      </c>
      <c r="Q1310" s="35">
        <f>VLOOKUP(O1310,Stock[],3,FALSE)</f>
        <v>0.64</v>
      </c>
      <c r="R1310" s="35">
        <f>VLOOKUP(O1310,Stock[],4,FALSE)</f>
        <v>24</v>
      </c>
      <c r="S1310" s="34"/>
      <c r="T1310" s="35">
        <f>(DailySales!$S1310/DailySales!$R1310)+DailySales!$U1310</f>
        <v>25</v>
      </c>
      <c r="U1310" s="34">
        <v>25</v>
      </c>
      <c r="V1310" s="36">
        <f>+DailySales!$T1310*DailySales!$R1310</f>
        <v>600</v>
      </c>
      <c r="W1310" s="36">
        <f>+DailySales!$V1310*DailySales!$Q1310</f>
        <v>384</v>
      </c>
      <c r="X1310" s="36">
        <f>VLOOKUP(O1310,Stock[],6,FALSE)</f>
        <v>1330</v>
      </c>
      <c r="Y1310" s="36">
        <f>+DailySales!$V1310*DailySales!$X1310</f>
        <v>798000</v>
      </c>
      <c r="Z1310" s="37"/>
      <c r="AA1310" s="34"/>
      <c r="AB1310" s="78"/>
      <c r="AC1310" s="78"/>
      <c r="AD1310" s="34"/>
      <c r="AE1310" s="77"/>
      <c r="AF1310" s="38"/>
      <c r="AG1310" s="39"/>
      <c r="AH1310" s="38">
        <v>46032</v>
      </c>
      <c r="AI1310" s="39">
        <v>798000</v>
      </c>
      <c r="AJ1310" s="38"/>
      <c r="AK1310" s="39"/>
      <c r="AL1310" s="34"/>
      <c r="AM1310" s="39"/>
      <c r="AN131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10" s="26"/>
      <c r="AQ1310" s="26"/>
      <c r="AR1310" s="26"/>
    </row>
    <row r="1311" spans="1:44" ht="19.5" customHeight="1" x14ac:dyDescent="0.25">
      <c r="A1311" s="32">
        <f t="shared" si="104"/>
        <v>2026</v>
      </c>
      <c r="B1311" s="32">
        <f t="shared" si="105"/>
        <v>1</v>
      </c>
      <c r="C1311" s="25">
        <v>46029</v>
      </c>
      <c r="D1311" s="57">
        <f t="shared" ca="1" si="106"/>
        <v>46097</v>
      </c>
      <c r="E1311" s="32" t="str">
        <f t="shared" ca="1" si="107"/>
        <v>2-Months</v>
      </c>
      <c r="F1311" s="32" t="str">
        <f>VLOOKUP(O1311,Stock[],5,FALSE)</f>
        <v>BE</v>
      </c>
      <c r="G1311" s="33" t="s">
        <v>2202</v>
      </c>
      <c r="H1311" s="34"/>
      <c r="I1311" s="34" t="s">
        <v>227</v>
      </c>
      <c r="J1311" s="32" t="str">
        <f>VLOOKUP(I1311,Customers[],2,FALSE)</f>
        <v>Summer-2</v>
      </c>
      <c r="K1311" s="32" t="str">
        <f>VLOOKUP(I1311,Customers[],4,FALSE)</f>
        <v>Meiktila</v>
      </c>
      <c r="L1311" s="32" t="str">
        <f>VLOOKUP(Table85[[#This Row],[CustomerID]],Table!H:K,3,0)</f>
        <v>မိတ္ထီလာ</v>
      </c>
      <c r="M1311" s="32" t="str">
        <f>VLOOKUP(I1311,Customers[],5,FALSE)</f>
        <v>WholeSales</v>
      </c>
      <c r="N1311" s="34" t="s">
        <v>10</v>
      </c>
      <c r="O1311" s="37" t="s">
        <v>2120</v>
      </c>
      <c r="P1311" s="32" t="str">
        <f>VLOOKUP(O1311,Stock[],2,FALSE)</f>
        <v>ဇေ အရက်သန့်</v>
      </c>
      <c r="Q1311" s="35">
        <f>VLOOKUP(O1311,Stock[],3,FALSE)</f>
        <v>0.64</v>
      </c>
      <c r="R1311" s="35">
        <f>VLOOKUP(O1311,Stock[],4,FALSE)</f>
        <v>14</v>
      </c>
      <c r="S1311" s="34"/>
      <c r="T1311" s="35">
        <f>(DailySales!$S1311/DailySales!$R1311)+DailySales!$U1311</f>
        <v>25</v>
      </c>
      <c r="U1311" s="34">
        <v>25</v>
      </c>
      <c r="V1311" s="36">
        <f>+DailySales!$T1311*DailySales!$R1311</f>
        <v>350</v>
      </c>
      <c r="W1311" s="36">
        <f>+DailySales!$V1311*DailySales!$Q1311</f>
        <v>224</v>
      </c>
      <c r="X1311" s="36">
        <f>VLOOKUP(O1311,Stock[],6,FALSE)</f>
        <v>1380</v>
      </c>
      <c r="Y1311" s="36">
        <f>+DailySales!$V1311*DailySales!$X1311</f>
        <v>483000</v>
      </c>
      <c r="Z1311" s="37"/>
      <c r="AA1311" s="34"/>
      <c r="AB1311" s="78"/>
      <c r="AC1311" s="78"/>
      <c r="AD1311" s="34"/>
      <c r="AE1311" s="77"/>
      <c r="AF1311" s="38"/>
      <c r="AG1311" s="39"/>
      <c r="AH1311" s="38">
        <v>46032</v>
      </c>
      <c r="AI1311" s="39">
        <v>483000</v>
      </c>
      <c r="AJ1311" s="38"/>
      <c r="AK1311" s="39"/>
      <c r="AL1311" s="34"/>
      <c r="AM1311" s="39"/>
      <c r="AN131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11" s="26"/>
      <c r="AQ1311" s="26"/>
      <c r="AR1311" s="26"/>
    </row>
    <row r="1312" spans="1:44" ht="19.5" customHeight="1" x14ac:dyDescent="0.25">
      <c r="A1312" s="32">
        <f t="shared" si="104"/>
        <v>2026</v>
      </c>
      <c r="B1312" s="32">
        <f t="shared" si="105"/>
        <v>1</v>
      </c>
      <c r="C1312" s="25">
        <v>46029</v>
      </c>
      <c r="D1312" s="57">
        <f t="shared" ca="1" si="106"/>
        <v>46097</v>
      </c>
      <c r="E1312" s="32" t="str">
        <f t="shared" ca="1" si="107"/>
        <v>2-Months</v>
      </c>
      <c r="F1312" s="32" t="str">
        <f>VLOOKUP(O1312,Stock[],5,FALSE)</f>
        <v>BE</v>
      </c>
      <c r="G1312" s="33" t="s">
        <v>2202</v>
      </c>
      <c r="H1312" s="34"/>
      <c r="I1312" s="34" t="s">
        <v>227</v>
      </c>
      <c r="J1312" s="32" t="str">
        <f>VLOOKUP(I1312,Customers[],2,FALSE)</f>
        <v>Summer-2</v>
      </c>
      <c r="K1312" s="32" t="str">
        <f>VLOOKUP(I1312,Customers[],4,FALSE)</f>
        <v>Meiktila</v>
      </c>
      <c r="L1312" s="32" t="str">
        <f>VLOOKUP(Table85[[#This Row],[CustomerID]],Table!H:K,3,0)</f>
        <v>မိတ္ထီလာ</v>
      </c>
      <c r="M1312" s="32" t="str">
        <f>VLOOKUP(I1312,Customers[],5,FALSE)</f>
        <v>WholeSales</v>
      </c>
      <c r="N1312" s="34" t="s">
        <v>10</v>
      </c>
      <c r="O1312" s="37" t="s">
        <v>214</v>
      </c>
      <c r="P1312" s="32" t="str">
        <f>VLOOKUP(O1312,Stock[],2,FALSE)</f>
        <v>ကောင်းကြည်</v>
      </c>
      <c r="Q1312" s="35">
        <f>VLOOKUP(O1312,Stock[],3,FALSE)</f>
        <v>0.64</v>
      </c>
      <c r="R1312" s="35">
        <f>VLOOKUP(O1312,Stock[],4,FALSE)</f>
        <v>14</v>
      </c>
      <c r="S1312" s="34"/>
      <c r="T1312" s="35">
        <f>(DailySales!$S1312/DailySales!$R1312)+DailySales!$U1312</f>
        <v>25</v>
      </c>
      <c r="U1312" s="34">
        <v>25</v>
      </c>
      <c r="V1312" s="36">
        <f>+DailySales!$T1312*DailySales!$R1312</f>
        <v>350</v>
      </c>
      <c r="W1312" s="36">
        <f>+DailySales!$V1312*DailySales!$Q1312</f>
        <v>224</v>
      </c>
      <c r="X1312" s="36">
        <f>VLOOKUP(O1312,Stock[],6,FALSE)</f>
        <v>1330</v>
      </c>
      <c r="Y1312" s="36">
        <f>+DailySales!$V1312*DailySales!$X1312</f>
        <v>465500</v>
      </c>
      <c r="Z1312" s="37"/>
      <c r="AA1312" s="34"/>
      <c r="AB1312" s="78"/>
      <c r="AC1312" s="78"/>
      <c r="AD1312" s="34"/>
      <c r="AE1312" s="77"/>
      <c r="AF1312" s="38"/>
      <c r="AG1312" s="39"/>
      <c r="AH1312" s="38">
        <v>46032</v>
      </c>
      <c r="AI1312" s="39">
        <v>465500</v>
      </c>
      <c r="AJ1312" s="38"/>
      <c r="AK1312" s="39"/>
      <c r="AL1312" s="34"/>
      <c r="AM1312" s="39"/>
      <c r="AN131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12" s="26"/>
      <c r="AQ1312" s="26"/>
      <c r="AR1312" s="26"/>
    </row>
    <row r="1313" spans="1:44" ht="19.5" customHeight="1" x14ac:dyDescent="0.25">
      <c r="A1313" s="32">
        <f t="shared" si="104"/>
        <v>2026</v>
      </c>
      <c r="B1313" s="32">
        <f t="shared" si="105"/>
        <v>1</v>
      </c>
      <c r="C1313" s="25">
        <v>46029</v>
      </c>
      <c r="D1313" s="57">
        <f t="shared" ca="1" si="106"/>
        <v>46097</v>
      </c>
      <c r="E1313" s="32" t="str">
        <f t="shared" ca="1" si="107"/>
        <v>2-Months</v>
      </c>
      <c r="F1313" s="32" t="str">
        <f>VLOOKUP(O1313,Stock[],5,FALSE)</f>
        <v>Whisky</v>
      </c>
      <c r="G1313" s="33" t="s">
        <v>2217</v>
      </c>
      <c r="H1313" s="34"/>
      <c r="I1313" s="34" t="s">
        <v>750</v>
      </c>
      <c r="J1313" s="32" t="str">
        <f>VLOOKUP(I1313,Customers[],2,FALSE)</f>
        <v>သဇင်ဖြူ</v>
      </c>
      <c r="K1313" s="32" t="str">
        <f>VLOOKUP(I1313,Customers[],4,FALSE)</f>
        <v>Meiktila</v>
      </c>
      <c r="L1313" s="32" t="str">
        <f>VLOOKUP(Table85[[#This Row],[CustomerID]],Table!H:K,3,0)</f>
        <v>မိတ္ထီလာ</v>
      </c>
      <c r="M1313" s="32" t="str">
        <f>VLOOKUP(I1313,Customers[],5,FALSE)</f>
        <v>Van-2</v>
      </c>
      <c r="N1313" s="34" t="s">
        <v>10</v>
      </c>
      <c r="O1313" s="37" t="s">
        <v>2113</v>
      </c>
      <c r="P1313" s="32" t="str">
        <f>VLOOKUP(O1313,Stock[],2,FALSE)</f>
        <v>Ngwe Taung 700ml</v>
      </c>
      <c r="Q1313" s="35">
        <f>VLOOKUP(O1313,Stock[],3,FALSE)</f>
        <v>0.7</v>
      </c>
      <c r="R1313" s="35">
        <f>VLOOKUP(O1313,Stock[],4,FALSE)</f>
        <v>12</v>
      </c>
      <c r="S1313" s="34"/>
      <c r="T1313" s="35">
        <f>(DailySales!$S1313/DailySales!$R1313)+DailySales!$U1313</f>
        <v>1</v>
      </c>
      <c r="U1313" s="34">
        <v>1</v>
      </c>
      <c r="V1313" s="36">
        <f>+DailySales!$T1313*DailySales!$R1313</f>
        <v>12</v>
      </c>
      <c r="W1313" s="36">
        <f>+DailySales!$V1313*DailySales!$Q1313</f>
        <v>8.3999999999999986</v>
      </c>
      <c r="X1313" s="36">
        <f>VLOOKUP(O1313,Stock[],6,FALSE)</f>
        <v>4700</v>
      </c>
      <c r="Y1313" s="36">
        <f>+DailySales!$V1313*DailySales!$X1313</f>
        <v>56400</v>
      </c>
      <c r="Z1313" s="37"/>
      <c r="AA1313" s="34"/>
      <c r="AB1313" s="34"/>
      <c r="AC1313" s="34"/>
      <c r="AD1313" s="34"/>
      <c r="AE1313" s="77"/>
      <c r="AF1313" s="38">
        <v>46034</v>
      </c>
      <c r="AG1313" s="39">
        <v>56400</v>
      </c>
      <c r="AH1313" s="38"/>
      <c r="AI1313" s="39"/>
      <c r="AJ1313" s="38"/>
      <c r="AK1313" s="39"/>
      <c r="AL1313" s="34"/>
      <c r="AM1313" s="39"/>
      <c r="AN131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13" s="26"/>
      <c r="AQ1313" s="26"/>
      <c r="AR1313" s="26"/>
    </row>
    <row r="1314" spans="1:44" ht="19.5" customHeight="1" x14ac:dyDescent="0.25">
      <c r="A1314" s="32">
        <f t="shared" si="104"/>
        <v>2026</v>
      </c>
      <c r="B1314" s="32">
        <f t="shared" si="105"/>
        <v>1</v>
      </c>
      <c r="C1314" s="25">
        <v>46029</v>
      </c>
      <c r="D1314" s="57">
        <f t="shared" ca="1" si="106"/>
        <v>46097</v>
      </c>
      <c r="E1314" s="32" t="str">
        <f t="shared" ca="1" si="107"/>
        <v>2-Months</v>
      </c>
      <c r="F1314" s="32" t="str">
        <f>VLOOKUP(O1314,Stock[],5,FALSE)</f>
        <v>Whisky</v>
      </c>
      <c r="G1314" s="33" t="s">
        <v>2218</v>
      </c>
      <c r="H1314" s="34"/>
      <c r="I1314" s="34" t="s">
        <v>1641</v>
      </c>
      <c r="J1314" s="32" t="str">
        <f>VLOOKUP(I1314,Customers[],2,FALSE)</f>
        <v>ရွှေမြင့်မိုရ်</v>
      </c>
      <c r="K1314" s="32" t="str">
        <f>VLOOKUP(I1314,Customers[],4,FALSE)</f>
        <v>Meiktila</v>
      </c>
      <c r="L1314" s="32" t="str">
        <f>VLOOKUP(Table85[[#This Row],[CustomerID]],Table!H:K,3,0)</f>
        <v>မြို့သစ်</v>
      </c>
      <c r="M1314" s="32" t="str">
        <f>VLOOKUP(I1314,Customers[],5,FALSE)</f>
        <v>Van-2</v>
      </c>
      <c r="N1314" s="34" t="s">
        <v>10</v>
      </c>
      <c r="O1314" s="37" t="s">
        <v>2113</v>
      </c>
      <c r="P1314" s="32" t="str">
        <f>VLOOKUP(O1314,Stock[],2,FALSE)</f>
        <v>Ngwe Taung 700ml</v>
      </c>
      <c r="Q1314" s="35">
        <f>VLOOKUP(O1314,Stock[],3,FALSE)</f>
        <v>0.7</v>
      </c>
      <c r="R1314" s="35">
        <f>VLOOKUP(O1314,Stock[],4,FALSE)</f>
        <v>12</v>
      </c>
      <c r="S1314" s="34"/>
      <c r="T1314" s="35">
        <f>(DailySales!$S1314/DailySales!$R1314)+DailySales!$U1314</f>
        <v>1</v>
      </c>
      <c r="U1314" s="34">
        <v>1</v>
      </c>
      <c r="V1314" s="36">
        <f>+DailySales!$T1314*DailySales!$R1314</f>
        <v>12</v>
      </c>
      <c r="W1314" s="36">
        <f>+DailySales!$V1314*DailySales!$Q1314</f>
        <v>8.3999999999999986</v>
      </c>
      <c r="X1314" s="36">
        <f>VLOOKUP(O1314,Stock[],6,FALSE)</f>
        <v>4700</v>
      </c>
      <c r="Y1314" s="36">
        <f>+DailySales!$V1314*DailySales!$X1314</f>
        <v>56400</v>
      </c>
      <c r="Z1314" s="37"/>
      <c r="AA1314" s="34"/>
      <c r="AB1314" s="34"/>
      <c r="AC1314" s="34"/>
      <c r="AD1314" s="34"/>
      <c r="AE1314" s="77"/>
      <c r="AF1314" s="38">
        <v>46031</v>
      </c>
      <c r="AG1314" s="39">
        <v>56400</v>
      </c>
      <c r="AH1314" s="38"/>
      <c r="AI1314" s="39"/>
      <c r="AJ1314" s="38"/>
      <c r="AK1314" s="39"/>
      <c r="AL1314" s="34"/>
      <c r="AM1314" s="39"/>
      <c r="AN131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14" s="26"/>
      <c r="AQ1314" s="26"/>
      <c r="AR1314" s="26"/>
    </row>
    <row r="1315" spans="1:44" ht="19.5" customHeight="1" x14ac:dyDescent="0.25">
      <c r="A1315" s="32">
        <f>YEAR(C1315)</f>
        <v>2026</v>
      </c>
      <c r="B1315" s="32">
        <f>MONTH(C1315)</f>
        <v>1</v>
      </c>
      <c r="C1315" s="25">
        <v>46029</v>
      </c>
      <c r="D1315" s="57">
        <f t="shared" ca="1" si="106"/>
        <v>46097</v>
      </c>
      <c r="E1315" s="32" t="str">
        <f t="shared" ca="1" si="107"/>
        <v>2-Months</v>
      </c>
      <c r="F1315" s="32" t="str">
        <f>VLOOKUP(O1315,Stock[],5,FALSE)</f>
        <v>Whisky</v>
      </c>
      <c r="G1315" s="33" t="s">
        <v>2228</v>
      </c>
      <c r="H1315" s="34"/>
      <c r="I1315" s="34" t="s">
        <v>745</v>
      </c>
      <c r="J1315" s="32" t="str">
        <f>VLOOKUP(I1315,Customers[],2,FALSE)</f>
        <v>ဖောက်တိုက်</v>
      </c>
      <c r="K1315" s="32">
        <f>VLOOKUP(I1315,Customers[],4,FALSE)</f>
        <v>0</v>
      </c>
      <c r="L1315" s="32">
        <f>VLOOKUP(Table85[[#This Row],[CustomerID]],Table!H:K,3,0)</f>
        <v>0</v>
      </c>
      <c r="M1315" s="32">
        <f>VLOOKUP(I1315,Customers[],5,FALSE)</f>
        <v>0</v>
      </c>
      <c r="N1315" s="34" t="s">
        <v>14</v>
      </c>
      <c r="O1315" s="37" t="s">
        <v>2114</v>
      </c>
      <c r="P1315" s="32" t="str">
        <f>VLOOKUP(O1315,Stock[],2,FALSE)</f>
        <v>Ngwe Taung 700ml(NFS)</v>
      </c>
      <c r="Q1315" s="35">
        <f>VLOOKUP(O1315,Stock[],3,FALSE)</f>
        <v>0.7</v>
      </c>
      <c r="R1315" s="35">
        <f>VLOOKUP(O1315,Stock[],4,FALSE)</f>
        <v>12</v>
      </c>
      <c r="S1315" s="34">
        <v>3</v>
      </c>
      <c r="T1315" s="35">
        <f>(DailySales!$S1315/DailySales!$R1315)+DailySales!$U1315</f>
        <v>0.25</v>
      </c>
      <c r="U1315" s="34"/>
      <c r="V1315" s="36">
        <f>+DailySales!$T1315*DailySales!$R1315</f>
        <v>3</v>
      </c>
      <c r="W1315" s="36">
        <f>+DailySales!$V1315*DailySales!$Q1315</f>
        <v>2.0999999999999996</v>
      </c>
      <c r="X1315" s="36">
        <f>VLOOKUP(O1315,Stock[],6,FALSE)</f>
        <v>4700</v>
      </c>
      <c r="Y1315" s="36">
        <f>+DailySales!$V1315*DailySales!$X1315</f>
        <v>14100</v>
      </c>
      <c r="Z1315" s="37"/>
      <c r="AA1315" s="34"/>
      <c r="AB1315" s="34"/>
      <c r="AC1315" s="34"/>
      <c r="AD1315" s="34"/>
      <c r="AE1315" s="77"/>
      <c r="AF1315" s="38">
        <v>46029</v>
      </c>
      <c r="AG1315" s="39">
        <v>14100</v>
      </c>
      <c r="AH1315" s="38"/>
      <c r="AI1315" s="39"/>
      <c r="AJ1315" s="38"/>
      <c r="AK1315" s="39"/>
      <c r="AL1315" s="34"/>
      <c r="AM1315" s="39"/>
      <c r="AN131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15" s="26"/>
      <c r="AQ1315" s="26"/>
      <c r="AR1315" s="26"/>
    </row>
    <row r="1316" spans="1:44" ht="19.5" customHeight="1" x14ac:dyDescent="0.25">
      <c r="A1316" s="65">
        <f t="shared" ref="A1316:A1323" si="108">YEAR(C1316)</f>
        <v>2026</v>
      </c>
      <c r="B1316" s="65">
        <f t="shared" ref="B1316:B1323" si="109">MONTH(C1316)</f>
        <v>1</v>
      </c>
      <c r="C1316" s="25">
        <v>46029</v>
      </c>
      <c r="D1316" s="67">
        <f t="shared" ca="1" si="106"/>
        <v>46097</v>
      </c>
      <c r="E1316" s="67" t="str">
        <f t="shared" ca="1" si="107"/>
        <v>2-Months</v>
      </c>
      <c r="F1316" s="67" t="str">
        <f>VLOOKUP(O1316,Stock[],5,FALSE)</f>
        <v>BE</v>
      </c>
      <c r="G1316" s="68" t="s">
        <v>2267</v>
      </c>
      <c r="H1316" s="69" t="s">
        <v>1168</v>
      </c>
      <c r="I1316" s="70" t="s">
        <v>532</v>
      </c>
      <c r="J1316" s="65" t="str">
        <f>VLOOKUP(I1316,Customers[],2,FALSE)</f>
        <v>မင်းဆုဝေ</v>
      </c>
      <c r="K1316" s="65" t="str">
        <f>VLOOKUP(I1316,Customers[],4,FALSE)</f>
        <v>Tharzi</v>
      </c>
      <c r="L1316" s="65" t="str">
        <f>VLOOKUP(Table85[[#This Row],[CustomerID]],Table!H:K,3,0)</f>
        <v>သာစည်</v>
      </c>
      <c r="M1316" s="65" t="str">
        <f>VLOOKUP(I1316,Customers[],5,FALSE)</f>
        <v>Van-2</v>
      </c>
      <c r="N1316" s="70" t="s">
        <v>9</v>
      </c>
      <c r="O1316" s="71" t="s">
        <v>207</v>
      </c>
      <c r="P1316" s="65" t="str">
        <f>VLOOKUP(O1316,Stock[],2,FALSE)</f>
        <v>ရွှေမင်းသားခေါင်ရည်</v>
      </c>
      <c r="Q1316" s="72">
        <f>VLOOKUP(O1316,Stock[],3,FALSE)</f>
        <v>0.64</v>
      </c>
      <c r="R1316" s="72">
        <f>VLOOKUP(O1316,Stock[],4,FALSE)</f>
        <v>24</v>
      </c>
      <c r="S1316" s="71"/>
      <c r="T1316" s="72">
        <f>(DailySales!$S1316/DailySales!$R1316)+DailySales!$U1316</f>
        <v>50</v>
      </c>
      <c r="U1316" s="71">
        <v>50</v>
      </c>
      <c r="V1316" s="73">
        <f>+DailySales!$T1316*DailySales!$R1316</f>
        <v>1200</v>
      </c>
      <c r="W1316" s="73">
        <f>+DailySales!$V1316*DailySales!$Q1316</f>
        <v>768</v>
      </c>
      <c r="X1316" s="73">
        <f>VLOOKUP(O1316,Stock[],6,FALSE)</f>
        <v>800</v>
      </c>
      <c r="Y1316" s="73">
        <f>+DailySales!$V1316*DailySales!$X1316</f>
        <v>960000</v>
      </c>
      <c r="Z1316" s="71"/>
      <c r="AA1316" s="71"/>
      <c r="AB1316" s="71"/>
      <c r="AC1316" s="71"/>
      <c r="AD1316" s="71"/>
      <c r="AE1316" s="74">
        <v>20000</v>
      </c>
      <c r="AF1316" s="75">
        <v>46029</v>
      </c>
      <c r="AG1316" s="76">
        <v>980000</v>
      </c>
      <c r="AH1316" s="75"/>
      <c r="AI1316" s="76"/>
      <c r="AJ1316" s="75"/>
      <c r="AK1316" s="76"/>
      <c r="AL1316" s="34"/>
      <c r="AM1316" s="39"/>
      <c r="AN1316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16" s="26"/>
      <c r="AQ1316" s="26"/>
      <c r="AR1316" s="26"/>
    </row>
    <row r="1317" spans="1:44" ht="19.5" customHeight="1" x14ac:dyDescent="0.25">
      <c r="A1317" s="65">
        <f t="shared" si="108"/>
        <v>2026</v>
      </c>
      <c r="B1317" s="65">
        <f t="shared" si="109"/>
        <v>1</v>
      </c>
      <c r="C1317" s="25">
        <v>46029</v>
      </c>
      <c r="D1317" s="67">
        <f t="shared" ca="1" si="106"/>
        <v>46097</v>
      </c>
      <c r="E1317" s="67" t="str">
        <f t="shared" ca="1" si="107"/>
        <v>2-Months</v>
      </c>
      <c r="F1317" s="67" t="str">
        <f>VLOOKUP(O1317,Stock[],5,FALSE)</f>
        <v>BE</v>
      </c>
      <c r="G1317" s="68" t="s">
        <v>2267</v>
      </c>
      <c r="H1317" s="69" t="s">
        <v>1168</v>
      </c>
      <c r="I1317" s="70" t="s">
        <v>532</v>
      </c>
      <c r="J1317" s="65" t="str">
        <f>VLOOKUP(I1317,Customers[],2,FALSE)</f>
        <v>မင်းဆုဝေ</v>
      </c>
      <c r="K1317" s="65" t="str">
        <f>VLOOKUP(I1317,Customers[],4,FALSE)</f>
        <v>Tharzi</v>
      </c>
      <c r="L1317" s="65" t="str">
        <f>VLOOKUP(Table85[[#This Row],[CustomerID]],Table!H:K,3,0)</f>
        <v>သာစည်</v>
      </c>
      <c r="M1317" s="65" t="str">
        <f>VLOOKUP(I1317,Customers[],5,FALSE)</f>
        <v>Van-2</v>
      </c>
      <c r="N1317" s="70" t="s">
        <v>9</v>
      </c>
      <c r="O1317" s="71" t="s">
        <v>1395</v>
      </c>
      <c r="P1317" s="65" t="str">
        <f>VLOOKUP(O1317,Stock[],2,FALSE)</f>
        <v>ရွှေမင်းသားမန်ကျည်းခေါင်ရည်</v>
      </c>
      <c r="Q1317" s="72">
        <f>VLOOKUP(O1317,Stock[],3,FALSE)</f>
        <v>0.64</v>
      </c>
      <c r="R1317" s="72">
        <f>VLOOKUP(O1317,Stock[],4,FALSE)</f>
        <v>14</v>
      </c>
      <c r="S1317" s="71"/>
      <c r="T1317" s="72">
        <f>(DailySales!$S1317/DailySales!$R1317)+DailySales!$U1317</f>
        <v>40</v>
      </c>
      <c r="U1317" s="71">
        <v>40</v>
      </c>
      <c r="V1317" s="73">
        <f>+DailySales!$T1317*DailySales!$R1317</f>
        <v>560</v>
      </c>
      <c r="W1317" s="73">
        <f>+DailySales!$V1317*DailySales!$Q1317</f>
        <v>358.40000000000003</v>
      </c>
      <c r="X1317" s="73">
        <f>VLOOKUP(O1317,Stock[],6,FALSE)</f>
        <v>830</v>
      </c>
      <c r="Y1317" s="73">
        <f>+DailySales!$V1317*DailySales!$X1317</f>
        <v>464800</v>
      </c>
      <c r="Z1317" s="71"/>
      <c r="AA1317" s="71"/>
      <c r="AB1317" s="71"/>
      <c r="AC1317" s="71"/>
      <c r="AD1317" s="71"/>
      <c r="AE1317" s="74">
        <v>14000</v>
      </c>
      <c r="AF1317" s="75">
        <v>46029</v>
      </c>
      <c r="AG1317" s="76">
        <v>478800</v>
      </c>
      <c r="AH1317" s="75"/>
      <c r="AI1317" s="76"/>
      <c r="AJ1317" s="75"/>
      <c r="AK1317" s="76"/>
      <c r="AL1317" s="34"/>
      <c r="AM1317" s="39"/>
      <c r="AN1317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17" s="26"/>
      <c r="AQ1317" s="26"/>
      <c r="AR1317" s="26"/>
    </row>
    <row r="1318" spans="1:44" ht="19.5" customHeight="1" x14ac:dyDescent="0.25">
      <c r="A1318" s="65">
        <f t="shared" si="108"/>
        <v>2026</v>
      </c>
      <c r="B1318" s="65">
        <f t="shared" si="109"/>
        <v>1</v>
      </c>
      <c r="C1318" s="25">
        <v>46029</v>
      </c>
      <c r="D1318" s="67">
        <f t="shared" ca="1" si="106"/>
        <v>46097</v>
      </c>
      <c r="E1318" s="67" t="str">
        <f t="shared" ca="1" si="107"/>
        <v>2-Months</v>
      </c>
      <c r="F1318" s="67" t="str">
        <f>VLOOKUP(O1318,Stock[],5,FALSE)</f>
        <v>BE</v>
      </c>
      <c r="G1318" s="68" t="s">
        <v>2268</v>
      </c>
      <c r="H1318" s="69" t="s">
        <v>275</v>
      </c>
      <c r="I1318" s="70" t="s">
        <v>2238</v>
      </c>
      <c r="J1318" s="65" t="str">
        <f>VLOOKUP(I1318,Customers[],2,FALSE)</f>
        <v>စစ်ဆေးရေးဂိတ်လက်ဆောင်</v>
      </c>
      <c r="K1318" s="65">
        <f>VLOOKUP(I1318,Customers[],4,FALSE)</f>
        <v>0</v>
      </c>
      <c r="L1318" s="65">
        <f>VLOOKUP(Table85[[#This Row],[CustomerID]],Table!H:K,3,0)</f>
        <v>0</v>
      </c>
      <c r="M1318" s="65">
        <f>VLOOKUP(I1318,Customers[],5,FALSE)</f>
        <v>0</v>
      </c>
      <c r="N1318" s="70" t="s">
        <v>13</v>
      </c>
      <c r="O1318" s="71" t="s">
        <v>217</v>
      </c>
      <c r="P1318" s="65" t="str">
        <f>VLOOKUP(O1318,Stock[],2,FALSE)</f>
        <v>လိမ္မော်ဖြူ</v>
      </c>
      <c r="Q1318" s="72">
        <f>VLOOKUP(O1318,Stock[],3,FALSE)</f>
        <v>0.64</v>
      </c>
      <c r="R1318" s="72">
        <f>VLOOKUP(O1318,Stock[],4,FALSE)</f>
        <v>24</v>
      </c>
      <c r="S1318" s="71">
        <v>3</v>
      </c>
      <c r="T1318" s="72">
        <f>(DailySales!$S1318/DailySales!$R1318)+DailySales!$U1318</f>
        <v>0.125</v>
      </c>
      <c r="U1318" s="71"/>
      <c r="V1318" s="73">
        <f>+DailySales!$T1318*DailySales!$R1318</f>
        <v>3</v>
      </c>
      <c r="W1318" s="73">
        <f>+DailySales!$V1318*DailySales!$Q1318</f>
        <v>1.92</v>
      </c>
      <c r="X1318" s="73">
        <f>VLOOKUP(O1318,Stock[],6,FALSE)</f>
        <v>1330</v>
      </c>
      <c r="Y1318" s="73">
        <f>+DailySales!$V1318*DailySales!$X1318</f>
        <v>3990</v>
      </c>
      <c r="Z1318" s="71"/>
      <c r="AA1318" s="71"/>
      <c r="AB1318" s="71"/>
      <c r="AC1318" s="71"/>
      <c r="AD1318" s="71"/>
      <c r="AE1318" s="74"/>
      <c r="AF1318" s="75">
        <v>46029</v>
      </c>
      <c r="AG1318" s="76">
        <v>3990</v>
      </c>
      <c r="AH1318" s="75"/>
      <c r="AI1318" s="76"/>
      <c r="AJ1318" s="75"/>
      <c r="AK1318" s="76"/>
      <c r="AL1318" s="34"/>
      <c r="AM1318" s="39"/>
      <c r="AN1318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18" s="26"/>
      <c r="AQ1318" s="26"/>
      <c r="AR1318" s="26"/>
    </row>
    <row r="1319" spans="1:44" ht="19.5" customHeight="1" x14ac:dyDescent="0.25">
      <c r="A1319" s="65">
        <f t="shared" si="108"/>
        <v>2026</v>
      </c>
      <c r="B1319" s="65">
        <f t="shared" si="109"/>
        <v>1</v>
      </c>
      <c r="C1319" s="25">
        <v>46029</v>
      </c>
      <c r="D1319" s="67">
        <f t="shared" ca="1" si="106"/>
        <v>46097</v>
      </c>
      <c r="E1319" s="67" t="str">
        <f t="shared" ca="1" si="107"/>
        <v>2-Months</v>
      </c>
      <c r="F1319" s="67" t="str">
        <f>VLOOKUP(O1319,Stock[],5,FALSE)</f>
        <v>BE</v>
      </c>
      <c r="G1319" s="68" t="s">
        <v>2269</v>
      </c>
      <c r="H1319" s="69" t="s">
        <v>275</v>
      </c>
      <c r="I1319" s="70" t="s">
        <v>1512</v>
      </c>
      <c r="J1319" s="65" t="str">
        <f>VLOOKUP(I1319,Customers[],2,FALSE)</f>
        <v>ကိုလွှမ်းမိုးအောင်</v>
      </c>
      <c r="K1319" s="65" t="str">
        <f>VLOOKUP(I1319,Customers[],4,FALSE)</f>
        <v>Kyukpadaung</v>
      </c>
      <c r="L1319" s="65" t="str">
        <f>VLOOKUP(Table85[[#This Row],[CustomerID]],Table!H:K,3,0)</f>
        <v>ဝက်ချုပ်ကုန်း</v>
      </c>
      <c r="M1319" s="65" t="str">
        <f>VLOOKUP(I1319,Customers[],5,FALSE)</f>
        <v>Van-1</v>
      </c>
      <c r="N1319" s="70" t="s">
        <v>9</v>
      </c>
      <c r="O1319" s="71" t="s">
        <v>205</v>
      </c>
      <c r="P1319" s="65" t="str">
        <f>VLOOKUP(O1319,Stock[],2,FALSE)</f>
        <v>ကောင်းကြည် ကော် 25%  (1Ltr )</v>
      </c>
      <c r="Q1319" s="72">
        <f>VLOOKUP(O1319,Stock[],3,FALSE)</f>
        <v>1</v>
      </c>
      <c r="R1319" s="72">
        <f>VLOOKUP(O1319,Stock[],4,FALSE)</f>
        <v>12</v>
      </c>
      <c r="S1319" s="71"/>
      <c r="T1319" s="72">
        <f>(DailySales!$S1319/DailySales!$R1319)+DailySales!$U1319</f>
        <v>25</v>
      </c>
      <c r="U1319" s="71">
        <v>25</v>
      </c>
      <c r="V1319" s="73">
        <f>+DailySales!$T1319*DailySales!$R1319</f>
        <v>300</v>
      </c>
      <c r="W1319" s="73">
        <f>+DailySales!$V1319*DailySales!$Q1319</f>
        <v>300</v>
      </c>
      <c r="X1319" s="73">
        <f>VLOOKUP(O1319,Stock[],6,FALSE)</f>
        <v>1530</v>
      </c>
      <c r="Y1319" s="73">
        <f>+DailySales!$V1319*DailySales!$X1319</f>
        <v>459000</v>
      </c>
      <c r="Z1319" s="71"/>
      <c r="AA1319" s="71"/>
      <c r="AB1319" s="71">
        <v>1800</v>
      </c>
      <c r="AC1319" s="71">
        <v>3000</v>
      </c>
      <c r="AD1319" s="71"/>
      <c r="AE1319" s="74">
        <v>8500</v>
      </c>
      <c r="AF1319" s="75">
        <v>46029</v>
      </c>
      <c r="AG1319" s="76">
        <v>462700</v>
      </c>
      <c r="AH1319" s="75"/>
      <c r="AI1319" s="76"/>
      <c r="AJ1319" s="75"/>
      <c r="AK1319" s="76"/>
      <c r="AL1319" s="34"/>
      <c r="AM1319" s="39"/>
      <c r="AN1319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19" s="26"/>
      <c r="AQ1319" s="26"/>
      <c r="AR1319" s="26"/>
    </row>
    <row r="1320" spans="1:44" ht="19.5" customHeight="1" x14ac:dyDescent="0.25">
      <c r="A1320" s="65">
        <f t="shared" si="108"/>
        <v>2026</v>
      </c>
      <c r="B1320" s="65">
        <f t="shared" si="109"/>
        <v>1</v>
      </c>
      <c r="C1320" s="25">
        <v>46029</v>
      </c>
      <c r="D1320" s="67">
        <f t="shared" ca="1" si="106"/>
        <v>46097</v>
      </c>
      <c r="E1320" s="67" t="str">
        <f t="shared" ca="1" si="107"/>
        <v>2-Months</v>
      </c>
      <c r="F1320" s="67" t="str">
        <f>VLOOKUP(O1320,Stock[],5,FALSE)</f>
        <v>BE</v>
      </c>
      <c r="G1320" s="68" t="s">
        <v>2270</v>
      </c>
      <c r="H1320" s="69" t="s">
        <v>275</v>
      </c>
      <c r="I1320" s="70" t="s">
        <v>531</v>
      </c>
      <c r="J1320" s="65" t="str">
        <f>VLOOKUP(I1320,Customers[],2,FALSE)</f>
        <v>ကောင်းသဇင်</v>
      </c>
      <c r="K1320" s="65" t="str">
        <f>VLOOKUP(I1320,Customers[],4,FALSE)</f>
        <v>Kyukpadaung</v>
      </c>
      <c r="L1320" s="65" t="str">
        <f>VLOOKUP(Table85[[#This Row],[CustomerID]],Table!H:K,3,0)</f>
        <v>ဝက်ချုပ်ကုန်း</v>
      </c>
      <c r="M1320" s="65" t="str">
        <f>VLOOKUP(I1320,Customers[],5,FALSE)</f>
        <v>Van-1</v>
      </c>
      <c r="N1320" s="70" t="s">
        <v>9</v>
      </c>
      <c r="O1320" s="71" t="s">
        <v>205</v>
      </c>
      <c r="P1320" s="65" t="str">
        <f>VLOOKUP(O1320,Stock[],2,FALSE)</f>
        <v>ကောင်းကြည် ကော် 25%  (1Ltr )</v>
      </c>
      <c r="Q1320" s="72">
        <f>VLOOKUP(O1320,Stock[],3,FALSE)</f>
        <v>1</v>
      </c>
      <c r="R1320" s="72">
        <f>VLOOKUP(O1320,Stock[],4,FALSE)</f>
        <v>12</v>
      </c>
      <c r="S1320" s="71"/>
      <c r="T1320" s="72">
        <f>(DailySales!$S1320/DailySales!$R1320)+DailySales!$U1320</f>
        <v>50</v>
      </c>
      <c r="U1320" s="71">
        <v>50</v>
      </c>
      <c r="V1320" s="73">
        <f>+DailySales!$T1320*DailySales!$R1320</f>
        <v>600</v>
      </c>
      <c r="W1320" s="73">
        <f>+DailySales!$V1320*DailySales!$Q1320</f>
        <v>600</v>
      </c>
      <c r="X1320" s="73">
        <f>VLOOKUP(O1320,Stock[],6,FALSE)</f>
        <v>1530</v>
      </c>
      <c r="Y1320" s="73">
        <f>+DailySales!$V1320*DailySales!$X1320</f>
        <v>918000</v>
      </c>
      <c r="Z1320" s="71"/>
      <c r="AA1320" s="71"/>
      <c r="AB1320" s="71">
        <v>5000</v>
      </c>
      <c r="AC1320" s="71">
        <v>6000</v>
      </c>
      <c r="AD1320" s="71"/>
      <c r="AE1320" s="74">
        <v>17000</v>
      </c>
      <c r="AF1320" s="75">
        <v>46029</v>
      </c>
      <c r="AG1320" s="76">
        <v>924000</v>
      </c>
      <c r="AH1320" s="75"/>
      <c r="AI1320" s="76"/>
      <c r="AJ1320" s="75"/>
      <c r="AK1320" s="76"/>
      <c r="AL1320" s="34"/>
      <c r="AM1320" s="39"/>
      <c r="AN1320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20" s="26"/>
      <c r="AQ1320" s="26"/>
      <c r="AR1320" s="26"/>
    </row>
    <row r="1321" spans="1:44" ht="19.5" customHeight="1" x14ac:dyDescent="0.25">
      <c r="A1321" s="65">
        <f t="shared" si="108"/>
        <v>2026</v>
      </c>
      <c r="B1321" s="65">
        <f t="shared" si="109"/>
        <v>1</v>
      </c>
      <c r="C1321" s="25">
        <v>46029</v>
      </c>
      <c r="D1321" s="67">
        <f t="shared" ca="1" si="106"/>
        <v>46097</v>
      </c>
      <c r="E1321" s="67" t="str">
        <f t="shared" ca="1" si="107"/>
        <v>2-Months</v>
      </c>
      <c r="F1321" s="67" t="str">
        <f>VLOOKUP(O1321,Stock[],5,FALSE)</f>
        <v>BE</v>
      </c>
      <c r="G1321" s="68" t="s">
        <v>2270</v>
      </c>
      <c r="H1321" s="69" t="s">
        <v>275</v>
      </c>
      <c r="I1321" s="70" t="s">
        <v>531</v>
      </c>
      <c r="J1321" s="65" t="str">
        <f>VLOOKUP(I1321,Customers[],2,FALSE)</f>
        <v>ကောင်းသဇင်</v>
      </c>
      <c r="K1321" s="65" t="str">
        <f>VLOOKUP(I1321,Customers[],4,FALSE)</f>
        <v>Kyukpadaung</v>
      </c>
      <c r="L1321" s="65" t="str">
        <f>VLOOKUP(Table85[[#This Row],[CustomerID]],Table!H:K,3,0)</f>
        <v>ဝက်ချုပ်ကုန်း</v>
      </c>
      <c r="M1321" s="65" t="str">
        <f>VLOOKUP(I1321,Customers[],5,FALSE)</f>
        <v>Van-1</v>
      </c>
      <c r="N1321" s="70" t="s">
        <v>9</v>
      </c>
      <c r="O1321" s="71" t="s">
        <v>217</v>
      </c>
      <c r="P1321" s="65" t="str">
        <f>VLOOKUP(O1321,Stock[],2,FALSE)</f>
        <v>လိမ္မော်ဖြူ</v>
      </c>
      <c r="Q1321" s="72">
        <f>VLOOKUP(O1321,Stock[],3,FALSE)</f>
        <v>0.64</v>
      </c>
      <c r="R1321" s="72">
        <f>VLOOKUP(O1321,Stock[],4,FALSE)</f>
        <v>24</v>
      </c>
      <c r="S1321" s="71"/>
      <c r="T1321" s="72">
        <f>(DailySales!$S1321/DailySales!$R1321)+DailySales!$U1321</f>
        <v>5</v>
      </c>
      <c r="U1321" s="71">
        <v>5</v>
      </c>
      <c r="V1321" s="73">
        <f>+DailySales!$T1321*DailySales!$R1321</f>
        <v>120</v>
      </c>
      <c r="W1321" s="73">
        <f>+DailySales!$V1321*DailySales!$Q1321</f>
        <v>76.8</v>
      </c>
      <c r="X1321" s="73">
        <f>VLOOKUP(O1321,Stock[],6,FALSE)</f>
        <v>1330</v>
      </c>
      <c r="Y1321" s="73">
        <f>+DailySales!$V1321*DailySales!$X1321</f>
        <v>159600</v>
      </c>
      <c r="Z1321" s="71"/>
      <c r="AA1321" s="71"/>
      <c r="AB1321" s="71"/>
      <c r="AC1321" s="71"/>
      <c r="AD1321" s="71"/>
      <c r="AE1321" s="74">
        <v>2900</v>
      </c>
      <c r="AF1321" s="75">
        <v>46029</v>
      </c>
      <c r="AG1321" s="76">
        <v>162500</v>
      </c>
      <c r="AH1321" s="75"/>
      <c r="AI1321" s="76"/>
      <c r="AJ1321" s="75"/>
      <c r="AK1321" s="76"/>
      <c r="AL1321" s="34"/>
      <c r="AM1321" s="39"/>
      <c r="AN1321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21" s="26"/>
      <c r="AQ1321" s="26"/>
      <c r="AR1321" s="26"/>
    </row>
    <row r="1322" spans="1:44" ht="19.5" customHeight="1" x14ac:dyDescent="0.25">
      <c r="A1322" s="65">
        <f t="shared" si="108"/>
        <v>2026</v>
      </c>
      <c r="B1322" s="65">
        <f t="shared" si="109"/>
        <v>1</v>
      </c>
      <c r="C1322" s="25">
        <v>46029</v>
      </c>
      <c r="D1322" s="67">
        <f t="shared" ca="1" si="106"/>
        <v>46097</v>
      </c>
      <c r="E1322" s="67" t="str">
        <f t="shared" ca="1" si="107"/>
        <v>2-Months</v>
      </c>
      <c r="F1322" s="67" t="str">
        <f>VLOOKUP(O1322,Stock[],5,FALSE)</f>
        <v>BE</v>
      </c>
      <c r="G1322" s="68" t="s">
        <v>2270</v>
      </c>
      <c r="H1322" s="69" t="s">
        <v>275</v>
      </c>
      <c r="I1322" s="70" t="s">
        <v>531</v>
      </c>
      <c r="J1322" s="65" t="str">
        <f>VLOOKUP(I1322,Customers[],2,FALSE)</f>
        <v>ကောင်းသဇင်</v>
      </c>
      <c r="K1322" s="65" t="str">
        <f>VLOOKUP(I1322,Customers[],4,FALSE)</f>
        <v>Kyukpadaung</v>
      </c>
      <c r="L1322" s="65" t="str">
        <f>VLOOKUP(Table85[[#This Row],[CustomerID]],Table!H:K,3,0)</f>
        <v>ဝက်ချုပ်ကုန်း</v>
      </c>
      <c r="M1322" s="65" t="str">
        <f>VLOOKUP(I1322,Customers[],5,FALSE)</f>
        <v>Van-1</v>
      </c>
      <c r="N1322" s="70" t="s">
        <v>9</v>
      </c>
      <c r="O1322" s="71" t="s">
        <v>221</v>
      </c>
      <c r="P1322" s="65" t="str">
        <f>VLOOKUP(O1322,Stock[],2,FALSE)</f>
        <v>မိုးနဲကွန်ကီး</v>
      </c>
      <c r="Q1322" s="72">
        <f>VLOOKUP(O1322,Stock[],3,FALSE)</f>
        <v>0.64</v>
      </c>
      <c r="R1322" s="72">
        <f>VLOOKUP(O1322,Stock[],4,FALSE)</f>
        <v>14</v>
      </c>
      <c r="S1322" s="71"/>
      <c r="T1322" s="72">
        <f>(DailySales!$S1322/DailySales!$R1322)+DailySales!$U1322</f>
        <v>5</v>
      </c>
      <c r="U1322" s="71">
        <v>5</v>
      </c>
      <c r="V1322" s="73">
        <f>+DailySales!$T1322*DailySales!$R1322</f>
        <v>70</v>
      </c>
      <c r="W1322" s="73">
        <f>+DailySales!$V1322*DailySales!$Q1322</f>
        <v>44.800000000000004</v>
      </c>
      <c r="X1322" s="73">
        <f>VLOOKUP(O1322,Stock[],6,FALSE)</f>
        <v>1500</v>
      </c>
      <c r="Y1322" s="73">
        <f>+DailySales!$V1322*DailySales!$X1322</f>
        <v>105000</v>
      </c>
      <c r="Z1322" s="71"/>
      <c r="AA1322" s="71"/>
      <c r="AB1322" s="71"/>
      <c r="AC1322" s="71"/>
      <c r="AD1322" s="71"/>
      <c r="AE1322" s="74">
        <v>2000</v>
      </c>
      <c r="AF1322" s="75">
        <v>46029</v>
      </c>
      <c r="AG1322" s="76">
        <v>107000</v>
      </c>
      <c r="AH1322" s="75"/>
      <c r="AI1322" s="76"/>
      <c r="AJ1322" s="75"/>
      <c r="AK1322" s="76"/>
      <c r="AL1322" s="34"/>
      <c r="AM1322" s="39"/>
      <c r="AN1322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22" s="26"/>
      <c r="AQ1322" s="26"/>
      <c r="AR1322" s="26"/>
    </row>
    <row r="1323" spans="1:44" ht="19.5" customHeight="1" x14ac:dyDescent="0.25">
      <c r="A1323" s="65">
        <f t="shared" si="108"/>
        <v>2026</v>
      </c>
      <c r="B1323" s="65">
        <f t="shared" si="109"/>
        <v>1</v>
      </c>
      <c r="C1323" s="25">
        <v>46029</v>
      </c>
      <c r="D1323" s="67">
        <f t="shared" ca="1" si="106"/>
        <v>46097</v>
      </c>
      <c r="E1323" s="67" t="str">
        <f t="shared" ca="1" si="107"/>
        <v>2-Months</v>
      </c>
      <c r="F1323" s="67" t="str">
        <f>VLOOKUP(O1323,Stock[],5,FALSE)</f>
        <v>BE</v>
      </c>
      <c r="G1323" s="68" t="s">
        <v>2271</v>
      </c>
      <c r="H1323" s="69" t="s">
        <v>275</v>
      </c>
      <c r="I1323" s="70" t="s">
        <v>612</v>
      </c>
      <c r="J1323" s="65" t="str">
        <f>VLOOKUP(I1323,Customers[],2,FALSE)</f>
        <v>ကိုစိုးဦး</v>
      </c>
      <c r="K1323" s="65" t="str">
        <f>VLOOKUP(I1323,Customers[],4,FALSE)</f>
        <v>Kyukpadaung</v>
      </c>
      <c r="L1323" s="65" t="str">
        <f>VLOOKUP(Table85[[#This Row],[CustomerID]],Table!H:K,3,0)</f>
        <v>ဝက်ချုပ်ကုန်း</v>
      </c>
      <c r="M1323" s="65" t="str">
        <f>VLOOKUP(I1323,Customers[],5,FALSE)</f>
        <v>Van-1</v>
      </c>
      <c r="N1323" s="70" t="s">
        <v>9</v>
      </c>
      <c r="O1323" s="71" t="s">
        <v>205</v>
      </c>
      <c r="P1323" s="65" t="str">
        <f>VLOOKUP(O1323,Stock[],2,FALSE)</f>
        <v>ကောင်းကြည် ကော် 25%  (1Ltr )</v>
      </c>
      <c r="Q1323" s="72">
        <f>VLOOKUP(O1323,Stock[],3,FALSE)</f>
        <v>1</v>
      </c>
      <c r="R1323" s="72">
        <f>VLOOKUP(O1323,Stock[],4,FALSE)</f>
        <v>12</v>
      </c>
      <c r="S1323" s="71"/>
      <c r="T1323" s="72">
        <f>(DailySales!$S1323/DailySales!$R1323)+DailySales!$U1323</f>
        <v>100</v>
      </c>
      <c r="U1323" s="71">
        <v>100</v>
      </c>
      <c r="V1323" s="73">
        <f>+DailySales!$T1323*DailySales!$R1323</f>
        <v>1200</v>
      </c>
      <c r="W1323" s="73">
        <f>+DailySales!$V1323*DailySales!$Q1323</f>
        <v>1200</v>
      </c>
      <c r="X1323" s="73">
        <f>VLOOKUP(O1323,Stock[],6,FALSE)</f>
        <v>1530</v>
      </c>
      <c r="Y1323" s="73">
        <f>+DailySales!$V1323*DailySales!$X1323</f>
        <v>1836000</v>
      </c>
      <c r="Z1323" s="71"/>
      <c r="AA1323" s="71"/>
      <c r="AB1323" s="71">
        <v>12000</v>
      </c>
      <c r="AC1323" s="71">
        <v>12000</v>
      </c>
      <c r="AD1323" s="71"/>
      <c r="AE1323" s="74">
        <v>34000</v>
      </c>
      <c r="AF1323" s="75">
        <v>46029</v>
      </c>
      <c r="AG1323" s="76">
        <v>1846000</v>
      </c>
      <c r="AH1323" s="75"/>
      <c r="AI1323" s="76"/>
      <c r="AJ1323" s="75"/>
      <c r="AK1323" s="76"/>
      <c r="AL1323" s="34"/>
      <c r="AM1323" s="39"/>
      <c r="AN1323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23" s="26"/>
      <c r="AQ1323" s="26"/>
      <c r="AR1323" s="26"/>
    </row>
    <row r="1324" spans="1:44" ht="19.5" customHeight="1" x14ac:dyDescent="0.25">
      <c r="A1324" s="65">
        <f t="shared" ref="A1324:A1325" si="110">YEAR(C1324)</f>
        <v>2026</v>
      </c>
      <c r="B1324" s="65">
        <f t="shared" ref="B1324:B1325" si="111">MONTH(C1324)</f>
        <v>1</v>
      </c>
      <c r="C1324" s="25">
        <v>46029</v>
      </c>
      <c r="D1324" s="67">
        <f t="shared" ca="1" si="106"/>
        <v>46097</v>
      </c>
      <c r="E1324" s="67" t="str">
        <f t="shared" ca="1" si="107"/>
        <v>2-Months</v>
      </c>
      <c r="F1324" s="67" t="str">
        <f>VLOOKUP(O1324,Stock[],5,FALSE)</f>
        <v>BE</v>
      </c>
      <c r="G1324" s="68" t="s">
        <v>2272</v>
      </c>
      <c r="H1324" s="69" t="s">
        <v>275</v>
      </c>
      <c r="I1324" s="70" t="s">
        <v>1869</v>
      </c>
      <c r="J1324" s="65" t="str">
        <f>VLOOKUP(I1324,Customers[],2,FALSE)</f>
        <v>ပန်းဝါလှိုင်</v>
      </c>
      <c r="K1324" s="65" t="str">
        <f>VLOOKUP(I1324,Customers[],4,FALSE)</f>
        <v>Kyukpadaung</v>
      </c>
      <c r="L1324" s="65" t="str">
        <f>VLOOKUP(Table85[[#This Row],[CustomerID]],Table!H:K,3,0)</f>
        <v>ဝက်ချုပ်ကုန်း</v>
      </c>
      <c r="M1324" s="65" t="str">
        <f>VLOOKUP(I1324,Customers[],5,FALSE)</f>
        <v>Van-1</v>
      </c>
      <c r="N1324" s="70" t="s">
        <v>9</v>
      </c>
      <c r="O1324" s="71" t="s">
        <v>205</v>
      </c>
      <c r="P1324" s="65" t="str">
        <f>VLOOKUP(O1324,Stock[],2,FALSE)</f>
        <v>ကောင်းကြည် ကော် 25%  (1Ltr )</v>
      </c>
      <c r="Q1324" s="72">
        <f>VLOOKUP(O1324,Stock[],3,FALSE)</f>
        <v>1</v>
      </c>
      <c r="R1324" s="72">
        <f>VLOOKUP(O1324,Stock[],4,FALSE)</f>
        <v>12</v>
      </c>
      <c r="S1324" s="71"/>
      <c r="T1324" s="72">
        <f>(DailySales!$S1324/DailySales!$R1324)+DailySales!$U1324</f>
        <v>25</v>
      </c>
      <c r="U1324" s="71">
        <v>25</v>
      </c>
      <c r="V1324" s="73">
        <f>+DailySales!$T1324*DailySales!$R1324</f>
        <v>300</v>
      </c>
      <c r="W1324" s="73">
        <f>+DailySales!$V1324*DailySales!$Q1324</f>
        <v>300</v>
      </c>
      <c r="X1324" s="73">
        <f>VLOOKUP(O1324,Stock[],6,FALSE)</f>
        <v>1530</v>
      </c>
      <c r="Y1324" s="73">
        <f>+DailySales!$V1324*DailySales!$X1324</f>
        <v>459000</v>
      </c>
      <c r="Z1324" s="71"/>
      <c r="AA1324" s="71"/>
      <c r="AB1324" s="71">
        <v>1800</v>
      </c>
      <c r="AC1324" s="71">
        <v>3000</v>
      </c>
      <c r="AD1324" s="71"/>
      <c r="AE1324" s="74">
        <v>8500</v>
      </c>
      <c r="AF1324" s="75">
        <v>46029</v>
      </c>
      <c r="AG1324" s="76">
        <v>462700</v>
      </c>
      <c r="AH1324" s="75"/>
      <c r="AI1324" s="76"/>
      <c r="AJ1324" s="75"/>
      <c r="AK1324" s="76"/>
      <c r="AL1324" s="34"/>
      <c r="AM1324" s="39"/>
      <c r="AN1324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24" s="26"/>
      <c r="AQ1324" s="26"/>
      <c r="AR1324" s="26"/>
    </row>
    <row r="1325" spans="1:44" ht="19.5" customHeight="1" x14ac:dyDescent="0.25">
      <c r="A1325" s="65">
        <f t="shared" si="110"/>
        <v>2026</v>
      </c>
      <c r="B1325" s="65">
        <f t="shared" si="111"/>
        <v>1</v>
      </c>
      <c r="C1325" s="25">
        <v>46029</v>
      </c>
      <c r="D1325" s="67">
        <f t="shared" ca="1" si="106"/>
        <v>46097</v>
      </c>
      <c r="E1325" s="67" t="str">
        <f t="shared" ca="1" si="107"/>
        <v>2-Months</v>
      </c>
      <c r="F1325" s="67" t="str">
        <f>VLOOKUP(O1325,Stock[],5,FALSE)</f>
        <v>BE</v>
      </c>
      <c r="G1325" s="68" t="s">
        <v>2273</v>
      </c>
      <c r="H1325" s="69" t="s">
        <v>275</v>
      </c>
      <c r="I1325" s="70" t="s">
        <v>1038</v>
      </c>
      <c r="J1325" s="65" t="str">
        <f>VLOOKUP(I1325,Customers[],2,FALSE)</f>
        <v>မစန္ဒာလွင်</v>
      </c>
      <c r="K1325" s="65" t="str">
        <f>VLOOKUP(I1325,Customers[],4,FALSE)</f>
        <v>Kyukpadaung</v>
      </c>
      <c r="L1325" s="65" t="str">
        <f>VLOOKUP(Table85[[#This Row],[CustomerID]],Table!H:K,3,0)</f>
        <v>ကံကြီး</v>
      </c>
      <c r="M1325" s="65" t="str">
        <f>VLOOKUP(I1325,Customers[],5,FALSE)</f>
        <v>Van-1</v>
      </c>
      <c r="N1325" s="70" t="s">
        <v>9</v>
      </c>
      <c r="O1325" s="71" t="s">
        <v>205</v>
      </c>
      <c r="P1325" s="65" t="str">
        <f>VLOOKUP(O1325,Stock[],2,FALSE)</f>
        <v>ကောင်းကြည် ကော် 25%  (1Ltr )</v>
      </c>
      <c r="Q1325" s="72">
        <f>VLOOKUP(O1325,Stock[],3,FALSE)</f>
        <v>1</v>
      </c>
      <c r="R1325" s="72">
        <f>VLOOKUP(O1325,Stock[],4,FALSE)</f>
        <v>12</v>
      </c>
      <c r="S1325" s="71"/>
      <c r="T1325" s="72">
        <f>(DailySales!$S1325/DailySales!$R1325)+DailySales!$U1325</f>
        <v>3</v>
      </c>
      <c r="U1325" s="71">
        <v>3</v>
      </c>
      <c r="V1325" s="73">
        <f>+DailySales!$T1325*DailySales!$R1325</f>
        <v>36</v>
      </c>
      <c r="W1325" s="73">
        <f>+DailySales!$V1325*DailySales!$Q1325</f>
        <v>36</v>
      </c>
      <c r="X1325" s="73">
        <f>VLOOKUP(O1325,Stock[],6,FALSE)</f>
        <v>1530</v>
      </c>
      <c r="Y1325" s="73">
        <f>+DailySales!$V1325*DailySales!$X1325</f>
        <v>55080</v>
      </c>
      <c r="Z1325" s="71"/>
      <c r="AA1325" s="71"/>
      <c r="AB1325" s="71"/>
      <c r="AC1325" s="71"/>
      <c r="AD1325" s="71"/>
      <c r="AE1325" s="74">
        <v>1020</v>
      </c>
      <c r="AF1325" s="75">
        <v>46029</v>
      </c>
      <c r="AG1325" s="76">
        <v>56100</v>
      </c>
      <c r="AH1325" s="75"/>
      <c r="AI1325" s="76"/>
      <c r="AJ1325" s="75"/>
      <c r="AK1325" s="76"/>
      <c r="AL1325" s="34"/>
      <c r="AM1325" s="39"/>
      <c r="AN1325" s="7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25" s="26"/>
      <c r="AQ1325" s="26"/>
      <c r="AR1325" s="26"/>
    </row>
    <row r="1326" spans="1:44" ht="19.5" customHeight="1" x14ac:dyDescent="0.25">
      <c r="A1326" s="32">
        <f t="shared" si="104"/>
        <v>2026</v>
      </c>
      <c r="B1326" s="32">
        <f t="shared" si="105"/>
        <v>1</v>
      </c>
      <c r="C1326" s="25">
        <v>46030</v>
      </c>
      <c r="D1326" s="57">
        <f t="shared" ca="1" si="106"/>
        <v>46097</v>
      </c>
      <c r="E1326" s="32" t="str">
        <f t="shared" ca="1" si="107"/>
        <v>2-Months</v>
      </c>
      <c r="F1326" s="32" t="str">
        <f>VLOOKUP(O1326,Stock[],5,FALSE)</f>
        <v>BE</v>
      </c>
      <c r="G1326" s="33" t="s">
        <v>2219</v>
      </c>
      <c r="H1326" s="34"/>
      <c r="I1326" s="34" t="s">
        <v>201</v>
      </c>
      <c r="J1326" s="32" t="str">
        <f>VLOOKUP(I1326,Customers[],2,FALSE)</f>
        <v>ဦးအောင်မိုး(ကောင်းသန့်)</v>
      </c>
      <c r="K1326" s="32" t="str">
        <f>VLOOKUP(I1326,Customers[],4,FALSE)</f>
        <v>Meiktila</v>
      </c>
      <c r="L1326" s="32" t="str">
        <f>VLOOKUP(Table85[[#This Row],[CustomerID]],Table!H:K,3,0)</f>
        <v>မိတ္ထီလာ</v>
      </c>
      <c r="M1326" s="32" t="str">
        <f>VLOOKUP(I1326,Customers[],5,FALSE)</f>
        <v>WholeSales/Contract</v>
      </c>
      <c r="N1326" s="34" t="s">
        <v>10</v>
      </c>
      <c r="O1326" s="37" t="s">
        <v>240</v>
      </c>
      <c r="P1326" s="32" t="str">
        <f>VLOOKUP(O1326,Stock[],2,FALSE)</f>
        <v>သံပုရာအရက်</v>
      </c>
      <c r="Q1326" s="35">
        <f>VLOOKUP(O1326,Stock[],3,FALSE)</f>
        <v>0.64</v>
      </c>
      <c r="R1326" s="35">
        <f>VLOOKUP(O1326,Stock[],4,FALSE)</f>
        <v>14</v>
      </c>
      <c r="S1326" s="34"/>
      <c r="T1326" s="35">
        <f>(DailySales!$S1326/DailySales!$R1326)+DailySales!$U1326</f>
        <v>25</v>
      </c>
      <c r="U1326" s="34">
        <v>25</v>
      </c>
      <c r="V1326" s="36">
        <f>+DailySales!$T1326*DailySales!$R1326</f>
        <v>350</v>
      </c>
      <c r="W1326" s="36">
        <f>+DailySales!$V1326*DailySales!$Q1326</f>
        <v>224</v>
      </c>
      <c r="X1326" s="36">
        <f>VLOOKUP(O1326,Stock[],6,FALSE)</f>
        <v>1330</v>
      </c>
      <c r="Y1326" s="36">
        <f>+DailySales!$V1326*DailySales!$X1326</f>
        <v>465500</v>
      </c>
      <c r="Z1326" s="37"/>
      <c r="AA1326" s="34"/>
      <c r="AB1326" s="78"/>
      <c r="AC1326" s="78"/>
      <c r="AD1326" s="34"/>
      <c r="AE1326" s="77"/>
      <c r="AF1326" s="38"/>
      <c r="AG1326" s="39"/>
      <c r="AH1326" s="38">
        <v>46031</v>
      </c>
      <c r="AI1326" s="39">
        <v>465500</v>
      </c>
      <c r="AJ1326" s="38"/>
      <c r="AK1326" s="39"/>
      <c r="AL1326" s="34"/>
      <c r="AM1326" s="39"/>
      <c r="AN132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26" s="26"/>
      <c r="AQ1326" s="26"/>
      <c r="AR1326" s="26"/>
    </row>
    <row r="1327" spans="1:44" ht="19.5" customHeight="1" x14ac:dyDescent="0.25">
      <c r="A1327" s="32">
        <f t="shared" si="104"/>
        <v>2026</v>
      </c>
      <c r="B1327" s="32">
        <f t="shared" si="105"/>
        <v>1</v>
      </c>
      <c r="C1327" s="25">
        <v>46030</v>
      </c>
      <c r="D1327" s="57">
        <f t="shared" ca="1" si="106"/>
        <v>46097</v>
      </c>
      <c r="E1327" s="32" t="str">
        <f t="shared" ca="1" si="107"/>
        <v>2-Months</v>
      </c>
      <c r="F1327" s="32" t="str">
        <f>VLOOKUP(O1327,Stock[],5,FALSE)</f>
        <v>BE</v>
      </c>
      <c r="G1327" s="33" t="s">
        <v>2219</v>
      </c>
      <c r="H1327" s="34"/>
      <c r="I1327" s="34" t="s">
        <v>201</v>
      </c>
      <c r="J1327" s="32" t="str">
        <f>VLOOKUP(I1327,Customers[],2,FALSE)</f>
        <v>ဦးအောင်မိုး(ကောင်းသန့်)</v>
      </c>
      <c r="K1327" s="32" t="str">
        <f>VLOOKUP(I1327,Customers[],4,FALSE)</f>
        <v>Meiktila</v>
      </c>
      <c r="L1327" s="32" t="str">
        <f>VLOOKUP(Table85[[#This Row],[CustomerID]],Table!H:K,3,0)</f>
        <v>မိတ္ထီလာ</v>
      </c>
      <c r="M1327" s="32" t="str">
        <f>VLOOKUP(I1327,Customers[],5,FALSE)</f>
        <v>WholeSales/Contract</v>
      </c>
      <c r="N1327" s="34" t="s">
        <v>10</v>
      </c>
      <c r="O1327" s="37" t="s">
        <v>217</v>
      </c>
      <c r="P1327" s="32" t="str">
        <f>VLOOKUP(O1327,Stock[],2,FALSE)</f>
        <v>လိမ္မော်ဖြူ</v>
      </c>
      <c r="Q1327" s="35">
        <f>VLOOKUP(O1327,Stock[],3,FALSE)</f>
        <v>0.64</v>
      </c>
      <c r="R1327" s="35">
        <f>VLOOKUP(O1327,Stock[],4,FALSE)</f>
        <v>24</v>
      </c>
      <c r="S1327" s="34"/>
      <c r="T1327" s="35">
        <f>(DailySales!$S1327/DailySales!$R1327)+DailySales!$U1327</f>
        <v>50</v>
      </c>
      <c r="U1327" s="34">
        <v>50</v>
      </c>
      <c r="V1327" s="36">
        <f>+DailySales!$T1327*DailySales!$R1327</f>
        <v>1200</v>
      </c>
      <c r="W1327" s="36">
        <f>+DailySales!$V1327*DailySales!$Q1327</f>
        <v>768</v>
      </c>
      <c r="X1327" s="36">
        <f>VLOOKUP(O1327,Stock[],6,FALSE)</f>
        <v>1330</v>
      </c>
      <c r="Y1327" s="36">
        <f>+DailySales!$V1327*DailySales!$X1327</f>
        <v>1596000</v>
      </c>
      <c r="Z1327" s="37"/>
      <c r="AA1327" s="34"/>
      <c r="AB1327" s="78"/>
      <c r="AC1327" s="78"/>
      <c r="AD1327" s="34"/>
      <c r="AE1327" s="77"/>
      <c r="AF1327" s="38"/>
      <c r="AG1327" s="39"/>
      <c r="AH1327" s="38">
        <v>46031</v>
      </c>
      <c r="AI1327" s="39">
        <v>1596000</v>
      </c>
      <c r="AJ1327" s="38"/>
      <c r="AK1327" s="39"/>
      <c r="AL1327" s="34"/>
      <c r="AM1327" s="39"/>
      <c r="AN132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27" s="26"/>
      <c r="AQ1327" s="26"/>
      <c r="AR1327" s="26"/>
    </row>
    <row r="1328" spans="1:44" ht="19.5" customHeight="1" x14ac:dyDescent="0.25">
      <c r="A1328" s="32">
        <f t="shared" si="104"/>
        <v>2026</v>
      </c>
      <c r="B1328" s="32">
        <f t="shared" si="105"/>
        <v>1</v>
      </c>
      <c r="C1328" s="25">
        <v>46030</v>
      </c>
      <c r="D1328" s="57">
        <f t="shared" ca="1" si="106"/>
        <v>46097</v>
      </c>
      <c r="E1328" s="32" t="str">
        <f t="shared" ca="1" si="107"/>
        <v>2-Months</v>
      </c>
      <c r="F1328" s="32" t="str">
        <f>VLOOKUP(O1328,Stock[],5,FALSE)</f>
        <v>BE</v>
      </c>
      <c r="G1328" s="33" t="s">
        <v>2219</v>
      </c>
      <c r="H1328" s="34"/>
      <c r="I1328" s="34" t="s">
        <v>201</v>
      </c>
      <c r="J1328" s="32" t="str">
        <f>VLOOKUP(I1328,Customers[],2,FALSE)</f>
        <v>ဦးအောင်မိုး(ကောင်းသန့်)</v>
      </c>
      <c r="K1328" s="32" t="str">
        <f>VLOOKUP(I1328,Customers[],4,FALSE)</f>
        <v>Meiktila</v>
      </c>
      <c r="L1328" s="32" t="str">
        <f>VLOOKUP(Table85[[#This Row],[CustomerID]],Table!H:K,3,0)</f>
        <v>မိတ္ထီလာ</v>
      </c>
      <c r="M1328" s="32" t="str">
        <f>VLOOKUP(I1328,Customers[],5,FALSE)</f>
        <v>WholeSales/Contract</v>
      </c>
      <c r="N1328" s="34" t="s">
        <v>10</v>
      </c>
      <c r="O1328" s="37" t="s">
        <v>215</v>
      </c>
      <c r="P1328" s="32" t="str">
        <f>VLOOKUP(O1328,Stock[],2,FALSE)</f>
        <v>ဒဂုံနာနတ်</v>
      </c>
      <c r="Q1328" s="35">
        <f>VLOOKUP(O1328,Stock[],3,FALSE)</f>
        <v>0.64</v>
      </c>
      <c r="R1328" s="35">
        <f>VLOOKUP(O1328,Stock[],4,FALSE)</f>
        <v>24</v>
      </c>
      <c r="S1328" s="34"/>
      <c r="T1328" s="35">
        <f>(DailySales!$S1328/DailySales!$R1328)+DailySales!$U1328</f>
        <v>15</v>
      </c>
      <c r="U1328" s="34">
        <v>15</v>
      </c>
      <c r="V1328" s="36">
        <f>+DailySales!$T1328*DailySales!$R1328</f>
        <v>360</v>
      </c>
      <c r="W1328" s="36">
        <f>+DailySales!$V1328*DailySales!$Q1328</f>
        <v>230.4</v>
      </c>
      <c r="X1328" s="36">
        <f>VLOOKUP(O1328,Stock[],6,FALSE)</f>
        <v>1330</v>
      </c>
      <c r="Y1328" s="36">
        <f>+DailySales!$V1328*DailySales!$X1328</f>
        <v>478800</v>
      </c>
      <c r="Z1328" s="37"/>
      <c r="AA1328" s="34"/>
      <c r="AB1328" s="78"/>
      <c r="AC1328" s="78"/>
      <c r="AD1328" s="34"/>
      <c r="AE1328" s="77"/>
      <c r="AF1328" s="38"/>
      <c r="AG1328" s="39"/>
      <c r="AH1328" s="38">
        <v>46031</v>
      </c>
      <c r="AI1328" s="39">
        <v>478800</v>
      </c>
      <c r="AJ1328" s="38"/>
      <c r="AK1328" s="39"/>
      <c r="AL1328" s="34"/>
      <c r="AM1328" s="39"/>
      <c r="AN132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28" s="26"/>
      <c r="AQ1328" s="26"/>
      <c r="AR1328" s="26"/>
    </row>
    <row r="1329" spans="1:44" ht="19.5" customHeight="1" x14ac:dyDescent="0.25">
      <c r="A1329" s="32">
        <f t="shared" si="104"/>
        <v>2026</v>
      </c>
      <c r="B1329" s="32">
        <f t="shared" si="105"/>
        <v>1</v>
      </c>
      <c r="C1329" s="25">
        <v>46030</v>
      </c>
      <c r="D1329" s="57">
        <f t="shared" ca="1" si="106"/>
        <v>46097</v>
      </c>
      <c r="E1329" s="32" t="str">
        <f t="shared" ca="1" si="107"/>
        <v>2-Months</v>
      </c>
      <c r="F1329" s="32" t="str">
        <f>VLOOKUP(O1329,Stock[],5,FALSE)</f>
        <v>BE</v>
      </c>
      <c r="G1329" s="33" t="s">
        <v>2219</v>
      </c>
      <c r="H1329" s="34"/>
      <c r="I1329" s="34" t="s">
        <v>201</v>
      </c>
      <c r="J1329" s="32" t="str">
        <f>VLOOKUP(I1329,Customers[],2,FALSE)</f>
        <v>ဦးအောင်မိုး(ကောင်းသန့်)</v>
      </c>
      <c r="K1329" s="32" t="str">
        <f>VLOOKUP(I1329,Customers[],4,FALSE)</f>
        <v>Meiktila</v>
      </c>
      <c r="L1329" s="32" t="str">
        <f>VLOOKUP(Table85[[#This Row],[CustomerID]],Table!H:K,3,0)</f>
        <v>မိတ္ထီလာ</v>
      </c>
      <c r="M1329" s="32" t="str">
        <f>VLOOKUP(I1329,Customers[],5,FALSE)</f>
        <v>WholeSales/Contract</v>
      </c>
      <c r="N1329" s="34" t="s">
        <v>10</v>
      </c>
      <c r="O1329" s="37" t="s">
        <v>209</v>
      </c>
      <c r="P1329" s="32" t="str">
        <f>VLOOKUP(O1329,Stock[],2,FALSE)</f>
        <v>ဇေယျဝတီ Red</v>
      </c>
      <c r="Q1329" s="35">
        <f>VLOOKUP(O1329,Stock[],3,FALSE)</f>
        <v>0.64</v>
      </c>
      <c r="R1329" s="35">
        <f>VLOOKUP(O1329,Stock[],4,FALSE)</f>
        <v>14</v>
      </c>
      <c r="S1329" s="34"/>
      <c r="T1329" s="35">
        <f>(DailySales!$S1329/DailySales!$R1329)+DailySales!$U1329</f>
        <v>30</v>
      </c>
      <c r="U1329" s="34">
        <v>30</v>
      </c>
      <c r="V1329" s="36">
        <f>+DailySales!$T1329*DailySales!$R1329</f>
        <v>420</v>
      </c>
      <c r="W1329" s="36">
        <f>+DailySales!$V1329*DailySales!$Q1329</f>
        <v>268.8</v>
      </c>
      <c r="X1329" s="36">
        <f>VLOOKUP(O1329,Stock[],6,FALSE)</f>
        <v>1330</v>
      </c>
      <c r="Y1329" s="36">
        <f>+DailySales!$V1329*DailySales!$X1329</f>
        <v>558600</v>
      </c>
      <c r="Z1329" s="37"/>
      <c r="AA1329" s="34"/>
      <c r="AB1329" s="78"/>
      <c r="AC1329" s="78"/>
      <c r="AD1329" s="34"/>
      <c r="AE1329" s="77"/>
      <c r="AF1329" s="38"/>
      <c r="AG1329" s="39"/>
      <c r="AH1329" s="38">
        <v>46031</v>
      </c>
      <c r="AI1329" s="39">
        <v>558600</v>
      </c>
      <c r="AJ1329" s="38"/>
      <c r="AK1329" s="39"/>
      <c r="AL1329" s="34"/>
      <c r="AM1329" s="39"/>
      <c r="AN132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29" s="26"/>
      <c r="AQ1329" s="26"/>
      <c r="AR1329" s="26"/>
    </row>
    <row r="1330" spans="1:44" ht="19.5" customHeight="1" x14ac:dyDescent="0.25">
      <c r="A1330" s="32">
        <f t="shared" si="104"/>
        <v>2026</v>
      </c>
      <c r="B1330" s="32">
        <f t="shared" si="105"/>
        <v>1</v>
      </c>
      <c r="C1330" s="25">
        <v>46030</v>
      </c>
      <c r="D1330" s="57">
        <f t="shared" ca="1" si="106"/>
        <v>46097</v>
      </c>
      <c r="E1330" s="32" t="str">
        <f t="shared" ca="1" si="107"/>
        <v>2-Months</v>
      </c>
      <c r="F1330" s="32" t="str">
        <f>VLOOKUP(O1330,Stock[],5,FALSE)</f>
        <v>BE</v>
      </c>
      <c r="G1330" s="33" t="s">
        <v>2219</v>
      </c>
      <c r="H1330" s="34"/>
      <c r="I1330" s="34" t="s">
        <v>201</v>
      </c>
      <c r="J1330" s="32" t="str">
        <f>VLOOKUP(I1330,Customers[],2,FALSE)</f>
        <v>ဦးအောင်မိုး(ကောင်းသန့်)</v>
      </c>
      <c r="K1330" s="32" t="str">
        <f>VLOOKUP(I1330,Customers[],4,FALSE)</f>
        <v>Meiktila</v>
      </c>
      <c r="L1330" s="32" t="str">
        <f>VLOOKUP(Table85[[#This Row],[CustomerID]],Table!H:K,3,0)</f>
        <v>မိတ္ထီလာ</v>
      </c>
      <c r="M1330" s="32" t="str">
        <f>VLOOKUP(I1330,Customers[],5,FALSE)</f>
        <v>WholeSales/Contract</v>
      </c>
      <c r="N1330" s="34" t="s">
        <v>10</v>
      </c>
      <c r="O1330" s="37" t="s">
        <v>214</v>
      </c>
      <c r="P1330" s="32" t="str">
        <f>VLOOKUP(O1330,Stock[],2,FALSE)</f>
        <v>ကောင်းကြည်</v>
      </c>
      <c r="Q1330" s="35">
        <f>VLOOKUP(O1330,Stock[],3,FALSE)</f>
        <v>0.64</v>
      </c>
      <c r="R1330" s="35">
        <f>VLOOKUP(O1330,Stock[],4,FALSE)</f>
        <v>14</v>
      </c>
      <c r="S1330" s="34"/>
      <c r="T1330" s="35">
        <f>(DailySales!$S1330/DailySales!$R1330)+DailySales!$U1330</f>
        <v>25</v>
      </c>
      <c r="U1330" s="34">
        <v>25</v>
      </c>
      <c r="V1330" s="36">
        <f>+DailySales!$T1330*DailySales!$R1330</f>
        <v>350</v>
      </c>
      <c r="W1330" s="36">
        <f>+DailySales!$V1330*DailySales!$Q1330</f>
        <v>224</v>
      </c>
      <c r="X1330" s="36">
        <f>VLOOKUP(O1330,Stock[],6,FALSE)</f>
        <v>1330</v>
      </c>
      <c r="Y1330" s="36">
        <f>+DailySales!$V1330*DailySales!$X1330</f>
        <v>465500</v>
      </c>
      <c r="Z1330" s="37"/>
      <c r="AA1330" s="34"/>
      <c r="AB1330" s="78"/>
      <c r="AC1330" s="78"/>
      <c r="AD1330" s="34"/>
      <c r="AE1330" s="77"/>
      <c r="AF1330" s="38"/>
      <c r="AG1330" s="39"/>
      <c r="AH1330" s="38">
        <v>46031</v>
      </c>
      <c r="AI1330" s="39">
        <v>465500</v>
      </c>
      <c r="AJ1330" s="38"/>
      <c r="AK1330" s="39"/>
      <c r="AL1330" s="34"/>
      <c r="AM1330" s="39"/>
      <c r="AN133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30" s="26"/>
      <c r="AQ1330" s="26"/>
      <c r="AR1330" s="26"/>
    </row>
    <row r="1331" spans="1:44" ht="19.5" customHeight="1" x14ac:dyDescent="0.25">
      <c r="A1331" s="32">
        <f t="shared" si="104"/>
        <v>2026</v>
      </c>
      <c r="B1331" s="32">
        <f t="shared" si="105"/>
        <v>1</v>
      </c>
      <c r="C1331" s="25">
        <v>46030</v>
      </c>
      <c r="D1331" s="57">
        <f t="shared" ca="1" si="106"/>
        <v>46097</v>
      </c>
      <c r="E1331" s="32" t="str">
        <f t="shared" ca="1" si="107"/>
        <v>2-Months</v>
      </c>
      <c r="F1331" s="32" t="str">
        <f>VLOOKUP(O1331,Stock[],5,FALSE)</f>
        <v>BE</v>
      </c>
      <c r="G1331" s="33" t="s">
        <v>2219</v>
      </c>
      <c r="H1331" s="34"/>
      <c r="I1331" s="34" t="s">
        <v>201</v>
      </c>
      <c r="J1331" s="32" t="str">
        <f>VLOOKUP(I1331,Customers[],2,FALSE)</f>
        <v>ဦးအောင်မိုး(ကောင်းသန့်)</v>
      </c>
      <c r="K1331" s="32" t="str">
        <f>VLOOKUP(I1331,Customers[],4,FALSE)</f>
        <v>Meiktila</v>
      </c>
      <c r="L1331" s="32" t="str">
        <f>VLOOKUP(Table85[[#This Row],[CustomerID]],Table!H:K,3,0)</f>
        <v>မိတ္ထီလာ</v>
      </c>
      <c r="M1331" s="32" t="str">
        <f>VLOOKUP(I1331,Customers[],5,FALSE)</f>
        <v>WholeSales/Contract</v>
      </c>
      <c r="N1331" s="34" t="s">
        <v>10</v>
      </c>
      <c r="O1331" s="37" t="s">
        <v>220</v>
      </c>
      <c r="P1331" s="32" t="str">
        <f>VLOOKUP(O1331,Stock[],2,FALSE)</f>
        <v>မြန်မာရှောက်ပျား</v>
      </c>
      <c r="Q1331" s="35">
        <f>VLOOKUP(O1331,Stock[],3,FALSE)</f>
        <v>0.64</v>
      </c>
      <c r="R1331" s="35">
        <f>VLOOKUP(O1331,Stock[],4,FALSE)</f>
        <v>14</v>
      </c>
      <c r="S1331" s="34"/>
      <c r="T1331" s="35">
        <f>(DailySales!$S1331/DailySales!$R1331)+DailySales!$U1331</f>
        <v>20</v>
      </c>
      <c r="U1331" s="34">
        <v>20</v>
      </c>
      <c r="V1331" s="36">
        <f>+DailySales!$T1331*DailySales!$R1331</f>
        <v>280</v>
      </c>
      <c r="W1331" s="36">
        <f>+DailySales!$V1331*DailySales!$Q1331</f>
        <v>179.20000000000002</v>
      </c>
      <c r="X1331" s="36">
        <f>VLOOKUP(O1331,Stock[],6,FALSE)</f>
        <v>1370</v>
      </c>
      <c r="Y1331" s="36">
        <f>+DailySales!$V1331*DailySales!$X1331</f>
        <v>383600</v>
      </c>
      <c r="Z1331" s="37"/>
      <c r="AA1331" s="34"/>
      <c r="AB1331" s="78"/>
      <c r="AC1331" s="78">
        <v>108626</v>
      </c>
      <c r="AD1331" s="34"/>
      <c r="AE1331" s="77"/>
      <c r="AF1331" s="38"/>
      <c r="AG1331" s="39"/>
      <c r="AH1331" s="38">
        <v>46031</v>
      </c>
      <c r="AI1331" s="39">
        <v>274974</v>
      </c>
      <c r="AJ1331" s="38"/>
      <c r="AK1331" s="39"/>
      <c r="AL1331" s="34"/>
      <c r="AM1331" s="39"/>
      <c r="AN133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31" s="26"/>
      <c r="AQ1331" s="26"/>
      <c r="AR1331" s="26"/>
    </row>
    <row r="1332" spans="1:44" ht="19.5" customHeight="1" x14ac:dyDescent="0.25">
      <c r="A1332" s="32">
        <f t="shared" si="104"/>
        <v>2026</v>
      </c>
      <c r="B1332" s="32">
        <f t="shared" si="105"/>
        <v>1</v>
      </c>
      <c r="C1332" s="25">
        <v>46030</v>
      </c>
      <c r="D1332" s="57">
        <f t="shared" ca="1" si="106"/>
        <v>46097</v>
      </c>
      <c r="E1332" s="32" t="str">
        <f t="shared" ca="1" si="107"/>
        <v>2-Months</v>
      </c>
      <c r="F1332" s="32" t="str">
        <f>VLOOKUP(O1332,Stock[],5,FALSE)</f>
        <v>BE</v>
      </c>
      <c r="G1332" s="33" t="s">
        <v>2220</v>
      </c>
      <c r="H1332" s="34"/>
      <c r="I1332" s="34" t="s">
        <v>233</v>
      </c>
      <c r="J1332" s="32" t="str">
        <f>VLOOKUP(I1332,Customers[],2,FALSE)</f>
        <v>ဦးဝင်းနိုင်</v>
      </c>
      <c r="K1332" s="32" t="str">
        <f>VLOOKUP(I1332,Customers[],4,FALSE)</f>
        <v>Wandwin</v>
      </c>
      <c r="L1332" s="32" t="str">
        <f>VLOOKUP(Table85[[#This Row],[CustomerID]],Table!H:K,3,0)</f>
        <v>လျှော်ပင်</v>
      </c>
      <c r="M1332" s="32" t="str">
        <f>VLOOKUP(I1332,Customers[],5,FALSE)</f>
        <v>WholeSales/Contract</v>
      </c>
      <c r="N1332" s="34" t="s">
        <v>10</v>
      </c>
      <c r="O1332" s="37" t="s">
        <v>240</v>
      </c>
      <c r="P1332" s="32" t="str">
        <f>VLOOKUP(O1332,Stock[],2,FALSE)</f>
        <v>သံပုရာအရက်</v>
      </c>
      <c r="Q1332" s="35">
        <f>VLOOKUP(O1332,Stock[],3,FALSE)</f>
        <v>0.64</v>
      </c>
      <c r="R1332" s="35">
        <f>VLOOKUP(O1332,Stock[],4,FALSE)</f>
        <v>14</v>
      </c>
      <c r="S1332" s="34"/>
      <c r="T1332" s="35">
        <f>(DailySales!$S1332/DailySales!$R1332)+DailySales!$U1332</f>
        <v>200</v>
      </c>
      <c r="U1332" s="34">
        <v>200</v>
      </c>
      <c r="V1332" s="36">
        <f>+DailySales!$T1332*DailySales!$R1332</f>
        <v>2800</v>
      </c>
      <c r="W1332" s="36">
        <f>+DailySales!$V1332*DailySales!$Q1332</f>
        <v>1792</v>
      </c>
      <c r="X1332" s="36">
        <f>VLOOKUP(O1332,Stock[],6,FALSE)</f>
        <v>1330</v>
      </c>
      <c r="Y1332" s="36">
        <f>+DailySales!$V1332*DailySales!$X1332</f>
        <v>3724000</v>
      </c>
      <c r="Z1332" s="37"/>
      <c r="AA1332" s="34"/>
      <c r="AB1332" s="78"/>
      <c r="AC1332" s="78"/>
      <c r="AD1332" s="34"/>
      <c r="AE1332" s="77"/>
      <c r="AF1332" s="38"/>
      <c r="AG1332" s="39"/>
      <c r="AH1332" s="38">
        <v>46057</v>
      </c>
      <c r="AI1332" s="39">
        <v>3724000</v>
      </c>
      <c r="AJ1332" s="38"/>
      <c r="AK1332" s="39"/>
      <c r="AL1332" s="34"/>
      <c r="AM1332" s="39"/>
      <c r="AN133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32" s="26"/>
      <c r="AQ1332" s="26"/>
      <c r="AR1332" s="26"/>
    </row>
    <row r="1333" spans="1:44" ht="19.5" customHeight="1" x14ac:dyDescent="0.25">
      <c r="A1333" s="32">
        <f t="shared" si="104"/>
        <v>2026</v>
      </c>
      <c r="B1333" s="32">
        <f t="shared" si="105"/>
        <v>1</v>
      </c>
      <c r="C1333" s="25">
        <v>46030</v>
      </c>
      <c r="D1333" s="57">
        <f t="shared" ca="1" si="106"/>
        <v>46097</v>
      </c>
      <c r="E1333" s="32" t="str">
        <f t="shared" ca="1" si="107"/>
        <v>2-Months</v>
      </c>
      <c r="F1333" s="32" t="str">
        <f>VLOOKUP(O1333,Stock[],5,FALSE)</f>
        <v>BE</v>
      </c>
      <c r="G1333" s="33" t="s">
        <v>2220</v>
      </c>
      <c r="H1333" s="34"/>
      <c r="I1333" s="34" t="s">
        <v>233</v>
      </c>
      <c r="J1333" s="32" t="str">
        <f>VLOOKUP(I1333,Customers[],2,FALSE)</f>
        <v>ဦးဝင်းနိုင်</v>
      </c>
      <c r="K1333" s="32" t="str">
        <f>VLOOKUP(I1333,Customers[],4,FALSE)</f>
        <v>Wandwin</v>
      </c>
      <c r="L1333" s="32" t="str">
        <f>VLOOKUP(Table85[[#This Row],[CustomerID]],Table!H:K,3,0)</f>
        <v>လျှော်ပင်</v>
      </c>
      <c r="M1333" s="32" t="str">
        <f>VLOOKUP(I1333,Customers[],5,FALSE)</f>
        <v>WholeSales/Contract</v>
      </c>
      <c r="N1333" s="34" t="s">
        <v>10</v>
      </c>
      <c r="O1333" s="37" t="s">
        <v>214</v>
      </c>
      <c r="P1333" s="32" t="str">
        <f>VLOOKUP(O1333,Stock[],2,FALSE)</f>
        <v>ကောင်းကြည်</v>
      </c>
      <c r="Q1333" s="35">
        <f>VLOOKUP(O1333,Stock[],3,FALSE)</f>
        <v>0.64</v>
      </c>
      <c r="R1333" s="35">
        <f>VLOOKUP(O1333,Stock[],4,FALSE)</f>
        <v>14</v>
      </c>
      <c r="S1333" s="34"/>
      <c r="T1333" s="35">
        <f>(DailySales!$S1333/DailySales!$R1333)+DailySales!$U1333</f>
        <v>20</v>
      </c>
      <c r="U1333" s="34">
        <v>20</v>
      </c>
      <c r="V1333" s="36">
        <f>+DailySales!$T1333*DailySales!$R1333</f>
        <v>280</v>
      </c>
      <c r="W1333" s="36">
        <f>+DailySales!$V1333*DailySales!$Q1333</f>
        <v>179.20000000000002</v>
      </c>
      <c r="X1333" s="36">
        <f>VLOOKUP(O1333,Stock[],6,FALSE)</f>
        <v>1330</v>
      </c>
      <c r="Y1333" s="36">
        <f>+DailySales!$V1333*DailySales!$X1333</f>
        <v>372400</v>
      </c>
      <c r="Z1333" s="37"/>
      <c r="AA1333" s="34"/>
      <c r="AB1333" s="78"/>
      <c r="AC1333" s="78"/>
      <c r="AD1333" s="34"/>
      <c r="AE1333" s="77"/>
      <c r="AF1333" s="38"/>
      <c r="AG1333" s="39"/>
      <c r="AH1333" s="38">
        <v>46057</v>
      </c>
      <c r="AI1333" s="39">
        <v>372400</v>
      </c>
      <c r="AJ1333" s="38"/>
      <c r="AK1333" s="39"/>
      <c r="AL1333" s="34"/>
      <c r="AM1333" s="39"/>
      <c r="AN133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33" s="26"/>
      <c r="AQ1333" s="26"/>
      <c r="AR1333" s="26"/>
    </row>
    <row r="1334" spans="1:44" ht="19.5" customHeight="1" x14ac:dyDescent="0.25">
      <c r="A1334" s="32">
        <f t="shared" si="104"/>
        <v>2026</v>
      </c>
      <c r="B1334" s="32">
        <f t="shared" si="105"/>
        <v>1</v>
      </c>
      <c r="C1334" s="25">
        <v>46030</v>
      </c>
      <c r="D1334" s="57">
        <f t="shared" ca="1" si="106"/>
        <v>46097</v>
      </c>
      <c r="E1334" s="32" t="str">
        <f t="shared" ca="1" si="107"/>
        <v>2-Months</v>
      </c>
      <c r="F1334" s="32" t="str">
        <f>VLOOKUP(O1334,Stock[],5,FALSE)</f>
        <v>BE</v>
      </c>
      <c r="G1334" s="33" t="s">
        <v>2221</v>
      </c>
      <c r="H1334" s="34"/>
      <c r="I1334" s="34" t="s">
        <v>180</v>
      </c>
      <c r="J1334" s="32" t="str">
        <f>VLOOKUP(I1334,Customers[],2,FALSE)</f>
        <v>ရွှေမြင်း</v>
      </c>
      <c r="K1334" s="32" t="str">
        <f>VLOOKUP(I1334,Customers[],4,FALSE)</f>
        <v>Meiktila</v>
      </c>
      <c r="L1334" s="32" t="str">
        <f>VLOOKUP(Table85[[#This Row],[CustomerID]],Table!H:K,3,0)</f>
        <v>မိတ္ထီလာ</v>
      </c>
      <c r="M1334" s="32" t="str">
        <f>VLOOKUP(I1334,Customers[],5,FALSE)</f>
        <v>WholeSales/Contract</v>
      </c>
      <c r="N1334" s="34" t="s">
        <v>10</v>
      </c>
      <c r="O1334" s="37" t="s">
        <v>220</v>
      </c>
      <c r="P1334" s="32" t="str">
        <f>VLOOKUP(O1334,Stock[],2,FALSE)</f>
        <v>မြန်မာရှောက်ပျား</v>
      </c>
      <c r="Q1334" s="35">
        <f>VLOOKUP(O1334,Stock[],3,FALSE)</f>
        <v>0.64</v>
      </c>
      <c r="R1334" s="35">
        <f>VLOOKUP(O1334,Stock[],4,FALSE)</f>
        <v>14</v>
      </c>
      <c r="S1334" s="34"/>
      <c r="T1334" s="35">
        <f>(DailySales!$S1334/DailySales!$R1334)+DailySales!$U1334</f>
        <v>50</v>
      </c>
      <c r="U1334" s="34">
        <v>50</v>
      </c>
      <c r="V1334" s="36">
        <f>+DailySales!$T1334*DailySales!$R1334</f>
        <v>700</v>
      </c>
      <c r="W1334" s="36">
        <f>+DailySales!$V1334*DailySales!$Q1334</f>
        <v>448</v>
      </c>
      <c r="X1334" s="36">
        <f>VLOOKUP(O1334,Stock[],6,FALSE)</f>
        <v>1370</v>
      </c>
      <c r="Y1334" s="36">
        <f>+DailySales!$V1334*DailySales!$X1334</f>
        <v>959000</v>
      </c>
      <c r="Z1334" s="37"/>
      <c r="AA1334" s="34"/>
      <c r="AB1334" s="78"/>
      <c r="AC1334" s="78"/>
      <c r="AD1334" s="34"/>
      <c r="AE1334" s="77"/>
      <c r="AF1334" s="38"/>
      <c r="AG1334" s="39"/>
      <c r="AH1334" s="38">
        <v>46072</v>
      </c>
      <c r="AI1334" s="39">
        <v>959000</v>
      </c>
      <c r="AJ1334" s="38"/>
      <c r="AK1334" s="39"/>
      <c r="AL1334" s="34"/>
      <c r="AM1334" s="39"/>
      <c r="AN133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34" s="26"/>
      <c r="AQ1334" s="26"/>
      <c r="AR1334" s="26"/>
    </row>
    <row r="1335" spans="1:44" ht="19.5" customHeight="1" x14ac:dyDescent="0.25">
      <c r="A1335" s="32">
        <f t="shared" si="104"/>
        <v>2026</v>
      </c>
      <c r="B1335" s="32">
        <f t="shared" si="105"/>
        <v>1</v>
      </c>
      <c r="C1335" s="25">
        <v>46030</v>
      </c>
      <c r="D1335" s="57">
        <f t="shared" ca="1" si="106"/>
        <v>46097</v>
      </c>
      <c r="E1335" s="32" t="str">
        <f t="shared" ca="1" si="107"/>
        <v>2-Months</v>
      </c>
      <c r="F1335" s="32" t="str">
        <f>VLOOKUP(O1335,Stock[],5,FALSE)</f>
        <v>BE</v>
      </c>
      <c r="G1335" s="33" t="s">
        <v>2221</v>
      </c>
      <c r="H1335" s="34"/>
      <c r="I1335" s="34" t="s">
        <v>180</v>
      </c>
      <c r="J1335" s="32" t="str">
        <f>VLOOKUP(I1335,Customers[],2,FALSE)</f>
        <v>ရွှေမြင်း</v>
      </c>
      <c r="K1335" s="32" t="str">
        <f>VLOOKUP(I1335,Customers[],4,FALSE)</f>
        <v>Meiktila</v>
      </c>
      <c r="L1335" s="32" t="str">
        <f>VLOOKUP(Table85[[#This Row],[CustomerID]],Table!H:K,3,0)</f>
        <v>မိတ္ထီလာ</v>
      </c>
      <c r="M1335" s="32" t="str">
        <f>VLOOKUP(I1335,Customers[],5,FALSE)</f>
        <v>WholeSales/Contract</v>
      </c>
      <c r="N1335" s="34" t="s">
        <v>10</v>
      </c>
      <c r="O1335" s="37" t="s">
        <v>217</v>
      </c>
      <c r="P1335" s="32" t="str">
        <f>VLOOKUP(O1335,Stock[],2,FALSE)</f>
        <v>လိမ္မော်ဖြူ</v>
      </c>
      <c r="Q1335" s="35">
        <f>VLOOKUP(O1335,Stock[],3,FALSE)</f>
        <v>0.64</v>
      </c>
      <c r="R1335" s="35">
        <f>VLOOKUP(O1335,Stock[],4,FALSE)</f>
        <v>24</v>
      </c>
      <c r="S1335" s="34"/>
      <c r="T1335" s="35">
        <f>(DailySales!$S1335/DailySales!$R1335)+DailySales!$U1335</f>
        <v>20</v>
      </c>
      <c r="U1335" s="34">
        <v>20</v>
      </c>
      <c r="V1335" s="36">
        <f>+DailySales!$T1335*DailySales!$R1335</f>
        <v>480</v>
      </c>
      <c r="W1335" s="36">
        <f>+DailySales!$V1335*DailySales!$Q1335</f>
        <v>307.2</v>
      </c>
      <c r="X1335" s="36">
        <f>VLOOKUP(O1335,Stock[],6,FALSE)</f>
        <v>1330</v>
      </c>
      <c r="Y1335" s="36">
        <f>+DailySales!$V1335*DailySales!$X1335</f>
        <v>638400</v>
      </c>
      <c r="Z1335" s="37"/>
      <c r="AA1335" s="34"/>
      <c r="AB1335" s="78"/>
      <c r="AC1335" s="78"/>
      <c r="AD1335" s="34"/>
      <c r="AE1335" s="77"/>
      <c r="AF1335" s="38"/>
      <c r="AG1335" s="39"/>
      <c r="AH1335" s="38">
        <v>46072</v>
      </c>
      <c r="AI1335" s="39">
        <v>638400</v>
      </c>
      <c r="AJ1335" s="38"/>
      <c r="AK1335" s="39"/>
      <c r="AL1335" s="34"/>
      <c r="AM1335" s="39"/>
      <c r="AN133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35" s="26"/>
      <c r="AQ1335" s="26"/>
      <c r="AR1335" s="26"/>
    </row>
    <row r="1336" spans="1:44" ht="19.5" customHeight="1" x14ac:dyDescent="0.25">
      <c r="A1336" s="32">
        <f t="shared" si="104"/>
        <v>2026</v>
      </c>
      <c r="B1336" s="32">
        <f t="shared" si="105"/>
        <v>1</v>
      </c>
      <c r="C1336" s="25">
        <v>46030</v>
      </c>
      <c r="D1336" s="57">
        <f t="shared" ca="1" si="106"/>
        <v>46097</v>
      </c>
      <c r="E1336" s="32" t="str">
        <f t="shared" ca="1" si="107"/>
        <v>2-Months</v>
      </c>
      <c r="F1336" s="32" t="str">
        <f>VLOOKUP(O1336,Stock[],5,FALSE)</f>
        <v>BE</v>
      </c>
      <c r="G1336" s="33" t="s">
        <v>2222</v>
      </c>
      <c r="H1336" s="34"/>
      <c r="I1336" s="34" t="s">
        <v>180</v>
      </c>
      <c r="J1336" s="32" t="str">
        <f>VLOOKUP(I1336,Customers[],2,FALSE)</f>
        <v>ရွှေမြင်း</v>
      </c>
      <c r="K1336" s="32" t="str">
        <f>VLOOKUP(I1336,Customers[],4,FALSE)</f>
        <v>Meiktila</v>
      </c>
      <c r="L1336" s="32" t="str">
        <f>VLOOKUP(Table85[[#This Row],[CustomerID]],Table!H:K,3,0)</f>
        <v>မိတ္ထီလာ</v>
      </c>
      <c r="M1336" s="32" t="str">
        <f>VLOOKUP(I1336,Customers[],5,FALSE)</f>
        <v>WholeSales/Contract</v>
      </c>
      <c r="N1336" s="34" t="s">
        <v>10</v>
      </c>
      <c r="O1336" s="37" t="s">
        <v>214</v>
      </c>
      <c r="P1336" s="32" t="str">
        <f>VLOOKUP(O1336,Stock[],2,FALSE)</f>
        <v>ကောင်းကြည်</v>
      </c>
      <c r="Q1336" s="35">
        <f>VLOOKUP(O1336,Stock[],3,FALSE)</f>
        <v>0.64</v>
      </c>
      <c r="R1336" s="35">
        <f>VLOOKUP(O1336,Stock[],4,FALSE)</f>
        <v>14</v>
      </c>
      <c r="S1336" s="34"/>
      <c r="T1336" s="35">
        <f>(DailySales!$S1336/DailySales!$R1336)+DailySales!$U1336</f>
        <v>20</v>
      </c>
      <c r="U1336" s="34">
        <v>20</v>
      </c>
      <c r="V1336" s="36">
        <f>+DailySales!$T1336*DailySales!$R1336</f>
        <v>280</v>
      </c>
      <c r="W1336" s="36">
        <f>+DailySales!$V1336*DailySales!$Q1336</f>
        <v>179.20000000000002</v>
      </c>
      <c r="X1336" s="36">
        <f>VLOOKUP(O1336,Stock[],6,FALSE)</f>
        <v>1330</v>
      </c>
      <c r="Y1336" s="36">
        <f>+DailySales!$V1336*DailySales!$X1336</f>
        <v>372400</v>
      </c>
      <c r="Z1336" s="37"/>
      <c r="AA1336" s="34"/>
      <c r="AB1336" s="78"/>
      <c r="AC1336" s="78"/>
      <c r="AD1336" s="34"/>
      <c r="AE1336" s="77"/>
      <c r="AF1336" s="38"/>
      <c r="AG1336" s="39"/>
      <c r="AH1336" s="38">
        <v>46072</v>
      </c>
      <c r="AI1336" s="39">
        <v>372400</v>
      </c>
      <c r="AJ1336" s="38"/>
      <c r="AK1336" s="39"/>
      <c r="AL1336" s="34"/>
      <c r="AM1336" s="39"/>
      <c r="AN133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36" s="26"/>
      <c r="AQ1336" s="26"/>
      <c r="AR1336" s="26"/>
    </row>
    <row r="1337" spans="1:44" ht="19.5" customHeight="1" x14ac:dyDescent="0.25">
      <c r="A1337" s="32">
        <f t="shared" si="104"/>
        <v>2026</v>
      </c>
      <c r="B1337" s="32">
        <f t="shared" si="105"/>
        <v>1</v>
      </c>
      <c r="C1337" s="25">
        <v>46030</v>
      </c>
      <c r="D1337" s="57">
        <f t="shared" ca="1" si="106"/>
        <v>46097</v>
      </c>
      <c r="E1337" s="32" t="str">
        <f t="shared" ca="1" si="107"/>
        <v>2-Months</v>
      </c>
      <c r="F1337" s="32" t="str">
        <f>VLOOKUP(O1337,Stock[],5,FALSE)</f>
        <v>BE</v>
      </c>
      <c r="G1337" s="33" t="s">
        <v>2223</v>
      </c>
      <c r="H1337" s="34"/>
      <c r="I1337" s="34" t="s">
        <v>180</v>
      </c>
      <c r="J1337" s="32" t="str">
        <f>VLOOKUP(I1337,Customers[],2,FALSE)</f>
        <v>ရွှေမြင်း</v>
      </c>
      <c r="K1337" s="32" t="str">
        <f>VLOOKUP(I1337,Customers[],4,FALSE)</f>
        <v>Meiktila</v>
      </c>
      <c r="L1337" s="32" t="str">
        <f>VLOOKUP(Table85[[#This Row],[CustomerID]],Table!H:K,3,0)</f>
        <v>မိတ္ထီလာ</v>
      </c>
      <c r="M1337" s="32" t="str">
        <f>VLOOKUP(I1337,Customers[],5,FALSE)</f>
        <v>WholeSales/Contract</v>
      </c>
      <c r="N1337" s="34" t="s">
        <v>10</v>
      </c>
      <c r="O1337" s="37" t="s">
        <v>240</v>
      </c>
      <c r="P1337" s="32" t="str">
        <f>VLOOKUP(O1337,Stock[],2,FALSE)</f>
        <v>သံပုရာအရက်</v>
      </c>
      <c r="Q1337" s="35">
        <f>VLOOKUP(O1337,Stock[],3,FALSE)</f>
        <v>0.64</v>
      </c>
      <c r="R1337" s="35">
        <f>VLOOKUP(O1337,Stock[],4,FALSE)</f>
        <v>14</v>
      </c>
      <c r="S1337" s="34"/>
      <c r="T1337" s="35">
        <f>(DailySales!$S1337/DailySales!$R1337)+DailySales!$U1337</f>
        <v>20</v>
      </c>
      <c r="U1337" s="34">
        <v>20</v>
      </c>
      <c r="V1337" s="36">
        <f>+DailySales!$T1337*DailySales!$R1337</f>
        <v>280</v>
      </c>
      <c r="W1337" s="36">
        <f>+DailySales!$V1337*DailySales!$Q1337</f>
        <v>179.20000000000002</v>
      </c>
      <c r="X1337" s="36">
        <f>VLOOKUP(O1337,Stock[],6,FALSE)</f>
        <v>1330</v>
      </c>
      <c r="Y1337" s="36">
        <f>+DailySales!$V1337*DailySales!$X1337</f>
        <v>372400</v>
      </c>
      <c r="Z1337" s="37"/>
      <c r="AA1337" s="34"/>
      <c r="AB1337" s="78"/>
      <c r="AC1337" s="78"/>
      <c r="AD1337" s="34"/>
      <c r="AE1337" s="77"/>
      <c r="AF1337" s="38"/>
      <c r="AG1337" s="39"/>
      <c r="AH1337" s="38">
        <v>46072</v>
      </c>
      <c r="AI1337" s="39">
        <v>372400</v>
      </c>
      <c r="AJ1337" s="38"/>
      <c r="AK1337" s="39"/>
      <c r="AL1337" s="34"/>
      <c r="AM1337" s="39"/>
      <c r="AN133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37" s="26"/>
      <c r="AQ1337" s="26"/>
      <c r="AR1337" s="26"/>
    </row>
    <row r="1338" spans="1:44" ht="19.5" customHeight="1" x14ac:dyDescent="0.25">
      <c r="A1338" s="32">
        <f t="shared" si="104"/>
        <v>2026</v>
      </c>
      <c r="B1338" s="32">
        <f t="shared" si="105"/>
        <v>1</v>
      </c>
      <c r="C1338" s="25">
        <v>46030</v>
      </c>
      <c r="D1338" s="57">
        <f t="shared" ca="1" si="106"/>
        <v>46097</v>
      </c>
      <c r="E1338" s="32" t="str">
        <f t="shared" ca="1" si="107"/>
        <v>2-Months</v>
      </c>
      <c r="F1338" s="32" t="str">
        <f>VLOOKUP(O1338,Stock[],5,FALSE)</f>
        <v>BE</v>
      </c>
      <c r="G1338" s="33" t="s">
        <v>2223</v>
      </c>
      <c r="H1338" s="34"/>
      <c r="I1338" s="34" t="s">
        <v>180</v>
      </c>
      <c r="J1338" s="32" t="str">
        <f>VLOOKUP(I1338,Customers[],2,FALSE)</f>
        <v>ရွှေမြင်း</v>
      </c>
      <c r="K1338" s="32" t="str">
        <f>VLOOKUP(I1338,Customers[],4,FALSE)</f>
        <v>Meiktila</v>
      </c>
      <c r="L1338" s="32" t="str">
        <f>VLOOKUP(Table85[[#This Row],[CustomerID]],Table!H:K,3,0)</f>
        <v>မိတ္ထီလာ</v>
      </c>
      <c r="M1338" s="32" t="str">
        <f>VLOOKUP(I1338,Customers[],5,FALSE)</f>
        <v>WholeSales/Contract</v>
      </c>
      <c r="N1338" s="34" t="s">
        <v>10</v>
      </c>
      <c r="O1338" s="37" t="s">
        <v>217</v>
      </c>
      <c r="P1338" s="32" t="str">
        <f>VLOOKUP(O1338,Stock[],2,FALSE)</f>
        <v>လိမ္မော်ဖြူ</v>
      </c>
      <c r="Q1338" s="35">
        <f>VLOOKUP(O1338,Stock[],3,FALSE)</f>
        <v>0.64</v>
      </c>
      <c r="R1338" s="35">
        <f>VLOOKUP(O1338,Stock[],4,FALSE)</f>
        <v>24</v>
      </c>
      <c r="S1338" s="34"/>
      <c r="T1338" s="35">
        <f>(DailySales!$S1338/DailySales!$R1338)+DailySales!$U1338</f>
        <v>30</v>
      </c>
      <c r="U1338" s="34">
        <v>30</v>
      </c>
      <c r="V1338" s="36">
        <f>+DailySales!$T1338*DailySales!$R1338</f>
        <v>720</v>
      </c>
      <c r="W1338" s="36">
        <f>+DailySales!$V1338*DailySales!$Q1338</f>
        <v>460.8</v>
      </c>
      <c r="X1338" s="36">
        <f>VLOOKUP(O1338,Stock[],6,FALSE)</f>
        <v>1330</v>
      </c>
      <c r="Y1338" s="36">
        <f>+DailySales!$V1338*DailySales!$X1338</f>
        <v>957600</v>
      </c>
      <c r="Z1338" s="37"/>
      <c r="AA1338" s="34"/>
      <c r="AB1338" s="78"/>
      <c r="AC1338" s="78"/>
      <c r="AD1338" s="34"/>
      <c r="AE1338" s="77"/>
      <c r="AF1338" s="38"/>
      <c r="AG1338" s="39"/>
      <c r="AH1338" s="38">
        <v>46072</v>
      </c>
      <c r="AI1338" s="39">
        <v>957600</v>
      </c>
      <c r="AJ1338" s="38"/>
      <c r="AK1338" s="39"/>
      <c r="AL1338" s="34"/>
      <c r="AM1338" s="39"/>
      <c r="AN133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38" s="26"/>
      <c r="AQ1338" s="26"/>
      <c r="AR1338" s="26"/>
    </row>
    <row r="1339" spans="1:44" ht="19.5" customHeight="1" x14ac:dyDescent="0.25">
      <c r="A1339" s="32">
        <f t="shared" si="104"/>
        <v>2026</v>
      </c>
      <c r="B1339" s="32">
        <f t="shared" si="105"/>
        <v>1</v>
      </c>
      <c r="C1339" s="25">
        <v>46030</v>
      </c>
      <c r="D1339" s="57">
        <f t="shared" ca="1" si="106"/>
        <v>46097</v>
      </c>
      <c r="E1339" s="32" t="str">
        <f t="shared" ca="1" si="107"/>
        <v>2-Months</v>
      </c>
      <c r="F1339" s="32" t="str">
        <f>VLOOKUP(O1339,Stock[],5,FALSE)</f>
        <v>BE</v>
      </c>
      <c r="G1339" s="33" t="s">
        <v>2223</v>
      </c>
      <c r="H1339" s="34"/>
      <c r="I1339" s="34" t="s">
        <v>180</v>
      </c>
      <c r="J1339" s="32" t="str">
        <f>VLOOKUP(I1339,Customers[],2,FALSE)</f>
        <v>ရွှေမြင်း</v>
      </c>
      <c r="K1339" s="32" t="str">
        <f>VLOOKUP(I1339,Customers[],4,FALSE)</f>
        <v>Meiktila</v>
      </c>
      <c r="L1339" s="32" t="str">
        <f>VLOOKUP(Table85[[#This Row],[CustomerID]],Table!H:K,3,0)</f>
        <v>မိတ္ထီလာ</v>
      </c>
      <c r="M1339" s="32" t="str">
        <f>VLOOKUP(I1339,Customers[],5,FALSE)</f>
        <v>WholeSales/Contract</v>
      </c>
      <c r="N1339" s="34" t="s">
        <v>10</v>
      </c>
      <c r="O1339" s="37" t="s">
        <v>2120</v>
      </c>
      <c r="P1339" s="32" t="str">
        <f>VLOOKUP(O1339,Stock[],2,FALSE)</f>
        <v>ဇေ အရက်သန့်</v>
      </c>
      <c r="Q1339" s="35">
        <f>VLOOKUP(O1339,Stock[],3,FALSE)</f>
        <v>0.64</v>
      </c>
      <c r="R1339" s="35">
        <f>VLOOKUP(O1339,Stock[],4,FALSE)</f>
        <v>14</v>
      </c>
      <c r="S1339" s="34"/>
      <c r="T1339" s="35">
        <f>(DailySales!$S1339/DailySales!$R1339)+DailySales!$U1339</f>
        <v>20</v>
      </c>
      <c r="U1339" s="34">
        <v>20</v>
      </c>
      <c r="V1339" s="36">
        <f>+DailySales!$T1339*DailySales!$R1339</f>
        <v>280</v>
      </c>
      <c r="W1339" s="36">
        <f>+DailySales!$V1339*DailySales!$Q1339</f>
        <v>179.20000000000002</v>
      </c>
      <c r="X1339" s="36">
        <f>VLOOKUP(O1339,Stock[],6,FALSE)</f>
        <v>1380</v>
      </c>
      <c r="Y1339" s="36">
        <f>+DailySales!$V1339*DailySales!$X1339</f>
        <v>386400</v>
      </c>
      <c r="Z1339" s="37"/>
      <c r="AA1339" s="34"/>
      <c r="AB1339" s="78"/>
      <c r="AC1339" s="78"/>
      <c r="AD1339" s="34"/>
      <c r="AE1339" s="77"/>
      <c r="AF1339" s="38"/>
      <c r="AG1339" s="39"/>
      <c r="AH1339" s="38">
        <v>46072</v>
      </c>
      <c r="AI1339" s="39">
        <v>386400</v>
      </c>
      <c r="AJ1339" s="38"/>
      <c r="AK1339" s="39"/>
      <c r="AL1339" s="34"/>
      <c r="AM1339" s="39"/>
      <c r="AN133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39" s="26"/>
      <c r="AQ1339" s="26"/>
      <c r="AR1339" s="26"/>
    </row>
    <row r="1340" spans="1:44" ht="19.5" customHeight="1" x14ac:dyDescent="0.25">
      <c r="A1340" s="32">
        <f t="shared" si="104"/>
        <v>2026</v>
      </c>
      <c r="B1340" s="32">
        <f t="shared" si="105"/>
        <v>1</v>
      </c>
      <c r="C1340" s="25">
        <v>46030</v>
      </c>
      <c r="D1340" s="57">
        <f t="shared" ca="1" si="106"/>
        <v>46097</v>
      </c>
      <c r="E1340" s="32" t="str">
        <f t="shared" ca="1" si="107"/>
        <v>2-Months</v>
      </c>
      <c r="F1340" s="32" t="str">
        <f>VLOOKUP(O1340,Stock[],5,FALSE)</f>
        <v>BE</v>
      </c>
      <c r="G1340" s="33" t="s">
        <v>2224</v>
      </c>
      <c r="H1340" s="34"/>
      <c r="I1340" s="34" t="s">
        <v>226</v>
      </c>
      <c r="J1340" s="32" t="str">
        <f>VLOOKUP(I1340,Customers[],2,FALSE)</f>
        <v>Summer-1</v>
      </c>
      <c r="K1340" s="32" t="str">
        <f>VLOOKUP(I1340,Customers[],4,FALSE)</f>
        <v>Meiktila</v>
      </c>
      <c r="L1340" s="32" t="str">
        <f>VLOOKUP(Table85[[#This Row],[CustomerID]],Table!H:K,3,0)</f>
        <v>မိတ္ထီလာ</v>
      </c>
      <c r="M1340" s="32" t="str">
        <f>VLOOKUP(I1340,Customers[],5,FALSE)</f>
        <v>WholeSales</v>
      </c>
      <c r="N1340" s="34" t="s">
        <v>10</v>
      </c>
      <c r="O1340" s="37" t="s">
        <v>217</v>
      </c>
      <c r="P1340" s="32" t="str">
        <f>VLOOKUP(O1340,Stock[],2,FALSE)</f>
        <v>လိမ္မော်ဖြူ</v>
      </c>
      <c r="Q1340" s="35">
        <f>VLOOKUP(O1340,Stock[],3,FALSE)</f>
        <v>0.64</v>
      </c>
      <c r="R1340" s="35">
        <f>VLOOKUP(O1340,Stock[],4,FALSE)</f>
        <v>24</v>
      </c>
      <c r="S1340" s="34"/>
      <c r="T1340" s="35">
        <f>(DailySales!$S1340/DailySales!$R1340)+DailySales!$U1340</f>
        <v>100</v>
      </c>
      <c r="U1340" s="34">
        <v>100</v>
      </c>
      <c r="V1340" s="36">
        <f>+DailySales!$T1340*DailySales!$R1340</f>
        <v>2400</v>
      </c>
      <c r="W1340" s="36">
        <f>+DailySales!$V1340*DailySales!$Q1340</f>
        <v>1536</v>
      </c>
      <c r="X1340" s="36">
        <f>VLOOKUP(O1340,Stock[],6,FALSE)</f>
        <v>1330</v>
      </c>
      <c r="Y1340" s="36">
        <f>+DailySales!$V1340*DailySales!$X1340</f>
        <v>3192000</v>
      </c>
      <c r="Z1340" s="37"/>
      <c r="AA1340" s="34"/>
      <c r="AB1340" s="78"/>
      <c r="AC1340" s="78"/>
      <c r="AD1340" s="34"/>
      <c r="AE1340" s="77"/>
      <c r="AF1340" s="38"/>
      <c r="AG1340" s="39"/>
      <c r="AH1340" s="38">
        <v>46041</v>
      </c>
      <c r="AI1340" s="39">
        <v>3192000</v>
      </c>
      <c r="AJ1340" s="38"/>
      <c r="AK1340" s="39"/>
      <c r="AL1340" s="34"/>
      <c r="AM1340" s="39"/>
      <c r="AN134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40" s="26"/>
      <c r="AQ1340" s="26"/>
      <c r="AR1340" s="26"/>
    </row>
    <row r="1341" spans="1:44" ht="19.5" customHeight="1" x14ac:dyDescent="0.25">
      <c r="A1341" s="32">
        <f t="shared" si="104"/>
        <v>2026</v>
      </c>
      <c r="B1341" s="32">
        <f t="shared" si="105"/>
        <v>1</v>
      </c>
      <c r="C1341" s="25">
        <v>46030</v>
      </c>
      <c r="D1341" s="57">
        <f t="shared" ca="1" si="106"/>
        <v>46097</v>
      </c>
      <c r="E1341" s="32" t="str">
        <f t="shared" ca="1" si="107"/>
        <v>2-Months</v>
      </c>
      <c r="F1341" s="32" t="str">
        <f>VLOOKUP(O1341,Stock[],5,FALSE)</f>
        <v>BE</v>
      </c>
      <c r="G1341" s="33" t="s">
        <v>2225</v>
      </c>
      <c r="H1341" s="34"/>
      <c r="I1341" s="34" t="s">
        <v>181</v>
      </c>
      <c r="J1341" s="32" t="str">
        <f>VLOOKUP(I1341,Customers[],2,FALSE)</f>
        <v>ရွှေမြင်း(ရွှေခြင်္သေ့)</v>
      </c>
      <c r="K1341" s="32" t="str">
        <f>VLOOKUP(I1341,Customers[],4,FALSE)</f>
        <v>Meiktila</v>
      </c>
      <c r="L1341" s="32" t="str">
        <f>VLOOKUP(Table85[[#This Row],[CustomerID]],Table!H:K,3,0)</f>
        <v>မိတ္ထီလာ</v>
      </c>
      <c r="M1341" s="32" t="str">
        <f>VLOOKUP(I1341,Customers[],5,FALSE)</f>
        <v>WholeSales/Contract</v>
      </c>
      <c r="N1341" s="34" t="s">
        <v>10</v>
      </c>
      <c r="O1341" s="37" t="s">
        <v>240</v>
      </c>
      <c r="P1341" s="32" t="str">
        <f>VLOOKUP(O1341,Stock[],2,FALSE)</f>
        <v>သံပုရာအရက်</v>
      </c>
      <c r="Q1341" s="35">
        <f>VLOOKUP(O1341,Stock[],3,FALSE)</f>
        <v>0.64</v>
      </c>
      <c r="R1341" s="35">
        <f>VLOOKUP(O1341,Stock[],4,FALSE)</f>
        <v>14</v>
      </c>
      <c r="S1341" s="34"/>
      <c r="T1341" s="35">
        <f>(DailySales!$S1341/DailySales!$R1341)+DailySales!$U1341</f>
        <v>15</v>
      </c>
      <c r="U1341" s="34">
        <v>15</v>
      </c>
      <c r="V1341" s="36">
        <f>+DailySales!$T1341*DailySales!$R1341</f>
        <v>210</v>
      </c>
      <c r="W1341" s="36">
        <f>+DailySales!$V1341*DailySales!$Q1341</f>
        <v>134.4</v>
      </c>
      <c r="X1341" s="36">
        <f>VLOOKUP(O1341,Stock[],6,FALSE)</f>
        <v>1330</v>
      </c>
      <c r="Y1341" s="36">
        <f>+DailySales!$V1341*DailySales!$X1341</f>
        <v>279300</v>
      </c>
      <c r="Z1341" s="37"/>
      <c r="AA1341" s="34"/>
      <c r="AB1341" s="78"/>
      <c r="AC1341" s="78"/>
      <c r="AD1341" s="34"/>
      <c r="AE1341" s="77"/>
      <c r="AF1341" s="38"/>
      <c r="AG1341" s="39"/>
      <c r="AH1341" s="38">
        <v>46072</v>
      </c>
      <c r="AI1341" s="39">
        <v>279300</v>
      </c>
      <c r="AJ1341" s="38"/>
      <c r="AK1341" s="39"/>
      <c r="AL1341" s="34"/>
      <c r="AM1341" s="39"/>
      <c r="AN134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41" s="26"/>
      <c r="AQ1341" s="26"/>
      <c r="AR1341" s="26"/>
    </row>
    <row r="1342" spans="1:44" ht="19.5" customHeight="1" x14ac:dyDescent="0.25">
      <c r="A1342" s="32">
        <f t="shared" si="104"/>
        <v>2026</v>
      </c>
      <c r="B1342" s="32">
        <f t="shared" si="105"/>
        <v>1</v>
      </c>
      <c r="C1342" s="25">
        <v>46030</v>
      </c>
      <c r="D1342" s="57">
        <f t="shared" ca="1" si="106"/>
        <v>46097</v>
      </c>
      <c r="E1342" s="32" t="str">
        <f t="shared" ca="1" si="107"/>
        <v>2-Months</v>
      </c>
      <c r="F1342" s="32" t="str">
        <f>VLOOKUP(O1342,Stock[],5,FALSE)</f>
        <v>BE</v>
      </c>
      <c r="G1342" s="33" t="s">
        <v>2225</v>
      </c>
      <c r="H1342" s="34"/>
      <c r="I1342" s="34" t="s">
        <v>181</v>
      </c>
      <c r="J1342" s="32" t="str">
        <f>VLOOKUP(I1342,Customers[],2,FALSE)</f>
        <v>ရွှေမြင်း(ရွှေခြင်္သေ့)</v>
      </c>
      <c r="K1342" s="32" t="str">
        <f>VLOOKUP(I1342,Customers[],4,FALSE)</f>
        <v>Meiktila</v>
      </c>
      <c r="L1342" s="32" t="str">
        <f>VLOOKUP(Table85[[#This Row],[CustomerID]],Table!H:K,3,0)</f>
        <v>မိတ္ထီလာ</v>
      </c>
      <c r="M1342" s="32" t="str">
        <f>VLOOKUP(I1342,Customers[],5,FALSE)</f>
        <v>WholeSales/Contract</v>
      </c>
      <c r="N1342" s="34" t="s">
        <v>10</v>
      </c>
      <c r="O1342" s="37" t="s">
        <v>220</v>
      </c>
      <c r="P1342" s="32" t="str">
        <f>VLOOKUP(O1342,Stock[],2,FALSE)</f>
        <v>မြန်မာရှောက်ပျား</v>
      </c>
      <c r="Q1342" s="35">
        <f>VLOOKUP(O1342,Stock[],3,FALSE)</f>
        <v>0.64</v>
      </c>
      <c r="R1342" s="35">
        <f>VLOOKUP(O1342,Stock[],4,FALSE)</f>
        <v>14</v>
      </c>
      <c r="S1342" s="34"/>
      <c r="T1342" s="35">
        <f>(DailySales!$S1342/DailySales!$R1342)+DailySales!$U1342</f>
        <v>15</v>
      </c>
      <c r="U1342" s="34">
        <v>15</v>
      </c>
      <c r="V1342" s="36">
        <f>+DailySales!$T1342*DailySales!$R1342</f>
        <v>210</v>
      </c>
      <c r="W1342" s="36">
        <f>+DailySales!$V1342*DailySales!$Q1342</f>
        <v>134.4</v>
      </c>
      <c r="X1342" s="36">
        <f>VLOOKUP(O1342,Stock[],6,FALSE)</f>
        <v>1370</v>
      </c>
      <c r="Y1342" s="36">
        <f>+DailySales!$V1342*DailySales!$X1342</f>
        <v>287700</v>
      </c>
      <c r="Z1342" s="37"/>
      <c r="AA1342" s="34"/>
      <c r="AB1342" s="78"/>
      <c r="AC1342" s="78"/>
      <c r="AD1342" s="34"/>
      <c r="AE1342" s="77"/>
      <c r="AF1342" s="38"/>
      <c r="AG1342" s="39"/>
      <c r="AH1342" s="38">
        <v>46072</v>
      </c>
      <c r="AI1342" s="39">
        <v>287700</v>
      </c>
      <c r="AJ1342" s="38"/>
      <c r="AK1342" s="39"/>
      <c r="AL1342" s="34"/>
      <c r="AM1342" s="39"/>
      <c r="AN134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42" s="26"/>
      <c r="AQ1342" s="26"/>
      <c r="AR1342" s="26"/>
    </row>
    <row r="1343" spans="1:44" ht="19.5" customHeight="1" x14ac:dyDescent="0.25">
      <c r="A1343" s="32">
        <f t="shared" si="104"/>
        <v>2026</v>
      </c>
      <c r="B1343" s="32">
        <f t="shared" si="105"/>
        <v>1</v>
      </c>
      <c r="C1343" s="25">
        <v>46030</v>
      </c>
      <c r="D1343" s="57">
        <f t="shared" ca="1" si="106"/>
        <v>46097</v>
      </c>
      <c r="E1343" s="32" t="str">
        <f t="shared" ca="1" si="107"/>
        <v>2-Months</v>
      </c>
      <c r="F1343" s="32" t="str">
        <f>VLOOKUP(O1343,Stock[],5,FALSE)</f>
        <v>BE</v>
      </c>
      <c r="G1343" s="33" t="s">
        <v>2225</v>
      </c>
      <c r="H1343" s="34"/>
      <c r="I1343" s="34" t="s">
        <v>181</v>
      </c>
      <c r="J1343" s="32" t="str">
        <f>VLOOKUP(I1343,Customers[],2,FALSE)</f>
        <v>ရွှေမြင်း(ရွှေခြင်္သေ့)</v>
      </c>
      <c r="K1343" s="32" t="str">
        <f>VLOOKUP(I1343,Customers[],4,FALSE)</f>
        <v>Meiktila</v>
      </c>
      <c r="L1343" s="32" t="str">
        <f>VLOOKUP(Table85[[#This Row],[CustomerID]],Table!H:K,3,0)</f>
        <v>မိတ္ထီလာ</v>
      </c>
      <c r="M1343" s="32" t="str">
        <f>VLOOKUP(I1343,Customers[],5,FALSE)</f>
        <v>WholeSales/Contract</v>
      </c>
      <c r="N1343" s="34" t="s">
        <v>10</v>
      </c>
      <c r="O1343" s="37" t="s">
        <v>217</v>
      </c>
      <c r="P1343" s="32" t="str">
        <f>VLOOKUP(O1343,Stock[],2,FALSE)</f>
        <v>လိမ္မော်ဖြူ</v>
      </c>
      <c r="Q1343" s="35">
        <f>VLOOKUP(O1343,Stock[],3,FALSE)</f>
        <v>0.64</v>
      </c>
      <c r="R1343" s="35">
        <f>VLOOKUP(O1343,Stock[],4,FALSE)</f>
        <v>24</v>
      </c>
      <c r="S1343" s="34"/>
      <c r="T1343" s="35">
        <f>(DailySales!$S1343/DailySales!$R1343)+DailySales!$U1343</f>
        <v>10</v>
      </c>
      <c r="U1343" s="34">
        <v>10</v>
      </c>
      <c r="V1343" s="36">
        <f>+DailySales!$T1343*DailySales!$R1343</f>
        <v>240</v>
      </c>
      <c r="W1343" s="36">
        <f>+DailySales!$V1343*DailySales!$Q1343</f>
        <v>153.6</v>
      </c>
      <c r="X1343" s="36">
        <f>VLOOKUP(O1343,Stock[],6,FALSE)</f>
        <v>1330</v>
      </c>
      <c r="Y1343" s="36">
        <f>+DailySales!$V1343*DailySales!$X1343</f>
        <v>319200</v>
      </c>
      <c r="Z1343" s="37"/>
      <c r="AA1343" s="34"/>
      <c r="AB1343" s="78"/>
      <c r="AC1343" s="78"/>
      <c r="AD1343" s="34"/>
      <c r="AE1343" s="77"/>
      <c r="AF1343" s="38"/>
      <c r="AG1343" s="39"/>
      <c r="AH1343" s="38">
        <v>46072</v>
      </c>
      <c r="AI1343" s="39">
        <v>319200</v>
      </c>
      <c r="AJ1343" s="38"/>
      <c r="AK1343" s="39"/>
      <c r="AL1343" s="34"/>
      <c r="AM1343" s="39"/>
      <c r="AN134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43" s="26"/>
      <c r="AQ1343" s="26"/>
      <c r="AR1343" s="26"/>
    </row>
    <row r="1344" spans="1:44" ht="19.5" customHeight="1" x14ac:dyDescent="0.25">
      <c r="A1344" s="32">
        <f t="shared" si="104"/>
        <v>2026</v>
      </c>
      <c r="B1344" s="32">
        <f t="shared" si="105"/>
        <v>1</v>
      </c>
      <c r="C1344" s="25">
        <v>46030</v>
      </c>
      <c r="D1344" s="57">
        <f t="shared" ca="1" si="106"/>
        <v>46097</v>
      </c>
      <c r="E1344" s="32" t="str">
        <f t="shared" ca="1" si="107"/>
        <v>2-Months</v>
      </c>
      <c r="F1344" s="32" t="str">
        <f>VLOOKUP(O1344,Stock[],5,FALSE)</f>
        <v>BE</v>
      </c>
      <c r="G1344" s="33" t="s">
        <v>2225</v>
      </c>
      <c r="H1344" s="34"/>
      <c r="I1344" s="34" t="s">
        <v>181</v>
      </c>
      <c r="J1344" s="32" t="str">
        <f>VLOOKUP(I1344,Customers[],2,FALSE)</f>
        <v>ရွှေမြင်း(ရွှေခြင်္သေ့)</v>
      </c>
      <c r="K1344" s="32" t="str">
        <f>VLOOKUP(I1344,Customers[],4,FALSE)</f>
        <v>Meiktila</v>
      </c>
      <c r="L1344" s="32" t="str">
        <f>VLOOKUP(Table85[[#This Row],[CustomerID]],Table!H:K,3,0)</f>
        <v>မိတ္ထီလာ</v>
      </c>
      <c r="M1344" s="32" t="str">
        <f>VLOOKUP(I1344,Customers[],5,FALSE)</f>
        <v>WholeSales/Contract</v>
      </c>
      <c r="N1344" s="34" t="s">
        <v>10</v>
      </c>
      <c r="O1344" s="37" t="s">
        <v>2120</v>
      </c>
      <c r="P1344" s="32" t="str">
        <f>VLOOKUP(O1344,Stock[],2,FALSE)</f>
        <v>ဇေ အရက်သန့်</v>
      </c>
      <c r="Q1344" s="35">
        <f>VLOOKUP(O1344,Stock[],3,FALSE)</f>
        <v>0.64</v>
      </c>
      <c r="R1344" s="35">
        <f>VLOOKUP(O1344,Stock[],4,FALSE)</f>
        <v>14</v>
      </c>
      <c r="S1344" s="34"/>
      <c r="T1344" s="35">
        <f>(DailySales!$S1344/DailySales!$R1344)+DailySales!$U1344</f>
        <v>20</v>
      </c>
      <c r="U1344" s="34">
        <v>20</v>
      </c>
      <c r="V1344" s="36">
        <f>+DailySales!$T1344*DailySales!$R1344</f>
        <v>280</v>
      </c>
      <c r="W1344" s="36">
        <f>+DailySales!$V1344*DailySales!$Q1344</f>
        <v>179.20000000000002</v>
      </c>
      <c r="X1344" s="36">
        <f>VLOOKUP(O1344,Stock[],6,FALSE)</f>
        <v>1380</v>
      </c>
      <c r="Y1344" s="36">
        <f>+DailySales!$V1344*DailySales!$X1344</f>
        <v>386400</v>
      </c>
      <c r="Z1344" s="37"/>
      <c r="AA1344" s="34"/>
      <c r="AB1344" s="78"/>
      <c r="AC1344" s="78"/>
      <c r="AD1344" s="34"/>
      <c r="AE1344" s="77"/>
      <c r="AF1344" s="38"/>
      <c r="AG1344" s="39"/>
      <c r="AH1344" s="38">
        <v>46072</v>
      </c>
      <c r="AI1344" s="39">
        <v>386400</v>
      </c>
      <c r="AJ1344" s="38"/>
      <c r="AK1344" s="39"/>
      <c r="AL1344" s="34"/>
      <c r="AM1344" s="39"/>
      <c r="AN134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44" s="26"/>
      <c r="AQ1344" s="26"/>
      <c r="AR1344" s="26"/>
    </row>
    <row r="1345" spans="1:44" ht="19.5" customHeight="1" x14ac:dyDescent="0.25">
      <c r="A1345" s="32">
        <f t="shared" si="104"/>
        <v>2026</v>
      </c>
      <c r="B1345" s="32">
        <f t="shared" si="105"/>
        <v>1</v>
      </c>
      <c r="C1345" s="25">
        <v>46030</v>
      </c>
      <c r="D1345" s="57">
        <f t="shared" ca="1" si="106"/>
        <v>46097</v>
      </c>
      <c r="E1345" s="32" t="str">
        <f t="shared" ca="1" si="107"/>
        <v>2-Months</v>
      </c>
      <c r="F1345" s="32" t="str">
        <f>VLOOKUP(O1345,Stock[],5,FALSE)</f>
        <v>BE</v>
      </c>
      <c r="G1345" s="33" t="s">
        <v>2225</v>
      </c>
      <c r="H1345" s="34"/>
      <c r="I1345" s="34" t="s">
        <v>181</v>
      </c>
      <c r="J1345" s="32" t="str">
        <f>VLOOKUP(I1345,Customers[],2,FALSE)</f>
        <v>ရွှေမြင်း(ရွှေခြင်္သေ့)</v>
      </c>
      <c r="K1345" s="32" t="str">
        <f>VLOOKUP(I1345,Customers[],4,FALSE)</f>
        <v>Meiktila</v>
      </c>
      <c r="L1345" s="32" t="str">
        <f>VLOOKUP(Table85[[#This Row],[CustomerID]],Table!H:K,3,0)</f>
        <v>မိတ္ထီလာ</v>
      </c>
      <c r="M1345" s="32" t="str">
        <f>VLOOKUP(I1345,Customers[],5,FALSE)</f>
        <v>WholeSales/Contract</v>
      </c>
      <c r="N1345" s="34" t="s">
        <v>10</v>
      </c>
      <c r="O1345" s="37" t="s">
        <v>214</v>
      </c>
      <c r="P1345" s="32" t="str">
        <f>VLOOKUP(O1345,Stock[],2,FALSE)</f>
        <v>ကောင်းကြည်</v>
      </c>
      <c r="Q1345" s="35">
        <f>VLOOKUP(O1345,Stock[],3,FALSE)</f>
        <v>0.64</v>
      </c>
      <c r="R1345" s="35">
        <f>VLOOKUP(O1345,Stock[],4,FALSE)</f>
        <v>14</v>
      </c>
      <c r="S1345" s="34"/>
      <c r="T1345" s="35">
        <f>(DailySales!$S1345/DailySales!$R1345)+DailySales!$U1345</f>
        <v>30</v>
      </c>
      <c r="U1345" s="34">
        <v>30</v>
      </c>
      <c r="V1345" s="36">
        <f>+DailySales!$T1345*DailySales!$R1345</f>
        <v>420</v>
      </c>
      <c r="W1345" s="36">
        <f>+DailySales!$V1345*DailySales!$Q1345</f>
        <v>268.8</v>
      </c>
      <c r="X1345" s="36">
        <f>VLOOKUP(O1345,Stock[],6,FALSE)</f>
        <v>1330</v>
      </c>
      <c r="Y1345" s="36">
        <f>+DailySales!$V1345*DailySales!$X1345</f>
        <v>558600</v>
      </c>
      <c r="Z1345" s="37"/>
      <c r="AA1345" s="34"/>
      <c r="AB1345" s="78"/>
      <c r="AC1345" s="78"/>
      <c r="AD1345" s="34"/>
      <c r="AE1345" s="77"/>
      <c r="AF1345" s="38"/>
      <c r="AG1345" s="39"/>
      <c r="AH1345" s="38">
        <v>46072</v>
      </c>
      <c r="AI1345" s="39">
        <v>558600</v>
      </c>
      <c r="AJ1345" s="38"/>
      <c r="AK1345" s="39"/>
      <c r="AL1345" s="34"/>
      <c r="AM1345" s="39"/>
      <c r="AN134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45" s="26"/>
      <c r="AQ1345" s="26"/>
      <c r="AR1345" s="26"/>
    </row>
    <row r="1346" spans="1:44" ht="19.5" customHeight="1" x14ac:dyDescent="0.25">
      <c r="A1346" s="32">
        <f t="shared" si="104"/>
        <v>2026</v>
      </c>
      <c r="B1346" s="32">
        <f t="shared" si="105"/>
        <v>1</v>
      </c>
      <c r="C1346" s="25">
        <v>46030</v>
      </c>
      <c r="D1346" s="57">
        <f t="shared" ref="D1346:D1409" ca="1" si="112">TODAY()</f>
        <v>46097</v>
      </c>
      <c r="E1346" s="32" t="str">
        <f t="shared" ref="E1346:E1409" ca="1" si="113">DATEDIF(C1346,D1346,"M")&amp;"-Months"</f>
        <v>2-Months</v>
      </c>
      <c r="F1346" s="32" t="str">
        <f>VLOOKUP(O1346,Stock[],5,FALSE)</f>
        <v>BE</v>
      </c>
      <c r="G1346" s="33" t="s">
        <v>2226</v>
      </c>
      <c r="H1346" s="34"/>
      <c r="I1346" s="34" t="s">
        <v>236</v>
      </c>
      <c r="J1346" s="32" t="str">
        <f>VLOOKUP(I1346,Customers[],2,FALSE)</f>
        <v>မယဉ်ယဉ်အေး</v>
      </c>
      <c r="K1346" s="32" t="str">
        <f>VLOOKUP(I1346,Customers[],4,FALSE)</f>
        <v>Mahlaing</v>
      </c>
      <c r="L1346" s="32" t="str">
        <f>VLOOKUP(Table85[[#This Row],[CustomerID]],Table!H:K,3,0)</f>
        <v>မလှိုင်</v>
      </c>
      <c r="M1346" s="32" t="str">
        <f>VLOOKUP(I1346,Customers[],5,FALSE)</f>
        <v>WholeSales/Contract</v>
      </c>
      <c r="N1346" s="34" t="s">
        <v>10</v>
      </c>
      <c r="O1346" s="37" t="s">
        <v>209</v>
      </c>
      <c r="P1346" s="32" t="str">
        <f>VLOOKUP(O1346,Stock[],2,FALSE)</f>
        <v>ဇေယျဝတီ Red</v>
      </c>
      <c r="Q1346" s="35">
        <f>VLOOKUP(O1346,Stock[],3,FALSE)</f>
        <v>0.64</v>
      </c>
      <c r="R1346" s="35">
        <f>VLOOKUP(O1346,Stock[],4,FALSE)</f>
        <v>14</v>
      </c>
      <c r="S1346" s="34"/>
      <c r="T1346" s="35">
        <f>(DailySales!$S1346/DailySales!$R1346)+DailySales!$U1346</f>
        <v>40</v>
      </c>
      <c r="U1346" s="34">
        <v>40</v>
      </c>
      <c r="V1346" s="36">
        <f>+DailySales!$T1346*DailySales!$R1346</f>
        <v>560</v>
      </c>
      <c r="W1346" s="36">
        <f>+DailySales!$V1346*DailySales!$Q1346</f>
        <v>358.40000000000003</v>
      </c>
      <c r="X1346" s="36">
        <f>VLOOKUP(O1346,Stock[],6,FALSE)</f>
        <v>1330</v>
      </c>
      <c r="Y1346" s="36">
        <f>+DailySales!$V1346*DailySales!$X1346</f>
        <v>744800</v>
      </c>
      <c r="Z1346" s="37"/>
      <c r="AA1346" s="34"/>
      <c r="AB1346" s="78"/>
      <c r="AC1346" s="78"/>
      <c r="AD1346" s="34"/>
      <c r="AE1346" s="77"/>
      <c r="AF1346" s="38"/>
      <c r="AG1346" s="39"/>
      <c r="AH1346" s="38"/>
      <c r="AI1346" s="39"/>
      <c r="AJ1346" s="38">
        <v>46055</v>
      </c>
      <c r="AK1346" s="39">
        <v>744800</v>
      </c>
      <c r="AL1346" s="34"/>
      <c r="AM1346" s="39"/>
      <c r="AN134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46" s="26"/>
      <c r="AQ1346" s="26"/>
      <c r="AR1346" s="26"/>
    </row>
    <row r="1347" spans="1:44" ht="19.5" customHeight="1" x14ac:dyDescent="0.25">
      <c r="A1347" s="32">
        <f t="shared" si="104"/>
        <v>2026</v>
      </c>
      <c r="B1347" s="32">
        <f t="shared" si="105"/>
        <v>1</v>
      </c>
      <c r="C1347" s="25">
        <v>46030</v>
      </c>
      <c r="D1347" s="57">
        <f t="shared" ca="1" si="112"/>
        <v>46097</v>
      </c>
      <c r="E1347" s="32" t="str">
        <f t="shared" ca="1" si="113"/>
        <v>2-Months</v>
      </c>
      <c r="F1347" s="32" t="str">
        <f>VLOOKUP(O1347,Stock[],5,FALSE)</f>
        <v>BE</v>
      </c>
      <c r="G1347" s="33" t="s">
        <v>2226</v>
      </c>
      <c r="H1347" s="34"/>
      <c r="I1347" s="34" t="s">
        <v>236</v>
      </c>
      <c r="J1347" s="32" t="str">
        <f>VLOOKUP(I1347,Customers[],2,FALSE)</f>
        <v>မယဉ်ယဉ်အေး</v>
      </c>
      <c r="K1347" s="32" t="str">
        <f>VLOOKUP(I1347,Customers[],4,FALSE)</f>
        <v>Mahlaing</v>
      </c>
      <c r="L1347" s="32" t="str">
        <f>VLOOKUP(Table85[[#This Row],[CustomerID]],Table!H:K,3,0)</f>
        <v>မလှိုင်</v>
      </c>
      <c r="M1347" s="32" t="str">
        <f>VLOOKUP(I1347,Customers[],5,FALSE)</f>
        <v>WholeSales/Contract</v>
      </c>
      <c r="N1347" s="34" t="s">
        <v>10</v>
      </c>
      <c r="O1347" s="37" t="s">
        <v>1395</v>
      </c>
      <c r="P1347" s="32" t="str">
        <f>VLOOKUP(O1347,Stock[],2,FALSE)</f>
        <v>ရွှေမင်းသားမန်ကျည်းခေါင်ရည်</v>
      </c>
      <c r="Q1347" s="35">
        <f>VLOOKUP(O1347,Stock[],3,FALSE)</f>
        <v>0.64</v>
      </c>
      <c r="R1347" s="35">
        <f>VLOOKUP(O1347,Stock[],4,FALSE)</f>
        <v>14</v>
      </c>
      <c r="S1347" s="34"/>
      <c r="T1347" s="35">
        <f>(DailySales!$S1347/DailySales!$R1347)+DailySales!$U1347</f>
        <v>30</v>
      </c>
      <c r="U1347" s="34">
        <v>30</v>
      </c>
      <c r="V1347" s="36">
        <f>+DailySales!$T1347*DailySales!$R1347</f>
        <v>420</v>
      </c>
      <c r="W1347" s="36">
        <f>+DailySales!$V1347*DailySales!$Q1347</f>
        <v>268.8</v>
      </c>
      <c r="X1347" s="36">
        <f>VLOOKUP(O1347,Stock[],6,FALSE)</f>
        <v>830</v>
      </c>
      <c r="Y1347" s="36">
        <f>+DailySales!$V1347*DailySales!$X1347</f>
        <v>348600</v>
      </c>
      <c r="Z1347" s="37"/>
      <c r="AA1347" s="34"/>
      <c r="AB1347" s="78"/>
      <c r="AC1347" s="78"/>
      <c r="AD1347" s="34"/>
      <c r="AE1347" s="77"/>
      <c r="AF1347" s="38"/>
      <c r="AG1347" s="39"/>
      <c r="AH1347" s="38"/>
      <c r="AI1347" s="39"/>
      <c r="AJ1347" s="38">
        <v>46055</v>
      </c>
      <c r="AK1347" s="39">
        <v>348600</v>
      </c>
      <c r="AL1347" s="34"/>
      <c r="AM1347" s="39"/>
      <c r="AN134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47" s="26"/>
      <c r="AQ1347" s="26"/>
      <c r="AR1347" s="26"/>
    </row>
    <row r="1348" spans="1:44" ht="19.5" customHeight="1" x14ac:dyDescent="0.25">
      <c r="A1348" s="32">
        <f t="shared" si="104"/>
        <v>2026</v>
      </c>
      <c r="B1348" s="32">
        <f t="shared" si="105"/>
        <v>1</v>
      </c>
      <c r="C1348" s="25">
        <v>46030</v>
      </c>
      <c r="D1348" s="57">
        <f t="shared" ca="1" si="112"/>
        <v>46097</v>
      </c>
      <c r="E1348" s="32" t="str">
        <f t="shared" ca="1" si="113"/>
        <v>2-Months</v>
      </c>
      <c r="F1348" s="32" t="str">
        <f>VLOOKUP(O1348,Stock[],5,FALSE)</f>
        <v>BE</v>
      </c>
      <c r="G1348" s="33" t="s">
        <v>2227</v>
      </c>
      <c r="H1348" s="34"/>
      <c r="I1348" s="34" t="s">
        <v>227</v>
      </c>
      <c r="J1348" s="32" t="str">
        <f>VLOOKUP(I1348,Customers[],2,FALSE)</f>
        <v>Summer-2</v>
      </c>
      <c r="K1348" s="32" t="str">
        <f>VLOOKUP(I1348,Customers[],4,FALSE)</f>
        <v>Meiktila</v>
      </c>
      <c r="L1348" s="32" t="str">
        <f>VLOOKUP(Table85[[#This Row],[CustomerID]],Table!H:K,3,0)</f>
        <v>မိတ္ထီလာ</v>
      </c>
      <c r="M1348" s="32" t="str">
        <f>VLOOKUP(I1348,Customers[],5,FALSE)</f>
        <v>WholeSales</v>
      </c>
      <c r="N1348" s="34" t="s">
        <v>10</v>
      </c>
      <c r="O1348" s="37" t="s">
        <v>214</v>
      </c>
      <c r="P1348" s="32" t="str">
        <f>VLOOKUP(O1348,Stock[],2,FALSE)</f>
        <v>ကောင်းကြည်</v>
      </c>
      <c r="Q1348" s="35">
        <f>VLOOKUP(O1348,Stock[],3,FALSE)</f>
        <v>0.64</v>
      </c>
      <c r="R1348" s="35">
        <f>VLOOKUP(O1348,Stock[],4,FALSE)</f>
        <v>14</v>
      </c>
      <c r="S1348" s="34"/>
      <c r="T1348" s="35">
        <f>(DailySales!$S1348/DailySales!$R1348)+DailySales!$U1348</f>
        <v>100</v>
      </c>
      <c r="U1348" s="34">
        <v>100</v>
      </c>
      <c r="V1348" s="36">
        <f>+DailySales!$T1348*DailySales!$R1348</f>
        <v>1400</v>
      </c>
      <c r="W1348" s="36">
        <f>+DailySales!$V1348*DailySales!$Q1348</f>
        <v>896</v>
      </c>
      <c r="X1348" s="36">
        <f>VLOOKUP(O1348,Stock[],6,FALSE)</f>
        <v>1330</v>
      </c>
      <c r="Y1348" s="36">
        <f>+DailySales!$V1348*DailySales!$X1348</f>
        <v>1862000</v>
      </c>
      <c r="Z1348" s="37"/>
      <c r="AA1348" s="34"/>
      <c r="AB1348" s="78"/>
      <c r="AC1348" s="78"/>
      <c r="AD1348" s="34"/>
      <c r="AE1348" s="77"/>
      <c r="AF1348" s="38"/>
      <c r="AG1348" s="39"/>
      <c r="AH1348" s="38">
        <v>46032</v>
      </c>
      <c r="AI1348" s="39">
        <v>1862000</v>
      </c>
      <c r="AJ1348" s="38"/>
      <c r="AK1348" s="39"/>
      <c r="AL1348" s="34"/>
      <c r="AM1348" s="39"/>
      <c r="AN134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48" s="26"/>
      <c r="AQ1348" s="26"/>
      <c r="AR1348" s="26"/>
    </row>
    <row r="1349" spans="1:44" ht="19.5" customHeight="1" x14ac:dyDescent="0.25">
      <c r="A1349" s="32">
        <f t="shared" si="104"/>
        <v>2026</v>
      </c>
      <c r="B1349" s="32">
        <f t="shared" si="105"/>
        <v>1</v>
      </c>
      <c r="C1349" s="25">
        <v>46030</v>
      </c>
      <c r="D1349" s="57">
        <f t="shared" ca="1" si="112"/>
        <v>46097</v>
      </c>
      <c r="E1349" s="32" t="str">
        <f t="shared" ca="1" si="113"/>
        <v>2-Months</v>
      </c>
      <c r="F1349" s="32" t="str">
        <f>VLOOKUP(O1349,Stock[],5,FALSE)</f>
        <v>Whisky</v>
      </c>
      <c r="G1349" s="33" t="s">
        <v>2229</v>
      </c>
      <c r="H1349" s="34"/>
      <c r="I1349" s="34" t="s">
        <v>2210</v>
      </c>
      <c r="J1349" s="32" t="str">
        <f>VLOOKUP(I1349,Customers[],2,FALSE)</f>
        <v>AK</v>
      </c>
      <c r="K1349" s="32" t="str">
        <f>VLOOKUP(I1349,Customers[],4,FALSE)</f>
        <v>Meiktila</v>
      </c>
      <c r="L1349" s="32" t="str">
        <f>VLOOKUP(Table85[[#This Row],[CustomerID]],Table!H:K,3,0)</f>
        <v>မိတ္ထီလာ</v>
      </c>
      <c r="M1349" s="32" t="str">
        <f>VLOOKUP(I1349,Customers[],5,FALSE)</f>
        <v>Van-2</v>
      </c>
      <c r="N1349" s="34" t="s">
        <v>10</v>
      </c>
      <c r="O1349" s="37" t="s">
        <v>2113</v>
      </c>
      <c r="P1349" s="32" t="str">
        <f>VLOOKUP(O1349,Stock[],2,FALSE)</f>
        <v>Ngwe Taung 700ml</v>
      </c>
      <c r="Q1349" s="35">
        <f>VLOOKUP(O1349,Stock[],3,FALSE)</f>
        <v>0.7</v>
      </c>
      <c r="R1349" s="35">
        <f>VLOOKUP(O1349,Stock[],4,FALSE)</f>
        <v>12</v>
      </c>
      <c r="S1349" s="34"/>
      <c r="T1349" s="35">
        <f>(DailySales!$S1349/DailySales!$R1349)+DailySales!$U1349</f>
        <v>1</v>
      </c>
      <c r="U1349" s="34">
        <v>1</v>
      </c>
      <c r="V1349" s="36">
        <f>+DailySales!$T1349*DailySales!$R1349</f>
        <v>12</v>
      </c>
      <c r="W1349" s="36">
        <f>+DailySales!$V1349*DailySales!$Q1349</f>
        <v>8.3999999999999986</v>
      </c>
      <c r="X1349" s="36">
        <f>VLOOKUP(O1349,Stock[],6,FALSE)</f>
        <v>4700</v>
      </c>
      <c r="Y1349" s="36">
        <f>+DailySales!$V1349*DailySales!$X1349</f>
        <v>56400</v>
      </c>
      <c r="Z1349" s="37"/>
      <c r="AA1349" s="34"/>
      <c r="AB1349" s="34"/>
      <c r="AC1349" s="34"/>
      <c r="AD1349" s="34"/>
      <c r="AE1349" s="77"/>
      <c r="AF1349" s="38">
        <v>46034</v>
      </c>
      <c r="AG1349" s="39">
        <v>56400</v>
      </c>
      <c r="AH1349" s="38"/>
      <c r="AI1349" s="39"/>
      <c r="AJ1349" s="38"/>
      <c r="AK1349" s="39"/>
      <c r="AL1349" s="34"/>
      <c r="AM1349" s="39"/>
      <c r="AN134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49" s="26"/>
      <c r="AQ1349" s="26"/>
      <c r="AR1349" s="26"/>
    </row>
    <row r="1350" spans="1:44" ht="19.5" customHeight="1" x14ac:dyDescent="0.25">
      <c r="A1350" s="32">
        <f t="shared" si="104"/>
        <v>2026</v>
      </c>
      <c r="B1350" s="32">
        <f t="shared" si="105"/>
        <v>1</v>
      </c>
      <c r="C1350" s="25">
        <v>46030</v>
      </c>
      <c r="D1350" s="57">
        <f t="shared" ca="1" si="112"/>
        <v>46097</v>
      </c>
      <c r="E1350" s="32" t="str">
        <f t="shared" ca="1" si="113"/>
        <v>2-Months</v>
      </c>
      <c r="F1350" s="32" t="str">
        <f>VLOOKUP(O1350,Stock[],5,FALSE)</f>
        <v>Whisky</v>
      </c>
      <c r="G1350" s="33" t="s">
        <v>2230</v>
      </c>
      <c r="H1350" s="34"/>
      <c r="I1350" s="34" t="s">
        <v>1729</v>
      </c>
      <c r="J1350" s="32" t="str">
        <f>VLOOKUP(I1350,Customers[],2,FALSE)</f>
        <v>အရှေ့တိုင်း</v>
      </c>
      <c r="K1350" s="32" t="str">
        <f>VLOOKUP(I1350,Customers[],4,FALSE)</f>
        <v>Meiktila</v>
      </c>
      <c r="L1350" s="32" t="str">
        <f>VLOOKUP(Table85[[#This Row],[CustomerID]],Table!H:K,3,0)</f>
        <v>မိတ္ထီလာ</v>
      </c>
      <c r="M1350" s="32" t="str">
        <f>VLOOKUP(I1350,Customers[],5,FALSE)</f>
        <v>Van-2</v>
      </c>
      <c r="N1350" s="34" t="s">
        <v>10</v>
      </c>
      <c r="O1350" s="37" t="s">
        <v>2113</v>
      </c>
      <c r="P1350" s="32" t="str">
        <f>VLOOKUP(O1350,Stock[],2,FALSE)</f>
        <v>Ngwe Taung 700ml</v>
      </c>
      <c r="Q1350" s="35">
        <f>VLOOKUP(O1350,Stock[],3,FALSE)</f>
        <v>0.7</v>
      </c>
      <c r="R1350" s="35">
        <f>VLOOKUP(O1350,Stock[],4,FALSE)</f>
        <v>12</v>
      </c>
      <c r="S1350" s="34"/>
      <c r="T1350" s="35">
        <f>(DailySales!$S1350/DailySales!$R1350)+DailySales!$U1350</f>
        <v>1</v>
      </c>
      <c r="U1350" s="34">
        <v>1</v>
      </c>
      <c r="V1350" s="36">
        <f>+DailySales!$T1350*DailySales!$R1350</f>
        <v>12</v>
      </c>
      <c r="W1350" s="36">
        <f>+DailySales!$V1350*DailySales!$Q1350</f>
        <v>8.3999999999999986</v>
      </c>
      <c r="X1350" s="36">
        <f>VLOOKUP(O1350,Stock[],6,FALSE)</f>
        <v>4700</v>
      </c>
      <c r="Y1350" s="36">
        <f>+DailySales!$V1350*DailySales!$X1350</f>
        <v>56400</v>
      </c>
      <c r="Z1350" s="37"/>
      <c r="AA1350" s="34"/>
      <c r="AB1350" s="34"/>
      <c r="AC1350" s="34"/>
      <c r="AD1350" s="34"/>
      <c r="AE1350" s="77"/>
      <c r="AF1350" s="38">
        <v>46032</v>
      </c>
      <c r="AG1350" s="39">
        <v>56400</v>
      </c>
      <c r="AH1350" s="38"/>
      <c r="AI1350" s="39"/>
      <c r="AJ1350" s="38"/>
      <c r="AK1350" s="39"/>
      <c r="AL1350" s="34"/>
      <c r="AM1350" s="39"/>
      <c r="AN135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50" s="26"/>
      <c r="AQ1350" s="26"/>
      <c r="AR1350" s="26"/>
    </row>
    <row r="1351" spans="1:44" ht="19.5" customHeight="1" x14ac:dyDescent="0.25">
      <c r="A1351" s="32">
        <f t="shared" si="104"/>
        <v>2026</v>
      </c>
      <c r="B1351" s="32">
        <f t="shared" si="105"/>
        <v>1</v>
      </c>
      <c r="C1351" s="25">
        <v>46030</v>
      </c>
      <c r="D1351" s="57">
        <f t="shared" ca="1" si="112"/>
        <v>46097</v>
      </c>
      <c r="E1351" s="32" t="str">
        <f t="shared" ca="1" si="113"/>
        <v>2-Months</v>
      </c>
      <c r="F1351" s="32" t="str">
        <f>VLOOKUP(O1351,Stock[],5,FALSE)</f>
        <v>BE</v>
      </c>
      <c r="G1351" s="33" t="s">
        <v>2274</v>
      </c>
      <c r="H1351" s="34" t="s">
        <v>275</v>
      </c>
      <c r="I1351" s="34" t="s">
        <v>1066</v>
      </c>
      <c r="J1351" s="32" t="str">
        <f>VLOOKUP(I1351,Customers[],2,FALSE)</f>
        <v>ခင် (ရောင်းဝယ်ရေး)</v>
      </c>
      <c r="K1351" s="32" t="str">
        <f>VLOOKUP(I1351,Customers[],4,FALSE)</f>
        <v>Pyawbwe</v>
      </c>
      <c r="L1351" s="32" t="str">
        <f>VLOOKUP(Table85[[#This Row],[CustomerID]],Table!H:K,3,0)</f>
        <v>ပျော်ဘွယ်</v>
      </c>
      <c r="M1351" s="32" t="str">
        <f>VLOOKUP(I1351,Customers[],5,FALSE)</f>
        <v>Van-1</v>
      </c>
      <c r="N1351" s="34" t="s">
        <v>9</v>
      </c>
      <c r="O1351" s="37" t="s">
        <v>205</v>
      </c>
      <c r="P1351" s="32" t="str">
        <f>VLOOKUP(O1351,Stock[],2,FALSE)</f>
        <v>ကောင်းကြည် ကော် 25%  (1Ltr )</v>
      </c>
      <c r="Q1351" s="35">
        <f>VLOOKUP(O1351,Stock[],3,FALSE)</f>
        <v>1</v>
      </c>
      <c r="R1351" s="35">
        <f>VLOOKUP(O1351,Stock[],4,FALSE)</f>
        <v>12</v>
      </c>
      <c r="S1351" s="34"/>
      <c r="T1351" s="35">
        <f>(DailySales!$S1351/DailySales!$R1351)+DailySales!$U1351</f>
        <v>100</v>
      </c>
      <c r="U1351" s="34">
        <v>100</v>
      </c>
      <c r="V1351" s="36">
        <f>+DailySales!$T1351*DailySales!$R1351</f>
        <v>1200</v>
      </c>
      <c r="W1351" s="36">
        <f>+DailySales!$V1351*DailySales!$Q1351</f>
        <v>1200</v>
      </c>
      <c r="X1351" s="36">
        <f>VLOOKUP(O1351,Stock[],6,FALSE)</f>
        <v>1530</v>
      </c>
      <c r="Y1351" s="36">
        <f>+DailySales!$V1351*DailySales!$X1351</f>
        <v>1836000</v>
      </c>
      <c r="Z1351" s="37"/>
      <c r="AA1351" s="34"/>
      <c r="AB1351" s="78">
        <v>12000</v>
      </c>
      <c r="AC1351" s="78">
        <v>12000</v>
      </c>
      <c r="AD1351" s="34"/>
      <c r="AE1351" s="77">
        <v>34000</v>
      </c>
      <c r="AF1351" s="38">
        <v>46030</v>
      </c>
      <c r="AG1351" s="39">
        <v>1846000</v>
      </c>
      <c r="AH1351" s="38"/>
      <c r="AI1351" s="39"/>
      <c r="AJ1351" s="38"/>
      <c r="AK1351" s="39"/>
      <c r="AL1351" s="34"/>
      <c r="AM1351" s="39"/>
      <c r="AN135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51" s="26"/>
      <c r="AQ1351" s="26"/>
      <c r="AR1351" s="26"/>
    </row>
    <row r="1352" spans="1:44" ht="19.5" customHeight="1" x14ac:dyDescent="0.25">
      <c r="A1352" s="32">
        <f t="shared" si="104"/>
        <v>2026</v>
      </c>
      <c r="B1352" s="32">
        <f t="shared" si="105"/>
        <v>1</v>
      </c>
      <c r="C1352" s="25">
        <v>46030</v>
      </c>
      <c r="D1352" s="57">
        <f t="shared" ca="1" si="112"/>
        <v>46097</v>
      </c>
      <c r="E1352" s="32" t="str">
        <f t="shared" ca="1" si="113"/>
        <v>2-Months</v>
      </c>
      <c r="F1352" s="32" t="str">
        <f>VLOOKUP(O1352,Stock[],5,FALSE)</f>
        <v>BE</v>
      </c>
      <c r="G1352" s="33" t="s">
        <v>2275</v>
      </c>
      <c r="H1352" s="34" t="s">
        <v>275</v>
      </c>
      <c r="I1352" s="34" t="s">
        <v>1086</v>
      </c>
      <c r="J1352" s="32" t="str">
        <f>VLOOKUP(I1352,Customers[],2,FALSE)</f>
        <v>မိုးယံ(2)</v>
      </c>
      <c r="K1352" s="32" t="str">
        <f>VLOOKUP(I1352,Customers[],4,FALSE)</f>
        <v>Yamethin</v>
      </c>
      <c r="L1352" s="32" t="str">
        <f>VLOOKUP(Table85[[#This Row],[CustomerID]],Table!H:K,3,0)</f>
        <v>ရမည်းသင်း</v>
      </c>
      <c r="M1352" s="32" t="str">
        <f>VLOOKUP(I1352,Customers[],5,FALSE)</f>
        <v>WholeSales/Contract</v>
      </c>
      <c r="N1352" s="34" t="s">
        <v>9</v>
      </c>
      <c r="O1352" s="37" t="s">
        <v>2120</v>
      </c>
      <c r="P1352" s="32" t="str">
        <f>VLOOKUP(O1352,Stock[],2,FALSE)</f>
        <v>ဇေ အရက်သန့်</v>
      </c>
      <c r="Q1352" s="35">
        <f>VLOOKUP(O1352,Stock[],3,FALSE)</f>
        <v>0.64</v>
      </c>
      <c r="R1352" s="35">
        <f>VLOOKUP(O1352,Stock[],4,FALSE)</f>
        <v>14</v>
      </c>
      <c r="S1352" s="34"/>
      <c r="T1352" s="35">
        <f>(DailySales!$S1352/DailySales!$R1352)+DailySales!$U1352</f>
        <v>30</v>
      </c>
      <c r="U1352" s="136">
        <v>30</v>
      </c>
      <c r="V1352" s="36">
        <f>+DailySales!$T1352*DailySales!$R1352</f>
        <v>420</v>
      </c>
      <c r="W1352" s="36">
        <f>+DailySales!$V1352*DailySales!$Q1352</f>
        <v>268.8</v>
      </c>
      <c r="X1352" s="36">
        <f>VLOOKUP(O1352,Stock[],6,FALSE)</f>
        <v>1380</v>
      </c>
      <c r="Y1352" s="36">
        <f>+DailySales!$V1352*DailySales!$X1352</f>
        <v>579600</v>
      </c>
      <c r="Z1352" s="37"/>
      <c r="AA1352" s="34"/>
      <c r="AB1352" s="78">
        <v>5000</v>
      </c>
      <c r="AC1352" s="78">
        <v>4900</v>
      </c>
      <c r="AD1352" s="34"/>
      <c r="AE1352" s="77">
        <v>11400</v>
      </c>
      <c r="AF1352" s="38">
        <v>46030</v>
      </c>
      <c r="AG1352" s="39">
        <v>581100</v>
      </c>
      <c r="AH1352" s="38"/>
      <c r="AI1352" s="39"/>
      <c r="AJ1352" s="38"/>
      <c r="AK1352" s="39"/>
      <c r="AL1352" s="34"/>
      <c r="AM1352" s="39"/>
      <c r="AN135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52" s="26"/>
      <c r="AQ1352" s="26"/>
      <c r="AR1352" s="26"/>
    </row>
    <row r="1353" spans="1:44" ht="19.5" customHeight="1" x14ac:dyDescent="0.25">
      <c r="A1353" s="32">
        <f t="shared" si="104"/>
        <v>2026</v>
      </c>
      <c r="B1353" s="32">
        <f t="shared" si="105"/>
        <v>1</v>
      </c>
      <c r="C1353" s="25">
        <v>46030</v>
      </c>
      <c r="D1353" s="57">
        <f t="shared" ca="1" si="112"/>
        <v>46097</v>
      </c>
      <c r="E1353" s="32" t="str">
        <f t="shared" ca="1" si="113"/>
        <v>2-Months</v>
      </c>
      <c r="F1353" s="32" t="str">
        <f>VLOOKUP(O1353,Stock[],5,FALSE)</f>
        <v>BE</v>
      </c>
      <c r="G1353" s="33" t="s">
        <v>2275</v>
      </c>
      <c r="H1353" s="34" t="s">
        <v>275</v>
      </c>
      <c r="I1353" s="34" t="s">
        <v>1086</v>
      </c>
      <c r="J1353" s="32" t="str">
        <f>VLOOKUP(I1353,Customers[],2,FALSE)</f>
        <v>မိုးယံ(2)</v>
      </c>
      <c r="K1353" s="32" t="str">
        <f>VLOOKUP(I1353,Customers[],4,FALSE)</f>
        <v>Yamethin</v>
      </c>
      <c r="L1353" s="32" t="str">
        <f>VLOOKUP(Table85[[#This Row],[CustomerID]],Table!H:K,3,0)</f>
        <v>ရမည်းသင်း</v>
      </c>
      <c r="M1353" s="32" t="str">
        <f>VLOOKUP(I1353,Customers[],5,FALSE)</f>
        <v>WholeSales/Contract</v>
      </c>
      <c r="N1353" s="34" t="s">
        <v>9</v>
      </c>
      <c r="O1353" s="37" t="s">
        <v>240</v>
      </c>
      <c r="P1353" s="32" t="str">
        <f>VLOOKUP(O1353,Stock[],2,FALSE)</f>
        <v>သံပုရာအရက်</v>
      </c>
      <c r="Q1353" s="35">
        <f>VLOOKUP(O1353,Stock[],3,FALSE)</f>
        <v>0.64</v>
      </c>
      <c r="R1353" s="35">
        <f>VLOOKUP(O1353,Stock[],4,FALSE)</f>
        <v>14</v>
      </c>
      <c r="S1353" s="34"/>
      <c r="T1353" s="35">
        <f>(DailySales!$S1353/DailySales!$R1353)+DailySales!$U1353</f>
        <v>20</v>
      </c>
      <c r="U1353" s="136">
        <v>20</v>
      </c>
      <c r="V1353" s="36">
        <f>+DailySales!$T1353*DailySales!$R1353</f>
        <v>280</v>
      </c>
      <c r="W1353" s="36">
        <f>+DailySales!$V1353*DailySales!$Q1353</f>
        <v>179.20000000000002</v>
      </c>
      <c r="X1353" s="36">
        <f>VLOOKUP(O1353,Stock[],6,FALSE)</f>
        <v>1330</v>
      </c>
      <c r="Y1353" s="36">
        <f>+DailySales!$V1353*DailySales!$X1353</f>
        <v>372400</v>
      </c>
      <c r="Z1353" s="37"/>
      <c r="AA1353" s="34"/>
      <c r="AB1353" s="78"/>
      <c r="AC1353" s="78"/>
      <c r="AD1353" s="34"/>
      <c r="AE1353" s="77">
        <v>7000</v>
      </c>
      <c r="AF1353" s="38">
        <v>46030</v>
      </c>
      <c r="AG1353" s="39">
        <v>379400</v>
      </c>
      <c r="AH1353" s="38"/>
      <c r="AI1353" s="39"/>
      <c r="AJ1353" s="38"/>
      <c r="AK1353" s="39"/>
      <c r="AL1353" s="34"/>
      <c r="AM1353" s="39"/>
      <c r="AN135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53" s="26"/>
      <c r="AQ1353" s="26"/>
      <c r="AR1353" s="26"/>
    </row>
    <row r="1354" spans="1:44" ht="19.5" customHeight="1" x14ac:dyDescent="0.25">
      <c r="A1354" s="32">
        <f t="shared" ref="A1354:A1444" si="114">YEAR(C1354)</f>
        <v>2026</v>
      </c>
      <c r="B1354" s="32">
        <f t="shared" ref="B1354:B1444" si="115">MONTH(C1354)</f>
        <v>1</v>
      </c>
      <c r="C1354" s="25">
        <v>46030</v>
      </c>
      <c r="D1354" s="57">
        <f t="shared" ca="1" si="112"/>
        <v>46097</v>
      </c>
      <c r="E1354" s="32" t="str">
        <f t="shared" ca="1" si="113"/>
        <v>2-Months</v>
      </c>
      <c r="F1354" s="32" t="str">
        <f>VLOOKUP(O1354,Stock[],5,FALSE)</f>
        <v>BE</v>
      </c>
      <c r="G1354" s="33" t="s">
        <v>2276</v>
      </c>
      <c r="H1354" s="34" t="s">
        <v>276</v>
      </c>
      <c r="I1354" s="34" t="s">
        <v>1183</v>
      </c>
      <c r="J1354" s="32" t="str">
        <f>VLOOKUP(I1354,Customers[],2,FALSE)</f>
        <v>မအေးမြထွေး</v>
      </c>
      <c r="K1354" s="32" t="str">
        <f>VLOOKUP(I1354,Customers[],4,FALSE)</f>
        <v>Wandwin</v>
      </c>
      <c r="L1354" s="32" t="str">
        <f>VLOOKUP(Table85[[#This Row],[CustomerID]],Table!H:K,3,0)</f>
        <v>ကျောက်ပနား</v>
      </c>
      <c r="M1354" s="32" t="str">
        <f>VLOOKUP(I1354,Customers[],5,FALSE)</f>
        <v>Van-2</v>
      </c>
      <c r="N1354" s="34" t="s">
        <v>9</v>
      </c>
      <c r="O1354" s="37" t="s">
        <v>205</v>
      </c>
      <c r="P1354" s="32" t="str">
        <f>VLOOKUP(O1354,Stock[],2,FALSE)</f>
        <v>ကောင်းကြည် ကော် 25%  (1Ltr )</v>
      </c>
      <c r="Q1354" s="35">
        <f>VLOOKUP(O1354,Stock[],3,FALSE)</f>
        <v>1</v>
      </c>
      <c r="R1354" s="35">
        <f>VLOOKUP(O1354,Stock[],4,FALSE)</f>
        <v>12</v>
      </c>
      <c r="S1354" s="34"/>
      <c r="T1354" s="35">
        <f>(DailySales!$S1354/DailySales!$R1354)+DailySales!$U1354</f>
        <v>3</v>
      </c>
      <c r="U1354" s="34">
        <v>3</v>
      </c>
      <c r="V1354" s="36">
        <f>+DailySales!$T1354*DailySales!$R1354</f>
        <v>36</v>
      </c>
      <c r="W1354" s="36">
        <f>+DailySales!$V1354*DailySales!$Q1354</f>
        <v>36</v>
      </c>
      <c r="X1354" s="36">
        <f>VLOOKUP(O1354,Stock[],6,FALSE)</f>
        <v>1530</v>
      </c>
      <c r="Y1354" s="36">
        <f>+DailySales!$V1354*DailySales!$X1354</f>
        <v>55080</v>
      </c>
      <c r="Z1354" s="37"/>
      <c r="AA1354" s="34"/>
      <c r="AB1354" s="78"/>
      <c r="AC1354" s="78"/>
      <c r="AD1354" s="34"/>
      <c r="AE1354" s="77">
        <v>1020</v>
      </c>
      <c r="AF1354" s="38">
        <v>46030</v>
      </c>
      <c r="AG1354" s="39">
        <v>56100</v>
      </c>
      <c r="AH1354" s="38"/>
      <c r="AI1354" s="39"/>
      <c r="AJ1354" s="38"/>
      <c r="AK1354" s="39"/>
      <c r="AL1354" s="34"/>
      <c r="AM1354" s="39"/>
      <c r="AN135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54" s="26"/>
      <c r="AQ1354" s="26"/>
      <c r="AR1354" s="26"/>
    </row>
    <row r="1355" spans="1:44" ht="19.5" customHeight="1" x14ac:dyDescent="0.25">
      <c r="A1355" s="32">
        <f t="shared" si="114"/>
        <v>2026</v>
      </c>
      <c r="B1355" s="32">
        <f t="shared" si="115"/>
        <v>1</v>
      </c>
      <c r="C1355" s="25">
        <v>46030</v>
      </c>
      <c r="D1355" s="57">
        <f t="shared" ca="1" si="112"/>
        <v>46097</v>
      </c>
      <c r="E1355" s="32" t="str">
        <f t="shared" ca="1" si="113"/>
        <v>2-Months</v>
      </c>
      <c r="F1355" s="32" t="str">
        <f>VLOOKUP(O1355,Stock[],5,FALSE)</f>
        <v>BE</v>
      </c>
      <c r="G1355" s="33" t="s">
        <v>2276</v>
      </c>
      <c r="H1355" s="34" t="s">
        <v>276</v>
      </c>
      <c r="I1355" s="34" t="s">
        <v>1183</v>
      </c>
      <c r="J1355" s="32" t="str">
        <f>VLOOKUP(I1355,Customers[],2,FALSE)</f>
        <v>မအေးမြထွေး</v>
      </c>
      <c r="K1355" s="32" t="str">
        <f>VLOOKUP(I1355,Customers[],4,FALSE)</f>
        <v>Wandwin</v>
      </c>
      <c r="L1355" s="32" t="str">
        <f>VLOOKUP(Table85[[#This Row],[CustomerID]],Table!H:K,3,0)</f>
        <v>ကျောက်ပနား</v>
      </c>
      <c r="M1355" s="32" t="str">
        <f>VLOOKUP(I1355,Customers[],5,FALSE)</f>
        <v>Van-2</v>
      </c>
      <c r="N1355" s="34" t="s">
        <v>9</v>
      </c>
      <c r="O1355" s="37" t="s">
        <v>1777</v>
      </c>
      <c r="P1355" s="32" t="str">
        <f>VLOOKUP(O1355,Stock[],2,FALSE)</f>
        <v>ရွှေမန်းကော်(1Ltr)</v>
      </c>
      <c r="Q1355" s="35">
        <f>VLOOKUP(O1355,Stock[],3,FALSE)</f>
        <v>1</v>
      </c>
      <c r="R1355" s="35">
        <f>VLOOKUP(O1355,Stock[],4,FALSE)</f>
        <v>12</v>
      </c>
      <c r="S1355" s="34"/>
      <c r="T1355" s="35">
        <f>(DailySales!$S1355/DailySales!$R1355)+DailySales!$U1355</f>
        <v>1</v>
      </c>
      <c r="U1355" s="34">
        <v>1</v>
      </c>
      <c r="V1355" s="36">
        <f>+DailySales!$T1355*DailySales!$R1355</f>
        <v>12</v>
      </c>
      <c r="W1355" s="36">
        <f>+DailySales!$V1355*DailySales!$Q1355</f>
        <v>12</v>
      </c>
      <c r="X1355" s="36">
        <f>VLOOKUP(O1355,Stock[],6,FALSE)</f>
        <v>1600</v>
      </c>
      <c r="Y1355" s="36">
        <f>+DailySales!$V1355*DailySales!$X1355</f>
        <v>19200</v>
      </c>
      <c r="Z1355" s="37"/>
      <c r="AA1355" s="34"/>
      <c r="AB1355" s="78"/>
      <c r="AC1355" s="78"/>
      <c r="AD1355" s="34"/>
      <c r="AE1355" s="77">
        <v>400</v>
      </c>
      <c r="AF1355" s="38">
        <v>46030</v>
      </c>
      <c r="AG1355" s="39">
        <v>19600</v>
      </c>
      <c r="AH1355" s="38"/>
      <c r="AI1355" s="39"/>
      <c r="AJ1355" s="38"/>
      <c r="AK1355" s="39"/>
      <c r="AL1355" s="34"/>
      <c r="AM1355" s="39"/>
      <c r="AN135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55" s="26"/>
      <c r="AQ1355" s="26"/>
      <c r="AR1355" s="26"/>
    </row>
    <row r="1356" spans="1:44" ht="19.5" customHeight="1" x14ac:dyDescent="0.25">
      <c r="A1356" s="32">
        <f t="shared" si="114"/>
        <v>2026</v>
      </c>
      <c r="B1356" s="32">
        <f t="shared" si="115"/>
        <v>1</v>
      </c>
      <c r="C1356" s="25">
        <v>46030</v>
      </c>
      <c r="D1356" s="57">
        <f t="shared" ca="1" si="112"/>
        <v>46097</v>
      </c>
      <c r="E1356" s="32" t="str">
        <f t="shared" ca="1" si="113"/>
        <v>2-Months</v>
      </c>
      <c r="F1356" s="32" t="str">
        <f>VLOOKUP(O1356,Stock[],5,FALSE)</f>
        <v>BE</v>
      </c>
      <c r="G1356" s="33" t="s">
        <v>2276</v>
      </c>
      <c r="H1356" s="34" t="s">
        <v>276</v>
      </c>
      <c r="I1356" s="34" t="s">
        <v>1183</v>
      </c>
      <c r="J1356" s="32" t="str">
        <f>VLOOKUP(I1356,Customers[],2,FALSE)</f>
        <v>မအေးမြထွေး</v>
      </c>
      <c r="K1356" s="32" t="str">
        <f>VLOOKUP(I1356,Customers[],4,FALSE)</f>
        <v>Wandwin</v>
      </c>
      <c r="L1356" s="32" t="str">
        <f>VLOOKUP(Table85[[#This Row],[CustomerID]],Table!H:K,3,0)</f>
        <v>ကျောက်ပနား</v>
      </c>
      <c r="M1356" s="32" t="str">
        <f>VLOOKUP(I1356,Customers[],5,FALSE)</f>
        <v>Van-2</v>
      </c>
      <c r="N1356" s="34" t="s">
        <v>9</v>
      </c>
      <c r="O1356" s="37" t="s">
        <v>220</v>
      </c>
      <c r="P1356" s="32" t="str">
        <f>VLOOKUP(O1356,Stock[],2,FALSE)</f>
        <v>မြန်မာရှောက်ပျား</v>
      </c>
      <c r="Q1356" s="35">
        <f>VLOOKUP(O1356,Stock[],3,FALSE)</f>
        <v>0.64</v>
      </c>
      <c r="R1356" s="35">
        <f>VLOOKUP(O1356,Stock[],4,FALSE)</f>
        <v>14</v>
      </c>
      <c r="S1356" s="34"/>
      <c r="T1356" s="35">
        <f>(DailySales!$S1356/DailySales!$R1356)+DailySales!$U1356</f>
        <v>1</v>
      </c>
      <c r="U1356" s="34">
        <v>1</v>
      </c>
      <c r="V1356" s="36">
        <f>+DailySales!$T1356*DailySales!$R1356</f>
        <v>14</v>
      </c>
      <c r="W1356" s="36">
        <f>+DailySales!$V1356*DailySales!$Q1356</f>
        <v>8.9600000000000009</v>
      </c>
      <c r="X1356" s="36">
        <f>VLOOKUP(O1356,Stock[],6,FALSE)</f>
        <v>1370</v>
      </c>
      <c r="Y1356" s="36">
        <f>+DailySales!$V1356*DailySales!$X1356</f>
        <v>19180</v>
      </c>
      <c r="Z1356" s="37"/>
      <c r="AA1356" s="34"/>
      <c r="AB1356" s="78"/>
      <c r="AC1356" s="78"/>
      <c r="AD1356" s="34"/>
      <c r="AE1356" s="77">
        <v>420</v>
      </c>
      <c r="AF1356" s="38">
        <v>46030</v>
      </c>
      <c r="AG1356" s="39">
        <v>19600</v>
      </c>
      <c r="AH1356" s="38"/>
      <c r="AI1356" s="39"/>
      <c r="AJ1356" s="38"/>
      <c r="AK1356" s="39"/>
      <c r="AL1356" s="34"/>
      <c r="AM1356" s="39"/>
      <c r="AN135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56" s="26"/>
      <c r="AQ1356" s="26"/>
      <c r="AR1356" s="26"/>
    </row>
    <row r="1357" spans="1:44" ht="19.5" customHeight="1" x14ac:dyDescent="0.25">
      <c r="A1357" s="32">
        <f t="shared" si="114"/>
        <v>2026</v>
      </c>
      <c r="B1357" s="32">
        <f t="shared" si="115"/>
        <v>1</v>
      </c>
      <c r="C1357" s="25">
        <v>46030</v>
      </c>
      <c r="D1357" s="57">
        <f t="shared" ca="1" si="112"/>
        <v>46097</v>
      </c>
      <c r="E1357" s="32" t="str">
        <f t="shared" ca="1" si="113"/>
        <v>2-Months</v>
      </c>
      <c r="F1357" s="32" t="str">
        <f>VLOOKUP(O1357,Stock[],5,FALSE)</f>
        <v>BE</v>
      </c>
      <c r="G1357" s="33" t="s">
        <v>2277</v>
      </c>
      <c r="H1357" s="34" t="s">
        <v>276</v>
      </c>
      <c r="I1357" s="34" t="s">
        <v>1293</v>
      </c>
      <c r="J1357" s="32" t="str">
        <f>VLOOKUP(I1357,Customers[],2,FALSE)</f>
        <v>ကိုသိန်းထိုက်</v>
      </c>
      <c r="K1357" s="32" t="str">
        <f>VLOOKUP(I1357,Customers[],4,FALSE)</f>
        <v>Wandwin</v>
      </c>
      <c r="L1357" s="32" t="str">
        <f>VLOOKUP(Table85[[#This Row],[CustomerID]],Table!H:K,3,0)</f>
        <v>ကျောက်ပနား</v>
      </c>
      <c r="M1357" s="32" t="str">
        <f>VLOOKUP(I1357,Customers[],5,FALSE)</f>
        <v>Van-2</v>
      </c>
      <c r="N1357" s="34" t="s">
        <v>9</v>
      </c>
      <c r="O1357" s="37" t="s">
        <v>220</v>
      </c>
      <c r="P1357" s="32" t="str">
        <f>VLOOKUP(O1357,Stock[],2,FALSE)</f>
        <v>မြန်မာရှောက်ပျား</v>
      </c>
      <c r="Q1357" s="35">
        <f>VLOOKUP(O1357,Stock[],3,FALSE)</f>
        <v>0.64</v>
      </c>
      <c r="R1357" s="35">
        <f>VLOOKUP(O1357,Stock[],4,FALSE)</f>
        <v>14</v>
      </c>
      <c r="S1357" s="34"/>
      <c r="T1357" s="35">
        <f>(DailySales!$S1357/DailySales!$R1357)+DailySales!$U1357</f>
        <v>5</v>
      </c>
      <c r="U1357" s="34">
        <v>5</v>
      </c>
      <c r="V1357" s="36">
        <f>+DailySales!$T1357*DailySales!$R1357</f>
        <v>70</v>
      </c>
      <c r="W1357" s="36">
        <f>+DailySales!$V1357*DailySales!$Q1357</f>
        <v>44.800000000000004</v>
      </c>
      <c r="X1357" s="36">
        <f>VLOOKUP(O1357,Stock[],6,FALSE)</f>
        <v>1370</v>
      </c>
      <c r="Y1357" s="36">
        <f>+DailySales!$V1357*DailySales!$X1357</f>
        <v>95900</v>
      </c>
      <c r="Z1357" s="37"/>
      <c r="AA1357" s="34"/>
      <c r="AB1357" s="78"/>
      <c r="AC1357" s="78"/>
      <c r="AD1357" s="34"/>
      <c r="AE1357" s="77">
        <v>2100</v>
      </c>
      <c r="AF1357" s="38">
        <v>46030</v>
      </c>
      <c r="AG1357" s="39">
        <v>98000</v>
      </c>
      <c r="AH1357" s="38"/>
      <c r="AI1357" s="39"/>
      <c r="AJ1357" s="38"/>
      <c r="AK1357" s="39"/>
      <c r="AL1357" s="34"/>
      <c r="AM1357" s="39"/>
      <c r="AN135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57" s="26"/>
      <c r="AQ1357" s="26"/>
      <c r="AR1357" s="26"/>
    </row>
    <row r="1358" spans="1:44" ht="19.5" customHeight="1" x14ac:dyDescent="0.25">
      <c r="A1358" s="32">
        <f t="shared" si="114"/>
        <v>2026</v>
      </c>
      <c r="B1358" s="32">
        <f t="shared" si="115"/>
        <v>1</v>
      </c>
      <c r="C1358" s="25">
        <v>46030</v>
      </c>
      <c r="D1358" s="57">
        <f t="shared" ca="1" si="112"/>
        <v>46097</v>
      </c>
      <c r="E1358" s="32" t="str">
        <f t="shared" ca="1" si="113"/>
        <v>2-Months</v>
      </c>
      <c r="F1358" s="32" t="str">
        <f>VLOOKUP(O1358,Stock[],5,FALSE)</f>
        <v>BE</v>
      </c>
      <c r="G1358" s="33" t="s">
        <v>2278</v>
      </c>
      <c r="H1358" s="34" t="s">
        <v>276</v>
      </c>
      <c r="I1358" s="34" t="s">
        <v>1648</v>
      </c>
      <c r="J1358" s="32" t="str">
        <f>VLOOKUP(I1358,Customers[],2,FALSE)</f>
        <v>ရှိုင်းဖုန်းသန့်</v>
      </c>
      <c r="K1358" s="32" t="str">
        <f>VLOOKUP(I1358,Customers[],4,FALSE)</f>
        <v>Wandwin</v>
      </c>
      <c r="L1358" s="32" t="str">
        <f>VLOOKUP(Table85[[#This Row],[CustomerID]],Table!H:K,3,0)</f>
        <v>သာဂရ</v>
      </c>
      <c r="M1358" s="32" t="str">
        <f>VLOOKUP(I1358,Customers[],5,FALSE)</f>
        <v>Van-2</v>
      </c>
      <c r="N1358" s="34" t="s">
        <v>9</v>
      </c>
      <c r="O1358" s="37" t="s">
        <v>205</v>
      </c>
      <c r="P1358" s="32" t="str">
        <f>VLOOKUP(O1358,Stock[],2,FALSE)</f>
        <v>ကောင်းကြည် ကော် 25%  (1Ltr )</v>
      </c>
      <c r="Q1358" s="35">
        <f>VLOOKUP(O1358,Stock[],3,FALSE)</f>
        <v>1</v>
      </c>
      <c r="R1358" s="35">
        <f>VLOOKUP(O1358,Stock[],4,FALSE)</f>
        <v>12</v>
      </c>
      <c r="S1358" s="34"/>
      <c r="T1358" s="35">
        <f>(DailySales!$S1358/DailySales!$R1358)+DailySales!$U1358</f>
        <v>5</v>
      </c>
      <c r="U1358" s="34">
        <v>5</v>
      </c>
      <c r="V1358" s="36">
        <f>+DailySales!$T1358*DailySales!$R1358</f>
        <v>60</v>
      </c>
      <c r="W1358" s="36">
        <f>+DailySales!$V1358*DailySales!$Q1358</f>
        <v>60</v>
      </c>
      <c r="X1358" s="36">
        <f>VLOOKUP(O1358,Stock[],6,FALSE)</f>
        <v>1530</v>
      </c>
      <c r="Y1358" s="36">
        <f>+DailySales!$V1358*DailySales!$X1358</f>
        <v>91800</v>
      </c>
      <c r="Z1358" s="37"/>
      <c r="AA1358" s="34"/>
      <c r="AB1358" s="78"/>
      <c r="AC1358" s="78"/>
      <c r="AD1358" s="34"/>
      <c r="AE1358" s="77">
        <v>1700</v>
      </c>
      <c r="AF1358" s="38">
        <v>46030</v>
      </c>
      <c r="AG1358" s="39">
        <v>93500</v>
      </c>
      <c r="AH1358" s="38"/>
      <c r="AI1358" s="39"/>
      <c r="AJ1358" s="38"/>
      <c r="AK1358" s="39"/>
      <c r="AL1358" s="34"/>
      <c r="AM1358" s="39"/>
      <c r="AN135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58" s="26"/>
      <c r="AQ1358" s="26"/>
      <c r="AR1358" s="26"/>
    </row>
    <row r="1359" spans="1:44" ht="19.5" customHeight="1" x14ac:dyDescent="0.25">
      <c r="A1359" s="32">
        <f t="shared" si="114"/>
        <v>2026</v>
      </c>
      <c r="B1359" s="32">
        <f t="shared" si="115"/>
        <v>1</v>
      </c>
      <c r="C1359" s="25">
        <v>46030</v>
      </c>
      <c r="D1359" s="57">
        <f t="shared" ca="1" si="112"/>
        <v>46097</v>
      </c>
      <c r="E1359" s="32" t="str">
        <f t="shared" ca="1" si="113"/>
        <v>2-Months</v>
      </c>
      <c r="F1359" s="32" t="str">
        <f>VLOOKUP(O1359,Stock[],5,FALSE)</f>
        <v>BE</v>
      </c>
      <c r="G1359" s="33" t="s">
        <v>2279</v>
      </c>
      <c r="H1359" s="34" t="s">
        <v>276</v>
      </c>
      <c r="I1359" s="34" t="s">
        <v>1186</v>
      </c>
      <c r="J1359" s="32" t="str">
        <f>VLOOKUP(I1359,Customers[],2,FALSE)</f>
        <v>ကိုထွန်းဝင်းမြိုင်</v>
      </c>
      <c r="K1359" s="32" t="str">
        <f>VLOOKUP(I1359,Customers[],4,FALSE)</f>
        <v>Wandwin</v>
      </c>
      <c r="L1359" s="32" t="str">
        <f>VLOOKUP(Table85[[#This Row],[CustomerID]],Table!H:K,3,0)</f>
        <v>သာဂရ</v>
      </c>
      <c r="M1359" s="32" t="str">
        <f>VLOOKUP(I1359,Customers[],5,FALSE)</f>
        <v>Van-2</v>
      </c>
      <c r="N1359" s="34" t="s">
        <v>9</v>
      </c>
      <c r="O1359" s="37" t="s">
        <v>205</v>
      </c>
      <c r="P1359" s="32" t="str">
        <f>VLOOKUP(O1359,Stock[],2,FALSE)</f>
        <v>ကောင်းကြည် ကော် 25%  (1Ltr )</v>
      </c>
      <c r="Q1359" s="35">
        <f>VLOOKUP(O1359,Stock[],3,FALSE)</f>
        <v>1</v>
      </c>
      <c r="R1359" s="35">
        <f>VLOOKUP(O1359,Stock[],4,FALSE)</f>
        <v>12</v>
      </c>
      <c r="S1359" s="34"/>
      <c r="T1359" s="35">
        <f>(DailySales!$S1359/DailySales!$R1359)+DailySales!$U1359</f>
        <v>1</v>
      </c>
      <c r="U1359" s="34">
        <v>1</v>
      </c>
      <c r="V1359" s="36">
        <f>+DailySales!$T1359*DailySales!$R1359</f>
        <v>12</v>
      </c>
      <c r="W1359" s="36">
        <f>+DailySales!$V1359*DailySales!$Q1359</f>
        <v>12</v>
      </c>
      <c r="X1359" s="36">
        <f>VLOOKUP(O1359,Stock[],6,FALSE)</f>
        <v>1530</v>
      </c>
      <c r="Y1359" s="36">
        <f>+DailySales!$V1359*DailySales!$X1359</f>
        <v>18360</v>
      </c>
      <c r="Z1359" s="37"/>
      <c r="AA1359" s="34"/>
      <c r="AB1359" s="78"/>
      <c r="AC1359" s="78"/>
      <c r="AD1359" s="34"/>
      <c r="AE1359" s="77">
        <v>340</v>
      </c>
      <c r="AF1359" s="38">
        <v>46030</v>
      </c>
      <c r="AG1359" s="39">
        <v>18700</v>
      </c>
      <c r="AH1359" s="38"/>
      <c r="AI1359" s="39"/>
      <c r="AJ1359" s="38"/>
      <c r="AK1359" s="39"/>
      <c r="AL1359" s="34"/>
      <c r="AM1359" s="39"/>
      <c r="AN135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59" s="26"/>
      <c r="AQ1359" s="26"/>
      <c r="AR1359" s="26"/>
    </row>
    <row r="1360" spans="1:44" ht="19.5" customHeight="1" x14ac:dyDescent="0.25">
      <c r="A1360" s="32">
        <f t="shared" si="114"/>
        <v>2026</v>
      </c>
      <c r="B1360" s="32">
        <f t="shared" si="115"/>
        <v>1</v>
      </c>
      <c r="C1360" s="25">
        <v>46030</v>
      </c>
      <c r="D1360" s="57">
        <f t="shared" ca="1" si="112"/>
        <v>46097</v>
      </c>
      <c r="E1360" s="32" t="str">
        <f t="shared" ca="1" si="113"/>
        <v>2-Months</v>
      </c>
      <c r="F1360" s="32" t="str">
        <f>VLOOKUP(O1360,Stock[],5,FALSE)</f>
        <v>BE</v>
      </c>
      <c r="G1360" s="33" t="s">
        <v>2280</v>
      </c>
      <c r="H1360" s="34" t="s">
        <v>276</v>
      </c>
      <c r="I1360" s="34" t="s">
        <v>1196</v>
      </c>
      <c r="J1360" s="32" t="str">
        <f>VLOOKUP(I1360,Customers[],2,FALSE)</f>
        <v>ကိုကျော်အောင်</v>
      </c>
      <c r="K1360" s="32" t="str">
        <f>VLOOKUP(I1360,Customers[],4,FALSE)</f>
        <v>Wandwin</v>
      </c>
      <c r="L1360" s="32" t="str">
        <f>VLOOKUP(Table85[[#This Row],[CustomerID]],Table!H:K,3,0)</f>
        <v>သုံးပတ်လည်</v>
      </c>
      <c r="M1360" s="32" t="str">
        <f>VLOOKUP(I1360,Customers[],5,FALSE)</f>
        <v>Van-2</v>
      </c>
      <c r="N1360" s="34" t="s">
        <v>9</v>
      </c>
      <c r="O1360" s="37" t="s">
        <v>214</v>
      </c>
      <c r="P1360" s="32" t="str">
        <f>VLOOKUP(O1360,Stock[],2,FALSE)</f>
        <v>ကောင်းကြည်</v>
      </c>
      <c r="Q1360" s="35">
        <f>VLOOKUP(O1360,Stock[],3,FALSE)</f>
        <v>0.64</v>
      </c>
      <c r="R1360" s="35">
        <f>VLOOKUP(O1360,Stock[],4,FALSE)</f>
        <v>14</v>
      </c>
      <c r="S1360" s="34"/>
      <c r="T1360" s="35">
        <f>(DailySales!$S1360/DailySales!$R1360)+DailySales!$U1360</f>
        <v>10</v>
      </c>
      <c r="U1360" s="34">
        <v>10</v>
      </c>
      <c r="V1360" s="36">
        <f>+DailySales!$T1360*DailySales!$R1360</f>
        <v>140</v>
      </c>
      <c r="W1360" s="36">
        <f>+DailySales!$V1360*DailySales!$Q1360</f>
        <v>89.600000000000009</v>
      </c>
      <c r="X1360" s="36">
        <f>VLOOKUP(O1360,Stock[],6,FALSE)</f>
        <v>1330</v>
      </c>
      <c r="Y1360" s="36">
        <f>+DailySales!$V1360*DailySales!$X1360</f>
        <v>186200</v>
      </c>
      <c r="Z1360" s="37"/>
      <c r="AA1360" s="34"/>
      <c r="AB1360" s="78"/>
      <c r="AC1360" s="78"/>
      <c r="AD1360" s="34"/>
      <c r="AE1360" s="77">
        <v>4800</v>
      </c>
      <c r="AF1360" s="38">
        <v>46030</v>
      </c>
      <c r="AG1360" s="39">
        <v>191000</v>
      </c>
      <c r="AH1360" s="38"/>
      <c r="AI1360" s="39"/>
      <c r="AJ1360" s="38"/>
      <c r="AK1360" s="39"/>
      <c r="AL1360" s="34"/>
      <c r="AM1360" s="39"/>
      <c r="AN136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60" s="26"/>
      <c r="AQ1360" s="26"/>
      <c r="AR1360" s="26"/>
    </row>
    <row r="1361" spans="1:44" ht="19.5" customHeight="1" x14ac:dyDescent="0.25">
      <c r="A1361" s="32">
        <f t="shared" si="114"/>
        <v>2026</v>
      </c>
      <c r="B1361" s="32">
        <f t="shared" si="115"/>
        <v>1</v>
      </c>
      <c r="C1361" s="25">
        <v>46030</v>
      </c>
      <c r="D1361" s="57">
        <f t="shared" ca="1" si="112"/>
        <v>46097</v>
      </c>
      <c r="E1361" s="32" t="str">
        <f t="shared" ca="1" si="113"/>
        <v>2-Months</v>
      </c>
      <c r="F1361" s="32" t="str">
        <f>VLOOKUP(O1361,Stock[],5,FALSE)</f>
        <v>BE</v>
      </c>
      <c r="G1361" s="33" t="s">
        <v>2280</v>
      </c>
      <c r="H1361" s="34" t="s">
        <v>276</v>
      </c>
      <c r="I1361" s="34" t="s">
        <v>1196</v>
      </c>
      <c r="J1361" s="32" t="str">
        <f>VLOOKUP(I1361,Customers[],2,FALSE)</f>
        <v>ကိုကျော်အောင်</v>
      </c>
      <c r="K1361" s="32" t="str">
        <f>VLOOKUP(I1361,Customers[],4,FALSE)</f>
        <v>Wandwin</v>
      </c>
      <c r="L1361" s="32" t="str">
        <f>VLOOKUP(Table85[[#This Row],[CustomerID]],Table!H:K,3,0)</f>
        <v>သုံးပတ်လည်</v>
      </c>
      <c r="M1361" s="32" t="str">
        <f>VLOOKUP(I1361,Customers[],5,FALSE)</f>
        <v>Van-2</v>
      </c>
      <c r="N1361" s="34" t="s">
        <v>9</v>
      </c>
      <c r="O1361" s="37" t="s">
        <v>223</v>
      </c>
      <c r="P1361" s="32" t="str">
        <f>VLOOKUP(O1361,Stock[],2,FALSE)</f>
        <v>ချယ်ရီအရက်သန့်ကော် (.6Ltr)</v>
      </c>
      <c r="Q1361" s="35">
        <f>VLOOKUP(O1361,Stock[],3,FALSE)</f>
        <v>0.6</v>
      </c>
      <c r="R1361" s="35">
        <f>VLOOKUP(O1361,Stock[],4,FALSE)</f>
        <v>24</v>
      </c>
      <c r="S1361" s="34"/>
      <c r="T1361" s="35">
        <f>(DailySales!$S1361/DailySales!$R1361)+DailySales!$U1361</f>
        <v>5</v>
      </c>
      <c r="U1361" s="34">
        <v>5</v>
      </c>
      <c r="V1361" s="36">
        <f>+DailySales!$T1361*DailySales!$R1361</f>
        <v>120</v>
      </c>
      <c r="W1361" s="36">
        <f>+DailySales!$V1361*DailySales!$Q1361</f>
        <v>72</v>
      </c>
      <c r="X1361" s="36">
        <f>VLOOKUP(O1361,Stock[],6,FALSE)</f>
        <v>875</v>
      </c>
      <c r="Y1361" s="36">
        <f>+DailySales!$V1361*DailySales!$X1361</f>
        <v>105000</v>
      </c>
      <c r="Z1361" s="37"/>
      <c r="AA1361" s="34"/>
      <c r="AB1361" s="78"/>
      <c r="AC1361" s="78"/>
      <c r="AD1361" s="34"/>
      <c r="AE1361" s="77">
        <v>3000</v>
      </c>
      <c r="AF1361" s="38">
        <v>46030</v>
      </c>
      <c r="AG1361" s="39">
        <v>108000</v>
      </c>
      <c r="AH1361" s="38"/>
      <c r="AI1361" s="39"/>
      <c r="AJ1361" s="38"/>
      <c r="AK1361" s="39"/>
      <c r="AL1361" s="34"/>
      <c r="AM1361" s="39"/>
      <c r="AN136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61" s="26"/>
      <c r="AQ1361" s="26"/>
      <c r="AR1361" s="26"/>
    </row>
    <row r="1362" spans="1:44" ht="19.5" customHeight="1" x14ac:dyDescent="0.25">
      <c r="A1362" s="32">
        <f t="shared" si="114"/>
        <v>2026</v>
      </c>
      <c r="B1362" s="32">
        <f t="shared" si="115"/>
        <v>1</v>
      </c>
      <c r="C1362" s="25">
        <v>46030</v>
      </c>
      <c r="D1362" s="57">
        <f t="shared" ca="1" si="112"/>
        <v>46097</v>
      </c>
      <c r="E1362" s="32" t="str">
        <f t="shared" ca="1" si="113"/>
        <v>2-Months</v>
      </c>
      <c r="F1362" s="32" t="str">
        <f>VLOOKUP(O1362,Stock[],5,FALSE)</f>
        <v>BE</v>
      </c>
      <c r="G1362" s="33" t="s">
        <v>2280</v>
      </c>
      <c r="H1362" s="34" t="s">
        <v>276</v>
      </c>
      <c r="I1362" s="34" t="s">
        <v>1196</v>
      </c>
      <c r="J1362" s="32" t="str">
        <f>VLOOKUP(I1362,Customers[],2,FALSE)</f>
        <v>ကိုကျော်အောင်</v>
      </c>
      <c r="K1362" s="32" t="str">
        <f>VLOOKUP(I1362,Customers[],4,FALSE)</f>
        <v>Wandwin</v>
      </c>
      <c r="L1362" s="32" t="str">
        <f>VLOOKUP(Table85[[#This Row],[CustomerID]],Table!H:K,3,0)</f>
        <v>သုံးပတ်လည်</v>
      </c>
      <c r="M1362" s="32" t="str">
        <f>VLOOKUP(I1362,Customers[],5,FALSE)</f>
        <v>Van-2</v>
      </c>
      <c r="N1362" s="34" t="s">
        <v>9</v>
      </c>
      <c r="O1362" s="37" t="s">
        <v>205</v>
      </c>
      <c r="P1362" s="32" t="str">
        <f>VLOOKUP(O1362,Stock[],2,FALSE)</f>
        <v>ကောင်းကြည် ကော် 25%  (1Ltr )</v>
      </c>
      <c r="Q1362" s="35">
        <f>VLOOKUP(O1362,Stock[],3,FALSE)</f>
        <v>1</v>
      </c>
      <c r="R1362" s="35">
        <f>VLOOKUP(O1362,Stock[],4,FALSE)</f>
        <v>12</v>
      </c>
      <c r="S1362" s="34"/>
      <c r="T1362" s="35">
        <f>(DailySales!$S1362/DailySales!$R1362)+DailySales!$U1362</f>
        <v>2</v>
      </c>
      <c r="U1362" s="34">
        <v>2</v>
      </c>
      <c r="V1362" s="36">
        <f>+DailySales!$T1362*DailySales!$R1362</f>
        <v>24</v>
      </c>
      <c r="W1362" s="36">
        <f>+DailySales!$V1362*DailySales!$Q1362</f>
        <v>24</v>
      </c>
      <c r="X1362" s="36">
        <f>VLOOKUP(O1362,Stock[],6,FALSE)</f>
        <v>1530</v>
      </c>
      <c r="Y1362" s="36">
        <f>+DailySales!$V1362*DailySales!$X1362</f>
        <v>36720</v>
      </c>
      <c r="Z1362" s="37"/>
      <c r="AA1362" s="34"/>
      <c r="AB1362" s="78"/>
      <c r="AC1362" s="78"/>
      <c r="AD1362" s="34"/>
      <c r="AE1362" s="77">
        <v>680</v>
      </c>
      <c r="AF1362" s="38">
        <v>46030</v>
      </c>
      <c r="AG1362" s="39">
        <v>37400</v>
      </c>
      <c r="AH1362" s="38"/>
      <c r="AI1362" s="39"/>
      <c r="AJ1362" s="38"/>
      <c r="AK1362" s="39"/>
      <c r="AL1362" s="34"/>
      <c r="AM1362" s="39"/>
      <c r="AN136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62" s="26"/>
      <c r="AQ1362" s="26"/>
      <c r="AR1362" s="26"/>
    </row>
    <row r="1363" spans="1:44" ht="19.5" customHeight="1" x14ac:dyDescent="0.25">
      <c r="A1363" s="32">
        <f t="shared" si="114"/>
        <v>2026</v>
      </c>
      <c r="B1363" s="32">
        <f t="shared" si="115"/>
        <v>1</v>
      </c>
      <c r="C1363" s="25">
        <v>46030</v>
      </c>
      <c r="D1363" s="57">
        <f t="shared" ca="1" si="112"/>
        <v>46097</v>
      </c>
      <c r="E1363" s="32" t="str">
        <f t="shared" ca="1" si="113"/>
        <v>2-Months</v>
      </c>
      <c r="F1363" s="32" t="str">
        <f>VLOOKUP(O1363,Stock[],5,FALSE)</f>
        <v>BE</v>
      </c>
      <c r="G1363" s="33" t="s">
        <v>2281</v>
      </c>
      <c r="H1363" s="34" t="s">
        <v>276</v>
      </c>
      <c r="I1363" s="34" t="s">
        <v>1193</v>
      </c>
      <c r="J1363" s="32" t="str">
        <f>VLOOKUP(I1363,Customers[],2,FALSE)</f>
        <v>ကိုနေထက်လင်း</v>
      </c>
      <c r="K1363" s="32" t="str">
        <f>VLOOKUP(I1363,Customers[],4,FALSE)</f>
        <v>Wandwin</v>
      </c>
      <c r="L1363" s="32" t="str">
        <f>VLOOKUP(Table85[[#This Row],[CustomerID]],Table!H:K,3,0)</f>
        <v>သုံးပတ်လည်</v>
      </c>
      <c r="M1363" s="32" t="str">
        <f>VLOOKUP(I1363,Customers[],5,FALSE)</f>
        <v>Van-2</v>
      </c>
      <c r="N1363" s="34" t="s">
        <v>9</v>
      </c>
      <c r="O1363" s="37" t="s">
        <v>214</v>
      </c>
      <c r="P1363" s="32" t="str">
        <f>VLOOKUP(O1363,Stock[],2,FALSE)</f>
        <v>ကောင်းကြည်</v>
      </c>
      <c r="Q1363" s="35">
        <f>VLOOKUP(O1363,Stock[],3,FALSE)</f>
        <v>0.64</v>
      </c>
      <c r="R1363" s="35">
        <f>VLOOKUP(O1363,Stock[],4,FALSE)</f>
        <v>14</v>
      </c>
      <c r="S1363" s="34"/>
      <c r="T1363" s="35">
        <f>(DailySales!$S1363/DailySales!$R1363)+DailySales!$U1363</f>
        <v>5</v>
      </c>
      <c r="U1363" s="34">
        <v>5</v>
      </c>
      <c r="V1363" s="36">
        <f>+DailySales!$T1363*DailySales!$R1363</f>
        <v>70</v>
      </c>
      <c r="W1363" s="36">
        <f>+DailySales!$V1363*DailySales!$Q1363</f>
        <v>44.800000000000004</v>
      </c>
      <c r="X1363" s="36">
        <f>VLOOKUP(O1363,Stock[],6,FALSE)</f>
        <v>1330</v>
      </c>
      <c r="Y1363" s="36">
        <f>+DailySales!$V1363*DailySales!$X1363</f>
        <v>93100</v>
      </c>
      <c r="Z1363" s="37"/>
      <c r="AA1363" s="34"/>
      <c r="AB1363" s="78"/>
      <c r="AC1363" s="78"/>
      <c r="AD1363" s="34"/>
      <c r="AE1363" s="77">
        <v>2400</v>
      </c>
      <c r="AF1363" s="38">
        <v>46030</v>
      </c>
      <c r="AG1363" s="39">
        <v>95500</v>
      </c>
      <c r="AH1363" s="38"/>
      <c r="AI1363" s="39"/>
      <c r="AJ1363" s="38"/>
      <c r="AK1363" s="39"/>
      <c r="AL1363" s="34"/>
      <c r="AM1363" s="39"/>
      <c r="AN136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63" s="26"/>
      <c r="AQ1363" s="26"/>
      <c r="AR1363" s="26"/>
    </row>
    <row r="1364" spans="1:44" ht="19.5" customHeight="1" x14ac:dyDescent="0.25">
      <c r="A1364" s="32">
        <f t="shared" si="114"/>
        <v>2026</v>
      </c>
      <c r="B1364" s="32">
        <f t="shared" si="115"/>
        <v>1</v>
      </c>
      <c r="C1364" s="25">
        <v>46030</v>
      </c>
      <c r="D1364" s="57">
        <f t="shared" ca="1" si="112"/>
        <v>46097</v>
      </c>
      <c r="E1364" s="32" t="str">
        <f t="shared" ca="1" si="113"/>
        <v>2-Months</v>
      </c>
      <c r="F1364" s="32" t="str">
        <f>VLOOKUP(O1364,Stock[],5,FALSE)</f>
        <v>BE</v>
      </c>
      <c r="G1364" s="33" t="s">
        <v>2282</v>
      </c>
      <c r="H1364" s="34" t="s">
        <v>276</v>
      </c>
      <c r="I1364" s="34" t="s">
        <v>1295</v>
      </c>
      <c r="J1364" s="32" t="str">
        <f>VLOOKUP(I1364,Customers[],2,FALSE)</f>
        <v>မတင်ဆန်းမူ</v>
      </c>
      <c r="K1364" s="32" t="str">
        <f>VLOOKUP(I1364,Customers[],4,FALSE)</f>
        <v>Wandwin</v>
      </c>
      <c r="L1364" s="32" t="str">
        <f>VLOOKUP(Table85[[#This Row],[CustomerID]],Table!H:K,3,0)</f>
        <v>သာဂရ</v>
      </c>
      <c r="M1364" s="32" t="str">
        <f>VLOOKUP(I1364,Customers[],5,FALSE)</f>
        <v>Van-2</v>
      </c>
      <c r="N1364" s="34" t="s">
        <v>9</v>
      </c>
      <c r="O1364" s="37" t="s">
        <v>205</v>
      </c>
      <c r="P1364" s="32" t="str">
        <f>VLOOKUP(O1364,Stock[],2,FALSE)</f>
        <v>ကောင်းကြည် ကော် 25%  (1Ltr )</v>
      </c>
      <c r="Q1364" s="35">
        <f>VLOOKUP(O1364,Stock[],3,FALSE)</f>
        <v>1</v>
      </c>
      <c r="R1364" s="35">
        <f>VLOOKUP(O1364,Stock[],4,FALSE)</f>
        <v>12</v>
      </c>
      <c r="S1364" s="34"/>
      <c r="T1364" s="35">
        <f>(DailySales!$S1364/DailySales!$R1364)+DailySales!$U1364</f>
        <v>10</v>
      </c>
      <c r="U1364" s="34">
        <v>10</v>
      </c>
      <c r="V1364" s="36">
        <f>+DailySales!$T1364*DailySales!$R1364</f>
        <v>120</v>
      </c>
      <c r="W1364" s="36">
        <f>+DailySales!$V1364*DailySales!$Q1364</f>
        <v>120</v>
      </c>
      <c r="X1364" s="36">
        <f>VLOOKUP(O1364,Stock[],6,FALSE)</f>
        <v>1530</v>
      </c>
      <c r="Y1364" s="36">
        <f>+DailySales!$V1364*DailySales!$X1364</f>
        <v>183600</v>
      </c>
      <c r="Z1364" s="37"/>
      <c r="AA1364" s="34"/>
      <c r="AB1364" s="78"/>
      <c r="AC1364" s="78"/>
      <c r="AD1364" s="34"/>
      <c r="AE1364" s="77">
        <v>3400</v>
      </c>
      <c r="AF1364" s="38">
        <v>46030</v>
      </c>
      <c r="AG1364" s="39">
        <v>187000</v>
      </c>
      <c r="AH1364" s="38"/>
      <c r="AI1364" s="39"/>
      <c r="AJ1364" s="38"/>
      <c r="AK1364" s="39"/>
      <c r="AL1364" s="34"/>
      <c r="AM1364" s="39"/>
      <c r="AN136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64" s="26"/>
      <c r="AQ1364" s="26"/>
      <c r="AR1364" s="26"/>
    </row>
    <row r="1365" spans="1:44" ht="19.5" customHeight="1" x14ac:dyDescent="0.25">
      <c r="A1365" s="32">
        <f t="shared" si="114"/>
        <v>2026</v>
      </c>
      <c r="B1365" s="32">
        <f t="shared" si="115"/>
        <v>1</v>
      </c>
      <c r="C1365" s="25">
        <v>46030</v>
      </c>
      <c r="D1365" s="57">
        <f t="shared" ca="1" si="112"/>
        <v>46097</v>
      </c>
      <c r="E1365" s="32" t="str">
        <f t="shared" ca="1" si="113"/>
        <v>2-Months</v>
      </c>
      <c r="F1365" s="32" t="str">
        <f>VLOOKUP(O1365,Stock[],5,FALSE)</f>
        <v>BE</v>
      </c>
      <c r="G1365" s="33" t="s">
        <v>2283</v>
      </c>
      <c r="H1365" s="34" t="s">
        <v>276</v>
      </c>
      <c r="I1365" s="34" t="s">
        <v>1351</v>
      </c>
      <c r="J1365" s="32" t="str">
        <f>VLOOKUP(I1365,Customers[],2,FALSE)</f>
        <v>ကိုကံရှိန်</v>
      </c>
      <c r="K1365" s="32" t="str">
        <f>VLOOKUP(I1365,Customers[],4,FALSE)</f>
        <v>Wandwin</v>
      </c>
      <c r="L1365" s="32" t="str">
        <f>VLOOKUP(Table85[[#This Row],[CustomerID]],Table!H:K,3,0)</f>
        <v>သာဂရ</v>
      </c>
      <c r="M1365" s="32" t="str">
        <f>VLOOKUP(I1365,Customers[],5,FALSE)</f>
        <v>Van-2</v>
      </c>
      <c r="N1365" s="34" t="s">
        <v>9</v>
      </c>
      <c r="O1365" s="37" t="s">
        <v>205</v>
      </c>
      <c r="P1365" s="32" t="str">
        <f>VLOOKUP(O1365,Stock[],2,FALSE)</f>
        <v>ကောင်းကြည် ကော် 25%  (1Ltr )</v>
      </c>
      <c r="Q1365" s="35">
        <f>VLOOKUP(O1365,Stock[],3,FALSE)</f>
        <v>1</v>
      </c>
      <c r="R1365" s="35">
        <f>VLOOKUP(O1365,Stock[],4,FALSE)</f>
        <v>12</v>
      </c>
      <c r="S1365" s="34"/>
      <c r="T1365" s="35">
        <f>(DailySales!$S1365/DailySales!$R1365)+DailySales!$U1365</f>
        <v>2</v>
      </c>
      <c r="U1365" s="34">
        <v>2</v>
      </c>
      <c r="V1365" s="36">
        <f>+DailySales!$T1365*DailySales!$R1365</f>
        <v>24</v>
      </c>
      <c r="W1365" s="36">
        <f>+DailySales!$V1365*DailySales!$Q1365</f>
        <v>24</v>
      </c>
      <c r="X1365" s="36">
        <f>VLOOKUP(O1365,Stock[],6,FALSE)</f>
        <v>1530</v>
      </c>
      <c r="Y1365" s="36">
        <f>+DailySales!$V1365*DailySales!$X1365</f>
        <v>36720</v>
      </c>
      <c r="Z1365" s="37"/>
      <c r="AA1365" s="34"/>
      <c r="AB1365" s="78"/>
      <c r="AC1365" s="78"/>
      <c r="AD1365" s="34"/>
      <c r="AE1365" s="77">
        <v>680</v>
      </c>
      <c r="AF1365" s="38">
        <v>46030</v>
      </c>
      <c r="AG1365" s="39">
        <v>37400</v>
      </c>
      <c r="AH1365" s="38"/>
      <c r="AI1365" s="39"/>
      <c r="AJ1365" s="38"/>
      <c r="AK1365" s="39"/>
      <c r="AL1365" s="34"/>
      <c r="AM1365" s="39"/>
      <c r="AN136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65" s="26"/>
      <c r="AQ1365" s="26"/>
      <c r="AR1365" s="26"/>
    </row>
    <row r="1366" spans="1:44" ht="19.5" customHeight="1" x14ac:dyDescent="0.25">
      <c r="A1366" s="32">
        <f t="shared" si="114"/>
        <v>2026</v>
      </c>
      <c r="B1366" s="32">
        <f t="shared" si="115"/>
        <v>1</v>
      </c>
      <c r="C1366" s="25">
        <v>46031</v>
      </c>
      <c r="D1366" s="57">
        <f t="shared" ca="1" si="112"/>
        <v>46097</v>
      </c>
      <c r="E1366" s="32" t="str">
        <f t="shared" ca="1" si="113"/>
        <v>2-Months</v>
      </c>
      <c r="F1366" s="32" t="str">
        <f>VLOOKUP(O1366,Stock[],5,FALSE)</f>
        <v>BE</v>
      </c>
      <c r="G1366" s="33" t="s">
        <v>2284</v>
      </c>
      <c r="H1366" s="34" t="s">
        <v>275</v>
      </c>
      <c r="I1366" s="34" t="s">
        <v>532</v>
      </c>
      <c r="J1366" s="32" t="str">
        <f>VLOOKUP(I1366,Customers[],2,FALSE)</f>
        <v>မင်းဆုဝေ</v>
      </c>
      <c r="K1366" s="32" t="str">
        <f>VLOOKUP(I1366,Customers[],4,FALSE)</f>
        <v>Tharzi</v>
      </c>
      <c r="L1366" s="32" t="str">
        <f>VLOOKUP(Table85[[#This Row],[CustomerID]],Table!H:K,3,0)</f>
        <v>သာစည်</v>
      </c>
      <c r="M1366" s="32" t="str">
        <f>VLOOKUP(I1366,Customers[],5,FALSE)</f>
        <v>Van-2</v>
      </c>
      <c r="N1366" s="34" t="s">
        <v>9</v>
      </c>
      <c r="O1366" s="37" t="s">
        <v>1395</v>
      </c>
      <c r="P1366" s="32" t="str">
        <f>VLOOKUP(O1366,Stock[],2,FALSE)</f>
        <v>ရွှေမင်းသားမန်ကျည်းခေါင်ရည်</v>
      </c>
      <c r="Q1366" s="35">
        <f>VLOOKUP(O1366,Stock[],3,FALSE)</f>
        <v>0.64</v>
      </c>
      <c r="R1366" s="35">
        <f>VLOOKUP(O1366,Stock[],4,FALSE)</f>
        <v>14</v>
      </c>
      <c r="S1366" s="34"/>
      <c r="T1366" s="35">
        <f>(DailySales!$S1366/DailySales!$R1366)+DailySales!$U1366</f>
        <v>100</v>
      </c>
      <c r="U1366" s="34">
        <v>100</v>
      </c>
      <c r="V1366" s="36">
        <f>+DailySales!$T1366*DailySales!$R1366</f>
        <v>1400</v>
      </c>
      <c r="W1366" s="36">
        <f>+DailySales!$V1366*DailySales!$Q1366</f>
        <v>896</v>
      </c>
      <c r="X1366" s="36">
        <f>VLOOKUP(O1366,Stock[],6,FALSE)</f>
        <v>830</v>
      </c>
      <c r="Y1366" s="36">
        <f>+DailySales!$V1366*DailySales!$X1366</f>
        <v>1162000</v>
      </c>
      <c r="Z1366" s="37"/>
      <c r="AA1366" s="34"/>
      <c r="AB1366" s="78"/>
      <c r="AC1366" s="78"/>
      <c r="AD1366" s="34"/>
      <c r="AE1366" s="77">
        <v>35000</v>
      </c>
      <c r="AF1366" s="38">
        <v>46030</v>
      </c>
      <c r="AG1366" s="39">
        <v>1197000</v>
      </c>
      <c r="AH1366" s="38"/>
      <c r="AI1366" s="39"/>
      <c r="AJ1366" s="38"/>
      <c r="AK1366" s="39"/>
      <c r="AL1366" s="34"/>
      <c r="AM1366" s="39"/>
      <c r="AN136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66" s="26"/>
      <c r="AQ1366" s="26"/>
      <c r="AR1366" s="26"/>
    </row>
    <row r="1367" spans="1:44" ht="19.5" customHeight="1" x14ac:dyDescent="0.25">
      <c r="A1367" s="32">
        <f t="shared" si="114"/>
        <v>2026</v>
      </c>
      <c r="B1367" s="32">
        <f t="shared" si="115"/>
        <v>1</v>
      </c>
      <c r="C1367" s="25">
        <v>46031</v>
      </c>
      <c r="D1367" s="57">
        <f t="shared" ca="1" si="112"/>
        <v>46097</v>
      </c>
      <c r="E1367" s="32" t="str">
        <f t="shared" ca="1" si="113"/>
        <v>2-Months</v>
      </c>
      <c r="F1367" s="32" t="str">
        <f>VLOOKUP(O1367,Stock[],5,FALSE)</f>
        <v>BE</v>
      </c>
      <c r="G1367" s="33" t="s">
        <v>2284</v>
      </c>
      <c r="H1367" s="34" t="s">
        <v>275</v>
      </c>
      <c r="I1367" s="34" t="s">
        <v>532</v>
      </c>
      <c r="J1367" s="32" t="str">
        <f>VLOOKUP(I1367,Customers[],2,FALSE)</f>
        <v>မင်းဆုဝေ</v>
      </c>
      <c r="K1367" s="32" t="str">
        <f>VLOOKUP(I1367,Customers[],4,FALSE)</f>
        <v>Tharzi</v>
      </c>
      <c r="L1367" s="32" t="str">
        <f>VLOOKUP(Table85[[#This Row],[CustomerID]],Table!H:K,3,0)</f>
        <v>သာစည်</v>
      </c>
      <c r="M1367" s="32" t="str">
        <f>VLOOKUP(I1367,Customers[],5,FALSE)</f>
        <v>Van-2</v>
      </c>
      <c r="N1367" s="34" t="s">
        <v>9</v>
      </c>
      <c r="O1367" s="37" t="s">
        <v>1501</v>
      </c>
      <c r="P1367" s="32" t="str">
        <f>VLOOKUP(O1367,Stock[],2,FALSE)</f>
        <v>ရွှေမင်းသားမန်ကျည်းခေါင်ရည်(.6Ltr)</v>
      </c>
      <c r="Q1367" s="35">
        <f>VLOOKUP(O1367,Stock[],3,FALSE)</f>
        <v>0.6</v>
      </c>
      <c r="R1367" s="35">
        <f>VLOOKUP(O1367,Stock[],4,FALSE)</f>
        <v>12</v>
      </c>
      <c r="S1367" s="34"/>
      <c r="T1367" s="35">
        <f>(DailySales!$S1367/DailySales!$R1367)+DailySales!$U1367</f>
        <v>10</v>
      </c>
      <c r="U1367" s="34">
        <v>10</v>
      </c>
      <c r="V1367" s="36">
        <f>+DailySales!$T1367*DailySales!$R1367</f>
        <v>120</v>
      </c>
      <c r="W1367" s="36">
        <f>+DailySales!$V1367*DailySales!$Q1367</f>
        <v>72</v>
      </c>
      <c r="X1367" s="36">
        <f>VLOOKUP(O1367,Stock[],6,FALSE)</f>
        <v>800</v>
      </c>
      <c r="Y1367" s="36">
        <f>+DailySales!$V1367*DailySales!$X1367</f>
        <v>96000</v>
      </c>
      <c r="Z1367" s="37"/>
      <c r="AA1367" s="34"/>
      <c r="AB1367" s="78"/>
      <c r="AC1367" s="78"/>
      <c r="AD1367" s="34"/>
      <c r="AE1367" s="77"/>
      <c r="AF1367" s="38">
        <v>46030</v>
      </c>
      <c r="AG1367" s="39">
        <v>96000</v>
      </c>
      <c r="AH1367" s="38"/>
      <c r="AI1367" s="39"/>
      <c r="AJ1367" s="38"/>
      <c r="AK1367" s="39"/>
      <c r="AL1367" s="34"/>
      <c r="AM1367" s="39"/>
      <c r="AN136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67" s="26"/>
      <c r="AQ1367" s="26"/>
      <c r="AR1367" s="26"/>
    </row>
    <row r="1368" spans="1:44" ht="19.5" customHeight="1" x14ac:dyDescent="0.25">
      <c r="A1368" s="32">
        <f t="shared" si="114"/>
        <v>2026</v>
      </c>
      <c r="B1368" s="32">
        <f t="shared" si="115"/>
        <v>1</v>
      </c>
      <c r="C1368" s="25">
        <v>46031</v>
      </c>
      <c r="D1368" s="57">
        <f t="shared" ca="1" si="112"/>
        <v>46097</v>
      </c>
      <c r="E1368" s="32" t="str">
        <f t="shared" ca="1" si="113"/>
        <v>2-Months</v>
      </c>
      <c r="F1368" s="32" t="str">
        <f>VLOOKUP(O1368,Stock[],5,FALSE)</f>
        <v>BE</v>
      </c>
      <c r="G1368" s="33" t="s">
        <v>2284</v>
      </c>
      <c r="H1368" s="34" t="s">
        <v>275</v>
      </c>
      <c r="I1368" s="34" t="s">
        <v>1014</v>
      </c>
      <c r="J1368" s="32" t="str">
        <f>VLOOKUP(I1368,Customers[],2,FALSE)</f>
        <v>FOC</v>
      </c>
      <c r="K1368" s="32">
        <f>VLOOKUP(I1368,Customers[],4,FALSE)</f>
        <v>0</v>
      </c>
      <c r="L1368" s="32">
        <f>VLOOKUP(Table85[[#This Row],[CustomerID]],Table!H:K,3,0)</f>
        <v>0</v>
      </c>
      <c r="M1368" s="32">
        <f>VLOOKUP(I1368,Customers[],5,FALSE)</f>
        <v>0</v>
      </c>
      <c r="N1368" s="34" t="s">
        <v>13</v>
      </c>
      <c r="O1368" s="37" t="s">
        <v>1501</v>
      </c>
      <c r="P1368" s="32" t="str">
        <f>VLOOKUP(O1368,Stock[],2,FALSE)</f>
        <v>ရွှေမင်းသားမန်ကျည်းခေါင်ရည်(.6Ltr)</v>
      </c>
      <c r="Q1368" s="35">
        <f>VLOOKUP(O1368,Stock[],3,FALSE)</f>
        <v>0.6</v>
      </c>
      <c r="R1368" s="35">
        <f>VLOOKUP(O1368,Stock[],4,FALSE)</f>
        <v>12</v>
      </c>
      <c r="S1368" s="34"/>
      <c r="T1368" s="35">
        <f>(DailySales!$S1368/DailySales!$R1368)+DailySales!$U1368</f>
        <v>1</v>
      </c>
      <c r="U1368" s="34">
        <v>1</v>
      </c>
      <c r="V1368" s="36">
        <f>+DailySales!$T1368*DailySales!$R1368</f>
        <v>12</v>
      </c>
      <c r="W1368" s="36">
        <f>+DailySales!$V1368*DailySales!$Q1368</f>
        <v>7.1999999999999993</v>
      </c>
      <c r="X1368" s="36">
        <f>VLOOKUP(O1368,Stock[],6,FALSE)</f>
        <v>800</v>
      </c>
      <c r="Y1368" s="36">
        <f>+DailySales!$V1368*DailySales!$X1368</f>
        <v>9600</v>
      </c>
      <c r="Z1368" s="37"/>
      <c r="AA1368" s="34"/>
      <c r="AB1368" s="78"/>
      <c r="AC1368" s="78"/>
      <c r="AD1368" s="34"/>
      <c r="AE1368" s="77"/>
      <c r="AF1368" s="38">
        <v>46030</v>
      </c>
      <c r="AG1368" s="39">
        <v>9600</v>
      </c>
      <c r="AH1368" s="38"/>
      <c r="AI1368" s="39"/>
      <c r="AJ1368" s="38"/>
      <c r="AK1368" s="39"/>
      <c r="AL1368" s="34"/>
      <c r="AM1368" s="39"/>
      <c r="AN136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68" s="26"/>
      <c r="AQ1368" s="26"/>
      <c r="AR1368" s="26"/>
    </row>
    <row r="1369" spans="1:44" ht="19.5" customHeight="1" x14ac:dyDescent="0.25">
      <c r="A1369" s="32">
        <f t="shared" si="114"/>
        <v>2026</v>
      </c>
      <c r="B1369" s="32">
        <f t="shared" si="115"/>
        <v>1</v>
      </c>
      <c r="C1369" s="25">
        <v>46031</v>
      </c>
      <c r="D1369" s="57">
        <f t="shared" ca="1" si="112"/>
        <v>46097</v>
      </c>
      <c r="E1369" s="32" t="str">
        <f t="shared" ca="1" si="113"/>
        <v>2-Months</v>
      </c>
      <c r="F1369" s="32" t="str">
        <f>VLOOKUP(O1369,Stock[],5,FALSE)</f>
        <v>BE</v>
      </c>
      <c r="G1369" s="33" t="s">
        <v>2285</v>
      </c>
      <c r="H1369" s="34" t="s">
        <v>275</v>
      </c>
      <c r="I1369" s="34" t="s">
        <v>786</v>
      </c>
      <c r="J1369" s="32" t="str">
        <f>VLOOKUP(I1369,Customers[],2,FALSE)</f>
        <v>ဖူးပွင့်</v>
      </c>
      <c r="K1369" s="32" t="str">
        <f>VLOOKUP(I1369,Customers[],4,FALSE)</f>
        <v>Pyawbwe</v>
      </c>
      <c r="L1369" s="32" t="str">
        <f>VLOOKUP(Table85[[#This Row],[CustomerID]],Table!H:K,3,0)</f>
        <v>ယင်းမာပင်</v>
      </c>
      <c r="M1369" s="32" t="str">
        <f>VLOOKUP(I1369,Customers[],5,FALSE)</f>
        <v>Van-1</v>
      </c>
      <c r="N1369" s="34" t="s">
        <v>9</v>
      </c>
      <c r="O1369" s="37" t="s">
        <v>205</v>
      </c>
      <c r="P1369" s="32" t="str">
        <f>VLOOKUP(O1369,Stock[],2,FALSE)</f>
        <v>ကောင်းကြည် ကော် 25%  (1Ltr )</v>
      </c>
      <c r="Q1369" s="35">
        <f>VLOOKUP(O1369,Stock[],3,FALSE)</f>
        <v>1</v>
      </c>
      <c r="R1369" s="35">
        <f>VLOOKUP(O1369,Stock[],4,FALSE)</f>
        <v>12</v>
      </c>
      <c r="S1369" s="34"/>
      <c r="T1369" s="35">
        <f>(DailySales!$S1369/DailySales!$R1369)+DailySales!$U1369</f>
        <v>25</v>
      </c>
      <c r="U1369" s="34">
        <v>25</v>
      </c>
      <c r="V1369" s="36">
        <f>+DailySales!$T1369*DailySales!$R1369</f>
        <v>300</v>
      </c>
      <c r="W1369" s="36">
        <f>+DailySales!$V1369*DailySales!$Q1369</f>
        <v>300</v>
      </c>
      <c r="X1369" s="36">
        <f>VLOOKUP(O1369,Stock[],6,FALSE)</f>
        <v>1530</v>
      </c>
      <c r="Y1369" s="36">
        <f>+DailySales!$V1369*DailySales!$X1369</f>
        <v>459000</v>
      </c>
      <c r="Z1369" s="37"/>
      <c r="AA1369" s="34"/>
      <c r="AB1369" s="78">
        <v>1800</v>
      </c>
      <c r="AC1369" s="78">
        <v>3000</v>
      </c>
      <c r="AD1369" s="34"/>
      <c r="AE1369" s="77">
        <v>8500</v>
      </c>
      <c r="AF1369" s="38">
        <v>46030</v>
      </c>
      <c r="AG1369" s="39">
        <v>462700</v>
      </c>
      <c r="AH1369" s="38"/>
      <c r="AI1369" s="39"/>
      <c r="AJ1369" s="38"/>
      <c r="AK1369" s="39"/>
      <c r="AL1369" s="34"/>
      <c r="AM1369" s="39"/>
      <c r="AN136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69" s="26"/>
      <c r="AQ1369" s="26"/>
      <c r="AR1369" s="26"/>
    </row>
    <row r="1370" spans="1:44" ht="19.5" customHeight="1" x14ac:dyDescent="0.25">
      <c r="A1370" s="32">
        <f t="shared" si="114"/>
        <v>2026</v>
      </c>
      <c r="B1370" s="32">
        <f t="shared" si="115"/>
        <v>1</v>
      </c>
      <c r="C1370" s="25">
        <v>46031</v>
      </c>
      <c r="D1370" s="57">
        <f t="shared" ca="1" si="112"/>
        <v>46097</v>
      </c>
      <c r="E1370" s="32" t="str">
        <f t="shared" ca="1" si="113"/>
        <v>2-Months</v>
      </c>
      <c r="F1370" s="32" t="str">
        <f>VLOOKUP(O1370,Stock[],5,FALSE)</f>
        <v>BE</v>
      </c>
      <c r="G1370" s="33" t="s">
        <v>2286</v>
      </c>
      <c r="H1370" s="34" t="s">
        <v>275</v>
      </c>
      <c r="I1370" s="34" t="s">
        <v>881</v>
      </c>
      <c r="J1370" s="32" t="str">
        <f>VLOOKUP(I1370,Customers[],2,FALSE)</f>
        <v>ရွှေနန်း‌တော်</v>
      </c>
      <c r="K1370" s="32" t="str">
        <f>VLOOKUP(I1370,Customers[],4,FALSE)</f>
        <v>Pyawbwe</v>
      </c>
      <c r="L1370" s="32" t="str">
        <f>VLOOKUP(Table85[[#This Row],[CustomerID]],Table!H:K,3,0)</f>
        <v>ရေပေါင်းဆုံ</v>
      </c>
      <c r="M1370" s="32" t="str">
        <f>VLOOKUP(I1370,Customers[],5,FALSE)</f>
        <v>Van-1</v>
      </c>
      <c r="N1370" s="34" t="s">
        <v>9</v>
      </c>
      <c r="O1370" s="37" t="s">
        <v>205</v>
      </c>
      <c r="P1370" s="32" t="str">
        <f>VLOOKUP(O1370,Stock[],2,FALSE)</f>
        <v>ကောင်းကြည် ကော် 25%  (1Ltr )</v>
      </c>
      <c r="Q1370" s="35">
        <f>VLOOKUP(O1370,Stock[],3,FALSE)</f>
        <v>1</v>
      </c>
      <c r="R1370" s="35">
        <f>VLOOKUP(O1370,Stock[],4,FALSE)</f>
        <v>12</v>
      </c>
      <c r="S1370" s="34"/>
      <c r="T1370" s="35">
        <f>(DailySales!$S1370/DailySales!$R1370)+DailySales!$U1370</f>
        <v>50</v>
      </c>
      <c r="U1370" s="34">
        <v>50</v>
      </c>
      <c r="V1370" s="36">
        <f>+DailySales!$T1370*DailySales!$R1370</f>
        <v>600</v>
      </c>
      <c r="W1370" s="36">
        <f>+DailySales!$V1370*DailySales!$Q1370</f>
        <v>600</v>
      </c>
      <c r="X1370" s="36">
        <f>VLOOKUP(O1370,Stock[],6,FALSE)</f>
        <v>1530</v>
      </c>
      <c r="Y1370" s="36">
        <f>+DailySales!$V1370*DailySales!$X1370</f>
        <v>918000</v>
      </c>
      <c r="Z1370" s="37"/>
      <c r="AA1370" s="34"/>
      <c r="AB1370" s="78">
        <v>5000</v>
      </c>
      <c r="AC1370" s="78">
        <v>6000</v>
      </c>
      <c r="AD1370" s="34"/>
      <c r="AE1370" s="77">
        <v>17000</v>
      </c>
      <c r="AF1370" s="38">
        <v>46030</v>
      </c>
      <c r="AG1370" s="39">
        <v>924000</v>
      </c>
      <c r="AH1370" s="38"/>
      <c r="AI1370" s="39"/>
      <c r="AJ1370" s="38"/>
      <c r="AK1370" s="39"/>
      <c r="AL1370" s="34"/>
      <c r="AM1370" s="39"/>
      <c r="AN137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70" s="26"/>
      <c r="AQ1370" s="26"/>
      <c r="AR1370" s="26"/>
    </row>
    <row r="1371" spans="1:44" ht="19.5" customHeight="1" x14ac:dyDescent="0.25">
      <c r="A1371" s="32">
        <f t="shared" si="114"/>
        <v>2026</v>
      </c>
      <c r="B1371" s="32">
        <f t="shared" si="115"/>
        <v>1</v>
      </c>
      <c r="C1371" s="25">
        <v>46031</v>
      </c>
      <c r="D1371" s="57">
        <f t="shared" ca="1" si="112"/>
        <v>46097</v>
      </c>
      <c r="E1371" s="32" t="str">
        <f t="shared" ca="1" si="113"/>
        <v>2-Months</v>
      </c>
      <c r="F1371" s="32" t="str">
        <f>VLOOKUP(O1371,Stock[],5,FALSE)</f>
        <v>BE</v>
      </c>
      <c r="G1371" s="33" t="s">
        <v>2286</v>
      </c>
      <c r="H1371" s="34" t="s">
        <v>275</v>
      </c>
      <c r="I1371" s="34" t="s">
        <v>881</v>
      </c>
      <c r="J1371" s="32" t="str">
        <f>VLOOKUP(I1371,Customers[],2,FALSE)</f>
        <v>ရွှေနန်း‌တော်</v>
      </c>
      <c r="K1371" s="32" t="str">
        <f>VLOOKUP(I1371,Customers[],4,FALSE)</f>
        <v>Pyawbwe</v>
      </c>
      <c r="L1371" s="32" t="str">
        <f>VLOOKUP(Table85[[#This Row],[CustomerID]],Table!H:K,3,0)</f>
        <v>ရေပေါင်းဆုံ</v>
      </c>
      <c r="M1371" s="32" t="str">
        <f>VLOOKUP(I1371,Customers[],5,FALSE)</f>
        <v>Van-1</v>
      </c>
      <c r="N1371" s="34" t="s">
        <v>9</v>
      </c>
      <c r="O1371" s="37" t="s">
        <v>221</v>
      </c>
      <c r="P1371" s="32" t="str">
        <f>VLOOKUP(O1371,Stock[],2,FALSE)</f>
        <v>မိုးနဲကွန်ကီး</v>
      </c>
      <c r="Q1371" s="35">
        <f>VLOOKUP(O1371,Stock[],3,FALSE)</f>
        <v>0.64</v>
      </c>
      <c r="R1371" s="35">
        <f>VLOOKUP(O1371,Stock[],4,FALSE)</f>
        <v>14</v>
      </c>
      <c r="S1371" s="34"/>
      <c r="T1371" s="35">
        <f>(DailySales!$S1371/DailySales!$R1371)+DailySales!$U1371</f>
        <v>10</v>
      </c>
      <c r="U1371" s="34">
        <v>10</v>
      </c>
      <c r="V1371" s="36">
        <f>+DailySales!$T1371*DailySales!$R1371</f>
        <v>140</v>
      </c>
      <c r="W1371" s="36">
        <f>+DailySales!$V1371*DailySales!$Q1371</f>
        <v>89.600000000000009</v>
      </c>
      <c r="X1371" s="36">
        <f>VLOOKUP(O1371,Stock[],6,FALSE)</f>
        <v>1500</v>
      </c>
      <c r="Y1371" s="36">
        <f>+DailySales!$V1371*DailySales!$X1371</f>
        <v>210000</v>
      </c>
      <c r="Z1371" s="37"/>
      <c r="AA1371" s="34"/>
      <c r="AB1371" s="78"/>
      <c r="AC1371" s="78"/>
      <c r="AD1371" s="34"/>
      <c r="AE1371" s="77">
        <v>4000</v>
      </c>
      <c r="AF1371" s="38">
        <v>46030</v>
      </c>
      <c r="AG1371" s="39">
        <v>214000</v>
      </c>
      <c r="AH1371" s="38"/>
      <c r="AI1371" s="39"/>
      <c r="AJ1371" s="38"/>
      <c r="AK1371" s="39"/>
      <c r="AL1371" s="34"/>
      <c r="AM1371" s="39"/>
      <c r="AN137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71" s="26"/>
      <c r="AQ1371" s="26"/>
      <c r="AR1371" s="26"/>
    </row>
    <row r="1372" spans="1:44" ht="19.5" customHeight="1" x14ac:dyDescent="0.25">
      <c r="A1372" s="32">
        <f t="shared" si="114"/>
        <v>2026</v>
      </c>
      <c r="B1372" s="32">
        <f t="shared" si="115"/>
        <v>1</v>
      </c>
      <c r="C1372" s="25">
        <v>46031</v>
      </c>
      <c r="D1372" s="57">
        <f t="shared" ca="1" si="112"/>
        <v>46097</v>
      </c>
      <c r="E1372" s="32" t="str">
        <f t="shared" ca="1" si="113"/>
        <v>2-Months</v>
      </c>
      <c r="F1372" s="32" t="str">
        <f>VLOOKUP(O1372,Stock[],5,FALSE)</f>
        <v>BE</v>
      </c>
      <c r="G1372" s="33" t="s">
        <v>2286</v>
      </c>
      <c r="H1372" s="34" t="s">
        <v>275</v>
      </c>
      <c r="I1372" s="34" t="s">
        <v>881</v>
      </c>
      <c r="J1372" s="32" t="str">
        <f>VLOOKUP(I1372,Customers[],2,FALSE)</f>
        <v>ရွှေနန်း‌တော်</v>
      </c>
      <c r="K1372" s="32" t="str">
        <f>VLOOKUP(I1372,Customers[],4,FALSE)</f>
        <v>Pyawbwe</v>
      </c>
      <c r="L1372" s="32" t="str">
        <f>VLOOKUP(Table85[[#This Row],[CustomerID]],Table!H:K,3,0)</f>
        <v>ရေပေါင်းဆုံ</v>
      </c>
      <c r="M1372" s="32" t="str">
        <f>VLOOKUP(I1372,Customers[],5,FALSE)</f>
        <v>Van-1</v>
      </c>
      <c r="N1372" s="34" t="s">
        <v>9</v>
      </c>
      <c r="O1372" s="37" t="s">
        <v>1471</v>
      </c>
      <c r="P1372" s="32" t="str">
        <f>VLOOKUP(O1372,Stock[],2,FALSE)</f>
        <v>ရွှေမင်းသားခေါင်ရည်ကော်ဗူး(.6Ltr)</v>
      </c>
      <c r="Q1372" s="35">
        <f>VLOOKUP(O1372,Stock[],3,FALSE)</f>
        <v>0.6</v>
      </c>
      <c r="R1372" s="35">
        <f>VLOOKUP(O1372,Stock[],4,FALSE)</f>
        <v>12</v>
      </c>
      <c r="S1372" s="34"/>
      <c r="T1372" s="35">
        <f>(DailySales!$S1372/DailySales!$R1372)+DailySales!$U1372</f>
        <v>10</v>
      </c>
      <c r="U1372" s="34">
        <v>10</v>
      </c>
      <c r="V1372" s="36">
        <f>+DailySales!$T1372*DailySales!$R1372</f>
        <v>120</v>
      </c>
      <c r="W1372" s="36">
        <f>+DailySales!$V1372*DailySales!$Q1372</f>
        <v>72</v>
      </c>
      <c r="X1372" s="36">
        <f>VLOOKUP(O1372,Stock[],6,FALSE)</f>
        <v>800</v>
      </c>
      <c r="Y1372" s="36">
        <f>+DailySales!$V1372*DailySales!$X1372</f>
        <v>96000</v>
      </c>
      <c r="Z1372" s="37"/>
      <c r="AA1372" s="34"/>
      <c r="AB1372" s="78"/>
      <c r="AC1372" s="78"/>
      <c r="AD1372" s="34"/>
      <c r="AE1372" s="77"/>
      <c r="AF1372" s="38">
        <v>46030</v>
      </c>
      <c r="AG1372" s="39">
        <v>96000</v>
      </c>
      <c r="AH1372" s="38"/>
      <c r="AI1372" s="39"/>
      <c r="AJ1372" s="38"/>
      <c r="AK1372" s="39"/>
      <c r="AL1372" s="34"/>
      <c r="AM1372" s="39"/>
      <c r="AN137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72" s="26"/>
      <c r="AQ1372" s="26"/>
      <c r="AR1372" s="26"/>
    </row>
    <row r="1373" spans="1:44" ht="19.5" customHeight="1" x14ac:dyDescent="0.25">
      <c r="A1373" s="32">
        <f t="shared" si="114"/>
        <v>2026</v>
      </c>
      <c r="B1373" s="32">
        <f t="shared" si="115"/>
        <v>1</v>
      </c>
      <c r="C1373" s="25">
        <v>46031</v>
      </c>
      <c r="D1373" s="57">
        <f t="shared" ca="1" si="112"/>
        <v>46097</v>
      </c>
      <c r="E1373" s="32" t="str">
        <f t="shared" ca="1" si="113"/>
        <v>2-Months</v>
      </c>
      <c r="F1373" s="32" t="str">
        <f>VLOOKUP(O1373,Stock[],5,FALSE)</f>
        <v>BE</v>
      </c>
      <c r="G1373" s="33" t="s">
        <v>2286</v>
      </c>
      <c r="H1373" s="34" t="s">
        <v>275</v>
      </c>
      <c r="I1373" s="34" t="s">
        <v>1014</v>
      </c>
      <c r="J1373" s="32" t="str">
        <f>VLOOKUP(I1373,Customers[],2,FALSE)</f>
        <v>FOC</v>
      </c>
      <c r="K1373" s="32">
        <f>VLOOKUP(I1373,Customers[],4,FALSE)</f>
        <v>0</v>
      </c>
      <c r="L1373" s="32">
        <f>VLOOKUP(Table85[[#This Row],[CustomerID]],Table!H:K,3,0)</f>
        <v>0</v>
      </c>
      <c r="M1373" s="32">
        <f>VLOOKUP(I1373,Customers[],5,FALSE)</f>
        <v>0</v>
      </c>
      <c r="N1373" s="34" t="s">
        <v>13</v>
      </c>
      <c r="O1373" s="37" t="s">
        <v>1471</v>
      </c>
      <c r="P1373" s="32" t="str">
        <f>VLOOKUP(O1373,Stock[],2,FALSE)</f>
        <v>ရွှေမင်းသားခေါင်ရည်ကော်ဗူး(.6Ltr)</v>
      </c>
      <c r="Q1373" s="35">
        <f>VLOOKUP(O1373,Stock[],3,FALSE)</f>
        <v>0.6</v>
      </c>
      <c r="R1373" s="35">
        <f>VLOOKUP(O1373,Stock[],4,FALSE)</f>
        <v>12</v>
      </c>
      <c r="S1373" s="34"/>
      <c r="T1373" s="35">
        <f>(DailySales!$S1373/DailySales!$R1373)+DailySales!$U1373</f>
        <v>1</v>
      </c>
      <c r="U1373" s="34">
        <v>1</v>
      </c>
      <c r="V1373" s="36">
        <f>+DailySales!$T1373*DailySales!$R1373</f>
        <v>12</v>
      </c>
      <c r="W1373" s="36">
        <f>+DailySales!$V1373*DailySales!$Q1373</f>
        <v>7.1999999999999993</v>
      </c>
      <c r="X1373" s="36">
        <f>VLOOKUP(O1373,Stock[],6,FALSE)</f>
        <v>800</v>
      </c>
      <c r="Y1373" s="36">
        <f>+DailySales!$V1373*DailySales!$X1373</f>
        <v>9600</v>
      </c>
      <c r="Z1373" s="37"/>
      <c r="AA1373" s="34"/>
      <c r="AB1373" s="78"/>
      <c r="AC1373" s="78"/>
      <c r="AD1373" s="34"/>
      <c r="AE1373" s="77"/>
      <c r="AF1373" s="38">
        <v>46030</v>
      </c>
      <c r="AG1373" s="39">
        <v>9600</v>
      </c>
      <c r="AH1373" s="38"/>
      <c r="AI1373" s="39"/>
      <c r="AJ1373" s="38"/>
      <c r="AK1373" s="39"/>
      <c r="AL1373" s="34"/>
      <c r="AM1373" s="39"/>
      <c r="AN137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73" s="26"/>
      <c r="AQ1373" s="26"/>
      <c r="AR1373" s="26"/>
    </row>
    <row r="1374" spans="1:44" ht="19.5" customHeight="1" x14ac:dyDescent="0.25">
      <c r="A1374" s="32">
        <f t="shared" si="114"/>
        <v>2026</v>
      </c>
      <c r="B1374" s="32">
        <f t="shared" si="115"/>
        <v>1</v>
      </c>
      <c r="C1374" s="25">
        <v>46031</v>
      </c>
      <c r="D1374" s="57">
        <f t="shared" ca="1" si="112"/>
        <v>46097</v>
      </c>
      <c r="E1374" s="32" t="str">
        <f t="shared" ca="1" si="113"/>
        <v>2-Months</v>
      </c>
      <c r="F1374" s="32" t="str">
        <f>VLOOKUP(O1374,Stock[],5,FALSE)</f>
        <v>Whisky</v>
      </c>
      <c r="G1374" s="33" t="s">
        <v>2287</v>
      </c>
      <c r="H1374" s="34"/>
      <c r="I1374" s="34" t="s">
        <v>750</v>
      </c>
      <c r="J1374" s="32" t="str">
        <f>VLOOKUP(I1374,Customers[],2,FALSE)</f>
        <v>သဇင်ဖြူ</v>
      </c>
      <c r="K1374" s="32" t="str">
        <f>VLOOKUP(I1374,Customers[],4,FALSE)</f>
        <v>Meiktila</v>
      </c>
      <c r="L1374" s="32" t="str">
        <f>VLOOKUP(Table85[[#This Row],[CustomerID]],Table!H:K,3,0)</f>
        <v>မိတ္ထီလာ</v>
      </c>
      <c r="M1374" s="32" t="str">
        <f>VLOOKUP(I1374,Customers[],5,FALSE)</f>
        <v>Van-2</v>
      </c>
      <c r="N1374" s="34" t="s">
        <v>10</v>
      </c>
      <c r="O1374" s="37" t="s">
        <v>2113</v>
      </c>
      <c r="P1374" s="32" t="str">
        <f>VLOOKUP(O1374,Stock[],2,FALSE)</f>
        <v>Ngwe Taung 700ml</v>
      </c>
      <c r="Q1374" s="35">
        <f>VLOOKUP(O1374,Stock[],3,FALSE)</f>
        <v>0.7</v>
      </c>
      <c r="R1374" s="35">
        <f>VLOOKUP(O1374,Stock[],4,FALSE)</f>
        <v>12</v>
      </c>
      <c r="S1374" s="34"/>
      <c r="T1374" s="35">
        <f>(DailySales!$S1374/DailySales!$R1374)+DailySales!$U1374</f>
        <v>1</v>
      </c>
      <c r="U1374" s="34">
        <v>1</v>
      </c>
      <c r="V1374" s="36">
        <f>+DailySales!$T1374*DailySales!$R1374</f>
        <v>12</v>
      </c>
      <c r="W1374" s="36">
        <f>+DailySales!$V1374*DailySales!$Q1374</f>
        <v>8.3999999999999986</v>
      </c>
      <c r="X1374" s="36">
        <f>VLOOKUP(O1374,Stock[],6,FALSE)</f>
        <v>4700</v>
      </c>
      <c r="Y1374" s="36">
        <f>+DailySales!$V1374*DailySales!$X1374</f>
        <v>56400</v>
      </c>
      <c r="Z1374" s="37"/>
      <c r="AA1374" s="34"/>
      <c r="AB1374" s="34"/>
      <c r="AC1374" s="34"/>
      <c r="AD1374" s="34"/>
      <c r="AE1374" s="77"/>
      <c r="AF1374" s="38">
        <v>46034</v>
      </c>
      <c r="AG1374" s="39">
        <v>56400</v>
      </c>
      <c r="AH1374" s="38"/>
      <c r="AI1374" s="39"/>
      <c r="AJ1374" s="38"/>
      <c r="AK1374" s="39"/>
      <c r="AL1374" s="34"/>
      <c r="AM1374" s="39"/>
      <c r="AN137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74" s="26"/>
      <c r="AQ1374" s="26"/>
      <c r="AR1374" s="26"/>
    </row>
    <row r="1375" spans="1:44" ht="19.5" customHeight="1" x14ac:dyDescent="0.25">
      <c r="A1375" s="32">
        <f t="shared" si="114"/>
        <v>2026</v>
      </c>
      <c r="B1375" s="32">
        <f t="shared" si="115"/>
        <v>1</v>
      </c>
      <c r="C1375" s="25">
        <v>46031</v>
      </c>
      <c r="D1375" s="57">
        <f t="shared" ca="1" si="112"/>
        <v>46097</v>
      </c>
      <c r="E1375" s="32" t="str">
        <f t="shared" ca="1" si="113"/>
        <v>2-Months</v>
      </c>
      <c r="F1375" s="32" t="str">
        <f>VLOOKUP(O1375,Stock[],5,FALSE)</f>
        <v>Whisky</v>
      </c>
      <c r="G1375" s="33" t="s">
        <v>2288</v>
      </c>
      <c r="H1375" s="34"/>
      <c r="I1375" s="34" t="s">
        <v>1644</v>
      </c>
      <c r="J1375" s="32" t="str">
        <f>VLOOKUP(I1375,Customers[],2,FALSE)</f>
        <v>7 Colour</v>
      </c>
      <c r="K1375" s="32" t="str">
        <f>VLOOKUP(I1375,Customers[],4,FALSE)</f>
        <v>Meiktila</v>
      </c>
      <c r="L1375" s="32" t="str">
        <f>VLOOKUP(Table85[[#This Row],[CustomerID]],Table!H:K,3,0)</f>
        <v>မြို့သစ်</v>
      </c>
      <c r="M1375" s="32" t="str">
        <f>VLOOKUP(I1375,Customers[],5,FALSE)</f>
        <v>Van-2</v>
      </c>
      <c r="N1375" s="34" t="s">
        <v>10</v>
      </c>
      <c r="O1375" s="37" t="s">
        <v>2113</v>
      </c>
      <c r="P1375" s="32" t="str">
        <f>VLOOKUP(O1375,Stock[],2,FALSE)</f>
        <v>Ngwe Taung 700ml</v>
      </c>
      <c r="Q1375" s="35">
        <f>VLOOKUP(O1375,Stock[],3,FALSE)</f>
        <v>0.7</v>
      </c>
      <c r="R1375" s="35">
        <f>VLOOKUP(O1375,Stock[],4,FALSE)</f>
        <v>12</v>
      </c>
      <c r="S1375" s="34"/>
      <c r="T1375" s="35">
        <f>(DailySales!$S1375/DailySales!$R1375)+DailySales!$U1375</f>
        <v>1</v>
      </c>
      <c r="U1375" s="34">
        <v>1</v>
      </c>
      <c r="V1375" s="36">
        <f>+DailySales!$T1375*DailySales!$R1375</f>
        <v>12</v>
      </c>
      <c r="W1375" s="36">
        <f>+DailySales!$V1375*DailySales!$Q1375</f>
        <v>8.3999999999999986</v>
      </c>
      <c r="X1375" s="36">
        <f>VLOOKUP(O1375,Stock[],6,FALSE)</f>
        <v>4700</v>
      </c>
      <c r="Y1375" s="36">
        <f>+DailySales!$V1375*DailySales!$X1375</f>
        <v>56400</v>
      </c>
      <c r="Z1375" s="37"/>
      <c r="AA1375" s="34"/>
      <c r="AB1375" s="34"/>
      <c r="AC1375" s="34"/>
      <c r="AD1375" s="34"/>
      <c r="AE1375" s="77"/>
      <c r="AF1375" s="38">
        <v>46032</v>
      </c>
      <c r="AG1375" s="39">
        <v>56400</v>
      </c>
      <c r="AH1375" s="38"/>
      <c r="AI1375" s="39"/>
      <c r="AJ1375" s="38"/>
      <c r="AK1375" s="39"/>
      <c r="AL1375" s="34"/>
      <c r="AM1375" s="39"/>
      <c r="AN137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75" s="26"/>
      <c r="AQ1375" s="26"/>
      <c r="AR1375" s="26"/>
    </row>
    <row r="1376" spans="1:44" ht="19.5" customHeight="1" x14ac:dyDescent="0.25">
      <c r="A1376" s="32">
        <f t="shared" si="114"/>
        <v>2026</v>
      </c>
      <c r="B1376" s="32">
        <f t="shared" si="115"/>
        <v>1</v>
      </c>
      <c r="C1376" s="25">
        <v>46031</v>
      </c>
      <c r="D1376" s="57">
        <f t="shared" ca="1" si="112"/>
        <v>46097</v>
      </c>
      <c r="E1376" s="32" t="str">
        <f t="shared" ca="1" si="113"/>
        <v>2-Months</v>
      </c>
      <c r="F1376" s="32" t="str">
        <f>VLOOKUP(O1376,Stock[],5,FALSE)</f>
        <v>Whisky</v>
      </c>
      <c r="G1376" s="33" t="s">
        <v>2289</v>
      </c>
      <c r="H1376" s="34"/>
      <c r="I1376" s="34" t="s">
        <v>1729</v>
      </c>
      <c r="J1376" s="32" t="str">
        <f>VLOOKUP(I1376,Customers[],2,FALSE)</f>
        <v>အရှေ့တိုင်း</v>
      </c>
      <c r="K1376" s="32" t="str">
        <f>VLOOKUP(I1376,Customers[],4,FALSE)</f>
        <v>Meiktila</v>
      </c>
      <c r="L1376" s="32" t="str">
        <f>VLOOKUP(Table85[[#This Row],[CustomerID]],Table!H:K,3,0)</f>
        <v>မိတ္ထီလာ</v>
      </c>
      <c r="M1376" s="32" t="str">
        <f>VLOOKUP(I1376,Customers[],5,FALSE)</f>
        <v>Van-2</v>
      </c>
      <c r="N1376" s="34" t="s">
        <v>10</v>
      </c>
      <c r="O1376" s="37" t="s">
        <v>2113</v>
      </c>
      <c r="P1376" s="32" t="str">
        <f>VLOOKUP(O1376,Stock[],2,FALSE)</f>
        <v>Ngwe Taung 700ml</v>
      </c>
      <c r="Q1376" s="35">
        <f>VLOOKUP(O1376,Stock[],3,FALSE)</f>
        <v>0.7</v>
      </c>
      <c r="R1376" s="35">
        <f>VLOOKUP(O1376,Stock[],4,FALSE)</f>
        <v>12</v>
      </c>
      <c r="S1376" s="34"/>
      <c r="T1376" s="35">
        <f>(DailySales!$S1376/DailySales!$R1376)+DailySales!$U1376</f>
        <v>1</v>
      </c>
      <c r="U1376" s="34">
        <v>1</v>
      </c>
      <c r="V1376" s="36">
        <f>+DailySales!$T1376*DailySales!$R1376</f>
        <v>12</v>
      </c>
      <c r="W1376" s="36">
        <f>+DailySales!$V1376*DailySales!$Q1376</f>
        <v>8.3999999999999986</v>
      </c>
      <c r="X1376" s="36">
        <f>VLOOKUP(O1376,Stock[],6,FALSE)</f>
        <v>4700</v>
      </c>
      <c r="Y1376" s="36">
        <f>+DailySales!$V1376*DailySales!$X1376</f>
        <v>56400</v>
      </c>
      <c r="Z1376" s="37"/>
      <c r="AA1376" s="34"/>
      <c r="AB1376" s="34"/>
      <c r="AC1376" s="34"/>
      <c r="AD1376" s="34"/>
      <c r="AE1376" s="77"/>
      <c r="AF1376" s="38">
        <v>46034</v>
      </c>
      <c r="AG1376" s="39">
        <v>56400</v>
      </c>
      <c r="AH1376" s="38"/>
      <c r="AI1376" s="39"/>
      <c r="AJ1376" s="38"/>
      <c r="AK1376" s="39"/>
      <c r="AL1376" s="34"/>
      <c r="AM1376" s="39"/>
      <c r="AN137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76" s="26"/>
      <c r="AQ1376" s="26"/>
      <c r="AR1376" s="26"/>
    </row>
    <row r="1377" spans="1:44" ht="19.5" customHeight="1" x14ac:dyDescent="0.25">
      <c r="A1377" s="32">
        <f t="shared" si="114"/>
        <v>2026</v>
      </c>
      <c r="B1377" s="32">
        <f t="shared" si="115"/>
        <v>1</v>
      </c>
      <c r="C1377" s="25">
        <v>46031</v>
      </c>
      <c r="D1377" s="57">
        <f t="shared" ca="1" si="112"/>
        <v>46097</v>
      </c>
      <c r="E1377" s="32" t="str">
        <f t="shared" ca="1" si="113"/>
        <v>2-Months</v>
      </c>
      <c r="F1377" s="32" t="str">
        <f>VLOOKUP(O1377,Stock[],5,FALSE)</f>
        <v>Whisky</v>
      </c>
      <c r="G1377" s="33" t="s">
        <v>2290</v>
      </c>
      <c r="H1377" s="34"/>
      <c r="I1377" s="34" t="s">
        <v>1641</v>
      </c>
      <c r="J1377" s="32" t="str">
        <f>VLOOKUP(I1377,Customers[],2,FALSE)</f>
        <v>ရွှေမြင့်မိုရ်</v>
      </c>
      <c r="K1377" s="32" t="str">
        <f>VLOOKUP(I1377,Customers[],4,FALSE)</f>
        <v>Meiktila</v>
      </c>
      <c r="L1377" s="32" t="str">
        <f>VLOOKUP(Table85[[#This Row],[CustomerID]],Table!H:K,3,0)</f>
        <v>မြို့သစ်</v>
      </c>
      <c r="M1377" s="32" t="str">
        <f>VLOOKUP(I1377,Customers[],5,FALSE)</f>
        <v>Van-2</v>
      </c>
      <c r="N1377" s="34" t="s">
        <v>10</v>
      </c>
      <c r="O1377" s="37" t="s">
        <v>2113</v>
      </c>
      <c r="P1377" s="32" t="str">
        <f>VLOOKUP(O1377,Stock[],2,FALSE)</f>
        <v>Ngwe Taung 700ml</v>
      </c>
      <c r="Q1377" s="35">
        <f>VLOOKUP(O1377,Stock[],3,FALSE)</f>
        <v>0.7</v>
      </c>
      <c r="R1377" s="35">
        <f>VLOOKUP(O1377,Stock[],4,FALSE)</f>
        <v>12</v>
      </c>
      <c r="S1377" s="34"/>
      <c r="T1377" s="35">
        <f>(DailySales!$S1377/DailySales!$R1377)+DailySales!$U1377</f>
        <v>1</v>
      </c>
      <c r="U1377" s="34">
        <v>1</v>
      </c>
      <c r="V1377" s="36">
        <f>+DailySales!$T1377*DailySales!$R1377</f>
        <v>12</v>
      </c>
      <c r="W1377" s="36">
        <f>+DailySales!$V1377*DailySales!$Q1377</f>
        <v>8.3999999999999986</v>
      </c>
      <c r="X1377" s="36">
        <f>VLOOKUP(O1377,Stock[],6,FALSE)</f>
        <v>4700</v>
      </c>
      <c r="Y1377" s="36">
        <f>+DailySales!$V1377*DailySales!$X1377</f>
        <v>56400</v>
      </c>
      <c r="Z1377" s="37"/>
      <c r="AA1377" s="34"/>
      <c r="AB1377" s="34"/>
      <c r="AC1377" s="34"/>
      <c r="AD1377" s="34"/>
      <c r="AE1377" s="77"/>
      <c r="AF1377" s="38">
        <v>46034</v>
      </c>
      <c r="AG1377" s="39">
        <v>56400</v>
      </c>
      <c r="AH1377" s="38"/>
      <c r="AI1377" s="39"/>
      <c r="AJ1377" s="38"/>
      <c r="AK1377" s="39"/>
      <c r="AL1377" s="34"/>
      <c r="AM1377" s="39"/>
      <c r="AN137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77" s="26"/>
      <c r="AQ1377" s="26"/>
      <c r="AR1377" s="26"/>
    </row>
    <row r="1378" spans="1:44" ht="19.5" customHeight="1" x14ac:dyDescent="0.25">
      <c r="A1378" s="32">
        <f>YEAR(C1378)</f>
        <v>2026</v>
      </c>
      <c r="B1378" s="32">
        <f>MONTH(C1378)</f>
        <v>1</v>
      </c>
      <c r="C1378" s="25">
        <v>46031</v>
      </c>
      <c r="D1378" s="57">
        <f t="shared" ca="1" si="112"/>
        <v>46097</v>
      </c>
      <c r="E1378" s="32" t="str">
        <f t="shared" ca="1" si="113"/>
        <v>2-Months</v>
      </c>
      <c r="F1378" s="32" t="str">
        <f>VLOOKUP(O1378,Stock[],5,FALSE)</f>
        <v>Whisky</v>
      </c>
      <c r="G1378" s="33" t="s">
        <v>2403</v>
      </c>
      <c r="H1378" s="34"/>
      <c r="I1378" s="34" t="s">
        <v>745</v>
      </c>
      <c r="J1378" s="32" t="str">
        <f>VLOOKUP(I1378,Customers[],2,FALSE)</f>
        <v>ဖောက်တိုက်</v>
      </c>
      <c r="K1378" s="32">
        <f>VLOOKUP(I1378,Customers[],4,FALSE)</f>
        <v>0</v>
      </c>
      <c r="L1378" s="32">
        <f>VLOOKUP(Table85[[#This Row],[CustomerID]],Table!H:K,3,0)</f>
        <v>0</v>
      </c>
      <c r="M1378" s="32">
        <f>VLOOKUP(I1378,Customers[],5,FALSE)</f>
        <v>0</v>
      </c>
      <c r="N1378" s="34" t="s">
        <v>14</v>
      </c>
      <c r="O1378" s="37" t="s">
        <v>2114</v>
      </c>
      <c r="P1378" s="32" t="str">
        <f>VLOOKUP(O1378,Stock[],2,FALSE)</f>
        <v>Ngwe Taung 700ml(NFS)</v>
      </c>
      <c r="Q1378" s="35">
        <f>VLOOKUP(O1378,Stock[],3,FALSE)</f>
        <v>0.7</v>
      </c>
      <c r="R1378" s="35">
        <f>VLOOKUP(O1378,Stock[],4,FALSE)</f>
        <v>12</v>
      </c>
      <c r="S1378" s="34">
        <v>5</v>
      </c>
      <c r="T1378" s="35">
        <f>(DailySales!$S1378/DailySales!$R1378)+DailySales!$U1378</f>
        <v>0.41666666666666669</v>
      </c>
      <c r="U1378" s="34"/>
      <c r="V1378" s="36">
        <f>+DailySales!$T1378*DailySales!$R1378</f>
        <v>5</v>
      </c>
      <c r="W1378" s="36">
        <f>+DailySales!$V1378*DailySales!$Q1378</f>
        <v>3.5</v>
      </c>
      <c r="X1378" s="36">
        <f>VLOOKUP(O1378,Stock[],6,FALSE)</f>
        <v>4700</v>
      </c>
      <c r="Y1378" s="36">
        <f>+DailySales!$V1378*DailySales!$X1378</f>
        <v>23500</v>
      </c>
      <c r="Z1378" s="37"/>
      <c r="AA1378" s="34"/>
      <c r="AB1378" s="34"/>
      <c r="AC1378" s="34"/>
      <c r="AD1378" s="34"/>
      <c r="AE1378" s="77"/>
      <c r="AF1378" s="38">
        <v>46031</v>
      </c>
      <c r="AG1378" s="39">
        <v>23500</v>
      </c>
      <c r="AH1378" s="38"/>
      <c r="AI1378" s="39"/>
      <c r="AJ1378" s="38"/>
      <c r="AK1378" s="39"/>
      <c r="AL1378" s="34"/>
      <c r="AM1378" s="39"/>
      <c r="AN137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78" s="26"/>
      <c r="AQ1378" s="26"/>
      <c r="AR1378" s="26"/>
    </row>
    <row r="1379" spans="1:44" ht="19.5" customHeight="1" x14ac:dyDescent="0.25">
      <c r="A1379" s="32">
        <f t="shared" si="114"/>
        <v>2026</v>
      </c>
      <c r="B1379" s="32">
        <f t="shared" si="115"/>
        <v>1</v>
      </c>
      <c r="C1379" s="25">
        <v>46031</v>
      </c>
      <c r="D1379" s="57">
        <f t="shared" ca="1" si="112"/>
        <v>46097</v>
      </c>
      <c r="E1379" s="32" t="str">
        <f t="shared" ca="1" si="113"/>
        <v>2-Months</v>
      </c>
      <c r="F1379" s="32" t="str">
        <f>VLOOKUP(O1379,Stock[],5,FALSE)</f>
        <v>BE</v>
      </c>
      <c r="G1379" s="33" t="s">
        <v>2291</v>
      </c>
      <c r="H1379" s="34"/>
      <c r="I1379" s="34" t="s">
        <v>1323</v>
      </c>
      <c r="J1379" s="32" t="str">
        <f>VLOOKUP(I1379,Customers[],2,FALSE)</f>
        <v>A1</v>
      </c>
      <c r="K1379" s="32" t="str">
        <f>VLOOKUP(I1379,Customers[],4,FALSE)</f>
        <v>Bagan</v>
      </c>
      <c r="L1379" s="32" t="str">
        <f>VLOOKUP(Table85[[#This Row],[CustomerID]],Table!H:K,3,0)</f>
        <v>ညောင်ဦး</v>
      </c>
      <c r="M1379" s="32" t="str">
        <f>VLOOKUP(I1379,Customers[],5,FALSE)</f>
        <v>Semi WS</v>
      </c>
      <c r="N1379" s="34" t="s">
        <v>10</v>
      </c>
      <c r="O1379" s="37" t="s">
        <v>2120</v>
      </c>
      <c r="P1379" s="32" t="str">
        <f>VLOOKUP(O1379,Stock[],2,FALSE)</f>
        <v>ဇေ အရက်သန့်</v>
      </c>
      <c r="Q1379" s="35">
        <f>VLOOKUP(O1379,Stock[],3,FALSE)</f>
        <v>0.64</v>
      </c>
      <c r="R1379" s="35">
        <f>VLOOKUP(O1379,Stock[],4,FALSE)</f>
        <v>14</v>
      </c>
      <c r="S1379" s="34"/>
      <c r="T1379" s="35">
        <f>(DailySales!$S1379/DailySales!$R1379)+DailySales!$U1379</f>
        <v>50</v>
      </c>
      <c r="U1379" s="34">
        <v>50</v>
      </c>
      <c r="V1379" s="36">
        <f>+DailySales!$T1379*DailySales!$R1379</f>
        <v>700</v>
      </c>
      <c r="W1379" s="36">
        <f>+DailySales!$V1379*DailySales!$Q1379</f>
        <v>448</v>
      </c>
      <c r="X1379" s="36">
        <f>VLOOKUP(O1379,Stock[],6,FALSE)</f>
        <v>1380</v>
      </c>
      <c r="Y1379" s="36">
        <f>+DailySales!$V1379*DailySales!$X1379</f>
        <v>966000</v>
      </c>
      <c r="Z1379" s="37"/>
      <c r="AA1379" s="34"/>
      <c r="AB1379" s="78"/>
      <c r="AC1379" s="78"/>
      <c r="AD1379" s="34"/>
      <c r="AE1379" s="77">
        <v>20000</v>
      </c>
      <c r="AF1379" s="38"/>
      <c r="AG1379" s="39"/>
      <c r="AH1379" s="38">
        <v>46031</v>
      </c>
      <c r="AI1379" s="39">
        <v>986000</v>
      </c>
      <c r="AJ1379" s="38"/>
      <c r="AK1379" s="39"/>
      <c r="AL1379" s="34"/>
      <c r="AM1379" s="39"/>
      <c r="AN137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79" s="26"/>
      <c r="AQ1379" s="26"/>
      <c r="AR1379" s="26"/>
    </row>
    <row r="1380" spans="1:44" ht="19.5" customHeight="1" x14ac:dyDescent="0.25">
      <c r="A1380" s="32">
        <f t="shared" si="114"/>
        <v>2026</v>
      </c>
      <c r="B1380" s="32">
        <f t="shared" si="115"/>
        <v>1</v>
      </c>
      <c r="C1380" s="25">
        <v>46031</v>
      </c>
      <c r="D1380" s="57">
        <f t="shared" ca="1" si="112"/>
        <v>46097</v>
      </c>
      <c r="E1380" s="32" t="str">
        <f t="shared" ca="1" si="113"/>
        <v>2-Months</v>
      </c>
      <c r="F1380" s="32" t="str">
        <f>VLOOKUP(O1380,Stock[],5,FALSE)</f>
        <v>BE</v>
      </c>
      <c r="G1380" s="33" t="s">
        <v>2291</v>
      </c>
      <c r="H1380" s="34"/>
      <c r="I1380" s="34" t="s">
        <v>1323</v>
      </c>
      <c r="J1380" s="32" t="str">
        <f>VLOOKUP(I1380,Customers[],2,FALSE)</f>
        <v>A1</v>
      </c>
      <c r="K1380" s="32" t="str">
        <f>VLOOKUP(I1380,Customers[],4,FALSE)</f>
        <v>Bagan</v>
      </c>
      <c r="L1380" s="32" t="str">
        <f>VLOOKUP(Table85[[#This Row],[CustomerID]],Table!H:K,3,0)</f>
        <v>ညောင်ဦး</v>
      </c>
      <c r="M1380" s="32" t="str">
        <f>VLOOKUP(I1380,Customers[],5,FALSE)</f>
        <v>Semi WS</v>
      </c>
      <c r="N1380" s="34" t="s">
        <v>10</v>
      </c>
      <c r="O1380" s="37" t="s">
        <v>225</v>
      </c>
      <c r="P1380" s="32" t="str">
        <f>VLOOKUP(O1380,Stock[],2,FALSE)</f>
        <v>ချယ်ရီသံပုရာအရက်သန့်ကော် (1Ltr)</v>
      </c>
      <c r="Q1380" s="35">
        <f>VLOOKUP(O1380,Stock[],3,FALSE)</f>
        <v>1</v>
      </c>
      <c r="R1380" s="35">
        <f>VLOOKUP(O1380,Stock[],4,FALSE)</f>
        <v>12</v>
      </c>
      <c r="S1380" s="34"/>
      <c r="T1380" s="35">
        <f>(DailySales!$S1380/DailySales!$R1380)+DailySales!$U1380</f>
        <v>250</v>
      </c>
      <c r="U1380" s="34">
        <v>250</v>
      </c>
      <c r="V1380" s="36">
        <f>+DailySales!$T1380*DailySales!$R1380</f>
        <v>3000</v>
      </c>
      <c r="W1380" s="36">
        <f>+DailySales!$V1380*DailySales!$Q1380</f>
        <v>3000</v>
      </c>
      <c r="X1380" s="36">
        <f>VLOOKUP(O1380,Stock[],6,FALSE)</f>
        <v>1260</v>
      </c>
      <c r="Y1380" s="36">
        <f>+DailySales!$V1380*DailySales!$X1380</f>
        <v>3780000</v>
      </c>
      <c r="Z1380" s="37"/>
      <c r="AA1380" s="34"/>
      <c r="AB1380" s="78"/>
      <c r="AC1380" s="78">
        <v>4900</v>
      </c>
      <c r="AD1380" s="34"/>
      <c r="AE1380" s="77">
        <f>250*380</f>
        <v>95000</v>
      </c>
      <c r="AF1380" s="38"/>
      <c r="AG1380" s="39"/>
      <c r="AH1380" s="38">
        <v>46031</v>
      </c>
      <c r="AI1380" s="39">
        <v>3870100</v>
      </c>
      <c r="AJ1380" s="38"/>
      <c r="AK1380" s="39"/>
      <c r="AL1380" s="34"/>
      <c r="AM1380" s="39"/>
      <c r="AN138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80" s="26"/>
      <c r="AQ1380" s="26"/>
      <c r="AR1380" s="26"/>
    </row>
    <row r="1381" spans="1:44" ht="19.5" customHeight="1" x14ac:dyDescent="0.25">
      <c r="A1381" s="32">
        <f t="shared" si="114"/>
        <v>2026</v>
      </c>
      <c r="B1381" s="32">
        <f t="shared" si="115"/>
        <v>1</v>
      </c>
      <c r="C1381" s="25">
        <v>46031</v>
      </c>
      <c r="D1381" s="57">
        <f t="shared" ca="1" si="112"/>
        <v>46097</v>
      </c>
      <c r="E1381" s="32" t="str">
        <f t="shared" ca="1" si="113"/>
        <v>2-Months</v>
      </c>
      <c r="F1381" s="32" t="str">
        <f>VLOOKUP(O1381,Stock[],5,FALSE)</f>
        <v>BE</v>
      </c>
      <c r="G1381" s="33" t="s">
        <v>2292</v>
      </c>
      <c r="H1381" s="34"/>
      <c r="I1381" s="34" t="s">
        <v>243</v>
      </c>
      <c r="J1381" s="32" t="str">
        <f>VLOOKUP(I1381,Customers[],2,FALSE)</f>
        <v>ကောင်းထက်သူ</v>
      </c>
      <c r="K1381" s="32" t="str">
        <f>VLOOKUP(I1381,Customers[],4,FALSE)</f>
        <v>Kyukpadaung</v>
      </c>
      <c r="L1381" s="32" t="str">
        <f>VLOOKUP(Table85[[#This Row],[CustomerID]],Table!H:K,3,0)</f>
        <v>ကျောက်ပန်းတောင်း</v>
      </c>
      <c r="M1381" s="32" t="str">
        <f>VLOOKUP(I1381,Customers[],5,FALSE)</f>
        <v>WholeSales/Contract</v>
      </c>
      <c r="N1381" s="34" t="s">
        <v>10</v>
      </c>
      <c r="O1381" s="37" t="s">
        <v>2120</v>
      </c>
      <c r="P1381" s="32" t="str">
        <f>VLOOKUP(O1381,Stock[],2,FALSE)</f>
        <v>ဇေ အရက်သန့်</v>
      </c>
      <c r="Q1381" s="35">
        <f>VLOOKUP(O1381,Stock[],3,FALSE)</f>
        <v>0.64</v>
      </c>
      <c r="R1381" s="35">
        <f>VLOOKUP(O1381,Stock[],4,FALSE)</f>
        <v>14</v>
      </c>
      <c r="S1381" s="34"/>
      <c r="T1381" s="35">
        <f>(DailySales!$S1381/DailySales!$R1381)+DailySales!$U1381</f>
        <v>200</v>
      </c>
      <c r="U1381" s="34">
        <v>200</v>
      </c>
      <c r="V1381" s="36">
        <f>+DailySales!$T1381*DailySales!$R1381</f>
        <v>2800</v>
      </c>
      <c r="W1381" s="36">
        <f>+DailySales!$V1381*DailySales!$Q1381</f>
        <v>1792</v>
      </c>
      <c r="X1381" s="36">
        <f>VLOOKUP(O1381,Stock[],6,FALSE)</f>
        <v>1380</v>
      </c>
      <c r="Y1381" s="36">
        <f>+DailySales!$V1381*DailySales!$X1381</f>
        <v>3864000</v>
      </c>
      <c r="Z1381" s="37"/>
      <c r="AA1381" s="34"/>
      <c r="AB1381" s="78">
        <v>96200</v>
      </c>
      <c r="AC1381" s="78">
        <v>69460</v>
      </c>
      <c r="AD1381" s="34"/>
      <c r="AE1381" s="77">
        <v>70000</v>
      </c>
      <c r="AF1381" s="38"/>
      <c r="AG1381" s="39"/>
      <c r="AH1381" s="38">
        <v>46058</v>
      </c>
      <c r="AI1381" s="39">
        <v>3768340</v>
      </c>
      <c r="AJ1381" s="38"/>
      <c r="AK1381" s="39"/>
      <c r="AL1381" s="34"/>
      <c r="AM1381" s="39"/>
      <c r="AN138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81" s="26"/>
      <c r="AQ1381" s="26"/>
      <c r="AR1381" s="26"/>
    </row>
    <row r="1382" spans="1:44" ht="19.5" customHeight="1" x14ac:dyDescent="0.25">
      <c r="A1382" s="32">
        <f t="shared" si="114"/>
        <v>2026</v>
      </c>
      <c r="B1382" s="32">
        <f t="shared" si="115"/>
        <v>1</v>
      </c>
      <c r="C1382" s="25">
        <v>46031</v>
      </c>
      <c r="D1382" s="57">
        <f t="shared" ca="1" si="112"/>
        <v>46097</v>
      </c>
      <c r="E1382" s="32" t="str">
        <f t="shared" ca="1" si="113"/>
        <v>2-Months</v>
      </c>
      <c r="F1382" s="32" t="str">
        <f>VLOOKUP(O1382,Stock[],5,FALSE)</f>
        <v>BE</v>
      </c>
      <c r="G1382" s="33" t="s">
        <v>2292</v>
      </c>
      <c r="H1382" s="34"/>
      <c r="I1382" s="34" t="s">
        <v>243</v>
      </c>
      <c r="J1382" s="32" t="str">
        <f>VLOOKUP(I1382,Customers[],2,FALSE)</f>
        <v>ကောင်းထက်သူ</v>
      </c>
      <c r="K1382" s="32" t="str">
        <f>VLOOKUP(I1382,Customers[],4,FALSE)</f>
        <v>Kyukpadaung</v>
      </c>
      <c r="L1382" s="32" t="str">
        <f>VLOOKUP(Table85[[#This Row],[CustomerID]],Table!H:K,3,0)</f>
        <v>ကျောက်ပန်းတောင်း</v>
      </c>
      <c r="M1382" s="32" t="str">
        <f>VLOOKUP(I1382,Customers[],5,FALSE)</f>
        <v>WholeSales/Contract</v>
      </c>
      <c r="N1382" s="34" t="s">
        <v>10</v>
      </c>
      <c r="O1382" s="37" t="s">
        <v>223</v>
      </c>
      <c r="P1382" s="32" t="str">
        <f>VLOOKUP(O1382,Stock[],2,FALSE)</f>
        <v>ချယ်ရီအရက်သန့်ကော် (.6Ltr)</v>
      </c>
      <c r="Q1382" s="35">
        <f>VLOOKUP(O1382,Stock[],3,FALSE)</f>
        <v>0.6</v>
      </c>
      <c r="R1382" s="35">
        <f>VLOOKUP(O1382,Stock[],4,FALSE)</f>
        <v>24</v>
      </c>
      <c r="S1382" s="34"/>
      <c r="T1382" s="35">
        <f>(DailySales!$S1382/DailySales!$R1382)+DailySales!$U1382</f>
        <v>50</v>
      </c>
      <c r="U1382" s="34">
        <v>50</v>
      </c>
      <c r="V1382" s="36">
        <f>+DailySales!$T1382*DailySales!$R1382</f>
        <v>1200</v>
      </c>
      <c r="W1382" s="36">
        <f>+DailySales!$V1382*DailySales!$Q1382</f>
        <v>720</v>
      </c>
      <c r="X1382" s="36">
        <f>VLOOKUP(O1382,Stock[],6,FALSE)</f>
        <v>875</v>
      </c>
      <c r="Y1382" s="36">
        <f>+DailySales!$V1382*DailySales!$X1382</f>
        <v>1050000</v>
      </c>
      <c r="Z1382" s="37"/>
      <c r="AA1382" s="34"/>
      <c r="AB1382" s="78"/>
      <c r="AC1382" s="78"/>
      <c r="AD1382" s="34"/>
      <c r="AE1382" s="77">
        <v>25000</v>
      </c>
      <c r="AF1382" s="38"/>
      <c r="AG1382" s="39"/>
      <c r="AH1382" s="38">
        <v>46058</v>
      </c>
      <c r="AI1382" s="39">
        <v>1075000</v>
      </c>
      <c r="AJ1382" s="38"/>
      <c r="AK1382" s="39"/>
      <c r="AL1382" s="34"/>
      <c r="AM1382" s="39"/>
      <c r="AN138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82" s="26"/>
      <c r="AQ1382" s="26"/>
      <c r="AR1382" s="26"/>
    </row>
    <row r="1383" spans="1:44" ht="19.5" customHeight="1" x14ac:dyDescent="0.25">
      <c r="A1383" s="32">
        <f t="shared" si="114"/>
        <v>2026</v>
      </c>
      <c r="B1383" s="32">
        <f t="shared" si="115"/>
        <v>1</v>
      </c>
      <c r="C1383" s="25">
        <v>46031</v>
      </c>
      <c r="D1383" s="57">
        <f t="shared" ca="1" si="112"/>
        <v>46097</v>
      </c>
      <c r="E1383" s="32" t="str">
        <f t="shared" ca="1" si="113"/>
        <v>2-Months</v>
      </c>
      <c r="F1383" s="32" t="str">
        <f>VLOOKUP(O1383,Stock[],5,FALSE)</f>
        <v>BE</v>
      </c>
      <c r="G1383" s="33" t="s">
        <v>2293</v>
      </c>
      <c r="H1383" s="34"/>
      <c r="I1383" s="34" t="s">
        <v>1754</v>
      </c>
      <c r="J1383" s="32" t="str">
        <f>VLOOKUP(I1383,Customers[],2,FALSE)</f>
        <v>စစ်ဆေးရေးဂိတ်လက်ဆောင်</v>
      </c>
      <c r="K1383" s="32">
        <f>VLOOKUP(I1383,Customers[],4,FALSE)</f>
        <v>0</v>
      </c>
      <c r="L1383" s="32">
        <f>VLOOKUP(Table85[[#This Row],[CustomerID]],Table!H:K,3,0)</f>
        <v>0</v>
      </c>
      <c r="M1383" s="32">
        <f>VLOOKUP(I1383,Customers[],5,FALSE)</f>
        <v>0</v>
      </c>
      <c r="N1383" s="34" t="s">
        <v>1751</v>
      </c>
      <c r="O1383" s="37" t="s">
        <v>217</v>
      </c>
      <c r="P1383" s="32" t="str">
        <f>VLOOKUP(O1383,Stock[],2,FALSE)</f>
        <v>လိမ္မော်ဖြူ</v>
      </c>
      <c r="Q1383" s="35">
        <f>VLOOKUP(O1383,Stock[],3,FALSE)</f>
        <v>0.64</v>
      </c>
      <c r="R1383" s="35">
        <f>VLOOKUP(O1383,Stock[],4,FALSE)</f>
        <v>24</v>
      </c>
      <c r="S1383" s="34">
        <v>40</v>
      </c>
      <c r="T1383" s="35">
        <f>(DailySales!$S1383/DailySales!$R1383)+DailySales!$U1383</f>
        <v>1.6666666666666667</v>
      </c>
      <c r="U1383" s="34"/>
      <c r="V1383" s="36">
        <f>+DailySales!$T1383*DailySales!$R1383</f>
        <v>40</v>
      </c>
      <c r="W1383" s="36">
        <f>+DailySales!$V1383*DailySales!$Q1383</f>
        <v>25.6</v>
      </c>
      <c r="X1383" s="36">
        <f>VLOOKUP(O1383,Stock[],6,FALSE)</f>
        <v>1330</v>
      </c>
      <c r="Y1383" s="36">
        <f>+DailySales!$V1383*DailySales!$X1383</f>
        <v>53200</v>
      </c>
      <c r="Z1383" s="37"/>
      <c r="AA1383" s="34"/>
      <c r="AB1383" s="78"/>
      <c r="AC1383" s="78"/>
      <c r="AD1383" s="34"/>
      <c r="AE1383" s="77"/>
      <c r="AF1383" s="38">
        <v>46031</v>
      </c>
      <c r="AG1383" s="39">
        <v>53200</v>
      </c>
      <c r="AH1383" s="38"/>
      <c r="AI1383" s="39"/>
      <c r="AJ1383" s="38"/>
      <c r="AK1383" s="39"/>
      <c r="AL1383" s="34"/>
      <c r="AM1383" s="39"/>
      <c r="AN138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83" s="26"/>
      <c r="AQ1383" s="26"/>
      <c r="AR1383" s="26"/>
    </row>
    <row r="1384" spans="1:44" ht="19.5" customHeight="1" x14ac:dyDescent="0.25">
      <c r="A1384" s="32">
        <f t="shared" si="114"/>
        <v>2026</v>
      </c>
      <c r="B1384" s="32">
        <f t="shared" si="115"/>
        <v>1</v>
      </c>
      <c r="C1384" s="25">
        <v>46031</v>
      </c>
      <c r="D1384" s="57">
        <f t="shared" ca="1" si="112"/>
        <v>46097</v>
      </c>
      <c r="E1384" s="32" t="str">
        <f t="shared" ca="1" si="113"/>
        <v>2-Months</v>
      </c>
      <c r="F1384" s="32" t="str">
        <f>VLOOKUP(O1384,Stock[],5,FALSE)</f>
        <v>BE</v>
      </c>
      <c r="G1384" s="33" t="s">
        <v>2294</v>
      </c>
      <c r="H1384" s="34"/>
      <c r="I1384" s="34" t="s">
        <v>201</v>
      </c>
      <c r="J1384" s="32" t="str">
        <f>VLOOKUP(I1384,Customers[],2,FALSE)</f>
        <v>ဦးအောင်မိုး(ကောင်းသန့်)</v>
      </c>
      <c r="K1384" s="32" t="str">
        <f>VLOOKUP(I1384,Customers[],4,FALSE)</f>
        <v>Meiktila</v>
      </c>
      <c r="L1384" s="32" t="str">
        <f>VLOOKUP(Table85[[#This Row],[CustomerID]],Table!H:K,3,0)</f>
        <v>မိတ္ထီလာ</v>
      </c>
      <c r="M1384" s="32" t="str">
        <f>VLOOKUP(I1384,Customers[],5,FALSE)</f>
        <v>WholeSales/Contract</v>
      </c>
      <c r="N1384" s="34" t="s">
        <v>10</v>
      </c>
      <c r="O1384" s="37" t="s">
        <v>240</v>
      </c>
      <c r="P1384" s="32" t="str">
        <f>VLOOKUP(O1384,Stock[],2,FALSE)</f>
        <v>သံပုရာအရက်</v>
      </c>
      <c r="Q1384" s="35">
        <f>VLOOKUP(O1384,Stock[],3,FALSE)</f>
        <v>0.64</v>
      </c>
      <c r="R1384" s="35">
        <f>VLOOKUP(O1384,Stock[],4,FALSE)</f>
        <v>14</v>
      </c>
      <c r="S1384" s="34"/>
      <c r="T1384" s="35">
        <f>(DailySales!$S1384/DailySales!$R1384)+DailySales!$U1384</f>
        <v>20</v>
      </c>
      <c r="U1384" s="34">
        <v>20</v>
      </c>
      <c r="V1384" s="36">
        <f>+DailySales!$T1384*DailySales!$R1384</f>
        <v>280</v>
      </c>
      <c r="W1384" s="36">
        <f>+DailySales!$V1384*DailySales!$Q1384</f>
        <v>179.20000000000002</v>
      </c>
      <c r="X1384" s="36">
        <f>VLOOKUP(O1384,Stock[],6,FALSE)</f>
        <v>1330</v>
      </c>
      <c r="Y1384" s="36">
        <f>+DailySales!$V1384*DailySales!$X1384</f>
        <v>372400</v>
      </c>
      <c r="Z1384" s="37"/>
      <c r="AA1384" s="34"/>
      <c r="AB1384" s="78"/>
      <c r="AC1384" s="78">
        <v>26362</v>
      </c>
      <c r="AD1384" s="34"/>
      <c r="AE1384" s="77"/>
      <c r="AF1384" s="38"/>
      <c r="AG1384" s="39"/>
      <c r="AH1384" s="38">
        <v>46034</v>
      </c>
      <c r="AI1384" s="39">
        <v>346038</v>
      </c>
      <c r="AJ1384" s="38"/>
      <c r="AK1384" s="39"/>
      <c r="AL1384" s="34"/>
      <c r="AM1384" s="39"/>
      <c r="AN138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84" s="26"/>
      <c r="AQ1384" s="26"/>
      <c r="AR1384" s="26"/>
    </row>
    <row r="1385" spans="1:44" ht="19.5" customHeight="1" x14ac:dyDescent="0.25">
      <c r="A1385" s="32">
        <f t="shared" si="114"/>
        <v>2026</v>
      </c>
      <c r="B1385" s="32">
        <f t="shared" si="115"/>
        <v>1</v>
      </c>
      <c r="C1385" s="25">
        <v>46031</v>
      </c>
      <c r="D1385" s="57">
        <f t="shared" ca="1" si="112"/>
        <v>46097</v>
      </c>
      <c r="E1385" s="32" t="str">
        <f t="shared" ca="1" si="113"/>
        <v>2-Months</v>
      </c>
      <c r="F1385" s="32" t="str">
        <f>VLOOKUP(O1385,Stock[],5,FALSE)</f>
        <v>BE</v>
      </c>
      <c r="G1385" s="33" t="s">
        <v>2294</v>
      </c>
      <c r="H1385" s="34"/>
      <c r="I1385" s="34" t="s">
        <v>201</v>
      </c>
      <c r="J1385" s="32" t="str">
        <f>VLOOKUP(I1385,Customers[],2,FALSE)</f>
        <v>ဦးအောင်မိုး(ကောင်းသန့်)</v>
      </c>
      <c r="K1385" s="32" t="str">
        <f>VLOOKUP(I1385,Customers[],4,FALSE)</f>
        <v>Meiktila</v>
      </c>
      <c r="L1385" s="32" t="str">
        <f>VLOOKUP(Table85[[#This Row],[CustomerID]],Table!H:K,3,0)</f>
        <v>မိတ္ထီလာ</v>
      </c>
      <c r="M1385" s="32" t="str">
        <f>VLOOKUP(I1385,Customers[],5,FALSE)</f>
        <v>WholeSales/Contract</v>
      </c>
      <c r="N1385" s="34" t="s">
        <v>10</v>
      </c>
      <c r="O1385" s="37" t="s">
        <v>217</v>
      </c>
      <c r="P1385" s="32" t="str">
        <f>VLOOKUP(O1385,Stock[],2,FALSE)</f>
        <v>လိမ္မော်ဖြူ</v>
      </c>
      <c r="Q1385" s="35">
        <f>VLOOKUP(O1385,Stock[],3,FALSE)</f>
        <v>0.64</v>
      </c>
      <c r="R1385" s="35">
        <f>VLOOKUP(O1385,Stock[],4,FALSE)</f>
        <v>24</v>
      </c>
      <c r="S1385" s="34"/>
      <c r="T1385" s="35">
        <f>(DailySales!$S1385/DailySales!$R1385)+DailySales!$U1385</f>
        <v>80</v>
      </c>
      <c r="U1385" s="34">
        <v>80</v>
      </c>
      <c r="V1385" s="36">
        <f>+DailySales!$T1385*DailySales!$R1385</f>
        <v>1920</v>
      </c>
      <c r="W1385" s="36">
        <f>+DailySales!$V1385*DailySales!$Q1385</f>
        <v>1228.8</v>
      </c>
      <c r="X1385" s="36">
        <f>VLOOKUP(O1385,Stock[],6,FALSE)</f>
        <v>1330</v>
      </c>
      <c r="Y1385" s="36">
        <f>+DailySales!$V1385*DailySales!$X1385</f>
        <v>2553600</v>
      </c>
      <c r="Z1385" s="37"/>
      <c r="AA1385" s="34"/>
      <c r="AB1385" s="78"/>
      <c r="AC1385" s="78"/>
      <c r="AD1385" s="34"/>
      <c r="AE1385" s="77"/>
      <c r="AF1385" s="38"/>
      <c r="AG1385" s="39"/>
      <c r="AH1385" s="38">
        <v>46034</v>
      </c>
      <c r="AI1385" s="39">
        <v>2553600</v>
      </c>
      <c r="AJ1385" s="38"/>
      <c r="AK1385" s="39"/>
      <c r="AL1385" s="34"/>
      <c r="AM1385" s="39"/>
      <c r="AN138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85" s="26"/>
      <c r="AQ1385" s="26"/>
      <c r="AR1385" s="26"/>
    </row>
    <row r="1386" spans="1:44" ht="19.5" customHeight="1" x14ac:dyDescent="0.25">
      <c r="A1386" s="32">
        <f t="shared" si="114"/>
        <v>2026</v>
      </c>
      <c r="B1386" s="32">
        <f t="shared" si="115"/>
        <v>1</v>
      </c>
      <c r="C1386" s="25">
        <v>46031</v>
      </c>
      <c r="D1386" s="57">
        <f t="shared" ca="1" si="112"/>
        <v>46097</v>
      </c>
      <c r="E1386" s="32" t="str">
        <f t="shared" ca="1" si="113"/>
        <v>2-Months</v>
      </c>
      <c r="F1386" s="32" t="str">
        <f>VLOOKUP(O1386,Stock[],5,FALSE)</f>
        <v>BE</v>
      </c>
      <c r="G1386" s="33" t="s">
        <v>2294</v>
      </c>
      <c r="H1386" s="34"/>
      <c r="I1386" s="34" t="s">
        <v>201</v>
      </c>
      <c r="J1386" s="32" t="str">
        <f>VLOOKUP(I1386,Customers[],2,FALSE)</f>
        <v>ဦးအောင်မိုး(ကောင်းသန့်)</v>
      </c>
      <c r="K1386" s="32" t="str">
        <f>VLOOKUP(I1386,Customers[],4,FALSE)</f>
        <v>Meiktila</v>
      </c>
      <c r="L1386" s="32" t="str">
        <f>VLOOKUP(Table85[[#This Row],[CustomerID]],Table!H:K,3,0)</f>
        <v>မိတ္ထီလာ</v>
      </c>
      <c r="M1386" s="32" t="str">
        <f>VLOOKUP(I1386,Customers[],5,FALSE)</f>
        <v>WholeSales/Contract</v>
      </c>
      <c r="N1386" s="34" t="s">
        <v>10</v>
      </c>
      <c r="O1386" s="37" t="s">
        <v>2120</v>
      </c>
      <c r="P1386" s="32" t="str">
        <f>VLOOKUP(O1386,Stock[],2,FALSE)</f>
        <v>ဇေ အရက်သန့်</v>
      </c>
      <c r="Q1386" s="35">
        <f>VLOOKUP(O1386,Stock[],3,FALSE)</f>
        <v>0.64</v>
      </c>
      <c r="R1386" s="35">
        <f>VLOOKUP(O1386,Stock[],4,FALSE)</f>
        <v>14</v>
      </c>
      <c r="S1386" s="34"/>
      <c r="T1386" s="35">
        <f>(DailySales!$S1386/DailySales!$R1386)+DailySales!$U1386</f>
        <v>20</v>
      </c>
      <c r="U1386" s="34">
        <v>20</v>
      </c>
      <c r="V1386" s="36">
        <f>+DailySales!$T1386*DailySales!$R1386</f>
        <v>280</v>
      </c>
      <c r="W1386" s="36">
        <f>+DailySales!$V1386*DailySales!$Q1386</f>
        <v>179.20000000000002</v>
      </c>
      <c r="X1386" s="36">
        <f>VLOOKUP(O1386,Stock[],6,FALSE)</f>
        <v>1380</v>
      </c>
      <c r="Y1386" s="36">
        <f>+DailySales!$V1386*DailySales!$X1386</f>
        <v>386400</v>
      </c>
      <c r="Z1386" s="37"/>
      <c r="AA1386" s="34"/>
      <c r="AB1386" s="78"/>
      <c r="AC1386" s="78"/>
      <c r="AD1386" s="34"/>
      <c r="AE1386" s="77"/>
      <c r="AF1386" s="38"/>
      <c r="AG1386" s="39"/>
      <c r="AH1386" s="38">
        <v>46034</v>
      </c>
      <c r="AI1386" s="39">
        <v>386400</v>
      </c>
      <c r="AJ1386" s="38"/>
      <c r="AK1386" s="39"/>
      <c r="AL1386" s="34"/>
      <c r="AM1386" s="39"/>
      <c r="AN138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86" s="26"/>
      <c r="AQ1386" s="26"/>
      <c r="AR1386" s="26"/>
    </row>
    <row r="1387" spans="1:44" ht="19.5" customHeight="1" x14ac:dyDescent="0.25">
      <c r="A1387" s="32">
        <f t="shared" si="114"/>
        <v>2026</v>
      </c>
      <c r="B1387" s="32">
        <f t="shared" si="115"/>
        <v>1</v>
      </c>
      <c r="C1387" s="25">
        <v>46031</v>
      </c>
      <c r="D1387" s="57">
        <f t="shared" ca="1" si="112"/>
        <v>46097</v>
      </c>
      <c r="E1387" s="32" t="str">
        <f t="shared" ca="1" si="113"/>
        <v>2-Months</v>
      </c>
      <c r="F1387" s="32" t="str">
        <f>VLOOKUP(O1387,Stock[],5,FALSE)</f>
        <v>BE</v>
      </c>
      <c r="G1387" s="33" t="s">
        <v>2294</v>
      </c>
      <c r="H1387" s="34"/>
      <c r="I1387" s="34" t="s">
        <v>201</v>
      </c>
      <c r="J1387" s="32" t="str">
        <f>VLOOKUP(I1387,Customers[],2,FALSE)</f>
        <v>ဦးအောင်မိုး(ကောင်းသန့်)</v>
      </c>
      <c r="K1387" s="32" t="str">
        <f>VLOOKUP(I1387,Customers[],4,FALSE)</f>
        <v>Meiktila</v>
      </c>
      <c r="L1387" s="32" t="str">
        <f>VLOOKUP(Table85[[#This Row],[CustomerID]],Table!H:K,3,0)</f>
        <v>မိတ္ထီလာ</v>
      </c>
      <c r="M1387" s="32" t="str">
        <f>VLOOKUP(I1387,Customers[],5,FALSE)</f>
        <v>WholeSales/Contract</v>
      </c>
      <c r="N1387" s="34" t="s">
        <v>10</v>
      </c>
      <c r="O1387" s="37" t="s">
        <v>209</v>
      </c>
      <c r="P1387" s="32" t="str">
        <f>VLOOKUP(O1387,Stock[],2,FALSE)</f>
        <v>ဇေယျဝတီ Red</v>
      </c>
      <c r="Q1387" s="35">
        <f>VLOOKUP(O1387,Stock[],3,FALSE)</f>
        <v>0.64</v>
      </c>
      <c r="R1387" s="35">
        <f>VLOOKUP(O1387,Stock[],4,FALSE)</f>
        <v>14</v>
      </c>
      <c r="S1387" s="34"/>
      <c r="T1387" s="35">
        <f>(DailySales!$S1387/DailySales!$R1387)+DailySales!$U1387</f>
        <v>9</v>
      </c>
      <c r="U1387" s="34">
        <v>9</v>
      </c>
      <c r="V1387" s="36">
        <f>+DailySales!$T1387*DailySales!$R1387</f>
        <v>126</v>
      </c>
      <c r="W1387" s="36">
        <f>+DailySales!$V1387*DailySales!$Q1387</f>
        <v>80.64</v>
      </c>
      <c r="X1387" s="36">
        <f>VLOOKUP(O1387,Stock[],6,FALSE)</f>
        <v>1330</v>
      </c>
      <c r="Y1387" s="36">
        <f>+DailySales!$V1387*DailySales!$X1387</f>
        <v>167580</v>
      </c>
      <c r="Z1387" s="37"/>
      <c r="AA1387" s="34"/>
      <c r="AB1387" s="78"/>
      <c r="AC1387" s="78"/>
      <c r="AD1387" s="34"/>
      <c r="AE1387" s="77"/>
      <c r="AF1387" s="38"/>
      <c r="AG1387" s="39"/>
      <c r="AH1387" s="38">
        <v>46034</v>
      </c>
      <c r="AI1387" s="39">
        <v>167580</v>
      </c>
      <c r="AJ1387" s="38"/>
      <c r="AK1387" s="39"/>
      <c r="AL1387" s="34"/>
      <c r="AM1387" s="39"/>
      <c r="AN138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87" s="26"/>
      <c r="AQ1387" s="26"/>
      <c r="AR1387" s="26"/>
    </row>
    <row r="1388" spans="1:44" ht="19.5" customHeight="1" x14ac:dyDescent="0.25">
      <c r="A1388" s="32">
        <f t="shared" si="114"/>
        <v>2026</v>
      </c>
      <c r="B1388" s="32">
        <f t="shared" si="115"/>
        <v>1</v>
      </c>
      <c r="C1388" s="25">
        <v>46031</v>
      </c>
      <c r="D1388" s="57">
        <f t="shared" ca="1" si="112"/>
        <v>46097</v>
      </c>
      <c r="E1388" s="32" t="str">
        <f t="shared" ca="1" si="113"/>
        <v>2-Months</v>
      </c>
      <c r="F1388" s="32" t="str">
        <f>VLOOKUP(O1388,Stock[],5,FALSE)</f>
        <v>BE</v>
      </c>
      <c r="G1388" s="33" t="s">
        <v>2294</v>
      </c>
      <c r="H1388" s="34"/>
      <c r="I1388" s="34" t="s">
        <v>201</v>
      </c>
      <c r="J1388" s="32" t="str">
        <f>VLOOKUP(I1388,Customers[],2,FALSE)</f>
        <v>ဦးအောင်မိုး(ကောင်းသန့်)</v>
      </c>
      <c r="K1388" s="32" t="str">
        <f>VLOOKUP(I1388,Customers[],4,FALSE)</f>
        <v>Meiktila</v>
      </c>
      <c r="L1388" s="32" t="str">
        <f>VLOOKUP(Table85[[#This Row],[CustomerID]],Table!H:K,3,0)</f>
        <v>မိတ္ထီလာ</v>
      </c>
      <c r="M1388" s="32" t="str">
        <f>VLOOKUP(I1388,Customers[],5,FALSE)</f>
        <v>WholeSales/Contract</v>
      </c>
      <c r="N1388" s="34" t="s">
        <v>10</v>
      </c>
      <c r="O1388" s="37" t="s">
        <v>214</v>
      </c>
      <c r="P1388" s="32" t="str">
        <f>VLOOKUP(O1388,Stock[],2,FALSE)</f>
        <v>ကောင်းကြည်</v>
      </c>
      <c r="Q1388" s="35">
        <f>VLOOKUP(O1388,Stock[],3,FALSE)</f>
        <v>0.64</v>
      </c>
      <c r="R1388" s="35">
        <f>VLOOKUP(O1388,Stock[],4,FALSE)</f>
        <v>14</v>
      </c>
      <c r="S1388" s="34"/>
      <c r="T1388" s="35">
        <f>(DailySales!$S1388/DailySales!$R1388)+DailySales!$U1388</f>
        <v>20</v>
      </c>
      <c r="U1388" s="34">
        <v>20</v>
      </c>
      <c r="V1388" s="36">
        <f>+DailySales!$T1388*DailySales!$R1388</f>
        <v>280</v>
      </c>
      <c r="W1388" s="36">
        <f>+DailySales!$V1388*DailySales!$Q1388</f>
        <v>179.20000000000002</v>
      </c>
      <c r="X1388" s="36">
        <f>VLOOKUP(O1388,Stock[],6,FALSE)</f>
        <v>1330</v>
      </c>
      <c r="Y1388" s="36">
        <f>+DailySales!$V1388*DailySales!$X1388</f>
        <v>372400</v>
      </c>
      <c r="Z1388" s="37"/>
      <c r="AA1388" s="34"/>
      <c r="AB1388" s="78"/>
      <c r="AC1388" s="78"/>
      <c r="AD1388" s="34"/>
      <c r="AE1388" s="77"/>
      <c r="AF1388" s="38"/>
      <c r="AG1388" s="39"/>
      <c r="AH1388" s="38">
        <v>46034</v>
      </c>
      <c r="AI1388" s="39">
        <v>372400</v>
      </c>
      <c r="AJ1388" s="38"/>
      <c r="AK1388" s="39"/>
      <c r="AL1388" s="34"/>
      <c r="AM1388" s="39"/>
      <c r="AN138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88" s="26"/>
      <c r="AQ1388" s="26"/>
      <c r="AR1388" s="26"/>
    </row>
    <row r="1389" spans="1:44" ht="19.5" customHeight="1" x14ac:dyDescent="0.25">
      <c r="A1389" s="32">
        <f t="shared" si="114"/>
        <v>2026</v>
      </c>
      <c r="B1389" s="32">
        <f t="shared" si="115"/>
        <v>1</v>
      </c>
      <c r="C1389" s="25">
        <v>46031</v>
      </c>
      <c r="D1389" s="57">
        <f t="shared" ca="1" si="112"/>
        <v>46097</v>
      </c>
      <c r="E1389" s="32" t="str">
        <f t="shared" ca="1" si="113"/>
        <v>2-Months</v>
      </c>
      <c r="F1389" s="32" t="str">
        <f>VLOOKUP(O1389,Stock[],5,FALSE)</f>
        <v>BE</v>
      </c>
      <c r="G1389" s="33" t="s">
        <v>2294</v>
      </c>
      <c r="H1389" s="34"/>
      <c r="I1389" s="34" t="s">
        <v>201</v>
      </c>
      <c r="J1389" s="32" t="str">
        <f>VLOOKUP(I1389,Customers[],2,FALSE)</f>
        <v>ဦးအောင်မိုး(ကောင်းသန့်)</v>
      </c>
      <c r="K1389" s="32" t="str">
        <f>VLOOKUP(I1389,Customers[],4,FALSE)</f>
        <v>Meiktila</v>
      </c>
      <c r="L1389" s="32" t="str">
        <f>VLOOKUP(Table85[[#This Row],[CustomerID]],Table!H:K,3,0)</f>
        <v>မိတ္ထီလာ</v>
      </c>
      <c r="M1389" s="32" t="str">
        <f>VLOOKUP(I1389,Customers[],5,FALSE)</f>
        <v>WholeSales/Contract</v>
      </c>
      <c r="N1389" s="34" t="s">
        <v>10</v>
      </c>
      <c r="O1389" s="37" t="s">
        <v>221</v>
      </c>
      <c r="P1389" s="32" t="str">
        <f>VLOOKUP(O1389,Stock[],2,FALSE)</f>
        <v>မိုးနဲကွန်ကီး</v>
      </c>
      <c r="Q1389" s="35">
        <f>VLOOKUP(O1389,Stock[],3,FALSE)</f>
        <v>0.64</v>
      </c>
      <c r="R1389" s="35">
        <f>VLOOKUP(O1389,Stock[],4,FALSE)</f>
        <v>14</v>
      </c>
      <c r="S1389" s="34"/>
      <c r="T1389" s="35">
        <f>(DailySales!$S1389/DailySales!$R1389)+DailySales!$U1389</f>
        <v>5</v>
      </c>
      <c r="U1389" s="34">
        <v>5</v>
      </c>
      <c r="V1389" s="36">
        <f>+DailySales!$T1389*DailySales!$R1389</f>
        <v>70</v>
      </c>
      <c r="W1389" s="36">
        <f>+DailySales!$V1389*DailySales!$Q1389</f>
        <v>44.800000000000004</v>
      </c>
      <c r="X1389" s="36">
        <f>VLOOKUP(O1389,Stock[],6,FALSE)</f>
        <v>1500</v>
      </c>
      <c r="Y1389" s="36">
        <f>+DailySales!$V1389*DailySales!$X1389</f>
        <v>105000</v>
      </c>
      <c r="Z1389" s="37"/>
      <c r="AA1389" s="34"/>
      <c r="AB1389" s="78"/>
      <c r="AC1389" s="78"/>
      <c r="AD1389" s="34"/>
      <c r="AE1389" s="77"/>
      <c r="AF1389" s="38"/>
      <c r="AG1389" s="39"/>
      <c r="AH1389" s="38">
        <v>46034</v>
      </c>
      <c r="AI1389" s="39">
        <v>105000</v>
      </c>
      <c r="AJ1389" s="38"/>
      <c r="AK1389" s="39"/>
      <c r="AL1389" s="34"/>
      <c r="AM1389" s="39"/>
      <c r="AN138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89" s="26"/>
      <c r="AQ1389" s="26"/>
      <c r="AR1389" s="26"/>
    </row>
    <row r="1390" spans="1:44" ht="19.5" customHeight="1" x14ac:dyDescent="0.25">
      <c r="A1390" s="32">
        <f t="shared" si="114"/>
        <v>2026</v>
      </c>
      <c r="B1390" s="32">
        <f t="shared" si="115"/>
        <v>1</v>
      </c>
      <c r="C1390" s="25">
        <v>46031</v>
      </c>
      <c r="D1390" s="57">
        <f t="shared" ca="1" si="112"/>
        <v>46097</v>
      </c>
      <c r="E1390" s="32" t="str">
        <f t="shared" ca="1" si="113"/>
        <v>2-Months</v>
      </c>
      <c r="F1390" s="32" t="str">
        <f>VLOOKUP(O1390,Stock[],5,FALSE)</f>
        <v>BE</v>
      </c>
      <c r="G1390" s="33" t="s">
        <v>2295</v>
      </c>
      <c r="H1390" s="34"/>
      <c r="I1390" s="34" t="s">
        <v>226</v>
      </c>
      <c r="J1390" s="32" t="str">
        <f>VLOOKUP(I1390,Customers[],2,FALSE)</f>
        <v>Summer-1</v>
      </c>
      <c r="K1390" s="32" t="str">
        <f>VLOOKUP(I1390,Customers[],4,FALSE)</f>
        <v>Meiktila</v>
      </c>
      <c r="L1390" s="32" t="str">
        <f>VLOOKUP(Table85[[#This Row],[CustomerID]],Table!H:K,3,0)</f>
        <v>မိတ္ထီလာ</v>
      </c>
      <c r="M1390" s="32" t="str">
        <f>VLOOKUP(I1390,Customers[],5,FALSE)</f>
        <v>WholeSales</v>
      </c>
      <c r="N1390" s="34" t="s">
        <v>10</v>
      </c>
      <c r="O1390" s="37" t="s">
        <v>217</v>
      </c>
      <c r="P1390" s="32" t="str">
        <f>VLOOKUP(O1390,Stock[],2,FALSE)</f>
        <v>လိမ္မော်ဖြူ</v>
      </c>
      <c r="Q1390" s="35">
        <f>VLOOKUP(O1390,Stock[],3,FALSE)</f>
        <v>0.64</v>
      </c>
      <c r="R1390" s="35">
        <f>VLOOKUP(O1390,Stock[],4,FALSE)</f>
        <v>24</v>
      </c>
      <c r="S1390" s="34"/>
      <c r="T1390" s="35">
        <f>(DailySales!$S1390/DailySales!$R1390)+DailySales!$U1390</f>
        <v>100</v>
      </c>
      <c r="U1390" s="34">
        <v>100</v>
      </c>
      <c r="V1390" s="36">
        <f>+DailySales!$T1390*DailySales!$R1390</f>
        <v>2400</v>
      </c>
      <c r="W1390" s="36">
        <f>+DailySales!$V1390*DailySales!$Q1390</f>
        <v>1536</v>
      </c>
      <c r="X1390" s="36">
        <f>VLOOKUP(O1390,Stock[],6,FALSE)</f>
        <v>1330</v>
      </c>
      <c r="Y1390" s="36">
        <f>+DailySales!$V1390*DailySales!$X1390</f>
        <v>3192000</v>
      </c>
      <c r="Z1390" s="37"/>
      <c r="AA1390" s="34"/>
      <c r="AB1390" s="78"/>
      <c r="AC1390" s="78"/>
      <c r="AD1390" s="34"/>
      <c r="AE1390" s="77"/>
      <c r="AF1390" s="38"/>
      <c r="AG1390" s="39"/>
      <c r="AH1390" s="38">
        <v>46041</v>
      </c>
      <c r="AI1390" s="39">
        <v>3192000</v>
      </c>
      <c r="AJ1390" s="38"/>
      <c r="AK1390" s="39"/>
      <c r="AL1390" s="34"/>
      <c r="AM1390" s="39"/>
      <c r="AN139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90" s="26"/>
      <c r="AQ1390" s="26"/>
      <c r="AR1390" s="26"/>
    </row>
    <row r="1391" spans="1:44" ht="19.5" customHeight="1" x14ac:dyDescent="0.25">
      <c r="A1391" s="32">
        <f t="shared" si="114"/>
        <v>2026</v>
      </c>
      <c r="B1391" s="32">
        <f t="shared" si="115"/>
        <v>1</v>
      </c>
      <c r="C1391" s="25">
        <v>46031</v>
      </c>
      <c r="D1391" s="57">
        <f t="shared" ca="1" si="112"/>
        <v>46097</v>
      </c>
      <c r="E1391" s="32" t="str">
        <f t="shared" ca="1" si="113"/>
        <v>2-Months</v>
      </c>
      <c r="F1391" s="32" t="str">
        <f>VLOOKUP(O1391,Stock[],5,FALSE)</f>
        <v>BE</v>
      </c>
      <c r="G1391" s="33" t="s">
        <v>2295</v>
      </c>
      <c r="H1391" s="34"/>
      <c r="I1391" s="34" t="s">
        <v>226</v>
      </c>
      <c r="J1391" s="32" t="str">
        <f>VLOOKUP(I1391,Customers[],2,FALSE)</f>
        <v>Summer-1</v>
      </c>
      <c r="K1391" s="32" t="str">
        <f>VLOOKUP(I1391,Customers[],4,FALSE)</f>
        <v>Meiktila</v>
      </c>
      <c r="L1391" s="32" t="str">
        <f>VLOOKUP(Table85[[#This Row],[CustomerID]],Table!H:K,3,0)</f>
        <v>မိတ္ထီလာ</v>
      </c>
      <c r="M1391" s="32" t="str">
        <f>VLOOKUP(I1391,Customers[],5,FALSE)</f>
        <v>WholeSales</v>
      </c>
      <c r="N1391" s="34" t="s">
        <v>10</v>
      </c>
      <c r="O1391" s="37" t="s">
        <v>214</v>
      </c>
      <c r="P1391" s="32" t="str">
        <f>VLOOKUP(O1391,Stock[],2,FALSE)</f>
        <v>ကောင်းကြည်</v>
      </c>
      <c r="Q1391" s="35">
        <f>VLOOKUP(O1391,Stock[],3,FALSE)</f>
        <v>0.64</v>
      </c>
      <c r="R1391" s="35">
        <f>VLOOKUP(O1391,Stock[],4,FALSE)</f>
        <v>14</v>
      </c>
      <c r="S1391" s="34"/>
      <c r="T1391" s="35">
        <f>(DailySales!$S1391/DailySales!$R1391)+DailySales!$U1391</f>
        <v>20</v>
      </c>
      <c r="U1391" s="34">
        <v>20</v>
      </c>
      <c r="V1391" s="36">
        <f>+DailySales!$T1391*DailySales!$R1391</f>
        <v>280</v>
      </c>
      <c r="W1391" s="36">
        <f>+DailySales!$V1391*DailySales!$Q1391</f>
        <v>179.20000000000002</v>
      </c>
      <c r="X1391" s="36">
        <f>VLOOKUP(O1391,Stock[],6,FALSE)</f>
        <v>1330</v>
      </c>
      <c r="Y1391" s="36">
        <f>+DailySales!$V1391*DailySales!$X1391</f>
        <v>372400</v>
      </c>
      <c r="Z1391" s="37"/>
      <c r="AA1391" s="34"/>
      <c r="AB1391" s="78"/>
      <c r="AC1391" s="78"/>
      <c r="AD1391" s="34"/>
      <c r="AE1391" s="77"/>
      <c r="AF1391" s="38"/>
      <c r="AG1391" s="39"/>
      <c r="AH1391" s="38">
        <v>46041</v>
      </c>
      <c r="AI1391" s="39">
        <v>372400</v>
      </c>
      <c r="AJ1391" s="38"/>
      <c r="AK1391" s="39"/>
      <c r="AL1391" s="34"/>
      <c r="AM1391" s="39"/>
      <c r="AN139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91" s="26"/>
      <c r="AQ1391" s="26"/>
      <c r="AR1391" s="26"/>
    </row>
    <row r="1392" spans="1:44" ht="19.5" customHeight="1" x14ac:dyDescent="0.25">
      <c r="A1392" s="32">
        <f t="shared" si="114"/>
        <v>2026</v>
      </c>
      <c r="B1392" s="32">
        <f t="shared" si="115"/>
        <v>1</v>
      </c>
      <c r="C1392" s="25">
        <v>46031</v>
      </c>
      <c r="D1392" s="57">
        <f t="shared" ca="1" si="112"/>
        <v>46097</v>
      </c>
      <c r="E1392" s="32" t="str">
        <f t="shared" ca="1" si="113"/>
        <v>2-Months</v>
      </c>
      <c r="F1392" s="32" t="str">
        <f>VLOOKUP(O1392,Stock[],5,FALSE)</f>
        <v>BE</v>
      </c>
      <c r="G1392" s="33" t="s">
        <v>2296</v>
      </c>
      <c r="H1392" s="34"/>
      <c r="I1392" s="34" t="s">
        <v>239</v>
      </c>
      <c r="J1392" s="32" t="str">
        <f>VLOOKUP(I1392,Customers[],2,FALSE)</f>
        <v>ဦးရဲမြင့်</v>
      </c>
      <c r="K1392" s="32" t="str">
        <f>VLOOKUP(I1392,Customers[],4,FALSE)</f>
        <v>Pyawbwe</v>
      </c>
      <c r="L1392" s="32" t="str">
        <f>VLOOKUP(Table85[[#This Row],[CustomerID]],Table!H:K,3,0)</f>
        <v>ပျော်ဘွယ်</v>
      </c>
      <c r="M1392" s="32" t="str">
        <f>VLOOKUP(I1392,Customers[],5,FALSE)</f>
        <v>WholeSales/Contract</v>
      </c>
      <c r="N1392" s="34" t="s">
        <v>10</v>
      </c>
      <c r="O1392" s="37" t="s">
        <v>220</v>
      </c>
      <c r="P1392" s="32" t="str">
        <f>VLOOKUP(O1392,Stock[],2,FALSE)</f>
        <v>မြန်မာရှောက်ပျား</v>
      </c>
      <c r="Q1392" s="35">
        <f>VLOOKUP(O1392,Stock[],3,FALSE)</f>
        <v>0.64</v>
      </c>
      <c r="R1392" s="35">
        <f>VLOOKUP(O1392,Stock[],4,FALSE)</f>
        <v>14</v>
      </c>
      <c r="S1392" s="34"/>
      <c r="T1392" s="35">
        <f>(DailySales!$S1392/DailySales!$R1392)+DailySales!$U1392</f>
        <v>50</v>
      </c>
      <c r="U1392" s="34">
        <v>50</v>
      </c>
      <c r="V1392" s="36">
        <f>+DailySales!$T1392*DailySales!$R1392</f>
        <v>700</v>
      </c>
      <c r="W1392" s="36">
        <f>+DailySales!$V1392*DailySales!$Q1392</f>
        <v>448</v>
      </c>
      <c r="X1392" s="36">
        <f>VLOOKUP(O1392,Stock[],6,FALSE)</f>
        <v>1370</v>
      </c>
      <c r="Y1392" s="36">
        <f>+DailySales!$V1392*DailySales!$X1392</f>
        <v>959000</v>
      </c>
      <c r="Z1392" s="37"/>
      <c r="AA1392" s="34"/>
      <c r="AB1392" s="78"/>
      <c r="AC1392" s="78"/>
      <c r="AD1392" s="34"/>
      <c r="AE1392" s="77"/>
      <c r="AF1392" s="38"/>
      <c r="AG1392" s="39"/>
      <c r="AH1392" s="38">
        <v>46044</v>
      </c>
      <c r="AI1392" s="39">
        <v>959000</v>
      </c>
      <c r="AJ1392" s="38"/>
      <c r="AK1392" s="39"/>
      <c r="AL1392" s="34"/>
      <c r="AM1392" s="39"/>
      <c r="AN139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92" s="26"/>
      <c r="AQ1392" s="26"/>
      <c r="AR1392" s="26"/>
    </row>
    <row r="1393" spans="1:44" ht="19.5" customHeight="1" x14ac:dyDescent="0.25">
      <c r="A1393" s="32">
        <f t="shared" si="114"/>
        <v>2026</v>
      </c>
      <c r="B1393" s="32">
        <f t="shared" si="115"/>
        <v>1</v>
      </c>
      <c r="C1393" s="25">
        <v>46031</v>
      </c>
      <c r="D1393" s="57">
        <f t="shared" ca="1" si="112"/>
        <v>46097</v>
      </c>
      <c r="E1393" s="32" t="str">
        <f t="shared" ca="1" si="113"/>
        <v>2-Months</v>
      </c>
      <c r="F1393" s="32" t="str">
        <f>VLOOKUP(O1393,Stock[],5,FALSE)</f>
        <v>BE</v>
      </c>
      <c r="G1393" s="33" t="s">
        <v>2296</v>
      </c>
      <c r="H1393" s="34"/>
      <c r="I1393" s="34" t="s">
        <v>239</v>
      </c>
      <c r="J1393" s="32" t="str">
        <f>VLOOKUP(I1393,Customers[],2,FALSE)</f>
        <v>ဦးရဲမြင့်</v>
      </c>
      <c r="K1393" s="32" t="str">
        <f>VLOOKUP(I1393,Customers[],4,FALSE)</f>
        <v>Pyawbwe</v>
      </c>
      <c r="L1393" s="32" t="str">
        <f>VLOOKUP(Table85[[#This Row],[CustomerID]],Table!H:K,3,0)</f>
        <v>ပျော်ဘွယ်</v>
      </c>
      <c r="M1393" s="32" t="str">
        <f>VLOOKUP(I1393,Customers[],5,FALSE)</f>
        <v>WholeSales/Contract</v>
      </c>
      <c r="N1393" s="34" t="s">
        <v>10</v>
      </c>
      <c r="O1393" s="37" t="s">
        <v>217</v>
      </c>
      <c r="P1393" s="32" t="str">
        <f>VLOOKUP(O1393,Stock[],2,FALSE)</f>
        <v>လိမ္မော်ဖြူ</v>
      </c>
      <c r="Q1393" s="35">
        <f>VLOOKUP(O1393,Stock[],3,FALSE)</f>
        <v>0.64</v>
      </c>
      <c r="R1393" s="35">
        <f>VLOOKUP(O1393,Stock[],4,FALSE)</f>
        <v>24</v>
      </c>
      <c r="S1393" s="34"/>
      <c r="T1393" s="35">
        <f>(DailySales!$S1393/DailySales!$R1393)+DailySales!$U1393</f>
        <v>120</v>
      </c>
      <c r="U1393" s="34">
        <v>120</v>
      </c>
      <c r="V1393" s="36">
        <f>+DailySales!$T1393*DailySales!$R1393</f>
        <v>2880</v>
      </c>
      <c r="W1393" s="36">
        <f>+DailySales!$V1393*DailySales!$Q1393</f>
        <v>1843.2</v>
      </c>
      <c r="X1393" s="36">
        <f>VLOOKUP(O1393,Stock[],6,FALSE)</f>
        <v>1330</v>
      </c>
      <c r="Y1393" s="36">
        <f>+DailySales!$V1393*DailySales!$X1393</f>
        <v>3830400</v>
      </c>
      <c r="Z1393" s="37"/>
      <c r="AA1393" s="34"/>
      <c r="AB1393" s="78"/>
      <c r="AC1393" s="78"/>
      <c r="AD1393" s="34"/>
      <c r="AE1393" s="77"/>
      <c r="AF1393" s="38"/>
      <c r="AG1393" s="39"/>
      <c r="AH1393" s="38">
        <v>46044</v>
      </c>
      <c r="AI1393" s="39">
        <v>3830400</v>
      </c>
      <c r="AJ1393" s="38"/>
      <c r="AK1393" s="39"/>
      <c r="AL1393" s="34"/>
      <c r="AM1393" s="39"/>
      <c r="AN139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93" s="26"/>
      <c r="AQ1393" s="26"/>
      <c r="AR1393" s="26"/>
    </row>
    <row r="1394" spans="1:44" ht="19.5" customHeight="1" x14ac:dyDescent="0.25">
      <c r="A1394" s="32">
        <f t="shared" si="114"/>
        <v>2026</v>
      </c>
      <c r="B1394" s="32">
        <f t="shared" si="115"/>
        <v>1</v>
      </c>
      <c r="C1394" s="25">
        <v>46031</v>
      </c>
      <c r="D1394" s="57">
        <f t="shared" ca="1" si="112"/>
        <v>46097</v>
      </c>
      <c r="E1394" s="32" t="str">
        <f t="shared" ca="1" si="113"/>
        <v>2-Months</v>
      </c>
      <c r="F1394" s="32" t="str">
        <f>VLOOKUP(O1394,Stock[],5,FALSE)</f>
        <v>BE</v>
      </c>
      <c r="G1394" s="33" t="s">
        <v>2297</v>
      </c>
      <c r="H1394" s="34"/>
      <c r="I1394" s="34" t="s">
        <v>181</v>
      </c>
      <c r="J1394" s="32" t="str">
        <f>VLOOKUP(I1394,Customers[],2,FALSE)</f>
        <v>ရွှေမြင်း(ရွှေခြင်္သေ့)</v>
      </c>
      <c r="K1394" s="32" t="str">
        <f>VLOOKUP(I1394,Customers[],4,FALSE)</f>
        <v>Meiktila</v>
      </c>
      <c r="L1394" s="32" t="str">
        <f>VLOOKUP(Table85[[#This Row],[CustomerID]],Table!H:K,3,0)</f>
        <v>မိတ္ထီလာ</v>
      </c>
      <c r="M1394" s="32" t="str">
        <f>VLOOKUP(I1394,Customers[],5,FALSE)</f>
        <v>WholeSales/Contract</v>
      </c>
      <c r="N1394" s="34" t="s">
        <v>10</v>
      </c>
      <c r="O1394" s="37" t="s">
        <v>240</v>
      </c>
      <c r="P1394" s="32" t="str">
        <f>VLOOKUP(O1394,Stock[],2,FALSE)</f>
        <v>သံပုရာအရက်</v>
      </c>
      <c r="Q1394" s="35">
        <f>VLOOKUP(O1394,Stock[],3,FALSE)</f>
        <v>0.64</v>
      </c>
      <c r="R1394" s="35">
        <f>VLOOKUP(O1394,Stock[],4,FALSE)</f>
        <v>14</v>
      </c>
      <c r="S1394" s="34"/>
      <c r="T1394" s="35">
        <f>(DailySales!$S1394/DailySales!$R1394)+DailySales!$U1394</f>
        <v>10</v>
      </c>
      <c r="U1394" s="34">
        <v>10</v>
      </c>
      <c r="V1394" s="36">
        <f>+DailySales!$T1394*DailySales!$R1394</f>
        <v>140</v>
      </c>
      <c r="W1394" s="36">
        <f>+DailySales!$V1394*DailySales!$Q1394</f>
        <v>89.600000000000009</v>
      </c>
      <c r="X1394" s="36">
        <f>VLOOKUP(O1394,Stock[],6,FALSE)</f>
        <v>1330</v>
      </c>
      <c r="Y1394" s="36">
        <f>+DailySales!$V1394*DailySales!$X1394</f>
        <v>186200</v>
      </c>
      <c r="Z1394" s="37"/>
      <c r="AA1394" s="34"/>
      <c r="AB1394" s="78"/>
      <c r="AC1394" s="78"/>
      <c r="AD1394" s="34"/>
      <c r="AE1394" s="77"/>
      <c r="AF1394" s="38"/>
      <c r="AG1394" s="39"/>
      <c r="AH1394" s="38">
        <v>46072</v>
      </c>
      <c r="AI1394" s="39">
        <v>186200</v>
      </c>
      <c r="AJ1394" s="38"/>
      <c r="AK1394" s="39"/>
      <c r="AL1394" s="34"/>
      <c r="AM1394" s="39"/>
      <c r="AN139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94" s="26"/>
      <c r="AQ1394" s="26"/>
      <c r="AR1394" s="26"/>
    </row>
    <row r="1395" spans="1:44" ht="19.5" customHeight="1" x14ac:dyDescent="0.25">
      <c r="A1395" s="32">
        <f t="shared" si="114"/>
        <v>2026</v>
      </c>
      <c r="B1395" s="32">
        <f t="shared" si="115"/>
        <v>1</v>
      </c>
      <c r="C1395" s="25">
        <v>46031</v>
      </c>
      <c r="D1395" s="57">
        <f t="shared" ca="1" si="112"/>
        <v>46097</v>
      </c>
      <c r="E1395" s="32" t="str">
        <f t="shared" ca="1" si="113"/>
        <v>2-Months</v>
      </c>
      <c r="F1395" s="32" t="str">
        <f>VLOOKUP(O1395,Stock[],5,FALSE)</f>
        <v>BE</v>
      </c>
      <c r="G1395" s="33" t="s">
        <v>2297</v>
      </c>
      <c r="H1395" s="34"/>
      <c r="I1395" s="34" t="s">
        <v>181</v>
      </c>
      <c r="J1395" s="32" t="str">
        <f>VLOOKUP(I1395,Customers[],2,FALSE)</f>
        <v>ရွှေမြင်း(ရွှေခြင်္သေ့)</v>
      </c>
      <c r="K1395" s="32" t="str">
        <f>VLOOKUP(I1395,Customers[],4,FALSE)</f>
        <v>Meiktila</v>
      </c>
      <c r="L1395" s="32" t="str">
        <f>VLOOKUP(Table85[[#This Row],[CustomerID]],Table!H:K,3,0)</f>
        <v>မိတ္ထီလာ</v>
      </c>
      <c r="M1395" s="32" t="str">
        <f>VLOOKUP(I1395,Customers[],5,FALSE)</f>
        <v>WholeSales/Contract</v>
      </c>
      <c r="N1395" s="34" t="s">
        <v>10</v>
      </c>
      <c r="O1395" s="37" t="s">
        <v>220</v>
      </c>
      <c r="P1395" s="32" t="str">
        <f>VLOOKUP(O1395,Stock[],2,FALSE)</f>
        <v>မြန်မာရှောက်ပျား</v>
      </c>
      <c r="Q1395" s="35">
        <f>VLOOKUP(O1395,Stock[],3,FALSE)</f>
        <v>0.64</v>
      </c>
      <c r="R1395" s="35">
        <f>VLOOKUP(O1395,Stock[],4,FALSE)</f>
        <v>14</v>
      </c>
      <c r="S1395" s="34"/>
      <c r="T1395" s="35">
        <f>(DailySales!$S1395/DailySales!$R1395)+DailySales!$U1395</f>
        <v>5</v>
      </c>
      <c r="U1395" s="34">
        <v>5</v>
      </c>
      <c r="V1395" s="36">
        <f>+DailySales!$T1395*DailySales!$R1395</f>
        <v>70</v>
      </c>
      <c r="W1395" s="36">
        <f>+DailySales!$V1395*DailySales!$Q1395</f>
        <v>44.800000000000004</v>
      </c>
      <c r="X1395" s="36">
        <f>VLOOKUP(O1395,Stock[],6,FALSE)</f>
        <v>1370</v>
      </c>
      <c r="Y1395" s="36">
        <f>+DailySales!$V1395*DailySales!$X1395</f>
        <v>95900</v>
      </c>
      <c r="Z1395" s="37"/>
      <c r="AA1395" s="34"/>
      <c r="AB1395" s="78"/>
      <c r="AC1395" s="78"/>
      <c r="AD1395" s="34"/>
      <c r="AE1395" s="77"/>
      <c r="AF1395" s="38"/>
      <c r="AG1395" s="39"/>
      <c r="AH1395" s="38">
        <v>46072</v>
      </c>
      <c r="AI1395" s="39">
        <v>95900</v>
      </c>
      <c r="AJ1395" s="38"/>
      <c r="AK1395" s="39"/>
      <c r="AL1395" s="34"/>
      <c r="AM1395" s="39"/>
      <c r="AN139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95" s="26"/>
      <c r="AQ1395" s="26"/>
      <c r="AR1395" s="26"/>
    </row>
    <row r="1396" spans="1:44" ht="19.5" customHeight="1" x14ac:dyDescent="0.25">
      <c r="A1396" s="32">
        <f t="shared" si="114"/>
        <v>2026</v>
      </c>
      <c r="B1396" s="32">
        <f t="shared" si="115"/>
        <v>1</v>
      </c>
      <c r="C1396" s="25">
        <v>46031</v>
      </c>
      <c r="D1396" s="57">
        <f t="shared" ca="1" si="112"/>
        <v>46097</v>
      </c>
      <c r="E1396" s="32" t="str">
        <f t="shared" ca="1" si="113"/>
        <v>2-Months</v>
      </c>
      <c r="F1396" s="32" t="str">
        <f>VLOOKUP(O1396,Stock[],5,FALSE)</f>
        <v>BE</v>
      </c>
      <c r="G1396" s="33" t="s">
        <v>2297</v>
      </c>
      <c r="H1396" s="34"/>
      <c r="I1396" s="34" t="s">
        <v>181</v>
      </c>
      <c r="J1396" s="32" t="str">
        <f>VLOOKUP(I1396,Customers[],2,FALSE)</f>
        <v>ရွှေမြင်း(ရွှေခြင်္သေ့)</v>
      </c>
      <c r="K1396" s="32" t="str">
        <f>VLOOKUP(I1396,Customers[],4,FALSE)</f>
        <v>Meiktila</v>
      </c>
      <c r="L1396" s="32" t="str">
        <f>VLOOKUP(Table85[[#This Row],[CustomerID]],Table!H:K,3,0)</f>
        <v>မိတ္ထီလာ</v>
      </c>
      <c r="M1396" s="32" t="str">
        <f>VLOOKUP(I1396,Customers[],5,FALSE)</f>
        <v>WholeSales/Contract</v>
      </c>
      <c r="N1396" s="34" t="s">
        <v>10</v>
      </c>
      <c r="O1396" s="37" t="s">
        <v>217</v>
      </c>
      <c r="P1396" s="32" t="str">
        <f>VLOOKUP(O1396,Stock[],2,FALSE)</f>
        <v>လိမ္မော်ဖြူ</v>
      </c>
      <c r="Q1396" s="35">
        <f>VLOOKUP(O1396,Stock[],3,FALSE)</f>
        <v>0.64</v>
      </c>
      <c r="R1396" s="35">
        <f>VLOOKUP(O1396,Stock[],4,FALSE)</f>
        <v>24</v>
      </c>
      <c r="S1396" s="34"/>
      <c r="T1396" s="35">
        <f>(DailySales!$S1396/DailySales!$R1396)+DailySales!$U1396</f>
        <v>25</v>
      </c>
      <c r="U1396" s="34">
        <v>25</v>
      </c>
      <c r="V1396" s="36">
        <f>+DailySales!$T1396*DailySales!$R1396</f>
        <v>600</v>
      </c>
      <c r="W1396" s="36">
        <f>+DailySales!$V1396*DailySales!$Q1396</f>
        <v>384</v>
      </c>
      <c r="X1396" s="36">
        <f>VLOOKUP(O1396,Stock[],6,FALSE)</f>
        <v>1330</v>
      </c>
      <c r="Y1396" s="36">
        <f>+DailySales!$V1396*DailySales!$X1396</f>
        <v>798000</v>
      </c>
      <c r="Z1396" s="37"/>
      <c r="AA1396" s="34"/>
      <c r="AB1396" s="78"/>
      <c r="AC1396" s="78"/>
      <c r="AD1396" s="34"/>
      <c r="AE1396" s="77"/>
      <c r="AF1396" s="38"/>
      <c r="AG1396" s="39"/>
      <c r="AH1396" s="38">
        <v>46072</v>
      </c>
      <c r="AI1396" s="39">
        <v>798000</v>
      </c>
      <c r="AJ1396" s="38"/>
      <c r="AK1396" s="39"/>
      <c r="AL1396" s="34"/>
      <c r="AM1396" s="39"/>
      <c r="AN139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96" s="26"/>
      <c r="AQ1396" s="26"/>
      <c r="AR1396" s="26"/>
    </row>
    <row r="1397" spans="1:44" ht="19.5" customHeight="1" x14ac:dyDescent="0.25">
      <c r="A1397" s="32">
        <f t="shared" si="114"/>
        <v>2026</v>
      </c>
      <c r="B1397" s="32">
        <f t="shared" si="115"/>
        <v>1</v>
      </c>
      <c r="C1397" s="25">
        <v>46031</v>
      </c>
      <c r="D1397" s="57">
        <f t="shared" ca="1" si="112"/>
        <v>46097</v>
      </c>
      <c r="E1397" s="32" t="str">
        <f t="shared" ca="1" si="113"/>
        <v>2-Months</v>
      </c>
      <c r="F1397" s="32" t="str">
        <f>VLOOKUP(O1397,Stock[],5,FALSE)</f>
        <v>BE</v>
      </c>
      <c r="G1397" s="33" t="s">
        <v>2297</v>
      </c>
      <c r="H1397" s="34"/>
      <c r="I1397" s="34" t="s">
        <v>181</v>
      </c>
      <c r="J1397" s="32" t="str">
        <f>VLOOKUP(I1397,Customers[],2,FALSE)</f>
        <v>ရွှေမြင်း(ရွှေခြင်္သေ့)</v>
      </c>
      <c r="K1397" s="32" t="str">
        <f>VLOOKUP(I1397,Customers[],4,FALSE)</f>
        <v>Meiktila</v>
      </c>
      <c r="L1397" s="32" t="str">
        <f>VLOOKUP(Table85[[#This Row],[CustomerID]],Table!H:K,3,0)</f>
        <v>မိတ္ထီလာ</v>
      </c>
      <c r="M1397" s="32" t="str">
        <f>VLOOKUP(I1397,Customers[],5,FALSE)</f>
        <v>WholeSales/Contract</v>
      </c>
      <c r="N1397" s="34" t="s">
        <v>10</v>
      </c>
      <c r="O1397" s="37" t="s">
        <v>2120</v>
      </c>
      <c r="P1397" s="32" t="str">
        <f>VLOOKUP(O1397,Stock[],2,FALSE)</f>
        <v>ဇေ အရက်သန့်</v>
      </c>
      <c r="Q1397" s="35">
        <f>VLOOKUP(O1397,Stock[],3,FALSE)</f>
        <v>0.64</v>
      </c>
      <c r="R1397" s="35">
        <f>VLOOKUP(O1397,Stock[],4,FALSE)</f>
        <v>14</v>
      </c>
      <c r="S1397" s="34"/>
      <c r="T1397" s="35">
        <f>(DailySales!$S1397/DailySales!$R1397)+DailySales!$U1397</f>
        <v>15</v>
      </c>
      <c r="U1397" s="34">
        <v>15</v>
      </c>
      <c r="V1397" s="36">
        <f>+DailySales!$T1397*DailySales!$R1397</f>
        <v>210</v>
      </c>
      <c r="W1397" s="36">
        <f>+DailySales!$V1397*DailySales!$Q1397</f>
        <v>134.4</v>
      </c>
      <c r="X1397" s="36">
        <f>VLOOKUP(O1397,Stock[],6,FALSE)</f>
        <v>1380</v>
      </c>
      <c r="Y1397" s="36">
        <f>+DailySales!$V1397*DailySales!$X1397</f>
        <v>289800</v>
      </c>
      <c r="Z1397" s="37"/>
      <c r="AA1397" s="34"/>
      <c r="AB1397" s="78"/>
      <c r="AC1397" s="78"/>
      <c r="AD1397" s="34"/>
      <c r="AE1397" s="77"/>
      <c r="AF1397" s="38"/>
      <c r="AG1397" s="39"/>
      <c r="AH1397" s="38">
        <v>46072</v>
      </c>
      <c r="AI1397" s="39">
        <v>289800</v>
      </c>
      <c r="AJ1397" s="38"/>
      <c r="AK1397" s="39"/>
      <c r="AL1397" s="34"/>
      <c r="AM1397" s="39"/>
      <c r="AN139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97" s="26"/>
      <c r="AQ1397" s="26"/>
      <c r="AR1397" s="26"/>
    </row>
    <row r="1398" spans="1:44" ht="19.5" customHeight="1" x14ac:dyDescent="0.25">
      <c r="A1398" s="32">
        <f t="shared" si="114"/>
        <v>2026</v>
      </c>
      <c r="B1398" s="32">
        <f t="shared" si="115"/>
        <v>1</v>
      </c>
      <c r="C1398" s="25">
        <v>46031</v>
      </c>
      <c r="D1398" s="57">
        <f t="shared" ca="1" si="112"/>
        <v>46097</v>
      </c>
      <c r="E1398" s="32" t="str">
        <f t="shared" ca="1" si="113"/>
        <v>2-Months</v>
      </c>
      <c r="F1398" s="32" t="str">
        <f>VLOOKUP(O1398,Stock[],5,FALSE)</f>
        <v>BE</v>
      </c>
      <c r="G1398" s="33" t="s">
        <v>2297</v>
      </c>
      <c r="H1398" s="34"/>
      <c r="I1398" s="34" t="s">
        <v>181</v>
      </c>
      <c r="J1398" s="32" t="str">
        <f>VLOOKUP(I1398,Customers[],2,FALSE)</f>
        <v>ရွှေမြင်း(ရွှေခြင်္သေ့)</v>
      </c>
      <c r="K1398" s="32" t="str">
        <f>VLOOKUP(I1398,Customers[],4,FALSE)</f>
        <v>Meiktila</v>
      </c>
      <c r="L1398" s="32" t="str">
        <f>VLOOKUP(Table85[[#This Row],[CustomerID]],Table!H:K,3,0)</f>
        <v>မိတ္ထီလာ</v>
      </c>
      <c r="M1398" s="32" t="str">
        <f>VLOOKUP(I1398,Customers[],5,FALSE)</f>
        <v>WholeSales/Contract</v>
      </c>
      <c r="N1398" s="34" t="s">
        <v>10</v>
      </c>
      <c r="O1398" s="37" t="s">
        <v>214</v>
      </c>
      <c r="P1398" s="32" t="str">
        <f>VLOOKUP(O1398,Stock[],2,FALSE)</f>
        <v>ကောင်းကြည်</v>
      </c>
      <c r="Q1398" s="35">
        <f>VLOOKUP(O1398,Stock[],3,FALSE)</f>
        <v>0.64</v>
      </c>
      <c r="R1398" s="35">
        <f>VLOOKUP(O1398,Stock[],4,FALSE)</f>
        <v>14</v>
      </c>
      <c r="S1398" s="34"/>
      <c r="T1398" s="35">
        <f>(DailySales!$S1398/DailySales!$R1398)+DailySales!$U1398</f>
        <v>5</v>
      </c>
      <c r="U1398" s="34">
        <v>5</v>
      </c>
      <c r="V1398" s="36">
        <f>+DailySales!$T1398*DailySales!$R1398</f>
        <v>70</v>
      </c>
      <c r="W1398" s="36">
        <f>+DailySales!$V1398*DailySales!$Q1398</f>
        <v>44.800000000000004</v>
      </c>
      <c r="X1398" s="36">
        <f>VLOOKUP(O1398,Stock[],6,FALSE)</f>
        <v>1330</v>
      </c>
      <c r="Y1398" s="36">
        <f>+DailySales!$V1398*DailySales!$X1398</f>
        <v>93100</v>
      </c>
      <c r="Z1398" s="37"/>
      <c r="AA1398" s="34"/>
      <c r="AB1398" s="78"/>
      <c r="AC1398" s="78"/>
      <c r="AD1398" s="34"/>
      <c r="AE1398" s="77"/>
      <c r="AF1398" s="38"/>
      <c r="AG1398" s="39"/>
      <c r="AH1398" s="38">
        <v>46072</v>
      </c>
      <c r="AI1398" s="39">
        <v>93100</v>
      </c>
      <c r="AJ1398" s="38"/>
      <c r="AK1398" s="39"/>
      <c r="AL1398" s="34"/>
      <c r="AM1398" s="39"/>
      <c r="AN139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98" s="26"/>
      <c r="AQ1398" s="26"/>
      <c r="AR1398" s="26"/>
    </row>
    <row r="1399" spans="1:44" ht="19.5" customHeight="1" x14ac:dyDescent="0.25">
      <c r="A1399" s="32">
        <f t="shared" si="114"/>
        <v>2026</v>
      </c>
      <c r="B1399" s="32">
        <f t="shared" si="115"/>
        <v>1</v>
      </c>
      <c r="C1399" s="25">
        <v>46031</v>
      </c>
      <c r="D1399" s="57">
        <f t="shared" ca="1" si="112"/>
        <v>46097</v>
      </c>
      <c r="E1399" s="32" t="str">
        <f t="shared" ca="1" si="113"/>
        <v>2-Months</v>
      </c>
      <c r="F1399" s="32" t="str">
        <f>VLOOKUP(O1399,Stock[],5,FALSE)</f>
        <v>BE</v>
      </c>
      <c r="G1399" s="33" t="s">
        <v>2297</v>
      </c>
      <c r="H1399" s="34"/>
      <c r="I1399" s="34" t="s">
        <v>181</v>
      </c>
      <c r="J1399" s="32" t="str">
        <f>VLOOKUP(I1399,Customers[],2,FALSE)</f>
        <v>ရွှေမြင်း(ရွှေခြင်္သေ့)</v>
      </c>
      <c r="K1399" s="32" t="str">
        <f>VLOOKUP(I1399,Customers[],4,FALSE)</f>
        <v>Meiktila</v>
      </c>
      <c r="L1399" s="32" t="str">
        <f>VLOOKUP(Table85[[#This Row],[CustomerID]],Table!H:K,3,0)</f>
        <v>မိတ္ထီလာ</v>
      </c>
      <c r="M1399" s="32" t="str">
        <f>VLOOKUP(I1399,Customers[],5,FALSE)</f>
        <v>WholeSales/Contract</v>
      </c>
      <c r="N1399" s="34" t="s">
        <v>10</v>
      </c>
      <c r="O1399" s="37" t="s">
        <v>221</v>
      </c>
      <c r="P1399" s="32" t="str">
        <f>VLOOKUP(O1399,Stock[],2,FALSE)</f>
        <v>မိုးနဲကွန်ကီး</v>
      </c>
      <c r="Q1399" s="35">
        <f>VLOOKUP(O1399,Stock[],3,FALSE)</f>
        <v>0.64</v>
      </c>
      <c r="R1399" s="35">
        <f>VLOOKUP(O1399,Stock[],4,FALSE)</f>
        <v>14</v>
      </c>
      <c r="S1399" s="34"/>
      <c r="T1399" s="35">
        <f>(DailySales!$S1399/DailySales!$R1399)+DailySales!$U1399</f>
        <v>5</v>
      </c>
      <c r="U1399" s="34">
        <v>5</v>
      </c>
      <c r="V1399" s="36">
        <f>+DailySales!$T1399*DailySales!$R1399</f>
        <v>70</v>
      </c>
      <c r="W1399" s="36">
        <f>+DailySales!$V1399*DailySales!$Q1399</f>
        <v>44.800000000000004</v>
      </c>
      <c r="X1399" s="36">
        <f>VLOOKUP(O1399,Stock[],6,FALSE)</f>
        <v>1500</v>
      </c>
      <c r="Y1399" s="36">
        <f>+DailySales!$V1399*DailySales!$X1399</f>
        <v>105000</v>
      </c>
      <c r="Z1399" s="37"/>
      <c r="AA1399" s="34"/>
      <c r="AB1399" s="78"/>
      <c r="AC1399" s="78"/>
      <c r="AD1399" s="34"/>
      <c r="AE1399" s="77"/>
      <c r="AF1399" s="38"/>
      <c r="AG1399" s="39"/>
      <c r="AH1399" s="38">
        <v>46072</v>
      </c>
      <c r="AI1399" s="39">
        <v>105000</v>
      </c>
      <c r="AJ1399" s="38"/>
      <c r="AK1399" s="39"/>
      <c r="AL1399" s="34"/>
      <c r="AM1399" s="39"/>
      <c r="AN139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399" s="26"/>
      <c r="AQ1399" s="26"/>
      <c r="AR1399" s="26"/>
    </row>
    <row r="1400" spans="1:44" ht="19.5" customHeight="1" x14ac:dyDescent="0.25">
      <c r="A1400" s="32">
        <f t="shared" si="114"/>
        <v>2026</v>
      </c>
      <c r="B1400" s="32">
        <f t="shared" si="115"/>
        <v>1</v>
      </c>
      <c r="C1400" s="25">
        <v>46031</v>
      </c>
      <c r="D1400" s="57">
        <f t="shared" ca="1" si="112"/>
        <v>46097</v>
      </c>
      <c r="E1400" s="32" t="str">
        <f t="shared" ca="1" si="113"/>
        <v>2-Months</v>
      </c>
      <c r="F1400" s="32" t="str">
        <f>VLOOKUP(O1400,Stock[],5,FALSE)</f>
        <v>BE</v>
      </c>
      <c r="G1400" s="33" t="s">
        <v>2297</v>
      </c>
      <c r="H1400" s="34"/>
      <c r="I1400" s="34" t="s">
        <v>181</v>
      </c>
      <c r="J1400" s="32" t="str">
        <f>VLOOKUP(I1400,Customers[],2,FALSE)</f>
        <v>ရွှေမြင်း(ရွှေခြင်္သေ့)</v>
      </c>
      <c r="K1400" s="32" t="str">
        <f>VLOOKUP(I1400,Customers[],4,FALSE)</f>
        <v>Meiktila</v>
      </c>
      <c r="L1400" s="32" t="str">
        <f>VLOOKUP(Table85[[#This Row],[CustomerID]],Table!H:K,3,0)</f>
        <v>မိတ္ထီလာ</v>
      </c>
      <c r="M1400" s="32" t="str">
        <f>VLOOKUP(I1400,Customers[],5,FALSE)</f>
        <v>WholeSales/Contract</v>
      </c>
      <c r="N1400" s="34" t="s">
        <v>10</v>
      </c>
      <c r="O1400" s="37" t="s">
        <v>205</v>
      </c>
      <c r="P1400" s="32" t="str">
        <f>VLOOKUP(O1400,Stock[],2,FALSE)</f>
        <v>ကောင်းကြည် ကော် 25%  (1Ltr )</v>
      </c>
      <c r="Q1400" s="35">
        <f>VLOOKUP(O1400,Stock[],3,FALSE)</f>
        <v>1</v>
      </c>
      <c r="R1400" s="35">
        <f>VLOOKUP(O1400,Stock[],4,FALSE)</f>
        <v>12</v>
      </c>
      <c r="S1400" s="34"/>
      <c r="T1400" s="35">
        <f>(DailySales!$S1400/DailySales!$R1400)+DailySales!$U1400</f>
        <v>10</v>
      </c>
      <c r="U1400" s="34">
        <v>10</v>
      </c>
      <c r="V1400" s="36">
        <f>+DailySales!$T1400*DailySales!$R1400</f>
        <v>120</v>
      </c>
      <c r="W1400" s="36">
        <f>+DailySales!$V1400*DailySales!$Q1400</f>
        <v>120</v>
      </c>
      <c r="X1400" s="36">
        <f>VLOOKUP(O1400,Stock[],6,FALSE)</f>
        <v>1530</v>
      </c>
      <c r="Y1400" s="36">
        <f>+DailySales!$V1400*DailySales!$X1400</f>
        <v>183600</v>
      </c>
      <c r="Z1400" s="37"/>
      <c r="AA1400" s="34"/>
      <c r="AB1400" s="78"/>
      <c r="AC1400" s="78"/>
      <c r="AD1400" s="34"/>
      <c r="AE1400" s="77"/>
      <c r="AF1400" s="38"/>
      <c r="AG1400" s="39"/>
      <c r="AH1400" s="38">
        <v>46072</v>
      </c>
      <c r="AI1400" s="39">
        <v>183600</v>
      </c>
      <c r="AJ1400" s="38"/>
      <c r="AK1400" s="39"/>
      <c r="AL1400" s="34"/>
      <c r="AM1400" s="39"/>
      <c r="AN140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00" s="26"/>
      <c r="AQ1400" s="26"/>
      <c r="AR1400" s="26"/>
    </row>
    <row r="1401" spans="1:44" ht="19.5" customHeight="1" x14ac:dyDescent="0.25">
      <c r="A1401" s="32">
        <f t="shared" si="114"/>
        <v>2026</v>
      </c>
      <c r="B1401" s="32">
        <f t="shared" si="115"/>
        <v>1</v>
      </c>
      <c r="C1401" s="25">
        <v>46031</v>
      </c>
      <c r="D1401" s="57">
        <f t="shared" ca="1" si="112"/>
        <v>46097</v>
      </c>
      <c r="E1401" s="32" t="str">
        <f t="shared" ca="1" si="113"/>
        <v>2-Months</v>
      </c>
      <c r="F1401" s="32" t="str">
        <f>VLOOKUP(O1401,Stock[],5,FALSE)</f>
        <v>BE</v>
      </c>
      <c r="G1401" s="33" t="s">
        <v>2298</v>
      </c>
      <c r="H1401" s="34"/>
      <c r="I1401" s="34" t="s">
        <v>227</v>
      </c>
      <c r="J1401" s="32" t="str">
        <f>VLOOKUP(I1401,Customers[],2,FALSE)</f>
        <v>Summer-2</v>
      </c>
      <c r="K1401" s="32" t="str">
        <f>VLOOKUP(I1401,Customers[],4,FALSE)</f>
        <v>Meiktila</v>
      </c>
      <c r="L1401" s="32" t="str">
        <f>VLOOKUP(Table85[[#This Row],[CustomerID]],Table!H:K,3,0)</f>
        <v>မိတ္ထီလာ</v>
      </c>
      <c r="M1401" s="32" t="str">
        <f>VLOOKUP(I1401,Customers[],5,FALSE)</f>
        <v>WholeSales</v>
      </c>
      <c r="N1401" s="34" t="s">
        <v>10</v>
      </c>
      <c r="O1401" s="37" t="s">
        <v>217</v>
      </c>
      <c r="P1401" s="32" t="str">
        <f>VLOOKUP(O1401,Stock[],2,FALSE)</f>
        <v>လိမ္မော်ဖြူ</v>
      </c>
      <c r="Q1401" s="35">
        <f>VLOOKUP(O1401,Stock[],3,FALSE)</f>
        <v>0.64</v>
      </c>
      <c r="R1401" s="35">
        <f>VLOOKUP(O1401,Stock[],4,FALSE)</f>
        <v>24</v>
      </c>
      <c r="S1401" s="34"/>
      <c r="T1401" s="35">
        <f>(DailySales!$S1401/DailySales!$R1401)+DailySales!$U1401</f>
        <v>45</v>
      </c>
      <c r="U1401" s="34">
        <v>45</v>
      </c>
      <c r="V1401" s="36">
        <f>+DailySales!$T1401*DailySales!$R1401</f>
        <v>1080</v>
      </c>
      <c r="W1401" s="36">
        <f>+DailySales!$V1401*DailySales!$Q1401</f>
        <v>691.2</v>
      </c>
      <c r="X1401" s="36">
        <f>VLOOKUP(O1401,Stock[],6,FALSE)</f>
        <v>1330</v>
      </c>
      <c r="Y1401" s="36">
        <f>+DailySales!$V1401*DailySales!$X1401</f>
        <v>1436400</v>
      </c>
      <c r="Z1401" s="37"/>
      <c r="AA1401" s="34"/>
      <c r="AB1401" s="78"/>
      <c r="AC1401" s="78"/>
      <c r="AD1401" s="34"/>
      <c r="AE1401" s="77"/>
      <c r="AF1401" s="38"/>
      <c r="AG1401" s="39"/>
      <c r="AH1401" s="38">
        <v>46032</v>
      </c>
      <c r="AI1401" s="39">
        <v>1436400</v>
      </c>
      <c r="AJ1401" s="38"/>
      <c r="AK1401" s="39"/>
      <c r="AL1401" s="34"/>
      <c r="AM1401" s="39"/>
      <c r="AN140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01" s="26"/>
      <c r="AQ1401" s="26"/>
      <c r="AR1401" s="26"/>
    </row>
    <row r="1402" spans="1:44" ht="19.5" customHeight="1" x14ac:dyDescent="0.25">
      <c r="A1402" s="32">
        <f t="shared" si="114"/>
        <v>2026</v>
      </c>
      <c r="B1402" s="32">
        <f t="shared" si="115"/>
        <v>1</v>
      </c>
      <c r="C1402" s="25">
        <v>46031</v>
      </c>
      <c r="D1402" s="57">
        <f t="shared" ca="1" si="112"/>
        <v>46097</v>
      </c>
      <c r="E1402" s="32" t="str">
        <f t="shared" ca="1" si="113"/>
        <v>2-Months</v>
      </c>
      <c r="F1402" s="32" t="str">
        <f>VLOOKUP(O1402,Stock[],5,FALSE)</f>
        <v>BE</v>
      </c>
      <c r="G1402" s="33" t="s">
        <v>2299</v>
      </c>
      <c r="H1402" s="34"/>
      <c r="I1402" s="34" t="s">
        <v>226</v>
      </c>
      <c r="J1402" s="32" t="str">
        <f>VLOOKUP(I1402,Customers[],2,FALSE)</f>
        <v>Summer-1</v>
      </c>
      <c r="K1402" s="32" t="str">
        <f>VLOOKUP(I1402,Customers[],4,FALSE)</f>
        <v>Meiktila</v>
      </c>
      <c r="L1402" s="32" t="str">
        <f>VLOOKUP(Table85[[#This Row],[CustomerID]],Table!H:K,3,0)</f>
        <v>မိတ္ထီလာ</v>
      </c>
      <c r="M1402" s="32" t="str">
        <f>VLOOKUP(I1402,Customers[],5,FALSE)</f>
        <v>WholeSales</v>
      </c>
      <c r="N1402" s="34" t="s">
        <v>10</v>
      </c>
      <c r="O1402" s="37" t="s">
        <v>240</v>
      </c>
      <c r="P1402" s="32" t="str">
        <f>VLOOKUP(O1402,Stock[],2,FALSE)</f>
        <v>သံပုရာအရက်</v>
      </c>
      <c r="Q1402" s="35">
        <f>VLOOKUP(O1402,Stock[],3,FALSE)</f>
        <v>0.64</v>
      </c>
      <c r="R1402" s="35">
        <f>VLOOKUP(O1402,Stock[],4,FALSE)</f>
        <v>14</v>
      </c>
      <c r="S1402" s="34"/>
      <c r="T1402" s="35">
        <f>(DailySales!$S1402/DailySales!$R1402)+DailySales!$U1402</f>
        <v>30</v>
      </c>
      <c r="U1402" s="34">
        <v>30</v>
      </c>
      <c r="V1402" s="36">
        <f>+DailySales!$T1402*DailySales!$R1402</f>
        <v>420</v>
      </c>
      <c r="W1402" s="36">
        <f>+DailySales!$V1402*DailySales!$Q1402</f>
        <v>268.8</v>
      </c>
      <c r="X1402" s="36">
        <f>VLOOKUP(O1402,Stock[],6,FALSE)</f>
        <v>1330</v>
      </c>
      <c r="Y1402" s="36">
        <f>+DailySales!$V1402*DailySales!$X1402</f>
        <v>558600</v>
      </c>
      <c r="Z1402" s="37"/>
      <c r="AA1402" s="34"/>
      <c r="AB1402" s="78"/>
      <c r="AC1402" s="78"/>
      <c r="AD1402" s="34"/>
      <c r="AE1402" s="77"/>
      <c r="AF1402" s="38"/>
      <c r="AG1402" s="39"/>
      <c r="AH1402" s="38">
        <v>46041</v>
      </c>
      <c r="AI1402" s="39">
        <v>558600</v>
      </c>
      <c r="AJ1402" s="38"/>
      <c r="AK1402" s="39"/>
      <c r="AL1402" s="34"/>
      <c r="AM1402" s="39"/>
      <c r="AN140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02" s="26"/>
      <c r="AQ1402" s="26"/>
      <c r="AR1402" s="26"/>
    </row>
    <row r="1403" spans="1:44" ht="19.5" customHeight="1" x14ac:dyDescent="0.25">
      <c r="A1403" s="32">
        <f t="shared" si="114"/>
        <v>2026</v>
      </c>
      <c r="B1403" s="32">
        <f t="shared" si="115"/>
        <v>1</v>
      </c>
      <c r="C1403" s="25">
        <v>46031</v>
      </c>
      <c r="D1403" s="57">
        <f t="shared" ca="1" si="112"/>
        <v>46097</v>
      </c>
      <c r="E1403" s="32" t="str">
        <f t="shared" ca="1" si="113"/>
        <v>2-Months</v>
      </c>
      <c r="F1403" s="32" t="str">
        <f>VLOOKUP(O1403,Stock[],5,FALSE)</f>
        <v>BE</v>
      </c>
      <c r="G1403" s="33" t="s">
        <v>2299</v>
      </c>
      <c r="H1403" s="34"/>
      <c r="I1403" s="34" t="s">
        <v>226</v>
      </c>
      <c r="J1403" s="32" t="str">
        <f>VLOOKUP(I1403,Customers[],2,FALSE)</f>
        <v>Summer-1</v>
      </c>
      <c r="K1403" s="32" t="str">
        <f>VLOOKUP(I1403,Customers[],4,FALSE)</f>
        <v>Meiktila</v>
      </c>
      <c r="L1403" s="32" t="str">
        <f>VLOOKUP(Table85[[#This Row],[CustomerID]],Table!H:K,3,0)</f>
        <v>မိတ္ထီလာ</v>
      </c>
      <c r="M1403" s="32" t="str">
        <f>VLOOKUP(I1403,Customers[],5,FALSE)</f>
        <v>WholeSales</v>
      </c>
      <c r="N1403" s="34" t="s">
        <v>10</v>
      </c>
      <c r="O1403" s="37" t="s">
        <v>220</v>
      </c>
      <c r="P1403" s="32" t="str">
        <f>VLOOKUP(O1403,Stock[],2,FALSE)</f>
        <v>မြန်မာရှောက်ပျား</v>
      </c>
      <c r="Q1403" s="35">
        <f>VLOOKUP(O1403,Stock[],3,FALSE)</f>
        <v>0.64</v>
      </c>
      <c r="R1403" s="35">
        <f>VLOOKUP(O1403,Stock[],4,FALSE)</f>
        <v>14</v>
      </c>
      <c r="S1403" s="34"/>
      <c r="T1403" s="35">
        <f>(DailySales!$S1403/DailySales!$R1403)+DailySales!$U1403</f>
        <v>30</v>
      </c>
      <c r="U1403" s="34">
        <v>30</v>
      </c>
      <c r="V1403" s="36">
        <f>+DailySales!$T1403*DailySales!$R1403</f>
        <v>420</v>
      </c>
      <c r="W1403" s="36">
        <f>+DailySales!$V1403*DailySales!$Q1403</f>
        <v>268.8</v>
      </c>
      <c r="X1403" s="36">
        <f>VLOOKUP(O1403,Stock[],6,FALSE)</f>
        <v>1370</v>
      </c>
      <c r="Y1403" s="36">
        <f>+DailySales!$V1403*DailySales!$X1403</f>
        <v>575400</v>
      </c>
      <c r="Z1403" s="37"/>
      <c r="AA1403" s="34"/>
      <c r="AB1403" s="78"/>
      <c r="AC1403" s="78"/>
      <c r="AD1403" s="34"/>
      <c r="AE1403" s="77"/>
      <c r="AF1403" s="38"/>
      <c r="AG1403" s="39"/>
      <c r="AH1403" s="38">
        <v>46041</v>
      </c>
      <c r="AI1403" s="39">
        <v>575400</v>
      </c>
      <c r="AJ1403" s="38"/>
      <c r="AK1403" s="39"/>
      <c r="AL1403" s="34"/>
      <c r="AM1403" s="39"/>
      <c r="AN140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03" s="26"/>
      <c r="AQ1403" s="26"/>
      <c r="AR1403" s="26"/>
    </row>
    <row r="1404" spans="1:44" ht="19.5" customHeight="1" x14ac:dyDescent="0.25">
      <c r="A1404" s="32">
        <f t="shared" si="114"/>
        <v>2026</v>
      </c>
      <c r="B1404" s="32">
        <f t="shared" si="115"/>
        <v>1</v>
      </c>
      <c r="C1404" s="25">
        <v>46031</v>
      </c>
      <c r="D1404" s="57">
        <f t="shared" ca="1" si="112"/>
        <v>46097</v>
      </c>
      <c r="E1404" s="32" t="str">
        <f t="shared" ca="1" si="113"/>
        <v>2-Months</v>
      </c>
      <c r="F1404" s="32" t="str">
        <f>VLOOKUP(O1404,Stock[],5,FALSE)</f>
        <v>BE</v>
      </c>
      <c r="G1404" s="33" t="s">
        <v>2299</v>
      </c>
      <c r="H1404" s="34"/>
      <c r="I1404" s="34" t="s">
        <v>226</v>
      </c>
      <c r="J1404" s="32" t="str">
        <f>VLOOKUP(I1404,Customers[],2,FALSE)</f>
        <v>Summer-1</v>
      </c>
      <c r="K1404" s="32" t="str">
        <f>VLOOKUP(I1404,Customers[],4,FALSE)</f>
        <v>Meiktila</v>
      </c>
      <c r="L1404" s="32" t="str">
        <f>VLOOKUP(Table85[[#This Row],[CustomerID]],Table!H:K,3,0)</f>
        <v>မိတ္ထီလာ</v>
      </c>
      <c r="M1404" s="32" t="str">
        <f>VLOOKUP(I1404,Customers[],5,FALSE)</f>
        <v>WholeSales</v>
      </c>
      <c r="N1404" s="34" t="s">
        <v>10</v>
      </c>
      <c r="O1404" s="37" t="s">
        <v>217</v>
      </c>
      <c r="P1404" s="32" t="str">
        <f>VLOOKUP(O1404,Stock[],2,FALSE)</f>
        <v>လိမ္မော်ဖြူ</v>
      </c>
      <c r="Q1404" s="35">
        <f>VLOOKUP(O1404,Stock[],3,FALSE)</f>
        <v>0.64</v>
      </c>
      <c r="R1404" s="35">
        <f>VLOOKUP(O1404,Stock[],4,FALSE)</f>
        <v>24</v>
      </c>
      <c r="S1404" s="34"/>
      <c r="T1404" s="35">
        <f>(DailySales!$S1404/DailySales!$R1404)+DailySales!$U1404</f>
        <v>30</v>
      </c>
      <c r="U1404" s="34">
        <v>30</v>
      </c>
      <c r="V1404" s="36">
        <f>+DailySales!$T1404*DailySales!$R1404</f>
        <v>720</v>
      </c>
      <c r="W1404" s="36">
        <f>+DailySales!$V1404*DailySales!$Q1404</f>
        <v>460.8</v>
      </c>
      <c r="X1404" s="36">
        <f>VLOOKUP(O1404,Stock[],6,FALSE)</f>
        <v>1330</v>
      </c>
      <c r="Y1404" s="36">
        <f>+DailySales!$V1404*DailySales!$X1404</f>
        <v>957600</v>
      </c>
      <c r="Z1404" s="37"/>
      <c r="AA1404" s="34"/>
      <c r="AB1404" s="78"/>
      <c r="AC1404" s="78"/>
      <c r="AD1404" s="34"/>
      <c r="AE1404" s="77"/>
      <c r="AF1404" s="38"/>
      <c r="AG1404" s="39"/>
      <c r="AH1404" s="38">
        <v>46041</v>
      </c>
      <c r="AI1404" s="39">
        <v>957600</v>
      </c>
      <c r="AJ1404" s="38"/>
      <c r="AK1404" s="39"/>
      <c r="AL1404" s="34"/>
      <c r="AM1404" s="39"/>
      <c r="AN140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04" s="26"/>
      <c r="AQ1404" s="26"/>
      <c r="AR1404" s="26"/>
    </row>
    <row r="1405" spans="1:44" ht="19.5" customHeight="1" x14ac:dyDescent="0.25">
      <c r="A1405" s="32">
        <f t="shared" si="114"/>
        <v>2026</v>
      </c>
      <c r="B1405" s="32">
        <f t="shared" si="115"/>
        <v>1</v>
      </c>
      <c r="C1405" s="25">
        <v>46031</v>
      </c>
      <c r="D1405" s="57">
        <f t="shared" ca="1" si="112"/>
        <v>46097</v>
      </c>
      <c r="E1405" s="32" t="str">
        <f t="shared" ca="1" si="113"/>
        <v>2-Months</v>
      </c>
      <c r="F1405" s="32" t="str">
        <f>VLOOKUP(O1405,Stock[],5,FALSE)</f>
        <v>BE</v>
      </c>
      <c r="G1405" s="33" t="s">
        <v>2299</v>
      </c>
      <c r="H1405" s="34"/>
      <c r="I1405" s="34" t="s">
        <v>226</v>
      </c>
      <c r="J1405" s="32" t="str">
        <f>VLOOKUP(I1405,Customers[],2,FALSE)</f>
        <v>Summer-1</v>
      </c>
      <c r="K1405" s="32" t="str">
        <f>VLOOKUP(I1405,Customers[],4,FALSE)</f>
        <v>Meiktila</v>
      </c>
      <c r="L1405" s="32" t="str">
        <f>VLOOKUP(Table85[[#This Row],[CustomerID]],Table!H:K,3,0)</f>
        <v>မိတ္ထီလာ</v>
      </c>
      <c r="M1405" s="32" t="str">
        <f>VLOOKUP(I1405,Customers[],5,FALSE)</f>
        <v>WholeSales</v>
      </c>
      <c r="N1405" s="34" t="s">
        <v>10</v>
      </c>
      <c r="O1405" s="37" t="s">
        <v>2120</v>
      </c>
      <c r="P1405" s="32" t="str">
        <f>VLOOKUP(O1405,Stock[],2,FALSE)</f>
        <v>ဇေ အရက်သန့်</v>
      </c>
      <c r="Q1405" s="35">
        <f>VLOOKUP(O1405,Stock[],3,FALSE)</f>
        <v>0.64</v>
      </c>
      <c r="R1405" s="35">
        <f>VLOOKUP(O1405,Stock[],4,FALSE)</f>
        <v>14</v>
      </c>
      <c r="S1405" s="34"/>
      <c r="T1405" s="35">
        <f>(DailySales!$S1405/DailySales!$R1405)+DailySales!$U1405</f>
        <v>30</v>
      </c>
      <c r="U1405" s="34">
        <v>30</v>
      </c>
      <c r="V1405" s="36">
        <f>+DailySales!$T1405*DailySales!$R1405</f>
        <v>420</v>
      </c>
      <c r="W1405" s="36">
        <f>+DailySales!$V1405*DailySales!$Q1405</f>
        <v>268.8</v>
      </c>
      <c r="X1405" s="36">
        <f>VLOOKUP(O1405,Stock[],6,FALSE)</f>
        <v>1380</v>
      </c>
      <c r="Y1405" s="36">
        <f>+DailySales!$V1405*DailySales!$X1405</f>
        <v>579600</v>
      </c>
      <c r="Z1405" s="37"/>
      <c r="AA1405" s="34"/>
      <c r="AB1405" s="78"/>
      <c r="AC1405" s="78"/>
      <c r="AD1405" s="34"/>
      <c r="AE1405" s="77"/>
      <c r="AF1405" s="38"/>
      <c r="AG1405" s="39"/>
      <c r="AH1405" s="38">
        <v>46041</v>
      </c>
      <c r="AI1405" s="39">
        <v>579600</v>
      </c>
      <c r="AJ1405" s="38"/>
      <c r="AK1405" s="39"/>
      <c r="AL1405" s="34"/>
      <c r="AM1405" s="39"/>
      <c r="AN140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05" s="26"/>
      <c r="AQ1405" s="26"/>
      <c r="AR1405" s="26"/>
    </row>
    <row r="1406" spans="1:44" ht="19.5" customHeight="1" x14ac:dyDescent="0.25">
      <c r="A1406" s="32">
        <f t="shared" si="114"/>
        <v>2026</v>
      </c>
      <c r="B1406" s="32">
        <f t="shared" si="115"/>
        <v>1</v>
      </c>
      <c r="C1406" s="25">
        <v>46031</v>
      </c>
      <c r="D1406" s="57">
        <f t="shared" ca="1" si="112"/>
        <v>46097</v>
      </c>
      <c r="E1406" s="32" t="str">
        <f t="shared" ca="1" si="113"/>
        <v>2-Months</v>
      </c>
      <c r="F1406" s="32" t="str">
        <f>VLOOKUP(O1406,Stock[],5,FALSE)</f>
        <v>BE</v>
      </c>
      <c r="G1406" s="33" t="s">
        <v>2300</v>
      </c>
      <c r="H1406" s="34"/>
      <c r="I1406" s="34" t="s">
        <v>181</v>
      </c>
      <c r="J1406" s="32" t="str">
        <f>VLOOKUP(I1406,Customers[],2,FALSE)</f>
        <v>ရွှေမြင်း(ရွှေခြင်္သေ့)</v>
      </c>
      <c r="K1406" s="32" t="str">
        <f>VLOOKUP(I1406,Customers[],4,FALSE)</f>
        <v>Meiktila</v>
      </c>
      <c r="L1406" s="32" t="str">
        <f>VLOOKUP(Table85[[#This Row],[CustomerID]],Table!H:K,3,0)</f>
        <v>မိတ္ထီလာ</v>
      </c>
      <c r="M1406" s="32" t="str">
        <f>VLOOKUP(I1406,Customers[],5,FALSE)</f>
        <v>WholeSales/Contract</v>
      </c>
      <c r="N1406" s="34" t="s">
        <v>10</v>
      </c>
      <c r="O1406" s="37" t="s">
        <v>217</v>
      </c>
      <c r="P1406" s="32" t="str">
        <f>VLOOKUP(O1406,Stock[],2,FALSE)</f>
        <v>လိမ္မော်ဖြူ</v>
      </c>
      <c r="Q1406" s="35">
        <f>VLOOKUP(O1406,Stock[],3,FALSE)</f>
        <v>0.64</v>
      </c>
      <c r="R1406" s="35">
        <f>VLOOKUP(O1406,Stock[],4,FALSE)</f>
        <v>24</v>
      </c>
      <c r="S1406" s="34"/>
      <c r="T1406" s="35">
        <f>(DailySales!$S1406/DailySales!$R1406)+DailySales!$U1406</f>
        <v>25</v>
      </c>
      <c r="U1406" s="34">
        <v>25</v>
      </c>
      <c r="V1406" s="36">
        <f>+DailySales!$T1406*DailySales!$R1406</f>
        <v>600</v>
      </c>
      <c r="W1406" s="36">
        <f>+DailySales!$V1406*DailySales!$Q1406</f>
        <v>384</v>
      </c>
      <c r="X1406" s="36">
        <f>VLOOKUP(O1406,Stock[],6,FALSE)</f>
        <v>1330</v>
      </c>
      <c r="Y1406" s="36">
        <f>+DailySales!$V1406*DailySales!$X1406</f>
        <v>798000</v>
      </c>
      <c r="Z1406" s="37"/>
      <c r="AA1406" s="34"/>
      <c r="AB1406" s="78"/>
      <c r="AC1406" s="78"/>
      <c r="AD1406" s="34"/>
      <c r="AE1406" s="77"/>
      <c r="AF1406" s="38"/>
      <c r="AG1406" s="39"/>
      <c r="AH1406" s="38">
        <v>46072</v>
      </c>
      <c r="AI1406" s="39">
        <v>798000</v>
      </c>
      <c r="AJ1406" s="38"/>
      <c r="AK1406" s="39"/>
      <c r="AL1406" s="34"/>
      <c r="AM1406" s="39"/>
      <c r="AN140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06" s="26"/>
      <c r="AQ1406" s="26"/>
      <c r="AR1406" s="26"/>
    </row>
    <row r="1407" spans="1:44" ht="19.5" customHeight="1" x14ac:dyDescent="0.25">
      <c r="A1407" s="32">
        <f t="shared" si="114"/>
        <v>2026</v>
      </c>
      <c r="B1407" s="32">
        <f t="shared" si="115"/>
        <v>1</v>
      </c>
      <c r="C1407" s="25">
        <v>46031</v>
      </c>
      <c r="D1407" s="57">
        <f t="shared" ca="1" si="112"/>
        <v>46097</v>
      </c>
      <c r="E1407" s="32" t="str">
        <f t="shared" ca="1" si="113"/>
        <v>2-Months</v>
      </c>
      <c r="F1407" s="32" t="str">
        <f>VLOOKUP(O1407,Stock[],5,FALSE)</f>
        <v>BE</v>
      </c>
      <c r="G1407" s="33" t="s">
        <v>2300</v>
      </c>
      <c r="H1407" s="34"/>
      <c r="I1407" s="34" t="s">
        <v>181</v>
      </c>
      <c r="J1407" s="32" t="str">
        <f>VLOOKUP(I1407,Customers[],2,FALSE)</f>
        <v>ရွှေမြင်း(ရွှေခြင်္သေ့)</v>
      </c>
      <c r="K1407" s="32" t="str">
        <f>VLOOKUP(I1407,Customers[],4,FALSE)</f>
        <v>Meiktila</v>
      </c>
      <c r="L1407" s="32" t="str">
        <f>VLOOKUP(Table85[[#This Row],[CustomerID]],Table!H:K,3,0)</f>
        <v>မိတ္ထီလာ</v>
      </c>
      <c r="M1407" s="32" t="str">
        <f>VLOOKUP(I1407,Customers[],5,FALSE)</f>
        <v>WholeSales/Contract</v>
      </c>
      <c r="N1407" s="34" t="s">
        <v>10</v>
      </c>
      <c r="O1407" s="37" t="s">
        <v>2120</v>
      </c>
      <c r="P1407" s="32" t="str">
        <f>VLOOKUP(O1407,Stock[],2,FALSE)</f>
        <v>ဇေ အရက်သန့်</v>
      </c>
      <c r="Q1407" s="35">
        <f>VLOOKUP(O1407,Stock[],3,FALSE)</f>
        <v>0.64</v>
      </c>
      <c r="R1407" s="35">
        <f>VLOOKUP(O1407,Stock[],4,FALSE)</f>
        <v>14</v>
      </c>
      <c r="S1407" s="34"/>
      <c r="T1407" s="35">
        <f>(DailySales!$S1407/DailySales!$R1407)+DailySales!$U1407</f>
        <v>20</v>
      </c>
      <c r="U1407" s="34">
        <v>20</v>
      </c>
      <c r="V1407" s="36">
        <f>+DailySales!$T1407*DailySales!$R1407</f>
        <v>280</v>
      </c>
      <c r="W1407" s="36">
        <f>+DailySales!$V1407*DailySales!$Q1407</f>
        <v>179.20000000000002</v>
      </c>
      <c r="X1407" s="36">
        <f>VLOOKUP(O1407,Stock[],6,FALSE)</f>
        <v>1380</v>
      </c>
      <c r="Y1407" s="36">
        <f>+DailySales!$V1407*DailySales!$X1407</f>
        <v>386400</v>
      </c>
      <c r="Z1407" s="37"/>
      <c r="AA1407" s="34"/>
      <c r="AB1407" s="78"/>
      <c r="AC1407" s="78"/>
      <c r="AD1407" s="34"/>
      <c r="AE1407" s="77"/>
      <c r="AF1407" s="38"/>
      <c r="AG1407" s="39"/>
      <c r="AH1407" s="38">
        <v>46072</v>
      </c>
      <c r="AI1407" s="39">
        <v>386400</v>
      </c>
      <c r="AJ1407" s="38"/>
      <c r="AK1407" s="39"/>
      <c r="AL1407" s="34"/>
      <c r="AM1407" s="39"/>
      <c r="AN140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07" s="26"/>
      <c r="AQ1407" s="26"/>
      <c r="AR1407" s="26"/>
    </row>
    <row r="1408" spans="1:44" ht="19.5" customHeight="1" x14ac:dyDescent="0.25">
      <c r="A1408" s="32">
        <f t="shared" si="114"/>
        <v>2026</v>
      </c>
      <c r="B1408" s="32">
        <f t="shared" si="115"/>
        <v>1</v>
      </c>
      <c r="C1408" s="25">
        <v>46031</v>
      </c>
      <c r="D1408" s="57">
        <f t="shared" ca="1" si="112"/>
        <v>46097</v>
      </c>
      <c r="E1408" s="32" t="str">
        <f t="shared" ca="1" si="113"/>
        <v>2-Months</v>
      </c>
      <c r="F1408" s="32" t="str">
        <f>VLOOKUP(O1408,Stock[],5,FALSE)</f>
        <v>BE</v>
      </c>
      <c r="G1408" s="33" t="s">
        <v>2300</v>
      </c>
      <c r="H1408" s="34"/>
      <c r="I1408" s="34" t="s">
        <v>181</v>
      </c>
      <c r="J1408" s="32" t="str">
        <f>VLOOKUP(I1408,Customers[],2,FALSE)</f>
        <v>ရွှေမြင်း(ရွှေခြင်္သေ့)</v>
      </c>
      <c r="K1408" s="32" t="str">
        <f>VLOOKUP(I1408,Customers[],4,FALSE)</f>
        <v>Meiktila</v>
      </c>
      <c r="L1408" s="32" t="str">
        <f>VLOOKUP(Table85[[#This Row],[CustomerID]],Table!H:K,3,0)</f>
        <v>မိတ္ထီလာ</v>
      </c>
      <c r="M1408" s="32" t="str">
        <f>VLOOKUP(I1408,Customers[],5,FALSE)</f>
        <v>WholeSales/Contract</v>
      </c>
      <c r="N1408" s="34" t="s">
        <v>10</v>
      </c>
      <c r="O1408" s="37" t="s">
        <v>214</v>
      </c>
      <c r="P1408" s="32" t="str">
        <f>VLOOKUP(O1408,Stock[],2,FALSE)</f>
        <v>ကောင်းကြည်</v>
      </c>
      <c r="Q1408" s="35">
        <f>VLOOKUP(O1408,Stock[],3,FALSE)</f>
        <v>0.64</v>
      </c>
      <c r="R1408" s="35">
        <f>VLOOKUP(O1408,Stock[],4,FALSE)</f>
        <v>14</v>
      </c>
      <c r="S1408" s="34"/>
      <c r="T1408" s="35">
        <f>(DailySales!$S1408/DailySales!$R1408)+DailySales!$U1408</f>
        <v>10</v>
      </c>
      <c r="U1408" s="34">
        <v>10</v>
      </c>
      <c r="V1408" s="36">
        <f>+DailySales!$T1408*DailySales!$R1408</f>
        <v>140</v>
      </c>
      <c r="W1408" s="36">
        <f>+DailySales!$V1408*DailySales!$Q1408</f>
        <v>89.600000000000009</v>
      </c>
      <c r="X1408" s="36">
        <f>VLOOKUP(O1408,Stock[],6,FALSE)</f>
        <v>1330</v>
      </c>
      <c r="Y1408" s="36">
        <f>+DailySales!$V1408*DailySales!$X1408</f>
        <v>186200</v>
      </c>
      <c r="Z1408" s="37"/>
      <c r="AA1408" s="34"/>
      <c r="AB1408" s="78"/>
      <c r="AC1408" s="78"/>
      <c r="AD1408" s="34"/>
      <c r="AE1408" s="77"/>
      <c r="AF1408" s="38"/>
      <c r="AG1408" s="39"/>
      <c r="AH1408" s="38">
        <v>46072</v>
      </c>
      <c r="AI1408" s="39">
        <v>186200</v>
      </c>
      <c r="AJ1408" s="38"/>
      <c r="AK1408" s="39"/>
      <c r="AL1408" s="34"/>
      <c r="AM1408" s="39"/>
      <c r="AN140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08" s="26"/>
      <c r="AQ1408" s="26"/>
      <c r="AR1408" s="26"/>
    </row>
    <row r="1409" spans="1:44" ht="19.5" customHeight="1" x14ac:dyDescent="0.25">
      <c r="A1409" s="32">
        <f t="shared" si="114"/>
        <v>2026</v>
      </c>
      <c r="B1409" s="32">
        <f t="shared" si="115"/>
        <v>1</v>
      </c>
      <c r="C1409" s="25">
        <v>46031</v>
      </c>
      <c r="D1409" s="57">
        <f t="shared" ca="1" si="112"/>
        <v>46097</v>
      </c>
      <c r="E1409" s="32" t="str">
        <f t="shared" ca="1" si="113"/>
        <v>2-Months</v>
      </c>
      <c r="F1409" s="32" t="str">
        <f>VLOOKUP(O1409,Stock[],5,FALSE)</f>
        <v>BE</v>
      </c>
      <c r="G1409" s="33" t="s">
        <v>2300</v>
      </c>
      <c r="H1409" s="34"/>
      <c r="I1409" s="34" t="s">
        <v>181</v>
      </c>
      <c r="J1409" s="32" t="str">
        <f>VLOOKUP(I1409,Customers[],2,FALSE)</f>
        <v>ရွှေမြင်း(ရွှေခြင်္သေ့)</v>
      </c>
      <c r="K1409" s="32" t="str">
        <f>VLOOKUP(I1409,Customers[],4,FALSE)</f>
        <v>Meiktila</v>
      </c>
      <c r="L1409" s="32" t="str">
        <f>VLOOKUP(Table85[[#This Row],[CustomerID]],Table!H:K,3,0)</f>
        <v>မိတ္ထီလာ</v>
      </c>
      <c r="M1409" s="32" t="str">
        <f>VLOOKUP(I1409,Customers[],5,FALSE)</f>
        <v>WholeSales/Contract</v>
      </c>
      <c r="N1409" s="34" t="s">
        <v>10</v>
      </c>
      <c r="O1409" s="37" t="s">
        <v>221</v>
      </c>
      <c r="P1409" s="32" t="str">
        <f>VLOOKUP(O1409,Stock[],2,FALSE)</f>
        <v>မိုးနဲကွန်ကီး</v>
      </c>
      <c r="Q1409" s="35">
        <f>VLOOKUP(O1409,Stock[],3,FALSE)</f>
        <v>0.64</v>
      </c>
      <c r="R1409" s="35">
        <f>VLOOKUP(O1409,Stock[],4,FALSE)</f>
        <v>14</v>
      </c>
      <c r="S1409" s="34"/>
      <c r="T1409" s="35">
        <f>(DailySales!$S1409/DailySales!$R1409)+DailySales!$U1409</f>
        <v>10</v>
      </c>
      <c r="U1409" s="34">
        <v>10</v>
      </c>
      <c r="V1409" s="36">
        <f>+DailySales!$T1409*DailySales!$R1409</f>
        <v>140</v>
      </c>
      <c r="W1409" s="36">
        <f>+DailySales!$V1409*DailySales!$Q1409</f>
        <v>89.600000000000009</v>
      </c>
      <c r="X1409" s="36">
        <f>VLOOKUP(O1409,Stock[],6,FALSE)</f>
        <v>1500</v>
      </c>
      <c r="Y1409" s="36">
        <f>+DailySales!$V1409*DailySales!$X1409</f>
        <v>210000</v>
      </c>
      <c r="Z1409" s="37"/>
      <c r="AA1409" s="34"/>
      <c r="AB1409" s="78"/>
      <c r="AC1409" s="78"/>
      <c r="AD1409" s="34"/>
      <c r="AE1409" s="77"/>
      <c r="AF1409" s="38"/>
      <c r="AG1409" s="39"/>
      <c r="AH1409" s="38">
        <v>46072</v>
      </c>
      <c r="AI1409" s="39">
        <v>210000</v>
      </c>
      <c r="AJ1409" s="38"/>
      <c r="AK1409" s="39"/>
      <c r="AL1409" s="34"/>
      <c r="AM1409" s="39"/>
      <c r="AN140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09" s="26"/>
      <c r="AQ1409" s="26"/>
      <c r="AR1409" s="26"/>
    </row>
    <row r="1410" spans="1:44" ht="19.5" customHeight="1" x14ac:dyDescent="0.25">
      <c r="A1410" s="32">
        <f t="shared" ref="A1410:A1435" si="116">YEAR(C1410)</f>
        <v>2026</v>
      </c>
      <c r="B1410" s="32">
        <f t="shared" ref="B1410:B1435" si="117">MONTH(C1410)</f>
        <v>1</v>
      </c>
      <c r="C1410" s="25">
        <v>46031</v>
      </c>
      <c r="D1410" s="57">
        <f t="shared" ref="D1410:D1473" ca="1" si="118">TODAY()</f>
        <v>46097</v>
      </c>
      <c r="E1410" s="32" t="str">
        <f t="shared" ref="E1410:E1473" ca="1" si="119">DATEDIF(C1410,D1410,"M")&amp;"-Months"</f>
        <v>2-Months</v>
      </c>
      <c r="F1410" s="32" t="str">
        <f>VLOOKUP(O1410,Stock[],5,FALSE)</f>
        <v>BE</v>
      </c>
      <c r="G1410" s="33" t="s">
        <v>2300</v>
      </c>
      <c r="H1410" s="34"/>
      <c r="I1410" s="34" t="s">
        <v>181</v>
      </c>
      <c r="J1410" s="32" t="str">
        <f>VLOOKUP(I1410,Customers[],2,FALSE)</f>
        <v>ရွှေမြင်း(ရွှေခြင်္သေ့)</v>
      </c>
      <c r="K1410" s="32" t="str">
        <f>VLOOKUP(I1410,Customers[],4,FALSE)</f>
        <v>Meiktila</v>
      </c>
      <c r="L1410" s="32" t="str">
        <f>VLOOKUP(Table85[[#This Row],[CustomerID]],Table!H:K,3,0)</f>
        <v>မိတ္ထီလာ</v>
      </c>
      <c r="M1410" s="32" t="str">
        <f>VLOOKUP(I1410,Customers[],5,FALSE)</f>
        <v>WholeSales/Contract</v>
      </c>
      <c r="N1410" s="34" t="s">
        <v>10</v>
      </c>
      <c r="O1410" s="37" t="s">
        <v>205</v>
      </c>
      <c r="P1410" s="32" t="str">
        <f>VLOOKUP(O1410,Stock[],2,FALSE)</f>
        <v>ကောင်းကြည် ကော် 25%  (1Ltr )</v>
      </c>
      <c r="Q1410" s="35">
        <f>VLOOKUP(O1410,Stock[],3,FALSE)</f>
        <v>1</v>
      </c>
      <c r="R1410" s="35">
        <f>VLOOKUP(O1410,Stock[],4,FALSE)</f>
        <v>12</v>
      </c>
      <c r="S1410" s="34"/>
      <c r="T1410" s="35">
        <f>(DailySales!$S1410/DailySales!$R1410)+DailySales!$U1410</f>
        <v>10</v>
      </c>
      <c r="U1410" s="34">
        <v>10</v>
      </c>
      <c r="V1410" s="36">
        <f>+DailySales!$T1410*DailySales!$R1410</f>
        <v>120</v>
      </c>
      <c r="W1410" s="36">
        <f>+DailySales!$V1410*DailySales!$Q1410</f>
        <v>120</v>
      </c>
      <c r="X1410" s="36">
        <f>VLOOKUP(O1410,Stock[],6,FALSE)</f>
        <v>1530</v>
      </c>
      <c r="Y1410" s="36">
        <f>+DailySales!$V1410*DailySales!$X1410</f>
        <v>183600</v>
      </c>
      <c r="Z1410" s="37"/>
      <c r="AA1410" s="34"/>
      <c r="AB1410" s="78"/>
      <c r="AC1410" s="78"/>
      <c r="AD1410" s="34"/>
      <c r="AE1410" s="77"/>
      <c r="AF1410" s="38"/>
      <c r="AG1410" s="39"/>
      <c r="AH1410" s="38">
        <v>46072</v>
      </c>
      <c r="AI1410" s="39">
        <v>183600</v>
      </c>
      <c r="AJ1410" s="38"/>
      <c r="AK1410" s="39"/>
      <c r="AL1410" s="34"/>
      <c r="AM1410" s="39"/>
      <c r="AN141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10" s="26"/>
      <c r="AQ1410" s="26"/>
      <c r="AR1410" s="26"/>
    </row>
    <row r="1411" spans="1:44" ht="19.5" customHeight="1" x14ac:dyDescent="0.25">
      <c r="A1411" s="32">
        <f t="shared" si="116"/>
        <v>2026</v>
      </c>
      <c r="B1411" s="32">
        <f t="shared" si="117"/>
        <v>1</v>
      </c>
      <c r="C1411" s="25">
        <v>46031</v>
      </c>
      <c r="D1411" s="57">
        <f t="shared" ca="1" si="118"/>
        <v>46097</v>
      </c>
      <c r="E1411" s="32" t="str">
        <f t="shared" ca="1" si="119"/>
        <v>2-Months</v>
      </c>
      <c r="F1411" s="32" t="str">
        <f>VLOOKUP(O1411,Stock[],5,FALSE)</f>
        <v>BE</v>
      </c>
      <c r="G1411" s="33" t="s">
        <v>2301</v>
      </c>
      <c r="H1411" s="34"/>
      <c r="I1411" s="34" t="s">
        <v>183</v>
      </c>
      <c r="J1411" s="32" t="str">
        <f>VLOOKUP(I1411,Customers[],2,FALSE)</f>
        <v>ရွှေမြင်း(ထူးကျော်)</v>
      </c>
      <c r="K1411" s="32" t="str">
        <f>VLOOKUP(I1411,Customers[],4,FALSE)</f>
        <v>Meiktila</v>
      </c>
      <c r="L1411" s="32" t="str">
        <f>VLOOKUP(Table85[[#This Row],[CustomerID]],Table!H:K,3,0)</f>
        <v>မိတ္ထီလာ</v>
      </c>
      <c r="M1411" s="32" t="str">
        <f>VLOOKUP(I1411,Customers[],5,FALSE)</f>
        <v>WholeSales/Contract</v>
      </c>
      <c r="N1411" s="34" t="s">
        <v>10</v>
      </c>
      <c r="O1411" s="37" t="s">
        <v>217</v>
      </c>
      <c r="P1411" s="32" t="str">
        <f>VLOOKUP(O1411,Stock[],2,FALSE)</f>
        <v>လိမ္မော်ဖြူ</v>
      </c>
      <c r="Q1411" s="35">
        <f>VLOOKUP(O1411,Stock[],3,FALSE)</f>
        <v>0.64</v>
      </c>
      <c r="R1411" s="35">
        <f>VLOOKUP(O1411,Stock[],4,FALSE)</f>
        <v>24</v>
      </c>
      <c r="S1411" s="34"/>
      <c r="T1411" s="35">
        <f>(DailySales!$S1411/DailySales!$R1411)+DailySales!$U1411</f>
        <v>20</v>
      </c>
      <c r="U1411" s="34">
        <v>20</v>
      </c>
      <c r="V1411" s="36">
        <f>+DailySales!$T1411*DailySales!$R1411</f>
        <v>480</v>
      </c>
      <c r="W1411" s="36">
        <f>+DailySales!$V1411*DailySales!$Q1411</f>
        <v>307.2</v>
      </c>
      <c r="X1411" s="36">
        <f>VLOOKUP(O1411,Stock[],6,FALSE)</f>
        <v>1330</v>
      </c>
      <c r="Y1411" s="36">
        <f>+DailySales!$V1411*DailySales!$X1411</f>
        <v>638400</v>
      </c>
      <c r="Z1411" s="37"/>
      <c r="AA1411" s="34"/>
      <c r="AB1411" s="78"/>
      <c r="AC1411" s="78"/>
      <c r="AD1411" s="34"/>
      <c r="AE1411" s="77"/>
      <c r="AF1411" s="38"/>
      <c r="AG1411" s="39"/>
      <c r="AH1411" s="38">
        <v>46072</v>
      </c>
      <c r="AI1411" s="39">
        <v>638400</v>
      </c>
      <c r="AJ1411" s="38"/>
      <c r="AK1411" s="39"/>
      <c r="AL1411" s="34"/>
      <c r="AM1411" s="39"/>
      <c r="AN141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11" s="26"/>
      <c r="AQ1411" s="26"/>
      <c r="AR1411" s="26"/>
    </row>
    <row r="1412" spans="1:44" ht="19.5" customHeight="1" x14ac:dyDescent="0.25">
      <c r="A1412" s="32">
        <f t="shared" si="116"/>
        <v>2026</v>
      </c>
      <c r="B1412" s="32">
        <f t="shared" si="117"/>
        <v>1</v>
      </c>
      <c r="C1412" s="25">
        <v>46031</v>
      </c>
      <c r="D1412" s="57">
        <f t="shared" ca="1" si="118"/>
        <v>46097</v>
      </c>
      <c r="E1412" s="32" t="str">
        <f t="shared" ca="1" si="119"/>
        <v>2-Months</v>
      </c>
      <c r="F1412" s="32" t="str">
        <f>VLOOKUP(O1412,Stock[],5,FALSE)</f>
        <v>BE</v>
      </c>
      <c r="G1412" s="33" t="s">
        <v>2301</v>
      </c>
      <c r="H1412" s="34"/>
      <c r="I1412" s="34" t="s">
        <v>183</v>
      </c>
      <c r="J1412" s="32" t="str">
        <f>VLOOKUP(I1412,Customers[],2,FALSE)</f>
        <v>ရွှေမြင်း(ထူးကျော်)</v>
      </c>
      <c r="K1412" s="32" t="str">
        <f>VLOOKUP(I1412,Customers[],4,FALSE)</f>
        <v>Meiktila</v>
      </c>
      <c r="L1412" s="32" t="str">
        <f>VLOOKUP(Table85[[#This Row],[CustomerID]],Table!H:K,3,0)</f>
        <v>မိတ္ထီလာ</v>
      </c>
      <c r="M1412" s="32" t="str">
        <f>VLOOKUP(I1412,Customers[],5,FALSE)</f>
        <v>WholeSales/Contract</v>
      </c>
      <c r="N1412" s="34" t="s">
        <v>10</v>
      </c>
      <c r="O1412" s="37" t="s">
        <v>2120</v>
      </c>
      <c r="P1412" s="32" t="str">
        <f>VLOOKUP(O1412,Stock[],2,FALSE)</f>
        <v>ဇေ အရက်သန့်</v>
      </c>
      <c r="Q1412" s="35">
        <f>VLOOKUP(O1412,Stock[],3,FALSE)</f>
        <v>0.64</v>
      </c>
      <c r="R1412" s="35">
        <f>VLOOKUP(O1412,Stock[],4,FALSE)</f>
        <v>14</v>
      </c>
      <c r="S1412" s="34"/>
      <c r="T1412" s="35">
        <f>(DailySales!$S1412/DailySales!$R1412)+DailySales!$U1412</f>
        <v>10</v>
      </c>
      <c r="U1412" s="34">
        <v>10</v>
      </c>
      <c r="V1412" s="36">
        <f>+DailySales!$T1412*DailySales!$R1412</f>
        <v>140</v>
      </c>
      <c r="W1412" s="36">
        <f>+DailySales!$V1412*DailySales!$Q1412</f>
        <v>89.600000000000009</v>
      </c>
      <c r="X1412" s="36">
        <f>VLOOKUP(O1412,Stock[],6,FALSE)</f>
        <v>1380</v>
      </c>
      <c r="Y1412" s="36">
        <f>+DailySales!$V1412*DailySales!$X1412</f>
        <v>193200</v>
      </c>
      <c r="Z1412" s="37"/>
      <c r="AA1412" s="34"/>
      <c r="AB1412" s="78"/>
      <c r="AC1412" s="78"/>
      <c r="AD1412" s="34"/>
      <c r="AE1412" s="77"/>
      <c r="AF1412" s="38"/>
      <c r="AG1412" s="39"/>
      <c r="AH1412" s="38">
        <v>46072</v>
      </c>
      <c r="AI1412" s="39">
        <v>193200</v>
      </c>
      <c r="AJ1412" s="38"/>
      <c r="AK1412" s="39"/>
      <c r="AL1412" s="34"/>
      <c r="AM1412" s="39"/>
      <c r="AN141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12" s="26"/>
      <c r="AQ1412" s="26"/>
      <c r="AR1412" s="26"/>
    </row>
    <row r="1413" spans="1:44" ht="19.5" customHeight="1" x14ac:dyDescent="0.25">
      <c r="A1413" s="32">
        <f t="shared" si="116"/>
        <v>2026</v>
      </c>
      <c r="B1413" s="32">
        <f t="shared" si="117"/>
        <v>1</v>
      </c>
      <c r="C1413" s="25">
        <v>46031</v>
      </c>
      <c r="D1413" s="57">
        <f t="shared" ca="1" si="118"/>
        <v>46097</v>
      </c>
      <c r="E1413" s="32" t="str">
        <f t="shared" ca="1" si="119"/>
        <v>2-Months</v>
      </c>
      <c r="F1413" s="32" t="str">
        <f>VLOOKUP(O1413,Stock[],5,FALSE)</f>
        <v>BE</v>
      </c>
      <c r="G1413" s="33" t="s">
        <v>2301</v>
      </c>
      <c r="H1413" s="34"/>
      <c r="I1413" s="34" t="s">
        <v>183</v>
      </c>
      <c r="J1413" s="32" t="str">
        <f>VLOOKUP(I1413,Customers[],2,FALSE)</f>
        <v>ရွှေမြင်း(ထူးကျော်)</v>
      </c>
      <c r="K1413" s="32" t="str">
        <f>VLOOKUP(I1413,Customers[],4,FALSE)</f>
        <v>Meiktila</v>
      </c>
      <c r="L1413" s="32" t="str">
        <f>VLOOKUP(Table85[[#This Row],[CustomerID]],Table!H:K,3,0)</f>
        <v>မိတ္ထီလာ</v>
      </c>
      <c r="M1413" s="32" t="str">
        <f>VLOOKUP(I1413,Customers[],5,FALSE)</f>
        <v>WholeSales/Contract</v>
      </c>
      <c r="N1413" s="34" t="s">
        <v>10</v>
      </c>
      <c r="O1413" s="37" t="s">
        <v>221</v>
      </c>
      <c r="P1413" s="32" t="str">
        <f>VLOOKUP(O1413,Stock[],2,FALSE)</f>
        <v>မိုးနဲကွန်ကီး</v>
      </c>
      <c r="Q1413" s="35">
        <f>VLOOKUP(O1413,Stock[],3,FALSE)</f>
        <v>0.64</v>
      </c>
      <c r="R1413" s="35">
        <f>VLOOKUP(O1413,Stock[],4,FALSE)</f>
        <v>14</v>
      </c>
      <c r="S1413" s="34"/>
      <c r="T1413" s="35">
        <f>(DailySales!$S1413/DailySales!$R1413)+DailySales!$U1413</f>
        <v>5</v>
      </c>
      <c r="U1413" s="34">
        <v>5</v>
      </c>
      <c r="V1413" s="36">
        <f>+DailySales!$T1413*DailySales!$R1413</f>
        <v>70</v>
      </c>
      <c r="W1413" s="36">
        <f>+DailySales!$V1413*DailySales!$Q1413</f>
        <v>44.800000000000004</v>
      </c>
      <c r="X1413" s="36">
        <f>VLOOKUP(O1413,Stock[],6,FALSE)</f>
        <v>1500</v>
      </c>
      <c r="Y1413" s="36">
        <f>+DailySales!$V1413*DailySales!$X1413</f>
        <v>105000</v>
      </c>
      <c r="Z1413" s="37"/>
      <c r="AA1413" s="34"/>
      <c r="AB1413" s="78"/>
      <c r="AC1413" s="78"/>
      <c r="AD1413" s="34"/>
      <c r="AE1413" s="77"/>
      <c r="AF1413" s="38"/>
      <c r="AG1413" s="39"/>
      <c r="AH1413" s="38">
        <v>46072</v>
      </c>
      <c r="AI1413" s="39">
        <v>105000</v>
      </c>
      <c r="AJ1413" s="38"/>
      <c r="AK1413" s="39"/>
      <c r="AL1413" s="34"/>
      <c r="AM1413" s="39"/>
      <c r="AN141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13" s="26"/>
      <c r="AQ1413" s="26"/>
      <c r="AR1413" s="26"/>
    </row>
    <row r="1414" spans="1:44" ht="19.5" customHeight="1" x14ac:dyDescent="0.25">
      <c r="A1414" s="32">
        <f t="shared" si="116"/>
        <v>2026</v>
      </c>
      <c r="B1414" s="32">
        <f t="shared" si="117"/>
        <v>1</v>
      </c>
      <c r="C1414" s="25">
        <v>46031</v>
      </c>
      <c r="D1414" s="57">
        <f t="shared" ca="1" si="118"/>
        <v>46097</v>
      </c>
      <c r="E1414" s="32" t="str">
        <f t="shared" ca="1" si="119"/>
        <v>2-Months</v>
      </c>
      <c r="F1414" s="32" t="str">
        <f>VLOOKUP(O1414,Stock[],5,FALSE)</f>
        <v>BE</v>
      </c>
      <c r="G1414" s="33" t="s">
        <v>2302</v>
      </c>
      <c r="H1414" s="34"/>
      <c r="I1414" s="34" t="s">
        <v>180</v>
      </c>
      <c r="J1414" s="32" t="str">
        <f>VLOOKUP(I1414,Customers[],2,FALSE)</f>
        <v>ရွှေမြင်း</v>
      </c>
      <c r="K1414" s="32" t="str">
        <f>VLOOKUP(I1414,Customers[],4,FALSE)</f>
        <v>Meiktila</v>
      </c>
      <c r="L1414" s="32" t="str">
        <f>VLOOKUP(Table85[[#This Row],[CustomerID]],Table!H:K,3,0)</f>
        <v>မိတ္ထီလာ</v>
      </c>
      <c r="M1414" s="32" t="str">
        <f>VLOOKUP(I1414,Customers[],5,FALSE)</f>
        <v>WholeSales/Contract</v>
      </c>
      <c r="N1414" s="34" t="s">
        <v>10</v>
      </c>
      <c r="O1414" s="37" t="s">
        <v>240</v>
      </c>
      <c r="P1414" s="32" t="str">
        <f>VLOOKUP(O1414,Stock[],2,FALSE)</f>
        <v>သံပုရာအရက်</v>
      </c>
      <c r="Q1414" s="35">
        <f>VLOOKUP(O1414,Stock[],3,FALSE)</f>
        <v>0.64</v>
      </c>
      <c r="R1414" s="35">
        <f>VLOOKUP(O1414,Stock[],4,FALSE)</f>
        <v>14</v>
      </c>
      <c r="S1414" s="34"/>
      <c r="T1414" s="35">
        <f>(DailySales!$S1414/DailySales!$R1414)+DailySales!$U1414</f>
        <v>10</v>
      </c>
      <c r="U1414" s="34">
        <v>10</v>
      </c>
      <c r="V1414" s="36">
        <f>+DailySales!$T1414*DailySales!$R1414</f>
        <v>140</v>
      </c>
      <c r="W1414" s="36">
        <f>+DailySales!$V1414*DailySales!$Q1414</f>
        <v>89.600000000000009</v>
      </c>
      <c r="X1414" s="36">
        <f>VLOOKUP(O1414,Stock[],6,FALSE)</f>
        <v>1330</v>
      </c>
      <c r="Y1414" s="36">
        <f>+DailySales!$V1414*DailySales!$X1414</f>
        <v>186200</v>
      </c>
      <c r="Z1414" s="37"/>
      <c r="AA1414" s="34"/>
      <c r="AB1414" s="78"/>
      <c r="AC1414" s="78"/>
      <c r="AD1414" s="34"/>
      <c r="AE1414" s="77"/>
      <c r="AF1414" s="38"/>
      <c r="AG1414" s="39"/>
      <c r="AH1414" s="38">
        <v>46072</v>
      </c>
      <c r="AI1414" s="39">
        <v>186200</v>
      </c>
      <c r="AJ1414" s="38"/>
      <c r="AK1414" s="39"/>
      <c r="AL1414" s="34"/>
      <c r="AM1414" s="39"/>
      <c r="AN141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14" s="26"/>
      <c r="AQ1414" s="26"/>
      <c r="AR1414" s="26"/>
    </row>
    <row r="1415" spans="1:44" ht="19.5" customHeight="1" x14ac:dyDescent="0.25">
      <c r="A1415" s="32">
        <f t="shared" si="116"/>
        <v>2026</v>
      </c>
      <c r="B1415" s="32">
        <f t="shared" si="117"/>
        <v>1</v>
      </c>
      <c r="C1415" s="25">
        <v>46031</v>
      </c>
      <c r="D1415" s="57">
        <f t="shared" ca="1" si="118"/>
        <v>46097</v>
      </c>
      <c r="E1415" s="32" t="str">
        <f t="shared" ca="1" si="119"/>
        <v>2-Months</v>
      </c>
      <c r="F1415" s="32" t="str">
        <f>VLOOKUP(O1415,Stock[],5,FALSE)</f>
        <v>BE</v>
      </c>
      <c r="G1415" s="33" t="s">
        <v>2302</v>
      </c>
      <c r="H1415" s="34"/>
      <c r="I1415" s="34" t="s">
        <v>180</v>
      </c>
      <c r="J1415" s="32" t="str">
        <f>VLOOKUP(I1415,Customers[],2,FALSE)</f>
        <v>ရွှေမြင်း</v>
      </c>
      <c r="K1415" s="32" t="str">
        <f>VLOOKUP(I1415,Customers[],4,FALSE)</f>
        <v>Meiktila</v>
      </c>
      <c r="L1415" s="32" t="str">
        <f>VLOOKUP(Table85[[#This Row],[CustomerID]],Table!H:K,3,0)</f>
        <v>မိတ္ထီလာ</v>
      </c>
      <c r="M1415" s="32" t="str">
        <f>VLOOKUP(I1415,Customers[],5,FALSE)</f>
        <v>WholeSales/Contract</v>
      </c>
      <c r="N1415" s="34" t="s">
        <v>10</v>
      </c>
      <c r="O1415" s="37" t="s">
        <v>220</v>
      </c>
      <c r="P1415" s="32" t="str">
        <f>VLOOKUP(O1415,Stock[],2,FALSE)</f>
        <v>မြန်မာရှောက်ပျား</v>
      </c>
      <c r="Q1415" s="35">
        <f>VLOOKUP(O1415,Stock[],3,FALSE)</f>
        <v>0.64</v>
      </c>
      <c r="R1415" s="35">
        <f>VLOOKUP(O1415,Stock[],4,FALSE)</f>
        <v>14</v>
      </c>
      <c r="S1415" s="34"/>
      <c r="T1415" s="35">
        <f>(DailySales!$S1415/DailySales!$R1415)+DailySales!$U1415</f>
        <v>30</v>
      </c>
      <c r="U1415" s="34">
        <v>30</v>
      </c>
      <c r="V1415" s="36">
        <f>+DailySales!$T1415*DailySales!$R1415</f>
        <v>420</v>
      </c>
      <c r="W1415" s="36">
        <f>+DailySales!$V1415*DailySales!$Q1415</f>
        <v>268.8</v>
      </c>
      <c r="X1415" s="36">
        <f>VLOOKUP(O1415,Stock[],6,FALSE)</f>
        <v>1370</v>
      </c>
      <c r="Y1415" s="36">
        <f>+DailySales!$V1415*DailySales!$X1415</f>
        <v>575400</v>
      </c>
      <c r="Z1415" s="37"/>
      <c r="AA1415" s="34"/>
      <c r="AB1415" s="78"/>
      <c r="AC1415" s="78"/>
      <c r="AD1415" s="34"/>
      <c r="AE1415" s="77"/>
      <c r="AF1415" s="38"/>
      <c r="AG1415" s="39"/>
      <c r="AH1415" s="38">
        <v>46072</v>
      </c>
      <c r="AI1415" s="39">
        <v>575400</v>
      </c>
      <c r="AJ1415" s="38"/>
      <c r="AK1415" s="39"/>
      <c r="AL1415" s="34"/>
      <c r="AM1415" s="39"/>
      <c r="AN141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15" s="26"/>
      <c r="AQ1415" s="26"/>
      <c r="AR1415" s="26"/>
    </row>
    <row r="1416" spans="1:44" ht="19.5" customHeight="1" x14ac:dyDescent="0.25">
      <c r="A1416" s="32">
        <f t="shared" si="116"/>
        <v>2026</v>
      </c>
      <c r="B1416" s="32">
        <f t="shared" si="117"/>
        <v>1</v>
      </c>
      <c r="C1416" s="25">
        <v>46031</v>
      </c>
      <c r="D1416" s="57">
        <f t="shared" ca="1" si="118"/>
        <v>46097</v>
      </c>
      <c r="E1416" s="32" t="str">
        <f t="shared" ca="1" si="119"/>
        <v>2-Months</v>
      </c>
      <c r="F1416" s="32" t="str">
        <f>VLOOKUP(O1416,Stock[],5,FALSE)</f>
        <v>BE</v>
      </c>
      <c r="G1416" s="33" t="s">
        <v>2302</v>
      </c>
      <c r="H1416" s="34"/>
      <c r="I1416" s="34" t="s">
        <v>180</v>
      </c>
      <c r="J1416" s="32" t="str">
        <f>VLOOKUP(I1416,Customers[],2,FALSE)</f>
        <v>ရွှေမြင်း</v>
      </c>
      <c r="K1416" s="32" t="str">
        <f>VLOOKUP(I1416,Customers[],4,FALSE)</f>
        <v>Meiktila</v>
      </c>
      <c r="L1416" s="32" t="str">
        <f>VLOOKUP(Table85[[#This Row],[CustomerID]],Table!H:K,3,0)</f>
        <v>မိတ္ထီလာ</v>
      </c>
      <c r="M1416" s="32" t="str">
        <f>VLOOKUP(I1416,Customers[],5,FALSE)</f>
        <v>WholeSales/Contract</v>
      </c>
      <c r="N1416" s="34" t="s">
        <v>10</v>
      </c>
      <c r="O1416" s="37" t="s">
        <v>2120</v>
      </c>
      <c r="P1416" s="32" t="str">
        <f>VLOOKUP(O1416,Stock[],2,FALSE)</f>
        <v>ဇေ အရက်သန့်</v>
      </c>
      <c r="Q1416" s="35">
        <f>VLOOKUP(O1416,Stock[],3,FALSE)</f>
        <v>0.64</v>
      </c>
      <c r="R1416" s="35">
        <f>VLOOKUP(O1416,Stock[],4,FALSE)</f>
        <v>14</v>
      </c>
      <c r="S1416" s="34"/>
      <c r="T1416" s="35">
        <f>(DailySales!$S1416/DailySales!$R1416)+DailySales!$U1416</f>
        <v>25</v>
      </c>
      <c r="U1416" s="34">
        <v>25</v>
      </c>
      <c r="V1416" s="36">
        <f>+DailySales!$T1416*DailySales!$R1416</f>
        <v>350</v>
      </c>
      <c r="W1416" s="36">
        <f>+DailySales!$V1416*DailySales!$Q1416</f>
        <v>224</v>
      </c>
      <c r="X1416" s="36">
        <f>VLOOKUP(O1416,Stock[],6,FALSE)</f>
        <v>1380</v>
      </c>
      <c r="Y1416" s="36">
        <f>+DailySales!$V1416*DailySales!$X1416</f>
        <v>483000</v>
      </c>
      <c r="Z1416" s="37"/>
      <c r="AA1416" s="34"/>
      <c r="AB1416" s="78"/>
      <c r="AC1416" s="78"/>
      <c r="AD1416" s="34"/>
      <c r="AE1416" s="77"/>
      <c r="AF1416" s="38"/>
      <c r="AG1416" s="39"/>
      <c r="AH1416" s="38">
        <v>46072</v>
      </c>
      <c r="AI1416" s="39">
        <v>483000</v>
      </c>
      <c r="AJ1416" s="38"/>
      <c r="AK1416" s="39"/>
      <c r="AL1416" s="34"/>
      <c r="AM1416" s="39"/>
      <c r="AN141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16" s="26"/>
      <c r="AQ1416" s="26"/>
      <c r="AR1416" s="26"/>
    </row>
    <row r="1417" spans="1:44" ht="19.5" customHeight="1" x14ac:dyDescent="0.25">
      <c r="A1417" s="32">
        <f t="shared" si="116"/>
        <v>2026</v>
      </c>
      <c r="B1417" s="32">
        <f t="shared" si="117"/>
        <v>1</v>
      </c>
      <c r="C1417" s="25">
        <v>46031</v>
      </c>
      <c r="D1417" s="57">
        <f t="shared" ca="1" si="118"/>
        <v>46097</v>
      </c>
      <c r="E1417" s="32" t="str">
        <f t="shared" ca="1" si="119"/>
        <v>2-Months</v>
      </c>
      <c r="F1417" s="32" t="str">
        <f>VLOOKUP(O1417,Stock[],5,FALSE)</f>
        <v>BE</v>
      </c>
      <c r="G1417" s="33" t="s">
        <v>2302</v>
      </c>
      <c r="H1417" s="34"/>
      <c r="I1417" s="34" t="s">
        <v>180</v>
      </c>
      <c r="J1417" s="32" t="str">
        <f>VLOOKUP(I1417,Customers[],2,FALSE)</f>
        <v>ရွှေမြင်း</v>
      </c>
      <c r="K1417" s="32" t="str">
        <f>VLOOKUP(I1417,Customers[],4,FALSE)</f>
        <v>Meiktila</v>
      </c>
      <c r="L1417" s="32" t="str">
        <f>VLOOKUP(Table85[[#This Row],[CustomerID]],Table!H:K,3,0)</f>
        <v>မိတ္ထီလာ</v>
      </c>
      <c r="M1417" s="32" t="str">
        <f>VLOOKUP(I1417,Customers[],5,FALSE)</f>
        <v>WholeSales/Contract</v>
      </c>
      <c r="N1417" s="34" t="s">
        <v>10</v>
      </c>
      <c r="O1417" s="37" t="s">
        <v>205</v>
      </c>
      <c r="P1417" s="32" t="str">
        <f>VLOOKUP(O1417,Stock[],2,FALSE)</f>
        <v>ကောင်းကြည် ကော် 25%  (1Ltr )</v>
      </c>
      <c r="Q1417" s="35">
        <f>VLOOKUP(O1417,Stock[],3,FALSE)</f>
        <v>1</v>
      </c>
      <c r="R1417" s="35">
        <f>VLOOKUP(O1417,Stock[],4,FALSE)</f>
        <v>12</v>
      </c>
      <c r="S1417" s="34"/>
      <c r="T1417" s="35">
        <f>(DailySales!$S1417/DailySales!$R1417)+DailySales!$U1417</f>
        <v>50</v>
      </c>
      <c r="U1417" s="34">
        <v>50</v>
      </c>
      <c r="V1417" s="36">
        <f>+DailySales!$T1417*DailySales!$R1417</f>
        <v>600</v>
      </c>
      <c r="W1417" s="36">
        <f>+DailySales!$V1417*DailySales!$Q1417</f>
        <v>600</v>
      </c>
      <c r="X1417" s="36">
        <f>VLOOKUP(O1417,Stock[],6,FALSE)</f>
        <v>1530</v>
      </c>
      <c r="Y1417" s="36">
        <f>+DailySales!$V1417*DailySales!$X1417</f>
        <v>918000</v>
      </c>
      <c r="Z1417" s="37"/>
      <c r="AA1417" s="34"/>
      <c r="AB1417" s="78"/>
      <c r="AC1417" s="78"/>
      <c r="AD1417" s="34"/>
      <c r="AE1417" s="77"/>
      <c r="AF1417" s="38"/>
      <c r="AG1417" s="39"/>
      <c r="AH1417" s="38">
        <v>46072</v>
      </c>
      <c r="AI1417" s="39">
        <v>918000</v>
      </c>
      <c r="AJ1417" s="38"/>
      <c r="AK1417" s="39"/>
      <c r="AL1417" s="34"/>
      <c r="AM1417" s="39"/>
      <c r="AN141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17" s="26"/>
      <c r="AQ1417" s="26"/>
      <c r="AR1417" s="26"/>
    </row>
    <row r="1418" spans="1:44" ht="19.5" customHeight="1" x14ac:dyDescent="0.25">
      <c r="A1418" s="32">
        <f t="shared" si="116"/>
        <v>2026</v>
      </c>
      <c r="B1418" s="32">
        <f t="shared" si="117"/>
        <v>1</v>
      </c>
      <c r="C1418" s="25">
        <v>46031</v>
      </c>
      <c r="D1418" s="57">
        <f t="shared" ca="1" si="118"/>
        <v>46097</v>
      </c>
      <c r="E1418" s="32" t="str">
        <f t="shared" ca="1" si="119"/>
        <v>2-Months</v>
      </c>
      <c r="F1418" s="32" t="str">
        <f>VLOOKUP(O1418,Stock[],5,FALSE)</f>
        <v>BE</v>
      </c>
      <c r="G1418" s="33" t="s">
        <v>2303</v>
      </c>
      <c r="H1418" s="34"/>
      <c r="I1418" s="34" t="s">
        <v>180</v>
      </c>
      <c r="J1418" s="32" t="str">
        <f>VLOOKUP(I1418,Customers[],2,FALSE)</f>
        <v>ရွှေမြင်း</v>
      </c>
      <c r="K1418" s="32" t="str">
        <f>VLOOKUP(I1418,Customers[],4,FALSE)</f>
        <v>Meiktila</v>
      </c>
      <c r="L1418" s="32" t="str">
        <f>VLOOKUP(Table85[[#This Row],[CustomerID]],Table!H:K,3,0)</f>
        <v>မိတ္ထီလာ</v>
      </c>
      <c r="M1418" s="32" t="str">
        <f>VLOOKUP(I1418,Customers[],5,FALSE)</f>
        <v>WholeSales/Contract</v>
      </c>
      <c r="N1418" s="34" t="s">
        <v>10</v>
      </c>
      <c r="O1418" s="37" t="s">
        <v>240</v>
      </c>
      <c r="P1418" s="32" t="str">
        <f>VLOOKUP(O1418,Stock[],2,FALSE)</f>
        <v>သံပုရာအရက်</v>
      </c>
      <c r="Q1418" s="35">
        <f>VLOOKUP(O1418,Stock[],3,FALSE)</f>
        <v>0.64</v>
      </c>
      <c r="R1418" s="35">
        <f>VLOOKUP(O1418,Stock[],4,FALSE)</f>
        <v>14</v>
      </c>
      <c r="S1418" s="34"/>
      <c r="T1418" s="35">
        <f>(DailySales!$S1418/DailySales!$R1418)+DailySales!$U1418</f>
        <v>19</v>
      </c>
      <c r="U1418" s="34">
        <v>19</v>
      </c>
      <c r="V1418" s="36">
        <f>+DailySales!$T1418*DailySales!$R1418</f>
        <v>266</v>
      </c>
      <c r="W1418" s="36">
        <f>+DailySales!$V1418*DailySales!$Q1418</f>
        <v>170.24</v>
      </c>
      <c r="X1418" s="36">
        <f>VLOOKUP(O1418,Stock[],6,FALSE)</f>
        <v>1330</v>
      </c>
      <c r="Y1418" s="36">
        <f>+DailySales!$V1418*DailySales!$X1418</f>
        <v>353780</v>
      </c>
      <c r="Z1418" s="37"/>
      <c r="AA1418" s="34"/>
      <c r="AB1418" s="78"/>
      <c r="AC1418" s="78"/>
      <c r="AD1418" s="34"/>
      <c r="AE1418" s="77"/>
      <c r="AF1418" s="38"/>
      <c r="AG1418" s="39"/>
      <c r="AH1418" s="38">
        <v>46072</v>
      </c>
      <c r="AI1418" s="39">
        <v>353780</v>
      </c>
      <c r="AJ1418" s="38"/>
      <c r="AK1418" s="39"/>
      <c r="AL1418" s="34"/>
      <c r="AM1418" s="39"/>
      <c r="AN141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18" s="26"/>
      <c r="AQ1418" s="26"/>
      <c r="AR1418" s="26"/>
    </row>
    <row r="1419" spans="1:44" ht="19.5" customHeight="1" x14ac:dyDescent="0.25">
      <c r="A1419" s="32">
        <f t="shared" si="116"/>
        <v>2026</v>
      </c>
      <c r="B1419" s="32">
        <f t="shared" si="117"/>
        <v>1</v>
      </c>
      <c r="C1419" s="25">
        <v>46031</v>
      </c>
      <c r="D1419" s="57">
        <f t="shared" ca="1" si="118"/>
        <v>46097</v>
      </c>
      <c r="E1419" s="32" t="str">
        <f t="shared" ca="1" si="119"/>
        <v>2-Months</v>
      </c>
      <c r="F1419" s="32" t="str">
        <f>VLOOKUP(O1419,Stock[],5,FALSE)</f>
        <v>BE</v>
      </c>
      <c r="G1419" s="33" t="s">
        <v>2303</v>
      </c>
      <c r="H1419" s="34"/>
      <c r="I1419" s="34" t="s">
        <v>180</v>
      </c>
      <c r="J1419" s="32" t="str">
        <f>VLOOKUP(I1419,Customers[],2,FALSE)</f>
        <v>ရွှေမြင်း</v>
      </c>
      <c r="K1419" s="32" t="str">
        <f>VLOOKUP(I1419,Customers[],4,FALSE)</f>
        <v>Meiktila</v>
      </c>
      <c r="L1419" s="32" t="str">
        <f>VLOOKUP(Table85[[#This Row],[CustomerID]],Table!H:K,3,0)</f>
        <v>မိတ္ထီလာ</v>
      </c>
      <c r="M1419" s="32" t="str">
        <f>VLOOKUP(I1419,Customers[],5,FALSE)</f>
        <v>WholeSales/Contract</v>
      </c>
      <c r="N1419" s="34" t="s">
        <v>10</v>
      </c>
      <c r="O1419" s="37" t="s">
        <v>217</v>
      </c>
      <c r="P1419" s="32" t="str">
        <f>VLOOKUP(O1419,Stock[],2,FALSE)</f>
        <v>လိမ္မော်ဖြူ</v>
      </c>
      <c r="Q1419" s="35">
        <f>VLOOKUP(O1419,Stock[],3,FALSE)</f>
        <v>0.64</v>
      </c>
      <c r="R1419" s="35">
        <f>VLOOKUP(O1419,Stock[],4,FALSE)</f>
        <v>24</v>
      </c>
      <c r="S1419" s="34"/>
      <c r="T1419" s="35">
        <f>(DailySales!$S1419/DailySales!$R1419)+DailySales!$U1419</f>
        <v>30</v>
      </c>
      <c r="U1419" s="34">
        <v>30</v>
      </c>
      <c r="V1419" s="36">
        <f>+DailySales!$T1419*DailySales!$R1419</f>
        <v>720</v>
      </c>
      <c r="W1419" s="36">
        <f>+DailySales!$V1419*DailySales!$Q1419</f>
        <v>460.8</v>
      </c>
      <c r="X1419" s="36">
        <f>VLOOKUP(O1419,Stock[],6,FALSE)</f>
        <v>1330</v>
      </c>
      <c r="Y1419" s="36">
        <f>+DailySales!$V1419*DailySales!$X1419</f>
        <v>957600</v>
      </c>
      <c r="Z1419" s="37"/>
      <c r="AA1419" s="34"/>
      <c r="AB1419" s="78"/>
      <c r="AC1419" s="78"/>
      <c r="AD1419" s="34"/>
      <c r="AE1419" s="77"/>
      <c r="AF1419" s="38"/>
      <c r="AG1419" s="39"/>
      <c r="AH1419" s="38">
        <v>46072</v>
      </c>
      <c r="AI1419" s="39">
        <v>957600</v>
      </c>
      <c r="AJ1419" s="38"/>
      <c r="AK1419" s="39"/>
      <c r="AL1419" s="34"/>
      <c r="AM1419" s="39"/>
      <c r="AN141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19" s="26"/>
      <c r="AQ1419" s="26"/>
      <c r="AR1419" s="26"/>
    </row>
    <row r="1420" spans="1:44" ht="19.5" customHeight="1" x14ac:dyDescent="0.25">
      <c r="A1420" s="32">
        <f t="shared" si="116"/>
        <v>2026</v>
      </c>
      <c r="B1420" s="32">
        <f t="shared" si="117"/>
        <v>1</v>
      </c>
      <c r="C1420" s="25">
        <v>46031</v>
      </c>
      <c r="D1420" s="57">
        <f t="shared" ca="1" si="118"/>
        <v>46097</v>
      </c>
      <c r="E1420" s="32" t="str">
        <f t="shared" ca="1" si="119"/>
        <v>2-Months</v>
      </c>
      <c r="F1420" s="32" t="str">
        <f>VLOOKUP(O1420,Stock[],5,FALSE)</f>
        <v>BE</v>
      </c>
      <c r="G1420" s="33" t="s">
        <v>2303</v>
      </c>
      <c r="H1420" s="34"/>
      <c r="I1420" s="34" t="s">
        <v>180</v>
      </c>
      <c r="J1420" s="32" t="str">
        <f>VLOOKUP(I1420,Customers[],2,FALSE)</f>
        <v>ရွှေမြင်း</v>
      </c>
      <c r="K1420" s="32" t="str">
        <f>VLOOKUP(I1420,Customers[],4,FALSE)</f>
        <v>Meiktila</v>
      </c>
      <c r="L1420" s="32" t="str">
        <f>VLOOKUP(Table85[[#This Row],[CustomerID]],Table!H:K,3,0)</f>
        <v>မိတ္ထီလာ</v>
      </c>
      <c r="M1420" s="32" t="str">
        <f>VLOOKUP(I1420,Customers[],5,FALSE)</f>
        <v>WholeSales/Contract</v>
      </c>
      <c r="N1420" s="34" t="s">
        <v>10</v>
      </c>
      <c r="O1420" s="37" t="s">
        <v>214</v>
      </c>
      <c r="P1420" s="32" t="str">
        <f>VLOOKUP(O1420,Stock[],2,FALSE)</f>
        <v>ကောင်းကြည်</v>
      </c>
      <c r="Q1420" s="35">
        <f>VLOOKUP(O1420,Stock[],3,FALSE)</f>
        <v>0.64</v>
      </c>
      <c r="R1420" s="35">
        <f>VLOOKUP(O1420,Stock[],4,FALSE)</f>
        <v>14</v>
      </c>
      <c r="S1420" s="34"/>
      <c r="T1420" s="35">
        <f>(DailySales!$S1420/DailySales!$R1420)+DailySales!$U1420</f>
        <v>20</v>
      </c>
      <c r="U1420" s="34">
        <v>20</v>
      </c>
      <c r="V1420" s="36">
        <f>+DailySales!$T1420*DailySales!$R1420</f>
        <v>280</v>
      </c>
      <c r="W1420" s="36">
        <f>+DailySales!$V1420*DailySales!$Q1420</f>
        <v>179.20000000000002</v>
      </c>
      <c r="X1420" s="36">
        <f>VLOOKUP(O1420,Stock[],6,FALSE)</f>
        <v>1330</v>
      </c>
      <c r="Y1420" s="36">
        <f>+DailySales!$V1420*DailySales!$X1420</f>
        <v>372400</v>
      </c>
      <c r="Z1420" s="37"/>
      <c r="AA1420" s="34"/>
      <c r="AB1420" s="78"/>
      <c r="AC1420" s="78"/>
      <c r="AD1420" s="34"/>
      <c r="AE1420" s="77"/>
      <c r="AF1420" s="38"/>
      <c r="AG1420" s="39"/>
      <c r="AH1420" s="38">
        <v>46072</v>
      </c>
      <c r="AI1420" s="39">
        <v>372400</v>
      </c>
      <c r="AJ1420" s="38"/>
      <c r="AK1420" s="39"/>
      <c r="AL1420" s="34"/>
      <c r="AM1420" s="39"/>
      <c r="AN142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20" s="26"/>
      <c r="AQ1420" s="26"/>
      <c r="AR1420" s="26"/>
    </row>
    <row r="1421" spans="1:44" ht="19.5" customHeight="1" x14ac:dyDescent="0.25">
      <c r="A1421" s="32">
        <f t="shared" si="116"/>
        <v>2026</v>
      </c>
      <c r="B1421" s="32">
        <f t="shared" si="117"/>
        <v>1</v>
      </c>
      <c r="C1421" s="25">
        <v>46031</v>
      </c>
      <c r="D1421" s="57">
        <f t="shared" ca="1" si="118"/>
        <v>46097</v>
      </c>
      <c r="E1421" s="32" t="str">
        <f t="shared" ca="1" si="119"/>
        <v>2-Months</v>
      </c>
      <c r="F1421" s="32" t="str">
        <f>VLOOKUP(O1421,Stock[],5,FALSE)</f>
        <v>BE</v>
      </c>
      <c r="G1421" s="33" t="s">
        <v>2303</v>
      </c>
      <c r="H1421" s="34"/>
      <c r="I1421" s="34" t="s">
        <v>180</v>
      </c>
      <c r="J1421" s="32" t="str">
        <f>VLOOKUP(I1421,Customers[],2,FALSE)</f>
        <v>ရွှေမြင်း</v>
      </c>
      <c r="K1421" s="32" t="str">
        <f>VLOOKUP(I1421,Customers[],4,FALSE)</f>
        <v>Meiktila</v>
      </c>
      <c r="L1421" s="32" t="str">
        <f>VLOOKUP(Table85[[#This Row],[CustomerID]],Table!H:K,3,0)</f>
        <v>မိတ္ထီလာ</v>
      </c>
      <c r="M1421" s="32" t="str">
        <f>VLOOKUP(I1421,Customers[],5,FALSE)</f>
        <v>WholeSales/Contract</v>
      </c>
      <c r="N1421" s="34" t="s">
        <v>10</v>
      </c>
      <c r="O1421" s="37" t="s">
        <v>208</v>
      </c>
      <c r="P1421" s="32" t="str">
        <f>VLOOKUP(O1421,Stock[],2,FALSE)</f>
        <v>ဇေယျဝတီ Red</v>
      </c>
      <c r="Q1421" s="35">
        <f>VLOOKUP(O1421,Stock[],3,FALSE)</f>
        <v>0.7</v>
      </c>
      <c r="R1421" s="35">
        <f>VLOOKUP(O1421,Stock[],4,FALSE)</f>
        <v>12</v>
      </c>
      <c r="S1421" s="34"/>
      <c r="T1421" s="35">
        <f>(DailySales!$S1421/DailySales!$R1421)+DailySales!$U1421</f>
        <v>10</v>
      </c>
      <c r="U1421" s="34">
        <v>10</v>
      </c>
      <c r="V1421" s="36">
        <f>+DailySales!$T1421*DailySales!$R1421</f>
        <v>120</v>
      </c>
      <c r="W1421" s="36">
        <f>+DailySales!$V1421*DailySales!$Q1421</f>
        <v>84</v>
      </c>
      <c r="X1421" s="36">
        <f>VLOOKUP(O1421,Stock[],6,FALSE)</f>
        <v>1800</v>
      </c>
      <c r="Y1421" s="36">
        <f>+DailySales!$V1421*DailySales!$X1421</f>
        <v>216000</v>
      </c>
      <c r="Z1421" s="37"/>
      <c r="AA1421" s="34"/>
      <c r="AB1421" s="78"/>
      <c r="AC1421" s="78"/>
      <c r="AD1421" s="34"/>
      <c r="AE1421" s="77"/>
      <c r="AF1421" s="38"/>
      <c r="AG1421" s="39"/>
      <c r="AH1421" s="38">
        <v>46072</v>
      </c>
      <c r="AI1421" s="39">
        <v>216000</v>
      </c>
      <c r="AJ1421" s="38"/>
      <c r="AK1421" s="39"/>
      <c r="AL1421" s="34"/>
      <c r="AM1421" s="39"/>
      <c r="AN142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21" s="26"/>
      <c r="AQ1421" s="26"/>
      <c r="AR1421" s="26"/>
    </row>
    <row r="1422" spans="1:44" ht="19.5" customHeight="1" x14ac:dyDescent="0.25">
      <c r="A1422" s="32">
        <f t="shared" si="116"/>
        <v>2026</v>
      </c>
      <c r="B1422" s="32">
        <f t="shared" si="117"/>
        <v>1</v>
      </c>
      <c r="C1422" s="25">
        <v>46031</v>
      </c>
      <c r="D1422" s="57">
        <f t="shared" ca="1" si="118"/>
        <v>46097</v>
      </c>
      <c r="E1422" s="32" t="str">
        <f t="shared" ca="1" si="119"/>
        <v>2-Months</v>
      </c>
      <c r="F1422" s="32" t="str">
        <f>VLOOKUP(O1422,Stock[],5,FALSE)</f>
        <v>BE</v>
      </c>
      <c r="G1422" s="33" t="s">
        <v>2303</v>
      </c>
      <c r="H1422" s="34"/>
      <c r="I1422" s="34" t="s">
        <v>180</v>
      </c>
      <c r="J1422" s="32" t="str">
        <f>VLOOKUP(I1422,Customers[],2,FALSE)</f>
        <v>ရွှေမြင်း</v>
      </c>
      <c r="K1422" s="32" t="str">
        <f>VLOOKUP(I1422,Customers[],4,FALSE)</f>
        <v>Meiktila</v>
      </c>
      <c r="L1422" s="32" t="str">
        <f>VLOOKUP(Table85[[#This Row],[CustomerID]],Table!H:K,3,0)</f>
        <v>မိတ္ထီလာ</v>
      </c>
      <c r="M1422" s="32" t="str">
        <f>VLOOKUP(I1422,Customers[],5,FALSE)</f>
        <v>WholeSales/Contract</v>
      </c>
      <c r="N1422" s="34" t="s">
        <v>10</v>
      </c>
      <c r="O1422" s="37" t="s">
        <v>205</v>
      </c>
      <c r="P1422" s="32" t="str">
        <f>VLOOKUP(O1422,Stock[],2,FALSE)</f>
        <v>ကောင်းကြည် ကော် 25%  (1Ltr )</v>
      </c>
      <c r="Q1422" s="35">
        <f>VLOOKUP(O1422,Stock[],3,FALSE)</f>
        <v>1</v>
      </c>
      <c r="R1422" s="35">
        <f>VLOOKUP(O1422,Stock[],4,FALSE)</f>
        <v>12</v>
      </c>
      <c r="S1422" s="34"/>
      <c r="T1422" s="35">
        <f>(DailySales!$S1422/DailySales!$R1422)+DailySales!$U1422</f>
        <v>30</v>
      </c>
      <c r="U1422" s="34">
        <v>30</v>
      </c>
      <c r="V1422" s="36">
        <f>+DailySales!$T1422*DailySales!$R1422</f>
        <v>360</v>
      </c>
      <c r="W1422" s="36">
        <f>+DailySales!$V1422*DailySales!$Q1422</f>
        <v>360</v>
      </c>
      <c r="X1422" s="36">
        <f>VLOOKUP(O1422,Stock[],6,FALSE)</f>
        <v>1530</v>
      </c>
      <c r="Y1422" s="36">
        <f>+DailySales!$V1422*DailySales!$X1422</f>
        <v>550800</v>
      </c>
      <c r="Z1422" s="37"/>
      <c r="AA1422" s="34"/>
      <c r="AB1422" s="78"/>
      <c r="AC1422" s="78"/>
      <c r="AD1422" s="34"/>
      <c r="AE1422" s="77"/>
      <c r="AF1422" s="38"/>
      <c r="AG1422" s="39"/>
      <c r="AH1422" s="38">
        <v>46072</v>
      </c>
      <c r="AI1422" s="39">
        <v>550800</v>
      </c>
      <c r="AJ1422" s="38"/>
      <c r="AK1422" s="39"/>
      <c r="AL1422" s="34"/>
      <c r="AM1422" s="39"/>
      <c r="AN142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22" s="26"/>
      <c r="AQ1422" s="26"/>
      <c r="AR1422" s="26"/>
    </row>
    <row r="1423" spans="1:44" ht="19.5" customHeight="1" x14ac:dyDescent="0.25">
      <c r="A1423" s="32">
        <f t="shared" si="116"/>
        <v>2026</v>
      </c>
      <c r="B1423" s="32">
        <f t="shared" si="117"/>
        <v>1</v>
      </c>
      <c r="C1423" s="25">
        <v>46031</v>
      </c>
      <c r="D1423" s="57">
        <f t="shared" ca="1" si="118"/>
        <v>46097</v>
      </c>
      <c r="E1423" s="32" t="str">
        <f t="shared" ca="1" si="119"/>
        <v>2-Months</v>
      </c>
      <c r="F1423" s="32" t="str">
        <f>VLOOKUP(O1423,Stock[],5,FALSE)</f>
        <v>BE</v>
      </c>
      <c r="G1423" s="33" t="s">
        <v>2304</v>
      </c>
      <c r="H1423" s="34"/>
      <c r="I1423" s="34" t="s">
        <v>201</v>
      </c>
      <c r="J1423" s="32" t="str">
        <f>VLOOKUP(I1423,Customers[],2,FALSE)</f>
        <v>ဦးအောင်မိုး(ကောင်းသန့်)</v>
      </c>
      <c r="K1423" s="32" t="str">
        <f>VLOOKUP(I1423,Customers[],4,FALSE)</f>
        <v>Meiktila</v>
      </c>
      <c r="L1423" s="32" t="str">
        <f>VLOOKUP(Table85[[#This Row],[CustomerID]],Table!H:K,3,0)</f>
        <v>မိတ္ထီလာ</v>
      </c>
      <c r="M1423" s="32" t="str">
        <f>VLOOKUP(I1423,Customers[],5,FALSE)</f>
        <v>WholeSales/Contract</v>
      </c>
      <c r="N1423" s="34" t="s">
        <v>10</v>
      </c>
      <c r="O1423" s="37" t="s">
        <v>240</v>
      </c>
      <c r="P1423" s="32" t="str">
        <f>VLOOKUP(O1423,Stock[],2,FALSE)</f>
        <v>သံပုရာအရက်</v>
      </c>
      <c r="Q1423" s="35">
        <f>VLOOKUP(O1423,Stock[],3,FALSE)</f>
        <v>0.64</v>
      </c>
      <c r="R1423" s="35">
        <f>VLOOKUP(O1423,Stock[],4,FALSE)</f>
        <v>14</v>
      </c>
      <c r="S1423" s="34"/>
      <c r="T1423" s="35">
        <f>(DailySales!$S1423/DailySales!$R1423)+DailySales!$U1423</f>
        <v>5</v>
      </c>
      <c r="U1423" s="34">
        <v>5</v>
      </c>
      <c r="V1423" s="36">
        <f>+DailySales!$T1423*DailySales!$R1423</f>
        <v>70</v>
      </c>
      <c r="W1423" s="36">
        <f>+DailySales!$V1423*DailySales!$Q1423</f>
        <v>44.800000000000004</v>
      </c>
      <c r="X1423" s="36">
        <f>VLOOKUP(O1423,Stock[],6,FALSE)</f>
        <v>1330</v>
      </c>
      <c r="Y1423" s="36">
        <f>+DailySales!$V1423*DailySales!$X1423</f>
        <v>93100</v>
      </c>
      <c r="Z1423" s="37"/>
      <c r="AA1423" s="34"/>
      <c r="AB1423" s="78"/>
      <c r="AC1423" s="78"/>
      <c r="AD1423" s="34"/>
      <c r="AE1423" s="77"/>
      <c r="AF1423" s="38"/>
      <c r="AG1423" s="39"/>
      <c r="AH1423" s="38">
        <v>46034</v>
      </c>
      <c r="AI1423" s="39">
        <v>93100</v>
      </c>
      <c r="AJ1423" s="38"/>
      <c r="AK1423" s="39"/>
      <c r="AL1423" s="34"/>
      <c r="AM1423" s="39"/>
      <c r="AN142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23" s="26"/>
      <c r="AQ1423" s="26"/>
      <c r="AR1423" s="26"/>
    </row>
    <row r="1424" spans="1:44" ht="19.5" customHeight="1" x14ac:dyDescent="0.25">
      <c r="A1424" s="32">
        <f t="shared" si="116"/>
        <v>2026</v>
      </c>
      <c r="B1424" s="32">
        <f t="shared" si="117"/>
        <v>1</v>
      </c>
      <c r="C1424" s="25">
        <v>46031</v>
      </c>
      <c r="D1424" s="57">
        <f t="shared" ca="1" si="118"/>
        <v>46097</v>
      </c>
      <c r="E1424" s="32" t="str">
        <f t="shared" ca="1" si="119"/>
        <v>2-Months</v>
      </c>
      <c r="F1424" s="32" t="str">
        <f>VLOOKUP(O1424,Stock[],5,FALSE)</f>
        <v>BE</v>
      </c>
      <c r="G1424" s="33" t="s">
        <v>2304</v>
      </c>
      <c r="H1424" s="34"/>
      <c r="I1424" s="34" t="s">
        <v>201</v>
      </c>
      <c r="J1424" s="32" t="str">
        <f>VLOOKUP(I1424,Customers[],2,FALSE)</f>
        <v>ဦးအောင်မိုး(ကောင်းသန့်)</v>
      </c>
      <c r="K1424" s="32" t="str">
        <f>VLOOKUP(I1424,Customers[],4,FALSE)</f>
        <v>Meiktila</v>
      </c>
      <c r="L1424" s="32" t="str">
        <f>VLOOKUP(Table85[[#This Row],[CustomerID]],Table!H:K,3,0)</f>
        <v>မိတ္ထီလာ</v>
      </c>
      <c r="M1424" s="32" t="str">
        <f>VLOOKUP(I1424,Customers[],5,FALSE)</f>
        <v>WholeSales/Contract</v>
      </c>
      <c r="N1424" s="34" t="s">
        <v>10</v>
      </c>
      <c r="O1424" s="37" t="s">
        <v>220</v>
      </c>
      <c r="P1424" s="32" t="str">
        <f>VLOOKUP(O1424,Stock[],2,FALSE)</f>
        <v>မြန်မာရှောက်ပျား</v>
      </c>
      <c r="Q1424" s="35">
        <f>VLOOKUP(O1424,Stock[],3,FALSE)</f>
        <v>0.64</v>
      </c>
      <c r="R1424" s="35">
        <f>VLOOKUP(O1424,Stock[],4,FALSE)</f>
        <v>14</v>
      </c>
      <c r="S1424" s="34"/>
      <c r="T1424" s="35">
        <f>(DailySales!$S1424/DailySales!$R1424)+DailySales!$U1424</f>
        <v>15</v>
      </c>
      <c r="U1424" s="34">
        <v>15</v>
      </c>
      <c r="V1424" s="36">
        <f>+DailySales!$T1424*DailySales!$R1424</f>
        <v>210</v>
      </c>
      <c r="W1424" s="36">
        <f>+DailySales!$V1424*DailySales!$Q1424</f>
        <v>134.4</v>
      </c>
      <c r="X1424" s="36">
        <f>VLOOKUP(O1424,Stock[],6,FALSE)</f>
        <v>1370</v>
      </c>
      <c r="Y1424" s="36">
        <f>+DailySales!$V1424*DailySales!$X1424</f>
        <v>287700</v>
      </c>
      <c r="Z1424" s="37"/>
      <c r="AA1424" s="34"/>
      <c r="AB1424" s="78"/>
      <c r="AC1424" s="78"/>
      <c r="AD1424" s="34"/>
      <c r="AE1424" s="77"/>
      <c r="AF1424" s="38"/>
      <c r="AG1424" s="39"/>
      <c r="AH1424" s="38">
        <v>46034</v>
      </c>
      <c r="AI1424" s="39">
        <v>287700</v>
      </c>
      <c r="AJ1424" s="38"/>
      <c r="AK1424" s="39"/>
      <c r="AL1424" s="34"/>
      <c r="AM1424" s="39"/>
      <c r="AN142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24" s="26"/>
      <c r="AQ1424" s="26"/>
      <c r="AR1424" s="26"/>
    </row>
    <row r="1425" spans="1:44" ht="19.5" customHeight="1" x14ac:dyDescent="0.25">
      <c r="A1425" s="32">
        <f t="shared" si="116"/>
        <v>2026</v>
      </c>
      <c r="B1425" s="32">
        <f t="shared" si="117"/>
        <v>1</v>
      </c>
      <c r="C1425" s="25">
        <v>46031</v>
      </c>
      <c r="D1425" s="57">
        <f t="shared" ca="1" si="118"/>
        <v>46097</v>
      </c>
      <c r="E1425" s="32" t="str">
        <f t="shared" ca="1" si="119"/>
        <v>2-Months</v>
      </c>
      <c r="F1425" s="32" t="str">
        <f>VLOOKUP(O1425,Stock[],5,FALSE)</f>
        <v>BE</v>
      </c>
      <c r="G1425" s="33" t="s">
        <v>2304</v>
      </c>
      <c r="H1425" s="34"/>
      <c r="I1425" s="34" t="s">
        <v>201</v>
      </c>
      <c r="J1425" s="32" t="str">
        <f>VLOOKUP(I1425,Customers[],2,FALSE)</f>
        <v>ဦးအောင်မိုး(ကောင်းသန့်)</v>
      </c>
      <c r="K1425" s="32" t="str">
        <f>VLOOKUP(I1425,Customers[],4,FALSE)</f>
        <v>Meiktila</v>
      </c>
      <c r="L1425" s="32" t="str">
        <f>VLOOKUP(Table85[[#This Row],[CustomerID]],Table!H:K,3,0)</f>
        <v>မိတ္ထီလာ</v>
      </c>
      <c r="M1425" s="32" t="str">
        <f>VLOOKUP(I1425,Customers[],5,FALSE)</f>
        <v>WholeSales/Contract</v>
      </c>
      <c r="N1425" s="34" t="s">
        <v>10</v>
      </c>
      <c r="O1425" s="37" t="s">
        <v>217</v>
      </c>
      <c r="P1425" s="32" t="str">
        <f>VLOOKUP(O1425,Stock[],2,FALSE)</f>
        <v>လိမ္မော်ဖြူ</v>
      </c>
      <c r="Q1425" s="35">
        <f>VLOOKUP(O1425,Stock[],3,FALSE)</f>
        <v>0.64</v>
      </c>
      <c r="R1425" s="35">
        <f>VLOOKUP(O1425,Stock[],4,FALSE)</f>
        <v>24</v>
      </c>
      <c r="S1425" s="34"/>
      <c r="T1425" s="35">
        <f>(DailySales!$S1425/DailySales!$R1425)+DailySales!$U1425</f>
        <v>25</v>
      </c>
      <c r="U1425" s="34">
        <v>25</v>
      </c>
      <c r="V1425" s="36">
        <f>+DailySales!$T1425*DailySales!$R1425</f>
        <v>600</v>
      </c>
      <c r="W1425" s="36">
        <f>+DailySales!$V1425*DailySales!$Q1425</f>
        <v>384</v>
      </c>
      <c r="X1425" s="36">
        <f>VLOOKUP(O1425,Stock[],6,FALSE)</f>
        <v>1330</v>
      </c>
      <c r="Y1425" s="36">
        <f>+DailySales!$V1425*DailySales!$X1425</f>
        <v>798000</v>
      </c>
      <c r="Z1425" s="37"/>
      <c r="AA1425" s="34"/>
      <c r="AB1425" s="78"/>
      <c r="AC1425" s="78"/>
      <c r="AD1425" s="34"/>
      <c r="AE1425" s="77"/>
      <c r="AF1425" s="38"/>
      <c r="AG1425" s="39"/>
      <c r="AH1425" s="38">
        <v>46034</v>
      </c>
      <c r="AI1425" s="39">
        <v>798000</v>
      </c>
      <c r="AJ1425" s="38"/>
      <c r="AK1425" s="39"/>
      <c r="AL1425" s="34"/>
      <c r="AM1425" s="39"/>
      <c r="AN142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25" s="26"/>
      <c r="AQ1425" s="26"/>
      <c r="AR1425" s="26"/>
    </row>
    <row r="1426" spans="1:44" ht="19.5" customHeight="1" x14ac:dyDescent="0.25">
      <c r="A1426" s="32">
        <f t="shared" si="116"/>
        <v>2026</v>
      </c>
      <c r="B1426" s="32">
        <f t="shared" si="117"/>
        <v>1</v>
      </c>
      <c r="C1426" s="25">
        <v>46031</v>
      </c>
      <c r="D1426" s="57">
        <f t="shared" ca="1" si="118"/>
        <v>46097</v>
      </c>
      <c r="E1426" s="32" t="str">
        <f t="shared" ca="1" si="119"/>
        <v>2-Months</v>
      </c>
      <c r="F1426" s="32" t="str">
        <f>VLOOKUP(O1426,Stock[],5,FALSE)</f>
        <v>BE</v>
      </c>
      <c r="G1426" s="33" t="s">
        <v>2304</v>
      </c>
      <c r="H1426" s="34"/>
      <c r="I1426" s="34" t="s">
        <v>201</v>
      </c>
      <c r="J1426" s="32" t="str">
        <f>VLOOKUP(I1426,Customers[],2,FALSE)</f>
        <v>ဦးအောင်မိုး(ကောင်းသန့်)</v>
      </c>
      <c r="K1426" s="32" t="str">
        <f>VLOOKUP(I1426,Customers[],4,FALSE)</f>
        <v>Meiktila</v>
      </c>
      <c r="L1426" s="32" t="str">
        <f>VLOOKUP(Table85[[#This Row],[CustomerID]],Table!H:K,3,0)</f>
        <v>မိတ္ထီလာ</v>
      </c>
      <c r="M1426" s="32" t="str">
        <f>VLOOKUP(I1426,Customers[],5,FALSE)</f>
        <v>WholeSales/Contract</v>
      </c>
      <c r="N1426" s="34" t="s">
        <v>10</v>
      </c>
      <c r="O1426" s="37" t="s">
        <v>221</v>
      </c>
      <c r="P1426" s="32" t="str">
        <f>VLOOKUP(O1426,Stock[],2,FALSE)</f>
        <v>မိုးနဲကွန်ကီး</v>
      </c>
      <c r="Q1426" s="35">
        <f>VLOOKUP(O1426,Stock[],3,FALSE)</f>
        <v>0.64</v>
      </c>
      <c r="R1426" s="35">
        <f>VLOOKUP(O1426,Stock[],4,FALSE)</f>
        <v>14</v>
      </c>
      <c r="S1426" s="34"/>
      <c r="T1426" s="35">
        <f>(DailySales!$S1426/DailySales!$R1426)+DailySales!$U1426</f>
        <v>5</v>
      </c>
      <c r="U1426" s="34">
        <v>5</v>
      </c>
      <c r="V1426" s="36">
        <f>+DailySales!$T1426*DailySales!$R1426</f>
        <v>70</v>
      </c>
      <c r="W1426" s="36">
        <f>+DailySales!$V1426*DailySales!$Q1426</f>
        <v>44.800000000000004</v>
      </c>
      <c r="X1426" s="36">
        <f>VLOOKUP(O1426,Stock[],6,FALSE)</f>
        <v>1500</v>
      </c>
      <c r="Y1426" s="36">
        <f>+DailySales!$V1426*DailySales!$X1426</f>
        <v>105000</v>
      </c>
      <c r="Z1426" s="37"/>
      <c r="AA1426" s="34"/>
      <c r="AB1426" s="78"/>
      <c r="AC1426" s="78"/>
      <c r="AD1426" s="34"/>
      <c r="AE1426" s="77"/>
      <c r="AF1426" s="38"/>
      <c r="AG1426" s="39"/>
      <c r="AH1426" s="38">
        <v>46034</v>
      </c>
      <c r="AI1426" s="39">
        <v>105000</v>
      </c>
      <c r="AJ1426" s="38"/>
      <c r="AK1426" s="39"/>
      <c r="AL1426" s="34"/>
      <c r="AM1426" s="39"/>
      <c r="AN142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26" s="26"/>
      <c r="AQ1426" s="26"/>
      <c r="AR1426" s="26"/>
    </row>
    <row r="1427" spans="1:44" ht="19.5" customHeight="1" x14ac:dyDescent="0.25">
      <c r="A1427" s="32">
        <f t="shared" si="116"/>
        <v>2026</v>
      </c>
      <c r="B1427" s="32">
        <f t="shared" si="117"/>
        <v>1</v>
      </c>
      <c r="C1427" s="25">
        <v>46031</v>
      </c>
      <c r="D1427" s="57">
        <f t="shared" ca="1" si="118"/>
        <v>46097</v>
      </c>
      <c r="E1427" s="32" t="str">
        <f t="shared" ca="1" si="119"/>
        <v>2-Months</v>
      </c>
      <c r="F1427" s="32" t="str">
        <f>VLOOKUP(O1427,Stock[],5,FALSE)</f>
        <v>BE</v>
      </c>
      <c r="G1427" s="33" t="s">
        <v>2305</v>
      </c>
      <c r="H1427" s="34"/>
      <c r="I1427" s="34" t="s">
        <v>189</v>
      </c>
      <c r="J1427" s="32" t="str">
        <f>VLOOKUP(I1427,Customers[],2,FALSE)</f>
        <v>ရွှေမြင်း(ကျော်ကြား)</v>
      </c>
      <c r="K1427" s="32" t="str">
        <f>VLOOKUP(I1427,Customers[],4,FALSE)</f>
        <v>Mahlaing</v>
      </c>
      <c r="L1427" s="32" t="str">
        <f>VLOOKUP(Table85[[#This Row],[CustomerID]],Table!H:K,3,0)</f>
        <v>မလှိုင်</v>
      </c>
      <c r="M1427" s="32" t="str">
        <f>VLOOKUP(I1427,Customers[],5,FALSE)</f>
        <v>WholeSales/Contract</v>
      </c>
      <c r="N1427" s="34" t="s">
        <v>10</v>
      </c>
      <c r="O1427" s="37" t="s">
        <v>240</v>
      </c>
      <c r="P1427" s="32" t="str">
        <f>VLOOKUP(O1427,Stock[],2,FALSE)</f>
        <v>သံပုရာအရက်</v>
      </c>
      <c r="Q1427" s="35">
        <f>VLOOKUP(O1427,Stock[],3,FALSE)</f>
        <v>0.64</v>
      </c>
      <c r="R1427" s="35">
        <f>VLOOKUP(O1427,Stock[],4,FALSE)</f>
        <v>14</v>
      </c>
      <c r="S1427" s="34"/>
      <c r="T1427" s="35">
        <f>(DailySales!$S1427/DailySales!$R1427)+DailySales!$U1427</f>
        <v>50</v>
      </c>
      <c r="U1427" s="34">
        <v>50</v>
      </c>
      <c r="V1427" s="36">
        <f>+DailySales!$T1427*DailySales!$R1427</f>
        <v>700</v>
      </c>
      <c r="W1427" s="36">
        <f>+DailySales!$V1427*DailySales!$Q1427</f>
        <v>448</v>
      </c>
      <c r="X1427" s="36">
        <f>VLOOKUP(O1427,Stock[],6,FALSE)</f>
        <v>1330</v>
      </c>
      <c r="Y1427" s="36">
        <f>+DailySales!$V1427*DailySales!$X1427</f>
        <v>931000</v>
      </c>
      <c r="Z1427" s="37"/>
      <c r="AA1427" s="34"/>
      <c r="AB1427" s="78"/>
      <c r="AC1427" s="78"/>
      <c r="AD1427" s="34"/>
      <c r="AE1427" s="77"/>
      <c r="AF1427" s="38"/>
      <c r="AG1427" s="39"/>
      <c r="AH1427" s="38">
        <v>46072</v>
      </c>
      <c r="AI1427" s="39">
        <v>931000</v>
      </c>
      <c r="AJ1427" s="38"/>
      <c r="AK1427" s="39"/>
      <c r="AL1427" s="34"/>
      <c r="AM1427" s="39"/>
      <c r="AN142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27" s="26"/>
      <c r="AQ1427" s="26"/>
      <c r="AR1427" s="26"/>
    </row>
    <row r="1428" spans="1:44" ht="19.5" customHeight="1" x14ac:dyDescent="0.25">
      <c r="A1428" s="32">
        <f t="shared" si="116"/>
        <v>2026</v>
      </c>
      <c r="B1428" s="32">
        <f t="shared" si="117"/>
        <v>1</v>
      </c>
      <c r="C1428" s="25">
        <v>46031</v>
      </c>
      <c r="D1428" s="57">
        <f t="shared" ca="1" si="118"/>
        <v>46097</v>
      </c>
      <c r="E1428" s="32" t="str">
        <f t="shared" ca="1" si="119"/>
        <v>2-Months</v>
      </c>
      <c r="F1428" s="32" t="str">
        <f>VLOOKUP(O1428,Stock[],5,FALSE)</f>
        <v>BE</v>
      </c>
      <c r="G1428" s="33" t="s">
        <v>2305</v>
      </c>
      <c r="H1428" s="34"/>
      <c r="I1428" s="34" t="s">
        <v>189</v>
      </c>
      <c r="J1428" s="32" t="str">
        <f>VLOOKUP(I1428,Customers[],2,FALSE)</f>
        <v>ရွှေမြင်း(ကျော်ကြား)</v>
      </c>
      <c r="K1428" s="32" t="str">
        <f>VLOOKUP(I1428,Customers[],4,FALSE)</f>
        <v>Mahlaing</v>
      </c>
      <c r="L1428" s="32" t="str">
        <f>VLOOKUP(Table85[[#This Row],[CustomerID]],Table!H:K,3,0)</f>
        <v>မလှိုင်</v>
      </c>
      <c r="M1428" s="32" t="str">
        <f>VLOOKUP(I1428,Customers[],5,FALSE)</f>
        <v>WholeSales/Contract</v>
      </c>
      <c r="N1428" s="34" t="s">
        <v>10</v>
      </c>
      <c r="O1428" s="37" t="s">
        <v>217</v>
      </c>
      <c r="P1428" s="32" t="str">
        <f>VLOOKUP(O1428,Stock[],2,FALSE)</f>
        <v>လိမ္မော်ဖြူ</v>
      </c>
      <c r="Q1428" s="35">
        <f>VLOOKUP(O1428,Stock[],3,FALSE)</f>
        <v>0.64</v>
      </c>
      <c r="R1428" s="35">
        <f>VLOOKUP(O1428,Stock[],4,FALSE)</f>
        <v>24</v>
      </c>
      <c r="S1428" s="34"/>
      <c r="T1428" s="35">
        <f>(DailySales!$S1428/DailySales!$R1428)+DailySales!$U1428</f>
        <v>60</v>
      </c>
      <c r="U1428" s="34">
        <v>60</v>
      </c>
      <c r="V1428" s="36">
        <f>+DailySales!$T1428*DailySales!$R1428</f>
        <v>1440</v>
      </c>
      <c r="W1428" s="36">
        <f>+DailySales!$V1428*DailySales!$Q1428</f>
        <v>921.6</v>
      </c>
      <c r="X1428" s="36">
        <f>VLOOKUP(O1428,Stock[],6,FALSE)</f>
        <v>1330</v>
      </c>
      <c r="Y1428" s="36">
        <f>+DailySales!$V1428*DailySales!$X1428</f>
        <v>1915200</v>
      </c>
      <c r="Z1428" s="37"/>
      <c r="AA1428" s="34"/>
      <c r="AB1428" s="78"/>
      <c r="AC1428" s="78"/>
      <c r="AD1428" s="34"/>
      <c r="AE1428" s="77"/>
      <c r="AF1428" s="38"/>
      <c r="AG1428" s="39"/>
      <c r="AH1428" s="38">
        <v>46072</v>
      </c>
      <c r="AI1428" s="39">
        <v>1915200</v>
      </c>
      <c r="AJ1428" s="38"/>
      <c r="AK1428" s="39"/>
      <c r="AL1428" s="34"/>
      <c r="AM1428" s="39"/>
      <c r="AN142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28" s="26"/>
      <c r="AQ1428" s="26"/>
      <c r="AR1428" s="26"/>
    </row>
    <row r="1429" spans="1:44" ht="19.5" customHeight="1" x14ac:dyDescent="0.25">
      <c r="A1429" s="32">
        <f t="shared" si="116"/>
        <v>2026</v>
      </c>
      <c r="B1429" s="32">
        <f t="shared" si="117"/>
        <v>1</v>
      </c>
      <c r="C1429" s="25">
        <v>46031</v>
      </c>
      <c r="D1429" s="57">
        <f t="shared" ca="1" si="118"/>
        <v>46097</v>
      </c>
      <c r="E1429" s="32" t="str">
        <f t="shared" ca="1" si="119"/>
        <v>2-Months</v>
      </c>
      <c r="F1429" s="32" t="str">
        <f>VLOOKUP(O1429,Stock[],5,FALSE)</f>
        <v>BE</v>
      </c>
      <c r="G1429" s="33" t="s">
        <v>2306</v>
      </c>
      <c r="H1429" s="34"/>
      <c r="I1429" s="34" t="s">
        <v>235</v>
      </c>
      <c r="J1429" s="32" t="str">
        <f>VLOOKUP(I1429,Customers[],2,FALSE)</f>
        <v>ကျော်ကြား</v>
      </c>
      <c r="K1429" s="32" t="str">
        <f>VLOOKUP(I1429,Customers[],4,FALSE)</f>
        <v>Mahlaing</v>
      </c>
      <c r="L1429" s="32" t="str">
        <f>VLOOKUP(Table85[[#This Row],[CustomerID]],Table!H:K,3,0)</f>
        <v>မလှိုင်</v>
      </c>
      <c r="M1429" s="32" t="str">
        <f>VLOOKUP(I1429,Customers[],5,FALSE)</f>
        <v>WholeSales/Contract</v>
      </c>
      <c r="N1429" s="34" t="s">
        <v>10</v>
      </c>
      <c r="O1429" s="37" t="s">
        <v>214</v>
      </c>
      <c r="P1429" s="32" t="str">
        <f>VLOOKUP(O1429,Stock[],2,FALSE)</f>
        <v>ကောင်းကြည်</v>
      </c>
      <c r="Q1429" s="35">
        <f>VLOOKUP(O1429,Stock[],3,FALSE)</f>
        <v>0.64</v>
      </c>
      <c r="R1429" s="35">
        <f>VLOOKUP(O1429,Stock[],4,FALSE)</f>
        <v>14</v>
      </c>
      <c r="S1429" s="34"/>
      <c r="T1429" s="35">
        <f>(DailySales!$S1429/DailySales!$R1429)+DailySales!$U1429</f>
        <v>100</v>
      </c>
      <c r="U1429" s="34">
        <v>100</v>
      </c>
      <c r="V1429" s="36">
        <f>+DailySales!$T1429*DailySales!$R1429</f>
        <v>1400</v>
      </c>
      <c r="W1429" s="36">
        <f>+DailySales!$V1429*DailySales!$Q1429</f>
        <v>896</v>
      </c>
      <c r="X1429" s="36">
        <f>VLOOKUP(O1429,Stock[],6,FALSE)</f>
        <v>1330</v>
      </c>
      <c r="Y1429" s="36">
        <f>+DailySales!$V1429*DailySales!$X1429</f>
        <v>1862000</v>
      </c>
      <c r="Z1429" s="37"/>
      <c r="AA1429" s="34"/>
      <c r="AB1429" s="78"/>
      <c r="AC1429" s="78">
        <f>9800+9800</f>
        <v>19600</v>
      </c>
      <c r="AD1429" s="34"/>
      <c r="AE1429" s="77"/>
      <c r="AF1429" s="38"/>
      <c r="AG1429" s="39"/>
      <c r="AH1429" s="38">
        <v>46036</v>
      </c>
      <c r="AI1429" s="39">
        <v>638400</v>
      </c>
      <c r="AJ1429" s="38">
        <v>46050</v>
      </c>
      <c r="AK1429" s="39">
        <v>1204000</v>
      </c>
      <c r="AL1429" s="34"/>
      <c r="AM1429" s="39"/>
      <c r="AN142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29" s="26"/>
      <c r="AQ1429" s="26"/>
      <c r="AR1429" s="26"/>
    </row>
    <row r="1430" spans="1:44" ht="19.5" customHeight="1" x14ac:dyDescent="0.25">
      <c r="A1430" s="32">
        <f t="shared" si="116"/>
        <v>2026</v>
      </c>
      <c r="B1430" s="32">
        <f t="shared" si="117"/>
        <v>1</v>
      </c>
      <c r="C1430" s="25">
        <v>46031</v>
      </c>
      <c r="D1430" s="57">
        <f t="shared" ca="1" si="118"/>
        <v>46097</v>
      </c>
      <c r="E1430" s="32" t="str">
        <f t="shared" ca="1" si="119"/>
        <v>2-Months</v>
      </c>
      <c r="F1430" s="32" t="str">
        <f>VLOOKUP(O1430,Stock[],5,FALSE)</f>
        <v>BE</v>
      </c>
      <c r="G1430" s="33" t="s">
        <v>2307</v>
      </c>
      <c r="H1430" s="34"/>
      <c r="I1430" s="34" t="s">
        <v>2181</v>
      </c>
      <c r="J1430" s="32" t="str">
        <f>VLOOKUP(I1430,Customers[],2,FALSE)</f>
        <v>အကွဲ</v>
      </c>
      <c r="K1430" s="32">
        <f>VLOOKUP(I1430,Customers[],4,FALSE)</f>
        <v>0</v>
      </c>
      <c r="L1430" s="32">
        <f>VLOOKUP(Table85[[#This Row],[CustomerID]],Table!H:K,3,0)</f>
        <v>0</v>
      </c>
      <c r="M1430" s="32">
        <f>VLOOKUP(I1430,Customers[],5,FALSE)</f>
        <v>0</v>
      </c>
      <c r="N1430" s="34" t="s">
        <v>12</v>
      </c>
      <c r="O1430" s="37" t="s">
        <v>217</v>
      </c>
      <c r="P1430" s="32" t="str">
        <f>VLOOKUP(O1430,Stock[],2,FALSE)</f>
        <v>လိမ္မော်ဖြူ</v>
      </c>
      <c r="Q1430" s="35">
        <f>VLOOKUP(O1430,Stock[],3,FALSE)</f>
        <v>0.64</v>
      </c>
      <c r="R1430" s="35">
        <f>VLOOKUP(O1430,Stock[],4,FALSE)</f>
        <v>24</v>
      </c>
      <c r="S1430" s="34">
        <v>2</v>
      </c>
      <c r="T1430" s="35">
        <f>(DailySales!$S1430/DailySales!$R1430)+DailySales!$U1430</f>
        <v>8.3333333333333329E-2</v>
      </c>
      <c r="U1430" s="34"/>
      <c r="V1430" s="36">
        <f>+DailySales!$T1430*DailySales!$R1430</f>
        <v>2</v>
      </c>
      <c r="W1430" s="36">
        <f>+DailySales!$V1430*DailySales!$Q1430</f>
        <v>1.28</v>
      </c>
      <c r="X1430" s="36">
        <f>VLOOKUP(O1430,Stock[],6,FALSE)</f>
        <v>1330</v>
      </c>
      <c r="Y1430" s="36">
        <f>+DailySales!$V1430*DailySales!$X1430</f>
        <v>2660</v>
      </c>
      <c r="Z1430" s="37"/>
      <c r="AA1430" s="34"/>
      <c r="AB1430" s="78"/>
      <c r="AC1430" s="78"/>
      <c r="AD1430" s="34"/>
      <c r="AE1430" s="77"/>
      <c r="AF1430" s="38">
        <v>46031</v>
      </c>
      <c r="AG1430" s="39">
        <v>2660</v>
      </c>
      <c r="AH1430" s="38"/>
      <c r="AI1430" s="39"/>
      <c r="AJ1430" s="38"/>
      <c r="AK1430" s="39"/>
      <c r="AL1430" s="34"/>
      <c r="AM1430" s="39"/>
      <c r="AN143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30" s="26"/>
      <c r="AQ1430" s="26"/>
      <c r="AR1430" s="26"/>
    </row>
    <row r="1431" spans="1:44" ht="19.5" customHeight="1" x14ac:dyDescent="0.25">
      <c r="A1431" s="32">
        <f t="shared" si="116"/>
        <v>2026</v>
      </c>
      <c r="B1431" s="32">
        <f t="shared" si="117"/>
        <v>1</v>
      </c>
      <c r="C1431" s="25">
        <v>46031</v>
      </c>
      <c r="D1431" s="57">
        <f t="shared" ca="1" si="118"/>
        <v>46097</v>
      </c>
      <c r="E1431" s="32" t="str">
        <f t="shared" ca="1" si="119"/>
        <v>2-Months</v>
      </c>
      <c r="F1431" s="32" t="str">
        <f>VLOOKUP(O1431,Stock[],5,FALSE)</f>
        <v>BE</v>
      </c>
      <c r="G1431" s="33" t="s">
        <v>2307</v>
      </c>
      <c r="H1431" s="34"/>
      <c r="I1431" s="34" t="s">
        <v>2181</v>
      </c>
      <c r="J1431" s="32" t="str">
        <f>VLOOKUP(I1431,Customers[],2,FALSE)</f>
        <v>အကွဲ</v>
      </c>
      <c r="K1431" s="32">
        <f>VLOOKUP(I1431,Customers[],4,FALSE)</f>
        <v>0</v>
      </c>
      <c r="L1431" s="32">
        <f>VLOOKUP(Table85[[#This Row],[CustomerID]],Table!H:K,3,0)</f>
        <v>0</v>
      </c>
      <c r="M1431" s="32">
        <f>VLOOKUP(I1431,Customers[],5,FALSE)</f>
        <v>0</v>
      </c>
      <c r="N1431" s="34" t="s">
        <v>12</v>
      </c>
      <c r="O1431" s="37" t="s">
        <v>2120</v>
      </c>
      <c r="P1431" s="32" t="str">
        <f>VLOOKUP(O1431,Stock[],2,FALSE)</f>
        <v>ဇေ အရက်သန့်</v>
      </c>
      <c r="Q1431" s="35">
        <f>VLOOKUP(O1431,Stock[],3,FALSE)</f>
        <v>0.64</v>
      </c>
      <c r="R1431" s="35">
        <f>VLOOKUP(O1431,Stock[],4,FALSE)</f>
        <v>14</v>
      </c>
      <c r="S1431" s="34">
        <v>2</v>
      </c>
      <c r="T1431" s="35">
        <f>(DailySales!$S1431/DailySales!$R1431)+DailySales!$U1431</f>
        <v>0.14285714285714285</v>
      </c>
      <c r="U1431" s="34"/>
      <c r="V1431" s="36">
        <f>+DailySales!$T1431*DailySales!$R1431</f>
        <v>2</v>
      </c>
      <c r="W1431" s="36">
        <f>+DailySales!$V1431*DailySales!$Q1431</f>
        <v>1.28</v>
      </c>
      <c r="X1431" s="36">
        <f>VLOOKUP(O1431,Stock[],6,FALSE)</f>
        <v>1380</v>
      </c>
      <c r="Y1431" s="36">
        <f>+DailySales!$V1431*DailySales!$X1431</f>
        <v>2760</v>
      </c>
      <c r="Z1431" s="37"/>
      <c r="AA1431" s="34"/>
      <c r="AB1431" s="78"/>
      <c r="AC1431" s="78"/>
      <c r="AD1431" s="34"/>
      <c r="AE1431" s="77"/>
      <c r="AF1431" s="38">
        <v>46031</v>
      </c>
      <c r="AG1431" s="39">
        <v>2760</v>
      </c>
      <c r="AH1431" s="38"/>
      <c r="AI1431" s="39"/>
      <c r="AJ1431" s="38"/>
      <c r="AK1431" s="39"/>
      <c r="AL1431" s="34"/>
      <c r="AM1431" s="39"/>
      <c r="AN143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31" s="26"/>
      <c r="AQ1431" s="26"/>
      <c r="AR1431" s="26"/>
    </row>
    <row r="1432" spans="1:44" ht="19.5" customHeight="1" x14ac:dyDescent="0.25">
      <c r="A1432" s="32">
        <f t="shared" si="116"/>
        <v>2026</v>
      </c>
      <c r="B1432" s="32">
        <f t="shared" si="117"/>
        <v>1</v>
      </c>
      <c r="C1432" s="25">
        <v>46031</v>
      </c>
      <c r="D1432" s="57">
        <f t="shared" ca="1" si="118"/>
        <v>46097</v>
      </c>
      <c r="E1432" s="32" t="str">
        <f t="shared" ca="1" si="119"/>
        <v>2-Months</v>
      </c>
      <c r="F1432" s="32" t="str">
        <f>VLOOKUP(O1432,Stock[],5,FALSE)</f>
        <v>BE</v>
      </c>
      <c r="G1432" s="33" t="s">
        <v>2307</v>
      </c>
      <c r="H1432" s="34"/>
      <c r="I1432" s="34" t="s">
        <v>2181</v>
      </c>
      <c r="J1432" s="32" t="str">
        <f>VLOOKUP(I1432,Customers[],2,FALSE)</f>
        <v>အကွဲ</v>
      </c>
      <c r="K1432" s="32">
        <f>VLOOKUP(I1432,Customers[],4,FALSE)</f>
        <v>0</v>
      </c>
      <c r="L1432" s="32">
        <f>VLOOKUP(Table85[[#This Row],[CustomerID]],Table!H:K,3,0)</f>
        <v>0</v>
      </c>
      <c r="M1432" s="32">
        <f>VLOOKUP(I1432,Customers[],5,FALSE)</f>
        <v>0</v>
      </c>
      <c r="N1432" s="34" t="s">
        <v>12</v>
      </c>
      <c r="O1432" s="37" t="s">
        <v>205</v>
      </c>
      <c r="P1432" s="32" t="str">
        <f>VLOOKUP(O1432,Stock[],2,FALSE)</f>
        <v>ကောင်းကြည် ကော် 25%  (1Ltr )</v>
      </c>
      <c r="Q1432" s="35">
        <f>VLOOKUP(O1432,Stock[],3,FALSE)</f>
        <v>1</v>
      </c>
      <c r="R1432" s="35">
        <f>VLOOKUP(O1432,Stock[],4,FALSE)</f>
        <v>12</v>
      </c>
      <c r="S1432" s="34">
        <v>2</v>
      </c>
      <c r="T1432" s="35">
        <f>(DailySales!$S1432/DailySales!$R1432)+DailySales!$U1432</f>
        <v>0.16666666666666666</v>
      </c>
      <c r="U1432" s="34"/>
      <c r="V1432" s="36">
        <f>+DailySales!$T1432*DailySales!$R1432</f>
        <v>2</v>
      </c>
      <c r="W1432" s="36">
        <f>+DailySales!$V1432*DailySales!$Q1432</f>
        <v>2</v>
      </c>
      <c r="X1432" s="36">
        <f>VLOOKUP(O1432,Stock[],6,FALSE)</f>
        <v>1530</v>
      </c>
      <c r="Y1432" s="36">
        <f>+DailySales!$V1432*DailySales!$X1432</f>
        <v>3060</v>
      </c>
      <c r="Z1432" s="37"/>
      <c r="AA1432" s="34"/>
      <c r="AB1432" s="78"/>
      <c r="AC1432" s="78"/>
      <c r="AD1432" s="34"/>
      <c r="AE1432" s="77"/>
      <c r="AF1432" s="38">
        <v>46031</v>
      </c>
      <c r="AG1432" s="39">
        <v>3060</v>
      </c>
      <c r="AH1432" s="38"/>
      <c r="AI1432" s="39"/>
      <c r="AJ1432" s="38"/>
      <c r="AK1432" s="39"/>
      <c r="AL1432" s="34"/>
      <c r="AM1432" s="39"/>
      <c r="AN143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32" s="26"/>
      <c r="AQ1432" s="26"/>
      <c r="AR1432" s="26"/>
    </row>
    <row r="1433" spans="1:44" ht="19.5" customHeight="1" x14ac:dyDescent="0.25">
      <c r="A1433" s="32">
        <f t="shared" si="116"/>
        <v>2026</v>
      </c>
      <c r="B1433" s="32">
        <f t="shared" si="117"/>
        <v>1</v>
      </c>
      <c r="C1433" s="25">
        <v>46032</v>
      </c>
      <c r="D1433" s="57">
        <f t="shared" ca="1" si="118"/>
        <v>46097</v>
      </c>
      <c r="E1433" s="32" t="str">
        <f t="shared" ca="1" si="119"/>
        <v>2-Months</v>
      </c>
      <c r="F1433" s="32" t="str">
        <f>VLOOKUP(O1433,Stock[],5,FALSE)</f>
        <v>BE</v>
      </c>
      <c r="G1433" s="33" t="s">
        <v>2309</v>
      </c>
      <c r="H1433" s="34"/>
      <c r="I1433" s="34" t="s">
        <v>303</v>
      </c>
      <c r="J1433" s="32" t="str">
        <f>VLOOKUP(I1433,Customers[],2,FALSE)</f>
        <v>အောင်ကြီး</v>
      </c>
      <c r="K1433" s="32" t="str">
        <f>VLOOKUP(I1433,Customers[],4,FALSE)</f>
        <v>Meiktila</v>
      </c>
      <c r="L1433" s="32" t="str">
        <f>VLOOKUP(Table85[[#This Row],[CustomerID]],Table!H:K,3,0)</f>
        <v>မိတ္ထီလာ</v>
      </c>
      <c r="M1433" s="32" t="str">
        <f>VLOOKUP(I1433,Customers[],5,FALSE)</f>
        <v>Van-2</v>
      </c>
      <c r="N1433" s="34" t="s">
        <v>10</v>
      </c>
      <c r="O1433" s="37" t="s">
        <v>205</v>
      </c>
      <c r="P1433" s="32" t="str">
        <f>VLOOKUP(O1433,Stock[],2,FALSE)</f>
        <v>ကောင်းကြည် ကော် 25%  (1Ltr )</v>
      </c>
      <c r="Q1433" s="35">
        <f>VLOOKUP(O1433,Stock[],3,FALSE)</f>
        <v>1</v>
      </c>
      <c r="R1433" s="35">
        <f>VLOOKUP(O1433,Stock[],4,FALSE)</f>
        <v>12</v>
      </c>
      <c r="S1433" s="34">
        <v>4</v>
      </c>
      <c r="T1433" s="35">
        <f>(DailySales!$S1433/DailySales!$R1433)+DailySales!$U1433</f>
        <v>0.33333333333333331</v>
      </c>
      <c r="U1433" s="34"/>
      <c r="V1433" s="36">
        <f>+DailySales!$T1433*DailySales!$R1433</f>
        <v>4</v>
      </c>
      <c r="W1433" s="36">
        <f>+DailySales!$V1433*DailySales!$Q1433</f>
        <v>4</v>
      </c>
      <c r="X1433" s="36">
        <f>VLOOKUP(O1433,Stock[],6,FALSE)</f>
        <v>1530</v>
      </c>
      <c r="Y1433" s="36">
        <f>+DailySales!$V1433*DailySales!$X1433</f>
        <v>6120</v>
      </c>
      <c r="Z1433" s="37"/>
      <c r="AA1433" s="34"/>
      <c r="AB1433" s="78"/>
      <c r="AC1433" s="78"/>
      <c r="AD1433" s="34"/>
      <c r="AE1433" s="77"/>
      <c r="AF1433" s="38">
        <v>46032</v>
      </c>
      <c r="AG1433" s="39">
        <v>6120</v>
      </c>
      <c r="AH1433" s="38"/>
      <c r="AI1433" s="39"/>
      <c r="AJ1433" s="38"/>
      <c r="AK1433" s="39"/>
      <c r="AL1433" s="34"/>
      <c r="AM1433" s="39"/>
      <c r="AN143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33" s="26"/>
      <c r="AQ1433" s="26"/>
      <c r="AR1433" s="26"/>
    </row>
    <row r="1434" spans="1:44" ht="19.5" customHeight="1" x14ac:dyDescent="0.25">
      <c r="A1434" s="32">
        <f t="shared" si="116"/>
        <v>2026</v>
      </c>
      <c r="B1434" s="32">
        <f t="shared" si="117"/>
        <v>1</v>
      </c>
      <c r="C1434" s="25">
        <v>46032</v>
      </c>
      <c r="D1434" s="57">
        <f t="shared" ca="1" si="118"/>
        <v>46097</v>
      </c>
      <c r="E1434" s="32" t="str">
        <f t="shared" ca="1" si="119"/>
        <v>2-Months</v>
      </c>
      <c r="F1434" s="32" t="str">
        <f>VLOOKUP(O1434,Stock[],5,FALSE)</f>
        <v>BE</v>
      </c>
      <c r="G1434" s="33" t="s">
        <v>2310</v>
      </c>
      <c r="H1434" s="34"/>
      <c r="I1434" s="34" t="s">
        <v>241</v>
      </c>
      <c r="J1434" s="32" t="str">
        <f>VLOOKUP(I1434,Customers[],2,FALSE)</f>
        <v>ဒေါ်ခင်စန်းမြင့်</v>
      </c>
      <c r="K1434" s="32" t="str">
        <f>VLOOKUP(I1434,Customers[],4,FALSE)</f>
        <v>Kyukpadaung</v>
      </c>
      <c r="L1434" s="32" t="str">
        <f>VLOOKUP(Table85[[#This Row],[CustomerID]],Table!H:K,3,0)</f>
        <v>ကျောက်ပန်းတောင်း</v>
      </c>
      <c r="M1434" s="32" t="str">
        <f>VLOOKUP(I1434,Customers[],5,FALSE)</f>
        <v>WholeSales</v>
      </c>
      <c r="N1434" s="34" t="s">
        <v>10</v>
      </c>
      <c r="O1434" s="37" t="s">
        <v>2120</v>
      </c>
      <c r="P1434" s="32" t="str">
        <f>VLOOKUP(O1434,Stock[],2,FALSE)</f>
        <v>ဇေ အရက်သန့်</v>
      </c>
      <c r="Q1434" s="35">
        <f>VLOOKUP(O1434,Stock[],3,FALSE)</f>
        <v>0.64</v>
      </c>
      <c r="R1434" s="35">
        <f>VLOOKUP(O1434,Stock[],4,FALSE)</f>
        <v>14</v>
      </c>
      <c r="S1434" s="34"/>
      <c r="T1434" s="35">
        <f>(DailySales!$S1434/DailySales!$R1434)+DailySales!$U1434</f>
        <v>250</v>
      </c>
      <c r="U1434" s="34">
        <v>250</v>
      </c>
      <c r="V1434" s="36">
        <f>+DailySales!$T1434*DailySales!$R1434</f>
        <v>3500</v>
      </c>
      <c r="W1434" s="36">
        <f>+DailySales!$V1434*DailySales!$Q1434</f>
        <v>2240</v>
      </c>
      <c r="X1434" s="36">
        <f>VLOOKUP(O1434,Stock[],6,FALSE)</f>
        <v>1380</v>
      </c>
      <c r="Y1434" s="36">
        <f>+DailySales!$V1434*DailySales!$X1434</f>
        <v>4830000</v>
      </c>
      <c r="Z1434" s="37"/>
      <c r="AA1434" s="34"/>
      <c r="AB1434" s="78"/>
      <c r="AC1434" s="78"/>
      <c r="AD1434" s="34"/>
      <c r="AE1434" s="77">
        <f>250*350</f>
        <v>87500</v>
      </c>
      <c r="AF1434" s="38"/>
      <c r="AG1434" s="39"/>
      <c r="AH1434" s="38">
        <v>46042</v>
      </c>
      <c r="AI1434" s="39">
        <v>386400</v>
      </c>
      <c r="AJ1434" s="38">
        <v>46051</v>
      </c>
      <c r="AK1434" s="39">
        <v>2417500</v>
      </c>
      <c r="AL1434" s="34"/>
      <c r="AM1434" s="39">
        <v>2113600</v>
      </c>
      <c r="AN143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34" s="26"/>
      <c r="AQ1434" s="26"/>
      <c r="AR1434" s="26"/>
    </row>
    <row r="1435" spans="1:44" ht="19.5" customHeight="1" x14ac:dyDescent="0.25">
      <c r="A1435" s="32">
        <f t="shared" si="116"/>
        <v>2026</v>
      </c>
      <c r="B1435" s="32">
        <f t="shared" si="117"/>
        <v>1</v>
      </c>
      <c r="C1435" s="25">
        <v>46032</v>
      </c>
      <c r="D1435" s="57">
        <f t="shared" ca="1" si="118"/>
        <v>46097</v>
      </c>
      <c r="E1435" s="32" t="str">
        <f t="shared" ca="1" si="119"/>
        <v>2-Months</v>
      </c>
      <c r="F1435" s="32" t="str">
        <f>VLOOKUP(O1435,Stock[],5,FALSE)</f>
        <v>BE</v>
      </c>
      <c r="G1435" s="33" t="s">
        <v>2310</v>
      </c>
      <c r="H1435" s="34"/>
      <c r="I1435" s="34" t="s">
        <v>241</v>
      </c>
      <c r="J1435" s="32" t="str">
        <f>VLOOKUP(I1435,Customers[],2,FALSE)</f>
        <v>ဒေါ်ခင်စန်းမြင့်</v>
      </c>
      <c r="K1435" s="32" t="str">
        <f>VLOOKUP(I1435,Customers[],4,FALSE)</f>
        <v>Kyukpadaung</v>
      </c>
      <c r="L1435" s="32" t="str">
        <f>VLOOKUP(Table85[[#This Row],[CustomerID]],Table!H:K,3,0)</f>
        <v>ကျောက်ပန်းတောင်း</v>
      </c>
      <c r="M1435" s="32" t="str">
        <f>VLOOKUP(I1435,Customers[],5,FALSE)</f>
        <v>WholeSales</v>
      </c>
      <c r="N1435" s="34" t="s">
        <v>10</v>
      </c>
      <c r="O1435" s="37" t="s">
        <v>223</v>
      </c>
      <c r="P1435" s="32" t="str">
        <f>VLOOKUP(O1435,Stock[],2,FALSE)</f>
        <v>ချယ်ရီအရက်သန့်ကော် (.6Ltr)</v>
      </c>
      <c r="Q1435" s="35">
        <f>VLOOKUP(O1435,Stock[],3,FALSE)</f>
        <v>0.6</v>
      </c>
      <c r="R1435" s="35">
        <f>VLOOKUP(O1435,Stock[],4,FALSE)</f>
        <v>24</v>
      </c>
      <c r="S1435" s="34"/>
      <c r="T1435" s="35">
        <f>(DailySales!$S1435/DailySales!$R1435)+DailySales!$U1435</f>
        <v>30</v>
      </c>
      <c r="U1435" s="34">
        <v>30</v>
      </c>
      <c r="V1435" s="36">
        <f>+DailySales!$T1435*DailySales!$R1435</f>
        <v>720</v>
      </c>
      <c r="W1435" s="36">
        <f>+DailySales!$V1435*DailySales!$Q1435</f>
        <v>432</v>
      </c>
      <c r="X1435" s="36">
        <f>VLOOKUP(O1435,Stock[],6,FALSE)</f>
        <v>875</v>
      </c>
      <c r="Y1435" s="36">
        <f>+DailySales!$V1435*DailySales!$X1435</f>
        <v>630000</v>
      </c>
      <c r="Z1435" s="37"/>
      <c r="AA1435" s="34"/>
      <c r="AB1435" s="78">
        <v>65760</v>
      </c>
      <c r="AC1435" s="78">
        <v>47040</v>
      </c>
      <c r="AD1435" s="34"/>
      <c r="AE1435" s="77">
        <f>30*500</f>
        <v>15000</v>
      </c>
      <c r="AF1435" s="38"/>
      <c r="AG1435" s="39"/>
      <c r="AH1435" s="38">
        <v>46058</v>
      </c>
      <c r="AI1435" s="39">
        <v>532200</v>
      </c>
      <c r="AJ1435" s="38"/>
      <c r="AK1435" s="39"/>
      <c r="AL1435" s="34"/>
      <c r="AM1435" s="39"/>
      <c r="AN143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35" s="26"/>
      <c r="AQ1435" s="26"/>
      <c r="AR1435" s="26"/>
    </row>
    <row r="1436" spans="1:44" ht="19.5" customHeight="1" x14ac:dyDescent="0.25">
      <c r="A1436" s="32">
        <f t="shared" si="114"/>
        <v>2026</v>
      </c>
      <c r="B1436" s="32">
        <f t="shared" si="115"/>
        <v>1</v>
      </c>
      <c r="C1436" s="25">
        <v>46032</v>
      </c>
      <c r="D1436" s="57">
        <f t="shared" ca="1" si="118"/>
        <v>46097</v>
      </c>
      <c r="E1436" s="32" t="str">
        <f t="shared" ca="1" si="119"/>
        <v>2-Months</v>
      </c>
      <c r="F1436" s="32" t="str">
        <f>VLOOKUP(O1436,Stock[],5,FALSE)</f>
        <v>BE</v>
      </c>
      <c r="G1436" s="33" t="s">
        <v>2311</v>
      </c>
      <c r="H1436" s="34"/>
      <c r="I1436" s="34" t="s">
        <v>1754</v>
      </c>
      <c r="J1436" s="32" t="str">
        <f>VLOOKUP(I1436,Customers[],2,FALSE)</f>
        <v>စစ်ဆေးရေးဂိတ်လက်ဆောင်</v>
      </c>
      <c r="K1436" s="32">
        <f>VLOOKUP(I1436,Customers[],4,FALSE)</f>
        <v>0</v>
      </c>
      <c r="L1436" s="32">
        <f>VLOOKUP(Table85[[#This Row],[CustomerID]],Table!H:K,3,0)</f>
        <v>0</v>
      </c>
      <c r="M1436" s="32">
        <f>VLOOKUP(I1436,Customers[],5,FALSE)</f>
        <v>0</v>
      </c>
      <c r="N1436" s="34" t="s">
        <v>1751</v>
      </c>
      <c r="O1436" s="37" t="s">
        <v>217</v>
      </c>
      <c r="P1436" s="32" t="str">
        <f>VLOOKUP(O1436,Stock[],2,FALSE)</f>
        <v>လိမ္မော်ဖြူ</v>
      </c>
      <c r="Q1436" s="35">
        <f>VLOOKUP(O1436,Stock[],3,FALSE)</f>
        <v>0.64</v>
      </c>
      <c r="R1436" s="35">
        <f>VLOOKUP(O1436,Stock[],4,FALSE)</f>
        <v>24</v>
      </c>
      <c r="S1436" s="34">
        <v>4</v>
      </c>
      <c r="T1436" s="35">
        <f>(DailySales!$S1436/DailySales!$R1436)+DailySales!$U1436</f>
        <v>0.16666666666666666</v>
      </c>
      <c r="U1436" s="34"/>
      <c r="V1436" s="36">
        <f>+DailySales!$T1436*DailySales!$R1436</f>
        <v>4</v>
      </c>
      <c r="W1436" s="36">
        <f>+DailySales!$V1436*DailySales!$Q1436</f>
        <v>2.56</v>
      </c>
      <c r="X1436" s="36">
        <f>VLOOKUP(O1436,Stock[],6,FALSE)</f>
        <v>1330</v>
      </c>
      <c r="Y1436" s="36">
        <f>+DailySales!$V1436*DailySales!$X1436</f>
        <v>5320</v>
      </c>
      <c r="Z1436" s="37"/>
      <c r="AA1436" s="34"/>
      <c r="AB1436" s="78"/>
      <c r="AC1436" s="78"/>
      <c r="AD1436" s="34"/>
      <c r="AE1436" s="77"/>
      <c r="AF1436" s="38">
        <v>46032</v>
      </c>
      <c r="AG1436" s="39">
        <v>5320</v>
      </c>
      <c r="AH1436" s="38"/>
      <c r="AI1436" s="39"/>
      <c r="AJ1436" s="38"/>
      <c r="AK1436" s="39"/>
      <c r="AL1436" s="34"/>
      <c r="AM1436" s="39"/>
      <c r="AN143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36" s="26"/>
      <c r="AQ1436" s="26"/>
      <c r="AR1436" s="26"/>
    </row>
    <row r="1437" spans="1:44" ht="19.5" customHeight="1" x14ac:dyDescent="0.25">
      <c r="A1437" s="32">
        <f t="shared" si="114"/>
        <v>2026</v>
      </c>
      <c r="B1437" s="32">
        <f t="shared" si="115"/>
        <v>1</v>
      </c>
      <c r="C1437" s="25">
        <v>46032</v>
      </c>
      <c r="D1437" s="57">
        <f t="shared" ca="1" si="118"/>
        <v>46097</v>
      </c>
      <c r="E1437" s="32" t="str">
        <f t="shared" ca="1" si="119"/>
        <v>2-Months</v>
      </c>
      <c r="F1437" s="32" t="str">
        <f>VLOOKUP(O1437,Stock[],5,FALSE)</f>
        <v>BE</v>
      </c>
      <c r="G1437" s="33" t="s">
        <v>2312</v>
      </c>
      <c r="H1437" s="34"/>
      <c r="I1437" s="34" t="s">
        <v>303</v>
      </c>
      <c r="J1437" s="32" t="str">
        <f>VLOOKUP(I1437,Customers[],2,FALSE)</f>
        <v>အောင်ကြီး</v>
      </c>
      <c r="K1437" s="32" t="str">
        <f>VLOOKUP(I1437,Customers[],4,FALSE)</f>
        <v>Meiktila</v>
      </c>
      <c r="L1437" s="32" t="str">
        <f>VLOOKUP(Table85[[#This Row],[CustomerID]],Table!H:K,3,0)</f>
        <v>မိတ္ထီလာ</v>
      </c>
      <c r="M1437" s="32" t="str">
        <f>VLOOKUP(I1437,Customers[],5,FALSE)</f>
        <v>Van-2</v>
      </c>
      <c r="N1437" s="34" t="s">
        <v>10</v>
      </c>
      <c r="O1437" s="37" t="s">
        <v>1501</v>
      </c>
      <c r="P1437" s="32" t="str">
        <f>VLOOKUP(O1437,Stock[],2,FALSE)</f>
        <v>ရွှေမင်းသားမန်ကျည်းခေါင်ရည်(.6Ltr)</v>
      </c>
      <c r="Q1437" s="35">
        <f>VLOOKUP(O1437,Stock[],3,FALSE)</f>
        <v>0.6</v>
      </c>
      <c r="R1437" s="35">
        <f>VLOOKUP(O1437,Stock[],4,FALSE)</f>
        <v>12</v>
      </c>
      <c r="S1437" s="34"/>
      <c r="T1437" s="35">
        <f>(DailySales!$S1437/DailySales!$R1437)+DailySales!$U1437</f>
        <v>2</v>
      </c>
      <c r="U1437" s="34">
        <v>2</v>
      </c>
      <c r="V1437" s="36">
        <f>+DailySales!$T1437*DailySales!$R1437</f>
        <v>24</v>
      </c>
      <c r="W1437" s="36">
        <f>+DailySales!$V1437*DailySales!$Q1437</f>
        <v>14.399999999999999</v>
      </c>
      <c r="X1437" s="36">
        <f>VLOOKUP(O1437,Stock[],6,FALSE)</f>
        <v>800</v>
      </c>
      <c r="Y1437" s="36">
        <f>+DailySales!$V1437*DailySales!$X1437</f>
        <v>19200</v>
      </c>
      <c r="Z1437" s="37"/>
      <c r="AA1437" s="34"/>
      <c r="AB1437" s="78"/>
      <c r="AC1437" s="78"/>
      <c r="AD1437" s="34"/>
      <c r="AE1437" s="77"/>
      <c r="AF1437" s="38"/>
      <c r="AG1437" s="39"/>
      <c r="AH1437" s="38">
        <v>46032</v>
      </c>
      <c r="AI1437" s="39">
        <v>19200</v>
      </c>
      <c r="AJ1437" s="38"/>
      <c r="AK1437" s="39"/>
      <c r="AL1437" s="34"/>
      <c r="AM1437" s="39"/>
      <c r="AN143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37" s="26"/>
      <c r="AQ1437" s="26"/>
      <c r="AR1437" s="26"/>
    </row>
    <row r="1438" spans="1:44" ht="19.5" customHeight="1" x14ac:dyDescent="0.25">
      <c r="A1438" s="32">
        <f t="shared" si="114"/>
        <v>2026</v>
      </c>
      <c r="B1438" s="32">
        <f t="shared" si="115"/>
        <v>1</v>
      </c>
      <c r="C1438" s="25">
        <v>46032</v>
      </c>
      <c r="D1438" s="57">
        <f t="shared" ca="1" si="118"/>
        <v>46097</v>
      </c>
      <c r="E1438" s="32" t="str">
        <f t="shared" ca="1" si="119"/>
        <v>2-Months</v>
      </c>
      <c r="F1438" s="32" t="str">
        <f>VLOOKUP(O1438,Stock[],5,FALSE)</f>
        <v>BE</v>
      </c>
      <c r="G1438" s="33" t="s">
        <v>2313</v>
      </c>
      <c r="H1438" s="34"/>
      <c r="I1438" s="34" t="s">
        <v>233</v>
      </c>
      <c r="J1438" s="32" t="str">
        <f>VLOOKUP(I1438,Customers[],2,FALSE)</f>
        <v>ဦးဝင်းနိုင်</v>
      </c>
      <c r="K1438" s="32" t="str">
        <f>VLOOKUP(I1438,Customers[],4,FALSE)</f>
        <v>Wandwin</v>
      </c>
      <c r="L1438" s="32" t="str">
        <f>VLOOKUP(Table85[[#This Row],[CustomerID]],Table!H:K,3,0)</f>
        <v>လျှော်ပင်</v>
      </c>
      <c r="M1438" s="32" t="str">
        <f>VLOOKUP(I1438,Customers[],5,FALSE)</f>
        <v>WholeSales/Contract</v>
      </c>
      <c r="N1438" s="34" t="s">
        <v>10</v>
      </c>
      <c r="O1438" s="37" t="s">
        <v>220</v>
      </c>
      <c r="P1438" s="32" t="str">
        <f>VLOOKUP(O1438,Stock[],2,FALSE)</f>
        <v>မြန်မာရှောက်ပျား</v>
      </c>
      <c r="Q1438" s="35">
        <f>VLOOKUP(O1438,Stock[],3,FALSE)</f>
        <v>0.64</v>
      </c>
      <c r="R1438" s="35">
        <f>VLOOKUP(O1438,Stock[],4,FALSE)</f>
        <v>14</v>
      </c>
      <c r="S1438" s="34"/>
      <c r="T1438" s="35">
        <f>(DailySales!$S1438/DailySales!$R1438)+DailySales!$U1438</f>
        <v>50</v>
      </c>
      <c r="U1438" s="34">
        <v>50</v>
      </c>
      <c r="V1438" s="36">
        <f>+DailySales!$T1438*DailySales!$R1438</f>
        <v>700</v>
      </c>
      <c r="W1438" s="36">
        <f>+DailySales!$V1438*DailySales!$Q1438</f>
        <v>448</v>
      </c>
      <c r="X1438" s="36">
        <f>VLOOKUP(O1438,Stock[],6,FALSE)</f>
        <v>1370</v>
      </c>
      <c r="Y1438" s="36">
        <f>+DailySales!$V1438*DailySales!$X1438</f>
        <v>959000</v>
      </c>
      <c r="Z1438" s="37"/>
      <c r="AA1438" s="34"/>
      <c r="AB1438" s="78"/>
      <c r="AC1438" s="78"/>
      <c r="AD1438" s="34"/>
      <c r="AE1438" s="77"/>
      <c r="AF1438" s="38"/>
      <c r="AG1438" s="39"/>
      <c r="AH1438" s="38">
        <v>46057</v>
      </c>
      <c r="AI1438" s="39">
        <v>959000</v>
      </c>
      <c r="AJ1438" s="38"/>
      <c r="AK1438" s="39"/>
      <c r="AL1438" s="34"/>
      <c r="AM1438" s="39"/>
      <c r="AN143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38" s="26"/>
      <c r="AQ1438" s="26"/>
      <c r="AR1438" s="26"/>
    </row>
    <row r="1439" spans="1:44" ht="19.5" customHeight="1" x14ac:dyDescent="0.25">
      <c r="A1439" s="32">
        <f t="shared" si="114"/>
        <v>2026</v>
      </c>
      <c r="B1439" s="32">
        <f t="shared" si="115"/>
        <v>1</v>
      </c>
      <c r="C1439" s="25">
        <v>46032</v>
      </c>
      <c r="D1439" s="57">
        <f t="shared" ca="1" si="118"/>
        <v>46097</v>
      </c>
      <c r="E1439" s="32" t="str">
        <f t="shared" ca="1" si="119"/>
        <v>2-Months</v>
      </c>
      <c r="F1439" s="32" t="str">
        <f>VLOOKUP(O1439,Stock[],5,FALSE)</f>
        <v>BE</v>
      </c>
      <c r="G1439" s="33" t="s">
        <v>2313</v>
      </c>
      <c r="H1439" s="34"/>
      <c r="I1439" s="34" t="s">
        <v>233</v>
      </c>
      <c r="J1439" s="32" t="str">
        <f>VLOOKUP(I1439,Customers[],2,FALSE)</f>
        <v>ဦးဝင်းနိုင်</v>
      </c>
      <c r="K1439" s="32" t="str">
        <f>VLOOKUP(I1439,Customers[],4,FALSE)</f>
        <v>Wandwin</v>
      </c>
      <c r="L1439" s="32" t="str">
        <f>VLOOKUP(Table85[[#This Row],[CustomerID]],Table!H:K,3,0)</f>
        <v>လျှော်ပင်</v>
      </c>
      <c r="M1439" s="32" t="str">
        <f>VLOOKUP(I1439,Customers[],5,FALSE)</f>
        <v>WholeSales/Contract</v>
      </c>
      <c r="N1439" s="34" t="s">
        <v>10</v>
      </c>
      <c r="O1439" s="37" t="s">
        <v>217</v>
      </c>
      <c r="P1439" s="32" t="str">
        <f>VLOOKUP(O1439,Stock[],2,FALSE)</f>
        <v>လိမ္မော်ဖြူ</v>
      </c>
      <c r="Q1439" s="35">
        <f>VLOOKUP(O1439,Stock[],3,FALSE)</f>
        <v>0.64</v>
      </c>
      <c r="R1439" s="35">
        <f>VLOOKUP(O1439,Stock[],4,FALSE)</f>
        <v>24</v>
      </c>
      <c r="S1439" s="34"/>
      <c r="T1439" s="35">
        <f>(DailySales!$S1439/DailySales!$R1439)+DailySales!$U1439</f>
        <v>40</v>
      </c>
      <c r="U1439" s="34">
        <v>40</v>
      </c>
      <c r="V1439" s="36">
        <f>+DailySales!$T1439*DailySales!$R1439</f>
        <v>960</v>
      </c>
      <c r="W1439" s="36">
        <f>+DailySales!$V1439*DailySales!$Q1439</f>
        <v>614.4</v>
      </c>
      <c r="X1439" s="36">
        <f>VLOOKUP(O1439,Stock[],6,FALSE)</f>
        <v>1330</v>
      </c>
      <c r="Y1439" s="36">
        <f>+DailySales!$V1439*DailySales!$X1439</f>
        <v>1276800</v>
      </c>
      <c r="Z1439" s="37"/>
      <c r="AA1439" s="34"/>
      <c r="AB1439" s="78"/>
      <c r="AC1439" s="78"/>
      <c r="AD1439" s="34"/>
      <c r="AE1439" s="77"/>
      <c r="AF1439" s="38"/>
      <c r="AG1439" s="39"/>
      <c r="AH1439" s="38">
        <v>46057</v>
      </c>
      <c r="AI1439" s="39">
        <v>1276800</v>
      </c>
      <c r="AJ1439" s="38"/>
      <c r="AK1439" s="39"/>
      <c r="AL1439" s="34"/>
      <c r="AM1439" s="39"/>
      <c r="AN143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39" s="26"/>
      <c r="AQ1439" s="26"/>
      <c r="AR1439" s="26"/>
    </row>
    <row r="1440" spans="1:44" ht="19.5" customHeight="1" x14ac:dyDescent="0.25">
      <c r="A1440" s="32">
        <f t="shared" si="114"/>
        <v>2026</v>
      </c>
      <c r="B1440" s="32">
        <f t="shared" si="115"/>
        <v>1</v>
      </c>
      <c r="C1440" s="25">
        <v>46032</v>
      </c>
      <c r="D1440" s="57">
        <f t="shared" ca="1" si="118"/>
        <v>46097</v>
      </c>
      <c r="E1440" s="32" t="str">
        <f t="shared" ca="1" si="119"/>
        <v>2-Months</v>
      </c>
      <c r="F1440" s="32" t="str">
        <f>VLOOKUP(O1440,Stock[],5,FALSE)</f>
        <v>BE</v>
      </c>
      <c r="G1440" s="33" t="s">
        <v>2313</v>
      </c>
      <c r="H1440" s="34"/>
      <c r="I1440" s="34" t="s">
        <v>233</v>
      </c>
      <c r="J1440" s="32" t="str">
        <f>VLOOKUP(I1440,Customers[],2,FALSE)</f>
        <v>ဦးဝင်းနိုင်</v>
      </c>
      <c r="K1440" s="32" t="str">
        <f>VLOOKUP(I1440,Customers[],4,FALSE)</f>
        <v>Wandwin</v>
      </c>
      <c r="L1440" s="32" t="str">
        <f>VLOOKUP(Table85[[#This Row],[CustomerID]],Table!H:K,3,0)</f>
        <v>လျှော်ပင်</v>
      </c>
      <c r="M1440" s="32" t="str">
        <f>VLOOKUP(I1440,Customers[],5,FALSE)</f>
        <v>WholeSales/Contract</v>
      </c>
      <c r="N1440" s="34" t="s">
        <v>10</v>
      </c>
      <c r="O1440" s="37" t="s">
        <v>2120</v>
      </c>
      <c r="P1440" s="32" t="str">
        <f>VLOOKUP(O1440,Stock[],2,FALSE)</f>
        <v>ဇေ အရက်သန့်</v>
      </c>
      <c r="Q1440" s="35">
        <f>VLOOKUP(O1440,Stock[],3,FALSE)</f>
        <v>0.64</v>
      </c>
      <c r="R1440" s="35">
        <f>VLOOKUP(O1440,Stock[],4,FALSE)</f>
        <v>14</v>
      </c>
      <c r="S1440" s="34"/>
      <c r="T1440" s="35">
        <f>(DailySales!$S1440/DailySales!$R1440)+DailySales!$U1440</f>
        <v>10</v>
      </c>
      <c r="U1440" s="34">
        <v>10</v>
      </c>
      <c r="V1440" s="36">
        <f>+DailySales!$T1440*DailySales!$R1440</f>
        <v>140</v>
      </c>
      <c r="W1440" s="36">
        <f>+DailySales!$V1440*DailySales!$Q1440</f>
        <v>89.600000000000009</v>
      </c>
      <c r="X1440" s="36">
        <f>VLOOKUP(O1440,Stock[],6,FALSE)</f>
        <v>1380</v>
      </c>
      <c r="Y1440" s="36">
        <f>+DailySales!$V1440*DailySales!$X1440</f>
        <v>193200</v>
      </c>
      <c r="Z1440" s="37"/>
      <c r="AA1440" s="34"/>
      <c r="AB1440" s="78"/>
      <c r="AC1440" s="78"/>
      <c r="AD1440" s="34"/>
      <c r="AE1440" s="77"/>
      <c r="AF1440" s="38"/>
      <c r="AG1440" s="39"/>
      <c r="AH1440" s="38">
        <v>46057</v>
      </c>
      <c r="AI1440" s="39">
        <v>193200</v>
      </c>
      <c r="AJ1440" s="38"/>
      <c r="AK1440" s="39"/>
      <c r="AL1440" s="34"/>
      <c r="AM1440" s="39"/>
      <c r="AN144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40" s="26"/>
      <c r="AQ1440" s="26"/>
      <c r="AR1440" s="26"/>
    </row>
    <row r="1441" spans="1:44" ht="19.5" customHeight="1" x14ac:dyDescent="0.25">
      <c r="A1441" s="32">
        <f t="shared" si="114"/>
        <v>2026</v>
      </c>
      <c r="B1441" s="32">
        <f t="shared" si="115"/>
        <v>1</v>
      </c>
      <c r="C1441" s="25">
        <v>46032</v>
      </c>
      <c r="D1441" s="57">
        <f t="shared" ca="1" si="118"/>
        <v>46097</v>
      </c>
      <c r="E1441" s="32" t="str">
        <f t="shared" ca="1" si="119"/>
        <v>2-Months</v>
      </c>
      <c r="F1441" s="32" t="str">
        <f>VLOOKUP(O1441,Stock[],5,FALSE)</f>
        <v>BE</v>
      </c>
      <c r="G1441" s="33" t="s">
        <v>2313</v>
      </c>
      <c r="H1441" s="34"/>
      <c r="I1441" s="34" t="s">
        <v>233</v>
      </c>
      <c r="J1441" s="32" t="str">
        <f>VLOOKUP(I1441,Customers[],2,FALSE)</f>
        <v>ဦးဝင်းနိုင်</v>
      </c>
      <c r="K1441" s="32" t="str">
        <f>VLOOKUP(I1441,Customers[],4,FALSE)</f>
        <v>Wandwin</v>
      </c>
      <c r="L1441" s="32" t="str">
        <f>VLOOKUP(Table85[[#This Row],[CustomerID]],Table!H:K,3,0)</f>
        <v>လျှော်ပင်</v>
      </c>
      <c r="M1441" s="32" t="str">
        <f>VLOOKUP(I1441,Customers[],5,FALSE)</f>
        <v>WholeSales/Contract</v>
      </c>
      <c r="N1441" s="34" t="s">
        <v>10</v>
      </c>
      <c r="O1441" s="37" t="s">
        <v>214</v>
      </c>
      <c r="P1441" s="32" t="str">
        <f>VLOOKUP(O1441,Stock[],2,FALSE)</f>
        <v>ကောင်းကြည်</v>
      </c>
      <c r="Q1441" s="35">
        <f>VLOOKUP(O1441,Stock[],3,FALSE)</f>
        <v>0.64</v>
      </c>
      <c r="R1441" s="35">
        <f>VLOOKUP(O1441,Stock[],4,FALSE)</f>
        <v>14</v>
      </c>
      <c r="S1441" s="34"/>
      <c r="T1441" s="35">
        <f>(DailySales!$S1441/DailySales!$R1441)+DailySales!$U1441</f>
        <v>200</v>
      </c>
      <c r="U1441" s="34">
        <v>200</v>
      </c>
      <c r="V1441" s="36">
        <f>+DailySales!$T1441*DailySales!$R1441</f>
        <v>2800</v>
      </c>
      <c r="W1441" s="36">
        <f>+DailySales!$V1441*DailySales!$Q1441</f>
        <v>1792</v>
      </c>
      <c r="X1441" s="36">
        <f>VLOOKUP(O1441,Stock[],6,FALSE)</f>
        <v>1330</v>
      </c>
      <c r="Y1441" s="36">
        <f>+DailySales!$V1441*DailySales!$X1441</f>
        <v>3724000</v>
      </c>
      <c r="Z1441" s="37"/>
      <c r="AA1441" s="34"/>
      <c r="AB1441" s="78"/>
      <c r="AC1441" s="78"/>
      <c r="AD1441" s="34"/>
      <c r="AE1441" s="77"/>
      <c r="AF1441" s="38"/>
      <c r="AG1441" s="39"/>
      <c r="AH1441" s="38">
        <v>46057</v>
      </c>
      <c r="AI1441" s="39">
        <v>248402</v>
      </c>
      <c r="AJ1441" s="38">
        <v>46059</v>
      </c>
      <c r="AK1441" s="39">
        <v>3475598</v>
      </c>
      <c r="AL1441" s="34"/>
      <c r="AM1441" s="39"/>
      <c r="AN144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41" s="26"/>
      <c r="AQ1441" s="26"/>
      <c r="AR1441" s="26"/>
    </row>
    <row r="1442" spans="1:44" ht="19.5" customHeight="1" x14ac:dyDescent="0.25">
      <c r="A1442" s="32">
        <f t="shared" si="114"/>
        <v>2026</v>
      </c>
      <c r="B1442" s="32">
        <f t="shared" si="115"/>
        <v>1</v>
      </c>
      <c r="C1442" s="25">
        <v>46032</v>
      </c>
      <c r="D1442" s="57">
        <f t="shared" ca="1" si="118"/>
        <v>46097</v>
      </c>
      <c r="E1442" s="32" t="str">
        <f t="shared" ca="1" si="119"/>
        <v>2-Months</v>
      </c>
      <c r="F1442" s="32" t="str">
        <f>VLOOKUP(O1442,Stock[],5,FALSE)</f>
        <v>BE</v>
      </c>
      <c r="G1442" s="33" t="s">
        <v>2313</v>
      </c>
      <c r="H1442" s="34"/>
      <c r="I1442" s="34" t="s">
        <v>233</v>
      </c>
      <c r="J1442" s="32" t="str">
        <f>VLOOKUP(I1442,Customers[],2,FALSE)</f>
        <v>ဦးဝင်းနိုင်</v>
      </c>
      <c r="K1442" s="32" t="str">
        <f>VLOOKUP(I1442,Customers[],4,FALSE)</f>
        <v>Wandwin</v>
      </c>
      <c r="L1442" s="32" t="str">
        <f>VLOOKUP(Table85[[#This Row],[CustomerID]],Table!H:K,3,0)</f>
        <v>လျှော်ပင်</v>
      </c>
      <c r="M1442" s="32" t="str">
        <f>VLOOKUP(I1442,Customers[],5,FALSE)</f>
        <v>WholeSales/Contract</v>
      </c>
      <c r="N1442" s="34" t="s">
        <v>10</v>
      </c>
      <c r="O1442" s="37" t="s">
        <v>221</v>
      </c>
      <c r="P1442" s="32" t="str">
        <f>VLOOKUP(O1442,Stock[],2,FALSE)</f>
        <v>မိုးနဲကွန်ကီး</v>
      </c>
      <c r="Q1442" s="35">
        <f>VLOOKUP(O1442,Stock[],3,FALSE)</f>
        <v>0.64</v>
      </c>
      <c r="R1442" s="35">
        <f>VLOOKUP(O1442,Stock[],4,FALSE)</f>
        <v>14</v>
      </c>
      <c r="S1442" s="34"/>
      <c r="T1442" s="35">
        <f>(DailySales!$S1442/DailySales!$R1442)+DailySales!$U1442</f>
        <v>3</v>
      </c>
      <c r="U1442" s="34">
        <v>3</v>
      </c>
      <c r="V1442" s="36">
        <f>+DailySales!$T1442*DailySales!$R1442</f>
        <v>42</v>
      </c>
      <c r="W1442" s="36">
        <f>+DailySales!$V1442*DailySales!$Q1442</f>
        <v>26.88</v>
      </c>
      <c r="X1442" s="36">
        <f>VLOOKUP(O1442,Stock[],6,FALSE)</f>
        <v>1500</v>
      </c>
      <c r="Y1442" s="36">
        <f>+DailySales!$V1442*DailySales!$X1442</f>
        <v>63000</v>
      </c>
      <c r="Z1442" s="37"/>
      <c r="AA1442" s="34"/>
      <c r="AB1442" s="78"/>
      <c r="AC1442" s="78"/>
      <c r="AD1442" s="34"/>
      <c r="AE1442" s="77"/>
      <c r="AF1442" s="38"/>
      <c r="AG1442" s="39"/>
      <c r="AH1442" s="38"/>
      <c r="AI1442" s="39"/>
      <c r="AJ1442" s="38">
        <v>46059</v>
      </c>
      <c r="AK1442" s="39">
        <v>63000</v>
      </c>
      <c r="AL1442" s="34"/>
      <c r="AM1442" s="39"/>
      <c r="AN144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42" s="26"/>
      <c r="AQ1442" s="26"/>
      <c r="AR1442" s="26"/>
    </row>
    <row r="1443" spans="1:44" ht="19.5" customHeight="1" x14ac:dyDescent="0.25">
      <c r="A1443" s="32">
        <f t="shared" si="114"/>
        <v>2026</v>
      </c>
      <c r="B1443" s="32">
        <f t="shared" si="115"/>
        <v>1</v>
      </c>
      <c r="C1443" s="25">
        <v>46032</v>
      </c>
      <c r="D1443" s="57">
        <f t="shared" ca="1" si="118"/>
        <v>46097</v>
      </c>
      <c r="E1443" s="32" t="str">
        <f t="shared" ca="1" si="119"/>
        <v>2-Months</v>
      </c>
      <c r="F1443" s="32" t="str">
        <f>VLOOKUP(O1443,Stock[],5,FALSE)</f>
        <v>BE</v>
      </c>
      <c r="G1443" s="33" t="s">
        <v>2313</v>
      </c>
      <c r="H1443" s="34"/>
      <c r="I1443" s="34" t="s">
        <v>233</v>
      </c>
      <c r="J1443" s="32" t="str">
        <f>VLOOKUP(I1443,Customers[],2,FALSE)</f>
        <v>ဦးဝင်းနိုင်</v>
      </c>
      <c r="K1443" s="32" t="str">
        <f>VLOOKUP(I1443,Customers[],4,FALSE)</f>
        <v>Wandwin</v>
      </c>
      <c r="L1443" s="32" t="str">
        <f>VLOOKUP(Table85[[#This Row],[CustomerID]],Table!H:K,3,0)</f>
        <v>လျှော်ပင်</v>
      </c>
      <c r="M1443" s="32" t="str">
        <f>VLOOKUP(I1443,Customers[],5,FALSE)</f>
        <v>WholeSales/Contract</v>
      </c>
      <c r="N1443" s="34" t="s">
        <v>10</v>
      </c>
      <c r="O1443" s="37" t="s">
        <v>213</v>
      </c>
      <c r="P1443" s="32" t="str">
        <f>VLOOKUP(O1443,Stock[],2,FALSE)</f>
        <v>ဒဂုံမန်ကျည်း</v>
      </c>
      <c r="Q1443" s="35">
        <f>VLOOKUP(O1443,Stock[],3,FALSE)</f>
        <v>0.64</v>
      </c>
      <c r="R1443" s="35">
        <f>VLOOKUP(O1443,Stock[],4,FALSE)</f>
        <v>14</v>
      </c>
      <c r="S1443" s="34"/>
      <c r="T1443" s="35">
        <f>(DailySales!$S1443/DailySales!$R1443)+DailySales!$U1443</f>
        <v>2</v>
      </c>
      <c r="U1443" s="34">
        <v>2</v>
      </c>
      <c r="V1443" s="36">
        <f>+DailySales!$T1443*DailySales!$R1443</f>
        <v>28</v>
      </c>
      <c r="W1443" s="36">
        <f>+DailySales!$V1443*DailySales!$Q1443</f>
        <v>17.920000000000002</v>
      </c>
      <c r="X1443" s="36">
        <f>VLOOKUP(O1443,Stock[],6,FALSE)</f>
        <v>1280</v>
      </c>
      <c r="Y1443" s="36">
        <f>+DailySales!$V1443*DailySales!$X1443</f>
        <v>35840</v>
      </c>
      <c r="Z1443" s="37"/>
      <c r="AA1443" s="34"/>
      <c r="AB1443" s="78"/>
      <c r="AC1443" s="78"/>
      <c r="AD1443" s="34"/>
      <c r="AE1443" s="77"/>
      <c r="AF1443" s="38"/>
      <c r="AG1443" s="39"/>
      <c r="AH1443" s="38"/>
      <c r="AI1443" s="39"/>
      <c r="AJ1443" s="38">
        <v>46059</v>
      </c>
      <c r="AK1443" s="39">
        <v>35840</v>
      </c>
      <c r="AL1443" s="34"/>
      <c r="AM1443" s="39"/>
      <c r="AN144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43" s="26"/>
      <c r="AQ1443" s="26"/>
      <c r="AR1443" s="26"/>
    </row>
    <row r="1444" spans="1:44" ht="19.5" customHeight="1" x14ac:dyDescent="0.25">
      <c r="A1444" s="32">
        <f t="shared" si="114"/>
        <v>2026</v>
      </c>
      <c r="B1444" s="32">
        <f t="shared" si="115"/>
        <v>1</v>
      </c>
      <c r="C1444" s="25">
        <v>46032</v>
      </c>
      <c r="D1444" s="57">
        <f t="shared" ca="1" si="118"/>
        <v>46097</v>
      </c>
      <c r="E1444" s="32" t="str">
        <f t="shared" ca="1" si="119"/>
        <v>2-Months</v>
      </c>
      <c r="F1444" s="32" t="str">
        <f>VLOOKUP(O1444,Stock[],5,FALSE)</f>
        <v>BE</v>
      </c>
      <c r="G1444" s="33" t="s">
        <v>2313</v>
      </c>
      <c r="H1444" s="34"/>
      <c r="I1444" s="34" t="s">
        <v>233</v>
      </c>
      <c r="J1444" s="32" t="str">
        <f>VLOOKUP(I1444,Customers[],2,FALSE)</f>
        <v>ဦးဝင်းနိုင်</v>
      </c>
      <c r="K1444" s="32" t="str">
        <f>VLOOKUP(I1444,Customers[],4,FALSE)</f>
        <v>Wandwin</v>
      </c>
      <c r="L1444" s="32" t="str">
        <f>VLOOKUP(Table85[[#This Row],[CustomerID]],Table!H:K,3,0)</f>
        <v>လျှော်ပင်</v>
      </c>
      <c r="M1444" s="32" t="str">
        <f>VLOOKUP(I1444,Customers[],5,FALSE)</f>
        <v>WholeSales/Contract</v>
      </c>
      <c r="N1444" s="34" t="s">
        <v>10</v>
      </c>
      <c r="O1444" s="37" t="s">
        <v>223</v>
      </c>
      <c r="P1444" s="32" t="str">
        <f>VLOOKUP(O1444,Stock[],2,FALSE)</f>
        <v>ချယ်ရီအရက်သန့်ကော် (.6Ltr)</v>
      </c>
      <c r="Q1444" s="35">
        <f>VLOOKUP(O1444,Stock[],3,FALSE)</f>
        <v>0.6</v>
      </c>
      <c r="R1444" s="35">
        <f>VLOOKUP(O1444,Stock[],4,FALSE)</f>
        <v>24</v>
      </c>
      <c r="S1444" s="34"/>
      <c r="T1444" s="35">
        <f>(DailySales!$S1444/DailySales!$R1444)+DailySales!$U1444</f>
        <v>100</v>
      </c>
      <c r="U1444" s="34">
        <v>100</v>
      </c>
      <c r="V1444" s="36">
        <f>+DailySales!$T1444*DailySales!$R1444</f>
        <v>2400</v>
      </c>
      <c r="W1444" s="36">
        <f>+DailySales!$V1444*DailySales!$Q1444</f>
        <v>1440</v>
      </c>
      <c r="X1444" s="36">
        <f>VLOOKUP(O1444,Stock[],6,FALSE)</f>
        <v>875</v>
      </c>
      <c r="Y1444" s="36">
        <f>+DailySales!$V1444*DailySales!$X1444</f>
        <v>2100000</v>
      </c>
      <c r="Z1444" s="37"/>
      <c r="AA1444" s="34"/>
      <c r="AB1444" s="78"/>
      <c r="AC1444" s="78"/>
      <c r="AD1444" s="34"/>
      <c r="AE1444" s="77"/>
      <c r="AF1444" s="38"/>
      <c r="AG1444" s="39"/>
      <c r="AH1444" s="38"/>
      <c r="AI1444" s="39"/>
      <c r="AJ1444" s="38">
        <v>46059</v>
      </c>
      <c r="AK1444" s="39">
        <v>2100000</v>
      </c>
      <c r="AL1444" s="34"/>
      <c r="AM1444" s="39"/>
      <c r="AN144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44" s="26"/>
      <c r="AQ1444" s="26"/>
      <c r="AR1444" s="26"/>
    </row>
    <row r="1445" spans="1:44" ht="19.5" customHeight="1" x14ac:dyDescent="0.25">
      <c r="A1445" s="32">
        <f t="shared" ref="A1445:A1496" si="120">YEAR(C1445)</f>
        <v>2026</v>
      </c>
      <c r="B1445" s="32">
        <f t="shared" ref="B1445:B1496" si="121">MONTH(C1445)</f>
        <v>1</v>
      </c>
      <c r="C1445" s="25">
        <v>46032</v>
      </c>
      <c r="D1445" s="57">
        <f t="shared" ca="1" si="118"/>
        <v>46097</v>
      </c>
      <c r="E1445" s="32" t="str">
        <f t="shared" ca="1" si="119"/>
        <v>2-Months</v>
      </c>
      <c r="F1445" s="32" t="str">
        <f>VLOOKUP(O1445,Stock[],5,FALSE)</f>
        <v>BE</v>
      </c>
      <c r="G1445" s="33" t="s">
        <v>2314</v>
      </c>
      <c r="H1445" s="34"/>
      <c r="I1445" s="34" t="s">
        <v>233</v>
      </c>
      <c r="J1445" s="32" t="str">
        <f>VLOOKUP(I1445,Customers[],2,FALSE)</f>
        <v>ဦးဝင်းနိုင်</v>
      </c>
      <c r="K1445" s="32" t="str">
        <f>VLOOKUP(I1445,Customers[],4,FALSE)</f>
        <v>Wandwin</v>
      </c>
      <c r="L1445" s="32" t="str">
        <f>VLOOKUP(Table85[[#This Row],[CustomerID]],Table!H:K,3,0)</f>
        <v>လျှော်ပင်</v>
      </c>
      <c r="M1445" s="32" t="str">
        <f>VLOOKUP(I1445,Customers[],5,FALSE)</f>
        <v>WholeSales/Contract</v>
      </c>
      <c r="N1445" s="34" t="s">
        <v>10</v>
      </c>
      <c r="O1445" s="37" t="s">
        <v>220</v>
      </c>
      <c r="P1445" s="32" t="str">
        <f>VLOOKUP(O1445,Stock[],2,FALSE)</f>
        <v>မြန်မာရှောက်ပျား</v>
      </c>
      <c r="Q1445" s="35">
        <f>VLOOKUP(O1445,Stock[],3,FALSE)</f>
        <v>0.64</v>
      </c>
      <c r="R1445" s="35">
        <f>VLOOKUP(O1445,Stock[],4,FALSE)</f>
        <v>14</v>
      </c>
      <c r="S1445" s="34"/>
      <c r="T1445" s="35">
        <f>(DailySales!$S1445/DailySales!$R1445)+DailySales!$U1445</f>
        <v>60</v>
      </c>
      <c r="U1445" s="34">
        <v>60</v>
      </c>
      <c r="V1445" s="36">
        <f>+DailySales!$T1445*DailySales!$R1445</f>
        <v>840</v>
      </c>
      <c r="W1445" s="36">
        <f>+DailySales!$V1445*DailySales!$Q1445</f>
        <v>537.6</v>
      </c>
      <c r="X1445" s="36">
        <f>VLOOKUP(O1445,Stock[],6,FALSE)</f>
        <v>1370</v>
      </c>
      <c r="Y1445" s="36">
        <f>+DailySales!$V1445*DailySales!$X1445</f>
        <v>1150800</v>
      </c>
      <c r="Z1445" s="37"/>
      <c r="AA1445" s="34"/>
      <c r="AB1445" s="78"/>
      <c r="AC1445" s="78"/>
      <c r="AD1445" s="34"/>
      <c r="AE1445" s="77"/>
      <c r="AF1445" s="38"/>
      <c r="AG1445" s="39"/>
      <c r="AH1445" s="38"/>
      <c r="AI1445" s="39"/>
      <c r="AJ1445" s="38">
        <v>46059</v>
      </c>
      <c r="AK1445" s="39">
        <v>1150800</v>
      </c>
      <c r="AL1445" s="34"/>
      <c r="AM1445" s="39"/>
      <c r="AN144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45" s="26"/>
      <c r="AQ1445" s="26"/>
      <c r="AR1445" s="26"/>
    </row>
    <row r="1446" spans="1:44" ht="19.5" customHeight="1" x14ac:dyDescent="0.25">
      <c r="A1446" s="32">
        <f t="shared" si="120"/>
        <v>2026</v>
      </c>
      <c r="B1446" s="32">
        <f t="shared" si="121"/>
        <v>1</v>
      </c>
      <c r="C1446" s="25">
        <v>46032</v>
      </c>
      <c r="D1446" s="57">
        <f t="shared" ca="1" si="118"/>
        <v>46097</v>
      </c>
      <c r="E1446" s="32" t="str">
        <f t="shared" ca="1" si="119"/>
        <v>2-Months</v>
      </c>
      <c r="F1446" s="32" t="str">
        <f>VLOOKUP(O1446,Stock[],5,FALSE)</f>
        <v>BE</v>
      </c>
      <c r="G1446" s="33" t="s">
        <v>2314</v>
      </c>
      <c r="H1446" s="34"/>
      <c r="I1446" s="34" t="s">
        <v>233</v>
      </c>
      <c r="J1446" s="32" t="str">
        <f>VLOOKUP(I1446,Customers[],2,FALSE)</f>
        <v>ဦးဝင်းနိုင်</v>
      </c>
      <c r="K1446" s="32" t="str">
        <f>VLOOKUP(I1446,Customers[],4,FALSE)</f>
        <v>Wandwin</v>
      </c>
      <c r="L1446" s="32" t="str">
        <f>VLOOKUP(Table85[[#This Row],[CustomerID]],Table!H:K,3,0)</f>
        <v>လျှော်ပင်</v>
      </c>
      <c r="M1446" s="32" t="str">
        <f>VLOOKUP(I1446,Customers[],5,FALSE)</f>
        <v>WholeSales/Contract</v>
      </c>
      <c r="N1446" s="34" t="s">
        <v>10</v>
      </c>
      <c r="O1446" s="37" t="s">
        <v>217</v>
      </c>
      <c r="P1446" s="32" t="str">
        <f>VLOOKUP(O1446,Stock[],2,FALSE)</f>
        <v>လိမ္မော်ဖြူ</v>
      </c>
      <c r="Q1446" s="35">
        <f>VLOOKUP(O1446,Stock[],3,FALSE)</f>
        <v>0.64</v>
      </c>
      <c r="R1446" s="35">
        <f>VLOOKUP(O1446,Stock[],4,FALSE)</f>
        <v>24</v>
      </c>
      <c r="S1446" s="34"/>
      <c r="T1446" s="35">
        <f>(DailySales!$S1446/DailySales!$R1446)+DailySales!$U1446</f>
        <v>20</v>
      </c>
      <c r="U1446" s="34">
        <v>20</v>
      </c>
      <c r="V1446" s="36">
        <f>+DailySales!$T1446*DailySales!$R1446</f>
        <v>480</v>
      </c>
      <c r="W1446" s="36">
        <f>+DailySales!$V1446*DailySales!$Q1446</f>
        <v>307.2</v>
      </c>
      <c r="X1446" s="36">
        <f>VLOOKUP(O1446,Stock[],6,FALSE)</f>
        <v>1330</v>
      </c>
      <c r="Y1446" s="36">
        <f>+DailySales!$V1446*DailySales!$X1446</f>
        <v>638400</v>
      </c>
      <c r="Z1446" s="37"/>
      <c r="AA1446" s="34"/>
      <c r="AB1446" s="78"/>
      <c r="AC1446" s="78"/>
      <c r="AD1446" s="34"/>
      <c r="AE1446" s="77"/>
      <c r="AF1446" s="38"/>
      <c r="AG1446" s="39"/>
      <c r="AH1446" s="38"/>
      <c r="AI1446" s="39"/>
      <c r="AJ1446" s="38">
        <v>46059</v>
      </c>
      <c r="AK1446" s="39">
        <v>638400</v>
      </c>
      <c r="AL1446" s="34"/>
      <c r="AM1446" s="39"/>
      <c r="AN144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46" s="26"/>
      <c r="AQ1446" s="26"/>
      <c r="AR1446" s="26"/>
    </row>
    <row r="1447" spans="1:44" ht="19.5" customHeight="1" x14ac:dyDescent="0.25">
      <c r="A1447" s="32">
        <f t="shared" si="120"/>
        <v>2026</v>
      </c>
      <c r="B1447" s="32">
        <f t="shared" si="121"/>
        <v>1</v>
      </c>
      <c r="C1447" s="25">
        <v>46032</v>
      </c>
      <c r="D1447" s="57">
        <f t="shared" ca="1" si="118"/>
        <v>46097</v>
      </c>
      <c r="E1447" s="32" t="str">
        <f t="shared" ca="1" si="119"/>
        <v>2-Months</v>
      </c>
      <c r="F1447" s="32" t="str">
        <f>VLOOKUP(O1447,Stock[],5,FALSE)</f>
        <v>BE</v>
      </c>
      <c r="G1447" s="33" t="s">
        <v>2314</v>
      </c>
      <c r="H1447" s="34"/>
      <c r="I1447" s="34" t="s">
        <v>233</v>
      </c>
      <c r="J1447" s="32" t="str">
        <f>VLOOKUP(I1447,Customers[],2,FALSE)</f>
        <v>ဦးဝင်းနိုင်</v>
      </c>
      <c r="K1447" s="32" t="str">
        <f>VLOOKUP(I1447,Customers[],4,FALSE)</f>
        <v>Wandwin</v>
      </c>
      <c r="L1447" s="32" t="str">
        <f>VLOOKUP(Table85[[#This Row],[CustomerID]],Table!H:K,3,0)</f>
        <v>လျှော်ပင်</v>
      </c>
      <c r="M1447" s="32" t="str">
        <f>VLOOKUP(I1447,Customers[],5,FALSE)</f>
        <v>WholeSales/Contract</v>
      </c>
      <c r="N1447" s="34" t="s">
        <v>10</v>
      </c>
      <c r="O1447" s="37" t="s">
        <v>2120</v>
      </c>
      <c r="P1447" s="32" t="str">
        <f>VLOOKUP(O1447,Stock[],2,FALSE)</f>
        <v>ဇေ အရက်သန့်</v>
      </c>
      <c r="Q1447" s="35">
        <f>VLOOKUP(O1447,Stock[],3,FALSE)</f>
        <v>0.64</v>
      </c>
      <c r="R1447" s="35">
        <f>VLOOKUP(O1447,Stock[],4,FALSE)</f>
        <v>14</v>
      </c>
      <c r="S1447" s="34"/>
      <c r="T1447" s="35">
        <f>(DailySales!$S1447/DailySales!$R1447)+DailySales!$U1447</f>
        <v>10</v>
      </c>
      <c r="U1447" s="34">
        <v>10</v>
      </c>
      <c r="V1447" s="36">
        <f>+DailySales!$T1447*DailySales!$R1447</f>
        <v>140</v>
      </c>
      <c r="W1447" s="36">
        <f>+DailySales!$V1447*DailySales!$Q1447</f>
        <v>89.600000000000009</v>
      </c>
      <c r="X1447" s="36">
        <f>VLOOKUP(O1447,Stock[],6,FALSE)</f>
        <v>1380</v>
      </c>
      <c r="Y1447" s="36">
        <f>+DailySales!$V1447*DailySales!$X1447</f>
        <v>193200</v>
      </c>
      <c r="Z1447" s="37"/>
      <c r="AA1447" s="34"/>
      <c r="AB1447" s="78"/>
      <c r="AC1447" s="78"/>
      <c r="AD1447" s="34"/>
      <c r="AE1447" s="77"/>
      <c r="AF1447" s="38"/>
      <c r="AG1447" s="39"/>
      <c r="AH1447" s="38"/>
      <c r="AI1447" s="39"/>
      <c r="AJ1447" s="38">
        <v>46059</v>
      </c>
      <c r="AK1447" s="39">
        <v>193200</v>
      </c>
      <c r="AL1447" s="34"/>
      <c r="AM1447" s="39"/>
      <c r="AN144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47" s="26"/>
      <c r="AQ1447" s="26"/>
      <c r="AR1447" s="26"/>
    </row>
    <row r="1448" spans="1:44" ht="19.5" customHeight="1" x14ac:dyDescent="0.25">
      <c r="A1448" s="32">
        <f t="shared" si="120"/>
        <v>2026</v>
      </c>
      <c r="B1448" s="32">
        <f t="shared" si="121"/>
        <v>1</v>
      </c>
      <c r="C1448" s="25">
        <v>46032</v>
      </c>
      <c r="D1448" s="57">
        <f t="shared" ca="1" si="118"/>
        <v>46097</v>
      </c>
      <c r="E1448" s="32" t="str">
        <f t="shared" ca="1" si="119"/>
        <v>2-Months</v>
      </c>
      <c r="F1448" s="32" t="str">
        <f>VLOOKUP(O1448,Stock[],5,FALSE)</f>
        <v>BE</v>
      </c>
      <c r="G1448" s="33" t="s">
        <v>2314</v>
      </c>
      <c r="H1448" s="34"/>
      <c r="I1448" s="34" t="s">
        <v>233</v>
      </c>
      <c r="J1448" s="32" t="str">
        <f>VLOOKUP(I1448,Customers[],2,FALSE)</f>
        <v>ဦးဝင်းနိုင်</v>
      </c>
      <c r="K1448" s="32" t="str">
        <f>VLOOKUP(I1448,Customers[],4,FALSE)</f>
        <v>Wandwin</v>
      </c>
      <c r="L1448" s="32" t="str">
        <f>VLOOKUP(Table85[[#This Row],[CustomerID]],Table!H:K,3,0)</f>
        <v>လျှော်ပင်</v>
      </c>
      <c r="M1448" s="32" t="str">
        <f>VLOOKUP(I1448,Customers[],5,FALSE)</f>
        <v>WholeSales/Contract</v>
      </c>
      <c r="N1448" s="34" t="s">
        <v>10</v>
      </c>
      <c r="O1448" s="37" t="s">
        <v>210</v>
      </c>
      <c r="P1448" s="32" t="str">
        <f>VLOOKUP(O1448,Stock[],2,FALSE)</f>
        <v>ဇေယျဝတီ Red ပု</v>
      </c>
      <c r="Q1448" s="35">
        <f>VLOOKUP(O1448,Stock[],3,FALSE)</f>
        <v>0.64</v>
      </c>
      <c r="R1448" s="35">
        <f>VLOOKUP(O1448,Stock[],4,FALSE)</f>
        <v>14</v>
      </c>
      <c r="S1448" s="34"/>
      <c r="T1448" s="35">
        <f>(DailySales!$S1448/DailySales!$R1448)+DailySales!$U1448</f>
        <v>10</v>
      </c>
      <c r="U1448" s="34">
        <v>10</v>
      </c>
      <c r="V1448" s="36">
        <f>+DailySales!$T1448*DailySales!$R1448</f>
        <v>140</v>
      </c>
      <c r="W1448" s="36">
        <f>+DailySales!$V1448*DailySales!$Q1448</f>
        <v>89.600000000000009</v>
      </c>
      <c r="X1448" s="36">
        <f>VLOOKUP(O1448,Stock[],6,FALSE)</f>
        <v>1600</v>
      </c>
      <c r="Y1448" s="36">
        <f>+DailySales!$V1448*DailySales!$X1448</f>
        <v>224000</v>
      </c>
      <c r="Z1448" s="37"/>
      <c r="AA1448" s="34"/>
      <c r="AB1448" s="78"/>
      <c r="AC1448" s="78"/>
      <c r="AD1448" s="34"/>
      <c r="AE1448" s="77"/>
      <c r="AF1448" s="38"/>
      <c r="AG1448" s="39"/>
      <c r="AH1448" s="38"/>
      <c r="AI1448" s="39"/>
      <c r="AJ1448" s="38">
        <v>46059</v>
      </c>
      <c r="AK1448" s="39">
        <v>224000</v>
      </c>
      <c r="AL1448" s="34"/>
      <c r="AM1448" s="39"/>
      <c r="AN144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48" s="26"/>
      <c r="AQ1448" s="26"/>
      <c r="AR1448" s="26"/>
    </row>
    <row r="1449" spans="1:44" ht="19.5" customHeight="1" x14ac:dyDescent="0.25">
      <c r="A1449" s="32">
        <f t="shared" si="120"/>
        <v>2026</v>
      </c>
      <c r="B1449" s="32">
        <f t="shared" si="121"/>
        <v>1</v>
      </c>
      <c r="C1449" s="25">
        <v>46032</v>
      </c>
      <c r="D1449" s="57">
        <f t="shared" ca="1" si="118"/>
        <v>46097</v>
      </c>
      <c r="E1449" s="32" t="str">
        <f t="shared" ca="1" si="119"/>
        <v>2-Months</v>
      </c>
      <c r="F1449" s="32" t="str">
        <f>VLOOKUP(O1449,Stock[],5,FALSE)</f>
        <v>BE</v>
      </c>
      <c r="G1449" s="33" t="s">
        <v>2314</v>
      </c>
      <c r="H1449" s="34"/>
      <c r="I1449" s="34" t="s">
        <v>233</v>
      </c>
      <c r="J1449" s="32" t="str">
        <f>VLOOKUP(I1449,Customers[],2,FALSE)</f>
        <v>ဦးဝင်းနိုင်</v>
      </c>
      <c r="K1449" s="32" t="str">
        <f>VLOOKUP(I1449,Customers[],4,FALSE)</f>
        <v>Wandwin</v>
      </c>
      <c r="L1449" s="32" t="str">
        <f>VLOOKUP(Table85[[#This Row],[CustomerID]],Table!H:K,3,0)</f>
        <v>လျှော်ပင်</v>
      </c>
      <c r="M1449" s="32" t="str">
        <f>VLOOKUP(I1449,Customers[],5,FALSE)</f>
        <v>WholeSales/Contract</v>
      </c>
      <c r="N1449" s="34" t="s">
        <v>10</v>
      </c>
      <c r="O1449" s="37" t="s">
        <v>214</v>
      </c>
      <c r="P1449" s="32" t="str">
        <f>VLOOKUP(O1449,Stock[],2,FALSE)</f>
        <v>ကောင်းကြည်</v>
      </c>
      <c r="Q1449" s="35">
        <f>VLOOKUP(O1449,Stock[],3,FALSE)</f>
        <v>0.64</v>
      </c>
      <c r="R1449" s="35">
        <f>VLOOKUP(O1449,Stock[],4,FALSE)</f>
        <v>14</v>
      </c>
      <c r="S1449" s="34"/>
      <c r="T1449" s="35">
        <f>(DailySales!$S1449/DailySales!$R1449)+DailySales!$U1449</f>
        <v>30</v>
      </c>
      <c r="U1449" s="34">
        <v>30</v>
      </c>
      <c r="V1449" s="36">
        <f>+DailySales!$T1449*DailySales!$R1449</f>
        <v>420</v>
      </c>
      <c r="W1449" s="36">
        <f>+DailySales!$V1449*DailySales!$Q1449</f>
        <v>268.8</v>
      </c>
      <c r="X1449" s="36">
        <f>VLOOKUP(O1449,Stock[],6,FALSE)</f>
        <v>1330</v>
      </c>
      <c r="Y1449" s="36">
        <f>+DailySales!$V1449*DailySales!$X1449</f>
        <v>558600</v>
      </c>
      <c r="Z1449" s="37"/>
      <c r="AA1449" s="34"/>
      <c r="AB1449" s="78"/>
      <c r="AC1449" s="78"/>
      <c r="AD1449" s="34"/>
      <c r="AE1449" s="77"/>
      <c r="AF1449" s="38"/>
      <c r="AG1449" s="39"/>
      <c r="AH1449" s="38"/>
      <c r="AI1449" s="39"/>
      <c r="AJ1449" s="38">
        <v>46059</v>
      </c>
      <c r="AK1449" s="39">
        <v>558600</v>
      </c>
      <c r="AL1449" s="34"/>
      <c r="AM1449" s="39"/>
      <c r="AN144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49" s="26"/>
      <c r="AQ1449" s="26"/>
      <c r="AR1449" s="26"/>
    </row>
    <row r="1450" spans="1:44" ht="19.5" customHeight="1" x14ac:dyDescent="0.25">
      <c r="A1450" s="32">
        <f t="shared" si="120"/>
        <v>2026</v>
      </c>
      <c r="B1450" s="32">
        <f t="shared" si="121"/>
        <v>1</v>
      </c>
      <c r="C1450" s="25">
        <v>46032</v>
      </c>
      <c r="D1450" s="57">
        <f t="shared" ca="1" si="118"/>
        <v>46097</v>
      </c>
      <c r="E1450" s="32" t="str">
        <f t="shared" ca="1" si="119"/>
        <v>2-Months</v>
      </c>
      <c r="F1450" s="32" t="str">
        <f>VLOOKUP(O1450,Stock[],5,FALSE)</f>
        <v>BE</v>
      </c>
      <c r="G1450" s="33" t="s">
        <v>2314</v>
      </c>
      <c r="H1450" s="34"/>
      <c r="I1450" s="34" t="s">
        <v>233</v>
      </c>
      <c r="J1450" s="32" t="str">
        <f>VLOOKUP(I1450,Customers[],2,FALSE)</f>
        <v>ဦးဝင်းနိုင်</v>
      </c>
      <c r="K1450" s="32" t="str">
        <f>VLOOKUP(I1450,Customers[],4,FALSE)</f>
        <v>Wandwin</v>
      </c>
      <c r="L1450" s="32" t="str">
        <f>VLOOKUP(Table85[[#This Row],[CustomerID]],Table!H:K,3,0)</f>
        <v>လျှော်ပင်</v>
      </c>
      <c r="M1450" s="32" t="str">
        <f>VLOOKUP(I1450,Customers[],5,FALSE)</f>
        <v>WholeSales/Contract</v>
      </c>
      <c r="N1450" s="34" t="s">
        <v>10</v>
      </c>
      <c r="O1450" s="37" t="s">
        <v>221</v>
      </c>
      <c r="P1450" s="32" t="str">
        <f>VLOOKUP(O1450,Stock[],2,FALSE)</f>
        <v>မိုးနဲကွန်ကီး</v>
      </c>
      <c r="Q1450" s="35">
        <f>VLOOKUP(O1450,Stock[],3,FALSE)</f>
        <v>0.64</v>
      </c>
      <c r="R1450" s="35">
        <f>VLOOKUP(O1450,Stock[],4,FALSE)</f>
        <v>14</v>
      </c>
      <c r="S1450" s="34"/>
      <c r="T1450" s="35">
        <f>(DailySales!$S1450/DailySales!$R1450)+DailySales!$U1450</f>
        <v>5</v>
      </c>
      <c r="U1450" s="34">
        <v>5</v>
      </c>
      <c r="V1450" s="36">
        <f>+DailySales!$T1450*DailySales!$R1450</f>
        <v>70</v>
      </c>
      <c r="W1450" s="36">
        <f>+DailySales!$V1450*DailySales!$Q1450</f>
        <v>44.800000000000004</v>
      </c>
      <c r="X1450" s="36">
        <f>VLOOKUP(O1450,Stock[],6,FALSE)</f>
        <v>1500</v>
      </c>
      <c r="Y1450" s="36">
        <f>+DailySales!$V1450*DailySales!$X1450</f>
        <v>105000</v>
      </c>
      <c r="Z1450" s="37"/>
      <c r="AA1450" s="34"/>
      <c r="AB1450" s="78"/>
      <c r="AC1450" s="78"/>
      <c r="AD1450" s="34"/>
      <c r="AE1450" s="77"/>
      <c r="AF1450" s="38"/>
      <c r="AG1450" s="39"/>
      <c r="AH1450" s="38"/>
      <c r="AI1450" s="39"/>
      <c r="AJ1450" s="38">
        <v>46059</v>
      </c>
      <c r="AK1450" s="39">
        <v>105000</v>
      </c>
      <c r="AL1450" s="34"/>
      <c r="AM1450" s="39"/>
      <c r="AN145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50" s="26"/>
      <c r="AQ1450" s="26"/>
      <c r="AR1450" s="26"/>
    </row>
    <row r="1451" spans="1:44" ht="19.5" customHeight="1" x14ac:dyDescent="0.25">
      <c r="A1451" s="32">
        <f t="shared" si="120"/>
        <v>2026</v>
      </c>
      <c r="B1451" s="32">
        <f t="shared" si="121"/>
        <v>1</v>
      </c>
      <c r="C1451" s="25">
        <v>46032</v>
      </c>
      <c r="D1451" s="57">
        <f t="shared" ca="1" si="118"/>
        <v>46097</v>
      </c>
      <c r="E1451" s="32" t="str">
        <f t="shared" ca="1" si="119"/>
        <v>2-Months</v>
      </c>
      <c r="F1451" s="32" t="str">
        <f>VLOOKUP(O1451,Stock[],5,FALSE)</f>
        <v>BE</v>
      </c>
      <c r="G1451" s="33" t="s">
        <v>2314</v>
      </c>
      <c r="H1451" s="34"/>
      <c r="I1451" s="34" t="s">
        <v>233</v>
      </c>
      <c r="J1451" s="32" t="str">
        <f>VLOOKUP(I1451,Customers[],2,FALSE)</f>
        <v>ဦးဝင်းနိုင်</v>
      </c>
      <c r="K1451" s="32" t="str">
        <f>VLOOKUP(I1451,Customers[],4,FALSE)</f>
        <v>Wandwin</v>
      </c>
      <c r="L1451" s="32" t="str">
        <f>VLOOKUP(Table85[[#This Row],[CustomerID]],Table!H:K,3,0)</f>
        <v>လျှော်ပင်</v>
      </c>
      <c r="M1451" s="32" t="str">
        <f>VLOOKUP(I1451,Customers[],5,FALSE)</f>
        <v>WholeSales/Contract</v>
      </c>
      <c r="N1451" s="34" t="s">
        <v>10</v>
      </c>
      <c r="O1451" s="37" t="s">
        <v>205</v>
      </c>
      <c r="P1451" s="32" t="str">
        <f>VLOOKUP(O1451,Stock[],2,FALSE)</f>
        <v>ကောင်းကြည် ကော် 25%  (1Ltr )</v>
      </c>
      <c r="Q1451" s="35">
        <f>VLOOKUP(O1451,Stock[],3,FALSE)</f>
        <v>1</v>
      </c>
      <c r="R1451" s="35">
        <f>VLOOKUP(O1451,Stock[],4,FALSE)</f>
        <v>12</v>
      </c>
      <c r="S1451" s="34"/>
      <c r="T1451" s="35">
        <f>(DailySales!$S1451/DailySales!$R1451)+DailySales!$U1451</f>
        <v>35</v>
      </c>
      <c r="U1451" s="34">
        <v>35</v>
      </c>
      <c r="V1451" s="36">
        <f>+DailySales!$T1451*DailySales!$R1451</f>
        <v>420</v>
      </c>
      <c r="W1451" s="36">
        <f>+DailySales!$V1451*DailySales!$Q1451</f>
        <v>420</v>
      </c>
      <c r="X1451" s="36">
        <f>VLOOKUP(O1451,Stock[],6,FALSE)</f>
        <v>1530</v>
      </c>
      <c r="Y1451" s="36">
        <f>+DailySales!$V1451*DailySales!$X1451</f>
        <v>642600</v>
      </c>
      <c r="Z1451" s="37"/>
      <c r="AA1451" s="34"/>
      <c r="AB1451" s="78"/>
      <c r="AC1451" s="78"/>
      <c r="AD1451" s="34"/>
      <c r="AE1451" s="77"/>
      <c r="AF1451" s="38"/>
      <c r="AG1451" s="39"/>
      <c r="AH1451" s="38"/>
      <c r="AI1451" s="39"/>
      <c r="AJ1451" s="38">
        <v>46059</v>
      </c>
      <c r="AK1451" s="39">
        <v>642600</v>
      </c>
      <c r="AL1451" s="34"/>
      <c r="AM1451" s="39"/>
      <c r="AN145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51" s="26"/>
      <c r="AQ1451" s="26"/>
      <c r="AR1451" s="26"/>
    </row>
    <row r="1452" spans="1:44" ht="19.5" customHeight="1" x14ac:dyDescent="0.25">
      <c r="A1452" s="32">
        <f t="shared" si="120"/>
        <v>2026</v>
      </c>
      <c r="B1452" s="32">
        <f t="shared" si="121"/>
        <v>1</v>
      </c>
      <c r="C1452" s="25">
        <v>46032</v>
      </c>
      <c r="D1452" s="57">
        <f t="shared" ca="1" si="118"/>
        <v>46097</v>
      </c>
      <c r="E1452" s="32" t="str">
        <f t="shared" ca="1" si="119"/>
        <v>2-Months</v>
      </c>
      <c r="F1452" s="32" t="str">
        <f>VLOOKUP(O1452,Stock[],5,FALSE)</f>
        <v>BE</v>
      </c>
      <c r="G1452" s="33" t="s">
        <v>2315</v>
      </c>
      <c r="H1452" s="34" t="s">
        <v>275</v>
      </c>
      <c r="I1452" s="34" t="s">
        <v>612</v>
      </c>
      <c r="J1452" s="32" t="str">
        <f>VLOOKUP(I1452,Customers[],2,FALSE)</f>
        <v>ကိုစိုးဦး</v>
      </c>
      <c r="K1452" s="32" t="str">
        <f>VLOOKUP(I1452,Customers[],4,FALSE)</f>
        <v>Kyukpadaung</v>
      </c>
      <c r="L1452" s="32" t="str">
        <f>VLOOKUP(Table85[[#This Row],[CustomerID]],Table!H:K,3,0)</f>
        <v>ဝက်ချုပ်ကုန်း</v>
      </c>
      <c r="M1452" s="32" t="str">
        <f>VLOOKUP(I1452,Customers[],5,FALSE)</f>
        <v>Van-1</v>
      </c>
      <c r="N1452" s="34" t="s">
        <v>9</v>
      </c>
      <c r="O1452" s="37" t="s">
        <v>217</v>
      </c>
      <c r="P1452" s="32" t="str">
        <f>VLOOKUP(O1452,Stock[],2,FALSE)</f>
        <v>လိမ္မော်ဖြူ</v>
      </c>
      <c r="Q1452" s="35">
        <f>VLOOKUP(O1452,Stock[],3,FALSE)</f>
        <v>0.64</v>
      </c>
      <c r="R1452" s="35">
        <f>VLOOKUP(O1452,Stock[],4,FALSE)</f>
        <v>24</v>
      </c>
      <c r="S1452" s="34"/>
      <c r="T1452" s="35">
        <f>(DailySales!$S1452/DailySales!$R1452)+DailySales!$U1452</f>
        <v>25</v>
      </c>
      <c r="U1452" s="34">
        <v>25</v>
      </c>
      <c r="V1452" s="36">
        <f>+DailySales!$T1452*DailySales!$R1452</f>
        <v>600</v>
      </c>
      <c r="W1452" s="36">
        <f>+DailySales!$V1452*DailySales!$Q1452</f>
        <v>384</v>
      </c>
      <c r="X1452" s="36">
        <f>VLOOKUP(O1452,Stock[],6,FALSE)</f>
        <v>1330</v>
      </c>
      <c r="Y1452" s="36">
        <f>+DailySales!$V1452*DailySales!$X1452</f>
        <v>798000</v>
      </c>
      <c r="Z1452" s="37"/>
      <c r="AA1452" s="34"/>
      <c r="AB1452" s="78">
        <v>3000</v>
      </c>
      <c r="AC1452" s="78">
        <v>4200</v>
      </c>
      <c r="AD1452" s="34"/>
      <c r="AE1452" s="77">
        <v>14500</v>
      </c>
      <c r="AF1452" s="38">
        <v>46032</v>
      </c>
      <c r="AG1452" s="39">
        <v>805300</v>
      </c>
      <c r="AH1452" s="38"/>
      <c r="AI1452" s="39"/>
      <c r="AJ1452" s="38"/>
      <c r="AK1452" s="39"/>
      <c r="AL1452" s="34"/>
      <c r="AM1452" s="39"/>
      <c r="AN145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52" s="26"/>
      <c r="AQ1452" s="26"/>
      <c r="AR1452" s="26"/>
    </row>
    <row r="1453" spans="1:44" ht="19.5" customHeight="1" x14ac:dyDescent="0.25">
      <c r="A1453" s="32">
        <f t="shared" si="120"/>
        <v>2026</v>
      </c>
      <c r="B1453" s="32">
        <f t="shared" si="121"/>
        <v>1</v>
      </c>
      <c r="C1453" s="25">
        <v>46032</v>
      </c>
      <c r="D1453" s="57">
        <f t="shared" ca="1" si="118"/>
        <v>46097</v>
      </c>
      <c r="E1453" s="32" t="str">
        <f t="shared" ca="1" si="119"/>
        <v>2-Months</v>
      </c>
      <c r="F1453" s="32" t="str">
        <f>VLOOKUP(O1453,Stock[],5,FALSE)</f>
        <v>BE</v>
      </c>
      <c r="G1453" s="33" t="s">
        <v>2315</v>
      </c>
      <c r="H1453" s="34" t="s">
        <v>275</v>
      </c>
      <c r="I1453" s="34" t="s">
        <v>612</v>
      </c>
      <c r="J1453" s="32" t="str">
        <f>VLOOKUP(I1453,Customers[],2,FALSE)</f>
        <v>ကိုစိုးဦး</v>
      </c>
      <c r="K1453" s="32" t="str">
        <f>VLOOKUP(I1453,Customers[],4,FALSE)</f>
        <v>Kyukpadaung</v>
      </c>
      <c r="L1453" s="32" t="str">
        <f>VLOOKUP(Table85[[#This Row],[CustomerID]],Table!H:K,3,0)</f>
        <v>ဝက်ချုပ်ကုန်း</v>
      </c>
      <c r="M1453" s="32" t="str">
        <f>VLOOKUP(I1453,Customers[],5,FALSE)</f>
        <v>Van-1</v>
      </c>
      <c r="N1453" s="34" t="s">
        <v>9</v>
      </c>
      <c r="O1453" s="37" t="s">
        <v>221</v>
      </c>
      <c r="P1453" s="32" t="str">
        <f>VLOOKUP(O1453,Stock[],2,FALSE)</f>
        <v>မိုးနဲကွန်ကီး</v>
      </c>
      <c r="Q1453" s="35">
        <f>VLOOKUP(O1453,Stock[],3,FALSE)</f>
        <v>0.64</v>
      </c>
      <c r="R1453" s="35">
        <f>VLOOKUP(O1453,Stock[],4,FALSE)</f>
        <v>14</v>
      </c>
      <c r="S1453" s="34"/>
      <c r="T1453" s="35">
        <f>(DailySales!$S1453/DailySales!$R1453)+DailySales!$U1453</f>
        <v>20</v>
      </c>
      <c r="U1453" s="34">
        <v>20</v>
      </c>
      <c r="V1453" s="36">
        <f>+DailySales!$T1453*DailySales!$R1453</f>
        <v>280</v>
      </c>
      <c r="W1453" s="36">
        <f>+DailySales!$V1453*DailySales!$Q1453</f>
        <v>179.20000000000002</v>
      </c>
      <c r="X1453" s="36">
        <f>VLOOKUP(O1453,Stock[],6,FALSE)</f>
        <v>1500</v>
      </c>
      <c r="Y1453" s="36">
        <f>+DailySales!$V1453*DailySales!$X1453</f>
        <v>420000</v>
      </c>
      <c r="Z1453" s="37"/>
      <c r="AA1453" s="34"/>
      <c r="AB1453" s="78"/>
      <c r="AC1453" s="78"/>
      <c r="AD1453" s="34"/>
      <c r="AE1453" s="77">
        <v>8000</v>
      </c>
      <c r="AF1453" s="38">
        <v>46032</v>
      </c>
      <c r="AG1453" s="39">
        <v>428000</v>
      </c>
      <c r="AH1453" s="38"/>
      <c r="AI1453" s="39"/>
      <c r="AJ1453" s="38"/>
      <c r="AK1453" s="39"/>
      <c r="AL1453" s="34"/>
      <c r="AM1453" s="39"/>
      <c r="AN145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53" s="26"/>
      <c r="AQ1453" s="26"/>
      <c r="AR1453" s="26"/>
    </row>
    <row r="1454" spans="1:44" ht="19.5" customHeight="1" x14ac:dyDescent="0.25">
      <c r="A1454" s="32">
        <f t="shared" si="120"/>
        <v>2026</v>
      </c>
      <c r="B1454" s="32">
        <f t="shared" si="121"/>
        <v>1</v>
      </c>
      <c r="C1454" s="25">
        <v>46032</v>
      </c>
      <c r="D1454" s="57">
        <f t="shared" ca="1" si="118"/>
        <v>46097</v>
      </c>
      <c r="E1454" s="32" t="str">
        <f t="shared" ca="1" si="119"/>
        <v>2-Months</v>
      </c>
      <c r="F1454" s="32" t="str">
        <f>VLOOKUP(O1454,Stock[],5,FALSE)</f>
        <v>BE</v>
      </c>
      <c r="G1454" s="33" t="s">
        <v>2316</v>
      </c>
      <c r="H1454" s="34" t="s">
        <v>275</v>
      </c>
      <c r="I1454" s="34" t="s">
        <v>608</v>
      </c>
      <c r="J1454" s="32" t="str">
        <f>VLOOKUP(I1454,Customers[],2,FALSE)</f>
        <v>မစန်းစန်းဝင်း</v>
      </c>
      <c r="K1454" s="32" t="str">
        <f>VLOOKUP(I1454,Customers[],4,FALSE)</f>
        <v>Kyukpadaung</v>
      </c>
      <c r="L1454" s="32" t="str">
        <f>VLOOKUP(Table85[[#This Row],[CustomerID]],Table!H:K,3,0)</f>
        <v>ကျေးသာအိုင့်</v>
      </c>
      <c r="M1454" s="32" t="str">
        <f>VLOOKUP(I1454,Customers[],5,FALSE)</f>
        <v>Van-1</v>
      </c>
      <c r="N1454" s="34" t="s">
        <v>9</v>
      </c>
      <c r="O1454" s="37" t="s">
        <v>217</v>
      </c>
      <c r="P1454" s="32" t="str">
        <f>VLOOKUP(O1454,Stock[],2,FALSE)</f>
        <v>လိမ္မော်ဖြူ</v>
      </c>
      <c r="Q1454" s="35">
        <f>VLOOKUP(O1454,Stock[],3,FALSE)</f>
        <v>0.64</v>
      </c>
      <c r="R1454" s="35">
        <f>VLOOKUP(O1454,Stock[],4,FALSE)</f>
        <v>24</v>
      </c>
      <c r="S1454" s="34"/>
      <c r="T1454" s="35">
        <f>(DailySales!$S1454/DailySales!$R1454)+DailySales!$U1454</f>
        <v>1</v>
      </c>
      <c r="U1454" s="34">
        <v>1</v>
      </c>
      <c r="V1454" s="36">
        <f>+DailySales!$T1454*DailySales!$R1454</f>
        <v>24</v>
      </c>
      <c r="W1454" s="36">
        <f>+DailySales!$V1454*DailySales!$Q1454</f>
        <v>15.36</v>
      </c>
      <c r="X1454" s="36">
        <f>VLOOKUP(O1454,Stock[],6,FALSE)</f>
        <v>1330</v>
      </c>
      <c r="Y1454" s="36">
        <f>+DailySales!$V1454*DailySales!$X1454</f>
        <v>31920</v>
      </c>
      <c r="Z1454" s="37"/>
      <c r="AA1454" s="34"/>
      <c r="AB1454" s="78"/>
      <c r="AC1454" s="78"/>
      <c r="AD1454" s="34"/>
      <c r="AE1454" s="77">
        <v>580</v>
      </c>
      <c r="AF1454" s="38">
        <v>46032</v>
      </c>
      <c r="AG1454" s="39">
        <v>32500</v>
      </c>
      <c r="AH1454" s="38"/>
      <c r="AI1454" s="39"/>
      <c r="AJ1454" s="38"/>
      <c r="AK1454" s="39"/>
      <c r="AL1454" s="34"/>
      <c r="AM1454" s="39"/>
      <c r="AN145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54" s="26"/>
      <c r="AQ1454" s="26"/>
      <c r="AR1454" s="26"/>
    </row>
    <row r="1455" spans="1:44" ht="19.5" customHeight="1" x14ac:dyDescent="0.25">
      <c r="A1455" s="32">
        <f t="shared" si="120"/>
        <v>2026</v>
      </c>
      <c r="B1455" s="32">
        <f t="shared" si="121"/>
        <v>1</v>
      </c>
      <c r="C1455" s="25">
        <v>46032</v>
      </c>
      <c r="D1455" s="57">
        <f t="shared" ca="1" si="118"/>
        <v>46097</v>
      </c>
      <c r="E1455" s="32" t="str">
        <f t="shared" ca="1" si="119"/>
        <v>2-Months</v>
      </c>
      <c r="F1455" s="32" t="str">
        <f>VLOOKUP(O1455,Stock[],5,FALSE)</f>
        <v>BE</v>
      </c>
      <c r="G1455" s="33" t="s">
        <v>2316</v>
      </c>
      <c r="H1455" s="34" t="s">
        <v>275</v>
      </c>
      <c r="I1455" s="34" t="s">
        <v>608</v>
      </c>
      <c r="J1455" s="32" t="str">
        <f>VLOOKUP(I1455,Customers[],2,FALSE)</f>
        <v>မစန်းစန်းဝင်း</v>
      </c>
      <c r="K1455" s="32" t="str">
        <f>VLOOKUP(I1455,Customers[],4,FALSE)</f>
        <v>Kyukpadaung</v>
      </c>
      <c r="L1455" s="32" t="str">
        <f>VLOOKUP(Table85[[#This Row],[CustomerID]],Table!H:K,3,0)</f>
        <v>ကျေးသာအိုင့်</v>
      </c>
      <c r="M1455" s="32" t="str">
        <f>VLOOKUP(I1455,Customers[],5,FALSE)</f>
        <v>Van-1</v>
      </c>
      <c r="N1455" s="34" t="s">
        <v>9</v>
      </c>
      <c r="O1455" s="37" t="s">
        <v>221</v>
      </c>
      <c r="P1455" s="32" t="str">
        <f>VLOOKUP(O1455,Stock[],2,FALSE)</f>
        <v>မိုးနဲကွန်ကီး</v>
      </c>
      <c r="Q1455" s="35">
        <f>VLOOKUP(O1455,Stock[],3,FALSE)</f>
        <v>0.64</v>
      </c>
      <c r="R1455" s="35">
        <f>VLOOKUP(O1455,Stock[],4,FALSE)</f>
        <v>14</v>
      </c>
      <c r="S1455" s="34"/>
      <c r="T1455" s="35">
        <f>(DailySales!$S1455/DailySales!$R1455)+DailySales!$U1455</f>
        <v>2</v>
      </c>
      <c r="U1455" s="34">
        <v>2</v>
      </c>
      <c r="V1455" s="36">
        <f>+DailySales!$T1455*DailySales!$R1455</f>
        <v>28</v>
      </c>
      <c r="W1455" s="36">
        <f>+DailySales!$V1455*DailySales!$Q1455</f>
        <v>17.920000000000002</v>
      </c>
      <c r="X1455" s="36">
        <f>VLOOKUP(O1455,Stock[],6,FALSE)</f>
        <v>1500</v>
      </c>
      <c r="Y1455" s="36">
        <f>+DailySales!$V1455*DailySales!$X1455</f>
        <v>42000</v>
      </c>
      <c r="Z1455" s="37"/>
      <c r="AA1455" s="34"/>
      <c r="AB1455" s="78"/>
      <c r="AC1455" s="78"/>
      <c r="AD1455" s="34"/>
      <c r="AE1455" s="77">
        <v>800</v>
      </c>
      <c r="AF1455" s="38">
        <v>46032</v>
      </c>
      <c r="AG1455" s="39">
        <v>42800</v>
      </c>
      <c r="AH1455" s="38"/>
      <c r="AI1455" s="39"/>
      <c r="AJ1455" s="38"/>
      <c r="AK1455" s="39"/>
      <c r="AL1455" s="34"/>
      <c r="AM1455" s="39"/>
      <c r="AN145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55" s="26"/>
      <c r="AQ1455" s="26"/>
      <c r="AR1455" s="26"/>
    </row>
    <row r="1456" spans="1:44" ht="19.5" customHeight="1" x14ac:dyDescent="0.25">
      <c r="A1456" s="32">
        <f t="shared" si="120"/>
        <v>2026</v>
      </c>
      <c r="B1456" s="32">
        <f t="shared" si="121"/>
        <v>1</v>
      </c>
      <c r="C1456" s="25">
        <v>46032</v>
      </c>
      <c r="D1456" s="57">
        <f t="shared" ca="1" si="118"/>
        <v>46097</v>
      </c>
      <c r="E1456" s="32" t="str">
        <f t="shared" ca="1" si="119"/>
        <v>2-Months</v>
      </c>
      <c r="F1456" s="32" t="str">
        <f>VLOOKUP(O1456,Stock[],5,FALSE)</f>
        <v>BE</v>
      </c>
      <c r="G1456" s="33" t="s">
        <v>2317</v>
      </c>
      <c r="H1456" s="34" t="s">
        <v>275</v>
      </c>
      <c r="I1456" s="34" t="s">
        <v>1116</v>
      </c>
      <c r="J1456" s="32" t="str">
        <f>VLOOKUP(I1456,Customers[],2,FALSE)</f>
        <v>မခင်ဝင်း-၂</v>
      </c>
      <c r="K1456" s="32" t="str">
        <f>VLOOKUP(I1456,Customers[],4,FALSE)</f>
        <v>Kyukpadaung</v>
      </c>
      <c r="L1456" s="32" t="str">
        <f>VLOOKUP(Table85[[#This Row],[CustomerID]],Table!H:K,3,0)</f>
        <v>အိုင်ကုန်း</v>
      </c>
      <c r="M1456" s="32" t="str">
        <f>VLOOKUP(I1456,Customers[],5,FALSE)</f>
        <v>Van-1</v>
      </c>
      <c r="N1456" s="34" t="s">
        <v>9</v>
      </c>
      <c r="O1456" s="37" t="s">
        <v>217</v>
      </c>
      <c r="P1456" s="32" t="str">
        <f>VLOOKUP(O1456,Stock[],2,FALSE)</f>
        <v>လိမ္မော်ဖြူ</v>
      </c>
      <c r="Q1456" s="35">
        <f>VLOOKUP(O1456,Stock[],3,FALSE)</f>
        <v>0.64</v>
      </c>
      <c r="R1456" s="35">
        <f>VLOOKUP(O1456,Stock[],4,FALSE)</f>
        <v>24</v>
      </c>
      <c r="S1456" s="34"/>
      <c r="T1456" s="35">
        <f>(DailySales!$S1456/DailySales!$R1456)+DailySales!$U1456</f>
        <v>5</v>
      </c>
      <c r="U1456" s="34">
        <v>5</v>
      </c>
      <c r="V1456" s="36">
        <f>+DailySales!$T1456*DailySales!$R1456</f>
        <v>120</v>
      </c>
      <c r="W1456" s="36">
        <f>+DailySales!$V1456*DailySales!$Q1456</f>
        <v>76.8</v>
      </c>
      <c r="X1456" s="36">
        <f>VLOOKUP(O1456,Stock[],6,FALSE)</f>
        <v>1330</v>
      </c>
      <c r="Y1456" s="36">
        <f>+DailySales!$V1456*DailySales!$X1456</f>
        <v>159600</v>
      </c>
      <c r="Z1456" s="37"/>
      <c r="AA1456" s="34"/>
      <c r="AB1456" s="78"/>
      <c r="AC1456" s="78"/>
      <c r="AD1456" s="34"/>
      <c r="AE1456" s="77">
        <v>2900</v>
      </c>
      <c r="AF1456" s="38">
        <v>46032</v>
      </c>
      <c r="AG1456" s="39">
        <v>162500</v>
      </c>
      <c r="AH1456" s="38"/>
      <c r="AI1456" s="39"/>
      <c r="AJ1456" s="38"/>
      <c r="AK1456" s="39"/>
      <c r="AL1456" s="34"/>
      <c r="AM1456" s="39"/>
      <c r="AN145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56" s="26"/>
      <c r="AQ1456" s="26"/>
      <c r="AR1456" s="26"/>
    </row>
    <row r="1457" spans="1:44" ht="19.5" customHeight="1" x14ac:dyDescent="0.25">
      <c r="A1457" s="32">
        <f t="shared" si="120"/>
        <v>2026</v>
      </c>
      <c r="B1457" s="32">
        <f t="shared" si="121"/>
        <v>1</v>
      </c>
      <c r="C1457" s="25">
        <v>46032</v>
      </c>
      <c r="D1457" s="57">
        <f t="shared" ca="1" si="118"/>
        <v>46097</v>
      </c>
      <c r="E1457" s="32" t="str">
        <f t="shared" ca="1" si="119"/>
        <v>2-Months</v>
      </c>
      <c r="F1457" s="32" t="str">
        <f>VLOOKUP(O1457,Stock[],5,FALSE)</f>
        <v>BE</v>
      </c>
      <c r="G1457" s="33" t="s">
        <v>2317</v>
      </c>
      <c r="H1457" s="34" t="s">
        <v>275</v>
      </c>
      <c r="I1457" s="34" t="s">
        <v>1116</v>
      </c>
      <c r="J1457" s="32" t="str">
        <f>VLOOKUP(I1457,Customers[],2,FALSE)</f>
        <v>မခင်ဝင်း-၂</v>
      </c>
      <c r="K1457" s="32" t="str">
        <f>VLOOKUP(I1457,Customers[],4,FALSE)</f>
        <v>Kyukpadaung</v>
      </c>
      <c r="L1457" s="32" t="str">
        <f>VLOOKUP(Table85[[#This Row],[CustomerID]],Table!H:K,3,0)</f>
        <v>အိုင်ကုန်း</v>
      </c>
      <c r="M1457" s="32" t="str">
        <f>VLOOKUP(I1457,Customers[],5,FALSE)</f>
        <v>Van-1</v>
      </c>
      <c r="N1457" s="34" t="s">
        <v>9</v>
      </c>
      <c r="O1457" s="37" t="s">
        <v>207</v>
      </c>
      <c r="P1457" s="32" t="str">
        <f>VLOOKUP(O1457,Stock[],2,FALSE)</f>
        <v>ရွှေမင်းသားခေါင်ရည်</v>
      </c>
      <c r="Q1457" s="35">
        <f>VLOOKUP(O1457,Stock[],3,FALSE)</f>
        <v>0.64</v>
      </c>
      <c r="R1457" s="35">
        <f>VLOOKUP(O1457,Stock[],4,FALSE)</f>
        <v>24</v>
      </c>
      <c r="S1457" s="34"/>
      <c r="T1457" s="35">
        <f>(DailySales!$S1457/DailySales!$R1457)+DailySales!$U1457</f>
        <v>5</v>
      </c>
      <c r="U1457" s="34">
        <v>5</v>
      </c>
      <c r="V1457" s="36">
        <f>+DailySales!$T1457*DailySales!$R1457</f>
        <v>120</v>
      </c>
      <c r="W1457" s="36">
        <f>+DailySales!$V1457*DailySales!$Q1457</f>
        <v>76.8</v>
      </c>
      <c r="X1457" s="36">
        <f>VLOOKUP(O1457,Stock[],6,FALSE)</f>
        <v>800</v>
      </c>
      <c r="Y1457" s="36">
        <f>+DailySales!$V1457*DailySales!$X1457</f>
        <v>96000</v>
      </c>
      <c r="Z1457" s="37"/>
      <c r="AA1457" s="34"/>
      <c r="AB1457" s="78"/>
      <c r="AC1457" s="78"/>
      <c r="AD1457" s="34"/>
      <c r="AE1457" s="77">
        <v>2500</v>
      </c>
      <c r="AF1457" s="38">
        <v>46032</v>
      </c>
      <c r="AG1457" s="39">
        <v>98500</v>
      </c>
      <c r="AH1457" s="38"/>
      <c r="AI1457" s="39"/>
      <c r="AJ1457" s="38"/>
      <c r="AK1457" s="39"/>
      <c r="AL1457" s="34"/>
      <c r="AM1457" s="39"/>
      <c r="AN145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57" s="26"/>
      <c r="AQ1457" s="26"/>
      <c r="AR1457" s="26"/>
    </row>
    <row r="1458" spans="1:44" ht="19.5" customHeight="1" x14ac:dyDescent="0.25">
      <c r="A1458" s="32">
        <f t="shared" si="120"/>
        <v>2026</v>
      </c>
      <c r="B1458" s="32">
        <f t="shared" si="121"/>
        <v>1</v>
      </c>
      <c r="C1458" s="25">
        <v>46032</v>
      </c>
      <c r="D1458" s="57">
        <f t="shared" ca="1" si="118"/>
        <v>46097</v>
      </c>
      <c r="E1458" s="32" t="str">
        <f t="shared" ca="1" si="119"/>
        <v>2-Months</v>
      </c>
      <c r="F1458" s="32" t="str">
        <f>VLOOKUP(O1458,Stock[],5,FALSE)</f>
        <v>BE</v>
      </c>
      <c r="G1458" s="33" t="s">
        <v>2318</v>
      </c>
      <c r="H1458" s="34" t="s">
        <v>275</v>
      </c>
      <c r="I1458" s="34" t="s">
        <v>1442</v>
      </c>
      <c r="J1458" s="32" t="str">
        <f>VLOOKUP(I1458,Customers[],2,FALSE)</f>
        <v>ကိုသန်းထိုက်အောင်</v>
      </c>
      <c r="K1458" s="32" t="str">
        <f>VLOOKUP(I1458,Customers[],4,FALSE)</f>
        <v>Kyukpadaung</v>
      </c>
      <c r="L1458" s="32" t="str">
        <f>VLOOKUP(Table85[[#This Row],[CustomerID]],Table!H:K,3,0)</f>
        <v>အိုင်ကုန်း</v>
      </c>
      <c r="M1458" s="32" t="str">
        <f>VLOOKUP(I1458,Customers[],5,FALSE)</f>
        <v>Van-1</v>
      </c>
      <c r="N1458" s="34" t="s">
        <v>9</v>
      </c>
      <c r="O1458" s="37" t="s">
        <v>217</v>
      </c>
      <c r="P1458" s="32" t="str">
        <f>VLOOKUP(O1458,Stock[],2,FALSE)</f>
        <v>လိမ္မော်ဖြူ</v>
      </c>
      <c r="Q1458" s="35">
        <f>VLOOKUP(O1458,Stock[],3,FALSE)</f>
        <v>0.64</v>
      </c>
      <c r="R1458" s="35">
        <f>VLOOKUP(O1458,Stock[],4,FALSE)</f>
        <v>24</v>
      </c>
      <c r="S1458" s="34"/>
      <c r="T1458" s="35">
        <f>(DailySales!$S1458/DailySales!$R1458)+DailySales!$U1458</f>
        <v>4</v>
      </c>
      <c r="U1458" s="34">
        <v>4</v>
      </c>
      <c r="V1458" s="36">
        <f>+DailySales!$T1458*DailySales!$R1458</f>
        <v>96</v>
      </c>
      <c r="W1458" s="36">
        <f>+DailySales!$V1458*DailySales!$Q1458</f>
        <v>61.44</v>
      </c>
      <c r="X1458" s="36">
        <f>VLOOKUP(O1458,Stock[],6,FALSE)</f>
        <v>1330</v>
      </c>
      <c r="Y1458" s="36">
        <f>+DailySales!$V1458*DailySales!$X1458</f>
        <v>127680</v>
      </c>
      <c r="Z1458" s="37"/>
      <c r="AA1458" s="34"/>
      <c r="AB1458" s="78"/>
      <c r="AC1458" s="78"/>
      <c r="AD1458" s="34"/>
      <c r="AE1458" s="77">
        <v>2320</v>
      </c>
      <c r="AF1458" s="38">
        <v>46032</v>
      </c>
      <c r="AG1458" s="39">
        <v>130000</v>
      </c>
      <c r="AH1458" s="38"/>
      <c r="AI1458" s="39"/>
      <c r="AJ1458" s="38"/>
      <c r="AK1458" s="39"/>
      <c r="AL1458" s="34"/>
      <c r="AM1458" s="39"/>
      <c r="AN145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58" s="26"/>
      <c r="AQ1458" s="26"/>
      <c r="AR1458" s="26"/>
    </row>
    <row r="1459" spans="1:44" ht="19.5" customHeight="1" x14ac:dyDescent="0.25">
      <c r="A1459" s="32">
        <f t="shared" si="120"/>
        <v>2026</v>
      </c>
      <c r="B1459" s="32">
        <f t="shared" si="121"/>
        <v>1</v>
      </c>
      <c r="C1459" s="25">
        <v>46032</v>
      </c>
      <c r="D1459" s="57">
        <f t="shared" ca="1" si="118"/>
        <v>46097</v>
      </c>
      <c r="E1459" s="32" t="str">
        <f t="shared" ca="1" si="119"/>
        <v>2-Months</v>
      </c>
      <c r="F1459" s="32" t="str">
        <f>VLOOKUP(O1459,Stock[],5,FALSE)</f>
        <v>BE</v>
      </c>
      <c r="G1459" s="33" t="s">
        <v>2319</v>
      </c>
      <c r="H1459" s="34" t="s">
        <v>275</v>
      </c>
      <c r="I1459" s="34" t="s">
        <v>610</v>
      </c>
      <c r="J1459" s="32" t="str">
        <f>VLOOKUP(I1459,Customers[],2,FALSE)</f>
        <v>ကိုစံမိုး</v>
      </c>
      <c r="K1459" s="32" t="str">
        <f>VLOOKUP(I1459,Customers[],4,FALSE)</f>
        <v>Kyukpadaung</v>
      </c>
      <c r="L1459" s="32" t="str">
        <f>VLOOKUP(Table85[[#This Row],[CustomerID]],Table!H:K,3,0)</f>
        <v>ကျီကုန်း</v>
      </c>
      <c r="M1459" s="32" t="str">
        <f>VLOOKUP(I1459,Customers[],5,FALSE)</f>
        <v>Van-1</v>
      </c>
      <c r="N1459" s="34" t="s">
        <v>9</v>
      </c>
      <c r="O1459" s="37" t="s">
        <v>217</v>
      </c>
      <c r="P1459" s="32" t="str">
        <f>VLOOKUP(O1459,Stock[],2,FALSE)</f>
        <v>လိမ္မော်ဖြူ</v>
      </c>
      <c r="Q1459" s="35">
        <f>VLOOKUP(O1459,Stock[],3,FALSE)</f>
        <v>0.64</v>
      </c>
      <c r="R1459" s="35">
        <f>VLOOKUP(O1459,Stock[],4,FALSE)</f>
        <v>24</v>
      </c>
      <c r="S1459" s="34"/>
      <c r="T1459" s="35">
        <f>(DailySales!$S1459/DailySales!$R1459)+DailySales!$U1459</f>
        <v>15</v>
      </c>
      <c r="U1459" s="34">
        <v>15</v>
      </c>
      <c r="V1459" s="36">
        <f>+DailySales!$T1459*DailySales!$R1459</f>
        <v>360</v>
      </c>
      <c r="W1459" s="36">
        <f>+DailySales!$V1459*DailySales!$Q1459</f>
        <v>230.4</v>
      </c>
      <c r="X1459" s="36">
        <f>VLOOKUP(O1459,Stock[],6,FALSE)</f>
        <v>1330</v>
      </c>
      <c r="Y1459" s="36">
        <f>+DailySales!$V1459*DailySales!$X1459</f>
        <v>478800</v>
      </c>
      <c r="Z1459" s="37"/>
      <c r="AA1459" s="34"/>
      <c r="AB1459" s="78">
        <v>1800</v>
      </c>
      <c r="AC1459" s="78">
        <v>2520</v>
      </c>
      <c r="AD1459" s="34"/>
      <c r="AE1459" s="77">
        <v>8700</v>
      </c>
      <c r="AF1459" s="38">
        <v>46032</v>
      </c>
      <c r="AG1459" s="39">
        <v>483180</v>
      </c>
      <c r="AH1459" s="38"/>
      <c r="AI1459" s="39"/>
      <c r="AJ1459" s="38"/>
      <c r="AK1459" s="39"/>
      <c r="AL1459" s="34"/>
      <c r="AM1459" s="39"/>
      <c r="AN145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59" s="26"/>
      <c r="AQ1459" s="26"/>
      <c r="AR1459" s="26"/>
    </row>
    <row r="1460" spans="1:44" ht="19.5" customHeight="1" x14ac:dyDescent="0.25">
      <c r="A1460" s="32">
        <f t="shared" si="120"/>
        <v>2026</v>
      </c>
      <c r="B1460" s="32">
        <f t="shared" si="121"/>
        <v>1</v>
      </c>
      <c r="C1460" s="25">
        <v>46032</v>
      </c>
      <c r="D1460" s="57">
        <f t="shared" ca="1" si="118"/>
        <v>46097</v>
      </c>
      <c r="E1460" s="32" t="str">
        <f t="shared" ca="1" si="119"/>
        <v>2-Months</v>
      </c>
      <c r="F1460" s="32" t="str">
        <f>VLOOKUP(O1460,Stock[],5,FALSE)</f>
        <v>BE</v>
      </c>
      <c r="G1460" s="33" t="s">
        <v>2319</v>
      </c>
      <c r="H1460" s="34" t="s">
        <v>275</v>
      </c>
      <c r="I1460" s="34" t="s">
        <v>610</v>
      </c>
      <c r="J1460" s="32" t="str">
        <f>VLOOKUP(I1460,Customers[],2,FALSE)</f>
        <v>ကိုစံမိုး</v>
      </c>
      <c r="K1460" s="32" t="str">
        <f>VLOOKUP(I1460,Customers[],4,FALSE)</f>
        <v>Kyukpadaung</v>
      </c>
      <c r="L1460" s="32" t="str">
        <f>VLOOKUP(Table85[[#This Row],[CustomerID]],Table!H:K,3,0)</f>
        <v>ကျီကုန်း</v>
      </c>
      <c r="M1460" s="32" t="str">
        <f>VLOOKUP(I1460,Customers[],5,FALSE)</f>
        <v>Van-1</v>
      </c>
      <c r="N1460" s="34" t="s">
        <v>9</v>
      </c>
      <c r="O1460" s="37" t="s">
        <v>207</v>
      </c>
      <c r="P1460" s="32" t="str">
        <f>VLOOKUP(O1460,Stock[],2,FALSE)</f>
        <v>ရွှေမင်းသားခေါင်ရည်</v>
      </c>
      <c r="Q1460" s="35">
        <f>VLOOKUP(O1460,Stock[],3,FALSE)</f>
        <v>0.64</v>
      </c>
      <c r="R1460" s="35">
        <f>VLOOKUP(O1460,Stock[],4,FALSE)</f>
        <v>24</v>
      </c>
      <c r="S1460" s="34"/>
      <c r="T1460" s="35">
        <f>(DailySales!$S1460/DailySales!$R1460)+DailySales!$U1460</f>
        <v>10</v>
      </c>
      <c r="U1460" s="34">
        <v>10</v>
      </c>
      <c r="V1460" s="36">
        <f>+DailySales!$T1460*DailySales!$R1460</f>
        <v>240</v>
      </c>
      <c r="W1460" s="36">
        <f>+DailySales!$V1460*DailySales!$Q1460</f>
        <v>153.6</v>
      </c>
      <c r="X1460" s="36">
        <f>VLOOKUP(O1460,Stock[],6,FALSE)</f>
        <v>800</v>
      </c>
      <c r="Y1460" s="36">
        <f>+DailySales!$V1460*DailySales!$X1460</f>
        <v>192000</v>
      </c>
      <c r="Z1460" s="37"/>
      <c r="AA1460" s="34"/>
      <c r="AB1460" s="78"/>
      <c r="AC1460" s="78"/>
      <c r="AD1460" s="34"/>
      <c r="AE1460" s="77">
        <v>5000</v>
      </c>
      <c r="AF1460" s="38">
        <v>46032</v>
      </c>
      <c r="AG1460" s="39">
        <v>197000</v>
      </c>
      <c r="AH1460" s="38"/>
      <c r="AI1460" s="39"/>
      <c r="AJ1460" s="38"/>
      <c r="AK1460" s="39"/>
      <c r="AL1460" s="34"/>
      <c r="AM1460" s="39"/>
      <c r="AN146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60" s="26"/>
      <c r="AQ1460" s="26"/>
      <c r="AR1460" s="26"/>
    </row>
    <row r="1461" spans="1:44" ht="19.5" customHeight="1" x14ac:dyDescent="0.25">
      <c r="A1461" s="32">
        <f t="shared" si="120"/>
        <v>2026</v>
      </c>
      <c r="B1461" s="32">
        <f t="shared" si="121"/>
        <v>1</v>
      </c>
      <c r="C1461" s="25">
        <v>46032</v>
      </c>
      <c r="D1461" s="57">
        <f t="shared" ca="1" si="118"/>
        <v>46097</v>
      </c>
      <c r="E1461" s="32" t="str">
        <f t="shared" ca="1" si="119"/>
        <v>2-Months</v>
      </c>
      <c r="F1461" s="32" t="str">
        <f>VLOOKUP(O1461,Stock[],5,FALSE)</f>
        <v>BE</v>
      </c>
      <c r="G1461" s="33" t="s">
        <v>2320</v>
      </c>
      <c r="H1461" s="34" t="s">
        <v>275</v>
      </c>
      <c r="I1461" s="34" t="s">
        <v>607</v>
      </c>
      <c r="J1461" s="32" t="str">
        <f>VLOOKUP(I1461,Customers[],2,FALSE)</f>
        <v>ကိုမျိုး</v>
      </c>
      <c r="K1461" s="32" t="str">
        <f>VLOOKUP(I1461,Customers[],4,FALSE)</f>
        <v>Kyukpadaung</v>
      </c>
      <c r="L1461" s="32" t="str">
        <f>VLOOKUP(Table85[[#This Row],[CustomerID]],Table!H:K,3,0)</f>
        <v>သီးပင်ကုန်း</v>
      </c>
      <c r="M1461" s="32" t="str">
        <f>VLOOKUP(I1461,Customers[],5,FALSE)</f>
        <v>Van-1</v>
      </c>
      <c r="N1461" s="34" t="s">
        <v>9</v>
      </c>
      <c r="O1461" s="37" t="s">
        <v>221</v>
      </c>
      <c r="P1461" s="32" t="str">
        <f>VLOOKUP(O1461,Stock[],2,FALSE)</f>
        <v>မိုးနဲကွန်ကီး</v>
      </c>
      <c r="Q1461" s="35">
        <f>VLOOKUP(O1461,Stock[],3,FALSE)</f>
        <v>0.64</v>
      </c>
      <c r="R1461" s="35">
        <f>VLOOKUP(O1461,Stock[],4,FALSE)</f>
        <v>14</v>
      </c>
      <c r="S1461" s="34"/>
      <c r="T1461" s="35">
        <f>(DailySales!$S1461/DailySales!$R1461)+DailySales!$U1461</f>
        <v>8</v>
      </c>
      <c r="U1461" s="34">
        <v>8</v>
      </c>
      <c r="V1461" s="36">
        <f>+DailySales!$T1461*DailySales!$R1461</f>
        <v>112</v>
      </c>
      <c r="W1461" s="36">
        <f>+DailySales!$V1461*DailySales!$Q1461</f>
        <v>71.680000000000007</v>
      </c>
      <c r="X1461" s="36">
        <f>VLOOKUP(O1461,Stock[],6,FALSE)</f>
        <v>1500</v>
      </c>
      <c r="Y1461" s="36">
        <f>+DailySales!$V1461*DailySales!$X1461</f>
        <v>168000</v>
      </c>
      <c r="Z1461" s="37"/>
      <c r="AA1461" s="34"/>
      <c r="AB1461" s="78"/>
      <c r="AC1461" s="78"/>
      <c r="AD1461" s="34"/>
      <c r="AE1461" s="77">
        <v>3200</v>
      </c>
      <c r="AF1461" s="38">
        <v>46032</v>
      </c>
      <c r="AG1461" s="39">
        <v>171200</v>
      </c>
      <c r="AH1461" s="38"/>
      <c r="AI1461" s="39"/>
      <c r="AJ1461" s="38"/>
      <c r="AK1461" s="39"/>
      <c r="AL1461" s="34"/>
      <c r="AM1461" s="39"/>
      <c r="AN146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61" s="26"/>
      <c r="AQ1461" s="26"/>
      <c r="AR1461" s="26"/>
    </row>
    <row r="1462" spans="1:44" ht="19.5" customHeight="1" x14ac:dyDescent="0.25">
      <c r="A1462" s="32">
        <f t="shared" si="120"/>
        <v>2026</v>
      </c>
      <c r="B1462" s="32">
        <f t="shared" si="121"/>
        <v>1</v>
      </c>
      <c r="C1462" s="25">
        <v>46032</v>
      </c>
      <c r="D1462" s="57">
        <f t="shared" ca="1" si="118"/>
        <v>46097</v>
      </c>
      <c r="E1462" s="32" t="str">
        <f t="shared" ca="1" si="119"/>
        <v>2-Months</v>
      </c>
      <c r="F1462" s="32" t="str">
        <f>VLOOKUP(O1462,Stock[],5,FALSE)</f>
        <v>BE</v>
      </c>
      <c r="G1462" s="33" t="s">
        <v>2320</v>
      </c>
      <c r="H1462" s="34" t="s">
        <v>275</v>
      </c>
      <c r="I1462" s="34" t="s">
        <v>607</v>
      </c>
      <c r="J1462" s="32" t="str">
        <f>VLOOKUP(I1462,Customers[],2,FALSE)</f>
        <v>ကိုမျိုး</v>
      </c>
      <c r="K1462" s="32" t="str">
        <f>VLOOKUP(I1462,Customers[],4,FALSE)</f>
        <v>Kyukpadaung</v>
      </c>
      <c r="L1462" s="32" t="str">
        <f>VLOOKUP(Table85[[#This Row],[CustomerID]],Table!H:K,3,0)</f>
        <v>သီးပင်ကုန်း</v>
      </c>
      <c r="M1462" s="32" t="str">
        <f>VLOOKUP(I1462,Customers[],5,FALSE)</f>
        <v>Van-1</v>
      </c>
      <c r="N1462" s="34" t="s">
        <v>9</v>
      </c>
      <c r="O1462" s="37" t="s">
        <v>225</v>
      </c>
      <c r="P1462" s="32" t="str">
        <f>VLOOKUP(O1462,Stock[],2,FALSE)</f>
        <v>ချယ်ရီသံပုရာအရက်သန့်ကော် (1Ltr)</v>
      </c>
      <c r="Q1462" s="35">
        <f>VLOOKUP(O1462,Stock[],3,FALSE)</f>
        <v>1</v>
      </c>
      <c r="R1462" s="35">
        <f>VLOOKUP(O1462,Stock[],4,FALSE)</f>
        <v>12</v>
      </c>
      <c r="S1462" s="34"/>
      <c r="T1462" s="35">
        <f>(DailySales!$S1462/DailySales!$R1462)+DailySales!$U1462</f>
        <v>2</v>
      </c>
      <c r="U1462" s="34">
        <v>2</v>
      </c>
      <c r="V1462" s="36">
        <f>+DailySales!$T1462*DailySales!$R1462</f>
        <v>24</v>
      </c>
      <c r="W1462" s="36">
        <f>+DailySales!$V1462*DailySales!$Q1462</f>
        <v>24</v>
      </c>
      <c r="X1462" s="36">
        <f>VLOOKUP(O1462,Stock[],6,FALSE)</f>
        <v>1260</v>
      </c>
      <c r="Y1462" s="36">
        <f>+DailySales!$V1462*DailySales!$X1462</f>
        <v>30240</v>
      </c>
      <c r="Z1462" s="37"/>
      <c r="AA1462" s="34"/>
      <c r="AB1462" s="78"/>
      <c r="AC1462" s="78"/>
      <c r="AD1462" s="34"/>
      <c r="AE1462" s="77">
        <v>760</v>
      </c>
      <c r="AF1462" s="38">
        <v>46032</v>
      </c>
      <c r="AG1462" s="39">
        <v>31000</v>
      </c>
      <c r="AH1462" s="38"/>
      <c r="AI1462" s="39"/>
      <c r="AJ1462" s="38"/>
      <c r="AK1462" s="39"/>
      <c r="AL1462" s="34"/>
      <c r="AM1462" s="39"/>
      <c r="AN146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62" s="26"/>
      <c r="AQ1462" s="26"/>
      <c r="AR1462" s="26"/>
    </row>
    <row r="1463" spans="1:44" ht="19.5" customHeight="1" x14ac:dyDescent="0.25">
      <c r="A1463" s="32">
        <f t="shared" si="120"/>
        <v>2026</v>
      </c>
      <c r="B1463" s="32">
        <f t="shared" si="121"/>
        <v>1</v>
      </c>
      <c r="C1463" s="25">
        <v>46032</v>
      </c>
      <c r="D1463" s="57">
        <f t="shared" ca="1" si="118"/>
        <v>46097</v>
      </c>
      <c r="E1463" s="32" t="str">
        <f t="shared" ca="1" si="119"/>
        <v>2-Months</v>
      </c>
      <c r="F1463" s="32" t="str">
        <f>VLOOKUP(O1463,Stock[],5,FALSE)</f>
        <v>BE</v>
      </c>
      <c r="G1463" s="33" t="s">
        <v>2321</v>
      </c>
      <c r="H1463" s="34" t="s">
        <v>275</v>
      </c>
      <c r="I1463" s="34" t="s">
        <v>611</v>
      </c>
      <c r="J1463" s="32" t="str">
        <f>VLOOKUP(I1463,Customers[],2,FALSE)</f>
        <v>ကိုမောင်နိုင်</v>
      </c>
      <c r="K1463" s="32" t="str">
        <f>VLOOKUP(I1463,Customers[],4,FALSE)</f>
        <v>Kyukpadaung</v>
      </c>
      <c r="L1463" s="32" t="str">
        <f>VLOOKUP(Table85[[#This Row],[CustomerID]],Table!H:K,3,0)</f>
        <v>ကျေးသာအိုင့်</v>
      </c>
      <c r="M1463" s="32" t="str">
        <f>VLOOKUP(I1463,Customers[],5,FALSE)</f>
        <v>Van-1</v>
      </c>
      <c r="N1463" s="34" t="s">
        <v>9</v>
      </c>
      <c r="O1463" s="37" t="s">
        <v>217</v>
      </c>
      <c r="P1463" s="32" t="str">
        <f>VLOOKUP(O1463,Stock[],2,FALSE)</f>
        <v>လိမ္မော်ဖြူ</v>
      </c>
      <c r="Q1463" s="35">
        <f>VLOOKUP(O1463,Stock[],3,FALSE)</f>
        <v>0.64</v>
      </c>
      <c r="R1463" s="35">
        <f>VLOOKUP(O1463,Stock[],4,FALSE)</f>
        <v>24</v>
      </c>
      <c r="S1463" s="34"/>
      <c r="T1463" s="35">
        <f>(DailySales!$S1463/DailySales!$R1463)+DailySales!$U1463</f>
        <v>2</v>
      </c>
      <c r="U1463" s="34">
        <v>2</v>
      </c>
      <c r="V1463" s="36">
        <f>+DailySales!$T1463*DailySales!$R1463</f>
        <v>48</v>
      </c>
      <c r="W1463" s="36">
        <f>+DailySales!$V1463*DailySales!$Q1463</f>
        <v>30.72</v>
      </c>
      <c r="X1463" s="36">
        <f>VLOOKUP(O1463,Stock[],6,FALSE)</f>
        <v>1330</v>
      </c>
      <c r="Y1463" s="36">
        <f>+DailySales!$V1463*DailySales!$X1463</f>
        <v>63840</v>
      </c>
      <c r="Z1463" s="37"/>
      <c r="AA1463" s="34"/>
      <c r="AB1463" s="78"/>
      <c r="AC1463" s="78"/>
      <c r="AD1463" s="34"/>
      <c r="AE1463" s="77">
        <v>1160</v>
      </c>
      <c r="AF1463" s="38">
        <v>46032</v>
      </c>
      <c r="AG1463" s="39">
        <v>65000</v>
      </c>
      <c r="AH1463" s="38"/>
      <c r="AI1463" s="39"/>
      <c r="AJ1463" s="38"/>
      <c r="AK1463" s="39"/>
      <c r="AL1463" s="34"/>
      <c r="AM1463" s="39"/>
      <c r="AN146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63" s="26"/>
      <c r="AQ1463" s="26"/>
      <c r="AR1463" s="26"/>
    </row>
    <row r="1464" spans="1:44" ht="19.5" customHeight="1" x14ac:dyDescent="0.25">
      <c r="A1464" s="32">
        <f t="shared" si="120"/>
        <v>2026</v>
      </c>
      <c r="B1464" s="32">
        <f t="shared" si="121"/>
        <v>1</v>
      </c>
      <c r="C1464" s="25">
        <v>46032</v>
      </c>
      <c r="D1464" s="57">
        <f t="shared" ca="1" si="118"/>
        <v>46097</v>
      </c>
      <c r="E1464" s="32" t="str">
        <f t="shared" ca="1" si="119"/>
        <v>2-Months</v>
      </c>
      <c r="F1464" s="32" t="str">
        <f>VLOOKUP(O1464,Stock[],5,FALSE)</f>
        <v>BE</v>
      </c>
      <c r="G1464" s="33" t="s">
        <v>2322</v>
      </c>
      <c r="H1464" s="34" t="s">
        <v>275</v>
      </c>
      <c r="I1464" s="34" t="s">
        <v>2238</v>
      </c>
      <c r="J1464" s="32" t="str">
        <f>VLOOKUP(I1464,Customers[],2,FALSE)</f>
        <v>စစ်ဆေးရေးဂိတ်လက်ဆောင်</v>
      </c>
      <c r="K1464" s="32">
        <f>VLOOKUP(I1464,Customers[],4,FALSE)</f>
        <v>0</v>
      </c>
      <c r="L1464" s="32">
        <f>VLOOKUP(Table85[[#This Row],[CustomerID]],Table!H:K,3,0)</f>
        <v>0</v>
      </c>
      <c r="M1464" s="32">
        <f>VLOOKUP(I1464,Customers[],5,FALSE)</f>
        <v>0</v>
      </c>
      <c r="N1464" s="34" t="s">
        <v>13</v>
      </c>
      <c r="O1464" s="37" t="s">
        <v>217</v>
      </c>
      <c r="P1464" s="32" t="str">
        <f>VLOOKUP(O1464,Stock[],2,FALSE)</f>
        <v>လိမ္မော်ဖြူ</v>
      </c>
      <c r="Q1464" s="35">
        <f>VLOOKUP(O1464,Stock[],3,FALSE)</f>
        <v>0.64</v>
      </c>
      <c r="R1464" s="35">
        <f>VLOOKUP(O1464,Stock[],4,FALSE)</f>
        <v>24</v>
      </c>
      <c r="S1464" s="34">
        <v>4</v>
      </c>
      <c r="T1464" s="35">
        <f>(DailySales!$S1464/DailySales!$R1464)+DailySales!$U1464</f>
        <v>0.16666666666666666</v>
      </c>
      <c r="U1464" s="34"/>
      <c r="V1464" s="36">
        <f>+DailySales!$T1464*DailySales!$R1464</f>
        <v>4</v>
      </c>
      <c r="W1464" s="36">
        <f>+DailySales!$V1464*DailySales!$Q1464</f>
        <v>2.56</v>
      </c>
      <c r="X1464" s="36">
        <f>VLOOKUP(O1464,Stock[],6,FALSE)</f>
        <v>1330</v>
      </c>
      <c r="Y1464" s="36">
        <f>+DailySales!$V1464*DailySales!$X1464</f>
        <v>5320</v>
      </c>
      <c r="Z1464" s="37"/>
      <c r="AA1464" s="34"/>
      <c r="AB1464" s="78"/>
      <c r="AC1464" s="78"/>
      <c r="AD1464" s="34"/>
      <c r="AE1464" s="77"/>
      <c r="AF1464" s="38">
        <v>46032</v>
      </c>
      <c r="AG1464" s="39">
        <v>5320</v>
      </c>
      <c r="AH1464" s="38"/>
      <c r="AI1464" s="39"/>
      <c r="AJ1464" s="38"/>
      <c r="AK1464" s="39"/>
      <c r="AL1464" s="34"/>
      <c r="AM1464" s="39"/>
      <c r="AN146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64" s="26"/>
      <c r="AQ1464" s="26"/>
      <c r="AR1464" s="26"/>
    </row>
    <row r="1465" spans="1:44" ht="19.5" customHeight="1" x14ac:dyDescent="0.25">
      <c r="A1465" s="32">
        <f t="shared" si="120"/>
        <v>2026</v>
      </c>
      <c r="B1465" s="32">
        <f t="shared" si="121"/>
        <v>1</v>
      </c>
      <c r="C1465" s="25">
        <v>46032</v>
      </c>
      <c r="D1465" s="57">
        <f t="shared" ca="1" si="118"/>
        <v>46097</v>
      </c>
      <c r="E1465" s="32" t="str">
        <f t="shared" ca="1" si="119"/>
        <v>2-Months</v>
      </c>
      <c r="F1465" s="32" t="str">
        <f>VLOOKUP(O1465,Stock[],5,FALSE)</f>
        <v>BE</v>
      </c>
      <c r="G1465" s="33" t="s">
        <v>2323</v>
      </c>
      <c r="H1465" s="34" t="s">
        <v>1168</v>
      </c>
      <c r="I1465" s="34" t="s">
        <v>1143</v>
      </c>
      <c r="J1465" s="32" t="str">
        <f>VLOOKUP(I1465,Customers[],2,FALSE)</f>
        <v>မနှင်းနှင်းခိုင်</v>
      </c>
      <c r="K1465" s="32" t="str">
        <f>VLOOKUP(I1465,Customers[],4,FALSE)</f>
        <v>Wandwin</v>
      </c>
      <c r="L1465" s="32" t="str">
        <f>VLOOKUP(Table85[[#This Row],[CustomerID]],Table!H:K,3,0)</f>
        <v>သီးကုန်း</v>
      </c>
      <c r="M1465" s="32" t="str">
        <f>VLOOKUP(I1465,Customers[],5,FALSE)</f>
        <v>Van-2</v>
      </c>
      <c r="N1465" s="34" t="s">
        <v>9</v>
      </c>
      <c r="O1465" s="37" t="s">
        <v>240</v>
      </c>
      <c r="P1465" s="32" t="str">
        <f>VLOOKUP(O1465,Stock[],2,FALSE)</f>
        <v>သံပုရာအရက်</v>
      </c>
      <c r="Q1465" s="35">
        <f>VLOOKUP(O1465,Stock[],3,FALSE)</f>
        <v>0.64</v>
      </c>
      <c r="R1465" s="35">
        <f>VLOOKUP(O1465,Stock[],4,FALSE)</f>
        <v>14</v>
      </c>
      <c r="S1465" s="34"/>
      <c r="T1465" s="35">
        <f>(DailySales!$S1465/DailySales!$R1465)+DailySales!$U1465</f>
        <v>3</v>
      </c>
      <c r="U1465" s="34">
        <v>3</v>
      </c>
      <c r="V1465" s="36">
        <f>+DailySales!$T1465*DailySales!$R1465</f>
        <v>42</v>
      </c>
      <c r="W1465" s="36">
        <f>+DailySales!$V1465*DailySales!$Q1465</f>
        <v>26.88</v>
      </c>
      <c r="X1465" s="36">
        <f>VLOOKUP(O1465,Stock[],6,FALSE)</f>
        <v>1330</v>
      </c>
      <c r="Y1465" s="36">
        <f>+DailySales!$V1465*DailySales!$X1465</f>
        <v>55860</v>
      </c>
      <c r="Z1465" s="37"/>
      <c r="AA1465" s="34"/>
      <c r="AB1465" s="78"/>
      <c r="AC1465" s="78"/>
      <c r="AD1465" s="34"/>
      <c r="AE1465" s="77">
        <v>1440</v>
      </c>
      <c r="AF1465" s="38">
        <v>46032</v>
      </c>
      <c r="AG1465" s="39">
        <v>57300</v>
      </c>
      <c r="AH1465" s="38"/>
      <c r="AI1465" s="39"/>
      <c r="AJ1465" s="38"/>
      <c r="AK1465" s="39"/>
      <c r="AL1465" s="34"/>
      <c r="AM1465" s="39"/>
      <c r="AN146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65" s="26"/>
      <c r="AQ1465" s="26"/>
      <c r="AR1465" s="26"/>
    </row>
    <row r="1466" spans="1:44" ht="19.5" customHeight="1" x14ac:dyDescent="0.25">
      <c r="A1466" s="32">
        <f t="shared" si="120"/>
        <v>2026</v>
      </c>
      <c r="B1466" s="32">
        <f t="shared" si="121"/>
        <v>1</v>
      </c>
      <c r="C1466" s="25">
        <v>46032</v>
      </c>
      <c r="D1466" s="57">
        <f t="shared" ca="1" si="118"/>
        <v>46097</v>
      </c>
      <c r="E1466" s="32" t="str">
        <f t="shared" ca="1" si="119"/>
        <v>2-Months</v>
      </c>
      <c r="F1466" s="32" t="str">
        <f>VLOOKUP(O1466,Stock[],5,FALSE)</f>
        <v>BE</v>
      </c>
      <c r="G1466" s="33" t="s">
        <v>2324</v>
      </c>
      <c r="H1466" s="34" t="s">
        <v>1168</v>
      </c>
      <c r="I1466" s="34" t="s">
        <v>633</v>
      </c>
      <c r="J1466" s="32" t="str">
        <f>VLOOKUP(I1466,Customers[],2,FALSE)</f>
        <v>ကိုကျော်သူ</v>
      </c>
      <c r="K1466" s="32" t="str">
        <f>VLOOKUP(I1466,Customers[],4,FALSE)</f>
        <v>Wandwin</v>
      </c>
      <c r="L1466" s="32" t="str">
        <f>VLOOKUP(Table85[[#This Row],[CustomerID]],Table!H:K,3,0)</f>
        <v>သီးကုန်း</v>
      </c>
      <c r="M1466" s="32" t="str">
        <f>VLOOKUP(I1466,Customers[],5,FALSE)</f>
        <v>Van-2</v>
      </c>
      <c r="N1466" s="34" t="s">
        <v>9</v>
      </c>
      <c r="O1466" s="37" t="s">
        <v>214</v>
      </c>
      <c r="P1466" s="32" t="str">
        <f>VLOOKUP(O1466,Stock[],2,FALSE)</f>
        <v>ကောင်းကြည်</v>
      </c>
      <c r="Q1466" s="35">
        <f>VLOOKUP(O1466,Stock[],3,FALSE)</f>
        <v>0.64</v>
      </c>
      <c r="R1466" s="35">
        <f>VLOOKUP(O1466,Stock[],4,FALSE)</f>
        <v>14</v>
      </c>
      <c r="S1466" s="34"/>
      <c r="T1466" s="35">
        <f>(DailySales!$S1466/DailySales!$R1466)+DailySales!$U1466</f>
        <v>1</v>
      </c>
      <c r="U1466" s="34">
        <v>1</v>
      </c>
      <c r="V1466" s="36">
        <f>+DailySales!$T1466*DailySales!$R1466</f>
        <v>14</v>
      </c>
      <c r="W1466" s="36">
        <f>+DailySales!$V1466*DailySales!$Q1466</f>
        <v>8.9600000000000009</v>
      </c>
      <c r="X1466" s="36">
        <f>VLOOKUP(O1466,Stock[],6,FALSE)</f>
        <v>1330</v>
      </c>
      <c r="Y1466" s="36">
        <f>+DailySales!$V1466*DailySales!$X1466</f>
        <v>18620</v>
      </c>
      <c r="Z1466" s="37"/>
      <c r="AA1466" s="34"/>
      <c r="AB1466" s="78"/>
      <c r="AC1466" s="78"/>
      <c r="AD1466" s="34"/>
      <c r="AE1466" s="77">
        <v>480</v>
      </c>
      <c r="AF1466" s="38">
        <v>46032</v>
      </c>
      <c r="AG1466" s="39">
        <v>19100</v>
      </c>
      <c r="AH1466" s="38"/>
      <c r="AI1466" s="39"/>
      <c r="AJ1466" s="38"/>
      <c r="AK1466" s="39"/>
      <c r="AL1466" s="34"/>
      <c r="AM1466" s="39"/>
      <c r="AN146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66" s="26"/>
      <c r="AQ1466" s="26"/>
      <c r="AR1466" s="26"/>
    </row>
    <row r="1467" spans="1:44" ht="19.5" customHeight="1" x14ac:dyDescent="0.25">
      <c r="A1467" s="32">
        <f t="shared" si="120"/>
        <v>2026</v>
      </c>
      <c r="B1467" s="32">
        <f t="shared" si="121"/>
        <v>1</v>
      </c>
      <c r="C1467" s="25">
        <v>46032</v>
      </c>
      <c r="D1467" s="57">
        <f t="shared" ca="1" si="118"/>
        <v>46097</v>
      </c>
      <c r="E1467" s="32" t="str">
        <f t="shared" ca="1" si="119"/>
        <v>2-Months</v>
      </c>
      <c r="F1467" s="32" t="str">
        <f>VLOOKUP(O1467,Stock[],5,FALSE)</f>
        <v>BE</v>
      </c>
      <c r="G1467" s="33" t="s">
        <v>2324</v>
      </c>
      <c r="H1467" s="34" t="s">
        <v>1168</v>
      </c>
      <c r="I1467" s="34" t="s">
        <v>633</v>
      </c>
      <c r="J1467" s="32" t="str">
        <f>VLOOKUP(I1467,Customers[],2,FALSE)</f>
        <v>ကိုကျော်သူ</v>
      </c>
      <c r="K1467" s="32" t="str">
        <f>VLOOKUP(I1467,Customers[],4,FALSE)</f>
        <v>Wandwin</v>
      </c>
      <c r="L1467" s="32" t="str">
        <f>VLOOKUP(Table85[[#This Row],[CustomerID]],Table!H:K,3,0)</f>
        <v>သီးကုန်း</v>
      </c>
      <c r="M1467" s="32" t="str">
        <f>VLOOKUP(I1467,Customers[],5,FALSE)</f>
        <v>Van-2</v>
      </c>
      <c r="N1467" s="34" t="s">
        <v>9</v>
      </c>
      <c r="O1467" s="37" t="s">
        <v>240</v>
      </c>
      <c r="P1467" s="32" t="str">
        <f>VLOOKUP(O1467,Stock[],2,FALSE)</f>
        <v>သံပုရာအရက်</v>
      </c>
      <c r="Q1467" s="35">
        <f>VLOOKUP(O1467,Stock[],3,FALSE)</f>
        <v>0.64</v>
      </c>
      <c r="R1467" s="35">
        <f>VLOOKUP(O1467,Stock[],4,FALSE)</f>
        <v>14</v>
      </c>
      <c r="S1467" s="34"/>
      <c r="T1467" s="35">
        <f>(DailySales!$S1467/DailySales!$R1467)+DailySales!$U1467</f>
        <v>1</v>
      </c>
      <c r="U1467" s="34">
        <v>1</v>
      </c>
      <c r="V1467" s="36">
        <f>+DailySales!$T1467*DailySales!$R1467</f>
        <v>14</v>
      </c>
      <c r="W1467" s="36">
        <f>+DailySales!$V1467*DailySales!$Q1467</f>
        <v>8.9600000000000009</v>
      </c>
      <c r="X1467" s="36">
        <f>VLOOKUP(O1467,Stock[],6,FALSE)</f>
        <v>1330</v>
      </c>
      <c r="Y1467" s="36">
        <f>+DailySales!$V1467*DailySales!$X1467</f>
        <v>18620</v>
      </c>
      <c r="Z1467" s="37"/>
      <c r="AA1467" s="34"/>
      <c r="AB1467" s="78"/>
      <c r="AC1467" s="78"/>
      <c r="AD1467" s="34"/>
      <c r="AE1467" s="77">
        <v>480</v>
      </c>
      <c r="AF1467" s="38">
        <v>46032</v>
      </c>
      <c r="AG1467" s="39">
        <v>19100</v>
      </c>
      <c r="AH1467" s="38"/>
      <c r="AI1467" s="39"/>
      <c r="AJ1467" s="38"/>
      <c r="AK1467" s="39"/>
      <c r="AL1467" s="34"/>
      <c r="AM1467" s="39"/>
      <c r="AN146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67" s="26"/>
      <c r="AQ1467" s="26"/>
      <c r="AR1467" s="26"/>
    </row>
    <row r="1468" spans="1:44" ht="19.5" customHeight="1" x14ac:dyDescent="0.25">
      <c r="A1468" s="32">
        <f t="shared" si="120"/>
        <v>2026</v>
      </c>
      <c r="B1468" s="32">
        <f t="shared" si="121"/>
        <v>1</v>
      </c>
      <c r="C1468" s="25">
        <v>46032</v>
      </c>
      <c r="D1468" s="57">
        <f t="shared" ca="1" si="118"/>
        <v>46097</v>
      </c>
      <c r="E1468" s="32" t="str">
        <f t="shared" ca="1" si="119"/>
        <v>2-Months</v>
      </c>
      <c r="F1468" s="32" t="str">
        <f>VLOOKUP(O1468,Stock[],5,FALSE)</f>
        <v>BE</v>
      </c>
      <c r="G1468" s="33" t="s">
        <v>2325</v>
      </c>
      <c r="H1468" s="34" t="s">
        <v>1168</v>
      </c>
      <c r="I1468" s="34" t="s">
        <v>1782</v>
      </c>
      <c r="J1468" s="32" t="str">
        <f>VLOOKUP(I1468,Customers[],2,FALSE)</f>
        <v>မမလေး</v>
      </c>
      <c r="K1468" s="32" t="str">
        <f>VLOOKUP(I1468,Customers[],4,FALSE)</f>
        <v>Wandwin</v>
      </c>
      <c r="L1468" s="32" t="str">
        <f>VLOOKUP(Table85[[#This Row],[CustomerID]],Table!H:K,3,0)</f>
        <v>သီးကုန်း</v>
      </c>
      <c r="M1468" s="32" t="str">
        <f>VLOOKUP(I1468,Customers[],5,FALSE)</f>
        <v>Van-2</v>
      </c>
      <c r="N1468" s="34" t="s">
        <v>9</v>
      </c>
      <c r="O1468" s="37" t="s">
        <v>240</v>
      </c>
      <c r="P1468" s="32" t="str">
        <f>VLOOKUP(O1468,Stock[],2,FALSE)</f>
        <v>သံပုရာအရက်</v>
      </c>
      <c r="Q1468" s="35">
        <f>VLOOKUP(O1468,Stock[],3,FALSE)</f>
        <v>0.64</v>
      </c>
      <c r="R1468" s="35">
        <f>VLOOKUP(O1468,Stock[],4,FALSE)</f>
        <v>14</v>
      </c>
      <c r="S1468" s="34"/>
      <c r="T1468" s="35">
        <f>(DailySales!$S1468/DailySales!$R1468)+DailySales!$U1468</f>
        <v>25</v>
      </c>
      <c r="U1468" s="34">
        <v>25</v>
      </c>
      <c r="V1468" s="36">
        <f>+DailySales!$T1468*DailySales!$R1468</f>
        <v>350</v>
      </c>
      <c r="W1468" s="36">
        <f>+DailySales!$V1468*DailySales!$Q1468</f>
        <v>224</v>
      </c>
      <c r="X1468" s="36">
        <f>VLOOKUP(O1468,Stock[],6,FALSE)</f>
        <v>1330</v>
      </c>
      <c r="Y1468" s="36">
        <f>+DailySales!$V1468*DailySales!$X1468</f>
        <v>465500</v>
      </c>
      <c r="Z1468" s="37"/>
      <c r="AA1468" s="34"/>
      <c r="AB1468" s="78">
        <v>1800</v>
      </c>
      <c r="AC1468" s="78">
        <v>2450</v>
      </c>
      <c r="AD1468" s="34"/>
      <c r="AE1468" s="77">
        <v>12000</v>
      </c>
      <c r="AF1468" s="38">
        <v>46032</v>
      </c>
      <c r="AG1468" s="39">
        <v>473250</v>
      </c>
      <c r="AH1468" s="38"/>
      <c r="AI1468" s="39"/>
      <c r="AJ1468" s="38"/>
      <c r="AK1468" s="39"/>
      <c r="AL1468" s="34"/>
      <c r="AM1468" s="39"/>
      <c r="AN146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68" s="26"/>
      <c r="AQ1468" s="26"/>
      <c r="AR1468" s="26"/>
    </row>
    <row r="1469" spans="1:44" ht="19.5" customHeight="1" x14ac:dyDescent="0.25">
      <c r="A1469" s="32">
        <f t="shared" si="120"/>
        <v>2026</v>
      </c>
      <c r="B1469" s="32">
        <f t="shared" si="121"/>
        <v>1</v>
      </c>
      <c r="C1469" s="25">
        <v>46032</v>
      </c>
      <c r="D1469" s="57">
        <f t="shared" ca="1" si="118"/>
        <v>46097</v>
      </c>
      <c r="E1469" s="32" t="str">
        <f t="shared" ca="1" si="119"/>
        <v>2-Months</v>
      </c>
      <c r="F1469" s="32" t="str">
        <f>VLOOKUP(O1469,Stock[],5,FALSE)</f>
        <v>BE</v>
      </c>
      <c r="G1469" s="33" t="s">
        <v>2326</v>
      </c>
      <c r="H1469" s="34" t="s">
        <v>1168</v>
      </c>
      <c r="I1469" s="34" t="s">
        <v>1012</v>
      </c>
      <c r="J1469" s="32" t="str">
        <f>VLOOKUP(I1469,Customers[],2,FALSE)</f>
        <v>ကိုစန်းဦး</v>
      </c>
      <c r="K1469" s="32" t="str">
        <f>VLOOKUP(I1469,Customers[],4,FALSE)</f>
        <v>Wandwin</v>
      </c>
      <c r="L1469" s="32" t="str">
        <f>VLOOKUP(Table85[[#This Row],[CustomerID]],Table!H:K,3,0)</f>
        <v>ဆပ်ခင်း</v>
      </c>
      <c r="M1469" s="32" t="str">
        <f>VLOOKUP(I1469,Customers[],5,FALSE)</f>
        <v>Van-2</v>
      </c>
      <c r="N1469" s="34" t="s">
        <v>9</v>
      </c>
      <c r="O1469" s="37" t="s">
        <v>214</v>
      </c>
      <c r="P1469" s="32" t="str">
        <f>VLOOKUP(O1469,Stock[],2,FALSE)</f>
        <v>ကောင်းကြည်</v>
      </c>
      <c r="Q1469" s="35">
        <f>VLOOKUP(O1469,Stock[],3,FALSE)</f>
        <v>0.64</v>
      </c>
      <c r="R1469" s="35">
        <f>VLOOKUP(O1469,Stock[],4,FALSE)</f>
        <v>14</v>
      </c>
      <c r="S1469" s="34"/>
      <c r="T1469" s="35">
        <f>(DailySales!$S1469/DailySales!$R1469)+DailySales!$U1469</f>
        <v>3</v>
      </c>
      <c r="U1469" s="34">
        <v>3</v>
      </c>
      <c r="V1469" s="36">
        <f>+DailySales!$T1469*DailySales!$R1469</f>
        <v>42</v>
      </c>
      <c r="W1469" s="36">
        <f>+DailySales!$V1469*DailySales!$Q1469</f>
        <v>26.88</v>
      </c>
      <c r="X1469" s="36">
        <f>VLOOKUP(O1469,Stock[],6,FALSE)</f>
        <v>1330</v>
      </c>
      <c r="Y1469" s="36">
        <f>+DailySales!$V1469*DailySales!$X1469</f>
        <v>55860</v>
      </c>
      <c r="Z1469" s="37"/>
      <c r="AA1469" s="34"/>
      <c r="AB1469" s="78"/>
      <c r="AC1469" s="78"/>
      <c r="AD1469" s="34"/>
      <c r="AE1469" s="77">
        <v>1440</v>
      </c>
      <c r="AF1469" s="38">
        <v>46032</v>
      </c>
      <c r="AG1469" s="39">
        <v>57300</v>
      </c>
      <c r="AH1469" s="38"/>
      <c r="AI1469" s="39"/>
      <c r="AJ1469" s="38"/>
      <c r="AK1469" s="39"/>
      <c r="AL1469" s="34"/>
      <c r="AM1469" s="39"/>
      <c r="AN146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69" s="26"/>
      <c r="AQ1469" s="26"/>
      <c r="AR1469" s="26"/>
    </row>
    <row r="1470" spans="1:44" ht="19.5" customHeight="1" x14ac:dyDescent="0.25">
      <c r="A1470" s="32">
        <f t="shared" si="120"/>
        <v>2026</v>
      </c>
      <c r="B1470" s="32">
        <f t="shared" si="121"/>
        <v>1</v>
      </c>
      <c r="C1470" s="25">
        <v>46032</v>
      </c>
      <c r="D1470" s="57">
        <f t="shared" ca="1" si="118"/>
        <v>46097</v>
      </c>
      <c r="E1470" s="32" t="str">
        <f t="shared" ca="1" si="119"/>
        <v>2-Months</v>
      </c>
      <c r="F1470" s="32" t="str">
        <f>VLOOKUP(O1470,Stock[],5,FALSE)</f>
        <v>BE</v>
      </c>
      <c r="G1470" s="33" t="s">
        <v>2326</v>
      </c>
      <c r="H1470" s="34" t="s">
        <v>1168</v>
      </c>
      <c r="I1470" s="34" t="s">
        <v>1012</v>
      </c>
      <c r="J1470" s="32" t="str">
        <f>VLOOKUP(I1470,Customers[],2,FALSE)</f>
        <v>ကိုစန်းဦး</v>
      </c>
      <c r="K1470" s="32" t="str">
        <f>VLOOKUP(I1470,Customers[],4,FALSE)</f>
        <v>Wandwin</v>
      </c>
      <c r="L1470" s="32" t="str">
        <f>VLOOKUP(Table85[[#This Row],[CustomerID]],Table!H:K,3,0)</f>
        <v>ဆပ်ခင်း</v>
      </c>
      <c r="M1470" s="32" t="str">
        <f>VLOOKUP(I1470,Customers[],5,FALSE)</f>
        <v>Van-2</v>
      </c>
      <c r="N1470" s="34" t="s">
        <v>9</v>
      </c>
      <c r="O1470" s="37" t="s">
        <v>240</v>
      </c>
      <c r="P1470" s="32" t="str">
        <f>VLOOKUP(O1470,Stock[],2,FALSE)</f>
        <v>သံပုရာအရက်</v>
      </c>
      <c r="Q1470" s="35">
        <f>VLOOKUP(O1470,Stock[],3,FALSE)</f>
        <v>0.64</v>
      </c>
      <c r="R1470" s="35">
        <f>VLOOKUP(O1470,Stock[],4,FALSE)</f>
        <v>14</v>
      </c>
      <c r="S1470" s="34"/>
      <c r="T1470" s="35">
        <f>(DailySales!$S1470/DailySales!$R1470)+DailySales!$U1470</f>
        <v>2</v>
      </c>
      <c r="U1470" s="34">
        <v>2</v>
      </c>
      <c r="V1470" s="36">
        <f>+DailySales!$T1470*DailySales!$R1470</f>
        <v>28</v>
      </c>
      <c r="W1470" s="36">
        <f>+DailySales!$V1470*DailySales!$Q1470</f>
        <v>17.920000000000002</v>
      </c>
      <c r="X1470" s="36">
        <f>VLOOKUP(O1470,Stock[],6,FALSE)</f>
        <v>1330</v>
      </c>
      <c r="Y1470" s="36">
        <f>+DailySales!$V1470*DailySales!$X1470</f>
        <v>37240</v>
      </c>
      <c r="Z1470" s="37"/>
      <c r="AA1470" s="34"/>
      <c r="AB1470" s="78"/>
      <c r="AC1470" s="78"/>
      <c r="AD1470" s="34"/>
      <c r="AE1470" s="77">
        <v>960</v>
      </c>
      <c r="AF1470" s="38">
        <v>46032</v>
      </c>
      <c r="AG1470" s="39">
        <v>38200</v>
      </c>
      <c r="AH1470" s="38"/>
      <c r="AI1470" s="39"/>
      <c r="AJ1470" s="38"/>
      <c r="AK1470" s="39"/>
      <c r="AL1470" s="34"/>
      <c r="AM1470" s="39"/>
      <c r="AN147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70" s="26"/>
      <c r="AQ1470" s="26"/>
      <c r="AR1470" s="26"/>
    </row>
    <row r="1471" spans="1:44" ht="19.5" customHeight="1" x14ac:dyDescent="0.25">
      <c r="A1471" s="32">
        <f t="shared" si="120"/>
        <v>2026</v>
      </c>
      <c r="B1471" s="32">
        <f t="shared" si="121"/>
        <v>1</v>
      </c>
      <c r="C1471" s="25">
        <v>46032</v>
      </c>
      <c r="D1471" s="57">
        <f t="shared" ca="1" si="118"/>
        <v>46097</v>
      </c>
      <c r="E1471" s="32" t="str">
        <f t="shared" ca="1" si="119"/>
        <v>2-Months</v>
      </c>
      <c r="F1471" s="32" t="str">
        <f>VLOOKUP(O1471,Stock[],5,FALSE)</f>
        <v>BE</v>
      </c>
      <c r="G1471" s="33" t="s">
        <v>2327</v>
      </c>
      <c r="H1471" s="34" t="s">
        <v>1168</v>
      </c>
      <c r="I1471" s="34" t="s">
        <v>781</v>
      </c>
      <c r="J1471" s="32" t="str">
        <f>VLOOKUP(I1471,Customers[],2,FALSE)</f>
        <v>မရွှေရင်</v>
      </c>
      <c r="K1471" s="32" t="str">
        <f>VLOOKUP(I1471,Customers[],4,FALSE)</f>
        <v>Wandwin</v>
      </c>
      <c r="L1471" s="32" t="str">
        <f>VLOOKUP(Table85[[#This Row],[CustomerID]],Table!H:K,3,0)</f>
        <v>ဆပ်ခင်း</v>
      </c>
      <c r="M1471" s="32" t="str">
        <f>VLOOKUP(I1471,Customers[],5,FALSE)</f>
        <v>Van-2</v>
      </c>
      <c r="N1471" s="34" t="s">
        <v>9</v>
      </c>
      <c r="O1471" s="37" t="s">
        <v>214</v>
      </c>
      <c r="P1471" s="32" t="str">
        <f>VLOOKUP(O1471,Stock[],2,FALSE)</f>
        <v>ကောင်းကြည်</v>
      </c>
      <c r="Q1471" s="35">
        <f>VLOOKUP(O1471,Stock[],3,FALSE)</f>
        <v>0.64</v>
      </c>
      <c r="R1471" s="35">
        <f>VLOOKUP(O1471,Stock[],4,FALSE)</f>
        <v>14</v>
      </c>
      <c r="S1471" s="34"/>
      <c r="T1471" s="35">
        <f>(DailySales!$S1471/DailySales!$R1471)+DailySales!$U1471</f>
        <v>15</v>
      </c>
      <c r="U1471" s="34">
        <v>15</v>
      </c>
      <c r="V1471" s="36">
        <f>+DailySales!$T1471*DailySales!$R1471</f>
        <v>210</v>
      </c>
      <c r="W1471" s="36">
        <f>+DailySales!$V1471*DailySales!$Q1471</f>
        <v>134.4</v>
      </c>
      <c r="X1471" s="36">
        <f>VLOOKUP(O1471,Stock[],6,FALSE)</f>
        <v>1330</v>
      </c>
      <c r="Y1471" s="36">
        <f>+DailySales!$V1471*DailySales!$X1471</f>
        <v>279300</v>
      </c>
      <c r="Z1471" s="37"/>
      <c r="AA1471" s="34"/>
      <c r="AB1471" s="78">
        <v>1800</v>
      </c>
      <c r="AC1471" s="78">
        <v>2450</v>
      </c>
      <c r="AD1471" s="34"/>
      <c r="AE1471" s="77">
        <v>7200</v>
      </c>
      <c r="AF1471" s="38">
        <v>46032</v>
      </c>
      <c r="AG1471" s="39">
        <v>282250</v>
      </c>
      <c r="AH1471" s="38"/>
      <c r="AI1471" s="39"/>
      <c r="AJ1471" s="38"/>
      <c r="AK1471" s="39"/>
      <c r="AL1471" s="34"/>
      <c r="AM1471" s="39"/>
      <c r="AN147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71" s="26"/>
      <c r="AQ1471" s="26"/>
      <c r="AR1471" s="26"/>
    </row>
    <row r="1472" spans="1:44" ht="19.5" customHeight="1" x14ac:dyDescent="0.25">
      <c r="A1472" s="32">
        <f t="shared" si="120"/>
        <v>2026</v>
      </c>
      <c r="B1472" s="32">
        <f t="shared" si="121"/>
        <v>1</v>
      </c>
      <c r="C1472" s="25">
        <v>46032</v>
      </c>
      <c r="D1472" s="57">
        <f t="shared" ca="1" si="118"/>
        <v>46097</v>
      </c>
      <c r="E1472" s="32" t="str">
        <f t="shared" ca="1" si="119"/>
        <v>2-Months</v>
      </c>
      <c r="F1472" s="32" t="str">
        <f>VLOOKUP(O1472,Stock[],5,FALSE)</f>
        <v>BE</v>
      </c>
      <c r="G1472" s="33" t="s">
        <v>2327</v>
      </c>
      <c r="H1472" s="34" t="s">
        <v>1168</v>
      </c>
      <c r="I1472" s="34" t="s">
        <v>781</v>
      </c>
      <c r="J1472" s="32" t="str">
        <f>VLOOKUP(I1472,Customers[],2,FALSE)</f>
        <v>မရွှေရင်</v>
      </c>
      <c r="K1472" s="32" t="str">
        <f>VLOOKUP(I1472,Customers[],4,FALSE)</f>
        <v>Wandwin</v>
      </c>
      <c r="L1472" s="32" t="str">
        <f>VLOOKUP(Table85[[#This Row],[CustomerID]],Table!H:K,3,0)</f>
        <v>ဆပ်ခင်း</v>
      </c>
      <c r="M1472" s="32" t="str">
        <f>VLOOKUP(I1472,Customers[],5,FALSE)</f>
        <v>Van-2</v>
      </c>
      <c r="N1472" s="34" t="s">
        <v>9</v>
      </c>
      <c r="O1472" s="37" t="s">
        <v>240</v>
      </c>
      <c r="P1472" s="32" t="str">
        <f>VLOOKUP(O1472,Stock[],2,FALSE)</f>
        <v>သံပုရာအရက်</v>
      </c>
      <c r="Q1472" s="35">
        <f>VLOOKUP(O1472,Stock[],3,FALSE)</f>
        <v>0.64</v>
      </c>
      <c r="R1472" s="35">
        <f>VLOOKUP(O1472,Stock[],4,FALSE)</f>
        <v>14</v>
      </c>
      <c r="S1472" s="34"/>
      <c r="T1472" s="35">
        <f>(DailySales!$S1472/DailySales!$R1472)+DailySales!$U1472</f>
        <v>10</v>
      </c>
      <c r="U1472" s="34">
        <v>10</v>
      </c>
      <c r="V1472" s="36">
        <f>+DailySales!$T1472*DailySales!$R1472</f>
        <v>140</v>
      </c>
      <c r="W1472" s="36">
        <f>+DailySales!$V1472*DailySales!$Q1472</f>
        <v>89.600000000000009</v>
      </c>
      <c r="X1472" s="36">
        <f>VLOOKUP(O1472,Stock[],6,FALSE)</f>
        <v>1330</v>
      </c>
      <c r="Y1472" s="36">
        <f>+DailySales!$V1472*DailySales!$X1472</f>
        <v>186200</v>
      </c>
      <c r="Z1472" s="37"/>
      <c r="AA1472" s="34"/>
      <c r="AB1472" s="78"/>
      <c r="AC1472" s="78"/>
      <c r="AD1472" s="34"/>
      <c r="AE1472" s="77">
        <v>4800</v>
      </c>
      <c r="AF1472" s="38">
        <v>46032</v>
      </c>
      <c r="AG1472" s="39">
        <v>191000</v>
      </c>
      <c r="AH1472" s="38"/>
      <c r="AI1472" s="39"/>
      <c r="AJ1472" s="38"/>
      <c r="AK1472" s="39"/>
      <c r="AL1472" s="34"/>
      <c r="AM1472" s="39"/>
      <c r="AN147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72" s="26"/>
      <c r="AQ1472" s="26"/>
      <c r="AR1472" s="26"/>
    </row>
    <row r="1473" spans="1:44" ht="19.5" customHeight="1" x14ac:dyDescent="0.25">
      <c r="A1473" s="32">
        <f t="shared" si="120"/>
        <v>2026</v>
      </c>
      <c r="B1473" s="32">
        <f t="shared" si="121"/>
        <v>1</v>
      </c>
      <c r="C1473" s="25">
        <v>46032</v>
      </c>
      <c r="D1473" s="57">
        <f t="shared" ca="1" si="118"/>
        <v>46097</v>
      </c>
      <c r="E1473" s="32" t="str">
        <f t="shared" ca="1" si="119"/>
        <v>2-Months</v>
      </c>
      <c r="F1473" s="32" t="str">
        <f>VLOOKUP(O1473,Stock[],5,FALSE)</f>
        <v>BE</v>
      </c>
      <c r="G1473" s="33" t="s">
        <v>2328</v>
      </c>
      <c r="H1473" s="34" t="s">
        <v>1168</v>
      </c>
      <c r="I1473" s="34" t="s">
        <v>2330</v>
      </c>
      <c r="J1473" s="32" t="str">
        <f>VLOOKUP(I1473,Customers[],2,FALSE)</f>
        <v>မအေဝမ်း</v>
      </c>
      <c r="K1473" s="32" t="str">
        <f>VLOOKUP(I1473,Customers[],4,FALSE)</f>
        <v>Wandwin</v>
      </c>
      <c r="L1473" s="32" t="str">
        <f>VLOOKUP(Table85[[#This Row],[CustomerID]],Table!H:K,3,0)</f>
        <v>ဆပ်ခင်း</v>
      </c>
      <c r="M1473" s="32" t="str">
        <f>VLOOKUP(I1473,Customers[],5,FALSE)</f>
        <v>Van-2</v>
      </c>
      <c r="N1473" s="34" t="s">
        <v>9</v>
      </c>
      <c r="O1473" s="37" t="s">
        <v>214</v>
      </c>
      <c r="P1473" s="32" t="str">
        <f>VLOOKUP(O1473,Stock[],2,FALSE)</f>
        <v>ကောင်းကြည်</v>
      </c>
      <c r="Q1473" s="35">
        <f>VLOOKUP(O1473,Stock[],3,FALSE)</f>
        <v>0.64</v>
      </c>
      <c r="R1473" s="35">
        <f>VLOOKUP(O1473,Stock[],4,FALSE)</f>
        <v>14</v>
      </c>
      <c r="S1473" s="34"/>
      <c r="T1473" s="35">
        <f>(DailySales!$S1473/DailySales!$R1473)+DailySales!$U1473</f>
        <v>7</v>
      </c>
      <c r="U1473" s="34">
        <v>7</v>
      </c>
      <c r="V1473" s="36">
        <f>+DailySales!$T1473*DailySales!$R1473</f>
        <v>98</v>
      </c>
      <c r="W1473" s="36">
        <f>+DailySales!$V1473*DailySales!$Q1473</f>
        <v>62.72</v>
      </c>
      <c r="X1473" s="36">
        <f>VLOOKUP(O1473,Stock[],6,FALSE)</f>
        <v>1330</v>
      </c>
      <c r="Y1473" s="36">
        <f>+DailySales!$V1473*DailySales!$X1473</f>
        <v>130340</v>
      </c>
      <c r="Z1473" s="37"/>
      <c r="AA1473" s="34"/>
      <c r="AB1473" s="78"/>
      <c r="AC1473" s="78"/>
      <c r="AD1473" s="34"/>
      <c r="AE1473" s="77">
        <v>3360</v>
      </c>
      <c r="AF1473" s="38">
        <v>46032</v>
      </c>
      <c r="AG1473" s="39">
        <v>133700</v>
      </c>
      <c r="AH1473" s="38"/>
      <c r="AI1473" s="39"/>
      <c r="AJ1473" s="38"/>
      <c r="AK1473" s="39"/>
      <c r="AL1473" s="34"/>
      <c r="AM1473" s="39"/>
      <c r="AN147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73" s="26"/>
      <c r="AQ1473" s="26"/>
      <c r="AR1473" s="26"/>
    </row>
    <row r="1474" spans="1:44" ht="19.5" customHeight="1" x14ac:dyDescent="0.25">
      <c r="A1474" s="32">
        <f t="shared" si="120"/>
        <v>2026</v>
      </c>
      <c r="B1474" s="32">
        <f t="shared" si="121"/>
        <v>1</v>
      </c>
      <c r="C1474" s="25">
        <v>46032</v>
      </c>
      <c r="D1474" s="57">
        <f t="shared" ref="D1474:D1537" ca="1" si="122">TODAY()</f>
        <v>46097</v>
      </c>
      <c r="E1474" s="32" t="str">
        <f t="shared" ref="E1474:E1537" ca="1" si="123">DATEDIF(C1474,D1474,"M")&amp;"-Months"</f>
        <v>2-Months</v>
      </c>
      <c r="F1474" s="32" t="str">
        <f>VLOOKUP(O1474,Stock[],5,FALSE)</f>
        <v>BE</v>
      </c>
      <c r="G1474" s="33" t="s">
        <v>2328</v>
      </c>
      <c r="H1474" s="34" t="s">
        <v>1168</v>
      </c>
      <c r="I1474" s="34" t="s">
        <v>2330</v>
      </c>
      <c r="J1474" s="32" t="str">
        <f>VLOOKUP(I1474,Customers[],2,FALSE)</f>
        <v>မအေဝမ်း</v>
      </c>
      <c r="K1474" s="32" t="str">
        <f>VLOOKUP(I1474,Customers[],4,FALSE)</f>
        <v>Wandwin</v>
      </c>
      <c r="L1474" s="32" t="str">
        <f>VLOOKUP(Table85[[#This Row],[CustomerID]],Table!H:K,3,0)</f>
        <v>ဆပ်ခင်း</v>
      </c>
      <c r="M1474" s="32" t="str">
        <f>VLOOKUP(I1474,Customers[],5,FALSE)</f>
        <v>Van-2</v>
      </c>
      <c r="N1474" s="34" t="s">
        <v>9</v>
      </c>
      <c r="O1474" s="37" t="s">
        <v>240</v>
      </c>
      <c r="P1474" s="32" t="str">
        <f>VLOOKUP(O1474,Stock[],2,FALSE)</f>
        <v>သံပုရာအရက်</v>
      </c>
      <c r="Q1474" s="35">
        <f>VLOOKUP(O1474,Stock[],3,FALSE)</f>
        <v>0.64</v>
      </c>
      <c r="R1474" s="35">
        <f>VLOOKUP(O1474,Stock[],4,FALSE)</f>
        <v>14</v>
      </c>
      <c r="S1474" s="34"/>
      <c r="T1474" s="35">
        <f>(DailySales!$S1474/DailySales!$R1474)+DailySales!$U1474</f>
        <v>3</v>
      </c>
      <c r="U1474" s="34">
        <v>3</v>
      </c>
      <c r="V1474" s="36">
        <f>+DailySales!$T1474*DailySales!$R1474</f>
        <v>42</v>
      </c>
      <c r="W1474" s="36">
        <f>+DailySales!$V1474*DailySales!$Q1474</f>
        <v>26.88</v>
      </c>
      <c r="X1474" s="36">
        <f>VLOOKUP(O1474,Stock[],6,FALSE)</f>
        <v>1330</v>
      </c>
      <c r="Y1474" s="36">
        <f>+DailySales!$V1474*DailySales!$X1474</f>
        <v>55860</v>
      </c>
      <c r="Z1474" s="37"/>
      <c r="AA1474" s="34"/>
      <c r="AB1474" s="78"/>
      <c r="AC1474" s="78"/>
      <c r="AD1474" s="34"/>
      <c r="AE1474" s="77">
        <v>1440</v>
      </c>
      <c r="AF1474" s="38">
        <v>46032</v>
      </c>
      <c r="AG1474" s="39">
        <v>57300</v>
      </c>
      <c r="AH1474" s="38"/>
      <c r="AI1474" s="39"/>
      <c r="AJ1474" s="38"/>
      <c r="AK1474" s="39"/>
      <c r="AL1474" s="34"/>
      <c r="AM1474" s="39"/>
      <c r="AN147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74" s="26"/>
      <c r="AQ1474" s="26"/>
      <c r="AR1474" s="26"/>
    </row>
    <row r="1475" spans="1:44" ht="19.5" customHeight="1" x14ac:dyDescent="0.25">
      <c r="A1475" s="32">
        <f t="shared" si="120"/>
        <v>2026</v>
      </c>
      <c r="B1475" s="32">
        <f t="shared" si="121"/>
        <v>1</v>
      </c>
      <c r="C1475" s="25">
        <v>46032</v>
      </c>
      <c r="D1475" s="57">
        <f t="shared" ca="1" si="122"/>
        <v>46097</v>
      </c>
      <c r="E1475" s="32" t="str">
        <f t="shared" ca="1" si="123"/>
        <v>2-Months</v>
      </c>
      <c r="F1475" s="32" t="str">
        <f>VLOOKUP(O1475,Stock[],5,FALSE)</f>
        <v>BE</v>
      </c>
      <c r="G1475" s="33" t="s">
        <v>2331</v>
      </c>
      <c r="H1475" s="34" t="s">
        <v>1168</v>
      </c>
      <c r="I1475" s="34" t="s">
        <v>872</v>
      </c>
      <c r="J1475" s="32" t="str">
        <f>VLOOKUP(I1475,Customers[],2,FALSE)</f>
        <v>ကိုနေမျိုးအောင်</v>
      </c>
      <c r="K1475" s="32" t="str">
        <f>VLOOKUP(I1475,Customers[],4,FALSE)</f>
        <v>Wandwin</v>
      </c>
      <c r="L1475" s="32" t="str">
        <f>VLOOKUP(Table85[[#This Row],[CustomerID]],Table!H:K,3,0)</f>
        <v>ဆပ်ခင်း</v>
      </c>
      <c r="M1475" s="32" t="str">
        <f>VLOOKUP(I1475,Customers[],5,FALSE)</f>
        <v>Van-2</v>
      </c>
      <c r="N1475" s="34" t="s">
        <v>9</v>
      </c>
      <c r="O1475" s="37" t="s">
        <v>214</v>
      </c>
      <c r="P1475" s="32" t="str">
        <f>VLOOKUP(O1475,Stock[],2,FALSE)</f>
        <v>ကောင်းကြည်</v>
      </c>
      <c r="Q1475" s="35">
        <f>VLOOKUP(O1475,Stock[],3,FALSE)</f>
        <v>0.64</v>
      </c>
      <c r="R1475" s="35">
        <f>VLOOKUP(O1475,Stock[],4,FALSE)</f>
        <v>14</v>
      </c>
      <c r="S1475" s="34"/>
      <c r="T1475" s="35">
        <f>(DailySales!$S1475/DailySales!$R1475)+DailySales!$U1475</f>
        <v>10</v>
      </c>
      <c r="U1475" s="34">
        <v>10</v>
      </c>
      <c r="V1475" s="36">
        <f>+DailySales!$T1475*DailySales!$R1475</f>
        <v>140</v>
      </c>
      <c r="W1475" s="36">
        <f>+DailySales!$V1475*DailySales!$Q1475</f>
        <v>89.600000000000009</v>
      </c>
      <c r="X1475" s="36">
        <f>VLOOKUP(O1475,Stock[],6,FALSE)</f>
        <v>1330</v>
      </c>
      <c r="Y1475" s="36">
        <f>+DailySales!$V1475*DailySales!$X1475</f>
        <v>186200</v>
      </c>
      <c r="Z1475" s="37"/>
      <c r="AA1475" s="34"/>
      <c r="AB1475" s="78"/>
      <c r="AC1475" s="78"/>
      <c r="AD1475" s="34"/>
      <c r="AE1475" s="77">
        <v>4800</v>
      </c>
      <c r="AF1475" s="38">
        <v>46032</v>
      </c>
      <c r="AG1475" s="39">
        <v>191000</v>
      </c>
      <c r="AH1475" s="38"/>
      <c r="AI1475" s="39"/>
      <c r="AJ1475" s="38"/>
      <c r="AK1475" s="39"/>
      <c r="AL1475" s="34"/>
      <c r="AM1475" s="39"/>
      <c r="AN147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75" s="26"/>
      <c r="AQ1475" s="26"/>
      <c r="AR1475" s="26"/>
    </row>
    <row r="1476" spans="1:44" ht="19.5" customHeight="1" x14ac:dyDescent="0.25">
      <c r="A1476" s="32">
        <f t="shared" si="120"/>
        <v>2026</v>
      </c>
      <c r="B1476" s="32">
        <f t="shared" si="121"/>
        <v>1</v>
      </c>
      <c r="C1476" s="25">
        <v>46032</v>
      </c>
      <c r="D1476" s="57">
        <f t="shared" ca="1" si="122"/>
        <v>46097</v>
      </c>
      <c r="E1476" s="32" t="str">
        <f t="shared" ca="1" si="123"/>
        <v>2-Months</v>
      </c>
      <c r="F1476" s="32" t="str">
        <f>VLOOKUP(O1476,Stock[],5,FALSE)</f>
        <v>BE</v>
      </c>
      <c r="G1476" s="33" t="s">
        <v>2331</v>
      </c>
      <c r="H1476" s="34" t="s">
        <v>1168</v>
      </c>
      <c r="I1476" s="34" t="s">
        <v>872</v>
      </c>
      <c r="J1476" s="32" t="str">
        <f>VLOOKUP(I1476,Customers[],2,FALSE)</f>
        <v>ကိုနေမျိုးအောင်</v>
      </c>
      <c r="K1476" s="32" t="str">
        <f>VLOOKUP(I1476,Customers[],4,FALSE)</f>
        <v>Wandwin</v>
      </c>
      <c r="L1476" s="32" t="str">
        <f>VLOOKUP(Table85[[#This Row],[CustomerID]],Table!H:K,3,0)</f>
        <v>ဆပ်ခင်း</v>
      </c>
      <c r="M1476" s="32" t="str">
        <f>VLOOKUP(I1476,Customers[],5,FALSE)</f>
        <v>Van-2</v>
      </c>
      <c r="N1476" s="34" t="s">
        <v>9</v>
      </c>
      <c r="O1476" s="37" t="s">
        <v>240</v>
      </c>
      <c r="P1476" s="32" t="str">
        <f>VLOOKUP(O1476,Stock[],2,FALSE)</f>
        <v>သံပုရာအရက်</v>
      </c>
      <c r="Q1476" s="35">
        <f>VLOOKUP(O1476,Stock[],3,FALSE)</f>
        <v>0.64</v>
      </c>
      <c r="R1476" s="35">
        <f>VLOOKUP(O1476,Stock[],4,FALSE)</f>
        <v>14</v>
      </c>
      <c r="S1476" s="34"/>
      <c r="T1476" s="35">
        <f>(DailySales!$S1476/DailySales!$R1476)+DailySales!$U1476</f>
        <v>3</v>
      </c>
      <c r="U1476" s="34">
        <v>3</v>
      </c>
      <c r="V1476" s="36">
        <f>+DailySales!$T1476*DailySales!$R1476</f>
        <v>42</v>
      </c>
      <c r="W1476" s="36">
        <f>+DailySales!$V1476*DailySales!$Q1476</f>
        <v>26.88</v>
      </c>
      <c r="X1476" s="36">
        <f>VLOOKUP(O1476,Stock[],6,FALSE)</f>
        <v>1330</v>
      </c>
      <c r="Y1476" s="36">
        <f>+DailySales!$V1476*DailySales!$X1476</f>
        <v>55860</v>
      </c>
      <c r="Z1476" s="37"/>
      <c r="AA1476" s="34"/>
      <c r="AB1476" s="78"/>
      <c r="AC1476" s="78"/>
      <c r="AD1476" s="34"/>
      <c r="AE1476" s="77">
        <v>1440</v>
      </c>
      <c r="AF1476" s="38">
        <v>46032</v>
      </c>
      <c r="AG1476" s="39">
        <v>57300</v>
      </c>
      <c r="AH1476" s="38"/>
      <c r="AI1476" s="39"/>
      <c r="AJ1476" s="38"/>
      <c r="AK1476" s="39"/>
      <c r="AL1476" s="34"/>
      <c r="AM1476" s="39"/>
      <c r="AN147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76" s="26"/>
      <c r="AQ1476" s="26"/>
      <c r="AR1476" s="26"/>
    </row>
    <row r="1477" spans="1:44" ht="19.5" customHeight="1" x14ac:dyDescent="0.25">
      <c r="A1477" s="32">
        <f t="shared" si="120"/>
        <v>2026</v>
      </c>
      <c r="B1477" s="32">
        <f t="shared" si="121"/>
        <v>1</v>
      </c>
      <c r="C1477" s="25">
        <v>46032</v>
      </c>
      <c r="D1477" s="57">
        <f t="shared" ca="1" si="122"/>
        <v>46097</v>
      </c>
      <c r="E1477" s="32" t="str">
        <f t="shared" ca="1" si="123"/>
        <v>2-Months</v>
      </c>
      <c r="F1477" s="32" t="str">
        <f>VLOOKUP(O1477,Stock[],5,FALSE)</f>
        <v>BE</v>
      </c>
      <c r="G1477" s="33" t="s">
        <v>2332</v>
      </c>
      <c r="H1477" s="34" t="s">
        <v>1168</v>
      </c>
      <c r="I1477" s="34" t="s">
        <v>1145</v>
      </c>
      <c r="J1477" s="32" t="str">
        <f>VLOOKUP(I1477,Customers[],2,FALSE)</f>
        <v>ဦးရဲမြင့်-၂</v>
      </c>
      <c r="K1477" s="32" t="str">
        <f>VLOOKUP(I1477,Customers[],4,FALSE)</f>
        <v>Wandwin</v>
      </c>
      <c r="L1477" s="32" t="str">
        <f>VLOOKUP(Table85[[#This Row],[CustomerID]],Table!H:K,3,0)</f>
        <v>ဆပ်ခင်း</v>
      </c>
      <c r="M1477" s="32" t="str">
        <f>VLOOKUP(I1477,Customers[],5,FALSE)</f>
        <v>Van-2</v>
      </c>
      <c r="N1477" s="34" t="s">
        <v>9</v>
      </c>
      <c r="O1477" s="37" t="s">
        <v>214</v>
      </c>
      <c r="P1477" s="32" t="str">
        <f>VLOOKUP(O1477,Stock[],2,FALSE)</f>
        <v>ကောင်းကြည်</v>
      </c>
      <c r="Q1477" s="35">
        <f>VLOOKUP(O1477,Stock[],3,FALSE)</f>
        <v>0.64</v>
      </c>
      <c r="R1477" s="35">
        <f>VLOOKUP(O1477,Stock[],4,FALSE)</f>
        <v>14</v>
      </c>
      <c r="S1477" s="34"/>
      <c r="T1477" s="35">
        <f>(DailySales!$S1477/DailySales!$R1477)+DailySales!$U1477</f>
        <v>3</v>
      </c>
      <c r="U1477" s="34">
        <v>3</v>
      </c>
      <c r="V1477" s="36">
        <f>+DailySales!$T1477*DailySales!$R1477</f>
        <v>42</v>
      </c>
      <c r="W1477" s="36">
        <f>+DailySales!$V1477*DailySales!$Q1477</f>
        <v>26.88</v>
      </c>
      <c r="X1477" s="36">
        <f>VLOOKUP(O1477,Stock[],6,FALSE)</f>
        <v>1330</v>
      </c>
      <c r="Y1477" s="36">
        <f>+DailySales!$V1477*DailySales!$X1477</f>
        <v>55860</v>
      </c>
      <c r="Z1477" s="37"/>
      <c r="AA1477" s="34"/>
      <c r="AB1477" s="78"/>
      <c r="AC1477" s="78"/>
      <c r="AD1477" s="34"/>
      <c r="AE1477" s="77">
        <v>1440</v>
      </c>
      <c r="AF1477" s="38">
        <v>46032</v>
      </c>
      <c r="AG1477" s="39">
        <v>57300</v>
      </c>
      <c r="AH1477" s="38"/>
      <c r="AI1477" s="39"/>
      <c r="AJ1477" s="38"/>
      <c r="AK1477" s="39"/>
      <c r="AL1477" s="34"/>
      <c r="AM1477" s="39"/>
      <c r="AN147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77" s="26"/>
      <c r="AQ1477" s="26"/>
      <c r="AR1477" s="26"/>
    </row>
    <row r="1478" spans="1:44" ht="19.5" customHeight="1" x14ac:dyDescent="0.25">
      <c r="A1478" s="32">
        <f t="shared" si="120"/>
        <v>2026</v>
      </c>
      <c r="B1478" s="32">
        <f t="shared" si="121"/>
        <v>1</v>
      </c>
      <c r="C1478" s="25">
        <v>46032</v>
      </c>
      <c r="D1478" s="57">
        <f t="shared" ca="1" si="122"/>
        <v>46097</v>
      </c>
      <c r="E1478" s="32" t="str">
        <f t="shared" ca="1" si="123"/>
        <v>2-Months</v>
      </c>
      <c r="F1478" s="32" t="str">
        <f>VLOOKUP(O1478,Stock[],5,FALSE)</f>
        <v>BE</v>
      </c>
      <c r="G1478" s="33" t="s">
        <v>2332</v>
      </c>
      <c r="H1478" s="34" t="s">
        <v>1168</v>
      </c>
      <c r="I1478" s="34" t="s">
        <v>1145</v>
      </c>
      <c r="J1478" s="32" t="str">
        <f>VLOOKUP(I1478,Customers[],2,FALSE)</f>
        <v>ဦးရဲမြင့်-၂</v>
      </c>
      <c r="K1478" s="32" t="str">
        <f>VLOOKUP(I1478,Customers[],4,FALSE)</f>
        <v>Wandwin</v>
      </c>
      <c r="L1478" s="32" t="str">
        <f>VLOOKUP(Table85[[#This Row],[CustomerID]],Table!H:K,3,0)</f>
        <v>ဆပ်ခင်း</v>
      </c>
      <c r="M1478" s="32" t="str">
        <f>VLOOKUP(I1478,Customers[],5,FALSE)</f>
        <v>Van-2</v>
      </c>
      <c r="N1478" s="34" t="s">
        <v>9</v>
      </c>
      <c r="O1478" s="37" t="s">
        <v>240</v>
      </c>
      <c r="P1478" s="32" t="str">
        <f>VLOOKUP(O1478,Stock[],2,FALSE)</f>
        <v>သံပုရာအရက်</v>
      </c>
      <c r="Q1478" s="35">
        <f>VLOOKUP(O1478,Stock[],3,FALSE)</f>
        <v>0.64</v>
      </c>
      <c r="R1478" s="35">
        <f>VLOOKUP(O1478,Stock[],4,FALSE)</f>
        <v>14</v>
      </c>
      <c r="S1478" s="34"/>
      <c r="T1478" s="35">
        <f>(DailySales!$S1478/DailySales!$R1478)+DailySales!$U1478</f>
        <v>2</v>
      </c>
      <c r="U1478" s="34">
        <v>2</v>
      </c>
      <c r="V1478" s="36">
        <f>+DailySales!$T1478*DailySales!$R1478</f>
        <v>28</v>
      </c>
      <c r="W1478" s="36">
        <f>+DailySales!$V1478*DailySales!$Q1478</f>
        <v>17.920000000000002</v>
      </c>
      <c r="X1478" s="36">
        <f>VLOOKUP(O1478,Stock[],6,FALSE)</f>
        <v>1330</v>
      </c>
      <c r="Y1478" s="36">
        <f>+DailySales!$V1478*DailySales!$X1478</f>
        <v>37240</v>
      </c>
      <c r="Z1478" s="37"/>
      <c r="AA1478" s="34"/>
      <c r="AB1478" s="78"/>
      <c r="AC1478" s="78"/>
      <c r="AD1478" s="34"/>
      <c r="AE1478" s="77">
        <v>960</v>
      </c>
      <c r="AF1478" s="38">
        <v>46032</v>
      </c>
      <c r="AG1478" s="39">
        <v>38200</v>
      </c>
      <c r="AH1478" s="38"/>
      <c r="AI1478" s="39"/>
      <c r="AJ1478" s="38"/>
      <c r="AK1478" s="39"/>
      <c r="AL1478" s="34"/>
      <c r="AM1478" s="39"/>
      <c r="AN147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78" s="26"/>
      <c r="AQ1478" s="26"/>
      <c r="AR1478" s="26"/>
    </row>
    <row r="1479" spans="1:44" ht="19.5" customHeight="1" x14ac:dyDescent="0.25">
      <c r="A1479" s="32">
        <f t="shared" si="120"/>
        <v>2026</v>
      </c>
      <c r="B1479" s="32">
        <f t="shared" si="121"/>
        <v>1</v>
      </c>
      <c r="C1479" s="25">
        <v>46032</v>
      </c>
      <c r="D1479" s="57">
        <f t="shared" ca="1" si="122"/>
        <v>46097</v>
      </c>
      <c r="E1479" s="32" t="str">
        <f t="shared" ca="1" si="123"/>
        <v>2-Months</v>
      </c>
      <c r="F1479" s="32" t="str">
        <f>VLOOKUP(O1479,Stock[],5,FALSE)</f>
        <v>BE</v>
      </c>
      <c r="G1479" s="33" t="s">
        <v>2333</v>
      </c>
      <c r="H1479" s="34" t="s">
        <v>1168</v>
      </c>
      <c r="I1479" s="34" t="s">
        <v>874</v>
      </c>
      <c r="J1479" s="32" t="str">
        <f>VLOOKUP(I1479,Customers[],2,FALSE)</f>
        <v>ကိုမောင်နိုင်</v>
      </c>
      <c r="K1479" s="32" t="str">
        <f>VLOOKUP(I1479,Customers[],4,FALSE)</f>
        <v>Wandwin</v>
      </c>
      <c r="L1479" s="32" t="str">
        <f>VLOOKUP(Table85[[#This Row],[CustomerID]],Table!H:K,3,0)</f>
        <v>ဆပ်ခင်း</v>
      </c>
      <c r="M1479" s="32" t="str">
        <f>VLOOKUP(I1479,Customers[],5,FALSE)</f>
        <v>Van-2</v>
      </c>
      <c r="N1479" s="34" t="s">
        <v>9</v>
      </c>
      <c r="O1479" s="37" t="s">
        <v>214</v>
      </c>
      <c r="P1479" s="32" t="str">
        <f>VLOOKUP(O1479,Stock[],2,FALSE)</f>
        <v>ကောင်းကြည်</v>
      </c>
      <c r="Q1479" s="35">
        <f>VLOOKUP(O1479,Stock[],3,FALSE)</f>
        <v>0.64</v>
      </c>
      <c r="R1479" s="35">
        <f>VLOOKUP(O1479,Stock[],4,FALSE)</f>
        <v>14</v>
      </c>
      <c r="S1479" s="34"/>
      <c r="T1479" s="35">
        <f>(DailySales!$S1479/DailySales!$R1479)+DailySales!$U1479</f>
        <v>5</v>
      </c>
      <c r="U1479" s="34">
        <v>5</v>
      </c>
      <c r="V1479" s="36">
        <f>+DailySales!$T1479*DailySales!$R1479</f>
        <v>70</v>
      </c>
      <c r="W1479" s="36">
        <f>+DailySales!$V1479*DailySales!$Q1479</f>
        <v>44.800000000000004</v>
      </c>
      <c r="X1479" s="36">
        <f>VLOOKUP(O1479,Stock[],6,FALSE)</f>
        <v>1330</v>
      </c>
      <c r="Y1479" s="36">
        <f>+DailySales!$V1479*DailySales!$X1479</f>
        <v>93100</v>
      </c>
      <c r="Z1479" s="37"/>
      <c r="AA1479" s="34"/>
      <c r="AB1479" s="78"/>
      <c r="AC1479" s="78"/>
      <c r="AD1479" s="34"/>
      <c r="AE1479" s="77">
        <v>2400</v>
      </c>
      <c r="AF1479" s="38">
        <v>46032</v>
      </c>
      <c r="AG1479" s="39">
        <v>95500</v>
      </c>
      <c r="AH1479" s="38"/>
      <c r="AI1479" s="39"/>
      <c r="AJ1479" s="38"/>
      <c r="AK1479" s="39"/>
      <c r="AL1479" s="34"/>
      <c r="AM1479" s="39"/>
      <c r="AN147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79" s="26"/>
      <c r="AQ1479" s="26"/>
      <c r="AR1479" s="26"/>
    </row>
    <row r="1480" spans="1:44" ht="19.5" customHeight="1" x14ac:dyDescent="0.25">
      <c r="A1480" s="32">
        <f t="shared" si="120"/>
        <v>2026</v>
      </c>
      <c r="B1480" s="32">
        <f t="shared" si="121"/>
        <v>1</v>
      </c>
      <c r="C1480" s="25">
        <v>46032</v>
      </c>
      <c r="D1480" s="57">
        <f t="shared" ca="1" si="122"/>
        <v>46097</v>
      </c>
      <c r="E1480" s="32" t="str">
        <f t="shared" ca="1" si="123"/>
        <v>2-Months</v>
      </c>
      <c r="F1480" s="32" t="str">
        <f>VLOOKUP(O1480,Stock[],5,FALSE)</f>
        <v>BE</v>
      </c>
      <c r="G1480" s="33" t="s">
        <v>2333</v>
      </c>
      <c r="H1480" s="34" t="s">
        <v>1168</v>
      </c>
      <c r="I1480" s="34" t="s">
        <v>874</v>
      </c>
      <c r="J1480" s="32" t="str">
        <f>VLOOKUP(I1480,Customers[],2,FALSE)</f>
        <v>ကိုမောင်နိုင်</v>
      </c>
      <c r="K1480" s="32" t="str">
        <f>VLOOKUP(I1480,Customers[],4,FALSE)</f>
        <v>Wandwin</v>
      </c>
      <c r="L1480" s="32" t="str">
        <f>VLOOKUP(Table85[[#This Row],[CustomerID]],Table!H:K,3,0)</f>
        <v>ဆပ်ခင်း</v>
      </c>
      <c r="M1480" s="32" t="str">
        <f>VLOOKUP(I1480,Customers[],5,FALSE)</f>
        <v>Van-2</v>
      </c>
      <c r="N1480" s="34" t="s">
        <v>9</v>
      </c>
      <c r="O1480" s="37" t="s">
        <v>240</v>
      </c>
      <c r="P1480" s="32" t="str">
        <f>VLOOKUP(O1480,Stock[],2,FALSE)</f>
        <v>သံပုရာအရက်</v>
      </c>
      <c r="Q1480" s="35">
        <f>VLOOKUP(O1480,Stock[],3,FALSE)</f>
        <v>0.64</v>
      </c>
      <c r="R1480" s="35">
        <f>VLOOKUP(O1480,Stock[],4,FALSE)</f>
        <v>14</v>
      </c>
      <c r="S1480" s="34"/>
      <c r="T1480" s="35">
        <f>(DailySales!$S1480/DailySales!$R1480)+DailySales!$U1480</f>
        <v>5</v>
      </c>
      <c r="U1480" s="34">
        <v>5</v>
      </c>
      <c r="V1480" s="36">
        <f>+DailySales!$T1480*DailySales!$R1480</f>
        <v>70</v>
      </c>
      <c r="W1480" s="36">
        <f>+DailySales!$V1480*DailySales!$Q1480</f>
        <v>44.800000000000004</v>
      </c>
      <c r="X1480" s="36">
        <f>VLOOKUP(O1480,Stock[],6,FALSE)</f>
        <v>1330</v>
      </c>
      <c r="Y1480" s="36">
        <f>+DailySales!$V1480*DailySales!$X1480</f>
        <v>93100</v>
      </c>
      <c r="Z1480" s="37"/>
      <c r="AA1480" s="34"/>
      <c r="AB1480" s="78"/>
      <c r="AC1480" s="78"/>
      <c r="AD1480" s="34"/>
      <c r="AE1480" s="77">
        <v>2400</v>
      </c>
      <c r="AF1480" s="38">
        <v>46032</v>
      </c>
      <c r="AG1480" s="39">
        <v>95500</v>
      </c>
      <c r="AH1480" s="38"/>
      <c r="AI1480" s="39"/>
      <c r="AJ1480" s="38"/>
      <c r="AK1480" s="39"/>
      <c r="AL1480" s="34"/>
      <c r="AM1480" s="39"/>
      <c r="AN148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80" s="26"/>
      <c r="AQ1480" s="26"/>
      <c r="AR1480" s="26"/>
    </row>
    <row r="1481" spans="1:44" ht="19.5" customHeight="1" x14ac:dyDescent="0.25">
      <c r="A1481" s="32">
        <f t="shared" si="120"/>
        <v>2026</v>
      </c>
      <c r="B1481" s="32">
        <f t="shared" si="121"/>
        <v>1</v>
      </c>
      <c r="C1481" s="25">
        <v>46032</v>
      </c>
      <c r="D1481" s="57">
        <f t="shared" ca="1" si="122"/>
        <v>46097</v>
      </c>
      <c r="E1481" s="32" t="str">
        <f t="shared" ca="1" si="123"/>
        <v>2-Months</v>
      </c>
      <c r="F1481" s="32" t="str">
        <f>VLOOKUP(O1481,Stock[],5,FALSE)</f>
        <v>BE</v>
      </c>
      <c r="G1481" s="33" t="s">
        <v>2334</v>
      </c>
      <c r="H1481" s="34" t="s">
        <v>282</v>
      </c>
      <c r="I1481" s="34" t="s">
        <v>2372</v>
      </c>
      <c r="J1481" s="32" t="str">
        <f>VLOOKUP(I1481,Customers[],2,FALSE)</f>
        <v>ကိုဇော်မင်းနိုင်</v>
      </c>
      <c r="K1481" s="32" t="str">
        <f>VLOOKUP(I1481,Customers[],4,FALSE)</f>
        <v>Yamethin</v>
      </c>
      <c r="L1481" s="32" t="str">
        <f>VLOOKUP(Table85[[#This Row],[CustomerID]],Table!H:K,3,0)</f>
        <v>ညောင်အိုင်</v>
      </c>
      <c r="M1481" s="32" t="str">
        <f>VLOOKUP(I1481,Customers[],5,FALSE)</f>
        <v>Van-1</v>
      </c>
      <c r="N1481" s="34" t="s">
        <v>9</v>
      </c>
      <c r="O1481" s="37" t="s">
        <v>205</v>
      </c>
      <c r="P1481" s="32" t="str">
        <f>VLOOKUP(O1481,Stock[],2,FALSE)</f>
        <v>ကောင်းကြည် ကော် 25%  (1Ltr )</v>
      </c>
      <c r="Q1481" s="35">
        <f>VLOOKUP(O1481,Stock[],3,FALSE)</f>
        <v>1</v>
      </c>
      <c r="R1481" s="35">
        <f>VLOOKUP(O1481,Stock[],4,FALSE)</f>
        <v>12</v>
      </c>
      <c r="S1481" s="34"/>
      <c r="T1481" s="35">
        <f>(DailySales!$S1481/DailySales!$R1481)+DailySales!$U1481</f>
        <v>1</v>
      </c>
      <c r="U1481" s="34">
        <v>1</v>
      </c>
      <c r="V1481" s="36">
        <f>+DailySales!$T1481*DailySales!$R1481</f>
        <v>12</v>
      </c>
      <c r="W1481" s="36">
        <f>+DailySales!$V1481*DailySales!$Q1481</f>
        <v>12</v>
      </c>
      <c r="X1481" s="36">
        <f>VLOOKUP(O1481,Stock[],6,FALSE)</f>
        <v>1530</v>
      </c>
      <c r="Y1481" s="36">
        <f>+DailySales!$V1481*DailySales!$X1481</f>
        <v>18360</v>
      </c>
      <c r="Z1481" s="37"/>
      <c r="AA1481" s="34"/>
      <c r="AB1481" s="78"/>
      <c r="AC1481" s="78"/>
      <c r="AD1481" s="34"/>
      <c r="AE1481" s="77">
        <v>340</v>
      </c>
      <c r="AF1481" s="38">
        <v>46032</v>
      </c>
      <c r="AG1481" s="39">
        <v>18700</v>
      </c>
      <c r="AH1481" s="38"/>
      <c r="AI1481" s="39"/>
      <c r="AJ1481" s="38"/>
      <c r="AK1481" s="39"/>
      <c r="AL1481" s="34"/>
      <c r="AM1481" s="39"/>
      <c r="AN148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81" s="26"/>
      <c r="AQ1481" s="26"/>
      <c r="AR1481" s="26"/>
    </row>
    <row r="1482" spans="1:44" ht="19.5" customHeight="1" x14ac:dyDescent="0.25">
      <c r="A1482" s="32">
        <f t="shared" si="120"/>
        <v>2026</v>
      </c>
      <c r="B1482" s="32">
        <f t="shared" si="121"/>
        <v>1</v>
      </c>
      <c r="C1482" s="25">
        <v>46032</v>
      </c>
      <c r="D1482" s="57">
        <f t="shared" ca="1" si="122"/>
        <v>46097</v>
      </c>
      <c r="E1482" s="32" t="str">
        <f t="shared" ca="1" si="123"/>
        <v>2-Months</v>
      </c>
      <c r="F1482" s="32" t="str">
        <f>VLOOKUP(O1482,Stock[],5,FALSE)</f>
        <v>BE</v>
      </c>
      <c r="G1482" s="33" t="s">
        <v>2334</v>
      </c>
      <c r="H1482" s="34" t="s">
        <v>282</v>
      </c>
      <c r="I1482" s="34" t="s">
        <v>2372</v>
      </c>
      <c r="J1482" s="32" t="str">
        <f>VLOOKUP(I1482,Customers[],2,FALSE)</f>
        <v>ကိုဇော်မင်းနိုင်</v>
      </c>
      <c r="K1482" s="32" t="str">
        <f>VLOOKUP(I1482,Customers[],4,FALSE)</f>
        <v>Yamethin</v>
      </c>
      <c r="L1482" s="32" t="str">
        <f>VLOOKUP(Table85[[#This Row],[CustomerID]],Table!H:K,3,0)</f>
        <v>ညောင်အိုင်</v>
      </c>
      <c r="M1482" s="32" t="str">
        <f>VLOOKUP(I1482,Customers[],5,FALSE)</f>
        <v>Van-1</v>
      </c>
      <c r="N1482" s="34" t="s">
        <v>9</v>
      </c>
      <c r="O1482" s="37" t="s">
        <v>1501</v>
      </c>
      <c r="P1482" s="32" t="str">
        <f>VLOOKUP(O1482,Stock[],2,FALSE)</f>
        <v>ရွှေမင်းသားမန်ကျည်းခေါင်ရည်(.6Ltr)</v>
      </c>
      <c r="Q1482" s="35">
        <f>VLOOKUP(O1482,Stock[],3,FALSE)</f>
        <v>0.6</v>
      </c>
      <c r="R1482" s="35">
        <f>VLOOKUP(O1482,Stock[],4,FALSE)</f>
        <v>12</v>
      </c>
      <c r="S1482" s="34"/>
      <c r="T1482" s="35">
        <f>(DailySales!$S1482/DailySales!$R1482)+DailySales!$U1482</f>
        <v>1</v>
      </c>
      <c r="U1482" s="34">
        <v>1</v>
      </c>
      <c r="V1482" s="36">
        <f>+DailySales!$T1482*DailySales!$R1482</f>
        <v>12</v>
      </c>
      <c r="W1482" s="36">
        <f>+DailySales!$V1482*DailySales!$Q1482</f>
        <v>7.1999999999999993</v>
      </c>
      <c r="X1482" s="36">
        <f>VLOOKUP(O1482,Stock[],6,FALSE)</f>
        <v>800</v>
      </c>
      <c r="Y1482" s="36">
        <f>+DailySales!$V1482*DailySales!$X1482</f>
        <v>9600</v>
      </c>
      <c r="Z1482" s="37"/>
      <c r="AA1482" s="34"/>
      <c r="AB1482" s="78"/>
      <c r="AC1482" s="78"/>
      <c r="AD1482" s="34"/>
      <c r="AE1482" s="77">
        <v>400</v>
      </c>
      <c r="AF1482" s="38">
        <v>46032</v>
      </c>
      <c r="AG1482" s="39">
        <v>10000</v>
      </c>
      <c r="AH1482" s="38"/>
      <c r="AI1482" s="39"/>
      <c r="AJ1482" s="38"/>
      <c r="AK1482" s="39"/>
      <c r="AL1482" s="34"/>
      <c r="AM1482" s="39"/>
      <c r="AN148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82" s="26"/>
      <c r="AQ1482" s="26"/>
      <c r="AR1482" s="26"/>
    </row>
    <row r="1483" spans="1:44" ht="19.5" customHeight="1" x14ac:dyDescent="0.25">
      <c r="A1483" s="32">
        <f t="shared" si="120"/>
        <v>2026</v>
      </c>
      <c r="B1483" s="32">
        <f t="shared" si="121"/>
        <v>1</v>
      </c>
      <c r="C1483" s="25">
        <v>46032</v>
      </c>
      <c r="D1483" s="57">
        <f t="shared" ca="1" si="122"/>
        <v>46097</v>
      </c>
      <c r="E1483" s="32" t="str">
        <f t="shared" ca="1" si="123"/>
        <v>2-Months</v>
      </c>
      <c r="F1483" s="32" t="str">
        <f>VLOOKUP(O1483,Stock[],5,FALSE)</f>
        <v>BE</v>
      </c>
      <c r="G1483" s="33" t="s">
        <v>2334</v>
      </c>
      <c r="H1483" s="34" t="s">
        <v>282</v>
      </c>
      <c r="I1483" s="34" t="s">
        <v>2372</v>
      </c>
      <c r="J1483" s="32" t="str">
        <f>VLOOKUP(I1483,Customers[],2,FALSE)</f>
        <v>ကိုဇော်မင်းနိုင်</v>
      </c>
      <c r="K1483" s="32" t="str">
        <f>VLOOKUP(I1483,Customers[],4,FALSE)</f>
        <v>Yamethin</v>
      </c>
      <c r="L1483" s="32" t="str">
        <f>VLOOKUP(Table85[[#This Row],[CustomerID]],Table!H:K,3,0)</f>
        <v>ညောင်အိုင်</v>
      </c>
      <c r="M1483" s="32" t="str">
        <f>VLOOKUP(I1483,Customers[],5,FALSE)</f>
        <v>Van-1</v>
      </c>
      <c r="N1483" s="34" t="s">
        <v>9</v>
      </c>
      <c r="O1483" s="37" t="s">
        <v>225</v>
      </c>
      <c r="P1483" s="32" t="str">
        <f>VLOOKUP(O1483,Stock[],2,FALSE)</f>
        <v>ချယ်ရီသံပုရာအရက်သန့်ကော် (1Ltr)</v>
      </c>
      <c r="Q1483" s="35">
        <f>VLOOKUP(O1483,Stock[],3,FALSE)</f>
        <v>1</v>
      </c>
      <c r="R1483" s="35">
        <f>VLOOKUP(O1483,Stock[],4,FALSE)</f>
        <v>12</v>
      </c>
      <c r="S1483" s="34">
        <v>6</v>
      </c>
      <c r="T1483" s="35">
        <f>(DailySales!$S1483/DailySales!$R1483)+DailySales!$U1483</f>
        <v>0.5</v>
      </c>
      <c r="U1483" s="34"/>
      <c r="V1483" s="36">
        <f>+DailySales!$T1483*DailySales!$R1483</f>
        <v>6</v>
      </c>
      <c r="W1483" s="36">
        <f>+DailySales!$V1483*DailySales!$Q1483</f>
        <v>6</v>
      </c>
      <c r="X1483" s="36">
        <f>VLOOKUP(O1483,Stock[],6,FALSE)</f>
        <v>1260</v>
      </c>
      <c r="Y1483" s="36">
        <f>+DailySales!$V1483*DailySales!$X1483</f>
        <v>7560</v>
      </c>
      <c r="Z1483" s="37"/>
      <c r="AA1483" s="34"/>
      <c r="AB1483" s="78"/>
      <c r="AC1483" s="78"/>
      <c r="AD1483" s="34"/>
      <c r="AE1483" s="77">
        <v>240</v>
      </c>
      <c r="AF1483" s="38">
        <v>46032</v>
      </c>
      <c r="AG1483" s="39">
        <v>7800</v>
      </c>
      <c r="AH1483" s="38"/>
      <c r="AI1483" s="39"/>
      <c r="AJ1483" s="38"/>
      <c r="AK1483" s="39"/>
      <c r="AL1483" s="34"/>
      <c r="AM1483" s="39"/>
      <c r="AN148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83" s="26"/>
      <c r="AQ1483" s="26"/>
      <c r="AR1483" s="26"/>
    </row>
    <row r="1484" spans="1:44" ht="19.5" customHeight="1" x14ac:dyDescent="0.25">
      <c r="A1484" s="32">
        <f t="shared" si="120"/>
        <v>2026</v>
      </c>
      <c r="B1484" s="32">
        <f t="shared" si="121"/>
        <v>1</v>
      </c>
      <c r="C1484" s="25">
        <v>46032</v>
      </c>
      <c r="D1484" s="57">
        <f t="shared" ca="1" si="122"/>
        <v>46097</v>
      </c>
      <c r="E1484" s="32" t="str">
        <f t="shared" ca="1" si="123"/>
        <v>2-Months</v>
      </c>
      <c r="F1484" s="32" t="str">
        <f>VLOOKUP(O1484,Stock[],5,FALSE)</f>
        <v>BE</v>
      </c>
      <c r="G1484" s="33" t="s">
        <v>2334</v>
      </c>
      <c r="H1484" s="34" t="s">
        <v>282</v>
      </c>
      <c r="I1484" s="34" t="s">
        <v>1753</v>
      </c>
      <c r="J1484" s="32" t="str">
        <f>VLOOKUP(I1484,Customers[],2,FALSE)</f>
        <v>ကုန်သည်လက်ဆောင်</v>
      </c>
      <c r="K1484" s="32">
        <f>VLOOKUP(I1484,Customers[],4,FALSE)</f>
        <v>0</v>
      </c>
      <c r="L1484" s="32">
        <f>VLOOKUP(Table85[[#This Row],[CustomerID]],Table!H:K,3,0)</f>
        <v>0</v>
      </c>
      <c r="M1484" s="32">
        <f>VLOOKUP(I1484,Customers[],5,FALSE)</f>
        <v>0</v>
      </c>
      <c r="N1484" s="34" t="s">
        <v>1750</v>
      </c>
      <c r="O1484" s="37" t="s">
        <v>1501</v>
      </c>
      <c r="P1484" s="32" t="str">
        <f>VLOOKUP(O1484,Stock[],2,FALSE)</f>
        <v>ရွှေမင်းသားမန်ကျည်းခေါင်ရည်(.6Ltr)</v>
      </c>
      <c r="Q1484" s="35">
        <f>VLOOKUP(O1484,Stock[],3,FALSE)</f>
        <v>0.6</v>
      </c>
      <c r="R1484" s="35">
        <f>VLOOKUP(O1484,Stock[],4,FALSE)</f>
        <v>12</v>
      </c>
      <c r="S1484" s="34">
        <v>1</v>
      </c>
      <c r="T1484" s="35">
        <f>(DailySales!$S1484/DailySales!$R1484)+DailySales!$U1484</f>
        <v>8.3333333333333329E-2</v>
      </c>
      <c r="U1484" s="34"/>
      <c r="V1484" s="36">
        <f>+DailySales!$T1484*DailySales!$R1484</f>
        <v>1</v>
      </c>
      <c r="W1484" s="36">
        <f>+DailySales!$V1484*DailySales!$Q1484</f>
        <v>0.6</v>
      </c>
      <c r="X1484" s="36">
        <f>VLOOKUP(O1484,Stock[],6,FALSE)</f>
        <v>800</v>
      </c>
      <c r="Y1484" s="36">
        <f>+DailySales!$V1484*DailySales!$X1484</f>
        <v>800</v>
      </c>
      <c r="Z1484" s="37"/>
      <c r="AA1484" s="34"/>
      <c r="AB1484" s="78"/>
      <c r="AC1484" s="78"/>
      <c r="AD1484" s="34"/>
      <c r="AE1484" s="77"/>
      <c r="AF1484" s="38">
        <v>46032</v>
      </c>
      <c r="AG1484" s="39">
        <v>800</v>
      </c>
      <c r="AH1484" s="38"/>
      <c r="AI1484" s="39"/>
      <c r="AJ1484" s="38"/>
      <c r="AK1484" s="39"/>
      <c r="AL1484" s="34"/>
      <c r="AM1484" s="39"/>
      <c r="AN148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84" s="26"/>
      <c r="AQ1484" s="26"/>
      <c r="AR1484" s="26"/>
    </row>
    <row r="1485" spans="1:44" ht="19.5" customHeight="1" x14ac:dyDescent="0.25">
      <c r="A1485" s="32">
        <f>YEAR(C1485)</f>
        <v>2026</v>
      </c>
      <c r="B1485" s="32">
        <f>MONTH(C1485)</f>
        <v>1</v>
      </c>
      <c r="C1485" s="25">
        <v>46032</v>
      </c>
      <c r="D1485" s="57">
        <f t="shared" ca="1" si="122"/>
        <v>46097</v>
      </c>
      <c r="E1485" s="57" t="str">
        <f t="shared" ca="1" si="123"/>
        <v>2-Months</v>
      </c>
      <c r="F1485" s="57" t="str">
        <f>VLOOKUP(O1485,Stock[],5,FALSE)</f>
        <v>BE</v>
      </c>
      <c r="G1485" s="33" t="s">
        <v>2334</v>
      </c>
      <c r="H1485" s="34" t="s">
        <v>282</v>
      </c>
      <c r="I1485" s="34" t="s">
        <v>1753</v>
      </c>
      <c r="J1485" s="32" t="str">
        <f>VLOOKUP(I1485,Customers[],2,FALSE)</f>
        <v>ကုန်သည်လက်ဆောင်</v>
      </c>
      <c r="K1485" s="32">
        <f>VLOOKUP(I1485,Customers[],4,FALSE)</f>
        <v>0</v>
      </c>
      <c r="L1485" s="32">
        <f>VLOOKUP(Table85[[#This Row],[CustomerID]],Table!H:K,3,0)</f>
        <v>0</v>
      </c>
      <c r="M1485" s="32">
        <f>VLOOKUP(I1485,Customers[],5,FALSE)</f>
        <v>0</v>
      </c>
      <c r="N1485" s="34" t="s">
        <v>1750</v>
      </c>
      <c r="O1485" s="37" t="s">
        <v>225</v>
      </c>
      <c r="P1485" s="32" t="str">
        <f>VLOOKUP(O1485,Stock[],2,FALSE)</f>
        <v>ချယ်ရီသံပုရာအရက်သန့်ကော် (1Ltr)</v>
      </c>
      <c r="Q1485" s="35">
        <f>VLOOKUP(O1485,Stock[],3,FALSE)</f>
        <v>1</v>
      </c>
      <c r="R1485" s="35">
        <f>VLOOKUP(O1485,Stock[],4,FALSE)</f>
        <v>12</v>
      </c>
      <c r="S1485" s="37">
        <v>1</v>
      </c>
      <c r="T1485" s="35">
        <f>(DailySales!$S1485/DailySales!$R1485)+DailySales!$U1485</f>
        <v>8.3333333333333329E-2</v>
      </c>
      <c r="U1485" s="37"/>
      <c r="V1485" s="36">
        <f>+DailySales!$T1485*DailySales!$R1485</f>
        <v>1</v>
      </c>
      <c r="W1485" s="36">
        <f>+DailySales!$V1485*DailySales!$Q1485</f>
        <v>1</v>
      </c>
      <c r="X1485" s="36">
        <f>VLOOKUP(O1485,Stock[],6,FALSE)</f>
        <v>1260</v>
      </c>
      <c r="Y1485" s="36">
        <f>+DailySales!$V1485*DailySales!$X1485</f>
        <v>1260</v>
      </c>
      <c r="Z1485" s="37"/>
      <c r="AA1485" s="37"/>
      <c r="AB1485" s="37"/>
      <c r="AC1485" s="37"/>
      <c r="AD1485" s="37"/>
      <c r="AE1485" s="77"/>
      <c r="AF1485" s="38">
        <v>46032</v>
      </c>
      <c r="AG1485" s="39">
        <v>1260</v>
      </c>
      <c r="AH1485" s="87"/>
      <c r="AI1485" s="39"/>
      <c r="AJ1485" s="87"/>
      <c r="AK1485" s="39"/>
      <c r="AL1485" s="34"/>
      <c r="AM1485" s="39"/>
      <c r="AN148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85" s="26"/>
      <c r="AQ1485" s="26"/>
      <c r="AR1485" s="26"/>
    </row>
    <row r="1486" spans="1:44" ht="19.5" customHeight="1" x14ac:dyDescent="0.25">
      <c r="A1486" s="32">
        <f t="shared" si="120"/>
        <v>2026</v>
      </c>
      <c r="B1486" s="32">
        <f t="shared" si="121"/>
        <v>1</v>
      </c>
      <c r="C1486" s="25">
        <v>46032</v>
      </c>
      <c r="D1486" s="57">
        <f t="shared" ca="1" si="122"/>
        <v>46097</v>
      </c>
      <c r="E1486" s="32" t="str">
        <f t="shared" ca="1" si="123"/>
        <v>2-Months</v>
      </c>
      <c r="F1486" s="32" t="str">
        <f>VLOOKUP(O1486,Stock[],5,FALSE)</f>
        <v>BE</v>
      </c>
      <c r="G1486" s="33" t="s">
        <v>2373</v>
      </c>
      <c r="H1486" s="34" t="s">
        <v>282</v>
      </c>
      <c r="I1486" s="34" t="s">
        <v>2375</v>
      </c>
      <c r="J1486" s="32" t="str">
        <f>VLOOKUP(I1486,Customers[],2,FALSE)</f>
        <v>မမာလှိုင်</v>
      </c>
      <c r="K1486" s="32" t="str">
        <f>VLOOKUP(I1486,Customers[],4,FALSE)</f>
        <v>Yamethin</v>
      </c>
      <c r="L1486" s="32" t="str">
        <f>VLOOKUP(Table85[[#This Row],[CustomerID]],Table!H:K,3,0)</f>
        <v>ကင်းမွန်ချုံ</v>
      </c>
      <c r="M1486" s="32" t="str">
        <f>VLOOKUP(I1486,Customers[],5,FALSE)</f>
        <v>Van-1</v>
      </c>
      <c r="N1486" s="34" t="s">
        <v>9</v>
      </c>
      <c r="O1486" s="37" t="s">
        <v>225</v>
      </c>
      <c r="P1486" s="32" t="str">
        <f>VLOOKUP(O1486,Stock[],2,FALSE)</f>
        <v>ချယ်ရီသံပုရာအရက်သန့်ကော် (1Ltr)</v>
      </c>
      <c r="Q1486" s="35">
        <f>VLOOKUP(O1486,Stock[],3,FALSE)</f>
        <v>1</v>
      </c>
      <c r="R1486" s="35">
        <f>VLOOKUP(O1486,Stock[],4,FALSE)</f>
        <v>12</v>
      </c>
      <c r="S1486" s="34"/>
      <c r="T1486" s="35">
        <f>(DailySales!$S1486/DailySales!$R1486)+DailySales!$U1486</f>
        <v>1</v>
      </c>
      <c r="U1486" s="34">
        <v>1</v>
      </c>
      <c r="V1486" s="36">
        <f>+DailySales!$T1486*DailySales!$R1486</f>
        <v>12</v>
      </c>
      <c r="W1486" s="36">
        <f>+DailySales!$V1486*DailySales!$Q1486</f>
        <v>12</v>
      </c>
      <c r="X1486" s="36">
        <f>VLOOKUP(O1486,Stock[],6,FALSE)</f>
        <v>1260</v>
      </c>
      <c r="Y1486" s="36">
        <f>+DailySales!$V1486*DailySales!$X1486</f>
        <v>15120</v>
      </c>
      <c r="Z1486" s="37"/>
      <c r="AA1486" s="34"/>
      <c r="AB1486" s="78"/>
      <c r="AC1486" s="78"/>
      <c r="AD1486" s="34"/>
      <c r="AE1486" s="77">
        <v>380</v>
      </c>
      <c r="AF1486" s="38">
        <v>46032</v>
      </c>
      <c r="AG1486" s="39">
        <v>15500</v>
      </c>
      <c r="AH1486" s="38"/>
      <c r="AI1486" s="39"/>
      <c r="AJ1486" s="38"/>
      <c r="AK1486" s="39"/>
      <c r="AL1486" s="34"/>
      <c r="AM1486" s="39"/>
      <c r="AN148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86" s="26"/>
      <c r="AQ1486" s="26"/>
      <c r="AR1486" s="26"/>
    </row>
    <row r="1487" spans="1:44" ht="19.5" customHeight="1" x14ac:dyDescent="0.25">
      <c r="A1487" s="32">
        <f t="shared" si="120"/>
        <v>2026</v>
      </c>
      <c r="B1487" s="32">
        <f t="shared" si="121"/>
        <v>1</v>
      </c>
      <c r="C1487" s="25">
        <v>46032</v>
      </c>
      <c r="D1487" s="57">
        <f t="shared" ca="1" si="122"/>
        <v>46097</v>
      </c>
      <c r="E1487" s="32" t="str">
        <f t="shared" ca="1" si="123"/>
        <v>2-Months</v>
      </c>
      <c r="F1487" s="32" t="str">
        <f>VLOOKUP(O1487,Stock[],5,FALSE)</f>
        <v>BE</v>
      </c>
      <c r="G1487" s="33" t="s">
        <v>2373</v>
      </c>
      <c r="H1487" s="34" t="s">
        <v>282</v>
      </c>
      <c r="I1487" s="34" t="s">
        <v>2375</v>
      </c>
      <c r="J1487" s="32" t="str">
        <f>VLOOKUP(I1487,Customers[],2,FALSE)</f>
        <v>မမာလှိုင်</v>
      </c>
      <c r="K1487" s="32" t="str">
        <f>VLOOKUP(I1487,Customers[],4,FALSE)</f>
        <v>Yamethin</v>
      </c>
      <c r="L1487" s="32" t="str">
        <f>VLOOKUP(Table85[[#This Row],[CustomerID]],Table!H:K,3,0)</f>
        <v>ကင်းမွန်ချုံ</v>
      </c>
      <c r="M1487" s="32" t="str">
        <f>VLOOKUP(I1487,Customers[],5,FALSE)</f>
        <v>Van-1</v>
      </c>
      <c r="N1487" s="34" t="s">
        <v>9</v>
      </c>
      <c r="O1487" s="37" t="s">
        <v>1501</v>
      </c>
      <c r="P1487" s="32" t="str">
        <f>VLOOKUP(O1487,Stock[],2,FALSE)</f>
        <v>ရွှေမင်းသားမန်ကျည်းခေါင်ရည်(.6Ltr)</v>
      </c>
      <c r="Q1487" s="35">
        <f>VLOOKUP(O1487,Stock[],3,FALSE)</f>
        <v>0.6</v>
      </c>
      <c r="R1487" s="35">
        <f>VLOOKUP(O1487,Stock[],4,FALSE)</f>
        <v>12</v>
      </c>
      <c r="S1487" s="34"/>
      <c r="T1487" s="35">
        <f>(DailySales!$S1487/DailySales!$R1487)+DailySales!$U1487</f>
        <v>1</v>
      </c>
      <c r="U1487" s="34">
        <v>1</v>
      </c>
      <c r="V1487" s="36">
        <f>+DailySales!$T1487*DailySales!$R1487</f>
        <v>12</v>
      </c>
      <c r="W1487" s="36">
        <f>+DailySales!$V1487*DailySales!$Q1487</f>
        <v>7.1999999999999993</v>
      </c>
      <c r="X1487" s="36">
        <f>VLOOKUP(O1487,Stock[],6,FALSE)</f>
        <v>800</v>
      </c>
      <c r="Y1487" s="36">
        <f>+DailySales!$V1487*DailySales!$X1487</f>
        <v>9600</v>
      </c>
      <c r="Z1487" s="37"/>
      <c r="AA1487" s="34"/>
      <c r="AB1487" s="78"/>
      <c r="AC1487" s="78"/>
      <c r="AD1487" s="34"/>
      <c r="AE1487" s="77">
        <v>400</v>
      </c>
      <c r="AF1487" s="38">
        <v>46032</v>
      </c>
      <c r="AG1487" s="39">
        <v>10000</v>
      </c>
      <c r="AH1487" s="38"/>
      <c r="AI1487" s="39"/>
      <c r="AJ1487" s="38"/>
      <c r="AK1487" s="39"/>
      <c r="AL1487" s="34"/>
      <c r="AM1487" s="39"/>
      <c r="AN148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87" s="26"/>
      <c r="AQ1487" s="26"/>
      <c r="AR1487" s="26"/>
    </row>
    <row r="1488" spans="1:44" ht="19.5" customHeight="1" x14ac:dyDescent="0.25">
      <c r="A1488" s="32">
        <f t="shared" si="120"/>
        <v>2026</v>
      </c>
      <c r="B1488" s="32">
        <f t="shared" si="121"/>
        <v>1</v>
      </c>
      <c r="C1488" s="25">
        <v>46032</v>
      </c>
      <c r="D1488" s="57">
        <f t="shared" ca="1" si="122"/>
        <v>46097</v>
      </c>
      <c r="E1488" s="32" t="str">
        <f t="shared" ca="1" si="123"/>
        <v>2-Months</v>
      </c>
      <c r="F1488" s="32" t="str">
        <f>VLOOKUP(O1488,Stock[],5,FALSE)</f>
        <v>BE</v>
      </c>
      <c r="G1488" s="33" t="s">
        <v>2373</v>
      </c>
      <c r="H1488" s="34" t="s">
        <v>282</v>
      </c>
      <c r="I1488" s="34" t="s">
        <v>1753</v>
      </c>
      <c r="J1488" s="32" t="str">
        <f>VLOOKUP(I1488,Customers[],2,FALSE)</f>
        <v>ကုန်သည်လက်ဆောင်</v>
      </c>
      <c r="K1488" s="32">
        <f>VLOOKUP(I1488,Customers[],4,FALSE)</f>
        <v>0</v>
      </c>
      <c r="L1488" s="32">
        <f>VLOOKUP(Table85[[#This Row],[CustomerID]],Table!H:K,3,0)</f>
        <v>0</v>
      </c>
      <c r="M1488" s="32">
        <f>VLOOKUP(I1488,Customers[],5,FALSE)</f>
        <v>0</v>
      </c>
      <c r="N1488" s="34" t="s">
        <v>1750</v>
      </c>
      <c r="O1488" s="37" t="s">
        <v>225</v>
      </c>
      <c r="P1488" s="32" t="str">
        <f>VLOOKUP(O1488,Stock[],2,FALSE)</f>
        <v>ချယ်ရီသံပုရာအရက်သန့်ကော် (1Ltr)</v>
      </c>
      <c r="Q1488" s="35">
        <f>VLOOKUP(O1488,Stock[],3,FALSE)</f>
        <v>1</v>
      </c>
      <c r="R1488" s="35">
        <f>VLOOKUP(O1488,Stock[],4,FALSE)</f>
        <v>12</v>
      </c>
      <c r="S1488" s="34">
        <v>1</v>
      </c>
      <c r="T1488" s="35">
        <f>(DailySales!$S1488/DailySales!$R1488)+DailySales!$U1488</f>
        <v>8.3333333333333329E-2</v>
      </c>
      <c r="U1488" s="34"/>
      <c r="V1488" s="36">
        <f>+DailySales!$T1488*DailySales!$R1488</f>
        <v>1</v>
      </c>
      <c r="W1488" s="36">
        <f>+DailySales!$V1488*DailySales!$Q1488</f>
        <v>1</v>
      </c>
      <c r="X1488" s="36">
        <f>VLOOKUP(O1488,Stock[],6,FALSE)</f>
        <v>1260</v>
      </c>
      <c r="Y1488" s="36">
        <f>+DailySales!$V1488*DailySales!$X1488</f>
        <v>1260</v>
      </c>
      <c r="Z1488" s="37"/>
      <c r="AA1488" s="34"/>
      <c r="AB1488" s="78"/>
      <c r="AC1488" s="78"/>
      <c r="AD1488" s="34"/>
      <c r="AE1488" s="77"/>
      <c r="AF1488" s="38">
        <v>46032</v>
      </c>
      <c r="AG1488" s="39">
        <v>1260</v>
      </c>
      <c r="AH1488" s="38"/>
      <c r="AI1488" s="39"/>
      <c r="AJ1488" s="38"/>
      <c r="AK1488" s="39"/>
      <c r="AL1488" s="34"/>
      <c r="AM1488" s="39"/>
      <c r="AN148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88" s="26"/>
      <c r="AQ1488" s="26"/>
      <c r="AR1488" s="26"/>
    </row>
    <row r="1489" spans="1:44" ht="19.5" customHeight="1" x14ac:dyDescent="0.25">
      <c r="A1489" s="32">
        <f t="shared" si="120"/>
        <v>2026</v>
      </c>
      <c r="B1489" s="32">
        <f t="shared" si="121"/>
        <v>1</v>
      </c>
      <c r="C1489" s="25">
        <v>46032</v>
      </c>
      <c r="D1489" s="57">
        <f t="shared" ca="1" si="122"/>
        <v>46097</v>
      </c>
      <c r="E1489" s="32" t="str">
        <f t="shared" ca="1" si="123"/>
        <v>2-Months</v>
      </c>
      <c r="F1489" s="32" t="str">
        <f>VLOOKUP(O1489,Stock[],5,FALSE)</f>
        <v>BE</v>
      </c>
      <c r="G1489" s="33" t="s">
        <v>2376</v>
      </c>
      <c r="H1489" s="34" t="s">
        <v>282</v>
      </c>
      <c r="I1489" s="34" t="s">
        <v>2377</v>
      </c>
      <c r="J1489" s="32" t="str">
        <f>VLOOKUP(I1489,Customers[],2,FALSE)</f>
        <v>ကိုကျော်ထူး</v>
      </c>
      <c r="K1489" s="32" t="str">
        <f>VLOOKUP(I1489,Customers[],4,FALSE)</f>
        <v>Yamethin</v>
      </c>
      <c r="L1489" s="32" t="str">
        <f>VLOOKUP(Table85[[#This Row],[CustomerID]],Table!H:K,3,0)</f>
        <v>ဇီးဖြူကုန်း</v>
      </c>
      <c r="M1489" s="32" t="str">
        <f>VLOOKUP(I1489,Customers[],5,FALSE)</f>
        <v>Van-1</v>
      </c>
      <c r="N1489" s="34" t="s">
        <v>9</v>
      </c>
      <c r="O1489" s="37" t="s">
        <v>1501</v>
      </c>
      <c r="P1489" s="32" t="str">
        <f>VLOOKUP(O1489,Stock[],2,FALSE)</f>
        <v>ရွှေမင်းသားမန်ကျည်းခေါင်ရည်(.6Ltr)</v>
      </c>
      <c r="Q1489" s="35">
        <f>VLOOKUP(O1489,Stock[],3,FALSE)</f>
        <v>0.6</v>
      </c>
      <c r="R1489" s="35">
        <f>VLOOKUP(O1489,Stock[],4,FALSE)</f>
        <v>12</v>
      </c>
      <c r="S1489" s="34"/>
      <c r="T1489" s="35">
        <f>(DailySales!$S1489/DailySales!$R1489)+DailySales!$U1489</f>
        <v>1</v>
      </c>
      <c r="U1489" s="34">
        <v>1</v>
      </c>
      <c r="V1489" s="36">
        <f>+DailySales!$T1489*DailySales!$R1489</f>
        <v>12</v>
      </c>
      <c r="W1489" s="36">
        <f>+DailySales!$V1489*DailySales!$Q1489</f>
        <v>7.1999999999999993</v>
      </c>
      <c r="X1489" s="36">
        <f>VLOOKUP(O1489,Stock[],6,FALSE)</f>
        <v>800</v>
      </c>
      <c r="Y1489" s="36">
        <f>+DailySales!$V1489*DailySales!$X1489</f>
        <v>9600</v>
      </c>
      <c r="Z1489" s="37"/>
      <c r="AA1489" s="34"/>
      <c r="AB1489" s="78"/>
      <c r="AC1489" s="78"/>
      <c r="AD1489" s="34"/>
      <c r="AE1489" s="77">
        <v>400</v>
      </c>
      <c r="AF1489" s="38">
        <v>46032</v>
      </c>
      <c r="AG1489" s="39">
        <v>10000</v>
      </c>
      <c r="AH1489" s="38"/>
      <c r="AI1489" s="39"/>
      <c r="AJ1489" s="38"/>
      <c r="AK1489" s="39"/>
      <c r="AL1489" s="34"/>
      <c r="AM1489" s="39"/>
      <c r="AN148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89" s="26"/>
      <c r="AQ1489" s="26"/>
      <c r="AR1489" s="26"/>
    </row>
    <row r="1490" spans="1:44" ht="19.5" customHeight="1" x14ac:dyDescent="0.25">
      <c r="A1490" s="32">
        <f t="shared" si="120"/>
        <v>2026</v>
      </c>
      <c r="B1490" s="32">
        <f t="shared" si="121"/>
        <v>1</v>
      </c>
      <c r="C1490" s="25">
        <v>46032</v>
      </c>
      <c r="D1490" s="57">
        <f t="shared" ca="1" si="122"/>
        <v>46097</v>
      </c>
      <c r="E1490" s="32" t="str">
        <f t="shared" ca="1" si="123"/>
        <v>2-Months</v>
      </c>
      <c r="F1490" s="32" t="str">
        <f>VLOOKUP(O1490,Stock[],5,FALSE)</f>
        <v>BE</v>
      </c>
      <c r="G1490" s="33" t="s">
        <v>2376</v>
      </c>
      <c r="H1490" s="34" t="s">
        <v>282</v>
      </c>
      <c r="I1490" s="34" t="s">
        <v>2377</v>
      </c>
      <c r="J1490" s="32" t="str">
        <f>VLOOKUP(I1490,Customers[],2,FALSE)</f>
        <v>ကိုကျော်ထူး</v>
      </c>
      <c r="K1490" s="32" t="str">
        <f>VLOOKUP(I1490,Customers[],4,FALSE)</f>
        <v>Yamethin</v>
      </c>
      <c r="L1490" s="32" t="str">
        <f>VLOOKUP(Table85[[#This Row],[CustomerID]],Table!H:K,3,0)</f>
        <v>ဇီးဖြူကုန်း</v>
      </c>
      <c r="M1490" s="32" t="str">
        <f>VLOOKUP(I1490,Customers[],5,FALSE)</f>
        <v>Van-1</v>
      </c>
      <c r="N1490" s="34" t="s">
        <v>9</v>
      </c>
      <c r="O1490" s="37" t="s">
        <v>1471</v>
      </c>
      <c r="P1490" s="32" t="str">
        <f>VLOOKUP(O1490,Stock[],2,FALSE)</f>
        <v>ရွှေမင်းသားခေါင်ရည်ကော်ဗူး(.6Ltr)</v>
      </c>
      <c r="Q1490" s="35">
        <f>VLOOKUP(O1490,Stock[],3,FALSE)</f>
        <v>0.6</v>
      </c>
      <c r="R1490" s="35">
        <f>VLOOKUP(O1490,Stock[],4,FALSE)</f>
        <v>12</v>
      </c>
      <c r="S1490" s="34"/>
      <c r="T1490" s="35">
        <f>(DailySales!$S1490/DailySales!$R1490)+DailySales!$U1490</f>
        <v>1</v>
      </c>
      <c r="U1490" s="34">
        <v>1</v>
      </c>
      <c r="V1490" s="36">
        <f>+DailySales!$T1490*DailySales!$R1490</f>
        <v>12</v>
      </c>
      <c r="W1490" s="36">
        <f>+DailySales!$V1490*DailySales!$Q1490</f>
        <v>7.1999999999999993</v>
      </c>
      <c r="X1490" s="36">
        <f>VLOOKUP(O1490,Stock[],6,FALSE)</f>
        <v>800</v>
      </c>
      <c r="Y1490" s="36">
        <f>+DailySales!$V1490*DailySales!$X1490</f>
        <v>9600</v>
      </c>
      <c r="Z1490" s="37"/>
      <c r="AA1490" s="34"/>
      <c r="AB1490" s="78"/>
      <c r="AC1490" s="78"/>
      <c r="AD1490" s="34"/>
      <c r="AE1490" s="77">
        <v>400</v>
      </c>
      <c r="AF1490" s="38">
        <v>46032</v>
      </c>
      <c r="AG1490" s="39">
        <v>10000</v>
      </c>
      <c r="AH1490" s="38"/>
      <c r="AI1490" s="39"/>
      <c r="AJ1490" s="38"/>
      <c r="AK1490" s="39"/>
      <c r="AL1490" s="34"/>
      <c r="AM1490" s="39"/>
      <c r="AN149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90" s="26"/>
      <c r="AQ1490" s="26"/>
      <c r="AR1490" s="26"/>
    </row>
    <row r="1491" spans="1:44" ht="19.5" customHeight="1" x14ac:dyDescent="0.25">
      <c r="A1491" s="32">
        <f t="shared" si="120"/>
        <v>2026</v>
      </c>
      <c r="B1491" s="32">
        <f t="shared" si="121"/>
        <v>1</v>
      </c>
      <c r="C1491" s="25">
        <v>46032</v>
      </c>
      <c r="D1491" s="57">
        <f t="shared" ca="1" si="122"/>
        <v>46097</v>
      </c>
      <c r="E1491" s="32" t="str">
        <f t="shared" ca="1" si="123"/>
        <v>2-Months</v>
      </c>
      <c r="F1491" s="32" t="str">
        <f>VLOOKUP(O1491,Stock[],5,FALSE)</f>
        <v>BE</v>
      </c>
      <c r="G1491" s="33" t="s">
        <v>2376</v>
      </c>
      <c r="H1491" s="34" t="s">
        <v>282</v>
      </c>
      <c r="I1491" s="34" t="s">
        <v>2377</v>
      </c>
      <c r="J1491" s="32" t="str">
        <f>VLOOKUP(I1491,Customers[],2,FALSE)</f>
        <v>ကိုကျော်ထူး</v>
      </c>
      <c r="K1491" s="32" t="str">
        <f>VLOOKUP(I1491,Customers[],4,FALSE)</f>
        <v>Yamethin</v>
      </c>
      <c r="L1491" s="32" t="str">
        <f>VLOOKUP(Table85[[#This Row],[CustomerID]],Table!H:K,3,0)</f>
        <v>ဇီးဖြူကုန်း</v>
      </c>
      <c r="M1491" s="32" t="str">
        <f>VLOOKUP(I1491,Customers[],5,FALSE)</f>
        <v>Van-1</v>
      </c>
      <c r="N1491" s="34" t="s">
        <v>9</v>
      </c>
      <c r="O1491" s="37" t="s">
        <v>205</v>
      </c>
      <c r="P1491" s="32" t="str">
        <f>VLOOKUP(O1491,Stock[],2,FALSE)</f>
        <v>ကောင်းကြည် ကော် 25%  (1Ltr )</v>
      </c>
      <c r="Q1491" s="35">
        <f>VLOOKUP(O1491,Stock[],3,FALSE)</f>
        <v>1</v>
      </c>
      <c r="R1491" s="35">
        <f>VLOOKUP(O1491,Stock[],4,FALSE)</f>
        <v>12</v>
      </c>
      <c r="S1491" s="34"/>
      <c r="T1491" s="35">
        <f>(DailySales!$S1491/DailySales!$R1491)+DailySales!$U1491</f>
        <v>1</v>
      </c>
      <c r="U1491" s="34">
        <v>1</v>
      </c>
      <c r="V1491" s="36">
        <f>+DailySales!$T1491*DailySales!$R1491</f>
        <v>12</v>
      </c>
      <c r="W1491" s="36">
        <f>+DailySales!$V1491*DailySales!$Q1491</f>
        <v>12</v>
      </c>
      <c r="X1491" s="36">
        <f>VLOOKUP(O1491,Stock[],6,FALSE)</f>
        <v>1530</v>
      </c>
      <c r="Y1491" s="36">
        <f>+DailySales!$V1491*DailySales!$X1491</f>
        <v>18360</v>
      </c>
      <c r="Z1491" s="37"/>
      <c r="AA1491" s="34"/>
      <c r="AB1491" s="78"/>
      <c r="AC1491" s="78"/>
      <c r="AD1491" s="34"/>
      <c r="AE1491" s="77">
        <v>340</v>
      </c>
      <c r="AF1491" s="38">
        <v>46032</v>
      </c>
      <c r="AG1491" s="39">
        <v>18700</v>
      </c>
      <c r="AH1491" s="38"/>
      <c r="AI1491" s="39"/>
      <c r="AJ1491" s="38"/>
      <c r="AK1491" s="39"/>
      <c r="AL1491" s="34"/>
      <c r="AM1491" s="39"/>
      <c r="AN149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91" s="26"/>
      <c r="AQ1491" s="26"/>
      <c r="AR1491" s="26"/>
    </row>
    <row r="1492" spans="1:44" ht="19.5" customHeight="1" x14ac:dyDescent="0.25">
      <c r="A1492" s="32">
        <f t="shared" si="120"/>
        <v>2026</v>
      </c>
      <c r="B1492" s="32">
        <f t="shared" si="121"/>
        <v>1</v>
      </c>
      <c r="C1492" s="25">
        <v>46032</v>
      </c>
      <c r="D1492" s="57">
        <f t="shared" ca="1" si="122"/>
        <v>46097</v>
      </c>
      <c r="E1492" s="32" t="str">
        <f t="shared" ca="1" si="123"/>
        <v>2-Months</v>
      </c>
      <c r="F1492" s="32" t="str">
        <f>VLOOKUP(O1492,Stock[],5,FALSE)</f>
        <v>BE</v>
      </c>
      <c r="G1492" s="33" t="s">
        <v>2376</v>
      </c>
      <c r="H1492" s="34" t="s">
        <v>282</v>
      </c>
      <c r="I1492" s="34" t="s">
        <v>1753</v>
      </c>
      <c r="J1492" s="32" t="str">
        <f>VLOOKUP(I1492,Customers[],2,FALSE)</f>
        <v>ကုန်သည်လက်ဆောင်</v>
      </c>
      <c r="K1492" s="32">
        <f>VLOOKUP(I1492,Customers[],4,FALSE)</f>
        <v>0</v>
      </c>
      <c r="L1492" s="32">
        <f>VLOOKUP(Table85[[#This Row],[CustomerID]],Table!H:K,3,0)</f>
        <v>0</v>
      </c>
      <c r="M1492" s="32">
        <f>VLOOKUP(I1492,Customers[],5,FALSE)</f>
        <v>0</v>
      </c>
      <c r="N1492" s="34" t="s">
        <v>1750</v>
      </c>
      <c r="O1492" s="37" t="s">
        <v>225</v>
      </c>
      <c r="P1492" s="32" t="str">
        <f>VLOOKUP(O1492,Stock[],2,FALSE)</f>
        <v>ချယ်ရီသံပုရာအရက်သန့်ကော် (1Ltr)</v>
      </c>
      <c r="Q1492" s="35">
        <f>VLOOKUP(O1492,Stock[],3,FALSE)</f>
        <v>1</v>
      </c>
      <c r="R1492" s="35">
        <f>VLOOKUP(O1492,Stock[],4,FALSE)</f>
        <v>12</v>
      </c>
      <c r="S1492" s="34">
        <v>1</v>
      </c>
      <c r="T1492" s="35">
        <f>(DailySales!$S1492/DailySales!$R1492)+DailySales!$U1492</f>
        <v>8.3333333333333329E-2</v>
      </c>
      <c r="U1492" s="34"/>
      <c r="V1492" s="36">
        <f>+DailySales!$T1492*DailySales!$R1492</f>
        <v>1</v>
      </c>
      <c r="W1492" s="36">
        <f>+DailySales!$V1492*DailySales!$Q1492</f>
        <v>1</v>
      </c>
      <c r="X1492" s="36">
        <f>VLOOKUP(O1492,Stock[],6,FALSE)</f>
        <v>1260</v>
      </c>
      <c r="Y1492" s="36">
        <f>+DailySales!$V1492*DailySales!$X1492</f>
        <v>1260</v>
      </c>
      <c r="Z1492" s="37"/>
      <c r="AA1492" s="34"/>
      <c r="AB1492" s="78"/>
      <c r="AC1492" s="78"/>
      <c r="AD1492" s="34"/>
      <c r="AE1492" s="77"/>
      <c r="AF1492" s="38">
        <v>46032</v>
      </c>
      <c r="AG1492" s="39">
        <v>1260</v>
      </c>
      <c r="AH1492" s="38"/>
      <c r="AI1492" s="39"/>
      <c r="AJ1492" s="38"/>
      <c r="AK1492" s="39"/>
      <c r="AL1492" s="34"/>
      <c r="AM1492" s="39"/>
      <c r="AN149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92" s="26"/>
      <c r="AQ1492" s="26"/>
      <c r="AR1492" s="26"/>
    </row>
    <row r="1493" spans="1:44" ht="19.5" customHeight="1" x14ac:dyDescent="0.25">
      <c r="A1493" s="32">
        <f t="shared" si="120"/>
        <v>2026</v>
      </c>
      <c r="B1493" s="32">
        <f t="shared" si="121"/>
        <v>1</v>
      </c>
      <c r="C1493" s="25">
        <v>46032</v>
      </c>
      <c r="D1493" s="57">
        <f t="shared" ca="1" si="122"/>
        <v>46097</v>
      </c>
      <c r="E1493" s="32" t="str">
        <f t="shared" ca="1" si="123"/>
        <v>2-Months</v>
      </c>
      <c r="F1493" s="32" t="str">
        <f>VLOOKUP(O1493,Stock[],5,FALSE)</f>
        <v>BE</v>
      </c>
      <c r="G1493" s="33" t="s">
        <v>2378</v>
      </c>
      <c r="H1493" s="34" t="s">
        <v>282</v>
      </c>
      <c r="I1493" s="34" t="s">
        <v>2359</v>
      </c>
      <c r="J1493" s="32" t="str">
        <f>VLOOKUP(I1493,Customers[],2,FALSE)</f>
        <v>ကိုထွန်းထွန်းနိုင်</v>
      </c>
      <c r="K1493" s="32" t="str">
        <f>VLOOKUP(I1493,Customers[],4,FALSE)</f>
        <v>Yamethin</v>
      </c>
      <c r="L1493" s="32" t="str">
        <f>VLOOKUP(Table85[[#This Row],[CustomerID]],Table!H:K,3,0)</f>
        <v>‌ညောင်အိုင်</v>
      </c>
      <c r="M1493" s="32" t="str">
        <f>VLOOKUP(I1493,Customers[],5,FALSE)</f>
        <v>Van-1</v>
      </c>
      <c r="N1493" s="34" t="s">
        <v>9</v>
      </c>
      <c r="O1493" s="37" t="s">
        <v>225</v>
      </c>
      <c r="P1493" s="32" t="str">
        <f>VLOOKUP(O1493,Stock[],2,FALSE)</f>
        <v>ချယ်ရီသံပုရာအရက်သန့်ကော် (1Ltr)</v>
      </c>
      <c r="Q1493" s="35">
        <f>VLOOKUP(O1493,Stock[],3,FALSE)</f>
        <v>1</v>
      </c>
      <c r="R1493" s="35">
        <f>VLOOKUP(O1493,Stock[],4,FALSE)</f>
        <v>12</v>
      </c>
      <c r="S1493" s="34"/>
      <c r="T1493" s="35">
        <f>(DailySales!$S1493/DailySales!$R1493)+DailySales!$U1493</f>
        <v>1</v>
      </c>
      <c r="U1493" s="34">
        <v>1</v>
      </c>
      <c r="V1493" s="36">
        <f>+DailySales!$T1493*DailySales!$R1493</f>
        <v>12</v>
      </c>
      <c r="W1493" s="36">
        <f>+DailySales!$V1493*DailySales!$Q1493</f>
        <v>12</v>
      </c>
      <c r="X1493" s="36">
        <f>VLOOKUP(O1493,Stock[],6,FALSE)</f>
        <v>1260</v>
      </c>
      <c r="Y1493" s="36">
        <f>+DailySales!$V1493*DailySales!$X1493</f>
        <v>15120</v>
      </c>
      <c r="Z1493" s="37"/>
      <c r="AA1493" s="34"/>
      <c r="AB1493" s="78"/>
      <c r="AC1493" s="78"/>
      <c r="AD1493" s="34"/>
      <c r="AE1493" s="77">
        <v>380</v>
      </c>
      <c r="AF1493" s="38">
        <v>46032</v>
      </c>
      <c r="AG1493" s="39">
        <v>15500</v>
      </c>
      <c r="AH1493" s="38"/>
      <c r="AI1493" s="39"/>
      <c r="AJ1493" s="38"/>
      <c r="AK1493" s="39"/>
      <c r="AL1493" s="34"/>
      <c r="AM1493" s="39"/>
      <c r="AN149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93" s="26"/>
      <c r="AQ1493" s="26"/>
      <c r="AR1493" s="26"/>
    </row>
    <row r="1494" spans="1:44" ht="19.5" customHeight="1" x14ac:dyDescent="0.25">
      <c r="A1494" s="32">
        <f t="shared" si="120"/>
        <v>2026</v>
      </c>
      <c r="B1494" s="32">
        <f t="shared" si="121"/>
        <v>1</v>
      </c>
      <c r="C1494" s="25">
        <v>46032</v>
      </c>
      <c r="D1494" s="57">
        <f t="shared" ca="1" si="122"/>
        <v>46097</v>
      </c>
      <c r="E1494" s="32" t="str">
        <f t="shared" ca="1" si="123"/>
        <v>2-Months</v>
      </c>
      <c r="F1494" s="32" t="str">
        <f>VLOOKUP(O1494,Stock[],5,FALSE)</f>
        <v>BE</v>
      </c>
      <c r="G1494" s="33" t="s">
        <v>2378</v>
      </c>
      <c r="H1494" s="34" t="s">
        <v>282</v>
      </c>
      <c r="I1494" s="34" t="s">
        <v>1753</v>
      </c>
      <c r="J1494" s="32" t="str">
        <f>VLOOKUP(I1494,Customers[],2,FALSE)</f>
        <v>ကုန်သည်လက်ဆောင်</v>
      </c>
      <c r="K1494" s="32">
        <f>VLOOKUP(I1494,Customers[],4,FALSE)</f>
        <v>0</v>
      </c>
      <c r="L1494" s="32">
        <f>VLOOKUP(Table85[[#This Row],[CustomerID]],Table!H:K,3,0)</f>
        <v>0</v>
      </c>
      <c r="M1494" s="32">
        <f>VLOOKUP(I1494,Customers[],5,FALSE)</f>
        <v>0</v>
      </c>
      <c r="N1494" s="34" t="s">
        <v>1750</v>
      </c>
      <c r="O1494" s="37" t="s">
        <v>225</v>
      </c>
      <c r="P1494" s="32" t="str">
        <f>VLOOKUP(O1494,Stock[],2,FALSE)</f>
        <v>ချယ်ရီသံပုရာအရက်သန့်ကော် (1Ltr)</v>
      </c>
      <c r="Q1494" s="35">
        <f>VLOOKUP(O1494,Stock[],3,FALSE)</f>
        <v>1</v>
      </c>
      <c r="R1494" s="35">
        <f>VLOOKUP(O1494,Stock[],4,FALSE)</f>
        <v>12</v>
      </c>
      <c r="S1494" s="34">
        <v>1</v>
      </c>
      <c r="T1494" s="35">
        <f>(DailySales!$S1494/DailySales!$R1494)+DailySales!$U1494</f>
        <v>8.3333333333333329E-2</v>
      </c>
      <c r="U1494" s="34"/>
      <c r="V1494" s="36">
        <f>+DailySales!$T1494*DailySales!$R1494</f>
        <v>1</v>
      </c>
      <c r="W1494" s="36">
        <f>+DailySales!$V1494*DailySales!$Q1494</f>
        <v>1</v>
      </c>
      <c r="X1494" s="36">
        <f>VLOOKUP(O1494,Stock[],6,FALSE)</f>
        <v>1260</v>
      </c>
      <c r="Y1494" s="36">
        <f>+DailySales!$V1494*DailySales!$X1494</f>
        <v>1260</v>
      </c>
      <c r="Z1494" s="37"/>
      <c r="AA1494" s="34"/>
      <c r="AB1494" s="78"/>
      <c r="AC1494" s="78"/>
      <c r="AD1494" s="34"/>
      <c r="AE1494" s="77"/>
      <c r="AF1494" s="38">
        <v>46032</v>
      </c>
      <c r="AG1494" s="39">
        <v>1260</v>
      </c>
      <c r="AH1494" s="38"/>
      <c r="AI1494" s="39"/>
      <c r="AJ1494" s="38"/>
      <c r="AK1494" s="39"/>
      <c r="AL1494" s="34"/>
      <c r="AM1494" s="39"/>
      <c r="AN149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94" s="26"/>
      <c r="AQ1494" s="26"/>
      <c r="AR1494" s="26"/>
    </row>
    <row r="1495" spans="1:44" ht="19.5" customHeight="1" x14ac:dyDescent="0.25">
      <c r="A1495" s="32">
        <f t="shared" si="120"/>
        <v>2026</v>
      </c>
      <c r="B1495" s="32">
        <f t="shared" si="121"/>
        <v>1</v>
      </c>
      <c r="C1495" s="25">
        <v>46032</v>
      </c>
      <c r="D1495" s="57">
        <f t="shared" ca="1" si="122"/>
        <v>46097</v>
      </c>
      <c r="E1495" s="32" t="str">
        <f t="shared" ca="1" si="123"/>
        <v>2-Months</v>
      </c>
      <c r="F1495" s="32" t="str">
        <f>VLOOKUP(O1495,Stock[],5,FALSE)</f>
        <v>BE</v>
      </c>
      <c r="G1495" s="33" t="s">
        <v>2379</v>
      </c>
      <c r="H1495" s="34" t="s">
        <v>282</v>
      </c>
      <c r="I1495" s="34" t="s">
        <v>2380</v>
      </c>
      <c r="J1495" s="32" t="str">
        <f>VLOOKUP(I1495,Customers[],2,FALSE)</f>
        <v>‌ကိုဇော်ကြီး</v>
      </c>
      <c r="K1495" s="32" t="str">
        <f>VLOOKUP(I1495,Customers[],4,FALSE)</f>
        <v>Yamethin</v>
      </c>
      <c r="L1495" s="32" t="str">
        <f>VLOOKUP(Table85[[#This Row],[CustomerID]],Table!H:K,3,0)</f>
        <v>‌ညောင်အိုင်</v>
      </c>
      <c r="M1495" s="32" t="str">
        <f>VLOOKUP(I1495,Customers[],5,FALSE)</f>
        <v>Van-1</v>
      </c>
      <c r="N1495" s="34" t="s">
        <v>9</v>
      </c>
      <c r="O1495" s="37" t="s">
        <v>205</v>
      </c>
      <c r="P1495" s="32" t="str">
        <f>VLOOKUP(O1495,Stock[],2,FALSE)</f>
        <v>ကောင်းကြည် ကော် 25%  (1Ltr )</v>
      </c>
      <c r="Q1495" s="35">
        <f>VLOOKUP(O1495,Stock[],3,FALSE)</f>
        <v>1</v>
      </c>
      <c r="R1495" s="35">
        <f>VLOOKUP(O1495,Stock[],4,FALSE)</f>
        <v>12</v>
      </c>
      <c r="S1495" s="34"/>
      <c r="T1495" s="35">
        <f>(DailySales!$S1495/DailySales!$R1495)+DailySales!$U1495</f>
        <v>1</v>
      </c>
      <c r="U1495" s="34">
        <v>1</v>
      </c>
      <c r="V1495" s="36">
        <f>+DailySales!$T1495*DailySales!$R1495</f>
        <v>12</v>
      </c>
      <c r="W1495" s="36">
        <f>+DailySales!$V1495*DailySales!$Q1495</f>
        <v>12</v>
      </c>
      <c r="X1495" s="36">
        <f>VLOOKUP(O1495,Stock[],6,FALSE)</f>
        <v>1530</v>
      </c>
      <c r="Y1495" s="36">
        <f>+DailySales!$V1495*DailySales!$X1495</f>
        <v>18360</v>
      </c>
      <c r="Z1495" s="37"/>
      <c r="AA1495" s="34"/>
      <c r="AB1495" s="78"/>
      <c r="AC1495" s="78"/>
      <c r="AD1495" s="34"/>
      <c r="AE1495" s="77">
        <v>340</v>
      </c>
      <c r="AF1495" s="38">
        <v>46032</v>
      </c>
      <c r="AG1495" s="39">
        <v>18700</v>
      </c>
      <c r="AH1495" s="38"/>
      <c r="AI1495" s="39"/>
      <c r="AJ1495" s="38"/>
      <c r="AK1495" s="39"/>
      <c r="AL1495" s="34"/>
      <c r="AM1495" s="39"/>
      <c r="AN149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95" s="26"/>
      <c r="AQ1495" s="26"/>
      <c r="AR1495" s="26"/>
    </row>
    <row r="1496" spans="1:44" ht="19.5" customHeight="1" x14ac:dyDescent="0.25">
      <c r="A1496" s="32">
        <f t="shared" si="120"/>
        <v>2026</v>
      </c>
      <c r="B1496" s="32">
        <f t="shared" si="121"/>
        <v>1</v>
      </c>
      <c r="C1496" s="25">
        <v>46032</v>
      </c>
      <c r="D1496" s="57">
        <f t="shared" ca="1" si="122"/>
        <v>46097</v>
      </c>
      <c r="E1496" s="32" t="str">
        <f t="shared" ca="1" si="123"/>
        <v>2-Months</v>
      </c>
      <c r="F1496" s="32" t="str">
        <f>VLOOKUP(O1496,Stock[],5,FALSE)</f>
        <v>BE</v>
      </c>
      <c r="G1496" s="33" t="s">
        <v>2379</v>
      </c>
      <c r="H1496" s="34" t="s">
        <v>282</v>
      </c>
      <c r="I1496" s="34" t="s">
        <v>2380</v>
      </c>
      <c r="J1496" s="32" t="str">
        <f>VLOOKUP(I1496,Customers[],2,FALSE)</f>
        <v>‌ကိုဇော်ကြီး</v>
      </c>
      <c r="K1496" s="32" t="str">
        <f>VLOOKUP(I1496,Customers[],4,FALSE)</f>
        <v>Yamethin</v>
      </c>
      <c r="L1496" s="32" t="str">
        <f>VLOOKUP(Table85[[#This Row],[CustomerID]],Table!H:K,3,0)</f>
        <v>‌ညောင်အိုင်</v>
      </c>
      <c r="M1496" s="32" t="str">
        <f>VLOOKUP(I1496,Customers[],5,FALSE)</f>
        <v>Van-1</v>
      </c>
      <c r="N1496" s="34" t="s">
        <v>9</v>
      </c>
      <c r="O1496" s="37" t="s">
        <v>225</v>
      </c>
      <c r="P1496" s="32" t="str">
        <f>VLOOKUP(O1496,Stock[],2,FALSE)</f>
        <v>ချယ်ရီသံပုရာအရက်သန့်ကော် (1Ltr)</v>
      </c>
      <c r="Q1496" s="35">
        <f>VLOOKUP(O1496,Stock[],3,FALSE)</f>
        <v>1</v>
      </c>
      <c r="R1496" s="35">
        <f>VLOOKUP(O1496,Stock[],4,FALSE)</f>
        <v>12</v>
      </c>
      <c r="S1496" s="34">
        <v>6</v>
      </c>
      <c r="T1496" s="35">
        <f>(DailySales!$S1496/DailySales!$R1496)+DailySales!$U1496</f>
        <v>0.5</v>
      </c>
      <c r="U1496" s="34"/>
      <c r="V1496" s="36">
        <f>+DailySales!$T1496*DailySales!$R1496</f>
        <v>6</v>
      </c>
      <c r="W1496" s="36">
        <f>+DailySales!$V1496*DailySales!$Q1496</f>
        <v>6</v>
      </c>
      <c r="X1496" s="36">
        <f>VLOOKUP(O1496,Stock[],6,FALSE)</f>
        <v>1260</v>
      </c>
      <c r="Y1496" s="36">
        <f>+DailySales!$V1496*DailySales!$X1496</f>
        <v>7560</v>
      </c>
      <c r="Z1496" s="37"/>
      <c r="AA1496" s="34"/>
      <c r="AB1496" s="78"/>
      <c r="AC1496" s="78"/>
      <c r="AD1496" s="34"/>
      <c r="AE1496" s="77">
        <v>240</v>
      </c>
      <c r="AF1496" s="38">
        <v>46032</v>
      </c>
      <c r="AG1496" s="39">
        <v>7800</v>
      </c>
      <c r="AH1496" s="38"/>
      <c r="AI1496" s="39"/>
      <c r="AJ1496" s="38"/>
      <c r="AK1496" s="39"/>
      <c r="AL1496" s="34"/>
      <c r="AM1496" s="39"/>
      <c r="AN149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96" s="26"/>
      <c r="AQ1496" s="26"/>
      <c r="AR1496" s="26"/>
    </row>
    <row r="1497" spans="1:44" ht="19.5" customHeight="1" x14ac:dyDescent="0.25">
      <c r="A1497" s="32">
        <f t="shared" ref="A1497:A1554" si="124">YEAR(C1497)</f>
        <v>2026</v>
      </c>
      <c r="B1497" s="32">
        <f t="shared" ref="B1497:B1554" si="125">MONTH(C1497)</f>
        <v>1</v>
      </c>
      <c r="C1497" s="25">
        <v>46032</v>
      </c>
      <c r="D1497" s="57">
        <f t="shared" ca="1" si="122"/>
        <v>46097</v>
      </c>
      <c r="E1497" s="32" t="str">
        <f t="shared" ca="1" si="123"/>
        <v>2-Months</v>
      </c>
      <c r="F1497" s="32" t="str">
        <f>VLOOKUP(O1497,Stock[],5,FALSE)</f>
        <v>BE</v>
      </c>
      <c r="G1497" s="33" t="s">
        <v>2379</v>
      </c>
      <c r="H1497" s="34" t="s">
        <v>282</v>
      </c>
      <c r="I1497" s="34" t="s">
        <v>1753</v>
      </c>
      <c r="J1497" s="32" t="str">
        <f>VLOOKUP(I1497,Customers[],2,FALSE)</f>
        <v>ကုန်သည်လက်ဆောင်</v>
      </c>
      <c r="K1497" s="32">
        <f>VLOOKUP(I1497,Customers[],4,FALSE)</f>
        <v>0</v>
      </c>
      <c r="L1497" s="32">
        <f>VLOOKUP(Table85[[#This Row],[CustomerID]],Table!H:K,3,0)</f>
        <v>0</v>
      </c>
      <c r="M1497" s="32">
        <f>VLOOKUP(I1497,Customers[],5,FALSE)</f>
        <v>0</v>
      </c>
      <c r="N1497" s="34" t="s">
        <v>1750</v>
      </c>
      <c r="O1497" s="37" t="s">
        <v>1471</v>
      </c>
      <c r="P1497" s="32" t="str">
        <f>VLOOKUP(O1497,Stock[],2,FALSE)</f>
        <v>ရွှေမင်းသားခေါင်ရည်ကော်ဗူး(.6Ltr)</v>
      </c>
      <c r="Q1497" s="35">
        <f>VLOOKUP(O1497,Stock[],3,FALSE)</f>
        <v>0.6</v>
      </c>
      <c r="R1497" s="35">
        <f>VLOOKUP(O1497,Stock[],4,FALSE)</f>
        <v>12</v>
      </c>
      <c r="S1497" s="34">
        <v>1</v>
      </c>
      <c r="T1497" s="35">
        <f>(DailySales!$S1497/DailySales!$R1497)+DailySales!$U1497</f>
        <v>8.3333333333333329E-2</v>
      </c>
      <c r="U1497" s="34"/>
      <c r="V1497" s="36">
        <f>+DailySales!$T1497*DailySales!$R1497</f>
        <v>1</v>
      </c>
      <c r="W1497" s="36">
        <f>+DailySales!$V1497*DailySales!$Q1497</f>
        <v>0.6</v>
      </c>
      <c r="X1497" s="36">
        <f>VLOOKUP(O1497,Stock[],6,FALSE)</f>
        <v>800</v>
      </c>
      <c r="Y1497" s="36">
        <f>+DailySales!$V1497*DailySales!$X1497</f>
        <v>800</v>
      </c>
      <c r="Z1497" s="37"/>
      <c r="AA1497" s="34"/>
      <c r="AB1497" s="78"/>
      <c r="AC1497" s="78"/>
      <c r="AD1497" s="34"/>
      <c r="AE1497" s="77"/>
      <c r="AF1497" s="38">
        <v>46032</v>
      </c>
      <c r="AG1497" s="39">
        <v>800</v>
      </c>
      <c r="AH1497" s="38"/>
      <c r="AI1497" s="39"/>
      <c r="AJ1497" s="38"/>
      <c r="AK1497" s="39"/>
      <c r="AL1497" s="34"/>
      <c r="AM1497" s="39"/>
      <c r="AN149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97" s="26"/>
      <c r="AQ1497" s="26"/>
      <c r="AR1497" s="26"/>
    </row>
    <row r="1498" spans="1:44" ht="19.5" customHeight="1" x14ac:dyDescent="0.25">
      <c r="A1498" s="32">
        <f t="shared" si="124"/>
        <v>2026</v>
      </c>
      <c r="B1498" s="32">
        <f t="shared" si="125"/>
        <v>1</v>
      </c>
      <c r="C1498" s="25">
        <v>46032</v>
      </c>
      <c r="D1498" s="57">
        <f t="shared" ca="1" si="122"/>
        <v>46097</v>
      </c>
      <c r="E1498" s="32" t="str">
        <f t="shared" ca="1" si="123"/>
        <v>2-Months</v>
      </c>
      <c r="F1498" s="32" t="str">
        <f>VLOOKUP(O1498,Stock[],5,FALSE)</f>
        <v>BE</v>
      </c>
      <c r="G1498" s="33" t="s">
        <v>2379</v>
      </c>
      <c r="H1498" s="34" t="s">
        <v>282</v>
      </c>
      <c r="I1498" s="34" t="s">
        <v>1753</v>
      </c>
      <c r="J1498" s="32" t="str">
        <f>VLOOKUP(I1498,Customers[],2,FALSE)</f>
        <v>ကုန်သည်လက်ဆောင်</v>
      </c>
      <c r="K1498" s="32">
        <f>VLOOKUP(I1498,Customers[],4,FALSE)</f>
        <v>0</v>
      </c>
      <c r="L1498" s="32">
        <f>VLOOKUP(Table85[[#This Row],[CustomerID]],Table!H:K,3,0)</f>
        <v>0</v>
      </c>
      <c r="M1498" s="32">
        <f>VLOOKUP(I1498,Customers[],5,FALSE)</f>
        <v>0</v>
      </c>
      <c r="N1498" s="34" t="s">
        <v>1750</v>
      </c>
      <c r="O1498" s="37" t="s">
        <v>225</v>
      </c>
      <c r="P1498" s="32" t="str">
        <f>VLOOKUP(O1498,Stock[],2,FALSE)</f>
        <v>ချယ်ရီသံပုရာအရက်သန့်ကော် (1Ltr)</v>
      </c>
      <c r="Q1498" s="35">
        <f>VLOOKUP(O1498,Stock[],3,FALSE)</f>
        <v>1</v>
      </c>
      <c r="R1498" s="35">
        <f>VLOOKUP(O1498,Stock[],4,FALSE)</f>
        <v>12</v>
      </c>
      <c r="S1498" s="34">
        <v>1</v>
      </c>
      <c r="T1498" s="35">
        <f>(DailySales!$S1498/DailySales!$R1498)+DailySales!$U1498</f>
        <v>8.3333333333333329E-2</v>
      </c>
      <c r="U1498" s="34"/>
      <c r="V1498" s="36">
        <f>+DailySales!$T1498*DailySales!$R1498</f>
        <v>1</v>
      </c>
      <c r="W1498" s="36">
        <f>+DailySales!$V1498*DailySales!$Q1498</f>
        <v>1</v>
      </c>
      <c r="X1498" s="36">
        <f>VLOOKUP(O1498,Stock[],6,FALSE)</f>
        <v>1260</v>
      </c>
      <c r="Y1498" s="36">
        <f>+DailySales!$V1498*DailySales!$X1498</f>
        <v>1260</v>
      </c>
      <c r="Z1498" s="37"/>
      <c r="AA1498" s="34"/>
      <c r="AB1498" s="78"/>
      <c r="AC1498" s="78"/>
      <c r="AD1498" s="34"/>
      <c r="AE1498" s="77"/>
      <c r="AF1498" s="38">
        <v>46032</v>
      </c>
      <c r="AG1498" s="39">
        <v>1260</v>
      </c>
      <c r="AH1498" s="38"/>
      <c r="AI1498" s="39"/>
      <c r="AJ1498" s="38"/>
      <c r="AK1498" s="39"/>
      <c r="AL1498" s="34"/>
      <c r="AM1498" s="39"/>
      <c r="AN149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98" s="26"/>
      <c r="AQ1498" s="26"/>
      <c r="AR1498" s="26"/>
    </row>
    <row r="1499" spans="1:44" ht="19.5" customHeight="1" x14ac:dyDescent="0.25">
      <c r="A1499" s="32">
        <f t="shared" si="124"/>
        <v>2026</v>
      </c>
      <c r="B1499" s="32">
        <f t="shared" si="125"/>
        <v>1</v>
      </c>
      <c r="C1499" s="25">
        <v>46032</v>
      </c>
      <c r="D1499" s="57">
        <f t="shared" ca="1" si="122"/>
        <v>46097</v>
      </c>
      <c r="E1499" s="32" t="str">
        <f t="shared" ca="1" si="123"/>
        <v>2-Months</v>
      </c>
      <c r="F1499" s="32" t="str">
        <f>VLOOKUP(O1499,Stock[],5,FALSE)</f>
        <v>BE</v>
      </c>
      <c r="G1499" s="33" t="s">
        <v>2381</v>
      </c>
      <c r="H1499" s="34" t="s">
        <v>282</v>
      </c>
      <c r="I1499" s="34" t="s">
        <v>2360</v>
      </c>
      <c r="J1499" s="32" t="str">
        <f>VLOOKUP(I1499,Customers[],2,FALSE)</f>
        <v>ဦးမြင့်တင်</v>
      </c>
      <c r="K1499" s="32" t="str">
        <f>VLOOKUP(I1499,Customers[],4,FALSE)</f>
        <v>Yamethin</v>
      </c>
      <c r="L1499" s="32" t="str">
        <f>VLOOKUP(Table85[[#This Row],[CustomerID]],Table!H:K,3,0)</f>
        <v>စည်းခုံ</v>
      </c>
      <c r="M1499" s="32" t="str">
        <f>VLOOKUP(I1499,Customers[],5,FALSE)</f>
        <v>Van-1</v>
      </c>
      <c r="N1499" s="34" t="s">
        <v>9</v>
      </c>
      <c r="O1499" s="37" t="s">
        <v>1395</v>
      </c>
      <c r="P1499" s="32" t="str">
        <f>VLOOKUP(O1499,Stock[],2,FALSE)</f>
        <v>ရွှေမင်းသားမန်ကျည်းခေါင်ရည်</v>
      </c>
      <c r="Q1499" s="35">
        <f>VLOOKUP(O1499,Stock[],3,FALSE)</f>
        <v>0.64</v>
      </c>
      <c r="R1499" s="35">
        <f>VLOOKUP(O1499,Stock[],4,FALSE)</f>
        <v>14</v>
      </c>
      <c r="S1499" s="34"/>
      <c r="T1499" s="35">
        <f>(DailySales!$S1499/DailySales!$R1499)+DailySales!$U1499</f>
        <v>1</v>
      </c>
      <c r="U1499" s="34">
        <v>1</v>
      </c>
      <c r="V1499" s="36">
        <f>+DailySales!$T1499*DailySales!$R1499</f>
        <v>14</v>
      </c>
      <c r="W1499" s="36">
        <f>+DailySales!$V1499*DailySales!$Q1499</f>
        <v>8.9600000000000009</v>
      </c>
      <c r="X1499" s="36">
        <f>VLOOKUP(O1499,Stock[],6,FALSE)</f>
        <v>830</v>
      </c>
      <c r="Y1499" s="36">
        <f>+DailySales!$V1499*DailySales!$X1499</f>
        <v>11620</v>
      </c>
      <c r="Z1499" s="37"/>
      <c r="AA1499" s="34"/>
      <c r="AB1499" s="78"/>
      <c r="AC1499" s="78"/>
      <c r="AD1499" s="34"/>
      <c r="AE1499" s="77">
        <v>380</v>
      </c>
      <c r="AF1499" s="38">
        <v>46032</v>
      </c>
      <c r="AG1499" s="39">
        <v>12000</v>
      </c>
      <c r="AH1499" s="38"/>
      <c r="AI1499" s="39"/>
      <c r="AJ1499" s="38"/>
      <c r="AK1499" s="39"/>
      <c r="AL1499" s="34"/>
      <c r="AM1499" s="39"/>
      <c r="AN149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499" s="26"/>
      <c r="AQ1499" s="26"/>
      <c r="AR1499" s="26"/>
    </row>
    <row r="1500" spans="1:44" ht="19.5" customHeight="1" x14ac:dyDescent="0.25">
      <c r="A1500" s="32">
        <f t="shared" si="124"/>
        <v>2026</v>
      </c>
      <c r="B1500" s="32">
        <f t="shared" si="125"/>
        <v>1</v>
      </c>
      <c r="C1500" s="25">
        <v>46032</v>
      </c>
      <c r="D1500" s="57">
        <f t="shared" ca="1" si="122"/>
        <v>46097</v>
      </c>
      <c r="E1500" s="32" t="str">
        <f t="shared" ca="1" si="123"/>
        <v>2-Months</v>
      </c>
      <c r="F1500" s="32" t="str">
        <f>VLOOKUP(O1500,Stock[],5,FALSE)</f>
        <v>BE</v>
      </c>
      <c r="G1500" s="33" t="s">
        <v>2381</v>
      </c>
      <c r="H1500" s="34" t="s">
        <v>282</v>
      </c>
      <c r="I1500" s="34" t="s">
        <v>2360</v>
      </c>
      <c r="J1500" s="32" t="str">
        <f>VLOOKUP(I1500,Customers[],2,FALSE)</f>
        <v>ဦးမြင့်တင်</v>
      </c>
      <c r="K1500" s="32" t="str">
        <f>VLOOKUP(I1500,Customers[],4,FALSE)</f>
        <v>Yamethin</v>
      </c>
      <c r="L1500" s="32" t="str">
        <f>VLOOKUP(Table85[[#This Row],[CustomerID]],Table!H:K,3,0)</f>
        <v>စည်းခုံ</v>
      </c>
      <c r="M1500" s="32" t="str">
        <f>VLOOKUP(I1500,Customers[],5,FALSE)</f>
        <v>Van-1</v>
      </c>
      <c r="N1500" s="34" t="s">
        <v>9</v>
      </c>
      <c r="O1500" s="37" t="s">
        <v>225</v>
      </c>
      <c r="P1500" s="32" t="str">
        <f>VLOOKUP(O1500,Stock[],2,FALSE)</f>
        <v>ချယ်ရီသံပုရာအရက်သန့်ကော် (1Ltr)</v>
      </c>
      <c r="Q1500" s="35">
        <f>VLOOKUP(O1500,Stock[],3,FALSE)</f>
        <v>1</v>
      </c>
      <c r="R1500" s="35">
        <f>VLOOKUP(O1500,Stock[],4,FALSE)</f>
        <v>12</v>
      </c>
      <c r="S1500" s="34"/>
      <c r="T1500" s="35">
        <f>(DailySales!$S1500/DailySales!$R1500)+DailySales!$U1500</f>
        <v>1</v>
      </c>
      <c r="U1500" s="34">
        <v>1</v>
      </c>
      <c r="V1500" s="36">
        <f>+DailySales!$T1500*DailySales!$R1500</f>
        <v>12</v>
      </c>
      <c r="W1500" s="36">
        <f>+DailySales!$V1500*DailySales!$Q1500</f>
        <v>12</v>
      </c>
      <c r="X1500" s="36">
        <f>VLOOKUP(O1500,Stock[],6,FALSE)</f>
        <v>1260</v>
      </c>
      <c r="Y1500" s="36">
        <f>+DailySales!$V1500*DailySales!$X1500</f>
        <v>15120</v>
      </c>
      <c r="Z1500" s="37"/>
      <c r="AA1500" s="34"/>
      <c r="AB1500" s="78"/>
      <c r="AC1500" s="78"/>
      <c r="AD1500" s="34"/>
      <c r="AE1500" s="77">
        <v>380</v>
      </c>
      <c r="AF1500" s="38">
        <v>46032</v>
      </c>
      <c r="AG1500" s="39">
        <v>15500</v>
      </c>
      <c r="AH1500" s="38"/>
      <c r="AI1500" s="39"/>
      <c r="AJ1500" s="38"/>
      <c r="AK1500" s="39"/>
      <c r="AL1500" s="34"/>
      <c r="AM1500" s="39"/>
      <c r="AN150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00" s="26"/>
      <c r="AQ1500" s="26"/>
      <c r="AR1500" s="26"/>
    </row>
    <row r="1501" spans="1:44" ht="19.5" customHeight="1" x14ac:dyDescent="0.25">
      <c r="A1501" s="32">
        <f t="shared" si="124"/>
        <v>2026</v>
      </c>
      <c r="B1501" s="32">
        <f t="shared" si="125"/>
        <v>1</v>
      </c>
      <c r="C1501" s="25">
        <v>46032</v>
      </c>
      <c r="D1501" s="57">
        <f t="shared" ca="1" si="122"/>
        <v>46097</v>
      </c>
      <c r="E1501" s="32" t="str">
        <f t="shared" ca="1" si="123"/>
        <v>2-Months</v>
      </c>
      <c r="F1501" s="32" t="str">
        <f>VLOOKUP(O1501,Stock[],5,FALSE)</f>
        <v>BE</v>
      </c>
      <c r="G1501" s="33" t="s">
        <v>2381</v>
      </c>
      <c r="H1501" s="34" t="s">
        <v>282</v>
      </c>
      <c r="I1501" s="34" t="s">
        <v>2360</v>
      </c>
      <c r="J1501" s="32" t="str">
        <f>VLOOKUP(I1501,Customers[],2,FALSE)</f>
        <v>ဦးမြင့်တင်</v>
      </c>
      <c r="K1501" s="32" t="str">
        <f>VLOOKUP(I1501,Customers[],4,FALSE)</f>
        <v>Yamethin</v>
      </c>
      <c r="L1501" s="32" t="str">
        <f>VLOOKUP(Table85[[#This Row],[CustomerID]],Table!H:K,3,0)</f>
        <v>စည်းခုံ</v>
      </c>
      <c r="M1501" s="32" t="str">
        <f>VLOOKUP(I1501,Customers[],5,FALSE)</f>
        <v>Van-1</v>
      </c>
      <c r="N1501" s="34" t="s">
        <v>9</v>
      </c>
      <c r="O1501" s="37" t="s">
        <v>1501</v>
      </c>
      <c r="P1501" s="32" t="str">
        <f>VLOOKUP(O1501,Stock[],2,FALSE)</f>
        <v>ရွှေမင်းသားမန်ကျည်းခေါင်ရည်(.6Ltr)</v>
      </c>
      <c r="Q1501" s="35">
        <f>VLOOKUP(O1501,Stock[],3,FALSE)</f>
        <v>0.6</v>
      </c>
      <c r="R1501" s="35">
        <f>VLOOKUP(O1501,Stock[],4,FALSE)</f>
        <v>12</v>
      </c>
      <c r="S1501" s="34"/>
      <c r="T1501" s="35">
        <f>(DailySales!$S1501/DailySales!$R1501)+DailySales!$U1501</f>
        <v>1</v>
      </c>
      <c r="U1501" s="34">
        <v>1</v>
      </c>
      <c r="V1501" s="36">
        <f>+DailySales!$T1501*DailySales!$R1501</f>
        <v>12</v>
      </c>
      <c r="W1501" s="36">
        <f>+DailySales!$V1501*DailySales!$Q1501</f>
        <v>7.1999999999999993</v>
      </c>
      <c r="X1501" s="36">
        <f>VLOOKUP(O1501,Stock[],6,FALSE)</f>
        <v>800</v>
      </c>
      <c r="Y1501" s="36">
        <f>+DailySales!$V1501*DailySales!$X1501</f>
        <v>9600</v>
      </c>
      <c r="Z1501" s="37"/>
      <c r="AA1501" s="34"/>
      <c r="AB1501" s="78"/>
      <c r="AC1501" s="78"/>
      <c r="AD1501" s="34"/>
      <c r="AE1501" s="77">
        <v>400</v>
      </c>
      <c r="AF1501" s="38">
        <v>46032</v>
      </c>
      <c r="AG1501" s="39">
        <v>10000</v>
      </c>
      <c r="AH1501" s="38"/>
      <c r="AI1501" s="39"/>
      <c r="AJ1501" s="38"/>
      <c r="AK1501" s="39"/>
      <c r="AL1501" s="34"/>
      <c r="AM1501" s="39"/>
      <c r="AN150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01" s="26"/>
      <c r="AQ1501" s="26"/>
      <c r="AR1501" s="26"/>
    </row>
    <row r="1502" spans="1:44" ht="19.5" customHeight="1" x14ac:dyDescent="0.25">
      <c r="A1502" s="32">
        <f t="shared" si="124"/>
        <v>2026</v>
      </c>
      <c r="B1502" s="32">
        <f t="shared" si="125"/>
        <v>1</v>
      </c>
      <c r="C1502" s="25">
        <v>46032</v>
      </c>
      <c r="D1502" s="57">
        <f t="shared" ca="1" si="122"/>
        <v>46097</v>
      </c>
      <c r="E1502" s="32" t="str">
        <f t="shared" ca="1" si="123"/>
        <v>2-Months</v>
      </c>
      <c r="F1502" s="32" t="str">
        <f>VLOOKUP(O1502,Stock[],5,FALSE)</f>
        <v>BE</v>
      </c>
      <c r="G1502" s="33" t="s">
        <v>2381</v>
      </c>
      <c r="H1502" s="34" t="s">
        <v>282</v>
      </c>
      <c r="I1502" s="34" t="s">
        <v>2360</v>
      </c>
      <c r="J1502" s="32" t="str">
        <f>VLOOKUP(I1502,Customers[],2,FALSE)</f>
        <v>ဦးမြင့်တင်</v>
      </c>
      <c r="K1502" s="32" t="str">
        <f>VLOOKUP(I1502,Customers[],4,FALSE)</f>
        <v>Yamethin</v>
      </c>
      <c r="L1502" s="32" t="str">
        <f>VLOOKUP(Table85[[#This Row],[CustomerID]],Table!H:K,3,0)</f>
        <v>စည်းခုံ</v>
      </c>
      <c r="M1502" s="32" t="str">
        <f>VLOOKUP(I1502,Customers[],5,FALSE)</f>
        <v>Van-1</v>
      </c>
      <c r="N1502" s="34" t="s">
        <v>9</v>
      </c>
      <c r="O1502" s="37" t="s">
        <v>224</v>
      </c>
      <c r="P1502" s="32" t="str">
        <f>VLOOKUP(O1502,Stock[],2,FALSE)</f>
        <v>ချယ်ရီသံပုရာအရက်သန့်ကော် (.6Ltr)</v>
      </c>
      <c r="Q1502" s="35">
        <f>VLOOKUP(O1502,Stock[],3,FALSE)</f>
        <v>0.6</v>
      </c>
      <c r="R1502" s="35">
        <f>VLOOKUP(O1502,Stock[],4,FALSE)</f>
        <v>24</v>
      </c>
      <c r="S1502" s="34"/>
      <c r="T1502" s="35">
        <f>(DailySales!$S1502/DailySales!$R1502)+DailySales!$U1502</f>
        <v>1</v>
      </c>
      <c r="U1502" s="34">
        <v>1</v>
      </c>
      <c r="V1502" s="36">
        <f>+DailySales!$T1502*DailySales!$R1502</f>
        <v>24</v>
      </c>
      <c r="W1502" s="36">
        <f>+DailySales!$V1502*DailySales!$Q1502</f>
        <v>14.399999999999999</v>
      </c>
      <c r="X1502" s="36">
        <f>VLOOKUP(O1502,Stock[],6,FALSE)</f>
        <v>915</v>
      </c>
      <c r="Y1502" s="36">
        <f>+DailySales!$V1502*DailySales!$X1502</f>
        <v>21960</v>
      </c>
      <c r="Z1502" s="37"/>
      <c r="AA1502" s="34"/>
      <c r="AB1502" s="78"/>
      <c r="AC1502" s="78"/>
      <c r="AD1502" s="34"/>
      <c r="AE1502" s="77">
        <v>40</v>
      </c>
      <c r="AF1502" s="38">
        <v>46032</v>
      </c>
      <c r="AG1502" s="39">
        <v>22000</v>
      </c>
      <c r="AH1502" s="38"/>
      <c r="AI1502" s="39"/>
      <c r="AJ1502" s="38"/>
      <c r="AK1502" s="39"/>
      <c r="AL1502" s="34"/>
      <c r="AM1502" s="39"/>
      <c r="AN150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02" s="26"/>
      <c r="AQ1502" s="26"/>
      <c r="AR1502" s="26"/>
    </row>
    <row r="1503" spans="1:44" ht="19.5" customHeight="1" x14ac:dyDescent="0.25">
      <c r="A1503" s="32">
        <f t="shared" si="124"/>
        <v>2026</v>
      </c>
      <c r="B1503" s="32">
        <f t="shared" si="125"/>
        <v>1</v>
      </c>
      <c r="C1503" s="25">
        <v>46032</v>
      </c>
      <c r="D1503" s="57">
        <f t="shared" ca="1" si="122"/>
        <v>46097</v>
      </c>
      <c r="E1503" s="32" t="str">
        <f t="shared" ca="1" si="123"/>
        <v>2-Months</v>
      </c>
      <c r="F1503" s="32" t="str">
        <f>VLOOKUP(O1503,Stock[],5,FALSE)</f>
        <v>BE</v>
      </c>
      <c r="G1503" s="33" t="s">
        <v>2381</v>
      </c>
      <c r="H1503" s="34" t="s">
        <v>282</v>
      </c>
      <c r="I1503" s="34" t="s">
        <v>1753</v>
      </c>
      <c r="J1503" s="32" t="str">
        <f>VLOOKUP(I1503,Customers[],2,FALSE)</f>
        <v>ကုန်သည်လက်ဆောင်</v>
      </c>
      <c r="K1503" s="32">
        <f>VLOOKUP(I1503,Customers[],4,FALSE)</f>
        <v>0</v>
      </c>
      <c r="L1503" s="32">
        <f>VLOOKUP(Table85[[#This Row],[CustomerID]],Table!H:K,3,0)</f>
        <v>0</v>
      </c>
      <c r="M1503" s="32">
        <f>VLOOKUP(I1503,Customers[],5,FALSE)</f>
        <v>0</v>
      </c>
      <c r="N1503" s="34" t="s">
        <v>1750</v>
      </c>
      <c r="O1503" s="37" t="s">
        <v>1395</v>
      </c>
      <c r="P1503" s="32" t="str">
        <f>VLOOKUP(O1503,Stock[],2,FALSE)</f>
        <v>ရွှေမင်းသားမန်ကျည်းခေါင်ရည်</v>
      </c>
      <c r="Q1503" s="35">
        <f>VLOOKUP(O1503,Stock[],3,FALSE)</f>
        <v>0.64</v>
      </c>
      <c r="R1503" s="35">
        <f>VLOOKUP(O1503,Stock[],4,FALSE)</f>
        <v>14</v>
      </c>
      <c r="S1503" s="34">
        <v>1</v>
      </c>
      <c r="T1503" s="35">
        <f>(DailySales!$S1503/DailySales!$R1503)+DailySales!$U1503</f>
        <v>7.1428571428571425E-2</v>
      </c>
      <c r="U1503" s="34"/>
      <c r="V1503" s="36">
        <f>+DailySales!$T1503*DailySales!$R1503</f>
        <v>1</v>
      </c>
      <c r="W1503" s="36">
        <f>+DailySales!$V1503*DailySales!$Q1503</f>
        <v>0.64</v>
      </c>
      <c r="X1503" s="36">
        <f>VLOOKUP(O1503,Stock[],6,FALSE)</f>
        <v>830</v>
      </c>
      <c r="Y1503" s="36">
        <f>+DailySales!$V1503*DailySales!$X1503</f>
        <v>830</v>
      </c>
      <c r="Z1503" s="37"/>
      <c r="AA1503" s="34"/>
      <c r="AB1503" s="78"/>
      <c r="AC1503" s="78"/>
      <c r="AD1503" s="34"/>
      <c r="AE1503" s="77"/>
      <c r="AF1503" s="38">
        <v>46032</v>
      </c>
      <c r="AG1503" s="39">
        <v>830</v>
      </c>
      <c r="AH1503" s="38"/>
      <c r="AI1503" s="39"/>
      <c r="AJ1503" s="38"/>
      <c r="AK1503" s="39"/>
      <c r="AL1503" s="34"/>
      <c r="AM1503" s="39"/>
      <c r="AN150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03" s="26"/>
      <c r="AQ1503" s="26"/>
      <c r="AR1503" s="26"/>
    </row>
    <row r="1504" spans="1:44" ht="19.5" customHeight="1" x14ac:dyDescent="0.25">
      <c r="A1504" s="32">
        <f t="shared" si="124"/>
        <v>2026</v>
      </c>
      <c r="B1504" s="32">
        <f t="shared" si="125"/>
        <v>1</v>
      </c>
      <c r="C1504" s="25">
        <v>46032</v>
      </c>
      <c r="D1504" s="57">
        <f t="shared" ca="1" si="122"/>
        <v>46097</v>
      </c>
      <c r="E1504" s="32" t="str">
        <f t="shared" ca="1" si="123"/>
        <v>2-Months</v>
      </c>
      <c r="F1504" s="32" t="str">
        <f>VLOOKUP(O1504,Stock[],5,FALSE)</f>
        <v>BE</v>
      </c>
      <c r="G1504" s="33" t="s">
        <v>2381</v>
      </c>
      <c r="H1504" s="34" t="s">
        <v>282</v>
      </c>
      <c r="I1504" s="34" t="s">
        <v>1753</v>
      </c>
      <c r="J1504" s="32" t="str">
        <f>VLOOKUP(I1504,Customers[],2,FALSE)</f>
        <v>ကုန်သည်လက်ဆောင်</v>
      </c>
      <c r="K1504" s="32">
        <f>VLOOKUP(I1504,Customers[],4,FALSE)</f>
        <v>0</v>
      </c>
      <c r="L1504" s="32">
        <f>VLOOKUP(Table85[[#This Row],[CustomerID]],Table!H:K,3,0)</f>
        <v>0</v>
      </c>
      <c r="M1504" s="32">
        <f>VLOOKUP(I1504,Customers[],5,FALSE)</f>
        <v>0</v>
      </c>
      <c r="N1504" s="34" t="s">
        <v>1750</v>
      </c>
      <c r="O1504" s="37" t="s">
        <v>225</v>
      </c>
      <c r="P1504" s="32" t="str">
        <f>VLOOKUP(O1504,Stock[],2,FALSE)</f>
        <v>ချယ်ရီသံပုရာအရက်သန့်ကော် (1Ltr)</v>
      </c>
      <c r="Q1504" s="35">
        <f>VLOOKUP(O1504,Stock[],3,FALSE)</f>
        <v>1</v>
      </c>
      <c r="R1504" s="35">
        <f>VLOOKUP(O1504,Stock[],4,FALSE)</f>
        <v>12</v>
      </c>
      <c r="S1504" s="34">
        <v>1</v>
      </c>
      <c r="T1504" s="35">
        <f>(DailySales!$S1504/DailySales!$R1504)+DailySales!$U1504</f>
        <v>8.3333333333333329E-2</v>
      </c>
      <c r="U1504" s="34"/>
      <c r="V1504" s="36">
        <f>+DailySales!$T1504*DailySales!$R1504</f>
        <v>1</v>
      </c>
      <c r="W1504" s="36">
        <f>+DailySales!$V1504*DailySales!$Q1504</f>
        <v>1</v>
      </c>
      <c r="X1504" s="36">
        <f>VLOOKUP(O1504,Stock[],6,FALSE)</f>
        <v>1260</v>
      </c>
      <c r="Y1504" s="36">
        <f>+DailySales!$V1504*DailySales!$X1504</f>
        <v>1260</v>
      </c>
      <c r="Z1504" s="37"/>
      <c r="AA1504" s="34"/>
      <c r="AB1504" s="78"/>
      <c r="AC1504" s="78"/>
      <c r="AD1504" s="34"/>
      <c r="AE1504" s="77"/>
      <c r="AF1504" s="38">
        <v>46032</v>
      </c>
      <c r="AG1504" s="39">
        <v>1260</v>
      </c>
      <c r="AH1504" s="38"/>
      <c r="AI1504" s="39"/>
      <c r="AJ1504" s="38"/>
      <c r="AK1504" s="39"/>
      <c r="AL1504" s="34"/>
      <c r="AM1504" s="39"/>
      <c r="AN150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04" s="26"/>
      <c r="AQ1504" s="26"/>
      <c r="AR1504" s="26"/>
    </row>
    <row r="1505" spans="1:44" ht="19.5" customHeight="1" x14ac:dyDescent="0.25">
      <c r="A1505" s="32">
        <f t="shared" si="124"/>
        <v>2026</v>
      </c>
      <c r="B1505" s="32">
        <f t="shared" si="125"/>
        <v>1</v>
      </c>
      <c r="C1505" s="25">
        <v>46032</v>
      </c>
      <c r="D1505" s="57">
        <f t="shared" ca="1" si="122"/>
        <v>46097</v>
      </c>
      <c r="E1505" s="32" t="str">
        <f t="shared" ca="1" si="123"/>
        <v>2-Months</v>
      </c>
      <c r="F1505" s="32" t="str">
        <f>VLOOKUP(O1505,Stock[],5,FALSE)</f>
        <v>BE</v>
      </c>
      <c r="G1505" s="33" t="s">
        <v>2382</v>
      </c>
      <c r="H1505" s="34" t="s">
        <v>282</v>
      </c>
      <c r="I1505" s="34" t="s">
        <v>2361</v>
      </c>
      <c r="J1505" s="32" t="str">
        <f>VLOOKUP(I1505,Customers[],2,FALSE)</f>
        <v>‌ဒေါ်အေးခိုင်</v>
      </c>
      <c r="K1505" s="32" t="str">
        <f>VLOOKUP(I1505,Customers[],4,FALSE)</f>
        <v>Yamethin</v>
      </c>
      <c r="L1505" s="32" t="str">
        <f>VLOOKUP(Table85[[#This Row],[CustomerID]],Table!H:K,3,0)</f>
        <v>သရက်ညီနောင်</v>
      </c>
      <c r="M1505" s="32" t="str">
        <f>VLOOKUP(I1505,Customers[],5,FALSE)</f>
        <v>Van-1</v>
      </c>
      <c r="N1505" s="34" t="s">
        <v>9</v>
      </c>
      <c r="O1505" s="37" t="s">
        <v>1501</v>
      </c>
      <c r="P1505" s="32" t="str">
        <f>VLOOKUP(O1505,Stock[],2,FALSE)</f>
        <v>ရွှေမင်းသားမန်ကျည်းခေါင်ရည်(.6Ltr)</v>
      </c>
      <c r="Q1505" s="35">
        <f>VLOOKUP(O1505,Stock[],3,FALSE)</f>
        <v>0.6</v>
      </c>
      <c r="R1505" s="35">
        <f>VLOOKUP(O1505,Stock[],4,FALSE)</f>
        <v>12</v>
      </c>
      <c r="S1505" s="34"/>
      <c r="T1505" s="35">
        <f>(DailySales!$S1505/DailySales!$R1505)+DailySales!$U1505</f>
        <v>1</v>
      </c>
      <c r="U1505" s="34">
        <v>1</v>
      </c>
      <c r="V1505" s="36">
        <f>+DailySales!$T1505*DailySales!$R1505</f>
        <v>12</v>
      </c>
      <c r="W1505" s="36">
        <f>+DailySales!$V1505*DailySales!$Q1505</f>
        <v>7.1999999999999993</v>
      </c>
      <c r="X1505" s="36">
        <f>VLOOKUP(O1505,Stock[],6,FALSE)</f>
        <v>800</v>
      </c>
      <c r="Y1505" s="36">
        <f>+DailySales!$V1505*DailySales!$X1505</f>
        <v>9600</v>
      </c>
      <c r="Z1505" s="37"/>
      <c r="AA1505" s="34"/>
      <c r="AB1505" s="78"/>
      <c r="AC1505" s="78"/>
      <c r="AD1505" s="34"/>
      <c r="AE1505" s="77"/>
      <c r="AF1505" s="38">
        <v>46032</v>
      </c>
      <c r="AG1505" s="39">
        <v>9600</v>
      </c>
      <c r="AH1505" s="38"/>
      <c r="AI1505" s="39"/>
      <c r="AJ1505" s="38"/>
      <c r="AK1505" s="39"/>
      <c r="AL1505" s="34"/>
      <c r="AM1505" s="39"/>
      <c r="AN150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05" s="26"/>
      <c r="AQ1505" s="26"/>
      <c r="AR1505" s="26"/>
    </row>
    <row r="1506" spans="1:44" ht="19.5" customHeight="1" x14ac:dyDescent="0.25">
      <c r="A1506" s="32">
        <f t="shared" si="124"/>
        <v>2026</v>
      </c>
      <c r="B1506" s="32">
        <f t="shared" si="125"/>
        <v>1</v>
      </c>
      <c r="C1506" s="25">
        <v>46032</v>
      </c>
      <c r="D1506" s="57">
        <f t="shared" ca="1" si="122"/>
        <v>46097</v>
      </c>
      <c r="E1506" s="32" t="str">
        <f t="shared" ca="1" si="123"/>
        <v>2-Months</v>
      </c>
      <c r="F1506" s="32" t="str">
        <f>VLOOKUP(O1506,Stock[],5,FALSE)</f>
        <v>BE</v>
      </c>
      <c r="G1506" s="33" t="s">
        <v>2382</v>
      </c>
      <c r="H1506" s="34" t="s">
        <v>282</v>
      </c>
      <c r="I1506" s="34" t="s">
        <v>2361</v>
      </c>
      <c r="J1506" s="32" t="str">
        <f>VLOOKUP(I1506,Customers[],2,FALSE)</f>
        <v>‌ဒေါ်အေးခိုင်</v>
      </c>
      <c r="K1506" s="32" t="str">
        <f>VLOOKUP(I1506,Customers[],4,FALSE)</f>
        <v>Yamethin</v>
      </c>
      <c r="L1506" s="32" t="str">
        <f>VLOOKUP(Table85[[#This Row],[CustomerID]],Table!H:K,3,0)</f>
        <v>သရက်ညီနောင်</v>
      </c>
      <c r="M1506" s="32" t="str">
        <f>VLOOKUP(I1506,Customers[],5,FALSE)</f>
        <v>Van-1</v>
      </c>
      <c r="N1506" s="34" t="s">
        <v>9</v>
      </c>
      <c r="O1506" s="37" t="s">
        <v>1471</v>
      </c>
      <c r="P1506" s="32" t="str">
        <f>VLOOKUP(O1506,Stock[],2,FALSE)</f>
        <v>ရွှေမင်းသားခေါင်ရည်ကော်ဗူး(.6Ltr)</v>
      </c>
      <c r="Q1506" s="35">
        <f>VLOOKUP(O1506,Stock[],3,FALSE)</f>
        <v>0.6</v>
      </c>
      <c r="R1506" s="35">
        <f>VLOOKUP(O1506,Stock[],4,FALSE)</f>
        <v>12</v>
      </c>
      <c r="S1506" s="34"/>
      <c r="T1506" s="35">
        <f>(DailySales!$S1506/DailySales!$R1506)+DailySales!$U1506</f>
        <v>1</v>
      </c>
      <c r="U1506" s="34">
        <v>1</v>
      </c>
      <c r="V1506" s="36">
        <f>+DailySales!$T1506*DailySales!$R1506</f>
        <v>12</v>
      </c>
      <c r="W1506" s="36">
        <f>+DailySales!$V1506*DailySales!$Q1506</f>
        <v>7.1999999999999993</v>
      </c>
      <c r="X1506" s="36">
        <f>VLOOKUP(O1506,Stock[],6,FALSE)</f>
        <v>800</v>
      </c>
      <c r="Y1506" s="36">
        <f>+DailySales!$V1506*DailySales!$X1506</f>
        <v>9600</v>
      </c>
      <c r="Z1506" s="37"/>
      <c r="AA1506" s="34"/>
      <c r="AB1506" s="78"/>
      <c r="AC1506" s="78"/>
      <c r="AD1506" s="34"/>
      <c r="AE1506" s="77"/>
      <c r="AF1506" s="38">
        <v>46032</v>
      </c>
      <c r="AG1506" s="39">
        <v>9600</v>
      </c>
      <c r="AH1506" s="38"/>
      <c r="AI1506" s="39"/>
      <c r="AJ1506" s="38"/>
      <c r="AK1506" s="39"/>
      <c r="AL1506" s="34"/>
      <c r="AM1506" s="39"/>
      <c r="AN150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06" s="26"/>
      <c r="AQ1506" s="26"/>
      <c r="AR1506" s="26"/>
    </row>
    <row r="1507" spans="1:44" ht="19.5" customHeight="1" x14ac:dyDescent="0.25">
      <c r="A1507" s="32">
        <f t="shared" si="124"/>
        <v>2026</v>
      </c>
      <c r="B1507" s="32">
        <f t="shared" si="125"/>
        <v>1</v>
      </c>
      <c r="C1507" s="25">
        <v>46032</v>
      </c>
      <c r="D1507" s="57">
        <f t="shared" ca="1" si="122"/>
        <v>46097</v>
      </c>
      <c r="E1507" s="32" t="str">
        <f t="shared" ca="1" si="123"/>
        <v>2-Months</v>
      </c>
      <c r="F1507" s="32" t="str">
        <f>VLOOKUP(O1507,Stock[],5,FALSE)</f>
        <v>BE</v>
      </c>
      <c r="G1507" s="33" t="s">
        <v>2382</v>
      </c>
      <c r="H1507" s="34" t="s">
        <v>282</v>
      </c>
      <c r="I1507" s="34" t="s">
        <v>1753</v>
      </c>
      <c r="J1507" s="32" t="str">
        <f>VLOOKUP(I1507,Customers[],2,FALSE)</f>
        <v>ကုန်သည်လက်ဆောင်</v>
      </c>
      <c r="K1507" s="32">
        <f>VLOOKUP(I1507,Customers[],4,FALSE)</f>
        <v>0</v>
      </c>
      <c r="L1507" s="32">
        <f>VLOOKUP(Table85[[#This Row],[CustomerID]],Table!H:K,3,0)</f>
        <v>0</v>
      </c>
      <c r="M1507" s="32">
        <f>VLOOKUP(I1507,Customers[],5,FALSE)</f>
        <v>0</v>
      </c>
      <c r="N1507" s="34" t="s">
        <v>1750</v>
      </c>
      <c r="O1507" s="37" t="s">
        <v>225</v>
      </c>
      <c r="P1507" s="32" t="str">
        <f>VLOOKUP(O1507,Stock[],2,FALSE)</f>
        <v>ချယ်ရီသံပုရာအရက်သန့်ကော် (1Ltr)</v>
      </c>
      <c r="Q1507" s="35">
        <f>VLOOKUP(O1507,Stock[],3,FALSE)</f>
        <v>1</v>
      </c>
      <c r="R1507" s="35">
        <f>VLOOKUP(O1507,Stock[],4,FALSE)</f>
        <v>12</v>
      </c>
      <c r="S1507" s="34">
        <v>1</v>
      </c>
      <c r="T1507" s="35">
        <f>(DailySales!$S1507/DailySales!$R1507)+DailySales!$U1507</f>
        <v>8.3333333333333329E-2</v>
      </c>
      <c r="U1507" s="34"/>
      <c r="V1507" s="36">
        <f>+DailySales!$T1507*DailySales!$R1507</f>
        <v>1</v>
      </c>
      <c r="W1507" s="36">
        <f>+DailySales!$V1507*DailySales!$Q1507</f>
        <v>1</v>
      </c>
      <c r="X1507" s="36">
        <f>VLOOKUP(O1507,Stock[],6,FALSE)</f>
        <v>1260</v>
      </c>
      <c r="Y1507" s="36">
        <f>+DailySales!$V1507*DailySales!$X1507</f>
        <v>1260</v>
      </c>
      <c r="Z1507" s="37"/>
      <c r="AA1507" s="34"/>
      <c r="AB1507" s="78"/>
      <c r="AC1507" s="78"/>
      <c r="AD1507" s="34"/>
      <c r="AE1507" s="77"/>
      <c r="AF1507" s="38">
        <v>46032</v>
      </c>
      <c r="AG1507" s="39">
        <v>1260</v>
      </c>
      <c r="AH1507" s="38"/>
      <c r="AI1507" s="39"/>
      <c r="AJ1507" s="38"/>
      <c r="AK1507" s="39"/>
      <c r="AL1507" s="34"/>
      <c r="AM1507" s="39"/>
      <c r="AN150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07" s="26"/>
      <c r="AQ1507" s="26"/>
      <c r="AR1507" s="26"/>
    </row>
    <row r="1508" spans="1:44" ht="19.5" customHeight="1" x14ac:dyDescent="0.25">
      <c r="A1508" s="32">
        <f t="shared" si="124"/>
        <v>2026</v>
      </c>
      <c r="B1508" s="32">
        <f t="shared" si="125"/>
        <v>1</v>
      </c>
      <c r="C1508" s="25">
        <v>46032</v>
      </c>
      <c r="D1508" s="57">
        <f t="shared" ca="1" si="122"/>
        <v>46097</v>
      </c>
      <c r="E1508" s="32" t="str">
        <f t="shared" ca="1" si="123"/>
        <v>2-Months</v>
      </c>
      <c r="F1508" s="32" t="str">
        <f>VLOOKUP(O1508,Stock[],5,FALSE)</f>
        <v>BE</v>
      </c>
      <c r="G1508" s="33" t="s">
        <v>2383</v>
      </c>
      <c r="H1508" s="34" t="s">
        <v>282</v>
      </c>
      <c r="I1508" s="34" t="s">
        <v>2362</v>
      </c>
      <c r="J1508" s="32" t="str">
        <f>VLOOKUP(I1508,Customers[],2,FALSE)</f>
        <v>ဦးကံကောင်း</v>
      </c>
      <c r="K1508" s="32" t="str">
        <f>VLOOKUP(I1508,Customers[],4,FALSE)</f>
        <v>Yamethin</v>
      </c>
      <c r="L1508" s="32" t="str">
        <f>VLOOKUP(Table85[[#This Row],[CustomerID]],Table!H:K,3,0)</f>
        <v>မြို့လှ</v>
      </c>
      <c r="M1508" s="32" t="str">
        <f>VLOOKUP(I1508,Customers[],5,FALSE)</f>
        <v>Van-1</v>
      </c>
      <c r="N1508" s="34" t="s">
        <v>9</v>
      </c>
      <c r="O1508" s="37" t="s">
        <v>225</v>
      </c>
      <c r="P1508" s="32" t="str">
        <f>VLOOKUP(O1508,Stock[],2,FALSE)</f>
        <v>ချယ်ရီသံပုရာအရက်သန့်ကော် (1Ltr)</v>
      </c>
      <c r="Q1508" s="35">
        <f>VLOOKUP(O1508,Stock[],3,FALSE)</f>
        <v>1</v>
      </c>
      <c r="R1508" s="35">
        <f>VLOOKUP(O1508,Stock[],4,FALSE)</f>
        <v>12</v>
      </c>
      <c r="S1508" s="34"/>
      <c r="T1508" s="35">
        <f>(DailySales!$S1508/DailySales!$R1508)+DailySales!$U1508</f>
        <v>1</v>
      </c>
      <c r="U1508" s="34">
        <v>1</v>
      </c>
      <c r="V1508" s="36">
        <f>+DailySales!$T1508*DailySales!$R1508</f>
        <v>12</v>
      </c>
      <c r="W1508" s="36">
        <f>+DailySales!$V1508*DailySales!$Q1508</f>
        <v>12</v>
      </c>
      <c r="X1508" s="36">
        <f>VLOOKUP(O1508,Stock[],6,FALSE)</f>
        <v>1260</v>
      </c>
      <c r="Y1508" s="36">
        <f>+DailySales!$V1508*DailySales!$X1508</f>
        <v>15120</v>
      </c>
      <c r="Z1508" s="37"/>
      <c r="AA1508" s="34"/>
      <c r="AB1508" s="78"/>
      <c r="AC1508" s="78"/>
      <c r="AD1508" s="34"/>
      <c r="AE1508" s="77">
        <v>380</v>
      </c>
      <c r="AF1508" s="38">
        <v>46032</v>
      </c>
      <c r="AG1508" s="39">
        <v>15500</v>
      </c>
      <c r="AH1508" s="38"/>
      <c r="AI1508" s="39"/>
      <c r="AJ1508" s="38"/>
      <c r="AK1508" s="39"/>
      <c r="AL1508" s="34"/>
      <c r="AM1508" s="39"/>
      <c r="AN150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08" s="26"/>
      <c r="AQ1508" s="26"/>
      <c r="AR1508" s="26"/>
    </row>
    <row r="1509" spans="1:44" ht="19.5" customHeight="1" x14ac:dyDescent="0.25">
      <c r="A1509" s="32">
        <f t="shared" si="124"/>
        <v>2026</v>
      </c>
      <c r="B1509" s="32">
        <f t="shared" si="125"/>
        <v>1</v>
      </c>
      <c r="C1509" s="25">
        <v>46032</v>
      </c>
      <c r="D1509" s="57">
        <f t="shared" ca="1" si="122"/>
        <v>46097</v>
      </c>
      <c r="E1509" s="32" t="str">
        <f t="shared" ca="1" si="123"/>
        <v>2-Months</v>
      </c>
      <c r="F1509" s="32" t="str">
        <f>VLOOKUP(O1509,Stock[],5,FALSE)</f>
        <v>BE</v>
      </c>
      <c r="G1509" s="33" t="s">
        <v>2383</v>
      </c>
      <c r="H1509" s="34" t="s">
        <v>282</v>
      </c>
      <c r="I1509" s="34" t="s">
        <v>2362</v>
      </c>
      <c r="J1509" s="32" t="str">
        <f>VLOOKUP(I1509,Customers[],2,FALSE)</f>
        <v>ဦးကံကောင်း</v>
      </c>
      <c r="K1509" s="32" t="str">
        <f>VLOOKUP(I1509,Customers[],4,FALSE)</f>
        <v>Yamethin</v>
      </c>
      <c r="L1509" s="32" t="str">
        <f>VLOOKUP(Table85[[#This Row],[CustomerID]],Table!H:K,3,0)</f>
        <v>မြို့လှ</v>
      </c>
      <c r="M1509" s="32" t="str">
        <f>VLOOKUP(I1509,Customers[],5,FALSE)</f>
        <v>Van-1</v>
      </c>
      <c r="N1509" s="34" t="s">
        <v>9</v>
      </c>
      <c r="O1509" s="37" t="s">
        <v>1501</v>
      </c>
      <c r="P1509" s="32" t="str">
        <f>VLOOKUP(O1509,Stock[],2,FALSE)</f>
        <v>ရွှေမင်းသားမန်ကျည်းခေါင်ရည်(.6Ltr)</v>
      </c>
      <c r="Q1509" s="35">
        <f>VLOOKUP(O1509,Stock[],3,FALSE)</f>
        <v>0.6</v>
      </c>
      <c r="R1509" s="35">
        <f>VLOOKUP(O1509,Stock[],4,FALSE)</f>
        <v>12</v>
      </c>
      <c r="S1509" s="34"/>
      <c r="T1509" s="35">
        <f>(DailySales!$S1509/DailySales!$R1509)+DailySales!$U1509</f>
        <v>1</v>
      </c>
      <c r="U1509" s="34">
        <v>1</v>
      </c>
      <c r="V1509" s="36">
        <f>+DailySales!$T1509*DailySales!$R1509</f>
        <v>12</v>
      </c>
      <c r="W1509" s="36">
        <f>+DailySales!$V1509*DailySales!$Q1509</f>
        <v>7.1999999999999993</v>
      </c>
      <c r="X1509" s="36">
        <f>VLOOKUP(O1509,Stock[],6,FALSE)</f>
        <v>800</v>
      </c>
      <c r="Y1509" s="36">
        <f>+DailySales!$V1509*DailySales!$X1509</f>
        <v>9600</v>
      </c>
      <c r="Z1509" s="37"/>
      <c r="AA1509" s="34"/>
      <c r="AB1509" s="78"/>
      <c r="AC1509" s="78"/>
      <c r="AD1509" s="34"/>
      <c r="AE1509" s="77"/>
      <c r="AF1509" s="38">
        <v>46032</v>
      </c>
      <c r="AG1509" s="39">
        <v>9600</v>
      </c>
      <c r="AH1509" s="38"/>
      <c r="AI1509" s="39"/>
      <c r="AJ1509" s="38"/>
      <c r="AK1509" s="39"/>
      <c r="AL1509" s="34"/>
      <c r="AM1509" s="39"/>
      <c r="AN150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09" s="26"/>
      <c r="AQ1509" s="26"/>
      <c r="AR1509" s="26"/>
    </row>
    <row r="1510" spans="1:44" ht="19.5" customHeight="1" x14ac:dyDescent="0.25">
      <c r="A1510" s="32">
        <f t="shared" si="124"/>
        <v>2026</v>
      </c>
      <c r="B1510" s="32">
        <f t="shared" si="125"/>
        <v>1</v>
      </c>
      <c r="C1510" s="25">
        <v>46032</v>
      </c>
      <c r="D1510" s="57">
        <f t="shared" ca="1" si="122"/>
        <v>46097</v>
      </c>
      <c r="E1510" s="32" t="str">
        <f t="shared" ca="1" si="123"/>
        <v>2-Months</v>
      </c>
      <c r="F1510" s="32" t="str">
        <f>VLOOKUP(O1510,Stock[],5,FALSE)</f>
        <v>BE</v>
      </c>
      <c r="G1510" s="33" t="s">
        <v>2383</v>
      </c>
      <c r="H1510" s="34" t="s">
        <v>282</v>
      </c>
      <c r="I1510" s="34" t="s">
        <v>2362</v>
      </c>
      <c r="J1510" s="32" t="str">
        <f>VLOOKUP(I1510,Customers[],2,FALSE)</f>
        <v>ဦးကံကောင်း</v>
      </c>
      <c r="K1510" s="32" t="str">
        <f>VLOOKUP(I1510,Customers[],4,FALSE)</f>
        <v>Yamethin</v>
      </c>
      <c r="L1510" s="32" t="str">
        <f>VLOOKUP(Table85[[#This Row],[CustomerID]],Table!H:K,3,0)</f>
        <v>မြို့လှ</v>
      </c>
      <c r="M1510" s="32" t="str">
        <f>VLOOKUP(I1510,Customers[],5,FALSE)</f>
        <v>Van-1</v>
      </c>
      <c r="N1510" s="34" t="s">
        <v>9</v>
      </c>
      <c r="O1510" s="37" t="s">
        <v>1471</v>
      </c>
      <c r="P1510" s="32" t="str">
        <f>VLOOKUP(O1510,Stock[],2,FALSE)</f>
        <v>ရွှေမင်းသားခေါင်ရည်ကော်ဗူး(.6Ltr)</v>
      </c>
      <c r="Q1510" s="35">
        <f>VLOOKUP(O1510,Stock[],3,FALSE)</f>
        <v>0.6</v>
      </c>
      <c r="R1510" s="35">
        <f>VLOOKUP(O1510,Stock[],4,FALSE)</f>
        <v>12</v>
      </c>
      <c r="S1510" s="34"/>
      <c r="T1510" s="35">
        <f>(DailySales!$S1510/DailySales!$R1510)+DailySales!$U1510</f>
        <v>1</v>
      </c>
      <c r="U1510" s="34">
        <v>1</v>
      </c>
      <c r="V1510" s="36">
        <f>+DailySales!$T1510*DailySales!$R1510</f>
        <v>12</v>
      </c>
      <c r="W1510" s="36">
        <f>+DailySales!$V1510*DailySales!$Q1510</f>
        <v>7.1999999999999993</v>
      </c>
      <c r="X1510" s="36">
        <f>VLOOKUP(O1510,Stock[],6,FALSE)</f>
        <v>800</v>
      </c>
      <c r="Y1510" s="36">
        <f>+DailySales!$V1510*DailySales!$X1510</f>
        <v>9600</v>
      </c>
      <c r="Z1510" s="37"/>
      <c r="AA1510" s="34"/>
      <c r="AB1510" s="78"/>
      <c r="AC1510" s="78"/>
      <c r="AD1510" s="34"/>
      <c r="AE1510" s="77"/>
      <c r="AF1510" s="38">
        <v>46032</v>
      </c>
      <c r="AG1510" s="39">
        <v>9600</v>
      </c>
      <c r="AH1510" s="38"/>
      <c r="AI1510" s="39"/>
      <c r="AJ1510" s="38"/>
      <c r="AK1510" s="39"/>
      <c r="AL1510" s="34"/>
      <c r="AM1510" s="39"/>
      <c r="AN151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10" s="26"/>
      <c r="AQ1510" s="26"/>
      <c r="AR1510" s="26"/>
    </row>
    <row r="1511" spans="1:44" ht="19.5" customHeight="1" x14ac:dyDescent="0.25">
      <c r="A1511" s="32">
        <f t="shared" si="124"/>
        <v>2026</v>
      </c>
      <c r="B1511" s="32">
        <f t="shared" si="125"/>
        <v>1</v>
      </c>
      <c r="C1511" s="25">
        <v>46032</v>
      </c>
      <c r="D1511" s="57">
        <f t="shared" ca="1" si="122"/>
        <v>46097</v>
      </c>
      <c r="E1511" s="32" t="str">
        <f t="shared" ca="1" si="123"/>
        <v>2-Months</v>
      </c>
      <c r="F1511" s="32" t="str">
        <f>VLOOKUP(O1511,Stock[],5,FALSE)</f>
        <v>BE</v>
      </c>
      <c r="G1511" s="33" t="s">
        <v>2383</v>
      </c>
      <c r="H1511" s="34" t="s">
        <v>282</v>
      </c>
      <c r="I1511" s="34" t="s">
        <v>1753</v>
      </c>
      <c r="J1511" s="32" t="str">
        <f>VLOOKUP(I1511,Customers[],2,FALSE)</f>
        <v>ကုန်သည်လက်ဆောင်</v>
      </c>
      <c r="K1511" s="32">
        <f>VLOOKUP(I1511,Customers[],4,FALSE)</f>
        <v>0</v>
      </c>
      <c r="L1511" s="32">
        <f>VLOOKUP(Table85[[#This Row],[CustomerID]],Table!H:K,3,0)</f>
        <v>0</v>
      </c>
      <c r="M1511" s="32">
        <f>VLOOKUP(I1511,Customers[],5,FALSE)</f>
        <v>0</v>
      </c>
      <c r="N1511" s="34" t="s">
        <v>1750</v>
      </c>
      <c r="O1511" s="37" t="s">
        <v>225</v>
      </c>
      <c r="P1511" s="32" t="str">
        <f>VLOOKUP(O1511,Stock[],2,FALSE)</f>
        <v>ချယ်ရီသံပုရာအရက်သန့်ကော် (1Ltr)</v>
      </c>
      <c r="Q1511" s="35">
        <f>VLOOKUP(O1511,Stock[],3,FALSE)</f>
        <v>1</v>
      </c>
      <c r="R1511" s="35">
        <f>VLOOKUP(O1511,Stock[],4,FALSE)</f>
        <v>12</v>
      </c>
      <c r="S1511" s="34">
        <v>1</v>
      </c>
      <c r="T1511" s="35">
        <f>(DailySales!$S1511/DailySales!$R1511)+DailySales!$U1511</f>
        <v>8.3333333333333329E-2</v>
      </c>
      <c r="U1511" s="34"/>
      <c r="V1511" s="36">
        <f>+DailySales!$T1511*DailySales!$R1511</f>
        <v>1</v>
      </c>
      <c r="W1511" s="36">
        <f>+DailySales!$V1511*DailySales!$Q1511</f>
        <v>1</v>
      </c>
      <c r="X1511" s="36">
        <f>VLOOKUP(O1511,Stock[],6,FALSE)</f>
        <v>1260</v>
      </c>
      <c r="Y1511" s="36">
        <f>+DailySales!$V1511*DailySales!$X1511</f>
        <v>1260</v>
      </c>
      <c r="Z1511" s="37"/>
      <c r="AA1511" s="34"/>
      <c r="AB1511" s="78"/>
      <c r="AC1511" s="78"/>
      <c r="AD1511" s="34"/>
      <c r="AE1511" s="77"/>
      <c r="AF1511" s="38">
        <v>46032</v>
      </c>
      <c r="AG1511" s="39">
        <v>1260</v>
      </c>
      <c r="AH1511" s="38"/>
      <c r="AI1511" s="39"/>
      <c r="AJ1511" s="38"/>
      <c r="AK1511" s="39"/>
      <c r="AL1511" s="34"/>
      <c r="AM1511" s="39"/>
      <c r="AN151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11" s="26"/>
      <c r="AQ1511" s="26"/>
      <c r="AR1511" s="26"/>
    </row>
    <row r="1512" spans="1:44" ht="19.5" customHeight="1" x14ac:dyDescent="0.25">
      <c r="A1512" s="32">
        <f t="shared" si="124"/>
        <v>2026</v>
      </c>
      <c r="B1512" s="32">
        <f t="shared" si="125"/>
        <v>1</v>
      </c>
      <c r="C1512" s="25">
        <v>46032</v>
      </c>
      <c r="D1512" s="57">
        <f t="shared" ca="1" si="122"/>
        <v>46097</v>
      </c>
      <c r="E1512" s="32" t="str">
        <f t="shared" ca="1" si="123"/>
        <v>2-Months</v>
      </c>
      <c r="F1512" s="32" t="str">
        <f>VLOOKUP(O1512,Stock[],5,FALSE)</f>
        <v>BE</v>
      </c>
      <c r="G1512" s="33" t="s">
        <v>2384</v>
      </c>
      <c r="H1512" s="34" t="s">
        <v>282</v>
      </c>
      <c r="I1512" s="34" t="s">
        <v>2385</v>
      </c>
      <c r="J1512" s="32" t="str">
        <f>VLOOKUP(I1512,Customers[],2,FALSE)</f>
        <v>ကိုနိုင်ဦး</v>
      </c>
      <c r="K1512" s="32" t="str">
        <f>VLOOKUP(I1512,Customers[],4,FALSE)</f>
        <v>Yamethin</v>
      </c>
      <c r="L1512" s="32" t="str">
        <f>VLOOKUP(Table85[[#This Row],[CustomerID]],Table!H:K,3,0)</f>
        <v>မြို့လှ</v>
      </c>
      <c r="M1512" s="32" t="str">
        <f>VLOOKUP(I1512,Customers[],5,FALSE)</f>
        <v>Van-1</v>
      </c>
      <c r="N1512" s="34" t="s">
        <v>9</v>
      </c>
      <c r="O1512" s="37" t="s">
        <v>1501</v>
      </c>
      <c r="P1512" s="32" t="str">
        <f>VLOOKUP(O1512,Stock[],2,FALSE)</f>
        <v>ရွှေမင်းသားမန်ကျည်းခေါင်ရည်(.6Ltr)</v>
      </c>
      <c r="Q1512" s="35">
        <f>VLOOKUP(O1512,Stock[],3,FALSE)</f>
        <v>0.6</v>
      </c>
      <c r="R1512" s="35">
        <f>VLOOKUP(O1512,Stock[],4,FALSE)</f>
        <v>12</v>
      </c>
      <c r="S1512" s="34"/>
      <c r="T1512" s="35">
        <f>(DailySales!$S1512/DailySales!$R1512)+DailySales!$U1512</f>
        <v>1</v>
      </c>
      <c r="U1512" s="34">
        <v>1</v>
      </c>
      <c r="V1512" s="36">
        <f>+DailySales!$T1512*DailySales!$R1512</f>
        <v>12</v>
      </c>
      <c r="W1512" s="36">
        <f>+DailySales!$V1512*DailySales!$Q1512</f>
        <v>7.1999999999999993</v>
      </c>
      <c r="X1512" s="36">
        <f>VLOOKUP(O1512,Stock[],6,FALSE)</f>
        <v>800</v>
      </c>
      <c r="Y1512" s="36">
        <f>+DailySales!$V1512*DailySales!$X1512</f>
        <v>9600</v>
      </c>
      <c r="Z1512" s="37"/>
      <c r="AA1512" s="34"/>
      <c r="AB1512" s="78"/>
      <c r="AC1512" s="78"/>
      <c r="AD1512" s="34"/>
      <c r="AE1512" s="77"/>
      <c r="AF1512" s="38">
        <v>46032</v>
      </c>
      <c r="AG1512" s="39">
        <v>9600</v>
      </c>
      <c r="AH1512" s="38"/>
      <c r="AI1512" s="39"/>
      <c r="AJ1512" s="38"/>
      <c r="AK1512" s="39"/>
      <c r="AL1512" s="34"/>
      <c r="AM1512" s="39"/>
      <c r="AN151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12" s="26"/>
      <c r="AQ1512" s="26"/>
      <c r="AR1512" s="26"/>
    </row>
    <row r="1513" spans="1:44" ht="19.5" customHeight="1" x14ac:dyDescent="0.25">
      <c r="A1513" s="32">
        <f t="shared" si="124"/>
        <v>2026</v>
      </c>
      <c r="B1513" s="32">
        <f t="shared" si="125"/>
        <v>1</v>
      </c>
      <c r="C1513" s="25">
        <v>46032</v>
      </c>
      <c r="D1513" s="57">
        <f t="shared" ca="1" si="122"/>
        <v>46097</v>
      </c>
      <c r="E1513" s="32" t="str">
        <f t="shared" ca="1" si="123"/>
        <v>2-Months</v>
      </c>
      <c r="F1513" s="32" t="str">
        <f>VLOOKUP(O1513,Stock[],5,FALSE)</f>
        <v>BE</v>
      </c>
      <c r="G1513" s="33" t="s">
        <v>2384</v>
      </c>
      <c r="H1513" s="34" t="s">
        <v>282</v>
      </c>
      <c r="I1513" s="34" t="s">
        <v>2385</v>
      </c>
      <c r="J1513" s="32" t="str">
        <f>VLOOKUP(I1513,Customers[],2,FALSE)</f>
        <v>ကိုနိုင်ဦး</v>
      </c>
      <c r="K1513" s="32" t="str">
        <f>VLOOKUP(I1513,Customers[],4,FALSE)</f>
        <v>Yamethin</v>
      </c>
      <c r="L1513" s="32" t="str">
        <f>VLOOKUP(Table85[[#This Row],[CustomerID]],Table!H:K,3,0)</f>
        <v>မြို့လှ</v>
      </c>
      <c r="M1513" s="32" t="str">
        <f>VLOOKUP(I1513,Customers[],5,FALSE)</f>
        <v>Van-1</v>
      </c>
      <c r="N1513" s="34" t="s">
        <v>9</v>
      </c>
      <c r="O1513" s="37" t="s">
        <v>1471</v>
      </c>
      <c r="P1513" s="32" t="str">
        <f>VLOOKUP(O1513,Stock[],2,FALSE)</f>
        <v>ရွှေမင်းသားခေါင်ရည်ကော်ဗူး(.6Ltr)</v>
      </c>
      <c r="Q1513" s="35">
        <f>VLOOKUP(O1513,Stock[],3,FALSE)</f>
        <v>0.6</v>
      </c>
      <c r="R1513" s="35">
        <f>VLOOKUP(O1513,Stock[],4,FALSE)</f>
        <v>12</v>
      </c>
      <c r="S1513" s="34"/>
      <c r="T1513" s="35">
        <f>(DailySales!$S1513/DailySales!$R1513)+DailySales!$U1513</f>
        <v>1</v>
      </c>
      <c r="U1513" s="34">
        <v>1</v>
      </c>
      <c r="V1513" s="36">
        <f>+DailySales!$T1513*DailySales!$R1513</f>
        <v>12</v>
      </c>
      <c r="W1513" s="36">
        <f>+DailySales!$V1513*DailySales!$Q1513</f>
        <v>7.1999999999999993</v>
      </c>
      <c r="X1513" s="36">
        <f>VLOOKUP(O1513,Stock[],6,FALSE)</f>
        <v>800</v>
      </c>
      <c r="Y1513" s="36">
        <f>+DailySales!$V1513*DailySales!$X1513</f>
        <v>9600</v>
      </c>
      <c r="Z1513" s="37"/>
      <c r="AA1513" s="34"/>
      <c r="AB1513" s="78"/>
      <c r="AC1513" s="78"/>
      <c r="AD1513" s="34"/>
      <c r="AE1513" s="77"/>
      <c r="AF1513" s="38">
        <v>46032</v>
      </c>
      <c r="AG1513" s="39">
        <v>9600</v>
      </c>
      <c r="AH1513" s="38"/>
      <c r="AI1513" s="39"/>
      <c r="AJ1513" s="38"/>
      <c r="AK1513" s="39"/>
      <c r="AL1513" s="34"/>
      <c r="AM1513" s="39"/>
      <c r="AN151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13" s="26"/>
      <c r="AQ1513" s="26"/>
      <c r="AR1513" s="26"/>
    </row>
    <row r="1514" spans="1:44" ht="19.5" customHeight="1" x14ac:dyDescent="0.25">
      <c r="A1514" s="32">
        <f t="shared" si="124"/>
        <v>2026</v>
      </c>
      <c r="B1514" s="32">
        <f t="shared" si="125"/>
        <v>1</v>
      </c>
      <c r="C1514" s="25">
        <v>46032</v>
      </c>
      <c r="D1514" s="57">
        <f t="shared" ca="1" si="122"/>
        <v>46097</v>
      </c>
      <c r="E1514" s="32" t="str">
        <f t="shared" ca="1" si="123"/>
        <v>2-Months</v>
      </c>
      <c r="F1514" s="32" t="str">
        <f>VLOOKUP(O1514,Stock[],5,FALSE)</f>
        <v>BE</v>
      </c>
      <c r="G1514" s="33" t="s">
        <v>2384</v>
      </c>
      <c r="H1514" s="34" t="s">
        <v>282</v>
      </c>
      <c r="I1514" s="34" t="s">
        <v>2385</v>
      </c>
      <c r="J1514" s="32" t="str">
        <f>VLOOKUP(I1514,Customers[],2,FALSE)</f>
        <v>ကိုနိုင်ဦး</v>
      </c>
      <c r="K1514" s="32" t="str">
        <f>VLOOKUP(I1514,Customers[],4,FALSE)</f>
        <v>Yamethin</v>
      </c>
      <c r="L1514" s="32" t="str">
        <f>VLOOKUP(Table85[[#This Row],[CustomerID]],Table!H:K,3,0)</f>
        <v>မြို့လှ</v>
      </c>
      <c r="M1514" s="32" t="str">
        <f>VLOOKUP(I1514,Customers[],5,FALSE)</f>
        <v>Van-1</v>
      </c>
      <c r="N1514" s="34" t="s">
        <v>9</v>
      </c>
      <c r="O1514" s="37" t="s">
        <v>225</v>
      </c>
      <c r="P1514" s="32" t="str">
        <f>VLOOKUP(O1514,Stock[],2,FALSE)</f>
        <v>ချယ်ရီသံပုရာအရက်သန့်ကော် (1Ltr)</v>
      </c>
      <c r="Q1514" s="35">
        <f>VLOOKUP(O1514,Stock[],3,FALSE)</f>
        <v>1</v>
      </c>
      <c r="R1514" s="35">
        <f>VLOOKUP(O1514,Stock[],4,FALSE)</f>
        <v>12</v>
      </c>
      <c r="S1514" s="34"/>
      <c r="T1514" s="35">
        <f>(DailySales!$S1514/DailySales!$R1514)+DailySales!$U1514</f>
        <v>1</v>
      </c>
      <c r="U1514" s="34">
        <v>1</v>
      </c>
      <c r="V1514" s="36">
        <f>+DailySales!$T1514*DailySales!$R1514</f>
        <v>12</v>
      </c>
      <c r="W1514" s="36">
        <f>+DailySales!$V1514*DailySales!$Q1514</f>
        <v>12</v>
      </c>
      <c r="X1514" s="36">
        <f>VLOOKUP(O1514,Stock[],6,FALSE)</f>
        <v>1260</v>
      </c>
      <c r="Y1514" s="36">
        <f>+DailySales!$V1514*DailySales!$X1514</f>
        <v>15120</v>
      </c>
      <c r="Z1514" s="37"/>
      <c r="AA1514" s="34"/>
      <c r="AB1514" s="78"/>
      <c r="AC1514" s="78"/>
      <c r="AD1514" s="34"/>
      <c r="AE1514" s="77">
        <v>380</v>
      </c>
      <c r="AF1514" s="38">
        <v>46032</v>
      </c>
      <c r="AG1514" s="39">
        <v>15500</v>
      </c>
      <c r="AH1514" s="38"/>
      <c r="AI1514" s="39"/>
      <c r="AJ1514" s="38"/>
      <c r="AK1514" s="39"/>
      <c r="AL1514" s="34"/>
      <c r="AM1514" s="39"/>
      <c r="AN151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14" s="26"/>
      <c r="AQ1514" s="26"/>
      <c r="AR1514" s="26"/>
    </row>
    <row r="1515" spans="1:44" ht="19.5" customHeight="1" x14ac:dyDescent="0.25">
      <c r="A1515" s="32">
        <f t="shared" si="124"/>
        <v>2026</v>
      </c>
      <c r="B1515" s="32">
        <f t="shared" si="125"/>
        <v>1</v>
      </c>
      <c r="C1515" s="25">
        <v>46032</v>
      </c>
      <c r="D1515" s="57">
        <f t="shared" ca="1" si="122"/>
        <v>46097</v>
      </c>
      <c r="E1515" s="32" t="str">
        <f t="shared" ca="1" si="123"/>
        <v>2-Months</v>
      </c>
      <c r="F1515" s="32" t="str">
        <f>VLOOKUP(O1515,Stock[],5,FALSE)</f>
        <v>BE</v>
      </c>
      <c r="G1515" s="33" t="s">
        <v>2384</v>
      </c>
      <c r="H1515" s="34" t="s">
        <v>282</v>
      </c>
      <c r="I1515" s="34" t="s">
        <v>2385</v>
      </c>
      <c r="J1515" s="32" t="str">
        <f>VLOOKUP(I1515,Customers[],2,FALSE)</f>
        <v>ကိုနိုင်ဦး</v>
      </c>
      <c r="K1515" s="32" t="str">
        <f>VLOOKUP(I1515,Customers[],4,FALSE)</f>
        <v>Yamethin</v>
      </c>
      <c r="L1515" s="32" t="str">
        <f>VLOOKUP(Table85[[#This Row],[CustomerID]],Table!H:K,3,0)</f>
        <v>မြို့လှ</v>
      </c>
      <c r="M1515" s="32" t="str">
        <f>VLOOKUP(I1515,Customers[],5,FALSE)</f>
        <v>Van-1</v>
      </c>
      <c r="N1515" s="34" t="s">
        <v>9</v>
      </c>
      <c r="O1515" s="37" t="s">
        <v>224</v>
      </c>
      <c r="P1515" s="32" t="str">
        <f>VLOOKUP(O1515,Stock[],2,FALSE)</f>
        <v>ချယ်ရီသံပုရာအရက်သန့်ကော် (.6Ltr)</v>
      </c>
      <c r="Q1515" s="35">
        <f>VLOOKUP(O1515,Stock[],3,FALSE)</f>
        <v>0.6</v>
      </c>
      <c r="R1515" s="35">
        <f>VLOOKUP(O1515,Stock[],4,FALSE)</f>
        <v>24</v>
      </c>
      <c r="S1515" s="34"/>
      <c r="T1515" s="35">
        <f>(DailySales!$S1515/DailySales!$R1515)+DailySales!$U1515</f>
        <v>1</v>
      </c>
      <c r="U1515" s="34">
        <v>1</v>
      </c>
      <c r="V1515" s="36">
        <f>+DailySales!$T1515*DailySales!$R1515</f>
        <v>24</v>
      </c>
      <c r="W1515" s="36">
        <f>+DailySales!$V1515*DailySales!$Q1515</f>
        <v>14.399999999999999</v>
      </c>
      <c r="X1515" s="36">
        <f>VLOOKUP(O1515,Stock[],6,FALSE)</f>
        <v>915</v>
      </c>
      <c r="Y1515" s="36">
        <f>+DailySales!$V1515*DailySales!$X1515</f>
        <v>21960</v>
      </c>
      <c r="Z1515" s="37"/>
      <c r="AA1515" s="34"/>
      <c r="AB1515" s="78"/>
      <c r="AC1515" s="78"/>
      <c r="AD1515" s="34"/>
      <c r="AE1515" s="77">
        <v>40</v>
      </c>
      <c r="AF1515" s="38">
        <v>46032</v>
      </c>
      <c r="AG1515" s="39">
        <v>22000</v>
      </c>
      <c r="AH1515" s="38"/>
      <c r="AI1515" s="39"/>
      <c r="AJ1515" s="38"/>
      <c r="AK1515" s="39"/>
      <c r="AL1515" s="34"/>
      <c r="AM1515" s="39"/>
      <c r="AN151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15" s="26"/>
      <c r="AQ1515" s="26"/>
      <c r="AR1515" s="26"/>
    </row>
    <row r="1516" spans="1:44" ht="19.5" customHeight="1" x14ac:dyDescent="0.25">
      <c r="A1516" s="32">
        <f t="shared" si="124"/>
        <v>2026</v>
      </c>
      <c r="B1516" s="32">
        <f t="shared" si="125"/>
        <v>1</v>
      </c>
      <c r="C1516" s="25">
        <v>46032</v>
      </c>
      <c r="D1516" s="57">
        <f t="shared" ca="1" si="122"/>
        <v>46097</v>
      </c>
      <c r="E1516" s="32" t="str">
        <f t="shared" ca="1" si="123"/>
        <v>2-Months</v>
      </c>
      <c r="F1516" s="32" t="str">
        <f>VLOOKUP(O1516,Stock[],5,FALSE)</f>
        <v>BE</v>
      </c>
      <c r="G1516" s="33" t="s">
        <v>2384</v>
      </c>
      <c r="H1516" s="34" t="s">
        <v>282</v>
      </c>
      <c r="I1516" s="34" t="s">
        <v>2243</v>
      </c>
      <c r="J1516" s="32" t="str">
        <f>VLOOKUP(I1516,Customers[],2,FALSE)</f>
        <v>ကုန်သည်လက်ဆောင်</v>
      </c>
      <c r="K1516" s="32">
        <f>VLOOKUP(I1516,Customers[],4,FALSE)</f>
        <v>0</v>
      </c>
      <c r="L1516" s="32">
        <f>VLOOKUP(Table85[[#This Row],[CustomerID]],Table!H:K,3,0)</f>
        <v>0</v>
      </c>
      <c r="M1516" s="32">
        <f>VLOOKUP(I1516,Customers[],5,FALSE)</f>
        <v>0</v>
      </c>
      <c r="N1516" s="34" t="s">
        <v>1750</v>
      </c>
      <c r="O1516" s="37" t="s">
        <v>225</v>
      </c>
      <c r="P1516" s="32" t="str">
        <f>VLOOKUP(O1516,Stock[],2,FALSE)</f>
        <v>ချယ်ရီသံပုရာအရက်သန့်ကော် (1Ltr)</v>
      </c>
      <c r="Q1516" s="35">
        <f>VLOOKUP(O1516,Stock[],3,FALSE)</f>
        <v>1</v>
      </c>
      <c r="R1516" s="35">
        <f>VLOOKUP(O1516,Stock[],4,FALSE)</f>
        <v>12</v>
      </c>
      <c r="S1516" s="34">
        <v>1</v>
      </c>
      <c r="T1516" s="35">
        <f>(DailySales!$S1516/DailySales!$R1516)+DailySales!$U1516</f>
        <v>8.3333333333333329E-2</v>
      </c>
      <c r="U1516" s="34"/>
      <c r="V1516" s="36">
        <f>+DailySales!$T1516*DailySales!$R1516</f>
        <v>1</v>
      </c>
      <c r="W1516" s="36">
        <f>+DailySales!$V1516*DailySales!$Q1516</f>
        <v>1</v>
      </c>
      <c r="X1516" s="36">
        <f>VLOOKUP(O1516,Stock[],6,FALSE)</f>
        <v>1260</v>
      </c>
      <c r="Y1516" s="36">
        <f>+DailySales!$V1516*DailySales!$X1516</f>
        <v>1260</v>
      </c>
      <c r="Z1516" s="37"/>
      <c r="AA1516" s="34"/>
      <c r="AB1516" s="78"/>
      <c r="AC1516" s="78"/>
      <c r="AD1516" s="34"/>
      <c r="AE1516" s="77"/>
      <c r="AF1516" s="38">
        <v>46032</v>
      </c>
      <c r="AG1516" s="39">
        <v>1260</v>
      </c>
      <c r="AH1516" s="38"/>
      <c r="AI1516" s="39"/>
      <c r="AJ1516" s="38"/>
      <c r="AK1516" s="39"/>
      <c r="AL1516" s="34"/>
      <c r="AM1516" s="39"/>
      <c r="AN151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16" s="26"/>
      <c r="AQ1516" s="26"/>
      <c r="AR1516" s="26"/>
    </row>
    <row r="1517" spans="1:44" ht="19.5" customHeight="1" x14ac:dyDescent="0.25">
      <c r="A1517" s="32">
        <f t="shared" si="124"/>
        <v>2026</v>
      </c>
      <c r="B1517" s="32">
        <f t="shared" si="125"/>
        <v>1</v>
      </c>
      <c r="C1517" s="25">
        <v>46032</v>
      </c>
      <c r="D1517" s="57">
        <f t="shared" ca="1" si="122"/>
        <v>46097</v>
      </c>
      <c r="E1517" s="32" t="str">
        <f t="shared" ca="1" si="123"/>
        <v>2-Months</v>
      </c>
      <c r="F1517" s="32" t="str">
        <f>VLOOKUP(O1517,Stock[],5,FALSE)</f>
        <v>BE</v>
      </c>
      <c r="G1517" s="33" t="s">
        <v>2386</v>
      </c>
      <c r="H1517" s="34" t="s">
        <v>282</v>
      </c>
      <c r="I1517" s="34" t="s">
        <v>2363</v>
      </c>
      <c r="J1517" s="32" t="str">
        <f>VLOOKUP(I1517,Customers[],2,FALSE)</f>
        <v>မဝိုင်းဝိုင်း</v>
      </c>
      <c r="K1517" s="32" t="str">
        <f>VLOOKUP(I1517,Customers[],4,FALSE)</f>
        <v>Yamethin</v>
      </c>
      <c r="L1517" s="32" t="str">
        <f>VLOOKUP(Table85[[#This Row],[CustomerID]],Table!H:K,3,0)</f>
        <v>မြို့လှ</v>
      </c>
      <c r="M1517" s="32" t="str">
        <f>VLOOKUP(I1517,Customers[],5,FALSE)</f>
        <v>Van-1</v>
      </c>
      <c r="N1517" s="34" t="s">
        <v>9</v>
      </c>
      <c r="O1517" s="37" t="s">
        <v>225</v>
      </c>
      <c r="P1517" s="32" t="str">
        <f>VLOOKUP(O1517,Stock[],2,FALSE)</f>
        <v>ချယ်ရီသံပုရာအရက်သန့်ကော် (1Ltr)</v>
      </c>
      <c r="Q1517" s="35">
        <f>VLOOKUP(O1517,Stock[],3,FALSE)</f>
        <v>1</v>
      </c>
      <c r="R1517" s="35">
        <f>VLOOKUP(O1517,Stock[],4,FALSE)</f>
        <v>12</v>
      </c>
      <c r="S1517" s="34"/>
      <c r="T1517" s="35">
        <f>(DailySales!$S1517/DailySales!$R1517)+DailySales!$U1517</f>
        <v>1</v>
      </c>
      <c r="U1517" s="34">
        <v>1</v>
      </c>
      <c r="V1517" s="36">
        <f>+DailySales!$T1517*DailySales!$R1517</f>
        <v>12</v>
      </c>
      <c r="W1517" s="36">
        <f>+DailySales!$V1517*DailySales!$Q1517</f>
        <v>12</v>
      </c>
      <c r="X1517" s="36">
        <f>VLOOKUP(O1517,Stock[],6,FALSE)</f>
        <v>1260</v>
      </c>
      <c r="Y1517" s="36">
        <f>+DailySales!$V1517*DailySales!$X1517</f>
        <v>15120</v>
      </c>
      <c r="Z1517" s="37"/>
      <c r="AA1517" s="34"/>
      <c r="AB1517" s="78"/>
      <c r="AC1517" s="78"/>
      <c r="AD1517" s="34"/>
      <c r="AE1517" s="77">
        <v>380</v>
      </c>
      <c r="AF1517" s="38">
        <v>46032</v>
      </c>
      <c r="AG1517" s="39">
        <v>15500</v>
      </c>
      <c r="AH1517" s="38"/>
      <c r="AI1517" s="39"/>
      <c r="AJ1517" s="38"/>
      <c r="AK1517" s="39"/>
      <c r="AL1517" s="34"/>
      <c r="AM1517" s="39"/>
      <c r="AN151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17" s="26"/>
      <c r="AQ1517" s="26"/>
      <c r="AR1517" s="26"/>
    </row>
    <row r="1518" spans="1:44" ht="19.5" customHeight="1" x14ac:dyDescent="0.25">
      <c r="A1518" s="32">
        <f t="shared" si="124"/>
        <v>2026</v>
      </c>
      <c r="B1518" s="32">
        <f t="shared" si="125"/>
        <v>1</v>
      </c>
      <c r="C1518" s="25">
        <v>46032</v>
      </c>
      <c r="D1518" s="57">
        <f t="shared" ca="1" si="122"/>
        <v>46097</v>
      </c>
      <c r="E1518" s="32" t="str">
        <f t="shared" ca="1" si="123"/>
        <v>2-Months</v>
      </c>
      <c r="F1518" s="32" t="str">
        <f>VLOOKUP(O1518,Stock[],5,FALSE)</f>
        <v>BE</v>
      </c>
      <c r="G1518" s="33" t="s">
        <v>2386</v>
      </c>
      <c r="H1518" s="34" t="s">
        <v>282</v>
      </c>
      <c r="I1518" s="34" t="s">
        <v>2363</v>
      </c>
      <c r="J1518" s="32" t="str">
        <f>VLOOKUP(I1518,Customers[],2,FALSE)</f>
        <v>မဝိုင်းဝိုင်း</v>
      </c>
      <c r="K1518" s="32" t="str">
        <f>VLOOKUP(I1518,Customers[],4,FALSE)</f>
        <v>Yamethin</v>
      </c>
      <c r="L1518" s="32" t="str">
        <f>VLOOKUP(Table85[[#This Row],[CustomerID]],Table!H:K,3,0)</f>
        <v>မြို့လှ</v>
      </c>
      <c r="M1518" s="32" t="str">
        <f>VLOOKUP(I1518,Customers[],5,FALSE)</f>
        <v>Van-1</v>
      </c>
      <c r="N1518" s="34" t="s">
        <v>9</v>
      </c>
      <c r="O1518" s="37" t="s">
        <v>1471</v>
      </c>
      <c r="P1518" s="32" t="str">
        <f>VLOOKUP(O1518,Stock[],2,FALSE)</f>
        <v>ရွှေမင်းသားခေါင်ရည်ကော်ဗူး(.6Ltr)</v>
      </c>
      <c r="Q1518" s="35">
        <f>VLOOKUP(O1518,Stock[],3,FALSE)</f>
        <v>0.6</v>
      </c>
      <c r="R1518" s="35">
        <f>VLOOKUP(O1518,Stock[],4,FALSE)</f>
        <v>12</v>
      </c>
      <c r="S1518" s="34"/>
      <c r="T1518" s="35">
        <f>(DailySales!$S1518/DailySales!$R1518)+DailySales!$U1518</f>
        <v>1</v>
      </c>
      <c r="U1518" s="34">
        <v>1</v>
      </c>
      <c r="V1518" s="36">
        <f>+DailySales!$T1518*DailySales!$R1518</f>
        <v>12</v>
      </c>
      <c r="W1518" s="36">
        <f>+DailySales!$V1518*DailySales!$Q1518</f>
        <v>7.1999999999999993</v>
      </c>
      <c r="X1518" s="36">
        <f>VLOOKUP(O1518,Stock[],6,FALSE)</f>
        <v>800</v>
      </c>
      <c r="Y1518" s="36">
        <f>+DailySales!$V1518*DailySales!$X1518</f>
        <v>9600</v>
      </c>
      <c r="Z1518" s="37"/>
      <c r="AA1518" s="34"/>
      <c r="AB1518" s="78"/>
      <c r="AC1518" s="78"/>
      <c r="AD1518" s="34"/>
      <c r="AE1518" s="77"/>
      <c r="AF1518" s="38">
        <v>46032</v>
      </c>
      <c r="AG1518" s="39">
        <v>9600</v>
      </c>
      <c r="AH1518" s="38"/>
      <c r="AI1518" s="39"/>
      <c r="AJ1518" s="38"/>
      <c r="AK1518" s="39"/>
      <c r="AL1518" s="34"/>
      <c r="AM1518" s="39"/>
      <c r="AN151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18" s="26"/>
      <c r="AQ1518" s="26"/>
      <c r="AR1518" s="26"/>
    </row>
    <row r="1519" spans="1:44" ht="19.5" customHeight="1" x14ac:dyDescent="0.25">
      <c r="A1519" s="32">
        <f t="shared" si="124"/>
        <v>2026</v>
      </c>
      <c r="B1519" s="32">
        <f t="shared" si="125"/>
        <v>1</v>
      </c>
      <c r="C1519" s="25">
        <v>46032</v>
      </c>
      <c r="D1519" s="57">
        <f t="shared" ca="1" si="122"/>
        <v>46097</v>
      </c>
      <c r="E1519" s="32" t="str">
        <f t="shared" ca="1" si="123"/>
        <v>2-Months</v>
      </c>
      <c r="F1519" s="32" t="str">
        <f>VLOOKUP(O1519,Stock[],5,FALSE)</f>
        <v>BE</v>
      </c>
      <c r="G1519" s="33" t="s">
        <v>2386</v>
      </c>
      <c r="H1519" s="34" t="s">
        <v>282</v>
      </c>
      <c r="I1519" s="34" t="s">
        <v>2363</v>
      </c>
      <c r="J1519" s="32" t="str">
        <f>VLOOKUP(I1519,Customers[],2,FALSE)</f>
        <v>မဝိုင်းဝိုင်း</v>
      </c>
      <c r="K1519" s="32" t="str">
        <f>VLOOKUP(I1519,Customers[],4,FALSE)</f>
        <v>Yamethin</v>
      </c>
      <c r="L1519" s="32" t="str">
        <f>VLOOKUP(Table85[[#This Row],[CustomerID]],Table!H:K,3,0)</f>
        <v>မြို့လှ</v>
      </c>
      <c r="M1519" s="32" t="str">
        <f>VLOOKUP(I1519,Customers[],5,FALSE)</f>
        <v>Van-1</v>
      </c>
      <c r="N1519" s="34" t="s">
        <v>9</v>
      </c>
      <c r="O1519" s="37" t="s">
        <v>224</v>
      </c>
      <c r="P1519" s="32" t="str">
        <f>VLOOKUP(O1519,Stock[],2,FALSE)</f>
        <v>ချယ်ရီသံပုရာအရက်သန့်ကော် (.6Ltr)</v>
      </c>
      <c r="Q1519" s="35">
        <f>VLOOKUP(O1519,Stock[],3,FALSE)</f>
        <v>0.6</v>
      </c>
      <c r="R1519" s="35">
        <f>VLOOKUP(O1519,Stock[],4,FALSE)</f>
        <v>24</v>
      </c>
      <c r="S1519" s="34"/>
      <c r="T1519" s="35">
        <f>(DailySales!$S1519/DailySales!$R1519)+DailySales!$U1519</f>
        <v>1</v>
      </c>
      <c r="U1519" s="34">
        <v>1</v>
      </c>
      <c r="V1519" s="36">
        <f>+DailySales!$T1519*DailySales!$R1519</f>
        <v>24</v>
      </c>
      <c r="W1519" s="36">
        <f>+DailySales!$V1519*DailySales!$Q1519</f>
        <v>14.399999999999999</v>
      </c>
      <c r="X1519" s="36">
        <f>VLOOKUP(O1519,Stock[],6,FALSE)</f>
        <v>915</v>
      </c>
      <c r="Y1519" s="36">
        <f>+DailySales!$V1519*DailySales!$X1519</f>
        <v>21960</v>
      </c>
      <c r="Z1519" s="37"/>
      <c r="AA1519" s="34"/>
      <c r="AB1519" s="78"/>
      <c r="AC1519" s="78"/>
      <c r="AD1519" s="34"/>
      <c r="AE1519" s="77">
        <v>40</v>
      </c>
      <c r="AF1519" s="38">
        <v>46032</v>
      </c>
      <c r="AG1519" s="39">
        <v>22000</v>
      </c>
      <c r="AH1519" s="38"/>
      <c r="AI1519" s="39"/>
      <c r="AJ1519" s="38"/>
      <c r="AK1519" s="39"/>
      <c r="AL1519" s="34"/>
      <c r="AM1519" s="39"/>
      <c r="AN151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19" s="26"/>
      <c r="AQ1519" s="26"/>
      <c r="AR1519" s="26"/>
    </row>
    <row r="1520" spans="1:44" ht="19.5" customHeight="1" x14ac:dyDescent="0.25">
      <c r="A1520" s="32">
        <f t="shared" si="124"/>
        <v>2026</v>
      </c>
      <c r="B1520" s="32">
        <f t="shared" si="125"/>
        <v>1</v>
      </c>
      <c r="C1520" s="25">
        <v>46032</v>
      </c>
      <c r="D1520" s="57">
        <f t="shared" ca="1" si="122"/>
        <v>46097</v>
      </c>
      <c r="E1520" s="32" t="str">
        <f t="shared" ca="1" si="123"/>
        <v>2-Months</v>
      </c>
      <c r="F1520" s="32" t="str">
        <f>VLOOKUP(O1520,Stock[],5,FALSE)</f>
        <v>BE</v>
      </c>
      <c r="G1520" s="33" t="s">
        <v>2386</v>
      </c>
      <c r="H1520" s="34" t="s">
        <v>282</v>
      </c>
      <c r="I1520" s="34" t="s">
        <v>1753</v>
      </c>
      <c r="J1520" s="32" t="str">
        <f>VLOOKUP(I1520,Customers[],2,FALSE)</f>
        <v>ကုန်သည်လက်ဆောင်</v>
      </c>
      <c r="K1520" s="32">
        <f>VLOOKUP(I1520,Customers[],4,FALSE)</f>
        <v>0</v>
      </c>
      <c r="L1520" s="32">
        <f>VLOOKUP(Table85[[#This Row],[CustomerID]],Table!H:K,3,0)</f>
        <v>0</v>
      </c>
      <c r="M1520" s="32">
        <f>VLOOKUP(I1520,Customers[],5,FALSE)</f>
        <v>0</v>
      </c>
      <c r="N1520" s="34" t="s">
        <v>1750</v>
      </c>
      <c r="O1520" s="37" t="s">
        <v>225</v>
      </c>
      <c r="P1520" s="32" t="str">
        <f>VLOOKUP(O1520,Stock[],2,FALSE)</f>
        <v>ချယ်ရီသံပုရာအရက်သန့်ကော် (1Ltr)</v>
      </c>
      <c r="Q1520" s="35">
        <f>VLOOKUP(O1520,Stock[],3,FALSE)</f>
        <v>1</v>
      </c>
      <c r="R1520" s="35">
        <f>VLOOKUP(O1520,Stock[],4,FALSE)</f>
        <v>12</v>
      </c>
      <c r="S1520" s="34">
        <v>1</v>
      </c>
      <c r="T1520" s="35">
        <f>(DailySales!$S1520/DailySales!$R1520)+DailySales!$U1520</f>
        <v>8.3333333333333329E-2</v>
      </c>
      <c r="U1520" s="34"/>
      <c r="V1520" s="36">
        <f>+DailySales!$T1520*DailySales!$R1520</f>
        <v>1</v>
      </c>
      <c r="W1520" s="36">
        <f>+DailySales!$V1520*DailySales!$Q1520</f>
        <v>1</v>
      </c>
      <c r="X1520" s="36">
        <f>VLOOKUP(O1520,Stock[],6,FALSE)</f>
        <v>1260</v>
      </c>
      <c r="Y1520" s="36">
        <f>+DailySales!$V1520*DailySales!$X1520</f>
        <v>1260</v>
      </c>
      <c r="Z1520" s="37"/>
      <c r="AA1520" s="34"/>
      <c r="AB1520" s="78"/>
      <c r="AC1520" s="78"/>
      <c r="AD1520" s="34"/>
      <c r="AE1520" s="77"/>
      <c r="AF1520" s="38">
        <v>46032</v>
      </c>
      <c r="AG1520" s="39">
        <v>1260</v>
      </c>
      <c r="AH1520" s="38"/>
      <c r="AI1520" s="39"/>
      <c r="AJ1520" s="38"/>
      <c r="AK1520" s="39"/>
      <c r="AL1520" s="34"/>
      <c r="AM1520" s="39"/>
      <c r="AN152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20" s="26"/>
      <c r="AQ1520" s="26"/>
      <c r="AR1520" s="26"/>
    </row>
    <row r="1521" spans="1:44" ht="19.5" customHeight="1" x14ac:dyDescent="0.25">
      <c r="A1521" s="32">
        <f t="shared" si="124"/>
        <v>2026</v>
      </c>
      <c r="B1521" s="32">
        <f t="shared" si="125"/>
        <v>1</v>
      </c>
      <c r="C1521" s="25">
        <v>46032</v>
      </c>
      <c r="D1521" s="57">
        <f t="shared" ca="1" si="122"/>
        <v>46097</v>
      </c>
      <c r="E1521" s="32" t="str">
        <f t="shared" ca="1" si="123"/>
        <v>2-Months</v>
      </c>
      <c r="F1521" s="32" t="str">
        <f>VLOOKUP(O1521,Stock[],5,FALSE)</f>
        <v>BE</v>
      </c>
      <c r="G1521" s="33" t="s">
        <v>2387</v>
      </c>
      <c r="H1521" s="34" t="s">
        <v>282</v>
      </c>
      <c r="I1521" s="34" t="s">
        <v>1379</v>
      </c>
      <c r="J1521" s="32" t="str">
        <f>VLOOKUP(I1521,Customers[],2,FALSE)</f>
        <v>ကိုသန့်ဇင်ဦး</v>
      </c>
      <c r="K1521" s="32" t="str">
        <f>VLOOKUP(I1521,Customers[],4,FALSE)</f>
        <v>Yamethin</v>
      </c>
      <c r="L1521" s="32" t="str">
        <f>VLOOKUP(Table85[[#This Row],[CustomerID]],Table!H:K,3,0)</f>
        <v>အောင်းကုန်း</v>
      </c>
      <c r="M1521" s="32" t="str">
        <f>VLOOKUP(I1521,Customers[],5,FALSE)</f>
        <v>Van-1</v>
      </c>
      <c r="N1521" s="34" t="s">
        <v>9</v>
      </c>
      <c r="O1521" s="37" t="s">
        <v>1501</v>
      </c>
      <c r="P1521" s="32" t="str">
        <f>VLOOKUP(O1521,Stock[],2,FALSE)</f>
        <v>ရွှေမင်းသားမန်ကျည်းခေါင်ရည်(.6Ltr)</v>
      </c>
      <c r="Q1521" s="35">
        <f>VLOOKUP(O1521,Stock[],3,FALSE)</f>
        <v>0.6</v>
      </c>
      <c r="R1521" s="35">
        <f>VLOOKUP(O1521,Stock[],4,FALSE)</f>
        <v>12</v>
      </c>
      <c r="S1521" s="34"/>
      <c r="T1521" s="35">
        <f>(DailySales!$S1521/DailySales!$R1521)+DailySales!$U1521</f>
        <v>2</v>
      </c>
      <c r="U1521" s="34">
        <v>2</v>
      </c>
      <c r="V1521" s="36">
        <f>+DailySales!$T1521*DailySales!$R1521</f>
        <v>24</v>
      </c>
      <c r="W1521" s="36">
        <f>+DailySales!$V1521*DailySales!$Q1521</f>
        <v>14.399999999999999</v>
      </c>
      <c r="X1521" s="36">
        <f>VLOOKUP(O1521,Stock[],6,FALSE)</f>
        <v>800</v>
      </c>
      <c r="Y1521" s="36">
        <f>+DailySales!$V1521*DailySales!$X1521</f>
        <v>19200</v>
      </c>
      <c r="Z1521" s="37"/>
      <c r="AA1521" s="34"/>
      <c r="AB1521" s="78"/>
      <c r="AC1521" s="78"/>
      <c r="AD1521" s="34"/>
      <c r="AE1521" s="77"/>
      <c r="AF1521" s="38">
        <v>46032</v>
      </c>
      <c r="AG1521" s="39">
        <v>19200</v>
      </c>
      <c r="AH1521" s="38"/>
      <c r="AI1521" s="39"/>
      <c r="AJ1521" s="38"/>
      <c r="AK1521" s="39"/>
      <c r="AL1521" s="34"/>
      <c r="AM1521" s="39"/>
      <c r="AN152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21" s="26"/>
      <c r="AQ1521" s="26"/>
      <c r="AR1521" s="26"/>
    </row>
    <row r="1522" spans="1:44" ht="19.5" customHeight="1" x14ac:dyDescent="0.25">
      <c r="A1522" s="32">
        <f t="shared" si="124"/>
        <v>2026</v>
      </c>
      <c r="B1522" s="32">
        <f t="shared" si="125"/>
        <v>1</v>
      </c>
      <c r="C1522" s="25">
        <v>46032</v>
      </c>
      <c r="D1522" s="57">
        <f t="shared" ca="1" si="122"/>
        <v>46097</v>
      </c>
      <c r="E1522" s="32" t="str">
        <f t="shared" ca="1" si="123"/>
        <v>2-Months</v>
      </c>
      <c r="F1522" s="32" t="str">
        <f>VLOOKUP(O1522,Stock[],5,FALSE)</f>
        <v>BE</v>
      </c>
      <c r="G1522" s="33" t="s">
        <v>2387</v>
      </c>
      <c r="H1522" s="34" t="s">
        <v>282</v>
      </c>
      <c r="I1522" s="34" t="s">
        <v>2243</v>
      </c>
      <c r="J1522" s="32" t="str">
        <f>VLOOKUP(I1522,Customers[],2,FALSE)</f>
        <v>ကုန်သည်လက်ဆောင်</v>
      </c>
      <c r="K1522" s="32">
        <f>VLOOKUP(I1522,Customers[],4,FALSE)</f>
        <v>0</v>
      </c>
      <c r="L1522" s="32">
        <f>VLOOKUP(Table85[[#This Row],[CustomerID]],Table!H:K,3,0)</f>
        <v>0</v>
      </c>
      <c r="M1522" s="32">
        <f>VLOOKUP(I1522,Customers[],5,FALSE)</f>
        <v>0</v>
      </c>
      <c r="N1522" s="34" t="s">
        <v>1750</v>
      </c>
      <c r="O1522" s="37" t="s">
        <v>225</v>
      </c>
      <c r="P1522" s="32" t="str">
        <f>VLOOKUP(O1522,Stock[],2,FALSE)</f>
        <v>ချယ်ရီသံပုရာအရက်သန့်ကော် (1Ltr)</v>
      </c>
      <c r="Q1522" s="35">
        <f>VLOOKUP(O1522,Stock[],3,FALSE)</f>
        <v>1</v>
      </c>
      <c r="R1522" s="35">
        <f>VLOOKUP(O1522,Stock[],4,FALSE)</f>
        <v>12</v>
      </c>
      <c r="S1522" s="34">
        <v>1</v>
      </c>
      <c r="T1522" s="35">
        <f>(DailySales!$S1522/DailySales!$R1522)+DailySales!$U1522</f>
        <v>8.3333333333333329E-2</v>
      </c>
      <c r="U1522" s="34"/>
      <c r="V1522" s="36">
        <f>+DailySales!$T1522*DailySales!$R1522</f>
        <v>1</v>
      </c>
      <c r="W1522" s="36">
        <f>+DailySales!$V1522*DailySales!$Q1522</f>
        <v>1</v>
      </c>
      <c r="X1522" s="36">
        <f>VLOOKUP(O1522,Stock[],6,FALSE)</f>
        <v>1260</v>
      </c>
      <c r="Y1522" s="36">
        <f>+DailySales!$V1522*DailySales!$X1522</f>
        <v>1260</v>
      </c>
      <c r="Z1522" s="37"/>
      <c r="AA1522" s="34"/>
      <c r="AB1522" s="78"/>
      <c r="AC1522" s="78"/>
      <c r="AD1522" s="34"/>
      <c r="AE1522" s="77"/>
      <c r="AF1522" s="38">
        <v>46032</v>
      </c>
      <c r="AG1522" s="39">
        <v>1260</v>
      </c>
      <c r="AH1522" s="38"/>
      <c r="AI1522" s="39"/>
      <c r="AJ1522" s="38"/>
      <c r="AK1522" s="39"/>
      <c r="AL1522" s="34"/>
      <c r="AM1522" s="39"/>
      <c r="AN152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22" s="26"/>
      <c r="AQ1522" s="26"/>
      <c r="AR1522" s="26"/>
    </row>
    <row r="1523" spans="1:44" ht="19.5" customHeight="1" x14ac:dyDescent="0.25">
      <c r="A1523" s="32">
        <f t="shared" si="124"/>
        <v>2026</v>
      </c>
      <c r="B1523" s="32">
        <f t="shared" si="125"/>
        <v>1</v>
      </c>
      <c r="C1523" s="25">
        <v>46032</v>
      </c>
      <c r="D1523" s="57">
        <f t="shared" ca="1" si="122"/>
        <v>46097</v>
      </c>
      <c r="E1523" s="32" t="str">
        <f t="shared" ca="1" si="123"/>
        <v>2-Months</v>
      </c>
      <c r="F1523" s="32" t="str">
        <f>VLOOKUP(O1523,Stock[],5,FALSE)</f>
        <v>BE</v>
      </c>
      <c r="G1523" s="33" t="s">
        <v>2387</v>
      </c>
      <c r="H1523" s="34" t="s">
        <v>282</v>
      </c>
      <c r="I1523" s="34" t="s">
        <v>1753</v>
      </c>
      <c r="J1523" s="32" t="str">
        <f>VLOOKUP(I1523,Customers[],2,FALSE)</f>
        <v>ကုန်သည်လက်ဆောင်</v>
      </c>
      <c r="K1523" s="32">
        <f>VLOOKUP(I1523,Customers[],4,FALSE)</f>
        <v>0</v>
      </c>
      <c r="L1523" s="32">
        <f>VLOOKUP(Table85[[#This Row],[CustomerID]],Table!H:K,3,0)</f>
        <v>0</v>
      </c>
      <c r="M1523" s="32">
        <f>VLOOKUP(I1523,Customers[],5,FALSE)</f>
        <v>0</v>
      </c>
      <c r="N1523" s="34" t="s">
        <v>1750</v>
      </c>
      <c r="O1523" s="37" t="s">
        <v>1471</v>
      </c>
      <c r="P1523" s="32" t="str">
        <f>VLOOKUP(O1523,Stock[],2,FALSE)</f>
        <v>ရွှေမင်းသားခေါင်ရည်ကော်ဗူး(.6Ltr)</v>
      </c>
      <c r="Q1523" s="35">
        <f>VLOOKUP(O1523,Stock[],3,FALSE)</f>
        <v>0.6</v>
      </c>
      <c r="R1523" s="35">
        <f>VLOOKUP(O1523,Stock[],4,FALSE)</f>
        <v>12</v>
      </c>
      <c r="S1523" s="34">
        <v>1</v>
      </c>
      <c r="T1523" s="35">
        <f>(DailySales!$S1523/DailySales!$R1523)+DailySales!$U1523</f>
        <v>8.3333333333333329E-2</v>
      </c>
      <c r="U1523" s="34"/>
      <c r="V1523" s="36">
        <f>+DailySales!$T1523*DailySales!$R1523</f>
        <v>1</v>
      </c>
      <c r="W1523" s="36">
        <f>+DailySales!$V1523*DailySales!$Q1523</f>
        <v>0.6</v>
      </c>
      <c r="X1523" s="36">
        <f>VLOOKUP(O1523,Stock[],6,FALSE)</f>
        <v>800</v>
      </c>
      <c r="Y1523" s="36">
        <f>+DailySales!$V1523*DailySales!$X1523</f>
        <v>800</v>
      </c>
      <c r="Z1523" s="37"/>
      <c r="AA1523" s="34"/>
      <c r="AB1523" s="78"/>
      <c r="AC1523" s="78"/>
      <c r="AD1523" s="34"/>
      <c r="AE1523" s="77"/>
      <c r="AF1523" s="38">
        <v>46032</v>
      </c>
      <c r="AG1523" s="39">
        <v>800</v>
      </c>
      <c r="AH1523" s="38"/>
      <c r="AI1523" s="39"/>
      <c r="AJ1523" s="38"/>
      <c r="AK1523" s="39"/>
      <c r="AL1523" s="34"/>
      <c r="AM1523" s="39"/>
      <c r="AN152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23" s="26"/>
      <c r="AQ1523" s="26"/>
      <c r="AR1523" s="26"/>
    </row>
    <row r="1524" spans="1:44" ht="19.5" customHeight="1" x14ac:dyDescent="0.25">
      <c r="A1524" s="32">
        <f t="shared" si="124"/>
        <v>2026</v>
      </c>
      <c r="B1524" s="32">
        <f t="shared" si="125"/>
        <v>1</v>
      </c>
      <c r="C1524" s="25">
        <v>46032</v>
      </c>
      <c r="D1524" s="57">
        <f t="shared" ca="1" si="122"/>
        <v>46097</v>
      </c>
      <c r="E1524" s="32" t="str">
        <f t="shared" ca="1" si="123"/>
        <v>2-Months</v>
      </c>
      <c r="F1524" s="32" t="str">
        <f>VLOOKUP(O1524,Stock[],5,FALSE)</f>
        <v>BE</v>
      </c>
      <c r="G1524" s="33" t="s">
        <v>2388</v>
      </c>
      <c r="H1524" s="34" t="s">
        <v>282</v>
      </c>
      <c r="I1524" s="34" t="s">
        <v>2364</v>
      </c>
      <c r="J1524" s="32" t="str">
        <f>VLOOKUP(I1524,Customers[],2,FALSE)</f>
        <v>မတင်မိုးခိုင်</v>
      </c>
      <c r="K1524" s="32" t="str">
        <f>VLOOKUP(I1524,Customers[],4,FALSE)</f>
        <v>Yamethin</v>
      </c>
      <c r="L1524" s="32" t="str">
        <f>VLOOKUP(Table85[[#This Row],[CustomerID]],Table!H:K,3,0)</f>
        <v>သရက်ပင်</v>
      </c>
      <c r="M1524" s="32" t="str">
        <f>VLOOKUP(I1524,Customers[],5,FALSE)</f>
        <v>Van-1</v>
      </c>
      <c r="N1524" s="34" t="s">
        <v>9</v>
      </c>
      <c r="O1524" s="37" t="s">
        <v>1501</v>
      </c>
      <c r="P1524" s="32" t="str">
        <f>VLOOKUP(O1524,Stock[],2,FALSE)</f>
        <v>ရွှေမင်းသားမန်ကျည်းခေါင်ရည်(.6Ltr)</v>
      </c>
      <c r="Q1524" s="35">
        <f>VLOOKUP(O1524,Stock[],3,FALSE)</f>
        <v>0.6</v>
      </c>
      <c r="R1524" s="35">
        <f>VLOOKUP(O1524,Stock[],4,FALSE)</f>
        <v>12</v>
      </c>
      <c r="S1524" s="34"/>
      <c r="T1524" s="35">
        <f>(DailySales!$S1524/DailySales!$R1524)+DailySales!$U1524</f>
        <v>1</v>
      </c>
      <c r="U1524" s="34">
        <v>1</v>
      </c>
      <c r="V1524" s="36">
        <f>+DailySales!$T1524*DailySales!$R1524</f>
        <v>12</v>
      </c>
      <c r="W1524" s="36">
        <f>+DailySales!$V1524*DailySales!$Q1524</f>
        <v>7.1999999999999993</v>
      </c>
      <c r="X1524" s="36">
        <f>VLOOKUP(O1524,Stock[],6,FALSE)</f>
        <v>800</v>
      </c>
      <c r="Y1524" s="36">
        <f>+DailySales!$V1524*DailySales!$X1524</f>
        <v>9600</v>
      </c>
      <c r="Z1524" s="37"/>
      <c r="AA1524" s="34"/>
      <c r="AB1524" s="78"/>
      <c r="AC1524" s="78"/>
      <c r="AD1524" s="34"/>
      <c r="AE1524" s="77"/>
      <c r="AF1524" s="38">
        <v>46032</v>
      </c>
      <c r="AG1524" s="39">
        <v>9600</v>
      </c>
      <c r="AH1524" s="38"/>
      <c r="AI1524" s="39"/>
      <c r="AJ1524" s="38"/>
      <c r="AK1524" s="39"/>
      <c r="AL1524" s="34"/>
      <c r="AM1524" s="39"/>
      <c r="AN152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24" s="26"/>
      <c r="AQ1524" s="26"/>
      <c r="AR1524" s="26"/>
    </row>
    <row r="1525" spans="1:44" ht="19.5" customHeight="1" x14ac:dyDescent="0.25">
      <c r="A1525" s="32">
        <f t="shared" si="124"/>
        <v>2026</v>
      </c>
      <c r="B1525" s="32">
        <f t="shared" si="125"/>
        <v>1</v>
      </c>
      <c r="C1525" s="25">
        <v>46032</v>
      </c>
      <c r="D1525" s="57">
        <f t="shared" ca="1" si="122"/>
        <v>46097</v>
      </c>
      <c r="E1525" s="32" t="str">
        <f t="shared" ca="1" si="123"/>
        <v>2-Months</v>
      </c>
      <c r="F1525" s="32" t="str">
        <f>VLOOKUP(O1525,Stock[],5,FALSE)</f>
        <v>BE</v>
      </c>
      <c r="G1525" s="33" t="s">
        <v>2388</v>
      </c>
      <c r="H1525" s="34" t="s">
        <v>282</v>
      </c>
      <c r="I1525" s="34" t="s">
        <v>2364</v>
      </c>
      <c r="J1525" s="32" t="str">
        <f>VLOOKUP(I1525,Customers[],2,FALSE)</f>
        <v>မတင်မိုးခိုင်</v>
      </c>
      <c r="K1525" s="32" t="str">
        <f>VLOOKUP(I1525,Customers[],4,FALSE)</f>
        <v>Yamethin</v>
      </c>
      <c r="L1525" s="32" t="str">
        <f>VLOOKUP(Table85[[#This Row],[CustomerID]],Table!H:K,3,0)</f>
        <v>သရက်ပင်</v>
      </c>
      <c r="M1525" s="32" t="str">
        <f>VLOOKUP(I1525,Customers[],5,FALSE)</f>
        <v>Van-1</v>
      </c>
      <c r="N1525" s="34" t="s">
        <v>9</v>
      </c>
      <c r="O1525" s="37" t="s">
        <v>1471</v>
      </c>
      <c r="P1525" s="32" t="str">
        <f>VLOOKUP(O1525,Stock[],2,FALSE)</f>
        <v>ရွှေမင်းသားခေါင်ရည်ကော်ဗူး(.6Ltr)</v>
      </c>
      <c r="Q1525" s="35">
        <f>VLOOKUP(O1525,Stock[],3,FALSE)</f>
        <v>0.6</v>
      </c>
      <c r="R1525" s="35">
        <f>VLOOKUP(O1525,Stock[],4,FALSE)</f>
        <v>12</v>
      </c>
      <c r="S1525" s="34"/>
      <c r="T1525" s="35">
        <f>(DailySales!$S1525/DailySales!$R1525)+DailySales!$U1525</f>
        <v>1</v>
      </c>
      <c r="U1525" s="34">
        <v>1</v>
      </c>
      <c r="V1525" s="36">
        <f>+DailySales!$T1525*DailySales!$R1525</f>
        <v>12</v>
      </c>
      <c r="W1525" s="36">
        <f>+DailySales!$V1525*DailySales!$Q1525</f>
        <v>7.1999999999999993</v>
      </c>
      <c r="X1525" s="36">
        <f>VLOOKUP(O1525,Stock[],6,FALSE)</f>
        <v>800</v>
      </c>
      <c r="Y1525" s="36">
        <f>+DailySales!$V1525*DailySales!$X1525</f>
        <v>9600</v>
      </c>
      <c r="Z1525" s="37"/>
      <c r="AA1525" s="34"/>
      <c r="AB1525" s="78"/>
      <c r="AC1525" s="78"/>
      <c r="AD1525" s="34"/>
      <c r="AE1525" s="77"/>
      <c r="AF1525" s="38">
        <v>46032</v>
      </c>
      <c r="AG1525" s="39">
        <v>9600</v>
      </c>
      <c r="AH1525" s="38"/>
      <c r="AI1525" s="39"/>
      <c r="AJ1525" s="38"/>
      <c r="AK1525" s="39"/>
      <c r="AL1525" s="34"/>
      <c r="AM1525" s="39"/>
      <c r="AN152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25" s="26"/>
      <c r="AQ1525" s="26"/>
      <c r="AR1525" s="26"/>
    </row>
    <row r="1526" spans="1:44" ht="19.5" customHeight="1" x14ac:dyDescent="0.25">
      <c r="A1526" s="32">
        <f t="shared" si="124"/>
        <v>2026</v>
      </c>
      <c r="B1526" s="32">
        <f t="shared" si="125"/>
        <v>1</v>
      </c>
      <c r="C1526" s="25">
        <v>46032</v>
      </c>
      <c r="D1526" s="57">
        <f t="shared" ca="1" si="122"/>
        <v>46097</v>
      </c>
      <c r="E1526" s="32" t="str">
        <f t="shared" ca="1" si="123"/>
        <v>2-Months</v>
      </c>
      <c r="F1526" s="32" t="str">
        <f>VLOOKUP(O1526,Stock[],5,FALSE)</f>
        <v>BE</v>
      </c>
      <c r="G1526" s="33" t="s">
        <v>2388</v>
      </c>
      <c r="H1526" s="34" t="s">
        <v>282</v>
      </c>
      <c r="I1526" s="34" t="s">
        <v>2364</v>
      </c>
      <c r="J1526" s="32" t="str">
        <f>VLOOKUP(I1526,Customers[],2,FALSE)</f>
        <v>မတင်မိုးခိုင်</v>
      </c>
      <c r="K1526" s="32" t="str">
        <f>VLOOKUP(I1526,Customers[],4,FALSE)</f>
        <v>Yamethin</v>
      </c>
      <c r="L1526" s="32" t="str">
        <f>VLOOKUP(Table85[[#This Row],[CustomerID]],Table!H:K,3,0)</f>
        <v>သရက်ပင်</v>
      </c>
      <c r="M1526" s="32" t="str">
        <f>VLOOKUP(I1526,Customers[],5,FALSE)</f>
        <v>Van-1</v>
      </c>
      <c r="N1526" s="34" t="s">
        <v>9</v>
      </c>
      <c r="O1526" s="37" t="s">
        <v>225</v>
      </c>
      <c r="P1526" s="32" t="str">
        <f>VLOOKUP(O1526,Stock[],2,FALSE)</f>
        <v>ချယ်ရီသံပုရာအရက်သန့်ကော် (1Ltr)</v>
      </c>
      <c r="Q1526" s="35">
        <f>VLOOKUP(O1526,Stock[],3,FALSE)</f>
        <v>1</v>
      </c>
      <c r="R1526" s="35">
        <f>VLOOKUP(O1526,Stock[],4,FALSE)</f>
        <v>12</v>
      </c>
      <c r="S1526" s="34"/>
      <c r="T1526" s="35">
        <f>(DailySales!$S1526/DailySales!$R1526)+DailySales!$U1526</f>
        <v>1</v>
      </c>
      <c r="U1526" s="34">
        <v>1</v>
      </c>
      <c r="V1526" s="36">
        <f>+DailySales!$T1526*DailySales!$R1526</f>
        <v>12</v>
      </c>
      <c r="W1526" s="36">
        <f>+DailySales!$V1526*DailySales!$Q1526</f>
        <v>12</v>
      </c>
      <c r="X1526" s="36">
        <f>VLOOKUP(O1526,Stock[],6,FALSE)</f>
        <v>1260</v>
      </c>
      <c r="Y1526" s="36">
        <f>+DailySales!$V1526*DailySales!$X1526</f>
        <v>15120</v>
      </c>
      <c r="Z1526" s="37"/>
      <c r="AA1526" s="34"/>
      <c r="AB1526" s="78"/>
      <c r="AC1526" s="78"/>
      <c r="AD1526" s="34"/>
      <c r="AE1526" s="77">
        <v>380</v>
      </c>
      <c r="AF1526" s="38">
        <v>46032</v>
      </c>
      <c r="AG1526" s="39">
        <v>15500</v>
      </c>
      <c r="AH1526" s="38"/>
      <c r="AI1526" s="39"/>
      <c r="AJ1526" s="38"/>
      <c r="AK1526" s="39"/>
      <c r="AL1526" s="34"/>
      <c r="AM1526" s="39"/>
      <c r="AN152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26" s="26"/>
      <c r="AQ1526" s="26"/>
      <c r="AR1526" s="26"/>
    </row>
    <row r="1527" spans="1:44" ht="19.5" customHeight="1" x14ac:dyDescent="0.25">
      <c r="A1527" s="32">
        <f t="shared" si="124"/>
        <v>2026</v>
      </c>
      <c r="B1527" s="32">
        <f t="shared" si="125"/>
        <v>1</v>
      </c>
      <c r="C1527" s="25">
        <v>46032</v>
      </c>
      <c r="D1527" s="57">
        <f t="shared" ca="1" si="122"/>
        <v>46097</v>
      </c>
      <c r="E1527" s="32" t="str">
        <f t="shared" ca="1" si="123"/>
        <v>2-Months</v>
      </c>
      <c r="F1527" s="32" t="str">
        <f>VLOOKUP(O1527,Stock[],5,FALSE)</f>
        <v>BE</v>
      </c>
      <c r="G1527" s="33" t="s">
        <v>2388</v>
      </c>
      <c r="H1527" s="34" t="s">
        <v>282</v>
      </c>
      <c r="I1527" s="34" t="s">
        <v>1753</v>
      </c>
      <c r="J1527" s="32" t="str">
        <f>VLOOKUP(I1527,Customers[],2,FALSE)</f>
        <v>ကုန်သည်လက်ဆောင်</v>
      </c>
      <c r="K1527" s="32">
        <f>VLOOKUP(I1527,Customers[],4,FALSE)</f>
        <v>0</v>
      </c>
      <c r="L1527" s="32">
        <f>VLOOKUP(Table85[[#This Row],[CustomerID]],Table!H:K,3,0)</f>
        <v>0</v>
      </c>
      <c r="M1527" s="32">
        <f>VLOOKUP(I1527,Customers[],5,FALSE)</f>
        <v>0</v>
      </c>
      <c r="N1527" s="34" t="s">
        <v>1750</v>
      </c>
      <c r="O1527" s="37" t="s">
        <v>225</v>
      </c>
      <c r="P1527" s="32" t="str">
        <f>VLOOKUP(O1527,Stock[],2,FALSE)</f>
        <v>ချယ်ရီသံပုရာအရက်သန့်ကော် (1Ltr)</v>
      </c>
      <c r="Q1527" s="35">
        <f>VLOOKUP(O1527,Stock[],3,FALSE)</f>
        <v>1</v>
      </c>
      <c r="R1527" s="35">
        <f>VLOOKUP(O1527,Stock[],4,FALSE)</f>
        <v>12</v>
      </c>
      <c r="S1527" s="34">
        <v>1</v>
      </c>
      <c r="T1527" s="35">
        <f>(DailySales!$S1527/DailySales!$R1527)+DailySales!$U1527</f>
        <v>8.3333333333333329E-2</v>
      </c>
      <c r="U1527" s="34"/>
      <c r="V1527" s="36">
        <f>+DailySales!$T1527*DailySales!$R1527</f>
        <v>1</v>
      </c>
      <c r="W1527" s="36">
        <f>+DailySales!$V1527*DailySales!$Q1527</f>
        <v>1</v>
      </c>
      <c r="X1527" s="36">
        <f>VLOOKUP(O1527,Stock[],6,FALSE)</f>
        <v>1260</v>
      </c>
      <c r="Y1527" s="36">
        <f>+DailySales!$V1527*DailySales!$X1527</f>
        <v>1260</v>
      </c>
      <c r="Z1527" s="37"/>
      <c r="AA1527" s="34"/>
      <c r="AB1527" s="78"/>
      <c r="AC1527" s="78"/>
      <c r="AD1527" s="34"/>
      <c r="AE1527" s="77"/>
      <c r="AF1527" s="38">
        <v>46032</v>
      </c>
      <c r="AG1527" s="39">
        <v>1260</v>
      </c>
      <c r="AH1527" s="38"/>
      <c r="AI1527" s="39"/>
      <c r="AJ1527" s="38"/>
      <c r="AK1527" s="39"/>
      <c r="AL1527" s="34"/>
      <c r="AM1527" s="39"/>
      <c r="AN152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27" s="26"/>
      <c r="AQ1527" s="26"/>
      <c r="AR1527" s="26"/>
    </row>
    <row r="1528" spans="1:44" ht="19.5" customHeight="1" x14ac:dyDescent="0.25">
      <c r="A1528" s="32">
        <f t="shared" si="124"/>
        <v>2026</v>
      </c>
      <c r="B1528" s="32">
        <f t="shared" si="125"/>
        <v>1</v>
      </c>
      <c r="C1528" s="25">
        <v>46032</v>
      </c>
      <c r="D1528" s="57">
        <f t="shared" ca="1" si="122"/>
        <v>46097</v>
      </c>
      <c r="E1528" s="32" t="str">
        <f t="shared" ca="1" si="123"/>
        <v>2-Months</v>
      </c>
      <c r="F1528" s="32" t="str">
        <f>VLOOKUP(O1528,Stock[],5,FALSE)</f>
        <v>BE</v>
      </c>
      <c r="G1528" s="33" t="s">
        <v>2389</v>
      </c>
      <c r="H1528" s="34" t="s">
        <v>282</v>
      </c>
      <c r="I1528" s="34" t="s">
        <v>2365</v>
      </c>
      <c r="J1528" s="32" t="str">
        <f>VLOOKUP(I1528,Customers[],2,FALSE)</f>
        <v>ကိုတင်အေး</v>
      </c>
      <c r="K1528" s="32" t="str">
        <f>VLOOKUP(I1528,Customers[],4,FALSE)</f>
        <v>Yamethin</v>
      </c>
      <c r="L1528" s="32" t="str">
        <f>VLOOKUP(Table85[[#This Row],[CustomerID]],Table!H:K,3,0)</f>
        <v>ကံသာအေး</v>
      </c>
      <c r="M1528" s="32" t="str">
        <f>VLOOKUP(I1528,Customers[],5,FALSE)</f>
        <v>Van-1</v>
      </c>
      <c r="N1528" s="34" t="s">
        <v>9</v>
      </c>
      <c r="O1528" s="37" t="s">
        <v>1419</v>
      </c>
      <c r="P1528" s="32" t="str">
        <f>VLOOKUP(O1528,Stock[],2,FALSE)</f>
        <v>မိုးနဲကွန်ကီး ကော် (1L)</v>
      </c>
      <c r="Q1528" s="35">
        <f>VLOOKUP(O1528,Stock[],3,FALSE)</f>
        <v>1</v>
      </c>
      <c r="R1528" s="35">
        <f>VLOOKUP(O1528,Stock[],4,FALSE)</f>
        <v>12</v>
      </c>
      <c r="S1528" s="34"/>
      <c r="T1528" s="35">
        <f>(DailySales!$S1528/DailySales!$R1528)+DailySales!$U1528</f>
        <v>1</v>
      </c>
      <c r="U1528" s="34">
        <v>1</v>
      </c>
      <c r="V1528" s="36">
        <f>+DailySales!$T1528*DailySales!$R1528</f>
        <v>12</v>
      </c>
      <c r="W1528" s="36">
        <f>+DailySales!$V1528*DailySales!$Q1528</f>
        <v>12</v>
      </c>
      <c r="X1528" s="36">
        <f>VLOOKUP(O1528,Stock[],6,FALSE)</f>
        <v>1900</v>
      </c>
      <c r="Y1528" s="36">
        <f>+DailySales!$V1528*DailySales!$X1528</f>
        <v>22800</v>
      </c>
      <c r="Z1528" s="37"/>
      <c r="AA1528" s="34"/>
      <c r="AB1528" s="78"/>
      <c r="AC1528" s="78"/>
      <c r="AD1528" s="34"/>
      <c r="AE1528" s="77">
        <v>300</v>
      </c>
      <c r="AF1528" s="38">
        <v>46032</v>
      </c>
      <c r="AG1528" s="39">
        <v>23100</v>
      </c>
      <c r="AH1528" s="38"/>
      <c r="AI1528" s="39"/>
      <c r="AJ1528" s="38"/>
      <c r="AK1528" s="39"/>
      <c r="AL1528" s="34"/>
      <c r="AM1528" s="39"/>
      <c r="AN152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28" s="26"/>
      <c r="AQ1528" s="26"/>
      <c r="AR1528" s="26"/>
    </row>
    <row r="1529" spans="1:44" ht="19.5" customHeight="1" x14ac:dyDescent="0.25">
      <c r="A1529" s="32">
        <f t="shared" si="124"/>
        <v>2026</v>
      </c>
      <c r="B1529" s="32">
        <f t="shared" si="125"/>
        <v>1</v>
      </c>
      <c r="C1529" s="25">
        <v>46032</v>
      </c>
      <c r="D1529" s="57">
        <f t="shared" ca="1" si="122"/>
        <v>46097</v>
      </c>
      <c r="E1529" s="32" t="str">
        <f t="shared" ca="1" si="123"/>
        <v>2-Months</v>
      </c>
      <c r="F1529" s="32" t="str">
        <f>VLOOKUP(O1529,Stock[],5,FALSE)</f>
        <v>BE</v>
      </c>
      <c r="G1529" s="33" t="s">
        <v>2389</v>
      </c>
      <c r="H1529" s="34" t="s">
        <v>282</v>
      </c>
      <c r="I1529" s="34" t="s">
        <v>1753</v>
      </c>
      <c r="J1529" s="32" t="str">
        <f>VLOOKUP(I1529,Customers[],2,FALSE)</f>
        <v>ကုန်သည်လက်ဆောင်</v>
      </c>
      <c r="K1529" s="32">
        <f>VLOOKUP(I1529,Customers[],4,FALSE)</f>
        <v>0</v>
      </c>
      <c r="L1529" s="32">
        <f>VLOOKUP(Table85[[#This Row],[CustomerID]],Table!H:K,3,0)</f>
        <v>0</v>
      </c>
      <c r="M1529" s="32">
        <f>VLOOKUP(I1529,Customers[],5,FALSE)</f>
        <v>0</v>
      </c>
      <c r="N1529" s="34" t="s">
        <v>1750</v>
      </c>
      <c r="O1529" s="37" t="s">
        <v>225</v>
      </c>
      <c r="P1529" s="32" t="str">
        <f>VLOOKUP(O1529,Stock[],2,FALSE)</f>
        <v>ချယ်ရီသံပုရာအရက်သန့်ကော် (1Ltr)</v>
      </c>
      <c r="Q1529" s="35">
        <f>VLOOKUP(O1529,Stock[],3,FALSE)</f>
        <v>1</v>
      </c>
      <c r="R1529" s="35">
        <f>VLOOKUP(O1529,Stock[],4,FALSE)</f>
        <v>12</v>
      </c>
      <c r="S1529" s="34">
        <v>1</v>
      </c>
      <c r="T1529" s="35">
        <f>(DailySales!$S1529/DailySales!$R1529)+DailySales!$U1529</f>
        <v>8.3333333333333329E-2</v>
      </c>
      <c r="U1529" s="34"/>
      <c r="V1529" s="36">
        <f>+DailySales!$T1529*DailySales!$R1529</f>
        <v>1</v>
      </c>
      <c r="W1529" s="36">
        <f>+DailySales!$V1529*DailySales!$Q1529</f>
        <v>1</v>
      </c>
      <c r="X1529" s="36">
        <f>VLOOKUP(O1529,Stock[],6,FALSE)</f>
        <v>1260</v>
      </c>
      <c r="Y1529" s="36">
        <f>+DailySales!$V1529*DailySales!$X1529</f>
        <v>1260</v>
      </c>
      <c r="Z1529" s="37"/>
      <c r="AA1529" s="34"/>
      <c r="AB1529" s="78"/>
      <c r="AC1529" s="78"/>
      <c r="AD1529" s="34"/>
      <c r="AE1529" s="77"/>
      <c r="AF1529" s="38">
        <v>46032</v>
      </c>
      <c r="AG1529" s="39">
        <v>1260</v>
      </c>
      <c r="AH1529" s="38"/>
      <c r="AI1529" s="39"/>
      <c r="AJ1529" s="38"/>
      <c r="AK1529" s="39"/>
      <c r="AL1529" s="34"/>
      <c r="AM1529" s="39"/>
      <c r="AN152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29" s="26"/>
      <c r="AQ1529" s="26"/>
      <c r="AR1529" s="26"/>
    </row>
    <row r="1530" spans="1:44" ht="19.5" customHeight="1" x14ac:dyDescent="0.25">
      <c r="A1530" s="32">
        <f t="shared" si="124"/>
        <v>2026</v>
      </c>
      <c r="B1530" s="32">
        <f t="shared" si="125"/>
        <v>1</v>
      </c>
      <c r="C1530" s="25">
        <v>46032</v>
      </c>
      <c r="D1530" s="57">
        <f t="shared" ca="1" si="122"/>
        <v>46097</v>
      </c>
      <c r="E1530" s="32" t="str">
        <f t="shared" ca="1" si="123"/>
        <v>2-Months</v>
      </c>
      <c r="F1530" s="32" t="str">
        <f>VLOOKUP(O1530,Stock[],5,FALSE)</f>
        <v>BE</v>
      </c>
      <c r="G1530" s="33" t="s">
        <v>2390</v>
      </c>
      <c r="H1530" s="34" t="s">
        <v>282</v>
      </c>
      <c r="I1530" s="34" t="s">
        <v>2366</v>
      </c>
      <c r="J1530" s="32" t="str">
        <f>VLOOKUP(I1530,Customers[],2,FALSE)</f>
        <v>ကိုဖိုးချဥ်</v>
      </c>
      <c r="K1530" s="32" t="str">
        <f>VLOOKUP(I1530,Customers[],4,FALSE)</f>
        <v>Yamethin</v>
      </c>
      <c r="L1530" s="32" t="str">
        <f>VLOOKUP(Table85[[#This Row],[CustomerID]],Table!H:K,3,0)</f>
        <v>ဗျဉ်းကတ်</v>
      </c>
      <c r="M1530" s="32" t="str">
        <f>VLOOKUP(I1530,Customers[],5,FALSE)</f>
        <v>Van-1</v>
      </c>
      <c r="N1530" s="34" t="s">
        <v>9</v>
      </c>
      <c r="O1530" s="37" t="s">
        <v>1471</v>
      </c>
      <c r="P1530" s="32" t="str">
        <f>VLOOKUP(O1530,Stock[],2,FALSE)</f>
        <v>ရွှေမင်းသားခေါင်ရည်ကော်ဗူး(.6Ltr)</v>
      </c>
      <c r="Q1530" s="35">
        <f>VLOOKUP(O1530,Stock[],3,FALSE)</f>
        <v>0.6</v>
      </c>
      <c r="R1530" s="35">
        <f>VLOOKUP(O1530,Stock[],4,FALSE)</f>
        <v>12</v>
      </c>
      <c r="S1530" s="34"/>
      <c r="T1530" s="35">
        <f>(DailySales!$S1530/DailySales!$R1530)+DailySales!$U1530</f>
        <v>1</v>
      </c>
      <c r="U1530" s="34">
        <v>1</v>
      </c>
      <c r="V1530" s="36">
        <f>+DailySales!$T1530*DailySales!$R1530</f>
        <v>12</v>
      </c>
      <c r="W1530" s="36">
        <f>+DailySales!$V1530*DailySales!$Q1530</f>
        <v>7.1999999999999993</v>
      </c>
      <c r="X1530" s="36">
        <f>VLOOKUP(O1530,Stock[],6,FALSE)</f>
        <v>800</v>
      </c>
      <c r="Y1530" s="36">
        <f>+DailySales!$V1530*DailySales!$X1530</f>
        <v>9600</v>
      </c>
      <c r="Z1530" s="37"/>
      <c r="AA1530" s="34"/>
      <c r="AB1530" s="78"/>
      <c r="AC1530" s="78"/>
      <c r="AD1530" s="34"/>
      <c r="AE1530" s="77"/>
      <c r="AF1530" s="38">
        <v>46032</v>
      </c>
      <c r="AG1530" s="39">
        <v>9600</v>
      </c>
      <c r="AH1530" s="38"/>
      <c r="AI1530" s="39"/>
      <c r="AJ1530" s="38"/>
      <c r="AK1530" s="39"/>
      <c r="AL1530" s="34"/>
      <c r="AM1530" s="39"/>
      <c r="AN153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30" s="26"/>
      <c r="AQ1530" s="26"/>
      <c r="AR1530" s="26"/>
    </row>
    <row r="1531" spans="1:44" ht="19.5" customHeight="1" x14ac:dyDescent="0.25">
      <c r="A1531" s="32">
        <f t="shared" si="124"/>
        <v>2026</v>
      </c>
      <c r="B1531" s="32">
        <f t="shared" si="125"/>
        <v>1</v>
      </c>
      <c r="C1531" s="25">
        <v>46032</v>
      </c>
      <c r="D1531" s="57">
        <f t="shared" ca="1" si="122"/>
        <v>46097</v>
      </c>
      <c r="E1531" s="32" t="str">
        <f t="shared" ca="1" si="123"/>
        <v>2-Months</v>
      </c>
      <c r="F1531" s="32" t="str">
        <f>VLOOKUP(O1531,Stock[],5,FALSE)</f>
        <v>BE</v>
      </c>
      <c r="G1531" s="33" t="s">
        <v>2391</v>
      </c>
      <c r="H1531" s="34" t="s">
        <v>282</v>
      </c>
      <c r="I1531" s="34" t="s">
        <v>2367</v>
      </c>
      <c r="J1531" s="32" t="str">
        <f>VLOOKUP(I1531,Customers[],2,FALSE)</f>
        <v>မလှလှသင်း</v>
      </c>
      <c r="K1531" s="32" t="str">
        <f>VLOOKUP(I1531,Customers[],4,FALSE)</f>
        <v>Yamethin</v>
      </c>
      <c r="L1531" s="32" t="str">
        <f>VLOOKUP(Table85[[#This Row],[CustomerID]],Table!H:K,3,0)</f>
        <v>ဗျဉ်းကတ်</v>
      </c>
      <c r="M1531" s="32" t="str">
        <f>VLOOKUP(I1531,Customers[],5,FALSE)</f>
        <v>Van-1</v>
      </c>
      <c r="N1531" s="34" t="s">
        <v>9</v>
      </c>
      <c r="O1531" s="37" t="s">
        <v>1471</v>
      </c>
      <c r="P1531" s="32" t="str">
        <f>VLOOKUP(O1531,Stock[],2,FALSE)</f>
        <v>ရွှေမင်းသားခေါင်ရည်ကော်ဗူး(.6Ltr)</v>
      </c>
      <c r="Q1531" s="35">
        <f>VLOOKUP(O1531,Stock[],3,FALSE)</f>
        <v>0.6</v>
      </c>
      <c r="R1531" s="35">
        <f>VLOOKUP(O1531,Stock[],4,FALSE)</f>
        <v>12</v>
      </c>
      <c r="S1531" s="34"/>
      <c r="T1531" s="35">
        <f>(DailySales!$S1531/DailySales!$R1531)+DailySales!$U1531</f>
        <v>1</v>
      </c>
      <c r="U1531" s="34">
        <v>1</v>
      </c>
      <c r="V1531" s="36">
        <f>+DailySales!$T1531*DailySales!$R1531</f>
        <v>12</v>
      </c>
      <c r="W1531" s="36">
        <f>+DailySales!$V1531*DailySales!$Q1531</f>
        <v>7.1999999999999993</v>
      </c>
      <c r="X1531" s="36">
        <f>VLOOKUP(O1531,Stock[],6,FALSE)</f>
        <v>800</v>
      </c>
      <c r="Y1531" s="36">
        <f>+DailySales!$V1531*DailySales!$X1531</f>
        <v>9600</v>
      </c>
      <c r="Z1531" s="37"/>
      <c r="AA1531" s="34"/>
      <c r="AB1531" s="78"/>
      <c r="AC1531" s="78"/>
      <c r="AD1531" s="34"/>
      <c r="AE1531" s="77"/>
      <c r="AF1531" s="38">
        <v>46032</v>
      </c>
      <c r="AG1531" s="39">
        <v>9600</v>
      </c>
      <c r="AH1531" s="38"/>
      <c r="AI1531" s="39"/>
      <c r="AJ1531" s="38"/>
      <c r="AK1531" s="39"/>
      <c r="AL1531" s="34"/>
      <c r="AM1531" s="39"/>
      <c r="AN153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31" s="26"/>
      <c r="AQ1531" s="26"/>
      <c r="AR1531" s="26"/>
    </row>
    <row r="1532" spans="1:44" ht="19.5" customHeight="1" x14ac:dyDescent="0.25">
      <c r="A1532" s="32">
        <f t="shared" si="124"/>
        <v>2026</v>
      </c>
      <c r="B1532" s="32">
        <f t="shared" si="125"/>
        <v>1</v>
      </c>
      <c r="C1532" s="25">
        <v>46032</v>
      </c>
      <c r="D1532" s="57">
        <f t="shared" ca="1" si="122"/>
        <v>46097</v>
      </c>
      <c r="E1532" s="32" t="str">
        <f t="shared" ca="1" si="123"/>
        <v>2-Months</v>
      </c>
      <c r="F1532" s="32" t="str">
        <f>VLOOKUP(O1532,Stock[],5,FALSE)</f>
        <v>BE</v>
      </c>
      <c r="G1532" s="33" t="s">
        <v>2391</v>
      </c>
      <c r="H1532" s="34" t="s">
        <v>282</v>
      </c>
      <c r="I1532" s="34" t="s">
        <v>2367</v>
      </c>
      <c r="J1532" s="32" t="str">
        <f>VLOOKUP(I1532,Customers[],2,FALSE)</f>
        <v>မလှလှသင်း</v>
      </c>
      <c r="K1532" s="32" t="str">
        <f>VLOOKUP(I1532,Customers[],4,FALSE)</f>
        <v>Yamethin</v>
      </c>
      <c r="L1532" s="32" t="str">
        <f>VLOOKUP(Table85[[#This Row],[CustomerID]],Table!H:K,3,0)</f>
        <v>ဗျဉ်းကတ်</v>
      </c>
      <c r="M1532" s="32" t="str">
        <f>VLOOKUP(I1532,Customers[],5,FALSE)</f>
        <v>Van-1</v>
      </c>
      <c r="N1532" s="34" t="s">
        <v>9</v>
      </c>
      <c r="O1532" s="37" t="s">
        <v>1501</v>
      </c>
      <c r="P1532" s="32" t="str">
        <f>VLOOKUP(O1532,Stock[],2,FALSE)</f>
        <v>ရွှေမင်းသားမန်ကျည်းခေါင်ရည်(.6Ltr)</v>
      </c>
      <c r="Q1532" s="35">
        <f>VLOOKUP(O1532,Stock[],3,FALSE)</f>
        <v>0.6</v>
      </c>
      <c r="R1532" s="35">
        <f>VLOOKUP(O1532,Stock[],4,FALSE)</f>
        <v>12</v>
      </c>
      <c r="S1532" s="34"/>
      <c r="T1532" s="35">
        <f>(DailySales!$S1532/DailySales!$R1532)+DailySales!$U1532</f>
        <v>1</v>
      </c>
      <c r="U1532" s="34">
        <v>1</v>
      </c>
      <c r="V1532" s="36">
        <f>+DailySales!$T1532*DailySales!$R1532</f>
        <v>12</v>
      </c>
      <c r="W1532" s="36">
        <f>+DailySales!$V1532*DailySales!$Q1532</f>
        <v>7.1999999999999993</v>
      </c>
      <c r="X1532" s="36">
        <f>VLOOKUP(O1532,Stock[],6,FALSE)</f>
        <v>800</v>
      </c>
      <c r="Y1532" s="36">
        <f>+DailySales!$V1532*DailySales!$X1532</f>
        <v>9600</v>
      </c>
      <c r="Z1532" s="37"/>
      <c r="AA1532" s="34"/>
      <c r="AB1532" s="78"/>
      <c r="AC1532" s="78"/>
      <c r="AD1532" s="34"/>
      <c r="AE1532" s="77"/>
      <c r="AF1532" s="38">
        <v>46032</v>
      </c>
      <c r="AG1532" s="39">
        <v>9600</v>
      </c>
      <c r="AH1532" s="38"/>
      <c r="AI1532" s="39"/>
      <c r="AJ1532" s="38"/>
      <c r="AK1532" s="39"/>
      <c r="AL1532" s="34"/>
      <c r="AM1532" s="39"/>
      <c r="AN153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32" s="26"/>
      <c r="AQ1532" s="26"/>
      <c r="AR1532" s="26"/>
    </row>
    <row r="1533" spans="1:44" ht="19.5" customHeight="1" x14ac:dyDescent="0.25">
      <c r="A1533" s="32">
        <f t="shared" si="124"/>
        <v>2026</v>
      </c>
      <c r="B1533" s="32">
        <f t="shared" si="125"/>
        <v>1</v>
      </c>
      <c r="C1533" s="25">
        <v>46032</v>
      </c>
      <c r="D1533" s="57">
        <f t="shared" ca="1" si="122"/>
        <v>46097</v>
      </c>
      <c r="E1533" s="32" t="str">
        <f t="shared" ca="1" si="123"/>
        <v>2-Months</v>
      </c>
      <c r="F1533" s="32" t="str">
        <f>VLOOKUP(O1533,Stock[],5,FALSE)</f>
        <v>BE</v>
      </c>
      <c r="G1533" s="33" t="s">
        <v>2391</v>
      </c>
      <c r="H1533" s="34" t="s">
        <v>282</v>
      </c>
      <c r="I1533" s="34" t="s">
        <v>1753</v>
      </c>
      <c r="J1533" s="32" t="str">
        <f>VLOOKUP(I1533,Customers[],2,FALSE)</f>
        <v>ကုန်သည်လက်ဆောင်</v>
      </c>
      <c r="K1533" s="32">
        <f>VLOOKUP(I1533,Customers[],4,FALSE)</f>
        <v>0</v>
      </c>
      <c r="L1533" s="32">
        <f>VLOOKUP(Table85[[#This Row],[CustomerID]],Table!H:K,3,0)</f>
        <v>0</v>
      </c>
      <c r="M1533" s="32">
        <f>VLOOKUP(I1533,Customers[],5,FALSE)</f>
        <v>0</v>
      </c>
      <c r="N1533" s="34" t="s">
        <v>1750</v>
      </c>
      <c r="O1533" s="37" t="s">
        <v>1471</v>
      </c>
      <c r="P1533" s="32" t="str">
        <f>VLOOKUP(O1533,Stock[],2,FALSE)</f>
        <v>ရွှေမင်းသားခေါင်ရည်ကော်ဗူး(.6Ltr)</v>
      </c>
      <c r="Q1533" s="35">
        <f>VLOOKUP(O1533,Stock[],3,FALSE)</f>
        <v>0.6</v>
      </c>
      <c r="R1533" s="35">
        <f>VLOOKUP(O1533,Stock[],4,FALSE)</f>
        <v>12</v>
      </c>
      <c r="S1533" s="34">
        <v>1</v>
      </c>
      <c r="T1533" s="35">
        <f>(DailySales!$S1533/DailySales!$R1533)+DailySales!$U1533</f>
        <v>8.3333333333333329E-2</v>
      </c>
      <c r="U1533" s="34"/>
      <c r="V1533" s="36">
        <f>+DailySales!$T1533*DailySales!$R1533</f>
        <v>1</v>
      </c>
      <c r="W1533" s="36">
        <f>+DailySales!$V1533*DailySales!$Q1533</f>
        <v>0.6</v>
      </c>
      <c r="X1533" s="36">
        <f>VLOOKUP(O1533,Stock[],6,FALSE)</f>
        <v>800</v>
      </c>
      <c r="Y1533" s="36">
        <f>+DailySales!$V1533*DailySales!$X1533</f>
        <v>800</v>
      </c>
      <c r="Z1533" s="37"/>
      <c r="AA1533" s="34"/>
      <c r="AB1533" s="78"/>
      <c r="AC1533" s="78"/>
      <c r="AD1533" s="34"/>
      <c r="AE1533" s="77"/>
      <c r="AF1533" s="38">
        <v>46032</v>
      </c>
      <c r="AG1533" s="39">
        <v>800</v>
      </c>
      <c r="AH1533" s="38"/>
      <c r="AI1533" s="39"/>
      <c r="AJ1533" s="38"/>
      <c r="AK1533" s="39"/>
      <c r="AL1533" s="34"/>
      <c r="AM1533" s="39"/>
      <c r="AN153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33" s="26"/>
      <c r="AQ1533" s="26"/>
      <c r="AR1533" s="26"/>
    </row>
    <row r="1534" spans="1:44" ht="19.5" customHeight="1" x14ac:dyDescent="0.25">
      <c r="A1534" s="32">
        <f t="shared" si="124"/>
        <v>2026</v>
      </c>
      <c r="B1534" s="32">
        <f t="shared" si="125"/>
        <v>1</v>
      </c>
      <c r="C1534" s="25">
        <v>46032</v>
      </c>
      <c r="D1534" s="57">
        <f t="shared" ca="1" si="122"/>
        <v>46097</v>
      </c>
      <c r="E1534" s="32" t="str">
        <f t="shared" ca="1" si="123"/>
        <v>2-Months</v>
      </c>
      <c r="F1534" s="32" t="str">
        <f>VLOOKUP(O1534,Stock[],5,FALSE)</f>
        <v>BE</v>
      </c>
      <c r="G1534" s="33" t="s">
        <v>2391</v>
      </c>
      <c r="H1534" s="34" t="s">
        <v>282</v>
      </c>
      <c r="I1534" s="34" t="s">
        <v>1753</v>
      </c>
      <c r="J1534" s="32" t="str">
        <f>VLOOKUP(I1534,Customers[],2,FALSE)</f>
        <v>ကုန်သည်လက်ဆောင်</v>
      </c>
      <c r="K1534" s="32">
        <f>VLOOKUP(I1534,Customers[],4,FALSE)</f>
        <v>0</v>
      </c>
      <c r="L1534" s="32">
        <f>VLOOKUP(Table85[[#This Row],[CustomerID]],Table!H:K,3,0)</f>
        <v>0</v>
      </c>
      <c r="M1534" s="32">
        <f>VLOOKUP(I1534,Customers[],5,FALSE)</f>
        <v>0</v>
      </c>
      <c r="N1534" s="34" t="s">
        <v>1750</v>
      </c>
      <c r="O1534" s="37" t="s">
        <v>1501</v>
      </c>
      <c r="P1534" s="32" t="str">
        <f>VLOOKUP(O1534,Stock[],2,FALSE)</f>
        <v>ရွှေမင်းသားမန်ကျည်းခေါင်ရည်(.6Ltr)</v>
      </c>
      <c r="Q1534" s="35">
        <f>VLOOKUP(O1534,Stock[],3,FALSE)</f>
        <v>0.6</v>
      </c>
      <c r="R1534" s="35">
        <f>VLOOKUP(O1534,Stock[],4,FALSE)</f>
        <v>12</v>
      </c>
      <c r="S1534" s="34">
        <v>1</v>
      </c>
      <c r="T1534" s="35">
        <f>(DailySales!$S1534/DailySales!$R1534)+DailySales!$U1534</f>
        <v>8.3333333333333329E-2</v>
      </c>
      <c r="U1534" s="34"/>
      <c r="V1534" s="36">
        <f>+DailySales!$T1534*DailySales!$R1534</f>
        <v>1</v>
      </c>
      <c r="W1534" s="36">
        <f>+DailySales!$V1534*DailySales!$Q1534</f>
        <v>0.6</v>
      </c>
      <c r="X1534" s="36">
        <f>VLOOKUP(O1534,Stock[],6,FALSE)</f>
        <v>800</v>
      </c>
      <c r="Y1534" s="36">
        <f>+DailySales!$V1534*DailySales!$X1534</f>
        <v>800</v>
      </c>
      <c r="Z1534" s="37"/>
      <c r="AA1534" s="34"/>
      <c r="AB1534" s="78"/>
      <c r="AC1534" s="78"/>
      <c r="AD1534" s="34"/>
      <c r="AE1534" s="77"/>
      <c r="AF1534" s="38">
        <v>46032</v>
      </c>
      <c r="AG1534" s="39">
        <v>800</v>
      </c>
      <c r="AH1534" s="38"/>
      <c r="AI1534" s="39"/>
      <c r="AJ1534" s="38"/>
      <c r="AK1534" s="39"/>
      <c r="AL1534" s="34"/>
      <c r="AM1534" s="39"/>
      <c r="AN153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34" s="26"/>
      <c r="AQ1534" s="26"/>
      <c r="AR1534" s="26"/>
    </row>
    <row r="1535" spans="1:44" ht="19.5" customHeight="1" x14ac:dyDescent="0.25">
      <c r="A1535" s="32">
        <f t="shared" si="124"/>
        <v>2026</v>
      </c>
      <c r="B1535" s="32">
        <f t="shared" si="125"/>
        <v>1</v>
      </c>
      <c r="C1535" s="25">
        <v>46032</v>
      </c>
      <c r="D1535" s="57">
        <f t="shared" ca="1" si="122"/>
        <v>46097</v>
      </c>
      <c r="E1535" s="32" t="str">
        <f t="shared" ca="1" si="123"/>
        <v>2-Months</v>
      </c>
      <c r="F1535" s="32" t="str">
        <f>VLOOKUP(O1535,Stock[],5,FALSE)</f>
        <v>BE</v>
      </c>
      <c r="G1535" s="33" t="s">
        <v>2392</v>
      </c>
      <c r="H1535" s="34" t="s">
        <v>282</v>
      </c>
      <c r="I1535" s="34" t="s">
        <v>2368</v>
      </c>
      <c r="J1535" s="32" t="str">
        <f>VLOOKUP(I1535,Customers[],2,FALSE)</f>
        <v>‌ဒေါ်ဝင်းတင့်</v>
      </c>
      <c r="K1535" s="32" t="str">
        <f>VLOOKUP(I1535,Customers[],4,FALSE)</f>
        <v>Yamethin</v>
      </c>
      <c r="L1535" s="32" t="str">
        <f>VLOOKUP(Table85[[#This Row],[CustomerID]],Table!H:K,3,0)</f>
        <v>ထူးကုန်း</v>
      </c>
      <c r="M1535" s="32" t="str">
        <f>VLOOKUP(I1535,Customers[],5,FALSE)</f>
        <v>Van-1</v>
      </c>
      <c r="N1535" s="34" t="s">
        <v>9</v>
      </c>
      <c r="O1535" s="37" t="s">
        <v>1419</v>
      </c>
      <c r="P1535" s="32" t="str">
        <f>VLOOKUP(O1535,Stock[],2,FALSE)</f>
        <v>မိုးနဲကွန်ကီး ကော် (1L)</v>
      </c>
      <c r="Q1535" s="35">
        <f>VLOOKUP(O1535,Stock[],3,FALSE)</f>
        <v>1</v>
      </c>
      <c r="R1535" s="35">
        <f>VLOOKUP(O1535,Stock[],4,FALSE)</f>
        <v>12</v>
      </c>
      <c r="S1535" s="34"/>
      <c r="T1535" s="35">
        <f>(DailySales!$S1535/DailySales!$R1535)+DailySales!$U1535</f>
        <v>1</v>
      </c>
      <c r="U1535" s="34">
        <v>1</v>
      </c>
      <c r="V1535" s="36">
        <f>+DailySales!$T1535*DailySales!$R1535</f>
        <v>12</v>
      </c>
      <c r="W1535" s="36">
        <f>+DailySales!$V1535*DailySales!$Q1535</f>
        <v>12</v>
      </c>
      <c r="X1535" s="36">
        <f>VLOOKUP(O1535,Stock[],6,FALSE)</f>
        <v>1900</v>
      </c>
      <c r="Y1535" s="36">
        <f>+DailySales!$V1535*DailySales!$X1535</f>
        <v>22800</v>
      </c>
      <c r="Z1535" s="37"/>
      <c r="AA1535" s="34"/>
      <c r="AB1535" s="78"/>
      <c r="AC1535" s="78"/>
      <c r="AD1535" s="34"/>
      <c r="AE1535" s="77">
        <v>300</v>
      </c>
      <c r="AF1535" s="38">
        <v>46032</v>
      </c>
      <c r="AG1535" s="39">
        <v>23100</v>
      </c>
      <c r="AH1535" s="38"/>
      <c r="AI1535" s="39"/>
      <c r="AJ1535" s="38"/>
      <c r="AK1535" s="39"/>
      <c r="AL1535" s="34"/>
      <c r="AM1535" s="39"/>
      <c r="AN153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35" s="26"/>
      <c r="AQ1535" s="26"/>
      <c r="AR1535" s="26"/>
    </row>
    <row r="1536" spans="1:44" ht="19.5" customHeight="1" x14ac:dyDescent="0.25">
      <c r="A1536" s="32">
        <f t="shared" si="124"/>
        <v>2026</v>
      </c>
      <c r="B1536" s="32">
        <f t="shared" si="125"/>
        <v>1</v>
      </c>
      <c r="C1536" s="25">
        <v>46032</v>
      </c>
      <c r="D1536" s="57">
        <f t="shared" ca="1" si="122"/>
        <v>46097</v>
      </c>
      <c r="E1536" s="32" t="str">
        <f t="shared" ca="1" si="123"/>
        <v>2-Months</v>
      </c>
      <c r="F1536" s="32" t="str">
        <f>VLOOKUP(O1536,Stock[],5,FALSE)</f>
        <v>BE</v>
      </c>
      <c r="G1536" s="33" t="s">
        <v>2393</v>
      </c>
      <c r="H1536" s="34" t="s">
        <v>282</v>
      </c>
      <c r="I1536" s="34" t="s">
        <v>2369</v>
      </c>
      <c r="J1536" s="32" t="str">
        <f>VLOOKUP(I1536,Customers[],2,FALSE)</f>
        <v>အိရွှေဇင်</v>
      </c>
      <c r="K1536" s="32" t="str">
        <f>VLOOKUP(I1536,Customers[],4,FALSE)</f>
        <v>Yamethin</v>
      </c>
      <c r="L1536" s="32" t="str">
        <f>VLOOKUP(Table85[[#This Row],[CustomerID]],Table!H:K,3,0)</f>
        <v>ဘွတ်ကုန်း</v>
      </c>
      <c r="M1536" s="32" t="str">
        <f>VLOOKUP(I1536,Customers[],5,FALSE)</f>
        <v>Van-1</v>
      </c>
      <c r="N1536" s="34" t="s">
        <v>9</v>
      </c>
      <c r="O1536" s="37" t="s">
        <v>205</v>
      </c>
      <c r="P1536" s="32" t="str">
        <f>VLOOKUP(O1536,Stock[],2,FALSE)</f>
        <v>ကောင်းကြည် ကော် 25%  (1Ltr )</v>
      </c>
      <c r="Q1536" s="35">
        <f>VLOOKUP(O1536,Stock[],3,FALSE)</f>
        <v>1</v>
      </c>
      <c r="R1536" s="35">
        <f>VLOOKUP(O1536,Stock[],4,FALSE)</f>
        <v>12</v>
      </c>
      <c r="S1536" s="34"/>
      <c r="T1536" s="35">
        <f>(DailySales!$S1536/DailySales!$R1536)+DailySales!$U1536</f>
        <v>1</v>
      </c>
      <c r="U1536" s="34">
        <v>1</v>
      </c>
      <c r="V1536" s="36">
        <f>+DailySales!$T1536*DailySales!$R1536</f>
        <v>12</v>
      </c>
      <c r="W1536" s="36">
        <f>+DailySales!$V1536*DailySales!$Q1536</f>
        <v>12</v>
      </c>
      <c r="X1536" s="36">
        <f>VLOOKUP(O1536,Stock[],6,FALSE)</f>
        <v>1530</v>
      </c>
      <c r="Y1536" s="36">
        <f>+DailySales!$V1536*DailySales!$X1536</f>
        <v>18360</v>
      </c>
      <c r="Z1536" s="37"/>
      <c r="AA1536" s="34"/>
      <c r="AB1536" s="78"/>
      <c r="AC1536" s="78"/>
      <c r="AD1536" s="34"/>
      <c r="AE1536" s="77">
        <v>340</v>
      </c>
      <c r="AF1536" s="38">
        <v>46032</v>
      </c>
      <c r="AG1536" s="39">
        <v>18700</v>
      </c>
      <c r="AH1536" s="38"/>
      <c r="AI1536" s="39"/>
      <c r="AJ1536" s="38"/>
      <c r="AK1536" s="39"/>
      <c r="AL1536" s="34"/>
      <c r="AM1536" s="39"/>
      <c r="AN153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36" s="26"/>
      <c r="AQ1536" s="26"/>
      <c r="AR1536" s="26"/>
    </row>
    <row r="1537" spans="1:44" ht="19.5" customHeight="1" x14ac:dyDescent="0.25">
      <c r="A1537" s="32">
        <f t="shared" si="124"/>
        <v>2026</v>
      </c>
      <c r="B1537" s="32">
        <f t="shared" si="125"/>
        <v>1</v>
      </c>
      <c r="C1537" s="25">
        <v>46032</v>
      </c>
      <c r="D1537" s="57">
        <f t="shared" ca="1" si="122"/>
        <v>46097</v>
      </c>
      <c r="E1537" s="32" t="str">
        <f t="shared" ca="1" si="123"/>
        <v>2-Months</v>
      </c>
      <c r="F1537" s="32" t="str">
        <f>VLOOKUP(O1537,Stock[],5,FALSE)</f>
        <v>BE</v>
      </c>
      <c r="G1537" s="33" t="s">
        <v>2393</v>
      </c>
      <c r="H1537" s="34" t="s">
        <v>282</v>
      </c>
      <c r="I1537" s="34" t="s">
        <v>2369</v>
      </c>
      <c r="J1537" s="32" t="str">
        <f>VLOOKUP(I1537,Customers[],2,FALSE)</f>
        <v>အိရွှေဇင်</v>
      </c>
      <c r="K1537" s="32" t="str">
        <f>VLOOKUP(I1537,Customers[],4,FALSE)</f>
        <v>Yamethin</v>
      </c>
      <c r="L1537" s="32" t="str">
        <f>VLOOKUP(Table85[[#This Row],[CustomerID]],Table!H:K,3,0)</f>
        <v>ဘွတ်ကုန်း</v>
      </c>
      <c r="M1537" s="32" t="str">
        <f>VLOOKUP(I1537,Customers[],5,FALSE)</f>
        <v>Van-1</v>
      </c>
      <c r="N1537" s="34" t="s">
        <v>9</v>
      </c>
      <c r="O1537" s="37" t="s">
        <v>225</v>
      </c>
      <c r="P1537" s="32" t="str">
        <f>VLOOKUP(O1537,Stock[],2,FALSE)</f>
        <v>ချယ်ရီသံပုရာအရက်သန့်ကော် (1Ltr)</v>
      </c>
      <c r="Q1537" s="35">
        <f>VLOOKUP(O1537,Stock[],3,FALSE)</f>
        <v>1</v>
      </c>
      <c r="R1537" s="35">
        <f>VLOOKUP(O1537,Stock[],4,FALSE)</f>
        <v>12</v>
      </c>
      <c r="S1537" s="34"/>
      <c r="T1537" s="35">
        <f>(DailySales!$S1537/DailySales!$R1537)+DailySales!$U1537</f>
        <v>1</v>
      </c>
      <c r="U1537" s="34">
        <v>1</v>
      </c>
      <c r="V1537" s="36">
        <f>+DailySales!$T1537*DailySales!$R1537</f>
        <v>12</v>
      </c>
      <c r="W1537" s="36">
        <f>+DailySales!$V1537*DailySales!$Q1537</f>
        <v>12</v>
      </c>
      <c r="X1537" s="36">
        <f>VLOOKUP(O1537,Stock[],6,FALSE)</f>
        <v>1260</v>
      </c>
      <c r="Y1537" s="36">
        <f>+DailySales!$V1537*DailySales!$X1537</f>
        <v>15120</v>
      </c>
      <c r="Z1537" s="37"/>
      <c r="AA1537" s="34"/>
      <c r="AB1537" s="78"/>
      <c r="AC1537" s="78"/>
      <c r="AD1537" s="34"/>
      <c r="AE1537" s="77">
        <v>380</v>
      </c>
      <c r="AF1537" s="38">
        <v>46032</v>
      </c>
      <c r="AG1537" s="39">
        <v>15500</v>
      </c>
      <c r="AH1537" s="38"/>
      <c r="AI1537" s="39"/>
      <c r="AJ1537" s="38"/>
      <c r="AK1537" s="39"/>
      <c r="AL1537" s="34"/>
      <c r="AM1537" s="39"/>
      <c r="AN153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37" s="26"/>
      <c r="AQ1537" s="26"/>
      <c r="AR1537" s="26"/>
    </row>
    <row r="1538" spans="1:44" ht="19.5" customHeight="1" x14ac:dyDescent="0.25">
      <c r="A1538" s="32">
        <f t="shared" si="124"/>
        <v>2026</v>
      </c>
      <c r="B1538" s="32">
        <f t="shared" si="125"/>
        <v>1</v>
      </c>
      <c r="C1538" s="25">
        <v>46032</v>
      </c>
      <c r="D1538" s="57">
        <f t="shared" ref="D1538:D1601" ca="1" si="126">TODAY()</f>
        <v>46097</v>
      </c>
      <c r="E1538" s="32" t="str">
        <f t="shared" ref="E1538:E1601" ca="1" si="127">DATEDIF(C1538,D1538,"M")&amp;"-Months"</f>
        <v>2-Months</v>
      </c>
      <c r="F1538" s="32" t="str">
        <f>VLOOKUP(O1538,Stock[],5,FALSE)</f>
        <v>BE</v>
      </c>
      <c r="G1538" s="33" t="s">
        <v>2393</v>
      </c>
      <c r="H1538" s="34" t="s">
        <v>282</v>
      </c>
      <c r="I1538" s="34" t="s">
        <v>1753</v>
      </c>
      <c r="J1538" s="32" t="str">
        <f>VLOOKUP(I1538,Customers[],2,FALSE)</f>
        <v>ကုန်သည်လက်ဆောင်</v>
      </c>
      <c r="K1538" s="32">
        <f>VLOOKUP(I1538,Customers[],4,FALSE)</f>
        <v>0</v>
      </c>
      <c r="L1538" s="32">
        <f>VLOOKUP(Table85[[#This Row],[CustomerID]],Table!H:K,3,0)</f>
        <v>0</v>
      </c>
      <c r="M1538" s="32">
        <f>VLOOKUP(I1538,Customers[],5,FALSE)</f>
        <v>0</v>
      </c>
      <c r="N1538" s="34" t="s">
        <v>1750</v>
      </c>
      <c r="O1538" s="37" t="s">
        <v>205</v>
      </c>
      <c r="P1538" s="32" t="str">
        <f>VLOOKUP(O1538,Stock[],2,FALSE)</f>
        <v>ကောင်းကြည် ကော် 25%  (1Ltr )</v>
      </c>
      <c r="Q1538" s="35">
        <f>VLOOKUP(O1538,Stock[],3,FALSE)</f>
        <v>1</v>
      </c>
      <c r="R1538" s="35">
        <f>VLOOKUP(O1538,Stock[],4,FALSE)</f>
        <v>12</v>
      </c>
      <c r="S1538" s="34">
        <v>1</v>
      </c>
      <c r="T1538" s="35">
        <f>(DailySales!$S1538/DailySales!$R1538)+DailySales!$U1538</f>
        <v>8.3333333333333329E-2</v>
      </c>
      <c r="U1538" s="34"/>
      <c r="V1538" s="36">
        <f>+DailySales!$T1538*DailySales!$R1538</f>
        <v>1</v>
      </c>
      <c r="W1538" s="36">
        <f>+DailySales!$V1538*DailySales!$Q1538</f>
        <v>1</v>
      </c>
      <c r="X1538" s="36">
        <f>VLOOKUP(O1538,Stock[],6,FALSE)</f>
        <v>1530</v>
      </c>
      <c r="Y1538" s="36">
        <f>+DailySales!$V1538*DailySales!$X1538</f>
        <v>1530</v>
      </c>
      <c r="Z1538" s="37"/>
      <c r="AA1538" s="34"/>
      <c r="AB1538" s="78"/>
      <c r="AC1538" s="78"/>
      <c r="AD1538" s="34"/>
      <c r="AE1538" s="77"/>
      <c r="AF1538" s="38">
        <v>46032</v>
      </c>
      <c r="AG1538" s="39">
        <v>1530</v>
      </c>
      <c r="AH1538" s="38"/>
      <c r="AI1538" s="39"/>
      <c r="AJ1538" s="38"/>
      <c r="AK1538" s="39"/>
      <c r="AL1538" s="34"/>
      <c r="AM1538" s="39"/>
      <c r="AN153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38" s="26"/>
      <c r="AQ1538" s="26"/>
      <c r="AR1538" s="26"/>
    </row>
    <row r="1539" spans="1:44" ht="19.5" customHeight="1" x14ac:dyDescent="0.25">
      <c r="A1539" s="32">
        <f t="shared" si="124"/>
        <v>2026</v>
      </c>
      <c r="B1539" s="32">
        <f t="shared" si="125"/>
        <v>1</v>
      </c>
      <c r="C1539" s="25">
        <v>46032</v>
      </c>
      <c r="D1539" s="57">
        <f t="shared" ca="1" si="126"/>
        <v>46097</v>
      </c>
      <c r="E1539" s="32" t="str">
        <f t="shared" ca="1" si="127"/>
        <v>2-Months</v>
      </c>
      <c r="F1539" s="32" t="str">
        <f>VLOOKUP(O1539,Stock[],5,FALSE)</f>
        <v>BE</v>
      </c>
      <c r="G1539" s="33" t="s">
        <v>2393</v>
      </c>
      <c r="H1539" s="34" t="s">
        <v>282</v>
      </c>
      <c r="I1539" s="34" t="s">
        <v>1753</v>
      </c>
      <c r="J1539" s="32" t="str">
        <f>VLOOKUP(I1539,Customers[],2,FALSE)</f>
        <v>ကုန်သည်လက်ဆောင်</v>
      </c>
      <c r="K1539" s="32">
        <f>VLOOKUP(I1539,Customers[],4,FALSE)</f>
        <v>0</v>
      </c>
      <c r="L1539" s="32">
        <f>VLOOKUP(Table85[[#This Row],[CustomerID]],Table!H:K,3,0)</f>
        <v>0</v>
      </c>
      <c r="M1539" s="32">
        <f>VLOOKUP(I1539,Customers[],5,FALSE)</f>
        <v>0</v>
      </c>
      <c r="N1539" s="34" t="s">
        <v>1750</v>
      </c>
      <c r="O1539" s="37" t="s">
        <v>225</v>
      </c>
      <c r="P1539" s="32" t="str">
        <f>VLOOKUP(O1539,Stock[],2,FALSE)</f>
        <v>ချယ်ရီသံပုရာအရက်သန့်ကော် (1Ltr)</v>
      </c>
      <c r="Q1539" s="35">
        <f>VLOOKUP(O1539,Stock[],3,FALSE)</f>
        <v>1</v>
      </c>
      <c r="R1539" s="35">
        <f>VLOOKUP(O1539,Stock[],4,FALSE)</f>
        <v>12</v>
      </c>
      <c r="S1539" s="34">
        <v>1</v>
      </c>
      <c r="T1539" s="35">
        <f>(DailySales!$S1539/DailySales!$R1539)+DailySales!$U1539</f>
        <v>8.3333333333333329E-2</v>
      </c>
      <c r="U1539" s="34"/>
      <c r="V1539" s="36">
        <f>+DailySales!$T1539*DailySales!$R1539</f>
        <v>1</v>
      </c>
      <c r="W1539" s="36">
        <f>+DailySales!$V1539*DailySales!$Q1539</f>
        <v>1</v>
      </c>
      <c r="X1539" s="36">
        <f>VLOOKUP(O1539,Stock[],6,FALSE)</f>
        <v>1260</v>
      </c>
      <c r="Y1539" s="36">
        <f>+DailySales!$V1539*DailySales!$X1539</f>
        <v>1260</v>
      </c>
      <c r="Z1539" s="37"/>
      <c r="AA1539" s="34"/>
      <c r="AB1539" s="78"/>
      <c r="AC1539" s="78"/>
      <c r="AD1539" s="34"/>
      <c r="AE1539" s="77"/>
      <c r="AF1539" s="38">
        <v>46032</v>
      </c>
      <c r="AG1539" s="39">
        <v>1260</v>
      </c>
      <c r="AH1539" s="38"/>
      <c r="AI1539" s="39"/>
      <c r="AJ1539" s="38"/>
      <c r="AK1539" s="39"/>
      <c r="AL1539" s="34"/>
      <c r="AM1539" s="39"/>
      <c r="AN153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39" s="26"/>
      <c r="AQ1539" s="26"/>
      <c r="AR1539" s="26"/>
    </row>
    <row r="1540" spans="1:44" ht="19.5" customHeight="1" x14ac:dyDescent="0.25">
      <c r="A1540" s="32">
        <f t="shared" si="124"/>
        <v>2026</v>
      </c>
      <c r="B1540" s="32">
        <f t="shared" si="125"/>
        <v>1</v>
      </c>
      <c r="C1540" s="25">
        <v>46032</v>
      </c>
      <c r="D1540" s="57">
        <f t="shared" ca="1" si="126"/>
        <v>46097</v>
      </c>
      <c r="E1540" s="32" t="str">
        <f t="shared" ca="1" si="127"/>
        <v>2-Months</v>
      </c>
      <c r="F1540" s="32" t="str">
        <f>VLOOKUP(O1540,Stock[],5,FALSE)</f>
        <v>BE</v>
      </c>
      <c r="G1540" s="33" t="s">
        <v>2394</v>
      </c>
      <c r="H1540" s="34" t="s">
        <v>282</v>
      </c>
      <c r="I1540" s="34" t="s">
        <v>2238</v>
      </c>
      <c r="J1540" s="32" t="str">
        <f>VLOOKUP(I1540,Customers[],2,FALSE)</f>
        <v>စစ်ဆေးရေးဂိတ်လက်ဆောင်</v>
      </c>
      <c r="K1540" s="32">
        <f>VLOOKUP(I1540,Customers[],4,FALSE)</f>
        <v>0</v>
      </c>
      <c r="L1540" s="32">
        <f>VLOOKUP(Table85[[#This Row],[CustomerID]],Table!H:K,3,0)</f>
        <v>0</v>
      </c>
      <c r="M1540" s="32">
        <f>VLOOKUP(I1540,Customers[],5,FALSE)</f>
        <v>0</v>
      </c>
      <c r="N1540" s="34" t="s">
        <v>13</v>
      </c>
      <c r="O1540" s="37" t="s">
        <v>217</v>
      </c>
      <c r="P1540" s="32" t="str">
        <f>VLOOKUP(O1540,Stock[],2,FALSE)</f>
        <v>လိမ္မော်ဖြူ</v>
      </c>
      <c r="Q1540" s="35">
        <f>VLOOKUP(O1540,Stock[],3,FALSE)</f>
        <v>0.64</v>
      </c>
      <c r="R1540" s="35">
        <f>VLOOKUP(O1540,Stock[],4,FALSE)</f>
        <v>24</v>
      </c>
      <c r="S1540" s="34">
        <v>3</v>
      </c>
      <c r="T1540" s="35">
        <f>(DailySales!$S1540/DailySales!$R1540)+DailySales!$U1540</f>
        <v>0.125</v>
      </c>
      <c r="U1540" s="34"/>
      <c r="V1540" s="36">
        <f>+DailySales!$T1540*DailySales!$R1540</f>
        <v>3</v>
      </c>
      <c r="W1540" s="36">
        <f>+DailySales!$V1540*DailySales!$Q1540</f>
        <v>1.92</v>
      </c>
      <c r="X1540" s="36">
        <f>VLOOKUP(O1540,Stock[],6,FALSE)</f>
        <v>1330</v>
      </c>
      <c r="Y1540" s="36">
        <f>+DailySales!$V1540*DailySales!$X1540</f>
        <v>3990</v>
      </c>
      <c r="Z1540" s="37"/>
      <c r="AA1540" s="34"/>
      <c r="AB1540" s="78"/>
      <c r="AC1540" s="78"/>
      <c r="AD1540" s="34"/>
      <c r="AE1540" s="77"/>
      <c r="AF1540" s="38">
        <v>46032</v>
      </c>
      <c r="AG1540" s="39">
        <v>3990</v>
      </c>
      <c r="AH1540" s="38"/>
      <c r="AI1540" s="39"/>
      <c r="AJ1540" s="38"/>
      <c r="AK1540" s="39"/>
      <c r="AL1540" s="34"/>
      <c r="AM1540" s="39"/>
      <c r="AN154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40" s="26"/>
      <c r="AQ1540" s="26"/>
      <c r="AR1540" s="26"/>
    </row>
    <row r="1541" spans="1:44" ht="19.5" customHeight="1" x14ac:dyDescent="0.25">
      <c r="A1541" s="32">
        <f t="shared" si="124"/>
        <v>2026</v>
      </c>
      <c r="B1541" s="32">
        <f t="shared" si="125"/>
        <v>1</v>
      </c>
      <c r="C1541" s="25">
        <v>46032</v>
      </c>
      <c r="D1541" s="57">
        <f t="shared" ca="1" si="126"/>
        <v>46097</v>
      </c>
      <c r="E1541" s="32" t="str">
        <f t="shared" ca="1" si="127"/>
        <v>2-Months</v>
      </c>
      <c r="F1541" s="32" t="str">
        <f>VLOOKUP(O1541,Stock[],5,FALSE)</f>
        <v>BE</v>
      </c>
      <c r="G1541" s="33" t="s">
        <v>2395</v>
      </c>
      <c r="H1541" s="34" t="s">
        <v>282</v>
      </c>
      <c r="I1541" s="34" t="s">
        <v>2238</v>
      </c>
      <c r="J1541" s="32" t="str">
        <f>VLOOKUP(I1541,Customers[],2,FALSE)</f>
        <v>စစ်ဆေးရေးဂိတ်လက်ဆောင်</v>
      </c>
      <c r="K1541" s="32">
        <f>VLOOKUP(I1541,Customers[],4,FALSE)</f>
        <v>0</v>
      </c>
      <c r="L1541" s="32">
        <f>VLOOKUP(Table85[[#This Row],[CustomerID]],Table!H:K,3,0)</f>
        <v>0</v>
      </c>
      <c r="M1541" s="32">
        <f>VLOOKUP(I1541,Customers[],5,FALSE)</f>
        <v>0</v>
      </c>
      <c r="N1541" s="34" t="s">
        <v>13</v>
      </c>
      <c r="O1541" s="37" t="s">
        <v>217</v>
      </c>
      <c r="P1541" s="32" t="str">
        <f>VLOOKUP(O1541,Stock[],2,FALSE)</f>
        <v>လိမ္မော်ဖြူ</v>
      </c>
      <c r="Q1541" s="35">
        <f>VLOOKUP(O1541,Stock[],3,FALSE)</f>
        <v>0.64</v>
      </c>
      <c r="R1541" s="35">
        <f>VLOOKUP(O1541,Stock[],4,FALSE)</f>
        <v>24</v>
      </c>
      <c r="S1541" s="34">
        <v>4</v>
      </c>
      <c r="T1541" s="35">
        <f>(DailySales!$S1541/DailySales!$R1541)+DailySales!$U1541</f>
        <v>0.16666666666666666</v>
      </c>
      <c r="U1541" s="34"/>
      <c r="V1541" s="36">
        <f>+DailySales!$T1541*DailySales!$R1541</f>
        <v>4</v>
      </c>
      <c r="W1541" s="36">
        <f>+DailySales!$V1541*DailySales!$Q1541</f>
        <v>2.56</v>
      </c>
      <c r="X1541" s="36">
        <f>VLOOKUP(O1541,Stock[],6,FALSE)</f>
        <v>1330</v>
      </c>
      <c r="Y1541" s="36">
        <f>+DailySales!$V1541*DailySales!$X1541</f>
        <v>5320</v>
      </c>
      <c r="Z1541" s="37"/>
      <c r="AA1541" s="34"/>
      <c r="AB1541" s="78"/>
      <c r="AC1541" s="78"/>
      <c r="AD1541" s="34"/>
      <c r="AE1541" s="77"/>
      <c r="AF1541" s="38">
        <v>46032</v>
      </c>
      <c r="AG1541" s="39">
        <v>5320</v>
      </c>
      <c r="AH1541" s="38"/>
      <c r="AI1541" s="39"/>
      <c r="AJ1541" s="38"/>
      <c r="AK1541" s="39"/>
      <c r="AL1541" s="34"/>
      <c r="AM1541" s="39"/>
      <c r="AN154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41" s="26"/>
      <c r="AQ1541" s="26"/>
      <c r="AR1541" s="26"/>
    </row>
    <row r="1542" spans="1:44" ht="19.5" customHeight="1" x14ac:dyDescent="0.25">
      <c r="A1542" s="32">
        <f t="shared" si="124"/>
        <v>2026</v>
      </c>
      <c r="B1542" s="32">
        <f t="shared" si="125"/>
        <v>1</v>
      </c>
      <c r="C1542" s="25">
        <v>46032</v>
      </c>
      <c r="D1542" s="57">
        <f t="shared" ca="1" si="126"/>
        <v>46097</v>
      </c>
      <c r="E1542" s="32" t="str">
        <f t="shared" ca="1" si="127"/>
        <v>2-Months</v>
      </c>
      <c r="F1542" s="32" t="str">
        <f>VLOOKUP(O1542,Stock[],5,FALSE)</f>
        <v>BE</v>
      </c>
      <c r="G1542" s="33" t="s">
        <v>2396</v>
      </c>
      <c r="H1542" s="34"/>
      <c r="I1542" s="34" t="s">
        <v>226</v>
      </c>
      <c r="J1542" s="32" t="str">
        <f>VLOOKUP(I1542,Customers[],2,FALSE)</f>
        <v>Summer-1</v>
      </c>
      <c r="K1542" s="32" t="str">
        <f>VLOOKUP(I1542,Customers[],4,FALSE)</f>
        <v>Meiktila</v>
      </c>
      <c r="L1542" s="32" t="str">
        <f>VLOOKUP(Table85[[#This Row],[CustomerID]],Table!H:K,3,0)</f>
        <v>မိတ္ထီလာ</v>
      </c>
      <c r="M1542" s="32" t="str">
        <f>VLOOKUP(I1542,Customers[],5,FALSE)</f>
        <v>WholeSales</v>
      </c>
      <c r="N1542" s="34" t="s">
        <v>10</v>
      </c>
      <c r="O1542" s="37" t="s">
        <v>220</v>
      </c>
      <c r="P1542" s="32" t="str">
        <f>VLOOKUP(O1542,Stock[],2,FALSE)</f>
        <v>မြန်မာရှောက်ပျား</v>
      </c>
      <c r="Q1542" s="35">
        <f>VLOOKUP(O1542,Stock[],3,FALSE)</f>
        <v>0.64</v>
      </c>
      <c r="R1542" s="35">
        <f>VLOOKUP(O1542,Stock[],4,FALSE)</f>
        <v>14</v>
      </c>
      <c r="S1542" s="34"/>
      <c r="T1542" s="35">
        <f>(DailySales!$S1542/DailySales!$R1542)+DailySales!$U1542</f>
        <v>100</v>
      </c>
      <c r="U1542" s="34">
        <v>100</v>
      </c>
      <c r="V1542" s="36">
        <f>+DailySales!$T1542*DailySales!$R1542</f>
        <v>1400</v>
      </c>
      <c r="W1542" s="36">
        <f>+DailySales!$V1542*DailySales!$Q1542</f>
        <v>896</v>
      </c>
      <c r="X1542" s="36">
        <f>VLOOKUP(O1542,Stock[],6,FALSE)</f>
        <v>1370</v>
      </c>
      <c r="Y1542" s="36">
        <f>+DailySales!$V1542*DailySales!$X1542</f>
        <v>1918000</v>
      </c>
      <c r="Z1542" s="37"/>
      <c r="AA1542" s="34"/>
      <c r="AB1542" s="78"/>
      <c r="AC1542" s="78"/>
      <c r="AD1542" s="34"/>
      <c r="AE1542" s="77"/>
      <c r="AF1542" s="38"/>
      <c r="AG1542" s="39"/>
      <c r="AH1542" s="38">
        <v>46041</v>
      </c>
      <c r="AI1542" s="39">
        <v>1918000</v>
      </c>
      <c r="AJ1542" s="38"/>
      <c r="AK1542" s="39"/>
      <c r="AL1542" s="34"/>
      <c r="AM1542" s="39"/>
      <c r="AN154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42" s="26"/>
      <c r="AQ1542" s="26"/>
      <c r="AR1542" s="26"/>
    </row>
    <row r="1543" spans="1:44" ht="19.5" customHeight="1" x14ac:dyDescent="0.25">
      <c r="A1543" s="32">
        <f t="shared" si="124"/>
        <v>2026</v>
      </c>
      <c r="B1543" s="32">
        <f t="shared" si="125"/>
        <v>1</v>
      </c>
      <c r="C1543" s="25">
        <v>46032</v>
      </c>
      <c r="D1543" s="57">
        <f t="shared" ca="1" si="126"/>
        <v>46097</v>
      </c>
      <c r="E1543" s="32" t="str">
        <f t="shared" ca="1" si="127"/>
        <v>2-Months</v>
      </c>
      <c r="F1543" s="32" t="str">
        <f>VLOOKUP(O1543,Stock[],5,FALSE)</f>
        <v>BE</v>
      </c>
      <c r="G1543" s="33" t="s">
        <v>2396</v>
      </c>
      <c r="H1543" s="34"/>
      <c r="I1543" s="34" t="s">
        <v>226</v>
      </c>
      <c r="J1543" s="32" t="str">
        <f>VLOOKUP(I1543,Customers[],2,FALSE)</f>
        <v>Summer-1</v>
      </c>
      <c r="K1543" s="32" t="str">
        <f>VLOOKUP(I1543,Customers[],4,FALSE)</f>
        <v>Meiktila</v>
      </c>
      <c r="L1543" s="32" t="str">
        <f>VLOOKUP(Table85[[#This Row],[CustomerID]],Table!H:K,3,0)</f>
        <v>မိတ္ထီလာ</v>
      </c>
      <c r="M1543" s="32" t="str">
        <f>VLOOKUP(I1543,Customers[],5,FALSE)</f>
        <v>WholeSales</v>
      </c>
      <c r="N1543" s="34" t="s">
        <v>10</v>
      </c>
      <c r="O1543" s="37" t="s">
        <v>209</v>
      </c>
      <c r="P1543" s="32" t="str">
        <f>VLOOKUP(O1543,Stock[],2,FALSE)</f>
        <v>ဇေယျဝတီ Red</v>
      </c>
      <c r="Q1543" s="35">
        <f>VLOOKUP(O1543,Stock[],3,FALSE)</f>
        <v>0.64</v>
      </c>
      <c r="R1543" s="35">
        <f>VLOOKUP(O1543,Stock[],4,FALSE)</f>
        <v>14</v>
      </c>
      <c r="S1543" s="34"/>
      <c r="T1543" s="35">
        <f>(DailySales!$S1543/DailySales!$R1543)+DailySales!$U1543</f>
        <v>100</v>
      </c>
      <c r="U1543" s="34">
        <v>100</v>
      </c>
      <c r="V1543" s="36">
        <f>+DailySales!$T1543*DailySales!$R1543</f>
        <v>1400</v>
      </c>
      <c r="W1543" s="36">
        <f>+DailySales!$V1543*DailySales!$Q1543</f>
        <v>896</v>
      </c>
      <c r="X1543" s="36">
        <f>VLOOKUP(O1543,Stock[],6,FALSE)</f>
        <v>1330</v>
      </c>
      <c r="Y1543" s="36">
        <f>+DailySales!$V1543*DailySales!$X1543</f>
        <v>1862000</v>
      </c>
      <c r="Z1543" s="37"/>
      <c r="AA1543" s="34"/>
      <c r="AB1543" s="78"/>
      <c r="AC1543" s="78">
        <v>107380</v>
      </c>
      <c r="AD1543" s="34"/>
      <c r="AE1543" s="77"/>
      <c r="AF1543" s="38"/>
      <c r="AG1543" s="39"/>
      <c r="AH1543" s="38">
        <v>46041</v>
      </c>
      <c r="AI1543" s="39">
        <v>1754620</v>
      </c>
      <c r="AJ1543" s="38"/>
      <c r="AK1543" s="39"/>
      <c r="AL1543" s="34"/>
      <c r="AM1543" s="39"/>
      <c r="AN154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43" s="26"/>
      <c r="AQ1543" s="26"/>
      <c r="AR1543" s="26"/>
    </row>
    <row r="1544" spans="1:44" ht="19.5" customHeight="1" x14ac:dyDescent="0.25">
      <c r="A1544" s="32">
        <f t="shared" si="124"/>
        <v>2026</v>
      </c>
      <c r="B1544" s="32">
        <f t="shared" si="125"/>
        <v>1</v>
      </c>
      <c r="C1544" s="25">
        <v>46032</v>
      </c>
      <c r="D1544" s="57">
        <f t="shared" ca="1" si="126"/>
        <v>46097</v>
      </c>
      <c r="E1544" s="32" t="str">
        <f t="shared" ca="1" si="127"/>
        <v>2-Months</v>
      </c>
      <c r="F1544" s="32" t="str">
        <f>VLOOKUP(O1544,Stock[],5,FALSE)</f>
        <v>BE</v>
      </c>
      <c r="G1544" s="33" t="s">
        <v>2397</v>
      </c>
      <c r="H1544" s="34"/>
      <c r="I1544" s="34" t="s">
        <v>239</v>
      </c>
      <c r="J1544" s="32" t="str">
        <f>VLOOKUP(I1544,Customers[],2,FALSE)</f>
        <v>ဦးရဲမြင့်</v>
      </c>
      <c r="K1544" s="32" t="str">
        <f>VLOOKUP(I1544,Customers[],4,FALSE)</f>
        <v>Pyawbwe</v>
      </c>
      <c r="L1544" s="32" t="str">
        <f>VLOOKUP(Table85[[#This Row],[CustomerID]],Table!H:K,3,0)</f>
        <v>ပျော်ဘွယ်</v>
      </c>
      <c r="M1544" s="32" t="str">
        <f>VLOOKUP(I1544,Customers[],5,FALSE)</f>
        <v>WholeSales/Contract</v>
      </c>
      <c r="N1544" s="34" t="s">
        <v>10</v>
      </c>
      <c r="O1544" s="37" t="s">
        <v>220</v>
      </c>
      <c r="P1544" s="32" t="str">
        <f>VLOOKUP(O1544,Stock[],2,FALSE)</f>
        <v>မြန်မာရှောက်ပျား</v>
      </c>
      <c r="Q1544" s="35">
        <f>VLOOKUP(O1544,Stock[],3,FALSE)</f>
        <v>0.64</v>
      </c>
      <c r="R1544" s="35">
        <f>VLOOKUP(O1544,Stock[],4,FALSE)</f>
        <v>14</v>
      </c>
      <c r="S1544" s="34"/>
      <c r="T1544" s="35">
        <f>(DailySales!$S1544/DailySales!$R1544)+DailySales!$U1544</f>
        <v>250</v>
      </c>
      <c r="U1544" s="34">
        <v>250</v>
      </c>
      <c r="V1544" s="36">
        <f>+DailySales!$T1544*DailySales!$R1544</f>
        <v>3500</v>
      </c>
      <c r="W1544" s="36">
        <f>+DailySales!$V1544*DailySales!$Q1544</f>
        <v>2240</v>
      </c>
      <c r="X1544" s="36">
        <f>VLOOKUP(O1544,Stock[],6,FALSE)</f>
        <v>1370</v>
      </c>
      <c r="Y1544" s="36">
        <f>+DailySales!$V1544*DailySales!$X1544</f>
        <v>4795000</v>
      </c>
      <c r="Z1544" s="37"/>
      <c r="AA1544" s="34"/>
      <c r="AB1544" s="78"/>
      <c r="AC1544" s="78"/>
      <c r="AD1544" s="34"/>
      <c r="AE1544" s="77"/>
      <c r="AF1544" s="38"/>
      <c r="AG1544" s="39"/>
      <c r="AH1544" s="38">
        <v>46044</v>
      </c>
      <c r="AI1544" s="39">
        <v>4795000</v>
      </c>
      <c r="AJ1544" s="38"/>
      <c r="AK1544" s="39"/>
      <c r="AL1544" s="34"/>
      <c r="AM1544" s="39"/>
      <c r="AN154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44" s="26"/>
      <c r="AQ1544" s="26"/>
      <c r="AR1544" s="26"/>
    </row>
    <row r="1545" spans="1:44" ht="19.5" customHeight="1" x14ac:dyDescent="0.25">
      <c r="A1545" s="32">
        <f t="shared" si="124"/>
        <v>2026</v>
      </c>
      <c r="B1545" s="32">
        <f t="shared" si="125"/>
        <v>1</v>
      </c>
      <c r="C1545" s="25">
        <v>46032</v>
      </c>
      <c r="D1545" s="57">
        <f t="shared" ca="1" si="126"/>
        <v>46097</v>
      </c>
      <c r="E1545" s="32" t="str">
        <f t="shared" ca="1" si="127"/>
        <v>2-Months</v>
      </c>
      <c r="F1545" s="32" t="str">
        <f>VLOOKUP(O1545,Stock[],5,FALSE)</f>
        <v>BE</v>
      </c>
      <c r="G1545" s="33" t="s">
        <v>2397</v>
      </c>
      <c r="H1545" s="34"/>
      <c r="I1545" s="34" t="s">
        <v>239</v>
      </c>
      <c r="J1545" s="32" t="str">
        <f>VLOOKUP(I1545,Customers[],2,FALSE)</f>
        <v>ဦးရဲမြင့်</v>
      </c>
      <c r="K1545" s="32" t="str">
        <f>VLOOKUP(I1545,Customers[],4,FALSE)</f>
        <v>Pyawbwe</v>
      </c>
      <c r="L1545" s="32" t="str">
        <f>VLOOKUP(Table85[[#This Row],[CustomerID]],Table!H:K,3,0)</f>
        <v>ပျော်ဘွယ်</v>
      </c>
      <c r="M1545" s="32" t="str">
        <f>VLOOKUP(I1545,Customers[],5,FALSE)</f>
        <v>WholeSales/Contract</v>
      </c>
      <c r="N1545" s="34" t="s">
        <v>10</v>
      </c>
      <c r="O1545" s="37" t="s">
        <v>209</v>
      </c>
      <c r="P1545" s="32" t="str">
        <f>VLOOKUP(O1545,Stock[],2,FALSE)</f>
        <v>ဇေယျဝတီ Red</v>
      </c>
      <c r="Q1545" s="35">
        <f>VLOOKUP(O1545,Stock[],3,FALSE)</f>
        <v>0.64</v>
      </c>
      <c r="R1545" s="35">
        <f>VLOOKUP(O1545,Stock[],4,FALSE)</f>
        <v>14</v>
      </c>
      <c r="S1545" s="34"/>
      <c r="T1545" s="35">
        <f>(DailySales!$S1545/DailySales!$R1545)+DailySales!$U1545</f>
        <v>210</v>
      </c>
      <c r="U1545" s="34">
        <v>210</v>
      </c>
      <c r="V1545" s="36">
        <f>+DailySales!$T1545*DailySales!$R1545</f>
        <v>2940</v>
      </c>
      <c r="W1545" s="36">
        <f>+DailySales!$V1545*DailySales!$Q1545</f>
        <v>1881.6000000000001</v>
      </c>
      <c r="X1545" s="36">
        <f>VLOOKUP(O1545,Stock[],6,FALSE)</f>
        <v>1330</v>
      </c>
      <c r="Y1545" s="36">
        <f>+DailySales!$V1545*DailySales!$X1545</f>
        <v>3910200</v>
      </c>
      <c r="Z1545" s="37"/>
      <c r="AA1545" s="34"/>
      <c r="AB1545" s="78"/>
      <c r="AC1545" s="78"/>
      <c r="AD1545" s="34"/>
      <c r="AE1545" s="77"/>
      <c r="AF1545" s="38"/>
      <c r="AG1545" s="39"/>
      <c r="AH1545" s="38">
        <v>46044</v>
      </c>
      <c r="AI1545" s="39">
        <v>3910200</v>
      </c>
      <c r="AJ1545" s="38"/>
      <c r="AK1545" s="39"/>
      <c r="AL1545" s="34"/>
      <c r="AM1545" s="39"/>
      <c r="AN154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45" s="26"/>
      <c r="AQ1545" s="26"/>
      <c r="AR1545" s="26"/>
    </row>
    <row r="1546" spans="1:44" ht="19.5" customHeight="1" x14ac:dyDescent="0.25">
      <c r="A1546" s="32">
        <f t="shared" si="124"/>
        <v>2026</v>
      </c>
      <c r="B1546" s="32">
        <f t="shared" si="125"/>
        <v>1</v>
      </c>
      <c r="C1546" s="25">
        <v>46032</v>
      </c>
      <c r="D1546" s="57">
        <f t="shared" ca="1" si="126"/>
        <v>46097</v>
      </c>
      <c r="E1546" s="32" t="str">
        <f t="shared" ca="1" si="127"/>
        <v>2-Months</v>
      </c>
      <c r="F1546" s="32" t="str">
        <f>VLOOKUP(O1546,Stock[],5,FALSE)</f>
        <v>BE</v>
      </c>
      <c r="G1546" s="33" t="s">
        <v>2398</v>
      </c>
      <c r="H1546" s="34"/>
      <c r="I1546" s="34" t="s">
        <v>236</v>
      </c>
      <c r="J1546" s="32" t="str">
        <f>VLOOKUP(I1546,Customers[],2,FALSE)</f>
        <v>မယဉ်ယဉ်အေး</v>
      </c>
      <c r="K1546" s="32" t="str">
        <f>VLOOKUP(I1546,Customers[],4,FALSE)</f>
        <v>Mahlaing</v>
      </c>
      <c r="L1546" s="32" t="str">
        <f>VLOOKUP(Table85[[#This Row],[CustomerID]],Table!H:K,3,0)</f>
        <v>မလှိုင်</v>
      </c>
      <c r="M1546" s="32" t="str">
        <f>VLOOKUP(I1546,Customers[],5,FALSE)</f>
        <v>WholeSales/Contract</v>
      </c>
      <c r="N1546" s="34" t="s">
        <v>10</v>
      </c>
      <c r="O1546" s="37" t="s">
        <v>220</v>
      </c>
      <c r="P1546" s="32" t="str">
        <f>VLOOKUP(O1546,Stock[],2,FALSE)</f>
        <v>မြန်မာရှောက်ပျား</v>
      </c>
      <c r="Q1546" s="35">
        <f>VLOOKUP(O1546,Stock[],3,FALSE)</f>
        <v>0.64</v>
      </c>
      <c r="R1546" s="35">
        <f>VLOOKUP(O1546,Stock[],4,FALSE)</f>
        <v>14</v>
      </c>
      <c r="S1546" s="34"/>
      <c r="T1546" s="35">
        <f>(DailySales!$S1546/DailySales!$R1546)+DailySales!$U1546</f>
        <v>10</v>
      </c>
      <c r="U1546" s="34">
        <v>10</v>
      </c>
      <c r="V1546" s="36">
        <f>+DailySales!$T1546*DailySales!$R1546</f>
        <v>140</v>
      </c>
      <c r="W1546" s="36">
        <f>+DailySales!$V1546*DailySales!$Q1546</f>
        <v>89.600000000000009</v>
      </c>
      <c r="X1546" s="36">
        <f>VLOOKUP(O1546,Stock[],6,FALSE)</f>
        <v>1370</v>
      </c>
      <c r="Y1546" s="36">
        <f>+DailySales!$V1546*DailySales!$X1546</f>
        <v>191800</v>
      </c>
      <c r="Z1546" s="37"/>
      <c r="AA1546" s="34"/>
      <c r="AB1546" s="78"/>
      <c r="AC1546" s="78"/>
      <c r="AD1546" s="34"/>
      <c r="AE1546" s="77"/>
      <c r="AF1546" s="38"/>
      <c r="AG1546" s="39"/>
      <c r="AH1546" s="38"/>
      <c r="AI1546" s="39"/>
      <c r="AJ1546" s="38">
        <v>46055</v>
      </c>
      <c r="AK1546" s="39">
        <v>191800</v>
      </c>
      <c r="AL1546" s="34"/>
      <c r="AM1546" s="39"/>
      <c r="AN154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46" s="26"/>
      <c r="AQ1546" s="26"/>
      <c r="AR1546" s="26"/>
    </row>
    <row r="1547" spans="1:44" ht="19.5" customHeight="1" x14ac:dyDescent="0.25">
      <c r="A1547" s="32">
        <f t="shared" si="124"/>
        <v>2026</v>
      </c>
      <c r="B1547" s="32">
        <f t="shared" si="125"/>
        <v>1</v>
      </c>
      <c r="C1547" s="25">
        <v>46032</v>
      </c>
      <c r="D1547" s="57">
        <f t="shared" ca="1" si="126"/>
        <v>46097</v>
      </c>
      <c r="E1547" s="32" t="str">
        <f t="shared" ca="1" si="127"/>
        <v>2-Months</v>
      </c>
      <c r="F1547" s="32" t="str">
        <f>VLOOKUP(O1547,Stock[],5,FALSE)</f>
        <v>BE</v>
      </c>
      <c r="G1547" s="33" t="s">
        <v>2398</v>
      </c>
      <c r="H1547" s="34"/>
      <c r="I1547" s="34" t="s">
        <v>236</v>
      </c>
      <c r="J1547" s="32" t="str">
        <f>VLOOKUP(I1547,Customers[],2,FALSE)</f>
        <v>မယဉ်ယဉ်အေး</v>
      </c>
      <c r="K1547" s="32" t="str">
        <f>VLOOKUP(I1547,Customers[],4,FALSE)</f>
        <v>Mahlaing</v>
      </c>
      <c r="L1547" s="32" t="str">
        <f>VLOOKUP(Table85[[#This Row],[CustomerID]],Table!H:K,3,0)</f>
        <v>မလှိုင်</v>
      </c>
      <c r="M1547" s="32" t="str">
        <f>VLOOKUP(I1547,Customers[],5,FALSE)</f>
        <v>WholeSales/Contract</v>
      </c>
      <c r="N1547" s="34" t="s">
        <v>10</v>
      </c>
      <c r="O1547" s="37" t="s">
        <v>217</v>
      </c>
      <c r="P1547" s="32" t="str">
        <f>VLOOKUP(O1547,Stock[],2,FALSE)</f>
        <v>လိမ္မော်ဖြူ</v>
      </c>
      <c r="Q1547" s="35">
        <f>VLOOKUP(O1547,Stock[],3,FALSE)</f>
        <v>0.64</v>
      </c>
      <c r="R1547" s="35">
        <f>VLOOKUP(O1547,Stock[],4,FALSE)</f>
        <v>24</v>
      </c>
      <c r="S1547" s="34"/>
      <c r="T1547" s="35">
        <f>(DailySales!$S1547/DailySales!$R1547)+DailySales!$U1547</f>
        <v>20</v>
      </c>
      <c r="U1547" s="34">
        <v>20</v>
      </c>
      <c r="V1547" s="36">
        <f>+DailySales!$T1547*DailySales!$R1547</f>
        <v>480</v>
      </c>
      <c r="W1547" s="36">
        <f>+DailySales!$V1547*DailySales!$Q1547</f>
        <v>307.2</v>
      </c>
      <c r="X1547" s="36">
        <f>VLOOKUP(O1547,Stock[],6,FALSE)</f>
        <v>1330</v>
      </c>
      <c r="Y1547" s="36">
        <f>+DailySales!$V1547*DailySales!$X1547</f>
        <v>638400</v>
      </c>
      <c r="Z1547" s="37"/>
      <c r="AA1547" s="34"/>
      <c r="AB1547" s="78"/>
      <c r="AC1547" s="78"/>
      <c r="AD1547" s="34"/>
      <c r="AE1547" s="77"/>
      <c r="AF1547" s="38"/>
      <c r="AG1547" s="39"/>
      <c r="AH1547" s="38"/>
      <c r="AI1547" s="39"/>
      <c r="AJ1547" s="38">
        <v>46055</v>
      </c>
      <c r="AK1547" s="39">
        <v>638400</v>
      </c>
      <c r="AL1547" s="34"/>
      <c r="AM1547" s="39"/>
      <c r="AN154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47" s="26"/>
      <c r="AQ1547" s="26"/>
      <c r="AR1547" s="26"/>
    </row>
    <row r="1548" spans="1:44" ht="19.5" customHeight="1" x14ac:dyDescent="0.25">
      <c r="A1548" s="32">
        <f t="shared" si="124"/>
        <v>2026</v>
      </c>
      <c r="B1548" s="32">
        <f t="shared" si="125"/>
        <v>1</v>
      </c>
      <c r="C1548" s="25">
        <v>46032</v>
      </c>
      <c r="D1548" s="57">
        <f t="shared" ca="1" si="126"/>
        <v>46097</v>
      </c>
      <c r="E1548" s="32" t="str">
        <f t="shared" ca="1" si="127"/>
        <v>2-Months</v>
      </c>
      <c r="F1548" s="32" t="str">
        <f>VLOOKUP(O1548,Stock[],5,FALSE)</f>
        <v>BE</v>
      </c>
      <c r="G1548" s="33" t="s">
        <v>2398</v>
      </c>
      <c r="H1548" s="34"/>
      <c r="I1548" s="34" t="s">
        <v>236</v>
      </c>
      <c r="J1548" s="32" t="str">
        <f>VLOOKUP(I1548,Customers[],2,FALSE)</f>
        <v>မယဉ်ယဉ်အေး</v>
      </c>
      <c r="K1548" s="32" t="str">
        <f>VLOOKUP(I1548,Customers[],4,FALSE)</f>
        <v>Mahlaing</v>
      </c>
      <c r="L1548" s="32" t="str">
        <f>VLOOKUP(Table85[[#This Row],[CustomerID]],Table!H:K,3,0)</f>
        <v>မလှိုင်</v>
      </c>
      <c r="M1548" s="32" t="str">
        <f>VLOOKUP(I1548,Customers[],5,FALSE)</f>
        <v>WholeSales/Contract</v>
      </c>
      <c r="N1548" s="34" t="s">
        <v>10</v>
      </c>
      <c r="O1548" s="37" t="s">
        <v>2120</v>
      </c>
      <c r="P1548" s="32" t="str">
        <f>VLOOKUP(O1548,Stock[],2,FALSE)</f>
        <v>ဇေ အရက်သန့်</v>
      </c>
      <c r="Q1548" s="35">
        <f>VLOOKUP(O1548,Stock[],3,FALSE)</f>
        <v>0.64</v>
      </c>
      <c r="R1548" s="35">
        <f>VLOOKUP(O1548,Stock[],4,FALSE)</f>
        <v>14</v>
      </c>
      <c r="S1548" s="34"/>
      <c r="T1548" s="35">
        <f>(DailySales!$S1548/DailySales!$R1548)+DailySales!$U1548</f>
        <v>30</v>
      </c>
      <c r="U1548" s="34">
        <v>30</v>
      </c>
      <c r="V1548" s="36">
        <f>+DailySales!$T1548*DailySales!$R1548</f>
        <v>420</v>
      </c>
      <c r="W1548" s="36">
        <f>+DailySales!$V1548*DailySales!$Q1548</f>
        <v>268.8</v>
      </c>
      <c r="X1548" s="36">
        <f>VLOOKUP(O1548,Stock[],6,FALSE)</f>
        <v>1380</v>
      </c>
      <c r="Y1548" s="36">
        <f>+DailySales!$V1548*DailySales!$X1548</f>
        <v>579600</v>
      </c>
      <c r="Z1548" s="37"/>
      <c r="AA1548" s="34"/>
      <c r="AB1548" s="78"/>
      <c r="AC1548" s="78"/>
      <c r="AD1548" s="34"/>
      <c r="AE1548" s="77"/>
      <c r="AF1548" s="38"/>
      <c r="AG1548" s="39"/>
      <c r="AH1548" s="38"/>
      <c r="AI1548" s="39"/>
      <c r="AJ1548" s="38">
        <v>46055</v>
      </c>
      <c r="AK1548" s="39">
        <v>579600</v>
      </c>
      <c r="AL1548" s="34"/>
      <c r="AM1548" s="39"/>
      <c r="AN154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48" s="26"/>
      <c r="AQ1548" s="26"/>
      <c r="AR1548" s="26"/>
    </row>
    <row r="1549" spans="1:44" ht="19.5" customHeight="1" x14ac:dyDescent="0.25">
      <c r="A1549" s="32">
        <f t="shared" si="124"/>
        <v>2026</v>
      </c>
      <c r="B1549" s="32">
        <f t="shared" si="125"/>
        <v>1</v>
      </c>
      <c r="C1549" s="25">
        <v>46032</v>
      </c>
      <c r="D1549" s="57">
        <f t="shared" ca="1" si="126"/>
        <v>46097</v>
      </c>
      <c r="E1549" s="32" t="str">
        <f t="shared" ca="1" si="127"/>
        <v>2-Months</v>
      </c>
      <c r="F1549" s="32" t="str">
        <f>VLOOKUP(O1549,Stock[],5,FALSE)</f>
        <v>BE</v>
      </c>
      <c r="G1549" s="33" t="s">
        <v>2398</v>
      </c>
      <c r="H1549" s="34"/>
      <c r="I1549" s="34" t="s">
        <v>236</v>
      </c>
      <c r="J1549" s="32" t="str">
        <f>VLOOKUP(I1549,Customers[],2,FALSE)</f>
        <v>မယဉ်ယဉ်အေး</v>
      </c>
      <c r="K1549" s="32" t="str">
        <f>VLOOKUP(I1549,Customers[],4,FALSE)</f>
        <v>Mahlaing</v>
      </c>
      <c r="L1549" s="32" t="str">
        <f>VLOOKUP(Table85[[#This Row],[CustomerID]],Table!H:K,3,0)</f>
        <v>မလှိုင်</v>
      </c>
      <c r="M1549" s="32" t="str">
        <f>VLOOKUP(I1549,Customers[],5,FALSE)</f>
        <v>WholeSales/Contract</v>
      </c>
      <c r="N1549" s="34" t="s">
        <v>10</v>
      </c>
      <c r="O1549" s="37" t="s">
        <v>209</v>
      </c>
      <c r="P1549" s="32" t="str">
        <f>VLOOKUP(O1549,Stock[],2,FALSE)</f>
        <v>ဇေယျဝတီ Red</v>
      </c>
      <c r="Q1549" s="35">
        <f>VLOOKUP(O1549,Stock[],3,FALSE)</f>
        <v>0.64</v>
      </c>
      <c r="R1549" s="35">
        <f>VLOOKUP(O1549,Stock[],4,FALSE)</f>
        <v>14</v>
      </c>
      <c r="S1549" s="34"/>
      <c r="T1549" s="35">
        <f>(DailySales!$S1549/DailySales!$R1549)+DailySales!$U1549</f>
        <v>50</v>
      </c>
      <c r="U1549" s="34">
        <v>50</v>
      </c>
      <c r="V1549" s="36">
        <f>+DailySales!$T1549*DailySales!$R1549</f>
        <v>700</v>
      </c>
      <c r="W1549" s="36">
        <f>+DailySales!$V1549*DailySales!$Q1549</f>
        <v>448</v>
      </c>
      <c r="X1549" s="36">
        <f>VLOOKUP(O1549,Stock[],6,FALSE)</f>
        <v>1330</v>
      </c>
      <c r="Y1549" s="36">
        <f>+DailySales!$V1549*DailySales!$X1549</f>
        <v>931000</v>
      </c>
      <c r="Z1549" s="37"/>
      <c r="AA1549" s="34"/>
      <c r="AB1549" s="78"/>
      <c r="AC1549" s="78"/>
      <c r="AD1549" s="34"/>
      <c r="AE1549" s="77"/>
      <c r="AF1549" s="38"/>
      <c r="AG1549" s="39"/>
      <c r="AH1549" s="38"/>
      <c r="AI1549" s="39"/>
      <c r="AJ1549" s="38">
        <v>46055</v>
      </c>
      <c r="AK1549" s="39">
        <v>931000</v>
      </c>
      <c r="AL1549" s="34"/>
      <c r="AM1549" s="39"/>
      <c r="AN154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49" s="26"/>
      <c r="AQ1549" s="26"/>
      <c r="AR1549" s="26"/>
    </row>
    <row r="1550" spans="1:44" ht="19.5" customHeight="1" x14ac:dyDescent="0.25">
      <c r="A1550" s="32">
        <f t="shared" si="124"/>
        <v>2026</v>
      </c>
      <c r="B1550" s="32">
        <f t="shared" si="125"/>
        <v>1</v>
      </c>
      <c r="C1550" s="25">
        <v>46032</v>
      </c>
      <c r="D1550" s="57">
        <f t="shared" ca="1" si="126"/>
        <v>46097</v>
      </c>
      <c r="E1550" s="32" t="str">
        <f t="shared" ca="1" si="127"/>
        <v>2-Months</v>
      </c>
      <c r="F1550" s="32" t="str">
        <f>VLOOKUP(O1550,Stock[],5,FALSE)</f>
        <v>BE</v>
      </c>
      <c r="G1550" s="33" t="s">
        <v>2398</v>
      </c>
      <c r="H1550" s="34"/>
      <c r="I1550" s="34" t="s">
        <v>236</v>
      </c>
      <c r="J1550" s="32" t="str">
        <f>VLOOKUP(I1550,Customers[],2,FALSE)</f>
        <v>မယဉ်ယဉ်အေး</v>
      </c>
      <c r="K1550" s="32" t="str">
        <f>VLOOKUP(I1550,Customers[],4,FALSE)</f>
        <v>Mahlaing</v>
      </c>
      <c r="L1550" s="32" t="str">
        <f>VLOOKUP(Table85[[#This Row],[CustomerID]],Table!H:K,3,0)</f>
        <v>မလှိုင်</v>
      </c>
      <c r="M1550" s="32" t="str">
        <f>VLOOKUP(I1550,Customers[],5,FALSE)</f>
        <v>WholeSales/Contract</v>
      </c>
      <c r="N1550" s="34" t="s">
        <v>10</v>
      </c>
      <c r="O1550" s="37" t="s">
        <v>214</v>
      </c>
      <c r="P1550" s="32" t="str">
        <f>VLOOKUP(O1550,Stock[],2,FALSE)</f>
        <v>ကောင်းကြည်</v>
      </c>
      <c r="Q1550" s="35">
        <f>VLOOKUP(O1550,Stock[],3,FALSE)</f>
        <v>0.64</v>
      </c>
      <c r="R1550" s="35">
        <f>VLOOKUP(O1550,Stock[],4,FALSE)</f>
        <v>14</v>
      </c>
      <c r="S1550" s="34"/>
      <c r="T1550" s="35">
        <f>(DailySales!$S1550/DailySales!$R1550)+DailySales!$U1550</f>
        <v>30</v>
      </c>
      <c r="U1550" s="34">
        <v>30</v>
      </c>
      <c r="V1550" s="36">
        <f>+DailySales!$T1550*DailySales!$R1550</f>
        <v>420</v>
      </c>
      <c r="W1550" s="36">
        <f>+DailySales!$V1550*DailySales!$Q1550</f>
        <v>268.8</v>
      </c>
      <c r="X1550" s="36">
        <f>VLOOKUP(O1550,Stock[],6,FALSE)</f>
        <v>1330</v>
      </c>
      <c r="Y1550" s="36">
        <f>+DailySales!$V1550*DailySales!$X1550</f>
        <v>558600</v>
      </c>
      <c r="Z1550" s="37"/>
      <c r="AA1550" s="34"/>
      <c r="AB1550" s="78"/>
      <c r="AC1550" s="78"/>
      <c r="AD1550" s="34"/>
      <c r="AE1550" s="77"/>
      <c r="AF1550" s="38"/>
      <c r="AG1550" s="39"/>
      <c r="AH1550" s="38"/>
      <c r="AI1550" s="39"/>
      <c r="AJ1550" s="38">
        <v>46055</v>
      </c>
      <c r="AK1550" s="39">
        <v>558600</v>
      </c>
      <c r="AL1550" s="34"/>
      <c r="AM1550" s="39"/>
      <c r="AN155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50" s="26"/>
      <c r="AQ1550" s="26"/>
      <c r="AR1550" s="26"/>
    </row>
    <row r="1551" spans="1:44" ht="19.5" customHeight="1" x14ac:dyDescent="0.25">
      <c r="A1551" s="32">
        <f t="shared" si="124"/>
        <v>2026</v>
      </c>
      <c r="B1551" s="32">
        <f t="shared" si="125"/>
        <v>1</v>
      </c>
      <c r="C1551" s="25">
        <v>46032</v>
      </c>
      <c r="D1551" s="57">
        <f t="shared" ca="1" si="126"/>
        <v>46097</v>
      </c>
      <c r="E1551" s="32" t="str">
        <f t="shared" ca="1" si="127"/>
        <v>2-Months</v>
      </c>
      <c r="F1551" s="32" t="str">
        <f>VLOOKUP(O1551,Stock[],5,FALSE)</f>
        <v>BE</v>
      </c>
      <c r="G1551" s="33" t="s">
        <v>2399</v>
      </c>
      <c r="H1551" s="34"/>
      <c r="I1551" s="34" t="s">
        <v>303</v>
      </c>
      <c r="J1551" s="32" t="str">
        <f>VLOOKUP(I1551,Customers[],2,FALSE)</f>
        <v>အောင်ကြီး</v>
      </c>
      <c r="K1551" s="32" t="str">
        <f>VLOOKUP(I1551,Customers[],4,FALSE)</f>
        <v>Meiktila</v>
      </c>
      <c r="L1551" s="32" t="str">
        <f>VLOOKUP(Table85[[#This Row],[CustomerID]],Table!H:K,3,0)</f>
        <v>မိတ္ထီလာ</v>
      </c>
      <c r="M1551" s="32" t="str">
        <f>VLOOKUP(I1551,Customers[],5,FALSE)</f>
        <v>Van-2</v>
      </c>
      <c r="N1551" s="34" t="s">
        <v>10</v>
      </c>
      <c r="O1551" s="37" t="s">
        <v>207</v>
      </c>
      <c r="P1551" s="32" t="str">
        <f>VLOOKUP(O1551,Stock[],2,FALSE)</f>
        <v>ရွှေမင်းသားခေါင်ရည်</v>
      </c>
      <c r="Q1551" s="35">
        <f>VLOOKUP(O1551,Stock[],3,FALSE)</f>
        <v>0.64</v>
      </c>
      <c r="R1551" s="35">
        <f>VLOOKUP(O1551,Stock[],4,FALSE)</f>
        <v>24</v>
      </c>
      <c r="S1551" s="34">
        <v>6</v>
      </c>
      <c r="T1551" s="35">
        <f>(DailySales!$S1551/DailySales!$R1551)+DailySales!$U1551</f>
        <v>0.25</v>
      </c>
      <c r="U1551" s="34"/>
      <c r="V1551" s="36">
        <f>+DailySales!$T1551*DailySales!$R1551</f>
        <v>6</v>
      </c>
      <c r="W1551" s="36">
        <f>+DailySales!$V1551*DailySales!$Q1551</f>
        <v>3.84</v>
      </c>
      <c r="X1551" s="36">
        <f>VLOOKUP(O1551,Stock[],6,FALSE)</f>
        <v>800</v>
      </c>
      <c r="Y1551" s="36">
        <f>+DailySales!$V1551*DailySales!$X1551</f>
        <v>4800</v>
      </c>
      <c r="Z1551" s="37"/>
      <c r="AA1551" s="34"/>
      <c r="AB1551" s="78"/>
      <c r="AC1551" s="78"/>
      <c r="AD1551" s="34"/>
      <c r="AE1551" s="77"/>
      <c r="AF1551" s="38"/>
      <c r="AG1551" s="39"/>
      <c r="AH1551" s="38">
        <v>46058</v>
      </c>
      <c r="AI1551" s="39">
        <v>4800</v>
      </c>
      <c r="AJ1551" s="38"/>
      <c r="AK1551" s="39"/>
      <c r="AL1551" s="34"/>
      <c r="AM1551" s="39"/>
      <c r="AN155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51" s="26"/>
      <c r="AQ1551" s="26"/>
      <c r="AR1551" s="26"/>
    </row>
    <row r="1552" spans="1:44" ht="19.5" customHeight="1" x14ac:dyDescent="0.25">
      <c r="A1552" s="32">
        <f t="shared" si="124"/>
        <v>2026</v>
      </c>
      <c r="B1552" s="32">
        <f t="shared" si="125"/>
        <v>1</v>
      </c>
      <c r="C1552" s="25">
        <v>46032</v>
      </c>
      <c r="D1552" s="57">
        <f t="shared" ca="1" si="126"/>
        <v>46097</v>
      </c>
      <c r="E1552" s="32" t="str">
        <f t="shared" ca="1" si="127"/>
        <v>2-Months</v>
      </c>
      <c r="F1552" s="32" t="str">
        <f>VLOOKUP(O1552,Stock[],5,FALSE)</f>
        <v>BE</v>
      </c>
      <c r="G1552" s="33" t="s">
        <v>2400</v>
      </c>
      <c r="H1552" s="34"/>
      <c r="I1552" s="34" t="s">
        <v>180</v>
      </c>
      <c r="J1552" s="32" t="str">
        <f>VLOOKUP(I1552,Customers[],2,FALSE)</f>
        <v>ရွှေမြင်း</v>
      </c>
      <c r="K1552" s="32" t="str">
        <f>VLOOKUP(I1552,Customers[],4,FALSE)</f>
        <v>Meiktila</v>
      </c>
      <c r="L1552" s="32" t="str">
        <f>VLOOKUP(Table85[[#This Row],[CustomerID]],Table!H:K,3,0)</f>
        <v>မိတ္ထီလာ</v>
      </c>
      <c r="M1552" s="32" t="str">
        <f>VLOOKUP(I1552,Customers[],5,FALSE)</f>
        <v>WholeSales/Contract</v>
      </c>
      <c r="N1552" s="34" t="s">
        <v>10</v>
      </c>
      <c r="O1552" s="37" t="s">
        <v>217</v>
      </c>
      <c r="P1552" s="32" t="str">
        <f>VLOOKUP(O1552,Stock[],2,FALSE)</f>
        <v>လိမ္မော်ဖြူ</v>
      </c>
      <c r="Q1552" s="35">
        <f>VLOOKUP(O1552,Stock[],3,FALSE)</f>
        <v>0.64</v>
      </c>
      <c r="R1552" s="35">
        <f>VLOOKUP(O1552,Stock[],4,FALSE)</f>
        <v>24</v>
      </c>
      <c r="S1552" s="34"/>
      <c r="T1552" s="35">
        <f>(DailySales!$S1552/DailySales!$R1552)+DailySales!$U1552</f>
        <v>20</v>
      </c>
      <c r="U1552" s="34">
        <v>20</v>
      </c>
      <c r="V1552" s="36">
        <f>+DailySales!$T1552*DailySales!$R1552</f>
        <v>480</v>
      </c>
      <c r="W1552" s="36">
        <f>+DailySales!$V1552*DailySales!$Q1552</f>
        <v>307.2</v>
      </c>
      <c r="X1552" s="36">
        <f>VLOOKUP(O1552,Stock[],6,FALSE)</f>
        <v>1330</v>
      </c>
      <c r="Y1552" s="36">
        <f>+DailySales!$V1552*DailySales!$X1552</f>
        <v>638400</v>
      </c>
      <c r="Z1552" s="37"/>
      <c r="AA1552" s="34"/>
      <c r="AB1552" s="78"/>
      <c r="AC1552" s="78"/>
      <c r="AD1552" s="34"/>
      <c r="AE1552" s="77"/>
      <c r="AF1552" s="38"/>
      <c r="AG1552" s="39"/>
      <c r="AH1552" s="38">
        <v>46072</v>
      </c>
      <c r="AI1552" s="39">
        <v>638400</v>
      </c>
      <c r="AJ1552" s="38"/>
      <c r="AK1552" s="39"/>
      <c r="AL1552" s="34"/>
      <c r="AM1552" s="39"/>
      <c r="AN155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52" s="26"/>
      <c r="AQ1552" s="26"/>
      <c r="AR1552" s="26"/>
    </row>
    <row r="1553" spans="1:44" ht="19.5" customHeight="1" x14ac:dyDescent="0.25">
      <c r="A1553" s="32">
        <f t="shared" si="124"/>
        <v>2026</v>
      </c>
      <c r="B1553" s="32">
        <f t="shared" si="125"/>
        <v>1</v>
      </c>
      <c r="C1553" s="25">
        <v>46032</v>
      </c>
      <c r="D1553" s="57">
        <f t="shared" ca="1" si="126"/>
        <v>46097</v>
      </c>
      <c r="E1553" s="32" t="str">
        <f t="shared" ca="1" si="127"/>
        <v>2-Months</v>
      </c>
      <c r="F1553" s="32" t="str">
        <f>VLOOKUP(O1553,Stock[],5,FALSE)</f>
        <v>BE</v>
      </c>
      <c r="G1553" s="33" t="s">
        <v>2400</v>
      </c>
      <c r="H1553" s="34"/>
      <c r="I1553" s="34" t="s">
        <v>180</v>
      </c>
      <c r="J1553" s="32" t="str">
        <f>VLOOKUP(I1553,Customers[],2,FALSE)</f>
        <v>ရွှေမြင်း</v>
      </c>
      <c r="K1553" s="32" t="str">
        <f>VLOOKUP(I1553,Customers[],4,FALSE)</f>
        <v>Meiktila</v>
      </c>
      <c r="L1553" s="32" t="str">
        <f>VLOOKUP(Table85[[#This Row],[CustomerID]],Table!H:K,3,0)</f>
        <v>မိတ္ထီလာ</v>
      </c>
      <c r="M1553" s="32" t="str">
        <f>VLOOKUP(I1553,Customers[],5,FALSE)</f>
        <v>WholeSales/Contract</v>
      </c>
      <c r="N1553" s="34" t="s">
        <v>10</v>
      </c>
      <c r="O1553" s="37" t="s">
        <v>2120</v>
      </c>
      <c r="P1553" s="32" t="str">
        <f>VLOOKUP(O1553,Stock[],2,FALSE)</f>
        <v>ဇေ အရက်သန့်</v>
      </c>
      <c r="Q1553" s="35">
        <f>VLOOKUP(O1553,Stock[],3,FALSE)</f>
        <v>0.64</v>
      </c>
      <c r="R1553" s="35">
        <f>VLOOKUP(O1553,Stock[],4,FALSE)</f>
        <v>14</v>
      </c>
      <c r="S1553" s="34"/>
      <c r="T1553" s="35">
        <f>(DailySales!$S1553/DailySales!$R1553)+DailySales!$U1553</f>
        <v>20</v>
      </c>
      <c r="U1553" s="34">
        <v>20</v>
      </c>
      <c r="V1553" s="36">
        <f>+DailySales!$T1553*DailySales!$R1553</f>
        <v>280</v>
      </c>
      <c r="W1553" s="36">
        <f>+DailySales!$V1553*DailySales!$Q1553</f>
        <v>179.20000000000002</v>
      </c>
      <c r="X1553" s="36">
        <f>VLOOKUP(O1553,Stock[],6,FALSE)</f>
        <v>1380</v>
      </c>
      <c r="Y1553" s="36">
        <f>+DailySales!$V1553*DailySales!$X1553</f>
        <v>386400</v>
      </c>
      <c r="Z1553" s="37"/>
      <c r="AA1553" s="34"/>
      <c r="AB1553" s="78"/>
      <c r="AC1553" s="78"/>
      <c r="AD1553" s="34"/>
      <c r="AE1553" s="77"/>
      <c r="AF1553" s="38"/>
      <c r="AG1553" s="39"/>
      <c r="AH1553" s="38">
        <v>46072</v>
      </c>
      <c r="AI1553" s="39">
        <v>386400</v>
      </c>
      <c r="AJ1553" s="38"/>
      <c r="AK1553" s="39"/>
      <c r="AL1553" s="34"/>
      <c r="AM1553" s="39"/>
      <c r="AN155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53" s="26"/>
      <c r="AQ1553" s="26"/>
      <c r="AR1553" s="26"/>
    </row>
    <row r="1554" spans="1:44" ht="19.5" customHeight="1" x14ac:dyDescent="0.25">
      <c r="A1554" s="32">
        <f t="shared" si="124"/>
        <v>2026</v>
      </c>
      <c r="B1554" s="32">
        <f t="shared" si="125"/>
        <v>1</v>
      </c>
      <c r="C1554" s="25">
        <v>46032</v>
      </c>
      <c r="D1554" s="57">
        <f t="shared" ca="1" si="126"/>
        <v>46097</v>
      </c>
      <c r="E1554" s="32" t="str">
        <f t="shared" ca="1" si="127"/>
        <v>2-Months</v>
      </c>
      <c r="F1554" s="32" t="str">
        <f>VLOOKUP(O1554,Stock[],5,FALSE)</f>
        <v>BE</v>
      </c>
      <c r="G1554" s="33" t="s">
        <v>2400</v>
      </c>
      <c r="H1554" s="34"/>
      <c r="I1554" s="34" t="s">
        <v>180</v>
      </c>
      <c r="J1554" s="32" t="str">
        <f>VLOOKUP(I1554,Customers[],2,FALSE)</f>
        <v>ရွှေမြင်း</v>
      </c>
      <c r="K1554" s="32" t="str">
        <f>VLOOKUP(I1554,Customers[],4,FALSE)</f>
        <v>Meiktila</v>
      </c>
      <c r="L1554" s="32" t="str">
        <f>VLOOKUP(Table85[[#This Row],[CustomerID]],Table!H:K,3,0)</f>
        <v>မိတ္ထီလာ</v>
      </c>
      <c r="M1554" s="32" t="str">
        <f>VLOOKUP(I1554,Customers[],5,FALSE)</f>
        <v>WholeSales/Contract</v>
      </c>
      <c r="N1554" s="34" t="s">
        <v>10</v>
      </c>
      <c r="O1554" s="37" t="s">
        <v>214</v>
      </c>
      <c r="P1554" s="32" t="str">
        <f>VLOOKUP(O1554,Stock[],2,FALSE)</f>
        <v>ကောင်းကြည်</v>
      </c>
      <c r="Q1554" s="35">
        <f>VLOOKUP(O1554,Stock[],3,FALSE)</f>
        <v>0.64</v>
      </c>
      <c r="R1554" s="35">
        <f>VLOOKUP(O1554,Stock[],4,FALSE)</f>
        <v>14</v>
      </c>
      <c r="S1554" s="34"/>
      <c r="T1554" s="35">
        <f>(DailySales!$S1554/DailySales!$R1554)+DailySales!$U1554</f>
        <v>20</v>
      </c>
      <c r="U1554" s="34">
        <v>20</v>
      </c>
      <c r="V1554" s="36">
        <f>+DailySales!$T1554*DailySales!$R1554</f>
        <v>280</v>
      </c>
      <c r="W1554" s="36">
        <f>+DailySales!$V1554*DailySales!$Q1554</f>
        <v>179.20000000000002</v>
      </c>
      <c r="X1554" s="36">
        <f>VLOOKUP(O1554,Stock[],6,FALSE)</f>
        <v>1330</v>
      </c>
      <c r="Y1554" s="36">
        <f>+DailySales!$V1554*DailySales!$X1554</f>
        <v>372400</v>
      </c>
      <c r="Z1554" s="37"/>
      <c r="AA1554" s="34"/>
      <c r="AB1554" s="78"/>
      <c r="AC1554" s="78"/>
      <c r="AD1554" s="34"/>
      <c r="AE1554" s="77"/>
      <c r="AF1554" s="38"/>
      <c r="AG1554" s="39"/>
      <c r="AH1554" s="38">
        <v>46072</v>
      </c>
      <c r="AI1554" s="39">
        <v>372400</v>
      </c>
      <c r="AJ1554" s="38"/>
      <c r="AK1554" s="39"/>
      <c r="AL1554" s="34"/>
      <c r="AM1554" s="39"/>
      <c r="AN155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54" s="26"/>
      <c r="AQ1554" s="26"/>
      <c r="AR1554" s="26"/>
    </row>
    <row r="1555" spans="1:44" ht="19.5" customHeight="1" x14ac:dyDescent="0.25">
      <c r="A1555" s="32">
        <f t="shared" ref="A1555:A1607" si="128">YEAR(C1555)</f>
        <v>2026</v>
      </c>
      <c r="B1555" s="32">
        <f t="shared" ref="B1555:B1607" si="129">MONTH(C1555)</f>
        <v>1</v>
      </c>
      <c r="C1555" s="25">
        <v>46032</v>
      </c>
      <c r="D1555" s="57">
        <f t="shared" ca="1" si="126"/>
        <v>46097</v>
      </c>
      <c r="E1555" s="32" t="str">
        <f t="shared" ca="1" si="127"/>
        <v>2-Months</v>
      </c>
      <c r="F1555" s="32" t="str">
        <f>VLOOKUP(O1555,Stock[],5,FALSE)</f>
        <v>BE</v>
      </c>
      <c r="G1555" s="33" t="s">
        <v>2401</v>
      </c>
      <c r="H1555" s="34"/>
      <c r="I1555" s="34" t="s">
        <v>180</v>
      </c>
      <c r="J1555" s="32" t="str">
        <f>VLOOKUP(I1555,Customers[],2,FALSE)</f>
        <v>ရွှေမြင်း</v>
      </c>
      <c r="K1555" s="32" t="str">
        <f>VLOOKUP(I1555,Customers[],4,FALSE)</f>
        <v>Meiktila</v>
      </c>
      <c r="L1555" s="32" t="str">
        <f>VLOOKUP(Table85[[#This Row],[CustomerID]],Table!H:K,3,0)</f>
        <v>မိတ္ထီလာ</v>
      </c>
      <c r="M1555" s="32" t="str">
        <f>VLOOKUP(I1555,Customers[],5,FALSE)</f>
        <v>WholeSales/Contract</v>
      </c>
      <c r="N1555" s="34" t="s">
        <v>10</v>
      </c>
      <c r="O1555" s="37" t="s">
        <v>220</v>
      </c>
      <c r="P1555" s="32" t="str">
        <f>VLOOKUP(O1555,Stock[],2,FALSE)</f>
        <v>မြန်မာရှောက်ပျား</v>
      </c>
      <c r="Q1555" s="35">
        <f>VLOOKUP(O1555,Stock[],3,FALSE)</f>
        <v>0.64</v>
      </c>
      <c r="R1555" s="35">
        <f>VLOOKUP(O1555,Stock[],4,FALSE)</f>
        <v>14</v>
      </c>
      <c r="S1555" s="34"/>
      <c r="T1555" s="35">
        <f>(DailySales!$S1555/DailySales!$R1555)+DailySales!$U1555</f>
        <v>50</v>
      </c>
      <c r="U1555" s="34">
        <v>50</v>
      </c>
      <c r="V1555" s="36">
        <f>+DailySales!$T1555*DailySales!$R1555</f>
        <v>700</v>
      </c>
      <c r="W1555" s="36">
        <f>+DailySales!$V1555*DailySales!$Q1555</f>
        <v>448</v>
      </c>
      <c r="X1555" s="36">
        <f>VLOOKUP(O1555,Stock[],6,FALSE)</f>
        <v>1370</v>
      </c>
      <c r="Y1555" s="36">
        <f>+DailySales!$V1555*DailySales!$X1555</f>
        <v>959000</v>
      </c>
      <c r="Z1555" s="37"/>
      <c r="AA1555" s="34"/>
      <c r="AB1555" s="78"/>
      <c r="AC1555" s="78"/>
      <c r="AD1555" s="34"/>
      <c r="AE1555" s="77"/>
      <c r="AF1555" s="38"/>
      <c r="AG1555" s="39"/>
      <c r="AH1555" s="38">
        <v>46072</v>
      </c>
      <c r="AI1555" s="39">
        <v>959000</v>
      </c>
      <c r="AJ1555" s="38"/>
      <c r="AK1555" s="39"/>
      <c r="AL1555" s="34"/>
      <c r="AM1555" s="39"/>
      <c r="AN155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55" s="26"/>
      <c r="AQ1555" s="26"/>
      <c r="AR1555" s="26"/>
    </row>
    <row r="1556" spans="1:44" ht="19.5" customHeight="1" x14ac:dyDescent="0.25">
      <c r="A1556" s="32">
        <f t="shared" si="128"/>
        <v>2026</v>
      </c>
      <c r="B1556" s="32">
        <f t="shared" si="129"/>
        <v>1</v>
      </c>
      <c r="C1556" s="25">
        <v>46032</v>
      </c>
      <c r="D1556" s="57">
        <f t="shared" ca="1" si="126"/>
        <v>46097</v>
      </c>
      <c r="E1556" s="32" t="str">
        <f t="shared" ca="1" si="127"/>
        <v>2-Months</v>
      </c>
      <c r="F1556" s="32" t="str">
        <f>VLOOKUP(O1556,Stock[],5,FALSE)</f>
        <v>BE</v>
      </c>
      <c r="G1556" s="33" t="s">
        <v>2401</v>
      </c>
      <c r="H1556" s="34"/>
      <c r="I1556" s="34" t="s">
        <v>180</v>
      </c>
      <c r="J1556" s="32" t="str">
        <f>VLOOKUP(I1556,Customers[],2,FALSE)</f>
        <v>ရွှေမြင်း</v>
      </c>
      <c r="K1556" s="32" t="str">
        <f>VLOOKUP(I1556,Customers[],4,FALSE)</f>
        <v>Meiktila</v>
      </c>
      <c r="L1556" s="32" t="str">
        <f>VLOOKUP(Table85[[#This Row],[CustomerID]],Table!H:K,3,0)</f>
        <v>မိတ္ထီလာ</v>
      </c>
      <c r="M1556" s="32" t="str">
        <f>VLOOKUP(I1556,Customers[],5,FALSE)</f>
        <v>WholeSales/Contract</v>
      </c>
      <c r="N1556" s="34" t="s">
        <v>10</v>
      </c>
      <c r="O1556" s="37" t="s">
        <v>217</v>
      </c>
      <c r="P1556" s="32" t="str">
        <f>VLOOKUP(O1556,Stock[],2,FALSE)</f>
        <v>လိမ္မော်ဖြူ</v>
      </c>
      <c r="Q1556" s="35">
        <f>VLOOKUP(O1556,Stock[],3,FALSE)</f>
        <v>0.64</v>
      </c>
      <c r="R1556" s="35">
        <f>VLOOKUP(O1556,Stock[],4,FALSE)</f>
        <v>24</v>
      </c>
      <c r="S1556" s="34"/>
      <c r="T1556" s="35">
        <f>(DailySales!$S1556/DailySales!$R1556)+DailySales!$U1556</f>
        <v>20</v>
      </c>
      <c r="U1556" s="34">
        <v>20</v>
      </c>
      <c r="V1556" s="36">
        <f>+DailySales!$T1556*DailySales!$R1556</f>
        <v>480</v>
      </c>
      <c r="W1556" s="36">
        <f>+DailySales!$V1556*DailySales!$Q1556</f>
        <v>307.2</v>
      </c>
      <c r="X1556" s="36">
        <f>VLOOKUP(O1556,Stock[],6,FALSE)</f>
        <v>1330</v>
      </c>
      <c r="Y1556" s="36">
        <f>+DailySales!$V1556*DailySales!$X1556</f>
        <v>638400</v>
      </c>
      <c r="Z1556" s="37"/>
      <c r="AA1556" s="34"/>
      <c r="AB1556" s="78"/>
      <c r="AC1556" s="78"/>
      <c r="AD1556" s="34"/>
      <c r="AE1556" s="77"/>
      <c r="AF1556" s="38"/>
      <c r="AG1556" s="39"/>
      <c r="AH1556" s="38">
        <v>46072</v>
      </c>
      <c r="AI1556" s="39">
        <v>638400</v>
      </c>
      <c r="AJ1556" s="38"/>
      <c r="AK1556" s="39"/>
      <c r="AL1556" s="34"/>
      <c r="AM1556" s="39"/>
      <c r="AN155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56" s="26"/>
      <c r="AQ1556" s="26"/>
      <c r="AR1556" s="26"/>
    </row>
    <row r="1557" spans="1:44" ht="19.5" customHeight="1" x14ac:dyDescent="0.25">
      <c r="A1557" s="32">
        <f t="shared" si="128"/>
        <v>2026</v>
      </c>
      <c r="B1557" s="32">
        <f t="shared" si="129"/>
        <v>1</v>
      </c>
      <c r="C1557" s="25">
        <v>46032</v>
      </c>
      <c r="D1557" s="57">
        <f t="shared" ca="1" si="126"/>
        <v>46097</v>
      </c>
      <c r="E1557" s="32" t="str">
        <f t="shared" ca="1" si="127"/>
        <v>2-Months</v>
      </c>
      <c r="F1557" s="32" t="str">
        <f>VLOOKUP(O1557,Stock[],5,FALSE)</f>
        <v>BE</v>
      </c>
      <c r="G1557" s="33" t="s">
        <v>2401</v>
      </c>
      <c r="H1557" s="34"/>
      <c r="I1557" s="34" t="s">
        <v>180</v>
      </c>
      <c r="J1557" s="32" t="str">
        <f>VLOOKUP(I1557,Customers[],2,FALSE)</f>
        <v>ရွှေမြင်း</v>
      </c>
      <c r="K1557" s="32" t="str">
        <f>VLOOKUP(I1557,Customers[],4,FALSE)</f>
        <v>Meiktila</v>
      </c>
      <c r="L1557" s="32" t="str">
        <f>VLOOKUP(Table85[[#This Row],[CustomerID]],Table!H:K,3,0)</f>
        <v>မိတ္ထီလာ</v>
      </c>
      <c r="M1557" s="32" t="str">
        <f>VLOOKUP(I1557,Customers[],5,FALSE)</f>
        <v>WholeSales/Contract</v>
      </c>
      <c r="N1557" s="34" t="s">
        <v>10</v>
      </c>
      <c r="O1557" s="37" t="s">
        <v>2120</v>
      </c>
      <c r="P1557" s="32" t="str">
        <f>VLOOKUP(O1557,Stock[],2,FALSE)</f>
        <v>ဇေ အရက်သန့်</v>
      </c>
      <c r="Q1557" s="35">
        <f>VLOOKUP(O1557,Stock[],3,FALSE)</f>
        <v>0.64</v>
      </c>
      <c r="R1557" s="35">
        <f>VLOOKUP(O1557,Stock[],4,FALSE)</f>
        <v>14</v>
      </c>
      <c r="S1557" s="34"/>
      <c r="T1557" s="35">
        <f>(DailySales!$S1557/DailySales!$R1557)+DailySales!$U1557</f>
        <v>20</v>
      </c>
      <c r="U1557" s="34">
        <v>20</v>
      </c>
      <c r="V1557" s="36">
        <f>+DailySales!$T1557*DailySales!$R1557</f>
        <v>280</v>
      </c>
      <c r="W1557" s="36">
        <f>+DailySales!$V1557*DailySales!$Q1557</f>
        <v>179.20000000000002</v>
      </c>
      <c r="X1557" s="36">
        <f>VLOOKUP(O1557,Stock[],6,FALSE)</f>
        <v>1380</v>
      </c>
      <c r="Y1557" s="36">
        <f>+DailySales!$V1557*DailySales!$X1557</f>
        <v>386400</v>
      </c>
      <c r="Z1557" s="37"/>
      <c r="AA1557" s="34"/>
      <c r="AB1557" s="78"/>
      <c r="AC1557" s="78"/>
      <c r="AD1557" s="34"/>
      <c r="AE1557" s="77"/>
      <c r="AF1557" s="38"/>
      <c r="AG1557" s="39"/>
      <c r="AH1557" s="38">
        <v>46072</v>
      </c>
      <c r="AI1557" s="39">
        <v>386400</v>
      </c>
      <c r="AJ1557" s="38"/>
      <c r="AK1557" s="39"/>
      <c r="AL1557" s="34"/>
      <c r="AM1557" s="39"/>
      <c r="AN155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57" s="26"/>
      <c r="AQ1557" s="26"/>
      <c r="AR1557" s="26"/>
    </row>
    <row r="1558" spans="1:44" ht="19.5" customHeight="1" x14ac:dyDescent="0.25">
      <c r="A1558" s="32">
        <f t="shared" si="128"/>
        <v>2026</v>
      </c>
      <c r="B1558" s="32">
        <f t="shared" si="129"/>
        <v>1</v>
      </c>
      <c r="C1558" s="25">
        <v>46032</v>
      </c>
      <c r="D1558" s="57">
        <f t="shared" ca="1" si="126"/>
        <v>46097</v>
      </c>
      <c r="E1558" s="32" t="str">
        <f t="shared" ca="1" si="127"/>
        <v>2-Months</v>
      </c>
      <c r="F1558" s="32" t="str">
        <f>VLOOKUP(O1558,Stock[],5,FALSE)</f>
        <v>BE</v>
      </c>
      <c r="G1558" s="33" t="s">
        <v>2401</v>
      </c>
      <c r="H1558" s="34"/>
      <c r="I1558" s="34" t="s">
        <v>180</v>
      </c>
      <c r="J1558" s="32" t="str">
        <f>VLOOKUP(I1558,Customers[],2,FALSE)</f>
        <v>ရွှေမြင်း</v>
      </c>
      <c r="K1558" s="32" t="str">
        <f>VLOOKUP(I1558,Customers[],4,FALSE)</f>
        <v>Meiktila</v>
      </c>
      <c r="L1558" s="32" t="str">
        <f>VLOOKUP(Table85[[#This Row],[CustomerID]],Table!H:K,3,0)</f>
        <v>မိတ္ထီလာ</v>
      </c>
      <c r="M1558" s="32" t="str">
        <f>VLOOKUP(I1558,Customers[],5,FALSE)</f>
        <v>WholeSales/Contract</v>
      </c>
      <c r="N1558" s="34" t="s">
        <v>10</v>
      </c>
      <c r="O1558" s="37" t="s">
        <v>221</v>
      </c>
      <c r="P1558" s="32" t="str">
        <f>VLOOKUP(O1558,Stock[],2,FALSE)</f>
        <v>မိုးနဲကွန်ကီး</v>
      </c>
      <c r="Q1558" s="35">
        <f>VLOOKUP(O1558,Stock[],3,FALSE)</f>
        <v>0.64</v>
      </c>
      <c r="R1558" s="35">
        <f>VLOOKUP(O1558,Stock[],4,FALSE)</f>
        <v>14</v>
      </c>
      <c r="S1558" s="34"/>
      <c r="T1558" s="35">
        <f>(DailySales!$S1558/DailySales!$R1558)+DailySales!$U1558</f>
        <v>20</v>
      </c>
      <c r="U1558" s="34">
        <v>20</v>
      </c>
      <c r="V1558" s="36">
        <f>+DailySales!$T1558*DailySales!$R1558</f>
        <v>280</v>
      </c>
      <c r="W1558" s="36">
        <f>+DailySales!$V1558*DailySales!$Q1558</f>
        <v>179.20000000000002</v>
      </c>
      <c r="X1558" s="36">
        <f>VLOOKUP(O1558,Stock[],6,FALSE)</f>
        <v>1500</v>
      </c>
      <c r="Y1558" s="36">
        <f>+DailySales!$V1558*DailySales!$X1558</f>
        <v>420000</v>
      </c>
      <c r="Z1558" s="37"/>
      <c r="AA1558" s="34"/>
      <c r="AB1558" s="78"/>
      <c r="AC1558" s="78"/>
      <c r="AD1558" s="34"/>
      <c r="AE1558" s="77"/>
      <c r="AF1558" s="38"/>
      <c r="AG1558" s="39"/>
      <c r="AH1558" s="38">
        <v>46072</v>
      </c>
      <c r="AI1558" s="39">
        <v>420000</v>
      </c>
      <c r="AJ1558" s="38"/>
      <c r="AK1558" s="39"/>
      <c r="AL1558" s="34"/>
      <c r="AM1558" s="39"/>
      <c r="AN155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58" s="26"/>
      <c r="AQ1558" s="26"/>
      <c r="AR1558" s="26"/>
    </row>
    <row r="1559" spans="1:44" ht="19.5" customHeight="1" x14ac:dyDescent="0.25">
      <c r="A1559" s="32">
        <f t="shared" si="128"/>
        <v>2026</v>
      </c>
      <c r="B1559" s="32">
        <f t="shared" si="129"/>
        <v>1</v>
      </c>
      <c r="C1559" s="25">
        <v>46032</v>
      </c>
      <c r="D1559" s="57">
        <f t="shared" ca="1" si="126"/>
        <v>46097</v>
      </c>
      <c r="E1559" s="32" t="str">
        <f t="shared" ca="1" si="127"/>
        <v>2-Months</v>
      </c>
      <c r="F1559" s="32" t="str">
        <f>VLOOKUP(O1559,Stock[],5,FALSE)</f>
        <v>BE</v>
      </c>
      <c r="G1559" s="33" t="s">
        <v>2402</v>
      </c>
      <c r="H1559" s="34"/>
      <c r="I1559" s="34" t="s">
        <v>2181</v>
      </c>
      <c r="J1559" s="32" t="str">
        <f>VLOOKUP(I1559,Customers[],2,FALSE)</f>
        <v>အကွဲ</v>
      </c>
      <c r="K1559" s="32">
        <f>VLOOKUP(I1559,Customers[],4,FALSE)</f>
        <v>0</v>
      </c>
      <c r="L1559" s="32">
        <f>VLOOKUP(Table85[[#This Row],[CustomerID]],Table!H:K,3,0)</f>
        <v>0</v>
      </c>
      <c r="M1559" s="32">
        <f>VLOOKUP(I1559,Customers[],5,FALSE)</f>
        <v>0</v>
      </c>
      <c r="N1559" s="34" t="s">
        <v>12</v>
      </c>
      <c r="O1559" s="37" t="s">
        <v>240</v>
      </c>
      <c r="P1559" s="32" t="str">
        <f>VLOOKUP(O1559,Stock[],2,FALSE)</f>
        <v>သံပုရာအရက်</v>
      </c>
      <c r="Q1559" s="35">
        <f>VLOOKUP(O1559,Stock[],3,FALSE)</f>
        <v>0.64</v>
      </c>
      <c r="R1559" s="35">
        <f>VLOOKUP(O1559,Stock[],4,FALSE)</f>
        <v>14</v>
      </c>
      <c r="S1559" s="34">
        <v>1</v>
      </c>
      <c r="T1559" s="35">
        <f>(DailySales!$S1559/DailySales!$R1559)+DailySales!$U1559</f>
        <v>7.1428571428571425E-2</v>
      </c>
      <c r="U1559" s="34"/>
      <c r="V1559" s="36">
        <f>+DailySales!$T1559*DailySales!$R1559</f>
        <v>1</v>
      </c>
      <c r="W1559" s="36">
        <f>+DailySales!$V1559*DailySales!$Q1559</f>
        <v>0.64</v>
      </c>
      <c r="X1559" s="36">
        <f>VLOOKUP(O1559,Stock[],6,FALSE)</f>
        <v>1330</v>
      </c>
      <c r="Y1559" s="36">
        <f>+DailySales!$V1559*DailySales!$X1559</f>
        <v>1330</v>
      </c>
      <c r="Z1559" s="37"/>
      <c r="AA1559" s="34"/>
      <c r="AB1559" s="78"/>
      <c r="AC1559" s="78"/>
      <c r="AD1559" s="34"/>
      <c r="AE1559" s="77"/>
      <c r="AF1559" s="38">
        <v>46032</v>
      </c>
      <c r="AG1559" s="39">
        <v>1330</v>
      </c>
      <c r="AH1559" s="38"/>
      <c r="AI1559" s="39"/>
      <c r="AJ1559" s="38"/>
      <c r="AK1559" s="39"/>
      <c r="AL1559" s="34"/>
      <c r="AM1559" s="39"/>
      <c r="AN155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59" s="26"/>
      <c r="AQ1559" s="26"/>
      <c r="AR1559" s="26"/>
    </row>
    <row r="1560" spans="1:44" ht="19.5" customHeight="1" x14ac:dyDescent="0.25">
      <c r="A1560" s="32">
        <f t="shared" si="128"/>
        <v>2026</v>
      </c>
      <c r="B1560" s="32">
        <f t="shared" si="129"/>
        <v>1</v>
      </c>
      <c r="C1560" s="25">
        <v>46032</v>
      </c>
      <c r="D1560" s="57">
        <f t="shared" ca="1" si="126"/>
        <v>46097</v>
      </c>
      <c r="E1560" s="32" t="str">
        <f t="shared" ca="1" si="127"/>
        <v>2-Months</v>
      </c>
      <c r="F1560" s="32" t="str">
        <f>VLOOKUP(O1560,Stock[],5,FALSE)</f>
        <v>BE</v>
      </c>
      <c r="G1560" s="33" t="s">
        <v>2402</v>
      </c>
      <c r="H1560" s="34"/>
      <c r="I1560" s="34" t="s">
        <v>2181</v>
      </c>
      <c r="J1560" s="32" t="str">
        <f>VLOOKUP(I1560,Customers[],2,FALSE)</f>
        <v>အကွဲ</v>
      </c>
      <c r="K1560" s="32">
        <f>VLOOKUP(I1560,Customers[],4,FALSE)</f>
        <v>0</v>
      </c>
      <c r="L1560" s="32">
        <f>VLOOKUP(Table85[[#This Row],[CustomerID]],Table!H:K,3,0)</f>
        <v>0</v>
      </c>
      <c r="M1560" s="32">
        <f>VLOOKUP(I1560,Customers[],5,FALSE)</f>
        <v>0</v>
      </c>
      <c r="N1560" s="34" t="s">
        <v>12</v>
      </c>
      <c r="O1560" s="37" t="s">
        <v>217</v>
      </c>
      <c r="P1560" s="32" t="str">
        <f>VLOOKUP(O1560,Stock[],2,FALSE)</f>
        <v>လိမ္မော်ဖြူ</v>
      </c>
      <c r="Q1560" s="35">
        <f>VLOOKUP(O1560,Stock[],3,FALSE)</f>
        <v>0.64</v>
      </c>
      <c r="R1560" s="35">
        <f>VLOOKUP(O1560,Stock[],4,FALSE)</f>
        <v>24</v>
      </c>
      <c r="S1560" s="34">
        <v>2</v>
      </c>
      <c r="T1560" s="35">
        <f>(DailySales!$S1560/DailySales!$R1560)+DailySales!$U1560</f>
        <v>8.3333333333333329E-2</v>
      </c>
      <c r="U1560" s="34"/>
      <c r="V1560" s="36">
        <f>+DailySales!$T1560*DailySales!$R1560</f>
        <v>2</v>
      </c>
      <c r="W1560" s="36">
        <f>+DailySales!$V1560*DailySales!$Q1560</f>
        <v>1.28</v>
      </c>
      <c r="X1560" s="36">
        <f>VLOOKUP(O1560,Stock[],6,FALSE)</f>
        <v>1330</v>
      </c>
      <c r="Y1560" s="36">
        <f>+DailySales!$V1560*DailySales!$X1560</f>
        <v>2660</v>
      </c>
      <c r="Z1560" s="37"/>
      <c r="AA1560" s="34"/>
      <c r="AB1560" s="78"/>
      <c r="AC1560" s="78"/>
      <c r="AD1560" s="34"/>
      <c r="AE1560" s="77"/>
      <c r="AF1560" s="38">
        <v>46032</v>
      </c>
      <c r="AG1560" s="39">
        <v>2660</v>
      </c>
      <c r="AH1560" s="38"/>
      <c r="AI1560" s="39"/>
      <c r="AJ1560" s="38"/>
      <c r="AK1560" s="39"/>
      <c r="AL1560" s="34"/>
      <c r="AM1560" s="39"/>
      <c r="AN156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60" s="26"/>
      <c r="AQ1560" s="26"/>
      <c r="AR1560" s="26"/>
    </row>
    <row r="1561" spans="1:44" ht="19.5" customHeight="1" x14ac:dyDescent="0.25">
      <c r="A1561" s="32">
        <f t="shared" si="128"/>
        <v>2026</v>
      </c>
      <c r="B1561" s="32">
        <f t="shared" si="129"/>
        <v>1</v>
      </c>
      <c r="C1561" s="25">
        <v>46032</v>
      </c>
      <c r="D1561" s="57">
        <f t="shared" ca="1" si="126"/>
        <v>46097</v>
      </c>
      <c r="E1561" s="32" t="str">
        <f t="shared" ca="1" si="127"/>
        <v>2-Months</v>
      </c>
      <c r="F1561" s="32" t="str">
        <f>VLOOKUP(O1561,Stock[],5,FALSE)</f>
        <v>BE</v>
      </c>
      <c r="G1561" s="33" t="s">
        <v>2402</v>
      </c>
      <c r="H1561" s="34"/>
      <c r="I1561" s="34" t="s">
        <v>2181</v>
      </c>
      <c r="J1561" s="32" t="str">
        <f>VLOOKUP(I1561,Customers[],2,FALSE)</f>
        <v>အကွဲ</v>
      </c>
      <c r="K1561" s="32">
        <f>VLOOKUP(I1561,Customers[],4,FALSE)</f>
        <v>0</v>
      </c>
      <c r="L1561" s="32">
        <f>VLOOKUP(Table85[[#This Row],[CustomerID]],Table!H:K,3,0)</f>
        <v>0</v>
      </c>
      <c r="M1561" s="32">
        <f>VLOOKUP(I1561,Customers[],5,FALSE)</f>
        <v>0</v>
      </c>
      <c r="N1561" s="34" t="s">
        <v>12</v>
      </c>
      <c r="O1561" s="37" t="s">
        <v>207</v>
      </c>
      <c r="P1561" s="32" t="str">
        <f>VLOOKUP(O1561,Stock[],2,FALSE)</f>
        <v>ရွှေမင်းသားခေါင်ရည်</v>
      </c>
      <c r="Q1561" s="35">
        <f>VLOOKUP(O1561,Stock[],3,FALSE)</f>
        <v>0.64</v>
      </c>
      <c r="R1561" s="35">
        <f>VLOOKUP(O1561,Stock[],4,FALSE)</f>
        <v>24</v>
      </c>
      <c r="S1561" s="34">
        <v>4</v>
      </c>
      <c r="T1561" s="35">
        <f>(DailySales!$S1561/DailySales!$R1561)+DailySales!$U1561</f>
        <v>0.16666666666666666</v>
      </c>
      <c r="U1561" s="34"/>
      <c r="V1561" s="36">
        <f>+DailySales!$T1561*DailySales!$R1561</f>
        <v>4</v>
      </c>
      <c r="W1561" s="36">
        <f>+DailySales!$V1561*DailySales!$Q1561</f>
        <v>2.56</v>
      </c>
      <c r="X1561" s="36">
        <f>VLOOKUP(O1561,Stock[],6,FALSE)</f>
        <v>800</v>
      </c>
      <c r="Y1561" s="36">
        <f>+DailySales!$V1561*DailySales!$X1561</f>
        <v>3200</v>
      </c>
      <c r="Z1561" s="37"/>
      <c r="AA1561" s="34"/>
      <c r="AB1561" s="78"/>
      <c r="AC1561" s="78"/>
      <c r="AD1561" s="34"/>
      <c r="AE1561" s="77"/>
      <c r="AF1561" s="38">
        <v>46032</v>
      </c>
      <c r="AG1561" s="39">
        <v>3200</v>
      </c>
      <c r="AH1561" s="38"/>
      <c r="AI1561" s="39"/>
      <c r="AJ1561" s="38"/>
      <c r="AK1561" s="39"/>
      <c r="AL1561" s="34"/>
      <c r="AM1561" s="39"/>
      <c r="AN156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61" s="26"/>
      <c r="AQ1561" s="26"/>
      <c r="AR1561" s="26"/>
    </row>
    <row r="1562" spans="1:44" ht="19.5" customHeight="1" x14ac:dyDescent="0.25">
      <c r="A1562" s="32">
        <f t="shared" si="128"/>
        <v>2026</v>
      </c>
      <c r="B1562" s="32">
        <f t="shared" si="129"/>
        <v>1</v>
      </c>
      <c r="C1562" s="25">
        <v>46032</v>
      </c>
      <c r="D1562" s="57">
        <f t="shared" ca="1" si="126"/>
        <v>46097</v>
      </c>
      <c r="E1562" s="32" t="str">
        <f t="shared" ca="1" si="127"/>
        <v>2-Months</v>
      </c>
      <c r="F1562" s="32" t="str">
        <f>VLOOKUP(O1562,Stock[],5,FALSE)</f>
        <v>BE</v>
      </c>
      <c r="G1562" s="33" t="s">
        <v>2402</v>
      </c>
      <c r="H1562" s="34"/>
      <c r="I1562" s="34" t="s">
        <v>2181</v>
      </c>
      <c r="J1562" s="32" t="str">
        <f>VLOOKUP(I1562,Customers[],2,FALSE)</f>
        <v>အကွဲ</v>
      </c>
      <c r="K1562" s="32">
        <f>VLOOKUP(I1562,Customers[],4,FALSE)</f>
        <v>0</v>
      </c>
      <c r="L1562" s="32">
        <f>VLOOKUP(Table85[[#This Row],[CustomerID]],Table!H:K,3,0)</f>
        <v>0</v>
      </c>
      <c r="M1562" s="32">
        <f>VLOOKUP(I1562,Customers[],5,FALSE)</f>
        <v>0</v>
      </c>
      <c r="N1562" s="34" t="s">
        <v>12</v>
      </c>
      <c r="O1562" s="37" t="s">
        <v>221</v>
      </c>
      <c r="P1562" s="32" t="str">
        <f>VLOOKUP(O1562,Stock[],2,FALSE)</f>
        <v>မိုးနဲကွန်ကီး</v>
      </c>
      <c r="Q1562" s="35">
        <f>VLOOKUP(O1562,Stock[],3,FALSE)</f>
        <v>0.64</v>
      </c>
      <c r="R1562" s="35">
        <f>VLOOKUP(O1562,Stock[],4,FALSE)</f>
        <v>14</v>
      </c>
      <c r="S1562" s="34">
        <v>3</v>
      </c>
      <c r="T1562" s="35">
        <f>(DailySales!$S1562/DailySales!$R1562)+DailySales!$U1562</f>
        <v>0.21428571428571427</v>
      </c>
      <c r="U1562" s="34"/>
      <c r="V1562" s="36">
        <f>+DailySales!$T1562*DailySales!$R1562</f>
        <v>3</v>
      </c>
      <c r="W1562" s="36">
        <f>+DailySales!$V1562*DailySales!$Q1562</f>
        <v>1.92</v>
      </c>
      <c r="X1562" s="36">
        <f>VLOOKUP(O1562,Stock[],6,FALSE)</f>
        <v>1500</v>
      </c>
      <c r="Y1562" s="36">
        <f>+DailySales!$V1562*DailySales!$X1562</f>
        <v>4500</v>
      </c>
      <c r="Z1562" s="37"/>
      <c r="AA1562" s="34"/>
      <c r="AB1562" s="78"/>
      <c r="AC1562" s="78"/>
      <c r="AD1562" s="34"/>
      <c r="AE1562" s="77"/>
      <c r="AF1562" s="38">
        <v>46032</v>
      </c>
      <c r="AG1562" s="39">
        <v>4500</v>
      </c>
      <c r="AH1562" s="38"/>
      <c r="AI1562" s="39"/>
      <c r="AJ1562" s="38"/>
      <c r="AK1562" s="39"/>
      <c r="AL1562" s="34"/>
      <c r="AM1562" s="39"/>
      <c r="AN156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62" s="26"/>
      <c r="AQ1562" s="26"/>
      <c r="AR1562" s="26"/>
    </row>
    <row r="1563" spans="1:44" ht="19.5" customHeight="1" x14ac:dyDescent="0.25">
      <c r="A1563" s="32">
        <f t="shared" si="128"/>
        <v>2026</v>
      </c>
      <c r="B1563" s="32">
        <f t="shared" si="129"/>
        <v>1</v>
      </c>
      <c r="C1563" s="25">
        <v>46032</v>
      </c>
      <c r="D1563" s="57">
        <f t="shared" ca="1" si="126"/>
        <v>46097</v>
      </c>
      <c r="E1563" s="32" t="str">
        <f t="shared" ca="1" si="127"/>
        <v>2-Months</v>
      </c>
      <c r="F1563" s="32" t="str">
        <f>VLOOKUP(O1563,Stock[],5,FALSE)</f>
        <v>Whisky</v>
      </c>
      <c r="G1563" s="33" t="s">
        <v>2404</v>
      </c>
      <c r="H1563" s="34"/>
      <c r="I1563" s="34" t="s">
        <v>1729</v>
      </c>
      <c r="J1563" s="32" t="str">
        <f>VLOOKUP(I1563,Customers[],2,FALSE)</f>
        <v>အရှေ့တိုင်း</v>
      </c>
      <c r="K1563" s="32" t="str">
        <f>VLOOKUP(I1563,Customers[],4,FALSE)</f>
        <v>Meiktila</v>
      </c>
      <c r="L1563" s="32" t="str">
        <f>VLOOKUP(Table85[[#This Row],[CustomerID]],Table!H:K,3,0)</f>
        <v>မိတ္ထီလာ</v>
      </c>
      <c r="M1563" s="32" t="str">
        <f>VLOOKUP(I1563,Customers[],5,FALSE)</f>
        <v>Van-2</v>
      </c>
      <c r="N1563" s="34" t="s">
        <v>10</v>
      </c>
      <c r="O1563" s="37" t="s">
        <v>2113</v>
      </c>
      <c r="P1563" s="32" t="str">
        <f>VLOOKUP(O1563,Stock[],2,FALSE)</f>
        <v>Ngwe Taung 700ml</v>
      </c>
      <c r="Q1563" s="35">
        <f>VLOOKUP(O1563,Stock[],3,FALSE)</f>
        <v>0.7</v>
      </c>
      <c r="R1563" s="35">
        <f>VLOOKUP(O1563,Stock[],4,FALSE)</f>
        <v>12</v>
      </c>
      <c r="S1563" s="34"/>
      <c r="T1563" s="35">
        <f>(DailySales!$S1563/DailySales!$R1563)+DailySales!$U1563</f>
        <v>1</v>
      </c>
      <c r="U1563" s="34">
        <v>1</v>
      </c>
      <c r="V1563" s="36">
        <f>+DailySales!$T1563*DailySales!$R1563</f>
        <v>12</v>
      </c>
      <c r="W1563" s="36">
        <f>+DailySales!$V1563*DailySales!$Q1563</f>
        <v>8.3999999999999986</v>
      </c>
      <c r="X1563" s="36">
        <f>VLOOKUP(O1563,Stock[],6,FALSE)</f>
        <v>4700</v>
      </c>
      <c r="Y1563" s="36">
        <f>+DailySales!$V1563*DailySales!$X1563</f>
        <v>56400</v>
      </c>
      <c r="Z1563" s="37"/>
      <c r="AA1563" s="34"/>
      <c r="AB1563" s="34"/>
      <c r="AC1563" s="34"/>
      <c r="AD1563" s="34"/>
      <c r="AE1563" s="77"/>
      <c r="AF1563" s="38">
        <v>46034</v>
      </c>
      <c r="AG1563" s="39">
        <v>56400</v>
      </c>
      <c r="AH1563" s="38"/>
      <c r="AI1563" s="39"/>
      <c r="AJ1563" s="38"/>
      <c r="AK1563" s="39"/>
      <c r="AL1563" s="34"/>
      <c r="AM1563" s="39"/>
      <c r="AN156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63" s="26"/>
      <c r="AQ1563" s="26"/>
      <c r="AR1563" s="26"/>
    </row>
    <row r="1564" spans="1:44" ht="19.5" customHeight="1" x14ac:dyDescent="0.25">
      <c r="A1564" s="32">
        <f t="shared" si="128"/>
        <v>2026</v>
      </c>
      <c r="B1564" s="32">
        <f t="shared" si="129"/>
        <v>1</v>
      </c>
      <c r="C1564" s="25">
        <v>46032</v>
      </c>
      <c r="D1564" s="57">
        <f t="shared" ca="1" si="126"/>
        <v>46097</v>
      </c>
      <c r="E1564" s="32" t="str">
        <f t="shared" ca="1" si="127"/>
        <v>2-Months</v>
      </c>
      <c r="F1564" s="32" t="str">
        <f>VLOOKUP(O1564,Stock[],5,FALSE)</f>
        <v>Whisky</v>
      </c>
      <c r="G1564" s="33" t="s">
        <v>2405</v>
      </c>
      <c r="H1564" s="34"/>
      <c r="I1564" s="34" t="s">
        <v>2210</v>
      </c>
      <c r="J1564" s="32" t="str">
        <f>VLOOKUP(I1564,Customers[],2,FALSE)</f>
        <v>AK</v>
      </c>
      <c r="K1564" s="32" t="str">
        <f>VLOOKUP(I1564,Customers[],4,FALSE)</f>
        <v>Meiktila</v>
      </c>
      <c r="L1564" s="32" t="str">
        <f>VLOOKUP(Table85[[#This Row],[CustomerID]],Table!H:K,3,0)</f>
        <v>မိတ္ထီလာ</v>
      </c>
      <c r="M1564" s="32" t="str">
        <f>VLOOKUP(I1564,Customers[],5,FALSE)</f>
        <v>Van-2</v>
      </c>
      <c r="N1564" s="34" t="s">
        <v>10</v>
      </c>
      <c r="O1564" s="37" t="s">
        <v>2113</v>
      </c>
      <c r="P1564" s="32" t="str">
        <f>VLOOKUP(O1564,Stock[],2,FALSE)</f>
        <v>Ngwe Taung 700ml</v>
      </c>
      <c r="Q1564" s="35">
        <f>VLOOKUP(O1564,Stock[],3,FALSE)</f>
        <v>0.7</v>
      </c>
      <c r="R1564" s="35">
        <f>VLOOKUP(O1564,Stock[],4,FALSE)</f>
        <v>12</v>
      </c>
      <c r="S1564" s="34"/>
      <c r="T1564" s="35">
        <f>(DailySales!$S1564/DailySales!$R1564)+DailySales!$U1564</f>
        <v>1</v>
      </c>
      <c r="U1564" s="34">
        <v>1</v>
      </c>
      <c r="V1564" s="36">
        <f>+DailySales!$T1564*DailySales!$R1564</f>
        <v>12</v>
      </c>
      <c r="W1564" s="36">
        <f>+DailySales!$V1564*DailySales!$Q1564</f>
        <v>8.3999999999999986</v>
      </c>
      <c r="X1564" s="36">
        <f>VLOOKUP(O1564,Stock[],6,FALSE)</f>
        <v>4700</v>
      </c>
      <c r="Y1564" s="36">
        <f>+DailySales!$V1564*DailySales!$X1564</f>
        <v>56400</v>
      </c>
      <c r="Z1564" s="37"/>
      <c r="AA1564" s="34"/>
      <c r="AB1564" s="34"/>
      <c r="AC1564" s="34"/>
      <c r="AD1564" s="34"/>
      <c r="AE1564" s="77"/>
      <c r="AF1564" s="38">
        <v>46034</v>
      </c>
      <c r="AG1564" s="39">
        <v>56400</v>
      </c>
      <c r="AH1564" s="38"/>
      <c r="AI1564" s="39"/>
      <c r="AJ1564" s="38"/>
      <c r="AK1564" s="39"/>
      <c r="AL1564" s="34"/>
      <c r="AM1564" s="39"/>
      <c r="AN156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64" s="26"/>
      <c r="AQ1564" s="26"/>
      <c r="AR1564" s="26"/>
    </row>
    <row r="1565" spans="1:44" ht="19.5" customHeight="1" x14ac:dyDescent="0.25">
      <c r="A1565" s="32">
        <f t="shared" ref="A1565:A1570" si="130">YEAR(C1565)</f>
        <v>2026</v>
      </c>
      <c r="B1565" s="32">
        <f t="shared" ref="B1565:B1570" si="131">MONTH(C1565)</f>
        <v>1</v>
      </c>
      <c r="C1565" s="25">
        <v>46034</v>
      </c>
      <c r="D1565" s="57">
        <f t="shared" ca="1" si="126"/>
        <v>46097</v>
      </c>
      <c r="E1565" s="32" t="str">
        <f t="shared" ca="1" si="127"/>
        <v>2-Months</v>
      </c>
      <c r="F1565" s="32" t="str">
        <f>VLOOKUP(O1565,Stock[],5,FALSE)</f>
        <v>Whisky</v>
      </c>
      <c r="G1565" s="33" t="s">
        <v>2424</v>
      </c>
      <c r="H1565" s="34"/>
      <c r="I1565" s="34" t="s">
        <v>1308</v>
      </c>
      <c r="J1565" s="32" t="str">
        <f>VLOOKUP(I1565,Customers[],2,FALSE)</f>
        <v>PTK</v>
      </c>
      <c r="K1565" s="32" t="str">
        <f>VLOOKUP(I1565,Customers[],4,FALSE)</f>
        <v>Meiktila</v>
      </c>
      <c r="L1565" s="32" t="str">
        <f>VLOOKUP(Table85[[#This Row],[CustomerID]],Table!H:K,3,0)</f>
        <v>စက်မှုဇုံ</v>
      </c>
      <c r="M1565" s="32" t="str">
        <f>VLOOKUP(I1565,Customers[],5,FALSE)</f>
        <v>Van-2</v>
      </c>
      <c r="N1565" s="34" t="s">
        <v>10</v>
      </c>
      <c r="O1565" s="37" t="s">
        <v>2113</v>
      </c>
      <c r="P1565" s="32" t="str">
        <f>VLOOKUP(O1565,Stock[],2,FALSE)</f>
        <v>Ngwe Taung 700ml</v>
      </c>
      <c r="Q1565" s="35">
        <f>VLOOKUP(O1565,Stock[],3,FALSE)</f>
        <v>0.7</v>
      </c>
      <c r="R1565" s="35">
        <f>VLOOKUP(O1565,Stock[],4,FALSE)</f>
        <v>12</v>
      </c>
      <c r="S1565" s="34"/>
      <c r="T1565" s="35">
        <f>(DailySales!$S1565/DailySales!$R1565)+DailySales!$U1565</f>
        <v>1</v>
      </c>
      <c r="U1565" s="34">
        <v>1</v>
      </c>
      <c r="V1565" s="36">
        <f>+DailySales!$T1565*DailySales!$R1565</f>
        <v>12</v>
      </c>
      <c r="W1565" s="36">
        <f>+DailySales!$V1565*DailySales!$Q1565</f>
        <v>8.3999999999999986</v>
      </c>
      <c r="X1565" s="36">
        <f>VLOOKUP(O1565,Stock[],6,FALSE)</f>
        <v>4700</v>
      </c>
      <c r="Y1565" s="36">
        <f>+DailySales!$V1565*DailySales!$X1565</f>
        <v>56400</v>
      </c>
      <c r="Z1565" s="37"/>
      <c r="AA1565" s="34"/>
      <c r="AB1565" s="34"/>
      <c r="AC1565" s="34"/>
      <c r="AD1565" s="34"/>
      <c r="AE1565" s="77"/>
      <c r="AF1565" s="38">
        <v>46039</v>
      </c>
      <c r="AG1565" s="39">
        <v>56400</v>
      </c>
      <c r="AH1565" s="38"/>
      <c r="AI1565" s="39"/>
      <c r="AJ1565" s="38"/>
      <c r="AK1565" s="39"/>
      <c r="AL1565" s="34"/>
      <c r="AM1565" s="39"/>
      <c r="AN156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65" s="26"/>
      <c r="AQ1565" s="26"/>
      <c r="AR1565" s="26"/>
    </row>
    <row r="1566" spans="1:44" ht="19.5" customHeight="1" x14ac:dyDescent="0.25">
      <c r="A1566" s="32">
        <f t="shared" si="130"/>
        <v>2026</v>
      </c>
      <c r="B1566" s="32">
        <f t="shared" si="131"/>
        <v>1</v>
      </c>
      <c r="C1566" s="25">
        <v>46034</v>
      </c>
      <c r="D1566" s="57">
        <f t="shared" ca="1" si="126"/>
        <v>46097</v>
      </c>
      <c r="E1566" s="32" t="str">
        <f t="shared" ca="1" si="127"/>
        <v>2-Months</v>
      </c>
      <c r="F1566" s="32" t="str">
        <f>VLOOKUP(O1566,Stock[],5,FALSE)</f>
        <v>Whisky</v>
      </c>
      <c r="G1566" s="33" t="s">
        <v>2425</v>
      </c>
      <c r="H1566" s="34"/>
      <c r="I1566" s="34" t="s">
        <v>550</v>
      </c>
      <c r="J1566" s="32" t="str">
        <f>VLOOKUP(I1566,Customers[],2,FALSE)</f>
        <v>‌အောင်ချမ်းသာ</v>
      </c>
      <c r="K1566" s="32" t="str">
        <f>VLOOKUP(I1566,Customers[],4,FALSE)</f>
        <v>Meiktila</v>
      </c>
      <c r="L1566" s="32" t="str">
        <f>VLOOKUP(Table85[[#This Row],[CustomerID]],Table!H:K,3,0)</f>
        <v>စက်မှုဇုံ</v>
      </c>
      <c r="M1566" s="32" t="str">
        <f>VLOOKUP(I1566,Customers[],5,FALSE)</f>
        <v>Van-2</v>
      </c>
      <c r="N1566" s="34" t="s">
        <v>10</v>
      </c>
      <c r="O1566" s="37" t="s">
        <v>2113</v>
      </c>
      <c r="P1566" s="32" t="str">
        <f>VLOOKUP(O1566,Stock[],2,FALSE)</f>
        <v>Ngwe Taung 700ml</v>
      </c>
      <c r="Q1566" s="35">
        <f>VLOOKUP(O1566,Stock[],3,FALSE)</f>
        <v>0.7</v>
      </c>
      <c r="R1566" s="35">
        <f>VLOOKUP(O1566,Stock[],4,FALSE)</f>
        <v>12</v>
      </c>
      <c r="S1566" s="34"/>
      <c r="T1566" s="35">
        <f>(DailySales!$S1566/DailySales!$R1566)+DailySales!$U1566</f>
        <v>1</v>
      </c>
      <c r="U1566" s="34">
        <v>1</v>
      </c>
      <c r="V1566" s="36">
        <f>+DailySales!$T1566*DailySales!$R1566</f>
        <v>12</v>
      </c>
      <c r="W1566" s="36">
        <f>+DailySales!$V1566*DailySales!$Q1566</f>
        <v>8.3999999999999986</v>
      </c>
      <c r="X1566" s="36">
        <f>VLOOKUP(O1566,Stock[],6,FALSE)</f>
        <v>4700</v>
      </c>
      <c r="Y1566" s="36">
        <f>+DailySales!$V1566*DailySales!$X1566</f>
        <v>56400</v>
      </c>
      <c r="Z1566" s="37"/>
      <c r="AA1566" s="34"/>
      <c r="AB1566" s="34"/>
      <c r="AC1566" s="34"/>
      <c r="AD1566" s="34"/>
      <c r="AE1566" s="77"/>
      <c r="AF1566" s="38">
        <v>46039</v>
      </c>
      <c r="AG1566" s="39">
        <v>56400</v>
      </c>
      <c r="AH1566" s="38"/>
      <c r="AI1566" s="39"/>
      <c r="AJ1566" s="38"/>
      <c r="AK1566" s="39"/>
      <c r="AL1566" s="34"/>
      <c r="AM1566" s="39"/>
      <c r="AN156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66" s="26"/>
      <c r="AQ1566" s="26"/>
      <c r="AR1566" s="26"/>
    </row>
    <row r="1567" spans="1:44" ht="19.5" customHeight="1" x14ac:dyDescent="0.25">
      <c r="A1567" s="32">
        <f t="shared" si="130"/>
        <v>2026</v>
      </c>
      <c r="B1567" s="32">
        <f t="shared" si="131"/>
        <v>1</v>
      </c>
      <c r="C1567" s="25">
        <v>46034</v>
      </c>
      <c r="D1567" s="57">
        <f t="shared" ca="1" si="126"/>
        <v>46097</v>
      </c>
      <c r="E1567" s="32" t="str">
        <f t="shared" ca="1" si="127"/>
        <v>2-Months</v>
      </c>
      <c r="F1567" s="32" t="str">
        <f>VLOOKUP(O1567,Stock[],5,FALSE)</f>
        <v>Whisky</v>
      </c>
      <c r="G1567" s="33" t="s">
        <v>2426</v>
      </c>
      <c r="H1567" s="34"/>
      <c r="I1567" s="34" t="s">
        <v>1902</v>
      </c>
      <c r="J1567" s="32" t="str">
        <f>VLOOKUP(I1567,Customers[],2,FALSE)</f>
        <v>ကမ္ဘာသစ်</v>
      </c>
      <c r="K1567" s="32" t="str">
        <f>VLOOKUP(I1567,Customers[],4,FALSE)</f>
        <v>Meiktila</v>
      </c>
      <c r="L1567" s="32" t="str">
        <f>VLOOKUP(Table85[[#This Row],[CustomerID]],Table!H:K,3,0)</f>
        <v>မြို့သစ်</v>
      </c>
      <c r="M1567" s="32" t="str">
        <f>VLOOKUP(I1567,Customers[],5,FALSE)</f>
        <v>Van-2</v>
      </c>
      <c r="N1567" s="34" t="s">
        <v>10</v>
      </c>
      <c r="O1567" s="37" t="s">
        <v>2113</v>
      </c>
      <c r="P1567" s="32" t="str">
        <f>VLOOKUP(O1567,Stock[],2,FALSE)</f>
        <v>Ngwe Taung 700ml</v>
      </c>
      <c r="Q1567" s="35">
        <f>VLOOKUP(O1567,Stock[],3,FALSE)</f>
        <v>0.7</v>
      </c>
      <c r="R1567" s="35">
        <f>VLOOKUP(O1567,Stock[],4,FALSE)</f>
        <v>12</v>
      </c>
      <c r="S1567" s="34"/>
      <c r="T1567" s="35">
        <f>(DailySales!$S1567/DailySales!$R1567)+DailySales!$U1567</f>
        <v>1</v>
      </c>
      <c r="U1567" s="34">
        <v>1</v>
      </c>
      <c r="V1567" s="36">
        <f>+DailySales!$T1567*DailySales!$R1567</f>
        <v>12</v>
      </c>
      <c r="W1567" s="36">
        <f>+DailySales!$V1567*DailySales!$Q1567</f>
        <v>8.3999999999999986</v>
      </c>
      <c r="X1567" s="36">
        <f>VLOOKUP(O1567,Stock[],6,FALSE)</f>
        <v>4700</v>
      </c>
      <c r="Y1567" s="36">
        <f>+DailySales!$V1567*DailySales!$X1567</f>
        <v>56400</v>
      </c>
      <c r="Z1567" s="37"/>
      <c r="AA1567" s="34"/>
      <c r="AB1567" s="34"/>
      <c r="AC1567" s="34"/>
      <c r="AD1567" s="34"/>
      <c r="AE1567" s="77"/>
      <c r="AF1567" s="38">
        <v>46035</v>
      </c>
      <c r="AG1567" s="39">
        <v>56400</v>
      </c>
      <c r="AH1567" s="38"/>
      <c r="AI1567" s="39"/>
      <c r="AJ1567" s="38"/>
      <c r="AK1567" s="39"/>
      <c r="AL1567" s="34"/>
      <c r="AM1567" s="39"/>
      <c r="AN156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67" s="26"/>
      <c r="AQ1567" s="26"/>
      <c r="AR1567" s="26"/>
    </row>
    <row r="1568" spans="1:44" ht="19.5" customHeight="1" x14ac:dyDescent="0.25">
      <c r="A1568" s="32">
        <f t="shared" si="130"/>
        <v>2026</v>
      </c>
      <c r="B1568" s="32">
        <f t="shared" si="131"/>
        <v>1</v>
      </c>
      <c r="C1568" s="25">
        <v>46034</v>
      </c>
      <c r="D1568" s="57">
        <f t="shared" ca="1" si="126"/>
        <v>46097</v>
      </c>
      <c r="E1568" s="32" t="str">
        <f t="shared" ca="1" si="127"/>
        <v>2-Months</v>
      </c>
      <c r="F1568" s="32" t="str">
        <f>VLOOKUP(O1568,Stock[],5,FALSE)</f>
        <v>Whisky</v>
      </c>
      <c r="G1568" s="33" t="s">
        <v>2427</v>
      </c>
      <c r="H1568" s="34"/>
      <c r="I1568" s="34" t="s">
        <v>626</v>
      </c>
      <c r="J1568" s="32" t="str">
        <f>VLOOKUP(I1568,Customers[],2,FALSE)</f>
        <v>Liquor House</v>
      </c>
      <c r="K1568" s="32" t="str">
        <f>VLOOKUP(I1568,Customers[],4,FALSE)</f>
        <v>Meiktila</v>
      </c>
      <c r="L1568" s="32" t="str">
        <f>VLOOKUP(Table85[[#This Row],[CustomerID]],Table!H:K,3,0)</f>
        <v>စက်မှုဇုံ</v>
      </c>
      <c r="M1568" s="32" t="str">
        <f>VLOOKUP(I1568,Customers[],5,FALSE)</f>
        <v>Van-2</v>
      </c>
      <c r="N1568" s="34" t="s">
        <v>10</v>
      </c>
      <c r="O1568" s="37" t="s">
        <v>2113</v>
      </c>
      <c r="P1568" s="32" t="str">
        <f>VLOOKUP(O1568,Stock[],2,FALSE)</f>
        <v>Ngwe Taung 700ml</v>
      </c>
      <c r="Q1568" s="35">
        <f>VLOOKUP(O1568,Stock[],3,FALSE)</f>
        <v>0.7</v>
      </c>
      <c r="R1568" s="35">
        <f>VLOOKUP(O1568,Stock[],4,FALSE)</f>
        <v>12</v>
      </c>
      <c r="S1568" s="34"/>
      <c r="T1568" s="35">
        <f>(DailySales!$S1568/DailySales!$R1568)+DailySales!$U1568</f>
        <v>1</v>
      </c>
      <c r="U1568" s="34">
        <v>1</v>
      </c>
      <c r="V1568" s="36">
        <f>+DailySales!$T1568*DailySales!$R1568</f>
        <v>12</v>
      </c>
      <c r="W1568" s="36">
        <f>+DailySales!$V1568*DailySales!$Q1568</f>
        <v>8.3999999999999986</v>
      </c>
      <c r="X1568" s="36">
        <f>VLOOKUP(O1568,Stock[],6,FALSE)</f>
        <v>4700</v>
      </c>
      <c r="Y1568" s="36">
        <f>+DailySales!$V1568*DailySales!$X1568</f>
        <v>56400</v>
      </c>
      <c r="Z1568" s="37"/>
      <c r="AA1568" s="34"/>
      <c r="AB1568" s="34"/>
      <c r="AC1568" s="34"/>
      <c r="AD1568" s="34"/>
      <c r="AE1568" s="77"/>
      <c r="AF1568" s="38">
        <v>46062</v>
      </c>
      <c r="AG1568" s="39">
        <v>56400</v>
      </c>
      <c r="AH1568" s="38"/>
      <c r="AI1568" s="39"/>
      <c r="AJ1568" s="38"/>
      <c r="AK1568" s="39"/>
      <c r="AL1568" s="34"/>
      <c r="AM1568" s="39"/>
      <c r="AN156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68" s="26"/>
      <c r="AQ1568" s="26"/>
      <c r="AR1568" s="26"/>
    </row>
    <row r="1569" spans="1:44" ht="19.5" customHeight="1" x14ac:dyDescent="0.25">
      <c r="A1569" s="32">
        <f t="shared" si="130"/>
        <v>2026</v>
      </c>
      <c r="B1569" s="32">
        <f t="shared" si="131"/>
        <v>1</v>
      </c>
      <c r="C1569" s="25">
        <v>46034</v>
      </c>
      <c r="D1569" s="57">
        <f t="shared" ca="1" si="126"/>
        <v>46097</v>
      </c>
      <c r="E1569" s="32" t="str">
        <f t="shared" ca="1" si="127"/>
        <v>2-Months</v>
      </c>
      <c r="F1569" s="32" t="str">
        <f>VLOOKUP(O1569,Stock[],5,FALSE)</f>
        <v>Whisky</v>
      </c>
      <c r="G1569" s="33" t="s">
        <v>2438</v>
      </c>
      <c r="H1569" s="34"/>
      <c r="I1569" s="34" t="s">
        <v>745</v>
      </c>
      <c r="J1569" s="32" t="str">
        <f>VLOOKUP(I1569,Customers[],2,FALSE)</f>
        <v>ဖောက်တိုက်</v>
      </c>
      <c r="K1569" s="32">
        <f>VLOOKUP(I1569,Customers[],4,FALSE)</f>
        <v>0</v>
      </c>
      <c r="L1569" s="32">
        <f>VLOOKUP(Table85[[#This Row],[CustomerID]],Table!H:K,3,0)</f>
        <v>0</v>
      </c>
      <c r="M1569" s="32">
        <f>VLOOKUP(I1569,Customers[],5,FALSE)</f>
        <v>0</v>
      </c>
      <c r="N1569" s="34" t="s">
        <v>14</v>
      </c>
      <c r="O1569" s="37" t="s">
        <v>2114</v>
      </c>
      <c r="P1569" s="32" t="str">
        <f>VLOOKUP(O1569,Stock[],2,FALSE)</f>
        <v>Ngwe Taung 700ml(NFS)</v>
      </c>
      <c r="Q1569" s="35">
        <f>VLOOKUP(O1569,Stock[],3,FALSE)</f>
        <v>0.7</v>
      </c>
      <c r="R1569" s="35">
        <f>VLOOKUP(O1569,Stock[],4,FALSE)</f>
        <v>12</v>
      </c>
      <c r="S1569" s="34">
        <v>4</v>
      </c>
      <c r="T1569" s="35">
        <f>(DailySales!$S1569/DailySales!$R1569)+DailySales!$U1569</f>
        <v>0.33333333333333331</v>
      </c>
      <c r="U1569" s="34"/>
      <c r="V1569" s="36">
        <f>+DailySales!$T1569*DailySales!$R1569</f>
        <v>4</v>
      </c>
      <c r="W1569" s="36">
        <f>+DailySales!$V1569*DailySales!$Q1569</f>
        <v>2.8</v>
      </c>
      <c r="X1569" s="36">
        <f>VLOOKUP(O1569,Stock[],6,FALSE)</f>
        <v>4700</v>
      </c>
      <c r="Y1569" s="36">
        <f>+DailySales!$V1569*DailySales!$X1569</f>
        <v>18800</v>
      </c>
      <c r="Z1569" s="37"/>
      <c r="AA1569" s="34"/>
      <c r="AB1569" s="34"/>
      <c r="AC1569" s="34"/>
      <c r="AD1569" s="34"/>
      <c r="AE1569" s="77"/>
      <c r="AF1569" s="38">
        <v>46034</v>
      </c>
      <c r="AG1569" s="39">
        <v>18800</v>
      </c>
      <c r="AH1569" s="38"/>
      <c r="AI1569" s="39"/>
      <c r="AJ1569" s="38"/>
      <c r="AK1569" s="39"/>
      <c r="AL1569" s="34"/>
      <c r="AM1569" s="39"/>
      <c r="AN156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69" s="26"/>
      <c r="AQ1569" s="26"/>
      <c r="AR1569" s="26"/>
    </row>
    <row r="1570" spans="1:44" ht="19.5" customHeight="1" x14ac:dyDescent="0.25">
      <c r="A1570" s="32">
        <f t="shared" si="130"/>
        <v>2026</v>
      </c>
      <c r="B1570" s="32">
        <f t="shared" si="131"/>
        <v>1</v>
      </c>
      <c r="C1570" s="25">
        <v>46034</v>
      </c>
      <c r="D1570" s="57">
        <f t="shared" ca="1" si="126"/>
        <v>46097</v>
      </c>
      <c r="E1570" s="32" t="str">
        <f t="shared" ca="1" si="127"/>
        <v>2-Months</v>
      </c>
      <c r="F1570" s="32" t="str">
        <f>VLOOKUP(O1570,Stock[],5,FALSE)</f>
        <v>Whisky</v>
      </c>
      <c r="G1570" s="33" t="s">
        <v>2439</v>
      </c>
      <c r="H1570" s="34"/>
      <c r="I1570" s="34" t="s">
        <v>625</v>
      </c>
      <c r="J1570" s="32" t="str">
        <f>VLOOKUP(I1570,Customers[],2,FALSE)</f>
        <v>စိန်ခြယ်</v>
      </c>
      <c r="K1570" s="32" t="str">
        <f>VLOOKUP(I1570,Customers[],4,FALSE)</f>
        <v>Meiktila</v>
      </c>
      <c r="L1570" s="32" t="str">
        <f>VLOOKUP(Table85[[#This Row],[CustomerID]],Table!H:K,3,0)</f>
        <v>ညောင်အိုင့်</v>
      </c>
      <c r="M1570" s="32" t="str">
        <f>VLOOKUP(I1570,Customers[],5,FALSE)</f>
        <v>Van-2</v>
      </c>
      <c r="N1570" s="34" t="s">
        <v>10</v>
      </c>
      <c r="O1570" s="37" t="s">
        <v>2113</v>
      </c>
      <c r="P1570" s="32" t="str">
        <f>VLOOKUP(O1570,Stock[],2,FALSE)</f>
        <v>Ngwe Taung 700ml</v>
      </c>
      <c r="Q1570" s="35">
        <f>VLOOKUP(O1570,Stock[],3,FALSE)</f>
        <v>0.7</v>
      </c>
      <c r="R1570" s="35">
        <f>VLOOKUP(O1570,Stock[],4,FALSE)</f>
        <v>12</v>
      </c>
      <c r="S1570" s="34"/>
      <c r="T1570" s="35">
        <f>(DailySales!$S1570/DailySales!$R1570)+DailySales!$U1570</f>
        <v>1</v>
      </c>
      <c r="U1570" s="34">
        <v>1</v>
      </c>
      <c r="V1570" s="36">
        <f>+DailySales!$T1570*DailySales!$R1570</f>
        <v>12</v>
      </c>
      <c r="W1570" s="36">
        <f>+DailySales!$V1570*DailySales!$Q1570</f>
        <v>8.3999999999999986</v>
      </c>
      <c r="X1570" s="36">
        <f>VLOOKUP(O1570,Stock[],6,FALSE)</f>
        <v>4700</v>
      </c>
      <c r="Y1570" s="36">
        <f>+DailySales!$V1570*DailySales!$X1570</f>
        <v>56400</v>
      </c>
      <c r="Z1570" s="37"/>
      <c r="AA1570" s="34"/>
      <c r="AB1570" s="34"/>
      <c r="AC1570" s="34"/>
      <c r="AD1570" s="34"/>
      <c r="AE1570" s="77"/>
      <c r="AF1570" s="38">
        <v>46037</v>
      </c>
      <c r="AG1570" s="39">
        <v>56400</v>
      </c>
      <c r="AH1570" s="38"/>
      <c r="AI1570" s="39"/>
      <c r="AJ1570" s="38"/>
      <c r="AK1570" s="39"/>
      <c r="AL1570" s="34"/>
      <c r="AM1570" s="39"/>
      <c r="AN157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70" s="26"/>
      <c r="AQ1570" s="26"/>
      <c r="AR1570" s="26"/>
    </row>
    <row r="1571" spans="1:44" ht="19.5" customHeight="1" x14ac:dyDescent="0.25">
      <c r="A1571" s="32">
        <f t="shared" si="128"/>
        <v>2026</v>
      </c>
      <c r="B1571" s="32">
        <f t="shared" si="129"/>
        <v>1</v>
      </c>
      <c r="C1571" s="25">
        <v>46034</v>
      </c>
      <c r="D1571" s="57">
        <f t="shared" ca="1" si="126"/>
        <v>46097</v>
      </c>
      <c r="E1571" s="32" t="str">
        <f t="shared" ca="1" si="127"/>
        <v>2-Months</v>
      </c>
      <c r="F1571" s="32" t="str">
        <f>VLOOKUP(O1571,Stock[],5,FALSE)</f>
        <v>BE</v>
      </c>
      <c r="G1571" s="33" t="s">
        <v>2407</v>
      </c>
      <c r="H1571" s="34"/>
      <c r="I1571" s="34" t="s">
        <v>201</v>
      </c>
      <c r="J1571" s="32" t="str">
        <f>VLOOKUP(I1571,Customers[],2,FALSE)</f>
        <v>ဦးအောင်မိုး(ကောင်းသန့်)</v>
      </c>
      <c r="K1571" s="32" t="str">
        <f>VLOOKUP(I1571,Customers[],4,FALSE)</f>
        <v>Meiktila</v>
      </c>
      <c r="L1571" s="32" t="str">
        <f>VLOOKUP(Table85[[#This Row],[CustomerID]],Table!H:K,3,0)</f>
        <v>မိတ္ထီလာ</v>
      </c>
      <c r="M1571" s="32" t="str">
        <f>VLOOKUP(I1571,Customers[],5,FALSE)</f>
        <v>WholeSales/Contract</v>
      </c>
      <c r="N1571" s="34" t="s">
        <v>10</v>
      </c>
      <c r="O1571" s="37" t="s">
        <v>2120</v>
      </c>
      <c r="P1571" s="32" t="str">
        <f>VLOOKUP(O1571,Stock[],2,FALSE)</f>
        <v>ဇေ အရက်သန့်</v>
      </c>
      <c r="Q1571" s="35">
        <f>VLOOKUP(O1571,Stock[],3,FALSE)</f>
        <v>0.64</v>
      </c>
      <c r="R1571" s="35">
        <f>VLOOKUP(O1571,Stock[],4,FALSE)</f>
        <v>14</v>
      </c>
      <c r="S1571" s="34"/>
      <c r="T1571" s="35">
        <f>(DailySales!$S1571/DailySales!$R1571)+DailySales!$U1571</f>
        <v>30</v>
      </c>
      <c r="U1571" s="34">
        <v>30</v>
      </c>
      <c r="V1571" s="36">
        <f>+DailySales!$T1571*DailySales!$R1571</f>
        <v>420</v>
      </c>
      <c r="W1571" s="36">
        <f>+DailySales!$V1571*DailySales!$Q1571</f>
        <v>268.8</v>
      </c>
      <c r="X1571" s="36">
        <f>VLOOKUP(O1571,Stock[],6,FALSE)</f>
        <v>1380</v>
      </c>
      <c r="Y1571" s="36">
        <f>+DailySales!$V1571*DailySales!$X1571</f>
        <v>579600</v>
      </c>
      <c r="Z1571" s="37"/>
      <c r="AA1571" s="34"/>
      <c r="AB1571" s="78"/>
      <c r="AC1571" s="34"/>
      <c r="AD1571" s="34"/>
      <c r="AE1571" s="77"/>
      <c r="AF1571" s="38"/>
      <c r="AG1571" s="39"/>
      <c r="AH1571" s="38">
        <v>46037</v>
      </c>
      <c r="AI1571" s="39">
        <v>579600</v>
      </c>
      <c r="AJ1571" s="38"/>
      <c r="AK1571" s="39"/>
      <c r="AL1571" s="34"/>
      <c r="AM1571" s="39"/>
      <c r="AN157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71" s="26"/>
      <c r="AQ1571" s="26"/>
      <c r="AR1571" s="26"/>
    </row>
    <row r="1572" spans="1:44" ht="19.5" customHeight="1" x14ac:dyDescent="0.25">
      <c r="A1572" s="32">
        <f t="shared" si="128"/>
        <v>2026</v>
      </c>
      <c r="B1572" s="32">
        <f t="shared" si="129"/>
        <v>1</v>
      </c>
      <c r="C1572" s="25">
        <v>46034</v>
      </c>
      <c r="D1572" s="57">
        <f t="shared" ca="1" si="126"/>
        <v>46097</v>
      </c>
      <c r="E1572" s="32" t="str">
        <f t="shared" ca="1" si="127"/>
        <v>2-Months</v>
      </c>
      <c r="F1572" s="32" t="str">
        <f>VLOOKUP(O1572,Stock[],5,FALSE)</f>
        <v>BE</v>
      </c>
      <c r="G1572" s="33" t="s">
        <v>2408</v>
      </c>
      <c r="H1572" s="34"/>
      <c r="I1572" s="34" t="s">
        <v>181</v>
      </c>
      <c r="J1572" s="32" t="str">
        <f>VLOOKUP(I1572,Customers[],2,FALSE)</f>
        <v>ရွှေမြင်း(ရွှေခြင်္သေ့)</v>
      </c>
      <c r="K1572" s="32" t="str">
        <f>VLOOKUP(I1572,Customers[],4,FALSE)</f>
        <v>Meiktila</v>
      </c>
      <c r="L1572" s="32" t="str">
        <f>VLOOKUP(Table85[[#This Row],[CustomerID]],Table!H:K,3,0)</f>
        <v>မိတ္ထီလာ</v>
      </c>
      <c r="M1572" s="32" t="str">
        <f>VLOOKUP(I1572,Customers[],5,FALSE)</f>
        <v>WholeSales/Contract</v>
      </c>
      <c r="N1572" s="34" t="s">
        <v>10</v>
      </c>
      <c r="O1572" s="37" t="s">
        <v>220</v>
      </c>
      <c r="P1572" s="32" t="str">
        <f>VLOOKUP(O1572,Stock[],2,FALSE)</f>
        <v>မြန်မာရှောက်ပျား</v>
      </c>
      <c r="Q1572" s="35">
        <f>VLOOKUP(O1572,Stock[],3,FALSE)</f>
        <v>0.64</v>
      </c>
      <c r="R1572" s="35">
        <f>VLOOKUP(O1572,Stock[],4,FALSE)</f>
        <v>14</v>
      </c>
      <c r="S1572" s="34"/>
      <c r="T1572" s="35">
        <f>(DailySales!$S1572/DailySales!$R1572)+DailySales!$U1572</f>
        <v>25</v>
      </c>
      <c r="U1572" s="34">
        <v>25</v>
      </c>
      <c r="V1572" s="36">
        <f>+DailySales!$T1572*DailySales!$R1572</f>
        <v>350</v>
      </c>
      <c r="W1572" s="36">
        <f>+DailySales!$V1572*DailySales!$Q1572</f>
        <v>224</v>
      </c>
      <c r="X1572" s="36">
        <f>VLOOKUP(O1572,Stock[],6,FALSE)</f>
        <v>1370</v>
      </c>
      <c r="Y1572" s="36">
        <f>+DailySales!$V1572*DailySales!$X1572</f>
        <v>479500</v>
      </c>
      <c r="Z1572" s="37"/>
      <c r="AA1572" s="34"/>
      <c r="AB1572" s="78"/>
      <c r="AC1572" s="34"/>
      <c r="AD1572" s="34"/>
      <c r="AE1572" s="77"/>
      <c r="AF1572" s="38"/>
      <c r="AG1572" s="39"/>
      <c r="AH1572" s="38">
        <v>46072</v>
      </c>
      <c r="AI1572" s="39">
        <v>479500</v>
      </c>
      <c r="AJ1572" s="38"/>
      <c r="AK1572" s="39"/>
      <c r="AL1572" s="34"/>
      <c r="AM1572" s="39"/>
      <c r="AN157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72" s="26"/>
      <c r="AQ1572" s="26"/>
      <c r="AR1572" s="26"/>
    </row>
    <row r="1573" spans="1:44" ht="19.5" customHeight="1" x14ac:dyDescent="0.25">
      <c r="A1573" s="32">
        <f t="shared" si="128"/>
        <v>2026</v>
      </c>
      <c r="B1573" s="32">
        <f t="shared" si="129"/>
        <v>1</v>
      </c>
      <c r="C1573" s="25">
        <v>46034</v>
      </c>
      <c r="D1573" s="57">
        <f t="shared" ca="1" si="126"/>
        <v>46097</v>
      </c>
      <c r="E1573" s="32" t="str">
        <f t="shared" ca="1" si="127"/>
        <v>2-Months</v>
      </c>
      <c r="F1573" s="32" t="str">
        <f>VLOOKUP(O1573,Stock[],5,FALSE)</f>
        <v>BE</v>
      </c>
      <c r="G1573" s="33" t="s">
        <v>2408</v>
      </c>
      <c r="H1573" s="34"/>
      <c r="I1573" s="34" t="s">
        <v>181</v>
      </c>
      <c r="J1573" s="32" t="str">
        <f>VLOOKUP(I1573,Customers[],2,FALSE)</f>
        <v>ရွှေမြင်း(ရွှေခြင်္သေ့)</v>
      </c>
      <c r="K1573" s="32" t="str">
        <f>VLOOKUP(I1573,Customers[],4,FALSE)</f>
        <v>Meiktila</v>
      </c>
      <c r="L1573" s="32" t="str">
        <f>VLOOKUP(Table85[[#This Row],[CustomerID]],Table!H:K,3,0)</f>
        <v>မိတ္ထီလာ</v>
      </c>
      <c r="M1573" s="32" t="str">
        <f>VLOOKUP(I1573,Customers[],5,FALSE)</f>
        <v>WholeSales/Contract</v>
      </c>
      <c r="N1573" s="34" t="s">
        <v>10</v>
      </c>
      <c r="O1573" s="37" t="s">
        <v>217</v>
      </c>
      <c r="P1573" s="32" t="str">
        <f>VLOOKUP(O1573,Stock[],2,FALSE)</f>
        <v>လိမ္မော်ဖြူ</v>
      </c>
      <c r="Q1573" s="35">
        <f>VLOOKUP(O1573,Stock[],3,FALSE)</f>
        <v>0.64</v>
      </c>
      <c r="R1573" s="35">
        <f>VLOOKUP(O1573,Stock[],4,FALSE)</f>
        <v>24</v>
      </c>
      <c r="S1573" s="34"/>
      <c r="T1573" s="35">
        <f>(DailySales!$S1573/DailySales!$R1573)+DailySales!$U1573</f>
        <v>15</v>
      </c>
      <c r="U1573" s="34">
        <v>15</v>
      </c>
      <c r="V1573" s="36">
        <f>+DailySales!$T1573*DailySales!$R1573</f>
        <v>360</v>
      </c>
      <c r="W1573" s="36">
        <f>+DailySales!$V1573*DailySales!$Q1573</f>
        <v>230.4</v>
      </c>
      <c r="X1573" s="36">
        <f>VLOOKUP(O1573,Stock[],6,FALSE)</f>
        <v>1330</v>
      </c>
      <c r="Y1573" s="36">
        <f>+DailySales!$V1573*DailySales!$X1573</f>
        <v>478800</v>
      </c>
      <c r="Z1573" s="37"/>
      <c r="AA1573" s="34"/>
      <c r="AB1573" s="78"/>
      <c r="AC1573" s="34"/>
      <c r="AD1573" s="34"/>
      <c r="AE1573" s="77"/>
      <c r="AF1573" s="38"/>
      <c r="AG1573" s="39"/>
      <c r="AH1573" s="38">
        <v>46072</v>
      </c>
      <c r="AI1573" s="39">
        <v>478800</v>
      </c>
      <c r="AJ1573" s="38"/>
      <c r="AK1573" s="39"/>
      <c r="AL1573" s="34"/>
      <c r="AM1573" s="39"/>
      <c r="AN157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73" s="26"/>
      <c r="AQ1573" s="26"/>
      <c r="AR1573" s="26"/>
    </row>
    <row r="1574" spans="1:44" ht="19.5" customHeight="1" x14ac:dyDescent="0.25">
      <c r="A1574" s="32">
        <f t="shared" si="128"/>
        <v>2026</v>
      </c>
      <c r="B1574" s="32">
        <f t="shared" si="129"/>
        <v>1</v>
      </c>
      <c r="C1574" s="25">
        <v>46034</v>
      </c>
      <c r="D1574" s="57">
        <f t="shared" ca="1" si="126"/>
        <v>46097</v>
      </c>
      <c r="E1574" s="32" t="str">
        <f t="shared" ca="1" si="127"/>
        <v>2-Months</v>
      </c>
      <c r="F1574" s="32" t="str">
        <f>VLOOKUP(O1574,Stock[],5,FALSE)</f>
        <v>BE</v>
      </c>
      <c r="G1574" s="33" t="s">
        <v>2408</v>
      </c>
      <c r="H1574" s="34"/>
      <c r="I1574" s="34" t="s">
        <v>181</v>
      </c>
      <c r="J1574" s="32" t="str">
        <f>VLOOKUP(I1574,Customers[],2,FALSE)</f>
        <v>ရွှေမြင်း(ရွှေခြင်္သေ့)</v>
      </c>
      <c r="K1574" s="32" t="str">
        <f>VLOOKUP(I1574,Customers[],4,FALSE)</f>
        <v>Meiktila</v>
      </c>
      <c r="L1574" s="32" t="str">
        <f>VLOOKUP(Table85[[#This Row],[CustomerID]],Table!H:K,3,0)</f>
        <v>မိတ္ထီလာ</v>
      </c>
      <c r="M1574" s="32" t="str">
        <f>VLOOKUP(I1574,Customers[],5,FALSE)</f>
        <v>WholeSales/Contract</v>
      </c>
      <c r="N1574" s="34" t="s">
        <v>10</v>
      </c>
      <c r="O1574" s="37" t="s">
        <v>2120</v>
      </c>
      <c r="P1574" s="32" t="str">
        <f>VLOOKUP(O1574,Stock[],2,FALSE)</f>
        <v>ဇေ အရက်သန့်</v>
      </c>
      <c r="Q1574" s="35">
        <f>VLOOKUP(O1574,Stock[],3,FALSE)</f>
        <v>0.64</v>
      </c>
      <c r="R1574" s="35">
        <f>VLOOKUP(O1574,Stock[],4,FALSE)</f>
        <v>14</v>
      </c>
      <c r="S1574" s="34"/>
      <c r="T1574" s="35">
        <f>(DailySales!$S1574/DailySales!$R1574)+DailySales!$U1574</f>
        <v>25</v>
      </c>
      <c r="U1574" s="34">
        <v>25</v>
      </c>
      <c r="V1574" s="36">
        <f>+DailySales!$T1574*DailySales!$R1574</f>
        <v>350</v>
      </c>
      <c r="W1574" s="36">
        <f>+DailySales!$V1574*DailySales!$Q1574</f>
        <v>224</v>
      </c>
      <c r="X1574" s="36">
        <f>VLOOKUP(O1574,Stock[],6,FALSE)</f>
        <v>1380</v>
      </c>
      <c r="Y1574" s="36">
        <f>+DailySales!$V1574*DailySales!$X1574</f>
        <v>483000</v>
      </c>
      <c r="Z1574" s="37"/>
      <c r="AA1574" s="34"/>
      <c r="AB1574" s="78"/>
      <c r="AC1574" s="34"/>
      <c r="AD1574" s="34"/>
      <c r="AE1574" s="77"/>
      <c r="AF1574" s="38"/>
      <c r="AG1574" s="39"/>
      <c r="AH1574" s="38">
        <v>46072</v>
      </c>
      <c r="AI1574" s="39">
        <v>483000</v>
      </c>
      <c r="AJ1574" s="38"/>
      <c r="AK1574" s="39"/>
      <c r="AL1574" s="34"/>
      <c r="AM1574" s="39"/>
      <c r="AN157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74" s="26"/>
      <c r="AQ1574" s="26"/>
      <c r="AR1574" s="26"/>
    </row>
    <row r="1575" spans="1:44" ht="19.5" customHeight="1" x14ac:dyDescent="0.25">
      <c r="A1575" s="32">
        <f t="shared" si="128"/>
        <v>2026</v>
      </c>
      <c r="B1575" s="32">
        <f t="shared" si="129"/>
        <v>1</v>
      </c>
      <c r="C1575" s="25">
        <v>46034</v>
      </c>
      <c r="D1575" s="57">
        <f t="shared" ca="1" si="126"/>
        <v>46097</v>
      </c>
      <c r="E1575" s="32" t="str">
        <f t="shared" ca="1" si="127"/>
        <v>2-Months</v>
      </c>
      <c r="F1575" s="32" t="str">
        <f>VLOOKUP(O1575,Stock[],5,FALSE)</f>
        <v>BE</v>
      </c>
      <c r="G1575" s="33" t="s">
        <v>2408</v>
      </c>
      <c r="H1575" s="34"/>
      <c r="I1575" s="34" t="s">
        <v>181</v>
      </c>
      <c r="J1575" s="32" t="str">
        <f>VLOOKUP(I1575,Customers[],2,FALSE)</f>
        <v>ရွှေမြင်း(ရွှေခြင်္သေ့)</v>
      </c>
      <c r="K1575" s="32" t="str">
        <f>VLOOKUP(I1575,Customers[],4,FALSE)</f>
        <v>Meiktila</v>
      </c>
      <c r="L1575" s="32" t="str">
        <f>VLOOKUP(Table85[[#This Row],[CustomerID]],Table!H:K,3,0)</f>
        <v>မိတ္ထီလာ</v>
      </c>
      <c r="M1575" s="32" t="str">
        <f>VLOOKUP(I1575,Customers[],5,FALSE)</f>
        <v>WholeSales/Contract</v>
      </c>
      <c r="N1575" s="34" t="s">
        <v>10</v>
      </c>
      <c r="O1575" s="37" t="s">
        <v>205</v>
      </c>
      <c r="P1575" s="32" t="str">
        <f>VLOOKUP(O1575,Stock[],2,FALSE)</f>
        <v>ကောင်းကြည် ကော် 25%  (1Ltr )</v>
      </c>
      <c r="Q1575" s="35">
        <f>VLOOKUP(O1575,Stock[],3,FALSE)</f>
        <v>1</v>
      </c>
      <c r="R1575" s="35">
        <f>VLOOKUP(O1575,Stock[],4,FALSE)</f>
        <v>12</v>
      </c>
      <c r="S1575" s="34"/>
      <c r="T1575" s="35">
        <f>(DailySales!$S1575/DailySales!$R1575)+DailySales!$U1575</f>
        <v>10</v>
      </c>
      <c r="U1575" s="34">
        <v>10</v>
      </c>
      <c r="V1575" s="36">
        <f>+DailySales!$T1575*DailySales!$R1575</f>
        <v>120</v>
      </c>
      <c r="W1575" s="36">
        <f>+DailySales!$V1575*DailySales!$Q1575</f>
        <v>120</v>
      </c>
      <c r="X1575" s="36">
        <f>VLOOKUP(O1575,Stock[],6,FALSE)</f>
        <v>1530</v>
      </c>
      <c r="Y1575" s="36">
        <f>+DailySales!$V1575*DailySales!$X1575</f>
        <v>183600</v>
      </c>
      <c r="Z1575" s="37"/>
      <c r="AA1575" s="34"/>
      <c r="AB1575" s="78"/>
      <c r="AC1575" s="34"/>
      <c r="AD1575" s="34"/>
      <c r="AE1575" s="77"/>
      <c r="AF1575" s="38"/>
      <c r="AG1575" s="39"/>
      <c r="AH1575" s="38">
        <v>46072</v>
      </c>
      <c r="AI1575" s="39">
        <v>183600</v>
      </c>
      <c r="AJ1575" s="38"/>
      <c r="AK1575" s="39"/>
      <c r="AL1575" s="34"/>
      <c r="AM1575" s="39"/>
      <c r="AN157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75" s="26"/>
      <c r="AQ1575" s="26"/>
      <c r="AR1575" s="26"/>
    </row>
    <row r="1576" spans="1:44" ht="19.5" customHeight="1" x14ac:dyDescent="0.25">
      <c r="A1576" s="32">
        <f t="shared" si="128"/>
        <v>2026</v>
      </c>
      <c r="B1576" s="32">
        <f t="shared" si="129"/>
        <v>1</v>
      </c>
      <c r="C1576" s="25">
        <v>46034</v>
      </c>
      <c r="D1576" s="57">
        <f t="shared" ca="1" si="126"/>
        <v>46097</v>
      </c>
      <c r="E1576" s="32" t="str">
        <f t="shared" ca="1" si="127"/>
        <v>2-Months</v>
      </c>
      <c r="F1576" s="32" t="str">
        <f>VLOOKUP(O1576,Stock[],5,FALSE)</f>
        <v>BE</v>
      </c>
      <c r="G1576" s="33" t="s">
        <v>2408</v>
      </c>
      <c r="H1576" s="34"/>
      <c r="I1576" s="34" t="s">
        <v>181</v>
      </c>
      <c r="J1576" s="32" t="str">
        <f>VLOOKUP(I1576,Customers[],2,FALSE)</f>
        <v>ရွှေမြင်း(ရွှေခြင်္သေ့)</v>
      </c>
      <c r="K1576" s="32" t="str">
        <f>VLOOKUP(I1576,Customers[],4,FALSE)</f>
        <v>Meiktila</v>
      </c>
      <c r="L1576" s="32" t="str">
        <f>VLOOKUP(Table85[[#This Row],[CustomerID]],Table!H:K,3,0)</f>
        <v>မိတ္ထီလာ</v>
      </c>
      <c r="M1576" s="32" t="str">
        <f>VLOOKUP(I1576,Customers[],5,FALSE)</f>
        <v>WholeSales/Contract</v>
      </c>
      <c r="N1576" s="34" t="s">
        <v>10</v>
      </c>
      <c r="O1576" s="37" t="s">
        <v>221</v>
      </c>
      <c r="P1576" s="32" t="str">
        <f>VLOOKUP(O1576,Stock[],2,FALSE)</f>
        <v>မိုးနဲကွန်ကီး</v>
      </c>
      <c r="Q1576" s="35">
        <f>VLOOKUP(O1576,Stock[],3,FALSE)</f>
        <v>0.64</v>
      </c>
      <c r="R1576" s="35">
        <f>VLOOKUP(O1576,Stock[],4,FALSE)</f>
        <v>14</v>
      </c>
      <c r="S1576" s="34"/>
      <c r="T1576" s="35">
        <f>(DailySales!$S1576/DailySales!$R1576)+DailySales!$U1576</f>
        <v>10</v>
      </c>
      <c r="U1576" s="34">
        <v>10</v>
      </c>
      <c r="V1576" s="36">
        <f>+DailySales!$T1576*DailySales!$R1576</f>
        <v>140</v>
      </c>
      <c r="W1576" s="36">
        <f>+DailySales!$V1576*DailySales!$Q1576</f>
        <v>89.600000000000009</v>
      </c>
      <c r="X1576" s="36">
        <f>VLOOKUP(O1576,Stock[],6,FALSE)</f>
        <v>1500</v>
      </c>
      <c r="Y1576" s="36">
        <f>+DailySales!$V1576*DailySales!$X1576</f>
        <v>210000</v>
      </c>
      <c r="Z1576" s="37"/>
      <c r="AA1576" s="34"/>
      <c r="AB1576" s="78"/>
      <c r="AC1576" s="34"/>
      <c r="AD1576" s="34"/>
      <c r="AE1576" s="77"/>
      <c r="AF1576" s="38"/>
      <c r="AG1576" s="39"/>
      <c r="AH1576" s="38">
        <v>46072</v>
      </c>
      <c r="AI1576" s="39">
        <v>210000</v>
      </c>
      <c r="AJ1576" s="38"/>
      <c r="AK1576" s="39"/>
      <c r="AL1576" s="34"/>
      <c r="AM1576" s="39"/>
      <c r="AN157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76" s="26"/>
      <c r="AQ1576" s="26"/>
      <c r="AR1576" s="26"/>
    </row>
    <row r="1577" spans="1:44" ht="19.5" customHeight="1" x14ac:dyDescent="0.25">
      <c r="A1577" s="32">
        <f t="shared" si="128"/>
        <v>2026</v>
      </c>
      <c r="B1577" s="32">
        <f t="shared" si="129"/>
        <v>1</v>
      </c>
      <c r="C1577" s="25">
        <v>46034</v>
      </c>
      <c r="D1577" s="57">
        <f t="shared" ca="1" si="126"/>
        <v>46097</v>
      </c>
      <c r="E1577" s="32" t="str">
        <f t="shared" ca="1" si="127"/>
        <v>2-Months</v>
      </c>
      <c r="F1577" s="32" t="str">
        <f>VLOOKUP(O1577,Stock[],5,FALSE)</f>
        <v>BE</v>
      </c>
      <c r="G1577" s="33" t="s">
        <v>2319</v>
      </c>
      <c r="H1577" s="34"/>
      <c r="I1577" s="34" t="s">
        <v>233</v>
      </c>
      <c r="J1577" s="32" t="str">
        <f>VLOOKUP(I1577,Customers[],2,FALSE)</f>
        <v>ဦးဝင်းနိုင်</v>
      </c>
      <c r="K1577" s="32" t="str">
        <f>VLOOKUP(I1577,Customers[],4,FALSE)</f>
        <v>Wandwin</v>
      </c>
      <c r="L1577" s="32" t="str">
        <f>VLOOKUP(Table85[[#This Row],[CustomerID]],Table!H:K,3,0)</f>
        <v>လျှော်ပင်</v>
      </c>
      <c r="M1577" s="32" t="str">
        <f>VLOOKUP(I1577,Customers[],5,FALSE)</f>
        <v>WholeSales/Contract</v>
      </c>
      <c r="N1577" s="34" t="s">
        <v>10</v>
      </c>
      <c r="O1577" s="37" t="s">
        <v>240</v>
      </c>
      <c r="P1577" s="32" t="str">
        <f>VLOOKUP(O1577,Stock[],2,FALSE)</f>
        <v>သံပုရာအရက်</v>
      </c>
      <c r="Q1577" s="35">
        <f>VLOOKUP(O1577,Stock[],3,FALSE)</f>
        <v>0.64</v>
      </c>
      <c r="R1577" s="35">
        <f>VLOOKUP(O1577,Stock[],4,FALSE)</f>
        <v>14</v>
      </c>
      <c r="S1577" s="34"/>
      <c r="T1577" s="35">
        <f>(DailySales!$S1577/DailySales!$R1577)+DailySales!$U1577</f>
        <v>20</v>
      </c>
      <c r="U1577" s="34">
        <v>20</v>
      </c>
      <c r="V1577" s="36">
        <f>+DailySales!$T1577*DailySales!$R1577</f>
        <v>280</v>
      </c>
      <c r="W1577" s="36">
        <f>+DailySales!$V1577*DailySales!$Q1577</f>
        <v>179.20000000000002</v>
      </c>
      <c r="X1577" s="36">
        <f>VLOOKUP(O1577,Stock[],6,FALSE)</f>
        <v>1330</v>
      </c>
      <c r="Y1577" s="36">
        <f>+DailySales!$V1577*DailySales!$X1577</f>
        <v>372400</v>
      </c>
      <c r="Z1577" s="37"/>
      <c r="AA1577" s="34"/>
      <c r="AB1577" s="78"/>
      <c r="AC1577" s="34"/>
      <c r="AD1577" s="34"/>
      <c r="AE1577" s="77"/>
      <c r="AF1577" s="38"/>
      <c r="AG1577" s="39"/>
      <c r="AH1577" s="38"/>
      <c r="AI1577" s="39"/>
      <c r="AJ1577" s="38">
        <v>46059</v>
      </c>
      <c r="AK1577" s="39">
        <v>372400</v>
      </c>
      <c r="AL1577" s="34"/>
      <c r="AM1577" s="39"/>
      <c r="AN157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77" s="26"/>
      <c r="AQ1577" s="26"/>
      <c r="AR1577" s="26"/>
    </row>
    <row r="1578" spans="1:44" ht="19.5" customHeight="1" x14ac:dyDescent="0.25">
      <c r="A1578" s="32">
        <f t="shared" si="128"/>
        <v>2026</v>
      </c>
      <c r="B1578" s="32">
        <f t="shared" si="129"/>
        <v>1</v>
      </c>
      <c r="C1578" s="25">
        <v>46034</v>
      </c>
      <c r="D1578" s="57">
        <f t="shared" ca="1" si="126"/>
        <v>46097</v>
      </c>
      <c r="E1578" s="32" t="str">
        <f t="shared" ca="1" si="127"/>
        <v>2-Months</v>
      </c>
      <c r="F1578" s="32" t="str">
        <f>VLOOKUP(O1578,Stock[],5,FALSE)</f>
        <v>BE</v>
      </c>
      <c r="G1578" s="33" t="s">
        <v>2319</v>
      </c>
      <c r="H1578" s="34"/>
      <c r="I1578" s="34" t="s">
        <v>233</v>
      </c>
      <c r="J1578" s="32" t="str">
        <f>VLOOKUP(I1578,Customers[],2,FALSE)</f>
        <v>ဦးဝင်းနိုင်</v>
      </c>
      <c r="K1578" s="32" t="str">
        <f>VLOOKUP(I1578,Customers[],4,FALSE)</f>
        <v>Wandwin</v>
      </c>
      <c r="L1578" s="32" t="str">
        <f>VLOOKUP(Table85[[#This Row],[CustomerID]],Table!H:K,3,0)</f>
        <v>လျှော်ပင်</v>
      </c>
      <c r="M1578" s="32" t="str">
        <f>VLOOKUP(I1578,Customers[],5,FALSE)</f>
        <v>WholeSales/Contract</v>
      </c>
      <c r="N1578" s="34" t="s">
        <v>10</v>
      </c>
      <c r="O1578" s="37" t="s">
        <v>2120</v>
      </c>
      <c r="P1578" s="32" t="str">
        <f>VLOOKUP(O1578,Stock[],2,FALSE)</f>
        <v>ဇေ အရက်သန့်</v>
      </c>
      <c r="Q1578" s="35">
        <f>VLOOKUP(O1578,Stock[],3,FALSE)</f>
        <v>0.64</v>
      </c>
      <c r="R1578" s="35">
        <f>VLOOKUP(O1578,Stock[],4,FALSE)</f>
        <v>14</v>
      </c>
      <c r="S1578" s="34"/>
      <c r="T1578" s="35">
        <f>(DailySales!$S1578/DailySales!$R1578)+DailySales!$U1578</f>
        <v>20</v>
      </c>
      <c r="U1578" s="34">
        <v>20</v>
      </c>
      <c r="V1578" s="36">
        <f>+DailySales!$T1578*DailySales!$R1578</f>
        <v>280</v>
      </c>
      <c r="W1578" s="36">
        <f>+DailySales!$V1578*DailySales!$Q1578</f>
        <v>179.20000000000002</v>
      </c>
      <c r="X1578" s="36">
        <f>VLOOKUP(O1578,Stock[],6,FALSE)</f>
        <v>1380</v>
      </c>
      <c r="Y1578" s="36">
        <f>+DailySales!$V1578*DailySales!$X1578</f>
        <v>386400</v>
      </c>
      <c r="Z1578" s="37"/>
      <c r="AA1578" s="34"/>
      <c r="AB1578" s="78"/>
      <c r="AC1578" s="34"/>
      <c r="AD1578" s="34"/>
      <c r="AE1578" s="77"/>
      <c r="AF1578" s="38"/>
      <c r="AG1578" s="39"/>
      <c r="AH1578" s="38"/>
      <c r="AI1578" s="39"/>
      <c r="AJ1578" s="38">
        <v>46059</v>
      </c>
      <c r="AK1578" s="39">
        <v>386400</v>
      </c>
      <c r="AL1578" s="34"/>
      <c r="AM1578" s="39"/>
      <c r="AN157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78" s="26"/>
      <c r="AQ1578" s="26"/>
      <c r="AR1578" s="26"/>
    </row>
    <row r="1579" spans="1:44" ht="19.5" customHeight="1" x14ac:dyDescent="0.25">
      <c r="A1579" s="32">
        <f t="shared" si="128"/>
        <v>2026</v>
      </c>
      <c r="B1579" s="32">
        <f t="shared" si="129"/>
        <v>1</v>
      </c>
      <c r="C1579" s="25">
        <v>46034</v>
      </c>
      <c r="D1579" s="57">
        <f t="shared" ca="1" si="126"/>
        <v>46097</v>
      </c>
      <c r="E1579" s="32" t="str">
        <f t="shared" ca="1" si="127"/>
        <v>2-Months</v>
      </c>
      <c r="F1579" s="32" t="str">
        <f>VLOOKUP(O1579,Stock[],5,FALSE)</f>
        <v>BE</v>
      </c>
      <c r="G1579" s="33" t="s">
        <v>2319</v>
      </c>
      <c r="H1579" s="34"/>
      <c r="I1579" s="34" t="s">
        <v>233</v>
      </c>
      <c r="J1579" s="32" t="str">
        <f>VLOOKUP(I1579,Customers[],2,FALSE)</f>
        <v>ဦးဝင်းနိုင်</v>
      </c>
      <c r="K1579" s="32" t="str">
        <f>VLOOKUP(I1579,Customers[],4,FALSE)</f>
        <v>Wandwin</v>
      </c>
      <c r="L1579" s="32" t="str">
        <f>VLOOKUP(Table85[[#This Row],[CustomerID]],Table!H:K,3,0)</f>
        <v>လျှော်ပင်</v>
      </c>
      <c r="M1579" s="32" t="str">
        <f>VLOOKUP(I1579,Customers[],5,FALSE)</f>
        <v>WholeSales/Contract</v>
      </c>
      <c r="N1579" s="34" t="s">
        <v>10</v>
      </c>
      <c r="O1579" s="37" t="s">
        <v>215</v>
      </c>
      <c r="P1579" s="32" t="str">
        <f>VLOOKUP(O1579,Stock[],2,FALSE)</f>
        <v>ဒဂုံနာနတ်</v>
      </c>
      <c r="Q1579" s="35">
        <f>VLOOKUP(O1579,Stock[],3,FALSE)</f>
        <v>0.64</v>
      </c>
      <c r="R1579" s="35">
        <f>VLOOKUP(O1579,Stock[],4,FALSE)</f>
        <v>24</v>
      </c>
      <c r="S1579" s="34"/>
      <c r="T1579" s="35">
        <f>(DailySales!$S1579/DailySales!$R1579)+DailySales!$U1579</f>
        <v>5</v>
      </c>
      <c r="U1579" s="34">
        <v>5</v>
      </c>
      <c r="V1579" s="36">
        <f>+DailySales!$T1579*DailySales!$R1579</f>
        <v>120</v>
      </c>
      <c r="W1579" s="36">
        <f>+DailySales!$V1579*DailySales!$Q1579</f>
        <v>76.8</v>
      </c>
      <c r="X1579" s="36">
        <f>VLOOKUP(O1579,Stock[],6,FALSE)</f>
        <v>1330</v>
      </c>
      <c r="Y1579" s="36">
        <f>+DailySales!$V1579*DailySales!$X1579</f>
        <v>159600</v>
      </c>
      <c r="Z1579" s="37"/>
      <c r="AA1579" s="34"/>
      <c r="AB1579" s="78"/>
      <c r="AC1579" s="34"/>
      <c r="AD1579" s="34"/>
      <c r="AE1579" s="77"/>
      <c r="AF1579" s="38"/>
      <c r="AG1579" s="39"/>
      <c r="AH1579" s="38">
        <v>46060</v>
      </c>
      <c r="AI1579" s="39">
        <v>105438</v>
      </c>
      <c r="AJ1579" s="38">
        <v>46059</v>
      </c>
      <c r="AK1579" s="39">
        <v>54162</v>
      </c>
      <c r="AL1579" s="34"/>
      <c r="AM1579" s="39"/>
      <c r="AN157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79" s="26"/>
      <c r="AQ1579" s="26"/>
      <c r="AR1579" s="26"/>
    </row>
    <row r="1580" spans="1:44" ht="19.5" customHeight="1" x14ac:dyDescent="0.25">
      <c r="A1580" s="32">
        <f t="shared" si="128"/>
        <v>2026</v>
      </c>
      <c r="B1580" s="32">
        <f t="shared" si="129"/>
        <v>1</v>
      </c>
      <c r="C1580" s="25">
        <v>46034</v>
      </c>
      <c r="D1580" s="57">
        <f t="shared" ca="1" si="126"/>
        <v>46097</v>
      </c>
      <c r="E1580" s="32" t="str">
        <f t="shared" ca="1" si="127"/>
        <v>2-Months</v>
      </c>
      <c r="F1580" s="32" t="str">
        <f>VLOOKUP(O1580,Stock[],5,FALSE)</f>
        <v>BE</v>
      </c>
      <c r="G1580" s="33" t="s">
        <v>2409</v>
      </c>
      <c r="H1580" s="34"/>
      <c r="I1580" s="34" t="s">
        <v>233</v>
      </c>
      <c r="J1580" s="32" t="str">
        <f>VLOOKUP(I1580,Customers[],2,FALSE)</f>
        <v>ဦးဝင်းနိုင်</v>
      </c>
      <c r="K1580" s="32" t="str">
        <f>VLOOKUP(I1580,Customers[],4,FALSE)</f>
        <v>Wandwin</v>
      </c>
      <c r="L1580" s="32" t="str">
        <f>VLOOKUP(Table85[[#This Row],[CustomerID]],Table!H:K,3,0)</f>
        <v>လျှော်ပင်</v>
      </c>
      <c r="M1580" s="32" t="str">
        <f>VLOOKUP(I1580,Customers[],5,FALSE)</f>
        <v>WholeSales/Contract</v>
      </c>
      <c r="N1580" s="34" t="s">
        <v>10</v>
      </c>
      <c r="O1580" s="37" t="s">
        <v>220</v>
      </c>
      <c r="P1580" s="32" t="str">
        <f>VLOOKUP(O1580,Stock[],2,FALSE)</f>
        <v>မြန်မာရှောက်ပျား</v>
      </c>
      <c r="Q1580" s="35">
        <f>VLOOKUP(O1580,Stock[],3,FALSE)</f>
        <v>0.64</v>
      </c>
      <c r="R1580" s="35">
        <f>VLOOKUP(O1580,Stock[],4,FALSE)</f>
        <v>14</v>
      </c>
      <c r="S1580" s="34"/>
      <c r="T1580" s="35">
        <f>(DailySales!$S1580/DailySales!$R1580)+DailySales!$U1580</f>
        <v>50</v>
      </c>
      <c r="U1580" s="34">
        <v>50</v>
      </c>
      <c r="V1580" s="36">
        <f>+DailySales!$T1580*DailySales!$R1580</f>
        <v>700</v>
      </c>
      <c r="W1580" s="36">
        <f>+DailySales!$V1580*DailySales!$Q1580</f>
        <v>448</v>
      </c>
      <c r="X1580" s="36">
        <f>VLOOKUP(O1580,Stock[],6,FALSE)</f>
        <v>1370</v>
      </c>
      <c r="Y1580" s="36">
        <f>+DailySales!$V1580*DailySales!$X1580</f>
        <v>959000</v>
      </c>
      <c r="Z1580" s="37"/>
      <c r="AA1580" s="34"/>
      <c r="AB1580" s="78"/>
      <c r="AC1580" s="34"/>
      <c r="AD1580" s="34"/>
      <c r="AE1580" s="77"/>
      <c r="AF1580" s="38"/>
      <c r="AG1580" s="39"/>
      <c r="AH1580" s="38">
        <v>46060</v>
      </c>
      <c r="AI1580" s="39">
        <v>797802</v>
      </c>
      <c r="AJ1580" s="38">
        <v>46060</v>
      </c>
      <c r="AK1580" s="39">
        <v>161198</v>
      </c>
      <c r="AL1580" s="34"/>
      <c r="AM1580" s="39"/>
      <c r="AN158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80" s="26"/>
      <c r="AQ1580" s="26"/>
      <c r="AR1580" s="26"/>
    </row>
    <row r="1581" spans="1:44" ht="19.5" customHeight="1" x14ac:dyDescent="0.25">
      <c r="A1581" s="32">
        <f t="shared" si="128"/>
        <v>2026</v>
      </c>
      <c r="B1581" s="32">
        <f t="shared" si="129"/>
        <v>1</v>
      </c>
      <c r="C1581" s="25">
        <v>46034</v>
      </c>
      <c r="D1581" s="57">
        <f t="shared" ca="1" si="126"/>
        <v>46097</v>
      </c>
      <c r="E1581" s="32" t="str">
        <f t="shared" ca="1" si="127"/>
        <v>2-Months</v>
      </c>
      <c r="F1581" s="32" t="str">
        <f>VLOOKUP(O1581,Stock[],5,FALSE)</f>
        <v>BE</v>
      </c>
      <c r="G1581" s="33" t="s">
        <v>2409</v>
      </c>
      <c r="H1581" s="34"/>
      <c r="I1581" s="34" t="s">
        <v>233</v>
      </c>
      <c r="J1581" s="32" t="str">
        <f>VLOOKUP(I1581,Customers[],2,FALSE)</f>
        <v>ဦးဝင်းနိုင်</v>
      </c>
      <c r="K1581" s="32" t="str">
        <f>VLOOKUP(I1581,Customers[],4,FALSE)</f>
        <v>Wandwin</v>
      </c>
      <c r="L1581" s="32" t="str">
        <f>VLOOKUP(Table85[[#This Row],[CustomerID]],Table!H:K,3,0)</f>
        <v>လျှော်ပင်</v>
      </c>
      <c r="M1581" s="32" t="str">
        <f>VLOOKUP(I1581,Customers[],5,FALSE)</f>
        <v>WholeSales/Contract</v>
      </c>
      <c r="N1581" s="34" t="s">
        <v>10</v>
      </c>
      <c r="O1581" s="37" t="s">
        <v>217</v>
      </c>
      <c r="P1581" s="32" t="str">
        <f>VLOOKUP(O1581,Stock[],2,FALSE)</f>
        <v>လိမ္မော်ဖြူ</v>
      </c>
      <c r="Q1581" s="35">
        <f>VLOOKUP(O1581,Stock[],3,FALSE)</f>
        <v>0.64</v>
      </c>
      <c r="R1581" s="35">
        <f>VLOOKUP(O1581,Stock[],4,FALSE)</f>
        <v>24</v>
      </c>
      <c r="S1581" s="34"/>
      <c r="T1581" s="35">
        <f>(DailySales!$S1581/DailySales!$R1581)+DailySales!$U1581</f>
        <v>15</v>
      </c>
      <c r="U1581" s="34">
        <v>15</v>
      </c>
      <c r="V1581" s="36">
        <f>+DailySales!$T1581*DailySales!$R1581</f>
        <v>360</v>
      </c>
      <c r="W1581" s="36">
        <f>+DailySales!$V1581*DailySales!$Q1581</f>
        <v>230.4</v>
      </c>
      <c r="X1581" s="36">
        <f>VLOOKUP(O1581,Stock[],6,FALSE)</f>
        <v>1330</v>
      </c>
      <c r="Y1581" s="36">
        <f>+DailySales!$V1581*DailySales!$X1581</f>
        <v>478800</v>
      </c>
      <c r="Z1581" s="37"/>
      <c r="AA1581" s="34"/>
      <c r="AB1581" s="78"/>
      <c r="AC1581" s="34"/>
      <c r="AD1581" s="34"/>
      <c r="AE1581" s="77"/>
      <c r="AF1581" s="38"/>
      <c r="AG1581" s="39"/>
      <c r="AH1581" s="38"/>
      <c r="AI1581" s="39"/>
      <c r="AJ1581" s="38">
        <v>46060</v>
      </c>
      <c r="AK1581" s="39">
        <v>478800</v>
      </c>
      <c r="AL1581" s="34"/>
      <c r="AM1581" s="39"/>
      <c r="AN158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81" s="26"/>
      <c r="AQ1581" s="26"/>
      <c r="AR1581" s="26"/>
    </row>
    <row r="1582" spans="1:44" ht="19.5" customHeight="1" x14ac:dyDescent="0.25">
      <c r="A1582" s="32">
        <f t="shared" si="128"/>
        <v>2026</v>
      </c>
      <c r="B1582" s="32">
        <f t="shared" si="129"/>
        <v>1</v>
      </c>
      <c r="C1582" s="25">
        <v>46034</v>
      </c>
      <c r="D1582" s="57">
        <f t="shared" ca="1" si="126"/>
        <v>46097</v>
      </c>
      <c r="E1582" s="32" t="str">
        <f t="shared" ca="1" si="127"/>
        <v>2-Months</v>
      </c>
      <c r="F1582" s="32" t="str">
        <f>VLOOKUP(O1582,Stock[],5,FALSE)</f>
        <v>BE</v>
      </c>
      <c r="G1582" s="33" t="s">
        <v>2409</v>
      </c>
      <c r="H1582" s="34"/>
      <c r="I1582" s="34" t="s">
        <v>233</v>
      </c>
      <c r="J1582" s="32" t="str">
        <f>VLOOKUP(I1582,Customers[],2,FALSE)</f>
        <v>ဦးဝင်းနိုင်</v>
      </c>
      <c r="K1582" s="32" t="str">
        <f>VLOOKUP(I1582,Customers[],4,FALSE)</f>
        <v>Wandwin</v>
      </c>
      <c r="L1582" s="32" t="str">
        <f>VLOOKUP(Table85[[#This Row],[CustomerID]],Table!H:K,3,0)</f>
        <v>လျှော်ပင်</v>
      </c>
      <c r="M1582" s="32" t="str">
        <f>VLOOKUP(I1582,Customers[],5,FALSE)</f>
        <v>WholeSales/Contract</v>
      </c>
      <c r="N1582" s="34" t="s">
        <v>10</v>
      </c>
      <c r="O1582" s="37" t="s">
        <v>2120</v>
      </c>
      <c r="P1582" s="32" t="str">
        <f>VLOOKUP(O1582,Stock[],2,FALSE)</f>
        <v>ဇေ အရက်သန့်</v>
      </c>
      <c r="Q1582" s="35">
        <f>VLOOKUP(O1582,Stock[],3,FALSE)</f>
        <v>0.64</v>
      </c>
      <c r="R1582" s="35">
        <f>VLOOKUP(O1582,Stock[],4,FALSE)</f>
        <v>14</v>
      </c>
      <c r="S1582" s="34"/>
      <c r="T1582" s="35">
        <f>(DailySales!$S1582/DailySales!$R1582)+DailySales!$U1582</f>
        <v>25</v>
      </c>
      <c r="U1582" s="34">
        <v>25</v>
      </c>
      <c r="V1582" s="36">
        <f>+DailySales!$T1582*DailySales!$R1582</f>
        <v>350</v>
      </c>
      <c r="W1582" s="36">
        <f>+DailySales!$V1582*DailySales!$Q1582</f>
        <v>224</v>
      </c>
      <c r="X1582" s="36">
        <f>VLOOKUP(O1582,Stock[],6,FALSE)</f>
        <v>1380</v>
      </c>
      <c r="Y1582" s="36">
        <f>+DailySales!$V1582*DailySales!$X1582</f>
        <v>483000</v>
      </c>
      <c r="Z1582" s="37"/>
      <c r="AA1582" s="34"/>
      <c r="AB1582" s="78"/>
      <c r="AC1582" s="34"/>
      <c r="AD1582" s="34"/>
      <c r="AE1582" s="77"/>
      <c r="AF1582" s="38"/>
      <c r="AG1582" s="39"/>
      <c r="AH1582" s="38"/>
      <c r="AI1582" s="39"/>
      <c r="AJ1582" s="38">
        <v>46060</v>
      </c>
      <c r="AK1582" s="39">
        <v>483000</v>
      </c>
      <c r="AL1582" s="34"/>
      <c r="AM1582" s="39"/>
      <c r="AN158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82" s="26"/>
      <c r="AQ1582" s="26"/>
      <c r="AR1582" s="26"/>
    </row>
    <row r="1583" spans="1:44" ht="19.5" customHeight="1" x14ac:dyDescent="0.25">
      <c r="A1583" s="32">
        <f t="shared" si="128"/>
        <v>2026</v>
      </c>
      <c r="B1583" s="32">
        <f t="shared" si="129"/>
        <v>1</v>
      </c>
      <c r="C1583" s="25">
        <v>46034</v>
      </c>
      <c r="D1583" s="57">
        <f t="shared" ca="1" si="126"/>
        <v>46097</v>
      </c>
      <c r="E1583" s="32" t="str">
        <f t="shared" ca="1" si="127"/>
        <v>2-Months</v>
      </c>
      <c r="F1583" s="32" t="str">
        <f>VLOOKUP(O1583,Stock[],5,FALSE)</f>
        <v>BE</v>
      </c>
      <c r="G1583" s="33" t="s">
        <v>2409</v>
      </c>
      <c r="H1583" s="34"/>
      <c r="I1583" s="34" t="s">
        <v>233</v>
      </c>
      <c r="J1583" s="32" t="str">
        <f>VLOOKUP(I1583,Customers[],2,FALSE)</f>
        <v>ဦးဝင်းနိုင်</v>
      </c>
      <c r="K1583" s="32" t="str">
        <f>VLOOKUP(I1583,Customers[],4,FALSE)</f>
        <v>Wandwin</v>
      </c>
      <c r="L1583" s="32" t="str">
        <f>VLOOKUP(Table85[[#This Row],[CustomerID]],Table!H:K,3,0)</f>
        <v>လျှော်ပင်</v>
      </c>
      <c r="M1583" s="32" t="str">
        <f>VLOOKUP(I1583,Customers[],5,FALSE)</f>
        <v>WholeSales/Contract</v>
      </c>
      <c r="N1583" s="34" t="s">
        <v>10</v>
      </c>
      <c r="O1583" s="37" t="s">
        <v>210</v>
      </c>
      <c r="P1583" s="32" t="str">
        <f>VLOOKUP(O1583,Stock[],2,FALSE)</f>
        <v>ဇေယျဝတီ Red ပု</v>
      </c>
      <c r="Q1583" s="35">
        <f>VLOOKUP(O1583,Stock[],3,FALSE)</f>
        <v>0.64</v>
      </c>
      <c r="R1583" s="35">
        <f>VLOOKUP(O1583,Stock[],4,FALSE)</f>
        <v>14</v>
      </c>
      <c r="S1583" s="34"/>
      <c r="T1583" s="35">
        <f>(DailySales!$S1583/DailySales!$R1583)+DailySales!$U1583</f>
        <v>10</v>
      </c>
      <c r="U1583" s="34">
        <v>10</v>
      </c>
      <c r="V1583" s="36">
        <f>+DailySales!$T1583*DailySales!$R1583</f>
        <v>140</v>
      </c>
      <c r="W1583" s="36">
        <f>+DailySales!$V1583*DailySales!$Q1583</f>
        <v>89.600000000000009</v>
      </c>
      <c r="X1583" s="36">
        <f>VLOOKUP(O1583,Stock[],6,FALSE)</f>
        <v>1600</v>
      </c>
      <c r="Y1583" s="36">
        <f>+DailySales!$V1583*DailySales!$X1583</f>
        <v>224000</v>
      </c>
      <c r="Z1583" s="37"/>
      <c r="AA1583" s="34"/>
      <c r="AB1583" s="78"/>
      <c r="AC1583" s="34"/>
      <c r="AD1583" s="34"/>
      <c r="AE1583" s="77"/>
      <c r="AF1583" s="38"/>
      <c r="AG1583" s="39"/>
      <c r="AH1583" s="38"/>
      <c r="AI1583" s="39"/>
      <c r="AJ1583" s="38">
        <v>46060</v>
      </c>
      <c r="AK1583" s="39">
        <v>224000</v>
      </c>
      <c r="AL1583" s="34"/>
      <c r="AM1583" s="39"/>
      <c r="AN158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83" s="26"/>
      <c r="AQ1583" s="26"/>
      <c r="AR1583" s="26"/>
    </row>
    <row r="1584" spans="1:44" ht="19.5" customHeight="1" x14ac:dyDescent="0.25">
      <c r="A1584" s="32">
        <f t="shared" si="128"/>
        <v>2026</v>
      </c>
      <c r="B1584" s="32">
        <f t="shared" si="129"/>
        <v>1</v>
      </c>
      <c r="C1584" s="25">
        <v>46034</v>
      </c>
      <c r="D1584" s="57">
        <f t="shared" ca="1" si="126"/>
        <v>46097</v>
      </c>
      <c r="E1584" s="32" t="str">
        <f t="shared" ca="1" si="127"/>
        <v>2-Months</v>
      </c>
      <c r="F1584" s="32" t="str">
        <f>VLOOKUP(O1584,Stock[],5,FALSE)</f>
        <v>BE</v>
      </c>
      <c r="G1584" s="33" t="s">
        <v>2409</v>
      </c>
      <c r="H1584" s="34"/>
      <c r="I1584" s="34" t="s">
        <v>233</v>
      </c>
      <c r="J1584" s="32" t="str">
        <f>VLOOKUP(I1584,Customers[],2,FALSE)</f>
        <v>ဦးဝင်းနိုင်</v>
      </c>
      <c r="K1584" s="32" t="str">
        <f>VLOOKUP(I1584,Customers[],4,FALSE)</f>
        <v>Wandwin</v>
      </c>
      <c r="L1584" s="32" t="str">
        <f>VLOOKUP(Table85[[#This Row],[CustomerID]],Table!H:K,3,0)</f>
        <v>လျှော်ပင်</v>
      </c>
      <c r="M1584" s="32" t="str">
        <f>VLOOKUP(I1584,Customers[],5,FALSE)</f>
        <v>WholeSales/Contract</v>
      </c>
      <c r="N1584" s="34" t="s">
        <v>10</v>
      </c>
      <c r="O1584" s="37" t="s">
        <v>215</v>
      </c>
      <c r="P1584" s="32" t="str">
        <f>VLOOKUP(O1584,Stock[],2,FALSE)</f>
        <v>ဒဂုံနာနတ်</v>
      </c>
      <c r="Q1584" s="35">
        <f>VLOOKUP(O1584,Stock[],3,FALSE)</f>
        <v>0.64</v>
      </c>
      <c r="R1584" s="35">
        <f>VLOOKUP(O1584,Stock[],4,FALSE)</f>
        <v>24</v>
      </c>
      <c r="S1584" s="34"/>
      <c r="T1584" s="35">
        <f>(DailySales!$S1584/DailySales!$R1584)+DailySales!$U1584</f>
        <v>15</v>
      </c>
      <c r="U1584" s="34">
        <v>15</v>
      </c>
      <c r="V1584" s="36">
        <f>+DailySales!$T1584*DailySales!$R1584</f>
        <v>360</v>
      </c>
      <c r="W1584" s="36">
        <f>+DailySales!$V1584*DailySales!$Q1584</f>
        <v>230.4</v>
      </c>
      <c r="X1584" s="36">
        <f>VLOOKUP(O1584,Stock[],6,FALSE)</f>
        <v>1330</v>
      </c>
      <c r="Y1584" s="36">
        <f>+DailySales!$V1584*DailySales!$X1584</f>
        <v>478800</v>
      </c>
      <c r="Z1584" s="37"/>
      <c r="AA1584" s="34"/>
      <c r="AB1584" s="78"/>
      <c r="AC1584" s="34"/>
      <c r="AD1584" s="34"/>
      <c r="AE1584" s="77"/>
      <c r="AF1584" s="38"/>
      <c r="AG1584" s="39"/>
      <c r="AH1584" s="38"/>
      <c r="AI1584" s="39"/>
      <c r="AJ1584" s="38">
        <v>46060</v>
      </c>
      <c r="AK1584" s="39">
        <v>478800</v>
      </c>
      <c r="AL1584" s="34"/>
      <c r="AM1584" s="39"/>
      <c r="AN158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84" s="26"/>
      <c r="AQ1584" s="26"/>
      <c r="AR1584" s="26"/>
    </row>
    <row r="1585" spans="1:44" ht="19.5" customHeight="1" x14ac:dyDescent="0.25">
      <c r="A1585" s="32">
        <f t="shared" si="128"/>
        <v>2026</v>
      </c>
      <c r="B1585" s="32">
        <f t="shared" si="129"/>
        <v>1</v>
      </c>
      <c r="C1585" s="25">
        <v>46034</v>
      </c>
      <c r="D1585" s="57">
        <f t="shared" ca="1" si="126"/>
        <v>46097</v>
      </c>
      <c r="E1585" s="32" t="str">
        <f t="shared" ca="1" si="127"/>
        <v>2-Months</v>
      </c>
      <c r="F1585" s="32" t="str">
        <f>VLOOKUP(O1585,Stock[],5,FALSE)</f>
        <v>BE</v>
      </c>
      <c r="G1585" s="33" t="s">
        <v>2409</v>
      </c>
      <c r="H1585" s="34"/>
      <c r="I1585" s="34" t="s">
        <v>233</v>
      </c>
      <c r="J1585" s="32" t="str">
        <f>VLOOKUP(I1585,Customers[],2,FALSE)</f>
        <v>ဦးဝင်းနိုင်</v>
      </c>
      <c r="K1585" s="32" t="str">
        <f>VLOOKUP(I1585,Customers[],4,FALSE)</f>
        <v>Wandwin</v>
      </c>
      <c r="L1585" s="32" t="str">
        <f>VLOOKUP(Table85[[#This Row],[CustomerID]],Table!H:K,3,0)</f>
        <v>လျှော်ပင်</v>
      </c>
      <c r="M1585" s="32" t="str">
        <f>VLOOKUP(I1585,Customers[],5,FALSE)</f>
        <v>WholeSales/Contract</v>
      </c>
      <c r="N1585" s="34" t="s">
        <v>10</v>
      </c>
      <c r="O1585" s="37" t="s">
        <v>214</v>
      </c>
      <c r="P1585" s="32" t="str">
        <f>VLOOKUP(O1585,Stock[],2,FALSE)</f>
        <v>ကောင်းကြည်</v>
      </c>
      <c r="Q1585" s="35">
        <f>VLOOKUP(O1585,Stock[],3,FALSE)</f>
        <v>0.64</v>
      </c>
      <c r="R1585" s="35">
        <f>VLOOKUP(O1585,Stock[],4,FALSE)</f>
        <v>14</v>
      </c>
      <c r="S1585" s="34"/>
      <c r="T1585" s="35">
        <f>(DailySales!$S1585/DailySales!$R1585)+DailySales!$U1585</f>
        <v>20</v>
      </c>
      <c r="U1585" s="34">
        <v>20</v>
      </c>
      <c r="V1585" s="36">
        <f>+DailySales!$T1585*DailySales!$R1585</f>
        <v>280</v>
      </c>
      <c r="W1585" s="36">
        <f>+DailySales!$V1585*DailySales!$Q1585</f>
        <v>179.20000000000002</v>
      </c>
      <c r="X1585" s="36">
        <f>VLOOKUP(O1585,Stock[],6,FALSE)</f>
        <v>1330</v>
      </c>
      <c r="Y1585" s="36">
        <f>+DailySales!$V1585*DailySales!$X1585</f>
        <v>372400</v>
      </c>
      <c r="Z1585" s="37"/>
      <c r="AA1585" s="34"/>
      <c r="AB1585" s="78"/>
      <c r="AC1585" s="34"/>
      <c r="AD1585" s="34"/>
      <c r="AE1585" s="77"/>
      <c r="AF1585" s="38"/>
      <c r="AG1585" s="39"/>
      <c r="AH1585" s="38"/>
      <c r="AI1585" s="39"/>
      <c r="AJ1585" s="38">
        <v>46060</v>
      </c>
      <c r="AK1585" s="39">
        <v>372400</v>
      </c>
      <c r="AL1585" s="34"/>
      <c r="AM1585" s="39"/>
      <c r="AN158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85" s="26"/>
      <c r="AQ1585" s="26"/>
      <c r="AR1585" s="26"/>
    </row>
    <row r="1586" spans="1:44" ht="19.5" customHeight="1" x14ac:dyDescent="0.25">
      <c r="A1586" s="32">
        <f t="shared" si="128"/>
        <v>2026</v>
      </c>
      <c r="B1586" s="32">
        <f t="shared" si="129"/>
        <v>1</v>
      </c>
      <c r="C1586" s="25">
        <v>46034</v>
      </c>
      <c r="D1586" s="57">
        <f t="shared" ca="1" si="126"/>
        <v>46097</v>
      </c>
      <c r="E1586" s="32" t="str">
        <f t="shared" ca="1" si="127"/>
        <v>2-Months</v>
      </c>
      <c r="F1586" s="32" t="str">
        <f>VLOOKUP(O1586,Stock[],5,FALSE)</f>
        <v>BE</v>
      </c>
      <c r="G1586" s="33" t="s">
        <v>2409</v>
      </c>
      <c r="H1586" s="34"/>
      <c r="I1586" s="34" t="s">
        <v>233</v>
      </c>
      <c r="J1586" s="32" t="str">
        <f>VLOOKUP(I1586,Customers[],2,FALSE)</f>
        <v>ဦးဝင်းနိုင်</v>
      </c>
      <c r="K1586" s="32" t="str">
        <f>VLOOKUP(I1586,Customers[],4,FALSE)</f>
        <v>Wandwin</v>
      </c>
      <c r="L1586" s="32" t="str">
        <f>VLOOKUP(Table85[[#This Row],[CustomerID]],Table!H:K,3,0)</f>
        <v>လျှော်ပင်</v>
      </c>
      <c r="M1586" s="32" t="str">
        <f>VLOOKUP(I1586,Customers[],5,FALSE)</f>
        <v>WholeSales/Contract</v>
      </c>
      <c r="N1586" s="34" t="s">
        <v>10</v>
      </c>
      <c r="O1586" s="37" t="s">
        <v>205</v>
      </c>
      <c r="P1586" s="32" t="str">
        <f>VLOOKUP(O1586,Stock[],2,FALSE)</f>
        <v>ကောင်းကြည် ကော် 25%  (1Ltr )</v>
      </c>
      <c r="Q1586" s="35">
        <f>VLOOKUP(O1586,Stock[],3,FALSE)</f>
        <v>1</v>
      </c>
      <c r="R1586" s="35">
        <f>VLOOKUP(O1586,Stock[],4,FALSE)</f>
        <v>12</v>
      </c>
      <c r="S1586" s="34"/>
      <c r="T1586" s="35">
        <f>(DailySales!$S1586/DailySales!$R1586)+DailySales!$U1586</f>
        <v>35</v>
      </c>
      <c r="U1586" s="34">
        <v>35</v>
      </c>
      <c r="V1586" s="36">
        <f>+DailySales!$T1586*DailySales!$R1586</f>
        <v>420</v>
      </c>
      <c r="W1586" s="36">
        <f>+DailySales!$V1586*DailySales!$Q1586</f>
        <v>420</v>
      </c>
      <c r="X1586" s="36">
        <f>VLOOKUP(O1586,Stock[],6,FALSE)</f>
        <v>1530</v>
      </c>
      <c r="Y1586" s="36">
        <f>+DailySales!$V1586*DailySales!$X1586</f>
        <v>642600</v>
      </c>
      <c r="Z1586" s="37"/>
      <c r="AA1586" s="34"/>
      <c r="AB1586" s="78"/>
      <c r="AC1586" s="34"/>
      <c r="AD1586" s="34"/>
      <c r="AE1586" s="77"/>
      <c r="AF1586" s="38"/>
      <c r="AG1586" s="39"/>
      <c r="AH1586" s="38"/>
      <c r="AI1586" s="39"/>
      <c r="AJ1586" s="38">
        <v>46060</v>
      </c>
      <c r="AK1586" s="39">
        <v>642600</v>
      </c>
      <c r="AL1586" s="34"/>
      <c r="AM1586" s="39"/>
      <c r="AN158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86" s="26"/>
      <c r="AQ1586" s="26"/>
      <c r="AR1586" s="26"/>
    </row>
    <row r="1587" spans="1:44" ht="19.5" customHeight="1" x14ac:dyDescent="0.25">
      <c r="A1587" s="32">
        <f t="shared" si="128"/>
        <v>2026</v>
      </c>
      <c r="B1587" s="32">
        <f t="shared" si="129"/>
        <v>1</v>
      </c>
      <c r="C1587" s="25">
        <v>46034</v>
      </c>
      <c r="D1587" s="57">
        <f t="shared" ca="1" si="126"/>
        <v>46097</v>
      </c>
      <c r="E1587" s="32" t="str">
        <f t="shared" ca="1" si="127"/>
        <v>2-Months</v>
      </c>
      <c r="F1587" s="32" t="str">
        <f>VLOOKUP(O1587,Stock[],5,FALSE)</f>
        <v>BE</v>
      </c>
      <c r="G1587" s="33" t="s">
        <v>2409</v>
      </c>
      <c r="H1587" s="34"/>
      <c r="I1587" s="34" t="s">
        <v>233</v>
      </c>
      <c r="J1587" s="32" t="str">
        <f>VLOOKUP(I1587,Customers[],2,FALSE)</f>
        <v>ဦးဝင်းနိုင်</v>
      </c>
      <c r="K1587" s="32" t="str">
        <f>VLOOKUP(I1587,Customers[],4,FALSE)</f>
        <v>Wandwin</v>
      </c>
      <c r="L1587" s="32" t="str">
        <f>VLOOKUP(Table85[[#This Row],[CustomerID]],Table!H:K,3,0)</f>
        <v>လျှော်ပင်</v>
      </c>
      <c r="M1587" s="32" t="str">
        <f>VLOOKUP(I1587,Customers[],5,FALSE)</f>
        <v>WholeSales/Contract</v>
      </c>
      <c r="N1587" s="34" t="s">
        <v>10</v>
      </c>
      <c r="O1587" s="37" t="s">
        <v>206</v>
      </c>
      <c r="P1587" s="32" t="str">
        <f>VLOOKUP(O1587,Stock[],2,FALSE)</f>
        <v>ကောင်းကြည် ကော် 25%(.6 Ltr)</v>
      </c>
      <c r="Q1587" s="35">
        <f>VLOOKUP(O1587,Stock[],3,FALSE)</f>
        <v>0.6</v>
      </c>
      <c r="R1587" s="35">
        <f>VLOOKUP(O1587,Stock[],4,FALSE)</f>
        <v>12</v>
      </c>
      <c r="S1587" s="34"/>
      <c r="T1587" s="35">
        <f>(DailySales!$S1587/DailySales!$R1587)+DailySales!$U1587</f>
        <v>5</v>
      </c>
      <c r="U1587" s="34">
        <v>5</v>
      </c>
      <c r="V1587" s="36">
        <f>+DailySales!$T1587*DailySales!$R1587</f>
        <v>60</v>
      </c>
      <c r="W1587" s="36">
        <f>+DailySales!$V1587*DailySales!$Q1587</f>
        <v>36</v>
      </c>
      <c r="X1587" s="36">
        <f>VLOOKUP(O1587,Stock[],6,FALSE)</f>
        <v>1090</v>
      </c>
      <c r="Y1587" s="36">
        <f>+DailySales!$V1587*DailySales!$X1587</f>
        <v>65400</v>
      </c>
      <c r="Z1587" s="37"/>
      <c r="AA1587" s="34"/>
      <c r="AB1587" s="78"/>
      <c r="AC1587" s="34"/>
      <c r="AD1587" s="34"/>
      <c r="AE1587" s="77"/>
      <c r="AF1587" s="38"/>
      <c r="AG1587" s="39"/>
      <c r="AH1587" s="38"/>
      <c r="AI1587" s="39"/>
      <c r="AJ1587" s="38">
        <v>46060</v>
      </c>
      <c r="AK1587" s="39">
        <v>65400</v>
      </c>
      <c r="AL1587" s="34"/>
      <c r="AM1587" s="39"/>
      <c r="AN158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87" s="26"/>
      <c r="AQ1587" s="26"/>
      <c r="AR1587" s="26"/>
    </row>
    <row r="1588" spans="1:44" ht="19.5" customHeight="1" x14ac:dyDescent="0.25">
      <c r="A1588" s="32">
        <f t="shared" si="128"/>
        <v>2026</v>
      </c>
      <c r="B1588" s="32">
        <f t="shared" si="129"/>
        <v>1</v>
      </c>
      <c r="C1588" s="25">
        <v>46034</v>
      </c>
      <c r="D1588" s="57">
        <f t="shared" ca="1" si="126"/>
        <v>46097</v>
      </c>
      <c r="E1588" s="32" t="str">
        <f t="shared" ca="1" si="127"/>
        <v>2-Months</v>
      </c>
      <c r="F1588" s="32" t="str">
        <f>VLOOKUP(O1588,Stock[],5,FALSE)</f>
        <v>BE</v>
      </c>
      <c r="G1588" s="33" t="s">
        <v>2410</v>
      </c>
      <c r="H1588" s="34"/>
      <c r="I1588" s="34" t="s">
        <v>180</v>
      </c>
      <c r="J1588" s="32" t="str">
        <f>VLOOKUP(I1588,Customers[],2,FALSE)</f>
        <v>ရွှေမြင်း</v>
      </c>
      <c r="K1588" s="32" t="str">
        <f>VLOOKUP(I1588,Customers[],4,FALSE)</f>
        <v>Meiktila</v>
      </c>
      <c r="L1588" s="32" t="str">
        <f>VLOOKUP(Table85[[#This Row],[CustomerID]],Table!H:K,3,0)</f>
        <v>မိတ္ထီလာ</v>
      </c>
      <c r="M1588" s="32" t="str">
        <f>VLOOKUP(I1588,Customers[],5,FALSE)</f>
        <v>WholeSales/Contract</v>
      </c>
      <c r="N1588" s="34" t="s">
        <v>10</v>
      </c>
      <c r="O1588" s="37" t="s">
        <v>220</v>
      </c>
      <c r="P1588" s="32" t="str">
        <f>VLOOKUP(O1588,Stock[],2,FALSE)</f>
        <v>မြန်မာရှောက်ပျား</v>
      </c>
      <c r="Q1588" s="35">
        <f>VLOOKUP(O1588,Stock[],3,FALSE)</f>
        <v>0.64</v>
      </c>
      <c r="R1588" s="35">
        <f>VLOOKUP(O1588,Stock[],4,FALSE)</f>
        <v>14</v>
      </c>
      <c r="S1588" s="34"/>
      <c r="T1588" s="35">
        <f>(DailySales!$S1588/DailySales!$R1588)+DailySales!$U1588</f>
        <v>60</v>
      </c>
      <c r="U1588" s="34">
        <v>60</v>
      </c>
      <c r="V1588" s="36">
        <f>+DailySales!$T1588*DailySales!$R1588</f>
        <v>840</v>
      </c>
      <c r="W1588" s="36">
        <f>+DailySales!$V1588*DailySales!$Q1588</f>
        <v>537.6</v>
      </c>
      <c r="X1588" s="36">
        <f>VLOOKUP(O1588,Stock[],6,FALSE)</f>
        <v>1370</v>
      </c>
      <c r="Y1588" s="36">
        <f>+DailySales!$V1588*DailySales!$X1588</f>
        <v>1150800</v>
      </c>
      <c r="Z1588" s="37"/>
      <c r="AA1588" s="34"/>
      <c r="AB1588" s="78"/>
      <c r="AC1588" s="34"/>
      <c r="AD1588" s="34"/>
      <c r="AE1588" s="77"/>
      <c r="AF1588" s="38"/>
      <c r="AG1588" s="39"/>
      <c r="AH1588" s="38">
        <v>46072</v>
      </c>
      <c r="AI1588" s="39">
        <v>1150800</v>
      </c>
      <c r="AJ1588" s="38"/>
      <c r="AK1588" s="39"/>
      <c r="AL1588" s="34"/>
      <c r="AM1588" s="39"/>
      <c r="AN158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88" s="26"/>
      <c r="AQ1588" s="26"/>
      <c r="AR1588" s="26"/>
    </row>
    <row r="1589" spans="1:44" ht="19.5" customHeight="1" x14ac:dyDescent="0.25">
      <c r="A1589" s="32">
        <f t="shared" si="128"/>
        <v>2026</v>
      </c>
      <c r="B1589" s="32">
        <f t="shared" si="129"/>
        <v>1</v>
      </c>
      <c r="C1589" s="25">
        <v>46034</v>
      </c>
      <c r="D1589" s="57">
        <f t="shared" ca="1" si="126"/>
        <v>46097</v>
      </c>
      <c r="E1589" s="32" t="str">
        <f t="shared" ca="1" si="127"/>
        <v>2-Months</v>
      </c>
      <c r="F1589" s="32" t="str">
        <f>VLOOKUP(O1589,Stock[],5,FALSE)</f>
        <v>BE</v>
      </c>
      <c r="G1589" s="33" t="s">
        <v>2410</v>
      </c>
      <c r="H1589" s="34"/>
      <c r="I1589" s="34" t="s">
        <v>180</v>
      </c>
      <c r="J1589" s="32" t="str">
        <f>VLOOKUP(I1589,Customers[],2,FALSE)</f>
        <v>ရွှေမြင်း</v>
      </c>
      <c r="K1589" s="32" t="str">
        <f>VLOOKUP(I1589,Customers[],4,FALSE)</f>
        <v>Meiktila</v>
      </c>
      <c r="L1589" s="32" t="str">
        <f>VLOOKUP(Table85[[#This Row],[CustomerID]],Table!H:K,3,0)</f>
        <v>မိတ္ထီလာ</v>
      </c>
      <c r="M1589" s="32" t="str">
        <f>VLOOKUP(I1589,Customers[],5,FALSE)</f>
        <v>WholeSales/Contract</v>
      </c>
      <c r="N1589" s="34" t="s">
        <v>10</v>
      </c>
      <c r="O1589" s="37" t="s">
        <v>217</v>
      </c>
      <c r="P1589" s="32" t="str">
        <f>VLOOKUP(O1589,Stock[],2,FALSE)</f>
        <v>လိမ္မော်ဖြူ</v>
      </c>
      <c r="Q1589" s="35">
        <f>VLOOKUP(O1589,Stock[],3,FALSE)</f>
        <v>0.64</v>
      </c>
      <c r="R1589" s="35">
        <f>VLOOKUP(O1589,Stock[],4,FALSE)</f>
        <v>24</v>
      </c>
      <c r="S1589" s="34"/>
      <c r="T1589" s="35">
        <f>(DailySales!$S1589/DailySales!$R1589)+DailySales!$U1589</f>
        <v>60</v>
      </c>
      <c r="U1589" s="34">
        <v>60</v>
      </c>
      <c r="V1589" s="36">
        <f>+DailySales!$T1589*DailySales!$R1589</f>
        <v>1440</v>
      </c>
      <c r="W1589" s="36">
        <f>+DailySales!$V1589*DailySales!$Q1589</f>
        <v>921.6</v>
      </c>
      <c r="X1589" s="36">
        <f>VLOOKUP(O1589,Stock[],6,FALSE)</f>
        <v>1330</v>
      </c>
      <c r="Y1589" s="36">
        <f>+DailySales!$V1589*DailySales!$X1589</f>
        <v>1915200</v>
      </c>
      <c r="Z1589" s="37"/>
      <c r="AA1589" s="34"/>
      <c r="AB1589" s="78"/>
      <c r="AC1589" s="34"/>
      <c r="AD1589" s="34"/>
      <c r="AE1589" s="77"/>
      <c r="AF1589" s="38"/>
      <c r="AG1589" s="39"/>
      <c r="AH1589" s="38">
        <v>46072</v>
      </c>
      <c r="AI1589" s="39">
        <v>1915200</v>
      </c>
      <c r="AJ1589" s="38"/>
      <c r="AK1589" s="39"/>
      <c r="AL1589" s="34"/>
      <c r="AM1589" s="39"/>
      <c r="AN158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89" s="26"/>
      <c r="AQ1589" s="26"/>
      <c r="AR1589" s="26"/>
    </row>
    <row r="1590" spans="1:44" ht="19.5" customHeight="1" x14ac:dyDescent="0.25">
      <c r="A1590" s="32">
        <f t="shared" si="128"/>
        <v>2026</v>
      </c>
      <c r="B1590" s="32">
        <f t="shared" si="129"/>
        <v>1</v>
      </c>
      <c r="C1590" s="25">
        <v>46034</v>
      </c>
      <c r="D1590" s="57">
        <f t="shared" ca="1" si="126"/>
        <v>46097</v>
      </c>
      <c r="E1590" s="32" t="str">
        <f t="shared" ca="1" si="127"/>
        <v>2-Months</v>
      </c>
      <c r="F1590" s="32" t="str">
        <f>VLOOKUP(O1590,Stock[],5,FALSE)</f>
        <v>BE</v>
      </c>
      <c r="G1590" s="33" t="s">
        <v>2410</v>
      </c>
      <c r="H1590" s="34"/>
      <c r="I1590" s="34" t="s">
        <v>180</v>
      </c>
      <c r="J1590" s="32" t="str">
        <f>VLOOKUP(I1590,Customers[],2,FALSE)</f>
        <v>ရွှေမြင်း</v>
      </c>
      <c r="K1590" s="32" t="str">
        <f>VLOOKUP(I1590,Customers[],4,FALSE)</f>
        <v>Meiktila</v>
      </c>
      <c r="L1590" s="32" t="str">
        <f>VLOOKUP(Table85[[#This Row],[CustomerID]],Table!H:K,3,0)</f>
        <v>မိတ္ထီလာ</v>
      </c>
      <c r="M1590" s="32" t="str">
        <f>VLOOKUP(I1590,Customers[],5,FALSE)</f>
        <v>WholeSales/Contract</v>
      </c>
      <c r="N1590" s="34" t="s">
        <v>10</v>
      </c>
      <c r="O1590" s="37" t="s">
        <v>209</v>
      </c>
      <c r="P1590" s="32" t="str">
        <f>VLOOKUP(O1590,Stock[],2,FALSE)</f>
        <v>ဇေယျဝတီ Red</v>
      </c>
      <c r="Q1590" s="35">
        <f>VLOOKUP(O1590,Stock[],3,FALSE)</f>
        <v>0.64</v>
      </c>
      <c r="R1590" s="35">
        <f>VLOOKUP(O1590,Stock[],4,FALSE)</f>
        <v>14</v>
      </c>
      <c r="S1590" s="34"/>
      <c r="T1590" s="35">
        <f>(DailySales!$S1590/DailySales!$R1590)+DailySales!$U1590</f>
        <v>30</v>
      </c>
      <c r="U1590" s="34">
        <v>30</v>
      </c>
      <c r="V1590" s="36">
        <f>+DailySales!$T1590*DailySales!$R1590</f>
        <v>420</v>
      </c>
      <c r="W1590" s="36">
        <f>+DailySales!$V1590*DailySales!$Q1590</f>
        <v>268.8</v>
      </c>
      <c r="X1590" s="36">
        <f>VLOOKUP(O1590,Stock[],6,FALSE)</f>
        <v>1330</v>
      </c>
      <c r="Y1590" s="36">
        <f>+DailySales!$V1590*DailySales!$X1590</f>
        <v>558600</v>
      </c>
      <c r="Z1590" s="37"/>
      <c r="AA1590" s="34"/>
      <c r="AB1590" s="78"/>
      <c r="AC1590" s="34"/>
      <c r="AD1590" s="34"/>
      <c r="AE1590" s="77"/>
      <c r="AF1590" s="38"/>
      <c r="AG1590" s="39"/>
      <c r="AH1590" s="38">
        <v>46072</v>
      </c>
      <c r="AI1590" s="39">
        <v>558600</v>
      </c>
      <c r="AJ1590" s="38"/>
      <c r="AK1590" s="39"/>
      <c r="AL1590" s="34"/>
      <c r="AM1590" s="39"/>
      <c r="AN159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90" s="26"/>
      <c r="AQ1590" s="26"/>
      <c r="AR1590" s="26"/>
    </row>
    <row r="1591" spans="1:44" ht="19.5" customHeight="1" x14ac:dyDescent="0.25">
      <c r="A1591" s="32">
        <f t="shared" si="128"/>
        <v>2026</v>
      </c>
      <c r="B1591" s="32">
        <f t="shared" si="129"/>
        <v>1</v>
      </c>
      <c r="C1591" s="25">
        <v>46034</v>
      </c>
      <c r="D1591" s="57">
        <f t="shared" ca="1" si="126"/>
        <v>46097</v>
      </c>
      <c r="E1591" s="32" t="str">
        <f t="shared" ca="1" si="127"/>
        <v>2-Months</v>
      </c>
      <c r="F1591" s="32" t="str">
        <f>VLOOKUP(O1591,Stock[],5,FALSE)</f>
        <v>BE</v>
      </c>
      <c r="G1591" s="33" t="s">
        <v>2410</v>
      </c>
      <c r="H1591" s="34"/>
      <c r="I1591" s="34" t="s">
        <v>180</v>
      </c>
      <c r="J1591" s="32" t="str">
        <f>VLOOKUP(I1591,Customers[],2,FALSE)</f>
        <v>ရွှေမြင်း</v>
      </c>
      <c r="K1591" s="32" t="str">
        <f>VLOOKUP(I1591,Customers[],4,FALSE)</f>
        <v>Meiktila</v>
      </c>
      <c r="L1591" s="32" t="str">
        <f>VLOOKUP(Table85[[#This Row],[CustomerID]],Table!H:K,3,0)</f>
        <v>မိတ္ထီလာ</v>
      </c>
      <c r="M1591" s="32" t="str">
        <f>VLOOKUP(I1591,Customers[],5,FALSE)</f>
        <v>WholeSales/Contract</v>
      </c>
      <c r="N1591" s="34" t="s">
        <v>10</v>
      </c>
      <c r="O1591" s="37" t="s">
        <v>214</v>
      </c>
      <c r="P1591" s="32" t="str">
        <f>VLOOKUP(O1591,Stock[],2,FALSE)</f>
        <v>ကောင်းကြည်</v>
      </c>
      <c r="Q1591" s="35">
        <f>VLOOKUP(O1591,Stock[],3,FALSE)</f>
        <v>0.64</v>
      </c>
      <c r="R1591" s="35">
        <f>VLOOKUP(O1591,Stock[],4,FALSE)</f>
        <v>14</v>
      </c>
      <c r="S1591" s="34"/>
      <c r="T1591" s="35">
        <f>(DailySales!$S1591/DailySales!$R1591)+DailySales!$U1591</f>
        <v>20</v>
      </c>
      <c r="U1591" s="34">
        <v>20</v>
      </c>
      <c r="V1591" s="36">
        <f>+DailySales!$T1591*DailySales!$R1591</f>
        <v>280</v>
      </c>
      <c r="W1591" s="36">
        <f>+DailySales!$V1591*DailySales!$Q1591</f>
        <v>179.20000000000002</v>
      </c>
      <c r="X1591" s="36">
        <f>VLOOKUP(O1591,Stock[],6,FALSE)</f>
        <v>1330</v>
      </c>
      <c r="Y1591" s="36">
        <f>+DailySales!$V1591*DailySales!$X1591</f>
        <v>372400</v>
      </c>
      <c r="Z1591" s="37"/>
      <c r="AA1591" s="34"/>
      <c r="AB1591" s="78"/>
      <c r="AC1591" s="34"/>
      <c r="AD1591" s="34"/>
      <c r="AE1591" s="77"/>
      <c r="AF1591" s="38"/>
      <c r="AG1591" s="39"/>
      <c r="AH1591" s="38">
        <v>46072</v>
      </c>
      <c r="AI1591" s="39">
        <v>372400</v>
      </c>
      <c r="AJ1591" s="38"/>
      <c r="AK1591" s="39"/>
      <c r="AL1591" s="34"/>
      <c r="AM1591" s="39"/>
      <c r="AN159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91" s="26"/>
      <c r="AQ1591" s="26"/>
      <c r="AR1591" s="26"/>
    </row>
    <row r="1592" spans="1:44" ht="19.5" customHeight="1" x14ac:dyDescent="0.25">
      <c r="A1592" s="32">
        <f t="shared" si="128"/>
        <v>2026</v>
      </c>
      <c r="B1592" s="32">
        <f t="shared" si="129"/>
        <v>1</v>
      </c>
      <c r="C1592" s="25">
        <v>46034</v>
      </c>
      <c r="D1592" s="57">
        <f t="shared" ca="1" si="126"/>
        <v>46097</v>
      </c>
      <c r="E1592" s="32" t="str">
        <f t="shared" ca="1" si="127"/>
        <v>2-Months</v>
      </c>
      <c r="F1592" s="32" t="str">
        <f>VLOOKUP(O1592,Stock[],5,FALSE)</f>
        <v>BE</v>
      </c>
      <c r="G1592" s="33" t="s">
        <v>2410</v>
      </c>
      <c r="H1592" s="34"/>
      <c r="I1592" s="34" t="s">
        <v>180</v>
      </c>
      <c r="J1592" s="32" t="str">
        <f>VLOOKUP(I1592,Customers[],2,FALSE)</f>
        <v>ရွှေမြင်း</v>
      </c>
      <c r="K1592" s="32" t="str">
        <f>VLOOKUP(I1592,Customers[],4,FALSE)</f>
        <v>Meiktila</v>
      </c>
      <c r="L1592" s="32" t="str">
        <f>VLOOKUP(Table85[[#This Row],[CustomerID]],Table!H:K,3,0)</f>
        <v>မိတ္ထီလာ</v>
      </c>
      <c r="M1592" s="32" t="str">
        <f>VLOOKUP(I1592,Customers[],5,FALSE)</f>
        <v>WholeSales/Contract</v>
      </c>
      <c r="N1592" s="34" t="s">
        <v>10</v>
      </c>
      <c r="O1592" s="37" t="s">
        <v>205</v>
      </c>
      <c r="P1592" s="32" t="str">
        <f>VLOOKUP(O1592,Stock[],2,FALSE)</f>
        <v>ကောင်းကြည် ကော် 25%  (1Ltr )</v>
      </c>
      <c r="Q1592" s="35">
        <f>VLOOKUP(O1592,Stock[],3,FALSE)</f>
        <v>1</v>
      </c>
      <c r="R1592" s="35">
        <f>VLOOKUP(O1592,Stock[],4,FALSE)</f>
        <v>12</v>
      </c>
      <c r="S1592" s="34"/>
      <c r="T1592" s="35">
        <f>(DailySales!$S1592/DailySales!$R1592)+DailySales!$U1592</f>
        <v>50</v>
      </c>
      <c r="U1592" s="34">
        <v>50</v>
      </c>
      <c r="V1592" s="36">
        <f>+DailySales!$T1592*DailySales!$R1592</f>
        <v>600</v>
      </c>
      <c r="W1592" s="36">
        <f>+DailySales!$V1592*DailySales!$Q1592</f>
        <v>600</v>
      </c>
      <c r="X1592" s="36">
        <f>VLOOKUP(O1592,Stock[],6,FALSE)</f>
        <v>1530</v>
      </c>
      <c r="Y1592" s="36">
        <f>+DailySales!$V1592*DailySales!$X1592</f>
        <v>918000</v>
      </c>
      <c r="Z1592" s="37"/>
      <c r="AA1592" s="34"/>
      <c r="AB1592" s="78"/>
      <c r="AC1592" s="34"/>
      <c r="AD1592" s="34"/>
      <c r="AE1592" s="77"/>
      <c r="AF1592" s="38"/>
      <c r="AG1592" s="39"/>
      <c r="AH1592" s="38">
        <v>46072</v>
      </c>
      <c r="AI1592" s="39">
        <v>918000</v>
      </c>
      <c r="AJ1592" s="38"/>
      <c r="AK1592" s="39"/>
      <c r="AL1592" s="34"/>
      <c r="AM1592" s="39"/>
      <c r="AN159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92" s="26"/>
      <c r="AQ1592" s="26"/>
      <c r="AR1592" s="26"/>
    </row>
    <row r="1593" spans="1:44" ht="19.5" customHeight="1" x14ac:dyDescent="0.25">
      <c r="A1593" s="32">
        <f t="shared" si="128"/>
        <v>2026</v>
      </c>
      <c r="B1593" s="32">
        <f t="shared" si="129"/>
        <v>1</v>
      </c>
      <c r="C1593" s="25">
        <v>46034</v>
      </c>
      <c r="D1593" s="57">
        <f t="shared" ca="1" si="126"/>
        <v>46097</v>
      </c>
      <c r="E1593" s="32" t="str">
        <f t="shared" ca="1" si="127"/>
        <v>2-Months</v>
      </c>
      <c r="F1593" s="32" t="str">
        <f>VLOOKUP(O1593,Stock[],5,FALSE)</f>
        <v>BE</v>
      </c>
      <c r="G1593" s="33" t="s">
        <v>2411</v>
      </c>
      <c r="H1593" s="34"/>
      <c r="I1593" s="34" t="s">
        <v>953</v>
      </c>
      <c r="J1593" s="32" t="str">
        <f>VLOOKUP(I1593,Customers[],2,FALSE)</f>
        <v>‌ရွှေခြင်္သေ့</v>
      </c>
      <c r="K1593" s="32" t="str">
        <f>VLOOKUP(I1593,Customers[],4,FALSE)</f>
        <v>Meiktila</v>
      </c>
      <c r="L1593" s="32" t="str">
        <f>VLOOKUP(Table85[[#This Row],[CustomerID]],Table!H:K,3,0)</f>
        <v>မိတ္ထီလာ</v>
      </c>
      <c r="M1593" s="32" t="str">
        <f>VLOOKUP(I1593,Customers[],5,FALSE)</f>
        <v>WholeSales/Contract</v>
      </c>
      <c r="N1593" s="34" t="s">
        <v>10</v>
      </c>
      <c r="O1593" s="37" t="s">
        <v>223</v>
      </c>
      <c r="P1593" s="32" t="str">
        <f>VLOOKUP(O1593,Stock[],2,FALSE)</f>
        <v>ချယ်ရီအရက်သန့်ကော် (.6Ltr)</v>
      </c>
      <c r="Q1593" s="35">
        <f>VLOOKUP(O1593,Stock[],3,FALSE)</f>
        <v>0.6</v>
      </c>
      <c r="R1593" s="35">
        <f>VLOOKUP(O1593,Stock[],4,FALSE)</f>
        <v>24</v>
      </c>
      <c r="S1593" s="34"/>
      <c r="T1593" s="35">
        <f>(DailySales!$S1593/DailySales!$R1593)+DailySales!$U1593</f>
        <v>10</v>
      </c>
      <c r="U1593" s="34">
        <v>10</v>
      </c>
      <c r="V1593" s="36">
        <f>+DailySales!$T1593*DailySales!$R1593</f>
        <v>240</v>
      </c>
      <c r="W1593" s="36">
        <f>+DailySales!$V1593*DailySales!$Q1593</f>
        <v>144</v>
      </c>
      <c r="X1593" s="36">
        <f>VLOOKUP(O1593,Stock[],6,FALSE)</f>
        <v>875</v>
      </c>
      <c r="Y1593" s="36">
        <f>+DailySales!$V1593*DailySales!$X1593</f>
        <v>210000</v>
      </c>
      <c r="Z1593" s="37"/>
      <c r="AA1593" s="34"/>
      <c r="AB1593" s="78"/>
      <c r="AC1593" s="34"/>
      <c r="AD1593" s="34"/>
      <c r="AE1593" s="77">
        <v>5000</v>
      </c>
      <c r="AF1593" s="38"/>
      <c r="AG1593" s="39"/>
      <c r="AH1593" s="38">
        <v>46034</v>
      </c>
      <c r="AI1593" s="39">
        <v>215000</v>
      </c>
      <c r="AJ1593" s="38"/>
      <c r="AK1593" s="39"/>
      <c r="AL1593" s="34"/>
      <c r="AM1593" s="39"/>
      <c r="AN159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93" s="26"/>
      <c r="AQ1593" s="26"/>
      <c r="AR1593" s="26"/>
    </row>
    <row r="1594" spans="1:44" ht="19.5" customHeight="1" x14ac:dyDescent="0.25">
      <c r="A1594" s="32">
        <f t="shared" si="128"/>
        <v>2026</v>
      </c>
      <c r="B1594" s="32">
        <f t="shared" si="129"/>
        <v>1</v>
      </c>
      <c r="C1594" s="25">
        <v>46034</v>
      </c>
      <c r="D1594" s="57">
        <f t="shared" ca="1" si="126"/>
        <v>46097</v>
      </c>
      <c r="E1594" s="32" t="str">
        <f t="shared" ca="1" si="127"/>
        <v>2-Months</v>
      </c>
      <c r="F1594" s="32" t="str">
        <f>VLOOKUP(O1594,Stock[],5,FALSE)</f>
        <v>BE</v>
      </c>
      <c r="G1594" s="33" t="s">
        <v>2412</v>
      </c>
      <c r="H1594" s="34"/>
      <c r="I1594" s="34" t="s">
        <v>228</v>
      </c>
      <c r="J1594" s="32" t="str">
        <f>VLOOKUP(I1594,Customers[],2,FALSE)</f>
        <v>ဦးအေးခင်မောင်</v>
      </c>
      <c r="K1594" s="32" t="str">
        <f>VLOOKUP(I1594,Customers[],4,FALSE)</f>
        <v>Meiktila</v>
      </c>
      <c r="L1594" s="32" t="str">
        <f>VLOOKUP(Table85[[#This Row],[CustomerID]],Table!H:K,3,0)</f>
        <v>မိတ္ထီလာ</v>
      </c>
      <c r="M1594" s="32" t="str">
        <f>VLOOKUP(I1594,Customers[],5,FALSE)</f>
        <v>WholeSales</v>
      </c>
      <c r="N1594" s="34" t="s">
        <v>10</v>
      </c>
      <c r="O1594" s="37" t="s">
        <v>217</v>
      </c>
      <c r="P1594" s="32" t="str">
        <f>VLOOKUP(O1594,Stock[],2,FALSE)</f>
        <v>လိမ္မော်ဖြူ</v>
      </c>
      <c r="Q1594" s="35">
        <f>VLOOKUP(O1594,Stock[],3,FALSE)</f>
        <v>0.64</v>
      </c>
      <c r="R1594" s="35">
        <f>VLOOKUP(O1594,Stock[],4,FALSE)</f>
        <v>24</v>
      </c>
      <c r="S1594" s="34"/>
      <c r="T1594" s="35">
        <f>(DailySales!$S1594/DailySales!$R1594)+DailySales!$U1594</f>
        <v>50</v>
      </c>
      <c r="U1594" s="34">
        <v>50</v>
      </c>
      <c r="V1594" s="36">
        <f>+DailySales!$T1594*DailySales!$R1594</f>
        <v>1200</v>
      </c>
      <c r="W1594" s="36">
        <f>+DailySales!$V1594*DailySales!$Q1594</f>
        <v>768</v>
      </c>
      <c r="X1594" s="36">
        <f>VLOOKUP(O1594,Stock[],6,FALSE)</f>
        <v>1330</v>
      </c>
      <c r="Y1594" s="36">
        <f>+DailySales!$V1594*DailySales!$X1594</f>
        <v>1596000</v>
      </c>
      <c r="Z1594" s="37"/>
      <c r="AA1594" s="34"/>
      <c r="AB1594" s="78"/>
      <c r="AC1594" s="34"/>
      <c r="AD1594" s="34"/>
      <c r="AE1594" s="77"/>
      <c r="AF1594" s="38"/>
      <c r="AG1594" s="39"/>
      <c r="AH1594" s="38">
        <v>46039</v>
      </c>
      <c r="AI1594" s="39">
        <v>1596000</v>
      </c>
      <c r="AJ1594" s="38"/>
      <c r="AK1594" s="39"/>
      <c r="AL1594" s="34"/>
      <c r="AM1594" s="39"/>
      <c r="AN159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94" s="26"/>
      <c r="AQ1594" s="26"/>
      <c r="AR1594" s="26"/>
    </row>
    <row r="1595" spans="1:44" ht="19.5" customHeight="1" x14ac:dyDescent="0.25">
      <c r="A1595" s="32">
        <f t="shared" si="128"/>
        <v>2026</v>
      </c>
      <c r="B1595" s="32">
        <f t="shared" si="129"/>
        <v>1</v>
      </c>
      <c r="C1595" s="25">
        <v>46034</v>
      </c>
      <c r="D1595" s="57">
        <f t="shared" ca="1" si="126"/>
        <v>46097</v>
      </c>
      <c r="E1595" s="32" t="str">
        <f t="shared" ca="1" si="127"/>
        <v>2-Months</v>
      </c>
      <c r="F1595" s="32" t="str">
        <f>VLOOKUP(O1595,Stock[],5,FALSE)</f>
        <v>BE</v>
      </c>
      <c r="G1595" s="33" t="s">
        <v>2413</v>
      </c>
      <c r="H1595" s="34"/>
      <c r="I1595" s="34" t="s">
        <v>72</v>
      </c>
      <c r="J1595" s="32" t="str">
        <f>VLOOKUP(I1595,Customers[],2,FALSE)</f>
        <v>ဦးကျော်လှ</v>
      </c>
      <c r="K1595" s="32" t="str">
        <f>VLOOKUP(I1595,Customers[],4,FALSE)</f>
        <v>Tharzi</v>
      </c>
      <c r="L1595" s="32" t="str">
        <f>VLOOKUP(Table85[[#This Row],[CustomerID]],Table!H:K,3,0)</f>
        <v>သာစည်</v>
      </c>
      <c r="M1595" s="32" t="str">
        <f>VLOOKUP(I1595,Customers[],5,FALSE)</f>
        <v>WholeSales</v>
      </c>
      <c r="N1595" s="34" t="s">
        <v>10</v>
      </c>
      <c r="O1595" s="37" t="s">
        <v>209</v>
      </c>
      <c r="P1595" s="32" t="str">
        <f>VLOOKUP(O1595,Stock[],2,FALSE)</f>
        <v>ဇေယျဝတီ Red</v>
      </c>
      <c r="Q1595" s="35">
        <f>VLOOKUP(O1595,Stock[],3,FALSE)</f>
        <v>0.64</v>
      </c>
      <c r="R1595" s="35">
        <f>VLOOKUP(O1595,Stock[],4,FALSE)</f>
        <v>14</v>
      </c>
      <c r="S1595" s="34"/>
      <c r="T1595" s="35">
        <f>(DailySales!$S1595/DailySales!$R1595)+DailySales!$U1595</f>
        <v>60</v>
      </c>
      <c r="U1595" s="34">
        <v>60</v>
      </c>
      <c r="V1595" s="36">
        <f>+DailySales!$T1595*DailySales!$R1595</f>
        <v>840</v>
      </c>
      <c r="W1595" s="36">
        <f>+DailySales!$V1595*DailySales!$Q1595</f>
        <v>537.6</v>
      </c>
      <c r="X1595" s="36">
        <f>VLOOKUP(O1595,Stock[],6,FALSE)</f>
        <v>1330</v>
      </c>
      <c r="Y1595" s="36">
        <f>+DailySales!$V1595*DailySales!$X1595</f>
        <v>1117200</v>
      </c>
      <c r="Z1595" s="37"/>
      <c r="AA1595" s="34"/>
      <c r="AB1595" s="78"/>
      <c r="AC1595" s="34"/>
      <c r="AD1595" s="34"/>
      <c r="AE1595" s="77"/>
      <c r="AF1595" s="38"/>
      <c r="AG1595" s="39"/>
      <c r="AH1595" s="38">
        <v>46048</v>
      </c>
      <c r="AI1595" s="39">
        <v>1117200</v>
      </c>
      <c r="AJ1595" s="38"/>
      <c r="AK1595" s="39"/>
      <c r="AL1595" s="34"/>
      <c r="AM1595" s="39"/>
      <c r="AN159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95" s="26"/>
      <c r="AQ1595" s="26"/>
      <c r="AR1595" s="26"/>
    </row>
    <row r="1596" spans="1:44" ht="19.5" customHeight="1" x14ac:dyDescent="0.25">
      <c r="A1596" s="32">
        <f t="shared" si="128"/>
        <v>2026</v>
      </c>
      <c r="B1596" s="32">
        <f t="shared" si="129"/>
        <v>1</v>
      </c>
      <c r="C1596" s="25">
        <v>46034</v>
      </c>
      <c r="D1596" s="57">
        <f t="shared" ca="1" si="126"/>
        <v>46097</v>
      </c>
      <c r="E1596" s="32" t="str">
        <f t="shared" ca="1" si="127"/>
        <v>2-Months</v>
      </c>
      <c r="F1596" s="32" t="str">
        <f>VLOOKUP(O1596,Stock[],5,FALSE)</f>
        <v>BE</v>
      </c>
      <c r="G1596" s="33" t="s">
        <v>2413</v>
      </c>
      <c r="H1596" s="34"/>
      <c r="I1596" s="34" t="s">
        <v>72</v>
      </c>
      <c r="J1596" s="32" t="str">
        <f>VLOOKUP(I1596,Customers[],2,FALSE)</f>
        <v>ဦးကျော်လှ</v>
      </c>
      <c r="K1596" s="32" t="str">
        <f>VLOOKUP(I1596,Customers[],4,FALSE)</f>
        <v>Tharzi</v>
      </c>
      <c r="L1596" s="32" t="str">
        <f>VLOOKUP(Table85[[#This Row],[CustomerID]],Table!H:K,3,0)</f>
        <v>သာစည်</v>
      </c>
      <c r="M1596" s="32" t="str">
        <f>VLOOKUP(I1596,Customers[],5,FALSE)</f>
        <v>WholeSales</v>
      </c>
      <c r="N1596" s="34" t="s">
        <v>10</v>
      </c>
      <c r="O1596" s="37" t="s">
        <v>2120</v>
      </c>
      <c r="P1596" s="32" t="str">
        <f>VLOOKUP(O1596,Stock[],2,FALSE)</f>
        <v>ဇေ အရက်သန့်</v>
      </c>
      <c r="Q1596" s="35">
        <f>VLOOKUP(O1596,Stock[],3,FALSE)</f>
        <v>0.64</v>
      </c>
      <c r="R1596" s="35">
        <f>VLOOKUP(O1596,Stock[],4,FALSE)</f>
        <v>14</v>
      </c>
      <c r="S1596" s="34"/>
      <c r="T1596" s="35">
        <f>(DailySales!$S1596/DailySales!$R1596)+DailySales!$U1596</f>
        <v>10</v>
      </c>
      <c r="U1596" s="34">
        <v>10</v>
      </c>
      <c r="V1596" s="36">
        <f>+DailySales!$T1596*DailySales!$R1596</f>
        <v>140</v>
      </c>
      <c r="W1596" s="36">
        <f>+DailySales!$V1596*DailySales!$Q1596</f>
        <v>89.600000000000009</v>
      </c>
      <c r="X1596" s="36">
        <f>VLOOKUP(O1596,Stock[],6,FALSE)</f>
        <v>1380</v>
      </c>
      <c r="Y1596" s="36">
        <f>+DailySales!$V1596*DailySales!$X1596</f>
        <v>193200</v>
      </c>
      <c r="Z1596" s="37"/>
      <c r="AA1596" s="34"/>
      <c r="AB1596" s="78"/>
      <c r="AC1596" s="34"/>
      <c r="AD1596" s="34"/>
      <c r="AE1596" s="77"/>
      <c r="AF1596" s="38"/>
      <c r="AG1596" s="39"/>
      <c r="AH1596" s="38">
        <v>46048</v>
      </c>
      <c r="AI1596" s="39">
        <v>193200</v>
      </c>
      <c r="AJ1596" s="38"/>
      <c r="AK1596" s="39"/>
      <c r="AL1596" s="34"/>
      <c r="AM1596" s="39"/>
      <c r="AN159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96" s="26"/>
      <c r="AQ1596" s="26"/>
      <c r="AR1596" s="26"/>
    </row>
    <row r="1597" spans="1:44" ht="19.5" customHeight="1" x14ac:dyDescent="0.25">
      <c r="A1597" s="32">
        <f t="shared" si="128"/>
        <v>2026</v>
      </c>
      <c r="B1597" s="32">
        <f t="shared" si="129"/>
        <v>1</v>
      </c>
      <c r="C1597" s="25">
        <v>46034</v>
      </c>
      <c r="D1597" s="57">
        <f t="shared" ca="1" si="126"/>
        <v>46097</v>
      </c>
      <c r="E1597" s="32" t="str">
        <f t="shared" ca="1" si="127"/>
        <v>2-Months</v>
      </c>
      <c r="F1597" s="32" t="str">
        <f>VLOOKUP(O1597,Stock[],5,FALSE)</f>
        <v>BE</v>
      </c>
      <c r="G1597" s="33" t="s">
        <v>2413</v>
      </c>
      <c r="H1597" s="34"/>
      <c r="I1597" s="34" t="s">
        <v>72</v>
      </c>
      <c r="J1597" s="32" t="str">
        <f>VLOOKUP(I1597,Customers[],2,FALSE)</f>
        <v>ဦးကျော်လှ</v>
      </c>
      <c r="K1597" s="32" t="str">
        <f>VLOOKUP(I1597,Customers[],4,FALSE)</f>
        <v>Tharzi</v>
      </c>
      <c r="L1597" s="32" t="str">
        <f>VLOOKUP(Table85[[#This Row],[CustomerID]],Table!H:K,3,0)</f>
        <v>သာစည်</v>
      </c>
      <c r="M1597" s="32" t="str">
        <f>VLOOKUP(I1597,Customers[],5,FALSE)</f>
        <v>WholeSales</v>
      </c>
      <c r="N1597" s="34" t="s">
        <v>10</v>
      </c>
      <c r="O1597" s="37" t="s">
        <v>221</v>
      </c>
      <c r="P1597" s="32" t="str">
        <f>VLOOKUP(O1597,Stock[],2,FALSE)</f>
        <v>မိုးနဲကွန်ကီး</v>
      </c>
      <c r="Q1597" s="35">
        <f>VLOOKUP(O1597,Stock[],3,FALSE)</f>
        <v>0.64</v>
      </c>
      <c r="R1597" s="35">
        <f>VLOOKUP(O1597,Stock[],4,FALSE)</f>
        <v>14</v>
      </c>
      <c r="S1597" s="34"/>
      <c r="T1597" s="35">
        <f>(DailySales!$S1597/DailySales!$R1597)+DailySales!$U1597</f>
        <v>15</v>
      </c>
      <c r="U1597" s="34">
        <v>15</v>
      </c>
      <c r="V1597" s="36">
        <f>+DailySales!$T1597*DailySales!$R1597</f>
        <v>210</v>
      </c>
      <c r="W1597" s="36">
        <f>+DailySales!$V1597*DailySales!$Q1597</f>
        <v>134.4</v>
      </c>
      <c r="X1597" s="36">
        <f>VLOOKUP(O1597,Stock[],6,FALSE)</f>
        <v>1500</v>
      </c>
      <c r="Y1597" s="36">
        <f>+DailySales!$V1597*DailySales!$X1597</f>
        <v>315000</v>
      </c>
      <c r="Z1597" s="37"/>
      <c r="AA1597" s="34"/>
      <c r="AB1597" s="78"/>
      <c r="AC1597" s="34"/>
      <c r="AD1597" s="34"/>
      <c r="AE1597" s="77"/>
      <c r="AF1597" s="38"/>
      <c r="AG1597" s="39"/>
      <c r="AH1597" s="38">
        <v>46048</v>
      </c>
      <c r="AI1597" s="39">
        <v>315000</v>
      </c>
      <c r="AJ1597" s="38"/>
      <c r="AK1597" s="39"/>
      <c r="AL1597" s="34"/>
      <c r="AM1597" s="39"/>
      <c r="AN159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97" s="26"/>
      <c r="AQ1597" s="26"/>
      <c r="AR1597" s="26"/>
    </row>
    <row r="1598" spans="1:44" ht="19.5" customHeight="1" x14ac:dyDescent="0.25">
      <c r="A1598" s="32">
        <f t="shared" si="128"/>
        <v>2026</v>
      </c>
      <c r="B1598" s="32">
        <f t="shared" si="129"/>
        <v>1</v>
      </c>
      <c r="C1598" s="25">
        <v>46034</v>
      </c>
      <c r="D1598" s="57">
        <f t="shared" ca="1" si="126"/>
        <v>46097</v>
      </c>
      <c r="E1598" s="32" t="str">
        <f t="shared" ca="1" si="127"/>
        <v>2-Months</v>
      </c>
      <c r="F1598" s="32" t="str">
        <f>VLOOKUP(O1598,Stock[],5,FALSE)</f>
        <v>BE</v>
      </c>
      <c r="G1598" s="33" t="s">
        <v>2413</v>
      </c>
      <c r="H1598" s="34"/>
      <c r="I1598" s="34" t="s">
        <v>72</v>
      </c>
      <c r="J1598" s="32" t="str">
        <f>VLOOKUP(I1598,Customers[],2,FALSE)</f>
        <v>ဦးကျော်လှ</v>
      </c>
      <c r="K1598" s="32" t="str">
        <f>VLOOKUP(I1598,Customers[],4,FALSE)</f>
        <v>Tharzi</v>
      </c>
      <c r="L1598" s="32" t="str">
        <f>VLOOKUP(Table85[[#This Row],[CustomerID]],Table!H:K,3,0)</f>
        <v>သာစည်</v>
      </c>
      <c r="M1598" s="32" t="str">
        <f>VLOOKUP(I1598,Customers[],5,FALSE)</f>
        <v>WholeSales</v>
      </c>
      <c r="N1598" s="34" t="s">
        <v>10</v>
      </c>
      <c r="O1598" s="37" t="s">
        <v>207</v>
      </c>
      <c r="P1598" s="32" t="str">
        <f>VLOOKUP(O1598,Stock[],2,FALSE)</f>
        <v>ရွှေမင်းသားခေါင်ရည်</v>
      </c>
      <c r="Q1598" s="35">
        <f>VLOOKUP(O1598,Stock[],3,FALSE)</f>
        <v>0.64</v>
      </c>
      <c r="R1598" s="35">
        <f>VLOOKUP(O1598,Stock[],4,FALSE)</f>
        <v>24</v>
      </c>
      <c r="S1598" s="34"/>
      <c r="T1598" s="35">
        <f>(DailySales!$S1598/DailySales!$R1598)+DailySales!$U1598</f>
        <v>20</v>
      </c>
      <c r="U1598" s="34">
        <v>20</v>
      </c>
      <c r="V1598" s="36">
        <f>+DailySales!$T1598*DailySales!$R1598</f>
        <v>480</v>
      </c>
      <c r="W1598" s="36">
        <f>+DailySales!$V1598*DailySales!$Q1598</f>
        <v>307.2</v>
      </c>
      <c r="X1598" s="36">
        <f>VLOOKUP(O1598,Stock[],6,FALSE)</f>
        <v>800</v>
      </c>
      <c r="Y1598" s="36">
        <f>+DailySales!$V1598*DailySales!$X1598</f>
        <v>384000</v>
      </c>
      <c r="Z1598" s="37"/>
      <c r="AA1598" s="34"/>
      <c r="AB1598" s="78"/>
      <c r="AC1598" s="34"/>
      <c r="AD1598" s="34"/>
      <c r="AE1598" s="77"/>
      <c r="AF1598" s="38"/>
      <c r="AG1598" s="39"/>
      <c r="AH1598" s="38">
        <v>46048</v>
      </c>
      <c r="AI1598" s="39">
        <v>384000</v>
      </c>
      <c r="AJ1598" s="38"/>
      <c r="AK1598" s="39"/>
      <c r="AL1598" s="34"/>
      <c r="AM1598" s="39"/>
      <c r="AN159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98" s="26"/>
      <c r="AQ1598" s="26"/>
      <c r="AR1598" s="26"/>
    </row>
    <row r="1599" spans="1:44" ht="19.5" customHeight="1" x14ac:dyDescent="0.25">
      <c r="A1599" s="32">
        <f t="shared" si="128"/>
        <v>2026</v>
      </c>
      <c r="B1599" s="32">
        <f t="shared" si="129"/>
        <v>1</v>
      </c>
      <c r="C1599" s="25">
        <v>46034</v>
      </c>
      <c r="D1599" s="57">
        <f t="shared" ca="1" si="126"/>
        <v>46097</v>
      </c>
      <c r="E1599" s="32" t="str">
        <f t="shared" ca="1" si="127"/>
        <v>2-Months</v>
      </c>
      <c r="F1599" s="32" t="str">
        <f>VLOOKUP(O1599,Stock[],5,FALSE)</f>
        <v>BE</v>
      </c>
      <c r="G1599" s="33" t="s">
        <v>2414</v>
      </c>
      <c r="H1599" s="34"/>
      <c r="I1599" s="34" t="s">
        <v>201</v>
      </c>
      <c r="J1599" s="32" t="str">
        <f>VLOOKUP(I1599,Customers[],2,FALSE)</f>
        <v>ဦးအောင်မိုး(ကောင်းသန့်)</v>
      </c>
      <c r="K1599" s="32" t="str">
        <f>VLOOKUP(I1599,Customers[],4,FALSE)</f>
        <v>Meiktila</v>
      </c>
      <c r="L1599" s="32" t="str">
        <f>VLOOKUP(Table85[[#This Row],[CustomerID]],Table!H:K,3,0)</f>
        <v>မိတ္ထီလာ</v>
      </c>
      <c r="M1599" s="32" t="str">
        <f>VLOOKUP(I1599,Customers[],5,FALSE)</f>
        <v>WholeSales/Contract</v>
      </c>
      <c r="N1599" s="34" t="s">
        <v>10</v>
      </c>
      <c r="O1599" s="37" t="s">
        <v>220</v>
      </c>
      <c r="P1599" s="32" t="str">
        <f>VLOOKUP(O1599,Stock[],2,FALSE)</f>
        <v>မြန်မာရှောက်ပျား</v>
      </c>
      <c r="Q1599" s="35">
        <f>VLOOKUP(O1599,Stock[],3,FALSE)</f>
        <v>0.64</v>
      </c>
      <c r="R1599" s="35">
        <f>VLOOKUP(O1599,Stock[],4,FALSE)</f>
        <v>14</v>
      </c>
      <c r="S1599" s="34"/>
      <c r="T1599" s="35">
        <f>(DailySales!$S1599/DailySales!$R1599)+DailySales!$U1599</f>
        <v>20</v>
      </c>
      <c r="U1599" s="34">
        <v>20</v>
      </c>
      <c r="V1599" s="36">
        <f>+DailySales!$T1599*DailySales!$R1599</f>
        <v>280</v>
      </c>
      <c r="W1599" s="36">
        <f>+DailySales!$V1599*DailySales!$Q1599</f>
        <v>179.20000000000002</v>
      </c>
      <c r="X1599" s="36">
        <f>VLOOKUP(O1599,Stock[],6,FALSE)</f>
        <v>1370</v>
      </c>
      <c r="Y1599" s="36">
        <f>+DailySales!$V1599*DailySales!$X1599</f>
        <v>383600</v>
      </c>
      <c r="Z1599" s="37"/>
      <c r="AA1599" s="34"/>
      <c r="AB1599" s="78"/>
      <c r="AC1599" s="34"/>
      <c r="AD1599" s="34"/>
      <c r="AE1599" s="77"/>
      <c r="AF1599" s="38"/>
      <c r="AG1599" s="39"/>
      <c r="AH1599" s="38">
        <v>46037</v>
      </c>
      <c r="AI1599" s="39">
        <v>383600</v>
      </c>
      <c r="AJ1599" s="38"/>
      <c r="AK1599" s="39"/>
      <c r="AL1599" s="34"/>
      <c r="AM1599" s="39"/>
      <c r="AN159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599" s="26"/>
      <c r="AQ1599" s="26"/>
      <c r="AR1599" s="26"/>
    </row>
    <row r="1600" spans="1:44" ht="19.5" customHeight="1" x14ac:dyDescent="0.25">
      <c r="A1600" s="32">
        <f t="shared" si="128"/>
        <v>2026</v>
      </c>
      <c r="B1600" s="32">
        <f t="shared" si="129"/>
        <v>1</v>
      </c>
      <c r="C1600" s="25">
        <v>46034</v>
      </c>
      <c r="D1600" s="57">
        <f t="shared" ca="1" si="126"/>
        <v>46097</v>
      </c>
      <c r="E1600" s="32" t="str">
        <f t="shared" ca="1" si="127"/>
        <v>2-Months</v>
      </c>
      <c r="F1600" s="32" t="str">
        <f>VLOOKUP(O1600,Stock[],5,FALSE)</f>
        <v>BE</v>
      </c>
      <c r="G1600" s="33" t="s">
        <v>2414</v>
      </c>
      <c r="H1600" s="34"/>
      <c r="I1600" s="34" t="s">
        <v>201</v>
      </c>
      <c r="J1600" s="32" t="str">
        <f>VLOOKUP(I1600,Customers[],2,FALSE)</f>
        <v>ဦးအောင်မိုး(ကောင်းသန့်)</v>
      </c>
      <c r="K1600" s="32" t="str">
        <f>VLOOKUP(I1600,Customers[],4,FALSE)</f>
        <v>Meiktila</v>
      </c>
      <c r="L1600" s="32" t="str">
        <f>VLOOKUP(Table85[[#This Row],[CustomerID]],Table!H:K,3,0)</f>
        <v>မိတ္ထီလာ</v>
      </c>
      <c r="M1600" s="32" t="str">
        <f>VLOOKUP(I1600,Customers[],5,FALSE)</f>
        <v>WholeSales/Contract</v>
      </c>
      <c r="N1600" s="34" t="s">
        <v>10</v>
      </c>
      <c r="O1600" s="37" t="s">
        <v>217</v>
      </c>
      <c r="P1600" s="32" t="str">
        <f>VLOOKUP(O1600,Stock[],2,FALSE)</f>
        <v>လိမ္မော်ဖြူ</v>
      </c>
      <c r="Q1600" s="35">
        <f>VLOOKUP(O1600,Stock[],3,FALSE)</f>
        <v>0.64</v>
      </c>
      <c r="R1600" s="35">
        <f>VLOOKUP(O1600,Stock[],4,FALSE)</f>
        <v>24</v>
      </c>
      <c r="S1600" s="34"/>
      <c r="T1600" s="35">
        <f>(DailySales!$S1600/DailySales!$R1600)+DailySales!$U1600</f>
        <v>30</v>
      </c>
      <c r="U1600" s="34">
        <v>30</v>
      </c>
      <c r="V1600" s="36">
        <f>+DailySales!$T1600*DailySales!$R1600</f>
        <v>720</v>
      </c>
      <c r="W1600" s="36">
        <f>+DailySales!$V1600*DailySales!$Q1600</f>
        <v>460.8</v>
      </c>
      <c r="X1600" s="36">
        <f>VLOOKUP(O1600,Stock[],6,FALSE)</f>
        <v>1330</v>
      </c>
      <c r="Y1600" s="36">
        <f>+DailySales!$V1600*DailySales!$X1600</f>
        <v>957600</v>
      </c>
      <c r="Z1600" s="37"/>
      <c r="AA1600" s="34"/>
      <c r="AB1600" s="78"/>
      <c r="AC1600" s="34"/>
      <c r="AD1600" s="34"/>
      <c r="AE1600" s="77"/>
      <c r="AF1600" s="38"/>
      <c r="AG1600" s="39"/>
      <c r="AH1600" s="38">
        <v>46037</v>
      </c>
      <c r="AI1600" s="39">
        <v>957600</v>
      </c>
      <c r="AJ1600" s="38"/>
      <c r="AK1600" s="39"/>
      <c r="AL1600" s="34"/>
      <c r="AM1600" s="39"/>
      <c r="AN160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00" s="26"/>
      <c r="AQ1600" s="26"/>
      <c r="AR1600" s="26"/>
    </row>
    <row r="1601" spans="1:44" ht="19.5" customHeight="1" x14ac:dyDescent="0.25">
      <c r="A1601" s="32">
        <f t="shared" si="128"/>
        <v>2026</v>
      </c>
      <c r="B1601" s="32">
        <f t="shared" si="129"/>
        <v>1</v>
      </c>
      <c r="C1601" s="25">
        <v>46034</v>
      </c>
      <c r="D1601" s="57">
        <f t="shared" ca="1" si="126"/>
        <v>46097</v>
      </c>
      <c r="E1601" s="32" t="str">
        <f t="shared" ca="1" si="127"/>
        <v>2-Months</v>
      </c>
      <c r="F1601" s="32" t="str">
        <f>VLOOKUP(O1601,Stock[],5,FALSE)</f>
        <v>BE</v>
      </c>
      <c r="G1601" s="33" t="s">
        <v>2414</v>
      </c>
      <c r="H1601" s="34"/>
      <c r="I1601" s="34" t="s">
        <v>201</v>
      </c>
      <c r="J1601" s="32" t="str">
        <f>VLOOKUP(I1601,Customers[],2,FALSE)</f>
        <v>ဦးအောင်မိုး(ကောင်းသန့်)</v>
      </c>
      <c r="K1601" s="32" t="str">
        <f>VLOOKUP(I1601,Customers[],4,FALSE)</f>
        <v>Meiktila</v>
      </c>
      <c r="L1601" s="32" t="str">
        <f>VLOOKUP(Table85[[#This Row],[CustomerID]],Table!H:K,3,0)</f>
        <v>မိတ္ထီလာ</v>
      </c>
      <c r="M1601" s="32" t="str">
        <f>VLOOKUP(I1601,Customers[],5,FALSE)</f>
        <v>WholeSales/Contract</v>
      </c>
      <c r="N1601" s="34" t="s">
        <v>10</v>
      </c>
      <c r="O1601" s="37" t="s">
        <v>2120</v>
      </c>
      <c r="P1601" s="32" t="str">
        <f>VLOOKUP(O1601,Stock[],2,FALSE)</f>
        <v>ဇေ အရက်သန့်</v>
      </c>
      <c r="Q1601" s="35">
        <f>VLOOKUP(O1601,Stock[],3,FALSE)</f>
        <v>0.64</v>
      </c>
      <c r="R1601" s="35">
        <f>VLOOKUP(O1601,Stock[],4,FALSE)</f>
        <v>14</v>
      </c>
      <c r="S1601" s="34"/>
      <c r="T1601" s="35">
        <f>(DailySales!$S1601/DailySales!$R1601)+DailySales!$U1601</f>
        <v>20</v>
      </c>
      <c r="U1601" s="34">
        <v>20</v>
      </c>
      <c r="V1601" s="36">
        <f>+DailySales!$T1601*DailySales!$R1601</f>
        <v>280</v>
      </c>
      <c r="W1601" s="36">
        <f>+DailySales!$V1601*DailySales!$Q1601</f>
        <v>179.20000000000002</v>
      </c>
      <c r="X1601" s="36">
        <f>VLOOKUP(O1601,Stock[],6,FALSE)</f>
        <v>1380</v>
      </c>
      <c r="Y1601" s="36">
        <f>+DailySales!$V1601*DailySales!$X1601</f>
        <v>386400</v>
      </c>
      <c r="Z1601" s="37"/>
      <c r="AA1601" s="34"/>
      <c r="AB1601" s="78"/>
      <c r="AC1601" s="34"/>
      <c r="AD1601" s="34"/>
      <c r="AE1601" s="77"/>
      <c r="AF1601" s="38"/>
      <c r="AG1601" s="39"/>
      <c r="AH1601" s="38">
        <v>46037</v>
      </c>
      <c r="AI1601" s="39">
        <v>386400</v>
      </c>
      <c r="AJ1601" s="38"/>
      <c r="AK1601" s="39"/>
      <c r="AL1601" s="34"/>
      <c r="AM1601" s="39"/>
      <c r="AN160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01" s="26"/>
      <c r="AQ1601" s="26"/>
      <c r="AR1601" s="26"/>
    </row>
    <row r="1602" spans="1:44" ht="19.5" customHeight="1" x14ac:dyDescent="0.25">
      <c r="A1602" s="32">
        <f t="shared" si="128"/>
        <v>2026</v>
      </c>
      <c r="B1602" s="32">
        <f t="shared" si="129"/>
        <v>1</v>
      </c>
      <c r="C1602" s="25">
        <v>46034</v>
      </c>
      <c r="D1602" s="57">
        <f t="shared" ref="D1602:D1665" ca="1" si="132">TODAY()</f>
        <v>46097</v>
      </c>
      <c r="E1602" s="32" t="str">
        <f t="shared" ref="E1602:E1665" ca="1" si="133">DATEDIF(C1602,D1602,"M")&amp;"-Months"</f>
        <v>2-Months</v>
      </c>
      <c r="F1602" s="32" t="str">
        <f>VLOOKUP(O1602,Stock[],5,FALSE)</f>
        <v>BE</v>
      </c>
      <c r="G1602" s="33" t="s">
        <v>2414</v>
      </c>
      <c r="H1602" s="34"/>
      <c r="I1602" s="34" t="s">
        <v>201</v>
      </c>
      <c r="J1602" s="32" t="str">
        <f>VLOOKUP(I1602,Customers[],2,FALSE)</f>
        <v>ဦးအောင်မိုး(ကောင်းသန့်)</v>
      </c>
      <c r="K1602" s="32" t="str">
        <f>VLOOKUP(I1602,Customers[],4,FALSE)</f>
        <v>Meiktila</v>
      </c>
      <c r="L1602" s="32" t="str">
        <f>VLOOKUP(Table85[[#This Row],[CustomerID]],Table!H:K,3,0)</f>
        <v>မိတ္ထီလာ</v>
      </c>
      <c r="M1602" s="32" t="str">
        <f>VLOOKUP(I1602,Customers[],5,FALSE)</f>
        <v>WholeSales/Contract</v>
      </c>
      <c r="N1602" s="34" t="s">
        <v>10</v>
      </c>
      <c r="O1602" s="37" t="s">
        <v>215</v>
      </c>
      <c r="P1602" s="32" t="str">
        <f>VLOOKUP(O1602,Stock[],2,FALSE)</f>
        <v>ဒဂုံနာနတ်</v>
      </c>
      <c r="Q1602" s="35">
        <f>VLOOKUP(O1602,Stock[],3,FALSE)</f>
        <v>0.64</v>
      </c>
      <c r="R1602" s="35">
        <f>VLOOKUP(O1602,Stock[],4,FALSE)</f>
        <v>24</v>
      </c>
      <c r="S1602" s="34"/>
      <c r="T1602" s="35">
        <f>(DailySales!$S1602/DailySales!$R1602)+DailySales!$U1602</f>
        <v>50</v>
      </c>
      <c r="U1602" s="34">
        <v>50</v>
      </c>
      <c r="V1602" s="36">
        <f>+DailySales!$T1602*DailySales!$R1602</f>
        <v>1200</v>
      </c>
      <c r="W1602" s="36">
        <f>+DailySales!$V1602*DailySales!$Q1602</f>
        <v>768</v>
      </c>
      <c r="X1602" s="36">
        <f>VLOOKUP(O1602,Stock[],6,FALSE)</f>
        <v>1330</v>
      </c>
      <c r="Y1602" s="36">
        <f>+DailySales!$V1602*DailySales!$X1602</f>
        <v>1596000</v>
      </c>
      <c r="Z1602" s="37"/>
      <c r="AA1602" s="34"/>
      <c r="AB1602" s="78"/>
      <c r="AC1602" s="34"/>
      <c r="AD1602" s="34"/>
      <c r="AE1602" s="77"/>
      <c r="AF1602" s="38"/>
      <c r="AG1602" s="39"/>
      <c r="AH1602" s="38">
        <v>46037</v>
      </c>
      <c r="AI1602" s="39">
        <v>1596000</v>
      </c>
      <c r="AJ1602" s="38"/>
      <c r="AK1602" s="39"/>
      <c r="AL1602" s="34"/>
      <c r="AM1602" s="39"/>
      <c r="AN160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02" s="26"/>
      <c r="AQ1602" s="26"/>
      <c r="AR1602" s="26"/>
    </row>
    <row r="1603" spans="1:44" ht="19.5" customHeight="1" x14ac:dyDescent="0.25">
      <c r="A1603" s="32">
        <f t="shared" si="128"/>
        <v>2026</v>
      </c>
      <c r="B1603" s="32">
        <f t="shared" si="129"/>
        <v>1</v>
      </c>
      <c r="C1603" s="25">
        <v>46034</v>
      </c>
      <c r="D1603" s="57">
        <f t="shared" ca="1" si="132"/>
        <v>46097</v>
      </c>
      <c r="E1603" s="32" t="str">
        <f t="shared" ca="1" si="133"/>
        <v>2-Months</v>
      </c>
      <c r="F1603" s="32" t="str">
        <f>VLOOKUP(O1603,Stock[],5,FALSE)</f>
        <v>BE</v>
      </c>
      <c r="G1603" s="33" t="s">
        <v>2414</v>
      </c>
      <c r="H1603" s="34"/>
      <c r="I1603" s="34" t="s">
        <v>201</v>
      </c>
      <c r="J1603" s="32" t="str">
        <f>VLOOKUP(I1603,Customers[],2,FALSE)</f>
        <v>ဦးအောင်မိုး(ကောင်းသန့်)</v>
      </c>
      <c r="K1603" s="32" t="str">
        <f>VLOOKUP(I1603,Customers[],4,FALSE)</f>
        <v>Meiktila</v>
      </c>
      <c r="L1603" s="32" t="str">
        <f>VLOOKUP(Table85[[#This Row],[CustomerID]],Table!H:K,3,0)</f>
        <v>မိတ္ထီလာ</v>
      </c>
      <c r="M1603" s="32" t="str">
        <f>VLOOKUP(I1603,Customers[],5,FALSE)</f>
        <v>WholeSales/Contract</v>
      </c>
      <c r="N1603" s="34" t="s">
        <v>10</v>
      </c>
      <c r="O1603" s="37" t="s">
        <v>209</v>
      </c>
      <c r="P1603" s="32" t="str">
        <f>VLOOKUP(O1603,Stock[],2,FALSE)</f>
        <v>ဇေယျဝတီ Red</v>
      </c>
      <c r="Q1603" s="35">
        <f>VLOOKUP(O1603,Stock[],3,FALSE)</f>
        <v>0.64</v>
      </c>
      <c r="R1603" s="35">
        <f>VLOOKUP(O1603,Stock[],4,FALSE)</f>
        <v>14</v>
      </c>
      <c r="S1603" s="34"/>
      <c r="T1603" s="35">
        <f>(DailySales!$S1603/DailySales!$R1603)+DailySales!$U1603</f>
        <v>30</v>
      </c>
      <c r="U1603" s="34">
        <v>30</v>
      </c>
      <c r="V1603" s="36">
        <f>+DailySales!$T1603*DailySales!$R1603</f>
        <v>420</v>
      </c>
      <c r="W1603" s="36">
        <f>+DailySales!$V1603*DailySales!$Q1603</f>
        <v>268.8</v>
      </c>
      <c r="X1603" s="36">
        <f>VLOOKUP(O1603,Stock[],6,FALSE)</f>
        <v>1330</v>
      </c>
      <c r="Y1603" s="36">
        <f>+DailySales!$V1603*DailySales!$X1603</f>
        <v>558600</v>
      </c>
      <c r="Z1603" s="37"/>
      <c r="AA1603" s="34"/>
      <c r="AB1603" s="78"/>
      <c r="AC1603" s="34"/>
      <c r="AD1603" s="34"/>
      <c r="AE1603" s="77"/>
      <c r="AF1603" s="38"/>
      <c r="AG1603" s="39"/>
      <c r="AH1603" s="38">
        <v>46037</v>
      </c>
      <c r="AI1603" s="39">
        <v>558600</v>
      </c>
      <c r="AJ1603" s="38"/>
      <c r="AK1603" s="39"/>
      <c r="AL1603" s="34"/>
      <c r="AM1603" s="39"/>
      <c r="AN160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03" s="26"/>
      <c r="AQ1603" s="26"/>
      <c r="AR1603" s="26"/>
    </row>
    <row r="1604" spans="1:44" ht="19.5" customHeight="1" x14ac:dyDescent="0.25">
      <c r="A1604" s="32">
        <f t="shared" si="128"/>
        <v>2026</v>
      </c>
      <c r="B1604" s="32">
        <f t="shared" si="129"/>
        <v>1</v>
      </c>
      <c r="C1604" s="25">
        <v>46034</v>
      </c>
      <c r="D1604" s="57">
        <f t="shared" ca="1" si="132"/>
        <v>46097</v>
      </c>
      <c r="E1604" s="32" t="str">
        <f t="shared" ca="1" si="133"/>
        <v>2-Months</v>
      </c>
      <c r="F1604" s="32" t="str">
        <f>VLOOKUP(O1604,Stock[],5,FALSE)</f>
        <v>BE</v>
      </c>
      <c r="G1604" s="33" t="s">
        <v>2414</v>
      </c>
      <c r="H1604" s="34"/>
      <c r="I1604" s="34" t="s">
        <v>201</v>
      </c>
      <c r="J1604" s="32" t="str">
        <f>VLOOKUP(I1604,Customers[],2,FALSE)</f>
        <v>ဦးအောင်မိုး(ကောင်းသန့်)</v>
      </c>
      <c r="K1604" s="32" t="str">
        <f>VLOOKUP(I1604,Customers[],4,FALSE)</f>
        <v>Meiktila</v>
      </c>
      <c r="L1604" s="32" t="str">
        <f>VLOOKUP(Table85[[#This Row],[CustomerID]],Table!H:K,3,0)</f>
        <v>မိတ္ထီလာ</v>
      </c>
      <c r="M1604" s="32" t="str">
        <f>VLOOKUP(I1604,Customers[],5,FALSE)</f>
        <v>WholeSales/Contract</v>
      </c>
      <c r="N1604" s="34" t="s">
        <v>10</v>
      </c>
      <c r="O1604" s="37" t="s">
        <v>214</v>
      </c>
      <c r="P1604" s="32" t="str">
        <f>VLOOKUP(O1604,Stock[],2,FALSE)</f>
        <v>ကောင်းကြည်</v>
      </c>
      <c r="Q1604" s="35">
        <f>VLOOKUP(O1604,Stock[],3,FALSE)</f>
        <v>0.64</v>
      </c>
      <c r="R1604" s="35">
        <f>VLOOKUP(O1604,Stock[],4,FALSE)</f>
        <v>14</v>
      </c>
      <c r="S1604" s="34"/>
      <c r="T1604" s="35">
        <f>(DailySales!$S1604/DailySales!$R1604)+DailySales!$U1604</f>
        <v>30</v>
      </c>
      <c r="U1604" s="34">
        <v>30</v>
      </c>
      <c r="V1604" s="36">
        <f>+DailySales!$T1604*DailySales!$R1604</f>
        <v>420</v>
      </c>
      <c r="W1604" s="36">
        <f>+DailySales!$V1604*DailySales!$Q1604</f>
        <v>268.8</v>
      </c>
      <c r="X1604" s="36">
        <f>VLOOKUP(O1604,Stock[],6,FALSE)</f>
        <v>1330</v>
      </c>
      <c r="Y1604" s="36">
        <f>+DailySales!$V1604*DailySales!$X1604</f>
        <v>558600</v>
      </c>
      <c r="Z1604" s="37"/>
      <c r="AA1604" s="34"/>
      <c r="AB1604" s="78"/>
      <c r="AC1604" s="34"/>
      <c r="AD1604" s="34"/>
      <c r="AE1604" s="77"/>
      <c r="AF1604" s="38"/>
      <c r="AG1604" s="39"/>
      <c r="AH1604" s="38">
        <v>46037</v>
      </c>
      <c r="AI1604" s="39">
        <v>216196</v>
      </c>
      <c r="AJ1604" s="38">
        <v>46039</v>
      </c>
      <c r="AK1604" s="39">
        <v>342404</v>
      </c>
      <c r="AL1604" s="34"/>
      <c r="AM1604" s="39"/>
      <c r="AN160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04" s="26"/>
      <c r="AQ1604" s="26"/>
      <c r="AR1604" s="26"/>
    </row>
    <row r="1605" spans="1:44" ht="19.5" customHeight="1" x14ac:dyDescent="0.25">
      <c r="A1605" s="32">
        <f t="shared" si="128"/>
        <v>2026</v>
      </c>
      <c r="B1605" s="32">
        <f t="shared" si="129"/>
        <v>1</v>
      </c>
      <c r="C1605" s="25">
        <v>46034</v>
      </c>
      <c r="D1605" s="57">
        <f t="shared" ca="1" si="132"/>
        <v>46097</v>
      </c>
      <c r="E1605" s="32" t="str">
        <f t="shared" ca="1" si="133"/>
        <v>2-Months</v>
      </c>
      <c r="F1605" s="32" t="str">
        <f>VLOOKUP(O1605,Stock[],5,FALSE)</f>
        <v>BE</v>
      </c>
      <c r="G1605" s="33" t="s">
        <v>2414</v>
      </c>
      <c r="H1605" s="34"/>
      <c r="I1605" s="34" t="s">
        <v>201</v>
      </c>
      <c r="J1605" s="32" t="str">
        <f>VLOOKUP(I1605,Customers[],2,FALSE)</f>
        <v>ဦးအောင်မိုး(ကောင်းသန့်)</v>
      </c>
      <c r="K1605" s="32" t="str">
        <f>VLOOKUP(I1605,Customers[],4,FALSE)</f>
        <v>Meiktila</v>
      </c>
      <c r="L1605" s="32" t="str">
        <f>VLOOKUP(Table85[[#This Row],[CustomerID]],Table!H:K,3,0)</f>
        <v>မိတ္ထီလာ</v>
      </c>
      <c r="M1605" s="32" t="str">
        <f>VLOOKUP(I1605,Customers[],5,FALSE)</f>
        <v>WholeSales/Contract</v>
      </c>
      <c r="N1605" s="34" t="s">
        <v>10</v>
      </c>
      <c r="O1605" s="37" t="s">
        <v>221</v>
      </c>
      <c r="P1605" s="32" t="str">
        <f>VLOOKUP(O1605,Stock[],2,FALSE)</f>
        <v>မိုးနဲကွန်ကီး</v>
      </c>
      <c r="Q1605" s="35">
        <f>VLOOKUP(O1605,Stock[],3,FALSE)</f>
        <v>0.64</v>
      </c>
      <c r="R1605" s="35">
        <f>VLOOKUP(O1605,Stock[],4,FALSE)</f>
        <v>14</v>
      </c>
      <c r="S1605" s="34"/>
      <c r="T1605" s="35">
        <f>(DailySales!$S1605/DailySales!$R1605)+DailySales!$U1605</f>
        <v>20</v>
      </c>
      <c r="U1605" s="34">
        <v>20</v>
      </c>
      <c r="V1605" s="36">
        <f>+DailySales!$T1605*DailySales!$R1605</f>
        <v>280</v>
      </c>
      <c r="W1605" s="36">
        <f>+DailySales!$V1605*DailySales!$Q1605</f>
        <v>179.20000000000002</v>
      </c>
      <c r="X1605" s="36">
        <f>VLOOKUP(O1605,Stock[],6,FALSE)</f>
        <v>1500</v>
      </c>
      <c r="Y1605" s="36">
        <f>+DailySales!$V1605*DailySales!$X1605</f>
        <v>420000</v>
      </c>
      <c r="Z1605" s="37"/>
      <c r="AA1605" s="34"/>
      <c r="AB1605" s="78"/>
      <c r="AC1605" s="34"/>
      <c r="AD1605" s="34"/>
      <c r="AE1605" s="77"/>
      <c r="AF1605" s="38"/>
      <c r="AG1605" s="39"/>
      <c r="AH1605" s="38"/>
      <c r="AI1605" s="39"/>
      <c r="AJ1605" s="38">
        <v>46039</v>
      </c>
      <c r="AK1605" s="39">
        <v>420000</v>
      </c>
      <c r="AL1605" s="34"/>
      <c r="AM1605" s="39"/>
      <c r="AN160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05" s="26"/>
      <c r="AQ1605" s="26"/>
      <c r="AR1605" s="26"/>
    </row>
    <row r="1606" spans="1:44" ht="19.5" customHeight="1" x14ac:dyDescent="0.25">
      <c r="A1606" s="32">
        <f t="shared" si="128"/>
        <v>2026</v>
      </c>
      <c r="B1606" s="32">
        <f t="shared" si="129"/>
        <v>1</v>
      </c>
      <c r="C1606" s="25">
        <v>46034</v>
      </c>
      <c r="D1606" s="57">
        <f t="shared" ca="1" si="132"/>
        <v>46097</v>
      </c>
      <c r="E1606" s="32" t="str">
        <f t="shared" ca="1" si="133"/>
        <v>2-Months</v>
      </c>
      <c r="F1606" s="32" t="str">
        <f>VLOOKUP(O1606,Stock[],5,FALSE)</f>
        <v>BE</v>
      </c>
      <c r="G1606" s="33" t="s">
        <v>2415</v>
      </c>
      <c r="H1606" s="34"/>
      <c r="I1606" s="34" t="s">
        <v>227</v>
      </c>
      <c r="J1606" s="32" t="str">
        <f>VLOOKUP(I1606,Customers[],2,FALSE)</f>
        <v>Summer-2</v>
      </c>
      <c r="K1606" s="32" t="str">
        <f>VLOOKUP(I1606,Customers[],4,FALSE)</f>
        <v>Meiktila</v>
      </c>
      <c r="L1606" s="32" t="str">
        <f>VLOOKUP(Table85[[#This Row],[CustomerID]],Table!H:K,3,0)</f>
        <v>မိတ္ထီလာ</v>
      </c>
      <c r="M1606" s="32" t="str">
        <f>VLOOKUP(I1606,Customers[],5,FALSE)</f>
        <v>WholeSales</v>
      </c>
      <c r="N1606" s="34" t="s">
        <v>10</v>
      </c>
      <c r="O1606" s="37" t="s">
        <v>217</v>
      </c>
      <c r="P1606" s="32" t="str">
        <f>VLOOKUP(O1606,Stock[],2,FALSE)</f>
        <v>လိမ္မော်ဖြူ</v>
      </c>
      <c r="Q1606" s="35">
        <f>VLOOKUP(O1606,Stock[],3,FALSE)</f>
        <v>0.64</v>
      </c>
      <c r="R1606" s="35">
        <f>VLOOKUP(O1606,Stock[],4,FALSE)</f>
        <v>24</v>
      </c>
      <c r="S1606" s="34"/>
      <c r="T1606" s="35">
        <f>(DailySales!$S1606/DailySales!$R1606)+DailySales!$U1606</f>
        <v>45</v>
      </c>
      <c r="U1606" s="34">
        <v>45</v>
      </c>
      <c r="V1606" s="36">
        <f>+DailySales!$T1606*DailySales!$R1606</f>
        <v>1080</v>
      </c>
      <c r="W1606" s="36">
        <f>+DailySales!$V1606*DailySales!$Q1606</f>
        <v>691.2</v>
      </c>
      <c r="X1606" s="36">
        <f>VLOOKUP(O1606,Stock[],6,FALSE)</f>
        <v>1330</v>
      </c>
      <c r="Y1606" s="36">
        <f>+DailySales!$V1606*DailySales!$X1606</f>
        <v>1436400</v>
      </c>
      <c r="Z1606" s="37"/>
      <c r="AA1606" s="34"/>
      <c r="AB1606" s="78"/>
      <c r="AC1606" s="34"/>
      <c r="AD1606" s="34"/>
      <c r="AE1606" s="77"/>
      <c r="AF1606" s="38"/>
      <c r="AG1606" s="39"/>
      <c r="AH1606" s="38">
        <v>46041</v>
      </c>
      <c r="AI1606" s="39">
        <v>1436400</v>
      </c>
      <c r="AJ1606" s="38"/>
      <c r="AK1606" s="39"/>
      <c r="AL1606" s="34"/>
      <c r="AM1606" s="39"/>
      <c r="AN160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06" s="26"/>
      <c r="AQ1606" s="26"/>
      <c r="AR1606" s="26"/>
    </row>
    <row r="1607" spans="1:44" ht="19.5" customHeight="1" x14ac:dyDescent="0.25">
      <c r="A1607" s="32">
        <f t="shared" si="128"/>
        <v>2026</v>
      </c>
      <c r="B1607" s="32">
        <f t="shared" si="129"/>
        <v>1</v>
      </c>
      <c r="C1607" s="25">
        <v>46034</v>
      </c>
      <c r="D1607" s="57">
        <f t="shared" ca="1" si="132"/>
        <v>46097</v>
      </c>
      <c r="E1607" s="32" t="str">
        <f t="shared" ca="1" si="133"/>
        <v>2-Months</v>
      </c>
      <c r="F1607" s="32" t="str">
        <f>VLOOKUP(O1607,Stock[],5,FALSE)</f>
        <v>BE</v>
      </c>
      <c r="G1607" s="33" t="s">
        <v>2416</v>
      </c>
      <c r="H1607" s="34" t="s">
        <v>283</v>
      </c>
      <c r="I1607" s="34" t="s">
        <v>814</v>
      </c>
      <c r="J1607" s="32" t="str">
        <f>VLOOKUP(I1607,Customers[],2,FALSE)</f>
        <v>ဒေါ်ကြူ</v>
      </c>
      <c r="K1607" s="32" t="str">
        <f>VLOOKUP(I1607,Customers[],4,FALSE)</f>
        <v>Wandwin</v>
      </c>
      <c r="L1607" s="32" t="str">
        <f>VLOOKUP(Table85[[#This Row],[CustomerID]],Table!H:K,3,0)</f>
        <v>ခင်ဘန်း</v>
      </c>
      <c r="M1607" s="32" t="str">
        <f>VLOOKUP(I1607,Customers[],5,FALSE)</f>
        <v>Van-2</v>
      </c>
      <c r="N1607" s="34" t="s">
        <v>9</v>
      </c>
      <c r="O1607" s="37" t="s">
        <v>214</v>
      </c>
      <c r="P1607" s="32" t="str">
        <f>VLOOKUP(O1607,Stock[],2,FALSE)</f>
        <v>ကောင်းကြည်</v>
      </c>
      <c r="Q1607" s="35">
        <f>VLOOKUP(O1607,Stock[],3,FALSE)</f>
        <v>0.64</v>
      </c>
      <c r="R1607" s="35">
        <f>VLOOKUP(O1607,Stock[],4,FALSE)</f>
        <v>14</v>
      </c>
      <c r="S1607" s="34"/>
      <c r="T1607" s="35">
        <f>(DailySales!$S1607/DailySales!$R1607)+DailySales!$U1607</f>
        <v>15</v>
      </c>
      <c r="U1607" s="34">
        <v>15</v>
      </c>
      <c r="V1607" s="36">
        <f>+DailySales!$T1607*DailySales!$R1607</f>
        <v>210</v>
      </c>
      <c r="W1607" s="36">
        <f>+DailySales!$V1607*DailySales!$Q1607</f>
        <v>134.4</v>
      </c>
      <c r="X1607" s="36">
        <f>VLOOKUP(O1607,Stock[],6,FALSE)</f>
        <v>1330</v>
      </c>
      <c r="Y1607" s="36">
        <f>+DailySales!$V1607*DailySales!$X1607</f>
        <v>279300</v>
      </c>
      <c r="Z1607" s="37"/>
      <c r="AA1607" s="34"/>
      <c r="AB1607" s="78"/>
      <c r="AC1607" s="34"/>
      <c r="AD1607" s="34"/>
      <c r="AE1607" s="77">
        <v>7200</v>
      </c>
      <c r="AF1607" s="38">
        <v>46033</v>
      </c>
      <c r="AG1607" s="39">
        <v>286500</v>
      </c>
      <c r="AH1607" s="38"/>
      <c r="AI1607" s="39"/>
      <c r="AJ1607" s="38"/>
      <c r="AK1607" s="39"/>
      <c r="AL1607" s="34"/>
      <c r="AM1607" s="39"/>
      <c r="AN160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07" s="26"/>
      <c r="AQ1607" s="26"/>
      <c r="AR1607" s="26"/>
    </row>
    <row r="1608" spans="1:44" ht="19.5" customHeight="1" x14ac:dyDescent="0.25">
      <c r="A1608" s="32">
        <f t="shared" ref="A1608:A1671" si="134">YEAR(C1608)</f>
        <v>2026</v>
      </c>
      <c r="B1608" s="32">
        <f t="shared" ref="B1608:B1671" si="135">MONTH(C1608)</f>
        <v>1</v>
      </c>
      <c r="C1608" s="25">
        <v>46034</v>
      </c>
      <c r="D1608" s="57">
        <f t="shared" ca="1" si="132"/>
        <v>46097</v>
      </c>
      <c r="E1608" s="32" t="str">
        <f t="shared" ca="1" si="133"/>
        <v>2-Months</v>
      </c>
      <c r="F1608" s="32" t="str">
        <f>VLOOKUP(O1608,Stock[],5,FALSE)</f>
        <v>BE</v>
      </c>
      <c r="G1608" s="33" t="s">
        <v>2416</v>
      </c>
      <c r="H1608" s="34" t="s">
        <v>283</v>
      </c>
      <c r="I1608" s="34" t="s">
        <v>814</v>
      </c>
      <c r="J1608" s="32" t="str">
        <f>VLOOKUP(I1608,Customers[],2,FALSE)</f>
        <v>ဒေါ်ကြူ</v>
      </c>
      <c r="K1608" s="32" t="str">
        <f>VLOOKUP(I1608,Customers[],4,FALSE)</f>
        <v>Wandwin</v>
      </c>
      <c r="L1608" s="32" t="str">
        <f>VLOOKUP(Table85[[#This Row],[CustomerID]],Table!H:K,3,0)</f>
        <v>ခင်ဘန်း</v>
      </c>
      <c r="M1608" s="32" t="str">
        <f>VLOOKUP(I1608,Customers[],5,FALSE)</f>
        <v>Van-2</v>
      </c>
      <c r="N1608" s="34" t="s">
        <v>9</v>
      </c>
      <c r="O1608" s="37" t="s">
        <v>1777</v>
      </c>
      <c r="P1608" s="32" t="str">
        <f>VLOOKUP(O1608,Stock[],2,FALSE)</f>
        <v>ရွှေမန်းကော်(1Ltr)</v>
      </c>
      <c r="Q1608" s="35">
        <f>VLOOKUP(O1608,Stock[],3,FALSE)</f>
        <v>1</v>
      </c>
      <c r="R1608" s="35">
        <f>VLOOKUP(O1608,Stock[],4,FALSE)</f>
        <v>12</v>
      </c>
      <c r="S1608" s="34"/>
      <c r="T1608" s="35">
        <f>(DailySales!$S1608/DailySales!$R1608)+DailySales!$U1608</f>
        <v>2</v>
      </c>
      <c r="U1608" s="34">
        <v>2</v>
      </c>
      <c r="V1608" s="36">
        <f>+DailySales!$T1608*DailySales!$R1608</f>
        <v>24</v>
      </c>
      <c r="W1608" s="36">
        <f>+DailySales!$V1608*DailySales!$Q1608</f>
        <v>24</v>
      </c>
      <c r="X1608" s="36">
        <f>VLOOKUP(O1608,Stock[],6,FALSE)</f>
        <v>1600</v>
      </c>
      <c r="Y1608" s="36">
        <f>+DailySales!$V1608*DailySales!$X1608</f>
        <v>38400</v>
      </c>
      <c r="Z1608" s="37"/>
      <c r="AA1608" s="34"/>
      <c r="AB1608" s="78"/>
      <c r="AC1608" s="34"/>
      <c r="AD1608" s="34"/>
      <c r="AE1608" s="77">
        <v>800</v>
      </c>
      <c r="AF1608" s="38">
        <v>46033</v>
      </c>
      <c r="AG1608" s="39">
        <v>39200</v>
      </c>
      <c r="AH1608" s="38"/>
      <c r="AI1608" s="39"/>
      <c r="AJ1608" s="38"/>
      <c r="AK1608" s="39"/>
      <c r="AL1608" s="34"/>
      <c r="AM1608" s="39"/>
      <c r="AN160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08" s="26"/>
      <c r="AQ1608" s="26"/>
      <c r="AR1608" s="26"/>
    </row>
    <row r="1609" spans="1:44" ht="19.5" customHeight="1" x14ac:dyDescent="0.25">
      <c r="A1609" s="32">
        <f t="shared" si="134"/>
        <v>2026</v>
      </c>
      <c r="B1609" s="32">
        <f t="shared" si="135"/>
        <v>1</v>
      </c>
      <c r="C1609" s="25">
        <v>46034</v>
      </c>
      <c r="D1609" s="57">
        <f t="shared" ca="1" si="132"/>
        <v>46097</v>
      </c>
      <c r="E1609" s="32" t="str">
        <f t="shared" ca="1" si="133"/>
        <v>2-Months</v>
      </c>
      <c r="F1609" s="32" t="str">
        <f>VLOOKUP(O1609,Stock[],5,FALSE)</f>
        <v>BE</v>
      </c>
      <c r="G1609" s="33" t="s">
        <v>2416</v>
      </c>
      <c r="H1609" s="34" t="s">
        <v>283</v>
      </c>
      <c r="I1609" s="34" t="s">
        <v>814</v>
      </c>
      <c r="J1609" s="32" t="str">
        <f>VLOOKUP(I1609,Customers[],2,FALSE)</f>
        <v>ဒေါ်ကြူ</v>
      </c>
      <c r="K1609" s="32" t="str">
        <f>VLOOKUP(I1609,Customers[],4,FALSE)</f>
        <v>Wandwin</v>
      </c>
      <c r="L1609" s="32" t="str">
        <f>VLOOKUP(Table85[[#This Row],[CustomerID]],Table!H:K,3,0)</f>
        <v>ခင်ဘန်း</v>
      </c>
      <c r="M1609" s="32" t="str">
        <f>VLOOKUP(I1609,Customers[],5,FALSE)</f>
        <v>Van-2</v>
      </c>
      <c r="N1609" s="34" t="s">
        <v>9</v>
      </c>
      <c r="O1609" s="37" t="s">
        <v>1395</v>
      </c>
      <c r="P1609" s="32" t="str">
        <f>VLOOKUP(O1609,Stock[],2,FALSE)</f>
        <v>ရွှေမင်းသားမန်ကျည်းခေါင်ရည်</v>
      </c>
      <c r="Q1609" s="35">
        <f>VLOOKUP(O1609,Stock[],3,FALSE)</f>
        <v>0.64</v>
      </c>
      <c r="R1609" s="35">
        <f>VLOOKUP(O1609,Stock[],4,FALSE)</f>
        <v>14</v>
      </c>
      <c r="S1609" s="34"/>
      <c r="T1609" s="35">
        <f>(DailySales!$S1609/DailySales!$R1609)+DailySales!$U1609</f>
        <v>1</v>
      </c>
      <c r="U1609" s="34">
        <v>1</v>
      </c>
      <c r="V1609" s="36">
        <f>+DailySales!$T1609*DailySales!$R1609</f>
        <v>14</v>
      </c>
      <c r="W1609" s="36">
        <f>+DailySales!$V1609*DailySales!$Q1609</f>
        <v>8.9600000000000009</v>
      </c>
      <c r="X1609" s="36">
        <f>VLOOKUP(O1609,Stock[],6,FALSE)</f>
        <v>830</v>
      </c>
      <c r="Y1609" s="36">
        <f>+DailySales!$V1609*DailySales!$X1609</f>
        <v>11620</v>
      </c>
      <c r="Z1609" s="37"/>
      <c r="AA1609" s="34"/>
      <c r="AB1609" s="78"/>
      <c r="AC1609" s="34"/>
      <c r="AD1609" s="34"/>
      <c r="AE1609" s="77">
        <v>380</v>
      </c>
      <c r="AF1609" s="38">
        <v>46033</v>
      </c>
      <c r="AG1609" s="39">
        <v>12000</v>
      </c>
      <c r="AH1609" s="38"/>
      <c r="AI1609" s="39"/>
      <c r="AJ1609" s="38"/>
      <c r="AK1609" s="39"/>
      <c r="AL1609" s="34"/>
      <c r="AM1609" s="39"/>
      <c r="AN160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09" s="26"/>
      <c r="AQ1609" s="26"/>
      <c r="AR1609" s="26"/>
    </row>
    <row r="1610" spans="1:44" ht="19.5" customHeight="1" x14ac:dyDescent="0.25">
      <c r="A1610" s="32">
        <f t="shared" si="134"/>
        <v>2026</v>
      </c>
      <c r="B1610" s="32">
        <f t="shared" si="135"/>
        <v>1</v>
      </c>
      <c r="C1610" s="25">
        <v>46034</v>
      </c>
      <c r="D1610" s="57">
        <f t="shared" ca="1" si="132"/>
        <v>46097</v>
      </c>
      <c r="E1610" s="32" t="str">
        <f t="shared" ca="1" si="133"/>
        <v>2-Months</v>
      </c>
      <c r="F1610" s="32" t="str">
        <f>VLOOKUP(O1610,Stock[],5,FALSE)</f>
        <v>BE</v>
      </c>
      <c r="G1610" s="33" t="s">
        <v>2417</v>
      </c>
      <c r="H1610" s="34" t="s">
        <v>283</v>
      </c>
      <c r="I1610" s="34" t="s">
        <v>522</v>
      </c>
      <c r="J1610" s="32" t="str">
        <f>VLOOKUP(I1610,Customers[],2,FALSE)</f>
        <v>ကိုဝင်းနိုင်</v>
      </c>
      <c r="K1610" s="32" t="str">
        <f>VLOOKUP(I1610,Customers[],4,FALSE)</f>
        <v>Wandwin</v>
      </c>
      <c r="L1610" s="32" t="str">
        <f>VLOOKUP(Table85[[#This Row],[CustomerID]],Table!H:K,3,0)</f>
        <v>ခင်ကြီး</v>
      </c>
      <c r="M1610" s="32" t="str">
        <f>VLOOKUP(I1610,Customers[],5,FALSE)</f>
        <v>Van-2</v>
      </c>
      <c r="N1610" s="34" t="s">
        <v>9</v>
      </c>
      <c r="O1610" s="37" t="s">
        <v>214</v>
      </c>
      <c r="P1610" s="32" t="str">
        <f>VLOOKUP(O1610,Stock[],2,FALSE)</f>
        <v>ကောင်းကြည်</v>
      </c>
      <c r="Q1610" s="35">
        <f>VLOOKUP(O1610,Stock[],3,FALSE)</f>
        <v>0.64</v>
      </c>
      <c r="R1610" s="35">
        <f>VLOOKUP(O1610,Stock[],4,FALSE)</f>
        <v>14</v>
      </c>
      <c r="S1610" s="34"/>
      <c r="T1610" s="35">
        <f>(DailySales!$S1610/DailySales!$R1610)+DailySales!$U1610</f>
        <v>5</v>
      </c>
      <c r="U1610" s="34">
        <v>5</v>
      </c>
      <c r="V1610" s="36">
        <f>+DailySales!$T1610*DailySales!$R1610</f>
        <v>70</v>
      </c>
      <c r="W1610" s="36">
        <f>+DailySales!$V1610*DailySales!$Q1610</f>
        <v>44.800000000000004</v>
      </c>
      <c r="X1610" s="36">
        <f>VLOOKUP(O1610,Stock[],6,FALSE)</f>
        <v>1330</v>
      </c>
      <c r="Y1610" s="36">
        <f>+DailySales!$V1610*DailySales!$X1610</f>
        <v>93100</v>
      </c>
      <c r="Z1610" s="37"/>
      <c r="AA1610" s="34"/>
      <c r="AB1610" s="78"/>
      <c r="AC1610" s="34"/>
      <c r="AD1610" s="34"/>
      <c r="AE1610" s="77">
        <v>2400</v>
      </c>
      <c r="AF1610" s="38">
        <v>46033</v>
      </c>
      <c r="AG1610" s="39">
        <v>95500</v>
      </c>
      <c r="AH1610" s="38"/>
      <c r="AI1610" s="39"/>
      <c r="AJ1610" s="38"/>
      <c r="AK1610" s="39"/>
      <c r="AL1610" s="34"/>
      <c r="AM1610" s="39"/>
      <c r="AN161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10" s="26"/>
      <c r="AQ1610" s="26"/>
      <c r="AR1610" s="26"/>
    </row>
    <row r="1611" spans="1:44" ht="19.5" customHeight="1" x14ac:dyDescent="0.25">
      <c r="A1611" s="32">
        <f t="shared" si="134"/>
        <v>2026</v>
      </c>
      <c r="B1611" s="32">
        <f t="shared" si="135"/>
        <v>1</v>
      </c>
      <c r="C1611" s="25">
        <v>46034</v>
      </c>
      <c r="D1611" s="57">
        <f t="shared" ca="1" si="132"/>
        <v>46097</v>
      </c>
      <c r="E1611" s="32" t="str">
        <f t="shared" ca="1" si="133"/>
        <v>2-Months</v>
      </c>
      <c r="F1611" s="32" t="str">
        <f>VLOOKUP(O1611,Stock[],5,FALSE)</f>
        <v>BE</v>
      </c>
      <c r="G1611" s="33" t="s">
        <v>2418</v>
      </c>
      <c r="H1611" s="34" t="s">
        <v>283</v>
      </c>
      <c r="I1611" s="34" t="s">
        <v>925</v>
      </c>
      <c r="J1611" s="32" t="str">
        <f>VLOOKUP(I1611,Customers[],2,FALSE)</f>
        <v>ကိုမြင့်အောင်(2)</v>
      </c>
      <c r="K1611" s="32" t="str">
        <f>VLOOKUP(I1611,Customers[],4,FALSE)</f>
        <v>Wandwin</v>
      </c>
      <c r="L1611" s="32" t="str">
        <f>VLOOKUP(Table85[[#This Row],[CustomerID]],Table!H:K,3,0)</f>
        <v>ခင်ကြီး</v>
      </c>
      <c r="M1611" s="32" t="str">
        <f>VLOOKUP(I1611,Customers[],5,FALSE)</f>
        <v>Van-2</v>
      </c>
      <c r="N1611" s="34" t="s">
        <v>9</v>
      </c>
      <c r="O1611" s="37" t="s">
        <v>214</v>
      </c>
      <c r="P1611" s="32" t="str">
        <f>VLOOKUP(O1611,Stock[],2,FALSE)</f>
        <v>ကောင်းကြည်</v>
      </c>
      <c r="Q1611" s="35">
        <f>VLOOKUP(O1611,Stock[],3,FALSE)</f>
        <v>0.64</v>
      </c>
      <c r="R1611" s="35">
        <f>VLOOKUP(O1611,Stock[],4,FALSE)</f>
        <v>14</v>
      </c>
      <c r="S1611" s="34"/>
      <c r="T1611" s="35">
        <f>(DailySales!$S1611/DailySales!$R1611)+DailySales!$U1611</f>
        <v>5</v>
      </c>
      <c r="U1611" s="34">
        <v>5</v>
      </c>
      <c r="V1611" s="36">
        <f>+DailySales!$T1611*DailySales!$R1611</f>
        <v>70</v>
      </c>
      <c r="W1611" s="36">
        <f>+DailySales!$V1611*DailySales!$Q1611</f>
        <v>44.800000000000004</v>
      </c>
      <c r="X1611" s="36">
        <f>VLOOKUP(O1611,Stock[],6,FALSE)</f>
        <v>1330</v>
      </c>
      <c r="Y1611" s="36">
        <f>+DailySales!$V1611*DailySales!$X1611</f>
        <v>93100</v>
      </c>
      <c r="Z1611" s="37"/>
      <c r="AA1611" s="34"/>
      <c r="AB1611" s="78"/>
      <c r="AC1611" s="34"/>
      <c r="AD1611" s="34"/>
      <c r="AE1611" s="77">
        <v>2400</v>
      </c>
      <c r="AF1611" s="38">
        <v>46033</v>
      </c>
      <c r="AG1611" s="39">
        <v>95500</v>
      </c>
      <c r="AH1611" s="38"/>
      <c r="AI1611" s="39"/>
      <c r="AJ1611" s="38"/>
      <c r="AK1611" s="39"/>
      <c r="AL1611" s="34"/>
      <c r="AM1611" s="39"/>
      <c r="AN161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11" s="26"/>
      <c r="AQ1611" s="26"/>
      <c r="AR1611" s="26"/>
    </row>
    <row r="1612" spans="1:44" ht="19.5" customHeight="1" x14ac:dyDescent="0.25">
      <c r="A1612" s="32">
        <f t="shared" si="134"/>
        <v>2026</v>
      </c>
      <c r="B1612" s="32">
        <f t="shared" si="135"/>
        <v>1</v>
      </c>
      <c r="C1612" s="25">
        <v>46034</v>
      </c>
      <c r="D1612" s="57">
        <f t="shared" ca="1" si="132"/>
        <v>46097</v>
      </c>
      <c r="E1612" s="32" t="str">
        <f t="shared" ca="1" si="133"/>
        <v>2-Months</v>
      </c>
      <c r="F1612" s="32" t="str">
        <f>VLOOKUP(O1612,Stock[],5,FALSE)</f>
        <v>BE</v>
      </c>
      <c r="G1612" s="33" t="s">
        <v>2419</v>
      </c>
      <c r="H1612" s="34" t="s">
        <v>275</v>
      </c>
      <c r="I1612" s="34" t="s">
        <v>527</v>
      </c>
      <c r="J1612" s="32" t="str">
        <f>VLOOKUP(I1612,Customers[],2,FALSE)</f>
        <v>ကိုမျိုးဇော်</v>
      </c>
      <c r="K1612" s="32" t="str">
        <f>VLOOKUP(I1612,Customers[],4,FALSE)</f>
        <v>Pyawbwe</v>
      </c>
      <c r="L1612" s="32" t="str">
        <f>VLOOKUP(Table85[[#This Row],[CustomerID]],Table!H:K,3,0)</f>
        <v>စံကျော်နက်</v>
      </c>
      <c r="M1612" s="32" t="str">
        <f>VLOOKUP(I1612,Customers[],5,FALSE)</f>
        <v>Van-1</v>
      </c>
      <c r="N1612" s="34" t="s">
        <v>9</v>
      </c>
      <c r="O1612" s="37" t="s">
        <v>223</v>
      </c>
      <c r="P1612" s="32" t="str">
        <f>VLOOKUP(O1612,Stock[],2,FALSE)</f>
        <v>ချယ်ရီအရက်သန့်ကော် (.6Ltr)</v>
      </c>
      <c r="Q1612" s="35">
        <f>VLOOKUP(O1612,Stock[],3,FALSE)</f>
        <v>0.6</v>
      </c>
      <c r="R1612" s="35">
        <f>VLOOKUP(O1612,Stock[],4,FALSE)</f>
        <v>24</v>
      </c>
      <c r="S1612" s="34"/>
      <c r="T1612" s="35">
        <f>(DailySales!$S1612/DailySales!$R1612)+DailySales!$U1612</f>
        <v>2</v>
      </c>
      <c r="U1612" s="34">
        <v>2</v>
      </c>
      <c r="V1612" s="36">
        <f>+DailySales!$T1612*DailySales!$R1612</f>
        <v>48</v>
      </c>
      <c r="W1612" s="36">
        <f>+DailySales!$V1612*DailySales!$Q1612</f>
        <v>28.799999999999997</v>
      </c>
      <c r="X1612" s="36">
        <f>VLOOKUP(O1612,Stock[],6,FALSE)</f>
        <v>875</v>
      </c>
      <c r="Y1612" s="36">
        <f>+DailySales!$V1612*DailySales!$X1612</f>
        <v>42000</v>
      </c>
      <c r="Z1612" s="37"/>
      <c r="AA1612" s="34"/>
      <c r="AB1612" s="78"/>
      <c r="AC1612" s="34"/>
      <c r="AD1612" s="34"/>
      <c r="AE1612" s="77">
        <v>1200</v>
      </c>
      <c r="AF1612" s="38">
        <v>46033</v>
      </c>
      <c r="AG1612" s="39">
        <v>43200</v>
      </c>
      <c r="AH1612" s="38"/>
      <c r="AI1612" s="39"/>
      <c r="AJ1612" s="38"/>
      <c r="AK1612" s="39"/>
      <c r="AL1612" s="34"/>
      <c r="AM1612" s="39"/>
      <c r="AN161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12" s="26"/>
      <c r="AQ1612" s="26"/>
      <c r="AR1612" s="26"/>
    </row>
    <row r="1613" spans="1:44" ht="19.5" customHeight="1" x14ac:dyDescent="0.25">
      <c r="A1613" s="32">
        <f t="shared" si="134"/>
        <v>2026</v>
      </c>
      <c r="B1613" s="32">
        <f t="shared" si="135"/>
        <v>1</v>
      </c>
      <c r="C1613" s="25">
        <v>46034</v>
      </c>
      <c r="D1613" s="57">
        <f t="shared" ca="1" si="132"/>
        <v>46097</v>
      </c>
      <c r="E1613" s="32" t="str">
        <f t="shared" ca="1" si="133"/>
        <v>2-Months</v>
      </c>
      <c r="F1613" s="32" t="str">
        <f>VLOOKUP(O1613,Stock[],5,FALSE)</f>
        <v>BE</v>
      </c>
      <c r="G1613" s="33" t="s">
        <v>2419</v>
      </c>
      <c r="H1613" s="34" t="s">
        <v>275</v>
      </c>
      <c r="I1613" s="34" t="s">
        <v>527</v>
      </c>
      <c r="J1613" s="32" t="str">
        <f>VLOOKUP(I1613,Customers[],2,FALSE)</f>
        <v>ကိုမျိုးဇော်</v>
      </c>
      <c r="K1613" s="32" t="str">
        <f>VLOOKUP(I1613,Customers[],4,FALSE)</f>
        <v>Pyawbwe</v>
      </c>
      <c r="L1613" s="32" t="str">
        <f>VLOOKUP(Table85[[#This Row],[CustomerID]],Table!H:K,3,0)</f>
        <v>စံကျော်နက်</v>
      </c>
      <c r="M1613" s="32" t="str">
        <f>VLOOKUP(I1613,Customers[],5,FALSE)</f>
        <v>Van-1</v>
      </c>
      <c r="N1613" s="34" t="s">
        <v>9</v>
      </c>
      <c r="O1613" s="37" t="s">
        <v>225</v>
      </c>
      <c r="P1613" s="32" t="str">
        <f>VLOOKUP(O1613,Stock[],2,FALSE)</f>
        <v>ချယ်ရီသံပုရာအရက်သန့်ကော် (1Ltr)</v>
      </c>
      <c r="Q1613" s="35">
        <f>VLOOKUP(O1613,Stock[],3,FALSE)</f>
        <v>1</v>
      </c>
      <c r="R1613" s="35">
        <f>VLOOKUP(O1613,Stock[],4,FALSE)</f>
        <v>12</v>
      </c>
      <c r="S1613" s="34"/>
      <c r="T1613" s="35">
        <f>(DailySales!$S1613/DailySales!$R1613)+DailySales!$U1613</f>
        <v>3</v>
      </c>
      <c r="U1613" s="34">
        <v>3</v>
      </c>
      <c r="V1613" s="36">
        <f>+DailySales!$T1613*DailySales!$R1613</f>
        <v>36</v>
      </c>
      <c r="W1613" s="36">
        <f>+DailySales!$V1613*DailySales!$Q1613</f>
        <v>36</v>
      </c>
      <c r="X1613" s="36">
        <f>VLOOKUP(O1613,Stock[],6,FALSE)</f>
        <v>1260</v>
      </c>
      <c r="Y1613" s="36">
        <f>+DailySales!$V1613*DailySales!$X1613</f>
        <v>45360</v>
      </c>
      <c r="Z1613" s="37"/>
      <c r="AA1613" s="34"/>
      <c r="AB1613" s="78"/>
      <c r="AC1613" s="34"/>
      <c r="AD1613" s="34"/>
      <c r="AE1613" s="77">
        <v>1140</v>
      </c>
      <c r="AF1613" s="38">
        <v>46033</v>
      </c>
      <c r="AG1613" s="39">
        <v>46500</v>
      </c>
      <c r="AH1613" s="38"/>
      <c r="AI1613" s="39"/>
      <c r="AJ1613" s="38"/>
      <c r="AK1613" s="39"/>
      <c r="AL1613" s="34"/>
      <c r="AM1613" s="39"/>
      <c r="AN161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13" s="26"/>
      <c r="AQ1613" s="26"/>
      <c r="AR1613" s="26"/>
    </row>
    <row r="1614" spans="1:44" ht="19.5" customHeight="1" x14ac:dyDescent="0.25">
      <c r="A1614" s="32">
        <f t="shared" si="134"/>
        <v>2026</v>
      </c>
      <c r="B1614" s="32">
        <f t="shared" si="135"/>
        <v>1</v>
      </c>
      <c r="C1614" s="25">
        <v>46034</v>
      </c>
      <c r="D1614" s="57">
        <f t="shared" ca="1" si="132"/>
        <v>46097</v>
      </c>
      <c r="E1614" s="32" t="str">
        <f t="shared" ca="1" si="133"/>
        <v>2-Months</v>
      </c>
      <c r="F1614" s="32" t="str">
        <f>VLOOKUP(O1614,Stock[],5,FALSE)</f>
        <v>BE</v>
      </c>
      <c r="G1614" s="33" t="s">
        <v>2420</v>
      </c>
      <c r="H1614" s="34" t="s">
        <v>275</v>
      </c>
      <c r="I1614" s="34" t="s">
        <v>300</v>
      </c>
      <c r="J1614" s="32" t="str">
        <f>VLOOKUP(I1614,Customers[],2,FALSE)</f>
        <v>မခင်ချိူ</v>
      </c>
      <c r="K1614" s="32" t="str">
        <f>VLOOKUP(I1614,Customers[],4,FALSE)</f>
        <v>Pyawbwe</v>
      </c>
      <c r="L1614" s="32" t="str">
        <f>VLOOKUP(Table85[[#This Row],[CustomerID]],Table!H:K,3,0)</f>
        <v>စံကျော်နက်</v>
      </c>
      <c r="M1614" s="32" t="str">
        <f>VLOOKUP(I1614,Customers[],5,FALSE)</f>
        <v>Van-1</v>
      </c>
      <c r="N1614" s="34" t="s">
        <v>9</v>
      </c>
      <c r="O1614" s="37" t="s">
        <v>223</v>
      </c>
      <c r="P1614" s="32" t="str">
        <f>VLOOKUP(O1614,Stock[],2,FALSE)</f>
        <v>ချယ်ရီအရက်သန့်ကော် (.6Ltr)</v>
      </c>
      <c r="Q1614" s="35">
        <f>VLOOKUP(O1614,Stock[],3,FALSE)</f>
        <v>0.6</v>
      </c>
      <c r="R1614" s="35">
        <f>VLOOKUP(O1614,Stock[],4,FALSE)</f>
        <v>24</v>
      </c>
      <c r="S1614" s="34"/>
      <c r="T1614" s="35">
        <f>(DailySales!$S1614/DailySales!$R1614)+DailySales!$U1614</f>
        <v>1</v>
      </c>
      <c r="U1614" s="34">
        <v>1</v>
      </c>
      <c r="V1614" s="36">
        <f>+DailySales!$T1614*DailySales!$R1614</f>
        <v>24</v>
      </c>
      <c r="W1614" s="36">
        <f>+DailySales!$V1614*DailySales!$Q1614</f>
        <v>14.399999999999999</v>
      </c>
      <c r="X1614" s="36">
        <f>VLOOKUP(O1614,Stock[],6,FALSE)</f>
        <v>875</v>
      </c>
      <c r="Y1614" s="36">
        <f>+DailySales!$V1614*DailySales!$X1614</f>
        <v>21000</v>
      </c>
      <c r="Z1614" s="37"/>
      <c r="AA1614" s="34"/>
      <c r="AB1614" s="78"/>
      <c r="AC1614" s="34"/>
      <c r="AD1614" s="34"/>
      <c r="AE1614" s="77">
        <v>600</v>
      </c>
      <c r="AF1614" s="38">
        <v>46033</v>
      </c>
      <c r="AG1614" s="39">
        <v>21600</v>
      </c>
      <c r="AH1614" s="38"/>
      <c r="AI1614" s="39"/>
      <c r="AJ1614" s="38"/>
      <c r="AK1614" s="39"/>
      <c r="AL1614" s="34"/>
      <c r="AM1614" s="39"/>
      <c r="AN161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14" s="26"/>
      <c r="AQ1614" s="26"/>
      <c r="AR1614" s="26"/>
    </row>
    <row r="1615" spans="1:44" ht="19.5" customHeight="1" x14ac:dyDescent="0.25">
      <c r="A1615" s="32">
        <f t="shared" si="134"/>
        <v>2026</v>
      </c>
      <c r="B1615" s="32">
        <f t="shared" si="135"/>
        <v>1</v>
      </c>
      <c r="C1615" s="25">
        <v>46034</v>
      </c>
      <c r="D1615" s="57">
        <f t="shared" ca="1" si="132"/>
        <v>46097</v>
      </c>
      <c r="E1615" s="32" t="str">
        <f t="shared" ca="1" si="133"/>
        <v>2-Months</v>
      </c>
      <c r="F1615" s="32" t="str">
        <f>VLOOKUP(O1615,Stock[],5,FALSE)</f>
        <v>BE</v>
      </c>
      <c r="G1615" s="33" t="s">
        <v>2420</v>
      </c>
      <c r="H1615" s="34" t="s">
        <v>275</v>
      </c>
      <c r="I1615" s="34" t="s">
        <v>300</v>
      </c>
      <c r="J1615" s="32" t="str">
        <f>VLOOKUP(I1615,Customers[],2,FALSE)</f>
        <v>မခင်ချိူ</v>
      </c>
      <c r="K1615" s="32" t="str">
        <f>VLOOKUP(I1615,Customers[],4,FALSE)</f>
        <v>Pyawbwe</v>
      </c>
      <c r="L1615" s="32" t="str">
        <f>VLOOKUP(Table85[[#This Row],[CustomerID]],Table!H:K,3,0)</f>
        <v>စံကျော်နက်</v>
      </c>
      <c r="M1615" s="32" t="str">
        <f>VLOOKUP(I1615,Customers[],5,FALSE)</f>
        <v>Van-1</v>
      </c>
      <c r="N1615" s="34" t="s">
        <v>9</v>
      </c>
      <c r="O1615" s="37" t="s">
        <v>221</v>
      </c>
      <c r="P1615" s="32" t="str">
        <f>VLOOKUP(O1615,Stock[],2,FALSE)</f>
        <v>မိုးနဲကွန်ကီး</v>
      </c>
      <c r="Q1615" s="35">
        <f>VLOOKUP(O1615,Stock[],3,FALSE)</f>
        <v>0.64</v>
      </c>
      <c r="R1615" s="35">
        <f>VLOOKUP(O1615,Stock[],4,FALSE)</f>
        <v>14</v>
      </c>
      <c r="S1615" s="34"/>
      <c r="T1615" s="35">
        <f>(DailySales!$S1615/DailySales!$R1615)+DailySales!$U1615</f>
        <v>1</v>
      </c>
      <c r="U1615" s="34">
        <v>1</v>
      </c>
      <c r="V1615" s="36">
        <f>+DailySales!$T1615*DailySales!$R1615</f>
        <v>14</v>
      </c>
      <c r="W1615" s="36">
        <f>+DailySales!$V1615*DailySales!$Q1615</f>
        <v>8.9600000000000009</v>
      </c>
      <c r="X1615" s="36">
        <f>VLOOKUP(O1615,Stock[],6,FALSE)</f>
        <v>1500</v>
      </c>
      <c r="Y1615" s="36">
        <f>+DailySales!$V1615*DailySales!$X1615</f>
        <v>21000</v>
      </c>
      <c r="Z1615" s="37"/>
      <c r="AA1615" s="34"/>
      <c r="AB1615" s="78"/>
      <c r="AC1615" s="34"/>
      <c r="AD1615" s="34"/>
      <c r="AE1615" s="77">
        <v>400</v>
      </c>
      <c r="AF1615" s="38">
        <v>46033</v>
      </c>
      <c r="AG1615" s="39">
        <v>21400</v>
      </c>
      <c r="AH1615" s="38"/>
      <c r="AI1615" s="39"/>
      <c r="AJ1615" s="38"/>
      <c r="AK1615" s="39"/>
      <c r="AL1615" s="34"/>
      <c r="AM1615" s="39"/>
      <c r="AN161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15" s="26"/>
      <c r="AQ1615" s="26"/>
      <c r="AR1615" s="26"/>
    </row>
    <row r="1616" spans="1:44" ht="19.5" customHeight="1" x14ac:dyDescent="0.25">
      <c r="A1616" s="32">
        <f t="shared" si="134"/>
        <v>2026</v>
      </c>
      <c r="B1616" s="32">
        <f t="shared" si="135"/>
        <v>1</v>
      </c>
      <c r="C1616" s="25">
        <v>46034</v>
      </c>
      <c r="D1616" s="57">
        <f t="shared" ca="1" si="132"/>
        <v>46097</v>
      </c>
      <c r="E1616" s="32" t="str">
        <f t="shared" ca="1" si="133"/>
        <v>2-Months</v>
      </c>
      <c r="F1616" s="32" t="str">
        <f>VLOOKUP(O1616,Stock[],5,FALSE)</f>
        <v>BE</v>
      </c>
      <c r="G1616" s="33" t="s">
        <v>2420</v>
      </c>
      <c r="H1616" s="34" t="s">
        <v>275</v>
      </c>
      <c r="I1616" s="34" t="s">
        <v>300</v>
      </c>
      <c r="J1616" s="32" t="str">
        <f>VLOOKUP(I1616,Customers[],2,FALSE)</f>
        <v>မခင်ချိူ</v>
      </c>
      <c r="K1616" s="32" t="str">
        <f>VLOOKUP(I1616,Customers[],4,FALSE)</f>
        <v>Pyawbwe</v>
      </c>
      <c r="L1616" s="32" t="str">
        <f>VLOOKUP(Table85[[#This Row],[CustomerID]],Table!H:K,3,0)</f>
        <v>စံကျော်နက်</v>
      </c>
      <c r="M1616" s="32" t="str">
        <f>VLOOKUP(I1616,Customers[],5,FALSE)</f>
        <v>Van-1</v>
      </c>
      <c r="N1616" s="34" t="s">
        <v>9</v>
      </c>
      <c r="O1616" s="37" t="s">
        <v>225</v>
      </c>
      <c r="P1616" s="32" t="str">
        <f>VLOOKUP(O1616,Stock[],2,FALSE)</f>
        <v>ချယ်ရီသံပုရာအရက်သန့်ကော် (1Ltr)</v>
      </c>
      <c r="Q1616" s="35">
        <f>VLOOKUP(O1616,Stock[],3,FALSE)</f>
        <v>1</v>
      </c>
      <c r="R1616" s="35">
        <f>VLOOKUP(O1616,Stock[],4,FALSE)</f>
        <v>12</v>
      </c>
      <c r="S1616" s="34"/>
      <c r="T1616" s="35">
        <f>(DailySales!$S1616/DailySales!$R1616)+DailySales!$U1616</f>
        <v>3</v>
      </c>
      <c r="U1616" s="34">
        <v>3</v>
      </c>
      <c r="V1616" s="36">
        <f>+DailySales!$T1616*DailySales!$R1616</f>
        <v>36</v>
      </c>
      <c r="W1616" s="36">
        <f>+DailySales!$V1616*DailySales!$Q1616</f>
        <v>36</v>
      </c>
      <c r="X1616" s="36">
        <f>VLOOKUP(O1616,Stock[],6,FALSE)</f>
        <v>1260</v>
      </c>
      <c r="Y1616" s="36">
        <f>+DailySales!$V1616*DailySales!$X1616</f>
        <v>45360</v>
      </c>
      <c r="Z1616" s="37"/>
      <c r="AA1616" s="34"/>
      <c r="AB1616" s="78"/>
      <c r="AC1616" s="34"/>
      <c r="AD1616" s="34"/>
      <c r="AE1616" s="77">
        <v>1140</v>
      </c>
      <c r="AF1616" s="38">
        <v>46033</v>
      </c>
      <c r="AG1616" s="39">
        <v>46500</v>
      </c>
      <c r="AH1616" s="38"/>
      <c r="AI1616" s="39"/>
      <c r="AJ1616" s="38"/>
      <c r="AK1616" s="39"/>
      <c r="AL1616" s="34"/>
      <c r="AM1616" s="39"/>
      <c r="AN161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16" s="26"/>
      <c r="AQ1616" s="26"/>
      <c r="AR1616" s="26"/>
    </row>
    <row r="1617" spans="1:44" ht="19.5" customHeight="1" x14ac:dyDescent="0.25">
      <c r="A1617" s="32">
        <f t="shared" si="134"/>
        <v>2026</v>
      </c>
      <c r="B1617" s="32">
        <f t="shared" si="135"/>
        <v>1</v>
      </c>
      <c r="C1617" s="25">
        <v>46034</v>
      </c>
      <c r="D1617" s="57">
        <f t="shared" ca="1" si="132"/>
        <v>46097</v>
      </c>
      <c r="E1617" s="32" t="str">
        <f t="shared" ca="1" si="133"/>
        <v>2-Months</v>
      </c>
      <c r="F1617" s="32" t="str">
        <f>VLOOKUP(O1617,Stock[],5,FALSE)</f>
        <v>BE</v>
      </c>
      <c r="G1617" s="33" t="s">
        <v>2421</v>
      </c>
      <c r="H1617" s="34" t="s">
        <v>275</v>
      </c>
      <c r="I1617" s="34" t="s">
        <v>944</v>
      </c>
      <c r="J1617" s="32" t="str">
        <f>VLOOKUP(I1617,Customers[],2,FALSE)</f>
        <v>ဦးစိုးတင့်</v>
      </c>
      <c r="K1617" s="32" t="str">
        <f>VLOOKUP(I1617,Customers[],4,FALSE)</f>
        <v>Pyawbwe</v>
      </c>
      <c r="L1617" s="32" t="str">
        <f>VLOOKUP(Table85[[#This Row],[CustomerID]],Table!H:K,3,0)</f>
        <v>သစ်လှကျင်း</v>
      </c>
      <c r="M1617" s="32" t="str">
        <f>VLOOKUP(I1617,Customers[],5,FALSE)</f>
        <v>Van-1</v>
      </c>
      <c r="N1617" s="34" t="s">
        <v>9</v>
      </c>
      <c r="O1617" s="37" t="s">
        <v>205</v>
      </c>
      <c r="P1617" s="32" t="str">
        <f>VLOOKUP(O1617,Stock[],2,FALSE)</f>
        <v>ကောင်းကြည် ကော် 25%  (1Ltr )</v>
      </c>
      <c r="Q1617" s="35">
        <f>VLOOKUP(O1617,Stock[],3,FALSE)</f>
        <v>1</v>
      </c>
      <c r="R1617" s="35">
        <f>VLOOKUP(O1617,Stock[],4,FALSE)</f>
        <v>12</v>
      </c>
      <c r="S1617" s="34"/>
      <c r="T1617" s="35">
        <f>(DailySales!$S1617/DailySales!$R1617)+DailySales!$U1617</f>
        <v>5</v>
      </c>
      <c r="U1617" s="34">
        <v>5</v>
      </c>
      <c r="V1617" s="36">
        <f>+DailySales!$T1617*DailySales!$R1617</f>
        <v>60</v>
      </c>
      <c r="W1617" s="36">
        <f>+DailySales!$V1617*DailySales!$Q1617</f>
        <v>60</v>
      </c>
      <c r="X1617" s="36">
        <f>VLOOKUP(O1617,Stock[],6,FALSE)</f>
        <v>1530</v>
      </c>
      <c r="Y1617" s="36">
        <f>+DailySales!$V1617*DailySales!$X1617</f>
        <v>91800</v>
      </c>
      <c r="Z1617" s="37"/>
      <c r="AA1617" s="34"/>
      <c r="AB1617" s="78"/>
      <c r="AC1617" s="34"/>
      <c r="AD1617" s="34"/>
      <c r="AE1617" s="77">
        <v>1700</v>
      </c>
      <c r="AF1617" s="38">
        <v>46033</v>
      </c>
      <c r="AG1617" s="39">
        <v>93500</v>
      </c>
      <c r="AH1617" s="38"/>
      <c r="AI1617" s="39"/>
      <c r="AJ1617" s="38"/>
      <c r="AK1617" s="39"/>
      <c r="AL1617" s="34"/>
      <c r="AM1617" s="39"/>
      <c r="AN161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17" s="26"/>
      <c r="AQ1617" s="26"/>
      <c r="AR1617" s="26"/>
    </row>
    <row r="1618" spans="1:44" ht="19.5" customHeight="1" x14ac:dyDescent="0.25">
      <c r="A1618" s="32">
        <f t="shared" si="134"/>
        <v>2026</v>
      </c>
      <c r="B1618" s="32">
        <f t="shared" si="135"/>
        <v>1</v>
      </c>
      <c r="C1618" s="25">
        <v>46034</v>
      </c>
      <c r="D1618" s="57">
        <f t="shared" ca="1" si="132"/>
        <v>46097</v>
      </c>
      <c r="E1618" s="32" t="str">
        <f t="shared" ca="1" si="133"/>
        <v>2-Months</v>
      </c>
      <c r="F1618" s="32" t="str">
        <f>VLOOKUP(O1618,Stock[],5,FALSE)</f>
        <v>BE</v>
      </c>
      <c r="G1618" s="33" t="s">
        <v>2422</v>
      </c>
      <c r="H1618" s="34" t="s">
        <v>275</v>
      </c>
      <c r="I1618" s="34" t="s">
        <v>530</v>
      </c>
      <c r="J1618" s="32" t="str">
        <f>VLOOKUP(I1618,Customers[],2,FALSE)</f>
        <v>မသင်းသင်းဆွေ</v>
      </c>
      <c r="K1618" s="32" t="str">
        <f>VLOOKUP(I1618,Customers[],4,FALSE)</f>
        <v>Pyawbwe</v>
      </c>
      <c r="L1618" s="32" t="str">
        <f>VLOOKUP(Table85[[#This Row],[CustomerID]],Table!H:K,3,0)</f>
        <v>စံပယ်ကုန်း</v>
      </c>
      <c r="M1618" s="32" t="str">
        <f>VLOOKUP(I1618,Customers[],5,FALSE)</f>
        <v>Van-1</v>
      </c>
      <c r="N1618" s="34" t="s">
        <v>9</v>
      </c>
      <c r="O1618" s="37" t="s">
        <v>205</v>
      </c>
      <c r="P1618" s="32" t="str">
        <f>VLOOKUP(O1618,Stock[],2,FALSE)</f>
        <v>ကောင်းကြည် ကော် 25%  (1Ltr )</v>
      </c>
      <c r="Q1618" s="35">
        <f>VLOOKUP(O1618,Stock[],3,FALSE)</f>
        <v>1</v>
      </c>
      <c r="R1618" s="35">
        <f>VLOOKUP(O1618,Stock[],4,FALSE)</f>
        <v>12</v>
      </c>
      <c r="S1618" s="34"/>
      <c r="T1618" s="35">
        <f>(DailySales!$S1618/DailySales!$R1618)+DailySales!$U1618</f>
        <v>2</v>
      </c>
      <c r="U1618" s="34">
        <v>2</v>
      </c>
      <c r="V1618" s="36">
        <f>+DailySales!$T1618*DailySales!$R1618</f>
        <v>24</v>
      </c>
      <c r="W1618" s="36">
        <f>+DailySales!$V1618*DailySales!$Q1618</f>
        <v>24</v>
      </c>
      <c r="X1618" s="36">
        <f>VLOOKUP(O1618,Stock[],6,FALSE)</f>
        <v>1530</v>
      </c>
      <c r="Y1618" s="36">
        <f>+DailySales!$V1618*DailySales!$X1618</f>
        <v>36720</v>
      </c>
      <c r="Z1618" s="37"/>
      <c r="AA1618" s="34"/>
      <c r="AB1618" s="78"/>
      <c r="AC1618" s="34"/>
      <c r="AD1618" s="34"/>
      <c r="AE1618" s="77">
        <v>680</v>
      </c>
      <c r="AF1618" s="38">
        <v>46033</v>
      </c>
      <c r="AG1618" s="39">
        <v>37400</v>
      </c>
      <c r="AH1618" s="38"/>
      <c r="AI1618" s="39"/>
      <c r="AJ1618" s="38"/>
      <c r="AK1618" s="39"/>
      <c r="AL1618" s="34"/>
      <c r="AM1618" s="39"/>
      <c r="AN161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18" s="26"/>
      <c r="AQ1618" s="26"/>
      <c r="AR1618" s="26"/>
    </row>
    <row r="1619" spans="1:44" ht="19.5" customHeight="1" x14ac:dyDescent="0.25">
      <c r="A1619" s="32">
        <f t="shared" si="134"/>
        <v>2026</v>
      </c>
      <c r="B1619" s="32">
        <f t="shared" si="135"/>
        <v>1</v>
      </c>
      <c r="C1619" s="25">
        <v>46034</v>
      </c>
      <c r="D1619" s="57">
        <f t="shared" ca="1" si="132"/>
        <v>46097</v>
      </c>
      <c r="E1619" s="32" t="str">
        <f t="shared" ca="1" si="133"/>
        <v>2-Months</v>
      </c>
      <c r="F1619" s="32" t="str">
        <f>VLOOKUP(O1619,Stock[],5,FALSE)</f>
        <v>BE</v>
      </c>
      <c r="G1619" s="33" t="s">
        <v>2422</v>
      </c>
      <c r="H1619" s="34" t="s">
        <v>275</v>
      </c>
      <c r="I1619" s="34" t="s">
        <v>530</v>
      </c>
      <c r="J1619" s="32" t="str">
        <f>VLOOKUP(I1619,Customers[],2,FALSE)</f>
        <v>မသင်းသင်းဆွေ</v>
      </c>
      <c r="K1619" s="32" t="str">
        <f>VLOOKUP(I1619,Customers[],4,FALSE)</f>
        <v>Pyawbwe</v>
      </c>
      <c r="L1619" s="32" t="str">
        <f>VLOOKUP(Table85[[#This Row],[CustomerID]],Table!H:K,3,0)</f>
        <v>စံပယ်ကုန်း</v>
      </c>
      <c r="M1619" s="32" t="str">
        <f>VLOOKUP(I1619,Customers[],5,FALSE)</f>
        <v>Van-1</v>
      </c>
      <c r="N1619" s="34" t="s">
        <v>9</v>
      </c>
      <c r="O1619" s="37" t="s">
        <v>221</v>
      </c>
      <c r="P1619" s="32" t="str">
        <f>VLOOKUP(O1619,Stock[],2,FALSE)</f>
        <v>မိုးနဲကွန်ကီး</v>
      </c>
      <c r="Q1619" s="35">
        <f>VLOOKUP(O1619,Stock[],3,FALSE)</f>
        <v>0.64</v>
      </c>
      <c r="R1619" s="35">
        <f>VLOOKUP(O1619,Stock[],4,FALSE)</f>
        <v>14</v>
      </c>
      <c r="S1619" s="34"/>
      <c r="T1619" s="35">
        <f>(DailySales!$S1619/DailySales!$R1619)+DailySales!$U1619</f>
        <v>4</v>
      </c>
      <c r="U1619" s="34">
        <v>4</v>
      </c>
      <c r="V1619" s="36">
        <f>+DailySales!$T1619*DailySales!$R1619</f>
        <v>56</v>
      </c>
      <c r="W1619" s="36">
        <f>+DailySales!$V1619*DailySales!$Q1619</f>
        <v>35.840000000000003</v>
      </c>
      <c r="X1619" s="36">
        <f>VLOOKUP(O1619,Stock[],6,FALSE)</f>
        <v>1500</v>
      </c>
      <c r="Y1619" s="36">
        <f>+DailySales!$V1619*DailySales!$X1619</f>
        <v>84000</v>
      </c>
      <c r="Z1619" s="37"/>
      <c r="AA1619" s="34"/>
      <c r="AB1619" s="78"/>
      <c r="AC1619" s="34"/>
      <c r="AD1619" s="34"/>
      <c r="AE1619" s="77">
        <v>1600</v>
      </c>
      <c r="AF1619" s="38">
        <v>46033</v>
      </c>
      <c r="AG1619" s="39">
        <v>85600</v>
      </c>
      <c r="AH1619" s="38"/>
      <c r="AI1619" s="39"/>
      <c r="AJ1619" s="38"/>
      <c r="AK1619" s="39"/>
      <c r="AL1619" s="34"/>
      <c r="AM1619" s="39"/>
      <c r="AN161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19" s="26"/>
      <c r="AQ1619" s="26"/>
      <c r="AR1619" s="26"/>
    </row>
    <row r="1620" spans="1:44" ht="19.5" customHeight="1" x14ac:dyDescent="0.25">
      <c r="A1620" s="32">
        <f t="shared" si="134"/>
        <v>2026</v>
      </c>
      <c r="B1620" s="32">
        <f t="shared" si="135"/>
        <v>1</v>
      </c>
      <c r="C1620" s="25">
        <v>46034</v>
      </c>
      <c r="D1620" s="57">
        <f t="shared" ca="1" si="132"/>
        <v>46097</v>
      </c>
      <c r="E1620" s="32" t="str">
        <f t="shared" ca="1" si="133"/>
        <v>2-Months</v>
      </c>
      <c r="F1620" s="32" t="str">
        <f>VLOOKUP(O1620,Stock[],5,FALSE)</f>
        <v>BE</v>
      </c>
      <c r="G1620" s="33" t="s">
        <v>2423</v>
      </c>
      <c r="H1620" s="34" t="s">
        <v>275</v>
      </c>
      <c r="I1620" s="34" t="s">
        <v>1066</v>
      </c>
      <c r="J1620" s="32" t="str">
        <f>VLOOKUP(I1620,Customers[],2,FALSE)</f>
        <v>ခင် (ရောင်းဝယ်ရေး)</v>
      </c>
      <c r="K1620" s="32" t="str">
        <f>VLOOKUP(I1620,Customers[],4,FALSE)</f>
        <v>Pyawbwe</v>
      </c>
      <c r="L1620" s="32" t="str">
        <f>VLOOKUP(Table85[[#This Row],[CustomerID]],Table!H:K,3,0)</f>
        <v>ပျော်ဘွယ်</v>
      </c>
      <c r="M1620" s="32" t="str">
        <f>VLOOKUP(I1620,Customers[],5,FALSE)</f>
        <v>Van-1</v>
      </c>
      <c r="N1620" s="34" t="s">
        <v>9</v>
      </c>
      <c r="O1620" s="37" t="s">
        <v>225</v>
      </c>
      <c r="P1620" s="32" t="str">
        <f>VLOOKUP(O1620,Stock[],2,FALSE)</f>
        <v>ချယ်ရီသံပုရာအရက်သန့်ကော် (1Ltr)</v>
      </c>
      <c r="Q1620" s="35">
        <f>VLOOKUP(O1620,Stock[],3,FALSE)</f>
        <v>1</v>
      </c>
      <c r="R1620" s="35">
        <f>VLOOKUP(O1620,Stock[],4,FALSE)</f>
        <v>12</v>
      </c>
      <c r="S1620" s="34"/>
      <c r="T1620" s="35">
        <f>(DailySales!$S1620/DailySales!$R1620)+DailySales!$U1620</f>
        <v>30</v>
      </c>
      <c r="U1620" s="34">
        <v>30</v>
      </c>
      <c r="V1620" s="36">
        <f>+DailySales!$T1620*DailySales!$R1620</f>
        <v>360</v>
      </c>
      <c r="W1620" s="36">
        <f>+DailySales!$V1620*DailySales!$Q1620</f>
        <v>360</v>
      </c>
      <c r="X1620" s="36">
        <f>VLOOKUP(O1620,Stock[],6,FALSE)</f>
        <v>1260</v>
      </c>
      <c r="Y1620" s="36">
        <f>+DailySales!$V1620*DailySales!$X1620</f>
        <v>453600</v>
      </c>
      <c r="Z1620" s="37"/>
      <c r="AA1620" s="34"/>
      <c r="AB1620" s="78"/>
      <c r="AC1620" s="34"/>
      <c r="AD1620" s="34"/>
      <c r="AE1620" s="77">
        <v>11400</v>
      </c>
      <c r="AF1620" s="38">
        <v>46033</v>
      </c>
      <c r="AG1620" s="39">
        <v>465000</v>
      </c>
      <c r="AH1620" s="38"/>
      <c r="AI1620" s="39"/>
      <c r="AJ1620" s="38"/>
      <c r="AK1620" s="39"/>
      <c r="AL1620" s="34"/>
      <c r="AM1620" s="39"/>
      <c r="AN162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20" s="26"/>
      <c r="AQ1620" s="26"/>
      <c r="AR1620" s="26"/>
    </row>
    <row r="1621" spans="1:44" ht="19.5" customHeight="1" x14ac:dyDescent="0.25">
      <c r="A1621" s="32">
        <f t="shared" si="134"/>
        <v>2026</v>
      </c>
      <c r="B1621" s="32">
        <f t="shared" si="135"/>
        <v>1</v>
      </c>
      <c r="C1621" s="25">
        <v>46034</v>
      </c>
      <c r="D1621" s="57">
        <f t="shared" ca="1" si="132"/>
        <v>46097</v>
      </c>
      <c r="E1621" s="32" t="str">
        <f t="shared" ca="1" si="133"/>
        <v>2-Months</v>
      </c>
      <c r="F1621" s="32" t="str">
        <f>VLOOKUP(O1621,Stock[],5,FALSE)</f>
        <v>BE</v>
      </c>
      <c r="G1621" s="33" t="s">
        <v>2428</v>
      </c>
      <c r="H1621" s="34"/>
      <c r="I1621" s="34" t="s">
        <v>240</v>
      </c>
      <c r="J1621" s="32" t="str">
        <f>VLOOKUP(I1621,Customers[],2,FALSE)</f>
        <v>လွင်</v>
      </c>
      <c r="K1621" s="32" t="str">
        <f>VLOOKUP(I1621,Customers[],4,FALSE)</f>
        <v>Kyukpadaung</v>
      </c>
      <c r="L1621" s="32" t="str">
        <f>VLOOKUP(Table85[[#This Row],[CustomerID]],Table!H:K,3,0)</f>
        <v>ကျောက်ပန်းတောင်း</v>
      </c>
      <c r="M1621" s="32" t="str">
        <f>VLOOKUP(I1621,Customers[],5,FALSE)</f>
        <v>WholeSales/Contract</v>
      </c>
      <c r="N1621" s="34" t="s">
        <v>10</v>
      </c>
      <c r="O1621" s="37" t="s">
        <v>2120</v>
      </c>
      <c r="P1621" s="32" t="str">
        <f>VLOOKUP(O1621,Stock[],2,FALSE)</f>
        <v>ဇေ အရက်သန့်</v>
      </c>
      <c r="Q1621" s="35">
        <f>VLOOKUP(O1621,Stock[],3,FALSE)</f>
        <v>0.64</v>
      </c>
      <c r="R1621" s="35">
        <f>VLOOKUP(O1621,Stock[],4,FALSE)</f>
        <v>14</v>
      </c>
      <c r="S1621" s="34"/>
      <c r="T1621" s="35">
        <f>(DailySales!$S1621/DailySales!$R1621)+DailySales!$U1621</f>
        <v>150</v>
      </c>
      <c r="U1621" s="34">
        <v>150</v>
      </c>
      <c r="V1621" s="36">
        <f>+DailySales!$T1621*DailySales!$R1621</f>
        <v>2100</v>
      </c>
      <c r="W1621" s="36">
        <f>+DailySales!$V1621*DailySales!$Q1621</f>
        <v>1344</v>
      </c>
      <c r="X1621" s="36">
        <f>VLOOKUP(O1621,Stock[],6,FALSE)</f>
        <v>1380</v>
      </c>
      <c r="Y1621" s="36">
        <f>+DailySales!$V1621*DailySales!$X1621</f>
        <v>2898000</v>
      </c>
      <c r="Z1621" s="37"/>
      <c r="AA1621" s="34"/>
      <c r="AB1621" s="78"/>
      <c r="AC1621" s="34"/>
      <c r="AD1621" s="34"/>
      <c r="AE1621" s="77">
        <f>150*350</f>
        <v>52500</v>
      </c>
      <c r="AF1621" s="38"/>
      <c r="AG1621" s="39"/>
      <c r="AH1621" s="38">
        <v>46064</v>
      </c>
      <c r="AI1621" s="39">
        <v>1508150</v>
      </c>
      <c r="AJ1621" s="38">
        <v>46062</v>
      </c>
      <c r="AK1621" s="39">
        <v>1442350</v>
      </c>
      <c r="AL1621" s="34"/>
      <c r="AM1621" s="39"/>
      <c r="AN162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21" s="26"/>
      <c r="AQ1621" s="26"/>
      <c r="AR1621" s="26"/>
    </row>
    <row r="1622" spans="1:44" ht="19.5" customHeight="1" x14ac:dyDescent="0.25">
      <c r="A1622" s="32">
        <f t="shared" si="134"/>
        <v>2026</v>
      </c>
      <c r="B1622" s="32">
        <f t="shared" si="135"/>
        <v>1</v>
      </c>
      <c r="C1622" s="25">
        <v>46034</v>
      </c>
      <c r="D1622" s="57">
        <f t="shared" ca="1" si="132"/>
        <v>46097</v>
      </c>
      <c r="E1622" s="32" t="str">
        <f t="shared" ca="1" si="133"/>
        <v>2-Months</v>
      </c>
      <c r="F1622" s="32" t="str">
        <f>VLOOKUP(O1622,Stock[],5,FALSE)</f>
        <v>BE</v>
      </c>
      <c r="G1622" s="33" t="s">
        <v>2428</v>
      </c>
      <c r="H1622" s="34"/>
      <c r="I1622" s="34" t="s">
        <v>240</v>
      </c>
      <c r="J1622" s="32" t="str">
        <f>VLOOKUP(I1622,Customers[],2,FALSE)</f>
        <v>လွင်</v>
      </c>
      <c r="K1622" s="32" t="str">
        <f>VLOOKUP(I1622,Customers[],4,FALSE)</f>
        <v>Kyukpadaung</v>
      </c>
      <c r="L1622" s="32" t="str">
        <f>VLOOKUP(Table85[[#This Row],[CustomerID]],Table!H:K,3,0)</f>
        <v>ကျောက်ပန်းတောင်း</v>
      </c>
      <c r="M1622" s="32" t="str">
        <f>VLOOKUP(I1622,Customers[],5,FALSE)</f>
        <v>WholeSales/Contract</v>
      </c>
      <c r="N1622" s="34" t="s">
        <v>10</v>
      </c>
      <c r="O1622" s="37" t="s">
        <v>221</v>
      </c>
      <c r="P1622" s="32" t="str">
        <f>VLOOKUP(O1622,Stock[],2,FALSE)</f>
        <v>မိုးနဲကွန်ကီး</v>
      </c>
      <c r="Q1622" s="35">
        <f>VLOOKUP(O1622,Stock[],3,FALSE)</f>
        <v>0.64</v>
      </c>
      <c r="R1622" s="35">
        <f>VLOOKUP(O1622,Stock[],4,FALSE)</f>
        <v>14</v>
      </c>
      <c r="S1622" s="34"/>
      <c r="T1622" s="35">
        <f>(DailySales!$S1622/DailySales!$R1622)+DailySales!$U1622</f>
        <v>80</v>
      </c>
      <c r="U1622" s="34">
        <v>80</v>
      </c>
      <c r="V1622" s="36">
        <f>+DailySales!$T1622*DailySales!$R1622</f>
        <v>1120</v>
      </c>
      <c r="W1622" s="36">
        <f>+DailySales!$V1622*DailySales!$Q1622</f>
        <v>716.80000000000007</v>
      </c>
      <c r="X1622" s="36">
        <f>VLOOKUP(O1622,Stock[],6,FALSE)</f>
        <v>1500</v>
      </c>
      <c r="Y1622" s="36">
        <f>+DailySales!$V1622*DailySales!$X1622</f>
        <v>1680000</v>
      </c>
      <c r="Z1622" s="37"/>
      <c r="AA1622" s="34"/>
      <c r="AB1622" s="78"/>
      <c r="AC1622" s="34"/>
      <c r="AD1622" s="34"/>
      <c r="AE1622" s="77">
        <f>80*350</f>
        <v>28000</v>
      </c>
      <c r="AF1622" s="38"/>
      <c r="AG1622" s="39"/>
      <c r="AH1622" s="38">
        <v>46064</v>
      </c>
      <c r="AI1622" s="39">
        <v>1708000</v>
      </c>
      <c r="AJ1622" s="38"/>
      <c r="AK1622" s="39"/>
      <c r="AL1622" s="34"/>
      <c r="AM1622" s="39"/>
      <c r="AN162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22" s="26"/>
      <c r="AQ1622" s="26"/>
      <c r="AR1622" s="26"/>
    </row>
    <row r="1623" spans="1:44" ht="19.5" customHeight="1" x14ac:dyDescent="0.25">
      <c r="A1623" s="32">
        <f t="shared" si="134"/>
        <v>2026</v>
      </c>
      <c r="B1623" s="32">
        <f t="shared" si="135"/>
        <v>1</v>
      </c>
      <c r="C1623" s="25">
        <v>46034</v>
      </c>
      <c r="D1623" s="57">
        <f t="shared" ca="1" si="132"/>
        <v>46097</v>
      </c>
      <c r="E1623" s="32" t="str">
        <f t="shared" ca="1" si="133"/>
        <v>2-Months</v>
      </c>
      <c r="F1623" s="32" t="str">
        <f>VLOOKUP(O1623,Stock[],5,FALSE)</f>
        <v>BE</v>
      </c>
      <c r="G1623" s="33" t="s">
        <v>2428</v>
      </c>
      <c r="H1623" s="34"/>
      <c r="I1623" s="34" t="s">
        <v>240</v>
      </c>
      <c r="J1623" s="32" t="str">
        <f>VLOOKUP(I1623,Customers[],2,FALSE)</f>
        <v>လွင်</v>
      </c>
      <c r="K1623" s="32" t="str">
        <f>VLOOKUP(I1623,Customers[],4,FALSE)</f>
        <v>Kyukpadaung</v>
      </c>
      <c r="L1623" s="32" t="str">
        <f>VLOOKUP(Table85[[#This Row],[CustomerID]],Table!H:K,3,0)</f>
        <v>ကျောက်ပန်းတောင်း</v>
      </c>
      <c r="M1623" s="32" t="str">
        <f>VLOOKUP(I1623,Customers[],5,FALSE)</f>
        <v>WholeSales/Contract</v>
      </c>
      <c r="N1623" s="34" t="s">
        <v>10</v>
      </c>
      <c r="O1623" s="37" t="s">
        <v>208</v>
      </c>
      <c r="P1623" s="32" t="str">
        <f>VLOOKUP(O1623,Stock[],2,FALSE)</f>
        <v>ဇေယျဝတီ Red</v>
      </c>
      <c r="Q1623" s="35">
        <f>VLOOKUP(O1623,Stock[],3,FALSE)</f>
        <v>0.7</v>
      </c>
      <c r="R1623" s="35">
        <f>VLOOKUP(O1623,Stock[],4,FALSE)</f>
        <v>12</v>
      </c>
      <c r="S1623" s="34"/>
      <c r="T1623" s="35">
        <f>(DailySales!$S1623/DailySales!$R1623)+DailySales!$U1623</f>
        <v>25</v>
      </c>
      <c r="U1623" s="34">
        <v>25</v>
      </c>
      <c r="V1623" s="36">
        <f>+DailySales!$T1623*DailySales!$R1623</f>
        <v>300</v>
      </c>
      <c r="W1623" s="36">
        <f>+DailySales!$V1623*DailySales!$Q1623</f>
        <v>210</v>
      </c>
      <c r="X1623" s="36">
        <f>VLOOKUP(O1623,Stock[],6,FALSE)</f>
        <v>1800</v>
      </c>
      <c r="Y1623" s="36">
        <f>+DailySales!$V1623*DailySales!$X1623</f>
        <v>540000</v>
      </c>
      <c r="Z1623" s="37"/>
      <c r="AA1623" s="34"/>
      <c r="AB1623" s="78"/>
      <c r="AC1623" s="34"/>
      <c r="AD1623" s="34"/>
      <c r="AE1623" s="77">
        <f>25*350</f>
        <v>8750</v>
      </c>
      <c r="AF1623" s="38"/>
      <c r="AG1623" s="39"/>
      <c r="AH1623" s="38">
        <v>46064</v>
      </c>
      <c r="AI1623" s="39">
        <v>548750</v>
      </c>
      <c r="AJ1623" s="38"/>
      <c r="AK1623" s="39"/>
      <c r="AL1623" s="34"/>
      <c r="AM1623" s="39"/>
      <c r="AN162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23" s="26"/>
      <c r="AQ1623" s="26"/>
      <c r="AR1623" s="26"/>
    </row>
    <row r="1624" spans="1:44" ht="19.5" customHeight="1" x14ac:dyDescent="0.25">
      <c r="A1624" s="32">
        <f t="shared" si="134"/>
        <v>2026</v>
      </c>
      <c r="B1624" s="32">
        <f t="shared" si="135"/>
        <v>1</v>
      </c>
      <c r="C1624" s="25">
        <v>46034</v>
      </c>
      <c r="D1624" s="57">
        <f t="shared" ca="1" si="132"/>
        <v>46097</v>
      </c>
      <c r="E1624" s="32" t="str">
        <f t="shared" ca="1" si="133"/>
        <v>2-Months</v>
      </c>
      <c r="F1624" s="32" t="str">
        <f>VLOOKUP(O1624,Stock[],5,FALSE)</f>
        <v>BE</v>
      </c>
      <c r="G1624" s="33" t="s">
        <v>2428</v>
      </c>
      <c r="H1624" s="34"/>
      <c r="I1624" s="34" t="s">
        <v>240</v>
      </c>
      <c r="J1624" s="32" t="str">
        <f>VLOOKUP(I1624,Customers[],2,FALSE)</f>
        <v>လွင်</v>
      </c>
      <c r="K1624" s="32" t="str">
        <f>VLOOKUP(I1624,Customers[],4,FALSE)</f>
        <v>Kyukpadaung</v>
      </c>
      <c r="L1624" s="32" t="str">
        <f>VLOOKUP(Table85[[#This Row],[CustomerID]],Table!H:K,3,0)</f>
        <v>ကျောက်ပန်းတောင်း</v>
      </c>
      <c r="M1624" s="32" t="str">
        <f>VLOOKUP(I1624,Customers[],5,FALSE)</f>
        <v>WholeSales/Contract</v>
      </c>
      <c r="N1624" s="34" t="s">
        <v>10</v>
      </c>
      <c r="O1624" s="37" t="s">
        <v>205</v>
      </c>
      <c r="P1624" s="32" t="str">
        <f>VLOOKUP(O1624,Stock[],2,FALSE)</f>
        <v>ကောင်းကြည် ကော် 25%  (1Ltr )</v>
      </c>
      <c r="Q1624" s="35">
        <f>VLOOKUP(O1624,Stock[],3,FALSE)</f>
        <v>1</v>
      </c>
      <c r="R1624" s="35">
        <f>VLOOKUP(O1624,Stock[],4,FALSE)</f>
        <v>12</v>
      </c>
      <c r="S1624" s="34"/>
      <c r="T1624" s="35">
        <f>(DailySales!$S1624/DailySales!$R1624)+DailySales!$U1624</f>
        <v>60</v>
      </c>
      <c r="U1624" s="34">
        <v>60</v>
      </c>
      <c r="V1624" s="36">
        <f>+DailySales!$T1624*DailySales!$R1624</f>
        <v>720</v>
      </c>
      <c r="W1624" s="36">
        <f>+DailySales!$V1624*DailySales!$Q1624</f>
        <v>720</v>
      </c>
      <c r="X1624" s="36">
        <f>VLOOKUP(O1624,Stock[],6,FALSE)</f>
        <v>1530</v>
      </c>
      <c r="Y1624" s="36">
        <f>+DailySales!$V1624*DailySales!$X1624</f>
        <v>1101600</v>
      </c>
      <c r="Z1624" s="37"/>
      <c r="AA1624" s="34"/>
      <c r="AB1624" s="78"/>
      <c r="AC1624" s="34"/>
      <c r="AD1624" s="34"/>
      <c r="AE1624" s="77">
        <f>60*350</f>
        <v>21000</v>
      </c>
      <c r="AF1624" s="38"/>
      <c r="AG1624" s="39"/>
      <c r="AH1624" s="38">
        <v>46064</v>
      </c>
      <c r="AI1624" s="39">
        <v>1122600</v>
      </c>
      <c r="AJ1624" s="38"/>
      <c r="AK1624" s="39"/>
      <c r="AL1624" s="34"/>
      <c r="AM1624" s="39"/>
      <c r="AN162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24" s="26"/>
      <c r="AQ1624" s="26"/>
      <c r="AR1624" s="26"/>
    </row>
    <row r="1625" spans="1:44" ht="19.5" customHeight="1" x14ac:dyDescent="0.25">
      <c r="A1625" s="32">
        <f t="shared" si="134"/>
        <v>2026</v>
      </c>
      <c r="B1625" s="32">
        <f t="shared" si="135"/>
        <v>1</v>
      </c>
      <c r="C1625" s="25">
        <v>46034</v>
      </c>
      <c r="D1625" s="57">
        <f t="shared" ca="1" si="132"/>
        <v>46097</v>
      </c>
      <c r="E1625" s="32" t="str">
        <f t="shared" ca="1" si="133"/>
        <v>2-Months</v>
      </c>
      <c r="F1625" s="32" t="str">
        <f>VLOOKUP(O1625,Stock[],5,FALSE)</f>
        <v>BE</v>
      </c>
      <c r="G1625" s="33" t="s">
        <v>2429</v>
      </c>
      <c r="H1625" s="34"/>
      <c r="I1625" s="34" t="s">
        <v>201</v>
      </c>
      <c r="J1625" s="32" t="str">
        <f>VLOOKUP(I1625,Customers[],2,FALSE)</f>
        <v>ဦးအောင်မိုး(ကောင်းသန့်)</v>
      </c>
      <c r="K1625" s="32" t="str">
        <f>VLOOKUP(I1625,Customers[],4,FALSE)</f>
        <v>Meiktila</v>
      </c>
      <c r="L1625" s="32" t="str">
        <f>VLOOKUP(Table85[[#This Row],[CustomerID]],Table!H:K,3,0)</f>
        <v>မိတ္ထီလာ</v>
      </c>
      <c r="M1625" s="32" t="str">
        <f>VLOOKUP(I1625,Customers[],5,FALSE)</f>
        <v>WholeSales/Contract</v>
      </c>
      <c r="N1625" s="34" t="s">
        <v>10</v>
      </c>
      <c r="O1625" s="37" t="s">
        <v>220</v>
      </c>
      <c r="P1625" s="32" t="str">
        <f>VLOOKUP(O1625,Stock[],2,FALSE)</f>
        <v>မြန်မာရှောက်ပျား</v>
      </c>
      <c r="Q1625" s="35">
        <f>VLOOKUP(O1625,Stock[],3,FALSE)</f>
        <v>0.64</v>
      </c>
      <c r="R1625" s="35">
        <f>VLOOKUP(O1625,Stock[],4,FALSE)</f>
        <v>14</v>
      </c>
      <c r="S1625" s="34"/>
      <c r="T1625" s="35">
        <f>(DailySales!$S1625/DailySales!$R1625)+DailySales!$U1625</f>
        <v>25</v>
      </c>
      <c r="U1625" s="34">
        <v>25</v>
      </c>
      <c r="V1625" s="36">
        <f>+DailySales!$T1625*DailySales!$R1625</f>
        <v>350</v>
      </c>
      <c r="W1625" s="36">
        <f>+DailySales!$V1625*DailySales!$Q1625</f>
        <v>224</v>
      </c>
      <c r="X1625" s="36">
        <f>VLOOKUP(O1625,Stock[],6,FALSE)</f>
        <v>1370</v>
      </c>
      <c r="Y1625" s="36">
        <f>+DailySales!$V1625*DailySales!$X1625</f>
        <v>479500</v>
      </c>
      <c r="Z1625" s="37"/>
      <c r="AA1625" s="34"/>
      <c r="AB1625" s="78"/>
      <c r="AC1625" s="34"/>
      <c r="AD1625" s="34"/>
      <c r="AE1625" s="77"/>
      <c r="AF1625" s="38"/>
      <c r="AG1625" s="39"/>
      <c r="AH1625" s="38">
        <v>46041</v>
      </c>
      <c r="AI1625" s="39">
        <v>122408</v>
      </c>
      <c r="AJ1625" s="38">
        <v>46039</v>
      </c>
      <c r="AK1625" s="39">
        <v>357092</v>
      </c>
      <c r="AL1625" s="34"/>
      <c r="AM1625" s="39"/>
      <c r="AN162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25" s="26"/>
      <c r="AQ1625" s="26"/>
      <c r="AR1625" s="26"/>
    </row>
    <row r="1626" spans="1:44" ht="19.5" customHeight="1" x14ac:dyDescent="0.25">
      <c r="A1626" s="32">
        <f t="shared" si="134"/>
        <v>2026</v>
      </c>
      <c r="B1626" s="32">
        <f t="shared" si="135"/>
        <v>1</v>
      </c>
      <c r="C1626" s="25">
        <v>46034</v>
      </c>
      <c r="D1626" s="57">
        <f t="shared" ca="1" si="132"/>
        <v>46097</v>
      </c>
      <c r="E1626" s="32" t="str">
        <f t="shared" ca="1" si="133"/>
        <v>2-Months</v>
      </c>
      <c r="F1626" s="32" t="str">
        <f>VLOOKUP(O1626,Stock[],5,FALSE)</f>
        <v>BE</v>
      </c>
      <c r="G1626" s="33" t="s">
        <v>2429</v>
      </c>
      <c r="H1626" s="34"/>
      <c r="I1626" s="34" t="s">
        <v>201</v>
      </c>
      <c r="J1626" s="32" t="str">
        <f>VLOOKUP(I1626,Customers[],2,FALSE)</f>
        <v>ဦးအောင်မိုး(ကောင်းသန့်)</v>
      </c>
      <c r="K1626" s="32" t="str">
        <f>VLOOKUP(I1626,Customers[],4,FALSE)</f>
        <v>Meiktila</v>
      </c>
      <c r="L1626" s="32" t="str">
        <f>VLOOKUP(Table85[[#This Row],[CustomerID]],Table!H:K,3,0)</f>
        <v>မိတ္ထီလာ</v>
      </c>
      <c r="M1626" s="32" t="str">
        <f>VLOOKUP(I1626,Customers[],5,FALSE)</f>
        <v>WholeSales/Contract</v>
      </c>
      <c r="N1626" s="34" t="s">
        <v>10</v>
      </c>
      <c r="O1626" s="37" t="s">
        <v>217</v>
      </c>
      <c r="P1626" s="32" t="str">
        <f>VLOOKUP(O1626,Stock[],2,FALSE)</f>
        <v>လိမ္မော်ဖြူ</v>
      </c>
      <c r="Q1626" s="35">
        <f>VLOOKUP(O1626,Stock[],3,FALSE)</f>
        <v>0.64</v>
      </c>
      <c r="R1626" s="35">
        <f>VLOOKUP(O1626,Stock[],4,FALSE)</f>
        <v>24</v>
      </c>
      <c r="S1626" s="34"/>
      <c r="T1626" s="35">
        <f>(DailySales!$S1626/DailySales!$R1626)+DailySales!$U1626</f>
        <v>15</v>
      </c>
      <c r="U1626" s="34">
        <v>15</v>
      </c>
      <c r="V1626" s="36">
        <f>+DailySales!$T1626*DailySales!$R1626</f>
        <v>360</v>
      </c>
      <c r="W1626" s="36">
        <f>+DailySales!$V1626*DailySales!$Q1626</f>
        <v>230.4</v>
      </c>
      <c r="X1626" s="36">
        <f>VLOOKUP(O1626,Stock[],6,FALSE)</f>
        <v>1330</v>
      </c>
      <c r="Y1626" s="36">
        <f>+DailySales!$V1626*DailySales!$X1626</f>
        <v>478800</v>
      </c>
      <c r="Z1626" s="37"/>
      <c r="AA1626" s="34"/>
      <c r="AB1626" s="78"/>
      <c r="AC1626" s="34"/>
      <c r="AD1626" s="34"/>
      <c r="AE1626" s="77"/>
      <c r="AF1626" s="38"/>
      <c r="AG1626" s="39"/>
      <c r="AH1626" s="38">
        <v>46041</v>
      </c>
      <c r="AI1626" s="39">
        <v>478800</v>
      </c>
      <c r="AJ1626" s="38"/>
      <c r="AK1626" s="39"/>
      <c r="AL1626" s="34"/>
      <c r="AM1626" s="39"/>
      <c r="AN162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26" s="26"/>
      <c r="AQ1626" s="26"/>
      <c r="AR1626" s="26"/>
    </row>
    <row r="1627" spans="1:44" ht="19.5" customHeight="1" x14ac:dyDescent="0.25">
      <c r="A1627" s="32">
        <f t="shared" si="134"/>
        <v>2026</v>
      </c>
      <c r="B1627" s="32">
        <f t="shared" si="135"/>
        <v>1</v>
      </c>
      <c r="C1627" s="25">
        <v>46034</v>
      </c>
      <c r="D1627" s="57">
        <f t="shared" ca="1" si="132"/>
        <v>46097</v>
      </c>
      <c r="E1627" s="32" t="str">
        <f t="shared" ca="1" si="133"/>
        <v>2-Months</v>
      </c>
      <c r="F1627" s="32" t="str">
        <f>VLOOKUP(O1627,Stock[],5,FALSE)</f>
        <v>BE</v>
      </c>
      <c r="G1627" s="33" t="s">
        <v>2429</v>
      </c>
      <c r="H1627" s="34"/>
      <c r="I1627" s="34" t="s">
        <v>201</v>
      </c>
      <c r="J1627" s="32" t="str">
        <f>VLOOKUP(I1627,Customers[],2,FALSE)</f>
        <v>ဦးအောင်မိုး(ကောင်းသန့်)</v>
      </c>
      <c r="K1627" s="32" t="str">
        <f>VLOOKUP(I1627,Customers[],4,FALSE)</f>
        <v>Meiktila</v>
      </c>
      <c r="L1627" s="32" t="str">
        <f>VLOOKUP(Table85[[#This Row],[CustomerID]],Table!H:K,3,0)</f>
        <v>မိတ္ထီလာ</v>
      </c>
      <c r="M1627" s="32" t="str">
        <f>VLOOKUP(I1627,Customers[],5,FALSE)</f>
        <v>WholeSales/Contract</v>
      </c>
      <c r="N1627" s="34" t="s">
        <v>10</v>
      </c>
      <c r="O1627" s="37" t="s">
        <v>209</v>
      </c>
      <c r="P1627" s="32" t="str">
        <f>VLOOKUP(O1627,Stock[],2,FALSE)</f>
        <v>ဇေယျဝတီ Red</v>
      </c>
      <c r="Q1627" s="35">
        <f>VLOOKUP(O1627,Stock[],3,FALSE)</f>
        <v>0.64</v>
      </c>
      <c r="R1627" s="35">
        <f>VLOOKUP(O1627,Stock[],4,FALSE)</f>
        <v>14</v>
      </c>
      <c r="S1627" s="34"/>
      <c r="T1627" s="35">
        <f>(DailySales!$S1627/DailySales!$R1627)+DailySales!$U1627</f>
        <v>10</v>
      </c>
      <c r="U1627" s="34">
        <v>10</v>
      </c>
      <c r="V1627" s="36">
        <f>+DailySales!$T1627*DailySales!$R1627</f>
        <v>140</v>
      </c>
      <c r="W1627" s="36">
        <f>+DailySales!$V1627*DailySales!$Q1627</f>
        <v>89.600000000000009</v>
      </c>
      <c r="X1627" s="36">
        <f>VLOOKUP(O1627,Stock[],6,FALSE)</f>
        <v>1330</v>
      </c>
      <c r="Y1627" s="36">
        <f>+DailySales!$V1627*DailySales!$X1627</f>
        <v>186200</v>
      </c>
      <c r="Z1627" s="37"/>
      <c r="AA1627" s="34"/>
      <c r="AB1627" s="78"/>
      <c r="AC1627" s="34"/>
      <c r="AD1627" s="34"/>
      <c r="AE1627" s="77"/>
      <c r="AF1627" s="38"/>
      <c r="AG1627" s="39"/>
      <c r="AH1627" s="38">
        <v>46041</v>
      </c>
      <c r="AI1627" s="39">
        <v>186200</v>
      </c>
      <c r="AJ1627" s="38"/>
      <c r="AK1627" s="39"/>
      <c r="AL1627" s="34"/>
      <c r="AM1627" s="39"/>
      <c r="AN162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27" s="26"/>
      <c r="AQ1627" s="26"/>
      <c r="AR1627" s="26"/>
    </row>
    <row r="1628" spans="1:44" ht="19.5" customHeight="1" x14ac:dyDescent="0.25">
      <c r="A1628" s="32">
        <f t="shared" si="134"/>
        <v>2026</v>
      </c>
      <c r="B1628" s="32">
        <f t="shared" si="135"/>
        <v>1</v>
      </c>
      <c r="C1628" s="25">
        <v>46034</v>
      </c>
      <c r="D1628" s="57">
        <f t="shared" ca="1" si="132"/>
        <v>46097</v>
      </c>
      <c r="E1628" s="32" t="str">
        <f t="shared" ca="1" si="133"/>
        <v>2-Months</v>
      </c>
      <c r="F1628" s="32" t="str">
        <f>VLOOKUP(O1628,Stock[],5,FALSE)</f>
        <v>BE</v>
      </c>
      <c r="G1628" s="33" t="s">
        <v>2430</v>
      </c>
      <c r="H1628" s="34"/>
      <c r="I1628" s="34" t="s">
        <v>2181</v>
      </c>
      <c r="J1628" s="32" t="str">
        <f>VLOOKUP(I1628,Customers[],2,FALSE)</f>
        <v>အကွဲ</v>
      </c>
      <c r="K1628" s="32">
        <f>VLOOKUP(I1628,Customers[],4,FALSE)</f>
        <v>0</v>
      </c>
      <c r="L1628" s="32">
        <f>VLOOKUP(Table85[[#This Row],[CustomerID]],Table!H:K,3,0)</f>
        <v>0</v>
      </c>
      <c r="M1628" s="32">
        <f>VLOOKUP(I1628,Customers[],5,FALSE)</f>
        <v>0</v>
      </c>
      <c r="N1628" s="34" t="s">
        <v>12</v>
      </c>
      <c r="O1628" s="37" t="s">
        <v>217</v>
      </c>
      <c r="P1628" s="32" t="str">
        <f>VLOOKUP(O1628,Stock[],2,FALSE)</f>
        <v>လိမ္မော်ဖြူ</v>
      </c>
      <c r="Q1628" s="35">
        <f>VLOOKUP(O1628,Stock[],3,FALSE)</f>
        <v>0.64</v>
      </c>
      <c r="R1628" s="35">
        <f>VLOOKUP(O1628,Stock[],4,FALSE)</f>
        <v>24</v>
      </c>
      <c r="S1628" s="34">
        <v>8</v>
      </c>
      <c r="T1628" s="35">
        <f>(DailySales!$S1628/DailySales!$R1628)+DailySales!$U1628</f>
        <v>0.33333333333333331</v>
      </c>
      <c r="U1628" s="34"/>
      <c r="V1628" s="36">
        <f>+DailySales!$T1628*DailySales!$R1628</f>
        <v>8</v>
      </c>
      <c r="W1628" s="36">
        <f>+DailySales!$V1628*DailySales!$Q1628</f>
        <v>5.12</v>
      </c>
      <c r="X1628" s="36">
        <f>VLOOKUP(O1628,Stock[],6,FALSE)</f>
        <v>1330</v>
      </c>
      <c r="Y1628" s="36">
        <f>+DailySales!$V1628*DailySales!$X1628</f>
        <v>10640</v>
      </c>
      <c r="Z1628" s="37"/>
      <c r="AA1628" s="34"/>
      <c r="AB1628" s="78"/>
      <c r="AC1628" s="34"/>
      <c r="AD1628" s="34"/>
      <c r="AE1628" s="77"/>
      <c r="AF1628" s="38">
        <v>46034</v>
      </c>
      <c r="AG1628" s="39">
        <v>10640</v>
      </c>
      <c r="AH1628" s="38"/>
      <c r="AI1628" s="39"/>
      <c r="AJ1628" s="38"/>
      <c r="AK1628" s="39"/>
      <c r="AL1628" s="34"/>
      <c r="AM1628" s="39"/>
      <c r="AN162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28" s="26"/>
      <c r="AQ1628" s="26"/>
      <c r="AR1628" s="26"/>
    </row>
    <row r="1629" spans="1:44" ht="19.5" customHeight="1" x14ac:dyDescent="0.25">
      <c r="A1629" s="32">
        <f t="shared" si="134"/>
        <v>2026</v>
      </c>
      <c r="B1629" s="32">
        <f t="shared" si="135"/>
        <v>1</v>
      </c>
      <c r="C1629" s="25">
        <v>46034</v>
      </c>
      <c r="D1629" s="57">
        <f t="shared" ca="1" si="132"/>
        <v>46097</v>
      </c>
      <c r="E1629" s="32" t="str">
        <f t="shared" ca="1" si="133"/>
        <v>2-Months</v>
      </c>
      <c r="F1629" s="32" t="str">
        <f>VLOOKUP(O1629,Stock[],5,FALSE)</f>
        <v>BE</v>
      </c>
      <c r="G1629" s="33" t="s">
        <v>2431</v>
      </c>
      <c r="H1629" s="34"/>
      <c r="I1629" s="34" t="s">
        <v>183</v>
      </c>
      <c r="J1629" s="32" t="str">
        <f>VLOOKUP(I1629,Customers[],2,FALSE)</f>
        <v>ရွှေမြင်း(ထူးကျော်)</v>
      </c>
      <c r="K1629" s="32" t="str">
        <f>VLOOKUP(I1629,Customers[],4,FALSE)</f>
        <v>Meiktila</v>
      </c>
      <c r="L1629" s="32" t="str">
        <f>VLOOKUP(Table85[[#This Row],[CustomerID]],Table!H:K,3,0)</f>
        <v>မိတ္ထီလာ</v>
      </c>
      <c r="M1629" s="32" t="str">
        <f>VLOOKUP(I1629,Customers[],5,FALSE)</f>
        <v>WholeSales/Contract</v>
      </c>
      <c r="N1629" s="34" t="s">
        <v>10</v>
      </c>
      <c r="O1629" s="37" t="s">
        <v>217</v>
      </c>
      <c r="P1629" s="32" t="str">
        <f>VLOOKUP(O1629,Stock[],2,FALSE)</f>
        <v>လိမ္မော်ဖြူ</v>
      </c>
      <c r="Q1629" s="35">
        <f>VLOOKUP(O1629,Stock[],3,FALSE)</f>
        <v>0.64</v>
      </c>
      <c r="R1629" s="35">
        <f>VLOOKUP(O1629,Stock[],4,FALSE)</f>
        <v>24</v>
      </c>
      <c r="S1629" s="34"/>
      <c r="T1629" s="35">
        <f>(DailySales!$S1629/DailySales!$R1629)+DailySales!$U1629</f>
        <v>35</v>
      </c>
      <c r="U1629" s="34">
        <v>35</v>
      </c>
      <c r="V1629" s="36">
        <f>+DailySales!$T1629*DailySales!$R1629</f>
        <v>840</v>
      </c>
      <c r="W1629" s="36">
        <f>+DailySales!$V1629*DailySales!$Q1629</f>
        <v>537.6</v>
      </c>
      <c r="X1629" s="36">
        <f>VLOOKUP(O1629,Stock[],6,FALSE)</f>
        <v>1330</v>
      </c>
      <c r="Y1629" s="36">
        <f>+DailySales!$V1629*DailySales!$X1629</f>
        <v>1117200</v>
      </c>
      <c r="Z1629" s="37"/>
      <c r="AA1629" s="34"/>
      <c r="AB1629" s="78"/>
      <c r="AC1629" s="34"/>
      <c r="AD1629" s="34"/>
      <c r="AE1629" s="77"/>
      <c r="AF1629" s="38"/>
      <c r="AG1629" s="39"/>
      <c r="AH1629" s="38">
        <v>46072</v>
      </c>
      <c r="AI1629" s="39">
        <v>1117200</v>
      </c>
      <c r="AJ1629" s="38"/>
      <c r="AK1629" s="39"/>
      <c r="AL1629" s="34"/>
      <c r="AM1629" s="39"/>
      <c r="AN162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29" s="26"/>
      <c r="AQ1629" s="26"/>
      <c r="AR1629" s="26"/>
    </row>
    <row r="1630" spans="1:44" ht="19.5" customHeight="1" x14ac:dyDescent="0.25">
      <c r="A1630" s="32">
        <f t="shared" si="134"/>
        <v>2026</v>
      </c>
      <c r="B1630" s="32">
        <f t="shared" si="135"/>
        <v>1</v>
      </c>
      <c r="C1630" s="25">
        <v>46034</v>
      </c>
      <c r="D1630" s="57">
        <f t="shared" ca="1" si="132"/>
        <v>46097</v>
      </c>
      <c r="E1630" s="32" t="str">
        <f t="shared" ca="1" si="133"/>
        <v>2-Months</v>
      </c>
      <c r="F1630" s="32" t="str">
        <f>VLOOKUP(O1630,Stock[],5,FALSE)</f>
        <v>BE</v>
      </c>
      <c r="G1630" s="33" t="s">
        <v>2432</v>
      </c>
      <c r="H1630" s="34"/>
      <c r="I1630" s="34" t="s">
        <v>180</v>
      </c>
      <c r="J1630" s="32" t="str">
        <f>VLOOKUP(I1630,Customers[],2,FALSE)</f>
        <v>ရွှေမြင်း</v>
      </c>
      <c r="K1630" s="32" t="str">
        <f>VLOOKUP(I1630,Customers[],4,FALSE)</f>
        <v>Meiktila</v>
      </c>
      <c r="L1630" s="32" t="str">
        <f>VLOOKUP(Table85[[#This Row],[CustomerID]],Table!H:K,3,0)</f>
        <v>မိတ္ထီလာ</v>
      </c>
      <c r="M1630" s="32" t="str">
        <f>VLOOKUP(I1630,Customers[],5,FALSE)</f>
        <v>WholeSales/Contract</v>
      </c>
      <c r="N1630" s="34" t="s">
        <v>10</v>
      </c>
      <c r="O1630" s="37" t="s">
        <v>220</v>
      </c>
      <c r="P1630" s="32" t="str">
        <f>VLOOKUP(O1630,Stock[],2,FALSE)</f>
        <v>မြန်မာရှောက်ပျား</v>
      </c>
      <c r="Q1630" s="35">
        <f>VLOOKUP(O1630,Stock[],3,FALSE)</f>
        <v>0.64</v>
      </c>
      <c r="R1630" s="35">
        <f>VLOOKUP(O1630,Stock[],4,FALSE)</f>
        <v>14</v>
      </c>
      <c r="S1630" s="34"/>
      <c r="T1630" s="35">
        <f>(DailySales!$S1630/DailySales!$R1630)+DailySales!$U1630</f>
        <v>50</v>
      </c>
      <c r="U1630" s="34">
        <v>50</v>
      </c>
      <c r="V1630" s="36">
        <f>+DailySales!$T1630*DailySales!$R1630</f>
        <v>700</v>
      </c>
      <c r="W1630" s="36">
        <f>+DailySales!$V1630*DailySales!$Q1630</f>
        <v>448</v>
      </c>
      <c r="X1630" s="36">
        <f>VLOOKUP(O1630,Stock[],6,FALSE)</f>
        <v>1370</v>
      </c>
      <c r="Y1630" s="36">
        <f>+DailySales!$V1630*DailySales!$X1630</f>
        <v>959000</v>
      </c>
      <c r="Z1630" s="37"/>
      <c r="AA1630" s="34"/>
      <c r="AB1630" s="78"/>
      <c r="AC1630" s="34"/>
      <c r="AD1630" s="34"/>
      <c r="AE1630" s="77"/>
      <c r="AF1630" s="38"/>
      <c r="AG1630" s="39"/>
      <c r="AH1630" s="38">
        <v>46072</v>
      </c>
      <c r="AI1630" s="39">
        <v>959000</v>
      </c>
      <c r="AJ1630" s="38"/>
      <c r="AK1630" s="39"/>
      <c r="AL1630" s="34"/>
      <c r="AM1630" s="39"/>
      <c r="AN163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30" s="26"/>
      <c r="AQ1630" s="26"/>
      <c r="AR1630" s="26"/>
    </row>
    <row r="1631" spans="1:44" ht="19.5" customHeight="1" x14ac:dyDescent="0.25">
      <c r="A1631" s="32">
        <f t="shared" si="134"/>
        <v>2026</v>
      </c>
      <c r="B1631" s="32">
        <f t="shared" si="135"/>
        <v>1</v>
      </c>
      <c r="C1631" s="25">
        <v>46034</v>
      </c>
      <c r="D1631" s="57">
        <f t="shared" ca="1" si="132"/>
        <v>46097</v>
      </c>
      <c r="E1631" s="32" t="str">
        <f t="shared" ca="1" si="133"/>
        <v>2-Months</v>
      </c>
      <c r="F1631" s="32" t="str">
        <f>VLOOKUP(O1631,Stock[],5,FALSE)</f>
        <v>BE</v>
      </c>
      <c r="G1631" s="33" t="s">
        <v>2432</v>
      </c>
      <c r="H1631" s="34"/>
      <c r="I1631" s="34" t="s">
        <v>180</v>
      </c>
      <c r="J1631" s="32" t="str">
        <f>VLOOKUP(I1631,Customers[],2,FALSE)</f>
        <v>ရွှေမြင်း</v>
      </c>
      <c r="K1631" s="32" t="str">
        <f>VLOOKUP(I1631,Customers[],4,FALSE)</f>
        <v>Meiktila</v>
      </c>
      <c r="L1631" s="32" t="str">
        <f>VLOOKUP(Table85[[#This Row],[CustomerID]],Table!H:K,3,0)</f>
        <v>မိတ္ထီလာ</v>
      </c>
      <c r="M1631" s="32" t="str">
        <f>VLOOKUP(I1631,Customers[],5,FALSE)</f>
        <v>WholeSales/Contract</v>
      </c>
      <c r="N1631" s="34" t="s">
        <v>10</v>
      </c>
      <c r="O1631" s="37" t="s">
        <v>217</v>
      </c>
      <c r="P1631" s="32" t="str">
        <f>VLOOKUP(O1631,Stock[],2,FALSE)</f>
        <v>လိမ္မော်ဖြူ</v>
      </c>
      <c r="Q1631" s="35">
        <f>VLOOKUP(O1631,Stock[],3,FALSE)</f>
        <v>0.64</v>
      </c>
      <c r="R1631" s="35">
        <f>VLOOKUP(O1631,Stock[],4,FALSE)</f>
        <v>24</v>
      </c>
      <c r="S1631" s="34"/>
      <c r="T1631" s="35">
        <f>(DailySales!$S1631/DailySales!$R1631)+DailySales!$U1631</f>
        <v>35</v>
      </c>
      <c r="U1631" s="34">
        <v>35</v>
      </c>
      <c r="V1631" s="36">
        <f>+DailySales!$T1631*DailySales!$R1631</f>
        <v>840</v>
      </c>
      <c r="W1631" s="36">
        <f>+DailySales!$V1631*DailySales!$Q1631</f>
        <v>537.6</v>
      </c>
      <c r="X1631" s="36">
        <f>VLOOKUP(O1631,Stock[],6,FALSE)</f>
        <v>1330</v>
      </c>
      <c r="Y1631" s="36">
        <f>+DailySales!$V1631*DailySales!$X1631</f>
        <v>1117200</v>
      </c>
      <c r="Z1631" s="37"/>
      <c r="AA1631" s="34"/>
      <c r="AB1631" s="78"/>
      <c r="AC1631" s="34"/>
      <c r="AD1631" s="34"/>
      <c r="AE1631" s="77"/>
      <c r="AF1631" s="38"/>
      <c r="AG1631" s="39"/>
      <c r="AH1631" s="38">
        <v>46072</v>
      </c>
      <c r="AI1631" s="39">
        <v>1117200</v>
      </c>
      <c r="AJ1631" s="38"/>
      <c r="AK1631" s="39"/>
      <c r="AL1631" s="34"/>
      <c r="AM1631" s="39"/>
      <c r="AN163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31" s="26"/>
      <c r="AQ1631" s="26"/>
      <c r="AR1631" s="26"/>
    </row>
    <row r="1632" spans="1:44" ht="19.5" customHeight="1" x14ac:dyDescent="0.25">
      <c r="A1632" s="32">
        <f t="shared" si="134"/>
        <v>2026</v>
      </c>
      <c r="B1632" s="32">
        <f t="shared" si="135"/>
        <v>1</v>
      </c>
      <c r="C1632" s="25">
        <v>46034</v>
      </c>
      <c r="D1632" s="57">
        <f t="shared" ca="1" si="132"/>
        <v>46097</v>
      </c>
      <c r="E1632" s="32" t="str">
        <f t="shared" ca="1" si="133"/>
        <v>2-Months</v>
      </c>
      <c r="F1632" s="32" t="str">
        <f>VLOOKUP(O1632,Stock[],5,FALSE)</f>
        <v>BE</v>
      </c>
      <c r="G1632" s="33" t="s">
        <v>2432</v>
      </c>
      <c r="H1632" s="34"/>
      <c r="I1632" s="34" t="s">
        <v>180</v>
      </c>
      <c r="J1632" s="32" t="str">
        <f>VLOOKUP(I1632,Customers[],2,FALSE)</f>
        <v>ရွှေမြင်း</v>
      </c>
      <c r="K1632" s="32" t="str">
        <f>VLOOKUP(I1632,Customers[],4,FALSE)</f>
        <v>Meiktila</v>
      </c>
      <c r="L1632" s="32" t="str">
        <f>VLOOKUP(Table85[[#This Row],[CustomerID]],Table!H:K,3,0)</f>
        <v>မိတ္ထီလာ</v>
      </c>
      <c r="M1632" s="32" t="str">
        <f>VLOOKUP(I1632,Customers[],5,FALSE)</f>
        <v>WholeSales/Contract</v>
      </c>
      <c r="N1632" s="34" t="s">
        <v>10</v>
      </c>
      <c r="O1632" s="37" t="s">
        <v>2120</v>
      </c>
      <c r="P1632" s="32" t="str">
        <f>VLOOKUP(O1632,Stock[],2,FALSE)</f>
        <v>ဇေ အရက်သန့်</v>
      </c>
      <c r="Q1632" s="35">
        <f>VLOOKUP(O1632,Stock[],3,FALSE)</f>
        <v>0.64</v>
      </c>
      <c r="R1632" s="35">
        <f>VLOOKUP(O1632,Stock[],4,FALSE)</f>
        <v>14</v>
      </c>
      <c r="S1632" s="34"/>
      <c r="T1632" s="35">
        <f>(DailySales!$S1632/DailySales!$R1632)+DailySales!$U1632</f>
        <v>20</v>
      </c>
      <c r="U1632" s="34">
        <v>20</v>
      </c>
      <c r="V1632" s="36">
        <f>+DailySales!$T1632*DailySales!$R1632</f>
        <v>280</v>
      </c>
      <c r="W1632" s="36">
        <f>+DailySales!$V1632*DailySales!$Q1632</f>
        <v>179.20000000000002</v>
      </c>
      <c r="X1632" s="36">
        <f>VLOOKUP(O1632,Stock[],6,FALSE)</f>
        <v>1380</v>
      </c>
      <c r="Y1632" s="36">
        <f>+DailySales!$V1632*DailySales!$X1632</f>
        <v>386400</v>
      </c>
      <c r="Z1632" s="37"/>
      <c r="AA1632" s="34"/>
      <c r="AB1632" s="78"/>
      <c r="AC1632" s="34"/>
      <c r="AD1632" s="34"/>
      <c r="AE1632" s="77"/>
      <c r="AF1632" s="38"/>
      <c r="AG1632" s="39"/>
      <c r="AH1632" s="38">
        <v>46072</v>
      </c>
      <c r="AI1632" s="39">
        <v>386400</v>
      </c>
      <c r="AJ1632" s="38"/>
      <c r="AK1632" s="39"/>
      <c r="AL1632" s="34"/>
      <c r="AM1632" s="39"/>
      <c r="AN163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32" s="26"/>
      <c r="AQ1632" s="26"/>
      <c r="AR1632" s="26"/>
    </row>
    <row r="1633" spans="1:44" ht="19.5" customHeight="1" x14ac:dyDescent="0.25">
      <c r="A1633" s="32">
        <f t="shared" si="134"/>
        <v>2026</v>
      </c>
      <c r="B1633" s="32">
        <f t="shared" si="135"/>
        <v>1</v>
      </c>
      <c r="C1633" s="25">
        <v>46034</v>
      </c>
      <c r="D1633" s="57">
        <f t="shared" ca="1" si="132"/>
        <v>46097</v>
      </c>
      <c r="E1633" s="32" t="str">
        <f t="shared" ca="1" si="133"/>
        <v>2-Months</v>
      </c>
      <c r="F1633" s="32" t="str">
        <f>VLOOKUP(O1633,Stock[],5,FALSE)</f>
        <v>BE</v>
      </c>
      <c r="G1633" s="33" t="s">
        <v>2433</v>
      </c>
      <c r="H1633" s="34"/>
      <c r="I1633" s="34" t="s">
        <v>180</v>
      </c>
      <c r="J1633" s="32" t="str">
        <f>VLOOKUP(I1633,Customers[],2,FALSE)</f>
        <v>ရွှေမြင်း</v>
      </c>
      <c r="K1633" s="32" t="str">
        <f>VLOOKUP(I1633,Customers[],4,FALSE)</f>
        <v>Meiktila</v>
      </c>
      <c r="L1633" s="32" t="str">
        <f>VLOOKUP(Table85[[#This Row],[CustomerID]],Table!H:K,3,0)</f>
        <v>မိတ္ထီလာ</v>
      </c>
      <c r="M1633" s="32" t="str">
        <f>VLOOKUP(I1633,Customers[],5,FALSE)</f>
        <v>WholeSales/Contract</v>
      </c>
      <c r="N1633" s="34" t="s">
        <v>10</v>
      </c>
      <c r="O1633" s="37" t="s">
        <v>220</v>
      </c>
      <c r="P1633" s="32" t="str">
        <f>VLOOKUP(O1633,Stock[],2,FALSE)</f>
        <v>မြန်မာရှောက်ပျား</v>
      </c>
      <c r="Q1633" s="35">
        <f>VLOOKUP(O1633,Stock[],3,FALSE)</f>
        <v>0.64</v>
      </c>
      <c r="R1633" s="35">
        <f>VLOOKUP(O1633,Stock[],4,FALSE)</f>
        <v>14</v>
      </c>
      <c r="S1633" s="34"/>
      <c r="T1633" s="35">
        <f>(DailySales!$S1633/DailySales!$R1633)+DailySales!$U1633</f>
        <v>30</v>
      </c>
      <c r="U1633" s="34">
        <v>30</v>
      </c>
      <c r="V1633" s="36">
        <f>+DailySales!$T1633*DailySales!$R1633</f>
        <v>420</v>
      </c>
      <c r="W1633" s="36">
        <f>+DailySales!$V1633*DailySales!$Q1633</f>
        <v>268.8</v>
      </c>
      <c r="X1633" s="36">
        <f>VLOOKUP(O1633,Stock[],6,FALSE)</f>
        <v>1370</v>
      </c>
      <c r="Y1633" s="36">
        <f>+DailySales!$V1633*DailySales!$X1633</f>
        <v>575400</v>
      </c>
      <c r="Z1633" s="37"/>
      <c r="AA1633" s="34"/>
      <c r="AB1633" s="78"/>
      <c r="AC1633" s="34"/>
      <c r="AD1633" s="34"/>
      <c r="AE1633" s="77"/>
      <c r="AF1633" s="38"/>
      <c r="AG1633" s="39"/>
      <c r="AH1633" s="38">
        <v>46072</v>
      </c>
      <c r="AI1633" s="39">
        <v>575400</v>
      </c>
      <c r="AJ1633" s="38"/>
      <c r="AK1633" s="39"/>
      <c r="AL1633" s="34"/>
      <c r="AM1633" s="39"/>
      <c r="AN163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33" s="26"/>
      <c r="AQ1633" s="26"/>
      <c r="AR1633" s="26"/>
    </row>
    <row r="1634" spans="1:44" ht="19.5" customHeight="1" x14ac:dyDescent="0.25">
      <c r="A1634" s="32">
        <f t="shared" si="134"/>
        <v>2026</v>
      </c>
      <c r="B1634" s="32">
        <f t="shared" si="135"/>
        <v>1</v>
      </c>
      <c r="C1634" s="25">
        <v>46034</v>
      </c>
      <c r="D1634" s="57">
        <f t="shared" ca="1" si="132"/>
        <v>46097</v>
      </c>
      <c r="E1634" s="32" t="str">
        <f t="shared" ca="1" si="133"/>
        <v>2-Months</v>
      </c>
      <c r="F1634" s="32" t="str">
        <f>VLOOKUP(O1634,Stock[],5,FALSE)</f>
        <v>BE</v>
      </c>
      <c r="G1634" s="33" t="s">
        <v>2433</v>
      </c>
      <c r="H1634" s="34"/>
      <c r="I1634" s="34" t="s">
        <v>180</v>
      </c>
      <c r="J1634" s="32" t="str">
        <f>VLOOKUP(I1634,Customers[],2,FALSE)</f>
        <v>ရွှေမြင်း</v>
      </c>
      <c r="K1634" s="32" t="str">
        <f>VLOOKUP(I1634,Customers[],4,FALSE)</f>
        <v>Meiktila</v>
      </c>
      <c r="L1634" s="32" t="str">
        <f>VLOOKUP(Table85[[#This Row],[CustomerID]],Table!H:K,3,0)</f>
        <v>မိတ္ထီလာ</v>
      </c>
      <c r="M1634" s="32" t="str">
        <f>VLOOKUP(I1634,Customers[],5,FALSE)</f>
        <v>WholeSales/Contract</v>
      </c>
      <c r="N1634" s="34" t="s">
        <v>10</v>
      </c>
      <c r="O1634" s="37" t="s">
        <v>217</v>
      </c>
      <c r="P1634" s="32" t="str">
        <f>VLOOKUP(O1634,Stock[],2,FALSE)</f>
        <v>လိမ္မော်ဖြူ</v>
      </c>
      <c r="Q1634" s="35">
        <f>VLOOKUP(O1634,Stock[],3,FALSE)</f>
        <v>0.64</v>
      </c>
      <c r="R1634" s="35">
        <f>VLOOKUP(O1634,Stock[],4,FALSE)</f>
        <v>24</v>
      </c>
      <c r="S1634" s="34"/>
      <c r="T1634" s="35">
        <f>(DailySales!$S1634/DailySales!$R1634)+DailySales!$U1634</f>
        <v>60</v>
      </c>
      <c r="U1634" s="34">
        <v>60</v>
      </c>
      <c r="V1634" s="36">
        <f>+DailySales!$T1634*DailySales!$R1634</f>
        <v>1440</v>
      </c>
      <c r="W1634" s="36">
        <f>+DailySales!$V1634*DailySales!$Q1634</f>
        <v>921.6</v>
      </c>
      <c r="X1634" s="36">
        <f>VLOOKUP(O1634,Stock[],6,FALSE)</f>
        <v>1330</v>
      </c>
      <c r="Y1634" s="36">
        <f>+DailySales!$V1634*DailySales!$X1634</f>
        <v>1915200</v>
      </c>
      <c r="Z1634" s="37"/>
      <c r="AA1634" s="34"/>
      <c r="AB1634" s="78"/>
      <c r="AC1634" s="34"/>
      <c r="AD1634" s="34"/>
      <c r="AE1634" s="77"/>
      <c r="AF1634" s="38"/>
      <c r="AG1634" s="39"/>
      <c r="AH1634" s="38">
        <v>46072</v>
      </c>
      <c r="AI1634" s="39">
        <v>1915200</v>
      </c>
      <c r="AJ1634" s="38"/>
      <c r="AK1634" s="39"/>
      <c r="AL1634" s="34"/>
      <c r="AM1634" s="39"/>
      <c r="AN163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34" s="26"/>
      <c r="AQ1634" s="26"/>
      <c r="AR1634" s="26"/>
    </row>
    <row r="1635" spans="1:44" ht="19.5" customHeight="1" x14ac:dyDescent="0.25">
      <c r="A1635" s="32">
        <f t="shared" si="134"/>
        <v>2026</v>
      </c>
      <c r="B1635" s="32">
        <f t="shared" si="135"/>
        <v>1</v>
      </c>
      <c r="C1635" s="25">
        <v>46034</v>
      </c>
      <c r="D1635" s="57">
        <f t="shared" ca="1" si="132"/>
        <v>46097</v>
      </c>
      <c r="E1635" s="32" t="str">
        <f t="shared" ca="1" si="133"/>
        <v>2-Months</v>
      </c>
      <c r="F1635" s="32" t="str">
        <f>VLOOKUP(O1635,Stock[],5,FALSE)</f>
        <v>BE</v>
      </c>
      <c r="G1635" s="33" t="s">
        <v>2433</v>
      </c>
      <c r="H1635" s="34"/>
      <c r="I1635" s="34" t="s">
        <v>180</v>
      </c>
      <c r="J1635" s="32" t="str">
        <f>VLOOKUP(I1635,Customers[],2,FALSE)</f>
        <v>ရွှေမြင်း</v>
      </c>
      <c r="K1635" s="32" t="str">
        <f>VLOOKUP(I1635,Customers[],4,FALSE)</f>
        <v>Meiktila</v>
      </c>
      <c r="L1635" s="32" t="str">
        <f>VLOOKUP(Table85[[#This Row],[CustomerID]],Table!H:K,3,0)</f>
        <v>မိတ္ထီလာ</v>
      </c>
      <c r="M1635" s="32" t="str">
        <f>VLOOKUP(I1635,Customers[],5,FALSE)</f>
        <v>WholeSales/Contract</v>
      </c>
      <c r="N1635" s="34" t="s">
        <v>10</v>
      </c>
      <c r="O1635" s="37" t="s">
        <v>2120</v>
      </c>
      <c r="P1635" s="32" t="str">
        <f>VLOOKUP(O1635,Stock[],2,FALSE)</f>
        <v>ဇေ အရက်သန့်</v>
      </c>
      <c r="Q1635" s="35">
        <f>VLOOKUP(O1635,Stock[],3,FALSE)</f>
        <v>0.64</v>
      </c>
      <c r="R1635" s="35">
        <f>VLOOKUP(O1635,Stock[],4,FALSE)</f>
        <v>14</v>
      </c>
      <c r="S1635" s="34"/>
      <c r="T1635" s="35">
        <f>(DailySales!$S1635/DailySales!$R1635)+DailySales!$U1635</f>
        <v>20</v>
      </c>
      <c r="U1635" s="34">
        <v>20</v>
      </c>
      <c r="V1635" s="36">
        <f>+DailySales!$T1635*DailySales!$R1635</f>
        <v>280</v>
      </c>
      <c r="W1635" s="36">
        <f>+DailySales!$V1635*DailySales!$Q1635</f>
        <v>179.20000000000002</v>
      </c>
      <c r="X1635" s="36">
        <f>VLOOKUP(O1635,Stock[],6,FALSE)</f>
        <v>1380</v>
      </c>
      <c r="Y1635" s="36">
        <f>+DailySales!$V1635*DailySales!$X1635</f>
        <v>386400</v>
      </c>
      <c r="Z1635" s="37"/>
      <c r="AA1635" s="34"/>
      <c r="AB1635" s="78"/>
      <c r="AC1635" s="34"/>
      <c r="AD1635" s="34"/>
      <c r="AE1635" s="77"/>
      <c r="AF1635" s="38"/>
      <c r="AG1635" s="39"/>
      <c r="AH1635" s="38">
        <v>46072</v>
      </c>
      <c r="AI1635" s="39">
        <v>386400</v>
      </c>
      <c r="AJ1635" s="38"/>
      <c r="AK1635" s="39"/>
      <c r="AL1635" s="34"/>
      <c r="AM1635" s="39"/>
      <c r="AN163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35" s="26"/>
      <c r="AQ1635" s="26"/>
      <c r="AR1635" s="26"/>
    </row>
    <row r="1636" spans="1:44" ht="19.5" customHeight="1" x14ac:dyDescent="0.25">
      <c r="A1636" s="32">
        <f t="shared" si="134"/>
        <v>2026</v>
      </c>
      <c r="B1636" s="32">
        <f t="shared" si="135"/>
        <v>1</v>
      </c>
      <c r="C1636" s="25">
        <v>46034</v>
      </c>
      <c r="D1636" s="57">
        <f t="shared" ca="1" si="132"/>
        <v>46097</v>
      </c>
      <c r="E1636" s="32" t="str">
        <f t="shared" ca="1" si="133"/>
        <v>2-Months</v>
      </c>
      <c r="F1636" s="32" t="str">
        <f>VLOOKUP(O1636,Stock[],5,FALSE)</f>
        <v>BE</v>
      </c>
      <c r="G1636" s="33" t="s">
        <v>2433</v>
      </c>
      <c r="H1636" s="34"/>
      <c r="I1636" s="34" t="s">
        <v>180</v>
      </c>
      <c r="J1636" s="32" t="str">
        <f>VLOOKUP(I1636,Customers[],2,FALSE)</f>
        <v>ရွှေမြင်း</v>
      </c>
      <c r="K1636" s="32" t="str">
        <f>VLOOKUP(I1636,Customers[],4,FALSE)</f>
        <v>Meiktila</v>
      </c>
      <c r="L1636" s="32" t="str">
        <f>VLOOKUP(Table85[[#This Row],[CustomerID]],Table!H:K,3,0)</f>
        <v>မိတ္ထီလာ</v>
      </c>
      <c r="M1636" s="32" t="str">
        <f>VLOOKUP(I1636,Customers[],5,FALSE)</f>
        <v>WholeSales/Contract</v>
      </c>
      <c r="N1636" s="34" t="s">
        <v>10</v>
      </c>
      <c r="O1636" s="37" t="s">
        <v>215</v>
      </c>
      <c r="P1636" s="32" t="str">
        <f>VLOOKUP(O1636,Stock[],2,FALSE)</f>
        <v>ဒဂုံနာနတ်</v>
      </c>
      <c r="Q1636" s="35">
        <f>VLOOKUP(O1636,Stock[],3,FALSE)</f>
        <v>0.64</v>
      </c>
      <c r="R1636" s="35">
        <f>VLOOKUP(O1636,Stock[],4,FALSE)</f>
        <v>24</v>
      </c>
      <c r="S1636" s="34"/>
      <c r="T1636" s="35">
        <f>(DailySales!$S1636/DailySales!$R1636)+DailySales!$U1636</f>
        <v>5</v>
      </c>
      <c r="U1636" s="34">
        <v>5</v>
      </c>
      <c r="V1636" s="36">
        <f>+DailySales!$T1636*DailySales!$R1636</f>
        <v>120</v>
      </c>
      <c r="W1636" s="36">
        <f>+DailySales!$V1636*DailySales!$Q1636</f>
        <v>76.8</v>
      </c>
      <c r="X1636" s="36">
        <f>VLOOKUP(O1636,Stock[],6,FALSE)</f>
        <v>1330</v>
      </c>
      <c r="Y1636" s="36">
        <f>+DailySales!$V1636*DailySales!$X1636</f>
        <v>159600</v>
      </c>
      <c r="Z1636" s="37"/>
      <c r="AA1636" s="34"/>
      <c r="AB1636" s="78"/>
      <c r="AC1636" s="34"/>
      <c r="AD1636" s="34"/>
      <c r="AE1636" s="77"/>
      <c r="AF1636" s="38"/>
      <c r="AG1636" s="39"/>
      <c r="AH1636" s="38">
        <v>46072</v>
      </c>
      <c r="AI1636" s="39">
        <v>159600</v>
      </c>
      <c r="AJ1636" s="38"/>
      <c r="AK1636" s="39"/>
      <c r="AL1636" s="34"/>
      <c r="AM1636" s="39"/>
      <c r="AN163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36" s="26"/>
      <c r="AQ1636" s="26"/>
      <c r="AR1636" s="26"/>
    </row>
    <row r="1637" spans="1:44" ht="19.5" customHeight="1" x14ac:dyDescent="0.25">
      <c r="A1637" s="32">
        <f t="shared" si="134"/>
        <v>2026</v>
      </c>
      <c r="B1637" s="32">
        <f t="shared" si="135"/>
        <v>1</v>
      </c>
      <c r="C1637" s="25">
        <v>46034</v>
      </c>
      <c r="D1637" s="57">
        <f t="shared" ca="1" si="132"/>
        <v>46097</v>
      </c>
      <c r="E1637" s="32" t="str">
        <f t="shared" ca="1" si="133"/>
        <v>2-Months</v>
      </c>
      <c r="F1637" s="32" t="str">
        <f>VLOOKUP(O1637,Stock[],5,FALSE)</f>
        <v>BE</v>
      </c>
      <c r="G1637" s="33" t="s">
        <v>2433</v>
      </c>
      <c r="H1637" s="34"/>
      <c r="I1637" s="34" t="s">
        <v>180</v>
      </c>
      <c r="J1637" s="32" t="str">
        <f>VLOOKUP(I1637,Customers[],2,FALSE)</f>
        <v>ရွှေမြင်း</v>
      </c>
      <c r="K1637" s="32" t="str">
        <f>VLOOKUP(I1637,Customers[],4,FALSE)</f>
        <v>Meiktila</v>
      </c>
      <c r="L1637" s="32" t="str">
        <f>VLOOKUP(Table85[[#This Row],[CustomerID]],Table!H:K,3,0)</f>
        <v>မိတ္ထီလာ</v>
      </c>
      <c r="M1637" s="32" t="str">
        <f>VLOOKUP(I1637,Customers[],5,FALSE)</f>
        <v>WholeSales/Contract</v>
      </c>
      <c r="N1637" s="34" t="s">
        <v>10</v>
      </c>
      <c r="O1637" s="37" t="s">
        <v>214</v>
      </c>
      <c r="P1637" s="32" t="str">
        <f>VLOOKUP(O1637,Stock[],2,FALSE)</f>
        <v>ကောင်းကြည်</v>
      </c>
      <c r="Q1637" s="35">
        <f>VLOOKUP(O1637,Stock[],3,FALSE)</f>
        <v>0.64</v>
      </c>
      <c r="R1637" s="35">
        <f>VLOOKUP(O1637,Stock[],4,FALSE)</f>
        <v>14</v>
      </c>
      <c r="S1637" s="34"/>
      <c r="T1637" s="35">
        <f>(DailySales!$S1637/DailySales!$R1637)+DailySales!$U1637</f>
        <v>20</v>
      </c>
      <c r="U1637" s="34">
        <v>20</v>
      </c>
      <c r="V1637" s="36">
        <f>+DailySales!$T1637*DailySales!$R1637</f>
        <v>280</v>
      </c>
      <c r="W1637" s="36">
        <f>+DailySales!$V1637*DailySales!$Q1637</f>
        <v>179.20000000000002</v>
      </c>
      <c r="X1637" s="36">
        <f>VLOOKUP(O1637,Stock[],6,FALSE)</f>
        <v>1330</v>
      </c>
      <c r="Y1637" s="36">
        <f>+DailySales!$V1637*DailySales!$X1637</f>
        <v>372400</v>
      </c>
      <c r="Z1637" s="37"/>
      <c r="AA1637" s="34"/>
      <c r="AB1637" s="78"/>
      <c r="AC1637" s="34"/>
      <c r="AD1637" s="34"/>
      <c r="AE1637" s="77"/>
      <c r="AF1637" s="38"/>
      <c r="AG1637" s="39"/>
      <c r="AH1637" s="38">
        <v>46072</v>
      </c>
      <c r="AI1637" s="39">
        <v>372400</v>
      </c>
      <c r="AJ1637" s="38"/>
      <c r="AK1637" s="39"/>
      <c r="AL1637" s="34"/>
      <c r="AM1637" s="39"/>
      <c r="AN163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37" s="26"/>
      <c r="AQ1637" s="26"/>
      <c r="AR1637" s="26"/>
    </row>
    <row r="1638" spans="1:44" ht="19.5" customHeight="1" x14ac:dyDescent="0.25">
      <c r="A1638" s="32">
        <f t="shared" si="134"/>
        <v>2026</v>
      </c>
      <c r="B1638" s="32">
        <f t="shared" si="135"/>
        <v>1</v>
      </c>
      <c r="C1638" s="25">
        <v>46034</v>
      </c>
      <c r="D1638" s="57">
        <f t="shared" ca="1" si="132"/>
        <v>46097</v>
      </c>
      <c r="E1638" s="32" t="str">
        <f t="shared" ca="1" si="133"/>
        <v>2-Months</v>
      </c>
      <c r="F1638" s="32" t="str">
        <f>VLOOKUP(O1638,Stock[],5,FALSE)</f>
        <v>BE</v>
      </c>
      <c r="G1638" s="33" t="s">
        <v>2433</v>
      </c>
      <c r="H1638" s="34"/>
      <c r="I1638" s="34" t="s">
        <v>180</v>
      </c>
      <c r="J1638" s="32" t="str">
        <f>VLOOKUP(I1638,Customers[],2,FALSE)</f>
        <v>ရွှေမြင်း</v>
      </c>
      <c r="K1638" s="32" t="str">
        <f>VLOOKUP(I1638,Customers[],4,FALSE)</f>
        <v>Meiktila</v>
      </c>
      <c r="L1638" s="32" t="str">
        <f>VLOOKUP(Table85[[#This Row],[CustomerID]],Table!H:K,3,0)</f>
        <v>မိတ္ထီလာ</v>
      </c>
      <c r="M1638" s="32" t="str">
        <f>VLOOKUP(I1638,Customers[],5,FALSE)</f>
        <v>WholeSales/Contract</v>
      </c>
      <c r="N1638" s="34" t="s">
        <v>10</v>
      </c>
      <c r="O1638" s="37" t="s">
        <v>205</v>
      </c>
      <c r="P1638" s="32" t="str">
        <f>VLOOKUP(O1638,Stock[],2,FALSE)</f>
        <v>ကောင်းကြည် ကော် 25%  (1Ltr )</v>
      </c>
      <c r="Q1638" s="35">
        <f>VLOOKUP(O1638,Stock[],3,FALSE)</f>
        <v>1</v>
      </c>
      <c r="R1638" s="35">
        <f>VLOOKUP(O1638,Stock[],4,FALSE)</f>
        <v>12</v>
      </c>
      <c r="S1638" s="34"/>
      <c r="T1638" s="35">
        <f>(DailySales!$S1638/DailySales!$R1638)+DailySales!$U1638</f>
        <v>60</v>
      </c>
      <c r="U1638" s="34">
        <v>60</v>
      </c>
      <c r="V1638" s="36">
        <f>+DailySales!$T1638*DailySales!$R1638</f>
        <v>720</v>
      </c>
      <c r="W1638" s="36">
        <f>+DailySales!$V1638*DailySales!$Q1638</f>
        <v>720</v>
      </c>
      <c r="X1638" s="36">
        <f>VLOOKUP(O1638,Stock[],6,FALSE)</f>
        <v>1530</v>
      </c>
      <c r="Y1638" s="36">
        <f>+DailySales!$V1638*DailySales!$X1638</f>
        <v>1101600</v>
      </c>
      <c r="Z1638" s="37"/>
      <c r="AA1638" s="34"/>
      <c r="AB1638" s="78"/>
      <c r="AC1638" s="34"/>
      <c r="AD1638" s="34"/>
      <c r="AE1638" s="77"/>
      <c r="AF1638" s="38"/>
      <c r="AG1638" s="39"/>
      <c r="AH1638" s="38">
        <v>46072</v>
      </c>
      <c r="AI1638" s="39">
        <v>1101600</v>
      </c>
      <c r="AJ1638" s="38"/>
      <c r="AK1638" s="39"/>
      <c r="AL1638" s="34"/>
      <c r="AM1638" s="39"/>
      <c r="AN163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38" s="26"/>
      <c r="AQ1638" s="26"/>
      <c r="AR1638" s="26"/>
    </row>
    <row r="1639" spans="1:44" ht="19.5" customHeight="1" x14ac:dyDescent="0.25">
      <c r="A1639" s="32">
        <f t="shared" si="134"/>
        <v>2026</v>
      </c>
      <c r="B1639" s="32">
        <f t="shared" si="135"/>
        <v>1</v>
      </c>
      <c r="C1639" s="25">
        <v>46034</v>
      </c>
      <c r="D1639" s="57">
        <f t="shared" ca="1" si="132"/>
        <v>46097</v>
      </c>
      <c r="E1639" s="32" t="str">
        <f t="shared" ca="1" si="133"/>
        <v>2-Months</v>
      </c>
      <c r="F1639" s="32" t="str">
        <f>VLOOKUP(O1639,Stock[],5,FALSE)</f>
        <v>BE</v>
      </c>
      <c r="G1639" s="33" t="s">
        <v>2434</v>
      </c>
      <c r="H1639" s="34"/>
      <c r="I1639" s="34" t="s">
        <v>236</v>
      </c>
      <c r="J1639" s="32" t="str">
        <f>VLOOKUP(I1639,Customers[],2,FALSE)</f>
        <v>မယဉ်ယဉ်အေး</v>
      </c>
      <c r="K1639" s="32" t="str">
        <f>VLOOKUP(I1639,Customers[],4,FALSE)</f>
        <v>Mahlaing</v>
      </c>
      <c r="L1639" s="32" t="str">
        <f>VLOOKUP(Table85[[#This Row],[CustomerID]],Table!H:K,3,0)</f>
        <v>မလှိုင်</v>
      </c>
      <c r="M1639" s="32" t="str">
        <f>VLOOKUP(I1639,Customers[],5,FALSE)</f>
        <v>WholeSales/Contract</v>
      </c>
      <c r="N1639" s="34" t="s">
        <v>10</v>
      </c>
      <c r="O1639" s="37" t="s">
        <v>217</v>
      </c>
      <c r="P1639" s="32" t="str">
        <f>VLOOKUP(O1639,Stock[],2,FALSE)</f>
        <v>လိမ္မော်ဖြူ</v>
      </c>
      <c r="Q1639" s="35">
        <f>VLOOKUP(O1639,Stock[],3,FALSE)</f>
        <v>0.64</v>
      </c>
      <c r="R1639" s="35">
        <f>VLOOKUP(O1639,Stock[],4,FALSE)</f>
        <v>24</v>
      </c>
      <c r="S1639" s="34"/>
      <c r="T1639" s="35">
        <f>(DailySales!$S1639/DailySales!$R1639)+DailySales!$U1639</f>
        <v>20</v>
      </c>
      <c r="U1639" s="34">
        <v>20</v>
      </c>
      <c r="V1639" s="36">
        <f>+DailySales!$T1639*DailySales!$R1639</f>
        <v>480</v>
      </c>
      <c r="W1639" s="36">
        <f>+DailySales!$V1639*DailySales!$Q1639</f>
        <v>307.2</v>
      </c>
      <c r="X1639" s="36">
        <f>VLOOKUP(O1639,Stock[],6,FALSE)</f>
        <v>1330</v>
      </c>
      <c r="Y1639" s="36">
        <f>+DailySales!$V1639*DailySales!$X1639</f>
        <v>638400</v>
      </c>
      <c r="Z1639" s="37"/>
      <c r="AA1639" s="34"/>
      <c r="AB1639" s="78"/>
      <c r="AC1639" s="34"/>
      <c r="AD1639" s="34"/>
      <c r="AE1639" s="77"/>
      <c r="AF1639" s="38"/>
      <c r="AG1639" s="39"/>
      <c r="AH1639" s="38"/>
      <c r="AI1639" s="39"/>
      <c r="AJ1639" s="38">
        <v>46055</v>
      </c>
      <c r="AK1639" s="39">
        <v>638400</v>
      </c>
      <c r="AL1639" s="34"/>
      <c r="AM1639" s="39"/>
      <c r="AN163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39" s="26"/>
      <c r="AQ1639" s="26"/>
      <c r="AR1639" s="26"/>
    </row>
    <row r="1640" spans="1:44" ht="19.5" customHeight="1" x14ac:dyDescent="0.25">
      <c r="A1640" s="32">
        <f t="shared" si="134"/>
        <v>2026</v>
      </c>
      <c r="B1640" s="32">
        <f t="shared" si="135"/>
        <v>1</v>
      </c>
      <c r="C1640" s="25">
        <v>46034</v>
      </c>
      <c r="D1640" s="57">
        <f t="shared" ca="1" si="132"/>
        <v>46097</v>
      </c>
      <c r="E1640" s="32" t="str">
        <f t="shared" ca="1" si="133"/>
        <v>2-Months</v>
      </c>
      <c r="F1640" s="32" t="str">
        <f>VLOOKUP(O1640,Stock[],5,FALSE)</f>
        <v>BE</v>
      </c>
      <c r="G1640" s="33" t="s">
        <v>2434</v>
      </c>
      <c r="H1640" s="34"/>
      <c r="I1640" s="34" t="s">
        <v>236</v>
      </c>
      <c r="J1640" s="32" t="str">
        <f>VLOOKUP(I1640,Customers[],2,FALSE)</f>
        <v>မယဉ်ယဉ်အေး</v>
      </c>
      <c r="K1640" s="32" t="str">
        <f>VLOOKUP(I1640,Customers[],4,FALSE)</f>
        <v>Mahlaing</v>
      </c>
      <c r="L1640" s="32" t="str">
        <f>VLOOKUP(Table85[[#This Row],[CustomerID]],Table!H:K,3,0)</f>
        <v>မလှိုင်</v>
      </c>
      <c r="M1640" s="32" t="str">
        <f>VLOOKUP(I1640,Customers[],5,FALSE)</f>
        <v>WholeSales/Contract</v>
      </c>
      <c r="N1640" s="34" t="s">
        <v>10</v>
      </c>
      <c r="O1640" s="37" t="s">
        <v>2120</v>
      </c>
      <c r="P1640" s="32" t="str">
        <f>VLOOKUP(O1640,Stock[],2,FALSE)</f>
        <v>ဇေ အရက်သန့်</v>
      </c>
      <c r="Q1640" s="35">
        <f>VLOOKUP(O1640,Stock[],3,FALSE)</f>
        <v>0.64</v>
      </c>
      <c r="R1640" s="35">
        <f>VLOOKUP(O1640,Stock[],4,FALSE)</f>
        <v>14</v>
      </c>
      <c r="S1640" s="34"/>
      <c r="T1640" s="35">
        <f>(DailySales!$S1640/DailySales!$R1640)+DailySales!$U1640</f>
        <v>25</v>
      </c>
      <c r="U1640" s="34">
        <v>25</v>
      </c>
      <c r="V1640" s="36">
        <f>+DailySales!$T1640*DailySales!$R1640</f>
        <v>350</v>
      </c>
      <c r="W1640" s="36">
        <f>+DailySales!$V1640*DailySales!$Q1640</f>
        <v>224</v>
      </c>
      <c r="X1640" s="36">
        <f>VLOOKUP(O1640,Stock[],6,FALSE)</f>
        <v>1380</v>
      </c>
      <c r="Y1640" s="36">
        <f>+DailySales!$V1640*DailySales!$X1640</f>
        <v>483000</v>
      </c>
      <c r="Z1640" s="37"/>
      <c r="AA1640" s="34"/>
      <c r="AB1640" s="78"/>
      <c r="AC1640" s="34"/>
      <c r="AD1640" s="34"/>
      <c r="AE1640" s="77"/>
      <c r="AF1640" s="38"/>
      <c r="AG1640" s="39"/>
      <c r="AH1640" s="38"/>
      <c r="AI1640" s="39"/>
      <c r="AJ1640" s="38">
        <v>46055</v>
      </c>
      <c r="AK1640" s="39">
        <v>483000</v>
      </c>
      <c r="AL1640" s="34"/>
      <c r="AM1640" s="39"/>
      <c r="AN164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40" s="26"/>
      <c r="AQ1640" s="26"/>
      <c r="AR1640" s="26"/>
    </row>
    <row r="1641" spans="1:44" ht="19.5" customHeight="1" x14ac:dyDescent="0.25">
      <c r="A1641" s="32">
        <f t="shared" si="134"/>
        <v>2026</v>
      </c>
      <c r="B1641" s="32">
        <f t="shared" si="135"/>
        <v>1</v>
      </c>
      <c r="C1641" s="25">
        <v>46034</v>
      </c>
      <c r="D1641" s="57">
        <f t="shared" ca="1" si="132"/>
        <v>46097</v>
      </c>
      <c r="E1641" s="32" t="str">
        <f t="shared" ca="1" si="133"/>
        <v>2-Months</v>
      </c>
      <c r="F1641" s="32" t="str">
        <f>VLOOKUP(O1641,Stock[],5,FALSE)</f>
        <v>BE</v>
      </c>
      <c r="G1641" s="33" t="s">
        <v>2435</v>
      </c>
      <c r="H1641" s="34"/>
      <c r="I1641" s="34" t="s">
        <v>180</v>
      </c>
      <c r="J1641" s="32" t="str">
        <f>VLOOKUP(I1641,Customers[],2,FALSE)</f>
        <v>ရွှေမြင်း</v>
      </c>
      <c r="K1641" s="32" t="str">
        <f>VLOOKUP(I1641,Customers[],4,FALSE)</f>
        <v>Meiktila</v>
      </c>
      <c r="L1641" s="32" t="str">
        <f>VLOOKUP(Table85[[#This Row],[CustomerID]],Table!H:K,3,0)</f>
        <v>မိတ္ထီလာ</v>
      </c>
      <c r="M1641" s="32" t="str">
        <f>VLOOKUP(I1641,Customers[],5,FALSE)</f>
        <v>WholeSales/Contract</v>
      </c>
      <c r="N1641" s="34" t="s">
        <v>10</v>
      </c>
      <c r="O1641" s="37" t="s">
        <v>215</v>
      </c>
      <c r="P1641" s="32" t="str">
        <f>VLOOKUP(O1641,Stock[],2,FALSE)</f>
        <v>ဒဂုံနာနတ်</v>
      </c>
      <c r="Q1641" s="35">
        <f>VLOOKUP(O1641,Stock[],3,FALSE)</f>
        <v>0.64</v>
      </c>
      <c r="R1641" s="35">
        <f>VLOOKUP(O1641,Stock[],4,FALSE)</f>
        <v>24</v>
      </c>
      <c r="S1641" s="34"/>
      <c r="T1641" s="35">
        <f>(DailySales!$S1641/DailySales!$R1641)+DailySales!$U1641</f>
        <v>10</v>
      </c>
      <c r="U1641" s="34">
        <v>10</v>
      </c>
      <c r="V1641" s="36">
        <f>+DailySales!$T1641*DailySales!$R1641</f>
        <v>240</v>
      </c>
      <c r="W1641" s="36">
        <f>+DailySales!$V1641*DailySales!$Q1641</f>
        <v>153.6</v>
      </c>
      <c r="X1641" s="36">
        <f>VLOOKUP(O1641,Stock[],6,FALSE)</f>
        <v>1330</v>
      </c>
      <c r="Y1641" s="36">
        <f>+DailySales!$V1641*DailySales!$X1641</f>
        <v>319200</v>
      </c>
      <c r="Z1641" s="37"/>
      <c r="AA1641" s="34"/>
      <c r="AB1641" s="78"/>
      <c r="AC1641" s="34"/>
      <c r="AD1641" s="34"/>
      <c r="AE1641" s="77"/>
      <c r="AF1641" s="38"/>
      <c r="AG1641" s="39"/>
      <c r="AH1641" s="38">
        <v>46072</v>
      </c>
      <c r="AI1641" s="39">
        <v>319200</v>
      </c>
      <c r="AJ1641" s="38"/>
      <c r="AK1641" s="39"/>
      <c r="AL1641" s="34"/>
      <c r="AM1641" s="39"/>
      <c r="AN164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41" s="26"/>
      <c r="AQ1641" s="26"/>
      <c r="AR1641" s="26"/>
    </row>
    <row r="1642" spans="1:44" ht="19.5" customHeight="1" x14ac:dyDescent="0.25">
      <c r="A1642" s="32">
        <f t="shared" si="134"/>
        <v>2026</v>
      </c>
      <c r="B1642" s="32">
        <f t="shared" si="135"/>
        <v>1</v>
      </c>
      <c r="C1642" s="25">
        <v>46034</v>
      </c>
      <c r="D1642" s="57">
        <f t="shared" ca="1" si="132"/>
        <v>46097</v>
      </c>
      <c r="E1642" s="32" t="str">
        <f t="shared" ca="1" si="133"/>
        <v>2-Months</v>
      </c>
      <c r="F1642" s="32" t="str">
        <f>VLOOKUP(O1642,Stock[],5,FALSE)</f>
        <v>BE</v>
      </c>
      <c r="G1642" s="33" t="s">
        <v>2436</v>
      </c>
      <c r="H1642" s="34"/>
      <c r="I1642" s="34" t="s">
        <v>181</v>
      </c>
      <c r="J1642" s="32" t="str">
        <f>VLOOKUP(I1642,Customers[],2,FALSE)</f>
        <v>ရွှေမြင်း(ရွှေခြင်္သေ့)</v>
      </c>
      <c r="K1642" s="32" t="str">
        <f>VLOOKUP(I1642,Customers[],4,FALSE)</f>
        <v>Meiktila</v>
      </c>
      <c r="L1642" s="32" t="str">
        <f>VLOOKUP(Table85[[#This Row],[CustomerID]],Table!H:K,3,0)</f>
        <v>မိတ္ထီလာ</v>
      </c>
      <c r="M1642" s="32" t="str">
        <f>VLOOKUP(I1642,Customers[],5,FALSE)</f>
        <v>WholeSales/Contract</v>
      </c>
      <c r="N1642" s="34" t="s">
        <v>10</v>
      </c>
      <c r="O1642" s="37" t="s">
        <v>220</v>
      </c>
      <c r="P1642" s="32" t="str">
        <f>VLOOKUP(O1642,Stock[],2,FALSE)</f>
        <v>မြန်မာရှောက်ပျား</v>
      </c>
      <c r="Q1642" s="35">
        <f>VLOOKUP(O1642,Stock[],3,FALSE)</f>
        <v>0.64</v>
      </c>
      <c r="R1642" s="35">
        <f>VLOOKUP(O1642,Stock[],4,FALSE)</f>
        <v>14</v>
      </c>
      <c r="S1642" s="34"/>
      <c r="T1642" s="35">
        <f>(DailySales!$S1642/DailySales!$R1642)+DailySales!$U1642</f>
        <v>25</v>
      </c>
      <c r="U1642" s="34">
        <v>25</v>
      </c>
      <c r="V1642" s="36">
        <f>+DailySales!$T1642*DailySales!$R1642</f>
        <v>350</v>
      </c>
      <c r="W1642" s="36">
        <f>+DailySales!$V1642*DailySales!$Q1642</f>
        <v>224</v>
      </c>
      <c r="X1642" s="36">
        <f>VLOOKUP(O1642,Stock[],6,FALSE)</f>
        <v>1370</v>
      </c>
      <c r="Y1642" s="36">
        <f>+DailySales!$V1642*DailySales!$X1642</f>
        <v>479500</v>
      </c>
      <c r="Z1642" s="37"/>
      <c r="AA1642" s="34"/>
      <c r="AB1642" s="78"/>
      <c r="AC1642" s="34"/>
      <c r="AD1642" s="34"/>
      <c r="AE1642" s="77"/>
      <c r="AF1642" s="38"/>
      <c r="AG1642" s="39"/>
      <c r="AH1642" s="38">
        <v>46072</v>
      </c>
      <c r="AI1642" s="39">
        <v>479500</v>
      </c>
      <c r="AJ1642" s="38"/>
      <c r="AK1642" s="39"/>
      <c r="AL1642" s="34"/>
      <c r="AM1642" s="39"/>
      <c r="AN164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42" s="26"/>
      <c r="AQ1642" s="26"/>
      <c r="AR1642" s="26"/>
    </row>
    <row r="1643" spans="1:44" ht="19.5" customHeight="1" x14ac:dyDescent="0.25">
      <c r="A1643" s="32">
        <f t="shared" si="134"/>
        <v>2026</v>
      </c>
      <c r="B1643" s="32">
        <f t="shared" si="135"/>
        <v>1</v>
      </c>
      <c r="C1643" s="25">
        <v>46034</v>
      </c>
      <c r="D1643" s="57">
        <f t="shared" ca="1" si="132"/>
        <v>46097</v>
      </c>
      <c r="E1643" s="32" t="str">
        <f t="shared" ca="1" si="133"/>
        <v>2-Months</v>
      </c>
      <c r="F1643" s="32" t="str">
        <f>VLOOKUP(O1643,Stock[],5,FALSE)</f>
        <v>BE</v>
      </c>
      <c r="G1643" s="33" t="s">
        <v>2436</v>
      </c>
      <c r="H1643" s="34"/>
      <c r="I1643" s="34" t="s">
        <v>181</v>
      </c>
      <c r="J1643" s="32" t="str">
        <f>VLOOKUP(I1643,Customers[],2,FALSE)</f>
        <v>ရွှေမြင်း(ရွှေခြင်္သေ့)</v>
      </c>
      <c r="K1643" s="32" t="str">
        <f>VLOOKUP(I1643,Customers[],4,FALSE)</f>
        <v>Meiktila</v>
      </c>
      <c r="L1643" s="32" t="str">
        <f>VLOOKUP(Table85[[#This Row],[CustomerID]],Table!H:K,3,0)</f>
        <v>မိတ္ထီလာ</v>
      </c>
      <c r="M1643" s="32" t="str">
        <f>VLOOKUP(I1643,Customers[],5,FALSE)</f>
        <v>WholeSales/Contract</v>
      </c>
      <c r="N1643" s="34" t="s">
        <v>10</v>
      </c>
      <c r="O1643" s="37" t="s">
        <v>217</v>
      </c>
      <c r="P1643" s="32" t="str">
        <f>VLOOKUP(O1643,Stock[],2,FALSE)</f>
        <v>လိမ္မော်ဖြူ</v>
      </c>
      <c r="Q1643" s="35">
        <f>VLOOKUP(O1643,Stock[],3,FALSE)</f>
        <v>0.64</v>
      </c>
      <c r="R1643" s="35">
        <f>VLOOKUP(O1643,Stock[],4,FALSE)</f>
        <v>24</v>
      </c>
      <c r="S1643" s="34"/>
      <c r="T1643" s="35">
        <f>(DailySales!$S1643/DailySales!$R1643)+DailySales!$U1643</f>
        <v>10</v>
      </c>
      <c r="U1643" s="34">
        <v>10</v>
      </c>
      <c r="V1643" s="36">
        <f>+DailySales!$T1643*DailySales!$R1643</f>
        <v>240</v>
      </c>
      <c r="W1643" s="36">
        <f>+DailySales!$V1643*DailySales!$Q1643</f>
        <v>153.6</v>
      </c>
      <c r="X1643" s="36">
        <f>VLOOKUP(O1643,Stock[],6,FALSE)</f>
        <v>1330</v>
      </c>
      <c r="Y1643" s="36">
        <f>+DailySales!$V1643*DailySales!$X1643</f>
        <v>319200</v>
      </c>
      <c r="Z1643" s="37"/>
      <c r="AA1643" s="34"/>
      <c r="AB1643" s="78"/>
      <c r="AC1643" s="34"/>
      <c r="AD1643" s="34"/>
      <c r="AE1643" s="77"/>
      <c r="AF1643" s="38"/>
      <c r="AG1643" s="39"/>
      <c r="AH1643" s="38">
        <v>46072</v>
      </c>
      <c r="AI1643" s="39">
        <v>319200</v>
      </c>
      <c r="AJ1643" s="38"/>
      <c r="AK1643" s="39"/>
      <c r="AL1643" s="34"/>
      <c r="AM1643" s="39"/>
      <c r="AN164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43" s="26"/>
      <c r="AQ1643" s="26"/>
      <c r="AR1643" s="26"/>
    </row>
    <row r="1644" spans="1:44" ht="19.5" customHeight="1" x14ac:dyDescent="0.25">
      <c r="A1644" s="32">
        <f t="shared" si="134"/>
        <v>2026</v>
      </c>
      <c r="B1644" s="32">
        <f t="shared" si="135"/>
        <v>1</v>
      </c>
      <c r="C1644" s="25">
        <v>46034</v>
      </c>
      <c r="D1644" s="57">
        <f t="shared" ca="1" si="132"/>
        <v>46097</v>
      </c>
      <c r="E1644" s="32" t="str">
        <f t="shared" ca="1" si="133"/>
        <v>2-Months</v>
      </c>
      <c r="F1644" s="32" t="str">
        <f>VLOOKUP(O1644,Stock[],5,FALSE)</f>
        <v>BE</v>
      </c>
      <c r="G1644" s="33" t="s">
        <v>2436</v>
      </c>
      <c r="H1644" s="34"/>
      <c r="I1644" s="34" t="s">
        <v>181</v>
      </c>
      <c r="J1644" s="32" t="str">
        <f>VLOOKUP(I1644,Customers[],2,FALSE)</f>
        <v>ရွှေမြင်း(ရွှေခြင်္သေ့)</v>
      </c>
      <c r="K1644" s="32" t="str">
        <f>VLOOKUP(I1644,Customers[],4,FALSE)</f>
        <v>Meiktila</v>
      </c>
      <c r="L1644" s="32" t="str">
        <f>VLOOKUP(Table85[[#This Row],[CustomerID]],Table!H:K,3,0)</f>
        <v>မိတ္ထီလာ</v>
      </c>
      <c r="M1644" s="32" t="str">
        <f>VLOOKUP(I1644,Customers[],5,FALSE)</f>
        <v>WholeSales/Contract</v>
      </c>
      <c r="N1644" s="34" t="s">
        <v>10</v>
      </c>
      <c r="O1644" s="37" t="s">
        <v>2120</v>
      </c>
      <c r="P1644" s="32" t="str">
        <f>VLOOKUP(O1644,Stock[],2,FALSE)</f>
        <v>ဇေ အရက်သန့်</v>
      </c>
      <c r="Q1644" s="35">
        <f>VLOOKUP(O1644,Stock[],3,FALSE)</f>
        <v>0.64</v>
      </c>
      <c r="R1644" s="35">
        <f>VLOOKUP(O1644,Stock[],4,FALSE)</f>
        <v>14</v>
      </c>
      <c r="S1644" s="34"/>
      <c r="T1644" s="35">
        <f>(DailySales!$S1644/DailySales!$R1644)+DailySales!$U1644</f>
        <v>10</v>
      </c>
      <c r="U1644" s="34">
        <v>10</v>
      </c>
      <c r="V1644" s="36">
        <f>+DailySales!$T1644*DailySales!$R1644</f>
        <v>140</v>
      </c>
      <c r="W1644" s="36">
        <f>+DailySales!$V1644*DailySales!$Q1644</f>
        <v>89.600000000000009</v>
      </c>
      <c r="X1644" s="36">
        <f>VLOOKUP(O1644,Stock[],6,FALSE)</f>
        <v>1380</v>
      </c>
      <c r="Y1644" s="36">
        <f>+DailySales!$V1644*DailySales!$X1644</f>
        <v>193200</v>
      </c>
      <c r="Z1644" s="37"/>
      <c r="AA1644" s="34"/>
      <c r="AB1644" s="78"/>
      <c r="AC1644" s="34"/>
      <c r="AD1644" s="34"/>
      <c r="AE1644" s="77"/>
      <c r="AF1644" s="38"/>
      <c r="AG1644" s="39"/>
      <c r="AH1644" s="38">
        <v>46072</v>
      </c>
      <c r="AI1644" s="39">
        <v>193200</v>
      </c>
      <c r="AJ1644" s="38"/>
      <c r="AK1644" s="39"/>
      <c r="AL1644" s="34"/>
      <c r="AM1644" s="39"/>
      <c r="AN164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44" s="26"/>
      <c r="AQ1644" s="26"/>
      <c r="AR1644" s="26"/>
    </row>
    <row r="1645" spans="1:44" ht="19.5" customHeight="1" x14ac:dyDescent="0.25">
      <c r="A1645" s="32">
        <f t="shared" si="134"/>
        <v>2026</v>
      </c>
      <c r="B1645" s="32">
        <f t="shared" si="135"/>
        <v>1</v>
      </c>
      <c r="C1645" s="25">
        <v>46034</v>
      </c>
      <c r="D1645" s="57">
        <f t="shared" ca="1" si="132"/>
        <v>46097</v>
      </c>
      <c r="E1645" s="32" t="str">
        <f t="shared" ca="1" si="133"/>
        <v>2-Months</v>
      </c>
      <c r="F1645" s="32" t="str">
        <f>VLOOKUP(O1645,Stock[],5,FALSE)</f>
        <v>BE</v>
      </c>
      <c r="G1645" s="33" t="s">
        <v>2436</v>
      </c>
      <c r="H1645" s="34"/>
      <c r="I1645" s="34" t="s">
        <v>181</v>
      </c>
      <c r="J1645" s="32" t="str">
        <f>VLOOKUP(I1645,Customers[],2,FALSE)</f>
        <v>ရွှေမြင်း(ရွှေခြင်္သေ့)</v>
      </c>
      <c r="K1645" s="32" t="str">
        <f>VLOOKUP(I1645,Customers[],4,FALSE)</f>
        <v>Meiktila</v>
      </c>
      <c r="L1645" s="32" t="str">
        <f>VLOOKUP(Table85[[#This Row],[CustomerID]],Table!H:K,3,0)</f>
        <v>မိတ္ထီလာ</v>
      </c>
      <c r="M1645" s="32" t="str">
        <f>VLOOKUP(I1645,Customers[],5,FALSE)</f>
        <v>WholeSales/Contract</v>
      </c>
      <c r="N1645" s="34" t="s">
        <v>10</v>
      </c>
      <c r="O1645" s="37" t="s">
        <v>214</v>
      </c>
      <c r="P1645" s="32" t="str">
        <f>VLOOKUP(O1645,Stock[],2,FALSE)</f>
        <v>ကောင်းကြည်</v>
      </c>
      <c r="Q1645" s="35">
        <f>VLOOKUP(O1645,Stock[],3,FALSE)</f>
        <v>0.64</v>
      </c>
      <c r="R1645" s="35">
        <f>VLOOKUP(O1645,Stock[],4,FALSE)</f>
        <v>14</v>
      </c>
      <c r="S1645" s="34"/>
      <c r="T1645" s="35">
        <f>(DailySales!$S1645/DailySales!$R1645)+DailySales!$U1645</f>
        <v>20</v>
      </c>
      <c r="U1645" s="34">
        <v>20</v>
      </c>
      <c r="V1645" s="36">
        <f>+DailySales!$T1645*DailySales!$R1645</f>
        <v>280</v>
      </c>
      <c r="W1645" s="36">
        <f>+DailySales!$V1645*DailySales!$Q1645</f>
        <v>179.20000000000002</v>
      </c>
      <c r="X1645" s="36">
        <f>VLOOKUP(O1645,Stock[],6,FALSE)</f>
        <v>1330</v>
      </c>
      <c r="Y1645" s="36">
        <f>+DailySales!$V1645*DailySales!$X1645</f>
        <v>372400</v>
      </c>
      <c r="Z1645" s="37"/>
      <c r="AA1645" s="34"/>
      <c r="AB1645" s="78"/>
      <c r="AC1645" s="34"/>
      <c r="AD1645" s="34"/>
      <c r="AE1645" s="77"/>
      <c r="AF1645" s="38"/>
      <c r="AG1645" s="39"/>
      <c r="AH1645" s="38">
        <v>46072</v>
      </c>
      <c r="AI1645" s="39">
        <v>372400</v>
      </c>
      <c r="AJ1645" s="38"/>
      <c r="AK1645" s="39"/>
      <c r="AL1645" s="34"/>
      <c r="AM1645" s="39"/>
      <c r="AN164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45" s="26"/>
      <c r="AQ1645" s="26"/>
      <c r="AR1645" s="26"/>
    </row>
    <row r="1646" spans="1:44" ht="19.5" customHeight="1" x14ac:dyDescent="0.25">
      <c r="A1646" s="32">
        <f t="shared" si="134"/>
        <v>2026</v>
      </c>
      <c r="B1646" s="32">
        <f t="shared" si="135"/>
        <v>1</v>
      </c>
      <c r="C1646" s="25">
        <v>46034</v>
      </c>
      <c r="D1646" s="57">
        <f t="shared" ca="1" si="132"/>
        <v>46097</v>
      </c>
      <c r="E1646" s="32" t="str">
        <f t="shared" ca="1" si="133"/>
        <v>2-Months</v>
      </c>
      <c r="F1646" s="32" t="str">
        <f>VLOOKUP(O1646,Stock[],5,FALSE)</f>
        <v>BE</v>
      </c>
      <c r="G1646" s="33" t="s">
        <v>2436</v>
      </c>
      <c r="H1646" s="34"/>
      <c r="I1646" s="34" t="s">
        <v>181</v>
      </c>
      <c r="J1646" s="32" t="str">
        <f>VLOOKUP(I1646,Customers[],2,FALSE)</f>
        <v>ရွှေမြင်း(ရွှေခြင်္သေ့)</v>
      </c>
      <c r="K1646" s="32" t="str">
        <f>VLOOKUP(I1646,Customers[],4,FALSE)</f>
        <v>Meiktila</v>
      </c>
      <c r="L1646" s="32" t="str">
        <f>VLOOKUP(Table85[[#This Row],[CustomerID]],Table!H:K,3,0)</f>
        <v>မိတ္ထီလာ</v>
      </c>
      <c r="M1646" s="32" t="str">
        <f>VLOOKUP(I1646,Customers[],5,FALSE)</f>
        <v>WholeSales/Contract</v>
      </c>
      <c r="N1646" s="34" t="s">
        <v>10</v>
      </c>
      <c r="O1646" s="37" t="s">
        <v>221</v>
      </c>
      <c r="P1646" s="32" t="str">
        <f>VLOOKUP(O1646,Stock[],2,FALSE)</f>
        <v>မိုးနဲကွန်ကီး</v>
      </c>
      <c r="Q1646" s="35">
        <f>VLOOKUP(O1646,Stock[],3,FALSE)</f>
        <v>0.64</v>
      </c>
      <c r="R1646" s="35">
        <f>VLOOKUP(O1646,Stock[],4,FALSE)</f>
        <v>14</v>
      </c>
      <c r="S1646" s="34"/>
      <c r="T1646" s="35">
        <f>(DailySales!$S1646/DailySales!$R1646)+DailySales!$U1646</f>
        <v>10</v>
      </c>
      <c r="U1646" s="34">
        <v>10</v>
      </c>
      <c r="V1646" s="36">
        <f>+DailySales!$T1646*DailySales!$R1646</f>
        <v>140</v>
      </c>
      <c r="W1646" s="36">
        <f>+DailySales!$V1646*DailySales!$Q1646</f>
        <v>89.600000000000009</v>
      </c>
      <c r="X1646" s="36">
        <f>VLOOKUP(O1646,Stock[],6,FALSE)</f>
        <v>1500</v>
      </c>
      <c r="Y1646" s="36">
        <f>+DailySales!$V1646*DailySales!$X1646</f>
        <v>210000</v>
      </c>
      <c r="Z1646" s="37"/>
      <c r="AA1646" s="34"/>
      <c r="AB1646" s="78"/>
      <c r="AC1646" s="34"/>
      <c r="AD1646" s="34"/>
      <c r="AE1646" s="77"/>
      <c r="AF1646" s="38"/>
      <c r="AG1646" s="39"/>
      <c r="AH1646" s="38">
        <v>46072</v>
      </c>
      <c r="AI1646" s="39">
        <v>210000</v>
      </c>
      <c r="AJ1646" s="38"/>
      <c r="AK1646" s="39"/>
      <c r="AL1646" s="34"/>
      <c r="AM1646" s="39"/>
      <c r="AN164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46" s="26"/>
      <c r="AQ1646" s="26"/>
      <c r="AR1646" s="26"/>
    </row>
    <row r="1647" spans="1:44" ht="19.5" customHeight="1" x14ac:dyDescent="0.25">
      <c r="A1647" s="32">
        <f t="shared" si="134"/>
        <v>2026</v>
      </c>
      <c r="B1647" s="32">
        <f t="shared" si="135"/>
        <v>1</v>
      </c>
      <c r="C1647" s="25">
        <v>46034</v>
      </c>
      <c r="D1647" s="57">
        <f t="shared" ca="1" si="132"/>
        <v>46097</v>
      </c>
      <c r="E1647" s="32" t="str">
        <f t="shared" ca="1" si="133"/>
        <v>2-Months</v>
      </c>
      <c r="F1647" s="32" t="str">
        <f>VLOOKUP(O1647,Stock[],5,FALSE)</f>
        <v>BE</v>
      </c>
      <c r="G1647" s="33" t="s">
        <v>2436</v>
      </c>
      <c r="H1647" s="34"/>
      <c r="I1647" s="34" t="s">
        <v>181</v>
      </c>
      <c r="J1647" s="32" t="str">
        <f>VLOOKUP(I1647,Customers[],2,FALSE)</f>
        <v>ရွှေမြင်း(ရွှေခြင်္သေ့)</v>
      </c>
      <c r="K1647" s="32" t="str">
        <f>VLOOKUP(I1647,Customers[],4,FALSE)</f>
        <v>Meiktila</v>
      </c>
      <c r="L1647" s="32" t="str">
        <f>VLOOKUP(Table85[[#This Row],[CustomerID]],Table!H:K,3,0)</f>
        <v>မိတ္ထီလာ</v>
      </c>
      <c r="M1647" s="32" t="str">
        <f>VLOOKUP(I1647,Customers[],5,FALSE)</f>
        <v>WholeSales/Contract</v>
      </c>
      <c r="N1647" s="34" t="s">
        <v>10</v>
      </c>
      <c r="O1647" s="37" t="s">
        <v>205</v>
      </c>
      <c r="P1647" s="32" t="str">
        <f>VLOOKUP(O1647,Stock[],2,FALSE)</f>
        <v>ကောင်းကြည် ကော် 25%  (1Ltr )</v>
      </c>
      <c r="Q1647" s="35">
        <f>VLOOKUP(O1647,Stock[],3,FALSE)</f>
        <v>1</v>
      </c>
      <c r="R1647" s="35">
        <f>VLOOKUP(O1647,Stock[],4,FALSE)</f>
        <v>12</v>
      </c>
      <c r="S1647" s="34"/>
      <c r="T1647" s="35">
        <f>(DailySales!$S1647/DailySales!$R1647)+DailySales!$U1647</f>
        <v>15</v>
      </c>
      <c r="U1647" s="34">
        <v>15</v>
      </c>
      <c r="V1647" s="36">
        <f>+DailySales!$T1647*DailySales!$R1647</f>
        <v>180</v>
      </c>
      <c r="W1647" s="36">
        <f>+DailySales!$V1647*DailySales!$Q1647</f>
        <v>180</v>
      </c>
      <c r="X1647" s="36">
        <f>VLOOKUP(O1647,Stock[],6,FALSE)</f>
        <v>1530</v>
      </c>
      <c r="Y1647" s="36">
        <f>+DailySales!$V1647*DailySales!$X1647</f>
        <v>275400</v>
      </c>
      <c r="Z1647" s="37"/>
      <c r="AA1647" s="34"/>
      <c r="AB1647" s="78"/>
      <c r="AC1647" s="34"/>
      <c r="AD1647" s="34"/>
      <c r="AE1647" s="77"/>
      <c r="AF1647" s="38"/>
      <c r="AG1647" s="39"/>
      <c r="AH1647" s="38">
        <v>46072</v>
      </c>
      <c r="AI1647" s="39">
        <v>275400</v>
      </c>
      <c r="AJ1647" s="38"/>
      <c r="AK1647" s="39"/>
      <c r="AL1647" s="34"/>
      <c r="AM1647" s="39"/>
      <c r="AN164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47" s="26"/>
      <c r="AQ1647" s="26"/>
      <c r="AR1647" s="26"/>
    </row>
    <row r="1648" spans="1:44" ht="19.5" customHeight="1" x14ac:dyDescent="0.25">
      <c r="A1648" s="32">
        <f t="shared" si="134"/>
        <v>2026</v>
      </c>
      <c r="B1648" s="32">
        <f t="shared" si="135"/>
        <v>1</v>
      </c>
      <c r="C1648" s="25">
        <v>46034</v>
      </c>
      <c r="D1648" s="57">
        <f t="shared" ca="1" si="132"/>
        <v>46097</v>
      </c>
      <c r="E1648" s="32" t="str">
        <f t="shared" ca="1" si="133"/>
        <v>2-Months</v>
      </c>
      <c r="F1648" s="32" t="str">
        <f>VLOOKUP(O1648,Stock[],5,FALSE)</f>
        <v>BE</v>
      </c>
      <c r="G1648" s="33" t="s">
        <v>2437</v>
      </c>
      <c r="H1648" s="34"/>
      <c r="I1648" s="34" t="s">
        <v>306</v>
      </c>
      <c r="J1648" s="32" t="str">
        <f>VLOOKUP(I1648,Customers[],2,FALSE)</f>
        <v>ရွှေကမ္ဘာ</v>
      </c>
      <c r="K1648" s="32" t="str">
        <f>VLOOKUP(I1648,Customers[],4,FALSE)</f>
        <v>Meiktila</v>
      </c>
      <c r="L1648" s="32" t="str">
        <f>VLOOKUP(Table85[[#This Row],[CustomerID]],Table!H:K,3,0)</f>
        <v>မိတ္ထီလာ</v>
      </c>
      <c r="M1648" s="32" t="str">
        <f>VLOOKUP(I1648,Customers[],5,FALSE)</f>
        <v>Semi WS</v>
      </c>
      <c r="N1648" s="34" t="s">
        <v>10</v>
      </c>
      <c r="O1648" s="37" t="s">
        <v>220</v>
      </c>
      <c r="P1648" s="32" t="str">
        <f>VLOOKUP(O1648,Stock[],2,FALSE)</f>
        <v>မြန်မာရှောက်ပျား</v>
      </c>
      <c r="Q1648" s="35">
        <f>VLOOKUP(O1648,Stock[],3,FALSE)</f>
        <v>0.64</v>
      </c>
      <c r="R1648" s="35">
        <f>VLOOKUP(O1648,Stock[],4,FALSE)</f>
        <v>14</v>
      </c>
      <c r="S1648" s="34"/>
      <c r="T1648" s="35">
        <f>(DailySales!$S1648/DailySales!$R1648)+DailySales!$U1648</f>
        <v>10</v>
      </c>
      <c r="U1648" s="34">
        <v>10</v>
      </c>
      <c r="V1648" s="36">
        <f>+DailySales!$T1648*DailySales!$R1648</f>
        <v>140</v>
      </c>
      <c r="W1648" s="36">
        <f>+DailySales!$V1648*DailySales!$Q1648</f>
        <v>89.600000000000009</v>
      </c>
      <c r="X1648" s="36">
        <f>VLOOKUP(O1648,Stock[],6,FALSE)</f>
        <v>1370</v>
      </c>
      <c r="Y1648" s="36">
        <f>+DailySales!$V1648*DailySales!$X1648</f>
        <v>191800</v>
      </c>
      <c r="Z1648" s="37"/>
      <c r="AA1648" s="34"/>
      <c r="AB1648" s="78"/>
      <c r="AC1648" s="34"/>
      <c r="AD1648" s="34"/>
      <c r="AE1648" s="77"/>
      <c r="AF1648" s="38"/>
      <c r="AG1648" s="39"/>
      <c r="AH1648" s="38">
        <v>46035</v>
      </c>
      <c r="AI1648" s="39">
        <v>191800</v>
      </c>
      <c r="AJ1648" s="38"/>
      <c r="AK1648" s="39"/>
      <c r="AL1648" s="34"/>
      <c r="AM1648" s="39"/>
      <c r="AN164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48" s="26"/>
      <c r="AQ1648" s="26"/>
      <c r="AR1648" s="26"/>
    </row>
    <row r="1649" spans="1:44" ht="19.5" customHeight="1" x14ac:dyDescent="0.25">
      <c r="A1649" s="32">
        <f t="shared" si="134"/>
        <v>2026</v>
      </c>
      <c r="B1649" s="32">
        <f t="shared" si="135"/>
        <v>1</v>
      </c>
      <c r="C1649" s="25">
        <v>46034</v>
      </c>
      <c r="D1649" s="57">
        <f t="shared" ca="1" si="132"/>
        <v>46097</v>
      </c>
      <c r="E1649" s="32" t="str">
        <f t="shared" ca="1" si="133"/>
        <v>2-Months</v>
      </c>
      <c r="F1649" s="32" t="str">
        <f>VLOOKUP(O1649,Stock[],5,FALSE)</f>
        <v>BE</v>
      </c>
      <c r="G1649" s="33" t="s">
        <v>2437</v>
      </c>
      <c r="H1649" s="34"/>
      <c r="I1649" s="34" t="s">
        <v>306</v>
      </c>
      <c r="J1649" s="32" t="str">
        <f>VLOOKUP(I1649,Customers[],2,FALSE)</f>
        <v>ရွှေကမ္ဘာ</v>
      </c>
      <c r="K1649" s="32" t="str">
        <f>VLOOKUP(I1649,Customers[],4,FALSE)</f>
        <v>Meiktila</v>
      </c>
      <c r="L1649" s="32" t="str">
        <f>VLOOKUP(Table85[[#This Row],[CustomerID]],Table!H:K,3,0)</f>
        <v>မိတ္ထီလာ</v>
      </c>
      <c r="M1649" s="32" t="str">
        <f>VLOOKUP(I1649,Customers[],5,FALSE)</f>
        <v>Semi WS</v>
      </c>
      <c r="N1649" s="34" t="s">
        <v>10</v>
      </c>
      <c r="O1649" s="37" t="s">
        <v>2120</v>
      </c>
      <c r="P1649" s="32" t="str">
        <f>VLOOKUP(O1649,Stock[],2,FALSE)</f>
        <v>ဇေ အရက်သန့်</v>
      </c>
      <c r="Q1649" s="35">
        <f>VLOOKUP(O1649,Stock[],3,FALSE)</f>
        <v>0.64</v>
      </c>
      <c r="R1649" s="35">
        <f>VLOOKUP(O1649,Stock[],4,FALSE)</f>
        <v>14</v>
      </c>
      <c r="S1649" s="34"/>
      <c r="T1649" s="35">
        <f>(DailySales!$S1649/DailySales!$R1649)+DailySales!$U1649</f>
        <v>70</v>
      </c>
      <c r="U1649" s="34">
        <v>70</v>
      </c>
      <c r="V1649" s="36">
        <f>+DailySales!$T1649*DailySales!$R1649</f>
        <v>980</v>
      </c>
      <c r="W1649" s="36">
        <f>+DailySales!$V1649*DailySales!$Q1649</f>
        <v>627.20000000000005</v>
      </c>
      <c r="X1649" s="36">
        <f>VLOOKUP(O1649,Stock[],6,FALSE)</f>
        <v>1380</v>
      </c>
      <c r="Y1649" s="36">
        <f>+DailySales!$V1649*DailySales!$X1649</f>
        <v>1352400</v>
      </c>
      <c r="Z1649" s="37"/>
      <c r="AA1649" s="34"/>
      <c r="AB1649" s="78"/>
      <c r="AC1649" s="34"/>
      <c r="AD1649" s="34"/>
      <c r="AE1649" s="77"/>
      <c r="AF1649" s="38"/>
      <c r="AG1649" s="39"/>
      <c r="AH1649" s="38">
        <v>46035</v>
      </c>
      <c r="AI1649" s="39">
        <v>1352400</v>
      </c>
      <c r="AJ1649" s="38"/>
      <c r="AK1649" s="39"/>
      <c r="AL1649" s="34"/>
      <c r="AM1649" s="39"/>
      <c r="AN164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49" s="26"/>
      <c r="AQ1649" s="26"/>
      <c r="AR1649" s="26"/>
    </row>
    <row r="1650" spans="1:44" ht="19.5" customHeight="1" x14ac:dyDescent="0.25">
      <c r="A1650" s="32">
        <f t="shared" si="134"/>
        <v>2026</v>
      </c>
      <c r="B1650" s="32">
        <f t="shared" si="135"/>
        <v>1</v>
      </c>
      <c r="C1650" s="25">
        <v>46034</v>
      </c>
      <c r="D1650" s="57">
        <f t="shared" ca="1" si="132"/>
        <v>46097</v>
      </c>
      <c r="E1650" s="32" t="str">
        <f t="shared" ca="1" si="133"/>
        <v>2-Months</v>
      </c>
      <c r="F1650" s="32" t="str">
        <f>VLOOKUP(O1650,Stock[],5,FALSE)</f>
        <v>BE</v>
      </c>
      <c r="G1650" s="33" t="s">
        <v>2437</v>
      </c>
      <c r="H1650" s="34"/>
      <c r="I1650" s="34" t="s">
        <v>306</v>
      </c>
      <c r="J1650" s="32" t="str">
        <f>VLOOKUP(I1650,Customers[],2,FALSE)</f>
        <v>ရွှေကမ္ဘာ</v>
      </c>
      <c r="K1650" s="32" t="str">
        <f>VLOOKUP(I1650,Customers[],4,FALSE)</f>
        <v>Meiktila</v>
      </c>
      <c r="L1650" s="32" t="str">
        <f>VLOOKUP(Table85[[#This Row],[CustomerID]],Table!H:K,3,0)</f>
        <v>မိတ္ထီလာ</v>
      </c>
      <c r="M1650" s="32" t="str">
        <f>VLOOKUP(I1650,Customers[],5,FALSE)</f>
        <v>Semi WS</v>
      </c>
      <c r="N1650" s="34" t="s">
        <v>10</v>
      </c>
      <c r="O1650" s="37" t="s">
        <v>221</v>
      </c>
      <c r="P1650" s="32" t="str">
        <f>VLOOKUP(O1650,Stock[],2,FALSE)</f>
        <v>မိုးနဲကွန်ကီး</v>
      </c>
      <c r="Q1650" s="35">
        <f>VLOOKUP(O1650,Stock[],3,FALSE)</f>
        <v>0.64</v>
      </c>
      <c r="R1650" s="35">
        <f>VLOOKUP(O1650,Stock[],4,FALSE)</f>
        <v>14</v>
      </c>
      <c r="S1650" s="34"/>
      <c r="T1650" s="35">
        <f>(DailySales!$S1650/DailySales!$R1650)+DailySales!$U1650</f>
        <v>10</v>
      </c>
      <c r="U1650" s="34">
        <v>10</v>
      </c>
      <c r="V1650" s="36">
        <f>+DailySales!$T1650*DailySales!$R1650</f>
        <v>140</v>
      </c>
      <c r="W1650" s="36">
        <f>+DailySales!$V1650*DailySales!$Q1650</f>
        <v>89.600000000000009</v>
      </c>
      <c r="X1650" s="36">
        <f>VLOOKUP(O1650,Stock[],6,FALSE)</f>
        <v>1500</v>
      </c>
      <c r="Y1650" s="36">
        <f>+DailySales!$V1650*DailySales!$X1650</f>
        <v>210000</v>
      </c>
      <c r="Z1650" s="37"/>
      <c r="AA1650" s="34"/>
      <c r="AB1650" s="78"/>
      <c r="AC1650" s="34"/>
      <c r="AD1650" s="34"/>
      <c r="AE1650" s="77"/>
      <c r="AF1650" s="38"/>
      <c r="AG1650" s="39"/>
      <c r="AH1650" s="38">
        <v>46035</v>
      </c>
      <c r="AI1650" s="39">
        <v>210000</v>
      </c>
      <c r="AJ1650" s="38"/>
      <c r="AK1650" s="39"/>
      <c r="AL1650" s="34"/>
      <c r="AM1650" s="39"/>
      <c r="AN165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50" s="26"/>
      <c r="AQ1650" s="26"/>
      <c r="AR1650" s="26"/>
    </row>
    <row r="1651" spans="1:44" ht="19.5" customHeight="1" x14ac:dyDescent="0.25">
      <c r="A1651" s="32">
        <f t="shared" si="134"/>
        <v>2026</v>
      </c>
      <c r="B1651" s="32">
        <f t="shared" si="135"/>
        <v>1</v>
      </c>
      <c r="C1651" s="25">
        <v>46035</v>
      </c>
      <c r="D1651" s="57">
        <f t="shared" ca="1" si="132"/>
        <v>46097</v>
      </c>
      <c r="E1651" s="32" t="str">
        <f t="shared" ca="1" si="133"/>
        <v>2-Months</v>
      </c>
      <c r="F1651" s="32" t="str">
        <f>VLOOKUP(O1651,Stock[],5,FALSE)</f>
        <v>BE</v>
      </c>
      <c r="G1651" s="33" t="s">
        <v>2440</v>
      </c>
      <c r="H1651" s="34" t="s">
        <v>283</v>
      </c>
      <c r="I1651" s="34" t="s">
        <v>1675</v>
      </c>
      <c r="J1651" s="32" t="str">
        <f>VLOOKUP(I1651,Customers[],2,FALSE)</f>
        <v>ကိုမြင့်ဇော်ဦး</v>
      </c>
      <c r="K1651" s="32" t="str">
        <f>VLOOKUP(I1651,Customers[],4,FALSE)</f>
        <v>Wandwin</v>
      </c>
      <c r="L1651" s="32" t="str">
        <f>VLOOKUP(Table85[[#This Row],[CustomerID]],Table!H:K,3,0)</f>
        <v>သဖန်း</v>
      </c>
      <c r="M1651" s="32" t="str">
        <f>VLOOKUP(I1651,Customers[],5,FALSE)</f>
        <v>Van-2</v>
      </c>
      <c r="N1651" s="34" t="s">
        <v>9</v>
      </c>
      <c r="O1651" s="37" t="s">
        <v>220</v>
      </c>
      <c r="P1651" s="32" t="str">
        <f>VLOOKUP(O1651,Stock[],2,FALSE)</f>
        <v>မြန်မာရှောက်ပျား</v>
      </c>
      <c r="Q1651" s="35">
        <f>VLOOKUP(O1651,Stock[],3,FALSE)</f>
        <v>0.64</v>
      </c>
      <c r="R1651" s="35">
        <f>VLOOKUP(O1651,Stock[],4,FALSE)</f>
        <v>14</v>
      </c>
      <c r="S1651" s="34"/>
      <c r="T1651" s="35">
        <f>(DailySales!$S1651/DailySales!$R1651)+DailySales!$U1651</f>
        <v>5</v>
      </c>
      <c r="U1651" s="34">
        <v>5</v>
      </c>
      <c r="V1651" s="36">
        <f>+DailySales!$T1651*DailySales!$R1651</f>
        <v>70</v>
      </c>
      <c r="W1651" s="36">
        <f>+DailySales!$V1651*DailySales!$Q1651</f>
        <v>44.800000000000004</v>
      </c>
      <c r="X1651" s="36">
        <f>VLOOKUP(O1651,Stock[],6,FALSE)</f>
        <v>1370</v>
      </c>
      <c r="Y1651" s="36">
        <f>+DailySales!$V1651*DailySales!$X1651</f>
        <v>95900</v>
      </c>
      <c r="Z1651" s="37"/>
      <c r="AA1651" s="34"/>
      <c r="AB1651" s="78"/>
      <c r="AC1651" s="34"/>
      <c r="AD1651" s="34"/>
      <c r="AE1651" s="77">
        <v>2100</v>
      </c>
      <c r="AF1651" s="38">
        <v>46034</v>
      </c>
      <c r="AG1651" s="39">
        <v>98000</v>
      </c>
      <c r="AH1651" s="38"/>
      <c r="AI1651" s="39"/>
      <c r="AJ1651" s="38"/>
      <c r="AK1651" s="39"/>
      <c r="AL1651" s="34"/>
      <c r="AM1651" s="39"/>
      <c r="AN165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51" s="26"/>
      <c r="AQ1651" s="26"/>
      <c r="AR1651" s="26"/>
    </row>
    <row r="1652" spans="1:44" ht="19.5" customHeight="1" x14ac:dyDescent="0.25">
      <c r="A1652" s="32">
        <f t="shared" si="134"/>
        <v>2026</v>
      </c>
      <c r="B1652" s="32">
        <f t="shared" si="135"/>
        <v>1</v>
      </c>
      <c r="C1652" s="25">
        <v>46035</v>
      </c>
      <c r="D1652" s="57">
        <f t="shared" ca="1" si="132"/>
        <v>46097</v>
      </c>
      <c r="E1652" s="32" t="str">
        <f t="shared" ca="1" si="133"/>
        <v>2-Months</v>
      </c>
      <c r="F1652" s="32" t="str">
        <f>VLOOKUP(O1652,Stock[],5,FALSE)</f>
        <v>BE</v>
      </c>
      <c r="G1652" s="33" t="s">
        <v>2440</v>
      </c>
      <c r="H1652" s="34" t="s">
        <v>283</v>
      </c>
      <c r="I1652" s="34" t="s">
        <v>1675</v>
      </c>
      <c r="J1652" s="32" t="str">
        <f>VLOOKUP(I1652,Customers[],2,FALSE)</f>
        <v>ကိုမြင့်ဇော်ဦး</v>
      </c>
      <c r="K1652" s="32" t="str">
        <f>VLOOKUP(I1652,Customers[],4,FALSE)</f>
        <v>Wandwin</v>
      </c>
      <c r="L1652" s="32" t="str">
        <f>VLOOKUP(Table85[[#This Row],[CustomerID]],Table!H:K,3,0)</f>
        <v>သဖန်း</v>
      </c>
      <c r="M1652" s="32" t="str">
        <f>VLOOKUP(I1652,Customers[],5,FALSE)</f>
        <v>Van-2</v>
      </c>
      <c r="N1652" s="34" t="s">
        <v>9</v>
      </c>
      <c r="O1652" s="37" t="s">
        <v>223</v>
      </c>
      <c r="P1652" s="32" t="str">
        <f>VLOOKUP(O1652,Stock[],2,FALSE)</f>
        <v>ချယ်ရီအရက်သန့်ကော် (.6Ltr)</v>
      </c>
      <c r="Q1652" s="35">
        <f>VLOOKUP(O1652,Stock[],3,FALSE)</f>
        <v>0.6</v>
      </c>
      <c r="R1652" s="35">
        <f>VLOOKUP(O1652,Stock[],4,FALSE)</f>
        <v>24</v>
      </c>
      <c r="S1652" s="34"/>
      <c r="T1652" s="35">
        <f>(DailySales!$S1652/DailySales!$R1652)+DailySales!$U1652</f>
        <v>1</v>
      </c>
      <c r="U1652" s="34">
        <v>1</v>
      </c>
      <c r="V1652" s="36">
        <f>+DailySales!$T1652*DailySales!$R1652</f>
        <v>24</v>
      </c>
      <c r="W1652" s="36">
        <f>+DailySales!$V1652*DailySales!$Q1652</f>
        <v>14.399999999999999</v>
      </c>
      <c r="X1652" s="36">
        <f>VLOOKUP(O1652,Stock[],6,FALSE)</f>
        <v>875</v>
      </c>
      <c r="Y1652" s="36">
        <f>+DailySales!$V1652*DailySales!$X1652</f>
        <v>21000</v>
      </c>
      <c r="Z1652" s="37"/>
      <c r="AA1652" s="34"/>
      <c r="AB1652" s="78"/>
      <c r="AC1652" s="34"/>
      <c r="AD1652" s="34"/>
      <c r="AE1652" s="77">
        <v>600</v>
      </c>
      <c r="AF1652" s="38">
        <v>46034</v>
      </c>
      <c r="AG1652" s="39">
        <v>21600</v>
      </c>
      <c r="AH1652" s="38"/>
      <c r="AI1652" s="39"/>
      <c r="AJ1652" s="38"/>
      <c r="AK1652" s="39"/>
      <c r="AL1652" s="34"/>
      <c r="AM1652" s="39"/>
      <c r="AN165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52" s="26"/>
      <c r="AQ1652" s="26"/>
      <c r="AR1652" s="26"/>
    </row>
    <row r="1653" spans="1:44" ht="19.5" customHeight="1" x14ac:dyDescent="0.25">
      <c r="A1653" s="32">
        <f t="shared" si="134"/>
        <v>2026</v>
      </c>
      <c r="B1653" s="32">
        <f t="shared" si="135"/>
        <v>1</v>
      </c>
      <c r="C1653" s="25">
        <v>46035</v>
      </c>
      <c r="D1653" s="57">
        <f t="shared" ca="1" si="132"/>
        <v>46097</v>
      </c>
      <c r="E1653" s="32" t="str">
        <f t="shared" ca="1" si="133"/>
        <v>2-Months</v>
      </c>
      <c r="F1653" s="32" t="str">
        <f>VLOOKUP(O1653,Stock[],5,FALSE)</f>
        <v>BE</v>
      </c>
      <c r="G1653" s="33" t="s">
        <v>2441</v>
      </c>
      <c r="H1653" s="34" t="s">
        <v>283</v>
      </c>
      <c r="I1653" s="34" t="s">
        <v>510</v>
      </c>
      <c r="J1653" s="32" t="str">
        <f>VLOOKUP(I1653,Customers[],2,FALSE)</f>
        <v>ကိုပေါက်ကျိုင်း</v>
      </c>
      <c r="K1653" s="32" t="str">
        <f>VLOOKUP(I1653,Customers[],4,FALSE)</f>
        <v>Wandwin</v>
      </c>
      <c r="L1653" s="32" t="str">
        <f>VLOOKUP(Table85[[#This Row],[CustomerID]],Table!H:K,3,0)</f>
        <v>သဖန်း</v>
      </c>
      <c r="M1653" s="32" t="str">
        <f>VLOOKUP(I1653,Customers[],5,FALSE)</f>
        <v>Van-2</v>
      </c>
      <c r="N1653" s="34" t="s">
        <v>9</v>
      </c>
      <c r="O1653" s="37" t="s">
        <v>220</v>
      </c>
      <c r="P1653" s="32" t="str">
        <f>VLOOKUP(O1653,Stock[],2,FALSE)</f>
        <v>မြန်မာရှောက်ပျား</v>
      </c>
      <c r="Q1653" s="35">
        <f>VLOOKUP(O1653,Stock[],3,FALSE)</f>
        <v>0.64</v>
      </c>
      <c r="R1653" s="35">
        <f>VLOOKUP(O1653,Stock[],4,FALSE)</f>
        <v>14</v>
      </c>
      <c r="S1653" s="34"/>
      <c r="T1653" s="35">
        <f>(DailySales!$S1653/DailySales!$R1653)+DailySales!$U1653</f>
        <v>5</v>
      </c>
      <c r="U1653" s="34">
        <v>5</v>
      </c>
      <c r="V1653" s="36">
        <f>+DailySales!$T1653*DailySales!$R1653</f>
        <v>70</v>
      </c>
      <c r="W1653" s="36">
        <f>+DailySales!$V1653*DailySales!$Q1653</f>
        <v>44.800000000000004</v>
      </c>
      <c r="X1653" s="36">
        <f>VLOOKUP(O1653,Stock[],6,FALSE)</f>
        <v>1370</v>
      </c>
      <c r="Y1653" s="36">
        <f>+DailySales!$V1653*DailySales!$X1653</f>
        <v>95900</v>
      </c>
      <c r="Z1653" s="37"/>
      <c r="AA1653" s="34"/>
      <c r="AB1653" s="78"/>
      <c r="AC1653" s="34"/>
      <c r="AD1653" s="34"/>
      <c r="AE1653" s="77">
        <v>2100</v>
      </c>
      <c r="AF1653" s="38">
        <v>46034</v>
      </c>
      <c r="AG1653" s="39">
        <v>98000</v>
      </c>
      <c r="AH1653" s="38"/>
      <c r="AI1653" s="39"/>
      <c r="AJ1653" s="38"/>
      <c r="AK1653" s="39"/>
      <c r="AL1653" s="34"/>
      <c r="AM1653" s="39"/>
      <c r="AN165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53" s="26"/>
      <c r="AQ1653" s="26"/>
      <c r="AR1653" s="26"/>
    </row>
    <row r="1654" spans="1:44" ht="19.5" customHeight="1" x14ac:dyDescent="0.25">
      <c r="A1654" s="32">
        <f t="shared" si="134"/>
        <v>2026</v>
      </c>
      <c r="B1654" s="32">
        <f t="shared" si="135"/>
        <v>1</v>
      </c>
      <c r="C1654" s="25">
        <v>46035</v>
      </c>
      <c r="D1654" s="57">
        <f t="shared" ca="1" si="132"/>
        <v>46097</v>
      </c>
      <c r="E1654" s="32" t="str">
        <f t="shared" ca="1" si="133"/>
        <v>2-Months</v>
      </c>
      <c r="F1654" s="32" t="str">
        <f>VLOOKUP(O1654,Stock[],5,FALSE)</f>
        <v>BE</v>
      </c>
      <c r="G1654" s="33" t="s">
        <v>2442</v>
      </c>
      <c r="H1654" s="34" t="s">
        <v>283</v>
      </c>
      <c r="I1654" s="34" t="s">
        <v>937</v>
      </c>
      <c r="J1654" s="32" t="str">
        <f>VLOOKUP(I1654,Customers[],2,FALSE)</f>
        <v>မသီတာဝင်း-၂</v>
      </c>
      <c r="K1654" s="32" t="str">
        <f>VLOOKUP(I1654,Customers[],4,FALSE)</f>
        <v>Wandwin</v>
      </c>
      <c r="L1654" s="32" t="str">
        <f>VLOOKUP(Table85[[#This Row],[CustomerID]],Table!H:K,3,0)</f>
        <v>သဖန်း</v>
      </c>
      <c r="M1654" s="32" t="str">
        <f>VLOOKUP(I1654,Customers[],5,FALSE)</f>
        <v>Van-2</v>
      </c>
      <c r="N1654" s="34" t="s">
        <v>9</v>
      </c>
      <c r="O1654" s="37" t="s">
        <v>220</v>
      </c>
      <c r="P1654" s="32" t="str">
        <f>VLOOKUP(O1654,Stock[],2,FALSE)</f>
        <v>မြန်မာရှောက်ပျား</v>
      </c>
      <c r="Q1654" s="35">
        <f>VLOOKUP(O1654,Stock[],3,FALSE)</f>
        <v>0.64</v>
      </c>
      <c r="R1654" s="35">
        <f>VLOOKUP(O1654,Stock[],4,FALSE)</f>
        <v>14</v>
      </c>
      <c r="S1654" s="34"/>
      <c r="T1654" s="35">
        <f>(DailySales!$S1654/DailySales!$R1654)+DailySales!$U1654</f>
        <v>15</v>
      </c>
      <c r="U1654" s="34">
        <v>15</v>
      </c>
      <c r="V1654" s="36">
        <f>+DailySales!$T1654*DailySales!$R1654</f>
        <v>210</v>
      </c>
      <c r="W1654" s="36">
        <f>+DailySales!$V1654*DailySales!$Q1654</f>
        <v>134.4</v>
      </c>
      <c r="X1654" s="36">
        <f>VLOOKUP(O1654,Stock[],6,FALSE)</f>
        <v>1370</v>
      </c>
      <c r="Y1654" s="36">
        <f>+DailySales!$V1654*DailySales!$X1654</f>
        <v>287700</v>
      </c>
      <c r="Z1654" s="37"/>
      <c r="AA1654" s="34"/>
      <c r="AB1654" s="78"/>
      <c r="AC1654" s="34"/>
      <c r="AD1654" s="34"/>
      <c r="AE1654" s="77">
        <v>6300</v>
      </c>
      <c r="AF1654" s="38">
        <v>46034</v>
      </c>
      <c r="AG1654" s="39">
        <v>294000</v>
      </c>
      <c r="AH1654" s="38"/>
      <c r="AI1654" s="39"/>
      <c r="AJ1654" s="38"/>
      <c r="AK1654" s="39"/>
      <c r="AL1654" s="34"/>
      <c r="AM1654" s="39"/>
      <c r="AN165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54" s="26"/>
      <c r="AQ1654" s="26"/>
      <c r="AR1654" s="26"/>
    </row>
    <row r="1655" spans="1:44" ht="19.5" customHeight="1" x14ac:dyDescent="0.25">
      <c r="A1655" s="32">
        <f t="shared" si="134"/>
        <v>2026</v>
      </c>
      <c r="B1655" s="32">
        <f t="shared" si="135"/>
        <v>1</v>
      </c>
      <c r="C1655" s="25">
        <v>46035</v>
      </c>
      <c r="D1655" s="57">
        <f t="shared" ca="1" si="132"/>
        <v>46097</v>
      </c>
      <c r="E1655" s="32" t="str">
        <f t="shared" ca="1" si="133"/>
        <v>2-Months</v>
      </c>
      <c r="F1655" s="32" t="str">
        <f>VLOOKUP(O1655,Stock[],5,FALSE)</f>
        <v>BE</v>
      </c>
      <c r="G1655" s="33" t="s">
        <v>2442</v>
      </c>
      <c r="H1655" s="34" t="s">
        <v>283</v>
      </c>
      <c r="I1655" s="34" t="s">
        <v>937</v>
      </c>
      <c r="J1655" s="32" t="str">
        <f>VLOOKUP(I1655,Customers[],2,FALSE)</f>
        <v>မသီတာဝင်း-၂</v>
      </c>
      <c r="K1655" s="32" t="str">
        <f>VLOOKUP(I1655,Customers[],4,FALSE)</f>
        <v>Wandwin</v>
      </c>
      <c r="L1655" s="32" t="str">
        <f>VLOOKUP(Table85[[#This Row],[CustomerID]],Table!H:K,3,0)</f>
        <v>သဖန်း</v>
      </c>
      <c r="M1655" s="32" t="str">
        <f>VLOOKUP(I1655,Customers[],5,FALSE)</f>
        <v>Van-2</v>
      </c>
      <c r="N1655" s="34" t="s">
        <v>9</v>
      </c>
      <c r="O1655" s="37" t="s">
        <v>223</v>
      </c>
      <c r="P1655" s="32" t="str">
        <f>VLOOKUP(O1655,Stock[],2,FALSE)</f>
        <v>ချယ်ရီအရက်သန့်ကော် (.6Ltr)</v>
      </c>
      <c r="Q1655" s="35">
        <f>VLOOKUP(O1655,Stock[],3,FALSE)</f>
        <v>0.6</v>
      </c>
      <c r="R1655" s="35">
        <f>VLOOKUP(O1655,Stock[],4,FALSE)</f>
        <v>24</v>
      </c>
      <c r="S1655" s="34"/>
      <c r="T1655" s="35">
        <f>(DailySales!$S1655/DailySales!$R1655)+DailySales!$U1655</f>
        <v>2</v>
      </c>
      <c r="U1655" s="34">
        <v>2</v>
      </c>
      <c r="V1655" s="36">
        <f>+DailySales!$T1655*DailySales!$R1655</f>
        <v>48</v>
      </c>
      <c r="W1655" s="36">
        <f>+DailySales!$V1655*DailySales!$Q1655</f>
        <v>28.799999999999997</v>
      </c>
      <c r="X1655" s="36">
        <f>VLOOKUP(O1655,Stock[],6,FALSE)</f>
        <v>875</v>
      </c>
      <c r="Y1655" s="36">
        <f>+DailySales!$V1655*DailySales!$X1655</f>
        <v>42000</v>
      </c>
      <c r="Z1655" s="37"/>
      <c r="AA1655" s="34"/>
      <c r="AB1655" s="78"/>
      <c r="AC1655" s="34"/>
      <c r="AD1655" s="34"/>
      <c r="AE1655" s="77">
        <v>1200</v>
      </c>
      <c r="AF1655" s="38">
        <v>46034</v>
      </c>
      <c r="AG1655" s="39">
        <v>43200</v>
      </c>
      <c r="AH1655" s="38"/>
      <c r="AI1655" s="39"/>
      <c r="AJ1655" s="38"/>
      <c r="AK1655" s="39"/>
      <c r="AL1655" s="34"/>
      <c r="AM1655" s="39"/>
      <c r="AN165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55" s="26"/>
      <c r="AQ1655" s="26"/>
      <c r="AR1655" s="26"/>
    </row>
    <row r="1656" spans="1:44" ht="19.5" customHeight="1" x14ac:dyDescent="0.25">
      <c r="A1656" s="32">
        <f t="shared" si="134"/>
        <v>2026</v>
      </c>
      <c r="B1656" s="32">
        <f t="shared" si="135"/>
        <v>1</v>
      </c>
      <c r="C1656" s="25">
        <v>46035</v>
      </c>
      <c r="D1656" s="57">
        <f t="shared" ca="1" si="132"/>
        <v>46097</v>
      </c>
      <c r="E1656" s="32" t="str">
        <f t="shared" ca="1" si="133"/>
        <v>2-Months</v>
      </c>
      <c r="F1656" s="32" t="str">
        <f>VLOOKUP(O1656,Stock[],5,FALSE)</f>
        <v>BE</v>
      </c>
      <c r="G1656" s="33" t="s">
        <v>2443</v>
      </c>
      <c r="H1656" s="34" t="s">
        <v>283</v>
      </c>
      <c r="I1656" s="34" t="s">
        <v>1774</v>
      </c>
      <c r="J1656" s="32" t="str">
        <f>VLOOKUP(I1656,Customers[],2,FALSE)</f>
        <v>မစန်းမြင့်</v>
      </c>
      <c r="K1656" s="32" t="str">
        <f>VLOOKUP(I1656,Customers[],4,FALSE)</f>
        <v>Wandwin</v>
      </c>
      <c r="L1656" s="32" t="str">
        <f>VLOOKUP(Table85[[#This Row],[CustomerID]],Table!H:K,3,0)</f>
        <v>သဖန်း</v>
      </c>
      <c r="M1656" s="32" t="str">
        <f>VLOOKUP(I1656,Customers[],5,FALSE)</f>
        <v>Van-2</v>
      </c>
      <c r="N1656" s="34" t="s">
        <v>9</v>
      </c>
      <c r="O1656" s="37" t="s">
        <v>223</v>
      </c>
      <c r="P1656" s="32" t="str">
        <f>VLOOKUP(O1656,Stock[],2,FALSE)</f>
        <v>ချယ်ရီအရက်သန့်ကော် (.6Ltr)</v>
      </c>
      <c r="Q1656" s="35">
        <f>VLOOKUP(O1656,Stock[],3,FALSE)</f>
        <v>0.6</v>
      </c>
      <c r="R1656" s="35">
        <f>VLOOKUP(O1656,Stock[],4,FALSE)</f>
        <v>24</v>
      </c>
      <c r="S1656" s="34"/>
      <c r="T1656" s="35">
        <f>(DailySales!$S1656/DailySales!$R1656)+DailySales!$U1656</f>
        <v>5</v>
      </c>
      <c r="U1656" s="34">
        <v>5</v>
      </c>
      <c r="V1656" s="36">
        <f>+DailySales!$T1656*DailySales!$R1656</f>
        <v>120</v>
      </c>
      <c r="W1656" s="36">
        <f>+DailySales!$V1656*DailySales!$Q1656</f>
        <v>72</v>
      </c>
      <c r="X1656" s="36">
        <f>VLOOKUP(O1656,Stock[],6,FALSE)</f>
        <v>875</v>
      </c>
      <c r="Y1656" s="36">
        <f>+DailySales!$V1656*DailySales!$X1656</f>
        <v>105000</v>
      </c>
      <c r="Z1656" s="37"/>
      <c r="AA1656" s="34"/>
      <c r="AB1656" s="78"/>
      <c r="AC1656" s="34"/>
      <c r="AD1656" s="34"/>
      <c r="AE1656" s="77">
        <v>3000</v>
      </c>
      <c r="AF1656" s="38">
        <v>46034</v>
      </c>
      <c r="AG1656" s="39">
        <v>108000</v>
      </c>
      <c r="AH1656" s="38"/>
      <c r="AI1656" s="39"/>
      <c r="AJ1656" s="38"/>
      <c r="AK1656" s="39"/>
      <c r="AL1656" s="34"/>
      <c r="AM1656" s="39"/>
      <c r="AN165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56" s="26"/>
      <c r="AQ1656" s="26"/>
      <c r="AR1656" s="26"/>
    </row>
    <row r="1657" spans="1:44" ht="19.5" customHeight="1" x14ac:dyDescent="0.25">
      <c r="A1657" s="32">
        <f t="shared" si="134"/>
        <v>2026</v>
      </c>
      <c r="B1657" s="32">
        <f t="shared" si="135"/>
        <v>1</v>
      </c>
      <c r="C1657" s="25">
        <v>46035</v>
      </c>
      <c r="D1657" s="57">
        <f t="shared" ca="1" si="132"/>
        <v>46097</v>
      </c>
      <c r="E1657" s="32" t="str">
        <f t="shared" ca="1" si="133"/>
        <v>2-Months</v>
      </c>
      <c r="F1657" s="32" t="str">
        <f>VLOOKUP(O1657,Stock[],5,FALSE)</f>
        <v>BE</v>
      </c>
      <c r="G1657" s="33" t="s">
        <v>2444</v>
      </c>
      <c r="H1657" s="34" t="s">
        <v>283</v>
      </c>
      <c r="I1657" s="34" t="s">
        <v>964</v>
      </c>
      <c r="J1657" s="32" t="str">
        <f>VLOOKUP(I1657,Customers[],2,FALSE)</f>
        <v>မနှင်းဝေအောင်</v>
      </c>
      <c r="K1657" s="32" t="str">
        <f>VLOOKUP(I1657,Customers[],4,FALSE)</f>
        <v>Wandwin</v>
      </c>
      <c r="L1657" s="32" t="str">
        <f>VLOOKUP(Table85[[#This Row],[CustomerID]],Table!H:K,3,0)</f>
        <v>ကျောင်းကုန်း</v>
      </c>
      <c r="M1657" s="32" t="str">
        <f>VLOOKUP(I1657,Customers[],5,FALSE)</f>
        <v>Van-2</v>
      </c>
      <c r="N1657" s="34" t="s">
        <v>9</v>
      </c>
      <c r="O1657" s="37" t="s">
        <v>1777</v>
      </c>
      <c r="P1657" s="32" t="str">
        <f>VLOOKUP(O1657,Stock[],2,FALSE)</f>
        <v>ရွှေမန်းကော်(1Ltr)</v>
      </c>
      <c r="Q1657" s="35">
        <f>VLOOKUP(O1657,Stock[],3,FALSE)</f>
        <v>1</v>
      </c>
      <c r="R1657" s="35">
        <f>VLOOKUP(O1657,Stock[],4,FALSE)</f>
        <v>12</v>
      </c>
      <c r="S1657" s="34"/>
      <c r="T1657" s="35">
        <f>(DailySales!$S1657/DailySales!$R1657)+DailySales!$U1657</f>
        <v>15</v>
      </c>
      <c r="U1657" s="34">
        <v>15</v>
      </c>
      <c r="V1657" s="36">
        <f>+DailySales!$T1657*DailySales!$R1657</f>
        <v>180</v>
      </c>
      <c r="W1657" s="36">
        <f>+DailySales!$V1657*DailySales!$Q1657</f>
        <v>180</v>
      </c>
      <c r="X1657" s="36">
        <f>VLOOKUP(O1657,Stock[],6,FALSE)</f>
        <v>1600</v>
      </c>
      <c r="Y1657" s="36">
        <f>+DailySales!$V1657*DailySales!$X1657</f>
        <v>288000</v>
      </c>
      <c r="Z1657" s="37"/>
      <c r="AA1657" s="34"/>
      <c r="AB1657" s="78"/>
      <c r="AC1657" s="34"/>
      <c r="AD1657" s="34"/>
      <c r="AE1657" s="77">
        <v>6000</v>
      </c>
      <c r="AF1657" s="38">
        <v>46034</v>
      </c>
      <c r="AG1657" s="39">
        <v>294000</v>
      </c>
      <c r="AH1657" s="38"/>
      <c r="AI1657" s="39"/>
      <c r="AJ1657" s="38"/>
      <c r="AK1657" s="39"/>
      <c r="AL1657" s="34"/>
      <c r="AM1657" s="39"/>
      <c r="AN165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57" s="26"/>
      <c r="AQ1657" s="26"/>
      <c r="AR1657" s="26"/>
    </row>
    <row r="1658" spans="1:44" ht="19.5" customHeight="1" x14ac:dyDescent="0.25">
      <c r="A1658" s="32">
        <f t="shared" si="134"/>
        <v>2026</v>
      </c>
      <c r="B1658" s="32">
        <f t="shared" si="135"/>
        <v>1</v>
      </c>
      <c r="C1658" s="25">
        <v>46035</v>
      </c>
      <c r="D1658" s="57">
        <f t="shared" ca="1" si="132"/>
        <v>46097</v>
      </c>
      <c r="E1658" s="32" t="str">
        <f t="shared" ca="1" si="133"/>
        <v>2-Months</v>
      </c>
      <c r="F1658" s="32" t="str">
        <f>VLOOKUP(O1658,Stock[],5,FALSE)</f>
        <v>BE</v>
      </c>
      <c r="G1658" s="33" t="s">
        <v>2444</v>
      </c>
      <c r="H1658" s="34" t="s">
        <v>283</v>
      </c>
      <c r="I1658" s="34" t="s">
        <v>964</v>
      </c>
      <c r="J1658" s="32" t="str">
        <f>VLOOKUP(I1658,Customers[],2,FALSE)</f>
        <v>မနှင်းဝေအောင်</v>
      </c>
      <c r="K1658" s="32" t="str">
        <f>VLOOKUP(I1658,Customers[],4,FALSE)</f>
        <v>Wandwin</v>
      </c>
      <c r="L1658" s="32" t="str">
        <f>VLOOKUP(Table85[[#This Row],[CustomerID]],Table!H:K,3,0)</f>
        <v>ကျောင်းကုန်း</v>
      </c>
      <c r="M1658" s="32" t="str">
        <f>VLOOKUP(I1658,Customers[],5,FALSE)</f>
        <v>Van-2</v>
      </c>
      <c r="N1658" s="34" t="s">
        <v>9</v>
      </c>
      <c r="O1658" s="37" t="s">
        <v>217</v>
      </c>
      <c r="P1658" s="32" t="str">
        <f>VLOOKUP(O1658,Stock[],2,FALSE)</f>
        <v>လိမ္မော်ဖြူ</v>
      </c>
      <c r="Q1658" s="35">
        <f>VLOOKUP(O1658,Stock[],3,FALSE)</f>
        <v>0.64</v>
      </c>
      <c r="R1658" s="35">
        <f>VLOOKUP(O1658,Stock[],4,FALSE)</f>
        <v>24</v>
      </c>
      <c r="S1658" s="34"/>
      <c r="T1658" s="35">
        <f>(DailySales!$S1658/DailySales!$R1658)+DailySales!$U1658</f>
        <v>3</v>
      </c>
      <c r="U1658" s="34">
        <v>3</v>
      </c>
      <c r="V1658" s="36">
        <f>+DailySales!$T1658*DailySales!$R1658</f>
        <v>72</v>
      </c>
      <c r="W1658" s="36">
        <f>+DailySales!$V1658*DailySales!$Q1658</f>
        <v>46.08</v>
      </c>
      <c r="X1658" s="36">
        <f>VLOOKUP(O1658,Stock[],6,FALSE)</f>
        <v>1330</v>
      </c>
      <c r="Y1658" s="36">
        <f>+DailySales!$V1658*DailySales!$X1658</f>
        <v>95760</v>
      </c>
      <c r="Z1658" s="37"/>
      <c r="AA1658" s="34"/>
      <c r="AB1658" s="78"/>
      <c r="AC1658" s="34"/>
      <c r="AD1658" s="34"/>
      <c r="AE1658" s="77">
        <v>1740</v>
      </c>
      <c r="AF1658" s="38">
        <v>46034</v>
      </c>
      <c r="AG1658" s="39">
        <v>97500</v>
      </c>
      <c r="AH1658" s="38"/>
      <c r="AI1658" s="39"/>
      <c r="AJ1658" s="38"/>
      <c r="AK1658" s="39"/>
      <c r="AL1658" s="34"/>
      <c r="AM1658" s="39"/>
      <c r="AN165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58" s="26"/>
      <c r="AQ1658" s="26"/>
      <c r="AR1658" s="26"/>
    </row>
    <row r="1659" spans="1:44" ht="19.5" customHeight="1" x14ac:dyDescent="0.25">
      <c r="A1659" s="32">
        <f t="shared" si="134"/>
        <v>2026</v>
      </c>
      <c r="B1659" s="32">
        <f t="shared" si="135"/>
        <v>1</v>
      </c>
      <c r="C1659" s="25">
        <v>46035</v>
      </c>
      <c r="D1659" s="57">
        <f t="shared" ca="1" si="132"/>
        <v>46097</v>
      </c>
      <c r="E1659" s="32" t="str">
        <f t="shared" ca="1" si="133"/>
        <v>2-Months</v>
      </c>
      <c r="F1659" s="32" t="str">
        <f>VLOOKUP(O1659,Stock[],5,FALSE)</f>
        <v>BE</v>
      </c>
      <c r="G1659" s="33" t="s">
        <v>2444</v>
      </c>
      <c r="H1659" s="34" t="s">
        <v>283</v>
      </c>
      <c r="I1659" s="34" t="s">
        <v>1014</v>
      </c>
      <c r="J1659" s="32" t="str">
        <f>VLOOKUP(I1659,Customers[],2,FALSE)</f>
        <v>FOC</v>
      </c>
      <c r="K1659" s="32">
        <f>VLOOKUP(I1659,Customers[],4,FALSE)</f>
        <v>0</v>
      </c>
      <c r="L1659" s="32">
        <f>VLOOKUP(Table85[[#This Row],[CustomerID]],Table!H:K,3,0)</f>
        <v>0</v>
      </c>
      <c r="M1659" s="32">
        <f>VLOOKUP(I1659,Customers[],5,FALSE)</f>
        <v>0</v>
      </c>
      <c r="N1659" s="34" t="s">
        <v>13</v>
      </c>
      <c r="O1659" s="37" t="s">
        <v>1777</v>
      </c>
      <c r="P1659" s="32" t="str">
        <f>VLOOKUP(O1659,Stock[],2,FALSE)</f>
        <v>ရွှေမန်းကော်(1Ltr)</v>
      </c>
      <c r="Q1659" s="35">
        <f>VLOOKUP(O1659,Stock[],3,FALSE)</f>
        <v>1</v>
      </c>
      <c r="R1659" s="35">
        <f>VLOOKUP(O1659,Stock[],4,FALSE)</f>
        <v>12</v>
      </c>
      <c r="S1659" s="34">
        <v>1</v>
      </c>
      <c r="T1659" s="35">
        <f>(DailySales!$S1659/DailySales!$R1659)+DailySales!$U1659</f>
        <v>8.3333333333333329E-2</v>
      </c>
      <c r="U1659" s="34"/>
      <c r="V1659" s="36">
        <f>+DailySales!$T1659*DailySales!$R1659</f>
        <v>1</v>
      </c>
      <c r="W1659" s="36">
        <f>+DailySales!$V1659*DailySales!$Q1659</f>
        <v>1</v>
      </c>
      <c r="X1659" s="36">
        <f>VLOOKUP(O1659,Stock[],6,FALSE)</f>
        <v>1600</v>
      </c>
      <c r="Y1659" s="36">
        <f>+DailySales!$V1659*DailySales!$X1659</f>
        <v>1600</v>
      </c>
      <c r="Z1659" s="37"/>
      <c r="AA1659" s="34"/>
      <c r="AB1659" s="78"/>
      <c r="AC1659" s="34"/>
      <c r="AD1659" s="34"/>
      <c r="AE1659" s="77"/>
      <c r="AF1659" s="38">
        <v>46034</v>
      </c>
      <c r="AG1659" s="39">
        <v>1600</v>
      </c>
      <c r="AH1659" s="38"/>
      <c r="AI1659" s="39"/>
      <c r="AJ1659" s="38"/>
      <c r="AK1659" s="39"/>
      <c r="AL1659" s="34"/>
      <c r="AM1659" s="39"/>
      <c r="AN165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59" s="26"/>
      <c r="AQ1659" s="26"/>
      <c r="AR1659" s="26"/>
    </row>
    <row r="1660" spans="1:44" ht="19.5" customHeight="1" x14ac:dyDescent="0.25">
      <c r="A1660" s="32">
        <f t="shared" si="134"/>
        <v>2026</v>
      </c>
      <c r="B1660" s="32">
        <f t="shared" si="135"/>
        <v>1</v>
      </c>
      <c r="C1660" s="25">
        <v>46035</v>
      </c>
      <c r="D1660" s="57">
        <f t="shared" ca="1" si="132"/>
        <v>46097</v>
      </c>
      <c r="E1660" s="32" t="str">
        <f t="shared" ca="1" si="133"/>
        <v>2-Months</v>
      </c>
      <c r="F1660" s="32" t="str">
        <f>VLOOKUP(O1660,Stock[],5,FALSE)</f>
        <v>BE</v>
      </c>
      <c r="G1660" s="33" t="s">
        <v>2445</v>
      </c>
      <c r="H1660" s="34" t="s">
        <v>275</v>
      </c>
      <c r="I1660" s="34" t="s">
        <v>523</v>
      </c>
      <c r="J1660" s="32" t="str">
        <f>VLOOKUP(I1660,Customers[],2,FALSE)</f>
        <v>တက်လူ</v>
      </c>
      <c r="K1660" s="32" t="str">
        <f>VLOOKUP(I1660,Customers[],4,FALSE)</f>
        <v>Pyawbwe</v>
      </c>
      <c r="L1660" s="32" t="str">
        <f>VLOOKUP(Table85[[#This Row],[CustomerID]],Table!H:K,3,0)</f>
        <v>ရွာတန်း</v>
      </c>
      <c r="M1660" s="32" t="str">
        <f>VLOOKUP(I1660,Customers[],5,FALSE)</f>
        <v>Van-1</v>
      </c>
      <c r="N1660" s="34" t="s">
        <v>9</v>
      </c>
      <c r="O1660" s="37" t="s">
        <v>214</v>
      </c>
      <c r="P1660" s="32" t="str">
        <f>VLOOKUP(O1660,Stock[],2,FALSE)</f>
        <v>ကောင်းကြည်</v>
      </c>
      <c r="Q1660" s="35">
        <f>VLOOKUP(O1660,Stock[],3,FALSE)</f>
        <v>0.64</v>
      </c>
      <c r="R1660" s="35">
        <f>VLOOKUP(O1660,Stock[],4,FALSE)</f>
        <v>14</v>
      </c>
      <c r="S1660" s="34"/>
      <c r="T1660" s="35">
        <f>(DailySales!$S1660/DailySales!$R1660)+DailySales!$U1660</f>
        <v>30</v>
      </c>
      <c r="U1660" s="34">
        <v>30</v>
      </c>
      <c r="V1660" s="36">
        <f>+DailySales!$T1660*DailySales!$R1660</f>
        <v>420</v>
      </c>
      <c r="W1660" s="36">
        <f>+DailySales!$V1660*DailySales!$Q1660</f>
        <v>268.8</v>
      </c>
      <c r="X1660" s="36">
        <f>VLOOKUP(O1660,Stock[],6,FALSE)</f>
        <v>1330</v>
      </c>
      <c r="Y1660" s="36">
        <f>+DailySales!$V1660*DailySales!$X1660</f>
        <v>558600</v>
      </c>
      <c r="Z1660" s="37"/>
      <c r="AA1660" s="34"/>
      <c r="AB1660" s="78">
        <v>2160</v>
      </c>
      <c r="AC1660" s="34">
        <v>2940</v>
      </c>
      <c r="AD1660" s="34"/>
      <c r="AE1660" s="77">
        <v>10500</v>
      </c>
      <c r="AF1660" s="38">
        <v>46034</v>
      </c>
      <c r="AG1660" s="39">
        <v>564000</v>
      </c>
      <c r="AH1660" s="38"/>
      <c r="AI1660" s="39"/>
      <c r="AJ1660" s="38"/>
      <c r="AK1660" s="39"/>
      <c r="AL1660" s="34"/>
      <c r="AM1660" s="39"/>
      <c r="AN166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60" s="26"/>
      <c r="AQ1660" s="26"/>
      <c r="AR1660" s="26"/>
    </row>
    <row r="1661" spans="1:44" ht="19.5" customHeight="1" x14ac:dyDescent="0.25">
      <c r="A1661" s="32">
        <f t="shared" si="134"/>
        <v>2026</v>
      </c>
      <c r="B1661" s="32">
        <f t="shared" si="135"/>
        <v>1</v>
      </c>
      <c r="C1661" s="25">
        <v>46035</v>
      </c>
      <c r="D1661" s="57">
        <f t="shared" ca="1" si="132"/>
        <v>46097</v>
      </c>
      <c r="E1661" s="32" t="str">
        <f t="shared" ca="1" si="133"/>
        <v>2-Months</v>
      </c>
      <c r="F1661" s="32" t="str">
        <f>VLOOKUP(O1661,Stock[],5,FALSE)</f>
        <v>BE</v>
      </c>
      <c r="G1661" s="33" t="s">
        <v>2446</v>
      </c>
      <c r="H1661" s="34" t="s">
        <v>275</v>
      </c>
      <c r="I1661" s="34" t="s">
        <v>1068</v>
      </c>
      <c r="J1661" s="32" t="str">
        <f>VLOOKUP(I1661,Customers[],2,FALSE)</f>
        <v>ကိုသိန်းလွင်</v>
      </c>
      <c r="K1661" s="32" t="str">
        <f>VLOOKUP(I1661,Customers[],4,FALSE)</f>
        <v>Pyawbwe</v>
      </c>
      <c r="L1661" s="32" t="str">
        <f>VLOOKUP(Table85[[#This Row],[CustomerID]],Table!H:K,3,0)</f>
        <v>ကန်ဦး</v>
      </c>
      <c r="M1661" s="32" t="str">
        <f>VLOOKUP(I1661,Customers[],5,FALSE)</f>
        <v>Van-1</v>
      </c>
      <c r="N1661" s="34" t="s">
        <v>9</v>
      </c>
      <c r="O1661" s="37" t="s">
        <v>225</v>
      </c>
      <c r="P1661" s="32" t="str">
        <f>VLOOKUP(O1661,Stock[],2,FALSE)</f>
        <v>ချယ်ရီသံပုရာအရက်သန့်ကော် (1Ltr)</v>
      </c>
      <c r="Q1661" s="35">
        <f>VLOOKUP(O1661,Stock[],3,FALSE)</f>
        <v>1</v>
      </c>
      <c r="R1661" s="35">
        <f>VLOOKUP(O1661,Stock[],4,FALSE)</f>
        <v>12</v>
      </c>
      <c r="S1661" s="34"/>
      <c r="T1661" s="35">
        <f>(DailySales!$S1661/DailySales!$R1661)+DailySales!$U1661</f>
        <v>5</v>
      </c>
      <c r="U1661" s="34">
        <v>5</v>
      </c>
      <c r="V1661" s="36">
        <f>+DailySales!$T1661*DailySales!$R1661</f>
        <v>60</v>
      </c>
      <c r="W1661" s="36">
        <f>+DailySales!$V1661*DailySales!$Q1661</f>
        <v>60</v>
      </c>
      <c r="X1661" s="36">
        <f>VLOOKUP(O1661,Stock[],6,FALSE)</f>
        <v>1260</v>
      </c>
      <c r="Y1661" s="36">
        <f>+DailySales!$V1661*DailySales!$X1661</f>
        <v>75600</v>
      </c>
      <c r="Z1661" s="37"/>
      <c r="AA1661" s="34"/>
      <c r="AB1661" s="78"/>
      <c r="AC1661" s="34"/>
      <c r="AD1661" s="34"/>
      <c r="AE1661" s="77">
        <v>1900</v>
      </c>
      <c r="AF1661" s="38">
        <v>46034</v>
      </c>
      <c r="AG1661" s="39">
        <v>77500</v>
      </c>
      <c r="AH1661" s="38"/>
      <c r="AI1661" s="39"/>
      <c r="AJ1661" s="38"/>
      <c r="AK1661" s="39"/>
      <c r="AL1661" s="34"/>
      <c r="AM1661" s="39"/>
      <c r="AN166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61" s="26"/>
      <c r="AQ1661" s="26"/>
      <c r="AR1661" s="26"/>
    </row>
    <row r="1662" spans="1:44" ht="19.5" customHeight="1" x14ac:dyDescent="0.25">
      <c r="A1662" s="32">
        <f t="shared" si="134"/>
        <v>2026</v>
      </c>
      <c r="B1662" s="32">
        <f t="shared" si="135"/>
        <v>1</v>
      </c>
      <c r="C1662" s="25">
        <v>46035</v>
      </c>
      <c r="D1662" s="57">
        <f t="shared" ca="1" si="132"/>
        <v>46097</v>
      </c>
      <c r="E1662" s="32" t="str">
        <f t="shared" ca="1" si="133"/>
        <v>2-Months</v>
      </c>
      <c r="F1662" s="32" t="str">
        <f>VLOOKUP(O1662,Stock[],5,FALSE)</f>
        <v>BE</v>
      </c>
      <c r="G1662" s="33" t="s">
        <v>2446</v>
      </c>
      <c r="H1662" s="34" t="s">
        <v>275</v>
      </c>
      <c r="I1662" s="34" t="s">
        <v>1068</v>
      </c>
      <c r="J1662" s="32" t="str">
        <f>VLOOKUP(I1662,Customers[],2,FALSE)</f>
        <v>ကိုသိန်းလွင်</v>
      </c>
      <c r="K1662" s="32" t="str">
        <f>VLOOKUP(I1662,Customers[],4,FALSE)</f>
        <v>Pyawbwe</v>
      </c>
      <c r="L1662" s="32" t="str">
        <f>VLOOKUP(Table85[[#This Row],[CustomerID]],Table!H:K,3,0)</f>
        <v>ကန်ဦး</v>
      </c>
      <c r="M1662" s="32" t="str">
        <f>VLOOKUP(I1662,Customers[],5,FALSE)</f>
        <v>Van-1</v>
      </c>
      <c r="N1662" s="34" t="s">
        <v>9</v>
      </c>
      <c r="O1662" s="37" t="s">
        <v>220</v>
      </c>
      <c r="P1662" s="32" t="str">
        <f>VLOOKUP(O1662,Stock[],2,FALSE)</f>
        <v>မြန်မာရှောက်ပျား</v>
      </c>
      <c r="Q1662" s="35">
        <f>VLOOKUP(O1662,Stock[],3,FALSE)</f>
        <v>0.64</v>
      </c>
      <c r="R1662" s="35">
        <f>VLOOKUP(O1662,Stock[],4,FALSE)</f>
        <v>14</v>
      </c>
      <c r="S1662" s="34"/>
      <c r="T1662" s="35">
        <f>(DailySales!$S1662/DailySales!$R1662)+DailySales!$U1662</f>
        <v>3</v>
      </c>
      <c r="U1662" s="34">
        <v>3</v>
      </c>
      <c r="V1662" s="36">
        <f>+DailySales!$T1662*DailySales!$R1662</f>
        <v>42</v>
      </c>
      <c r="W1662" s="36">
        <f>+DailySales!$V1662*DailySales!$Q1662</f>
        <v>26.88</v>
      </c>
      <c r="X1662" s="36">
        <f>VLOOKUP(O1662,Stock[],6,FALSE)</f>
        <v>1370</v>
      </c>
      <c r="Y1662" s="36">
        <f>+DailySales!$V1662*DailySales!$X1662</f>
        <v>57540</v>
      </c>
      <c r="Z1662" s="37"/>
      <c r="AA1662" s="34"/>
      <c r="AB1662" s="78"/>
      <c r="AC1662" s="34"/>
      <c r="AD1662" s="34"/>
      <c r="AE1662" s="77">
        <v>1260</v>
      </c>
      <c r="AF1662" s="38">
        <v>46034</v>
      </c>
      <c r="AG1662" s="39">
        <v>58800</v>
      </c>
      <c r="AH1662" s="38"/>
      <c r="AI1662" s="39"/>
      <c r="AJ1662" s="38"/>
      <c r="AK1662" s="39"/>
      <c r="AL1662" s="34"/>
      <c r="AM1662" s="39"/>
      <c r="AN166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62" s="26"/>
      <c r="AQ1662" s="26"/>
      <c r="AR1662" s="26"/>
    </row>
    <row r="1663" spans="1:44" ht="19.5" customHeight="1" x14ac:dyDescent="0.25">
      <c r="A1663" s="32">
        <f t="shared" si="134"/>
        <v>2026</v>
      </c>
      <c r="B1663" s="32">
        <f t="shared" si="135"/>
        <v>1</v>
      </c>
      <c r="C1663" s="25">
        <v>46035</v>
      </c>
      <c r="D1663" s="57">
        <f t="shared" ca="1" si="132"/>
        <v>46097</v>
      </c>
      <c r="E1663" s="32" t="str">
        <f t="shared" ca="1" si="133"/>
        <v>2-Months</v>
      </c>
      <c r="F1663" s="32" t="str">
        <f>VLOOKUP(O1663,Stock[],5,FALSE)</f>
        <v>BE</v>
      </c>
      <c r="G1663" s="33" t="s">
        <v>2447</v>
      </c>
      <c r="H1663" s="34" t="s">
        <v>275</v>
      </c>
      <c r="I1663" s="34" t="s">
        <v>866</v>
      </c>
      <c r="J1663" s="32" t="str">
        <f>VLOOKUP(I1663,Customers[],2,FALSE)</f>
        <v>မစိုးသီတာ</v>
      </c>
      <c r="K1663" s="32" t="str">
        <f>VLOOKUP(I1663,Customers[],4,FALSE)</f>
        <v>Pyawbwe</v>
      </c>
      <c r="L1663" s="32" t="str">
        <f>VLOOKUP(Table85[[#This Row],[CustomerID]],Table!H:K,3,0)</f>
        <v>ကံဦး</v>
      </c>
      <c r="M1663" s="32" t="str">
        <f>VLOOKUP(I1663,Customers[],5,FALSE)</f>
        <v>Van-1</v>
      </c>
      <c r="N1663" s="34" t="s">
        <v>9</v>
      </c>
      <c r="O1663" s="37" t="s">
        <v>225</v>
      </c>
      <c r="P1663" s="32" t="str">
        <f>VLOOKUP(O1663,Stock[],2,FALSE)</f>
        <v>ချယ်ရီသံပုရာအရက်သန့်ကော် (1Ltr)</v>
      </c>
      <c r="Q1663" s="35">
        <f>VLOOKUP(O1663,Stock[],3,FALSE)</f>
        <v>1</v>
      </c>
      <c r="R1663" s="35">
        <f>VLOOKUP(O1663,Stock[],4,FALSE)</f>
        <v>12</v>
      </c>
      <c r="S1663" s="34"/>
      <c r="T1663" s="35">
        <f>(DailySales!$S1663/DailySales!$R1663)+DailySales!$U1663</f>
        <v>5</v>
      </c>
      <c r="U1663" s="34">
        <v>5</v>
      </c>
      <c r="V1663" s="36">
        <f>+DailySales!$T1663*DailySales!$R1663</f>
        <v>60</v>
      </c>
      <c r="W1663" s="36">
        <f>+DailySales!$V1663*DailySales!$Q1663</f>
        <v>60</v>
      </c>
      <c r="X1663" s="36">
        <f>VLOOKUP(O1663,Stock[],6,FALSE)</f>
        <v>1260</v>
      </c>
      <c r="Y1663" s="36">
        <f>+DailySales!$V1663*DailySales!$X1663</f>
        <v>75600</v>
      </c>
      <c r="Z1663" s="37"/>
      <c r="AA1663" s="34"/>
      <c r="AB1663" s="78"/>
      <c r="AC1663" s="34"/>
      <c r="AD1663" s="34"/>
      <c r="AE1663" s="77">
        <v>1900</v>
      </c>
      <c r="AF1663" s="38">
        <v>46034</v>
      </c>
      <c r="AG1663" s="39">
        <v>77500</v>
      </c>
      <c r="AH1663" s="38"/>
      <c r="AI1663" s="39"/>
      <c r="AJ1663" s="38"/>
      <c r="AK1663" s="39"/>
      <c r="AL1663" s="34"/>
      <c r="AM1663" s="39"/>
      <c r="AN166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63" s="26"/>
      <c r="AQ1663" s="26"/>
      <c r="AR1663" s="26"/>
    </row>
    <row r="1664" spans="1:44" ht="19.5" customHeight="1" x14ac:dyDescent="0.25">
      <c r="A1664" s="32">
        <f t="shared" si="134"/>
        <v>2026</v>
      </c>
      <c r="B1664" s="32">
        <f t="shared" si="135"/>
        <v>1</v>
      </c>
      <c r="C1664" s="25">
        <v>46035</v>
      </c>
      <c r="D1664" s="57">
        <f t="shared" ca="1" si="132"/>
        <v>46097</v>
      </c>
      <c r="E1664" s="32" t="str">
        <f t="shared" ca="1" si="133"/>
        <v>2-Months</v>
      </c>
      <c r="F1664" s="32" t="str">
        <f>VLOOKUP(O1664,Stock[],5,FALSE)</f>
        <v>BE</v>
      </c>
      <c r="G1664" s="33" t="s">
        <v>2447</v>
      </c>
      <c r="H1664" s="34" t="s">
        <v>275</v>
      </c>
      <c r="I1664" s="34" t="s">
        <v>866</v>
      </c>
      <c r="J1664" s="32" t="str">
        <f>VLOOKUP(I1664,Customers[],2,FALSE)</f>
        <v>မစိုးသီတာ</v>
      </c>
      <c r="K1664" s="32" t="str">
        <f>VLOOKUP(I1664,Customers[],4,FALSE)</f>
        <v>Pyawbwe</v>
      </c>
      <c r="L1664" s="32" t="str">
        <f>VLOOKUP(Table85[[#This Row],[CustomerID]],Table!H:K,3,0)</f>
        <v>ကံဦး</v>
      </c>
      <c r="M1664" s="32" t="str">
        <f>VLOOKUP(I1664,Customers[],5,FALSE)</f>
        <v>Van-1</v>
      </c>
      <c r="N1664" s="34" t="s">
        <v>9</v>
      </c>
      <c r="O1664" s="37" t="s">
        <v>224</v>
      </c>
      <c r="P1664" s="32" t="str">
        <f>VLOOKUP(O1664,Stock[],2,FALSE)</f>
        <v>ချယ်ရီသံပုရာအရက်သန့်ကော် (.6Ltr)</v>
      </c>
      <c r="Q1664" s="35">
        <f>VLOOKUP(O1664,Stock[],3,FALSE)</f>
        <v>0.6</v>
      </c>
      <c r="R1664" s="35">
        <f>VLOOKUP(O1664,Stock[],4,FALSE)</f>
        <v>24</v>
      </c>
      <c r="S1664" s="34"/>
      <c r="T1664" s="35">
        <f>(DailySales!$S1664/DailySales!$R1664)+DailySales!$U1664</f>
        <v>1</v>
      </c>
      <c r="U1664" s="34">
        <v>1</v>
      </c>
      <c r="V1664" s="36">
        <f>+DailySales!$T1664*DailySales!$R1664</f>
        <v>24</v>
      </c>
      <c r="W1664" s="36">
        <f>+DailySales!$V1664*DailySales!$Q1664</f>
        <v>14.399999999999999</v>
      </c>
      <c r="X1664" s="36">
        <f>VLOOKUP(O1664,Stock[],6,FALSE)</f>
        <v>915</v>
      </c>
      <c r="Y1664" s="36">
        <f>+DailySales!$V1664*DailySales!$X1664</f>
        <v>21960</v>
      </c>
      <c r="Z1664" s="37"/>
      <c r="AA1664" s="34"/>
      <c r="AB1664" s="78"/>
      <c r="AC1664" s="34"/>
      <c r="AD1664" s="34"/>
      <c r="AE1664" s="77">
        <v>40</v>
      </c>
      <c r="AF1664" s="38">
        <v>46034</v>
      </c>
      <c r="AG1664" s="39">
        <v>22000</v>
      </c>
      <c r="AH1664" s="38"/>
      <c r="AI1664" s="39"/>
      <c r="AJ1664" s="38"/>
      <c r="AK1664" s="39"/>
      <c r="AL1664" s="34"/>
      <c r="AM1664" s="39"/>
      <c r="AN166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64" s="26"/>
      <c r="AQ1664" s="26"/>
      <c r="AR1664" s="26"/>
    </row>
    <row r="1665" spans="1:44" ht="19.5" customHeight="1" x14ac:dyDescent="0.25">
      <c r="A1665" s="32">
        <f t="shared" si="134"/>
        <v>2026</v>
      </c>
      <c r="B1665" s="32">
        <f t="shared" si="135"/>
        <v>1</v>
      </c>
      <c r="C1665" s="25">
        <v>46035</v>
      </c>
      <c r="D1665" s="57">
        <f t="shared" ca="1" si="132"/>
        <v>46097</v>
      </c>
      <c r="E1665" s="32" t="str">
        <f t="shared" ca="1" si="133"/>
        <v>2-Months</v>
      </c>
      <c r="F1665" s="32" t="str">
        <f>VLOOKUP(O1665,Stock[],5,FALSE)</f>
        <v>BE</v>
      </c>
      <c r="G1665" s="33" t="s">
        <v>2448</v>
      </c>
      <c r="H1665" s="34" t="s">
        <v>275</v>
      </c>
      <c r="I1665" s="34" t="s">
        <v>863</v>
      </c>
      <c r="J1665" s="32" t="str">
        <f>VLOOKUP(I1665,Customers[],2,FALSE)</f>
        <v>မစိန်</v>
      </c>
      <c r="K1665" s="32" t="str">
        <f>VLOOKUP(I1665,Customers[],4,FALSE)</f>
        <v>Pyawbwe</v>
      </c>
      <c r="L1665" s="32" t="str">
        <f>VLOOKUP(Table85[[#This Row],[CustomerID]],Table!H:K,3,0)</f>
        <v>ကံဦး</v>
      </c>
      <c r="M1665" s="32" t="str">
        <f>VLOOKUP(I1665,Customers[],5,FALSE)</f>
        <v>Van-1</v>
      </c>
      <c r="N1665" s="34" t="s">
        <v>9</v>
      </c>
      <c r="O1665" s="37" t="s">
        <v>225</v>
      </c>
      <c r="P1665" s="32" t="str">
        <f>VLOOKUP(O1665,Stock[],2,FALSE)</f>
        <v>ချယ်ရီသံပုရာအရက်သန့်ကော် (1Ltr)</v>
      </c>
      <c r="Q1665" s="35">
        <f>VLOOKUP(O1665,Stock[],3,FALSE)</f>
        <v>1</v>
      </c>
      <c r="R1665" s="35">
        <f>VLOOKUP(O1665,Stock[],4,FALSE)</f>
        <v>12</v>
      </c>
      <c r="S1665" s="34"/>
      <c r="T1665" s="35">
        <f>(DailySales!$S1665/DailySales!$R1665)+DailySales!$U1665</f>
        <v>5</v>
      </c>
      <c r="U1665" s="34">
        <v>5</v>
      </c>
      <c r="V1665" s="36">
        <f>+DailySales!$T1665*DailySales!$R1665</f>
        <v>60</v>
      </c>
      <c r="W1665" s="36">
        <f>+DailySales!$V1665*DailySales!$Q1665</f>
        <v>60</v>
      </c>
      <c r="X1665" s="36">
        <f>VLOOKUP(O1665,Stock[],6,FALSE)</f>
        <v>1260</v>
      </c>
      <c r="Y1665" s="36">
        <f>+DailySales!$V1665*DailySales!$X1665</f>
        <v>75600</v>
      </c>
      <c r="Z1665" s="37"/>
      <c r="AA1665" s="34"/>
      <c r="AB1665" s="78"/>
      <c r="AC1665" s="34"/>
      <c r="AD1665" s="34"/>
      <c r="AE1665" s="77">
        <v>1900</v>
      </c>
      <c r="AF1665" s="38">
        <v>46034</v>
      </c>
      <c r="AG1665" s="39">
        <v>77500</v>
      </c>
      <c r="AH1665" s="38"/>
      <c r="AI1665" s="39"/>
      <c r="AJ1665" s="38"/>
      <c r="AK1665" s="39"/>
      <c r="AL1665" s="34"/>
      <c r="AM1665" s="39"/>
      <c r="AN166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65" s="26"/>
      <c r="AQ1665" s="26"/>
      <c r="AR1665" s="26"/>
    </row>
    <row r="1666" spans="1:44" ht="19.5" customHeight="1" x14ac:dyDescent="0.25">
      <c r="A1666" s="32">
        <f t="shared" si="134"/>
        <v>2026</v>
      </c>
      <c r="B1666" s="32">
        <f t="shared" si="135"/>
        <v>1</v>
      </c>
      <c r="C1666" s="25">
        <v>46035</v>
      </c>
      <c r="D1666" s="57">
        <f t="shared" ref="D1666:D1729" ca="1" si="136">TODAY()</f>
        <v>46097</v>
      </c>
      <c r="E1666" s="32" t="str">
        <f t="shared" ref="E1666:E1729" ca="1" si="137">DATEDIF(C1666,D1666,"M")&amp;"-Months"</f>
        <v>2-Months</v>
      </c>
      <c r="F1666" s="32" t="str">
        <f>VLOOKUP(O1666,Stock[],5,FALSE)</f>
        <v>BE</v>
      </c>
      <c r="G1666" s="33" t="s">
        <v>2448</v>
      </c>
      <c r="H1666" s="34" t="s">
        <v>275</v>
      </c>
      <c r="I1666" s="34" t="s">
        <v>863</v>
      </c>
      <c r="J1666" s="32" t="str">
        <f>VLOOKUP(I1666,Customers[],2,FALSE)</f>
        <v>မစိန်</v>
      </c>
      <c r="K1666" s="32" t="str">
        <f>VLOOKUP(I1666,Customers[],4,FALSE)</f>
        <v>Pyawbwe</v>
      </c>
      <c r="L1666" s="32" t="str">
        <f>VLOOKUP(Table85[[#This Row],[CustomerID]],Table!H:K,3,0)</f>
        <v>ကံဦး</v>
      </c>
      <c r="M1666" s="32" t="str">
        <f>VLOOKUP(I1666,Customers[],5,FALSE)</f>
        <v>Van-1</v>
      </c>
      <c r="N1666" s="34" t="s">
        <v>9</v>
      </c>
      <c r="O1666" s="37" t="s">
        <v>220</v>
      </c>
      <c r="P1666" s="32" t="str">
        <f>VLOOKUP(O1666,Stock[],2,FALSE)</f>
        <v>မြန်မာရှောက်ပျား</v>
      </c>
      <c r="Q1666" s="35">
        <f>VLOOKUP(O1666,Stock[],3,FALSE)</f>
        <v>0.64</v>
      </c>
      <c r="R1666" s="35">
        <f>VLOOKUP(O1666,Stock[],4,FALSE)</f>
        <v>14</v>
      </c>
      <c r="S1666" s="34"/>
      <c r="T1666" s="35">
        <f>(DailySales!$S1666/DailySales!$R1666)+DailySales!$U1666</f>
        <v>5</v>
      </c>
      <c r="U1666" s="34">
        <v>5</v>
      </c>
      <c r="V1666" s="36">
        <f>+DailySales!$T1666*DailySales!$R1666</f>
        <v>70</v>
      </c>
      <c r="W1666" s="36">
        <f>+DailySales!$V1666*DailySales!$Q1666</f>
        <v>44.800000000000004</v>
      </c>
      <c r="X1666" s="36">
        <f>VLOOKUP(O1666,Stock[],6,FALSE)</f>
        <v>1370</v>
      </c>
      <c r="Y1666" s="36">
        <f>+DailySales!$V1666*DailySales!$X1666</f>
        <v>95900</v>
      </c>
      <c r="Z1666" s="37"/>
      <c r="AA1666" s="34"/>
      <c r="AB1666" s="78"/>
      <c r="AC1666" s="34"/>
      <c r="AD1666" s="34"/>
      <c r="AE1666" s="77">
        <v>2100</v>
      </c>
      <c r="AF1666" s="38">
        <v>46034</v>
      </c>
      <c r="AG1666" s="39">
        <v>98000</v>
      </c>
      <c r="AH1666" s="38"/>
      <c r="AI1666" s="39"/>
      <c r="AJ1666" s="38"/>
      <c r="AK1666" s="39"/>
      <c r="AL1666" s="34"/>
      <c r="AM1666" s="39"/>
      <c r="AN166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66" s="26"/>
      <c r="AQ1666" s="26"/>
      <c r="AR1666" s="26"/>
    </row>
    <row r="1667" spans="1:44" ht="19.5" customHeight="1" x14ac:dyDescent="0.25">
      <c r="A1667" s="32">
        <f t="shared" si="134"/>
        <v>2026</v>
      </c>
      <c r="B1667" s="32">
        <f t="shared" si="135"/>
        <v>1</v>
      </c>
      <c r="C1667" s="25">
        <v>46035</v>
      </c>
      <c r="D1667" s="57">
        <f t="shared" ca="1" si="136"/>
        <v>46097</v>
      </c>
      <c r="E1667" s="32" t="str">
        <f t="shared" ca="1" si="137"/>
        <v>2-Months</v>
      </c>
      <c r="F1667" s="32" t="str">
        <f>VLOOKUP(O1667,Stock[],5,FALSE)</f>
        <v>BE</v>
      </c>
      <c r="G1667" s="33" t="s">
        <v>2448</v>
      </c>
      <c r="H1667" s="34" t="s">
        <v>275</v>
      </c>
      <c r="I1667" s="34" t="s">
        <v>863</v>
      </c>
      <c r="J1667" s="32" t="str">
        <f>VLOOKUP(I1667,Customers[],2,FALSE)</f>
        <v>မစိန်</v>
      </c>
      <c r="K1667" s="32" t="str">
        <f>VLOOKUP(I1667,Customers[],4,FALSE)</f>
        <v>Pyawbwe</v>
      </c>
      <c r="L1667" s="32" t="str">
        <f>VLOOKUP(Table85[[#This Row],[CustomerID]],Table!H:K,3,0)</f>
        <v>ကံဦး</v>
      </c>
      <c r="M1667" s="32" t="str">
        <f>VLOOKUP(I1667,Customers[],5,FALSE)</f>
        <v>Van-1</v>
      </c>
      <c r="N1667" s="34" t="s">
        <v>9</v>
      </c>
      <c r="O1667" s="37" t="s">
        <v>221</v>
      </c>
      <c r="P1667" s="32" t="str">
        <f>VLOOKUP(O1667,Stock[],2,FALSE)</f>
        <v>မိုးနဲကွန်ကီး</v>
      </c>
      <c r="Q1667" s="35">
        <f>VLOOKUP(O1667,Stock[],3,FALSE)</f>
        <v>0.64</v>
      </c>
      <c r="R1667" s="35">
        <f>VLOOKUP(O1667,Stock[],4,FALSE)</f>
        <v>14</v>
      </c>
      <c r="S1667" s="34"/>
      <c r="T1667" s="35">
        <f>(DailySales!$S1667/DailySales!$R1667)+DailySales!$U1667</f>
        <v>5</v>
      </c>
      <c r="U1667" s="34">
        <v>5</v>
      </c>
      <c r="V1667" s="36">
        <f>+DailySales!$T1667*DailySales!$R1667</f>
        <v>70</v>
      </c>
      <c r="W1667" s="36">
        <f>+DailySales!$V1667*DailySales!$Q1667</f>
        <v>44.800000000000004</v>
      </c>
      <c r="X1667" s="36">
        <f>VLOOKUP(O1667,Stock[],6,FALSE)</f>
        <v>1500</v>
      </c>
      <c r="Y1667" s="36">
        <f>+DailySales!$V1667*DailySales!$X1667</f>
        <v>105000</v>
      </c>
      <c r="Z1667" s="37"/>
      <c r="AA1667" s="34"/>
      <c r="AB1667" s="78"/>
      <c r="AC1667" s="34"/>
      <c r="AD1667" s="34"/>
      <c r="AE1667" s="77">
        <v>2000</v>
      </c>
      <c r="AF1667" s="38">
        <v>46034</v>
      </c>
      <c r="AG1667" s="39">
        <v>107000</v>
      </c>
      <c r="AH1667" s="38"/>
      <c r="AI1667" s="39"/>
      <c r="AJ1667" s="38"/>
      <c r="AK1667" s="39"/>
      <c r="AL1667" s="34"/>
      <c r="AM1667" s="39"/>
      <c r="AN166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67" s="26"/>
      <c r="AQ1667" s="26"/>
      <c r="AR1667" s="26"/>
    </row>
    <row r="1668" spans="1:44" ht="19.5" customHeight="1" x14ac:dyDescent="0.25">
      <c r="A1668" s="32">
        <f t="shared" si="134"/>
        <v>2026</v>
      </c>
      <c r="B1668" s="32">
        <f t="shared" si="135"/>
        <v>1</v>
      </c>
      <c r="C1668" s="25">
        <v>46035</v>
      </c>
      <c r="D1668" s="57">
        <f t="shared" ca="1" si="136"/>
        <v>46097</v>
      </c>
      <c r="E1668" s="32" t="str">
        <f t="shared" ca="1" si="137"/>
        <v>2-Months</v>
      </c>
      <c r="F1668" s="32" t="str">
        <f>VLOOKUP(O1668,Stock[],5,FALSE)</f>
        <v>BE</v>
      </c>
      <c r="G1668" s="33" t="s">
        <v>2449</v>
      </c>
      <c r="H1668" s="34" t="s">
        <v>275</v>
      </c>
      <c r="I1668" s="34" t="s">
        <v>524</v>
      </c>
      <c r="J1668" s="32" t="str">
        <f>VLOOKUP(I1668,Customers[],2,FALSE)</f>
        <v>ကိုထွန်းထွန်း</v>
      </c>
      <c r="K1668" s="32" t="str">
        <f>VLOOKUP(I1668,Customers[],4,FALSE)</f>
        <v>Pyawbwe</v>
      </c>
      <c r="L1668" s="32" t="str">
        <f>VLOOKUP(Table85[[#This Row],[CustomerID]],Table!H:K,3,0)</f>
        <v>ဘိုကုန်း</v>
      </c>
      <c r="M1668" s="32" t="str">
        <f>VLOOKUP(I1668,Customers[],5,FALSE)</f>
        <v>Van-1</v>
      </c>
      <c r="N1668" s="34" t="s">
        <v>9</v>
      </c>
      <c r="O1668" s="37" t="s">
        <v>220</v>
      </c>
      <c r="P1668" s="32" t="str">
        <f>VLOOKUP(O1668,Stock[],2,FALSE)</f>
        <v>မြန်မာရှောက်ပျား</v>
      </c>
      <c r="Q1668" s="35">
        <f>VLOOKUP(O1668,Stock[],3,FALSE)</f>
        <v>0.64</v>
      </c>
      <c r="R1668" s="35">
        <f>VLOOKUP(O1668,Stock[],4,FALSE)</f>
        <v>14</v>
      </c>
      <c r="S1668" s="34"/>
      <c r="T1668" s="35">
        <f>(DailySales!$S1668/DailySales!$R1668)+DailySales!$U1668</f>
        <v>10</v>
      </c>
      <c r="U1668" s="34">
        <v>10</v>
      </c>
      <c r="V1668" s="36">
        <f>+DailySales!$T1668*DailySales!$R1668</f>
        <v>140</v>
      </c>
      <c r="W1668" s="36">
        <f>+DailySales!$V1668*DailySales!$Q1668</f>
        <v>89.600000000000009</v>
      </c>
      <c r="X1668" s="36">
        <f>VLOOKUP(O1668,Stock[],6,FALSE)</f>
        <v>1370</v>
      </c>
      <c r="Y1668" s="36">
        <f>+DailySales!$V1668*DailySales!$X1668</f>
        <v>191800</v>
      </c>
      <c r="Z1668" s="37"/>
      <c r="AA1668" s="34"/>
      <c r="AB1668" s="78"/>
      <c r="AC1668" s="34"/>
      <c r="AD1668" s="34"/>
      <c r="AE1668" s="77">
        <v>4200</v>
      </c>
      <c r="AF1668" s="38">
        <v>46034</v>
      </c>
      <c r="AG1668" s="39">
        <v>196000</v>
      </c>
      <c r="AH1668" s="38"/>
      <c r="AI1668" s="39"/>
      <c r="AJ1668" s="38"/>
      <c r="AK1668" s="39"/>
      <c r="AL1668" s="34"/>
      <c r="AM1668" s="39"/>
      <c r="AN166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68" s="26"/>
      <c r="AQ1668" s="26"/>
      <c r="AR1668" s="26"/>
    </row>
    <row r="1669" spans="1:44" ht="19.5" customHeight="1" x14ac:dyDescent="0.25">
      <c r="A1669" s="32">
        <f t="shared" si="134"/>
        <v>2026</v>
      </c>
      <c r="B1669" s="32">
        <f t="shared" si="135"/>
        <v>1</v>
      </c>
      <c r="C1669" s="25">
        <v>46035</v>
      </c>
      <c r="D1669" s="57">
        <f t="shared" ca="1" si="136"/>
        <v>46097</v>
      </c>
      <c r="E1669" s="32" t="str">
        <f t="shared" ca="1" si="137"/>
        <v>2-Months</v>
      </c>
      <c r="F1669" s="32" t="str">
        <f>VLOOKUP(O1669,Stock[],5,FALSE)</f>
        <v>BE</v>
      </c>
      <c r="G1669" s="33" t="s">
        <v>2449</v>
      </c>
      <c r="H1669" s="34" t="s">
        <v>275</v>
      </c>
      <c r="I1669" s="34" t="s">
        <v>524</v>
      </c>
      <c r="J1669" s="32" t="str">
        <f>VLOOKUP(I1669,Customers[],2,FALSE)</f>
        <v>ကိုထွန်းထွန်း</v>
      </c>
      <c r="K1669" s="32" t="str">
        <f>VLOOKUP(I1669,Customers[],4,FALSE)</f>
        <v>Pyawbwe</v>
      </c>
      <c r="L1669" s="32" t="str">
        <f>VLOOKUP(Table85[[#This Row],[CustomerID]],Table!H:K,3,0)</f>
        <v>ဘိုကုန်း</v>
      </c>
      <c r="M1669" s="32" t="str">
        <f>VLOOKUP(I1669,Customers[],5,FALSE)</f>
        <v>Van-1</v>
      </c>
      <c r="N1669" s="34" t="s">
        <v>9</v>
      </c>
      <c r="O1669" s="37" t="s">
        <v>225</v>
      </c>
      <c r="P1669" s="32" t="str">
        <f>VLOOKUP(O1669,Stock[],2,FALSE)</f>
        <v>ချယ်ရီသံပုရာအရက်သန့်ကော် (1Ltr)</v>
      </c>
      <c r="Q1669" s="35">
        <f>VLOOKUP(O1669,Stock[],3,FALSE)</f>
        <v>1</v>
      </c>
      <c r="R1669" s="35">
        <f>VLOOKUP(O1669,Stock[],4,FALSE)</f>
        <v>12</v>
      </c>
      <c r="S1669" s="34"/>
      <c r="T1669" s="35">
        <f>(DailySales!$S1669/DailySales!$R1669)+DailySales!$U1669</f>
        <v>5</v>
      </c>
      <c r="U1669" s="34">
        <v>5</v>
      </c>
      <c r="V1669" s="36">
        <f>+DailySales!$T1669*DailySales!$R1669</f>
        <v>60</v>
      </c>
      <c r="W1669" s="36">
        <f>+DailySales!$V1669*DailySales!$Q1669</f>
        <v>60</v>
      </c>
      <c r="X1669" s="36">
        <f>VLOOKUP(O1669,Stock[],6,FALSE)</f>
        <v>1260</v>
      </c>
      <c r="Y1669" s="36">
        <f>+DailySales!$V1669*DailySales!$X1669</f>
        <v>75600</v>
      </c>
      <c r="Z1669" s="37"/>
      <c r="AA1669" s="34"/>
      <c r="AB1669" s="78"/>
      <c r="AC1669" s="34"/>
      <c r="AD1669" s="34"/>
      <c r="AE1669" s="77">
        <v>1900</v>
      </c>
      <c r="AF1669" s="38">
        <v>46034</v>
      </c>
      <c r="AG1669" s="39">
        <v>77500</v>
      </c>
      <c r="AH1669" s="38"/>
      <c r="AI1669" s="39"/>
      <c r="AJ1669" s="38"/>
      <c r="AK1669" s="39"/>
      <c r="AL1669" s="34"/>
      <c r="AM1669" s="39"/>
      <c r="AN166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69" s="26"/>
      <c r="AQ1669" s="26"/>
      <c r="AR1669" s="26"/>
    </row>
    <row r="1670" spans="1:44" ht="19.5" customHeight="1" x14ac:dyDescent="0.25">
      <c r="A1670" s="32">
        <f t="shared" si="134"/>
        <v>2026</v>
      </c>
      <c r="B1670" s="32">
        <f t="shared" si="135"/>
        <v>1</v>
      </c>
      <c r="C1670" s="25">
        <v>46035</v>
      </c>
      <c r="D1670" s="57">
        <f t="shared" ca="1" si="136"/>
        <v>46097</v>
      </c>
      <c r="E1670" s="32" t="str">
        <f t="shared" ca="1" si="137"/>
        <v>2-Months</v>
      </c>
      <c r="F1670" s="32" t="str">
        <f>VLOOKUP(O1670,Stock[],5,FALSE)</f>
        <v>BE</v>
      </c>
      <c r="G1670" s="33" t="s">
        <v>2450</v>
      </c>
      <c r="H1670" s="34" t="s">
        <v>275</v>
      </c>
      <c r="I1670" s="34" t="s">
        <v>1689</v>
      </c>
      <c r="J1670" s="32" t="str">
        <f>VLOOKUP(I1670,Customers[],2,FALSE)</f>
        <v>မပူစူး</v>
      </c>
      <c r="K1670" s="32" t="str">
        <f>VLOOKUP(I1670,Customers[],4,FALSE)</f>
        <v>Pyawbwe</v>
      </c>
      <c r="L1670" s="32" t="str">
        <f>VLOOKUP(Table85[[#This Row],[CustomerID]],Table!H:K,3,0)</f>
        <v>ကံဦး</v>
      </c>
      <c r="M1670" s="32" t="str">
        <f>VLOOKUP(I1670,Customers[],5,FALSE)</f>
        <v>Van-1</v>
      </c>
      <c r="N1670" s="34" t="s">
        <v>9</v>
      </c>
      <c r="O1670" s="37" t="s">
        <v>225</v>
      </c>
      <c r="P1670" s="32" t="str">
        <f>VLOOKUP(O1670,Stock[],2,FALSE)</f>
        <v>ချယ်ရီသံပုရာအရက်သန့်ကော် (1Ltr)</v>
      </c>
      <c r="Q1670" s="35">
        <f>VLOOKUP(O1670,Stock[],3,FALSE)</f>
        <v>1</v>
      </c>
      <c r="R1670" s="35">
        <f>VLOOKUP(O1670,Stock[],4,FALSE)</f>
        <v>12</v>
      </c>
      <c r="S1670" s="34"/>
      <c r="T1670" s="35">
        <f>(DailySales!$S1670/DailySales!$R1670)+DailySales!$U1670</f>
        <v>3</v>
      </c>
      <c r="U1670" s="34">
        <v>3</v>
      </c>
      <c r="V1670" s="36">
        <f>+DailySales!$T1670*DailySales!$R1670</f>
        <v>36</v>
      </c>
      <c r="W1670" s="36">
        <f>+DailySales!$V1670*DailySales!$Q1670</f>
        <v>36</v>
      </c>
      <c r="X1670" s="36">
        <f>VLOOKUP(O1670,Stock[],6,FALSE)</f>
        <v>1260</v>
      </c>
      <c r="Y1670" s="36">
        <f>+DailySales!$V1670*DailySales!$X1670</f>
        <v>45360</v>
      </c>
      <c r="Z1670" s="37"/>
      <c r="AA1670" s="34"/>
      <c r="AB1670" s="78"/>
      <c r="AC1670" s="34"/>
      <c r="AD1670" s="34"/>
      <c r="AE1670" s="77">
        <v>1140</v>
      </c>
      <c r="AF1670" s="38">
        <v>46034</v>
      </c>
      <c r="AG1670" s="39">
        <v>46500</v>
      </c>
      <c r="AH1670" s="38"/>
      <c r="AI1670" s="39"/>
      <c r="AJ1670" s="38"/>
      <c r="AK1670" s="39"/>
      <c r="AL1670" s="34"/>
      <c r="AM1670" s="39"/>
      <c r="AN167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70" s="26"/>
      <c r="AQ1670" s="26"/>
      <c r="AR1670" s="26"/>
    </row>
    <row r="1671" spans="1:44" ht="19.5" customHeight="1" x14ac:dyDescent="0.25">
      <c r="A1671" s="32">
        <f t="shared" si="134"/>
        <v>2026</v>
      </c>
      <c r="B1671" s="32">
        <f t="shared" si="135"/>
        <v>1</v>
      </c>
      <c r="C1671" s="25">
        <v>46035</v>
      </c>
      <c r="D1671" s="57">
        <f t="shared" ca="1" si="136"/>
        <v>46097</v>
      </c>
      <c r="E1671" s="32" t="str">
        <f t="shared" ca="1" si="137"/>
        <v>2-Months</v>
      </c>
      <c r="F1671" s="32" t="str">
        <f>VLOOKUP(O1671,Stock[],5,FALSE)</f>
        <v>BE</v>
      </c>
      <c r="G1671" s="33" t="s">
        <v>2451</v>
      </c>
      <c r="H1671" s="34"/>
      <c r="I1671" s="34" t="s">
        <v>242</v>
      </c>
      <c r="J1671" s="32" t="str">
        <f>VLOOKUP(I1671,Customers[],2,FALSE)</f>
        <v>ဦးသိန်းစိုး</v>
      </c>
      <c r="K1671" s="32" t="str">
        <f>VLOOKUP(I1671,Customers[],4,FALSE)</f>
        <v>Kyukpadaung</v>
      </c>
      <c r="L1671" s="32" t="str">
        <f>VLOOKUP(Table85[[#This Row],[CustomerID]],Table!H:K,3,0)</f>
        <v>ကျောက်ပန်းတောင်း</v>
      </c>
      <c r="M1671" s="32" t="str">
        <f>VLOOKUP(I1671,Customers[],5,FALSE)</f>
        <v>WholeSales/Contract</v>
      </c>
      <c r="N1671" s="34" t="s">
        <v>10</v>
      </c>
      <c r="O1671" s="37" t="s">
        <v>2120</v>
      </c>
      <c r="P1671" s="32" t="str">
        <f>VLOOKUP(O1671,Stock[],2,FALSE)</f>
        <v>ဇေ အရက်သန့်</v>
      </c>
      <c r="Q1671" s="35">
        <f>VLOOKUP(O1671,Stock[],3,FALSE)</f>
        <v>0.64</v>
      </c>
      <c r="R1671" s="35">
        <f>VLOOKUP(O1671,Stock[],4,FALSE)</f>
        <v>14</v>
      </c>
      <c r="S1671" s="34"/>
      <c r="T1671" s="35">
        <f>(DailySales!$S1671/DailySales!$R1671)+DailySales!$U1671</f>
        <v>50</v>
      </c>
      <c r="U1671" s="129">
        <v>50</v>
      </c>
      <c r="V1671" s="36">
        <f>+DailySales!$T1671*DailySales!$R1671</f>
        <v>700</v>
      </c>
      <c r="W1671" s="36">
        <f>+DailySales!$V1671*DailySales!$Q1671</f>
        <v>448</v>
      </c>
      <c r="X1671" s="36">
        <f>VLOOKUP(O1671,Stock[],6,FALSE)</f>
        <v>1380</v>
      </c>
      <c r="Y1671" s="36">
        <f>+DailySales!$V1671*DailySales!$X1671</f>
        <v>966000</v>
      </c>
      <c r="Z1671" s="37"/>
      <c r="AA1671" s="34"/>
      <c r="AB1671" s="78"/>
      <c r="AC1671" s="34"/>
      <c r="AD1671" s="34"/>
      <c r="AE1671" s="77">
        <v>17500</v>
      </c>
      <c r="AF1671" s="38"/>
      <c r="AG1671" s="39"/>
      <c r="AH1671" s="38">
        <v>46051</v>
      </c>
      <c r="AI1671" s="39">
        <v>799010</v>
      </c>
      <c r="AJ1671" s="38">
        <v>46042</v>
      </c>
      <c r="AK1671" s="39">
        <v>184490</v>
      </c>
      <c r="AL1671" s="34"/>
      <c r="AM1671" s="39"/>
      <c r="AN167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71" s="26"/>
      <c r="AQ1671" s="26"/>
      <c r="AR1671" s="26"/>
    </row>
    <row r="1672" spans="1:44" ht="19.5" customHeight="1" x14ac:dyDescent="0.25">
      <c r="A1672" s="32">
        <f t="shared" ref="A1672:A1735" si="138">YEAR(C1672)</f>
        <v>2026</v>
      </c>
      <c r="B1672" s="32">
        <f t="shared" ref="B1672:B1735" si="139">MONTH(C1672)</f>
        <v>1</v>
      </c>
      <c r="C1672" s="25">
        <v>46035</v>
      </c>
      <c r="D1672" s="57">
        <f t="shared" ca="1" si="136"/>
        <v>46097</v>
      </c>
      <c r="E1672" s="32" t="str">
        <f t="shared" ca="1" si="137"/>
        <v>2-Months</v>
      </c>
      <c r="F1672" s="32" t="str">
        <f>VLOOKUP(O1672,Stock[],5,FALSE)</f>
        <v>BE</v>
      </c>
      <c r="G1672" s="33" t="s">
        <v>2451</v>
      </c>
      <c r="H1672" s="34"/>
      <c r="I1672" s="34" t="s">
        <v>242</v>
      </c>
      <c r="J1672" s="32" t="str">
        <f>VLOOKUP(I1672,Customers[],2,FALSE)</f>
        <v>ဦးသိန်းစိုး</v>
      </c>
      <c r="K1672" s="32" t="str">
        <f>VLOOKUP(I1672,Customers[],4,FALSE)</f>
        <v>Kyukpadaung</v>
      </c>
      <c r="L1672" s="32" t="str">
        <f>VLOOKUP(Table85[[#This Row],[CustomerID]],Table!H:K,3,0)</f>
        <v>ကျောက်ပန်းတောင်း</v>
      </c>
      <c r="M1672" s="32" t="str">
        <f>VLOOKUP(I1672,Customers[],5,FALSE)</f>
        <v>WholeSales/Contract</v>
      </c>
      <c r="N1672" s="34" t="s">
        <v>10</v>
      </c>
      <c r="O1672" s="37" t="s">
        <v>214</v>
      </c>
      <c r="P1672" s="32" t="str">
        <f>VLOOKUP(O1672,Stock[],2,FALSE)</f>
        <v>ကောင်းကြည်</v>
      </c>
      <c r="Q1672" s="35">
        <f>VLOOKUP(O1672,Stock[],3,FALSE)</f>
        <v>0.64</v>
      </c>
      <c r="R1672" s="35">
        <f>VLOOKUP(O1672,Stock[],4,FALSE)</f>
        <v>14</v>
      </c>
      <c r="S1672" s="34"/>
      <c r="T1672" s="35">
        <f>(DailySales!$S1672/DailySales!$R1672)+DailySales!$U1672</f>
        <v>50</v>
      </c>
      <c r="U1672" s="129">
        <v>50</v>
      </c>
      <c r="V1672" s="36">
        <f>+DailySales!$T1672*DailySales!$R1672</f>
        <v>700</v>
      </c>
      <c r="W1672" s="36">
        <f>+DailySales!$V1672*DailySales!$Q1672</f>
        <v>448</v>
      </c>
      <c r="X1672" s="36">
        <f>VLOOKUP(O1672,Stock[],6,FALSE)</f>
        <v>1330</v>
      </c>
      <c r="Y1672" s="36">
        <f>+DailySales!$V1672*DailySales!$X1672</f>
        <v>931000</v>
      </c>
      <c r="Z1672" s="37"/>
      <c r="AA1672" s="34"/>
      <c r="AB1672" s="78"/>
      <c r="AC1672" s="34"/>
      <c r="AD1672" s="34"/>
      <c r="AE1672" s="77">
        <v>17500</v>
      </c>
      <c r="AF1672" s="38"/>
      <c r="AG1672" s="39"/>
      <c r="AH1672" s="38">
        <v>46051</v>
      </c>
      <c r="AI1672" s="39">
        <v>948500</v>
      </c>
      <c r="AJ1672" s="38"/>
      <c r="AK1672" s="39"/>
      <c r="AL1672" s="34"/>
      <c r="AM1672" s="39"/>
      <c r="AN167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72" s="26"/>
      <c r="AQ1672" s="26"/>
      <c r="AR1672" s="26"/>
    </row>
    <row r="1673" spans="1:44" ht="19.5" customHeight="1" x14ac:dyDescent="0.25">
      <c r="A1673" s="32">
        <f t="shared" si="138"/>
        <v>2026</v>
      </c>
      <c r="B1673" s="32">
        <f t="shared" si="139"/>
        <v>1</v>
      </c>
      <c r="C1673" s="25">
        <v>46035</v>
      </c>
      <c r="D1673" s="57">
        <f t="shared" ca="1" si="136"/>
        <v>46097</v>
      </c>
      <c r="E1673" s="32" t="str">
        <f t="shared" ca="1" si="137"/>
        <v>2-Months</v>
      </c>
      <c r="F1673" s="32" t="str">
        <f>VLOOKUP(O1673,Stock[],5,FALSE)</f>
        <v>BE</v>
      </c>
      <c r="G1673" s="33" t="s">
        <v>2451</v>
      </c>
      <c r="H1673" s="34"/>
      <c r="I1673" s="34" t="s">
        <v>242</v>
      </c>
      <c r="J1673" s="32" t="str">
        <f>VLOOKUP(I1673,Customers[],2,FALSE)</f>
        <v>ဦးသိန်းစိုး</v>
      </c>
      <c r="K1673" s="32" t="str">
        <f>VLOOKUP(I1673,Customers[],4,FALSE)</f>
        <v>Kyukpadaung</v>
      </c>
      <c r="L1673" s="32" t="str">
        <f>VLOOKUP(Table85[[#This Row],[CustomerID]],Table!H:K,3,0)</f>
        <v>ကျောက်ပန်းတောင်း</v>
      </c>
      <c r="M1673" s="32" t="str">
        <f>VLOOKUP(I1673,Customers[],5,FALSE)</f>
        <v>WholeSales/Contract</v>
      </c>
      <c r="N1673" s="34" t="s">
        <v>10</v>
      </c>
      <c r="O1673" s="37" t="s">
        <v>221</v>
      </c>
      <c r="P1673" s="32" t="str">
        <f>VLOOKUP(O1673,Stock[],2,FALSE)</f>
        <v>မိုးနဲကွန်ကီး</v>
      </c>
      <c r="Q1673" s="35">
        <f>VLOOKUP(O1673,Stock[],3,FALSE)</f>
        <v>0.64</v>
      </c>
      <c r="R1673" s="35">
        <f>VLOOKUP(O1673,Stock[],4,FALSE)</f>
        <v>14</v>
      </c>
      <c r="S1673" s="34"/>
      <c r="T1673" s="35">
        <f>(DailySales!$S1673/DailySales!$R1673)+DailySales!$U1673</f>
        <v>50</v>
      </c>
      <c r="U1673" s="129">
        <v>50</v>
      </c>
      <c r="V1673" s="36">
        <f>+DailySales!$T1673*DailySales!$R1673</f>
        <v>700</v>
      </c>
      <c r="W1673" s="36">
        <f>+DailySales!$V1673*DailySales!$Q1673</f>
        <v>448</v>
      </c>
      <c r="X1673" s="36">
        <f>VLOOKUP(O1673,Stock[],6,FALSE)</f>
        <v>1500</v>
      </c>
      <c r="Y1673" s="36">
        <f>+DailySales!$V1673*DailySales!$X1673</f>
        <v>1050000</v>
      </c>
      <c r="Z1673" s="37"/>
      <c r="AA1673" s="34"/>
      <c r="AB1673" s="78"/>
      <c r="AC1673" s="34"/>
      <c r="AD1673" s="34"/>
      <c r="AE1673" s="77">
        <v>17500</v>
      </c>
      <c r="AF1673" s="38"/>
      <c r="AG1673" s="39"/>
      <c r="AH1673" s="38">
        <v>46051</v>
      </c>
      <c r="AI1673" s="39">
        <v>1067500</v>
      </c>
      <c r="AJ1673" s="38"/>
      <c r="AK1673" s="39"/>
      <c r="AL1673" s="34"/>
      <c r="AM1673" s="39"/>
      <c r="AN167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73" s="26"/>
      <c r="AQ1673" s="26"/>
      <c r="AR1673" s="26"/>
    </row>
    <row r="1674" spans="1:44" ht="19.5" customHeight="1" x14ac:dyDescent="0.25">
      <c r="A1674" s="32">
        <f t="shared" si="138"/>
        <v>2026</v>
      </c>
      <c r="B1674" s="32">
        <f t="shared" si="139"/>
        <v>1</v>
      </c>
      <c r="C1674" s="25">
        <v>46035</v>
      </c>
      <c r="D1674" s="57">
        <f t="shared" ca="1" si="136"/>
        <v>46097</v>
      </c>
      <c r="E1674" s="32" t="str">
        <f t="shared" ca="1" si="137"/>
        <v>2-Months</v>
      </c>
      <c r="F1674" s="32" t="str">
        <f>VLOOKUP(O1674,Stock[],5,FALSE)</f>
        <v>BE</v>
      </c>
      <c r="G1674" s="33" t="s">
        <v>2451</v>
      </c>
      <c r="H1674" s="34"/>
      <c r="I1674" s="34" t="s">
        <v>242</v>
      </c>
      <c r="J1674" s="32" t="str">
        <f>VLOOKUP(I1674,Customers[],2,FALSE)</f>
        <v>ဦးသိန်းစိုး</v>
      </c>
      <c r="K1674" s="32" t="str">
        <f>VLOOKUP(I1674,Customers[],4,FALSE)</f>
        <v>Kyukpadaung</v>
      </c>
      <c r="L1674" s="32" t="str">
        <f>VLOOKUP(Table85[[#This Row],[CustomerID]],Table!H:K,3,0)</f>
        <v>ကျောက်ပန်းတောင်း</v>
      </c>
      <c r="M1674" s="32" t="str">
        <f>VLOOKUP(I1674,Customers[],5,FALSE)</f>
        <v>WholeSales/Contract</v>
      </c>
      <c r="N1674" s="34" t="s">
        <v>10</v>
      </c>
      <c r="O1674" s="37" t="s">
        <v>223</v>
      </c>
      <c r="P1674" s="32" t="str">
        <f>VLOOKUP(O1674,Stock[],2,FALSE)</f>
        <v>ချယ်ရီအရက်သန့်ကော် (.6Ltr)</v>
      </c>
      <c r="Q1674" s="35">
        <f>VLOOKUP(O1674,Stock[],3,FALSE)</f>
        <v>0.6</v>
      </c>
      <c r="R1674" s="35">
        <f>VLOOKUP(O1674,Stock[],4,FALSE)</f>
        <v>24</v>
      </c>
      <c r="S1674" s="34"/>
      <c r="T1674" s="35">
        <f>(DailySales!$S1674/DailySales!$R1674)+DailySales!$U1674</f>
        <v>150</v>
      </c>
      <c r="U1674" s="129">
        <v>150</v>
      </c>
      <c r="V1674" s="36">
        <f>+DailySales!$T1674*DailySales!$R1674</f>
        <v>3600</v>
      </c>
      <c r="W1674" s="36">
        <f>+DailySales!$V1674*DailySales!$Q1674</f>
        <v>2160</v>
      </c>
      <c r="X1674" s="36">
        <f>VLOOKUP(O1674,Stock[],6,FALSE)</f>
        <v>875</v>
      </c>
      <c r="Y1674" s="36">
        <f>+DailySales!$V1674*DailySales!$X1674</f>
        <v>3150000</v>
      </c>
      <c r="Z1674" s="37"/>
      <c r="AA1674" s="34"/>
      <c r="AB1674" s="78"/>
      <c r="AC1674" s="34"/>
      <c r="AD1674" s="34"/>
      <c r="AE1674" s="77"/>
      <c r="AF1674" s="38"/>
      <c r="AG1674" s="39"/>
      <c r="AH1674" s="38">
        <v>46051</v>
      </c>
      <c r="AI1674" s="39">
        <v>3150000</v>
      </c>
      <c r="AJ1674" s="38"/>
      <c r="AK1674" s="39"/>
      <c r="AL1674" s="34"/>
      <c r="AM1674" s="39"/>
      <c r="AN167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74" s="26"/>
      <c r="AQ1674" s="26"/>
      <c r="AR1674" s="26"/>
    </row>
    <row r="1675" spans="1:44" ht="19.5" customHeight="1" x14ac:dyDescent="0.25">
      <c r="A1675" s="32">
        <f t="shared" si="138"/>
        <v>2026</v>
      </c>
      <c r="B1675" s="32">
        <f t="shared" si="139"/>
        <v>1</v>
      </c>
      <c r="C1675" s="25">
        <v>46035</v>
      </c>
      <c r="D1675" s="57">
        <f t="shared" ca="1" si="136"/>
        <v>46097</v>
      </c>
      <c r="E1675" s="32" t="str">
        <f t="shared" ca="1" si="137"/>
        <v>2-Months</v>
      </c>
      <c r="F1675" s="32" t="str">
        <f>VLOOKUP(O1675,Stock[],5,FALSE)</f>
        <v>BE</v>
      </c>
      <c r="G1675" s="33" t="s">
        <v>2452</v>
      </c>
      <c r="H1675" s="34"/>
      <c r="I1675" s="34" t="s">
        <v>2238</v>
      </c>
      <c r="J1675" s="32" t="str">
        <f>VLOOKUP(I1675,Customers[],2,FALSE)</f>
        <v>စစ်ဆေးရေးဂိတ်လက်ဆောင်</v>
      </c>
      <c r="K1675" s="32">
        <f>VLOOKUP(I1675,Customers[],4,FALSE)</f>
        <v>0</v>
      </c>
      <c r="L1675" s="32">
        <f>VLOOKUP(Table85[[#This Row],[CustomerID]],Table!H:K,3,0)</f>
        <v>0</v>
      </c>
      <c r="M1675" s="32">
        <f>VLOOKUP(I1675,Customers[],5,FALSE)</f>
        <v>0</v>
      </c>
      <c r="N1675" s="34" t="s">
        <v>13</v>
      </c>
      <c r="O1675" s="37" t="s">
        <v>217</v>
      </c>
      <c r="P1675" s="32" t="str">
        <f>VLOOKUP(O1675,Stock[],2,FALSE)</f>
        <v>လိမ္မော်ဖြူ</v>
      </c>
      <c r="Q1675" s="35">
        <f>VLOOKUP(O1675,Stock[],3,FALSE)</f>
        <v>0.64</v>
      </c>
      <c r="R1675" s="35">
        <f>VLOOKUP(O1675,Stock[],4,FALSE)</f>
        <v>24</v>
      </c>
      <c r="S1675" s="34">
        <v>8</v>
      </c>
      <c r="T1675" s="35">
        <f>(DailySales!$S1675/DailySales!$R1675)+DailySales!$U1675</f>
        <v>0.33333333333333331</v>
      </c>
      <c r="U1675" s="34"/>
      <c r="V1675" s="36">
        <f>+DailySales!$T1675*DailySales!$R1675</f>
        <v>8</v>
      </c>
      <c r="W1675" s="36">
        <f>+DailySales!$V1675*DailySales!$Q1675</f>
        <v>5.12</v>
      </c>
      <c r="X1675" s="36">
        <f>VLOOKUP(O1675,Stock[],6,FALSE)</f>
        <v>1330</v>
      </c>
      <c r="Y1675" s="36">
        <f>+DailySales!$V1675*DailySales!$X1675</f>
        <v>10640</v>
      </c>
      <c r="Z1675" s="37"/>
      <c r="AA1675" s="34"/>
      <c r="AB1675" s="78"/>
      <c r="AC1675" s="34"/>
      <c r="AD1675" s="34"/>
      <c r="AE1675" s="77"/>
      <c r="AF1675" s="38">
        <v>46034</v>
      </c>
      <c r="AG1675" s="39">
        <v>10640</v>
      </c>
      <c r="AH1675" s="38"/>
      <c r="AI1675" s="39"/>
      <c r="AJ1675" s="38"/>
      <c r="AK1675" s="39"/>
      <c r="AL1675" s="34"/>
      <c r="AM1675" s="39"/>
      <c r="AN167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75" s="26"/>
      <c r="AQ1675" s="26"/>
      <c r="AR1675" s="26"/>
    </row>
    <row r="1676" spans="1:44" ht="19.5" customHeight="1" x14ac:dyDescent="0.25">
      <c r="A1676" s="32">
        <f t="shared" si="138"/>
        <v>2026</v>
      </c>
      <c r="B1676" s="32">
        <f t="shared" si="139"/>
        <v>1</v>
      </c>
      <c r="C1676" s="25">
        <v>46035</v>
      </c>
      <c r="D1676" s="57">
        <f t="shared" ca="1" si="136"/>
        <v>46097</v>
      </c>
      <c r="E1676" s="32" t="str">
        <f t="shared" ca="1" si="137"/>
        <v>2-Months</v>
      </c>
      <c r="F1676" s="32" t="str">
        <f>VLOOKUP(O1676,Stock[],5,FALSE)</f>
        <v>BE</v>
      </c>
      <c r="G1676" s="33" t="s">
        <v>2453</v>
      </c>
      <c r="H1676" s="34"/>
      <c r="I1676" s="34" t="s">
        <v>245</v>
      </c>
      <c r="J1676" s="32" t="str">
        <f>VLOOKUP(I1676,Customers[],2,FALSE)</f>
        <v>မြို့မ</v>
      </c>
      <c r="K1676" s="32" t="str">
        <f>VLOOKUP(I1676,Customers[],4,FALSE)</f>
        <v>Taungthar</v>
      </c>
      <c r="L1676" s="32" t="str">
        <f>VLOOKUP(Table85[[#This Row],[CustomerID]],Table!H:K,3,0)</f>
        <v>တောင်သာ</v>
      </c>
      <c r="M1676" s="32" t="str">
        <f>VLOOKUP(I1676,Customers[],5,FALSE)</f>
        <v>WholeSales/Contract</v>
      </c>
      <c r="N1676" s="34" t="s">
        <v>10</v>
      </c>
      <c r="O1676" s="37" t="s">
        <v>205</v>
      </c>
      <c r="P1676" s="32" t="str">
        <f>VLOOKUP(O1676,Stock[],2,FALSE)</f>
        <v>ကောင်းကြည် ကော် 25%  (1Ltr )</v>
      </c>
      <c r="Q1676" s="35">
        <f>VLOOKUP(O1676,Stock[],3,FALSE)</f>
        <v>1</v>
      </c>
      <c r="R1676" s="35">
        <f>VLOOKUP(O1676,Stock[],4,FALSE)</f>
        <v>12</v>
      </c>
      <c r="S1676" s="34"/>
      <c r="T1676" s="35">
        <f>(DailySales!$S1676/DailySales!$R1676)+DailySales!$U1676</f>
        <v>100</v>
      </c>
      <c r="U1676" s="129">
        <v>100</v>
      </c>
      <c r="V1676" s="36">
        <f>+DailySales!$T1676*DailySales!$R1676</f>
        <v>1200</v>
      </c>
      <c r="W1676" s="36">
        <f>+DailySales!$V1676*DailySales!$Q1676</f>
        <v>1200</v>
      </c>
      <c r="X1676" s="36">
        <f>VLOOKUP(O1676,Stock[],6,FALSE)</f>
        <v>1530</v>
      </c>
      <c r="Y1676" s="36">
        <f>+DailySales!$V1676*DailySales!$X1676</f>
        <v>1836000</v>
      </c>
      <c r="Z1676" s="37"/>
      <c r="AA1676" s="34"/>
      <c r="AB1676" s="78"/>
      <c r="AC1676" s="34"/>
      <c r="AD1676" s="34"/>
      <c r="AE1676" s="77"/>
      <c r="AF1676" s="38"/>
      <c r="AG1676" s="39"/>
      <c r="AH1676" s="38">
        <v>46053</v>
      </c>
      <c r="AI1676" s="39">
        <v>24000</v>
      </c>
      <c r="AJ1676" s="38">
        <v>46062</v>
      </c>
      <c r="AK1676" s="39">
        <v>1812000</v>
      </c>
      <c r="AL1676" s="34"/>
      <c r="AM1676" s="39"/>
      <c r="AN167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76" s="26"/>
      <c r="AQ1676" s="26"/>
      <c r="AR1676" s="26"/>
    </row>
    <row r="1677" spans="1:44" ht="19.5" customHeight="1" x14ac:dyDescent="0.25">
      <c r="A1677" s="32">
        <f t="shared" si="138"/>
        <v>2026</v>
      </c>
      <c r="B1677" s="32">
        <f t="shared" si="139"/>
        <v>1</v>
      </c>
      <c r="C1677" s="25">
        <v>46035</v>
      </c>
      <c r="D1677" s="57">
        <f t="shared" ca="1" si="136"/>
        <v>46097</v>
      </c>
      <c r="E1677" s="32" t="str">
        <f t="shared" ca="1" si="137"/>
        <v>2-Months</v>
      </c>
      <c r="F1677" s="32" t="str">
        <f>VLOOKUP(O1677,Stock[],5,FALSE)</f>
        <v>BE</v>
      </c>
      <c r="G1677" s="33" t="s">
        <v>2454</v>
      </c>
      <c r="H1677" s="34"/>
      <c r="I1677" s="34" t="s">
        <v>240</v>
      </c>
      <c r="J1677" s="32" t="str">
        <f>VLOOKUP(I1677,Customers[],2,FALSE)</f>
        <v>လွင်</v>
      </c>
      <c r="K1677" s="32" t="str">
        <f>VLOOKUP(I1677,Customers[],4,FALSE)</f>
        <v>Kyukpadaung</v>
      </c>
      <c r="L1677" s="32" t="str">
        <f>VLOOKUP(Table85[[#This Row],[CustomerID]],Table!H:K,3,0)</f>
        <v>ကျောက်ပန်းတောင်း</v>
      </c>
      <c r="M1677" s="32" t="str">
        <f>VLOOKUP(I1677,Customers[],5,FALSE)</f>
        <v>WholeSales/Contract</v>
      </c>
      <c r="N1677" s="34" t="s">
        <v>10</v>
      </c>
      <c r="O1677" s="37" t="s">
        <v>2120</v>
      </c>
      <c r="P1677" s="32" t="str">
        <f>VLOOKUP(O1677,Stock[],2,FALSE)</f>
        <v>ဇေ အရက်သန့်</v>
      </c>
      <c r="Q1677" s="35">
        <f>VLOOKUP(O1677,Stock[],3,FALSE)</f>
        <v>0.64</v>
      </c>
      <c r="R1677" s="35">
        <f>VLOOKUP(O1677,Stock[],4,FALSE)</f>
        <v>14</v>
      </c>
      <c r="S1677" s="34"/>
      <c r="T1677" s="35">
        <f>(DailySales!$S1677/DailySales!$R1677)+DailySales!$U1677</f>
        <v>200</v>
      </c>
      <c r="U1677" s="129">
        <v>200</v>
      </c>
      <c r="V1677" s="36">
        <f>+DailySales!$T1677*DailySales!$R1677</f>
        <v>2800</v>
      </c>
      <c r="W1677" s="36">
        <f>+DailySales!$V1677*DailySales!$Q1677</f>
        <v>1792</v>
      </c>
      <c r="X1677" s="36">
        <f>VLOOKUP(O1677,Stock[],6,FALSE)</f>
        <v>1380</v>
      </c>
      <c r="Y1677" s="36">
        <f>+DailySales!$V1677*DailySales!$X1677</f>
        <v>3864000</v>
      </c>
      <c r="Z1677" s="37"/>
      <c r="AA1677" s="34"/>
      <c r="AB1677" s="78"/>
      <c r="AC1677" s="34"/>
      <c r="AD1677" s="34"/>
      <c r="AE1677" s="77">
        <v>70000</v>
      </c>
      <c r="AF1677" s="38"/>
      <c r="AG1677" s="39"/>
      <c r="AH1677" s="38">
        <v>46064</v>
      </c>
      <c r="AI1677" s="39">
        <v>1442350</v>
      </c>
      <c r="AJ1677" s="38">
        <v>46071</v>
      </c>
      <c r="AK1677" s="39">
        <v>2491650</v>
      </c>
      <c r="AL1677" s="34"/>
      <c r="AM1677" s="39"/>
      <c r="AN167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77" s="26"/>
      <c r="AQ1677" s="26"/>
      <c r="AR1677" s="26"/>
    </row>
    <row r="1678" spans="1:44" ht="19.5" customHeight="1" x14ac:dyDescent="0.25">
      <c r="A1678" s="32">
        <f t="shared" si="138"/>
        <v>2026</v>
      </c>
      <c r="B1678" s="32">
        <f t="shared" si="139"/>
        <v>1</v>
      </c>
      <c r="C1678" s="25">
        <v>46035</v>
      </c>
      <c r="D1678" s="57">
        <f t="shared" ca="1" si="136"/>
        <v>46097</v>
      </c>
      <c r="E1678" s="32" t="str">
        <f t="shared" ca="1" si="137"/>
        <v>2-Months</v>
      </c>
      <c r="F1678" s="32" t="str">
        <f>VLOOKUP(O1678,Stock[],5,FALSE)</f>
        <v>BE</v>
      </c>
      <c r="G1678" s="33" t="s">
        <v>2454</v>
      </c>
      <c r="H1678" s="34"/>
      <c r="I1678" s="34" t="s">
        <v>240</v>
      </c>
      <c r="J1678" s="32" t="str">
        <f>VLOOKUP(I1678,Customers[],2,FALSE)</f>
        <v>လွင်</v>
      </c>
      <c r="K1678" s="32" t="str">
        <f>VLOOKUP(I1678,Customers[],4,FALSE)</f>
        <v>Kyukpadaung</v>
      </c>
      <c r="L1678" s="32" t="str">
        <f>VLOOKUP(Table85[[#This Row],[CustomerID]],Table!H:K,3,0)</f>
        <v>ကျောက်ပန်းတောင်း</v>
      </c>
      <c r="M1678" s="32" t="str">
        <f>VLOOKUP(I1678,Customers[],5,FALSE)</f>
        <v>WholeSales/Contract</v>
      </c>
      <c r="N1678" s="34" t="s">
        <v>10</v>
      </c>
      <c r="O1678" s="37" t="s">
        <v>214</v>
      </c>
      <c r="P1678" s="32" t="str">
        <f>VLOOKUP(O1678,Stock[],2,FALSE)</f>
        <v>ကောင်းကြည်</v>
      </c>
      <c r="Q1678" s="35">
        <f>VLOOKUP(O1678,Stock[],3,FALSE)</f>
        <v>0.64</v>
      </c>
      <c r="R1678" s="35">
        <f>VLOOKUP(O1678,Stock[],4,FALSE)</f>
        <v>14</v>
      </c>
      <c r="S1678" s="34"/>
      <c r="T1678" s="35">
        <f>(DailySales!$S1678/DailySales!$R1678)+DailySales!$U1678</f>
        <v>50</v>
      </c>
      <c r="U1678" s="129">
        <v>50</v>
      </c>
      <c r="V1678" s="36">
        <f>+DailySales!$T1678*DailySales!$R1678</f>
        <v>700</v>
      </c>
      <c r="W1678" s="36">
        <f>+DailySales!$V1678*DailySales!$Q1678</f>
        <v>448</v>
      </c>
      <c r="X1678" s="36">
        <f>VLOOKUP(O1678,Stock[],6,FALSE)</f>
        <v>1330</v>
      </c>
      <c r="Y1678" s="36">
        <f>+DailySales!$V1678*DailySales!$X1678</f>
        <v>931000</v>
      </c>
      <c r="Z1678" s="37"/>
      <c r="AA1678" s="34"/>
      <c r="AB1678" s="78"/>
      <c r="AC1678" s="34"/>
      <c r="AD1678" s="34"/>
      <c r="AE1678" s="77">
        <v>17500</v>
      </c>
      <c r="AF1678" s="38"/>
      <c r="AG1678" s="39"/>
      <c r="AH1678" s="38"/>
      <c r="AI1678" s="39"/>
      <c r="AJ1678" s="38">
        <v>46071</v>
      </c>
      <c r="AK1678" s="39">
        <v>948500</v>
      </c>
      <c r="AL1678" s="34"/>
      <c r="AM1678" s="39"/>
      <c r="AN167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78" s="26"/>
      <c r="AQ1678" s="26"/>
      <c r="AR1678" s="26"/>
    </row>
    <row r="1679" spans="1:44" ht="19.5" customHeight="1" x14ac:dyDescent="0.25">
      <c r="A1679" s="32">
        <f t="shared" si="138"/>
        <v>2026</v>
      </c>
      <c r="B1679" s="32">
        <f t="shared" si="139"/>
        <v>1</v>
      </c>
      <c r="C1679" s="25">
        <v>46035</v>
      </c>
      <c r="D1679" s="57">
        <f t="shared" ca="1" si="136"/>
        <v>46097</v>
      </c>
      <c r="E1679" s="32" t="str">
        <f t="shared" ca="1" si="137"/>
        <v>2-Months</v>
      </c>
      <c r="F1679" s="32" t="str">
        <f>VLOOKUP(O1679,Stock[],5,FALSE)</f>
        <v>BE</v>
      </c>
      <c r="G1679" s="33" t="s">
        <v>2454</v>
      </c>
      <c r="H1679" s="34"/>
      <c r="I1679" s="34" t="s">
        <v>240</v>
      </c>
      <c r="J1679" s="32" t="str">
        <f>VLOOKUP(I1679,Customers[],2,FALSE)</f>
        <v>လွင်</v>
      </c>
      <c r="K1679" s="32" t="str">
        <f>VLOOKUP(I1679,Customers[],4,FALSE)</f>
        <v>Kyukpadaung</v>
      </c>
      <c r="L1679" s="32" t="str">
        <f>VLOOKUP(Table85[[#This Row],[CustomerID]],Table!H:K,3,0)</f>
        <v>ကျောက်ပန်းတောင်း</v>
      </c>
      <c r="M1679" s="32" t="str">
        <f>VLOOKUP(I1679,Customers[],5,FALSE)</f>
        <v>WholeSales/Contract</v>
      </c>
      <c r="N1679" s="34" t="s">
        <v>10</v>
      </c>
      <c r="O1679" s="37" t="s">
        <v>223</v>
      </c>
      <c r="P1679" s="32" t="str">
        <f>VLOOKUP(O1679,Stock[],2,FALSE)</f>
        <v>ချယ်ရီအရက်သန့်ကော် (.6Ltr)</v>
      </c>
      <c r="Q1679" s="35">
        <f>VLOOKUP(O1679,Stock[],3,FALSE)</f>
        <v>0.6</v>
      </c>
      <c r="R1679" s="35">
        <f>VLOOKUP(O1679,Stock[],4,FALSE)</f>
        <v>24</v>
      </c>
      <c r="S1679" s="34"/>
      <c r="T1679" s="35">
        <f>(DailySales!$S1679/DailySales!$R1679)+DailySales!$U1679</f>
        <v>50</v>
      </c>
      <c r="U1679" s="129">
        <v>50</v>
      </c>
      <c r="V1679" s="36">
        <f>+DailySales!$T1679*DailySales!$R1679</f>
        <v>1200</v>
      </c>
      <c r="W1679" s="36">
        <f>+DailySales!$V1679*DailySales!$Q1679</f>
        <v>720</v>
      </c>
      <c r="X1679" s="36">
        <f>VLOOKUP(O1679,Stock[],6,FALSE)</f>
        <v>875</v>
      </c>
      <c r="Y1679" s="36">
        <f>+DailySales!$V1679*DailySales!$X1679</f>
        <v>1050000</v>
      </c>
      <c r="Z1679" s="37"/>
      <c r="AA1679" s="34"/>
      <c r="AB1679" s="78"/>
      <c r="AC1679" s="34"/>
      <c r="AD1679" s="34"/>
      <c r="AE1679" s="77"/>
      <c r="AF1679" s="38"/>
      <c r="AG1679" s="39"/>
      <c r="AH1679" s="38"/>
      <c r="AI1679" s="39"/>
      <c r="AJ1679" s="38">
        <v>46071</v>
      </c>
      <c r="AK1679" s="39">
        <v>1050000</v>
      </c>
      <c r="AL1679" s="34"/>
      <c r="AM1679" s="39"/>
      <c r="AN167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79" s="26"/>
      <c r="AQ1679" s="26"/>
      <c r="AR1679" s="26"/>
    </row>
    <row r="1680" spans="1:44" ht="19.5" customHeight="1" x14ac:dyDescent="0.25">
      <c r="A1680" s="32">
        <f t="shared" si="138"/>
        <v>2026</v>
      </c>
      <c r="B1680" s="32">
        <f t="shared" si="139"/>
        <v>1</v>
      </c>
      <c r="C1680" s="25">
        <v>46035</v>
      </c>
      <c r="D1680" s="57">
        <f t="shared" ca="1" si="136"/>
        <v>46097</v>
      </c>
      <c r="E1680" s="32" t="str">
        <f t="shared" ca="1" si="137"/>
        <v>2-Months</v>
      </c>
      <c r="F1680" s="32" t="str">
        <f>VLOOKUP(O1680,Stock[],5,FALSE)</f>
        <v>BE</v>
      </c>
      <c r="G1680" s="33" t="s">
        <v>2455</v>
      </c>
      <c r="H1680" s="34"/>
      <c r="I1680" s="34" t="s">
        <v>201</v>
      </c>
      <c r="J1680" s="32" t="str">
        <f>VLOOKUP(I1680,Customers[],2,FALSE)</f>
        <v>ဦးအောင်မိုး(ကောင်းသန့်)</v>
      </c>
      <c r="K1680" s="32" t="str">
        <f>VLOOKUP(I1680,Customers[],4,FALSE)</f>
        <v>Meiktila</v>
      </c>
      <c r="L1680" s="32" t="str">
        <f>VLOOKUP(Table85[[#This Row],[CustomerID]],Table!H:K,3,0)</f>
        <v>မိတ္ထီလာ</v>
      </c>
      <c r="M1680" s="32" t="str">
        <f>VLOOKUP(I1680,Customers[],5,FALSE)</f>
        <v>WholeSales/Contract</v>
      </c>
      <c r="N1680" s="34" t="s">
        <v>10</v>
      </c>
      <c r="O1680" s="37" t="s">
        <v>240</v>
      </c>
      <c r="P1680" s="32" t="str">
        <f>VLOOKUP(O1680,Stock[],2,FALSE)</f>
        <v>သံပုရာအရက်</v>
      </c>
      <c r="Q1680" s="35">
        <f>VLOOKUP(O1680,Stock[],3,FALSE)</f>
        <v>0.64</v>
      </c>
      <c r="R1680" s="35">
        <f>VLOOKUP(O1680,Stock[],4,FALSE)</f>
        <v>14</v>
      </c>
      <c r="S1680" s="34"/>
      <c r="T1680" s="35">
        <f>(DailySales!$S1680/DailySales!$R1680)+DailySales!$U1680</f>
        <v>5</v>
      </c>
      <c r="U1680" s="129">
        <v>5</v>
      </c>
      <c r="V1680" s="36">
        <f>+DailySales!$T1680*DailySales!$R1680</f>
        <v>70</v>
      </c>
      <c r="W1680" s="36">
        <f>+DailySales!$V1680*DailySales!$Q1680</f>
        <v>44.800000000000004</v>
      </c>
      <c r="X1680" s="36">
        <f>VLOOKUP(O1680,Stock[],6,FALSE)</f>
        <v>1330</v>
      </c>
      <c r="Y1680" s="36">
        <f>+DailySales!$V1680*DailySales!$X1680</f>
        <v>93100</v>
      </c>
      <c r="Z1680" s="37"/>
      <c r="AA1680" s="34"/>
      <c r="AB1680" s="78"/>
      <c r="AC1680" s="34"/>
      <c r="AD1680" s="34"/>
      <c r="AE1680" s="77"/>
      <c r="AF1680" s="38"/>
      <c r="AG1680" s="39"/>
      <c r="AH1680" s="38">
        <v>46041</v>
      </c>
      <c r="AI1680" s="39">
        <v>93100</v>
      </c>
      <c r="AJ1680" s="38"/>
      <c r="AK1680" s="39"/>
      <c r="AL1680" s="34"/>
      <c r="AM1680" s="39"/>
      <c r="AN168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80" s="26"/>
      <c r="AQ1680" s="26"/>
      <c r="AR1680" s="26"/>
    </row>
    <row r="1681" spans="1:44" ht="19.5" customHeight="1" x14ac:dyDescent="0.25">
      <c r="A1681" s="32">
        <f t="shared" si="138"/>
        <v>2026</v>
      </c>
      <c r="B1681" s="32">
        <f t="shared" si="139"/>
        <v>1</v>
      </c>
      <c r="C1681" s="25">
        <v>46035</v>
      </c>
      <c r="D1681" s="57">
        <f t="shared" ca="1" si="136"/>
        <v>46097</v>
      </c>
      <c r="E1681" s="32" t="str">
        <f t="shared" ca="1" si="137"/>
        <v>2-Months</v>
      </c>
      <c r="F1681" s="32" t="str">
        <f>VLOOKUP(O1681,Stock[],5,FALSE)</f>
        <v>BE</v>
      </c>
      <c r="G1681" s="33" t="s">
        <v>2455</v>
      </c>
      <c r="H1681" s="34"/>
      <c r="I1681" s="34" t="s">
        <v>201</v>
      </c>
      <c r="J1681" s="32" t="str">
        <f>VLOOKUP(I1681,Customers[],2,FALSE)</f>
        <v>ဦးအောင်မိုး(ကောင်းသန့်)</v>
      </c>
      <c r="K1681" s="32" t="str">
        <f>VLOOKUP(I1681,Customers[],4,FALSE)</f>
        <v>Meiktila</v>
      </c>
      <c r="L1681" s="32" t="str">
        <f>VLOOKUP(Table85[[#This Row],[CustomerID]],Table!H:K,3,0)</f>
        <v>မိတ္ထီလာ</v>
      </c>
      <c r="M1681" s="32" t="str">
        <f>VLOOKUP(I1681,Customers[],5,FALSE)</f>
        <v>WholeSales/Contract</v>
      </c>
      <c r="N1681" s="34" t="s">
        <v>10</v>
      </c>
      <c r="O1681" s="37" t="s">
        <v>220</v>
      </c>
      <c r="P1681" s="32" t="str">
        <f>VLOOKUP(O1681,Stock[],2,FALSE)</f>
        <v>မြန်မာရှောက်ပျား</v>
      </c>
      <c r="Q1681" s="35">
        <f>VLOOKUP(O1681,Stock[],3,FALSE)</f>
        <v>0.64</v>
      </c>
      <c r="R1681" s="35">
        <f>VLOOKUP(O1681,Stock[],4,FALSE)</f>
        <v>14</v>
      </c>
      <c r="S1681" s="34"/>
      <c r="T1681" s="35">
        <f>(DailySales!$S1681/DailySales!$R1681)+DailySales!$U1681</f>
        <v>41</v>
      </c>
      <c r="U1681" s="129">
        <v>41</v>
      </c>
      <c r="V1681" s="36">
        <f>+DailySales!$T1681*DailySales!$R1681</f>
        <v>574</v>
      </c>
      <c r="W1681" s="36">
        <f>+DailySales!$V1681*DailySales!$Q1681</f>
        <v>367.36</v>
      </c>
      <c r="X1681" s="36">
        <f>VLOOKUP(O1681,Stock[],6,FALSE)</f>
        <v>1370</v>
      </c>
      <c r="Y1681" s="36">
        <f>+DailySales!$V1681*DailySales!$X1681</f>
        <v>786380</v>
      </c>
      <c r="Z1681" s="37"/>
      <c r="AA1681" s="34"/>
      <c r="AB1681" s="78"/>
      <c r="AC1681" s="34"/>
      <c r="AD1681" s="34"/>
      <c r="AE1681" s="77"/>
      <c r="AF1681" s="38"/>
      <c r="AG1681" s="39"/>
      <c r="AH1681" s="38">
        <v>46041</v>
      </c>
      <c r="AI1681" s="39">
        <v>786380</v>
      </c>
      <c r="AJ1681" s="38"/>
      <c r="AK1681" s="39"/>
      <c r="AL1681" s="34"/>
      <c r="AM1681" s="39"/>
      <c r="AN168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1681" s="26"/>
      <c r="AQ1681" s="26"/>
      <c r="AR1681" s="26"/>
    </row>
    <row r="1682" spans="1:44" s="85" customFormat="1" ht="20.25" customHeight="1" x14ac:dyDescent="0.25">
      <c r="A1682" s="32">
        <f t="shared" si="138"/>
        <v>2026</v>
      </c>
      <c r="B1682" s="32">
        <f t="shared" si="139"/>
        <v>1</v>
      </c>
      <c r="C1682" s="25">
        <v>46035</v>
      </c>
      <c r="D1682" s="57">
        <f t="shared" ca="1" si="136"/>
        <v>46097</v>
      </c>
      <c r="E1682" s="57" t="str">
        <f t="shared" ca="1" si="137"/>
        <v>2-Months</v>
      </c>
      <c r="F1682" s="57" t="str">
        <f>VLOOKUP(O1682,Stock[],5,FALSE)</f>
        <v>BE</v>
      </c>
      <c r="G1682" s="33" t="s">
        <v>2455</v>
      </c>
      <c r="H1682" s="38"/>
      <c r="I1682" s="34" t="s">
        <v>201</v>
      </c>
      <c r="J1682" s="32" t="str">
        <f>VLOOKUP(I1682,Customers[],2,FALSE)</f>
        <v>ဦးအောင်မိုး(ကောင်းသန့်)</v>
      </c>
      <c r="K1682" s="32" t="str">
        <f>VLOOKUP(I1682,Customers[],4,FALSE)</f>
        <v>Meiktila</v>
      </c>
      <c r="L1682" s="32" t="str">
        <f>VLOOKUP(Table85[[#This Row],[CustomerID]],Table!H:K,3,0)</f>
        <v>မိတ္ထီလာ</v>
      </c>
      <c r="M1682" s="32" t="str">
        <f>VLOOKUP(I1682,Customers[],5,FALSE)</f>
        <v>WholeSales/Contract</v>
      </c>
      <c r="N1682" s="34" t="s">
        <v>10</v>
      </c>
      <c r="O1682" s="37" t="s">
        <v>217</v>
      </c>
      <c r="P1682" s="32" t="str">
        <f>VLOOKUP(O1682,Stock[],2,FALSE)</f>
        <v>လိမ္မော်ဖြူ</v>
      </c>
      <c r="Q1682" s="35">
        <f>VLOOKUP(O1682,Stock[],3,FALSE)</f>
        <v>0.64</v>
      </c>
      <c r="R1682" s="35">
        <f>VLOOKUP(O1682,Stock[],4,FALSE)</f>
        <v>24</v>
      </c>
      <c r="S1682" s="37"/>
      <c r="T1682" s="35">
        <f>(DailySales!$S1682/DailySales!$R1682)+DailySales!$U1682</f>
        <v>15</v>
      </c>
      <c r="U1682" s="130">
        <v>15</v>
      </c>
      <c r="V1682" s="36">
        <f>+DailySales!$T1682*DailySales!$R1682</f>
        <v>360</v>
      </c>
      <c r="W1682" s="36">
        <f>+DailySales!$V1682*DailySales!$Q1682</f>
        <v>230.4</v>
      </c>
      <c r="X1682" s="36">
        <f>VLOOKUP(O1682,Stock[],6,FALSE)</f>
        <v>1330</v>
      </c>
      <c r="Y1682" s="36">
        <f>+DailySales!$V1682*DailySales!$X1682</f>
        <v>478800</v>
      </c>
      <c r="Z1682" s="37"/>
      <c r="AA1682" s="37"/>
      <c r="AB1682" s="37"/>
      <c r="AC1682" s="37"/>
      <c r="AD1682" s="37"/>
      <c r="AE1682" s="77"/>
      <c r="AF1682" s="87"/>
      <c r="AG1682" s="39"/>
      <c r="AH1682" s="38">
        <v>46041</v>
      </c>
      <c r="AI1682" s="39">
        <v>478800</v>
      </c>
      <c r="AJ1682" s="87"/>
      <c r="AK1682" s="39"/>
      <c r="AL1682" s="34"/>
      <c r="AM1682" s="39"/>
      <c r="AN168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683" spans="1:44" ht="19.5" customHeight="1" x14ac:dyDescent="0.25">
      <c r="A1683" s="32">
        <f t="shared" si="138"/>
        <v>2026</v>
      </c>
      <c r="B1683" s="32">
        <f t="shared" si="139"/>
        <v>1</v>
      </c>
      <c r="C1683" s="25">
        <v>46035</v>
      </c>
      <c r="D1683" s="57">
        <f t="shared" ca="1" si="136"/>
        <v>46097</v>
      </c>
      <c r="E1683" s="57" t="str">
        <f t="shared" ca="1" si="137"/>
        <v>2-Months</v>
      </c>
      <c r="F1683" s="57" t="str">
        <f>VLOOKUP(O1683,Stock[],5,FALSE)</f>
        <v>BE</v>
      </c>
      <c r="G1683" s="33" t="s">
        <v>2455</v>
      </c>
      <c r="H1683" s="38"/>
      <c r="I1683" s="34" t="s">
        <v>201</v>
      </c>
      <c r="J1683" s="32" t="str">
        <f>VLOOKUP(I1683,Customers[],2,FALSE)</f>
        <v>ဦးအောင်မိုး(ကောင်းသန့်)</v>
      </c>
      <c r="K1683" s="32" t="str">
        <f>VLOOKUP(I1683,Customers[],4,FALSE)</f>
        <v>Meiktila</v>
      </c>
      <c r="L1683" s="32" t="str">
        <f>VLOOKUP(Table85[[#This Row],[CustomerID]],Table!H:K,3,0)</f>
        <v>မိတ္ထီလာ</v>
      </c>
      <c r="M1683" s="32" t="str">
        <f>VLOOKUP(I1683,Customers[],5,FALSE)</f>
        <v>WholeSales/Contract</v>
      </c>
      <c r="N1683" s="34" t="s">
        <v>10</v>
      </c>
      <c r="O1683" s="37" t="s">
        <v>2120</v>
      </c>
      <c r="P1683" s="32" t="str">
        <f>VLOOKUP(O1683,Stock[],2,FALSE)</f>
        <v>ဇေ အရက်သန့်</v>
      </c>
      <c r="Q1683" s="35">
        <f>VLOOKUP(O1683,Stock[],3,FALSE)</f>
        <v>0.64</v>
      </c>
      <c r="R1683" s="35">
        <f>VLOOKUP(O1683,Stock[],4,FALSE)</f>
        <v>14</v>
      </c>
      <c r="S1683" s="37"/>
      <c r="T1683" s="35">
        <f>(DailySales!$S1683/DailySales!$R1683)+DailySales!$U1683</f>
        <v>27</v>
      </c>
      <c r="U1683" s="130">
        <v>27</v>
      </c>
      <c r="V1683" s="36">
        <f>+DailySales!$T1683*DailySales!$R1683</f>
        <v>378</v>
      </c>
      <c r="W1683" s="36">
        <f>+DailySales!$V1683*DailySales!$Q1683</f>
        <v>241.92000000000002</v>
      </c>
      <c r="X1683" s="36">
        <f>VLOOKUP(O1683,Stock[],6,FALSE)</f>
        <v>1380</v>
      </c>
      <c r="Y1683" s="36">
        <f>+DailySales!$V1683*DailySales!$X1683</f>
        <v>521640</v>
      </c>
      <c r="Z1683" s="37"/>
      <c r="AA1683" s="37"/>
      <c r="AB1683" s="37"/>
      <c r="AC1683" s="37"/>
      <c r="AD1683" s="37"/>
      <c r="AE1683" s="77"/>
      <c r="AF1683" s="87"/>
      <c r="AG1683" s="39"/>
      <c r="AH1683" s="38">
        <v>46041</v>
      </c>
      <c r="AI1683" s="39">
        <v>521640</v>
      </c>
      <c r="AJ1683" s="87"/>
      <c r="AK1683" s="39"/>
      <c r="AL1683" s="34"/>
      <c r="AM1683" s="39"/>
      <c r="AN168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684" spans="1:44" ht="19.5" customHeight="1" x14ac:dyDescent="0.25">
      <c r="A1684" s="90">
        <f t="shared" si="138"/>
        <v>2026</v>
      </c>
      <c r="B1684" s="90">
        <f t="shared" si="139"/>
        <v>1</v>
      </c>
      <c r="C1684" s="25">
        <v>46035</v>
      </c>
      <c r="D1684" s="91">
        <f t="shared" ca="1" si="136"/>
        <v>46097</v>
      </c>
      <c r="E1684" s="91" t="str">
        <f t="shared" ca="1" si="137"/>
        <v>2-Months</v>
      </c>
      <c r="F1684" s="91" t="str">
        <f>VLOOKUP(O1684,Stock[],5,FALSE)</f>
        <v>BE</v>
      </c>
      <c r="G1684" s="33" t="s">
        <v>2455</v>
      </c>
      <c r="H1684" s="93"/>
      <c r="I1684" s="94" t="s">
        <v>201</v>
      </c>
      <c r="J1684" s="90" t="str">
        <f>VLOOKUP(I1684,Customers[],2,FALSE)</f>
        <v>ဦးအောင်မိုး(ကောင်းသန့်)</v>
      </c>
      <c r="K1684" s="90" t="str">
        <f>VLOOKUP(I1684,Customers[],4,FALSE)</f>
        <v>Meiktila</v>
      </c>
      <c r="L1684" s="90" t="str">
        <f>VLOOKUP(Table85[[#This Row],[CustomerID]],Table!H:K,3,0)</f>
        <v>မိတ္ထီလာ</v>
      </c>
      <c r="M1684" s="90" t="str">
        <f>VLOOKUP(I1684,Customers[],5,FALSE)</f>
        <v>WholeSales/Contract</v>
      </c>
      <c r="N1684" s="34" t="s">
        <v>10</v>
      </c>
      <c r="O1684" s="95" t="s">
        <v>221</v>
      </c>
      <c r="P1684" s="90" t="str">
        <f>VLOOKUP(O1684,Stock[],2,FALSE)</f>
        <v>မိုးနဲကွန်ကီး</v>
      </c>
      <c r="Q1684" s="96">
        <f>VLOOKUP(O1684,Stock[],3,FALSE)</f>
        <v>0.64</v>
      </c>
      <c r="R1684" s="96">
        <f>VLOOKUP(O1684,Stock[],4,FALSE)</f>
        <v>14</v>
      </c>
      <c r="S1684" s="95"/>
      <c r="T1684" s="96">
        <f>(DailySales!$S1684/DailySales!$R1684)+DailySales!$U1684</f>
        <v>15</v>
      </c>
      <c r="U1684" s="131">
        <v>15</v>
      </c>
      <c r="V1684" s="97">
        <f>+DailySales!$T1684*DailySales!$R1684</f>
        <v>210</v>
      </c>
      <c r="W1684" s="97">
        <f>+DailySales!$V1684*DailySales!$Q1684</f>
        <v>134.4</v>
      </c>
      <c r="X1684" s="97">
        <f>VLOOKUP(O1684,Stock[],6,FALSE)</f>
        <v>1500</v>
      </c>
      <c r="Y1684" s="97">
        <f>+DailySales!$V1684*DailySales!$X1684</f>
        <v>315000</v>
      </c>
      <c r="Z1684" s="95"/>
      <c r="AA1684" s="95"/>
      <c r="AB1684" s="95"/>
      <c r="AC1684" s="95"/>
      <c r="AD1684" s="95"/>
      <c r="AE1684" s="98"/>
      <c r="AF1684" s="99"/>
      <c r="AG1684" s="100"/>
      <c r="AH1684" s="38">
        <v>46041</v>
      </c>
      <c r="AI1684" s="100">
        <v>315000</v>
      </c>
      <c r="AJ1684" s="99"/>
      <c r="AK1684" s="100"/>
      <c r="AL1684" s="34"/>
      <c r="AM1684" s="39"/>
      <c r="AN1684" s="97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685" spans="1:44" ht="19.5" customHeight="1" x14ac:dyDescent="0.25">
      <c r="A1685" s="32">
        <f t="shared" si="138"/>
        <v>2026</v>
      </c>
      <c r="B1685" s="32">
        <f t="shared" si="139"/>
        <v>1</v>
      </c>
      <c r="C1685" s="25">
        <v>46035</v>
      </c>
      <c r="D1685" s="57">
        <f t="shared" ca="1" si="136"/>
        <v>46097</v>
      </c>
      <c r="E1685" s="57" t="str">
        <f t="shared" ca="1" si="137"/>
        <v>2-Months</v>
      </c>
      <c r="F1685" s="57" t="str">
        <f>VLOOKUP(O1685,Stock[],5,FALSE)</f>
        <v>BE</v>
      </c>
      <c r="G1685" s="33" t="s">
        <v>2456</v>
      </c>
      <c r="H1685" s="38"/>
      <c r="I1685" s="34" t="s">
        <v>227</v>
      </c>
      <c r="J1685" s="32" t="str">
        <f>VLOOKUP(I1685,Customers[],2,FALSE)</f>
        <v>Summer-2</v>
      </c>
      <c r="K1685" s="32" t="str">
        <f>VLOOKUP(I1685,Customers[],4,FALSE)</f>
        <v>Meiktila</v>
      </c>
      <c r="L1685" s="32" t="str">
        <f>VLOOKUP(Table85[[#This Row],[CustomerID]],Table!H:K,3,0)</f>
        <v>မိတ္ထီလာ</v>
      </c>
      <c r="M1685" s="32" t="str">
        <f>VLOOKUP(I1685,Customers[],5,FALSE)</f>
        <v>WholeSales</v>
      </c>
      <c r="N1685" s="34" t="s">
        <v>10</v>
      </c>
      <c r="O1685" s="37" t="s">
        <v>219</v>
      </c>
      <c r="P1685" s="32" t="str">
        <f>VLOOKUP(O1685,Stock[],2,FALSE)</f>
        <v>ကင်းမြီးကောက်</v>
      </c>
      <c r="Q1685" s="35">
        <f>VLOOKUP(O1685,Stock[],3,FALSE)</f>
        <v>0.64</v>
      </c>
      <c r="R1685" s="35">
        <f>VLOOKUP(O1685,Stock[],4,FALSE)</f>
        <v>14</v>
      </c>
      <c r="S1685" s="37"/>
      <c r="T1685" s="35">
        <f>(DailySales!$S1685/DailySales!$R1685)+DailySales!$U1685</f>
        <v>30</v>
      </c>
      <c r="U1685" s="130">
        <v>30</v>
      </c>
      <c r="V1685" s="36">
        <f>+DailySales!$T1685*DailySales!$R1685</f>
        <v>420</v>
      </c>
      <c r="W1685" s="36">
        <f>+DailySales!$V1685*DailySales!$Q1685</f>
        <v>268.8</v>
      </c>
      <c r="X1685" s="36">
        <f>VLOOKUP(O1685,Stock[],6,FALSE)</f>
        <v>1330</v>
      </c>
      <c r="Y1685" s="36">
        <f>+DailySales!$V1685*DailySales!$X1685</f>
        <v>558600</v>
      </c>
      <c r="Z1685" s="37"/>
      <c r="AA1685" s="37"/>
      <c r="AB1685" s="37"/>
      <c r="AC1685" s="37"/>
      <c r="AD1685" s="37"/>
      <c r="AE1685" s="77"/>
      <c r="AF1685" s="87"/>
      <c r="AG1685" s="39"/>
      <c r="AH1685" s="38">
        <v>46041</v>
      </c>
      <c r="AI1685" s="39">
        <v>558600</v>
      </c>
      <c r="AJ1685" s="87"/>
      <c r="AK1685" s="39"/>
      <c r="AL1685" s="34"/>
      <c r="AM1685" s="39"/>
      <c r="AN168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686" spans="1:44" ht="19.5" customHeight="1" x14ac:dyDescent="0.25">
      <c r="A1686" s="32">
        <f t="shared" si="138"/>
        <v>2026</v>
      </c>
      <c r="B1686" s="32">
        <f t="shared" si="139"/>
        <v>1</v>
      </c>
      <c r="C1686" s="25">
        <v>46035</v>
      </c>
      <c r="D1686" s="57">
        <f t="shared" ca="1" si="136"/>
        <v>46097</v>
      </c>
      <c r="E1686" s="57" t="str">
        <f t="shared" ca="1" si="137"/>
        <v>2-Months</v>
      </c>
      <c r="F1686" s="57" t="str">
        <f>VLOOKUP(O1686,Stock[],5,FALSE)</f>
        <v>BE</v>
      </c>
      <c r="G1686" s="33" t="s">
        <v>2456</v>
      </c>
      <c r="H1686" s="38"/>
      <c r="I1686" s="34" t="s">
        <v>227</v>
      </c>
      <c r="J1686" s="32" t="str">
        <f>VLOOKUP(I1686,Customers[],2,FALSE)</f>
        <v>Summer-2</v>
      </c>
      <c r="K1686" s="32" t="str">
        <f>VLOOKUP(I1686,Customers[],4,FALSE)</f>
        <v>Meiktila</v>
      </c>
      <c r="L1686" s="32" t="str">
        <f>VLOOKUP(Table85[[#This Row],[CustomerID]],Table!H:K,3,0)</f>
        <v>မိတ္ထီလာ</v>
      </c>
      <c r="M1686" s="32" t="str">
        <f>VLOOKUP(I1686,Customers[],5,FALSE)</f>
        <v>WholeSales</v>
      </c>
      <c r="N1686" s="34" t="s">
        <v>10</v>
      </c>
      <c r="O1686" s="37" t="s">
        <v>209</v>
      </c>
      <c r="P1686" s="32" t="str">
        <f>VLOOKUP(O1686,Stock[],2,FALSE)</f>
        <v>ဇေယျဝတီ Red</v>
      </c>
      <c r="Q1686" s="35">
        <f>VLOOKUP(O1686,Stock[],3,FALSE)</f>
        <v>0.64</v>
      </c>
      <c r="R1686" s="35">
        <f>VLOOKUP(O1686,Stock[],4,FALSE)</f>
        <v>14</v>
      </c>
      <c r="S1686" s="37"/>
      <c r="T1686" s="35">
        <f>(DailySales!$S1686/DailySales!$R1686)+DailySales!$U1686</f>
        <v>30</v>
      </c>
      <c r="U1686" s="130">
        <v>30</v>
      </c>
      <c r="V1686" s="36">
        <f>+DailySales!$T1686*DailySales!$R1686</f>
        <v>420</v>
      </c>
      <c r="W1686" s="36">
        <f>+DailySales!$V1686*DailySales!$Q1686</f>
        <v>268.8</v>
      </c>
      <c r="X1686" s="36">
        <f>VLOOKUP(O1686,Stock[],6,FALSE)</f>
        <v>1330</v>
      </c>
      <c r="Y1686" s="36">
        <f>+DailySales!$V1686*DailySales!$X1686</f>
        <v>558600</v>
      </c>
      <c r="Z1686" s="37"/>
      <c r="AA1686" s="37"/>
      <c r="AB1686" s="37"/>
      <c r="AC1686" s="37"/>
      <c r="AD1686" s="37"/>
      <c r="AE1686" s="77"/>
      <c r="AF1686" s="87"/>
      <c r="AG1686" s="39"/>
      <c r="AH1686" s="38">
        <v>46041</v>
      </c>
      <c r="AI1686" s="39">
        <v>558600</v>
      </c>
      <c r="AJ1686" s="87"/>
      <c r="AK1686" s="39"/>
      <c r="AL1686" s="34"/>
      <c r="AM1686" s="39"/>
      <c r="AN168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687" spans="1:44" ht="19.5" customHeight="1" x14ac:dyDescent="0.25">
      <c r="A1687" s="32">
        <f t="shared" si="138"/>
        <v>2026</v>
      </c>
      <c r="B1687" s="32">
        <f t="shared" si="139"/>
        <v>1</v>
      </c>
      <c r="C1687" s="25">
        <v>46035</v>
      </c>
      <c r="D1687" s="57">
        <f t="shared" ca="1" si="136"/>
        <v>46097</v>
      </c>
      <c r="E1687" s="57" t="str">
        <f t="shared" ca="1" si="137"/>
        <v>2-Months</v>
      </c>
      <c r="F1687" s="57" t="str">
        <f>VLOOKUP(O1687,Stock[],5,FALSE)</f>
        <v>BE</v>
      </c>
      <c r="G1687" s="33" t="s">
        <v>2456</v>
      </c>
      <c r="H1687" s="38"/>
      <c r="I1687" s="34" t="s">
        <v>227</v>
      </c>
      <c r="J1687" s="32" t="str">
        <f>VLOOKUP(I1687,Customers[],2,FALSE)</f>
        <v>Summer-2</v>
      </c>
      <c r="K1687" s="32" t="str">
        <f>VLOOKUP(I1687,Customers[],4,FALSE)</f>
        <v>Meiktila</v>
      </c>
      <c r="L1687" s="32" t="str">
        <f>VLOOKUP(Table85[[#This Row],[CustomerID]],Table!H:K,3,0)</f>
        <v>မိတ္ထီလာ</v>
      </c>
      <c r="M1687" s="32" t="str">
        <f>VLOOKUP(I1687,Customers[],5,FALSE)</f>
        <v>WholeSales</v>
      </c>
      <c r="N1687" s="34" t="s">
        <v>10</v>
      </c>
      <c r="O1687" s="37" t="s">
        <v>205</v>
      </c>
      <c r="P1687" s="32" t="str">
        <f>VLOOKUP(O1687,Stock[],2,FALSE)</f>
        <v>ကောင်းကြည် ကော် 25%  (1Ltr )</v>
      </c>
      <c r="Q1687" s="35">
        <f>VLOOKUP(O1687,Stock[],3,FALSE)</f>
        <v>1</v>
      </c>
      <c r="R1687" s="35">
        <f>VLOOKUP(O1687,Stock[],4,FALSE)</f>
        <v>12</v>
      </c>
      <c r="S1687" s="37"/>
      <c r="T1687" s="35">
        <f>(DailySales!$S1687/DailySales!$R1687)+DailySales!$U1687</f>
        <v>40</v>
      </c>
      <c r="U1687" s="130">
        <v>40</v>
      </c>
      <c r="V1687" s="36">
        <f>+DailySales!$T1687*DailySales!$R1687</f>
        <v>480</v>
      </c>
      <c r="W1687" s="36">
        <f>+DailySales!$V1687*DailySales!$Q1687</f>
        <v>480</v>
      </c>
      <c r="X1687" s="36">
        <f>VLOOKUP(O1687,Stock[],6,FALSE)</f>
        <v>1530</v>
      </c>
      <c r="Y1687" s="36">
        <f>+DailySales!$V1687*DailySales!$X1687</f>
        <v>734400</v>
      </c>
      <c r="Z1687" s="37"/>
      <c r="AA1687" s="37"/>
      <c r="AB1687" s="37"/>
      <c r="AC1687" s="37"/>
      <c r="AD1687" s="37"/>
      <c r="AE1687" s="77"/>
      <c r="AF1687" s="87"/>
      <c r="AG1687" s="39"/>
      <c r="AH1687" s="38">
        <v>46041</v>
      </c>
      <c r="AI1687" s="39">
        <v>734400</v>
      </c>
      <c r="AJ1687" s="87"/>
      <c r="AK1687" s="39"/>
      <c r="AL1687" s="34"/>
      <c r="AM1687" s="39"/>
      <c r="AN168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688" spans="1:44" ht="19.5" customHeight="1" x14ac:dyDescent="0.25">
      <c r="A1688" s="32">
        <f t="shared" si="138"/>
        <v>2026</v>
      </c>
      <c r="B1688" s="32">
        <f t="shared" si="139"/>
        <v>1</v>
      </c>
      <c r="C1688" s="25">
        <v>46035</v>
      </c>
      <c r="D1688" s="57">
        <f t="shared" ca="1" si="136"/>
        <v>46097</v>
      </c>
      <c r="E1688" s="57" t="str">
        <f t="shared" ca="1" si="137"/>
        <v>2-Months</v>
      </c>
      <c r="F1688" s="57" t="str">
        <f>VLOOKUP(O1688,Stock[],5,FALSE)</f>
        <v>BE</v>
      </c>
      <c r="G1688" s="33" t="s">
        <v>2457</v>
      </c>
      <c r="H1688" s="38"/>
      <c r="I1688" s="34" t="s">
        <v>239</v>
      </c>
      <c r="J1688" s="32" t="str">
        <f>VLOOKUP(I1688,Customers[],2,FALSE)</f>
        <v>ဦးရဲမြင့်</v>
      </c>
      <c r="K1688" s="32" t="str">
        <f>VLOOKUP(I1688,Customers[],4,FALSE)</f>
        <v>Pyawbwe</v>
      </c>
      <c r="L1688" s="32" t="str">
        <f>VLOOKUP(Table85[[#This Row],[CustomerID]],Table!H:K,3,0)</f>
        <v>ပျော်ဘွယ်</v>
      </c>
      <c r="M1688" s="32" t="str">
        <f>VLOOKUP(I1688,Customers[],5,FALSE)</f>
        <v>WholeSales/Contract</v>
      </c>
      <c r="N1688" s="34" t="s">
        <v>10</v>
      </c>
      <c r="O1688" s="37" t="s">
        <v>220</v>
      </c>
      <c r="P1688" s="32" t="str">
        <f>VLOOKUP(O1688,Stock[],2,FALSE)</f>
        <v>မြန်မာရှောက်ပျား</v>
      </c>
      <c r="Q1688" s="35">
        <f>VLOOKUP(O1688,Stock[],3,FALSE)</f>
        <v>0.64</v>
      </c>
      <c r="R1688" s="35">
        <f>VLOOKUP(O1688,Stock[],4,FALSE)</f>
        <v>14</v>
      </c>
      <c r="S1688" s="37"/>
      <c r="T1688" s="35">
        <f>(DailySales!$S1688/DailySales!$R1688)+DailySales!$U1688</f>
        <v>310</v>
      </c>
      <c r="U1688" s="130">
        <v>310</v>
      </c>
      <c r="V1688" s="36">
        <f>+DailySales!$T1688*DailySales!$R1688</f>
        <v>4340</v>
      </c>
      <c r="W1688" s="36">
        <f>+DailySales!$V1688*DailySales!$Q1688</f>
        <v>2777.6</v>
      </c>
      <c r="X1688" s="36">
        <f>VLOOKUP(O1688,Stock[],6,FALSE)</f>
        <v>1370</v>
      </c>
      <c r="Y1688" s="36">
        <f>+DailySales!$V1688*DailySales!$X1688</f>
        <v>5945800</v>
      </c>
      <c r="Z1688" s="37"/>
      <c r="AA1688" s="37"/>
      <c r="AB1688" s="37"/>
      <c r="AC1688" s="37"/>
      <c r="AD1688" s="37"/>
      <c r="AE1688" s="77"/>
      <c r="AF1688" s="87"/>
      <c r="AG1688" s="39"/>
      <c r="AH1688" s="38">
        <v>46044</v>
      </c>
      <c r="AI1688" s="39">
        <v>5945800</v>
      </c>
      <c r="AJ1688" s="87"/>
      <c r="AK1688" s="39"/>
      <c r="AL1688" s="34"/>
      <c r="AM1688" s="39"/>
      <c r="AN168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689" spans="1:44" ht="19.5" customHeight="1" x14ac:dyDescent="0.25">
      <c r="A1689" s="32">
        <f t="shared" si="138"/>
        <v>2026</v>
      </c>
      <c r="B1689" s="32">
        <f t="shared" si="139"/>
        <v>1</v>
      </c>
      <c r="C1689" s="25">
        <v>46035</v>
      </c>
      <c r="D1689" s="57">
        <f t="shared" ca="1" si="136"/>
        <v>46097</v>
      </c>
      <c r="E1689" s="57" t="str">
        <f t="shared" ca="1" si="137"/>
        <v>2-Months</v>
      </c>
      <c r="F1689" s="57" t="str">
        <f>VLOOKUP(O1689,Stock[],5,FALSE)</f>
        <v>BE</v>
      </c>
      <c r="G1689" s="33" t="s">
        <v>2457</v>
      </c>
      <c r="H1689" s="38"/>
      <c r="I1689" s="34" t="s">
        <v>239</v>
      </c>
      <c r="J1689" s="32" t="str">
        <f>VLOOKUP(I1689,Customers[],2,FALSE)</f>
        <v>ဦးရဲမြင့်</v>
      </c>
      <c r="K1689" s="32" t="str">
        <f>VLOOKUP(I1689,Customers[],4,FALSE)</f>
        <v>Pyawbwe</v>
      </c>
      <c r="L1689" s="32" t="str">
        <f>VLOOKUP(Table85[[#This Row],[CustomerID]],Table!H:K,3,0)</f>
        <v>ပျော်ဘွယ်</v>
      </c>
      <c r="M1689" s="32" t="str">
        <f>VLOOKUP(I1689,Customers[],5,FALSE)</f>
        <v>WholeSales/Contract</v>
      </c>
      <c r="N1689" s="34" t="s">
        <v>10</v>
      </c>
      <c r="O1689" s="37" t="s">
        <v>209</v>
      </c>
      <c r="P1689" s="32" t="str">
        <f>VLOOKUP(O1689,Stock[],2,FALSE)</f>
        <v>ဇေယျဝတီ Red</v>
      </c>
      <c r="Q1689" s="35">
        <f>VLOOKUP(O1689,Stock[],3,FALSE)</f>
        <v>0.64</v>
      </c>
      <c r="R1689" s="35">
        <f>VLOOKUP(O1689,Stock[],4,FALSE)</f>
        <v>14</v>
      </c>
      <c r="S1689" s="37"/>
      <c r="T1689" s="35">
        <f>(DailySales!$S1689/DailySales!$R1689)+DailySales!$U1689</f>
        <v>150</v>
      </c>
      <c r="U1689" s="130">
        <v>150</v>
      </c>
      <c r="V1689" s="36">
        <f>+DailySales!$T1689*DailySales!$R1689</f>
        <v>2100</v>
      </c>
      <c r="W1689" s="36">
        <f>+DailySales!$V1689*DailySales!$Q1689</f>
        <v>1344</v>
      </c>
      <c r="X1689" s="36">
        <f>VLOOKUP(O1689,Stock[],6,FALSE)</f>
        <v>1330</v>
      </c>
      <c r="Y1689" s="36">
        <f>+DailySales!$V1689*DailySales!$X1689</f>
        <v>2793000</v>
      </c>
      <c r="Z1689" s="37"/>
      <c r="AA1689" s="37"/>
      <c r="AB1689" s="37"/>
      <c r="AC1689" s="37"/>
      <c r="AD1689" s="37"/>
      <c r="AE1689" s="77"/>
      <c r="AF1689" s="87"/>
      <c r="AG1689" s="39"/>
      <c r="AH1689" s="38">
        <v>46044</v>
      </c>
      <c r="AI1689" s="39">
        <v>2793000</v>
      </c>
      <c r="AJ1689" s="87"/>
      <c r="AK1689" s="39"/>
      <c r="AL1689" s="34"/>
      <c r="AM1689" s="39"/>
      <c r="AN168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690" spans="1:44" ht="19.5" customHeight="1" x14ac:dyDescent="0.25">
      <c r="A1690" s="32">
        <f t="shared" si="138"/>
        <v>2026</v>
      </c>
      <c r="B1690" s="32">
        <f t="shared" si="139"/>
        <v>1</v>
      </c>
      <c r="C1690" s="25">
        <v>46035</v>
      </c>
      <c r="D1690" s="57">
        <f t="shared" ca="1" si="136"/>
        <v>46097</v>
      </c>
      <c r="E1690" s="57" t="str">
        <f t="shared" ca="1" si="137"/>
        <v>2-Months</v>
      </c>
      <c r="F1690" s="57" t="str">
        <f>VLOOKUP(O1690,Stock[],5,FALSE)</f>
        <v>BE</v>
      </c>
      <c r="G1690" s="33" t="s">
        <v>2458</v>
      </c>
      <c r="H1690" s="38"/>
      <c r="I1690" s="34" t="s">
        <v>231</v>
      </c>
      <c r="J1690" s="32" t="str">
        <f>VLOOKUP(I1690,Customers[],2,FALSE)</f>
        <v>ဦးဝင်းအောင်ကြွယ်</v>
      </c>
      <c r="K1690" s="32" t="str">
        <f>VLOOKUP(I1690,Customers[],4,FALSE)</f>
        <v>Pyawbwe</v>
      </c>
      <c r="L1690" s="32" t="str">
        <f>VLOOKUP(Table85[[#This Row],[CustomerID]],Table!H:K,3,0)</f>
        <v>ပျော်ဘွယ်</v>
      </c>
      <c r="M1690" s="32" t="str">
        <f>VLOOKUP(I1690,Customers[],5,FALSE)</f>
        <v>WholeSales</v>
      </c>
      <c r="N1690" s="34" t="s">
        <v>10</v>
      </c>
      <c r="O1690" s="37" t="s">
        <v>220</v>
      </c>
      <c r="P1690" s="32" t="str">
        <f>VLOOKUP(O1690,Stock[],2,FALSE)</f>
        <v>မြန်မာရှောက်ပျား</v>
      </c>
      <c r="Q1690" s="35">
        <f>VLOOKUP(O1690,Stock[],3,FALSE)</f>
        <v>0.64</v>
      </c>
      <c r="R1690" s="35">
        <f>VLOOKUP(O1690,Stock[],4,FALSE)</f>
        <v>14</v>
      </c>
      <c r="S1690" s="37"/>
      <c r="T1690" s="35">
        <f>(DailySales!$S1690/DailySales!$R1690)+DailySales!$U1690</f>
        <v>50</v>
      </c>
      <c r="U1690" s="130">
        <v>50</v>
      </c>
      <c r="V1690" s="36">
        <f>+DailySales!$T1690*DailySales!$R1690</f>
        <v>700</v>
      </c>
      <c r="W1690" s="36">
        <f>+DailySales!$V1690*DailySales!$Q1690</f>
        <v>448</v>
      </c>
      <c r="X1690" s="36">
        <f>VLOOKUP(O1690,Stock[],6,FALSE)</f>
        <v>1370</v>
      </c>
      <c r="Y1690" s="36">
        <f>+DailySales!$V1690*DailySales!$X1690</f>
        <v>959000</v>
      </c>
      <c r="Z1690" s="37"/>
      <c r="AA1690" s="37"/>
      <c r="AB1690" s="37"/>
      <c r="AC1690" s="37"/>
      <c r="AD1690" s="37"/>
      <c r="AE1690" s="77"/>
      <c r="AF1690" s="87"/>
      <c r="AG1690" s="39"/>
      <c r="AH1690" s="38">
        <v>46044</v>
      </c>
      <c r="AI1690" s="39">
        <v>959000</v>
      </c>
      <c r="AJ1690" s="87"/>
      <c r="AK1690" s="39"/>
      <c r="AL1690" s="34"/>
      <c r="AM1690" s="39"/>
      <c r="AN169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691" spans="1:44" ht="19.5" customHeight="1" x14ac:dyDescent="0.25">
      <c r="A1691" s="32">
        <f t="shared" si="138"/>
        <v>2026</v>
      </c>
      <c r="B1691" s="32">
        <f t="shared" si="139"/>
        <v>1</v>
      </c>
      <c r="C1691" s="25">
        <v>46035</v>
      </c>
      <c r="D1691" s="57">
        <f t="shared" ca="1" si="136"/>
        <v>46097</v>
      </c>
      <c r="E1691" s="57" t="str">
        <f t="shared" ca="1" si="137"/>
        <v>2-Months</v>
      </c>
      <c r="F1691" s="57" t="str">
        <f>VLOOKUP(O1691,Stock[],5,FALSE)</f>
        <v>BE</v>
      </c>
      <c r="G1691" s="33" t="s">
        <v>2459</v>
      </c>
      <c r="H1691" s="38"/>
      <c r="I1691" s="34" t="s">
        <v>231</v>
      </c>
      <c r="J1691" s="32" t="str">
        <f>VLOOKUP(I1691,Customers[],2,FALSE)</f>
        <v>ဦးဝင်းအောင်ကြွယ်</v>
      </c>
      <c r="K1691" s="32" t="str">
        <f>VLOOKUP(I1691,Customers[],4,FALSE)</f>
        <v>Pyawbwe</v>
      </c>
      <c r="L1691" s="32" t="str">
        <f>VLOOKUP(Table85[[#This Row],[CustomerID]],Table!H:K,3,0)</f>
        <v>ပျော်ဘွယ်</v>
      </c>
      <c r="M1691" s="32" t="str">
        <f>VLOOKUP(I1691,Customers[],5,FALSE)</f>
        <v>WholeSales</v>
      </c>
      <c r="N1691" s="34" t="s">
        <v>10</v>
      </c>
      <c r="O1691" s="37" t="s">
        <v>220</v>
      </c>
      <c r="P1691" s="32" t="str">
        <f>VLOOKUP(O1691,Stock[],2,FALSE)</f>
        <v>မြန်မာရှောက်ပျား</v>
      </c>
      <c r="Q1691" s="35">
        <f>VLOOKUP(O1691,Stock[],3,FALSE)</f>
        <v>0.64</v>
      </c>
      <c r="R1691" s="35">
        <f>VLOOKUP(O1691,Stock[],4,FALSE)</f>
        <v>14</v>
      </c>
      <c r="S1691" s="37"/>
      <c r="T1691" s="35">
        <f>(DailySales!$S1691/DailySales!$R1691)+DailySales!$U1691</f>
        <v>100</v>
      </c>
      <c r="U1691" s="130">
        <v>100</v>
      </c>
      <c r="V1691" s="36">
        <f>+DailySales!$T1691*DailySales!$R1691</f>
        <v>1400</v>
      </c>
      <c r="W1691" s="36">
        <f>+DailySales!$V1691*DailySales!$Q1691</f>
        <v>896</v>
      </c>
      <c r="X1691" s="36">
        <f>VLOOKUP(O1691,Stock[],6,FALSE)</f>
        <v>1370</v>
      </c>
      <c r="Y1691" s="36">
        <f>+DailySales!$V1691*DailySales!$X1691</f>
        <v>1918000</v>
      </c>
      <c r="Z1691" s="37"/>
      <c r="AA1691" s="37"/>
      <c r="AB1691" s="37"/>
      <c r="AC1691" s="37">
        <v>31360</v>
      </c>
      <c r="AD1691" s="37"/>
      <c r="AE1691" s="77"/>
      <c r="AF1691" s="87"/>
      <c r="AG1691" s="39"/>
      <c r="AH1691" s="38">
        <v>46044</v>
      </c>
      <c r="AI1691" s="39">
        <v>942340</v>
      </c>
      <c r="AJ1691" s="87">
        <v>46048</v>
      </c>
      <c r="AK1691" s="39">
        <v>944300</v>
      </c>
      <c r="AL1691" s="34"/>
      <c r="AM1691" s="39"/>
      <c r="AN169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692" spans="1:44" ht="19.5" customHeight="1" x14ac:dyDescent="0.25">
      <c r="A1692" s="32">
        <f t="shared" si="138"/>
        <v>2026</v>
      </c>
      <c r="B1692" s="32">
        <f t="shared" si="139"/>
        <v>1</v>
      </c>
      <c r="C1692" s="25">
        <v>46035</v>
      </c>
      <c r="D1692" s="57">
        <f t="shared" ca="1" si="136"/>
        <v>46097</v>
      </c>
      <c r="E1692" s="57" t="str">
        <f t="shared" ca="1" si="137"/>
        <v>2-Months</v>
      </c>
      <c r="F1692" s="57" t="str">
        <f>VLOOKUP(O1692,Stock[],5,FALSE)</f>
        <v>BE</v>
      </c>
      <c r="G1692" s="33" t="s">
        <v>2460</v>
      </c>
      <c r="H1692" s="38"/>
      <c r="I1692" s="34" t="s">
        <v>233</v>
      </c>
      <c r="J1692" s="32" t="str">
        <f>VLOOKUP(I1692,Customers[],2,FALSE)</f>
        <v>ဦးဝင်းနိုင်</v>
      </c>
      <c r="K1692" s="32" t="str">
        <f>VLOOKUP(I1692,Customers[],4,FALSE)</f>
        <v>Wandwin</v>
      </c>
      <c r="L1692" s="32" t="str">
        <f>VLOOKUP(Table85[[#This Row],[CustomerID]],Table!H:K,3,0)</f>
        <v>လျှော်ပင်</v>
      </c>
      <c r="M1692" s="32" t="str">
        <f>VLOOKUP(I1692,Customers[],5,FALSE)</f>
        <v>WholeSales/Contract</v>
      </c>
      <c r="N1692" s="34" t="s">
        <v>10</v>
      </c>
      <c r="O1692" s="37" t="s">
        <v>240</v>
      </c>
      <c r="P1692" s="32" t="str">
        <f>VLOOKUP(O1692,Stock[],2,FALSE)</f>
        <v>သံပုရာအရက်</v>
      </c>
      <c r="Q1692" s="35">
        <f>VLOOKUP(O1692,Stock[],3,FALSE)</f>
        <v>0.64</v>
      </c>
      <c r="R1692" s="35">
        <f>VLOOKUP(O1692,Stock[],4,FALSE)</f>
        <v>14</v>
      </c>
      <c r="S1692" s="37"/>
      <c r="T1692" s="35">
        <f>(DailySales!$S1692/DailySales!$R1692)+DailySales!$U1692</f>
        <v>80</v>
      </c>
      <c r="U1692" s="130">
        <v>80</v>
      </c>
      <c r="V1692" s="36">
        <f>+DailySales!$T1692*DailySales!$R1692</f>
        <v>1120</v>
      </c>
      <c r="W1692" s="36">
        <f>+DailySales!$V1692*DailySales!$Q1692</f>
        <v>716.80000000000007</v>
      </c>
      <c r="X1692" s="36">
        <f>VLOOKUP(O1692,Stock[],6,FALSE)</f>
        <v>1330</v>
      </c>
      <c r="Y1692" s="36">
        <f>+DailySales!$V1692*DailySales!$X1692</f>
        <v>1489600</v>
      </c>
      <c r="Z1692" s="37"/>
      <c r="AA1692" s="37"/>
      <c r="AB1692" s="37"/>
      <c r="AC1692" s="37"/>
      <c r="AD1692" s="37"/>
      <c r="AE1692" s="77"/>
      <c r="AF1692" s="87"/>
      <c r="AG1692" s="39"/>
      <c r="AH1692" s="87"/>
      <c r="AI1692" s="39"/>
      <c r="AJ1692" s="38">
        <v>46060</v>
      </c>
      <c r="AK1692" s="39">
        <v>1489600</v>
      </c>
      <c r="AL1692" s="34"/>
      <c r="AM1692" s="39"/>
      <c r="AN169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693" spans="1:44" ht="19.5" customHeight="1" x14ac:dyDescent="0.25">
      <c r="A1693" s="32">
        <f t="shared" si="138"/>
        <v>2026</v>
      </c>
      <c r="B1693" s="32">
        <f t="shared" si="139"/>
        <v>1</v>
      </c>
      <c r="C1693" s="25">
        <v>46035</v>
      </c>
      <c r="D1693" s="57">
        <f t="shared" ca="1" si="136"/>
        <v>46097</v>
      </c>
      <c r="E1693" s="57" t="str">
        <f t="shared" ca="1" si="137"/>
        <v>2-Months</v>
      </c>
      <c r="F1693" s="57" t="str">
        <f>VLOOKUP(O1693,Stock[],5,FALSE)</f>
        <v>BE</v>
      </c>
      <c r="G1693" s="33" t="s">
        <v>2460</v>
      </c>
      <c r="H1693" s="38"/>
      <c r="I1693" s="34" t="s">
        <v>233</v>
      </c>
      <c r="J1693" s="32" t="str">
        <f>VLOOKUP(I1693,Customers[],2,FALSE)</f>
        <v>ဦးဝင်းနိုင်</v>
      </c>
      <c r="K1693" s="32" t="str">
        <f>VLOOKUP(I1693,Customers[],4,FALSE)</f>
        <v>Wandwin</v>
      </c>
      <c r="L1693" s="32" t="str">
        <f>VLOOKUP(Table85[[#This Row],[CustomerID]],Table!H:K,3,0)</f>
        <v>လျှော်ပင်</v>
      </c>
      <c r="M1693" s="32" t="str">
        <f>VLOOKUP(I1693,Customers[],5,FALSE)</f>
        <v>WholeSales/Contract</v>
      </c>
      <c r="N1693" s="34" t="s">
        <v>10</v>
      </c>
      <c r="O1693" s="37" t="s">
        <v>220</v>
      </c>
      <c r="P1693" s="32" t="str">
        <f>VLOOKUP(O1693,Stock[],2,FALSE)</f>
        <v>မြန်မာရှောက်ပျား</v>
      </c>
      <c r="Q1693" s="35">
        <f>VLOOKUP(O1693,Stock[],3,FALSE)</f>
        <v>0.64</v>
      </c>
      <c r="R1693" s="35">
        <f>VLOOKUP(O1693,Stock[],4,FALSE)</f>
        <v>14</v>
      </c>
      <c r="S1693" s="37"/>
      <c r="T1693" s="35">
        <f>(DailySales!$S1693/DailySales!$R1693)+DailySales!$U1693</f>
        <v>100</v>
      </c>
      <c r="U1693" s="130">
        <v>100</v>
      </c>
      <c r="V1693" s="36">
        <f>+DailySales!$T1693*DailySales!$R1693</f>
        <v>1400</v>
      </c>
      <c r="W1693" s="36">
        <f>+DailySales!$V1693*DailySales!$Q1693</f>
        <v>896</v>
      </c>
      <c r="X1693" s="36">
        <f>VLOOKUP(O1693,Stock[],6,FALSE)</f>
        <v>1370</v>
      </c>
      <c r="Y1693" s="36">
        <f>+DailySales!$V1693*DailySales!$X1693</f>
        <v>1918000</v>
      </c>
      <c r="Z1693" s="37"/>
      <c r="AA1693" s="37"/>
      <c r="AB1693" s="37"/>
      <c r="AC1693" s="37"/>
      <c r="AD1693" s="37"/>
      <c r="AE1693" s="77"/>
      <c r="AF1693" s="87"/>
      <c r="AG1693" s="39"/>
      <c r="AH1693" s="87"/>
      <c r="AI1693" s="39"/>
      <c r="AJ1693" s="38">
        <v>46060</v>
      </c>
      <c r="AK1693" s="39">
        <v>1918000</v>
      </c>
      <c r="AL1693" s="34"/>
      <c r="AM1693" s="39"/>
      <c r="AN169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694" spans="1:44" ht="19.5" customHeight="1" x14ac:dyDescent="0.25">
      <c r="A1694" s="32">
        <f t="shared" si="138"/>
        <v>2026</v>
      </c>
      <c r="B1694" s="32">
        <f t="shared" si="139"/>
        <v>1</v>
      </c>
      <c r="C1694" s="25">
        <v>46035</v>
      </c>
      <c r="D1694" s="57">
        <f t="shared" ca="1" si="136"/>
        <v>46097</v>
      </c>
      <c r="E1694" s="57" t="str">
        <f t="shared" ca="1" si="137"/>
        <v>2-Months</v>
      </c>
      <c r="F1694" s="57" t="str">
        <f>VLOOKUP(O1694,Stock[],5,FALSE)</f>
        <v>BE</v>
      </c>
      <c r="G1694" s="33" t="s">
        <v>2460</v>
      </c>
      <c r="H1694" s="38"/>
      <c r="I1694" s="34" t="s">
        <v>233</v>
      </c>
      <c r="J1694" s="32" t="str">
        <f>VLOOKUP(I1694,Customers[],2,FALSE)</f>
        <v>ဦးဝင်းနိုင်</v>
      </c>
      <c r="K1694" s="32" t="str">
        <f>VLOOKUP(I1694,Customers[],4,FALSE)</f>
        <v>Wandwin</v>
      </c>
      <c r="L1694" s="32" t="str">
        <f>VLOOKUP(Table85[[#This Row],[CustomerID]],Table!H:K,3,0)</f>
        <v>လျှော်ပင်</v>
      </c>
      <c r="M1694" s="32" t="str">
        <f>VLOOKUP(I1694,Customers[],5,FALSE)</f>
        <v>WholeSales/Contract</v>
      </c>
      <c r="N1694" s="34" t="s">
        <v>10</v>
      </c>
      <c r="O1694" s="37" t="s">
        <v>2120</v>
      </c>
      <c r="P1694" s="32" t="str">
        <f>VLOOKUP(O1694,Stock[],2,FALSE)</f>
        <v>ဇေ အရက်သန့်</v>
      </c>
      <c r="Q1694" s="35">
        <f>VLOOKUP(O1694,Stock[],3,FALSE)</f>
        <v>0.64</v>
      </c>
      <c r="R1694" s="35">
        <f>VLOOKUP(O1694,Stock[],4,FALSE)</f>
        <v>14</v>
      </c>
      <c r="S1694" s="37"/>
      <c r="T1694" s="35">
        <f>(DailySales!$S1694/DailySales!$R1694)+DailySales!$U1694</f>
        <v>20</v>
      </c>
      <c r="U1694" s="130">
        <v>20</v>
      </c>
      <c r="V1694" s="36">
        <f>+DailySales!$T1694*DailySales!$R1694</f>
        <v>280</v>
      </c>
      <c r="W1694" s="36">
        <f>+DailySales!$V1694*DailySales!$Q1694</f>
        <v>179.20000000000002</v>
      </c>
      <c r="X1694" s="36">
        <f>VLOOKUP(O1694,Stock[],6,FALSE)</f>
        <v>1380</v>
      </c>
      <c r="Y1694" s="36">
        <f>+DailySales!$V1694*DailySales!$X1694</f>
        <v>386400</v>
      </c>
      <c r="Z1694" s="37"/>
      <c r="AA1694" s="37"/>
      <c r="AB1694" s="37"/>
      <c r="AC1694" s="37"/>
      <c r="AD1694" s="37"/>
      <c r="AE1694" s="77"/>
      <c r="AF1694" s="87"/>
      <c r="AG1694" s="39"/>
      <c r="AH1694" s="87"/>
      <c r="AI1694" s="39"/>
      <c r="AJ1694" s="38">
        <v>46060</v>
      </c>
      <c r="AK1694" s="39">
        <v>386400</v>
      </c>
      <c r="AL1694" s="34"/>
      <c r="AM1694" s="39"/>
      <c r="AN169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695" spans="1:44" ht="19.5" customHeight="1" x14ac:dyDescent="0.25">
      <c r="A1695" s="32">
        <f t="shared" si="138"/>
        <v>2026</v>
      </c>
      <c r="B1695" s="32">
        <f t="shared" si="139"/>
        <v>1</v>
      </c>
      <c r="C1695" s="25">
        <v>46035</v>
      </c>
      <c r="D1695" s="57">
        <f t="shared" ca="1" si="136"/>
        <v>46097</v>
      </c>
      <c r="E1695" s="57" t="str">
        <f t="shared" ca="1" si="137"/>
        <v>2-Months</v>
      </c>
      <c r="F1695" s="57" t="str">
        <f>VLOOKUP(O1695,Stock[],5,FALSE)</f>
        <v>BE</v>
      </c>
      <c r="G1695" s="33" t="s">
        <v>2460</v>
      </c>
      <c r="H1695" s="38"/>
      <c r="I1695" s="34" t="s">
        <v>233</v>
      </c>
      <c r="J1695" s="32" t="str">
        <f>VLOOKUP(I1695,Customers[],2,FALSE)</f>
        <v>ဦးဝင်းနိုင်</v>
      </c>
      <c r="K1695" s="32" t="str">
        <f>VLOOKUP(I1695,Customers[],4,FALSE)</f>
        <v>Wandwin</v>
      </c>
      <c r="L1695" s="32" t="str">
        <f>VLOOKUP(Table85[[#This Row],[CustomerID]],Table!H:K,3,0)</f>
        <v>လျှော်ပင်</v>
      </c>
      <c r="M1695" s="32" t="str">
        <f>VLOOKUP(I1695,Customers[],5,FALSE)</f>
        <v>WholeSales/Contract</v>
      </c>
      <c r="N1695" s="34" t="s">
        <v>10</v>
      </c>
      <c r="O1695" s="37" t="s">
        <v>217</v>
      </c>
      <c r="P1695" s="32" t="str">
        <f>VLOOKUP(O1695,Stock[],2,FALSE)</f>
        <v>လိမ္မော်ဖြူ</v>
      </c>
      <c r="Q1695" s="35">
        <f>VLOOKUP(O1695,Stock[],3,FALSE)</f>
        <v>0.64</v>
      </c>
      <c r="R1695" s="35">
        <f>VLOOKUP(O1695,Stock[],4,FALSE)</f>
        <v>24</v>
      </c>
      <c r="S1695" s="37"/>
      <c r="T1695" s="35">
        <f>(DailySales!$S1695/DailySales!$R1695)+DailySales!$U1695</f>
        <v>10</v>
      </c>
      <c r="U1695" s="130">
        <v>10</v>
      </c>
      <c r="V1695" s="36">
        <f>+DailySales!$T1695*DailySales!$R1695</f>
        <v>240</v>
      </c>
      <c r="W1695" s="36">
        <f>+DailySales!$V1695*DailySales!$Q1695</f>
        <v>153.6</v>
      </c>
      <c r="X1695" s="36">
        <f>VLOOKUP(O1695,Stock[],6,FALSE)</f>
        <v>1330</v>
      </c>
      <c r="Y1695" s="36">
        <f>+DailySales!$V1695*DailySales!$X1695</f>
        <v>319200</v>
      </c>
      <c r="Z1695" s="37"/>
      <c r="AA1695" s="37"/>
      <c r="AB1695" s="37"/>
      <c r="AC1695" s="37"/>
      <c r="AD1695" s="37"/>
      <c r="AE1695" s="77"/>
      <c r="AF1695" s="87"/>
      <c r="AG1695" s="39"/>
      <c r="AH1695" s="87"/>
      <c r="AI1695" s="39"/>
      <c r="AJ1695" s="38">
        <v>46060</v>
      </c>
      <c r="AK1695" s="39">
        <v>319200</v>
      </c>
      <c r="AL1695" s="34"/>
      <c r="AM1695" s="39"/>
      <c r="AN169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696" spans="1:44" ht="19.5" customHeight="1" x14ac:dyDescent="0.25">
      <c r="A1696" s="32">
        <f t="shared" si="138"/>
        <v>2026</v>
      </c>
      <c r="B1696" s="32">
        <f t="shared" si="139"/>
        <v>1</v>
      </c>
      <c r="C1696" s="25">
        <v>46035</v>
      </c>
      <c r="D1696" s="57">
        <f t="shared" ca="1" si="136"/>
        <v>46097</v>
      </c>
      <c r="E1696" s="57" t="str">
        <f t="shared" ca="1" si="137"/>
        <v>2-Months</v>
      </c>
      <c r="F1696" s="57" t="str">
        <f>VLOOKUP(O1696,Stock[],5,FALSE)</f>
        <v>BE</v>
      </c>
      <c r="G1696" s="33" t="s">
        <v>2460</v>
      </c>
      <c r="H1696" s="38"/>
      <c r="I1696" s="34" t="s">
        <v>233</v>
      </c>
      <c r="J1696" s="32" t="str">
        <f>VLOOKUP(I1696,Customers[],2,FALSE)</f>
        <v>ဦးဝင်းနိုင်</v>
      </c>
      <c r="K1696" s="32" t="str">
        <f>VLOOKUP(I1696,Customers[],4,FALSE)</f>
        <v>Wandwin</v>
      </c>
      <c r="L1696" s="32" t="str">
        <f>VLOOKUP(Table85[[#This Row],[CustomerID]],Table!H:K,3,0)</f>
        <v>လျှော်ပင်</v>
      </c>
      <c r="M1696" s="32" t="str">
        <f>VLOOKUP(I1696,Customers[],5,FALSE)</f>
        <v>WholeSales/Contract</v>
      </c>
      <c r="N1696" s="34" t="s">
        <v>10</v>
      </c>
      <c r="O1696" s="37" t="s">
        <v>215</v>
      </c>
      <c r="P1696" s="32" t="str">
        <f>VLOOKUP(O1696,Stock[],2,FALSE)</f>
        <v>ဒဂုံနာနတ်</v>
      </c>
      <c r="Q1696" s="35">
        <f>VLOOKUP(O1696,Stock[],3,FALSE)</f>
        <v>0.64</v>
      </c>
      <c r="R1696" s="35">
        <f>VLOOKUP(O1696,Stock[],4,FALSE)</f>
        <v>24</v>
      </c>
      <c r="S1696" s="37"/>
      <c r="T1696" s="35">
        <f>(DailySales!$S1696/DailySales!$R1696)+DailySales!$U1696</f>
        <v>30</v>
      </c>
      <c r="U1696" s="130">
        <v>30</v>
      </c>
      <c r="V1696" s="36">
        <f>+DailySales!$T1696*DailySales!$R1696</f>
        <v>720</v>
      </c>
      <c r="W1696" s="36">
        <f>+DailySales!$V1696*DailySales!$Q1696</f>
        <v>460.8</v>
      </c>
      <c r="X1696" s="36">
        <f>VLOOKUP(O1696,Stock[],6,FALSE)</f>
        <v>1330</v>
      </c>
      <c r="Y1696" s="36">
        <f>+DailySales!$V1696*DailySales!$X1696</f>
        <v>957600</v>
      </c>
      <c r="Z1696" s="37"/>
      <c r="AA1696" s="37"/>
      <c r="AB1696" s="37"/>
      <c r="AC1696" s="37"/>
      <c r="AD1696" s="37"/>
      <c r="AE1696" s="77"/>
      <c r="AF1696" s="87"/>
      <c r="AG1696" s="39"/>
      <c r="AH1696" s="87">
        <v>46062</v>
      </c>
      <c r="AI1696" s="39">
        <v>476998</v>
      </c>
      <c r="AJ1696" s="38">
        <v>46060</v>
      </c>
      <c r="AK1696" s="39">
        <v>480602</v>
      </c>
      <c r="AL1696" s="34"/>
      <c r="AM1696" s="39"/>
      <c r="AN169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697" spans="1:40" ht="19.5" customHeight="1" x14ac:dyDescent="0.25">
      <c r="A1697" s="32">
        <f t="shared" si="138"/>
        <v>2026</v>
      </c>
      <c r="B1697" s="32">
        <f t="shared" si="139"/>
        <v>1</v>
      </c>
      <c r="C1697" s="25">
        <v>46035</v>
      </c>
      <c r="D1697" s="57">
        <f t="shared" ca="1" si="136"/>
        <v>46097</v>
      </c>
      <c r="E1697" s="57" t="str">
        <f t="shared" ca="1" si="137"/>
        <v>2-Months</v>
      </c>
      <c r="F1697" s="57" t="str">
        <f>VLOOKUP(O1697,Stock[],5,FALSE)</f>
        <v>BE</v>
      </c>
      <c r="G1697" s="33" t="s">
        <v>2460</v>
      </c>
      <c r="H1697" s="38"/>
      <c r="I1697" s="34" t="s">
        <v>233</v>
      </c>
      <c r="J1697" s="32" t="str">
        <f>VLOOKUP(I1697,Customers[],2,FALSE)</f>
        <v>ဦးဝင်းနိုင်</v>
      </c>
      <c r="K1697" s="32" t="str">
        <f>VLOOKUP(I1697,Customers[],4,FALSE)</f>
        <v>Wandwin</v>
      </c>
      <c r="L1697" s="32" t="str">
        <f>VLOOKUP(Table85[[#This Row],[CustomerID]],Table!H:K,3,0)</f>
        <v>လျှော်ပင်</v>
      </c>
      <c r="M1697" s="32" t="str">
        <f>VLOOKUP(I1697,Customers[],5,FALSE)</f>
        <v>WholeSales/Contract</v>
      </c>
      <c r="N1697" s="34" t="s">
        <v>10</v>
      </c>
      <c r="O1697" s="37" t="s">
        <v>219</v>
      </c>
      <c r="P1697" s="32" t="str">
        <f>VLOOKUP(O1697,Stock[],2,FALSE)</f>
        <v>ကင်းမြီးကောက်</v>
      </c>
      <c r="Q1697" s="35">
        <f>VLOOKUP(O1697,Stock[],3,FALSE)</f>
        <v>0.64</v>
      </c>
      <c r="R1697" s="35">
        <f>VLOOKUP(O1697,Stock[],4,FALSE)</f>
        <v>14</v>
      </c>
      <c r="S1697" s="37"/>
      <c r="T1697" s="35">
        <f>(DailySales!$S1697/DailySales!$R1697)+DailySales!$U1697</f>
        <v>10</v>
      </c>
      <c r="U1697" s="130">
        <v>10</v>
      </c>
      <c r="V1697" s="36">
        <f>+DailySales!$T1697*DailySales!$R1697</f>
        <v>140</v>
      </c>
      <c r="W1697" s="36">
        <f>+DailySales!$V1697*DailySales!$Q1697</f>
        <v>89.600000000000009</v>
      </c>
      <c r="X1697" s="36">
        <f>VLOOKUP(O1697,Stock[],6,FALSE)</f>
        <v>1330</v>
      </c>
      <c r="Y1697" s="36">
        <f>+DailySales!$V1697*DailySales!$X1697</f>
        <v>186200</v>
      </c>
      <c r="Z1697" s="37"/>
      <c r="AA1697" s="37"/>
      <c r="AB1697" s="37"/>
      <c r="AC1697" s="37"/>
      <c r="AD1697" s="37"/>
      <c r="AE1697" s="77"/>
      <c r="AF1697" s="87"/>
      <c r="AG1697" s="39"/>
      <c r="AH1697" s="87">
        <v>46062</v>
      </c>
      <c r="AI1697" s="39">
        <v>186200</v>
      </c>
      <c r="AJ1697" s="87"/>
      <c r="AK1697" s="39"/>
      <c r="AL1697" s="34"/>
      <c r="AM1697" s="39"/>
      <c r="AN169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698" spans="1:40" ht="19.5" customHeight="1" x14ac:dyDescent="0.25">
      <c r="A1698" s="32">
        <f t="shared" si="138"/>
        <v>2026</v>
      </c>
      <c r="B1698" s="32">
        <f t="shared" si="139"/>
        <v>1</v>
      </c>
      <c r="C1698" s="25">
        <v>46035</v>
      </c>
      <c r="D1698" s="57">
        <f t="shared" ca="1" si="136"/>
        <v>46097</v>
      </c>
      <c r="E1698" s="57" t="str">
        <f t="shared" ca="1" si="137"/>
        <v>2-Months</v>
      </c>
      <c r="F1698" s="57" t="str">
        <f>VLOOKUP(O1698,Stock[],5,FALSE)</f>
        <v>BE</v>
      </c>
      <c r="G1698" s="33" t="s">
        <v>2460</v>
      </c>
      <c r="H1698" s="38"/>
      <c r="I1698" s="34" t="s">
        <v>233</v>
      </c>
      <c r="J1698" s="32" t="str">
        <f>VLOOKUP(I1698,Customers[],2,FALSE)</f>
        <v>ဦးဝင်းနိုင်</v>
      </c>
      <c r="K1698" s="32" t="str">
        <f>VLOOKUP(I1698,Customers[],4,FALSE)</f>
        <v>Wandwin</v>
      </c>
      <c r="L1698" s="32" t="str">
        <f>VLOOKUP(Table85[[#This Row],[CustomerID]],Table!H:K,3,0)</f>
        <v>လျှော်ပင်</v>
      </c>
      <c r="M1698" s="32" t="str">
        <f>VLOOKUP(I1698,Customers[],5,FALSE)</f>
        <v>WholeSales/Contract</v>
      </c>
      <c r="N1698" s="34" t="s">
        <v>10</v>
      </c>
      <c r="O1698" s="37" t="s">
        <v>205</v>
      </c>
      <c r="P1698" s="32" t="str">
        <f>VLOOKUP(O1698,Stock[],2,FALSE)</f>
        <v>ကောင်းကြည် ကော် 25%  (1Ltr )</v>
      </c>
      <c r="Q1698" s="35">
        <f>VLOOKUP(O1698,Stock[],3,FALSE)</f>
        <v>1</v>
      </c>
      <c r="R1698" s="35">
        <f>VLOOKUP(O1698,Stock[],4,FALSE)</f>
        <v>12</v>
      </c>
      <c r="S1698" s="37"/>
      <c r="T1698" s="35">
        <f>(DailySales!$S1698/DailySales!$R1698)+DailySales!$U1698</f>
        <v>20</v>
      </c>
      <c r="U1698" s="130">
        <v>20</v>
      </c>
      <c r="V1698" s="36">
        <f>+DailySales!$T1698*DailySales!$R1698</f>
        <v>240</v>
      </c>
      <c r="W1698" s="36">
        <f>+DailySales!$V1698*DailySales!$Q1698</f>
        <v>240</v>
      </c>
      <c r="X1698" s="36">
        <f>VLOOKUP(O1698,Stock[],6,FALSE)</f>
        <v>1530</v>
      </c>
      <c r="Y1698" s="36">
        <f>+DailySales!$V1698*DailySales!$X1698</f>
        <v>367200</v>
      </c>
      <c r="Z1698" s="37"/>
      <c r="AA1698" s="37"/>
      <c r="AB1698" s="37"/>
      <c r="AC1698" s="37"/>
      <c r="AD1698" s="37"/>
      <c r="AE1698" s="77"/>
      <c r="AF1698" s="87"/>
      <c r="AG1698" s="39"/>
      <c r="AH1698" s="87">
        <v>46062</v>
      </c>
      <c r="AI1698" s="39">
        <v>367200</v>
      </c>
      <c r="AJ1698" s="87"/>
      <c r="AK1698" s="39"/>
      <c r="AL1698" s="34"/>
      <c r="AM1698" s="39"/>
      <c r="AN169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699" spans="1:40" ht="19.5" customHeight="1" x14ac:dyDescent="0.25">
      <c r="A1699" s="32">
        <f t="shared" si="138"/>
        <v>2026</v>
      </c>
      <c r="B1699" s="32">
        <f t="shared" si="139"/>
        <v>1</v>
      </c>
      <c r="C1699" s="25">
        <v>46035</v>
      </c>
      <c r="D1699" s="57">
        <f t="shared" ca="1" si="136"/>
        <v>46097</v>
      </c>
      <c r="E1699" s="57" t="str">
        <f t="shared" ca="1" si="137"/>
        <v>2-Months</v>
      </c>
      <c r="F1699" s="57" t="str">
        <f>VLOOKUP(O1699,Stock[],5,FALSE)</f>
        <v>BE</v>
      </c>
      <c r="G1699" s="33" t="s">
        <v>2461</v>
      </c>
      <c r="H1699" s="38"/>
      <c r="I1699" s="34" t="s">
        <v>181</v>
      </c>
      <c r="J1699" s="32" t="str">
        <f>VLOOKUP(I1699,Customers[],2,FALSE)</f>
        <v>ရွှေမြင်း(ရွှေခြင်္သေ့)</v>
      </c>
      <c r="K1699" s="32" t="str">
        <f>VLOOKUP(I1699,Customers[],4,FALSE)</f>
        <v>Meiktila</v>
      </c>
      <c r="L1699" s="32" t="str">
        <f>VLOOKUP(Table85[[#This Row],[CustomerID]],Table!H:K,3,0)</f>
        <v>မိတ္ထီလာ</v>
      </c>
      <c r="M1699" s="32" t="str">
        <f>VLOOKUP(I1699,Customers[],5,FALSE)</f>
        <v>WholeSales/Contract</v>
      </c>
      <c r="N1699" s="34" t="s">
        <v>10</v>
      </c>
      <c r="O1699" s="37" t="s">
        <v>240</v>
      </c>
      <c r="P1699" s="32" t="str">
        <f>VLOOKUP(O1699,Stock[],2,FALSE)</f>
        <v>သံပုရာအရက်</v>
      </c>
      <c r="Q1699" s="35">
        <f>VLOOKUP(O1699,Stock[],3,FALSE)</f>
        <v>0.64</v>
      </c>
      <c r="R1699" s="35">
        <f>VLOOKUP(O1699,Stock[],4,FALSE)</f>
        <v>14</v>
      </c>
      <c r="S1699" s="37"/>
      <c r="T1699" s="35">
        <f>(DailySales!$S1699/DailySales!$R1699)+DailySales!$U1699</f>
        <v>25</v>
      </c>
      <c r="U1699" s="130">
        <v>25</v>
      </c>
      <c r="V1699" s="36">
        <f>+DailySales!$T1699*DailySales!$R1699</f>
        <v>350</v>
      </c>
      <c r="W1699" s="36">
        <f>+DailySales!$V1699*DailySales!$Q1699</f>
        <v>224</v>
      </c>
      <c r="X1699" s="36">
        <f>VLOOKUP(O1699,Stock[],6,FALSE)</f>
        <v>1330</v>
      </c>
      <c r="Y1699" s="36">
        <f>+DailySales!$V1699*DailySales!$X1699</f>
        <v>465500</v>
      </c>
      <c r="Z1699" s="37"/>
      <c r="AA1699" s="37"/>
      <c r="AB1699" s="37"/>
      <c r="AC1699" s="37"/>
      <c r="AD1699" s="37"/>
      <c r="AE1699" s="77"/>
      <c r="AF1699" s="87"/>
      <c r="AG1699" s="39"/>
      <c r="AH1699" s="38">
        <v>46072</v>
      </c>
      <c r="AI1699" s="39">
        <v>465500</v>
      </c>
      <c r="AJ1699" s="87"/>
      <c r="AK1699" s="39"/>
      <c r="AL1699" s="34"/>
      <c r="AM1699" s="39"/>
      <c r="AN169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00" spans="1:40" ht="19.5" customHeight="1" x14ac:dyDescent="0.25">
      <c r="A1700" s="32">
        <f t="shared" si="138"/>
        <v>2026</v>
      </c>
      <c r="B1700" s="32">
        <f t="shared" si="139"/>
        <v>1</v>
      </c>
      <c r="C1700" s="25">
        <v>46035</v>
      </c>
      <c r="D1700" s="57">
        <f t="shared" ca="1" si="136"/>
        <v>46097</v>
      </c>
      <c r="E1700" s="57" t="str">
        <f t="shared" ca="1" si="137"/>
        <v>2-Months</v>
      </c>
      <c r="F1700" s="57" t="str">
        <f>VLOOKUP(O1700,Stock[],5,FALSE)</f>
        <v>BE</v>
      </c>
      <c r="G1700" s="33" t="s">
        <v>2461</v>
      </c>
      <c r="H1700" s="38"/>
      <c r="I1700" s="34" t="s">
        <v>181</v>
      </c>
      <c r="J1700" s="32" t="str">
        <f>VLOOKUP(I1700,Customers[],2,FALSE)</f>
        <v>ရွှေမြင်း(ရွှေခြင်္သေ့)</v>
      </c>
      <c r="K1700" s="32" t="str">
        <f>VLOOKUP(I1700,Customers[],4,FALSE)</f>
        <v>Meiktila</v>
      </c>
      <c r="L1700" s="32" t="str">
        <f>VLOOKUP(Table85[[#This Row],[CustomerID]],Table!H:K,3,0)</f>
        <v>မိတ္ထီလာ</v>
      </c>
      <c r="M1700" s="32" t="str">
        <f>VLOOKUP(I1700,Customers[],5,FALSE)</f>
        <v>WholeSales/Contract</v>
      </c>
      <c r="N1700" s="34" t="s">
        <v>10</v>
      </c>
      <c r="O1700" s="37" t="s">
        <v>217</v>
      </c>
      <c r="P1700" s="32" t="str">
        <f>VLOOKUP(O1700,Stock[],2,FALSE)</f>
        <v>လိမ္မော်ဖြူ</v>
      </c>
      <c r="Q1700" s="35">
        <f>VLOOKUP(O1700,Stock[],3,FALSE)</f>
        <v>0.64</v>
      </c>
      <c r="R1700" s="35">
        <f>VLOOKUP(O1700,Stock[],4,FALSE)</f>
        <v>24</v>
      </c>
      <c r="S1700" s="37"/>
      <c r="T1700" s="35">
        <f>(DailySales!$S1700/DailySales!$R1700)+DailySales!$U1700</f>
        <v>15</v>
      </c>
      <c r="U1700" s="130">
        <v>15</v>
      </c>
      <c r="V1700" s="36">
        <f>+DailySales!$T1700*DailySales!$R1700</f>
        <v>360</v>
      </c>
      <c r="W1700" s="36">
        <f>+DailySales!$V1700*DailySales!$Q1700</f>
        <v>230.4</v>
      </c>
      <c r="X1700" s="36">
        <f>VLOOKUP(O1700,Stock[],6,FALSE)</f>
        <v>1330</v>
      </c>
      <c r="Y1700" s="36">
        <f>+DailySales!$V1700*DailySales!$X1700</f>
        <v>478800</v>
      </c>
      <c r="Z1700" s="37"/>
      <c r="AA1700" s="37"/>
      <c r="AB1700" s="37"/>
      <c r="AC1700" s="37"/>
      <c r="AD1700" s="37"/>
      <c r="AE1700" s="77"/>
      <c r="AF1700" s="87"/>
      <c r="AG1700" s="39"/>
      <c r="AH1700" s="38">
        <v>46072</v>
      </c>
      <c r="AI1700" s="39">
        <v>478800</v>
      </c>
      <c r="AJ1700" s="87"/>
      <c r="AK1700" s="39"/>
      <c r="AL1700" s="34"/>
      <c r="AM1700" s="39"/>
      <c r="AN170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01" spans="1:40" ht="19.5" customHeight="1" x14ac:dyDescent="0.25">
      <c r="A1701" s="32">
        <f t="shared" si="138"/>
        <v>2026</v>
      </c>
      <c r="B1701" s="32">
        <f t="shared" si="139"/>
        <v>1</v>
      </c>
      <c r="C1701" s="25">
        <v>46035</v>
      </c>
      <c r="D1701" s="57">
        <f t="shared" ca="1" si="136"/>
        <v>46097</v>
      </c>
      <c r="E1701" s="57" t="str">
        <f t="shared" ca="1" si="137"/>
        <v>2-Months</v>
      </c>
      <c r="F1701" s="57" t="str">
        <f>VLOOKUP(O1701,Stock[],5,FALSE)</f>
        <v>BE</v>
      </c>
      <c r="G1701" s="33" t="s">
        <v>2461</v>
      </c>
      <c r="H1701" s="38"/>
      <c r="I1701" s="34" t="s">
        <v>181</v>
      </c>
      <c r="J1701" s="32" t="str">
        <f>VLOOKUP(I1701,Customers[],2,FALSE)</f>
        <v>ရွှေမြင်း(ရွှေခြင်္သေ့)</v>
      </c>
      <c r="K1701" s="32" t="str">
        <f>VLOOKUP(I1701,Customers[],4,FALSE)</f>
        <v>Meiktila</v>
      </c>
      <c r="L1701" s="32" t="str">
        <f>VLOOKUP(Table85[[#This Row],[CustomerID]],Table!H:K,3,0)</f>
        <v>မိတ္ထီလာ</v>
      </c>
      <c r="M1701" s="32" t="str">
        <f>VLOOKUP(I1701,Customers[],5,FALSE)</f>
        <v>WholeSales/Contract</v>
      </c>
      <c r="N1701" s="34" t="s">
        <v>10</v>
      </c>
      <c r="O1701" s="37" t="s">
        <v>2120</v>
      </c>
      <c r="P1701" s="32" t="str">
        <f>VLOOKUP(O1701,Stock[],2,FALSE)</f>
        <v>ဇေ အရက်သန့်</v>
      </c>
      <c r="Q1701" s="35">
        <f>VLOOKUP(O1701,Stock[],3,FALSE)</f>
        <v>0.64</v>
      </c>
      <c r="R1701" s="35">
        <f>VLOOKUP(O1701,Stock[],4,FALSE)</f>
        <v>14</v>
      </c>
      <c r="S1701" s="37"/>
      <c r="T1701" s="35">
        <f>(DailySales!$S1701/DailySales!$R1701)+DailySales!$U1701</f>
        <v>15</v>
      </c>
      <c r="U1701" s="130">
        <v>15</v>
      </c>
      <c r="V1701" s="36">
        <f>+DailySales!$T1701*DailySales!$R1701</f>
        <v>210</v>
      </c>
      <c r="W1701" s="36">
        <f>+DailySales!$V1701*DailySales!$Q1701</f>
        <v>134.4</v>
      </c>
      <c r="X1701" s="36">
        <f>VLOOKUP(O1701,Stock[],6,FALSE)</f>
        <v>1380</v>
      </c>
      <c r="Y1701" s="36">
        <f>+DailySales!$V1701*DailySales!$X1701</f>
        <v>289800</v>
      </c>
      <c r="Z1701" s="37"/>
      <c r="AA1701" s="37"/>
      <c r="AB1701" s="37"/>
      <c r="AC1701" s="37"/>
      <c r="AD1701" s="37"/>
      <c r="AE1701" s="77"/>
      <c r="AF1701" s="87"/>
      <c r="AG1701" s="39"/>
      <c r="AH1701" s="38">
        <v>46072</v>
      </c>
      <c r="AI1701" s="39">
        <v>289800</v>
      </c>
      <c r="AJ1701" s="87"/>
      <c r="AK1701" s="39"/>
      <c r="AL1701" s="34"/>
      <c r="AM1701" s="39"/>
      <c r="AN170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02" spans="1:40" ht="19.5" customHeight="1" x14ac:dyDescent="0.25">
      <c r="A1702" s="32">
        <f t="shared" si="138"/>
        <v>2026</v>
      </c>
      <c r="B1702" s="32">
        <f t="shared" si="139"/>
        <v>1</v>
      </c>
      <c r="C1702" s="25">
        <v>46035</v>
      </c>
      <c r="D1702" s="57">
        <f t="shared" ca="1" si="136"/>
        <v>46097</v>
      </c>
      <c r="E1702" s="57" t="str">
        <f t="shared" ca="1" si="137"/>
        <v>2-Months</v>
      </c>
      <c r="F1702" s="57" t="str">
        <f>VLOOKUP(O1702,Stock[],5,FALSE)</f>
        <v>BE</v>
      </c>
      <c r="G1702" s="33" t="s">
        <v>2461</v>
      </c>
      <c r="H1702" s="38"/>
      <c r="I1702" s="34" t="s">
        <v>181</v>
      </c>
      <c r="J1702" s="32" t="str">
        <f>VLOOKUP(I1702,Customers[],2,FALSE)</f>
        <v>ရွှေမြင်း(ရွှေခြင်္သေ့)</v>
      </c>
      <c r="K1702" s="32" t="str">
        <f>VLOOKUP(I1702,Customers[],4,FALSE)</f>
        <v>Meiktila</v>
      </c>
      <c r="L1702" s="32" t="str">
        <f>VLOOKUP(Table85[[#This Row],[CustomerID]],Table!H:K,3,0)</f>
        <v>မိတ္ထီလာ</v>
      </c>
      <c r="M1702" s="32" t="str">
        <f>VLOOKUP(I1702,Customers[],5,FALSE)</f>
        <v>WholeSales/Contract</v>
      </c>
      <c r="N1702" s="34" t="s">
        <v>10</v>
      </c>
      <c r="O1702" s="37" t="s">
        <v>218</v>
      </c>
      <c r="P1702" s="32" t="str">
        <f>VLOOKUP(O1702,Stock[],2,FALSE)</f>
        <v>Black Cat</v>
      </c>
      <c r="Q1702" s="35">
        <f>VLOOKUP(O1702,Stock[],3,FALSE)</f>
        <v>0.64</v>
      </c>
      <c r="R1702" s="35">
        <f>VLOOKUP(O1702,Stock[],4,FALSE)</f>
        <v>24</v>
      </c>
      <c r="S1702" s="37"/>
      <c r="T1702" s="35">
        <f>(DailySales!$S1702/DailySales!$R1702)+DailySales!$U1702</f>
        <v>15</v>
      </c>
      <c r="U1702" s="130">
        <v>15</v>
      </c>
      <c r="V1702" s="36">
        <f>+DailySales!$T1702*DailySales!$R1702</f>
        <v>360</v>
      </c>
      <c r="W1702" s="36">
        <f>+DailySales!$V1702*DailySales!$Q1702</f>
        <v>230.4</v>
      </c>
      <c r="X1702" s="36">
        <f>VLOOKUP(O1702,Stock[],6,FALSE)</f>
        <v>1330</v>
      </c>
      <c r="Y1702" s="36">
        <f>+DailySales!$V1702*DailySales!$X1702</f>
        <v>478800</v>
      </c>
      <c r="Z1702" s="37"/>
      <c r="AA1702" s="37"/>
      <c r="AB1702" s="37"/>
      <c r="AC1702" s="37"/>
      <c r="AD1702" s="37"/>
      <c r="AE1702" s="77"/>
      <c r="AF1702" s="87"/>
      <c r="AG1702" s="39"/>
      <c r="AH1702" s="38">
        <v>46072</v>
      </c>
      <c r="AI1702" s="39">
        <v>478800</v>
      </c>
      <c r="AJ1702" s="87"/>
      <c r="AK1702" s="39"/>
      <c r="AL1702" s="34"/>
      <c r="AM1702" s="39"/>
      <c r="AN170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03" spans="1:40" ht="19.5" customHeight="1" x14ac:dyDescent="0.25">
      <c r="A1703" s="32">
        <f t="shared" si="138"/>
        <v>2026</v>
      </c>
      <c r="B1703" s="32">
        <f t="shared" si="139"/>
        <v>1</v>
      </c>
      <c r="C1703" s="25">
        <v>46035</v>
      </c>
      <c r="D1703" s="57">
        <f t="shared" ca="1" si="136"/>
        <v>46097</v>
      </c>
      <c r="E1703" s="57" t="str">
        <f t="shared" ca="1" si="137"/>
        <v>2-Months</v>
      </c>
      <c r="F1703" s="57" t="str">
        <f>VLOOKUP(O1703,Stock[],5,FALSE)</f>
        <v>BE</v>
      </c>
      <c r="G1703" s="33" t="s">
        <v>2462</v>
      </c>
      <c r="H1703" s="38"/>
      <c r="I1703" s="34" t="s">
        <v>180</v>
      </c>
      <c r="J1703" s="32" t="str">
        <f>VLOOKUP(I1703,Customers[],2,FALSE)</f>
        <v>ရွှေမြင်း</v>
      </c>
      <c r="K1703" s="32" t="str">
        <f>VLOOKUP(I1703,Customers[],4,FALSE)</f>
        <v>Meiktila</v>
      </c>
      <c r="L1703" s="32" t="str">
        <f>VLOOKUP(Table85[[#This Row],[CustomerID]],Table!H:K,3,0)</f>
        <v>မိတ္ထီလာ</v>
      </c>
      <c r="M1703" s="32" t="str">
        <f>VLOOKUP(I1703,Customers[],5,FALSE)</f>
        <v>WholeSales/Contract</v>
      </c>
      <c r="N1703" s="34" t="s">
        <v>10</v>
      </c>
      <c r="O1703" s="37" t="s">
        <v>221</v>
      </c>
      <c r="P1703" s="32" t="str">
        <f>VLOOKUP(O1703,Stock[],2,FALSE)</f>
        <v>မိုးနဲကွန်ကီး</v>
      </c>
      <c r="Q1703" s="35">
        <f>VLOOKUP(O1703,Stock[],3,FALSE)</f>
        <v>0.64</v>
      </c>
      <c r="R1703" s="35">
        <f>VLOOKUP(O1703,Stock[],4,FALSE)</f>
        <v>14</v>
      </c>
      <c r="S1703" s="37"/>
      <c r="T1703" s="35">
        <f>(DailySales!$S1703/DailySales!$R1703)+DailySales!$U1703</f>
        <v>300</v>
      </c>
      <c r="U1703" s="130">
        <v>300</v>
      </c>
      <c r="V1703" s="36">
        <f>+DailySales!$T1703*DailySales!$R1703</f>
        <v>4200</v>
      </c>
      <c r="W1703" s="36">
        <f>+DailySales!$V1703*DailySales!$Q1703</f>
        <v>2688</v>
      </c>
      <c r="X1703" s="36">
        <f>VLOOKUP(O1703,Stock[],6,FALSE)</f>
        <v>1500</v>
      </c>
      <c r="Y1703" s="36">
        <f>+DailySales!$V1703*DailySales!$X1703</f>
        <v>6300000</v>
      </c>
      <c r="Z1703" s="37"/>
      <c r="AA1703" s="37"/>
      <c r="AB1703" s="37"/>
      <c r="AC1703" s="37"/>
      <c r="AD1703" s="37"/>
      <c r="AE1703" s="77"/>
      <c r="AF1703" s="87"/>
      <c r="AG1703" s="39"/>
      <c r="AH1703" s="38">
        <v>46072</v>
      </c>
      <c r="AI1703" s="39">
        <v>6300000</v>
      </c>
      <c r="AJ1703" s="87"/>
      <c r="AK1703" s="39"/>
      <c r="AL1703" s="34"/>
      <c r="AM1703" s="39"/>
      <c r="AN170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04" spans="1:40" ht="19.5" customHeight="1" x14ac:dyDescent="0.25">
      <c r="A1704" s="32">
        <f t="shared" si="138"/>
        <v>2026</v>
      </c>
      <c r="B1704" s="32">
        <f t="shared" si="139"/>
        <v>1</v>
      </c>
      <c r="C1704" s="25">
        <v>46035</v>
      </c>
      <c r="D1704" s="57">
        <f t="shared" ca="1" si="136"/>
        <v>46097</v>
      </c>
      <c r="E1704" s="57" t="str">
        <f t="shared" ca="1" si="137"/>
        <v>2-Months</v>
      </c>
      <c r="F1704" s="57" t="str">
        <f>VLOOKUP(O1704,Stock[],5,FALSE)</f>
        <v>BE</v>
      </c>
      <c r="G1704" s="33" t="s">
        <v>2463</v>
      </c>
      <c r="H1704" s="38"/>
      <c r="I1704" s="34" t="s">
        <v>228</v>
      </c>
      <c r="J1704" s="32" t="str">
        <f>VLOOKUP(I1704,Customers[],2,FALSE)</f>
        <v>ဦးအေးခင်မောင်</v>
      </c>
      <c r="K1704" s="32" t="str">
        <f>VLOOKUP(I1704,Customers[],4,FALSE)</f>
        <v>Meiktila</v>
      </c>
      <c r="L1704" s="32" t="str">
        <f>VLOOKUP(Table85[[#This Row],[CustomerID]],Table!H:K,3,0)</f>
        <v>မိတ္ထီလာ</v>
      </c>
      <c r="M1704" s="32" t="str">
        <f>VLOOKUP(I1704,Customers[],5,FALSE)</f>
        <v>WholeSales</v>
      </c>
      <c r="N1704" s="34" t="s">
        <v>10</v>
      </c>
      <c r="O1704" s="37" t="s">
        <v>217</v>
      </c>
      <c r="P1704" s="32" t="str">
        <f>VLOOKUP(O1704,Stock[],2,FALSE)</f>
        <v>လိမ္မော်ဖြူ</v>
      </c>
      <c r="Q1704" s="35">
        <f>VLOOKUP(O1704,Stock[],3,FALSE)</f>
        <v>0.64</v>
      </c>
      <c r="R1704" s="35">
        <f>VLOOKUP(O1704,Stock[],4,FALSE)</f>
        <v>24</v>
      </c>
      <c r="S1704" s="37"/>
      <c r="T1704" s="35">
        <f>(DailySales!$S1704/DailySales!$R1704)+DailySales!$U1704</f>
        <v>50</v>
      </c>
      <c r="U1704" s="130">
        <v>50</v>
      </c>
      <c r="V1704" s="36">
        <f>+DailySales!$T1704*DailySales!$R1704</f>
        <v>1200</v>
      </c>
      <c r="W1704" s="36">
        <f>+DailySales!$V1704*DailySales!$Q1704</f>
        <v>768</v>
      </c>
      <c r="X1704" s="36">
        <f>VLOOKUP(O1704,Stock[],6,FALSE)</f>
        <v>1330</v>
      </c>
      <c r="Y1704" s="36">
        <f>+DailySales!$V1704*DailySales!$X1704</f>
        <v>1596000</v>
      </c>
      <c r="Z1704" s="37"/>
      <c r="AA1704" s="37"/>
      <c r="AB1704" s="37"/>
      <c r="AC1704" s="37">
        <v>35000</v>
      </c>
      <c r="AD1704" s="37"/>
      <c r="AE1704" s="77"/>
      <c r="AF1704" s="87"/>
      <c r="AG1704" s="39"/>
      <c r="AH1704" s="38">
        <v>46039</v>
      </c>
      <c r="AI1704" s="39">
        <v>1561000</v>
      </c>
      <c r="AJ1704" s="87"/>
      <c r="AK1704" s="39"/>
      <c r="AL1704" s="34"/>
      <c r="AM1704" s="39"/>
      <c r="AN170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05" spans="1:40" ht="19.5" customHeight="1" x14ac:dyDescent="0.25">
      <c r="A1705" s="32">
        <f t="shared" si="138"/>
        <v>2026</v>
      </c>
      <c r="B1705" s="32">
        <f t="shared" si="139"/>
        <v>1</v>
      </c>
      <c r="C1705" s="25">
        <v>46035</v>
      </c>
      <c r="D1705" s="57">
        <f t="shared" ca="1" si="136"/>
        <v>46097</v>
      </c>
      <c r="E1705" s="57" t="str">
        <f t="shared" ca="1" si="137"/>
        <v>2-Months</v>
      </c>
      <c r="F1705" s="57" t="str">
        <f>VLOOKUP(O1705,Stock[],5,FALSE)</f>
        <v>BE</v>
      </c>
      <c r="G1705" s="33" t="s">
        <v>2464</v>
      </c>
      <c r="H1705" s="38"/>
      <c r="I1705" s="34" t="s">
        <v>181</v>
      </c>
      <c r="J1705" s="32" t="str">
        <f>VLOOKUP(I1705,Customers[],2,FALSE)</f>
        <v>ရွှေမြင်း(ရွှေခြင်္သေ့)</v>
      </c>
      <c r="K1705" s="32" t="str">
        <f>VLOOKUP(I1705,Customers[],4,FALSE)</f>
        <v>Meiktila</v>
      </c>
      <c r="L1705" s="32" t="str">
        <f>VLOOKUP(Table85[[#This Row],[CustomerID]],Table!H:K,3,0)</f>
        <v>မိတ္ထီလာ</v>
      </c>
      <c r="M1705" s="32" t="str">
        <f>VLOOKUP(I1705,Customers[],5,FALSE)</f>
        <v>WholeSales/Contract</v>
      </c>
      <c r="N1705" s="34" t="s">
        <v>10</v>
      </c>
      <c r="O1705" s="37" t="s">
        <v>217</v>
      </c>
      <c r="P1705" s="32" t="str">
        <f>VLOOKUP(O1705,Stock[],2,FALSE)</f>
        <v>လိမ္မော်ဖြူ</v>
      </c>
      <c r="Q1705" s="35">
        <f>VLOOKUP(O1705,Stock[],3,FALSE)</f>
        <v>0.64</v>
      </c>
      <c r="R1705" s="35">
        <f>VLOOKUP(O1705,Stock[],4,FALSE)</f>
        <v>24</v>
      </c>
      <c r="S1705" s="37"/>
      <c r="T1705" s="35">
        <f>(DailySales!$S1705/DailySales!$R1705)+DailySales!$U1705</f>
        <v>5</v>
      </c>
      <c r="U1705" s="130">
        <v>5</v>
      </c>
      <c r="V1705" s="36">
        <f>+DailySales!$T1705*DailySales!$R1705</f>
        <v>120</v>
      </c>
      <c r="W1705" s="36">
        <f>+DailySales!$V1705*DailySales!$Q1705</f>
        <v>76.8</v>
      </c>
      <c r="X1705" s="36">
        <f>VLOOKUP(O1705,Stock[],6,FALSE)</f>
        <v>1330</v>
      </c>
      <c r="Y1705" s="36">
        <f>+DailySales!$V1705*DailySales!$X1705</f>
        <v>159600</v>
      </c>
      <c r="Z1705" s="37"/>
      <c r="AA1705" s="37"/>
      <c r="AB1705" s="37"/>
      <c r="AC1705" s="37"/>
      <c r="AD1705" s="37"/>
      <c r="AE1705" s="77"/>
      <c r="AF1705" s="87"/>
      <c r="AG1705" s="39"/>
      <c r="AH1705" s="38">
        <v>46072</v>
      </c>
      <c r="AI1705" s="39">
        <v>159600</v>
      </c>
      <c r="AJ1705" s="87"/>
      <c r="AK1705" s="39"/>
      <c r="AL1705" s="34"/>
      <c r="AM1705" s="39"/>
      <c r="AN170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06" spans="1:40" ht="19.5" customHeight="1" x14ac:dyDescent="0.25">
      <c r="A1706" s="32">
        <f t="shared" si="138"/>
        <v>2026</v>
      </c>
      <c r="B1706" s="32">
        <f t="shared" si="139"/>
        <v>1</v>
      </c>
      <c r="C1706" s="25">
        <v>46035</v>
      </c>
      <c r="D1706" s="57">
        <f t="shared" ca="1" si="136"/>
        <v>46097</v>
      </c>
      <c r="E1706" s="57" t="str">
        <f t="shared" ca="1" si="137"/>
        <v>2-Months</v>
      </c>
      <c r="F1706" s="57" t="str">
        <f>VLOOKUP(O1706,Stock[],5,FALSE)</f>
        <v>BE</v>
      </c>
      <c r="G1706" s="33" t="s">
        <v>2464</v>
      </c>
      <c r="H1706" s="38"/>
      <c r="I1706" s="34" t="s">
        <v>181</v>
      </c>
      <c r="J1706" s="32" t="str">
        <f>VLOOKUP(I1706,Customers[],2,FALSE)</f>
        <v>ရွှေမြင်း(ရွှေခြင်္သေ့)</v>
      </c>
      <c r="K1706" s="32" t="str">
        <f>VLOOKUP(I1706,Customers[],4,FALSE)</f>
        <v>Meiktila</v>
      </c>
      <c r="L1706" s="32" t="str">
        <f>VLOOKUP(Table85[[#This Row],[CustomerID]],Table!H:K,3,0)</f>
        <v>မိတ္ထီလာ</v>
      </c>
      <c r="M1706" s="32" t="str">
        <f>VLOOKUP(I1706,Customers[],5,FALSE)</f>
        <v>WholeSales/Contract</v>
      </c>
      <c r="N1706" s="34" t="s">
        <v>10</v>
      </c>
      <c r="O1706" s="37" t="s">
        <v>219</v>
      </c>
      <c r="P1706" s="32" t="str">
        <f>VLOOKUP(O1706,Stock[],2,FALSE)</f>
        <v>ကင်းမြီးကောက်</v>
      </c>
      <c r="Q1706" s="35">
        <f>VLOOKUP(O1706,Stock[],3,FALSE)</f>
        <v>0.64</v>
      </c>
      <c r="R1706" s="35">
        <f>VLOOKUP(O1706,Stock[],4,FALSE)</f>
        <v>14</v>
      </c>
      <c r="S1706" s="37"/>
      <c r="T1706" s="35">
        <f>(DailySales!$S1706/DailySales!$R1706)+DailySales!$U1706</f>
        <v>50</v>
      </c>
      <c r="U1706" s="130">
        <v>50</v>
      </c>
      <c r="V1706" s="36">
        <f>+DailySales!$T1706*DailySales!$R1706</f>
        <v>700</v>
      </c>
      <c r="W1706" s="36">
        <f>+DailySales!$V1706*DailySales!$Q1706</f>
        <v>448</v>
      </c>
      <c r="X1706" s="36">
        <f>VLOOKUP(O1706,Stock[],6,FALSE)</f>
        <v>1330</v>
      </c>
      <c r="Y1706" s="36">
        <f>+DailySales!$V1706*DailySales!$X1706</f>
        <v>931000</v>
      </c>
      <c r="Z1706" s="37"/>
      <c r="AA1706" s="37"/>
      <c r="AB1706" s="37"/>
      <c r="AC1706" s="37"/>
      <c r="AD1706" s="37"/>
      <c r="AE1706" s="77"/>
      <c r="AF1706" s="87"/>
      <c r="AG1706" s="39"/>
      <c r="AH1706" s="38">
        <v>46072</v>
      </c>
      <c r="AI1706" s="39">
        <v>931000</v>
      </c>
      <c r="AJ1706" s="87"/>
      <c r="AK1706" s="39"/>
      <c r="AL1706" s="34"/>
      <c r="AM1706" s="39"/>
      <c r="AN170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07" spans="1:40" ht="19.5" customHeight="1" x14ac:dyDescent="0.25">
      <c r="A1707" s="32">
        <f t="shared" si="138"/>
        <v>2026</v>
      </c>
      <c r="B1707" s="32">
        <f t="shared" si="139"/>
        <v>1</v>
      </c>
      <c r="C1707" s="25">
        <v>46035</v>
      </c>
      <c r="D1707" s="57">
        <f t="shared" ca="1" si="136"/>
        <v>46097</v>
      </c>
      <c r="E1707" s="57" t="str">
        <f t="shared" ca="1" si="137"/>
        <v>2-Months</v>
      </c>
      <c r="F1707" s="57" t="str">
        <f>VLOOKUP(O1707,Stock[],5,FALSE)</f>
        <v>BE</v>
      </c>
      <c r="G1707" s="33" t="s">
        <v>2464</v>
      </c>
      <c r="H1707" s="38"/>
      <c r="I1707" s="34" t="s">
        <v>181</v>
      </c>
      <c r="J1707" s="32" t="str">
        <f>VLOOKUP(I1707,Customers[],2,FALSE)</f>
        <v>ရွှေမြင်း(ရွှေခြင်္သေ့)</v>
      </c>
      <c r="K1707" s="32" t="str">
        <f>VLOOKUP(I1707,Customers[],4,FALSE)</f>
        <v>Meiktila</v>
      </c>
      <c r="L1707" s="32" t="str">
        <f>VLOOKUP(Table85[[#This Row],[CustomerID]],Table!H:K,3,0)</f>
        <v>မိတ္ထီလာ</v>
      </c>
      <c r="M1707" s="32" t="str">
        <f>VLOOKUP(I1707,Customers[],5,FALSE)</f>
        <v>WholeSales/Contract</v>
      </c>
      <c r="N1707" s="34" t="s">
        <v>10</v>
      </c>
      <c r="O1707" s="37" t="s">
        <v>2120</v>
      </c>
      <c r="P1707" s="32" t="str">
        <f>VLOOKUP(O1707,Stock[],2,FALSE)</f>
        <v>ဇေ အရက်သန့်</v>
      </c>
      <c r="Q1707" s="35">
        <f>VLOOKUP(O1707,Stock[],3,FALSE)</f>
        <v>0.64</v>
      </c>
      <c r="R1707" s="35">
        <f>VLOOKUP(O1707,Stock[],4,FALSE)</f>
        <v>14</v>
      </c>
      <c r="S1707" s="37"/>
      <c r="T1707" s="35">
        <f>(DailySales!$S1707/DailySales!$R1707)+DailySales!$U1707</f>
        <v>15</v>
      </c>
      <c r="U1707" s="130">
        <v>15</v>
      </c>
      <c r="V1707" s="36">
        <f>+DailySales!$T1707*DailySales!$R1707</f>
        <v>210</v>
      </c>
      <c r="W1707" s="36">
        <f>+DailySales!$V1707*DailySales!$Q1707</f>
        <v>134.4</v>
      </c>
      <c r="X1707" s="36">
        <f>VLOOKUP(O1707,Stock[],6,FALSE)</f>
        <v>1380</v>
      </c>
      <c r="Y1707" s="36">
        <f>+DailySales!$V1707*DailySales!$X1707</f>
        <v>289800</v>
      </c>
      <c r="Z1707" s="37"/>
      <c r="AA1707" s="37"/>
      <c r="AB1707" s="37"/>
      <c r="AC1707" s="37"/>
      <c r="AD1707" s="37"/>
      <c r="AE1707" s="77"/>
      <c r="AF1707" s="87"/>
      <c r="AG1707" s="39"/>
      <c r="AH1707" s="38">
        <v>46072</v>
      </c>
      <c r="AI1707" s="39">
        <v>289800</v>
      </c>
      <c r="AJ1707" s="87"/>
      <c r="AK1707" s="39"/>
      <c r="AL1707" s="34"/>
      <c r="AM1707" s="39"/>
      <c r="AN170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08" spans="1:40" ht="19.5" customHeight="1" x14ac:dyDescent="0.25">
      <c r="A1708" s="32">
        <f t="shared" si="138"/>
        <v>2026</v>
      </c>
      <c r="B1708" s="32">
        <f t="shared" si="139"/>
        <v>1</v>
      </c>
      <c r="C1708" s="25">
        <v>46035</v>
      </c>
      <c r="D1708" s="57">
        <f t="shared" ca="1" si="136"/>
        <v>46097</v>
      </c>
      <c r="E1708" s="57" t="str">
        <f t="shared" ca="1" si="137"/>
        <v>2-Months</v>
      </c>
      <c r="F1708" s="57" t="str">
        <f>VLOOKUP(O1708,Stock[],5,FALSE)</f>
        <v>BE</v>
      </c>
      <c r="G1708" s="33" t="s">
        <v>2464</v>
      </c>
      <c r="H1708" s="38"/>
      <c r="I1708" s="34" t="s">
        <v>181</v>
      </c>
      <c r="J1708" s="32" t="str">
        <f>VLOOKUP(I1708,Customers[],2,FALSE)</f>
        <v>ရွှေမြင်း(ရွှေခြင်္သေ့)</v>
      </c>
      <c r="K1708" s="32" t="str">
        <f>VLOOKUP(I1708,Customers[],4,FALSE)</f>
        <v>Meiktila</v>
      </c>
      <c r="L1708" s="32" t="str">
        <f>VLOOKUP(Table85[[#This Row],[CustomerID]],Table!H:K,3,0)</f>
        <v>မိတ္ထီလာ</v>
      </c>
      <c r="M1708" s="32" t="str">
        <f>VLOOKUP(I1708,Customers[],5,FALSE)</f>
        <v>WholeSales/Contract</v>
      </c>
      <c r="N1708" s="34" t="s">
        <v>10</v>
      </c>
      <c r="O1708" s="37" t="s">
        <v>205</v>
      </c>
      <c r="P1708" s="32" t="str">
        <f>VLOOKUP(O1708,Stock[],2,FALSE)</f>
        <v>ကောင်းကြည် ကော် 25%  (1Ltr )</v>
      </c>
      <c r="Q1708" s="35">
        <f>VLOOKUP(O1708,Stock[],3,FALSE)</f>
        <v>1</v>
      </c>
      <c r="R1708" s="35">
        <f>VLOOKUP(O1708,Stock[],4,FALSE)</f>
        <v>12</v>
      </c>
      <c r="S1708" s="37"/>
      <c r="T1708" s="35">
        <f>(DailySales!$S1708/DailySales!$R1708)+DailySales!$U1708</f>
        <v>15</v>
      </c>
      <c r="U1708" s="130">
        <v>15</v>
      </c>
      <c r="V1708" s="36">
        <f>+DailySales!$T1708*DailySales!$R1708</f>
        <v>180</v>
      </c>
      <c r="W1708" s="36">
        <f>+DailySales!$V1708*DailySales!$Q1708</f>
        <v>180</v>
      </c>
      <c r="X1708" s="36">
        <f>VLOOKUP(O1708,Stock[],6,FALSE)</f>
        <v>1530</v>
      </c>
      <c r="Y1708" s="36">
        <f>+DailySales!$V1708*DailySales!$X1708</f>
        <v>275400</v>
      </c>
      <c r="Z1708" s="37"/>
      <c r="AA1708" s="37"/>
      <c r="AB1708" s="37"/>
      <c r="AC1708" s="37"/>
      <c r="AD1708" s="37"/>
      <c r="AE1708" s="77"/>
      <c r="AF1708" s="87"/>
      <c r="AG1708" s="39"/>
      <c r="AH1708" s="38">
        <v>46072</v>
      </c>
      <c r="AI1708" s="39">
        <v>275400</v>
      </c>
      <c r="AJ1708" s="87"/>
      <c r="AK1708" s="39"/>
      <c r="AL1708" s="34"/>
      <c r="AM1708" s="39"/>
      <c r="AN170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09" spans="1:40" ht="19.5" customHeight="1" x14ac:dyDescent="0.25">
      <c r="A1709" s="32">
        <f t="shared" si="138"/>
        <v>2026</v>
      </c>
      <c r="B1709" s="32">
        <f t="shared" si="139"/>
        <v>1</v>
      </c>
      <c r="C1709" s="25">
        <v>46035</v>
      </c>
      <c r="D1709" s="57">
        <f t="shared" ca="1" si="136"/>
        <v>46097</v>
      </c>
      <c r="E1709" s="57" t="str">
        <f t="shared" ca="1" si="137"/>
        <v>2-Months</v>
      </c>
      <c r="F1709" s="57" t="str">
        <f>VLOOKUP(O1709,Stock[],5,FALSE)</f>
        <v>BE</v>
      </c>
      <c r="G1709" s="33" t="s">
        <v>2464</v>
      </c>
      <c r="H1709" s="38"/>
      <c r="I1709" s="34" t="s">
        <v>181</v>
      </c>
      <c r="J1709" s="32" t="str">
        <f>VLOOKUP(I1709,Customers[],2,FALSE)</f>
        <v>ရွှေမြင်း(ရွှေခြင်္သေ့)</v>
      </c>
      <c r="K1709" s="32" t="str">
        <f>VLOOKUP(I1709,Customers[],4,FALSE)</f>
        <v>Meiktila</v>
      </c>
      <c r="L1709" s="32" t="str">
        <f>VLOOKUP(Table85[[#This Row],[CustomerID]],Table!H:K,3,0)</f>
        <v>မိတ္ထီလာ</v>
      </c>
      <c r="M1709" s="32" t="str">
        <f>VLOOKUP(I1709,Customers[],5,FALSE)</f>
        <v>WholeSales/Contract</v>
      </c>
      <c r="N1709" s="34" t="s">
        <v>10</v>
      </c>
      <c r="O1709" s="37" t="s">
        <v>2465</v>
      </c>
      <c r="P1709" s="32" t="str">
        <f>VLOOKUP(O1709,Stock[],2,FALSE)</f>
        <v>မိုးနဲကွန်ကီး</v>
      </c>
      <c r="Q1709" s="35">
        <f>VLOOKUP(O1709,Stock[],3,FALSE)</f>
        <v>0.64</v>
      </c>
      <c r="R1709" s="35">
        <f>VLOOKUP(O1709,Stock[],4,FALSE)</f>
        <v>14</v>
      </c>
      <c r="S1709" s="37"/>
      <c r="T1709" s="35">
        <f>(DailySales!$S1709/DailySales!$R1709)+DailySales!$U1709</f>
        <v>5</v>
      </c>
      <c r="U1709" s="130">
        <v>5</v>
      </c>
      <c r="V1709" s="36">
        <f>+DailySales!$T1709*DailySales!$R1709</f>
        <v>70</v>
      </c>
      <c r="W1709" s="36">
        <f>+DailySales!$V1709*DailySales!$Q1709</f>
        <v>44.800000000000004</v>
      </c>
      <c r="X1709" s="36">
        <f>VLOOKUP(O1709,Stock[],6,FALSE)</f>
        <v>1700</v>
      </c>
      <c r="Y1709" s="36">
        <f>+DailySales!$V1709*DailySales!$X1709</f>
        <v>119000</v>
      </c>
      <c r="Z1709" s="37"/>
      <c r="AA1709" s="37"/>
      <c r="AB1709" s="37"/>
      <c r="AC1709" s="37"/>
      <c r="AD1709" s="37"/>
      <c r="AE1709" s="77"/>
      <c r="AF1709" s="87"/>
      <c r="AG1709" s="39"/>
      <c r="AH1709" s="38">
        <v>46072</v>
      </c>
      <c r="AI1709" s="39">
        <v>119000</v>
      </c>
      <c r="AJ1709" s="87"/>
      <c r="AK1709" s="39"/>
      <c r="AL1709" s="34"/>
      <c r="AM1709" s="39"/>
      <c r="AN170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10" spans="1:40" ht="19.5" customHeight="1" x14ac:dyDescent="0.25">
      <c r="A1710" s="32">
        <f t="shared" si="138"/>
        <v>2026</v>
      </c>
      <c r="B1710" s="32">
        <f t="shared" si="139"/>
        <v>1</v>
      </c>
      <c r="C1710" s="25">
        <v>46035</v>
      </c>
      <c r="D1710" s="57">
        <f t="shared" ca="1" si="136"/>
        <v>46097</v>
      </c>
      <c r="E1710" s="57" t="str">
        <f t="shared" ca="1" si="137"/>
        <v>2-Months</v>
      </c>
      <c r="F1710" s="57" t="str">
        <f>VLOOKUP(O1710,Stock[],5,FALSE)</f>
        <v>BE</v>
      </c>
      <c r="G1710" s="33" t="s">
        <v>2466</v>
      </c>
      <c r="H1710" s="38"/>
      <c r="I1710" s="34" t="s">
        <v>180</v>
      </c>
      <c r="J1710" s="32" t="str">
        <f>VLOOKUP(I1710,Customers[],2,FALSE)</f>
        <v>ရွှေမြင်း</v>
      </c>
      <c r="K1710" s="32" t="str">
        <f>VLOOKUP(I1710,Customers[],4,FALSE)</f>
        <v>Meiktila</v>
      </c>
      <c r="L1710" s="32" t="str">
        <f>VLOOKUP(Table85[[#This Row],[CustomerID]],Table!H:K,3,0)</f>
        <v>မိတ္ထီလာ</v>
      </c>
      <c r="M1710" s="32" t="str">
        <f>VLOOKUP(I1710,Customers[],5,FALSE)</f>
        <v>WholeSales/Contract</v>
      </c>
      <c r="N1710" s="34" t="s">
        <v>10</v>
      </c>
      <c r="O1710" s="37" t="s">
        <v>240</v>
      </c>
      <c r="P1710" s="32" t="str">
        <f>VLOOKUP(O1710,Stock[],2,FALSE)</f>
        <v>သံပုရာအရက်</v>
      </c>
      <c r="Q1710" s="35">
        <f>VLOOKUP(O1710,Stock[],3,FALSE)</f>
        <v>0.64</v>
      </c>
      <c r="R1710" s="35">
        <f>VLOOKUP(O1710,Stock[],4,FALSE)</f>
        <v>14</v>
      </c>
      <c r="S1710" s="37"/>
      <c r="T1710" s="35">
        <f>(DailySales!$S1710/DailySales!$R1710)+DailySales!$U1710</f>
        <v>10</v>
      </c>
      <c r="U1710" s="130">
        <v>10</v>
      </c>
      <c r="V1710" s="36">
        <f>+DailySales!$T1710*DailySales!$R1710</f>
        <v>140</v>
      </c>
      <c r="W1710" s="36">
        <f>+DailySales!$V1710*DailySales!$Q1710</f>
        <v>89.600000000000009</v>
      </c>
      <c r="X1710" s="36">
        <f>VLOOKUP(O1710,Stock[],6,FALSE)</f>
        <v>1330</v>
      </c>
      <c r="Y1710" s="36">
        <f>+DailySales!$V1710*DailySales!$X1710</f>
        <v>186200</v>
      </c>
      <c r="Z1710" s="37"/>
      <c r="AA1710" s="37"/>
      <c r="AB1710" s="37"/>
      <c r="AC1710" s="37"/>
      <c r="AD1710" s="37"/>
      <c r="AE1710" s="77"/>
      <c r="AF1710" s="87"/>
      <c r="AG1710" s="39"/>
      <c r="AH1710" s="38">
        <v>46072</v>
      </c>
      <c r="AI1710" s="39">
        <v>186200</v>
      </c>
      <c r="AJ1710" s="87"/>
      <c r="AK1710" s="39"/>
      <c r="AL1710" s="34"/>
      <c r="AM1710" s="39"/>
      <c r="AN171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11" spans="1:40" ht="19.5" customHeight="1" x14ac:dyDescent="0.25">
      <c r="A1711" s="32">
        <f t="shared" si="138"/>
        <v>2026</v>
      </c>
      <c r="B1711" s="32">
        <f t="shared" si="139"/>
        <v>1</v>
      </c>
      <c r="C1711" s="25">
        <v>46035</v>
      </c>
      <c r="D1711" s="57">
        <f t="shared" ca="1" si="136"/>
        <v>46097</v>
      </c>
      <c r="E1711" s="57" t="str">
        <f t="shared" ca="1" si="137"/>
        <v>2-Months</v>
      </c>
      <c r="F1711" s="57" t="str">
        <f>VLOOKUP(O1711,Stock[],5,FALSE)</f>
        <v>BE</v>
      </c>
      <c r="G1711" s="33" t="s">
        <v>2466</v>
      </c>
      <c r="H1711" s="38"/>
      <c r="I1711" s="34" t="s">
        <v>180</v>
      </c>
      <c r="J1711" s="32" t="str">
        <f>VLOOKUP(I1711,Customers[],2,FALSE)</f>
        <v>ရွှေမြင်း</v>
      </c>
      <c r="K1711" s="32" t="str">
        <f>VLOOKUP(I1711,Customers[],4,FALSE)</f>
        <v>Meiktila</v>
      </c>
      <c r="L1711" s="32" t="str">
        <f>VLOOKUP(Table85[[#This Row],[CustomerID]],Table!H:K,3,0)</f>
        <v>မိတ္ထီလာ</v>
      </c>
      <c r="M1711" s="32" t="str">
        <f>VLOOKUP(I1711,Customers[],5,FALSE)</f>
        <v>WholeSales/Contract</v>
      </c>
      <c r="N1711" s="34" t="s">
        <v>10</v>
      </c>
      <c r="O1711" s="37" t="s">
        <v>220</v>
      </c>
      <c r="P1711" s="32" t="str">
        <f>VLOOKUP(O1711,Stock[],2,FALSE)</f>
        <v>မြန်မာရှောက်ပျား</v>
      </c>
      <c r="Q1711" s="35">
        <f>VLOOKUP(O1711,Stock[],3,FALSE)</f>
        <v>0.64</v>
      </c>
      <c r="R1711" s="35">
        <f>VLOOKUP(O1711,Stock[],4,FALSE)</f>
        <v>14</v>
      </c>
      <c r="S1711" s="37"/>
      <c r="T1711" s="35">
        <f>(DailySales!$S1711/DailySales!$R1711)+DailySales!$U1711</f>
        <v>20</v>
      </c>
      <c r="U1711" s="130">
        <v>20</v>
      </c>
      <c r="V1711" s="36">
        <f>+DailySales!$T1711*DailySales!$R1711</f>
        <v>280</v>
      </c>
      <c r="W1711" s="36">
        <f>+DailySales!$V1711*DailySales!$Q1711</f>
        <v>179.20000000000002</v>
      </c>
      <c r="X1711" s="36">
        <f>VLOOKUP(O1711,Stock[],6,FALSE)</f>
        <v>1370</v>
      </c>
      <c r="Y1711" s="36">
        <f>+DailySales!$V1711*DailySales!$X1711</f>
        <v>383600</v>
      </c>
      <c r="Z1711" s="37"/>
      <c r="AA1711" s="37"/>
      <c r="AB1711" s="37"/>
      <c r="AC1711" s="37"/>
      <c r="AD1711" s="37"/>
      <c r="AE1711" s="77"/>
      <c r="AF1711" s="87"/>
      <c r="AG1711" s="39"/>
      <c r="AH1711" s="38">
        <v>46072</v>
      </c>
      <c r="AI1711" s="39">
        <v>383600</v>
      </c>
      <c r="AJ1711" s="87"/>
      <c r="AK1711" s="39"/>
      <c r="AL1711" s="34"/>
      <c r="AM1711" s="39"/>
      <c r="AN171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12" spans="1:40" ht="19.5" customHeight="1" x14ac:dyDescent="0.25">
      <c r="A1712" s="32">
        <f t="shared" si="138"/>
        <v>2026</v>
      </c>
      <c r="B1712" s="32">
        <f t="shared" si="139"/>
        <v>1</v>
      </c>
      <c r="C1712" s="25">
        <v>46035</v>
      </c>
      <c r="D1712" s="57">
        <f t="shared" ca="1" si="136"/>
        <v>46097</v>
      </c>
      <c r="E1712" s="57" t="str">
        <f t="shared" ca="1" si="137"/>
        <v>2-Months</v>
      </c>
      <c r="F1712" s="57" t="str">
        <f>VLOOKUP(O1712,Stock[],5,FALSE)</f>
        <v>BE</v>
      </c>
      <c r="G1712" s="33" t="s">
        <v>2466</v>
      </c>
      <c r="H1712" s="38"/>
      <c r="I1712" s="34" t="s">
        <v>180</v>
      </c>
      <c r="J1712" s="32" t="str">
        <f>VLOOKUP(I1712,Customers[],2,FALSE)</f>
        <v>ရွှေမြင်း</v>
      </c>
      <c r="K1712" s="32" t="str">
        <f>VLOOKUP(I1712,Customers[],4,FALSE)</f>
        <v>Meiktila</v>
      </c>
      <c r="L1712" s="32" t="str">
        <f>VLOOKUP(Table85[[#This Row],[CustomerID]],Table!H:K,3,0)</f>
        <v>မိတ္ထီလာ</v>
      </c>
      <c r="M1712" s="32" t="str">
        <f>VLOOKUP(I1712,Customers[],5,FALSE)</f>
        <v>WholeSales/Contract</v>
      </c>
      <c r="N1712" s="34" t="s">
        <v>10</v>
      </c>
      <c r="O1712" s="37" t="s">
        <v>217</v>
      </c>
      <c r="P1712" s="32" t="str">
        <f>VLOOKUP(O1712,Stock[],2,FALSE)</f>
        <v>လိမ္မော်ဖြူ</v>
      </c>
      <c r="Q1712" s="35">
        <f>VLOOKUP(O1712,Stock[],3,FALSE)</f>
        <v>0.64</v>
      </c>
      <c r="R1712" s="35">
        <f>VLOOKUP(O1712,Stock[],4,FALSE)</f>
        <v>24</v>
      </c>
      <c r="S1712" s="37"/>
      <c r="T1712" s="35">
        <f>(DailySales!$S1712/DailySales!$R1712)+DailySales!$U1712</f>
        <v>60</v>
      </c>
      <c r="U1712" s="130">
        <v>60</v>
      </c>
      <c r="V1712" s="36">
        <f>+DailySales!$T1712*DailySales!$R1712</f>
        <v>1440</v>
      </c>
      <c r="W1712" s="36">
        <f>+DailySales!$V1712*DailySales!$Q1712</f>
        <v>921.6</v>
      </c>
      <c r="X1712" s="36">
        <f>VLOOKUP(O1712,Stock[],6,FALSE)</f>
        <v>1330</v>
      </c>
      <c r="Y1712" s="36">
        <f>+DailySales!$V1712*DailySales!$X1712</f>
        <v>1915200</v>
      </c>
      <c r="Z1712" s="37"/>
      <c r="AA1712" s="37"/>
      <c r="AB1712" s="37"/>
      <c r="AC1712" s="37"/>
      <c r="AD1712" s="37"/>
      <c r="AE1712" s="77"/>
      <c r="AF1712" s="87"/>
      <c r="AG1712" s="39"/>
      <c r="AH1712" s="38">
        <v>46072</v>
      </c>
      <c r="AI1712" s="39">
        <v>1915200</v>
      </c>
      <c r="AJ1712" s="87"/>
      <c r="AK1712" s="39"/>
      <c r="AL1712" s="34"/>
      <c r="AM1712" s="39"/>
      <c r="AN171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13" spans="1:40" ht="19.5" customHeight="1" x14ac:dyDescent="0.25">
      <c r="A1713" s="32">
        <f t="shared" si="138"/>
        <v>2026</v>
      </c>
      <c r="B1713" s="32">
        <f t="shared" si="139"/>
        <v>1</v>
      </c>
      <c r="C1713" s="25">
        <v>46035</v>
      </c>
      <c r="D1713" s="57">
        <f t="shared" ca="1" si="136"/>
        <v>46097</v>
      </c>
      <c r="E1713" s="57" t="str">
        <f t="shared" ca="1" si="137"/>
        <v>2-Months</v>
      </c>
      <c r="F1713" s="57" t="str">
        <f>VLOOKUP(O1713,Stock[],5,FALSE)</f>
        <v>BE</v>
      </c>
      <c r="G1713" s="33" t="s">
        <v>2466</v>
      </c>
      <c r="H1713" s="38"/>
      <c r="I1713" s="34" t="s">
        <v>180</v>
      </c>
      <c r="J1713" s="32" t="str">
        <f>VLOOKUP(I1713,Customers[],2,FALSE)</f>
        <v>ရွှေမြင်း</v>
      </c>
      <c r="K1713" s="32" t="str">
        <f>VLOOKUP(I1713,Customers[],4,FALSE)</f>
        <v>Meiktila</v>
      </c>
      <c r="L1713" s="32" t="str">
        <f>VLOOKUP(Table85[[#This Row],[CustomerID]],Table!H:K,3,0)</f>
        <v>မိတ္ထီလာ</v>
      </c>
      <c r="M1713" s="32" t="str">
        <f>VLOOKUP(I1713,Customers[],5,FALSE)</f>
        <v>WholeSales/Contract</v>
      </c>
      <c r="N1713" s="34" t="s">
        <v>10</v>
      </c>
      <c r="O1713" s="37" t="s">
        <v>2465</v>
      </c>
      <c r="P1713" s="32" t="str">
        <f>VLOOKUP(O1713,Stock[],2,FALSE)</f>
        <v>မိုးနဲကွန်ကီး</v>
      </c>
      <c r="Q1713" s="35">
        <f>VLOOKUP(O1713,Stock[],3,FALSE)</f>
        <v>0.64</v>
      </c>
      <c r="R1713" s="35">
        <f>VLOOKUP(O1713,Stock[],4,FALSE)</f>
        <v>14</v>
      </c>
      <c r="S1713" s="37"/>
      <c r="T1713" s="35">
        <f>(DailySales!$S1713/DailySales!$R1713)+DailySales!$U1713</f>
        <v>30</v>
      </c>
      <c r="U1713" s="130">
        <v>30</v>
      </c>
      <c r="V1713" s="36">
        <f>+DailySales!$T1713*DailySales!$R1713</f>
        <v>420</v>
      </c>
      <c r="W1713" s="36">
        <f>+DailySales!$V1713*DailySales!$Q1713</f>
        <v>268.8</v>
      </c>
      <c r="X1713" s="36">
        <f>VLOOKUP(O1713,Stock[],6,FALSE)</f>
        <v>1700</v>
      </c>
      <c r="Y1713" s="36">
        <f>+DailySales!$V1713*DailySales!$X1713</f>
        <v>714000</v>
      </c>
      <c r="Z1713" s="37"/>
      <c r="AA1713" s="37"/>
      <c r="AB1713" s="37"/>
      <c r="AC1713" s="37"/>
      <c r="AD1713" s="37"/>
      <c r="AE1713" s="77"/>
      <c r="AF1713" s="87"/>
      <c r="AG1713" s="39"/>
      <c r="AH1713" s="38">
        <v>46072</v>
      </c>
      <c r="AI1713" s="39">
        <v>714000</v>
      </c>
      <c r="AJ1713" s="87"/>
      <c r="AK1713" s="39"/>
      <c r="AL1713" s="34"/>
      <c r="AM1713" s="39"/>
      <c r="AN171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14" spans="1:40" ht="19.5" customHeight="1" x14ac:dyDescent="0.25">
      <c r="A1714" s="32">
        <f t="shared" si="138"/>
        <v>2026</v>
      </c>
      <c r="B1714" s="32">
        <f t="shared" si="139"/>
        <v>1</v>
      </c>
      <c r="C1714" s="25">
        <v>46035</v>
      </c>
      <c r="D1714" s="57">
        <f t="shared" ca="1" si="136"/>
        <v>46097</v>
      </c>
      <c r="E1714" s="57" t="str">
        <f t="shared" ca="1" si="137"/>
        <v>2-Months</v>
      </c>
      <c r="F1714" s="57" t="str">
        <f>VLOOKUP(O1714,Stock[],5,FALSE)</f>
        <v>BE</v>
      </c>
      <c r="G1714" s="33" t="s">
        <v>2466</v>
      </c>
      <c r="H1714" s="38"/>
      <c r="I1714" s="34" t="s">
        <v>180</v>
      </c>
      <c r="J1714" s="32" t="str">
        <f>VLOOKUP(I1714,Customers[],2,FALSE)</f>
        <v>ရွှေမြင်း</v>
      </c>
      <c r="K1714" s="32" t="str">
        <f>VLOOKUP(I1714,Customers[],4,FALSE)</f>
        <v>Meiktila</v>
      </c>
      <c r="L1714" s="32" t="str">
        <f>VLOOKUP(Table85[[#This Row],[CustomerID]],Table!H:K,3,0)</f>
        <v>မိတ္ထီလာ</v>
      </c>
      <c r="M1714" s="32" t="str">
        <f>VLOOKUP(I1714,Customers[],5,FALSE)</f>
        <v>WholeSales/Contract</v>
      </c>
      <c r="N1714" s="34" t="s">
        <v>10</v>
      </c>
      <c r="O1714" s="37" t="s">
        <v>205</v>
      </c>
      <c r="P1714" s="32" t="str">
        <f>VLOOKUP(O1714,Stock[],2,FALSE)</f>
        <v>ကောင်းကြည် ကော် 25%  (1Ltr )</v>
      </c>
      <c r="Q1714" s="35">
        <f>VLOOKUP(O1714,Stock[],3,FALSE)</f>
        <v>1</v>
      </c>
      <c r="R1714" s="35">
        <f>VLOOKUP(O1714,Stock[],4,FALSE)</f>
        <v>12</v>
      </c>
      <c r="S1714" s="37"/>
      <c r="T1714" s="35">
        <f>(DailySales!$S1714/DailySales!$R1714)+DailySales!$U1714</f>
        <v>10</v>
      </c>
      <c r="U1714" s="130">
        <v>10</v>
      </c>
      <c r="V1714" s="36">
        <f>+DailySales!$T1714*DailySales!$R1714</f>
        <v>120</v>
      </c>
      <c r="W1714" s="36">
        <f>+DailySales!$V1714*DailySales!$Q1714</f>
        <v>120</v>
      </c>
      <c r="X1714" s="36">
        <f>VLOOKUP(O1714,Stock[],6,FALSE)</f>
        <v>1530</v>
      </c>
      <c r="Y1714" s="36">
        <f>+DailySales!$V1714*DailySales!$X1714</f>
        <v>183600</v>
      </c>
      <c r="Z1714" s="37"/>
      <c r="AA1714" s="37"/>
      <c r="AB1714" s="37"/>
      <c r="AC1714" s="37"/>
      <c r="AD1714" s="37"/>
      <c r="AE1714" s="77"/>
      <c r="AF1714" s="87"/>
      <c r="AG1714" s="39"/>
      <c r="AH1714" s="38">
        <v>46072</v>
      </c>
      <c r="AI1714" s="39">
        <v>183600</v>
      </c>
      <c r="AJ1714" s="87"/>
      <c r="AK1714" s="39"/>
      <c r="AL1714" s="34"/>
      <c r="AM1714" s="39"/>
      <c r="AN171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15" spans="1:40" ht="19.5" customHeight="1" x14ac:dyDescent="0.25">
      <c r="A1715" s="32">
        <f t="shared" si="138"/>
        <v>2026</v>
      </c>
      <c r="B1715" s="32">
        <f t="shared" si="139"/>
        <v>1</v>
      </c>
      <c r="C1715" s="25">
        <v>46035</v>
      </c>
      <c r="D1715" s="57">
        <f t="shared" ca="1" si="136"/>
        <v>46097</v>
      </c>
      <c r="E1715" s="57" t="str">
        <f t="shared" ca="1" si="137"/>
        <v>2-Months</v>
      </c>
      <c r="F1715" s="57" t="str">
        <f>VLOOKUP(O1715,Stock[],5,FALSE)</f>
        <v>BE</v>
      </c>
      <c r="G1715" s="33" t="s">
        <v>2467</v>
      </c>
      <c r="H1715" s="38"/>
      <c r="I1715" s="34" t="s">
        <v>180</v>
      </c>
      <c r="J1715" s="32" t="str">
        <f>VLOOKUP(I1715,Customers[],2,FALSE)</f>
        <v>ရွှေမြင်း</v>
      </c>
      <c r="K1715" s="32" t="str">
        <f>VLOOKUP(I1715,Customers[],4,FALSE)</f>
        <v>Meiktila</v>
      </c>
      <c r="L1715" s="32" t="str">
        <f>VLOOKUP(Table85[[#This Row],[CustomerID]],Table!H:K,3,0)</f>
        <v>မိတ္ထီလာ</v>
      </c>
      <c r="M1715" s="32" t="str">
        <f>VLOOKUP(I1715,Customers[],5,FALSE)</f>
        <v>WholeSales/Contract</v>
      </c>
      <c r="N1715" s="34" t="s">
        <v>10</v>
      </c>
      <c r="O1715" s="37" t="s">
        <v>220</v>
      </c>
      <c r="P1715" s="32" t="str">
        <f>VLOOKUP(O1715,Stock[],2,FALSE)</f>
        <v>မြန်မာရှောက်ပျား</v>
      </c>
      <c r="Q1715" s="35">
        <f>VLOOKUP(O1715,Stock[],3,FALSE)</f>
        <v>0.64</v>
      </c>
      <c r="R1715" s="35">
        <f>VLOOKUP(O1715,Stock[],4,FALSE)</f>
        <v>14</v>
      </c>
      <c r="S1715" s="37"/>
      <c r="T1715" s="35">
        <f>(DailySales!$S1715/DailySales!$R1715)+DailySales!$U1715</f>
        <v>20</v>
      </c>
      <c r="U1715" s="130">
        <v>20</v>
      </c>
      <c r="V1715" s="36">
        <f>+DailySales!$T1715*DailySales!$R1715</f>
        <v>280</v>
      </c>
      <c r="W1715" s="36">
        <f>+DailySales!$V1715*DailySales!$Q1715</f>
        <v>179.20000000000002</v>
      </c>
      <c r="X1715" s="36">
        <f>VLOOKUP(O1715,Stock[],6,FALSE)</f>
        <v>1370</v>
      </c>
      <c r="Y1715" s="36">
        <f>+DailySales!$V1715*DailySales!$X1715</f>
        <v>383600</v>
      </c>
      <c r="Z1715" s="37"/>
      <c r="AA1715" s="37"/>
      <c r="AB1715" s="37"/>
      <c r="AC1715" s="37"/>
      <c r="AD1715" s="37"/>
      <c r="AE1715" s="77"/>
      <c r="AF1715" s="87"/>
      <c r="AG1715" s="39"/>
      <c r="AH1715" s="38">
        <v>46072</v>
      </c>
      <c r="AI1715" s="39">
        <v>383600</v>
      </c>
      <c r="AJ1715" s="87"/>
      <c r="AK1715" s="39"/>
      <c r="AL1715" s="34"/>
      <c r="AM1715" s="39"/>
      <c r="AN171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16" spans="1:40" ht="19.5" customHeight="1" x14ac:dyDescent="0.25">
      <c r="A1716" s="32">
        <f t="shared" si="138"/>
        <v>2026</v>
      </c>
      <c r="B1716" s="32">
        <f t="shared" si="139"/>
        <v>1</v>
      </c>
      <c r="C1716" s="25">
        <v>46035</v>
      </c>
      <c r="D1716" s="57">
        <f t="shared" ca="1" si="136"/>
        <v>46097</v>
      </c>
      <c r="E1716" s="57" t="str">
        <f t="shared" ca="1" si="137"/>
        <v>2-Months</v>
      </c>
      <c r="F1716" s="57" t="str">
        <f>VLOOKUP(O1716,Stock[],5,FALSE)</f>
        <v>BE</v>
      </c>
      <c r="G1716" s="33" t="s">
        <v>2467</v>
      </c>
      <c r="H1716" s="38"/>
      <c r="I1716" s="34" t="s">
        <v>180</v>
      </c>
      <c r="J1716" s="32" t="str">
        <f>VLOOKUP(I1716,Customers[],2,FALSE)</f>
        <v>ရွှေမြင်း</v>
      </c>
      <c r="K1716" s="32" t="str">
        <f>VLOOKUP(I1716,Customers[],4,FALSE)</f>
        <v>Meiktila</v>
      </c>
      <c r="L1716" s="32" t="str">
        <f>VLOOKUP(Table85[[#This Row],[CustomerID]],Table!H:K,3,0)</f>
        <v>မိတ္ထီလာ</v>
      </c>
      <c r="M1716" s="32" t="str">
        <f>VLOOKUP(I1716,Customers[],5,FALSE)</f>
        <v>WholeSales/Contract</v>
      </c>
      <c r="N1716" s="34" t="s">
        <v>10</v>
      </c>
      <c r="O1716" s="37" t="s">
        <v>217</v>
      </c>
      <c r="P1716" s="32" t="str">
        <f>VLOOKUP(O1716,Stock[],2,FALSE)</f>
        <v>လိမ္မော်ဖြူ</v>
      </c>
      <c r="Q1716" s="35">
        <f>VLOOKUP(O1716,Stock[],3,FALSE)</f>
        <v>0.64</v>
      </c>
      <c r="R1716" s="35">
        <f>VLOOKUP(O1716,Stock[],4,FALSE)</f>
        <v>24</v>
      </c>
      <c r="S1716" s="37"/>
      <c r="T1716" s="35">
        <f>(DailySales!$S1716/DailySales!$R1716)+DailySales!$U1716</f>
        <v>20</v>
      </c>
      <c r="U1716" s="130">
        <v>20</v>
      </c>
      <c r="V1716" s="36">
        <f>+DailySales!$T1716*DailySales!$R1716</f>
        <v>480</v>
      </c>
      <c r="W1716" s="36">
        <f>+DailySales!$V1716*DailySales!$Q1716</f>
        <v>307.2</v>
      </c>
      <c r="X1716" s="36">
        <f>VLOOKUP(O1716,Stock[],6,FALSE)</f>
        <v>1330</v>
      </c>
      <c r="Y1716" s="36">
        <f>+DailySales!$V1716*DailySales!$X1716</f>
        <v>638400</v>
      </c>
      <c r="Z1716" s="37"/>
      <c r="AA1716" s="37"/>
      <c r="AB1716" s="37"/>
      <c r="AC1716" s="37"/>
      <c r="AD1716" s="37"/>
      <c r="AE1716" s="77"/>
      <c r="AF1716" s="87"/>
      <c r="AG1716" s="39"/>
      <c r="AH1716" s="38">
        <v>46072</v>
      </c>
      <c r="AI1716" s="39">
        <v>638400</v>
      </c>
      <c r="AJ1716" s="87"/>
      <c r="AK1716" s="39"/>
      <c r="AL1716" s="34"/>
      <c r="AM1716" s="39"/>
      <c r="AN171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17" spans="1:40" ht="19.5" customHeight="1" x14ac:dyDescent="0.25">
      <c r="A1717" s="32">
        <f t="shared" si="138"/>
        <v>2026</v>
      </c>
      <c r="B1717" s="32">
        <f t="shared" si="139"/>
        <v>1</v>
      </c>
      <c r="C1717" s="25">
        <v>46035</v>
      </c>
      <c r="D1717" s="57">
        <f t="shared" ca="1" si="136"/>
        <v>46097</v>
      </c>
      <c r="E1717" s="57" t="str">
        <f t="shared" ca="1" si="137"/>
        <v>2-Months</v>
      </c>
      <c r="F1717" s="57" t="str">
        <f>VLOOKUP(O1717,Stock[],5,FALSE)</f>
        <v>BE</v>
      </c>
      <c r="G1717" s="33" t="s">
        <v>2467</v>
      </c>
      <c r="H1717" s="38"/>
      <c r="I1717" s="34" t="s">
        <v>180</v>
      </c>
      <c r="J1717" s="32" t="str">
        <f>VLOOKUP(I1717,Customers[],2,FALSE)</f>
        <v>ရွှေမြင်း</v>
      </c>
      <c r="K1717" s="32" t="str">
        <f>VLOOKUP(I1717,Customers[],4,FALSE)</f>
        <v>Meiktila</v>
      </c>
      <c r="L1717" s="32" t="str">
        <f>VLOOKUP(Table85[[#This Row],[CustomerID]],Table!H:K,3,0)</f>
        <v>မိတ္ထီလာ</v>
      </c>
      <c r="M1717" s="32" t="str">
        <f>VLOOKUP(I1717,Customers[],5,FALSE)</f>
        <v>WholeSales/Contract</v>
      </c>
      <c r="N1717" s="34" t="s">
        <v>10</v>
      </c>
      <c r="O1717" s="37" t="s">
        <v>218</v>
      </c>
      <c r="P1717" s="32" t="str">
        <f>VLOOKUP(O1717,Stock[],2,FALSE)</f>
        <v>Black Cat</v>
      </c>
      <c r="Q1717" s="35">
        <f>VLOOKUP(O1717,Stock[],3,FALSE)</f>
        <v>0.64</v>
      </c>
      <c r="R1717" s="35">
        <f>VLOOKUP(O1717,Stock[],4,FALSE)</f>
        <v>24</v>
      </c>
      <c r="S1717" s="37"/>
      <c r="T1717" s="35">
        <f>(DailySales!$S1717/DailySales!$R1717)+DailySales!$U1717</f>
        <v>10</v>
      </c>
      <c r="U1717" s="130">
        <v>10</v>
      </c>
      <c r="V1717" s="36">
        <f>+DailySales!$T1717*DailySales!$R1717</f>
        <v>240</v>
      </c>
      <c r="W1717" s="36">
        <f>+DailySales!$V1717*DailySales!$Q1717</f>
        <v>153.6</v>
      </c>
      <c r="X1717" s="36">
        <f>VLOOKUP(O1717,Stock[],6,FALSE)</f>
        <v>1330</v>
      </c>
      <c r="Y1717" s="36">
        <f>+DailySales!$V1717*DailySales!$X1717</f>
        <v>319200</v>
      </c>
      <c r="Z1717" s="37"/>
      <c r="AA1717" s="37"/>
      <c r="AB1717" s="37"/>
      <c r="AC1717" s="37"/>
      <c r="AD1717" s="37"/>
      <c r="AE1717" s="77"/>
      <c r="AF1717" s="87"/>
      <c r="AG1717" s="39"/>
      <c r="AH1717" s="38">
        <v>46072</v>
      </c>
      <c r="AI1717" s="39">
        <v>319200</v>
      </c>
      <c r="AJ1717" s="87"/>
      <c r="AK1717" s="39"/>
      <c r="AL1717" s="34"/>
      <c r="AM1717" s="39"/>
      <c r="AN171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18" spans="1:40" ht="19.5" customHeight="1" x14ac:dyDescent="0.25">
      <c r="A1718" s="32">
        <f t="shared" si="138"/>
        <v>2026</v>
      </c>
      <c r="B1718" s="32">
        <f t="shared" si="139"/>
        <v>1</v>
      </c>
      <c r="C1718" s="25">
        <v>46035</v>
      </c>
      <c r="D1718" s="57">
        <f t="shared" ca="1" si="136"/>
        <v>46097</v>
      </c>
      <c r="E1718" s="57" t="str">
        <f t="shared" ca="1" si="137"/>
        <v>2-Months</v>
      </c>
      <c r="F1718" s="57" t="str">
        <f>VLOOKUP(O1718,Stock[],5,FALSE)</f>
        <v>BE</v>
      </c>
      <c r="G1718" s="33" t="s">
        <v>2467</v>
      </c>
      <c r="H1718" s="38"/>
      <c r="I1718" s="34" t="s">
        <v>180</v>
      </c>
      <c r="J1718" s="32" t="str">
        <f>VLOOKUP(I1718,Customers[],2,FALSE)</f>
        <v>ရွှေမြင်း</v>
      </c>
      <c r="K1718" s="32" t="str">
        <f>VLOOKUP(I1718,Customers[],4,FALSE)</f>
        <v>Meiktila</v>
      </c>
      <c r="L1718" s="32" t="str">
        <f>VLOOKUP(Table85[[#This Row],[CustomerID]],Table!H:K,3,0)</f>
        <v>မိတ္ထီလာ</v>
      </c>
      <c r="M1718" s="32" t="str">
        <f>VLOOKUP(I1718,Customers[],5,FALSE)</f>
        <v>WholeSales/Contract</v>
      </c>
      <c r="N1718" s="34" t="s">
        <v>10</v>
      </c>
      <c r="O1718" s="37" t="s">
        <v>209</v>
      </c>
      <c r="P1718" s="32" t="str">
        <f>VLOOKUP(O1718,Stock[],2,FALSE)</f>
        <v>ဇေယျဝတီ Red</v>
      </c>
      <c r="Q1718" s="35">
        <f>VLOOKUP(O1718,Stock[],3,FALSE)</f>
        <v>0.64</v>
      </c>
      <c r="R1718" s="35">
        <f>VLOOKUP(O1718,Stock[],4,FALSE)</f>
        <v>14</v>
      </c>
      <c r="S1718" s="37"/>
      <c r="T1718" s="35">
        <f>(DailySales!$S1718/DailySales!$R1718)+DailySales!$U1718</f>
        <v>20</v>
      </c>
      <c r="U1718" s="130">
        <v>20</v>
      </c>
      <c r="V1718" s="36">
        <f>+DailySales!$T1718*DailySales!$R1718</f>
        <v>280</v>
      </c>
      <c r="W1718" s="36">
        <f>+DailySales!$V1718*DailySales!$Q1718</f>
        <v>179.20000000000002</v>
      </c>
      <c r="X1718" s="36">
        <f>VLOOKUP(O1718,Stock[],6,FALSE)</f>
        <v>1330</v>
      </c>
      <c r="Y1718" s="36">
        <f>+DailySales!$V1718*DailySales!$X1718</f>
        <v>372400</v>
      </c>
      <c r="Z1718" s="37"/>
      <c r="AA1718" s="37"/>
      <c r="AB1718" s="37"/>
      <c r="AC1718" s="37"/>
      <c r="AD1718" s="37"/>
      <c r="AE1718" s="77"/>
      <c r="AF1718" s="87"/>
      <c r="AG1718" s="39"/>
      <c r="AH1718" s="38">
        <v>46072</v>
      </c>
      <c r="AI1718" s="39">
        <v>372400</v>
      </c>
      <c r="AJ1718" s="87"/>
      <c r="AK1718" s="39"/>
      <c r="AL1718" s="34"/>
      <c r="AM1718" s="39"/>
      <c r="AN171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19" spans="1:40" ht="19.5" customHeight="1" x14ac:dyDescent="0.25">
      <c r="A1719" s="32">
        <f t="shared" si="138"/>
        <v>2026</v>
      </c>
      <c r="B1719" s="32">
        <f t="shared" si="139"/>
        <v>1</v>
      </c>
      <c r="C1719" s="25">
        <v>46035</v>
      </c>
      <c r="D1719" s="57">
        <f t="shared" ca="1" si="136"/>
        <v>46097</v>
      </c>
      <c r="E1719" s="57" t="str">
        <f t="shared" ca="1" si="137"/>
        <v>2-Months</v>
      </c>
      <c r="F1719" s="57" t="str">
        <f>VLOOKUP(O1719,Stock[],5,FALSE)</f>
        <v>BE</v>
      </c>
      <c r="G1719" s="33" t="s">
        <v>2467</v>
      </c>
      <c r="H1719" s="38"/>
      <c r="I1719" s="34" t="s">
        <v>180</v>
      </c>
      <c r="J1719" s="32" t="str">
        <f>VLOOKUP(I1719,Customers[],2,FALSE)</f>
        <v>ရွှေမြင်း</v>
      </c>
      <c r="K1719" s="32" t="str">
        <f>VLOOKUP(I1719,Customers[],4,FALSE)</f>
        <v>Meiktila</v>
      </c>
      <c r="L1719" s="32" t="str">
        <f>VLOOKUP(Table85[[#This Row],[CustomerID]],Table!H:K,3,0)</f>
        <v>မိတ္ထီလာ</v>
      </c>
      <c r="M1719" s="32" t="str">
        <f>VLOOKUP(I1719,Customers[],5,FALSE)</f>
        <v>WholeSales/Contract</v>
      </c>
      <c r="N1719" s="34" t="s">
        <v>10</v>
      </c>
      <c r="O1719" s="37" t="s">
        <v>214</v>
      </c>
      <c r="P1719" s="32" t="str">
        <f>VLOOKUP(O1719,Stock[],2,FALSE)</f>
        <v>ကောင်းကြည်</v>
      </c>
      <c r="Q1719" s="35">
        <f>VLOOKUP(O1719,Stock[],3,FALSE)</f>
        <v>0.64</v>
      </c>
      <c r="R1719" s="35">
        <f>VLOOKUP(O1719,Stock[],4,FALSE)</f>
        <v>14</v>
      </c>
      <c r="S1719" s="37"/>
      <c r="T1719" s="35">
        <f>(DailySales!$S1719/DailySales!$R1719)+DailySales!$U1719</f>
        <v>20</v>
      </c>
      <c r="U1719" s="130">
        <v>20</v>
      </c>
      <c r="V1719" s="36">
        <f>+DailySales!$T1719*DailySales!$R1719</f>
        <v>280</v>
      </c>
      <c r="W1719" s="36">
        <f>+DailySales!$V1719*DailySales!$Q1719</f>
        <v>179.20000000000002</v>
      </c>
      <c r="X1719" s="36">
        <f>VLOOKUP(O1719,Stock[],6,FALSE)</f>
        <v>1330</v>
      </c>
      <c r="Y1719" s="36">
        <f>+DailySales!$V1719*DailySales!$X1719</f>
        <v>372400</v>
      </c>
      <c r="Z1719" s="37"/>
      <c r="AA1719" s="37"/>
      <c r="AB1719" s="37"/>
      <c r="AC1719" s="37"/>
      <c r="AD1719" s="37"/>
      <c r="AE1719" s="77"/>
      <c r="AF1719" s="87"/>
      <c r="AG1719" s="39"/>
      <c r="AH1719" s="38">
        <v>46072</v>
      </c>
      <c r="AI1719" s="39">
        <v>372400</v>
      </c>
      <c r="AJ1719" s="87"/>
      <c r="AK1719" s="39"/>
      <c r="AL1719" s="34"/>
      <c r="AM1719" s="39"/>
      <c r="AN171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20" spans="1:40" ht="19.5" customHeight="1" x14ac:dyDescent="0.25">
      <c r="A1720" s="32">
        <f t="shared" si="138"/>
        <v>2026</v>
      </c>
      <c r="B1720" s="32">
        <f t="shared" si="139"/>
        <v>1</v>
      </c>
      <c r="C1720" s="25">
        <v>46035</v>
      </c>
      <c r="D1720" s="57">
        <f t="shared" ca="1" si="136"/>
        <v>46097</v>
      </c>
      <c r="E1720" s="57" t="str">
        <f t="shared" ca="1" si="137"/>
        <v>2-Months</v>
      </c>
      <c r="F1720" s="57" t="str">
        <f>VLOOKUP(O1720,Stock[],5,FALSE)</f>
        <v>BE</v>
      </c>
      <c r="G1720" s="33" t="s">
        <v>2467</v>
      </c>
      <c r="H1720" s="38"/>
      <c r="I1720" s="34" t="s">
        <v>180</v>
      </c>
      <c r="J1720" s="32" t="str">
        <f>VLOOKUP(I1720,Customers[],2,FALSE)</f>
        <v>ရွှေမြင်း</v>
      </c>
      <c r="K1720" s="32" t="str">
        <f>VLOOKUP(I1720,Customers[],4,FALSE)</f>
        <v>Meiktila</v>
      </c>
      <c r="L1720" s="32" t="str">
        <f>VLOOKUP(Table85[[#This Row],[CustomerID]],Table!H:K,3,0)</f>
        <v>မိတ္ထီလာ</v>
      </c>
      <c r="M1720" s="32" t="str">
        <f>VLOOKUP(I1720,Customers[],5,FALSE)</f>
        <v>WholeSales/Contract</v>
      </c>
      <c r="N1720" s="34" t="s">
        <v>10</v>
      </c>
      <c r="O1720" s="37" t="s">
        <v>2465</v>
      </c>
      <c r="P1720" s="32" t="str">
        <f>VLOOKUP(O1720,Stock[],2,FALSE)</f>
        <v>မိုးနဲကွန်ကီး</v>
      </c>
      <c r="Q1720" s="35">
        <f>VLOOKUP(O1720,Stock[],3,FALSE)</f>
        <v>0.64</v>
      </c>
      <c r="R1720" s="35">
        <f>VLOOKUP(O1720,Stock[],4,FALSE)</f>
        <v>14</v>
      </c>
      <c r="S1720" s="37"/>
      <c r="T1720" s="35">
        <f>(DailySales!$S1720/DailySales!$R1720)+DailySales!$U1720</f>
        <v>10</v>
      </c>
      <c r="U1720" s="130">
        <v>10</v>
      </c>
      <c r="V1720" s="36">
        <f>+DailySales!$T1720*DailySales!$R1720</f>
        <v>140</v>
      </c>
      <c r="W1720" s="36">
        <f>+DailySales!$V1720*DailySales!$Q1720</f>
        <v>89.600000000000009</v>
      </c>
      <c r="X1720" s="36">
        <f>VLOOKUP(O1720,Stock[],6,FALSE)</f>
        <v>1700</v>
      </c>
      <c r="Y1720" s="36">
        <f>+DailySales!$V1720*DailySales!$X1720</f>
        <v>238000</v>
      </c>
      <c r="Z1720" s="37"/>
      <c r="AA1720" s="37"/>
      <c r="AB1720" s="37"/>
      <c r="AC1720" s="37"/>
      <c r="AD1720" s="37"/>
      <c r="AE1720" s="77"/>
      <c r="AF1720" s="87"/>
      <c r="AG1720" s="39"/>
      <c r="AH1720" s="38">
        <v>46072</v>
      </c>
      <c r="AI1720" s="39">
        <v>238000</v>
      </c>
      <c r="AJ1720" s="87"/>
      <c r="AK1720" s="39"/>
      <c r="AL1720" s="34"/>
      <c r="AM1720" s="39"/>
      <c r="AN172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21" spans="1:40" ht="19.5" customHeight="1" x14ac:dyDescent="0.25">
      <c r="A1721" s="32">
        <f t="shared" si="138"/>
        <v>2026</v>
      </c>
      <c r="B1721" s="32">
        <f t="shared" si="139"/>
        <v>1</v>
      </c>
      <c r="C1721" s="25">
        <v>46035</v>
      </c>
      <c r="D1721" s="57">
        <f t="shared" ca="1" si="136"/>
        <v>46097</v>
      </c>
      <c r="E1721" s="57" t="str">
        <f t="shared" ca="1" si="137"/>
        <v>2-Months</v>
      </c>
      <c r="F1721" s="57" t="str">
        <f>VLOOKUP(O1721,Stock[],5,FALSE)</f>
        <v>BE</v>
      </c>
      <c r="G1721" s="33" t="s">
        <v>2468</v>
      </c>
      <c r="H1721" s="38"/>
      <c r="I1721" s="34" t="s">
        <v>303</v>
      </c>
      <c r="J1721" s="32" t="str">
        <f>VLOOKUP(I1721,Customers[],2,FALSE)</f>
        <v>အောင်ကြီး</v>
      </c>
      <c r="K1721" s="32" t="str">
        <f>VLOOKUP(I1721,Customers[],4,FALSE)</f>
        <v>Meiktila</v>
      </c>
      <c r="L1721" s="32" t="str">
        <f>VLOOKUP(Table85[[#This Row],[CustomerID]],Table!H:K,3,0)</f>
        <v>မိတ္ထီလာ</v>
      </c>
      <c r="M1721" s="32" t="str">
        <f>VLOOKUP(I1721,Customers[],5,FALSE)</f>
        <v>Van-2</v>
      </c>
      <c r="N1721" s="34" t="s">
        <v>10</v>
      </c>
      <c r="O1721" s="37" t="s">
        <v>2465</v>
      </c>
      <c r="P1721" s="32" t="str">
        <f>VLOOKUP(O1721,Stock[],2,FALSE)</f>
        <v>မိုးနဲကွန်ကီး</v>
      </c>
      <c r="Q1721" s="35">
        <f>VLOOKUP(O1721,Stock[],3,FALSE)</f>
        <v>0.64</v>
      </c>
      <c r="R1721" s="35">
        <f>VLOOKUP(O1721,Stock[],4,FALSE)</f>
        <v>14</v>
      </c>
      <c r="S1721" s="37">
        <v>3</v>
      </c>
      <c r="T1721" s="35">
        <f>(DailySales!$S1721/DailySales!$R1721)+DailySales!$U1721</f>
        <v>0.21428571428571427</v>
      </c>
      <c r="U1721" s="37"/>
      <c r="V1721" s="36">
        <f>+DailySales!$T1721*DailySales!$R1721</f>
        <v>3</v>
      </c>
      <c r="W1721" s="36">
        <f>+DailySales!$V1721*DailySales!$Q1721</f>
        <v>1.92</v>
      </c>
      <c r="X1721" s="36">
        <f>VLOOKUP(O1721,Stock[],6,FALSE)</f>
        <v>1700</v>
      </c>
      <c r="Y1721" s="36">
        <f>+DailySales!$V1721*DailySales!$X1721</f>
        <v>5100</v>
      </c>
      <c r="Z1721" s="37"/>
      <c r="AA1721" s="37"/>
      <c r="AB1721" s="37"/>
      <c r="AC1721" s="37"/>
      <c r="AD1721" s="37"/>
      <c r="AE1721" s="77"/>
      <c r="AF1721" s="87"/>
      <c r="AG1721" s="39"/>
      <c r="AH1721" s="87">
        <v>46058</v>
      </c>
      <c r="AI1721" s="39">
        <v>5100</v>
      </c>
      <c r="AJ1721" s="87"/>
      <c r="AK1721" s="39"/>
      <c r="AL1721" s="34"/>
      <c r="AM1721" s="39"/>
      <c r="AN172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22" spans="1:40" ht="19.5" customHeight="1" x14ac:dyDescent="0.25">
      <c r="A1722" s="32">
        <f t="shared" si="138"/>
        <v>2026</v>
      </c>
      <c r="B1722" s="32">
        <f t="shared" si="139"/>
        <v>1</v>
      </c>
      <c r="C1722" s="25">
        <v>46035</v>
      </c>
      <c r="D1722" s="57">
        <f t="shared" ca="1" si="136"/>
        <v>46097</v>
      </c>
      <c r="E1722" s="57" t="str">
        <f t="shared" ca="1" si="137"/>
        <v>2-Months</v>
      </c>
      <c r="F1722" s="57" t="str">
        <f>VLOOKUP(O1722,Stock[],5,FALSE)</f>
        <v>BE</v>
      </c>
      <c r="G1722" s="33" t="s">
        <v>2469</v>
      </c>
      <c r="H1722" s="38"/>
      <c r="I1722" s="34" t="s">
        <v>180</v>
      </c>
      <c r="J1722" s="32" t="str">
        <f>VLOOKUP(I1722,Customers[],2,FALSE)</f>
        <v>ရွှေမြင်း</v>
      </c>
      <c r="K1722" s="32" t="str">
        <f>VLOOKUP(I1722,Customers[],4,FALSE)</f>
        <v>Meiktila</v>
      </c>
      <c r="L1722" s="32" t="str">
        <f>VLOOKUP(Table85[[#This Row],[CustomerID]],Table!H:K,3,0)</f>
        <v>မိတ္ထီလာ</v>
      </c>
      <c r="M1722" s="32" t="str">
        <f>VLOOKUP(I1722,Customers[],5,FALSE)</f>
        <v>WholeSales/Contract</v>
      </c>
      <c r="N1722" s="34" t="s">
        <v>10</v>
      </c>
      <c r="O1722" s="37" t="s">
        <v>240</v>
      </c>
      <c r="P1722" s="32" t="str">
        <f>VLOOKUP(O1722,Stock[],2,FALSE)</f>
        <v>သံပုရာအရက်</v>
      </c>
      <c r="Q1722" s="35">
        <f>VLOOKUP(O1722,Stock[],3,FALSE)</f>
        <v>0.64</v>
      </c>
      <c r="R1722" s="35">
        <f>VLOOKUP(O1722,Stock[],4,FALSE)</f>
        <v>14</v>
      </c>
      <c r="S1722" s="37"/>
      <c r="T1722" s="35">
        <f>(DailySales!$S1722/DailySales!$R1722)+DailySales!$U1722</f>
        <v>30</v>
      </c>
      <c r="U1722" s="130">
        <v>30</v>
      </c>
      <c r="V1722" s="36">
        <f>+DailySales!$T1722*DailySales!$R1722</f>
        <v>420</v>
      </c>
      <c r="W1722" s="36">
        <f>+DailySales!$V1722*DailySales!$Q1722</f>
        <v>268.8</v>
      </c>
      <c r="X1722" s="36">
        <f>VLOOKUP(O1722,Stock[],6,FALSE)</f>
        <v>1330</v>
      </c>
      <c r="Y1722" s="36">
        <f>+DailySales!$V1722*DailySales!$X1722</f>
        <v>558600</v>
      </c>
      <c r="Z1722" s="37"/>
      <c r="AA1722" s="37"/>
      <c r="AB1722" s="37"/>
      <c r="AC1722" s="37"/>
      <c r="AD1722" s="37"/>
      <c r="AE1722" s="77"/>
      <c r="AF1722" s="87"/>
      <c r="AG1722" s="39"/>
      <c r="AH1722" s="38">
        <v>46072</v>
      </c>
      <c r="AI1722" s="39">
        <v>558600</v>
      </c>
      <c r="AJ1722" s="87"/>
      <c r="AK1722" s="39"/>
      <c r="AL1722" s="34"/>
      <c r="AM1722" s="39"/>
      <c r="AN172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23" spans="1:40" ht="19.5" customHeight="1" x14ac:dyDescent="0.25">
      <c r="A1723" s="32">
        <f t="shared" si="138"/>
        <v>2026</v>
      </c>
      <c r="B1723" s="32">
        <f t="shared" si="139"/>
        <v>1</v>
      </c>
      <c r="C1723" s="25">
        <v>46035</v>
      </c>
      <c r="D1723" s="57">
        <f t="shared" ca="1" si="136"/>
        <v>46097</v>
      </c>
      <c r="E1723" s="57" t="str">
        <f t="shared" ca="1" si="137"/>
        <v>2-Months</v>
      </c>
      <c r="F1723" s="57" t="str">
        <f>VLOOKUP(O1723,Stock[],5,FALSE)</f>
        <v>BE</v>
      </c>
      <c r="G1723" s="33" t="s">
        <v>2469</v>
      </c>
      <c r="H1723" s="38"/>
      <c r="I1723" s="34" t="s">
        <v>180</v>
      </c>
      <c r="J1723" s="32" t="str">
        <f>VLOOKUP(I1723,Customers[],2,FALSE)</f>
        <v>ရွှေမြင်း</v>
      </c>
      <c r="K1723" s="32" t="str">
        <f>VLOOKUP(I1723,Customers[],4,FALSE)</f>
        <v>Meiktila</v>
      </c>
      <c r="L1723" s="32" t="str">
        <f>VLOOKUP(Table85[[#This Row],[CustomerID]],Table!H:K,3,0)</f>
        <v>မိတ္ထီလာ</v>
      </c>
      <c r="M1723" s="32" t="str">
        <f>VLOOKUP(I1723,Customers[],5,FALSE)</f>
        <v>WholeSales/Contract</v>
      </c>
      <c r="N1723" s="34" t="s">
        <v>10</v>
      </c>
      <c r="O1723" s="37" t="s">
        <v>220</v>
      </c>
      <c r="P1723" s="32" t="str">
        <f>VLOOKUP(O1723,Stock[],2,FALSE)</f>
        <v>မြန်မာရှောက်ပျား</v>
      </c>
      <c r="Q1723" s="35">
        <f>VLOOKUP(O1723,Stock[],3,FALSE)</f>
        <v>0.64</v>
      </c>
      <c r="R1723" s="35">
        <f>VLOOKUP(O1723,Stock[],4,FALSE)</f>
        <v>14</v>
      </c>
      <c r="S1723" s="37"/>
      <c r="T1723" s="35">
        <f>(DailySales!$S1723/DailySales!$R1723)+DailySales!$U1723</f>
        <v>20</v>
      </c>
      <c r="U1723" s="130">
        <v>20</v>
      </c>
      <c r="V1723" s="36">
        <f>+DailySales!$T1723*DailySales!$R1723</f>
        <v>280</v>
      </c>
      <c r="W1723" s="36">
        <f>+DailySales!$V1723*DailySales!$Q1723</f>
        <v>179.20000000000002</v>
      </c>
      <c r="X1723" s="36">
        <f>VLOOKUP(O1723,Stock[],6,FALSE)</f>
        <v>1370</v>
      </c>
      <c r="Y1723" s="36">
        <f>+DailySales!$V1723*DailySales!$X1723</f>
        <v>383600</v>
      </c>
      <c r="Z1723" s="37"/>
      <c r="AA1723" s="37"/>
      <c r="AB1723" s="37"/>
      <c r="AC1723" s="37"/>
      <c r="AD1723" s="37"/>
      <c r="AE1723" s="77"/>
      <c r="AF1723" s="87"/>
      <c r="AG1723" s="39"/>
      <c r="AH1723" s="38">
        <v>46072</v>
      </c>
      <c r="AI1723" s="39">
        <v>383600</v>
      </c>
      <c r="AJ1723" s="87"/>
      <c r="AK1723" s="39"/>
      <c r="AL1723" s="34"/>
      <c r="AM1723" s="39"/>
      <c r="AN172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24" spans="1:40" ht="19.5" customHeight="1" x14ac:dyDescent="0.25">
      <c r="A1724" s="32">
        <f t="shared" si="138"/>
        <v>2026</v>
      </c>
      <c r="B1724" s="32">
        <f t="shared" si="139"/>
        <v>1</v>
      </c>
      <c r="C1724" s="25">
        <v>46035</v>
      </c>
      <c r="D1724" s="57">
        <f t="shared" ca="1" si="136"/>
        <v>46097</v>
      </c>
      <c r="E1724" s="57" t="str">
        <f t="shared" ca="1" si="137"/>
        <v>2-Months</v>
      </c>
      <c r="F1724" s="57" t="str">
        <f>VLOOKUP(O1724,Stock[],5,FALSE)</f>
        <v>BE</v>
      </c>
      <c r="G1724" s="33" t="s">
        <v>2469</v>
      </c>
      <c r="H1724" s="38"/>
      <c r="I1724" s="34" t="s">
        <v>180</v>
      </c>
      <c r="J1724" s="32" t="str">
        <f>VLOOKUP(I1724,Customers[],2,FALSE)</f>
        <v>ရွှေမြင်း</v>
      </c>
      <c r="K1724" s="32" t="str">
        <f>VLOOKUP(I1724,Customers[],4,FALSE)</f>
        <v>Meiktila</v>
      </c>
      <c r="L1724" s="32" t="str">
        <f>VLOOKUP(Table85[[#This Row],[CustomerID]],Table!H:K,3,0)</f>
        <v>မိတ္ထီလာ</v>
      </c>
      <c r="M1724" s="32" t="str">
        <f>VLOOKUP(I1724,Customers[],5,FALSE)</f>
        <v>WholeSales/Contract</v>
      </c>
      <c r="N1724" s="34" t="s">
        <v>10</v>
      </c>
      <c r="O1724" s="37" t="s">
        <v>217</v>
      </c>
      <c r="P1724" s="32" t="str">
        <f>VLOOKUP(O1724,Stock[],2,FALSE)</f>
        <v>လိမ္မော်ဖြူ</v>
      </c>
      <c r="Q1724" s="35">
        <f>VLOOKUP(O1724,Stock[],3,FALSE)</f>
        <v>0.64</v>
      </c>
      <c r="R1724" s="35">
        <f>VLOOKUP(O1724,Stock[],4,FALSE)</f>
        <v>24</v>
      </c>
      <c r="S1724" s="37"/>
      <c r="T1724" s="35">
        <f>(DailySales!$S1724/DailySales!$R1724)+DailySales!$U1724</f>
        <v>30</v>
      </c>
      <c r="U1724" s="130">
        <v>30</v>
      </c>
      <c r="V1724" s="36">
        <f>+DailySales!$T1724*DailySales!$R1724</f>
        <v>720</v>
      </c>
      <c r="W1724" s="36">
        <f>+DailySales!$V1724*DailySales!$Q1724</f>
        <v>460.8</v>
      </c>
      <c r="X1724" s="36">
        <f>VLOOKUP(O1724,Stock[],6,FALSE)</f>
        <v>1330</v>
      </c>
      <c r="Y1724" s="36">
        <f>+DailySales!$V1724*DailySales!$X1724</f>
        <v>957600</v>
      </c>
      <c r="Z1724" s="37"/>
      <c r="AA1724" s="37"/>
      <c r="AB1724" s="37"/>
      <c r="AC1724" s="37"/>
      <c r="AD1724" s="37"/>
      <c r="AE1724" s="77"/>
      <c r="AF1724" s="87"/>
      <c r="AG1724" s="39"/>
      <c r="AH1724" s="38">
        <v>46072</v>
      </c>
      <c r="AI1724" s="39">
        <v>957600</v>
      </c>
      <c r="AJ1724" s="87"/>
      <c r="AK1724" s="39"/>
      <c r="AL1724" s="34"/>
      <c r="AM1724" s="39"/>
      <c r="AN172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25" spans="1:40" ht="19.5" customHeight="1" x14ac:dyDescent="0.25">
      <c r="A1725" s="32">
        <f t="shared" si="138"/>
        <v>2026</v>
      </c>
      <c r="B1725" s="32">
        <f t="shared" si="139"/>
        <v>1</v>
      </c>
      <c r="C1725" s="25">
        <v>46035</v>
      </c>
      <c r="D1725" s="57">
        <f t="shared" ca="1" si="136"/>
        <v>46097</v>
      </c>
      <c r="E1725" s="57" t="str">
        <f t="shared" ca="1" si="137"/>
        <v>2-Months</v>
      </c>
      <c r="F1725" s="57" t="str">
        <f>VLOOKUP(O1725,Stock[],5,FALSE)</f>
        <v>BE</v>
      </c>
      <c r="G1725" s="33" t="s">
        <v>2469</v>
      </c>
      <c r="H1725" s="38"/>
      <c r="I1725" s="34" t="s">
        <v>180</v>
      </c>
      <c r="J1725" s="32" t="str">
        <f>VLOOKUP(I1725,Customers[],2,FALSE)</f>
        <v>ရွှေမြင်း</v>
      </c>
      <c r="K1725" s="32" t="str">
        <f>VLOOKUP(I1725,Customers[],4,FALSE)</f>
        <v>Meiktila</v>
      </c>
      <c r="L1725" s="32" t="str">
        <f>VLOOKUP(Table85[[#This Row],[CustomerID]],Table!H:K,3,0)</f>
        <v>မိတ္ထီလာ</v>
      </c>
      <c r="M1725" s="32" t="str">
        <f>VLOOKUP(I1725,Customers[],5,FALSE)</f>
        <v>WholeSales/Contract</v>
      </c>
      <c r="N1725" s="34" t="s">
        <v>10</v>
      </c>
      <c r="O1725" s="37" t="s">
        <v>215</v>
      </c>
      <c r="P1725" s="32" t="str">
        <f>VLOOKUP(O1725,Stock[],2,FALSE)</f>
        <v>ဒဂုံနာနတ်</v>
      </c>
      <c r="Q1725" s="35">
        <f>VLOOKUP(O1725,Stock[],3,FALSE)</f>
        <v>0.64</v>
      </c>
      <c r="R1725" s="35">
        <f>VLOOKUP(O1725,Stock[],4,FALSE)</f>
        <v>24</v>
      </c>
      <c r="S1725" s="37"/>
      <c r="T1725" s="35">
        <f>(DailySales!$S1725/DailySales!$R1725)+DailySales!$U1725</f>
        <v>10</v>
      </c>
      <c r="U1725" s="130">
        <v>10</v>
      </c>
      <c r="V1725" s="36">
        <f>+DailySales!$T1725*DailySales!$R1725</f>
        <v>240</v>
      </c>
      <c r="W1725" s="36">
        <f>+DailySales!$V1725*DailySales!$Q1725</f>
        <v>153.6</v>
      </c>
      <c r="X1725" s="36">
        <f>VLOOKUP(O1725,Stock[],6,FALSE)</f>
        <v>1330</v>
      </c>
      <c r="Y1725" s="36">
        <f>+DailySales!$V1725*DailySales!$X1725</f>
        <v>319200</v>
      </c>
      <c r="Z1725" s="37"/>
      <c r="AA1725" s="37"/>
      <c r="AB1725" s="37"/>
      <c r="AC1725" s="37"/>
      <c r="AD1725" s="37"/>
      <c r="AE1725" s="77"/>
      <c r="AF1725" s="87"/>
      <c r="AG1725" s="39"/>
      <c r="AH1725" s="38">
        <v>46072</v>
      </c>
      <c r="AI1725" s="39">
        <v>319200</v>
      </c>
      <c r="AJ1725" s="87"/>
      <c r="AK1725" s="39"/>
      <c r="AL1725" s="34"/>
      <c r="AM1725" s="39"/>
      <c r="AN172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26" spans="1:40" ht="19.5" customHeight="1" x14ac:dyDescent="0.25">
      <c r="A1726" s="32">
        <f t="shared" si="138"/>
        <v>2026</v>
      </c>
      <c r="B1726" s="32">
        <f t="shared" si="139"/>
        <v>1</v>
      </c>
      <c r="C1726" s="25">
        <v>46035</v>
      </c>
      <c r="D1726" s="57">
        <f t="shared" ca="1" si="136"/>
        <v>46097</v>
      </c>
      <c r="E1726" s="57" t="str">
        <f t="shared" ca="1" si="137"/>
        <v>2-Months</v>
      </c>
      <c r="F1726" s="57" t="str">
        <f>VLOOKUP(O1726,Stock[],5,FALSE)</f>
        <v>BE</v>
      </c>
      <c r="G1726" s="33" t="s">
        <v>2469</v>
      </c>
      <c r="H1726" s="38"/>
      <c r="I1726" s="34" t="s">
        <v>180</v>
      </c>
      <c r="J1726" s="32" t="str">
        <f>VLOOKUP(I1726,Customers[],2,FALSE)</f>
        <v>ရွှေမြင်း</v>
      </c>
      <c r="K1726" s="32" t="str">
        <f>VLOOKUP(I1726,Customers[],4,FALSE)</f>
        <v>Meiktila</v>
      </c>
      <c r="L1726" s="32" t="str">
        <f>VLOOKUP(Table85[[#This Row],[CustomerID]],Table!H:K,3,0)</f>
        <v>မိတ္ထီလာ</v>
      </c>
      <c r="M1726" s="32" t="str">
        <f>VLOOKUP(I1726,Customers[],5,FALSE)</f>
        <v>WholeSales/Contract</v>
      </c>
      <c r="N1726" s="34" t="s">
        <v>10</v>
      </c>
      <c r="O1726" s="37" t="s">
        <v>218</v>
      </c>
      <c r="P1726" s="32" t="str">
        <f>VLOOKUP(O1726,Stock[],2,FALSE)</f>
        <v>Black Cat</v>
      </c>
      <c r="Q1726" s="35">
        <f>VLOOKUP(O1726,Stock[],3,FALSE)</f>
        <v>0.64</v>
      </c>
      <c r="R1726" s="35">
        <f>VLOOKUP(O1726,Stock[],4,FALSE)</f>
        <v>24</v>
      </c>
      <c r="S1726" s="37"/>
      <c r="T1726" s="35">
        <f>(DailySales!$S1726/DailySales!$R1726)+DailySales!$U1726</f>
        <v>10</v>
      </c>
      <c r="U1726" s="130">
        <v>10</v>
      </c>
      <c r="V1726" s="36">
        <f>+DailySales!$T1726*DailySales!$R1726</f>
        <v>240</v>
      </c>
      <c r="W1726" s="36">
        <f>+DailySales!$V1726*DailySales!$Q1726</f>
        <v>153.6</v>
      </c>
      <c r="X1726" s="36">
        <f>VLOOKUP(O1726,Stock[],6,FALSE)</f>
        <v>1330</v>
      </c>
      <c r="Y1726" s="36">
        <f>+DailySales!$V1726*DailySales!$X1726</f>
        <v>319200</v>
      </c>
      <c r="Z1726" s="37"/>
      <c r="AA1726" s="37"/>
      <c r="AB1726" s="37"/>
      <c r="AC1726" s="37"/>
      <c r="AD1726" s="37"/>
      <c r="AE1726" s="77"/>
      <c r="AF1726" s="87"/>
      <c r="AG1726" s="39"/>
      <c r="AH1726" s="38">
        <v>46072</v>
      </c>
      <c r="AI1726" s="39">
        <v>319200</v>
      </c>
      <c r="AJ1726" s="87"/>
      <c r="AK1726" s="39"/>
      <c r="AL1726" s="34"/>
      <c r="AM1726" s="39"/>
      <c r="AN172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27" spans="1:40" ht="19.5" customHeight="1" x14ac:dyDescent="0.25">
      <c r="A1727" s="32">
        <f t="shared" si="138"/>
        <v>2026</v>
      </c>
      <c r="B1727" s="32">
        <f t="shared" si="139"/>
        <v>1</v>
      </c>
      <c r="C1727" s="25">
        <v>46036</v>
      </c>
      <c r="D1727" s="57">
        <f t="shared" ca="1" si="136"/>
        <v>46097</v>
      </c>
      <c r="E1727" s="57" t="str">
        <f t="shared" ca="1" si="137"/>
        <v>2-Months</v>
      </c>
      <c r="F1727" s="57" t="str">
        <f>VLOOKUP(O1727,Stock[],5,FALSE)</f>
        <v>BE</v>
      </c>
      <c r="G1727" s="33" t="s">
        <v>2470</v>
      </c>
      <c r="H1727" s="38"/>
      <c r="I1727" s="34" t="s">
        <v>201</v>
      </c>
      <c r="J1727" s="32" t="str">
        <f>VLOOKUP(I1727,Customers[],2,FALSE)</f>
        <v>ဦးအောင်မိုး(ကောင်းသန့်)</v>
      </c>
      <c r="K1727" s="32" t="str">
        <f>VLOOKUP(I1727,Customers[],4,FALSE)</f>
        <v>Meiktila</v>
      </c>
      <c r="L1727" s="32" t="str">
        <f>VLOOKUP(Table85[[#This Row],[CustomerID]],Table!H:K,3,0)</f>
        <v>မိတ္ထီလာ</v>
      </c>
      <c r="M1727" s="32" t="str">
        <f>VLOOKUP(I1727,Customers[],5,FALSE)</f>
        <v>WholeSales/Contract</v>
      </c>
      <c r="N1727" s="34" t="s">
        <v>10</v>
      </c>
      <c r="O1727" s="37" t="s">
        <v>240</v>
      </c>
      <c r="P1727" s="32" t="str">
        <f>VLOOKUP(O1727,Stock[],2,FALSE)</f>
        <v>သံပုရာအရက်</v>
      </c>
      <c r="Q1727" s="35">
        <f>VLOOKUP(O1727,Stock[],3,FALSE)</f>
        <v>0.64</v>
      </c>
      <c r="R1727" s="35">
        <f>VLOOKUP(O1727,Stock[],4,FALSE)</f>
        <v>14</v>
      </c>
      <c r="S1727" s="37"/>
      <c r="T1727" s="35">
        <f>(DailySales!$S1727/DailySales!$R1727)+DailySales!$U1727</f>
        <v>70</v>
      </c>
      <c r="U1727" s="37">
        <v>70</v>
      </c>
      <c r="V1727" s="36">
        <f>+DailySales!$T1727*DailySales!$R1727</f>
        <v>980</v>
      </c>
      <c r="W1727" s="36">
        <f>+DailySales!$V1727*DailySales!$Q1727</f>
        <v>627.20000000000005</v>
      </c>
      <c r="X1727" s="36">
        <f>VLOOKUP(O1727,Stock[],6,FALSE)</f>
        <v>1330</v>
      </c>
      <c r="Y1727" s="36">
        <f>+DailySales!$V1727*DailySales!$X1727</f>
        <v>1303400</v>
      </c>
      <c r="Z1727" s="37"/>
      <c r="AA1727" s="37"/>
      <c r="AB1727" s="37"/>
      <c r="AC1727" s="37"/>
      <c r="AD1727" s="37"/>
      <c r="AE1727" s="77"/>
      <c r="AF1727" s="87"/>
      <c r="AG1727" s="39"/>
      <c r="AH1727" s="38">
        <v>46041</v>
      </c>
      <c r="AI1727" s="39">
        <v>1303400</v>
      </c>
      <c r="AJ1727" s="87"/>
      <c r="AK1727" s="39"/>
      <c r="AL1727" s="34"/>
      <c r="AM1727" s="39"/>
      <c r="AN172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28" spans="1:40" ht="19.5" customHeight="1" x14ac:dyDescent="0.25">
      <c r="A1728" s="32">
        <f t="shared" si="138"/>
        <v>2026</v>
      </c>
      <c r="B1728" s="32">
        <f t="shared" si="139"/>
        <v>1</v>
      </c>
      <c r="C1728" s="25">
        <v>46036</v>
      </c>
      <c r="D1728" s="57">
        <f t="shared" ca="1" si="136"/>
        <v>46097</v>
      </c>
      <c r="E1728" s="57" t="str">
        <f t="shared" ca="1" si="137"/>
        <v>2-Months</v>
      </c>
      <c r="F1728" s="57" t="str">
        <f>VLOOKUP(O1728,Stock[],5,FALSE)</f>
        <v>BE</v>
      </c>
      <c r="G1728" s="33" t="s">
        <v>2471</v>
      </c>
      <c r="H1728" s="38"/>
      <c r="I1728" s="34" t="s">
        <v>193</v>
      </c>
      <c r="J1728" s="32" t="str">
        <f>VLOOKUP(I1728,Customers[],2,FALSE)</f>
        <v>ရွှေမြင်း(မခင်မာဌေး)</v>
      </c>
      <c r="K1728" s="32" t="str">
        <f>VLOOKUP(I1728,Customers[],4,FALSE)</f>
        <v>Meiktila</v>
      </c>
      <c r="L1728" s="32" t="str">
        <f>VLOOKUP(Table85[[#This Row],[CustomerID]],Table!H:K,3,0)</f>
        <v>ကျွဲတပ်ဆုံ</v>
      </c>
      <c r="M1728" s="32" t="str">
        <f>VLOOKUP(I1728,Customers[],5,FALSE)</f>
        <v>WholeSales/Contract</v>
      </c>
      <c r="N1728" s="34" t="s">
        <v>10</v>
      </c>
      <c r="O1728" s="37" t="s">
        <v>217</v>
      </c>
      <c r="P1728" s="32" t="str">
        <f>VLOOKUP(O1728,Stock[],2,FALSE)</f>
        <v>လိမ္မော်ဖြူ</v>
      </c>
      <c r="Q1728" s="35">
        <f>VLOOKUP(O1728,Stock[],3,FALSE)</f>
        <v>0.64</v>
      </c>
      <c r="R1728" s="35">
        <f>VLOOKUP(O1728,Stock[],4,FALSE)</f>
        <v>24</v>
      </c>
      <c r="S1728" s="37"/>
      <c r="T1728" s="35">
        <f>(DailySales!$S1728/DailySales!$R1728)+DailySales!$U1728</f>
        <v>100</v>
      </c>
      <c r="U1728" s="37">
        <v>100</v>
      </c>
      <c r="V1728" s="36">
        <f>+DailySales!$T1728*DailySales!$R1728</f>
        <v>2400</v>
      </c>
      <c r="W1728" s="36">
        <f>+DailySales!$V1728*DailySales!$Q1728</f>
        <v>1536</v>
      </c>
      <c r="X1728" s="36">
        <f>VLOOKUP(O1728,Stock[],6,FALSE)</f>
        <v>1330</v>
      </c>
      <c r="Y1728" s="36">
        <f>+DailySales!$V1728*DailySales!$X1728</f>
        <v>3192000</v>
      </c>
      <c r="Z1728" s="37"/>
      <c r="AA1728" s="37"/>
      <c r="AB1728" s="37"/>
      <c r="AC1728" s="37"/>
      <c r="AD1728" s="37"/>
      <c r="AE1728" s="77"/>
      <c r="AF1728" s="87"/>
      <c r="AG1728" s="39"/>
      <c r="AH1728" s="38">
        <v>46072</v>
      </c>
      <c r="AI1728" s="39">
        <v>3192000</v>
      </c>
      <c r="AJ1728" s="87"/>
      <c r="AK1728" s="39"/>
      <c r="AL1728" s="34"/>
      <c r="AM1728" s="39"/>
      <c r="AN172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29" spans="1:40" ht="19.5" customHeight="1" x14ac:dyDescent="0.25">
      <c r="A1729" s="32">
        <f t="shared" si="138"/>
        <v>2026</v>
      </c>
      <c r="B1729" s="32">
        <f t="shared" si="139"/>
        <v>1</v>
      </c>
      <c r="C1729" s="25">
        <v>46036</v>
      </c>
      <c r="D1729" s="57">
        <f t="shared" ca="1" si="136"/>
        <v>46097</v>
      </c>
      <c r="E1729" s="57" t="str">
        <f t="shared" ca="1" si="137"/>
        <v>2-Months</v>
      </c>
      <c r="F1729" s="57" t="str">
        <f>VLOOKUP(O1729,Stock[],5,FALSE)</f>
        <v>BE</v>
      </c>
      <c r="G1729" s="33" t="s">
        <v>2472</v>
      </c>
      <c r="H1729" s="38"/>
      <c r="I1729" s="34" t="s">
        <v>201</v>
      </c>
      <c r="J1729" s="32" t="str">
        <f>VLOOKUP(I1729,Customers[],2,FALSE)</f>
        <v>ဦးအောင်မိုး(ကောင်းသန့်)</v>
      </c>
      <c r="K1729" s="32" t="str">
        <f>VLOOKUP(I1729,Customers[],4,FALSE)</f>
        <v>Meiktila</v>
      </c>
      <c r="L1729" s="32" t="str">
        <f>VLOOKUP(Table85[[#This Row],[CustomerID]],Table!H:K,3,0)</f>
        <v>မိတ္ထီလာ</v>
      </c>
      <c r="M1729" s="32" t="str">
        <f>VLOOKUP(I1729,Customers[],5,FALSE)</f>
        <v>WholeSales/Contract</v>
      </c>
      <c r="N1729" s="34" t="s">
        <v>10</v>
      </c>
      <c r="O1729" s="37" t="s">
        <v>240</v>
      </c>
      <c r="P1729" s="32" t="str">
        <f>VLOOKUP(O1729,Stock[],2,FALSE)</f>
        <v>သံပုရာအရက်</v>
      </c>
      <c r="Q1729" s="35">
        <f>VLOOKUP(O1729,Stock[],3,FALSE)</f>
        <v>0.64</v>
      </c>
      <c r="R1729" s="35">
        <f>VLOOKUP(O1729,Stock[],4,FALSE)</f>
        <v>14</v>
      </c>
      <c r="S1729" s="37"/>
      <c r="T1729" s="35">
        <f>(DailySales!$S1729/DailySales!$R1729)+DailySales!$U1729</f>
        <v>15</v>
      </c>
      <c r="U1729" s="37">
        <v>15</v>
      </c>
      <c r="V1729" s="36">
        <f>+DailySales!$T1729*DailySales!$R1729</f>
        <v>210</v>
      </c>
      <c r="W1729" s="36">
        <f>+DailySales!$V1729*DailySales!$Q1729</f>
        <v>134.4</v>
      </c>
      <c r="X1729" s="36">
        <f>VLOOKUP(O1729,Stock[],6,FALSE)</f>
        <v>1330</v>
      </c>
      <c r="Y1729" s="36">
        <f>+DailySales!$V1729*DailySales!$X1729</f>
        <v>279300</v>
      </c>
      <c r="Z1729" s="37"/>
      <c r="AA1729" s="37"/>
      <c r="AB1729" s="37"/>
      <c r="AC1729" s="37"/>
      <c r="AD1729" s="37"/>
      <c r="AE1729" s="77"/>
      <c r="AF1729" s="87"/>
      <c r="AG1729" s="39"/>
      <c r="AH1729" s="38">
        <v>46041</v>
      </c>
      <c r="AI1729" s="39">
        <v>279300</v>
      </c>
      <c r="AJ1729" s="87"/>
      <c r="AK1729" s="39"/>
      <c r="AL1729" s="34"/>
      <c r="AM1729" s="39"/>
      <c r="AN172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30" spans="1:40" ht="19.5" customHeight="1" x14ac:dyDescent="0.25">
      <c r="A1730" s="32">
        <f t="shared" si="138"/>
        <v>2026</v>
      </c>
      <c r="B1730" s="32">
        <f t="shared" si="139"/>
        <v>1</v>
      </c>
      <c r="C1730" s="25">
        <v>46036</v>
      </c>
      <c r="D1730" s="57">
        <f t="shared" ref="D1730:D1793" ca="1" si="140">TODAY()</f>
        <v>46097</v>
      </c>
      <c r="E1730" s="57" t="str">
        <f t="shared" ref="E1730:E1793" ca="1" si="141">DATEDIF(C1730,D1730,"M")&amp;"-Months"</f>
        <v>2-Months</v>
      </c>
      <c r="F1730" s="57" t="str">
        <f>VLOOKUP(O1730,Stock[],5,FALSE)</f>
        <v>BE</v>
      </c>
      <c r="G1730" s="33" t="s">
        <v>2472</v>
      </c>
      <c r="H1730" s="38"/>
      <c r="I1730" s="34" t="s">
        <v>201</v>
      </c>
      <c r="J1730" s="32" t="str">
        <f>VLOOKUP(I1730,Customers[],2,FALSE)</f>
        <v>ဦးအောင်မိုး(ကောင်းသန့်)</v>
      </c>
      <c r="K1730" s="32" t="str">
        <f>VLOOKUP(I1730,Customers[],4,FALSE)</f>
        <v>Meiktila</v>
      </c>
      <c r="L1730" s="32" t="str">
        <f>VLOOKUP(Table85[[#This Row],[CustomerID]],Table!H:K,3,0)</f>
        <v>မိတ္ထီလာ</v>
      </c>
      <c r="M1730" s="32" t="str">
        <f>VLOOKUP(I1730,Customers[],5,FALSE)</f>
        <v>WholeSales/Contract</v>
      </c>
      <c r="N1730" s="34" t="s">
        <v>10</v>
      </c>
      <c r="O1730" s="37" t="s">
        <v>217</v>
      </c>
      <c r="P1730" s="32" t="str">
        <f>VLOOKUP(O1730,Stock[],2,FALSE)</f>
        <v>လိမ္မော်ဖြူ</v>
      </c>
      <c r="Q1730" s="35">
        <f>VLOOKUP(O1730,Stock[],3,FALSE)</f>
        <v>0.64</v>
      </c>
      <c r="R1730" s="35">
        <f>VLOOKUP(O1730,Stock[],4,FALSE)</f>
        <v>24</v>
      </c>
      <c r="S1730" s="37"/>
      <c r="T1730" s="35">
        <f>(DailySales!$S1730/DailySales!$R1730)+DailySales!$U1730</f>
        <v>15</v>
      </c>
      <c r="U1730" s="37">
        <v>15</v>
      </c>
      <c r="V1730" s="36">
        <f>+DailySales!$T1730*DailySales!$R1730</f>
        <v>360</v>
      </c>
      <c r="W1730" s="36">
        <f>+DailySales!$V1730*DailySales!$Q1730</f>
        <v>230.4</v>
      </c>
      <c r="X1730" s="36">
        <f>VLOOKUP(O1730,Stock[],6,FALSE)</f>
        <v>1330</v>
      </c>
      <c r="Y1730" s="36">
        <f>+DailySales!$V1730*DailySales!$X1730</f>
        <v>478800</v>
      </c>
      <c r="Z1730" s="37"/>
      <c r="AA1730" s="37"/>
      <c r="AB1730" s="37"/>
      <c r="AC1730" s="37"/>
      <c r="AD1730" s="37"/>
      <c r="AE1730" s="77"/>
      <c r="AF1730" s="87"/>
      <c r="AG1730" s="39"/>
      <c r="AH1730" s="38">
        <v>46041</v>
      </c>
      <c r="AI1730" s="39">
        <v>478800</v>
      </c>
      <c r="AJ1730" s="87"/>
      <c r="AK1730" s="39"/>
      <c r="AL1730" s="34"/>
      <c r="AM1730" s="39"/>
      <c r="AN173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31" spans="1:40" ht="19.5" customHeight="1" x14ac:dyDescent="0.25">
      <c r="A1731" s="32">
        <f t="shared" si="138"/>
        <v>2026</v>
      </c>
      <c r="B1731" s="32">
        <f t="shared" si="139"/>
        <v>1</v>
      </c>
      <c r="C1731" s="25">
        <v>46036</v>
      </c>
      <c r="D1731" s="57">
        <f t="shared" ca="1" si="140"/>
        <v>46097</v>
      </c>
      <c r="E1731" s="57" t="str">
        <f t="shared" ca="1" si="141"/>
        <v>2-Months</v>
      </c>
      <c r="F1731" s="57" t="str">
        <f>VLOOKUP(O1731,Stock[],5,FALSE)</f>
        <v>BE</v>
      </c>
      <c r="G1731" s="33" t="s">
        <v>2472</v>
      </c>
      <c r="H1731" s="38"/>
      <c r="I1731" s="34" t="s">
        <v>201</v>
      </c>
      <c r="J1731" s="32" t="str">
        <f>VLOOKUP(I1731,Customers[],2,FALSE)</f>
        <v>ဦးအောင်မိုး(ကောင်းသန့်)</v>
      </c>
      <c r="K1731" s="32" t="str">
        <f>VLOOKUP(I1731,Customers[],4,FALSE)</f>
        <v>Meiktila</v>
      </c>
      <c r="L1731" s="32" t="str">
        <f>VLOOKUP(Table85[[#This Row],[CustomerID]],Table!H:K,3,0)</f>
        <v>မိတ္ထီလာ</v>
      </c>
      <c r="M1731" s="32" t="str">
        <f>VLOOKUP(I1731,Customers[],5,FALSE)</f>
        <v>WholeSales/Contract</v>
      </c>
      <c r="N1731" s="34" t="s">
        <v>10</v>
      </c>
      <c r="O1731" s="37" t="s">
        <v>2120</v>
      </c>
      <c r="P1731" s="32" t="str">
        <f>VLOOKUP(O1731,Stock[],2,FALSE)</f>
        <v>ဇေ အရက်သန့်</v>
      </c>
      <c r="Q1731" s="35">
        <f>VLOOKUP(O1731,Stock[],3,FALSE)</f>
        <v>0.64</v>
      </c>
      <c r="R1731" s="35">
        <f>VLOOKUP(O1731,Stock[],4,FALSE)</f>
        <v>14</v>
      </c>
      <c r="S1731" s="37"/>
      <c r="T1731" s="35">
        <f>(DailySales!$S1731/DailySales!$R1731)+DailySales!$U1731</f>
        <v>15</v>
      </c>
      <c r="U1731" s="37">
        <v>15</v>
      </c>
      <c r="V1731" s="36">
        <f>+DailySales!$T1731*DailySales!$R1731</f>
        <v>210</v>
      </c>
      <c r="W1731" s="36">
        <f>+DailySales!$V1731*DailySales!$Q1731</f>
        <v>134.4</v>
      </c>
      <c r="X1731" s="36">
        <f>VLOOKUP(O1731,Stock[],6,FALSE)</f>
        <v>1380</v>
      </c>
      <c r="Y1731" s="36">
        <f>+DailySales!$V1731*DailySales!$X1731</f>
        <v>289800</v>
      </c>
      <c r="Z1731" s="37"/>
      <c r="AA1731" s="37"/>
      <c r="AB1731" s="37"/>
      <c r="AC1731" s="37"/>
      <c r="AD1731" s="37"/>
      <c r="AE1731" s="77"/>
      <c r="AF1731" s="87"/>
      <c r="AG1731" s="39"/>
      <c r="AH1731" s="38">
        <v>46041</v>
      </c>
      <c r="AI1731" s="39">
        <v>289800</v>
      </c>
      <c r="AJ1731" s="87"/>
      <c r="AK1731" s="39"/>
      <c r="AL1731" s="34"/>
      <c r="AM1731" s="39"/>
      <c r="AN173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32" spans="1:40" ht="19.5" customHeight="1" x14ac:dyDescent="0.25">
      <c r="A1732" s="32">
        <f t="shared" si="138"/>
        <v>2026</v>
      </c>
      <c r="B1732" s="32">
        <f t="shared" si="139"/>
        <v>1</v>
      </c>
      <c r="C1732" s="25">
        <v>46036</v>
      </c>
      <c r="D1732" s="57">
        <f t="shared" ca="1" si="140"/>
        <v>46097</v>
      </c>
      <c r="E1732" s="57" t="str">
        <f t="shared" ca="1" si="141"/>
        <v>2-Months</v>
      </c>
      <c r="F1732" s="57" t="str">
        <f>VLOOKUP(O1732,Stock[],5,FALSE)</f>
        <v>BE</v>
      </c>
      <c r="G1732" s="33" t="s">
        <v>2472</v>
      </c>
      <c r="H1732" s="38"/>
      <c r="I1732" s="34" t="s">
        <v>201</v>
      </c>
      <c r="J1732" s="32" t="str">
        <f>VLOOKUP(I1732,Customers[],2,FALSE)</f>
        <v>ဦးအောင်မိုး(ကောင်းသန့်)</v>
      </c>
      <c r="K1732" s="32" t="str">
        <f>VLOOKUP(I1732,Customers[],4,FALSE)</f>
        <v>Meiktila</v>
      </c>
      <c r="L1732" s="32" t="str">
        <f>VLOOKUP(Table85[[#This Row],[CustomerID]],Table!H:K,3,0)</f>
        <v>မိတ္ထီလာ</v>
      </c>
      <c r="M1732" s="32" t="str">
        <f>VLOOKUP(I1732,Customers[],5,FALSE)</f>
        <v>WholeSales/Contract</v>
      </c>
      <c r="N1732" s="34" t="s">
        <v>10</v>
      </c>
      <c r="O1732" s="37" t="s">
        <v>214</v>
      </c>
      <c r="P1732" s="32" t="str">
        <f>VLOOKUP(O1732,Stock[],2,FALSE)</f>
        <v>ကောင်းကြည်</v>
      </c>
      <c r="Q1732" s="35">
        <f>VLOOKUP(O1732,Stock[],3,FALSE)</f>
        <v>0.64</v>
      </c>
      <c r="R1732" s="35">
        <f>VLOOKUP(O1732,Stock[],4,FALSE)</f>
        <v>14</v>
      </c>
      <c r="S1732" s="37"/>
      <c r="T1732" s="35">
        <f>(DailySales!$S1732/DailySales!$R1732)+DailySales!$U1732</f>
        <v>5</v>
      </c>
      <c r="U1732" s="37">
        <v>5</v>
      </c>
      <c r="V1732" s="36">
        <f>+DailySales!$T1732*DailySales!$R1732</f>
        <v>70</v>
      </c>
      <c r="W1732" s="36">
        <f>+DailySales!$V1732*DailySales!$Q1732</f>
        <v>44.800000000000004</v>
      </c>
      <c r="X1732" s="36">
        <f>VLOOKUP(O1732,Stock[],6,FALSE)</f>
        <v>1330</v>
      </c>
      <c r="Y1732" s="36">
        <f>+DailySales!$V1732*DailySales!$X1732</f>
        <v>93100</v>
      </c>
      <c r="Z1732" s="37"/>
      <c r="AA1732" s="37"/>
      <c r="AB1732" s="37"/>
      <c r="AC1732" s="37"/>
      <c r="AD1732" s="37"/>
      <c r="AE1732" s="77"/>
      <c r="AF1732" s="87"/>
      <c r="AG1732" s="39"/>
      <c r="AH1732" s="38">
        <v>46041</v>
      </c>
      <c r="AI1732" s="39">
        <v>93100</v>
      </c>
      <c r="AJ1732" s="87"/>
      <c r="AK1732" s="39"/>
      <c r="AL1732" s="34"/>
      <c r="AM1732" s="39"/>
      <c r="AN173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33" spans="1:40" ht="19.5" customHeight="1" x14ac:dyDescent="0.25">
      <c r="A1733" s="32">
        <f t="shared" si="138"/>
        <v>2026</v>
      </c>
      <c r="B1733" s="32">
        <f t="shared" si="139"/>
        <v>1</v>
      </c>
      <c r="C1733" s="25">
        <v>46036</v>
      </c>
      <c r="D1733" s="57">
        <f t="shared" ca="1" si="140"/>
        <v>46097</v>
      </c>
      <c r="E1733" s="57" t="str">
        <f t="shared" ca="1" si="141"/>
        <v>2-Months</v>
      </c>
      <c r="F1733" s="57" t="str">
        <f>VLOOKUP(O1733,Stock[],5,FALSE)</f>
        <v>BE</v>
      </c>
      <c r="G1733" s="33" t="s">
        <v>2472</v>
      </c>
      <c r="H1733" s="38"/>
      <c r="I1733" s="34" t="s">
        <v>201</v>
      </c>
      <c r="J1733" s="32" t="str">
        <f>VLOOKUP(I1733,Customers[],2,FALSE)</f>
        <v>ဦးအောင်မိုး(ကောင်းသန့်)</v>
      </c>
      <c r="K1733" s="32" t="str">
        <f>VLOOKUP(I1733,Customers[],4,FALSE)</f>
        <v>Meiktila</v>
      </c>
      <c r="L1733" s="32" t="str">
        <f>VLOOKUP(Table85[[#This Row],[CustomerID]],Table!H:K,3,0)</f>
        <v>မိတ္ထီလာ</v>
      </c>
      <c r="M1733" s="32" t="str">
        <f>VLOOKUP(I1733,Customers[],5,FALSE)</f>
        <v>WholeSales/Contract</v>
      </c>
      <c r="N1733" s="34" t="s">
        <v>10</v>
      </c>
      <c r="O1733" s="37" t="s">
        <v>219</v>
      </c>
      <c r="P1733" s="32" t="str">
        <f>VLOOKUP(O1733,Stock[],2,FALSE)</f>
        <v>ကင်းမြီးကောက်</v>
      </c>
      <c r="Q1733" s="35">
        <f>VLOOKUP(O1733,Stock[],3,FALSE)</f>
        <v>0.64</v>
      </c>
      <c r="R1733" s="35">
        <f>VLOOKUP(O1733,Stock[],4,FALSE)</f>
        <v>14</v>
      </c>
      <c r="S1733" s="37"/>
      <c r="T1733" s="35">
        <f>(DailySales!$S1733/DailySales!$R1733)+DailySales!$U1733</f>
        <v>5</v>
      </c>
      <c r="U1733" s="37">
        <v>5</v>
      </c>
      <c r="V1733" s="36">
        <f>+DailySales!$T1733*DailySales!$R1733</f>
        <v>70</v>
      </c>
      <c r="W1733" s="36">
        <f>+DailySales!$V1733*DailySales!$Q1733</f>
        <v>44.800000000000004</v>
      </c>
      <c r="X1733" s="36">
        <f>VLOOKUP(O1733,Stock[],6,FALSE)</f>
        <v>1330</v>
      </c>
      <c r="Y1733" s="36">
        <f>+DailySales!$V1733*DailySales!$X1733</f>
        <v>93100</v>
      </c>
      <c r="Z1733" s="37"/>
      <c r="AA1733" s="37"/>
      <c r="AB1733" s="37"/>
      <c r="AC1733" s="37"/>
      <c r="AD1733" s="37"/>
      <c r="AE1733" s="77"/>
      <c r="AF1733" s="87"/>
      <c r="AG1733" s="39"/>
      <c r="AH1733" s="38">
        <v>46041</v>
      </c>
      <c r="AI1733" s="39">
        <v>93100</v>
      </c>
      <c r="AJ1733" s="87"/>
      <c r="AK1733" s="39"/>
      <c r="AL1733" s="34"/>
      <c r="AM1733" s="39"/>
      <c r="AN173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34" spans="1:40" ht="19.5" customHeight="1" x14ac:dyDescent="0.25">
      <c r="A1734" s="32">
        <f t="shared" si="138"/>
        <v>2026</v>
      </c>
      <c r="B1734" s="32">
        <f t="shared" si="139"/>
        <v>1</v>
      </c>
      <c r="C1734" s="25">
        <v>46036</v>
      </c>
      <c r="D1734" s="57">
        <f t="shared" ca="1" si="140"/>
        <v>46097</v>
      </c>
      <c r="E1734" s="57" t="str">
        <f t="shared" ca="1" si="141"/>
        <v>2-Months</v>
      </c>
      <c r="F1734" s="57" t="str">
        <f>VLOOKUP(O1734,Stock[],5,FALSE)</f>
        <v>BE</v>
      </c>
      <c r="G1734" s="33" t="s">
        <v>2473</v>
      </c>
      <c r="H1734" s="38"/>
      <c r="I1734" s="34" t="s">
        <v>239</v>
      </c>
      <c r="J1734" s="32" t="str">
        <f>VLOOKUP(I1734,Customers[],2,FALSE)</f>
        <v>ဦးရဲမြင့်</v>
      </c>
      <c r="K1734" s="32" t="str">
        <f>VLOOKUP(I1734,Customers[],4,FALSE)</f>
        <v>Pyawbwe</v>
      </c>
      <c r="L1734" s="32" t="str">
        <f>VLOOKUP(Table85[[#This Row],[CustomerID]],Table!H:K,3,0)</f>
        <v>ပျော်ဘွယ်</v>
      </c>
      <c r="M1734" s="32" t="str">
        <f>VLOOKUP(I1734,Customers[],5,FALSE)</f>
        <v>WholeSales/Contract</v>
      </c>
      <c r="N1734" s="34" t="s">
        <v>10</v>
      </c>
      <c r="O1734" s="37" t="s">
        <v>220</v>
      </c>
      <c r="P1734" s="32" t="str">
        <f>VLOOKUP(O1734,Stock[],2,FALSE)</f>
        <v>မြန်မာရှောက်ပျား</v>
      </c>
      <c r="Q1734" s="35">
        <f>VLOOKUP(O1734,Stock[],3,FALSE)</f>
        <v>0.64</v>
      </c>
      <c r="R1734" s="35">
        <f>VLOOKUP(O1734,Stock[],4,FALSE)</f>
        <v>14</v>
      </c>
      <c r="S1734" s="37"/>
      <c r="T1734" s="35">
        <f>(DailySales!$S1734/DailySales!$R1734)+DailySales!$U1734</f>
        <v>300</v>
      </c>
      <c r="U1734" s="37">
        <v>300</v>
      </c>
      <c r="V1734" s="36">
        <f>+DailySales!$T1734*DailySales!$R1734</f>
        <v>4200</v>
      </c>
      <c r="W1734" s="36">
        <f>+DailySales!$V1734*DailySales!$Q1734</f>
        <v>2688</v>
      </c>
      <c r="X1734" s="36">
        <f>VLOOKUP(O1734,Stock[],6,FALSE)</f>
        <v>1370</v>
      </c>
      <c r="Y1734" s="36">
        <f>+DailySales!$V1734*DailySales!$X1734</f>
        <v>5754000</v>
      </c>
      <c r="Z1734" s="37"/>
      <c r="AA1734" s="37"/>
      <c r="AB1734" s="37">
        <v>1013530</v>
      </c>
      <c r="AC1734" s="37">
        <v>583100</v>
      </c>
      <c r="AD1734" s="37"/>
      <c r="AE1734" s="77"/>
      <c r="AF1734" s="87"/>
      <c r="AG1734" s="39"/>
      <c r="AH1734" s="38">
        <v>46044</v>
      </c>
      <c r="AI1734" s="39">
        <v>812600</v>
      </c>
      <c r="AJ1734" s="87">
        <v>46053</v>
      </c>
      <c r="AK1734" s="39">
        <v>700500</v>
      </c>
      <c r="AL1734" s="38">
        <v>46056</v>
      </c>
      <c r="AM1734" s="39">
        <v>2644270</v>
      </c>
      <c r="AN173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35" spans="1:40" ht="19.5" customHeight="1" x14ac:dyDescent="0.25">
      <c r="A1735" s="32">
        <f t="shared" si="138"/>
        <v>2026</v>
      </c>
      <c r="B1735" s="32">
        <f t="shared" si="139"/>
        <v>1</v>
      </c>
      <c r="C1735" s="25">
        <v>46036</v>
      </c>
      <c r="D1735" s="57">
        <f t="shared" ca="1" si="140"/>
        <v>46097</v>
      </c>
      <c r="E1735" s="57" t="str">
        <f t="shared" ca="1" si="141"/>
        <v>2-Months</v>
      </c>
      <c r="F1735" s="57" t="str">
        <f>VLOOKUP(O1735,Stock[],5,FALSE)</f>
        <v>BE</v>
      </c>
      <c r="G1735" s="33" t="s">
        <v>2473</v>
      </c>
      <c r="H1735" s="38"/>
      <c r="I1735" s="34" t="s">
        <v>239</v>
      </c>
      <c r="J1735" s="32" t="str">
        <f>VLOOKUP(I1735,Customers[],2,FALSE)</f>
        <v>ဦးရဲမြင့်</v>
      </c>
      <c r="K1735" s="32" t="str">
        <f>VLOOKUP(I1735,Customers[],4,FALSE)</f>
        <v>Pyawbwe</v>
      </c>
      <c r="L1735" s="32" t="str">
        <f>VLOOKUP(Table85[[#This Row],[CustomerID]],Table!H:K,3,0)</f>
        <v>ပျော်ဘွယ်</v>
      </c>
      <c r="M1735" s="32" t="str">
        <f>VLOOKUP(I1735,Customers[],5,FALSE)</f>
        <v>WholeSales/Contract</v>
      </c>
      <c r="N1735" s="34" t="s">
        <v>10</v>
      </c>
      <c r="O1735" s="37" t="s">
        <v>217</v>
      </c>
      <c r="P1735" s="32" t="str">
        <f>VLOOKUP(O1735,Stock[],2,FALSE)</f>
        <v>လိမ္မော်ဖြူ</v>
      </c>
      <c r="Q1735" s="35">
        <f>VLOOKUP(O1735,Stock[],3,FALSE)</f>
        <v>0.64</v>
      </c>
      <c r="R1735" s="35">
        <f>VLOOKUP(O1735,Stock[],4,FALSE)</f>
        <v>24</v>
      </c>
      <c r="S1735" s="37"/>
      <c r="T1735" s="35">
        <f>(DailySales!$S1735/DailySales!$R1735)+DailySales!$U1735</f>
        <v>60</v>
      </c>
      <c r="U1735" s="37">
        <v>60</v>
      </c>
      <c r="V1735" s="36">
        <f>+DailySales!$T1735*DailySales!$R1735</f>
        <v>1440</v>
      </c>
      <c r="W1735" s="36">
        <f>+DailySales!$V1735*DailySales!$Q1735</f>
        <v>921.6</v>
      </c>
      <c r="X1735" s="36">
        <f>VLOOKUP(O1735,Stock[],6,FALSE)</f>
        <v>1330</v>
      </c>
      <c r="Y1735" s="36">
        <f>+DailySales!$V1735*DailySales!$X1735</f>
        <v>1915200</v>
      </c>
      <c r="Z1735" s="37"/>
      <c r="AA1735" s="37"/>
      <c r="AB1735" s="37"/>
      <c r="AC1735" s="37"/>
      <c r="AD1735" s="37"/>
      <c r="AE1735" s="77"/>
      <c r="AF1735" s="87"/>
      <c r="AG1735" s="39"/>
      <c r="AH1735" s="87"/>
      <c r="AI1735" s="39"/>
      <c r="AJ1735" s="87"/>
      <c r="AK1735" s="39"/>
      <c r="AL1735" s="38">
        <v>46056</v>
      </c>
      <c r="AM1735" s="39">
        <v>1915200</v>
      </c>
      <c r="AN173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36" spans="1:40" ht="19.5" customHeight="1" x14ac:dyDescent="0.25">
      <c r="A1736" s="32">
        <f t="shared" ref="A1736:A1799" si="142">YEAR(C1736)</f>
        <v>2026</v>
      </c>
      <c r="B1736" s="32">
        <f t="shared" ref="B1736:B1799" si="143">MONTH(C1736)</f>
        <v>1</v>
      </c>
      <c r="C1736" s="25">
        <v>46036</v>
      </c>
      <c r="D1736" s="57">
        <f t="shared" ca="1" si="140"/>
        <v>46097</v>
      </c>
      <c r="E1736" s="57" t="str">
        <f t="shared" ca="1" si="141"/>
        <v>2-Months</v>
      </c>
      <c r="F1736" s="57" t="str">
        <f>VLOOKUP(O1736,Stock[],5,FALSE)</f>
        <v>BE</v>
      </c>
      <c r="G1736" s="33" t="s">
        <v>2473</v>
      </c>
      <c r="H1736" s="38"/>
      <c r="I1736" s="34" t="s">
        <v>239</v>
      </c>
      <c r="J1736" s="32" t="str">
        <f>VLOOKUP(I1736,Customers[],2,FALSE)</f>
        <v>ဦးရဲမြင့်</v>
      </c>
      <c r="K1736" s="32" t="str">
        <f>VLOOKUP(I1736,Customers[],4,FALSE)</f>
        <v>Pyawbwe</v>
      </c>
      <c r="L1736" s="32" t="str">
        <f>VLOOKUP(Table85[[#This Row],[CustomerID]],Table!H:K,3,0)</f>
        <v>ပျော်ဘွယ်</v>
      </c>
      <c r="M1736" s="32" t="str">
        <f>VLOOKUP(I1736,Customers[],5,FALSE)</f>
        <v>WholeSales/Contract</v>
      </c>
      <c r="N1736" s="34" t="s">
        <v>10</v>
      </c>
      <c r="O1736" s="37" t="s">
        <v>209</v>
      </c>
      <c r="P1736" s="32" t="str">
        <f>VLOOKUP(O1736,Stock[],2,FALSE)</f>
        <v>ဇေယျဝတီ Red</v>
      </c>
      <c r="Q1736" s="35">
        <f>VLOOKUP(O1736,Stock[],3,FALSE)</f>
        <v>0.64</v>
      </c>
      <c r="R1736" s="35">
        <f>VLOOKUP(O1736,Stock[],4,FALSE)</f>
        <v>14</v>
      </c>
      <c r="S1736" s="37"/>
      <c r="T1736" s="35">
        <f>(DailySales!$S1736/DailySales!$R1736)+DailySales!$U1736</f>
        <v>35</v>
      </c>
      <c r="U1736" s="37">
        <v>35</v>
      </c>
      <c r="V1736" s="36">
        <f>+DailySales!$T1736*DailySales!$R1736</f>
        <v>490</v>
      </c>
      <c r="W1736" s="36">
        <f>+DailySales!$V1736*DailySales!$Q1736</f>
        <v>313.60000000000002</v>
      </c>
      <c r="X1736" s="36">
        <f>VLOOKUP(O1736,Stock[],6,FALSE)</f>
        <v>1330</v>
      </c>
      <c r="Y1736" s="36">
        <f>+DailySales!$V1736*DailySales!$X1736</f>
        <v>651700</v>
      </c>
      <c r="Z1736" s="37"/>
      <c r="AA1736" s="37"/>
      <c r="AB1736" s="37"/>
      <c r="AC1736" s="37"/>
      <c r="AD1736" s="37"/>
      <c r="AE1736" s="77"/>
      <c r="AF1736" s="87"/>
      <c r="AG1736" s="39"/>
      <c r="AH1736" s="87"/>
      <c r="AI1736" s="39"/>
      <c r="AJ1736" s="87"/>
      <c r="AK1736" s="39"/>
      <c r="AL1736" s="38">
        <v>46056</v>
      </c>
      <c r="AM1736" s="39">
        <v>651700</v>
      </c>
      <c r="AN173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37" spans="1:40" ht="19.5" customHeight="1" x14ac:dyDescent="0.25">
      <c r="A1737" s="32">
        <f t="shared" si="142"/>
        <v>2026</v>
      </c>
      <c r="B1737" s="32">
        <f t="shared" si="143"/>
        <v>1</v>
      </c>
      <c r="C1737" s="25">
        <v>46036</v>
      </c>
      <c r="D1737" s="57">
        <f t="shared" ca="1" si="140"/>
        <v>46097</v>
      </c>
      <c r="E1737" s="57" t="str">
        <f t="shared" ca="1" si="141"/>
        <v>2-Months</v>
      </c>
      <c r="F1737" s="57" t="str">
        <f>VLOOKUP(O1737,Stock[],5,FALSE)</f>
        <v>BE</v>
      </c>
      <c r="G1737" s="33" t="s">
        <v>2474</v>
      </c>
      <c r="H1737" s="38"/>
      <c r="I1737" s="34" t="s">
        <v>235</v>
      </c>
      <c r="J1737" s="32" t="str">
        <f>VLOOKUP(I1737,Customers[],2,FALSE)</f>
        <v>ကျော်ကြား</v>
      </c>
      <c r="K1737" s="32" t="str">
        <f>VLOOKUP(I1737,Customers[],4,FALSE)</f>
        <v>Mahlaing</v>
      </c>
      <c r="L1737" s="32" t="str">
        <f>VLOOKUP(Table85[[#This Row],[CustomerID]],Table!H:K,3,0)</f>
        <v>မလှိုင်</v>
      </c>
      <c r="M1737" s="32" t="str">
        <f>VLOOKUP(I1737,Customers[],5,FALSE)</f>
        <v>WholeSales/Contract</v>
      </c>
      <c r="N1737" s="34" t="s">
        <v>10</v>
      </c>
      <c r="O1737" s="37" t="s">
        <v>219</v>
      </c>
      <c r="P1737" s="32" t="str">
        <f>VLOOKUP(O1737,Stock[],2,FALSE)</f>
        <v>ကင်းမြီးကောက်</v>
      </c>
      <c r="Q1737" s="35">
        <f>VLOOKUP(O1737,Stock[],3,FALSE)</f>
        <v>0.64</v>
      </c>
      <c r="R1737" s="35">
        <f>VLOOKUP(O1737,Stock[],4,FALSE)</f>
        <v>14</v>
      </c>
      <c r="S1737" s="37"/>
      <c r="T1737" s="35">
        <f>(DailySales!$S1737/DailySales!$R1737)+DailySales!$U1737</f>
        <v>50</v>
      </c>
      <c r="U1737" s="37">
        <v>50</v>
      </c>
      <c r="V1737" s="36">
        <f>+DailySales!$T1737*DailySales!$R1737</f>
        <v>700</v>
      </c>
      <c r="W1737" s="36">
        <f>+DailySales!$V1737*DailySales!$Q1737</f>
        <v>448</v>
      </c>
      <c r="X1737" s="36">
        <f>VLOOKUP(O1737,Stock[],6,FALSE)</f>
        <v>1330</v>
      </c>
      <c r="Y1737" s="36">
        <f>+DailySales!$V1737*DailySales!$X1737</f>
        <v>931000</v>
      </c>
      <c r="Z1737" s="37"/>
      <c r="AA1737" s="37"/>
      <c r="AB1737" s="37"/>
      <c r="AC1737" s="37">
        <v>17200</v>
      </c>
      <c r="AD1737" s="37"/>
      <c r="AE1737" s="77"/>
      <c r="AF1737" s="87"/>
      <c r="AG1737" s="39"/>
      <c r="AH1737" s="87"/>
      <c r="AI1737" s="39"/>
      <c r="AJ1737" s="38">
        <v>46050</v>
      </c>
      <c r="AK1737" s="39">
        <v>913800</v>
      </c>
      <c r="AL1737" s="34"/>
      <c r="AM1737" s="39"/>
      <c r="AN173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38" spans="1:40" ht="19.5" customHeight="1" x14ac:dyDescent="0.25">
      <c r="A1738" s="32">
        <f t="shared" si="142"/>
        <v>2026</v>
      </c>
      <c r="B1738" s="32">
        <f t="shared" si="143"/>
        <v>1</v>
      </c>
      <c r="C1738" s="25">
        <v>46036</v>
      </c>
      <c r="D1738" s="57">
        <f t="shared" ca="1" si="140"/>
        <v>46097</v>
      </c>
      <c r="E1738" s="57" t="str">
        <f t="shared" ca="1" si="141"/>
        <v>2-Months</v>
      </c>
      <c r="F1738" s="57" t="str">
        <f>VLOOKUP(O1738,Stock[],5,FALSE)</f>
        <v>BE</v>
      </c>
      <c r="G1738" s="33" t="s">
        <v>2474</v>
      </c>
      <c r="H1738" s="38"/>
      <c r="I1738" s="34" t="s">
        <v>235</v>
      </c>
      <c r="J1738" s="32" t="str">
        <f>VLOOKUP(I1738,Customers[],2,FALSE)</f>
        <v>ကျော်ကြား</v>
      </c>
      <c r="K1738" s="32" t="str">
        <f>VLOOKUP(I1738,Customers[],4,FALSE)</f>
        <v>Mahlaing</v>
      </c>
      <c r="L1738" s="32" t="str">
        <f>VLOOKUP(Table85[[#This Row],[CustomerID]],Table!H:K,3,0)</f>
        <v>မလှိုင်</v>
      </c>
      <c r="M1738" s="32" t="str">
        <f>VLOOKUP(I1738,Customers[],5,FALSE)</f>
        <v>WholeSales/Contract</v>
      </c>
      <c r="N1738" s="34" t="s">
        <v>10</v>
      </c>
      <c r="O1738" s="37" t="s">
        <v>209</v>
      </c>
      <c r="P1738" s="32" t="str">
        <f>VLOOKUP(O1738,Stock[],2,FALSE)</f>
        <v>ဇေယျဝတီ Red</v>
      </c>
      <c r="Q1738" s="35">
        <f>VLOOKUP(O1738,Stock[],3,FALSE)</f>
        <v>0.64</v>
      </c>
      <c r="R1738" s="35">
        <f>VLOOKUP(O1738,Stock[],4,FALSE)</f>
        <v>14</v>
      </c>
      <c r="S1738" s="37"/>
      <c r="T1738" s="35">
        <f>(DailySales!$S1738/DailySales!$R1738)+DailySales!$U1738</f>
        <v>50</v>
      </c>
      <c r="U1738" s="37">
        <v>50</v>
      </c>
      <c r="V1738" s="36">
        <f>+DailySales!$T1738*DailySales!$R1738</f>
        <v>700</v>
      </c>
      <c r="W1738" s="36">
        <f>+DailySales!$V1738*DailySales!$Q1738</f>
        <v>448</v>
      </c>
      <c r="X1738" s="36">
        <f>VLOOKUP(O1738,Stock[],6,FALSE)</f>
        <v>1330</v>
      </c>
      <c r="Y1738" s="36">
        <f>+DailySales!$V1738*DailySales!$X1738</f>
        <v>931000</v>
      </c>
      <c r="Z1738" s="37"/>
      <c r="AA1738" s="37"/>
      <c r="AB1738" s="37"/>
      <c r="AC1738" s="37"/>
      <c r="AD1738" s="37"/>
      <c r="AE1738" s="77"/>
      <c r="AF1738" s="87"/>
      <c r="AG1738" s="39"/>
      <c r="AH1738" s="87"/>
      <c r="AI1738" s="39"/>
      <c r="AJ1738" s="38">
        <v>46050</v>
      </c>
      <c r="AK1738" s="39">
        <v>931000</v>
      </c>
      <c r="AL1738" s="34"/>
      <c r="AM1738" s="39"/>
      <c r="AN173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39" spans="1:40" ht="19.5" customHeight="1" x14ac:dyDescent="0.25">
      <c r="A1739" s="32">
        <f t="shared" si="142"/>
        <v>2026</v>
      </c>
      <c r="B1739" s="32">
        <f t="shared" si="143"/>
        <v>1</v>
      </c>
      <c r="C1739" s="25">
        <v>46036</v>
      </c>
      <c r="D1739" s="57">
        <f t="shared" ca="1" si="140"/>
        <v>46097</v>
      </c>
      <c r="E1739" s="57" t="str">
        <f t="shared" ca="1" si="141"/>
        <v>2-Months</v>
      </c>
      <c r="F1739" s="57" t="str">
        <f>VLOOKUP(O1739,Stock[],5,FALSE)</f>
        <v>BE</v>
      </c>
      <c r="G1739" s="33" t="s">
        <v>2475</v>
      </c>
      <c r="H1739" s="38"/>
      <c r="I1739" s="34" t="s">
        <v>181</v>
      </c>
      <c r="J1739" s="32" t="str">
        <f>VLOOKUP(I1739,Customers[],2,FALSE)</f>
        <v>ရွှေမြင်း(ရွှေခြင်္သေ့)</v>
      </c>
      <c r="K1739" s="32" t="str">
        <f>VLOOKUP(I1739,Customers[],4,FALSE)</f>
        <v>Meiktila</v>
      </c>
      <c r="L1739" s="32" t="str">
        <f>VLOOKUP(Table85[[#This Row],[CustomerID]],Table!H:K,3,0)</f>
        <v>မိတ္ထီလာ</v>
      </c>
      <c r="M1739" s="32" t="str">
        <f>VLOOKUP(I1739,Customers[],5,FALSE)</f>
        <v>WholeSales/Contract</v>
      </c>
      <c r="N1739" s="34" t="s">
        <v>10</v>
      </c>
      <c r="O1739" s="37" t="s">
        <v>240</v>
      </c>
      <c r="P1739" s="32" t="str">
        <f>VLOOKUP(O1739,Stock[],2,FALSE)</f>
        <v>သံပုရာအရက်</v>
      </c>
      <c r="Q1739" s="35">
        <f>VLOOKUP(O1739,Stock[],3,FALSE)</f>
        <v>0.64</v>
      </c>
      <c r="R1739" s="35">
        <f>VLOOKUP(O1739,Stock[],4,FALSE)</f>
        <v>14</v>
      </c>
      <c r="S1739" s="37"/>
      <c r="T1739" s="35">
        <f>(DailySales!$S1739/DailySales!$R1739)+DailySales!$U1739</f>
        <v>10</v>
      </c>
      <c r="U1739" s="37">
        <v>10</v>
      </c>
      <c r="V1739" s="36">
        <f>+DailySales!$T1739*DailySales!$R1739</f>
        <v>140</v>
      </c>
      <c r="W1739" s="36">
        <f>+DailySales!$V1739*DailySales!$Q1739</f>
        <v>89.600000000000009</v>
      </c>
      <c r="X1739" s="36">
        <f>VLOOKUP(O1739,Stock[],6,FALSE)</f>
        <v>1330</v>
      </c>
      <c r="Y1739" s="36">
        <f>+DailySales!$V1739*DailySales!$X1739</f>
        <v>186200</v>
      </c>
      <c r="Z1739" s="37"/>
      <c r="AA1739" s="37"/>
      <c r="AB1739" s="37"/>
      <c r="AC1739" s="37"/>
      <c r="AD1739" s="37"/>
      <c r="AE1739" s="77"/>
      <c r="AF1739" s="87"/>
      <c r="AG1739" s="39"/>
      <c r="AH1739" s="38">
        <v>46072</v>
      </c>
      <c r="AI1739" s="39">
        <v>186200</v>
      </c>
      <c r="AJ1739" s="87"/>
      <c r="AK1739" s="39"/>
      <c r="AL1739" s="34"/>
      <c r="AM1739" s="39"/>
      <c r="AN173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40" spans="1:40" ht="19.5" customHeight="1" x14ac:dyDescent="0.25">
      <c r="A1740" s="32">
        <f t="shared" si="142"/>
        <v>2026</v>
      </c>
      <c r="B1740" s="32">
        <f t="shared" si="143"/>
        <v>1</v>
      </c>
      <c r="C1740" s="25">
        <v>46036</v>
      </c>
      <c r="D1740" s="57">
        <f t="shared" ca="1" si="140"/>
        <v>46097</v>
      </c>
      <c r="E1740" s="57" t="str">
        <f t="shared" ca="1" si="141"/>
        <v>2-Months</v>
      </c>
      <c r="F1740" s="57" t="str">
        <f>VLOOKUP(O1740,Stock[],5,FALSE)</f>
        <v>BE</v>
      </c>
      <c r="G1740" s="33" t="s">
        <v>2475</v>
      </c>
      <c r="H1740" s="38"/>
      <c r="I1740" s="34" t="s">
        <v>181</v>
      </c>
      <c r="J1740" s="32" t="str">
        <f>VLOOKUP(I1740,Customers[],2,FALSE)</f>
        <v>ရွှေမြင်း(ရွှေခြင်္သေ့)</v>
      </c>
      <c r="K1740" s="32" t="str">
        <f>VLOOKUP(I1740,Customers[],4,FALSE)</f>
        <v>Meiktila</v>
      </c>
      <c r="L1740" s="32" t="str">
        <f>VLOOKUP(Table85[[#This Row],[CustomerID]],Table!H:K,3,0)</f>
        <v>မိတ္ထီလာ</v>
      </c>
      <c r="M1740" s="32" t="str">
        <f>VLOOKUP(I1740,Customers[],5,FALSE)</f>
        <v>WholeSales/Contract</v>
      </c>
      <c r="N1740" s="34" t="s">
        <v>10</v>
      </c>
      <c r="O1740" s="37" t="s">
        <v>220</v>
      </c>
      <c r="P1740" s="32" t="str">
        <f>VLOOKUP(O1740,Stock[],2,FALSE)</f>
        <v>မြန်မာရှောက်ပျား</v>
      </c>
      <c r="Q1740" s="35">
        <f>VLOOKUP(O1740,Stock[],3,FALSE)</f>
        <v>0.64</v>
      </c>
      <c r="R1740" s="35">
        <f>VLOOKUP(O1740,Stock[],4,FALSE)</f>
        <v>14</v>
      </c>
      <c r="S1740" s="37"/>
      <c r="T1740" s="35">
        <f>(DailySales!$S1740/DailySales!$R1740)+DailySales!$U1740</f>
        <v>5</v>
      </c>
      <c r="U1740" s="37">
        <v>5</v>
      </c>
      <c r="V1740" s="36">
        <f>+DailySales!$T1740*DailySales!$R1740</f>
        <v>70</v>
      </c>
      <c r="W1740" s="36">
        <f>+DailySales!$V1740*DailySales!$Q1740</f>
        <v>44.800000000000004</v>
      </c>
      <c r="X1740" s="36">
        <f>VLOOKUP(O1740,Stock[],6,FALSE)</f>
        <v>1370</v>
      </c>
      <c r="Y1740" s="36">
        <f>+DailySales!$V1740*DailySales!$X1740</f>
        <v>95900</v>
      </c>
      <c r="Z1740" s="37"/>
      <c r="AA1740" s="37"/>
      <c r="AB1740" s="37"/>
      <c r="AC1740" s="37"/>
      <c r="AD1740" s="37"/>
      <c r="AE1740" s="77"/>
      <c r="AF1740" s="87"/>
      <c r="AG1740" s="39"/>
      <c r="AH1740" s="38">
        <v>46072</v>
      </c>
      <c r="AI1740" s="39">
        <v>95900</v>
      </c>
      <c r="AJ1740" s="87"/>
      <c r="AK1740" s="39"/>
      <c r="AL1740" s="34"/>
      <c r="AM1740" s="39"/>
      <c r="AN174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41" spans="1:40" ht="19.5" customHeight="1" x14ac:dyDescent="0.25">
      <c r="A1741" s="32">
        <f t="shared" si="142"/>
        <v>2026</v>
      </c>
      <c r="B1741" s="32">
        <f t="shared" si="143"/>
        <v>1</v>
      </c>
      <c r="C1741" s="25">
        <v>46036</v>
      </c>
      <c r="D1741" s="57">
        <f t="shared" ca="1" si="140"/>
        <v>46097</v>
      </c>
      <c r="E1741" s="57" t="str">
        <f t="shared" ca="1" si="141"/>
        <v>2-Months</v>
      </c>
      <c r="F1741" s="57" t="str">
        <f>VLOOKUP(O1741,Stock[],5,FALSE)</f>
        <v>BE</v>
      </c>
      <c r="G1741" s="33" t="s">
        <v>2475</v>
      </c>
      <c r="H1741" s="38"/>
      <c r="I1741" s="34" t="s">
        <v>181</v>
      </c>
      <c r="J1741" s="32" t="str">
        <f>VLOOKUP(I1741,Customers[],2,FALSE)</f>
        <v>ရွှေမြင်း(ရွှေခြင်္သေ့)</v>
      </c>
      <c r="K1741" s="32" t="str">
        <f>VLOOKUP(I1741,Customers[],4,FALSE)</f>
        <v>Meiktila</v>
      </c>
      <c r="L1741" s="32" t="str">
        <f>VLOOKUP(Table85[[#This Row],[CustomerID]],Table!H:K,3,0)</f>
        <v>မိတ္ထီလာ</v>
      </c>
      <c r="M1741" s="32" t="str">
        <f>VLOOKUP(I1741,Customers[],5,FALSE)</f>
        <v>WholeSales/Contract</v>
      </c>
      <c r="N1741" s="34" t="s">
        <v>10</v>
      </c>
      <c r="O1741" s="37" t="s">
        <v>217</v>
      </c>
      <c r="P1741" s="32" t="str">
        <f>VLOOKUP(O1741,Stock[],2,FALSE)</f>
        <v>လိမ္မော်ဖြူ</v>
      </c>
      <c r="Q1741" s="35">
        <f>VLOOKUP(O1741,Stock[],3,FALSE)</f>
        <v>0.64</v>
      </c>
      <c r="R1741" s="35">
        <f>VLOOKUP(O1741,Stock[],4,FALSE)</f>
        <v>24</v>
      </c>
      <c r="S1741" s="37"/>
      <c r="T1741" s="35">
        <f>(DailySales!$S1741/DailySales!$R1741)+DailySales!$U1741</f>
        <v>25</v>
      </c>
      <c r="U1741" s="37">
        <v>25</v>
      </c>
      <c r="V1741" s="36">
        <f>+DailySales!$T1741*DailySales!$R1741</f>
        <v>600</v>
      </c>
      <c r="W1741" s="36">
        <f>+DailySales!$V1741*DailySales!$Q1741</f>
        <v>384</v>
      </c>
      <c r="X1741" s="36">
        <f>VLOOKUP(O1741,Stock[],6,FALSE)</f>
        <v>1330</v>
      </c>
      <c r="Y1741" s="36">
        <f>+DailySales!$V1741*DailySales!$X1741</f>
        <v>798000</v>
      </c>
      <c r="Z1741" s="37"/>
      <c r="AA1741" s="37"/>
      <c r="AB1741" s="37"/>
      <c r="AC1741" s="37"/>
      <c r="AD1741" s="37"/>
      <c r="AE1741" s="77"/>
      <c r="AF1741" s="87"/>
      <c r="AG1741" s="39"/>
      <c r="AH1741" s="38">
        <v>46072</v>
      </c>
      <c r="AI1741" s="39">
        <v>798000</v>
      </c>
      <c r="AJ1741" s="87"/>
      <c r="AK1741" s="39"/>
      <c r="AL1741" s="34"/>
      <c r="AM1741" s="39"/>
      <c r="AN174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42" spans="1:40" ht="19.5" customHeight="1" x14ac:dyDescent="0.25">
      <c r="A1742" s="32">
        <f t="shared" si="142"/>
        <v>2026</v>
      </c>
      <c r="B1742" s="32">
        <f t="shared" si="143"/>
        <v>1</v>
      </c>
      <c r="C1742" s="25">
        <v>46036</v>
      </c>
      <c r="D1742" s="57">
        <f t="shared" ca="1" si="140"/>
        <v>46097</v>
      </c>
      <c r="E1742" s="57" t="str">
        <f t="shared" ca="1" si="141"/>
        <v>2-Months</v>
      </c>
      <c r="F1742" s="57" t="str">
        <f>VLOOKUP(O1742,Stock[],5,FALSE)</f>
        <v>BE</v>
      </c>
      <c r="G1742" s="33" t="s">
        <v>2475</v>
      </c>
      <c r="H1742" s="38"/>
      <c r="I1742" s="34" t="s">
        <v>181</v>
      </c>
      <c r="J1742" s="32" t="str">
        <f>VLOOKUP(I1742,Customers[],2,FALSE)</f>
        <v>ရွှေမြင်း(ရွှေခြင်္သေ့)</v>
      </c>
      <c r="K1742" s="32" t="str">
        <f>VLOOKUP(I1742,Customers[],4,FALSE)</f>
        <v>Meiktila</v>
      </c>
      <c r="L1742" s="32" t="str">
        <f>VLOOKUP(Table85[[#This Row],[CustomerID]],Table!H:K,3,0)</f>
        <v>မိတ္ထီလာ</v>
      </c>
      <c r="M1742" s="32" t="str">
        <f>VLOOKUP(I1742,Customers[],5,FALSE)</f>
        <v>WholeSales/Contract</v>
      </c>
      <c r="N1742" s="34" t="s">
        <v>10</v>
      </c>
      <c r="O1742" s="37" t="s">
        <v>2120</v>
      </c>
      <c r="P1742" s="32" t="str">
        <f>VLOOKUP(O1742,Stock[],2,FALSE)</f>
        <v>ဇေ အရက်သန့်</v>
      </c>
      <c r="Q1742" s="35">
        <f>VLOOKUP(O1742,Stock[],3,FALSE)</f>
        <v>0.64</v>
      </c>
      <c r="R1742" s="35">
        <f>VLOOKUP(O1742,Stock[],4,FALSE)</f>
        <v>14</v>
      </c>
      <c r="S1742" s="37"/>
      <c r="T1742" s="35">
        <f>(DailySales!$S1742/DailySales!$R1742)+DailySales!$U1742</f>
        <v>15</v>
      </c>
      <c r="U1742" s="37">
        <v>15</v>
      </c>
      <c r="V1742" s="36">
        <f>+DailySales!$T1742*DailySales!$R1742</f>
        <v>210</v>
      </c>
      <c r="W1742" s="36">
        <f>+DailySales!$V1742*DailySales!$Q1742</f>
        <v>134.4</v>
      </c>
      <c r="X1742" s="36">
        <f>VLOOKUP(O1742,Stock[],6,FALSE)</f>
        <v>1380</v>
      </c>
      <c r="Y1742" s="36">
        <f>+DailySales!$V1742*DailySales!$X1742</f>
        <v>289800</v>
      </c>
      <c r="Z1742" s="37"/>
      <c r="AA1742" s="37"/>
      <c r="AB1742" s="37"/>
      <c r="AC1742" s="37"/>
      <c r="AD1742" s="37"/>
      <c r="AE1742" s="77"/>
      <c r="AF1742" s="87"/>
      <c r="AG1742" s="39"/>
      <c r="AH1742" s="38">
        <v>46072</v>
      </c>
      <c r="AI1742" s="39">
        <v>289800</v>
      </c>
      <c r="AJ1742" s="87"/>
      <c r="AK1742" s="39"/>
      <c r="AL1742" s="34"/>
      <c r="AM1742" s="39"/>
      <c r="AN174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43" spans="1:40" ht="19.5" customHeight="1" x14ac:dyDescent="0.25">
      <c r="A1743" s="32">
        <f t="shared" si="142"/>
        <v>2026</v>
      </c>
      <c r="B1743" s="32">
        <f t="shared" si="143"/>
        <v>1</v>
      </c>
      <c r="C1743" s="25">
        <v>46036</v>
      </c>
      <c r="D1743" s="57">
        <f t="shared" ca="1" si="140"/>
        <v>46097</v>
      </c>
      <c r="E1743" s="57" t="str">
        <f t="shared" ca="1" si="141"/>
        <v>2-Months</v>
      </c>
      <c r="F1743" s="57" t="str">
        <f>VLOOKUP(O1743,Stock[],5,FALSE)</f>
        <v>BE</v>
      </c>
      <c r="G1743" s="33" t="s">
        <v>2475</v>
      </c>
      <c r="H1743" s="38"/>
      <c r="I1743" s="34" t="s">
        <v>181</v>
      </c>
      <c r="J1743" s="32" t="str">
        <f>VLOOKUP(I1743,Customers[],2,FALSE)</f>
        <v>ရွှေမြင်း(ရွှေခြင်္သေ့)</v>
      </c>
      <c r="K1743" s="32" t="str">
        <f>VLOOKUP(I1743,Customers[],4,FALSE)</f>
        <v>Meiktila</v>
      </c>
      <c r="L1743" s="32" t="str">
        <f>VLOOKUP(Table85[[#This Row],[CustomerID]],Table!H:K,3,0)</f>
        <v>မိတ္ထီလာ</v>
      </c>
      <c r="M1743" s="32" t="str">
        <f>VLOOKUP(I1743,Customers[],5,FALSE)</f>
        <v>WholeSales/Contract</v>
      </c>
      <c r="N1743" s="34" t="s">
        <v>10</v>
      </c>
      <c r="O1743" s="37" t="s">
        <v>214</v>
      </c>
      <c r="P1743" s="32" t="str">
        <f>VLOOKUP(O1743,Stock[],2,FALSE)</f>
        <v>ကောင်းကြည်</v>
      </c>
      <c r="Q1743" s="35">
        <f>VLOOKUP(O1743,Stock[],3,FALSE)</f>
        <v>0.64</v>
      </c>
      <c r="R1743" s="35">
        <f>VLOOKUP(O1743,Stock[],4,FALSE)</f>
        <v>14</v>
      </c>
      <c r="S1743" s="37"/>
      <c r="T1743" s="35">
        <f>(DailySales!$S1743/DailySales!$R1743)+DailySales!$U1743</f>
        <v>5</v>
      </c>
      <c r="U1743" s="37">
        <v>5</v>
      </c>
      <c r="V1743" s="36">
        <f>+DailySales!$T1743*DailySales!$R1743</f>
        <v>70</v>
      </c>
      <c r="W1743" s="36">
        <f>+DailySales!$V1743*DailySales!$Q1743</f>
        <v>44.800000000000004</v>
      </c>
      <c r="X1743" s="36">
        <f>VLOOKUP(O1743,Stock[],6,FALSE)</f>
        <v>1330</v>
      </c>
      <c r="Y1743" s="36">
        <f>+DailySales!$V1743*DailySales!$X1743</f>
        <v>93100</v>
      </c>
      <c r="Z1743" s="37"/>
      <c r="AA1743" s="37"/>
      <c r="AB1743" s="37"/>
      <c r="AC1743" s="37"/>
      <c r="AD1743" s="37"/>
      <c r="AE1743" s="77"/>
      <c r="AF1743" s="87"/>
      <c r="AG1743" s="39"/>
      <c r="AH1743" s="38">
        <v>46072</v>
      </c>
      <c r="AI1743" s="39">
        <v>93100</v>
      </c>
      <c r="AJ1743" s="87"/>
      <c r="AK1743" s="39"/>
      <c r="AL1743" s="34"/>
      <c r="AM1743" s="39"/>
      <c r="AN174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44" spans="1:40" ht="19.5" customHeight="1" x14ac:dyDescent="0.25">
      <c r="A1744" s="32">
        <f t="shared" si="142"/>
        <v>2026</v>
      </c>
      <c r="B1744" s="32">
        <f t="shared" si="143"/>
        <v>1</v>
      </c>
      <c r="C1744" s="25">
        <v>46036</v>
      </c>
      <c r="D1744" s="57">
        <f t="shared" ca="1" si="140"/>
        <v>46097</v>
      </c>
      <c r="E1744" s="57" t="str">
        <f t="shared" ca="1" si="141"/>
        <v>2-Months</v>
      </c>
      <c r="F1744" s="57" t="str">
        <f>VLOOKUP(O1744,Stock[],5,FALSE)</f>
        <v>BE</v>
      </c>
      <c r="G1744" s="33" t="s">
        <v>2475</v>
      </c>
      <c r="H1744" s="38"/>
      <c r="I1744" s="34" t="s">
        <v>181</v>
      </c>
      <c r="J1744" s="32" t="str">
        <f>VLOOKUP(I1744,Customers[],2,FALSE)</f>
        <v>ရွှေမြင်း(ရွှေခြင်္သေ့)</v>
      </c>
      <c r="K1744" s="32" t="str">
        <f>VLOOKUP(I1744,Customers[],4,FALSE)</f>
        <v>Meiktila</v>
      </c>
      <c r="L1744" s="32" t="str">
        <f>VLOOKUP(Table85[[#This Row],[CustomerID]],Table!H:K,3,0)</f>
        <v>မိတ္ထီလာ</v>
      </c>
      <c r="M1744" s="32" t="str">
        <f>VLOOKUP(I1744,Customers[],5,FALSE)</f>
        <v>WholeSales/Contract</v>
      </c>
      <c r="N1744" s="34" t="s">
        <v>10</v>
      </c>
      <c r="O1744" s="37" t="s">
        <v>205</v>
      </c>
      <c r="P1744" s="32" t="str">
        <f>VLOOKUP(O1744,Stock[],2,FALSE)</f>
        <v>ကောင်းကြည် ကော် 25%  (1Ltr )</v>
      </c>
      <c r="Q1744" s="35">
        <f>VLOOKUP(O1744,Stock[],3,FALSE)</f>
        <v>1</v>
      </c>
      <c r="R1744" s="35">
        <f>VLOOKUP(O1744,Stock[],4,FALSE)</f>
        <v>12</v>
      </c>
      <c r="S1744" s="37"/>
      <c r="T1744" s="35">
        <f>(DailySales!$S1744/DailySales!$R1744)+DailySales!$U1744</f>
        <v>15</v>
      </c>
      <c r="U1744" s="37">
        <v>15</v>
      </c>
      <c r="V1744" s="36">
        <f>+DailySales!$T1744*DailySales!$R1744</f>
        <v>180</v>
      </c>
      <c r="W1744" s="36">
        <f>+DailySales!$V1744*DailySales!$Q1744</f>
        <v>180</v>
      </c>
      <c r="X1744" s="36">
        <f>VLOOKUP(O1744,Stock[],6,FALSE)</f>
        <v>1530</v>
      </c>
      <c r="Y1744" s="36">
        <f>+DailySales!$V1744*DailySales!$X1744</f>
        <v>275400</v>
      </c>
      <c r="Z1744" s="37"/>
      <c r="AA1744" s="37"/>
      <c r="AB1744" s="37"/>
      <c r="AC1744" s="37"/>
      <c r="AD1744" s="37"/>
      <c r="AE1744" s="77"/>
      <c r="AF1744" s="87"/>
      <c r="AG1744" s="39"/>
      <c r="AH1744" s="38">
        <v>46072</v>
      </c>
      <c r="AI1744" s="39">
        <v>275400</v>
      </c>
      <c r="AJ1744" s="87"/>
      <c r="AK1744" s="39"/>
      <c r="AL1744" s="34"/>
      <c r="AM1744" s="39"/>
      <c r="AN174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45" spans="1:40" ht="19.5" customHeight="1" x14ac:dyDescent="0.25">
      <c r="A1745" s="32">
        <f t="shared" si="142"/>
        <v>2026</v>
      </c>
      <c r="B1745" s="32">
        <f t="shared" si="143"/>
        <v>1</v>
      </c>
      <c r="C1745" s="25">
        <v>46036</v>
      </c>
      <c r="D1745" s="57">
        <f t="shared" ca="1" si="140"/>
        <v>46097</v>
      </c>
      <c r="E1745" s="57" t="str">
        <f t="shared" ca="1" si="141"/>
        <v>2-Months</v>
      </c>
      <c r="F1745" s="57" t="str">
        <f>VLOOKUP(O1745,Stock[],5,FALSE)</f>
        <v>BE</v>
      </c>
      <c r="G1745" s="33" t="s">
        <v>2476</v>
      </c>
      <c r="H1745" s="38"/>
      <c r="I1745" s="34" t="s">
        <v>226</v>
      </c>
      <c r="J1745" s="32" t="str">
        <f>VLOOKUP(I1745,Customers[],2,FALSE)</f>
        <v>Summer-1</v>
      </c>
      <c r="K1745" s="32" t="str">
        <f>VLOOKUP(I1745,Customers[],4,FALSE)</f>
        <v>Meiktila</v>
      </c>
      <c r="L1745" s="32" t="str">
        <f>VLOOKUP(Table85[[#This Row],[CustomerID]],Table!H:K,3,0)</f>
        <v>မိတ္ထီလာ</v>
      </c>
      <c r="M1745" s="32" t="str">
        <f>VLOOKUP(I1745,Customers[],5,FALSE)</f>
        <v>WholeSales</v>
      </c>
      <c r="N1745" s="34" t="s">
        <v>10</v>
      </c>
      <c r="O1745" s="37" t="s">
        <v>218</v>
      </c>
      <c r="P1745" s="32" t="str">
        <f>VLOOKUP(O1745,Stock[],2,FALSE)</f>
        <v>Black Cat</v>
      </c>
      <c r="Q1745" s="35">
        <f>VLOOKUP(O1745,Stock[],3,FALSE)</f>
        <v>0.64</v>
      </c>
      <c r="R1745" s="35">
        <f>VLOOKUP(O1745,Stock[],4,FALSE)</f>
        <v>24</v>
      </c>
      <c r="S1745" s="37"/>
      <c r="T1745" s="35">
        <f>(DailySales!$S1745/DailySales!$R1745)+DailySales!$U1745</f>
        <v>30</v>
      </c>
      <c r="U1745" s="37">
        <v>30</v>
      </c>
      <c r="V1745" s="36">
        <f>+DailySales!$T1745*DailySales!$R1745</f>
        <v>720</v>
      </c>
      <c r="W1745" s="36">
        <f>+DailySales!$V1745*DailySales!$Q1745</f>
        <v>460.8</v>
      </c>
      <c r="X1745" s="36">
        <f>VLOOKUP(O1745,Stock[],6,FALSE)</f>
        <v>1330</v>
      </c>
      <c r="Y1745" s="36">
        <f>+DailySales!$V1745*DailySales!$X1745</f>
        <v>957600</v>
      </c>
      <c r="Z1745" s="37"/>
      <c r="AA1745" s="37"/>
      <c r="AB1745" s="37"/>
      <c r="AC1745" s="37"/>
      <c r="AD1745" s="37"/>
      <c r="AE1745" s="77"/>
      <c r="AF1745" s="87"/>
      <c r="AG1745" s="39"/>
      <c r="AH1745" s="87"/>
      <c r="AI1745" s="39"/>
      <c r="AJ1745" s="87">
        <v>46046</v>
      </c>
      <c r="AK1745" s="39">
        <v>957600</v>
      </c>
      <c r="AL1745" s="34"/>
      <c r="AM1745" s="39"/>
      <c r="AN174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46" spans="1:40" ht="19.5" customHeight="1" x14ac:dyDescent="0.25">
      <c r="A1746" s="32">
        <f t="shared" si="142"/>
        <v>2026</v>
      </c>
      <c r="B1746" s="32">
        <f t="shared" si="143"/>
        <v>1</v>
      </c>
      <c r="C1746" s="25">
        <v>46036</v>
      </c>
      <c r="D1746" s="57">
        <f t="shared" ca="1" si="140"/>
        <v>46097</v>
      </c>
      <c r="E1746" s="57" t="str">
        <f t="shared" ca="1" si="141"/>
        <v>2-Months</v>
      </c>
      <c r="F1746" s="57" t="str">
        <f>VLOOKUP(O1746,Stock[],5,FALSE)</f>
        <v>BE</v>
      </c>
      <c r="G1746" s="33" t="s">
        <v>2477</v>
      </c>
      <c r="H1746" s="38"/>
      <c r="I1746" s="34" t="s">
        <v>235</v>
      </c>
      <c r="J1746" s="32" t="str">
        <f>VLOOKUP(I1746,Customers[],2,FALSE)</f>
        <v>ကျော်ကြား</v>
      </c>
      <c r="K1746" s="32" t="str">
        <f>VLOOKUP(I1746,Customers[],4,FALSE)</f>
        <v>Mahlaing</v>
      </c>
      <c r="L1746" s="32" t="str">
        <f>VLOOKUP(Table85[[#This Row],[CustomerID]],Table!H:K,3,0)</f>
        <v>မလှိုင်</v>
      </c>
      <c r="M1746" s="32" t="str">
        <f>VLOOKUP(I1746,Customers[],5,FALSE)</f>
        <v>WholeSales/Contract</v>
      </c>
      <c r="N1746" s="34" t="s">
        <v>10</v>
      </c>
      <c r="O1746" s="37" t="s">
        <v>202</v>
      </c>
      <c r="P1746" s="32" t="str">
        <f>VLOOKUP(O1746,Stock[],2,FALSE)</f>
        <v>"ဇေ" Vodka 700ml</v>
      </c>
      <c r="Q1746" s="35">
        <f>VLOOKUP(O1746,Stock[],3,FALSE)</f>
        <v>0.7</v>
      </c>
      <c r="R1746" s="35">
        <f>VLOOKUP(O1746,Stock[],4,FALSE)</f>
        <v>12</v>
      </c>
      <c r="S1746" s="37"/>
      <c r="T1746" s="35">
        <f>(DailySales!$S1746/DailySales!$R1746)+DailySales!$U1746</f>
        <v>20</v>
      </c>
      <c r="U1746" s="37">
        <v>20</v>
      </c>
      <c r="V1746" s="36">
        <f>+DailySales!$T1746*DailySales!$R1746</f>
        <v>240</v>
      </c>
      <c r="W1746" s="36">
        <f>+DailySales!$V1746*DailySales!$Q1746</f>
        <v>168</v>
      </c>
      <c r="X1746" s="36">
        <f>VLOOKUP(O1746,Stock[],6,FALSE)</f>
        <v>2020</v>
      </c>
      <c r="Y1746" s="36">
        <f>+DailySales!$V1746*DailySales!$X1746</f>
        <v>484800</v>
      </c>
      <c r="Z1746" s="37"/>
      <c r="AA1746" s="37"/>
      <c r="AB1746" s="37"/>
      <c r="AC1746" s="37"/>
      <c r="AD1746" s="37"/>
      <c r="AE1746" s="77"/>
      <c r="AF1746" s="87"/>
      <c r="AG1746" s="39"/>
      <c r="AH1746" s="87"/>
      <c r="AI1746" s="39"/>
      <c r="AJ1746" s="38">
        <v>46050</v>
      </c>
      <c r="AK1746" s="39">
        <v>484800</v>
      </c>
      <c r="AL1746" s="34"/>
      <c r="AM1746" s="39"/>
      <c r="AN174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47" spans="1:40" ht="19.5" customHeight="1" x14ac:dyDescent="0.25">
      <c r="A1747" s="32">
        <f t="shared" si="142"/>
        <v>2026</v>
      </c>
      <c r="B1747" s="32">
        <f t="shared" si="143"/>
        <v>1</v>
      </c>
      <c r="C1747" s="25">
        <v>46036</v>
      </c>
      <c r="D1747" s="57">
        <f t="shared" ca="1" si="140"/>
        <v>46097</v>
      </c>
      <c r="E1747" s="57" t="str">
        <f t="shared" ca="1" si="141"/>
        <v>2-Months</v>
      </c>
      <c r="F1747" s="57" t="str">
        <f>VLOOKUP(O1747,Stock[],5,FALSE)</f>
        <v>BE</v>
      </c>
      <c r="G1747" s="33" t="s">
        <v>2478</v>
      </c>
      <c r="H1747" s="38"/>
      <c r="I1747" s="34" t="s">
        <v>233</v>
      </c>
      <c r="J1747" s="32" t="str">
        <f>VLOOKUP(I1747,Customers[],2,FALSE)</f>
        <v>ဦးဝင်းနိုင်</v>
      </c>
      <c r="K1747" s="32" t="str">
        <f>VLOOKUP(I1747,Customers[],4,FALSE)</f>
        <v>Wandwin</v>
      </c>
      <c r="L1747" s="32" t="str">
        <f>VLOOKUP(Table85[[#This Row],[CustomerID]],Table!H:K,3,0)</f>
        <v>လျှော်ပင်</v>
      </c>
      <c r="M1747" s="32" t="str">
        <f>VLOOKUP(I1747,Customers[],5,FALSE)</f>
        <v>WholeSales/Contract</v>
      </c>
      <c r="N1747" s="34" t="s">
        <v>10</v>
      </c>
      <c r="O1747" s="37" t="s">
        <v>240</v>
      </c>
      <c r="P1747" s="32" t="str">
        <f>VLOOKUP(O1747,Stock[],2,FALSE)</f>
        <v>သံပုရာအရက်</v>
      </c>
      <c r="Q1747" s="35">
        <f>VLOOKUP(O1747,Stock[],3,FALSE)</f>
        <v>0.64</v>
      </c>
      <c r="R1747" s="35">
        <f>VLOOKUP(O1747,Stock[],4,FALSE)</f>
        <v>14</v>
      </c>
      <c r="S1747" s="37"/>
      <c r="T1747" s="35">
        <f>(DailySales!$S1747/DailySales!$R1747)+DailySales!$U1747</f>
        <v>10</v>
      </c>
      <c r="U1747" s="37">
        <v>10</v>
      </c>
      <c r="V1747" s="36">
        <f>+DailySales!$T1747*DailySales!$R1747</f>
        <v>140</v>
      </c>
      <c r="W1747" s="36">
        <f>+DailySales!$V1747*DailySales!$Q1747</f>
        <v>89.600000000000009</v>
      </c>
      <c r="X1747" s="36">
        <f>VLOOKUP(O1747,Stock[],6,FALSE)</f>
        <v>1330</v>
      </c>
      <c r="Y1747" s="36">
        <f>+DailySales!$V1747*DailySales!$X1747</f>
        <v>186200</v>
      </c>
      <c r="Z1747" s="37"/>
      <c r="AA1747" s="37"/>
      <c r="AB1747" s="37"/>
      <c r="AC1747" s="37"/>
      <c r="AD1747" s="37"/>
      <c r="AE1747" s="77"/>
      <c r="AF1747" s="87"/>
      <c r="AG1747" s="39"/>
      <c r="AH1747" s="87">
        <v>46062</v>
      </c>
      <c r="AI1747" s="39">
        <v>186200</v>
      </c>
      <c r="AJ1747" s="87"/>
      <c r="AK1747" s="39"/>
      <c r="AL1747" s="34"/>
      <c r="AM1747" s="39"/>
      <c r="AN174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48" spans="1:40" ht="19.5" customHeight="1" x14ac:dyDescent="0.25">
      <c r="A1748" s="32">
        <f t="shared" si="142"/>
        <v>2026</v>
      </c>
      <c r="B1748" s="32">
        <f t="shared" si="143"/>
        <v>1</v>
      </c>
      <c r="C1748" s="25">
        <v>46036</v>
      </c>
      <c r="D1748" s="57">
        <f t="shared" ca="1" si="140"/>
        <v>46097</v>
      </c>
      <c r="E1748" s="57" t="str">
        <f t="shared" ca="1" si="141"/>
        <v>2-Months</v>
      </c>
      <c r="F1748" s="57" t="str">
        <f>VLOOKUP(O1748,Stock[],5,FALSE)</f>
        <v>BE</v>
      </c>
      <c r="G1748" s="33" t="s">
        <v>2478</v>
      </c>
      <c r="H1748" s="38"/>
      <c r="I1748" s="34" t="s">
        <v>233</v>
      </c>
      <c r="J1748" s="32" t="str">
        <f>VLOOKUP(I1748,Customers[],2,FALSE)</f>
        <v>ဦးဝင်းနိုင်</v>
      </c>
      <c r="K1748" s="32" t="str">
        <f>VLOOKUP(I1748,Customers[],4,FALSE)</f>
        <v>Wandwin</v>
      </c>
      <c r="L1748" s="32" t="str">
        <f>VLOOKUP(Table85[[#This Row],[CustomerID]],Table!H:K,3,0)</f>
        <v>လျှော်ပင်</v>
      </c>
      <c r="M1748" s="32" t="str">
        <f>VLOOKUP(I1748,Customers[],5,FALSE)</f>
        <v>WholeSales/Contract</v>
      </c>
      <c r="N1748" s="34" t="s">
        <v>10</v>
      </c>
      <c r="O1748" s="37" t="s">
        <v>220</v>
      </c>
      <c r="P1748" s="32" t="str">
        <f>VLOOKUP(O1748,Stock[],2,FALSE)</f>
        <v>မြန်မာရှောက်ပျား</v>
      </c>
      <c r="Q1748" s="35">
        <f>VLOOKUP(O1748,Stock[],3,FALSE)</f>
        <v>0.64</v>
      </c>
      <c r="R1748" s="35">
        <f>VLOOKUP(O1748,Stock[],4,FALSE)</f>
        <v>14</v>
      </c>
      <c r="S1748" s="37"/>
      <c r="T1748" s="35">
        <f>(DailySales!$S1748/DailySales!$R1748)+DailySales!$U1748</f>
        <v>40</v>
      </c>
      <c r="U1748" s="37">
        <v>40</v>
      </c>
      <c r="V1748" s="36">
        <f>+DailySales!$T1748*DailySales!$R1748</f>
        <v>560</v>
      </c>
      <c r="W1748" s="36">
        <f>+DailySales!$V1748*DailySales!$Q1748</f>
        <v>358.40000000000003</v>
      </c>
      <c r="X1748" s="36">
        <f>VLOOKUP(O1748,Stock[],6,FALSE)</f>
        <v>1370</v>
      </c>
      <c r="Y1748" s="36">
        <f>+DailySales!$V1748*DailySales!$X1748</f>
        <v>767200</v>
      </c>
      <c r="Z1748" s="37"/>
      <c r="AA1748" s="37"/>
      <c r="AB1748" s="37"/>
      <c r="AC1748" s="37"/>
      <c r="AD1748" s="37"/>
      <c r="AE1748" s="77"/>
      <c r="AF1748" s="87"/>
      <c r="AG1748" s="39"/>
      <c r="AH1748" s="87">
        <v>46062</v>
      </c>
      <c r="AI1748" s="39">
        <v>767200</v>
      </c>
      <c r="AJ1748" s="87"/>
      <c r="AK1748" s="39"/>
      <c r="AL1748" s="34"/>
      <c r="AM1748" s="39"/>
      <c r="AN174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49" spans="1:40" ht="19.5" customHeight="1" x14ac:dyDescent="0.25">
      <c r="A1749" s="32">
        <f t="shared" si="142"/>
        <v>2026</v>
      </c>
      <c r="B1749" s="32">
        <f t="shared" si="143"/>
        <v>1</v>
      </c>
      <c r="C1749" s="25">
        <v>46036</v>
      </c>
      <c r="D1749" s="57">
        <f t="shared" ca="1" si="140"/>
        <v>46097</v>
      </c>
      <c r="E1749" s="57" t="str">
        <f t="shared" ca="1" si="141"/>
        <v>2-Months</v>
      </c>
      <c r="F1749" s="57" t="str">
        <f>VLOOKUP(O1749,Stock[],5,FALSE)</f>
        <v>BE</v>
      </c>
      <c r="G1749" s="33" t="s">
        <v>2478</v>
      </c>
      <c r="H1749" s="38"/>
      <c r="I1749" s="34" t="s">
        <v>233</v>
      </c>
      <c r="J1749" s="32" t="str">
        <f>VLOOKUP(I1749,Customers[],2,FALSE)</f>
        <v>ဦးဝင်းနိုင်</v>
      </c>
      <c r="K1749" s="32" t="str">
        <f>VLOOKUP(I1749,Customers[],4,FALSE)</f>
        <v>Wandwin</v>
      </c>
      <c r="L1749" s="32" t="str">
        <f>VLOOKUP(Table85[[#This Row],[CustomerID]],Table!H:K,3,0)</f>
        <v>လျှော်ပင်</v>
      </c>
      <c r="M1749" s="32" t="str">
        <f>VLOOKUP(I1749,Customers[],5,FALSE)</f>
        <v>WholeSales/Contract</v>
      </c>
      <c r="N1749" s="34" t="s">
        <v>10</v>
      </c>
      <c r="O1749" s="37" t="s">
        <v>217</v>
      </c>
      <c r="P1749" s="32" t="str">
        <f>VLOOKUP(O1749,Stock[],2,FALSE)</f>
        <v>လိမ္မော်ဖြူ</v>
      </c>
      <c r="Q1749" s="35">
        <f>VLOOKUP(O1749,Stock[],3,FALSE)</f>
        <v>0.64</v>
      </c>
      <c r="R1749" s="35">
        <f>VLOOKUP(O1749,Stock[],4,FALSE)</f>
        <v>24</v>
      </c>
      <c r="S1749" s="37"/>
      <c r="T1749" s="35">
        <f>(DailySales!$S1749/DailySales!$R1749)+DailySales!$U1749</f>
        <v>15</v>
      </c>
      <c r="U1749" s="37">
        <v>15</v>
      </c>
      <c r="V1749" s="36">
        <f>+DailySales!$T1749*DailySales!$R1749</f>
        <v>360</v>
      </c>
      <c r="W1749" s="36">
        <f>+DailySales!$V1749*DailySales!$Q1749</f>
        <v>230.4</v>
      </c>
      <c r="X1749" s="36">
        <f>VLOOKUP(O1749,Stock[],6,FALSE)</f>
        <v>1330</v>
      </c>
      <c r="Y1749" s="36">
        <f>+DailySales!$V1749*DailySales!$X1749</f>
        <v>478800</v>
      </c>
      <c r="Z1749" s="37"/>
      <c r="AA1749" s="37"/>
      <c r="AB1749" s="37"/>
      <c r="AC1749" s="37"/>
      <c r="AD1749" s="37"/>
      <c r="AE1749" s="77"/>
      <c r="AF1749" s="87"/>
      <c r="AG1749" s="39"/>
      <c r="AH1749" s="87">
        <v>46062</v>
      </c>
      <c r="AI1749" s="39">
        <v>478800</v>
      </c>
      <c r="AJ1749" s="87"/>
      <c r="AK1749" s="39"/>
      <c r="AL1749" s="34"/>
      <c r="AM1749" s="39"/>
      <c r="AN174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50" spans="1:40" ht="19.5" customHeight="1" x14ac:dyDescent="0.25">
      <c r="A1750" s="32">
        <f t="shared" si="142"/>
        <v>2026</v>
      </c>
      <c r="B1750" s="32">
        <f t="shared" si="143"/>
        <v>1</v>
      </c>
      <c r="C1750" s="25">
        <v>46036</v>
      </c>
      <c r="D1750" s="57">
        <f t="shared" ca="1" si="140"/>
        <v>46097</v>
      </c>
      <c r="E1750" s="57" t="str">
        <f t="shared" ca="1" si="141"/>
        <v>2-Months</v>
      </c>
      <c r="F1750" s="57" t="str">
        <f>VLOOKUP(O1750,Stock[],5,FALSE)</f>
        <v>BE</v>
      </c>
      <c r="G1750" s="33" t="s">
        <v>2478</v>
      </c>
      <c r="H1750" s="38"/>
      <c r="I1750" s="34" t="s">
        <v>233</v>
      </c>
      <c r="J1750" s="32" t="str">
        <f>VLOOKUP(I1750,Customers[],2,FALSE)</f>
        <v>ဦးဝင်းနိုင်</v>
      </c>
      <c r="K1750" s="32" t="str">
        <f>VLOOKUP(I1750,Customers[],4,FALSE)</f>
        <v>Wandwin</v>
      </c>
      <c r="L1750" s="32" t="str">
        <f>VLOOKUP(Table85[[#This Row],[CustomerID]],Table!H:K,3,0)</f>
        <v>လျှော်ပင်</v>
      </c>
      <c r="M1750" s="32" t="str">
        <f>VLOOKUP(I1750,Customers[],5,FALSE)</f>
        <v>WholeSales/Contract</v>
      </c>
      <c r="N1750" s="34" t="s">
        <v>10</v>
      </c>
      <c r="O1750" s="37" t="s">
        <v>210</v>
      </c>
      <c r="P1750" s="32" t="str">
        <f>VLOOKUP(O1750,Stock[],2,FALSE)</f>
        <v>ဇေယျဝတီ Red ပု</v>
      </c>
      <c r="Q1750" s="35">
        <f>VLOOKUP(O1750,Stock[],3,FALSE)</f>
        <v>0.64</v>
      </c>
      <c r="R1750" s="35">
        <f>VLOOKUP(O1750,Stock[],4,FALSE)</f>
        <v>14</v>
      </c>
      <c r="S1750" s="37"/>
      <c r="T1750" s="35">
        <f>(DailySales!$S1750/DailySales!$R1750)+DailySales!$U1750</f>
        <v>10</v>
      </c>
      <c r="U1750" s="37">
        <v>10</v>
      </c>
      <c r="V1750" s="36">
        <f>+DailySales!$T1750*DailySales!$R1750</f>
        <v>140</v>
      </c>
      <c r="W1750" s="36">
        <f>+DailySales!$V1750*DailySales!$Q1750</f>
        <v>89.600000000000009</v>
      </c>
      <c r="X1750" s="36">
        <f>VLOOKUP(O1750,Stock[],6,FALSE)</f>
        <v>1600</v>
      </c>
      <c r="Y1750" s="36">
        <f>+DailySales!$V1750*DailySales!$X1750</f>
        <v>224000</v>
      </c>
      <c r="Z1750" s="37"/>
      <c r="AA1750" s="37"/>
      <c r="AB1750" s="37"/>
      <c r="AC1750" s="37"/>
      <c r="AD1750" s="37"/>
      <c r="AE1750" s="77"/>
      <c r="AF1750" s="87"/>
      <c r="AG1750" s="39"/>
      <c r="AH1750" s="87">
        <v>46062</v>
      </c>
      <c r="AI1750" s="39">
        <v>224000</v>
      </c>
      <c r="AJ1750" s="87"/>
      <c r="AK1750" s="39"/>
      <c r="AL1750" s="34"/>
      <c r="AM1750" s="39"/>
      <c r="AN175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51" spans="1:40" ht="19.5" customHeight="1" x14ac:dyDescent="0.25">
      <c r="A1751" s="32">
        <f t="shared" si="142"/>
        <v>2026</v>
      </c>
      <c r="B1751" s="32">
        <f t="shared" si="143"/>
        <v>1</v>
      </c>
      <c r="C1751" s="25">
        <v>46036</v>
      </c>
      <c r="D1751" s="57">
        <f t="shared" ca="1" si="140"/>
        <v>46097</v>
      </c>
      <c r="E1751" s="57" t="str">
        <f t="shared" ca="1" si="141"/>
        <v>2-Months</v>
      </c>
      <c r="F1751" s="57" t="str">
        <f>VLOOKUP(O1751,Stock[],5,FALSE)</f>
        <v>BE</v>
      </c>
      <c r="G1751" s="33" t="s">
        <v>2478</v>
      </c>
      <c r="H1751" s="38"/>
      <c r="I1751" s="34" t="s">
        <v>233</v>
      </c>
      <c r="J1751" s="32" t="str">
        <f>VLOOKUP(I1751,Customers[],2,FALSE)</f>
        <v>ဦးဝင်းနိုင်</v>
      </c>
      <c r="K1751" s="32" t="str">
        <f>VLOOKUP(I1751,Customers[],4,FALSE)</f>
        <v>Wandwin</v>
      </c>
      <c r="L1751" s="32" t="str">
        <f>VLOOKUP(Table85[[#This Row],[CustomerID]],Table!H:K,3,0)</f>
        <v>လျှော်ပင်</v>
      </c>
      <c r="M1751" s="32" t="str">
        <f>VLOOKUP(I1751,Customers[],5,FALSE)</f>
        <v>WholeSales/Contract</v>
      </c>
      <c r="N1751" s="34" t="s">
        <v>10</v>
      </c>
      <c r="O1751" s="37" t="s">
        <v>2465</v>
      </c>
      <c r="P1751" s="32" t="str">
        <f>VLOOKUP(O1751,Stock[],2,FALSE)</f>
        <v>မိုးနဲကွန်ကီး</v>
      </c>
      <c r="Q1751" s="35">
        <f>VLOOKUP(O1751,Stock[],3,FALSE)</f>
        <v>0.64</v>
      </c>
      <c r="R1751" s="35">
        <f>VLOOKUP(O1751,Stock[],4,FALSE)</f>
        <v>14</v>
      </c>
      <c r="S1751" s="37"/>
      <c r="T1751" s="35">
        <f>(DailySales!$S1751/DailySales!$R1751)+DailySales!$U1751</f>
        <v>2</v>
      </c>
      <c r="U1751" s="37">
        <v>2</v>
      </c>
      <c r="V1751" s="36">
        <f>+DailySales!$T1751*DailySales!$R1751</f>
        <v>28</v>
      </c>
      <c r="W1751" s="36">
        <f>+DailySales!$V1751*DailySales!$Q1751</f>
        <v>17.920000000000002</v>
      </c>
      <c r="X1751" s="36">
        <f>VLOOKUP(O1751,Stock[],6,FALSE)</f>
        <v>1700</v>
      </c>
      <c r="Y1751" s="36">
        <f>+DailySales!$V1751*DailySales!$X1751</f>
        <v>47600</v>
      </c>
      <c r="Z1751" s="37"/>
      <c r="AA1751" s="37"/>
      <c r="AB1751" s="37"/>
      <c r="AC1751" s="37"/>
      <c r="AD1751" s="37"/>
      <c r="AE1751" s="77"/>
      <c r="AF1751" s="87"/>
      <c r="AG1751" s="39"/>
      <c r="AH1751" s="87">
        <v>46062</v>
      </c>
      <c r="AI1751" s="39">
        <v>47600</v>
      </c>
      <c r="AJ1751" s="87"/>
      <c r="AK1751" s="39"/>
      <c r="AL1751" s="34"/>
      <c r="AM1751" s="39"/>
      <c r="AN175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52" spans="1:40" ht="19.5" customHeight="1" x14ac:dyDescent="0.25">
      <c r="A1752" s="32">
        <f t="shared" si="142"/>
        <v>2026</v>
      </c>
      <c r="B1752" s="32">
        <f t="shared" si="143"/>
        <v>1</v>
      </c>
      <c r="C1752" s="25">
        <v>46036</v>
      </c>
      <c r="D1752" s="57">
        <f t="shared" ca="1" si="140"/>
        <v>46097</v>
      </c>
      <c r="E1752" s="57" t="str">
        <f t="shared" ca="1" si="141"/>
        <v>2-Months</v>
      </c>
      <c r="F1752" s="57" t="str">
        <f>VLOOKUP(O1752,Stock[],5,FALSE)</f>
        <v>BE</v>
      </c>
      <c r="G1752" s="33" t="s">
        <v>2478</v>
      </c>
      <c r="H1752" s="38"/>
      <c r="I1752" s="34" t="s">
        <v>233</v>
      </c>
      <c r="J1752" s="32" t="str">
        <f>VLOOKUP(I1752,Customers[],2,FALSE)</f>
        <v>ဦးဝင်းနိုင်</v>
      </c>
      <c r="K1752" s="32" t="str">
        <f>VLOOKUP(I1752,Customers[],4,FALSE)</f>
        <v>Wandwin</v>
      </c>
      <c r="L1752" s="32" t="str">
        <f>VLOOKUP(Table85[[#This Row],[CustomerID]],Table!H:K,3,0)</f>
        <v>လျှော်ပင်</v>
      </c>
      <c r="M1752" s="32" t="str">
        <f>VLOOKUP(I1752,Customers[],5,FALSE)</f>
        <v>WholeSales/Contract</v>
      </c>
      <c r="N1752" s="34" t="s">
        <v>10</v>
      </c>
      <c r="O1752" s="37" t="s">
        <v>205</v>
      </c>
      <c r="P1752" s="32" t="str">
        <f>VLOOKUP(O1752,Stock[],2,FALSE)</f>
        <v>ကောင်းကြည် ကော် 25%  (1Ltr )</v>
      </c>
      <c r="Q1752" s="35">
        <f>VLOOKUP(O1752,Stock[],3,FALSE)</f>
        <v>1</v>
      </c>
      <c r="R1752" s="35">
        <f>VLOOKUP(O1752,Stock[],4,FALSE)</f>
        <v>12</v>
      </c>
      <c r="S1752" s="37"/>
      <c r="T1752" s="35">
        <f>(DailySales!$S1752/DailySales!$R1752)+DailySales!$U1752</f>
        <v>30</v>
      </c>
      <c r="U1752" s="37">
        <v>30</v>
      </c>
      <c r="V1752" s="36">
        <f>+DailySales!$T1752*DailySales!$R1752</f>
        <v>360</v>
      </c>
      <c r="W1752" s="36">
        <f>+DailySales!$V1752*DailySales!$Q1752</f>
        <v>360</v>
      </c>
      <c r="X1752" s="36">
        <f>VLOOKUP(O1752,Stock[],6,FALSE)</f>
        <v>1530</v>
      </c>
      <c r="Y1752" s="36">
        <f>+DailySales!$V1752*DailySales!$X1752</f>
        <v>550800</v>
      </c>
      <c r="Z1752" s="37"/>
      <c r="AA1752" s="37"/>
      <c r="AB1752" s="37"/>
      <c r="AC1752" s="37"/>
      <c r="AD1752" s="37"/>
      <c r="AE1752" s="77"/>
      <c r="AF1752" s="87"/>
      <c r="AG1752" s="39"/>
      <c r="AH1752" s="87">
        <v>46062</v>
      </c>
      <c r="AI1752" s="39">
        <v>550800</v>
      </c>
      <c r="AJ1752" s="87"/>
      <c r="AK1752" s="39"/>
      <c r="AL1752" s="34"/>
      <c r="AM1752" s="39"/>
      <c r="AN175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53" spans="1:40" ht="19.5" customHeight="1" x14ac:dyDescent="0.25">
      <c r="A1753" s="32">
        <f t="shared" si="142"/>
        <v>2026</v>
      </c>
      <c r="B1753" s="32">
        <f t="shared" si="143"/>
        <v>1</v>
      </c>
      <c r="C1753" s="25">
        <v>46036</v>
      </c>
      <c r="D1753" s="57">
        <f t="shared" ca="1" si="140"/>
        <v>46097</v>
      </c>
      <c r="E1753" s="57" t="str">
        <f t="shared" ca="1" si="141"/>
        <v>2-Months</v>
      </c>
      <c r="F1753" s="57" t="str">
        <f>VLOOKUP(O1753,Stock[],5,FALSE)</f>
        <v>BE</v>
      </c>
      <c r="G1753" s="33" t="s">
        <v>2478</v>
      </c>
      <c r="H1753" s="38"/>
      <c r="I1753" s="34" t="s">
        <v>233</v>
      </c>
      <c r="J1753" s="32" t="str">
        <f>VLOOKUP(I1753,Customers[],2,FALSE)</f>
        <v>ဦးဝင်းနိုင်</v>
      </c>
      <c r="K1753" s="32" t="str">
        <f>VLOOKUP(I1753,Customers[],4,FALSE)</f>
        <v>Wandwin</v>
      </c>
      <c r="L1753" s="32" t="str">
        <f>VLOOKUP(Table85[[#This Row],[CustomerID]],Table!H:K,3,0)</f>
        <v>လျှော်ပင်</v>
      </c>
      <c r="M1753" s="32" t="str">
        <f>VLOOKUP(I1753,Customers[],5,FALSE)</f>
        <v>WholeSales/Contract</v>
      </c>
      <c r="N1753" s="34" t="s">
        <v>10</v>
      </c>
      <c r="O1753" s="37" t="s">
        <v>223</v>
      </c>
      <c r="P1753" s="32" t="str">
        <f>VLOOKUP(O1753,Stock[],2,FALSE)</f>
        <v>ချယ်ရီအရက်သန့်ကော် (.6Ltr)</v>
      </c>
      <c r="Q1753" s="35">
        <f>VLOOKUP(O1753,Stock[],3,FALSE)</f>
        <v>0.6</v>
      </c>
      <c r="R1753" s="35">
        <f>VLOOKUP(O1753,Stock[],4,FALSE)</f>
        <v>24</v>
      </c>
      <c r="S1753" s="37"/>
      <c r="T1753" s="35">
        <f>(DailySales!$S1753/DailySales!$R1753)+DailySales!$U1753</f>
        <v>3</v>
      </c>
      <c r="U1753" s="37">
        <v>3</v>
      </c>
      <c r="V1753" s="36">
        <f>+DailySales!$T1753*DailySales!$R1753</f>
        <v>72</v>
      </c>
      <c r="W1753" s="36">
        <f>+DailySales!$V1753*DailySales!$Q1753</f>
        <v>43.199999999999996</v>
      </c>
      <c r="X1753" s="36">
        <f>VLOOKUP(O1753,Stock[],6,FALSE)</f>
        <v>875</v>
      </c>
      <c r="Y1753" s="36">
        <f>+DailySales!$V1753*DailySales!$X1753</f>
        <v>63000</v>
      </c>
      <c r="Z1753" s="37"/>
      <c r="AA1753" s="37"/>
      <c r="AB1753" s="37"/>
      <c r="AC1753" s="37"/>
      <c r="AD1753" s="37"/>
      <c r="AE1753" s="77"/>
      <c r="AF1753" s="87"/>
      <c r="AG1753" s="39"/>
      <c r="AH1753" s="87">
        <v>46062</v>
      </c>
      <c r="AI1753" s="39">
        <v>63000</v>
      </c>
      <c r="AJ1753" s="87"/>
      <c r="AK1753" s="39"/>
      <c r="AL1753" s="34"/>
      <c r="AM1753" s="39"/>
      <c r="AN175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54" spans="1:40" ht="19.5" customHeight="1" x14ac:dyDescent="0.25">
      <c r="A1754" s="32">
        <f t="shared" si="142"/>
        <v>2026</v>
      </c>
      <c r="B1754" s="32">
        <f t="shared" si="143"/>
        <v>1</v>
      </c>
      <c r="C1754" s="25">
        <v>46036</v>
      </c>
      <c r="D1754" s="57">
        <f t="shared" ca="1" si="140"/>
        <v>46097</v>
      </c>
      <c r="E1754" s="57" t="str">
        <f t="shared" ca="1" si="141"/>
        <v>2-Months</v>
      </c>
      <c r="F1754" s="57" t="str">
        <f>VLOOKUP(O1754,Stock[],5,FALSE)</f>
        <v>BE</v>
      </c>
      <c r="G1754" s="33" t="s">
        <v>2479</v>
      </c>
      <c r="H1754" s="38"/>
      <c r="I1754" s="34" t="s">
        <v>201</v>
      </c>
      <c r="J1754" s="32" t="str">
        <f>VLOOKUP(I1754,Customers[],2,FALSE)</f>
        <v>ဦးအောင်မိုး(ကောင်းသန့်)</v>
      </c>
      <c r="K1754" s="32" t="str">
        <f>VLOOKUP(I1754,Customers[],4,FALSE)</f>
        <v>Meiktila</v>
      </c>
      <c r="L1754" s="32" t="str">
        <f>VLOOKUP(Table85[[#This Row],[CustomerID]],Table!H:K,3,0)</f>
        <v>မိတ္ထီလာ</v>
      </c>
      <c r="M1754" s="32" t="str">
        <f>VLOOKUP(I1754,Customers[],5,FALSE)</f>
        <v>WholeSales/Contract</v>
      </c>
      <c r="N1754" s="34" t="s">
        <v>10</v>
      </c>
      <c r="O1754" s="37" t="s">
        <v>240</v>
      </c>
      <c r="P1754" s="32" t="str">
        <f>VLOOKUP(O1754,Stock[],2,FALSE)</f>
        <v>သံပုရာအရက်</v>
      </c>
      <c r="Q1754" s="35">
        <f>VLOOKUP(O1754,Stock[],3,FALSE)</f>
        <v>0.64</v>
      </c>
      <c r="R1754" s="35">
        <f>VLOOKUP(O1754,Stock[],4,FALSE)</f>
        <v>14</v>
      </c>
      <c r="S1754" s="37"/>
      <c r="T1754" s="35">
        <f>(DailySales!$S1754/DailySales!$R1754)+DailySales!$U1754</f>
        <v>10</v>
      </c>
      <c r="U1754" s="37">
        <v>10</v>
      </c>
      <c r="V1754" s="36">
        <f>+DailySales!$T1754*DailySales!$R1754</f>
        <v>140</v>
      </c>
      <c r="W1754" s="36">
        <f>+DailySales!$V1754*DailySales!$Q1754</f>
        <v>89.600000000000009</v>
      </c>
      <c r="X1754" s="36">
        <f>VLOOKUP(O1754,Stock[],6,FALSE)</f>
        <v>1330</v>
      </c>
      <c r="Y1754" s="36">
        <f>+DailySales!$V1754*DailySales!$X1754</f>
        <v>186200</v>
      </c>
      <c r="Z1754" s="37"/>
      <c r="AA1754" s="37"/>
      <c r="AB1754" s="37"/>
      <c r="AC1754" s="37"/>
      <c r="AD1754" s="37"/>
      <c r="AE1754" s="77"/>
      <c r="AF1754" s="87"/>
      <c r="AG1754" s="39"/>
      <c r="AH1754" s="38">
        <v>46041</v>
      </c>
      <c r="AI1754" s="39">
        <v>186200</v>
      </c>
      <c r="AJ1754" s="87"/>
      <c r="AK1754" s="39"/>
      <c r="AL1754" s="34"/>
      <c r="AM1754" s="39"/>
      <c r="AN175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55" spans="1:40" ht="19.5" customHeight="1" x14ac:dyDescent="0.25">
      <c r="A1755" s="32">
        <f t="shared" si="142"/>
        <v>2026</v>
      </c>
      <c r="B1755" s="32">
        <f t="shared" si="143"/>
        <v>1</v>
      </c>
      <c r="C1755" s="25">
        <v>46036</v>
      </c>
      <c r="D1755" s="57">
        <f t="shared" ca="1" si="140"/>
        <v>46097</v>
      </c>
      <c r="E1755" s="57" t="str">
        <f t="shared" ca="1" si="141"/>
        <v>2-Months</v>
      </c>
      <c r="F1755" s="57" t="str">
        <f>VLOOKUP(O1755,Stock[],5,FALSE)</f>
        <v>BE</v>
      </c>
      <c r="G1755" s="33" t="s">
        <v>2479</v>
      </c>
      <c r="H1755" s="38"/>
      <c r="I1755" s="34" t="s">
        <v>201</v>
      </c>
      <c r="J1755" s="32" t="str">
        <f>VLOOKUP(I1755,Customers[],2,FALSE)</f>
        <v>ဦးအောင်မိုး(ကောင်းသန့်)</v>
      </c>
      <c r="K1755" s="32" t="str">
        <f>VLOOKUP(I1755,Customers[],4,FALSE)</f>
        <v>Meiktila</v>
      </c>
      <c r="L1755" s="32" t="str">
        <f>VLOOKUP(Table85[[#This Row],[CustomerID]],Table!H:K,3,0)</f>
        <v>မိတ္ထီလာ</v>
      </c>
      <c r="M1755" s="32" t="str">
        <f>VLOOKUP(I1755,Customers[],5,FALSE)</f>
        <v>WholeSales/Contract</v>
      </c>
      <c r="N1755" s="34" t="s">
        <v>10</v>
      </c>
      <c r="O1755" s="37" t="s">
        <v>220</v>
      </c>
      <c r="P1755" s="32" t="str">
        <f>VLOOKUP(O1755,Stock[],2,FALSE)</f>
        <v>မြန်မာရှောက်ပျား</v>
      </c>
      <c r="Q1755" s="35">
        <f>VLOOKUP(O1755,Stock[],3,FALSE)</f>
        <v>0.64</v>
      </c>
      <c r="R1755" s="35">
        <f>VLOOKUP(O1755,Stock[],4,FALSE)</f>
        <v>14</v>
      </c>
      <c r="S1755" s="37"/>
      <c r="T1755" s="35">
        <f>(DailySales!$S1755/DailySales!$R1755)+DailySales!$U1755</f>
        <v>50</v>
      </c>
      <c r="U1755" s="37">
        <v>50</v>
      </c>
      <c r="V1755" s="36">
        <f>+DailySales!$T1755*DailySales!$R1755</f>
        <v>700</v>
      </c>
      <c r="W1755" s="36">
        <f>+DailySales!$V1755*DailySales!$Q1755</f>
        <v>448</v>
      </c>
      <c r="X1755" s="36">
        <f>VLOOKUP(O1755,Stock[],6,FALSE)</f>
        <v>1370</v>
      </c>
      <c r="Y1755" s="36">
        <f>+DailySales!$V1755*DailySales!$X1755</f>
        <v>959000</v>
      </c>
      <c r="Z1755" s="37"/>
      <c r="AA1755" s="37"/>
      <c r="AB1755" s="37"/>
      <c r="AC1755" s="37"/>
      <c r="AD1755" s="37"/>
      <c r="AE1755" s="77"/>
      <c r="AF1755" s="87"/>
      <c r="AG1755" s="39"/>
      <c r="AH1755" s="38">
        <v>46041</v>
      </c>
      <c r="AI1755" s="39">
        <v>959000</v>
      </c>
      <c r="AJ1755" s="87"/>
      <c r="AK1755" s="39"/>
      <c r="AL1755" s="34"/>
      <c r="AM1755" s="39"/>
      <c r="AN175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56" spans="1:40" ht="19.5" customHeight="1" x14ac:dyDescent="0.25">
      <c r="A1756" s="32">
        <f t="shared" si="142"/>
        <v>2026</v>
      </c>
      <c r="B1756" s="32">
        <f t="shared" si="143"/>
        <v>1</v>
      </c>
      <c r="C1756" s="25">
        <v>46036</v>
      </c>
      <c r="D1756" s="57">
        <f t="shared" ca="1" si="140"/>
        <v>46097</v>
      </c>
      <c r="E1756" s="57" t="str">
        <f t="shared" ca="1" si="141"/>
        <v>2-Months</v>
      </c>
      <c r="F1756" s="57" t="str">
        <f>VLOOKUP(O1756,Stock[],5,FALSE)</f>
        <v>BE</v>
      </c>
      <c r="G1756" s="33" t="s">
        <v>2479</v>
      </c>
      <c r="H1756" s="38"/>
      <c r="I1756" s="34" t="s">
        <v>201</v>
      </c>
      <c r="J1756" s="32" t="str">
        <f>VLOOKUP(I1756,Customers[],2,FALSE)</f>
        <v>ဦးအောင်မိုး(ကောင်းသန့်)</v>
      </c>
      <c r="K1756" s="32" t="str">
        <f>VLOOKUP(I1756,Customers[],4,FALSE)</f>
        <v>Meiktila</v>
      </c>
      <c r="L1756" s="32" t="str">
        <f>VLOOKUP(Table85[[#This Row],[CustomerID]],Table!H:K,3,0)</f>
        <v>မိတ္ထီလာ</v>
      </c>
      <c r="M1756" s="32" t="str">
        <f>VLOOKUP(I1756,Customers[],5,FALSE)</f>
        <v>WholeSales/Contract</v>
      </c>
      <c r="N1756" s="34" t="s">
        <v>10</v>
      </c>
      <c r="O1756" s="37" t="s">
        <v>217</v>
      </c>
      <c r="P1756" s="32" t="str">
        <f>VLOOKUP(O1756,Stock[],2,FALSE)</f>
        <v>လိမ္မော်ဖြူ</v>
      </c>
      <c r="Q1756" s="35">
        <f>VLOOKUP(O1756,Stock[],3,FALSE)</f>
        <v>0.64</v>
      </c>
      <c r="R1756" s="35">
        <f>VLOOKUP(O1756,Stock[],4,FALSE)</f>
        <v>24</v>
      </c>
      <c r="S1756" s="37"/>
      <c r="T1756" s="35">
        <f>(DailySales!$S1756/DailySales!$R1756)+DailySales!$U1756</f>
        <v>50</v>
      </c>
      <c r="U1756" s="37">
        <v>50</v>
      </c>
      <c r="V1756" s="36">
        <f>+DailySales!$T1756*DailySales!$R1756</f>
        <v>1200</v>
      </c>
      <c r="W1756" s="36">
        <f>+DailySales!$V1756*DailySales!$Q1756</f>
        <v>768</v>
      </c>
      <c r="X1756" s="36">
        <f>VLOOKUP(O1756,Stock[],6,FALSE)</f>
        <v>1330</v>
      </c>
      <c r="Y1756" s="36">
        <f>+DailySales!$V1756*DailySales!$X1756</f>
        <v>1596000</v>
      </c>
      <c r="Z1756" s="37"/>
      <c r="AA1756" s="37"/>
      <c r="AB1756" s="37"/>
      <c r="AC1756" s="37"/>
      <c r="AD1756" s="37"/>
      <c r="AE1756" s="77"/>
      <c r="AF1756" s="87"/>
      <c r="AG1756" s="39"/>
      <c r="AH1756" s="38">
        <v>46041</v>
      </c>
      <c r="AI1756" s="39">
        <v>1596000</v>
      </c>
      <c r="AJ1756" s="87"/>
      <c r="AK1756" s="39"/>
      <c r="AL1756" s="34"/>
      <c r="AM1756" s="39"/>
      <c r="AN175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57" spans="1:40" ht="19.5" customHeight="1" x14ac:dyDescent="0.25">
      <c r="A1757" s="32">
        <f t="shared" si="142"/>
        <v>2026</v>
      </c>
      <c r="B1757" s="32">
        <f t="shared" si="143"/>
        <v>1</v>
      </c>
      <c r="C1757" s="25">
        <v>46036</v>
      </c>
      <c r="D1757" s="57">
        <f t="shared" ca="1" si="140"/>
        <v>46097</v>
      </c>
      <c r="E1757" s="57" t="str">
        <f t="shared" ca="1" si="141"/>
        <v>2-Months</v>
      </c>
      <c r="F1757" s="57" t="str">
        <f>VLOOKUP(O1757,Stock[],5,FALSE)</f>
        <v>BE</v>
      </c>
      <c r="G1757" s="33" t="s">
        <v>2479</v>
      </c>
      <c r="H1757" s="38"/>
      <c r="I1757" s="34" t="s">
        <v>201</v>
      </c>
      <c r="J1757" s="32" t="str">
        <f>VLOOKUP(I1757,Customers[],2,FALSE)</f>
        <v>ဦးအောင်မိုး(ကောင်းသန့်)</v>
      </c>
      <c r="K1757" s="32" t="str">
        <f>VLOOKUP(I1757,Customers[],4,FALSE)</f>
        <v>Meiktila</v>
      </c>
      <c r="L1757" s="32" t="str">
        <f>VLOOKUP(Table85[[#This Row],[CustomerID]],Table!H:K,3,0)</f>
        <v>မိတ္ထီလာ</v>
      </c>
      <c r="M1757" s="32" t="str">
        <f>VLOOKUP(I1757,Customers[],5,FALSE)</f>
        <v>WholeSales/Contract</v>
      </c>
      <c r="N1757" s="34" t="s">
        <v>10</v>
      </c>
      <c r="O1757" s="37" t="s">
        <v>216</v>
      </c>
      <c r="P1757" s="32" t="str">
        <f>VLOOKUP(O1757,Stock[],2,FALSE)</f>
        <v>ဒဂုံအရက်သန့်</v>
      </c>
      <c r="Q1757" s="35">
        <f>VLOOKUP(O1757,Stock[],3,FALSE)</f>
        <v>0.64</v>
      </c>
      <c r="R1757" s="35">
        <f>VLOOKUP(O1757,Stock[],4,FALSE)</f>
        <v>14</v>
      </c>
      <c r="S1757" s="37"/>
      <c r="T1757" s="35">
        <f>(DailySales!$S1757/DailySales!$R1757)+DailySales!$U1757</f>
        <v>100</v>
      </c>
      <c r="U1757" s="37">
        <v>100</v>
      </c>
      <c r="V1757" s="36">
        <f>+DailySales!$T1757*DailySales!$R1757</f>
        <v>1400</v>
      </c>
      <c r="W1757" s="36">
        <f>+DailySales!$V1757*DailySales!$Q1757</f>
        <v>896</v>
      </c>
      <c r="X1757" s="36">
        <f>VLOOKUP(O1757,Stock[],6,FALSE)</f>
        <v>1330</v>
      </c>
      <c r="Y1757" s="36">
        <f>+DailySales!$V1757*DailySales!$X1757</f>
        <v>1862000</v>
      </c>
      <c r="Z1757" s="37"/>
      <c r="AA1757" s="37"/>
      <c r="AB1757" s="37"/>
      <c r="AC1757" s="37"/>
      <c r="AD1757" s="37"/>
      <c r="AE1757" s="77"/>
      <c r="AF1757" s="87"/>
      <c r="AG1757" s="39"/>
      <c r="AH1757" s="38">
        <v>46041</v>
      </c>
      <c r="AI1757" s="39">
        <v>1862000</v>
      </c>
      <c r="AJ1757" s="87"/>
      <c r="AK1757" s="39"/>
      <c r="AL1757" s="34"/>
      <c r="AM1757" s="39"/>
      <c r="AN175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58" spans="1:40" ht="19.5" customHeight="1" x14ac:dyDescent="0.25">
      <c r="A1758" s="32">
        <f t="shared" si="142"/>
        <v>2026</v>
      </c>
      <c r="B1758" s="32">
        <f t="shared" si="143"/>
        <v>1</v>
      </c>
      <c r="C1758" s="25">
        <v>46036</v>
      </c>
      <c r="D1758" s="57">
        <f t="shared" ca="1" si="140"/>
        <v>46097</v>
      </c>
      <c r="E1758" s="57" t="str">
        <f t="shared" ca="1" si="141"/>
        <v>2-Months</v>
      </c>
      <c r="F1758" s="57" t="str">
        <f>VLOOKUP(O1758,Stock[],5,FALSE)</f>
        <v>BE</v>
      </c>
      <c r="G1758" s="33" t="s">
        <v>2479</v>
      </c>
      <c r="H1758" s="38"/>
      <c r="I1758" s="34" t="s">
        <v>201</v>
      </c>
      <c r="J1758" s="32" t="str">
        <f>VLOOKUP(I1758,Customers[],2,FALSE)</f>
        <v>ဦးအောင်မိုး(ကောင်းသန့်)</v>
      </c>
      <c r="K1758" s="32" t="str">
        <f>VLOOKUP(I1758,Customers[],4,FALSE)</f>
        <v>Meiktila</v>
      </c>
      <c r="L1758" s="32" t="str">
        <f>VLOOKUP(Table85[[#This Row],[CustomerID]],Table!H:K,3,0)</f>
        <v>မိတ္ထီလာ</v>
      </c>
      <c r="M1758" s="32" t="str">
        <f>VLOOKUP(I1758,Customers[],5,FALSE)</f>
        <v>WholeSales/Contract</v>
      </c>
      <c r="N1758" s="34" t="s">
        <v>10</v>
      </c>
      <c r="O1758" s="37" t="s">
        <v>219</v>
      </c>
      <c r="P1758" s="32" t="str">
        <f>VLOOKUP(O1758,Stock[],2,FALSE)</f>
        <v>ကင်းမြီးကောက်</v>
      </c>
      <c r="Q1758" s="35">
        <f>VLOOKUP(O1758,Stock[],3,FALSE)</f>
        <v>0.64</v>
      </c>
      <c r="R1758" s="35">
        <f>VLOOKUP(O1758,Stock[],4,FALSE)</f>
        <v>14</v>
      </c>
      <c r="S1758" s="37"/>
      <c r="T1758" s="35">
        <f>(DailySales!$S1758/DailySales!$R1758)+DailySales!$U1758</f>
        <v>35</v>
      </c>
      <c r="U1758" s="37">
        <v>35</v>
      </c>
      <c r="V1758" s="36">
        <f>+DailySales!$T1758*DailySales!$R1758</f>
        <v>490</v>
      </c>
      <c r="W1758" s="36">
        <f>+DailySales!$V1758*DailySales!$Q1758</f>
        <v>313.60000000000002</v>
      </c>
      <c r="X1758" s="36">
        <f>VLOOKUP(O1758,Stock[],6,FALSE)</f>
        <v>1330</v>
      </c>
      <c r="Y1758" s="36">
        <f>+DailySales!$V1758*DailySales!$X1758</f>
        <v>651700</v>
      </c>
      <c r="Z1758" s="37"/>
      <c r="AA1758" s="37"/>
      <c r="AB1758" s="37"/>
      <c r="AC1758" s="37"/>
      <c r="AD1758" s="37"/>
      <c r="AE1758" s="77"/>
      <c r="AF1758" s="87"/>
      <c r="AG1758" s="39"/>
      <c r="AH1758" s="38">
        <v>46041</v>
      </c>
      <c r="AI1758" s="39">
        <v>651700</v>
      </c>
      <c r="AJ1758" s="87"/>
      <c r="AK1758" s="39"/>
      <c r="AL1758" s="34"/>
      <c r="AM1758" s="39"/>
      <c r="AN175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59" spans="1:40" ht="19.5" customHeight="1" x14ac:dyDescent="0.25">
      <c r="A1759" s="32">
        <f t="shared" si="142"/>
        <v>2026</v>
      </c>
      <c r="B1759" s="32">
        <f t="shared" si="143"/>
        <v>1</v>
      </c>
      <c r="C1759" s="25">
        <v>46036</v>
      </c>
      <c r="D1759" s="57">
        <f t="shared" ca="1" si="140"/>
        <v>46097</v>
      </c>
      <c r="E1759" s="57" t="str">
        <f t="shared" ca="1" si="141"/>
        <v>2-Months</v>
      </c>
      <c r="F1759" s="57" t="str">
        <f>VLOOKUP(O1759,Stock[],5,FALSE)</f>
        <v>BE</v>
      </c>
      <c r="G1759" s="33" t="s">
        <v>2479</v>
      </c>
      <c r="H1759" s="38"/>
      <c r="I1759" s="34" t="s">
        <v>201</v>
      </c>
      <c r="J1759" s="32" t="str">
        <f>VLOOKUP(I1759,Customers[],2,FALSE)</f>
        <v>ဦးအောင်မိုး(ကောင်းသန့်)</v>
      </c>
      <c r="K1759" s="32" t="str">
        <f>VLOOKUP(I1759,Customers[],4,FALSE)</f>
        <v>Meiktila</v>
      </c>
      <c r="L1759" s="32" t="str">
        <f>VLOOKUP(Table85[[#This Row],[CustomerID]],Table!H:K,3,0)</f>
        <v>မိတ္ထီလာ</v>
      </c>
      <c r="M1759" s="32" t="str">
        <f>VLOOKUP(I1759,Customers[],5,FALSE)</f>
        <v>WholeSales/Contract</v>
      </c>
      <c r="N1759" s="34" t="s">
        <v>10</v>
      </c>
      <c r="O1759" s="37" t="s">
        <v>2120</v>
      </c>
      <c r="P1759" s="32" t="str">
        <f>VLOOKUP(O1759,Stock[],2,FALSE)</f>
        <v>ဇေ အရက်သန့်</v>
      </c>
      <c r="Q1759" s="35">
        <f>VLOOKUP(O1759,Stock[],3,FALSE)</f>
        <v>0.64</v>
      </c>
      <c r="R1759" s="35">
        <f>VLOOKUP(O1759,Stock[],4,FALSE)</f>
        <v>14</v>
      </c>
      <c r="S1759" s="37"/>
      <c r="T1759" s="35">
        <f>(DailySales!$S1759/DailySales!$R1759)+DailySales!$U1759</f>
        <v>20</v>
      </c>
      <c r="U1759" s="37">
        <v>20</v>
      </c>
      <c r="V1759" s="36">
        <f>+DailySales!$T1759*DailySales!$R1759</f>
        <v>280</v>
      </c>
      <c r="W1759" s="36">
        <f>+DailySales!$V1759*DailySales!$Q1759</f>
        <v>179.20000000000002</v>
      </c>
      <c r="X1759" s="36">
        <f>VLOOKUP(O1759,Stock[],6,FALSE)</f>
        <v>1380</v>
      </c>
      <c r="Y1759" s="36">
        <f>+DailySales!$V1759*DailySales!$X1759</f>
        <v>386400</v>
      </c>
      <c r="Z1759" s="37"/>
      <c r="AA1759" s="37"/>
      <c r="AB1759" s="37"/>
      <c r="AC1759" s="37"/>
      <c r="AD1759" s="37"/>
      <c r="AE1759" s="77"/>
      <c r="AF1759" s="87"/>
      <c r="AG1759" s="39"/>
      <c r="AH1759" s="38">
        <v>46041</v>
      </c>
      <c r="AI1759" s="39">
        <v>386400</v>
      </c>
      <c r="AJ1759" s="87"/>
      <c r="AK1759" s="39"/>
      <c r="AL1759" s="34"/>
      <c r="AM1759" s="39"/>
      <c r="AN175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60" spans="1:40" ht="19.5" customHeight="1" x14ac:dyDescent="0.25">
      <c r="A1760" s="32">
        <f t="shared" si="142"/>
        <v>2026</v>
      </c>
      <c r="B1760" s="32">
        <f t="shared" si="143"/>
        <v>1</v>
      </c>
      <c r="C1760" s="25">
        <v>46036</v>
      </c>
      <c r="D1760" s="57">
        <f t="shared" ca="1" si="140"/>
        <v>46097</v>
      </c>
      <c r="E1760" s="57" t="str">
        <f t="shared" ca="1" si="141"/>
        <v>2-Months</v>
      </c>
      <c r="F1760" s="57" t="str">
        <f>VLOOKUP(O1760,Stock[],5,FALSE)</f>
        <v>BE</v>
      </c>
      <c r="G1760" s="33" t="s">
        <v>2479</v>
      </c>
      <c r="H1760" s="38"/>
      <c r="I1760" s="34" t="s">
        <v>201</v>
      </c>
      <c r="J1760" s="32" t="str">
        <f>VLOOKUP(I1760,Customers[],2,FALSE)</f>
        <v>ဦးအောင်မိုး(ကောင်းသန့်)</v>
      </c>
      <c r="K1760" s="32" t="str">
        <f>VLOOKUP(I1760,Customers[],4,FALSE)</f>
        <v>Meiktila</v>
      </c>
      <c r="L1760" s="32" t="str">
        <f>VLOOKUP(Table85[[#This Row],[CustomerID]],Table!H:K,3,0)</f>
        <v>မိတ္ထီလာ</v>
      </c>
      <c r="M1760" s="32" t="str">
        <f>VLOOKUP(I1760,Customers[],5,FALSE)</f>
        <v>WholeSales/Contract</v>
      </c>
      <c r="N1760" s="34" t="s">
        <v>10</v>
      </c>
      <c r="O1760" s="37" t="s">
        <v>2465</v>
      </c>
      <c r="P1760" s="32" t="str">
        <f>VLOOKUP(O1760,Stock[],2,FALSE)</f>
        <v>မိုးနဲကွန်ကီး</v>
      </c>
      <c r="Q1760" s="35">
        <f>VLOOKUP(O1760,Stock[],3,FALSE)</f>
        <v>0.64</v>
      </c>
      <c r="R1760" s="35">
        <f>VLOOKUP(O1760,Stock[],4,FALSE)</f>
        <v>14</v>
      </c>
      <c r="S1760" s="37"/>
      <c r="T1760" s="35">
        <f>(DailySales!$S1760/DailySales!$R1760)+DailySales!$U1760</f>
        <v>15</v>
      </c>
      <c r="U1760" s="37">
        <v>15</v>
      </c>
      <c r="V1760" s="36">
        <f>+DailySales!$T1760*DailySales!$R1760</f>
        <v>210</v>
      </c>
      <c r="W1760" s="36">
        <f>+DailySales!$V1760*DailySales!$Q1760</f>
        <v>134.4</v>
      </c>
      <c r="X1760" s="36">
        <f>VLOOKUP(O1760,Stock[],6,FALSE)</f>
        <v>1700</v>
      </c>
      <c r="Y1760" s="36">
        <f>+DailySales!$V1760*DailySales!$X1760</f>
        <v>357000</v>
      </c>
      <c r="Z1760" s="37"/>
      <c r="AA1760" s="37"/>
      <c r="AB1760" s="37"/>
      <c r="AC1760" s="37"/>
      <c r="AD1760" s="37"/>
      <c r="AE1760" s="77"/>
      <c r="AF1760" s="87"/>
      <c r="AG1760" s="39"/>
      <c r="AH1760" s="38">
        <v>46041</v>
      </c>
      <c r="AI1760" s="39">
        <v>357000</v>
      </c>
      <c r="AJ1760" s="87"/>
      <c r="AK1760" s="39"/>
      <c r="AL1760" s="34"/>
      <c r="AM1760" s="39"/>
      <c r="AN176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61" spans="1:40" ht="19.5" customHeight="1" x14ac:dyDescent="0.25">
      <c r="A1761" s="32">
        <f t="shared" si="142"/>
        <v>2026</v>
      </c>
      <c r="B1761" s="32">
        <f t="shared" si="143"/>
        <v>1</v>
      </c>
      <c r="C1761" s="25">
        <v>46036</v>
      </c>
      <c r="D1761" s="57">
        <f t="shared" ca="1" si="140"/>
        <v>46097</v>
      </c>
      <c r="E1761" s="57" t="str">
        <f t="shared" ca="1" si="141"/>
        <v>2-Months</v>
      </c>
      <c r="F1761" s="57" t="str">
        <f>VLOOKUP(O1761,Stock[],5,FALSE)</f>
        <v>BE</v>
      </c>
      <c r="G1761" s="33" t="s">
        <v>2480</v>
      </c>
      <c r="H1761" s="38"/>
      <c r="I1761" s="34" t="s">
        <v>180</v>
      </c>
      <c r="J1761" s="32" t="str">
        <f>VLOOKUP(I1761,Customers[],2,FALSE)</f>
        <v>ရွှေမြင်း</v>
      </c>
      <c r="K1761" s="32" t="str">
        <f>VLOOKUP(I1761,Customers[],4,FALSE)</f>
        <v>Meiktila</v>
      </c>
      <c r="L1761" s="32" t="str">
        <f>VLOOKUP(Table85[[#This Row],[CustomerID]],Table!H:K,3,0)</f>
        <v>မိတ္ထီလာ</v>
      </c>
      <c r="M1761" s="32" t="str">
        <f>VLOOKUP(I1761,Customers[],5,FALSE)</f>
        <v>WholeSales/Contract</v>
      </c>
      <c r="N1761" s="34" t="s">
        <v>10</v>
      </c>
      <c r="O1761" s="37" t="s">
        <v>220</v>
      </c>
      <c r="P1761" s="32" t="str">
        <f>VLOOKUP(O1761,Stock[],2,FALSE)</f>
        <v>မြန်မာရှောက်ပျား</v>
      </c>
      <c r="Q1761" s="35">
        <f>VLOOKUP(O1761,Stock[],3,FALSE)</f>
        <v>0.64</v>
      </c>
      <c r="R1761" s="35">
        <f>VLOOKUP(O1761,Stock[],4,FALSE)</f>
        <v>14</v>
      </c>
      <c r="S1761" s="37"/>
      <c r="T1761" s="35">
        <f>(DailySales!$S1761/DailySales!$R1761)+DailySales!$U1761</f>
        <v>30</v>
      </c>
      <c r="U1761" s="37">
        <v>30</v>
      </c>
      <c r="V1761" s="36">
        <f>+DailySales!$T1761*DailySales!$R1761</f>
        <v>420</v>
      </c>
      <c r="W1761" s="36">
        <f>+DailySales!$V1761*DailySales!$Q1761</f>
        <v>268.8</v>
      </c>
      <c r="X1761" s="36">
        <f>VLOOKUP(O1761,Stock[],6,FALSE)</f>
        <v>1370</v>
      </c>
      <c r="Y1761" s="36">
        <f>+DailySales!$V1761*DailySales!$X1761</f>
        <v>575400</v>
      </c>
      <c r="Z1761" s="37"/>
      <c r="AA1761" s="37"/>
      <c r="AB1761" s="37"/>
      <c r="AC1761" s="37"/>
      <c r="AD1761" s="37"/>
      <c r="AE1761" s="77"/>
      <c r="AF1761" s="87"/>
      <c r="AG1761" s="39"/>
      <c r="AH1761" s="38">
        <v>46072</v>
      </c>
      <c r="AI1761" s="39">
        <v>575400</v>
      </c>
      <c r="AJ1761" s="87"/>
      <c r="AK1761" s="39"/>
      <c r="AL1761" s="34"/>
      <c r="AM1761" s="39"/>
      <c r="AN176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62" spans="1:40" ht="19.5" customHeight="1" x14ac:dyDescent="0.25">
      <c r="A1762" s="32">
        <f t="shared" si="142"/>
        <v>2026</v>
      </c>
      <c r="B1762" s="32">
        <f t="shared" si="143"/>
        <v>1</v>
      </c>
      <c r="C1762" s="25">
        <v>46036</v>
      </c>
      <c r="D1762" s="57">
        <f t="shared" ca="1" si="140"/>
        <v>46097</v>
      </c>
      <c r="E1762" s="57" t="str">
        <f t="shared" ca="1" si="141"/>
        <v>2-Months</v>
      </c>
      <c r="F1762" s="57" t="str">
        <f>VLOOKUP(O1762,Stock[],5,FALSE)</f>
        <v>BE</v>
      </c>
      <c r="G1762" s="33" t="s">
        <v>2480</v>
      </c>
      <c r="H1762" s="38"/>
      <c r="I1762" s="34" t="s">
        <v>180</v>
      </c>
      <c r="J1762" s="32" t="str">
        <f>VLOOKUP(I1762,Customers[],2,FALSE)</f>
        <v>ရွှေမြင်း</v>
      </c>
      <c r="K1762" s="32" t="str">
        <f>VLOOKUP(I1762,Customers[],4,FALSE)</f>
        <v>Meiktila</v>
      </c>
      <c r="L1762" s="32" t="str">
        <f>VLOOKUP(Table85[[#This Row],[CustomerID]],Table!H:K,3,0)</f>
        <v>မိတ္ထီလာ</v>
      </c>
      <c r="M1762" s="32" t="str">
        <f>VLOOKUP(I1762,Customers[],5,FALSE)</f>
        <v>WholeSales/Contract</v>
      </c>
      <c r="N1762" s="34" t="s">
        <v>10</v>
      </c>
      <c r="O1762" s="37" t="s">
        <v>217</v>
      </c>
      <c r="P1762" s="32" t="str">
        <f>VLOOKUP(O1762,Stock[],2,FALSE)</f>
        <v>လိမ္မော်ဖြူ</v>
      </c>
      <c r="Q1762" s="35">
        <f>VLOOKUP(O1762,Stock[],3,FALSE)</f>
        <v>0.64</v>
      </c>
      <c r="R1762" s="35">
        <f>VLOOKUP(O1762,Stock[],4,FALSE)</f>
        <v>24</v>
      </c>
      <c r="S1762" s="37"/>
      <c r="T1762" s="35">
        <f>(DailySales!$S1762/DailySales!$R1762)+DailySales!$U1762</f>
        <v>30</v>
      </c>
      <c r="U1762" s="37">
        <v>30</v>
      </c>
      <c r="V1762" s="36">
        <f>+DailySales!$T1762*DailySales!$R1762</f>
        <v>720</v>
      </c>
      <c r="W1762" s="36">
        <f>+DailySales!$V1762*DailySales!$Q1762</f>
        <v>460.8</v>
      </c>
      <c r="X1762" s="36">
        <f>VLOOKUP(O1762,Stock[],6,FALSE)</f>
        <v>1330</v>
      </c>
      <c r="Y1762" s="36">
        <f>+DailySales!$V1762*DailySales!$X1762</f>
        <v>957600</v>
      </c>
      <c r="Z1762" s="37"/>
      <c r="AA1762" s="37"/>
      <c r="AB1762" s="37"/>
      <c r="AC1762" s="37"/>
      <c r="AD1762" s="37"/>
      <c r="AE1762" s="77"/>
      <c r="AF1762" s="87"/>
      <c r="AG1762" s="39"/>
      <c r="AH1762" s="38">
        <v>46072</v>
      </c>
      <c r="AI1762" s="39">
        <v>957600</v>
      </c>
      <c r="AJ1762" s="87"/>
      <c r="AK1762" s="39"/>
      <c r="AL1762" s="34"/>
      <c r="AM1762" s="39"/>
      <c r="AN176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63" spans="1:40" ht="19.5" customHeight="1" x14ac:dyDescent="0.25">
      <c r="A1763" s="32">
        <f t="shared" si="142"/>
        <v>2026</v>
      </c>
      <c r="B1763" s="32">
        <f t="shared" si="143"/>
        <v>1</v>
      </c>
      <c r="C1763" s="25">
        <v>46036</v>
      </c>
      <c r="D1763" s="57">
        <f t="shared" ca="1" si="140"/>
        <v>46097</v>
      </c>
      <c r="E1763" s="57" t="str">
        <f t="shared" ca="1" si="141"/>
        <v>2-Months</v>
      </c>
      <c r="F1763" s="57" t="str">
        <f>VLOOKUP(O1763,Stock[],5,FALSE)</f>
        <v>BE</v>
      </c>
      <c r="G1763" s="33" t="s">
        <v>2480</v>
      </c>
      <c r="H1763" s="38"/>
      <c r="I1763" s="34" t="s">
        <v>180</v>
      </c>
      <c r="J1763" s="32" t="str">
        <f>VLOOKUP(I1763,Customers[],2,FALSE)</f>
        <v>ရွှေမြင်း</v>
      </c>
      <c r="K1763" s="32" t="str">
        <f>VLOOKUP(I1763,Customers[],4,FALSE)</f>
        <v>Meiktila</v>
      </c>
      <c r="L1763" s="32" t="str">
        <f>VLOOKUP(Table85[[#This Row],[CustomerID]],Table!H:K,3,0)</f>
        <v>မိတ္ထီလာ</v>
      </c>
      <c r="M1763" s="32" t="str">
        <f>VLOOKUP(I1763,Customers[],5,FALSE)</f>
        <v>WholeSales/Contract</v>
      </c>
      <c r="N1763" s="34" t="s">
        <v>10</v>
      </c>
      <c r="O1763" s="37" t="s">
        <v>216</v>
      </c>
      <c r="P1763" s="32" t="str">
        <f>VLOOKUP(O1763,Stock[],2,FALSE)</f>
        <v>ဒဂုံအရက်သန့်</v>
      </c>
      <c r="Q1763" s="35">
        <f>VLOOKUP(O1763,Stock[],3,FALSE)</f>
        <v>0.64</v>
      </c>
      <c r="R1763" s="35">
        <f>VLOOKUP(O1763,Stock[],4,FALSE)</f>
        <v>14</v>
      </c>
      <c r="S1763" s="37"/>
      <c r="T1763" s="35">
        <f>(DailySales!$S1763/DailySales!$R1763)+DailySales!$U1763</f>
        <v>20</v>
      </c>
      <c r="U1763" s="37">
        <v>20</v>
      </c>
      <c r="V1763" s="36">
        <f>+DailySales!$T1763*DailySales!$R1763</f>
        <v>280</v>
      </c>
      <c r="W1763" s="36">
        <f>+DailySales!$V1763*DailySales!$Q1763</f>
        <v>179.20000000000002</v>
      </c>
      <c r="X1763" s="36">
        <f>VLOOKUP(O1763,Stock[],6,FALSE)</f>
        <v>1330</v>
      </c>
      <c r="Y1763" s="36">
        <f>+DailySales!$V1763*DailySales!$X1763</f>
        <v>372400</v>
      </c>
      <c r="Z1763" s="37"/>
      <c r="AA1763" s="37"/>
      <c r="AB1763" s="37"/>
      <c r="AC1763" s="37"/>
      <c r="AD1763" s="37"/>
      <c r="AE1763" s="77"/>
      <c r="AF1763" s="87"/>
      <c r="AG1763" s="39"/>
      <c r="AH1763" s="38">
        <v>46072</v>
      </c>
      <c r="AI1763" s="39">
        <v>372400</v>
      </c>
      <c r="AJ1763" s="87"/>
      <c r="AK1763" s="39"/>
      <c r="AL1763" s="34"/>
      <c r="AM1763" s="39"/>
      <c r="AN176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64" spans="1:40" ht="19.5" customHeight="1" x14ac:dyDescent="0.25">
      <c r="A1764" s="32">
        <f t="shared" si="142"/>
        <v>2026</v>
      </c>
      <c r="B1764" s="32">
        <f t="shared" si="143"/>
        <v>1</v>
      </c>
      <c r="C1764" s="25">
        <v>46036</v>
      </c>
      <c r="D1764" s="57">
        <f t="shared" ca="1" si="140"/>
        <v>46097</v>
      </c>
      <c r="E1764" s="57" t="str">
        <f t="shared" ca="1" si="141"/>
        <v>2-Months</v>
      </c>
      <c r="F1764" s="57" t="str">
        <f>VLOOKUP(O1764,Stock[],5,FALSE)</f>
        <v>BE</v>
      </c>
      <c r="G1764" s="33" t="s">
        <v>2481</v>
      </c>
      <c r="H1764" s="38"/>
      <c r="I1764" s="34" t="s">
        <v>180</v>
      </c>
      <c r="J1764" s="32" t="str">
        <f>VLOOKUP(I1764,Customers[],2,FALSE)</f>
        <v>ရွှေမြင်း</v>
      </c>
      <c r="K1764" s="32" t="str">
        <f>VLOOKUP(I1764,Customers[],4,FALSE)</f>
        <v>Meiktila</v>
      </c>
      <c r="L1764" s="32" t="str">
        <f>VLOOKUP(Table85[[#This Row],[CustomerID]],Table!H:K,3,0)</f>
        <v>မိတ္ထီလာ</v>
      </c>
      <c r="M1764" s="32" t="str">
        <f>VLOOKUP(I1764,Customers[],5,FALSE)</f>
        <v>WholeSales/Contract</v>
      </c>
      <c r="N1764" s="34" t="s">
        <v>10</v>
      </c>
      <c r="O1764" s="37" t="s">
        <v>217</v>
      </c>
      <c r="P1764" s="32" t="str">
        <f>VLOOKUP(O1764,Stock[],2,FALSE)</f>
        <v>လိမ္မော်ဖြူ</v>
      </c>
      <c r="Q1764" s="35">
        <f>VLOOKUP(O1764,Stock[],3,FALSE)</f>
        <v>0.64</v>
      </c>
      <c r="R1764" s="35">
        <f>VLOOKUP(O1764,Stock[],4,FALSE)</f>
        <v>24</v>
      </c>
      <c r="S1764" s="37"/>
      <c r="T1764" s="35">
        <f>(DailySales!$S1764/DailySales!$R1764)+DailySales!$U1764</f>
        <v>30</v>
      </c>
      <c r="U1764" s="37">
        <v>30</v>
      </c>
      <c r="V1764" s="36">
        <f>+DailySales!$T1764*DailySales!$R1764</f>
        <v>720</v>
      </c>
      <c r="W1764" s="36">
        <f>+DailySales!$V1764*DailySales!$Q1764</f>
        <v>460.8</v>
      </c>
      <c r="X1764" s="36">
        <f>VLOOKUP(O1764,Stock[],6,FALSE)</f>
        <v>1330</v>
      </c>
      <c r="Y1764" s="36">
        <f>+DailySales!$V1764*DailySales!$X1764</f>
        <v>957600</v>
      </c>
      <c r="Z1764" s="37"/>
      <c r="AA1764" s="37"/>
      <c r="AB1764" s="37"/>
      <c r="AC1764" s="37"/>
      <c r="AD1764" s="37"/>
      <c r="AE1764" s="77"/>
      <c r="AF1764" s="87"/>
      <c r="AG1764" s="39"/>
      <c r="AH1764" s="38">
        <v>46072</v>
      </c>
      <c r="AI1764" s="39">
        <v>957600</v>
      </c>
      <c r="AJ1764" s="87"/>
      <c r="AK1764" s="39"/>
      <c r="AL1764" s="34"/>
      <c r="AM1764" s="39"/>
      <c r="AN176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65" spans="1:40" ht="19.5" customHeight="1" x14ac:dyDescent="0.25">
      <c r="A1765" s="32">
        <f t="shared" si="142"/>
        <v>2026</v>
      </c>
      <c r="B1765" s="32">
        <f t="shared" si="143"/>
        <v>1</v>
      </c>
      <c r="C1765" s="25">
        <v>46036</v>
      </c>
      <c r="D1765" s="57">
        <f t="shared" ca="1" si="140"/>
        <v>46097</v>
      </c>
      <c r="E1765" s="57" t="str">
        <f t="shared" ca="1" si="141"/>
        <v>2-Months</v>
      </c>
      <c r="F1765" s="57" t="str">
        <f>VLOOKUP(O1765,Stock[],5,FALSE)</f>
        <v>BE</v>
      </c>
      <c r="G1765" s="33" t="s">
        <v>2481</v>
      </c>
      <c r="H1765" s="38"/>
      <c r="I1765" s="34" t="s">
        <v>180</v>
      </c>
      <c r="J1765" s="32" t="str">
        <f>VLOOKUP(I1765,Customers[],2,FALSE)</f>
        <v>ရွှေမြင်း</v>
      </c>
      <c r="K1765" s="32" t="str">
        <f>VLOOKUP(I1765,Customers[],4,FALSE)</f>
        <v>Meiktila</v>
      </c>
      <c r="L1765" s="32" t="str">
        <f>VLOOKUP(Table85[[#This Row],[CustomerID]],Table!H:K,3,0)</f>
        <v>မိတ္ထီလာ</v>
      </c>
      <c r="M1765" s="32" t="str">
        <f>VLOOKUP(I1765,Customers[],5,FALSE)</f>
        <v>WholeSales/Contract</v>
      </c>
      <c r="N1765" s="34" t="s">
        <v>10</v>
      </c>
      <c r="O1765" s="37" t="s">
        <v>219</v>
      </c>
      <c r="P1765" s="32" t="str">
        <f>VLOOKUP(O1765,Stock[],2,FALSE)</f>
        <v>ကင်းမြီးကောက်</v>
      </c>
      <c r="Q1765" s="35">
        <f>VLOOKUP(O1765,Stock[],3,FALSE)</f>
        <v>0.64</v>
      </c>
      <c r="R1765" s="35">
        <f>VLOOKUP(O1765,Stock[],4,FALSE)</f>
        <v>14</v>
      </c>
      <c r="S1765" s="37"/>
      <c r="T1765" s="35">
        <f>(DailySales!$S1765/DailySales!$R1765)+DailySales!$U1765</f>
        <v>20</v>
      </c>
      <c r="U1765" s="37">
        <v>20</v>
      </c>
      <c r="V1765" s="36">
        <f>+DailySales!$T1765*DailySales!$R1765</f>
        <v>280</v>
      </c>
      <c r="W1765" s="36">
        <f>+DailySales!$V1765*DailySales!$Q1765</f>
        <v>179.20000000000002</v>
      </c>
      <c r="X1765" s="36">
        <f>VLOOKUP(O1765,Stock[],6,FALSE)</f>
        <v>1330</v>
      </c>
      <c r="Y1765" s="36">
        <f>+DailySales!$V1765*DailySales!$X1765</f>
        <v>372400</v>
      </c>
      <c r="Z1765" s="37"/>
      <c r="AA1765" s="37"/>
      <c r="AB1765" s="37"/>
      <c r="AC1765" s="37"/>
      <c r="AD1765" s="37"/>
      <c r="AE1765" s="77"/>
      <c r="AF1765" s="87"/>
      <c r="AG1765" s="39"/>
      <c r="AH1765" s="38">
        <v>46072</v>
      </c>
      <c r="AI1765" s="39">
        <v>372400</v>
      </c>
      <c r="AJ1765" s="87"/>
      <c r="AK1765" s="39"/>
      <c r="AL1765" s="34"/>
      <c r="AM1765" s="39"/>
      <c r="AN176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66" spans="1:40" ht="19.5" customHeight="1" x14ac:dyDescent="0.25">
      <c r="A1766" s="32">
        <f t="shared" si="142"/>
        <v>2026</v>
      </c>
      <c r="B1766" s="32">
        <f t="shared" si="143"/>
        <v>1</v>
      </c>
      <c r="C1766" s="25">
        <v>46036</v>
      </c>
      <c r="D1766" s="57">
        <f t="shared" ca="1" si="140"/>
        <v>46097</v>
      </c>
      <c r="E1766" s="57" t="str">
        <f t="shared" ca="1" si="141"/>
        <v>2-Months</v>
      </c>
      <c r="F1766" s="57" t="str">
        <f>VLOOKUP(O1766,Stock[],5,FALSE)</f>
        <v>BE</v>
      </c>
      <c r="G1766" s="33" t="s">
        <v>2482</v>
      </c>
      <c r="H1766" s="38"/>
      <c r="I1766" s="34" t="s">
        <v>180</v>
      </c>
      <c r="J1766" s="32" t="str">
        <f>VLOOKUP(I1766,Customers[],2,FALSE)</f>
        <v>ရွှေမြင်း</v>
      </c>
      <c r="K1766" s="32" t="str">
        <f>VLOOKUP(I1766,Customers[],4,FALSE)</f>
        <v>Meiktila</v>
      </c>
      <c r="L1766" s="32" t="str">
        <f>VLOOKUP(Table85[[#This Row],[CustomerID]],Table!H:K,3,0)</f>
        <v>မိတ္ထီလာ</v>
      </c>
      <c r="M1766" s="32" t="str">
        <f>VLOOKUP(I1766,Customers[],5,FALSE)</f>
        <v>WholeSales/Contract</v>
      </c>
      <c r="N1766" s="34" t="s">
        <v>10</v>
      </c>
      <c r="O1766" s="37" t="s">
        <v>220</v>
      </c>
      <c r="P1766" s="32" t="str">
        <f>VLOOKUP(O1766,Stock[],2,FALSE)</f>
        <v>မြန်မာရှောက်ပျား</v>
      </c>
      <c r="Q1766" s="35">
        <f>VLOOKUP(O1766,Stock[],3,FALSE)</f>
        <v>0.64</v>
      </c>
      <c r="R1766" s="35">
        <f>VLOOKUP(O1766,Stock[],4,FALSE)</f>
        <v>14</v>
      </c>
      <c r="S1766" s="37"/>
      <c r="T1766" s="35">
        <f>(DailySales!$S1766/DailySales!$R1766)+DailySales!$U1766</f>
        <v>20</v>
      </c>
      <c r="U1766" s="37">
        <v>20</v>
      </c>
      <c r="V1766" s="36">
        <f>+DailySales!$T1766*DailySales!$R1766</f>
        <v>280</v>
      </c>
      <c r="W1766" s="36">
        <f>+DailySales!$V1766*DailySales!$Q1766</f>
        <v>179.20000000000002</v>
      </c>
      <c r="X1766" s="36">
        <f>VLOOKUP(O1766,Stock[],6,FALSE)</f>
        <v>1370</v>
      </c>
      <c r="Y1766" s="36">
        <f>+DailySales!$V1766*DailySales!$X1766</f>
        <v>383600</v>
      </c>
      <c r="Z1766" s="37"/>
      <c r="AA1766" s="37"/>
      <c r="AB1766" s="37"/>
      <c r="AC1766" s="37"/>
      <c r="AD1766" s="37"/>
      <c r="AE1766" s="77"/>
      <c r="AF1766" s="87"/>
      <c r="AG1766" s="39"/>
      <c r="AH1766" s="38">
        <v>46072</v>
      </c>
      <c r="AI1766" s="39">
        <v>383600</v>
      </c>
      <c r="AJ1766" s="87"/>
      <c r="AK1766" s="39"/>
      <c r="AL1766" s="34"/>
      <c r="AM1766" s="39"/>
      <c r="AN176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67" spans="1:40" ht="19.5" customHeight="1" x14ac:dyDescent="0.25">
      <c r="A1767" s="32">
        <f t="shared" si="142"/>
        <v>2026</v>
      </c>
      <c r="B1767" s="32">
        <f t="shared" si="143"/>
        <v>1</v>
      </c>
      <c r="C1767" s="25">
        <v>46036</v>
      </c>
      <c r="D1767" s="57">
        <f t="shared" ca="1" si="140"/>
        <v>46097</v>
      </c>
      <c r="E1767" s="57" t="str">
        <f t="shared" ca="1" si="141"/>
        <v>2-Months</v>
      </c>
      <c r="F1767" s="57" t="str">
        <f>VLOOKUP(O1767,Stock[],5,FALSE)</f>
        <v>BE</v>
      </c>
      <c r="G1767" s="33" t="s">
        <v>2482</v>
      </c>
      <c r="H1767" s="38"/>
      <c r="I1767" s="34" t="s">
        <v>180</v>
      </c>
      <c r="J1767" s="32" t="str">
        <f>VLOOKUP(I1767,Customers[],2,FALSE)</f>
        <v>ရွှေမြင်း</v>
      </c>
      <c r="K1767" s="32" t="str">
        <f>VLOOKUP(I1767,Customers[],4,FALSE)</f>
        <v>Meiktila</v>
      </c>
      <c r="L1767" s="32" t="str">
        <f>VLOOKUP(Table85[[#This Row],[CustomerID]],Table!H:K,3,0)</f>
        <v>မိတ္ထီလာ</v>
      </c>
      <c r="M1767" s="32" t="str">
        <f>VLOOKUP(I1767,Customers[],5,FALSE)</f>
        <v>WholeSales/Contract</v>
      </c>
      <c r="N1767" s="34" t="s">
        <v>10</v>
      </c>
      <c r="O1767" s="37" t="s">
        <v>217</v>
      </c>
      <c r="P1767" s="32" t="str">
        <f>VLOOKUP(O1767,Stock[],2,FALSE)</f>
        <v>လိမ္မော်ဖြူ</v>
      </c>
      <c r="Q1767" s="35">
        <f>VLOOKUP(O1767,Stock[],3,FALSE)</f>
        <v>0.64</v>
      </c>
      <c r="R1767" s="35">
        <f>VLOOKUP(O1767,Stock[],4,FALSE)</f>
        <v>24</v>
      </c>
      <c r="S1767" s="37"/>
      <c r="T1767" s="35">
        <f>(DailySales!$S1767/DailySales!$R1767)+DailySales!$U1767</f>
        <v>30</v>
      </c>
      <c r="U1767" s="37">
        <v>30</v>
      </c>
      <c r="V1767" s="36">
        <f>+DailySales!$T1767*DailySales!$R1767</f>
        <v>720</v>
      </c>
      <c r="W1767" s="36">
        <f>+DailySales!$V1767*DailySales!$Q1767</f>
        <v>460.8</v>
      </c>
      <c r="X1767" s="36">
        <f>VLOOKUP(O1767,Stock[],6,FALSE)</f>
        <v>1330</v>
      </c>
      <c r="Y1767" s="36">
        <f>+DailySales!$V1767*DailySales!$X1767</f>
        <v>957600</v>
      </c>
      <c r="Z1767" s="37"/>
      <c r="AA1767" s="37"/>
      <c r="AB1767" s="37"/>
      <c r="AC1767" s="37"/>
      <c r="AD1767" s="37"/>
      <c r="AE1767" s="77"/>
      <c r="AF1767" s="87"/>
      <c r="AG1767" s="39"/>
      <c r="AH1767" s="38">
        <v>46072</v>
      </c>
      <c r="AI1767" s="39">
        <v>957600</v>
      </c>
      <c r="AJ1767" s="87"/>
      <c r="AK1767" s="39"/>
      <c r="AL1767" s="34"/>
      <c r="AM1767" s="39"/>
      <c r="AN176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68" spans="1:40" ht="19.5" customHeight="1" x14ac:dyDescent="0.25">
      <c r="A1768" s="32">
        <f t="shared" si="142"/>
        <v>2026</v>
      </c>
      <c r="B1768" s="32">
        <f t="shared" si="143"/>
        <v>1</v>
      </c>
      <c r="C1768" s="25">
        <v>46036</v>
      </c>
      <c r="D1768" s="57">
        <f t="shared" ca="1" si="140"/>
        <v>46097</v>
      </c>
      <c r="E1768" s="57" t="str">
        <f t="shared" ca="1" si="141"/>
        <v>2-Months</v>
      </c>
      <c r="F1768" s="57" t="str">
        <f>VLOOKUP(O1768,Stock[],5,FALSE)</f>
        <v>BE</v>
      </c>
      <c r="G1768" s="33" t="s">
        <v>2482</v>
      </c>
      <c r="H1768" s="38"/>
      <c r="I1768" s="34" t="s">
        <v>180</v>
      </c>
      <c r="J1768" s="32" t="str">
        <f>VLOOKUP(I1768,Customers[],2,FALSE)</f>
        <v>ရွှေမြင်း</v>
      </c>
      <c r="K1768" s="32" t="str">
        <f>VLOOKUP(I1768,Customers[],4,FALSE)</f>
        <v>Meiktila</v>
      </c>
      <c r="L1768" s="32" t="str">
        <f>VLOOKUP(Table85[[#This Row],[CustomerID]],Table!H:K,3,0)</f>
        <v>မိတ္ထီလာ</v>
      </c>
      <c r="M1768" s="32" t="str">
        <f>VLOOKUP(I1768,Customers[],5,FALSE)</f>
        <v>WholeSales/Contract</v>
      </c>
      <c r="N1768" s="34" t="s">
        <v>10</v>
      </c>
      <c r="O1768" s="37" t="s">
        <v>216</v>
      </c>
      <c r="P1768" s="32" t="str">
        <f>VLOOKUP(O1768,Stock[],2,FALSE)</f>
        <v>ဒဂုံအရက်သန့်</v>
      </c>
      <c r="Q1768" s="35">
        <f>VLOOKUP(O1768,Stock[],3,FALSE)</f>
        <v>0.64</v>
      </c>
      <c r="R1768" s="35">
        <f>VLOOKUP(O1768,Stock[],4,FALSE)</f>
        <v>14</v>
      </c>
      <c r="S1768" s="37"/>
      <c r="T1768" s="35">
        <f>(DailySales!$S1768/DailySales!$R1768)+DailySales!$U1768</f>
        <v>30</v>
      </c>
      <c r="U1768" s="37">
        <v>30</v>
      </c>
      <c r="V1768" s="36">
        <f>+DailySales!$T1768*DailySales!$R1768</f>
        <v>420</v>
      </c>
      <c r="W1768" s="36">
        <f>+DailySales!$V1768*DailySales!$Q1768</f>
        <v>268.8</v>
      </c>
      <c r="X1768" s="36">
        <f>VLOOKUP(O1768,Stock[],6,FALSE)</f>
        <v>1330</v>
      </c>
      <c r="Y1768" s="36">
        <f>+DailySales!$V1768*DailySales!$X1768</f>
        <v>558600</v>
      </c>
      <c r="Z1768" s="37"/>
      <c r="AA1768" s="37"/>
      <c r="AB1768" s="37"/>
      <c r="AC1768" s="37"/>
      <c r="AD1768" s="37"/>
      <c r="AE1768" s="77"/>
      <c r="AF1768" s="87"/>
      <c r="AG1768" s="39"/>
      <c r="AH1768" s="38">
        <v>46072</v>
      </c>
      <c r="AI1768" s="39">
        <v>558600</v>
      </c>
      <c r="AJ1768" s="87"/>
      <c r="AK1768" s="39"/>
      <c r="AL1768" s="34"/>
      <c r="AM1768" s="39"/>
      <c r="AN176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69" spans="1:40" ht="19.5" customHeight="1" x14ac:dyDescent="0.25">
      <c r="A1769" s="32">
        <f t="shared" si="142"/>
        <v>2026</v>
      </c>
      <c r="B1769" s="32">
        <f t="shared" si="143"/>
        <v>1</v>
      </c>
      <c r="C1769" s="25">
        <v>46036</v>
      </c>
      <c r="D1769" s="57">
        <f t="shared" ca="1" si="140"/>
        <v>46097</v>
      </c>
      <c r="E1769" s="57" t="str">
        <f t="shared" ca="1" si="141"/>
        <v>2-Months</v>
      </c>
      <c r="F1769" s="57" t="str">
        <f>VLOOKUP(O1769,Stock[],5,FALSE)</f>
        <v>BE</v>
      </c>
      <c r="G1769" s="33" t="s">
        <v>2482</v>
      </c>
      <c r="H1769" s="38"/>
      <c r="I1769" s="34" t="s">
        <v>180</v>
      </c>
      <c r="J1769" s="32" t="str">
        <f>VLOOKUP(I1769,Customers[],2,FALSE)</f>
        <v>ရွှေမြင်း</v>
      </c>
      <c r="K1769" s="32" t="str">
        <f>VLOOKUP(I1769,Customers[],4,FALSE)</f>
        <v>Meiktila</v>
      </c>
      <c r="L1769" s="32" t="str">
        <f>VLOOKUP(Table85[[#This Row],[CustomerID]],Table!H:K,3,0)</f>
        <v>မိတ္ထီလာ</v>
      </c>
      <c r="M1769" s="32" t="str">
        <f>VLOOKUP(I1769,Customers[],5,FALSE)</f>
        <v>WholeSales/Contract</v>
      </c>
      <c r="N1769" s="34" t="s">
        <v>10</v>
      </c>
      <c r="O1769" s="37" t="s">
        <v>218</v>
      </c>
      <c r="P1769" s="32" t="str">
        <f>VLOOKUP(O1769,Stock[],2,FALSE)</f>
        <v>Black Cat</v>
      </c>
      <c r="Q1769" s="35">
        <f>VLOOKUP(O1769,Stock[],3,FALSE)</f>
        <v>0.64</v>
      </c>
      <c r="R1769" s="35">
        <f>VLOOKUP(O1769,Stock[],4,FALSE)</f>
        <v>24</v>
      </c>
      <c r="S1769" s="37"/>
      <c r="T1769" s="35">
        <f>(DailySales!$S1769/DailySales!$R1769)+DailySales!$U1769</f>
        <v>10</v>
      </c>
      <c r="U1769" s="37">
        <v>10</v>
      </c>
      <c r="V1769" s="36">
        <f>+DailySales!$T1769*DailySales!$R1769</f>
        <v>240</v>
      </c>
      <c r="W1769" s="36">
        <f>+DailySales!$V1769*DailySales!$Q1769</f>
        <v>153.6</v>
      </c>
      <c r="X1769" s="36">
        <f>VLOOKUP(O1769,Stock[],6,FALSE)</f>
        <v>1330</v>
      </c>
      <c r="Y1769" s="36">
        <f>+DailySales!$V1769*DailySales!$X1769</f>
        <v>319200</v>
      </c>
      <c r="Z1769" s="37"/>
      <c r="AA1769" s="37"/>
      <c r="AB1769" s="37"/>
      <c r="AC1769" s="37"/>
      <c r="AD1769" s="37"/>
      <c r="AE1769" s="77"/>
      <c r="AF1769" s="87"/>
      <c r="AG1769" s="39"/>
      <c r="AH1769" s="38">
        <v>46072</v>
      </c>
      <c r="AI1769" s="39">
        <v>319200</v>
      </c>
      <c r="AJ1769" s="87"/>
      <c r="AK1769" s="39"/>
      <c r="AL1769" s="34"/>
      <c r="AM1769" s="39"/>
      <c r="AN176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70" spans="1:40" ht="19.5" customHeight="1" x14ac:dyDescent="0.25">
      <c r="A1770" s="90">
        <f t="shared" si="142"/>
        <v>2026</v>
      </c>
      <c r="B1770" s="90">
        <f t="shared" si="143"/>
        <v>1</v>
      </c>
      <c r="C1770" s="25">
        <v>46036</v>
      </c>
      <c r="D1770" s="91">
        <f t="shared" ca="1" si="140"/>
        <v>46097</v>
      </c>
      <c r="E1770" s="91" t="str">
        <f t="shared" ca="1" si="141"/>
        <v>2-Months</v>
      </c>
      <c r="F1770" s="91" t="str">
        <f>VLOOKUP(O1770,Stock[],5,FALSE)</f>
        <v>BE</v>
      </c>
      <c r="G1770" s="92" t="s">
        <v>2486</v>
      </c>
      <c r="H1770" s="93"/>
      <c r="I1770" s="94" t="s">
        <v>2181</v>
      </c>
      <c r="J1770" s="90" t="str">
        <f>VLOOKUP(I1770,Customers[],2,FALSE)</f>
        <v>အကွဲ</v>
      </c>
      <c r="K1770" s="90">
        <f>VLOOKUP(I1770,Customers[],4,FALSE)</f>
        <v>0</v>
      </c>
      <c r="L1770" s="90">
        <f>VLOOKUP(Table85[[#This Row],[CustomerID]],Table!H:K,3,0)</f>
        <v>0</v>
      </c>
      <c r="M1770" s="90">
        <f>VLOOKUP(I1770,Customers[],5,FALSE)</f>
        <v>0</v>
      </c>
      <c r="N1770" s="94" t="s">
        <v>12</v>
      </c>
      <c r="O1770" s="95" t="s">
        <v>2465</v>
      </c>
      <c r="P1770" s="90" t="str">
        <f>VLOOKUP(O1770,Stock[],2,FALSE)</f>
        <v>မိုးနဲကွန်ကီး</v>
      </c>
      <c r="Q1770" s="96">
        <f>VLOOKUP(O1770,Stock[],3,FALSE)</f>
        <v>0.64</v>
      </c>
      <c r="R1770" s="96">
        <f>VLOOKUP(O1770,Stock[],4,FALSE)</f>
        <v>14</v>
      </c>
      <c r="S1770" s="95">
        <v>3</v>
      </c>
      <c r="T1770" s="96">
        <f>(DailySales!$S1770/DailySales!$R1770)+DailySales!$U1770</f>
        <v>0.21428571428571427</v>
      </c>
      <c r="U1770" s="95"/>
      <c r="V1770" s="97">
        <f>+DailySales!$T1770*DailySales!$R1770</f>
        <v>3</v>
      </c>
      <c r="W1770" s="97">
        <f>+DailySales!$V1770*DailySales!$Q1770</f>
        <v>1.92</v>
      </c>
      <c r="X1770" s="97">
        <f>VLOOKUP(O1770,Stock[],6,FALSE)</f>
        <v>1700</v>
      </c>
      <c r="Y1770" s="97">
        <f>+DailySales!$V1770*DailySales!$X1770</f>
        <v>5100</v>
      </c>
      <c r="Z1770" s="95"/>
      <c r="AA1770" s="95"/>
      <c r="AB1770" s="95"/>
      <c r="AC1770" s="95"/>
      <c r="AD1770" s="95"/>
      <c r="AE1770" s="98"/>
      <c r="AF1770" s="99">
        <v>46036</v>
      </c>
      <c r="AG1770" s="100">
        <v>5100</v>
      </c>
      <c r="AH1770" s="99"/>
      <c r="AI1770" s="100"/>
      <c r="AJ1770" s="99"/>
      <c r="AK1770" s="100"/>
      <c r="AL1770" s="34"/>
      <c r="AM1770" s="39"/>
      <c r="AN1770" s="97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71" spans="1:40" ht="19.5" customHeight="1" x14ac:dyDescent="0.25">
      <c r="A1771" s="90">
        <f t="shared" si="142"/>
        <v>2026</v>
      </c>
      <c r="B1771" s="90">
        <f t="shared" si="143"/>
        <v>1</v>
      </c>
      <c r="C1771" s="25">
        <v>46036</v>
      </c>
      <c r="D1771" s="91">
        <f t="shared" ca="1" si="140"/>
        <v>46097</v>
      </c>
      <c r="E1771" s="91" t="str">
        <f t="shared" ca="1" si="141"/>
        <v>2-Months</v>
      </c>
      <c r="F1771" s="91" t="str">
        <f>VLOOKUP(O1771,Stock[],5,FALSE)</f>
        <v>BE</v>
      </c>
      <c r="G1771" s="92" t="s">
        <v>2486</v>
      </c>
      <c r="H1771" s="93"/>
      <c r="I1771" s="94" t="s">
        <v>2181</v>
      </c>
      <c r="J1771" s="90" t="str">
        <f>VLOOKUP(I1771,Customers[],2,FALSE)</f>
        <v>အကွဲ</v>
      </c>
      <c r="K1771" s="90">
        <f>VLOOKUP(I1771,Customers[],4,FALSE)</f>
        <v>0</v>
      </c>
      <c r="L1771" s="90">
        <f>VLOOKUP(Table85[[#This Row],[CustomerID]],Table!H:K,3,0)</f>
        <v>0</v>
      </c>
      <c r="M1771" s="90">
        <f>VLOOKUP(I1771,Customers[],5,FALSE)</f>
        <v>0</v>
      </c>
      <c r="N1771" s="94" t="s">
        <v>12</v>
      </c>
      <c r="O1771" s="95" t="s">
        <v>205</v>
      </c>
      <c r="P1771" s="90" t="str">
        <f>VLOOKUP(O1771,Stock[],2,FALSE)</f>
        <v>ကောင်းကြည် ကော် 25%  (1Ltr )</v>
      </c>
      <c r="Q1771" s="96">
        <f>VLOOKUP(O1771,Stock[],3,FALSE)</f>
        <v>1</v>
      </c>
      <c r="R1771" s="96">
        <f>VLOOKUP(O1771,Stock[],4,FALSE)</f>
        <v>12</v>
      </c>
      <c r="S1771" s="95">
        <v>1</v>
      </c>
      <c r="T1771" s="96">
        <f>(DailySales!$S1771/DailySales!$R1771)+DailySales!$U1771</f>
        <v>8.3333333333333329E-2</v>
      </c>
      <c r="U1771" s="95"/>
      <c r="V1771" s="97">
        <f>+DailySales!$T1771*DailySales!$R1771</f>
        <v>1</v>
      </c>
      <c r="W1771" s="97">
        <f>+DailySales!$V1771*DailySales!$Q1771</f>
        <v>1</v>
      </c>
      <c r="X1771" s="97">
        <f>VLOOKUP(O1771,Stock[],6,FALSE)</f>
        <v>1530</v>
      </c>
      <c r="Y1771" s="97">
        <f>+DailySales!$V1771*DailySales!$X1771</f>
        <v>1530</v>
      </c>
      <c r="Z1771" s="95"/>
      <c r="AA1771" s="95"/>
      <c r="AB1771" s="95"/>
      <c r="AC1771" s="95"/>
      <c r="AD1771" s="95"/>
      <c r="AE1771" s="98"/>
      <c r="AF1771" s="99">
        <v>46036</v>
      </c>
      <c r="AG1771" s="100">
        <v>1530</v>
      </c>
      <c r="AH1771" s="99"/>
      <c r="AI1771" s="100"/>
      <c r="AJ1771" s="99"/>
      <c r="AK1771" s="100"/>
      <c r="AL1771" s="34"/>
      <c r="AM1771" s="39"/>
      <c r="AN1771" s="97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72" spans="1:40" ht="19.5" customHeight="1" x14ac:dyDescent="0.25">
      <c r="A1772" s="90">
        <f t="shared" si="142"/>
        <v>2026</v>
      </c>
      <c r="B1772" s="90">
        <f t="shared" si="143"/>
        <v>1</v>
      </c>
      <c r="C1772" s="25">
        <v>46036</v>
      </c>
      <c r="D1772" s="91">
        <f t="shared" ca="1" si="140"/>
        <v>46097</v>
      </c>
      <c r="E1772" s="91" t="str">
        <f t="shared" ca="1" si="141"/>
        <v>2-Months</v>
      </c>
      <c r="F1772" s="91" t="str">
        <f>VLOOKUP(O1772,Stock[],5,FALSE)</f>
        <v>BE</v>
      </c>
      <c r="G1772" s="92" t="s">
        <v>2486</v>
      </c>
      <c r="H1772" s="93"/>
      <c r="I1772" s="94" t="s">
        <v>2181</v>
      </c>
      <c r="J1772" s="90" t="str">
        <f>VLOOKUP(I1772,Customers[],2,FALSE)</f>
        <v>အကွဲ</v>
      </c>
      <c r="K1772" s="90">
        <f>VLOOKUP(I1772,Customers[],4,FALSE)</f>
        <v>0</v>
      </c>
      <c r="L1772" s="90">
        <f>VLOOKUP(Table85[[#This Row],[CustomerID]],Table!H:K,3,0)</f>
        <v>0</v>
      </c>
      <c r="M1772" s="90">
        <f>VLOOKUP(I1772,Customers[],5,FALSE)</f>
        <v>0</v>
      </c>
      <c r="N1772" s="94" t="s">
        <v>12</v>
      </c>
      <c r="O1772" s="95" t="s">
        <v>1395</v>
      </c>
      <c r="P1772" s="90" t="str">
        <f>VLOOKUP(O1772,Stock[],2,FALSE)</f>
        <v>ရွှေမင်းသားမန်ကျည်းခေါင်ရည်</v>
      </c>
      <c r="Q1772" s="96">
        <f>VLOOKUP(O1772,Stock[],3,FALSE)</f>
        <v>0.64</v>
      </c>
      <c r="R1772" s="96">
        <f>VLOOKUP(O1772,Stock[],4,FALSE)</f>
        <v>14</v>
      </c>
      <c r="S1772" s="95">
        <v>1</v>
      </c>
      <c r="T1772" s="96">
        <f>(DailySales!$S1772/DailySales!$R1772)+DailySales!$U1772</f>
        <v>7.1428571428571425E-2</v>
      </c>
      <c r="U1772" s="95"/>
      <c r="V1772" s="97">
        <f>+DailySales!$T1772*DailySales!$R1772</f>
        <v>1</v>
      </c>
      <c r="W1772" s="97">
        <f>+DailySales!$V1772*DailySales!$Q1772</f>
        <v>0.64</v>
      </c>
      <c r="X1772" s="97">
        <f>VLOOKUP(O1772,Stock[],6,FALSE)</f>
        <v>830</v>
      </c>
      <c r="Y1772" s="97">
        <f>+DailySales!$V1772*DailySales!$X1772</f>
        <v>830</v>
      </c>
      <c r="Z1772" s="95"/>
      <c r="AA1772" s="95"/>
      <c r="AB1772" s="95"/>
      <c r="AC1772" s="95"/>
      <c r="AD1772" s="95"/>
      <c r="AE1772" s="98"/>
      <c r="AF1772" s="99">
        <v>46036</v>
      </c>
      <c r="AG1772" s="100">
        <v>830</v>
      </c>
      <c r="AH1772" s="99"/>
      <c r="AI1772" s="100"/>
      <c r="AJ1772" s="99"/>
      <c r="AK1772" s="100"/>
      <c r="AL1772" s="34"/>
      <c r="AM1772" s="39"/>
      <c r="AN1772" s="97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73" spans="1:40" ht="19.5" customHeight="1" x14ac:dyDescent="0.25">
      <c r="A1773" s="90">
        <f t="shared" si="142"/>
        <v>2026</v>
      </c>
      <c r="B1773" s="90">
        <f t="shared" si="143"/>
        <v>1</v>
      </c>
      <c r="C1773" s="25">
        <v>46036</v>
      </c>
      <c r="D1773" s="91">
        <f t="shared" ca="1" si="140"/>
        <v>46097</v>
      </c>
      <c r="E1773" s="91" t="str">
        <f t="shared" ca="1" si="141"/>
        <v>2-Months</v>
      </c>
      <c r="F1773" s="91" t="str">
        <f>VLOOKUP(O1773,Stock[],5,FALSE)</f>
        <v>BE</v>
      </c>
      <c r="G1773" s="92" t="s">
        <v>2486</v>
      </c>
      <c r="H1773" s="93"/>
      <c r="I1773" s="94" t="s">
        <v>2181</v>
      </c>
      <c r="J1773" s="90" t="str">
        <f>VLOOKUP(I1773,Customers[],2,FALSE)</f>
        <v>အကွဲ</v>
      </c>
      <c r="K1773" s="90">
        <f>VLOOKUP(I1773,Customers[],4,FALSE)</f>
        <v>0</v>
      </c>
      <c r="L1773" s="90">
        <f>VLOOKUP(Table85[[#This Row],[CustomerID]],Table!H:K,3,0)</f>
        <v>0</v>
      </c>
      <c r="M1773" s="90">
        <f>VLOOKUP(I1773,Customers[],5,FALSE)</f>
        <v>0</v>
      </c>
      <c r="N1773" s="94" t="s">
        <v>12</v>
      </c>
      <c r="O1773" s="95" t="s">
        <v>225</v>
      </c>
      <c r="P1773" s="90" t="str">
        <f>VLOOKUP(O1773,Stock[],2,FALSE)</f>
        <v>ချယ်ရီသံပုရာအရက်သန့်ကော် (1Ltr)</v>
      </c>
      <c r="Q1773" s="96">
        <f>VLOOKUP(O1773,Stock[],3,FALSE)</f>
        <v>1</v>
      </c>
      <c r="R1773" s="96">
        <f>VLOOKUP(O1773,Stock[],4,FALSE)</f>
        <v>12</v>
      </c>
      <c r="S1773" s="95">
        <v>1</v>
      </c>
      <c r="T1773" s="96">
        <f>(DailySales!$S1773/DailySales!$R1773)+DailySales!$U1773</f>
        <v>8.3333333333333329E-2</v>
      </c>
      <c r="U1773" s="95"/>
      <c r="V1773" s="97">
        <f>+DailySales!$T1773*DailySales!$R1773</f>
        <v>1</v>
      </c>
      <c r="W1773" s="97">
        <f>+DailySales!$V1773*DailySales!$Q1773</f>
        <v>1</v>
      </c>
      <c r="X1773" s="97">
        <f>VLOOKUP(O1773,Stock[],6,FALSE)</f>
        <v>1260</v>
      </c>
      <c r="Y1773" s="97">
        <f>+DailySales!$V1773*DailySales!$X1773</f>
        <v>1260</v>
      </c>
      <c r="Z1773" s="95"/>
      <c r="AA1773" s="95"/>
      <c r="AB1773" s="95"/>
      <c r="AC1773" s="95"/>
      <c r="AD1773" s="95"/>
      <c r="AE1773" s="98"/>
      <c r="AF1773" s="99">
        <v>46036</v>
      </c>
      <c r="AG1773" s="100">
        <v>1260</v>
      </c>
      <c r="AH1773" s="99"/>
      <c r="AI1773" s="100"/>
      <c r="AJ1773" s="99"/>
      <c r="AK1773" s="100"/>
      <c r="AL1773" s="34"/>
      <c r="AM1773" s="39"/>
      <c r="AN1773" s="97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74" spans="1:40" ht="19.5" customHeight="1" x14ac:dyDescent="0.25">
      <c r="A1774" s="90">
        <f t="shared" si="142"/>
        <v>2026</v>
      </c>
      <c r="B1774" s="90">
        <f t="shared" si="143"/>
        <v>1</v>
      </c>
      <c r="C1774" s="25">
        <v>46036</v>
      </c>
      <c r="D1774" s="91">
        <f t="shared" ca="1" si="140"/>
        <v>46097</v>
      </c>
      <c r="E1774" s="91" t="str">
        <f t="shared" ca="1" si="141"/>
        <v>2-Months</v>
      </c>
      <c r="F1774" s="91" t="str">
        <f>VLOOKUP(O1774,Stock[],5,FALSE)</f>
        <v>Whisky</v>
      </c>
      <c r="G1774" s="92" t="s">
        <v>2484</v>
      </c>
      <c r="H1774" s="93"/>
      <c r="I1774" s="94" t="s">
        <v>1473</v>
      </c>
      <c r="J1774" s="90" t="str">
        <f>VLOOKUP(I1774,Customers[],2,FALSE)</f>
        <v xml:space="preserve"> BB Liquor</v>
      </c>
      <c r="K1774" s="90" t="str">
        <f>VLOOKUP(I1774,Customers[],4,FALSE)</f>
        <v>Meiktila</v>
      </c>
      <c r="L1774" s="90" t="str">
        <f>VLOOKUP(Table85[[#This Row],[CustomerID]],Table!H:K,3,0)</f>
        <v>ပြည်သာယာ</v>
      </c>
      <c r="M1774" s="90" t="str">
        <f>VLOOKUP(I1774,Customers[],5,FALSE)</f>
        <v>Van-2</v>
      </c>
      <c r="N1774" s="34" t="s">
        <v>10</v>
      </c>
      <c r="O1774" s="95" t="s">
        <v>2113</v>
      </c>
      <c r="P1774" s="90" t="str">
        <f>VLOOKUP(O1774,Stock[],2,FALSE)</f>
        <v>Ngwe Taung 700ml</v>
      </c>
      <c r="Q1774" s="96">
        <f>VLOOKUP(O1774,Stock[],3,FALSE)</f>
        <v>0.7</v>
      </c>
      <c r="R1774" s="96">
        <f>VLOOKUP(O1774,Stock[],4,FALSE)</f>
        <v>12</v>
      </c>
      <c r="S1774" s="95"/>
      <c r="T1774" s="96">
        <f>(DailySales!$S1774/DailySales!$R1774)+DailySales!$U1774</f>
        <v>1</v>
      </c>
      <c r="U1774" s="95">
        <v>1</v>
      </c>
      <c r="V1774" s="97">
        <f>+DailySales!$T1774*DailySales!$R1774</f>
        <v>12</v>
      </c>
      <c r="W1774" s="97">
        <f>+DailySales!$V1774*DailySales!$Q1774</f>
        <v>8.3999999999999986</v>
      </c>
      <c r="X1774" s="97">
        <f>VLOOKUP(O1774,Stock[],6,FALSE)</f>
        <v>4700</v>
      </c>
      <c r="Y1774" s="97">
        <f>+DailySales!$V1774*DailySales!$X1774</f>
        <v>56400</v>
      </c>
      <c r="Z1774" s="95"/>
      <c r="AA1774" s="95"/>
      <c r="AB1774" s="95"/>
      <c r="AC1774" s="95"/>
      <c r="AD1774" s="95"/>
      <c r="AE1774" s="98"/>
      <c r="AF1774" s="99">
        <v>46037</v>
      </c>
      <c r="AG1774" s="100">
        <v>56400</v>
      </c>
      <c r="AH1774" s="99"/>
      <c r="AI1774" s="100"/>
      <c r="AJ1774" s="99"/>
      <c r="AK1774" s="100"/>
      <c r="AL1774" s="34"/>
      <c r="AM1774" s="39"/>
      <c r="AN1774" s="97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75" spans="1:40" ht="19.5" customHeight="1" x14ac:dyDescent="0.25">
      <c r="A1775" s="90">
        <f t="shared" si="142"/>
        <v>2026</v>
      </c>
      <c r="B1775" s="90">
        <f t="shared" si="143"/>
        <v>1</v>
      </c>
      <c r="C1775" s="25">
        <v>46036</v>
      </c>
      <c r="D1775" s="91">
        <f t="shared" ca="1" si="140"/>
        <v>46097</v>
      </c>
      <c r="E1775" s="91" t="str">
        <f t="shared" ca="1" si="141"/>
        <v>2-Months</v>
      </c>
      <c r="F1775" s="91" t="str">
        <f>VLOOKUP(O1775,Stock[],5,FALSE)</f>
        <v>Whisky</v>
      </c>
      <c r="G1775" s="92" t="s">
        <v>2485</v>
      </c>
      <c r="H1775" s="93"/>
      <c r="I1775" s="94" t="s">
        <v>625</v>
      </c>
      <c r="J1775" s="90" t="str">
        <f>VLOOKUP(I1775,Customers[],2,FALSE)</f>
        <v>စိန်ခြယ်</v>
      </c>
      <c r="K1775" s="90" t="str">
        <f>VLOOKUP(I1775,Customers[],4,FALSE)</f>
        <v>Meiktila</v>
      </c>
      <c r="L1775" s="90" t="str">
        <f>VLOOKUP(Table85[[#This Row],[CustomerID]],Table!H:K,3,0)</f>
        <v>ညောင်အိုင့်</v>
      </c>
      <c r="M1775" s="90" t="str">
        <f>VLOOKUP(I1775,Customers[],5,FALSE)</f>
        <v>Van-2</v>
      </c>
      <c r="N1775" s="34" t="s">
        <v>10</v>
      </c>
      <c r="O1775" s="95" t="s">
        <v>2113</v>
      </c>
      <c r="P1775" s="90" t="str">
        <f>VLOOKUP(O1775,Stock[],2,FALSE)</f>
        <v>Ngwe Taung 700ml</v>
      </c>
      <c r="Q1775" s="96">
        <f>VLOOKUP(O1775,Stock[],3,FALSE)</f>
        <v>0.7</v>
      </c>
      <c r="R1775" s="96">
        <f>VLOOKUP(O1775,Stock[],4,FALSE)</f>
        <v>12</v>
      </c>
      <c r="S1775" s="95"/>
      <c r="T1775" s="96">
        <f>(DailySales!$S1775/DailySales!$R1775)+DailySales!$U1775</f>
        <v>1</v>
      </c>
      <c r="U1775" s="95">
        <v>1</v>
      </c>
      <c r="V1775" s="97">
        <f>+DailySales!$T1775*DailySales!$R1775</f>
        <v>12</v>
      </c>
      <c r="W1775" s="97">
        <f>+DailySales!$V1775*DailySales!$Q1775</f>
        <v>8.3999999999999986</v>
      </c>
      <c r="X1775" s="97">
        <f>VLOOKUP(O1775,Stock[],6,FALSE)</f>
        <v>4700</v>
      </c>
      <c r="Y1775" s="97">
        <f>+DailySales!$V1775*DailySales!$X1775</f>
        <v>56400</v>
      </c>
      <c r="Z1775" s="95"/>
      <c r="AA1775" s="95"/>
      <c r="AB1775" s="95"/>
      <c r="AC1775" s="95"/>
      <c r="AD1775" s="95"/>
      <c r="AE1775" s="98"/>
      <c r="AF1775" s="99">
        <v>46037</v>
      </c>
      <c r="AG1775" s="100">
        <v>56400</v>
      </c>
      <c r="AH1775" s="99"/>
      <c r="AI1775" s="100"/>
      <c r="AJ1775" s="99"/>
      <c r="AK1775" s="100"/>
      <c r="AL1775" s="34"/>
      <c r="AM1775" s="39"/>
      <c r="AN1775" s="97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76" spans="1:40" ht="19.5" customHeight="1" x14ac:dyDescent="0.25">
      <c r="A1776" s="32">
        <f t="shared" si="142"/>
        <v>2026</v>
      </c>
      <c r="B1776" s="32">
        <f t="shared" si="143"/>
        <v>1</v>
      </c>
      <c r="C1776" s="25">
        <v>46036</v>
      </c>
      <c r="D1776" s="57">
        <f t="shared" ca="1" si="140"/>
        <v>46097</v>
      </c>
      <c r="E1776" s="57" t="str">
        <f t="shared" ca="1" si="141"/>
        <v>2-Months</v>
      </c>
      <c r="F1776" s="57" t="str">
        <f>VLOOKUP(O1776,Stock[],5,FALSE)</f>
        <v>BE</v>
      </c>
      <c r="G1776" s="33" t="s">
        <v>2483</v>
      </c>
      <c r="H1776" s="38" t="s">
        <v>283</v>
      </c>
      <c r="I1776" s="34" t="s">
        <v>218</v>
      </c>
      <c r="J1776" s="32" t="str">
        <f>VLOOKUP(I1776,Customers[],2,FALSE)</f>
        <v>ဘိုရှယ်</v>
      </c>
      <c r="K1776" s="32" t="str">
        <f>VLOOKUP(I1776,Customers[],4,FALSE)</f>
        <v>Mahlaing</v>
      </c>
      <c r="L1776" s="32" t="str">
        <f>VLOOKUP(Table85[[#This Row],[CustomerID]],Table!H:K,3,0)</f>
        <v>မလှိုင်</v>
      </c>
      <c r="M1776" s="32" t="str">
        <f>VLOOKUP(I1776,Customers[],5,FALSE)</f>
        <v>Van-2</v>
      </c>
      <c r="N1776" s="34" t="s">
        <v>9</v>
      </c>
      <c r="O1776" s="37" t="s">
        <v>219</v>
      </c>
      <c r="P1776" s="32" t="str">
        <f>VLOOKUP(O1776,Stock[],2,FALSE)</f>
        <v>ကင်းမြီးကောက်</v>
      </c>
      <c r="Q1776" s="35">
        <f>VLOOKUP(O1776,Stock[],3,FALSE)</f>
        <v>0.64</v>
      </c>
      <c r="R1776" s="35">
        <f>VLOOKUP(O1776,Stock[],4,FALSE)</f>
        <v>14</v>
      </c>
      <c r="S1776" s="37"/>
      <c r="T1776" s="35">
        <f>(DailySales!$S1776/DailySales!$R1776)+DailySales!$U1776</f>
        <v>50</v>
      </c>
      <c r="U1776" s="37">
        <v>50</v>
      </c>
      <c r="V1776" s="36">
        <f>+DailySales!$T1776*DailySales!$R1776</f>
        <v>700</v>
      </c>
      <c r="W1776" s="36">
        <f>+DailySales!$V1776*DailySales!$Q1776</f>
        <v>448</v>
      </c>
      <c r="X1776" s="36">
        <f>VLOOKUP(O1776,Stock[],6,FALSE)</f>
        <v>1330</v>
      </c>
      <c r="Y1776" s="36">
        <f>+DailySales!$V1776*DailySales!$X1776</f>
        <v>931000</v>
      </c>
      <c r="Z1776" s="37"/>
      <c r="AA1776" s="37"/>
      <c r="AB1776" s="37">
        <v>5000</v>
      </c>
      <c r="AC1776" s="37">
        <v>4900</v>
      </c>
      <c r="AD1776" s="37"/>
      <c r="AE1776" s="77">
        <v>17500</v>
      </c>
      <c r="AF1776" s="87">
        <v>46036</v>
      </c>
      <c r="AG1776" s="39">
        <v>938600</v>
      </c>
      <c r="AH1776" s="87"/>
      <c r="AI1776" s="39"/>
      <c r="AJ1776" s="87"/>
      <c r="AK1776" s="39"/>
      <c r="AL1776" s="34"/>
      <c r="AM1776" s="39"/>
      <c r="AN177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77" spans="1:40" ht="19.5" customHeight="1" x14ac:dyDescent="0.25">
      <c r="A1777" s="32">
        <f t="shared" si="142"/>
        <v>2026</v>
      </c>
      <c r="B1777" s="32">
        <f t="shared" si="143"/>
        <v>1</v>
      </c>
      <c r="C1777" s="25">
        <v>46037</v>
      </c>
      <c r="D1777" s="57">
        <f t="shared" ca="1" si="140"/>
        <v>46097</v>
      </c>
      <c r="E1777" s="57" t="str">
        <f t="shared" ca="1" si="141"/>
        <v>2-Months</v>
      </c>
      <c r="F1777" s="57" t="str">
        <f>VLOOKUP(O1777,Stock[],5,FALSE)</f>
        <v>BE</v>
      </c>
      <c r="G1777" s="33" t="s">
        <v>2487</v>
      </c>
      <c r="H1777" s="38" t="s">
        <v>275</v>
      </c>
      <c r="I1777" s="34" t="s">
        <v>335</v>
      </c>
      <c r="J1777" s="32" t="str">
        <f>VLOOKUP(I1777,Customers[],2,FALSE)</f>
        <v>Feel</v>
      </c>
      <c r="K1777" s="32" t="str">
        <f>VLOOKUP(I1777,Customers[],4,FALSE)</f>
        <v>Myingyan</v>
      </c>
      <c r="L1777" s="32" t="str">
        <f>VLOOKUP(Table85[[#This Row],[CustomerID]],Table!H:K,3,0)</f>
        <v>မြင်းခြံ</v>
      </c>
      <c r="M1777" s="32" t="str">
        <f>VLOOKUP(I1777,Customers[],5,FALSE)</f>
        <v>Van-1</v>
      </c>
      <c r="N1777" s="34" t="s">
        <v>9</v>
      </c>
      <c r="O1777" s="37" t="s">
        <v>2120</v>
      </c>
      <c r="P1777" s="32" t="str">
        <f>VLOOKUP(O1777,Stock[],2,FALSE)</f>
        <v>ဇေ အရက်သန့်</v>
      </c>
      <c r="Q1777" s="35">
        <f>VLOOKUP(O1777,Stock[],3,FALSE)</f>
        <v>0.64</v>
      </c>
      <c r="R1777" s="35">
        <f>VLOOKUP(O1777,Stock[],4,FALSE)</f>
        <v>14</v>
      </c>
      <c r="S1777" s="37"/>
      <c r="T1777" s="35">
        <f>(DailySales!$S1777/DailySales!$R1777)+DailySales!$U1777</f>
        <v>25</v>
      </c>
      <c r="U1777" s="37">
        <v>25</v>
      </c>
      <c r="V1777" s="36">
        <f>+DailySales!$T1777*DailySales!$R1777</f>
        <v>350</v>
      </c>
      <c r="W1777" s="36">
        <f>+DailySales!$V1777*DailySales!$Q1777</f>
        <v>224</v>
      </c>
      <c r="X1777" s="36">
        <f>VLOOKUP(O1777,Stock[],6,FALSE)</f>
        <v>1380</v>
      </c>
      <c r="Y1777" s="36">
        <f>+DailySales!$V1777*DailySales!$X1777</f>
        <v>483000</v>
      </c>
      <c r="Z1777" s="37"/>
      <c r="AA1777" s="37"/>
      <c r="AB1777" s="37">
        <v>1800</v>
      </c>
      <c r="AC1777" s="37">
        <v>2450</v>
      </c>
      <c r="AD1777" s="37"/>
      <c r="AE1777" s="77">
        <v>20000</v>
      </c>
      <c r="AF1777" s="87">
        <v>46037</v>
      </c>
      <c r="AG1777" s="39">
        <v>498750</v>
      </c>
      <c r="AH1777" s="87"/>
      <c r="AI1777" s="39"/>
      <c r="AJ1777" s="87"/>
      <c r="AK1777" s="39"/>
      <c r="AL1777" s="34"/>
      <c r="AM1777" s="39"/>
      <c r="AN177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78" spans="1:40" ht="19.5" customHeight="1" x14ac:dyDescent="0.25">
      <c r="A1778" s="32">
        <f t="shared" si="142"/>
        <v>2026</v>
      </c>
      <c r="B1778" s="32">
        <f t="shared" si="143"/>
        <v>1</v>
      </c>
      <c r="C1778" s="25">
        <v>46037</v>
      </c>
      <c r="D1778" s="57">
        <f t="shared" ca="1" si="140"/>
        <v>46097</v>
      </c>
      <c r="E1778" s="57" t="str">
        <f t="shared" ca="1" si="141"/>
        <v>2-Months</v>
      </c>
      <c r="F1778" s="57" t="str">
        <f>VLOOKUP(O1778,Stock[],5,FALSE)</f>
        <v>BE</v>
      </c>
      <c r="G1778" s="33" t="s">
        <v>2488</v>
      </c>
      <c r="H1778" s="38" t="s">
        <v>275</v>
      </c>
      <c r="I1778" s="34" t="s">
        <v>537</v>
      </c>
      <c r="J1778" s="32" t="str">
        <f>VLOOKUP(I1778,Customers[],2,FALSE)</f>
        <v>ပင်ဂွင်း</v>
      </c>
      <c r="K1778" s="32" t="str">
        <f>VLOOKUP(I1778,Customers[],4,FALSE)</f>
        <v>Myingyan</v>
      </c>
      <c r="L1778" s="32" t="str">
        <f>VLOOKUP(Table85[[#This Row],[CustomerID]],Table!H:K,3,0)</f>
        <v>မြင်းခြံ</v>
      </c>
      <c r="M1778" s="32" t="str">
        <f>VLOOKUP(I1778,Customers[],5,FALSE)</f>
        <v>Van-1</v>
      </c>
      <c r="N1778" s="34" t="s">
        <v>9</v>
      </c>
      <c r="O1778" s="37" t="s">
        <v>215</v>
      </c>
      <c r="P1778" s="32" t="str">
        <f>VLOOKUP(O1778,Stock[],2,FALSE)</f>
        <v>ဒဂုံနာနတ်</v>
      </c>
      <c r="Q1778" s="35">
        <f>VLOOKUP(O1778,Stock[],3,FALSE)</f>
        <v>0.64</v>
      </c>
      <c r="R1778" s="35">
        <f>VLOOKUP(O1778,Stock[],4,FALSE)</f>
        <v>24</v>
      </c>
      <c r="S1778" s="37"/>
      <c r="T1778" s="35">
        <f>(DailySales!$S1778/DailySales!$R1778)+DailySales!$U1778</f>
        <v>75</v>
      </c>
      <c r="U1778" s="37">
        <v>75</v>
      </c>
      <c r="V1778" s="36">
        <f>+DailySales!$T1778*DailySales!$R1778</f>
        <v>1800</v>
      </c>
      <c r="W1778" s="36">
        <f>+DailySales!$V1778*DailySales!$Q1778</f>
        <v>1152</v>
      </c>
      <c r="X1778" s="36">
        <f>VLOOKUP(O1778,Stock[],6,FALSE)</f>
        <v>1330</v>
      </c>
      <c r="Y1778" s="36">
        <f>+DailySales!$V1778*DailySales!$X1778</f>
        <v>2394000</v>
      </c>
      <c r="Z1778" s="37"/>
      <c r="AA1778" s="37"/>
      <c r="AB1778" s="37">
        <v>20000</v>
      </c>
      <c r="AC1778" s="37">
        <v>17500</v>
      </c>
      <c r="AD1778" s="37"/>
      <c r="AE1778" s="77">
        <v>135000</v>
      </c>
      <c r="AF1778" s="87">
        <v>46037</v>
      </c>
      <c r="AG1778" s="39">
        <v>2491500</v>
      </c>
      <c r="AH1778" s="87"/>
      <c r="AI1778" s="39"/>
      <c r="AJ1778" s="87"/>
      <c r="AK1778" s="39"/>
      <c r="AL1778" s="34"/>
      <c r="AM1778" s="39"/>
      <c r="AN177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79" spans="1:40" ht="19.5" customHeight="1" x14ac:dyDescent="0.25">
      <c r="A1779" s="32">
        <f t="shared" si="142"/>
        <v>2026</v>
      </c>
      <c r="B1779" s="32">
        <f t="shared" si="143"/>
        <v>1</v>
      </c>
      <c r="C1779" s="25">
        <v>46037</v>
      </c>
      <c r="D1779" s="57">
        <f t="shared" ca="1" si="140"/>
        <v>46097</v>
      </c>
      <c r="E1779" s="57" t="str">
        <f t="shared" ca="1" si="141"/>
        <v>2-Months</v>
      </c>
      <c r="F1779" s="57" t="str">
        <f>VLOOKUP(O1779,Stock[],5,FALSE)</f>
        <v>BE</v>
      </c>
      <c r="G1779" s="33" t="s">
        <v>2488</v>
      </c>
      <c r="H1779" s="38" t="s">
        <v>275</v>
      </c>
      <c r="I1779" s="34" t="s">
        <v>537</v>
      </c>
      <c r="J1779" s="32" t="str">
        <f>VLOOKUP(I1779,Customers[],2,FALSE)</f>
        <v>ပင်ဂွင်း</v>
      </c>
      <c r="K1779" s="32" t="str">
        <f>VLOOKUP(I1779,Customers[],4,FALSE)</f>
        <v>Myingyan</v>
      </c>
      <c r="L1779" s="32" t="str">
        <f>VLOOKUP(Table85[[#This Row],[CustomerID]],Table!H:K,3,0)</f>
        <v>မြင်းခြံ</v>
      </c>
      <c r="M1779" s="32" t="str">
        <f>VLOOKUP(I1779,Customers[],5,FALSE)</f>
        <v>Van-1</v>
      </c>
      <c r="N1779" s="34" t="s">
        <v>9</v>
      </c>
      <c r="O1779" s="37" t="s">
        <v>214</v>
      </c>
      <c r="P1779" s="32" t="str">
        <f>VLOOKUP(O1779,Stock[],2,FALSE)</f>
        <v>ကောင်းကြည်</v>
      </c>
      <c r="Q1779" s="35">
        <f>VLOOKUP(O1779,Stock[],3,FALSE)</f>
        <v>0.64</v>
      </c>
      <c r="R1779" s="35">
        <f>VLOOKUP(O1779,Stock[],4,FALSE)</f>
        <v>14</v>
      </c>
      <c r="S1779" s="37"/>
      <c r="T1779" s="35">
        <f>(DailySales!$S1779/DailySales!$R1779)+DailySales!$U1779</f>
        <v>50</v>
      </c>
      <c r="U1779" s="37">
        <v>50</v>
      </c>
      <c r="V1779" s="36">
        <f>+DailySales!$T1779*DailySales!$R1779</f>
        <v>700</v>
      </c>
      <c r="W1779" s="36">
        <f>+DailySales!$V1779*DailySales!$Q1779</f>
        <v>448</v>
      </c>
      <c r="X1779" s="36">
        <f>VLOOKUP(O1779,Stock[],6,FALSE)</f>
        <v>1330</v>
      </c>
      <c r="Y1779" s="36">
        <f>+DailySales!$V1779*DailySales!$X1779</f>
        <v>931000</v>
      </c>
      <c r="Z1779" s="37"/>
      <c r="AA1779" s="37"/>
      <c r="AB1779" s="37"/>
      <c r="AC1779" s="37"/>
      <c r="AD1779" s="37"/>
      <c r="AE1779" s="77">
        <v>40000</v>
      </c>
      <c r="AF1779" s="87">
        <v>46037</v>
      </c>
      <c r="AG1779" s="39">
        <v>971000</v>
      </c>
      <c r="AH1779" s="87"/>
      <c r="AI1779" s="39"/>
      <c r="AJ1779" s="87"/>
      <c r="AK1779" s="39"/>
      <c r="AL1779" s="34"/>
      <c r="AM1779" s="39"/>
      <c r="AN177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80" spans="1:40" ht="19.5" customHeight="1" x14ac:dyDescent="0.25">
      <c r="A1780" s="32">
        <f t="shared" si="142"/>
        <v>2026</v>
      </c>
      <c r="B1780" s="32">
        <f t="shared" si="143"/>
        <v>1</v>
      </c>
      <c r="C1780" s="25">
        <v>46037</v>
      </c>
      <c r="D1780" s="57">
        <f t="shared" ca="1" si="140"/>
        <v>46097</v>
      </c>
      <c r="E1780" s="57" t="str">
        <f t="shared" ca="1" si="141"/>
        <v>2-Months</v>
      </c>
      <c r="F1780" s="57" t="str">
        <f>VLOOKUP(O1780,Stock[],5,FALSE)</f>
        <v>BE</v>
      </c>
      <c r="G1780" s="33" t="s">
        <v>2489</v>
      </c>
      <c r="H1780" s="38" t="s">
        <v>275</v>
      </c>
      <c r="I1780" s="34" t="s">
        <v>352</v>
      </c>
      <c r="J1780" s="32" t="str">
        <f>VLOOKUP(I1780,Customers[],2,FALSE)</f>
        <v>Friend</v>
      </c>
      <c r="K1780" s="32" t="str">
        <f>VLOOKUP(I1780,Customers[],4,FALSE)</f>
        <v>Myingyan</v>
      </c>
      <c r="L1780" s="32" t="str">
        <f>VLOOKUP(Table85[[#This Row],[CustomerID]],Table!H:K,3,0)</f>
        <v>မြင်းခြံ</v>
      </c>
      <c r="M1780" s="32" t="str">
        <f>VLOOKUP(I1780,Customers[],5,FALSE)</f>
        <v>Van-1</v>
      </c>
      <c r="N1780" s="34" t="s">
        <v>9</v>
      </c>
      <c r="O1780" s="37" t="s">
        <v>202</v>
      </c>
      <c r="P1780" s="32" t="str">
        <f>VLOOKUP(O1780,Stock[],2,FALSE)</f>
        <v>"ဇေ" Vodka 700ml</v>
      </c>
      <c r="Q1780" s="35">
        <f>VLOOKUP(O1780,Stock[],3,FALSE)</f>
        <v>0.7</v>
      </c>
      <c r="R1780" s="35">
        <f>VLOOKUP(O1780,Stock[],4,FALSE)</f>
        <v>12</v>
      </c>
      <c r="S1780" s="37"/>
      <c r="T1780" s="35">
        <f>(DailySales!$S1780/DailySales!$R1780)+DailySales!$U1780</f>
        <v>50</v>
      </c>
      <c r="U1780" s="37">
        <v>50</v>
      </c>
      <c r="V1780" s="36">
        <f>+DailySales!$T1780*DailySales!$R1780</f>
        <v>600</v>
      </c>
      <c r="W1780" s="36">
        <f>+DailySales!$V1780*DailySales!$Q1780</f>
        <v>420</v>
      </c>
      <c r="X1780" s="36">
        <f>VLOOKUP(O1780,Stock[],6,FALSE)</f>
        <v>2020</v>
      </c>
      <c r="Y1780" s="36">
        <f>+DailySales!$V1780*DailySales!$X1780</f>
        <v>1212000</v>
      </c>
      <c r="Z1780" s="37"/>
      <c r="AA1780" s="37"/>
      <c r="AB1780" s="37">
        <v>8000</v>
      </c>
      <c r="AC1780" s="37">
        <v>28000</v>
      </c>
      <c r="AD1780" s="37"/>
      <c r="AE1780" s="77">
        <v>40000</v>
      </c>
      <c r="AF1780" s="87">
        <v>46037</v>
      </c>
      <c r="AG1780" s="39">
        <v>1216000</v>
      </c>
      <c r="AH1780" s="87"/>
      <c r="AI1780" s="39"/>
      <c r="AJ1780" s="87"/>
      <c r="AK1780" s="39"/>
      <c r="AL1780" s="34"/>
      <c r="AM1780" s="39"/>
      <c r="AN178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81" spans="1:40" ht="19.5" customHeight="1" x14ac:dyDescent="0.25">
      <c r="A1781" s="32">
        <f t="shared" si="142"/>
        <v>2026</v>
      </c>
      <c r="B1781" s="32">
        <f t="shared" si="143"/>
        <v>1</v>
      </c>
      <c r="C1781" s="25">
        <v>46037</v>
      </c>
      <c r="D1781" s="57">
        <f t="shared" ca="1" si="140"/>
        <v>46097</v>
      </c>
      <c r="E1781" s="57" t="str">
        <f t="shared" ca="1" si="141"/>
        <v>2-Months</v>
      </c>
      <c r="F1781" s="57" t="str">
        <f>VLOOKUP(O1781,Stock[],5,FALSE)</f>
        <v>Whisky</v>
      </c>
      <c r="G1781" s="33" t="s">
        <v>2490</v>
      </c>
      <c r="H1781" s="38" t="s">
        <v>275</v>
      </c>
      <c r="I1781" s="34" t="s">
        <v>832</v>
      </c>
      <c r="J1781" s="32" t="str">
        <f>VLOOKUP(I1781,Customers[],2,FALSE)</f>
        <v>အားသစ်</v>
      </c>
      <c r="K1781" s="32" t="str">
        <f>VLOOKUP(I1781,Customers[],4,FALSE)</f>
        <v>Myingyan</v>
      </c>
      <c r="L1781" s="32" t="str">
        <f>VLOOKUP(Table85[[#This Row],[CustomerID]],Table!H:K,3,0)</f>
        <v>မြင်းခြံ</v>
      </c>
      <c r="M1781" s="32" t="str">
        <f>VLOOKUP(I1781,Customers[],5,FALSE)</f>
        <v>Van-1</v>
      </c>
      <c r="N1781" s="34" t="s">
        <v>9</v>
      </c>
      <c r="O1781" s="37" t="s">
        <v>2108</v>
      </c>
      <c r="P1781" s="32" t="str">
        <f>VLOOKUP(O1781,Stock[],2,FALSE)</f>
        <v>Columbus Super Red Smooth 700 Ml</v>
      </c>
      <c r="Q1781" s="35">
        <f>VLOOKUP(O1781,Stock[],3,FALSE)</f>
        <v>0.7</v>
      </c>
      <c r="R1781" s="35">
        <f>VLOOKUP(O1781,Stock[],4,FALSE)</f>
        <v>12</v>
      </c>
      <c r="S1781" s="37"/>
      <c r="T1781" s="35">
        <f>(DailySales!$S1781/DailySales!$R1781)+DailySales!$U1781</f>
        <v>3</v>
      </c>
      <c r="U1781" s="37">
        <v>3</v>
      </c>
      <c r="V1781" s="36">
        <f>+DailySales!$T1781*DailySales!$R1781</f>
        <v>36</v>
      </c>
      <c r="W1781" s="36">
        <f>+DailySales!$V1781*DailySales!$Q1781</f>
        <v>25.2</v>
      </c>
      <c r="X1781" s="36">
        <f>VLOOKUP(O1781,Stock[],6,FALSE)</f>
        <v>5200</v>
      </c>
      <c r="Y1781" s="36">
        <f>+DailySales!$V1781*DailySales!$X1781</f>
        <v>187200</v>
      </c>
      <c r="Z1781" s="37"/>
      <c r="AA1781" s="37"/>
      <c r="AB1781" s="37"/>
      <c r="AC1781" s="37">
        <v>3000</v>
      </c>
      <c r="AD1781" s="37"/>
      <c r="AE1781" s="77">
        <v>2400</v>
      </c>
      <c r="AF1781" s="87">
        <v>46037</v>
      </c>
      <c r="AG1781" s="39">
        <v>186600</v>
      </c>
      <c r="AH1781" s="87"/>
      <c r="AI1781" s="39"/>
      <c r="AJ1781" s="87"/>
      <c r="AK1781" s="39"/>
      <c r="AL1781" s="34"/>
      <c r="AM1781" s="39"/>
      <c r="AN178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82" spans="1:40" ht="19.5" customHeight="1" x14ac:dyDescent="0.25">
      <c r="A1782" s="32">
        <f t="shared" si="142"/>
        <v>2026</v>
      </c>
      <c r="B1782" s="32">
        <f t="shared" si="143"/>
        <v>1</v>
      </c>
      <c r="C1782" s="25">
        <v>46037</v>
      </c>
      <c r="D1782" s="57">
        <f t="shared" ca="1" si="140"/>
        <v>46097</v>
      </c>
      <c r="E1782" s="57" t="str">
        <f t="shared" ca="1" si="141"/>
        <v>2-Months</v>
      </c>
      <c r="F1782" s="57" t="str">
        <f>VLOOKUP(O1782,Stock[],5,FALSE)</f>
        <v>BE</v>
      </c>
      <c r="G1782" s="33" t="s">
        <v>2491</v>
      </c>
      <c r="H1782" s="38" t="s">
        <v>275</v>
      </c>
      <c r="I1782" s="34" t="s">
        <v>495</v>
      </c>
      <c r="J1782" s="32" t="str">
        <f>VLOOKUP(I1782,Customers[],2,FALSE)</f>
        <v>မိုးယံ</v>
      </c>
      <c r="K1782" s="32" t="str">
        <f>VLOOKUP(I1782,Customers[],4,FALSE)</f>
        <v>Myingyan</v>
      </c>
      <c r="L1782" s="32" t="str">
        <f>VLOOKUP(Table85[[#This Row],[CustomerID]],Table!H:K,3,0)</f>
        <v>မြင်းခြံ</v>
      </c>
      <c r="M1782" s="32" t="str">
        <f>VLOOKUP(I1782,Customers[],5,FALSE)</f>
        <v>Van-1</v>
      </c>
      <c r="N1782" s="34" t="s">
        <v>9</v>
      </c>
      <c r="O1782" s="37" t="s">
        <v>2120</v>
      </c>
      <c r="P1782" s="32" t="str">
        <f>VLOOKUP(O1782,Stock[],2,FALSE)</f>
        <v>ဇေ အရက်သန့်</v>
      </c>
      <c r="Q1782" s="35">
        <f>VLOOKUP(O1782,Stock[],3,FALSE)</f>
        <v>0.64</v>
      </c>
      <c r="R1782" s="35">
        <f>VLOOKUP(O1782,Stock[],4,FALSE)</f>
        <v>14</v>
      </c>
      <c r="S1782" s="37"/>
      <c r="T1782" s="35">
        <f>(DailySales!$S1782/DailySales!$R1782)+DailySales!$U1782</f>
        <v>100</v>
      </c>
      <c r="U1782" s="37">
        <v>100</v>
      </c>
      <c r="V1782" s="36">
        <f>+DailySales!$T1782*DailySales!$R1782</f>
        <v>1400</v>
      </c>
      <c r="W1782" s="36">
        <f>+DailySales!$V1782*DailySales!$Q1782</f>
        <v>896</v>
      </c>
      <c r="X1782" s="36">
        <f>VLOOKUP(O1782,Stock[],6,FALSE)</f>
        <v>1380</v>
      </c>
      <c r="Y1782" s="36">
        <f>+DailySales!$V1782*DailySales!$X1782</f>
        <v>1932000</v>
      </c>
      <c r="Z1782" s="37"/>
      <c r="AA1782" s="37"/>
      <c r="AB1782" s="37">
        <v>12000</v>
      </c>
      <c r="AC1782" s="37">
        <v>9800</v>
      </c>
      <c r="AD1782" s="37"/>
      <c r="AE1782" s="77">
        <v>80000</v>
      </c>
      <c r="AF1782" s="87">
        <v>46037</v>
      </c>
      <c r="AG1782" s="39">
        <v>1990200</v>
      </c>
      <c r="AH1782" s="87"/>
      <c r="AI1782" s="39"/>
      <c r="AJ1782" s="87"/>
      <c r="AK1782" s="39"/>
      <c r="AL1782" s="34"/>
      <c r="AM1782" s="39"/>
      <c r="AN178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83" spans="1:40" ht="19.5" customHeight="1" x14ac:dyDescent="0.25">
      <c r="A1783" s="32">
        <f t="shared" si="142"/>
        <v>2026</v>
      </c>
      <c r="B1783" s="32">
        <f t="shared" si="143"/>
        <v>1</v>
      </c>
      <c r="C1783" s="25">
        <v>46037</v>
      </c>
      <c r="D1783" s="57">
        <f t="shared" ca="1" si="140"/>
        <v>46097</v>
      </c>
      <c r="E1783" s="57" t="str">
        <f t="shared" ca="1" si="141"/>
        <v>2-Months</v>
      </c>
      <c r="F1783" s="57" t="str">
        <f>VLOOKUP(O1783,Stock[],5,FALSE)</f>
        <v>BE</v>
      </c>
      <c r="G1783" s="33" t="s">
        <v>2492</v>
      </c>
      <c r="H1783" s="38" t="s">
        <v>275</v>
      </c>
      <c r="I1783" s="34" t="s">
        <v>809</v>
      </c>
      <c r="J1783" s="32" t="str">
        <f>VLOOKUP(I1783,Customers[],2,FALSE)</f>
        <v>ရာပြည့်မိုး</v>
      </c>
      <c r="K1783" s="32" t="str">
        <f>VLOOKUP(I1783,Customers[],4,FALSE)</f>
        <v>Bagan</v>
      </c>
      <c r="L1783" s="32" t="str">
        <f>VLOOKUP(Table85[[#This Row],[CustomerID]],Table!H:K,3,0)</f>
        <v>ညောင်ဦး</v>
      </c>
      <c r="M1783" s="32" t="str">
        <f>VLOOKUP(I1783,Customers[],5,FALSE)</f>
        <v>Van-1</v>
      </c>
      <c r="N1783" s="34" t="s">
        <v>9</v>
      </c>
      <c r="O1783" s="37" t="s">
        <v>2120</v>
      </c>
      <c r="P1783" s="32" t="str">
        <f>VLOOKUP(O1783,Stock[],2,FALSE)</f>
        <v>ဇေ အရက်သန့်</v>
      </c>
      <c r="Q1783" s="35">
        <f>VLOOKUP(O1783,Stock[],3,FALSE)</f>
        <v>0.64</v>
      </c>
      <c r="R1783" s="35">
        <f>VLOOKUP(O1783,Stock[],4,FALSE)</f>
        <v>14</v>
      </c>
      <c r="S1783" s="37"/>
      <c r="T1783" s="35">
        <f>(DailySales!$S1783/DailySales!$R1783)+DailySales!$U1783</f>
        <v>50</v>
      </c>
      <c r="U1783" s="37">
        <v>50</v>
      </c>
      <c r="V1783" s="36">
        <f>+DailySales!$T1783*DailySales!$R1783</f>
        <v>700</v>
      </c>
      <c r="W1783" s="36">
        <f>+DailySales!$V1783*DailySales!$Q1783</f>
        <v>448</v>
      </c>
      <c r="X1783" s="36">
        <f>VLOOKUP(O1783,Stock[],6,FALSE)</f>
        <v>1380</v>
      </c>
      <c r="Y1783" s="36">
        <f>+DailySales!$V1783*DailySales!$X1783</f>
        <v>966000</v>
      </c>
      <c r="Z1783" s="37"/>
      <c r="AA1783" s="37"/>
      <c r="AB1783" s="37">
        <v>5000</v>
      </c>
      <c r="AC1783" s="37">
        <v>4900</v>
      </c>
      <c r="AD1783" s="37"/>
      <c r="AE1783" s="77">
        <v>19000</v>
      </c>
      <c r="AF1783" s="87">
        <v>46037</v>
      </c>
      <c r="AG1783" s="39">
        <v>975100</v>
      </c>
      <c r="AH1783" s="87"/>
      <c r="AI1783" s="39"/>
      <c r="AJ1783" s="87"/>
      <c r="AK1783" s="39"/>
      <c r="AL1783" s="34"/>
      <c r="AM1783" s="39"/>
      <c r="AN178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84" spans="1:40" ht="19.5" customHeight="1" x14ac:dyDescent="0.25">
      <c r="A1784" s="32">
        <f t="shared" si="142"/>
        <v>2026</v>
      </c>
      <c r="B1784" s="32">
        <f t="shared" si="143"/>
        <v>1</v>
      </c>
      <c r="C1784" s="25">
        <v>46037</v>
      </c>
      <c r="D1784" s="57">
        <f t="shared" ca="1" si="140"/>
        <v>46097</v>
      </c>
      <c r="E1784" s="57" t="str">
        <f t="shared" ca="1" si="141"/>
        <v>2-Months</v>
      </c>
      <c r="F1784" s="57" t="str">
        <f>VLOOKUP(O1784,Stock[],5,FALSE)</f>
        <v>BE</v>
      </c>
      <c r="G1784" s="33" t="s">
        <v>2492</v>
      </c>
      <c r="H1784" s="38" t="s">
        <v>275</v>
      </c>
      <c r="I1784" s="34" t="s">
        <v>809</v>
      </c>
      <c r="J1784" s="32" t="str">
        <f>VLOOKUP(I1784,Customers[],2,FALSE)</f>
        <v>ရာပြည့်မိုး</v>
      </c>
      <c r="K1784" s="32" t="str">
        <f>VLOOKUP(I1784,Customers[],4,FALSE)</f>
        <v>Bagan</v>
      </c>
      <c r="L1784" s="32" t="str">
        <f>VLOOKUP(Table85[[#This Row],[CustomerID]],Table!H:K,3,0)</f>
        <v>ညောင်ဦး</v>
      </c>
      <c r="M1784" s="32" t="str">
        <f>VLOOKUP(I1784,Customers[],5,FALSE)</f>
        <v>Van-1</v>
      </c>
      <c r="N1784" s="34" t="s">
        <v>9</v>
      </c>
      <c r="O1784" s="37" t="s">
        <v>1777</v>
      </c>
      <c r="P1784" s="32" t="str">
        <f>VLOOKUP(O1784,Stock[],2,FALSE)</f>
        <v>ရွှေမန်းကော်(1Ltr)</v>
      </c>
      <c r="Q1784" s="35">
        <f>VLOOKUP(O1784,Stock[],3,FALSE)</f>
        <v>1</v>
      </c>
      <c r="R1784" s="35">
        <f>VLOOKUP(O1784,Stock[],4,FALSE)</f>
        <v>12</v>
      </c>
      <c r="S1784" s="37"/>
      <c r="T1784" s="35">
        <f>(DailySales!$S1784/DailySales!$R1784)+DailySales!$U1784</f>
        <v>5</v>
      </c>
      <c r="U1784" s="37">
        <v>5</v>
      </c>
      <c r="V1784" s="36">
        <f>+DailySales!$T1784*DailySales!$R1784</f>
        <v>60</v>
      </c>
      <c r="W1784" s="36">
        <f>+DailySales!$V1784*DailySales!$Q1784</f>
        <v>60</v>
      </c>
      <c r="X1784" s="36">
        <f>VLOOKUP(O1784,Stock[],6,FALSE)</f>
        <v>1600</v>
      </c>
      <c r="Y1784" s="36">
        <f>+DailySales!$V1784*DailySales!$X1784</f>
        <v>96000</v>
      </c>
      <c r="Z1784" s="37"/>
      <c r="AA1784" s="37"/>
      <c r="AB1784" s="37"/>
      <c r="AC1784" s="37"/>
      <c r="AD1784" s="37"/>
      <c r="AE1784" s="77"/>
      <c r="AF1784" s="87">
        <v>46037</v>
      </c>
      <c r="AG1784" s="39">
        <v>96000</v>
      </c>
      <c r="AH1784" s="87"/>
      <c r="AI1784" s="39"/>
      <c r="AJ1784" s="87"/>
      <c r="AK1784" s="39"/>
      <c r="AL1784" s="34"/>
      <c r="AM1784" s="39"/>
      <c r="AN178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85" spans="1:40" ht="19.5" customHeight="1" x14ac:dyDescent="0.25">
      <c r="A1785" s="32">
        <f t="shared" si="142"/>
        <v>2026</v>
      </c>
      <c r="B1785" s="32">
        <f t="shared" si="143"/>
        <v>1</v>
      </c>
      <c r="C1785" s="25">
        <v>46037</v>
      </c>
      <c r="D1785" s="57">
        <f t="shared" ca="1" si="140"/>
        <v>46097</v>
      </c>
      <c r="E1785" s="57" t="str">
        <f t="shared" ca="1" si="141"/>
        <v>2-Months</v>
      </c>
      <c r="F1785" s="57" t="str">
        <f>VLOOKUP(O1785,Stock[],5,FALSE)</f>
        <v>BE</v>
      </c>
      <c r="G1785" s="33" t="s">
        <v>2493</v>
      </c>
      <c r="H1785" s="38" t="s">
        <v>275</v>
      </c>
      <c r="I1785" s="34" t="s">
        <v>1357</v>
      </c>
      <c r="J1785" s="32" t="str">
        <f>VLOOKUP(I1785,Customers[],2,FALSE)</f>
        <v>ကိုဟိန်းသူ</v>
      </c>
      <c r="K1785" s="32" t="str">
        <f>VLOOKUP(I1785,Customers[],4,FALSE)</f>
        <v>Bagan</v>
      </c>
      <c r="L1785" s="32" t="str">
        <f>VLOOKUP(Table85[[#This Row],[CustomerID]],Table!H:K,3,0)</f>
        <v>ညောင်ဦး</v>
      </c>
      <c r="M1785" s="32" t="str">
        <f>VLOOKUP(I1785,Customers[],5,FALSE)</f>
        <v>Van-1</v>
      </c>
      <c r="N1785" s="34" t="s">
        <v>9</v>
      </c>
      <c r="O1785" s="37" t="s">
        <v>225</v>
      </c>
      <c r="P1785" s="32" t="str">
        <f>VLOOKUP(O1785,Stock[],2,FALSE)</f>
        <v>ချယ်ရီသံပုရာအရက်သန့်ကော် (1Ltr)</v>
      </c>
      <c r="Q1785" s="35">
        <f>VLOOKUP(O1785,Stock[],3,FALSE)</f>
        <v>1</v>
      </c>
      <c r="R1785" s="35">
        <f>VLOOKUP(O1785,Stock[],4,FALSE)</f>
        <v>12</v>
      </c>
      <c r="S1785" s="37"/>
      <c r="T1785" s="35">
        <f>(DailySales!$S1785/DailySales!$R1785)+DailySales!$U1785</f>
        <v>100</v>
      </c>
      <c r="U1785" s="37">
        <v>100</v>
      </c>
      <c r="V1785" s="36">
        <f>+DailySales!$T1785*DailySales!$R1785</f>
        <v>1200</v>
      </c>
      <c r="W1785" s="36">
        <f>+DailySales!$V1785*DailySales!$Q1785</f>
        <v>1200</v>
      </c>
      <c r="X1785" s="36">
        <f>VLOOKUP(O1785,Stock[],6,FALSE)</f>
        <v>1260</v>
      </c>
      <c r="Y1785" s="36">
        <f>+DailySales!$V1785*DailySales!$X1785</f>
        <v>1512000</v>
      </c>
      <c r="Z1785" s="37"/>
      <c r="AA1785" s="37"/>
      <c r="AB1785" s="37"/>
      <c r="AC1785" s="37"/>
      <c r="AD1785" s="37"/>
      <c r="AE1785" s="77">
        <v>38000</v>
      </c>
      <c r="AF1785" s="87">
        <v>46037</v>
      </c>
      <c r="AG1785" s="39">
        <v>1550000</v>
      </c>
      <c r="AH1785" s="87"/>
      <c r="AI1785" s="39"/>
      <c r="AJ1785" s="87"/>
      <c r="AK1785" s="39"/>
      <c r="AL1785" s="34"/>
      <c r="AM1785" s="39"/>
      <c r="AN178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86" spans="1:40" ht="19.5" customHeight="1" x14ac:dyDescent="0.25">
      <c r="A1786" s="32">
        <f t="shared" si="142"/>
        <v>2026</v>
      </c>
      <c r="B1786" s="32">
        <f t="shared" si="143"/>
        <v>1</v>
      </c>
      <c r="C1786" s="25">
        <v>46037</v>
      </c>
      <c r="D1786" s="57">
        <f t="shared" ca="1" si="140"/>
        <v>46097</v>
      </c>
      <c r="E1786" s="57" t="str">
        <f t="shared" ca="1" si="141"/>
        <v>2-Months</v>
      </c>
      <c r="F1786" s="57" t="str">
        <f>VLOOKUP(O1786,Stock[],5,FALSE)</f>
        <v>BE</v>
      </c>
      <c r="G1786" s="33" t="s">
        <v>2493</v>
      </c>
      <c r="H1786" s="38" t="s">
        <v>275</v>
      </c>
      <c r="I1786" s="34" t="s">
        <v>1357</v>
      </c>
      <c r="J1786" s="32" t="str">
        <f>VLOOKUP(I1786,Customers[],2,FALSE)</f>
        <v>ကိုဟိန်းသူ</v>
      </c>
      <c r="K1786" s="32" t="str">
        <f>VLOOKUP(I1786,Customers[],4,FALSE)</f>
        <v>Bagan</v>
      </c>
      <c r="L1786" s="32" t="str">
        <f>VLOOKUP(Table85[[#This Row],[CustomerID]],Table!H:K,3,0)</f>
        <v>ညောင်ဦး</v>
      </c>
      <c r="M1786" s="32" t="str">
        <f>VLOOKUP(I1786,Customers[],5,FALSE)</f>
        <v>Van-1</v>
      </c>
      <c r="N1786" s="34" t="s">
        <v>9</v>
      </c>
      <c r="O1786" s="37" t="s">
        <v>2120</v>
      </c>
      <c r="P1786" s="32" t="str">
        <f>VLOOKUP(O1786,Stock[],2,FALSE)</f>
        <v>ဇေ အရက်သန့်</v>
      </c>
      <c r="Q1786" s="35">
        <f>VLOOKUP(O1786,Stock[],3,FALSE)</f>
        <v>0.64</v>
      </c>
      <c r="R1786" s="35">
        <f>VLOOKUP(O1786,Stock[],4,FALSE)</f>
        <v>14</v>
      </c>
      <c r="S1786" s="37"/>
      <c r="T1786" s="35">
        <f>(DailySales!$S1786/DailySales!$R1786)+DailySales!$U1786</f>
        <v>80</v>
      </c>
      <c r="U1786" s="37">
        <v>80</v>
      </c>
      <c r="V1786" s="36">
        <f>+DailySales!$T1786*DailySales!$R1786</f>
        <v>1120</v>
      </c>
      <c r="W1786" s="36">
        <f>+DailySales!$V1786*DailySales!$Q1786</f>
        <v>716.80000000000007</v>
      </c>
      <c r="X1786" s="36">
        <f>VLOOKUP(O1786,Stock[],6,FALSE)</f>
        <v>1380</v>
      </c>
      <c r="Y1786" s="36">
        <f>+DailySales!$V1786*DailySales!$X1786</f>
        <v>1545600</v>
      </c>
      <c r="Z1786" s="37"/>
      <c r="AA1786" s="37"/>
      <c r="AB1786" s="37">
        <v>8000</v>
      </c>
      <c r="AC1786" s="37">
        <v>7840</v>
      </c>
      <c r="AD1786" s="37"/>
      <c r="AE1786" s="77">
        <v>30400</v>
      </c>
      <c r="AF1786" s="87">
        <v>46037</v>
      </c>
      <c r="AG1786" s="39">
        <v>1560160</v>
      </c>
      <c r="AH1786" s="87"/>
      <c r="AI1786" s="39"/>
      <c r="AJ1786" s="87"/>
      <c r="AK1786" s="39"/>
      <c r="AL1786" s="34"/>
      <c r="AM1786" s="39"/>
      <c r="AN178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87" spans="1:40" ht="19.5" customHeight="1" x14ac:dyDescent="0.25">
      <c r="A1787" s="32">
        <f t="shared" si="142"/>
        <v>2026</v>
      </c>
      <c r="B1787" s="32">
        <f t="shared" si="143"/>
        <v>1</v>
      </c>
      <c r="C1787" s="25">
        <v>46037</v>
      </c>
      <c r="D1787" s="57">
        <f t="shared" ca="1" si="140"/>
        <v>46097</v>
      </c>
      <c r="E1787" s="57" t="str">
        <f t="shared" ca="1" si="141"/>
        <v>2-Months</v>
      </c>
      <c r="F1787" s="57" t="str">
        <f>VLOOKUP(O1787,Stock[],5,FALSE)</f>
        <v>BE</v>
      </c>
      <c r="G1787" s="33" t="s">
        <v>2493</v>
      </c>
      <c r="H1787" s="38" t="s">
        <v>275</v>
      </c>
      <c r="I1787" s="34" t="s">
        <v>1357</v>
      </c>
      <c r="J1787" s="32" t="str">
        <f>VLOOKUP(I1787,Customers[],2,FALSE)</f>
        <v>ကိုဟိန်းသူ</v>
      </c>
      <c r="K1787" s="32" t="str">
        <f>VLOOKUP(I1787,Customers[],4,FALSE)</f>
        <v>Bagan</v>
      </c>
      <c r="L1787" s="32" t="str">
        <f>VLOOKUP(Table85[[#This Row],[CustomerID]],Table!H:K,3,0)</f>
        <v>ညောင်ဦး</v>
      </c>
      <c r="M1787" s="32" t="str">
        <f>VLOOKUP(I1787,Customers[],5,FALSE)</f>
        <v>Van-1</v>
      </c>
      <c r="N1787" s="34" t="s">
        <v>9</v>
      </c>
      <c r="O1787" s="37" t="s">
        <v>212</v>
      </c>
      <c r="P1787" s="32" t="str">
        <f>VLOOKUP(O1787,Stock[],2,FALSE)</f>
        <v>2 in 1 မန်ကျည်း</v>
      </c>
      <c r="Q1787" s="35">
        <f>VLOOKUP(O1787,Stock[],3,FALSE)</f>
        <v>0.64</v>
      </c>
      <c r="R1787" s="35">
        <f>VLOOKUP(O1787,Stock[],4,FALSE)</f>
        <v>14</v>
      </c>
      <c r="S1787" s="37"/>
      <c r="T1787" s="35">
        <f>(DailySales!$S1787/DailySales!$R1787)+DailySales!$U1787</f>
        <v>20</v>
      </c>
      <c r="U1787" s="37">
        <v>20</v>
      </c>
      <c r="V1787" s="36">
        <f>+DailySales!$T1787*DailySales!$R1787</f>
        <v>280</v>
      </c>
      <c r="W1787" s="36">
        <f>+DailySales!$V1787*DailySales!$Q1787</f>
        <v>179.20000000000002</v>
      </c>
      <c r="X1787" s="36">
        <f>VLOOKUP(O1787,Stock[],6,FALSE)</f>
        <v>1350</v>
      </c>
      <c r="Y1787" s="36">
        <f>+DailySales!$V1787*DailySales!$X1787</f>
        <v>378000</v>
      </c>
      <c r="Z1787" s="37"/>
      <c r="AA1787" s="37"/>
      <c r="AB1787" s="37"/>
      <c r="AC1787" s="37"/>
      <c r="AD1787" s="37"/>
      <c r="AE1787" s="77">
        <v>1400</v>
      </c>
      <c r="AF1787" s="87">
        <v>46037</v>
      </c>
      <c r="AG1787" s="39">
        <v>379400</v>
      </c>
      <c r="AH1787" s="87"/>
      <c r="AI1787" s="39"/>
      <c r="AJ1787" s="87"/>
      <c r="AK1787" s="39"/>
      <c r="AL1787" s="34"/>
      <c r="AM1787" s="39"/>
      <c r="AN178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88" spans="1:40" ht="19.5" customHeight="1" x14ac:dyDescent="0.25">
      <c r="A1788" s="32">
        <f t="shared" si="142"/>
        <v>2026</v>
      </c>
      <c r="B1788" s="32">
        <f t="shared" si="143"/>
        <v>1</v>
      </c>
      <c r="C1788" s="25">
        <v>46037</v>
      </c>
      <c r="D1788" s="57">
        <f t="shared" ca="1" si="140"/>
        <v>46097</v>
      </c>
      <c r="E1788" s="57" t="str">
        <f t="shared" ca="1" si="141"/>
        <v>2-Months</v>
      </c>
      <c r="F1788" s="57" t="str">
        <f>VLOOKUP(O1788,Stock[],5,FALSE)</f>
        <v>BE</v>
      </c>
      <c r="G1788" s="33" t="s">
        <v>2493</v>
      </c>
      <c r="H1788" s="38" t="s">
        <v>275</v>
      </c>
      <c r="I1788" s="34" t="s">
        <v>1357</v>
      </c>
      <c r="J1788" s="32" t="str">
        <f>VLOOKUP(I1788,Customers[],2,FALSE)</f>
        <v>ကိုဟိန်းသူ</v>
      </c>
      <c r="K1788" s="32" t="str">
        <f>VLOOKUP(I1788,Customers[],4,FALSE)</f>
        <v>Bagan</v>
      </c>
      <c r="L1788" s="32" t="str">
        <f>VLOOKUP(Table85[[#This Row],[CustomerID]],Table!H:K,3,0)</f>
        <v>ညောင်ဦး</v>
      </c>
      <c r="M1788" s="32" t="str">
        <f>VLOOKUP(I1788,Customers[],5,FALSE)</f>
        <v>Van-1</v>
      </c>
      <c r="N1788" s="34" t="s">
        <v>9</v>
      </c>
      <c r="O1788" s="37" t="s">
        <v>1777</v>
      </c>
      <c r="P1788" s="32" t="str">
        <f>VLOOKUP(O1788,Stock[],2,FALSE)</f>
        <v>ရွှေမန်းကော်(1Ltr)</v>
      </c>
      <c r="Q1788" s="35">
        <f>VLOOKUP(O1788,Stock[],3,FALSE)</f>
        <v>1</v>
      </c>
      <c r="R1788" s="35">
        <f>VLOOKUP(O1788,Stock[],4,FALSE)</f>
        <v>12</v>
      </c>
      <c r="S1788" s="37"/>
      <c r="T1788" s="35">
        <f>(DailySales!$S1788/DailySales!$R1788)+DailySales!$U1788</f>
        <v>30</v>
      </c>
      <c r="U1788" s="37">
        <v>30</v>
      </c>
      <c r="V1788" s="36">
        <f>+DailySales!$T1788*DailySales!$R1788</f>
        <v>360</v>
      </c>
      <c r="W1788" s="36">
        <f>+DailySales!$V1788*DailySales!$Q1788</f>
        <v>360</v>
      </c>
      <c r="X1788" s="36">
        <f>VLOOKUP(O1788,Stock[],6,FALSE)</f>
        <v>1600</v>
      </c>
      <c r="Y1788" s="36">
        <f>+DailySales!$V1788*DailySales!$X1788</f>
        <v>576000</v>
      </c>
      <c r="Z1788" s="37"/>
      <c r="AA1788" s="37"/>
      <c r="AB1788" s="37"/>
      <c r="AC1788" s="37"/>
      <c r="AD1788" s="37"/>
      <c r="AE1788" s="77"/>
      <c r="AF1788" s="87">
        <v>46037</v>
      </c>
      <c r="AG1788" s="39">
        <v>576000</v>
      </c>
      <c r="AH1788" s="87"/>
      <c r="AI1788" s="39"/>
      <c r="AJ1788" s="87"/>
      <c r="AK1788" s="39"/>
      <c r="AL1788" s="34"/>
      <c r="AM1788" s="39"/>
      <c r="AN178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89" spans="1:40" ht="19.5" customHeight="1" x14ac:dyDescent="0.25">
      <c r="A1789" s="32">
        <f t="shared" si="142"/>
        <v>2026</v>
      </c>
      <c r="B1789" s="32">
        <f t="shared" si="143"/>
        <v>1</v>
      </c>
      <c r="C1789" s="25">
        <v>46037</v>
      </c>
      <c r="D1789" s="57">
        <f t="shared" ca="1" si="140"/>
        <v>46097</v>
      </c>
      <c r="E1789" s="57" t="str">
        <f t="shared" ca="1" si="141"/>
        <v>2-Months</v>
      </c>
      <c r="F1789" s="57" t="str">
        <f>VLOOKUP(O1789,Stock[],5,FALSE)</f>
        <v>BE</v>
      </c>
      <c r="G1789" s="33" t="s">
        <v>2493</v>
      </c>
      <c r="H1789" s="38" t="s">
        <v>275</v>
      </c>
      <c r="I1789" s="34" t="s">
        <v>1014</v>
      </c>
      <c r="J1789" s="32" t="str">
        <f>VLOOKUP(I1789,Customers[],2,FALSE)</f>
        <v>FOC</v>
      </c>
      <c r="K1789" s="32">
        <f>VLOOKUP(I1789,Customers[],4,FALSE)</f>
        <v>0</v>
      </c>
      <c r="L1789" s="32">
        <f>VLOOKUP(Table85[[#This Row],[CustomerID]],Table!H:K,3,0)</f>
        <v>0</v>
      </c>
      <c r="M1789" s="32">
        <f>VLOOKUP(I1789,Customers[],5,FALSE)</f>
        <v>0</v>
      </c>
      <c r="N1789" s="34" t="s">
        <v>13</v>
      </c>
      <c r="O1789" s="37" t="s">
        <v>1777</v>
      </c>
      <c r="P1789" s="32" t="str">
        <f>VLOOKUP(O1789,Stock[],2,FALSE)</f>
        <v>ရွှေမန်းကော်(1Ltr)</v>
      </c>
      <c r="Q1789" s="35">
        <f>VLOOKUP(O1789,Stock[],3,FALSE)</f>
        <v>1</v>
      </c>
      <c r="R1789" s="35">
        <f>VLOOKUP(O1789,Stock[],4,FALSE)</f>
        <v>12</v>
      </c>
      <c r="S1789" s="37"/>
      <c r="T1789" s="35">
        <f>(DailySales!$S1789/DailySales!$R1789)+DailySales!$U1789</f>
        <v>2</v>
      </c>
      <c r="U1789" s="37">
        <v>2</v>
      </c>
      <c r="V1789" s="36">
        <f>+DailySales!$T1789*DailySales!$R1789</f>
        <v>24</v>
      </c>
      <c r="W1789" s="36">
        <f>+DailySales!$V1789*DailySales!$Q1789</f>
        <v>24</v>
      </c>
      <c r="X1789" s="36">
        <f>VLOOKUP(O1789,Stock[],6,FALSE)</f>
        <v>1600</v>
      </c>
      <c r="Y1789" s="36">
        <f>+DailySales!$V1789*DailySales!$X1789</f>
        <v>38400</v>
      </c>
      <c r="Z1789" s="37"/>
      <c r="AA1789" s="37"/>
      <c r="AB1789" s="37"/>
      <c r="AC1789" s="37"/>
      <c r="AD1789" s="37"/>
      <c r="AE1789" s="77"/>
      <c r="AF1789" s="87">
        <v>46037</v>
      </c>
      <c r="AG1789" s="39">
        <v>38400</v>
      </c>
      <c r="AH1789" s="87"/>
      <c r="AI1789" s="39"/>
      <c r="AJ1789" s="87"/>
      <c r="AK1789" s="39"/>
      <c r="AL1789" s="34"/>
      <c r="AM1789" s="39"/>
      <c r="AN178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90" spans="1:40" ht="19.5" customHeight="1" x14ac:dyDescent="0.25">
      <c r="A1790" s="32">
        <f t="shared" si="142"/>
        <v>2026</v>
      </c>
      <c r="B1790" s="32">
        <f t="shared" si="143"/>
        <v>1</v>
      </c>
      <c r="C1790" s="25">
        <v>46037</v>
      </c>
      <c r="D1790" s="57">
        <f t="shared" ca="1" si="140"/>
        <v>46097</v>
      </c>
      <c r="E1790" s="57" t="str">
        <f t="shared" ca="1" si="141"/>
        <v>2-Months</v>
      </c>
      <c r="F1790" s="57" t="str">
        <f>VLOOKUP(O1790,Stock[],5,FALSE)</f>
        <v>BE</v>
      </c>
      <c r="G1790" s="33" t="s">
        <v>2494</v>
      </c>
      <c r="H1790" s="38" t="s">
        <v>275</v>
      </c>
      <c r="I1790" s="34" t="s">
        <v>918</v>
      </c>
      <c r="J1790" s="32" t="str">
        <f>VLOOKUP(I1790,Customers[],2,FALSE)</f>
        <v>ဒေါ်သန်းထွား</v>
      </c>
      <c r="K1790" s="32" t="str">
        <f>VLOOKUP(I1790,Customers[],4,FALSE)</f>
        <v>Bagan</v>
      </c>
      <c r="L1790" s="32" t="str">
        <f>VLOOKUP(Table85[[#This Row],[CustomerID]],Table!H:K,3,0)</f>
        <v>ညောင်ဦး</v>
      </c>
      <c r="M1790" s="32" t="str">
        <f>VLOOKUP(I1790,Customers[],5,FALSE)</f>
        <v>Van-1</v>
      </c>
      <c r="N1790" s="34" t="s">
        <v>9</v>
      </c>
      <c r="O1790" s="37" t="s">
        <v>207</v>
      </c>
      <c r="P1790" s="32" t="str">
        <f>VLOOKUP(O1790,Stock[],2,FALSE)</f>
        <v>ရွှေမင်းသားခေါင်ရည်</v>
      </c>
      <c r="Q1790" s="35">
        <f>VLOOKUP(O1790,Stock[],3,FALSE)</f>
        <v>0.64</v>
      </c>
      <c r="R1790" s="35">
        <f>VLOOKUP(O1790,Stock[],4,FALSE)</f>
        <v>24</v>
      </c>
      <c r="S1790" s="37"/>
      <c r="T1790" s="35">
        <f>(DailySales!$S1790/DailySales!$R1790)+DailySales!$U1790</f>
        <v>5</v>
      </c>
      <c r="U1790" s="37">
        <v>5</v>
      </c>
      <c r="V1790" s="36">
        <f>+DailySales!$T1790*DailySales!$R1790</f>
        <v>120</v>
      </c>
      <c r="W1790" s="36">
        <f>+DailySales!$V1790*DailySales!$Q1790</f>
        <v>76.8</v>
      </c>
      <c r="X1790" s="36">
        <f>VLOOKUP(O1790,Stock[],6,FALSE)</f>
        <v>800</v>
      </c>
      <c r="Y1790" s="36">
        <f>+DailySales!$V1790*DailySales!$X1790</f>
        <v>96000</v>
      </c>
      <c r="Z1790" s="37"/>
      <c r="AA1790" s="37"/>
      <c r="AB1790" s="37"/>
      <c r="AC1790" s="37"/>
      <c r="AD1790" s="37"/>
      <c r="AE1790" s="77">
        <v>2500</v>
      </c>
      <c r="AF1790" s="87">
        <v>46037</v>
      </c>
      <c r="AG1790" s="39">
        <v>98500</v>
      </c>
      <c r="AH1790" s="87"/>
      <c r="AI1790" s="39"/>
      <c r="AJ1790" s="87"/>
      <c r="AK1790" s="39"/>
      <c r="AL1790" s="34"/>
      <c r="AM1790" s="39"/>
      <c r="AN179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91" spans="1:40" ht="19.5" customHeight="1" x14ac:dyDescent="0.25">
      <c r="A1791" s="32">
        <f t="shared" si="142"/>
        <v>2026</v>
      </c>
      <c r="B1791" s="32">
        <f t="shared" si="143"/>
        <v>1</v>
      </c>
      <c r="C1791" s="25">
        <v>46037</v>
      </c>
      <c r="D1791" s="57">
        <f t="shared" ca="1" si="140"/>
        <v>46097</v>
      </c>
      <c r="E1791" s="57" t="str">
        <f t="shared" ca="1" si="141"/>
        <v>2-Months</v>
      </c>
      <c r="F1791" s="57" t="str">
        <f>VLOOKUP(O1791,Stock[],5,FALSE)</f>
        <v>BE</v>
      </c>
      <c r="G1791" s="33" t="s">
        <v>2495</v>
      </c>
      <c r="H1791" s="38" t="s">
        <v>275</v>
      </c>
      <c r="I1791" s="34" t="s">
        <v>586</v>
      </c>
      <c r="J1791" s="32" t="str">
        <f>VLOOKUP(I1791,Customers[],2,FALSE)</f>
        <v>ကောင်းစံ</v>
      </c>
      <c r="K1791" s="32" t="str">
        <f>VLOOKUP(I1791,Customers[],4,FALSE)</f>
        <v>Bagan</v>
      </c>
      <c r="L1791" s="32" t="str">
        <f>VLOOKUP(Table85[[#This Row],[CustomerID]],Table!H:K,3,0)</f>
        <v>ပုဂမြို့သစ်</v>
      </c>
      <c r="M1791" s="32" t="str">
        <f>VLOOKUP(I1791,Customers[],5,FALSE)</f>
        <v>Van-1</v>
      </c>
      <c r="N1791" s="34" t="s">
        <v>9</v>
      </c>
      <c r="O1791" s="37" t="s">
        <v>205</v>
      </c>
      <c r="P1791" s="32" t="str">
        <f>VLOOKUP(O1791,Stock[],2,FALSE)</f>
        <v>ကောင်းကြည် ကော် 25%  (1Ltr )</v>
      </c>
      <c r="Q1791" s="35">
        <f>VLOOKUP(O1791,Stock[],3,FALSE)</f>
        <v>1</v>
      </c>
      <c r="R1791" s="35">
        <f>VLOOKUP(O1791,Stock[],4,FALSE)</f>
        <v>12</v>
      </c>
      <c r="S1791" s="37"/>
      <c r="T1791" s="35">
        <f>(DailySales!$S1791/DailySales!$R1791)+DailySales!$U1791</f>
        <v>3</v>
      </c>
      <c r="U1791" s="37">
        <v>3</v>
      </c>
      <c r="V1791" s="36">
        <f>+DailySales!$T1791*DailySales!$R1791</f>
        <v>36</v>
      </c>
      <c r="W1791" s="36">
        <f>+DailySales!$V1791*DailySales!$Q1791</f>
        <v>36</v>
      </c>
      <c r="X1791" s="36">
        <f>VLOOKUP(O1791,Stock[],6,FALSE)</f>
        <v>1530</v>
      </c>
      <c r="Y1791" s="36">
        <f>+DailySales!$V1791*DailySales!$X1791</f>
        <v>55080</v>
      </c>
      <c r="Z1791" s="37"/>
      <c r="AA1791" s="37"/>
      <c r="AB1791" s="37"/>
      <c r="AC1791" s="37"/>
      <c r="AD1791" s="37"/>
      <c r="AE1791" s="77">
        <v>1020</v>
      </c>
      <c r="AF1791" s="87">
        <v>46037</v>
      </c>
      <c r="AG1791" s="39">
        <v>56100</v>
      </c>
      <c r="AH1791" s="87"/>
      <c r="AI1791" s="39"/>
      <c r="AJ1791" s="87"/>
      <c r="AK1791" s="39"/>
      <c r="AL1791" s="34"/>
      <c r="AM1791" s="39"/>
      <c r="AN179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92" spans="1:40" ht="19.5" customHeight="1" x14ac:dyDescent="0.25">
      <c r="A1792" s="32">
        <f t="shared" si="142"/>
        <v>2026</v>
      </c>
      <c r="B1792" s="32">
        <f t="shared" si="143"/>
        <v>1</v>
      </c>
      <c r="C1792" s="25">
        <v>46037</v>
      </c>
      <c r="D1792" s="57">
        <f t="shared" ca="1" si="140"/>
        <v>46097</v>
      </c>
      <c r="E1792" s="57" t="str">
        <f t="shared" ca="1" si="141"/>
        <v>2-Months</v>
      </c>
      <c r="F1792" s="57" t="str">
        <f>VLOOKUP(O1792,Stock[],5,FALSE)</f>
        <v>BE</v>
      </c>
      <c r="G1792" s="33" t="s">
        <v>2495</v>
      </c>
      <c r="H1792" s="38" t="s">
        <v>275</v>
      </c>
      <c r="I1792" s="34" t="s">
        <v>586</v>
      </c>
      <c r="J1792" s="32" t="str">
        <f>VLOOKUP(I1792,Customers[],2,FALSE)</f>
        <v>ကောင်းစံ</v>
      </c>
      <c r="K1792" s="32" t="str">
        <f>VLOOKUP(I1792,Customers[],4,FALSE)</f>
        <v>Bagan</v>
      </c>
      <c r="L1792" s="32" t="str">
        <f>VLOOKUP(Table85[[#This Row],[CustomerID]],Table!H:K,3,0)</f>
        <v>ပုဂမြို့သစ်</v>
      </c>
      <c r="M1792" s="32" t="str">
        <f>VLOOKUP(I1792,Customers[],5,FALSE)</f>
        <v>Van-1</v>
      </c>
      <c r="N1792" s="34" t="s">
        <v>9</v>
      </c>
      <c r="O1792" s="37" t="s">
        <v>207</v>
      </c>
      <c r="P1792" s="32" t="str">
        <f>VLOOKUP(O1792,Stock[],2,FALSE)</f>
        <v>ရွှေမင်းသားခေါင်ရည်</v>
      </c>
      <c r="Q1792" s="35">
        <f>VLOOKUP(O1792,Stock[],3,FALSE)</f>
        <v>0.64</v>
      </c>
      <c r="R1792" s="35">
        <f>VLOOKUP(O1792,Stock[],4,FALSE)</f>
        <v>24</v>
      </c>
      <c r="S1792" s="37"/>
      <c r="T1792" s="35">
        <f>(DailySales!$S1792/DailySales!$R1792)+DailySales!$U1792</f>
        <v>2</v>
      </c>
      <c r="U1792" s="37">
        <v>2</v>
      </c>
      <c r="V1792" s="36">
        <f>+DailySales!$T1792*DailySales!$R1792</f>
        <v>48</v>
      </c>
      <c r="W1792" s="36">
        <f>+DailySales!$V1792*DailySales!$Q1792</f>
        <v>30.72</v>
      </c>
      <c r="X1792" s="36">
        <f>VLOOKUP(O1792,Stock[],6,FALSE)</f>
        <v>800</v>
      </c>
      <c r="Y1792" s="36">
        <f>+DailySales!$V1792*DailySales!$X1792</f>
        <v>38400</v>
      </c>
      <c r="Z1792" s="37"/>
      <c r="AA1792" s="37"/>
      <c r="AB1792" s="37"/>
      <c r="AC1792" s="37"/>
      <c r="AD1792" s="37"/>
      <c r="AE1792" s="77">
        <v>1000</v>
      </c>
      <c r="AF1792" s="87">
        <v>46037</v>
      </c>
      <c r="AG1792" s="39">
        <v>39400</v>
      </c>
      <c r="AH1792" s="87"/>
      <c r="AI1792" s="39"/>
      <c r="AJ1792" s="87"/>
      <c r="AK1792" s="39"/>
      <c r="AL1792" s="34"/>
      <c r="AM1792" s="39"/>
      <c r="AN179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93" spans="1:40" ht="19.5" customHeight="1" x14ac:dyDescent="0.25">
      <c r="A1793" s="32">
        <f t="shared" si="142"/>
        <v>2026</v>
      </c>
      <c r="B1793" s="32">
        <f t="shared" si="143"/>
        <v>1</v>
      </c>
      <c r="C1793" s="25">
        <v>46037</v>
      </c>
      <c r="D1793" s="57">
        <f t="shared" ca="1" si="140"/>
        <v>46097</v>
      </c>
      <c r="E1793" s="57" t="str">
        <f t="shared" ca="1" si="141"/>
        <v>2-Months</v>
      </c>
      <c r="F1793" s="57" t="str">
        <f>VLOOKUP(O1793,Stock[],5,FALSE)</f>
        <v>BE</v>
      </c>
      <c r="G1793" s="33" t="s">
        <v>2496</v>
      </c>
      <c r="H1793" s="38" t="s">
        <v>275</v>
      </c>
      <c r="I1793" s="34" t="s">
        <v>1448</v>
      </c>
      <c r="J1793" s="32" t="str">
        <f>VLOOKUP(I1793,Customers[],2,FALSE)</f>
        <v>ထွေးထွေး</v>
      </c>
      <c r="K1793" s="32" t="str">
        <f>VLOOKUP(I1793,Customers[],4,FALSE)</f>
        <v>Bagan</v>
      </c>
      <c r="L1793" s="32" t="str">
        <f>VLOOKUP(Table85[[#This Row],[CustomerID]],Table!H:K,3,0)</f>
        <v>ပုဂံ</v>
      </c>
      <c r="M1793" s="32" t="str">
        <f>VLOOKUP(I1793,Customers[],5,FALSE)</f>
        <v>Van-1</v>
      </c>
      <c r="N1793" s="34" t="s">
        <v>9</v>
      </c>
      <c r="O1793" s="37" t="s">
        <v>205</v>
      </c>
      <c r="P1793" s="32" t="str">
        <f>VLOOKUP(O1793,Stock[],2,FALSE)</f>
        <v>ကောင်းကြည် ကော် 25%  (1Ltr )</v>
      </c>
      <c r="Q1793" s="35">
        <f>VLOOKUP(O1793,Stock[],3,FALSE)</f>
        <v>1</v>
      </c>
      <c r="R1793" s="35">
        <f>VLOOKUP(O1793,Stock[],4,FALSE)</f>
        <v>12</v>
      </c>
      <c r="S1793" s="37"/>
      <c r="T1793" s="35">
        <f>(DailySales!$S1793/DailySales!$R1793)+DailySales!$U1793</f>
        <v>2</v>
      </c>
      <c r="U1793" s="37">
        <v>2</v>
      </c>
      <c r="V1793" s="36">
        <f>+DailySales!$T1793*DailySales!$R1793</f>
        <v>24</v>
      </c>
      <c r="W1793" s="36">
        <f>+DailySales!$V1793*DailySales!$Q1793</f>
        <v>24</v>
      </c>
      <c r="X1793" s="36">
        <f>VLOOKUP(O1793,Stock[],6,FALSE)</f>
        <v>1530</v>
      </c>
      <c r="Y1793" s="36">
        <f>+DailySales!$V1793*DailySales!$X1793</f>
        <v>36720</v>
      </c>
      <c r="Z1793" s="37"/>
      <c r="AA1793" s="37"/>
      <c r="AB1793" s="37"/>
      <c r="AC1793" s="37"/>
      <c r="AD1793" s="37"/>
      <c r="AE1793" s="77">
        <v>680</v>
      </c>
      <c r="AF1793" s="87">
        <v>46037</v>
      </c>
      <c r="AG1793" s="39">
        <v>37400</v>
      </c>
      <c r="AH1793" s="87"/>
      <c r="AI1793" s="39"/>
      <c r="AJ1793" s="87"/>
      <c r="AK1793" s="39"/>
      <c r="AL1793" s="34"/>
      <c r="AM1793" s="39"/>
      <c r="AN179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94" spans="1:40" ht="19.5" customHeight="1" x14ac:dyDescent="0.25">
      <c r="A1794" s="32">
        <f t="shared" si="142"/>
        <v>2026</v>
      </c>
      <c r="B1794" s="32">
        <f t="shared" si="143"/>
        <v>1</v>
      </c>
      <c r="C1794" s="25">
        <v>46037</v>
      </c>
      <c r="D1794" s="57">
        <f t="shared" ref="D1794:D1857" ca="1" si="144">TODAY()</f>
        <v>46097</v>
      </c>
      <c r="E1794" s="57" t="str">
        <f t="shared" ref="E1794:E1857" ca="1" si="145">DATEDIF(C1794,D1794,"M")&amp;"-Months"</f>
        <v>2-Months</v>
      </c>
      <c r="F1794" s="57" t="str">
        <f>VLOOKUP(O1794,Stock[],5,FALSE)</f>
        <v>BE</v>
      </c>
      <c r="G1794" s="33" t="s">
        <v>2496</v>
      </c>
      <c r="H1794" s="38" t="s">
        <v>275</v>
      </c>
      <c r="I1794" s="34" t="s">
        <v>1448</v>
      </c>
      <c r="J1794" s="32" t="str">
        <f>VLOOKUP(I1794,Customers[],2,FALSE)</f>
        <v>ထွေးထွေး</v>
      </c>
      <c r="K1794" s="32" t="str">
        <f>VLOOKUP(I1794,Customers[],4,FALSE)</f>
        <v>Bagan</v>
      </c>
      <c r="L1794" s="32" t="str">
        <f>VLOOKUP(Table85[[#This Row],[CustomerID]],Table!H:K,3,0)</f>
        <v>ပုဂံ</v>
      </c>
      <c r="M1794" s="32" t="str">
        <f>VLOOKUP(I1794,Customers[],5,FALSE)</f>
        <v>Van-1</v>
      </c>
      <c r="N1794" s="34" t="s">
        <v>9</v>
      </c>
      <c r="O1794" s="37" t="s">
        <v>2120</v>
      </c>
      <c r="P1794" s="32" t="str">
        <f>VLOOKUP(O1794,Stock[],2,FALSE)</f>
        <v>ဇေ အရက်သန့်</v>
      </c>
      <c r="Q1794" s="35">
        <f>VLOOKUP(O1794,Stock[],3,FALSE)</f>
        <v>0.64</v>
      </c>
      <c r="R1794" s="35">
        <f>VLOOKUP(O1794,Stock[],4,FALSE)</f>
        <v>14</v>
      </c>
      <c r="S1794" s="37"/>
      <c r="T1794" s="35">
        <f>(DailySales!$S1794/DailySales!$R1794)+DailySales!$U1794</f>
        <v>5</v>
      </c>
      <c r="U1794" s="37">
        <v>5</v>
      </c>
      <c r="V1794" s="36">
        <f>+DailySales!$T1794*DailySales!$R1794</f>
        <v>70</v>
      </c>
      <c r="W1794" s="36">
        <f>+DailySales!$V1794*DailySales!$Q1794</f>
        <v>44.800000000000004</v>
      </c>
      <c r="X1794" s="36">
        <f>VLOOKUP(O1794,Stock[],6,FALSE)</f>
        <v>1380</v>
      </c>
      <c r="Y1794" s="36">
        <f>+DailySales!$V1794*DailySales!$X1794</f>
        <v>96600</v>
      </c>
      <c r="Z1794" s="37"/>
      <c r="AA1794" s="37"/>
      <c r="AB1794" s="37"/>
      <c r="AC1794" s="37"/>
      <c r="AD1794" s="37"/>
      <c r="AE1794" s="77">
        <v>1900</v>
      </c>
      <c r="AF1794" s="87">
        <v>46037</v>
      </c>
      <c r="AG1794" s="39">
        <v>98500</v>
      </c>
      <c r="AH1794" s="87"/>
      <c r="AI1794" s="39"/>
      <c r="AJ1794" s="87"/>
      <c r="AK1794" s="39"/>
      <c r="AL1794" s="34"/>
      <c r="AM1794" s="39"/>
      <c r="AN179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95" spans="1:40" ht="19.5" customHeight="1" x14ac:dyDescent="0.25">
      <c r="A1795" s="32">
        <f t="shared" si="142"/>
        <v>2026</v>
      </c>
      <c r="B1795" s="32">
        <f t="shared" si="143"/>
        <v>1</v>
      </c>
      <c r="C1795" s="25">
        <v>46037</v>
      </c>
      <c r="D1795" s="57">
        <f t="shared" ca="1" si="144"/>
        <v>46097</v>
      </c>
      <c r="E1795" s="57" t="str">
        <f t="shared" ca="1" si="145"/>
        <v>2-Months</v>
      </c>
      <c r="F1795" s="57" t="str">
        <f>VLOOKUP(O1795,Stock[],5,FALSE)</f>
        <v>BE</v>
      </c>
      <c r="G1795" s="33" t="s">
        <v>2497</v>
      </c>
      <c r="H1795" s="38" t="s">
        <v>275</v>
      </c>
      <c r="I1795" s="34" t="s">
        <v>588</v>
      </c>
      <c r="J1795" s="32" t="str">
        <f>VLOOKUP(I1795,Customers[],2,FALSE)</f>
        <v>ရွှေကမ္ဘာ -၂</v>
      </c>
      <c r="K1795" s="32" t="str">
        <f>VLOOKUP(I1795,Customers[],4,FALSE)</f>
        <v>Bagan</v>
      </c>
      <c r="L1795" s="32" t="str">
        <f>VLOOKUP(Table85[[#This Row],[CustomerID]],Table!H:K,3,0)</f>
        <v>ညောင်ဦး</v>
      </c>
      <c r="M1795" s="32" t="str">
        <f>VLOOKUP(I1795,Customers[],5,FALSE)</f>
        <v>Van-1</v>
      </c>
      <c r="N1795" s="34" t="s">
        <v>9</v>
      </c>
      <c r="O1795" s="37" t="s">
        <v>207</v>
      </c>
      <c r="P1795" s="32" t="str">
        <f>VLOOKUP(O1795,Stock[],2,FALSE)</f>
        <v>ရွှေမင်းသားခေါင်ရည်</v>
      </c>
      <c r="Q1795" s="35">
        <f>VLOOKUP(O1795,Stock[],3,FALSE)</f>
        <v>0.64</v>
      </c>
      <c r="R1795" s="35">
        <f>VLOOKUP(O1795,Stock[],4,FALSE)</f>
        <v>24</v>
      </c>
      <c r="S1795" s="37"/>
      <c r="T1795" s="35">
        <f>(DailySales!$S1795/DailySales!$R1795)+DailySales!$U1795</f>
        <v>3</v>
      </c>
      <c r="U1795" s="37">
        <v>3</v>
      </c>
      <c r="V1795" s="36">
        <f>+DailySales!$T1795*DailySales!$R1795</f>
        <v>72</v>
      </c>
      <c r="W1795" s="36">
        <f>+DailySales!$V1795*DailySales!$Q1795</f>
        <v>46.08</v>
      </c>
      <c r="X1795" s="36">
        <f>VLOOKUP(O1795,Stock[],6,FALSE)</f>
        <v>800</v>
      </c>
      <c r="Y1795" s="36">
        <f>+DailySales!$V1795*DailySales!$X1795</f>
        <v>57600</v>
      </c>
      <c r="Z1795" s="37"/>
      <c r="AA1795" s="37"/>
      <c r="AB1795" s="37"/>
      <c r="AC1795" s="37"/>
      <c r="AD1795" s="37"/>
      <c r="AE1795" s="77">
        <v>1500</v>
      </c>
      <c r="AF1795" s="87">
        <v>46037</v>
      </c>
      <c r="AG1795" s="39">
        <v>59100</v>
      </c>
      <c r="AH1795" s="87"/>
      <c r="AI1795" s="39"/>
      <c r="AJ1795" s="87"/>
      <c r="AK1795" s="39"/>
      <c r="AL1795" s="34"/>
      <c r="AM1795" s="39"/>
      <c r="AN179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96" spans="1:40" ht="19.5" customHeight="1" x14ac:dyDescent="0.25">
      <c r="A1796" s="32">
        <f t="shared" si="142"/>
        <v>2026</v>
      </c>
      <c r="B1796" s="32">
        <f t="shared" si="143"/>
        <v>1</v>
      </c>
      <c r="C1796" s="25">
        <v>46037</v>
      </c>
      <c r="D1796" s="57">
        <f t="shared" ca="1" si="144"/>
        <v>46097</v>
      </c>
      <c r="E1796" s="57" t="str">
        <f t="shared" ca="1" si="145"/>
        <v>2-Months</v>
      </c>
      <c r="F1796" s="57" t="str">
        <f>VLOOKUP(O1796,Stock[],5,FALSE)</f>
        <v>BE</v>
      </c>
      <c r="G1796" s="33" t="s">
        <v>2498</v>
      </c>
      <c r="H1796" s="38" t="s">
        <v>275</v>
      </c>
      <c r="I1796" s="34" t="s">
        <v>2238</v>
      </c>
      <c r="J1796" s="32" t="str">
        <f>VLOOKUP(I1796,Customers[],2,FALSE)</f>
        <v>စစ်ဆေးရေးဂိတ်လက်ဆောင်</v>
      </c>
      <c r="K1796" s="32">
        <f>VLOOKUP(I1796,Customers[],4,FALSE)</f>
        <v>0</v>
      </c>
      <c r="L1796" s="32">
        <f>VLOOKUP(Table85[[#This Row],[CustomerID]],Table!H:K,3,0)</f>
        <v>0</v>
      </c>
      <c r="M1796" s="32">
        <f>VLOOKUP(I1796,Customers[],5,FALSE)</f>
        <v>0</v>
      </c>
      <c r="N1796" s="34" t="s">
        <v>13</v>
      </c>
      <c r="O1796" s="37" t="s">
        <v>217</v>
      </c>
      <c r="P1796" s="32" t="str">
        <f>VLOOKUP(O1796,Stock[],2,FALSE)</f>
        <v>လိမ္မော်ဖြူ</v>
      </c>
      <c r="Q1796" s="35">
        <f>VLOOKUP(O1796,Stock[],3,FALSE)</f>
        <v>0.64</v>
      </c>
      <c r="R1796" s="35">
        <f>VLOOKUP(O1796,Stock[],4,FALSE)</f>
        <v>24</v>
      </c>
      <c r="S1796" s="37">
        <v>8</v>
      </c>
      <c r="T1796" s="35">
        <f>(DailySales!$S1796/DailySales!$R1796)+DailySales!$U1796</f>
        <v>0.33333333333333331</v>
      </c>
      <c r="U1796" s="37"/>
      <c r="V1796" s="36">
        <f>+DailySales!$T1796*DailySales!$R1796</f>
        <v>8</v>
      </c>
      <c r="W1796" s="36">
        <f>+DailySales!$V1796*DailySales!$Q1796</f>
        <v>5.12</v>
      </c>
      <c r="X1796" s="36">
        <f>VLOOKUP(O1796,Stock[],6,FALSE)</f>
        <v>1330</v>
      </c>
      <c r="Y1796" s="36">
        <f>+DailySales!$V1796*DailySales!$X1796</f>
        <v>10640</v>
      </c>
      <c r="Z1796" s="37"/>
      <c r="AA1796" s="37"/>
      <c r="AB1796" s="37"/>
      <c r="AC1796" s="37"/>
      <c r="AD1796" s="37"/>
      <c r="AE1796" s="77"/>
      <c r="AF1796" s="87">
        <v>46037</v>
      </c>
      <c r="AG1796" s="39">
        <v>10640</v>
      </c>
      <c r="AH1796" s="87"/>
      <c r="AI1796" s="39"/>
      <c r="AJ1796" s="87"/>
      <c r="AK1796" s="39"/>
      <c r="AL1796" s="34"/>
      <c r="AM1796" s="39"/>
      <c r="AN179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97" spans="1:40" ht="19.5" customHeight="1" x14ac:dyDescent="0.25">
      <c r="A1797" s="32">
        <f t="shared" si="142"/>
        <v>2026</v>
      </c>
      <c r="B1797" s="32">
        <f t="shared" si="143"/>
        <v>1</v>
      </c>
      <c r="C1797" s="25">
        <v>46037</v>
      </c>
      <c r="D1797" s="57">
        <f t="shared" ca="1" si="144"/>
        <v>46097</v>
      </c>
      <c r="E1797" s="57" t="str">
        <f t="shared" ca="1" si="145"/>
        <v>2-Months</v>
      </c>
      <c r="F1797" s="57" t="str">
        <f>VLOOKUP(O1797,Stock[],5,FALSE)</f>
        <v>BE</v>
      </c>
      <c r="G1797" s="33" t="s">
        <v>2499</v>
      </c>
      <c r="H1797" s="38"/>
      <c r="I1797" s="34" t="s">
        <v>250</v>
      </c>
      <c r="J1797" s="32" t="str">
        <f>VLOOKUP(I1797,Customers[],2,FALSE)</f>
        <v>ပြည့််ဖြိုးကြွယ်</v>
      </c>
      <c r="K1797" s="32" t="str">
        <f>VLOOKUP(I1797,Customers[],4,FALSE)</f>
        <v>Myingyan</v>
      </c>
      <c r="L1797" s="32" t="str">
        <f>VLOOKUP(Table85[[#This Row],[CustomerID]],Table!H:K,3,0)</f>
        <v>မြင်းခြံ</v>
      </c>
      <c r="M1797" s="32" t="str">
        <f>VLOOKUP(I1797,Customers[],5,FALSE)</f>
        <v>Semi WS</v>
      </c>
      <c r="N1797" s="34" t="s">
        <v>10</v>
      </c>
      <c r="O1797" s="37" t="s">
        <v>2120</v>
      </c>
      <c r="P1797" s="32" t="str">
        <f>VLOOKUP(O1797,Stock[],2,FALSE)</f>
        <v>ဇေ အရက်သန့်</v>
      </c>
      <c r="Q1797" s="35">
        <f>VLOOKUP(O1797,Stock[],3,FALSE)</f>
        <v>0.64</v>
      </c>
      <c r="R1797" s="35">
        <f>VLOOKUP(O1797,Stock[],4,FALSE)</f>
        <v>14</v>
      </c>
      <c r="S1797" s="37"/>
      <c r="T1797" s="35">
        <f>(DailySales!$S1797/DailySales!$R1797)+DailySales!$U1797</f>
        <v>100</v>
      </c>
      <c r="U1797" s="37">
        <v>100</v>
      </c>
      <c r="V1797" s="36">
        <f>+DailySales!$T1797*DailySales!$R1797</f>
        <v>1400</v>
      </c>
      <c r="W1797" s="36">
        <f>+DailySales!$V1797*DailySales!$Q1797</f>
        <v>896</v>
      </c>
      <c r="X1797" s="36">
        <f>VLOOKUP(O1797,Stock[],6,FALSE)</f>
        <v>1380</v>
      </c>
      <c r="Y1797" s="36">
        <f>+DailySales!$V1797*DailySales!$X1797</f>
        <v>1932000</v>
      </c>
      <c r="Z1797" s="37"/>
      <c r="AA1797" s="37"/>
      <c r="AB1797" s="37"/>
      <c r="AC1797" s="37"/>
      <c r="AD1797" s="37"/>
      <c r="AE1797" s="77">
        <v>80000</v>
      </c>
      <c r="AF1797" s="87"/>
      <c r="AG1797" s="39"/>
      <c r="AH1797" s="87">
        <v>46037</v>
      </c>
      <c r="AI1797" s="39">
        <v>2012000</v>
      </c>
      <c r="AJ1797" s="87"/>
      <c r="AK1797" s="39"/>
      <c r="AL1797" s="34"/>
      <c r="AM1797" s="39"/>
      <c r="AN179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98" spans="1:40" ht="19.5" customHeight="1" x14ac:dyDescent="0.25">
      <c r="A1798" s="32">
        <f t="shared" si="142"/>
        <v>2026</v>
      </c>
      <c r="B1798" s="32">
        <f t="shared" si="143"/>
        <v>1</v>
      </c>
      <c r="C1798" s="25">
        <v>46037</v>
      </c>
      <c r="D1798" s="57">
        <f t="shared" ca="1" si="144"/>
        <v>46097</v>
      </c>
      <c r="E1798" s="57" t="str">
        <f t="shared" ca="1" si="145"/>
        <v>2-Months</v>
      </c>
      <c r="F1798" s="57" t="str">
        <f>VLOOKUP(O1798,Stock[],5,FALSE)</f>
        <v>BE</v>
      </c>
      <c r="G1798" s="33" t="s">
        <v>2499</v>
      </c>
      <c r="H1798" s="38"/>
      <c r="I1798" s="34" t="s">
        <v>250</v>
      </c>
      <c r="J1798" s="32" t="str">
        <f>VLOOKUP(I1798,Customers[],2,FALSE)</f>
        <v>ပြည့််ဖြိုးကြွယ်</v>
      </c>
      <c r="K1798" s="32" t="str">
        <f>VLOOKUP(I1798,Customers[],4,FALSE)</f>
        <v>Myingyan</v>
      </c>
      <c r="L1798" s="32" t="str">
        <f>VLOOKUP(Table85[[#This Row],[CustomerID]],Table!H:K,3,0)</f>
        <v>မြင်းခြံ</v>
      </c>
      <c r="M1798" s="32" t="str">
        <f>VLOOKUP(I1798,Customers[],5,FALSE)</f>
        <v>Semi WS</v>
      </c>
      <c r="N1798" s="34" t="s">
        <v>10</v>
      </c>
      <c r="O1798" s="37" t="s">
        <v>215</v>
      </c>
      <c r="P1798" s="32" t="str">
        <f>VLOOKUP(O1798,Stock[],2,FALSE)</f>
        <v>ဒဂုံနာနတ်</v>
      </c>
      <c r="Q1798" s="35">
        <f>VLOOKUP(O1798,Stock[],3,FALSE)</f>
        <v>0.64</v>
      </c>
      <c r="R1798" s="35">
        <f>VLOOKUP(O1798,Stock[],4,FALSE)</f>
        <v>24</v>
      </c>
      <c r="S1798" s="37"/>
      <c r="T1798" s="35">
        <f>(DailySales!$S1798/DailySales!$R1798)+DailySales!$U1798</f>
        <v>120</v>
      </c>
      <c r="U1798" s="37">
        <v>120</v>
      </c>
      <c r="V1798" s="36">
        <f>+DailySales!$T1798*DailySales!$R1798</f>
        <v>2880</v>
      </c>
      <c r="W1798" s="36">
        <f>+DailySales!$V1798*DailySales!$Q1798</f>
        <v>1843.2</v>
      </c>
      <c r="X1798" s="36">
        <f>VLOOKUP(O1798,Stock[],6,FALSE)</f>
        <v>1330</v>
      </c>
      <c r="Y1798" s="36">
        <f>+DailySales!$V1798*DailySales!$X1798</f>
        <v>3830400</v>
      </c>
      <c r="Z1798" s="37"/>
      <c r="AA1798" s="37"/>
      <c r="AB1798" s="37">
        <v>37000</v>
      </c>
      <c r="AC1798" s="37">
        <v>29960</v>
      </c>
      <c r="AD1798" s="37"/>
      <c r="AE1798" s="77">
        <v>216000</v>
      </c>
      <c r="AF1798" s="87"/>
      <c r="AG1798" s="39"/>
      <c r="AH1798" s="87">
        <v>46037</v>
      </c>
      <c r="AI1798" s="39">
        <v>3979440</v>
      </c>
      <c r="AJ1798" s="87"/>
      <c r="AK1798" s="39"/>
      <c r="AL1798" s="34"/>
      <c r="AM1798" s="39"/>
      <c r="AN179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799" spans="1:40" ht="19.5" customHeight="1" x14ac:dyDescent="0.25">
      <c r="A1799" s="32">
        <f t="shared" si="142"/>
        <v>2026</v>
      </c>
      <c r="B1799" s="32">
        <f t="shared" si="143"/>
        <v>1</v>
      </c>
      <c r="C1799" s="25">
        <v>46037</v>
      </c>
      <c r="D1799" s="57">
        <f t="shared" ca="1" si="144"/>
        <v>46097</v>
      </c>
      <c r="E1799" s="57" t="str">
        <f t="shared" ca="1" si="145"/>
        <v>2-Months</v>
      </c>
      <c r="F1799" s="57" t="str">
        <f>VLOOKUP(O1799,Stock[],5,FALSE)</f>
        <v>BE</v>
      </c>
      <c r="G1799" s="33" t="s">
        <v>2500</v>
      </c>
      <c r="H1799" s="38"/>
      <c r="I1799" s="34" t="s">
        <v>2238</v>
      </c>
      <c r="J1799" s="32" t="str">
        <f>VLOOKUP(I1799,Customers[],2,FALSE)</f>
        <v>စစ်ဆေးရေးဂိတ်လက်ဆောင်</v>
      </c>
      <c r="K1799" s="32">
        <f>VLOOKUP(I1799,Customers[],4,FALSE)</f>
        <v>0</v>
      </c>
      <c r="L1799" s="32">
        <f>VLOOKUP(Table85[[#This Row],[CustomerID]],Table!H:K,3,0)</f>
        <v>0</v>
      </c>
      <c r="M1799" s="32">
        <f>VLOOKUP(I1799,Customers[],5,FALSE)</f>
        <v>0</v>
      </c>
      <c r="N1799" s="34" t="s">
        <v>13</v>
      </c>
      <c r="O1799" s="37" t="s">
        <v>217</v>
      </c>
      <c r="P1799" s="32" t="str">
        <f>VLOOKUP(O1799,Stock[],2,FALSE)</f>
        <v>လိမ္မော်ဖြူ</v>
      </c>
      <c r="Q1799" s="35">
        <f>VLOOKUP(O1799,Stock[],3,FALSE)</f>
        <v>0.64</v>
      </c>
      <c r="R1799" s="35">
        <f>VLOOKUP(O1799,Stock[],4,FALSE)</f>
        <v>24</v>
      </c>
      <c r="S1799" s="37">
        <v>54</v>
      </c>
      <c r="T1799" s="35">
        <f>(DailySales!$S1799/DailySales!$R1799)+DailySales!$U1799</f>
        <v>2.25</v>
      </c>
      <c r="U1799" s="37"/>
      <c r="V1799" s="36">
        <f>+DailySales!$T1799*DailySales!$R1799</f>
        <v>54</v>
      </c>
      <c r="W1799" s="36">
        <f>+DailySales!$V1799*DailySales!$Q1799</f>
        <v>34.56</v>
      </c>
      <c r="X1799" s="36">
        <f>VLOOKUP(O1799,Stock[],6,FALSE)</f>
        <v>1330</v>
      </c>
      <c r="Y1799" s="36">
        <f>+DailySales!$V1799*DailySales!$X1799</f>
        <v>71820</v>
      </c>
      <c r="Z1799" s="37"/>
      <c r="AA1799" s="37"/>
      <c r="AB1799" s="37"/>
      <c r="AC1799" s="37"/>
      <c r="AD1799" s="37"/>
      <c r="AE1799" s="77"/>
      <c r="AF1799" s="87"/>
      <c r="AG1799" s="39">
        <v>71820</v>
      </c>
      <c r="AH1799" s="87"/>
      <c r="AI1799" s="39"/>
      <c r="AJ1799" s="87"/>
      <c r="AK1799" s="39"/>
      <c r="AL1799" s="34"/>
      <c r="AM1799" s="39"/>
      <c r="AN179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00" spans="1:40" ht="19.5" customHeight="1" x14ac:dyDescent="0.25">
      <c r="A1800" s="32">
        <f t="shared" ref="A1800:A1863" si="146">YEAR(C1800)</f>
        <v>2026</v>
      </c>
      <c r="B1800" s="32">
        <f t="shared" ref="B1800:B1863" si="147">MONTH(C1800)</f>
        <v>1</v>
      </c>
      <c r="C1800" s="25">
        <v>46037</v>
      </c>
      <c r="D1800" s="57">
        <f t="shared" ca="1" si="144"/>
        <v>46097</v>
      </c>
      <c r="E1800" s="57" t="str">
        <f t="shared" ca="1" si="145"/>
        <v>2-Months</v>
      </c>
      <c r="F1800" s="57" t="str">
        <f>VLOOKUP(O1800,Stock[],5,FALSE)</f>
        <v>BE</v>
      </c>
      <c r="G1800" s="33" t="s">
        <v>2501</v>
      </c>
      <c r="H1800" s="38"/>
      <c r="I1800" s="34" t="s">
        <v>249</v>
      </c>
      <c r="J1800" s="32" t="str">
        <f>VLOOKUP(I1800,Customers[],2,FALSE)</f>
        <v>ကိုလှဌေးအောင်</v>
      </c>
      <c r="K1800" s="32" t="str">
        <f>VLOOKUP(I1800,Customers[],4,FALSE)</f>
        <v>Myingyan</v>
      </c>
      <c r="L1800" s="32" t="str">
        <f>VLOOKUP(Table85[[#This Row],[CustomerID]],Table!H:K,3,0)</f>
        <v>မြင်းခြံ</v>
      </c>
      <c r="M1800" s="32" t="str">
        <f>VLOOKUP(I1800,Customers[],5,FALSE)</f>
        <v>Semi WS</v>
      </c>
      <c r="N1800" s="34" t="s">
        <v>10</v>
      </c>
      <c r="O1800" s="37" t="s">
        <v>2120</v>
      </c>
      <c r="P1800" s="32" t="str">
        <f>VLOOKUP(O1800,Stock[],2,FALSE)</f>
        <v>ဇေ အရက်သန့်</v>
      </c>
      <c r="Q1800" s="35">
        <f>VLOOKUP(O1800,Stock[],3,FALSE)</f>
        <v>0.64</v>
      </c>
      <c r="R1800" s="35">
        <f>VLOOKUP(O1800,Stock[],4,FALSE)</f>
        <v>14</v>
      </c>
      <c r="S1800" s="37"/>
      <c r="T1800" s="35">
        <f>(DailySales!$S1800/DailySales!$R1800)+DailySales!$U1800</f>
        <v>120</v>
      </c>
      <c r="U1800" s="37">
        <v>120</v>
      </c>
      <c r="V1800" s="36">
        <f>+DailySales!$T1800*DailySales!$R1800</f>
        <v>1680</v>
      </c>
      <c r="W1800" s="36">
        <f>+DailySales!$V1800*DailySales!$Q1800</f>
        <v>1075.2</v>
      </c>
      <c r="X1800" s="36">
        <f>VLOOKUP(O1800,Stock[],6,FALSE)</f>
        <v>1380</v>
      </c>
      <c r="Y1800" s="36">
        <f>+DailySales!$V1800*DailySales!$X1800</f>
        <v>2318400</v>
      </c>
      <c r="Z1800" s="37"/>
      <c r="AA1800" s="37"/>
      <c r="AB1800" s="37"/>
      <c r="AC1800" s="37"/>
      <c r="AD1800" s="37"/>
      <c r="AE1800" s="77">
        <v>96000</v>
      </c>
      <c r="AF1800" s="87"/>
      <c r="AG1800" s="39"/>
      <c r="AH1800" s="87">
        <v>46037</v>
      </c>
      <c r="AI1800" s="39">
        <v>2414400</v>
      </c>
      <c r="AJ1800" s="87"/>
      <c r="AK1800" s="39"/>
      <c r="AL1800" s="34"/>
      <c r="AM1800" s="39"/>
      <c r="AN180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01" spans="1:40" ht="19.5" customHeight="1" x14ac:dyDescent="0.25">
      <c r="A1801" s="32">
        <f t="shared" si="146"/>
        <v>2026</v>
      </c>
      <c r="B1801" s="32">
        <f t="shared" si="147"/>
        <v>1</v>
      </c>
      <c r="C1801" s="25">
        <v>46037</v>
      </c>
      <c r="D1801" s="57">
        <f t="shared" ca="1" si="144"/>
        <v>46097</v>
      </c>
      <c r="E1801" s="57" t="str">
        <f t="shared" ca="1" si="145"/>
        <v>2-Months</v>
      </c>
      <c r="F1801" s="57" t="str">
        <f>VLOOKUP(O1801,Stock[],5,FALSE)</f>
        <v>BE</v>
      </c>
      <c r="G1801" s="33" t="s">
        <v>2501</v>
      </c>
      <c r="H1801" s="38"/>
      <c r="I1801" s="34" t="s">
        <v>249</v>
      </c>
      <c r="J1801" s="32" t="str">
        <f>VLOOKUP(I1801,Customers[],2,FALSE)</f>
        <v>ကိုလှဌေးအောင်</v>
      </c>
      <c r="K1801" s="32" t="str">
        <f>VLOOKUP(I1801,Customers[],4,FALSE)</f>
        <v>Myingyan</v>
      </c>
      <c r="L1801" s="32" t="str">
        <f>VLOOKUP(Table85[[#This Row],[CustomerID]],Table!H:K,3,0)</f>
        <v>မြင်းခြံ</v>
      </c>
      <c r="M1801" s="32" t="str">
        <f>VLOOKUP(I1801,Customers[],5,FALSE)</f>
        <v>Semi WS</v>
      </c>
      <c r="N1801" s="34" t="s">
        <v>10</v>
      </c>
      <c r="O1801" s="37" t="s">
        <v>214</v>
      </c>
      <c r="P1801" s="32" t="str">
        <f>VLOOKUP(O1801,Stock[],2,FALSE)</f>
        <v>ကောင်းကြည်</v>
      </c>
      <c r="Q1801" s="35">
        <f>VLOOKUP(O1801,Stock[],3,FALSE)</f>
        <v>0.64</v>
      </c>
      <c r="R1801" s="35">
        <f>VLOOKUP(O1801,Stock[],4,FALSE)</f>
        <v>14</v>
      </c>
      <c r="S1801" s="37"/>
      <c r="T1801" s="35">
        <f>(DailySales!$S1801/DailySales!$R1801)+DailySales!$U1801</f>
        <v>30</v>
      </c>
      <c r="U1801" s="37">
        <v>30</v>
      </c>
      <c r="V1801" s="36">
        <f>+DailySales!$T1801*DailySales!$R1801</f>
        <v>420</v>
      </c>
      <c r="W1801" s="36">
        <f>+DailySales!$V1801*DailySales!$Q1801</f>
        <v>268.8</v>
      </c>
      <c r="X1801" s="36">
        <f>VLOOKUP(O1801,Stock[],6,FALSE)</f>
        <v>1330</v>
      </c>
      <c r="Y1801" s="36">
        <f>+DailySales!$V1801*DailySales!$X1801</f>
        <v>558600</v>
      </c>
      <c r="Z1801" s="37"/>
      <c r="AA1801" s="37"/>
      <c r="AB1801" s="37"/>
      <c r="AC1801" s="37"/>
      <c r="AD1801" s="37"/>
      <c r="AE1801" s="77">
        <v>24000</v>
      </c>
      <c r="AF1801" s="87"/>
      <c r="AG1801" s="39"/>
      <c r="AH1801" s="87">
        <v>46037</v>
      </c>
      <c r="AI1801" s="39">
        <v>414460</v>
      </c>
      <c r="AJ1801" s="87">
        <v>46037</v>
      </c>
      <c r="AK1801" s="39">
        <v>168140</v>
      </c>
      <c r="AL1801" s="34"/>
      <c r="AM1801" s="39"/>
      <c r="AN180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02" spans="1:40" ht="19.5" customHeight="1" x14ac:dyDescent="0.25">
      <c r="A1802" s="32">
        <f t="shared" si="146"/>
        <v>2026</v>
      </c>
      <c r="B1802" s="32">
        <f t="shared" si="147"/>
        <v>1</v>
      </c>
      <c r="C1802" s="25">
        <v>46037</v>
      </c>
      <c r="D1802" s="57">
        <f t="shared" ca="1" si="144"/>
        <v>46097</v>
      </c>
      <c r="E1802" s="57" t="str">
        <f t="shared" ca="1" si="145"/>
        <v>2-Months</v>
      </c>
      <c r="F1802" s="57" t="str">
        <f>VLOOKUP(O1802,Stock[],5,FALSE)</f>
        <v>BE</v>
      </c>
      <c r="G1802" s="33" t="s">
        <v>2501</v>
      </c>
      <c r="H1802" s="38"/>
      <c r="I1802" s="34" t="s">
        <v>249</v>
      </c>
      <c r="J1802" s="32" t="str">
        <f>VLOOKUP(I1802,Customers[],2,FALSE)</f>
        <v>ကိုလှဌေးအောင်</v>
      </c>
      <c r="K1802" s="32" t="str">
        <f>VLOOKUP(I1802,Customers[],4,FALSE)</f>
        <v>Myingyan</v>
      </c>
      <c r="L1802" s="32" t="str">
        <f>VLOOKUP(Table85[[#This Row],[CustomerID]],Table!H:K,3,0)</f>
        <v>မြင်းခြံ</v>
      </c>
      <c r="M1802" s="32" t="str">
        <f>VLOOKUP(I1802,Customers[],5,FALSE)</f>
        <v>Semi WS</v>
      </c>
      <c r="N1802" s="34" t="s">
        <v>10</v>
      </c>
      <c r="O1802" s="37" t="s">
        <v>215</v>
      </c>
      <c r="P1802" s="32" t="str">
        <f>VLOOKUP(O1802,Stock[],2,FALSE)</f>
        <v>ဒဂုံနာနတ်</v>
      </c>
      <c r="Q1802" s="35">
        <f>VLOOKUP(O1802,Stock[],3,FALSE)</f>
        <v>0.64</v>
      </c>
      <c r="R1802" s="35">
        <f>VLOOKUP(O1802,Stock[],4,FALSE)</f>
        <v>24</v>
      </c>
      <c r="S1802" s="37"/>
      <c r="T1802" s="35">
        <f>(DailySales!$S1802/DailySales!$R1802)+DailySales!$U1802</f>
        <v>30</v>
      </c>
      <c r="U1802" s="37">
        <v>30</v>
      </c>
      <c r="V1802" s="36">
        <f>+DailySales!$T1802*DailySales!$R1802</f>
        <v>720</v>
      </c>
      <c r="W1802" s="36">
        <f>+DailySales!$V1802*DailySales!$Q1802</f>
        <v>460.8</v>
      </c>
      <c r="X1802" s="36">
        <f>VLOOKUP(O1802,Stock[],6,FALSE)</f>
        <v>1330</v>
      </c>
      <c r="Y1802" s="36">
        <f>+DailySales!$V1802*DailySales!$X1802</f>
        <v>957600</v>
      </c>
      <c r="Z1802" s="37"/>
      <c r="AA1802" s="37"/>
      <c r="AB1802" s="37"/>
      <c r="AC1802" s="37"/>
      <c r="AD1802" s="37"/>
      <c r="AE1802" s="77">
        <v>54000</v>
      </c>
      <c r="AF1802" s="87"/>
      <c r="AG1802" s="39"/>
      <c r="AH1802" s="87"/>
      <c r="AI1802" s="39"/>
      <c r="AJ1802" s="87">
        <v>46037</v>
      </c>
      <c r="AK1802" s="39">
        <v>1011600</v>
      </c>
      <c r="AL1802" s="34"/>
      <c r="AM1802" s="39"/>
      <c r="AN180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03" spans="1:40" ht="19.5" customHeight="1" x14ac:dyDescent="0.25">
      <c r="A1803" s="32">
        <f t="shared" si="146"/>
        <v>2026</v>
      </c>
      <c r="B1803" s="32">
        <f t="shared" si="147"/>
        <v>1</v>
      </c>
      <c r="C1803" s="25">
        <v>46037</v>
      </c>
      <c r="D1803" s="57">
        <f t="shared" ca="1" si="144"/>
        <v>46097</v>
      </c>
      <c r="E1803" s="57" t="str">
        <f t="shared" ca="1" si="145"/>
        <v>2-Months</v>
      </c>
      <c r="F1803" s="57" t="str">
        <f>VLOOKUP(O1803,Stock[],5,FALSE)</f>
        <v>BE</v>
      </c>
      <c r="G1803" s="33" t="s">
        <v>2501</v>
      </c>
      <c r="H1803" s="38"/>
      <c r="I1803" s="34" t="s">
        <v>249</v>
      </c>
      <c r="J1803" s="32" t="str">
        <f>VLOOKUP(I1803,Customers[],2,FALSE)</f>
        <v>ကိုလှဌေးအောင်</v>
      </c>
      <c r="K1803" s="32" t="str">
        <f>VLOOKUP(I1803,Customers[],4,FALSE)</f>
        <v>Myingyan</v>
      </c>
      <c r="L1803" s="32" t="str">
        <f>VLOOKUP(Table85[[#This Row],[CustomerID]],Table!H:K,3,0)</f>
        <v>မြင်းခြံ</v>
      </c>
      <c r="M1803" s="32" t="str">
        <f>VLOOKUP(I1803,Customers[],5,FALSE)</f>
        <v>Semi WS</v>
      </c>
      <c r="N1803" s="34" t="s">
        <v>10</v>
      </c>
      <c r="O1803" s="37" t="s">
        <v>207</v>
      </c>
      <c r="P1803" s="32" t="str">
        <f>VLOOKUP(O1803,Stock[],2,FALSE)</f>
        <v>ရွှေမင်းသားခေါင်ရည်</v>
      </c>
      <c r="Q1803" s="35">
        <f>VLOOKUP(O1803,Stock[],3,FALSE)</f>
        <v>0.64</v>
      </c>
      <c r="R1803" s="35">
        <f>VLOOKUP(O1803,Stock[],4,FALSE)</f>
        <v>24</v>
      </c>
      <c r="S1803" s="37"/>
      <c r="T1803" s="35">
        <f>(DailySales!$S1803/DailySales!$R1803)+DailySales!$U1803</f>
        <v>20</v>
      </c>
      <c r="U1803" s="37">
        <v>20</v>
      </c>
      <c r="V1803" s="36">
        <f>+DailySales!$T1803*DailySales!$R1803</f>
        <v>480</v>
      </c>
      <c r="W1803" s="36">
        <f>+DailySales!$V1803*DailySales!$Q1803</f>
        <v>307.2</v>
      </c>
      <c r="X1803" s="36">
        <f>VLOOKUP(O1803,Stock[],6,FALSE)</f>
        <v>800</v>
      </c>
      <c r="Y1803" s="36">
        <f>+DailySales!$V1803*DailySales!$X1803</f>
        <v>384000</v>
      </c>
      <c r="Z1803" s="37"/>
      <c r="AA1803" s="37"/>
      <c r="AB1803" s="37"/>
      <c r="AC1803" s="37">
        <v>19740</v>
      </c>
      <c r="AD1803" s="37"/>
      <c r="AE1803" s="77">
        <v>36000</v>
      </c>
      <c r="AF1803" s="87"/>
      <c r="AG1803" s="39"/>
      <c r="AH1803" s="87"/>
      <c r="AI1803" s="39"/>
      <c r="AJ1803" s="87">
        <v>46037</v>
      </c>
      <c r="AK1803" s="39">
        <v>400260</v>
      </c>
      <c r="AL1803" s="34"/>
      <c r="AM1803" s="39"/>
      <c r="AN180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04" spans="1:40" ht="19.5" customHeight="1" x14ac:dyDescent="0.25">
      <c r="A1804" s="32">
        <f t="shared" si="146"/>
        <v>2026</v>
      </c>
      <c r="B1804" s="32">
        <f t="shared" si="147"/>
        <v>1</v>
      </c>
      <c r="C1804" s="25">
        <v>46037</v>
      </c>
      <c r="D1804" s="57">
        <f t="shared" ca="1" si="144"/>
        <v>46097</v>
      </c>
      <c r="E1804" s="57" t="str">
        <f t="shared" ca="1" si="145"/>
        <v>2-Months</v>
      </c>
      <c r="F1804" s="57" t="str">
        <f>VLOOKUP(O1804,Stock[],5,FALSE)</f>
        <v>BE</v>
      </c>
      <c r="G1804" s="33" t="s">
        <v>2502</v>
      </c>
      <c r="H1804" s="38"/>
      <c r="I1804" s="34" t="s">
        <v>227</v>
      </c>
      <c r="J1804" s="32" t="str">
        <f>VLOOKUP(I1804,Customers[],2,FALSE)</f>
        <v>Summer-2</v>
      </c>
      <c r="K1804" s="32" t="str">
        <f>VLOOKUP(I1804,Customers[],4,FALSE)</f>
        <v>Meiktila</v>
      </c>
      <c r="L1804" s="32" t="str">
        <f>VLOOKUP(Table85[[#This Row],[CustomerID]],Table!H:K,3,0)</f>
        <v>မိတ္ထီလာ</v>
      </c>
      <c r="M1804" s="32" t="str">
        <f>VLOOKUP(I1804,Customers[],5,FALSE)</f>
        <v>WholeSales</v>
      </c>
      <c r="N1804" s="34" t="s">
        <v>10</v>
      </c>
      <c r="O1804" s="37" t="s">
        <v>217</v>
      </c>
      <c r="P1804" s="32" t="str">
        <f>VLOOKUP(O1804,Stock[],2,FALSE)</f>
        <v>လိမ္မော်ဖြူ</v>
      </c>
      <c r="Q1804" s="35">
        <f>VLOOKUP(O1804,Stock[],3,FALSE)</f>
        <v>0.64</v>
      </c>
      <c r="R1804" s="35">
        <f>VLOOKUP(O1804,Stock[],4,FALSE)</f>
        <v>24</v>
      </c>
      <c r="S1804" s="37"/>
      <c r="T1804" s="35">
        <f>(DailySales!$S1804/DailySales!$R1804)+DailySales!$U1804</f>
        <v>35</v>
      </c>
      <c r="U1804" s="37">
        <v>35</v>
      </c>
      <c r="V1804" s="36">
        <f>+DailySales!$T1804*DailySales!$R1804</f>
        <v>840</v>
      </c>
      <c r="W1804" s="36">
        <f>+DailySales!$V1804*DailySales!$Q1804</f>
        <v>537.6</v>
      </c>
      <c r="X1804" s="36">
        <f>VLOOKUP(O1804,Stock[],6,FALSE)</f>
        <v>1330</v>
      </c>
      <c r="Y1804" s="36">
        <f>+DailySales!$V1804*DailySales!$X1804</f>
        <v>1117200</v>
      </c>
      <c r="Z1804" s="37"/>
      <c r="AA1804" s="37"/>
      <c r="AB1804" s="37"/>
      <c r="AC1804" s="37"/>
      <c r="AD1804" s="37"/>
      <c r="AE1804" s="77"/>
      <c r="AF1804" s="87"/>
      <c r="AG1804" s="39"/>
      <c r="AH1804" s="38">
        <v>46041</v>
      </c>
      <c r="AI1804" s="39">
        <v>1117200</v>
      </c>
      <c r="AJ1804" s="87"/>
      <c r="AK1804" s="39"/>
      <c r="AL1804" s="34"/>
      <c r="AM1804" s="39"/>
      <c r="AN180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05" spans="1:40" ht="19.5" customHeight="1" x14ac:dyDescent="0.25">
      <c r="A1805" s="32">
        <f t="shared" si="146"/>
        <v>2026</v>
      </c>
      <c r="B1805" s="32">
        <f t="shared" si="147"/>
        <v>1</v>
      </c>
      <c r="C1805" s="25">
        <v>46037</v>
      </c>
      <c r="D1805" s="57">
        <f t="shared" ca="1" si="144"/>
        <v>46097</v>
      </c>
      <c r="E1805" s="57" t="str">
        <f t="shared" ca="1" si="145"/>
        <v>2-Months</v>
      </c>
      <c r="F1805" s="57" t="str">
        <f>VLOOKUP(O1805,Stock[],5,FALSE)</f>
        <v>BE</v>
      </c>
      <c r="G1805" s="33" t="s">
        <v>2502</v>
      </c>
      <c r="H1805" s="38"/>
      <c r="I1805" s="34" t="s">
        <v>227</v>
      </c>
      <c r="J1805" s="32" t="str">
        <f>VLOOKUP(I1805,Customers[],2,FALSE)</f>
        <v>Summer-2</v>
      </c>
      <c r="K1805" s="32" t="str">
        <f>VLOOKUP(I1805,Customers[],4,FALSE)</f>
        <v>Meiktila</v>
      </c>
      <c r="L1805" s="32" t="str">
        <f>VLOOKUP(Table85[[#This Row],[CustomerID]],Table!H:K,3,0)</f>
        <v>မိတ္ထီလာ</v>
      </c>
      <c r="M1805" s="32" t="str">
        <f>VLOOKUP(I1805,Customers[],5,FALSE)</f>
        <v>WholeSales</v>
      </c>
      <c r="N1805" s="34" t="s">
        <v>10</v>
      </c>
      <c r="O1805" s="37" t="s">
        <v>218</v>
      </c>
      <c r="P1805" s="32" t="str">
        <f>VLOOKUP(O1805,Stock[],2,FALSE)</f>
        <v>Black Cat</v>
      </c>
      <c r="Q1805" s="35">
        <f>VLOOKUP(O1805,Stock[],3,FALSE)</f>
        <v>0.64</v>
      </c>
      <c r="R1805" s="35">
        <f>VLOOKUP(O1805,Stock[],4,FALSE)</f>
        <v>24</v>
      </c>
      <c r="S1805" s="37"/>
      <c r="T1805" s="35">
        <f>(DailySales!$S1805/DailySales!$R1805)+DailySales!$U1805</f>
        <v>10</v>
      </c>
      <c r="U1805" s="37">
        <v>10</v>
      </c>
      <c r="V1805" s="36">
        <f>+DailySales!$T1805*DailySales!$R1805</f>
        <v>240</v>
      </c>
      <c r="W1805" s="36">
        <f>+DailySales!$V1805*DailySales!$Q1805</f>
        <v>153.6</v>
      </c>
      <c r="X1805" s="36">
        <f>VLOOKUP(O1805,Stock[],6,FALSE)</f>
        <v>1330</v>
      </c>
      <c r="Y1805" s="36">
        <f>+DailySales!$V1805*DailySales!$X1805</f>
        <v>319200</v>
      </c>
      <c r="Z1805" s="37"/>
      <c r="AA1805" s="37"/>
      <c r="AB1805" s="37"/>
      <c r="AC1805" s="37"/>
      <c r="AD1805" s="37"/>
      <c r="AE1805" s="77"/>
      <c r="AF1805" s="87"/>
      <c r="AG1805" s="39"/>
      <c r="AH1805" s="38">
        <v>46041</v>
      </c>
      <c r="AI1805" s="39">
        <v>319200</v>
      </c>
      <c r="AJ1805" s="87"/>
      <c r="AK1805" s="39"/>
      <c r="AL1805" s="34"/>
      <c r="AM1805" s="39"/>
      <c r="AN180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06" spans="1:40" ht="19.5" customHeight="1" x14ac:dyDescent="0.25">
      <c r="A1806" s="32">
        <f t="shared" si="146"/>
        <v>2026</v>
      </c>
      <c r="B1806" s="32">
        <f t="shared" si="147"/>
        <v>1</v>
      </c>
      <c r="C1806" s="25">
        <v>46037</v>
      </c>
      <c r="D1806" s="57">
        <f t="shared" ca="1" si="144"/>
        <v>46097</v>
      </c>
      <c r="E1806" s="57" t="str">
        <f t="shared" ca="1" si="145"/>
        <v>2-Months</v>
      </c>
      <c r="F1806" s="57" t="str">
        <f>VLOOKUP(O1806,Stock[],5,FALSE)</f>
        <v>BE</v>
      </c>
      <c r="G1806" s="33" t="s">
        <v>2503</v>
      </c>
      <c r="H1806" s="38"/>
      <c r="I1806" s="34" t="s">
        <v>953</v>
      </c>
      <c r="J1806" s="32" t="str">
        <f>VLOOKUP(I1806,Customers[],2,FALSE)</f>
        <v>‌ရွှေခြင်္သေ့</v>
      </c>
      <c r="K1806" s="32" t="str">
        <f>VLOOKUP(I1806,Customers[],4,FALSE)</f>
        <v>Meiktila</v>
      </c>
      <c r="L1806" s="32" t="str">
        <f>VLOOKUP(Table85[[#This Row],[CustomerID]],Table!H:K,3,0)</f>
        <v>မိတ္ထီလာ</v>
      </c>
      <c r="M1806" s="32" t="str">
        <f>VLOOKUP(I1806,Customers[],5,FALSE)</f>
        <v>WholeSales/Contract</v>
      </c>
      <c r="N1806" s="34" t="s">
        <v>10</v>
      </c>
      <c r="O1806" s="37" t="s">
        <v>223</v>
      </c>
      <c r="P1806" s="32" t="str">
        <f>VLOOKUP(O1806,Stock[],2,FALSE)</f>
        <v>ချယ်ရီအရက်သန့်ကော် (.6Ltr)</v>
      </c>
      <c r="Q1806" s="35">
        <f>VLOOKUP(O1806,Stock[],3,FALSE)</f>
        <v>0.6</v>
      </c>
      <c r="R1806" s="35">
        <f>VLOOKUP(O1806,Stock[],4,FALSE)</f>
        <v>24</v>
      </c>
      <c r="S1806" s="37"/>
      <c r="T1806" s="35">
        <f>(DailySales!$S1806/DailySales!$R1806)+DailySales!$U1806</f>
        <v>5</v>
      </c>
      <c r="U1806" s="37">
        <v>5</v>
      </c>
      <c r="V1806" s="36">
        <f>+DailySales!$T1806*DailySales!$R1806</f>
        <v>120</v>
      </c>
      <c r="W1806" s="36">
        <f>+DailySales!$V1806*DailySales!$Q1806</f>
        <v>72</v>
      </c>
      <c r="X1806" s="36">
        <f>VLOOKUP(O1806,Stock[],6,FALSE)</f>
        <v>875</v>
      </c>
      <c r="Y1806" s="36">
        <f>+DailySales!$V1806*DailySales!$X1806</f>
        <v>105000</v>
      </c>
      <c r="Z1806" s="37"/>
      <c r="AA1806" s="37"/>
      <c r="AB1806" s="37"/>
      <c r="AC1806" s="37"/>
      <c r="AD1806" s="37"/>
      <c r="AE1806" s="77">
        <v>2500</v>
      </c>
      <c r="AF1806" s="87"/>
      <c r="AG1806" s="39"/>
      <c r="AH1806" s="87">
        <v>46037</v>
      </c>
      <c r="AI1806" s="39">
        <v>107500</v>
      </c>
      <c r="AJ1806" s="87"/>
      <c r="AK1806" s="39"/>
      <c r="AL1806" s="34"/>
      <c r="AM1806" s="39"/>
      <c r="AN180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07" spans="1:40" ht="19.5" customHeight="1" x14ac:dyDescent="0.25">
      <c r="A1807" s="32">
        <f t="shared" si="146"/>
        <v>2026</v>
      </c>
      <c r="B1807" s="32">
        <f t="shared" si="147"/>
        <v>1</v>
      </c>
      <c r="C1807" s="25">
        <v>46037</v>
      </c>
      <c r="D1807" s="57">
        <f t="shared" ca="1" si="144"/>
        <v>46097</v>
      </c>
      <c r="E1807" s="57" t="str">
        <f t="shared" ca="1" si="145"/>
        <v>2-Months</v>
      </c>
      <c r="F1807" s="57" t="str">
        <f>VLOOKUP(O1807,Stock[],5,FALSE)</f>
        <v>BE</v>
      </c>
      <c r="G1807" s="33" t="s">
        <v>2504</v>
      </c>
      <c r="H1807" s="38"/>
      <c r="I1807" s="34" t="s">
        <v>357</v>
      </c>
      <c r="J1807" s="32" t="str">
        <f>VLOOKUP(I1807,Customers[],2,FALSE)</f>
        <v>ရွှေရောင်စင်</v>
      </c>
      <c r="K1807" s="32" t="str">
        <f>VLOOKUP(I1807,Customers[],4,FALSE)</f>
        <v>Pakkoku</v>
      </c>
      <c r="L1807" s="32" t="str">
        <f>VLOOKUP(Table85[[#This Row],[CustomerID]],Table!H:K,3,0)</f>
        <v>ပခုက္ကူ</v>
      </c>
      <c r="M1807" s="32" t="str">
        <f>VLOOKUP(I1807,Customers[],5,FALSE)</f>
        <v>Semi WS</v>
      </c>
      <c r="N1807" s="34" t="s">
        <v>10</v>
      </c>
      <c r="O1807" s="37" t="s">
        <v>2120</v>
      </c>
      <c r="P1807" s="32" t="str">
        <f>VLOOKUP(O1807,Stock[],2,FALSE)</f>
        <v>ဇေ အရက်သန့်</v>
      </c>
      <c r="Q1807" s="35">
        <f>VLOOKUP(O1807,Stock[],3,FALSE)</f>
        <v>0.64</v>
      </c>
      <c r="R1807" s="35">
        <f>VLOOKUP(O1807,Stock[],4,FALSE)</f>
        <v>14</v>
      </c>
      <c r="S1807" s="37"/>
      <c r="T1807" s="35">
        <f>(DailySales!$S1807/DailySales!$R1807)+DailySales!$U1807</f>
        <v>20</v>
      </c>
      <c r="U1807" s="37">
        <v>20</v>
      </c>
      <c r="V1807" s="36">
        <f>+DailySales!$T1807*DailySales!$R1807</f>
        <v>280</v>
      </c>
      <c r="W1807" s="36">
        <f>+DailySales!$V1807*DailySales!$Q1807</f>
        <v>179.20000000000002</v>
      </c>
      <c r="X1807" s="36">
        <f>VLOOKUP(O1807,Stock[],6,FALSE)</f>
        <v>1380</v>
      </c>
      <c r="Y1807" s="36">
        <f>+DailySales!$V1807*DailySales!$X1807</f>
        <v>386400</v>
      </c>
      <c r="Z1807" s="37"/>
      <c r="AA1807" s="37"/>
      <c r="AB1807" s="37"/>
      <c r="AC1807" s="37"/>
      <c r="AD1807" s="37"/>
      <c r="AE1807" s="77">
        <v>8000</v>
      </c>
      <c r="AF1807" s="87"/>
      <c r="AG1807" s="39"/>
      <c r="AH1807" s="87">
        <v>46037</v>
      </c>
      <c r="AI1807" s="39">
        <v>394400</v>
      </c>
      <c r="AJ1807" s="87"/>
      <c r="AK1807" s="39"/>
      <c r="AL1807" s="34"/>
      <c r="AM1807" s="39"/>
      <c r="AN180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08" spans="1:40" ht="19.5" customHeight="1" x14ac:dyDescent="0.25">
      <c r="A1808" s="32">
        <f t="shared" si="146"/>
        <v>2026</v>
      </c>
      <c r="B1808" s="32">
        <f t="shared" si="147"/>
        <v>1</v>
      </c>
      <c r="C1808" s="25">
        <v>46037</v>
      </c>
      <c r="D1808" s="57">
        <f t="shared" ca="1" si="144"/>
        <v>46097</v>
      </c>
      <c r="E1808" s="57" t="str">
        <f t="shared" ca="1" si="145"/>
        <v>2-Months</v>
      </c>
      <c r="F1808" s="57" t="str">
        <f>VLOOKUP(O1808,Stock[],5,FALSE)</f>
        <v>BE</v>
      </c>
      <c r="G1808" s="33" t="s">
        <v>2504</v>
      </c>
      <c r="H1808" s="38"/>
      <c r="I1808" s="34" t="s">
        <v>357</v>
      </c>
      <c r="J1808" s="32" t="str">
        <f>VLOOKUP(I1808,Customers[],2,FALSE)</f>
        <v>ရွှေရောင်စင်</v>
      </c>
      <c r="K1808" s="32" t="str">
        <f>VLOOKUP(I1808,Customers[],4,FALSE)</f>
        <v>Pakkoku</v>
      </c>
      <c r="L1808" s="32" t="str">
        <f>VLOOKUP(Table85[[#This Row],[CustomerID]],Table!H:K,3,0)</f>
        <v>ပခုက္ကူ</v>
      </c>
      <c r="M1808" s="32" t="str">
        <f>VLOOKUP(I1808,Customers[],5,FALSE)</f>
        <v>Semi WS</v>
      </c>
      <c r="N1808" s="34" t="s">
        <v>10</v>
      </c>
      <c r="O1808" s="37" t="s">
        <v>209</v>
      </c>
      <c r="P1808" s="32" t="str">
        <f>VLOOKUP(O1808,Stock[],2,FALSE)</f>
        <v>ဇေယျဝတီ Red</v>
      </c>
      <c r="Q1808" s="35">
        <f>VLOOKUP(O1808,Stock[],3,FALSE)</f>
        <v>0.64</v>
      </c>
      <c r="R1808" s="35">
        <f>VLOOKUP(O1808,Stock[],4,FALSE)</f>
        <v>14</v>
      </c>
      <c r="S1808" s="37"/>
      <c r="T1808" s="35">
        <f>(DailySales!$S1808/DailySales!$R1808)+DailySales!$U1808</f>
        <v>50</v>
      </c>
      <c r="U1808" s="37">
        <v>50</v>
      </c>
      <c r="V1808" s="36">
        <f>+DailySales!$T1808*DailySales!$R1808</f>
        <v>700</v>
      </c>
      <c r="W1808" s="36">
        <f>+DailySales!$V1808*DailySales!$Q1808</f>
        <v>448</v>
      </c>
      <c r="X1808" s="36">
        <f>VLOOKUP(O1808,Stock[],6,FALSE)</f>
        <v>1330</v>
      </c>
      <c r="Y1808" s="36">
        <f>+DailySales!$V1808*DailySales!$X1808</f>
        <v>931000</v>
      </c>
      <c r="Z1808" s="37"/>
      <c r="AA1808" s="37"/>
      <c r="AB1808" s="37"/>
      <c r="AC1808" s="37"/>
      <c r="AD1808" s="37"/>
      <c r="AE1808" s="77">
        <v>20000</v>
      </c>
      <c r="AF1808" s="87"/>
      <c r="AG1808" s="39"/>
      <c r="AH1808" s="87">
        <v>46037</v>
      </c>
      <c r="AI1808" s="39">
        <v>951000</v>
      </c>
      <c r="AJ1808" s="87"/>
      <c r="AK1808" s="39"/>
      <c r="AL1808" s="34"/>
      <c r="AM1808" s="39"/>
      <c r="AN180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09" spans="1:40" ht="19.5" customHeight="1" x14ac:dyDescent="0.25">
      <c r="A1809" s="32">
        <f t="shared" si="146"/>
        <v>2026</v>
      </c>
      <c r="B1809" s="32">
        <f t="shared" si="147"/>
        <v>1</v>
      </c>
      <c r="C1809" s="25">
        <v>46037</v>
      </c>
      <c r="D1809" s="57">
        <f t="shared" ca="1" si="144"/>
        <v>46097</v>
      </c>
      <c r="E1809" s="57" t="str">
        <f t="shared" ca="1" si="145"/>
        <v>2-Months</v>
      </c>
      <c r="F1809" s="57" t="str">
        <f>VLOOKUP(O1809,Stock[],5,FALSE)</f>
        <v>BE</v>
      </c>
      <c r="G1809" s="33" t="s">
        <v>2504</v>
      </c>
      <c r="H1809" s="38"/>
      <c r="I1809" s="34" t="s">
        <v>357</v>
      </c>
      <c r="J1809" s="32" t="str">
        <f>VLOOKUP(I1809,Customers[],2,FALSE)</f>
        <v>ရွှေရောင်စင်</v>
      </c>
      <c r="K1809" s="32" t="str">
        <f>VLOOKUP(I1809,Customers[],4,FALSE)</f>
        <v>Pakkoku</v>
      </c>
      <c r="L1809" s="32" t="str">
        <f>VLOOKUP(Table85[[#This Row],[CustomerID]],Table!H:K,3,0)</f>
        <v>ပခုက္ကူ</v>
      </c>
      <c r="M1809" s="32" t="str">
        <f>VLOOKUP(I1809,Customers[],5,FALSE)</f>
        <v>Semi WS</v>
      </c>
      <c r="N1809" s="34" t="s">
        <v>10</v>
      </c>
      <c r="O1809" s="37" t="s">
        <v>212</v>
      </c>
      <c r="P1809" s="32" t="str">
        <f>VLOOKUP(O1809,Stock[],2,FALSE)</f>
        <v>2 in 1 မန်ကျည်း</v>
      </c>
      <c r="Q1809" s="35">
        <f>VLOOKUP(O1809,Stock[],3,FALSE)</f>
        <v>0.64</v>
      </c>
      <c r="R1809" s="35">
        <f>VLOOKUP(O1809,Stock[],4,FALSE)</f>
        <v>14</v>
      </c>
      <c r="S1809" s="37"/>
      <c r="T1809" s="35">
        <f>(DailySales!$S1809/DailySales!$R1809)+DailySales!$U1809</f>
        <v>30</v>
      </c>
      <c r="U1809" s="37">
        <v>30</v>
      </c>
      <c r="V1809" s="36">
        <f>+DailySales!$T1809*DailySales!$R1809</f>
        <v>420</v>
      </c>
      <c r="W1809" s="36">
        <f>+DailySales!$V1809*DailySales!$Q1809</f>
        <v>268.8</v>
      </c>
      <c r="X1809" s="36">
        <f>VLOOKUP(O1809,Stock[],6,FALSE)</f>
        <v>1350</v>
      </c>
      <c r="Y1809" s="36">
        <f>+DailySales!$V1809*DailySales!$X1809</f>
        <v>567000</v>
      </c>
      <c r="Z1809" s="37"/>
      <c r="AA1809" s="37"/>
      <c r="AB1809" s="37"/>
      <c r="AC1809" s="37">
        <v>9800</v>
      </c>
      <c r="AD1809" s="37"/>
      <c r="AE1809" s="77">
        <v>12000</v>
      </c>
      <c r="AF1809" s="87"/>
      <c r="AG1809" s="39"/>
      <c r="AH1809" s="87">
        <v>46037</v>
      </c>
      <c r="AI1809" s="39">
        <v>569200</v>
      </c>
      <c r="AJ1809" s="87"/>
      <c r="AK1809" s="39"/>
      <c r="AL1809" s="34"/>
      <c r="AM1809" s="39"/>
      <c r="AN180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10" spans="1:40" ht="19.5" customHeight="1" x14ac:dyDescent="0.25">
      <c r="A1810" s="32">
        <f t="shared" si="146"/>
        <v>2026</v>
      </c>
      <c r="B1810" s="32">
        <f t="shared" si="147"/>
        <v>1</v>
      </c>
      <c r="C1810" s="25">
        <v>46037</v>
      </c>
      <c r="D1810" s="57">
        <f t="shared" ca="1" si="144"/>
        <v>46097</v>
      </c>
      <c r="E1810" s="57" t="str">
        <f t="shared" ca="1" si="145"/>
        <v>2-Months</v>
      </c>
      <c r="F1810" s="57" t="str">
        <f>VLOOKUP(O1810,Stock[],5,FALSE)</f>
        <v>BE</v>
      </c>
      <c r="G1810" s="33" t="s">
        <v>2505</v>
      </c>
      <c r="H1810" s="38"/>
      <c r="I1810" s="34" t="s">
        <v>257</v>
      </c>
      <c r="J1810" s="32" t="str">
        <f>VLOOKUP(I1810,Customers[],2,FALSE)</f>
        <v>ဦးတင်မောင်</v>
      </c>
      <c r="K1810" s="32" t="str">
        <f>VLOOKUP(I1810,Customers[],4,FALSE)</f>
        <v>Pakkoku</v>
      </c>
      <c r="L1810" s="32" t="str">
        <f>VLOOKUP(Table85[[#This Row],[CustomerID]],Table!H:K,3,0)</f>
        <v>ပခုက္ကူ</v>
      </c>
      <c r="M1810" s="32" t="str">
        <f>VLOOKUP(I1810,Customers[],5,FALSE)</f>
        <v>WholeSales/Contract</v>
      </c>
      <c r="N1810" s="34" t="s">
        <v>10</v>
      </c>
      <c r="O1810" s="37" t="s">
        <v>2120</v>
      </c>
      <c r="P1810" s="32" t="str">
        <f>VLOOKUP(O1810,Stock[],2,FALSE)</f>
        <v>ဇေ အရက်သန့်</v>
      </c>
      <c r="Q1810" s="35">
        <f>VLOOKUP(O1810,Stock[],3,FALSE)</f>
        <v>0.64</v>
      </c>
      <c r="R1810" s="35">
        <f>VLOOKUP(O1810,Stock[],4,FALSE)</f>
        <v>14</v>
      </c>
      <c r="S1810" s="37"/>
      <c r="T1810" s="35">
        <f>(DailySales!$S1810/DailySales!$R1810)+DailySales!$U1810</f>
        <v>50</v>
      </c>
      <c r="U1810" s="37">
        <v>50</v>
      </c>
      <c r="V1810" s="36">
        <f>+DailySales!$T1810*DailySales!$R1810</f>
        <v>700</v>
      </c>
      <c r="W1810" s="36">
        <f>+DailySales!$V1810*DailySales!$Q1810</f>
        <v>448</v>
      </c>
      <c r="X1810" s="36">
        <f>VLOOKUP(O1810,Stock[],6,FALSE)</f>
        <v>1380</v>
      </c>
      <c r="Y1810" s="36">
        <f>+DailySales!$V1810*DailySales!$X1810</f>
        <v>966000</v>
      </c>
      <c r="Z1810" s="37"/>
      <c r="AA1810" s="37"/>
      <c r="AB1810" s="37"/>
      <c r="AC1810" s="37"/>
      <c r="AD1810" s="37"/>
      <c r="AE1810" s="77">
        <v>20000</v>
      </c>
      <c r="AF1810" s="87"/>
      <c r="AG1810" s="39"/>
      <c r="AH1810" s="87">
        <v>46037</v>
      </c>
      <c r="AI1810" s="39">
        <v>986000</v>
      </c>
      <c r="AJ1810" s="87"/>
      <c r="AK1810" s="39"/>
      <c r="AL1810" s="34"/>
      <c r="AM1810" s="39"/>
      <c r="AN181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11" spans="1:40" ht="19.5" customHeight="1" x14ac:dyDescent="0.25">
      <c r="A1811" s="32">
        <f t="shared" si="146"/>
        <v>2026</v>
      </c>
      <c r="B1811" s="32">
        <f t="shared" si="147"/>
        <v>1</v>
      </c>
      <c r="C1811" s="25">
        <v>46037</v>
      </c>
      <c r="D1811" s="57">
        <f t="shared" ca="1" si="144"/>
        <v>46097</v>
      </c>
      <c r="E1811" s="57" t="str">
        <f t="shared" ca="1" si="145"/>
        <v>2-Months</v>
      </c>
      <c r="F1811" s="57" t="str">
        <f>VLOOKUP(O1811,Stock[],5,FALSE)</f>
        <v>BE</v>
      </c>
      <c r="G1811" s="33" t="s">
        <v>2505</v>
      </c>
      <c r="H1811" s="38"/>
      <c r="I1811" s="34" t="s">
        <v>257</v>
      </c>
      <c r="J1811" s="32" t="str">
        <f>VLOOKUP(I1811,Customers[],2,FALSE)</f>
        <v>ဦးတင်မောင်</v>
      </c>
      <c r="K1811" s="32" t="str">
        <f>VLOOKUP(I1811,Customers[],4,FALSE)</f>
        <v>Pakkoku</v>
      </c>
      <c r="L1811" s="32" t="str">
        <f>VLOOKUP(Table85[[#This Row],[CustomerID]],Table!H:K,3,0)</f>
        <v>ပခုက္ကူ</v>
      </c>
      <c r="M1811" s="32" t="str">
        <f>VLOOKUP(I1811,Customers[],5,FALSE)</f>
        <v>WholeSales/Contract</v>
      </c>
      <c r="N1811" s="34" t="s">
        <v>10</v>
      </c>
      <c r="O1811" s="37" t="s">
        <v>209</v>
      </c>
      <c r="P1811" s="32" t="str">
        <f>VLOOKUP(O1811,Stock[],2,FALSE)</f>
        <v>ဇေယျဝတီ Red</v>
      </c>
      <c r="Q1811" s="35">
        <f>VLOOKUP(O1811,Stock[],3,FALSE)</f>
        <v>0.64</v>
      </c>
      <c r="R1811" s="35">
        <f>VLOOKUP(O1811,Stock[],4,FALSE)</f>
        <v>14</v>
      </c>
      <c r="S1811" s="37"/>
      <c r="T1811" s="35">
        <f>(DailySales!$S1811/DailySales!$R1811)+DailySales!$U1811</f>
        <v>100</v>
      </c>
      <c r="U1811" s="37">
        <v>100</v>
      </c>
      <c r="V1811" s="36">
        <f>+DailySales!$T1811*DailySales!$R1811</f>
        <v>1400</v>
      </c>
      <c r="W1811" s="36">
        <f>+DailySales!$V1811*DailySales!$Q1811</f>
        <v>896</v>
      </c>
      <c r="X1811" s="36">
        <f>VLOOKUP(O1811,Stock[],6,FALSE)</f>
        <v>1330</v>
      </c>
      <c r="Y1811" s="36">
        <f>+DailySales!$V1811*DailySales!$X1811</f>
        <v>1862000</v>
      </c>
      <c r="Z1811" s="37"/>
      <c r="AA1811" s="37"/>
      <c r="AB1811" s="37"/>
      <c r="AC1811" s="37"/>
      <c r="AD1811" s="37"/>
      <c r="AE1811" s="77">
        <v>40000</v>
      </c>
      <c r="AF1811" s="87"/>
      <c r="AG1811" s="39"/>
      <c r="AH1811" s="87">
        <v>46037</v>
      </c>
      <c r="AI1811" s="39">
        <v>1902000</v>
      </c>
      <c r="AJ1811" s="87"/>
      <c r="AK1811" s="39"/>
      <c r="AL1811" s="34"/>
      <c r="AM1811" s="39"/>
      <c r="AN181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12" spans="1:40" ht="19.5" customHeight="1" x14ac:dyDescent="0.25">
      <c r="A1812" s="32">
        <f t="shared" si="146"/>
        <v>2026</v>
      </c>
      <c r="B1812" s="32">
        <f t="shared" si="147"/>
        <v>1</v>
      </c>
      <c r="C1812" s="25">
        <v>46037</v>
      </c>
      <c r="D1812" s="57">
        <f t="shared" ca="1" si="144"/>
        <v>46097</v>
      </c>
      <c r="E1812" s="57" t="str">
        <f t="shared" ca="1" si="145"/>
        <v>2-Months</v>
      </c>
      <c r="F1812" s="57" t="str">
        <f>VLOOKUP(O1812,Stock[],5,FALSE)</f>
        <v>BE</v>
      </c>
      <c r="G1812" s="33" t="s">
        <v>2505</v>
      </c>
      <c r="H1812" s="38"/>
      <c r="I1812" s="34" t="s">
        <v>257</v>
      </c>
      <c r="J1812" s="32" t="str">
        <f>VLOOKUP(I1812,Customers[],2,FALSE)</f>
        <v>ဦးတင်မောင်</v>
      </c>
      <c r="K1812" s="32" t="str">
        <f>VLOOKUP(I1812,Customers[],4,FALSE)</f>
        <v>Pakkoku</v>
      </c>
      <c r="L1812" s="32" t="str">
        <f>VLOOKUP(Table85[[#This Row],[CustomerID]],Table!H:K,3,0)</f>
        <v>ပခုက္ကူ</v>
      </c>
      <c r="M1812" s="32" t="str">
        <f>VLOOKUP(I1812,Customers[],5,FALSE)</f>
        <v>WholeSales/Contract</v>
      </c>
      <c r="N1812" s="34" t="s">
        <v>10</v>
      </c>
      <c r="O1812" s="37" t="s">
        <v>212</v>
      </c>
      <c r="P1812" s="32" t="str">
        <f>VLOOKUP(O1812,Stock[],2,FALSE)</f>
        <v>2 in 1 မန်ကျည်း</v>
      </c>
      <c r="Q1812" s="35">
        <f>VLOOKUP(O1812,Stock[],3,FALSE)</f>
        <v>0.64</v>
      </c>
      <c r="R1812" s="35">
        <f>VLOOKUP(O1812,Stock[],4,FALSE)</f>
        <v>14</v>
      </c>
      <c r="S1812" s="37"/>
      <c r="T1812" s="35">
        <f>(DailySales!$S1812/DailySales!$R1812)+DailySales!$U1812</f>
        <v>100</v>
      </c>
      <c r="U1812" s="37">
        <v>100</v>
      </c>
      <c r="V1812" s="36">
        <f>+DailySales!$T1812*DailySales!$R1812</f>
        <v>1400</v>
      </c>
      <c r="W1812" s="36">
        <f>+DailySales!$V1812*DailySales!$Q1812</f>
        <v>896</v>
      </c>
      <c r="X1812" s="36">
        <f>VLOOKUP(O1812,Stock[],6,FALSE)</f>
        <v>1350</v>
      </c>
      <c r="Y1812" s="36">
        <f>+DailySales!$V1812*DailySales!$X1812</f>
        <v>1890000</v>
      </c>
      <c r="Z1812" s="37"/>
      <c r="AA1812" s="37"/>
      <c r="AB1812" s="37"/>
      <c r="AC1812" s="37">
        <v>24500</v>
      </c>
      <c r="AD1812" s="37"/>
      <c r="AE1812" s="77">
        <v>40000</v>
      </c>
      <c r="AF1812" s="87"/>
      <c r="AG1812" s="39"/>
      <c r="AH1812" s="87">
        <v>46037</v>
      </c>
      <c r="AI1812" s="39">
        <v>1905500</v>
      </c>
      <c r="AJ1812" s="87"/>
      <c r="AK1812" s="39"/>
      <c r="AL1812" s="34"/>
      <c r="AM1812" s="39"/>
      <c r="AN181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13" spans="1:40" ht="19.5" customHeight="1" x14ac:dyDescent="0.25">
      <c r="A1813" s="32">
        <f t="shared" si="146"/>
        <v>2026</v>
      </c>
      <c r="B1813" s="32">
        <f t="shared" si="147"/>
        <v>1</v>
      </c>
      <c r="C1813" s="25">
        <v>46037</v>
      </c>
      <c r="D1813" s="57">
        <f t="shared" ca="1" si="144"/>
        <v>46097</v>
      </c>
      <c r="E1813" s="57" t="str">
        <f t="shared" ca="1" si="145"/>
        <v>2-Months</v>
      </c>
      <c r="F1813" s="57" t="str">
        <f>VLOOKUP(O1813,Stock[],5,FALSE)</f>
        <v>BE</v>
      </c>
      <c r="G1813" s="33" t="s">
        <v>2506</v>
      </c>
      <c r="H1813" s="38"/>
      <c r="I1813" s="34" t="s">
        <v>233</v>
      </c>
      <c r="J1813" s="32" t="str">
        <f>VLOOKUP(I1813,Customers[],2,FALSE)</f>
        <v>ဦးဝင်းနိုင်</v>
      </c>
      <c r="K1813" s="32" t="str">
        <f>VLOOKUP(I1813,Customers[],4,FALSE)</f>
        <v>Wandwin</v>
      </c>
      <c r="L1813" s="32" t="str">
        <f>VLOOKUP(Table85[[#This Row],[CustomerID]],Table!H:K,3,0)</f>
        <v>လျှော်ပင်</v>
      </c>
      <c r="M1813" s="32" t="str">
        <f>VLOOKUP(I1813,Customers[],5,FALSE)</f>
        <v>WholeSales/Contract</v>
      </c>
      <c r="N1813" s="34" t="s">
        <v>10</v>
      </c>
      <c r="O1813" s="37" t="s">
        <v>2507</v>
      </c>
      <c r="P1813" s="32" t="str">
        <f>VLOOKUP(O1813,Stock[],2,FALSE)</f>
        <v>သံပုရာအရက်</v>
      </c>
      <c r="Q1813" s="35">
        <f>VLOOKUP(O1813,Stock[],3,FALSE)</f>
        <v>0.64</v>
      </c>
      <c r="R1813" s="35">
        <f>VLOOKUP(O1813,Stock[],4,FALSE)</f>
        <v>14</v>
      </c>
      <c r="S1813" s="37"/>
      <c r="T1813" s="35">
        <f>(DailySales!$S1813/DailySales!$R1813)+DailySales!$U1813</f>
        <v>70</v>
      </c>
      <c r="U1813" s="37">
        <v>70</v>
      </c>
      <c r="V1813" s="36">
        <f>+DailySales!$T1813*DailySales!$R1813</f>
        <v>980</v>
      </c>
      <c r="W1813" s="36">
        <f>+DailySales!$V1813*DailySales!$Q1813</f>
        <v>627.20000000000005</v>
      </c>
      <c r="X1813" s="36">
        <f>VLOOKUP(O1813,Stock[],6,FALSE)</f>
        <v>1330</v>
      </c>
      <c r="Y1813" s="36">
        <f>+DailySales!$V1813*DailySales!$X1813</f>
        <v>1303400</v>
      </c>
      <c r="Z1813" s="37"/>
      <c r="AA1813" s="37"/>
      <c r="AB1813" s="37"/>
      <c r="AC1813" s="37"/>
      <c r="AD1813" s="37"/>
      <c r="AE1813" s="77"/>
      <c r="AF1813" s="87"/>
      <c r="AG1813" s="39"/>
      <c r="AH1813" s="87">
        <v>46062</v>
      </c>
      <c r="AI1813" s="39">
        <v>1303400</v>
      </c>
      <c r="AJ1813" s="87"/>
      <c r="AK1813" s="39"/>
      <c r="AL1813" s="34"/>
      <c r="AM1813" s="39"/>
      <c r="AN181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14" spans="1:40" ht="19.5" customHeight="1" x14ac:dyDescent="0.25">
      <c r="A1814" s="32">
        <f t="shared" si="146"/>
        <v>2026</v>
      </c>
      <c r="B1814" s="32">
        <f t="shared" si="147"/>
        <v>1</v>
      </c>
      <c r="C1814" s="25">
        <v>46037</v>
      </c>
      <c r="D1814" s="57">
        <f t="shared" ca="1" si="144"/>
        <v>46097</v>
      </c>
      <c r="E1814" s="57" t="str">
        <f t="shared" ca="1" si="145"/>
        <v>2-Months</v>
      </c>
      <c r="F1814" s="57" t="str">
        <f>VLOOKUP(O1814,Stock[],5,FALSE)</f>
        <v>BE</v>
      </c>
      <c r="G1814" s="33" t="s">
        <v>2506</v>
      </c>
      <c r="H1814" s="38"/>
      <c r="I1814" s="34" t="s">
        <v>233</v>
      </c>
      <c r="J1814" s="32" t="str">
        <f>VLOOKUP(I1814,Customers[],2,FALSE)</f>
        <v>ဦးဝင်းနိုင်</v>
      </c>
      <c r="K1814" s="32" t="str">
        <f>VLOOKUP(I1814,Customers[],4,FALSE)</f>
        <v>Wandwin</v>
      </c>
      <c r="L1814" s="32" t="str">
        <f>VLOOKUP(Table85[[#This Row],[CustomerID]],Table!H:K,3,0)</f>
        <v>လျှော်ပင်</v>
      </c>
      <c r="M1814" s="32" t="str">
        <f>VLOOKUP(I1814,Customers[],5,FALSE)</f>
        <v>WholeSales/Contract</v>
      </c>
      <c r="N1814" s="34" t="s">
        <v>10</v>
      </c>
      <c r="O1814" s="37" t="s">
        <v>220</v>
      </c>
      <c r="P1814" s="32" t="str">
        <f>VLOOKUP(O1814,Stock[],2,FALSE)</f>
        <v>မြန်မာရှောက်ပျား</v>
      </c>
      <c r="Q1814" s="35">
        <f>VLOOKUP(O1814,Stock[],3,FALSE)</f>
        <v>0.64</v>
      </c>
      <c r="R1814" s="35">
        <f>VLOOKUP(O1814,Stock[],4,FALSE)</f>
        <v>14</v>
      </c>
      <c r="S1814" s="37"/>
      <c r="T1814" s="35">
        <f>(DailySales!$S1814/DailySales!$R1814)+DailySales!$U1814</f>
        <v>50</v>
      </c>
      <c r="U1814" s="37">
        <v>50</v>
      </c>
      <c r="V1814" s="36">
        <f>+DailySales!$T1814*DailySales!$R1814</f>
        <v>700</v>
      </c>
      <c r="W1814" s="36">
        <f>+DailySales!$V1814*DailySales!$Q1814</f>
        <v>448</v>
      </c>
      <c r="X1814" s="36">
        <f>VLOOKUP(O1814,Stock[],6,FALSE)</f>
        <v>1370</v>
      </c>
      <c r="Y1814" s="36">
        <f>+DailySales!$V1814*DailySales!$X1814</f>
        <v>959000</v>
      </c>
      <c r="Z1814" s="37"/>
      <c r="AA1814" s="37"/>
      <c r="AB1814" s="37"/>
      <c r="AC1814" s="37"/>
      <c r="AD1814" s="37"/>
      <c r="AE1814" s="77"/>
      <c r="AF1814" s="87"/>
      <c r="AG1814" s="39"/>
      <c r="AH1814" s="87">
        <v>46062</v>
      </c>
      <c r="AI1814" s="39">
        <v>959000</v>
      </c>
      <c r="AJ1814" s="87"/>
      <c r="AK1814" s="39"/>
      <c r="AL1814" s="34"/>
      <c r="AM1814" s="39"/>
      <c r="AN181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15" spans="1:40" ht="19.5" customHeight="1" x14ac:dyDescent="0.25">
      <c r="A1815" s="32">
        <f t="shared" si="146"/>
        <v>2026</v>
      </c>
      <c r="B1815" s="32">
        <f t="shared" si="147"/>
        <v>1</v>
      </c>
      <c r="C1815" s="25">
        <v>46037</v>
      </c>
      <c r="D1815" s="57">
        <f t="shared" ca="1" si="144"/>
        <v>46097</v>
      </c>
      <c r="E1815" s="57" t="str">
        <f t="shared" ca="1" si="145"/>
        <v>2-Months</v>
      </c>
      <c r="F1815" s="57" t="str">
        <f>VLOOKUP(O1815,Stock[],5,FALSE)</f>
        <v>BE</v>
      </c>
      <c r="G1815" s="33" t="s">
        <v>2506</v>
      </c>
      <c r="H1815" s="38"/>
      <c r="I1815" s="34" t="s">
        <v>233</v>
      </c>
      <c r="J1815" s="32" t="str">
        <f>VLOOKUP(I1815,Customers[],2,FALSE)</f>
        <v>ဦးဝင်းနိုင်</v>
      </c>
      <c r="K1815" s="32" t="str">
        <f>VLOOKUP(I1815,Customers[],4,FALSE)</f>
        <v>Wandwin</v>
      </c>
      <c r="L1815" s="32" t="str">
        <f>VLOOKUP(Table85[[#This Row],[CustomerID]],Table!H:K,3,0)</f>
        <v>လျှော်ပင်</v>
      </c>
      <c r="M1815" s="32" t="str">
        <f>VLOOKUP(I1815,Customers[],5,FALSE)</f>
        <v>WholeSales/Contract</v>
      </c>
      <c r="N1815" s="34" t="s">
        <v>10</v>
      </c>
      <c r="O1815" s="37" t="s">
        <v>217</v>
      </c>
      <c r="P1815" s="32" t="str">
        <f>VLOOKUP(O1815,Stock[],2,FALSE)</f>
        <v>လိမ္မော်ဖြူ</v>
      </c>
      <c r="Q1815" s="35">
        <f>VLOOKUP(O1815,Stock[],3,FALSE)</f>
        <v>0.64</v>
      </c>
      <c r="R1815" s="35">
        <f>VLOOKUP(O1815,Stock[],4,FALSE)</f>
        <v>24</v>
      </c>
      <c r="S1815" s="37"/>
      <c r="T1815" s="35">
        <f>(DailySales!$S1815/DailySales!$R1815)+DailySales!$U1815</f>
        <v>30</v>
      </c>
      <c r="U1815" s="37">
        <v>30</v>
      </c>
      <c r="V1815" s="36">
        <f>+DailySales!$T1815*DailySales!$R1815</f>
        <v>720</v>
      </c>
      <c r="W1815" s="36">
        <f>+DailySales!$V1815*DailySales!$Q1815</f>
        <v>460.8</v>
      </c>
      <c r="X1815" s="36">
        <f>VLOOKUP(O1815,Stock[],6,FALSE)</f>
        <v>1330</v>
      </c>
      <c r="Y1815" s="36">
        <f>+DailySales!$V1815*DailySales!$X1815</f>
        <v>957600</v>
      </c>
      <c r="Z1815" s="37"/>
      <c r="AA1815" s="37"/>
      <c r="AB1815" s="37"/>
      <c r="AC1815" s="37"/>
      <c r="AD1815" s="37"/>
      <c r="AE1815" s="77"/>
      <c r="AF1815" s="87"/>
      <c r="AG1815" s="39"/>
      <c r="AH1815" s="87">
        <v>46062</v>
      </c>
      <c r="AI1815" s="39">
        <v>957600</v>
      </c>
      <c r="AJ1815" s="87"/>
      <c r="AK1815" s="39"/>
      <c r="AL1815" s="34"/>
      <c r="AM1815" s="39"/>
      <c r="AN181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16" spans="1:40" ht="19.5" customHeight="1" x14ac:dyDescent="0.25">
      <c r="A1816" s="32">
        <f t="shared" si="146"/>
        <v>2026</v>
      </c>
      <c r="B1816" s="32">
        <f t="shared" si="147"/>
        <v>1</v>
      </c>
      <c r="C1816" s="25">
        <v>46037</v>
      </c>
      <c r="D1816" s="57">
        <f t="shared" ca="1" si="144"/>
        <v>46097</v>
      </c>
      <c r="E1816" s="57" t="str">
        <f t="shared" ca="1" si="145"/>
        <v>2-Months</v>
      </c>
      <c r="F1816" s="57" t="str">
        <f>VLOOKUP(O1816,Stock[],5,FALSE)</f>
        <v>BE</v>
      </c>
      <c r="G1816" s="33" t="s">
        <v>2506</v>
      </c>
      <c r="H1816" s="38"/>
      <c r="I1816" s="34" t="s">
        <v>233</v>
      </c>
      <c r="J1816" s="32" t="str">
        <f>VLOOKUP(I1816,Customers[],2,FALSE)</f>
        <v>ဦးဝင်းနိုင်</v>
      </c>
      <c r="K1816" s="32" t="str">
        <f>VLOOKUP(I1816,Customers[],4,FALSE)</f>
        <v>Wandwin</v>
      </c>
      <c r="L1816" s="32" t="str">
        <f>VLOOKUP(Table85[[#This Row],[CustomerID]],Table!H:K,3,0)</f>
        <v>လျှော်ပင်</v>
      </c>
      <c r="M1816" s="32" t="str">
        <f>VLOOKUP(I1816,Customers[],5,FALSE)</f>
        <v>WholeSales/Contract</v>
      </c>
      <c r="N1816" s="34" t="s">
        <v>10</v>
      </c>
      <c r="O1816" s="37" t="s">
        <v>215</v>
      </c>
      <c r="P1816" s="32" t="str">
        <f>VLOOKUP(O1816,Stock[],2,FALSE)</f>
        <v>ဒဂုံနာနတ်</v>
      </c>
      <c r="Q1816" s="35">
        <f>VLOOKUP(O1816,Stock[],3,FALSE)</f>
        <v>0.64</v>
      </c>
      <c r="R1816" s="35">
        <f>VLOOKUP(O1816,Stock[],4,FALSE)</f>
        <v>24</v>
      </c>
      <c r="S1816" s="37"/>
      <c r="T1816" s="35">
        <f>(DailySales!$S1816/DailySales!$R1816)+DailySales!$U1816</f>
        <v>20</v>
      </c>
      <c r="U1816" s="37">
        <v>20</v>
      </c>
      <c r="V1816" s="36">
        <f>+DailySales!$T1816*DailySales!$R1816</f>
        <v>480</v>
      </c>
      <c r="W1816" s="36">
        <f>+DailySales!$V1816*DailySales!$Q1816</f>
        <v>307.2</v>
      </c>
      <c r="X1816" s="36">
        <f>VLOOKUP(O1816,Stock[],6,FALSE)</f>
        <v>1330</v>
      </c>
      <c r="Y1816" s="36">
        <f>+DailySales!$V1816*DailySales!$X1816</f>
        <v>638400</v>
      </c>
      <c r="Z1816" s="37"/>
      <c r="AA1816" s="37"/>
      <c r="AB1816" s="37"/>
      <c r="AC1816" s="37"/>
      <c r="AD1816" s="37"/>
      <c r="AE1816" s="77"/>
      <c r="AF1816" s="87"/>
      <c r="AG1816" s="39"/>
      <c r="AH1816" s="87">
        <v>46062</v>
      </c>
      <c r="AI1816" s="39">
        <v>638400</v>
      </c>
      <c r="AJ1816" s="87"/>
      <c r="AK1816" s="39"/>
      <c r="AL1816" s="34"/>
      <c r="AM1816" s="39"/>
      <c r="AN181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17" spans="1:40" ht="19.5" customHeight="1" x14ac:dyDescent="0.25">
      <c r="A1817" s="32">
        <f t="shared" si="146"/>
        <v>2026</v>
      </c>
      <c r="B1817" s="32">
        <f t="shared" si="147"/>
        <v>1</v>
      </c>
      <c r="C1817" s="25">
        <v>46037</v>
      </c>
      <c r="D1817" s="57">
        <f t="shared" ca="1" si="144"/>
        <v>46097</v>
      </c>
      <c r="E1817" s="57" t="str">
        <f t="shared" ca="1" si="145"/>
        <v>2-Months</v>
      </c>
      <c r="F1817" s="57" t="str">
        <f>VLOOKUP(O1817,Stock[],5,FALSE)</f>
        <v>BE</v>
      </c>
      <c r="G1817" s="33" t="s">
        <v>2506</v>
      </c>
      <c r="H1817" s="38"/>
      <c r="I1817" s="34" t="s">
        <v>233</v>
      </c>
      <c r="J1817" s="32" t="str">
        <f>VLOOKUP(I1817,Customers[],2,FALSE)</f>
        <v>ဦးဝင်းနိုင်</v>
      </c>
      <c r="K1817" s="32" t="str">
        <f>VLOOKUP(I1817,Customers[],4,FALSE)</f>
        <v>Wandwin</v>
      </c>
      <c r="L1817" s="32" t="str">
        <f>VLOOKUP(Table85[[#This Row],[CustomerID]],Table!H:K,3,0)</f>
        <v>လျှော်ပင်</v>
      </c>
      <c r="M1817" s="32" t="str">
        <f>VLOOKUP(I1817,Customers[],5,FALSE)</f>
        <v>WholeSales/Contract</v>
      </c>
      <c r="N1817" s="34" t="s">
        <v>10</v>
      </c>
      <c r="O1817" s="37" t="s">
        <v>214</v>
      </c>
      <c r="P1817" s="32" t="str">
        <f>VLOOKUP(O1817,Stock[],2,FALSE)</f>
        <v>ကောင်းကြည်</v>
      </c>
      <c r="Q1817" s="35">
        <f>VLOOKUP(O1817,Stock[],3,FALSE)</f>
        <v>0.64</v>
      </c>
      <c r="R1817" s="35">
        <f>VLOOKUP(O1817,Stock[],4,FALSE)</f>
        <v>14</v>
      </c>
      <c r="S1817" s="37"/>
      <c r="T1817" s="35">
        <f>(DailySales!$S1817/DailySales!$R1817)+DailySales!$U1817</f>
        <v>20</v>
      </c>
      <c r="U1817" s="37">
        <v>20</v>
      </c>
      <c r="V1817" s="36">
        <f>+DailySales!$T1817*DailySales!$R1817</f>
        <v>280</v>
      </c>
      <c r="W1817" s="36">
        <f>+DailySales!$V1817*DailySales!$Q1817</f>
        <v>179.20000000000002</v>
      </c>
      <c r="X1817" s="36">
        <f>VLOOKUP(O1817,Stock[],6,FALSE)</f>
        <v>1330</v>
      </c>
      <c r="Y1817" s="36">
        <f>+DailySales!$V1817*DailySales!$X1817</f>
        <v>372400</v>
      </c>
      <c r="Z1817" s="37"/>
      <c r="AA1817" s="37"/>
      <c r="AB1817" s="37"/>
      <c r="AC1817" s="37"/>
      <c r="AD1817" s="37"/>
      <c r="AE1817" s="77"/>
      <c r="AF1817" s="87"/>
      <c r="AG1817" s="39"/>
      <c r="AH1817" s="87">
        <v>46062</v>
      </c>
      <c r="AI1817" s="39">
        <v>293602</v>
      </c>
      <c r="AJ1817" s="87">
        <v>46063</v>
      </c>
      <c r="AK1817" s="39">
        <v>78798</v>
      </c>
      <c r="AL1817" s="34"/>
      <c r="AM1817" s="39"/>
      <c r="AN181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18" spans="1:40" ht="19.5" customHeight="1" x14ac:dyDescent="0.25">
      <c r="A1818" s="32">
        <f t="shared" si="146"/>
        <v>2026</v>
      </c>
      <c r="B1818" s="32">
        <f t="shared" si="147"/>
        <v>1</v>
      </c>
      <c r="C1818" s="25">
        <v>46037</v>
      </c>
      <c r="D1818" s="57">
        <f t="shared" ca="1" si="144"/>
        <v>46097</v>
      </c>
      <c r="E1818" s="57" t="str">
        <f t="shared" ca="1" si="145"/>
        <v>2-Months</v>
      </c>
      <c r="F1818" s="57" t="str">
        <f>VLOOKUP(O1818,Stock[],5,FALSE)</f>
        <v>BE</v>
      </c>
      <c r="G1818" s="33" t="s">
        <v>2506</v>
      </c>
      <c r="H1818" s="38"/>
      <c r="I1818" s="34" t="s">
        <v>233</v>
      </c>
      <c r="J1818" s="32" t="str">
        <f>VLOOKUP(I1818,Customers[],2,FALSE)</f>
        <v>ဦးဝင်းနိုင်</v>
      </c>
      <c r="K1818" s="32" t="str">
        <f>VLOOKUP(I1818,Customers[],4,FALSE)</f>
        <v>Wandwin</v>
      </c>
      <c r="L1818" s="32" t="str">
        <f>VLOOKUP(Table85[[#This Row],[CustomerID]],Table!H:K,3,0)</f>
        <v>လျှော်ပင်</v>
      </c>
      <c r="M1818" s="32" t="str">
        <f>VLOOKUP(I1818,Customers[],5,FALSE)</f>
        <v>WholeSales/Contract</v>
      </c>
      <c r="N1818" s="34" t="s">
        <v>10</v>
      </c>
      <c r="O1818" s="37" t="s">
        <v>213</v>
      </c>
      <c r="P1818" s="32" t="str">
        <f>VLOOKUP(O1818,Stock[],2,FALSE)</f>
        <v>ဒဂုံမန်ကျည်း</v>
      </c>
      <c r="Q1818" s="35">
        <f>VLOOKUP(O1818,Stock[],3,FALSE)</f>
        <v>0.64</v>
      </c>
      <c r="R1818" s="35">
        <f>VLOOKUP(O1818,Stock[],4,FALSE)</f>
        <v>14</v>
      </c>
      <c r="S1818" s="37"/>
      <c r="T1818" s="35">
        <f>(DailySales!$S1818/DailySales!$R1818)+DailySales!$U1818</f>
        <v>3</v>
      </c>
      <c r="U1818" s="37">
        <v>3</v>
      </c>
      <c r="V1818" s="36">
        <f>+DailySales!$T1818*DailySales!$R1818</f>
        <v>42</v>
      </c>
      <c r="W1818" s="36">
        <f>+DailySales!$V1818*DailySales!$Q1818</f>
        <v>26.88</v>
      </c>
      <c r="X1818" s="36">
        <f>VLOOKUP(O1818,Stock[],6,FALSE)</f>
        <v>1280</v>
      </c>
      <c r="Y1818" s="36">
        <f>+DailySales!$V1818*DailySales!$X1818</f>
        <v>53760</v>
      </c>
      <c r="Z1818" s="37"/>
      <c r="AA1818" s="37"/>
      <c r="AB1818" s="37"/>
      <c r="AC1818" s="37"/>
      <c r="AD1818" s="37"/>
      <c r="AE1818" s="77"/>
      <c r="AF1818" s="87"/>
      <c r="AG1818" s="39"/>
      <c r="AH1818" s="87"/>
      <c r="AI1818" s="39"/>
      <c r="AJ1818" s="87">
        <v>46063</v>
      </c>
      <c r="AK1818" s="39">
        <v>53760</v>
      </c>
      <c r="AL1818" s="34"/>
      <c r="AM1818" s="39"/>
      <c r="AN181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19" spans="1:40" ht="19.5" customHeight="1" x14ac:dyDescent="0.25">
      <c r="A1819" s="32">
        <f t="shared" si="146"/>
        <v>2026</v>
      </c>
      <c r="B1819" s="32">
        <f t="shared" si="147"/>
        <v>1</v>
      </c>
      <c r="C1819" s="25">
        <v>46037</v>
      </c>
      <c r="D1819" s="57">
        <f t="shared" ca="1" si="144"/>
        <v>46097</v>
      </c>
      <c r="E1819" s="57" t="str">
        <f t="shared" ca="1" si="145"/>
        <v>2-Months</v>
      </c>
      <c r="F1819" s="57" t="str">
        <f>VLOOKUP(O1819,Stock[],5,FALSE)</f>
        <v>BE</v>
      </c>
      <c r="G1819" s="33" t="s">
        <v>2506</v>
      </c>
      <c r="H1819" s="38"/>
      <c r="I1819" s="34" t="s">
        <v>233</v>
      </c>
      <c r="J1819" s="32" t="str">
        <f>VLOOKUP(I1819,Customers[],2,FALSE)</f>
        <v>ဦးဝင်းနိုင်</v>
      </c>
      <c r="K1819" s="32" t="str">
        <f>VLOOKUP(I1819,Customers[],4,FALSE)</f>
        <v>Wandwin</v>
      </c>
      <c r="L1819" s="32" t="str">
        <f>VLOOKUP(Table85[[#This Row],[CustomerID]],Table!H:K,3,0)</f>
        <v>လျှော်ပင်</v>
      </c>
      <c r="M1819" s="32" t="str">
        <f>VLOOKUP(I1819,Customers[],5,FALSE)</f>
        <v>WholeSales/Contract</v>
      </c>
      <c r="N1819" s="34" t="s">
        <v>10</v>
      </c>
      <c r="O1819" s="37" t="s">
        <v>206</v>
      </c>
      <c r="P1819" s="32" t="str">
        <f>VLOOKUP(O1819,Stock[],2,FALSE)</f>
        <v>ကောင်းကြည် ကော် 25%(.6 Ltr)</v>
      </c>
      <c r="Q1819" s="35">
        <f>VLOOKUP(O1819,Stock[],3,FALSE)</f>
        <v>0.6</v>
      </c>
      <c r="R1819" s="35">
        <f>VLOOKUP(O1819,Stock[],4,FALSE)</f>
        <v>12</v>
      </c>
      <c r="S1819" s="37"/>
      <c r="T1819" s="35">
        <f>(DailySales!$S1819/DailySales!$R1819)+DailySales!$U1819</f>
        <v>5</v>
      </c>
      <c r="U1819" s="37">
        <v>5</v>
      </c>
      <c r="V1819" s="36">
        <f>+DailySales!$T1819*DailySales!$R1819</f>
        <v>60</v>
      </c>
      <c r="W1819" s="36">
        <f>+DailySales!$V1819*DailySales!$Q1819</f>
        <v>36</v>
      </c>
      <c r="X1819" s="36">
        <f>VLOOKUP(O1819,Stock[],6,FALSE)</f>
        <v>1090</v>
      </c>
      <c r="Y1819" s="36">
        <f>+DailySales!$V1819*DailySales!$X1819</f>
        <v>65400</v>
      </c>
      <c r="Z1819" s="37"/>
      <c r="AA1819" s="37"/>
      <c r="AB1819" s="37"/>
      <c r="AC1819" s="37"/>
      <c r="AD1819" s="37"/>
      <c r="AE1819" s="77"/>
      <c r="AF1819" s="87"/>
      <c r="AG1819" s="39"/>
      <c r="AH1819" s="87"/>
      <c r="AI1819" s="39"/>
      <c r="AJ1819" s="87">
        <v>46063</v>
      </c>
      <c r="AK1819" s="39">
        <v>65400</v>
      </c>
      <c r="AL1819" s="34"/>
      <c r="AM1819" s="39"/>
      <c r="AN181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20" spans="1:40" ht="19.5" customHeight="1" x14ac:dyDescent="0.25">
      <c r="A1820" s="32">
        <f t="shared" si="146"/>
        <v>2026</v>
      </c>
      <c r="B1820" s="32">
        <f t="shared" si="147"/>
        <v>1</v>
      </c>
      <c r="C1820" s="25">
        <v>46037</v>
      </c>
      <c r="D1820" s="57">
        <f t="shared" ca="1" si="144"/>
        <v>46097</v>
      </c>
      <c r="E1820" s="57" t="str">
        <f t="shared" ca="1" si="145"/>
        <v>2-Months</v>
      </c>
      <c r="F1820" s="57" t="str">
        <f>VLOOKUP(O1820,Stock[],5,FALSE)</f>
        <v>BE</v>
      </c>
      <c r="G1820" s="33" t="s">
        <v>2506</v>
      </c>
      <c r="H1820" s="38"/>
      <c r="I1820" s="34" t="s">
        <v>233</v>
      </c>
      <c r="J1820" s="32" t="str">
        <f>VLOOKUP(I1820,Customers[],2,FALSE)</f>
        <v>ဦးဝင်းနိုင်</v>
      </c>
      <c r="K1820" s="32" t="str">
        <f>VLOOKUP(I1820,Customers[],4,FALSE)</f>
        <v>Wandwin</v>
      </c>
      <c r="L1820" s="32" t="str">
        <f>VLOOKUP(Table85[[#This Row],[CustomerID]],Table!H:K,3,0)</f>
        <v>လျှော်ပင်</v>
      </c>
      <c r="M1820" s="32" t="str">
        <f>VLOOKUP(I1820,Customers[],5,FALSE)</f>
        <v>WholeSales/Contract</v>
      </c>
      <c r="N1820" s="34" t="s">
        <v>10</v>
      </c>
      <c r="O1820" s="37" t="s">
        <v>205</v>
      </c>
      <c r="P1820" s="32" t="str">
        <f>VLOOKUP(O1820,Stock[],2,FALSE)</f>
        <v>ကောင်းကြည် ကော် 25%  (1Ltr )</v>
      </c>
      <c r="Q1820" s="35">
        <f>VLOOKUP(O1820,Stock[],3,FALSE)</f>
        <v>1</v>
      </c>
      <c r="R1820" s="35">
        <f>VLOOKUP(O1820,Stock[],4,FALSE)</f>
        <v>12</v>
      </c>
      <c r="S1820" s="37"/>
      <c r="T1820" s="35">
        <f>(DailySales!$S1820/DailySales!$R1820)+DailySales!$U1820</f>
        <v>15</v>
      </c>
      <c r="U1820" s="37">
        <v>15</v>
      </c>
      <c r="V1820" s="36">
        <f>+DailySales!$T1820*DailySales!$R1820</f>
        <v>180</v>
      </c>
      <c r="W1820" s="36">
        <f>+DailySales!$V1820*DailySales!$Q1820</f>
        <v>180</v>
      </c>
      <c r="X1820" s="36">
        <f>VLOOKUP(O1820,Stock[],6,FALSE)</f>
        <v>1530</v>
      </c>
      <c r="Y1820" s="36">
        <f>+DailySales!$V1820*DailySales!$X1820</f>
        <v>275400</v>
      </c>
      <c r="Z1820" s="37"/>
      <c r="AA1820" s="37"/>
      <c r="AB1820" s="37"/>
      <c r="AC1820" s="37"/>
      <c r="AD1820" s="37"/>
      <c r="AE1820" s="77"/>
      <c r="AF1820" s="87"/>
      <c r="AG1820" s="39"/>
      <c r="AH1820" s="87"/>
      <c r="AI1820" s="39"/>
      <c r="AJ1820" s="87">
        <v>46063</v>
      </c>
      <c r="AK1820" s="39">
        <v>275400</v>
      </c>
      <c r="AL1820" s="34"/>
      <c r="AM1820" s="39"/>
      <c r="AN182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21" spans="1:40" ht="19.5" customHeight="1" x14ac:dyDescent="0.25">
      <c r="A1821" s="32">
        <f t="shared" si="146"/>
        <v>2026</v>
      </c>
      <c r="B1821" s="32">
        <f t="shared" si="147"/>
        <v>1</v>
      </c>
      <c r="C1821" s="25">
        <v>46037</v>
      </c>
      <c r="D1821" s="57">
        <f t="shared" ca="1" si="144"/>
        <v>46097</v>
      </c>
      <c r="E1821" s="57" t="str">
        <f t="shared" ca="1" si="145"/>
        <v>2-Months</v>
      </c>
      <c r="F1821" s="57" t="str">
        <f>VLOOKUP(O1821,Stock[],5,FALSE)</f>
        <v>BE</v>
      </c>
      <c r="G1821" s="33" t="s">
        <v>2506</v>
      </c>
      <c r="H1821" s="38"/>
      <c r="I1821" s="34" t="s">
        <v>233</v>
      </c>
      <c r="J1821" s="32" t="str">
        <f>VLOOKUP(I1821,Customers[],2,FALSE)</f>
        <v>ဦးဝင်းနိုင်</v>
      </c>
      <c r="K1821" s="32" t="str">
        <f>VLOOKUP(I1821,Customers[],4,FALSE)</f>
        <v>Wandwin</v>
      </c>
      <c r="L1821" s="32" t="str">
        <f>VLOOKUP(Table85[[#This Row],[CustomerID]],Table!H:K,3,0)</f>
        <v>လျှော်ပင်</v>
      </c>
      <c r="M1821" s="32" t="str">
        <f>VLOOKUP(I1821,Customers[],5,FALSE)</f>
        <v>WholeSales/Contract</v>
      </c>
      <c r="N1821" s="34" t="s">
        <v>10</v>
      </c>
      <c r="O1821" s="37" t="s">
        <v>223</v>
      </c>
      <c r="P1821" s="32" t="str">
        <f>VLOOKUP(O1821,Stock[],2,FALSE)</f>
        <v>ချယ်ရီအရက်သန့်ကော် (.6Ltr)</v>
      </c>
      <c r="Q1821" s="35">
        <f>VLOOKUP(O1821,Stock[],3,FALSE)</f>
        <v>0.6</v>
      </c>
      <c r="R1821" s="35">
        <f>VLOOKUP(O1821,Stock[],4,FALSE)</f>
        <v>24</v>
      </c>
      <c r="S1821" s="37"/>
      <c r="T1821" s="35">
        <f>(DailySales!$S1821/DailySales!$R1821)+DailySales!$U1821</f>
        <v>20</v>
      </c>
      <c r="U1821" s="37">
        <v>20</v>
      </c>
      <c r="V1821" s="36">
        <f>+DailySales!$T1821*DailySales!$R1821</f>
        <v>480</v>
      </c>
      <c r="W1821" s="36">
        <f>+DailySales!$V1821*DailySales!$Q1821</f>
        <v>288</v>
      </c>
      <c r="X1821" s="36">
        <f>VLOOKUP(O1821,Stock[],6,FALSE)</f>
        <v>875</v>
      </c>
      <c r="Y1821" s="36">
        <f>+DailySales!$V1821*DailySales!$X1821</f>
        <v>420000</v>
      </c>
      <c r="Z1821" s="37"/>
      <c r="AA1821" s="37"/>
      <c r="AB1821" s="37"/>
      <c r="AC1821" s="37"/>
      <c r="AD1821" s="37"/>
      <c r="AE1821" s="77"/>
      <c r="AF1821" s="87"/>
      <c r="AG1821" s="39"/>
      <c r="AH1821" s="87"/>
      <c r="AI1821" s="39"/>
      <c r="AJ1821" s="87">
        <v>46063</v>
      </c>
      <c r="AK1821" s="39">
        <v>420000</v>
      </c>
      <c r="AL1821" s="34"/>
      <c r="AM1821" s="39"/>
      <c r="AN182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22" spans="1:40" ht="19.5" customHeight="1" x14ac:dyDescent="0.25">
      <c r="A1822" s="32">
        <f t="shared" si="146"/>
        <v>2026</v>
      </c>
      <c r="B1822" s="32">
        <f t="shared" si="147"/>
        <v>1</v>
      </c>
      <c r="C1822" s="25">
        <v>46037</v>
      </c>
      <c r="D1822" s="57">
        <f t="shared" ca="1" si="144"/>
        <v>46097</v>
      </c>
      <c r="E1822" s="57" t="str">
        <f t="shared" ca="1" si="145"/>
        <v>2-Months</v>
      </c>
      <c r="F1822" s="57" t="str">
        <f>VLOOKUP(O1822,Stock[],5,FALSE)</f>
        <v>BE</v>
      </c>
      <c r="G1822" s="33" t="s">
        <v>2506</v>
      </c>
      <c r="H1822" s="38"/>
      <c r="I1822" s="34" t="s">
        <v>233</v>
      </c>
      <c r="J1822" s="32" t="str">
        <f>VLOOKUP(I1822,Customers[],2,FALSE)</f>
        <v>ဦးဝင်းနိုင်</v>
      </c>
      <c r="K1822" s="32" t="str">
        <f>VLOOKUP(I1822,Customers[],4,FALSE)</f>
        <v>Wandwin</v>
      </c>
      <c r="L1822" s="32" t="str">
        <f>VLOOKUP(Table85[[#This Row],[CustomerID]],Table!H:K,3,0)</f>
        <v>လျှော်ပင်</v>
      </c>
      <c r="M1822" s="32" t="str">
        <f>VLOOKUP(I1822,Customers[],5,FALSE)</f>
        <v>WholeSales/Contract</v>
      </c>
      <c r="N1822" s="34" t="s">
        <v>10</v>
      </c>
      <c r="O1822" s="37" t="s">
        <v>225</v>
      </c>
      <c r="P1822" s="32" t="str">
        <f>VLOOKUP(O1822,Stock[],2,FALSE)</f>
        <v>ချယ်ရီသံပုရာအရက်သန့်ကော် (1Ltr)</v>
      </c>
      <c r="Q1822" s="35">
        <f>VLOOKUP(O1822,Stock[],3,FALSE)</f>
        <v>1</v>
      </c>
      <c r="R1822" s="35">
        <f>VLOOKUP(O1822,Stock[],4,FALSE)</f>
        <v>12</v>
      </c>
      <c r="S1822" s="37"/>
      <c r="T1822" s="35">
        <f>(DailySales!$S1822/DailySales!$R1822)+DailySales!$U1822</f>
        <v>10</v>
      </c>
      <c r="U1822" s="37">
        <v>10</v>
      </c>
      <c r="V1822" s="36">
        <f>+DailySales!$T1822*DailySales!$R1822</f>
        <v>120</v>
      </c>
      <c r="W1822" s="36">
        <f>+DailySales!$V1822*DailySales!$Q1822</f>
        <v>120</v>
      </c>
      <c r="X1822" s="36">
        <f>VLOOKUP(O1822,Stock[],6,FALSE)</f>
        <v>1260</v>
      </c>
      <c r="Y1822" s="36">
        <f>+DailySales!$V1822*DailySales!$X1822</f>
        <v>151200</v>
      </c>
      <c r="Z1822" s="37"/>
      <c r="AA1822" s="37"/>
      <c r="AB1822" s="37"/>
      <c r="AC1822" s="37"/>
      <c r="AD1822" s="37"/>
      <c r="AE1822" s="77"/>
      <c r="AF1822" s="87"/>
      <c r="AG1822" s="39"/>
      <c r="AH1822" s="87"/>
      <c r="AI1822" s="39"/>
      <c r="AJ1822" s="87">
        <v>46063</v>
      </c>
      <c r="AK1822" s="39">
        <v>151200</v>
      </c>
      <c r="AL1822" s="34"/>
      <c r="AM1822" s="39"/>
      <c r="AN182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23" spans="1:40" ht="19.5" customHeight="1" x14ac:dyDescent="0.25">
      <c r="A1823" s="32">
        <f t="shared" si="146"/>
        <v>2026</v>
      </c>
      <c r="B1823" s="32">
        <f t="shared" si="147"/>
        <v>1</v>
      </c>
      <c r="C1823" s="25">
        <v>46037</v>
      </c>
      <c r="D1823" s="57">
        <f t="shared" ca="1" si="144"/>
        <v>46097</v>
      </c>
      <c r="E1823" s="57" t="str">
        <f t="shared" ca="1" si="145"/>
        <v>2-Months</v>
      </c>
      <c r="F1823" s="57" t="str">
        <f>VLOOKUP(O1823,Stock[],5,FALSE)</f>
        <v>BE</v>
      </c>
      <c r="G1823" s="33" t="s">
        <v>2508</v>
      </c>
      <c r="H1823" s="38"/>
      <c r="I1823" s="34" t="s">
        <v>239</v>
      </c>
      <c r="J1823" s="32" t="str">
        <f>VLOOKUP(I1823,Customers[],2,FALSE)</f>
        <v>ဦးရဲမြင့်</v>
      </c>
      <c r="K1823" s="32" t="str">
        <f>VLOOKUP(I1823,Customers[],4,FALSE)</f>
        <v>Pyawbwe</v>
      </c>
      <c r="L1823" s="32" t="str">
        <f>VLOOKUP(Table85[[#This Row],[CustomerID]],Table!H:K,3,0)</f>
        <v>ပျော်ဘွယ်</v>
      </c>
      <c r="M1823" s="32" t="str">
        <f>VLOOKUP(I1823,Customers[],5,FALSE)</f>
        <v>WholeSales/Contract</v>
      </c>
      <c r="N1823" s="34" t="s">
        <v>10</v>
      </c>
      <c r="O1823" s="37" t="s">
        <v>2507</v>
      </c>
      <c r="P1823" s="32" t="str">
        <f>VLOOKUP(O1823,Stock[],2,FALSE)</f>
        <v>သံပုရာအရက်</v>
      </c>
      <c r="Q1823" s="35">
        <f>VLOOKUP(O1823,Stock[],3,FALSE)</f>
        <v>0.64</v>
      </c>
      <c r="R1823" s="35">
        <f>VLOOKUP(O1823,Stock[],4,FALSE)</f>
        <v>14</v>
      </c>
      <c r="S1823" s="37"/>
      <c r="T1823" s="35">
        <f>(DailySales!$S1823/DailySales!$R1823)+DailySales!$U1823</f>
        <v>50</v>
      </c>
      <c r="U1823" s="37">
        <v>50</v>
      </c>
      <c r="V1823" s="36">
        <f>+DailySales!$T1823*DailySales!$R1823</f>
        <v>700</v>
      </c>
      <c r="W1823" s="36">
        <f>+DailySales!$V1823*DailySales!$Q1823</f>
        <v>448</v>
      </c>
      <c r="X1823" s="36">
        <f>VLOOKUP(O1823,Stock[],6,FALSE)</f>
        <v>1330</v>
      </c>
      <c r="Y1823" s="36">
        <f>+DailySales!$V1823*DailySales!$X1823</f>
        <v>931000</v>
      </c>
      <c r="Z1823" s="37"/>
      <c r="AA1823" s="37"/>
      <c r="AB1823" s="37"/>
      <c r="AC1823" s="37"/>
      <c r="AD1823" s="37"/>
      <c r="AE1823" s="77"/>
      <c r="AF1823" s="87"/>
      <c r="AG1823" s="39"/>
      <c r="AH1823" s="87"/>
      <c r="AI1823" s="39"/>
      <c r="AJ1823" s="87"/>
      <c r="AK1823" s="39"/>
      <c r="AL1823" s="38">
        <v>46056</v>
      </c>
      <c r="AM1823" s="39">
        <v>931000</v>
      </c>
      <c r="AN182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24" spans="1:40" ht="19.5" customHeight="1" x14ac:dyDescent="0.25">
      <c r="A1824" s="32">
        <f t="shared" si="146"/>
        <v>2026</v>
      </c>
      <c r="B1824" s="32">
        <f t="shared" si="147"/>
        <v>1</v>
      </c>
      <c r="C1824" s="25">
        <v>46037</v>
      </c>
      <c r="D1824" s="57">
        <f t="shared" ca="1" si="144"/>
        <v>46097</v>
      </c>
      <c r="E1824" s="57" t="str">
        <f t="shared" ca="1" si="145"/>
        <v>2-Months</v>
      </c>
      <c r="F1824" s="57" t="str">
        <f>VLOOKUP(O1824,Stock[],5,FALSE)</f>
        <v>BE</v>
      </c>
      <c r="G1824" s="33" t="s">
        <v>2508</v>
      </c>
      <c r="H1824" s="38"/>
      <c r="I1824" s="34" t="s">
        <v>239</v>
      </c>
      <c r="J1824" s="32" t="str">
        <f>VLOOKUP(I1824,Customers[],2,FALSE)</f>
        <v>ဦးရဲမြင့်</v>
      </c>
      <c r="K1824" s="32" t="str">
        <f>VLOOKUP(I1824,Customers[],4,FALSE)</f>
        <v>Pyawbwe</v>
      </c>
      <c r="L1824" s="32" t="str">
        <f>VLOOKUP(Table85[[#This Row],[CustomerID]],Table!H:K,3,0)</f>
        <v>ပျော်ဘွယ်</v>
      </c>
      <c r="M1824" s="32" t="str">
        <f>VLOOKUP(I1824,Customers[],5,FALSE)</f>
        <v>WholeSales/Contract</v>
      </c>
      <c r="N1824" s="34" t="s">
        <v>10</v>
      </c>
      <c r="O1824" s="37" t="s">
        <v>220</v>
      </c>
      <c r="P1824" s="32" t="str">
        <f>VLOOKUP(O1824,Stock[],2,FALSE)</f>
        <v>မြန်မာရှောက်ပျား</v>
      </c>
      <c r="Q1824" s="35">
        <f>VLOOKUP(O1824,Stock[],3,FALSE)</f>
        <v>0.64</v>
      </c>
      <c r="R1824" s="35">
        <f>VLOOKUP(O1824,Stock[],4,FALSE)</f>
        <v>14</v>
      </c>
      <c r="S1824" s="37"/>
      <c r="T1824" s="35">
        <f>(DailySales!$S1824/DailySales!$R1824)+DailySales!$U1824</f>
        <v>285</v>
      </c>
      <c r="U1824" s="37">
        <v>285</v>
      </c>
      <c r="V1824" s="36">
        <f>+DailySales!$T1824*DailySales!$R1824</f>
        <v>3990</v>
      </c>
      <c r="W1824" s="36">
        <f>+DailySales!$V1824*DailySales!$Q1824</f>
        <v>2553.6</v>
      </c>
      <c r="X1824" s="36">
        <f>VLOOKUP(O1824,Stock[],6,FALSE)</f>
        <v>1370</v>
      </c>
      <c r="Y1824" s="36">
        <f>+DailySales!$V1824*DailySales!$X1824</f>
        <v>5466300</v>
      </c>
      <c r="Z1824" s="37"/>
      <c r="AA1824" s="37"/>
      <c r="AB1824" s="37"/>
      <c r="AC1824" s="37"/>
      <c r="AD1824" s="37"/>
      <c r="AE1824" s="77"/>
      <c r="AF1824" s="87"/>
      <c r="AG1824" s="39"/>
      <c r="AH1824" s="87"/>
      <c r="AI1824" s="39"/>
      <c r="AJ1824" s="87"/>
      <c r="AK1824" s="39"/>
      <c r="AL1824" s="38">
        <v>46056</v>
      </c>
      <c r="AM1824" s="39">
        <v>5466300</v>
      </c>
      <c r="AN182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25" spans="1:40" ht="19.5" customHeight="1" x14ac:dyDescent="0.25">
      <c r="A1825" s="32">
        <f t="shared" si="146"/>
        <v>2026</v>
      </c>
      <c r="B1825" s="32">
        <f t="shared" si="147"/>
        <v>1</v>
      </c>
      <c r="C1825" s="25">
        <v>46037</v>
      </c>
      <c r="D1825" s="57">
        <f t="shared" ca="1" si="144"/>
        <v>46097</v>
      </c>
      <c r="E1825" s="57" t="str">
        <f t="shared" ca="1" si="145"/>
        <v>2-Months</v>
      </c>
      <c r="F1825" s="57" t="str">
        <f>VLOOKUP(O1825,Stock[],5,FALSE)</f>
        <v>BE</v>
      </c>
      <c r="G1825" s="33" t="s">
        <v>2508</v>
      </c>
      <c r="H1825" s="38"/>
      <c r="I1825" s="34" t="s">
        <v>239</v>
      </c>
      <c r="J1825" s="32" t="str">
        <f>VLOOKUP(I1825,Customers[],2,FALSE)</f>
        <v>ဦးရဲမြင့်</v>
      </c>
      <c r="K1825" s="32" t="str">
        <f>VLOOKUP(I1825,Customers[],4,FALSE)</f>
        <v>Pyawbwe</v>
      </c>
      <c r="L1825" s="32" t="str">
        <f>VLOOKUP(Table85[[#This Row],[CustomerID]],Table!H:K,3,0)</f>
        <v>ပျော်ဘွယ်</v>
      </c>
      <c r="M1825" s="32" t="str">
        <f>VLOOKUP(I1825,Customers[],5,FALSE)</f>
        <v>WholeSales/Contract</v>
      </c>
      <c r="N1825" s="34" t="s">
        <v>10</v>
      </c>
      <c r="O1825" s="37" t="s">
        <v>217</v>
      </c>
      <c r="P1825" s="32" t="str">
        <f>VLOOKUP(O1825,Stock[],2,FALSE)</f>
        <v>လိမ္မော်ဖြူ</v>
      </c>
      <c r="Q1825" s="35">
        <f>VLOOKUP(O1825,Stock[],3,FALSE)</f>
        <v>0.64</v>
      </c>
      <c r="R1825" s="35">
        <f>VLOOKUP(O1825,Stock[],4,FALSE)</f>
        <v>24</v>
      </c>
      <c r="S1825" s="37"/>
      <c r="T1825" s="35">
        <f>(DailySales!$S1825/DailySales!$R1825)+DailySales!$U1825</f>
        <v>60</v>
      </c>
      <c r="U1825" s="37">
        <v>60</v>
      </c>
      <c r="V1825" s="36">
        <f>+DailySales!$T1825*DailySales!$R1825</f>
        <v>1440</v>
      </c>
      <c r="W1825" s="36">
        <f>+DailySales!$V1825*DailySales!$Q1825</f>
        <v>921.6</v>
      </c>
      <c r="X1825" s="36">
        <f>VLOOKUP(O1825,Stock[],6,FALSE)</f>
        <v>1330</v>
      </c>
      <c r="Y1825" s="36">
        <f>+DailySales!$V1825*DailySales!$X1825</f>
        <v>1915200</v>
      </c>
      <c r="Z1825" s="37"/>
      <c r="AA1825" s="37"/>
      <c r="AB1825" s="37"/>
      <c r="AC1825" s="37"/>
      <c r="AD1825" s="37"/>
      <c r="AE1825" s="77"/>
      <c r="AF1825" s="87"/>
      <c r="AG1825" s="39"/>
      <c r="AH1825" s="87"/>
      <c r="AI1825" s="39"/>
      <c r="AJ1825" s="87"/>
      <c r="AK1825" s="39"/>
      <c r="AL1825" s="38">
        <v>46056</v>
      </c>
      <c r="AM1825" s="39">
        <v>1915200</v>
      </c>
      <c r="AN182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26" spans="1:40" ht="19.5" customHeight="1" x14ac:dyDescent="0.25">
      <c r="A1826" s="32">
        <f t="shared" si="146"/>
        <v>2026</v>
      </c>
      <c r="B1826" s="32">
        <f t="shared" si="147"/>
        <v>1</v>
      </c>
      <c r="C1826" s="25">
        <v>46037</v>
      </c>
      <c r="D1826" s="57">
        <f t="shared" ca="1" si="144"/>
        <v>46097</v>
      </c>
      <c r="E1826" s="57" t="str">
        <f t="shared" ca="1" si="145"/>
        <v>2-Months</v>
      </c>
      <c r="F1826" s="57" t="str">
        <f>VLOOKUP(O1826,Stock[],5,FALSE)</f>
        <v>BE</v>
      </c>
      <c r="G1826" s="33" t="s">
        <v>2509</v>
      </c>
      <c r="H1826" s="38"/>
      <c r="I1826" s="34" t="s">
        <v>953</v>
      </c>
      <c r="J1826" s="32" t="str">
        <f>VLOOKUP(I1826,Customers[],2,FALSE)</f>
        <v>‌ရွှေခြင်္သေ့</v>
      </c>
      <c r="K1826" s="32" t="str">
        <f>VLOOKUP(I1826,Customers[],4,FALSE)</f>
        <v>Meiktila</v>
      </c>
      <c r="L1826" s="32" t="str">
        <f>VLOOKUP(Table85[[#This Row],[CustomerID]],Table!H:K,3,0)</f>
        <v>မိတ္ထီလာ</v>
      </c>
      <c r="M1826" s="32" t="str">
        <f>VLOOKUP(I1826,Customers[],5,FALSE)</f>
        <v>WholeSales/Contract</v>
      </c>
      <c r="N1826" s="34" t="s">
        <v>10</v>
      </c>
      <c r="O1826" s="37" t="s">
        <v>225</v>
      </c>
      <c r="P1826" s="32" t="str">
        <f>VLOOKUP(O1826,Stock[],2,FALSE)</f>
        <v>ချယ်ရီသံပုရာအရက်သန့်ကော် (1Ltr)</v>
      </c>
      <c r="Q1826" s="35">
        <f>VLOOKUP(O1826,Stock[],3,FALSE)</f>
        <v>1</v>
      </c>
      <c r="R1826" s="35">
        <f>VLOOKUP(O1826,Stock[],4,FALSE)</f>
        <v>12</v>
      </c>
      <c r="S1826" s="37"/>
      <c r="T1826" s="35">
        <f>(DailySales!$S1826/DailySales!$R1826)+DailySales!$U1826</f>
        <v>5</v>
      </c>
      <c r="U1826" s="37">
        <v>5</v>
      </c>
      <c r="V1826" s="36">
        <f>+DailySales!$T1826*DailySales!$R1826</f>
        <v>60</v>
      </c>
      <c r="W1826" s="36">
        <f>+DailySales!$V1826*DailySales!$Q1826</f>
        <v>60</v>
      </c>
      <c r="X1826" s="36">
        <f>VLOOKUP(O1826,Stock[],6,FALSE)</f>
        <v>1260</v>
      </c>
      <c r="Y1826" s="36">
        <f>+DailySales!$V1826*DailySales!$X1826</f>
        <v>75600</v>
      </c>
      <c r="Z1826" s="37"/>
      <c r="AA1826" s="37"/>
      <c r="AB1826" s="37"/>
      <c r="AC1826" s="37"/>
      <c r="AD1826" s="37"/>
      <c r="AE1826" s="77"/>
      <c r="AF1826" s="87"/>
      <c r="AG1826" s="39"/>
      <c r="AH1826" s="87">
        <v>46037</v>
      </c>
      <c r="AI1826" s="39">
        <v>75600</v>
      </c>
      <c r="AJ1826" s="87"/>
      <c r="AK1826" s="39"/>
      <c r="AL1826" s="34"/>
      <c r="AM1826" s="39"/>
      <c r="AN182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27" spans="1:40" ht="19.5" customHeight="1" x14ac:dyDescent="0.25">
      <c r="A1827" s="32">
        <f t="shared" si="146"/>
        <v>2026</v>
      </c>
      <c r="B1827" s="32">
        <f t="shared" si="147"/>
        <v>1</v>
      </c>
      <c r="C1827" s="25">
        <v>46037</v>
      </c>
      <c r="D1827" s="57">
        <f t="shared" ca="1" si="144"/>
        <v>46097</v>
      </c>
      <c r="E1827" s="57" t="str">
        <f t="shared" ca="1" si="145"/>
        <v>2-Months</v>
      </c>
      <c r="F1827" s="57" t="str">
        <f>VLOOKUP(O1827,Stock[],5,FALSE)</f>
        <v>BE</v>
      </c>
      <c r="G1827" s="33" t="s">
        <v>2510</v>
      </c>
      <c r="H1827" s="38"/>
      <c r="I1827" s="34" t="s">
        <v>306</v>
      </c>
      <c r="J1827" s="32" t="str">
        <f>VLOOKUP(I1827,Customers[],2,FALSE)</f>
        <v>ရွှေကမ္ဘာ</v>
      </c>
      <c r="K1827" s="32" t="str">
        <f>VLOOKUP(I1827,Customers[],4,FALSE)</f>
        <v>Meiktila</v>
      </c>
      <c r="L1827" s="32" t="str">
        <f>VLOOKUP(Table85[[#This Row],[CustomerID]],Table!H:K,3,0)</f>
        <v>မိတ္ထီလာ</v>
      </c>
      <c r="M1827" s="32" t="str">
        <f>VLOOKUP(I1827,Customers[],5,FALSE)</f>
        <v>Semi WS</v>
      </c>
      <c r="N1827" s="34" t="s">
        <v>10</v>
      </c>
      <c r="O1827" s="37" t="s">
        <v>218</v>
      </c>
      <c r="P1827" s="32" t="str">
        <f>VLOOKUP(O1827,Stock[],2,FALSE)</f>
        <v>Black Cat</v>
      </c>
      <c r="Q1827" s="35">
        <f>VLOOKUP(O1827,Stock[],3,FALSE)</f>
        <v>0.64</v>
      </c>
      <c r="R1827" s="35">
        <f>VLOOKUP(O1827,Stock[],4,FALSE)</f>
        <v>24</v>
      </c>
      <c r="S1827" s="37"/>
      <c r="T1827" s="35">
        <f>(DailySales!$S1827/DailySales!$R1827)+DailySales!$U1827</f>
        <v>45</v>
      </c>
      <c r="U1827" s="37">
        <v>45</v>
      </c>
      <c r="V1827" s="36">
        <f>+DailySales!$T1827*DailySales!$R1827</f>
        <v>1080</v>
      </c>
      <c r="W1827" s="36">
        <f>+DailySales!$V1827*DailySales!$Q1827</f>
        <v>691.2</v>
      </c>
      <c r="X1827" s="36">
        <f>VLOOKUP(O1827,Stock[],6,FALSE)</f>
        <v>1330</v>
      </c>
      <c r="Y1827" s="36">
        <f>+DailySales!$V1827*DailySales!$X1827</f>
        <v>1436400</v>
      </c>
      <c r="Z1827" s="37"/>
      <c r="AA1827" s="37"/>
      <c r="AB1827" s="37"/>
      <c r="AC1827" s="37"/>
      <c r="AD1827" s="37"/>
      <c r="AE1827" s="77"/>
      <c r="AF1827" s="87"/>
      <c r="AG1827" s="39"/>
      <c r="AH1827" s="87">
        <v>46037</v>
      </c>
      <c r="AI1827" s="39">
        <v>1436400</v>
      </c>
      <c r="AJ1827" s="87"/>
      <c r="AK1827" s="39"/>
      <c r="AL1827" s="34"/>
      <c r="AM1827" s="39"/>
      <c r="AN182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28" spans="1:40" ht="19.5" customHeight="1" x14ac:dyDescent="0.25">
      <c r="A1828" s="32">
        <f t="shared" si="146"/>
        <v>2026</v>
      </c>
      <c r="B1828" s="32">
        <f t="shared" si="147"/>
        <v>1</v>
      </c>
      <c r="C1828" s="25">
        <v>46037</v>
      </c>
      <c r="D1828" s="57">
        <f t="shared" ca="1" si="144"/>
        <v>46097</v>
      </c>
      <c r="E1828" s="57" t="str">
        <f t="shared" ca="1" si="145"/>
        <v>2-Months</v>
      </c>
      <c r="F1828" s="57" t="str">
        <f>VLOOKUP(O1828,Stock[],5,FALSE)</f>
        <v>BE</v>
      </c>
      <c r="G1828" s="33" t="s">
        <v>2511</v>
      </c>
      <c r="H1828" s="38"/>
      <c r="I1828" s="34" t="s">
        <v>236</v>
      </c>
      <c r="J1828" s="32" t="str">
        <f>VLOOKUP(I1828,Customers[],2,FALSE)</f>
        <v>မယဉ်ယဉ်အေး</v>
      </c>
      <c r="K1828" s="32" t="str">
        <f>VLOOKUP(I1828,Customers[],4,FALSE)</f>
        <v>Mahlaing</v>
      </c>
      <c r="L1828" s="32" t="str">
        <f>VLOOKUP(Table85[[#This Row],[CustomerID]],Table!H:K,3,0)</f>
        <v>မလှိုင်</v>
      </c>
      <c r="M1828" s="32" t="str">
        <f>VLOOKUP(I1828,Customers[],5,FALSE)</f>
        <v>WholeSales/Contract</v>
      </c>
      <c r="N1828" s="34" t="s">
        <v>10</v>
      </c>
      <c r="O1828" s="37" t="s">
        <v>2507</v>
      </c>
      <c r="P1828" s="32" t="str">
        <f>VLOOKUP(O1828,Stock[],2,FALSE)</f>
        <v>သံပုရာအရက်</v>
      </c>
      <c r="Q1828" s="35">
        <f>VLOOKUP(O1828,Stock[],3,FALSE)</f>
        <v>0.64</v>
      </c>
      <c r="R1828" s="35">
        <f>VLOOKUP(O1828,Stock[],4,FALSE)</f>
        <v>14</v>
      </c>
      <c r="S1828" s="37"/>
      <c r="T1828" s="35">
        <f>(DailySales!$S1828/DailySales!$R1828)+DailySales!$U1828</f>
        <v>150</v>
      </c>
      <c r="U1828" s="37">
        <v>150</v>
      </c>
      <c r="V1828" s="36">
        <f>+DailySales!$T1828*DailySales!$R1828</f>
        <v>2100</v>
      </c>
      <c r="W1828" s="36">
        <f>+DailySales!$V1828*DailySales!$Q1828</f>
        <v>1344</v>
      </c>
      <c r="X1828" s="36">
        <f>VLOOKUP(O1828,Stock[],6,FALSE)</f>
        <v>1330</v>
      </c>
      <c r="Y1828" s="36">
        <f>+DailySales!$V1828*DailySales!$X1828</f>
        <v>2793000</v>
      </c>
      <c r="Z1828" s="37"/>
      <c r="AA1828" s="37"/>
      <c r="AB1828" s="37"/>
      <c r="AC1828" s="37"/>
      <c r="AD1828" s="37"/>
      <c r="AE1828" s="77"/>
      <c r="AF1828" s="87"/>
      <c r="AG1828" s="39"/>
      <c r="AH1828" s="87"/>
      <c r="AI1828" s="39"/>
      <c r="AJ1828" s="38">
        <v>46055</v>
      </c>
      <c r="AK1828" s="39">
        <v>2793000</v>
      </c>
      <c r="AL1828" s="34"/>
      <c r="AM1828" s="39"/>
      <c r="AN182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29" spans="1:40" ht="19.5" customHeight="1" x14ac:dyDescent="0.25">
      <c r="A1829" s="90">
        <f t="shared" si="146"/>
        <v>2026</v>
      </c>
      <c r="B1829" s="90">
        <f t="shared" si="147"/>
        <v>1</v>
      </c>
      <c r="C1829" s="25">
        <v>46037</v>
      </c>
      <c r="D1829" s="91">
        <f t="shared" ca="1" si="144"/>
        <v>46097</v>
      </c>
      <c r="E1829" s="91" t="str">
        <f t="shared" ca="1" si="145"/>
        <v>2-Months</v>
      </c>
      <c r="F1829" s="91" t="str">
        <f>VLOOKUP(O1829,Stock[],5,FALSE)</f>
        <v>BE</v>
      </c>
      <c r="G1829" s="92" t="s">
        <v>2522</v>
      </c>
      <c r="H1829" s="93"/>
      <c r="I1829" s="94" t="s">
        <v>1506</v>
      </c>
      <c r="J1829" s="90" t="str">
        <f>VLOOKUP(I1829,Customers[],2,FALSE)</f>
        <v>ဖိုးသာထူး</v>
      </c>
      <c r="K1829" s="90" t="str">
        <f>VLOOKUP(I1829,Customers[],4,FALSE)</f>
        <v>Meiktila</v>
      </c>
      <c r="L1829" s="90" t="str">
        <f>VLOOKUP(Table85[[#This Row],[CustomerID]],Table!H:K,3,0)</f>
        <v>ကျွဲတပ်ဆုံ</v>
      </c>
      <c r="M1829" s="90" t="str">
        <f>VLOOKUP(I1829,Customers[],5,FALSE)</f>
        <v>Van-2</v>
      </c>
      <c r="N1829" s="34" t="s">
        <v>10</v>
      </c>
      <c r="O1829" s="95" t="s">
        <v>205</v>
      </c>
      <c r="P1829" s="90" t="str">
        <f>VLOOKUP(O1829,Stock[],2,FALSE)</f>
        <v>ကောင်းကြည် ကော် 25%  (1Ltr )</v>
      </c>
      <c r="Q1829" s="96">
        <f>VLOOKUP(O1829,Stock[],3,FALSE)</f>
        <v>1</v>
      </c>
      <c r="R1829" s="96">
        <f>VLOOKUP(O1829,Stock[],4,FALSE)</f>
        <v>12</v>
      </c>
      <c r="S1829" s="95"/>
      <c r="T1829" s="96">
        <f>(DailySales!$S1829/DailySales!$R1829)+DailySales!$U1829</f>
        <v>100</v>
      </c>
      <c r="U1829" s="95">
        <v>100</v>
      </c>
      <c r="V1829" s="97">
        <f>+DailySales!$T1829*DailySales!$R1829</f>
        <v>1200</v>
      </c>
      <c r="W1829" s="97">
        <f>+DailySales!$V1829*DailySales!$Q1829</f>
        <v>1200</v>
      </c>
      <c r="X1829" s="97">
        <f>VLOOKUP(O1829,Stock[],6,FALSE)</f>
        <v>1530</v>
      </c>
      <c r="Y1829" s="97">
        <f>+DailySales!$V1829*DailySales!$X1829</f>
        <v>1836000</v>
      </c>
      <c r="Z1829" s="95"/>
      <c r="AA1829" s="95"/>
      <c r="AB1829" s="95">
        <v>12000</v>
      </c>
      <c r="AC1829" s="95">
        <v>588000</v>
      </c>
      <c r="AD1829" s="95"/>
      <c r="AE1829" s="98">
        <v>34000</v>
      </c>
      <c r="AF1829" s="99"/>
      <c r="AG1829" s="100"/>
      <c r="AH1829" s="99"/>
      <c r="AI1829" s="100"/>
      <c r="AJ1829" s="38">
        <v>46058</v>
      </c>
      <c r="AK1829" s="100">
        <v>1270000</v>
      </c>
      <c r="AL1829" s="34"/>
      <c r="AM1829" s="39"/>
      <c r="AN1829" s="97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30" spans="1:40" ht="19.5" customHeight="1" x14ac:dyDescent="0.25">
      <c r="A1830" s="32">
        <f t="shared" si="146"/>
        <v>2026</v>
      </c>
      <c r="B1830" s="32">
        <f t="shared" si="147"/>
        <v>1</v>
      </c>
      <c r="C1830" s="25">
        <v>46037</v>
      </c>
      <c r="D1830" s="57">
        <f t="shared" ca="1" si="144"/>
        <v>46097</v>
      </c>
      <c r="E1830" s="57" t="str">
        <f t="shared" ca="1" si="145"/>
        <v>2-Months</v>
      </c>
      <c r="F1830" s="57" t="str">
        <f>VLOOKUP(O1830,Stock[],5,FALSE)</f>
        <v>BE</v>
      </c>
      <c r="G1830" s="33" t="s">
        <v>2512</v>
      </c>
      <c r="H1830" s="38"/>
      <c r="I1830" s="34" t="s">
        <v>226</v>
      </c>
      <c r="J1830" s="32" t="str">
        <f>VLOOKUP(I1830,Customers[],2,FALSE)</f>
        <v>Summer-1</v>
      </c>
      <c r="K1830" s="32" t="str">
        <f>VLOOKUP(I1830,Customers[],4,FALSE)</f>
        <v>Meiktila</v>
      </c>
      <c r="L1830" s="32" t="str">
        <f>VLOOKUP(Table85[[#This Row],[CustomerID]],Table!H:K,3,0)</f>
        <v>မိတ္ထီလာ</v>
      </c>
      <c r="M1830" s="32" t="str">
        <f>VLOOKUP(I1830,Customers[],5,FALSE)</f>
        <v>WholeSales</v>
      </c>
      <c r="N1830" s="34" t="s">
        <v>10</v>
      </c>
      <c r="O1830" s="37" t="s">
        <v>217</v>
      </c>
      <c r="P1830" s="32" t="str">
        <f>VLOOKUP(O1830,Stock[],2,FALSE)</f>
        <v>လိမ္မော်ဖြူ</v>
      </c>
      <c r="Q1830" s="35">
        <f>VLOOKUP(O1830,Stock[],3,FALSE)</f>
        <v>0.64</v>
      </c>
      <c r="R1830" s="35">
        <f>VLOOKUP(O1830,Stock[],4,FALSE)</f>
        <v>24</v>
      </c>
      <c r="S1830" s="37"/>
      <c r="T1830" s="35">
        <f>(DailySales!$S1830/DailySales!$R1830)+DailySales!$U1830</f>
        <v>120</v>
      </c>
      <c r="U1830" s="37">
        <v>120</v>
      </c>
      <c r="V1830" s="36">
        <f>+DailySales!$T1830*DailySales!$R1830</f>
        <v>2880</v>
      </c>
      <c r="W1830" s="36">
        <f>+DailySales!$V1830*DailySales!$Q1830</f>
        <v>1843.2</v>
      </c>
      <c r="X1830" s="36">
        <f>VLOOKUP(O1830,Stock[],6,FALSE)</f>
        <v>1330</v>
      </c>
      <c r="Y1830" s="36">
        <f>+DailySales!$V1830*DailySales!$X1830</f>
        <v>3830400</v>
      </c>
      <c r="Z1830" s="37"/>
      <c r="AA1830" s="37"/>
      <c r="AB1830" s="37"/>
      <c r="AC1830" s="37"/>
      <c r="AD1830" s="37"/>
      <c r="AE1830" s="77"/>
      <c r="AF1830" s="87"/>
      <c r="AG1830" s="39"/>
      <c r="AH1830" s="87"/>
      <c r="AI1830" s="39"/>
      <c r="AJ1830" s="87">
        <v>46046</v>
      </c>
      <c r="AK1830" s="39">
        <v>3830400</v>
      </c>
      <c r="AL1830" s="34"/>
      <c r="AM1830" s="39"/>
      <c r="AN183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31" spans="1:40" ht="19.5" customHeight="1" x14ac:dyDescent="0.25">
      <c r="A1831" s="32">
        <f t="shared" si="146"/>
        <v>2026</v>
      </c>
      <c r="B1831" s="32">
        <f t="shared" si="147"/>
        <v>1</v>
      </c>
      <c r="C1831" s="25">
        <v>46037</v>
      </c>
      <c r="D1831" s="57">
        <f t="shared" ca="1" si="144"/>
        <v>46097</v>
      </c>
      <c r="E1831" s="57" t="str">
        <f t="shared" ca="1" si="145"/>
        <v>2-Months</v>
      </c>
      <c r="F1831" s="57" t="str">
        <f>VLOOKUP(O1831,Stock[],5,FALSE)</f>
        <v>BE</v>
      </c>
      <c r="G1831" s="33" t="s">
        <v>2513</v>
      </c>
      <c r="H1831" s="38"/>
      <c r="I1831" s="34" t="s">
        <v>226</v>
      </c>
      <c r="J1831" s="32" t="str">
        <f>VLOOKUP(I1831,Customers[],2,FALSE)</f>
        <v>Summer-1</v>
      </c>
      <c r="K1831" s="32" t="str">
        <f>VLOOKUP(I1831,Customers[],4,FALSE)</f>
        <v>Meiktila</v>
      </c>
      <c r="L1831" s="32" t="str">
        <f>VLOOKUP(Table85[[#This Row],[CustomerID]],Table!H:K,3,0)</f>
        <v>မိတ္ထီလာ</v>
      </c>
      <c r="M1831" s="32" t="str">
        <f>VLOOKUP(I1831,Customers[],5,FALSE)</f>
        <v>WholeSales</v>
      </c>
      <c r="N1831" s="34" t="s">
        <v>10</v>
      </c>
      <c r="O1831" s="37" t="s">
        <v>220</v>
      </c>
      <c r="P1831" s="32" t="str">
        <f>VLOOKUP(O1831,Stock[],2,FALSE)</f>
        <v>မြန်မာရှောက်ပျား</v>
      </c>
      <c r="Q1831" s="35">
        <f>VLOOKUP(O1831,Stock[],3,FALSE)</f>
        <v>0.64</v>
      </c>
      <c r="R1831" s="35">
        <f>VLOOKUP(O1831,Stock[],4,FALSE)</f>
        <v>14</v>
      </c>
      <c r="S1831" s="37"/>
      <c r="T1831" s="35">
        <f>(DailySales!$S1831/DailySales!$R1831)+DailySales!$U1831</f>
        <v>50</v>
      </c>
      <c r="U1831" s="37">
        <v>50</v>
      </c>
      <c r="V1831" s="36">
        <f>+DailySales!$T1831*DailySales!$R1831</f>
        <v>700</v>
      </c>
      <c r="W1831" s="36">
        <f>+DailySales!$V1831*DailySales!$Q1831</f>
        <v>448</v>
      </c>
      <c r="X1831" s="36">
        <f>VLOOKUP(O1831,Stock[],6,FALSE)</f>
        <v>1370</v>
      </c>
      <c r="Y1831" s="36">
        <f>+DailySales!$V1831*DailySales!$X1831</f>
        <v>959000</v>
      </c>
      <c r="Z1831" s="37"/>
      <c r="AA1831" s="37"/>
      <c r="AB1831" s="37"/>
      <c r="AC1831" s="37"/>
      <c r="AD1831" s="37"/>
      <c r="AE1831" s="77"/>
      <c r="AF1831" s="87"/>
      <c r="AG1831" s="39"/>
      <c r="AH1831" s="87"/>
      <c r="AI1831" s="39"/>
      <c r="AJ1831" s="87">
        <v>46046</v>
      </c>
      <c r="AK1831" s="39">
        <v>959000</v>
      </c>
      <c r="AL1831" s="34"/>
      <c r="AM1831" s="39"/>
      <c r="AN183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32" spans="1:40" ht="19.5" customHeight="1" x14ac:dyDescent="0.25">
      <c r="A1832" s="32">
        <f t="shared" si="146"/>
        <v>2026</v>
      </c>
      <c r="B1832" s="32">
        <f t="shared" si="147"/>
        <v>1</v>
      </c>
      <c r="C1832" s="25">
        <v>46037</v>
      </c>
      <c r="D1832" s="57">
        <f t="shared" ca="1" si="144"/>
        <v>46097</v>
      </c>
      <c r="E1832" s="57" t="str">
        <f t="shared" ca="1" si="145"/>
        <v>2-Months</v>
      </c>
      <c r="F1832" s="57" t="str">
        <f>VLOOKUP(O1832,Stock[],5,FALSE)</f>
        <v>BE</v>
      </c>
      <c r="G1832" s="33" t="s">
        <v>2513</v>
      </c>
      <c r="H1832" s="38"/>
      <c r="I1832" s="34" t="s">
        <v>226</v>
      </c>
      <c r="J1832" s="32" t="str">
        <f>VLOOKUP(I1832,Customers[],2,FALSE)</f>
        <v>Summer-1</v>
      </c>
      <c r="K1832" s="32" t="str">
        <f>VLOOKUP(I1832,Customers[],4,FALSE)</f>
        <v>Meiktila</v>
      </c>
      <c r="L1832" s="32" t="str">
        <f>VLOOKUP(Table85[[#This Row],[CustomerID]],Table!H:K,3,0)</f>
        <v>မိတ္ထီလာ</v>
      </c>
      <c r="M1832" s="32" t="str">
        <f>VLOOKUP(I1832,Customers[],5,FALSE)</f>
        <v>WholeSales</v>
      </c>
      <c r="N1832" s="34" t="s">
        <v>10</v>
      </c>
      <c r="O1832" s="37" t="s">
        <v>217</v>
      </c>
      <c r="P1832" s="32" t="str">
        <f>VLOOKUP(O1832,Stock[],2,FALSE)</f>
        <v>လိမ္မော်ဖြူ</v>
      </c>
      <c r="Q1832" s="35">
        <f>VLOOKUP(O1832,Stock[],3,FALSE)</f>
        <v>0.64</v>
      </c>
      <c r="R1832" s="35">
        <f>VLOOKUP(O1832,Stock[],4,FALSE)</f>
        <v>24</v>
      </c>
      <c r="S1832" s="37"/>
      <c r="T1832" s="35">
        <f>(DailySales!$S1832/DailySales!$R1832)+DailySales!$U1832</f>
        <v>50</v>
      </c>
      <c r="U1832" s="37">
        <v>50</v>
      </c>
      <c r="V1832" s="36">
        <f>+DailySales!$T1832*DailySales!$R1832</f>
        <v>1200</v>
      </c>
      <c r="W1832" s="36">
        <f>+DailySales!$V1832*DailySales!$Q1832</f>
        <v>768</v>
      </c>
      <c r="X1832" s="36">
        <f>VLOOKUP(O1832,Stock[],6,FALSE)</f>
        <v>1330</v>
      </c>
      <c r="Y1832" s="36">
        <f>+DailySales!$V1832*DailySales!$X1832</f>
        <v>1596000</v>
      </c>
      <c r="Z1832" s="37"/>
      <c r="AA1832" s="37"/>
      <c r="AB1832" s="37"/>
      <c r="AC1832" s="37"/>
      <c r="AD1832" s="37"/>
      <c r="AE1832" s="77"/>
      <c r="AF1832" s="87"/>
      <c r="AG1832" s="39"/>
      <c r="AH1832" s="87"/>
      <c r="AI1832" s="39"/>
      <c r="AJ1832" s="87">
        <v>46046</v>
      </c>
      <c r="AK1832" s="39">
        <v>1596000</v>
      </c>
      <c r="AL1832" s="34"/>
      <c r="AM1832" s="39"/>
      <c r="AN183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33" spans="1:40" ht="19.5" customHeight="1" x14ac:dyDescent="0.25">
      <c r="A1833" s="32">
        <f t="shared" si="146"/>
        <v>2026</v>
      </c>
      <c r="B1833" s="32">
        <f t="shared" si="147"/>
        <v>1</v>
      </c>
      <c r="C1833" s="25">
        <v>46037</v>
      </c>
      <c r="D1833" s="57">
        <f t="shared" ca="1" si="144"/>
        <v>46097</v>
      </c>
      <c r="E1833" s="57" t="str">
        <f t="shared" ca="1" si="145"/>
        <v>2-Months</v>
      </c>
      <c r="F1833" s="57" t="str">
        <f>VLOOKUP(O1833,Stock[],5,FALSE)</f>
        <v>BE</v>
      </c>
      <c r="G1833" s="33" t="s">
        <v>2513</v>
      </c>
      <c r="H1833" s="38"/>
      <c r="I1833" s="34" t="s">
        <v>226</v>
      </c>
      <c r="J1833" s="32" t="str">
        <f>VLOOKUP(I1833,Customers[],2,FALSE)</f>
        <v>Summer-1</v>
      </c>
      <c r="K1833" s="32" t="str">
        <f>VLOOKUP(I1833,Customers[],4,FALSE)</f>
        <v>Meiktila</v>
      </c>
      <c r="L1833" s="32" t="str">
        <f>VLOOKUP(Table85[[#This Row],[CustomerID]],Table!H:K,3,0)</f>
        <v>မိတ္ထီလာ</v>
      </c>
      <c r="M1833" s="32" t="str">
        <f>VLOOKUP(I1833,Customers[],5,FALSE)</f>
        <v>WholeSales</v>
      </c>
      <c r="N1833" s="34" t="s">
        <v>10</v>
      </c>
      <c r="O1833" s="37" t="s">
        <v>209</v>
      </c>
      <c r="P1833" s="32" t="str">
        <f>VLOOKUP(O1833,Stock[],2,FALSE)</f>
        <v>ဇေယျဝတီ Red</v>
      </c>
      <c r="Q1833" s="35">
        <f>VLOOKUP(O1833,Stock[],3,FALSE)</f>
        <v>0.64</v>
      </c>
      <c r="R1833" s="35">
        <f>VLOOKUP(O1833,Stock[],4,FALSE)</f>
        <v>14</v>
      </c>
      <c r="S1833" s="37"/>
      <c r="T1833" s="35">
        <f>(DailySales!$S1833/DailySales!$R1833)+DailySales!$U1833</f>
        <v>160</v>
      </c>
      <c r="U1833" s="37">
        <v>160</v>
      </c>
      <c r="V1833" s="36">
        <f>+DailySales!$T1833*DailySales!$R1833</f>
        <v>2240</v>
      </c>
      <c r="W1833" s="36">
        <f>+DailySales!$V1833*DailySales!$Q1833</f>
        <v>1433.6000000000001</v>
      </c>
      <c r="X1833" s="36">
        <f>VLOOKUP(O1833,Stock[],6,FALSE)</f>
        <v>1330</v>
      </c>
      <c r="Y1833" s="36">
        <f>+DailySales!$V1833*DailySales!$X1833</f>
        <v>2979200</v>
      </c>
      <c r="Z1833" s="37"/>
      <c r="AA1833" s="37"/>
      <c r="AB1833" s="37"/>
      <c r="AC1833" s="37"/>
      <c r="AD1833" s="37"/>
      <c r="AE1833" s="77"/>
      <c r="AF1833" s="87"/>
      <c r="AG1833" s="39"/>
      <c r="AH1833" s="87"/>
      <c r="AI1833" s="39"/>
      <c r="AJ1833" s="87">
        <v>46046</v>
      </c>
      <c r="AK1833" s="39">
        <v>2979200</v>
      </c>
      <c r="AL1833" s="34"/>
      <c r="AM1833" s="39"/>
      <c r="AN183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34" spans="1:40" ht="19.5" customHeight="1" x14ac:dyDescent="0.25">
      <c r="A1834" s="32">
        <f t="shared" si="146"/>
        <v>2026</v>
      </c>
      <c r="B1834" s="32">
        <f t="shared" si="147"/>
        <v>1</v>
      </c>
      <c r="C1834" s="25">
        <v>46037</v>
      </c>
      <c r="D1834" s="57">
        <f t="shared" ca="1" si="144"/>
        <v>46097</v>
      </c>
      <c r="E1834" s="57" t="str">
        <f t="shared" ca="1" si="145"/>
        <v>2-Months</v>
      </c>
      <c r="F1834" s="57" t="str">
        <f>VLOOKUP(O1834,Stock[],5,FALSE)</f>
        <v>BE</v>
      </c>
      <c r="G1834" s="33" t="s">
        <v>2514</v>
      </c>
      <c r="H1834" s="38"/>
      <c r="I1834" s="34" t="s">
        <v>227</v>
      </c>
      <c r="J1834" s="32" t="str">
        <f>VLOOKUP(I1834,Customers[],2,FALSE)</f>
        <v>Summer-2</v>
      </c>
      <c r="K1834" s="32" t="str">
        <f>VLOOKUP(I1834,Customers[],4,FALSE)</f>
        <v>Meiktila</v>
      </c>
      <c r="L1834" s="32" t="str">
        <f>VLOOKUP(Table85[[#This Row],[CustomerID]],Table!H:K,3,0)</f>
        <v>မိတ္ထီလာ</v>
      </c>
      <c r="M1834" s="32" t="str">
        <f>VLOOKUP(I1834,Customers[],5,FALSE)</f>
        <v>WholeSales</v>
      </c>
      <c r="N1834" s="34" t="s">
        <v>10</v>
      </c>
      <c r="O1834" s="37" t="s">
        <v>2120</v>
      </c>
      <c r="P1834" s="32" t="str">
        <f>VLOOKUP(O1834,Stock[],2,FALSE)</f>
        <v>ဇေ အရက်သန့်</v>
      </c>
      <c r="Q1834" s="35">
        <f>VLOOKUP(O1834,Stock[],3,FALSE)</f>
        <v>0.64</v>
      </c>
      <c r="R1834" s="35">
        <f>VLOOKUP(O1834,Stock[],4,FALSE)</f>
        <v>14</v>
      </c>
      <c r="S1834" s="37"/>
      <c r="T1834" s="35">
        <f>(DailySales!$S1834/DailySales!$R1834)+DailySales!$U1834</f>
        <v>20</v>
      </c>
      <c r="U1834" s="37">
        <v>20</v>
      </c>
      <c r="V1834" s="36">
        <f>+DailySales!$T1834*DailySales!$R1834</f>
        <v>280</v>
      </c>
      <c r="W1834" s="36">
        <f>+DailySales!$V1834*DailySales!$Q1834</f>
        <v>179.20000000000002</v>
      </c>
      <c r="X1834" s="36">
        <f>VLOOKUP(O1834,Stock[],6,FALSE)</f>
        <v>1380</v>
      </c>
      <c r="Y1834" s="36">
        <f>+DailySales!$V1834*DailySales!$X1834</f>
        <v>386400</v>
      </c>
      <c r="Z1834" s="37"/>
      <c r="AA1834" s="37"/>
      <c r="AB1834" s="37"/>
      <c r="AC1834" s="37"/>
      <c r="AD1834" s="37"/>
      <c r="AE1834" s="77"/>
      <c r="AF1834" s="87"/>
      <c r="AG1834" s="39"/>
      <c r="AH1834" s="38">
        <v>46041</v>
      </c>
      <c r="AI1834" s="39">
        <v>386400</v>
      </c>
      <c r="AJ1834" s="87"/>
      <c r="AK1834" s="39"/>
      <c r="AL1834" s="34"/>
      <c r="AM1834" s="39"/>
      <c r="AN183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35" spans="1:40" ht="19.5" customHeight="1" x14ac:dyDescent="0.25">
      <c r="A1835" s="32">
        <f t="shared" si="146"/>
        <v>2026</v>
      </c>
      <c r="B1835" s="32">
        <f t="shared" si="147"/>
        <v>1</v>
      </c>
      <c r="C1835" s="25">
        <v>46037</v>
      </c>
      <c r="D1835" s="57">
        <f t="shared" ca="1" si="144"/>
        <v>46097</v>
      </c>
      <c r="E1835" s="57" t="str">
        <f t="shared" ca="1" si="145"/>
        <v>2-Months</v>
      </c>
      <c r="F1835" s="57" t="str">
        <f>VLOOKUP(O1835,Stock[],5,FALSE)</f>
        <v>BE</v>
      </c>
      <c r="G1835" s="33" t="s">
        <v>2514</v>
      </c>
      <c r="H1835" s="38"/>
      <c r="I1835" s="34" t="s">
        <v>227</v>
      </c>
      <c r="J1835" s="32" t="str">
        <f>VLOOKUP(I1835,Customers[],2,FALSE)</f>
        <v>Summer-2</v>
      </c>
      <c r="K1835" s="32" t="str">
        <f>VLOOKUP(I1835,Customers[],4,FALSE)</f>
        <v>Meiktila</v>
      </c>
      <c r="L1835" s="32" t="str">
        <f>VLOOKUP(Table85[[#This Row],[CustomerID]],Table!H:K,3,0)</f>
        <v>မိတ္ထီလာ</v>
      </c>
      <c r="M1835" s="32" t="str">
        <f>VLOOKUP(I1835,Customers[],5,FALSE)</f>
        <v>WholeSales</v>
      </c>
      <c r="N1835" s="34" t="s">
        <v>10</v>
      </c>
      <c r="O1835" s="37" t="s">
        <v>2465</v>
      </c>
      <c r="P1835" s="32" t="str">
        <f>VLOOKUP(O1835,Stock[],2,FALSE)</f>
        <v>မိုးနဲကွန်ကီး</v>
      </c>
      <c r="Q1835" s="35">
        <f>VLOOKUP(O1835,Stock[],3,FALSE)</f>
        <v>0.64</v>
      </c>
      <c r="R1835" s="35">
        <f>VLOOKUP(O1835,Stock[],4,FALSE)</f>
        <v>14</v>
      </c>
      <c r="S1835" s="37"/>
      <c r="T1835" s="35">
        <f>(DailySales!$S1835/DailySales!$R1835)+DailySales!$U1835</f>
        <v>20</v>
      </c>
      <c r="U1835" s="37">
        <v>20</v>
      </c>
      <c r="V1835" s="36">
        <f>+DailySales!$T1835*DailySales!$R1835</f>
        <v>280</v>
      </c>
      <c r="W1835" s="36">
        <f>+DailySales!$V1835*DailySales!$Q1835</f>
        <v>179.20000000000002</v>
      </c>
      <c r="X1835" s="36">
        <f>VLOOKUP(O1835,Stock[],6,FALSE)</f>
        <v>1700</v>
      </c>
      <c r="Y1835" s="36">
        <f>+DailySales!$V1835*DailySales!$X1835</f>
        <v>476000</v>
      </c>
      <c r="Z1835" s="37"/>
      <c r="AA1835" s="37"/>
      <c r="AB1835" s="37"/>
      <c r="AC1835" s="37"/>
      <c r="AD1835" s="37"/>
      <c r="AE1835" s="77"/>
      <c r="AF1835" s="87"/>
      <c r="AG1835" s="39"/>
      <c r="AH1835" s="38">
        <v>46041</v>
      </c>
      <c r="AI1835" s="39">
        <v>476000</v>
      </c>
      <c r="AJ1835" s="87"/>
      <c r="AK1835" s="39"/>
      <c r="AL1835" s="34"/>
      <c r="AM1835" s="39"/>
      <c r="AN183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36" spans="1:40" ht="19.5" customHeight="1" x14ac:dyDescent="0.25">
      <c r="A1836" s="32">
        <f t="shared" si="146"/>
        <v>2026</v>
      </c>
      <c r="B1836" s="32">
        <f t="shared" si="147"/>
        <v>1</v>
      </c>
      <c r="C1836" s="25">
        <v>46037</v>
      </c>
      <c r="D1836" s="57">
        <f t="shared" ca="1" si="144"/>
        <v>46097</v>
      </c>
      <c r="E1836" s="57" t="str">
        <f t="shared" ca="1" si="145"/>
        <v>2-Months</v>
      </c>
      <c r="F1836" s="57" t="str">
        <f>VLOOKUP(O1836,Stock[],5,FALSE)</f>
        <v>BE</v>
      </c>
      <c r="G1836" s="33" t="s">
        <v>2514</v>
      </c>
      <c r="H1836" s="38"/>
      <c r="I1836" s="34" t="s">
        <v>227</v>
      </c>
      <c r="J1836" s="32" t="str">
        <f>VLOOKUP(I1836,Customers[],2,FALSE)</f>
        <v>Summer-2</v>
      </c>
      <c r="K1836" s="32" t="str">
        <f>VLOOKUP(I1836,Customers[],4,FALSE)</f>
        <v>Meiktila</v>
      </c>
      <c r="L1836" s="32" t="str">
        <f>VLOOKUP(Table85[[#This Row],[CustomerID]],Table!H:K,3,0)</f>
        <v>မိတ္ထီလာ</v>
      </c>
      <c r="M1836" s="32" t="str">
        <f>VLOOKUP(I1836,Customers[],5,FALSE)</f>
        <v>WholeSales</v>
      </c>
      <c r="N1836" s="34" t="s">
        <v>10</v>
      </c>
      <c r="O1836" s="37" t="s">
        <v>214</v>
      </c>
      <c r="P1836" s="32" t="str">
        <f>VLOOKUP(O1836,Stock[],2,FALSE)</f>
        <v>ကောင်းကြည်</v>
      </c>
      <c r="Q1836" s="35">
        <f>VLOOKUP(O1836,Stock[],3,FALSE)</f>
        <v>0.64</v>
      </c>
      <c r="R1836" s="35">
        <f>VLOOKUP(O1836,Stock[],4,FALSE)</f>
        <v>14</v>
      </c>
      <c r="S1836" s="37"/>
      <c r="T1836" s="35">
        <f>(DailySales!$S1836/DailySales!$R1836)+DailySales!$U1836</f>
        <v>30</v>
      </c>
      <c r="U1836" s="37">
        <v>30</v>
      </c>
      <c r="V1836" s="36">
        <f>+DailySales!$T1836*DailySales!$R1836</f>
        <v>420</v>
      </c>
      <c r="W1836" s="36">
        <f>+DailySales!$V1836*DailySales!$Q1836</f>
        <v>268.8</v>
      </c>
      <c r="X1836" s="36">
        <f>VLOOKUP(O1836,Stock[],6,FALSE)</f>
        <v>1330</v>
      </c>
      <c r="Y1836" s="36">
        <f>+DailySales!$V1836*DailySales!$X1836</f>
        <v>558600</v>
      </c>
      <c r="Z1836" s="37"/>
      <c r="AA1836" s="37"/>
      <c r="AB1836" s="37"/>
      <c r="AC1836" s="37"/>
      <c r="AD1836" s="37"/>
      <c r="AE1836" s="77"/>
      <c r="AF1836" s="87"/>
      <c r="AG1836" s="39"/>
      <c r="AH1836" s="38">
        <v>46041</v>
      </c>
      <c r="AI1836" s="39">
        <v>558600</v>
      </c>
      <c r="AJ1836" s="87"/>
      <c r="AK1836" s="39"/>
      <c r="AL1836" s="34"/>
      <c r="AM1836" s="39"/>
      <c r="AN183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37" spans="1:40" ht="19.5" customHeight="1" x14ac:dyDescent="0.25">
      <c r="A1837" s="32">
        <f t="shared" si="146"/>
        <v>2026</v>
      </c>
      <c r="B1837" s="32">
        <f t="shared" si="147"/>
        <v>1</v>
      </c>
      <c r="C1837" s="25">
        <v>46037</v>
      </c>
      <c r="D1837" s="57">
        <f t="shared" ca="1" si="144"/>
        <v>46097</v>
      </c>
      <c r="E1837" s="57" t="str">
        <f t="shared" ca="1" si="145"/>
        <v>2-Months</v>
      </c>
      <c r="F1837" s="57" t="str">
        <f>VLOOKUP(O1837,Stock[],5,FALSE)</f>
        <v>BE</v>
      </c>
      <c r="G1837" s="33" t="s">
        <v>2514</v>
      </c>
      <c r="H1837" s="38"/>
      <c r="I1837" s="34" t="s">
        <v>227</v>
      </c>
      <c r="J1837" s="32" t="str">
        <f>VLOOKUP(I1837,Customers[],2,FALSE)</f>
        <v>Summer-2</v>
      </c>
      <c r="K1837" s="32" t="str">
        <f>VLOOKUP(I1837,Customers[],4,FALSE)</f>
        <v>Meiktila</v>
      </c>
      <c r="L1837" s="32" t="str">
        <f>VLOOKUP(Table85[[#This Row],[CustomerID]],Table!H:K,3,0)</f>
        <v>မိတ္ထီလာ</v>
      </c>
      <c r="M1837" s="32" t="str">
        <f>VLOOKUP(I1837,Customers[],5,FALSE)</f>
        <v>WholeSales</v>
      </c>
      <c r="N1837" s="34" t="s">
        <v>10</v>
      </c>
      <c r="O1837" s="37" t="s">
        <v>205</v>
      </c>
      <c r="P1837" s="32" t="str">
        <f>VLOOKUP(O1837,Stock[],2,FALSE)</f>
        <v>ကောင်းကြည် ကော် 25%  (1Ltr )</v>
      </c>
      <c r="Q1837" s="35">
        <f>VLOOKUP(O1837,Stock[],3,FALSE)</f>
        <v>1</v>
      </c>
      <c r="R1837" s="35">
        <f>VLOOKUP(O1837,Stock[],4,FALSE)</f>
        <v>12</v>
      </c>
      <c r="S1837" s="37"/>
      <c r="T1837" s="35">
        <f>(DailySales!$S1837/DailySales!$R1837)+DailySales!$U1837</f>
        <v>30</v>
      </c>
      <c r="U1837" s="37">
        <v>30</v>
      </c>
      <c r="V1837" s="36">
        <f>+DailySales!$T1837*DailySales!$R1837</f>
        <v>360</v>
      </c>
      <c r="W1837" s="36">
        <f>+DailySales!$V1837*DailySales!$Q1837</f>
        <v>360</v>
      </c>
      <c r="X1837" s="36">
        <f>VLOOKUP(O1837,Stock[],6,FALSE)</f>
        <v>1530</v>
      </c>
      <c r="Y1837" s="36">
        <f>+DailySales!$V1837*DailySales!$X1837</f>
        <v>550800</v>
      </c>
      <c r="Z1837" s="37"/>
      <c r="AA1837" s="37"/>
      <c r="AB1837" s="37"/>
      <c r="AC1837" s="37">
        <v>34300</v>
      </c>
      <c r="AD1837" s="37"/>
      <c r="AE1837" s="77"/>
      <c r="AF1837" s="87"/>
      <c r="AG1837" s="39"/>
      <c r="AH1837" s="38">
        <v>46041</v>
      </c>
      <c r="AI1837" s="39">
        <v>516500</v>
      </c>
      <c r="AJ1837" s="87"/>
      <c r="AK1837" s="39"/>
      <c r="AL1837" s="34"/>
      <c r="AM1837" s="39"/>
      <c r="AN183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38" spans="1:40" ht="19.5" customHeight="1" x14ac:dyDescent="0.25">
      <c r="A1838" s="32">
        <f t="shared" si="146"/>
        <v>2026</v>
      </c>
      <c r="B1838" s="32">
        <f t="shared" si="147"/>
        <v>1</v>
      </c>
      <c r="C1838" s="25">
        <v>46037</v>
      </c>
      <c r="D1838" s="57">
        <f t="shared" ca="1" si="144"/>
        <v>46097</v>
      </c>
      <c r="E1838" s="57" t="str">
        <f t="shared" ca="1" si="145"/>
        <v>2-Months</v>
      </c>
      <c r="F1838" s="57" t="str">
        <f>VLOOKUP(O1838,Stock[],5,FALSE)</f>
        <v>BE</v>
      </c>
      <c r="G1838" s="33" t="s">
        <v>2515</v>
      </c>
      <c r="H1838" s="38"/>
      <c r="I1838" s="34" t="s">
        <v>180</v>
      </c>
      <c r="J1838" s="32" t="str">
        <f>VLOOKUP(I1838,Customers[],2,FALSE)</f>
        <v>ရွှေမြင်း</v>
      </c>
      <c r="K1838" s="32" t="str">
        <f>VLOOKUP(I1838,Customers[],4,FALSE)</f>
        <v>Meiktila</v>
      </c>
      <c r="L1838" s="32" t="str">
        <f>VLOOKUP(Table85[[#This Row],[CustomerID]],Table!H:K,3,0)</f>
        <v>မိတ္ထီလာ</v>
      </c>
      <c r="M1838" s="32" t="str">
        <f>VLOOKUP(I1838,Customers[],5,FALSE)</f>
        <v>WholeSales/Contract</v>
      </c>
      <c r="N1838" s="34" t="s">
        <v>10</v>
      </c>
      <c r="O1838" s="37" t="s">
        <v>214</v>
      </c>
      <c r="P1838" s="32" t="str">
        <f>VLOOKUP(O1838,Stock[],2,FALSE)</f>
        <v>ကောင်းကြည်</v>
      </c>
      <c r="Q1838" s="35">
        <f>VLOOKUP(O1838,Stock[],3,FALSE)</f>
        <v>0.64</v>
      </c>
      <c r="R1838" s="35">
        <f>VLOOKUP(O1838,Stock[],4,FALSE)</f>
        <v>14</v>
      </c>
      <c r="S1838" s="37"/>
      <c r="T1838" s="35">
        <f>(DailySales!$S1838/DailySales!$R1838)+DailySales!$U1838</f>
        <v>50</v>
      </c>
      <c r="U1838" s="37">
        <v>50</v>
      </c>
      <c r="V1838" s="36">
        <f>+DailySales!$T1838*DailySales!$R1838</f>
        <v>700</v>
      </c>
      <c r="W1838" s="36">
        <f>+DailySales!$V1838*DailySales!$Q1838</f>
        <v>448</v>
      </c>
      <c r="X1838" s="36">
        <f>VLOOKUP(O1838,Stock[],6,FALSE)</f>
        <v>1330</v>
      </c>
      <c r="Y1838" s="36">
        <f>+DailySales!$V1838*DailySales!$X1838</f>
        <v>931000</v>
      </c>
      <c r="Z1838" s="37"/>
      <c r="AA1838" s="37"/>
      <c r="AB1838" s="37"/>
      <c r="AC1838" s="37"/>
      <c r="AD1838" s="37"/>
      <c r="AE1838" s="77"/>
      <c r="AF1838" s="87"/>
      <c r="AG1838" s="39"/>
      <c r="AH1838" s="38">
        <v>46072</v>
      </c>
      <c r="AI1838" s="39">
        <v>931000</v>
      </c>
      <c r="AJ1838" s="87"/>
      <c r="AK1838" s="39"/>
      <c r="AL1838" s="34"/>
      <c r="AM1838" s="39"/>
      <c r="AN183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39" spans="1:40" ht="19.5" customHeight="1" x14ac:dyDescent="0.25">
      <c r="A1839" s="32">
        <f t="shared" si="146"/>
        <v>2026</v>
      </c>
      <c r="B1839" s="32">
        <f t="shared" si="147"/>
        <v>1</v>
      </c>
      <c r="C1839" s="25">
        <v>46037</v>
      </c>
      <c r="D1839" s="57">
        <f t="shared" ca="1" si="144"/>
        <v>46097</v>
      </c>
      <c r="E1839" s="57" t="str">
        <f t="shared" ca="1" si="145"/>
        <v>2-Months</v>
      </c>
      <c r="F1839" s="57" t="str">
        <f>VLOOKUP(O1839,Stock[],5,FALSE)</f>
        <v>BE</v>
      </c>
      <c r="G1839" s="33" t="s">
        <v>2516</v>
      </c>
      <c r="H1839" s="38"/>
      <c r="I1839" s="34" t="s">
        <v>180</v>
      </c>
      <c r="J1839" s="32" t="str">
        <f>VLOOKUP(I1839,Customers[],2,FALSE)</f>
        <v>ရွှေမြင်း</v>
      </c>
      <c r="K1839" s="32" t="str">
        <f>VLOOKUP(I1839,Customers[],4,FALSE)</f>
        <v>Meiktila</v>
      </c>
      <c r="L1839" s="32" t="str">
        <f>VLOOKUP(Table85[[#This Row],[CustomerID]],Table!H:K,3,0)</f>
        <v>မိတ္ထီလာ</v>
      </c>
      <c r="M1839" s="32" t="str">
        <f>VLOOKUP(I1839,Customers[],5,FALSE)</f>
        <v>WholeSales/Contract</v>
      </c>
      <c r="N1839" s="34" t="s">
        <v>10</v>
      </c>
      <c r="O1839" s="37" t="s">
        <v>217</v>
      </c>
      <c r="P1839" s="32" t="str">
        <f>VLOOKUP(O1839,Stock[],2,FALSE)</f>
        <v>လိမ္မော်ဖြူ</v>
      </c>
      <c r="Q1839" s="35">
        <f>VLOOKUP(O1839,Stock[],3,FALSE)</f>
        <v>0.64</v>
      </c>
      <c r="R1839" s="35">
        <f>VLOOKUP(O1839,Stock[],4,FALSE)</f>
        <v>24</v>
      </c>
      <c r="S1839" s="37"/>
      <c r="T1839" s="35">
        <f>(DailySales!$S1839/DailySales!$R1839)+DailySales!$U1839</f>
        <v>20</v>
      </c>
      <c r="U1839" s="37">
        <v>20</v>
      </c>
      <c r="V1839" s="36">
        <f>+DailySales!$T1839*DailySales!$R1839</f>
        <v>480</v>
      </c>
      <c r="W1839" s="36">
        <f>+DailySales!$V1839*DailySales!$Q1839</f>
        <v>307.2</v>
      </c>
      <c r="X1839" s="36">
        <f>VLOOKUP(O1839,Stock[],6,FALSE)</f>
        <v>1330</v>
      </c>
      <c r="Y1839" s="36">
        <f>+DailySales!$V1839*DailySales!$X1839</f>
        <v>638400</v>
      </c>
      <c r="Z1839" s="37"/>
      <c r="AA1839" s="37"/>
      <c r="AB1839" s="37"/>
      <c r="AC1839" s="37"/>
      <c r="AD1839" s="37"/>
      <c r="AE1839" s="77"/>
      <c r="AF1839" s="87"/>
      <c r="AG1839" s="39"/>
      <c r="AH1839" s="38">
        <v>46072</v>
      </c>
      <c r="AI1839" s="39">
        <v>638400</v>
      </c>
      <c r="AJ1839" s="87"/>
      <c r="AK1839" s="39"/>
      <c r="AL1839" s="34"/>
      <c r="AM1839" s="39"/>
      <c r="AN183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40" spans="1:40" ht="19.5" customHeight="1" x14ac:dyDescent="0.25">
      <c r="A1840" s="32">
        <f t="shared" si="146"/>
        <v>2026</v>
      </c>
      <c r="B1840" s="32">
        <f t="shared" si="147"/>
        <v>1</v>
      </c>
      <c r="C1840" s="25">
        <v>46037</v>
      </c>
      <c r="D1840" s="57">
        <f t="shared" ca="1" si="144"/>
        <v>46097</v>
      </c>
      <c r="E1840" s="57" t="str">
        <f t="shared" ca="1" si="145"/>
        <v>2-Months</v>
      </c>
      <c r="F1840" s="57" t="str">
        <f>VLOOKUP(O1840,Stock[],5,FALSE)</f>
        <v>BE</v>
      </c>
      <c r="G1840" s="33" t="s">
        <v>2516</v>
      </c>
      <c r="H1840" s="38"/>
      <c r="I1840" s="34" t="s">
        <v>180</v>
      </c>
      <c r="J1840" s="32" t="str">
        <f>VLOOKUP(I1840,Customers[],2,FALSE)</f>
        <v>ရွှေမြင်း</v>
      </c>
      <c r="K1840" s="32" t="str">
        <f>VLOOKUP(I1840,Customers[],4,FALSE)</f>
        <v>Meiktila</v>
      </c>
      <c r="L1840" s="32" t="str">
        <f>VLOOKUP(Table85[[#This Row],[CustomerID]],Table!H:K,3,0)</f>
        <v>မိတ္ထီလာ</v>
      </c>
      <c r="M1840" s="32" t="str">
        <f>VLOOKUP(I1840,Customers[],5,FALSE)</f>
        <v>WholeSales/Contract</v>
      </c>
      <c r="N1840" s="34" t="s">
        <v>10</v>
      </c>
      <c r="O1840" s="37" t="s">
        <v>2120</v>
      </c>
      <c r="P1840" s="32" t="str">
        <f>VLOOKUP(O1840,Stock[],2,FALSE)</f>
        <v>ဇေ အရက်သန့်</v>
      </c>
      <c r="Q1840" s="35">
        <f>VLOOKUP(O1840,Stock[],3,FALSE)</f>
        <v>0.64</v>
      </c>
      <c r="R1840" s="35">
        <f>VLOOKUP(O1840,Stock[],4,FALSE)</f>
        <v>14</v>
      </c>
      <c r="S1840" s="37"/>
      <c r="T1840" s="35">
        <f>(DailySales!$S1840/DailySales!$R1840)+DailySales!$U1840</f>
        <v>15</v>
      </c>
      <c r="U1840" s="37">
        <v>15</v>
      </c>
      <c r="V1840" s="36">
        <f>+DailySales!$T1840*DailySales!$R1840</f>
        <v>210</v>
      </c>
      <c r="W1840" s="36">
        <f>+DailySales!$V1840*DailySales!$Q1840</f>
        <v>134.4</v>
      </c>
      <c r="X1840" s="36">
        <f>VLOOKUP(O1840,Stock[],6,FALSE)</f>
        <v>1380</v>
      </c>
      <c r="Y1840" s="36">
        <f>+DailySales!$V1840*DailySales!$X1840</f>
        <v>289800</v>
      </c>
      <c r="Z1840" s="37"/>
      <c r="AA1840" s="37"/>
      <c r="AB1840" s="37"/>
      <c r="AC1840" s="37"/>
      <c r="AD1840" s="37"/>
      <c r="AE1840" s="77"/>
      <c r="AF1840" s="87"/>
      <c r="AG1840" s="39"/>
      <c r="AH1840" s="38">
        <v>46072</v>
      </c>
      <c r="AI1840" s="39">
        <v>289800</v>
      </c>
      <c r="AJ1840" s="87"/>
      <c r="AK1840" s="39"/>
      <c r="AL1840" s="34"/>
      <c r="AM1840" s="39"/>
      <c r="AN184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41" spans="1:40" ht="19.5" customHeight="1" x14ac:dyDescent="0.25">
      <c r="A1841" s="32">
        <f t="shared" si="146"/>
        <v>2026</v>
      </c>
      <c r="B1841" s="32">
        <f t="shared" si="147"/>
        <v>1</v>
      </c>
      <c r="C1841" s="25">
        <v>46037</v>
      </c>
      <c r="D1841" s="57">
        <f t="shared" ca="1" si="144"/>
        <v>46097</v>
      </c>
      <c r="E1841" s="57" t="str">
        <f t="shared" ca="1" si="145"/>
        <v>2-Months</v>
      </c>
      <c r="F1841" s="57" t="str">
        <f>VLOOKUP(O1841,Stock[],5,FALSE)</f>
        <v>BE</v>
      </c>
      <c r="G1841" s="33" t="s">
        <v>2516</v>
      </c>
      <c r="H1841" s="38"/>
      <c r="I1841" s="34" t="s">
        <v>180</v>
      </c>
      <c r="J1841" s="32" t="str">
        <f>VLOOKUP(I1841,Customers[],2,FALSE)</f>
        <v>ရွှေမြင်း</v>
      </c>
      <c r="K1841" s="32" t="str">
        <f>VLOOKUP(I1841,Customers[],4,FALSE)</f>
        <v>Meiktila</v>
      </c>
      <c r="L1841" s="32" t="str">
        <f>VLOOKUP(Table85[[#This Row],[CustomerID]],Table!H:K,3,0)</f>
        <v>မိတ္ထီလာ</v>
      </c>
      <c r="M1841" s="32" t="str">
        <f>VLOOKUP(I1841,Customers[],5,FALSE)</f>
        <v>WholeSales/Contract</v>
      </c>
      <c r="N1841" s="34" t="s">
        <v>10</v>
      </c>
      <c r="O1841" s="37" t="s">
        <v>214</v>
      </c>
      <c r="P1841" s="32" t="str">
        <f>VLOOKUP(O1841,Stock[],2,FALSE)</f>
        <v>ကောင်းကြည်</v>
      </c>
      <c r="Q1841" s="35">
        <f>VLOOKUP(O1841,Stock[],3,FALSE)</f>
        <v>0.64</v>
      </c>
      <c r="R1841" s="35">
        <f>VLOOKUP(O1841,Stock[],4,FALSE)</f>
        <v>14</v>
      </c>
      <c r="S1841" s="37"/>
      <c r="T1841" s="35">
        <f>(DailySales!$S1841/DailySales!$R1841)+DailySales!$U1841</f>
        <v>40</v>
      </c>
      <c r="U1841" s="37">
        <v>40</v>
      </c>
      <c r="V1841" s="36">
        <f>+DailySales!$T1841*DailySales!$R1841</f>
        <v>560</v>
      </c>
      <c r="W1841" s="36">
        <f>+DailySales!$V1841*DailySales!$Q1841</f>
        <v>358.40000000000003</v>
      </c>
      <c r="X1841" s="36">
        <f>VLOOKUP(O1841,Stock[],6,FALSE)</f>
        <v>1330</v>
      </c>
      <c r="Y1841" s="36">
        <f>+DailySales!$V1841*DailySales!$X1841</f>
        <v>744800</v>
      </c>
      <c r="Z1841" s="37"/>
      <c r="AA1841" s="37"/>
      <c r="AB1841" s="37"/>
      <c r="AC1841" s="37"/>
      <c r="AD1841" s="37"/>
      <c r="AE1841" s="77"/>
      <c r="AF1841" s="87"/>
      <c r="AG1841" s="39"/>
      <c r="AH1841" s="38">
        <v>46072</v>
      </c>
      <c r="AI1841" s="39">
        <v>744800</v>
      </c>
      <c r="AJ1841" s="87"/>
      <c r="AK1841" s="39"/>
      <c r="AL1841" s="34"/>
      <c r="AM1841" s="39"/>
      <c r="AN184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42" spans="1:40" ht="19.5" customHeight="1" x14ac:dyDescent="0.25">
      <c r="A1842" s="32">
        <f t="shared" si="146"/>
        <v>2026</v>
      </c>
      <c r="B1842" s="32">
        <f t="shared" si="147"/>
        <v>1</v>
      </c>
      <c r="C1842" s="25">
        <v>46037</v>
      </c>
      <c r="D1842" s="57">
        <f t="shared" ca="1" si="144"/>
        <v>46097</v>
      </c>
      <c r="E1842" s="57" t="str">
        <f t="shared" ca="1" si="145"/>
        <v>2-Months</v>
      </c>
      <c r="F1842" s="57" t="str">
        <f>VLOOKUP(O1842,Stock[],5,FALSE)</f>
        <v>BE</v>
      </c>
      <c r="G1842" s="33" t="s">
        <v>2517</v>
      </c>
      <c r="H1842" s="38"/>
      <c r="I1842" s="34" t="s">
        <v>201</v>
      </c>
      <c r="J1842" s="32" t="str">
        <f>VLOOKUP(I1842,Customers[],2,FALSE)</f>
        <v>ဦးအောင်မိုး(ကောင်းသန့်)</v>
      </c>
      <c r="K1842" s="32" t="str">
        <f>VLOOKUP(I1842,Customers[],4,FALSE)</f>
        <v>Meiktila</v>
      </c>
      <c r="L1842" s="32" t="str">
        <f>VLOOKUP(Table85[[#This Row],[CustomerID]],Table!H:K,3,0)</f>
        <v>မိတ္ထီလာ</v>
      </c>
      <c r="M1842" s="32" t="str">
        <f>VLOOKUP(I1842,Customers[],5,FALSE)</f>
        <v>WholeSales/Contract</v>
      </c>
      <c r="N1842" s="34" t="s">
        <v>10</v>
      </c>
      <c r="O1842" s="37" t="s">
        <v>2507</v>
      </c>
      <c r="P1842" s="32" t="str">
        <f>VLOOKUP(O1842,Stock[],2,FALSE)</f>
        <v>သံပုရာအရက်</v>
      </c>
      <c r="Q1842" s="35">
        <f>VLOOKUP(O1842,Stock[],3,FALSE)</f>
        <v>0.64</v>
      </c>
      <c r="R1842" s="35">
        <f>VLOOKUP(O1842,Stock[],4,FALSE)</f>
        <v>14</v>
      </c>
      <c r="S1842" s="37"/>
      <c r="T1842" s="35">
        <f>(DailySales!$S1842/DailySales!$R1842)+DailySales!$U1842</f>
        <v>10</v>
      </c>
      <c r="U1842" s="37">
        <v>10</v>
      </c>
      <c r="V1842" s="36">
        <f>+DailySales!$T1842*DailySales!$R1842</f>
        <v>140</v>
      </c>
      <c r="W1842" s="36">
        <f>+DailySales!$V1842*DailySales!$Q1842</f>
        <v>89.600000000000009</v>
      </c>
      <c r="X1842" s="36">
        <f>VLOOKUP(O1842,Stock[],6,FALSE)</f>
        <v>1330</v>
      </c>
      <c r="Y1842" s="36">
        <f>+DailySales!$V1842*DailySales!$X1842</f>
        <v>186200</v>
      </c>
      <c r="Z1842" s="37"/>
      <c r="AA1842" s="37"/>
      <c r="AB1842" s="37"/>
      <c r="AC1842" s="37"/>
      <c r="AD1842" s="37"/>
      <c r="AE1842" s="77"/>
      <c r="AF1842" s="87"/>
      <c r="AG1842" s="39"/>
      <c r="AH1842" s="38">
        <v>46041</v>
      </c>
      <c r="AI1842" s="39">
        <v>186200</v>
      </c>
      <c r="AJ1842" s="87"/>
      <c r="AK1842" s="39"/>
      <c r="AL1842" s="34"/>
      <c r="AM1842" s="39"/>
      <c r="AN184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43" spans="1:40" ht="19.5" customHeight="1" x14ac:dyDescent="0.25">
      <c r="A1843" s="32">
        <f t="shared" si="146"/>
        <v>2026</v>
      </c>
      <c r="B1843" s="32">
        <f t="shared" si="147"/>
        <v>1</v>
      </c>
      <c r="C1843" s="25">
        <v>46037</v>
      </c>
      <c r="D1843" s="57">
        <f t="shared" ca="1" si="144"/>
        <v>46097</v>
      </c>
      <c r="E1843" s="57" t="str">
        <f t="shared" ca="1" si="145"/>
        <v>2-Months</v>
      </c>
      <c r="F1843" s="57" t="str">
        <f>VLOOKUP(O1843,Stock[],5,FALSE)</f>
        <v>BE</v>
      </c>
      <c r="G1843" s="33" t="s">
        <v>2517</v>
      </c>
      <c r="H1843" s="38"/>
      <c r="I1843" s="34" t="s">
        <v>201</v>
      </c>
      <c r="J1843" s="32" t="str">
        <f>VLOOKUP(I1843,Customers[],2,FALSE)</f>
        <v>ဦးအောင်မိုး(ကောင်းသန့်)</v>
      </c>
      <c r="K1843" s="32" t="str">
        <f>VLOOKUP(I1843,Customers[],4,FALSE)</f>
        <v>Meiktila</v>
      </c>
      <c r="L1843" s="32" t="str">
        <f>VLOOKUP(Table85[[#This Row],[CustomerID]],Table!H:K,3,0)</f>
        <v>မိတ္ထီလာ</v>
      </c>
      <c r="M1843" s="32" t="str">
        <f>VLOOKUP(I1843,Customers[],5,FALSE)</f>
        <v>WholeSales/Contract</v>
      </c>
      <c r="N1843" s="34" t="s">
        <v>10</v>
      </c>
      <c r="O1843" s="37" t="s">
        <v>220</v>
      </c>
      <c r="P1843" s="32" t="str">
        <f>VLOOKUP(O1843,Stock[],2,FALSE)</f>
        <v>မြန်မာရှောက်ပျား</v>
      </c>
      <c r="Q1843" s="35">
        <f>VLOOKUP(O1843,Stock[],3,FALSE)</f>
        <v>0.64</v>
      </c>
      <c r="R1843" s="35">
        <f>VLOOKUP(O1843,Stock[],4,FALSE)</f>
        <v>14</v>
      </c>
      <c r="S1843" s="37"/>
      <c r="T1843" s="35">
        <f>(DailySales!$S1843/DailySales!$R1843)+DailySales!$U1843</f>
        <v>10</v>
      </c>
      <c r="U1843" s="37">
        <v>10</v>
      </c>
      <c r="V1843" s="36">
        <f>+DailySales!$T1843*DailySales!$R1843</f>
        <v>140</v>
      </c>
      <c r="W1843" s="36">
        <f>+DailySales!$V1843*DailySales!$Q1843</f>
        <v>89.600000000000009</v>
      </c>
      <c r="X1843" s="36">
        <f>VLOOKUP(O1843,Stock[],6,FALSE)</f>
        <v>1370</v>
      </c>
      <c r="Y1843" s="36">
        <f>+DailySales!$V1843*DailySales!$X1843</f>
        <v>191800</v>
      </c>
      <c r="Z1843" s="37"/>
      <c r="AA1843" s="37"/>
      <c r="AB1843" s="37"/>
      <c r="AC1843" s="37"/>
      <c r="AD1843" s="37"/>
      <c r="AE1843" s="77"/>
      <c r="AF1843" s="87"/>
      <c r="AG1843" s="39"/>
      <c r="AH1843" s="38">
        <v>46041</v>
      </c>
      <c r="AI1843" s="39">
        <v>191800</v>
      </c>
      <c r="AJ1843" s="87"/>
      <c r="AK1843" s="39"/>
      <c r="AL1843" s="34"/>
      <c r="AM1843" s="39"/>
      <c r="AN184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44" spans="1:40" ht="19.5" customHeight="1" x14ac:dyDescent="0.25">
      <c r="A1844" s="32">
        <f t="shared" si="146"/>
        <v>2026</v>
      </c>
      <c r="B1844" s="32">
        <f t="shared" si="147"/>
        <v>1</v>
      </c>
      <c r="C1844" s="25">
        <v>46037</v>
      </c>
      <c r="D1844" s="57">
        <f t="shared" ca="1" si="144"/>
        <v>46097</v>
      </c>
      <c r="E1844" s="57" t="str">
        <f t="shared" ca="1" si="145"/>
        <v>2-Months</v>
      </c>
      <c r="F1844" s="57" t="str">
        <f>VLOOKUP(O1844,Stock[],5,FALSE)</f>
        <v>BE</v>
      </c>
      <c r="G1844" s="33" t="s">
        <v>2517</v>
      </c>
      <c r="H1844" s="38"/>
      <c r="I1844" s="34" t="s">
        <v>201</v>
      </c>
      <c r="J1844" s="32" t="str">
        <f>VLOOKUP(I1844,Customers[],2,FALSE)</f>
        <v>ဦးအောင်မိုး(ကောင်းသန့်)</v>
      </c>
      <c r="K1844" s="32" t="str">
        <f>VLOOKUP(I1844,Customers[],4,FALSE)</f>
        <v>Meiktila</v>
      </c>
      <c r="L1844" s="32" t="str">
        <f>VLOOKUP(Table85[[#This Row],[CustomerID]],Table!H:K,3,0)</f>
        <v>မိတ္ထီလာ</v>
      </c>
      <c r="M1844" s="32" t="str">
        <f>VLOOKUP(I1844,Customers[],5,FALSE)</f>
        <v>WholeSales/Contract</v>
      </c>
      <c r="N1844" s="34" t="s">
        <v>10</v>
      </c>
      <c r="O1844" s="37" t="s">
        <v>217</v>
      </c>
      <c r="P1844" s="32" t="str">
        <f>VLOOKUP(O1844,Stock[],2,FALSE)</f>
        <v>လိမ္မော်ဖြူ</v>
      </c>
      <c r="Q1844" s="35">
        <f>VLOOKUP(O1844,Stock[],3,FALSE)</f>
        <v>0.64</v>
      </c>
      <c r="R1844" s="35">
        <f>VLOOKUP(O1844,Stock[],4,FALSE)</f>
        <v>24</v>
      </c>
      <c r="S1844" s="37"/>
      <c r="T1844" s="35">
        <f>(DailySales!$S1844/DailySales!$R1844)+DailySales!$U1844</f>
        <v>15</v>
      </c>
      <c r="U1844" s="37">
        <v>15</v>
      </c>
      <c r="V1844" s="36">
        <f>+DailySales!$T1844*DailySales!$R1844</f>
        <v>360</v>
      </c>
      <c r="W1844" s="36">
        <f>+DailySales!$V1844*DailySales!$Q1844</f>
        <v>230.4</v>
      </c>
      <c r="X1844" s="36">
        <f>VLOOKUP(O1844,Stock[],6,FALSE)</f>
        <v>1330</v>
      </c>
      <c r="Y1844" s="36">
        <f>+DailySales!$V1844*DailySales!$X1844</f>
        <v>478800</v>
      </c>
      <c r="Z1844" s="37"/>
      <c r="AA1844" s="37"/>
      <c r="AB1844" s="37"/>
      <c r="AC1844" s="37"/>
      <c r="AD1844" s="37"/>
      <c r="AE1844" s="77"/>
      <c r="AF1844" s="87"/>
      <c r="AG1844" s="39"/>
      <c r="AH1844" s="38">
        <v>46041</v>
      </c>
      <c r="AI1844" s="39">
        <v>478800</v>
      </c>
      <c r="AJ1844" s="87"/>
      <c r="AK1844" s="39"/>
      <c r="AL1844" s="34"/>
      <c r="AM1844" s="39"/>
      <c r="AN184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45" spans="1:40" ht="19.5" customHeight="1" x14ac:dyDescent="0.25">
      <c r="A1845" s="32">
        <f t="shared" si="146"/>
        <v>2026</v>
      </c>
      <c r="B1845" s="32">
        <f t="shared" si="147"/>
        <v>1</v>
      </c>
      <c r="C1845" s="25">
        <v>46037</v>
      </c>
      <c r="D1845" s="57">
        <f t="shared" ca="1" si="144"/>
        <v>46097</v>
      </c>
      <c r="E1845" s="57" t="str">
        <f t="shared" ca="1" si="145"/>
        <v>2-Months</v>
      </c>
      <c r="F1845" s="57" t="str">
        <f>VLOOKUP(O1845,Stock[],5,FALSE)</f>
        <v>BE</v>
      </c>
      <c r="G1845" s="33" t="s">
        <v>2517</v>
      </c>
      <c r="H1845" s="38"/>
      <c r="I1845" s="34" t="s">
        <v>201</v>
      </c>
      <c r="J1845" s="32" t="str">
        <f>VLOOKUP(I1845,Customers[],2,FALSE)</f>
        <v>ဦးအောင်မိုး(ကောင်းသန့်)</v>
      </c>
      <c r="K1845" s="32" t="str">
        <f>VLOOKUP(I1845,Customers[],4,FALSE)</f>
        <v>Meiktila</v>
      </c>
      <c r="L1845" s="32" t="str">
        <f>VLOOKUP(Table85[[#This Row],[CustomerID]],Table!H:K,3,0)</f>
        <v>မိတ္ထီလာ</v>
      </c>
      <c r="M1845" s="32" t="str">
        <f>VLOOKUP(I1845,Customers[],5,FALSE)</f>
        <v>WholeSales/Contract</v>
      </c>
      <c r="N1845" s="34" t="s">
        <v>10</v>
      </c>
      <c r="O1845" s="37" t="s">
        <v>219</v>
      </c>
      <c r="P1845" s="32" t="str">
        <f>VLOOKUP(O1845,Stock[],2,FALSE)</f>
        <v>ကင်းမြီးကောက်</v>
      </c>
      <c r="Q1845" s="35">
        <f>VLOOKUP(O1845,Stock[],3,FALSE)</f>
        <v>0.64</v>
      </c>
      <c r="R1845" s="35">
        <f>VLOOKUP(O1845,Stock[],4,FALSE)</f>
        <v>14</v>
      </c>
      <c r="S1845" s="37"/>
      <c r="T1845" s="35">
        <f>(DailySales!$S1845/DailySales!$R1845)+DailySales!$U1845</f>
        <v>8</v>
      </c>
      <c r="U1845" s="37">
        <v>8</v>
      </c>
      <c r="V1845" s="36">
        <f>+DailySales!$T1845*DailySales!$R1845</f>
        <v>112</v>
      </c>
      <c r="W1845" s="36">
        <f>+DailySales!$V1845*DailySales!$Q1845</f>
        <v>71.680000000000007</v>
      </c>
      <c r="X1845" s="36">
        <f>VLOOKUP(O1845,Stock[],6,FALSE)</f>
        <v>1330</v>
      </c>
      <c r="Y1845" s="36">
        <f>+DailySales!$V1845*DailySales!$X1845</f>
        <v>148960</v>
      </c>
      <c r="Z1845" s="37"/>
      <c r="AA1845" s="37"/>
      <c r="AB1845" s="37"/>
      <c r="AC1845" s="37"/>
      <c r="AD1845" s="37"/>
      <c r="AE1845" s="77"/>
      <c r="AF1845" s="87"/>
      <c r="AG1845" s="39"/>
      <c r="AH1845" s="38">
        <v>46041</v>
      </c>
      <c r="AI1845" s="39">
        <v>148960</v>
      </c>
      <c r="AJ1845" s="87"/>
      <c r="AK1845" s="39"/>
      <c r="AL1845" s="34"/>
      <c r="AM1845" s="39"/>
      <c r="AN184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46" spans="1:40" ht="19.5" customHeight="1" x14ac:dyDescent="0.25">
      <c r="A1846" s="32">
        <f t="shared" si="146"/>
        <v>2026</v>
      </c>
      <c r="B1846" s="32">
        <f t="shared" si="147"/>
        <v>1</v>
      </c>
      <c r="C1846" s="25">
        <v>46037</v>
      </c>
      <c r="D1846" s="57">
        <f t="shared" ca="1" si="144"/>
        <v>46097</v>
      </c>
      <c r="E1846" s="57" t="str">
        <f t="shared" ca="1" si="145"/>
        <v>2-Months</v>
      </c>
      <c r="F1846" s="57" t="str">
        <f>VLOOKUP(O1846,Stock[],5,FALSE)</f>
        <v>BE</v>
      </c>
      <c r="G1846" s="33" t="s">
        <v>2517</v>
      </c>
      <c r="H1846" s="38"/>
      <c r="I1846" s="34" t="s">
        <v>201</v>
      </c>
      <c r="J1846" s="32" t="str">
        <f>VLOOKUP(I1846,Customers[],2,FALSE)</f>
        <v>ဦးအောင်မိုး(ကောင်းသန့်)</v>
      </c>
      <c r="K1846" s="32" t="str">
        <f>VLOOKUP(I1846,Customers[],4,FALSE)</f>
        <v>Meiktila</v>
      </c>
      <c r="L1846" s="32" t="str">
        <f>VLOOKUP(Table85[[#This Row],[CustomerID]],Table!H:K,3,0)</f>
        <v>မိတ္ထီလာ</v>
      </c>
      <c r="M1846" s="32" t="str">
        <f>VLOOKUP(I1846,Customers[],5,FALSE)</f>
        <v>WholeSales/Contract</v>
      </c>
      <c r="N1846" s="34" t="s">
        <v>10</v>
      </c>
      <c r="O1846" s="37" t="s">
        <v>2465</v>
      </c>
      <c r="P1846" s="32" t="str">
        <f>VLOOKUP(O1846,Stock[],2,FALSE)</f>
        <v>မိုးနဲကွန်ကီး</v>
      </c>
      <c r="Q1846" s="35">
        <f>VLOOKUP(O1846,Stock[],3,FALSE)</f>
        <v>0.64</v>
      </c>
      <c r="R1846" s="35">
        <f>VLOOKUP(O1846,Stock[],4,FALSE)</f>
        <v>14</v>
      </c>
      <c r="S1846" s="37"/>
      <c r="T1846" s="35">
        <f>(DailySales!$S1846/DailySales!$R1846)+DailySales!$U1846</f>
        <v>5</v>
      </c>
      <c r="U1846" s="37">
        <v>5</v>
      </c>
      <c r="V1846" s="36">
        <f>+DailySales!$T1846*DailySales!$R1846</f>
        <v>70</v>
      </c>
      <c r="W1846" s="36">
        <f>+DailySales!$V1846*DailySales!$Q1846</f>
        <v>44.800000000000004</v>
      </c>
      <c r="X1846" s="36">
        <f>VLOOKUP(O1846,Stock[],6,FALSE)</f>
        <v>1700</v>
      </c>
      <c r="Y1846" s="36">
        <f>+DailySales!$V1846*DailySales!$X1846</f>
        <v>119000</v>
      </c>
      <c r="Z1846" s="37"/>
      <c r="AA1846" s="37"/>
      <c r="AB1846" s="37"/>
      <c r="AC1846" s="37"/>
      <c r="AD1846" s="37"/>
      <c r="AE1846" s="77"/>
      <c r="AF1846" s="87"/>
      <c r="AG1846" s="39"/>
      <c r="AH1846" s="38">
        <v>46041</v>
      </c>
      <c r="AI1846" s="39">
        <v>119000</v>
      </c>
      <c r="AJ1846" s="87"/>
      <c r="AK1846" s="39"/>
      <c r="AL1846" s="34"/>
      <c r="AM1846" s="39"/>
      <c r="AN184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47" spans="1:40" ht="19.5" customHeight="1" x14ac:dyDescent="0.25">
      <c r="A1847" s="90">
        <f t="shared" si="146"/>
        <v>2026</v>
      </c>
      <c r="B1847" s="90">
        <f t="shared" si="147"/>
        <v>1</v>
      </c>
      <c r="C1847" s="25">
        <v>46037</v>
      </c>
      <c r="D1847" s="91">
        <f t="shared" ca="1" si="144"/>
        <v>46097</v>
      </c>
      <c r="E1847" s="91" t="str">
        <f t="shared" ca="1" si="145"/>
        <v>2-Months</v>
      </c>
      <c r="F1847" s="91" t="str">
        <f>VLOOKUP(O1847,Stock[],5,FALSE)</f>
        <v>BE</v>
      </c>
      <c r="G1847" s="92" t="s">
        <v>2520</v>
      </c>
      <c r="H1847" s="93"/>
      <c r="I1847" s="94" t="s">
        <v>180</v>
      </c>
      <c r="J1847" s="90" t="str">
        <f>VLOOKUP(I1847,Customers[],2,FALSE)</f>
        <v>ရွှေမြင်း</v>
      </c>
      <c r="K1847" s="90" t="str">
        <f>VLOOKUP(I1847,Customers[],4,FALSE)</f>
        <v>Meiktila</v>
      </c>
      <c r="L1847" s="90" t="str">
        <f>VLOOKUP(Table85[[#This Row],[CustomerID]],Table!H:K,3,0)</f>
        <v>မိတ္ထီလာ</v>
      </c>
      <c r="M1847" s="90" t="str">
        <f>VLOOKUP(I1847,Customers[],5,FALSE)</f>
        <v>WholeSales/Contract</v>
      </c>
      <c r="N1847" s="34" t="s">
        <v>10</v>
      </c>
      <c r="O1847" s="95" t="s">
        <v>218</v>
      </c>
      <c r="P1847" s="90" t="str">
        <f>VLOOKUP(O1847,Stock[],2,FALSE)</f>
        <v>Black Cat</v>
      </c>
      <c r="Q1847" s="96">
        <f>VLOOKUP(O1847,Stock[],3,FALSE)</f>
        <v>0.64</v>
      </c>
      <c r="R1847" s="96">
        <f>VLOOKUP(O1847,Stock[],4,FALSE)</f>
        <v>24</v>
      </c>
      <c r="S1847" s="95"/>
      <c r="T1847" s="96">
        <f>(DailySales!$S1847/DailySales!$R1847)+DailySales!$U1847</f>
        <v>10</v>
      </c>
      <c r="U1847" s="95">
        <v>10</v>
      </c>
      <c r="V1847" s="97">
        <f>+DailySales!$T1847*DailySales!$R1847</f>
        <v>240</v>
      </c>
      <c r="W1847" s="97">
        <f>+DailySales!$V1847*DailySales!$Q1847</f>
        <v>153.6</v>
      </c>
      <c r="X1847" s="97">
        <f>VLOOKUP(O1847,Stock[],6,FALSE)</f>
        <v>1330</v>
      </c>
      <c r="Y1847" s="97">
        <f>+DailySales!$V1847*DailySales!$X1847</f>
        <v>319200</v>
      </c>
      <c r="Z1847" s="95"/>
      <c r="AA1847" s="95"/>
      <c r="AB1847" s="95"/>
      <c r="AC1847" s="95"/>
      <c r="AD1847" s="95"/>
      <c r="AE1847" s="98"/>
      <c r="AF1847" s="99"/>
      <c r="AG1847" s="100"/>
      <c r="AH1847" s="38">
        <v>46072</v>
      </c>
      <c r="AI1847" s="100">
        <v>319200</v>
      </c>
      <c r="AJ1847" s="99"/>
      <c r="AK1847" s="100"/>
      <c r="AL1847" s="34"/>
      <c r="AM1847" s="39"/>
      <c r="AN1847" s="97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48" spans="1:40" ht="19.5" customHeight="1" x14ac:dyDescent="0.25">
      <c r="A1848" s="90">
        <f t="shared" si="146"/>
        <v>2026</v>
      </c>
      <c r="B1848" s="90">
        <f t="shared" si="147"/>
        <v>1</v>
      </c>
      <c r="C1848" s="25">
        <v>46037</v>
      </c>
      <c r="D1848" s="91">
        <f t="shared" ca="1" si="144"/>
        <v>46097</v>
      </c>
      <c r="E1848" s="91" t="str">
        <f t="shared" ca="1" si="145"/>
        <v>2-Months</v>
      </c>
      <c r="F1848" s="91" t="str">
        <f>VLOOKUP(O1848,Stock[],5,FALSE)</f>
        <v>BE</v>
      </c>
      <c r="G1848" s="92" t="s">
        <v>2521</v>
      </c>
      <c r="H1848" s="93"/>
      <c r="I1848" s="94" t="s">
        <v>183</v>
      </c>
      <c r="J1848" s="90" t="str">
        <f>VLOOKUP(I1848,Customers[],2,FALSE)</f>
        <v>ရွှေမြင်း(ထူးကျော်)</v>
      </c>
      <c r="K1848" s="90" t="str">
        <f>VLOOKUP(I1848,Customers[],4,FALSE)</f>
        <v>Meiktila</v>
      </c>
      <c r="L1848" s="90" t="str">
        <f>VLOOKUP(Table85[[#This Row],[CustomerID]],Table!H:K,3,0)</f>
        <v>မိတ္ထီလာ</v>
      </c>
      <c r="M1848" s="90" t="str">
        <f>VLOOKUP(I1848,Customers[],5,FALSE)</f>
        <v>WholeSales/Contract</v>
      </c>
      <c r="N1848" s="34" t="s">
        <v>10</v>
      </c>
      <c r="O1848" s="95" t="s">
        <v>220</v>
      </c>
      <c r="P1848" s="90" t="str">
        <f>VLOOKUP(O1848,Stock[],2,FALSE)</f>
        <v>မြန်မာရှောက်ပျား</v>
      </c>
      <c r="Q1848" s="96">
        <f>VLOOKUP(O1848,Stock[],3,FALSE)</f>
        <v>0.64</v>
      </c>
      <c r="R1848" s="96">
        <f>VLOOKUP(O1848,Stock[],4,FALSE)</f>
        <v>14</v>
      </c>
      <c r="S1848" s="95"/>
      <c r="T1848" s="96">
        <f>(DailySales!$S1848/DailySales!$R1848)+DailySales!$U1848</f>
        <v>10</v>
      </c>
      <c r="U1848" s="95">
        <v>10</v>
      </c>
      <c r="V1848" s="97">
        <f>+DailySales!$T1848*DailySales!$R1848</f>
        <v>140</v>
      </c>
      <c r="W1848" s="97">
        <f>+DailySales!$V1848*DailySales!$Q1848</f>
        <v>89.600000000000009</v>
      </c>
      <c r="X1848" s="97">
        <f>VLOOKUP(O1848,Stock[],6,FALSE)</f>
        <v>1370</v>
      </c>
      <c r="Y1848" s="97">
        <f>+DailySales!$V1848*DailySales!$X1848</f>
        <v>191800</v>
      </c>
      <c r="Z1848" s="95"/>
      <c r="AA1848" s="95"/>
      <c r="AB1848" s="95"/>
      <c r="AC1848" s="95"/>
      <c r="AD1848" s="95"/>
      <c r="AE1848" s="98"/>
      <c r="AF1848" s="99"/>
      <c r="AG1848" s="100"/>
      <c r="AH1848" s="38">
        <v>46072</v>
      </c>
      <c r="AI1848" s="100">
        <v>191800</v>
      </c>
      <c r="AJ1848" s="99"/>
      <c r="AK1848" s="100"/>
      <c r="AL1848" s="34"/>
      <c r="AM1848" s="39"/>
      <c r="AN1848" s="97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49" spans="1:40" ht="19.5" customHeight="1" x14ac:dyDescent="0.25">
      <c r="A1849" s="90">
        <f t="shared" si="146"/>
        <v>2026</v>
      </c>
      <c r="B1849" s="90">
        <f t="shared" si="147"/>
        <v>1</v>
      </c>
      <c r="C1849" s="25">
        <v>46037</v>
      </c>
      <c r="D1849" s="91">
        <f t="shared" ca="1" si="144"/>
        <v>46097</v>
      </c>
      <c r="E1849" s="91" t="str">
        <f t="shared" ca="1" si="145"/>
        <v>2-Months</v>
      </c>
      <c r="F1849" s="91" t="str">
        <f>VLOOKUP(O1849,Stock[],5,FALSE)</f>
        <v>BE</v>
      </c>
      <c r="G1849" s="92" t="s">
        <v>2521</v>
      </c>
      <c r="H1849" s="93"/>
      <c r="I1849" s="94" t="s">
        <v>183</v>
      </c>
      <c r="J1849" s="90" t="str">
        <f>VLOOKUP(I1849,Customers[],2,FALSE)</f>
        <v>ရွှေမြင်း(ထူးကျော်)</v>
      </c>
      <c r="K1849" s="90" t="str">
        <f>VLOOKUP(I1849,Customers[],4,FALSE)</f>
        <v>Meiktila</v>
      </c>
      <c r="L1849" s="90" t="str">
        <f>VLOOKUP(Table85[[#This Row],[CustomerID]],Table!H:K,3,0)</f>
        <v>မိတ္ထီလာ</v>
      </c>
      <c r="M1849" s="90" t="str">
        <f>VLOOKUP(I1849,Customers[],5,FALSE)</f>
        <v>WholeSales/Contract</v>
      </c>
      <c r="N1849" s="34" t="s">
        <v>10</v>
      </c>
      <c r="O1849" s="95" t="s">
        <v>217</v>
      </c>
      <c r="P1849" s="90" t="str">
        <f>VLOOKUP(O1849,Stock[],2,FALSE)</f>
        <v>လိမ္မော်ဖြူ</v>
      </c>
      <c r="Q1849" s="96">
        <f>VLOOKUP(O1849,Stock[],3,FALSE)</f>
        <v>0.64</v>
      </c>
      <c r="R1849" s="96">
        <f>VLOOKUP(O1849,Stock[],4,FALSE)</f>
        <v>24</v>
      </c>
      <c r="S1849" s="95"/>
      <c r="T1849" s="96">
        <f>(DailySales!$S1849/DailySales!$R1849)+DailySales!$U1849</f>
        <v>20</v>
      </c>
      <c r="U1849" s="95">
        <v>20</v>
      </c>
      <c r="V1849" s="97">
        <f>+DailySales!$T1849*DailySales!$R1849</f>
        <v>480</v>
      </c>
      <c r="W1849" s="97">
        <f>+DailySales!$V1849*DailySales!$Q1849</f>
        <v>307.2</v>
      </c>
      <c r="X1849" s="97">
        <f>VLOOKUP(O1849,Stock[],6,FALSE)</f>
        <v>1330</v>
      </c>
      <c r="Y1849" s="97">
        <f>+DailySales!$V1849*DailySales!$X1849</f>
        <v>638400</v>
      </c>
      <c r="Z1849" s="95"/>
      <c r="AA1849" s="95"/>
      <c r="AB1849" s="95"/>
      <c r="AC1849" s="95"/>
      <c r="AD1849" s="95"/>
      <c r="AE1849" s="98"/>
      <c r="AF1849" s="99"/>
      <c r="AG1849" s="100"/>
      <c r="AH1849" s="38">
        <v>46072</v>
      </c>
      <c r="AI1849" s="100">
        <v>638400</v>
      </c>
      <c r="AJ1849" s="99"/>
      <c r="AK1849" s="100"/>
      <c r="AL1849" s="34"/>
      <c r="AM1849" s="39"/>
      <c r="AN1849" s="97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50" spans="1:40" ht="19.5" customHeight="1" x14ac:dyDescent="0.25">
      <c r="A1850" s="90">
        <f t="shared" si="146"/>
        <v>2026</v>
      </c>
      <c r="B1850" s="90">
        <f t="shared" si="147"/>
        <v>1</v>
      </c>
      <c r="C1850" s="25">
        <v>46037</v>
      </c>
      <c r="D1850" s="91">
        <f t="shared" ca="1" si="144"/>
        <v>46097</v>
      </c>
      <c r="E1850" s="91" t="str">
        <f t="shared" ca="1" si="145"/>
        <v>2-Months</v>
      </c>
      <c r="F1850" s="91" t="str">
        <f>VLOOKUP(O1850,Stock[],5,FALSE)</f>
        <v>BE</v>
      </c>
      <c r="G1850" s="92" t="s">
        <v>2521</v>
      </c>
      <c r="H1850" s="93"/>
      <c r="I1850" s="94" t="s">
        <v>183</v>
      </c>
      <c r="J1850" s="90" t="str">
        <f>VLOOKUP(I1850,Customers[],2,FALSE)</f>
        <v>ရွှေမြင်း(ထူးကျော်)</v>
      </c>
      <c r="K1850" s="90" t="str">
        <f>VLOOKUP(I1850,Customers[],4,FALSE)</f>
        <v>Meiktila</v>
      </c>
      <c r="L1850" s="90" t="str">
        <f>VLOOKUP(Table85[[#This Row],[CustomerID]],Table!H:K,3,0)</f>
        <v>မိတ္ထီလာ</v>
      </c>
      <c r="M1850" s="90" t="str">
        <f>VLOOKUP(I1850,Customers[],5,FALSE)</f>
        <v>WholeSales/Contract</v>
      </c>
      <c r="N1850" s="34" t="s">
        <v>10</v>
      </c>
      <c r="O1850" s="95" t="s">
        <v>218</v>
      </c>
      <c r="P1850" s="90" t="str">
        <f>VLOOKUP(O1850,Stock[],2,FALSE)</f>
        <v>Black Cat</v>
      </c>
      <c r="Q1850" s="96">
        <f>VLOOKUP(O1850,Stock[],3,FALSE)</f>
        <v>0.64</v>
      </c>
      <c r="R1850" s="96">
        <f>VLOOKUP(O1850,Stock[],4,FALSE)</f>
        <v>24</v>
      </c>
      <c r="S1850" s="95"/>
      <c r="T1850" s="96">
        <f>(DailySales!$S1850/DailySales!$R1850)+DailySales!$U1850</f>
        <v>5</v>
      </c>
      <c r="U1850" s="95">
        <v>5</v>
      </c>
      <c r="V1850" s="97">
        <f>+DailySales!$T1850*DailySales!$R1850</f>
        <v>120</v>
      </c>
      <c r="W1850" s="97">
        <f>+DailySales!$V1850*DailySales!$Q1850</f>
        <v>76.8</v>
      </c>
      <c r="X1850" s="97">
        <f>VLOOKUP(O1850,Stock[],6,FALSE)</f>
        <v>1330</v>
      </c>
      <c r="Y1850" s="97">
        <f>+DailySales!$V1850*DailySales!$X1850</f>
        <v>159600</v>
      </c>
      <c r="Z1850" s="95"/>
      <c r="AA1850" s="95"/>
      <c r="AB1850" s="95"/>
      <c r="AC1850" s="95"/>
      <c r="AD1850" s="95"/>
      <c r="AE1850" s="98"/>
      <c r="AF1850" s="99"/>
      <c r="AG1850" s="100"/>
      <c r="AH1850" s="38">
        <v>46072</v>
      </c>
      <c r="AI1850" s="100">
        <v>159600</v>
      </c>
      <c r="AJ1850" s="99"/>
      <c r="AK1850" s="100"/>
      <c r="AL1850" s="34"/>
      <c r="AM1850" s="39"/>
      <c r="AN1850" s="97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51" spans="1:40" ht="19.5" customHeight="1" x14ac:dyDescent="0.25">
      <c r="A1851" s="32">
        <f t="shared" si="146"/>
        <v>2026</v>
      </c>
      <c r="B1851" s="32">
        <f t="shared" si="147"/>
        <v>1</v>
      </c>
      <c r="C1851" s="25">
        <v>46037</v>
      </c>
      <c r="D1851" s="57">
        <f t="shared" ca="1" si="144"/>
        <v>46097</v>
      </c>
      <c r="E1851" s="57" t="str">
        <f t="shared" ca="1" si="145"/>
        <v>2-Months</v>
      </c>
      <c r="F1851" s="57" t="str">
        <f>VLOOKUP(O1851,Stock[],5,FALSE)</f>
        <v>Whisky</v>
      </c>
      <c r="G1851" s="33" t="s">
        <v>2518</v>
      </c>
      <c r="H1851" s="38"/>
      <c r="I1851" s="34" t="s">
        <v>626</v>
      </c>
      <c r="J1851" s="32" t="str">
        <f>VLOOKUP(I1851,Customers[],2,FALSE)</f>
        <v>Liquor House</v>
      </c>
      <c r="K1851" s="32" t="str">
        <f>VLOOKUP(I1851,Customers[],4,FALSE)</f>
        <v>Meiktila</v>
      </c>
      <c r="L1851" s="32" t="str">
        <f>VLOOKUP(Table85[[#This Row],[CustomerID]],Table!H:K,3,0)</f>
        <v>စက်မှုဇုံ</v>
      </c>
      <c r="M1851" s="32" t="str">
        <f>VLOOKUP(I1851,Customers[],5,FALSE)</f>
        <v>Van-2</v>
      </c>
      <c r="N1851" s="34" t="s">
        <v>10</v>
      </c>
      <c r="O1851" s="37" t="s">
        <v>2113</v>
      </c>
      <c r="P1851" s="32" t="str">
        <f>VLOOKUP(O1851,Stock[],2,FALSE)</f>
        <v>Ngwe Taung 700ml</v>
      </c>
      <c r="Q1851" s="35">
        <f>VLOOKUP(O1851,Stock[],3,FALSE)</f>
        <v>0.7</v>
      </c>
      <c r="R1851" s="35">
        <f>VLOOKUP(O1851,Stock[],4,FALSE)</f>
        <v>12</v>
      </c>
      <c r="S1851" s="37"/>
      <c r="T1851" s="35">
        <f>(DailySales!$S1851/DailySales!$R1851)+DailySales!$U1851</f>
        <v>1</v>
      </c>
      <c r="U1851" s="37">
        <v>1</v>
      </c>
      <c r="V1851" s="36">
        <f>+DailySales!$T1851*DailySales!$R1851</f>
        <v>12</v>
      </c>
      <c r="W1851" s="36">
        <f>+DailySales!$V1851*DailySales!$Q1851</f>
        <v>8.3999999999999986</v>
      </c>
      <c r="X1851" s="36">
        <f>VLOOKUP(O1851,Stock[],6,FALSE)</f>
        <v>4700</v>
      </c>
      <c r="Y1851" s="36">
        <f>+DailySales!$V1851*DailySales!$X1851</f>
        <v>56400</v>
      </c>
      <c r="Z1851" s="37"/>
      <c r="AA1851" s="37"/>
      <c r="AB1851" s="37"/>
      <c r="AC1851" s="37"/>
      <c r="AD1851" s="37"/>
      <c r="AE1851" s="77"/>
      <c r="AF1851" s="38">
        <v>46062</v>
      </c>
      <c r="AG1851" s="39">
        <v>56400</v>
      </c>
      <c r="AH1851" s="87"/>
      <c r="AI1851" s="39"/>
      <c r="AJ1851" s="87"/>
      <c r="AK1851" s="39"/>
      <c r="AL1851" s="34"/>
      <c r="AM1851" s="39"/>
      <c r="AN185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52" spans="1:40" ht="19.5" customHeight="1" x14ac:dyDescent="0.25">
      <c r="A1852" s="32">
        <f t="shared" si="146"/>
        <v>2026</v>
      </c>
      <c r="B1852" s="32">
        <f t="shared" si="147"/>
        <v>1</v>
      </c>
      <c r="C1852" s="25">
        <v>46037</v>
      </c>
      <c r="D1852" s="57">
        <f t="shared" ca="1" si="144"/>
        <v>46097</v>
      </c>
      <c r="E1852" s="57" t="str">
        <f t="shared" ca="1" si="145"/>
        <v>2-Months</v>
      </c>
      <c r="F1852" s="57" t="str">
        <f>VLOOKUP(O1852,Stock[],5,FALSE)</f>
        <v>Whisky</v>
      </c>
      <c r="G1852" s="33" t="s">
        <v>2519</v>
      </c>
      <c r="H1852" s="38"/>
      <c r="I1852" s="34" t="s">
        <v>625</v>
      </c>
      <c r="J1852" s="32" t="str">
        <f>VLOOKUP(I1852,Customers[],2,FALSE)</f>
        <v>စိန်ခြယ်</v>
      </c>
      <c r="K1852" s="32" t="str">
        <f>VLOOKUP(I1852,Customers[],4,FALSE)</f>
        <v>Meiktila</v>
      </c>
      <c r="L1852" s="32" t="str">
        <f>VLOOKUP(Table85[[#This Row],[CustomerID]],Table!H:K,3,0)</f>
        <v>ညောင်အိုင့်</v>
      </c>
      <c r="M1852" s="32" t="str">
        <f>VLOOKUP(I1852,Customers[],5,FALSE)</f>
        <v>Van-2</v>
      </c>
      <c r="N1852" s="34" t="s">
        <v>10</v>
      </c>
      <c r="O1852" s="37" t="s">
        <v>2113</v>
      </c>
      <c r="P1852" s="32" t="str">
        <f>VLOOKUP(O1852,Stock[],2,FALSE)</f>
        <v>Ngwe Taung 700ml</v>
      </c>
      <c r="Q1852" s="35">
        <f>VLOOKUP(O1852,Stock[],3,FALSE)</f>
        <v>0.7</v>
      </c>
      <c r="R1852" s="35">
        <f>VLOOKUP(O1852,Stock[],4,FALSE)</f>
        <v>12</v>
      </c>
      <c r="S1852" s="37"/>
      <c r="T1852" s="35">
        <f>(DailySales!$S1852/DailySales!$R1852)+DailySales!$U1852</f>
        <v>1</v>
      </c>
      <c r="U1852" s="37">
        <v>1</v>
      </c>
      <c r="V1852" s="36">
        <f>+DailySales!$T1852*DailySales!$R1852</f>
        <v>12</v>
      </c>
      <c r="W1852" s="36">
        <f>+DailySales!$V1852*DailySales!$Q1852</f>
        <v>8.3999999999999986</v>
      </c>
      <c r="X1852" s="36">
        <f>VLOOKUP(O1852,Stock[],6,FALSE)</f>
        <v>4700</v>
      </c>
      <c r="Y1852" s="36">
        <f>+DailySales!$V1852*DailySales!$X1852</f>
        <v>56400</v>
      </c>
      <c r="Z1852" s="37"/>
      <c r="AA1852" s="37"/>
      <c r="AB1852" s="37"/>
      <c r="AC1852" s="37"/>
      <c r="AD1852" s="37"/>
      <c r="AE1852" s="77"/>
      <c r="AF1852" s="87">
        <v>46039</v>
      </c>
      <c r="AG1852" s="39">
        <v>56400</v>
      </c>
      <c r="AH1852" s="87"/>
      <c r="AI1852" s="39"/>
      <c r="AJ1852" s="87"/>
      <c r="AK1852" s="39"/>
      <c r="AL1852" s="34"/>
      <c r="AM1852" s="39"/>
      <c r="AN185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53" spans="1:40" ht="19.5" customHeight="1" x14ac:dyDescent="0.25">
      <c r="A1853" s="32">
        <f t="shared" si="146"/>
        <v>2026</v>
      </c>
      <c r="B1853" s="32">
        <f t="shared" si="147"/>
        <v>1</v>
      </c>
      <c r="C1853" s="25">
        <v>46037</v>
      </c>
      <c r="D1853" s="57">
        <f t="shared" ca="1" si="144"/>
        <v>46097</v>
      </c>
      <c r="E1853" s="57" t="str">
        <f t="shared" ca="1" si="145"/>
        <v>2-Months</v>
      </c>
      <c r="F1853" s="57" t="str">
        <f>VLOOKUP(O1853,Stock[],5,FALSE)</f>
        <v>Whisky</v>
      </c>
      <c r="G1853" s="33" t="s">
        <v>2550</v>
      </c>
      <c r="H1853" s="38"/>
      <c r="I1853" s="34" t="s">
        <v>745</v>
      </c>
      <c r="J1853" s="32" t="str">
        <f>VLOOKUP(I1853,Customers[],2,FALSE)</f>
        <v>ဖောက်တိုက်</v>
      </c>
      <c r="K1853" s="32">
        <f>VLOOKUP(I1853,Customers[],4,FALSE)</f>
        <v>0</v>
      </c>
      <c r="L1853" s="32">
        <f>VLOOKUP(Table85[[#This Row],[CustomerID]],Table!H:K,3,0)</f>
        <v>0</v>
      </c>
      <c r="M1853" s="32">
        <f>VLOOKUP(I1853,Customers[],5,FALSE)</f>
        <v>0</v>
      </c>
      <c r="N1853" s="34" t="s">
        <v>14</v>
      </c>
      <c r="O1853" s="37" t="s">
        <v>2114</v>
      </c>
      <c r="P1853" s="32" t="str">
        <f>VLOOKUP(O1853,Stock[],2,FALSE)</f>
        <v>Ngwe Taung 700ml(NFS)</v>
      </c>
      <c r="Q1853" s="35">
        <f>VLOOKUP(O1853,Stock[],3,FALSE)</f>
        <v>0.7</v>
      </c>
      <c r="R1853" s="35">
        <f>VLOOKUP(O1853,Stock[],4,FALSE)</f>
        <v>12</v>
      </c>
      <c r="S1853" s="37">
        <v>2</v>
      </c>
      <c r="T1853" s="35">
        <f>(DailySales!$S1853/DailySales!$R1853)+DailySales!$U1853</f>
        <v>0.16666666666666666</v>
      </c>
      <c r="U1853" s="37"/>
      <c r="V1853" s="36">
        <f>+DailySales!$T1853*DailySales!$R1853</f>
        <v>2</v>
      </c>
      <c r="W1853" s="36">
        <f>+DailySales!$V1853*DailySales!$Q1853</f>
        <v>1.4</v>
      </c>
      <c r="X1853" s="36">
        <f>VLOOKUP(O1853,Stock[],6,FALSE)</f>
        <v>4700</v>
      </c>
      <c r="Y1853" s="36">
        <f>+DailySales!$V1853*DailySales!$X1853</f>
        <v>9400</v>
      </c>
      <c r="Z1853" s="37"/>
      <c r="AA1853" s="37"/>
      <c r="AB1853" s="37"/>
      <c r="AC1853" s="37"/>
      <c r="AD1853" s="37"/>
      <c r="AE1853" s="77"/>
      <c r="AF1853" s="87">
        <v>46037</v>
      </c>
      <c r="AG1853" s="39">
        <v>9400</v>
      </c>
      <c r="AH1853" s="87"/>
      <c r="AI1853" s="39"/>
      <c r="AJ1853" s="87"/>
      <c r="AK1853" s="39"/>
      <c r="AL1853" s="34"/>
      <c r="AM1853" s="39"/>
      <c r="AN185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54" spans="1:40" ht="19.5" customHeight="1" x14ac:dyDescent="0.25">
      <c r="A1854" s="32">
        <f t="shared" si="146"/>
        <v>2026</v>
      </c>
      <c r="B1854" s="32">
        <f t="shared" si="147"/>
        <v>1</v>
      </c>
      <c r="C1854" s="25">
        <v>46038</v>
      </c>
      <c r="D1854" s="57">
        <f t="shared" ca="1" si="144"/>
        <v>46097</v>
      </c>
      <c r="E1854" s="57" t="str">
        <f t="shared" ca="1" si="145"/>
        <v>2-Months</v>
      </c>
      <c r="F1854" s="57" t="str">
        <f>VLOOKUP(O1854,Stock[],5,FALSE)</f>
        <v>BE</v>
      </c>
      <c r="G1854" s="33" t="s">
        <v>2523</v>
      </c>
      <c r="H1854" s="38" t="s">
        <v>275</v>
      </c>
      <c r="I1854" s="34" t="s">
        <v>540</v>
      </c>
      <c r="J1854" s="32" t="str">
        <f>VLOOKUP(I1854,Customers[],2,FALSE)</f>
        <v>ရွှေညီမ</v>
      </c>
      <c r="K1854" s="32" t="str">
        <f>VLOOKUP(I1854,Customers[],4,FALSE)</f>
        <v>Tharzi</v>
      </c>
      <c r="L1854" s="32" t="str">
        <f>VLOOKUP(Table85[[#This Row],[CustomerID]],Table!H:K,3,0)</f>
        <v>အုတ်တွင်း</v>
      </c>
      <c r="M1854" s="32" t="str">
        <f>VLOOKUP(I1854,Customers[],5,FALSE)</f>
        <v>Van-2</v>
      </c>
      <c r="N1854" s="34" t="s">
        <v>9</v>
      </c>
      <c r="O1854" s="37" t="s">
        <v>217</v>
      </c>
      <c r="P1854" s="32" t="str">
        <f>VLOOKUP(O1854,Stock[],2,FALSE)</f>
        <v>လိမ္မော်ဖြူ</v>
      </c>
      <c r="Q1854" s="35">
        <f>VLOOKUP(O1854,Stock[],3,FALSE)</f>
        <v>0.64</v>
      </c>
      <c r="R1854" s="35">
        <f>VLOOKUP(O1854,Stock[],4,FALSE)</f>
        <v>24</v>
      </c>
      <c r="S1854" s="37"/>
      <c r="T1854" s="35">
        <f>(DailySales!$S1854/DailySales!$R1854)+DailySales!$U1854</f>
        <v>5</v>
      </c>
      <c r="U1854" s="37">
        <v>5</v>
      </c>
      <c r="V1854" s="36">
        <f>+DailySales!$T1854*DailySales!$R1854</f>
        <v>120</v>
      </c>
      <c r="W1854" s="36">
        <f>+DailySales!$V1854*DailySales!$Q1854</f>
        <v>76.8</v>
      </c>
      <c r="X1854" s="36">
        <f>VLOOKUP(O1854,Stock[],6,FALSE)</f>
        <v>1330</v>
      </c>
      <c r="Y1854" s="36">
        <f>+DailySales!$V1854*DailySales!$X1854</f>
        <v>159600</v>
      </c>
      <c r="Z1854" s="37"/>
      <c r="AA1854" s="37"/>
      <c r="AB1854" s="37"/>
      <c r="AC1854" s="37"/>
      <c r="AD1854" s="37"/>
      <c r="AE1854" s="77">
        <v>2900</v>
      </c>
      <c r="AF1854" s="87">
        <v>46038</v>
      </c>
      <c r="AG1854" s="39">
        <v>162500</v>
      </c>
      <c r="AH1854" s="87"/>
      <c r="AI1854" s="39"/>
      <c r="AJ1854" s="87"/>
      <c r="AK1854" s="39"/>
      <c r="AL1854" s="34"/>
      <c r="AM1854" s="39"/>
      <c r="AN185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55" spans="1:40" ht="19.5" customHeight="1" x14ac:dyDescent="0.25">
      <c r="A1855" s="32">
        <f t="shared" si="146"/>
        <v>2026</v>
      </c>
      <c r="B1855" s="32">
        <f t="shared" si="147"/>
        <v>1</v>
      </c>
      <c r="C1855" s="25">
        <v>46038</v>
      </c>
      <c r="D1855" s="57">
        <f t="shared" ca="1" si="144"/>
        <v>46097</v>
      </c>
      <c r="E1855" s="57" t="str">
        <f t="shared" ca="1" si="145"/>
        <v>2-Months</v>
      </c>
      <c r="F1855" s="57" t="str">
        <f>VLOOKUP(O1855,Stock[],5,FALSE)</f>
        <v>BE</v>
      </c>
      <c r="G1855" s="33" t="s">
        <v>2523</v>
      </c>
      <c r="H1855" s="38" t="s">
        <v>275</v>
      </c>
      <c r="I1855" s="34" t="s">
        <v>540</v>
      </c>
      <c r="J1855" s="32" t="str">
        <f>VLOOKUP(I1855,Customers[],2,FALSE)</f>
        <v>ရွှေညီမ</v>
      </c>
      <c r="K1855" s="32" t="str">
        <f>VLOOKUP(I1855,Customers[],4,FALSE)</f>
        <v>Tharzi</v>
      </c>
      <c r="L1855" s="32" t="str">
        <f>VLOOKUP(Table85[[#This Row],[CustomerID]],Table!H:K,3,0)</f>
        <v>အုတ်တွင်း</v>
      </c>
      <c r="M1855" s="32" t="str">
        <f>VLOOKUP(I1855,Customers[],5,FALSE)</f>
        <v>Van-2</v>
      </c>
      <c r="N1855" s="34" t="s">
        <v>9</v>
      </c>
      <c r="O1855" s="37" t="s">
        <v>2465</v>
      </c>
      <c r="P1855" s="32" t="str">
        <f>VLOOKUP(O1855,Stock[],2,FALSE)</f>
        <v>မိုးနဲကွန်ကီး</v>
      </c>
      <c r="Q1855" s="35">
        <f>VLOOKUP(O1855,Stock[],3,FALSE)</f>
        <v>0.64</v>
      </c>
      <c r="R1855" s="35">
        <f>VLOOKUP(O1855,Stock[],4,FALSE)</f>
        <v>14</v>
      </c>
      <c r="S1855" s="37"/>
      <c r="T1855" s="35">
        <f>(DailySales!$S1855/DailySales!$R1855)+DailySales!$U1855</f>
        <v>3</v>
      </c>
      <c r="U1855" s="37">
        <v>3</v>
      </c>
      <c r="V1855" s="36">
        <f>+DailySales!$T1855*DailySales!$R1855</f>
        <v>42</v>
      </c>
      <c r="W1855" s="36">
        <f>+DailySales!$V1855*DailySales!$Q1855</f>
        <v>26.88</v>
      </c>
      <c r="X1855" s="36">
        <f>VLOOKUP(O1855,Stock[],6,FALSE)</f>
        <v>1700</v>
      </c>
      <c r="Y1855" s="36">
        <f>+DailySales!$V1855*DailySales!$X1855</f>
        <v>71400</v>
      </c>
      <c r="Z1855" s="37"/>
      <c r="AA1855" s="37"/>
      <c r="AB1855" s="37"/>
      <c r="AC1855" s="37"/>
      <c r="AD1855" s="37"/>
      <c r="AE1855" s="77"/>
      <c r="AF1855" s="87">
        <v>46038</v>
      </c>
      <c r="AG1855" s="39">
        <v>71400</v>
      </c>
      <c r="AH1855" s="87"/>
      <c r="AI1855" s="39"/>
      <c r="AJ1855" s="87"/>
      <c r="AK1855" s="39"/>
      <c r="AL1855" s="34"/>
      <c r="AM1855" s="39"/>
      <c r="AN185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56" spans="1:40" ht="19.5" customHeight="1" x14ac:dyDescent="0.25">
      <c r="A1856" s="32">
        <f t="shared" si="146"/>
        <v>2026</v>
      </c>
      <c r="B1856" s="32">
        <f t="shared" si="147"/>
        <v>1</v>
      </c>
      <c r="C1856" s="25">
        <v>46038</v>
      </c>
      <c r="D1856" s="57">
        <f t="shared" ca="1" si="144"/>
        <v>46097</v>
      </c>
      <c r="E1856" s="57" t="str">
        <f t="shared" ca="1" si="145"/>
        <v>2-Months</v>
      </c>
      <c r="F1856" s="57" t="str">
        <f>VLOOKUP(O1856,Stock[],5,FALSE)</f>
        <v>BE</v>
      </c>
      <c r="G1856" s="33" t="s">
        <v>2524</v>
      </c>
      <c r="H1856" s="38" t="s">
        <v>275</v>
      </c>
      <c r="I1856" s="34" t="s">
        <v>1075</v>
      </c>
      <c r="J1856" s="32" t="str">
        <f>VLOOKUP(I1856,Customers[],2,FALSE)</f>
        <v>ဦးသိန်းလွင်</v>
      </c>
      <c r="K1856" s="32" t="str">
        <f>VLOOKUP(I1856,Customers[],4,FALSE)</f>
        <v>Tharzi</v>
      </c>
      <c r="L1856" s="32" t="str">
        <f>VLOOKUP(Table85[[#This Row],[CustomerID]],Table!H:K,3,0)</f>
        <v>အုတ်တွင်း</v>
      </c>
      <c r="M1856" s="32" t="str">
        <f>VLOOKUP(I1856,Customers[],5,FALSE)</f>
        <v>Van-2</v>
      </c>
      <c r="N1856" s="34" t="s">
        <v>9</v>
      </c>
      <c r="O1856" s="37" t="s">
        <v>217</v>
      </c>
      <c r="P1856" s="32" t="str">
        <f>VLOOKUP(O1856,Stock[],2,FALSE)</f>
        <v>လိမ္မော်ဖြူ</v>
      </c>
      <c r="Q1856" s="35">
        <f>VLOOKUP(O1856,Stock[],3,FALSE)</f>
        <v>0.64</v>
      </c>
      <c r="R1856" s="35">
        <f>VLOOKUP(O1856,Stock[],4,FALSE)</f>
        <v>24</v>
      </c>
      <c r="S1856" s="37"/>
      <c r="T1856" s="35">
        <f>(DailySales!$S1856/DailySales!$R1856)+DailySales!$U1856</f>
        <v>1</v>
      </c>
      <c r="U1856" s="37">
        <v>1</v>
      </c>
      <c r="V1856" s="36">
        <f>+DailySales!$T1856*DailySales!$R1856</f>
        <v>24</v>
      </c>
      <c r="W1856" s="36">
        <f>+DailySales!$V1856*DailySales!$Q1856</f>
        <v>15.36</v>
      </c>
      <c r="X1856" s="36">
        <f>VLOOKUP(O1856,Stock[],6,FALSE)</f>
        <v>1330</v>
      </c>
      <c r="Y1856" s="36">
        <f>+DailySales!$V1856*DailySales!$X1856</f>
        <v>31920</v>
      </c>
      <c r="Z1856" s="37"/>
      <c r="AA1856" s="37"/>
      <c r="AB1856" s="37"/>
      <c r="AC1856" s="37"/>
      <c r="AD1856" s="37"/>
      <c r="AE1856" s="77">
        <v>580</v>
      </c>
      <c r="AF1856" s="87">
        <v>46038</v>
      </c>
      <c r="AG1856" s="39">
        <v>32500</v>
      </c>
      <c r="AH1856" s="87"/>
      <c r="AI1856" s="39"/>
      <c r="AJ1856" s="87"/>
      <c r="AK1856" s="39"/>
      <c r="AL1856" s="34"/>
      <c r="AM1856" s="39"/>
      <c r="AN185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57" spans="1:40" ht="19.5" customHeight="1" x14ac:dyDescent="0.25">
      <c r="A1857" s="32">
        <f t="shared" si="146"/>
        <v>2026</v>
      </c>
      <c r="B1857" s="32">
        <f t="shared" si="147"/>
        <v>1</v>
      </c>
      <c r="C1857" s="25">
        <v>46038</v>
      </c>
      <c r="D1857" s="57">
        <f t="shared" ca="1" si="144"/>
        <v>46097</v>
      </c>
      <c r="E1857" s="57" t="str">
        <f t="shared" ca="1" si="145"/>
        <v>2-Months</v>
      </c>
      <c r="F1857" s="57" t="str">
        <f>VLOOKUP(O1857,Stock[],5,FALSE)</f>
        <v>BE</v>
      </c>
      <c r="G1857" s="33" t="s">
        <v>2524</v>
      </c>
      <c r="H1857" s="38" t="s">
        <v>275</v>
      </c>
      <c r="I1857" s="34" t="s">
        <v>1075</v>
      </c>
      <c r="J1857" s="32" t="str">
        <f>VLOOKUP(I1857,Customers[],2,FALSE)</f>
        <v>ဦးသိန်းလွင်</v>
      </c>
      <c r="K1857" s="32" t="str">
        <f>VLOOKUP(I1857,Customers[],4,FALSE)</f>
        <v>Tharzi</v>
      </c>
      <c r="L1857" s="32" t="str">
        <f>VLOOKUP(Table85[[#This Row],[CustomerID]],Table!H:K,3,0)</f>
        <v>အုတ်တွင်း</v>
      </c>
      <c r="M1857" s="32" t="str">
        <f>VLOOKUP(I1857,Customers[],5,FALSE)</f>
        <v>Van-2</v>
      </c>
      <c r="N1857" s="34" t="s">
        <v>9</v>
      </c>
      <c r="O1857" s="37" t="s">
        <v>2465</v>
      </c>
      <c r="P1857" s="32" t="str">
        <f>VLOOKUP(O1857,Stock[],2,FALSE)</f>
        <v>မိုးနဲကွန်ကီး</v>
      </c>
      <c r="Q1857" s="35">
        <f>VLOOKUP(O1857,Stock[],3,FALSE)</f>
        <v>0.64</v>
      </c>
      <c r="R1857" s="35">
        <f>VLOOKUP(O1857,Stock[],4,FALSE)</f>
        <v>14</v>
      </c>
      <c r="S1857" s="37"/>
      <c r="T1857" s="35">
        <f>(DailySales!$S1857/DailySales!$R1857)+DailySales!$U1857</f>
        <v>1</v>
      </c>
      <c r="U1857" s="37">
        <v>1</v>
      </c>
      <c r="V1857" s="36">
        <f>+DailySales!$T1857*DailySales!$R1857</f>
        <v>14</v>
      </c>
      <c r="W1857" s="36">
        <f>+DailySales!$V1857*DailySales!$Q1857</f>
        <v>8.9600000000000009</v>
      </c>
      <c r="X1857" s="36">
        <f>VLOOKUP(O1857,Stock[],6,FALSE)</f>
        <v>1700</v>
      </c>
      <c r="Y1857" s="36">
        <f>+DailySales!$V1857*DailySales!$X1857</f>
        <v>23800</v>
      </c>
      <c r="Z1857" s="37"/>
      <c r="AA1857" s="37"/>
      <c r="AB1857" s="37"/>
      <c r="AC1857" s="37"/>
      <c r="AD1857" s="37"/>
      <c r="AE1857" s="77"/>
      <c r="AF1857" s="87">
        <v>46038</v>
      </c>
      <c r="AG1857" s="39">
        <v>23800</v>
      </c>
      <c r="AH1857" s="87"/>
      <c r="AI1857" s="39"/>
      <c r="AJ1857" s="87"/>
      <c r="AK1857" s="39"/>
      <c r="AL1857" s="34"/>
      <c r="AM1857" s="39"/>
      <c r="AN185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58" spans="1:40" ht="19.5" customHeight="1" x14ac:dyDescent="0.25">
      <c r="A1858" s="32">
        <f t="shared" si="146"/>
        <v>2026</v>
      </c>
      <c r="B1858" s="32">
        <f t="shared" si="147"/>
        <v>1</v>
      </c>
      <c r="C1858" s="25">
        <v>46038</v>
      </c>
      <c r="D1858" s="57">
        <f t="shared" ref="D1858:D1921" ca="1" si="148">TODAY()</f>
        <v>46097</v>
      </c>
      <c r="E1858" s="57" t="str">
        <f t="shared" ref="E1858:E1921" ca="1" si="149">DATEDIF(C1858,D1858,"M")&amp;"-Months"</f>
        <v>2-Months</v>
      </c>
      <c r="F1858" s="57" t="str">
        <f>VLOOKUP(O1858,Stock[],5,FALSE)</f>
        <v>BE</v>
      </c>
      <c r="G1858" s="33" t="s">
        <v>2525</v>
      </c>
      <c r="H1858" s="38" t="s">
        <v>275</v>
      </c>
      <c r="I1858" s="34" t="s">
        <v>597</v>
      </c>
      <c r="J1858" s="32" t="str">
        <f>VLOOKUP(I1858,Customers[],2,FALSE)</f>
        <v>ကိုရဲဇော်</v>
      </c>
      <c r="K1858" s="32" t="str">
        <f>VLOOKUP(I1858,Customers[],4,FALSE)</f>
        <v>Tharzi</v>
      </c>
      <c r="L1858" s="32" t="str">
        <f>VLOOKUP(Table85[[#This Row],[CustomerID]],Table!H:K,3,0)</f>
        <v>အုတ်တွင်း</v>
      </c>
      <c r="M1858" s="32" t="str">
        <f>VLOOKUP(I1858,Customers[],5,FALSE)</f>
        <v>Van-2</v>
      </c>
      <c r="N1858" s="34" t="s">
        <v>9</v>
      </c>
      <c r="O1858" s="37" t="s">
        <v>217</v>
      </c>
      <c r="P1858" s="32" t="str">
        <f>VLOOKUP(O1858,Stock[],2,FALSE)</f>
        <v>လိမ္မော်ဖြူ</v>
      </c>
      <c r="Q1858" s="35">
        <f>VLOOKUP(O1858,Stock[],3,FALSE)</f>
        <v>0.64</v>
      </c>
      <c r="R1858" s="35">
        <f>VLOOKUP(O1858,Stock[],4,FALSE)</f>
        <v>24</v>
      </c>
      <c r="S1858" s="37"/>
      <c r="T1858" s="35">
        <f>(DailySales!$S1858/DailySales!$R1858)+DailySales!$U1858</f>
        <v>8</v>
      </c>
      <c r="U1858" s="37">
        <v>8</v>
      </c>
      <c r="V1858" s="36">
        <f>+DailySales!$T1858*DailySales!$R1858</f>
        <v>192</v>
      </c>
      <c r="W1858" s="36">
        <f>+DailySales!$V1858*DailySales!$Q1858</f>
        <v>122.88</v>
      </c>
      <c r="X1858" s="36">
        <f>VLOOKUP(O1858,Stock[],6,FALSE)</f>
        <v>1330</v>
      </c>
      <c r="Y1858" s="36">
        <f>+DailySales!$V1858*DailySales!$X1858</f>
        <v>255360</v>
      </c>
      <c r="Z1858" s="37"/>
      <c r="AA1858" s="37"/>
      <c r="AB1858" s="37"/>
      <c r="AC1858" s="37"/>
      <c r="AD1858" s="37"/>
      <c r="AE1858" s="77">
        <v>4640</v>
      </c>
      <c r="AF1858" s="87">
        <v>46038</v>
      </c>
      <c r="AG1858" s="39">
        <v>260000</v>
      </c>
      <c r="AH1858" s="87"/>
      <c r="AI1858" s="39"/>
      <c r="AJ1858" s="87"/>
      <c r="AK1858" s="39"/>
      <c r="AL1858" s="34"/>
      <c r="AM1858" s="39"/>
      <c r="AN185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59" spans="1:40" ht="19.5" customHeight="1" x14ac:dyDescent="0.25">
      <c r="A1859" s="32">
        <f t="shared" si="146"/>
        <v>2026</v>
      </c>
      <c r="B1859" s="32">
        <f t="shared" si="147"/>
        <v>1</v>
      </c>
      <c r="C1859" s="25">
        <v>46038</v>
      </c>
      <c r="D1859" s="57">
        <f t="shared" ca="1" si="148"/>
        <v>46097</v>
      </c>
      <c r="E1859" s="57" t="str">
        <f t="shared" ca="1" si="149"/>
        <v>2-Months</v>
      </c>
      <c r="F1859" s="57" t="str">
        <f>VLOOKUP(O1859,Stock[],5,FALSE)</f>
        <v>BE</v>
      </c>
      <c r="G1859" s="33" t="s">
        <v>2525</v>
      </c>
      <c r="H1859" s="38" t="s">
        <v>275</v>
      </c>
      <c r="I1859" s="34" t="s">
        <v>597</v>
      </c>
      <c r="J1859" s="32" t="str">
        <f>VLOOKUP(I1859,Customers[],2,FALSE)</f>
        <v>ကိုရဲဇော်</v>
      </c>
      <c r="K1859" s="32" t="str">
        <f>VLOOKUP(I1859,Customers[],4,FALSE)</f>
        <v>Tharzi</v>
      </c>
      <c r="L1859" s="32" t="str">
        <f>VLOOKUP(Table85[[#This Row],[CustomerID]],Table!H:K,3,0)</f>
        <v>အုတ်တွင်း</v>
      </c>
      <c r="M1859" s="32" t="str">
        <f>VLOOKUP(I1859,Customers[],5,FALSE)</f>
        <v>Van-2</v>
      </c>
      <c r="N1859" s="34" t="s">
        <v>9</v>
      </c>
      <c r="O1859" s="37" t="s">
        <v>2465</v>
      </c>
      <c r="P1859" s="32" t="str">
        <f>VLOOKUP(O1859,Stock[],2,FALSE)</f>
        <v>မိုးနဲကွန်ကီး</v>
      </c>
      <c r="Q1859" s="35">
        <f>VLOOKUP(O1859,Stock[],3,FALSE)</f>
        <v>0.64</v>
      </c>
      <c r="R1859" s="35">
        <f>VLOOKUP(O1859,Stock[],4,FALSE)</f>
        <v>14</v>
      </c>
      <c r="S1859" s="37"/>
      <c r="T1859" s="35">
        <f>(DailySales!$S1859/DailySales!$R1859)+DailySales!$U1859</f>
        <v>1</v>
      </c>
      <c r="U1859" s="37">
        <v>1</v>
      </c>
      <c r="V1859" s="36">
        <f>+DailySales!$T1859*DailySales!$R1859</f>
        <v>14</v>
      </c>
      <c r="W1859" s="36">
        <f>+DailySales!$V1859*DailySales!$Q1859</f>
        <v>8.9600000000000009</v>
      </c>
      <c r="X1859" s="36">
        <f>VLOOKUP(O1859,Stock[],6,FALSE)</f>
        <v>1700</v>
      </c>
      <c r="Y1859" s="36">
        <f>+DailySales!$V1859*DailySales!$X1859</f>
        <v>23800</v>
      </c>
      <c r="Z1859" s="37"/>
      <c r="AA1859" s="37"/>
      <c r="AB1859" s="37"/>
      <c r="AC1859" s="37"/>
      <c r="AD1859" s="37"/>
      <c r="AE1859" s="77"/>
      <c r="AF1859" s="87">
        <v>46038</v>
      </c>
      <c r="AG1859" s="39">
        <v>23800</v>
      </c>
      <c r="AH1859" s="87"/>
      <c r="AI1859" s="39"/>
      <c r="AJ1859" s="87"/>
      <c r="AK1859" s="39"/>
      <c r="AL1859" s="34"/>
      <c r="AM1859" s="39"/>
      <c r="AN185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60" spans="1:40" ht="19.5" customHeight="1" x14ac:dyDescent="0.25">
      <c r="A1860" s="32">
        <f t="shared" si="146"/>
        <v>2026</v>
      </c>
      <c r="B1860" s="32">
        <f t="shared" si="147"/>
        <v>1</v>
      </c>
      <c r="C1860" s="25">
        <v>46038</v>
      </c>
      <c r="D1860" s="57">
        <f t="shared" ca="1" si="148"/>
        <v>46097</v>
      </c>
      <c r="E1860" s="57" t="str">
        <f t="shared" ca="1" si="149"/>
        <v>2-Months</v>
      </c>
      <c r="F1860" s="57" t="str">
        <f>VLOOKUP(O1860,Stock[],5,FALSE)</f>
        <v>BE</v>
      </c>
      <c r="G1860" s="33" t="s">
        <v>2526</v>
      </c>
      <c r="H1860" s="38" t="s">
        <v>275</v>
      </c>
      <c r="I1860" s="34" t="s">
        <v>762</v>
      </c>
      <c r="J1860" s="32" t="str">
        <f>VLOOKUP(I1860,Customers[],2,FALSE)</f>
        <v>မခိုင်</v>
      </c>
      <c r="K1860" s="32" t="str">
        <f>VLOOKUP(I1860,Customers[],4,FALSE)</f>
        <v>Tharzi</v>
      </c>
      <c r="L1860" s="32" t="str">
        <f>VLOOKUP(Table85[[#This Row],[CustomerID]],Table!H:K,3,0)</f>
        <v>အုတ်တွင်း</v>
      </c>
      <c r="M1860" s="32" t="str">
        <f>VLOOKUP(I1860,Customers[],5,FALSE)</f>
        <v>Van-2</v>
      </c>
      <c r="N1860" s="34" t="s">
        <v>9</v>
      </c>
      <c r="O1860" s="37" t="s">
        <v>217</v>
      </c>
      <c r="P1860" s="32" t="str">
        <f>VLOOKUP(O1860,Stock[],2,FALSE)</f>
        <v>လိမ္မော်ဖြူ</v>
      </c>
      <c r="Q1860" s="35">
        <f>VLOOKUP(O1860,Stock[],3,FALSE)</f>
        <v>0.64</v>
      </c>
      <c r="R1860" s="35">
        <f>VLOOKUP(O1860,Stock[],4,FALSE)</f>
        <v>24</v>
      </c>
      <c r="S1860" s="37"/>
      <c r="T1860" s="35">
        <f>(DailySales!$S1860/DailySales!$R1860)+DailySales!$U1860</f>
        <v>5</v>
      </c>
      <c r="U1860" s="37">
        <v>5</v>
      </c>
      <c r="V1860" s="36">
        <f>+DailySales!$T1860*DailySales!$R1860</f>
        <v>120</v>
      </c>
      <c r="W1860" s="36">
        <f>+DailySales!$V1860*DailySales!$Q1860</f>
        <v>76.8</v>
      </c>
      <c r="X1860" s="36">
        <f>VLOOKUP(O1860,Stock[],6,FALSE)</f>
        <v>1330</v>
      </c>
      <c r="Y1860" s="36">
        <f>+DailySales!$V1860*DailySales!$X1860</f>
        <v>159600</v>
      </c>
      <c r="Z1860" s="37"/>
      <c r="AA1860" s="37"/>
      <c r="AB1860" s="37"/>
      <c r="AC1860" s="37"/>
      <c r="AD1860" s="37"/>
      <c r="AE1860" s="77">
        <v>2900</v>
      </c>
      <c r="AF1860" s="87">
        <v>46038</v>
      </c>
      <c r="AG1860" s="39">
        <v>162500</v>
      </c>
      <c r="AH1860" s="87"/>
      <c r="AI1860" s="39"/>
      <c r="AJ1860" s="87"/>
      <c r="AK1860" s="39"/>
      <c r="AL1860" s="34"/>
      <c r="AM1860" s="39"/>
      <c r="AN186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61" spans="1:40" ht="19.5" customHeight="1" x14ac:dyDescent="0.25">
      <c r="A1861" s="32">
        <f t="shared" si="146"/>
        <v>2026</v>
      </c>
      <c r="B1861" s="32">
        <f t="shared" si="147"/>
        <v>1</v>
      </c>
      <c r="C1861" s="25">
        <v>46038</v>
      </c>
      <c r="D1861" s="57">
        <f t="shared" ca="1" si="148"/>
        <v>46097</v>
      </c>
      <c r="E1861" s="57" t="str">
        <f t="shared" ca="1" si="149"/>
        <v>2-Months</v>
      </c>
      <c r="F1861" s="57" t="str">
        <f>VLOOKUP(O1861,Stock[],5,FALSE)</f>
        <v>BE</v>
      </c>
      <c r="G1861" s="33" t="s">
        <v>2527</v>
      </c>
      <c r="H1861" s="38" t="s">
        <v>275</v>
      </c>
      <c r="I1861" s="34" t="s">
        <v>533</v>
      </c>
      <c r="J1861" s="32" t="str">
        <f>VLOOKUP(I1861,Customers[],2,FALSE)</f>
        <v>သုခစံ</v>
      </c>
      <c r="K1861" s="32" t="str">
        <f>VLOOKUP(I1861,Customers[],4,FALSE)</f>
        <v>Tharzi</v>
      </c>
      <c r="L1861" s="32" t="str">
        <f>VLOOKUP(Table85[[#This Row],[CustomerID]],Table!H:K,3,0)</f>
        <v>နန်းတော်ကုန်း</v>
      </c>
      <c r="M1861" s="32" t="str">
        <f>VLOOKUP(I1861,Customers[],5,FALSE)</f>
        <v>Van-2</v>
      </c>
      <c r="N1861" s="34" t="s">
        <v>9</v>
      </c>
      <c r="O1861" s="37" t="s">
        <v>209</v>
      </c>
      <c r="P1861" s="32" t="str">
        <f>VLOOKUP(O1861,Stock[],2,FALSE)</f>
        <v>ဇေယျဝတီ Red</v>
      </c>
      <c r="Q1861" s="35">
        <f>VLOOKUP(O1861,Stock[],3,FALSE)</f>
        <v>0.64</v>
      </c>
      <c r="R1861" s="35">
        <f>VLOOKUP(O1861,Stock[],4,FALSE)</f>
        <v>14</v>
      </c>
      <c r="S1861" s="37"/>
      <c r="T1861" s="35">
        <f>(DailySales!$S1861/DailySales!$R1861)+DailySales!$U1861</f>
        <v>10</v>
      </c>
      <c r="U1861" s="37">
        <v>10</v>
      </c>
      <c r="V1861" s="36">
        <f>+DailySales!$T1861*DailySales!$R1861</f>
        <v>140</v>
      </c>
      <c r="W1861" s="36">
        <f>+DailySales!$V1861*DailySales!$Q1861</f>
        <v>89.600000000000009</v>
      </c>
      <c r="X1861" s="36">
        <f>VLOOKUP(O1861,Stock[],6,FALSE)</f>
        <v>1330</v>
      </c>
      <c r="Y1861" s="36">
        <f>+DailySales!$V1861*DailySales!$X1861</f>
        <v>186200</v>
      </c>
      <c r="Z1861" s="37"/>
      <c r="AA1861" s="37"/>
      <c r="AB1861" s="37"/>
      <c r="AC1861" s="37"/>
      <c r="AD1861" s="37"/>
      <c r="AE1861" s="77">
        <v>4800</v>
      </c>
      <c r="AF1861" s="87">
        <v>46038</v>
      </c>
      <c r="AG1861" s="39">
        <v>191000</v>
      </c>
      <c r="AH1861" s="87"/>
      <c r="AI1861" s="39"/>
      <c r="AJ1861" s="87"/>
      <c r="AK1861" s="39"/>
      <c r="AL1861" s="34"/>
      <c r="AM1861" s="39"/>
      <c r="AN186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62" spans="1:40" ht="19.5" customHeight="1" x14ac:dyDescent="0.25">
      <c r="A1862" s="32">
        <f t="shared" si="146"/>
        <v>2026</v>
      </c>
      <c r="B1862" s="32">
        <f t="shared" si="147"/>
        <v>1</v>
      </c>
      <c r="C1862" s="25">
        <v>46038</v>
      </c>
      <c r="D1862" s="57">
        <f t="shared" ca="1" si="148"/>
        <v>46097</v>
      </c>
      <c r="E1862" s="57" t="str">
        <f t="shared" ca="1" si="149"/>
        <v>2-Months</v>
      </c>
      <c r="F1862" s="57" t="str">
        <f>VLOOKUP(O1862,Stock[],5,FALSE)</f>
        <v>BE</v>
      </c>
      <c r="G1862" s="33" t="s">
        <v>2527</v>
      </c>
      <c r="H1862" s="38" t="s">
        <v>275</v>
      </c>
      <c r="I1862" s="34" t="s">
        <v>533</v>
      </c>
      <c r="J1862" s="32" t="str">
        <f>VLOOKUP(I1862,Customers[],2,FALSE)</f>
        <v>သုခစံ</v>
      </c>
      <c r="K1862" s="32" t="str">
        <f>VLOOKUP(I1862,Customers[],4,FALSE)</f>
        <v>Tharzi</v>
      </c>
      <c r="L1862" s="32" t="str">
        <f>VLOOKUP(Table85[[#This Row],[CustomerID]],Table!H:K,3,0)</f>
        <v>နန်းတော်ကုန်း</v>
      </c>
      <c r="M1862" s="32" t="str">
        <f>VLOOKUP(I1862,Customers[],5,FALSE)</f>
        <v>Van-2</v>
      </c>
      <c r="N1862" s="34" t="s">
        <v>9</v>
      </c>
      <c r="O1862" s="37" t="s">
        <v>2465</v>
      </c>
      <c r="P1862" s="32" t="str">
        <f>VLOOKUP(O1862,Stock[],2,FALSE)</f>
        <v>မိုးနဲကွန်ကီး</v>
      </c>
      <c r="Q1862" s="35">
        <f>VLOOKUP(O1862,Stock[],3,FALSE)</f>
        <v>0.64</v>
      </c>
      <c r="R1862" s="35">
        <f>VLOOKUP(O1862,Stock[],4,FALSE)</f>
        <v>14</v>
      </c>
      <c r="S1862" s="37"/>
      <c r="T1862" s="35">
        <f>(DailySales!$S1862/DailySales!$R1862)+DailySales!$U1862</f>
        <v>3</v>
      </c>
      <c r="U1862" s="37">
        <v>3</v>
      </c>
      <c r="V1862" s="36">
        <f>+DailySales!$T1862*DailySales!$R1862</f>
        <v>42</v>
      </c>
      <c r="W1862" s="36">
        <f>+DailySales!$V1862*DailySales!$Q1862</f>
        <v>26.88</v>
      </c>
      <c r="X1862" s="36">
        <f>VLOOKUP(O1862,Stock[],6,FALSE)</f>
        <v>1700</v>
      </c>
      <c r="Y1862" s="36">
        <f>+DailySales!$V1862*DailySales!$X1862</f>
        <v>71400</v>
      </c>
      <c r="Z1862" s="37"/>
      <c r="AA1862" s="37"/>
      <c r="AB1862" s="37"/>
      <c r="AC1862" s="37"/>
      <c r="AD1862" s="37"/>
      <c r="AE1862" s="77"/>
      <c r="AF1862" s="87">
        <v>46038</v>
      </c>
      <c r="AG1862" s="39">
        <v>71400</v>
      </c>
      <c r="AH1862" s="87"/>
      <c r="AI1862" s="39"/>
      <c r="AJ1862" s="87"/>
      <c r="AK1862" s="39"/>
      <c r="AL1862" s="34"/>
      <c r="AM1862" s="39"/>
      <c r="AN186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63" spans="1:40" ht="19.5" customHeight="1" x14ac:dyDescent="0.25">
      <c r="A1863" s="32">
        <f t="shared" si="146"/>
        <v>2026</v>
      </c>
      <c r="B1863" s="32">
        <f t="shared" si="147"/>
        <v>1</v>
      </c>
      <c r="C1863" s="25">
        <v>46038</v>
      </c>
      <c r="D1863" s="57">
        <f t="shared" ca="1" si="148"/>
        <v>46097</v>
      </c>
      <c r="E1863" s="57" t="str">
        <f t="shared" ca="1" si="149"/>
        <v>2-Months</v>
      </c>
      <c r="F1863" s="57" t="str">
        <f>VLOOKUP(O1863,Stock[],5,FALSE)</f>
        <v>BE</v>
      </c>
      <c r="G1863" s="33" t="s">
        <v>2527</v>
      </c>
      <c r="H1863" s="38" t="s">
        <v>275</v>
      </c>
      <c r="I1863" s="34" t="s">
        <v>533</v>
      </c>
      <c r="J1863" s="32" t="str">
        <f>VLOOKUP(I1863,Customers[],2,FALSE)</f>
        <v>သုခစံ</v>
      </c>
      <c r="K1863" s="32" t="str">
        <f>VLOOKUP(I1863,Customers[],4,FALSE)</f>
        <v>Tharzi</v>
      </c>
      <c r="L1863" s="32" t="str">
        <f>VLOOKUP(Table85[[#This Row],[CustomerID]],Table!H:K,3,0)</f>
        <v>နန်းတော်ကုန်း</v>
      </c>
      <c r="M1863" s="32" t="str">
        <f>VLOOKUP(I1863,Customers[],5,FALSE)</f>
        <v>Van-2</v>
      </c>
      <c r="N1863" s="34" t="s">
        <v>9</v>
      </c>
      <c r="O1863" s="37" t="s">
        <v>1471</v>
      </c>
      <c r="P1863" s="32" t="str">
        <f>VLOOKUP(O1863,Stock[],2,FALSE)</f>
        <v>ရွှေမင်းသားခေါင်ရည်ကော်ဗူး(.6Ltr)</v>
      </c>
      <c r="Q1863" s="35">
        <f>VLOOKUP(O1863,Stock[],3,FALSE)</f>
        <v>0.6</v>
      </c>
      <c r="R1863" s="35">
        <f>VLOOKUP(O1863,Stock[],4,FALSE)</f>
        <v>12</v>
      </c>
      <c r="S1863" s="37"/>
      <c r="T1863" s="35">
        <f>(DailySales!$S1863/DailySales!$R1863)+DailySales!$U1863</f>
        <v>3</v>
      </c>
      <c r="U1863" s="37">
        <v>3</v>
      </c>
      <c r="V1863" s="36">
        <f>+DailySales!$T1863*DailySales!$R1863</f>
        <v>36</v>
      </c>
      <c r="W1863" s="36">
        <f>+DailySales!$V1863*DailySales!$Q1863</f>
        <v>21.599999999999998</v>
      </c>
      <c r="X1863" s="36">
        <f>VLOOKUP(O1863,Stock[],6,FALSE)</f>
        <v>800</v>
      </c>
      <c r="Y1863" s="36">
        <f>+DailySales!$V1863*DailySales!$X1863</f>
        <v>28800</v>
      </c>
      <c r="Z1863" s="37"/>
      <c r="AA1863" s="37"/>
      <c r="AB1863" s="37"/>
      <c r="AC1863" s="37"/>
      <c r="AD1863" s="37"/>
      <c r="AE1863" s="77"/>
      <c r="AF1863" s="87">
        <v>46038</v>
      </c>
      <c r="AG1863" s="39">
        <v>28800</v>
      </c>
      <c r="AH1863" s="87"/>
      <c r="AI1863" s="39"/>
      <c r="AJ1863" s="87"/>
      <c r="AK1863" s="39"/>
      <c r="AL1863" s="34"/>
      <c r="AM1863" s="39"/>
      <c r="AN186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64" spans="1:40" ht="19.5" customHeight="1" x14ac:dyDescent="0.25">
      <c r="A1864" s="32">
        <f t="shared" ref="A1864:A1927" si="150">YEAR(C1864)</f>
        <v>2026</v>
      </c>
      <c r="B1864" s="32">
        <f t="shared" ref="B1864:B1927" si="151">MONTH(C1864)</f>
        <v>1</v>
      </c>
      <c r="C1864" s="25">
        <v>46038</v>
      </c>
      <c r="D1864" s="57">
        <f t="shared" ca="1" si="148"/>
        <v>46097</v>
      </c>
      <c r="E1864" s="57" t="str">
        <f t="shared" ca="1" si="149"/>
        <v>2-Months</v>
      </c>
      <c r="F1864" s="57" t="str">
        <f>VLOOKUP(O1864,Stock[],5,FALSE)</f>
        <v>BE</v>
      </c>
      <c r="G1864" s="33" t="s">
        <v>2528</v>
      </c>
      <c r="H1864" s="38" t="s">
        <v>275</v>
      </c>
      <c r="I1864" s="34" t="s">
        <v>534</v>
      </c>
      <c r="J1864" s="32" t="str">
        <f>VLOOKUP(I1864,Customers[],2,FALSE)</f>
        <v>မိဘမေတ္တာ</v>
      </c>
      <c r="K1864" s="32" t="str">
        <f>VLOOKUP(I1864,Customers[],4,FALSE)</f>
        <v>Tharzi</v>
      </c>
      <c r="L1864" s="32" t="str">
        <f>VLOOKUP(Table85[[#This Row],[CustomerID]],Table!H:K,3,0)</f>
        <v>မြောင်းဦး</v>
      </c>
      <c r="M1864" s="32" t="str">
        <f>VLOOKUP(I1864,Customers[],5,FALSE)</f>
        <v>Van-2</v>
      </c>
      <c r="N1864" s="34" t="s">
        <v>9</v>
      </c>
      <c r="O1864" s="37" t="s">
        <v>205</v>
      </c>
      <c r="P1864" s="32" t="str">
        <f>VLOOKUP(O1864,Stock[],2,FALSE)</f>
        <v>ကောင်းကြည် ကော် 25%  (1Ltr )</v>
      </c>
      <c r="Q1864" s="35">
        <f>VLOOKUP(O1864,Stock[],3,FALSE)</f>
        <v>1</v>
      </c>
      <c r="R1864" s="35">
        <f>VLOOKUP(O1864,Stock[],4,FALSE)</f>
        <v>12</v>
      </c>
      <c r="S1864" s="37"/>
      <c r="T1864" s="35">
        <f>(DailySales!$S1864/DailySales!$R1864)+DailySales!$U1864</f>
        <v>2</v>
      </c>
      <c r="U1864" s="37">
        <v>2</v>
      </c>
      <c r="V1864" s="36">
        <f>+DailySales!$T1864*DailySales!$R1864</f>
        <v>24</v>
      </c>
      <c r="W1864" s="36">
        <f>+DailySales!$V1864*DailySales!$Q1864</f>
        <v>24</v>
      </c>
      <c r="X1864" s="36">
        <f>VLOOKUP(O1864,Stock[],6,FALSE)</f>
        <v>1530</v>
      </c>
      <c r="Y1864" s="36">
        <f>+DailySales!$V1864*DailySales!$X1864</f>
        <v>36720</v>
      </c>
      <c r="Z1864" s="37"/>
      <c r="AA1864" s="37"/>
      <c r="AB1864" s="37"/>
      <c r="AC1864" s="37"/>
      <c r="AD1864" s="37"/>
      <c r="AE1864" s="77">
        <v>680</v>
      </c>
      <c r="AF1864" s="87">
        <v>46038</v>
      </c>
      <c r="AG1864" s="39">
        <v>37400</v>
      </c>
      <c r="AH1864" s="87"/>
      <c r="AI1864" s="39"/>
      <c r="AJ1864" s="87"/>
      <c r="AK1864" s="39"/>
      <c r="AL1864" s="34"/>
      <c r="AM1864" s="39"/>
      <c r="AN186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65" spans="1:40" ht="19.5" customHeight="1" x14ac:dyDescent="0.25">
      <c r="A1865" s="32">
        <f t="shared" si="150"/>
        <v>2026</v>
      </c>
      <c r="B1865" s="32">
        <f t="shared" si="151"/>
        <v>1</v>
      </c>
      <c r="C1865" s="25">
        <v>46038</v>
      </c>
      <c r="D1865" s="57">
        <f t="shared" ca="1" si="148"/>
        <v>46097</v>
      </c>
      <c r="E1865" s="57" t="str">
        <f t="shared" ca="1" si="149"/>
        <v>2-Months</v>
      </c>
      <c r="F1865" s="57" t="str">
        <f>VLOOKUP(O1865,Stock[],5,FALSE)</f>
        <v>BE</v>
      </c>
      <c r="G1865" s="33" t="s">
        <v>2528</v>
      </c>
      <c r="H1865" s="38" t="s">
        <v>275</v>
      </c>
      <c r="I1865" s="34" t="s">
        <v>534</v>
      </c>
      <c r="J1865" s="32" t="str">
        <f>VLOOKUP(I1865,Customers[],2,FALSE)</f>
        <v>မိဘမေတ္တာ</v>
      </c>
      <c r="K1865" s="32" t="str">
        <f>VLOOKUP(I1865,Customers[],4,FALSE)</f>
        <v>Tharzi</v>
      </c>
      <c r="L1865" s="32" t="str">
        <f>VLOOKUP(Table85[[#This Row],[CustomerID]],Table!H:K,3,0)</f>
        <v>မြောင်းဦး</v>
      </c>
      <c r="M1865" s="32" t="str">
        <f>VLOOKUP(I1865,Customers[],5,FALSE)</f>
        <v>Van-2</v>
      </c>
      <c r="N1865" s="34" t="s">
        <v>9</v>
      </c>
      <c r="O1865" s="37" t="s">
        <v>2465</v>
      </c>
      <c r="P1865" s="32" t="str">
        <f>VLOOKUP(O1865,Stock[],2,FALSE)</f>
        <v>မိုးနဲကွန်ကီး</v>
      </c>
      <c r="Q1865" s="35">
        <f>VLOOKUP(O1865,Stock[],3,FALSE)</f>
        <v>0.64</v>
      </c>
      <c r="R1865" s="35">
        <f>VLOOKUP(O1865,Stock[],4,FALSE)</f>
        <v>14</v>
      </c>
      <c r="S1865" s="37"/>
      <c r="T1865" s="35">
        <f>(DailySales!$S1865/DailySales!$R1865)+DailySales!$U1865</f>
        <v>1</v>
      </c>
      <c r="U1865" s="37">
        <v>1</v>
      </c>
      <c r="V1865" s="36">
        <f>+DailySales!$T1865*DailySales!$R1865</f>
        <v>14</v>
      </c>
      <c r="W1865" s="36">
        <f>+DailySales!$V1865*DailySales!$Q1865</f>
        <v>8.9600000000000009</v>
      </c>
      <c r="X1865" s="36">
        <f>VLOOKUP(O1865,Stock[],6,FALSE)</f>
        <v>1700</v>
      </c>
      <c r="Y1865" s="36">
        <f>+DailySales!$V1865*DailySales!$X1865</f>
        <v>23800</v>
      </c>
      <c r="Z1865" s="37"/>
      <c r="AA1865" s="37"/>
      <c r="AB1865" s="37"/>
      <c r="AC1865" s="37"/>
      <c r="AD1865" s="37"/>
      <c r="AE1865" s="77"/>
      <c r="AF1865" s="87">
        <v>46038</v>
      </c>
      <c r="AG1865" s="39">
        <v>23800</v>
      </c>
      <c r="AH1865" s="87"/>
      <c r="AI1865" s="39"/>
      <c r="AJ1865" s="87"/>
      <c r="AK1865" s="39"/>
      <c r="AL1865" s="34"/>
      <c r="AM1865" s="39"/>
      <c r="AN186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66" spans="1:40" ht="19.5" customHeight="1" x14ac:dyDescent="0.25">
      <c r="A1866" s="32">
        <f t="shared" si="150"/>
        <v>2026</v>
      </c>
      <c r="B1866" s="32">
        <f t="shared" si="151"/>
        <v>1</v>
      </c>
      <c r="C1866" s="25">
        <v>46038</v>
      </c>
      <c r="D1866" s="57">
        <f t="shared" ca="1" si="148"/>
        <v>46097</v>
      </c>
      <c r="E1866" s="57" t="str">
        <f t="shared" ca="1" si="149"/>
        <v>2-Months</v>
      </c>
      <c r="F1866" s="57" t="str">
        <f>VLOOKUP(O1866,Stock[],5,FALSE)</f>
        <v>BE</v>
      </c>
      <c r="G1866" s="33" t="s">
        <v>2529</v>
      </c>
      <c r="H1866" s="38" t="s">
        <v>275</v>
      </c>
      <c r="I1866" s="34" t="s">
        <v>536</v>
      </c>
      <c r="J1866" s="32" t="str">
        <f>VLOOKUP(I1866,Customers[],2,FALSE)</f>
        <v>ကိုဇော်လွင်</v>
      </c>
      <c r="K1866" s="32" t="str">
        <f>VLOOKUP(I1866,Customers[],4,FALSE)</f>
        <v>Tharzi</v>
      </c>
      <c r="L1866" s="32" t="str">
        <f>VLOOKUP(Table85[[#This Row],[CustomerID]],Table!H:K,3,0)</f>
        <v>မြောင်းဦး</v>
      </c>
      <c r="M1866" s="32" t="str">
        <f>VLOOKUP(I1866,Customers[],5,FALSE)</f>
        <v>Van-2</v>
      </c>
      <c r="N1866" s="34" t="s">
        <v>9</v>
      </c>
      <c r="O1866" s="37" t="s">
        <v>205</v>
      </c>
      <c r="P1866" s="32" t="str">
        <f>VLOOKUP(O1866,Stock[],2,FALSE)</f>
        <v>ကောင်းကြည် ကော် 25%  (1Ltr )</v>
      </c>
      <c r="Q1866" s="35">
        <f>VLOOKUP(O1866,Stock[],3,FALSE)</f>
        <v>1</v>
      </c>
      <c r="R1866" s="35">
        <f>VLOOKUP(O1866,Stock[],4,FALSE)</f>
        <v>12</v>
      </c>
      <c r="S1866" s="37"/>
      <c r="T1866" s="35">
        <f>(DailySales!$S1866/DailySales!$R1866)+DailySales!$U1866</f>
        <v>5</v>
      </c>
      <c r="U1866" s="37">
        <v>5</v>
      </c>
      <c r="V1866" s="36">
        <f>+DailySales!$T1866*DailySales!$R1866</f>
        <v>60</v>
      </c>
      <c r="W1866" s="36">
        <f>+DailySales!$V1866*DailySales!$Q1866</f>
        <v>60</v>
      </c>
      <c r="X1866" s="36">
        <f>VLOOKUP(O1866,Stock[],6,FALSE)</f>
        <v>1530</v>
      </c>
      <c r="Y1866" s="36">
        <f>+DailySales!$V1866*DailySales!$X1866</f>
        <v>91800</v>
      </c>
      <c r="Z1866" s="37"/>
      <c r="AA1866" s="37"/>
      <c r="AB1866" s="37"/>
      <c r="AC1866" s="37"/>
      <c r="AD1866" s="37"/>
      <c r="AE1866" s="77">
        <v>1700</v>
      </c>
      <c r="AF1866" s="87">
        <v>46038</v>
      </c>
      <c r="AG1866" s="39">
        <v>93500</v>
      </c>
      <c r="AH1866" s="87"/>
      <c r="AI1866" s="39"/>
      <c r="AJ1866" s="87"/>
      <c r="AK1866" s="39"/>
      <c r="AL1866" s="34"/>
      <c r="AM1866" s="39"/>
      <c r="AN186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67" spans="1:40" ht="19.5" customHeight="1" x14ac:dyDescent="0.25">
      <c r="A1867" s="32">
        <f t="shared" si="150"/>
        <v>2026</v>
      </c>
      <c r="B1867" s="32">
        <f t="shared" si="151"/>
        <v>1</v>
      </c>
      <c r="C1867" s="25">
        <v>46038</v>
      </c>
      <c r="D1867" s="57">
        <f t="shared" ca="1" si="148"/>
        <v>46097</v>
      </c>
      <c r="E1867" s="57" t="str">
        <f t="shared" ca="1" si="149"/>
        <v>2-Months</v>
      </c>
      <c r="F1867" s="57" t="str">
        <f>VLOOKUP(O1867,Stock[],5,FALSE)</f>
        <v>BE</v>
      </c>
      <c r="G1867" s="33" t="s">
        <v>2530</v>
      </c>
      <c r="H1867" s="38" t="s">
        <v>275</v>
      </c>
      <c r="I1867" s="34" t="s">
        <v>538</v>
      </c>
      <c r="J1867" s="32" t="str">
        <f>VLOOKUP(I1867,Customers[],2,FALSE)</f>
        <v>ကိုအောင်ဆန်းလင်း</v>
      </c>
      <c r="K1867" s="32" t="str">
        <f>VLOOKUP(I1867,Customers[],4,FALSE)</f>
        <v>Tharzi</v>
      </c>
      <c r="L1867" s="32" t="str">
        <f>VLOOKUP(Table85[[#This Row],[CustomerID]],Table!H:K,3,0)</f>
        <v>မြောင်းဦး</v>
      </c>
      <c r="M1867" s="32" t="str">
        <f>VLOOKUP(I1867,Customers[],5,FALSE)</f>
        <v>Van-2</v>
      </c>
      <c r="N1867" s="34" t="s">
        <v>9</v>
      </c>
      <c r="O1867" s="37" t="s">
        <v>205</v>
      </c>
      <c r="P1867" s="32" t="str">
        <f>VLOOKUP(O1867,Stock[],2,FALSE)</f>
        <v>ကောင်းကြည် ကော် 25%  (1Ltr )</v>
      </c>
      <c r="Q1867" s="35">
        <f>VLOOKUP(O1867,Stock[],3,FALSE)</f>
        <v>1</v>
      </c>
      <c r="R1867" s="35">
        <f>VLOOKUP(O1867,Stock[],4,FALSE)</f>
        <v>12</v>
      </c>
      <c r="S1867" s="37"/>
      <c r="T1867" s="35">
        <f>(DailySales!$S1867/DailySales!$R1867)+DailySales!$U1867</f>
        <v>15</v>
      </c>
      <c r="U1867" s="37">
        <v>15</v>
      </c>
      <c r="V1867" s="36">
        <f>+DailySales!$T1867*DailySales!$R1867</f>
        <v>180</v>
      </c>
      <c r="W1867" s="36">
        <f>+DailySales!$V1867*DailySales!$Q1867</f>
        <v>180</v>
      </c>
      <c r="X1867" s="36">
        <f>VLOOKUP(O1867,Stock[],6,FALSE)</f>
        <v>1530</v>
      </c>
      <c r="Y1867" s="36">
        <f>+DailySales!$V1867*DailySales!$X1867</f>
        <v>275400</v>
      </c>
      <c r="Z1867" s="37"/>
      <c r="AA1867" s="37"/>
      <c r="AB1867" s="37"/>
      <c r="AC1867" s="37"/>
      <c r="AD1867" s="37"/>
      <c r="AE1867" s="77">
        <v>5100</v>
      </c>
      <c r="AF1867" s="87">
        <v>46038</v>
      </c>
      <c r="AG1867" s="39">
        <v>280500</v>
      </c>
      <c r="AH1867" s="87"/>
      <c r="AI1867" s="39"/>
      <c r="AJ1867" s="87"/>
      <c r="AK1867" s="39"/>
      <c r="AL1867" s="34"/>
      <c r="AM1867" s="39"/>
      <c r="AN186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68" spans="1:40" ht="19.5" customHeight="1" x14ac:dyDescent="0.25">
      <c r="A1868" s="32">
        <f t="shared" si="150"/>
        <v>2026</v>
      </c>
      <c r="B1868" s="32">
        <f t="shared" si="151"/>
        <v>1</v>
      </c>
      <c r="C1868" s="25">
        <v>46038</v>
      </c>
      <c r="D1868" s="57">
        <f t="shared" ca="1" si="148"/>
        <v>46097</v>
      </c>
      <c r="E1868" s="57" t="str">
        <f t="shared" ca="1" si="149"/>
        <v>2-Months</v>
      </c>
      <c r="F1868" s="57" t="str">
        <f>VLOOKUP(O1868,Stock[],5,FALSE)</f>
        <v>BE</v>
      </c>
      <c r="G1868" s="33" t="s">
        <v>2530</v>
      </c>
      <c r="H1868" s="38" t="s">
        <v>275</v>
      </c>
      <c r="I1868" s="34" t="s">
        <v>538</v>
      </c>
      <c r="J1868" s="32" t="str">
        <f>VLOOKUP(I1868,Customers[],2,FALSE)</f>
        <v>ကိုအောင်ဆန်းလင်း</v>
      </c>
      <c r="K1868" s="32" t="str">
        <f>VLOOKUP(I1868,Customers[],4,FALSE)</f>
        <v>Tharzi</v>
      </c>
      <c r="L1868" s="32" t="str">
        <f>VLOOKUP(Table85[[#This Row],[CustomerID]],Table!H:K,3,0)</f>
        <v>မြောင်းဦး</v>
      </c>
      <c r="M1868" s="32" t="str">
        <f>VLOOKUP(I1868,Customers[],5,FALSE)</f>
        <v>Van-2</v>
      </c>
      <c r="N1868" s="34" t="s">
        <v>9</v>
      </c>
      <c r="O1868" s="37" t="s">
        <v>223</v>
      </c>
      <c r="P1868" s="32" t="str">
        <f>VLOOKUP(O1868,Stock[],2,FALSE)</f>
        <v>ချယ်ရီအရက်သန့်ကော် (.6Ltr)</v>
      </c>
      <c r="Q1868" s="35">
        <f>VLOOKUP(O1868,Stock[],3,FALSE)</f>
        <v>0.6</v>
      </c>
      <c r="R1868" s="35">
        <f>VLOOKUP(O1868,Stock[],4,FALSE)</f>
        <v>24</v>
      </c>
      <c r="S1868" s="37"/>
      <c r="T1868" s="35">
        <f>(DailySales!$S1868/DailySales!$R1868)+DailySales!$U1868</f>
        <v>2</v>
      </c>
      <c r="U1868" s="37">
        <v>2</v>
      </c>
      <c r="V1868" s="36">
        <f>+DailySales!$T1868*DailySales!$R1868</f>
        <v>48</v>
      </c>
      <c r="W1868" s="36">
        <f>+DailySales!$V1868*DailySales!$Q1868</f>
        <v>28.799999999999997</v>
      </c>
      <c r="X1868" s="36">
        <f>VLOOKUP(O1868,Stock[],6,FALSE)</f>
        <v>875</v>
      </c>
      <c r="Y1868" s="36">
        <f>+DailySales!$V1868*DailySales!$X1868</f>
        <v>42000</v>
      </c>
      <c r="Z1868" s="37"/>
      <c r="AA1868" s="37"/>
      <c r="AB1868" s="37"/>
      <c r="AC1868" s="37"/>
      <c r="AD1868" s="37"/>
      <c r="AE1868" s="77">
        <v>1200</v>
      </c>
      <c r="AF1868" s="87">
        <v>46038</v>
      </c>
      <c r="AG1868" s="39">
        <v>43200</v>
      </c>
      <c r="AH1868" s="87"/>
      <c r="AI1868" s="39"/>
      <c r="AJ1868" s="87"/>
      <c r="AK1868" s="39"/>
      <c r="AL1868" s="34"/>
      <c r="AM1868" s="39"/>
      <c r="AN186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69" spans="1:40" ht="19.5" customHeight="1" x14ac:dyDescent="0.25">
      <c r="A1869" s="32">
        <f t="shared" si="150"/>
        <v>2026</v>
      </c>
      <c r="B1869" s="32">
        <f t="shared" si="151"/>
        <v>1</v>
      </c>
      <c r="C1869" s="25">
        <v>46038</v>
      </c>
      <c r="D1869" s="57">
        <f t="shared" ca="1" si="148"/>
        <v>46097</v>
      </c>
      <c r="E1869" s="57" t="str">
        <f t="shared" ca="1" si="149"/>
        <v>2-Months</v>
      </c>
      <c r="F1869" s="57" t="str">
        <f>VLOOKUP(O1869,Stock[],5,FALSE)</f>
        <v>BE</v>
      </c>
      <c r="G1869" s="33" t="s">
        <v>2530</v>
      </c>
      <c r="H1869" s="38" t="s">
        <v>275</v>
      </c>
      <c r="I1869" s="34" t="s">
        <v>538</v>
      </c>
      <c r="J1869" s="32" t="str">
        <f>VLOOKUP(I1869,Customers[],2,FALSE)</f>
        <v>ကိုအောင်ဆန်းလင်း</v>
      </c>
      <c r="K1869" s="32" t="str">
        <f>VLOOKUP(I1869,Customers[],4,FALSE)</f>
        <v>Tharzi</v>
      </c>
      <c r="L1869" s="32" t="str">
        <f>VLOOKUP(Table85[[#This Row],[CustomerID]],Table!H:K,3,0)</f>
        <v>မြောင်းဦး</v>
      </c>
      <c r="M1869" s="32" t="str">
        <f>VLOOKUP(I1869,Customers[],5,FALSE)</f>
        <v>Van-2</v>
      </c>
      <c r="N1869" s="34" t="s">
        <v>9</v>
      </c>
      <c r="O1869" s="37" t="s">
        <v>225</v>
      </c>
      <c r="P1869" s="32" t="str">
        <f>VLOOKUP(O1869,Stock[],2,FALSE)</f>
        <v>ချယ်ရီသံပုရာအရက်သန့်ကော် (1Ltr)</v>
      </c>
      <c r="Q1869" s="35">
        <f>VLOOKUP(O1869,Stock[],3,FALSE)</f>
        <v>1</v>
      </c>
      <c r="R1869" s="35">
        <f>VLOOKUP(O1869,Stock[],4,FALSE)</f>
        <v>12</v>
      </c>
      <c r="S1869" s="37"/>
      <c r="T1869" s="35">
        <f>(DailySales!$S1869/DailySales!$R1869)+DailySales!$U1869</f>
        <v>3</v>
      </c>
      <c r="U1869" s="37">
        <v>3</v>
      </c>
      <c r="V1869" s="36">
        <f>+DailySales!$T1869*DailySales!$R1869</f>
        <v>36</v>
      </c>
      <c r="W1869" s="36">
        <f>+DailySales!$V1869*DailySales!$Q1869</f>
        <v>36</v>
      </c>
      <c r="X1869" s="36">
        <f>VLOOKUP(O1869,Stock[],6,FALSE)</f>
        <v>1260</v>
      </c>
      <c r="Y1869" s="36">
        <f>+DailySales!$V1869*DailySales!$X1869</f>
        <v>45360</v>
      </c>
      <c r="Z1869" s="37"/>
      <c r="AA1869" s="37"/>
      <c r="AB1869" s="37"/>
      <c r="AC1869" s="37"/>
      <c r="AD1869" s="37"/>
      <c r="AE1869" s="77">
        <v>1140</v>
      </c>
      <c r="AF1869" s="87">
        <v>46038</v>
      </c>
      <c r="AG1869" s="39">
        <v>46500</v>
      </c>
      <c r="AH1869" s="87"/>
      <c r="AI1869" s="39"/>
      <c r="AJ1869" s="87"/>
      <c r="AK1869" s="39"/>
      <c r="AL1869" s="34"/>
      <c r="AM1869" s="39"/>
      <c r="AN186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70" spans="1:40" ht="19.5" customHeight="1" x14ac:dyDescent="0.25">
      <c r="A1870" s="32">
        <f t="shared" si="150"/>
        <v>2026</v>
      </c>
      <c r="B1870" s="32">
        <f t="shared" si="151"/>
        <v>1</v>
      </c>
      <c r="C1870" s="25">
        <v>46038</v>
      </c>
      <c r="D1870" s="57">
        <f t="shared" ca="1" si="148"/>
        <v>46097</v>
      </c>
      <c r="E1870" s="57" t="str">
        <f t="shared" ca="1" si="149"/>
        <v>2-Months</v>
      </c>
      <c r="F1870" s="57" t="str">
        <f>VLOOKUP(O1870,Stock[],5,FALSE)</f>
        <v>BE</v>
      </c>
      <c r="G1870" s="33" t="s">
        <v>2531</v>
      </c>
      <c r="H1870" s="38" t="s">
        <v>275</v>
      </c>
      <c r="I1870" s="34" t="s">
        <v>2532</v>
      </c>
      <c r="J1870" s="32" t="str">
        <f>VLOOKUP(I1870,Customers[],2,FALSE)</f>
        <v>စစ်ဆေးရေးဂိတ်လက်ဆောင်</v>
      </c>
      <c r="K1870" s="32">
        <f>VLOOKUP(I1870,Customers[],4,FALSE)</f>
        <v>0</v>
      </c>
      <c r="L1870" s="32">
        <f>VLOOKUP(Table85[[#This Row],[CustomerID]],Table!H:K,3,0)</f>
        <v>0</v>
      </c>
      <c r="M1870" s="32">
        <f>VLOOKUP(I1870,Customers[],5,FALSE)</f>
        <v>0</v>
      </c>
      <c r="N1870" s="34" t="s">
        <v>13</v>
      </c>
      <c r="O1870" s="37" t="s">
        <v>217</v>
      </c>
      <c r="P1870" s="32" t="str">
        <f>VLOOKUP(O1870,Stock[],2,FALSE)</f>
        <v>လိမ္မော်ဖြူ</v>
      </c>
      <c r="Q1870" s="35">
        <f>VLOOKUP(O1870,Stock[],3,FALSE)</f>
        <v>0.64</v>
      </c>
      <c r="R1870" s="35">
        <f>VLOOKUP(O1870,Stock[],4,FALSE)</f>
        <v>24</v>
      </c>
      <c r="S1870" s="37">
        <v>4</v>
      </c>
      <c r="T1870" s="35">
        <f>(DailySales!$S1870/DailySales!$R1870)+DailySales!$U1870</f>
        <v>0.16666666666666666</v>
      </c>
      <c r="U1870" s="37"/>
      <c r="V1870" s="36">
        <f>+DailySales!$T1870*DailySales!$R1870</f>
        <v>4</v>
      </c>
      <c r="W1870" s="36">
        <f>+DailySales!$V1870*DailySales!$Q1870</f>
        <v>2.56</v>
      </c>
      <c r="X1870" s="36">
        <f>VLOOKUP(O1870,Stock[],6,FALSE)</f>
        <v>1330</v>
      </c>
      <c r="Y1870" s="36">
        <f>+DailySales!$V1870*DailySales!$X1870</f>
        <v>5320</v>
      </c>
      <c r="Z1870" s="37"/>
      <c r="AA1870" s="37"/>
      <c r="AB1870" s="37"/>
      <c r="AC1870" s="37"/>
      <c r="AD1870" s="37"/>
      <c r="AE1870" s="77"/>
      <c r="AF1870" s="87">
        <v>46038</v>
      </c>
      <c r="AG1870" s="39">
        <v>5320</v>
      </c>
      <c r="AH1870" s="87"/>
      <c r="AI1870" s="39"/>
      <c r="AJ1870" s="87"/>
      <c r="AK1870" s="39"/>
      <c r="AL1870" s="34"/>
      <c r="AM1870" s="39"/>
      <c r="AN187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71" spans="1:40" ht="19.5" customHeight="1" x14ac:dyDescent="0.25">
      <c r="A1871" s="32">
        <f t="shared" si="150"/>
        <v>2026</v>
      </c>
      <c r="B1871" s="32">
        <f t="shared" si="151"/>
        <v>1</v>
      </c>
      <c r="C1871" s="25">
        <v>46038</v>
      </c>
      <c r="D1871" s="57">
        <f t="shared" ca="1" si="148"/>
        <v>46097</v>
      </c>
      <c r="E1871" s="57" t="str">
        <f t="shared" ca="1" si="149"/>
        <v>2-Months</v>
      </c>
      <c r="F1871" s="57" t="str">
        <f>VLOOKUP(O1871,Stock[],5,FALSE)</f>
        <v>BE</v>
      </c>
      <c r="G1871" s="33" t="s">
        <v>2533</v>
      </c>
      <c r="H1871" s="38"/>
      <c r="I1871" s="34" t="s">
        <v>181</v>
      </c>
      <c r="J1871" s="32" t="str">
        <f>VLOOKUP(I1871,Customers[],2,FALSE)</f>
        <v>ရွှေမြင်း(ရွှေခြင်္သေ့)</v>
      </c>
      <c r="K1871" s="32" t="str">
        <f>VLOOKUP(I1871,Customers[],4,FALSE)</f>
        <v>Meiktila</v>
      </c>
      <c r="L1871" s="32" t="str">
        <f>VLOOKUP(Table85[[#This Row],[CustomerID]],Table!H:K,3,0)</f>
        <v>မိတ္ထီလာ</v>
      </c>
      <c r="M1871" s="32" t="str">
        <f>VLOOKUP(I1871,Customers[],5,FALSE)</f>
        <v>WholeSales/Contract</v>
      </c>
      <c r="N1871" s="34" t="s">
        <v>10</v>
      </c>
      <c r="O1871" s="37" t="s">
        <v>220</v>
      </c>
      <c r="P1871" s="32" t="str">
        <f>VLOOKUP(O1871,Stock[],2,FALSE)</f>
        <v>မြန်မာရှောက်ပျား</v>
      </c>
      <c r="Q1871" s="35">
        <f>VLOOKUP(O1871,Stock[],3,FALSE)</f>
        <v>0.64</v>
      </c>
      <c r="R1871" s="35">
        <f>VLOOKUP(O1871,Stock[],4,FALSE)</f>
        <v>14</v>
      </c>
      <c r="S1871" s="37"/>
      <c r="T1871" s="35">
        <f>(DailySales!$S1871/DailySales!$R1871)+DailySales!$U1871</f>
        <v>10</v>
      </c>
      <c r="U1871" s="37">
        <v>10</v>
      </c>
      <c r="V1871" s="36">
        <f>+DailySales!$T1871*DailySales!$R1871</f>
        <v>140</v>
      </c>
      <c r="W1871" s="36">
        <f>+DailySales!$V1871*DailySales!$Q1871</f>
        <v>89.600000000000009</v>
      </c>
      <c r="X1871" s="36">
        <f>VLOOKUP(O1871,Stock[],6,FALSE)</f>
        <v>1370</v>
      </c>
      <c r="Y1871" s="36">
        <f>+DailySales!$V1871*DailySales!$X1871</f>
        <v>191800</v>
      </c>
      <c r="Z1871" s="37"/>
      <c r="AA1871" s="37"/>
      <c r="AB1871" s="37"/>
      <c r="AC1871" s="37"/>
      <c r="AD1871" s="37"/>
      <c r="AE1871" s="77"/>
      <c r="AF1871" s="87"/>
      <c r="AG1871" s="39"/>
      <c r="AH1871" s="38">
        <v>46072</v>
      </c>
      <c r="AI1871" s="39">
        <v>191800</v>
      </c>
      <c r="AJ1871" s="87"/>
      <c r="AK1871" s="39"/>
      <c r="AL1871" s="34"/>
      <c r="AM1871" s="39"/>
      <c r="AN187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72" spans="1:40" ht="19.5" customHeight="1" x14ac:dyDescent="0.25">
      <c r="A1872" s="32">
        <f t="shared" si="150"/>
        <v>2026</v>
      </c>
      <c r="B1872" s="32">
        <f t="shared" si="151"/>
        <v>1</v>
      </c>
      <c r="C1872" s="25">
        <v>46038</v>
      </c>
      <c r="D1872" s="57">
        <f t="shared" ca="1" si="148"/>
        <v>46097</v>
      </c>
      <c r="E1872" s="57" t="str">
        <f t="shared" ca="1" si="149"/>
        <v>2-Months</v>
      </c>
      <c r="F1872" s="57" t="str">
        <f>VLOOKUP(O1872,Stock[],5,FALSE)</f>
        <v>BE</v>
      </c>
      <c r="G1872" s="33" t="s">
        <v>2533</v>
      </c>
      <c r="H1872" s="38"/>
      <c r="I1872" s="34" t="s">
        <v>181</v>
      </c>
      <c r="J1872" s="32" t="str">
        <f>VLOOKUP(I1872,Customers[],2,FALSE)</f>
        <v>ရွှေမြင်း(ရွှေခြင်္သေ့)</v>
      </c>
      <c r="K1872" s="32" t="str">
        <f>VLOOKUP(I1872,Customers[],4,FALSE)</f>
        <v>Meiktila</v>
      </c>
      <c r="L1872" s="32" t="str">
        <f>VLOOKUP(Table85[[#This Row],[CustomerID]],Table!H:K,3,0)</f>
        <v>မိတ္ထီလာ</v>
      </c>
      <c r="M1872" s="32" t="str">
        <f>VLOOKUP(I1872,Customers[],5,FALSE)</f>
        <v>WholeSales/Contract</v>
      </c>
      <c r="N1872" s="34" t="s">
        <v>10</v>
      </c>
      <c r="O1872" s="37" t="s">
        <v>217</v>
      </c>
      <c r="P1872" s="32" t="str">
        <f>VLOOKUP(O1872,Stock[],2,FALSE)</f>
        <v>လိမ္မော်ဖြူ</v>
      </c>
      <c r="Q1872" s="35">
        <f>VLOOKUP(O1872,Stock[],3,FALSE)</f>
        <v>0.64</v>
      </c>
      <c r="R1872" s="35">
        <f>VLOOKUP(O1872,Stock[],4,FALSE)</f>
        <v>24</v>
      </c>
      <c r="S1872" s="37"/>
      <c r="T1872" s="35">
        <f>(DailySales!$S1872/DailySales!$R1872)+DailySales!$U1872</f>
        <v>20</v>
      </c>
      <c r="U1872" s="37">
        <v>20</v>
      </c>
      <c r="V1872" s="36">
        <f>+DailySales!$T1872*DailySales!$R1872</f>
        <v>480</v>
      </c>
      <c r="W1872" s="36">
        <f>+DailySales!$V1872*DailySales!$Q1872</f>
        <v>307.2</v>
      </c>
      <c r="X1872" s="36">
        <f>VLOOKUP(O1872,Stock[],6,FALSE)</f>
        <v>1330</v>
      </c>
      <c r="Y1872" s="36">
        <f>+DailySales!$V1872*DailySales!$X1872</f>
        <v>638400</v>
      </c>
      <c r="Z1872" s="37"/>
      <c r="AA1872" s="37"/>
      <c r="AB1872" s="37"/>
      <c r="AC1872" s="37"/>
      <c r="AD1872" s="37"/>
      <c r="AE1872" s="77"/>
      <c r="AF1872" s="87"/>
      <c r="AG1872" s="39"/>
      <c r="AH1872" s="38">
        <v>46072</v>
      </c>
      <c r="AI1872" s="39">
        <v>638400</v>
      </c>
      <c r="AJ1872" s="87"/>
      <c r="AK1872" s="39"/>
      <c r="AL1872" s="34"/>
      <c r="AM1872" s="39"/>
      <c r="AN187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73" spans="1:40" ht="19.5" customHeight="1" x14ac:dyDescent="0.25">
      <c r="A1873" s="32">
        <f t="shared" si="150"/>
        <v>2026</v>
      </c>
      <c r="B1873" s="32">
        <f t="shared" si="151"/>
        <v>1</v>
      </c>
      <c r="C1873" s="25">
        <v>46038</v>
      </c>
      <c r="D1873" s="57">
        <f t="shared" ca="1" si="148"/>
        <v>46097</v>
      </c>
      <c r="E1873" s="57" t="str">
        <f t="shared" ca="1" si="149"/>
        <v>2-Months</v>
      </c>
      <c r="F1873" s="57" t="str">
        <f>VLOOKUP(O1873,Stock[],5,FALSE)</f>
        <v>BE</v>
      </c>
      <c r="G1873" s="33" t="s">
        <v>2533</v>
      </c>
      <c r="H1873" s="38"/>
      <c r="I1873" s="34" t="s">
        <v>181</v>
      </c>
      <c r="J1873" s="32" t="str">
        <f>VLOOKUP(I1873,Customers[],2,FALSE)</f>
        <v>ရွှေမြင်း(ရွှေခြင်္သေ့)</v>
      </c>
      <c r="K1873" s="32" t="str">
        <f>VLOOKUP(I1873,Customers[],4,FALSE)</f>
        <v>Meiktila</v>
      </c>
      <c r="L1873" s="32" t="str">
        <f>VLOOKUP(Table85[[#This Row],[CustomerID]],Table!H:K,3,0)</f>
        <v>မိတ္ထီလာ</v>
      </c>
      <c r="M1873" s="32" t="str">
        <f>VLOOKUP(I1873,Customers[],5,FALSE)</f>
        <v>WholeSales/Contract</v>
      </c>
      <c r="N1873" s="34" t="s">
        <v>10</v>
      </c>
      <c r="O1873" s="37" t="s">
        <v>2120</v>
      </c>
      <c r="P1873" s="32" t="str">
        <f>VLOOKUP(O1873,Stock[],2,FALSE)</f>
        <v>ဇေ အရက်သန့်</v>
      </c>
      <c r="Q1873" s="35">
        <f>VLOOKUP(O1873,Stock[],3,FALSE)</f>
        <v>0.64</v>
      </c>
      <c r="R1873" s="35">
        <f>VLOOKUP(O1873,Stock[],4,FALSE)</f>
        <v>14</v>
      </c>
      <c r="S1873" s="37"/>
      <c r="T1873" s="35">
        <f>(DailySales!$S1873/DailySales!$R1873)+DailySales!$U1873</f>
        <v>20</v>
      </c>
      <c r="U1873" s="37">
        <v>20</v>
      </c>
      <c r="V1873" s="36">
        <f>+DailySales!$T1873*DailySales!$R1873</f>
        <v>280</v>
      </c>
      <c r="W1873" s="36">
        <f>+DailySales!$V1873*DailySales!$Q1873</f>
        <v>179.20000000000002</v>
      </c>
      <c r="X1873" s="36">
        <f>VLOOKUP(O1873,Stock[],6,FALSE)</f>
        <v>1380</v>
      </c>
      <c r="Y1873" s="36">
        <f>+DailySales!$V1873*DailySales!$X1873</f>
        <v>386400</v>
      </c>
      <c r="Z1873" s="37"/>
      <c r="AA1873" s="37"/>
      <c r="AB1873" s="37"/>
      <c r="AC1873" s="37"/>
      <c r="AD1873" s="37"/>
      <c r="AE1873" s="77"/>
      <c r="AF1873" s="87"/>
      <c r="AG1873" s="39"/>
      <c r="AH1873" s="38">
        <v>46072</v>
      </c>
      <c r="AI1873" s="39">
        <v>386400</v>
      </c>
      <c r="AJ1873" s="87"/>
      <c r="AK1873" s="39"/>
      <c r="AL1873" s="34"/>
      <c r="AM1873" s="39"/>
      <c r="AN187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74" spans="1:40" ht="19.5" customHeight="1" x14ac:dyDescent="0.25">
      <c r="A1874" s="32">
        <f t="shared" si="150"/>
        <v>2026</v>
      </c>
      <c r="B1874" s="32">
        <f t="shared" si="151"/>
        <v>1</v>
      </c>
      <c r="C1874" s="25">
        <v>46038</v>
      </c>
      <c r="D1874" s="57">
        <f t="shared" ca="1" si="148"/>
        <v>46097</v>
      </c>
      <c r="E1874" s="57" t="str">
        <f t="shared" ca="1" si="149"/>
        <v>2-Months</v>
      </c>
      <c r="F1874" s="57" t="str">
        <f>VLOOKUP(O1874,Stock[],5,FALSE)</f>
        <v>BE</v>
      </c>
      <c r="G1874" s="33" t="s">
        <v>2533</v>
      </c>
      <c r="H1874" s="38"/>
      <c r="I1874" s="34" t="s">
        <v>181</v>
      </c>
      <c r="J1874" s="32" t="str">
        <f>VLOOKUP(I1874,Customers[],2,FALSE)</f>
        <v>ရွှေမြင်း(ရွှေခြင်္သေ့)</v>
      </c>
      <c r="K1874" s="32" t="str">
        <f>VLOOKUP(I1874,Customers[],4,FALSE)</f>
        <v>Meiktila</v>
      </c>
      <c r="L1874" s="32" t="str">
        <f>VLOOKUP(Table85[[#This Row],[CustomerID]],Table!H:K,3,0)</f>
        <v>မိတ္ထီလာ</v>
      </c>
      <c r="M1874" s="32" t="str">
        <f>VLOOKUP(I1874,Customers[],5,FALSE)</f>
        <v>WholeSales/Contract</v>
      </c>
      <c r="N1874" s="34" t="s">
        <v>10</v>
      </c>
      <c r="O1874" s="37" t="s">
        <v>214</v>
      </c>
      <c r="P1874" s="32" t="str">
        <f>VLOOKUP(O1874,Stock[],2,FALSE)</f>
        <v>ကောင်းကြည်</v>
      </c>
      <c r="Q1874" s="35">
        <f>VLOOKUP(O1874,Stock[],3,FALSE)</f>
        <v>0.64</v>
      </c>
      <c r="R1874" s="35">
        <f>VLOOKUP(O1874,Stock[],4,FALSE)</f>
        <v>14</v>
      </c>
      <c r="S1874" s="37"/>
      <c r="T1874" s="35">
        <f>(DailySales!$S1874/DailySales!$R1874)+DailySales!$U1874</f>
        <v>10</v>
      </c>
      <c r="U1874" s="37">
        <v>10</v>
      </c>
      <c r="V1874" s="36">
        <f>+DailySales!$T1874*DailySales!$R1874</f>
        <v>140</v>
      </c>
      <c r="W1874" s="36">
        <f>+DailySales!$V1874*DailySales!$Q1874</f>
        <v>89.600000000000009</v>
      </c>
      <c r="X1874" s="36">
        <f>VLOOKUP(O1874,Stock[],6,FALSE)</f>
        <v>1330</v>
      </c>
      <c r="Y1874" s="36">
        <f>+DailySales!$V1874*DailySales!$X1874</f>
        <v>186200</v>
      </c>
      <c r="Z1874" s="37"/>
      <c r="AA1874" s="37"/>
      <c r="AB1874" s="37"/>
      <c r="AC1874" s="37"/>
      <c r="AD1874" s="37"/>
      <c r="AE1874" s="77"/>
      <c r="AF1874" s="87"/>
      <c r="AG1874" s="39"/>
      <c r="AH1874" s="38">
        <v>46072</v>
      </c>
      <c r="AI1874" s="39">
        <v>186200</v>
      </c>
      <c r="AJ1874" s="87"/>
      <c r="AK1874" s="39"/>
      <c r="AL1874" s="34"/>
      <c r="AM1874" s="39"/>
      <c r="AN187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75" spans="1:40" ht="19.5" customHeight="1" x14ac:dyDescent="0.25">
      <c r="A1875" s="32">
        <f t="shared" si="150"/>
        <v>2026</v>
      </c>
      <c r="B1875" s="32">
        <f t="shared" si="151"/>
        <v>1</v>
      </c>
      <c r="C1875" s="25">
        <v>46038</v>
      </c>
      <c r="D1875" s="57">
        <f t="shared" ca="1" si="148"/>
        <v>46097</v>
      </c>
      <c r="E1875" s="57" t="str">
        <f t="shared" ca="1" si="149"/>
        <v>2-Months</v>
      </c>
      <c r="F1875" s="57" t="str">
        <f>VLOOKUP(O1875,Stock[],5,FALSE)</f>
        <v>BE</v>
      </c>
      <c r="G1875" s="33" t="s">
        <v>2533</v>
      </c>
      <c r="H1875" s="38"/>
      <c r="I1875" s="34" t="s">
        <v>181</v>
      </c>
      <c r="J1875" s="32" t="str">
        <f>VLOOKUP(I1875,Customers[],2,FALSE)</f>
        <v>ရွှေမြင်း(ရွှေခြင်္သေ့)</v>
      </c>
      <c r="K1875" s="32" t="str">
        <f>VLOOKUP(I1875,Customers[],4,FALSE)</f>
        <v>Meiktila</v>
      </c>
      <c r="L1875" s="32" t="str">
        <f>VLOOKUP(Table85[[#This Row],[CustomerID]],Table!H:K,3,0)</f>
        <v>မိတ္ထီလာ</v>
      </c>
      <c r="M1875" s="32" t="str">
        <f>VLOOKUP(I1875,Customers[],5,FALSE)</f>
        <v>WholeSales/Contract</v>
      </c>
      <c r="N1875" s="34" t="s">
        <v>10</v>
      </c>
      <c r="O1875" s="37" t="s">
        <v>2465</v>
      </c>
      <c r="P1875" s="32" t="str">
        <f>VLOOKUP(O1875,Stock[],2,FALSE)</f>
        <v>မိုးနဲကွန်ကီး</v>
      </c>
      <c r="Q1875" s="35">
        <f>VLOOKUP(O1875,Stock[],3,FALSE)</f>
        <v>0.64</v>
      </c>
      <c r="R1875" s="35">
        <f>VLOOKUP(O1875,Stock[],4,FALSE)</f>
        <v>14</v>
      </c>
      <c r="S1875" s="37"/>
      <c r="T1875" s="35">
        <f>(DailySales!$S1875/DailySales!$R1875)+DailySales!$U1875</f>
        <v>10</v>
      </c>
      <c r="U1875" s="37">
        <v>10</v>
      </c>
      <c r="V1875" s="36">
        <f>+DailySales!$T1875*DailySales!$R1875</f>
        <v>140</v>
      </c>
      <c r="W1875" s="36">
        <f>+DailySales!$V1875*DailySales!$Q1875</f>
        <v>89.600000000000009</v>
      </c>
      <c r="X1875" s="36">
        <f>VLOOKUP(O1875,Stock[],6,FALSE)</f>
        <v>1700</v>
      </c>
      <c r="Y1875" s="36">
        <f>+DailySales!$V1875*DailySales!$X1875</f>
        <v>238000</v>
      </c>
      <c r="Z1875" s="37"/>
      <c r="AA1875" s="37"/>
      <c r="AB1875" s="37"/>
      <c r="AC1875" s="37"/>
      <c r="AD1875" s="37"/>
      <c r="AE1875" s="77"/>
      <c r="AF1875" s="87"/>
      <c r="AG1875" s="39"/>
      <c r="AH1875" s="38">
        <v>46072</v>
      </c>
      <c r="AI1875" s="39">
        <v>238000</v>
      </c>
      <c r="AJ1875" s="87"/>
      <c r="AK1875" s="39"/>
      <c r="AL1875" s="34"/>
      <c r="AM1875" s="39"/>
      <c r="AN187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76" spans="1:40" ht="19.5" customHeight="1" x14ac:dyDescent="0.25">
      <c r="A1876" s="32">
        <f t="shared" si="150"/>
        <v>2026</v>
      </c>
      <c r="B1876" s="32">
        <f t="shared" si="151"/>
        <v>1</v>
      </c>
      <c r="C1876" s="25">
        <v>46038</v>
      </c>
      <c r="D1876" s="57">
        <f t="shared" ca="1" si="148"/>
        <v>46097</v>
      </c>
      <c r="E1876" s="57" t="str">
        <f t="shared" ca="1" si="149"/>
        <v>2-Months</v>
      </c>
      <c r="F1876" s="57" t="str">
        <f>VLOOKUP(O1876,Stock[],5,FALSE)</f>
        <v>BE</v>
      </c>
      <c r="G1876" s="33" t="s">
        <v>2533</v>
      </c>
      <c r="H1876" s="38"/>
      <c r="I1876" s="34" t="s">
        <v>181</v>
      </c>
      <c r="J1876" s="32" t="str">
        <f>VLOOKUP(I1876,Customers[],2,FALSE)</f>
        <v>ရွှေမြင်း(ရွှေခြင်္သေ့)</v>
      </c>
      <c r="K1876" s="32" t="str">
        <f>VLOOKUP(I1876,Customers[],4,FALSE)</f>
        <v>Meiktila</v>
      </c>
      <c r="L1876" s="32" t="str">
        <f>VLOOKUP(Table85[[#This Row],[CustomerID]],Table!H:K,3,0)</f>
        <v>မိတ္ထီလာ</v>
      </c>
      <c r="M1876" s="32" t="str">
        <f>VLOOKUP(I1876,Customers[],5,FALSE)</f>
        <v>WholeSales/Contract</v>
      </c>
      <c r="N1876" s="34" t="s">
        <v>10</v>
      </c>
      <c r="O1876" s="37" t="s">
        <v>205</v>
      </c>
      <c r="P1876" s="32" t="str">
        <f>VLOOKUP(O1876,Stock[],2,FALSE)</f>
        <v>ကောင်းကြည် ကော် 25%  (1Ltr )</v>
      </c>
      <c r="Q1876" s="35">
        <f>VLOOKUP(O1876,Stock[],3,FALSE)</f>
        <v>1</v>
      </c>
      <c r="R1876" s="35">
        <f>VLOOKUP(O1876,Stock[],4,FALSE)</f>
        <v>12</v>
      </c>
      <c r="S1876" s="37"/>
      <c r="T1876" s="35">
        <f>(DailySales!$S1876/DailySales!$R1876)+DailySales!$U1876</f>
        <v>10</v>
      </c>
      <c r="U1876" s="37">
        <v>10</v>
      </c>
      <c r="V1876" s="36">
        <f>+DailySales!$T1876*DailySales!$R1876</f>
        <v>120</v>
      </c>
      <c r="W1876" s="36">
        <f>+DailySales!$V1876*DailySales!$Q1876</f>
        <v>120</v>
      </c>
      <c r="X1876" s="36">
        <f>VLOOKUP(O1876,Stock[],6,FALSE)</f>
        <v>1530</v>
      </c>
      <c r="Y1876" s="36">
        <f>+DailySales!$V1876*DailySales!$X1876</f>
        <v>183600</v>
      </c>
      <c r="Z1876" s="37"/>
      <c r="AA1876" s="37"/>
      <c r="AB1876" s="37"/>
      <c r="AC1876" s="37"/>
      <c r="AD1876" s="37"/>
      <c r="AE1876" s="77"/>
      <c r="AF1876" s="87"/>
      <c r="AG1876" s="39"/>
      <c r="AH1876" s="38">
        <v>46072</v>
      </c>
      <c r="AI1876" s="39">
        <v>183600</v>
      </c>
      <c r="AJ1876" s="87"/>
      <c r="AK1876" s="39"/>
      <c r="AL1876" s="34"/>
      <c r="AM1876" s="39"/>
      <c r="AN187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77" spans="1:40" ht="19.5" customHeight="1" x14ac:dyDescent="0.25">
      <c r="A1877" s="32">
        <f t="shared" si="150"/>
        <v>2026</v>
      </c>
      <c r="B1877" s="32">
        <f t="shared" si="151"/>
        <v>1</v>
      </c>
      <c r="C1877" s="25">
        <v>46038</v>
      </c>
      <c r="D1877" s="57">
        <f t="shared" ca="1" si="148"/>
        <v>46097</v>
      </c>
      <c r="E1877" s="57" t="str">
        <f t="shared" ca="1" si="149"/>
        <v>2-Months</v>
      </c>
      <c r="F1877" s="57" t="str">
        <f>VLOOKUP(O1877,Stock[],5,FALSE)</f>
        <v>BE</v>
      </c>
      <c r="G1877" s="33" t="s">
        <v>2534</v>
      </c>
      <c r="H1877" s="38"/>
      <c r="I1877" s="34" t="s">
        <v>236</v>
      </c>
      <c r="J1877" s="32" t="str">
        <f>VLOOKUP(I1877,Customers[],2,FALSE)</f>
        <v>မယဉ်ယဉ်အေး</v>
      </c>
      <c r="K1877" s="32" t="str">
        <f>VLOOKUP(I1877,Customers[],4,FALSE)</f>
        <v>Mahlaing</v>
      </c>
      <c r="L1877" s="32" t="str">
        <f>VLOOKUP(Table85[[#This Row],[CustomerID]],Table!H:K,3,0)</f>
        <v>မလှိုင်</v>
      </c>
      <c r="M1877" s="32" t="str">
        <f>VLOOKUP(I1877,Customers[],5,FALSE)</f>
        <v>WholeSales/Contract</v>
      </c>
      <c r="N1877" s="34" t="s">
        <v>10</v>
      </c>
      <c r="O1877" s="37" t="s">
        <v>217</v>
      </c>
      <c r="P1877" s="32" t="str">
        <f>VLOOKUP(O1877,Stock[],2,FALSE)</f>
        <v>လိမ္မော်ဖြူ</v>
      </c>
      <c r="Q1877" s="35">
        <f>VLOOKUP(O1877,Stock[],3,FALSE)</f>
        <v>0.64</v>
      </c>
      <c r="R1877" s="35">
        <f>VLOOKUP(O1877,Stock[],4,FALSE)</f>
        <v>24</v>
      </c>
      <c r="S1877" s="37"/>
      <c r="T1877" s="35">
        <f>(DailySales!$S1877/DailySales!$R1877)+DailySales!$U1877</f>
        <v>40</v>
      </c>
      <c r="U1877" s="37">
        <v>40</v>
      </c>
      <c r="V1877" s="36">
        <f>+DailySales!$T1877*DailySales!$R1877</f>
        <v>960</v>
      </c>
      <c r="W1877" s="36">
        <f>+DailySales!$V1877*DailySales!$Q1877</f>
        <v>614.4</v>
      </c>
      <c r="X1877" s="36">
        <f>VLOOKUP(O1877,Stock[],6,FALSE)</f>
        <v>1330</v>
      </c>
      <c r="Y1877" s="36">
        <f>+DailySales!$V1877*DailySales!$X1877</f>
        <v>1276800</v>
      </c>
      <c r="Z1877" s="37"/>
      <c r="AA1877" s="37"/>
      <c r="AB1877" s="37"/>
      <c r="AC1877" s="37"/>
      <c r="AD1877" s="37"/>
      <c r="AE1877" s="77"/>
      <c r="AF1877" s="87"/>
      <c r="AG1877" s="39"/>
      <c r="AH1877" s="87"/>
      <c r="AI1877" s="39"/>
      <c r="AJ1877" s="38">
        <v>46055</v>
      </c>
      <c r="AK1877" s="39">
        <v>1276800</v>
      </c>
      <c r="AL1877" s="34"/>
      <c r="AM1877" s="39"/>
      <c r="AN187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78" spans="1:40" ht="19.5" customHeight="1" x14ac:dyDescent="0.25">
      <c r="A1878" s="32">
        <f t="shared" si="150"/>
        <v>2026</v>
      </c>
      <c r="B1878" s="32">
        <f t="shared" si="151"/>
        <v>1</v>
      </c>
      <c r="C1878" s="25">
        <v>46038</v>
      </c>
      <c r="D1878" s="57">
        <f t="shared" ca="1" si="148"/>
        <v>46097</v>
      </c>
      <c r="E1878" s="57" t="str">
        <f t="shared" ca="1" si="149"/>
        <v>2-Months</v>
      </c>
      <c r="F1878" s="57" t="str">
        <f>VLOOKUP(O1878,Stock[],5,FALSE)</f>
        <v>BE</v>
      </c>
      <c r="G1878" s="33" t="s">
        <v>2534</v>
      </c>
      <c r="H1878" s="38"/>
      <c r="I1878" s="34" t="s">
        <v>236</v>
      </c>
      <c r="J1878" s="32" t="str">
        <f>VLOOKUP(I1878,Customers[],2,FALSE)</f>
        <v>မယဉ်ယဉ်အေး</v>
      </c>
      <c r="K1878" s="32" t="str">
        <f>VLOOKUP(I1878,Customers[],4,FALSE)</f>
        <v>Mahlaing</v>
      </c>
      <c r="L1878" s="32" t="str">
        <f>VLOOKUP(Table85[[#This Row],[CustomerID]],Table!H:K,3,0)</f>
        <v>မလှိုင်</v>
      </c>
      <c r="M1878" s="32" t="str">
        <f>VLOOKUP(I1878,Customers[],5,FALSE)</f>
        <v>WholeSales/Contract</v>
      </c>
      <c r="N1878" s="34" t="s">
        <v>10</v>
      </c>
      <c r="O1878" s="37" t="s">
        <v>216</v>
      </c>
      <c r="P1878" s="32" t="str">
        <f>VLOOKUP(O1878,Stock[],2,FALSE)</f>
        <v>ဒဂုံအရက်သန့်</v>
      </c>
      <c r="Q1878" s="35">
        <f>VLOOKUP(O1878,Stock[],3,FALSE)</f>
        <v>0.64</v>
      </c>
      <c r="R1878" s="35">
        <f>VLOOKUP(O1878,Stock[],4,FALSE)</f>
        <v>14</v>
      </c>
      <c r="S1878" s="37"/>
      <c r="T1878" s="35">
        <f>(DailySales!$S1878/DailySales!$R1878)+DailySales!$U1878</f>
        <v>60</v>
      </c>
      <c r="U1878" s="37">
        <v>60</v>
      </c>
      <c r="V1878" s="36">
        <f>+DailySales!$T1878*DailySales!$R1878</f>
        <v>840</v>
      </c>
      <c r="W1878" s="36">
        <f>+DailySales!$V1878*DailySales!$Q1878</f>
        <v>537.6</v>
      </c>
      <c r="X1878" s="36">
        <f>VLOOKUP(O1878,Stock[],6,FALSE)</f>
        <v>1330</v>
      </c>
      <c r="Y1878" s="36">
        <f>+DailySales!$V1878*DailySales!$X1878</f>
        <v>1117200</v>
      </c>
      <c r="Z1878" s="37"/>
      <c r="AA1878" s="37"/>
      <c r="AB1878" s="37"/>
      <c r="AC1878" s="37"/>
      <c r="AD1878" s="37"/>
      <c r="AE1878" s="77"/>
      <c r="AF1878" s="87"/>
      <c r="AG1878" s="39"/>
      <c r="AH1878" s="87">
        <v>46059</v>
      </c>
      <c r="AI1878" s="39">
        <v>307985</v>
      </c>
      <c r="AJ1878" s="38">
        <v>46055</v>
      </c>
      <c r="AK1878" s="39">
        <v>809215</v>
      </c>
      <c r="AL1878" s="34"/>
      <c r="AM1878" s="39"/>
      <c r="AN187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79" spans="1:40" ht="19.5" customHeight="1" x14ac:dyDescent="0.25">
      <c r="A1879" s="32">
        <f t="shared" si="150"/>
        <v>2026</v>
      </c>
      <c r="B1879" s="32">
        <f t="shared" si="151"/>
        <v>1</v>
      </c>
      <c r="C1879" s="25">
        <v>46038</v>
      </c>
      <c r="D1879" s="57">
        <f t="shared" ca="1" si="148"/>
        <v>46097</v>
      </c>
      <c r="E1879" s="57" t="str">
        <f t="shared" ca="1" si="149"/>
        <v>2-Months</v>
      </c>
      <c r="F1879" s="57" t="str">
        <f>VLOOKUP(O1879,Stock[],5,FALSE)</f>
        <v>BE</v>
      </c>
      <c r="G1879" s="33" t="s">
        <v>2534</v>
      </c>
      <c r="H1879" s="38"/>
      <c r="I1879" s="34" t="s">
        <v>236</v>
      </c>
      <c r="J1879" s="32" t="str">
        <f>VLOOKUP(I1879,Customers[],2,FALSE)</f>
        <v>မယဉ်ယဉ်အေး</v>
      </c>
      <c r="K1879" s="32" t="str">
        <f>VLOOKUP(I1879,Customers[],4,FALSE)</f>
        <v>Mahlaing</v>
      </c>
      <c r="L1879" s="32" t="str">
        <f>VLOOKUP(Table85[[#This Row],[CustomerID]],Table!H:K,3,0)</f>
        <v>မလှိုင်</v>
      </c>
      <c r="M1879" s="32" t="str">
        <f>VLOOKUP(I1879,Customers[],5,FALSE)</f>
        <v>WholeSales/Contract</v>
      </c>
      <c r="N1879" s="34" t="s">
        <v>10</v>
      </c>
      <c r="O1879" s="37" t="s">
        <v>2120</v>
      </c>
      <c r="P1879" s="32" t="str">
        <f>VLOOKUP(O1879,Stock[],2,FALSE)</f>
        <v>ဇေ အရက်သန့်</v>
      </c>
      <c r="Q1879" s="35">
        <f>VLOOKUP(O1879,Stock[],3,FALSE)</f>
        <v>0.64</v>
      </c>
      <c r="R1879" s="35">
        <f>VLOOKUP(O1879,Stock[],4,FALSE)</f>
        <v>14</v>
      </c>
      <c r="S1879" s="37"/>
      <c r="T1879" s="35">
        <f>(DailySales!$S1879/DailySales!$R1879)+DailySales!$U1879</f>
        <v>100</v>
      </c>
      <c r="U1879" s="37">
        <v>100</v>
      </c>
      <c r="V1879" s="36">
        <f>+DailySales!$T1879*DailySales!$R1879</f>
        <v>1400</v>
      </c>
      <c r="W1879" s="36">
        <f>+DailySales!$V1879*DailySales!$Q1879</f>
        <v>896</v>
      </c>
      <c r="X1879" s="36">
        <f>VLOOKUP(O1879,Stock[],6,FALSE)</f>
        <v>1380</v>
      </c>
      <c r="Y1879" s="36">
        <f>+DailySales!$V1879*DailySales!$X1879</f>
        <v>1932000</v>
      </c>
      <c r="Z1879" s="37"/>
      <c r="AA1879" s="37"/>
      <c r="AB1879" s="37"/>
      <c r="AC1879" s="37"/>
      <c r="AD1879" s="37"/>
      <c r="AE1879" s="77"/>
      <c r="AF1879" s="87"/>
      <c r="AG1879" s="39"/>
      <c r="AH1879" s="87">
        <v>46059</v>
      </c>
      <c r="AI1879" s="39">
        <v>1932000</v>
      </c>
      <c r="AJ1879" s="87"/>
      <c r="AK1879" s="39"/>
      <c r="AL1879" s="34"/>
      <c r="AM1879" s="39"/>
      <c r="AN187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80" spans="1:40" ht="19.5" customHeight="1" x14ac:dyDescent="0.25">
      <c r="A1880" s="32">
        <f t="shared" si="150"/>
        <v>2026</v>
      </c>
      <c r="B1880" s="32">
        <f t="shared" si="151"/>
        <v>1</v>
      </c>
      <c r="C1880" s="25">
        <v>46038</v>
      </c>
      <c r="D1880" s="57">
        <f t="shared" ca="1" si="148"/>
        <v>46097</v>
      </c>
      <c r="E1880" s="57" t="str">
        <f t="shared" ca="1" si="149"/>
        <v>2-Months</v>
      </c>
      <c r="F1880" s="57" t="str">
        <f>VLOOKUP(O1880,Stock[],5,FALSE)</f>
        <v>BE</v>
      </c>
      <c r="G1880" s="33" t="s">
        <v>2535</v>
      </c>
      <c r="H1880" s="38"/>
      <c r="I1880" s="34" t="s">
        <v>240</v>
      </c>
      <c r="J1880" s="32" t="str">
        <f>VLOOKUP(I1880,Customers[],2,FALSE)</f>
        <v>လွင်</v>
      </c>
      <c r="K1880" s="32" t="str">
        <f>VLOOKUP(I1880,Customers[],4,FALSE)</f>
        <v>Kyukpadaung</v>
      </c>
      <c r="L1880" s="32" t="str">
        <f>VLOOKUP(Table85[[#This Row],[CustomerID]],Table!H:K,3,0)</f>
        <v>ကျောက်ပန်းတောင်း</v>
      </c>
      <c r="M1880" s="32" t="str">
        <f>VLOOKUP(I1880,Customers[],5,FALSE)</f>
        <v>WholeSales/Contract</v>
      </c>
      <c r="N1880" s="34" t="s">
        <v>10</v>
      </c>
      <c r="O1880" s="37" t="s">
        <v>2120</v>
      </c>
      <c r="P1880" s="32" t="str">
        <f>VLOOKUP(O1880,Stock[],2,FALSE)</f>
        <v>ဇေ အရက်သန့်</v>
      </c>
      <c r="Q1880" s="35">
        <f>VLOOKUP(O1880,Stock[],3,FALSE)</f>
        <v>0.64</v>
      </c>
      <c r="R1880" s="35">
        <f>VLOOKUP(O1880,Stock[],4,FALSE)</f>
        <v>14</v>
      </c>
      <c r="S1880" s="37"/>
      <c r="T1880" s="35">
        <f>(DailySales!$S1880/DailySales!$R1880)+DailySales!$U1880</f>
        <v>200</v>
      </c>
      <c r="U1880" s="37">
        <v>200</v>
      </c>
      <c r="V1880" s="36">
        <f>+DailySales!$T1880*DailySales!$R1880</f>
        <v>2800</v>
      </c>
      <c r="W1880" s="36">
        <f>+DailySales!$V1880*DailySales!$Q1880</f>
        <v>1792</v>
      </c>
      <c r="X1880" s="36">
        <f>VLOOKUP(O1880,Stock[],6,FALSE)</f>
        <v>1380</v>
      </c>
      <c r="Y1880" s="36">
        <f>+DailySales!$V1880*DailySales!$X1880</f>
        <v>3864000</v>
      </c>
      <c r="Z1880" s="37"/>
      <c r="AA1880" s="37"/>
      <c r="AB1880" s="37"/>
      <c r="AC1880" s="37"/>
      <c r="AD1880" s="37"/>
      <c r="AE1880" s="77">
        <v>70000</v>
      </c>
      <c r="AF1880" s="87"/>
      <c r="AG1880" s="39"/>
      <c r="AH1880" s="87"/>
      <c r="AI1880" s="39"/>
      <c r="AJ1880" s="38">
        <v>46071</v>
      </c>
      <c r="AK1880" s="39">
        <v>3934000</v>
      </c>
      <c r="AL1880" s="34"/>
      <c r="AM1880" s="39"/>
      <c r="AN188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81" spans="1:40" ht="19.5" customHeight="1" x14ac:dyDescent="0.25">
      <c r="A1881" s="32">
        <f t="shared" si="150"/>
        <v>2026</v>
      </c>
      <c r="B1881" s="32">
        <f t="shared" si="151"/>
        <v>1</v>
      </c>
      <c r="C1881" s="25">
        <v>46038</v>
      </c>
      <c r="D1881" s="57">
        <f t="shared" ca="1" si="148"/>
        <v>46097</v>
      </c>
      <c r="E1881" s="57" t="str">
        <f t="shared" ca="1" si="149"/>
        <v>2-Months</v>
      </c>
      <c r="F1881" s="57" t="str">
        <f>VLOOKUP(O1881,Stock[],5,FALSE)</f>
        <v>BE</v>
      </c>
      <c r="G1881" s="33" t="s">
        <v>2535</v>
      </c>
      <c r="H1881" s="38"/>
      <c r="I1881" s="34" t="s">
        <v>240</v>
      </c>
      <c r="J1881" s="32" t="str">
        <f>VLOOKUP(I1881,Customers[],2,FALSE)</f>
        <v>လွင်</v>
      </c>
      <c r="K1881" s="32" t="str">
        <f>VLOOKUP(I1881,Customers[],4,FALSE)</f>
        <v>Kyukpadaung</v>
      </c>
      <c r="L1881" s="32" t="str">
        <f>VLOOKUP(Table85[[#This Row],[CustomerID]],Table!H:K,3,0)</f>
        <v>ကျောက်ပန်းတောင်း</v>
      </c>
      <c r="M1881" s="32" t="str">
        <f>VLOOKUP(I1881,Customers[],5,FALSE)</f>
        <v>WholeSales/Contract</v>
      </c>
      <c r="N1881" s="34" t="s">
        <v>10</v>
      </c>
      <c r="O1881" s="37" t="s">
        <v>225</v>
      </c>
      <c r="P1881" s="32" t="str">
        <f>VLOOKUP(O1881,Stock[],2,FALSE)</f>
        <v>ချယ်ရီသံပုရာအရက်သန့်ကော် (1Ltr)</v>
      </c>
      <c r="Q1881" s="35">
        <f>VLOOKUP(O1881,Stock[],3,FALSE)</f>
        <v>1</v>
      </c>
      <c r="R1881" s="35">
        <f>VLOOKUP(O1881,Stock[],4,FALSE)</f>
        <v>12</v>
      </c>
      <c r="S1881" s="37"/>
      <c r="T1881" s="35">
        <f>(DailySales!$S1881/DailySales!$R1881)+DailySales!$U1881</f>
        <v>100</v>
      </c>
      <c r="U1881" s="37">
        <v>100</v>
      </c>
      <c r="V1881" s="36">
        <f>+DailySales!$T1881*DailySales!$R1881</f>
        <v>1200</v>
      </c>
      <c r="W1881" s="36">
        <f>+DailySales!$V1881*DailySales!$Q1881</f>
        <v>1200</v>
      </c>
      <c r="X1881" s="36">
        <f>VLOOKUP(O1881,Stock[],6,FALSE)</f>
        <v>1260</v>
      </c>
      <c r="Y1881" s="36">
        <f>+DailySales!$V1881*DailySales!$X1881</f>
        <v>1512000</v>
      </c>
      <c r="Z1881" s="37"/>
      <c r="AA1881" s="37"/>
      <c r="AB1881" s="37"/>
      <c r="AC1881" s="37"/>
      <c r="AD1881" s="37"/>
      <c r="AE1881" s="77">
        <v>38000</v>
      </c>
      <c r="AF1881" s="87"/>
      <c r="AG1881" s="39"/>
      <c r="AH1881" s="87"/>
      <c r="AI1881" s="39"/>
      <c r="AJ1881" s="38">
        <v>46071</v>
      </c>
      <c r="AK1881" s="39">
        <v>1550000</v>
      </c>
      <c r="AL1881" s="34"/>
      <c r="AM1881" s="39"/>
      <c r="AN188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82" spans="1:40" ht="19.5" customHeight="1" x14ac:dyDescent="0.25">
      <c r="A1882" s="32">
        <f t="shared" si="150"/>
        <v>2026</v>
      </c>
      <c r="B1882" s="32">
        <f t="shared" si="151"/>
        <v>1</v>
      </c>
      <c r="C1882" s="25">
        <v>46038</v>
      </c>
      <c r="D1882" s="57">
        <f t="shared" ca="1" si="148"/>
        <v>46097</v>
      </c>
      <c r="E1882" s="57" t="str">
        <f t="shared" ca="1" si="149"/>
        <v>2-Months</v>
      </c>
      <c r="F1882" s="57" t="str">
        <f>VLOOKUP(O1882,Stock[],5,FALSE)</f>
        <v>BE</v>
      </c>
      <c r="G1882" s="33" t="s">
        <v>2536</v>
      </c>
      <c r="H1882" s="38"/>
      <c r="I1882" s="34" t="s">
        <v>2532</v>
      </c>
      <c r="J1882" s="32" t="str">
        <f>VLOOKUP(I1882,Customers[],2,FALSE)</f>
        <v>စစ်ဆေးရေးဂိတ်လက်ဆောင်</v>
      </c>
      <c r="K1882" s="32">
        <f>VLOOKUP(I1882,Customers[],4,FALSE)</f>
        <v>0</v>
      </c>
      <c r="L1882" s="32">
        <f>VLOOKUP(Table85[[#This Row],[CustomerID]],Table!H:K,3,0)</f>
        <v>0</v>
      </c>
      <c r="M1882" s="32">
        <f>VLOOKUP(I1882,Customers[],5,FALSE)</f>
        <v>0</v>
      </c>
      <c r="N1882" s="34" t="s">
        <v>13</v>
      </c>
      <c r="O1882" s="37" t="s">
        <v>217</v>
      </c>
      <c r="P1882" s="32" t="str">
        <f>VLOOKUP(O1882,Stock[],2,FALSE)</f>
        <v>လိမ္မော်ဖြူ</v>
      </c>
      <c r="Q1882" s="35">
        <f>VLOOKUP(O1882,Stock[],3,FALSE)</f>
        <v>0.64</v>
      </c>
      <c r="R1882" s="35">
        <f>VLOOKUP(O1882,Stock[],4,FALSE)</f>
        <v>24</v>
      </c>
      <c r="S1882" s="37">
        <v>6</v>
      </c>
      <c r="T1882" s="35">
        <f>(DailySales!$S1882/DailySales!$R1882)+DailySales!$U1882</f>
        <v>0.25</v>
      </c>
      <c r="U1882" s="37"/>
      <c r="V1882" s="36">
        <f>+DailySales!$T1882*DailySales!$R1882</f>
        <v>6</v>
      </c>
      <c r="W1882" s="36">
        <f>+DailySales!$V1882*DailySales!$Q1882</f>
        <v>3.84</v>
      </c>
      <c r="X1882" s="36">
        <f>VLOOKUP(O1882,Stock[],6,FALSE)</f>
        <v>1330</v>
      </c>
      <c r="Y1882" s="36">
        <f>+DailySales!$V1882*DailySales!$X1882</f>
        <v>7980</v>
      </c>
      <c r="Z1882" s="37"/>
      <c r="AA1882" s="37"/>
      <c r="AB1882" s="37"/>
      <c r="AC1882" s="37"/>
      <c r="AD1882" s="37"/>
      <c r="AE1882" s="77"/>
      <c r="AF1882" s="87">
        <v>46038</v>
      </c>
      <c r="AG1882" s="39">
        <v>7980</v>
      </c>
      <c r="AH1882" s="87"/>
      <c r="AI1882" s="39"/>
      <c r="AJ1882" s="87"/>
      <c r="AK1882" s="39"/>
      <c r="AL1882" s="34"/>
      <c r="AM1882" s="39"/>
      <c r="AN188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83" spans="1:40" ht="19.5" customHeight="1" x14ac:dyDescent="0.25">
      <c r="A1883" s="32">
        <f t="shared" si="150"/>
        <v>2026</v>
      </c>
      <c r="B1883" s="32">
        <f t="shared" si="151"/>
        <v>1</v>
      </c>
      <c r="C1883" s="25">
        <v>46038</v>
      </c>
      <c r="D1883" s="57">
        <f t="shared" ca="1" si="148"/>
        <v>46097</v>
      </c>
      <c r="E1883" s="57" t="str">
        <f t="shared" ca="1" si="149"/>
        <v>2-Months</v>
      </c>
      <c r="F1883" s="57" t="str">
        <f>VLOOKUP(O1883,Stock[],5,FALSE)</f>
        <v>BE</v>
      </c>
      <c r="G1883" s="33" t="s">
        <v>2537</v>
      </c>
      <c r="H1883" s="38"/>
      <c r="I1883" s="34" t="s">
        <v>201</v>
      </c>
      <c r="J1883" s="32" t="str">
        <f>VLOOKUP(I1883,Customers[],2,FALSE)</f>
        <v>ဦးအောင်မိုး(ကောင်းသန့်)</v>
      </c>
      <c r="K1883" s="32" t="str">
        <f>VLOOKUP(I1883,Customers[],4,FALSE)</f>
        <v>Meiktila</v>
      </c>
      <c r="L1883" s="32" t="str">
        <f>VLOOKUP(Table85[[#This Row],[CustomerID]],Table!H:K,3,0)</f>
        <v>မိတ္ထီလာ</v>
      </c>
      <c r="M1883" s="32" t="str">
        <f>VLOOKUP(I1883,Customers[],5,FALSE)</f>
        <v>WholeSales/Contract</v>
      </c>
      <c r="N1883" s="34" t="s">
        <v>10</v>
      </c>
      <c r="O1883" s="37" t="s">
        <v>2507</v>
      </c>
      <c r="P1883" s="32" t="str">
        <f>VLOOKUP(O1883,Stock[],2,FALSE)</f>
        <v>သံပုရာအရက်</v>
      </c>
      <c r="Q1883" s="35">
        <f>VLOOKUP(O1883,Stock[],3,FALSE)</f>
        <v>0.64</v>
      </c>
      <c r="R1883" s="35">
        <f>VLOOKUP(O1883,Stock[],4,FALSE)</f>
        <v>14</v>
      </c>
      <c r="S1883" s="37"/>
      <c r="T1883" s="35">
        <f>(DailySales!$S1883/DailySales!$R1883)+DailySales!$U1883</f>
        <v>60</v>
      </c>
      <c r="U1883" s="37">
        <v>60</v>
      </c>
      <c r="V1883" s="36">
        <f>+DailySales!$T1883*DailySales!$R1883</f>
        <v>840</v>
      </c>
      <c r="W1883" s="36">
        <f>+DailySales!$V1883*DailySales!$Q1883</f>
        <v>537.6</v>
      </c>
      <c r="X1883" s="36">
        <f>VLOOKUP(O1883,Stock[],6,FALSE)</f>
        <v>1330</v>
      </c>
      <c r="Y1883" s="36">
        <f>+DailySales!$V1883*DailySales!$X1883</f>
        <v>1117200</v>
      </c>
      <c r="Z1883" s="37"/>
      <c r="AA1883" s="37"/>
      <c r="AB1883" s="37"/>
      <c r="AC1883" s="37"/>
      <c r="AD1883" s="37"/>
      <c r="AE1883" s="77"/>
      <c r="AF1883" s="87"/>
      <c r="AG1883" s="39"/>
      <c r="AH1883" s="38">
        <v>46041</v>
      </c>
      <c r="AI1883" s="39">
        <v>1117200</v>
      </c>
      <c r="AJ1883" s="87"/>
      <c r="AK1883" s="39"/>
      <c r="AL1883" s="34"/>
      <c r="AM1883" s="39"/>
      <c r="AN188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84" spans="1:40" ht="19.5" customHeight="1" x14ac:dyDescent="0.25">
      <c r="A1884" s="32">
        <f t="shared" si="150"/>
        <v>2026</v>
      </c>
      <c r="B1884" s="32">
        <f t="shared" si="151"/>
        <v>1</v>
      </c>
      <c r="C1884" s="25">
        <v>46038</v>
      </c>
      <c r="D1884" s="57">
        <f t="shared" ca="1" si="148"/>
        <v>46097</v>
      </c>
      <c r="E1884" s="57" t="str">
        <f t="shared" ca="1" si="149"/>
        <v>2-Months</v>
      </c>
      <c r="F1884" s="57" t="str">
        <f>VLOOKUP(O1884,Stock[],5,FALSE)</f>
        <v>BE</v>
      </c>
      <c r="G1884" s="33" t="s">
        <v>2537</v>
      </c>
      <c r="H1884" s="38"/>
      <c r="I1884" s="34" t="s">
        <v>201</v>
      </c>
      <c r="J1884" s="32" t="str">
        <f>VLOOKUP(I1884,Customers[],2,FALSE)</f>
        <v>ဦးအောင်မိုး(ကောင်းသန့်)</v>
      </c>
      <c r="K1884" s="32" t="str">
        <f>VLOOKUP(I1884,Customers[],4,FALSE)</f>
        <v>Meiktila</v>
      </c>
      <c r="L1884" s="32" t="str">
        <f>VLOOKUP(Table85[[#This Row],[CustomerID]],Table!H:K,3,0)</f>
        <v>မိတ္ထီလာ</v>
      </c>
      <c r="M1884" s="32" t="str">
        <f>VLOOKUP(I1884,Customers[],5,FALSE)</f>
        <v>WholeSales/Contract</v>
      </c>
      <c r="N1884" s="34" t="s">
        <v>10</v>
      </c>
      <c r="O1884" s="37" t="s">
        <v>220</v>
      </c>
      <c r="P1884" s="32" t="str">
        <f>VLOOKUP(O1884,Stock[],2,FALSE)</f>
        <v>မြန်မာရှောက်ပျား</v>
      </c>
      <c r="Q1884" s="35">
        <f>VLOOKUP(O1884,Stock[],3,FALSE)</f>
        <v>0.64</v>
      </c>
      <c r="R1884" s="35">
        <f>VLOOKUP(O1884,Stock[],4,FALSE)</f>
        <v>14</v>
      </c>
      <c r="S1884" s="37"/>
      <c r="T1884" s="35">
        <f>(DailySales!$S1884/DailySales!$R1884)+DailySales!$U1884</f>
        <v>20</v>
      </c>
      <c r="U1884" s="37">
        <v>20</v>
      </c>
      <c r="V1884" s="36">
        <f>+DailySales!$T1884*DailySales!$R1884</f>
        <v>280</v>
      </c>
      <c r="W1884" s="36">
        <f>+DailySales!$V1884*DailySales!$Q1884</f>
        <v>179.20000000000002</v>
      </c>
      <c r="X1884" s="36">
        <f>VLOOKUP(O1884,Stock[],6,FALSE)</f>
        <v>1370</v>
      </c>
      <c r="Y1884" s="36">
        <f>+DailySales!$V1884*DailySales!$X1884</f>
        <v>383600</v>
      </c>
      <c r="Z1884" s="37"/>
      <c r="AA1884" s="37"/>
      <c r="AB1884" s="37"/>
      <c r="AC1884" s="37"/>
      <c r="AD1884" s="37"/>
      <c r="AE1884" s="77"/>
      <c r="AF1884" s="87"/>
      <c r="AG1884" s="39"/>
      <c r="AH1884" s="38">
        <v>46041</v>
      </c>
      <c r="AI1884" s="39">
        <v>383600</v>
      </c>
      <c r="AJ1884" s="87"/>
      <c r="AK1884" s="39"/>
      <c r="AL1884" s="34"/>
      <c r="AM1884" s="39"/>
      <c r="AN188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85" spans="1:40" ht="19.5" customHeight="1" x14ac:dyDescent="0.25">
      <c r="A1885" s="32">
        <f t="shared" si="150"/>
        <v>2026</v>
      </c>
      <c r="B1885" s="32">
        <f t="shared" si="151"/>
        <v>1</v>
      </c>
      <c r="C1885" s="25">
        <v>46038</v>
      </c>
      <c r="D1885" s="57">
        <f t="shared" ca="1" si="148"/>
        <v>46097</v>
      </c>
      <c r="E1885" s="57" t="str">
        <f t="shared" ca="1" si="149"/>
        <v>2-Months</v>
      </c>
      <c r="F1885" s="57" t="str">
        <f>VLOOKUP(O1885,Stock[],5,FALSE)</f>
        <v>BE</v>
      </c>
      <c r="G1885" s="33" t="s">
        <v>2537</v>
      </c>
      <c r="H1885" s="38"/>
      <c r="I1885" s="34" t="s">
        <v>201</v>
      </c>
      <c r="J1885" s="32" t="str">
        <f>VLOOKUP(I1885,Customers[],2,FALSE)</f>
        <v>ဦးအောင်မိုး(ကောင်းသန့်)</v>
      </c>
      <c r="K1885" s="32" t="str">
        <f>VLOOKUP(I1885,Customers[],4,FALSE)</f>
        <v>Meiktila</v>
      </c>
      <c r="L1885" s="32" t="str">
        <f>VLOOKUP(Table85[[#This Row],[CustomerID]],Table!H:K,3,0)</f>
        <v>မိတ္ထီလာ</v>
      </c>
      <c r="M1885" s="32" t="str">
        <f>VLOOKUP(I1885,Customers[],5,FALSE)</f>
        <v>WholeSales/Contract</v>
      </c>
      <c r="N1885" s="34" t="s">
        <v>10</v>
      </c>
      <c r="O1885" s="37" t="s">
        <v>2120</v>
      </c>
      <c r="P1885" s="32" t="str">
        <f>VLOOKUP(O1885,Stock[],2,FALSE)</f>
        <v>ဇေ အရက်သန့်</v>
      </c>
      <c r="Q1885" s="35">
        <f>VLOOKUP(O1885,Stock[],3,FALSE)</f>
        <v>0.64</v>
      </c>
      <c r="R1885" s="35">
        <f>VLOOKUP(O1885,Stock[],4,FALSE)</f>
        <v>14</v>
      </c>
      <c r="S1885" s="37"/>
      <c r="T1885" s="35">
        <f>(DailySales!$S1885/DailySales!$R1885)+DailySales!$U1885</f>
        <v>15</v>
      </c>
      <c r="U1885" s="37">
        <v>15</v>
      </c>
      <c r="V1885" s="36">
        <f>+DailySales!$T1885*DailySales!$R1885</f>
        <v>210</v>
      </c>
      <c r="W1885" s="36">
        <f>+DailySales!$V1885*DailySales!$Q1885</f>
        <v>134.4</v>
      </c>
      <c r="X1885" s="36">
        <f>VLOOKUP(O1885,Stock[],6,FALSE)</f>
        <v>1380</v>
      </c>
      <c r="Y1885" s="36">
        <f>+DailySales!$V1885*DailySales!$X1885</f>
        <v>289800</v>
      </c>
      <c r="Z1885" s="37"/>
      <c r="AA1885" s="37"/>
      <c r="AB1885" s="37"/>
      <c r="AC1885" s="37"/>
      <c r="AD1885" s="37"/>
      <c r="AE1885" s="77"/>
      <c r="AF1885" s="87"/>
      <c r="AG1885" s="39"/>
      <c r="AH1885" s="38">
        <v>46041</v>
      </c>
      <c r="AI1885" s="39">
        <v>289800</v>
      </c>
      <c r="AJ1885" s="87"/>
      <c r="AK1885" s="39"/>
      <c r="AL1885" s="34"/>
      <c r="AM1885" s="39"/>
      <c r="AN188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86" spans="1:40" ht="19.5" customHeight="1" x14ac:dyDescent="0.25">
      <c r="A1886" s="32">
        <f t="shared" si="150"/>
        <v>2026</v>
      </c>
      <c r="B1886" s="32">
        <f t="shared" si="151"/>
        <v>1</v>
      </c>
      <c r="C1886" s="25">
        <v>46038</v>
      </c>
      <c r="D1886" s="57">
        <f t="shared" ca="1" si="148"/>
        <v>46097</v>
      </c>
      <c r="E1886" s="57" t="str">
        <f t="shared" ca="1" si="149"/>
        <v>2-Months</v>
      </c>
      <c r="F1886" s="57" t="str">
        <f>VLOOKUP(O1886,Stock[],5,FALSE)</f>
        <v>BE</v>
      </c>
      <c r="G1886" s="33" t="s">
        <v>2537</v>
      </c>
      <c r="H1886" s="38"/>
      <c r="I1886" s="34" t="s">
        <v>201</v>
      </c>
      <c r="J1886" s="32" t="str">
        <f>VLOOKUP(I1886,Customers[],2,FALSE)</f>
        <v>ဦးအောင်မိုး(ကောင်းသန့်)</v>
      </c>
      <c r="K1886" s="32" t="str">
        <f>VLOOKUP(I1886,Customers[],4,FALSE)</f>
        <v>Meiktila</v>
      </c>
      <c r="L1886" s="32" t="str">
        <f>VLOOKUP(Table85[[#This Row],[CustomerID]],Table!H:K,3,0)</f>
        <v>မိတ္ထီလာ</v>
      </c>
      <c r="M1886" s="32" t="str">
        <f>VLOOKUP(I1886,Customers[],5,FALSE)</f>
        <v>WholeSales/Contract</v>
      </c>
      <c r="N1886" s="34" t="s">
        <v>10</v>
      </c>
      <c r="O1886" s="37" t="s">
        <v>209</v>
      </c>
      <c r="P1886" s="32" t="str">
        <f>VLOOKUP(O1886,Stock[],2,FALSE)</f>
        <v>ဇေယျဝတီ Red</v>
      </c>
      <c r="Q1886" s="35">
        <f>VLOOKUP(O1886,Stock[],3,FALSE)</f>
        <v>0.64</v>
      </c>
      <c r="R1886" s="35">
        <f>VLOOKUP(O1886,Stock[],4,FALSE)</f>
        <v>14</v>
      </c>
      <c r="S1886" s="37"/>
      <c r="T1886" s="35">
        <f>(DailySales!$S1886/DailySales!$R1886)+DailySales!$U1886</f>
        <v>35</v>
      </c>
      <c r="U1886" s="37">
        <v>35</v>
      </c>
      <c r="V1886" s="36">
        <f>+DailySales!$T1886*DailySales!$R1886</f>
        <v>490</v>
      </c>
      <c r="W1886" s="36">
        <f>+DailySales!$V1886*DailySales!$Q1886</f>
        <v>313.60000000000002</v>
      </c>
      <c r="X1886" s="36">
        <f>VLOOKUP(O1886,Stock[],6,FALSE)</f>
        <v>1330</v>
      </c>
      <c r="Y1886" s="36">
        <f>+DailySales!$V1886*DailySales!$X1886</f>
        <v>651700</v>
      </c>
      <c r="Z1886" s="37"/>
      <c r="AA1886" s="37"/>
      <c r="AB1886" s="37"/>
      <c r="AC1886" s="37"/>
      <c r="AD1886" s="37"/>
      <c r="AE1886" s="77"/>
      <c r="AF1886" s="87"/>
      <c r="AG1886" s="39"/>
      <c r="AH1886" s="38">
        <v>46041</v>
      </c>
      <c r="AI1886" s="39">
        <v>651700</v>
      </c>
      <c r="AJ1886" s="87"/>
      <c r="AK1886" s="39"/>
      <c r="AL1886" s="34"/>
      <c r="AM1886" s="39"/>
      <c r="AN188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87" spans="1:40" ht="19.5" customHeight="1" x14ac:dyDescent="0.25">
      <c r="A1887" s="32">
        <f t="shared" si="150"/>
        <v>2026</v>
      </c>
      <c r="B1887" s="32">
        <f t="shared" si="151"/>
        <v>1</v>
      </c>
      <c r="C1887" s="25">
        <v>46038</v>
      </c>
      <c r="D1887" s="57">
        <f t="shared" ca="1" si="148"/>
        <v>46097</v>
      </c>
      <c r="E1887" s="57" t="str">
        <f t="shared" ca="1" si="149"/>
        <v>2-Months</v>
      </c>
      <c r="F1887" s="57" t="str">
        <f>VLOOKUP(O1887,Stock[],5,FALSE)</f>
        <v>BE</v>
      </c>
      <c r="G1887" s="33" t="s">
        <v>2537</v>
      </c>
      <c r="H1887" s="38"/>
      <c r="I1887" s="34" t="s">
        <v>201</v>
      </c>
      <c r="J1887" s="32" t="str">
        <f>VLOOKUP(I1887,Customers[],2,FALSE)</f>
        <v>ဦးအောင်မိုး(ကောင်းသန့်)</v>
      </c>
      <c r="K1887" s="32" t="str">
        <f>VLOOKUP(I1887,Customers[],4,FALSE)</f>
        <v>Meiktila</v>
      </c>
      <c r="L1887" s="32" t="str">
        <f>VLOOKUP(Table85[[#This Row],[CustomerID]],Table!H:K,3,0)</f>
        <v>မိတ္ထီလာ</v>
      </c>
      <c r="M1887" s="32" t="str">
        <f>VLOOKUP(I1887,Customers[],5,FALSE)</f>
        <v>WholeSales/Contract</v>
      </c>
      <c r="N1887" s="34" t="s">
        <v>10</v>
      </c>
      <c r="O1887" s="37" t="s">
        <v>2465</v>
      </c>
      <c r="P1887" s="32" t="str">
        <f>VLOOKUP(O1887,Stock[],2,FALSE)</f>
        <v>မိုးနဲကွန်ကီး</v>
      </c>
      <c r="Q1887" s="35">
        <f>VLOOKUP(O1887,Stock[],3,FALSE)</f>
        <v>0.64</v>
      </c>
      <c r="R1887" s="35">
        <f>VLOOKUP(O1887,Stock[],4,FALSE)</f>
        <v>14</v>
      </c>
      <c r="S1887" s="37"/>
      <c r="T1887" s="35">
        <f>(DailySales!$S1887/DailySales!$R1887)+DailySales!$U1887</f>
        <v>38</v>
      </c>
      <c r="U1887" s="37">
        <v>38</v>
      </c>
      <c r="V1887" s="36">
        <f>+DailySales!$T1887*DailySales!$R1887</f>
        <v>532</v>
      </c>
      <c r="W1887" s="36">
        <f>+DailySales!$V1887*DailySales!$Q1887</f>
        <v>340.48</v>
      </c>
      <c r="X1887" s="36">
        <f>VLOOKUP(O1887,Stock[],6,FALSE)</f>
        <v>1700</v>
      </c>
      <c r="Y1887" s="36">
        <f>+DailySales!$V1887*DailySales!$X1887</f>
        <v>904400</v>
      </c>
      <c r="Z1887" s="37"/>
      <c r="AA1887" s="37"/>
      <c r="AB1887" s="37"/>
      <c r="AC1887" s="37"/>
      <c r="AD1887" s="37"/>
      <c r="AE1887" s="77"/>
      <c r="AF1887" s="87"/>
      <c r="AG1887" s="39"/>
      <c r="AH1887" s="38">
        <v>46041</v>
      </c>
      <c r="AI1887" s="39">
        <v>904400</v>
      </c>
      <c r="AJ1887" s="87"/>
      <c r="AK1887" s="39"/>
      <c r="AL1887" s="34"/>
      <c r="AM1887" s="39"/>
      <c r="AN188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88" spans="1:40" ht="19.5" customHeight="1" x14ac:dyDescent="0.25">
      <c r="A1888" s="32">
        <f t="shared" si="150"/>
        <v>2026</v>
      </c>
      <c r="B1888" s="32">
        <f t="shared" si="151"/>
        <v>1</v>
      </c>
      <c r="C1888" s="25">
        <v>46038</v>
      </c>
      <c r="D1888" s="57">
        <f t="shared" ca="1" si="148"/>
        <v>46097</v>
      </c>
      <c r="E1888" s="57" t="str">
        <f t="shared" ca="1" si="149"/>
        <v>2-Months</v>
      </c>
      <c r="F1888" s="57" t="str">
        <f>VLOOKUP(O1888,Stock[],5,FALSE)</f>
        <v>BE</v>
      </c>
      <c r="G1888" s="33" t="s">
        <v>2538</v>
      </c>
      <c r="H1888" s="38"/>
      <c r="I1888" s="34" t="s">
        <v>239</v>
      </c>
      <c r="J1888" s="32" t="str">
        <f>VLOOKUP(I1888,Customers[],2,FALSE)</f>
        <v>ဦးရဲမြင့်</v>
      </c>
      <c r="K1888" s="32" t="str">
        <f>VLOOKUP(I1888,Customers[],4,FALSE)</f>
        <v>Pyawbwe</v>
      </c>
      <c r="L1888" s="32" t="str">
        <f>VLOOKUP(Table85[[#This Row],[CustomerID]],Table!H:K,3,0)</f>
        <v>ပျော်ဘွယ်</v>
      </c>
      <c r="M1888" s="32" t="str">
        <f>VLOOKUP(I1888,Customers[],5,FALSE)</f>
        <v>WholeSales/Contract</v>
      </c>
      <c r="N1888" s="34" t="s">
        <v>10</v>
      </c>
      <c r="O1888" s="37" t="s">
        <v>220</v>
      </c>
      <c r="P1888" s="32" t="str">
        <f>VLOOKUP(O1888,Stock[],2,FALSE)</f>
        <v>မြန်မာရှောက်ပျား</v>
      </c>
      <c r="Q1888" s="35">
        <f>VLOOKUP(O1888,Stock[],3,FALSE)</f>
        <v>0.64</v>
      </c>
      <c r="R1888" s="35">
        <f>VLOOKUP(O1888,Stock[],4,FALSE)</f>
        <v>14</v>
      </c>
      <c r="S1888" s="37"/>
      <c r="T1888" s="35">
        <f>(DailySales!$S1888/DailySales!$R1888)+DailySales!$U1888</f>
        <v>250</v>
      </c>
      <c r="U1888" s="37">
        <v>250</v>
      </c>
      <c r="V1888" s="36">
        <f>+DailySales!$T1888*DailySales!$R1888</f>
        <v>3500</v>
      </c>
      <c r="W1888" s="36">
        <f>+DailySales!$V1888*DailySales!$Q1888</f>
        <v>2240</v>
      </c>
      <c r="X1888" s="36">
        <f>VLOOKUP(O1888,Stock[],6,FALSE)</f>
        <v>1370</v>
      </c>
      <c r="Y1888" s="36">
        <f>+DailySales!$V1888*DailySales!$X1888</f>
        <v>4795000</v>
      </c>
      <c r="Z1888" s="37"/>
      <c r="AA1888" s="37"/>
      <c r="AB1888" s="37"/>
      <c r="AC1888" s="37"/>
      <c r="AD1888" s="37"/>
      <c r="AE1888" s="77"/>
      <c r="AF1888" s="87"/>
      <c r="AG1888" s="39"/>
      <c r="AH1888" s="87"/>
      <c r="AI1888" s="39"/>
      <c r="AJ1888" s="87"/>
      <c r="AK1888" s="39"/>
      <c r="AL1888" s="38">
        <v>46056</v>
      </c>
      <c r="AM1888" s="39">
        <v>4795000</v>
      </c>
      <c r="AN188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89" spans="1:40" ht="19.5" customHeight="1" x14ac:dyDescent="0.25">
      <c r="A1889" s="32">
        <f t="shared" si="150"/>
        <v>2026</v>
      </c>
      <c r="B1889" s="32">
        <f t="shared" si="151"/>
        <v>1</v>
      </c>
      <c r="C1889" s="25">
        <v>46038</v>
      </c>
      <c r="D1889" s="57">
        <f t="shared" ca="1" si="148"/>
        <v>46097</v>
      </c>
      <c r="E1889" s="57" t="str">
        <f t="shared" ca="1" si="149"/>
        <v>2-Months</v>
      </c>
      <c r="F1889" s="57" t="str">
        <f>VLOOKUP(O1889,Stock[],5,FALSE)</f>
        <v>BE</v>
      </c>
      <c r="G1889" s="33" t="s">
        <v>2538</v>
      </c>
      <c r="H1889" s="38"/>
      <c r="I1889" s="34" t="s">
        <v>239</v>
      </c>
      <c r="J1889" s="32" t="str">
        <f>VLOOKUP(I1889,Customers[],2,FALSE)</f>
        <v>ဦးရဲမြင့်</v>
      </c>
      <c r="K1889" s="32" t="str">
        <f>VLOOKUP(I1889,Customers[],4,FALSE)</f>
        <v>Pyawbwe</v>
      </c>
      <c r="L1889" s="32" t="str">
        <f>VLOOKUP(Table85[[#This Row],[CustomerID]],Table!H:K,3,0)</f>
        <v>ပျော်ဘွယ်</v>
      </c>
      <c r="M1889" s="32" t="str">
        <f>VLOOKUP(I1889,Customers[],5,FALSE)</f>
        <v>WholeSales/Contract</v>
      </c>
      <c r="N1889" s="34" t="s">
        <v>10</v>
      </c>
      <c r="O1889" s="37" t="s">
        <v>209</v>
      </c>
      <c r="P1889" s="32" t="str">
        <f>VLOOKUP(O1889,Stock[],2,FALSE)</f>
        <v>ဇေယျဝတီ Red</v>
      </c>
      <c r="Q1889" s="35">
        <f>VLOOKUP(O1889,Stock[],3,FALSE)</f>
        <v>0.64</v>
      </c>
      <c r="R1889" s="35">
        <f>VLOOKUP(O1889,Stock[],4,FALSE)</f>
        <v>14</v>
      </c>
      <c r="S1889" s="37"/>
      <c r="T1889" s="35">
        <f>(DailySales!$S1889/DailySales!$R1889)+DailySales!$U1889</f>
        <v>210</v>
      </c>
      <c r="U1889" s="37">
        <v>210</v>
      </c>
      <c r="V1889" s="36">
        <f>+DailySales!$T1889*DailySales!$R1889</f>
        <v>2940</v>
      </c>
      <c r="W1889" s="36">
        <f>+DailySales!$V1889*DailySales!$Q1889</f>
        <v>1881.6000000000001</v>
      </c>
      <c r="X1889" s="36">
        <f>VLOOKUP(O1889,Stock[],6,FALSE)</f>
        <v>1330</v>
      </c>
      <c r="Y1889" s="36">
        <f>+DailySales!$V1889*DailySales!$X1889</f>
        <v>3910200</v>
      </c>
      <c r="Z1889" s="37"/>
      <c r="AA1889" s="37"/>
      <c r="AB1889" s="37"/>
      <c r="AC1889" s="37"/>
      <c r="AD1889" s="37"/>
      <c r="AE1889" s="77"/>
      <c r="AF1889" s="87"/>
      <c r="AG1889" s="39"/>
      <c r="AH1889" s="87"/>
      <c r="AI1889" s="39"/>
      <c r="AJ1889" s="87"/>
      <c r="AK1889" s="39"/>
      <c r="AL1889" s="38">
        <v>46056</v>
      </c>
      <c r="AM1889" s="39">
        <v>3910200</v>
      </c>
      <c r="AN188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90" spans="1:40" ht="19.5" customHeight="1" x14ac:dyDescent="0.25">
      <c r="A1890" s="32">
        <f t="shared" si="150"/>
        <v>2026</v>
      </c>
      <c r="B1890" s="32">
        <f t="shared" si="151"/>
        <v>1</v>
      </c>
      <c r="C1890" s="25">
        <v>46038</v>
      </c>
      <c r="D1890" s="57">
        <f t="shared" ca="1" si="148"/>
        <v>46097</v>
      </c>
      <c r="E1890" s="57" t="str">
        <f t="shared" ca="1" si="149"/>
        <v>2-Months</v>
      </c>
      <c r="F1890" s="57" t="str">
        <f>VLOOKUP(O1890,Stock[],5,FALSE)</f>
        <v>BE</v>
      </c>
      <c r="G1890" s="33" t="s">
        <v>2538</v>
      </c>
      <c r="H1890" s="38"/>
      <c r="I1890" s="34" t="s">
        <v>239</v>
      </c>
      <c r="J1890" s="32" t="str">
        <f>VLOOKUP(I1890,Customers[],2,FALSE)</f>
        <v>ဦးရဲမြင့်</v>
      </c>
      <c r="K1890" s="32" t="str">
        <f>VLOOKUP(I1890,Customers[],4,FALSE)</f>
        <v>Pyawbwe</v>
      </c>
      <c r="L1890" s="32" t="str">
        <f>VLOOKUP(Table85[[#This Row],[CustomerID]],Table!H:K,3,0)</f>
        <v>ပျော်ဘွယ်</v>
      </c>
      <c r="M1890" s="32" t="str">
        <f>VLOOKUP(I1890,Customers[],5,FALSE)</f>
        <v>WholeSales/Contract</v>
      </c>
      <c r="N1890" s="34" t="s">
        <v>10</v>
      </c>
      <c r="O1890" s="37" t="s">
        <v>218</v>
      </c>
      <c r="P1890" s="32" t="str">
        <f>VLOOKUP(O1890,Stock[],2,FALSE)</f>
        <v>Black Cat</v>
      </c>
      <c r="Q1890" s="35">
        <f>VLOOKUP(O1890,Stock[],3,FALSE)</f>
        <v>0.64</v>
      </c>
      <c r="R1890" s="35">
        <f>VLOOKUP(O1890,Stock[],4,FALSE)</f>
        <v>24</v>
      </c>
      <c r="S1890" s="37"/>
      <c r="T1890" s="35">
        <f>(DailySales!$S1890/DailySales!$R1890)+DailySales!$U1890</f>
        <v>30</v>
      </c>
      <c r="U1890" s="37">
        <v>30</v>
      </c>
      <c r="V1890" s="36">
        <f>+DailySales!$T1890*DailySales!$R1890</f>
        <v>720</v>
      </c>
      <c r="W1890" s="36">
        <f>+DailySales!$V1890*DailySales!$Q1890</f>
        <v>460.8</v>
      </c>
      <c r="X1890" s="36">
        <f>VLOOKUP(O1890,Stock[],6,FALSE)</f>
        <v>1330</v>
      </c>
      <c r="Y1890" s="36">
        <f>+DailySales!$V1890*DailySales!$X1890</f>
        <v>957600</v>
      </c>
      <c r="Z1890" s="37"/>
      <c r="AA1890" s="37"/>
      <c r="AB1890" s="37"/>
      <c r="AC1890" s="37"/>
      <c r="AD1890" s="37"/>
      <c r="AE1890" s="77"/>
      <c r="AF1890" s="87"/>
      <c r="AG1890" s="39"/>
      <c r="AH1890" s="87"/>
      <c r="AI1890" s="39"/>
      <c r="AJ1890" s="87"/>
      <c r="AK1890" s="39"/>
      <c r="AL1890" s="38">
        <v>46056</v>
      </c>
      <c r="AM1890" s="39">
        <v>957600</v>
      </c>
      <c r="AN189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91" spans="1:40" ht="19.5" customHeight="1" x14ac:dyDescent="0.25">
      <c r="A1891" s="32">
        <f t="shared" si="150"/>
        <v>2026</v>
      </c>
      <c r="B1891" s="32">
        <f t="shared" si="151"/>
        <v>1</v>
      </c>
      <c r="C1891" s="25">
        <v>46038</v>
      </c>
      <c r="D1891" s="57">
        <f t="shared" ca="1" si="148"/>
        <v>46097</v>
      </c>
      <c r="E1891" s="57" t="str">
        <f t="shared" ca="1" si="149"/>
        <v>2-Months</v>
      </c>
      <c r="F1891" s="57" t="str">
        <f>VLOOKUP(O1891,Stock[],5,FALSE)</f>
        <v>BE</v>
      </c>
      <c r="G1891" s="33" t="s">
        <v>2539</v>
      </c>
      <c r="H1891" s="38"/>
      <c r="I1891" s="34" t="s">
        <v>201</v>
      </c>
      <c r="J1891" s="32" t="str">
        <f>VLOOKUP(I1891,Customers[],2,FALSE)</f>
        <v>ဦးအောင်မိုး(ကောင်းသန့်)</v>
      </c>
      <c r="K1891" s="32" t="str">
        <f>VLOOKUP(I1891,Customers[],4,FALSE)</f>
        <v>Meiktila</v>
      </c>
      <c r="L1891" s="32" t="str">
        <f>VLOOKUP(Table85[[#This Row],[CustomerID]],Table!H:K,3,0)</f>
        <v>မိတ္ထီလာ</v>
      </c>
      <c r="M1891" s="32" t="str">
        <f>VLOOKUP(I1891,Customers[],5,FALSE)</f>
        <v>WholeSales/Contract</v>
      </c>
      <c r="N1891" s="34" t="s">
        <v>10</v>
      </c>
      <c r="O1891" s="37" t="s">
        <v>2507</v>
      </c>
      <c r="P1891" s="32" t="str">
        <f>VLOOKUP(O1891,Stock[],2,FALSE)</f>
        <v>သံပုရာအရက်</v>
      </c>
      <c r="Q1891" s="35">
        <f>VLOOKUP(O1891,Stock[],3,FALSE)</f>
        <v>0.64</v>
      </c>
      <c r="R1891" s="35">
        <f>VLOOKUP(O1891,Stock[],4,FALSE)</f>
        <v>14</v>
      </c>
      <c r="S1891" s="37"/>
      <c r="T1891" s="35">
        <f>(DailySales!$S1891/DailySales!$R1891)+DailySales!$U1891</f>
        <v>30</v>
      </c>
      <c r="U1891" s="37">
        <v>30</v>
      </c>
      <c r="V1891" s="36">
        <f>+DailySales!$T1891*DailySales!$R1891</f>
        <v>420</v>
      </c>
      <c r="W1891" s="36">
        <f>+DailySales!$V1891*DailySales!$Q1891</f>
        <v>268.8</v>
      </c>
      <c r="X1891" s="36">
        <f>VLOOKUP(O1891,Stock[],6,FALSE)</f>
        <v>1330</v>
      </c>
      <c r="Y1891" s="36">
        <f>+DailySales!$V1891*DailySales!$X1891</f>
        <v>558600</v>
      </c>
      <c r="Z1891" s="37"/>
      <c r="AA1891" s="37"/>
      <c r="AB1891" s="37"/>
      <c r="AC1891" s="37"/>
      <c r="AD1891" s="37"/>
      <c r="AE1891" s="77"/>
      <c r="AF1891" s="87"/>
      <c r="AG1891" s="39"/>
      <c r="AH1891" s="38">
        <v>46041</v>
      </c>
      <c r="AI1891" s="39">
        <v>558600</v>
      </c>
      <c r="AJ1891" s="87"/>
      <c r="AK1891" s="39"/>
      <c r="AL1891" s="34"/>
      <c r="AM1891" s="39"/>
      <c r="AN189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92" spans="1:40" ht="19.5" customHeight="1" x14ac:dyDescent="0.25">
      <c r="A1892" s="32">
        <f t="shared" si="150"/>
        <v>2026</v>
      </c>
      <c r="B1892" s="32">
        <f t="shared" si="151"/>
        <v>1</v>
      </c>
      <c r="C1892" s="25">
        <v>46038</v>
      </c>
      <c r="D1892" s="57">
        <f t="shared" ca="1" si="148"/>
        <v>46097</v>
      </c>
      <c r="E1892" s="57" t="str">
        <f t="shared" ca="1" si="149"/>
        <v>2-Months</v>
      </c>
      <c r="F1892" s="57" t="str">
        <f>VLOOKUP(O1892,Stock[],5,FALSE)</f>
        <v>BE</v>
      </c>
      <c r="G1892" s="33" t="s">
        <v>2539</v>
      </c>
      <c r="H1892" s="38"/>
      <c r="I1892" s="34" t="s">
        <v>201</v>
      </c>
      <c r="J1892" s="32" t="str">
        <f>VLOOKUP(I1892,Customers[],2,FALSE)</f>
        <v>ဦးအောင်မိုး(ကောင်းသန့်)</v>
      </c>
      <c r="K1892" s="32" t="str">
        <f>VLOOKUP(I1892,Customers[],4,FALSE)</f>
        <v>Meiktila</v>
      </c>
      <c r="L1892" s="32" t="str">
        <f>VLOOKUP(Table85[[#This Row],[CustomerID]],Table!H:K,3,0)</f>
        <v>မိတ္ထီလာ</v>
      </c>
      <c r="M1892" s="32" t="str">
        <f>VLOOKUP(I1892,Customers[],5,FALSE)</f>
        <v>WholeSales/Contract</v>
      </c>
      <c r="N1892" s="34" t="s">
        <v>10</v>
      </c>
      <c r="O1892" s="37" t="s">
        <v>217</v>
      </c>
      <c r="P1892" s="32" t="str">
        <f>VLOOKUP(O1892,Stock[],2,FALSE)</f>
        <v>လိမ္မော်ဖြူ</v>
      </c>
      <c r="Q1892" s="35">
        <f>VLOOKUP(O1892,Stock[],3,FALSE)</f>
        <v>0.64</v>
      </c>
      <c r="R1892" s="35">
        <f>VLOOKUP(O1892,Stock[],4,FALSE)</f>
        <v>24</v>
      </c>
      <c r="S1892" s="37"/>
      <c r="T1892" s="35">
        <f>(DailySales!$S1892/DailySales!$R1892)+DailySales!$U1892</f>
        <v>60</v>
      </c>
      <c r="U1892" s="37">
        <v>60</v>
      </c>
      <c r="V1892" s="36">
        <f>+DailySales!$T1892*DailySales!$R1892</f>
        <v>1440</v>
      </c>
      <c r="W1892" s="36">
        <f>+DailySales!$V1892*DailySales!$Q1892</f>
        <v>921.6</v>
      </c>
      <c r="X1892" s="36">
        <f>VLOOKUP(O1892,Stock[],6,FALSE)</f>
        <v>1330</v>
      </c>
      <c r="Y1892" s="36">
        <f>+DailySales!$V1892*DailySales!$X1892</f>
        <v>1915200</v>
      </c>
      <c r="Z1892" s="37"/>
      <c r="AA1892" s="37"/>
      <c r="AB1892" s="37"/>
      <c r="AC1892" s="37"/>
      <c r="AD1892" s="37"/>
      <c r="AE1892" s="77"/>
      <c r="AF1892" s="87"/>
      <c r="AG1892" s="39"/>
      <c r="AH1892" s="38">
        <v>46041</v>
      </c>
      <c r="AI1892" s="39">
        <v>1915200</v>
      </c>
      <c r="AJ1892" s="87"/>
      <c r="AK1892" s="39"/>
      <c r="AL1892" s="34"/>
      <c r="AM1892" s="39"/>
      <c r="AN189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93" spans="1:40" ht="19.5" customHeight="1" x14ac:dyDescent="0.25">
      <c r="A1893" s="32">
        <f t="shared" si="150"/>
        <v>2026</v>
      </c>
      <c r="B1893" s="32">
        <f t="shared" si="151"/>
        <v>1</v>
      </c>
      <c r="C1893" s="25">
        <v>46038</v>
      </c>
      <c r="D1893" s="57">
        <f t="shared" ca="1" si="148"/>
        <v>46097</v>
      </c>
      <c r="E1893" s="57" t="str">
        <f t="shared" ca="1" si="149"/>
        <v>2-Months</v>
      </c>
      <c r="F1893" s="57" t="str">
        <f>VLOOKUP(O1893,Stock[],5,FALSE)</f>
        <v>BE</v>
      </c>
      <c r="G1893" s="33" t="s">
        <v>2539</v>
      </c>
      <c r="H1893" s="38"/>
      <c r="I1893" s="34" t="s">
        <v>201</v>
      </c>
      <c r="J1893" s="32" t="str">
        <f>VLOOKUP(I1893,Customers[],2,FALSE)</f>
        <v>ဦးအောင်မိုး(ကောင်းသန့်)</v>
      </c>
      <c r="K1893" s="32" t="str">
        <f>VLOOKUP(I1893,Customers[],4,FALSE)</f>
        <v>Meiktila</v>
      </c>
      <c r="L1893" s="32" t="str">
        <f>VLOOKUP(Table85[[#This Row],[CustomerID]],Table!H:K,3,0)</f>
        <v>မိတ္ထီလာ</v>
      </c>
      <c r="M1893" s="32" t="str">
        <f>VLOOKUP(I1893,Customers[],5,FALSE)</f>
        <v>WholeSales/Contract</v>
      </c>
      <c r="N1893" s="34" t="s">
        <v>10</v>
      </c>
      <c r="O1893" s="37" t="s">
        <v>2120</v>
      </c>
      <c r="P1893" s="32" t="str">
        <f>VLOOKUP(O1893,Stock[],2,FALSE)</f>
        <v>ဇေ အရက်သန့်</v>
      </c>
      <c r="Q1893" s="35">
        <f>VLOOKUP(O1893,Stock[],3,FALSE)</f>
        <v>0.64</v>
      </c>
      <c r="R1893" s="35">
        <f>VLOOKUP(O1893,Stock[],4,FALSE)</f>
        <v>14</v>
      </c>
      <c r="S1893" s="37"/>
      <c r="T1893" s="35">
        <f>(DailySales!$S1893/DailySales!$R1893)+DailySales!$U1893</f>
        <v>30</v>
      </c>
      <c r="U1893" s="37">
        <v>30</v>
      </c>
      <c r="V1893" s="36">
        <f>+DailySales!$T1893*DailySales!$R1893</f>
        <v>420</v>
      </c>
      <c r="W1893" s="36">
        <f>+DailySales!$V1893*DailySales!$Q1893</f>
        <v>268.8</v>
      </c>
      <c r="X1893" s="36">
        <f>VLOOKUP(O1893,Stock[],6,FALSE)</f>
        <v>1380</v>
      </c>
      <c r="Y1893" s="36">
        <f>+DailySales!$V1893*DailySales!$X1893</f>
        <v>579600</v>
      </c>
      <c r="Z1893" s="37"/>
      <c r="AA1893" s="37"/>
      <c r="AB1893" s="37"/>
      <c r="AC1893" s="37">
        <v>169428</v>
      </c>
      <c r="AD1893" s="37"/>
      <c r="AE1893" s="77"/>
      <c r="AF1893" s="87"/>
      <c r="AG1893" s="39"/>
      <c r="AH1893" s="38">
        <v>46041</v>
      </c>
      <c r="AI1893" s="39">
        <v>117482</v>
      </c>
      <c r="AJ1893" s="87">
        <v>46042</v>
      </c>
      <c r="AK1893" s="39">
        <v>292690</v>
      </c>
      <c r="AL1893" s="34"/>
      <c r="AM1893" s="39"/>
      <c r="AN189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94" spans="1:40" ht="19.5" customHeight="1" x14ac:dyDescent="0.25">
      <c r="A1894" s="32">
        <f t="shared" si="150"/>
        <v>2026</v>
      </c>
      <c r="B1894" s="32">
        <f t="shared" si="151"/>
        <v>1</v>
      </c>
      <c r="C1894" s="25">
        <v>46038</v>
      </c>
      <c r="D1894" s="57">
        <f t="shared" ca="1" si="148"/>
        <v>46097</v>
      </c>
      <c r="E1894" s="57" t="str">
        <f t="shared" ca="1" si="149"/>
        <v>2-Months</v>
      </c>
      <c r="F1894" s="57" t="str">
        <f>VLOOKUP(O1894,Stock[],5,FALSE)</f>
        <v>BE</v>
      </c>
      <c r="G1894" s="33" t="s">
        <v>2539</v>
      </c>
      <c r="H1894" s="38"/>
      <c r="I1894" s="34" t="s">
        <v>201</v>
      </c>
      <c r="J1894" s="32" t="str">
        <f>VLOOKUP(I1894,Customers[],2,FALSE)</f>
        <v>ဦးအောင်မိုး(ကောင်းသန့်)</v>
      </c>
      <c r="K1894" s="32" t="str">
        <f>VLOOKUP(I1894,Customers[],4,FALSE)</f>
        <v>Meiktila</v>
      </c>
      <c r="L1894" s="32" t="str">
        <f>VLOOKUP(Table85[[#This Row],[CustomerID]],Table!H:K,3,0)</f>
        <v>မိတ္ထီလာ</v>
      </c>
      <c r="M1894" s="32" t="str">
        <f>VLOOKUP(I1894,Customers[],5,FALSE)</f>
        <v>WholeSales/Contract</v>
      </c>
      <c r="N1894" s="34" t="s">
        <v>10</v>
      </c>
      <c r="O1894" s="37" t="s">
        <v>216</v>
      </c>
      <c r="P1894" s="32" t="str">
        <f>VLOOKUP(O1894,Stock[],2,FALSE)</f>
        <v>ဒဂုံအရက်သန့်</v>
      </c>
      <c r="Q1894" s="35">
        <f>VLOOKUP(O1894,Stock[],3,FALSE)</f>
        <v>0.64</v>
      </c>
      <c r="R1894" s="35">
        <f>VLOOKUP(O1894,Stock[],4,FALSE)</f>
        <v>14</v>
      </c>
      <c r="S1894" s="37"/>
      <c r="T1894" s="35">
        <f>(DailySales!$S1894/DailySales!$R1894)+DailySales!$U1894</f>
        <v>40</v>
      </c>
      <c r="U1894" s="37">
        <v>40</v>
      </c>
      <c r="V1894" s="36">
        <f>+DailySales!$T1894*DailySales!$R1894</f>
        <v>560</v>
      </c>
      <c r="W1894" s="36">
        <f>+DailySales!$V1894*DailySales!$Q1894</f>
        <v>358.40000000000003</v>
      </c>
      <c r="X1894" s="36">
        <f>VLOOKUP(O1894,Stock[],6,FALSE)</f>
        <v>1330</v>
      </c>
      <c r="Y1894" s="36">
        <f>+DailySales!$V1894*DailySales!$X1894</f>
        <v>744800</v>
      </c>
      <c r="Z1894" s="37"/>
      <c r="AA1894" s="37"/>
      <c r="AB1894" s="37"/>
      <c r="AC1894" s="37"/>
      <c r="AD1894" s="37"/>
      <c r="AE1894" s="77"/>
      <c r="AF1894" s="87"/>
      <c r="AG1894" s="39"/>
      <c r="AH1894" s="87"/>
      <c r="AI1894" s="39"/>
      <c r="AJ1894" s="87">
        <v>46042</v>
      </c>
      <c r="AK1894" s="39">
        <v>744800</v>
      </c>
      <c r="AL1894" s="34"/>
      <c r="AM1894" s="39"/>
      <c r="AN189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95" spans="1:40" ht="19.5" customHeight="1" x14ac:dyDescent="0.25">
      <c r="A1895" s="32">
        <f t="shared" si="150"/>
        <v>2026</v>
      </c>
      <c r="B1895" s="32">
        <f t="shared" si="151"/>
        <v>1</v>
      </c>
      <c r="C1895" s="25">
        <v>46038</v>
      </c>
      <c r="D1895" s="57">
        <f t="shared" ca="1" si="148"/>
        <v>46097</v>
      </c>
      <c r="E1895" s="57" t="str">
        <f t="shared" ca="1" si="149"/>
        <v>2-Months</v>
      </c>
      <c r="F1895" s="57" t="str">
        <f>VLOOKUP(O1895,Stock[],5,FALSE)</f>
        <v>BE</v>
      </c>
      <c r="G1895" s="33" t="s">
        <v>2539</v>
      </c>
      <c r="H1895" s="38"/>
      <c r="I1895" s="34" t="s">
        <v>201</v>
      </c>
      <c r="J1895" s="32" t="str">
        <f>VLOOKUP(I1895,Customers[],2,FALSE)</f>
        <v>ဦးအောင်မိုး(ကောင်းသန့်)</v>
      </c>
      <c r="K1895" s="32" t="str">
        <f>VLOOKUP(I1895,Customers[],4,FALSE)</f>
        <v>Meiktila</v>
      </c>
      <c r="L1895" s="32" t="str">
        <f>VLOOKUP(Table85[[#This Row],[CustomerID]],Table!H:K,3,0)</f>
        <v>မိတ္ထီလာ</v>
      </c>
      <c r="M1895" s="32" t="str">
        <f>VLOOKUP(I1895,Customers[],5,FALSE)</f>
        <v>WholeSales/Contract</v>
      </c>
      <c r="N1895" s="34" t="s">
        <v>10</v>
      </c>
      <c r="O1895" s="37" t="s">
        <v>214</v>
      </c>
      <c r="P1895" s="32" t="str">
        <f>VLOOKUP(O1895,Stock[],2,FALSE)</f>
        <v>ကောင်းကြည်</v>
      </c>
      <c r="Q1895" s="35">
        <f>VLOOKUP(O1895,Stock[],3,FALSE)</f>
        <v>0.64</v>
      </c>
      <c r="R1895" s="35">
        <f>VLOOKUP(O1895,Stock[],4,FALSE)</f>
        <v>14</v>
      </c>
      <c r="S1895" s="37"/>
      <c r="T1895" s="35">
        <f>(DailySales!$S1895/DailySales!$R1895)+DailySales!$U1895</f>
        <v>30</v>
      </c>
      <c r="U1895" s="37">
        <v>30</v>
      </c>
      <c r="V1895" s="36">
        <f>+DailySales!$T1895*DailySales!$R1895</f>
        <v>420</v>
      </c>
      <c r="W1895" s="36">
        <f>+DailySales!$V1895*DailySales!$Q1895</f>
        <v>268.8</v>
      </c>
      <c r="X1895" s="36">
        <f>VLOOKUP(O1895,Stock[],6,FALSE)</f>
        <v>1330</v>
      </c>
      <c r="Y1895" s="36">
        <f>+DailySales!$V1895*DailySales!$X1895</f>
        <v>558600</v>
      </c>
      <c r="Z1895" s="37"/>
      <c r="AA1895" s="37"/>
      <c r="AB1895" s="37"/>
      <c r="AC1895" s="37"/>
      <c r="AD1895" s="37"/>
      <c r="AE1895" s="77"/>
      <c r="AF1895" s="87"/>
      <c r="AG1895" s="39"/>
      <c r="AH1895" s="87"/>
      <c r="AI1895" s="39"/>
      <c r="AJ1895" s="87">
        <v>46042</v>
      </c>
      <c r="AK1895" s="39">
        <v>558600</v>
      </c>
      <c r="AL1895" s="34"/>
      <c r="AM1895" s="39"/>
      <c r="AN189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96" spans="1:40" ht="19.5" customHeight="1" x14ac:dyDescent="0.25">
      <c r="A1896" s="32">
        <f t="shared" si="150"/>
        <v>2026</v>
      </c>
      <c r="B1896" s="32">
        <f t="shared" si="151"/>
        <v>1</v>
      </c>
      <c r="C1896" s="25">
        <v>46038</v>
      </c>
      <c r="D1896" s="57">
        <f t="shared" ca="1" si="148"/>
        <v>46097</v>
      </c>
      <c r="E1896" s="57" t="str">
        <f t="shared" ca="1" si="149"/>
        <v>2-Months</v>
      </c>
      <c r="F1896" s="57" t="str">
        <f>VLOOKUP(O1896,Stock[],5,FALSE)</f>
        <v>BE</v>
      </c>
      <c r="G1896" s="33" t="s">
        <v>2540</v>
      </c>
      <c r="H1896" s="38"/>
      <c r="I1896" s="34" t="s">
        <v>201</v>
      </c>
      <c r="J1896" s="32" t="str">
        <f>VLOOKUP(I1896,Customers[],2,FALSE)</f>
        <v>ဦးအောင်မိုး(ကောင်းသန့်)</v>
      </c>
      <c r="K1896" s="32" t="str">
        <f>VLOOKUP(I1896,Customers[],4,FALSE)</f>
        <v>Meiktila</v>
      </c>
      <c r="L1896" s="32" t="str">
        <f>VLOOKUP(Table85[[#This Row],[CustomerID]],Table!H:K,3,0)</f>
        <v>မိတ္ထီလာ</v>
      </c>
      <c r="M1896" s="32" t="str">
        <f>VLOOKUP(I1896,Customers[],5,FALSE)</f>
        <v>WholeSales/Contract</v>
      </c>
      <c r="N1896" s="34" t="s">
        <v>10</v>
      </c>
      <c r="O1896" s="37" t="s">
        <v>220</v>
      </c>
      <c r="P1896" s="32" t="str">
        <f>VLOOKUP(O1896,Stock[],2,FALSE)</f>
        <v>မြန်မာရှောက်ပျား</v>
      </c>
      <c r="Q1896" s="35">
        <f>VLOOKUP(O1896,Stock[],3,FALSE)</f>
        <v>0.64</v>
      </c>
      <c r="R1896" s="35">
        <f>VLOOKUP(O1896,Stock[],4,FALSE)</f>
        <v>14</v>
      </c>
      <c r="S1896" s="37"/>
      <c r="T1896" s="35">
        <f>(DailySales!$S1896/DailySales!$R1896)+DailySales!$U1896</f>
        <v>15</v>
      </c>
      <c r="U1896" s="37">
        <v>15</v>
      </c>
      <c r="V1896" s="36">
        <f>+DailySales!$T1896*DailySales!$R1896</f>
        <v>210</v>
      </c>
      <c r="W1896" s="36">
        <f>+DailySales!$V1896*DailySales!$Q1896</f>
        <v>134.4</v>
      </c>
      <c r="X1896" s="36">
        <f>VLOOKUP(O1896,Stock[],6,FALSE)</f>
        <v>1370</v>
      </c>
      <c r="Y1896" s="36">
        <f>+DailySales!$V1896*DailySales!$X1896</f>
        <v>287700</v>
      </c>
      <c r="Z1896" s="37"/>
      <c r="AA1896" s="37"/>
      <c r="AB1896" s="37"/>
      <c r="AC1896" s="37"/>
      <c r="AD1896" s="37"/>
      <c r="AE1896" s="77"/>
      <c r="AF1896" s="87"/>
      <c r="AG1896" s="39"/>
      <c r="AH1896" s="87"/>
      <c r="AI1896" s="39"/>
      <c r="AJ1896" s="87">
        <v>46042</v>
      </c>
      <c r="AK1896" s="39">
        <v>287700</v>
      </c>
      <c r="AL1896" s="34"/>
      <c r="AM1896" s="39"/>
      <c r="AN189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97" spans="1:40" ht="19.5" customHeight="1" x14ac:dyDescent="0.25">
      <c r="A1897" s="32">
        <f t="shared" si="150"/>
        <v>2026</v>
      </c>
      <c r="B1897" s="32">
        <f t="shared" si="151"/>
        <v>1</v>
      </c>
      <c r="C1897" s="25">
        <v>46038</v>
      </c>
      <c r="D1897" s="57">
        <f t="shared" ca="1" si="148"/>
        <v>46097</v>
      </c>
      <c r="E1897" s="57" t="str">
        <f t="shared" ca="1" si="149"/>
        <v>2-Months</v>
      </c>
      <c r="F1897" s="57" t="str">
        <f>VLOOKUP(O1897,Stock[],5,FALSE)</f>
        <v>BE</v>
      </c>
      <c r="G1897" s="33" t="s">
        <v>2540</v>
      </c>
      <c r="H1897" s="38"/>
      <c r="I1897" s="34" t="s">
        <v>201</v>
      </c>
      <c r="J1897" s="32" t="str">
        <f>VLOOKUP(I1897,Customers[],2,FALSE)</f>
        <v>ဦးအောင်မိုး(ကောင်းသန့်)</v>
      </c>
      <c r="K1897" s="32" t="str">
        <f>VLOOKUP(I1897,Customers[],4,FALSE)</f>
        <v>Meiktila</v>
      </c>
      <c r="L1897" s="32" t="str">
        <f>VLOOKUP(Table85[[#This Row],[CustomerID]],Table!H:K,3,0)</f>
        <v>မိတ္ထီလာ</v>
      </c>
      <c r="M1897" s="32" t="str">
        <f>VLOOKUP(I1897,Customers[],5,FALSE)</f>
        <v>WholeSales/Contract</v>
      </c>
      <c r="N1897" s="34" t="s">
        <v>10</v>
      </c>
      <c r="O1897" s="37" t="s">
        <v>217</v>
      </c>
      <c r="P1897" s="32" t="str">
        <f>VLOOKUP(O1897,Stock[],2,FALSE)</f>
        <v>လိမ္မော်ဖြူ</v>
      </c>
      <c r="Q1897" s="35">
        <f>VLOOKUP(O1897,Stock[],3,FALSE)</f>
        <v>0.64</v>
      </c>
      <c r="R1897" s="35">
        <f>VLOOKUP(O1897,Stock[],4,FALSE)</f>
        <v>24</v>
      </c>
      <c r="S1897" s="37"/>
      <c r="T1897" s="35">
        <f>(DailySales!$S1897/DailySales!$R1897)+DailySales!$U1897</f>
        <v>10</v>
      </c>
      <c r="U1897" s="37">
        <v>10</v>
      </c>
      <c r="V1897" s="36">
        <f>+DailySales!$T1897*DailySales!$R1897</f>
        <v>240</v>
      </c>
      <c r="W1897" s="36">
        <f>+DailySales!$V1897*DailySales!$Q1897</f>
        <v>153.6</v>
      </c>
      <c r="X1897" s="36">
        <f>VLOOKUP(O1897,Stock[],6,FALSE)</f>
        <v>1330</v>
      </c>
      <c r="Y1897" s="36">
        <f>+DailySales!$V1897*DailySales!$X1897</f>
        <v>319200</v>
      </c>
      <c r="Z1897" s="37"/>
      <c r="AA1897" s="37"/>
      <c r="AB1897" s="37"/>
      <c r="AC1897" s="37"/>
      <c r="AD1897" s="37"/>
      <c r="AE1897" s="77"/>
      <c r="AF1897" s="87"/>
      <c r="AG1897" s="39"/>
      <c r="AH1897" s="87"/>
      <c r="AI1897" s="39"/>
      <c r="AJ1897" s="87">
        <v>46042</v>
      </c>
      <c r="AK1897" s="39">
        <v>319200</v>
      </c>
      <c r="AL1897" s="34"/>
      <c r="AM1897" s="39"/>
      <c r="AN189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98" spans="1:40" ht="19.5" customHeight="1" x14ac:dyDescent="0.25">
      <c r="A1898" s="32">
        <f t="shared" si="150"/>
        <v>2026</v>
      </c>
      <c r="B1898" s="32">
        <f t="shared" si="151"/>
        <v>1</v>
      </c>
      <c r="C1898" s="25">
        <v>46038</v>
      </c>
      <c r="D1898" s="57">
        <f t="shared" ca="1" si="148"/>
        <v>46097</v>
      </c>
      <c r="E1898" s="57" t="str">
        <f t="shared" ca="1" si="149"/>
        <v>2-Months</v>
      </c>
      <c r="F1898" s="57" t="str">
        <f>VLOOKUP(O1898,Stock[],5,FALSE)</f>
        <v>BE</v>
      </c>
      <c r="G1898" s="33" t="s">
        <v>2540</v>
      </c>
      <c r="H1898" s="38"/>
      <c r="I1898" s="34" t="s">
        <v>201</v>
      </c>
      <c r="J1898" s="32" t="str">
        <f>VLOOKUP(I1898,Customers[],2,FALSE)</f>
        <v>ဦးအောင်မိုး(ကောင်းသန့်)</v>
      </c>
      <c r="K1898" s="32" t="str">
        <f>VLOOKUP(I1898,Customers[],4,FALSE)</f>
        <v>Meiktila</v>
      </c>
      <c r="L1898" s="32" t="str">
        <f>VLOOKUP(Table85[[#This Row],[CustomerID]],Table!H:K,3,0)</f>
        <v>မိတ္ထီလာ</v>
      </c>
      <c r="M1898" s="32" t="str">
        <f>VLOOKUP(I1898,Customers[],5,FALSE)</f>
        <v>WholeSales/Contract</v>
      </c>
      <c r="N1898" s="34" t="s">
        <v>10</v>
      </c>
      <c r="O1898" s="37" t="s">
        <v>209</v>
      </c>
      <c r="P1898" s="32" t="str">
        <f>VLOOKUP(O1898,Stock[],2,FALSE)</f>
        <v>ဇေယျဝတီ Red</v>
      </c>
      <c r="Q1898" s="35">
        <f>VLOOKUP(O1898,Stock[],3,FALSE)</f>
        <v>0.64</v>
      </c>
      <c r="R1898" s="35">
        <f>VLOOKUP(O1898,Stock[],4,FALSE)</f>
        <v>14</v>
      </c>
      <c r="S1898" s="37"/>
      <c r="T1898" s="35">
        <f>(DailySales!$S1898/DailySales!$R1898)+DailySales!$U1898</f>
        <v>10</v>
      </c>
      <c r="U1898" s="37">
        <v>10</v>
      </c>
      <c r="V1898" s="36">
        <f>+DailySales!$T1898*DailySales!$R1898</f>
        <v>140</v>
      </c>
      <c r="W1898" s="36">
        <f>+DailySales!$V1898*DailySales!$Q1898</f>
        <v>89.600000000000009</v>
      </c>
      <c r="X1898" s="36">
        <f>VLOOKUP(O1898,Stock[],6,FALSE)</f>
        <v>1330</v>
      </c>
      <c r="Y1898" s="36">
        <f>+DailySales!$V1898*DailySales!$X1898</f>
        <v>186200</v>
      </c>
      <c r="Z1898" s="37"/>
      <c r="AA1898" s="37"/>
      <c r="AB1898" s="37"/>
      <c r="AC1898" s="37"/>
      <c r="AD1898" s="37"/>
      <c r="AE1898" s="77"/>
      <c r="AF1898" s="87"/>
      <c r="AG1898" s="39"/>
      <c r="AH1898" s="87"/>
      <c r="AI1898" s="39"/>
      <c r="AJ1898" s="87">
        <v>46042</v>
      </c>
      <c r="AK1898" s="39">
        <v>186200</v>
      </c>
      <c r="AL1898" s="34"/>
      <c r="AM1898" s="39"/>
      <c r="AN189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899" spans="1:40" ht="19.5" customHeight="1" x14ac:dyDescent="0.25">
      <c r="A1899" s="32">
        <f t="shared" si="150"/>
        <v>2026</v>
      </c>
      <c r="B1899" s="32">
        <f t="shared" si="151"/>
        <v>1</v>
      </c>
      <c r="C1899" s="25">
        <v>46038</v>
      </c>
      <c r="D1899" s="57">
        <f t="shared" ca="1" si="148"/>
        <v>46097</v>
      </c>
      <c r="E1899" s="57" t="str">
        <f t="shared" ca="1" si="149"/>
        <v>2-Months</v>
      </c>
      <c r="F1899" s="57" t="str">
        <f>VLOOKUP(O1899,Stock[],5,FALSE)</f>
        <v>BE</v>
      </c>
      <c r="G1899" s="33" t="s">
        <v>2541</v>
      </c>
      <c r="H1899" s="38"/>
      <c r="I1899" s="34" t="s">
        <v>226</v>
      </c>
      <c r="J1899" s="32" t="str">
        <f>VLOOKUP(I1899,Customers[],2,FALSE)</f>
        <v>Summer-1</v>
      </c>
      <c r="K1899" s="32" t="str">
        <f>VLOOKUP(I1899,Customers[],4,FALSE)</f>
        <v>Meiktila</v>
      </c>
      <c r="L1899" s="32" t="str">
        <f>VLOOKUP(Table85[[#This Row],[CustomerID]],Table!H:K,3,0)</f>
        <v>မိတ္ထီလာ</v>
      </c>
      <c r="M1899" s="32" t="str">
        <f>VLOOKUP(I1899,Customers[],5,FALSE)</f>
        <v>WholeSales</v>
      </c>
      <c r="N1899" s="34" t="s">
        <v>10</v>
      </c>
      <c r="O1899" s="37" t="s">
        <v>2507</v>
      </c>
      <c r="P1899" s="32" t="str">
        <f>VLOOKUP(O1899,Stock[],2,FALSE)</f>
        <v>သံပုရာအရက်</v>
      </c>
      <c r="Q1899" s="35">
        <f>VLOOKUP(O1899,Stock[],3,FALSE)</f>
        <v>0.64</v>
      </c>
      <c r="R1899" s="35">
        <f>VLOOKUP(O1899,Stock[],4,FALSE)</f>
        <v>14</v>
      </c>
      <c r="S1899" s="37"/>
      <c r="T1899" s="35">
        <f>(DailySales!$S1899/DailySales!$R1899)+DailySales!$U1899</f>
        <v>30</v>
      </c>
      <c r="U1899" s="37">
        <v>30</v>
      </c>
      <c r="V1899" s="36">
        <f>+DailySales!$T1899*DailySales!$R1899</f>
        <v>420</v>
      </c>
      <c r="W1899" s="36">
        <f>+DailySales!$V1899*DailySales!$Q1899</f>
        <v>268.8</v>
      </c>
      <c r="X1899" s="36">
        <f>VLOOKUP(O1899,Stock[],6,FALSE)</f>
        <v>1330</v>
      </c>
      <c r="Y1899" s="36">
        <f>+DailySales!$V1899*DailySales!$X1899</f>
        <v>558600</v>
      </c>
      <c r="Z1899" s="37"/>
      <c r="AA1899" s="37"/>
      <c r="AB1899" s="37"/>
      <c r="AC1899" s="37"/>
      <c r="AD1899" s="37"/>
      <c r="AE1899" s="77"/>
      <c r="AF1899" s="87"/>
      <c r="AG1899" s="39"/>
      <c r="AH1899" s="87"/>
      <c r="AI1899" s="39"/>
      <c r="AJ1899" s="87">
        <v>46046</v>
      </c>
      <c r="AK1899" s="39">
        <v>558600</v>
      </c>
      <c r="AL1899" s="34"/>
      <c r="AM1899" s="39"/>
      <c r="AN189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00" spans="1:40" ht="19.5" customHeight="1" x14ac:dyDescent="0.25">
      <c r="A1900" s="32">
        <f t="shared" si="150"/>
        <v>2026</v>
      </c>
      <c r="B1900" s="32">
        <f t="shared" si="151"/>
        <v>1</v>
      </c>
      <c r="C1900" s="25">
        <v>46038</v>
      </c>
      <c r="D1900" s="57">
        <f t="shared" ca="1" si="148"/>
        <v>46097</v>
      </c>
      <c r="E1900" s="57" t="str">
        <f t="shared" ca="1" si="149"/>
        <v>2-Months</v>
      </c>
      <c r="F1900" s="57" t="str">
        <f>VLOOKUP(O1900,Stock[],5,FALSE)</f>
        <v>BE</v>
      </c>
      <c r="G1900" s="33" t="s">
        <v>2541</v>
      </c>
      <c r="H1900" s="38"/>
      <c r="I1900" s="34" t="s">
        <v>226</v>
      </c>
      <c r="J1900" s="32" t="str">
        <f>VLOOKUP(I1900,Customers[],2,FALSE)</f>
        <v>Summer-1</v>
      </c>
      <c r="K1900" s="32" t="str">
        <f>VLOOKUP(I1900,Customers[],4,FALSE)</f>
        <v>Meiktila</v>
      </c>
      <c r="L1900" s="32" t="str">
        <f>VLOOKUP(Table85[[#This Row],[CustomerID]],Table!H:K,3,0)</f>
        <v>မိတ္ထီလာ</v>
      </c>
      <c r="M1900" s="32" t="str">
        <f>VLOOKUP(I1900,Customers[],5,FALSE)</f>
        <v>WholeSales</v>
      </c>
      <c r="N1900" s="34" t="s">
        <v>10</v>
      </c>
      <c r="O1900" s="37" t="s">
        <v>220</v>
      </c>
      <c r="P1900" s="32" t="str">
        <f>VLOOKUP(O1900,Stock[],2,FALSE)</f>
        <v>မြန်မာရှောက်ပျား</v>
      </c>
      <c r="Q1900" s="35">
        <f>VLOOKUP(O1900,Stock[],3,FALSE)</f>
        <v>0.64</v>
      </c>
      <c r="R1900" s="35">
        <f>VLOOKUP(O1900,Stock[],4,FALSE)</f>
        <v>14</v>
      </c>
      <c r="S1900" s="37"/>
      <c r="T1900" s="35">
        <f>(DailySales!$S1900/DailySales!$R1900)+DailySales!$U1900</f>
        <v>70</v>
      </c>
      <c r="U1900" s="37">
        <v>70</v>
      </c>
      <c r="V1900" s="36">
        <f>+DailySales!$T1900*DailySales!$R1900</f>
        <v>980</v>
      </c>
      <c r="W1900" s="36">
        <f>+DailySales!$V1900*DailySales!$Q1900</f>
        <v>627.20000000000005</v>
      </c>
      <c r="X1900" s="36">
        <f>VLOOKUP(O1900,Stock[],6,FALSE)</f>
        <v>1370</v>
      </c>
      <c r="Y1900" s="36">
        <f>+DailySales!$V1900*DailySales!$X1900</f>
        <v>1342600</v>
      </c>
      <c r="Z1900" s="37"/>
      <c r="AA1900" s="37"/>
      <c r="AB1900" s="37"/>
      <c r="AC1900" s="37"/>
      <c r="AD1900" s="37"/>
      <c r="AE1900" s="77"/>
      <c r="AF1900" s="87"/>
      <c r="AG1900" s="39"/>
      <c r="AH1900" s="87"/>
      <c r="AI1900" s="39"/>
      <c r="AJ1900" s="87">
        <v>46046</v>
      </c>
      <c r="AK1900" s="39">
        <v>1342600</v>
      </c>
      <c r="AL1900" s="34"/>
      <c r="AM1900" s="39"/>
      <c r="AN190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01" spans="1:40" ht="19.5" customHeight="1" x14ac:dyDescent="0.25">
      <c r="A1901" s="32">
        <f t="shared" si="150"/>
        <v>2026</v>
      </c>
      <c r="B1901" s="32">
        <f t="shared" si="151"/>
        <v>1</v>
      </c>
      <c r="C1901" s="25">
        <v>46038</v>
      </c>
      <c r="D1901" s="57">
        <f t="shared" ca="1" si="148"/>
        <v>46097</v>
      </c>
      <c r="E1901" s="57" t="str">
        <f t="shared" ca="1" si="149"/>
        <v>2-Months</v>
      </c>
      <c r="F1901" s="57" t="str">
        <f>VLOOKUP(O1901,Stock[],5,FALSE)</f>
        <v>BE</v>
      </c>
      <c r="G1901" s="33" t="s">
        <v>2541</v>
      </c>
      <c r="H1901" s="38"/>
      <c r="I1901" s="34" t="s">
        <v>226</v>
      </c>
      <c r="J1901" s="32" t="str">
        <f>VLOOKUP(I1901,Customers[],2,FALSE)</f>
        <v>Summer-1</v>
      </c>
      <c r="K1901" s="32" t="str">
        <f>VLOOKUP(I1901,Customers[],4,FALSE)</f>
        <v>Meiktila</v>
      </c>
      <c r="L1901" s="32" t="str">
        <f>VLOOKUP(Table85[[#This Row],[CustomerID]],Table!H:K,3,0)</f>
        <v>မိတ္ထီလာ</v>
      </c>
      <c r="M1901" s="32" t="str">
        <f>VLOOKUP(I1901,Customers[],5,FALSE)</f>
        <v>WholeSales</v>
      </c>
      <c r="N1901" s="34" t="s">
        <v>10</v>
      </c>
      <c r="O1901" s="37" t="s">
        <v>216</v>
      </c>
      <c r="P1901" s="32" t="str">
        <f>VLOOKUP(O1901,Stock[],2,FALSE)</f>
        <v>ဒဂုံအရက်သန့်</v>
      </c>
      <c r="Q1901" s="35">
        <f>VLOOKUP(O1901,Stock[],3,FALSE)</f>
        <v>0.64</v>
      </c>
      <c r="R1901" s="35">
        <f>VLOOKUP(O1901,Stock[],4,FALSE)</f>
        <v>14</v>
      </c>
      <c r="S1901" s="37"/>
      <c r="T1901" s="35">
        <f>(DailySales!$S1901/DailySales!$R1901)+DailySales!$U1901</f>
        <v>100</v>
      </c>
      <c r="U1901" s="37">
        <v>100</v>
      </c>
      <c r="V1901" s="36">
        <f>+DailySales!$T1901*DailySales!$R1901</f>
        <v>1400</v>
      </c>
      <c r="W1901" s="36">
        <f>+DailySales!$V1901*DailySales!$Q1901</f>
        <v>896</v>
      </c>
      <c r="X1901" s="36">
        <f>VLOOKUP(O1901,Stock[],6,FALSE)</f>
        <v>1330</v>
      </c>
      <c r="Y1901" s="36">
        <f>+DailySales!$V1901*DailySales!$X1901</f>
        <v>1862000</v>
      </c>
      <c r="Z1901" s="37"/>
      <c r="AA1901" s="37"/>
      <c r="AB1901" s="37"/>
      <c r="AC1901" s="37">
        <v>73780</v>
      </c>
      <c r="AD1901" s="37"/>
      <c r="AE1901" s="77"/>
      <c r="AF1901" s="87"/>
      <c r="AG1901" s="39"/>
      <c r="AH1901" s="87"/>
      <c r="AI1901" s="39"/>
      <c r="AJ1901" s="87">
        <v>46046</v>
      </c>
      <c r="AK1901" s="39">
        <v>1788220</v>
      </c>
      <c r="AL1901" s="34"/>
      <c r="AM1901" s="39"/>
      <c r="AN190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02" spans="1:40" ht="19.5" customHeight="1" x14ac:dyDescent="0.25">
      <c r="A1902" s="32">
        <f t="shared" si="150"/>
        <v>2026</v>
      </c>
      <c r="B1902" s="32">
        <f t="shared" si="151"/>
        <v>1</v>
      </c>
      <c r="C1902" s="25">
        <v>46038</v>
      </c>
      <c r="D1902" s="57">
        <f t="shared" ca="1" si="148"/>
        <v>46097</v>
      </c>
      <c r="E1902" s="57" t="str">
        <f t="shared" ca="1" si="149"/>
        <v>2-Months</v>
      </c>
      <c r="F1902" s="57" t="str">
        <f>VLOOKUP(O1902,Stock[],5,FALSE)</f>
        <v>BE</v>
      </c>
      <c r="G1902" s="33" t="s">
        <v>2542</v>
      </c>
      <c r="H1902" s="38"/>
      <c r="I1902" s="34" t="s">
        <v>543</v>
      </c>
      <c r="J1902" s="32" t="str">
        <f>VLOOKUP(I1902,Customers[],2,FALSE)</f>
        <v>ရွှေခေတ်</v>
      </c>
      <c r="K1902" s="32" t="str">
        <f>VLOOKUP(I1902,Customers[],4,FALSE)</f>
        <v>Mahlaing</v>
      </c>
      <c r="L1902" s="32" t="str">
        <f>VLOOKUP(Table85[[#This Row],[CustomerID]],Table!H:K,3,0)</f>
        <v>မလှိုင်</v>
      </c>
      <c r="M1902" s="32" t="str">
        <f>VLOOKUP(I1902,Customers[],5,FALSE)</f>
        <v>Semi WS</v>
      </c>
      <c r="N1902" s="34" t="s">
        <v>10</v>
      </c>
      <c r="O1902" s="37" t="s">
        <v>2507</v>
      </c>
      <c r="P1902" s="32" t="str">
        <f>VLOOKUP(O1902,Stock[],2,FALSE)</f>
        <v>သံပုရာအရက်</v>
      </c>
      <c r="Q1902" s="35">
        <f>VLOOKUP(O1902,Stock[],3,FALSE)</f>
        <v>0.64</v>
      </c>
      <c r="R1902" s="35">
        <f>VLOOKUP(O1902,Stock[],4,FALSE)</f>
        <v>14</v>
      </c>
      <c r="S1902" s="37"/>
      <c r="T1902" s="35">
        <f>(DailySales!$S1902/DailySales!$R1902)+DailySales!$U1902</f>
        <v>25</v>
      </c>
      <c r="U1902" s="37">
        <v>25</v>
      </c>
      <c r="V1902" s="36">
        <f>+DailySales!$T1902*DailySales!$R1902</f>
        <v>350</v>
      </c>
      <c r="W1902" s="36">
        <f>+DailySales!$V1902*DailySales!$Q1902</f>
        <v>224</v>
      </c>
      <c r="X1902" s="36">
        <f>VLOOKUP(O1902,Stock[],6,FALSE)</f>
        <v>1330</v>
      </c>
      <c r="Y1902" s="36">
        <f>+DailySales!$V1902*DailySales!$X1902</f>
        <v>465500</v>
      </c>
      <c r="Z1902" s="37"/>
      <c r="AA1902" s="37"/>
      <c r="AB1902" s="37"/>
      <c r="AC1902" s="37"/>
      <c r="AD1902" s="37"/>
      <c r="AE1902" s="77">
        <v>8750</v>
      </c>
      <c r="AF1902" s="87"/>
      <c r="AG1902" s="39"/>
      <c r="AH1902" s="87">
        <v>46038</v>
      </c>
      <c r="AI1902" s="39">
        <v>474250</v>
      </c>
      <c r="AJ1902" s="87"/>
      <c r="AK1902" s="39"/>
      <c r="AL1902" s="34"/>
      <c r="AM1902" s="39"/>
      <c r="AN190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03" spans="1:40" ht="19.5" customHeight="1" x14ac:dyDescent="0.25">
      <c r="A1903" s="32">
        <f t="shared" si="150"/>
        <v>2026</v>
      </c>
      <c r="B1903" s="32">
        <f t="shared" si="151"/>
        <v>1</v>
      </c>
      <c r="C1903" s="25">
        <v>46038</v>
      </c>
      <c r="D1903" s="57">
        <f t="shared" ca="1" si="148"/>
        <v>46097</v>
      </c>
      <c r="E1903" s="57" t="str">
        <f t="shared" ca="1" si="149"/>
        <v>2-Months</v>
      </c>
      <c r="F1903" s="57" t="str">
        <f>VLOOKUP(O1903,Stock[],5,FALSE)</f>
        <v>BE</v>
      </c>
      <c r="G1903" s="33" t="s">
        <v>2542</v>
      </c>
      <c r="H1903" s="38"/>
      <c r="I1903" s="34" t="s">
        <v>543</v>
      </c>
      <c r="J1903" s="32" t="str">
        <f>VLOOKUP(I1903,Customers[],2,FALSE)</f>
        <v>ရွှေခေတ်</v>
      </c>
      <c r="K1903" s="32" t="str">
        <f>VLOOKUP(I1903,Customers[],4,FALSE)</f>
        <v>Mahlaing</v>
      </c>
      <c r="L1903" s="32" t="str">
        <f>VLOOKUP(Table85[[#This Row],[CustomerID]],Table!H:K,3,0)</f>
        <v>မလှိုင်</v>
      </c>
      <c r="M1903" s="32" t="str">
        <f>VLOOKUP(I1903,Customers[],5,FALSE)</f>
        <v>Semi WS</v>
      </c>
      <c r="N1903" s="34" t="s">
        <v>10</v>
      </c>
      <c r="O1903" s="37" t="s">
        <v>220</v>
      </c>
      <c r="P1903" s="32" t="str">
        <f>VLOOKUP(O1903,Stock[],2,FALSE)</f>
        <v>မြန်မာရှောက်ပျား</v>
      </c>
      <c r="Q1903" s="35">
        <f>VLOOKUP(O1903,Stock[],3,FALSE)</f>
        <v>0.64</v>
      </c>
      <c r="R1903" s="35">
        <f>VLOOKUP(O1903,Stock[],4,FALSE)</f>
        <v>14</v>
      </c>
      <c r="S1903" s="37"/>
      <c r="T1903" s="35">
        <f>(DailySales!$S1903/DailySales!$R1903)+DailySales!$U1903</f>
        <v>15</v>
      </c>
      <c r="U1903" s="37">
        <v>15</v>
      </c>
      <c r="V1903" s="36">
        <f>+DailySales!$T1903*DailySales!$R1903</f>
        <v>210</v>
      </c>
      <c r="W1903" s="36">
        <f>+DailySales!$V1903*DailySales!$Q1903</f>
        <v>134.4</v>
      </c>
      <c r="X1903" s="36">
        <f>VLOOKUP(O1903,Stock[],6,FALSE)</f>
        <v>1370</v>
      </c>
      <c r="Y1903" s="36">
        <f>+DailySales!$V1903*DailySales!$X1903</f>
        <v>287700</v>
      </c>
      <c r="Z1903" s="37"/>
      <c r="AA1903" s="37"/>
      <c r="AB1903" s="37"/>
      <c r="AC1903" s="37"/>
      <c r="AD1903" s="37"/>
      <c r="AE1903" s="77">
        <v>5250</v>
      </c>
      <c r="AF1903" s="87"/>
      <c r="AG1903" s="39"/>
      <c r="AH1903" s="87">
        <v>46038</v>
      </c>
      <c r="AI1903" s="39">
        <v>292950</v>
      </c>
      <c r="AJ1903" s="87"/>
      <c r="AK1903" s="39"/>
      <c r="AL1903" s="34"/>
      <c r="AM1903" s="39"/>
      <c r="AN190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04" spans="1:40" ht="19.5" customHeight="1" x14ac:dyDescent="0.25">
      <c r="A1904" s="32">
        <f t="shared" si="150"/>
        <v>2026</v>
      </c>
      <c r="B1904" s="32">
        <f t="shared" si="151"/>
        <v>1</v>
      </c>
      <c r="C1904" s="25">
        <v>46038</v>
      </c>
      <c r="D1904" s="57">
        <f t="shared" ca="1" si="148"/>
        <v>46097</v>
      </c>
      <c r="E1904" s="57" t="str">
        <f t="shared" ca="1" si="149"/>
        <v>2-Months</v>
      </c>
      <c r="F1904" s="57" t="str">
        <f>VLOOKUP(O1904,Stock[],5,FALSE)</f>
        <v>BE</v>
      </c>
      <c r="G1904" s="33" t="s">
        <v>2542</v>
      </c>
      <c r="H1904" s="38"/>
      <c r="I1904" s="34" t="s">
        <v>543</v>
      </c>
      <c r="J1904" s="32" t="str">
        <f>VLOOKUP(I1904,Customers[],2,FALSE)</f>
        <v>ရွှေခေတ်</v>
      </c>
      <c r="K1904" s="32" t="str">
        <f>VLOOKUP(I1904,Customers[],4,FALSE)</f>
        <v>Mahlaing</v>
      </c>
      <c r="L1904" s="32" t="str">
        <f>VLOOKUP(Table85[[#This Row],[CustomerID]],Table!H:K,3,0)</f>
        <v>မလှိုင်</v>
      </c>
      <c r="M1904" s="32" t="str">
        <f>VLOOKUP(I1904,Customers[],5,FALSE)</f>
        <v>Semi WS</v>
      </c>
      <c r="N1904" s="34" t="s">
        <v>10</v>
      </c>
      <c r="O1904" s="37" t="s">
        <v>2120</v>
      </c>
      <c r="P1904" s="32" t="str">
        <f>VLOOKUP(O1904,Stock[],2,FALSE)</f>
        <v>ဇေ အရက်သန့်</v>
      </c>
      <c r="Q1904" s="35">
        <f>VLOOKUP(O1904,Stock[],3,FALSE)</f>
        <v>0.64</v>
      </c>
      <c r="R1904" s="35">
        <f>VLOOKUP(O1904,Stock[],4,FALSE)</f>
        <v>14</v>
      </c>
      <c r="S1904" s="37"/>
      <c r="T1904" s="35">
        <f>(DailySales!$S1904/DailySales!$R1904)+DailySales!$U1904</f>
        <v>15</v>
      </c>
      <c r="U1904" s="37">
        <v>15</v>
      </c>
      <c r="V1904" s="36">
        <f>+DailySales!$T1904*DailySales!$R1904</f>
        <v>210</v>
      </c>
      <c r="W1904" s="36">
        <f>+DailySales!$V1904*DailySales!$Q1904</f>
        <v>134.4</v>
      </c>
      <c r="X1904" s="36">
        <f>VLOOKUP(O1904,Stock[],6,FALSE)</f>
        <v>1380</v>
      </c>
      <c r="Y1904" s="36">
        <f>+DailySales!$V1904*DailySales!$X1904</f>
        <v>289800</v>
      </c>
      <c r="Z1904" s="37"/>
      <c r="AA1904" s="37"/>
      <c r="AB1904" s="37"/>
      <c r="AC1904" s="37"/>
      <c r="AD1904" s="37"/>
      <c r="AE1904" s="77">
        <v>5250</v>
      </c>
      <c r="AF1904" s="87"/>
      <c r="AG1904" s="39"/>
      <c r="AH1904" s="87">
        <v>46038</v>
      </c>
      <c r="AI1904" s="39">
        <v>295050</v>
      </c>
      <c r="AJ1904" s="87"/>
      <c r="AK1904" s="39"/>
      <c r="AL1904" s="34"/>
      <c r="AM1904" s="39"/>
      <c r="AN190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05" spans="1:40" ht="19.5" customHeight="1" x14ac:dyDescent="0.25">
      <c r="A1905" s="32">
        <f t="shared" si="150"/>
        <v>2026</v>
      </c>
      <c r="B1905" s="32">
        <f t="shared" si="151"/>
        <v>1</v>
      </c>
      <c r="C1905" s="25">
        <v>46038</v>
      </c>
      <c r="D1905" s="57">
        <f t="shared" ca="1" si="148"/>
        <v>46097</v>
      </c>
      <c r="E1905" s="57" t="str">
        <f t="shared" ca="1" si="149"/>
        <v>2-Months</v>
      </c>
      <c r="F1905" s="57" t="str">
        <f>VLOOKUP(O1905,Stock[],5,FALSE)</f>
        <v>BE</v>
      </c>
      <c r="G1905" s="33" t="s">
        <v>2542</v>
      </c>
      <c r="H1905" s="38"/>
      <c r="I1905" s="34" t="s">
        <v>543</v>
      </c>
      <c r="J1905" s="32" t="str">
        <f>VLOOKUP(I1905,Customers[],2,FALSE)</f>
        <v>ရွှေခေတ်</v>
      </c>
      <c r="K1905" s="32" t="str">
        <f>VLOOKUP(I1905,Customers[],4,FALSE)</f>
        <v>Mahlaing</v>
      </c>
      <c r="L1905" s="32" t="str">
        <f>VLOOKUP(Table85[[#This Row],[CustomerID]],Table!H:K,3,0)</f>
        <v>မလှိုင်</v>
      </c>
      <c r="M1905" s="32" t="str">
        <f>VLOOKUP(I1905,Customers[],5,FALSE)</f>
        <v>Semi WS</v>
      </c>
      <c r="N1905" s="34" t="s">
        <v>10</v>
      </c>
      <c r="O1905" s="37" t="s">
        <v>202</v>
      </c>
      <c r="P1905" s="32" t="str">
        <f>VLOOKUP(O1905,Stock[],2,FALSE)</f>
        <v>"ဇေ" Vodka 700ml</v>
      </c>
      <c r="Q1905" s="35">
        <f>VLOOKUP(O1905,Stock[],3,FALSE)</f>
        <v>0.7</v>
      </c>
      <c r="R1905" s="35">
        <f>VLOOKUP(O1905,Stock[],4,FALSE)</f>
        <v>12</v>
      </c>
      <c r="S1905" s="37"/>
      <c r="T1905" s="35">
        <f>(DailySales!$S1905/DailySales!$R1905)+DailySales!$U1905</f>
        <v>2</v>
      </c>
      <c r="U1905" s="37">
        <v>2</v>
      </c>
      <c r="V1905" s="36">
        <f>+DailySales!$T1905*DailySales!$R1905</f>
        <v>24</v>
      </c>
      <c r="W1905" s="36">
        <f>+DailySales!$V1905*DailySales!$Q1905</f>
        <v>16.799999999999997</v>
      </c>
      <c r="X1905" s="36">
        <f>VLOOKUP(O1905,Stock[],6,FALSE)</f>
        <v>2020</v>
      </c>
      <c r="Y1905" s="36">
        <f>+DailySales!$V1905*DailySales!$X1905</f>
        <v>48480</v>
      </c>
      <c r="Z1905" s="37"/>
      <c r="AA1905" s="37"/>
      <c r="AB1905" s="37"/>
      <c r="AC1905" s="37">
        <v>5390</v>
      </c>
      <c r="AD1905" s="37"/>
      <c r="AE1905" s="77">
        <v>700</v>
      </c>
      <c r="AF1905" s="87"/>
      <c r="AG1905" s="39"/>
      <c r="AH1905" s="87">
        <v>46038</v>
      </c>
      <c r="AI1905" s="39">
        <v>43790</v>
      </c>
      <c r="AJ1905" s="87"/>
      <c r="AK1905" s="39"/>
      <c r="AL1905" s="34"/>
      <c r="AM1905" s="39"/>
      <c r="AN190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06" spans="1:40" ht="19.5" customHeight="1" x14ac:dyDescent="0.25">
      <c r="A1906" s="32">
        <f t="shared" si="150"/>
        <v>2026</v>
      </c>
      <c r="B1906" s="32">
        <f t="shared" si="151"/>
        <v>1</v>
      </c>
      <c r="C1906" s="25">
        <v>46038</v>
      </c>
      <c r="D1906" s="57">
        <f t="shared" ca="1" si="148"/>
        <v>46097</v>
      </c>
      <c r="E1906" s="57" t="str">
        <f t="shared" ca="1" si="149"/>
        <v>2-Months</v>
      </c>
      <c r="F1906" s="57" t="str">
        <f>VLOOKUP(O1906,Stock[],5,FALSE)</f>
        <v>BE</v>
      </c>
      <c r="G1906" s="33" t="s">
        <v>2543</v>
      </c>
      <c r="H1906" s="38"/>
      <c r="I1906" s="34" t="s">
        <v>181</v>
      </c>
      <c r="J1906" s="32" t="str">
        <f>VLOOKUP(I1906,Customers[],2,FALSE)</f>
        <v>ရွှေမြင်း(ရွှေခြင်္သေ့)</v>
      </c>
      <c r="K1906" s="32" t="str">
        <f>VLOOKUP(I1906,Customers[],4,FALSE)</f>
        <v>Meiktila</v>
      </c>
      <c r="L1906" s="32" t="str">
        <f>VLOOKUP(Table85[[#This Row],[CustomerID]],Table!H:K,3,0)</f>
        <v>မိတ္ထီလာ</v>
      </c>
      <c r="M1906" s="32" t="str">
        <f>VLOOKUP(I1906,Customers[],5,FALSE)</f>
        <v>WholeSales/Contract</v>
      </c>
      <c r="N1906" s="34" t="s">
        <v>10</v>
      </c>
      <c r="O1906" s="37" t="s">
        <v>2507</v>
      </c>
      <c r="P1906" s="32" t="str">
        <f>VLOOKUP(O1906,Stock[],2,FALSE)</f>
        <v>သံပုရာအရက်</v>
      </c>
      <c r="Q1906" s="35">
        <f>VLOOKUP(O1906,Stock[],3,FALSE)</f>
        <v>0.64</v>
      </c>
      <c r="R1906" s="35">
        <f>VLOOKUP(O1906,Stock[],4,FALSE)</f>
        <v>14</v>
      </c>
      <c r="S1906" s="37"/>
      <c r="T1906" s="35">
        <f>(DailySales!$S1906/DailySales!$R1906)+DailySales!$U1906</f>
        <v>15</v>
      </c>
      <c r="U1906" s="37">
        <v>15</v>
      </c>
      <c r="V1906" s="36">
        <f>+DailySales!$T1906*DailySales!$R1906</f>
        <v>210</v>
      </c>
      <c r="W1906" s="36">
        <f>+DailySales!$V1906*DailySales!$Q1906</f>
        <v>134.4</v>
      </c>
      <c r="X1906" s="36">
        <f>VLOOKUP(O1906,Stock[],6,FALSE)</f>
        <v>1330</v>
      </c>
      <c r="Y1906" s="36">
        <f>+DailySales!$V1906*DailySales!$X1906</f>
        <v>279300</v>
      </c>
      <c r="Z1906" s="37"/>
      <c r="AA1906" s="37"/>
      <c r="AB1906" s="37"/>
      <c r="AC1906" s="37"/>
      <c r="AD1906" s="37"/>
      <c r="AE1906" s="77"/>
      <c r="AF1906" s="87"/>
      <c r="AG1906" s="39"/>
      <c r="AH1906" s="38">
        <v>46072</v>
      </c>
      <c r="AI1906" s="39">
        <v>279300</v>
      </c>
      <c r="AJ1906" s="87"/>
      <c r="AK1906" s="39"/>
      <c r="AL1906" s="34"/>
      <c r="AM1906" s="39"/>
      <c r="AN190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07" spans="1:40" ht="19.5" customHeight="1" x14ac:dyDescent="0.25">
      <c r="A1907" s="32">
        <f t="shared" si="150"/>
        <v>2026</v>
      </c>
      <c r="B1907" s="32">
        <f t="shared" si="151"/>
        <v>1</v>
      </c>
      <c r="C1907" s="25">
        <v>46038</v>
      </c>
      <c r="D1907" s="57">
        <f t="shared" ca="1" si="148"/>
        <v>46097</v>
      </c>
      <c r="E1907" s="57" t="str">
        <f t="shared" ca="1" si="149"/>
        <v>2-Months</v>
      </c>
      <c r="F1907" s="57" t="str">
        <f>VLOOKUP(O1907,Stock[],5,FALSE)</f>
        <v>BE</v>
      </c>
      <c r="G1907" s="33" t="s">
        <v>2543</v>
      </c>
      <c r="H1907" s="38"/>
      <c r="I1907" s="34" t="s">
        <v>181</v>
      </c>
      <c r="J1907" s="32" t="str">
        <f>VLOOKUP(I1907,Customers[],2,FALSE)</f>
        <v>ရွှေမြင်း(ရွှေခြင်္သေ့)</v>
      </c>
      <c r="K1907" s="32" t="str">
        <f>VLOOKUP(I1907,Customers[],4,FALSE)</f>
        <v>Meiktila</v>
      </c>
      <c r="L1907" s="32" t="str">
        <f>VLOOKUP(Table85[[#This Row],[CustomerID]],Table!H:K,3,0)</f>
        <v>မိတ္ထီလာ</v>
      </c>
      <c r="M1907" s="32" t="str">
        <f>VLOOKUP(I1907,Customers[],5,FALSE)</f>
        <v>WholeSales/Contract</v>
      </c>
      <c r="N1907" s="34" t="s">
        <v>10</v>
      </c>
      <c r="O1907" s="37" t="s">
        <v>220</v>
      </c>
      <c r="P1907" s="32" t="str">
        <f>VLOOKUP(O1907,Stock[],2,FALSE)</f>
        <v>မြန်မာရှောက်ပျား</v>
      </c>
      <c r="Q1907" s="35">
        <f>VLOOKUP(O1907,Stock[],3,FALSE)</f>
        <v>0.64</v>
      </c>
      <c r="R1907" s="35">
        <f>VLOOKUP(O1907,Stock[],4,FALSE)</f>
        <v>14</v>
      </c>
      <c r="S1907" s="37"/>
      <c r="T1907" s="35">
        <f>(DailySales!$S1907/DailySales!$R1907)+DailySales!$U1907</f>
        <v>15</v>
      </c>
      <c r="U1907" s="37">
        <v>15</v>
      </c>
      <c r="V1907" s="36">
        <f>+DailySales!$T1907*DailySales!$R1907</f>
        <v>210</v>
      </c>
      <c r="W1907" s="36">
        <f>+DailySales!$V1907*DailySales!$Q1907</f>
        <v>134.4</v>
      </c>
      <c r="X1907" s="36">
        <f>VLOOKUP(O1907,Stock[],6,FALSE)</f>
        <v>1370</v>
      </c>
      <c r="Y1907" s="36">
        <f>+DailySales!$V1907*DailySales!$X1907</f>
        <v>287700</v>
      </c>
      <c r="Z1907" s="37"/>
      <c r="AA1907" s="37"/>
      <c r="AB1907" s="37"/>
      <c r="AC1907" s="37"/>
      <c r="AD1907" s="37"/>
      <c r="AE1907" s="77"/>
      <c r="AF1907" s="87"/>
      <c r="AG1907" s="39"/>
      <c r="AH1907" s="38">
        <v>46072</v>
      </c>
      <c r="AI1907" s="39">
        <v>287700</v>
      </c>
      <c r="AJ1907" s="87"/>
      <c r="AK1907" s="39"/>
      <c r="AL1907" s="34"/>
      <c r="AM1907" s="39"/>
      <c r="AN190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08" spans="1:40" ht="19.5" customHeight="1" x14ac:dyDescent="0.25">
      <c r="A1908" s="32">
        <f t="shared" si="150"/>
        <v>2026</v>
      </c>
      <c r="B1908" s="32">
        <f t="shared" si="151"/>
        <v>1</v>
      </c>
      <c r="C1908" s="25">
        <v>46038</v>
      </c>
      <c r="D1908" s="57">
        <f t="shared" ca="1" si="148"/>
        <v>46097</v>
      </c>
      <c r="E1908" s="57" t="str">
        <f t="shared" ca="1" si="149"/>
        <v>2-Months</v>
      </c>
      <c r="F1908" s="57" t="str">
        <f>VLOOKUP(O1908,Stock[],5,FALSE)</f>
        <v>BE</v>
      </c>
      <c r="G1908" s="33" t="s">
        <v>2543</v>
      </c>
      <c r="H1908" s="38"/>
      <c r="I1908" s="34" t="s">
        <v>181</v>
      </c>
      <c r="J1908" s="32" t="str">
        <f>VLOOKUP(I1908,Customers[],2,FALSE)</f>
        <v>ရွှေမြင်း(ရွှေခြင်္သေ့)</v>
      </c>
      <c r="K1908" s="32" t="str">
        <f>VLOOKUP(I1908,Customers[],4,FALSE)</f>
        <v>Meiktila</v>
      </c>
      <c r="L1908" s="32" t="str">
        <f>VLOOKUP(Table85[[#This Row],[CustomerID]],Table!H:K,3,0)</f>
        <v>မိတ္ထီလာ</v>
      </c>
      <c r="M1908" s="32" t="str">
        <f>VLOOKUP(I1908,Customers[],5,FALSE)</f>
        <v>WholeSales/Contract</v>
      </c>
      <c r="N1908" s="34" t="s">
        <v>10</v>
      </c>
      <c r="O1908" s="37" t="s">
        <v>217</v>
      </c>
      <c r="P1908" s="32" t="str">
        <f>VLOOKUP(O1908,Stock[],2,FALSE)</f>
        <v>လိမ္မော်ဖြူ</v>
      </c>
      <c r="Q1908" s="35">
        <f>VLOOKUP(O1908,Stock[],3,FALSE)</f>
        <v>0.64</v>
      </c>
      <c r="R1908" s="35">
        <f>VLOOKUP(O1908,Stock[],4,FALSE)</f>
        <v>24</v>
      </c>
      <c r="S1908" s="37"/>
      <c r="T1908" s="35">
        <f>(DailySales!$S1908/DailySales!$R1908)+DailySales!$U1908</f>
        <v>20</v>
      </c>
      <c r="U1908" s="37">
        <v>20</v>
      </c>
      <c r="V1908" s="36">
        <f>+DailySales!$T1908*DailySales!$R1908</f>
        <v>480</v>
      </c>
      <c r="W1908" s="36">
        <f>+DailySales!$V1908*DailySales!$Q1908</f>
        <v>307.2</v>
      </c>
      <c r="X1908" s="36">
        <f>VLOOKUP(O1908,Stock[],6,FALSE)</f>
        <v>1330</v>
      </c>
      <c r="Y1908" s="36">
        <f>+DailySales!$V1908*DailySales!$X1908</f>
        <v>638400</v>
      </c>
      <c r="Z1908" s="37"/>
      <c r="AA1908" s="37"/>
      <c r="AB1908" s="37"/>
      <c r="AC1908" s="37"/>
      <c r="AD1908" s="37"/>
      <c r="AE1908" s="77"/>
      <c r="AF1908" s="87"/>
      <c r="AG1908" s="39"/>
      <c r="AH1908" s="38">
        <v>46072</v>
      </c>
      <c r="AI1908" s="39">
        <v>638400</v>
      </c>
      <c r="AJ1908" s="87"/>
      <c r="AK1908" s="39"/>
      <c r="AL1908" s="34"/>
      <c r="AM1908" s="39"/>
      <c r="AN190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09" spans="1:40" ht="19.5" customHeight="1" x14ac:dyDescent="0.25">
      <c r="A1909" s="32">
        <f t="shared" si="150"/>
        <v>2026</v>
      </c>
      <c r="B1909" s="32">
        <f t="shared" si="151"/>
        <v>1</v>
      </c>
      <c r="C1909" s="25">
        <v>46038</v>
      </c>
      <c r="D1909" s="57">
        <f t="shared" ca="1" si="148"/>
        <v>46097</v>
      </c>
      <c r="E1909" s="57" t="str">
        <f t="shared" ca="1" si="149"/>
        <v>2-Months</v>
      </c>
      <c r="F1909" s="57" t="str">
        <f>VLOOKUP(O1909,Stock[],5,FALSE)</f>
        <v>BE</v>
      </c>
      <c r="G1909" s="33" t="s">
        <v>2543</v>
      </c>
      <c r="H1909" s="38"/>
      <c r="I1909" s="34" t="s">
        <v>181</v>
      </c>
      <c r="J1909" s="32" t="str">
        <f>VLOOKUP(I1909,Customers[],2,FALSE)</f>
        <v>ရွှေမြင်း(ရွှေခြင်္သေ့)</v>
      </c>
      <c r="K1909" s="32" t="str">
        <f>VLOOKUP(I1909,Customers[],4,FALSE)</f>
        <v>Meiktila</v>
      </c>
      <c r="L1909" s="32" t="str">
        <f>VLOOKUP(Table85[[#This Row],[CustomerID]],Table!H:K,3,0)</f>
        <v>မိတ္ထီလာ</v>
      </c>
      <c r="M1909" s="32" t="str">
        <f>VLOOKUP(I1909,Customers[],5,FALSE)</f>
        <v>WholeSales/Contract</v>
      </c>
      <c r="N1909" s="34" t="s">
        <v>10</v>
      </c>
      <c r="O1909" s="37" t="s">
        <v>2120</v>
      </c>
      <c r="P1909" s="32" t="str">
        <f>VLOOKUP(O1909,Stock[],2,FALSE)</f>
        <v>ဇေ အရက်သန့်</v>
      </c>
      <c r="Q1909" s="35">
        <f>VLOOKUP(O1909,Stock[],3,FALSE)</f>
        <v>0.64</v>
      </c>
      <c r="R1909" s="35">
        <f>VLOOKUP(O1909,Stock[],4,FALSE)</f>
        <v>14</v>
      </c>
      <c r="S1909" s="37"/>
      <c r="T1909" s="35">
        <f>(DailySales!$S1909/DailySales!$R1909)+DailySales!$U1909</f>
        <v>15</v>
      </c>
      <c r="U1909" s="37">
        <v>15</v>
      </c>
      <c r="V1909" s="36">
        <f>+DailySales!$T1909*DailySales!$R1909</f>
        <v>210</v>
      </c>
      <c r="W1909" s="36">
        <f>+DailySales!$V1909*DailySales!$Q1909</f>
        <v>134.4</v>
      </c>
      <c r="X1909" s="36">
        <f>VLOOKUP(O1909,Stock[],6,FALSE)</f>
        <v>1380</v>
      </c>
      <c r="Y1909" s="36">
        <f>+DailySales!$V1909*DailySales!$X1909</f>
        <v>289800</v>
      </c>
      <c r="Z1909" s="37"/>
      <c r="AA1909" s="37"/>
      <c r="AB1909" s="37"/>
      <c r="AC1909" s="37"/>
      <c r="AD1909" s="37"/>
      <c r="AE1909" s="77"/>
      <c r="AF1909" s="87"/>
      <c r="AG1909" s="39"/>
      <c r="AH1909" s="38">
        <v>46072</v>
      </c>
      <c r="AI1909" s="39">
        <v>289800</v>
      </c>
      <c r="AJ1909" s="87"/>
      <c r="AK1909" s="39"/>
      <c r="AL1909" s="34"/>
      <c r="AM1909" s="39"/>
      <c r="AN190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10" spans="1:40" ht="19.5" customHeight="1" x14ac:dyDescent="0.25">
      <c r="A1910" s="32">
        <f t="shared" si="150"/>
        <v>2026</v>
      </c>
      <c r="B1910" s="32">
        <f t="shared" si="151"/>
        <v>1</v>
      </c>
      <c r="C1910" s="25">
        <v>46038</v>
      </c>
      <c r="D1910" s="57">
        <f t="shared" ca="1" si="148"/>
        <v>46097</v>
      </c>
      <c r="E1910" s="57" t="str">
        <f t="shared" ca="1" si="149"/>
        <v>2-Months</v>
      </c>
      <c r="F1910" s="57" t="str">
        <f>VLOOKUP(O1910,Stock[],5,FALSE)</f>
        <v>BE</v>
      </c>
      <c r="G1910" s="33" t="s">
        <v>2543</v>
      </c>
      <c r="H1910" s="38"/>
      <c r="I1910" s="34" t="s">
        <v>181</v>
      </c>
      <c r="J1910" s="32" t="str">
        <f>VLOOKUP(I1910,Customers[],2,FALSE)</f>
        <v>ရွှေမြင်း(ရွှေခြင်္သေ့)</v>
      </c>
      <c r="K1910" s="32" t="str">
        <f>VLOOKUP(I1910,Customers[],4,FALSE)</f>
        <v>Meiktila</v>
      </c>
      <c r="L1910" s="32" t="str">
        <f>VLOOKUP(Table85[[#This Row],[CustomerID]],Table!H:K,3,0)</f>
        <v>မိတ္ထီလာ</v>
      </c>
      <c r="M1910" s="32" t="str">
        <f>VLOOKUP(I1910,Customers[],5,FALSE)</f>
        <v>WholeSales/Contract</v>
      </c>
      <c r="N1910" s="34" t="s">
        <v>10</v>
      </c>
      <c r="O1910" s="37" t="s">
        <v>214</v>
      </c>
      <c r="P1910" s="32" t="str">
        <f>VLOOKUP(O1910,Stock[],2,FALSE)</f>
        <v>ကောင်းကြည်</v>
      </c>
      <c r="Q1910" s="35">
        <f>VLOOKUP(O1910,Stock[],3,FALSE)</f>
        <v>0.64</v>
      </c>
      <c r="R1910" s="35">
        <f>VLOOKUP(O1910,Stock[],4,FALSE)</f>
        <v>14</v>
      </c>
      <c r="S1910" s="37"/>
      <c r="T1910" s="35">
        <f>(DailySales!$S1910/DailySales!$R1910)+DailySales!$U1910</f>
        <v>15</v>
      </c>
      <c r="U1910" s="37">
        <v>15</v>
      </c>
      <c r="V1910" s="36">
        <f>+DailySales!$T1910*DailySales!$R1910</f>
        <v>210</v>
      </c>
      <c r="W1910" s="36">
        <f>+DailySales!$V1910*DailySales!$Q1910</f>
        <v>134.4</v>
      </c>
      <c r="X1910" s="36">
        <f>VLOOKUP(O1910,Stock[],6,FALSE)</f>
        <v>1330</v>
      </c>
      <c r="Y1910" s="36">
        <f>+DailySales!$V1910*DailySales!$X1910</f>
        <v>279300</v>
      </c>
      <c r="Z1910" s="37"/>
      <c r="AA1910" s="37"/>
      <c r="AB1910" s="37"/>
      <c r="AC1910" s="37"/>
      <c r="AD1910" s="37"/>
      <c r="AE1910" s="77"/>
      <c r="AF1910" s="87"/>
      <c r="AG1910" s="39"/>
      <c r="AH1910" s="38">
        <v>46072</v>
      </c>
      <c r="AI1910" s="39">
        <v>279300</v>
      </c>
      <c r="AJ1910" s="87"/>
      <c r="AK1910" s="39"/>
      <c r="AL1910" s="34"/>
      <c r="AM1910" s="39"/>
      <c r="AN191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11" spans="1:40" ht="19.5" customHeight="1" x14ac:dyDescent="0.25">
      <c r="A1911" s="32">
        <f t="shared" si="150"/>
        <v>2026</v>
      </c>
      <c r="B1911" s="32">
        <f t="shared" si="151"/>
        <v>1</v>
      </c>
      <c r="C1911" s="25">
        <v>46038</v>
      </c>
      <c r="D1911" s="57">
        <f t="shared" ca="1" si="148"/>
        <v>46097</v>
      </c>
      <c r="E1911" s="57" t="str">
        <f t="shared" ca="1" si="149"/>
        <v>2-Months</v>
      </c>
      <c r="F1911" s="57" t="str">
        <f>VLOOKUP(O1911,Stock[],5,FALSE)</f>
        <v>BE</v>
      </c>
      <c r="G1911" s="33" t="s">
        <v>2544</v>
      </c>
      <c r="H1911" s="38"/>
      <c r="I1911" s="34" t="s">
        <v>180</v>
      </c>
      <c r="J1911" s="32" t="str">
        <f>VLOOKUP(I1911,Customers[],2,FALSE)</f>
        <v>ရွှေမြင်း</v>
      </c>
      <c r="K1911" s="32" t="str">
        <f>VLOOKUP(I1911,Customers[],4,FALSE)</f>
        <v>Meiktila</v>
      </c>
      <c r="L1911" s="32" t="str">
        <f>VLOOKUP(Table85[[#This Row],[CustomerID]],Table!H:K,3,0)</f>
        <v>မိတ္ထီလာ</v>
      </c>
      <c r="M1911" s="32" t="str">
        <f>VLOOKUP(I1911,Customers[],5,FALSE)</f>
        <v>WholeSales/Contract</v>
      </c>
      <c r="N1911" s="34" t="s">
        <v>10</v>
      </c>
      <c r="O1911" s="37" t="s">
        <v>220</v>
      </c>
      <c r="P1911" s="32" t="str">
        <f>VLOOKUP(O1911,Stock[],2,FALSE)</f>
        <v>မြန်မာရှောက်ပျား</v>
      </c>
      <c r="Q1911" s="35">
        <f>VLOOKUP(O1911,Stock[],3,FALSE)</f>
        <v>0.64</v>
      </c>
      <c r="R1911" s="35">
        <f>VLOOKUP(O1911,Stock[],4,FALSE)</f>
        <v>14</v>
      </c>
      <c r="S1911" s="37"/>
      <c r="T1911" s="35">
        <f>(DailySales!$S1911/DailySales!$R1911)+DailySales!$U1911</f>
        <v>30</v>
      </c>
      <c r="U1911" s="37">
        <v>30</v>
      </c>
      <c r="V1911" s="36">
        <f>+DailySales!$T1911*DailySales!$R1911</f>
        <v>420</v>
      </c>
      <c r="W1911" s="36">
        <f>+DailySales!$V1911*DailySales!$Q1911</f>
        <v>268.8</v>
      </c>
      <c r="X1911" s="36">
        <f>VLOOKUP(O1911,Stock[],6,FALSE)</f>
        <v>1370</v>
      </c>
      <c r="Y1911" s="36">
        <f>+DailySales!$V1911*DailySales!$X1911</f>
        <v>575400</v>
      </c>
      <c r="Z1911" s="37"/>
      <c r="AA1911" s="37"/>
      <c r="AB1911" s="37"/>
      <c r="AC1911" s="37"/>
      <c r="AD1911" s="37"/>
      <c r="AE1911" s="77"/>
      <c r="AF1911" s="87"/>
      <c r="AG1911" s="39"/>
      <c r="AH1911" s="38">
        <v>46072</v>
      </c>
      <c r="AI1911" s="39">
        <v>575400</v>
      </c>
      <c r="AJ1911" s="87"/>
      <c r="AK1911" s="39"/>
      <c r="AL1911" s="34"/>
      <c r="AM1911" s="39"/>
      <c r="AN191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12" spans="1:40" ht="19.5" customHeight="1" x14ac:dyDescent="0.25">
      <c r="A1912" s="32">
        <f t="shared" si="150"/>
        <v>2026</v>
      </c>
      <c r="B1912" s="32">
        <f t="shared" si="151"/>
        <v>1</v>
      </c>
      <c r="C1912" s="25">
        <v>46038</v>
      </c>
      <c r="D1912" s="57">
        <f t="shared" ca="1" si="148"/>
        <v>46097</v>
      </c>
      <c r="E1912" s="57" t="str">
        <f t="shared" ca="1" si="149"/>
        <v>2-Months</v>
      </c>
      <c r="F1912" s="57" t="str">
        <f>VLOOKUP(O1912,Stock[],5,FALSE)</f>
        <v>BE</v>
      </c>
      <c r="G1912" s="33" t="s">
        <v>2544</v>
      </c>
      <c r="H1912" s="38"/>
      <c r="I1912" s="34" t="s">
        <v>180</v>
      </c>
      <c r="J1912" s="32" t="str">
        <f>VLOOKUP(I1912,Customers[],2,FALSE)</f>
        <v>ရွှေမြင်း</v>
      </c>
      <c r="K1912" s="32" t="str">
        <f>VLOOKUP(I1912,Customers[],4,FALSE)</f>
        <v>Meiktila</v>
      </c>
      <c r="L1912" s="32" t="str">
        <f>VLOOKUP(Table85[[#This Row],[CustomerID]],Table!H:K,3,0)</f>
        <v>မိတ္ထီလာ</v>
      </c>
      <c r="M1912" s="32" t="str">
        <f>VLOOKUP(I1912,Customers[],5,FALSE)</f>
        <v>WholeSales/Contract</v>
      </c>
      <c r="N1912" s="34" t="s">
        <v>10</v>
      </c>
      <c r="O1912" s="37" t="s">
        <v>217</v>
      </c>
      <c r="P1912" s="32" t="str">
        <f>VLOOKUP(O1912,Stock[],2,FALSE)</f>
        <v>လိမ္မော်ဖြူ</v>
      </c>
      <c r="Q1912" s="35">
        <f>VLOOKUP(O1912,Stock[],3,FALSE)</f>
        <v>0.64</v>
      </c>
      <c r="R1912" s="35">
        <f>VLOOKUP(O1912,Stock[],4,FALSE)</f>
        <v>24</v>
      </c>
      <c r="S1912" s="37"/>
      <c r="T1912" s="35">
        <f>(DailySales!$S1912/DailySales!$R1912)+DailySales!$U1912</f>
        <v>30</v>
      </c>
      <c r="U1912" s="37">
        <v>30</v>
      </c>
      <c r="V1912" s="36">
        <f>+DailySales!$T1912*DailySales!$R1912</f>
        <v>720</v>
      </c>
      <c r="W1912" s="36">
        <f>+DailySales!$V1912*DailySales!$Q1912</f>
        <v>460.8</v>
      </c>
      <c r="X1912" s="36">
        <f>VLOOKUP(O1912,Stock[],6,FALSE)</f>
        <v>1330</v>
      </c>
      <c r="Y1912" s="36">
        <f>+DailySales!$V1912*DailySales!$X1912</f>
        <v>957600</v>
      </c>
      <c r="Z1912" s="37"/>
      <c r="AA1912" s="37"/>
      <c r="AB1912" s="37"/>
      <c r="AC1912" s="37"/>
      <c r="AD1912" s="37"/>
      <c r="AE1912" s="77"/>
      <c r="AF1912" s="87"/>
      <c r="AG1912" s="39"/>
      <c r="AH1912" s="38">
        <v>46072</v>
      </c>
      <c r="AI1912" s="39">
        <v>957600</v>
      </c>
      <c r="AJ1912" s="87"/>
      <c r="AK1912" s="39"/>
      <c r="AL1912" s="34"/>
      <c r="AM1912" s="39"/>
      <c r="AN191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13" spans="1:40" ht="19.5" customHeight="1" x14ac:dyDescent="0.25">
      <c r="A1913" s="32">
        <f t="shared" si="150"/>
        <v>2026</v>
      </c>
      <c r="B1913" s="32">
        <f t="shared" si="151"/>
        <v>1</v>
      </c>
      <c r="C1913" s="25">
        <v>46038</v>
      </c>
      <c r="D1913" s="57">
        <f t="shared" ca="1" si="148"/>
        <v>46097</v>
      </c>
      <c r="E1913" s="57" t="str">
        <f t="shared" ca="1" si="149"/>
        <v>2-Months</v>
      </c>
      <c r="F1913" s="57" t="str">
        <f>VLOOKUP(O1913,Stock[],5,FALSE)</f>
        <v>BE</v>
      </c>
      <c r="G1913" s="33" t="s">
        <v>2544</v>
      </c>
      <c r="H1913" s="38"/>
      <c r="I1913" s="34" t="s">
        <v>180</v>
      </c>
      <c r="J1913" s="32" t="str">
        <f>VLOOKUP(I1913,Customers[],2,FALSE)</f>
        <v>ရွှေမြင်း</v>
      </c>
      <c r="K1913" s="32" t="str">
        <f>VLOOKUP(I1913,Customers[],4,FALSE)</f>
        <v>Meiktila</v>
      </c>
      <c r="L1913" s="32" t="str">
        <f>VLOOKUP(Table85[[#This Row],[CustomerID]],Table!H:K,3,0)</f>
        <v>မိတ္ထီလာ</v>
      </c>
      <c r="M1913" s="32" t="str">
        <f>VLOOKUP(I1913,Customers[],5,FALSE)</f>
        <v>WholeSales/Contract</v>
      </c>
      <c r="N1913" s="34" t="s">
        <v>10</v>
      </c>
      <c r="O1913" s="37" t="s">
        <v>2120</v>
      </c>
      <c r="P1913" s="32" t="str">
        <f>VLOOKUP(O1913,Stock[],2,FALSE)</f>
        <v>ဇေ အရက်သန့်</v>
      </c>
      <c r="Q1913" s="35">
        <f>VLOOKUP(O1913,Stock[],3,FALSE)</f>
        <v>0.64</v>
      </c>
      <c r="R1913" s="35">
        <f>VLOOKUP(O1913,Stock[],4,FALSE)</f>
        <v>14</v>
      </c>
      <c r="S1913" s="37"/>
      <c r="T1913" s="35">
        <f>(DailySales!$S1913/DailySales!$R1913)+DailySales!$U1913</f>
        <v>10</v>
      </c>
      <c r="U1913" s="37">
        <v>10</v>
      </c>
      <c r="V1913" s="36">
        <f>+DailySales!$T1913*DailySales!$R1913</f>
        <v>140</v>
      </c>
      <c r="W1913" s="36">
        <f>+DailySales!$V1913*DailySales!$Q1913</f>
        <v>89.600000000000009</v>
      </c>
      <c r="X1913" s="36">
        <f>VLOOKUP(O1913,Stock[],6,FALSE)</f>
        <v>1380</v>
      </c>
      <c r="Y1913" s="36">
        <f>+DailySales!$V1913*DailySales!$X1913</f>
        <v>193200</v>
      </c>
      <c r="Z1913" s="37"/>
      <c r="AA1913" s="37"/>
      <c r="AB1913" s="37"/>
      <c r="AC1913" s="37"/>
      <c r="AD1913" s="37"/>
      <c r="AE1913" s="77"/>
      <c r="AF1913" s="87"/>
      <c r="AG1913" s="39"/>
      <c r="AH1913" s="38">
        <v>46072</v>
      </c>
      <c r="AI1913" s="39">
        <v>193200</v>
      </c>
      <c r="AJ1913" s="87"/>
      <c r="AK1913" s="39"/>
      <c r="AL1913" s="34"/>
      <c r="AM1913" s="39"/>
      <c r="AN191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14" spans="1:40" ht="19.5" customHeight="1" x14ac:dyDescent="0.25">
      <c r="A1914" s="32">
        <f t="shared" si="150"/>
        <v>2026</v>
      </c>
      <c r="B1914" s="32">
        <f t="shared" si="151"/>
        <v>1</v>
      </c>
      <c r="C1914" s="25">
        <v>46038</v>
      </c>
      <c r="D1914" s="57">
        <f t="shared" ca="1" si="148"/>
        <v>46097</v>
      </c>
      <c r="E1914" s="57" t="str">
        <f t="shared" ca="1" si="149"/>
        <v>2-Months</v>
      </c>
      <c r="F1914" s="57" t="str">
        <f>VLOOKUP(O1914,Stock[],5,FALSE)</f>
        <v>BE</v>
      </c>
      <c r="G1914" s="33" t="s">
        <v>2544</v>
      </c>
      <c r="H1914" s="38"/>
      <c r="I1914" s="34" t="s">
        <v>180</v>
      </c>
      <c r="J1914" s="32" t="str">
        <f>VLOOKUP(I1914,Customers[],2,FALSE)</f>
        <v>ရွှေမြင်း</v>
      </c>
      <c r="K1914" s="32" t="str">
        <f>VLOOKUP(I1914,Customers[],4,FALSE)</f>
        <v>Meiktila</v>
      </c>
      <c r="L1914" s="32" t="str">
        <f>VLOOKUP(Table85[[#This Row],[CustomerID]],Table!H:K,3,0)</f>
        <v>မိတ္ထီလာ</v>
      </c>
      <c r="M1914" s="32" t="str">
        <f>VLOOKUP(I1914,Customers[],5,FALSE)</f>
        <v>WholeSales/Contract</v>
      </c>
      <c r="N1914" s="34" t="s">
        <v>10</v>
      </c>
      <c r="O1914" s="37" t="s">
        <v>205</v>
      </c>
      <c r="P1914" s="32" t="str">
        <f>VLOOKUP(O1914,Stock[],2,FALSE)</f>
        <v>ကောင်းကြည် ကော် 25%  (1Ltr )</v>
      </c>
      <c r="Q1914" s="35">
        <f>VLOOKUP(O1914,Stock[],3,FALSE)</f>
        <v>1</v>
      </c>
      <c r="R1914" s="35">
        <f>VLOOKUP(O1914,Stock[],4,FALSE)</f>
        <v>12</v>
      </c>
      <c r="S1914" s="37"/>
      <c r="T1914" s="35">
        <f>(DailySales!$S1914/DailySales!$R1914)+DailySales!$U1914</f>
        <v>10</v>
      </c>
      <c r="U1914" s="37">
        <v>10</v>
      </c>
      <c r="V1914" s="36">
        <f>+DailySales!$T1914*DailySales!$R1914</f>
        <v>120</v>
      </c>
      <c r="W1914" s="36">
        <f>+DailySales!$V1914*DailySales!$Q1914</f>
        <v>120</v>
      </c>
      <c r="X1914" s="36">
        <f>VLOOKUP(O1914,Stock[],6,FALSE)</f>
        <v>1530</v>
      </c>
      <c r="Y1914" s="36">
        <f>+DailySales!$V1914*DailySales!$X1914</f>
        <v>183600</v>
      </c>
      <c r="Z1914" s="37"/>
      <c r="AA1914" s="37"/>
      <c r="AB1914" s="37"/>
      <c r="AC1914" s="37"/>
      <c r="AD1914" s="37"/>
      <c r="AE1914" s="77"/>
      <c r="AF1914" s="87"/>
      <c r="AG1914" s="39"/>
      <c r="AH1914" s="38">
        <v>46072</v>
      </c>
      <c r="AI1914" s="39">
        <v>183600</v>
      </c>
      <c r="AJ1914" s="87"/>
      <c r="AK1914" s="39"/>
      <c r="AL1914" s="34"/>
      <c r="AM1914" s="39"/>
      <c r="AN191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15" spans="1:40" ht="19.5" customHeight="1" x14ac:dyDescent="0.25">
      <c r="A1915" s="32">
        <f t="shared" si="150"/>
        <v>2026</v>
      </c>
      <c r="B1915" s="32">
        <f t="shared" si="151"/>
        <v>1</v>
      </c>
      <c r="C1915" s="25">
        <v>46038</v>
      </c>
      <c r="D1915" s="57">
        <f t="shared" ca="1" si="148"/>
        <v>46097</v>
      </c>
      <c r="E1915" s="57" t="str">
        <f t="shared" ca="1" si="149"/>
        <v>2-Months</v>
      </c>
      <c r="F1915" s="57" t="str">
        <f>VLOOKUP(O1915,Stock[],5,FALSE)</f>
        <v>BE</v>
      </c>
      <c r="G1915" s="33" t="s">
        <v>2545</v>
      </c>
      <c r="H1915" s="38"/>
      <c r="I1915" s="34" t="s">
        <v>180</v>
      </c>
      <c r="J1915" s="32" t="str">
        <f>VLOOKUP(I1915,Customers[],2,FALSE)</f>
        <v>ရွှေမြင်း</v>
      </c>
      <c r="K1915" s="32" t="str">
        <f>VLOOKUP(I1915,Customers[],4,FALSE)</f>
        <v>Meiktila</v>
      </c>
      <c r="L1915" s="32" t="str">
        <f>VLOOKUP(Table85[[#This Row],[CustomerID]],Table!H:K,3,0)</f>
        <v>မိတ္ထီလာ</v>
      </c>
      <c r="M1915" s="32" t="str">
        <f>VLOOKUP(I1915,Customers[],5,FALSE)</f>
        <v>WholeSales/Contract</v>
      </c>
      <c r="N1915" s="34" t="s">
        <v>10</v>
      </c>
      <c r="O1915" s="37" t="s">
        <v>2507</v>
      </c>
      <c r="P1915" s="32" t="str">
        <f>VLOOKUP(O1915,Stock[],2,FALSE)</f>
        <v>သံပုရာအရက်</v>
      </c>
      <c r="Q1915" s="35">
        <f>VLOOKUP(O1915,Stock[],3,FALSE)</f>
        <v>0.64</v>
      </c>
      <c r="R1915" s="35">
        <f>VLOOKUP(O1915,Stock[],4,FALSE)</f>
        <v>14</v>
      </c>
      <c r="S1915" s="37"/>
      <c r="T1915" s="35">
        <f>(DailySales!$S1915/DailySales!$R1915)+DailySales!$U1915</f>
        <v>15</v>
      </c>
      <c r="U1915" s="37">
        <v>15</v>
      </c>
      <c r="V1915" s="36">
        <f>+DailySales!$T1915*DailySales!$R1915</f>
        <v>210</v>
      </c>
      <c r="W1915" s="36">
        <f>+DailySales!$V1915*DailySales!$Q1915</f>
        <v>134.4</v>
      </c>
      <c r="X1915" s="36">
        <f>VLOOKUP(O1915,Stock[],6,FALSE)</f>
        <v>1330</v>
      </c>
      <c r="Y1915" s="36">
        <f>+DailySales!$V1915*DailySales!$X1915</f>
        <v>279300</v>
      </c>
      <c r="Z1915" s="37"/>
      <c r="AA1915" s="37"/>
      <c r="AB1915" s="37"/>
      <c r="AC1915" s="37"/>
      <c r="AD1915" s="37"/>
      <c r="AE1915" s="77"/>
      <c r="AF1915" s="87"/>
      <c r="AG1915" s="39"/>
      <c r="AH1915" s="38">
        <v>46072</v>
      </c>
      <c r="AI1915" s="39">
        <v>279300</v>
      </c>
      <c r="AJ1915" s="87"/>
      <c r="AK1915" s="39"/>
      <c r="AL1915" s="34"/>
      <c r="AM1915" s="39"/>
      <c r="AN191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16" spans="1:40" ht="19.5" customHeight="1" x14ac:dyDescent="0.25">
      <c r="A1916" s="32">
        <f t="shared" si="150"/>
        <v>2026</v>
      </c>
      <c r="B1916" s="32">
        <f t="shared" si="151"/>
        <v>1</v>
      </c>
      <c r="C1916" s="25">
        <v>46038</v>
      </c>
      <c r="D1916" s="57">
        <f t="shared" ca="1" si="148"/>
        <v>46097</v>
      </c>
      <c r="E1916" s="57" t="str">
        <f t="shared" ca="1" si="149"/>
        <v>2-Months</v>
      </c>
      <c r="F1916" s="57" t="str">
        <f>VLOOKUP(O1916,Stock[],5,FALSE)</f>
        <v>BE</v>
      </c>
      <c r="G1916" s="33" t="s">
        <v>2545</v>
      </c>
      <c r="H1916" s="38"/>
      <c r="I1916" s="34" t="s">
        <v>180</v>
      </c>
      <c r="J1916" s="32" t="str">
        <f>VLOOKUP(I1916,Customers[],2,FALSE)</f>
        <v>ရွှေမြင်း</v>
      </c>
      <c r="K1916" s="32" t="str">
        <f>VLOOKUP(I1916,Customers[],4,FALSE)</f>
        <v>Meiktila</v>
      </c>
      <c r="L1916" s="32" t="str">
        <f>VLOOKUP(Table85[[#This Row],[CustomerID]],Table!H:K,3,0)</f>
        <v>မိတ္ထီလာ</v>
      </c>
      <c r="M1916" s="32" t="str">
        <f>VLOOKUP(I1916,Customers[],5,FALSE)</f>
        <v>WholeSales/Contract</v>
      </c>
      <c r="N1916" s="34" t="s">
        <v>10</v>
      </c>
      <c r="O1916" s="37" t="s">
        <v>220</v>
      </c>
      <c r="P1916" s="32" t="str">
        <f>VLOOKUP(O1916,Stock[],2,FALSE)</f>
        <v>မြန်မာရှောက်ပျား</v>
      </c>
      <c r="Q1916" s="35">
        <f>VLOOKUP(O1916,Stock[],3,FALSE)</f>
        <v>0.64</v>
      </c>
      <c r="R1916" s="35">
        <f>VLOOKUP(O1916,Stock[],4,FALSE)</f>
        <v>14</v>
      </c>
      <c r="S1916" s="37"/>
      <c r="T1916" s="35">
        <f>(DailySales!$S1916/DailySales!$R1916)+DailySales!$U1916</f>
        <v>50</v>
      </c>
      <c r="U1916" s="37">
        <v>50</v>
      </c>
      <c r="V1916" s="36">
        <f>+DailySales!$T1916*DailySales!$R1916</f>
        <v>700</v>
      </c>
      <c r="W1916" s="36">
        <f>+DailySales!$V1916*DailySales!$Q1916</f>
        <v>448</v>
      </c>
      <c r="X1916" s="36">
        <f>VLOOKUP(O1916,Stock[],6,FALSE)</f>
        <v>1370</v>
      </c>
      <c r="Y1916" s="36">
        <f>+DailySales!$V1916*DailySales!$X1916</f>
        <v>959000</v>
      </c>
      <c r="Z1916" s="37"/>
      <c r="AA1916" s="37"/>
      <c r="AB1916" s="37"/>
      <c r="AC1916" s="37"/>
      <c r="AD1916" s="37"/>
      <c r="AE1916" s="77"/>
      <c r="AF1916" s="87"/>
      <c r="AG1916" s="39"/>
      <c r="AH1916" s="38">
        <v>46072</v>
      </c>
      <c r="AI1916" s="39">
        <v>959000</v>
      </c>
      <c r="AJ1916" s="87"/>
      <c r="AK1916" s="39"/>
      <c r="AL1916" s="34"/>
      <c r="AM1916" s="39"/>
      <c r="AN191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17" spans="1:40" ht="19.5" customHeight="1" x14ac:dyDescent="0.25">
      <c r="A1917" s="32">
        <f t="shared" si="150"/>
        <v>2026</v>
      </c>
      <c r="B1917" s="32">
        <f t="shared" si="151"/>
        <v>1</v>
      </c>
      <c r="C1917" s="25">
        <v>46038</v>
      </c>
      <c r="D1917" s="57">
        <f t="shared" ca="1" si="148"/>
        <v>46097</v>
      </c>
      <c r="E1917" s="57" t="str">
        <f t="shared" ca="1" si="149"/>
        <v>2-Months</v>
      </c>
      <c r="F1917" s="57" t="str">
        <f>VLOOKUP(O1917,Stock[],5,FALSE)</f>
        <v>BE</v>
      </c>
      <c r="G1917" s="33" t="s">
        <v>2545</v>
      </c>
      <c r="H1917" s="38"/>
      <c r="I1917" s="34" t="s">
        <v>180</v>
      </c>
      <c r="J1917" s="32" t="str">
        <f>VLOOKUP(I1917,Customers[],2,FALSE)</f>
        <v>ရွှေမြင်း</v>
      </c>
      <c r="K1917" s="32" t="str">
        <f>VLOOKUP(I1917,Customers[],4,FALSE)</f>
        <v>Meiktila</v>
      </c>
      <c r="L1917" s="32" t="str">
        <f>VLOOKUP(Table85[[#This Row],[CustomerID]],Table!H:K,3,0)</f>
        <v>မိတ္ထီလာ</v>
      </c>
      <c r="M1917" s="32" t="str">
        <f>VLOOKUP(I1917,Customers[],5,FALSE)</f>
        <v>WholeSales/Contract</v>
      </c>
      <c r="N1917" s="34" t="s">
        <v>10</v>
      </c>
      <c r="O1917" s="37" t="s">
        <v>217</v>
      </c>
      <c r="P1917" s="32" t="str">
        <f>VLOOKUP(O1917,Stock[],2,FALSE)</f>
        <v>လိမ္မော်ဖြူ</v>
      </c>
      <c r="Q1917" s="35">
        <f>VLOOKUP(O1917,Stock[],3,FALSE)</f>
        <v>0.64</v>
      </c>
      <c r="R1917" s="35">
        <f>VLOOKUP(O1917,Stock[],4,FALSE)</f>
        <v>24</v>
      </c>
      <c r="S1917" s="37"/>
      <c r="T1917" s="35">
        <f>(DailySales!$S1917/DailySales!$R1917)+DailySales!$U1917</f>
        <v>20</v>
      </c>
      <c r="U1917" s="37">
        <v>20</v>
      </c>
      <c r="V1917" s="36">
        <f>+DailySales!$T1917*DailySales!$R1917</f>
        <v>480</v>
      </c>
      <c r="W1917" s="36">
        <f>+DailySales!$V1917*DailySales!$Q1917</f>
        <v>307.2</v>
      </c>
      <c r="X1917" s="36">
        <f>VLOOKUP(O1917,Stock[],6,FALSE)</f>
        <v>1330</v>
      </c>
      <c r="Y1917" s="36">
        <f>+DailySales!$V1917*DailySales!$X1917</f>
        <v>638400</v>
      </c>
      <c r="Z1917" s="37"/>
      <c r="AA1917" s="37"/>
      <c r="AB1917" s="37"/>
      <c r="AC1917" s="37"/>
      <c r="AD1917" s="37"/>
      <c r="AE1917" s="77"/>
      <c r="AF1917" s="87"/>
      <c r="AG1917" s="39"/>
      <c r="AH1917" s="38">
        <v>46072</v>
      </c>
      <c r="AI1917" s="39">
        <v>638400</v>
      </c>
      <c r="AJ1917" s="87"/>
      <c r="AK1917" s="39"/>
      <c r="AL1917" s="34"/>
      <c r="AM1917" s="39"/>
      <c r="AN191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18" spans="1:40" ht="19.5" customHeight="1" x14ac:dyDescent="0.25">
      <c r="A1918" s="32">
        <f t="shared" si="150"/>
        <v>2026</v>
      </c>
      <c r="B1918" s="32">
        <f t="shared" si="151"/>
        <v>1</v>
      </c>
      <c r="C1918" s="25">
        <v>46038</v>
      </c>
      <c r="D1918" s="57">
        <f t="shared" ca="1" si="148"/>
        <v>46097</v>
      </c>
      <c r="E1918" s="57" t="str">
        <f t="shared" ca="1" si="149"/>
        <v>2-Months</v>
      </c>
      <c r="F1918" s="57" t="str">
        <f>VLOOKUP(O1918,Stock[],5,FALSE)</f>
        <v>BE</v>
      </c>
      <c r="G1918" s="33" t="s">
        <v>2545</v>
      </c>
      <c r="H1918" s="38"/>
      <c r="I1918" s="34" t="s">
        <v>180</v>
      </c>
      <c r="J1918" s="32" t="str">
        <f>VLOOKUP(I1918,Customers[],2,FALSE)</f>
        <v>ရွှေမြင်း</v>
      </c>
      <c r="K1918" s="32" t="str">
        <f>VLOOKUP(I1918,Customers[],4,FALSE)</f>
        <v>Meiktila</v>
      </c>
      <c r="L1918" s="32" t="str">
        <f>VLOOKUP(Table85[[#This Row],[CustomerID]],Table!H:K,3,0)</f>
        <v>မိတ္ထီလာ</v>
      </c>
      <c r="M1918" s="32" t="str">
        <f>VLOOKUP(I1918,Customers[],5,FALSE)</f>
        <v>WholeSales/Contract</v>
      </c>
      <c r="N1918" s="34" t="s">
        <v>10</v>
      </c>
      <c r="O1918" s="37" t="s">
        <v>218</v>
      </c>
      <c r="P1918" s="32" t="str">
        <f>VLOOKUP(O1918,Stock[],2,FALSE)</f>
        <v>Black Cat</v>
      </c>
      <c r="Q1918" s="35">
        <f>VLOOKUP(O1918,Stock[],3,FALSE)</f>
        <v>0.64</v>
      </c>
      <c r="R1918" s="35">
        <f>VLOOKUP(O1918,Stock[],4,FALSE)</f>
        <v>24</v>
      </c>
      <c r="S1918" s="37"/>
      <c r="T1918" s="35">
        <f>(DailySales!$S1918/DailySales!$R1918)+DailySales!$U1918</f>
        <v>5</v>
      </c>
      <c r="U1918" s="37">
        <v>5</v>
      </c>
      <c r="V1918" s="36">
        <f>+DailySales!$T1918*DailySales!$R1918</f>
        <v>120</v>
      </c>
      <c r="W1918" s="36">
        <f>+DailySales!$V1918*DailySales!$Q1918</f>
        <v>76.8</v>
      </c>
      <c r="X1918" s="36">
        <f>VLOOKUP(O1918,Stock[],6,FALSE)</f>
        <v>1330</v>
      </c>
      <c r="Y1918" s="36">
        <f>+DailySales!$V1918*DailySales!$X1918</f>
        <v>159600</v>
      </c>
      <c r="Z1918" s="37"/>
      <c r="AA1918" s="37"/>
      <c r="AB1918" s="37"/>
      <c r="AC1918" s="37"/>
      <c r="AD1918" s="37"/>
      <c r="AE1918" s="77"/>
      <c r="AF1918" s="87"/>
      <c r="AG1918" s="39"/>
      <c r="AH1918" s="38">
        <v>46072</v>
      </c>
      <c r="AI1918" s="39">
        <v>159600</v>
      </c>
      <c r="AJ1918" s="87"/>
      <c r="AK1918" s="39"/>
      <c r="AL1918" s="34"/>
      <c r="AM1918" s="39"/>
      <c r="AN191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19" spans="1:40" ht="19.5" customHeight="1" x14ac:dyDescent="0.25">
      <c r="A1919" s="32">
        <f t="shared" si="150"/>
        <v>2026</v>
      </c>
      <c r="B1919" s="32">
        <f t="shared" si="151"/>
        <v>1</v>
      </c>
      <c r="C1919" s="25">
        <v>46038</v>
      </c>
      <c r="D1919" s="57">
        <f t="shared" ca="1" si="148"/>
        <v>46097</v>
      </c>
      <c r="E1919" s="57" t="str">
        <f t="shared" ca="1" si="149"/>
        <v>2-Months</v>
      </c>
      <c r="F1919" s="57" t="str">
        <f>VLOOKUP(O1919,Stock[],5,FALSE)</f>
        <v>BE</v>
      </c>
      <c r="G1919" s="33" t="s">
        <v>2545</v>
      </c>
      <c r="H1919" s="38"/>
      <c r="I1919" s="34" t="s">
        <v>180</v>
      </c>
      <c r="J1919" s="32" t="str">
        <f>VLOOKUP(I1919,Customers[],2,FALSE)</f>
        <v>ရွှေမြင်း</v>
      </c>
      <c r="K1919" s="32" t="str">
        <f>VLOOKUP(I1919,Customers[],4,FALSE)</f>
        <v>Meiktila</v>
      </c>
      <c r="L1919" s="32" t="str">
        <f>VLOOKUP(Table85[[#This Row],[CustomerID]],Table!H:K,3,0)</f>
        <v>မိတ္ထီလာ</v>
      </c>
      <c r="M1919" s="32" t="str">
        <f>VLOOKUP(I1919,Customers[],5,FALSE)</f>
        <v>WholeSales/Contract</v>
      </c>
      <c r="N1919" s="34" t="s">
        <v>10</v>
      </c>
      <c r="O1919" s="37" t="s">
        <v>209</v>
      </c>
      <c r="P1919" s="32" t="str">
        <f>VLOOKUP(O1919,Stock[],2,FALSE)</f>
        <v>ဇေယျဝတီ Red</v>
      </c>
      <c r="Q1919" s="35">
        <f>VLOOKUP(O1919,Stock[],3,FALSE)</f>
        <v>0.64</v>
      </c>
      <c r="R1919" s="35">
        <f>VLOOKUP(O1919,Stock[],4,FALSE)</f>
        <v>14</v>
      </c>
      <c r="S1919" s="37"/>
      <c r="T1919" s="35">
        <f>(DailySales!$S1919/DailySales!$R1919)+DailySales!$U1919</f>
        <v>20</v>
      </c>
      <c r="U1919" s="37">
        <v>20</v>
      </c>
      <c r="V1919" s="36">
        <f>+DailySales!$T1919*DailySales!$R1919</f>
        <v>280</v>
      </c>
      <c r="W1919" s="36">
        <f>+DailySales!$V1919*DailySales!$Q1919</f>
        <v>179.20000000000002</v>
      </c>
      <c r="X1919" s="36">
        <f>VLOOKUP(O1919,Stock[],6,FALSE)</f>
        <v>1330</v>
      </c>
      <c r="Y1919" s="36">
        <f>+DailySales!$V1919*DailySales!$X1919</f>
        <v>372400</v>
      </c>
      <c r="Z1919" s="37"/>
      <c r="AA1919" s="37"/>
      <c r="AB1919" s="37"/>
      <c r="AC1919" s="37"/>
      <c r="AD1919" s="37"/>
      <c r="AE1919" s="77"/>
      <c r="AF1919" s="87"/>
      <c r="AG1919" s="39"/>
      <c r="AH1919" s="38">
        <v>46072</v>
      </c>
      <c r="AI1919" s="39">
        <v>372400</v>
      </c>
      <c r="AJ1919" s="87"/>
      <c r="AK1919" s="39"/>
      <c r="AL1919" s="34"/>
      <c r="AM1919" s="39"/>
      <c r="AN191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20" spans="1:40" ht="19.5" customHeight="1" x14ac:dyDescent="0.25">
      <c r="A1920" s="32">
        <f t="shared" si="150"/>
        <v>2026</v>
      </c>
      <c r="B1920" s="32">
        <f t="shared" si="151"/>
        <v>1</v>
      </c>
      <c r="C1920" s="25">
        <v>46038</v>
      </c>
      <c r="D1920" s="57">
        <f t="shared" ca="1" si="148"/>
        <v>46097</v>
      </c>
      <c r="E1920" s="57" t="str">
        <f t="shared" ca="1" si="149"/>
        <v>2-Months</v>
      </c>
      <c r="F1920" s="57" t="str">
        <f>VLOOKUP(O1920,Stock[],5,FALSE)</f>
        <v>BE</v>
      </c>
      <c r="G1920" s="33" t="s">
        <v>2545</v>
      </c>
      <c r="H1920" s="38"/>
      <c r="I1920" s="34" t="s">
        <v>180</v>
      </c>
      <c r="J1920" s="32" t="str">
        <f>VLOOKUP(I1920,Customers[],2,FALSE)</f>
        <v>ရွှေမြင်း</v>
      </c>
      <c r="K1920" s="32" t="str">
        <f>VLOOKUP(I1920,Customers[],4,FALSE)</f>
        <v>Meiktila</v>
      </c>
      <c r="L1920" s="32" t="str">
        <f>VLOOKUP(Table85[[#This Row],[CustomerID]],Table!H:K,3,0)</f>
        <v>မိတ္ထီလာ</v>
      </c>
      <c r="M1920" s="32" t="str">
        <f>VLOOKUP(I1920,Customers[],5,FALSE)</f>
        <v>WholeSales/Contract</v>
      </c>
      <c r="N1920" s="34" t="s">
        <v>10</v>
      </c>
      <c r="O1920" s="37" t="s">
        <v>214</v>
      </c>
      <c r="P1920" s="32" t="str">
        <f>VLOOKUP(O1920,Stock[],2,FALSE)</f>
        <v>ကောင်းကြည်</v>
      </c>
      <c r="Q1920" s="35">
        <f>VLOOKUP(O1920,Stock[],3,FALSE)</f>
        <v>0.64</v>
      </c>
      <c r="R1920" s="35">
        <f>VLOOKUP(O1920,Stock[],4,FALSE)</f>
        <v>14</v>
      </c>
      <c r="S1920" s="37"/>
      <c r="T1920" s="35">
        <f>(DailySales!$S1920/DailySales!$R1920)+DailySales!$U1920</f>
        <v>20</v>
      </c>
      <c r="U1920" s="37">
        <v>20</v>
      </c>
      <c r="V1920" s="36">
        <f>+DailySales!$T1920*DailySales!$R1920</f>
        <v>280</v>
      </c>
      <c r="W1920" s="36">
        <f>+DailySales!$V1920*DailySales!$Q1920</f>
        <v>179.20000000000002</v>
      </c>
      <c r="X1920" s="36">
        <f>VLOOKUP(O1920,Stock[],6,FALSE)</f>
        <v>1330</v>
      </c>
      <c r="Y1920" s="36">
        <f>+DailySales!$V1920*DailySales!$X1920</f>
        <v>372400</v>
      </c>
      <c r="Z1920" s="37"/>
      <c r="AA1920" s="37"/>
      <c r="AB1920" s="37"/>
      <c r="AC1920" s="37"/>
      <c r="AD1920" s="37"/>
      <c r="AE1920" s="77"/>
      <c r="AF1920" s="87"/>
      <c r="AG1920" s="39"/>
      <c r="AH1920" s="38">
        <v>46072</v>
      </c>
      <c r="AI1920" s="39">
        <v>372400</v>
      </c>
      <c r="AJ1920" s="87"/>
      <c r="AK1920" s="39"/>
      <c r="AL1920" s="34"/>
      <c r="AM1920" s="39"/>
      <c r="AN192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21" spans="1:40" ht="19.5" customHeight="1" x14ac:dyDescent="0.25">
      <c r="A1921" s="32">
        <f t="shared" si="150"/>
        <v>2026</v>
      </c>
      <c r="B1921" s="32">
        <f t="shared" si="151"/>
        <v>1</v>
      </c>
      <c r="C1921" s="25">
        <v>46038</v>
      </c>
      <c r="D1921" s="57">
        <f t="shared" ca="1" si="148"/>
        <v>46097</v>
      </c>
      <c r="E1921" s="57" t="str">
        <f t="shared" ca="1" si="149"/>
        <v>2-Months</v>
      </c>
      <c r="F1921" s="57" t="str">
        <f>VLOOKUP(O1921,Stock[],5,FALSE)</f>
        <v>BE</v>
      </c>
      <c r="G1921" s="33" t="s">
        <v>2545</v>
      </c>
      <c r="H1921" s="38"/>
      <c r="I1921" s="34" t="s">
        <v>180</v>
      </c>
      <c r="J1921" s="32" t="str">
        <f>VLOOKUP(I1921,Customers[],2,FALSE)</f>
        <v>ရွှေမြင်း</v>
      </c>
      <c r="K1921" s="32" t="str">
        <f>VLOOKUP(I1921,Customers[],4,FALSE)</f>
        <v>Meiktila</v>
      </c>
      <c r="L1921" s="32" t="str">
        <f>VLOOKUP(Table85[[#This Row],[CustomerID]],Table!H:K,3,0)</f>
        <v>မိတ္ထီလာ</v>
      </c>
      <c r="M1921" s="32" t="str">
        <f>VLOOKUP(I1921,Customers[],5,FALSE)</f>
        <v>WholeSales/Contract</v>
      </c>
      <c r="N1921" s="34" t="s">
        <v>10</v>
      </c>
      <c r="O1921" s="37" t="s">
        <v>205</v>
      </c>
      <c r="P1921" s="32" t="str">
        <f>VLOOKUP(O1921,Stock[],2,FALSE)</f>
        <v>ကောင်းကြည် ကော် 25%  (1Ltr )</v>
      </c>
      <c r="Q1921" s="35">
        <f>VLOOKUP(O1921,Stock[],3,FALSE)</f>
        <v>1</v>
      </c>
      <c r="R1921" s="35">
        <f>VLOOKUP(O1921,Stock[],4,FALSE)</f>
        <v>12</v>
      </c>
      <c r="S1921" s="37"/>
      <c r="T1921" s="35">
        <f>(DailySales!$S1921/DailySales!$R1921)+DailySales!$U1921</f>
        <v>20</v>
      </c>
      <c r="U1921" s="37">
        <v>20</v>
      </c>
      <c r="V1921" s="36">
        <f>+DailySales!$T1921*DailySales!$R1921</f>
        <v>240</v>
      </c>
      <c r="W1921" s="36">
        <f>+DailySales!$V1921*DailySales!$Q1921</f>
        <v>240</v>
      </c>
      <c r="X1921" s="36">
        <f>VLOOKUP(O1921,Stock[],6,FALSE)</f>
        <v>1530</v>
      </c>
      <c r="Y1921" s="36">
        <f>+DailySales!$V1921*DailySales!$X1921</f>
        <v>367200</v>
      </c>
      <c r="Z1921" s="37"/>
      <c r="AA1921" s="37"/>
      <c r="AB1921" s="37"/>
      <c r="AC1921" s="37"/>
      <c r="AD1921" s="37"/>
      <c r="AE1921" s="77"/>
      <c r="AF1921" s="87"/>
      <c r="AG1921" s="39"/>
      <c r="AH1921" s="38">
        <v>46072</v>
      </c>
      <c r="AI1921" s="39">
        <v>367200</v>
      </c>
      <c r="AJ1921" s="87"/>
      <c r="AK1921" s="39"/>
      <c r="AL1921" s="34"/>
      <c r="AM1921" s="39"/>
      <c r="AN192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22" spans="1:40" ht="19.5" customHeight="1" x14ac:dyDescent="0.25">
      <c r="A1922" s="32">
        <f t="shared" si="150"/>
        <v>2026</v>
      </c>
      <c r="B1922" s="32">
        <f t="shared" si="151"/>
        <v>1</v>
      </c>
      <c r="C1922" s="25">
        <v>46038</v>
      </c>
      <c r="D1922" s="57">
        <f t="shared" ref="D1922:D1985" ca="1" si="152">TODAY()</f>
        <v>46097</v>
      </c>
      <c r="E1922" s="57" t="str">
        <f t="shared" ref="E1922:E1985" ca="1" si="153">DATEDIF(C1922,D1922,"M")&amp;"-Months"</f>
        <v>2-Months</v>
      </c>
      <c r="F1922" s="57" t="str">
        <f>VLOOKUP(O1922,Stock[],5,FALSE)</f>
        <v>BE</v>
      </c>
      <c r="G1922" s="33" t="s">
        <v>2546</v>
      </c>
      <c r="H1922" s="38"/>
      <c r="I1922" s="34" t="s">
        <v>180</v>
      </c>
      <c r="J1922" s="32" t="str">
        <f>VLOOKUP(I1922,Customers[],2,FALSE)</f>
        <v>ရွှေမြင်း</v>
      </c>
      <c r="K1922" s="32" t="str">
        <f>VLOOKUP(I1922,Customers[],4,FALSE)</f>
        <v>Meiktila</v>
      </c>
      <c r="L1922" s="32" t="str">
        <f>VLOOKUP(Table85[[#This Row],[CustomerID]],Table!H:K,3,0)</f>
        <v>မိတ္ထီလာ</v>
      </c>
      <c r="M1922" s="32" t="str">
        <f>VLOOKUP(I1922,Customers[],5,FALSE)</f>
        <v>WholeSales/Contract</v>
      </c>
      <c r="N1922" s="34" t="s">
        <v>10</v>
      </c>
      <c r="O1922" s="37" t="s">
        <v>220</v>
      </c>
      <c r="P1922" s="32" t="str">
        <f>VLOOKUP(O1922,Stock[],2,FALSE)</f>
        <v>မြန်မာရှောက်ပျား</v>
      </c>
      <c r="Q1922" s="35">
        <f>VLOOKUP(O1922,Stock[],3,FALSE)</f>
        <v>0.64</v>
      </c>
      <c r="R1922" s="35">
        <f>VLOOKUP(O1922,Stock[],4,FALSE)</f>
        <v>14</v>
      </c>
      <c r="S1922" s="37"/>
      <c r="T1922" s="35">
        <f>(DailySales!$S1922/DailySales!$R1922)+DailySales!$U1922</f>
        <v>30</v>
      </c>
      <c r="U1922" s="37">
        <v>30</v>
      </c>
      <c r="V1922" s="36">
        <f>+DailySales!$T1922*DailySales!$R1922</f>
        <v>420</v>
      </c>
      <c r="W1922" s="36">
        <f>+DailySales!$V1922*DailySales!$Q1922</f>
        <v>268.8</v>
      </c>
      <c r="X1922" s="36">
        <f>VLOOKUP(O1922,Stock[],6,FALSE)</f>
        <v>1370</v>
      </c>
      <c r="Y1922" s="36">
        <f>+DailySales!$V1922*DailySales!$X1922</f>
        <v>575400</v>
      </c>
      <c r="Z1922" s="37"/>
      <c r="AA1922" s="37"/>
      <c r="AB1922" s="37"/>
      <c r="AC1922" s="37"/>
      <c r="AD1922" s="37"/>
      <c r="AE1922" s="77"/>
      <c r="AF1922" s="87"/>
      <c r="AG1922" s="39"/>
      <c r="AH1922" s="38">
        <v>46072</v>
      </c>
      <c r="AI1922" s="39">
        <v>575400</v>
      </c>
      <c r="AJ1922" s="87"/>
      <c r="AK1922" s="39"/>
      <c r="AL1922" s="34"/>
      <c r="AM1922" s="39"/>
      <c r="AN192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23" spans="1:40" ht="19.5" customHeight="1" x14ac:dyDescent="0.25">
      <c r="A1923" s="32">
        <f t="shared" si="150"/>
        <v>2026</v>
      </c>
      <c r="B1923" s="32">
        <f t="shared" si="151"/>
        <v>1</v>
      </c>
      <c r="C1923" s="25">
        <v>46038</v>
      </c>
      <c r="D1923" s="57">
        <f t="shared" ca="1" si="152"/>
        <v>46097</v>
      </c>
      <c r="E1923" s="57" t="str">
        <f t="shared" ca="1" si="153"/>
        <v>2-Months</v>
      </c>
      <c r="F1923" s="57" t="str">
        <f>VLOOKUP(O1923,Stock[],5,FALSE)</f>
        <v>BE</v>
      </c>
      <c r="G1923" s="33" t="s">
        <v>2546</v>
      </c>
      <c r="H1923" s="38"/>
      <c r="I1923" s="34" t="s">
        <v>180</v>
      </c>
      <c r="J1923" s="32" t="str">
        <f>VLOOKUP(I1923,Customers[],2,FALSE)</f>
        <v>ရွှေမြင်း</v>
      </c>
      <c r="K1923" s="32" t="str">
        <f>VLOOKUP(I1923,Customers[],4,FALSE)</f>
        <v>Meiktila</v>
      </c>
      <c r="L1923" s="32" t="str">
        <f>VLOOKUP(Table85[[#This Row],[CustomerID]],Table!H:K,3,0)</f>
        <v>မိတ္ထီလာ</v>
      </c>
      <c r="M1923" s="32" t="str">
        <f>VLOOKUP(I1923,Customers[],5,FALSE)</f>
        <v>WholeSales/Contract</v>
      </c>
      <c r="N1923" s="34" t="s">
        <v>10</v>
      </c>
      <c r="O1923" s="37" t="s">
        <v>217</v>
      </c>
      <c r="P1923" s="32" t="str">
        <f>VLOOKUP(O1923,Stock[],2,FALSE)</f>
        <v>လိမ္မော်ဖြူ</v>
      </c>
      <c r="Q1923" s="35">
        <f>VLOOKUP(O1923,Stock[],3,FALSE)</f>
        <v>0.64</v>
      </c>
      <c r="R1923" s="35">
        <f>VLOOKUP(O1923,Stock[],4,FALSE)</f>
        <v>24</v>
      </c>
      <c r="S1923" s="37"/>
      <c r="T1923" s="35">
        <f>(DailySales!$S1923/DailySales!$R1923)+DailySales!$U1923</f>
        <v>10</v>
      </c>
      <c r="U1923" s="37">
        <v>10</v>
      </c>
      <c r="V1923" s="36">
        <f>+DailySales!$T1923*DailySales!$R1923</f>
        <v>240</v>
      </c>
      <c r="W1923" s="36">
        <f>+DailySales!$V1923*DailySales!$Q1923</f>
        <v>153.6</v>
      </c>
      <c r="X1923" s="36">
        <f>VLOOKUP(O1923,Stock[],6,FALSE)</f>
        <v>1330</v>
      </c>
      <c r="Y1923" s="36">
        <f>+DailySales!$V1923*DailySales!$X1923</f>
        <v>319200</v>
      </c>
      <c r="Z1923" s="37"/>
      <c r="AA1923" s="37"/>
      <c r="AB1923" s="37"/>
      <c r="AC1923" s="37"/>
      <c r="AD1923" s="37"/>
      <c r="AE1923" s="77"/>
      <c r="AF1923" s="87"/>
      <c r="AG1923" s="39"/>
      <c r="AH1923" s="38">
        <v>46072</v>
      </c>
      <c r="AI1923" s="39">
        <v>319200</v>
      </c>
      <c r="AJ1923" s="87"/>
      <c r="AK1923" s="39"/>
      <c r="AL1923" s="34"/>
      <c r="AM1923" s="39"/>
      <c r="AN192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24" spans="1:40" ht="19.5" customHeight="1" x14ac:dyDescent="0.25">
      <c r="A1924" s="32">
        <f t="shared" si="150"/>
        <v>2026</v>
      </c>
      <c r="B1924" s="32">
        <f t="shared" si="151"/>
        <v>1</v>
      </c>
      <c r="C1924" s="25">
        <v>46038</v>
      </c>
      <c r="D1924" s="57">
        <f t="shared" ca="1" si="152"/>
        <v>46097</v>
      </c>
      <c r="E1924" s="57" t="str">
        <f t="shared" ca="1" si="153"/>
        <v>2-Months</v>
      </c>
      <c r="F1924" s="57" t="str">
        <f>VLOOKUP(O1924,Stock[],5,FALSE)</f>
        <v>BE</v>
      </c>
      <c r="G1924" s="33" t="s">
        <v>2546</v>
      </c>
      <c r="H1924" s="38"/>
      <c r="I1924" s="34" t="s">
        <v>180</v>
      </c>
      <c r="J1924" s="32" t="str">
        <f>VLOOKUP(I1924,Customers[],2,FALSE)</f>
        <v>ရွှေမြင်း</v>
      </c>
      <c r="K1924" s="32" t="str">
        <f>VLOOKUP(I1924,Customers[],4,FALSE)</f>
        <v>Meiktila</v>
      </c>
      <c r="L1924" s="32" t="str">
        <f>VLOOKUP(Table85[[#This Row],[CustomerID]],Table!H:K,3,0)</f>
        <v>မိတ္ထီလာ</v>
      </c>
      <c r="M1924" s="32" t="str">
        <f>VLOOKUP(I1924,Customers[],5,FALSE)</f>
        <v>WholeSales/Contract</v>
      </c>
      <c r="N1924" s="34" t="s">
        <v>10</v>
      </c>
      <c r="O1924" s="37" t="s">
        <v>2120</v>
      </c>
      <c r="P1924" s="32" t="str">
        <f>VLOOKUP(O1924,Stock[],2,FALSE)</f>
        <v>ဇေ အရက်သန့်</v>
      </c>
      <c r="Q1924" s="35">
        <f>VLOOKUP(O1924,Stock[],3,FALSE)</f>
        <v>0.64</v>
      </c>
      <c r="R1924" s="35">
        <f>VLOOKUP(O1924,Stock[],4,FALSE)</f>
        <v>14</v>
      </c>
      <c r="S1924" s="37"/>
      <c r="T1924" s="35">
        <f>(DailySales!$S1924/DailySales!$R1924)+DailySales!$U1924</f>
        <v>30</v>
      </c>
      <c r="U1924" s="37">
        <v>30</v>
      </c>
      <c r="V1924" s="36">
        <f>+DailySales!$T1924*DailySales!$R1924</f>
        <v>420</v>
      </c>
      <c r="W1924" s="36">
        <f>+DailySales!$V1924*DailySales!$Q1924</f>
        <v>268.8</v>
      </c>
      <c r="X1924" s="36">
        <f>VLOOKUP(O1924,Stock[],6,FALSE)</f>
        <v>1380</v>
      </c>
      <c r="Y1924" s="36">
        <f>+DailySales!$V1924*DailySales!$X1924</f>
        <v>579600</v>
      </c>
      <c r="Z1924" s="37"/>
      <c r="AA1924" s="37"/>
      <c r="AB1924" s="37"/>
      <c r="AC1924" s="37"/>
      <c r="AD1924" s="37"/>
      <c r="AE1924" s="77"/>
      <c r="AF1924" s="87"/>
      <c r="AG1924" s="39"/>
      <c r="AH1924" s="38">
        <v>46072</v>
      </c>
      <c r="AI1924" s="39">
        <v>579600</v>
      </c>
      <c r="AJ1924" s="87"/>
      <c r="AK1924" s="39"/>
      <c r="AL1924" s="34"/>
      <c r="AM1924" s="39"/>
      <c r="AN192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25" spans="1:40" ht="19.5" customHeight="1" x14ac:dyDescent="0.25">
      <c r="A1925" s="32">
        <f t="shared" si="150"/>
        <v>2026</v>
      </c>
      <c r="B1925" s="32">
        <f t="shared" si="151"/>
        <v>1</v>
      </c>
      <c r="C1925" s="25">
        <v>46038</v>
      </c>
      <c r="D1925" s="57">
        <f t="shared" ca="1" si="152"/>
        <v>46097</v>
      </c>
      <c r="E1925" s="57" t="str">
        <f t="shared" ca="1" si="153"/>
        <v>2-Months</v>
      </c>
      <c r="F1925" s="57" t="str">
        <f>VLOOKUP(O1925,Stock[],5,FALSE)</f>
        <v>BE</v>
      </c>
      <c r="G1925" s="33" t="s">
        <v>2547</v>
      </c>
      <c r="H1925" s="38"/>
      <c r="I1925" s="34" t="s">
        <v>233</v>
      </c>
      <c r="J1925" s="32" t="str">
        <f>VLOOKUP(I1925,Customers[],2,FALSE)</f>
        <v>ဦးဝင်းနိုင်</v>
      </c>
      <c r="K1925" s="32" t="str">
        <f>VLOOKUP(I1925,Customers[],4,FALSE)</f>
        <v>Wandwin</v>
      </c>
      <c r="L1925" s="32" t="str">
        <f>VLOOKUP(Table85[[#This Row],[CustomerID]],Table!H:K,3,0)</f>
        <v>လျှော်ပင်</v>
      </c>
      <c r="M1925" s="32" t="str">
        <f>VLOOKUP(I1925,Customers[],5,FALSE)</f>
        <v>WholeSales/Contract</v>
      </c>
      <c r="N1925" s="34" t="s">
        <v>10</v>
      </c>
      <c r="O1925" s="37" t="s">
        <v>2507</v>
      </c>
      <c r="P1925" s="32" t="str">
        <f>VLOOKUP(O1925,Stock[],2,FALSE)</f>
        <v>သံပုရာအရက်</v>
      </c>
      <c r="Q1925" s="35">
        <f>VLOOKUP(O1925,Stock[],3,FALSE)</f>
        <v>0.64</v>
      </c>
      <c r="R1925" s="35">
        <f>VLOOKUP(O1925,Stock[],4,FALSE)</f>
        <v>14</v>
      </c>
      <c r="S1925" s="37"/>
      <c r="T1925" s="35">
        <f>(DailySales!$S1925/DailySales!$R1925)+DailySales!$U1925</f>
        <v>5</v>
      </c>
      <c r="U1925" s="37">
        <v>5</v>
      </c>
      <c r="V1925" s="36">
        <f>+DailySales!$T1925*DailySales!$R1925</f>
        <v>70</v>
      </c>
      <c r="W1925" s="36">
        <f>+DailySales!$V1925*DailySales!$Q1925</f>
        <v>44.800000000000004</v>
      </c>
      <c r="X1925" s="36">
        <f>VLOOKUP(O1925,Stock[],6,FALSE)</f>
        <v>1330</v>
      </c>
      <c r="Y1925" s="36">
        <f>+DailySales!$V1925*DailySales!$X1925</f>
        <v>93100</v>
      </c>
      <c r="Z1925" s="37"/>
      <c r="AA1925" s="37"/>
      <c r="AB1925" s="37"/>
      <c r="AC1925" s="37"/>
      <c r="AD1925" s="37"/>
      <c r="AE1925" s="77"/>
      <c r="AF1925" s="87"/>
      <c r="AG1925" s="39"/>
      <c r="AH1925" s="87"/>
      <c r="AI1925" s="39"/>
      <c r="AJ1925" s="87">
        <v>46063</v>
      </c>
      <c r="AK1925" s="39">
        <v>93100</v>
      </c>
      <c r="AL1925" s="34"/>
      <c r="AM1925" s="39"/>
      <c r="AN192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26" spans="1:40" ht="19.5" customHeight="1" x14ac:dyDescent="0.25">
      <c r="A1926" s="32">
        <f t="shared" si="150"/>
        <v>2026</v>
      </c>
      <c r="B1926" s="32">
        <f t="shared" si="151"/>
        <v>1</v>
      </c>
      <c r="C1926" s="25">
        <v>46038</v>
      </c>
      <c r="D1926" s="57">
        <f t="shared" ca="1" si="152"/>
        <v>46097</v>
      </c>
      <c r="E1926" s="57" t="str">
        <f t="shared" ca="1" si="153"/>
        <v>2-Months</v>
      </c>
      <c r="F1926" s="57" t="str">
        <f>VLOOKUP(O1926,Stock[],5,FALSE)</f>
        <v>BE</v>
      </c>
      <c r="G1926" s="33" t="s">
        <v>2547</v>
      </c>
      <c r="H1926" s="38"/>
      <c r="I1926" s="34" t="s">
        <v>233</v>
      </c>
      <c r="J1926" s="32" t="str">
        <f>VLOOKUP(I1926,Customers[],2,FALSE)</f>
        <v>ဦးဝင်းနိုင်</v>
      </c>
      <c r="K1926" s="32" t="str">
        <f>VLOOKUP(I1926,Customers[],4,FALSE)</f>
        <v>Wandwin</v>
      </c>
      <c r="L1926" s="32" t="str">
        <f>VLOOKUP(Table85[[#This Row],[CustomerID]],Table!H:K,3,0)</f>
        <v>လျှော်ပင်</v>
      </c>
      <c r="M1926" s="32" t="str">
        <f>VLOOKUP(I1926,Customers[],5,FALSE)</f>
        <v>WholeSales/Contract</v>
      </c>
      <c r="N1926" s="34" t="s">
        <v>10</v>
      </c>
      <c r="O1926" s="37" t="s">
        <v>220</v>
      </c>
      <c r="P1926" s="32" t="str">
        <f>VLOOKUP(O1926,Stock[],2,FALSE)</f>
        <v>မြန်မာရှောက်ပျား</v>
      </c>
      <c r="Q1926" s="35">
        <f>VLOOKUP(O1926,Stock[],3,FALSE)</f>
        <v>0.64</v>
      </c>
      <c r="R1926" s="35">
        <f>VLOOKUP(O1926,Stock[],4,FALSE)</f>
        <v>14</v>
      </c>
      <c r="S1926" s="37"/>
      <c r="T1926" s="35">
        <f>(DailySales!$S1926/DailySales!$R1926)+DailySales!$U1926</f>
        <v>30</v>
      </c>
      <c r="U1926" s="37">
        <v>30</v>
      </c>
      <c r="V1926" s="36">
        <f>+DailySales!$T1926*DailySales!$R1926</f>
        <v>420</v>
      </c>
      <c r="W1926" s="36">
        <f>+DailySales!$V1926*DailySales!$Q1926</f>
        <v>268.8</v>
      </c>
      <c r="X1926" s="36">
        <f>VLOOKUP(O1926,Stock[],6,FALSE)</f>
        <v>1370</v>
      </c>
      <c r="Y1926" s="36">
        <f>+DailySales!$V1926*DailySales!$X1926</f>
        <v>575400</v>
      </c>
      <c r="Z1926" s="37"/>
      <c r="AA1926" s="37"/>
      <c r="AB1926" s="37"/>
      <c r="AC1926" s="37"/>
      <c r="AD1926" s="37"/>
      <c r="AE1926" s="77"/>
      <c r="AF1926" s="87"/>
      <c r="AG1926" s="39"/>
      <c r="AH1926" s="87"/>
      <c r="AI1926" s="39"/>
      <c r="AJ1926" s="87">
        <v>46063</v>
      </c>
      <c r="AK1926" s="39">
        <v>575400</v>
      </c>
      <c r="AL1926" s="34"/>
      <c r="AM1926" s="39"/>
      <c r="AN192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27" spans="1:40" ht="19.5" customHeight="1" x14ac:dyDescent="0.25">
      <c r="A1927" s="32">
        <f t="shared" si="150"/>
        <v>2026</v>
      </c>
      <c r="B1927" s="32">
        <f t="shared" si="151"/>
        <v>1</v>
      </c>
      <c r="C1927" s="25">
        <v>46038</v>
      </c>
      <c r="D1927" s="57">
        <f t="shared" ca="1" si="152"/>
        <v>46097</v>
      </c>
      <c r="E1927" s="57" t="str">
        <f t="shared" ca="1" si="153"/>
        <v>2-Months</v>
      </c>
      <c r="F1927" s="57" t="str">
        <f>VLOOKUP(O1927,Stock[],5,FALSE)</f>
        <v>BE</v>
      </c>
      <c r="G1927" s="33" t="s">
        <v>2547</v>
      </c>
      <c r="H1927" s="38"/>
      <c r="I1927" s="34" t="s">
        <v>233</v>
      </c>
      <c r="J1927" s="32" t="str">
        <f>VLOOKUP(I1927,Customers[],2,FALSE)</f>
        <v>ဦးဝင်းနိုင်</v>
      </c>
      <c r="K1927" s="32" t="str">
        <f>VLOOKUP(I1927,Customers[],4,FALSE)</f>
        <v>Wandwin</v>
      </c>
      <c r="L1927" s="32" t="str">
        <f>VLOOKUP(Table85[[#This Row],[CustomerID]],Table!H:K,3,0)</f>
        <v>လျှော်ပင်</v>
      </c>
      <c r="M1927" s="32" t="str">
        <f>VLOOKUP(I1927,Customers[],5,FALSE)</f>
        <v>WholeSales/Contract</v>
      </c>
      <c r="N1927" s="34" t="s">
        <v>10</v>
      </c>
      <c r="O1927" s="37" t="s">
        <v>216</v>
      </c>
      <c r="P1927" s="32" t="str">
        <f>VLOOKUP(O1927,Stock[],2,FALSE)</f>
        <v>ဒဂုံအရက်သန့်</v>
      </c>
      <c r="Q1927" s="35">
        <f>VLOOKUP(O1927,Stock[],3,FALSE)</f>
        <v>0.64</v>
      </c>
      <c r="R1927" s="35">
        <f>VLOOKUP(O1927,Stock[],4,FALSE)</f>
        <v>14</v>
      </c>
      <c r="S1927" s="37"/>
      <c r="T1927" s="35">
        <f>(DailySales!$S1927/DailySales!$R1927)+DailySales!$U1927</f>
        <v>35</v>
      </c>
      <c r="U1927" s="37">
        <v>35</v>
      </c>
      <c r="V1927" s="36">
        <f>+DailySales!$T1927*DailySales!$R1927</f>
        <v>490</v>
      </c>
      <c r="W1927" s="36">
        <f>+DailySales!$V1927*DailySales!$Q1927</f>
        <v>313.60000000000002</v>
      </c>
      <c r="X1927" s="36">
        <f>VLOOKUP(O1927,Stock[],6,FALSE)</f>
        <v>1330</v>
      </c>
      <c r="Y1927" s="36">
        <f>+DailySales!$V1927*DailySales!$X1927</f>
        <v>651700</v>
      </c>
      <c r="Z1927" s="37"/>
      <c r="AA1927" s="37"/>
      <c r="AB1927" s="37"/>
      <c r="AC1927" s="37"/>
      <c r="AD1927" s="37"/>
      <c r="AE1927" s="77"/>
      <c r="AF1927" s="87"/>
      <c r="AG1927" s="39"/>
      <c r="AH1927" s="87"/>
      <c r="AI1927" s="39"/>
      <c r="AJ1927" s="87">
        <v>46063</v>
      </c>
      <c r="AK1927" s="39">
        <v>651700</v>
      </c>
      <c r="AL1927" s="34"/>
      <c r="AM1927" s="39"/>
      <c r="AN192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28" spans="1:40" ht="19.5" customHeight="1" x14ac:dyDescent="0.25">
      <c r="A1928" s="32">
        <f t="shared" ref="A1928:A1991" si="154">YEAR(C1928)</f>
        <v>2026</v>
      </c>
      <c r="B1928" s="32">
        <f t="shared" ref="B1928:B1991" si="155">MONTH(C1928)</f>
        <v>1</v>
      </c>
      <c r="C1928" s="25">
        <v>46038</v>
      </c>
      <c r="D1928" s="57">
        <f t="shared" ca="1" si="152"/>
        <v>46097</v>
      </c>
      <c r="E1928" s="57" t="str">
        <f t="shared" ca="1" si="153"/>
        <v>2-Months</v>
      </c>
      <c r="F1928" s="57" t="str">
        <f>VLOOKUP(O1928,Stock[],5,FALSE)</f>
        <v>BE</v>
      </c>
      <c r="G1928" s="33" t="s">
        <v>2547</v>
      </c>
      <c r="H1928" s="38"/>
      <c r="I1928" s="34" t="s">
        <v>233</v>
      </c>
      <c r="J1928" s="32" t="str">
        <f>VLOOKUP(I1928,Customers[],2,FALSE)</f>
        <v>ဦးဝင်းနိုင်</v>
      </c>
      <c r="K1928" s="32" t="str">
        <f>VLOOKUP(I1928,Customers[],4,FALSE)</f>
        <v>Wandwin</v>
      </c>
      <c r="L1928" s="32" t="str">
        <f>VLOOKUP(Table85[[#This Row],[CustomerID]],Table!H:K,3,0)</f>
        <v>လျှော်ပင်</v>
      </c>
      <c r="M1928" s="32" t="str">
        <f>VLOOKUP(I1928,Customers[],5,FALSE)</f>
        <v>WholeSales/Contract</v>
      </c>
      <c r="N1928" s="34" t="s">
        <v>10</v>
      </c>
      <c r="O1928" s="37" t="s">
        <v>214</v>
      </c>
      <c r="P1928" s="32" t="str">
        <f>VLOOKUP(O1928,Stock[],2,FALSE)</f>
        <v>ကောင်းကြည်</v>
      </c>
      <c r="Q1928" s="35">
        <f>VLOOKUP(O1928,Stock[],3,FALSE)</f>
        <v>0.64</v>
      </c>
      <c r="R1928" s="35">
        <f>VLOOKUP(O1928,Stock[],4,FALSE)</f>
        <v>14</v>
      </c>
      <c r="S1928" s="37"/>
      <c r="T1928" s="35">
        <f>(DailySales!$S1928/DailySales!$R1928)+DailySales!$U1928</f>
        <v>10</v>
      </c>
      <c r="U1928" s="37">
        <v>10</v>
      </c>
      <c r="V1928" s="36">
        <f>+DailySales!$T1928*DailySales!$R1928</f>
        <v>140</v>
      </c>
      <c r="W1928" s="36">
        <f>+DailySales!$V1928*DailySales!$Q1928</f>
        <v>89.600000000000009</v>
      </c>
      <c r="X1928" s="36">
        <f>VLOOKUP(O1928,Stock[],6,FALSE)</f>
        <v>1330</v>
      </c>
      <c r="Y1928" s="36">
        <f>+DailySales!$V1928*DailySales!$X1928</f>
        <v>186200</v>
      </c>
      <c r="Z1928" s="37"/>
      <c r="AA1928" s="37"/>
      <c r="AB1928" s="37"/>
      <c r="AC1928" s="37"/>
      <c r="AD1928" s="37"/>
      <c r="AE1928" s="77"/>
      <c r="AF1928" s="87"/>
      <c r="AG1928" s="39"/>
      <c r="AH1928" s="87"/>
      <c r="AI1928" s="39"/>
      <c r="AJ1928" s="87">
        <v>46063</v>
      </c>
      <c r="AK1928" s="39">
        <v>186200</v>
      </c>
      <c r="AL1928" s="34"/>
      <c r="AM1928" s="39"/>
      <c r="AN192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29" spans="1:40" ht="19.5" customHeight="1" x14ac:dyDescent="0.25">
      <c r="A1929" s="32">
        <f t="shared" si="154"/>
        <v>2026</v>
      </c>
      <c r="B1929" s="32">
        <f t="shared" si="155"/>
        <v>1</v>
      </c>
      <c r="C1929" s="25">
        <v>46038</v>
      </c>
      <c r="D1929" s="57">
        <f t="shared" ca="1" si="152"/>
        <v>46097</v>
      </c>
      <c r="E1929" s="57" t="str">
        <f t="shared" ca="1" si="153"/>
        <v>2-Months</v>
      </c>
      <c r="F1929" s="57" t="str">
        <f>VLOOKUP(O1929,Stock[],5,FALSE)</f>
        <v>Whisky</v>
      </c>
      <c r="G1929" s="33" t="s">
        <v>2548</v>
      </c>
      <c r="H1929" s="38"/>
      <c r="I1929" s="34" t="s">
        <v>1308</v>
      </c>
      <c r="J1929" s="32" t="str">
        <f>VLOOKUP(I1929,Customers[],2,FALSE)</f>
        <v>PTK</v>
      </c>
      <c r="K1929" s="32" t="str">
        <f>VLOOKUP(I1929,Customers[],4,FALSE)</f>
        <v>Meiktila</v>
      </c>
      <c r="L1929" s="32" t="str">
        <f>VLOOKUP(Table85[[#This Row],[CustomerID]],Table!H:K,3,0)</f>
        <v>စက်မှုဇုံ</v>
      </c>
      <c r="M1929" s="32" t="str">
        <f>VLOOKUP(I1929,Customers[],5,FALSE)</f>
        <v>Van-2</v>
      </c>
      <c r="N1929" s="34" t="s">
        <v>10</v>
      </c>
      <c r="O1929" s="37" t="s">
        <v>2113</v>
      </c>
      <c r="P1929" s="32" t="str">
        <f>VLOOKUP(O1929,Stock[],2,FALSE)</f>
        <v>Ngwe Taung 700ml</v>
      </c>
      <c r="Q1929" s="35">
        <f>VLOOKUP(O1929,Stock[],3,FALSE)</f>
        <v>0.7</v>
      </c>
      <c r="R1929" s="35">
        <f>VLOOKUP(O1929,Stock[],4,FALSE)</f>
        <v>12</v>
      </c>
      <c r="S1929" s="37"/>
      <c r="T1929" s="35">
        <f>(DailySales!$S1929/DailySales!$R1929)+DailySales!$U1929</f>
        <v>1</v>
      </c>
      <c r="U1929" s="37">
        <v>1</v>
      </c>
      <c r="V1929" s="36">
        <f>+DailySales!$T1929*DailySales!$R1929</f>
        <v>12</v>
      </c>
      <c r="W1929" s="36">
        <f>+DailySales!$V1929*DailySales!$Q1929</f>
        <v>8.3999999999999986</v>
      </c>
      <c r="X1929" s="36">
        <f>VLOOKUP(O1929,Stock[],6,FALSE)</f>
        <v>4700</v>
      </c>
      <c r="Y1929" s="36">
        <f>+DailySales!$V1929*DailySales!$X1929</f>
        <v>56400</v>
      </c>
      <c r="Z1929" s="37"/>
      <c r="AA1929" s="37"/>
      <c r="AB1929" s="37"/>
      <c r="AC1929" s="37"/>
      <c r="AD1929" s="37"/>
      <c r="AE1929" s="77"/>
      <c r="AF1929" s="87">
        <v>46039</v>
      </c>
      <c r="AG1929" s="39">
        <v>56400</v>
      </c>
      <c r="AH1929" s="87"/>
      <c r="AI1929" s="39"/>
      <c r="AJ1929" s="87"/>
      <c r="AK1929" s="39"/>
      <c r="AL1929" s="34"/>
      <c r="AM1929" s="39"/>
      <c r="AN192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30" spans="1:40" ht="19.5" customHeight="1" x14ac:dyDescent="0.25">
      <c r="A1930" s="32">
        <f t="shared" si="154"/>
        <v>2026</v>
      </c>
      <c r="B1930" s="32">
        <f t="shared" si="155"/>
        <v>1</v>
      </c>
      <c r="C1930" s="25">
        <v>46038</v>
      </c>
      <c r="D1930" s="57">
        <f t="shared" ca="1" si="152"/>
        <v>46097</v>
      </c>
      <c r="E1930" s="57" t="str">
        <f t="shared" ca="1" si="153"/>
        <v>2-Months</v>
      </c>
      <c r="F1930" s="57" t="str">
        <f>VLOOKUP(O1930,Stock[],5,FALSE)</f>
        <v>Whisky</v>
      </c>
      <c r="G1930" s="33" t="s">
        <v>2549</v>
      </c>
      <c r="H1930" s="38"/>
      <c r="I1930" s="34" t="s">
        <v>745</v>
      </c>
      <c r="J1930" s="32" t="str">
        <f>VLOOKUP(I1930,Customers[],2,FALSE)</f>
        <v>ဖောက်တိုက်</v>
      </c>
      <c r="K1930" s="32">
        <f>VLOOKUP(I1930,Customers[],4,FALSE)</f>
        <v>0</v>
      </c>
      <c r="L1930" s="32">
        <f>VLOOKUP(Table85[[#This Row],[CustomerID]],Table!H:K,3,0)</f>
        <v>0</v>
      </c>
      <c r="M1930" s="32">
        <f>VLOOKUP(I1930,Customers[],5,FALSE)</f>
        <v>0</v>
      </c>
      <c r="N1930" s="34" t="s">
        <v>14</v>
      </c>
      <c r="O1930" s="37" t="s">
        <v>2114</v>
      </c>
      <c r="P1930" s="32" t="str">
        <f>VLOOKUP(O1930,Stock[],2,FALSE)</f>
        <v>Ngwe Taung 700ml(NFS)</v>
      </c>
      <c r="Q1930" s="35">
        <f>VLOOKUP(O1930,Stock[],3,FALSE)</f>
        <v>0.7</v>
      </c>
      <c r="R1930" s="35">
        <f>VLOOKUP(O1930,Stock[],4,FALSE)</f>
        <v>12</v>
      </c>
      <c r="S1930" s="37">
        <v>2</v>
      </c>
      <c r="T1930" s="35">
        <f>(DailySales!$S1930/DailySales!$R1930)+DailySales!$U1930</f>
        <v>0.16666666666666666</v>
      </c>
      <c r="U1930" s="37"/>
      <c r="V1930" s="36">
        <f>+DailySales!$T1930*DailySales!$R1930</f>
        <v>2</v>
      </c>
      <c r="W1930" s="36">
        <f>+DailySales!$V1930*DailySales!$Q1930</f>
        <v>1.4</v>
      </c>
      <c r="X1930" s="36">
        <f>VLOOKUP(O1930,Stock[],6,FALSE)</f>
        <v>4700</v>
      </c>
      <c r="Y1930" s="36">
        <f>+DailySales!$V1930*DailySales!$X1930</f>
        <v>9400</v>
      </c>
      <c r="Z1930" s="37"/>
      <c r="AA1930" s="37"/>
      <c r="AB1930" s="37"/>
      <c r="AC1930" s="37"/>
      <c r="AD1930" s="37"/>
      <c r="AE1930" s="77"/>
      <c r="AF1930" s="87">
        <v>46038</v>
      </c>
      <c r="AG1930" s="39">
        <v>9400</v>
      </c>
      <c r="AH1930" s="87"/>
      <c r="AI1930" s="39"/>
      <c r="AJ1930" s="87"/>
      <c r="AK1930" s="39"/>
      <c r="AL1930" s="34"/>
      <c r="AM1930" s="39"/>
      <c r="AN193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31" spans="1:40" ht="19.5" customHeight="1" x14ac:dyDescent="0.25">
      <c r="A1931" s="32">
        <f t="shared" si="154"/>
        <v>2026</v>
      </c>
      <c r="B1931" s="32">
        <f t="shared" si="155"/>
        <v>1</v>
      </c>
      <c r="C1931" s="25">
        <v>46039</v>
      </c>
      <c r="D1931" s="57">
        <f t="shared" ca="1" si="152"/>
        <v>46097</v>
      </c>
      <c r="E1931" s="57" t="str">
        <f t="shared" ca="1" si="153"/>
        <v>1-Months</v>
      </c>
      <c r="F1931" s="57" t="str">
        <f>VLOOKUP(O1931,Stock[],5,FALSE)</f>
        <v>BE</v>
      </c>
      <c r="G1931" s="33" t="s">
        <v>2551</v>
      </c>
      <c r="H1931" s="38" t="s">
        <v>283</v>
      </c>
      <c r="I1931" s="34" t="s">
        <v>559</v>
      </c>
      <c r="J1931" s="32" t="str">
        <f>VLOOKUP(I1931,Customers[],2,FALSE)</f>
        <v>ဦးထွန်းဝေ</v>
      </c>
      <c r="K1931" s="32" t="str">
        <f>VLOOKUP(I1931,Customers[],4,FALSE)</f>
        <v>Tharzi</v>
      </c>
      <c r="L1931" s="32" t="str">
        <f>VLOOKUP(Table85[[#This Row],[CustomerID]],Table!H:K,3,0)</f>
        <v>နှမ်းကန်</v>
      </c>
      <c r="M1931" s="32" t="str">
        <f>VLOOKUP(I1931,Customers[],5,FALSE)</f>
        <v>Van-2</v>
      </c>
      <c r="N1931" s="34" t="s">
        <v>9</v>
      </c>
      <c r="O1931" s="37" t="s">
        <v>225</v>
      </c>
      <c r="P1931" s="32" t="str">
        <f>VLOOKUP(O1931,Stock[],2,FALSE)</f>
        <v>ချယ်ရီသံပုရာအရက်သန့်ကော် (1Ltr)</v>
      </c>
      <c r="Q1931" s="35">
        <f>VLOOKUP(O1931,Stock[],3,FALSE)</f>
        <v>1</v>
      </c>
      <c r="R1931" s="35">
        <f>VLOOKUP(O1931,Stock[],4,FALSE)</f>
        <v>12</v>
      </c>
      <c r="S1931" s="37"/>
      <c r="T1931" s="35">
        <f>(DailySales!$S1931/DailySales!$R1931)+DailySales!$U1931</f>
        <v>20</v>
      </c>
      <c r="U1931" s="37">
        <v>20</v>
      </c>
      <c r="V1931" s="36">
        <f>+DailySales!$T1931*DailySales!$R1931</f>
        <v>240</v>
      </c>
      <c r="W1931" s="36">
        <f>+DailySales!$V1931*DailySales!$Q1931</f>
        <v>240</v>
      </c>
      <c r="X1931" s="36">
        <f>VLOOKUP(O1931,Stock[],6,FALSE)</f>
        <v>1260</v>
      </c>
      <c r="Y1931" s="36">
        <f>+DailySales!$V1931*DailySales!$X1931</f>
        <v>302400</v>
      </c>
      <c r="Z1931" s="37"/>
      <c r="AA1931" s="37"/>
      <c r="AB1931" s="37"/>
      <c r="AC1931" s="37"/>
      <c r="AD1931" s="37"/>
      <c r="AE1931" s="77">
        <v>7600</v>
      </c>
      <c r="AF1931" s="87">
        <v>46039</v>
      </c>
      <c r="AG1931" s="39">
        <v>310000</v>
      </c>
      <c r="AH1931" s="87"/>
      <c r="AI1931" s="39"/>
      <c r="AJ1931" s="87"/>
      <c r="AK1931" s="39"/>
      <c r="AL1931" s="34"/>
      <c r="AM1931" s="39"/>
      <c r="AN193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32" spans="1:40" ht="19.5" customHeight="1" x14ac:dyDescent="0.25">
      <c r="A1932" s="32">
        <f t="shared" si="154"/>
        <v>2026</v>
      </c>
      <c r="B1932" s="32">
        <f t="shared" si="155"/>
        <v>1</v>
      </c>
      <c r="C1932" s="25">
        <v>46039</v>
      </c>
      <c r="D1932" s="57">
        <f t="shared" ca="1" si="152"/>
        <v>46097</v>
      </c>
      <c r="E1932" s="57" t="str">
        <f t="shared" ca="1" si="153"/>
        <v>1-Months</v>
      </c>
      <c r="F1932" s="57" t="str">
        <f>VLOOKUP(O1932,Stock[],5,FALSE)</f>
        <v>BE</v>
      </c>
      <c r="G1932" s="33" t="s">
        <v>2552</v>
      </c>
      <c r="H1932" s="38" t="s">
        <v>283</v>
      </c>
      <c r="I1932" s="34" t="s">
        <v>606</v>
      </c>
      <c r="J1932" s="32" t="str">
        <f>VLOOKUP(I1932,Customers[],2,FALSE)</f>
        <v>ဒေါ်သန်းမြင့်</v>
      </c>
      <c r="K1932" s="32" t="str">
        <f>VLOOKUP(I1932,Customers[],4,FALSE)</f>
        <v>Tharzi</v>
      </c>
      <c r="L1932" s="32" t="str">
        <f>VLOOKUP(Table85[[#This Row],[CustomerID]],Table!H:K,3,0)</f>
        <v>ကုက္ကိုပေါက်</v>
      </c>
      <c r="M1932" s="32" t="str">
        <f>VLOOKUP(I1932,Customers[],5,FALSE)</f>
        <v>Van-2</v>
      </c>
      <c r="N1932" s="34" t="s">
        <v>9</v>
      </c>
      <c r="O1932" s="37" t="s">
        <v>225</v>
      </c>
      <c r="P1932" s="32" t="str">
        <f>VLOOKUP(O1932,Stock[],2,FALSE)</f>
        <v>ချယ်ရီသံပုရာအရက်သန့်ကော် (1Ltr)</v>
      </c>
      <c r="Q1932" s="35">
        <f>VLOOKUP(O1932,Stock[],3,FALSE)</f>
        <v>1</v>
      </c>
      <c r="R1932" s="35">
        <f>VLOOKUP(O1932,Stock[],4,FALSE)</f>
        <v>12</v>
      </c>
      <c r="S1932" s="37"/>
      <c r="T1932" s="35">
        <f>(DailySales!$S1932/DailySales!$R1932)+DailySales!$U1932</f>
        <v>5</v>
      </c>
      <c r="U1932" s="37">
        <v>5</v>
      </c>
      <c r="V1932" s="36">
        <f>+DailySales!$T1932*DailySales!$R1932</f>
        <v>60</v>
      </c>
      <c r="W1932" s="36">
        <f>+DailySales!$V1932*DailySales!$Q1932</f>
        <v>60</v>
      </c>
      <c r="X1932" s="36">
        <f>VLOOKUP(O1932,Stock[],6,FALSE)</f>
        <v>1260</v>
      </c>
      <c r="Y1932" s="36">
        <f>+DailySales!$V1932*DailySales!$X1932</f>
        <v>75600</v>
      </c>
      <c r="Z1932" s="37"/>
      <c r="AA1932" s="37"/>
      <c r="AB1932" s="37"/>
      <c r="AC1932" s="37"/>
      <c r="AD1932" s="37"/>
      <c r="AE1932" s="77">
        <v>1900</v>
      </c>
      <c r="AF1932" s="87">
        <v>46039</v>
      </c>
      <c r="AG1932" s="39">
        <v>77500</v>
      </c>
      <c r="AH1932" s="87"/>
      <c r="AI1932" s="39"/>
      <c r="AJ1932" s="87"/>
      <c r="AK1932" s="39"/>
      <c r="AL1932" s="34"/>
      <c r="AM1932" s="39"/>
      <c r="AN193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33" spans="1:40" ht="19.5" customHeight="1" x14ac:dyDescent="0.25">
      <c r="A1933" s="32">
        <f t="shared" si="154"/>
        <v>2026</v>
      </c>
      <c r="B1933" s="32">
        <f t="shared" si="155"/>
        <v>1</v>
      </c>
      <c r="C1933" s="25">
        <v>46039</v>
      </c>
      <c r="D1933" s="57">
        <f t="shared" ca="1" si="152"/>
        <v>46097</v>
      </c>
      <c r="E1933" s="57" t="str">
        <f t="shared" ca="1" si="153"/>
        <v>1-Months</v>
      </c>
      <c r="F1933" s="57" t="str">
        <f>VLOOKUP(O1933,Stock[],5,FALSE)</f>
        <v>BE</v>
      </c>
      <c r="G1933" s="33" t="s">
        <v>2553</v>
      </c>
      <c r="H1933" s="38" t="s">
        <v>283</v>
      </c>
      <c r="I1933" s="34" t="s">
        <v>562</v>
      </c>
      <c r="J1933" s="32" t="str">
        <f>VLOOKUP(I1933,Customers[],2,FALSE)</f>
        <v>ကိုရဲမင်းအောင်</v>
      </c>
      <c r="K1933" s="32" t="str">
        <f>VLOOKUP(I1933,Customers[],4,FALSE)</f>
        <v>Tharzi</v>
      </c>
      <c r="L1933" s="32" t="str">
        <f>VLOOKUP(Table85[[#This Row],[CustomerID]],Table!H:K,3,0)</f>
        <v>မောင်းတိုင်</v>
      </c>
      <c r="M1933" s="32" t="str">
        <f>VLOOKUP(I1933,Customers[],5,FALSE)</f>
        <v>Van-2</v>
      </c>
      <c r="N1933" s="34" t="s">
        <v>9</v>
      </c>
      <c r="O1933" s="37" t="s">
        <v>207</v>
      </c>
      <c r="P1933" s="32" t="str">
        <f>VLOOKUP(O1933,Stock[],2,FALSE)</f>
        <v>ရွှေမင်းသားခေါင်ရည်</v>
      </c>
      <c r="Q1933" s="35">
        <f>VLOOKUP(O1933,Stock[],3,FALSE)</f>
        <v>0.64</v>
      </c>
      <c r="R1933" s="35">
        <f>VLOOKUP(O1933,Stock[],4,FALSE)</f>
        <v>24</v>
      </c>
      <c r="S1933" s="37"/>
      <c r="T1933" s="35">
        <f>(DailySales!$S1933/DailySales!$R1933)+DailySales!$U1933</f>
        <v>2</v>
      </c>
      <c r="U1933" s="37">
        <v>2</v>
      </c>
      <c r="V1933" s="36">
        <f>+DailySales!$T1933*DailySales!$R1933</f>
        <v>48</v>
      </c>
      <c r="W1933" s="36">
        <f>+DailySales!$V1933*DailySales!$Q1933</f>
        <v>30.72</v>
      </c>
      <c r="X1933" s="36">
        <f>VLOOKUP(O1933,Stock[],6,FALSE)</f>
        <v>800</v>
      </c>
      <c r="Y1933" s="36">
        <f>+DailySales!$V1933*DailySales!$X1933</f>
        <v>38400</v>
      </c>
      <c r="Z1933" s="37"/>
      <c r="AA1933" s="37"/>
      <c r="AB1933" s="37"/>
      <c r="AC1933" s="37"/>
      <c r="AD1933" s="37"/>
      <c r="AE1933" s="77">
        <v>1000</v>
      </c>
      <c r="AF1933" s="87">
        <v>46039</v>
      </c>
      <c r="AG1933" s="39">
        <v>39400</v>
      </c>
      <c r="AH1933" s="87"/>
      <c r="AI1933" s="39"/>
      <c r="AJ1933" s="87"/>
      <c r="AK1933" s="39"/>
      <c r="AL1933" s="34"/>
      <c r="AM1933" s="39"/>
      <c r="AN193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34" spans="1:40" ht="19.5" customHeight="1" x14ac:dyDescent="0.25">
      <c r="A1934" s="32">
        <f t="shared" si="154"/>
        <v>2026</v>
      </c>
      <c r="B1934" s="32">
        <f t="shared" si="155"/>
        <v>1</v>
      </c>
      <c r="C1934" s="25">
        <v>46039</v>
      </c>
      <c r="D1934" s="57">
        <f t="shared" ca="1" si="152"/>
        <v>46097</v>
      </c>
      <c r="E1934" s="57" t="str">
        <f t="shared" ca="1" si="153"/>
        <v>1-Months</v>
      </c>
      <c r="F1934" s="57" t="str">
        <f>VLOOKUP(O1934,Stock[],5,FALSE)</f>
        <v>BE</v>
      </c>
      <c r="G1934" s="33" t="s">
        <v>2554</v>
      </c>
      <c r="H1934" s="38" t="s">
        <v>283</v>
      </c>
      <c r="I1934" s="34" t="s">
        <v>561</v>
      </c>
      <c r="J1934" s="32" t="str">
        <f>VLOOKUP(I1934,Customers[],2,FALSE)</f>
        <v>ကျောင်းဆရာ</v>
      </c>
      <c r="K1934" s="32" t="str">
        <f>VLOOKUP(I1934,Customers[],4,FALSE)</f>
        <v>Tharzi</v>
      </c>
      <c r="L1934" s="32" t="str">
        <f>VLOOKUP(Table85[[#This Row],[CustomerID]],Table!H:K,3,0)</f>
        <v>မောင်းတိုင်</v>
      </c>
      <c r="M1934" s="32" t="str">
        <f>VLOOKUP(I1934,Customers[],5,FALSE)</f>
        <v>Van-2</v>
      </c>
      <c r="N1934" s="34" t="s">
        <v>9</v>
      </c>
      <c r="O1934" s="37" t="s">
        <v>225</v>
      </c>
      <c r="P1934" s="32" t="str">
        <f>VLOOKUP(O1934,Stock[],2,FALSE)</f>
        <v>ချယ်ရီသံပုရာအရက်သန့်ကော် (1Ltr)</v>
      </c>
      <c r="Q1934" s="35">
        <f>VLOOKUP(O1934,Stock[],3,FALSE)</f>
        <v>1</v>
      </c>
      <c r="R1934" s="35">
        <f>VLOOKUP(O1934,Stock[],4,FALSE)</f>
        <v>12</v>
      </c>
      <c r="S1934" s="37"/>
      <c r="T1934" s="35">
        <f>(DailySales!$S1934/DailySales!$R1934)+DailySales!$U1934</f>
        <v>5</v>
      </c>
      <c r="U1934" s="37">
        <v>5</v>
      </c>
      <c r="V1934" s="36">
        <f>+DailySales!$T1934*DailySales!$R1934</f>
        <v>60</v>
      </c>
      <c r="W1934" s="36">
        <f>+DailySales!$V1934*DailySales!$Q1934</f>
        <v>60</v>
      </c>
      <c r="X1934" s="36">
        <f>VLOOKUP(O1934,Stock[],6,FALSE)</f>
        <v>1260</v>
      </c>
      <c r="Y1934" s="36">
        <f>+DailySales!$V1934*DailySales!$X1934</f>
        <v>75600</v>
      </c>
      <c r="Z1934" s="37"/>
      <c r="AA1934" s="37"/>
      <c r="AB1934" s="37"/>
      <c r="AC1934" s="37"/>
      <c r="AD1934" s="37"/>
      <c r="AE1934" s="77">
        <v>1900</v>
      </c>
      <c r="AF1934" s="87">
        <v>46039</v>
      </c>
      <c r="AG1934" s="39">
        <v>77500</v>
      </c>
      <c r="AH1934" s="87"/>
      <c r="AI1934" s="39"/>
      <c r="AJ1934" s="87"/>
      <c r="AK1934" s="39"/>
      <c r="AL1934" s="34"/>
      <c r="AM1934" s="39"/>
      <c r="AN193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35" spans="1:40" ht="19.5" customHeight="1" x14ac:dyDescent="0.25">
      <c r="A1935" s="32">
        <f t="shared" si="154"/>
        <v>2026</v>
      </c>
      <c r="B1935" s="32">
        <f t="shared" si="155"/>
        <v>1</v>
      </c>
      <c r="C1935" s="25">
        <v>46039</v>
      </c>
      <c r="D1935" s="57">
        <f t="shared" ca="1" si="152"/>
        <v>46097</v>
      </c>
      <c r="E1935" s="57" t="str">
        <f t="shared" ca="1" si="153"/>
        <v>1-Months</v>
      </c>
      <c r="F1935" s="57" t="str">
        <f>VLOOKUP(O1935,Stock[],5,FALSE)</f>
        <v>BE</v>
      </c>
      <c r="G1935" s="33" t="s">
        <v>2555</v>
      </c>
      <c r="H1935" s="38" t="s">
        <v>283</v>
      </c>
      <c r="I1935" s="34" t="s">
        <v>1015</v>
      </c>
      <c r="J1935" s="32" t="str">
        <f>VLOOKUP(I1935,Customers[],2,FALSE)</f>
        <v>ကိုလင်း</v>
      </c>
      <c r="K1935" s="32" t="str">
        <f>VLOOKUP(I1935,Customers[],4,FALSE)</f>
        <v>Tharzi</v>
      </c>
      <c r="L1935" s="32" t="str">
        <f>VLOOKUP(Table85[[#This Row],[CustomerID]],Table!H:K,3,0)</f>
        <v>ညောင်ရမ်း</v>
      </c>
      <c r="M1935" s="32" t="str">
        <f>VLOOKUP(I1935,Customers[],5,FALSE)</f>
        <v>Van-2</v>
      </c>
      <c r="N1935" s="34" t="s">
        <v>9</v>
      </c>
      <c r="O1935" s="37" t="s">
        <v>209</v>
      </c>
      <c r="P1935" s="32" t="str">
        <f>VLOOKUP(O1935,Stock[],2,FALSE)</f>
        <v>ဇေယျဝတီ Red</v>
      </c>
      <c r="Q1935" s="35">
        <f>VLOOKUP(O1935,Stock[],3,FALSE)</f>
        <v>0.64</v>
      </c>
      <c r="R1935" s="35">
        <f>VLOOKUP(O1935,Stock[],4,FALSE)</f>
        <v>14</v>
      </c>
      <c r="S1935" s="37"/>
      <c r="T1935" s="35">
        <f>(DailySales!$S1935/DailySales!$R1935)+DailySales!$U1935</f>
        <v>2</v>
      </c>
      <c r="U1935" s="37">
        <v>2</v>
      </c>
      <c r="V1935" s="36">
        <f>+DailySales!$T1935*DailySales!$R1935</f>
        <v>28</v>
      </c>
      <c r="W1935" s="36">
        <f>+DailySales!$V1935*DailySales!$Q1935</f>
        <v>17.920000000000002</v>
      </c>
      <c r="X1935" s="36">
        <f>VLOOKUP(O1935,Stock[],6,FALSE)</f>
        <v>1330</v>
      </c>
      <c r="Y1935" s="36">
        <f>+DailySales!$V1935*DailySales!$X1935</f>
        <v>37240</v>
      </c>
      <c r="Z1935" s="37"/>
      <c r="AA1935" s="37"/>
      <c r="AB1935" s="37"/>
      <c r="AC1935" s="37"/>
      <c r="AD1935" s="37"/>
      <c r="AE1935" s="77">
        <v>960</v>
      </c>
      <c r="AF1935" s="87">
        <v>46039</v>
      </c>
      <c r="AG1935" s="39">
        <v>38200</v>
      </c>
      <c r="AH1935" s="87"/>
      <c r="AI1935" s="39"/>
      <c r="AJ1935" s="87"/>
      <c r="AK1935" s="39"/>
      <c r="AL1935" s="34"/>
      <c r="AM1935" s="39"/>
      <c r="AN193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36" spans="1:40" ht="19.5" customHeight="1" x14ac:dyDescent="0.25">
      <c r="A1936" s="32">
        <f t="shared" si="154"/>
        <v>2026</v>
      </c>
      <c r="B1936" s="32">
        <f t="shared" si="155"/>
        <v>1</v>
      </c>
      <c r="C1936" s="25">
        <v>46039</v>
      </c>
      <c r="D1936" s="57">
        <f t="shared" ca="1" si="152"/>
        <v>46097</v>
      </c>
      <c r="E1936" s="57" t="str">
        <f t="shared" ca="1" si="153"/>
        <v>1-Months</v>
      </c>
      <c r="F1936" s="57" t="str">
        <f>VLOOKUP(O1936,Stock[],5,FALSE)</f>
        <v>BE</v>
      </c>
      <c r="G1936" s="33" t="s">
        <v>2556</v>
      </c>
      <c r="H1936" s="38" t="s">
        <v>283</v>
      </c>
      <c r="I1936" s="34" t="s">
        <v>506</v>
      </c>
      <c r="J1936" s="32" t="str">
        <f>VLOOKUP(I1936,Customers[],2,FALSE)</f>
        <v>တိုးတက်ဝေ</v>
      </c>
      <c r="K1936" s="32" t="str">
        <f>VLOOKUP(I1936,Customers[],4,FALSE)</f>
        <v>Tharzi</v>
      </c>
      <c r="L1936" s="32" t="str">
        <f>VLOOKUP(Table85[[#This Row],[CustomerID]],Table!H:K,3,0)</f>
        <v>သာစည်</v>
      </c>
      <c r="M1936" s="32" t="str">
        <f>VLOOKUP(I1936,Customers[],5,FALSE)</f>
        <v>Van-2</v>
      </c>
      <c r="N1936" s="34" t="s">
        <v>9</v>
      </c>
      <c r="O1936" s="37" t="s">
        <v>207</v>
      </c>
      <c r="P1936" s="32" t="str">
        <f>VLOOKUP(O1936,Stock[],2,FALSE)</f>
        <v>ရွှေမင်းသားခေါင်ရည်</v>
      </c>
      <c r="Q1936" s="35">
        <f>VLOOKUP(O1936,Stock[],3,FALSE)</f>
        <v>0.64</v>
      </c>
      <c r="R1936" s="35">
        <f>VLOOKUP(O1936,Stock[],4,FALSE)</f>
        <v>24</v>
      </c>
      <c r="S1936" s="37"/>
      <c r="T1936" s="35">
        <f>(DailySales!$S1936/DailySales!$R1936)+DailySales!$U1936</f>
        <v>10</v>
      </c>
      <c r="U1936" s="37">
        <v>10</v>
      </c>
      <c r="V1936" s="36">
        <f>+DailySales!$T1936*DailySales!$R1936</f>
        <v>240</v>
      </c>
      <c r="W1936" s="36">
        <f>+DailySales!$V1936*DailySales!$Q1936</f>
        <v>153.6</v>
      </c>
      <c r="X1936" s="36">
        <f>VLOOKUP(O1936,Stock[],6,FALSE)</f>
        <v>800</v>
      </c>
      <c r="Y1936" s="36">
        <f>+DailySales!$V1936*DailySales!$X1936</f>
        <v>192000</v>
      </c>
      <c r="Z1936" s="37"/>
      <c r="AA1936" s="37"/>
      <c r="AB1936" s="37"/>
      <c r="AC1936" s="37"/>
      <c r="AD1936" s="37"/>
      <c r="AE1936" s="77">
        <v>4000</v>
      </c>
      <c r="AF1936" s="87">
        <v>46039</v>
      </c>
      <c r="AG1936" s="39">
        <v>196000</v>
      </c>
      <c r="AH1936" s="87"/>
      <c r="AI1936" s="39"/>
      <c r="AJ1936" s="87"/>
      <c r="AK1936" s="39"/>
      <c r="AL1936" s="34"/>
      <c r="AM1936" s="39"/>
      <c r="AN193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37" spans="1:40" ht="19.5" customHeight="1" x14ac:dyDescent="0.25">
      <c r="A1937" s="32">
        <f t="shared" si="154"/>
        <v>2026</v>
      </c>
      <c r="B1937" s="32">
        <f t="shared" si="155"/>
        <v>1</v>
      </c>
      <c r="C1937" s="25">
        <v>46039</v>
      </c>
      <c r="D1937" s="57">
        <f t="shared" ca="1" si="152"/>
        <v>46097</v>
      </c>
      <c r="E1937" s="57" t="str">
        <f t="shared" ca="1" si="153"/>
        <v>1-Months</v>
      </c>
      <c r="F1937" s="57" t="str">
        <f>VLOOKUP(O1937,Stock[],5,FALSE)</f>
        <v>BE</v>
      </c>
      <c r="G1937" s="33" t="s">
        <v>2557</v>
      </c>
      <c r="H1937" s="38" t="s">
        <v>275</v>
      </c>
      <c r="I1937" s="34" t="s">
        <v>642</v>
      </c>
      <c r="J1937" s="32" t="str">
        <f>VLOOKUP(I1937,Customers[],2,FALSE)</f>
        <v>ဦးညွန့်ဝင်း</v>
      </c>
      <c r="K1937" s="32" t="str">
        <f>VLOOKUP(I1937,Customers[],4,FALSE)</f>
        <v>Kyukpadaung</v>
      </c>
      <c r="L1937" s="32" t="str">
        <f>VLOOKUP(Table85[[#This Row],[CustomerID]],Table!H:K,3,0)</f>
        <v>ဝက်ချုပ်ကုန်း</v>
      </c>
      <c r="M1937" s="32" t="str">
        <f>VLOOKUP(I1937,Customers[],5,FALSE)</f>
        <v>Van-1</v>
      </c>
      <c r="N1937" s="34" t="s">
        <v>9</v>
      </c>
      <c r="O1937" s="37" t="s">
        <v>205</v>
      </c>
      <c r="P1937" s="32" t="str">
        <f>VLOOKUP(O1937,Stock[],2,FALSE)</f>
        <v>ကောင်းကြည် ကော် 25%  (1Ltr )</v>
      </c>
      <c r="Q1937" s="35">
        <f>VLOOKUP(O1937,Stock[],3,FALSE)</f>
        <v>1</v>
      </c>
      <c r="R1937" s="35">
        <f>VLOOKUP(O1937,Stock[],4,FALSE)</f>
        <v>12</v>
      </c>
      <c r="S1937" s="37"/>
      <c r="T1937" s="35">
        <f>(DailySales!$S1937/DailySales!$R1937)+DailySales!$U1937</f>
        <v>50</v>
      </c>
      <c r="U1937" s="37">
        <v>50</v>
      </c>
      <c r="V1937" s="36">
        <f>+DailySales!$T1937*DailySales!$R1937</f>
        <v>600</v>
      </c>
      <c r="W1937" s="36">
        <f>+DailySales!$V1937*DailySales!$Q1937</f>
        <v>600</v>
      </c>
      <c r="X1937" s="36">
        <f>VLOOKUP(O1937,Stock[],6,FALSE)</f>
        <v>1530</v>
      </c>
      <c r="Y1937" s="36">
        <f>+DailySales!$V1937*DailySales!$X1937</f>
        <v>918000</v>
      </c>
      <c r="Z1937" s="37"/>
      <c r="AA1937" s="37"/>
      <c r="AB1937" s="37">
        <v>5000</v>
      </c>
      <c r="AC1937" s="37">
        <v>6000</v>
      </c>
      <c r="AD1937" s="37"/>
      <c r="AE1937" s="77">
        <v>17000</v>
      </c>
      <c r="AF1937" s="87">
        <v>46039</v>
      </c>
      <c r="AG1937" s="39">
        <v>924000</v>
      </c>
      <c r="AH1937" s="87"/>
      <c r="AI1937" s="39"/>
      <c r="AJ1937" s="87"/>
      <c r="AK1937" s="39"/>
      <c r="AL1937" s="34"/>
      <c r="AM1937" s="39"/>
      <c r="AN193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38" spans="1:40" ht="19.5" customHeight="1" x14ac:dyDescent="0.25">
      <c r="A1938" s="32">
        <f t="shared" si="154"/>
        <v>2026</v>
      </c>
      <c r="B1938" s="32">
        <f t="shared" si="155"/>
        <v>1</v>
      </c>
      <c r="C1938" s="25">
        <v>46039</v>
      </c>
      <c r="D1938" s="57">
        <f t="shared" ca="1" si="152"/>
        <v>46097</v>
      </c>
      <c r="E1938" s="57" t="str">
        <f t="shared" ca="1" si="153"/>
        <v>1-Months</v>
      </c>
      <c r="F1938" s="57" t="str">
        <f>VLOOKUP(O1938,Stock[],5,FALSE)</f>
        <v>BE</v>
      </c>
      <c r="G1938" s="33" t="s">
        <v>2557</v>
      </c>
      <c r="H1938" s="38" t="s">
        <v>275</v>
      </c>
      <c r="I1938" s="34" t="s">
        <v>642</v>
      </c>
      <c r="J1938" s="32" t="str">
        <f>VLOOKUP(I1938,Customers[],2,FALSE)</f>
        <v>ဦးညွန့်ဝင်း</v>
      </c>
      <c r="K1938" s="32" t="str">
        <f>VLOOKUP(I1938,Customers[],4,FALSE)</f>
        <v>Kyukpadaung</v>
      </c>
      <c r="L1938" s="32" t="str">
        <f>VLOOKUP(Table85[[#This Row],[CustomerID]],Table!H:K,3,0)</f>
        <v>ဝက်ချုပ်ကုန်း</v>
      </c>
      <c r="M1938" s="32" t="str">
        <f>VLOOKUP(I1938,Customers[],5,FALSE)</f>
        <v>Van-1</v>
      </c>
      <c r="N1938" s="34" t="s">
        <v>9</v>
      </c>
      <c r="O1938" s="37" t="s">
        <v>207</v>
      </c>
      <c r="P1938" s="32" t="str">
        <f>VLOOKUP(O1938,Stock[],2,FALSE)</f>
        <v>ရွှေမင်းသားခေါင်ရည်</v>
      </c>
      <c r="Q1938" s="35">
        <f>VLOOKUP(O1938,Stock[],3,FALSE)</f>
        <v>0.64</v>
      </c>
      <c r="R1938" s="35">
        <f>VLOOKUP(O1938,Stock[],4,FALSE)</f>
        <v>24</v>
      </c>
      <c r="S1938" s="37"/>
      <c r="T1938" s="35">
        <f>(DailySales!$S1938/DailySales!$R1938)+DailySales!$U1938</f>
        <v>2</v>
      </c>
      <c r="U1938" s="37">
        <v>2</v>
      </c>
      <c r="V1938" s="36">
        <f>+DailySales!$T1938*DailySales!$R1938</f>
        <v>48</v>
      </c>
      <c r="W1938" s="36">
        <f>+DailySales!$V1938*DailySales!$Q1938</f>
        <v>30.72</v>
      </c>
      <c r="X1938" s="36">
        <f>VLOOKUP(O1938,Stock[],6,FALSE)</f>
        <v>800</v>
      </c>
      <c r="Y1938" s="36">
        <f>+DailySales!$V1938*DailySales!$X1938</f>
        <v>38400</v>
      </c>
      <c r="Z1938" s="37"/>
      <c r="AA1938" s="37"/>
      <c r="AB1938" s="37"/>
      <c r="AC1938" s="37"/>
      <c r="AD1938" s="37"/>
      <c r="AE1938" s="77">
        <v>1000</v>
      </c>
      <c r="AF1938" s="87">
        <v>46039</v>
      </c>
      <c r="AG1938" s="39">
        <v>39400</v>
      </c>
      <c r="AH1938" s="87"/>
      <c r="AI1938" s="39"/>
      <c r="AJ1938" s="87"/>
      <c r="AK1938" s="39"/>
      <c r="AL1938" s="34"/>
      <c r="AM1938" s="39"/>
      <c r="AN193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39" spans="1:40" ht="19.5" customHeight="1" x14ac:dyDescent="0.25">
      <c r="A1939" s="32">
        <f t="shared" si="154"/>
        <v>2026</v>
      </c>
      <c r="B1939" s="32">
        <f t="shared" si="155"/>
        <v>1</v>
      </c>
      <c r="C1939" s="25">
        <v>46039</v>
      </c>
      <c r="D1939" s="57">
        <f t="shared" ca="1" si="152"/>
        <v>46097</v>
      </c>
      <c r="E1939" s="57" t="str">
        <f t="shared" ca="1" si="153"/>
        <v>1-Months</v>
      </c>
      <c r="F1939" s="57" t="str">
        <f>VLOOKUP(O1939,Stock[],5,FALSE)</f>
        <v>BE</v>
      </c>
      <c r="G1939" s="33" t="s">
        <v>2558</v>
      </c>
      <c r="H1939" s="38" t="s">
        <v>275</v>
      </c>
      <c r="I1939" s="34" t="s">
        <v>1512</v>
      </c>
      <c r="J1939" s="32" t="str">
        <f>VLOOKUP(I1939,Customers[],2,FALSE)</f>
        <v>ကိုလွှမ်းမိုးအောင်</v>
      </c>
      <c r="K1939" s="32" t="str">
        <f>VLOOKUP(I1939,Customers[],4,FALSE)</f>
        <v>Kyukpadaung</v>
      </c>
      <c r="L1939" s="32" t="str">
        <f>VLOOKUP(Table85[[#This Row],[CustomerID]],Table!H:K,3,0)</f>
        <v>ဝက်ချုပ်ကုန်း</v>
      </c>
      <c r="M1939" s="32" t="str">
        <f>VLOOKUP(I1939,Customers[],5,FALSE)</f>
        <v>Van-1</v>
      </c>
      <c r="N1939" s="34" t="s">
        <v>9</v>
      </c>
      <c r="O1939" s="37" t="s">
        <v>205</v>
      </c>
      <c r="P1939" s="32" t="str">
        <f>VLOOKUP(O1939,Stock[],2,FALSE)</f>
        <v>ကောင်းကြည် ကော် 25%  (1Ltr )</v>
      </c>
      <c r="Q1939" s="35">
        <f>VLOOKUP(O1939,Stock[],3,FALSE)</f>
        <v>1</v>
      </c>
      <c r="R1939" s="35">
        <f>VLOOKUP(O1939,Stock[],4,FALSE)</f>
        <v>12</v>
      </c>
      <c r="S1939" s="37"/>
      <c r="T1939" s="35">
        <f>(DailySales!$S1939/DailySales!$R1939)+DailySales!$U1939</f>
        <v>50</v>
      </c>
      <c r="U1939" s="37">
        <v>50</v>
      </c>
      <c r="V1939" s="36">
        <f>+DailySales!$T1939*DailySales!$R1939</f>
        <v>600</v>
      </c>
      <c r="W1939" s="36">
        <f>+DailySales!$V1939*DailySales!$Q1939</f>
        <v>600</v>
      </c>
      <c r="X1939" s="36">
        <f>VLOOKUP(O1939,Stock[],6,FALSE)</f>
        <v>1530</v>
      </c>
      <c r="Y1939" s="36">
        <f>+DailySales!$V1939*DailySales!$X1939</f>
        <v>918000</v>
      </c>
      <c r="Z1939" s="37"/>
      <c r="AA1939" s="37"/>
      <c r="AB1939" s="37">
        <v>5000</v>
      </c>
      <c r="AC1939" s="37">
        <v>6000</v>
      </c>
      <c r="AD1939" s="37"/>
      <c r="AE1939" s="77">
        <v>17000</v>
      </c>
      <c r="AF1939" s="87">
        <v>46039</v>
      </c>
      <c r="AG1939" s="39">
        <v>924000</v>
      </c>
      <c r="AH1939" s="87"/>
      <c r="AI1939" s="39"/>
      <c r="AJ1939" s="87"/>
      <c r="AK1939" s="39"/>
      <c r="AL1939" s="34"/>
      <c r="AM1939" s="39"/>
      <c r="AN193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40" spans="1:40" ht="19.5" customHeight="1" x14ac:dyDescent="0.25">
      <c r="A1940" s="32">
        <f t="shared" si="154"/>
        <v>2026</v>
      </c>
      <c r="B1940" s="32">
        <f t="shared" si="155"/>
        <v>1</v>
      </c>
      <c r="C1940" s="25">
        <v>46039</v>
      </c>
      <c r="D1940" s="57">
        <f t="shared" ca="1" si="152"/>
        <v>46097</v>
      </c>
      <c r="E1940" s="57" t="str">
        <f t="shared" ca="1" si="153"/>
        <v>1-Months</v>
      </c>
      <c r="F1940" s="57" t="str">
        <f>VLOOKUP(O1940,Stock[],5,FALSE)</f>
        <v>BE</v>
      </c>
      <c r="G1940" s="33" t="s">
        <v>2559</v>
      </c>
      <c r="H1940" s="38" t="s">
        <v>275</v>
      </c>
      <c r="I1940" s="34" t="s">
        <v>1171</v>
      </c>
      <c r="J1940" s="32" t="str">
        <f>VLOOKUP(I1940,Customers[],2,FALSE)</f>
        <v>မဥမ္မာချို</v>
      </c>
      <c r="K1940" s="32" t="str">
        <f>VLOOKUP(I1940,Customers[],4,FALSE)</f>
        <v>Kyukpadaung</v>
      </c>
      <c r="L1940" s="32" t="str">
        <f>VLOOKUP(Table85[[#This Row],[CustomerID]],Table!H:K,3,0)</f>
        <v>ဖက်တောရ</v>
      </c>
      <c r="M1940" s="32" t="str">
        <f>VLOOKUP(I1940,Customers[],5,FALSE)</f>
        <v>Van-1</v>
      </c>
      <c r="N1940" s="34" t="s">
        <v>9</v>
      </c>
      <c r="O1940" s="37" t="s">
        <v>205</v>
      </c>
      <c r="P1940" s="32" t="str">
        <f>VLOOKUP(O1940,Stock[],2,FALSE)</f>
        <v>ကောင်းကြည် ကော် 25%  (1Ltr )</v>
      </c>
      <c r="Q1940" s="35">
        <f>VLOOKUP(O1940,Stock[],3,FALSE)</f>
        <v>1</v>
      </c>
      <c r="R1940" s="35">
        <f>VLOOKUP(O1940,Stock[],4,FALSE)</f>
        <v>12</v>
      </c>
      <c r="S1940" s="37"/>
      <c r="T1940" s="35">
        <f>(DailySales!$S1940/DailySales!$R1940)+DailySales!$U1940</f>
        <v>25</v>
      </c>
      <c r="U1940" s="37">
        <v>25</v>
      </c>
      <c r="V1940" s="36">
        <f>+DailySales!$T1940*DailySales!$R1940</f>
        <v>300</v>
      </c>
      <c r="W1940" s="36">
        <f>+DailySales!$V1940*DailySales!$Q1940</f>
        <v>300</v>
      </c>
      <c r="X1940" s="36">
        <f>VLOOKUP(O1940,Stock[],6,FALSE)</f>
        <v>1530</v>
      </c>
      <c r="Y1940" s="36">
        <f>+DailySales!$V1940*DailySales!$X1940</f>
        <v>459000</v>
      </c>
      <c r="Z1940" s="37"/>
      <c r="AA1940" s="37"/>
      <c r="AB1940" s="37">
        <v>1800</v>
      </c>
      <c r="AC1940" s="37">
        <v>3000</v>
      </c>
      <c r="AD1940" s="37"/>
      <c r="AE1940" s="77">
        <v>8500</v>
      </c>
      <c r="AF1940" s="87">
        <v>46039</v>
      </c>
      <c r="AG1940" s="39">
        <v>462700</v>
      </c>
      <c r="AH1940" s="87"/>
      <c r="AI1940" s="39"/>
      <c r="AJ1940" s="87"/>
      <c r="AK1940" s="39"/>
      <c r="AL1940" s="34"/>
      <c r="AM1940" s="39"/>
      <c r="AN194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41" spans="1:40" ht="19.5" customHeight="1" x14ac:dyDescent="0.25">
      <c r="A1941" s="32">
        <f t="shared" si="154"/>
        <v>2026</v>
      </c>
      <c r="B1941" s="32">
        <f t="shared" si="155"/>
        <v>1</v>
      </c>
      <c r="C1941" s="25">
        <v>46039</v>
      </c>
      <c r="D1941" s="57">
        <f t="shared" ca="1" si="152"/>
        <v>46097</v>
      </c>
      <c r="E1941" s="57" t="str">
        <f t="shared" ca="1" si="153"/>
        <v>1-Months</v>
      </c>
      <c r="F1941" s="57" t="str">
        <f>VLOOKUP(O1941,Stock[],5,FALSE)</f>
        <v>BE</v>
      </c>
      <c r="G1941" s="33" t="s">
        <v>2559</v>
      </c>
      <c r="H1941" s="38" t="s">
        <v>275</v>
      </c>
      <c r="I1941" s="34" t="s">
        <v>1171</v>
      </c>
      <c r="J1941" s="32" t="str">
        <f>VLOOKUP(I1941,Customers[],2,FALSE)</f>
        <v>မဥမ္မာချို</v>
      </c>
      <c r="K1941" s="32" t="str">
        <f>VLOOKUP(I1941,Customers[],4,FALSE)</f>
        <v>Kyukpadaung</v>
      </c>
      <c r="L1941" s="32" t="str">
        <f>VLOOKUP(Table85[[#This Row],[CustomerID]],Table!H:K,3,0)</f>
        <v>ဖက်တောရ</v>
      </c>
      <c r="M1941" s="32" t="str">
        <f>VLOOKUP(I1941,Customers[],5,FALSE)</f>
        <v>Van-1</v>
      </c>
      <c r="N1941" s="34" t="s">
        <v>9</v>
      </c>
      <c r="O1941" s="37" t="s">
        <v>225</v>
      </c>
      <c r="P1941" s="32" t="str">
        <f>VLOOKUP(O1941,Stock[],2,FALSE)</f>
        <v>ချယ်ရီသံပုရာအရက်သန့်ကော် (1Ltr)</v>
      </c>
      <c r="Q1941" s="35">
        <f>VLOOKUP(O1941,Stock[],3,FALSE)</f>
        <v>1</v>
      </c>
      <c r="R1941" s="35">
        <f>VLOOKUP(O1941,Stock[],4,FALSE)</f>
        <v>12</v>
      </c>
      <c r="S1941" s="37"/>
      <c r="T1941" s="35">
        <f>(DailySales!$S1941/DailySales!$R1941)+DailySales!$U1941</f>
        <v>3</v>
      </c>
      <c r="U1941" s="37">
        <v>3</v>
      </c>
      <c r="V1941" s="36">
        <f>+DailySales!$T1941*DailySales!$R1941</f>
        <v>36</v>
      </c>
      <c r="W1941" s="36">
        <f>+DailySales!$V1941*DailySales!$Q1941</f>
        <v>36</v>
      </c>
      <c r="X1941" s="36">
        <f>VLOOKUP(O1941,Stock[],6,FALSE)</f>
        <v>1260</v>
      </c>
      <c r="Y1941" s="36">
        <f>+DailySales!$V1941*DailySales!$X1941</f>
        <v>45360</v>
      </c>
      <c r="Z1941" s="37"/>
      <c r="AA1941" s="37"/>
      <c r="AB1941" s="37"/>
      <c r="AC1941" s="37"/>
      <c r="AD1941" s="37"/>
      <c r="AE1941" s="77">
        <v>1140</v>
      </c>
      <c r="AF1941" s="87">
        <v>46039</v>
      </c>
      <c r="AG1941" s="39">
        <v>46500</v>
      </c>
      <c r="AH1941" s="87"/>
      <c r="AI1941" s="39"/>
      <c r="AJ1941" s="87"/>
      <c r="AK1941" s="39"/>
      <c r="AL1941" s="34"/>
      <c r="AM1941" s="39"/>
      <c r="AN194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42" spans="1:40" ht="19.5" customHeight="1" x14ac:dyDescent="0.25">
      <c r="A1942" s="32">
        <f t="shared" si="154"/>
        <v>2026</v>
      </c>
      <c r="B1942" s="32">
        <f t="shared" si="155"/>
        <v>1</v>
      </c>
      <c r="C1942" s="25">
        <v>46039</v>
      </c>
      <c r="D1942" s="57">
        <f t="shared" ca="1" si="152"/>
        <v>46097</v>
      </c>
      <c r="E1942" s="57" t="str">
        <f t="shared" ca="1" si="153"/>
        <v>1-Months</v>
      </c>
      <c r="F1942" s="57" t="str">
        <f>VLOOKUP(O1942,Stock[],5,FALSE)</f>
        <v>BE</v>
      </c>
      <c r="G1942" s="33" t="s">
        <v>2559</v>
      </c>
      <c r="H1942" s="38" t="s">
        <v>275</v>
      </c>
      <c r="I1942" s="34" t="s">
        <v>1171</v>
      </c>
      <c r="J1942" s="32" t="str">
        <f>VLOOKUP(I1942,Customers[],2,FALSE)</f>
        <v>မဥမ္မာချို</v>
      </c>
      <c r="K1942" s="32" t="str">
        <f>VLOOKUP(I1942,Customers[],4,FALSE)</f>
        <v>Kyukpadaung</v>
      </c>
      <c r="L1942" s="32" t="str">
        <f>VLOOKUP(Table85[[#This Row],[CustomerID]],Table!H:K,3,0)</f>
        <v>ဖက်တောရ</v>
      </c>
      <c r="M1942" s="32" t="str">
        <f>VLOOKUP(I1942,Customers[],5,FALSE)</f>
        <v>Van-1</v>
      </c>
      <c r="N1942" s="34" t="s">
        <v>9</v>
      </c>
      <c r="O1942" s="37" t="s">
        <v>1501</v>
      </c>
      <c r="P1942" s="32" t="str">
        <f>VLOOKUP(O1942,Stock[],2,FALSE)</f>
        <v>ရွှေမင်းသားမန်ကျည်းခေါင်ရည်(.6Ltr)</v>
      </c>
      <c r="Q1942" s="35">
        <f>VLOOKUP(O1942,Stock[],3,FALSE)</f>
        <v>0.6</v>
      </c>
      <c r="R1942" s="35">
        <f>VLOOKUP(O1942,Stock[],4,FALSE)</f>
        <v>12</v>
      </c>
      <c r="S1942" s="37"/>
      <c r="T1942" s="35">
        <f>(DailySales!$S1942/DailySales!$R1942)+DailySales!$U1942</f>
        <v>3</v>
      </c>
      <c r="U1942" s="37">
        <v>3</v>
      </c>
      <c r="V1942" s="36">
        <f>+DailySales!$T1942*DailySales!$R1942</f>
        <v>36</v>
      </c>
      <c r="W1942" s="36">
        <f>+DailySales!$V1942*DailySales!$Q1942</f>
        <v>21.599999999999998</v>
      </c>
      <c r="X1942" s="36">
        <f>VLOOKUP(O1942,Stock[],6,FALSE)</f>
        <v>800</v>
      </c>
      <c r="Y1942" s="36">
        <f>+DailySales!$V1942*DailySales!$X1942</f>
        <v>28800</v>
      </c>
      <c r="Z1942" s="37"/>
      <c r="AA1942" s="37"/>
      <c r="AB1942" s="37"/>
      <c r="AC1942" s="37"/>
      <c r="AD1942" s="37"/>
      <c r="AE1942" s="77"/>
      <c r="AF1942" s="87">
        <v>46039</v>
      </c>
      <c r="AG1942" s="39">
        <v>28800</v>
      </c>
      <c r="AH1942" s="87"/>
      <c r="AI1942" s="39"/>
      <c r="AJ1942" s="87"/>
      <c r="AK1942" s="39"/>
      <c r="AL1942" s="34"/>
      <c r="AM1942" s="39"/>
      <c r="AN194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43" spans="1:40" ht="19.5" customHeight="1" x14ac:dyDescent="0.25">
      <c r="A1943" s="32">
        <f t="shared" si="154"/>
        <v>2026</v>
      </c>
      <c r="B1943" s="32">
        <f t="shared" si="155"/>
        <v>1</v>
      </c>
      <c r="C1943" s="25">
        <v>46039</v>
      </c>
      <c r="D1943" s="57">
        <f t="shared" ca="1" si="152"/>
        <v>46097</v>
      </c>
      <c r="E1943" s="57" t="str">
        <f t="shared" ca="1" si="153"/>
        <v>1-Months</v>
      </c>
      <c r="F1943" s="57" t="str">
        <f>VLOOKUP(O1943,Stock[],5,FALSE)</f>
        <v>BE</v>
      </c>
      <c r="G1943" s="33" t="s">
        <v>2560</v>
      </c>
      <c r="H1943" s="38" t="s">
        <v>275</v>
      </c>
      <c r="I1943" s="34" t="s">
        <v>1038</v>
      </c>
      <c r="J1943" s="32" t="str">
        <f>VLOOKUP(I1943,Customers[],2,FALSE)</f>
        <v>မစန္ဒာလွင်</v>
      </c>
      <c r="K1943" s="32" t="str">
        <f>VLOOKUP(I1943,Customers[],4,FALSE)</f>
        <v>Kyukpadaung</v>
      </c>
      <c r="L1943" s="32" t="str">
        <f>VLOOKUP(Table85[[#This Row],[CustomerID]],Table!H:K,3,0)</f>
        <v>ကံကြီး</v>
      </c>
      <c r="M1943" s="32" t="str">
        <f>VLOOKUP(I1943,Customers[],5,FALSE)</f>
        <v>Van-1</v>
      </c>
      <c r="N1943" s="34" t="s">
        <v>9</v>
      </c>
      <c r="O1943" s="37" t="s">
        <v>205</v>
      </c>
      <c r="P1943" s="32" t="str">
        <f>VLOOKUP(O1943,Stock[],2,FALSE)</f>
        <v>ကောင်းကြည် ကော် 25%  (1Ltr )</v>
      </c>
      <c r="Q1943" s="35">
        <f>VLOOKUP(O1943,Stock[],3,FALSE)</f>
        <v>1</v>
      </c>
      <c r="R1943" s="35">
        <f>VLOOKUP(O1943,Stock[],4,FALSE)</f>
        <v>12</v>
      </c>
      <c r="S1943" s="37"/>
      <c r="T1943" s="35">
        <f>(DailySales!$S1943/DailySales!$R1943)+DailySales!$U1943</f>
        <v>25</v>
      </c>
      <c r="U1943" s="37">
        <v>25</v>
      </c>
      <c r="V1943" s="36">
        <f>+DailySales!$T1943*DailySales!$R1943</f>
        <v>300</v>
      </c>
      <c r="W1943" s="36">
        <f>+DailySales!$V1943*DailySales!$Q1943</f>
        <v>300</v>
      </c>
      <c r="X1943" s="36">
        <f>VLOOKUP(O1943,Stock[],6,FALSE)</f>
        <v>1530</v>
      </c>
      <c r="Y1943" s="36">
        <f>+DailySales!$V1943*DailySales!$X1943</f>
        <v>459000</v>
      </c>
      <c r="Z1943" s="37"/>
      <c r="AA1943" s="37"/>
      <c r="AB1943" s="37">
        <v>1800</v>
      </c>
      <c r="AC1943" s="37">
        <v>3000</v>
      </c>
      <c r="AD1943" s="37"/>
      <c r="AE1943" s="77">
        <v>8500</v>
      </c>
      <c r="AF1943" s="87">
        <v>46039</v>
      </c>
      <c r="AG1943" s="39">
        <v>462700</v>
      </c>
      <c r="AH1943" s="87"/>
      <c r="AI1943" s="39"/>
      <c r="AJ1943" s="87"/>
      <c r="AK1943" s="39"/>
      <c r="AL1943" s="34"/>
      <c r="AM1943" s="39"/>
      <c r="AN194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44" spans="1:40" ht="19.5" customHeight="1" x14ac:dyDescent="0.25">
      <c r="A1944" s="32">
        <f t="shared" si="154"/>
        <v>2026</v>
      </c>
      <c r="B1944" s="32">
        <f t="shared" si="155"/>
        <v>1</v>
      </c>
      <c r="C1944" s="25">
        <v>46039</v>
      </c>
      <c r="D1944" s="57">
        <f t="shared" ca="1" si="152"/>
        <v>46097</v>
      </c>
      <c r="E1944" s="57" t="str">
        <f t="shared" ca="1" si="153"/>
        <v>1-Months</v>
      </c>
      <c r="F1944" s="57" t="str">
        <f>VLOOKUP(O1944,Stock[],5,FALSE)</f>
        <v>BE</v>
      </c>
      <c r="G1944" s="33" t="s">
        <v>2560</v>
      </c>
      <c r="H1944" s="38" t="s">
        <v>275</v>
      </c>
      <c r="I1944" s="34" t="s">
        <v>1038</v>
      </c>
      <c r="J1944" s="32" t="str">
        <f>VLOOKUP(I1944,Customers[],2,FALSE)</f>
        <v>မစန္ဒာလွင်</v>
      </c>
      <c r="K1944" s="32" t="str">
        <f>VLOOKUP(I1944,Customers[],4,FALSE)</f>
        <v>Kyukpadaung</v>
      </c>
      <c r="L1944" s="32" t="str">
        <f>VLOOKUP(Table85[[#This Row],[CustomerID]],Table!H:K,3,0)</f>
        <v>ကံကြီး</v>
      </c>
      <c r="M1944" s="32" t="str">
        <f>VLOOKUP(I1944,Customers[],5,FALSE)</f>
        <v>Van-1</v>
      </c>
      <c r="N1944" s="34" t="s">
        <v>9</v>
      </c>
      <c r="O1944" s="37" t="s">
        <v>207</v>
      </c>
      <c r="P1944" s="32" t="str">
        <f>VLOOKUP(O1944,Stock[],2,FALSE)</f>
        <v>ရွှေမင်းသားခေါင်ရည်</v>
      </c>
      <c r="Q1944" s="35">
        <f>VLOOKUP(O1944,Stock[],3,FALSE)</f>
        <v>0.64</v>
      </c>
      <c r="R1944" s="35">
        <f>VLOOKUP(O1944,Stock[],4,FALSE)</f>
        <v>24</v>
      </c>
      <c r="S1944" s="37"/>
      <c r="T1944" s="35">
        <f>(DailySales!$S1944/DailySales!$R1944)+DailySales!$U1944</f>
        <v>1</v>
      </c>
      <c r="U1944" s="37">
        <v>1</v>
      </c>
      <c r="V1944" s="36">
        <f>+DailySales!$T1944*DailySales!$R1944</f>
        <v>24</v>
      </c>
      <c r="W1944" s="36">
        <f>+DailySales!$V1944*DailySales!$Q1944</f>
        <v>15.36</v>
      </c>
      <c r="X1944" s="36">
        <f>VLOOKUP(O1944,Stock[],6,FALSE)</f>
        <v>800</v>
      </c>
      <c r="Y1944" s="36">
        <f>+DailySales!$V1944*DailySales!$X1944</f>
        <v>19200</v>
      </c>
      <c r="Z1944" s="37"/>
      <c r="AA1944" s="37"/>
      <c r="AB1944" s="37"/>
      <c r="AC1944" s="37"/>
      <c r="AD1944" s="37"/>
      <c r="AE1944" s="77">
        <v>500</v>
      </c>
      <c r="AF1944" s="87">
        <v>46039</v>
      </c>
      <c r="AG1944" s="39">
        <v>19700</v>
      </c>
      <c r="AH1944" s="87"/>
      <c r="AI1944" s="39"/>
      <c r="AJ1944" s="87"/>
      <c r="AK1944" s="39"/>
      <c r="AL1944" s="34"/>
      <c r="AM1944" s="39"/>
      <c r="AN194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45" spans="1:40" ht="18.75" customHeight="1" x14ac:dyDescent="0.25">
      <c r="A1945" s="32">
        <f t="shared" si="154"/>
        <v>2026</v>
      </c>
      <c r="B1945" s="32">
        <f t="shared" si="155"/>
        <v>1</v>
      </c>
      <c r="C1945" s="25">
        <v>46039</v>
      </c>
      <c r="D1945" s="57">
        <f t="shared" ca="1" si="152"/>
        <v>46097</v>
      </c>
      <c r="E1945" s="57" t="str">
        <f t="shared" ca="1" si="153"/>
        <v>1-Months</v>
      </c>
      <c r="F1945" s="57" t="str">
        <f>VLOOKUP(O1945,Stock[],5,FALSE)</f>
        <v>BE</v>
      </c>
      <c r="G1945" s="33" t="s">
        <v>2561</v>
      </c>
      <c r="H1945" s="38" t="s">
        <v>275</v>
      </c>
      <c r="I1945" s="34" t="s">
        <v>1738</v>
      </c>
      <c r="J1945" s="32" t="str">
        <f>VLOOKUP(I1945,Customers[],2,FALSE)</f>
        <v>နေလ‌ရောင်</v>
      </c>
      <c r="K1945" s="32" t="str">
        <f>VLOOKUP(I1945,Customers[],4,FALSE)</f>
        <v>Kyukpadaung</v>
      </c>
      <c r="L1945" s="32" t="str">
        <f>VLOOKUP(Table85[[#This Row],[CustomerID]],Table!H:K,3,0)</f>
        <v>ညောင်ပင်ဝိုင်း</v>
      </c>
      <c r="M1945" s="32" t="str">
        <f>VLOOKUP(I1945,Customers[],5,FALSE)</f>
        <v>Van-1</v>
      </c>
      <c r="N1945" s="34" t="s">
        <v>9</v>
      </c>
      <c r="O1945" s="37" t="s">
        <v>207</v>
      </c>
      <c r="P1945" s="32" t="str">
        <f>VLOOKUP(O1945,Stock[],2,FALSE)</f>
        <v>ရွှေမင်းသားခေါင်ရည်</v>
      </c>
      <c r="Q1945" s="35">
        <f>VLOOKUP(O1945,Stock[],3,FALSE)</f>
        <v>0.64</v>
      </c>
      <c r="R1945" s="35">
        <f>VLOOKUP(O1945,Stock[],4,FALSE)</f>
        <v>24</v>
      </c>
      <c r="S1945" s="37"/>
      <c r="T1945" s="35">
        <f>(DailySales!$S1945/DailySales!$R1945)+DailySales!$U1945</f>
        <v>2</v>
      </c>
      <c r="U1945" s="37">
        <v>2</v>
      </c>
      <c r="V1945" s="36">
        <f>+DailySales!$T1945*DailySales!$R1945</f>
        <v>48</v>
      </c>
      <c r="W1945" s="36">
        <f>+DailySales!$V1945*DailySales!$Q1945</f>
        <v>30.72</v>
      </c>
      <c r="X1945" s="36">
        <f>VLOOKUP(O1945,Stock[],6,FALSE)</f>
        <v>800</v>
      </c>
      <c r="Y1945" s="36">
        <f>+DailySales!$V1945*DailySales!$X1945</f>
        <v>38400</v>
      </c>
      <c r="Z1945" s="37"/>
      <c r="AA1945" s="37"/>
      <c r="AB1945" s="37"/>
      <c r="AC1945" s="37"/>
      <c r="AD1945" s="37"/>
      <c r="AE1945" s="77">
        <v>1000</v>
      </c>
      <c r="AF1945" s="87">
        <v>46039</v>
      </c>
      <c r="AG1945" s="39">
        <v>39400</v>
      </c>
      <c r="AH1945" s="87"/>
      <c r="AI1945" s="39"/>
      <c r="AJ1945" s="87"/>
      <c r="AK1945" s="39"/>
      <c r="AL1945" s="34"/>
      <c r="AM1945" s="39"/>
      <c r="AN194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46" spans="1:40" ht="19.5" customHeight="1" x14ac:dyDescent="0.25">
      <c r="A1946" s="32">
        <f t="shared" si="154"/>
        <v>2026</v>
      </c>
      <c r="B1946" s="32">
        <f t="shared" si="155"/>
        <v>1</v>
      </c>
      <c r="C1946" s="25">
        <v>46039</v>
      </c>
      <c r="D1946" s="57">
        <f t="shared" ca="1" si="152"/>
        <v>46097</v>
      </c>
      <c r="E1946" s="57" t="str">
        <f t="shared" ca="1" si="153"/>
        <v>1-Months</v>
      </c>
      <c r="F1946" s="57" t="str">
        <f>VLOOKUP(O1946,Stock[],5,FALSE)</f>
        <v>BE</v>
      </c>
      <c r="G1946" s="33" t="s">
        <v>2561</v>
      </c>
      <c r="H1946" s="38" t="s">
        <v>275</v>
      </c>
      <c r="I1946" s="34" t="s">
        <v>1738</v>
      </c>
      <c r="J1946" s="32" t="str">
        <f>VLOOKUP(I1946,Customers[],2,FALSE)</f>
        <v>နေလ‌ရောင်</v>
      </c>
      <c r="K1946" s="32" t="str">
        <f>VLOOKUP(I1946,Customers[],4,FALSE)</f>
        <v>Kyukpadaung</v>
      </c>
      <c r="L1946" s="32" t="str">
        <f>VLOOKUP(Table85[[#This Row],[CustomerID]],Table!H:K,3,0)</f>
        <v>ညောင်ပင်ဝိုင်း</v>
      </c>
      <c r="M1946" s="32" t="str">
        <f>VLOOKUP(I1946,Customers[],5,FALSE)</f>
        <v>Van-1</v>
      </c>
      <c r="N1946" s="34" t="s">
        <v>9</v>
      </c>
      <c r="O1946" s="37" t="s">
        <v>1501</v>
      </c>
      <c r="P1946" s="32" t="str">
        <f>VLOOKUP(O1946,Stock[],2,FALSE)</f>
        <v>ရွှေမင်းသားမန်ကျည်းခေါင်ရည်(.6Ltr)</v>
      </c>
      <c r="Q1946" s="35">
        <f>VLOOKUP(O1946,Stock[],3,FALSE)</f>
        <v>0.6</v>
      </c>
      <c r="R1946" s="35">
        <f>VLOOKUP(O1946,Stock[],4,FALSE)</f>
        <v>12</v>
      </c>
      <c r="S1946" s="37"/>
      <c r="T1946" s="35">
        <f>(DailySales!$S1946/DailySales!$R1946)+DailySales!$U1946</f>
        <v>2</v>
      </c>
      <c r="U1946" s="37">
        <v>2</v>
      </c>
      <c r="V1946" s="36">
        <f>+DailySales!$T1946*DailySales!$R1946</f>
        <v>24</v>
      </c>
      <c r="W1946" s="36">
        <f>+DailySales!$V1946*DailySales!$Q1946</f>
        <v>14.399999999999999</v>
      </c>
      <c r="X1946" s="36">
        <f>VLOOKUP(O1946,Stock[],6,FALSE)</f>
        <v>800</v>
      </c>
      <c r="Y1946" s="36">
        <f>+DailySales!$V1946*DailySales!$X1946</f>
        <v>19200</v>
      </c>
      <c r="Z1946" s="37"/>
      <c r="AA1946" s="37"/>
      <c r="AB1946" s="37"/>
      <c r="AC1946" s="37"/>
      <c r="AD1946" s="37"/>
      <c r="AE1946" s="77"/>
      <c r="AF1946" s="87">
        <v>46039</v>
      </c>
      <c r="AG1946" s="39">
        <v>19200</v>
      </c>
      <c r="AH1946" s="87"/>
      <c r="AI1946" s="39"/>
      <c r="AJ1946" s="87"/>
      <c r="AK1946" s="39"/>
      <c r="AL1946" s="34"/>
      <c r="AM1946" s="39"/>
      <c r="AN194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47" spans="1:40" ht="19.5" customHeight="1" x14ac:dyDescent="0.25">
      <c r="A1947" s="32">
        <f t="shared" si="154"/>
        <v>2026</v>
      </c>
      <c r="B1947" s="32">
        <f t="shared" si="155"/>
        <v>1</v>
      </c>
      <c r="C1947" s="25">
        <v>46039</v>
      </c>
      <c r="D1947" s="57">
        <f t="shared" ca="1" si="152"/>
        <v>46097</v>
      </c>
      <c r="E1947" s="57" t="str">
        <f t="shared" ca="1" si="153"/>
        <v>1-Months</v>
      </c>
      <c r="F1947" s="57" t="str">
        <f>VLOOKUP(O1947,Stock[],5,FALSE)</f>
        <v>BE</v>
      </c>
      <c r="G1947" s="33" t="s">
        <v>2562</v>
      </c>
      <c r="H1947" s="38"/>
      <c r="I1947" s="34" t="s">
        <v>236</v>
      </c>
      <c r="J1947" s="32" t="str">
        <f>VLOOKUP(I1947,Customers[],2,FALSE)</f>
        <v>မယဉ်ယဉ်အေး</v>
      </c>
      <c r="K1947" s="32" t="str">
        <f>VLOOKUP(I1947,Customers[],4,FALSE)</f>
        <v>Mahlaing</v>
      </c>
      <c r="L1947" s="32" t="str">
        <f>VLOOKUP(Table85[[#This Row],[CustomerID]],Table!H:K,3,0)</f>
        <v>မလှိုင်</v>
      </c>
      <c r="M1947" s="32" t="str">
        <f>VLOOKUP(I1947,Customers[],5,FALSE)</f>
        <v>WholeSales/Contract</v>
      </c>
      <c r="N1947" s="34" t="s">
        <v>10</v>
      </c>
      <c r="O1947" s="37" t="s">
        <v>217</v>
      </c>
      <c r="P1947" s="32" t="str">
        <f>VLOOKUP(O1947,Stock[],2,FALSE)</f>
        <v>လိမ္မော်ဖြူ</v>
      </c>
      <c r="Q1947" s="35">
        <f>VLOOKUP(O1947,Stock[],3,FALSE)</f>
        <v>0.64</v>
      </c>
      <c r="R1947" s="35">
        <f>VLOOKUP(O1947,Stock[],4,FALSE)</f>
        <v>24</v>
      </c>
      <c r="S1947" s="37"/>
      <c r="T1947" s="35">
        <f>(DailySales!$S1947/DailySales!$R1947)+DailySales!$U1947</f>
        <v>60</v>
      </c>
      <c r="U1947" s="37">
        <v>60</v>
      </c>
      <c r="V1947" s="36">
        <f>+DailySales!$T1947*DailySales!$R1947</f>
        <v>1440</v>
      </c>
      <c r="W1947" s="36">
        <f>+DailySales!$V1947*DailySales!$Q1947</f>
        <v>921.6</v>
      </c>
      <c r="X1947" s="36">
        <f>VLOOKUP(O1947,Stock[],6,FALSE)</f>
        <v>1330</v>
      </c>
      <c r="Y1947" s="36">
        <f>+DailySales!$V1947*DailySales!$X1947</f>
        <v>1915200</v>
      </c>
      <c r="Z1947" s="37"/>
      <c r="AA1947" s="37"/>
      <c r="AB1947" s="37"/>
      <c r="AC1947" s="37"/>
      <c r="AD1947" s="37"/>
      <c r="AE1947" s="77"/>
      <c r="AF1947" s="87"/>
      <c r="AG1947" s="39"/>
      <c r="AH1947" s="87">
        <v>46059</v>
      </c>
      <c r="AI1947" s="39">
        <v>1915200</v>
      </c>
      <c r="AJ1947" s="87"/>
      <c r="AK1947" s="39"/>
      <c r="AL1947" s="34"/>
      <c r="AM1947" s="39"/>
      <c r="AN194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48" spans="1:40" ht="19.5" customHeight="1" x14ac:dyDescent="0.25">
      <c r="A1948" s="32">
        <f t="shared" si="154"/>
        <v>2026</v>
      </c>
      <c r="B1948" s="32">
        <f t="shared" si="155"/>
        <v>1</v>
      </c>
      <c r="C1948" s="25">
        <v>46039</v>
      </c>
      <c r="D1948" s="57">
        <f t="shared" ca="1" si="152"/>
        <v>46097</v>
      </c>
      <c r="E1948" s="57" t="str">
        <f t="shared" ca="1" si="153"/>
        <v>1-Months</v>
      </c>
      <c r="F1948" s="57" t="str">
        <f>VLOOKUP(O1948,Stock[],5,FALSE)</f>
        <v>BE</v>
      </c>
      <c r="G1948" s="33" t="s">
        <v>2562</v>
      </c>
      <c r="H1948" s="38"/>
      <c r="I1948" s="34" t="s">
        <v>236</v>
      </c>
      <c r="J1948" s="32" t="str">
        <f>VLOOKUP(I1948,Customers[],2,FALSE)</f>
        <v>မယဉ်ယဉ်အေး</v>
      </c>
      <c r="K1948" s="32" t="str">
        <f>VLOOKUP(I1948,Customers[],4,FALSE)</f>
        <v>Mahlaing</v>
      </c>
      <c r="L1948" s="32" t="str">
        <f>VLOOKUP(Table85[[#This Row],[CustomerID]],Table!H:K,3,0)</f>
        <v>မလှိုင်</v>
      </c>
      <c r="M1948" s="32" t="str">
        <f>VLOOKUP(I1948,Customers[],5,FALSE)</f>
        <v>WholeSales/Contract</v>
      </c>
      <c r="N1948" s="34" t="s">
        <v>10</v>
      </c>
      <c r="O1948" s="37" t="s">
        <v>216</v>
      </c>
      <c r="P1948" s="32" t="str">
        <f>VLOOKUP(O1948,Stock[],2,FALSE)</f>
        <v>ဒဂုံအရက်သန့်</v>
      </c>
      <c r="Q1948" s="35">
        <f>VLOOKUP(O1948,Stock[],3,FALSE)</f>
        <v>0.64</v>
      </c>
      <c r="R1948" s="35">
        <f>VLOOKUP(O1948,Stock[],4,FALSE)</f>
        <v>14</v>
      </c>
      <c r="S1948" s="37"/>
      <c r="T1948" s="35">
        <f>(DailySales!$S1948/DailySales!$R1948)+DailySales!$U1948</f>
        <v>40</v>
      </c>
      <c r="U1948" s="37">
        <v>40</v>
      </c>
      <c r="V1948" s="36">
        <f>+DailySales!$T1948*DailySales!$R1948</f>
        <v>560</v>
      </c>
      <c r="W1948" s="36">
        <f>+DailySales!$V1948*DailySales!$Q1948</f>
        <v>358.40000000000003</v>
      </c>
      <c r="X1948" s="36">
        <f>VLOOKUP(O1948,Stock[],6,FALSE)</f>
        <v>1330</v>
      </c>
      <c r="Y1948" s="36">
        <f>+DailySales!$V1948*DailySales!$X1948</f>
        <v>744800</v>
      </c>
      <c r="Z1948" s="37"/>
      <c r="AA1948" s="37"/>
      <c r="AB1948" s="37"/>
      <c r="AC1948" s="37"/>
      <c r="AD1948" s="37"/>
      <c r="AE1948" s="77"/>
      <c r="AF1948" s="87"/>
      <c r="AG1948" s="39"/>
      <c r="AH1948" s="87">
        <v>46059</v>
      </c>
      <c r="AI1948" s="39">
        <v>744800</v>
      </c>
      <c r="AJ1948" s="87"/>
      <c r="AK1948" s="39"/>
      <c r="AL1948" s="34"/>
      <c r="AM1948" s="39"/>
      <c r="AN194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49" spans="1:40" ht="19.5" customHeight="1" x14ac:dyDescent="0.25">
      <c r="A1949" s="32">
        <f t="shared" si="154"/>
        <v>2026</v>
      </c>
      <c r="B1949" s="32">
        <f t="shared" si="155"/>
        <v>1</v>
      </c>
      <c r="C1949" s="25">
        <v>46039</v>
      </c>
      <c r="D1949" s="57">
        <f t="shared" ca="1" si="152"/>
        <v>46097</v>
      </c>
      <c r="E1949" s="57" t="str">
        <f t="shared" ca="1" si="153"/>
        <v>1-Months</v>
      </c>
      <c r="F1949" s="57" t="str">
        <f>VLOOKUP(O1949,Stock[],5,FALSE)</f>
        <v>BE</v>
      </c>
      <c r="G1949" s="33" t="s">
        <v>2562</v>
      </c>
      <c r="H1949" s="38"/>
      <c r="I1949" s="34" t="s">
        <v>236</v>
      </c>
      <c r="J1949" s="32" t="str">
        <f>VLOOKUP(I1949,Customers[],2,FALSE)</f>
        <v>မယဉ်ယဉ်အေး</v>
      </c>
      <c r="K1949" s="32" t="str">
        <f>VLOOKUP(I1949,Customers[],4,FALSE)</f>
        <v>Mahlaing</v>
      </c>
      <c r="L1949" s="32" t="str">
        <f>VLOOKUP(Table85[[#This Row],[CustomerID]],Table!H:K,3,0)</f>
        <v>မလှိုင်</v>
      </c>
      <c r="M1949" s="32" t="str">
        <f>VLOOKUP(I1949,Customers[],5,FALSE)</f>
        <v>WholeSales/Contract</v>
      </c>
      <c r="N1949" s="34" t="s">
        <v>10</v>
      </c>
      <c r="O1949" s="37" t="s">
        <v>209</v>
      </c>
      <c r="P1949" s="32" t="str">
        <f>VLOOKUP(O1949,Stock[],2,FALSE)</f>
        <v>ဇေယျဝတီ Red</v>
      </c>
      <c r="Q1949" s="35">
        <f>VLOOKUP(O1949,Stock[],3,FALSE)</f>
        <v>0.64</v>
      </c>
      <c r="R1949" s="35">
        <f>VLOOKUP(O1949,Stock[],4,FALSE)</f>
        <v>14</v>
      </c>
      <c r="S1949" s="37"/>
      <c r="T1949" s="35">
        <f>(DailySales!$S1949/DailySales!$R1949)+DailySales!$U1949</f>
        <v>50</v>
      </c>
      <c r="U1949" s="37">
        <v>50</v>
      </c>
      <c r="V1949" s="36">
        <f>+DailySales!$T1949*DailySales!$R1949</f>
        <v>700</v>
      </c>
      <c r="W1949" s="36">
        <f>+DailySales!$V1949*DailySales!$Q1949</f>
        <v>448</v>
      </c>
      <c r="X1949" s="36">
        <f>VLOOKUP(O1949,Stock[],6,FALSE)</f>
        <v>1330</v>
      </c>
      <c r="Y1949" s="36">
        <f>+DailySales!$V1949*DailySales!$X1949</f>
        <v>931000</v>
      </c>
      <c r="Z1949" s="37"/>
      <c r="AA1949" s="37"/>
      <c r="AB1949" s="37"/>
      <c r="AC1949" s="37"/>
      <c r="AD1949" s="37"/>
      <c r="AE1949" s="77"/>
      <c r="AF1949" s="87"/>
      <c r="AG1949" s="39"/>
      <c r="AH1949" s="87">
        <v>46059</v>
      </c>
      <c r="AI1949" s="39">
        <v>931000</v>
      </c>
      <c r="AJ1949" s="87"/>
      <c r="AK1949" s="39"/>
      <c r="AL1949" s="34"/>
      <c r="AM1949" s="39"/>
      <c r="AN194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50" spans="1:40" ht="19.5" customHeight="1" x14ac:dyDescent="0.25">
      <c r="A1950" s="32">
        <f t="shared" si="154"/>
        <v>2026</v>
      </c>
      <c r="B1950" s="32">
        <f t="shared" si="155"/>
        <v>1</v>
      </c>
      <c r="C1950" s="25">
        <v>46039</v>
      </c>
      <c r="D1950" s="57">
        <f t="shared" ca="1" si="152"/>
        <v>46097</v>
      </c>
      <c r="E1950" s="57" t="str">
        <f t="shared" ca="1" si="153"/>
        <v>1-Months</v>
      </c>
      <c r="F1950" s="57" t="str">
        <f>VLOOKUP(O1950,Stock[],5,FALSE)</f>
        <v>BE</v>
      </c>
      <c r="G1950" s="33" t="s">
        <v>2562</v>
      </c>
      <c r="H1950" s="38"/>
      <c r="I1950" s="34" t="s">
        <v>236</v>
      </c>
      <c r="J1950" s="32" t="str">
        <f>VLOOKUP(I1950,Customers[],2,FALSE)</f>
        <v>မယဉ်ယဉ်အေး</v>
      </c>
      <c r="K1950" s="32" t="str">
        <f>VLOOKUP(I1950,Customers[],4,FALSE)</f>
        <v>Mahlaing</v>
      </c>
      <c r="L1950" s="32" t="str">
        <f>VLOOKUP(Table85[[#This Row],[CustomerID]],Table!H:K,3,0)</f>
        <v>မလှိုင်</v>
      </c>
      <c r="M1950" s="32" t="str">
        <f>VLOOKUP(I1950,Customers[],5,FALSE)</f>
        <v>WholeSales/Contract</v>
      </c>
      <c r="N1950" s="34" t="s">
        <v>10</v>
      </c>
      <c r="O1950" s="37" t="s">
        <v>214</v>
      </c>
      <c r="P1950" s="32" t="str">
        <f>VLOOKUP(O1950,Stock[],2,FALSE)</f>
        <v>ကောင်းကြည်</v>
      </c>
      <c r="Q1950" s="35">
        <f>VLOOKUP(O1950,Stock[],3,FALSE)</f>
        <v>0.64</v>
      </c>
      <c r="R1950" s="35">
        <f>VLOOKUP(O1950,Stock[],4,FALSE)</f>
        <v>14</v>
      </c>
      <c r="S1950" s="37"/>
      <c r="T1950" s="35">
        <f>(DailySales!$S1950/DailySales!$R1950)+DailySales!$U1950</f>
        <v>30</v>
      </c>
      <c r="U1950" s="37">
        <v>30</v>
      </c>
      <c r="V1950" s="36">
        <f>+DailySales!$T1950*DailySales!$R1950</f>
        <v>420</v>
      </c>
      <c r="W1950" s="36">
        <f>+DailySales!$V1950*DailySales!$Q1950</f>
        <v>268.8</v>
      </c>
      <c r="X1950" s="36">
        <f>VLOOKUP(O1950,Stock[],6,FALSE)</f>
        <v>1330</v>
      </c>
      <c r="Y1950" s="36">
        <f>+DailySales!$V1950*DailySales!$X1950</f>
        <v>558600</v>
      </c>
      <c r="Z1950" s="37"/>
      <c r="AA1950" s="37"/>
      <c r="AB1950" s="37"/>
      <c r="AC1950" s="37"/>
      <c r="AD1950" s="37"/>
      <c r="AE1950" s="77"/>
      <c r="AF1950" s="87"/>
      <c r="AG1950" s="39"/>
      <c r="AH1950" s="87">
        <v>46059</v>
      </c>
      <c r="AI1950" s="39">
        <v>558600</v>
      </c>
      <c r="AJ1950" s="87"/>
      <c r="AK1950" s="39"/>
      <c r="AL1950" s="34"/>
      <c r="AM1950" s="39"/>
      <c r="AN195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51" spans="1:40" ht="19.5" customHeight="1" x14ac:dyDescent="0.25">
      <c r="A1951" s="101">
        <f t="shared" si="154"/>
        <v>2026</v>
      </c>
      <c r="B1951" s="101">
        <f t="shared" si="155"/>
        <v>1</v>
      </c>
      <c r="C1951" s="25">
        <v>46039</v>
      </c>
      <c r="D1951" s="102">
        <f t="shared" ca="1" si="152"/>
        <v>46097</v>
      </c>
      <c r="E1951" s="102" t="str">
        <f t="shared" ca="1" si="153"/>
        <v>1-Months</v>
      </c>
      <c r="F1951" s="102" t="str">
        <f>VLOOKUP(O1951,Stock[],5,FALSE)</f>
        <v>BE</v>
      </c>
      <c r="G1951" s="103" t="s">
        <v>2566</v>
      </c>
      <c r="H1951" s="104"/>
      <c r="I1951" s="105" t="s">
        <v>228</v>
      </c>
      <c r="J1951" s="101" t="str">
        <f>VLOOKUP(I1951,Customers[],2,FALSE)</f>
        <v>ဦးအေးခင်မောင်</v>
      </c>
      <c r="K1951" s="101" t="str">
        <f>VLOOKUP(I1951,Customers[],4,FALSE)</f>
        <v>Meiktila</v>
      </c>
      <c r="L1951" s="101" t="str">
        <f>VLOOKUP(Table85[[#This Row],[CustomerID]],Table!H:K,3,0)</f>
        <v>မိတ္ထီလာ</v>
      </c>
      <c r="M1951" s="101" t="str">
        <f>VLOOKUP(I1951,Customers[],5,FALSE)</f>
        <v>WholeSales</v>
      </c>
      <c r="N1951" s="34" t="s">
        <v>10</v>
      </c>
      <c r="O1951" s="106" t="s">
        <v>209</v>
      </c>
      <c r="P1951" s="101" t="str">
        <f>VLOOKUP(O1951,Stock[],2,FALSE)</f>
        <v>ဇေယျဝတီ Red</v>
      </c>
      <c r="Q1951" s="107">
        <f>VLOOKUP(O1951,Stock[],3,FALSE)</f>
        <v>0.64</v>
      </c>
      <c r="R1951" s="107">
        <f>VLOOKUP(O1951,Stock[],4,FALSE)</f>
        <v>14</v>
      </c>
      <c r="S1951" s="106"/>
      <c r="T1951" s="107">
        <f>(DailySales!$S1951/DailySales!$R1951)+DailySales!$U1951</f>
        <v>10</v>
      </c>
      <c r="U1951" s="106">
        <v>10</v>
      </c>
      <c r="V1951" s="108">
        <f>+DailySales!$T1951*DailySales!$R1951</f>
        <v>140</v>
      </c>
      <c r="W1951" s="108">
        <f>+DailySales!$V1951*DailySales!$Q1951</f>
        <v>89.600000000000009</v>
      </c>
      <c r="X1951" s="108">
        <f>VLOOKUP(O1951,Stock[],6,FALSE)</f>
        <v>1330</v>
      </c>
      <c r="Y1951" s="108">
        <f>+DailySales!$V1951*DailySales!$X1951</f>
        <v>186200</v>
      </c>
      <c r="Z1951" s="106"/>
      <c r="AA1951" s="106"/>
      <c r="AB1951" s="106"/>
      <c r="AC1951" s="106"/>
      <c r="AD1951" s="106"/>
      <c r="AE1951" s="109"/>
      <c r="AF1951" s="110"/>
      <c r="AG1951" s="111"/>
      <c r="AH1951" s="110"/>
      <c r="AI1951" s="111"/>
      <c r="AJ1951" s="110">
        <v>46046</v>
      </c>
      <c r="AK1951" s="111">
        <v>186200</v>
      </c>
      <c r="AL1951" s="34"/>
      <c r="AM1951" s="39"/>
      <c r="AN1951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52" spans="1:40" ht="19.5" customHeight="1" x14ac:dyDescent="0.25">
      <c r="A1952" s="101">
        <f t="shared" si="154"/>
        <v>2026</v>
      </c>
      <c r="B1952" s="101">
        <f t="shared" si="155"/>
        <v>1</v>
      </c>
      <c r="C1952" s="25">
        <v>46039</v>
      </c>
      <c r="D1952" s="102">
        <f t="shared" ca="1" si="152"/>
        <v>46097</v>
      </c>
      <c r="E1952" s="102" t="str">
        <f t="shared" ca="1" si="153"/>
        <v>1-Months</v>
      </c>
      <c r="F1952" s="102" t="str">
        <f>VLOOKUP(O1952,Stock[],5,FALSE)</f>
        <v>BE</v>
      </c>
      <c r="G1952" s="103" t="s">
        <v>2566</v>
      </c>
      <c r="H1952" s="104"/>
      <c r="I1952" s="105" t="s">
        <v>228</v>
      </c>
      <c r="J1952" s="101" t="str">
        <f>VLOOKUP(I1952,Customers[],2,FALSE)</f>
        <v>ဦးအေးခင်မောင်</v>
      </c>
      <c r="K1952" s="101" t="str">
        <f>VLOOKUP(I1952,Customers[],4,FALSE)</f>
        <v>Meiktila</v>
      </c>
      <c r="L1952" s="101" t="str">
        <f>VLOOKUP(Table85[[#This Row],[CustomerID]],Table!H:K,3,0)</f>
        <v>မိတ္ထီလာ</v>
      </c>
      <c r="M1952" s="101" t="str">
        <f>VLOOKUP(I1952,Customers[],5,FALSE)</f>
        <v>WholeSales</v>
      </c>
      <c r="N1952" s="34" t="s">
        <v>10</v>
      </c>
      <c r="O1952" s="106" t="s">
        <v>214</v>
      </c>
      <c r="P1952" s="101" t="str">
        <f>VLOOKUP(O1952,Stock[],2,FALSE)</f>
        <v>ကောင်းကြည်</v>
      </c>
      <c r="Q1952" s="107">
        <f>VLOOKUP(O1952,Stock[],3,FALSE)</f>
        <v>0.64</v>
      </c>
      <c r="R1952" s="107">
        <f>VLOOKUP(O1952,Stock[],4,FALSE)</f>
        <v>14</v>
      </c>
      <c r="S1952" s="106"/>
      <c r="T1952" s="107">
        <f>(DailySales!$S1952/DailySales!$R1952)+DailySales!$U1952</f>
        <v>20</v>
      </c>
      <c r="U1952" s="106">
        <v>20</v>
      </c>
      <c r="V1952" s="108">
        <f>+DailySales!$T1952*DailySales!$R1952</f>
        <v>280</v>
      </c>
      <c r="W1952" s="108">
        <f>+DailySales!$V1952*DailySales!$Q1952</f>
        <v>179.20000000000002</v>
      </c>
      <c r="X1952" s="108">
        <f>VLOOKUP(O1952,Stock[],6,FALSE)</f>
        <v>1330</v>
      </c>
      <c r="Y1952" s="108">
        <f>+DailySales!$V1952*DailySales!$X1952</f>
        <v>372400</v>
      </c>
      <c r="Z1952" s="106"/>
      <c r="AA1952" s="106"/>
      <c r="AB1952" s="106"/>
      <c r="AC1952" s="106"/>
      <c r="AD1952" s="106"/>
      <c r="AE1952" s="109"/>
      <c r="AF1952" s="110"/>
      <c r="AG1952" s="111"/>
      <c r="AH1952" s="110"/>
      <c r="AI1952" s="111"/>
      <c r="AJ1952" s="110">
        <v>46046</v>
      </c>
      <c r="AK1952" s="111">
        <v>372400</v>
      </c>
      <c r="AL1952" s="34"/>
      <c r="AM1952" s="39"/>
      <c r="AN1952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53" spans="1:40" ht="19.5" customHeight="1" x14ac:dyDescent="0.25">
      <c r="A1953" s="101">
        <f t="shared" si="154"/>
        <v>2026</v>
      </c>
      <c r="B1953" s="101">
        <f t="shared" si="155"/>
        <v>1</v>
      </c>
      <c r="C1953" s="25">
        <v>46039</v>
      </c>
      <c r="D1953" s="102">
        <f t="shared" ca="1" si="152"/>
        <v>46097</v>
      </c>
      <c r="E1953" s="102" t="str">
        <f t="shared" ca="1" si="153"/>
        <v>1-Months</v>
      </c>
      <c r="F1953" s="102" t="str">
        <f>VLOOKUP(O1953,Stock[],5,FALSE)</f>
        <v>BE</v>
      </c>
      <c r="G1953" s="103" t="s">
        <v>2566</v>
      </c>
      <c r="H1953" s="104"/>
      <c r="I1953" s="105" t="s">
        <v>228</v>
      </c>
      <c r="J1953" s="101" t="str">
        <f>VLOOKUP(I1953,Customers[],2,FALSE)</f>
        <v>ဦးအေးခင်မောင်</v>
      </c>
      <c r="K1953" s="101" t="str">
        <f>VLOOKUP(I1953,Customers[],4,FALSE)</f>
        <v>Meiktila</v>
      </c>
      <c r="L1953" s="101" t="str">
        <f>VLOOKUP(Table85[[#This Row],[CustomerID]],Table!H:K,3,0)</f>
        <v>မိတ္ထီလာ</v>
      </c>
      <c r="M1953" s="101" t="str">
        <f>VLOOKUP(I1953,Customers[],5,FALSE)</f>
        <v>WholeSales</v>
      </c>
      <c r="N1953" s="34" t="s">
        <v>10</v>
      </c>
      <c r="O1953" s="106" t="s">
        <v>2465</v>
      </c>
      <c r="P1953" s="101" t="str">
        <f>VLOOKUP(O1953,Stock[],2,FALSE)</f>
        <v>မိုးနဲကွန်ကီး</v>
      </c>
      <c r="Q1953" s="107">
        <f>VLOOKUP(O1953,Stock[],3,FALSE)</f>
        <v>0.64</v>
      </c>
      <c r="R1953" s="107">
        <f>VLOOKUP(O1953,Stock[],4,FALSE)</f>
        <v>14</v>
      </c>
      <c r="S1953" s="106"/>
      <c r="T1953" s="107">
        <f>(DailySales!$S1953/DailySales!$R1953)+DailySales!$U1953</f>
        <v>20</v>
      </c>
      <c r="U1953" s="106">
        <v>20</v>
      </c>
      <c r="V1953" s="108">
        <f>+DailySales!$T1953*DailySales!$R1953</f>
        <v>280</v>
      </c>
      <c r="W1953" s="108">
        <f>+DailySales!$V1953*DailySales!$Q1953</f>
        <v>179.20000000000002</v>
      </c>
      <c r="X1953" s="108">
        <f>VLOOKUP(O1953,Stock[],6,FALSE)</f>
        <v>1700</v>
      </c>
      <c r="Y1953" s="108">
        <f>+DailySales!$V1953*DailySales!$X1953</f>
        <v>476000</v>
      </c>
      <c r="Z1953" s="106"/>
      <c r="AA1953" s="106"/>
      <c r="AB1953" s="106"/>
      <c r="AC1953" s="106"/>
      <c r="AD1953" s="106"/>
      <c r="AE1953" s="109"/>
      <c r="AF1953" s="110"/>
      <c r="AG1953" s="111"/>
      <c r="AH1953" s="110"/>
      <c r="AI1953" s="111"/>
      <c r="AJ1953" s="110">
        <v>46046</v>
      </c>
      <c r="AK1953" s="111">
        <v>476000</v>
      </c>
      <c r="AL1953" s="34"/>
      <c r="AM1953" s="39"/>
      <c r="AN1953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54" spans="1:40" ht="19.5" customHeight="1" x14ac:dyDescent="0.25">
      <c r="A1954" s="101">
        <f t="shared" si="154"/>
        <v>2026</v>
      </c>
      <c r="B1954" s="101">
        <f t="shared" si="155"/>
        <v>1</v>
      </c>
      <c r="C1954" s="25">
        <v>46039</v>
      </c>
      <c r="D1954" s="102">
        <f t="shared" ca="1" si="152"/>
        <v>46097</v>
      </c>
      <c r="E1954" s="102" t="str">
        <f t="shared" ca="1" si="153"/>
        <v>1-Months</v>
      </c>
      <c r="F1954" s="102" t="str">
        <f>VLOOKUP(O1954,Stock[],5,FALSE)</f>
        <v>BE</v>
      </c>
      <c r="G1954" s="103" t="s">
        <v>2566</v>
      </c>
      <c r="H1954" s="104"/>
      <c r="I1954" s="105" t="s">
        <v>228</v>
      </c>
      <c r="J1954" s="101" t="str">
        <f>VLOOKUP(I1954,Customers[],2,FALSE)</f>
        <v>ဦးအေးခင်မောင်</v>
      </c>
      <c r="K1954" s="101" t="str">
        <f>VLOOKUP(I1954,Customers[],4,FALSE)</f>
        <v>Meiktila</v>
      </c>
      <c r="L1954" s="101" t="str">
        <f>VLOOKUP(Table85[[#This Row],[CustomerID]],Table!H:K,3,0)</f>
        <v>မိတ္ထီလာ</v>
      </c>
      <c r="M1954" s="101" t="str">
        <f>VLOOKUP(I1954,Customers[],5,FALSE)</f>
        <v>WholeSales</v>
      </c>
      <c r="N1954" s="34" t="s">
        <v>10</v>
      </c>
      <c r="O1954" s="106" t="s">
        <v>2120</v>
      </c>
      <c r="P1954" s="101" t="str">
        <f>VLOOKUP(O1954,Stock[],2,FALSE)</f>
        <v>ဇေ အရက်သန့်</v>
      </c>
      <c r="Q1954" s="107">
        <f>VLOOKUP(O1954,Stock[],3,FALSE)</f>
        <v>0.64</v>
      </c>
      <c r="R1954" s="107">
        <f>VLOOKUP(O1954,Stock[],4,FALSE)</f>
        <v>14</v>
      </c>
      <c r="S1954" s="106"/>
      <c r="T1954" s="107">
        <f>(DailySales!$S1954/DailySales!$R1954)+DailySales!$U1954</f>
        <v>10</v>
      </c>
      <c r="U1954" s="106">
        <v>10</v>
      </c>
      <c r="V1954" s="108">
        <f>+DailySales!$T1954*DailySales!$R1954</f>
        <v>140</v>
      </c>
      <c r="W1954" s="108">
        <f>+DailySales!$V1954*DailySales!$Q1954</f>
        <v>89.600000000000009</v>
      </c>
      <c r="X1954" s="108">
        <f>VLOOKUP(O1954,Stock[],6,FALSE)</f>
        <v>1380</v>
      </c>
      <c r="Y1954" s="108">
        <f>+DailySales!$V1954*DailySales!$X1954</f>
        <v>193200</v>
      </c>
      <c r="Z1954" s="106"/>
      <c r="AA1954" s="106"/>
      <c r="AB1954" s="106"/>
      <c r="AC1954" s="106"/>
      <c r="AD1954" s="106"/>
      <c r="AE1954" s="109"/>
      <c r="AF1954" s="110"/>
      <c r="AG1954" s="111"/>
      <c r="AH1954" s="110"/>
      <c r="AI1954" s="111"/>
      <c r="AJ1954" s="110">
        <v>46046</v>
      </c>
      <c r="AK1954" s="111">
        <v>193200</v>
      </c>
      <c r="AL1954" s="34"/>
      <c r="AM1954" s="39"/>
      <c r="AN1954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55" spans="1:40" ht="19.5" customHeight="1" x14ac:dyDescent="0.25">
      <c r="A1955" s="32">
        <f t="shared" si="154"/>
        <v>2026</v>
      </c>
      <c r="B1955" s="32">
        <f t="shared" si="155"/>
        <v>1</v>
      </c>
      <c r="C1955" s="25">
        <v>46039</v>
      </c>
      <c r="D1955" s="57">
        <f t="shared" ca="1" si="152"/>
        <v>46097</v>
      </c>
      <c r="E1955" s="57" t="str">
        <f t="shared" ca="1" si="153"/>
        <v>1-Months</v>
      </c>
      <c r="F1955" s="57" t="str">
        <f>VLOOKUP(O1955,Stock[],5,FALSE)</f>
        <v>BE</v>
      </c>
      <c r="G1955" s="33" t="s">
        <v>2563</v>
      </c>
      <c r="H1955" s="38"/>
      <c r="I1955" s="34" t="s">
        <v>1754</v>
      </c>
      <c r="J1955" s="32" t="str">
        <f>VLOOKUP(I1955,Customers[],2,FALSE)</f>
        <v>စစ်ဆေးရေးဂိတ်လက်ဆောင်</v>
      </c>
      <c r="K1955" s="32">
        <f>VLOOKUP(I1955,Customers[],4,FALSE)</f>
        <v>0</v>
      </c>
      <c r="L1955" s="32">
        <f>VLOOKUP(Table85[[#This Row],[CustomerID]],Table!H:K,3,0)</f>
        <v>0</v>
      </c>
      <c r="M1955" s="32">
        <f>VLOOKUP(I1955,Customers[],5,FALSE)</f>
        <v>0</v>
      </c>
      <c r="N1955" s="34" t="s">
        <v>13</v>
      </c>
      <c r="O1955" s="37" t="s">
        <v>217</v>
      </c>
      <c r="P1955" s="32" t="str">
        <f>VLOOKUP(O1955,Stock[],2,FALSE)</f>
        <v>လိမ္မော်ဖြူ</v>
      </c>
      <c r="Q1955" s="35">
        <f>VLOOKUP(O1955,Stock[],3,FALSE)</f>
        <v>0.64</v>
      </c>
      <c r="R1955" s="35">
        <f>VLOOKUP(O1955,Stock[],4,FALSE)</f>
        <v>24</v>
      </c>
      <c r="S1955" s="37">
        <v>8</v>
      </c>
      <c r="T1955" s="35">
        <f>(DailySales!$S1955/DailySales!$R1955)+DailySales!$U1955</f>
        <v>0.33333333333333331</v>
      </c>
      <c r="U1955" s="37"/>
      <c r="V1955" s="36">
        <f>+DailySales!$T1955*DailySales!$R1955</f>
        <v>8</v>
      </c>
      <c r="W1955" s="36">
        <f>+DailySales!$V1955*DailySales!$Q1955</f>
        <v>5.12</v>
      </c>
      <c r="X1955" s="36">
        <f>VLOOKUP(O1955,Stock[],6,FALSE)</f>
        <v>1330</v>
      </c>
      <c r="Y1955" s="36">
        <f>+DailySales!$V1955*DailySales!$X1955</f>
        <v>10640</v>
      </c>
      <c r="Z1955" s="37"/>
      <c r="AA1955" s="37"/>
      <c r="AB1955" s="37"/>
      <c r="AC1955" s="37"/>
      <c r="AD1955" s="37"/>
      <c r="AE1955" s="77"/>
      <c r="AF1955" s="87">
        <v>46039</v>
      </c>
      <c r="AG1955" s="39">
        <v>10640</v>
      </c>
      <c r="AH1955" s="87"/>
      <c r="AI1955" s="39"/>
      <c r="AJ1955" s="87"/>
      <c r="AK1955" s="39"/>
      <c r="AL1955" s="34"/>
      <c r="AM1955" s="39"/>
      <c r="AN195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56" spans="1:40" ht="19.5" customHeight="1" x14ac:dyDescent="0.25">
      <c r="A1956" s="32">
        <f t="shared" si="154"/>
        <v>2026</v>
      </c>
      <c r="B1956" s="32">
        <f t="shared" si="155"/>
        <v>1</v>
      </c>
      <c r="C1956" s="25">
        <v>46039</v>
      </c>
      <c r="D1956" s="57">
        <f t="shared" ca="1" si="152"/>
        <v>46097</v>
      </c>
      <c r="E1956" s="57" t="str">
        <f t="shared" ca="1" si="153"/>
        <v>1-Months</v>
      </c>
      <c r="F1956" s="57" t="str">
        <f>VLOOKUP(O1956,Stock[],5,FALSE)</f>
        <v>BE</v>
      </c>
      <c r="G1956" s="33" t="s">
        <v>2564</v>
      </c>
      <c r="H1956" s="38"/>
      <c r="I1956" s="34" t="s">
        <v>244</v>
      </c>
      <c r="J1956" s="32" t="str">
        <f>VLOOKUP(I1956,Customers[],2,FALSE)</f>
        <v>ကောင်းဆုဝေ</v>
      </c>
      <c r="K1956" s="32" t="str">
        <f>VLOOKUP(I1956,Customers[],4,FALSE)</f>
        <v>Kyukpadaung</v>
      </c>
      <c r="L1956" s="32" t="str">
        <f>VLOOKUP(Table85[[#This Row],[CustomerID]],Table!H:K,3,0)</f>
        <v>ကျောက်ပန်းတောင်း</v>
      </c>
      <c r="M1956" s="32" t="str">
        <f>VLOOKUP(I1956,Customers[],5,FALSE)</f>
        <v>WholeSales/Contract</v>
      </c>
      <c r="N1956" s="34" t="s">
        <v>10</v>
      </c>
      <c r="O1956" s="37" t="s">
        <v>2120</v>
      </c>
      <c r="P1956" s="32" t="str">
        <f>VLOOKUP(O1956,Stock[],2,FALSE)</f>
        <v>ဇေ အရက်သန့်</v>
      </c>
      <c r="Q1956" s="35">
        <f>VLOOKUP(O1956,Stock[],3,FALSE)</f>
        <v>0.64</v>
      </c>
      <c r="R1956" s="35">
        <f>VLOOKUP(O1956,Stock[],4,FALSE)</f>
        <v>14</v>
      </c>
      <c r="S1956" s="37"/>
      <c r="T1956" s="35">
        <f>(DailySales!$S1956/DailySales!$R1956)+DailySales!$U1956</f>
        <v>150</v>
      </c>
      <c r="U1956" s="37">
        <v>150</v>
      </c>
      <c r="V1956" s="36">
        <f>+DailySales!$T1956*DailySales!$R1956</f>
        <v>2100</v>
      </c>
      <c r="W1956" s="36">
        <f>+DailySales!$V1956*DailySales!$Q1956</f>
        <v>1344</v>
      </c>
      <c r="X1956" s="36">
        <f>VLOOKUP(O1956,Stock[],6,FALSE)</f>
        <v>1380</v>
      </c>
      <c r="Y1956" s="36">
        <f>+DailySales!$V1956*DailySales!$X1956</f>
        <v>2898000</v>
      </c>
      <c r="Z1956" s="37"/>
      <c r="AA1956" s="37"/>
      <c r="AB1956" s="37">
        <v>226875</v>
      </c>
      <c r="AC1956" s="37"/>
      <c r="AD1956" s="37"/>
      <c r="AE1956" s="77">
        <v>52500</v>
      </c>
      <c r="AF1956" s="87"/>
      <c r="AG1956" s="39"/>
      <c r="AH1956" s="87">
        <v>46057</v>
      </c>
      <c r="AI1956" s="39">
        <v>2593775</v>
      </c>
      <c r="AJ1956" s="87"/>
      <c r="AK1956" s="39"/>
      <c r="AL1956" s="38">
        <v>46053</v>
      </c>
      <c r="AM1956" s="39">
        <v>129850</v>
      </c>
      <c r="AN195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57" spans="1:40" ht="19.5" customHeight="1" x14ac:dyDescent="0.25">
      <c r="A1957" s="32">
        <f t="shared" si="154"/>
        <v>2026</v>
      </c>
      <c r="B1957" s="32">
        <f t="shared" si="155"/>
        <v>1</v>
      </c>
      <c r="C1957" s="25">
        <v>46039</v>
      </c>
      <c r="D1957" s="57">
        <f t="shared" ca="1" si="152"/>
        <v>46097</v>
      </c>
      <c r="E1957" s="57" t="str">
        <f t="shared" ca="1" si="153"/>
        <v>1-Months</v>
      </c>
      <c r="F1957" s="57" t="str">
        <f>VLOOKUP(O1957,Stock[],5,FALSE)</f>
        <v>BE</v>
      </c>
      <c r="G1957" s="33" t="s">
        <v>2564</v>
      </c>
      <c r="H1957" s="38"/>
      <c r="I1957" s="34" t="s">
        <v>244</v>
      </c>
      <c r="J1957" s="32" t="str">
        <f>VLOOKUP(I1957,Customers[],2,FALSE)</f>
        <v>ကောင်းဆုဝေ</v>
      </c>
      <c r="K1957" s="32" t="str">
        <f>VLOOKUP(I1957,Customers[],4,FALSE)</f>
        <v>Kyukpadaung</v>
      </c>
      <c r="L1957" s="32" t="str">
        <f>VLOOKUP(Table85[[#This Row],[CustomerID]],Table!H:K,3,0)</f>
        <v>ကျောက်ပန်းတောင်း</v>
      </c>
      <c r="M1957" s="32" t="str">
        <f>VLOOKUP(I1957,Customers[],5,FALSE)</f>
        <v>WholeSales/Contract</v>
      </c>
      <c r="N1957" s="34" t="s">
        <v>10</v>
      </c>
      <c r="O1957" s="37" t="s">
        <v>214</v>
      </c>
      <c r="P1957" s="32" t="str">
        <f>VLOOKUP(O1957,Stock[],2,FALSE)</f>
        <v>ကောင်းကြည်</v>
      </c>
      <c r="Q1957" s="35">
        <f>VLOOKUP(O1957,Stock[],3,FALSE)</f>
        <v>0.64</v>
      </c>
      <c r="R1957" s="35">
        <f>VLOOKUP(O1957,Stock[],4,FALSE)</f>
        <v>14</v>
      </c>
      <c r="S1957" s="37"/>
      <c r="T1957" s="35">
        <f>(DailySales!$S1957/DailySales!$R1957)+DailySales!$U1957</f>
        <v>100</v>
      </c>
      <c r="U1957" s="37">
        <v>100</v>
      </c>
      <c r="V1957" s="36">
        <f>+DailySales!$T1957*DailySales!$R1957</f>
        <v>1400</v>
      </c>
      <c r="W1957" s="36">
        <f>+DailySales!$V1957*DailySales!$Q1957</f>
        <v>896</v>
      </c>
      <c r="X1957" s="36">
        <f>VLOOKUP(O1957,Stock[],6,FALSE)</f>
        <v>1330</v>
      </c>
      <c r="Y1957" s="36">
        <f>+DailySales!$V1957*DailySales!$X1957</f>
        <v>1862000</v>
      </c>
      <c r="Z1957" s="37"/>
      <c r="AA1957" s="37"/>
      <c r="AB1957" s="37"/>
      <c r="AC1957" s="37"/>
      <c r="AD1957" s="37"/>
      <c r="AE1957" s="77">
        <v>35000</v>
      </c>
      <c r="AF1957" s="87"/>
      <c r="AG1957" s="39"/>
      <c r="AH1957" s="87">
        <v>46057</v>
      </c>
      <c r="AI1957" s="39">
        <v>1897000</v>
      </c>
      <c r="AJ1957" s="87"/>
      <c r="AK1957" s="39"/>
      <c r="AL1957" s="34"/>
      <c r="AM1957" s="39"/>
      <c r="AN195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58" spans="1:40" ht="19.5" customHeight="1" x14ac:dyDescent="0.25">
      <c r="A1958" s="32">
        <f t="shared" si="154"/>
        <v>2026</v>
      </c>
      <c r="B1958" s="32">
        <f t="shared" si="155"/>
        <v>1</v>
      </c>
      <c r="C1958" s="25">
        <v>46039</v>
      </c>
      <c r="D1958" s="57">
        <f t="shared" ca="1" si="152"/>
        <v>46097</v>
      </c>
      <c r="E1958" s="57" t="str">
        <f t="shared" ca="1" si="153"/>
        <v>1-Months</v>
      </c>
      <c r="F1958" s="57" t="str">
        <f>VLOOKUP(O1958,Stock[],5,FALSE)</f>
        <v>BE</v>
      </c>
      <c r="G1958" s="33" t="s">
        <v>2565</v>
      </c>
      <c r="H1958" s="38"/>
      <c r="I1958" s="34" t="s">
        <v>233</v>
      </c>
      <c r="J1958" s="32" t="str">
        <f>VLOOKUP(I1958,Customers[],2,FALSE)</f>
        <v>ဦးဝင်းနိုင်</v>
      </c>
      <c r="K1958" s="32" t="str">
        <f>VLOOKUP(I1958,Customers[],4,FALSE)</f>
        <v>Wandwin</v>
      </c>
      <c r="L1958" s="32" t="str">
        <f>VLOOKUP(Table85[[#This Row],[CustomerID]],Table!H:K,3,0)</f>
        <v>လျှော်ပင်</v>
      </c>
      <c r="M1958" s="32" t="str">
        <f>VLOOKUP(I1958,Customers[],5,FALSE)</f>
        <v>WholeSales/Contract</v>
      </c>
      <c r="N1958" s="34" t="s">
        <v>10</v>
      </c>
      <c r="O1958" s="37" t="s">
        <v>240</v>
      </c>
      <c r="P1958" s="32" t="str">
        <f>VLOOKUP(O1958,Stock[],2,FALSE)</f>
        <v>သံပုရာအရက်</v>
      </c>
      <c r="Q1958" s="35">
        <f>VLOOKUP(O1958,Stock[],3,FALSE)</f>
        <v>0.64</v>
      </c>
      <c r="R1958" s="35">
        <f>VLOOKUP(O1958,Stock[],4,FALSE)</f>
        <v>14</v>
      </c>
      <c r="S1958" s="37"/>
      <c r="T1958" s="35">
        <f>(DailySales!$S1958/DailySales!$R1958)+DailySales!$U1958</f>
        <v>70</v>
      </c>
      <c r="U1958" s="37">
        <v>70</v>
      </c>
      <c r="V1958" s="36">
        <f>+DailySales!$T1958*DailySales!$R1958</f>
        <v>980</v>
      </c>
      <c r="W1958" s="36">
        <f>+DailySales!$V1958*DailySales!$Q1958</f>
        <v>627.20000000000005</v>
      </c>
      <c r="X1958" s="36">
        <f>VLOOKUP(O1958,Stock[],6,FALSE)</f>
        <v>1330</v>
      </c>
      <c r="Y1958" s="36">
        <f>+DailySales!$V1958*DailySales!$X1958</f>
        <v>1303400</v>
      </c>
      <c r="Z1958" s="37"/>
      <c r="AA1958" s="37"/>
      <c r="AB1958" s="37"/>
      <c r="AC1958" s="37"/>
      <c r="AD1958" s="37"/>
      <c r="AE1958" s="77"/>
      <c r="AF1958" s="87"/>
      <c r="AG1958" s="39"/>
      <c r="AH1958" s="87"/>
      <c r="AI1958" s="39"/>
      <c r="AJ1958" s="87">
        <v>46063</v>
      </c>
      <c r="AK1958" s="39">
        <v>1303400</v>
      </c>
      <c r="AL1958" s="34"/>
      <c r="AM1958" s="39"/>
      <c r="AN195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59" spans="1:40" ht="19.5" customHeight="1" x14ac:dyDescent="0.25">
      <c r="A1959" s="32">
        <f t="shared" si="154"/>
        <v>2026</v>
      </c>
      <c r="B1959" s="32">
        <f t="shared" si="155"/>
        <v>1</v>
      </c>
      <c r="C1959" s="25">
        <v>46039</v>
      </c>
      <c r="D1959" s="57">
        <f t="shared" ca="1" si="152"/>
        <v>46097</v>
      </c>
      <c r="E1959" s="57" t="str">
        <f t="shared" ca="1" si="153"/>
        <v>1-Months</v>
      </c>
      <c r="F1959" s="57" t="str">
        <f>VLOOKUP(O1959,Stock[],5,FALSE)</f>
        <v>BE</v>
      </c>
      <c r="G1959" s="33" t="s">
        <v>2565</v>
      </c>
      <c r="H1959" s="38"/>
      <c r="I1959" s="34" t="s">
        <v>233</v>
      </c>
      <c r="J1959" s="32" t="str">
        <f>VLOOKUP(I1959,Customers[],2,FALSE)</f>
        <v>ဦးဝင်းနိုင်</v>
      </c>
      <c r="K1959" s="32" t="str">
        <f>VLOOKUP(I1959,Customers[],4,FALSE)</f>
        <v>Wandwin</v>
      </c>
      <c r="L1959" s="32" t="str">
        <f>VLOOKUP(Table85[[#This Row],[CustomerID]],Table!H:K,3,0)</f>
        <v>လျှော်ပင်</v>
      </c>
      <c r="M1959" s="32" t="str">
        <f>VLOOKUP(I1959,Customers[],5,FALSE)</f>
        <v>WholeSales/Contract</v>
      </c>
      <c r="N1959" s="34" t="s">
        <v>10</v>
      </c>
      <c r="O1959" s="37" t="s">
        <v>215</v>
      </c>
      <c r="P1959" s="32" t="str">
        <f>VLOOKUP(O1959,Stock[],2,FALSE)</f>
        <v>ဒဂုံနာနတ်</v>
      </c>
      <c r="Q1959" s="35">
        <f>VLOOKUP(O1959,Stock[],3,FALSE)</f>
        <v>0.64</v>
      </c>
      <c r="R1959" s="35">
        <f>VLOOKUP(O1959,Stock[],4,FALSE)</f>
        <v>24</v>
      </c>
      <c r="S1959" s="37"/>
      <c r="T1959" s="35">
        <f>(DailySales!$S1959/DailySales!$R1959)+DailySales!$U1959</f>
        <v>20</v>
      </c>
      <c r="U1959" s="37">
        <v>20</v>
      </c>
      <c r="V1959" s="36">
        <f>+DailySales!$T1959*DailySales!$R1959</f>
        <v>480</v>
      </c>
      <c r="W1959" s="36">
        <f>+DailySales!$V1959*DailySales!$Q1959</f>
        <v>307.2</v>
      </c>
      <c r="X1959" s="36">
        <f>VLOOKUP(O1959,Stock[],6,FALSE)</f>
        <v>1330</v>
      </c>
      <c r="Y1959" s="36">
        <f>+DailySales!$V1959*DailySales!$X1959</f>
        <v>638400</v>
      </c>
      <c r="Z1959" s="37"/>
      <c r="AA1959" s="37"/>
      <c r="AB1959" s="37"/>
      <c r="AC1959" s="37"/>
      <c r="AD1959" s="37"/>
      <c r="AE1959" s="77"/>
      <c r="AF1959" s="87"/>
      <c r="AG1959" s="39"/>
      <c r="AH1959" s="87"/>
      <c r="AI1959" s="39"/>
      <c r="AJ1959" s="87">
        <v>46063</v>
      </c>
      <c r="AK1959" s="39">
        <v>638400</v>
      </c>
      <c r="AL1959" s="34"/>
      <c r="AM1959" s="39"/>
      <c r="AN195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60" spans="1:40" ht="19.5" customHeight="1" x14ac:dyDescent="0.25">
      <c r="A1960" s="32">
        <f t="shared" si="154"/>
        <v>2026</v>
      </c>
      <c r="B1960" s="32">
        <f t="shared" si="155"/>
        <v>1</v>
      </c>
      <c r="C1960" s="25">
        <v>46039</v>
      </c>
      <c r="D1960" s="57">
        <f t="shared" ca="1" si="152"/>
        <v>46097</v>
      </c>
      <c r="E1960" s="57" t="str">
        <f t="shared" ca="1" si="153"/>
        <v>1-Months</v>
      </c>
      <c r="F1960" s="57" t="str">
        <f>VLOOKUP(O1960,Stock[],5,FALSE)</f>
        <v>BE</v>
      </c>
      <c r="G1960" s="33" t="s">
        <v>2565</v>
      </c>
      <c r="H1960" s="38"/>
      <c r="I1960" s="34" t="s">
        <v>233</v>
      </c>
      <c r="J1960" s="32" t="str">
        <f>VLOOKUP(I1960,Customers[],2,FALSE)</f>
        <v>ဦးဝင်းနိုင်</v>
      </c>
      <c r="K1960" s="32" t="str">
        <f>VLOOKUP(I1960,Customers[],4,FALSE)</f>
        <v>Wandwin</v>
      </c>
      <c r="L1960" s="32" t="str">
        <f>VLOOKUP(Table85[[#This Row],[CustomerID]],Table!H:K,3,0)</f>
        <v>လျှော်ပင်</v>
      </c>
      <c r="M1960" s="32" t="str">
        <f>VLOOKUP(I1960,Customers[],5,FALSE)</f>
        <v>WholeSales/Contract</v>
      </c>
      <c r="N1960" s="34" t="s">
        <v>10</v>
      </c>
      <c r="O1960" s="37" t="s">
        <v>214</v>
      </c>
      <c r="P1960" s="32" t="str">
        <f>VLOOKUP(O1960,Stock[],2,FALSE)</f>
        <v>ကောင်းကြည်</v>
      </c>
      <c r="Q1960" s="35">
        <f>VLOOKUP(O1960,Stock[],3,FALSE)</f>
        <v>0.64</v>
      </c>
      <c r="R1960" s="35">
        <f>VLOOKUP(O1960,Stock[],4,FALSE)</f>
        <v>14</v>
      </c>
      <c r="S1960" s="37"/>
      <c r="T1960" s="35">
        <f>(DailySales!$S1960/DailySales!$R1960)+DailySales!$U1960</f>
        <v>20</v>
      </c>
      <c r="U1960" s="37">
        <v>20</v>
      </c>
      <c r="V1960" s="36">
        <f>+DailySales!$T1960*DailySales!$R1960</f>
        <v>280</v>
      </c>
      <c r="W1960" s="36">
        <f>+DailySales!$V1960*DailySales!$Q1960</f>
        <v>179.20000000000002</v>
      </c>
      <c r="X1960" s="36">
        <f>VLOOKUP(O1960,Stock[],6,FALSE)</f>
        <v>1330</v>
      </c>
      <c r="Y1960" s="36">
        <f>+DailySales!$V1960*DailySales!$X1960</f>
        <v>372400</v>
      </c>
      <c r="Z1960" s="37"/>
      <c r="AA1960" s="37"/>
      <c r="AB1960" s="37"/>
      <c r="AC1960" s="37"/>
      <c r="AD1960" s="37"/>
      <c r="AE1960" s="77"/>
      <c r="AF1960" s="87"/>
      <c r="AG1960" s="39"/>
      <c r="AH1960" s="87"/>
      <c r="AI1960" s="39"/>
      <c r="AJ1960" s="87">
        <v>46063</v>
      </c>
      <c r="AK1960" s="39">
        <v>372400</v>
      </c>
      <c r="AL1960" s="34"/>
      <c r="AM1960" s="39"/>
      <c r="AN196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61" spans="1:40" ht="19.5" customHeight="1" x14ac:dyDescent="0.25">
      <c r="A1961" s="32">
        <f t="shared" si="154"/>
        <v>2026</v>
      </c>
      <c r="B1961" s="32">
        <f t="shared" si="155"/>
        <v>1</v>
      </c>
      <c r="C1961" s="25">
        <v>46039</v>
      </c>
      <c r="D1961" s="57">
        <f t="shared" ca="1" si="152"/>
        <v>46097</v>
      </c>
      <c r="E1961" s="57" t="str">
        <f t="shared" ca="1" si="153"/>
        <v>1-Months</v>
      </c>
      <c r="F1961" s="57" t="str">
        <f>VLOOKUP(O1961,Stock[],5,FALSE)</f>
        <v>BE</v>
      </c>
      <c r="G1961" s="33" t="s">
        <v>2565</v>
      </c>
      <c r="H1961" s="38"/>
      <c r="I1961" s="34" t="s">
        <v>233</v>
      </c>
      <c r="J1961" s="32" t="str">
        <f>VLOOKUP(I1961,Customers[],2,FALSE)</f>
        <v>ဦးဝင်းနိုင်</v>
      </c>
      <c r="K1961" s="32" t="str">
        <f>VLOOKUP(I1961,Customers[],4,FALSE)</f>
        <v>Wandwin</v>
      </c>
      <c r="L1961" s="32" t="str">
        <f>VLOOKUP(Table85[[#This Row],[CustomerID]],Table!H:K,3,0)</f>
        <v>လျှော်ပင်</v>
      </c>
      <c r="M1961" s="32" t="str">
        <f>VLOOKUP(I1961,Customers[],5,FALSE)</f>
        <v>WholeSales/Contract</v>
      </c>
      <c r="N1961" s="34" t="s">
        <v>10</v>
      </c>
      <c r="O1961" s="37" t="s">
        <v>2465</v>
      </c>
      <c r="P1961" s="32" t="str">
        <f>VLOOKUP(O1961,Stock[],2,FALSE)</f>
        <v>မိုးနဲကွန်ကီး</v>
      </c>
      <c r="Q1961" s="35">
        <f>VLOOKUP(O1961,Stock[],3,FALSE)</f>
        <v>0.64</v>
      </c>
      <c r="R1961" s="35">
        <f>VLOOKUP(O1961,Stock[],4,FALSE)</f>
        <v>14</v>
      </c>
      <c r="S1961" s="37"/>
      <c r="T1961" s="35">
        <f>(DailySales!$S1961/DailySales!$R1961)+DailySales!$U1961</f>
        <v>3</v>
      </c>
      <c r="U1961" s="37">
        <v>3</v>
      </c>
      <c r="V1961" s="36">
        <f>+DailySales!$T1961*DailySales!$R1961</f>
        <v>42</v>
      </c>
      <c r="W1961" s="36">
        <f>+DailySales!$V1961*DailySales!$Q1961</f>
        <v>26.88</v>
      </c>
      <c r="X1961" s="36">
        <f>VLOOKUP(O1961,Stock[],6,FALSE)</f>
        <v>1700</v>
      </c>
      <c r="Y1961" s="36">
        <f>+DailySales!$V1961*DailySales!$X1961</f>
        <v>71400</v>
      </c>
      <c r="Z1961" s="37"/>
      <c r="AA1961" s="37"/>
      <c r="AB1961" s="37"/>
      <c r="AC1961" s="37"/>
      <c r="AD1961" s="37"/>
      <c r="AE1961" s="77"/>
      <c r="AF1961" s="87"/>
      <c r="AG1961" s="39"/>
      <c r="AH1961" s="87"/>
      <c r="AI1961" s="39"/>
      <c r="AJ1961" s="87">
        <v>46063</v>
      </c>
      <c r="AK1961" s="39">
        <v>71400</v>
      </c>
      <c r="AL1961" s="34"/>
      <c r="AM1961" s="39"/>
      <c r="AN196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62" spans="1:40" ht="19.5" customHeight="1" x14ac:dyDescent="0.25">
      <c r="A1962" s="32">
        <f t="shared" si="154"/>
        <v>2026</v>
      </c>
      <c r="B1962" s="32">
        <f t="shared" si="155"/>
        <v>1</v>
      </c>
      <c r="C1962" s="25">
        <v>46039</v>
      </c>
      <c r="D1962" s="57">
        <f t="shared" ca="1" si="152"/>
        <v>46097</v>
      </c>
      <c r="E1962" s="57" t="str">
        <f t="shared" ca="1" si="153"/>
        <v>1-Months</v>
      </c>
      <c r="F1962" s="57" t="str">
        <f>VLOOKUP(O1962,Stock[],5,FALSE)</f>
        <v>BE</v>
      </c>
      <c r="G1962" s="33" t="s">
        <v>2567</v>
      </c>
      <c r="H1962" s="38"/>
      <c r="I1962" s="34" t="s">
        <v>189</v>
      </c>
      <c r="J1962" s="32" t="str">
        <f>VLOOKUP(I1962,Customers[],2,FALSE)</f>
        <v>ရွှေမြင်း(ကျော်ကြား)</v>
      </c>
      <c r="K1962" s="32" t="str">
        <f>VLOOKUP(I1962,Customers[],4,FALSE)</f>
        <v>Mahlaing</v>
      </c>
      <c r="L1962" s="32" t="str">
        <f>VLOOKUP(Table85[[#This Row],[CustomerID]],Table!H:K,3,0)</f>
        <v>မလှိုင်</v>
      </c>
      <c r="M1962" s="32" t="str">
        <f>VLOOKUP(I1962,Customers[],5,FALSE)</f>
        <v>WholeSales/Contract</v>
      </c>
      <c r="N1962" s="34" t="s">
        <v>10</v>
      </c>
      <c r="O1962" s="37" t="s">
        <v>240</v>
      </c>
      <c r="P1962" s="32" t="str">
        <f>VLOOKUP(O1962,Stock[],2,FALSE)</f>
        <v>သံပုရာအရက်</v>
      </c>
      <c r="Q1962" s="35">
        <f>VLOOKUP(O1962,Stock[],3,FALSE)</f>
        <v>0.64</v>
      </c>
      <c r="R1962" s="35">
        <f>VLOOKUP(O1962,Stock[],4,FALSE)</f>
        <v>14</v>
      </c>
      <c r="S1962" s="37"/>
      <c r="T1962" s="35">
        <f>(DailySales!$S1962/DailySales!$R1962)+DailySales!$U1962</f>
        <v>50</v>
      </c>
      <c r="U1962" s="37">
        <v>50</v>
      </c>
      <c r="V1962" s="36">
        <f>+DailySales!$T1962*DailySales!$R1962</f>
        <v>700</v>
      </c>
      <c r="W1962" s="36">
        <f>+DailySales!$V1962*DailySales!$Q1962</f>
        <v>448</v>
      </c>
      <c r="X1962" s="36">
        <f>VLOOKUP(O1962,Stock[],6,FALSE)</f>
        <v>1330</v>
      </c>
      <c r="Y1962" s="36">
        <f>+DailySales!$V1962*DailySales!$X1962</f>
        <v>931000</v>
      </c>
      <c r="Z1962" s="37"/>
      <c r="AA1962" s="37"/>
      <c r="AB1962" s="37"/>
      <c r="AC1962" s="37"/>
      <c r="AD1962" s="37"/>
      <c r="AE1962" s="77"/>
      <c r="AF1962" s="87"/>
      <c r="AG1962" s="39"/>
      <c r="AH1962" s="38">
        <v>46072</v>
      </c>
      <c r="AI1962" s="39">
        <v>931000</v>
      </c>
      <c r="AJ1962" s="87"/>
      <c r="AK1962" s="39"/>
      <c r="AL1962" s="34"/>
      <c r="AM1962" s="39"/>
      <c r="AN196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63" spans="1:40" ht="19.5" customHeight="1" x14ac:dyDescent="0.25">
      <c r="A1963" s="32">
        <f t="shared" si="154"/>
        <v>2026</v>
      </c>
      <c r="B1963" s="32">
        <f t="shared" si="155"/>
        <v>1</v>
      </c>
      <c r="C1963" s="25">
        <v>46039</v>
      </c>
      <c r="D1963" s="57">
        <f t="shared" ca="1" si="152"/>
        <v>46097</v>
      </c>
      <c r="E1963" s="57" t="str">
        <f t="shared" ca="1" si="153"/>
        <v>1-Months</v>
      </c>
      <c r="F1963" s="57" t="str">
        <f>VLOOKUP(O1963,Stock[],5,FALSE)</f>
        <v>BE</v>
      </c>
      <c r="G1963" s="33" t="s">
        <v>2567</v>
      </c>
      <c r="H1963" s="38"/>
      <c r="I1963" s="34" t="s">
        <v>189</v>
      </c>
      <c r="J1963" s="32" t="str">
        <f>VLOOKUP(I1963,Customers[],2,FALSE)</f>
        <v>ရွှေမြင်း(ကျော်ကြား)</v>
      </c>
      <c r="K1963" s="32" t="str">
        <f>VLOOKUP(I1963,Customers[],4,FALSE)</f>
        <v>Mahlaing</v>
      </c>
      <c r="L1963" s="32" t="str">
        <f>VLOOKUP(Table85[[#This Row],[CustomerID]],Table!H:K,3,0)</f>
        <v>မလှိုင်</v>
      </c>
      <c r="M1963" s="32" t="str">
        <f>VLOOKUP(I1963,Customers[],5,FALSE)</f>
        <v>WholeSales/Contract</v>
      </c>
      <c r="N1963" s="34" t="s">
        <v>10</v>
      </c>
      <c r="O1963" s="37" t="s">
        <v>217</v>
      </c>
      <c r="P1963" s="32" t="str">
        <f>VLOOKUP(O1963,Stock[],2,FALSE)</f>
        <v>လိမ္မော်ဖြူ</v>
      </c>
      <c r="Q1963" s="35">
        <f>VLOOKUP(O1963,Stock[],3,FALSE)</f>
        <v>0.64</v>
      </c>
      <c r="R1963" s="35">
        <f>VLOOKUP(O1963,Stock[],4,FALSE)</f>
        <v>24</v>
      </c>
      <c r="S1963" s="37"/>
      <c r="T1963" s="35">
        <f>(DailySales!$S1963/DailySales!$R1963)+DailySales!$U1963</f>
        <v>30</v>
      </c>
      <c r="U1963" s="37">
        <v>30</v>
      </c>
      <c r="V1963" s="36">
        <f>+DailySales!$T1963*DailySales!$R1963</f>
        <v>720</v>
      </c>
      <c r="W1963" s="36">
        <f>+DailySales!$V1963*DailySales!$Q1963</f>
        <v>460.8</v>
      </c>
      <c r="X1963" s="36">
        <f>VLOOKUP(O1963,Stock[],6,FALSE)</f>
        <v>1330</v>
      </c>
      <c r="Y1963" s="36">
        <f>+DailySales!$V1963*DailySales!$X1963</f>
        <v>957600</v>
      </c>
      <c r="Z1963" s="37"/>
      <c r="AA1963" s="37"/>
      <c r="AB1963" s="37"/>
      <c r="AC1963" s="37"/>
      <c r="AD1963" s="37"/>
      <c r="AE1963" s="77"/>
      <c r="AF1963" s="87"/>
      <c r="AG1963" s="39"/>
      <c r="AH1963" s="38">
        <v>46072</v>
      </c>
      <c r="AI1963" s="39">
        <v>957600</v>
      </c>
      <c r="AJ1963" s="87"/>
      <c r="AK1963" s="39"/>
      <c r="AL1963" s="34"/>
      <c r="AM1963" s="39"/>
      <c r="AN196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64" spans="1:40" ht="19.5" customHeight="1" x14ac:dyDescent="0.25">
      <c r="A1964" s="32">
        <f t="shared" si="154"/>
        <v>2026</v>
      </c>
      <c r="B1964" s="32">
        <f t="shared" si="155"/>
        <v>1</v>
      </c>
      <c r="C1964" s="25">
        <v>46039</v>
      </c>
      <c r="D1964" s="57">
        <f t="shared" ca="1" si="152"/>
        <v>46097</v>
      </c>
      <c r="E1964" s="57" t="str">
        <f t="shared" ca="1" si="153"/>
        <v>1-Months</v>
      </c>
      <c r="F1964" s="57" t="str">
        <f>VLOOKUP(O1964,Stock[],5,FALSE)</f>
        <v>BE</v>
      </c>
      <c r="G1964" s="33" t="s">
        <v>2567</v>
      </c>
      <c r="H1964" s="38"/>
      <c r="I1964" s="34" t="s">
        <v>189</v>
      </c>
      <c r="J1964" s="32" t="str">
        <f>VLOOKUP(I1964,Customers[],2,FALSE)</f>
        <v>ရွှေမြင်း(ကျော်ကြား)</v>
      </c>
      <c r="K1964" s="32" t="str">
        <f>VLOOKUP(I1964,Customers[],4,FALSE)</f>
        <v>Mahlaing</v>
      </c>
      <c r="L1964" s="32" t="str">
        <f>VLOOKUP(Table85[[#This Row],[CustomerID]],Table!H:K,3,0)</f>
        <v>မလှိုင်</v>
      </c>
      <c r="M1964" s="32" t="str">
        <f>VLOOKUP(I1964,Customers[],5,FALSE)</f>
        <v>WholeSales/Contract</v>
      </c>
      <c r="N1964" s="34" t="s">
        <v>10</v>
      </c>
      <c r="O1964" s="37" t="s">
        <v>2120</v>
      </c>
      <c r="P1964" s="32" t="str">
        <f>VLOOKUP(O1964,Stock[],2,FALSE)</f>
        <v>ဇေ အရက်သန့်</v>
      </c>
      <c r="Q1964" s="35">
        <f>VLOOKUP(O1964,Stock[],3,FALSE)</f>
        <v>0.64</v>
      </c>
      <c r="R1964" s="35">
        <f>VLOOKUP(O1964,Stock[],4,FALSE)</f>
        <v>14</v>
      </c>
      <c r="S1964" s="37"/>
      <c r="T1964" s="35">
        <f>(DailySales!$S1964/DailySales!$R1964)+DailySales!$U1964</f>
        <v>50</v>
      </c>
      <c r="U1964" s="37">
        <v>50</v>
      </c>
      <c r="V1964" s="36">
        <f>+DailySales!$T1964*DailySales!$R1964</f>
        <v>700</v>
      </c>
      <c r="W1964" s="36">
        <f>+DailySales!$V1964*DailySales!$Q1964</f>
        <v>448</v>
      </c>
      <c r="X1964" s="36">
        <f>VLOOKUP(O1964,Stock[],6,FALSE)</f>
        <v>1380</v>
      </c>
      <c r="Y1964" s="36">
        <f>+DailySales!$V1964*DailySales!$X1964</f>
        <v>966000</v>
      </c>
      <c r="Z1964" s="37"/>
      <c r="AA1964" s="37"/>
      <c r="AB1964" s="37"/>
      <c r="AC1964" s="37"/>
      <c r="AD1964" s="37"/>
      <c r="AE1964" s="77"/>
      <c r="AF1964" s="87"/>
      <c r="AG1964" s="39"/>
      <c r="AH1964" s="38">
        <v>46072</v>
      </c>
      <c r="AI1964" s="39">
        <v>966000</v>
      </c>
      <c r="AJ1964" s="87"/>
      <c r="AK1964" s="39"/>
      <c r="AL1964" s="34"/>
      <c r="AM1964" s="39"/>
      <c r="AN196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65" spans="1:40" ht="19.5" customHeight="1" x14ac:dyDescent="0.25">
      <c r="A1965" s="32">
        <f t="shared" si="154"/>
        <v>2026</v>
      </c>
      <c r="B1965" s="32">
        <f t="shared" si="155"/>
        <v>1</v>
      </c>
      <c r="C1965" s="25">
        <v>46039</v>
      </c>
      <c r="D1965" s="57">
        <f t="shared" ca="1" si="152"/>
        <v>46097</v>
      </c>
      <c r="E1965" s="57" t="str">
        <f t="shared" ca="1" si="153"/>
        <v>1-Months</v>
      </c>
      <c r="F1965" s="57" t="str">
        <f>VLOOKUP(O1965,Stock[],5,FALSE)</f>
        <v>BE</v>
      </c>
      <c r="G1965" s="33" t="s">
        <v>2568</v>
      </c>
      <c r="H1965" s="38"/>
      <c r="I1965" s="34" t="s">
        <v>235</v>
      </c>
      <c r="J1965" s="32" t="str">
        <f>VLOOKUP(I1965,Customers[],2,FALSE)</f>
        <v>ကျော်ကြား</v>
      </c>
      <c r="K1965" s="32" t="str">
        <f>VLOOKUP(I1965,Customers[],4,FALSE)</f>
        <v>Mahlaing</v>
      </c>
      <c r="L1965" s="32" t="str">
        <f>VLOOKUP(Table85[[#This Row],[CustomerID]],Table!H:K,3,0)</f>
        <v>မလှိုင်</v>
      </c>
      <c r="M1965" s="32" t="str">
        <f>VLOOKUP(I1965,Customers[],5,FALSE)</f>
        <v>WholeSales/Contract</v>
      </c>
      <c r="N1965" s="34" t="s">
        <v>10</v>
      </c>
      <c r="O1965" s="37" t="s">
        <v>205</v>
      </c>
      <c r="P1965" s="32" t="str">
        <f>VLOOKUP(O1965,Stock[],2,FALSE)</f>
        <v>ကောင်းကြည် ကော် 25%  (1Ltr )</v>
      </c>
      <c r="Q1965" s="35">
        <f>VLOOKUP(O1965,Stock[],3,FALSE)</f>
        <v>1</v>
      </c>
      <c r="R1965" s="35">
        <f>VLOOKUP(O1965,Stock[],4,FALSE)</f>
        <v>12</v>
      </c>
      <c r="S1965" s="37"/>
      <c r="T1965" s="35">
        <f>(DailySales!$S1965/DailySales!$R1965)+DailySales!$U1965</f>
        <v>20</v>
      </c>
      <c r="U1965" s="37">
        <v>20</v>
      </c>
      <c r="V1965" s="36">
        <f>+DailySales!$T1965*DailySales!$R1965</f>
        <v>240</v>
      </c>
      <c r="W1965" s="36">
        <f>+DailySales!$V1965*DailySales!$Q1965</f>
        <v>240</v>
      </c>
      <c r="X1965" s="36">
        <f>VLOOKUP(O1965,Stock[],6,FALSE)</f>
        <v>1530</v>
      </c>
      <c r="Y1965" s="36">
        <f>+DailySales!$V1965*DailySales!$X1965</f>
        <v>367200</v>
      </c>
      <c r="Z1965" s="37"/>
      <c r="AA1965" s="37"/>
      <c r="AB1965" s="37"/>
      <c r="AC1965" s="37"/>
      <c r="AD1965" s="37"/>
      <c r="AE1965" s="77"/>
      <c r="AF1965" s="87"/>
      <c r="AG1965" s="39"/>
      <c r="AH1965" s="87"/>
      <c r="AI1965" s="39"/>
      <c r="AJ1965" s="38">
        <v>46050</v>
      </c>
      <c r="AK1965" s="39">
        <v>367200</v>
      </c>
      <c r="AL1965" s="34"/>
      <c r="AM1965" s="39"/>
      <c r="AN196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66" spans="1:40" ht="19.5" customHeight="1" x14ac:dyDescent="0.25">
      <c r="A1966" s="32">
        <f t="shared" si="154"/>
        <v>2026</v>
      </c>
      <c r="B1966" s="32">
        <f t="shared" si="155"/>
        <v>1</v>
      </c>
      <c r="C1966" s="25">
        <v>46039</v>
      </c>
      <c r="D1966" s="57">
        <f t="shared" ca="1" si="152"/>
        <v>46097</v>
      </c>
      <c r="E1966" s="57" t="str">
        <f t="shared" ca="1" si="153"/>
        <v>1-Months</v>
      </c>
      <c r="F1966" s="57" t="str">
        <f>VLOOKUP(O1966,Stock[],5,FALSE)</f>
        <v>BE</v>
      </c>
      <c r="G1966" s="33" t="s">
        <v>2569</v>
      </c>
      <c r="H1966" s="38"/>
      <c r="I1966" s="34" t="s">
        <v>180</v>
      </c>
      <c r="J1966" s="32" t="str">
        <f>VLOOKUP(I1966,Customers[],2,FALSE)</f>
        <v>ရွှေမြင်း</v>
      </c>
      <c r="K1966" s="32" t="str">
        <f>VLOOKUP(I1966,Customers[],4,FALSE)</f>
        <v>Meiktila</v>
      </c>
      <c r="L1966" s="32" t="str">
        <f>VLOOKUP(Table85[[#This Row],[CustomerID]],Table!H:K,3,0)</f>
        <v>မိတ္ထီလာ</v>
      </c>
      <c r="M1966" s="32" t="str">
        <f>VLOOKUP(I1966,Customers[],5,FALSE)</f>
        <v>WholeSales/Contract</v>
      </c>
      <c r="N1966" s="34" t="s">
        <v>10</v>
      </c>
      <c r="O1966" s="37" t="s">
        <v>217</v>
      </c>
      <c r="P1966" s="32" t="str">
        <f>VLOOKUP(O1966,Stock[],2,FALSE)</f>
        <v>လိမ္မော်ဖြူ</v>
      </c>
      <c r="Q1966" s="35">
        <f>VLOOKUP(O1966,Stock[],3,FALSE)</f>
        <v>0.64</v>
      </c>
      <c r="R1966" s="35">
        <f>VLOOKUP(O1966,Stock[],4,FALSE)</f>
        <v>24</v>
      </c>
      <c r="S1966" s="37"/>
      <c r="T1966" s="35">
        <f>(DailySales!$S1966/DailySales!$R1966)+DailySales!$U1966</f>
        <v>30</v>
      </c>
      <c r="U1966" s="37">
        <v>30</v>
      </c>
      <c r="V1966" s="36">
        <f>+DailySales!$T1966*DailySales!$R1966</f>
        <v>720</v>
      </c>
      <c r="W1966" s="36">
        <f>+DailySales!$V1966*DailySales!$Q1966</f>
        <v>460.8</v>
      </c>
      <c r="X1966" s="36">
        <f>VLOOKUP(O1966,Stock[],6,FALSE)</f>
        <v>1330</v>
      </c>
      <c r="Y1966" s="36">
        <f>+DailySales!$V1966*DailySales!$X1966</f>
        <v>957600</v>
      </c>
      <c r="Z1966" s="37"/>
      <c r="AA1966" s="37"/>
      <c r="AB1966" s="37"/>
      <c r="AC1966" s="37"/>
      <c r="AD1966" s="37"/>
      <c r="AE1966" s="77"/>
      <c r="AF1966" s="87"/>
      <c r="AG1966" s="39"/>
      <c r="AH1966" s="38">
        <v>46072</v>
      </c>
      <c r="AI1966" s="39">
        <v>957600</v>
      </c>
      <c r="AJ1966" s="87"/>
      <c r="AK1966" s="39"/>
      <c r="AL1966" s="34"/>
      <c r="AM1966" s="39"/>
      <c r="AN196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67" spans="1:40" ht="19.5" customHeight="1" x14ac:dyDescent="0.25">
      <c r="A1967" s="32">
        <f t="shared" si="154"/>
        <v>2026</v>
      </c>
      <c r="B1967" s="32">
        <f t="shared" si="155"/>
        <v>1</v>
      </c>
      <c r="C1967" s="25">
        <v>46039</v>
      </c>
      <c r="D1967" s="57">
        <f t="shared" ca="1" si="152"/>
        <v>46097</v>
      </c>
      <c r="E1967" s="57" t="str">
        <f t="shared" ca="1" si="153"/>
        <v>1-Months</v>
      </c>
      <c r="F1967" s="57" t="str">
        <f>VLOOKUP(O1967,Stock[],5,FALSE)</f>
        <v>BE</v>
      </c>
      <c r="G1967" s="33" t="s">
        <v>2569</v>
      </c>
      <c r="H1967" s="38"/>
      <c r="I1967" s="34" t="s">
        <v>180</v>
      </c>
      <c r="J1967" s="32" t="str">
        <f>VLOOKUP(I1967,Customers[],2,FALSE)</f>
        <v>ရွှေမြင်း</v>
      </c>
      <c r="K1967" s="32" t="str">
        <f>VLOOKUP(I1967,Customers[],4,FALSE)</f>
        <v>Meiktila</v>
      </c>
      <c r="L1967" s="32" t="str">
        <f>VLOOKUP(Table85[[#This Row],[CustomerID]],Table!H:K,3,0)</f>
        <v>မိတ္ထီလာ</v>
      </c>
      <c r="M1967" s="32" t="str">
        <f>VLOOKUP(I1967,Customers[],5,FALSE)</f>
        <v>WholeSales/Contract</v>
      </c>
      <c r="N1967" s="34" t="s">
        <v>10</v>
      </c>
      <c r="O1967" s="37" t="s">
        <v>216</v>
      </c>
      <c r="P1967" s="32" t="str">
        <f>VLOOKUP(O1967,Stock[],2,FALSE)</f>
        <v>ဒဂုံအရက်သန့်</v>
      </c>
      <c r="Q1967" s="35">
        <f>VLOOKUP(O1967,Stock[],3,FALSE)</f>
        <v>0.64</v>
      </c>
      <c r="R1967" s="35">
        <f>VLOOKUP(O1967,Stock[],4,FALSE)</f>
        <v>14</v>
      </c>
      <c r="S1967" s="37"/>
      <c r="T1967" s="35">
        <f>(DailySales!$S1967/DailySales!$R1967)+DailySales!$U1967</f>
        <v>20</v>
      </c>
      <c r="U1967" s="37">
        <v>20</v>
      </c>
      <c r="V1967" s="36">
        <f>+DailySales!$T1967*DailySales!$R1967</f>
        <v>280</v>
      </c>
      <c r="W1967" s="36">
        <f>+DailySales!$V1967*DailySales!$Q1967</f>
        <v>179.20000000000002</v>
      </c>
      <c r="X1967" s="36">
        <f>VLOOKUP(O1967,Stock[],6,FALSE)</f>
        <v>1330</v>
      </c>
      <c r="Y1967" s="36">
        <f>+DailySales!$V1967*DailySales!$X1967</f>
        <v>372400</v>
      </c>
      <c r="Z1967" s="37"/>
      <c r="AA1967" s="37"/>
      <c r="AB1967" s="37"/>
      <c r="AC1967" s="37"/>
      <c r="AD1967" s="37"/>
      <c r="AE1967" s="77"/>
      <c r="AF1967" s="87"/>
      <c r="AG1967" s="39"/>
      <c r="AH1967" s="38">
        <v>46072</v>
      </c>
      <c r="AI1967" s="39">
        <v>372400</v>
      </c>
      <c r="AJ1967" s="87"/>
      <c r="AK1967" s="39"/>
      <c r="AL1967" s="34"/>
      <c r="AM1967" s="39"/>
      <c r="AN196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68" spans="1:40" ht="19.5" customHeight="1" x14ac:dyDescent="0.25">
      <c r="A1968" s="32">
        <f t="shared" si="154"/>
        <v>2026</v>
      </c>
      <c r="B1968" s="32">
        <f t="shared" si="155"/>
        <v>1</v>
      </c>
      <c r="C1968" s="25">
        <v>46039</v>
      </c>
      <c r="D1968" s="57">
        <f t="shared" ca="1" si="152"/>
        <v>46097</v>
      </c>
      <c r="E1968" s="57" t="str">
        <f t="shared" ca="1" si="153"/>
        <v>1-Months</v>
      </c>
      <c r="F1968" s="57" t="str">
        <f>VLOOKUP(O1968,Stock[],5,FALSE)</f>
        <v>BE</v>
      </c>
      <c r="G1968" s="33" t="s">
        <v>2570</v>
      </c>
      <c r="H1968" s="38"/>
      <c r="I1968" s="34" t="s">
        <v>226</v>
      </c>
      <c r="J1968" s="32" t="str">
        <f>VLOOKUP(I1968,Customers[],2,FALSE)</f>
        <v>Summer-1</v>
      </c>
      <c r="K1968" s="32" t="str">
        <f>VLOOKUP(I1968,Customers[],4,FALSE)</f>
        <v>Meiktila</v>
      </c>
      <c r="L1968" s="32" t="str">
        <f>VLOOKUP(Table85[[#This Row],[CustomerID]],Table!H:K,3,0)</f>
        <v>မိတ္ထီလာ</v>
      </c>
      <c r="M1968" s="32" t="str">
        <f>VLOOKUP(I1968,Customers[],5,FALSE)</f>
        <v>WholeSales</v>
      </c>
      <c r="N1968" s="34" t="s">
        <v>10</v>
      </c>
      <c r="O1968" s="37" t="s">
        <v>240</v>
      </c>
      <c r="P1968" s="32" t="str">
        <f>VLOOKUP(O1968,Stock[],2,FALSE)</f>
        <v>သံပုရာအရက်</v>
      </c>
      <c r="Q1968" s="35">
        <f>VLOOKUP(O1968,Stock[],3,FALSE)</f>
        <v>0.64</v>
      </c>
      <c r="R1968" s="35">
        <f>VLOOKUP(O1968,Stock[],4,FALSE)</f>
        <v>14</v>
      </c>
      <c r="S1968" s="37"/>
      <c r="T1968" s="35">
        <f>(DailySales!$S1968/DailySales!$R1968)+DailySales!$U1968</f>
        <v>10</v>
      </c>
      <c r="U1968" s="37">
        <v>10</v>
      </c>
      <c r="V1968" s="36">
        <f>+DailySales!$T1968*DailySales!$R1968</f>
        <v>140</v>
      </c>
      <c r="W1968" s="36">
        <f>+DailySales!$V1968*DailySales!$Q1968</f>
        <v>89.600000000000009</v>
      </c>
      <c r="X1968" s="36">
        <f>VLOOKUP(O1968,Stock[],6,FALSE)</f>
        <v>1330</v>
      </c>
      <c r="Y1968" s="36">
        <f>+DailySales!$V1968*DailySales!$X1968</f>
        <v>186200</v>
      </c>
      <c r="Z1968" s="37"/>
      <c r="AA1968" s="37"/>
      <c r="AB1968" s="37"/>
      <c r="AC1968" s="37">
        <v>92120</v>
      </c>
      <c r="AD1968" s="37"/>
      <c r="AE1968" s="77"/>
      <c r="AF1968" s="87"/>
      <c r="AG1968" s="39"/>
      <c r="AH1968" s="87">
        <v>46055</v>
      </c>
      <c r="AI1968" s="39">
        <v>94080</v>
      </c>
      <c r="AJ1968" s="87"/>
      <c r="AK1968" s="39"/>
      <c r="AL1968" s="34"/>
      <c r="AM1968" s="39"/>
      <c r="AN196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69" spans="1:40" ht="19.5" customHeight="1" x14ac:dyDescent="0.25">
      <c r="A1969" s="32">
        <f t="shared" si="154"/>
        <v>2026</v>
      </c>
      <c r="B1969" s="32">
        <f t="shared" si="155"/>
        <v>1</v>
      </c>
      <c r="C1969" s="25">
        <v>46039</v>
      </c>
      <c r="D1969" s="57">
        <f t="shared" ca="1" si="152"/>
        <v>46097</v>
      </c>
      <c r="E1969" s="57" t="str">
        <f t="shared" ca="1" si="153"/>
        <v>1-Months</v>
      </c>
      <c r="F1969" s="57" t="str">
        <f>VLOOKUP(O1969,Stock[],5,FALSE)</f>
        <v>BE</v>
      </c>
      <c r="G1969" s="33" t="s">
        <v>2570</v>
      </c>
      <c r="H1969" s="38"/>
      <c r="I1969" s="34" t="s">
        <v>226</v>
      </c>
      <c r="J1969" s="32" t="str">
        <f>VLOOKUP(I1969,Customers[],2,FALSE)</f>
        <v>Summer-1</v>
      </c>
      <c r="K1969" s="32" t="str">
        <f>VLOOKUP(I1969,Customers[],4,FALSE)</f>
        <v>Meiktila</v>
      </c>
      <c r="L1969" s="32" t="str">
        <f>VLOOKUP(Table85[[#This Row],[CustomerID]],Table!H:K,3,0)</f>
        <v>မိတ္ထီလာ</v>
      </c>
      <c r="M1969" s="32" t="str">
        <f>VLOOKUP(I1969,Customers[],5,FALSE)</f>
        <v>WholeSales</v>
      </c>
      <c r="N1969" s="34" t="s">
        <v>10</v>
      </c>
      <c r="O1969" s="37" t="s">
        <v>217</v>
      </c>
      <c r="P1969" s="32" t="str">
        <f>VLOOKUP(O1969,Stock[],2,FALSE)</f>
        <v>လိမ္မော်ဖြူ</v>
      </c>
      <c r="Q1969" s="35">
        <f>VLOOKUP(O1969,Stock[],3,FALSE)</f>
        <v>0.64</v>
      </c>
      <c r="R1969" s="35">
        <f>VLOOKUP(O1969,Stock[],4,FALSE)</f>
        <v>24</v>
      </c>
      <c r="S1969" s="37"/>
      <c r="T1969" s="35">
        <f>(DailySales!$S1969/DailySales!$R1969)+DailySales!$U1969</f>
        <v>20</v>
      </c>
      <c r="U1969" s="37">
        <v>20</v>
      </c>
      <c r="V1969" s="36">
        <f>+DailySales!$T1969*DailySales!$R1969</f>
        <v>480</v>
      </c>
      <c r="W1969" s="36">
        <f>+DailySales!$V1969*DailySales!$Q1969</f>
        <v>307.2</v>
      </c>
      <c r="X1969" s="36">
        <f>VLOOKUP(O1969,Stock[],6,FALSE)</f>
        <v>1330</v>
      </c>
      <c r="Y1969" s="36">
        <f>+DailySales!$V1969*DailySales!$X1969</f>
        <v>638400</v>
      </c>
      <c r="Z1969" s="37"/>
      <c r="AA1969" s="37"/>
      <c r="AB1969" s="37"/>
      <c r="AC1969" s="37"/>
      <c r="AD1969" s="37"/>
      <c r="AE1969" s="77"/>
      <c r="AF1969" s="87"/>
      <c r="AG1969" s="39"/>
      <c r="AH1969" s="87">
        <v>46055</v>
      </c>
      <c r="AI1969" s="39">
        <v>638400</v>
      </c>
      <c r="AJ1969" s="87"/>
      <c r="AK1969" s="39"/>
      <c r="AL1969" s="34"/>
      <c r="AM1969" s="39"/>
      <c r="AN196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70" spans="1:40" ht="19.5" customHeight="1" x14ac:dyDescent="0.25">
      <c r="A1970" s="32">
        <f t="shared" si="154"/>
        <v>2026</v>
      </c>
      <c r="B1970" s="32">
        <f t="shared" si="155"/>
        <v>1</v>
      </c>
      <c r="C1970" s="25">
        <v>46039</v>
      </c>
      <c r="D1970" s="57">
        <f t="shared" ca="1" si="152"/>
        <v>46097</v>
      </c>
      <c r="E1970" s="57" t="str">
        <f t="shared" ca="1" si="153"/>
        <v>1-Months</v>
      </c>
      <c r="F1970" s="57" t="str">
        <f>VLOOKUP(O1970,Stock[],5,FALSE)</f>
        <v>BE</v>
      </c>
      <c r="G1970" s="33" t="s">
        <v>2570</v>
      </c>
      <c r="H1970" s="38"/>
      <c r="I1970" s="34" t="s">
        <v>226</v>
      </c>
      <c r="J1970" s="32" t="str">
        <f>VLOOKUP(I1970,Customers[],2,FALSE)</f>
        <v>Summer-1</v>
      </c>
      <c r="K1970" s="32" t="str">
        <f>VLOOKUP(I1970,Customers[],4,FALSE)</f>
        <v>Meiktila</v>
      </c>
      <c r="L1970" s="32" t="str">
        <f>VLOOKUP(Table85[[#This Row],[CustomerID]],Table!H:K,3,0)</f>
        <v>မိတ္ထီလာ</v>
      </c>
      <c r="M1970" s="32" t="str">
        <f>VLOOKUP(I1970,Customers[],5,FALSE)</f>
        <v>WholeSales</v>
      </c>
      <c r="N1970" s="34" t="s">
        <v>10</v>
      </c>
      <c r="O1970" s="37" t="s">
        <v>2120</v>
      </c>
      <c r="P1970" s="32" t="str">
        <f>VLOOKUP(O1970,Stock[],2,FALSE)</f>
        <v>ဇေ အရက်သန့်</v>
      </c>
      <c r="Q1970" s="35">
        <f>VLOOKUP(O1970,Stock[],3,FALSE)</f>
        <v>0.64</v>
      </c>
      <c r="R1970" s="35">
        <f>VLOOKUP(O1970,Stock[],4,FALSE)</f>
        <v>14</v>
      </c>
      <c r="S1970" s="37"/>
      <c r="T1970" s="35">
        <f>(DailySales!$S1970/DailySales!$R1970)+DailySales!$U1970</f>
        <v>20</v>
      </c>
      <c r="U1970" s="37">
        <v>20</v>
      </c>
      <c r="V1970" s="36">
        <f>+DailySales!$T1970*DailySales!$R1970</f>
        <v>280</v>
      </c>
      <c r="W1970" s="36">
        <f>+DailySales!$V1970*DailySales!$Q1970</f>
        <v>179.20000000000002</v>
      </c>
      <c r="X1970" s="36">
        <f>VLOOKUP(O1970,Stock[],6,FALSE)</f>
        <v>1380</v>
      </c>
      <c r="Y1970" s="36">
        <f>+DailySales!$V1970*DailySales!$X1970</f>
        <v>386400</v>
      </c>
      <c r="Z1970" s="37"/>
      <c r="AA1970" s="37"/>
      <c r="AB1970" s="37"/>
      <c r="AC1970" s="37"/>
      <c r="AD1970" s="37"/>
      <c r="AE1970" s="77"/>
      <c r="AF1970" s="87"/>
      <c r="AG1970" s="39"/>
      <c r="AH1970" s="87">
        <v>46055</v>
      </c>
      <c r="AI1970" s="39">
        <v>386400</v>
      </c>
      <c r="AJ1970" s="87"/>
      <c r="AK1970" s="39"/>
      <c r="AL1970" s="34"/>
      <c r="AM1970" s="39"/>
      <c r="AN197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71" spans="1:40" ht="19.5" customHeight="1" x14ac:dyDescent="0.25">
      <c r="A1971" s="32">
        <f t="shared" si="154"/>
        <v>2026</v>
      </c>
      <c r="B1971" s="32">
        <f t="shared" si="155"/>
        <v>1</v>
      </c>
      <c r="C1971" s="25">
        <v>46039</v>
      </c>
      <c r="D1971" s="57">
        <f t="shared" ca="1" si="152"/>
        <v>46097</v>
      </c>
      <c r="E1971" s="57" t="str">
        <f t="shared" ca="1" si="153"/>
        <v>1-Months</v>
      </c>
      <c r="F1971" s="57" t="str">
        <f>VLOOKUP(O1971,Stock[],5,FALSE)</f>
        <v>BE</v>
      </c>
      <c r="G1971" s="33" t="s">
        <v>2570</v>
      </c>
      <c r="H1971" s="38"/>
      <c r="I1971" s="34" t="s">
        <v>226</v>
      </c>
      <c r="J1971" s="32" t="str">
        <f>VLOOKUP(I1971,Customers[],2,FALSE)</f>
        <v>Summer-1</v>
      </c>
      <c r="K1971" s="32" t="str">
        <f>VLOOKUP(I1971,Customers[],4,FALSE)</f>
        <v>Meiktila</v>
      </c>
      <c r="L1971" s="32" t="str">
        <f>VLOOKUP(Table85[[#This Row],[CustomerID]],Table!H:K,3,0)</f>
        <v>မိတ္ထီလာ</v>
      </c>
      <c r="M1971" s="32" t="str">
        <f>VLOOKUP(I1971,Customers[],5,FALSE)</f>
        <v>WholeSales</v>
      </c>
      <c r="N1971" s="34" t="s">
        <v>10</v>
      </c>
      <c r="O1971" s="37" t="s">
        <v>218</v>
      </c>
      <c r="P1971" s="32" t="str">
        <f>VLOOKUP(O1971,Stock[],2,FALSE)</f>
        <v>Black Cat</v>
      </c>
      <c r="Q1971" s="35">
        <f>VLOOKUP(O1971,Stock[],3,FALSE)</f>
        <v>0.64</v>
      </c>
      <c r="R1971" s="35">
        <f>VLOOKUP(O1971,Stock[],4,FALSE)</f>
        <v>24</v>
      </c>
      <c r="S1971" s="37"/>
      <c r="T1971" s="35">
        <f>(DailySales!$S1971/DailySales!$R1971)+DailySales!$U1971</f>
        <v>30</v>
      </c>
      <c r="U1971" s="37">
        <v>30</v>
      </c>
      <c r="V1971" s="36">
        <f>+DailySales!$T1971*DailySales!$R1971</f>
        <v>720</v>
      </c>
      <c r="W1971" s="36">
        <f>+DailySales!$V1971*DailySales!$Q1971</f>
        <v>460.8</v>
      </c>
      <c r="X1971" s="36">
        <f>VLOOKUP(O1971,Stock[],6,FALSE)</f>
        <v>1330</v>
      </c>
      <c r="Y1971" s="36">
        <f>+DailySales!$V1971*DailySales!$X1971</f>
        <v>957600</v>
      </c>
      <c r="Z1971" s="37"/>
      <c r="AA1971" s="37"/>
      <c r="AB1971" s="37"/>
      <c r="AC1971" s="37"/>
      <c r="AD1971" s="37"/>
      <c r="AE1971" s="77"/>
      <c r="AF1971" s="87"/>
      <c r="AG1971" s="39"/>
      <c r="AH1971" s="87">
        <v>46055</v>
      </c>
      <c r="AI1971" s="39">
        <v>957600</v>
      </c>
      <c r="AJ1971" s="87"/>
      <c r="AK1971" s="39"/>
      <c r="AL1971" s="34"/>
      <c r="AM1971" s="39"/>
      <c r="AN197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72" spans="1:40" ht="19.5" customHeight="1" x14ac:dyDescent="0.25">
      <c r="A1972" s="32">
        <f t="shared" si="154"/>
        <v>2026</v>
      </c>
      <c r="B1972" s="32">
        <f t="shared" si="155"/>
        <v>1</v>
      </c>
      <c r="C1972" s="25">
        <v>46039</v>
      </c>
      <c r="D1972" s="57">
        <f t="shared" ca="1" si="152"/>
        <v>46097</v>
      </c>
      <c r="E1972" s="57" t="str">
        <f t="shared" ca="1" si="153"/>
        <v>1-Months</v>
      </c>
      <c r="F1972" s="57" t="str">
        <f>VLOOKUP(O1972,Stock[],5,FALSE)</f>
        <v>BE</v>
      </c>
      <c r="G1972" s="33" t="s">
        <v>2570</v>
      </c>
      <c r="H1972" s="38"/>
      <c r="I1972" s="34" t="s">
        <v>226</v>
      </c>
      <c r="J1972" s="32" t="str">
        <f>VLOOKUP(I1972,Customers[],2,FALSE)</f>
        <v>Summer-1</v>
      </c>
      <c r="K1972" s="32" t="str">
        <f>VLOOKUP(I1972,Customers[],4,FALSE)</f>
        <v>Meiktila</v>
      </c>
      <c r="L1972" s="32" t="str">
        <f>VLOOKUP(Table85[[#This Row],[CustomerID]],Table!H:K,3,0)</f>
        <v>မိတ္ထီလာ</v>
      </c>
      <c r="M1972" s="32" t="str">
        <f>VLOOKUP(I1972,Customers[],5,FALSE)</f>
        <v>WholeSales</v>
      </c>
      <c r="N1972" s="34" t="s">
        <v>10</v>
      </c>
      <c r="O1972" s="37" t="s">
        <v>214</v>
      </c>
      <c r="P1972" s="32" t="str">
        <f>VLOOKUP(O1972,Stock[],2,FALSE)</f>
        <v>ကောင်းကြည်</v>
      </c>
      <c r="Q1972" s="35">
        <f>VLOOKUP(O1972,Stock[],3,FALSE)</f>
        <v>0.64</v>
      </c>
      <c r="R1972" s="35">
        <f>VLOOKUP(O1972,Stock[],4,FALSE)</f>
        <v>14</v>
      </c>
      <c r="S1972" s="37"/>
      <c r="T1972" s="35">
        <f>(DailySales!$S1972/DailySales!$R1972)+DailySales!$U1972</f>
        <v>50</v>
      </c>
      <c r="U1972" s="37">
        <v>50</v>
      </c>
      <c r="V1972" s="36">
        <f>+DailySales!$T1972*DailySales!$R1972</f>
        <v>700</v>
      </c>
      <c r="W1972" s="36">
        <f>+DailySales!$V1972*DailySales!$Q1972</f>
        <v>448</v>
      </c>
      <c r="X1972" s="36">
        <f>VLOOKUP(O1972,Stock[],6,FALSE)</f>
        <v>1330</v>
      </c>
      <c r="Y1972" s="36">
        <f>+DailySales!$V1972*DailySales!$X1972</f>
        <v>931000</v>
      </c>
      <c r="Z1972" s="37"/>
      <c r="AA1972" s="37"/>
      <c r="AB1972" s="37"/>
      <c r="AC1972" s="37"/>
      <c r="AD1972" s="37"/>
      <c r="AE1972" s="77"/>
      <c r="AF1972" s="87"/>
      <c r="AG1972" s="39"/>
      <c r="AH1972" s="87">
        <v>46055</v>
      </c>
      <c r="AI1972" s="39">
        <v>931000</v>
      </c>
      <c r="AJ1972" s="87"/>
      <c r="AK1972" s="39"/>
      <c r="AL1972" s="34"/>
      <c r="AM1972" s="39"/>
      <c r="AN197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73" spans="1:40" ht="19.5" customHeight="1" x14ac:dyDescent="0.25">
      <c r="A1973" s="101">
        <f t="shared" si="154"/>
        <v>2026</v>
      </c>
      <c r="B1973" s="101">
        <f t="shared" si="155"/>
        <v>1</v>
      </c>
      <c r="C1973" s="25">
        <v>46039</v>
      </c>
      <c r="D1973" s="102">
        <f t="shared" ca="1" si="152"/>
        <v>46097</v>
      </c>
      <c r="E1973" s="102" t="str">
        <f t="shared" ca="1" si="153"/>
        <v>1-Months</v>
      </c>
      <c r="F1973" s="102" t="str">
        <f>VLOOKUP(O1973,Stock[],5,FALSE)</f>
        <v>BE</v>
      </c>
      <c r="G1973" s="103" t="s">
        <v>2573</v>
      </c>
      <c r="H1973" s="104"/>
      <c r="I1973" s="105" t="s">
        <v>189</v>
      </c>
      <c r="J1973" s="101" t="str">
        <f>VLOOKUP(I1973,Customers[],2,FALSE)</f>
        <v>ရွှေမြင်း(ကျော်ကြား)</v>
      </c>
      <c r="K1973" s="101" t="str">
        <f>VLOOKUP(I1973,Customers[],4,FALSE)</f>
        <v>Mahlaing</v>
      </c>
      <c r="L1973" s="101" t="str">
        <f>VLOOKUP(Table85[[#This Row],[CustomerID]],Table!H:K,3,0)</f>
        <v>မလှိုင်</v>
      </c>
      <c r="M1973" s="101" t="str">
        <f>VLOOKUP(I1973,Customers[],5,FALSE)</f>
        <v>WholeSales/Contract</v>
      </c>
      <c r="N1973" s="34" t="s">
        <v>10</v>
      </c>
      <c r="O1973" s="106" t="s">
        <v>217</v>
      </c>
      <c r="P1973" s="101" t="str">
        <f>VLOOKUP(O1973,Stock[],2,FALSE)</f>
        <v>လိမ္မော်ဖြူ</v>
      </c>
      <c r="Q1973" s="107">
        <f>VLOOKUP(O1973,Stock[],3,FALSE)</f>
        <v>0.64</v>
      </c>
      <c r="R1973" s="107">
        <f>VLOOKUP(O1973,Stock[],4,FALSE)</f>
        <v>24</v>
      </c>
      <c r="S1973" s="106"/>
      <c r="T1973" s="107">
        <f>(DailySales!$S1973/DailySales!$R1973)+DailySales!$U1973</f>
        <v>50</v>
      </c>
      <c r="U1973" s="106">
        <v>50</v>
      </c>
      <c r="V1973" s="108">
        <f>+DailySales!$T1973*DailySales!$R1973</f>
        <v>1200</v>
      </c>
      <c r="W1973" s="108">
        <f>+DailySales!$V1973*DailySales!$Q1973</f>
        <v>768</v>
      </c>
      <c r="X1973" s="108">
        <f>VLOOKUP(O1973,Stock[],6,FALSE)</f>
        <v>1330</v>
      </c>
      <c r="Y1973" s="108">
        <f>+DailySales!$V1973*DailySales!$X1973</f>
        <v>1596000</v>
      </c>
      <c r="Z1973" s="106"/>
      <c r="AA1973" s="106"/>
      <c r="AB1973" s="106"/>
      <c r="AC1973" s="106"/>
      <c r="AD1973" s="106"/>
      <c r="AE1973" s="109"/>
      <c r="AF1973" s="110"/>
      <c r="AG1973" s="111"/>
      <c r="AH1973" s="38">
        <v>46072</v>
      </c>
      <c r="AI1973" s="111">
        <v>1596000</v>
      </c>
      <c r="AJ1973" s="110"/>
      <c r="AK1973" s="111"/>
      <c r="AL1973" s="34"/>
      <c r="AM1973" s="39"/>
      <c r="AN1973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74" spans="1:40" ht="19.5" customHeight="1" x14ac:dyDescent="0.25">
      <c r="A1974" s="101">
        <f t="shared" si="154"/>
        <v>2026</v>
      </c>
      <c r="B1974" s="101">
        <f t="shared" si="155"/>
        <v>1</v>
      </c>
      <c r="C1974" s="25">
        <v>46039</v>
      </c>
      <c r="D1974" s="102">
        <f t="shared" ca="1" si="152"/>
        <v>46097</v>
      </c>
      <c r="E1974" s="102" t="str">
        <f t="shared" ca="1" si="153"/>
        <v>1-Months</v>
      </c>
      <c r="F1974" s="102" t="str">
        <f>VLOOKUP(O1974,Stock[],5,FALSE)</f>
        <v>BE</v>
      </c>
      <c r="G1974" s="103" t="s">
        <v>2573</v>
      </c>
      <c r="H1974" s="104"/>
      <c r="I1974" s="105" t="s">
        <v>189</v>
      </c>
      <c r="J1974" s="101" t="str">
        <f>VLOOKUP(I1974,Customers[],2,FALSE)</f>
        <v>ရွှေမြင်း(ကျော်ကြား)</v>
      </c>
      <c r="K1974" s="101" t="str">
        <f>VLOOKUP(I1974,Customers[],4,FALSE)</f>
        <v>Mahlaing</v>
      </c>
      <c r="L1974" s="101" t="str">
        <f>VLOOKUP(Table85[[#This Row],[CustomerID]],Table!H:K,3,0)</f>
        <v>မလှိုင်</v>
      </c>
      <c r="M1974" s="101" t="str">
        <f>VLOOKUP(I1974,Customers[],5,FALSE)</f>
        <v>WholeSales/Contract</v>
      </c>
      <c r="N1974" s="34" t="s">
        <v>10</v>
      </c>
      <c r="O1974" s="106" t="s">
        <v>216</v>
      </c>
      <c r="P1974" s="101" t="str">
        <f>VLOOKUP(O1974,Stock[],2,FALSE)</f>
        <v>ဒဂုံအရက်သန့်</v>
      </c>
      <c r="Q1974" s="107">
        <f>VLOOKUP(O1974,Stock[],3,FALSE)</f>
        <v>0.64</v>
      </c>
      <c r="R1974" s="107">
        <f>VLOOKUP(O1974,Stock[],4,FALSE)</f>
        <v>14</v>
      </c>
      <c r="S1974" s="106"/>
      <c r="T1974" s="107">
        <f>(DailySales!$S1974/DailySales!$R1974)+DailySales!$U1974</f>
        <v>70</v>
      </c>
      <c r="U1974" s="106">
        <v>70</v>
      </c>
      <c r="V1974" s="108">
        <f>+DailySales!$T1974*DailySales!$R1974</f>
        <v>980</v>
      </c>
      <c r="W1974" s="108">
        <f>+DailySales!$V1974*DailySales!$Q1974</f>
        <v>627.20000000000005</v>
      </c>
      <c r="X1974" s="108">
        <f>VLOOKUP(O1974,Stock[],6,FALSE)</f>
        <v>1330</v>
      </c>
      <c r="Y1974" s="108">
        <f>+DailySales!$V1974*DailySales!$X1974</f>
        <v>1303400</v>
      </c>
      <c r="Z1974" s="106"/>
      <c r="AA1974" s="106"/>
      <c r="AB1974" s="106"/>
      <c r="AC1974" s="106"/>
      <c r="AD1974" s="106"/>
      <c r="AE1974" s="109"/>
      <c r="AF1974" s="110"/>
      <c r="AG1974" s="111"/>
      <c r="AH1974" s="38">
        <v>46072</v>
      </c>
      <c r="AI1974" s="111">
        <v>1303400</v>
      </c>
      <c r="AJ1974" s="110"/>
      <c r="AK1974" s="111"/>
      <c r="AL1974" s="34"/>
      <c r="AM1974" s="39"/>
      <c r="AN1974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75" spans="1:40" ht="19.5" customHeight="1" x14ac:dyDescent="0.25">
      <c r="A1975" s="101">
        <f t="shared" si="154"/>
        <v>2026</v>
      </c>
      <c r="B1975" s="101">
        <f t="shared" si="155"/>
        <v>1</v>
      </c>
      <c r="C1975" s="25">
        <v>46039</v>
      </c>
      <c r="D1975" s="102">
        <f t="shared" ca="1" si="152"/>
        <v>46097</v>
      </c>
      <c r="E1975" s="102" t="str">
        <f t="shared" ca="1" si="153"/>
        <v>1-Months</v>
      </c>
      <c r="F1975" s="102" t="str">
        <f>VLOOKUP(O1975,Stock[],5,FALSE)</f>
        <v>BE</v>
      </c>
      <c r="G1975" s="103" t="s">
        <v>2574</v>
      </c>
      <c r="H1975" s="104"/>
      <c r="I1975" s="105" t="s">
        <v>201</v>
      </c>
      <c r="J1975" s="101" t="str">
        <f>VLOOKUP(I1975,Customers[],2,FALSE)</f>
        <v>ဦးအောင်မိုး(ကောင်းသန့်)</v>
      </c>
      <c r="K1975" s="101" t="str">
        <f>VLOOKUP(I1975,Customers[],4,FALSE)</f>
        <v>Meiktila</v>
      </c>
      <c r="L1975" s="101" t="str">
        <f>VLOOKUP(Table85[[#This Row],[CustomerID]],Table!H:K,3,0)</f>
        <v>မိတ္ထီလာ</v>
      </c>
      <c r="M1975" s="101" t="str">
        <f>VLOOKUP(I1975,Customers[],5,FALSE)</f>
        <v>WholeSales/Contract</v>
      </c>
      <c r="N1975" s="34" t="s">
        <v>10</v>
      </c>
      <c r="O1975" s="106" t="s">
        <v>240</v>
      </c>
      <c r="P1975" s="101" t="str">
        <f>VLOOKUP(O1975,Stock[],2,FALSE)</f>
        <v>သံပုရာအရက်</v>
      </c>
      <c r="Q1975" s="107">
        <f>VLOOKUP(O1975,Stock[],3,FALSE)</f>
        <v>0.64</v>
      </c>
      <c r="R1975" s="107">
        <f>VLOOKUP(O1975,Stock[],4,FALSE)</f>
        <v>14</v>
      </c>
      <c r="S1975" s="106"/>
      <c r="T1975" s="107">
        <f>(DailySales!$S1975/DailySales!$R1975)+DailySales!$U1975</f>
        <v>50</v>
      </c>
      <c r="U1975" s="106">
        <v>50</v>
      </c>
      <c r="V1975" s="108">
        <f>+DailySales!$T1975*DailySales!$R1975</f>
        <v>700</v>
      </c>
      <c r="W1975" s="108">
        <f>+DailySales!$V1975*DailySales!$Q1975</f>
        <v>448</v>
      </c>
      <c r="X1975" s="108">
        <f>VLOOKUP(O1975,Stock[],6,FALSE)</f>
        <v>1330</v>
      </c>
      <c r="Y1975" s="108">
        <f>+DailySales!$V1975*DailySales!$X1975</f>
        <v>931000</v>
      </c>
      <c r="Z1975" s="106"/>
      <c r="AA1975" s="106"/>
      <c r="AB1975" s="106"/>
      <c r="AC1975" s="106"/>
      <c r="AD1975" s="106"/>
      <c r="AE1975" s="109"/>
      <c r="AF1975" s="110"/>
      <c r="AG1975" s="111"/>
      <c r="AH1975" s="110"/>
      <c r="AI1975" s="111"/>
      <c r="AJ1975" s="87">
        <v>46042</v>
      </c>
      <c r="AK1975" s="111">
        <v>931000</v>
      </c>
      <c r="AL1975" s="34"/>
      <c r="AM1975" s="39"/>
      <c r="AN1975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76" spans="1:40" ht="19.5" customHeight="1" x14ac:dyDescent="0.25">
      <c r="A1976" s="101">
        <f t="shared" si="154"/>
        <v>2026</v>
      </c>
      <c r="B1976" s="101">
        <f t="shared" si="155"/>
        <v>1</v>
      </c>
      <c r="C1976" s="25">
        <v>46039</v>
      </c>
      <c r="D1976" s="102">
        <f t="shared" ca="1" si="152"/>
        <v>46097</v>
      </c>
      <c r="E1976" s="102" t="str">
        <f t="shared" ca="1" si="153"/>
        <v>1-Months</v>
      </c>
      <c r="F1976" s="102" t="str">
        <f>VLOOKUP(O1976,Stock[],5,FALSE)</f>
        <v>BE</v>
      </c>
      <c r="G1976" s="103" t="s">
        <v>2574</v>
      </c>
      <c r="H1976" s="104"/>
      <c r="I1976" s="105" t="s">
        <v>201</v>
      </c>
      <c r="J1976" s="101" t="str">
        <f>VLOOKUP(I1976,Customers[],2,FALSE)</f>
        <v>ဦးအောင်မိုး(ကောင်းသန့်)</v>
      </c>
      <c r="K1976" s="101" t="str">
        <f>VLOOKUP(I1976,Customers[],4,FALSE)</f>
        <v>Meiktila</v>
      </c>
      <c r="L1976" s="101" t="str">
        <f>VLOOKUP(Table85[[#This Row],[CustomerID]],Table!H:K,3,0)</f>
        <v>မိတ္ထီလာ</v>
      </c>
      <c r="M1976" s="101" t="str">
        <f>VLOOKUP(I1976,Customers[],5,FALSE)</f>
        <v>WholeSales/Contract</v>
      </c>
      <c r="N1976" s="34" t="s">
        <v>10</v>
      </c>
      <c r="O1976" s="106" t="s">
        <v>216</v>
      </c>
      <c r="P1976" s="101" t="str">
        <f>VLOOKUP(O1976,Stock[],2,FALSE)</f>
        <v>ဒဂုံအရက်သန့်</v>
      </c>
      <c r="Q1976" s="107">
        <f>VLOOKUP(O1976,Stock[],3,FALSE)</f>
        <v>0.64</v>
      </c>
      <c r="R1976" s="107">
        <f>VLOOKUP(O1976,Stock[],4,FALSE)</f>
        <v>14</v>
      </c>
      <c r="S1976" s="106"/>
      <c r="T1976" s="107">
        <f>(DailySales!$S1976/DailySales!$R1976)+DailySales!$U1976</f>
        <v>50</v>
      </c>
      <c r="U1976" s="106">
        <v>50</v>
      </c>
      <c r="V1976" s="108">
        <f>+DailySales!$T1976*DailySales!$R1976</f>
        <v>700</v>
      </c>
      <c r="W1976" s="108">
        <f>+DailySales!$V1976*DailySales!$Q1976</f>
        <v>448</v>
      </c>
      <c r="X1976" s="108">
        <f>VLOOKUP(O1976,Stock[],6,FALSE)</f>
        <v>1330</v>
      </c>
      <c r="Y1976" s="108">
        <f>+DailySales!$V1976*DailySales!$X1976</f>
        <v>931000</v>
      </c>
      <c r="Z1976" s="106"/>
      <c r="AA1976" s="106"/>
      <c r="AB1976" s="106"/>
      <c r="AC1976" s="106"/>
      <c r="AD1976" s="106"/>
      <c r="AE1976" s="109"/>
      <c r="AF1976" s="110"/>
      <c r="AG1976" s="111"/>
      <c r="AH1976" s="110"/>
      <c r="AI1976" s="111"/>
      <c r="AJ1976" s="87">
        <v>46042</v>
      </c>
      <c r="AK1976" s="111">
        <v>931000</v>
      </c>
      <c r="AL1976" s="34"/>
      <c r="AM1976" s="39"/>
      <c r="AN1976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77" spans="1:40" ht="19.5" customHeight="1" x14ac:dyDescent="0.25">
      <c r="A1977" s="101">
        <f t="shared" si="154"/>
        <v>2026</v>
      </c>
      <c r="B1977" s="101">
        <f t="shared" si="155"/>
        <v>1</v>
      </c>
      <c r="C1977" s="25">
        <v>46039</v>
      </c>
      <c r="D1977" s="102">
        <f t="shared" ca="1" si="152"/>
        <v>46097</v>
      </c>
      <c r="E1977" s="102" t="str">
        <f t="shared" ca="1" si="153"/>
        <v>1-Months</v>
      </c>
      <c r="F1977" s="102" t="str">
        <f>VLOOKUP(O1977,Stock[],5,FALSE)</f>
        <v>BE</v>
      </c>
      <c r="G1977" s="103" t="s">
        <v>2574</v>
      </c>
      <c r="H1977" s="104"/>
      <c r="I1977" s="105" t="s">
        <v>201</v>
      </c>
      <c r="J1977" s="101" t="str">
        <f>VLOOKUP(I1977,Customers[],2,FALSE)</f>
        <v>ဦးအောင်မိုး(ကောင်းသန့်)</v>
      </c>
      <c r="K1977" s="101" t="str">
        <f>VLOOKUP(I1977,Customers[],4,FALSE)</f>
        <v>Meiktila</v>
      </c>
      <c r="L1977" s="101" t="str">
        <f>VLOOKUP(Table85[[#This Row],[CustomerID]],Table!H:K,3,0)</f>
        <v>မိတ္ထီလာ</v>
      </c>
      <c r="M1977" s="101" t="str">
        <f>VLOOKUP(I1977,Customers[],5,FALSE)</f>
        <v>WholeSales/Contract</v>
      </c>
      <c r="N1977" s="34" t="s">
        <v>10</v>
      </c>
      <c r="O1977" s="106" t="s">
        <v>218</v>
      </c>
      <c r="P1977" s="101" t="str">
        <f>VLOOKUP(O1977,Stock[],2,FALSE)</f>
        <v>Black Cat</v>
      </c>
      <c r="Q1977" s="107">
        <f>VLOOKUP(O1977,Stock[],3,FALSE)</f>
        <v>0.64</v>
      </c>
      <c r="R1977" s="107">
        <f>VLOOKUP(O1977,Stock[],4,FALSE)</f>
        <v>24</v>
      </c>
      <c r="S1977" s="106"/>
      <c r="T1977" s="107">
        <f>(DailySales!$S1977/DailySales!$R1977)+DailySales!$U1977</f>
        <v>20</v>
      </c>
      <c r="U1977" s="106">
        <v>20</v>
      </c>
      <c r="V1977" s="108">
        <f>+DailySales!$T1977*DailySales!$R1977</f>
        <v>480</v>
      </c>
      <c r="W1977" s="108">
        <f>+DailySales!$V1977*DailySales!$Q1977</f>
        <v>307.2</v>
      </c>
      <c r="X1977" s="108">
        <f>VLOOKUP(O1977,Stock[],6,FALSE)</f>
        <v>1330</v>
      </c>
      <c r="Y1977" s="108">
        <f>+DailySales!$V1977*DailySales!$X1977</f>
        <v>638400</v>
      </c>
      <c r="Z1977" s="106"/>
      <c r="AA1977" s="106"/>
      <c r="AB1977" s="106"/>
      <c r="AC1977" s="106"/>
      <c r="AD1977" s="106"/>
      <c r="AE1977" s="109"/>
      <c r="AF1977" s="110"/>
      <c r="AG1977" s="111"/>
      <c r="AH1977" s="110"/>
      <c r="AI1977" s="111"/>
      <c r="AJ1977" s="87">
        <v>46042</v>
      </c>
      <c r="AK1977" s="111">
        <v>638400</v>
      </c>
      <c r="AL1977" s="34"/>
      <c r="AM1977" s="39"/>
      <c r="AN1977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78" spans="1:40" ht="19.5" customHeight="1" x14ac:dyDescent="0.25">
      <c r="A1978" s="101">
        <f t="shared" si="154"/>
        <v>2026</v>
      </c>
      <c r="B1978" s="101">
        <f t="shared" si="155"/>
        <v>1</v>
      </c>
      <c r="C1978" s="25">
        <v>46039</v>
      </c>
      <c r="D1978" s="102">
        <f t="shared" ca="1" si="152"/>
        <v>46097</v>
      </c>
      <c r="E1978" s="102" t="str">
        <f t="shared" ca="1" si="153"/>
        <v>1-Months</v>
      </c>
      <c r="F1978" s="102" t="str">
        <f>VLOOKUP(O1978,Stock[],5,FALSE)</f>
        <v>BE</v>
      </c>
      <c r="G1978" s="103" t="s">
        <v>2574</v>
      </c>
      <c r="H1978" s="104"/>
      <c r="I1978" s="105" t="s">
        <v>201</v>
      </c>
      <c r="J1978" s="101" t="str">
        <f>VLOOKUP(I1978,Customers[],2,FALSE)</f>
        <v>ဦးအောင်မိုး(ကောင်းသန့်)</v>
      </c>
      <c r="K1978" s="101" t="str">
        <f>VLOOKUP(I1978,Customers[],4,FALSE)</f>
        <v>Meiktila</v>
      </c>
      <c r="L1978" s="101" t="str">
        <f>VLOOKUP(Table85[[#This Row],[CustomerID]],Table!H:K,3,0)</f>
        <v>မိတ္ထီလာ</v>
      </c>
      <c r="M1978" s="101" t="str">
        <f>VLOOKUP(I1978,Customers[],5,FALSE)</f>
        <v>WholeSales/Contract</v>
      </c>
      <c r="N1978" s="34" t="s">
        <v>10</v>
      </c>
      <c r="O1978" s="106" t="s">
        <v>2120</v>
      </c>
      <c r="P1978" s="101" t="str">
        <f>VLOOKUP(O1978,Stock[],2,FALSE)</f>
        <v>ဇေ အရက်သန့်</v>
      </c>
      <c r="Q1978" s="107">
        <f>VLOOKUP(O1978,Stock[],3,FALSE)</f>
        <v>0.64</v>
      </c>
      <c r="R1978" s="107">
        <f>VLOOKUP(O1978,Stock[],4,FALSE)</f>
        <v>14</v>
      </c>
      <c r="S1978" s="106"/>
      <c r="T1978" s="107">
        <f>(DailySales!$S1978/DailySales!$R1978)+DailySales!$U1978</f>
        <v>20</v>
      </c>
      <c r="U1978" s="106">
        <v>20</v>
      </c>
      <c r="V1978" s="108">
        <f>+DailySales!$T1978*DailySales!$R1978</f>
        <v>280</v>
      </c>
      <c r="W1978" s="108">
        <f>+DailySales!$V1978*DailySales!$Q1978</f>
        <v>179.20000000000002</v>
      </c>
      <c r="X1978" s="108">
        <f>VLOOKUP(O1978,Stock[],6,FALSE)</f>
        <v>1380</v>
      </c>
      <c r="Y1978" s="108">
        <f>+DailySales!$V1978*DailySales!$X1978</f>
        <v>386400</v>
      </c>
      <c r="Z1978" s="106"/>
      <c r="AA1978" s="106"/>
      <c r="AB1978" s="106"/>
      <c r="AC1978" s="106"/>
      <c r="AD1978" s="106"/>
      <c r="AE1978" s="109"/>
      <c r="AF1978" s="110"/>
      <c r="AG1978" s="111"/>
      <c r="AH1978" s="110"/>
      <c r="AI1978" s="111"/>
      <c r="AJ1978" s="87">
        <v>46042</v>
      </c>
      <c r="AK1978" s="111">
        <v>386400</v>
      </c>
      <c r="AL1978" s="34"/>
      <c r="AM1978" s="39"/>
      <c r="AN1978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79" spans="1:40" ht="19.5" customHeight="1" x14ac:dyDescent="0.25">
      <c r="A1979" s="101">
        <f t="shared" si="154"/>
        <v>2026</v>
      </c>
      <c r="B1979" s="101">
        <f t="shared" si="155"/>
        <v>1</v>
      </c>
      <c r="C1979" s="25">
        <v>46039</v>
      </c>
      <c r="D1979" s="102">
        <f t="shared" ca="1" si="152"/>
        <v>46097</v>
      </c>
      <c r="E1979" s="102" t="str">
        <f t="shared" ca="1" si="153"/>
        <v>1-Months</v>
      </c>
      <c r="F1979" s="102" t="str">
        <f>VLOOKUP(O1979,Stock[],5,FALSE)</f>
        <v>BE</v>
      </c>
      <c r="G1979" s="103" t="s">
        <v>2574</v>
      </c>
      <c r="H1979" s="104"/>
      <c r="I1979" s="105" t="s">
        <v>201</v>
      </c>
      <c r="J1979" s="101" t="str">
        <f>VLOOKUP(I1979,Customers[],2,FALSE)</f>
        <v>ဦးအောင်မိုး(ကောင်းသန့်)</v>
      </c>
      <c r="K1979" s="101" t="str">
        <f>VLOOKUP(I1979,Customers[],4,FALSE)</f>
        <v>Meiktila</v>
      </c>
      <c r="L1979" s="101" t="str">
        <f>VLOOKUP(Table85[[#This Row],[CustomerID]],Table!H:K,3,0)</f>
        <v>မိတ္ထီလာ</v>
      </c>
      <c r="M1979" s="101" t="str">
        <f>VLOOKUP(I1979,Customers[],5,FALSE)</f>
        <v>WholeSales/Contract</v>
      </c>
      <c r="N1979" s="34" t="s">
        <v>10</v>
      </c>
      <c r="O1979" s="106" t="s">
        <v>214</v>
      </c>
      <c r="P1979" s="101" t="str">
        <f>VLOOKUP(O1979,Stock[],2,FALSE)</f>
        <v>ကောင်းကြည်</v>
      </c>
      <c r="Q1979" s="107">
        <f>VLOOKUP(O1979,Stock[],3,FALSE)</f>
        <v>0.64</v>
      </c>
      <c r="R1979" s="107">
        <f>VLOOKUP(O1979,Stock[],4,FALSE)</f>
        <v>14</v>
      </c>
      <c r="S1979" s="106"/>
      <c r="T1979" s="107">
        <f>(DailySales!$S1979/DailySales!$R1979)+DailySales!$U1979</f>
        <v>30</v>
      </c>
      <c r="U1979" s="106">
        <v>30</v>
      </c>
      <c r="V1979" s="108">
        <f>+DailySales!$T1979*DailySales!$R1979</f>
        <v>420</v>
      </c>
      <c r="W1979" s="108">
        <f>+DailySales!$V1979*DailySales!$Q1979</f>
        <v>268.8</v>
      </c>
      <c r="X1979" s="108">
        <f>VLOOKUP(O1979,Stock[],6,FALSE)</f>
        <v>1330</v>
      </c>
      <c r="Y1979" s="108">
        <f>+DailySales!$V1979*DailySales!$X1979</f>
        <v>558600</v>
      </c>
      <c r="Z1979" s="106"/>
      <c r="AA1979" s="106"/>
      <c r="AB1979" s="106"/>
      <c r="AC1979" s="106"/>
      <c r="AD1979" s="106"/>
      <c r="AE1979" s="109"/>
      <c r="AF1979" s="110"/>
      <c r="AG1979" s="111"/>
      <c r="AH1979" s="110"/>
      <c r="AI1979" s="111"/>
      <c r="AJ1979" s="87">
        <v>46042</v>
      </c>
      <c r="AK1979" s="111">
        <v>558600</v>
      </c>
      <c r="AL1979" s="34"/>
      <c r="AM1979" s="39"/>
      <c r="AN1979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80" spans="1:40" ht="19.5" customHeight="1" x14ac:dyDescent="0.25">
      <c r="A1980" s="32">
        <f t="shared" si="154"/>
        <v>2026</v>
      </c>
      <c r="B1980" s="32">
        <f t="shared" si="155"/>
        <v>1</v>
      </c>
      <c r="C1980" s="25">
        <v>46039</v>
      </c>
      <c r="D1980" s="57">
        <f t="shared" ca="1" si="152"/>
        <v>46097</v>
      </c>
      <c r="E1980" s="57" t="str">
        <f t="shared" ca="1" si="153"/>
        <v>1-Months</v>
      </c>
      <c r="F1980" s="57" t="str">
        <f>VLOOKUP(O1980,Stock[],5,FALSE)</f>
        <v>Whisky</v>
      </c>
      <c r="G1980" s="33" t="s">
        <v>2571</v>
      </c>
      <c r="H1980" s="38"/>
      <c r="I1980" s="34" t="s">
        <v>1473</v>
      </c>
      <c r="J1980" s="32" t="str">
        <f>VLOOKUP(I1980,Customers[],2,FALSE)</f>
        <v xml:space="preserve"> BB Liquor</v>
      </c>
      <c r="K1980" s="32" t="str">
        <f>VLOOKUP(I1980,Customers[],4,FALSE)</f>
        <v>Meiktila</v>
      </c>
      <c r="L1980" s="32" t="str">
        <f>VLOOKUP(Table85[[#This Row],[CustomerID]],Table!H:K,3,0)</f>
        <v>ပြည်သာယာ</v>
      </c>
      <c r="M1980" s="32" t="str">
        <f>VLOOKUP(I1980,Customers[],5,FALSE)</f>
        <v>Van-2</v>
      </c>
      <c r="N1980" s="34" t="s">
        <v>10</v>
      </c>
      <c r="O1980" s="37" t="s">
        <v>2113</v>
      </c>
      <c r="P1980" s="32" t="str">
        <f>VLOOKUP(O1980,Stock[],2,FALSE)</f>
        <v>Ngwe Taung 700ml</v>
      </c>
      <c r="Q1980" s="35">
        <f>VLOOKUP(O1980,Stock[],3,FALSE)</f>
        <v>0.7</v>
      </c>
      <c r="R1980" s="35">
        <f>VLOOKUP(O1980,Stock[],4,FALSE)</f>
        <v>12</v>
      </c>
      <c r="S1980" s="37"/>
      <c r="T1980" s="35">
        <f>(DailySales!$S1980/DailySales!$R1980)+DailySales!$U1980</f>
        <v>1</v>
      </c>
      <c r="U1980" s="37">
        <v>1</v>
      </c>
      <c r="V1980" s="36">
        <f>+DailySales!$T1980*DailySales!$R1980</f>
        <v>12</v>
      </c>
      <c r="W1980" s="36">
        <f>+DailySales!$V1980*DailySales!$Q1980</f>
        <v>8.3999999999999986</v>
      </c>
      <c r="X1980" s="36">
        <f>VLOOKUP(O1980,Stock[],6,FALSE)</f>
        <v>4700</v>
      </c>
      <c r="Y1980" s="36">
        <f>+DailySales!$V1980*DailySales!$X1980</f>
        <v>56400</v>
      </c>
      <c r="Z1980" s="37"/>
      <c r="AA1980" s="37"/>
      <c r="AB1980" s="37"/>
      <c r="AC1980" s="37"/>
      <c r="AD1980" s="37"/>
      <c r="AE1980" s="77"/>
      <c r="AF1980" s="87">
        <v>46039</v>
      </c>
      <c r="AG1980" s="39">
        <v>56400</v>
      </c>
      <c r="AH1980" s="87"/>
      <c r="AI1980" s="39"/>
      <c r="AJ1980" s="87"/>
      <c r="AK1980" s="39"/>
      <c r="AL1980" s="34"/>
      <c r="AM1980" s="39"/>
      <c r="AN198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81" spans="1:40" ht="19.5" customHeight="1" x14ac:dyDescent="0.25">
      <c r="A1981" s="32">
        <f t="shared" si="154"/>
        <v>2026</v>
      </c>
      <c r="B1981" s="32">
        <f t="shared" si="155"/>
        <v>1</v>
      </c>
      <c r="C1981" s="25">
        <v>46039</v>
      </c>
      <c r="D1981" s="57">
        <f t="shared" ca="1" si="152"/>
        <v>46097</v>
      </c>
      <c r="E1981" s="57" t="str">
        <f t="shared" ca="1" si="153"/>
        <v>1-Months</v>
      </c>
      <c r="F1981" s="57" t="str">
        <f>VLOOKUP(O1981,Stock[],5,FALSE)</f>
        <v>Whisky</v>
      </c>
      <c r="G1981" s="33" t="s">
        <v>2572</v>
      </c>
      <c r="H1981" s="38"/>
      <c r="I1981" s="34" t="s">
        <v>625</v>
      </c>
      <c r="J1981" s="32" t="str">
        <f>VLOOKUP(I1981,Customers[],2,FALSE)</f>
        <v>စိန်ခြယ်</v>
      </c>
      <c r="K1981" s="32" t="str">
        <f>VLOOKUP(I1981,Customers[],4,FALSE)</f>
        <v>Meiktila</v>
      </c>
      <c r="L1981" s="32" t="str">
        <f>VLOOKUP(Table85[[#This Row],[CustomerID]],Table!H:K,3,0)</f>
        <v>ညောင်အိုင့်</v>
      </c>
      <c r="M1981" s="32" t="str">
        <f>VLOOKUP(I1981,Customers[],5,FALSE)</f>
        <v>Van-2</v>
      </c>
      <c r="N1981" s="34" t="s">
        <v>10</v>
      </c>
      <c r="O1981" s="37" t="s">
        <v>2113</v>
      </c>
      <c r="P1981" s="32" t="str">
        <f>VLOOKUP(O1981,Stock[],2,FALSE)</f>
        <v>Ngwe Taung 700ml</v>
      </c>
      <c r="Q1981" s="35">
        <f>VLOOKUP(O1981,Stock[],3,FALSE)</f>
        <v>0.7</v>
      </c>
      <c r="R1981" s="35">
        <f>VLOOKUP(O1981,Stock[],4,FALSE)</f>
        <v>12</v>
      </c>
      <c r="S1981" s="37"/>
      <c r="T1981" s="35">
        <f>(DailySales!$S1981/DailySales!$R1981)+DailySales!$U1981</f>
        <v>1</v>
      </c>
      <c r="U1981" s="37">
        <v>1</v>
      </c>
      <c r="V1981" s="36">
        <f>+DailySales!$T1981*DailySales!$R1981</f>
        <v>12</v>
      </c>
      <c r="W1981" s="36">
        <f>+DailySales!$V1981*DailySales!$Q1981</f>
        <v>8.3999999999999986</v>
      </c>
      <c r="X1981" s="36">
        <f>VLOOKUP(O1981,Stock[],6,FALSE)</f>
        <v>4700</v>
      </c>
      <c r="Y1981" s="36">
        <f>+DailySales!$V1981*DailySales!$X1981</f>
        <v>56400</v>
      </c>
      <c r="Z1981" s="37"/>
      <c r="AA1981" s="37"/>
      <c r="AB1981" s="37"/>
      <c r="AC1981" s="37"/>
      <c r="AD1981" s="37"/>
      <c r="AE1981" s="77"/>
      <c r="AF1981" s="87">
        <v>46042</v>
      </c>
      <c r="AG1981" s="39">
        <v>56400</v>
      </c>
      <c r="AH1981" s="87"/>
      <c r="AI1981" s="39"/>
      <c r="AJ1981" s="87"/>
      <c r="AK1981" s="39"/>
      <c r="AL1981" s="34"/>
      <c r="AM1981" s="39"/>
      <c r="AN198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82" spans="1:40" ht="19.5" customHeight="1" x14ac:dyDescent="0.25">
      <c r="A1982" s="32">
        <f t="shared" si="154"/>
        <v>2026</v>
      </c>
      <c r="B1982" s="32">
        <f t="shared" si="155"/>
        <v>1</v>
      </c>
      <c r="C1982" s="25">
        <v>46041</v>
      </c>
      <c r="D1982" s="57">
        <f t="shared" ca="1" si="152"/>
        <v>46097</v>
      </c>
      <c r="E1982" s="57" t="str">
        <f t="shared" ca="1" si="153"/>
        <v>1-Months</v>
      </c>
      <c r="F1982" s="57" t="str">
        <f>VLOOKUP(O1982,Stock[],5,FALSE)</f>
        <v>BE</v>
      </c>
      <c r="G1982" s="33" t="s">
        <v>2577</v>
      </c>
      <c r="H1982" s="38" t="s">
        <v>282</v>
      </c>
      <c r="I1982" s="34" t="s">
        <v>2576</v>
      </c>
      <c r="J1982" s="32" t="str">
        <f>VLOOKUP(I1982,Customers[],2,FALSE)</f>
        <v>ဒေါ်လှ</v>
      </c>
      <c r="K1982" s="32" t="str">
        <f>VLOOKUP(I1982,Customers[],4,FALSE)</f>
        <v>Yamethin</v>
      </c>
      <c r="L1982" s="32" t="str">
        <f>VLOOKUP(Table85[[#This Row],[CustomerID]],Table!H:K,3,0)</f>
        <v>ထူးကုန်း</v>
      </c>
      <c r="M1982" s="32" t="str">
        <f>VLOOKUP(I1982,Customers[],5,FALSE)</f>
        <v>Van-1</v>
      </c>
      <c r="N1982" s="34" t="s">
        <v>9</v>
      </c>
      <c r="O1982" s="37" t="s">
        <v>1471</v>
      </c>
      <c r="P1982" s="32" t="str">
        <f>VLOOKUP(O1982,Stock[],2,FALSE)</f>
        <v>ရွှေမင်းသားခေါင်ရည်ကော်ဗူး(.6Ltr)</v>
      </c>
      <c r="Q1982" s="35">
        <f>VLOOKUP(O1982,Stock[],3,FALSE)</f>
        <v>0.6</v>
      </c>
      <c r="R1982" s="35">
        <f>VLOOKUP(O1982,Stock[],4,FALSE)</f>
        <v>12</v>
      </c>
      <c r="S1982" s="37"/>
      <c r="T1982" s="35">
        <f>(DailySales!$S1982/DailySales!$R1982)+DailySales!$U1982</f>
        <v>2</v>
      </c>
      <c r="U1982" s="37">
        <v>2</v>
      </c>
      <c r="V1982" s="36">
        <f>+DailySales!$T1982*DailySales!$R1982</f>
        <v>24</v>
      </c>
      <c r="W1982" s="36">
        <f>+DailySales!$V1982*DailySales!$Q1982</f>
        <v>14.399999999999999</v>
      </c>
      <c r="X1982" s="36">
        <f>VLOOKUP(O1982,Stock[],6,FALSE)</f>
        <v>800</v>
      </c>
      <c r="Y1982" s="36">
        <f>+DailySales!$V1982*DailySales!$X1982</f>
        <v>19200</v>
      </c>
      <c r="Z1982" s="37"/>
      <c r="AA1982" s="37"/>
      <c r="AB1982" s="37"/>
      <c r="AC1982" s="37"/>
      <c r="AD1982" s="37"/>
      <c r="AE1982" s="77"/>
      <c r="AF1982" s="87">
        <v>46041</v>
      </c>
      <c r="AG1982" s="39">
        <v>19200</v>
      </c>
      <c r="AH1982" s="87"/>
      <c r="AI1982" s="39"/>
      <c r="AJ1982" s="87"/>
      <c r="AK1982" s="39"/>
      <c r="AL1982" s="34"/>
      <c r="AM1982" s="39"/>
      <c r="AN198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83" spans="1:40" ht="19.5" customHeight="1" x14ac:dyDescent="0.25">
      <c r="A1983" s="101">
        <f t="shared" si="154"/>
        <v>2026</v>
      </c>
      <c r="B1983" s="101">
        <f t="shared" si="155"/>
        <v>1</v>
      </c>
      <c r="C1983" s="25">
        <v>46041</v>
      </c>
      <c r="D1983" s="102">
        <f t="shared" ca="1" si="152"/>
        <v>46097</v>
      </c>
      <c r="E1983" s="102" t="str">
        <f t="shared" ca="1" si="153"/>
        <v>1-Months</v>
      </c>
      <c r="F1983" s="102" t="str">
        <f>VLOOKUP(O1983,Stock[],5,FALSE)</f>
        <v>BE</v>
      </c>
      <c r="G1983" s="33" t="s">
        <v>2577</v>
      </c>
      <c r="H1983" s="38" t="s">
        <v>282</v>
      </c>
      <c r="I1983" s="105" t="s">
        <v>1753</v>
      </c>
      <c r="J1983" s="101" t="str">
        <f>VLOOKUP(I1983,Customers[],2,FALSE)</f>
        <v>ကုန်သည်လက်ဆောင်</v>
      </c>
      <c r="K1983" s="101">
        <f>VLOOKUP(I1983,Customers[],4,FALSE)</f>
        <v>0</v>
      </c>
      <c r="L1983" s="101">
        <f>VLOOKUP(Table85[[#This Row],[CustomerID]],Table!H:K,3,0)</f>
        <v>0</v>
      </c>
      <c r="M1983" s="101">
        <f>VLOOKUP(I1983,Customers[],5,FALSE)</f>
        <v>0</v>
      </c>
      <c r="N1983" s="105" t="s">
        <v>1750</v>
      </c>
      <c r="O1983" s="106" t="s">
        <v>1471</v>
      </c>
      <c r="P1983" s="101" t="str">
        <f>VLOOKUP(O1983,Stock[],2,FALSE)</f>
        <v>ရွှေမင်းသားခေါင်ရည်ကော်ဗူး(.6Ltr)</v>
      </c>
      <c r="Q1983" s="107">
        <f>VLOOKUP(O1983,Stock[],3,FALSE)</f>
        <v>0.6</v>
      </c>
      <c r="R1983" s="107">
        <f>VLOOKUP(O1983,Stock[],4,FALSE)</f>
        <v>12</v>
      </c>
      <c r="S1983" s="106">
        <v>1</v>
      </c>
      <c r="T1983" s="107">
        <f>(DailySales!$S1983/DailySales!$R1983)+DailySales!$U1983</f>
        <v>8.3333333333333329E-2</v>
      </c>
      <c r="U1983" s="106"/>
      <c r="V1983" s="108">
        <f>+DailySales!$T1983*DailySales!$R1983</f>
        <v>1</v>
      </c>
      <c r="W1983" s="108">
        <f>+DailySales!$V1983*DailySales!$Q1983</f>
        <v>0.6</v>
      </c>
      <c r="X1983" s="108">
        <f>VLOOKUP(O1983,Stock[],6,FALSE)</f>
        <v>800</v>
      </c>
      <c r="Y1983" s="108">
        <f>+DailySales!$V1983*DailySales!$X1983</f>
        <v>800</v>
      </c>
      <c r="Z1983" s="106"/>
      <c r="AA1983" s="106"/>
      <c r="AB1983" s="106"/>
      <c r="AC1983" s="106"/>
      <c r="AD1983" s="106"/>
      <c r="AE1983" s="109"/>
      <c r="AF1983" s="87">
        <v>46041</v>
      </c>
      <c r="AG1983" s="111">
        <v>800</v>
      </c>
      <c r="AH1983" s="110"/>
      <c r="AI1983" s="111"/>
      <c r="AJ1983" s="110"/>
      <c r="AK1983" s="111"/>
      <c r="AL1983" s="34"/>
      <c r="AM1983" s="39"/>
      <c r="AN1983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84" spans="1:40" ht="19.5" customHeight="1" x14ac:dyDescent="0.25">
      <c r="A1984" s="32">
        <f t="shared" si="154"/>
        <v>2026</v>
      </c>
      <c r="B1984" s="32">
        <f t="shared" si="155"/>
        <v>1</v>
      </c>
      <c r="C1984" s="25">
        <v>46041</v>
      </c>
      <c r="D1984" s="57">
        <f t="shared" ca="1" si="152"/>
        <v>46097</v>
      </c>
      <c r="E1984" s="57" t="str">
        <f t="shared" ca="1" si="153"/>
        <v>1-Months</v>
      </c>
      <c r="F1984" s="57" t="str">
        <f>VLOOKUP(O1984,Stock[],5,FALSE)</f>
        <v>BE</v>
      </c>
      <c r="G1984" s="33" t="s">
        <v>2578</v>
      </c>
      <c r="H1984" s="38" t="s">
        <v>282</v>
      </c>
      <c r="I1984" s="34" t="s">
        <v>2366</v>
      </c>
      <c r="J1984" s="32" t="str">
        <f>VLOOKUP(I1984,Customers[],2,FALSE)</f>
        <v>ကိုဖိုးချဥ်</v>
      </c>
      <c r="K1984" s="32" t="str">
        <f>VLOOKUP(I1984,Customers[],4,FALSE)</f>
        <v>Yamethin</v>
      </c>
      <c r="L1984" s="32" t="str">
        <f>VLOOKUP(Table85[[#This Row],[CustomerID]],Table!H:K,3,0)</f>
        <v>ဗျဉ်းကတ်</v>
      </c>
      <c r="M1984" s="32" t="str">
        <f>VLOOKUP(I1984,Customers[],5,FALSE)</f>
        <v>Van-1</v>
      </c>
      <c r="N1984" s="34" t="s">
        <v>9</v>
      </c>
      <c r="O1984" s="37" t="s">
        <v>1471</v>
      </c>
      <c r="P1984" s="32" t="str">
        <f>VLOOKUP(O1984,Stock[],2,FALSE)</f>
        <v>ရွှေမင်းသားခေါင်ရည်ကော်ဗူး(.6Ltr)</v>
      </c>
      <c r="Q1984" s="35">
        <f>VLOOKUP(O1984,Stock[],3,FALSE)</f>
        <v>0.6</v>
      </c>
      <c r="R1984" s="35">
        <f>VLOOKUP(O1984,Stock[],4,FALSE)</f>
        <v>12</v>
      </c>
      <c r="S1984" s="37"/>
      <c r="T1984" s="35">
        <f>(DailySales!$S1984/DailySales!$R1984)+DailySales!$U1984</f>
        <v>1</v>
      </c>
      <c r="U1984" s="37">
        <v>1</v>
      </c>
      <c r="V1984" s="36">
        <f>+DailySales!$T1984*DailySales!$R1984</f>
        <v>12</v>
      </c>
      <c r="W1984" s="36">
        <f>+DailySales!$V1984*DailySales!$Q1984</f>
        <v>7.1999999999999993</v>
      </c>
      <c r="X1984" s="36">
        <f>VLOOKUP(O1984,Stock[],6,FALSE)</f>
        <v>800</v>
      </c>
      <c r="Y1984" s="36">
        <f>+DailySales!$V1984*DailySales!$X1984</f>
        <v>9600</v>
      </c>
      <c r="Z1984" s="37"/>
      <c r="AA1984" s="37"/>
      <c r="AB1984" s="37"/>
      <c r="AC1984" s="37"/>
      <c r="AD1984" s="37"/>
      <c r="AE1984" s="77"/>
      <c r="AF1984" s="87">
        <v>46041</v>
      </c>
      <c r="AG1984" s="39">
        <v>9600</v>
      </c>
      <c r="AH1984" s="87"/>
      <c r="AI1984" s="39"/>
      <c r="AJ1984" s="87"/>
      <c r="AK1984" s="39"/>
      <c r="AL1984" s="34"/>
      <c r="AM1984" s="39"/>
      <c r="AN198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85" spans="1:40" ht="19.5" customHeight="1" x14ac:dyDescent="0.25">
      <c r="A1985" s="101">
        <f t="shared" si="154"/>
        <v>2026</v>
      </c>
      <c r="B1985" s="101">
        <f t="shared" si="155"/>
        <v>1</v>
      </c>
      <c r="C1985" s="25">
        <v>46041</v>
      </c>
      <c r="D1985" s="102">
        <f t="shared" ca="1" si="152"/>
        <v>46097</v>
      </c>
      <c r="E1985" s="102" t="str">
        <f t="shared" ca="1" si="153"/>
        <v>1-Months</v>
      </c>
      <c r="F1985" s="102" t="str">
        <f>VLOOKUP(O1985,Stock[],5,FALSE)</f>
        <v>BE</v>
      </c>
      <c r="G1985" s="33" t="s">
        <v>2578</v>
      </c>
      <c r="H1985" s="38" t="s">
        <v>282</v>
      </c>
      <c r="I1985" s="105" t="s">
        <v>1753</v>
      </c>
      <c r="J1985" s="101" t="str">
        <f>VLOOKUP(I1985,Customers[],2,FALSE)</f>
        <v>ကုန်သည်လက်ဆောင်</v>
      </c>
      <c r="K1985" s="101">
        <f>VLOOKUP(I1985,Customers[],4,FALSE)</f>
        <v>0</v>
      </c>
      <c r="L1985" s="101">
        <f>VLOOKUP(Table85[[#This Row],[CustomerID]],Table!H:K,3,0)</f>
        <v>0</v>
      </c>
      <c r="M1985" s="101">
        <f>VLOOKUP(I1985,Customers[],5,FALSE)</f>
        <v>0</v>
      </c>
      <c r="N1985" s="105" t="s">
        <v>1750</v>
      </c>
      <c r="O1985" s="106" t="s">
        <v>225</v>
      </c>
      <c r="P1985" s="101" t="str">
        <f>VLOOKUP(O1985,Stock[],2,FALSE)</f>
        <v>ချယ်ရီသံပုရာအရက်သန့်ကော် (1Ltr)</v>
      </c>
      <c r="Q1985" s="107">
        <f>VLOOKUP(O1985,Stock[],3,FALSE)</f>
        <v>1</v>
      </c>
      <c r="R1985" s="107">
        <f>VLOOKUP(O1985,Stock[],4,FALSE)</f>
        <v>12</v>
      </c>
      <c r="S1985" s="106">
        <v>1</v>
      </c>
      <c r="T1985" s="107">
        <f>(DailySales!$S1985/DailySales!$R1985)+DailySales!$U1985</f>
        <v>8.3333333333333329E-2</v>
      </c>
      <c r="U1985" s="106"/>
      <c r="V1985" s="108">
        <f>+DailySales!$T1985*DailySales!$R1985</f>
        <v>1</v>
      </c>
      <c r="W1985" s="108">
        <f>+DailySales!$V1985*DailySales!$Q1985</f>
        <v>1</v>
      </c>
      <c r="X1985" s="108">
        <f>VLOOKUP(O1985,Stock[],6,FALSE)</f>
        <v>1260</v>
      </c>
      <c r="Y1985" s="108">
        <f>+DailySales!$V1985*DailySales!$X1985</f>
        <v>1260</v>
      </c>
      <c r="Z1985" s="106"/>
      <c r="AA1985" s="106"/>
      <c r="AB1985" s="106"/>
      <c r="AC1985" s="106"/>
      <c r="AD1985" s="106"/>
      <c r="AE1985" s="109"/>
      <c r="AF1985" s="87">
        <v>46041</v>
      </c>
      <c r="AG1985" s="111">
        <v>1260</v>
      </c>
      <c r="AH1985" s="110"/>
      <c r="AI1985" s="111"/>
      <c r="AJ1985" s="110"/>
      <c r="AK1985" s="111"/>
      <c r="AL1985" s="34"/>
      <c r="AM1985" s="39"/>
      <c r="AN1985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86" spans="1:40" ht="19.5" customHeight="1" x14ac:dyDescent="0.25">
      <c r="A1986" s="32">
        <f t="shared" si="154"/>
        <v>2026</v>
      </c>
      <c r="B1986" s="32">
        <f t="shared" si="155"/>
        <v>1</v>
      </c>
      <c r="C1986" s="25">
        <v>46041</v>
      </c>
      <c r="D1986" s="57">
        <f t="shared" ref="D1986:D2049" ca="1" si="156">TODAY()</f>
        <v>46097</v>
      </c>
      <c r="E1986" s="57" t="str">
        <f t="shared" ref="E1986:E2049" ca="1" si="157">DATEDIF(C1986,D1986,"M")&amp;"-Months"</f>
        <v>1-Months</v>
      </c>
      <c r="F1986" s="57" t="str">
        <f>VLOOKUP(O1986,Stock[],5,FALSE)</f>
        <v>BE</v>
      </c>
      <c r="G1986" s="33" t="s">
        <v>2579</v>
      </c>
      <c r="H1986" s="38" t="s">
        <v>282</v>
      </c>
      <c r="I1986" s="34" t="s">
        <v>2369</v>
      </c>
      <c r="J1986" s="32" t="str">
        <f>VLOOKUP(I1986,Customers[],2,FALSE)</f>
        <v>အိရွှေဇင်</v>
      </c>
      <c r="K1986" s="32" t="str">
        <f>VLOOKUP(I1986,Customers[],4,FALSE)</f>
        <v>Yamethin</v>
      </c>
      <c r="L1986" s="32" t="str">
        <f>VLOOKUP(Table85[[#This Row],[CustomerID]],Table!H:K,3,0)</f>
        <v>ဘွတ်ကုန်း</v>
      </c>
      <c r="M1986" s="32" t="str">
        <f>VLOOKUP(I1986,Customers[],5,FALSE)</f>
        <v>Van-1</v>
      </c>
      <c r="N1986" s="34" t="s">
        <v>9</v>
      </c>
      <c r="O1986" s="37" t="s">
        <v>205</v>
      </c>
      <c r="P1986" s="32" t="str">
        <f>VLOOKUP(O1986,Stock[],2,FALSE)</f>
        <v>ကောင်းကြည် ကော် 25%  (1Ltr )</v>
      </c>
      <c r="Q1986" s="35">
        <f>VLOOKUP(O1986,Stock[],3,FALSE)</f>
        <v>1</v>
      </c>
      <c r="R1986" s="35">
        <f>VLOOKUP(O1986,Stock[],4,FALSE)</f>
        <v>12</v>
      </c>
      <c r="S1986" s="37"/>
      <c r="T1986" s="35">
        <f>(DailySales!$S1986/DailySales!$R1986)+DailySales!$U1986</f>
        <v>3</v>
      </c>
      <c r="U1986" s="37">
        <v>3</v>
      </c>
      <c r="V1986" s="36">
        <f>+DailySales!$T1986*DailySales!$R1986</f>
        <v>36</v>
      </c>
      <c r="W1986" s="36">
        <f>+DailySales!$V1986*DailySales!$Q1986</f>
        <v>36</v>
      </c>
      <c r="X1986" s="36">
        <f>VLOOKUP(O1986,Stock[],6,FALSE)</f>
        <v>1530</v>
      </c>
      <c r="Y1986" s="36">
        <f>+DailySales!$V1986*DailySales!$X1986</f>
        <v>55080</v>
      </c>
      <c r="Z1986" s="37"/>
      <c r="AA1986" s="37"/>
      <c r="AB1986" s="37"/>
      <c r="AC1986" s="37"/>
      <c r="AD1986" s="37"/>
      <c r="AE1986" s="77">
        <v>1020</v>
      </c>
      <c r="AF1986" s="87">
        <v>46041</v>
      </c>
      <c r="AG1986" s="39">
        <v>56100</v>
      </c>
      <c r="AH1986" s="87"/>
      <c r="AI1986" s="39"/>
      <c r="AJ1986" s="87"/>
      <c r="AK1986" s="39"/>
      <c r="AL1986" s="34"/>
      <c r="AM1986" s="39"/>
      <c r="AN198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87" spans="1:40" ht="19.5" customHeight="1" x14ac:dyDescent="0.25">
      <c r="A1987" s="32">
        <f t="shared" si="154"/>
        <v>2026</v>
      </c>
      <c r="B1987" s="32">
        <f t="shared" si="155"/>
        <v>1</v>
      </c>
      <c r="C1987" s="25">
        <v>46041</v>
      </c>
      <c r="D1987" s="57">
        <f t="shared" ca="1" si="156"/>
        <v>46097</v>
      </c>
      <c r="E1987" s="57" t="str">
        <f t="shared" ca="1" si="157"/>
        <v>1-Months</v>
      </c>
      <c r="F1987" s="57" t="str">
        <f>VLOOKUP(O1987,Stock[],5,FALSE)</f>
        <v>BE</v>
      </c>
      <c r="G1987" s="33" t="s">
        <v>2579</v>
      </c>
      <c r="H1987" s="38" t="s">
        <v>282</v>
      </c>
      <c r="I1987" s="34" t="s">
        <v>2369</v>
      </c>
      <c r="J1987" s="32" t="str">
        <f>VLOOKUP(I1987,Customers[],2,FALSE)</f>
        <v>အိရွှေဇင်</v>
      </c>
      <c r="K1987" s="32" t="str">
        <f>VLOOKUP(I1987,Customers[],4,FALSE)</f>
        <v>Yamethin</v>
      </c>
      <c r="L1987" s="32" t="str">
        <f>VLOOKUP(Table85[[#This Row],[CustomerID]],Table!H:K,3,0)</f>
        <v>ဘွတ်ကုန်း</v>
      </c>
      <c r="M1987" s="32" t="str">
        <f>VLOOKUP(I1987,Customers[],5,FALSE)</f>
        <v>Van-1</v>
      </c>
      <c r="N1987" s="34" t="s">
        <v>9</v>
      </c>
      <c r="O1987" s="37" t="s">
        <v>223</v>
      </c>
      <c r="P1987" s="32" t="str">
        <f>VLOOKUP(O1987,Stock[],2,FALSE)</f>
        <v>ချယ်ရီအရက်သန့်ကော် (.6Ltr)</v>
      </c>
      <c r="Q1987" s="35">
        <f>VLOOKUP(O1987,Stock[],3,FALSE)</f>
        <v>0.6</v>
      </c>
      <c r="R1987" s="35">
        <f>VLOOKUP(O1987,Stock[],4,FALSE)</f>
        <v>24</v>
      </c>
      <c r="S1987" s="37"/>
      <c r="T1987" s="35">
        <f>(DailySales!$S1987/DailySales!$R1987)+DailySales!$U1987</f>
        <v>1</v>
      </c>
      <c r="U1987" s="37">
        <v>1</v>
      </c>
      <c r="V1987" s="36">
        <f>+DailySales!$T1987*DailySales!$R1987</f>
        <v>24</v>
      </c>
      <c r="W1987" s="36">
        <f>+DailySales!$V1987*DailySales!$Q1987</f>
        <v>14.399999999999999</v>
      </c>
      <c r="X1987" s="36">
        <f>VLOOKUP(O1987,Stock[],6,FALSE)</f>
        <v>875</v>
      </c>
      <c r="Y1987" s="36">
        <f>+DailySales!$V1987*DailySales!$X1987</f>
        <v>21000</v>
      </c>
      <c r="Z1987" s="37"/>
      <c r="AA1987" s="37"/>
      <c r="AB1987" s="37"/>
      <c r="AC1987" s="37"/>
      <c r="AD1987" s="37"/>
      <c r="AE1987" s="77">
        <v>600</v>
      </c>
      <c r="AF1987" s="87">
        <v>46041</v>
      </c>
      <c r="AG1987" s="39">
        <v>21600</v>
      </c>
      <c r="AH1987" s="87"/>
      <c r="AI1987" s="39"/>
      <c r="AJ1987" s="87"/>
      <c r="AK1987" s="39"/>
      <c r="AL1987" s="34"/>
      <c r="AM1987" s="39"/>
      <c r="AN198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88" spans="1:40" ht="19.5" customHeight="1" x14ac:dyDescent="0.25">
      <c r="A1988" s="101">
        <f t="shared" si="154"/>
        <v>2026</v>
      </c>
      <c r="B1988" s="101">
        <f t="shared" si="155"/>
        <v>1</v>
      </c>
      <c r="C1988" s="25">
        <v>46041</v>
      </c>
      <c r="D1988" s="102">
        <f t="shared" ca="1" si="156"/>
        <v>46097</v>
      </c>
      <c r="E1988" s="102" t="str">
        <f t="shared" ca="1" si="157"/>
        <v>1-Months</v>
      </c>
      <c r="F1988" s="102" t="str">
        <f>VLOOKUP(O1988,Stock[],5,FALSE)</f>
        <v>BE</v>
      </c>
      <c r="G1988" s="33" t="s">
        <v>2579</v>
      </c>
      <c r="H1988" s="38" t="s">
        <v>282</v>
      </c>
      <c r="I1988" s="105" t="s">
        <v>1753</v>
      </c>
      <c r="J1988" s="101" t="str">
        <f>VLOOKUP(I1988,Customers[],2,FALSE)</f>
        <v>ကုန်သည်လက်ဆောင်</v>
      </c>
      <c r="K1988" s="101">
        <f>VLOOKUP(I1988,Customers[],4,FALSE)</f>
        <v>0</v>
      </c>
      <c r="L1988" s="101">
        <f>VLOOKUP(Table85[[#This Row],[CustomerID]],Table!H:K,3,0)</f>
        <v>0</v>
      </c>
      <c r="M1988" s="101">
        <f>VLOOKUP(I1988,Customers[],5,FALSE)</f>
        <v>0</v>
      </c>
      <c r="N1988" s="105" t="s">
        <v>1750</v>
      </c>
      <c r="O1988" s="106" t="s">
        <v>225</v>
      </c>
      <c r="P1988" s="101" t="str">
        <f>VLOOKUP(O1988,Stock[],2,FALSE)</f>
        <v>ချယ်ရီသံပုရာအရက်သန့်ကော် (1Ltr)</v>
      </c>
      <c r="Q1988" s="107">
        <f>VLOOKUP(O1988,Stock[],3,FALSE)</f>
        <v>1</v>
      </c>
      <c r="R1988" s="107">
        <f>VLOOKUP(O1988,Stock[],4,FALSE)</f>
        <v>12</v>
      </c>
      <c r="S1988" s="106">
        <v>2</v>
      </c>
      <c r="T1988" s="107">
        <f>(DailySales!$S1988/DailySales!$R1988)+DailySales!$U1988</f>
        <v>0.16666666666666666</v>
      </c>
      <c r="U1988" s="106"/>
      <c r="V1988" s="108">
        <f>+DailySales!$T1988*DailySales!$R1988</f>
        <v>2</v>
      </c>
      <c r="W1988" s="108">
        <f>+DailySales!$V1988*DailySales!$Q1988</f>
        <v>2</v>
      </c>
      <c r="X1988" s="108">
        <f>VLOOKUP(O1988,Stock[],6,FALSE)</f>
        <v>1260</v>
      </c>
      <c r="Y1988" s="108">
        <f>+DailySales!$V1988*DailySales!$X1988</f>
        <v>2520</v>
      </c>
      <c r="Z1988" s="106"/>
      <c r="AA1988" s="106"/>
      <c r="AB1988" s="106"/>
      <c r="AC1988" s="106"/>
      <c r="AD1988" s="106"/>
      <c r="AE1988" s="109"/>
      <c r="AF1988" s="87">
        <v>46041</v>
      </c>
      <c r="AG1988" s="111">
        <v>2520</v>
      </c>
      <c r="AH1988" s="110"/>
      <c r="AI1988" s="111"/>
      <c r="AJ1988" s="110"/>
      <c r="AK1988" s="111"/>
      <c r="AL1988" s="34"/>
      <c r="AM1988" s="39"/>
      <c r="AN1988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89" spans="1:40" ht="19.5" customHeight="1" x14ac:dyDescent="0.25">
      <c r="A1989" s="32">
        <f t="shared" si="154"/>
        <v>2026</v>
      </c>
      <c r="B1989" s="32">
        <f t="shared" si="155"/>
        <v>1</v>
      </c>
      <c r="C1989" s="25">
        <v>46041</v>
      </c>
      <c r="D1989" s="57">
        <f t="shared" ca="1" si="156"/>
        <v>46097</v>
      </c>
      <c r="E1989" s="57" t="str">
        <f t="shared" ca="1" si="157"/>
        <v>1-Months</v>
      </c>
      <c r="F1989" s="57" t="str">
        <f>VLOOKUP(O1989,Stock[],5,FALSE)</f>
        <v>BE</v>
      </c>
      <c r="G1989" s="33" t="s">
        <v>2580</v>
      </c>
      <c r="H1989" s="38" t="s">
        <v>282</v>
      </c>
      <c r="I1989" s="34" t="s">
        <v>2364</v>
      </c>
      <c r="J1989" s="32" t="str">
        <f>VLOOKUP(I1989,Customers[],2,FALSE)</f>
        <v>မတင်မိုးခိုင်</v>
      </c>
      <c r="K1989" s="32" t="str">
        <f>VLOOKUP(I1989,Customers[],4,FALSE)</f>
        <v>Yamethin</v>
      </c>
      <c r="L1989" s="32" t="str">
        <f>VLOOKUP(Table85[[#This Row],[CustomerID]],Table!H:K,3,0)</f>
        <v>သရက်ပင်</v>
      </c>
      <c r="M1989" s="32" t="str">
        <f>VLOOKUP(I1989,Customers[],5,FALSE)</f>
        <v>Van-1</v>
      </c>
      <c r="N1989" s="34" t="s">
        <v>9</v>
      </c>
      <c r="O1989" s="37" t="s">
        <v>225</v>
      </c>
      <c r="P1989" s="32" t="str">
        <f>VLOOKUP(O1989,Stock[],2,FALSE)</f>
        <v>ချယ်ရီသံပုရာအရက်သန့်ကော် (1Ltr)</v>
      </c>
      <c r="Q1989" s="35">
        <f>VLOOKUP(O1989,Stock[],3,FALSE)</f>
        <v>1</v>
      </c>
      <c r="R1989" s="35">
        <f>VLOOKUP(O1989,Stock[],4,FALSE)</f>
        <v>12</v>
      </c>
      <c r="S1989" s="37"/>
      <c r="T1989" s="35">
        <f>(DailySales!$S1989/DailySales!$R1989)+DailySales!$U1989</f>
        <v>1</v>
      </c>
      <c r="U1989" s="37">
        <v>1</v>
      </c>
      <c r="V1989" s="36">
        <f>+DailySales!$T1989*DailySales!$R1989</f>
        <v>12</v>
      </c>
      <c r="W1989" s="36">
        <f>+DailySales!$V1989*DailySales!$Q1989</f>
        <v>12</v>
      </c>
      <c r="X1989" s="36">
        <f>VLOOKUP(O1989,Stock[],6,FALSE)</f>
        <v>1260</v>
      </c>
      <c r="Y1989" s="36">
        <f>+DailySales!$V1989*DailySales!$X1989</f>
        <v>15120</v>
      </c>
      <c r="Z1989" s="37"/>
      <c r="AA1989" s="37"/>
      <c r="AB1989" s="37"/>
      <c r="AC1989" s="37"/>
      <c r="AD1989" s="37"/>
      <c r="AE1989" s="77">
        <v>380</v>
      </c>
      <c r="AF1989" s="87">
        <v>46041</v>
      </c>
      <c r="AG1989" s="39">
        <v>15500</v>
      </c>
      <c r="AH1989" s="87"/>
      <c r="AI1989" s="39"/>
      <c r="AJ1989" s="87"/>
      <c r="AK1989" s="39"/>
      <c r="AL1989" s="34"/>
      <c r="AM1989" s="39"/>
      <c r="AN198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90" spans="1:40" ht="19.5" customHeight="1" x14ac:dyDescent="0.25">
      <c r="A1990" s="101">
        <f t="shared" si="154"/>
        <v>2026</v>
      </c>
      <c r="B1990" s="101">
        <f t="shared" si="155"/>
        <v>1</v>
      </c>
      <c r="C1990" s="25">
        <v>46041</v>
      </c>
      <c r="D1990" s="102">
        <f t="shared" ca="1" si="156"/>
        <v>46097</v>
      </c>
      <c r="E1990" s="102" t="str">
        <f t="shared" ca="1" si="157"/>
        <v>1-Months</v>
      </c>
      <c r="F1990" s="102" t="str">
        <f>VLOOKUP(O1990,Stock[],5,FALSE)</f>
        <v>BE</v>
      </c>
      <c r="G1990" s="33" t="s">
        <v>2580</v>
      </c>
      <c r="H1990" s="38" t="s">
        <v>282</v>
      </c>
      <c r="I1990" s="105" t="s">
        <v>1753</v>
      </c>
      <c r="J1990" s="101" t="str">
        <f>VLOOKUP(I1990,Customers[],2,FALSE)</f>
        <v>ကုန်သည်လက်ဆောင်</v>
      </c>
      <c r="K1990" s="101">
        <f>VLOOKUP(I1990,Customers[],4,FALSE)</f>
        <v>0</v>
      </c>
      <c r="L1990" s="101">
        <f>VLOOKUP(Table85[[#This Row],[CustomerID]],Table!H:K,3,0)</f>
        <v>0</v>
      </c>
      <c r="M1990" s="101">
        <f>VLOOKUP(I1990,Customers[],5,FALSE)</f>
        <v>0</v>
      </c>
      <c r="N1990" s="105" t="s">
        <v>1750</v>
      </c>
      <c r="O1990" s="106" t="s">
        <v>1501</v>
      </c>
      <c r="P1990" s="101" t="str">
        <f>VLOOKUP(O1990,Stock[],2,FALSE)</f>
        <v>ရွှေမင်းသားမန်ကျည်းခေါင်ရည်(.6Ltr)</v>
      </c>
      <c r="Q1990" s="107">
        <f>VLOOKUP(O1990,Stock[],3,FALSE)</f>
        <v>0.6</v>
      </c>
      <c r="R1990" s="107">
        <f>VLOOKUP(O1990,Stock[],4,FALSE)</f>
        <v>12</v>
      </c>
      <c r="S1990" s="106">
        <v>1</v>
      </c>
      <c r="T1990" s="107">
        <f>(DailySales!$S1990/DailySales!$R1990)+DailySales!$U1990</f>
        <v>8.3333333333333329E-2</v>
      </c>
      <c r="U1990" s="106"/>
      <c r="V1990" s="108">
        <f>+DailySales!$T1990*DailySales!$R1990</f>
        <v>1</v>
      </c>
      <c r="W1990" s="108">
        <f>+DailySales!$V1990*DailySales!$Q1990</f>
        <v>0.6</v>
      </c>
      <c r="X1990" s="108">
        <f>VLOOKUP(O1990,Stock[],6,FALSE)</f>
        <v>800</v>
      </c>
      <c r="Y1990" s="108">
        <f>+DailySales!$V1990*DailySales!$X1990</f>
        <v>800</v>
      </c>
      <c r="Z1990" s="106"/>
      <c r="AA1990" s="106"/>
      <c r="AB1990" s="106"/>
      <c r="AC1990" s="106"/>
      <c r="AD1990" s="106"/>
      <c r="AE1990" s="109"/>
      <c r="AF1990" s="87">
        <v>46041</v>
      </c>
      <c r="AG1990" s="111">
        <v>800</v>
      </c>
      <c r="AH1990" s="110"/>
      <c r="AI1990" s="111"/>
      <c r="AJ1990" s="110"/>
      <c r="AK1990" s="111"/>
      <c r="AL1990" s="34"/>
      <c r="AM1990" s="39"/>
      <c r="AN1990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91" spans="1:40" ht="19.5" customHeight="1" x14ac:dyDescent="0.25">
      <c r="A1991" s="32">
        <f t="shared" si="154"/>
        <v>2026</v>
      </c>
      <c r="B1991" s="32">
        <f t="shared" si="155"/>
        <v>1</v>
      </c>
      <c r="C1991" s="25">
        <v>46041</v>
      </c>
      <c r="D1991" s="57">
        <f t="shared" ca="1" si="156"/>
        <v>46097</v>
      </c>
      <c r="E1991" s="57" t="str">
        <f t="shared" ca="1" si="157"/>
        <v>1-Months</v>
      </c>
      <c r="F1991" s="57" t="str">
        <f>VLOOKUP(O1991,Stock[],5,FALSE)</f>
        <v>BE</v>
      </c>
      <c r="G1991" s="33" t="s">
        <v>2581</v>
      </c>
      <c r="H1991" s="38" t="s">
        <v>282</v>
      </c>
      <c r="I1991" s="34" t="s">
        <v>2582</v>
      </c>
      <c r="J1991" s="32" t="str">
        <f>VLOOKUP(I1991,Customers[],2,FALSE)</f>
        <v>မရီဝင်း-2</v>
      </c>
      <c r="K1991" s="32" t="str">
        <f>VLOOKUP(I1991,Customers[],4,FALSE)</f>
        <v>Yamethin</v>
      </c>
      <c r="L1991" s="32" t="str">
        <f>VLOOKUP(Table85[[#This Row],[CustomerID]],Table!H:K,3,0)</f>
        <v>ဝါးရုံ</v>
      </c>
      <c r="M1991" s="32" t="str">
        <f>VLOOKUP(I1991,Customers[],5,FALSE)</f>
        <v>Van-1</v>
      </c>
      <c r="N1991" s="34" t="s">
        <v>9</v>
      </c>
      <c r="O1991" s="37" t="s">
        <v>225</v>
      </c>
      <c r="P1991" s="32" t="str">
        <f>VLOOKUP(O1991,Stock[],2,FALSE)</f>
        <v>ချယ်ရီသံပုရာအရက်သန့်ကော် (1Ltr)</v>
      </c>
      <c r="Q1991" s="35">
        <f>VLOOKUP(O1991,Stock[],3,FALSE)</f>
        <v>1</v>
      </c>
      <c r="R1991" s="35">
        <f>VLOOKUP(O1991,Stock[],4,FALSE)</f>
        <v>12</v>
      </c>
      <c r="S1991" s="37"/>
      <c r="T1991" s="35">
        <f>(DailySales!$S1991/DailySales!$R1991)+DailySales!$U1991</f>
        <v>1</v>
      </c>
      <c r="U1991" s="37">
        <v>1</v>
      </c>
      <c r="V1991" s="36">
        <f>+DailySales!$T1991*DailySales!$R1991</f>
        <v>12</v>
      </c>
      <c r="W1991" s="36">
        <f>+DailySales!$V1991*DailySales!$Q1991</f>
        <v>12</v>
      </c>
      <c r="X1991" s="36">
        <f>VLOOKUP(O1991,Stock[],6,FALSE)</f>
        <v>1260</v>
      </c>
      <c r="Y1991" s="36">
        <f>+DailySales!$V1991*DailySales!$X1991</f>
        <v>15120</v>
      </c>
      <c r="Z1991" s="37"/>
      <c r="AA1991" s="37"/>
      <c r="AB1991" s="37"/>
      <c r="AC1991" s="37"/>
      <c r="AD1991" s="37"/>
      <c r="AE1991" s="77">
        <v>380</v>
      </c>
      <c r="AF1991" s="87">
        <v>46041</v>
      </c>
      <c r="AG1991" s="39">
        <v>15500</v>
      </c>
      <c r="AH1991" s="87"/>
      <c r="AI1991" s="39"/>
      <c r="AJ1991" s="87"/>
      <c r="AK1991" s="39"/>
      <c r="AL1991" s="34"/>
      <c r="AM1991" s="39"/>
      <c r="AN199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92" spans="1:40" ht="19.5" customHeight="1" x14ac:dyDescent="0.25">
      <c r="A1992" s="32">
        <f t="shared" ref="A1992:A2055" si="158">YEAR(C1992)</f>
        <v>2026</v>
      </c>
      <c r="B1992" s="32">
        <f t="shared" ref="B1992:B2055" si="159">MONTH(C1992)</f>
        <v>1</v>
      </c>
      <c r="C1992" s="25">
        <v>46041</v>
      </c>
      <c r="D1992" s="57">
        <f t="shared" ca="1" si="156"/>
        <v>46097</v>
      </c>
      <c r="E1992" s="57" t="str">
        <f t="shared" ca="1" si="157"/>
        <v>1-Months</v>
      </c>
      <c r="F1992" s="57" t="str">
        <f>VLOOKUP(O1992,Stock[],5,FALSE)</f>
        <v>BE</v>
      </c>
      <c r="G1992" s="33" t="s">
        <v>2581</v>
      </c>
      <c r="H1992" s="38" t="s">
        <v>282</v>
      </c>
      <c r="I1992" s="34" t="s">
        <v>2582</v>
      </c>
      <c r="J1992" s="32" t="str">
        <f>VLOOKUP(I1992,Customers[],2,FALSE)</f>
        <v>မရီဝင်း-2</v>
      </c>
      <c r="K1992" s="32" t="str">
        <f>VLOOKUP(I1992,Customers[],4,FALSE)</f>
        <v>Yamethin</v>
      </c>
      <c r="L1992" s="32" t="str">
        <f>VLOOKUP(Table85[[#This Row],[CustomerID]],Table!H:K,3,0)</f>
        <v>ဝါးရုံ</v>
      </c>
      <c r="M1992" s="32" t="str">
        <f>VLOOKUP(I1992,Customers[],5,FALSE)</f>
        <v>Van-1</v>
      </c>
      <c r="N1992" s="34" t="s">
        <v>9</v>
      </c>
      <c r="O1992" s="37" t="s">
        <v>223</v>
      </c>
      <c r="P1992" s="32" t="str">
        <f>VLOOKUP(O1992,Stock[],2,FALSE)</f>
        <v>ချယ်ရီအရက်သန့်ကော် (.6Ltr)</v>
      </c>
      <c r="Q1992" s="35">
        <f>VLOOKUP(O1992,Stock[],3,FALSE)</f>
        <v>0.6</v>
      </c>
      <c r="R1992" s="35">
        <f>VLOOKUP(O1992,Stock[],4,FALSE)</f>
        <v>24</v>
      </c>
      <c r="S1992" s="37">
        <v>12</v>
      </c>
      <c r="T1992" s="35">
        <f>(DailySales!$S1992/DailySales!$R1992)+DailySales!$U1992</f>
        <v>0.5</v>
      </c>
      <c r="U1992" s="37"/>
      <c r="V1992" s="36">
        <f>+DailySales!$T1992*DailySales!$R1992</f>
        <v>12</v>
      </c>
      <c r="W1992" s="36">
        <f>+DailySales!$V1992*DailySales!$Q1992</f>
        <v>7.1999999999999993</v>
      </c>
      <c r="X1992" s="36">
        <f>VLOOKUP(O1992,Stock[],6,FALSE)</f>
        <v>875</v>
      </c>
      <c r="Y1992" s="36">
        <f>+DailySales!$V1992*DailySales!$X1992</f>
        <v>10500</v>
      </c>
      <c r="Z1992" s="37"/>
      <c r="AA1992" s="37"/>
      <c r="AB1992" s="37"/>
      <c r="AC1992" s="37"/>
      <c r="AD1992" s="37"/>
      <c r="AE1992" s="77">
        <v>300</v>
      </c>
      <c r="AF1992" s="87">
        <v>46041</v>
      </c>
      <c r="AG1992" s="39">
        <v>10800</v>
      </c>
      <c r="AH1992" s="87"/>
      <c r="AI1992" s="39"/>
      <c r="AJ1992" s="87"/>
      <c r="AK1992" s="39"/>
      <c r="AL1992" s="34"/>
      <c r="AM1992" s="39"/>
      <c r="AN199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93" spans="1:40" ht="19.5" customHeight="1" x14ac:dyDescent="0.25">
      <c r="A1993" s="101">
        <f t="shared" si="158"/>
        <v>2026</v>
      </c>
      <c r="B1993" s="101">
        <f t="shared" si="159"/>
        <v>1</v>
      </c>
      <c r="C1993" s="25">
        <v>46041</v>
      </c>
      <c r="D1993" s="102">
        <f t="shared" ca="1" si="156"/>
        <v>46097</v>
      </c>
      <c r="E1993" s="102" t="str">
        <f t="shared" ca="1" si="157"/>
        <v>1-Months</v>
      </c>
      <c r="F1993" s="102" t="str">
        <f>VLOOKUP(O1993,Stock[],5,FALSE)</f>
        <v>BE</v>
      </c>
      <c r="G1993" s="33" t="s">
        <v>2581</v>
      </c>
      <c r="H1993" s="38" t="s">
        <v>282</v>
      </c>
      <c r="I1993" s="105" t="s">
        <v>1753</v>
      </c>
      <c r="J1993" s="101" t="str">
        <f>VLOOKUP(I1993,Customers[],2,FALSE)</f>
        <v>ကုန်သည်လက်ဆောင်</v>
      </c>
      <c r="K1993" s="101">
        <f>VLOOKUP(I1993,Customers[],4,FALSE)</f>
        <v>0</v>
      </c>
      <c r="L1993" s="101">
        <f>VLOOKUP(Table85[[#This Row],[CustomerID]],Table!H:K,3,0)</f>
        <v>0</v>
      </c>
      <c r="M1993" s="101">
        <f>VLOOKUP(I1993,Customers[],5,FALSE)</f>
        <v>0</v>
      </c>
      <c r="N1993" s="105" t="s">
        <v>1750</v>
      </c>
      <c r="O1993" s="106" t="s">
        <v>1501</v>
      </c>
      <c r="P1993" s="101" t="str">
        <f>VLOOKUP(O1993,Stock[],2,FALSE)</f>
        <v>ရွှေမင်းသားမန်ကျည်းခေါင်ရည်(.6Ltr)</v>
      </c>
      <c r="Q1993" s="107">
        <f>VLOOKUP(O1993,Stock[],3,FALSE)</f>
        <v>0.6</v>
      </c>
      <c r="R1993" s="107">
        <f>VLOOKUP(O1993,Stock[],4,FALSE)</f>
        <v>12</v>
      </c>
      <c r="S1993" s="106">
        <v>1</v>
      </c>
      <c r="T1993" s="107">
        <f>(DailySales!$S1993/DailySales!$R1993)+DailySales!$U1993</f>
        <v>8.3333333333333329E-2</v>
      </c>
      <c r="U1993" s="106"/>
      <c r="V1993" s="108">
        <f>+DailySales!$T1993*DailySales!$R1993</f>
        <v>1</v>
      </c>
      <c r="W1993" s="108">
        <f>+DailySales!$V1993*DailySales!$Q1993</f>
        <v>0.6</v>
      </c>
      <c r="X1993" s="108">
        <f>VLOOKUP(O1993,Stock[],6,FALSE)</f>
        <v>800</v>
      </c>
      <c r="Y1993" s="108">
        <f>+DailySales!$V1993*DailySales!$X1993</f>
        <v>800</v>
      </c>
      <c r="Z1993" s="106"/>
      <c r="AA1993" s="106"/>
      <c r="AB1993" s="106"/>
      <c r="AC1993" s="106"/>
      <c r="AD1993" s="106"/>
      <c r="AE1993" s="109"/>
      <c r="AF1993" s="87">
        <v>46041</v>
      </c>
      <c r="AG1993" s="111">
        <v>800</v>
      </c>
      <c r="AH1993" s="110"/>
      <c r="AI1993" s="111"/>
      <c r="AJ1993" s="110"/>
      <c r="AK1993" s="111"/>
      <c r="AL1993" s="34"/>
      <c r="AM1993" s="39"/>
      <c r="AN1993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94" spans="1:40" ht="19.5" customHeight="1" x14ac:dyDescent="0.25">
      <c r="A1994" s="32">
        <f t="shared" si="158"/>
        <v>2026</v>
      </c>
      <c r="B1994" s="32">
        <f t="shared" si="159"/>
        <v>1</v>
      </c>
      <c r="C1994" s="25">
        <v>46041</v>
      </c>
      <c r="D1994" s="57">
        <f t="shared" ca="1" si="156"/>
        <v>46097</v>
      </c>
      <c r="E1994" s="57" t="str">
        <f t="shared" ca="1" si="157"/>
        <v>1-Months</v>
      </c>
      <c r="F1994" s="57" t="str">
        <f>VLOOKUP(O1994,Stock[],5,FALSE)</f>
        <v>BE</v>
      </c>
      <c r="G1994" s="33" t="s">
        <v>2583</v>
      </c>
      <c r="H1994" s="38" t="s">
        <v>282</v>
      </c>
      <c r="I1994" s="34" t="s">
        <v>2363</v>
      </c>
      <c r="J1994" s="32" t="str">
        <f>VLOOKUP(I1994,Customers[],2,FALSE)</f>
        <v>မဝိုင်းဝိုင်း</v>
      </c>
      <c r="K1994" s="32" t="str">
        <f>VLOOKUP(I1994,Customers[],4,FALSE)</f>
        <v>Yamethin</v>
      </c>
      <c r="L1994" s="32" t="str">
        <f>VLOOKUP(Table85[[#This Row],[CustomerID]],Table!H:K,3,0)</f>
        <v>မြို့လှ</v>
      </c>
      <c r="M1994" s="32" t="str">
        <f>VLOOKUP(I1994,Customers[],5,FALSE)</f>
        <v>Van-1</v>
      </c>
      <c r="N1994" s="34" t="s">
        <v>9</v>
      </c>
      <c r="O1994" s="37" t="s">
        <v>225</v>
      </c>
      <c r="P1994" s="32" t="str">
        <f>VLOOKUP(O1994,Stock[],2,FALSE)</f>
        <v>ချယ်ရီသံပုရာအရက်သန့်ကော် (1Ltr)</v>
      </c>
      <c r="Q1994" s="35">
        <f>VLOOKUP(O1994,Stock[],3,FALSE)</f>
        <v>1</v>
      </c>
      <c r="R1994" s="35">
        <f>VLOOKUP(O1994,Stock[],4,FALSE)</f>
        <v>12</v>
      </c>
      <c r="S1994" s="37"/>
      <c r="T1994" s="35">
        <f>(DailySales!$S1994/DailySales!$R1994)+DailySales!$U1994</f>
        <v>1</v>
      </c>
      <c r="U1994" s="37">
        <v>1</v>
      </c>
      <c r="V1994" s="36">
        <f>+DailySales!$T1994*DailySales!$R1994</f>
        <v>12</v>
      </c>
      <c r="W1994" s="36">
        <f>+DailySales!$V1994*DailySales!$Q1994</f>
        <v>12</v>
      </c>
      <c r="X1994" s="36">
        <f>VLOOKUP(O1994,Stock[],6,FALSE)</f>
        <v>1260</v>
      </c>
      <c r="Y1994" s="36">
        <f>+DailySales!$V1994*DailySales!$X1994</f>
        <v>15120</v>
      </c>
      <c r="Z1994" s="37"/>
      <c r="AA1994" s="37"/>
      <c r="AB1994" s="37"/>
      <c r="AC1994" s="37"/>
      <c r="AD1994" s="37"/>
      <c r="AE1994" s="77">
        <v>380</v>
      </c>
      <c r="AF1994" s="87">
        <v>46041</v>
      </c>
      <c r="AG1994" s="39">
        <v>15500</v>
      </c>
      <c r="AH1994" s="87"/>
      <c r="AI1994" s="39"/>
      <c r="AJ1994" s="87"/>
      <c r="AK1994" s="39"/>
      <c r="AL1994" s="34"/>
      <c r="AM1994" s="39"/>
      <c r="AN199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95" spans="1:40" ht="19.5" customHeight="1" x14ac:dyDescent="0.25">
      <c r="A1995" s="32">
        <f t="shared" si="158"/>
        <v>2026</v>
      </c>
      <c r="B1995" s="32">
        <f t="shared" si="159"/>
        <v>1</v>
      </c>
      <c r="C1995" s="25">
        <v>46041</v>
      </c>
      <c r="D1995" s="57">
        <f t="shared" ca="1" si="156"/>
        <v>46097</v>
      </c>
      <c r="E1995" s="57" t="str">
        <f t="shared" ca="1" si="157"/>
        <v>1-Months</v>
      </c>
      <c r="F1995" s="57" t="str">
        <f>VLOOKUP(O1995,Stock[],5,FALSE)</f>
        <v>BE</v>
      </c>
      <c r="G1995" s="33" t="s">
        <v>2583</v>
      </c>
      <c r="H1995" s="38" t="s">
        <v>282</v>
      </c>
      <c r="I1995" s="34" t="s">
        <v>2363</v>
      </c>
      <c r="J1995" s="32" t="str">
        <f>VLOOKUP(I1995,Customers[],2,FALSE)</f>
        <v>မဝိုင်းဝိုင်း</v>
      </c>
      <c r="K1995" s="32" t="str">
        <f>VLOOKUP(I1995,Customers[],4,FALSE)</f>
        <v>Yamethin</v>
      </c>
      <c r="L1995" s="32" t="str">
        <f>VLOOKUP(Table85[[#This Row],[CustomerID]],Table!H:K,3,0)</f>
        <v>မြို့လှ</v>
      </c>
      <c r="M1995" s="32" t="str">
        <f>VLOOKUP(I1995,Customers[],5,FALSE)</f>
        <v>Van-1</v>
      </c>
      <c r="N1995" s="34" t="s">
        <v>9</v>
      </c>
      <c r="O1995" s="37" t="s">
        <v>1501</v>
      </c>
      <c r="P1995" s="32" t="str">
        <f>VLOOKUP(O1995,Stock[],2,FALSE)</f>
        <v>ရွှေမင်းသားမန်ကျည်းခေါင်ရည်(.6Ltr)</v>
      </c>
      <c r="Q1995" s="35">
        <f>VLOOKUP(O1995,Stock[],3,FALSE)</f>
        <v>0.6</v>
      </c>
      <c r="R1995" s="35">
        <f>VLOOKUP(O1995,Stock[],4,FALSE)</f>
        <v>12</v>
      </c>
      <c r="S1995" s="37"/>
      <c r="T1995" s="35">
        <f>(DailySales!$S1995/DailySales!$R1995)+DailySales!$U1995</f>
        <v>1</v>
      </c>
      <c r="U1995" s="37">
        <v>1</v>
      </c>
      <c r="V1995" s="36">
        <f>+DailySales!$T1995*DailySales!$R1995</f>
        <v>12</v>
      </c>
      <c r="W1995" s="36">
        <f>+DailySales!$V1995*DailySales!$Q1995</f>
        <v>7.1999999999999993</v>
      </c>
      <c r="X1995" s="36">
        <f>VLOOKUP(O1995,Stock[],6,FALSE)</f>
        <v>800</v>
      </c>
      <c r="Y1995" s="36">
        <f>+DailySales!$V1995*DailySales!$X1995</f>
        <v>9600</v>
      </c>
      <c r="Z1995" s="37"/>
      <c r="AA1995" s="37"/>
      <c r="AB1995" s="37"/>
      <c r="AC1995" s="37"/>
      <c r="AD1995" s="37"/>
      <c r="AE1995" s="77"/>
      <c r="AF1995" s="87">
        <v>46041</v>
      </c>
      <c r="AG1995" s="39">
        <v>9600</v>
      </c>
      <c r="AH1995" s="87"/>
      <c r="AI1995" s="39"/>
      <c r="AJ1995" s="87"/>
      <c r="AK1995" s="39"/>
      <c r="AL1995" s="34"/>
      <c r="AM1995" s="39"/>
      <c r="AN199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96" spans="1:40" ht="19.5" customHeight="1" x14ac:dyDescent="0.25">
      <c r="A1996" s="32">
        <f t="shared" si="158"/>
        <v>2026</v>
      </c>
      <c r="B1996" s="32">
        <f t="shared" si="159"/>
        <v>1</v>
      </c>
      <c r="C1996" s="25">
        <v>46041</v>
      </c>
      <c r="D1996" s="57">
        <f t="shared" ca="1" si="156"/>
        <v>46097</v>
      </c>
      <c r="E1996" s="57" t="str">
        <f t="shared" ca="1" si="157"/>
        <v>1-Months</v>
      </c>
      <c r="F1996" s="57" t="str">
        <f>VLOOKUP(O1996,Stock[],5,FALSE)</f>
        <v>BE</v>
      </c>
      <c r="G1996" s="33" t="s">
        <v>2583</v>
      </c>
      <c r="H1996" s="38" t="s">
        <v>282</v>
      </c>
      <c r="I1996" s="34" t="s">
        <v>1753</v>
      </c>
      <c r="J1996" s="32" t="str">
        <f>VLOOKUP(I1996,Customers[],2,FALSE)</f>
        <v>ကုန်သည်လက်ဆောင်</v>
      </c>
      <c r="K1996" s="32">
        <f>VLOOKUP(I1996,Customers[],4,FALSE)</f>
        <v>0</v>
      </c>
      <c r="L1996" s="32">
        <f>VLOOKUP(Table85[[#This Row],[CustomerID]],Table!H:K,3,0)</f>
        <v>0</v>
      </c>
      <c r="M1996" s="32">
        <f>VLOOKUP(I1996,Customers[],5,FALSE)</f>
        <v>0</v>
      </c>
      <c r="N1996" s="34" t="s">
        <v>1750</v>
      </c>
      <c r="O1996" s="37" t="s">
        <v>1501</v>
      </c>
      <c r="P1996" s="32" t="str">
        <f>VLOOKUP(O1996,Stock[],2,FALSE)</f>
        <v>ရွှေမင်းသားမန်ကျည်းခေါင်ရည်(.6Ltr)</v>
      </c>
      <c r="Q1996" s="35">
        <f>VLOOKUP(O1996,Stock[],3,FALSE)</f>
        <v>0.6</v>
      </c>
      <c r="R1996" s="35">
        <f>VLOOKUP(O1996,Stock[],4,FALSE)</f>
        <v>12</v>
      </c>
      <c r="S1996" s="37">
        <v>1</v>
      </c>
      <c r="T1996" s="35">
        <f>(DailySales!$S1996/DailySales!$R1996)+DailySales!$U1996</f>
        <v>8.3333333333333329E-2</v>
      </c>
      <c r="U1996" s="37"/>
      <c r="V1996" s="36">
        <f>+DailySales!$T1996*DailySales!$R1996</f>
        <v>1</v>
      </c>
      <c r="W1996" s="36">
        <f>+DailySales!$V1996*DailySales!$Q1996</f>
        <v>0.6</v>
      </c>
      <c r="X1996" s="36">
        <f>VLOOKUP(O1996,Stock[],6,FALSE)</f>
        <v>800</v>
      </c>
      <c r="Y1996" s="36">
        <f>+DailySales!$V1996*DailySales!$X1996</f>
        <v>800</v>
      </c>
      <c r="Z1996" s="37"/>
      <c r="AA1996" s="37"/>
      <c r="AB1996" s="37"/>
      <c r="AC1996" s="37"/>
      <c r="AD1996" s="37"/>
      <c r="AE1996" s="77"/>
      <c r="AF1996" s="87">
        <v>46041</v>
      </c>
      <c r="AG1996" s="39">
        <v>800</v>
      </c>
      <c r="AH1996" s="87"/>
      <c r="AI1996" s="39"/>
      <c r="AJ1996" s="87"/>
      <c r="AK1996" s="39"/>
      <c r="AL1996" s="34"/>
      <c r="AM1996" s="39"/>
      <c r="AN199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97" spans="1:40" ht="19.5" customHeight="1" x14ac:dyDescent="0.25">
      <c r="A1997" s="32">
        <f t="shared" si="158"/>
        <v>2026</v>
      </c>
      <c r="B1997" s="32">
        <f t="shared" si="159"/>
        <v>1</v>
      </c>
      <c r="C1997" s="25">
        <v>46041</v>
      </c>
      <c r="D1997" s="57">
        <f t="shared" ca="1" si="156"/>
        <v>46097</v>
      </c>
      <c r="E1997" s="57" t="str">
        <f t="shared" ca="1" si="157"/>
        <v>1-Months</v>
      </c>
      <c r="F1997" s="57" t="str">
        <f>VLOOKUP(O1997,Stock[],5,FALSE)</f>
        <v>BE</v>
      </c>
      <c r="G1997" s="33" t="s">
        <v>2584</v>
      </c>
      <c r="H1997" s="38" t="s">
        <v>282</v>
      </c>
      <c r="I1997" s="34" t="s">
        <v>2385</v>
      </c>
      <c r="J1997" s="32" t="str">
        <f>VLOOKUP(I1997,Customers[],2,FALSE)</f>
        <v>ကိုနိုင်ဦး</v>
      </c>
      <c r="K1997" s="32" t="str">
        <f>VLOOKUP(I1997,Customers[],4,FALSE)</f>
        <v>Yamethin</v>
      </c>
      <c r="L1997" s="32" t="str">
        <f>VLOOKUP(Table85[[#This Row],[CustomerID]],Table!H:K,3,0)</f>
        <v>မြို့လှ</v>
      </c>
      <c r="M1997" s="32" t="str">
        <f>VLOOKUP(I1997,Customers[],5,FALSE)</f>
        <v>Van-1</v>
      </c>
      <c r="N1997" s="34" t="s">
        <v>9</v>
      </c>
      <c r="O1997" s="37" t="s">
        <v>225</v>
      </c>
      <c r="P1997" s="32" t="str">
        <f>VLOOKUP(O1997,Stock[],2,FALSE)</f>
        <v>ချယ်ရီသံပုရာအရက်သန့်ကော် (1Ltr)</v>
      </c>
      <c r="Q1997" s="35">
        <f>VLOOKUP(O1997,Stock[],3,FALSE)</f>
        <v>1</v>
      </c>
      <c r="R1997" s="35">
        <f>VLOOKUP(O1997,Stock[],4,FALSE)</f>
        <v>12</v>
      </c>
      <c r="S1997" s="37"/>
      <c r="T1997" s="35">
        <f>(DailySales!$S1997/DailySales!$R1997)+DailySales!$U1997</f>
        <v>1</v>
      </c>
      <c r="U1997" s="37">
        <v>1</v>
      </c>
      <c r="V1997" s="36">
        <f>+DailySales!$T1997*DailySales!$R1997</f>
        <v>12</v>
      </c>
      <c r="W1997" s="36">
        <f>+DailySales!$V1997*DailySales!$Q1997</f>
        <v>12</v>
      </c>
      <c r="X1997" s="36">
        <f>VLOOKUP(O1997,Stock[],6,FALSE)</f>
        <v>1260</v>
      </c>
      <c r="Y1997" s="36">
        <f>+DailySales!$V1997*DailySales!$X1997</f>
        <v>15120</v>
      </c>
      <c r="Z1997" s="37"/>
      <c r="AA1997" s="37"/>
      <c r="AB1997" s="37"/>
      <c r="AC1997" s="37"/>
      <c r="AD1997" s="37"/>
      <c r="AE1997" s="77">
        <v>380</v>
      </c>
      <c r="AF1997" s="87">
        <v>46041</v>
      </c>
      <c r="AG1997" s="39">
        <v>15500</v>
      </c>
      <c r="AH1997" s="87"/>
      <c r="AI1997" s="39"/>
      <c r="AJ1997" s="87"/>
      <c r="AK1997" s="39"/>
      <c r="AL1997" s="34"/>
      <c r="AM1997" s="39"/>
      <c r="AN199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98" spans="1:40" ht="19.5" customHeight="1" x14ac:dyDescent="0.25">
      <c r="A1998" s="32">
        <f t="shared" si="158"/>
        <v>2026</v>
      </c>
      <c r="B1998" s="32">
        <f t="shared" si="159"/>
        <v>1</v>
      </c>
      <c r="C1998" s="25">
        <v>46041</v>
      </c>
      <c r="D1998" s="57">
        <f t="shared" ca="1" si="156"/>
        <v>46097</v>
      </c>
      <c r="E1998" s="57" t="str">
        <f t="shared" ca="1" si="157"/>
        <v>1-Months</v>
      </c>
      <c r="F1998" s="57" t="str">
        <f>VLOOKUP(O1998,Stock[],5,FALSE)</f>
        <v>BE</v>
      </c>
      <c r="G1998" s="33" t="s">
        <v>2584</v>
      </c>
      <c r="H1998" s="38" t="s">
        <v>282</v>
      </c>
      <c r="I1998" s="34" t="s">
        <v>2385</v>
      </c>
      <c r="J1998" s="32" t="str">
        <f>VLOOKUP(I1998,Customers[],2,FALSE)</f>
        <v>ကိုနိုင်ဦး</v>
      </c>
      <c r="K1998" s="32" t="str">
        <f>VLOOKUP(I1998,Customers[],4,FALSE)</f>
        <v>Yamethin</v>
      </c>
      <c r="L1998" s="32" t="str">
        <f>VLOOKUP(Table85[[#This Row],[CustomerID]],Table!H:K,3,0)</f>
        <v>မြို့လှ</v>
      </c>
      <c r="M1998" s="32" t="str">
        <f>VLOOKUP(I1998,Customers[],5,FALSE)</f>
        <v>Van-1</v>
      </c>
      <c r="N1998" s="34" t="s">
        <v>9</v>
      </c>
      <c r="O1998" s="37" t="s">
        <v>1501</v>
      </c>
      <c r="P1998" s="32" t="str">
        <f>VLOOKUP(O1998,Stock[],2,FALSE)</f>
        <v>ရွှေမင်းသားမန်ကျည်းခေါင်ရည်(.6Ltr)</v>
      </c>
      <c r="Q1998" s="35">
        <f>VLOOKUP(O1998,Stock[],3,FALSE)</f>
        <v>0.6</v>
      </c>
      <c r="R1998" s="35">
        <f>VLOOKUP(O1998,Stock[],4,FALSE)</f>
        <v>12</v>
      </c>
      <c r="S1998" s="37"/>
      <c r="T1998" s="35">
        <f>(DailySales!$S1998/DailySales!$R1998)+DailySales!$U1998</f>
        <v>1</v>
      </c>
      <c r="U1998" s="37">
        <v>1</v>
      </c>
      <c r="V1998" s="36">
        <f>+DailySales!$T1998*DailySales!$R1998</f>
        <v>12</v>
      </c>
      <c r="W1998" s="36">
        <f>+DailySales!$V1998*DailySales!$Q1998</f>
        <v>7.1999999999999993</v>
      </c>
      <c r="X1998" s="36">
        <f>VLOOKUP(O1998,Stock[],6,FALSE)</f>
        <v>800</v>
      </c>
      <c r="Y1998" s="36">
        <f>+DailySales!$V1998*DailySales!$X1998</f>
        <v>9600</v>
      </c>
      <c r="Z1998" s="37"/>
      <c r="AA1998" s="37"/>
      <c r="AB1998" s="37"/>
      <c r="AC1998" s="37"/>
      <c r="AD1998" s="37"/>
      <c r="AE1998" s="77"/>
      <c r="AF1998" s="87">
        <v>46041</v>
      </c>
      <c r="AG1998" s="39">
        <v>9600</v>
      </c>
      <c r="AH1998" s="87"/>
      <c r="AI1998" s="39"/>
      <c r="AJ1998" s="87"/>
      <c r="AK1998" s="39"/>
      <c r="AL1998" s="34"/>
      <c r="AM1998" s="39"/>
      <c r="AN199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1999" spans="1:40" ht="19.5" customHeight="1" x14ac:dyDescent="0.25">
      <c r="A1999" s="32">
        <f t="shared" si="158"/>
        <v>2026</v>
      </c>
      <c r="B1999" s="32">
        <f t="shared" si="159"/>
        <v>1</v>
      </c>
      <c r="C1999" s="25">
        <v>46041</v>
      </c>
      <c r="D1999" s="57">
        <f t="shared" ca="1" si="156"/>
        <v>46097</v>
      </c>
      <c r="E1999" s="57" t="str">
        <f t="shared" ca="1" si="157"/>
        <v>1-Months</v>
      </c>
      <c r="F1999" s="57" t="str">
        <f>VLOOKUP(O1999,Stock[],5,FALSE)</f>
        <v>BE</v>
      </c>
      <c r="G1999" s="33" t="s">
        <v>2584</v>
      </c>
      <c r="H1999" s="38" t="s">
        <v>282</v>
      </c>
      <c r="I1999" s="34" t="s">
        <v>1753</v>
      </c>
      <c r="J1999" s="32" t="str">
        <f>VLOOKUP(I1999,Customers[],2,FALSE)</f>
        <v>ကုန်သည်လက်ဆောင်</v>
      </c>
      <c r="K1999" s="32">
        <f>VLOOKUP(I1999,Customers[],4,FALSE)</f>
        <v>0</v>
      </c>
      <c r="L1999" s="32">
        <f>VLOOKUP(Table85[[#This Row],[CustomerID]],Table!H:K,3,0)</f>
        <v>0</v>
      </c>
      <c r="M1999" s="32">
        <f>VLOOKUP(I1999,Customers[],5,FALSE)</f>
        <v>0</v>
      </c>
      <c r="N1999" s="34" t="s">
        <v>1750</v>
      </c>
      <c r="O1999" s="37" t="s">
        <v>1501</v>
      </c>
      <c r="P1999" s="32" t="str">
        <f>VLOOKUP(O1999,Stock[],2,FALSE)</f>
        <v>ရွှေမင်းသားမန်ကျည်းခေါင်ရည်(.6Ltr)</v>
      </c>
      <c r="Q1999" s="35">
        <f>VLOOKUP(O1999,Stock[],3,FALSE)</f>
        <v>0.6</v>
      </c>
      <c r="R1999" s="35">
        <f>VLOOKUP(O1999,Stock[],4,FALSE)</f>
        <v>12</v>
      </c>
      <c r="S1999" s="37">
        <v>1</v>
      </c>
      <c r="T1999" s="35">
        <f>(DailySales!$S1999/DailySales!$R1999)+DailySales!$U1999</f>
        <v>8.3333333333333329E-2</v>
      </c>
      <c r="U1999" s="37"/>
      <c r="V1999" s="36">
        <f>+DailySales!$T1999*DailySales!$R1999</f>
        <v>1</v>
      </c>
      <c r="W1999" s="36">
        <f>+DailySales!$V1999*DailySales!$Q1999</f>
        <v>0.6</v>
      </c>
      <c r="X1999" s="36">
        <f>VLOOKUP(O1999,Stock[],6,FALSE)</f>
        <v>800</v>
      </c>
      <c r="Y1999" s="36">
        <f>+DailySales!$V1999*DailySales!$X1999</f>
        <v>800</v>
      </c>
      <c r="Z1999" s="37"/>
      <c r="AA1999" s="37"/>
      <c r="AB1999" s="37"/>
      <c r="AC1999" s="37"/>
      <c r="AD1999" s="37"/>
      <c r="AE1999" s="77"/>
      <c r="AF1999" s="87">
        <v>46041</v>
      </c>
      <c r="AG1999" s="39">
        <v>800</v>
      </c>
      <c r="AH1999" s="87"/>
      <c r="AI1999" s="39"/>
      <c r="AJ1999" s="87"/>
      <c r="AK1999" s="39"/>
      <c r="AL1999" s="34"/>
      <c r="AM1999" s="39"/>
      <c r="AN199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00" spans="1:40" ht="19.5" customHeight="1" x14ac:dyDescent="0.25">
      <c r="A2000" s="32">
        <f t="shared" si="158"/>
        <v>2026</v>
      </c>
      <c r="B2000" s="32">
        <f t="shared" si="159"/>
        <v>1</v>
      </c>
      <c r="C2000" s="25">
        <v>46041</v>
      </c>
      <c r="D2000" s="57">
        <f t="shared" ca="1" si="156"/>
        <v>46097</v>
      </c>
      <c r="E2000" s="57" t="str">
        <f t="shared" ca="1" si="157"/>
        <v>1-Months</v>
      </c>
      <c r="F2000" s="57" t="str">
        <f>VLOOKUP(O2000,Stock[],5,FALSE)</f>
        <v>BE</v>
      </c>
      <c r="G2000" s="33" t="s">
        <v>2585</v>
      </c>
      <c r="H2000" s="38" t="s">
        <v>282</v>
      </c>
      <c r="I2000" s="34" t="s">
        <v>2362</v>
      </c>
      <c r="J2000" s="32" t="str">
        <f>VLOOKUP(I2000,Customers[],2,FALSE)</f>
        <v>ဦးကံကောင်း</v>
      </c>
      <c r="K2000" s="32" t="str">
        <f>VLOOKUP(I2000,Customers[],4,FALSE)</f>
        <v>Yamethin</v>
      </c>
      <c r="L2000" s="32" t="str">
        <f>VLOOKUP(Table85[[#This Row],[CustomerID]],Table!H:K,3,0)</f>
        <v>မြို့လှ</v>
      </c>
      <c r="M2000" s="32" t="str">
        <f>VLOOKUP(I2000,Customers[],5,FALSE)</f>
        <v>Van-1</v>
      </c>
      <c r="N2000" s="34" t="s">
        <v>9</v>
      </c>
      <c r="O2000" s="37" t="s">
        <v>225</v>
      </c>
      <c r="P2000" s="32" t="str">
        <f>VLOOKUP(O2000,Stock[],2,FALSE)</f>
        <v>ချယ်ရီသံပုရာအရက်သန့်ကော် (1Ltr)</v>
      </c>
      <c r="Q2000" s="35">
        <f>VLOOKUP(O2000,Stock[],3,FALSE)</f>
        <v>1</v>
      </c>
      <c r="R2000" s="35">
        <f>VLOOKUP(O2000,Stock[],4,FALSE)</f>
        <v>12</v>
      </c>
      <c r="S2000" s="37"/>
      <c r="T2000" s="35">
        <f>(DailySales!$S2000/DailySales!$R2000)+DailySales!$U2000</f>
        <v>1</v>
      </c>
      <c r="U2000" s="37">
        <v>1</v>
      </c>
      <c r="V2000" s="36">
        <f>+DailySales!$T2000*DailySales!$R2000</f>
        <v>12</v>
      </c>
      <c r="W2000" s="36">
        <f>+DailySales!$V2000*DailySales!$Q2000</f>
        <v>12</v>
      </c>
      <c r="X2000" s="36">
        <f>VLOOKUP(O2000,Stock[],6,FALSE)</f>
        <v>1260</v>
      </c>
      <c r="Y2000" s="36">
        <f>+DailySales!$V2000*DailySales!$X2000</f>
        <v>15120</v>
      </c>
      <c r="Z2000" s="37"/>
      <c r="AA2000" s="37"/>
      <c r="AB2000" s="37"/>
      <c r="AC2000" s="37"/>
      <c r="AD2000" s="37"/>
      <c r="AE2000" s="77">
        <v>380</v>
      </c>
      <c r="AF2000" s="87">
        <v>46041</v>
      </c>
      <c r="AG2000" s="39">
        <v>15500</v>
      </c>
      <c r="AH2000" s="87"/>
      <c r="AI2000" s="39"/>
      <c r="AJ2000" s="87"/>
      <c r="AK2000" s="39"/>
      <c r="AL2000" s="34"/>
      <c r="AM2000" s="39"/>
      <c r="AN200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01" spans="1:40" ht="19.5" customHeight="1" x14ac:dyDescent="0.25">
      <c r="A2001" s="32">
        <f t="shared" si="158"/>
        <v>2026</v>
      </c>
      <c r="B2001" s="32">
        <f t="shared" si="159"/>
        <v>1</v>
      </c>
      <c r="C2001" s="25">
        <v>46041</v>
      </c>
      <c r="D2001" s="57">
        <f t="shared" ca="1" si="156"/>
        <v>46097</v>
      </c>
      <c r="E2001" s="57" t="str">
        <f t="shared" ca="1" si="157"/>
        <v>1-Months</v>
      </c>
      <c r="F2001" s="57" t="str">
        <f>VLOOKUP(O2001,Stock[],5,FALSE)</f>
        <v>BE</v>
      </c>
      <c r="G2001" s="33" t="s">
        <v>2585</v>
      </c>
      <c r="H2001" s="38" t="s">
        <v>282</v>
      </c>
      <c r="I2001" s="34" t="s">
        <v>2362</v>
      </c>
      <c r="J2001" s="32" t="str">
        <f>VLOOKUP(I2001,Customers[],2,FALSE)</f>
        <v>ဦးကံကောင်း</v>
      </c>
      <c r="K2001" s="32" t="str">
        <f>VLOOKUP(I2001,Customers[],4,FALSE)</f>
        <v>Yamethin</v>
      </c>
      <c r="L2001" s="32" t="str">
        <f>VLOOKUP(Table85[[#This Row],[CustomerID]],Table!H:K,3,0)</f>
        <v>မြို့လှ</v>
      </c>
      <c r="M2001" s="32" t="str">
        <f>VLOOKUP(I2001,Customers[],5,FALSE)</f>
        <v>Van-1</v>
      </c>
      <c r="N2001" s="34" t="s">
        <v>9</v>
      </c>
      <c r="O2001" s="37" t="s">
        <v>1501</v>
      </c>
      <c r="P2001" s="32" t="str">
        <f>VLOOKUP(O2001,Stock[],2,FALSE)</f>
        <v>ရွှေမင်းသားမန်ကျည်းခေါင်ရည်(.6Ltr)</v>
      </c>
      <c r="Q2001" s="35">
        <f>VLOOKUP(O2001,Stock[],3,FALSE)</f>
        <v>0.6</v>
      </c>
      <c r="R2001" s="35">
        <f>VLOOKUP(O2001,Stock[],4,FALSE)</f>
        <v>12</v>
      </c>
      <c r="S2001" s="37"/>
      <c r="T2001" s="35">
        <f>(DailySales!$S2001/DailySales!$R2001)+DailySales!$U2001</f>
        <v>1</v>
      </c>
      <c r="U2001" s="37">
        <v>1</v>
      </c>
      <c r="V2001" s="36">
        <f>+DailySales!$T2001*DailySales!$R2001</f>
        <v>12</v>
      </c>
      <c r="W2001" s="36">
        <f>+DailySales!$V2001*DailySales!$Q2001</f>
        <v>7.1999999999999993</v>
      </c>
      <c r="X2001" s="36">
        <f>VLOOKUP(O2001,Stock[],6,FALSE)</f>
        <v>800</v>
      </c>
      <c r="Y2001" s="36">
        <f>+DailySales!$V2001*DailySales!$X2001</f>
        <v>9600</v>
      </c>
      <c r="Z2001" s="37"/>
      <c r="AA2001" s="37"/>
      <c r="AB2001" s="37"/>
      <c r="AC2001" s="37"/>
      <c r="AD2001" s="37"/>
      <c r="AE2001" s="77"/>
      <c r="AF2001" s="87">
        <v>46041</v>
      </c>
      <c r="AG2001" s="39">
        <v>9600</v>
      </c>
      <c r="AH2001" s="87"/>
      <c r="AI2001" s="39"/>
      <c r="AJ2001" s="87"/>
      <c r="AK2001" s="39"/>
      <c r="AL2001" s="34"/>
      <c r="AM2001" s="39"/>
      <c r="AN200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02" spans="1:40" ht="19.5" customHeight="1" x14ac:dyDescent="0.25">
      <c r="A2002" s="32">
        <f t="shared" si="158"/>
        <v>2026</v>
      </c>
      <c r="B2002" s="32">
        <f t="shared" si="159"/>
        <v>1</v>
      </c>
      <c r="C2002" s="25">
        <v>46041</v>
      </c>
      <c r="D2002" s="57">
        <f t="shared" ca="1" si="156"/>
        <v>46097</v>
      </c>
      <c r="E2002" s="57" t="str">
        <f t="shared" ca="1" si="157"/>
        <v>1-Months</v>
      </c>
      <c r="F2002" s="57" t="str">
        <f>VLOOKUP(O2002,Stock[],5,FALSE)</f>
        <v>BE</v>
      </c>
      <c r="G2002" s="33" t="s">
        <v>2585</v>
      </c>
      <c r="H2002" s="38" t="s">
        <v>282</v>
      </c>
      <c r="I2002" s="34" t="s">
        <v>1753</v>
      </c>
      <c r="J2002" s="32" t="str">
        <f>VLOOKUP(I2002,Customers[],2,FALSE)</f>
        <v>ကုန်သည်လက်ဆောင်</v>
      </c>
      <c r="K2002" s="32">
        <f>VLOOKUP(I2002,Customers[],4,FALSE)</f>
        <v>0</v>
      </c>
      <c r="L2002" s="32">
        <f>VLOOKUP(Table85[[#This Row],[CustomerID]],Table!H:K,3,0)</f>
        <v>0</v>
      </c>
      <c r="M2002" s="32">
        <f>VLOOKUP(I2002,Customers[],5,FALSE)</f>
        <v>0</v>
      </c>
      <c r="N2002" s="34" t="s">
        <v>1750</v>
      </c>
      <c r="O2002" s="37" t="s">
        <v>1501</v>
      </c>
      <c r="P2002" s="32" t="str">
        <f>VLOOKUP(O2002,Stock[],2,FALSE)</f>
        <v>ရွှေမင်းသားမန်ကျည်းခေါင်ရည်(.6Ltr)</v>
      </c>
      <c r="Q2002" s="35">
        <f>VLOOKUP(O2002,Stock[],3,FALSE)</f>
        <v>0.6</v>
      </c>
      <c r="R2002" s="35">
        <f>VLOOKUP(O2002,Stock[],4,FALSE)</f>
        <v>12</v>
      </c>
      <c r="S2002" s="37">
        <v>1</v>
      </c>
      <c r="T2002" s="35">
        <f>(DailySales!$S2002/DailySales!$R2002)+DailySales!$U2002</f>
        <v>8.3333333333333329E-2</v>
      </c>
      <c r="U2002" s="37"/>
      <c r="V2002" s="36">
        <f>+DailySales!$T2002*DailySales!$R2002</f>
        <v>1</v>
      </c>
      <c r="W2002" s="36">
        <f>+DailySales!$V2002*DailySales!$Q2002</f>
        <v>0.6</v>
      </c>
      <c r="X2002" s="36">
        <f>VLOOKUP(O2002,Stock[],6,FALSE)</f>
        <v>800</v>
      </c>
      <c r="Y2002" s="36">
        <f>+DailySales!$V2002*DailySales!$X2002</f>
        <v>800</v>
      </c>
      <c r="Z2002" s="37"/>
      <c r="AA2002" s="37"/>
      <c r="AB2002" s="37"/>
      <c r="AC2002" s="37"/>
      <c r="AD2002" s="37"/>
      <c r="AE2002" s="77"/>
      <c r="AF2002" s="87">
        <v>46041</v>
      </c>
      <c r="AG2002" s="39">
        <v>800</v>
      </c>
      <c r="AH2002" s="87"/>
      <c r="AI2002" s="39"/>
      <c r="AJ2002" s="87"/>
      <c r="AK2002" s="39"/>
      <c r="AL2002" s="34"/>
      <c r="AM2002" s="39"/>
      <c r="AN200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03" spans="1:40" ht="19.5" customHeight="1" x14ac:dyDescent="0.25">
      <c r="A2003" s="32">
        <f t="shared" si="158"/>
        <v>2026</v>
      </c>
      <c r="B2003" s="32">
        <f t="shared" si="159"/>
        <v>1</v>
      </c>
      <c r="C2003" s="25">
        <v>46041</v>
      </c>
      <c r="D2003" s="57">
        <f t="shared" ca="1" si="156"/>
        <v>46097</v>
      </c>
      <c r="E2003" s="57" t="str">
        <f t="shared" ca="1" si="157"/>
        <v>1-Months</v>
      </c>
      <c r="F2003" s="57" t="str">
        <f>VLOOKUP(O2003,Stock[],5,FALSE)</f>
        <v>BE</v>
      </c>
      <c r="G2003" s="33" t="s">
        <v>2586</v>
      </c>
      <c r="H2003" s="38" t="s">
        <v>282</v>
      </c>
      <c r="I2003" s="34" t="s">
        <v>2587</v>
      </c>
      <c r="J2003" s="32" t="str">
        <f>VLOOKUP(I2003,Customers[],2,FALSE)</f>
        <v>မဇင်မာဝင်း-2</v>
      </c>
      <c r="K2003" s="32" t="str">
        <f>VLOOKUP(I2003,Customers[],4,FALSE)</f>
        <v>Yamethin</v>
      </c>
      <c r="L2003" s="32" t="str">
        <f>VLOOKUP(Table85[[#This Row],[CustomerID]],Table!H:K,3,0)</f>
        <v>သရက်ညီနောင်</v>
      </c>
      <c r="M2003" s="32" t="str">
        <f>VLOOKUP(I2003,Customers[],5,FALSE)</f>
        <v>Van-1</v>
      </c>
      <c r="N2003" s="34" t="s">
        <v>9</v>
      </c>
      <c r="O2003" s="37" t="s">
        <v>1471</v>
      </c>
      <c r="P2003" s="32" t="str">
        <f>VLOOKUP(O2003,Stock[],2,FALSE)</f>
        <v>ရွှေမင်းသားခေါင်ရည်ကော်ဗူး(.6Ltr)</v>
      </c>
      <c r="Q2003" s="35">
        <f>VLOOKUP(O2003,Stock[],3,FALSE)</f>
        <v>0.6</v>
      </c>
      <c r="R2003" s="35">
        <f>VLOOKUP(O2003,Stock[],4,FALSE)</f>
        <v>12</v>
      </c>
      <c r="S2003" s="37"/>
      <c r="T2003" s="35">
        <f>(DailySales!$S2003/DailySales!$R2003)+DailySales!$U2003</f>
        <v>1</v>
      </c>
      <c r="U2003" s="37">
        <v>1</v>
      </c>
      <c r="V2003" s="36">
        <f>+DailySales!$T2003*DailySales!$R2003</f>
        <v>12</v>
      </c>
      <c r="W2003" s="36">
        <f>+DailySales!$V2003*DailySales!$Q2003</f>
        <v>7.1999999999999993</v>
      </c>
      <c r="X2003" s="36">
        <f>VLOOKUP(O2003,Stock[],6,FALSE)</f>
        <v>800</v>
      </c>
      <c r="Y2003" s="36">
        <f>+DailySales!$V2003*DailySales!$X2003</f>
        <v>9600</v>
      </c>
      <c r="Z2003" s="37"/>
      <c r="AA2003" s="37"/>
      <c r="AB2003" s="37"/>
      <c r="AC2003" s="37"/>
      <c r="AD2003" s="37"/>
      <c r="AE2003" s="77"/>
      <c r="AF2003" s="87">
        <v>46041</v>
      </c>
      <c r="AG2003" s="39">
        <v>9600</v>
      </c>
      <c r="AH2003" s="87"/>
      <c r="AI2003" s="39"/>
      <c r="AJ2003" s="87"/>
      <c r="AK2003" s="39"/>
      <c r="AL2003" s="34"/>
      <c r="AM2003" s="39"/>
      <c r="AN200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04" spans="1:40" ht="19.5" customHeight="1" x14ac:dyDescent="0.25">
      <c r="A2004" s="32">
        <f t="shared" si="158"/>
        <v>2026</v>
      </c>
      <c r="B2004" s="32">
        <f t="shared" si="159"/>
        <v>1</v>
      </c>
      <c r="C2004" s="25">
        <v>46041</v>
      </c>
      <c r="D2004" s="57">
        <f t="shared" ca="1" si="156"/>
        <v>46097</v>
      </c>
      <c r="E2004" s="57" t="str">
        <f t="shared" ca="1" si="157"/>
        <v>1-Months</v>
      </c>
      <c r="F2004" s="57" t="str">
        <f>VLOOKUP(O2004,Stock[],5,FALSE)</f>
        <v>BE</v>
      </c>
      <c r="G2004" s="33" t="s">
        <v>2586</v>
      </c>
      <c r="H2004" s="38" t="s">
        <v>282</v>
      </c>
      <c r="I2004" s="34" t="s">
        <v>1753</v>
      </c>
      <c r="J2004" s="32" t="str">
        <f>VLOOKUP(I2004,Customers[],2,FALSE)</f>
        <v>ကုန်သည်လက်ဆောင်</v>
      </c>
      <c r="K2004" s="32">
        <f>VLOOKUP(I2004,Customers[],4,FALSE)</f>
        <v>0</v>
      </c>
      <c r="L2004" s="32">
        <f>VLOOKUP(Table85[[#This Row],[CustomerID]],Table!H:K,3,0)</f>
        <v>0</v>
      </c>
      <c r="M2004" s="32">
        <f>VLOOKUP(I2004,Customers[],5,FALSE)</f>
        <v>0</v>
      </c>
      <c r="N2004" s="34" t="s">
        <v>1750</v>
      </c>
      <c r="O2004" s="37" t="s">
        <v>1471</v>
      </c>
      <c r="P2004" s="32" t="str">
        <f>VLOOKUP(O2004,Stock[],2,FALSE)</f>
        <v>ရွှေမင်းသားခေါင်ရည်ကော်ဗူး(.6Ltr)</v>
      </c>
      <c r="Q2004" s="35">
        <f>VLOOKUP(O2004,Stock[],3,FALSE)</f>
        <v>0.6</v>
      </c>
      <c r="R2004" s="35">
        <f>VLOOKUP(O2004,Stock[],4,FALSE)</f>
        <v>12</v>
      </c>
      <c r="S2004" s="37">
        <v>2</v>
      </c>
      <c r="T2004" s="35">
        <f>(DailySales!$S2004/DailySales!$R2004)+DailySales!$U2004</f>
        <v>0.16666666666666666</v>
      </c>
      <c r="U2004" s="37"/>
      <c r="V2004" s="36">
        <f>+DailySales!$T2004*DailySales!$R2004</f>
        <v>2</v>
      </c>
      <c r="W2004" s="36">
        <f>+DailySales!$V2004*DailySales!$Q2004</f>
        <v>1.2</v>
      </c>
      <c r="X2004" s="36">
        <f>VLOOKUP(O2004,Stock[],6,FALSE)</f>
        <v>800</v>
      </c>
      <c r="Y2004" s="36">
        <f>+DailySales!$V2004*DailySales!$X2004</f>
        <v>1600</v>
      </c>
      <c r="Z2004" s="37"/>
      <c r="AA2004" s="37"/>
      <c r="AB2004" s="37"/>
      <c r="AC2004" s="37"/>
      <c r="AD2004" s="37"/>
      <c r="AE2004" s="77"/>
      <c r="AF2004" s="87">
        <v>46041</v>
      </c>
      <c r="AG2004" s="39">
        <v>1600</v>
      </c>
      <c r="AH2004" s="87"/>
      <c r="AI2004" s="39"/>
      <c r="AJ2004" s="87"/>
      <c r="AK2004" s="39"/>
      <c r="AL2004" s="34"/>
      <c r="AM2004" s="39"/>
      <c r="AN200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05" spans="1:40" ht="19.5" customHeight="1" x14ac:dyDescent="0.25">
      <c r="A2005" s="32">
        <f t="shared" si="158"/>
        <v>2026</v>
      </c>
      <c r="B2005" s="32">
        <f t="shared" si="159"/>
        <v>1</v>
      </c>
      <c r="C2005" s="25">
        <v>46041</v>
      </c>
      <c r="D2005" s="57">
        <f t="shared" ca="1" si="156"/>
        <v>46097</v>
      </c>
      <c r="E2005" s="57" t="str">
        <f t="shared" ca="1" si="157"/>
        <v>1-Months</v>
      </c>
      <c r="F2005" s="57" t="str">
        <f>VLOOKUP(O2005,Stock[],5,FALSE)</f>
        <v>BE</v>
      </c>
      <c r="G2005" s="33" t="s">
        <v>2590</v>
      </c>
      <c r="H2005" s="38" t="s">
        <v>282</v>
      </c>
      <c r="I2005" s="34" t="s">
        <v>2360</v>
      </c>
      <c r="J2005" s="32" t="str">
        <f>VLOOKUP(I2005,Customers[],2,FALSE)</f>
        <v>ဦးမြင့်တင်</v>
      </c>
      <c r="K2005" s="32" t="str">
        <f>VLOOKUP(I2005,Customers[],4,FALSE)</f>
        <v>Yamethin</v>
      </c>
      <c r="L2005" s="32" t="str">
        <f>VLOOKUP(Table85[[#This Row],[CustomerID]],Table!H:K,3,0)</f>
        <v>စည်းခုံ</v>
      </c>
      <c r="M2005" s="32" t="str">
        <f>VLOOKUP(I2005,Customers[],5,FALSE)</f>
        <v>Van-1</v>
      </c>
      <c r="N2005" s="34" t="s">
        <v>9</v>
      </c>
      <c r="O2005" s="37" t="s">
        <v>224</v>
      </c>
      <c r="P2005" s="32" t="str">
        <f>VLOOKUP(O2005,Stock[],2,FALSE)</f>
        <v>ချယ်ရီသံပုရာအရက်သန့်ကော် (.6Ltr)</v>
      </c>
      <c r="Q2005" s="35">
        <f>VLOOKUP(O2005,Stock[],3,FALSE)</f>
        <v>0.6</v>
      </c>
      <c r="R2005" s="35">
        <f>VLOOKUP(O2005,Stock[],4,FALSE)</f>
        <v>24</v>
      </c>
      <c r="S2005" s="37"/>
      <c r="T2005" s="35">
        <f>(DailySales!$S2005/DailySales!$R2005)+DailySales!$U2005</f>
        <v>1</v>
      </c>
      <c r="U2005" s="37">
        <v>1</v>
      </c>
      <c r="V2005" s="36">
        <f>+DailySales!$T2005*DailySales!$R2005</f>
        <v>24</v>
      </c>
      <c r="W2005" s="36">
        <f>+DailySales!$V2005*DailySales!$Q2005</f>
        <v>14.399999999999999</v>
      </c>
      <c r="X2005" s="36">
        <f>VLOOKUP(O2005,Stock[],6,FALSE)</f>
        <v>915</v>
      </c>
      <c r="Y2005" s="36">
        <f>+DailySales!$V2005*DailySales!$X2005</f>
        <v>21960</v>
      </c>
      <c r="Z2005" s="37"/>
      <c r="AA2005" s="37"/>
      <c r="AB2005" s="37"/>
      <c r="AC2005" s="37"/>
      <c r="AD2005" s="37"/>
      <c r="AE2005" s="77">
        <v>40</v>
      </c>
      <c r="AF2005" s="87">
        <v>46041</v>
      </c>
      <c r="AG2005" s="39">
        <v>22000</v>
      </c>
      <c r="AH2005" s="87"/>
      <c r="AI2005" s="39"/>
      <c r="AJ2005" s="87"/>
      <c r="AK2005" s="39"/>
      <c r="AL2005" s="34"/>
      <c r="AM2005" s="39"/>
      <c r="AN200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06" spans="1:40" ht="19.5" customHeight="1" x14ac:dyDescent="0.25">
      <c r="A2006" s="32">
        <f t="shared" si="158"/>
        <v>2026</v>
      </c>
      <c r="B2006" s="32">
        <f t="shared" si="159"/>
        <v>1</v>
      </c>
      <c r="C2006" s="25">
        <v>46041</v>
      </c>
      <c r="D2006" s="57">
        <f t="shared" ca="1" si="156"/>
        <v>46097</v>
      </c>
      <c r="E2006" s="57" t="str">
        <f t="shared" ca="1" si="157"/>
        <v>1-Months</v>
      </c>
      <c r="F2006" s="57" t="str">
        <f>VLOOKUP(O2006,Stock[],5,FALSE)</f>
        <v>BE</v>
      </c>
      <c r="G2006" s="33" t="s">
        <v>2590</v>
      </c>
      <c r="H2006" s="38" t="s">
        <v>282</v>
      </c>
      <c r="I2006" s="34" t="s">
        <v>2360</v>
      </c>
      <c r="J2006" s="32" t="str">
        <f>VLOOKUP(I2006,Customers[],2,FALSE)</f>
        <v>ဦးမြင့်တင်</v>
      </c>
      <c r="K2006" s="32" t="str">
        <f>VLOOKUP(I2006,Customers[],4,FALSE)</f>
        <v>Yamethin</v>
      </c>
      <c r="L2006" s="32" t="str">
        <f>VLOOKUP(Table85[[#This Row],[CustomerID]],Table!H:K,3,0)</f>
        <v>စည်းခုံ</v>
      </c>
      <c r="M2006" s="32" t="str">
        <f>VLOOKUP(I2006,Customers[],5,FALSE)</f>
        <v>Van-1</v>
      </c>
      <c r="N2006" s="34" t="s">
        <v>9</v>
      </c>
      <c r="O2006" s="37" t="s">
        <v>2591</v>
      </c>
      <c r="P2006" s="32" t="str">
        <f>VLOOKUP(O2006,Stock[],2,FALSE)</f>
        <v>မိုးနဲကွန်ကီး ကော် (1L)</v>
      </c>
      <c r="Q2006" s="35">
        <f>VLOOKUP(O2006,Stock[],3,FALSE)</f>
        <v>1</v>
      </c>
      <c r="R2006" s="35">
        <f>VLOOKUP(O2006,Stock[],4,FALSE)</f>
        <v>12</v>
      </c>
      <c r="S2006" s="37"/>
      <c r="T2006" s="35">
        <f>(DailySales!$S2006/DailySales!$R2006)+DailySales!$U2006</f>
        <v>1</v>
      </c>
      <c r="U2006" s="37">
        <v>1</v>
      </c>
      <c r="V2006" s="36">
        <f>+DailySales!$T2006*DailySales!$R2006</f>
        <v>12</v>
      </c>
      <c r="W2006" s="36">
        <f>+DailySales!$V2006*DailySales!$Q2006</f>
        <v>12</v>
      </c>
      <c r="X2006" s="36">
        <f>VLOOKUP(O2006,Stock[],6,FALSE)</f>
        <v>2100</v>
      </c>
      <c r="Y2006" s="36">
        <f>+DailySales!$V2006*DailySales!$X2006</f>
        <v>25200</v>
      </c>
      <c r="Z2006" s="37"/>
      <c r="AA2006" s="37"/>
      <c r="AB2006" s="37"/>
      <c r="AC2006" s="37"/>
      <c r="AD2006" s="37"/>
      <c r="AE2006" s="77">
        <v>1500</v>
      </c>
      <c r="AF2006" s="87">
        <v>46041</v>
      </c>
      <c r="AG2006" s="39">
        <v>26700</v>
      </c>
      <c r="AH2006" s="87"/>
      <c r="AI2006" s="39"/>
      <c r="AJ2006" s="87"/>
      <c r="AK2006" s="39"/>
      <c r="AL2006" s="34"/>
      <c r="AM2006" s="39"/>
      <c r="AN200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07" spans="1:40" ht="19.5" customHeight="1" x14ac:dyDescent="0.25">
      <c r="A2007" s="32">
        <f t="shared" si="158"/>
        <v>2026</v>
      </c>
      <c r="B2007" s="32">
        <f t="shared" si="159"/>
        <v>1</v>
      </c>
      <c r="C2007" s="25">
        <v>46041</v>
      </c>
      <c r="D2007" s="57">
        <f t="shared" ca="1" si="156"/>
        <v>46097</v>
      </c>
      <c r="E2007" s="57" t="str">
        <f t="shared" ca="1" si="157"/>
        <v>1-Months</v>
      </c>
      <c r="F2007" s="57" t="str">
        <f>VLOOKUP(O2007,Stock[],5,FALSE)</f>
        <v>BE</v>
      </c>
      <c r="G2007" s="33" t="s">
        <v>2592</v>
      </c>
      <c r="H2007" s="38" t="s">
        <v>282</v>
      </c>
      <c r="I2007" s="34" t="s">
        <v>2377</v>
      </c>
      <c r="J2007" s="32" t="str">
        <f>VLOOKUP(I2007,Customers[],2,FALSE)</f>
        <v>ကိုကျော်ထူး</v>
      </c>
      <c r="K2007" s="32" t="str">
        <f>VLOOKUP(I2007,Customers[],4,FALSE)</f>
        <v>Yamethin</v>
      </c>
      <c r="L2007" s="32" t="str">
        <f>VLOOKUP(Table85[[#This Row],[CustomerID]],Table!H:K,3,0)</f>
        <v>ဇီးဖြူကုန်း</v>
      </c>
      <c r="M2007" s="32" t="str">
        <f>VLOOKUP(I2007,Customers[],5,FALSE)</f>
        <v>Van-1</v>
      </c>
      <c r="N2007" s="34" t="s">
        <v>9</v>
      </c>
      <c r="O2007" s="37" t="s">
        <v>1471</v>
      </c>
      <c r="P2007" s="32" t="str">
        <f>VLOOKUP(O2007,Stock[],2,FALSE)</f>
        <v>ရွှေမင်းသားခေါင်ရည်ကော်ဗူး(.6Ltr)</v>
      </c>
      <c r="Q2007" s="35">
        <f>VLOOKUP(O2007,Stock[],3,FALSE)</f>
        <v>0.6</v>
      </c>
      <c r="R2007" s="35">
        <f>VLOOKUP(O2007,Stock[],4,FALSE)</f>
        <v>12</v>
      </c>
      <c r="S2007" s="37"/>
      <c r="T2007" s="35">
        <f>(DailySales!$S2007/DailySales!$R2007)+DailySales!$U2007</f>
        <v>1</v>
      </c>
      <c r="U2007" s="37">
        <v>1</v>
      </c>
      <c r="V2007" s="36">
        <f>+DailySales!$T2007*DailySales!$R2007</f>
        <v>12</v>
      </c>
      <c r="W2007" s="36">
        <f>+DailySales!$V2007*DailySales!$Q2007</f>
        <v>7.1999999999999993</v>
      </c>
      <c r="X2007" s="36">
        <f>VLOOKUP(O2007,Stock[],6,FALSE)</f>
        <v>800</v>
      </c>
      <c r="Y2007" s="36">
        <f>+DailySales!$V2007*DailySales!$X2007</f>
        <v>9600</v>
      </c>
      <c r="Z2007" s="37"/>
      <c r="AA2007" s="37"/>
      <c r="AB2007" s="37"/>
      <c r="AC2007" s="37"/>
      <c r="AD2007" s="37"/>
      <c r="AE2007" s="77"/>
      <c r="AF2007" s="87">
        <v>46041</v>
      </c>
      <c r="AG2007" s="39">
        <v>9600</v>
      </c>
      <c r="AH2007" s="87"/>
      <c r="AI2007" s="39"/>
      <c r="AJ2007" s="87"/>
      <c r="AK2007" s="39"/>
      <c r="AL2007" s="34"/>
      <c r="AM2007" s="39"/>
      <c r="AN200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08" spans="1:40" ht="19.5" customHeight="1" x14ac:dyDescent="0.25">
      <c r="A2008" s="32">
        <f t="shared" si="158"/>
        <v>2026</v>
      </c>
      <c r="B2008" s="32">
        <f t="shared" si="159"/>
        <v>1</v>
      </c>
      <c r="C2008" s="25">
        <v>46041</v>
      </c>
      <c r="D2008" s="57">
        <f t="shared" ca="1" si="156"/>
        <v>46097</v>
      </c>
      <c r="E2008" s="57" t="str">
        <f t="shared" ca="1" si="157"/>
        <v>1-Months</v>
      </c>
      <c r="F2008" s="57" t="str">
        <f>VLOOKUP(O2008,Stock[],5,FALSE)</f>
        <v>BE</v>
      </c>
      <c r="G2008" s="33" t="s">
        <v>2592</v>
      </c>
      <c r="H2008" s="38" t="s">
        <v>282</v>
      </c>
      <c r="I2008" s="34" t="s">
        <v>2377</v>
      </c>
      <c r="J2008" s="32" t="str">
        <f>VLOOKUP(I2008,Customers[],2,FALSE)</f>
        <v>ကိုကျော်ထူး</v>
      </c>
      <c r="K2008" s="32" t="str">
        <f>VLOOKUP(I2008,Customers[],4,FALSE)</f>
        <v>Yamethin</v>
      </c>
      <c r="L2008" s="32" t="str">
        <f>VLOOKUP(Table85[[#This Row],[CustomerID]],Table!H:K,3,0)</f>
        <v>ဇီးဖြူကုန်း</v>
      </c>
      <c r="M2008" s="32" t="str">
        <f>VLOOKUP(I2008,Customers[],5,FALSE)</f>
        <v>Van-1</v>
      </c>
      <c r="N2008" s="34" t="s">
        <v>9</v>
      </c>
      <c r="O2008" s="37" t="s">
        <v>1501</v>
      </c>
      <c r="P2008" s="32" t="str">
        <f>VLOOKUP(O2008,Stock[],2,FALSE)</f>
        <v>ရွှေမင်းသားမန်ကျည်းခေါင်ရည်(.6Ltr)</v>
      </c>
      <c r="Q2008" s="35">
        <f>VLOOKUP(O2008,Stock[],3,FALSE)</f>
        <v>0.6</v>
      </c>
      <c r="R2008" s="35">
        <f>VLOOKUP(O2008,Stock[],4,FALSE)</f>
        <v>12</v>
      </c>
      <c r="S2008" s="37"/>
      <c r="T2008" s="35">
        <f>(DailySales!$S2008/DailySales!$R2008)+DailySales!$U2008</f>
        <v>1</v>
      </c>
      <c r="U2008" s="37">
        <v>1</v>
      </c>
      <c r="V2008" s="36">
        <f>+DailySales!$T2008*DailySales!$R2008</f>
        <v>12</v>
      </c>
      <c r="W2008" s="36">
        <f>+DailySales!$V2008*DailySales!$Q2008</f>
        <v>7.1999999999999993</v>
      </c>
      <c r="X2008" s="36">
        <f>VLOOKUP(O2008,Stock[],6,FALSE)</f>
        <v>800</v>
      </c>
      <c r="Y2008" s="36">
        <f>+DailySales!$V2008*DailySales!$X2008</f>
        <v>9600</v>
      </c>
      <c r="Z2008" s="37"/>
      <c r="AA2008" s="37"/>
      <c r="AB2008" s="37"/>
      <c r="AC2008" s="37"/>
      <c r="AD2008" s="37"/>
      <c r="AE2008" s="77"/>
      <c r="AF2008" s="87">
        <v>46041</v>
      </c>
      <c r="AG2008" s="39">
        <v>9600</v>
      </c>
      <c r="AH2008" s="87"/>
      <c r="AI2008" s="39"/>
      <c r="AJ2008" s="87"/>
      <c r="AK2008" s="39"/>
      <c r="AL2008" s="34"/>
      <c r="AM2008" s="39"/>
      <c r="AN200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09" spans="1:40" ht="19.5" customHeight="1" x14ac:dyDescent="0.25">
      <c r="A2009" s="32">
        <f t="shared" si="158"/>
        <v>2026</v>
      </c>
      <c r="B2009" s="32">
        <f t="shared" si="159"/>
        <v>1</v>
      </c>
      <c r="C2009" s="25">
        <v>46041</v>
      </c>
      <c r="D2009" s="57">
        <f t="shared" ca="1" si="156"/>
        <v>46097</v>
      </c>
      <c r="E2009" s="57" t="str">
        <f t="shared" ca="1" si="157"/>
        <v>1-Months</v>
      </c>
      <c r="F2009" s="57" t="str">
        <f>VLOOKUP(O2009,Stock[],5,FALSE)</f>
        <v>BE</v>
      </c>
      <c r="G2009" s="33" t="s">
        <v>2592</v>
      </c>
      <c r="H2009" s="38" t="s">
        <v>282</v>
      </c>
      <c r="I2009" s="34" t="s">
        <v>2377</v>
      </c>
      <c r="J2009" s="32" t="str">
        <f>VLOOKUP(I2009,Customers[],2,FALSE)</f>
        <v>ကိုကျော်ထူး</v>
      </c>
      <c r="K2009" s="32" t="str">
        <f>VLOOKUP(I2009,Customers[],4,FALSE)</f>
        <v>Yamethin</v>
      </c>
      <c r="L2009" s="32" t="str">
        <f>VLOOKUP(Table85[[#This Row],[CustomerID]],Table!H:K,3,0)</f>
        <v>ဇီးဖြူကုန်း</v>
      </c>
      <c r="M2009" s="32" t="str">
        <f>VLOOKUP(I2009,Customers[],5,FALSE)</f>
        <v>Van-1</v>
      </c>
      <c r="N2009" s="34" t="s">
        <v>9</v>
      </c>
      <c r="O2009" s="37" t="s">
        <v>205</v>
      </c>
      <c r="P2009" s="32" t="str">
        <f>VLOOKUP(O2009,Stock[],2,FALSE)</f>
        <v>ကောင်းကြည် ကော် 25%  (1Ltr )</v>
      </c>
      <c r="Q2009" s="35">
        <f>VLOOKUP(O2009,Stock[],3,FALSE)</f>
        <v>1</v>
      </c>
      <c r="R2009" s="35">
        <f>VLOOKUP(O2009,Stock[],4,FALSE)</f>
        <v>12</v>
      </c>
      <c r="S2009" s="37"/>
      <c r="T2009" s="35">
        <f>(DailySales!$S2009/DailySales!$R2009)+DailySales!$U2009</f>
        <v>1</v>
      </c>
      <c r="U2009" s="37">
        <v>1</v>
      </c>
      <c r="V2009" s="36">
        <f>+DailySales!$T2009*DailySales!$R2009</f>
        <v>12</v>
      </c>
      <c r="W2009" s="36">
        <f>+DailySales!$V2009*DailySales!$Q2009</f>
        <v>12</v>
      </c>
      <c r="X2009" s="36">
        <f>VLOOKUP(O2009,Stock[],6,FALSE)</f>
        <v>1530</v>
      </c>
      <c r="Y2009" s="36">
        <f>+DailySales!$V2009*DailySales!$X2009</f>
        <v>18360</v>
      </c>
      <c r="Z2009" s="37"/>
      <c r="AA2009" s="37"/>
      <c r="AB2009" s="37"/>
      <c r="AC2009" s="37"/>
      <c r="AD2009" s="37"/>
      <c r="AE2009" s="77">
        <v>340</v>
      </c>
      <c r="AF2009" s="87">
        <v>46041</v>
      </c>
      <c r="AG2009" s="39">
        <v>18700</v>
      </c>
      <c r="AH2009" s="87"/>
      <c r="AI2009" s="39"/>
      <c r="AJ2009" s="87"/>
      <c r="AK2009" s="39"/>
      <c r="AL2009" s="34"/>
      <c r="AM2009" s="39"/>
      <c r="AN200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10" spans="1:40" ht="19.5" customHeight="1" x14ac:dyDescent="0.25">
      <c r="A2010" s="32">
        <f t="shared" si="158"/>
        <v>2026</v>
      </c>
      <c r="B2010" s="32">
        <f t="shared" si="159"/>
        <v>1</v>
      </c>
      <c r="C2010" s="25">
        <v>46041</v>
      </c>
      <c r="D2010" s="57">
        <f t="shared" ca="1" si="156"/>
        <v>46097</v>
      </c>
      <c r="E2010" s="57" t="str">
        <f t="shared" ca="1" si="157"/>
        <v>1-Months</v>
      </c>
      <c r="F2010" s="57" t="str">
        <f>VLOOKUP(O2010,Stock[],5,FALSE)</f>
        <v>BE</v>
      </c>
      <c r="G2010" s="33" t="s">
        <v>2592</v>
      </c>
      <c r="H2010" s="38" t="s">
        <v>282</v>
      </c>
      <c r="I2010" s="34" t="s">
        <v>1753</v>
      </c>
      <c r="J2010" s="32" t="str">
        <f>VLOOKUP(I2010,Customers[],2,FALSE)</f>
        <v>ကုန်သည်လက်ဆောင်</v>
      </c>
      <c r="K2010" s="32">
        <f>VLOOKUP(I2010,Customers[],4,FALSE)</f>
        <v>0</v>
      </c>
      <c r="L2010" s="32">
        <f>VLOOKUP(Table85[[#This Row],[CustomerID]],Table!H:K,3,0)</f>
        <v>0</v>
      </c>
      <c r="M2010" s="32">
        <f>VLOOKUP(I2010,Customers[],5,FALSE)</f>
        <v>0</v>
      </c>
      <c r="N2010" s="34" t="s">
        <v>1750</v>
      </c>
      <c r="O2010" s="37" t="s">
        <v>1501</v>
      </c>
      <c r="P2010" s="32" t="str">
        <f>VLOOKUP(O2010,Stock[],2,FALSE)</f>
        <v>ရွှေမင်းသားမန်ကျည်းခေါင်ရည်(.6Ltr)</v>
      </c>
      <c r="Q2010" s="35">
        <f>VLOOKUP(O2010,Stock[],3,FALSE)</f>
        <v>0.6</v>
      </c>
      <c r="R2010" s="35">
        <f>VLOOKUP(O2010,Stock[],4,FALSE)</f>
        <v>12</v>
      </c>
      <c r="S2010" s="37">
        <v>2</v>
      </c>
      <c r="T2010" s="35">
        <f>(DailySales!$S2010/DailySales!$R2010)+DailySales!$U2010</f>
        <v>0.16666666666666666</v>
      </c>
      <c r="U2010" s="37"/>
      <c r="V2010" s="36">
        <f>+DailySales!$T2010*DailySales!$R2010</f>
        <v>2</v>
      </c>
      <c r="W2010" s="36">
        <f>+DailySales!$V2010*DailySales!$Q2010</f>
        <v>1.2</v>
      </c>
      <c r="X2010" s="36">
        <f>VLOOKUP(O2010,Stock[],6,FALSE)</f>
        <v>800</v>
      </c>
      <c r="Y2010" s="36">
        <f>+DailySales!$V2010*DailySales!$X2010</f>
        <v>1600</v>
      </c>
      <c r="Z2010" s="37"/>
      <c r="AA2010" s="37"/>
      <c r="AB2010" s="37"/>
      <c r="AC2010" s="37"/>
      <c r="AD2010" s="37"/>
      <c r="AE2010" s="77"/>
      <c r="AF2010" s="87">
        <v>46041</v>
      </c>
      <c r="AG2010" s="39">
        <v>1600</v>
      </c>
      <c r="AH2010" s="87"/>
      <c r="AI2010" s="39"/>
      <c r="AJ2010" s="87"/>
      <c r="AK2010" s="39"/>
      <c r="AL2010" s="34"/>
      <c r="AM2010" s="39"/>
      <c r="AN201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11" spans="1:40" ht="19.5" customHeight="1" x14ac:dyDescent="0.25">
      <c r="A2011" s="32">
        <f t="shared" si="158"/>
        <v>2026</v>
      </c>
      <c r="B2011" s="32">
        <f t="shared" si="159"/>
        <v>1</v>
      </c>
      <c r="C2011" s="25">
        <v>46041</v>
      </c>
      <c r="D2011" s="57">
        <f t="shared" ca="1" si="156"/>
        <v>46097</v>
      </c>
      <c r="E2011" s="57" t="str">
        <f t="shared" ca="1" si="157"/>
        <v>1-Months</v>
      </c>
      <c r="F2011" s="57" t="str">
        <f>VLOOKUP(O2011,Stock[],5,FALSE)</f>
        <v>BE</v>
      </c>
      <c r="G2011" s="33" t="s">
        <v>2593</v>
      </c>
      <c r="H2011" s="38" t="s">
        <v>282</v>
      </c>
      <c r="I2011" s="34" t="s">
        <v>2375</v>
      </c>
      <c r="J2011" s="32" t="str">
        <f>VLOOKUP(I2011,Customers[],2,FALSE)</f>
        <v>မမာလှိုင်</v>
      </c>
      <c r="K2011" s="32" t="str">
        <f>VLOOKUP(I2011,Customers[],4,FALSE)</f>
        <v>Yamethin</v>
      </c>
      <c r="L2011" s="32" t="str">
        <f>VLOOKUP(Table85[[#This Row],[CustomerID]],Table!H:K,3,0)</f>
        <v>ကင်းမွန်ချုံ</v>
      </c>
      <c r="M2011" s="32" t="str">
        <f>VLOOKUP(I2011,Customers[],5,FALSE)</f>
        <v>Van-1</v>
      </c>
      <c r="N2011" s="34" t="s">
        <v>9</v>
      </c>
      <c r="O2011" s="37" t="s">
        <v>1501</v>
      </c>
      <c r="P2011" s="32" t="str">
        <f>VLOOKUP(O2011,Stock[],2,FALSE)</f>
        <v>ရွှေမင်းသားမန်ကျည်းခေါင်ရည်(.6Ltr)</v>
      </c>
      <c r="Q2011" s="35">
        <f>VLOOKUP(O2011,Stock[],3,FALSE)</f>
        <v>0.6</v>
      </c>
      <c r="R2011" s="35">
        <f>VLOOKUP(O2011,Stock[],4,FALSE)</f>
        <v>12</v>
      </c>
      <c r="S2011" s="37"/>
      <c r="T2011" s="35">
        <f>(DailySales!$S2011/DailySales!$R2011)+DailySales!$U2011</f>
        <v>8</v>
      </c>
      <c r="U2011" s="37">
        <v>8</v>
      </c>
      <c r="V2011" s="36">
        <f>+DailySales!$T2011*DailySales!$R2011</f>
        <v>96</v>
      </c>
      <c r="W2011" s="36">
        <f>+DailySales!$V2011*DailySales!$Q2011</f>
        <v>57.599999999999994</v>
      </c>
      <c r="X2011" s="36">
        <f>VLOOKUP(O2011,Stock[],6,FALSE)</f>
        <v>800</v>
      </c>
      <c r="Y2011" s="36">
        <f>+DailySales!$V2011*DailySales!$X2011</f>
        <v>76800</v>
      </c>
      <c r="Z2011" s="37"/>
      <c r="AA2011" s="37"/>
      <c r="AB2011" s="37"/>
      <c r="AC2011" s="37"/>
      <c r="AD2011" s="37"/>
      <c r="AE2011" s="77"/>
      <c r="AF2011" s="87">
        <v>46041</v>
      </c>
      <c r="AG2011" s="39">
        <v>76800</v>
      </c>
      <c r="AH2011" s="87"/>
      <c r="AI2011" s="39"/>
      <c r="AJ2011" s="87"/>
      <c r="AK2011" s="39"/>
      <c r="AL2011" s="34"/>
      <c r="AM2011" s="39"/>
      <c r="AN201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12" spans="1:40" ht="19.5" customHeight="1" x14ac:dyDescent="0.25">
      <c r="A2012" s="32">
        <f t="shared" si="158"/>
        <v>2026</v>
      </c>
      <c r="B2012" s="32">
        <f t="shared" si="159"/>
        <v>1</v>
      </c>
      <c r="C2012" s="25">
        <v>46041</v>
      </c>
      <c r="D2012" s="57">
        <f t="shared" ca="1" si="156"/>
        <v>46097</v>
      </c>
      <c r="E2012" s="57" t="str">
        <f t="shared" ca="1" si="157"/>
        <v>1-Months</v>
      </c>
      <c r="F2012" s="57" t="str">
        <f>VLOOKUP(O2012,Stock[],5,FALSE)</f>
        <v>BE</v>
      </c>
      <c r="G2012" s="33" t="s">
        <v>2593</v>
      </c>
      <c r="H2012" s="38" t="s">
        <v>282</v>
      </c>
      <c r="I2012" s="34" t="s">
        <v>2375</v>
      </c>
      <c r="J2012" s="32" t="str">
        <f>VLOOKUP(I2012,Customers[],2,FALSE)</f>
        <v>မမာလှိုင်</v>
      </c>
      <c r="K2012" s="32" t="str">
        <f>VLOOKUP(I2012,Customers[],4,FALSE)</f>
        <v>Yamethin</v>
      </c>
      <c r="L2012" s="32" t="str">
        <f>VLOOKUP(Table85[[#This Row],[CustomerID]],Table!H:K,3,0)</f>
        <v>ကင်းမွန်ချုံ</v>
      </c>
      <c r="M2012" s="32" t="str">
        <f>VLOOKUP(I2012,Customers[],5,FALSE)</f>
        <v>Van-1</v>
      </c>
      <c r="N2012" s="34" t="s">
        <v>9</v>
      </c>
      <c r="O2012" s="37" t="s">
        <v>1471</v>
      </c>
      <c r="P2012" s="32" t="str">
        <f>VLOOKUP(O2012,Stock[],2,FALSE)</f>
        <v>ရွှေမင်းသားခေါင်ရည်ကော်ဗူး(.6Ltr)</v>
      </c>
      <c r="Q2012" s="35">
        <f>VLOOKUP(O2012,Stock[],3,FALSE)</f>
        <v>0.6</v>
      </c>
      <c r="R2012" s="35">
        <f>VLOOKUP(O2012,Stock[],4,FALSE)</f>
        <v>12</v>
      </c>
      <c r="S2012" s="37"/>
      <c r="T2012" s="35">
        <f>(DailySales!$S2012/DailySales!$R2012)+DailySales!$U2012</f>
        <v>2</v>
      </c>
      <c r="U2012" s="37">
        <v>2</v>
      </c>
      <c r="V2012" s="36">
        <f>+DailySales!$T2012*DailySales!$R2012</f>
        <v>24</v>
      </c>
      <c r="W2012" s="36">
        <f>+DailySales!$V2012*DailySales!$Q2012</f>
        <v>14.399999999999999</v>
      </c>
      <c r="X2012" s="36">
        <f>VLOOKUP(O2012,Stock[],6,FALSE)</f>
        <v>800</v>
      </c>
      <c r="Y2012" s="36">
        <f>+DailySales!$V2012*DailySales!$X2012</f>
        <v>19200</v>
      </c>
      <c r="Z2012" s="37"/>
      <c r="AA2012" s="37"/>
      <c r="AB2012" s="37"/>
      <c r="AC2012" s="37"/>
      <c r="AD2012" s="37"/>
      <c r="AE2012" s="77"/>
      <c r="AF2012" s="87">
        <v>46041</v>
      </c>
      <c r="AG2012" s="39">
        <v>19200</v>
      </c>
      <c r="AH2012" s="87"/>
      <c r="AI2012" s="39"/>
      <c r="AJ2012" s="87"/>
      <c r="AK2012" s="39"/>
      <c r="AL2012" s="34"/>
      <c r="AM2012" s="39"/>
      <c r="AN201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13" spans="1:40" ht="19.5" customHeight="1" x14ac:dyDescent="0.25">
      <c r="A2013" s="32">
        <f t="shared" si="158"/>
        <v>2026</v>
      </c>
      <c r="B2013" s="32">
        <f t="shared" si="159"/>
        <v>1</v>
      </c>
      <c r="C2013" s="25">
        <v>46041</v>
      </c>
      <c r="D2013" s="57">
        <f t="shared" ca="1" si="156"/>
        <v>46097</v>
      </c>
      <c r="E2013" s="57" t="str">
        <f t="shared" ca="1" si="157"/>
        <v>1-Months</v>
      </c>
      <c r="F2013" s="57" t="str">
        <f>VLOOKUP(O2013,Stock[],5,FALSE)</f>
        <v>BE</v>
      </c>
      <c r="G2013" s="33" t="s">
        <v>2593</v>
      </c>
      <c r="H2013" s="38" t="s">
        <v>282</v>
      </c>
      <c r="I2013" s="34" t="s">
        <v>1014</v>
      </c>
      <c r="J2013" s="32" t="str">
        <f>VLOOKUP(I2013,Customers[],2,FALSE)</f>
        <v>FOC</v>
      </c>
      <c r="K2013" s="32">
        <f>VLOOKUP(I2013,Customers[],4,FALSE)</f>
        <v>0</v>
      </c>
      <c r="L2013" s="32">
        <f>VLOOKUP(Table85[[#This Row],[CustomerID]],Table!H:K,3,0)</f>
        <v>0</v>
      </c>
      <c r="M2013" s="32">
        <f>VLOOKUP(I2013,Customers[],5,FALSE)</f>
        <v>0</v>
      </c>
      <c r="N2013" s="34" t="s">
        <v>13</v>
      </c>
      <c r="O2013" s="37" t="s">
        <v>1501</v>
      </c>
      <c r="P2013" s="32" t="str">
        <f>VLOOKUP(O2013,Stock[],2,FALSE)</f>
        <v>ရွှေမင်းသားမန်ကျည်းခေါင်ရည်(.6Ltr)</v>
      </c>
      <c r="Q2013" s="35">
        <f>VLOOKUP(O2013,Stock[],3,FALSE)</f>
        <v>0.6</v>
      </c>
      <c r="R2013" s="35">
        <f>VLOOKUP(O2013,Stock[],4,FALSE)</f>
        <v>12</v>
      </c>
      <c r="S2013" s="37"/>
      <c r="T2013" s="35">
        <f>(DailySales!$S2013/DailySales!$R2013)+DailySales!$U2013</f>
        <v>1</v>
      </c>
      <c r="U2013" s="37">
        <v>1</v>
      </c>
      <c r="V2013" s="36">
        <f>+DailySales!$T2013*DailySales!$R2013</f>
        <v>12</v>
      </c>
      <c r="W2013" s="36">
        <f>+DailySales!$V2013*DailySales!$Q2013</f>
        <v>7.1999999999999993</v>
      </c>
      <c r="X2013" s="36">
        <f>VLOOKUP(O2013,Stock[],6,FALSE)</f>
        <v>800</v>
      </c>
      <c r="Y2013" s="36">
        <f>+DailySales!$V2013*DailySales!$X2013</f>
        <v>9600</v>
      </c>
      <c r="Z2013" s="37"/>
      <c r="AA2013" s="37"/>
      <c r="AB2013" s="37"/>
      <c r="AC2013" s="37"/>
      <c r="AD2013" s="37"/>
      <c r="AE2013" s="77"/>
      <c r="AF2013" s="87">
        <v>46041</v>
      </c>
      <c r="AG2013" s="39">
        <v>9600</v>
      </c>
      <c r="AH2013" s="87"/>
      <c r="AI2013" s="39"/>
      <c r="AJ2013" s="87"/>
      <c r="AK2013" s="39"/>
      <c r="AL2013" s="34"/>
      <c r="AM2013" s="39"/>
      <c r="AN201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14" spans="1:40" ht="19.5" customHeight="1" x14ac:dyDescent="0.25">
      <c r="A2014" s="32">
        <f t="shared" si="158"/>
        <v>2026</v>
      </c>
      <c r="B2014" s="32">
        <f t="shared" si="159"/>
        <v>1</v>
      </c>
      <c r="C2014" s="25">
        <v>46041</v>
      </c>
      <c r="D2014" s="57">
        <f t="shared" ca="1" si="156"/>
        <v>46097</v>
      </c>
      <c r="E2014" s="57" t="str">
        <f t="shared" ca="1" si="157"/>
        <v>1-Months</v>
      </c>
      <c r="F2014" s="57" t="str">
        <f>VLOOKUP(O2014,Stock[],5,FALSE)</f>
        <v>BE</v>
      </c>
      <c r="G2014" s="33" t="s">
        <v>2594</v>
      </c>
      <c r="H2014" s="38" t="s">
        <v>282</v>
      </c>
      <c r="I2014" s="34" t="s">
        <v>2596</v>
      </c>
      <c r="J2014" s="32" t="str">
        <f>VLOOKUP(I2014,Customers[],2,FALSE)</f>
        <v>မစန်းမြင့်အေး-2</v>
      </c>
      <c r="K2014" s="32" t="str">
        <f>VLOOKUP(I2014,Customers[],4,FALSE)</f>
        <v>Yamethin</v>
      </c>
      <c r="L2014" s="32" t="str">
        <f>VLOOKUP(Table85[[#This Row],[CustomerID]],Table!H:K,3,0)</f>
        <v>ဂွေးကုန်း</v>
      </c>
      <c r="M2014" s="32" t="str">
        <f>VLOOKUP(I2014,Customers[],5,FALSE)</f>
        <v>Van-1</v>
      </c>
      <c r="N2014" s="34" t="s">
        <v>9</v>
      </c>
      <c r="O2014" s="37" t="s">
        <v>1501</v>
      </c>
      <c r="P2014" s="32" t="str">
        <f>VLOOKUP(O2014,Stock[],2,FALSE)</f>
        <v>ရွှေမင်းသားမန်ကျည်းခေါင်ရည်(.6Ltr)</v>
      </c>
      <c r="Q2014" s="35">
        <f>VLOOKUP(O2014,Stock[],3,FALSE)</f>
        <v>0.6</v>
      </c>
      <c r="R2014" s="35">
        <f>VLOOKUP(O2014,Stock[],4,FALSE)</f>
        <v>12</v>
      </c>
      <c r="S2014" s="37"/>
      <c r="T2014" s="35">
        <f>(DailySales!$S2014/DailySales!$R2014)+DailySales!$U2014</f>
        <v>1</v>
      </c>
      <c r="U2014" s="37">
        <v>1</v>
      </c>
      <c r="V2014" s="36">
        <f>+DailySales!$T2014*DailySales!$R2014</f>
        <v>12</v>
      </c>
      <c r="W2014" s="36">
        <f>+DailySales!$V2014*DailySales!$Q2014</f>
        <v>7.1999999999999993</v>
      </c>
      <c r="X2014" s="36">
        <f>VLOOKUP(O2014,Stock[],6,FALSE)</f>
        <v>800</v>
      </c>
      <c r="Y2014" s="36">
        <f>+DailySales!$V2014*DailySales!$X2014</f>
        <v>9600</v>
      </c>
      <c r="Z2014" s="37"/>
      <c r="AA2014" s="37"/>
      <c r="AB2014" s="37"/>
      <c r="AC2014" s="37"/>
      <c r="AD2014" s="37"/>
      <c r="AE2014" s="77"/>
      <c r="AF2014" s="87">
        <v>46041</v>
      </c>
      <c r="AG2014" s="39">
        <v>9600</v>
      </c>
      <c r="AH2014" s="87"/>
      <c r="AI2014" s="39"/>
      <c r="AJ2014" s="87"/>
      <c r="AK2014" s="39"/>
      <c r="AL2014" s="34"/>
      <c r="AM2014" s="39"/>
      <c r="AN201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15" spans="1:40" ht="19.5" customHeight="1" x14ac:dyDescent="0.25">
      <c r="A2015" s="32">
        <f t="shared" si="158"/>
        <v>2026</v>
      </c>
      <c r="B2015" s="32">
        <f t="shared" si="159"/>
        <v>1</v>
      </c>
      <c r="C2015" s="25">
        <v>46041</v>
      </c>
      <c r="D2015" s="57">
        <f t="shared" ca="1" si="156"/>
        <v>46097</v>
      </c>
      <c r="E2015" s="57" t="str">
        <f t="shared" ca="1" si="157"/>
        <v>1-Months</v>
      </c>
      <c r="F2015" s="57" t="str">
        <f>VLOOKUP(O2015,Stock[],5,FALSE)</f>
        <v>BE</v>
      </c>
      <c r="G2015" s="33" t="s">
        <v>2594</v>
      </c>
      <c r="H2015" s="38" t="s">
        <v>282</v>
      </c>
      <c r="I2015" s="34" t="s">
        <v>2596</v>
      </c>
      <c r="J2015" s="32" t="str">
        <f>VLOOKUP(I2015,Customers[],2,FALSE)</f>
        <v>မစန်းမြင့်အေး-2</v>
      </c>
      <c r="K2015" s="32" t="str">
        <f>VLOOKUP(I2015,Customers[],4,FALSE)</f>
        <v>Yamethin</v>
      </c>
      <c r="L2015" s="32" t="str">
        <f>VLOOKUP(Table85[[#This Row],[CustomerID]],Table!H:K,3,0)</f>
        <v>ဂွေးကုန်း</v>
      </c>
      <c r="M2015" s="32" t="str">
        <f>VLOOKUP(I2015,Customers[],5,FALSE)</f>
        <v>Van-1</v>
      </c>
      <c r="N2015" s="34" t="s">
        <v>9</v>
      </c>
      <c r="O2015" s="37" t="s">
        <v>1471</v>
      </c>
      <c r="P2015" s="32" t="str">
        <f>VLOOKUP(O2015,Stock[],2,FALSE)</f>
        <v>ရွှေမင်းသားခေါင်ရည်ကော်ဗူး(.6Ltr)</v>
      </c>
      <c r="Q2015" s="35">
        <f>VLOOKUP(O2015,Stock[],3,FALSE)</f>
        <v>0.6</v>
      </c>
      <c r="R2015" s="35">
        <f>VLOOKUP(O2015,Stock[],4,FALSE)</f>
        <v>12</v>
      </c>
      <c r="S2015" s="37"/>
      <c r="T2015" s="35">
        <f>(DailySales!$S2015/DailySales!$R2015)+DailySales!$U2015</f>
        <v>1</v>
      </c>
      <c r="U2015" s="37">
        <v>1</v>
      </c>
      <c r="V2015" s="36">
        <f>+DailySales!$T2015*DailySales!$R2015</f>
        <v>12</v>
      </c>
      <c r="W2015" s="36">
        <f>+DailySales!$V2015*DailySales!$Q2015</f>
        <v>7.1999999999999993</v>
      </c>
      <c r="X2015" s="36">
        <f>VLOOKUP(O2015,Stock[],6,FALSE)</f>
        <v>800</v>
      </c>
      <c r="Y2015" s="36">
        <f>+DailySales!$V2015*DailySales!$X2015</f>
        <v>9600</v>
      </c>
      <c r="Z2015" s="37"/>
      <c r="AA2015" s="37"/>
      <c r="AB2015" s="37"/>
      <c r="AC2015" s="37"/>
      <c r="AD2015" s="37"/>
      <c r="AE2015" s="77"/>
      <c r="AF2015" s="87">
        <v>46041</v>
      </c>
      <c r="AG2015" s="39">
        <v>9600</v>
      </c>
      <c r="AH2015" s="87"/>
      <c r="AI2015" s="39"/>
      <c r="AJ2015" s="87"/>
      <c r="AK2015" s="39"/>
      <c r="AL2015" s="34"/>
      <c r="AM2015" s="39"/>
      <c r="AN201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16" spans="1:40" ht="19.5" customHeight="1" x14ac:dyDescent="0.25">
      <c r="A2016" s="32">
        <f t="shared" si="158"/>
        <v>2026</v>
      </c>
      <c r="B2016" s="32">
        <f t="shared" si="159"/>
        <v>1</v>
      </c>
      <c r="C2016" s="25">
        <v>46041</v>
      </c>
      <c r="D2016" s="57">
        <f t="shared" ca="1" si="156"/>
        <v>46097</v>
      </c>
      <c r="E2016" s="57" t="str">
        <f t="shared" ca="1" si="157"/>
        <v>1-Months</v>
      </c>
      <c r="F2016" s="57" t="str">
        <f>VLOOKUP(O2016,Stock[],5,FALSE)</f>
        <v>BE</v>
      </c>
      <c r="G2016" s="33" t="s">
        <v>2594</v>
      </c>
      <c r="H2016" s="38" t="s">
        <v>282</v>
      </c>
      <c r="I2016" s="34" t="s">
        <v>1753</v>
      </c>
      <c r="J2016" s="32" t="str">
        <f>VLOOKUP(I2016,Customers[],2,FALSE)</f>
        <v>ကုန်သည်လက်ဆောင်</v>
      </c>
      <c r="K2016" s="32">
        <f>VLOOKUP(I2016,Customers[],4,FALSE)</f>
        <v>0</v>
      </c>
      <c r="L2016" s="32">
        <f>VLOOKUP(Table85[[#This Row],[CustomerID]],Table!H:K,3,0)</f>
        <v>0</v>
      </c>
      <c r="M2016" s="32">
        <f>VLOOKUP(I2016,Customers[],5,FALSE)</f>
        <v>0</v>
      </c>
      <c r="N2016" s="34" t="s">
        <v>1750</v>
      </c>
      <c r="O2016" s="37" t="s">
        <v>1501</v>
      </c>
      <c r="P2016" s="32" t="str">
        <f>VLOOKUP(O2016,Stock[],2,FALSE)</f>
        <v>ရွှေမင်းသားမန်ကျည်းခေါင်ရည်(.6Ltr)</v>
      </c>
      <c r="Q2016" s="35">
        <f>VLOOKUP(O2016,Stock[],3,FALSE)</f>
        <v>0.6</v>
      </c>
      <c r="R2016" s="35">
        <f>VLOOKUP(O2016,Stock[],4,FALSE)</f>
        <v>12</v>
      </c>
      <c r="S2016" s="37">
        <v>1</v>
      </c>
      <c r="T2016" s="35">
        <f>(DailySales!$S2016/DailySales!$R2016)+DailySales!$U2016</f>
        <v>8.3333333333333329E-2</v>
      </c>
      <c r="U2016" s="37"/>
      <c r="V2016" s="36">
        <f>+DailySales!$T2016*DailySales!$R2016</f>
        <v>1</v>
      </c>
      <c r="W2016" s="36">
        <f>+DailySales!$V2016*DailySales!$Q2016</f>
        <v>0.6</v>
      </c>
      <c r="X2016" s="36">
        <f>VLOOKUP(O2016,Stock[],6,FALSE)</f>
        <v>800</v>
      </c>
      <c r="Y2016" s="36">
        <f>+DailySales!$V2016*DailySales!$X2016</f>
        <v>800</v>
      </c>
      <c r="Z2016" s="37"/>
      <c r="AA2016" s="37"/>
      <c r="AB2016" s="37"/>
      <c r="AC2016" s="37"/>
      <c r="AD2016" s="37"/>
      <c r="AE2016" s="77"/>
      <c r="AF2016" s="87">
        <v>46041</v>
      </c>
      <c r="AG2016" s="39">
        <v>800</v>
      </c>
      <c r="AH2016" s="87"/>
      <c r="AI2016" s="39"/>
      <c r="AJ2016" s="87"/>
      <c r="AK2016" s="39"/>
      <c r="AL2016" s="34"/>
      <c r="AM2016" s="39"/>
      <c r="AN201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17" spans="1:40" ht="19.5" customHeight="1" x14ac:dyDescent="0.25">
      <c r="A2017" s="32">
        <f t="shared" si="158"/>
        <v>2026</v>
      </c>
      <c r="B2017" s="32">
        <f t="shared" si="159"/>
        <v>1</v>
      </c>
      <c r="C2017" s="25">
        <v>46041</v>
      </c>
      <c r="D2017" s="57">
        <f t="shared" ca="1" si="156"/>
        <v>46097</v>
      </c>
      <c r="E2017" s="57" t="str">
        <f t="shared" ca="1" si="157"/>
        <v>1-Months</v>
      </c>
      <c r="F2017" s="57" t="str">
        <f>VLOOKUP(O2017,Stock[],5,FALSE)</f>
        <v>BE</v>
      </c>
      <c r="G2017" s="33" t="s">
        <v>2594</v>
      </c>
      <c r="H2017" s="38" t="s">
        <v>282</v>
      </c>
      <c r="I2017" s="34" t="s">
        <v>1753</v>
      </c>
      <c r="J2017" s="32" t="str">
        <f>VLOOKUP(I2017,Customers[],2,FALSE)</f>
        <v>ကုန်သည်လက်ဆောင်</v>
      </c>
      <c r="K2017" s="32">
        <f>VLOOKUP(I2017,Customers[],4,FALSE)</f>
        <v>0</v>
      </c>
      <c r="L2017" s="32">
        <f>VLOOKUP(Table85[[#This Row],[CustomerID]],Table!H:K,3,0)</f>
        <v>0</v>
      </c>
      <c r="M2017" s="32">
        <f>VLOOKUP(I2017,Customers[],5,FALSE)</f>
        <v>0</v>
      </c>
      <c r="N2017" s="34" t="s">
        <v>1750</v>
      </c>
      <c r="O2017" s="37" t="s">
        <v>225</v>
      </c>
      <c r="P2017" s="32" t="str">
        <f>VLOOKUP(O2017,Stock[],2,FALSE)</f>
        <v>ချယ်ရီသံပုရာအရက်သန့်ကော် (1Ltr)</v>
      </c>
      <c r="Q2017" s="35">
        <f>VLOOKUP(O2017,Stock[],3,FALSE)</f>
        <v>1</v>
      </c>
      <c r="R2017" s="35">
        <f>VLOOKUP(O2017,Stock[],4,FALSE)</f>
        <v>12</v>
      </c>
      <c r="S2017" s="37">
        <v>1</v>
      </c>
      <c r="T2017" s="35">
        <f>(DailySales!$S2017/DailySales!$R2017)+DailySales!$U2017</f>
        <v>8.3333333333333329E-2</v>
      </c>
      <c r="U2017" s="37"/>
      <c r="V2017" s="36">
        <f>+DailySales!$T2017*DailySales!$R2017</f>
        <v>1</v>
      </c>
      <c r="W2017" s="36">
        <f>+DailySales!$V2017*DailySales!$Q2017</f>
        <v>1</v>
      </c>
      <c r="X2017" s="36">
        <f>VLOOKUP(O2017,Stock[],6,FALSE)</f>
        <v>1260</v>
      </c>
      <c r="Y2017" s="36">
        <f>+DailySales!$V2017*DailySales!$X2017</f>
        <v>1260</v>
      </c>
      <c r="Z2017" s="37"/>
      <c r="AA2017" s="37"/>
      <c r="AB2017" s="37"/>
      <c r="AC2017" s="37"/>
      <c r="AD2017" s="37"/>
      <c r="AE2017" s="77"/>
      <c r="AF2017" s="87">
        <v>46041</v>
      </c>
      <c r="AG2017" s="39">
        <v>1260</v>
      </c>
      <c r="AH2017" s="87"/>
      <c r="AI2017" s="39"/>
      <c r="AJ2017" s="87"/>
      <c r="AK2017" s="39"/>
      <c r="AL2017" s="34"/>
      <c r="AM2017" s="39"/>
      <c r="AN201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18" spans="1:40" ht="19.5" customHeight="1" x14ac:dyDescent="0.25">
      <c r="A2018" s="32">
        <f t="shared" si="158"/>
        <v>2026</v>
      </c>
      <c r="B2018" s="32">
        <f t="shared" si="159"/>
        <v>1</v>
      </c>
      <c r="C2018" s="25">
        <v>46041</v>
      </c>
      <c r="D2018" s="57">
        <f t="shared" ca="1" si="156"/>
        <v>46097</v>
      </c>
      <c r="E2018" s="57" t="str">
        <f t="shared" ca="1" si="157"/>
        <v>1-Months</v>
      </c>
      <c r="F2018" s="57" t="str">
        <f>VLOOKUP(O2018,Stock[],5,FALSE)</f>
        <v>BE</v>
      </c>
      <c r="G2018" s="33" t="s">
        <v>2597</v>
      </c>
      <c r="H2018" s="38" t="s">
        <v>282</v>
      </c>
      <c r="I2018" s="34" t="s">
        <v>2599</v>
      </c>
      <c r="J2018" s="32" t="str">
        <f>VLOOKUP(I2018,Customers[],2,FALSE)</f>
        <v>မစောမူ</v>
      </c>
      <c r="K2018" s="32" t="str">
        <f>VLOOKUP(I2018,Customers[],4,FALSE)</f>
        <v>Yamethin</v>
      </c>
      <c r="L2018" s="32" t="str">
        <f>VLOOKUP(Table85[[#This Row],[CustomerID]],Table!H:K,3,0)</f>
        <v>ဂွေးကုန်း</v>
      </c>
      <c r="M2018" s="32" t="str">
        <f>VLOOKUP(I2018,Customers[],5,FALSE)</f>
        <v>Van-1</v>
      </c>
      <c r="N2018" s="34" t="s">
        <v>9</v>
      </c>
      <c r="O2018" s="37" t="s">
        <v>205</v>
      </c>
      <c r="P2018" s="32" t="str">
        <f>VLOOKUP(O2018,Stock[],2,FALSE)</f>
        <v>ကောင်းကြည် ကော် 25%  (1Ltr )</v>
      </c>
      <c r="Q2018" s="35">
        <f>VLOOKUP(O2018,Stock[],3,FALSE)</f>
        <v>1</v>
      </c>
      <c r="R2018" s="35">
        <f>VLOOKUP(O2018,Stock[],4,FALSE)</f>
        <v>12</v>
      </c>
      <c r="S2018" s="37"/>
      <c r="T2018" s="35">
        <f>(DailySales!$S2018/DailySales!$R2018)+DailySales!$U2018</f>
        <v>1</v>
      </c>
      <c r="U2018" s="37">
        <v>1</v>
      </c>
      <c r="V2018" s="36">
        <f>+DailySales!$T2018*DailySales!$R2018</f>
        <v>12</v>
      </c>
      <c r="W2018" s="36">
        <f>+DailySales!$V2018*DailySales!$Q2018</f>
        <v>12</v>
      </c>
      <c r="X2018" s="36">
        <f>VLOOKUP(O2018,Stock[],6,FALSE)</f>
        <v>1530</v>
      </c>
      <c r="Y2018" s="36">
        <f>+DailySales!$V2018*DailySales!$X2018</f>
        <v>18360</v>
      </c>
      <c r="Z2018" s="37"/>
      <c r="AA2018" s="37"/>
      <c r="AB2018" s="37"/>
      <c r="AC2018" s="37"/>
      <c r="AD2018" s="37"/>
      <c r="AE2018" s="77">
        <v>340</v>
      </c>
      <c r="AF2018" s="87">
        <v>46041</v>
      </c>
      <c r="AG2018" s="39">
        <v>18700</v>
      </c>
      <c r="AH2018" s="87"/>
      <c r="AI2018" s="39"/>
      <c r="AJ2018" s="87"/>
      <c r="AK2018" s="39"/>
      <c r="AL2018" s="34"/>
      <c r="AM2018" s="39"/>
      <c r="AN201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19" spans="1:40" ht="19.5" customHeight="1" x14ac:dyDescent="0.25">
      <c r="A2019" s="32">
        <f t="shared" si="158"/>
        <v>2026</v>
      </c>
      <c r="B2019" s="32">
        <f t="shared" si="159"/>
        <v>1</v>
      </c>
      <c r="C2019" s="25">
        <v>46041</v>
      </c>
      <c r="D2019" s="57">
        <f t="shared" ca="1" si="156"/>
        <v>46097</v>
      </c>
      <c r="E2019" s="57" t="str">
        <f t="shared" ca="1" si="157"/>
        <v>1-Months</v>
      </c>
      <c r="F2019" s="57" t="str">
        <f>VLOOKUP(O2019,Stock[],5,FALSE)</f>
        <v>BE</v>
      </c>
      <c r="G2019" s="33" t="s">
        <v>2597</v>
      </c>
      <c r="H2019" s="38" t="s">
        <v>282</v>
      </c>
      <c r="I2019" s="34" t="s">
        <v>2599</v>
      </c>
      <c r="J2019" s="32" t="str">
        <f>VLOOKUP(I2019,Customers[],2,FALSE)</f>
        <v>မစောမူ</v>
      </c>
      <c r="K2019" s="32" t="str">
        <f>VLOOKUP(I2019,Customers[],4,FALSE)</f>
        <v>Yamethin</v>
      </c>
      <c r="L2019" s="32" t="str">
        <f>VLOOKUP(Table85[[#This Row],[CustomerID]],Table!H:K,3,0)</f>
        <v>ဂွေးကုန်း</v>
      </c>
      <c r="M2019" s="32" t="str">
        <f>VLOOKUP(I2019,Customers[],5,FALSE)</f>
        <v>Van-1</v>
      </c>
      <c r="N2019" s="34" t="s">
        <v>9</v>
      </c>
      <c r="O2019" s="37" t="s">
        <v>1501</v>
      </c>
      <c r="P2019" s="32" t="str">
        <f>VLOOKUP(O2019,Stock[],2,FALSE)</f>
        <v>ရွှေမင်းသားမန်ကျည်းခေါင်ရည်(.6Ltr)</v>
      </c>
      <c r="Q2019" s="35">
        <f>VLOOKUP(O2019,Stock[],3,FALSE)</f>
        <v>0.6</v>
      </c>
      <c r="R2019" s="35">
        <f>VLOOKUP(O2019,Stock[],4,FALSE)</f>
        <v>12</v>
      </c>
      <c r="S2019" s="37"/>
      <c r="T2019" s="35">
        <f>(DailySales!$S2019/DailySales!$R2019)+DailySales!$U2019</f>
        <v>1</v>
      </c>
      <c r="U2019" s="37">
        <v>1</v>
      </c>
      <c r="V2019" s="36">
        <f>+DailySales!$T2019*DailySales!$R2019</f>
        <v>12</v>
      </c>
      <c r="W2019" s="36">
        <f>+DailySales!$V2019*DailySales!$Q2019</f>
        <v>7.1999999999999993</v>
      </c>
      <c r="X2019" s="36">
        <f>VLOOKUP(O2019,Stock[],6,FALSE)</f>
        <v>800</v>
      </c>
      <c r="Y2019" s="36">
        <f>+DailySales!$V2019*DailySales!$X2019</f>
        <v>9600</v>
      </c>
      <c r="Z2019" s="37"/>
      <c r="AA2019" s="37"/>
      <c r="AB2019" s="37"/>
      <c r="AC2019" s="37"/>
      <c r="AD2019" s="37"/>
      <c r="AE2019" s="77"/>
      <c r="AF2019" s="87">
        <v>46041</v>
      </c>
      <c r="AG2019" s="39">
        <v>9600</v>
      </c>
      <c r="AH2019" s="87"/>
      <c r="AI2019" s="39"/>
      <c r="AJ2019" s="87"/>
      <c r="AK2019" s="39"/>
      <c r="AL2019" s="34"/>
      <c r="AM2019" s="39"/>
      <c r="AN201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20" spans="1:40" ht="19.5" customHeight="1" x14ac:dyDescent="0.25">
      <c r="A2020" s="32">
        <f t="shared" si="158"/>
        <v>2026</v>
      </c>
      <c r="B2020" s="32">
        <f t="shared" si="159"/>
        <v>1</v>
      </c>
      <c r="C2020" s="25">
        <v>46041</v>
      </c>
      <c r="D2020" s="57">
        <f t="shared" ca="1" si="156"/>
        <v>46097</v>
      </c>
      <c r="E2020" s="57" t="str">
        <f t="shared" ca="1" si="157"/>
        <v>1-Months</v>
      </c>
      <c r="F2020" s="57" t="str">
        <f>VLOOKUP(O2020,Stock[],5,FALSE)</f>
        <v>BE</v>
      </c>
      <c r="G2020" s="33" t="s">
        <v>2597</v>
      </c>
      <c r="H2020" s="38" t="s">
        <v>282</v>
      </c>
      <c r="I2020" s="34" t="s">
        <v>2599</v>
      </c>
      <c r="J2020" s="32" t="str">
        <f>VLOOKUP(I2020,Customers[],2,FALSE)</f>
        <v>မစောမူ</v>
      </c>
      <c r="K2020" s="32" t="str">
        <f>VLOOKUP(I2020,Customers[],4,FALSE)</f>
        <v>Yamethin</v>
      </c>
      <c r="L2020" s="32" t="str">
        <f>VLOOKUP(Table85[[#This Row],[CustomerID]],Table!H:K,3,0)</f>
        <v>ဂွေးကုန်း</v>
      </c>
      <c r="M2020" s="32" t="str">
        <f>VLOOKUP(I2020,Customers[],5,FALSE)</f>
        <v>Van-1</v>
      </c>
      <c r="N2020" s="34" t="s">
        <v>9</v>
      </c>
      <c r="O2020" s="37" t="s">
        <v>1471</v>
      </c>
      <c r="P2020" s="32" t="str">
        <f>VLOOKUP(O2020,Stock[],2,FALSE)</f>
        <v>ရွှေမင်းသားခေါင်ရည်ကော်ဗူး(.6Ltr)</v>
      </c>
      <c r="Q2020" s="35">
        <f>VLOOKUP(O2020,Stock[],3,FALSE)</f>
        <v>0.6</v>
      </c>
      <c r="R2020" s="35">
        <f>VLOOKUP(O2020,Stock[],4,FALSE)</f>
        <v>12</v>
      </c>
      <c r="S2020" s="37"/>
      <c r="T2020" s="35">
        <f>(DailySales!$S2020/DailySales!$R2020)+DailySales!$U2020</f>
        <v>1</v>
      </c>
      <c r="U2020" s="37">
        <v>1</v>
      </c>
      <c r="V2020" s="36">
        <f>+DailySales!$T2020*DailySales!$R2020</f>
        <v>12</v>
      </c>
      <c r="W2020" s="36">
        <f>+DailySales!$V2020*DailySales!$Q2020</f>
        <v>7.1999999999999993</v>
      </c>
      <c r="X2020" s="36">
        <f>VLOOKUP(O2020,Stock[],6,FALSE)</f>
        <v>800</v>
      </c>
      <c r="Y2020" s="36">
        <f>+DailySales!$V2020*DailySales!$X2020</f>
        <v>9600</v>
      </c>
      <c r="Z2020" s="37"/>
      <c r="AA2020" s="37"/>
      <c r="AB2020" s="37"/>
      <c r="AC2020" s="37"/>
      <c r="AD2020" s="37"/>
      <c r="AE2020" s="77"/>
      <c r="AF2020" s="87">
        <v>46041</v>
      </c>
      <c r="AG2020" s="39">
        <v>9600</v>
      </c>
      <c r="AH2020" s="87"/>
      <c r="AI2020" s="39"/>
      <c r="AJ2020" s="87"/>
      <c r="AK2020" s="39"/>
      <c r="AL2020" s="34"/>
      <c r="AM2020" s="39"/>
      <c r="AN202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21" spans="1:40" ht="19.5" customHeight="1" x14ac:dyDescent="0.25">
      <c r="A2021" s="32">
        <f t="shared" si="158"/>
        <v>2026</v>
      </c>
      <c r="B2021" s="32">
        <f t="shared" si="159"/>
        <v>1</v>
      </c>
      <c r="C2021" s="25">
        <v>46041</v>
      </c>
      <c r="D2021" s="57">
        <f t="shared" ca="1" si="156"/>
        <v>46097</v>
      </c>
      <c r="E2021" s="57" t="str">
        <f t="shared" ca="1" si="157"/>
        <v>1-Months</v>
      </c>
      <c r="F2021" s="57" t="str">
        <f>VLOOKUP(O2021,Stock[],5,FALSE)</f>
        <v>BE</v>
      </c>
      <c r="G2021" s="33" t="s">
        <v>2597</v>
      </c>
      <c r="H2021" s="38" t="s">
        <v>282</v>
      </c>
      <c r="I2021" s="34" t="s">
        <v>1753</v>
      </c>
      <c r="J2021" s="32" t="str">
        <f>VLOOKUP(I2021,Customers[],2,FALSE)</f>
        <v>ကုန်သည်လက်ဆောင်</v>
      </c>
      <c r="K2021" s="32">
        <f>VLOOKUP(I2021,Customers[],4,FALSE)</f>
        <v>0</v>
      </c>
      <c r="L2021" s="32">
        <f>VLOOKUP(Table85[[#This Row],[CustomerID]],Table!H:K,3,0)</f>
        <v>0</v>
      </c>
      <c r="M2021" s="32">
        <f>VLOOKUP(I2021,Customers[],5,FALSE)</f>
        <v>0</v>
      </c>
      <c r="N2021" s="34" t="s">
        <v>1750</v>
      </c>
      <c r="O2021" s="37" t="s">
        <v>1501</v>
      </c>
      <c r="P2021" s="32" t="str">
        <f>VLOOKUP(O2021,Stock[],2,FALSE)</f>
        <v>ရွှေမင်းသားမန်ကျည်းခေါင်ရည်(.6Ltr)</v>
      </c>
      <c r="Q2021" s="35">
        <f>VLOOKUP(O2021,Stock[],3,FALSE)</f>
        <v>0.6</v>
      </c>
      <c r="R2021" s="35">
        <f>VLOOKUP(O2021,Stock[],4,FALSE)</f>
        <v>12</v>
      </c>
      <c r="S2021" s="37">
        <v>1</v>
      </c>
      <c r="T2021" s="35">
        <f>(DailySales!$S2021/DailySales!$R2021)+DailySales!$U2021</f>
        <v>8.3333333333333329E-2</v>
      </c>
      <c r="U2021" s="37"/>
      <c r="V2021" s="36">
        <f>+DailySales!$T2021*DailySales!$R2021</f>
        <v>1</v>
      </c>
      <c r="W2021" s="36">
        <f>+DailySales!$V2021*DailySales!$Q2021</f>
        <v>0.6</v>
      </c>
      <c r="X2021" s="36">
        <f>VLOOKUP(O2021,Stock[],6,FALSE)</f>
        <v>800</v>
      </c>
      <c r="Y2021" s="36">
        <f>+DailySales!$V2021*DailySales!$X2021</f>
        <v>800</v>
      </c>
      <c r="Z2021" s="37"/>
      <c r="AA2021" s="37"/>
      <c r="AB2021" s="37"/>
      <c r="AC2021" s="37"/>
      <c r="AD2021" s="37"/>
      <c r="AE2021" s="77"/>
      <c r="AF2021" s="87">
        <v>46041</v>
      </c>
      <c r="AG2021" s="39">
        <v>800</v>
      </c>
      <c r="AH2021" s="87"/>
      <c r="AI2021" s="39"/>
      <c r="AJ2021" s="87"/>
      <c r="AK2021" s="39"/>
      <c r="AL2021" s="34"/>
      <c r="AM2021" s="39"/>
      <c r="AN202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22" spans="1:40" ht="19.5" customHeight="1" x14ac:dyDescent="0.25">
      <c r="A2022" s="32">
        <f t="shared" si="158"/>
        <v>2026</v>
      </c>
      <c r="B2022" s="32">
        <f t="shared" si="159"/>
        <v>1</v>
      </c>
      <c r="C2022" s="25">
        <v>46041</v>
      </c>
      <c r="D2022" s="57">
        <f t="shared" ca="1" si="156"/>
        <v>46097</v>
      </c>
      <c r="E2022" s="57" t="str">
        <f t="shared" ca="1" si="157"/>
        <v>1-Months</v>
      </c>
      <c r="F2022" s="57" t="str">
        <f>VLOOKUP(O2022,Stock[],5,FALSE)</f>
        <v>BE</v>
      </c>
      <c r="G2022" s="33" t="s">
        <v>2597</v>
      </c>
      <c r="H2022" s="38" t="s">
        <v>282</v>
      </c>
      <c r="I2022" s="34" t="s">
        <v>1753</v>
      </c>
      <c r="J2022" s="32" t="str">
        <f>VLOOKUP(I2022,Customers[],2,FALSE)</f>
        <v>ကုန်သည်လက်ဆောင်</v>
      </c>
      <c r="K2022" s="32">
        <f>VLOOKUP(I2022,Customers[],4,FALSE)</f>
        <v>0</v>
      </c>
      <c r="L2022" s="32">
        <f>VLOOKUP(Table85[[#This Row],[CustomerID]],Table!H:K,3,0)</f>
        <v>0</v>
      </c>
      <c r="M2022" s="32">
        <f>VLOOKUP(I2022,Customers[],5,FALSE)</f>
        <v>0</v>
      </c>
      <c r="N2022" s="34" t="s">
        <v>1750</v>
      </c>
      <c r="O2022" s="37" t="s">
        <v>225</v>
      </c>
      <c r="P2022" s="32" t="str">
        <f>VLOOKUP(O2022,Stock[],2,FALSE)</f>
        <v>ချယ်ရီသံပုရာအရက်သန့်ကော် (1Ltr)</v>
      </c>
      <c r="Q2022" s="35">
        <f>VLOOKUP(O2022,Stock[],3,FALSE)</f>
        <v>1</v>
      </c>
      <c r="R2022" s="35">
        <f>VLOOKUP(O2022,Stock[],4,FALSE)</f>
        <v>12</v>
      </c>
      <c r="S2022" s="37">
        <v>1</v>
      </c>
      <c r="T2022" s="35">
        <f>(DailySales!$S2022/DailySales!$R2022)+DailySales!$U2022</f>
        <v>8.3333333333333329E-2</v>
      </c>
      <c r="U2022" s="37"/>
      <c r="V2022" s="36">
        <f>+DailySales!$T2022*DailySales!$R2022</f>
        <v>1</v>
      </c>
      <c r="W2022" s="36">
        <f>+DailySales!$V2022*DailySales!$Q2022</f>
        <v>1</v>
      </c>
      <c r="X2022" s="36">
        <f>VLOOKUP(O2022,Stock[],6,FALSE)</f>
        <v>1260</v>
      </c>
      <c r="Y2022" s="36">
        <f>+DailySales!$V2022*DailySales!$X2022</f>
        <v>1260</v>
      </c>
      <c r="Z2022" s="37"/>
      <c r="AA2022" s="37"/>
      <c r="AB2022" s="37"/>
      <c r="AC2022" s="37"/>
      <c r="AD2022" s="37"/>
      <c r="AE2022" s="77"/>
      <c r="AF2022" s="87">
        <v>46041</v>
      </c>
      <c r="AG2022" s="39">
        <v>1260</v>
      </c>
      <c r="AH2022" s="87"/>
      <c r="AI2022" s="39"/>
      <c r="AJ2022" s="87"/>
      <c r="AK2022" s="39"/>
      <c r="AL2022" s="34"/>
      <c r="AM2022" s="39"/>
      <c r="AN202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23" spans="1:40" ht="19.5" customHeight="1" x14ac:dyDescent="0.25">
      <c r="A2023" s="32">
        <f t="shared" si="158"/>
        <v>2026</v>
      </c>
      <c r="B2023" s="32">
        <f t="shared" si="159"/>
        <v>1</v>
      </c>
      <c r="C2023" s="25">
        <v>46041</v>
      </c>
      <c r="D2023" s="57">
        <f t="shared" ca="1" si="156"/>
        <v>46097</v>
      </c>
      <c r="E2023" s="57" t="str">
        <f t="shared" ca="1" si="157"/>
        <v>1-Months</v>
      </c>
      <c r="F2023" s="57" t="str">
        <f>VLOOKUP(O2023,Stock[],5,FALSE)</f>
        <v>BE</v>
      </c>
      <c r="G2023" s="33" t="s">
        <v>2597</v>
      </c>
      <c r="H2023" s="38" t="s">
        <v>282</v>
      </c>
      <c r="I2023" s="34" t="s">
        <v>1753</v>
      </c>
      <c r="J2023" s="32" t="str">
        <f>VLOOKUP(I2023,Customers[],2,FALSE)</f>
        <v>ကုန်သည်လက်ဆောင်</v>
      </c>
      <c r="K2023" s="32">
        <f>VLOOKUP(I2023,Customers[],4,FALSE)</f>
        <v>0</v>
      </c>
      <c r="L2023" s="32">
        <f>VLOOKUP(Table85[[#This Row],[CustomerID]],Table!H:K,3,0)</f>
        <v>0</v>
      </c>
      <c r="M2023" s="32">
        <f>VLOOKUP(I2023,Customers[],5,FALSE)</f>
        <v>0</v>
      </c>
      <c r="N2023" s="34" t="s">
        <v>1750</v>
      </c>
      <c r="O2023" s="37" t="s">
        <v>205</v>
      </c>
      <c r="P2023" s="32" t="str">
        <f>VLOOKUP(O2023,Stock[],2,FALSE)</f>
        <v>ကောင်းကြည် ကော် 25%  (1Ltr )</v>
      </c>
      <c r="Q2023" s="35">
        <f>VLOOKUP(O2023,Stock[],3,FALSE)</f>
        <v>1</v>
      </c>
      <c r="R2023" s="35">
        <f>VLOOKUP(O2023,Stock[],4,FALSE)</f>
        <v>12</v>
      </c>
      <c r="S2023" s="37">
        <v>1</v>
      </c>
      <c r="T2023" s="35">
        <f>(DailySales!$S2023/DailySales!$R2023)+DailySales!$U2023</f>
        <v>8.3333333333333329E-2</v>
      </c>
      <c r="U2023" s="37"/>
      <c r="V2023" s="36">
        <f>+DailySales!$T2023*DailySales!$R2023</f>
        <v>1</v>
      </c>
      <c r="W2023" s="36">
        <f>+DailySales!$V2023*DailySales!$Q2023</f>
        <v>1</v>
      </c>
      <c r="X2023" s="36">
        <f>VLOOKUP(O2023,Stock[],6,FALSE)</f>
        <v>1530</v>
      </c>
      <c r="Y2023" s="36">
        <f>+DailySales!$V2023*DailySales!$X2023</f>
        <v>1530</v>
      </c>
      <c r="Z2023" s="37"/>
      <c r="AA2023" s="37"/>
      <c r="AB2023" s="37"/>
      <c r="AC2023" s="37"/>
      <c r="AD2023" s="37"/>
      <c r="AE2023" s="77"/>
      <c r="AF2023" s="87">
        <v>46041</v>
      </c>
      <c r="AG2023" s="39">
        <v>1530</v>
      </c>
      <c r="AH2023" s="87"/>
      <c r="AI2023" s="39"/>
      <c r="AJ2023" s="87"/>
      <c r="AK2023" s="39"/>
      <c r="AL2023" s="34"/>
      <c r="AM2023" s="39"/>
      <c r="AN202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24" spans="1:40" ht="19.5" customHeight="1" x14ac:dyDescent="0.25">
      <c r="A2024" s="32">
        <f t="shared" si="158"/>
        <v>2026</v>
      </c>
      <c r="B2024" s="32">
        <f t="shared" si="159"/>
        <v>1</v>
      </c>
      <c r="C2024" s="25">
        <v>46041</v>
      </c>
      <c r="D2024" s="57">
        <f t="shared" ca="1" si="156"/>
        <v>46097</v>
      </c>
      <c r="E2024" s="57" t="str">
        <f t="shared" ca="1" si="157"/>
        <v>1-Months</v>
      </c>
      <c r="F2024" s="57" t="str">
        <f>VLOOKUP(O2024,Stock[],5,FALSE)</f>
        <v>BE</v>
      </c>
      <c r="G2024" s="33" t="s">
        <v>2600</v>
      </c>
      <c r="H2024" s="38" t="s">
        <v>282</v>
      </c>
      <c r="I2024" s="34" t="s">
        <v>2602</v>
      </c>
      <c r="J2024" s="32" t="str">
        <f>VLOOKUP(I2024,Customers[],2,FALSE)</f>
        <v>ကိုဝေ-2</v>
      </c>
      <c r="K2024" s="32" t="str">
        <f>VLOOKUP(I2024,Customers[],4,FALSE)</f>
        <v>Yamethin</v>
      </c>
      <c r="L2024" s="32" t="str">
        <f>VLOOKUP(Table85[[#This Row],[CustomerID]],Table!H:K,3,0)</f>
        <v>ဂွေးကုန်း</v>
      </c>
      <c r="M2024" s="32" t="str">
        <f>VLOOKUP(I2024,Customers[],5,FALSE)</f>
        <v>Van-1</v>
      </c>
      <c r="N2024" s="34" t="s">
        <v>9</v>
      </c>
      <c r="O2024" s="37" t="s">
        <v>205</v>
      </c>
      <c r="P2024" s="32" t="str">
        <f>VLOOKUP(O2024,Stock[],2,FALSE)</f>
        <v>ကောင်းကြည် ကော် 25%  (1Ltr )</v>
      </c>
      <c r="Q2024" s="35">
        <f>VLOOKUP(O2024,Stock[],3,FALSE)</f>
        <v>1</v>
      </c>
      <c r="R2024" s="35">
        <f>VLOOKUP(O2024,Stock[],4,FALSE)</f>
        <v>12</v>
      </c>
      <c r="S2024" s="37"/>
      <c r="T2024" s="35">
        <f>(DailySales!$S2024/DailySales!$R2024)+DailySales!$U2024</f>
        <v>1</v>
      </c>
      <c r="U2024" s="37">
        <v>1</v>
      </c>
      <c r="V2024" s="36">
        <f>+DailySales!$T2024*DailySales!$R2024</f>
        <v>12</v>
      </c>
      <c r="W2024" s="36">
        <f>+DailySales!$V2024*DailySales!$Q2024</f>
        <v>12</v>
      </c>
      <c r="X2024" s="36">
        <f>VLOOKUP(O2024,Stock[],6,FALSE)</f>
        <v>1530</v>
      </c>
      <c r="Y2024" s="36">
        <f>+DailySales!$V2024*DailySales!$X2024</f>
        <v>18360</v>
      </c>
      <c r="Z2024" s="37"/>
      <c r="AA2024" s="37"/>
      <c r="AB2024" s="37"/>
      <c r="AC2024" s="37"/>
      <c r="AD2024" s="37"/>
      <c r="AE2024" s="77">
        <v>340</v>
      </c>
      <c r="AF2024" s="87">
        <v>46041</v>
      </c>
      <c r="AG2024" s="39">
        <v>18700</v>
      </c>
      <c r="AH2024" s="87"/>
      <c r="AI2024" s="39"/>
      <c r="AJ2024" s="87"/>
      <c r="AK2024" s="39"/>
      <c r="AL2024" s="34"/>
      <c r="AM2024" s="39"/>
      <c r="AN202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25" spans="1:40" ht="19.5" customHeight="1" x14ac:dyDescent="0.25">
      <c r="A2025" s="32">
        <f t="shared" si="158"/>
        <v>2026</v>
      </c>
      <c r="B2025" s="32">
        <f t="shared" si="159"/>
        <v>1</v>
      </c>
      <c r="C2025" s="25">
        <v>46041</v>
      </c>
      <c r="D2025" s="57">
        <f t="shared" ca="1" si="156"/>
        <v>46097</v>
      </c>
      <c r="E2025" s="57" t="str">
        <f t="shared" ca="1" si="157"/>
        <v>1-Months</v>
      </c>
      <c r="F2025" s="57" t="str">
        <f>VLOOKUP(O2025,Stock[],5,FALSE)</f>
        <v>BE</v>
      </c>
      <c r="G2025" s="33" t="s">
        <v>2600</v>
      </c>
      <c r="H2025" s="38" t="s">
        <v>282</v>
      </c>
      <c r="I2025" s="34" t="s">
        <v>2602</v>
      </c>
      <c r="J2025" s="32" t="str">
        <f>VLOOKUP(I2025,Customers[],2,FALSE)</f>
        <v>ကိုဝေ-2</v>
      </c>
      <c r="K2025" s="32" t="str">
        <f>VLOOKUP(I2025,Customers[],4,FALSE)</f>
        <v>Yamethin</v>
      </c>
      <c r="L2025" s="32" t="str">
        <f>VLOOKUP(Table85[[#This Row],[CustomerID]],Table!H:K,3,0)</f>
        <v>ဂွေးကုန်း</v>
      </c>
      <c r="M2025" s="32" t="str">
        <f>VLOOKUP(I2025,Customers[],5,FALSE)</f>
        <v>Van-1</v>
      </c>
      <c r="N2025" s="34" t="s">
        <v>9</v>
      </c>
      <c r="O2025" s="37" t="s">
        <v>1501</v>
      </c>
      <c r="P2025" s="32" t="str">
        <f>VLOOKUP(O2025,Stock[],2,FALSE)</f>
        <v>ရွှေမင်းသားမန်ကျည်းခေါင်ရည်(.6Ltr)</v>
      </c>
      <c r="Q2025" s="35">
        <f>VLOOKUP(O2025,Stock[],3,FALSE)</f>
        <v>0.6</v>
      </c>
      <c r="R2025" s="35">
        <f>VLOOKUP(O2025,Stock[],4,FALSE)</f>
        <v>12</v>
      </c>
      <c r="S2025" s="37"/>
      <c r="T2025" s="35">
        <f>(DailySales!$S2025/DailySales!$R2025)+DailySales!$U2025</f>
        <v>1</v>
      </c>
      <c r="U2025" s="37">
        <v>1</v>
      </c>
      <c r="V2025" s="36">
        <f>+DailySales!$T2025*DailySales!$R2025</f>
        <v>12</v>
      </c>
      <c r="W2025" s="36">
        <f>+DailySales!$V2025*DailySales!$Q2025</f>
        <v>7.1999999999999993</v>
      </c>
      <c r="X2025" s="36">
        <f>VLOOKUP(O2025,Stock[],6,FALSE)</f>
        <v>800</v>
      </c>
      <c r="Y2025" s="36">
        <f>+DailySales!$V2025*DailySales!$X2025</f>
        <v>9600</v>
      </c>
      <c r="Z2025" s="37"/>
      <c r="AA2025" s="37"/>
      <c r="AB2025" s="37"/>
      <c r="AC2025" s="37"/>
      <c r="AD2025" s="37"/>
      <c r="AE2025" s="77"/>
      <c r="AF2025" s="87">
        <v>46041</v>
      </c>
      <c r="AG2025" s="39">
        <v>9600</v>
      </c>
      <c r="AH2025" s="87"/>
      <c r="AI2025" s="39"/>
      <c r="AJ2025" s="87"/>
      <c r="AK2025" s="39"/>
      <c r="AL2025" s="34"/>
      <c r="AM2025" s="39"/>
      <c r="AN202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26" spans="1:40" ht="19.5" customHeight="1" x14ac:dyDescent="0.25">
      <c r="A2026" s="32">
        <f t="shared" si="158"/>
        <v>2026</v>
      </c>
      <c r="B2026" s="32">
        <f t="shared" si="159"/>
        <v>1</v>
      </c>
      <c r="C2026" s="25">
        <v>46041</v>
      </c>
      <c r="D2026" s="57">
        <f t="shared" ca="1" si="156"/>
        <v>46097</v>
      </c>
      <c r="E2026" s="57" t="str">
        <f t="shared" ca="1" si="157"/>
        <v>1-Months</v>
      </c>
      <c r="F2026" s="57" t="str">
        <f>VLOOKUP(O2026,Stock[],5,FALSE)</f>
        <v>BE</v>
      </c>
      <c r="G2026" s="33" t="s">
        <v>2600</v>
      </c>
      <c r="H2026" s="38" t="s">
        <v>282</v>
      </c>
      <c r="I2026" s="34" t="s">
        <v>2602</v>
      </c>
      <c r="J2026" s="32" t="str">
        <f>VLOOKUP(I2026,Customers[],2,FALSE)</f>
        <v>ကိုဝေ-2</v>
      </c>
      <c r="K2026" s="32" t="str">
        <f>VLOOKUP(I2026,Customers[],4,FALSE)</f>
        <v>Yamethin</v>
      </c>
      <c r="L2026" s="32" t="str">
        <f>VLOOKUP(Table85[[#This Row],[CustomerID]],Table!H:K,3,0)</f>
        <v>ဂွေးကုန်း</v>
      </c>
      <c r="M2026" s="32" t="str">
        <f>VLOOKUP(I2026,Customers[],5,FALSE)</f>
        <v>Van-1</v>
      </c>
      <c r="N2026" s="34" t="s">
        <v>9</v>
      </c>
      <c r="O2026" s="37" t="s">
        <v>1471</v>
      </c>
      <c r="P2026" s="32" t="str">
        <f>VLOOKUP(O2026,Stock[],2,FALSE)</f>
        <v>ရွှေမင်းသားခေါင်ရည်ကော်ဗူး(.6Ltr)</v>
      </c>
      <c r="Q2026" s="35">
        <f>VLOOKUP(O2026,Stock[],3,FALSE)</f>
        <v>0.6</v>
      </c>
      <c r="R2026" s="35">
        <f>VLOOKUP(O2026,Stock[],4,FALSE)</f>
        <v>12</v>
      </c>
      <c r="S2026" s="37"/>
      <c r="T2026" s="35">
        <f>(DailySales!$S2026/DailySales!$R2026)+DailySales!$U2026</f>
        <v>1</v>
      </c>
      <c r="U2026" s="37">
        <v>1</v>
      </c>
      <c r="V2026" s="36">
        <f>+DailySales!$T2026*DailySales!$R2026</f>
        <v>12</v>
      </c>
      <c r="W2026" s="36">
        <f>+DailySales!$V2026*DailySales!$Q2026</f>
        <v>7.1999999999999993</v>
      </c>
      <c r="X2026" s="36">
        <f>VLOOKUP(O2026,Stock[],6,FALSE)</f>
        <v>800</v>
      </c>
      <c r="Y2026" s="36">
        <f>+DailySales!$V2026*DailySales!$X2026</f>
        <v>9600</v>
      </c>
      <c r="Z2026" s="37"/>
      <c r="AA2026" s="37"/>
      <c r="AB2026" s="37"/>
      <c r="AC2026" s="37"/>
      <c r="AD2026" s="37"/>
      <c r="AE2026" s="77"/>
      <c r="AF2026" s="87">
        <v>46041</v>
      </c>
      <c r="AG2026" s="39">
        <v>9600</v>
      </c>
      <c r="AH2026" s="87"/>
      <c r="AI2026" s="39"/>
      <c r="AJ2026" s="87"/>
      <c r="AK2026" s="39"/>
      <c r="AL2026" s="34"/>
      <c r="AM2026" s="39"/>
      <c r="AN202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27" spans="1:40" ht="19.5" customHeight="1" x14ac:dyDescent="0.25">
      <c r="A2027" s="32">
        <f t="shared" si="158"/>
        <v>2026</v>
      </c>
      <c r="B2027" s="32">
        <f t="shared" si="159"/>
        <v>1</v>
      </c>
      <c r="C2027" s="25">
        <v>46041</v>
      </c>
      <c r="D2027" s="57">
        <f t="shared" ca="1" si="156"/>
        <v>46097</v>
      </c>
      <c r="E2027" s="57" t="str">
        <f t="shared" ca="1" si="157"/>
        <v>1-Months</v>
      </c>
      <c r="F2027" s="57" t="str">
        <f>VLOOKUP(O2027,Stock[],5,FALSE)</f>
        <v>BE</v>
      </c>
      <c r="G2027" s="33" t="s">
        <v>2600</v>
      </c>
      <c r="H2027" s="38" t="s">
        <v>282</v>
      </c>
      <c r="I2027" s="34" t="s">
        <v>1753</v>
      </c>
      <c r="J2027" s="32" t="str">
        <f>VLOOKUP(I2027,Customers[],2,FALSE)</f>
        <v>ကုန်သည်လက်ဆောင်</v>
      </c>
      <c r="K2027" s="32">
        <f>VLOOKUP(I2027,Customers[],4,FALSE)</f>
        <v>0</v>
      </c>
      <c r="L2027" s="32">
        <f>VLOOKUP(Table85[[#This Row],[CustomerID]],Table!H:K,3,0)</f>
        <v>0</v>
      </c>
      <c r="M2027" s="32">
        <f>VLOOKUP(I2027,Customers[],5,FALSE)</f>
        <v>0</v>
      </c>
      <c r="N2027" s="34" t="s">
        <v>1750</v>
      </c>
      <c r="O2027" s="37" t="s">
        <v>1501</v>
      </c>
      <c r="P2027" s="32" t="str">
        <f>VLOOKUP(O2027,Stock[],2,FALSE)</f>
        <v>ရွှေမင်းသားမန်ကျည်းခေါင်ရည်(.6Ltr)</v>
      </c>
      <c r="Q2027" s="35">
        <f>VLOOKUP(O2027,Stock[],3,FALSE)</f>
        <v>0.6</v>
      </c>
      <c r="R2027" s="35">
        <f>VLOOKUP(O2027,Stock[],4,FALSE)</f>
        <v>12</v>
      </c>
      <c r="S2027" s="37">
        <v>1</v>
      </c>
      <c r="T2027" s="35">
        <f>(DailySales!$S2027/DailySales!$R2027)+DailySales!$U2027</f>
        <v>8.3333333333333329E-2</v>
      </c>
      <c r="U2027" s="37"/>
      <c r="V2027" s="36">
        <f>+DailySales!$T2027*DailySales!$R2027</f>
        <v>1</v>
      </c>
      <c r="W2027" s="36">
        <f>+DailySales!$V2027*DailySales!$Q2027</f>
        <v>0.6</v>
      </c>
      <c r="X2027" s="36">
        <f>VLOOKUP(O2027,Stock[],6,FALSE)</f>
        <v>800</v>
      </c>
      <c r="Y2027" s="36">
        <f>+DailySales!$V2027*DailySales!$X2027</f>
        <v>800</v>
      </c>
      <c r="Z2027" s="37"/>
      <c r="AA2027" s="37"/>
      <c r="AB2027" s="37"/>
      <c r="AC2027" s="37"/>
      <c r="AD2027" s="37"/>
      <c r="AE2027" s="77"/>
      <c r="AF2027" s="87">
        <v>46041</v>
      </c>
      <c r="AG2027" s="39">
        <v>800</v>
      </c>
      <c r="AH2027" s="87"/>
      <c r="AI2027" s="39"/>
      <c r="AJ2027" s="87"/>
      <c r="AK2027" s="39"/>
      <c r="AL2027" s="34"/>
      <c r="AM2027" s="39"/>
      <c r="AN202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28" spans="1:40" ht="19.5" customHeight="1" x14ac:dyDescent="0.25">
      <c r="A2028" s="32">
        <f t="shared" si="158"/>
        <v>2026</v>
      </c>
      <c r="B2028" s="32">
        <f t="shared" si="159"/>
        <v>1</v>
      </c>
      <c r="C2028" s="25">
        <v>46041</v>
      </c>
      <c r="D2028" s="57">
        <f t="shared" ca="1" si="156"/>
        <v>46097</v>
      </c>
      <c r="E2028" s="57" t="str">
        <f t="shared" ca="1" si="157"/>
        <v>1-Months</v>
      </c>
      <c r="F2028" s="57" t="str">
        <f>VLOOKUP(O2028,Stock[],5,FALSE)</f>
        <v>BE</v>
      </c>
      <c r="G2028" s="33" t="s">
        <v>2600</v>
      </c>
      <c r="H2028" s="38" t="s">
        <v>282</v>
      </c>
      <c r="I2028" s="34" t="s">
        <v>1753</v>
      </c>
      <c r="J2028" s="32" t="str">
        <f>VLOOKUP(I2028,Customers[],2,FALSE)</f>
        <v>ကုန်သည်လက်ဆောင်</v>
      </c>
      <c r="K2028" s="32">
        <f>VLOOKUP(I2028,Customers[],4,FALSE)</f>
        <v>0</v>
      </c>
      <c r="L2028" s="32">
        <f>VLOOKUP(Table85[[#This Row],[CustomerID]],Table!H:K,3,0)</f>
        <v>0</v>
      </c>
      <c r="M2028" s="32">
        <f>VLOOKUP(I2028,Customers[],5,FALSE)</f>
        <v>0</v>
      </c>
      <c r="N2028" s="34" t="s">
        <v>1750</v>
      </c>
      <c r="O2028" s="37" t="s">
        <v>205</v>
      </c>
      <c r="P2028" s="32" t="str">
        <f>VLOOKUP(O2028,Stock[],2,FALSE)</f>
        <v>ကောင်းကြည် ကော် 25%  (1Ltr )</v>
      </c>
      <c r="Q2028" s="35">
        <f>VLOOKUP(O2028,Stock[],3,FALSE)</f>
        <v>1</v>
      </c>
      <c r="R2028" s="35">
        <f>VLOOKUP(O2028,Stock[],4,FALSE)</f>
        <v>12</v>
      </c>
      <c r="S2028" s="37">
        <v>1</v>
      </c>
      <c r="T2028" s="35">
        <f>(DailySales!$S2028/DailySales!$R2028)+DailySales!$U2028</f>
        <v>8.3333333333333329E-2</v>
      </c>
      <c r="U2028" s="37"/>
      <c r="V2028" s="36">
        <f>+DailySales!$T2028*DailySales!$R2028</f>
        <v>1</v>
      </c>
      <c r="W2028" s="36">
        <f>+DailySales!$V2028*DailySales!$Q2028</f>
        <v>1</v>
      </c>
      <c r="X2028" s="36">
        <f>VLOOKUP(O2028,Stock[],6,FALSE)</f>
        <v>1530</v>
      </c>
      <c r="Y2028" s="36">
        <f>+DailySales!$V2028*DailySales!$X2028</f>
        <v>1530</v>
      </c>
      <c r="Z2028" s="37"/>
      <c r="AA2028" s="37"/>
      <c r="AB2028" s="37"/>
      <c r="AC2028" s="37"/>
      <c r="AD2028" s="37"/>
      <c r="AE2028" s="77"/>
      <c r="AF2028" s="87">
        <v>46041</v>
      </c>
      <c r="AG2028" s="39">
        <v>1530</v>
      </c>
      <c r="AH2028" s="87"/>
      <c r="AI2028" s="39"/>
      <c r="AJ2028" s="87"/>
      <c r="AK2028" s="39"/>
      <c r="AL2028" s="34"/>
      <c r="AM2028" s="39"/>
      <c r="AN202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29" spans="1:40" ht="19.5" customHeight="1" x14ac:dyDescent="0.25">
      <c r="A2029" s="32">
        <f t="shared" si="158"/>
        <v>2026</v>
      </c>
      <c r="B2029" s="32">
        <f t="shared" si="159"/>
        <v>1</v>
      </c>
      <c r="C2029" s="25">
        <v>46041</v>
      </c>
      <c r="D2029" s="57">
        <f t="shared" ca="1" si="156"/>
        <v>46097</v>
      </c>
      <c r="E2029" s="57" t="str">
        <f t="shared" ca="1" si="157"/>
        <v>1-Months</v>
      </c>
      <c r="F2029" s="57" t="str">
        <f>VLOOKUP(O2029,Stock[],5,FALSE)</f>
        <v>BE</v>
      </c>
      <c r="G2029" s="33" t="s">
        <v>2603</v>
      </c>
      <c r="H2029" s="38" t="s">
        <v>282</v>
      </c>
      <c r="I2029" s="34" t="s">
        <v>2605</v>
      </c>
      <c r="J2029" s="32" t="str">
        <f>VLOOKUP(I2029,Customers[],2,FALSE)</f>
        <v>ကိုလင်းလက်</v>
      </c>
      <c r="K2029" s="32" t="str">
        <f>VLOOKUP(I2029,Customers[],4,FALSE)</f>
        <v>Yamethin</v>
      </c>
      <c r="L2029" s="32" t="str">
        <f>VLOOKUP(Table85[[#This Row],[CustomerID]],Table!H:K,3,0)</f>
        <v>ဂွေးကုန်း</v>
      </c>
      <c r="M2029" s="32" t="str">
        <f>VLOOKUP(I2029,Customers[],5,FALSE)</f>
        <v>Van-1</v>
      </c>
      <c r="N2029" s="34" t="s">
        <v>9</v>
      </c>
      <c r="O2029" s="37" t="s">
        <v>223</v>
      </c>
      <c r="P2029" s="32" t="str">
        <f>VLOOKUP(O2029,Stock[],2,FALSE)</f>
        <v>ချယ်ရီအရက်သန့်ကော် (.6Ltr)</v>
      </c>
      <c r="Q2029" s="35">
        <f>VLOOKUP(O2029,Stock[],3,FALSE)</f>
        <v>0.6</v>
      </c>
      <c r="R2029" s="35">
        <f>VLOOKUP(O2029,Stock[],4,FALSE)</f>
        <v>24</v>
      </c>
      <c r="S2029" s="37">
        <v>12</v>
      </c>
      <c r="T2029" s="35">
        <f>(DailySales!$S2029/DailySales!$R2029)+DailySales!$U2029</f>
        <v>0.5</v>
      </c>
      <c r="U2029" s="37"/>
      <c r="V2029" s="36">
        <f>+DailySales!$T2029*DailySales!$R2029</f>
        <v>12</v>
      </c>
      <c r="W2029" s="36">
        <f>+DailySales!$V2029*DailySales!$Q2029</f>
        <v>7.1999999999999993</v>
      </c>
      <c r="X2029" s="36">
        <f>VLOOKUP(O2029,Stock[],6,FALSE)</f>
        <v>875</v>
      </c>
      <c r="Y2029" s="36">
        <f>+DailySales!$V2029*DailySales!$X2029</f>
        <v>10500</v>
      </c>
      <c r="Z2029" s="37"/>
      <c r="AA2029" s="37"/>
      <c r="AB2029" s="37"/>
      <c r="AC2029" s="37"/>
      <c r="AD2029" s="37"/>
      <c r="AE2029" s="77">
        <v>300</v>
      </c>
      <c r="AF2029" s="87">
        <v>46041</v>
      </c>
      <c r="AG2029" s="39">
        <v>10800</v>
      </c>
      <c r="AH2029" s="87"/>
      <c r="AI2029" s="39"/>
      <c r="AJ2029" s="87"/>
      <c r="AK2029" s="39"/>
      <c r="AL2029" s="34"/>
      <c r="AM2029" s="39"/>
      <c r="AN202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30" spans="1:40" ht="19.5" customHeight="1" x14ac:dyDescent="0.25">
      <c r="A2030" s="32">
        <f t="shared" si="158"/>
        <v>2026</v>
      </c>
      <c r="B2030" s="32">
        <f t="shared" si="159"/>
        <v>1</v>
      </c>
      <c r="C2030" s="25">
        <v>46041</v>
      </c>
      <c r="D2030" s="57">
        <f t="shared" ca="1" si="156"/>
        <v>46097</v>
      </c>
      <c r="E2030" s="57" t="str">
        <f t="shared" ca="1" si="157"/>
        <v>1-Months</v>
      </c>
      <c r="F2030" s="57" t="str">
        <f>VLOOKUP(O2030,Stock[],5,FALSE)</f>
        <v>BE</v>
      </c>
      <c r="G2030" s="33" t="s">
        <v>2603</v>
      </c>
      <c r="H2030" s="38" t="s">
        <v>282</v>
      </c>
      <c r="I2030" s="34" t="s">
        <v>1753</v>
      </c>
      <c r="J2030" s="32" t="str">
        <f>VLOOKUP(I2030,Customers[],2,FALSE)</f>
        <v>ကုန်သည်လက်ဆောင်</v>
      </c>
      <c r="K2030" s="32">
        <f>VLOOKUP(I2030,Customers[],4,FALSE)</f>
        <v>0</v>
      </c>
      <c r="L2030" s="32">
        <f>VLOOKUP(Table85[[#This Row],[CustomerID]],Table!H:K,3,0)</f>
        <v>0</v>
      </c>
      <c r="M2030" s="32">
        <f>VLOOKUP(I2030,Customers[],5,FALSE)</f>
        <v>0</v>
      </c>
      <c r="N2030" s="34" t="s">
        <v>1750</v>
      </c>
      <c r="O2030" s="37" t="s">
        <v>225</v>
      </c>
      <c r="P2030" s="32" t="str">
        <f>VLOOKUP(O2030,Stock[],2,FALSE)</f>
        <v>ချယ်ရီသံပုရာအရက်သန့်ကော် (1Ltr)</v>
      </c>
      <c r="Q2030" s="35">
        <f>VLOOKUP(O2030,Stock[],3,FALSE)</f>
        <v>1</v>
      </c>
      <c r="R2030" s="35">
        <f>VLOOKUP(O2030,Stock[],4,FALSE)</f>
        <v>12</v>
      </c>
      <c r="S2030" s="37">
        <v>1</v>
      </c>
      <c r="T2030" s="35">
        <f>(DailySales!$S2030/DailySales!$R2030)+DailySales!$U2030</f>
        <v>8.3333333333333329E-2</v>
      </c>
      <c r="U2030" s="37"/>
      <c r="V2030" s="36">
        <f>+DailySales!$T2030*DailySales!$R2030</f>
        <v>1</v>
      </c>
      <c r="W2030" s="36">
        <f>+DailySales!$V2030*DailySales!$Q2030</f>
        <v>1</v>
      </c>
      <c r="X2030" s="36">
        <f>VLOOKUP(O2030,Stock[],6,FALSE)</f>
        <v>1260</v>
      </c>
      <c r="Y2030" s="36">
        <f>+DailySales!$V2030*DailySales!$X2030</f>
        <v>1260</v>
      </c>
      <c r="Z2030" s="37"/>
      <c r="AA2030" s="37"/>
      <c r="AB2030" s="37"/>
      <c r="AC2030" s="37"/>
      <c r="AD2030" s="37"/>
      <c r="AE2030" s="77"/>
      <c r="AF2030" s="87">
        <v>46041</v>
      </c>
      <c r="AG2030" s="39">
        <v>1260</v>
      </c>
      <c r="AH2030" s="87"/>
      <c r="AI2030" s="39"/>
      <c r="AJ2030" s="87"/>
      <c r="AK2030" s="39"/>
      <c r="AL2030" s="34"/>
      <c r="AM2030" s="39"/>
      <c r="AN203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31" spans="1:40" ht="19.5" customHeight="1" x14ac:dyDescent="0.25">
      <c r="A2031" s="32">
        <f t="shared" si="158"/>
        <v>2026</v>
      </c>
      <c r="B2031" s="32">
        <f t="shared" si="159"/>
        <v>1</v>
      </c>
      <c r="C2031" s="25">
        <v>46041</v>
      </c>
      <c r="D2031" s="57">
        <f t="shared" ca="1" si="156"/>
        <v>46097</v>
      </c>
      <c r="E2031" s="57" t="str">
        <f t="shared" ca="1" si="157"/>
        <v>1-Months</v>
      </c>
      <c r="F2031" s="57" t="str">
        <f>VLOOKUP(O2031,Stock[],5,FALSE)</f>
        <v>BE</v>
      </c>
      <c r="G2031" s="33" t="s">
        <v>2603</v>
      </c>
      <c r="H2031" s="38" t="s">
        <v>282</v>
      </c>
      <c r="I2031" s="34" t="s">
        <v>1753</v>
      </c>
      <c r="J2031" s="32" t="str">
        <f>VLOOKUP(I2031,Customers[],2,FALSE)</f>
        <v>ကုန်သည်လက်ဆောင်</v>
      </c>
      <c r="K2031" s="32">
        <f>VLOOKUP(I2031,Customers[],4,FALSE)</f>
        <v>0</v>
      </c>
      <c r="L2031" s="32">
        <f>VLOOKUP(Table85[[#This Row],[CustomerID]],Table!H:K,3,0)</f>
        <v>0</v>
      </c>
      <c r="M2031" s="32">
        <f>VLOOKUP(I2031,Customers[],5,FALSE)</f>
        <v>0</v>
      </c>
      <c r="N2031" s="34" t="s">
        <v>1750</v>
      </c>
      <c r="O2031" s="37" t="s">
        <v>1501</v>
      </c>
      <c r="P2031" s="32" t="str">
        <f>VLOOKUP(O2031,Stock[],2,FALSE)</f>
        <v>ရွှေမင်းသားမန်ကျည်းခေါင်ရည်(.6Ltr)</v>
      </c>
      <c r="Q2031" s="35">
        <f>VLOOKUP(O2031,Stock[],3,FALSE)</f>
        <v>0.6</v>
      </c>
      <c r="R2031" s="35">
        <f>VLOOKUP(O2031,Stock[],4,FALSE)</f>
        <v>12</v>
      </c>
      <c r="S2031" s="37">
        <v>1</v>
      </c>
      <c r="T2031" s="35">
        <f>(DailySales!$S2031/DailySales!$R2031)+DailySales!$U2031</f>
        <v>8.3333333333333329E-2</v>
      </c>
      <c r="U2031" s="37"/>
      <c r="V2031" s="36">
        <f>+DailySales!$T2031*DailySales!$R2031</f>
        <v>1</v>
      </c>
      <c r="W2031" s="36">
        <f>+DailySales!$V2031*DailySales!$Q2031</f>
        <v>0.6</v>
      </c>
      <c r="X2031" s="36">
        <f>VLOOKUP(O2031,Stock[],6,FALSE)</f>
        <v>800</v>
      </c>
      <c r="Y2031" s="36">
        <f>+DailySales!$V2031*DailySales!$X2031</f>
        <v>800</v>
      </c>
      <c r="Z2031" s="37"/>
      <c r="AA2031" s="37"/>
      <c r="AB2031" s="37"/>
      <c r="AC2031" s="37"/>
      <c r="AD2031" s="37"/>
      <c r="AE2031" s="77"/>
      <c r="AF2031" s="87">
        <v>46041</v>
      </c>
      <c r="AG2031" s="39">
        <v>800</v>
      </c>
      <c r="AH2031" s="87"/>
      <c r="AI2031" s="39"/>
      <c r="AJ2031" s="87"/>
      <c r="AK2031" s="39"/>
      <c r="AL2031" s="34"/>
      <c r="AM2031" s="39"/>
      <c r="AN203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32" spans="1:40" ht="19.5" customHeight="1" x14ac:dyDescent="0.25">
      <c r="A2032" s="32">
        <f t="shared" si="158"/>
        <v>2026</v>
      </c>
      <c r="B2032" s="32">
        <f t="shared" si="159"/>
        <v>1</v>
      </c>
      <c r="C2032" s="25">
        <v>46041</v>
      </c>
      <c r="D2032" s="57">
        <f t="shared" ca="1" si="156"/>
        <v>46097</v>
      </c>
      <c r="E2032" s="57" t="str">
        <f t="shared" ca="1" si="157"/>
        <v>1-Months</v>
      </c>
      <c r="F2032" s="57" t="str">
        <f>VLOOKUP(O2032,Stock[],5,FALSE)</f>
        <v>BE</v>
      </c>
      <c r="G2032" s="33" t="s">
        <v>2606</v>
      </c>
      <c r="H2032" s="38" t="s">
        <v>282</v>
      </c>
      <c r="I2032" s="34" t="s">
        <v>2608</v>
      </c>
      <c r="J2032" s="32" t="str">
        <f>VLOOKUP(I2032,Customers[],2,FALSE)</f>
        <v>မအေးဆင့်</v>
      </c>
      <c r="K2032" s="32" t="str">
        <f>VLOOKUP(I2032,Customers[],4,FALSE)</f>
        <v>Yamethin</v>
      </c>
      <c r="L2032" s="32" t="str">
        <f>VLOOKUP(Table85[[#This Row],[CustomerID]],Table!H:K,3,0)</f>
        <v>ဂွေးကုန်း</v>
      </c>
      <c r="M2032" s="32" t="str">
        <f>VLOOKUP(I2032,Customers[],5,FALSE)</f>
        <v>Van-1</v>
      </c>
      <c r="N2032" s="34" t="s">
        <v>9</v>
      </c>
      <c r="O2032" s="37" t="s">
        <v>1501</v>
      </c>
      <c r="P2032" s="32" t="str">
        <f>VLOOKUP(O2032,Stock[],2,FALSE)</f>
        <v>ရွှေမင်းသားမန်ကျည်းခေါင်ရည်(.6Ltr)</v>
      </c>
      <c r="Q2032" s="35">
        <f>VLOOKUP(O2032,Stock[],3,FALSE)</f>
        <v>0.6</v>
      </c>
      <c r="R2032" s="35">
        <f>VLOOKUP(O2032,Stock[],4,FALSE)</f>
        <v>12</v>
      </c>
      <c r="S2032" s="37"/>
      <c r="T2032" s="35">
        <f>(DailySales!$S2032/DailySales!$R2032)+DailySales!$U2032</f>
        <v>1</v>
      </c>
      <c r="U2032" s="37">
        <v>1</v>
      </c>
      <c r="V2032" s="36">
        <f>+DailySales!$T2032*DailySales!$R2032</f>
        <v>12</v>
      </c>
      <c r="W2032" s="36">
        <f>+DailySales!$V2032*DailySales!$Q2032</f>
        <v>7.1999999999999993</v>
      </c>
      <c r="X2032" s="36">
        <f>VLOOKUP(O2032,Stock[],6,FALSE)</f>
        <v>800</v>
      </c>
      <c r="Y2032" s="36">
        <f>+DailySales!$V2032*DailySales!$X2032</f>
        <v>9600</v>
      </c>
      <c r="Z2032" s="37"/>
      <c r="AA2032" s="37"/>
      <c r="AB2032" s="37"/>
      <c r="AC2032" s="37"/>
      <c r="AD2032" s="37"/>
      <c r="AE2032" s="77"/>
      <c r="AF2032" s="87">
        <v>46041</v>
      </c>
      <c r="AG2032" s="39">
        <v>9600</v>
      </c>
      <c r="AH2032" s="87"/>
      <c r="AI2032" s="39"/>
      <c r="AJ2032" s="87"/>
      <c r="AK2032" s="39"/>
      <c r="AL2032" s="34"/>
      <c r="AM2032" s="39"/>
      <c r="AN203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33" spans="1:40" ht="19.5" customHeight="1" x14ac:dyDescent="0.25">
      <c r="A2033" s="32">
        <f t="shared" si="158"/>
        <v>2026</v>
      </c>
      <c r="B2033" s="32">
        <f t="shared" si="159"/>
        <v>1</v>
      </c>
      <c r="C2033" s="25">
        <v>46041</v>
      </c>
      <c r="D2033" s="57">
        <f t="shared" ca="1" si="156"/>
        <v>46097</v>
      </c>
      <c r="E2033" s="57" t="str">
        <f t="shared" ca="1" si="157"/>
        <v>1-Months</v>
      </c>
      <c r="F2033" s="57" t="str">
        <f>VLOOKUP(O2033,Stock[],5,FALSE)</f>
        <v>BE</v>
      </c>
      <c r="G2033" s="33" t="s">
        <v>2606</v>
      </c>
      <c r="H2033" s="38" t="s">
        <v>282</v>
      </c>
      <c r="I2033" s="34" t="s">
        <v>2608</v>
      </c>
      <c r="J2033" s="32" t="str">
        <f>VLOOKUP(I2033,Customers[],2,FALSE)</f>
        <v>မအေးဆင့်</v>
      </c>
      <c r="K2033" s="32" t="str">
        <f>VLOOKUP(I2033,Customers[],4,FALSE)</f>
        <v>Yamethin</v>
      </c>
      <c r="L2033" s="32" t="str">
        <f>VLOOKUP(Table85[[#This Row],[CustomerID]],Table!H:K,3,0)</f>
        <v>ဂွေးကုန်း</v>
      </c>
      <c r="M2033" s="32" t="str">
        <f>VLOOKUP(I2033,Customers[],5,FALSE)</f>
        <v>Van-1</v>
      </c>
      <c r="N2033" s="34" t="s">
        <v>9</v>
      </c>
      <c r="O2033" s="37" t="s">
        <v>205</v>
      </c>
      <c r="P2033" s="32" t="str">
        <f>VLOOKUP(O2033,Stock[],2,FALSE)</f>
        <v>ကောင်းကြည် ကော် 25%  (1Ltr )</v>
      </c>
      <c r="Q2033" s="35">
        <f>VLOOKUP(O2033,Stock[],3,FALSE)</f>
        <v>1</v>
      </c>
      <c r="R2033" s="35">
        <f>VLOOKUP(O2033,Stock[],4,FALSE)</f>
        <v>12</v>
      </c>
      <c r="S2033" s="37">
        <v>6</v>
      </c>
      <c r="T2033" s="35">
        <f>(DailySales!$S2033/DailySales!$R2033)+DailySales!$U2033</f>
        <v>0.5</v>
      </c>
      <c r="U2033" s="37"/>
      <c r="V2033" s="36">
        <f>+DailySales!$T2033*DailySales!$R2033</f>
        <v>6</v>
      </c>
      <c r="W2033" s="36">
        <f>+DailySales!$V2033*DailySales!$Q2033</f>
        <v>6</v>
      </c>
      <c r="X2033" s="36">
        <f>VLOOKUP(O2033,Stock[],6,FALSE)</f>
        <v>1530</v>
      </c>
      <c r="Y2033" s="36">
        <f>+DailySales!$V2033*DailySales!$X2033</f>
        <v>9180</v>
      </c>
      <c r="Z2033" s="37"/>
      <c r="AA2033" s="37"/>
      <c r="AB2033" s="37"/>
      <c r="AC2033" s="37"/>
      <c r="AD2033" s="37"/>
      <c r="AE2033" s="77">
        <v>180</v>
      </c>
      <c r="AF2033" s="87">
        <v>46041</v>
      </c>
      <c r="AG2033" s="39">
        <v>9360</v>
      </c>
      <c r="AH2033" s="87"/>
      <c r="AI2033" s="39"/>
      <c r="AJ2033" s="87"/>
      <c r="AK2033" s="39"/>
      <c r="AL2033" s="34"/>
      <c r="AM2033" s="39"/>
      <c r="AN203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34" spans="1:40" ht="19.5" customHeight="1" x14ac:dyDescent="0.25">
      <c r="A2034" s="32">
        <f t="shared" si="158"/>
        <v>2026</v>
      </c>
      <c r="B2034" s="32">
        <f t="shared" si="159"/>
        <v>1</v>
      </c>
      <c r="C2034" s="25">
        <v>46041</v>
      </c>
      <c r="D2034" s="57">
        <f t="shared" ca="1" si="156"/>
        <v>46097</v>
      </c>
      <c r="E2034" s="57" t="str">
        <f t="shared" ca="1" si="157"/>
        <v>1-Months</v>
      </c>
      <c r="F2034" s="57" t="str">
        <f>VLOOKUP(O2034,Stock[],5,FALSE)</f>
        <v>BE</v>
      </c>
      <c r="G2034" s="33" t="s">
        <v>2606</v>
      </c>
      <c r="H2034" s="38" t="s">
        <v>282</v>
      </c>
      <c r="I2034" s="34" t="s">
        <v>2608</v>
      </c>
      <c r="J2034" s="32" t="str">
        <f>VLOOKUP(I2034,Customers[],2,FALSE)</f>
        <v>မအေးဆင့်</v>
      </c>
      <c r="K2034" s="32" t="str">
        <f>VLOOKUP(I2034,Customers[],4,FALSE)</f>
        <v>Yamethin</v>
      </c>
      <c r="L2034" s="32" t="str">
        <f>VLOOKUP(Table85[[#This Row],[CustomerID]],Table!H:K,3,0)</f>
        <v>ဂွေးကုန်း</v>
      </c>
      <c r="M2034" s="32" t="str">
        <f>VLOOKUP(I2034,Customers[],5,FALSE)</f>
        <v>Van-1</v>
      </c>
      <c r="N2034" s="34" t="s">
        <v>9</v>
      </c>
      <c r="O2034" s="37" t="s">
        <v>225</v>
      </c>
      <c r="P2034" s="32" t="str">
        <f>VLOOKUP(O2034,Stock[],2,FALSE)</f>
        <v>ချယ်ရီသံပုရာအရက်သန့်ကော် (1Ltr)</v>
      </c>
      <c r="Q2034" s="35">
        <f>VLOOKUP(O2034,Stock[],3,FALSE)</f>
        <v>1</v>
      </c>
      <c r="R2034" s="35">
        <f>VLOOKUP(O2034,Stock[],4,FALSE)</f>
        <v>12</v>
      </c>
      <c r="S2034" s="37">
        <v>6</v>
      </c>
      <c r="T2034" s="35">
        <f>(DailySales!$S2034/DailySales!$R2034)+DailySales!$U2034</f>
        <v>0.5</v>
      </c>
      <c r="U2034" s="37"/>
      <c r="V2034" s="36">
        <f>+DailySales!$T2034*DailySales!$R2034</f>
        <v>6</v>
      </c>
      <c r="W2034" s="36">
        <f>+DailySales!$V2034*DailySales!$Q2034</f>
        <v>6</v>
      </c>
      <c r="X2034" s="36">
        <f>VLOOKUP(O2034,Stock[],6,FALSE)</f>
        <v>1260</v>
      </c>
      <c r="Y2034" s="36">
        <f>+DailySales!$V2034*DailySales!$X2034</f>
        <v>7560</v>
      </c>
      <c r="Z2034" s="37"/>
      <c r="AA2034" s="37"/>
      <c r="AB2034" s="37"/>
      <c r="AC2034" s="37"/>
      <c r="AD2034" s="37"/>
      <c r="AE2034" s="77">
        <v>180</v>
      </c>
      <c r="AF2034" s="87">
        <v>46041</v>
      </c>
      <c r="AG2034" s="39">
        <v>7740</v>
      </c>
      <c r="AH2034" s="87"/>
      <c r="AI2034" s="39"/>
      <c r="AJ2034" s="87"/>
      <c r="AK2034" s="39"/>
      <c r="AL2034" s="34"/>
      <c r="AM2034" s="39"/>
      <c r="AN203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35" spans="1:40" ht="19.5" customHeight="1" x14ac:dyDescent="0.25">
      <c r="A2035" s="32">
        <f t="shared" si="158"/>
        <v>2026</v>
      </c>
      <c r="B2035" s="32">
        <f t="shared" si="159"/>
        <v>1</v>
      </c>
      <c r="C2035" s="25">
        <v>46041</v>
      </c>
      <c r="D2035" s="57">
        <f t="shared" ca="1" si="156"/>
        <v>46097</v>
      </c>
      <c r="E2035" s="57" t="str">
        <f t="shared" ca="1" si="157"/>
        <v>1-Months</v>
      </c>
      <c r="F2035" s="57" t="str">
        <f>VLOOKUP(O2035,Stock[],5,FALSE)</f>
        <v>BE</v>
      </c>
      <c r="G2035" s="33" t="s">
        <v>2606</v>
      </c>
      <c r="H2035" s="38" t="s">
        <v>282</v>
      </c>
      <c r="I2035" s="34" t="s">
        <v>1753</v>
      </c>
      <c r="J2035" s="32" t="str">
        <f>VLOOKUP(I2035,Customers[],2,FALSE)</f>
        <v>ကုန်သည်လက်ဆောင်</v>
      </c>
      <c r="K2035" s="32">
        <f>VLOOKUP(I2035,Customers[],4,FALSE)</f>
        <v>0</v>
      </c>
      <c r="L2035" s="32">
        <f>VLOOKUP(Table85[[#This Row],[CustomerID]],Table!H:K,3,0)</f>
        <v>0</v>
      </c>
      <c r="M2035" s="32">
        <f>VLOOKUP(I2035,Customers[],5,FALSE)</f>
        <v>0</v>
      </c>
      <c r="N2035" s="34" t="s">
        <v>1750</v>
      </c>
      <c r="O2035" s="37" t="s">
        <v>1501</v>
      </c>
      <c r="P2035" s="32" t="str">
        <f>VLOOKUP(O2035,Stock[],2,FALSE)</f>
        <v>ရွှေမင်းသားမန်ကျည်းခေါင်ရည်(.6Ltr)</v>
      </c>
      <c r="Q2035" s="35">
        <f>VLOOKUP(O2035,Stock[],3,FALSE)</f>
        <v>0.6</v>
      </c>
      <c r="R2035" s="35">
        <f>VLOOKUP(O2035,Stock[],4,FALSE)</f>
        <v>12</v>
      </c>
      <c r="S2035" s="37">
        <v>1</v>
      </c>
      <c r="T2035" s="35">
        <f>(DailySales!$S2035/DailySales!$R2035)+DailySales!$U2035</f>
        <v>8.3333333333333329E-2</v>
      </c>
      <c r="U2035" s="37"/>
      <c r="V2035" s="36">
        <f>+DailySales!$T2035*DailySales!$R2035</f>
        <v>1</v>
      </c>
      <c r="W2035" s="36">
        <f>+DailySales!$V2035*DailySales!$Q2035</f>
        <v>0.6</v>
      </c>
      <c r="X2035" s="36">
        <f>VLOOKUP(O2035,Stock[],6,FALSE)</f>
        <v>800</v>
      </c>
      <c r="Y2035" s="36">
        <f>+DailySales!$V2035*DailySales!$X2035</f>
        <v>800</v>
      </c>
      <c r="Z2035" s="37"/>
      <c r="AA2035" s="37"/>
      <c r="AB2035" s="37"/>
      <c r="AC2035" s="37"/>
      <c r="AD2035" s="37"/>
      <c r="AE2035" s="77"/>
      <c r="AF2035" s="87">
        <v>46041</v>
      </c>
      <c r="AG2035" s="39">
        <v>800</v>
      </c>
      <c r="AH2035" s="87"/>
      <c r="AI2035" s="39"/>
      <c r="AJ2035" s="87"/>
      <c r="AK2035" s="39"/>
      <c r="AL2035" s="34"/>
      <c r="AM2035" s="39"/>
      <c r="AN203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36" spans="1:40" ht="19.5" customHeight="1" x14ac:dyDescent="0.25">
      <c r="A2036" s="32">
        <f t="shared" si="158"/>
        <v>2026</v>
      </c>
      <c r="B2036" s="32">
        <f t="shared" si="159"/>
        <v>1</v>
      </c>
      <c r="C2036" s="25">
        <v>46041</v>
      </c>
      <c r="D2036" s="57">
        <f t="shared" ca="1" si="156"/>
        <v>46097</v>
      </c>
      <c r="E2036" s="57" t="str">
        <f t="shared" ca="1" si="157"/>
        <v>1-Months</v>
      </c>
      <c r="F2036" s="57" t="str">
        <f>VLOOKUP(O2036,Stock[],5,FALSE)</f>
        <v>BE</v>
      </c>
      <c r="G2036" s="33" t="s">
        <v>2606</v>
      </c>
      <c r="H2036" s="38" t="s">
        <v>282</v>
      </c>
      <c r="I2036" s="34" t="s">
        <v>1753</v>
      </c>
      <c r="J2036" s="32" t="str">
        <f>VLOOKUP(I2036,Customers[],2,FALSE)</f>
        <v>ကုန်သည်လက်ဆောင်</v>
      </c>
      <c r="K2036" s="32">
        <f>VLOOKUP(I2036,Customers[],4,FALSE)</f>
        <v>0</v>
      </c>
      <c r="L2036" s="32">
        <f>VLOOKUP(Table85[[#This Row],[CustomerID]],Table!H:K,3,0)</f>
        <v>0</v>
      </c>
      <c r="M2036" s="32">
        <f>VLOOKUP(I2036,Customers[],5,FALSE)</f>
        <v>0</v>
      </c>
      <c r="N2036" s="34" t="s">
        <v>1750</v>
      </c>
      <c r="O2036" s="37" t="s">
        <v>205</v>
      </c>
      <c r="P2036" s="32" t="str">
        <f>VLOOKUP(O2036,Stock[],2,FALSE)</f>
        <v>ကောင်းကြည် ကော် 25%  (1Ltr )</v>
      </c>
      <c r="Q2036" s="35">
        <f>VLOOKUP(O2036,Stock[],3,FALSE)</f>
        <v>1</v>
      </c>
      <c r="R2036" s="35">
        <f>VLOOKUP(O2036,Stock[],4,FALSE)</f>
        <v>12</v>
      </c>
      <c r="S2036" s="37">
        <v>1</v>
      </c>
      <c r="T2036" s="35">
        <f>(DailySales!$S2036/DailySales!$R2036)+DailySales!$U2036</f>
        <v>8.3333333333333329E-2</v>
      </c>
      <c r="U2036" s="37"/>
      <c r="V2036" s="36">
        <f>+DailySales!$T2036*DailySales!$R2036</f>
        <v>1</v>
      </c>
      <c r="W2036" s="36">
        <f>+DailySales!$V2036*DailySales!$Q2036</f>
        <v>1</v>
      </c>
      <c r="X2036" s="36">
        <f>VLOOKUP(O2036,Stock[],6,FALSE)</f>
        <v>1530</v>
      </c>
      <c r="Y2036" s="36">
        <f>+DailySales!$V2036*DailySales!$X2036</f>
        <v>1530</v>
      </c>
      <c r="Z2036" s="37"/>
      <c r="AA2036" s="37"/>
      <c r="AB2036" s="37"/>
      <c r="AC2036" s="37"/>
      <c r="AD2036" s="37"/>
      <c r="AE2036" s="77"/>
      <c r="AF2036" s="87">
        <v>46041</v>
      </c>
      <c r="AG2036" s="39">
        <v>1530</v>
      </c>
      <c r="AH2036" s="87"/>
      <c r="AI2036" s="39"/>
      <c r="AJ2036" s="87"/>
      <c r="AK2036" s="39"/>
      <c r="AL2036" s="34"/>
      <c r="AM2036" s="39"/>
      <c r="AN203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37" spans="1:40" ht="19.5" customHeight="1" x14ac:dyDescent="0.25">
      <c r="A2037" s="32">
        <f t="shared" si="158"/>
        <v>2026</v>
      </c>
      <c r="B2037" s="32">
        <f t="shared" si="159"/>
        <v>1</v>
      </c>
      <c r="C2037" s="25">
        <v>46041</v>
      </c>
      <c r="D2037" s="57">
        <f t="shared" ca="1" si="156"/>
        <v>46097</v>
      </c>
      <c r="E2037" s="57" t="str">
        <f t="shared" ca="1" si="157"/>
        <v>1-Months</v>
      </c>
      <c r="F2037" s="57" t="str">
        <f>VLOOKUP(O2037,Stock[],5,FALSE)</f>
        <v>BE</v>
      </c>
      <c r="G2037" s="33" t="s">
        <v>2606</v>
      </c>
      <c r="H2037" s="38" t="s">
        <v>282</v>
      </c>
      <c r="I2037" s="34" t="s">
        <v>1753</v>
      </c>
      <c r="J2037" s="32" t="str">
        <f>VLOOKUP(I2037,Customers[],2,FALSE)</f>
        <v>ကုန်သည်လက်ဆောင်</v>
      </c>
      <c r="K2037" s="32">
        <f>VLOOKUP(I2037,Customers[],4,FALSE)</f>
        <v>0</v>
      </c>
      <c r="L2037" s="32">
        <f>VLOOKUP(Table85[[#This Row],[CustomerID]],Table!H:K,3,0)</f>
        <v>0</v>
      </c>
      <c r="M2037" s="32">
        <f>VLOOKUP(I2037,Customers[],5,FALSE)</f>
        <v>0</v>
      </c>
      <c r="N2037" s="34" t="s">
        <v>1750</v>
      </c>
      <c r="O2037" s="37" t="s">
        <v>225</v>
      </c>
      <c r="P2037" s="32" t="str">
        <f>VLOOKUP(O2037,Stock[],2,FALSE)</f>
        <v>ချယ်ရီသံပုရာအရက်သန့်ကော် (1Ltr)</v>
      </c>
      <c r="Q2037" s="35">
        <f>VLOOKUP(O2037,Stock[],3,FALSE)</f>
        <v>1</v>
      </c>
      <c r="R2037" s="35">
        <f>VLOOKUP(O2037,Stock[],4,FALSE)</f>
        <v>12</v>
      </c>
      <c r="S2037" s="37">
        <v>1</v>
      </c>
      <c r="T2037" s="35">
        <f>(DailySales!$S2037/DailySales!$R2037)+DailySales!$U2037</f>
        <v>8.3333333333333329E-2</v>
      </c>
      <c r="U2037" s="37"/>
      <c r="V2037" s="36">
        <f>+DailySales!$T2037*DailySales!$R2037</f>
        <v>1</v>
      </c>
      <c r="W2037" s="36">
        <f>+DailySales!$V2037*DailySales!$Q2037</f>
        <v>1</v>
      </c>
      <c r="X2037" s="36">
        <f>VLOOKUP(O2037,Stock[],6,FALSE)</f>
        <v>1260</v>
      </c>
      <c r="Y2037" s="36">
        <f>+DailySales!$V2037*DailySales!$X2037</f>
        <v>1260</v>
      </c>
      <c r="Z2037" s="37"/>
      <c r="AA2037" s="37"/>
      <c r="AB2037" s="37"/>
      <c r="AC2037" s="37"/>
      <c r="AD2037" s="37"/>
      <c r="AE2037" s="77"/>
      <c r="AF2037" s="87">
        <v>46041</v>
      </c>
      <c r="AG2037" s="39">
        <v>1260</v>
      </c>
      <c r="AH2037" s="87"/>
      <c r="AI2037" s="39"/>
      <c r="AJ2037" s="87"/>
      <c r="AK2037" s="39"/>
      <c r="AL2037" s="34"/>
      <c r="AM2037" s="39"/>
      <c r="AN203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38" spans="1:40" ht="19.5" customHeight="1" x14ac:dyDescent="0.25">
      <c r="A2038" s="32">
        <f t="shared" si="158"/>
        <v>2026</v>
      </c>
      <c r="B2038" s="32">
        <f t="shared" si="159"/>
        <v>1</v>
      </c>
      <c r="C2038" s="25">
        <v>46041</v>
      </c>
      <c r="D2038" s="57">
        <f t="shared" ca="1" si="156"/>
        <v>46097</v>
      </c>
      <c r="E2038" s="57" t="str">
        <f t="shared" ca="1" si="157"/>
        <v>1-Months</v>
      </c>
      <c r="F2038" s="57" t="str">
        <f>VLOOKUP(O2038,Stock[],5,FALSE)</f>
        <v>BE</v>
      </c>
      <c r="G2038" s="33" t="s">
        <v>2610</v>
      </c>
      <c r="H2038" s="38" t="s">
        <v>282</v>
      </c>
      <c r="I2038" s="34" t="s">
        <v>2609</v>
      </c>
      <c r="J2038" s="32" t="str">
        <f>VLOOKUP(I2038,Customers[],2,FALSE)</f>
        <v>ကိုအောင်ကိုလင်း</v>
      </c>
      <c r="K2038" s="32" t="str">
        <f>VLOOKUP(I2038,Customers[],4,FALSE)</f>
        <v>Yamethin</v>
      </c>
      <c r="L2038" s="32" t="str">
        <f>VLOOKUP(Table85[[#This Row],[CustomerID]],Table!H:K,3,0)</f>
        <v>ရွှေတုတ်ကုန်း</v>
      </c>
      <c r="M2038" s="32" t="str">
        <f>VLOOKUP(I2038,Customers[],5,FALSE)</f>
        <v>Van-1</v>
      </c>
      <c r="N2038" s="34" t="s">
        <v>9</v>
      </c>
      <c r="O2038" s="37" t="s">
        <v>224</v>
      </c>
      <c r="P2038" s="32" t="str">
        <f>VLOOKUP(O2038,Stock[],2,FALSE)</f>
        <v>ချယ်ရီသံပုရာအရက်သန့်ကော် (.6Ltr)</v>
      </c>
      <c r="Q2038" s="35">
        <f>VLOOKUP(O2038,Stock[],3,FALSE)</f>
        <v>0.6</v>
      </c>
      <c r="R2038" s="35">
        <f>VLOOKUP(O2038,Stock[],4,FALSE)</f>
        <v>24</v>
      </c>
      <c r="S2038" s="37"/>
      <c r="T2038" s="35">
        <f>(DailySales!$S2038/DailySales!$R2038)+DailySales!$U2038</f>
        <v>1</v>
      </c>
      <c r="U2038" s="37">
        <v>1</v>
      </c>
      <c r="V2038" s="36">
        <f>+DailySales!$T2038*DailySales!$R2038</f>
        <v>24</v>
      </c>
      <c r="W2038" s="36">
        <f>+DailySales!$V2038*DailySales!$Q2038</f>
        <v>14.399999999999999</v>
      </c>
      <c r="X2038" s="36">
        <f>VLOOKUP(O2038,Stock[],6,FALSE)</f>
        <v>915</v>
      </c>
      <c r="Y2038" s="36">
        <f>+DailySales!$V2038*DailySales!$X2038</f>
        <v>21960</v>
      </c>
      <c r="Z2038" s="37"/>
      <c r="AA2038" s="37"/>
      <c r="AB2038" s="37"/>
      <c r="AC2038" s="37"/>
      <c r="AD2038" s="37"/>
      <c r="AE2038" s="77">
        <v>40</v>
      </c>
      <c r="AF2038" s="87">
        <v>46041</v>
      </c>
      <c r="AG2038" s="39">
        <v>22000</v>
      </c>
      <c r="AH2038" s="87"/>
      <c r="AI2038" s="39"/>
      <c r="AJ2038" s="87"/>
      <c r="AK2038" s="39"/>
      <c r="AL2038" s="34"/>
      <c r="AM2038" s="39"/>
      <c r="AN203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39" spans="1:40" ht="19.5" customHeight="1" x14ac:dyDescent="0.25">
      <c r="A2039" s="32">
        <f t="shared" si="158"/>
        <v>2026</v>
      </c>
      <c r="B2039" s="32">
        <f t="shared" si="159"/>
        <v>1</v>
      </c>
      <c r="C2039" s="25">
        <v>46041</v>
      </c>
      <c r="D2039" s="57">
        <f t="shared" ca="1" si="156"/>
        <v>46097</v>
      </c>
      <c r="E2039" s="57" t="str">
        <f t="shared" ca="1" si="157"/>
        <v>1-Months</v>
      </c>
      <c r="F2039" s="57" t="str">
        <f>VLOOKUP(O2039,Stock[],5,FALSE)</f>
        <v>BE</v>
      </c>
      <c r="G2039" s="33" t="s">
        <v>2610</v>
      </c>
      <c r="H2039" s="38" t="s">
        <v>282</v>
      </c>
      <c r="I2039" s="34" t="s">
        <v>1753</v>
      </c>
      <c r="J2039" s="32" t="str">
        <f>VLOOKUP(I2039,Customers[],2,FALSE)</f>
        <v>ကုန်သည်လက်ဆောင်</v>
      </c>
      <c r="K2039" s="32">
        <f>VLOOKUP(I2039,Customers[],4,FALSE)</f>
        <v>0</v>
      </c>
      <c r="L2039" s="32">
        <f>VLOOKUP(Table85[[#This Row],[CustomerID]],Table!H:K,3,0)</f>
        <v>0</v>
      </c>
      <c r="M2039" s="32">
        <f>VLOOKUP(I2039,Customers[],5,FALSE)</f>
        <v>0</v>
      </c>
      <c r="N2039" s="34" t="s">
        <v>1750</v>
      </c>
      <c r="O2039" s="37" t="s">
        <v>1395</v>
      </c>
      <c r="P2039" s="32" t="str">
        <f>VLOOKUP(O2039,Stock[],2,FALSE)</f>
        <v>ရွှေမင်းသားမန်ကျည်းခေါင်ရည်</v>
      </c>
      <c r="Q2039" s="35">
        <f>VLOOKUP(O2039,Stock[],3,FALSE)</f>
        <v>0.64</v>
      </c>
      <c r="R2039" s="35">
        <f>VLOOKUP(O2039,Stock[],4,FALSE)</f>
        <v>14</v>
      </c>
      <c r="S2039" s="37">
        <v>1</v>
      </c>
      <c r="T2039" s="35">
        <f>(DailySales!$S2039/DailySales!$R2039)+DailySales!$U2039</f>
        <v>7.1428571428571425E-2</v>
      </c>
      <c r="U2039" s="37"/>
      <c r="V2039" s="36">
        <f>+DailySales!$T2039*DailySales!$R2039</f>
        <v>1</v>
      </c>
      <c r="W2039" s="36">
        <f>+DailySales!$V2039*DailySales!$Q2039</f>
        <v>0.64</v>
      </c>
      <c r="X2039" s="36">
        <f>VLOOKUP(O2039,Stock[],6,FALSE)</f>
        <v>830</v>
      </c>
      <c r="Y2039" s="36">
        <f>+DailySales!$V2039*DailySales!$X2039</f>
        <v>830</v>
      </c>
      <c r="Z2039" s="37"/>
      <c r="AA2039" s="37"/>
      <c r="AB2039" s="37"/>
      <c r="AC2039" s="37"/>
      <c r="AD2039" s="37"/>
      <c r="AE2039" s="77"/>
      <c r="AF2039" s="87">
        <v>46041</v>
      </c>
      <c r="AG2039" s="39">
        <v>830</v>
      </c>
      <c r="AH2039" s="87"/>
      <c r="AI2039" s="39"/>
      <c r="AJ2039" s="87"/>
      <c r="AK2039" s="39"/>
      <c r="AL2039" s="34"/>
      <c r="AM2039" s="39"/>
      <c r="AN203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40" spans="1:40" ht="19.5" customHeight="1" x14ac:dyDescent="0.25">
      <c r="A2040" s="32">
        <f t="shared" si="158"/>
        <v>2026</v>
      </c>
      <c r="B2040" s="32">
        <f t="shared" si="159"/>
        <v>1</v>
      </c>
      <c r="C2040" s="25">
        <v>46041</v>
      </c>
      <c r="D2040" s="57">
        <f t="shared" ca="1" si="156"/>
        <v>46097</v>
      </c>
      <c r="E2040" s="57" t="str">
        <f t="shared" ca="1" si="157"/>
        <v>1-Months</v>
      </c>
      <c r="F2040" s="57" t="str">
        <f>VLOOKUP(O2040,Stock[],5,FALSE)</f>
        <v>BE</v>
      </c>
      <c r="G2040" s="33" t="s">
        <v>2611</v>
      </c>
      <c r="H2040" s="38" t="s">
        <v>282</v>
      </c>
      <c r="I2040" s="34" t="s">
        <v>579</v>
      </c>
      <c r="J2040" s="32" t="str">
        <f>VLOOKUP(I2040,Customers[],2,FALSE)</f>
        <v>ကိုဇော်ကြီး</v>
      </c>
      <c r="K2040" s="32" t="str">
        <f>VLOOKUP(I2040,Customers[],4,FALSE)</f>
        <v>Pyawbwe</v>
      </c>
      <c r="L2040" s="32" t="str">
        <f>VLOOKUP(Table85[[#This Row],[CustomerID]],Table!H:K,3,0)</f>
        <v>အင်းကုန်း</v>
      </c>
      <c r="M2040" s="32" t="str">
        <f>VLOOKUP(I2040,Customers[],5,FALSE)</f>
        <v>Van-1</v>
      </c>
      <c r="N2040" s="34" t="s">
        <v>9</v>
      </c>
      <c r="O2040" s="37" t="s">
        <v>224</v>
      </c>
      <c r="P2040" s="32" t="str">
        <f>VLOOKUP(O2040,Stock[],2,FALSE)</f>
        <v>ချယ်ရီသံပုရာအရက်သန့်ကော် (.6Ltr)</v>
      </c>
      <c r="Q2040" s="35">
        <f>VLOOKUP(O2040,Stock[],3,FALSE)</f>
        <v>0.6</v>
      </c>
      <c r="R2040" s="35">
        <f>VLOOKUP(O2040,Stock[],4,FALSE)</f>
        <v>24</v>
      </c>
      <c r="S2040" s="37"/>
      <c r="T2040" s="35">
        <f>(DailySales!$S2040/DailySales!$R2040)+DailySales!$U2040</f>
        <v>1</v>
      </c>
      <c r="U2040" s="37">
        <v>1</v>
      </c>
      <c r="V2040" s="36">
        <f>+DailySales!$T2040*DailySales!$R2040</f>
        <v>24</v>
      </c>
      <c r="W2040" s="36">
        <f>+DailySales!$V2040*DailySales!$Q2040</f>
        <v>14.399999999999999</v>
      </c>
      <c r="X2040" s="36">
        <f>VLOOKUP(O2040,Stock[],6,FALSE)</f>
        <v>915</v>
      </c>
      <c r="Y2040" s="36">
        <f>+DailySales!$V2040*DailySales!$X2040</f>
        <v>21960</v>
      </c>
      <c r="Z2040" s="37"/>
      <c r="AA2040" s="37"/>
      <c r="AB2040" s="37"/>
      <c r="AC2040" s="37"/>
      <c r="AD2040" s="37"/>
      <c r="AE2040" s="77">
        <v>40</v>
      </c>
      <c r="AF2040" s="87">
        <v>46041</v>
      </c>
      <c r="AG2040" s="39">
        <v>22000</v>
      </c>
      <c r="AH2040" s="87"/>
      <c r="AI2040" s="39"/>
      <c r="AJ2040" s="87"/>
      <c r="AK2040" s="39"/>
      <c r="AL2040" s="34"/>
      <c r="AM2040" s="39"/>
      <c r="AN204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41" spans="1:40" ht="19.5" customHeight="1" x14ac:dyDescent="0.25">
      <c r="A2041" s="32">
        <f t="shared" si="158"/>
        <v>2026</v>
      </c>
      <c r="B2041" s="32">
        <f t="shared" si="159"/>
        <v>1</v>
      </c>
      <c r="C2041" s="25">
        <v>46041</v>
      </c>
      <c r="D2041" s="57">
        <f t="shared" ca="1" si="156"/>
        <v>46097</v>
      </c>
      <c r="E2041" s="57" t="str">
        <f t="shared" ca="1" si="157"/>
        <v>1-Months</v>
      </c>
      <c r="F2041" s="57" t="str">
        <f>VLOOKUP(O2041,Stock[],5,FALSE)</f>
        <v>BE</v>
      </c>
      <c r="G2041" s="33" t="s">
        <v>2611</v>
      </c>
      <c r="H2041" s="38" t="s">
        <v>282</v>
      </c>
      <c r="I2041" s="34" t="s">
        <v>1753</v>
      </c>
      <c r="J2041" s="32" t="str">
        <f>VLOOKUP(I2041,Customers[],2,FALSE)</f>
        <v>ကုန်သည်လက်ဆောင်</v>
      </c>
      <c r="K2041" s="32">
        <f>VLOOKUP(I2041,Customers[],4,FALSE)</f>
        <v>0</v>
      </c>
      <c r="L2041" s="32">
        <f>VLOOKUP(Table85[[#This Row],[CustomerID]],Table!H:K,3,0)</f>
        <v>0</v>
      </c>
      <c r="M2041" s="32">
        <f>VLOOKUP(I2041,Customers[],5,FALSE)</f>
        <v>0</v>
      </c>
      <c r="N2041" s="34" t="s">
        <v>1750</v>
      </c>
      <c r="O2041" s="37" t="s">
        <v>1501</v>
      </c>
      <c r="P2041" s="32" t="str">
        <f>VLOOKUP(O2041,Stock[],2,FALSE)</f>
        <v>ရွှေမင်းသားမန်ကျည်းခေါင်ရည်(.6Ltr)</v>
      </c>
      <c r="Q2041" s="35">
        <f>VLOOKUP(O2041,Stock[],3,FALSE)</f>
        <v>0.6</v>
      </c>
      <c r="R2041" s="35">
        <f>VLOOKUP(O2041,Stock[],4,FALSE)</f>
        <v>12</v>
      </c>
      <c r="S2041" s="37">
        <v>1</v>
      </c>
      <c r="T2041" s="35">
        <f>(DailySales!$S2041/DailySales!$R2041)+DailySales!$U2041</f>
        <v>8.3333333333333329E-2</v>
      </c>
      <c r="U2041" s="37"/>
      <c r="V2041" s="36">
        <f>+DailySales!$T2041*DailySales!$R2041</f>
        <v>1</v>
      </c>
      <c r="W2041" s="36">
        <f>+DailySales!$V2041*DailySales!$Q2041</f>
        <v>0.6</v>
      </c>
      <c r="X2041" s="36">
        <f>VLOOKUP(O2041,Stock[],6,FALSE)</f>
        <v>800</v>
      </c>
      <c r="Y2041" s="36">
        <f>+DailySales!$V2041*DailySales!$X2041</f>
        <v>800</v>
      </c>
      <c r="Z2041" s="37"/>
      <c r="AA2041" s="37"/>
      <c r="AB2041" s="37"/>
      <c r="AC2041" s="37"/>
      <c r="AD2041" s="37"/>
      <c r="AE2041" s="77"/>
      <c r="AF2041" s="87">
        <v>46041</v>
      </c>
      <c r="AG2041" s="39">
        <v>800</v>
      </c>
      <c r="AH2041" s="87"/>
      <c r="AI2041" s="39"/>
      <c r="AJ2041" s="87"/>
      <c r="AK2041" s="39"/>
      <c r="AL2041" s="34"/>
      <c r="AM2041" s="39"/>
      <c r="AN204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42" spans="1:40" ht="19.5" customHeight="1" x14ac:dyDescent="0.25">
      <c r="A2042" s="32">
        <f t="shared" si="158"/>
        <v>2026</v>
      </c>
      <c r="B2042" s="32">
        <f t="shared" si="159"/>
        <v>1</v>
      </c>
      <c r="C2042" s="25">
        <v>46041</v>
      </c>
      <c r="D2042" s="57">
        <f t="shared" ca="1" si="156"/>
        <v>46097</v>
      </c>
      <c r="E2042" s="57" t="str">
        <f t="shared" ca="1" si="157"/>
        <v>1-Months</v>
      </c>
      <c r="F2042" s="57" t="str">
        <f>VLOOKUP(O2042,Stock[],5,FALSE)</f>
        <v>BE</v>
      </c>
      <c r="G2042" s="33" t="s">
        <v>2612</v>
      </c>
      <c r="H2042" s="38" t="s">
        <v>282</v>
      </c>
      <c r="I2042" s="34" t="s">
        <v>2615</v>
      </c>
      <c r="J2042" s="32" t="str">
        <f>VLOOKUP(I2042,Customers[],2,FALSE)</f>
        <v>ကြံတိုင်းအောင်</v>
      </c>
      <c r="K2042" s="32" t="str">
        <f>VLOOKUP(I2042,Customers[],4,FALSE)</f>
        <v>Yamethin</v>
      </c>
      <c r="L2042" s="32" t="str">
        <f>VLOOKUP(Table85[[#This Row],[CustomerID]],Table!H:K,3,0)</f>
        <v>အလယ်ကုန်း</v>
      </c>
      <c r="M2042" s="32" t="str">
        <f>VLOOKUP(I2042,Customers[],5,FALSE)</f>
        <v>Van-1</v>
      </c>
      <c r="N2042" s="34" t="s">
        <v>9</v>
      </c>
      <c r="O2042" s="37" t="s">
        <v>224</v>
      </c>
      <c r="P2042" s="32" t="str">
        <f>VLOOKUP(O2042,Stock[],2,FALSE)</f>
        <v>ချယ်ရီသံပုရာအရက်သန့်ကော် (.6Ltr)</v>
      </c>
      <c r="Q2042" s="35">
        <f>VLOOKUP(O2042,Stock[],3,FALSE)</f>
        <v>0.6</v>
      </c>
      <c r="R2042" s="35">
        <f>VLOOKUP(O2042,Stock[],4,FALSE)</f>
        <v>24</v>
      </c>
      <c r="S2042" s="37"/>
      <c r="T2042" s="35">
        <f>(DailySales!$S2042/DailySales!$R2042)+DailySales!$U2042</f>
        <v>1</v>
      </c>
      <c r="U2042" s="37">
        <v>1</v>
      </c>
      <c r="V2042" s="36">
        <f>+DailySales!$T2042*DailySales!$R2042</f>
        <v>24</v>
      </c>
      <c r="W2042" s="36">
        <f>+DailySales!$V2042*DailySales!$Q2042</f>
        <v>14.399999999999999</v>
      </c>
      <c r="X2042" s="36">
        <f>VLOOKUP(O2042,Stock[],6,FALSE)</f>
        <v>915</v>
      </c>
      <c r="Y2042" s="36">
        <f>+DailySales!$V2042*DailySales!$X2042</f>
        <v>21960</v>
      </c>
      <c r="Z2042" s="37"/>
      <c r="AA2042" s="37"/>
      <c r="AB2042" s="37"/>
      <c r="AC2042" s="37"/>
      <c r="AD2042" s="37"/>
      <c r="AE2042" s="77">
        <v>40</v>
      </c>
      <c r="AF2042" s="87">
        <v>46041</v>
      </c>
      <c r="AG2042" s="39">
        <v>22000</v>
      </c>
      <c r="AH2042" s="87"/>
      <c r="AI2042" s="39"/>
      <c r="AJ2042" s="87"/>
      <c r="AK2042" s="39"/>
      <c r="AL2042" s="34"/>
      <c r="AM2042" s="39"/>
      <c r="AN204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43" spans="1:40" ht="19.5" customHeight="1" x14ac:dyDescent="0.25">
      <c r="A2043" s="32">
        <f t="shared" si="158"/>
        <v>2026</v>
      </c>
      <c r="B2043" s="32">
        <f t="shared" si="159"/>
        <v>1</v>
      </c>
      <c r="C2043" s="25">
        <v>46041</v>
      </c>
      <c r="D2043" s="57">
        <f t="shared" ca="1" si="156"/>
        <v>46097</v>
      </c>
      <c r="E2043" s="57" t="str">
        <f t="shared" ca="1" si="157"/>
        <v>1-Months</v>
      </c>
      <c r="F2043" s="57" t="str">
        <f>VLOOKUP(O2043,Stock[],5,FALSE)</f>
        <v>BE</v>
      </c>
      <c r="G2043" s="33" t="s">
        <v>2612</v>
      </c>
      <c r="H2043" s="38" t="s">
        <v>282</v>
      </c>
      <c r="I2043" s="34" t="s">
        <v>1753</v>
      </c>
      <c r="J2043" s="32" t="str">
        <f>VLOOKUP(I2043,Customers[],2,FALSE)</f>
        <v>ကုန်သည်လက်ဆောင်</v>
      </c>
      <c r="K2043" s="32">
        <f>VLOOKUP(I2043,Customers[],4,FALSE)</f>
        <v>0</v>
      </c>
      <c r="L2043" s="32">
        <f>VLOOKUP(Table85[[#This Row],[CustomerID]],Table!H:K,3,0)</f>
        <v>0</v>
      </c>
      <c r="M2043" s="32">
        <f>VLOOKUP(I2043,Customers[],5,FALSE)</f>
        <v>0</v>
      </c>
      <c r="N2043" s="34" t="s">
        <v>1750</v>
      </c>
      <c r="O2043" s="37" t="s">
        <v>1501</v>
      </c>
      <c r="P2043" s="32" t="str">
        <f>VLOOKUP(O2043,Stock[],2,FALSE)</f>
        <v>ရွှေမင်းသားမန်ကျည်းခေါင်ရည်(.6Ltr)</v>
      </c>
      <c r="Q2043" s="35">
        <f>VLOOKUP(O2043,Stock[],3,FALSE)</f>
        <v>0.6</v>
      </c>
      <c r="R2043" s="35">
        <f>VLOOKUP(O2043,Stock[],4,FALSE)</f>
        <v>12</v>
      </c>
      <c r="S2043" s="37">
        <v>1</v>
      </c>
      <c r="T2043" s="35">
        <f>(DailySales!$S2043/DailySales!$R2043)+DailySales!$U2043</f>
        <v>8.3333333333333329E-2</v>
      </c>
      <c r="U2043" s="37"/>
      <c r="V2043" s="36">
        <f>+DailySales!$T2043*DailySales!$R2043</f>
        <v>1</v>
      </c>
      <c r="W2043" s="36">
        <f>+DailySales!$V2043*DailySales!$Q2043</f>
        <v>0.6</v>
      </c>
      <c r="X2043" s="36">
        <f>VLOOKUP(O2043,Stock[],6,FALSE)</f>
        <v>800</v>
      </c>
      <c r="Y2043" s="36">
        <f>+DailySales!$V2043*DailySales!$X2043</f>
        <v>800</v>
      </c>
      <c r="Z2043" s="37"/>
      <c r="AA2043" s="37"/>
      <c r="AB2043" s="37"/>
      <c r="AC2043" s="37"/>
      <c r="AD2043" s="37"/>
      <c r="AE2043" s="77"/>
      <c r="AF2043" s="87">
        <v>46041</v>
      </c>
      <c r="AG2043" s="39">
        <v>800</v>
      </c>
      <c r="AH2043" s="87"/>
      <c r="AI2043" s="39"/>
      <c r="AJ2043" s="87"/>
      <c r="AK2043" s="39"/>
      <c r="AL2043" s="34"/>
      <c r="AM2043" s="39"/>
      <c r="AN204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44" spans="1:40" ht="19.5" customHeight="1" x14ac:dyDescent="0.25">
      <c r="A2044" s="32">
        <f t="shared" si="158"/>
        <v>2026</v>
      </c>
      <c r="B2044" s="32">
        <f t="shared" si="159"/>
        <v>1</v>
      </c>
      <c r="C2044" s="25">
        <v>46041</v>
      </c>
      <c r="D2044" s="57">
        <f t="shared" ca="1" si="156"/>
        <v>46097</v>
      </c>
      <c r="E2044" s="57" t="str">
        <f t="shared" ca="1" si="157"/>
        <v>1-Months</v>
      </c>
      <c r="F2044" s="57" t="str">
        <f>VLOOKUP(O2044,Stock[],5,FALSE)</f>
        <v>BE</v>
      </c>
      <c r="G2044" s="33" t="s">
        <v>2612</v>
      </c>
      <c r="H2044" s="38" t="s">
        <v>282</v>
      </c>
      <c r="I2044" s="34" t="s">
        <v>1753</v>
      </c>
      <c r="J2044" s="32" t="str">
        <f>VLOOKUP(I2044,Customers[],2,FALSE)</f>
        <v>ကုန်သည်လက်ဆောင်</v>
      </c>
      <c r="K2044" s="32">
        <f>VLOOKUP(I2044,Customers[],4,FALSE)</f>
        <v>0</v>
      </c>
      <c r="L2044" s="32">
        <f>VLOOKUP(Table85[[#This Row],[CustomerID]],Table!H:K,3,0)</f>
        <v>0</v>
      </c>
      <c r="M2044" s="32">
        <f>VLOOKUP(I2044,Customers[],5,FALSE)</f>
        <v>0</v>
      </c>
      <c r="N2044" s="34" t="s">
        <v>1750</v>
      </c>
      <c r="O2044" s="37" t="s">
        <v>224</v>
      </c>
      <c r="P2044" s="32" t="str">
        <f>VLOOKUP(O2044,Stock[],2,FALSE)</f>
        <v>ချယ်ရီသံပုရာအရက်သန့်ကော် (.6Ltr)</v>
      </c>
      <c r="Q2044" s="35">
        <f>VLOOKUP(O2044,Stock[],3,FALSE)</f>
        <v>0.6</v>
      </c>
      <c r="R2044" s="35">
        <f>VLOOKUP(O2044,Stock[],4,FALSE)</f>
        <v>24</v>
      </c>
      <c r="S2044" s="37">
        <v>1</v>
      </c>
      <c r="T2044" s="35">
        <f>(DailySales!$S2044/DailySales!$R2044)+DailySales!$U2044</f>
        <v>4.1666666666666664E-2</v>
      </c>
      <c r="U2044" s="37"/>
      <c r="V2044" s="36">
        <f>+DailySales!$T2044*DailySales!$R2044</f>
        <v>1</v>
      </c>
      <c r="W2044" s="36">
        <f>+DailySales!$V2044*DailySales!$Q2044</f>
        <v>0.6</v>
      </c>
      <c r="X2044" s="36">
        <f>VLOOKUP(O2044,Stock[],6,FALSE)</f>
        <v>915</v>
      </c>
      <c r="Y2044" s="36">
        <f>+DailySales!$V2044*DailySales!$X2044</f>
        <v>915</v>
      </c>
      <c r="Z2044" s="37"/>
      <c r="AA2044" s="37"/>
      <c r="AB2044" s="37"/>
      <c r="AC2044" s="37"/>
      <c r="AD2044" s="37"/>
      <c r="AE2044" s="77"/>
      <c r="AF2044" s="87">
        <v>46041</v>
      </c>
      <c r="AG2044" s="39">
        <v>915</v>
      </c>
      <c r="AH2044" s="87"/>
      <c r="AI2044" s="39"/>
      <c r="AJ2044" s="87"/>
      <c r="AK2044" s="39"/>
      <c r="AL2044" s="34"/>
      <c r="AM2044" s="39"/>
      <c r="AN204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45" spans="1:40" ht="19.5" customHeight="1" x14ac:dyDescent="0.25">
      <c r="A2045" s="32">
        <f t="shared" si="158"/>
        <v>2026</v>
      </c>
      <c r="B2045" s="32">
        <f t="shared" si="159"/>
        <v>1</v>
      </c>
      <c r="C2045" s="25">
        <v>46041</v>
      </c>
      <c r="D2045" s="57">
        <f t="shared" ca="1" si="156"/>
        <v>46097</v>
      </c>
      <c r="E2045" s="57" t="str">
        <f t="shared" ca="1" si="157"/>
        <v>1-Months</v>
      </c>
      <c r="F2045" s="57" t="str">
        <f>VLOOKUP(O2045,Stock[],5,FALSE)</f>
        <v>BE</v>
      </c>
      <c r="G2045" s="33" t="s">
        <v>2616</v>
      </c>
      <c r="H2045" s="38" t="s">
        <v>282</v>
      </c>
      <c r="I2045" s="34" t="s">
        <v>2618</v>
      </c>
      <c r="J2045" s="32" t="str">
        <f>VLOOKUP(I2045,Customers[],2,FALSE)</f>
        <v>ကိုတုတ်</v>
      </c>
      <c r="K2045" s="32" t="str">
        <f>VLOOKUP(I2045,Customers[],4,FALSE)</f>
        <v>Yamethin</v>
      </c>
      <c r="L2045" s="32" t="str">
        <f>VLOOKUP(Table85[[#This Row],[CustomerID]],Table!H:K,3,0)</f>
        <v>အလယ်ကုန်း</v>
      </c>
      <c r="M2045" s="32" t="str">
        <f>VLOOKUP(I2045,Customers[],5,FALSE)</f>
        <v>Van-1</v>
      </c>
      <c r="N2045" s="34" t="s">
        <v>9</v>
      </c>
      <c r="O2045" s="37" t="s">
        <v>225</v>
      </c>
      <c r="P2045" s="32" t="str">
        <f>VLOOKUP(O2045,Stock[],2,FALSE)</f>
        <v>ချယ်ရီသံပုရာအရက်သန့်ကော် (1Ltr)</v>
      </c>
      <c r="Q2045" s="35">
        <f>VLOOKUP(O2045,Stock[],3,FALSE)</f>
        <v>1</v>
      </c>
      <c r="R2045" s="35">
        <f>VLOOKUP(O2045,Stock[],4,FALSE)</f>
        <v>12</v>
      </c>
      <c r="S2045" s="37"/>
      <c r="T2045" s="35">
        <f>(DailySales!$S2045/DailySales!$R2045)+DailySales!$U2045</f>
        <v>2</v>
      </c>
      <c r="U2045" s="37">
        <v>2</v>
      </c>
      <c r="V2045" s="36">
        <f>+DailySales!$T2045*DailySales!$R2045</f>
        <v>24</v>
      </c>
      <c r="W2045" s="36">
        <f>+DailySales!$V2045*DailySales!$Q2045</f>
        <v>24</v>
      </c>
      <c r="X2045" s="36">
        <f>VLOOKUP(O2045,Stock[],6,FALSE)</f>
        <v>1260</v>
      </c>
      <c r="Y2045" s="36">
        <f>+DailySales!$V2045*DailySales!$X2045</f>
        <v>30240</v>
      </c>
      <c r="Z2045" s="37"/>
      <c r="AA2045" s="37"/>
      <c r="AB2045" s="37"/>
      <c r="AC2045" s="37"/>
      <c r="AD2045" s="37"/>
      <c r="AE2045" s="77">
        <v>760</v>
      </c>
      <c r="AF2045" s="87">
        <v>46041</v>
      </c>
      <c r="AG2045" s="39">
        <v>31000</v>
      </c>
      <c r="AH2045" s="87"/>
      <c r="AI2045" s="39"/>
      <c r="AJ2045" s="87"/>
      <c r="AK2045" s="39"/>
      <c r="AL2045" s="34"/>
      <c r="AM2045" s="39"/>
      <c r="AN204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46" spans="1:40" ht="19.5" customHeight="1" x14ac:dyDescent="0.25">
      <c r="A2046" s="32">
        <f t="shared" si="158"/>
        <v>2026</v>
      </c>
      <c r="B2046" s="32">
        <f t="shared" si="159"/>
        <v>1</v>
      </c>
      <c r="C2046" s="25">
        <v>46041</v>
      </c>
      <c r="D2046" s="57">
        <f t="shared" ca="1" si="156"/>
        <v>46097</v>
      </c>
      <c r="E2046" s="57" t="str">
        <f t="shared" ca="1" si="157"/>
        <v>1-Months</v>
      </c>
      <c r="F2046" s="57" t="str">
        <f>VLOOKUP(O2046,Stock[],5,FALSE)</f>
        <v>BE</v>
      </c>
      <c r="G2046" s="33" t="s">
        <v>2616</v>
      </c>
      <c r="H2046" s="38" t="s">
        <v>282</v>
      </c>
      <c r="I2046" s="34" t="s">
        <v>1753</v>
      </c>
      <c r="J2046" s="32" t="str">
        <f>VLOOKUP(I2046,Customers[],2,FALSE)</f>
        <v>ကုန်သည်လက်ဆောင်</v>
      </c>
      <c r="K2046" s="32">
        <f>VLOOKUP(I2046,Customers[],4,FALSE)</f>
        <v>0</v>
      </c>
      <c r="L2046" s="32">
        <f>VLOOKUP(Table85[[#This Row],[CustomerID]],Table!H:K,3,0)</f>
        <v>0</v>
      </c>
      <c r="M2046" s="32">
        <f>VLOOKUP(I2046,Customers[],5,FALSE)</f>
        <v>0</v>
      </c>
      <c r="N2046" s="34" t="s">
        <v>1750</v>
      </c>
      <c r="O2046" s="37" t="s">
        <v>1501</v>
      </c>
      <c r="P2046" s="32" t="str">
        <f>VLOOKUP(O2046,Stock[],2,FALSE)</f>
        <v>ရွှေမင်းသားမန်ကျည်းခေါင်ရည်(.6Ltr)</v>
      </c>
      <c r="Q2046" s="35">
        <f>VLOOKUP(O2046,Stock[],3,FALSE)</f>
        <v>0.6</v>
      </c>
      <c r="R2046" s="35">
        <f>VLOOKUP(O2046,Stock[],4,FALSE)</f>
        <v>12</v>
      </c>
      <c r="S2046" s="37">
        <v>1</v>
      </c>
      <c r="T2046" s="35">
        <f>(DailySales!$S2046/DailySales!$R2046)+DailySales!$U2046</f>
        <v>8.3333333333333329E-2</v>
      </c>
      <c r="U2046" s="37"/>
      <c r="V2046" s="36">
        <f>+DailySales!$T2046*DailySales!$R2046</f>
        <v>1</v>
      </c>
      <c r="W2046" s="36">
        <f>+DailySales!$V2046*DailySales!$Q2046</f>
        <v>0.6</v>
      </c>
      <c r="X2046" s="36">
        <f>VLOOKUP(O2046,Stock[],6,FALSE)</f>
        <v>800</v>
      </c>
      <c r="Y2046" s="36">
        <f>+DailySales!$V2046*DailySales!$X2046</f>
        <v>800</v>
      </c>
      <c r="Z2046" s="37"/>
      <c r="AA2046" s="37"/>
      <c r="AB2046" s="37"/>
      <c r="AC2046" s="37"/>
      <c r="AD2046" s="37"/>
      <c r="AE2046" s="77"/>
      <c r="AF2046" s="87">
        <v>46041</v>
      </c>
      <c r="AG2046" s="39">
        <v>800</v>
      </c>
      <c r="AH2046" s="87"/>
      <c r="AI2046" s="39"/>
      <c r="AJ2046" s="87"/>
      <c r="AK2046" s="39"/>
      <c r="AL2046" s="34"/>
      <c r="AM2046" s="39"/>
      <c r="AN204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47" spans="1:40" ht="19.5" customHeight="1" x14ac:dyDescent="0.25">
      <c r="A2047" s="32">
        <f t="shared" si="158"/>
        <v>2026</v>
      </c>
      <c r="B2047" s="32">
        <f t="shared" si="159"/>
        <v>1</v>
      </c>
      <c r="C2047" s="25">
        <v>46041</v>
      </c>
      <c r="D2047" s="57">
        <f t="shared" ca="1" si="156"/>
        <v>46097</v>
      </c>
      <c r="E2047" s="57" t="str">
        <f t="shared" ca="1" si="157"/>
        <v>1-Months</v>
      </c>
      <c r="F2047" s="57" t="str">
        <f>VLOOKUP(O2047,Stock[],5,FALSE)</f>
        <v>BE</v>
      </c>
      <c r="G2047" s="33" t="s">
        <v>2616</v>
      </c>
      <c r="H2047" s="38" t="s">
        <v>282</v>
      </c>
      <c r="I2047" s="34" t="s">
        <v>1753</v>
      </c>
      <c r="J2047" s="32" t="str">
        <f>VLOOKUP(I2047,Customers[],2,FALSE)</f>
        <v>ကုန်သည်လက်ဆောင်</v>
      </c>
      <c r="K2047" s="32">
        <f>VLOOKUP(I2047,Customers[],4,FALSE)</f>
        <v>0</v>
      </c>
      <c r="L2047" s="32">
        <f>VLOOKUP(Table85[[#This Row],[CustomerID]],Table!H:K,3,0)</f>
        <v>0</v>
      </c>
      <c r="M2047" s="32">
        <f>VLOOKUP(I2047,Customers[],5,FALSE)</f>
        <v>0</v>
      </c>
      <c r="N2047" s="34" t="s">
        <v>1750</v>
      </c>
      <c r="O2047" s="37" t="s">
        <v>225</v>
      </c>
      <c r="P2047" s="32" t="str">
        <f>VLOOKUP(O2047,Stock[],2,FALSE)</f>
        <v>ချယ်ရီသံပုရာအရက်သန့်ကော် (1Ltr)</v>
      </c>
      <c r="Q2047" s="35">
        <f>VLOOKUP(O2047,Stock[],3,FALSE)</f>
        <v>1</v>
      </c>
      <c r="R2047" s="35">
        <f>VLOOKUP(O2047,Stock[],4,FALSE)</f>
        <v>12</v>
      </c>
      <c r="S2047" s="37">
        <v>1</v>
      </c>
      <c r="T2047" s="35">
        <f>(DailySales!$S2047/DailySales!$R2047)+DailySales!$U2047</f>
        <v>8.3333333333333329E-2</v>
      </c>
      <c r="U2047" s="37"/>
      <c r="V2047" s="36">
        <f>+DailySales!$T2047*DailySales!$R2047</f>
        <v>1</v>
      </c>
      <c r="W2047" s="36">
        <f>+DailySales!$V2047*DailySales!$Q2047</f>
        <v>1</v>
      </c>
      <c r="X2047" s="36">
        <f>VLOOKUP(O2047,Stock[],6,FALSE)</f>
        <v>1260</v>
      </c>
      <c r="Y2047" s="36">
        <f>+DailySales!$V2047*DailySales!$X2047</f>
        <v>1260</v>
      </c>
      <c r="Z2047" s="37"/>
      <c r="AA2047" s="37"/>
      <c r="AB2047" s="37"/>
      <c r="AC2047" s="37"/>
      <c r="AD2047" s="37"/>
      <c r="AE2047" s="77"/>
      <c r="AF2047" s="87">
        <v>46041</v>
      </c>
      <c r="AG2047" s="39">
        <v>1260</v>
      </c>
      <c r="AH2047" s="87"/>
      <c r="AI2047" s="39"/>
      <c r="AJ2047" s="87"/>
      <c r="AK2047" s="39"/>
      <c r="AL2047" s="34"/>
      <c r="AM2047" s="39"/>
      <c r="AN204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48" spans="1:40" ht="19.5" customHeight="1" x14ac:dyDescent="0.25">
      <c r="A2048" s="32">
        <f t="shared" si="158"/>
        <v>2026</v>
      </c>
      <c r="B2048" s="32">
        <f t="shared" si="159"/>
        <v>1</v>
      </c>
      <c r="C2048" s="25">
        <v>46041</v>
      </c>
      <c r="D2048" s="57">
        <f t="shared" ca="1" si="156"/>
        <v>46097</v>
      </c>
      <c r="E2048" s="57" t="str">
        <f t="shared" ca="1" si="157"/>
        <v>1-Months</v>
      </c>
      <c r="F2048" s="57" t="str">
        <f>VLOOKUP(O2048,Stock[],5,FALSE)</f>
        <v>BE</v>
      </c>
      <c r="G2048" s="33" t="s">
        <v>2619</v>
      </c>
      <c r="H2048" s="38" t="s">
        <v>282</v>
      </c>
      <c r="I2048" s="34" t="s">
        <v>580</v>
      </c>
      <c r="J2048" s="32" t="str">
        <f>VLOOKUP(I2048,Customers[],2,FALSE)</f>
        <v>မစန်းနုဝေ</v>
      </c>
      <c r="K2048" s="32" t="str">
        <f>VLOOKUP(I2048,Customers[],4,FALSE)</f>
        <v>Pyawbwe</v>
      </c>
      <c r="L2048" s="32" t="str">
        <f>VLOOKUP(Table85[[#This Row],[CustomerID]],Table!H:K,3,0)</f>
        <v>အင်းကုန်း</v>
      </c>
      <c r="M2048" s="32" t="str">
        <f>VLOOKUP(I2048,Customers[],5,FALSE)</f>
        <v>Van-1</v>
      </c>
      <c r="N2048" s="34" t="s">
        <v>9</v>
      </c>
      <c r="O2048" s="37" t="s">
        <v>224</v>
      </c>
      <c r="P2048" s="32" t="str">
        <f>VLOOKUP(O2048,Stock[],2,FALSE)</f>
        <v>ချယ်ရီသံပုရာအရက်သန့်ကော် (.6Ltr)</v>
      </c>
      <c r="Q2048" s="35">
        <f>VLOOKUP(O2048,Stock[],3,FALSE)</f>
        <v>0.6</v>
      </c>
      <c r="R2048" s="35">
        <f>VLOOKUP(O2048,Stock[],4,FALSE)</f>
        <v>24</v>
      </c>
      <c r="S2048" s="37"/>
      <c r="T2048" s="35">
        <f>(DailySales!$S2048/DailySales!$R2048)+DailySales!$U2048</f>
        <v>1</v>
      </c>
      <c r="U2048" s="37">
        <v>1</v>
      </c>
      <c r="V2048" s="36">
        <f>+DailySales!$T2048*DailySales!$R2048</f>
        <v>24</v>
      </c>
      <c r="W2048" s="36">
        <f>+DailySales!$V2048*DailySales!$Q2048</f>
        <v>14.399999999999999</v>
      </c>
      <c r="X2048" s="36">
        <f>VLOOKUP(O2048,Stock[],6,FALSE)</f>
        <v>915</v>
      </c>
      <c r="Y2048" s="36">
        <f>+DailySales!$V2048*DailySales!$X2048</f>
        <v>21960</v>
      </c>
      <c r="Z2048" s="37"/>
      <c r="AA2048" s="37"/>
      <c r="AB2048" s="37"/>
      <c r="AC2048" s="37"/>
      <c r="AD2048" s="37"/>
      <c r="AE2048" s="77">
        <v>40</v>
      </c>
      <c r="AF2048" s="87">
        <v>46041</v>
      </c>
      <c r="AG2048" s="39">
        <v>22000</v>
      </c>
      <c r="AH2048" s="87"/>
      <c r="AI2048" s="39"/>
      <c r="AJ2048" s="87"/>
      <c r="AK2048" s="39"/>
      <c r="AL2048" s="34"/>
      <c r="AM2048" s="39"/>
      <c r="AN204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49" spans="1:40" ht="19.5" customHeight="1" x14ac:dyDescent="0.25">
      <c r="A2049" s="32">
        <f t="shared" si="158"/>
        <v>2026</v>
      </c>
      <c r="B2049" s="32">
        <f t="shared" si="159"/>
        <v>1</v>
      </c>
      <c r="C2049" s="25">
        <v>46041</v>
      </c>
      <c r="D2049" s="57">
        <f t="shared" ca="1" si="156"/>
        <v>46097</v>
      </c>
      <c r="E2049" s="57" t="str">
        <f t="shared" ca="1" si="157"/>
        <v>1-Months</v>
      </c>
      <c r="F2049" s="57" t="str">
        <f>VLOOKUP(O2049,Stock[],5,FALSE)</f>
        <v>BE</v>
      </c>
      <c r="G2049" s="33" t="s">
        <v>2619</v>
      </c>
      <c r="H2049" s="38" t="s">
        <v>282</v>
      </c>
      <c r="I2049" s="34" t="s">
        <v>580</v>
      </c>
      <c r="J2049" s="32" t="str">
        <f>VLOOKUP(I2049,Customers[],2,FALSE)</f>
        <v>မစန်းနုဝေ</v>
      </c>
      <c r="K2049" s="32" t="str">
        <f>VLOOKUP(I2049,Customers[],4,FALSE)</f>
        <v>Pyawbwe</v>
      </c>
      <c r="L2049" s="32" t="str">
        <f>VLOOKUP(Table85[[#This Row],[CustomerID]],Table!H:K,3,0)</f>
        <v>အင်းကုန်း</v>
      </c>
      <c r="M2049" s="32" t="str">
        <f>VLOOKUP(I2049,Customers[],5,FALSE)</f>
        <v>Van-1</v>
      </c>
      <c r="N2049" s="34" t="s">
        <v>9</v>
      </c>
      <c r="O2049" s="37" t="s">
        <v>225</v>
      </c>
      <c r="P2049" s="32" t="str">
        <f>VLOOKUP(O2049,Stock[],2,FALSE)</f>
        <v>ချယ်ရီသံပုရာအရက်သန့်ကော် (1Ltr)</v>
      </c>
      <c r="Q2049" s="35">
        <f>VLOOKUP(O2049,Stock[],3,FALSE)</f>
        <v>1</v>
      </c>
      <c r="R2049" s="35">
        <f>VLOOKUP(O2049,Stock[],4,FALSE)</f>
        <v>12</v>
      </c>
      <c r="S2049" s="37"/>
      <c r="T2049" s="35">
        <f>(DailySales!$S2049/DailySales!$R2049)+DailySales!$U2049</f>
        <v>1</v>
      </c>
      <c r="U2049" s="37">
        <v>1</v>
      </c>
      <c r="V2049" s="36">
        <f>+DailySales!$T2049*DailySales!$R2049</f>
        <v>12</v>
      </c>
      <c r="W2049" s="36">
        <f>+DailySales!$V2049*DailySales!$Q2049</f>
        <v>12</v>
      </c>
      <c r="X2049" s="36">
        <f>VLOOKUP(O2049,Stock[],6,FALSE)</f>
        <v>1260</v>
      </c>
      <c r="Y2049" s="36">
        <f>+DailySales!$V2049*DailySales!$X2049</f>
        <v>15120</v>
      </c>
      <c r="Z2049" s="37"/>
      <c r="AA2049" s="37"/>
      <c r="AB2049" s="37"/>
      <c r="AC2049" s="37"/>
      <c r="AD2049" s="37"/>
      <c r="AE2049" s="77">
        <v>380</v>
      </c>
      <c r="AF2049" s="87">
        <v>46041</v>
      </c>
      <c r="AG2049" s="39">
        <v>15500</v>
      </c>
      <c r="AH2049" s="87"/>
      <c r="AI2049" s="39"/>
      <c r="AJ2049" s="87"/>
      <c r="AK2049" s="39"/>
      <c r="AL2049" s="34"/>
      <c r="AM2049" s="39"/>
      <c r="AN204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50" spans="1:40" ht="19.5" customHeight="1" x14ac:dyDescent="0.25">
      <c r="A2050" s="32">
        <f t="shared" si="158"/>
        <v>2026</v>
      </c>
      <c r="B2050" s="32">
        <f t="shared" si="159"/>
        <v>1</v>
      </c>
      <c r="C2050" s="25">
        <v>46041</v>
      </c>
      <c r="D2050" s="57">
        <f t="shared" ref="D2050:D2113" ca="1" si="160">TODAY()</f>
        <v>46097</v>
      </c>
      <c r="E2050" s="57" t="str">
        <f t="shared" ref="E2050:E2113" ca="1" si="161">DATEDIF(C2050,D2050,"M")&amp;"-Months"</f>
        <v>1-Months</v>
      </c>
      <c r="F2050" s="57" t="str">
        <f>VLOOKUP(O2050,Stock[],5,FALSE)</f>
        <v>BE</v>
      </c>
      <c r="G2050" s="33" t="s">
        <v>2619</v>
      </c>
      <c r="H2050" s="38" t="s">
        <v>282</v>
      </c>
      <c r="I2050" s="34" t="s">
        <v>1753</v>
      </c>
      <c r="J2050" s="32" t="str">
        <f>VLOOKUP(I2050,Customers[],2,FALSE)</f>
        <v>ကုန်သည်လက်ဆောင်</v>
      </c>
      <c r="K2050" s="32">
        <f>VLOOKUP(I2050,Customers[],4,FALSE)</f>
        <v>0</v>
      </c>
      <c r="L2050" s="32">
        <f>VLOOKUP(Table85[[#This Row],[CustomerID]],Table!H:K,3,0)</f>
        <v>0</v>
      </c>
      <c r="M2050" s="32">
        <f>VLOOKUP(I2050,Customers[],5,FALSE)</f>
        <v>0</v>
      </c>
      <c r="N2050" s="34" t="s">
        <v>1750</v>
      </c>
      <c r="O2050" s="37" t="s">
        <v>1395</v>
      </c>
      <c r="P2050" s="32" t="str">
        <f>VLOOKUP(O2050,Stock[],2,FALSE)</f>
        <v>ရွှေမင်းသားမန်ကျည်းခေါင်ရည်</v>
      </c>
      <c r="Q2050" s="35">
        <f>VLOOKUP(O2050,Stock[],3,FALSE)</f>
        <v>0.64</v>
      </c>
      <c r="R2050" s="35">
        <f>VLOOKUP(O2050,Stock[],4,FALSE)</f>
        <v>14</v>
      </c>
      <c r="S2050" s="37">
        <v>2</v>
      </c>
      <c r="T2050" s="35">
        <f>(DailySales!$S2050/DailySales!$R2050)+DailySales!$U2050</f>
        <v>0.14285714285714285</v>
      </c>
      <c r="U2050" s="37"/>
      <c r="V2050" s="36">
        <f>+DailySales!$T2050*DailySales!$R2050</f>
        <v>2</v>
      </c>
      <c r="W2050" s="36">
        <f>+DailySales!$V2050*DailySales!$Q2050</f>
        <v>1.28</v>
      </c>
      <c r="X2050" s="36">
        <f>VLOOKUP(O2050,Stock[],6,FALSE)</f>
        <v>830</v>
      </c>
      <c r="Y2050" s="36">
        <f>+DailySales!$V2050*DailySales!$X2050</f>
        <v>1660</v>
      </c>
      <c r="Z2050" s="37"/>
      <c r="AA2050" s="37"/>
      <c r="AB2050" s="37"/>
      <c r="AC2050" s="37"/>
      <c r="AD2050" s="37"/>
      <c r="AE2050" s="77"/>
      <c r="AF2050" s="87">
        <v>46041</v>
      </c>
      <c r="AG2050" s="39">
        <v>1660</v>
      </c>
      <c r="AH2050" s="87"/>
      <c r="AI2050" s="39"/>
      <c r="AJ2050" s="87"/>
      <c r="AK2050" s="39"/>
      <c r="AL2050" s="34"/>
      <c r="AM2050" s="39"/>
      <c r="AN205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51" spans="1:40" ht="19.5" customHeight="1" x14ac:dyDescent="0.25">
      <c r="A2051" s="32">
        <f t="shared" si="158"/>
        <v>2026</v>
      </c>
      <c r="B2051" s="32">
        <f t="shared" si="159"/>
        <v>1</v>
      </c>
      <c r="C2051" s="25">
        <v>46041</v>
      </c>
      <c r="D2051" s="57">
        <f t="shared" ca="1" si="160"/>
        <v>46097</v>
      </c>
      <c r="E2051" s="57" t="str">
        <f t="shared" ca="1" si="161"/>
        <v>1-Months</v>
      </c>
      <c r="F2051" s="57" t="str">
        <f>VLOOKUP(O2051,Stock[],5,FALSE)</f>
        <v>BE</v>
      </c>
      <c r="G2051" s="33" t="s">
        <v>2620</v>
      </c>
      <c r="H2051" s="38" t="s">
        <v>282</v>
      </c>
      <c r="I2051" s="34" t="s">
        <v>2622</v>
      </c>
      <c r="J2051" s="32" t="str">
        <f>VLOOKUP(I2051,Customers[],2,FALSE)</f>
        <v>မတိုးတိုးယဉ်</v>
      </c>
      <c r="K2051" s="32" t="str">
        <f>VLOOKUP(I2051,Customers[],4,FALSE)</f>
        <v>Yamethin</v>
      </c>
      <c r="L2051" s="32" t="str">
        <f>VLOOKUP(Table85[[#This Row],[CustomerID]],Table!H:K,3,0)</f>
        <v>ကုက္ကိုကုန်း</v>
      </c>
      <c r="M2051" s="32" t="str">
        <f>VLOOKUP(I2051,Customers[],5,FALSE)</f>
        <v>Van-1</v>
      </c>
      <c r="N2051" s="34" t="s">
        <v>9</v>
      </c>
      <c r="O2051" s="37" t="s">
        <v>1501</v>
      </c>
      <c r="P2051" s="32" t="str">
        <f>VLOOKUP(O2051,Stock[],2,FALSE)</f>
        <v>ရွှေမင်းသားမန်ကျည်းခေါင်ရည်(.6Ltr)</v>
      </c>
      <c r="Q2051" s="35">
        <f>VLOOKUP(O2051,Stock[],3,FALSE)</f>
        <v>0.6</v>
      </c>
      <c r="R2051" s="35">
        <f>VLOOKUP(O2051,Stock[],4,FALSE)</f>
        <v>12</v>
      </c>
      <c r="S2051" s="37"/>
      <c r="T2051" s="35">
        <f>(DailySales!$S2051/DailySales!$R2051)+DailySales!$U2051</f>
        <v>1</v>
      </c>
      <c r="U2051" s="37">
        <v>1</v>
      </c>
      <c r="V2051" s="36">
        <f>+DailySales!$T2051*DailySales!$R2051</f>
        <v>12</v>
      </c>
      <c r="W2051" s="36">
        <f>+DailySales!$V2051*DailySales!$Q2051</f>
        <v>7.1999999999999993</v>
      </c>
      <c r="X2051" s="36">
        <f>VLOOKUP(O2051,Stock[],6,FALSE)</f>
        <v>800</v>
      </c>
      <c r="Y2051" s="36">
        <f>+DailySales!$V2051*DailySales!$X2051</f>
        <v>9600</v>
      </c>
      <c r="Z2051" s="37"/>
      <c r="AA2051" s="37"/>
      <c r="AB2051" s="37"/>
      <c r="AC2051" s="37"/>
      <c r="AD2051" s="37"/>
      <c r="AE2051" s="77"/>
      <c r="AF2051" s="87">
        <v>46041</v>
      </c>
      <c r="AG2051" s="39">
        <v>9600</v>
      </c>
      <c r="AH2051" s="87"/>
      <c r="AI2051" s="39"/>
      <c r="AJ2051" s="87"/>
      <c r="AK2051" s="39"/>
      <c r="AL2051" s="34"/>
      <c r="AM2051" s="39"/>
      <c r="AN205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52" spans="1:40" ht="19.5" customHeight="1" x14ac:dyDescent="0.25">
      <c r="A2052" s="32">
        <f t="shared" si="158"/>
        <v>2026</v>
      </c>
      <c r="B2052" s="32">
        <f t="shared" si="159"/>
        <v>1</v>
      </c>
      <c r="C2052" s="25">
        <v>46041</v>
      </c>
      <c r="D2052" s="57">
        <f t="shared" ca="1" si="160"/>
        <v>46097</v>
      </c>
      <c r="E2052" s="57" t="str">
        <f t="shared" ca="1" si="161"/>
        <v>1-Months</v>
      </c>
      <c r="F2052" s="57" t="str">
        <f>VLOOKUP(O2052,Stock[],5,FALSE)</f>
        <v>BE</v>
      </c>
      <c r="G2052" s="33" t="s">
        <v>2620</v>
      </c>
      <c r="H2052" s="38" t="s">
        <v>282</v>
      </c>
      <c r="I2052" s="34" t="s">
        <v>2622</v>
      </c>
      <c r="J2052" s="32" t="str">
        <f>VLOOKUP(I2052,Customers[],2,FALSE)</f>
        <v>မတိုးတိုးယဉ်</v>
      </c>
      <c r="K2052" s="32" t="str">
        <f>VLOOKUP(I2052,Customers[],4,FALSE)</f>
        <v>Yamethin</v>
      </c>
      <c r="L2052" s="32" t="str">
        <f>VLOOKUP(Table85[[#This Row],[CustomerID]],Table!H:K,3,0)</f>
        <v>ကုက္ကိုကုန်း</v>
      </c>
      <c r="M2052" s="32" t="str">
        <f>VLOOKUP(I2052,Customers[],5,FALSE)</f>
        <v>Van-1</v>
      </c>
      <c r="N2052" s="34" t="s">
        <v>9</v>
      </c>
      <c r="O2052" s="37" t="s">
        <v>224</v>
      </c>
      <c r="P2052" s="32" t="str">
        <f>VLOOKUP(O2052,Stock[],2,FALSE)</f>
        <v>ချယ်ရီသံပုရာအရက်သန့်ကော် (.6Ltr)</v>
      </c>
      <c r="Q2052" s="35">
        <f>VLOOKUP(O2052,Stock[],3,FALSE)</f>
        <v>0.6</v>
      </c>
      <c r="R2052" s="35">
        <f>VLOOKUP(O2052,Stock[],4,FALSE)</f>
        <v>24</v>
      </c>
      <c r="S2052" s="37"/>
      <c r="T2052" s="35">
        <f>(DailySales!$S2052/DailySales!$R2052)+DailySales!$U2052</f>
        <v>1</v>
      </c>
      <c r="U2052" s="37">
        <v>1</v>
      </c>
      <c r="V2052" s="36">
        <f>+DailySales!$T2052*DailySales!$R2052</f>
        <v>24</v>
      </c>
      <c r="W2052" s="36">
        <f>+DailySales!$V2052*DailySales!$Q2052</f>
        <v>14.399999999999999</v>
      </c>
      <c r="X2052" s="36">
        <f>VLOOKUP(O2052,Stock[],6,FALSE)</f>
        <v>915</v>
      </c>
      <c r="Y2052" s="36">
        <f>+DailySales!$V2052*DailySales!$X2052</f>
        <v>21960</v>
      </c>
      <c r="Z2052" s="37"/>
      <c r="AA2052" s="37"/>
      <c r="AB2052" s="37"/>
      <c r="AC2052" s="37"/>
      <c r="AD2052" s="37"/>
      <c r="AE2052" s="77">
        <v>40</v>
      </c>
      <c r="AF2052" s="87">
        <v>46041</v>
      </c>
      <c r="AG2052" s="39">
        <v>22000</v>
      </c>
      <c r="AH2052" s="87"/>
      <c r="AI2052" s="39"/>
      <c r="AJ2052" s="87"/>
      <c r="AK2052" s="39"/>
      <c r="AL2052" s="34"/>
      <c r="AM2052" s="39"/>
      <c r="AN205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53" spans="1:40" ht="19.5" customHeight="1" x14ac:dyDescent="0.25">
      <c r="A2053" s="32">
        <f t="shared" si="158"/>
        <v>2026</v>
      </c>
      <c r="B2053" s="32">
        <f t="shared" si="159"/>
        <v>1</v>
      </c>
      <c r="C2053" s="25">
        <v>46041</v>
      </c>
      <c r="D2053" s="57">
        <f t="shared" ca="1" si="160"/>
        <v>46097</v>
      </c>
      <c r="E2053" s="57" t="str">
        <f t="shared" ca="1" si="161"/>
        <v>1-Months</v>
      </c>
      <c r="F2053" s="57" t="str">
        <f>VLOOKUP(O2053,Stock[],5,FALSE)</f>
        <v>BE</v>
      </c>
      <c r="G2053" s="33" t="s">
        <v>2620</v>
      </c>
      <c r="H2053" s="38" t="s">
        <v>282</v>
      </c>
      <c r="I2053" s="34" t="s">
        <v>2622</v>
      </c>
      <c r="J2053" s="32" t="str">
        <f>VLOOKUP(I2053,Customers[],2,FALSE)</f>
        <v>မတိုးတိုးယဉ်</v>
      </c>
      <c r="K2053" s="32" t="str">
        <f>VLOOKUP(I2053,Customers[],4,FALSE)</f>
        <v>Yamethin</v>
      </c>
      <c r="L2053" s="32" t="str">
        <f>VLOOKUP(Table85[[#This Row],[CustomerID]],Table!H:K,3,0)</f>
        <v>ကုက္ကိုကုန်း</v>
      </c>
      <c r="M2053" s="32" t="str">
        <f>VLOOKUP(I2053,Customers[],5,FALSE)</f>
        <v>Van-1</v>
      </c>
      <c r="N2053" s="34" t="s">
        <v>9</v>
      </c>
      <c r="O2053" s="37" t="s">
        <v>225</v>
      </c>
      <c r="P2053" s="32" t="str">
        <f>VLOOKUP(O2053,Stock[],2,FALSE)</f>
        <v>ချယ်ရီသံပုရာအရက်သန့်ကော် (1Ltr)</v>
      </c>
      <c r="Q2053" s="35">
        <f>VLOOKUP(O2053,Stock[],3,FALSE)</f>
        <v>1</v>
      </c>
      <c r="R2053" s="35">
        <f>VLOOKUP(O2053,Stock[],4,FALSE)</f>
        <v>12</v>
      </c>
      <c r="S2053" s="37"/>
      <c r="T2053" s="35">
        <f>(DailySales!$S2053/DailySales!$R2053)+DailySales!$U2053</f>
        <v>1</v>
      </c>
      <c r="U2053" s="37">
        <v>1</v>
      </c>
      <c r="V2053" s="36">
        <f>+DailySales!$T2053*DailySales!$R2053</f>
        <v>12</v>
      </c>
      <c r="W2053" s="36">
        <f>+DailySales!$V2053*DailySales!$Q2053</f>
        <v>12</v>
      </c>
      <c r="X2053" s="36">
        <f>VLOOKUP(O2053,Stock[],6,FALSE)</f>
        <v>1260</v>
      </c>
      <c r="Y2053" s="36">
        <f>+DailySales!$V2053*DailySales!$X2053</f>
        <v>15120</v>
      </c>
      <c r="Z2053" s="37"/>
      <c r="AA2053" s="37"/>
      <c r="AB2053" s="37"/>
      <c r="AC2053" s="37"/>
      <c r="AD2053" s="37"/>
      <c r="AE2053" s="77">
        <v>380</v>
      </c>
      <c r="AF2053" s="87">
        <v>46041</v>
      </c>
      <c r="AG2053" s="39">
        <v>15500</v>
      </c>
      <c r="AH2053" s="87"/>
      <c r="AI2053" s="39"/>
      <c r="AJ2053" s="87"/>
      <c r="AK2053" s="39"/>
      <c r="AL2053" s="34"/>
      <c r="AM2053" s="39"/>
      <c r="AN205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54" spans="1:40" ht="19.5" customHeight="1" x14ac:dyDescent="0.25">
      <c r="A2054" s="32">
        <f t="shared" si="158"/>
        <v>2026</v>
      </c>
      <c r="B2054" s="32">
        <f t="shared" si="159"/>
        <v>1</v>
      </c>
      <c r="C2054" s="25">
        <v>46041</v>
      </c>
      <c r="D2054" s="57">
        <f t="shared" ca="1" si="160"/>
        <v>46097</v>
      </c>
      <c r="E2054" s="57" t="str">
        <f t="shared" ca="1" si="161"/>
        <v>1-Months</v>
      </c>
      <c r="F2054" s="57" t="str">
        <f>VLOOKUP(O2054,Stock[],5,FALSE)</f>
        <v>BE</v>
      </c>
      <c r="G2054" s="33" t="s">
        <v>2620</v>
      </c>
      <c r="H2054" s="38" t="s">
        <v>282</v>
      </c>
      <c r="I2054" s="34" t="s">
        <v>1753</v>
      </c>
      <c r="J2054" s="32" t="str">
        <f>VLOOKUP(I2054,Customers[],2,FALSE)</f>
        <v>ကုန်သည်လက်ဆောင်</v>
      </c>
      <c r="K2054" s="32">
        <f>VLOOKUP(I2054,Customers[],4,FALSE)</f>
        <v>0</v>
      </c>
      <c r="L2054" s="32">
        <f>VLOOKUP(Table85[[#This Row],[CustomerID]],Table!H:K,3,0)</f>
        <v>0</v>
      </c>
      <c r="M2054" s="32">
        <f>VLOOKUP(I2054,Customers[],5,FALSE)</f>
        <v>0</v>
      </c>
      <c r="N2054" s="34" t="s">
        <v>1750</v>
      </c>
      <c r="O2054" s="37" t="s">
        <v>1501</v>
      </c>
      <c r="P2054" s="32" t="str">
        <f>VLOOKUP(O2054,Stock[],2,FALSE)</f>
        <v>ရွှေမင်းသားမန်ကျည်းခေါင်ရည်(.6Ltr)</v>
      </c>
      <c r="Q2054" s="35">
        <f>VLOOKUP(O2054,Stock[],3,FALSE)</f>
        <v>0.6</v>
      </c>
      <c r="R2054" s="35">
        <f>VLOOKUP(O2054,Stock[],4,FALSE)</f>
        <v>12</v>
      </c>
      <c r="S2054" s="37">
        <v>2</v>
      </c>
      <c r="T2054" s="35">
        <f>(DailySales!$S2054/DailySales!$R2054)+DailySales!$U2054</f>
        <v>0.16666666666666666</v>
      </c>
      <c r="U2054" s="37"/>
      <c r="V2054" s="36">
        <f>+DailySales!$T2054*DailySales!$R2054</f>
        <v>2</v>
      </c>
      <c r="W2054" s="36">
        <f>+DailySales!$V2054*DailySales!$Q2054</f>
        <v>1.2</v>
      </c>
      <c r="X2054" s="36">
        <f>VLOOKUP(O2054,Stock[],6,FALSE)</f>
        <v>800</v>
      </c>
      <c r="Y2054" s="36">
        <f>+DailySales!$V2054*DailySales!$X2054</f>
        <v>1600</v>
      </c>
      <c r="Z2054" s="37"/>
      <c r="AA2054" s="37"/>
      <c r="AB2054" s="37"/>
      <c r="AC2054" s="37"/>
      <c r="AD2054" s="37"/>
      <c r="AE2054" s="77"/>
      <c r="AF2054" s="87">
        <v>46041</v>
      </c>
      <c r="AG2054" s="39">
        <v>1600</v>
      </c>
      <c r="AH2054" s="87"/>
      <c r="AI2054" s="39"/>
      <c r="AJ2054" s="87"/>
      <c r="AK2054" s="39"/>
      <c r="AL2054" s="34"/>
      <c r="AM2054" s="39"/>
      <c r="AN205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55" spans="1:40" ht="19.5" customHeight="1" x14ac:dyDescent="0.25">
      <c r="A2055" s="32">
        <f t="shared" si="158"/>
        <v>2026</v>
      </c>
      <c r="B2055" s="32">
        <f t="shared" si="159"/>
        <v>1</v>
      </c>
      <c r="C2055" s="25">
        <v>46041</v>
      </c>
      <c r="D2055" s="57">
        <f t="shared" ca="1" si="160"/>
        <v>46097</v>
      </c>
      <c r="E2055" s="57" t="str">
        <f t="shared" ca="1" si="161"/>
        <v>1-Months</v>
      </c>
      <c r="F2055" s="57" t="str">
        <f>VLOOKUP(O2055,Stock[],5,FALSE)</f>
        <v>BE</v>
      </c>
      <c r="G2055" s="33" t="s">
        <v>2620</v>
      </c>
      <c r="H2055" s="38" t="s">
        <v>282</v>
      </c>
      <c r="I2055" s="34" t="s">
        <v>1753</v>
      </c>
      <c r="J2055" s="32" t="str">
        <f>VLOOKUP(I2055,Customers[],2,FALSE)</f>
        <v>ကုန်သည်လက်ဆောင်</v>
      </c>
      <c r="K2055" s="32">
        <f>VLOOKUP(I2055,Customers[],4,FALSE)</f>
        <v>0</v>
      </c>
      <c r="L2055" s="32">
        <f>VLOOKUP(Table85[[#This Row],[CustomerID]],Table!H:K,3,0)</f>
        <v>0</v>
      </c>
      <c r="M2055" s="32">
        <f>VLOOKUP(I2055,Customers[],5,FALSE)</f>
        <v>0</v>
      </c>
      <c r="N2055" s="34" t="s">
        <v>1750</v>
      </c>
      <c r="O2055" s="37" t="s">
        <v>225</v>
      </c>
      <c r="P2055" s="32" t="str">
        <f>VLOOKUP(O2055,Stock[],2,FALSE)</f>
        <v>ချယ်ရီသံပုရာအရက်သန့်ကော် (1Ltr)</v>
      </c>
      <c r="Q2055" s="35">
        <f>VLOOKUP(O2055,Stock[],3,FALSE)</f>
        <v>1</v>
      </c>
      <c r="R2055" s="35">
        <f>VLOOKUP(O2055,Stock[],4,FALSE)</f>
        <v>12</v>
      </c>
      <c r="S2055" s="37">
        <v>1</v>
      </c>
      <c r="T2055" s="35">
        <f>(DailySales!$S2055/DailySales!$R2055)+DailySales!$U2055</f>
        <v>8.3333333333333329E-2</v>
      </c>
      <c r="U2055" s="37"/>
      <c r="V2055" s="36">
        <f>+DailySales!$T2055*DailySales!$R2055</f>
        <v>1</v>
      </c>
      <c r="W2055" s="36">
        <f>+DailySales!$V2055*DailySales!$Q2055</f>
        <v>1</v>
      </c>
      <c r="X2055" s="36">
        <f>VLOOKUP(O2055,Stock[],6,FALSE)</f>
        <v>1260</v>
      </c>
      <c r="Y2055" s="36">
        <f>+DailySales!$V2055*DailySales!$X2055</f>
        <v>1260</v>
      </c>
      <c r="Z2055" s="37"/>
      <c r="AA2055" s="37"/>
      <c r="AB2055" s="37"/>
      <c r="AC2055" s="37"/>
      <c r="AD2055" s="37"/>
      <c r="AE2055" s="77"/>
      <c r="AF2055" s="87">
        <v>46041</v>
      </c>
      <c r="AG2055" s="39">
        <v>1260</v>
      </c>
      <c r="AH2055" s="87"/>
      <c r="AI2055" s="39"/>
      <c r="AJ2055" s="87"/>
      <c r="AK2055" s="39"/>
      <c r="AL2055" s="34"/>
      <c r="AM2055" s="39"/>
      <c r="AN205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56" spans="1:40" ht="19.5" customHeight="1" x14ac:dyDescent="0.25">
      <c r="A2056" s="32">
        <f t="shared" ref="A2056:A2119" si="162">YEAR(C2056)</f>
        <v>2026</v>
      </c>
      <c r="B2056" s="32">
        <f t="shared" ref="B2056:B2119" si="163">MONTH(C2056)</f>
        <v>1</v>
      </c>
      <c r="C2056" s="25">
        <v>46041</v>
      </c>
      <c r="D2056" s="57">
        <f t="shared" ca="1" si="160"/>
        <v>46097</v>
      </c>
      <c r="E2056" s="57" t="str">
        <f t="shared" ca="1" si="161"/>
        <v>1-Months</v>
      </c>
      <c r="F2056" s="57" t="str">
        <f>VLOOKUP(O2056,Stock[],5,FALSE)</f>
        <v>BE</v>
      </c>
      <c r="G2056" s="33" t="s">
        <v>2623</v>
      </c>
      <c r="H2056" s="38" t="s">
        <v>282</v>
      </c>
      <c r="I2056" s="34" t="s">
        <v>2625</v>
      </c>
      <c r="J2056" s="32" t="str">
        <f>VLOOKUP(I2056,Customers[],2,FALSE)</f>
        <v>ဒေါ်ခိုင်ကြီး</v>
      </c>
      <c r="K2056" s="32" t="str">
        <f>VLOOKUP(I2056,Customers[],4,FALSE)</f>
        <v>Yamethin</v>
      </c>
      <c r="L2056" s="32" t="str">
        <f>VLOOKUP(Table85[[#This Row],[CustomerID]],Table!H:K,3,0)</f>
        <v>ကုက္ကိုကုန်း</v>
      </c>
      <c r="M2056" s="32" t="str">
        <f>VLOOKUP(I2056,Customers[],5,FALSE)</f>
        <v>Van-1</v>
      </c>
      <c r="N2056" s="34" t="s">
        <v>9</v>
      </c>
      <c r="O2056" s="37" t="s">
        <v>1777</v>
      </c>
      <c r="P2056" s="32" t="str">
        <f>VLOOKUP(O2056,Stock[],2,FALSE)</f>
        <v>ရွှေမန်းကော်(1Ltr)</v>
      </c>
      <c r="Q2056" s="35">
        <f>VLOOKUP(O2056,Stock[],3,FALSE)</f>
        <v>1</v>
      </c>
      <c r="R2056" s="35">
        <f>VLOOKUP(O2056,Stock[],4,FALSE)</f>
        <v>12</v>
      </c>
      <c r="S2056" s="37"/>
      <c r="T2056" s="35">
        <f>(DailySales!$S2056/DailySales!$R2056)+DailySales!$U2056</f>
        <v>1</v>
      </c>
      <c r="U2056" s="37">
        <v>1</v>
      </c>
      <c r="V2056" s="36">
        <f>+DailySales!$T2056*DailySales!$R2056</f>
        <v>12</v>
      </c>
      <c r="W2056" s="36">
        <f>+DailySales!$V2056*DailySales!$Q2056</f>
        <v>12</v>
      </c>
      <c r="X2056" s="36">
        <f>VLOOKUP(O2056,Stock[],6,FALSE)</f>
        <v>1600</v>
      </c>
      <c r="Y2056" s="36">
        <f>+DailySales!$V2056*DailySales!$X2056</f>
        <v>19200</v>
      </c>
      <c r="Z2056" s="37"/>
      <c r="AA2056" s="37"/>
      <c r="AB2056" s="37"/>
      <c r="AC2056" s="37"/>
      <c r="AD2056" s="37"/>
      <c r="AE2056" s="77"/>
      <c r="AF2056" s="87">
        <v>46041</v>
      </c>
      <c r="AG2056" s="39">
        <v>19200</v>
      </c>
      <c r="AH2056" s="87"/>
      <c r="AI2056" s="39"/>
      <c r="AJ2056" s="87"/>
      <c r="AK2056" s="39"/>
      <c r="AL2056" s="34"/>
      <c r="AM2056" s="39"/>
      <c r="AN205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57" spans="1:40" ht="19.5" customHeight="1" x14ac:dyDescent="0.25">
      <c r="A2057" s="32">
        <f t="shared" si="162"/>
        <v>2026</v>
      </c>
      <c r="B2057" s="32">
        <f t="shared" si="163"/>
        <v>1</v>
      </c>
      <c r="C2057" s="25">
        <v>46041</v>
      </c>
      <c r="D2057" s="57">
        <f t="shared" ca="1" si="160"/>
        <v>46097</v>
      </c>
      <c r="E2057" s="57" t="str">
        <f t="shared" ca="1" si="161"/>
        <v>1-Months</v>
      </c>
      <c r="F2057" s="57" t="str">
        <f>VLOOKUP(O2057,Stock[],5,FALSE)</f>
        <v>BE</v>
      </c>
      <c r="G2057" s="33" t="s">
        <v>2623</v>
      </c>
      <c r="H2057" s="38" t="s">
        <v>282</v>
      </c>
      <c r="I2057" s="34" t="s">
        <v>1753</v>
      </c>
      <c r="J2057" s="32" t="str">
        <f>VLOOKUP(I2057,Customers[],2,FALSE)</f>
        <v>ကုန်သည်လက်ဆောင်</v>
      </c>
      <c r="K2057" s="32">
        <f>VLOOKUP(I2057,Customers[],4,FALSE)</f>
        <v>0</v>
      </c>
      <c r="L2057" s="32">
        <f>VLOOKUP(Table85[[#This Row],[CustomerID]],Table!H:K,3,0)</f>
        <v>0</v>
      </c>
      <c r="M2057" s="32">
        <f>VLOOKUP(I2057,Customers[],5,FALSE)</f>
        <v>0</v>
      </c>
      <c r="N2057" s="34" t="s">
        <v>1750</v>
      </c>
      <c r="O2057" s="37" t="s">
        <v>1777</v>
      </c>
      <c r="P2057" s="32" t="str">
        <f>VLOOKUP(O2057,Stock[],2,FALSE)</f>
        <v>ရွှေမန်းကော်(1Ltr)</v>
      </c>
      <c r="Q2057" s="35">
        <f>VLOOKUP(O2057,Stock[],3,FALSE)</f>
        <v>1</v>
      </c>
      <c r="R2057" s="35">
        <f>VLOOKUP(O2057,Stock[],4,FALSE)</f>
        <v>12</v>
      </c>
      <c r="S2057" s="37">
        <v>1</v>
      </c>
      <c r="T2057" s="35">
        <f>(DailySales!$S2057/DailySales!$R2057)+DailySales!$U2057</f>
        <v>8.3333333333333329E-2</v>
      </c>
      <c r="U2057" s="37"/>
      <c r="V2057" s="36">
        <f>+DailySales!$T2057*DailySales!$R2057</f>
        <v>1</v>
      </c>
      <c r="W2057" s="36">
        <f>+DailySales!$V2057*DailySales!$Q2057</f>
        <v>1</v>
      </c>
      <c r="X2057" s="36">
        <f>VLOOKUP(O2057,Stock[],6,FALSE)</f>
        <v>1600</v>
      </c>
      <c r="Y2057" s="36">
        <f>+DailySales!$V2057*DailySales!$X2057</f>
        <v>1600</v>
      </c>
      <c r="Z2057" s="37"/>
      <c r="AA2057" s="37"/>
      <c r="AB2057" s="37"/>
      <c r="AC2057" s="37"/>
      <c r="AD2057" s="37"/>
      <c r="AE2057" s="77"/>
      <c r="AF2057" s="87">
        <v>46041</v>
      </c>
      <c r="AG2057" s="39">
        <v>1600</v>
      </c>
      <c r="AH2057" s="87"/>
      <c r="AI2057" s="39"/>
      <c r="AJ2057" s="87"/>
      <c r="AK2057" s="39"/>
      <c r="AL2057" s="34"/>
      <c r="AM2057" s="39"/>
      <c r="AN205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58" spans="1:40" ht="19.5" customHeight="1" x14ac:dyDescent="0.25">
      <c r="A2058" s="32">
        <f t="shared" si="162"/>
        <v>2026</v>
      </c>
      <c r="B2058" s="32">
        <f t="shared" si="163"/>
        <v>1</v>
      </c>
      <c r="C2058" s="25">
        <v>46041</v>
      </c>
      <c r="D2058" s="57">
        <f t="shared" ca="1" si="160"/>
        <v>46097</v>
      </c>
      <c r="E2058" s="57" t="str">
        <f t="shared" ca="1" si="161"/>
        <v>1-Months</v>
      </c>
      <c r="F2058" s="57" t="str">
        <f>VLOOKUP(O2058,Stock[],5,FALSE)</f>
        <v>BE</v>
      </c>
      <c r="G2058" s="33" t="s">
        <v>2623</v>
      </c>
      <c r="H2058" s="38" t="s">
        <v>282</v>
      </c>
      <c r="I2058" s="34" t="s">
        <v>1753</v>
      </c>
      <c r="J2058" s="32" t="str">
        <f>VLOOKUP(I2058,Customers[],2,FALSE)</f>
        <v>ကုန်သည်လက်ဆောင်</v>
      </c>
      <c r="K2058" s="32">
        <f>VLOOKUP(I2058,Customers[],4,FALSE)</f>
        <v>0</v>
      </c>
      <c r="L2058" s="32">
        <f>VLOOKUP(Table85[[#This Row],[CustomerID]],Table!H:K,3,0)</f>
        <v>0</v>
      </c>
      <c r="M2058" s="32">
        <f>VLOOKUP(I2058,Customers[],5,FALSE)</f>
        <v>0</v>
      </c>
      <c r="N2058" s="34" t="s">
        <v>1750</v>
      </c>
      <c r="O2058" s="37" t="s">
        <v>1395</v>
      </c>
      <c r="P2058" s="32" t="str">
        <f>VLOOKUP(O2058,Stock[],2,FALSE)</f>
        <v>ရွှေမင်းသားမန်ကျည်းခေါင်ရည်</v>
      </c>
      <c r="Q2058" s="35">
        <f>VLOOKUP(O2058,Stock[],3,FALSE)</f>
        <v>0.64</v>
      </c>
      <c r="R2058" s="35">
        <f>VLOOKUP(O2058,Stock[],4,FALSE)</f>
        <v>14</v>
      </c>
      <c r="S2058" s="37">
        <v>2</v>
      </c>
      <c r="T2058" s="35">
        <f>(DailySales!$S2058/DailySales!$R2058)+DailySales!$U2058</f>
        <v>0.14285714285714285</v>
      </c>
      <c r="U2058" s="37"/>
      <c r="V2058" s="36">
        <f>+DailySales!$T2058*DailySales!$R2058</f>
        <v>2</v>
      </c>
      <c r="W2058" s="36">
        <f>+DailySales!$V2058*DailySales!$Q2058</f>
        <v>1.28</v>
      </c>
      <c r="X2058" s="36">
        <f>VLOOKUP(O2058,Stock[],6,FALSE)</f>
        <v>830</v>
      </c>
      <c r="Y2058" s="36">
        <f>+DailySales!$V2058*DailySales!$X2058</f>
        <v>1660</v>
      </c>
      <c r="Z2058" s="37"/>
      <c r="AA2058" s="37"/>
      <c r="AB2058" s="37"/>
      <c r="AC2058" s="37"/>
      <c r="AD2058" s="37"/>
      <c r="AE2058" s="77"/>
      <c r="AF2058" s="87">
        <v>46041</v>
      </c>
      <c r="AG2058" s="39">
        <v>1660</v>
      </c>
      <c r="AH2058" s="87"/>
      <c r="AI2058" s="39"/>
      <c r="AJ2058" s="87"/>
      <c r="AK2058" s="39"/>
      <c r="AL2058" s="34"/>
      <c r="AM2058" s="39"/>
      <c r="AN205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59" spans="1:40" ht="19.5" customHeight="1" x14ac:dyDescent="0.25">
      <c r="A2059" s="32">
        <f t="shared" si="162"/>
        <v>2026</v>
      </c>
      <c r="B2059" s="32">
        <f t="shared" si="163"/>
        <v>1</v>
      </c>
      <c r="C2059" s="25">
        <v>46041</v>
      </c>
      <c r="D2059" s="57">
        <f t="shared" ca="1" si="160"/>
        <v>46097</v>
      </c>
      <c r="E2059" s="57" t="str">
        <f t="shared" ca="1" si="161"/>
        <v>1-Months</v>
      </c>
      <c r="F2059" s="57" t="str">
        <f>VLOOKUP(O2059,Stock[],5,FALSE)</f>
        <v>BE</v>
      </c>
      <c r="G2059" s="33" t="s">
        <v>2626</v>
      </c>
      <c r="H2059" s="38" t="s">
        <v>282</v>
      </c>
      <c r="I2059" s="34" t="s">
        <v>2628</v>
      </c>
      <c r="J2059" s="32" t="str">
        <f>VLOOKUP(I2059,Customers[],2,FALSE)</f>
        <v>မိဘအရိပ်</v>
      </c>
      <c r="K2059" s="32" t="str">
        <f>VLOOKUP(I2059,Customers[],4,FALSE)</f>
        <v>Yamethin</v>
      </c>
      <c r="L2059" s="32" t="str">
        <f>VLOOKUP(Table85[[#This Row],[CustomerID]],Table!H:K,3,0)</f>
        <v>ကျီစု</v>
      </c>
      <c r="M2059" s="32" t="str">
        <f>VLOOKUP(I2059,Customers[],5,FALSE)</f>
        <v>Van-1</v>
      </c>
      <c r="N2059" s="34" t="s">
        <v>9</v>
      </c>
      <c r="O2059" s="37" t="s">
        <v>1419</v>
      </c>
      <c r="P2059" s="32" t="str">
        <f>VLOOKUP(O2059,Stock[],2,FALSE)</f>
        <v>မိုးနဲကွန်ကီး ကော် (1L)</v>
      </c>
      <c r="Q2059" s="35">
        <f>VLOOKUP(O2059,Stock[],3,FALSE)</f>
        <v>1</v>
      </c>
      <c r="R2059" s="35">
        <f>VLOOKUP(O2059,Stock[],4,FALSE)</f>
        <v>12</v>
      </c>
      <c r="S2059" s="37"/>
      <c r="T2059" s="35">
        <f>(DailySales!$S2059/DailySales!$R2059)+DailySales!$U2059</f>
        <v>5</v>
      </c>
      <c r="U2059" s="37">
        <v>5</v>
      </c>
      <c r="V2059" s="36">
        <f>+DailySales!$T2059*DailySales!$R2059</f>
        <v>60</v>
      </c>
      <c r="W2059" s="36">
        <f>+DailySales!$V2059*DailySales!$Q2059</f>
        <v>60</v>
      </c>
      <c r="X2059" s="36">
        <f>VLOOKUP(O2059,Stock[],6,FALSE)</f>
        <v>1900</v>
      </c>
      <c r="Y2059" s="36">
        <f>+DailySales!$V2059*DailySales!$X2059</f>
        <v>114000</v>
      </c>
      <c r="Z2059" s="37"/>
      <c r="AA2059" s="37"/>
      <c r="AB2059" s="37"/>
      <c r="AC2059" s="37"/>
      <c r="AD2059" s="37"/>
      <c r="AE2059" s="77">
        <v>1500</v>
      </c>
      <c r="AF2059" s="87">
        <v>46041</v>
      </c>
      <c r="AG2059" s="39">
        <v>115500</v>
      </c>
      <c r="AH2059" s="87"/>
      <c r="AI2059" s="39"/>
      <c r="AJ2059" s="87"/>
      <c r="AK2059" s="39"/>
      <c r="AL2059" s="34"/>
      <c r="AM2059" s="39"/>
      <c r="AN205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60" spans="1:40" ht="19.5" customHeight="1" x14ac:dyDescent="0.25">
      <c r="A2060" s="32">
        <f t="shared" si="162"/>
        <v>2026</v>
      </c>
      <c r="B2060" s="32">
        <f t="shared" si="163"/>
        <v>1</v>
      </c>
      <c r="C2060" s="25">
        <v>46041</v>
      </c>
      <c r="D2060" s="57">
        <f t="shared" ca="1" si="160"/>
        <v>46097</v>
      </c>
      <c r="E2060" s="57" t="str">
        <f t="shared" ca="1" si="161"/>
        <v>1-Months</v>
      </c>
      <c r="F2060" s="57" t="str">
        <f>VLOOKUP(O2060,Stock[],5,FALSE)</f>
        <v>BE</v>
      </c>
      <c r="G2060" s="33" t="s">
        <v>2626</v>
      </c>
      <c r="H2060" s="38" t="s">
        <v>282</v>
      </c>
      <c r="I2060" s="34" t="s">
        <v>2628</v>
      </c>
      <c r="J2060" s="32" t="str">
        <f>VLOOKUP(I2060,Customers[],2,FALSE)</f>
        <v>မိဘအရိပ်</v>
      </c>
      <c r="K2060" s="32" t="str">
        <f>VLOOKUP(I2060,Customers[],4,FALSE)</f>
        <v>Yamethin</v>
      </c>
      <c r="L2060" s="32" t="str">
        <f>VLOOKUP(Table85[[#This Row],[CustomerID]],Table!H:K,3,0)</f>
        <v>ကျီစု</v>
      </c>
      <c r="M2060" s="32" t="str">
        <f>VLOOKUP(I2060,Customers[],5,FALSE)</f>
        <v>Van-1</v>
      </c>
      <c r="N2060" s="34" t="s">
        <v>9</v>
      </c>
      <c r="O2060" s="37" t="s">
        <v>225</v>
      </c>
      <c r="P2060" s="32" t="str">
        <f>VLOOKUP(O2060,Stock[],2,FALSE)</f>
        <v>ချယ်ရီသံပုရာအရက်သန့်ကော် (1Ltr)</v>
      </c>
      <c r="Q2060" s="35">
        <f>VLOOKUP(O2060,Stock[],3,FALSE)</f>
        <v>1</v>
      </c>
      <c r="R2060" s="35">
        <f>VLOOKUP(O2060,Stock[],4,FALSE)</f>
        <v>12</v>
      </c>
      <c r="S2060" s="37"/>
      <c r="T2060" s="35">
        <f>(DailySales!$S2060/DailySales!$R2060)+DailySales!$U2060</f>
        <v>1</v>
      </c>
      <c r="U2060" s="37">
        <v>1</v>
      </c>
      <c r="V2060" s="36">
        <f>+DailySales!$T2060*DailySales!$R2060</f>
        <v>12</v>
      </c>
      <c r="W2060" s="36">
        <f>+DailySales!$V2060*DailySales!$Q2060</f>
        <v>12</v>
      </c>
      <c r="X2060" s="36">
        <f>VLOOKUP(O2060,Stock[],6,FALSE)</f>
        <v>1260</v>
      </c>
      <c r="Y2060" s="36">
        <f>+DailySales!$V2060*DailySales!$X2060</f>
        <v>15120</v>
      </c>
      <c r="Z2060" s="37"/>
      <c r="AA2060" s="37"/>
      <c r="AB2060" s="37"/>
      <c r="AC2060" s="37"/>
      <c r="AD2060" s="37"/>
      <c r="AE2060" s="77">
        <v>380</v>
      </c>
      <c r="AF2060" s="87">
        <v>46041</v>
      </c>
      <c r="AG2060" s="39">
        <v>15500</v>
      </c>
      <c r="AH2060" s="87"/>
      <c r="AI2060" s="39"/>
      <c r="AJ2060" s="87"/>
      <c r="AK2060" s="39"/>
      <c r="AL2060" s="34"/>
      <c r="AM2060" s="39"/>
      <c r="AN206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61" spans="1:40" ht="19.5" customHeight="1" x14ac:dyDescent="0.25">
      <c r="A2061" s="32">
        <f t="shared" si="162"/>
        <v>2026</v>
      </c>
      <c r="B2061" s="32">
        <f t="shared" si="163"/>
        <v>1</v>
      </c>
      <c r="C2061" s="25">
        <v>46041</v>
      </c>
      <c r="D2061" s="57">
        <f t="shared" ca="1" si="160"/>
        <v>46097</v>
      </c>
      <c r="E2061" s="57" t="str">
        <f t="shared" ca="1" si="161"/>
        <v>1-Months</v>
      </c>
      <c r="F2061" s="57" t="str">
        <f>VLOOKUP(O2061,Stock[],5,FALSE)</f>
        <v>BE</v>
      </c>
      <c r="G2061" s="33" t="s">
        <v>2626</v>
      </c>
      <c r="H2061" s="38" t="s">
        <v>282</v>
      </c>
      <c r="I2061" s="34" t="s">
        <v>2628</v>
      </c>
      <c r="J2061" s="32" t="str">
        <f>VLOOKUP(I2061,Customers[],2,FALSE)</f>
        <v>မိဘအရိပ်</v>
      </c>
      <c r="K2061" s="32" t="str">
        <f>VLOOKUP(I2061,Customers[],4,FALSE)</f>
        <v>Yamethin</v>
      </c>
      <c r="L2061" s="32" t="str">
        <f>VLOOKUP(Table85[[#This Row],[CustomerID]],Table!H:K,3,0)</f>
        <v>ကျီစု</v>
      </c>
      <c r="M2061" s="32" t="str">
        <f>VLOOKUP(I2061,Customers[],5,FALSE)</f>
        <v>Van-1</v>
      </c>
      <c r="N2061" s="34" t="s">
        <v>9</v>
      </c>
      <c r="O2061" s="37" t="s">
        <v>224</v>
      </c>
      <c r="P2061" s="32" t="str">
        <f>VLOOKUP(O2061,Stock[],2,FALSE)</f>
        <v>ချယ်ရီသံပုရာအရက်သန့်ကော် (.6Ltr)</v>
      </c>
      <c r="Q2061" s="35">
        <f>VLOOKUP(O2061,Stock[],3,FALSE)</f>
        <v>0.6</v>
      </c>
      <c r="R2061" s="35">
        <f>VLOOKUP(O2061,Stock[],4,FALSE)</f>
        <v>24</v>
      </c>
      <c r="S2061" s="37"/>
      <c r="T2061" s="35">
        <f>(DailySales!$S2061/DailySales!$R2061)+DailySales!$U2061</f>
        <v>1</v>
      </c>
      <c r="U2061" s="37">
        <v>1</v>
      </c>
      <c r="V2061" s="36">
        <f>+DailySales!$T2061*DailySales!$R2061</f>
        <v>24</v>
      </c>
      <c r="W2061" s="36">
        <f>+DailySales!$V2061*DailySales!$Q2061</f>
        <v>14.399999999999999</v>
      </c>
      <c r="X2061" s="36">
        <f>VLOOKUP(O2061,Stock[],6,FALSE)</f>
        <v>915</v>
      </c>
      <c r="Y2061" s="36">
        <f>+DailySales!$V2061*DailySales!$X2061</f>
        <v>21960</v>
      </c>
      <c r="Z2061" s="37"/>
      <c r="AA2061" s="37"/>
      <c r="AB2061" s="37"/>
      <c r="AC2061" s="37"/>
      <c r="AD2061" s="37"/>
      <c r="AE2061" s="77">
        <v>40</v>
      </c>
      <c r="AF2061" s="87">
        <v>46041</v>
      </c>
      <c r="AG2061" s="39">
        <v>22000</v>
      </c>
      <c r="AH2061" s="87"/>
      <c r="AI2061" s="39"/>
      <c r="AJ2061" s="87"/>
      <c r="AK2061" s="39"/>
      <c r="AL2061" s="34"/>
      <c r="AM2061" s="39"/>
      <c r="AN206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62" spans="1:40" ht="19.5" customHeight="1" x14ac:dyDescent="0.25">
      <c r="A2062" s="32">
        <f t="shared" si="162"/>
        <v>2026</v>
      </c>
      <c r="B2062" s="32">
        <f t="shared" si="163"/>
        <v>1</v>
      </c>
      <c r="C2062" s="25">
        <v>46041</v>
      </c>
      <c r="D2062" s="57">
        <f t="shared" ca="1" si="160"/>
        <v>46097</v>
      </c>
      <c r="E2062" s="57" t="str">
        <f t="shared" ca="1" si="161"/>
        <v>1-Months</v>
      </c>
      <c r="F2062" s="57" t="str">
        <f>VLOOKUP(O2062,Stock[],5,FALSE)</f>
        <v>BE</v>
      </c>
      <c r="G2062" s="33" t="s">
        <v>2626</v>
      </c>
      <c r="H2062" s="38" t="s">
        <v>282</v>
      </c>
      <c r="I2062" s="34" t="s">
        <v>1753</v>
      </c>
      <c r="J2062" s="32" t="str">
        <f>VLOOKUP(I2062,Customers[],2,FALSE)</f>
        <v>ကုန်သည်လက်ဆောင်</v>
      </c>
      <c r="K2062" s="32">
        <f>VLOOKUP(I2062,Customers[],4,FALSE)</f>
        <v>0</v>
      </c>
      <c r="L2062" s="32">
        <f>VLOOKUP(Table85[[#This Row],[CustomerID]],Table!H:K,3,0)</f>
        <v>0</v>
      </c>
      <c r="M2062" s="32">
        <f>VLOOKUP(I2062,Customers[],5,FALSE)</f>
        <v>0</v>
      </c>
      <c r="N2062" s="34" t="s">
        <v>1750</v>
      </c>
      <c r="O2062" s="37" t="s">
        <v>225</v>
      </c>
      <c r="P2062" s="32" t="str">
        <f>VLOOKUP(O2062,Stock[],2,FALSE)</f>
        <v>ချယ်ရီသံပုရာအရက်သန့်ကော် (1Ltr)</v>
      </c>
      <c r="Q2062" s="35">
        <f>VLOOKUP(O2062,Stock[],3,FALSE)</f>
        <v>1</v>
      </c>
      <c r="R2062" s="35">
        <f>VLOOKUP(O2062,Stock[],4,FALSE)</f>
        <v>12</v>
      </c>
      <c r="S2062" s="37">
        <v>2</v>
      </c>
      <c r="T2062" s="35">
        <f>(DailySales!$S2062/DailySales!$R2062)+DailySales!$U2062</f>
        <v>0.16666666666666666</v>
      </c>
      <c r="U2062" s="37"/>
      <c r="V2062" s="36">
        <f>+DailySales!$T2062*DailySales!$R2062</f>
        <v>2</v>
      </c>
      <c r="W2062" s="36">
        <f>+DailySales!$V2062*DailySales!$Q2062</f>
        <v>2</v>
      </c>
      <c r="X2062" s="36">
        <f>VLOOKUP(O2062,Stock[],6,FALSE)</f>
        <v>1260</v>
      </c>
      <c r="Y2062" s="36">
        <f>+DailySales!$V2062*DailySales!$X2062</f>
        <v>2520</v>
      </c>
      <c r="Z2062" s="37"/>
      <c r="AA2062" s="37"/>
      <c r="AB2062" s="37"/>
      <c r="AC2062" s="37"/>
      <c r="AD2062" s="37"/>
      <c r="AE2062" s="77"/>
      <c r="AF2062" s="87">
        <v>46041</v>
      </c>
      <c r="AG2062" s="39">
        <v>2520</v>
      </c>
      <c r="AH2062" s="87"/>
      <c r="AI2062" s="39"/>
      <c r="AJ2062" s="87"/>
      <c r="AK2062" s="39"/>
      <c r="AL2062" s="34"/>
      <c r="AM2062" s="39"/>
      <c r="AN206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63" spans="1:40" ht="19.5" customHeight="1" x14ac:dyDescent="0.25">
      <c r="A2063" s="32">
        <f t="shared" si="162"/>
        <v>2026</v>
      </c>
      <c r="B2063" s="32">
        <f t="shared" si="163"/>
        <v>1</v>
      </c>
      <c r="C2063" s="25">
        <v>46041</v>
      </c>
      <c r="D2063" s="57">
        <f t="shared" ca="1" si="160"/>
        <v>46097</v>
      </c>
      <c r="E2063" s="57" t="str">
        <f t="shared" ca="1" si="161"/>
        <v>1-Months</v>
      </c>
      <c r="F2063" s="57" t="str">
        <f>VLOOKUP(O2063,Stock[],5,FALSE)</f>
        <v>BE</v>
      </c>
      <c r="G2063" s="33" t="s">
        <v>2626</v>
      </c>
      <c r="H2063" s="38" t="s">
        <v>282</v>
      </c>
      <c r="I2063" s="34" t="s">
        <v>1753</v>
      </c>
      <c r="J2063" s="32" t="str">
        <f>VLOOKUP(I2063,Customers[],2,FALSE)</f>
        <v>ကုန်သည်လက်ဆောင်</v>
      </c>
      <c r="K2063" s="32">
        <f>VLOOKUP(I2063,Customers[],4,FALSE)</f>
        <v>0</v>
      </c>
      <c r="L2063" s="32">
        <f>VLOOKUP(Table85[[#This Row],[CustomerID]],Table!H:K,3,0)</f>
        <v>0</v>
      </c>
      <c r="M2063" s="32">
        <f>VLOOKUP(I2063,Customers[],5,FALSE)</f>
        <v>0</v>
      </c>
      <c r="N2063" s="34" t="s">
        <v>1750</v>
      </c>
      <c r="O2063" s="37" t="s">
        <v>1777</v>
      </c>
      <c r="P2063" s="32" t="str">
        <f>VLOOKUP(O2063,Stock[],2,FALSE)</f>
        <v>ရွှေမန်းကော်(1Ltr)</v>
      </c>
      <c r="Q2063" s="35">
        <f>VLOOKUP(O2063,Stock[],3,FALSE)</f>
        <v>1</v>
      </c>
      <c r="R2063" s="35">
        <f>VLOOKUP(O2063,Stock[],4,FALSE)</f>
        <v>12</v>
      </c>
      <c r="S2063" s="37">
        <v>1</v>
      </c>
      <c r="T2063" s="35">
        <f>(DailySales!$S2063/DailySales!$R2063)+DailySales!$U2063</f>
        <v>8.3333333333333329E-2</v>
      </c>
      <c r="U2063" s="37"/>
      <c r="V2063" s="36">
        <f>+DailySales!$T2063*DailySales!$R2063</f>
        <v>1</v>
      </c>
      <c r="W2063" s="36">
        <f>+DailySales!$V2063*DailySales!$Q2063</f>
        <v>1</v>
      </c>
      <c r="X2063" s="36">
        <f>VLOOKUP(O2063,Stock[],6,FALSE)</f>
        <v>1600</v>
      </c>
      <c r="Y2063" s="36">
        <f>+DailySales!$V2063*DailySales!$X2063</f>
        <v>1600</v>
      </c>
      <c r="Z2063" s="37"/>
      <c r="AA2063" s="37"/>
      <c r="AB2063" s="37"/>
      <c r="AC2063" s="37"/>
      <c r="AD2063" s="37"/>
      <c r="AE2063" s="77"/>
      <c r="AF2063" s="87">
        <v>46041</v>
      </c>
      <c r="AG2063" s="39">
        <v>1600</v>
      </c>
      <c r="AH2063" s="87"/>
      <c r="AI2063" s="39"/>
      <c r="AJ2063" s="87"/>
      <c r="AK2063" s="39"/>
      <c r="AL2063" s="34"/>
      <c r="AM2063" s="39"/>
      <c r="AN206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64" spans="1:40" ht="19.5" customHeight="1" x14ac:dyDescent="0.25">
      <c r="A2064" s="32">
        <f t="shared" si="162"/>
        <v>2026</v>
      </c>
      <c r="B2064" s="32">
        <f t="shared" si="163"/>
        <v>1</v>
      </c>
      <c r="C2064" s="25">
        <v>46041</v>
      </c>
      <c r="D2064" s="57">
        <f t="shared" ca="1" si="160"/>
        <v>46097</v>
      </c>
      <c r="E2064" s="57" t="str">
        <f t="shared" ca="1" si="161"/>
        <v>1-Months</v>
      </c>
      <c r="F2064" s="57" t="str">
        <f>VLOOKUP(O2064,Stock[],5,FALSE)</f>
        <v>BE</v>
      </c>
      <c r="G2064" s="33" t="s">
        <v>2629</v>
      </c>
      <c r="H2064" s="38" t="s">
        <v>282</v>
      </c>
      <c r="I2064" s="34" t="s">
        <v>2632</v>
      </c>
      <c r="J2064" s="32" t="str">
        <f>VLOOKUP(I2064,Customers[],2,FALSE)</f>
        <v>မြေဇင်မင်း</v>
      </c>
      <c r="K2064" s="32" t="str">
        <f>VLOOKUP(I2064,Customers[],4,FALSE)</f>
        <v>Yamethin</v>
      </c>
      <c r="L2064" s="32" t="str">
        <f>VLOOKUP(Table85[[#This Row],[CustomerID]],Table!H:K,3,0)</f>
        <v>နန်လုံ</v>
      </c>
      <c r="M2064" s="32" t="str">
        <f>VLOOKUP(I2064,Customers[],5,FALSE)</f>
        <v>Van-1</v>
      </c>
      <c r="N2064" s="34" t="s">
        <v>9</v>
      </c>
      <c r="O2064" s="37" t="s">
        <v>225</v>
      </c>
      <c r="P2064" s="32" t="str">
        <f>VLOOKUP(O2064,Stock[],2,FALSE)</f>
        <v>ချယ်ရီသံပုရာအရက်သန့်ကော် (1Ltr)</v>
      </c>
      <c r="Q2064" s="35">
        <f>VLOOKUP(O2064,Stock[],3,FALSE)</f>
        <v>1</v>
      </c>
      <c r="R2064" s="35">
        <f>VLOOKUP(O2064,Stock[],4,FALSE)</f>
        <v>12</v>
      </c>
      <c r="S2064" s="37"/>
      <c r="T2064" s="35">
        <f>(DailySales!$S2064/DailySales!$R2064)+DailySales!$U2064</f>
        <v>1</v>
      </c>
      <c r="U2064" s="37">
        <v>1</v>
      </c>
      <c r="V2064" s="36">
        <f>+DailySales!$T2064*DailySales!$R2064</f>
        <v>12</v>
      </c>
      <c r="W2064" s="36">
        <f>+DailySales!$V2064*DailySales!$Q2064</f>
        <v>12</v>
      </c>
      <c r="X2064" s="36">
        <f>VLOOKUP(O2064,Stock[],6,FALSE)</f>
        <v>1260</v>
      </c>
      <c r="Y2064" s="36">
        <f>+DailySales!$V2064*DailySales!$X2064</f>
        <v>15120</v>
      </c>
      <c r="Z2064" s="37"/>
      <c r="AA2064" s="37"/>
      <c r="AB2064" s="37"/>
      <c r="AC2064" s="37"/>
      <c r="AD2064" s="37"/>
      <c r="AE2064" s="77">
        <v>380</v>
      </c>
      <c r="AF2064" s="87">
        <v>46041</v>
      </c>
      <c r="AG2064" s="39">
        <v>15500</v>
      </c>
      <c r="AH2064" s="87"/>
      <c r="AI2064" s="39"/>
      <c r="AJ2064" s="87"/>
      <c r="AK2064" s="39"/>
      <c r="AL2064" s="34"/>
      <c r="AM2064" s="39"/>
      <c r="AN206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65" spans="1:40" ht="19.5" customHeight="1" x14ac:dyDescent="0.25">
      <c r="A2065" s="32">
        <f t="shared" si="162"/>
        <v>2026</v>
      </c>
      <c r="B2065" s="32">
        <f t="shared" si="163"/>
        <v>1</v>
      </c>
      <c r="C2065" s="25">
        <v>46041</v>
      </c>
      <c r="D2065" s="57">
        <f t="shared" ca="1" si="160"/>
        <v>46097</v>
      </c>
      <c r="E2065" s="57" t="str">
        <f t="shared" ca="1" si="161"/>
        <v>1-Months</v>
      </c>
      <c r="F2065" s="57" t="str">
        <f>VLOOKUP(O2065,Stock[],5,FALSE)</f>
        <v>BE</v>
      </c>
      <c r="G2065" s="33" t="s">
        <v>2629</v>
      </c>
      <c r="H2065" s="38" t="s">
        <v>282</v>
      </c>
      <c r="I2065" s="34" t="s">
        <v>1753</v>
      </c>
      <c r="J2065" s="32" t="str">
        <f>VLOOKUP(I2065,Customers[],2,FALSE)</f>
        <v>ကုန်သည်လက်ဆောင်</v>
      </c>
      <c r="K2065" s="32">
        <f>VLOOKUP(I2065,Customers[],4,FALSE)</f>
        <v>0</v>
      </c>
      <c r="L2065" s="32">
        <f>VLOOKUP(Table85[[#This Row],[CustomerID]],Table!H:K,3,0)</f>
        <v>0</v>
      </c>
      <c r="M2065" s="32">
        <f>VLOOKUP(I2065,Customers[],5,FALSE)</f>
        <v>0</v>
      </c>
      <c r="N2065" s="34" t="s">
        <v>1750</v>
      </c>
      <c r="O2065" s="37" t="s">
        <v>225</v>
      </c>
      <c r="P2065" s="32" t="str">
        <f>VLOOKUP(O2065,Stock[],2,FALSE)</f>
        <v>ချယ်ရီသံပုရာအရက်သန့်ကော် (1Ltr)</v>
      </c>
      <c r="Q2065" s="35">
        <f>VLOOKUP(O2065,Stock[],3,FALSE)</f>
        <v>1</v>
      </c>
      <c r="R2065" s="35">
        <f>VLOOKUP(O2065,Stock[],4,FALSE)</f>
        <v>12</v>
      </c>
      <c r="S2065" s="37">
        <v>1</v>
      </c>
      <c r="T2065" s="35">
        <f>(DailySales!$S2065/DailySales!$R2065)+DailySales!$U2065</f>
        <v>8.3333333333333329E-2</v>
      </c>
      <c r="U2065" s="37"/>
      <c r="V2065" s="36">
        <f>+DailySales!$T2065*DailySales!$R2065</f>
        <v>1</v>
      </c>
      <c r="W2065" s="36">
        <f>+DailySales!$V2065*DailySales!$Q2065</f>
        <v>1</v>
      </c>
      <c r="X2065" s="36">
        <f>VLOOKUP(O2065,Stock[],6,FALSE)</f>
        <v>1260</v>
      </c>
      <c r="Y2065" s="36">
        <f>+DailySales!$V2065*DailySales!$X2065</f>
        <v>1260</v>
      </c>
      <c r="Z2065" s="37"/>
      <c r="AA2065" s="37"/>
      <c r="AB2065" s="37"/>
      <c r="AC2065" s="37"/>
      <c r="AD2065" s="37"/>
      <c r="AE2065" s="77"/>
      <c r="AF2065" s="87">
        <v>46041</v>
      </c>
      <c r="AG2065" s="39">
        <v>1260</v>
      </c>
      <c r="AH2065" s="87"/>
      <c r="AI2065" s="39"/>
      <c r="AJ2065" s="87"/>
      <c r="AK2065" s="39"/>
      <c r="AL2065" s="34"/>
      <c r="AM2065" s="39"/>
      <c r="AN206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66" spans="1:40" ht="19.5" customHeight="1" x14ac:dyDescent="0.25">
      <c r="A2066" s="32">
        <f t="shared" si="162"/>
        <v>2026</v>
      </c>
      <c r="B2066" s="32">
        <f t="shared" si="163"/>
        <v>1</v>
      </c>
      <c r="C2066" s="25">
        <v>46041</v>
      </c>
      <c r="D2066" s="57">
        <f t="shared" ca="1" si="160"/>
        <v>46097</v>
      </c>
      <c r="E2066" s="57" t="str">
        <f t="shared" ca="1" si="161"/>
        <v>1-Months</v>
      </c>
      <c r="F2066" s="57" t="str">
        <f>VLOOKUP(O2066,Stock[],5,FALSE)</f>
        <v>BE</v>
      </c>
      <c r="G2066" s="33" t="s">
        <v>2633</v>
      </c>
      <c r="H2066" s="38" t="s">
        <v>282</v>
      </c>
      <c r="I2066" s="34" t="s">
        <v>575</v>
      </c>
      <c r="J2066" s="32" t="str">
        <f>VLOOKUP(I2066,Customers[],2,FALSE)</f>
        <v>ကိုညီညီ</v>
      </c>
      <c r="K2066" s="32" t="str">
        <f>VLOOKUP(I2066,Customers[],4,FALSE)</f>
        <v>Yamethin</v>
      </c>
      <c r="L2066" s="32" t="str">
        <f>VLOOKUP(Table85[[#This Row],[CustomerID]],Table!H:K,3,0)</f>
        <v>ရွှေညောင်ဖူး</v>
      </c>
      <c r="M2066" s="32" t="str">
        <f>VLOOKUP(I2066,Customers[],5,FALSE)</f>
        <v>Van-1</v>
      </c>
      <c r="N2066" s="34" t="s">
        <v>9</v>
      </c>
      <c r="O2066" s="37" t="s">
        <v>223</v>
      </c>
      <c r="P2066" s="32" t="str">
        <f>VLOOKUP(O2066,Stock[],2,FALSE)</f>
        <v>ချယ်ရီအရက်သန့်ကော် (.6Ltr)</v>
      </c>
      <c r="Q2066" s="35">
        <f>VLOOKUP(O2066,Stock[],3,FALSE)</f>
        <v>0.6</v>
      </c>
      <c r="R2066" s="35">
        <f>VLOOKUP(O2066,Stock[],4,FALSE)</f>
        <v>24</v>
      </c>
      <c r="S2066" s="37"/>
      <c r="T2066" s="35">
        <f>(DailySales!$S2066/DailySales!$R2066)+DailySales!$U2066</f>
        <v>1</v>
      </c>
      <c r="U2066" s="37">
        <v>1</v>
      </c>
      <c r="V2066" s="36">
        <f>+DailySales!$T2066*DailySales!$R2066</f>
        <v>24</v>
      </c>
      <c r="W2066" s="36">
        <f>+DailySales!$V2066*DailySales!$Q2066</f>
        <v>14.399999999999999</v>
      </c>
      <c r="X2066" s="36">
        <f>VLOOKUP(O2066,Stock[],6,FALSE)</f>
        <v>875</v>
      </c>
      <c r="Y2066" s="36">
        <f>+DailySales!$V2066*DailySales!$X2066</f>
        <v>21000</v>
      </c>
      <c r="Z2066" s="37"/>
      <c r="AA2066" s="37"/>
      <c r="AB2066" s="37"/>
      <c r="AC2066" s="37"/>
      <c r="AD2066" s="37"/>
      <c r="AE2066" s="77">
        <v>600</v>
      </c>
      <c r="AF2066" s="87">
        <v>46041</v>
      </c>
      <c r="AG2066" s="39">
        <v>21600</v>
      </c>
      <c r="AH2066" s="87"/>
      <c r="AI2066" s="39"/>
      <c r="AJ2066" s="87"/>
      <c r="AK2066" s="39"/>
      <c r="AL2066" s="34"/>
      <c r="AM2066" s="39"/>
      <c r="AN206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67" spans="1:40" ht="19.5" customHeight="1" x14ac:dyDescent="0.25">
      <c r="A2067" s="32">
        <f t="shared" si="162"/>
        <v>2026</v>
      </c>
      <c r="B2067" s="32">
        <f t="shared" si="163"/>
        <v>1</v>
      </c>
      <c r="C2067" s="25">
        <v>46041</v>
      </c>
      <c r="D2067" s="57">
        <f t="shared" ca="1" si="160"/>
        <v>46097</v>
      </c>
      <c r="E2067" s="57" t="str">
        <f t="shared" ca="1" si="161"/>
        <v>1-Months</v>
      </c>
      <c r="F2067" s="57" t="str">
        <f>VLOOKUP(O2067,Stock[],5,FALSE)</f>
        <v>BE</v>
      </c>
      <c r="G2067" s="33" t="s">
        <v>2634</v>
      </c>
      <c r="H2067" s="38" t="s">
        <v>282</v>
      </c>
      <c r="I2067" s="34" t="s">
        <v>316</v>
      </c>
      <c r="J2067" s="32" t="str">
        <f>VLOOKUP(I2067,Customers[],2,FALSE)</f>
        <v>ကိုချစ်ဖွယ်</v>
      </c>
      <c r="K2067" s="32" t="str">
        <f>VLOOKUP(I2067,Customers[],4,FALSE)</f>
        <v>Yamethin</v>
      </c>
      <c r="L2067" s="32" t="str">
        <f>VLOOKUP(Table85[[#This Row],[CustomerID]],Table!H:K,3,0)</f>
        <v>ရွှေညောင်ဖူး</v>
      </c>
      <c r="M2067" s="32" t="str">
        <f>VLOOKUP(I2067,Customers[],5,FALSE)</f>
        <v>Van-1</v>
      </c>
      <c r="N2067" s="34" t="s">
        <v>9</v>
      </c>
      <c r="O2067" s="37" t="s">
        <v>223</v>
      </c>
      <c r="P2067" s="32" t="str">
        <f>VLOOKUP(O2067,Stock[],2,FALSE)</f>
        <v>ချယ်ရီအရက်သန့်ကော် (.6Ltr)</v>
      </c>
      <c r="Q2067" s="35">
        <f>VLOOKUP(O2067,Stock[],3,FALSE)</f>
        <v>0.6</v>
      </c>
      <c r="R2067" s="35">
        <f>VLOOKUP(O2067,Stock[],4,FALSE)</f>
        <v>24</v>
      </c>
      <c r="S2067" s="37"/>
      <c r="T2067" s="35">
        <f>(DailySales!$S2067/DailySales!$R2067)+DailySales!$U2067</f>
        <v>1</v>
      </c>
      <c r="U2067" s="37">
        <v>1</v>
      </c>
      <c r="V2067" s="36">
        <f>+DailySales!$T2067*DailySales!$R2067</f>
        <v>24</v>
      </c>
      <c r="W2067" s="36">
        <f>+DailySales!$V2067*DailySales!$Q2067</f>
        <v>14.399999999999999</v>
      </c>
      <c r="X2067" s="36">
        <f>VLOOKUP(O2067,Stock[],6,FALSE)</f>
        <v>875</v>
      </c>
      <c r="Y2067" s="36">
        <f>+DailySales!$V2067*DailySales!$X2067</f>
        <v>21000</v>
      </c>
      <c r="Z2067" s="37"/>
      <c r="AA2067" s="37"/>
      <c r="AB2067" s="37"/>
      <c r="AC2067" s="37"/>
      <c r="AD2067" s="37"/>
      <c r="AE2067" s="77">
        <v>600</v>
      </c>
      <c r="AF2067" s="87">
        <v>46041</v>
      </c>
      <c r="AG2067" s="39">
        <v>21600</v>
      </c>
      <c r="AH2067" s="87"/>
      <c r="AI2067" s="39"/>
      <c r="AJ2067" s="87"/>
      <c r="AK2067" s="39"/>
      <c r="AL2067" s="34"/>
      <c r="AM2067" s="39"/>
      <c r="AN206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68" spans="1:40" ht="19.5" customHeight="1" x14ac:dyDescent="0.25">
      <c r="A2068" s="32">
        <f t="shared" si="162"/>
        <v>2026</v>
      </c>
      <c r="B2068" s="32">
        <f t="shared" si="163"/>
        <v>1</v>
      </c>
      <c r="C2068" s="25">
        <v>46041</v>
      </c>
      <c r="D2068" s="57">
        <f t="shared" ca="1" si="160"/>
        <v>46097</v>
      </c>
      <c r="E2068" s="57" t="str">
        <f t="shared" ca="1" si="161"/>
        <v>1-Months</v>
      </c>
      <c r="F2068" s="57" t="str">
        <f>VLOOKUP(O2068,Stock[],5,FALSE)</f>
        <v>BE</v>
      </c>
      <c r="G2068" s="33" t="s">
        <v>2634</v>
      </c>
      <c r="H2068" s="38" t="s">
        <v>282</v>
      </c>
      <c r="I2068" s="34" t="s">
        <v>316</v>
      </c>
      <c r="J2068" s="32" t="str">
        <f>VLOOKUP(I2068,Customers[],2,FALSE)</f>
        <v>ကိုချစ်ဖွယ်</v>
      </c>
      <c r="K2068" s="32" t="str">
        <f>VLOOKUP(I2068,Customers[],4,FALSE)</f>
        <v>Yamethin</v>
      </c>
      <c r="L2068" s="32" t="str">
        <f>VLOOKUP(Table85[[#This Row],[CustomerID]],Table!H:K,3,0)</f>
        <v>ရွှေညောင်ဖူး</v>
      </c>
      <c r="M2068" s="32" t="str">
        <f>VLOOKUP(I2068,Customers[],5,FALSE)</f>
        <v>Van-1</v>
      </c>
      <c r="N2068" s="34" t="s">
        <v>9</v>
      </c>
      <c r="O2068" s="37" t="s">
        <v>225</v>
      </c>
      <c r="P2068" s="32" t="str">
        <f>VLOOKUP(O2068,Stock[],2,FALSE)</f>
        <v>ချယ်ရီသံပုရာအရက်သန့်ကော် (1Ltr)</v>
      </c>
      <c r="Q2068" s="35">
        <f>VLOOKUP(O2068,Stock[],3,FALSE)</f>
        <v>1</v>
      </c>
      <c r="R2068" s="35">
        <f>VLOOKUP(O2068,Stock[],4,FALSE)</f>
        <v>12</v>
      </c>
      <c r="S2068" s="37"/>
      <c r="T2068" s="35">
        <f>(DailySales!$S2068/DailySales!$R2068)+DailySales!$U2068</f>
        <v>1</v>
      </c>
      <c r="U2068" s="37">
        <v>1</v>
      </c>
      <c r="V2068" s="36">
        <f>+DailySales!$T2068*DailySales!$R2068</f>
        <v>12</v>
      </c>
      <c r="W2068" s="36">
        <f>+DailySales!$V2068*DailySales!$Q2068</f>
        <v>12</v>
      </c>
      <c r="X2068" s="36">
        <f>VLOOKUP(O2068,Stock[],6,FALSE)</f>
        <v>1260</v>
      </c>
      <c r="Y2068" s="36">
        <f>+DailySales!$V2068*DailySales!$X2068</f>
        <v>15120</v>
      </c>
      <c r="Z2068" s="37"/>
      <c r="AA2068" s="37"/>
      <c r="AB2068" s="37"/>
      <c r="AC2068" s="37"/>
      <c r="AD2068" s="37"/>
      <c r="AE2068" s="77">
        <v>380</v>
      </c>
      <c r="AF2068" s="87">
        <v>46041</v>
      </c>
      <c r="AG2068" s="39">
        <v>15500</v>
      </c>
      <c r="AH2068" s="87"/>
      <c r="AI2068" s="39"/>
      <c r="AJ2068" s="87"/>
      <c r="AK2068" s="39"/>
      <c r="AL2068" s="34"/>
      <c r="AM2068" s="39"/>
      <c r="AN206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69" spans="1:40" ht="19.5" customHeight="1" x14ac:dyDescent="0.25">
      <c r="A2069" s="32">
        <f t="shared" si="162"/>
        <v>2026</v>
      </c>
      <c r="B2069" s="32">
        <f t="shared" si="163"/>
        <v>1</v>
      </c>
      <c r="C2069" s="25">
        <v>46041</v>
      </c>
      <c r="D2069" s="57">
        <f t="shared" ca="1" si="160"/>
        <v>46097</v>
      </c>
      <c r="E2069" s="57" t="str">
        <f t="shared" ca="1" si="161"/>
        <v>1-Months</v>
      </c>
      <c r="F2069" s="57" t="str">
        <f>VLOOKUP(O2069,Stock[],5,FALSE)</f>
        <v>BE</v>
      </c>
      <c r="G2069" s="33" t="s">
        <v>2635</v>
      </c>
      <c r="H2069" s="38" t="s">
        <v>282</v>
      </c>
      <c r="I2069" s="34" t="s">
        <v>1759</v>
      </c>
      <c r="J2069" s="32" t="str">
        <f>VLOOKUP(I2069,Customers[],2,FALSE)</f>
        <v>ကိုဇော်လွင်</v>
      </c>
      <c r="K2069" s="32" t="str">
        <f>VLOOKUP(I2069,Customers[],4,FALSE)</f>
        <v>Pyawbwe</v>
      </c>
      <c r="L2069" s="32" t="str">
        <f>VLOOKUP(Table85[[#This Row],[CustomerID]],Table!H:K,3,0)</f>
        <v>ဝကုန်း</v>
      </c>
      <c r="M2069" s="32" t="str">
        <f>VLOOKUP(I2069,Customers[],5,FALSE)</f>
        <v>Van-1</v>
      </c>
      <c r="N2069" s="34" t="s">
        <v>9</v>
      </c>
      <c r="O2069" s="37" t="s">
        <v>225</v>
      </c>
      <c r="P2069" s="32" t="str">
        <f>VLOOKUP(O2069,Stock[],2,FALSE)</f>
        <v>ချယ်ရီသံပုရာအရက်သန့်ကော် (1Ltr)</v>
      </c>
      <c r="Q2069" s="35">
        <f>VLOOKUP(O2069,Stock[],3,FALSE)</f>
        <v>1</v>
      </c>
      <c r="R2069" s="35">
        <f>VLOOKUP(O2069,Stock[],4,FALSE)</f>
        <v>12</v>
      </c>
      <c r="S2069" s="37"/>
      <c r="T2069" s="35">
        <f>(DailySales!$S2069/DailySales!$R2069)+DailySales!$U2069</f>
        <v>1</v>
      </c>
      <c r="U2069" s="37">
        <v>1</v>
      </c>
      <c r="V2069" s="36">
        <f>+DailySales!$T2069*DailySales!$R2069</f>
        <v>12</v>
      </c>
      <c r="W2069" s="36">
        <f>+DailySales!$V2069*DailySales!$Q2069</f>
        <v>12</v>
      </c>
      <c r="X2069" s="36">
        <f>VLOOKUP(O2069,Stock[],6,FALSE)</f>
        <v>1260</v>
      </c>
      <c r="Y2069" s="36">
        <f>+DailySales!$V2069*DailySales!$X2069</f>
        <v>15120</v>
      </c>
      <c r="Z2069" s="37"/>
      <c r="AA2069" s="37"/>
      <c r="AB2069" s="37"/>
      <c r="AC2069" s="37"/>
      <c r="AD2069" s="37"/>
      <c r="AE2069" s="77">
        <v>380</v>
      </c>
      <c r="AF2069" s="87">
        <v>46041</v>
      </c>
      <c r="AG2069" s="39">
        <v>15500</v>
      </c>
      <c r="AH2069" s="87"/>
      <c r="AI2069" s="39"/>
      <c r="AJ2069" s="87"/>
      <c r="AK2069" s="39"/>
      <c r="AL2069" s="34"/>
      <c r="AM2069" s="39"/>
      <c r="AN206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70" spans="1:40" ht="19.5" customHeight="1" x14ac:dyDescent="0.25">
      <c r="A2070" s="32">
        <f t="shared" si="162"/>
        <v>2026</v>
      </c>
      <c r="B2070" s="32">
        <f t="shared" si="163"/>
        <v>1</v>
      </c>
      <c r="C2070" s="25">
        <v>46041</v>
      </c>
      <c r="D2070" s="57">
        <f t="shared" ca="1" si="160"/>
        <v>46097</v>
      </c>
      <c r="E2070" s="57" t="str">
        <f t="shared" ca="1" si="161"/>
        <v>1-Months</v>
      </c>
      <c r="F2070" s="57" t="str">
        <f>VLOOKUP(O2070,Stock[],5,FALSE)</f>
        <v>BE</v>
      </c>
      <c r="G2070" s="33" t="s">
        <v>2636</v>
      </c>
      <c r="H2070" s="38" t="s">
        <v>282</v>
      </c>
      <c r="I2070" s="34" t="s">
        <v>2628</v>
      </c>
      <c r="J2070" s="32" t="str">
        <f>VLOOKUP(I2070,Customers[],2,FALSE)</f>
        <v>မိဘအရိပ်</v>
      </c>
      <c r="K2070" s="32" t="str">
        <f>VLOOKUP(I2070,Customers[],4,FALSE)</f>
        <v>Yamethin</v>
      </c>
      <c r="L2070" s="32" t="str">
        <f>VLOOKUP(Table85[[#This Row],[CustomerID]],Table!H:K,3,0)</f>
        <v>ကျီစု</v>
      </c>
      <c r="M2070" s="32" t="str">
        <f>VLOOKUP(I2070,Customers[],5,FALSE)</f>
        <v>Van-1</v>
      </c>
      <c r="N2070" s="34" t="s">
        <v>9</v>
      </c>
      <c r="O2070" s="37" t="s">
        <v>223</v>
      </c>
      <c r="P2070" s="32" t="str">
        <f>VLOOKUP(O2070,Stock[],2,FALSE)</f>
        <v>ချယ်ရီအရက်သန့်ကော် (.6Ltr)</v>
      </c>
      <c r="Q2070" s="35">
        <f>VLOOKUP(O2070,Stock[],3,FALSE)</f>
        <v>0.6</v>
      </c>
      <c r="R2070" s="35">
        <f>VLOOKUP(O2070,Stock[],4,FALSE)</f>
        <v>24</v>
      </c>
      <c r="S2070" s="37"/>
      <c r="T2070" s="35">
        <f>(DailySales!$S2070/DailySales!$R2070)+DailySales!$U2070</f>
        <v>2</v>
      </c>
      <c r="U2070" s="37">
        <v>2</v>
      </c>
      <c r="V2070" s="36">
        <f>+DailySales!$T2070*DailySales!$R2070</f>
        <v>48</v>
      </c>
      <c r="W2070" s="36">
        <f>+DailySales!$V2070*DailySales!$Q2070</f>
        <v>28.799999999999997</v>
      </c>
      <c r="X2070" s="36">
        <f>VLOOKUP(O2070,Stock[],6,FALSE)</f>
        <v>875</v>
      </c>
      <c r="Y2070" s="36">
        <f>+DailySales!$V2070*DailySales!$X2070</f>
        <v>42000</v>
      </c>
      <c r="Z2070" s="37"/>
      <c r="AA2070" s="37"/>
      <c r="AB2070" s="37"/>
      <c r="AC2070" s="37"/>
      <c r="AD2070" s="37"/>
      <c r="AE2070" s="77">
        <v>1200</v>
      </c>
      <c r="AF2070" s="87">
        <v>46041</v>
      </c>
      <c r="AG2070" s="39">
        <v>43200</v>
      </c>
      <c r="AH2070" s="87"/>
      <c r="AI2070" s="39"/>
      <c r="AJ2070" s="87"/>
      <c r="AK2070" s="39"/>
      <c r="AL2070" s="34"/>
      <c r="AM2070" s="39"/>
      <c r="AN207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71" spans="1:40" ht="19.5" customHeight="1" x14ac:dyDescent="0.25">
      <c r="A2071" s="32">
        <f t="shared" si="162"/>
        <v>2026</v>
      </c>
      <c r="B2071" s="32">
        <f t="shared" si="163"/>
        <v>1</v>
      </c>
      <c r="C2071" s="25">
        <v>46041</v>
      </c>
      <c r="D2071" s="57">
        <f t="shared" ca="1" si="160"/>
        <v>46097</v>
      </c>
      <c r="E2071" s="57" t="str">
        <f t="shared" ca="1" si="161"/>
        <v>1-Months</v>
      </c>
      <c r="F2071" s="57" t="str">
        <f>VLOOKUP(O2071,Stock[],5,FALSE)</f>
        <v>BE</v>
      </c>
      <c r="G2071" s="33" t="s">
        <v>2638</v>
      </c>
      <c r="H2071" s="38" t="s">
        <v>282</v>
      </c>
      <c r="I2071" s="34" t="s">
        <v>2641</v>
      </c>
      <c r="J2071" s="32" t="str">
        <f>VLOOKUP(I2071,Customers[],2,FALSE)</f>
        <v>‌ဒေါ်ကြည်ထွေး</v>
      </c>
      <c r="K2071" s="32" t="str">
        <f>VLOOKUP(I2071,Customers[],4,FALSE)</f>
        <v>Yamethin</v>
      </c>
      <c r="L2071" s="32" t="str">
        <f>VLOOKUP(Table85[[#This Row],[CustomerID]],Table!H:K,3,0)</f>
        <v>ဇီးပင်ကုန်း</v>
      </c>
      <c r="M2071" s="32" t="str">
        <f>VLOOKUP(I2071,Customers[],5,FALSE)</f>
        <v>Van-1</v>
      </c>
      <c r="N2071" s="34" t="s">
        <v>9</v>
      </c>
      <c r="O2071" s="37" t="s">
        <v>223</v>
      </c>
      <c r="P2071" s="32" t="str">
        <f>VLOOKUP(O2071,Stock[],2,FALSE)</f>
        <v>ချယ်ရီအရက်သန့်ကော် (.6Ltr)</v>
      </c>
      <c r="Q2071" s="35">
        <f>VLOOKUP(O2071,Stock[],3,FALSE)</f>
        <v>0.6</v>
      </c>
      <c r="R2071" s="35">
        <f>VLOOKUP(O2071,Stock[],4,FALSE)</f>
        <v>24</v>
      </c>
      <c r="S2071" s="37"/>
      <c r="T2071" s="35">
        <f>(DailySales!$S2071/DailySales!$R2071)+DailySales!$U2071</f>
        <v>1</v>
      </c>
      <c r="U2071" s="37">
        <v>1</v>
      </c>
      <c r="V2071" s="36">
        <f>+DailySales!$T2071*DailySales!$R2071</f>
        <v>24</v>
      </c>
      <c r="W2071" s="36">
        <f>+DailySales!$V2071*DailySales!$Q2071</f>
        <v>14.399999999999999</v>
      </c>
      <c r="X2071" s="36">
        <f>VLOOKUP(O2071,Stock[],6,FALSE)</f>
        <v>875</v>
      </c>
      <c r="Y2071" s="36">
        <f>+DailySales!$V2071*DailySales!$X2071</f>
        <v>21000</v>
      </c>
      <c r="Z2071" s="37"/>
      <c r="AA2071" s="37"/>
      <c r="AB2071" s="37"/>
      <c r="AC2071" s="37"/>
      <c r="AD2071" s="37"/>
      <c r="AE2071" s="77">
        <v>600</v>
      </c>
      <c r="AF2071" s="87">
        <v>46041</v>
      </c>
      <c r="AG2071" s="39">
        <v>21600</v>
      </c>
      <c r="AH2071" s="87"/>
      <c r="AI2071" s="39"/>
      <c r="AJ2071" s="87"/>
      <c r="AK2071" s="39"/>
      <c r="AL2071" s="34"/>
      <c r="AM2071" s="39"/>
      <c r="AN207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72" spans="1:40" ht="19.5" customHeight="1" x14ac:dyDescent="0.25">
      <c r="A2072" s="32">
        <f t="shared" si="162"/>
        <v>2026</v>
      </c>
      <c r="B2072" s="32">
        <f t="shared" si="163"/>
        <v>1</v>
      </c>
      <c r="C2072" s="25">
        <v>46041</v>
      </c>
      <c r="D2072" s="57">
        <f t="shared" ca="1" si="160"/>
        <v>46097</v>
      </c>
      <c r="E2072" s="57" t="str">
        <f t="shared" ca="1" si="161"/>
        <v>1-Months</v>
      </c>
      <c r="F2072" s="57" t="str">
        <f>VLOOKUP(O2072,Stock[],5,FALSE)</f>
        <v>BE</v>
      </c>
      <c r="G2072" s="33" t="s">
        <v>2642</v>
      </c>
      <c r="H2072" s="38" t="s">
        <v>282</v>
      </c>
      <c r="I2072" s="34" t="s">
        <v>2644</v>
      </c>
      <c r="J2072" s="32" t="str">
        <f>VLOOKUP(I2072,Customers[],2,FALSE)</f>
        <v>ကိုတေဇလင်း</v>
      </c>
      <c r="K2072" s="32" t="str">
        <f>VLOOKUP(I2072,Customers[],4,FALSE)</f>
        <v>Yamethin</v>
      </c>
      <c r="L2072" s="32" t="str">
        <f>VLOOKUP(Table85[[#This Row],[CustomerID]],Table!H:K,3,0)</f>
        <v>နန်လုံ</v>
      </c>
      <c r="M2072" s="32" t="str">
        <f>VLOOKUP(I2072,Customers[],5,FALSE)</f>
        <v>Van-1</v>
      </c>
      <c r="N2072" s="34" t="s">
        <v>9</v>
      </c>
      <c r="O2072" s="37" t="s">
        <v>225</v>
      </c>
      <c r="P2072" s="32" t="str">
        <f>VLOOKUP(O2072,Stock[],2,FALSE)</f>
        <v>ချယ်ရီသံပုရာအရက်သန့်ကော် (1Ltr)</v>
      </c>
      <c r="Q2072" s="35">
        <f>VLOOKUP(O2072,Stock[],3,FALSE)</f>
        <v>1</v>
      </c>
      <c r="R2072" s="35">
        <f>VLOOKUP(O2072,Stock[],4,FALSE)</f>
        <v>12</v>
      </c>
      <c r="S2072" s="37"/>
      <c r="T2072" s="35">
        <f>(DailySales!$S2072/DailySales!$R2072)+DailySales!$U2072</f>
        <v>1</v>
      </c>
      <c r="U2072" s="37">
        <v>1</v>
      </c>
      <c r="V2072" s="36">
        <f>+DailySales!$T2072*DailySales!$R2072</f>
        <v>12</v>
      </c>
      <c r="W2072" s="36">
        <f>+DailySales!$V2072*DailySales!$Q2072</f>
        <v>12</v>
      </c>
      <c r="X2072" s="36">
        <f>VLOOKUP(O2072,Stock[],6,FALSE)</f>
        <v>1260</v>
      </c>
      <c r="Y2072" s="36">
        <f>+DailySales!$V2072*DailySales!$X2072</f>
        <v>15120</v>
      </c>
      <c r="Z2072" s="37"/>
      <c r="AA2072" s="37"/>
      <c r="AB2072" s="37"/>
      <c r="AC2072" s="37"/>
      <c r="AD2072" s="37"/>
      <c r="AE2072" s="77">
        <v>380</v>
      </c>
      <c r="AF2072" s="87">
        <v>46041</v>
      </c>
      <c r="AG2072" s="39">
        <v>15500</v>
      </c>
      <c r="AH2072" s="87"/>
      <c r="AI2072" s="39"/>
      <c r="AJ2072" s="87"/>
      <c r="AK2072" s="39"/>
      <c r="AL2072" s="34"/>
      <c r="AM2072" s="39"/>
      <c r="AN207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73" spans="1:40" ht="19.5" customHeight="1" x14ac:dyDescent="0.25">
      <c r="A2073" s="32">
        <f t="shared" si="162"/>
        <v>2026</v>
      </c>
      <c r="B2073" s="32">
        <f t="shared" si="163"/>
        <v>1</v>
      </c>
      <c r="C2073" s="25">
        <v>46041</v>
      </c>
      <c r="D2073" s="57">
        <f t="shared" ca="1" si="160"/>
        <v>46097</v>
      </c>
      <c r="E2073" s="57" t="str">
        <f t="shared" ca="1" si="161"/>
        <v>1-Months</v>
      </c>
      <c r="F2073" s="57" t="str">
        <f>VLOOKUP(O2073,Stock[],5,FALSE)</f>
        <v>BE</v>
      </c>
      <c r="G2073" s="33" t="s">
        <v>2645</v>
      </c>
      <c r="H2073" s="38" t="s">
        <v>282</v>
      </c>
      <c r="I2073" s="34" t="s">
        <v>1754</v>
      </c>
      <c r="J2073" s="32" t="str">
        <f>VLOOKUP(I2073,Customers[],2,FALSE)</f>
        <v>စစ်ဆေးရေးဂိတ်လက်ဆောင်</v>
      </c>
      <c r="K2073" s="32">
        <f>VLOOKUP(I2073,Customers[],4,FALSE)</f>
        <v>0</v>
      </c>
      <c r="L2073" s="32">
        <f>VLOOKUP(Table85[[#This Row],[CustomerID]],Table!H:K,3,0)</f>
        <v>0</v>
      </c>
      <c r="M2073" s="32">
        <f>VLOOKUP(I2073,Customers[],5,FALSE)</f>
        <v>0</v>
      </c>
      <c r="N2073" s="34" t="s">
        <v>13</v>
      </c>
      <c r="O2073" s="37" t="s">
        <v>217</v>
      </c>
      <c r="P2073" s="32" t="str">
        <f>VLOOKUP(O2073,Stock[],2,FALSE)</f>
        <v>လိမ္မော်ဖြူ</v>
      </c>
      <c r="Q2073" s="35">
        <f>VLOOKUP(O2073,Stock[],3,FALSE)</f>
        <v>0.64</v>
      </c>
      <c r="R2073" s="35">
        <f>VLOOKUP(O2073,Stock[],4,FALSE)</f>
        <v>24</v>
      </c>
      <c r="S2073" s="37">
        <v>2</v>
      </c>
      <c r="T2073" s="35">
        <f>(DailySales!$S2073/DailySales!$R2073)+DailySales!$U2073</f>
        <v>8.3333333333333329E-2</v>
      </c>
      <c r="U2073" s="37"/>
      <c r="V2073" s="36">
        <f>+DailySales!$T2073*DailySales!$R2073</f>
        <v>2</v>
      </c>
      <c r="W2073" s="36">
        <f>+DailySales!$V2073*DailySales!$Q2073</f>
        <v>1.28</v>
      </c>
      <c r="X2073" s="36">
        <f>VLOOKUP(O2073,Stock[],6,FALSE)</f>
        <v>1330</v>
      </c>
      <c r="Y2073" s="36">
        <f>+DailySales!$V2073*DailySales!$X2073</f>
        <v>2660</v>
      </c>
      <c r="Z2073" s="37"/>
      <c r="AA2073" s="37"/>
      <c r="AB2073" s="37"/>
      <c r="AC2073" s="37"/>
      <c r="AD2073" s="37"/>
      <c r="AE2073" s="77"/>
      <c r="AF2073" s="87">
        <v>46041</v>
      </c>
      <c r="AG2073" s="39">
        <v>2660</v>
      </c>
      <c r="AH2073" s="87"/>
      <c r="AI2073" s="39"/>
      <c r="AJ2073" s="87"/>
      <c r="AK2073" s="39"/>
      <c r="AL2073" s="34"/>
      <c r="AM2073" s="39"/>
      <c r="AN207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74" spans="1:40" ht="19.5" customHeight="1" x14ac:dyDescent="0.25">
      <c r="A2074" s="32">
        <f t="shared" si="162"/>
        <v>2026</v>
      </c>
      <c r="B2074" s="32">
        <f t="shared" si="163"/>
        <v>1</v>
      </c>
      <c r="C2074" s="25">
        <v>46041</v>
      </c>
      <c r="D2074" s="57">
        <f t="shared" ca="1" si="160"/>
        <v>46097</v>
      </c>
      <c r="E2074" s="57" t="str">
        <f t="shared" ca="1" si="161"/>
        <v>1-Months</v>
      </c>
      <c r="F2074" s="57" t="str">
        <f>VLOOKUP(O2074,Stock[],5,FALSE)</f>
        <v>BE</v>
      </c>
      <c r="G2074" s="33" t="s">
        <v>2646</v>
      </c>
      <c r="H2074" s="38" t="s">
        <v>282</v>
      </c>
      <c r="I2074" s="34" t="s">
        <v>1754</v>
      </c>
      <c r="J2074" s="32" t="str">
        <f>VLOOKUP(I2074,Customers[],2,FALSE)</f>
        <v>စစ်ဆေးရေးဂိတ်လက်ဆောင်</v>
      </c>
      <c r="K2074" s="32">
        <f>VLOOKUP(I2074,Customers[],4,FALSE)</f>
        <v>0</v>
      </c>
      <c r="L2074" s="32">
        <f>VLOOKUP(Table85[[#This Row],[CustomerID]],Table!H:K,3,0)</f>
        <v>0</v>
      </c>
      <c r="M2074" s="32">
        <f>VLOOKUP(I2074,Customers[],5,FALSE)</f>
        <v>0</v>
      </c>
      <c r="N2074" s="34" t="s">
        <v>13</v>
      </c>
      <c r="O2074" s="37" t="s">
        <v>217</v>
      </c>
      <c r="P2074" s="32" t="str">
        <f>VLOOKUP(O2074,Stock[],2,FALSE)</f>
        <v>လိမ္မော်ဖြူ</v>
      </c>
      <c r="Q2074" s="35">
        <f>VLOOKUP(O2074,Stock[],3,FALSE)</f>
        <v>0.64</v>
      </c>
      <c r="R2074" s="35">
        <f>VLOOKUP(O2074,Stock[],4,FALSE)</f>
        <v>24</v>
      </c>
      <c r="S2074" s="37">
        <v>2</v>
      </c>
      <c r="T2074" s="35">
        <f>(DailySales!$S2074/DailySales!$R2074)+DailySales!$U2074</f>
        <v>8.3333333333333329E-2</v>
      </c>
      <c r="U2074" s="37"/>
      <c r="V2074" s="36">
        <f>+DailySales!$T2074*DailySales!$R2074</f>
        <v>2</v>
      </c>
      <c r="W2074" s="36">
        <f>+DailySales!$V2074*DailySales!$Q2074</f>
        <v>1.28</v>
      </c>
      <c r="X2074" s="36">
        <f>VLOOKUP(O2074,Stock[],6,FALSE)</f>
        <v>1330</v>
      </c>
      <c r="Y2074" s="36">
        <f>+DailySales!$V2074*DailySales!$X2074</f>
        <v>2660</v>
      </c>
      <c r="Z2074" s="37"/>
      <c r="AA2074" s="37"/>
      <c r="AB2074" s="37"/>
      <c r="AC2074" s="37"/>
      <c r="AD2074" s="37"/>
      <c r="AE2074" s="77"/>
      <c r="AF2074" s="87">
        <v>46041</v>
      </c>
      <c r="AG2074" s="39">
        <v>2660</v>
      </c>
      <c r="AH2074" s="87"/>
      <c r="AI2074" s="39"/>
      <c r="AJ2074" s="87"/>
      <c r="AK2074" s="39"/>
      <c r="AL2074" s="34"/>
      <c r="AM2074" s="39"/>
      <c r="AN207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75" spans="1:40" ht="19.5" customHeight="1" x14ac:dyDescent="0.25">
      <c r="A2075" s="32">
        <f t="shared" si="162"/>
        <v>2026</v>
      </c>
      <c r="B2075" s="32">
        <f t="shared" si="163"/>
        <v>1</v>
      </c>
      <c r="C2075" s="25">
        <v>46041</v>
      </c>
      <c r="D2075" s="57">
        <f t="shared" ca="1" si="160"/>
        <v>46097</v>
      </c>
      <c r="E2075" s="57" t="str">
        <f t="shared" ca="1" si="161"/>
        <v>1-Months</v>
      </c>
      <c r="F2075" s="57" t="str">
        <f>VLOOKUP(O2075,Stock[],5,FALSE)</f>
        <v>BE</v>
      </c>
      <c r="G2075" s="33" t="s">
        <v>2647</v>
      </c>
      <c r="H2075" s="38" t="s">
        <v>282</v>
      </c>
      <c r="I2075" s="34" t="s">
        <v>1754</v>
      </c>
      <c r="J2075" s="32" t="str">
        <f>VLOOKUP(I2075,Customers[],2,FALSE)</f>
        <v>စစ်ဆေးရေးဂိတ်လက်ဆောင်</v>
      </c>
      <c r="K2075" s="32">
        <f>VLOOKUP(I2075,Customers[],4,FALSE)</f>
        <v>0</v>
      </c>
      <c r="L2075" s="32">
        <f>VLOOKUP(Table85[[#This Row],[CustomerID]],Table!H:K,3,0)</f>
        <v>0</v>
      </c>
      <c r="M2075" s="32">
        <f>VLOOKUP(I2075,Customers[],5,FALSE)</f>
        <v>0</v>
      </c>
      <c r="N2075" s="34" t="s">
        <v>13</v>
      </c>
      <c r="O2075" s="37" t="s">
        <v>217</v>
      </c>
      <c r="P2075" s="32" t="str">
        <f>VLOOKUP(O2075,Stock[],2,FALSE)</f>
        <v>လိမ္မော်ဖြူ</v>
      </c>
      <c r="Q2075" s="35">
        <f>VLOOKUP(O2075,Stock[],3,FALSE)</f>
        <v>0.64</v>
      </c>
      <c r="R2075" s="35">
        <f>VLOOKUP(O2075,Stock[],4,FALSE)</f>
        <v>24</v>
      </c>
      <c r="S2075" s="37">
        <v>4</v>
      </c>
      <c r="T2075" s="35">
        <f>(DailySales!$S2075/DailySales!$R2075)+DailySales!$U2075</f>
        <v>0.16666666666666666</v>
      </c>
      <c r="U2075" s="37"/>
      <c r="V2075" s="36">
        <f>+DailySales!$T2075*DailySales!$R2075</f>
        <v>4</v>
      </c>
      <c r="W2075" s="36">
        <f>+DailySales!$V2075*DailySales!$Q2075</f>
        <v>2.56</v>
      </c>
      <c r="X2075" s="36">
        <f>VLOOKUP(O2075,Stock[],6,FALSE)</f>
        <v>1330</v>
      </c>
      <c r="Y2075" s="36">
        <f>+DailySales!$V2075*DailySales!$X2075</f>
        <v>5320</v>
      </c>
      <c r="Z2075" s="37"/>
      <c r="AA2075" s="37"/>
      <c r="AB2075" s="37"/>
      <c r="AC2075" s="37"/>
      <c r="AD2075" s="37"/>
      <c r="AE2075" s="77"/>
      <c r="AF2075" s="87">
        <v>46041</v>
      </c>
      <c r="AG2075" s="39">
        <v>5320</v>
      </c>
      <c r="AH2075" s="87"/>
      <c r="AI2075" s="39"/>
      <c r="AJ2075" s="87"/>
      <c r="AK2075" s="39"/>
      <c r="AL2075" s="34"/>
      <c r="AM2075" s="39"/>
      <c r="AN207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76" spans="1:40" ht="19.5" customHeight="1" x14ac:dyDescent="0.25">
      <c r="A2076" s="32">
        <f t="shared" si="162"/>
        <v>2026</v>
      </c>
      <c r="B2076" s="32">
        <f t="shared" si="163"/>
        <v>1</v>
      </c>
      <c r="C2076" s="25">
        <v>46041</v>
      </c>
      <c r="D2076" s="57">
        <f t="shared" ca="1" si="160"/>
        <v>46097</v>
      </c>
      <c r="E2076" s="57" t="str">
        <f t="shared" ca="1" si="161"/>
        <v>1-Months</v>
      </c>
      <c r="F2076" s="57" t="str">
        <f>VLOOKUP(O2076,Stock[],5,FALSE)</f>
        <v>BE</v>
      </c>
      <c r="G2076" s="33" t="s">
        <v>2648</v>
      </c>
      <c r="H2076" s="38" t="s">
        <v>282</v>
      </c>
      <c r="I2076" s="34" t="s">
        <v>1754</v>
      </c>
      <c r="J2076" s="32" t="str">
        <f>VLOOKUP(I2076,Customers[],2,FALSE)</f>
        <v>စစ်ဆေးရေးဂိတ်လက်ဆောင်</v>
      </c>
      <c r="K2076" s="32">
        <f>VLOOKUP(I2076,Customers[],4,FALSE)</f>
        <v>0</v>
      </c>
      <c r="L2076" s="32">
        <f>VLOOKUP(Table85[[#This Row],[CustomerID]],Table!H:K,3,0)</f>
        <v>0</v>
      </c>
      <c r="M2076" s="32">
        <f>VLOOKUP(I2076,Customers[],5,FALSE)</f>
        <v>0</v>
      </c>
      <c r="N2076" s="34" t="s">
        <v>13</v>
      </c>
      <c r="O2076" s="37" t="s">
        <v>217</v>
      </c>
      <c r="P2076" s="32" t="str">
        <f>VLOOKUP(O2076,Stock[],2,FALSE)</f>
        <v>လိမ္မော်ဖြူ</v>
      </c>
      <c r="Q2076" s="35">
        <f>VLOOKUP(O2076,Stock[],3,FALSE)</f>
        <v>0.64</v>
      </c>
      <c r="R2076" s="35">
        <f>VLOOKUP(O2076,Stock[],4,FALSE)</f>
        <v>24</v>
      </c>
      <c r="S2076" s="37">
        <v>6</v>
      </c>
      <c r="T2076" s="35">
        <f>(DailySales!$S2076/DailySales!$R2076)+DailySales!$U2076</f>
        <v>0.25</v>
      </c>
      <c r="U2076" s="37"/>
      <c r="V2076" s="36">
        <f>+DailySales!$T2076*DailySales!$R2076</f>
        <v>6</v>
      </c>
      <c r="W2076" s="36">
        <f>+DailySales!$V2076*DailySales!$Q2076</f>
        <v>3.84</v>
      </c>
      <c r="X2076" s="36">
        <f>VLOOKUP(O2076,Stock[],6,FALSE)</f>
        <v>1330</v>
      </c>
      <c r="Y2076" s="36">
        <f>+DailySales!$V2076*DailySales!$X2076</f>
        <v>7980</v>
      </c>
      <c r="Z2076" s="37"/>
      <c r="AA2076" s="37"/>
      <c r="AB2076" s="37"/>
      <c r="AC2076" s="37"/>
      <c r="AD2076" s="37"/>
      <c r="AE2076" s="77"/>
      <c r="AF2076" s="87">
        <v>46041</v>
      </c>
      <c r="AG2076" s="39">
        <v>7980</v>
      </c>
      <c r="AH2076" s="87"/>
      <c r="AI2076" s="39"/>
      <c r="AJ2076" s="87"/>
      <c r="AK2076" s="39"/>
      <c r="AL2076" s="34"/>
      <c r="AM2076" s="39"/>
      <c r="AN207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77" spans="1:40" ht="19.5" customHeight="1" x14ac:dyDescent="0.25">
      <c r="A2077" s="32">
        <f t="shared" si="162"/>
        <v>2026</v>
      </c>
      <c r="B2077" s="32">
        <f t="shared" si="163"/>
        <v>1</v>
      </c>
      <c r="C2077" s="25">
        <v>46041</v>
      </c>
      <c r="D2077" s="57">
        <f t="shared" ca="1" si="160"/>
        <v>46097</v>
      </c>
      <c r="E2077" s="57" t="str">
        <f t="shared" ca="1" si="161"/>
        <v>1-Months</v>
      </c>
      <c r="F2077" s="57" t="str">
        <f>VLOOKUP(O2077,Stock[],5,FALSE)</f>
        <v>BE</v>
      </c>
      <c r="G2077" s="33" t="s">
        <v>2613</v>
      </c>
      <c r="H2077" s="38" t="s">
        <v>282</v>
      </c>
      <c r="I2077" s="34" t="s">
        <v>1754</v>
      </c>
      <c r="J2077" s="32" t="str">
        <f>VLOOKUP(I2077,Customers[],2,FALSE)</f>
        <v>စစ်ဆေးရေးဂိတ်လက်ဆောင်</v>
      </c>
      <c r="K2077" s="32">
        <f>VLOOKUP(I2077,Customers[],4,FALSE)</f>
        <v>0</v>
      </c>
      <c r="L2077" s="32">
        <f>VLOOKUP(Table85[[#This Row],[CustomerID]],Table!H:K,3,0)</f>
        <v>0</v>
      </c>
      <c r="M2077" s="32">
        <f>VLOOKUP(I2077,Customers[],5,FALSE)</f>
        <v>0</v>
      </c>
      <c r="N2077" s="34" t="s">
        <v>13</v>
      </c>
      <c r="O2077" s="37" t="s">
        <v>217</v>
      </c>
      <c r="P2077" s="32" t="str">
        <f>VLOOKUP(O2077,Stock[],2,FALSE)</f>
        <v>လိမ္မော်ဖြူ</v>
      </c>
      <c r="Q2077" s="35">
        <f>VLOOKUP(O2077,Stock[],3,FALSE)</f>
        <v>0.64</v>
      </c>
      <c r="R2077" s="35">
        <f>VLOOKUP(O2077,Stock[],4,FALSE)</f>
        <v>24</v>
      </c>
      <c r="S2077" s="37">
        <v>2</v>
      </c>
      <c r="T2077" s="35">
        <f>(DailySales!$S2077/DailySales!$R2077)+DailySales!$U2077</f>
        <v>8.3333333333333329E-2</v>
      </c>
      <c r="U2077" s="37"/>
      <c r="V2077" s="36">
        <f>+DailySales!$T2077*DailySales!$R2077</f>
        <v>2</v>
      </c>
      <c r="W2077" s="36">
        <f>+DailySales!$V2077*DailySales!$Q2077</f>
        <v>1.28</v>
      </c>
      <c r="X2077" s="36">
        <f>VLOOKUP(O2077,Stock[],6,FALSE)</f>
        <v>1330</v>
      </c>
      <c r="Y2077" s="36">
        <f>+DailySales!$V2077*DailySales!$X2077</f>
        <v>2660</v>
      </c>
      <c r="Z2077" s="37"/>
      <c r="AA2077" s="37"/>
      <c r="AB2077" s="37"/>
      <c r="AC2077" s="37"/>
      <c r="AD2077" s="37"/>
      <c r="AE2077" s="77"/>
      <c r="AF2077" s="87">
        <v>46041</v>
      </c>
      <c r="AG2077" s="39">
        <v>2660</v>
      </c>
      <c r="AH2077" s="87"/>
      <c r="AI2077" s="39"/>
      <c r="AJ2077" s="87"/>
      <c r="AK2077" s="39"/>
      <c r="AL2077" s="34"/>
      <c r="AM2077" s="39"/>
      <c r="AN207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78" spans="1:40" ht="19.5" customHeight="1" x14ac:dyDescent="0.25">
      <c r="A2078" s="32">
        <f t="shared" si="162"/>
        <v>2026</v>
      </c>
      <c r="B2078" s="32">
        <f t="shared" si="163"/>
        <v>1</v>
      </c>
      <c r="C2078" s="25">
        <v>46041</v>
      </c>
      <c r="D2078" s="57">
        <f t="shared" ca="1" si="160"/>
        <v>46097</v>
      </c>
      <c r="E2078" s="57" t="str">
        <f t="shared" ca="1" si="161"/>
        <v>1-Months</v>
      </c>
      <c r="F2078" s="57" t="str">
        <f>VLOOKUP(O2078,Stock[],5,FALSE)</f>
        <v>BE</v>
      </c>
      <c r="G2078" s="33" t="s">
        <v>2649</v>
      </c>
      <c r="H2078" s="38" t="s">
        <v>283</v>
      </c>
      <c r="I2078" s="34" t="s">
        <v>2015</v>
      </c>
      <c r="J2078" s="32" t="str">
        <f>VLOOKUP(I2078,Customers[],2,FALSE)</f>
        <v>ကိုဆွေကျော်</v>
      </c>
      <c r="K2078" s="32" t="str">
        <f>VLOOKUP(I2078,Customers[],4,FALSE)</f>
        <v>Pyawbwe</v>
      </c>
      <c r="L2078" s="32" t="str">
        <f>VLOOKUP(Table85[[#This Row],[CustomerID]],Table!H:K,3,0)</f>
        <v>‌တောင်းကောက်ရွာ</v>
      </c>
      <c r="M2078" s="32" t="str">
        <f>VLOOKUP(I2078,Customers[],5,FALSE)</f>
        <v>Van-1</v>
      </c>
      <c r="N2078" s="34" t="s">
        <v>9</v>
      </c>
      <c r="O2078" s="37" t="s">
        <v>214</v>
      </c>
      <c r="P2078" s="32" t="str">
        <f>VLOOKUP(O2078,Stock[],2,FALSE)</f>
        <v>ကောင်းကြည်</v>
      </c>
      <c r="Q2078" s="35">
        <f>VLOOKUP(O2078,Stock[],3,FALSE)</f>
        <v>0.64</v>
      </c>
      <c r="R2078" s="35">
        <f>VLOOKUP(O2078,Stock[],4,FALSE)</f>
        <v>14</v>
      </c>
      <c r="S2078" s="37"/>
      <c r="T2078" s="35">
        <f>(DailySales!$S2078/DailySales!$R2078)+DailySales!$U2078</f>
        <v>5</v>
      </c>
      <c r="U2078" s="37">
        <v>5</v>
      </c>
      <c r="V2078" s="36">
        <f>+DailySales!$T2078*DailySales!$R2078</f>
        <v>70</v>
      </c>
      <c r="W2078" s="36">
        <f>+DailySales!$V2078*DailySales!$Q2078</f>
        <v>44.800000000000004</v>
      </c>
      <c r="X2078" s="36">
        <f>VLOOKUP(O2078,Stock[],6,FALSE)</f>
        <v>1330</v>
      </c>
      <c r="Y2078" s="36">
        <f>+DailySales!$V2078*DailySales!$X2078</f>
        <v>93100</v>
      </c>
      <c r="Z2078" s="37"/>
      <c r="AA2078" s="37"/>
      <c r="AB2078" s="37"/>
      <c r="AC2078" s="37"/>
      <c r="AD2078" s="37"/>
      <c r="AE2078" s="77">
        <v>2400</v>
      </c>
      <c r="AF2078" s="87">
        <v>46041</v>
      </c>
      <c r="AG2078" s="39">
        <v>95500</v>
      </c>
      <c r="AH2078" s="87"/>
      <c r="AI2078" s="39"/>
      <c r="AJ2078" s="87"/>
      <c r="AK2078" s="39"/>
      <c r="AL2078" s="34"/>
      <c r="AM2078" s="39"/>
      <c r="AN207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79" spans="1:40" ht="19.5" customHeight="1" x14ac:dyDescent="0.25">
      <c r="A2079" s="32">
        <f t="shared" si="162"/>
        <v>2026</v>
      </c>
      <c r="B2079" s="32">
        <f t="shared" si="163"/>
        <v>1</v>
      </c>
      <c r="C2079" s="25">
        <v>46041</v>
      </c>
      <c r="D2079" s="57">
        <f t="shared" ca="1" si="160"/>
        <v>46097</v>
      </c>
      <c r="E2079" s="57" t="str">
        <f t="shared" ca="1" si="161"/>
        <v>1-Months</v>
      </c>
      <c r="F2079" s="57" t="str">
        <f>VLOOKUP(O2079,Stock[],5,FALSE)</f>
        <v>BE</v>
      </c>
      <c r="G2079" s="33" t="s">
        <v>2650</v>
      </c>
      <c r="H2079" s="38" t="s">
        <v>283</v>
      </c>
      <c r="I2079" s="34" t="s">
        <v>643</v>
      </c>
      <c r="J2079" s="32" t="str">
        <f>VLOOKUP(I2079,Customers[],2,FALSE)</f>
        <v>ဒေါ်ခင်မြင့်</v>
      </c>
      <c r="K2079" s="32" t="str">
        <f>VLOOKUP(I2079,Customers[],4,FALSE)</f>
        <v>Meiktila</v>
      </c>
      <c r="L2079" s="32" t="str">
        <f>VLOOKUP(Table85[[#This Row],[CustomerID]],Table!H:K,3,0)</f>
        <v>ကျောက်ကာ</v>
      </c>
      <c r="M2079" s="32" t="str">
        <f>VLOOKUP(I2079,Customers[],5,FALSE)</f>
        <v>Van-2</v>
      </c>
      <c r="N2079" s="34" t="s">
        <v>9</v>
      </c>
      <c r="O2079" s="37" t="s">
        <v>2120</v>
      </c>
      <c r="P2079" s="32" t="str">
        <f>VLOOKUP(O2079,Stock[],2,FALSE)</f>
        <v>ဇေ အရက်သန့်</v>
      </c>
      <c r="Q2079" s="35">
        <f>VLOOKUP(O2079,Stock[],3,FALSE)</f>
        <v>0.64</v>
      </c>
      <c r="R2079" s="35">
        <f>VLOOKUP(O2079,Stock[],4,FALSE)</f>
        <v>14</v>
      </c>
      <c r="S2079" s="37"/>
      <c r="T2079" s="35">
        <f>(DailySales!$S2079/DailySales!$R2079)+DailySales!$U2079</f>
        <v>7</v>
      </c>
      <c r="U2079" s="37">
        <v>7</v>
      </c>
      <c r="V2079" s="36">
        <f>+DailySales!$T2079*DailySales!$R2079</f>
        <v>98</v>
      </c>
      <c r="W2079" s="36">
        <f>+DailySales!$V2079*DailySales!$Q2079</f>
        <v>62.72</v>
      </c>
      <c r="X2079" s="36">
        <f>VLOOKUP(O2079,Stock[],6,FALSE)</f>
        <v>1380</v>
      </c>
      <c r="Y2079" s="36">
        <f>+DailySales!$V2079*DailySales!$X2079</f>
        <v>135240</v>
      </c>
      <c r="Z2079" s="37"/>
      <c r="AA2079" s="37"/>
      <c r="AB2079" s="37"/>
      <c r="AC2079" s="37"/>
      <c r="AD2079" s="37"/>
      <c r="AE2079" s="77">
        <v>3360</v>
      </c>
      <c r="AF2079" s="87">
        <v>46041</v>
      </c>
      <c r="AG2079" s="39">
        <v>138600</v>
      </c>
      <c r="AH2079" s="87"/>
      <c r="AI2079" s="39"/>
      <c r="AJ2079" s="87"/>
      <c r="AK2079" s="39"/>
      <c r="AL2079" s="34"/>
      <c r="AM2079" s="39"/>
      <c r="AN207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80" spans="1:40" ht="19.5" customHeight="1" x14ac:dyDescent="0.25">
      <c r="A2080" s="32">
        <f t="shared" si="162"/>
        <v>2026</v>
      </c>
      <c r="B2080" s="32">
        <f t="shared" si="163"/>
        <v>1</v>
      </c>
      <c r="C2080" s="25">
        <v>46041</v>
      </c>
      <c r="D2080" s="57">
        <f t="shared" ca="1" si="160"/>
        <v>46097</v>
      </c>
      <c r="E2080" s="57" t="str">
        <f t="shared" ca="1" si="161"/>
        <v>1-Months</v>
      </c>
      <c r="F2080" s="57" t="str">
        <f>VLOOKUP(O2080,Stock[],5,FALSE)</f>
        <v>BE</v>
      </c>
      <c r="G2080" s="33" t="s">
        <v>2650</v>
      </c>
      <c r="H2080" s="38" t="s">
        <v>283</v>
      </c>
      <c r="I2080" s="34" t="s">
        <v>643</v>
      </c>
      <c r="J2080" s="32" t="str">
        <f>VLOOKUP(I2080,Customers[],2,FALSE)</f>
        <v>ဒေါ်ခင်မြင့်</v>
      </c>
      <c r="K2080" s="32" t="str">
        <f>VLOOKUP(I2080,Customers[],4,FALSE)</f>
        <v>Meiktila</v>
      </c>
      <c r="L2080" s="32" t="str">
        <f>VLOOKUP(Table85[[#This Row],[CustomerID]],Table!H:K,3,0)</f>
        <v>ကျောက်ကာ</v>
      </c>
      <c r="M2080" s="32" t="str">
        <f>VLOOKUP(I2080,Customers[],5,FALSE)</f>
        <v>Van-2</v>
      </c>
      <c r="N2080" s="34" t="s">
        <v>9</v>
      </c>
      <c r="O2080" s="37" t="s">
        <v>225</v>
      </c>
      <c r="P2080" s="32" t="str">
        <f>VLOOKUP(O2080,Stock[],2,FALSE)</f>
        <v>ချယ်ရီသံပုရာအရက်သန့်ကော် (1Ltr)</v>
      </c>
      <c r="Q2080" s="35">
        <f>VLOOKUP(O2080,Stock[],3,FALSE)</f>
        <v>1</v>
      </c>
      <c r="R2080" s="35">
        <f>VLOOKUP(O2080,Stock[],4,FALSE)</f>
        <v>12</v>
      </c>
      <c r="S2080" s="37"/>
      <c r="T2080" s="35">
        <f>(DailySales!$S2080/DailySales!$R2080)+DailySales!$U2080</f>
        <v>2</v>
      </c>
      <c r="U2080" s="37">
        <v>2</v>
      </c>
      <c r="V2080" s="36">
        <f>+DailySales!$T2080*DailySales!$R2080</f>
        <v>24</v>
      </c>
      <c r="W2080" s="36">
        <f>+DailySales!$V2080*DailySales!$Q2080</f>
        <v>24</v>
      </c>
      <c r="X2080" s="36">
        <f>VLOOKUP(O2080,Stock[],6,FALSE)</f>
        <v>1260</v>
      </c>
      <c r="Y2080" s="36">
        <f>+DailySales!$V2080*DailySales!$X2080</f>
        <v>30240</v>
      </c>
      <c r="Z2080" s="37"/>
      <c r="AA2080" s="37"/>
      <c r="AB2080" s="37"/>
      <c r="AC2080" s="37"/>
      <c r="AD2080" s="37"/>
      <c r="AE2080" s="77">
        <v>760</v>
      </c>
      <c r="AF2080" s="87">
        <v>46041</v>
      </c>
      <c r="AG2080" s="39">
        <v>31000</v>
      </c>
      <c r="AH2080" s="87"/>
      <c r="AI2080" s="39"/>
      <c r="AJ2080" s="87"/>
      <c r="AK2080" s="39"/>
      <c r="AL2080" s="34"/>
      <c r="AM2080" s="39"/>
      <c r="AN208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81" spans="1:40" ht="19.5" customHeight="1" x14ac:dyDescent="0.25">
      <c r="A2081" s="32">
        <f t="shared" si="162"/>
        <v>2026</v>
      </c>
      <c r="B2081" s="32">
        <f t="shared" si="163"/>
        <v>1</v>
      </c>
      <c r="C2081" s="25">
        <v>46041</v>
      </c>
      <c r="D2081" s="57">
        <f t="shared" ca="1" si="160"/>
        <v>46097</v>
      </c>
      <c r="E2081" s="57" t="str">
        <f t="shared" ca="1" si="161"/>
        <v>1-Months</v>
      </c>
      <c r="F2081" s="57" t="str">
        <f>VLOOKUP(O2081,Stock[],5,FALSE)</f>
        <v>BE</v>
      </c>
      <c r="G2081" s="33" t="s">
        <v>2651</v>
      </c>
      <c r="H2081" s="38" t="s">
        <v>283</v>
      </c>
      <c r="I2081" s="34" t="s">
        <v>1032</v>
      </c>
      <c r="J2081" s="32" t="str">
        <f>VLOOKUP(I2081,Customers[],2,FALSE)</f>
        <v>ဦးဝင်းမြင့်</v>
      </c>
      <c r="K2081" s="32" t="str">
        <f>VLOOKUP(I2081,Customers[],4,FALSE)</f>
        <v>Meiktila</v>
      </c>
      <c r="L2081" s="32" t="str">
        <f>VLOOKUP(Table85[[#This Row],[CustomerID]],Table!H:K,3,0)</f>
        <v>ကုက္ကိုကုန်း</v>
      </c>
      <c r="M2081" s="32" t="str">
        <f>VLOOKUP(I2081,Customers[],5,FALSE)</f>
        <v>Van-2</v>
      </c>
      <c r="N2081" s="34" t="s">
        <v>9</v>
      </c>
      <c r="O2081" s="37" t="s">
        <v>2120</v>
      </c>
      <c r="P2081" s="32" t="str">
        <f>VLOOKUP(O2081,Stock[],2,FALSE)</f>
        <v>ဇေ အရက်သန့်</v>
      </c>
      <c r="Q2081" s="35">
        <f>VLOOKUP(O2081,Stock[],3,FALSE)</f>
        <v>0.64</v>
      </c>
      <c r="R2081" s="35">
        <f>VLOOKUP(O2081,Stock[],4,FALSE)</f>
        <v>14</v>
      </c>
      <c r="S2081" s="37"/>
      <c r="T2081" s="35">
        <f>(DailySales!$S2081/DailySales!$R2081)+DailySales!$U2081</f>
        <v>2</v>
      </c>
      <c r="U2081" s="37">
        <v>2</v>
      </c>
      <c r="V2081" s="36">
        <f>+DailySales!$T2081*DailySales!$R2081</f>
        <v>28</v>
      </c>
      <c r="W2081" s="36">
        <f>+DailySales!$V2081*DailySales!$Q2081</f>
        <v>17.920000000000002</v>
      </c>
      <c r="X2081" s="36">
        <f>VLOOKUP(O2081,Stock[],6,FALSE)</f>
        <v>1380</v>
      </c>
      <c r="Y2081" s="36">
        <f>+DailySales!$V2081*DailySales!$X2081</f>
        <v>38640</v>
      </c>
      <c r="Z2081" s="37"/>
      <c r="AA2081" s="37"/>
      <c r="AB2081" s="37"/>
      <c r="AC2081" s="37"/>
      <c r="AD2081" s="37"/>
      <c r="AE2081" s="77">
        <v>960</v>
      </c>
      <c r="AF2081" s="87">
        <v>46041</v>
      </c>
      <c r="AG2081" s="39">
        <v>39600</v>
      </c>
      <c r="AH2081" s="87"/>
      <c r="AI2081" s="39"/>
      <c r="AJ2081" s="87"/>
      <c r="AK2081" s="39"/>
      <c r="AL2081" s="34"/>
      <c r="AM2081" s="39"/>
      <c r="AN208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82" spans="1:40" ht="19.5" customHeight="1" x14ac:dyDescent="0.25">
      <c r="A2082" s="32">
        <f t="shared" si="162"/>
        <v>2026</v>
      </c>
      <c r="B2082" s="32">
        <f t="shared" si="163"/>
        <v>1</v>
      </c>
      <c r="C2082" s="25">
        <v>46041</v>
      </c>
      <c r="D2082" s="57">
        <f t="shared" ca="1" si="160"/>
        <v>46097</v>
      </c>
      <c r="E2082" s="57" t="str">
        <f t="shared" ca="1" si="161"/>
        <v>1-Months</v>
      </c>
      <c r="F2082" s="57" t="str">
        <f>VLOOKUP(O2082,Stock[],5,FALSE)</f>
        <v>BE</v>
      </c>
      <c r="G2082" s="33" t="s">
        <v>2652</v>
      </c>
      <c r="H2082" s="38" t="s">
        <v>283</v>
      </c>
      <c r="I2082" s="34" t="s">
        <v>645</v>
      </c>
      <c r="J2082" s="32" t="str">
        <f>VLOOKUP(I2082,Customers[],2,FALSE)</f>
        <v>ကိုဌေး</v>
      </c>
      <c r="K2082" s="32" t="str">
        <f>VLOOKUP(I2082,Customers[],4,FALSE)</f>
        <v>Meiktila</v>
      </c>
      <c r="L2082" s="32" t="str">
        <f>VLOOKUP(Table85[[#This Row],[CustomerID]],Table!H:K,3,0)</f>
        <v>ညောင်အိုင့်</v>
      </c>
      <c r="M2082" s="32" t="str">
        <f>VLOOKUP(I2082,Customers[],5,FALSE)</f>
        <v>Van-2</v>
      </c>
      <c r="N2082" s="34" t="s">
        <v>9</v>
      </c>
      <c r="O2082" s="37" t="s">
        <v>2120</v>
      </c>
      <c r="P2082" s="32" t="str">
        <f>VLOOKUP(O2082,Stock[],2,FALSE)</f>
        <v>ဇေ အရက်သန့်</v>
      </c>
      <c r="Q2082" s="35">
        <f>VLOOKUP(O2082,Stock[],3,FALSE)</f>
        <v>0.64</v>
      </c>
      <c r="R2082" s="35">
        <f>VLOOKUP(O2082,Stock[],4,FALSE)</f>
        <v>14</v>
      </c>
      <c r="S2082" s="37"/>
      <c r="T2082" s="35">
        <f>(DailySales!$S2082/DailySales!$R2082)+DailySales!$U2082</f>
        <v>5</v>
      </c>
      <c r="U2082" s="37">
        <v>5</v>
      </c>
      <c r="V2082" s="36">
        <f>+DailySales!$T2082*DailySales!$R2082</f>
        <v>70</v>
      </c>
      <c r="W2082" s="36">
        <f>+DailySales!$V2082*DailySales!$Q2082</f>
        <v>44.800000000000004</v>
      </c>
      <c r="X2082" s="36">
        <f>VLOOKUP(O2082,Stock[],6,FALSE)</f>
        <v>1380</v>
      </c>
      <c r="Y2082" s="36">
        <f>+DailySales!$V2082*DailySales!$X2082</f>
        <v>96600</v>
      </c>
      <c r="Z2082" s="37"/>
      <c r="AA2082" s="37"/>
      <c r="AB2082" s="37"/>
      <c r="AC2082" s="37"/>
      <c r="AD2082" s="37"/>
      <c r="AE2082" s="77">
        <v>2400</v>
      </c>
      <c r="AF2082" s="87">
        <v>46041</v>
      </c>
      <c r="AG2082" s="39">
        <v>99000</v>
      </c>
      <c r="AH2082" s="87"/>
      <c r="AI2082" s="39"/>
      <c r="AJ2082" s="87"/>
      <c r="AK2082" s="39"/>
      <c r="AL2082" s="34"/>
      <c r="AM2082" s="39"/>
      <c r="AN208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83" spans="1:40" ht="19.5" customHeight="1" x14ac:dyDescent="0.25">
      <c r="A2083" s="32">
        <f t="shared" si="162"/>
        <v>2026</v>
      </c>
      <c r="B2083" s="32">
        <f t="shared" si="163"/>
        <v>1</v>
      </c>
      <c r="C2083" s="25">
        <v>46041</v>
      </c>
      <c r="D2083" s="57">
        <f t="shared" ca="1" si="160"/>
        <v>46097</v>
      </c>
      <c r="E2083" s="57" t="str">
        <f t="shared" ca="1" si="161"/>
        <v>1-Months</v>
      </c>
      <c r="F2083" s="57" t="str">
        <f>VLOOKUP(O2083,Stock[],5,FALSE)</f>
        <v>BE</v>
      </c>
      <c r="G2083" s="33" t="s">
        <v>2652</v>
      </c>
      <c r="H2083" s="38" t="s">
        <v>283</v>
      </c>
      <c r="I2083" s="34" t="s">
        <v>645</v>
      </c>
      <c r="J2083" s="32" t="str">
        <f>VLOOKUP(I2083,Customers[],2,FALSE)</f>
        <v>ကိုဌေး</v>
      </c>
      <c r="K2083" s="32" t="str">
        <f>VLOOKUP(I2083,Customers[],4,FALSE)</f>
        <v>Meiktila</v>
      </c>
      <c r="L2083" s="32" t="str">
        <f>VLOOKUP(Table85[[#This Row],[CustomerID]],Table!H:K,3,0)</f>
        <v>ညောင်အိုင့်</v>
      </c>
      <c r="M2083" s="32" t="str">
        <f>VLOOKUP(I2083,Customers[],5,FALSE)</f>
        <v>Van-2</v>
      </c>
      <c r="N2083" s="34" t="s">
        <v>9</v>
      </c>
      <c r="O2083" s="37" t="s">
        <v>217</v>
      </c>
      <c r="P2083" s="32" t="str">
        <f>VLOOKUP(O2083,Stock[],2,FALSE)</f>
        <v>လိမ္မော်ဖြူ</v>
      </c>
      <c r="Q2083" s="35">
        <f>VLOOKUP(O2083,Stock[],3,FALSE)</f>
        <v>0.64</v>
      </c>
      <c r="R2083" s="35">
        <f>VLOOKUP(O2083,Stock[],4,FALSE)</f>
        <v>24</v>
      </c>
      <c r="S2083" s="37"/>
      <c r="T2083" s="35">
        <f>(DailySales!$S2083/DailySales!$R2083)+DailySales!$U2083</f>
        <v>2</v>
      </c>
      <c r="U2083" s="37">
        <v>2</v>
      </c>
      <c r="V2083" s="36">
        <f>+DailySales!$T2083*DailySales!$R2083</f>
        <v>48</v>
      </c>
      <c r="W2083" s="36">
        <f>+DailySales!$V2083*DailySales!$Q2083</f>
        <v>30.72</v>
      </c>
      <c r="X2083" s="36">
        <f>VLOOKUP(O2083,Stock[],6,FALSE)</f>
        <v>1330</v>
      </c>
      <c r="Y2083" s="36">
        <f>+DailySales!$V2083*DailySales!$X2083</f>
        <v>63840</v>
      </c>
      <c r="Z2083" s="37"/>
      <c r="AA2083" s="37"/>
      <c r="AB2083" s="37"/>
      <c r="AC2083" s="37"/>
      <c r="AD2083" s="37"/>
      <c r="AE2083" s="77">
        <v>1160</v>
      </c>
      <c r="AF2083" s="87">
        <v>46041</v>
      </c>
      <c r="AG2083" s="39">
        <v>65000</v>
      </c>
      <c r="AH2083" s="87"/>
      <c r="AI2083" s="39"/>
      <c r="AJ2083" s="87"/>
      <c r="AK2083" s="39"/>
      <c r="AL2083" s="34"/>
      <c r="AM2083" s="39"/>
      <c r="AN208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84" spans="1:40" ht="19.5" customHeight="1" x14ac:dyDescent="0.25">
      <c r="A2084" s="32">
        <f t="shared" si="162"/>
        <v>2026</v>
      </c>
      <c r="B2084" s="32">
        <f t="shared" si="163"/>
        <v>1</v>
      </c>
      <c r="C2084" s="25">
        <v>46041</v>
      </c>
      <c r="D2084" s="57">
        <f t="shared" ca="1" si="160"/>
        <v>46097</v>
      </c>
      <c r="E2084" s="57" t="str">
        <f t="shared" ca="1" si="161"/>
        <v>1-Months</v>
      </c>
      <c r="F2084" s="57" t="str">
        <f>VLOOKUP(O2084,Stock[],5,FALSE)</f>
        <v>BE</v>
      </c>
      <c r="G2084" s="33" t="s">
        <v>2652</v>
      </c>
      <c r="H2084" s="38" t="s">
        <v>283</v>
      </c>
      <c r="I2084" s="34" t="s">
        <v>645</v>
      </c>
      <c r="J2084" s="32" t="str">
        <f>VLOOKUP(I2084,Customers[],2,FALSE)</f>
        <v>ကိုဌေး</v>
      </c>
      <c r="K2084" s="32" t="str">
        <f>VLOOKUP(I2084,Customers[],4,FALSE)</f>
        <v>Meiktila</v>
      </c>
      <c r="L2084" s="32" t="str">
        <f>VLOOKUP(Table85[[#This Row],[CustomerID]],Table!H:K,3,0)</f>
        <v>ညောင်အိုင့်</v>
      </c>
      <c r="M2084" s="32" t="str">
        <f>VLOOKUP(I2084,Customers[],5,FALSE)</f>
        <v>Van-2</v>
      </c>
      <c r="N2084" s="34" t="s">
        <v>9</v>
      </c>
      <c r="O2084" s="37" t="s">
        <v>223</v>
      </c>
      <c r="P2084" s="32" t="str">
        <f>VLOOKUP(O2084,Stock[],2,FALSE)</f>
        <v>ချယ်ရီအရက်သန့်ကော် (.6Ltr)</v>
      </c>
      <c r="Q2084" s="35">
        <f>VLOOKUP(O2084,Stock[],3,FALSE)</f>
        <v>0.6</v>
      </c>
      <c r="R2084" s="35">
        <f>VLOOKUP(O2084,Stock[],4,FALSE)</f>
        <v>24</v>
      </c>
      <c r="S2084" s="37"/>
      <c r="T2084" s="35">
        <f>(DailySales!$S2084/DailySales!$R2084)+DailySales!$U2084</f>
        <v>5</v>
      </c>
      <c r="U2084" s="37">
        <v>5</v>
      </c>
      <c r="V2084" s="36">
        <f>+DailySales!$T2084*DailySales!$R2084</f>
        <v>120</v>
      </c>
      <c r="W2084" s="36">
        <f>+DailySales!$V2084*DailySales!$Q2084</f>
        <v>72</v>
      </c>
      <c r="X2084" s="36">
        <f>VLOOKUP(O2084,Stock[],6,FALSE)</f>
        <v>875</v>
      </c>
      <c r="Y2084" s="36">
        <f>+DailySales!$V2084*DailySales!$X2084</f>
        <v>105000</v>
      </c>
      <c r="Z2084" s="37"/>
      <c r="AA2084" s="37"/>
      <c r="AB2084" s="37"/>
      <c r="AC2084" s="37"/>
      <c r="AD2084" s="37"/>
      <c r="AE2084" s="77">
        <v>3000</v>
      </c>
      <c r="AF2084" s="87">
        <v>46041</v>
      </c>
      <c r="AG2084" s="39">
        <v>108000</v>
      </c>
      <c r="AH2084" s="87"/>
      <c r="AI2084" s="39"/>
      <c r="AJ2084" s="87"/>
      <c r="AK2084" s="39"/>
      <c r="AL2084" s="34"/>
      <c r="AM2084" s="39"/>
      <c r="AN208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85" spans="1:40" ht="19.5" customHeight="1" x14ac:dyDescent="0.25">
      <c r="A2085" s="32">
        <f t="shared" si="162"/>
        <v>2026</v>
      </c>
      <c r="B2085" s="32">
        <f t="shared" si="163"/>
        <v>1</v>
      </c>
      <c r="C2085" s="25">
        <v>46041</v>
      </c>
      <c r="D2085" s="57">
        <f t="shared" ca="1" si="160"/>
        <v>46097</v>
      </c>
      <c r="E2085" s="57" t="str">
        <f t="shared" ca="1" si="161"/>
        <v>1-Months</v>
      </c>
      <c r="F2085" s="57" t="str">
        <f>VLOOKUP(O2085,Stock[],5,FALSE)</f>
        <v>BE</v>
      </c>
      <c r="G2085" s="33" t="s">
        <v>2653</v>
      </c>
      <c r="H2085" s="38" t="s">
        <v>283</v>
      </c>
      <c r="I2085" s="34" t="s">
        <v>854</v>
      </c>
      <c r="J2085" s="32" t="str">
        <f>VLOOKUP(I2085,Customers[],2,FALSE)</f>
        <v>ကိုထွန်းမြင့်</v>
      </c>
      <c r="K2085" s="32" t="str">
        <f>VLOOKUP(I2085,Customers[],4,FALSE)</f>
        <v>Meiktila</v>
      </c>
      <c r="L2085" s="32" t="str">
        <f>VLOOKUP(Table85[[#This Row],[CustomerID]],Table!H:K,3,0)</f>
        <v>အင်းအုံး</v>
      </c>
      <c r="M2085" s="32" t="str">
        <f>VLOOKUP(I2085,Customers[],5,FALSE)</f>
        <v>Van-2</v>
      </c>
      <c r="N2085" s="34" t="s">
        <v>9</v>
      </c>
      <c r="O2085" s="37" t="s">
        <v>2120</v>
      </c>
      <c r="P2085" s="32" t="str">
        <f>VLOOKUP(O2085,Stock[],2,FALSE)</f>
        <v>ဇေ အရက်သန့်</v>
      </c>
      <c r="Q2085" s="35">
        <f>VLOOKUP(O2085,Stock[],3,FALSE)</f>
        <v>0.64</v>
      </c>
      <c r="R2085" s="35">
        <f>VLOOKUP(O2085,Stock[],4,FALSE)</f>
        <v>14</v>
      </c>
      <c r="S2085" s="37"/>
      <c r="T2085" s="35">
        <f>(DailySales!$S2085/DailySales!$R2085)+DailySales!$U2085</f>
        <v>3</v>
      </c>
      <c r="U2085" s="37">
        <v>3</v>
      </c>
      <c r="V2085" s="36">
        <f>+DailySales!$T2085*DailySales!$R2085</f>
        <v>42</v>
      </c>
      <c r="W2085" s="36">
        <f>+DailySales!$V2085*DailySales!$Q2085</f>
        <v>26.88</v>
      </c>
      <c r="X2085" s="36">
        <f>VLOOKUP(O2085,Stock[],6,FALSE)</f>
        <v>1380</v>
      </c>
      <c r="Y2085" s="36">
        <f>+DailySales!$V2085*DailySales!$X2085</f>
        <v>57960</v>
      </c>
      <c r="Z2085" s="37"/>
      <c r="AA2085" s="37"/>
      <c r="AB2085" s="37"/>
      <c r="AC2085" s="37"/>
      <c r="AD2085" s="37"/>
      <c r="AE2085" s="77">
        <v>1440</v>
      </c>
      <c r="AF2085" s="87">
        <v>46041</v>
      </c>
      <c r="AG2085" s="39">
        <v>59400</v>
      </c>
      <c r="AH2085" s="87"/>
      <c r="AI2085" s="39"/>
      <c r="AJ2085" s="87"/>
      <c r="AK2085" s="39"/>
      <c r="AL2085" s="34"/>
      <c r="AM2085" s="39"/>
      <c r="AN208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86" spans="1:40" ht="19.5" customHeight="1" x14ac:dyDescent="0.25">
      <c r="A2086" s="32">
        <f t="shared" si="162"/>
        <v>2026</v>
      </c>
      <c r="B2086" s="32">
        <f t="shared" si="163"/>
        <v>1</v>
      </c>
      <c r="C2086" s="25">
        <v>46041</v>
      </c>
      <c r="D2086" s="57">
        <f t="shared" ca="1" si="160"/>
        <v>46097</v>
      </c>
      <c r="E2086" s="57" t="str">
        <f t="shared" ca="1" si="161"/>
        <v>1-Months</v>
      </c>
      <c r="F2086" s="57" t="str">
        <f>VLOOKUP(O2086,Stock[],5,FALSE)</f>
        <v>BE</v>
      </c>
      <c r="G2086" s="33" t="s">
        <v>2654</v>
      </c>
      <c r="H2086" s="38" t="s">
        <v>283</v>
      </c>
      <c r="I2086" s="34" t="s">
        <v>647</v>
      </c>
      <c r="J2086" s="32" t="str">
        <f>VLOOKUP(I2086,Customers[],2,FALSE)</f>
        <v>မအေးကြူ</v>
      </c>
      <c r="K2086" s="32" t="str">
        <f>VLOOKUP(I2086,Customers[],4,FALSE)</f>
        <v>Meiktila</v>
      </c>
      <c r="L2086" s="32" t="str">
        <f>VLOOKUP(Table85[[#This Row],[CustomerID]],Table!H:K,3,0)</f>
        <v>ပေါက်တော</v>
      </c>
      <c r="M2086" s="32" t="str">
        <f>VLOOKUP(I2086,Customers[],5,FALSE)</f>
        <v>Van-2</v>
      </c>
      <c r="N2086" s="34" t="s">
        <v>9</v>
      </c>
      <c r="O2086" s="37" t="s">
        <v>1395</v>
      </c>
      <c r="P2086" s="32" t="str">
        <f>VLOOKUP(O2086,Stock[],2,FALSE)</f>
        <v>ရွှေမင်းသားမန်ကျည်းခေါင်ရည်</v>
      </c>
      <c r="Q2086" s="35">
        <f>VLOOKUP(O2086,Stock[],3,FALSE)</f>
        <v>0.64</v>
      </c>
      <c r="R2086" s="35">
        <f>VLOOKUP(O2086,Stock[],4,FALSE)</f>
        <v>14</v>
      </c>
      <c r="S2086" s="37"/>
      <c r="T2086" s="35">
        <f>(DailySales!$S2086/DailySales!$R2086)+DailySales!$U2086</f>
        <v>5</v>
      </c>
      <c r="U2086" s="37">
        <v>5</v>
      </c>
      <c r="V2086" s="36">
        <f>+DailySales!$T2086*DailySales!$R2086</f>
        <v>70</v>
      </c>
      <c r="W2086" s="36">
        <f>+DailySales!$V2086*DailySales!$Q2086</f>
        <v>44.800000000000004</v>
      </c>
      <c r="X2086" s="36">
        <f>VLOOKUP(O2086,Stock[],6,FALSE)</f>
        <v>830</v>
      </c>
      <c r="Y2086" s="36">
        <f>+DailySales!$V2086*DailySales!$X2086</f>
        <v>58100</v>
      </c>
      <c r="Z2086" s="37"/>
      <c r="AA2086" s="37"/>
      <c r="AB2086" s="37"/>
      <c r="AC2086" s="37"/>
      <c r="AD2086" s="37"/>
      <c r="AE2086" s="77">
        <v>1900</v>
      </c>
      <c r="AF2086" s="87">
        <v>46041</v>
      </c>
      <c r="AG2086" s="39">
        <v>60000</v>
      </c>
      <c r="AH2086" s="87"/>
      <c r="AI2086" s="39"/>
      <c r="AJ2086" s="87"/>
      <c r="AK2086" s="39"/>
      <c r="AL2086" s="34"/>
      <c r="AM2086" s="39"/>
      <c r="AN208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87" spans="1:40" ht="19.5" customHeight="1" x14ac:dyDescent="0.25">
      <c r="A2087" s="32">
        <f t="shared" si="162"/>
        <v>2026</v>
      </c>
      <c r="B2087" s="32">
        <f t="shared" si="163"/>
        <v>1</v>
      </c>
      <c r="C2087" s="25">
        <v>46041</v>
      </c>
      <c r="D2087" s="57">
        <f t="shared" ca="1" si="160"/>
        <v>46097</v>
      </c>
      <c r="E2087" s="57" t="str">
        <f t="shared" ca="1" si="161"/>
        <v>1-Months</v>
      </c>
      <c r="F2087" s="57" t="str">
        <f>VLOOKUP(O2087,Stock[],5,FALSE)</f>
        <v>BE</v>
      </c>
      <c r="G2087" s="33" t="s">
        <v>2655</v>
      </c>
      <c r="H2087" s="38" t="s">
        <v>283</v>
      </c>
      <c r="I2087" s="34" t="s">
        <v>970</v>
      </c>
      <c r="J2087" s="32" t="str">
        <f>VLOOKUP(I2087,Customers[],2,FALSE)</f>
        <v>ကိုမျိုးနိုင်</v>
      </c>
      <c r="K2087" s="32" t="str">
        <f>VLOOKUP(I2087,Customers[],4,FALSE)</f>
        <v>Meiktila</v>
      </c>
      <c r="L2087" s="32" t="str">
        <f>VLOOKUP(Table85[[#This Row],[CustomerID]],Table!H:K,3,0)</f>
        <v>ပေါက်တော</v>
      </c>
      <c r="M2087" s="32" t="str">
        <f>VLOOKUP(I2087,Customers[],5,FALSE)</f>
        <v>Van-2</v>
      </c>
      <c r="N2087" s="34" t="s">
        <v>9</v>
      </c>
      <c r="O2087" s="37" t="s">
        <v>1395</v>
      </c>
      <c r="P2087" s="32" t="str">
        <f>VLOOKUP(O2087,Stock[],2,FALSE)</f>
        <v>ရွှေမင်းသားမန်ကျည်းခေါင်ရည်</v>
      </c>
      <c r="Q2087" s="35">
        <f>VLOOKUP(O2087,Stock[],3,FALSE)</f>
        <v>0.64</v>
      </c>
      <c r="R2087" s="35">
        <f>VLOOKUP(O2087,Stock[],4,FALSE)</f>
        <v>14</v>
      </c>
      <c r="S2087" s="37"/>
      <c r="T2087" s="35">
        <f>(DailySales!$S2087/DailySales!$R2087)+DailySales!$U2087</f>
        <v>5</v>
      </c>
      <c r="U2087" s="37">
        <v>5</v>
      </c>
      <c r="V2087" s="36">
        <f>+DailySales!$T2087*DailySales!$R2087</f>
        <v>70</v>
      </c>
      <c r="W2087" s="36">
        <f>+DailySales!$V2087*DailySales!$Q2087</f>
        <v>44.800000000000004</v>
      </c>
      <c r="X2087" s="36">
        <f>VLOOKUP(O2087,Stock[],6,FALSE)</f>
        <v>830</v>
      </c>
      <c r="Y2087" s="36">
        <f>+DailySales!$V2087*DailySales!$X2087</f>
        <v>58100</v>
      </c>
      <c r="Z2087" s="37"/>
      <c r="AA2087" s="37"/>
      <c r="AB2087" s="37"/>
      <c r="AC2087" s="37"/>
      <c r="AD2087" s="37"/>
      <c r="AE2087" s="77">
        <v>1900</v>
      </c>
      <c r="AF2087" s="87">
        <v>46041</v>
      </c>
      <c r="AG2087" s="39">
        <v>60000</v>
      </c>
      <c r="AH2087" s="87"/>
      <c r="AI2087" s="39"/>
      <c r="AJ2087" s="87"/>
      <c r="AK2087" s="39"/>
      <c r="AL2087" s="34"/>
      <c r="AM2087" s="39"/>
      <c r="AN208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88" spans="1:40" ht="19.5" customHeight="1" x14ac:dyDescent="0.25">
      <c r="A2088" s="32">
        <f t="shared" si="162"/>
        <v>2026</v>
      </c>
      <c r="B2088" s="32">
        <f t="shared" si="163"/>
        <v>1</v>
      </c>
      <c r="C2088" s="25">
        <v>46041</v>
      </c>
      <c r="D2088" s="57">
        <f t="shared" ca="1" si="160"/>
        <v>46097</v>
      </c>
      <c r="E2088" s="57" t="str">
        <f t="shared" ca="1" si="161"/>
        <v>1-Months</v>
      </c>
      <c r="F2088" s="57" t="str">
        <f>VLOOKUP(O2088,Stock[],5,FALSE)</f>
        <v>BE</v>
      </c>
      <c r="G2088" s="33" t="s">
        <v>2656</v>
      </c>
      <c r="H2088" s="38" t="s">
        <v>275</v>
      </c>
      <c r="I2088" s="34" t="s">
        <v>1086</v>
      </c>
      <c r="J2088" s="32" t="str">
        <f>VLOOKUP(I2088,Customers[],2,FALSE)</f>
        <v>မိုးယံ(2)</v>
      </c>
      <c r="K2088" s="32" t="str">
        <f>VLOOKUP(I2088,Customers[],4,FALSE)</f>
        <v>Yamethin</v>
      </c>
      <c r="L2088" s="32" t="str">
        <f>VLOOKUP(Table85[[#This Row],[CustomerID]],Table!H:K,3,0)</f>
        <v>ရမည်းသင်း</v>
      </c>
      <c r="M2088" s="32" t="str">
        <f>VLOOKUP(I2088,Customers[],5,FALSE)</f>
        <v>WholeSales/Contract</v>
      </c>
      <c r="N2088" s="34" t="s">
        <v>9</v>
      </c>
      <c r="O2088" s="37" t="s">
        <v>2120</v>
      </c>
      <c r="P2088" s="32" t="str">
        <f>VLOOKUP(O2088,Stock[],2,FALSE)</f>
        <v>ဇေ အရက်သန့်</v>
      </c>
      <c r="Q2088" s="35">
        <f>VLOOKUP(O2088,Stock[],3,FALSE)</f>
        <v>0.64</v>
      </c>
      <c r="R2088" s="35">
        <f>VLOOKUP(O2088,Stock[],4,FALSE)</f>
        <v>14</v>
      </c>
      <c r="S2088" s="37"/>
      <c r="T2088" s="35">
        <f>(DailySales!$S2088/DailySales!$R2088)+DailySales!$U2088</f>
        <v>50</v>
      </c>
      <c r="U2088" s="37">
        <v>50</v>
      </c>
      <c r="V2088" s="36">
        <f>+DailySales!$T2088*DailySales!$R2088</f>
        <v>700</v>
      </c>
      <c r="W2088" s="36">
        <f>+DailySales!$V2088*DailySales!$Q2088</f>
        <v>448</v>
      </c>
      <c r="X2088" s="36">
        <f>VLOOKUP(O2088,Stock[],6,FALSE)</f>
        <v>1380</v>
      </c>
      <c r="Y2088" s="36">
        <f>+DailySales!$V2088*DailySales!$X2088</f>
        <v>966000</v>
      </c>
      <c r="Z2088" s="37"/>
      <c r="AA2088" s="37"/>
      <c r="AB2088" s="37"/>
      <c r="AC2088" s="37"/>
      <c r="AD2088" s="37"/>
      <c r="AE2088" s="77">
        <v>19000</v>
      </c>
      <c r="AF2088" s="87">
        <v>46041</v>
      </c>
      <c r="AG2088" s="39">
        <v>985000</v>
      </c>
      <c r="AH2088" s="87"/>
      <c r="AI2088" s="39"/>
      <c r="AJ2088" s="87"/>
      <c r="AK2088" s="39"/>
      <c r="AL2088" s="34"/>
      <c r="AM2088" s="39"/>
      <c r="AN208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89" spans="1:40" ht="19.5" customHeight="1" x14ac:dyDescent="0.25">
      <c r="A2089" s="32">
        <f t="shared" si="162"/>
        <v>2026</v>
      </c>
      <c r="B2089" s="32">
        <f t="shared" si="163"/>
        <v>1</v>
      </c>
      <c r="C2089" s="25">
        <v>46041</v>
      </c>
      <c r="D2089" s="57">
        <f t="shared" ca="1" si="160"/>
        <v>46097</v>
      </c>
      <c r="E2089" s="57" t="str">
        <f t="shared" ca="1" si="161"/>
        <v>1-Months</v>
      </c>
      <c r="F2089" s="57" t="str">
        <f>VLOOKUP(O2089,Stock[],5,FALSE)</f>
        <v>BE</v>
      </c>
      <c r="G2089" s="33" t="s">
        <v>2656</v>
      </c>
      <c r="H2089" s="38" t="s">
        <v>275</v>
      </c>
      <c r="I2089" s="34" t="s">
        <v>1086</v>
      </c>
      <c r="J2089" s="32" t="str">
        <f>VLOOKUP(I2089,Customers[],2,FALSE)</f>
        <v>မိုးယံ(2)</v>
      </c>
      <c r="K2089" s="32" t="str">
        <f>VLOOKUP(I2089,Customers[],4,FALSE)</f>
        <v>Yamethin</v>
      </c>
      <c r="L2089" s="32" t="str">
        <f>VLOOKUP(Table85[[#This Row],[CustomerID]],Table!H:K,3,0)</f>
        <v>ရမည်းသင်း</v>
      </c>
      <c r="M2089" s="32" t="str">
        <f>VLOOKUP(I2089,Customers[],5,FALSE)</f>
        <v>WholeSales/Contract</v>
      </c>
      <c r="N2089" s="34" t="s">
        <v>9</v>
      </c>
      <c r="O2089" s="37" t="s">
        <v>240</v>
      </c>
      <c r="P2089" s="32" t="str">
        <f>VLOOKUP(O2089,Stock[],2,FALSE)</f>
        <v>သံပုရာအရက်</v>
      </c>
      <c r="Q2089" s="35">
        <f>VLOOKUP(O2089,Stock[],3,FALSE)</f>
        <v>0.64</v>
      </c>
      <c r="R2089" s="35">
        <f>VLOOKUP(O2089,Stock[],4,FALSE)</f>
        <v>14</v>
      </c>
      <c r="S2089" s="37"/>
      <c r="T2089" s="35">
        <f>(DailySales!$S2089/DailySales!$R2089)+DailySales!$U2089</f>
        <v>30</v>
      </c>
      <c r="U2089" s="37">
        <v>30</v>
      </c>
      <c r="V2089" s="36">
        <f>+DailySales!$T2089*DailySales!$R2089</f>
        <v>420</v>
      </c>
      <c r="W2089" s="36">
        <f>+DailySales!$V2089*DailySales!$Q2089</f>
        <v>268.8</v>
      </c>
      <c r="X2089" s="36">
        <f>VLOOKUP(O2089,Stock[],6,FALSE)</f>
        <v>1330</v>
      </c>
      <c r="Y2089" s="36">
        <f>+DailySales!$V2089*DailySales!$X2089</f>
        <v>558600</v>
      </c>
      <c r="Z2089" s="37"/>
      <c r="AA2089" s="37"/>
      <c r="AB2089" s="37"/>
      <c r="AC2089" s="37"/>
      <c r="AD2089" s="37"/>
      <c r="AE2089" s="77">
        <v>9000</v>
      </c>
      <c r="AF2089" s="87">
        <v>46041</v>
      </c>
      <c r="AG2089" s="39">
        <v>567600</v>
      </c>
      <c r="AH2089" s="87"/>
      <c r="AI2089" s="39"/>
      <c r="AJ2089" s="87"/>
      <c r="AK2089" s="39"/>
      <c r="AL2089" s="34"/>
      <c r="AM2089" s="39"/>
      <c r="AN208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90" spans="1:40" ht="19.5" customHeight="1" x14ac:dyDescent="0.25">
      <c r="A2090" s="32">
        <f t="shared" si="162"/>
        <v>2026</v>
      </c>
      <c r="B2090" s="32">
        <f t="shared" si="163"/>
        <v>1</v>
      </c>
      <c r="C2090" s="25">
        <v>46041</v>
      </c>
      <c r="D2090" s="57">
        <f t="shared" ca="1" si="160"/>
        <v>46097</v>
      </c>
      <c r="E2090" s="57" t="str">
        <f t="shared" ca="1" si="161"/>
        <v>1-Months</v>
      </c>
      <c r="F2090" s="57" t="str">
        <f>VLOOKUP(O2090,Stock[],5,FALSE)</f>
        <v>BE</v>
      </c>
      <c r="G2090" s="33" t="s">
        <v>2656</v>
      </c>
      <c r="H2090" s="38" t="s">
        <v>275</v>
      </c>
      <c r="I2090" s="34" t="s">
        <v>1086</v>
      </c>
      <c r="J2090" s="32" t="str">
        <f>VLOOKUP(I2090,Customers[],2,FALSE)</f>
        <v>မိုးယံ(2)</v>
      </c>
      <c r="K2090" s="32" t="str">
        <f>VLOOKUP(I2090,Customers[],4,FALSE)</f>
        <v>Yamethin</v>
      </c>
      <c r="L2090" s="32" t="str">
        <f>VLOOKUP(Table85[[#This Row],[CustomerID]],Table!H:K,3,0)</f>
        <v>ရမည်းသင်း</v>
      </c>
      <c r="M2090" s="32" t="str">
        <f>VLOOKUP(I2090,Customers[],5,FALSE)</f>
        <v>WholeSales/Contract</v>
      </c>
      <c r="N2090" s="34" t="s">
        <v>9</v>
      </c>
      <c r="O2090" s="37" t="s">
        <v>1501</v>
      </c>
      <c r="P2090" s="32" t="str">
        <f>VLOOKUP(O2090,Stock[],2,FALSE)</f>
        <v>ရွှေမင်းသားမန်ကျည်းခေါင်ရည်(.6Ltr)</v>
      </c>
      <c r="Q2090" s="35">
        <f>VLOOKUP(O2090,Stock[],3,FALSE)</f>
        <v>0.6</v>
      </c>
      <c r="R2090" s="35">
        <f>VLOOKUP(O2090,Stock[],4,FALSE)</f>
        <v>12</v>
      </c>
      <c r="S2090" s="37"/>
      <c r="T2090" s="35">
        <f>(DailySales!$S2090/DailySales!$R2090)+DailySales!$U2090</f>
        <v>20</v>
      </c>
      <c r="U2090" s="37">
        <v>20</v>
      </c>
      <c r="V2090" s="36">
        <f>+DailySales!$T2090*DailySales!$R2090</f>
        <v>240</v>
      </c>
      <c r="W2090" s="36">
        <f>+DailySales!$V2090*DailySales!$Q2090</f>
        <v>144</v>
      </c>
      <c r="X2090" s="36">
        <f>VLOOKUP(O2090,Stock[],6,FALSE)</f>
        <v>800</v>
      </c>
      <c r="Y2090" s="36">
        <f>+DailySales!$V2090*DailySales!$X2090</f>
        <v>192000</v>
      </c>
      <c r="Z2090" s="37"/>
      <c r="AA2090" s="37"/>
      <c r="AB2090" s="37"/>
      <c r="AC2090" s="37"/>
      <c r="AD2090" s="37"/>
      <c r="AE2090" s="77"/>
      <c r="AF2090" s="87">
        <v>46041</v>
      </c>
      <c r="AG2090" s="39">
        <v>192000</v>
      </c>
      <c r="AH2090" s="87"/>
      <c r="AI2090" s="39"/>
      <c r="AJ2090" s="87"/>
      <c r="AK2090" s="39"/>
      <c r="AL2090" s="34"/>
      <c r="AM2090" s="39"/>
      <c r="AN209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91" spans="1:40" ht="19.5" customHeight="1" x14ac:dyDescent="0.25">
      <c r="A2091" s="32">
        <f t="shared" si="162"/>
        <v>2026</v>
      </c>
      <c r="B2091" s="32">
        <f t="shared" si="163"/>
        <v>1</v>
      </c>
      <c r="C2091" s="25">
        <v>46041</v>
      </c>
      <c r="D2091" s="57">
        <f t="shared" ca="1" si="160"/>
        <v>46097</v>
      </c>
      <c r="E2091" s="57" t="str">
        <f t="shared" ca="1" si="161"/>
        <v>1-Months</v>
      </c>
      <c r="F2091" s="57" t="str">
        <f>VLOOKUP(O2091,Stock[],5,FALSE)</f>
        <v>BE</v>
      </c>
      <c r="G2091" s="33" t="s">
        <v>2656</v>
      </c>
      <c r="H2091" s="38" t="s">
        <v>275</v>
      </c>
      <c r="I2091" s="34" t="s">
        <v>1086</v>
      </c>
      <c r="J2091" s="32" t="str">
        <f>VLOOKUP(I2091,Customers[],2,FALSE)</f>
        <v>မိုးယံ(2)</v>
      </c>
      <c r="K2091" s="32" t="str">
        <f>VLOOKUP(I2091,Customers[],4,FALSE)</f>
        <v>Yamethin</v>
      </c>
      <c r="L2091" s="32" t="str">
        <f>VLOOKUP(Table85[[#This Row],[CustomerID]],Table!H:K,3,0)</f>
        <v>ရမည်းသင်း</v>
      </c>
      <c r="M2091" s="32" t="str">
        <f>VLOOKUP(I2091,Customers[],5,FALSE)</f>
        <v>WholeSales/Contract</v>
      </c>
      <c r="N2091" s="34" t="s">
        <v>9</v>
      </c>
      <c r="O2091" s="37" t="s">
        <v>217</v>
      </c>
      <c r="P2091" s="32" t="str">
        <f>VLOOKUP(O2091,Stock[],2,FALSE)</f>
        <v>လိမ္မော်ဖြူ</v>
      </c>
      <c r="Q2091" s="35">
        <f>VLOOKUP(O2091,Stock[],3,FALSE)</f>
        <v>0.64</v>
      </c>
      <c r="R2091" s="35">
        <f>VLOOKUP(O2091,Stock[],4,FALSE)</f>
        <v>24</v>
      </c>
      <c r="S2091" s="37"/>
      <c r="T2091" s="35">
        <f>(DailySales!$S2091/DailySales!$R2091)+DailySales!$U2091</f>
        <v>2</v>
      </c>
      <c r="U2091" s="37">
        <v>2</v>
      </c>
      <c r="V2091" s="36">
        <f>+DailySales!$T2091*DailySales!$R2091</f>
        <v>48</v>
      </c>
      <c r="W2091" s="36">
        <f>+DailySales!$V2091*DailySales!$Q2091</f>
        <v>30.72</v>
      </c>
      <c r="X2091" s="36">
        <f>VLOOKUP(O2091,Stock[],6,FALSE)</f>
        <v>1330</v>
      </c>
      <c r="Y2091" s="36">
        <f>+DailySales!$V2091*DailySales!$X2091</f>
        <v>63840</v>
      </c>
      <c r="Z2091" s="37"/>
      <c r="AA2091" s="37"/>
      <c r="AB2091" s="37"/>
      <c r="AC2091" s="37"/>
      <c r="AD2091" s="37"/>
      <c r="AE2091" s="77">
        <v>1160</v>
      </c>
      <c r="AF2091" s="87">
        <v>46041</v>
      </c>
      <c r="AG2091" s="39">
        <v>65000</v>
      </c>
      <c r="AH2091" s="87"/>
      <c r="AI2091" s="39"/>
      <c r="AJ2091" s="87"/>
      <c r="AK2091" s="39"/>
      <c r="AL2091" s="34"/>
      <c r="AM2091" s="39"/>
      <c r="AN209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92" spans="1:40" ht="19.5" customHeight="1" x14ac:dyDescent="0.25">
      <c r="A2092" s="32">
        <f t="shared" si="162"/>
        <v>2026</v>
      </c>
      <c r="B2092" s="32">
        <f t="shared" si="163"/>
        <v>1</v>
      </c>
      <c r="C2092" s="25">
        <v>46041</v>
      </c>
      <c r="D2092" s="57">
        <f t="shared" ca="1" si="160"/>
        <v>46097</v>
      </c>
      <c r="E2092" s="57" t="str">
        <f t="shared" ca="1" si="161"/>
        <v>1-Months</v>
      </c>
      <c r="F2092" s="57" t="str">
        <f>VLOOKUP(O2092,Stock[],5,FALSE)</f>
        <v>BE</v>
      </c>
      <c r="G2092" s="33" t="s">
        <v>2656</v>
      </c>
      <c r="H2092" s="38" t="s">
        <v>275</v>
      </c>
      <c r="I2092" s="34" t="s">
        <v>1014</v>
      </c>
      <c r="J2092" s="32" t="str">
        <f>VLOOKUP(I2092,Customers[],2,FALSE)</f>
        <v>FOC</v>
      </c>
      <c r="K2092" s="32">
        <f>VLOOKUP(I2092,Customers[],4,FALSE)</f>
        <v>0</v>
      </c>
      <c r="L2092" s="32">
        <f>VLOOKUP(Table85[[#This Row],[CustomerID]],Table!H:K,3,0)</f>
        <v>0</v>
      </c>
      <c r="M2092" s="32">
        <f>VLOOKUP(I2092,Customers[],5,FALSE)</f>
        <v>0</v>
      </c>
      <c r="N2092" s="34" t="s">
        <v>13</v>
      </c>
      <c r="O2092" s="37" t="s">
        <v>1501</v>
      </c>
      <c r="P2092" s="32" t="str">
        <f>VLOOKUP(O2092,Stock[],2,FALSE)</f>
        <v>ရွှေမင်းသားမန်ကျည်းခေါင်ရည်(.6Ltr)</v>
      </c>
      <c r="Q2092" s="35">
        <f>VLOOKUP(O2092,Stock[],3,FALSE)</f>
        <v>0.6</v>
      </c>
      <c r="R2092" s="35">
        <f>VLOOKUP(O2092,Stock[],4,FALSE)</f>
        <v>12</v>
      </c>
      <c r="S2092" s="37"/>
      <c r="T2092" s="35">
        <f>(DailySales!$S2092/DailySales!$R2092)+DailySales!$U2092</f>
        <v>2</v>
      </c>
      <c r="U2092" s="37">
        <v>2</v>
      </c>
      <c r="V2092" s="36">
        <f>+DailySales!$T2092*DailySales!$R2092</f>
        <v>24</v>
      </c>
      <c r="W2092" s="36">
        <f>+DailySales!$V2092*DailySales!$Q2092</f>
        <v>14.399999999999999</v>
      </c>
      <c r="X2092" s="36">
        <f>VLOOKUP(O2092,Stock[],6,FALSE)</f>
        <v>800</v>
      </c>
      <c r="Y2092" s="36">
        <f>+DailySales!$V2092*DailySales!$X2092</f>
        <v>19200</v>
      </c>
      <c r="Z2092" s="37"/>
      <c r="AA2092" s="37"/>
      <c r="AB2092" s="37"/>
      <c r="AC2092" s="37"/>
      <c r="AD2092" s="37"/>
      <c r="AE2092" s="77"/>
      <c r="AF2092" s="87">
        <v>46041</v>
      </c>
      <c r="AG2092" s="39">
        <v>19200</v>
      </c>
      <c r="AH2092" s="87"/>
      <c r="AI2092" s="39"/>
      <c r="AJ2092" s="87"/>
      <c r="AK2092" s="39"/>
      <c r="AL2092" s="34"/>
      <c r="AM2092" s="39"/>
      <c r="AN209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93" spans="1:40" ht="19.5" customHeight="1" x14ac:dyDescent="0.25">
      <c r="A2093" s="32">
        <f t="shared" si="162"/>
        <v>2026</v>
      </c>
      <c r="B2093" s="32">
        <f t="shared" si="163"/>
        <v>1</v>
      </c>
      <c r="C2093" s="25">
        <v>46041</v>
      </c>
      <c r="D2093" s="57">
        <f t="shared" ca="1" si="160"/>
        <v>46097</v>
      </c>
      <c r="E2093" s="57" t="str">
        <f t="shared" ca="1" si="161"/>
        <v>1-Months</v>
      </c>
      <c r="F2093" s="57" t="str">
        <f>VLOOKUP(O2093,Stock[],5,FALSE)</f>
        <v>BE</v>
      </c>
      <c r="G2093" s="33" t="s">
        <v>2657</v>
      </c>
      <c r="H2093" s="38"/>
      <c r="I2093" s="34" t="s">
        <v>181</v>
      </c>
      <c r="J2093" s="32" t="str">
        <f>VLOOKUP(I2093,Customers[],2,FALSE)</f>
        <v>ရွှေမြင်း(ရွှေခြင်္သေ့)</v>
      </c>
      <c r="K2093" s="32" t="str">
        <f>VLOOKUP(I2093,Customers[],4,FALSE)</f>
        <v>Meiktila</v>
      </c>
      <c r="L2093" s="32" t="str">
        <f>VLOOKUP(Table85[[#This Row],[CustomerID]],Table!H:K,3,0)</f>
        <v>မိတ္ထီလာ</v>
      </c>
      <c r="M2093" s="32" t="str">
        <f>VLOOKUP(I2093,Customers[],5,FALSE)</f>
        <v>WholeSales/Contract</v>
      </c>
      <c r="N2093" s="34" t="s">
        <v>10</v>
      </c>
      <c r="O2093" s="37" t="s">
        <v>240</v>
      </c>
      <c r="P2093" s="32" t="str">
        <f>VLOOKUP(O2093,Stock[],2,FALSE)</f>
        <v>သံပုရာအရက်</v>
      </c>
      <c r="Q2093" s="35">
        <f>VLOOKUP(O2093,Stock[],3,FALSE)</f>
        <v>0.64</v>
      </c>
      <c r="R2093" s="35">
        <f>VLOOKUP(O2093,Stock[],4,FALSE)</f>
        <v>14</v>
      </c>
      <c r="S2093" s="37"/>
      <c r="T2093" s="35">
        <f>(DailySales!$S2093/DailySales!$R2093)+DailySales!$U2093</f>
        <v>10</v>
      </c>
      <c r="U2093" s="37">
        <v>10</v>
      </c>
      <c r="V2093" s="36">
        <f>+DailySales!$T2093*DailySales!$R2093</f>
        <v>140</v>
      </c>
      <c r="W2093" s="36">
        <f>+DailySales!$V2093*DailySales!$Q2093</f>
        <v>89.600000000000009</v>
      </c>
      <c r="X2093" s="36">
        <f>VLOOKUP(O2093,Stock[],6,FALSE)</f>
        <v>1330</v>
      </c>
      <c r="Y2093" s="36">
        <f>+DailySales!$V2093*DailySales!$X2093</f>
        <v>186200</v>
      </c>
      <c r="Z2093" s="37"/>
      <c r="AA2093" s="37"/>
      <c r="AB2093" s="37"/>
      <c r="AC2093" s="37"/>
      <c r="AD2093" s="37"/>
      <c r="AE2093" s="77"/>
      <c r="AF2093" s="87"/>
      <c r="AG2093" s="39"/>
      <c r="AH2093" s="38">
        <v>46072</v>
      </c>
      <c r="AI2093" s="39">
        <v>186200</v>
      </c>
      <c r="AJ2093" s="87"/>
      <c r="AK2093" s="39"/>
      <c r="AL2093" s="34"/>
      <c r="AM2093" s="39"/>
      <c r="AN209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94" spans="1:40" ht="19.5" customHeight="1" x14ac:dyDescent="0.25">
      <c r="A2094" s="32">
        <f t="shared" si="162"/>
        <v>2026</v>
      </c>
      <c r="B2094" s="32">
        <f t="shared" si="163"/>
        <v>1</v>
      </c>
      <c r="C2094" s="25">
        <v>46041</v>
      </c>
      <c r="D2094" s="57">
        <f t="shared" ca="1" si="160"/>
        <v>46097</v>
      </c>
      <c r="E2094" s="57" t="str">
        <f t="shared" ca="1" si="161"/>
        <v>1-Months</v>
      </c>
      <c r="F2094" s="57" t="str">
        <f>VLOOKUP(O2094,Stock[],5,FALSE)</f>
        <v>BE</v>
      </c>
      <c r="G2094" s="33" t="s">
        <v>2658</v>
      </c>
      <c r="H2094" s="38"/>
      <c r="I2094" s="34" t="s">
        <v>181</v>
      </c>
      <c r="J2094" s="32" t="str">
        <f>VLOOKUP(I2094,Customers[],2,FALSE)</f>
        <v>ရွှေမြင်း(ရွှေခြင်္သေ့)</v>
      </c>
      <c r="K2094" s="32" t="str">
        <f>VLOOKUP(I2094,Customers[],4,FALSE)</f>
        <v>Meiktila</v>
      </c>
      <c r="L2094" s="32" t="str">
        <f>VLOOKUP(Table85[[#This Row],[CustomerID]],Table!H:K,3,0)</f>
        <v>မိတ္ထီလာ</v>
      </c>
      <c r="M2094" s="32" t="str">
        <f>VLOOKUP(I2094,Customers[],5,FALSE)</f>
        <v>WholeSales/Contract</v>
      </c>
      <c r="N2094" s="34" t="s">
        <v>10</v>
      </c>
      <c r="O2094" s="37" t="s">
        <v>220</v>
      </c>
      <c r="P2094" s="32" t="str">
        <f>VLOOKUP(O2094,Stock[],2,FALSE)</f>
        <v>မြန်မာရှောက်ပျား</v>
      </c>
      <c r="Q2094" s="35">
        <f>VLOOKUP(O2094,Stock[],3,FALSE)</f>
        <v>0.64</v>
      </c>
      <c r="R2094" s="35">
        <f>VLOOKUP(O2094,Stock[],4,FALSE)</f>
        <v>14</v>
      </c>
      <c r="S2094" s="37"/>
      <c r="T2094" s="35">
        <f>(DailySales!$S2094/DailySales!$R2094)+DailySales!$U2094</f>
        <v>55</v>
      </c>
      <c r="U2094" s="37">
        <v>55</v>
      </c>
      <c r="V2094" s="36">
        <f>+DailySales!$T2094*DailySales!$R2094</f>
        <v>770</v>
      </c>
      <c r="W2094" s="36">
        <f>+DailySales!$V2094*DailySales!$Q2094</f>
        <v>492.8</v>
      </c>
      <c r="X2094" s="36">
        <f>VLOOKUP(O2094,Stock[],6,FALSE)</f>
        <v>1370</v>
      </c>
      <c r="Y2094" s="36">
        <f>+DailySales!$V2094*DailySales!$X2094</f>
        <v>1054900</v>
      </c>
      <c r="Z2094" s="37"/>
      <c r="AA2094" s="37"/>
      <c r="AB2094" s="37"/>
      <c r="AC2094" s="37"/>
      <c r="AD2094" s="37"/>
      <c r="AE2094" s="77"/>
      <c r="AF2094" s="87"/>
      <c r="AG2094" s="39"/>
      <c r="AH2094" s="38">
        <v>46072</v>
      </c>
      <c r="AI2094" s="39">
        <v>1054900</v>
      </c>
      <c r="AJ2094" s="87"/>
      <c r="AK2094" s="39"/>
      <c r="AL2094" s="34"/>
      <c r="AM2094" s="39"/>
      <c r="AN209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95" spans="1:40" ht="19.5" customHeight="1" x14ac:dyDescent="0.25">
      <c r="A2095" s="32">
        <f t="shared" si="162"/>
        <v>2026</v>
      </c>
      <c r="B2095" s="32">
        <f t="shared" si="163"/>
        <v>1</v>
      </c>
      <c r="C2095" s="25">
        <v>46041</v>
      </c>
      <c r="D2095" s="57">
        <f t="shared" ca="1" si="160"/>
        <v>46097</v>
      </c>
      <c r="E2095" s="57" t="str">
        <f t="shared" ca="1" si="161"/>
        <v>1-Months</v>
      </c>
      <c r="F2095" s="57" t="str">
        <f>VLOOKUP(O2095,Stock[],5,FALSE)</f>
        <v>BE</v>
      </c>
      <c r="G2095" s="33" t="s">
        <v>2659</v>
      </c>
      <c r="H2095" s="38"/>
      <c r="I2095" s="34" t="s">
        <v>181</v>
      </c>
      <c r="J2095" s="32" t="str">
        <f>VLOOKUP(I2095,Customers[],2,FALSE)</f>
        <v>ရွှေမြင်း(ရွှေခြင်္သေ့)</v>
      </c>
      <c r="K2095" s="32" t="str">
        <f>VLOOKUP(I2095,Customers[],4,FALSE)</f>
        <v>Meiktila</v>
      </c>
      <c r="L2095" s="32" t="str">
        <f>VLOOKUP(Table85[[#This Row],[CustomerID]],Table!H:K,3,0)</f>
        <v>မိတ္ထီလာ</v>
      </c>
      <c r="M2095" s="32" t="str">
        <f>VLOOKUP(I2095,Customers[],5,FALSE)</f>
        <v>WholeSales/Contract</v>
      </c>
      <c r="N2095" s="34" t="s">
        <v>10</v>
      </c>
      <c r="O2095" s="37" t="s">
        <v>217</v>
      </c>
      <c r="P2095" s="32" t="str">
        <f>VLOOKUP(O2095,Stock[],2,FALSE)</f>
        <v>လိမ္မော်ဖြူ</v>
      </c>
      <c r="Q2095" s="35">
        <f>VLOOKUP(O2095,Stock[],3,FALSE)</f>
        <v>0.64</v>
      </c>
      <c r="R2095" s="35">
        <f>VLOOKUP(O2095,Stock[],4,FALSE)</f>
        <v>24</v>
      </c>
      <c r="S2095" s="37"/>
      <c r="T2095" s="35">
        <f>(DailySales!$S2095/DailySales!$R2095)+DailySales!$U2095</f>
        <v>35</v>
      </c>
      <c r="U2095" s="37">
        <v>35</v>
      </c>
      <c r="V2095" s="36">
        <f>+DailySales!$T2095*DailySales!$R2095</f>
        <v>840</v>
      </c>
      <c r="W2095" s="36">
        <f>+DailySales!$V2095*DailySales!$Q2095</f>
        <v>537.6</v>
      </c>
      <c r="X2095" s="36">
        <f>VLOOKUP(O2095,Stock[],6,FALSE)</f>
        <v>1330</v>
      </c>
      <c r="Y2095" s="36">
        <f>+DailySales!$V2095*DailySales!$X2095</f>
        <v>1117200</v>
      </c>
      <c r="Z2095" s="37"/>
      <c r="AA2095" s="37"/>
      <c r="AB2095" s="37"/>
      <c r="AC2095" s="37"/>
      <c r="AD2095" s="37"/>
      <c r="AE2095" s="77"/>
      <c r="AF2095" s="87"/>
      <c r="AG2095" s="39"/>
      <c r="AH2095" s="38">
        <v>46072</v>
      </c>
      <c r="AI2095" s="39">
        <v>1117200</v>
      </c>
      <c r="AJ2095" s="87"/>
      <c r="AK2095" s="39"/>
      <c r="AL2095" s="34"/>
      <c r="AM2095" s="39"/>
      <c r="AN209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96" spans="1:40" ht="19.5" customHeight="1" x14ac:dyDescent="0.25">
      <c r="A2096" s="32">
        <f t="shared" si="162"/>
        <v>2026</v>
      </c>
      <c r="B2096" s="32">
        <f t="shared" si="163"/>
        <v>1</v>
      </c>
      <c r="C2096" s="25">
        <v>46041</v>
      </c>
      <c r="D2096" s="57">
        <f t="shared" ca="1" si="160"/>
        <v>46097</v>
      </c>
      <c r="E2096" s="57" t="str">
        <f t="shared" ca="1" si="161"/>
        <v>1-Months</v>
      </c>
      <c r="F2096" s="57" t="str">
        <f>VLOOKUP(O2096,Stock[],5,FALSE)</f>
        <v>BE</v>
      </c>
      <c r="G2096" s="33" t="s">
        <v>2660</v>
      </c>
      <c r="H2096" s="38"/>
      <c r="I2096" s="34" t="s">
        <v>181</v>
      </c>
      <c r="J2096" s="32" t="str">
        <f>VLOOKUP(I2096,Customers[],2,FALSE)</f>
        <v>ရွှေမြင်း(ရွှေခြင်္သေ့)</v>
      </c>
      <c r="K2096" s="32" t="str">
        <f>VLOOKUP(I2096,Customers[],4,FALSE)</f>
        <v>Meiktila</v>
      </c>
      <c r="L2096" s="32" t="str">
        <f>VLOOKUP(Table85[[#This Row],[CustomerID]],Table!H:K,3,0)</f>
        <v>မိတ္ထီလာ</v>
      </c>
      <c r="M2096" s="32" t="str">
        <f>VLOOKUP(I2096,Customers[],5,FALSE)</f>
        <v>WholeSales/Contract</v>
      </c>
      <c r="N2096" s="34" t="s">
        <v>10</v>
      </c>
      <c r="O2096" s="37" t="s">
        <v>2120</v>
      </c>
      <c r="P2096" s="32" t="str">
        <f>VLOOKUP(O2096,Stock[],2,FALSE)</f>
        <v>ဇေ အရက်သန့်</v>
      </c>
      <c r="Q2096" s="35">
        <f>VLOOKUP(O2096,Stock[],3,FALSE)</f>
        <v>0.64</v>
      </c>
      <c r="R2096" s="35">
        <f>VLOOKUP(O2096,Stock[],4,FALSE)</f>
        <v>14</v>
      </c>
      <c r="S2096" s="37"/>
      <c r="T2096" s="35">
        <f>(DailySales!$S2096/DailySales!$R2096)+DailySales!$U2096</f>
        <v>50</v>
      </c>
      <c r="U2096" s="37">
        <v>50</v>
      </c>
      <c r="V2096" s="36">
        <f>+DailySales!$T2096*DailySales!$R2096</f>
        <v>700</v>
      </c>
      <c r="W2096" s="36">
        <f>+DailySales!$V2096*DailySales!$Q2096</f>
        <v>448</v>
      </c>
      <c r="X2096" s="36">
        <f>VLOOKUP(O2096,Stock[],6,FALSE)</f>
        <v>1380</v>
      </c>
      <c r="Y2096" s="36">
        <f>+DailySales!$V2096*DailySales!$X2096</f>
        <v>966000</v>
      </c>
      <c r="Z2096" s="37"/>
      <c r="AA2096" s="37"/>
      <c r="AB2096" s="37"/>
      <c r="AC2096" s="37"/>
      <c r="AD2096" s="37"/>
      <c r="AE2096" s="77"/>
      <c r="AF2096" s="87"/>
      <c r="AG2096" s="39"/>
      <c r="AH2096" s="38">
        <v>46072</v>
      </c>
      <c r="AI2096" s="39">
        <v>966000</v>
      </c>
      <c r="AJ2096" s="87"/>
      <c r="AK2096" s="39"/>
      <c r="AL2096" s="34"/>
      <c r="AM2096" s="39"/>
      <c r="AN209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97" spans="1:40" ht="19.5" customHeight="1" x14ac:dyDescent="0.25">
      <c r="A2097" s="32">
        <f t="shared" si="162"/>
        <v>2026</v>
      </c>
      <c r="B2097" s="32">
        <f t="shared" si="163"/>
        <v>1</v>
      </c>
      <c r="C2097" s="25">
        <v>46041</v>
      </c>
      <c r="D2097" s="57">
        <f t="shared" ca="1" si="160"/>
        <v>46097</v>
      </c>
      <c r="E2097" s="57" t="str">
        <f t="shared" ca="1" si="161"/>
        <v>1-Months</v>
      </c>
      <c r="F2097" s="57" t="str">
        <f>VLOOKUP(O2097,Stock[],5,FALSE)</f>
        <v>BE</v>
      </c>
      <c r="G2097" s="33" t="s">
        <v>2661</v>
      </c>
      <c r="H2097" s="38"/>
      <c r="I2097" s="34" t="s">
        <v>181</v>
      </c>
      <c r="J2097" s="32" t="str">
        <f>VLOOKUP(I2097,Customers[],2,FALSE)</f>
        <v>ရွှေမြင်း(ရွှေခြင်္သေ့)</v>
      </c>
      <c r="K2097" s="32" t="str">
        <f>VLOOKUP(I2097,Customers[],4,FALSE)</f>
        <v>Meiktila</v>
      </c>
      <c r="L2097" s="32" t="str">
        <f>VLOOKUP(Table85[[#This Row],[CustomerID]],Table!H:K,3,0)</f>
        <v>မိတ္ထီလာ</v>
      </c>
      <c r="M2097" s="32" t="str">
        <f>VLOOKUP(I2097,Customers[],5,FALSE)</f>
        <v>WholeSales/Contract</v>
      </c>
      <c r="N2097" s="34" t="s">
        <v>10</v>
      </c>
      <c r="O2097" s="37" t="s">
        <v>214</v>
      </c>
      <c r="P2097" s="32" t="str">
        <f>VLOOKUP(O2097,Stock[],2,FALSE)</f>
        <v>ကောင်းကြည်</v>
      </c>
      <c r="Q2097" s="35">
        <f>VLOOKUP(O2097,Stock[],3,FALSE)</f>
        <v>0.64</v>
      </c>
      <c r="R2097" s="35">
        <f>VLOOKUP(O2097,Stock[],4,FALSE)</f>
        <v>14</v>
      </c>
      <c r="S2097" s="37"/>
      <c r="T2097" s="35">
        <f>(DailySales!$S2097/DailySales!$R2097)+DailySales!$U2097</f>
        <v>15</v>
      </c>
      <c r="U2097" s="37">
        <v>15</v>
      </c>
      <c r="V2097" s="36">
        <f>+DailySales!$T2097*DailySales!$R2097</f>
        <v>210</v>
      </c>
      <c r="W2097" s="36">
        <f>+DailySales!$V2097*DailySales!$Q2097</f>
        <v>134.4</v>
      </c>
      <c r="X2097" s="36">
        <f>VLOOKUP(O2097,Stock[],6,FALSE)</f>
        <v>1330</v>
      </c>
      <c r="Y2097" s="36">
        <f>+DailySales!$V2097*DailySales!$X2097</f>
        <v>279300</v>
      </c>
      <c r="Z2097" s="37"/>
      <c r="AA2097" s="37"/>
      <c r="AB2097" s="37"/>
      <c r="AC2097" s="37"/>
      <c r="AD2097" s="37"/>
      <c r="AE2097" s="77"/>
      <c r="AF2097" s="87"/>
      <c r="AG2097" s="39"/>
      <c r="AH2097" s="38">
        <v>46072</v>
      </c>
      <c r="AI2097" s="39">
        <v>279300</v>
      </c>
      <c r="AJ2097" s="87"/>
      <c r="AK2097" s="39"/>
      <c r="AL2097" s="34"/>
      <c r="AM2097" s="39"/>
      <c r="AN209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98" spans="1:40" ht="19.5" customHeight="1" x14ac:dyDescent="0.25">
      <c r="A2098" s="32">
        <f t="shared" si="162"/>
        <v>2026</v>
      </c>
      <c r="B2098" s="32">
        <f t="shared" si="163"/>
        <v>1</v>
      </c>
      <c r="C2098" s="25">
        <v>46041</v>
      </c>
      <c r="D2098" s="57">
        <f t="shared" ca="1" si="160"/>
        <v>46097</v>
      </c>
      <c r="E2098" s="57" t="str">
        <f t="shared" ca="1" si="161"/>
        <v>1-Months</v>
      </c>
      <c r="F2098" s="57" t="str">
        <f>VLOOKUP(O2098,Stock[],5,FALSE)</f>
        <v>BE</v>
      </c>
      <c r="G2098" s="33" t="s">
        <v>2658</v>
      </c>
      <c r="H2098" s="38"/>
      <c r="I2098" s="34" t="s">
        <v>242</v>
      </c>
      <c r="J2098" s="32" t="str">
        <f>VLOOKUP(I2098,Customers[],2,FALSE)</f>
        <v>ဦးသိန်းစိုး</v>
      </c>
      <c r="K2098" s="32" t="str">
        <f>VLOOKUP(I2098,Customers[],4,FALSE)</f>
        <v>Kyukpadaung</v>
      </c>
      <c r="L2098" s="32" t="str">
        <f>VLOOKUP(Table85[[#This Row],[CustomerID]],Table!H:K,3,0)</f>
        <v>ကျောက်ပန်းတောင်း</v>
      </c>
      <c r="M2098" s="32" t="str">
        <f>VLOOKUP(I2098,Customers[],5,FALSE)</f>
        <v>WholeSales/Contract</v>
      </c>
      <c r="N2098" s="34" t="s">
        <v>10</v>
      </c>
      <c r="O2098" s="37" t="s">
        <v>2120</v>
      </c>
      <c r="P2098" s="32" t="str">
        <f>VLOOKUP(O2098,Stock[],2,FALSE)</f>
        <v>ဇေ အရက်သန့်</v>
      </c>
      <c r="Q2098" s="35">
        <f>VLOOKUP(O2098,Stock[],3,FALSE)</f>
        <v>0.64</v>
      </c>
      <c r="R2098" s="35">
        <f>VLOOKUP(O2098,Stock[],4,FALSE)</f>
        <v>14</v>
      </c>
      <c r="S2098" s="37"/>
      <c r="T2098" s="35">
        <f>(DailySales!$S2098/DailySales!$R2098)+DailySales!$U2098</f>
        <v>50</v>
      </c>
      <c r="U2098" s="37">
        <v>50</v>
      </c>
      <c r="V2098" s="36">
        <f>+DailySales!$T2098*DailySales!$R2098</f>
        <v>700</v>
      </c>
      <c r="W2098" s="36">
        <f>+DailySales!$V2098*DailySales!$Q2098</f>
        <v>448</v>
      </c>
      <c r="X2098" s="36">
        <f>VLOOKUP(O2098,Stock[],6,FALSE)</f>
        <v>1380</v>
      </c>
      <c r="Y2098" s="36">
        <f>+DailySales!$V2098*DailySales!$X2098</f>
        <v>966000</v>
      </c>
      <c r="Z2098" s="37"/>
      <c r="AA2098" s="37"/>
      <c r="AB2098" s="37">
        <v>162000</v>
      </c>
      <c r="AC2098" s="37">
        <v>51480</v>
      </c>
      <c r="AD2098" s="37"/>
      <c r="AE2098" s="77">
        <v>17500</v>
      </c>
      <c r="AF2098" s="87"/>
      <c r="AG2098" s="39"/>
      <c r="AH2098" s="38">
        <v>46051</v>
      </c>
      <c r="AI2098" s="39">
        <v>184490</v>
      </c>
      <c r="AJ2098" s="87">
        <v>46057</v>
      </c>
      <c r="AK2098" s="39">
        <v>585530</v>
      </c>
      <c r="AL2098" s="34"/>
      <c r="AM2098" s="39"/>
      <c r="AN209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099" spans="1:40" ht="19.5" customHeight="1" x14ac:dyDescent="0.25">
      <c r="A2099" s="32">
        <f t="shared" si="162"/>
        <v>2026</v>
      </c>
      <c r="B2099" s="32">
        <f t="shared" si="163"/>
        <v>1</v>
      </c>
      <c r="C2099" s="25">
        <v>46041</v>
      </c>
      <c r="D2099" s="57">
        <f t="shared" ca="1" si="160"/>
        <v>46097</v>
      </c>
      <c r="E2099" s="57" t="str">
        <f t="shared" ca="1" si="161"/>
        <v>1-Months</v>
      </c>
      <c r="F2099" s="57" t="str">
        <f>VLOOKUP(O2099,Stock[],5,FALSE)</f>
        <v>BE</v>
      </c>
      <c r="G2099" s="33" t="s">
        <v>2658</v>
      </c>
      <c r="H2099" s="38"/>
      <c r="I2099" s="34" t="s">
        <v>242</v>
      </c>
      <c r="J2099" s="32" t="str">
        <f>VLOOKUP(I2099,Customers[],2,FALSE)</f>
        <v>ဦးသိန်းစိုး</v>
      </c>
      <c r="K2099" s="32" t="str">
        <f>VLOOKUP(I2099,Customers[],4,FALSE)</f>
        <v>Kyukpadaung</v>
      </c>
      <c r="L2099" s="32" t="str">
        <f>VLOOKUP(Table85[[#This Row],[CustomerID]],Table!H:K,3,0)</f>
        <v>ကျောက်ပန်းတောင်း</v>
      </c>
      <c r="M2099" s="32" t="str">
        <f>VLOOKUP(I2099,Customers[],5,FALSE)</f>
        <v>WholeSales/Contract</v>
      </c>
      <c r="N2099" s="34" t="s">
        <v>10</v>
      </c>
      <c r="O2099" s="37" t="s">
        <v>2465</v>
      </c>
      <c r="P2099" s="32" t="str">
        <f>VLOOKUP(O2099,Stock[],2,FALSE)</f>
        <v>မိုးနဲကွန်ကီး</v>
      </c>
      <c r="Q2099" s="35">
        <f>VLOOKUP(O2099,Stock[],3,FALSE)</f>
        <v>0.64</v>
      </c>
      <c r="R2099" s="35">
        <f>VLOOKUP(O2099,Stock[],4,FALSE)</f>
        <v>14</v>
      </c>
      <c r="S2099" s="37"/>
      <c r="T2099" s="35">
        <f>(DailySales!$S2099/DailySales!$R2099)+DailySales!$U2099</f>
        <v>100</v>
      </c>
      <c r="U2099" s="37">
        <v>100</v>
      </c>
      <c r="V2099" s="36">
        <f>+DailySales!$T2099*DailySales!$R2099</f>
        <v>1400</v>
      </c>
      <c r="W2099" s="36">
        <f>+DailySales!$V2099*DailySales!$Q2099</f>
        <v>896</v>
      </c>
      <c r="X2099" s="36">
        <f>VLOOKUP(O2099,Stock[],6,FALSE)</f>
        <v>1700</v>
      </c>
      <c r="Y2099" s="36">
        <f>+DailySales!$V2099*DailySales!$X2099</f>
        <v>2380000</v>
      </c>
      <c r="Z2099" s="37"/>
      <c r="AA2099" s="37"/>
      <c r="AB2099" s="37"/>
      <c r="AC2099" s="37"/>
      <c r="AD2099" s="37"/>
      <c r="AE2099" s="77">
        <v>35000</v>
      </c>
      <c r="AF2099" s="87"/>
      <c r="AG2099" s="39"/>
      <c r="AH2099" s="87"/>
      <c r="AI2099" s="39"/>
      <c r="AJ2099" s="87">
        <v>46057</v>
      </c>
      <c r="AK2099" s="39">
        <v>2415000</v>
      </c>
      <c r="AL2099" s="34"/>
      <c r="AM2099" s="39"/>
      <c r="AN209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00" spans="1:40" ht="19.5" customHeight="1" x14ac:dyDescent="0.25">
      <c r="A2100" s="32">
        <f t="shared" si="162"/>
        <v>2026</v>
      </c>
      <c r="B2100" s="32">
        <f t="shared" si="163"/>
        <v>1</v>
      </c>
      <c r="C2100" s="25">
        <v>46041</v>
      </c>
      <c r="D2100" s="57">
        <f t="shared" ca="1" si="160"/>
        <v>46097</v>
      </c>
      <c r="E2100" s="57" t="str">
        <f t="shared" ca="1" si="161"/>
        <v>1-Months</v>
      </c>
      <c r="F2100" s="57" t="str">
        <f>VLOOKUP(O2100,Stock[],5,FALSE)</f>
        <v>BE</v>
      </c>
      <c r="G2100" s="33" t="s">
        <v>2659</v>
      </c>
      <c r="H2100" s="38"/>
      <c r="I2100" s="34" t="s">
        <v>243</v>
      </c>
      <c r="J2100" s="32" t="str">
        <f>VLOOKUP(I2100,Customers[],2,FALSE)</f>
        <v>ကောင်းထက်သူ</v>
      </c>
      <c r="K2100" s="32" t="str">
        <f>VLOOKUP(I2100,Customers[],4,FALSE)</f>
        <v>Kyukpadaung</v>
      </c>
      <c r="L2100" s="32" t="str">
        <f>VLOOKUP(Table85[[#This Row],[CustomerID]],Table!H:K,3,0)</f>
        <v>ကျောက်ပန်းတောင်း</v>
      </c>
      <c r="M2100" s="32" t="str">
        <f>VLOOKUP(I2100,Customers[],5,FALSE)</f>
        <v>WholeSales/Contract</v>
      </c>
      <c r="N2100" s="34" t="s">
        <v>10</v>
      </c>
      <c r="O2100" s="37" t="s">
        <v>2120</v>
      </c>
      <c r="P2100" s="32" t="str">
        <f>VLOOKUP(O2100,Stock[],2,FALSE)</f>
        <v>ဇေ အရက်သန့်</v>
      </c>
      <c r="Q2100" s="35">
        <f>VLOOKUP(O2100,Stock[],3,FALSE)</f>
        <v>0.64</v>
      </c>
      <c r="R2100" s="35">
        <f>VLOOKUP(O2100,Stock[],4,FALSE)</f>
        <v>14</v>
      </c>
      <c r="S2100" s="37"/>
      <c r="T2100" s="35">
        <f>(DailySales!$S2100/DailySales!$R2100)+DailySales!$U2100</f>
        <v>250</v>
      </c>
      <c r="U2100" s="37">
        <v>250</v>
      </c>
      <c r="V2100" s="36">
        <f>+DailySales!$T2100*DailySales!$R2100</f>
        <v>3500</v>
      </c>
      <c r="W2100" s="36">
        <f>+DailySales!$V2100*DailySales!$Q2100</f>
        <v>2240</v>
      </c>
      <c r="X2100" s="36">
        <f>VLOOKUP(O2100,Stock[],6,FALSE)</f>
        <v>1380</v>
      </c>
      <c r="Y2100" s="36">
        <f>+DailySales!$V2100*DailySales!$X2100</f>
        <v>4830000</v>
      </c>
      <c r="Z2100" s="37"/>
      <c r="AA2100" s="37"/>
      <c r="AB2100" s="37"/>
      <c r="AC2100" s="37"/>
      <c r="AD2100" s="37"/>
      <c r="AE2100" s="77">
        <v>87500</v>
      </c>
      <c r="AF2100" s="87"/>
      <c r="AG2100" s="39"/>
      <c r="AH2100" s="38">
        <v>46058</v>
      </c>
      <c r="AI2100" s="39">
        <v>165660</v>
      </c>
      <c r="AJ2100" s="87">
        <v>46060</v>
      </c>
      <c r="AK2100" s="39">
        <v>2000000</v>
      </c>
      <c r="AL2100" s="38">
        <v>46065</v>
      </c>
      <c r="AM2100" s="39">
        <v>2751840</v>
      </c>
      <c r="AN210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01" spans="1:40" ht="19.5" customHeight="1" x14ac:dyDescent="0.25">
      <c r="A2101" s="32">
        <f t="shared" si="162"/>
        <v>2026</v>
      </c>
      <c r="B2101" s="32">
        <f t="shared" si="163"/>
        <v>1</v>
      </c>
      <c r="C2101" s="25">
        <v>46041</v>
      </c>
      <c r="D2101" s="57">
        <f t="shared" ca="1" si="160"/>
        <v>46097</v>
      </c>
      <c r="E2101" s="57" t="str">
        <f t="shared" ca="1" si="161"/>
        <v>1-Months</v>
      </c>
      <c r="F2101" s="57" t="str">
        <f>VLOOKUP(O2101,Stock[],5,FALSE)</f>
        <v>BE</v>
      </c>
      <c r="G2101" s="33" t="s">
        <v>2660</v>
      </c>
      <c r="H2101" s="38"/>
      <c r="I2101" s="34" t="s">
        <v>2238</v>
      </c>
      <c r="J2101" s="32" t="str">
        <f>VLOOKUP(I2101,Customers[],2,FALSE)</f>
        <v>စစ်ဆေးရေးဂိတ်လက်ဆောင်</v>
      </c>
      <c r="K2101" s="32">
        <f>VLOOKUP(I2101,Customers[],4,FALSE)</f>
        <v>0</v>
      </c>
      <c r="L2101" s="32">
        <f>VLOOKUP(Table85[[#This Row],[CustomerID]],Table!H:K,3,0)</f>
        <v>0</v>
      </c>
      <c r="M2101" s="32">
        <f>VLOOKUP(I2101,Customers[],5,FALSE)</f>
        <v>0</v>
      </c>
      <c r="N2101" s="34" t="s">
        <v>13</v>
      </c>
      <c r="O2101" s="37" t="s">
        <v>217</v>
      </c>
      <c r="P2101" s="32" t="str">
        <f>VLOOKUP(O2101,Stock[],2,FALSE)</f>
        <v>လိမ္မော်ဖြူ</v>
      </c>
      <c r="Q2101" s="35">
        <f>VLOOKUP(O2101,Stock[],3,FALSE)</f>
        <v>0.64</v>
      </c>
      <c r="R2101" s="35">
        <f>VLOOKUP(O2101,Stock[],4,FALSE)</f>
        <v>24</v>
      </c>
      <c r="S2101" s="37">
        <v>11</v>
      </c>
      <c r="T2101" s="35">
        <f>(DailySales!$S2101/DailySales!$R2101)+DailySales!$U2101</f>
        <v>0.45833333333333331</v>
      </c>
      <c r="U2101" s="37"/>
      <c r="V2101" s="36">
        <f>+DailySales!$T2101*DailySales!$R2101</f>
        <v>11</v>
      </c>
      <c r="W2101" s="36">
        <f>+DailySales!$V2101*DailySales!$Q2101</f>
        <v>7.04</v>
      </c>
      <c r="X2101" s="36">
        <f>VLOOKUP(O2101,Stock[],6,FALSE)</f>
        <v>1330</v>
      </c>
      <c r="Y2101" s="36">
        <f>+DailySales!$V2101*DailySales!$X2101</f>
        <v>14630</v>
      </c>
      <c r="Z2101" s="37"/>
      <c r="AA2101" s="37"/>
      <c r="AB2101" s="37"/>
      <c r="AC2101" s="37"/>
      <c r="AD2101" s="37"/>
      <c r="AE2101" s="77"/>
      <c r="AF2101" s="87">
        <v>46041</v>
      </c>
      <c r="AG2101" s="39">
        <v>14630</v>
      </c>
      <c r="AH2101" s="87"/>
      <c r="AI2101" s="39"/>
      <c r="AJ2101" s="87"/>
      <c r="AK2101" s="39"/>
      <c r="AL2101" s="34"/>
      <c r="AM2101" s="39"/>
      <c r="AN210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02" spans="1:40" ht="19.5" customHeight="1" x14ac:dyDescent="0.25">
      <c r="A2102" s="32">
        <f t="shared" si="162"/>
        <v>2026</v>
      </c>
      <c r="B2102" s="32">
        <f t="shared" si="163"/>
        <v>1</v>
      </c>
      <c r="C2102" s="25">
        <v>46041</v>
      </c>
      <c r="D2102" s="57">
        <f t="shared" ca="1" si="160"/>
        <v>46097</v>
      </c>
      <c r="E2102" s="57" t="str">
        <f t="shared" ca="1" si="161"/>
        <v>1-Months</v>
      </c>
      <c r="F2102" s="57" t="str">
        <f>VLOOKUP(O2102,Stock[],5,FALSE)</f>
        <v>BE</v>
      </c>
      <c r="G2102" s="33" t="s">
        <v>2661</v>
      </c>
      <c r="H2102" s="38"/>
      <c r="I2102" s="34" t="s">
        <v>227</v>
      </c>
      <c r="J2102" s="32" t="str">
        <f>VLOOKUP(I2102,Customers[],2,FALSE)</f>
        <v>Summer-2</v>
      </c>
      <c r="K2102" s="32" t="str">
        <f>VLOOKUP(I2102,Customers[],4,FALSE)</f>
        <v>Meiktila</v>
      </c>
      <c r="L2102" s="32" t="str">
        <f>VLOOKUP(Table85[[#This Row],[CustomerID]],Table!H:K,3,0)</f>
        <v>မိတ္ထီလာ</v>
      </c>
      <c r="M2102" s="32" t="str">
        <f>VLOOKUP(I2102,Customers[],5,FALSE)</f>
        <v>WholeSales</v>
      </c>
      <c r="N2102" s="34" t="s">
        <v>10</v>
      </c>
      <c r="O2102" s="37" t="s">
        <v>217</v>
      </c>
      <c r="P2102" s="32" t="str">
        <f>VLOOKUP(O2102,Stock[],2,FALSE)</f>
        <v>လိမ္မော်ဖြူ</v>
      </c>
      <c r="Q2102" s="35">
        <f>VLOOKUP(O2102,Stock[],3,FALSE)</f>
        <v>0.64</v>
      </c>
      <c r="R2102" s="35">
        <f>VLOOKUP(O2102,Stock[],4,FALSE)</f>
        <v>24</v>
      </c>
      <c r="S2102" s="37"/>
      <c r="T2102" s="35">
        <f>(DailySales!$S2102/DailySales!$R2102)+DailySales!$U2102</f>
        <v>40</v>
      </c>
      <c r="U2102" s="37">
        <v>40</v>
      </c>
      <c r="V2102" s="36">
        <f>+DailySales!$T2102*DailySales!$R2102</f>
        <v>960</v>
      </c>
      <c r="W2102" s="36">
        <f>+DailySales!$V2102*DailySales!$Q2102</f>
        <v>614.4</v>
      </c>
      <c r="X2102" s="36">
        <f>VLOOKUP(O2102,Stock[],6,FALSE)</f>
        <v>1330</v>
      </c>
      <c r="Y2102" s="36">
        <f>+DailySales!$V2102*DailySales!$X2102</f>
        <v>1276800</v>
      </c>
      <c r="Z2102" s="37"/>
      <c r="AA2102" s="37"/>
      <c r="AB2102" s="37"/>
      <c r="AC2102" s="37"/>
      <c r="AD2102" s="37"/>
      <c r="AE2102" s="77"/>
      <c r="AF2102" s="87"/>
      <c r="AG2102" s="39"/>
      <c r="AH2102" s="87">
        <v>46046</v>
      </c>
      <c r="AI2102" s="39">
        <v>1276800</v>
      </c>
      <c r="AJ2102" s="87"/>
      <c r="AK2102" s="39"/>
      <c r="AL2102" s="34"/>
      <c r="AM2102" s="39"/>
      <c r="AN210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03" spans="1:40" ht="19.5" customHeight="1" x14ac:dyDescent="0.25">
      <c r="A2103" s="32">
        <f t="shared" si="162"/>
        <v>2026</v>
      </c>
      <c r="B2103" s="32">
        <f t="shared" si="163"/>
        <v>1</v>
      </c>
      <c r="C2103" s="25">
        <v>46041</v>
      </c>
      <c r="D2103" s="57">
        <f t="shared" ca="1" si="160"/>
        <v>46097</v>
      </c>
      <c r="E2103" s="57" t="str">
        <f t="shared" ca="1" si="161"/>
        <v>1-Months</v>
      </c>
      <c r="F2103" s="57" t="str">
        <f>VLOOKUP(O2103,Stock[],5,FALSE)</f>
        <v>BE</v>
      </c>
      <c r="G2103" s="33" t="s">
        <v>2662</v>
      </c>
      <c r="H2103" s="38"/>
      <c r="I2103" s="34" t="s">
        <v>180</v>
      </c>
      <c r="J2103" s="32" t="str">
        <f>VLOOKUP(I2103,Customers[],2,FALSE)</f>
        <v>ရွှေမြင်း</v>
      </c>
      <c r="K2103" s="32" t="str">
        <f>VLOOKUP(I2103,Customers[],4,FALSE)</f>
        <v>Meiktila</v>
      </c>
      <c r="L2103" s="32" t="str">
        <f>VLOOKUP(Table85[[#This Row],[CustomerID]],Table!H:K,3,0)</f>
        <v>မိတ္ထီလာ</v>
      </c>
      <c r="M2103" s="32" t="str">
        <f>VLOOKUP(I2103,Customers[],5,FALSE)</f>
        <v>WholeSales/Contract</v>
      </c>
      <c r="N2103" s="34" t="s">
        <v>10</v>
      </c>
      <c r="O2103" s="37" t="s">
        <v>220</v>
      </c>
      <c r="P2103" s="32" t="str">
        <f>VLOOKUP(O2103,Stock[],2,FALSE)</f>
        <v>မြန်မာရှောက်ပျား</v>
      </c>
      <c r="Q2103" s="35">
        <f>VLOOKUP(O2103,Stock[],3,FALSE)</f>
        <v>0.64</v>
      </c>
      <c r="R2103" s="35">
        <f>VLOOKUP(O2103,Stock[],4,FALSE)</f>
        <v>14</v>
      </c>
      <c r="S2103" s="37"/>
      <c r="T2103" s="35">
        <f>(DailySales!$S2103/DailySales!$R2103)+DailySales!$U2103</f>
        <v>70</v>
      </c>
      <c r="U2103" s="37">
        <v>70</v>
      </c>
      <c r="V2103" s="36">
        <f>+DailySales!$T2103*DailySales!$R2103</f>
        <v>980</v>
      </c>
      <c r="W2103" s="36">
        <f>+DailySales!$V2103*DailySales!$Q2103</f>
        <v>627.20000000000005</v>
      </c>
      <c r="X2103" s="36">
        <f>VLOOKUP(O2103,Stock[],6,FALSE)</f>
        <v>1370</v>
      </c>
      <c r="Y2103" s="36">
        <f>+DailySales!$V2103*DailySales!$X2103</f>
        <v>1342600</v>
      </c>
      <c r="Z2103" s="37"/>
      <c r="AA2103" s="37"/>
      <c r="AB2103" s="37"/>
      <c r="AC2103" s="37"/>
      <c r="AD2103" s="37"/>
      <c r="AE2103" s="77"/>
      <c r="AF2103" s="87"/>
      <c r="AG2103" s="39"/>
      <c r="AH2103" s="38">
        <v>46072</v>
      </c>
      <c r="AI2103" s="39">
        <v>1342600</v>
      </c>
      <c r="AJ2103" s="87"/>
      <c r="AK2103" s="39"/>
      <c r="AL2103" s="34"/>
      <c r="AM2103" s="39"/>
      <c r="AN210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04" spans="1:40" ht="19.5" customHeight="1" x14ac:dyDescent="0.25">
      <c r="A2104" s="32">
        <f t="shared" si="162"/>
        <v>2026</v>
      </c>
      <c r="B2104" s="32">
        <f t="shared" si="163"/>
        <v>1</v>
      </c>
      <c r="C2104" s="25">
        <v>46041</v>
      </c>
      <c r="D2104" s="57">
        <f t="shared" ca="1" si="160"/>
        <v>46097</v>
      </c>
      <c r="E2104" s="57" t="str">
        <f t="shared" ca="1" si="161"/>
        <v>1-Months</v>
      </c>
      <c r="F2104" s="57" t="str">
        <f>VLOOKUP(O2104,Stock[],5,FALSE)</f>
        <v>BE</v>
      </c>
      <c r="G2104" s="33" t="s">
        <v>2662</v>
      </c>
      <c r="H2104" s="38"/>
      <c r="I2104" s="34" t="s">
        <v>180</v>
      </c>
      <c r="J2104" s="32" t="str">
        <f>VLOOKUP(I2104,Customers[],2,FALSE)</f>
        <v>ရွှေမြင်း</v>
      </c>
      <c r="K2104" s="32" t="str">
        <f>VLOOKUP(I2104,Customers[],4,FALSE)</f>
        <v>Meiktila</v>
      </c>
      <c r="L2104" s="32" t="str">
        <f>VLOOKUP(Table85[[#This Row],[CustomerID]],Table!H:K,3,0)</f>
        <v>မိတ္ထီလာ</v>
      </c>
      <c r="M2104" s="32" t="str">
        <f>VLOOKUP(I2104,Customers[],5,FALSE)</f>
        <v>WholeSales/Contract</v>
      </c>
      <c r="N2104" s="34" t="s">
        <v>10</v>
      </c>
      <c r="O2104" s="37" t="s">
        <v>217</v>
      </c>
      <c r="P2104" s="32" t="str">
        <f>VLOOKUP(O2104,Stock[],2,FALSE)</f>
        <v>လိမ္မော်ဖြူ</v>
      </c>
      <c r="Q2104" s="35">
        <f>VLOOKUP(O2104,Stock[],3,FALSE)</f>
        <v>0.64</v>
      </c>
      <c r="R2104" s="35">
        <f>VLOOKUP(O2104,Stock[],4,FALSE)</f>
        <v>24</v>
      </c>
      <c r="S2104" s="37"/>
      <c r="T2104" s="35">
        <f>(DailySales!$S2104/DailySales!$R2104)+DailySales!$U2104</f>
        <v>60</v>
      </c>
      <c r="U2104" s="37">
        <v>60</v>
      </c>
      <c r="V2104" s="36">
        <f>+DailySales!$T2104*DailySales!$R2104</f>
        <v>1440</v>
      </c>
      <c r="W2104" s="36">
        <f>+DailySales!$V2104*DailySales!$Q2104</f>
        <v>921.6</v>
      </c>
      <c r="X2104" s="36">
        <f>VLOOKUP(O2104,Stock[],6,FALSE)</f>
        <v>1330</v>
      </c>
      <c r="Y2104" s="36">
        <f>+DailySales!$V2104*DailySales!$X2104</f>
        <v>1915200</v>
      </c>
      <c r="Z2104" s="37"/>
      <c r="AA2104" s="37"/>
      <c r="AB2104" s="37"/>
      <c r="AC2104" s="37"/>
      <c r="AD2104" s="37"/>
      <c r="AE2104" s="77"/>
      <c r="AF2104" s="87"/>
      <c r="AG2104" s="39"/>
      <c r="AH2104" s="38">
        <v>46072</v>
      </c>
      <c r="AI2104" s="39">
        <v>1915200</v>
      </c>
      <c r="AJ2104" s="87"/>
      <c r="AK2104" s="39"/>
      <c r="AL2104" s="34"/>
      <c r="AM2104" s="39"/>
      <c r="AN210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05" spans="1:40" ht="19.5" customHeight="1" x14ac:dyDescent="0.25">
      <c r="A2105" s="32">
        <f t="shared" si="162"/>
        <v>2026</v>
      </c>
      <c r="B2105" s="32">
        <f t="shared" si="163"/>
        <v>1</v>
      </c>
      <c r="C2105" s="25">
        <v>46041</v>
      </c>
      <c r="D2105" s="57">
        <f t="shared" ca="1" si="160"/>
        <v>46097</v>
      </c>
      <c r="E2105" s="57" t="str">
        <f t="shared" ca="1" si="161"/>
        <v>1-Months</v>
      </c>
      <c r="F2105" s="57" t="str">
        <f>VLOOKUP(O2105,Stock[],5,FALSE)</f>
        <v>BE</v>
      </c>
      <c r="G2105" s="33" t="s">
        <v>2662</v>
      </c>
      <c r="H2105" s="38"/>
      <c r="I2105" s="34" t="s">
        <v>180</v>
      </c>
      <c r="J2105" s="32" t="str">
        <f>VLOOKUP(I2105,Customers[],2,FALSE)</f>
        <v>ရွှေမြင်း</v>
      </c>
      <c r="K2105" s="32" t="str">
        <f>VLOOKUP(I2105,Customers[],4,FALSE)</f>
        <v>Meiktila</v>
      </c>
      <c r="L2105" s="32" t="str">
        <f>VLOOKUP(Table85[[#This Row],[CustomerID]],Table!H:K,3,0)</f>
        <v>မိတ္ထီလာ</v>
      </c>
      <c r="M2105" s="32" t="str">
        <f>VLOOKUP(I2105,Customers[],5,FALSE)</f>
        <v>WholeSales/Contract</v>
      </c>
      <c r="N2105" s="34" t="s">
        <v>10</v>
      </c>
      <c r="O2105" s="37" t="s">
        <v>2120</v>
      </c>
      <c r="P2105" s="32" t="str">
        <f>VLOOKUP(O2105,Stock[],2,FALSE)</f>
        <v>ဇေ အရက်သန့်</v>
      </c>
      <c r="Q2105" s="35">
        <f>VLOOKUP(O2105,Stock[],3,FALSE)</f>
        <v>0.64</v>
      </c>
      <c r="R2105" s="35">
        <f>VLOOKUP(O2105,Stock[],4,FALSE)</f>
        <v>14</v>
      </c>
      <c r="S2105" s="37"/>
      <c r="T2105" s="35">
        <f>(DailySales!$S2105/DailySales!$R2105)+DailySales!$U2105</f>
        <v>15</v>
      </c>
      <c r="U2105" s="37">
        <v>15</v>
      </c>
      <c r="V2105" s="36">
        <f>+DailySales!$T2105*DailySales!$R2105</f>
        <v>210</v>
      </c>
      <c r="W2105" s="36">
        <f>+DailySales!$V2105*DailySales!$Q2105</f>
        <v>134.4</v>
      </c>
      <c r="X2105" s="36">
        <f>VLOOKUP(O2105,Stock[],6,FALSE)</f>
        <v>1380</v>
      </c>
      <c r="Y2105" s="36">
        <f>+DailySales!$V2105*DailySales!$X2105</f>
        <v>289800</v>
      </c>
      <c r="Z2105" s="37"/>
      <c r="AA2105" s="37"/>
      <c r="AB2105" s="37"/>
      <c r="AC2105" s="37"/>
      <c r="AD2105" s="37"/>
      <c r="AE2105" s="77"/>
      <c r="AF2105" s="87"/>
      <c r="AG2105" s="39"/>
      <c r="AH2105" s="38">
        <v>46072</v>
      </c>
      <c r="AI2105" s="39">
        <v>289800</v>
      </c>
      <c r="AJ2105" s="87"/>
      <c r="AK2105" s="39"/>
      <c r="AL2105" s="34"/>
      <c r="AM2105" s="39"/>
      <c r="AN210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06" spans="1:40" ht="19.5" customHeight="1" x14ac:dyDescent="0.25">
      <c r="A2106" s="32">
        <f t="shared" si="162"/>
        <v>2026</v>
      </c>
      <c r="B2106" s="32">
        <f t="shared" si="163"/>
        <v>1</v>
      </c>
      <c r="C2106" s="25">
        <v>46041</v>
      </c>
      <c r="D2106" s="57">
        <f t="shared" ca="1" si="160"/>
        <v>46097</v>
      </c>
      <c r="E2106" s="57" t="str">
        <f t="shared" ca="1" si="161"/>
        <v>1-Months</v>
      </c>
      <c r="F2106" s="57" t="str">
        <f>VLOOKUP(O2106,Stock[],5,FALSE)</f>
        <v>BE</v>
      </c>
      <c r="G2106" s="33" t="s">
        <v>2662</v>
      </c>
      <c r="H2106" s="38"/>
      <c r="I2106" s="34" t="s">
        <v>180</v>
      </c>
      <c r="J2106" s="32" t="str">
        <f>VLOOKUP(I2106,Customers[],2,FALSE)</f>
        <v>ရွှေမြင်း</v>
      </c>
      <c r="K2106" s="32" t="str">
        <f>VLOOKUP(I2106,Customers[],4,FALSE)</f>
        <v>Meiktila</v>
      </c>
      <c r="L2106" s="32" t="str">
        <f>VLOOKUP(Table85[[#This Row],[CustomerID]],Table!H:K,3,0)</f>
        <v>မိတ္ထီလာ</v>
      </c>
      <c r="M2106" s="32" t="str">
        <f>VLOOKUP(I2106,Customers[],5,FALSE)</f>
        <v>WholeSales/Contract</v>
      </c>
      <c r="N2106" s="34" t="s">
        <v>10</v>
      </c>
      <c r="O2106" s="37" t="s">
        <v>214</v>
      </c>
      <c r="P2106" s="32" t="str">
        <f>VLOOKUP(O2106,Stock[],2,FALSE)</f>
        <v>ကောင်းကြည်</v>
      </c>
      <c r="Q2106" s="35">
        <f>VLOOKUP(O2106,Stock[],3,FALSE)</f>
        <v>0.64</v>
      </c>
      <c r="R2106" s="35">
        <f>VLOOKUP(O2106,Stock[],4,FALSE)</f>
        <v>14</v>
      </c>
      <c r="S2106" s="37"/>
      <c r="T2106" s="35">
        <f>(DailySales!$S2106/DailySales!$R2106)+DailySales!$U2106</f>
        <v>20</v>
      </c>
      <c r="U2106" s="37">
        <v>20</v>
      </c>
      <c r="V2106" s="36">
        <f>+DailySales!$T2106*DailySales!$R2106</f>
        <v>280</v>
      </c>
      <c r="W2106" s="36">
        <f>+DailySales!$V2106*DailySales!$Q2106</f>
        <v>179.20000000000002</v>
      </c>
      <c r="X2106" s="36">
        <f>VLOOKUP(O2106,Stock[],6,FALSE)</f>
        <v>1330</v>
      </c>
      <c r="Y2106" s="36">
        <f>+DailySales!$V2106*DailySales!$X2106</f>
        <v>372400</v>
      </c>
      <c r="Z2106" s="37"/>
      <c r="AA2106" s="37"/>
      <c r="AB2106" s="37"/>
      <c r="AC2106" s="37"/>
      <c r="AD2106" s="37"/>
      <c r="AE2106" s="77"/>
      <c r="AF2106" s="87"/>
      <c r="AG2106" s="39"/>
      <c r="AH2106" s="38">
        <v>46072</v>
      </c>
      <c r="AI2106" s="39">
        <v>372400</v>
      </c>
      <c r="AJ2106" s="87"/>
      <c r="AK2106" s="39"/>
      <c r="AL2106" s="34"/>
      <c r="AM2106" s="39"/>
      <c r="AN210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07" spans="1:40" ht="19.5" customHeight="1" x14ac:dyDescent="0.25">
      <c r="A2107" s="32">
        <f t="shared" si="162"/>
        <v>2026</v>
      </c>
      <c r="B2107" s="32">
        <f t="shared" si="163"/>
        <v>1</v>
      </c>
      <c r="C2107" s="25">
        <v>46041</v>
      </c>
      <c r="D2107" s="57">
        <f t="shared" ca="1" si="160"/>
        <v>46097</v>
      </c>
      <c r="E2107" s="57" t="str">
        <f t="shared" ca="1" si="161"/>
        <v>1-Months</v>
      </c>
      <c r="F2107" s="57" t="str">
        <f>VLOOKUP(O2107,Stock[],5,FALSE)</f>
        <v>BE</v>
      </c>
      <c r="G2107" s="33" t="s">
        <v>2662</v>
      </c>
      <c r="H2107" s="38"/>
      <c r="I2107" s="34" t="s">
        <v>180</v>
      </c>
      <c r="J2107" s="32" t="str">
        <f>VLOOKUP(I2107,Customers[],2,FALSE)</f>
        <v>ရွှေမြင်း</v>
      </c>
      <c r="K2107" s="32" t="str">
        <f>VLOOKUP(I2107,Customers[],4,FALSE)</f>
        <v>Meiktila</v>
      </c>
      <c r="L2107" s="32" t="str">
        <f>VLOOKUP(Table85[[#This Row],[CustomerID]],Table!H:K,3,0)</f>
        <v>မိတ္ထီလာ</v>
      </c>
      <c r="M2107" s="32" t="str">
        <f>VLOOKUP(I2107,Customers[],5,FALSE)</f>
        <v>WholeSales/Contract</v>
      </c>
      <c r="N2107" s="34" t="s">
        <v>10</v>
      </c>
      <c r="O2107" s="37" t="s">
        <v>205</v>
      </c>
      <c r="P2107" s="32" t="str">
        <f>VLOOKUP(O2107,Stock[],2,FALSE)</f>
        <v>ကောင်းကြည် ကော် 25%  (1Ltr )</v>
      </c>
      <c r="Q2107" s="35">
        <f>VLOOKUP(O2107,Stock[],3,FALSE)</f>
        <v>1</v>
      </c>
      <c r="R2107" s="35">
        <f>VLOOKUP(O2107,Stock[],4,FALSE)</f>
        <v>12</v>
      </c>
      <c r="S2107" s="37"/>
      <c r="T2107" s="35">
        <f>(DailySales!$S2107/DailySales!$R2107)+DailySales!$U2107</f>
        <v>50</v>
      </c>
      <c r="U2107" s="37">
        <v>50</v>
      </c>
      <c r="V2107" s="36">
        <f>+DailySales!$T2107*DailySales!$R2107</f>
        <v>600</v>
      </c>
      <c r="W2107" s="36">
        <f>+DailySales!$V2107*DailySales!$Q2107</f>
        <v>600</v>
      </c>
      <c r="X2107" s="36">
        <f>VLOOKUP(O2107,Stock[],6,FALSE)</f>
        <v>1530</v>
      </c>
      <c r="Y2107" s="36">
        <f>+DailySales!$V2107*DailySales!$X2107</f>
        <v>918000</v>
      </c>
      <c r="Z2107" s="37"/>
      <c r="AA2107" s="37"/>
      <c r="AB2107" s="37"/>
      <c r="AC2107" s="37"/>
      <c r="AD2107" s="37"/>
      <c r="AE2107" s="77"/>
      <c r="AF2107" s="87"/>
      <c r="AG2107" s="39"/>
      <c r="AH2107" s="38">
        <v>46072</v>
      </c>
      <c r="AI2107" s="39">
        <v>918000</v>
      </c>
      <c r="AJ2107" s="87"/>
      <c r="AK2107" s="39"/>
      <c r="AL2107" s="34"/>
      <c r="AM2107" s="39"/>
      <c r="AN210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08" spans="1:40" ht="19.5" customHeight="1" x14ac:dyDescent="0.25">
      <c r="A2108" s="32">
        <f t="shared" si="162"/>
        <v>2026</v>
      </c>
      <c r="B2108" s="32">
        <f t="shared" si="163"/>
        <v>1</v>
      </c>
      <c r="C2108" s="25">
        <v>46041</v>
      </c>
      <c r="D2108" s="57">
        <f t="shared" ca="1" si="160"/>
        <v>46097</v>
      </c>
      <c r="E2108" s="57" t="str">
        <f t="shared" ca="1" si="161"/>
        <v>1-Months</v>
      </c>
      <c r="F2108" s="57" t="str">
        <f>VLOOKUP(O2108,Stock[],5,FALSE)</f>
        <v>BE</v>
      </c>
      <c r="G2108" s="33" t="s">
        <v>2663</v>
      </c>
      <c r="H2108" s="38"/>
      <c r="I2108" s="34" t="s">
        <v>180</v>
      </c>
      <c r="J2108" s="32" t="str">
        <f>VLOOKUP(I2108,Customers[],2,FALSE)</f>
        <v>ရွှေမြင်း</v>
      </c>
      <c r="K2108" s="32" t="str">
        <f>VLOOKUP(I2108,Customers[],4,FALSE)</f>
        <v>Meiktila</v>
      </c>
      <c r="L2108" s="32" t="str">
        <f>VLOOKUP(Table85[[#This Row],[CustomerID]],Table!H:K,3,0)</f>
        <v>မိတ္ထီလာ</v>
      </c>
      <c r="M2108" s="32" t="str">
        <f>VLOOKUP(I2108,Customers[],5,FALSE)</f>
        <v>WholeSales/Contract</v>
      </c>
      <c r="N2108" s="34" t="s">
        <v>10</v>
      </c>
      <c r="O2108" s="37" t="s">
        <v>220</v>
      </c>
      <c r="P2108" s="32" t="str">
        <f>VLOOKUP(O2108,Stock[],2,FALSE)</f>
        <v>မြန်မာရှောက်ပျား</v>
      </c>
      <c r="Q2108" s="35">
        <f>VLOOKUP(O2108,Stock[],3,FALSE)</f>
        <v>0.64</v>
      </c>
      <c r="R2108" s="35">
        <f>VLOOKUP(O2108,Stock[],4,FALSE)</f>
        <v>14</v>
      </c>
      <c r="S2108" s="37"/>
      <c r="T2108" s="35">
        <f>(DailySales!$S2108/DailySales!$R2108)+DailySales!$U2108</f>
        <v>60</v>
      </c>
      <c r="U2108" s="37">
        <v>60</v>
      </c>
      <c r="V2108" s="36">
        <f>+DailySales!$T2108*DailySales!$R2108</f>
        <v>840</v>
      </c>
      <c r="W2108" s="36">
        <f>+DailySales!$V2108*DailySales!$Q2108</f>
        <v>537.6</v>
      </c>
      <c r="X2108" s="36">
        <f>VLOOKUP(O2108,Stock[],6,FALSE)</f>
        <v>1370</v>
      </c>
      <c r="Y2108" s="36">
        <f>+DailySales!$V2108*DailySales!$X2108</f>
        <v>1150800</v>
      </c>
      <c r="Z2108" s="37"/>
      <c r="AA2108" s="37"/>
      <c r="AB2108" s="37"/>
      <c r="AC2108" s="37"/>
      <c r="AD2108" s="37"/>
      <c r="AE2108" s="77"/>
      <c r="AF2108" s="87"/>
      <c r="AG2108" s="39"/>
      <c r="AH2108" s="38">
        <v>46072</v>
      </c>
      <c r="AI2108" s="39">
        <v>1150800</v>
      </c>
      <c r="AJ2108" s="87"/>
      <c r="AK2108" s="39"/>
      <c r="AL2108" s="34"/>
      <c r="AM2108" s="39"/>
      <c r="AN210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09" spans="1:40" ht="19.5" customHeight="1" x14ac:dyDescent="0.25">
      <c r="A2109" s="32">
        <f t="shared" si="162"/>
        <v>2026</v>
      </c>
      <c r="B2109" s="32">
        <f t="shared" si="163"/>
        <v>1</v>
      </c>
      <c r="C2109" s="25">
        <v>46041</v>
      </c>
      <c r="D2109" s="57">
        <f t="shared" ca="1" si="160"/>
        <v>46097</v>
      </c>
      <c r="E2109" s="57" t="str">
        <f t="shared" ca="1" si="161"/>
        <v>1-Months</v>
      </c>
      <c r="F2109" s="57" t="str">
        <f>VLOOKUP(O2109,Stock[],5,FALSE)</f>
        <v>BE</v>
      </c>
      <c r="G2109" s="33" t="s">
        <v>2663</v>
      </c>
      <c r="H2109" s="38"/>
      <c r="I2109" s="34" t="s">
        <v>180</v>
      </c>
      <c r="J2109" s="32" t="str">
        <f>VLOOKUP(I2109,Customers[],2,FALSE)</f>
        <v>ရွှေမြင်း</v>
      </c>
      <c r="K2109" s="32" t="str">
        <f>VLOOKUP(I2109,Customers[],4,FALSE)</f>
        <v>Meiktila</v>
      </c>
      <c r="L2109" s="32" t="str">
        <f>VLOOKUP(Table85[[#This Row],[CustomerID]],Table!H:K,3,0)</f>
        <v>မိတ္ထီလာ</v>
      </c>
      <c r="M2109" s="32" t="str">
        <f>VLOOKUP(I2109,Customers[],5,FALSE)</f>
        <v>WholeSales/Contract</v>
      </c>
      <c r="N2109" s="34" t="s">
        <v>10</v>
      </c>
      <c r="O2109" s="37" t="s">
        <v>217</v>
      </c>
      <c r="P2109" s="32" t="str">
        <f>VLOOKUP(O2109,Stock[],2,FALSE)</f>
        <v>လိမ္မော်ဖြူ</v>
      </c>
      <c r="Q2109" s="35">
        <f>VLOOKUP(O2109,Stock[],3,FALSE)</f>
        <v>0.64</v>
      </c>
      <c r="R2109" s="35">
        <f>VLOOKUP(O2109,Stock[],4,FALSE)</f>
        <v>24</v>
      </c>
      <c r="S2109" s="37"/>
      <c r="T2109" s="35">
        <f>(DailySales!$S2109/DailySales!$R2109)+DailySales!$U2109</f>
        <v>60</v>
      </c>
      <c r="U2109" s="37">
        <v>60</v>
      </c>
      <c r="V2109" s="36">
        <f>+DailySales!$T2109*DailySales!$R2109</f>
        <v>1440</v>
      </c>
      <c r="W2109" s="36">
        <f>+DailySales!$V2109*DailySales!$Q2109</f>
        <v>921.6</v>
      </c>
      <c r="X2109" s="36">
        <f>VLOOKUP(O2109,Stock[],6,FALSE)</f>
        <v>1330</v>
      </c>
      <c r="Y2109" s="36">
        <f>+DailySales!$V2109*DailySales!$X2109</f>
        <v>1915200</v>
      </c>
      <c r="Z2109" s="37"/>
      <c r="AA2109" s="37"/>
      <c r="AB2109" s="37"/>
      <c r="AC2109" s="37"/>
      <c r="AD2109" s="37"/>
      <c r="AE2109" s="77"/>
      <c r="AF2109" s="87"/>
      <c r="AG2109" s="39"/>
      <c r="AH2109" s="38">
        <v>46072</v>
      </c>
      <c r="AI2109" s="39">
        <v>1915200</v>
      </c>
      <c r="AJ2109" s="87"/>
      <c r="AK2109" s="39"/>
      <c r="AL2109" s="34"/>
      <c r="AM2109" s="39"/>
      <c r="AN210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10" spans="1:40" ht="19.5" customHeight="1" x14ac:dyDescent="0.25">
      <c r="A2110" s="32">
        <f t="shared" si="162"/>
        <v>2026</v>
      </c>
      <c r="B2110" s="32">
        <f t="shared" si="163"/>
        <v>1</v>
      </c>
      <c r="C2110" s="25">
        <v>46041</v>
      </c>
      <c r="D2110" s="57">
        <f t="shared" ca="1" si="160"/>
        <v>46097</v>
      </c>
      <c r="E2110" s="57" t="str">
        <f t="shared" ca="1" si="161"/>
        <v>1-Months</v>
      </c>
      <c r="F2110" s="57" t="str">
        <f>VLOOKUP(O2110,Stock[],5,FALSE)</f>
        <v>BE</v>
      </c>
      <c r="G2110" s="33" t="s">
        <v>2663</v>
      </c>
      <c r="H2110" s="38"/>
      <c r="I2110" s="34" t="s">
        <v>180</v>
      </c>
      <c r="J2110" s="32" t="str">
        <f>VLOOKUP(I2110,Customers[],2,FALSE)</f>
        <v>ရွှေမြင်း</v>
      </c>
      <c r="K2110" s="32" t="str">
        <f>VLOOKUP(I2110,Customers[],4,FALSE)</f>
        <v>Meiktila</v>
      </c>
      <c r="L2110" s="32" t="str">
        <f>VLOOKUP(Table85[[#This Row],[CustomerID]],Table!H:K,3,0)</f>
        <v>မိတ္ထီလာ</v>
      </c>
      <c r="M2110" s="32" t="str">
        <f>VLOOKUP(I2110,Customers[],5,FALSE)</f>
        <v>WholeSales/Contract</v>
      </c>
      <c r="N2110" s="34" t="s">
        <v>10</v>
      </c>
      <c r="O2110" s="37" t="s">
        <v>216</v>
      </c>
      <c r="P2110" s="32" t="str">
        <f>VLOOKUP(O2110,Stock[],2,FALSE)</f>
        <v>ဒဂုံအရက်သန့်</v>
      </c>
      <c r="Q2110" s="35">
        <f>VLOOKUP(O2110,Stock[],3,FALSE)</f>
        <v>0.64</v>
      </c>
      <c r="R2110" s="35">
        <f>VLOOKUP(O2110,Stock[],4,FALSE)</f>
        <v>14</v>
      </c>
      <c r="S2110" s="37"/>
      <c r="T2110" s="35">
        <f>(DailySales!$S2110/DailySales!$R2110)+DailySales!$U2110</f>
        <v>20</v>
      </c>
      <c r="U2110" s="37">
        <v>20</v>
      </c>
      <c r="V2110" s="36">
        <f>+DailySales!$T2110*DailySales!$R2110</f>
        <v>280</v>
      </c>
      <c r="W2110" s="36">
        <f>+DailySales!$V2110*DailySales!$Q2110</f>
        <v>179.20000000000002</v>
      </c>
      <c r="X2110" s="36">
        <f>VLOOKUP(O2110,Stock[],6,FALSE)</f>
        <v>1330</v>
      </c>
      <c r="Y2110" s="36">
        <f>+DailySales!$V2110*DailySales!$X2110</f>
        <v>372400</v>
      </c>
      <c r="Z2110" s="37"/>
      <c r="AA2110" s="37"/>
      <c r="AB2110" s="37"/>
      <c r="AC2110" s="37"/>
      <c r="AD2110" s="37"/>
      <c r="AE2110" s="77"/>
      <c r="AF2110" s="87"/>
      <c r="AG2110" s="39"/>
      <c r="AH2110" s="38">
        <v>46072</v>
      </c>
      <c r="AI2110" s="39">
        <v>372400</v>
      </c>
      <c r="AJ2110" s="87"/>
      <c r="AK2110" s="39"/>
      <c r="AL2110" s="34"/>
      <c r="AM2110" s="39"/>
      <c r="AN211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11" spans="1:40" ht="19.5" customHeight="1" x14ac:dyDescent="0.25">
      <c r="A2111" s="32">
        <f t="shared" si="162"/>
        <v>2026</v>
      </c>
      <c r="B2111" s="32">
        <f t="shared" si="163"/>
        <v>1</v>
      </c>
      <c r="C2111" s="25">
        <v>46041</v>
      </c>
      <c r="D2111" s="57">
        <f t="shared" ca="1" si="160"/>
        <v>46097</v>
      </c>
      <c r="E2111" s="57" t="str">
        <f t="shared" ca="1" si="161"/>
        <v>1-Months</v>
      </c>
      <c r="F2111" s="57" t="str">
        <f>VLOOKUP(O2111,Stock[],5,FALSE)</f>
        <v>BE</v>
      </c>
      <c r="G2111" s="33" t="s">
        <v>2663</v>
      </c>
      <c r="H2111" s="38"/>
      <c r="I2111" s="34" t="s">
        <v>180</v>
      </c>
      <c r="J2111" s="32" t="str">
        <f>VLOOKUP(I2111,Customers[],2,FALSE)</f>
        <v>ရွှေမြင်း</v>
      </c>
      <c r="K2111" s="32" t="str">
        <f>VLOOKUP(I2111,Customers[],4,FALSE)</f>
        <v>Meiktila</v>
      </c>
      <c r="L2111" s="32" t="str">
        <f>VLOOKUP(Table85[[#This Row],[CustomerID]],Table!H:K,3,0)</f>
        <v>မိတ္ထီလာ</v>
      </c>
      <c r="M2111" s="32" t="str">
        <f>VLOOKUP(I2111,Customers[],5,FALSE)</f>
        <v>WholeSales/Contract</v>
      </c>
      <c r="N2111" s="34" t="s">
        <v>10</v>
      </c>
      <c r="O2111" s="37" t="s">
        <v>2120</v>
      </c>
      <c r="P2111" s="32" t="str">
        <f>VLOOKUP(O2111,Stock[],2,FALSE)</f>
        <v>ဇေ အရက်သန့်</v>
      </c>
      <c r="Q2111" s="35">
        <f>VLOOKUP(O2111,Stock[],3,FALSE)</f>
        <v>0.64</v>
      </c>
      <c r="R2111" s="35">
        <f>VLOOKUP(O2111,Stock[],4,FALSE)</f>
        <v>14</v>
      </c>
      <c r="S2111" s="37"/>
      <c r="T2111" s="35">
        <f>(DailySales!$S2111/DailySales!$R2111)+DailySales!$U2111</f>
        <v>20</v>
      </c>
      <c r="U2111" s="37">
        <v>20</v>
      </c>
      <c r="V2111" s="36">
        <f>+DailySales!$T2111*DailySales!$R2111</f>
        <v>280</v>
      </c>
      <c r="W2111" s="36">
        <f>+DailySales!$V2111*DailySales!$Q2111</f>
        <v>179.20000000000002</v>
      </c>
      <c r="X2111" s="36">
        <f>VLOOKUP(O2111,Stock[],6,FALSE)</f>
        <v>1380</v>
      </c>
      <c r="Y2111" s="36">
        <f>+DailySales!$V2111*DailySales!$X2111</f>
        <v>386400</v>
      </c>
      <c r="Z2111" s="37"/>
      <c r="AA2111" s="37"/>
      <c r="AB2111" s="37"/>
      <c r="AC2111" s="37"/>
      <c r="AD2111" s="37"/>
      <c r="AE2111" s="77"/>
      <c r="AF2111" s="87"/>
      <c r="AG2111" s="39"/>
      <c r="AH2111" s="38">
        <v>46072</v>
      </c>
      <c r="AI2111" s="39">
        <v>386400</v>
      </c>
      <c r="AJ2111" s="87"/>
      <c r="AK2111" s="39"/>
      <c r="AL2111" s="34"/>
      <c r="AM2111" s="39"/>
      <c r="AN211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12" spans="1:40" ht="19.5" customHeight="1" x14ac:dyDescent="0.25">
      <c r="A2112" s="32">
        <f t="shared" si="162"/>
        <v>2026</v>
      </c>
      <c r="B2112" s="32">
        <f t="shared" si="163"/>
        <v>1</v>
      </c>
      <c r="C2112" s="25">
        <v>46041</v>
      </c>
      <c r="D2112" s="57">
        <f t="shared" ca="1" si="160"/>
        <v>46097</v>
      </c>
      <c r="E2112" s="57" t="str">
        <f t="shared" ca="1" si="161"/>
        <v>1-Months</v>
      </c>
      <c r="F2112" s="57" t="str">
        <f>VLOOKUP(O2112,Stock[],5,FALSE)</f>
        <v>BE</v>
      </c>
      <c r="G2112" s="33" t="s">
        <v>2663</v>
      </c>
      <c r="H2112" s="38"/>
      <c r="I2112" s="34" t="s">
        <v>180</v>
      </c>
      <c r="J2112" s="32" t="str">
        <f>VLOOKUP(I2112,Customers[],2,FALSE)</f>
        <v>ရွှေမြင်း</v>
      </c>
      <c r="K2112" s="32" t="str">
        <f>VLOOKUP(I2112,Customers[],4,FALSE)</f>
        <v>Meiktila</v>
      </c>
      <c r="L2112" s="32" t="str">
        <f>VLOOKUP(Table85[[#This Row],[CustomerID]],Table!H:K,3,0)</f>
        <v>မိတ္ထီလာ</v>
      </c>
      <c r="M2112" s="32" t="str">
        <f>VLOOKUP(I2112,Customers[],5,FALSE)</f>
        <v>WholeSales/Contract</v>
      </c>
      <c r="N2112" s="34" t="s">
        <v>10</v>
      </c>
      <c r="O2112" s="37" t="s">
        <v>214</v>
      </c>
      <c r="P2112" s="32" t="str">
        <f>VLOOKUP(O2112,Stock[],2,FALSE)</f>
        <v>ကောင်းကြည်</v>
      </c>
      <c r="Q2112" s="35">
        <f>VLOOKUP(O2112,Stock[],3,FALSE)</f>
        <v>0.64</v>
      </c>
      <c r="R2112" s="35">
        <f>VLOOKUP(O2112,Stock[],4,FALSE)</f>
        <v>14</v>
      </c>
      <c r="S2112" s="37"/>
      <c r="T2112" s="35">
        <f>(DailySales!$S2112/DailySales!$R2112)+DailySales!$U2112</f>
        <v>30</v>
      </c>
      <c r="U2112" s="37">
        <v>30</v>
      </c>
      <c r="V2112" s="36">
        <f>+DailySales!$T2112*DailySales!$R2112</f>
        <v>420</v>
      </c>
      <c r="W2112" s="36">
        <f>+DailySales!$V2112*DailySales!$Q2112</f>
        <v>268.8</v>
      </c>
      <c r="X2112" s="36">
        <f>VLOOKUP(O2112,Stock[],6,FALSE)</f>
        <v>1330</v>
      </c>
      <c r="Y2112" s="36">
        <f>+DailySales!$V2112*DailySales!$X2112</f>
        <v>558600</v>
      </c>
      <c r="Z2112" s="37"/>
      <c r="AA2112" s="37"/>
      <c r="AB2112" s="37"/>
      <c r="AC2112" s="37"/>
      <c r="AD2112" s="37"/>
      <c r="AE2112" s="77"/>
      <c r="AF2112" s="87"/>
      <c r="AG2112" s="39"/>
      <c r="AH2112" s="38">
        <v>46072</v>
      </c>
      <c r="AI2112" s="39">
        <v>558600</v>
      </c>
      <c r="AJ2112" s="87"/>
      <c r="AK2112" s="39"/>
      <c r="AL2112" s="34"/>
      <c r="AM2112" s="39"/>
      <c r="AN211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13" spans="1:40" ht="19.5" customHeight="1" x14ac:dyDescent="0.25">
      <c r="A2113" s="32">
        <f t="shared" si="162"/>
        <v>2026</v>
      </c>
      <c r="B2113" s="32">
        <f t="shared" si="163"/>
        <v>1</v>
      </c>
      <c r="C2113" s="25">
        <v>46041</v>
      </c>
      <c r="D2113" s="57">
        <f t="shared" ca="1" si="160"/>
        <v>46097</v>
      </c>
      <c r="E2113" s="57" t="str">
        <f t="shared" ca="1" si="161"/>
        <v>1-Months</v>
      </c>
      <c r="F2113" s="57" t="str">
        <f>VLOOKUP(O2113,Stock[],5,FALSE)</f>
        <v>BE</v>
      </c>
      <c r="G2113" s="33" t="s">
        <v>2663</v>
      </c>
      <c r="H2113" s="38"/>
      <c r="I2113" s="34" t="s">
        <v>180</v>
      </c>
      <c r="J2113" s="32" t="str">
        <f>VLOOKUP(I2113,Customers[],2,FALSE)</f>
        <v>ရွှေမြင်း</v>
      </c>
      <c r="K2113" s="32" t="str">
        <f>VLOOKUP(I2113,Customers[],4,FALSE)</f>
        <v>Meiktila</v>
      </c>
      <c r="L2113" s="32" t="str">
        <f>VLOOKUP(Table85[[#This Row],[CustomerID]],Table!H:K,3,0)</f>
        <v>မိတ္ထီလာ</v>
      </c>
      <c r="M2113" s="32" t="str">
        <f>VLOOKUP(I2113,Customers[],5,FALSE)</f>
        <v>WholeSales/Contract</v>
      </c>
      <c r="N2113" s="34" t="s">
        <v>10</v>
      </c>
      <c r="O2113" s="37" t="s">
        <v>205</v>
      </c>
      <c r="P2113" s="32" t="str">
        <f>VLOOKUP(O2113,Stock[],2,FALSE)</f>
        <v>ကောင်းကြည် ကော် 25%  (1Ltr )</v>
      </c>
      <c r="Q2113" s="35">
        <f>VLOOKUP(O2113,Stock[],3,FALSE)</f>
        <v>1</v>
      </c>
      <c r="R2113" s="35">
        <f>VLOOKUP(O2113,Stock[],4,FALSE)</f>
        <v>12</v>
      </c>
      <c r="S2113" s="37"/>
      <c r="T2113" s="35">
        <f>(DailySales!$S2113/DailySales!$R2113)+DailySales!$U2113</f>
        <v>40</v>
      </c>
      <c r="U2113" s="37">
        <v>40</v>
      </c>
      <c r="V2113" s="36">
        <f>+DailySales!$T2113*DailySales!$R2113</f>
        <v>480</v>
      </c>
      <c r="W2113" s="36">
        <f>+DailySales!$V2113*DailySales!$Q2113</f>
        <v>480</v>
      </c>
      <c r="X2113" s="36">
        <f>VLOOKUP(O2113,Stock[],6,FALSE)</f>
        <v>1530</v>
      </c>
      <c r="Y2113" s="36">
        <f>+DailySales!$V2113*DailySales!$X2113</f>
        <v>734400</v>
      </c>
      <c r="Z2113" s="37"/>
      <c r="AA2113" s="37"/>
      <c r="AB2113" s="37"/>
      <c r="AC2113" s="37"/>
      <c r="AD2113" s="37"/>
      <c r="AE2113" s="77"/>
      <c r="AF2113" s="87"/>
      <c r="AG2113" s="39"/>
      <c r="AH2113" s="38">
        <v>46072</v>
      </c>
      <c r="AI2113" s="39">
        <v>734400</v>
      </c>
      <c r="AJ2113" s="87"/>
      <c r="AK2113" s="39"/>
      <c r="AL2113" s="34"/>
      <c r="AM2113" s="39"/>
      <c r="AN211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14" spans="1:40" ht="19.5" customHeight="1" x14ac:dyDescent="0.25">
      <c r="A2114" s="32">
        <f t="shared" si="162"/>
        <v>2026</v>
      </c>
      <c r="B2114" s="32">
        <f t="shared" si="163"/>
        <v>1</v>
      </c>
      <c r="C2114" s="25">
        <v>46041</v>
      </c>
      <c r="D2114" s="57">
        <f t="shared" ref="D2114:D2177" ca="1" si="164">TODAY()</f>
        <v>46097</v>
      </c>
      <c r="E2114" s="57" t="str">
        <f t="shared" ref="E2114:E2177" ca="1" si="165">DATEDIF(C2114,D2114,"M")&amp;"-Months"</f>
        <v>1-Months</v>
      </c>
      <c r="F2114" s="57" t="str">
        <f>VLOOKUP(O2114,Stock[],5,FALSE)</f>
        <v>BE</v>
      </c>
      <c r="G2114" s="33" t="s">
        <v>2664</v>
      </c>
      <c r="H2114" s="38"/>
      <c r="I2114" s="34" t="s">
        <v>181</v>
      </c>
      <c r="J2114" s="32" t="str">
        <f>VLOOKUP(I2114,Customers[],2,FALSE)</f>
        <v>ရွှေမြင်း(ရွှေခြင်္သေ့)</v>
      </c>
      <c r="K2114" s="32" t="str">
        <f>VLOOKUP(I2114,Customers[],4,FALSE)</f>
        <v>Meiktila</v>
      </c>
      <c r="L2114" s="32" t="str">
        <f>VLOOKUP(Table85[[#This Row],[CustomerID]],Table!H:K,3,0)</f>
        <v>မိတ္ထီလာ</v>
      </c>
      <c r="M2114" s="32" t="str">
        <f>VLOOKUP(I2114,Customers[],5,FALSE)</f>
        <v>WholeSales/Contract</v>
      </c>
      <c r="N2114" s="34" t="s">
        <v>10</v>
      </c>
      <c r="O2114" s="37" t="s">
        <v>240</v>
      </c>
      <c r="P2114" s="32" t="str">
        <f>VLOOKUP(O2114,Stock[],2,FALSE)</f>
        <v>သံပုရာအရက်</v>
      </c>
      <c r="Q2114" s="35">
        <f>VLOOKUP(O2114,Stock[],3,FALSE)</f>
        <v>0.64</v>
      </c>
      <c r="R2114" s="35">
        <f>VLOOKUP(O2114,Stock[],4,FALSE)</f>
        <v>14</v>
      </c>
      <c r="S2114" s="37"/>
      <c r="T2114" s="35">
        <f>(DailySales!$S2114/DailySales!$R2114)+DailySales!$U2114</f>
        <v>5</v>
      </c>
      <c r="U2114" s="37">
        <v>5</v>
      </c>
      <c r="V2114" s="36">
        <f>+DailySales!$T2114*DailySales!$R2114</f>
        <v>70</v>
      </c>
      <c r="W2114" s="36">
        <f>+DailySales!$V2114*DailySales!$Q2114</f>
        <v>44.800000000000004</v>
      </c>
      <c r="X2114" s="36">
        <f>VLOOKUP(O2114,Stock[],6,FALSE)</f>
        <v>1330</v>
      </c>
      <c r="Y2114" s="36">
        <f>+DailySales!$V2114*DailySales!$X2114</f>
        <v>93100</v>
      </c>
      <c r="Z2114" s="37"/>
      <c r="AA2114" s="37"/>
      <c r="AB2114" s="37"/>
      <c r="AC2114" s="37"/>
      <c r="AD2114" s="37"/>
      <c r="AE2114" s="77"/>
      <c r="AF2114" s="87"/>
      <c r="AG2114" s="39"/>
      <c r="AH2114" s="38">
        <v>46072</v>
      </c>
      <c r="AI2114" s="39">
        <v>93100</v>
      </c>
      <c r="AJ2114" s="87"/>
      <c r="AK2114" s="39"/>
      <c r="AL2114" s="34"/>
      <c r="AM2114" s="39"/>
      <c r="AN211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15" spans="1:40" ht="19.5" customHeight="1" x14ac:dyDescent="0.25">
      <c r="A2115" s="32">
        <f t="shared" si="162"/>
        <v>2026</v>
      </c>
      <c r="B2115" s="32">
        <f t="shared" si="163"/>
        <v>1</v>
      </c>
      <c r="C2115" s="25">
        <v>46041</v>
      </c>
      <c r="D2115" s="57">
        <f t="shared" ca="1" si="164"/>
        <v>46097</v>
      </c>
      <c r="E2115" s="57" t="str">
        <f t="shared" ca="1" si="165"/>
        <v>1-Months</v>
      </c>
      <c r="F2115" s="57" t="str">
        <f>VLOOKUP(O2115,Stock[],5,FALSE)</f>
        <v>BE</v>
      </c>
      <c r="G2115" s="33" t="s">
        <v>2664</v>
      </c>
      <c r="H2115" s="38"/>
      <c r="I2115" s="34" t="s">
        <v>181</v>
      </c>
      <c r="J2115" s="32" t="str">
        <f>VLOOKUP(I2115,Customers[],2,FALSE)</f>
        <v>ရွှေမြင်း(ရွှေခြင်္သေ့)</v>
      </c>
      <c r="K2115" s="32" t="str">
        <f>VLOOKUP(I2115,Customers[],4,FALSE)</f>
        <v>Meiktila</v>
      </c>
      <c r="L2115" s="32" t="str">
        <f>VLOOKUP(Table85[[#This Row],[CustomerID]],Table!H:K,3,0)</f>
        <v>မိတ္ထီလာ</v>
      </c>
      <c r="M2115" s="32" t="str">
        <f>VLOOKUP(I2115,Customers[],5,FALSE)</f>
        <v>WholeSales/Contract</v>
      </c>
      <c r="N2115" s="34" t="s">
        <v>10</v>
      </c>
      <c r="O2115" s="37" t="s">
        <v>220</v>
      </c>
      <c r="P2115" s="32" t="str">
        <f>VLOOKUP(O2115,Stock[],2,FALSE)</f>
        <v>မြန်မာရှောက်ပျား</v>
      </c>
      <c r="Q2115" s="35">
        <f>VLOOKUP(O2115,Stock[],3,FALSE)</f>
        <v>0.64</v>
      </c>
      <c r="R2115" s="35">
        <f>VLOOKUP(O2115,Stock[],4,FALSE)</f>
        <v>14</v>
      </c>
      <c r="S2115" s="37"/>
      <c r="T2115" s="35">
        <f>(DailySales!$S2115/DailySales!$R2115)+DailySales!$U2115</f>
        <v>5</v>
      </c>
      <c r="U2115" s="37">
        <v>5</v>
      </c>
      <c r="V2115" s="36">
        <f>+DailySales!$T2115*DailySales!$R2115</f>
        <v>70</v>
      </c>
      <c r="W2115" s="36">
        <f>+DailySales!$V2115*DailySales!$Q2115</f>
        <v>44.800000000000004</v>
      </c>
      <c r="X2115" s="36">
        <f>VLOOKUP(O2115,Stock[],6,FALSE)</f>
        <v>1370</v>
      </c>
      <c r="Y2115" s="36">
        <f>+DailySales!$V2115*DailySales!$X2115</f>
        <v>95900</v>
      </c>
      <c r="Z2115" s="37"/>
      <c r="AA2115" s="37"/>
      <c r="AB2115" s="37"/>
      <c r="AC2115" s="37"/>
      <c r="AD2115" s="37"/>
      <c r="AE2115" s="77"/>
      <c r="AF2115" s="87"/>
      <c r="AG2115" s="39"/>
      <c r="AH2115" s="38">
        <v>46072</v>
      </c>
      <c r="AI2115" s="39">
        <v>95900</v>
      </c>
      <c r="AJ2115" s="87"/>
      <c r="AK2115" s="39"/>
      <c r="AL2115" s="34"/>
      <c r="AM2115" s="39"/>
      <c r="AN211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16" spans="1:40" ht="19.5" customHeight="1" x14ac:dyDescent="0.25">
      <c r="A2116" s="32">
        <f t="shared" si="162"/>
        <v>2026</v>
      </c>
      <c r="B2116" s="32">
        <f t="shared" si="163"/>
        <v>1</v>
      </c>
      <c r="C2116" s="25">
        <v>46041</v>
      </c>
      <c r="D2116" s="57">
        <f t="shared" ca="1" si="164"/>
        <v>46097</v>
      </c>
      <c r="E2116" s="57" t="str">
        <f t="shared" ca="1" si="165"/>
        <v>1-Months</v>
      </c>
      <c r="F2116" s="57" t="str">
        <f>VLOOKUP(O2116,Stock[],5,FALSE)</f>
        <v>BE</v>
      </c>
      <c r="G2116" s="33" t="s">
        <v>2664</v>
      </c>
      <c r="H2116" s="38"/>
      <c r="I2116" s="34" t="s">
        <v>181</v>
      </c>
      <c r="J2116" s="32" t="str">
        <f>VLOOKUP(I2116,Customers[],2,FALSE)</f>
        <v>ရွှေမြင်း(ရွှေခြင်္သေ့)</v>
      </c>
      <c r="K2116" s="32" t="str">
        <f>VLOOKUP(I2116,Customers[],4,FALSE)</f>
        <v>Meiktila</v>
      </c>
      <c r="L2116" s="32" t="str">
        <f>VLOOKUP(Table85[[#This Row],[CustomerID]],Table!H:K,3,0)</f>
        <v>မိတ္ထီလာ</v>
      </c>
      <c r="M2116" s="32" t="str">
        <f>VLOOKUP(I2116,Customers[],5,FALSE)</f>
        <v>WholeSales/Contract</v>
      </c>
      <c r="N2116" s="34" t="s">
        <v>10</v>
      </c>
      <c r="O2116" s="37" t="s">
        <v>217</v>
      </c>
      <c r="P2116" s="32" t="str">
        <f>VLOOKUP(O2116,Stock[],2,FALSE)</f>
        <v>လိမ္မော်ဖြူ</v>
      </c>
      <c r="Q2116" s="35">
        <f>VLOOKUP(O2116,Stock[],3,FALSE)</f>
        <v>0.64</v>
      </c>
      <c r="R2116" s="35">
        <f>VLOOKUP(O2116,Stock[],4,FALSE)</f>
        <v>24</v>
      </c>
      <c r="S2116" s="37"/>
      <c r="T2116" s="35">
        <f>(DailySales!$S2116/DailySales!$R2116)+DailySales!$U2116</f>
        <v>25</v>
      </c>
      <c r="U2116" s="37">
        <v>25</v>
      </c>
      <c r="V2116" s="36">
        <f>+DailySales!$T2116*DailySales!$R2116</f>
        <v>600</v>
      </c>
      <c r="W2116" s="36">
        <f>+DailySales!$V2116*DailySales!$Q2116</f>
        <v>384</v>
      </c>
      <c r="X2116" s="36">
        <f>VLOOKUP(O2116,Stock[],6,FALSE)</f>
        <v>1330</v>
      </c>
      <c r="Y2116" s="36">
        <f>+DailySales!$V2116*DailySales!$X2116</f>
        <v>798000</v>
      </c>
      <c r="Z2116" s="37"/>
      <c r="AA2116" s="37"/>
      <c r="AB2116" s="37"/>
      <c r="AC2116" s="37"/>
      <c r="AD2116" s="37"/>
      <c r="AE2116" s="77"/>
      <c r="AF2116" s="87"/>
      <c r="AG2116" s="39"/>
      <c r="AH2116" s="38">
        <v>46072</v>
      </c>
      <c r="AI2116" s="39">
        <v>798000</v>
      </c>
      <c r="AJ2116" s="87"/>
      <c r="AK2116" s="39"/>
      <c r="AL2116" s="34"/>
      <c r="AM2116" s="39"/>
      <c r="AN211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17" spans="1:40" ht="19.5" customHeight="1" x14ac:dyDescent="0.25">
      <c r="A2117" s="32">
        <f t="shared" si="162"/>
        <v>2026</v>
      </c>
      <c r="B2117" s="32">
        <f t="shared" si="163"/>
        <v>1</v>
      </c>
      <c r="C2117" s="25">
        <v>46041</v>
      </c>
      <c r="D2117" s="57">
        <f t="shared" ca="1" si="164"/>
        <v>46097</v>
      </c>
      <c r="E2117" s="57" t="str">
        <f t="shared" ca="1" si="165"/>
        <v>1-Months</v>
      </c>
      <c r="F2117" s="57" t="str">
        <f>VLOOKUP(O2117,Stock[],5,FALSE)</f>
        <v>BE</v>
      </c>
      <c r="G2117" s="33" t="s">
        <v>2664</v>
      </c>
      <c r="H2117" s="38"/>
      <c r="I2117" s="34" t="s">
        <v>181</v>
      </c>
      <c r="J2117" s="32" t="str">
        <f>VLOOKUP(I2117,Customers[],2,FALSE)</f>
        <v>ရွှေမြင်း(ရွှေခြင်္သေ့)</v>
      </c>
      <c r="K2117" s="32" t="str">
        <f>VLOOKUP(I2117,Customers[],4,FALSE)</f>
        <v>Meiktila</v>
      </c>
      <c r="L2117" s="32" t="str">
        <f>VLOOKUP(Table85[[#This Row],[CustomerID]],Table!H:K,3,0)</f>
        <v>မိတ္ထီလာ</v>
      </c>
      <c r="M2117" s="32" t="str">
        <f>VLOOKUP(I2117,Customers[],5,FALSE)</f>
        <v>WholeSales/Contract</v>
      </c>
      <c r="N2117" s="34" t="s">
        <v>10</v>
      </c>
      <c r="O2117" s="37" t="s">
        <v>2120</v>
      </c>
      <c r="P2117" s="32" t="str">
        <f>VLOOKUP(O2117,Stock[],2,FALSE)</f>
        <v>ဇေ အရက်သန့်</v>
      </c>
      <c r="Q2117" s="35">
        <f>VLOOKUP(O2117,Stock[],3,FALSE)</f>
        <v>0.64</v>
      </c>
      <c r="R2117" s="35">
        <f>VLOOKUP(O2117,Stock[],4,FALSE)</f>
        <v>14</v>
      </c>
      <c r="S2117" s="37"/>
      <c r="T2117" s="35">
        <f>(DailySales!$S2117/DailySales!$R2117)+DailySales!$U2117</f>
        <v>20</v>
      </c>
      <c r="U2117" s="37">
        <v>20</v>
      </c>
      <c r="V2117" s="36">
        <f>+DailySales!$T2117*DailySales!$R2117</f>
        <v>280</v>
      </c>
      <c r="W2117" s="36">
        <f>+DailySales!$V2117*DailySales!$Q2117</f>
        <v>179.20000000000002</v>
      </c>
      <c r="X2117" s="36">
        <f>VLOOKUP(O2117,Stock[],6,FALSE)</f>
        <v>1380</v>
      </c>
      <c r="Y2117" s="36">
        <f>+DailySales!$V2117*DailySales!$X2117</f>
        <v>386400</v>
      </c>
      <c r="Z2117" s="37"/>
      <c r="AA2117" s="37"/>
      <c r="AB2117" s="37"/>
      <c r="AC2117" s="37"/>
      <c r="AD2117" s="37"/>
      <c r="AE2117" s="77"/>
      <c r="AF2117" s="87"/>
      <c r="AG2117" s="39"/>
      <c r="AH2117" s="38">
        <v>46072</v>
      </c>
      <c r="AI2117" s="39">
        <v>386400</v>
      </c>
      <c r="AJ2117" s="87"/>
      <c r="AK2117" s="39"/>
      <c r="AL2117" s="34"/>
      <c r="AM2117" s="39"/>
      <c r="AN211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18" spans="1:40" ht="19.5" customHeight="1" x14ac:dyDescent="0.25">
      <c r="A2118" s="32">
        <f t="shared" si="162"/>
        <v>2026</v>
      </c>
      <c r="B2118" s="32">
        <f t="shared" si="163"/>
        <v>1</v>
      </c>
      <c r="C2118" s="25">
        <v>46041</v>
      </c>
      <c r="D2118" s="57">
        <f t="shared" ca="1" si="164"/>
        <v>46097</v>
      </c>
      <c r="E2118" s="57" t="str">
        <f t="shared" ca="1" si="165"/>
        <v>1-Months</v>
      </c>
      <c r="F2118" s="57" t="str">
        <f>VLOOKUP(O2118,Stock[],5,FALSE)</f>
        <v>BE</v>
      </c>
      <c r="G2118" s="33" t="s">
        <v>2664</v>
      </c>
      <c r="H2118" s="38"/>
      <c r="I2118" s="34" t="s">
        <v>181</v>
      </c>
      <c r="J2118" s="32" t="str">
        <f>VLOOKUP(I2118,Customers[],2,FALSE)</f>
        <v>ရွှေမြင်း(ရွှေခြင်္သေ့)</v>
      </c>
      <c r="K2118" s="32" t="str">
        <f>VLOOKUP(I2118,Customers[],4,FALSE)</f>
        <v>Meiktila</v>
      </c>
      <c r="L2118" s="32" t="str">
        <f>VLOOKUP(Table85[[#This Row],[CustomerID]],Table!H:K,3,0)</f>
        <v>မိတ္ထီလာ</v>
      </c>
      <c r="M2118" s="32" t="str">
        <f>VLOOKUP(I2118,Customers[],5,FALSE)</f>
        <v>WholeSales/Contract</v>
      </c>
      <c r="N2118" s="34" t="s">
        <v>10</v>
      </c>
      <c r="O2118" s="37" t="s">
        <v>2465</v>
      </c>
      <c r="P2118" s="32" t="str">
        <f>VLOOKUP(O2118,Stock[],2,FALSE)</f>
        <v>မိုးနဲကွန်ကီး</v>
      </c>
      <c r="Q2118" s="35">
        <f>VLOOKUP(O2118,Stock[],3,FALSE)</f>
        <v>0.64</v>
      </c>
      <c r="R2118" s="35">
        <f>VLOOKUP(O2118,Stock[],4,FALSE)</f>
        <v>14</v>
      </c>
      <c r="S2118" s="37"/>
      <c r="T2118" s="35">
        <f>(DailySales!$S2118/DailySales!$R2118)+DailySales!$U2118</f>
        <v>5</v>
      </c>
      <c r="U2118" s="37">
        <v>5</v>
      </c>
      <c r="V2118" s="36">
        <f>+DailySales!$T2118*DailySales!$R2118</f>
        <v>70</v>
      </c>
      <c r="W2118" s="36">
        <f>+DailySales!$V2118*DailySales!$Q2118</f>
        <v>44.800000000000004</v>
      </c>
      <c r="X2118" s="36">
        <f>VLOOKUP(O2118,Stock[],6,FALSE)</f>
        <v>1700</v>
      </c>
      <c r="Y2118" s="36">
        <f>+DailySales!$V2118*DailySales!$X2118</f>
        <v>119000</v>
      </c>
      <c r="Z2118" s="37"/>
      <c r="AA2118" s="37"/>
      <c r="AB2118" s="37"/>
      <c r="AC2118" s="37"/>
      <c r="AD2118" s="37"/>
      <c r="AE2118" s="77"/>
      <c r="AF2118" s="87"/>
      <c r="AG2118" s="39"/>
      <c r="AH2118" s="38">
        <v>46072</v>
      </c>
      <c r="AI2118" s="39">
        <v>119000</v>
      </c>
      <c r="AJ2118" s="87"/>
      <c r="AK2118" s="39"/>
      <c r="AL2118" s="34"/>
      <c r="AM2118" s="39"/>
      <c r="AN211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19" spans="1:40" ht="19.5" customHeight="1" x14ac:dyDescent="0.25">
      <c r="A2119" s="32">
        <f t="shared" si="162"/>
        <v>2026</v>
      </c>
      <c r="B2119" s="32">
        <f t="shared" si="163"/>
        <v>1</v>
      </c>
      <c r="C2119" s="25">
        <v>46041</v>
      </c>
      <c r="D2119" s="57">
        <f t="shared" ca="1" si="164"/>
        <v>46097</v>
      </c>
      <c r="E2119" s="57" t="str">
        <f t="shared" ca="1" si="165"/>
        <v>1-Months</v>
      </c>
      <c r="F2119" s="57" t="str">
        <f>VLOOKUP(O2119,Stock[],5,FALSE)</f>
        <v>BE</v>
      </c>
      <c r="G2119" s="33" t="s">
        <v>2664</v>
      </c>
      <c r="H2119" s="38"/>
      <c r="I2119" s="34" t="s">
        <v>181</v>
      </c>
      <c r="J2119" s="32" t="str">
        <f>VLOOKUP(I2119,Customers[],2,FALSE)</f>
        <v>ရွှေမြင်း(ရွှေခြင်္သေ့)</v>
      </c>
      <c r="K2119" s="32" t="str">
        <f>VLOOKUP(I2119,Customers[],4,FALSE)</f>
        <v>Meiktila</v>
      </c>
      <c r="L2119" s="32" t="str">
        <f>VLOOKUP(Table85[[#This Row],[CustomerID]],Table!H:K,3,0)</f>
        <v>မိတ္ထီလာ</v>
      </c>
      <c r="M2119" s="32" t="str">
        <f>VLOOKUP(I2119,Customers[],5,FALSE)</f>
        <v>WholeSales/Contract</v>
      </c>
      <c r="N2119" s="34" t="s">
        <v>10</v>
      </c>
      <c r="O2119" s="37" t="s">
        <v>205</v>
      </c>
      <c r="P2119" s="32" t="str">
        <f>VLOOKUP(O2119,Stock[],2,FALSE)</f>
        <v>ကောင်းကြည် ကော် 25%  (1Ltr )</v>
      </c>
      <c r="Q2119" s="35">
        <f>VLOOKUP(O2119,Stock[],3,FALSE)</f>
        <v>1</v>
      </c>
      <c r="R2119" s="35">
        <f>VLOOKUP(O2119,Stock[],4,FALSE)</f>
        <v>12</v>
      </c>
      <c r="S2119" s="37"/>
      <c r="T2119" s="35">
        <f>(DailySales!$S2119/DailySales!$R2119)+DailySales!$U2119</f>
        <v>20</v>
      </c>
      <c r="U2119" s="37">
        <v>20</v>
      </c>
      <c r="V2119" s="36">
        <f>+DailySales!$T2119*DailySales!$R2119</f>
        <v>240</v>
      </c>
      <c r="W2119" s="36">
        <f>+DailySales!$V2119*DailySales!$Q2119</f>
        <v>240</v>
      </c>
      <c r="X2119" s="36">
        <f>VLOOKUP(O2119,Stock[],6,FALSE)</f>
        <v>1530</v>
      </c>
      <c r="Y2119" s="36">
        <f>+DailySales!$V2119*DailySales!$X2119</f>
        <v>367200</v>
      </c>
      <c r="Z2119" s="37"/>
      <c r="AA2119" s="37"/>
      <c r="AB2119" s="37"/>
      <c r="AC2119" s="37"/>
      <c r="AD2119" s="37"/>
      <c r="AE2119" s="77"/>
      <c r="AF2119" s="87"/>
      <c r="AG2119" s="39"/>
      <c r="AH2119" s="38">
        <v>46072</v>
      </c>
      <c r="AI2119" s="39">
        <v>367200</v>
      </c>
      <c r="AJ2119" s="87"/>
      <c r="AK2119" s="39"/>
      <c r="AL2119" s="34"/>
      <c r="AM2119" s="39"/>
      <c r="AN211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20" spans="1:40" ht="19.5" customHeight="1" x14ac:dyDescent="0.25">
      <c r="A2120" s="32">
        <f t="shared" ref="A2120:A2183" si="166">YEAR(C2120)</f>
        <v>2026</v>
      </c>
      <c r="B2120" s="32">
        <f t="shared" ref="B2120:B2183" si="167">MONTH(C2120)</f>
        <v>1</v>
      </c>
      <c r="C2120" s="25">
        <v>46041</v>
      </c>
      <c r="D2120" s="57">
        <f t="shared" ca="1" si="164"/>
        <v>46097</v>
      </c>
      <c r="E2120" s="57" t="str">
        <f t="shared" ca="1" si="165"/>
        <v>1-Months</v>
      </c>
      <c r="F2120" s="57" t="str">
        <f>VLOOKUP(O2120,Stock[],5,FALSE)</f>
        <v>BE</v>
      </c>
      <c r="G2120" s="33" t="s">
        <v>2665</v>
      </c>
      <c r="H2120" s="38"/>
      <c r="I2120" s="34" t="s">
        <v>201</v>
      </c>
      <c r="J2120" s="32" t="str">
        <f>VLOOKUP(I2120,Customers[],2,FALSE)</f>
        <v>ဦးအောင်မိုး(ကောင်းသန့်)</v>
      </c>
      <c r="K2120" s="32" t="str">
        <f>VLOOKUP(I2120,Customers[],4,FALSE)</f>
        <v>Meiktila</v>
      </c>
      <c r="L2120" s="32" t="str">
        <f>VLOOKUP(Table85[[#This Row],[CustomerID]],Table!H:K,3,0)</f>
        <v>မိတ္ထီလာ</v>
      </c>
      <c r="M2120" s="32" t="str">
        <f>VLOOKUP(I2120,Customers[],5,FALSE)</f>
        <v>WholeSales/Contract</v>
      </c>
      <c r="N2120" s="34" t="s">
        <v>10</v>
      </c>
      <c r="O2120" s="37" t="s">
        <v>240</v>
      </c>
      <c r="P2120" s="32" t="str">
        <f>VLOOKUP(O2120,Stock[],2,FALSE)</f>
        <v>သံပုရာအရက်</v>
      </c>
      <c r="Q2120" s="35">
        <f>VLOOKUP(O2120,Stock[],3,FALSE)</f>
        <v>0.64</v>
      </c>
      <c r="R2120" s="35">
        <f>VLOOKUP(O2120,Stock[],4,FALSE)</f>
        <v>14</v>
      </c>
      <c r="S2120" s="37"/>
      <c r="T2120" s="35">
        <f>(DailySales!$S2120/DailySales!$R2120)+DailySales!$U2120</f>
        <v>30</v>
      </c>
      <c r="U2120" s="37">
        <v>30</v>
      </c>
      <c r="V2120" s="36">
        <f>+DailySales!$T2120*DailySales!$R2120</f>
        <v>420</v>
      </c>
      <c r="W2120" s="36">
        <f>+DailySales!$V2120*DailySales!$Q2120</f>
        <v>268.8</v>
      </c>
      <c r="X2120" s="36">
        <f>VLOOKUP(O2120,Stock[],6,FALSE)</f>
        <v>1330</v>
      </c>
      <c r="Y2120" s="36">
        <f>+DailySales!$V2120*DailySales!$X2120</f>
        <v>558600</v>
      </c>
      <c r="Z2120" s="37"/>
      <c r="AA2120" s="37"/>
      <c r="AB2120" s="37"/>
      <c r="AC2120" s="37"/>
      <c r="AD2120" s="37"/>
      <c r="AE2120" s="77"/>
      <c r="AF2120" s="87"/>
      <c r="AG2120" s="39"/>
      <c r="AH2120" s="87"/>
      <c r="AI2120" s="39"/>
      <c r="AJ2120" s="87">
        <v>46042</v>
      </c>
      <c r="AK2120" s="39">
        <v>558600</v>
      </c>
      <c r="AL2120" s="34"/>
      <c r="AM2120" s="39"/>
      <c r="AN212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21" spans="1:40" ht="19.5" customHeight="1" x14ac:dyDescent="0.25">
      <c r="A2121" s="32">
        <f t="shared" si="166"/>
        <v>2026</v>
      </c>
      <c r="B2121" s="32">
        <f t="shared" si="167"/>
        <v>1</v>
      </c>
      <c r="C2121" s="25">
        <v>46041</v>
      </c>
      <c r="D2121" s="57">
        <f t="shared" ca="1" si="164"/>
        <v>46097</v>
      </c>
      <c r="E2121" s="57" t="str">
        <f t="shared" ca="1" si="165"/>
        <v>1-Months</v>
      </c>
      <c r="F2121" s="57" t="str">
        <f>VLOOKUP(O2121,Stock[],5,FALSE)</f>
        <v>BE</v>
      </c>
      <c r="G2121" s="33" t="s">
        <v>2665</v>
      </c>
      <c r="H2121" s="38"/>
      <c r="I2121" s="34" t="s">
        <v>201</v>
      </c>
      <c r="J2121" s="32" t="str">
        <f>VLOOKUP(I2121,Customers[],2,FALSE)</f>
        <v>ဦးအောင်မိုး(ကောင်းသန့်)</v>
      </c>
      <c r="K2121" s="32" t="str">
        <f>VLOOKUP(I2121,Customers[],4,FALSE)</f>
        <v>Meiktila</v>
      </c>
      <c r="L2121" s="32" t="str">
        <f>VLOOKUP(Table85[[#This Row],[CustomerID]],Table!H:K,3,0)</f>
        <v>မိတ္ထီလာ</v>
      </c>
      <c r="M2121" s="32" t="str">
        <f>VLOOKUP(I2121,Customers[],5,FALSE)</f>
        <v>WholeSales/Contract</v>
      </c>
      <c r="N2121" s="34" t="s">
        <v>10</v>
      </c>
      <c r="O2121" s="37" t="s">
        <v>2120</v>
      </c>
      <c r="P2121" s="32" t="str">
        <f>VLOOKUP(O2121,Stock[],2,FALSE)</f>
        <v>ဇေ အရက်သန့်</v>
      </c>
      <c r="Q2121" s="35">
        <f>VLOOKUP(O2121,Stock[],3,FALSE)</f>
        <v>0.64</v>
      </c>
      <c r="R2121" s="35">
        <f>VLOOKUP(O2121,Stock[],4,FALSE)</f>
        <v>14</v>
      </c>
      <c r="S2121" s="37"/>
      <c r="T2121" s="35">
        <f>(DailySales!$S2121/DailySales!$R2121)+DailySales!$U2121</f>
        <v>50</v>
      </c>
      <c r="U2121" s="37">
        <v>50</v>
      </c>
      <c r="V2121" s="36">
        <f>+DailySales!$T2121*DailySales!$R2121</f>
        <v>700</v>
      </c>
      <c r="W2121" s="36">
        <f>+DailySales!$V2121*DailySales!$Q2121</f>
        <v>448</v>
      </c>
      <c r="X2121" s="36">
        <f>VLOOKUP(O2121,Stock[],6,FALSE)</f>
        <v>1380</v>
      </c>
      <c r="Y2121" s="36">
        <f>+DailySales!$V2121*DailySales!$X2121</f>
        <v>966000</v>
      </c>
      <c r="Z2121" s="37"/>
      <c r="AA2121" s="37"/>
      <c r="AB2121" s="37"/>
      <c r="AC2121" s="37"/>
      <c r="AD2121" s="37"/>
      <c r="AE2121" s="77"/>
      <c r="AF2121" s="87"/>
      <c r="AG2121" s="39"/>
      <c r="AH2121" s="87"/>
      <c r="AI2121" s="39"/>
      <c r="AJ2121" s="87">
        <v>46042</v>
      </c>
      <c r="AK2121" s="39">
        <v>966000</v>
      </c>
      <c r="AL2121" s="34"/>
      <c r="AM2121" s="39"/>
      <c r="AN212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22" spans="1:40" ht="19.5" customHeight="1" x14ac:dyDescent="0.25">
      <c r="A2122" s="32">
        <f t="shared" si="166"/>
        <v>2026</v>
      </c>
      <c r="B2122" s="32">
        <f t="shared" si="167"/>
        <v>1</v>
      </c>
      <c r="C2122" s="25">
        <v>46041</v>
      </c>
      <c r="D2122" s="57">
        <f t="shared" ca="1" si="164"/>
        <v>46097</v>
      </c>
      <c r="E2122" s="57" t="str">
        <f t="shared" ca="1" si="165"/>
        <v>1-Months</v>
      </c>
      <c r="F2122" s="57" t="str">
        <f>VLOOKUP(O2122,Stock[],5,FALSE)</f>
        <v>BE</v>
      </c>
      <c r="G2122" s="33" t="s">
        <v>2666</v>
      </c>
      <c r="H2122" s="38"/>
      <c r="I2122" s="34" t="s">
        <v>227</v>
      </c>
      <c r="J2122" s="32" t="str">
        <f>VLOOKUP(I2122,Customers[],2,FALSE)</f>
        <v>Summer-2</v>
      </c>
      <c r="K2122" s="32" t="str">
        <f>VLOOKUP(I2122,Customers[],4,FALSE)</f>
        <v>Meiktila</v>
      </c>
      <c r="L2122" s="32" t="str">
        <f>VLOOKUP(Table85[[#This Row],[CustomerID]],Table!H:K,3,0)</f>
        <v>မိတ္ထီလာ</v>
      </c>
      <c r="M2122" s="32" t="str">
        <f>VLOOKUP(I2122,Customers[],5,FALSE)</f>
        <v>WholeSales</v>
      </c>
      <c r="N2122" s="34" t="s">
        <v>10</v>
      </c>
      <c r="O2122" s="37" t="s">
        <v>217</v>
      </c>
      <c r="P2122" s="32" t="str">
        <f>VLOOKUP(O2122,Stock[],2,FALSE)</f>
        <v>လိမ္မော်ဖြူ</v>
      </c>
      <c r="Q2122" s="35">
        <f>VLOOKUP(O2122,Stock[],3,FALSE)</f>
        <v>0.64</v>
      </c>
      <c r="R2122" s="35">
        <f>VLOOKUP(O2122,Stock[],4,FALSE)</f>
        <v>24</v>
      </c>
      <c r="S2122" s="37"/>
      <c r="T2122" s="35">
        <f>(DailySales!$S2122/DailySales!$R2122)+DailySales!$U2122</f>
        <v>45</v>
      </c>
      <c r="U2122" s="37">
        <v>45</v>
      </c>
      <c r="V2122" s="36">
        <f>+DailySales!$T2122*DailySales!$R2122</f>
        <v>1080</v>
      </c>
      <c r="W2122" s="36">
        <f>+DailySales!$V2122*DailySales!$Q2122</f>
        <v>691.2</v>
      </c>
      <c r="X2122" s="36">
        <f>VLOOKUP(O2122,Stock[],6,FALSE)</f>
        <v>1330</v>
      </c>
      <c r="Y2122" s="36">
        <f>+DailySales!$V2122*DailySales!$X2122</f>
        <v>1436400</v>
      </c>
      <c r="Z2122" s="37"/>
      <c r="AA2122" s="37"/>
      <c r="AB2122" s="37"/>
      <c r="AC2122" s="37"/>
      <c r="AD2122" s="37"/>
      <c r="AE2122" s="77"/>
      <c r="AF2122" s="87"/>
      <c r="AG2122" s="39"/>
      <c r="AH2122" s="87">
        <v>46046</v>
      </c>
      <c r="AI2122" s="39">
        <v>1436400</v>
      </c>
      <c r="AJ2122" s="87"/>
      <c r="AK2122" s="39"/>
      <c r="AL2122" s="34"/>
      <c r="AM2122" s="39"/>
      <c r="AN212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23" spans="1:40" ht="19.5" customHeight="1" x14ac:dyDescent="0.25">
      <c r="A2123" s="32">
        <f t="shared" si="166"/>
        <v>2026</v>
      </c>
      <c r="B2123" s="32">
        <f t="shared" si="167"/>
        <v>1</v>
      </c>
      <c r="C2123" s="25">
        <v>46041</v>
      </c>
      <c r="D2123" s="57">
        <f t="shared" ca="1" si="164"/>
        <v>46097</v>
      </c>
      <c r="E2123" s="57" t="str">
        <f t="shared" ca="1" si="165"/>
        <v>1-Months</v>
      </c>
      <c r="F2123" s="57" t="str">
        <f>VLOOKUP(O2123,Stock[],5,FALSE)</f>
        <v>BE</v>
      </c>
      <c r="G2123" s="33" t="s">
        <v>2667</v>
      </c>
      <c r="H2123" s="38"/>
      <c r="I2123" s="34" t="s">
        <v>953</v>
      </c>
      <c r="J2123" s="32" t="str">
        <f>VLOOKUP(I2123,Customers[],2,FALSE)</f>
        <v>‌ရွှေခြင်္သေ့</v>
      </c>
      <c r="K2123" s="32" t="str">
        <f>VLOOKUP(I2123,Customers[],4,FALSE)</f>
        <v>Meiktila</v>
      </c>
      <c r="L2123" s="32" t="str">
        <f>VLOOKUP(Table85[[#This Row],[CustomerID]],Table!H:K,3,0)</f>
        <v>မိတ္ထီလာ</v>
      </c>
      <c r="M2123" s="32" t="str">
        <f>VLOOKUP(I2123,Customers[],5,FALSE)</f>
        <v>WholeSales/Contract</v>
      </c>
      <c r="N2123" s="34" t="s">
        <v>10</v>
      </c>
      <c r="O2123" s="37" t="s">
        <v>223</v>
      </c>
      <c r="P2123" s="32" t="str">
        <f>VLOOKUP(O2123,Stock[],2,FALSE)</f>
        <v>ချယ်ရီအရက်သန့်ကော် (.6Ltr)</v>
      </c>
      <c r="Q2123" s="35">
        <f>VLOOKUP(O2123,Stock[],3,FALSE)</f>
        <v>0.6</v>
      </c>
      <c r="R2123" s="35">
        <f>VLOOKUP(O2123,Stock[],4,FALSE)</f>
        <v>24</v>
      </c>
      <c r="S2123" s="37"/>
      <c r="T2123" s="35">
        <f>(DailySales!$S2123/DailySales!$R2123)+DailySales!$U2123</f>
        <v>10</v>
      </c>
      <c r="U2123" s="37">
        <v>10</v>
      </c>
      <c r="V2123" s="36">
        <f>+DailySales!$T2123*DailySales!$R2123</f>
        <v>240</v>
      </c>
      <c r="W2123" s="36">
        <f>+DailySales!$V2123*DailySales!$Q2123</f>
        <v>144</v>
      </c>
      <c r="X2123" s="36">
        <f>VLOOKUP(O2123,Stock[],6,FALSE)</f>
        <v>875</v>
      </c>
      <c r="Y2123" s="36">
        <f>+DailySales!$V2123*DailySales!$X2123</f>
        <v>210000</v>
      </c>
      <c r="Z2123" s="37"/>
      <c r="AA2123" s="37"/>
      <c r="AB2123" s="37"/>
      <c r="AC2123" s="37"/>
      <c r="AD2123" s="37"/>
      <c r="AE2123" s="77">
        <v>5000</v>
      </c>
      <c r="AF2123" s="87"/>
      <c r="AG2123" s="39"/>
      <c r="AH2123" s="87">
        <v>46041</v>
      </c>
      <c r="AI2123" s="39">
        <v>215000</v>
      </c>
      <c r="AJ2123" s="87"/>
      <c r="AK2123" s="39"/>
      <c r="AL2123" s="34"/>
      <c r="AM2123" s="39"/>
      <c r="AN212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24" spans="1:40" ht="19.5" customHeight="1" x14ac:dyDescent="0.25">
      <c r="A2124" s="32">
        <f t="shared" si="166"/>
        <v>2026</v>
      </c>
      <c r="B2124" s="32">
        <f t="shared" si="167"/>
        <v>1</v>
      </c>
      <c r="C2124" s="25">
        <v>46041</v>
      </c>
      <c r="D2124" s="57">
        <f t="shared" ca="1" si="164"/>
        <v>46097</v>
      </c>
      <c r="E2124" s="57" t="str">
        <f t="shared" ca="1" si="165"/>
        <v>1-Months</v>
      </c>
      <c r="F2124" s="57" t="str">
        <f>VLOOKUP(O2124,Stock[],5,FALSE)</f>
        <v>BE</v>
      </c>
      <c r="G2124" s="33" t="s">
        <v>2668</v>
      </c>
      <c r="H2124" s="38"/>
      <c r="I2124" s="34" t="s">
        <v>233</v>
      </c>
      <c r="J2124" s="32" t="str">
        <f>VLOOKUP(I2124,Customers[],2,FALSE)</f>
        <v>ဦးဝင်းနိုင်</v>
      </c>
      <c r="K2124" s="32" t="str">
        <f>VLOOKUP(I2124,Customers[],4,FALSE)</f>
        <v>Wandwin</v>
      </c>
      <c r="L2124" s="32" t="str">
        <f>VLOOKUP(Table85[[#This Row],[CustomerID]],Table!H:K,3,0)</f>
        <v>လျှော်ပင်</v>
      </c>
      <c r="M2124" s="32" t="str">
        <f>VLOOKUP(I2124,Customers[],5,FALSE)</f>
        <v>WholeSales/Contract</v>
      </c>
      <c r="N2124" s="34" t="s">
        <v>10</v>
      </c>
      <c r="O2124" s="37" t="s">
        <v>220</v>
      </c>
      <c r="P2124" s="32" t="str">
        <f>VLOOKUP(O2124,Stock[],2,FALSE)</f>
        <v>မြန်မာရှောက်ပျား</v>
      </c>
      <c r="Q2124" s="35">
        <f>VLOOKUP(O2124,Stock[],3,FALSE)</f>
        <v>0.64</v>
      </c>
      <c r="R2124" s="35">
        <f>VLOOKUP(O2124,Stock[],4,FALSE)</f>
        <v>14</v>
      </c>
      <c r="S2124" s="37"/>
      <c r="T2124" s="35">
        <f>(DailySales!$S2124/DailySales!$R2124)+DailySales!$U2124</f>
        <v>50</v>
      </c>
      <c r="U2124" s="37">
        <v>50</v>
      </c>
      <c r="V2124" s="36">
        <f>+DailySales!$T2124*DailySales!$R2124</f>
        <v>700</v>
      </c>
      <c r="W2124" s="36">
        <f>+DailySales!$V2124*DailySales!$Q2124</f>
        <v>448</v>
      </c>
      <c r="X2124" s="36">
        <f>VLOOKUP(O2124,Stock[],6,FALSE)</f>
        <v>1370</v>
      </c>
      <c r="Y2124" s="36">
        <f>+DailySales!$V2124*DailySales!$X2124</f>
        <v>959000</v>
      </c>
      <c r="Z2124" s="37"/>
      <c r="AA2124" s="37"/>
      <c r="AB2124" s="37"/>
      <c r="AC2124" s="37"/>
      <c r="AD2124" s="37"/>
      <c r="AE2124" s="77"/>
      <c r="AF2124" s="87"/>
      <c r="AG2124" s="39"/>
      <c r="AH2124" s="87">
        <v>46064</v>
      </c>
      <c r="AI2124" s="39">
        <v>895558</v>
      </c>
      <c r="AJ2124" s="87">
        <v>46063</v>
      </c>
      <c r="AK2124" s="39">
        <v>63442</v>
      </c>
      <c r="AL2124" s="34"/>
      <c r="AM2124" s="39"/>
      <c r="AN212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25" spans="1:40" ht="19.5" customHeight="1" x14ac:dyDescent="0.25">
      <c r="A2125" s="32">
        <f t="shared" si="166"/>
        <v>2026</v>
      </c>
      <c r="B2125" s="32">
        <f t="shared" si="167"/>
        <v>1</v>
      </c>
      <c r="C2125" s="25">
        <v>46041</v>
      </c>
      <c r="D2125" s="57">
        <f t="shared" ca="1" si="164"/>
        <v>46097</v>
      </c>
      <c r="E2125" s="57" t="str">
        <f t="shared" ca="1" si="165"/>
        <v>1-Months</v>
      </c>
      <c r="F2125" s="57" t="str">
        <f>VLOOKUP(O2125,Stock[],5,FALSE)</f>
        <v>BE</v>
      </c>
      <c r="G2125" s="33" t="s">
        <v>2668</v>
      </c>
      <c r="H2125" s="38"/>
      <c r="I2125" s="34" t="s">
        <v>233</v>
      </c>
      <c r="J2125" s="32" t="str">
        <f>VLOOKUP(I2125,Customers[],2,FALSE)</f>
        <v>ဦးဝင်းနိုင်</v>
      </c>
      <c r="K2125" s="32" t="str">
        <f>VLOOKUP(I2125,Customers[],4,FALSE)</f>
        <v>Wandwin</v>
      </c>
      <c r="L2125" s="32" t="str">
        <f>VLOOKUP(Table85[[#This Row],[CustomerID]],Table!H:K,3,0)</f>
        <v>လျှော်ပင်</v>
      </c>
      <c r="M2125" s="32" t="str">
        <f>VLOOKUP(I2125,Customers[],5,FALSE)</f>
        <v>WholeSales/Contract</v>
      </c>
      <c r="N2125" s="34" t="s">
        <v>10</v>
      </c>
      <c r="O2125" s="37" t="s">
        <v>2120</v>
      </c>
      <c r="P2125" s="32" t="str">
        <f>VLOOKUP(O2125,Stock[],2,FALSE)</f>
        <v>ဇေ အရက်သန့်</v>
      </c>
      <c r="Q2125" s="35">
        <f>VLOOKUP(O2125,Stock[],3,FALSE)</f>
        <v>0.64</v>
      </c>
      <c r="R2125" s="35">
        <f>VLOOKUP(O2125,Stock[],4,FALSE)</f>
        <v>14</v>
      </c>
      <c r="S2125" s="37"/>
      <c r="T2125" s="35">
        <f>(DailySales!$S2125/DailySales!$R2125)+DailySales!$U2125</f>
        <v>20</v>
      </c>
      <c r="U2125" s="37">
        <v>20</v>
      </c>
      <c r="V2125" s="36">
        <f>+DailySales!$T2125*DailySales!$R2125</f>
        <v>280</v>
      </c>
      <c r="W2125" s="36">
        <f>+DailySales!$V2125*DailySales!$Q2125</f>
        <v>179.20000000000002</v>
      </c>
      <c r="X2125" s="36">
        <f>VLOOKUP(O2125,Stock[],6,FALSE)</f>
        <v>1380</v>
      </c>
      <c r="Y2125" s="36">
        <f>+DailySales!$V2125*DailySales!$X2125</f>
        <v>386400</v>
      </c>
      <c r="Z2125" s="37"/>
      <c r="AA2125" s="37"/>
      <c r="AB2125" s="37"/>
      <c r="AC2125" s="37"/>
      <c r="AD2125" s="37"/>
      <c r="AE2125" s="77"/>
      <c r="AF2125" s="87"/>
      <c r="AG2125" s="39"/>
      <c r="AH2125" s="87">
        <v>46064</v>
      </c>
      <c r="AI2125" s="39">
        <v>386400</v>
      </c>
      <c r="AJ2125" s="87"/>
      <c r="AK2125" s="39"/>
      <c r="AL2125" s="34"/>
      <c r="AM2125" s="39"/>
      <c r="AN212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26" spans="1:40" ht="19.5" customHeight="1" x14ac:dyDescent="0.25">
      <c r="A2126" s="32">
        <f t="shared" si="166"/>
        <v>2026</v>
      </c>
      <c r="B2126" s="32">
        <f t="shared" si="167"/>
        <v>1</v>
      </c>
      <c r="C2126" s="25">
        <v>46041</v>
      </c>
      <c r="D2126" s="57">
        <f t="shared" ca="1" si="164"/>
        <v>46097</v>
      </c>
      <c r="E2126" s="57" t="str">
        <f t="shared" ca="1" si="165"/>
        <v>1-Months</v>
      </c>
      <c r="F2126" s="57" t="str">
        <f>VLOOKUP(O2126,Stock[],5,FALSE)</f>
        <v>BE</v>
      </c>
      <c r="G2126" s="33" t="s">
        <v>2669</v>
      </c>
      <c r="H2126" s="38"/>
      <c r="I2126" s="34" t="s">
        <v>183</v>
      </c>
      <c r="J2126" s="32" t="str">
        <f>VLOOKUP(I2126,Customers[],2,FALSE)</f>
        <v>ရွှေမြင်း(ထူးကျော်)</v>
      </c>
      <c r="K2126" s="32" t="str">
        <f>VLOOKUP(I2126,Customers[],4,FALSE)</f>
        <v>Meiktila</v>
      </c>
      <c r="L2126" s="32" t="str">
        <f>VLOOKUP(Table85[[#This Row],[CustomerID]],Table!H:K,3,0)</f>
        <v>မိတ္ထီလာ</v>
      </c>
      <c r="M2126" s="32" t="str">
        <f>VLOOKUP(I2126,Customers[],5,FALSE)</f>
        <v>WholeSales/Contract</v>
      </c>
      <c r="N2126" s="34" t="s">
        <v>10</v>
      </c>
      <c r="O2126" s="37" t="s">
        <v>217</v>
      </c>
      <c r="P2126" s="32" t="str">
        <f>VLOOKUP(O2126,Stock[],2,FALSE)</f>
        <v>လိမ္မော်ဖြူ</v>
      </c>
      <c r="Q2126" s="35">
        <f>VLOOKUP(O2126,Stock[],3,FALSE)</f>
        <v>0.64</v>
      </c>
      <c r="R2126" s="35">
        <f>VLOOKUP(O2126,Stock[],4,FALSE)</f>
        <v>24</v>
      </c>
      <c r="S2126" s="37"/>
      <c r="T2126" s="35">
        <f>(DailySales!$S2126/DailySales!$R2126)+DailySales!$U2126</f>
        <v>40</v>
      </c>
      <c r="U2126" s="37">
        <v>40</v>
      </c>
      <c r="V2126" s="36">
        <f>+DailySales!$T2126*DailySales!$R2126</f>
        <v>960</v>
      </c>
      <c r="W2126" s="36">
        <f>+DailySales!$V2126*DailySales!$Q2126</f>
        <v>614.4</v>
      </c>
      <c r="X2126" s="36">
        <f>VLOOKUP(O2126,Stock[],6,FALSE)</f>
        <v>1330</v>
      </c>
      <c r="Y2126" s="36">
        <f>+DailySales!$V2126*DailySales!$X2126</f>
        <v>1276800</v>
      </c>
      <c r="Z2126" s="37"/>
      <c r="AA2126" s="37"/>
      <c r="AB2126" s="37"/>
      <c r="AC2126" s="37"/>
      <c r="AD2126" s="37"/>
      <c r="AE2126" s="77"/>
      <c r="AF2126" s="87"/>
      <c r="AG2126" s="39"/>
      <c r="AH2126" s="38">
        <v>46072</v>
      </c>
      <c r="AI2126" s="39">
        <v>1276800</v>
      </c>
      <c r="AJ2126" s="87"/>
      <c r="AK2126" s="39"/>
      <c r="AL2126" s="34"/>
      <c r="AM2126" s="39"/>
      <c r="AN212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27" spans="1:40" ht="19.5" customHeight="1" x14ac:dyDescent="0.25">
      <c r="A2127" s="32">
        <f t="shared" si="166"/>
        <v>2026</v>
      </c>
      <c r="B2127" s="32">
        <f t="shared" si="167"/>
        <v>1</v>
      </c>
      <c r="C2127" s="25">
        <v>46041</v>
      </c>
      <c r="D2127" s="57">
        <f t="shared" ca="1" si="164"/>
        <v>46097</v>
      </c>
      <c r="E2127" s="57" t="str">
        <f t="shared" ca="1" si="165"/>
        <v>1-Months</v>
      </c>
      <c r="F2127" s="57" t="str">
        <f>VLOOKUP(O2127,Stock[],5,FALSE)</f>
        <v>BE</v>
      </c>
      <c r="G2127" s="33" t="s">
        <v>2670</v>
      </c>
      <c r="H2127" s="38"/>
      <c r="I2127" s="34" t="s">
        <v>180</v>
      </c>
      <c r="J2127" s="32" t="str">
        <f>VLOOKUP(I2127,Customers[],2,FALSE)</f>
        <v>ရွှေမြင်း</v>
      </c>
      <c r="K2127" s="32" t="str">
        <f>VLOOKUP(I2127,Customers[],4,FALSE)</f>
        <v>Meiktila</v>
      </c>
      <c r="L2127" s="32" t="str">
        <f>VLOOKUP(Table85[[#This Row],[CustomerID]],Table!H:K,3,0)</f>
        <v>မိတ္ထီလာ</v>
      </c>
      <c r="M2127" s="32" t="str">
        <f>VLOOKUP(I2127,Customers[],5,FALSE)</f>
        <v>WholeSales/Contract</v>
      </c>
      <c r="N2127" s="34" t="s">
        <v>10</v>
      </c>
      <c r="O2127" s="37" t="s">
        <v>240</v>
      </c>
      <c r="P2127" s="32" t="str">
        <f>VLOOKUP(O2127,Stock[],2,FALSE)</f>
        <v>သံပုရာအရက်</v>
      </c>
      <c r="Q2127" s="35">
        <f>VLOOKUP(O2127,Stock[],3,FALSE)</f>
        <v>0.64</v>
      </c>
      <c r="R2127" s="35">
        <f>VLOOKUP(O2127,Stock[],4,FALSE)</f>
        <v>14</v>
      </c>
      <c r="S2127" s="37"/>
      <c r="T2127" s="35">
        <f>(DailySales!$S2127/DailySales!$R2127)+DailySales!$U2127</f>
        <v>20</v>
      </c>
      <c r="U2127" s="37">
        <v>20</v>
      </c>
      <c r="V2127" s="36">
        <f>+DailySales!$T2127*DailySales!$R2127</f>
        <v>280</v>
      </c>
      <c r="W2127" s="36">
        <f>+DailySales!$V2127*DailySales!$Q2127</f>
        <v>179.20000000000002</v>
      </c>
      <c r="X2127" s="36">
        <f>VLOOKUP(O2127,Stock[],6,FALSE)</f>
        <v>1330</v>
      </c>
      <c r="Y2127" s="36">
        <f>+DailySales!$V2127*DailySales!$X2127</f>
        <v>372400</v>
      </c>
      <c r="Z2127" s="37"/>
      <c r="AA2127" s="37"/>
      <c r="AB2127" s="37"/>
      <c r="AC2127" s="37"/>
      <c r="AD2127" s="37"/>
      <c r="AE2127" s="77"/>
      <c r="AF2127" s="87"/>
      <c r="AG2127" s="39"/>
      <c r="AH2127" s="38">
        <v>46072</v>
      </c>
      <c r="AI2127" s="39">
        <v>372400</v>
      </c>
      <c r="AJ2127" s="87"/>
      <c r="AK2127" s="39"/>
      <c r="AL2127" s="34"/>
      <c r="AM2127" s="39"/>
      <c r="AN212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28" spans="1:40" ht="19.5" customHeight="1" x14ac:dyDescent="0.25">
      <c r="A2128" s="32">
        <f t="shared" si="166"/>
        <v>2026</v>
      </c>
      <c r="B2128" s="32">
        <f t="shared" si="167"/>
        <v>1</v>
      </c>
      <c r="C2128" s="25">
        <v>46041</v>
      </c>
      <c r="D2128" s="57">
        <f t="shared" ca="1" si="164"/>
        <v>46097</v>
      </c>
      <c r="E2128" s="57" t="str">
        <f t="shared" ca="1" si="165"/>
        <v>1-Months</v>
      </c>
      <c r="F2128" s="57" t="str">
        <f>VLOOKUP(O2128,Stock[],5,FALSE)</f>
        <v>BE</v>
      </c>
      <c r="G2128" s="33" t="s">
        <v>2670</v>
      </c>
      <c r="H2128" s="38"/>
      <c r="I2128" s="34" t="s">
        <v>180</v>
      </c>
      <c r="J2128" s="32" t="str">
        <f>VLOOKUP(I2128,Customers[],2,FALSE)</f>
        <v>ရွှေမြင်း</v>
      </c>
      <c r="K2128" s="32" t="str">
        <f>VLOOKUP(I2128,Customers[],4,FALSE)</f>
        <v>Meiktila</v>
      </c>
      <c r="L2128" s="32" t="str">
        <f>VLOOKUP(Table85[[#This Row],[CustomerID]],Table!H:K,3,0)</f>
        <v>မိတ္ထီလာ</v>
      </c>
      <c r="M2128" s="32" t="str">
        <f>VLOOKUP(I2128,Customers[],5,FALSE)</f>
        <v>WholeSales/Contract</v>
      </c>
      <c r="N2128" s="34" t="s">
        <v>10</v>
      </c>
      <c r="O2128" s="37" t="s">
        <v>220</v>
      </c>
      <c r="P2128" s="32" t="str">
        <f>VLOOKUP(O2128,Stock[],2,FALSE)</f>
        <v>မြန်မာရှောက်ပျား</v>
      </c>
      <c r="Q2128" s="35">
        <f>VLOOKUP(O2128,Stock[],3,FALSE)</f>
        <v>0.64</v>
      </c>
      <c r="R2128" s="35">
        <f>VLOOKUP(O2128,Stock[],4,FALSE)</f>
        <v>14</v>
      </c>
      <c r="S2128" s="37"/>
      <c r="T2128" s="35">
        <f>(DailySales!$S2128/DailySales!$R2128)+DailySales!$U2128</f>
        <v>30</v>
      </c>
      <c r="U2128" s="37">
        <v>30</v>
      </c>
      <c r="V2128" s="36">
        <f>+DailySales!$T2128*DailySales!$R2128</f>
        <v>420</v>
      </c>
      <c r="W2128" s="36">
        <f>+DailySales!$V2128*DailySales!$Q2128</f>
        <v>268.8</v>
      </c>
      <c r="X2128" s="36">
        <f>VLOOKUP(O2128,Stock[],6,FALSE)</f>
        <v>1370</v>
      </c>
      <c r="Y2128" s="36">
        <f>+DailySales!$V2128*DailySales!$X2128</f>
        <v>575400</v>
      </c>
      <c r="Z2128" s="37"/>
      <c r="AA2128" s="37"/>
      <c r="AB2128" s="37"/>
      <c r="AC2128" s="37"/>
      <c r="AD2128" s="37"/>
      <c r="AE2128" s="77"/>
      <c r="AF2128" s="87"/>
      <c r="AG2128" s="39"/>
      <c r="AH2128" s="38">
        <v>46072</v>
      </c>
      <c r="AI2128" s="39">
        <v>575400</v>
      </c>
      <c r="AJ2128" s="87"/>
      <c r="AK2128" s="39"/>
      <c r="AL2128" s="34"/>
      <c r="AM2128" s="39"/>
      <c r="AN212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29" spans="1:40" ht="19.5" customHeight="1" x14ac:dyDescent="0.25">
      <c r="A2129" s="32">
        <f t="shared" si="166"/>
        <v>2026</v>
      </c>
      <c r="B2129" s="32">
        <f t="shared" si="167"/>
        <v>1</v>
      </c>
      <c r="C2129" s="25">
        <v>46041</v>
      </c>
      <c r="D2129" s="57">
        <f t="shared" ca="1" si="164"/>
        <v>46097</v>
      </c>
      <c r="E2129" s="57" t="str">
        <f t="shared" ca="1" si="165"/>
        <v>1-Months</v>
      </c>
      <c r="F2129" s="57" t="str">
        <f>VLOOKUP(O2129,Stock[],5,FALSE)</f>
        <v>BE</v>
      </c>
      <c r="G2129" s="33" t="s">
        <v>2670</v>
      </c>
      <c r="H2129" s="38"/>
      <c r="I2129" s="34" t="s">
        <v>180</v>
      </c>
      <c r="J2129" s="32" t="str">
        <f>VLOOKUP(I2129,Customers[],2,FALSE)</f>
        <v>ရွှေမြင်း</v>
      </c>
      <c r="K2129" s="32" t="str">
        <f>VLOOKUP(I2129,Customers[],4,FALSE)</f>
        <v>Meiktila</v>
      </c>
      <c r="L2129" s="32" t="str">
        <f>VLOOKUP(Table85[[#This Row],[CustomerID]],Table!H:K,3,0)</f>
        <v>မိတ္ထီလာ</v>
      </c>
      <c r="M2129" s="32" t="str">
        <f>VLOOKUP(I2129,Customers[],5,FALSE)</f>
        <v>WholeSales/Contract</v>
      </c>
      <c r="N2129" s="34" t="s">
        <v>10</v>
      </c>
      <c r="O2129" s="37" t="s">
        <v>217</v>
      </c>
      <c r="P2129" s="32" t="str">
        <f>VLOOKUP(O2129,Stock[],2,FALSE)</f>
        <v>လိမ္မော်ဖြူ</v>
      </c>
      <c r="Q2129" s="35">
        <f>VLOOKUP(O2129,Stock[],3,FALSE)</f>
        <v>0.64</v>
      </c>
      <c r="R2129" s="35">
        <f>VLOOKUP(O2129,Stock[],4,FALSE)</f>
        <v>24</v>
      </c>
      <c r="S2129" s="37"/>
      <c r="T2129" s="35">
        <f>(DailySales!$S2129/DailySales!$R2129)+DailySales!$U2129</f>
        <v>60</v>
      </c>
      <c r="U2129" s="37">
        <v>60</v>
      </c>
      <c r="V2129" s="36">
        <f>+DailySales!$T2129*DailySales!$R2129</f>
        <v>1440</v>
      </c>
      <c r="W2129" s="36">
        <f>+DailySales!$V2129*DailySales!$Q2129</f>
        <v>921.6</v>
      </c>
      <c r="X2129" s="36">
        <f>VLOOKUP(O2129,Stock[],6,FALSE)</f>
        <v>1330</v>
      </c>
      <c r="Y2129" s="36">
        <f>+DailySales!$V2129*DailySales!$X2129</f>
        <v>1915200</v>
      </c>
      <c r="Z2129" s="37"/>
      <c r="AA2129" s="37"/>
      <c r="AB2129" s="37"/>
      <c r="AC2129" s="37"/>
      <c r="AD2129" s="37"/>
      <c r="AE2129" s="77"/>
      <c r="AF2129" s="87"/>
      <c r="AG2129" s="39"/>
      <c r="AH2129" s="38">
        <v>46072</v>
      </c>
      <c r="AI2129" s="39">
        <v>1915200</v>
      </c>
      <c r="AJ2129" s="87"/>
      <c r="AK2129" s="39"/>
      <c r="AL2129" s="34"/>
      <c r="AM2129" s="39"/>
      <c r="AN212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30" spans="1:40" ht="19.5" customHeight="1" x14ac:dyDescent="0.25">
      <c r="A2130" s="32">
        <f t="shared" si="166"/>
        <v>2026</v>
      </c>
      <c r="B2130" s="32">
        <f t="shared" si="167"/>
        <v>1</v>
      </c>
      <c r="C2130" s="25">
        <v>46041</v>
      </c>
      <c r="D2130" s="57">
        <f t="shared" ca="1" si="164"/>
        <v>46097</v>
      </c>
      <c r="E2130" s="57" t="str">
        <f t="shared" ca="1" si="165"/>
        <v>1-Months</v>
      </c>
      <c r="F2130" s="57" t="str">
        <f>VLOOKUP(O2130,Stock[],5,FALSE)</f>
        <v>BE</v>
      </c>
      <c r="G2130" s="33" t="s">
        <v>2670</v>
      </c>
      <c r="H2130" s="38"/>
      <c r="I2130" s="34" t="s">
        <v>180</v>
      </c>
      <c r="J2130" s="32" t="str">
        <f>VLOOKUP(I2130,Customers[],2,FALSE)</f>
        <v>ရွှေမြင်း</v>
      </c>
      <c r="K2130" s="32" t="str">
        <f>VLOOKUP(I2130,Customers[],4,FALSE)</f>
        <v>Meiktila</v>
      </c>
      <c r="L2130" s="32" t="str">
        <f>VLOOKUP(Table85[[#This Row],[CustomerID]],Table!H:K,3,0)</f>
        <v>မိတ္ထီလာ</v>
      </c>
      <c r="M2130" s="32" t="str">
        <f>VLOOKUP(I2130,Customers[],5,FALSE)</f>
        <v>WholeSales/Contract</v>
      </c>
      <c r="N2130" s="34" t="s">
        <v>10</v>
      </c>
      <c r="O2130" s="37" t="s">
        <v>214</v>
      </c>
      <c r="P2130" s="32" t="str">
        <f>VLOOKUP(O2130,Stock[],2,FALSE)</f>
        <v>ကောင်းကြည်</v>
      </c>
      <c r="Q2130" s="35">
        <f>VLOOKUP(O2130,Stock[],3,FALSE)</f>
        <v>0.64</v>
      </c>
      <c r="R2130" s="35">
        <f>VLOOKUP(O2130,Stock[],4,FALSE)</f>
        <v>14</v>
      </c>
      <c r="S2130" s="37"/>
      <c r="T2130" s="35">
        <f>(DailySales!$S2130/DailySales!$R2130)+DailySales!$U2130</f>
        <v>20</v>
      </c>
      <c r="U2130" s="37">
        <v>20</v>
      </c>
      <c r="V2130" s="36">
        <f>+DailySales!$T2130*DailySales!$R2130</f>
        <v>280</v>
      </c>
      <c r="W2130" s="36">
        <f>+DailySales!$V2130*DailySales!$Q2130</f>
        <v>179.20000000000002</v>
      </c>
      <c r="X2130" s="36">
        <f>VLOOKUP(O2130,Stock[],6,FALSE)</f>
        <v>1330</v>
      </c>
      <c r="Y2130" s="36">
        <f>+DailySales!$V2130*DailySales!$X2130</f>
        <v>372400</v>
      </c>
      <c r="Z2130" s="37"/>
      <c r="AA2130" s="37"/>
      <c r="AB2130" s="37"/>
      <c r="AC2130" s="37"/>
      <c r="AD2130" s="37"/>
      <c r="AE2130" s="77"/>
      <c r="AF2130" s="87"/>
      <c r="AG2130" s="39"/>
      <c r="AH2130" s="38">
        <v>46072</v>
      </c>
      <c r="AI2130" s="39">
        <v>372400</v>
      </c>
      <c r="AJ2130" s="87"/>
      <c r="AK2130" s="39"/>
      <c r="AL2130" s="34"/>
      <c r="AM2130" s="39"/>
      <c r="AN213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31" spans="1:40" ht="19.5" customHeight="1" x14ac:dyDescent="0.25">
      <c r="A2131" s="32">
        <f t="shared" si="166"/>
        <v>2026</v>
      </c>
      <c r="B2131" s="32">
        <f t="shared" si="167"/>
        <v>1</v>
      </c>
      <c r="C2131" s="25">
        <v>46041</v>
      </c>
      <c r="D2131" s="57">
        <f t="shared" ca="1" si="164"/>
        <v>46097</v>
      </c>
      <c r="E2131" s="57" t="str">
        <f t="shared" ca="1" si="165"/>
        <v>1-Months</v>
      </c>
      <c r="F2131" s="57" t="str">
        <f>VLOOKUP(O2131,Stock[],5,FALSE)</f>
        <v>BE</v>
      </c>
      <c r="G2131" s="33" t="s">
        <v>2670</v>
      </c>
      <c r="H2131" s="38"/>
      <c r="I2131" s="34" t="s">
        <v>180</v>
      </c>
      <c r="J2131" s="32" t="str">
        <f>VLOOKUP(I2131,Customers[],2,FALSE)</f>
        <v>ရွှေမြင်း</v>
      </c>
      <c r="K2131" s="32" t="str">
        <f>VLOOKUP(I2131,Customers[],4,FALSE)</f>
        <v>Meiktila</v>
      </c>
      <c r="L2131" s="32" t="str">
        <f>VLOOKUP(Table85[[#This Row],[CustomerID]],Table!H:K,3,0)</f>
        <v>မိတ္ထီလာ</v>
      </c>
      <c r="M2131" s="32" t="str">
        <f>VLOOKUP(I2131,Customers[],5,FALSE)</f>
        <v>WholeSales/Contract</v>
      </c>
      <c r="N2131" s="34" t="s">
        <v>10</v>
      </c>
      <c r="O2131" s="37" t="s">
        <v>205</v>
      </c>
      <c r="P2131" s="32" t="str">
        <f>VLOOKUP(O2131,Stock[],2,FALSE)</f>
        <v>ကောင်းကြည် ကော် 25%  (1Ltr )</v>
      </c>
      <c r="Q2131" s="35">
        <f>VLOOKUP(O2131,Stock[],3,FALSE)</f>
        <v>1</v>
      </c>
      <c r="R2131" s="35">
        <f>VLOOKUP(O2131,Stock[],4,FALSE)</f>
        <v>12</v>
      </c>
      <c r="S2131" s="37"/>
      <c r="T2131" s="35">
        <f>(DailySales!$S2131/DailySales!$R2131)+DailySales!$U2131</f>
        <v>20</v>
      </c>
      <c r="U2131" s="37">
        <v>20</v>
      </c>
      <c r="V2131" s="36">
        <f>+DailySales!$T2131*DailySales!$R2131</f>
        <v>240</v>
      </c>
      <c r="W2131" s="36">
        <f>+DailySales!$V2131*DailySales!$Q2131</f>
        <v>240</v>
      </c>
      <c r="X2131" s="36">
        <f>VLOOKUP(O2131,Stock[],6,FALSE)</f>
        <v>1530</v>
      </c>
      <c r="Y2131" s="36">
        <f>+DailySales!$V2131*DailySales!$X2131</f>
        <v>367200</v>
      </c>
      <c r="Z2131" s="37"/>
      <c r="AA2131" s="37"/>
      <c r="AB2131" s="37"/>
      <c r="AC2131" s="37"/>
      <c r="AD2131" s="37"/>
      <c r="AE2131" s="77"/>
      <c r="AF2131" s="87"/>
      <c r="AG2131" s="39"/>
      <c r="AH2131" s="38">
        <v>46072</v>
      </c>
      <c r="AI2131" s="39">
        <v>367200</v>
      </c>
      <c r="AJ2131" s="87"/>
      <c r="AK2131" s="39"/>
      <c r="AL2131" s="34"/>
      <c r="AM2131" s="39"/>
      <c r="AN213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32" spans="1:40" ht="19.5" customHeight="1" x14ac:dyDescent="0.25">
      <c r="A2132" s="32">
        <f t="shared" si="166"/>
        <v>2026</v>
      </c>
      <c r="B2132" s="32">
        <f t="shared" si="167"/>
        <v>1</v>
      </c>
      <c r="C2132" s="25">
        <v>46041</v>
      </c>
      <c r="D2132" s="57">
        <f t="shared" ca="1" si="164"/>
        <v>46097</v>
      </c>
      <c r="E2132" s="57" t="str">
        <f t="shared" ca="1" si="165"/>
        <v>1-Months</v>
      </c>
      <c r="F2132" s="57" t="str">
        <f>VLOOKUP(O2132,Stock[],5,FALSE)</f>
        <v>BE</v>
      </c>
      <c r="G2132" s="33" t="s">
        <v>2671</v>
      </c>
      <c r="H2132" s="38"/>
      <c r="I2132" s="34" t="s">
        <v>2181</v>
      </c>
      <c r="J2132" s="32" t="str">
        <f>VLOOKUP(I2132,Customers[],2,FALSE)</f>
        <v>အကွဲ</v>
      </c>
      <c r="K2132" s="32">
        <f>VLOOKUP(I2132,Customers[],4,FALSE)</f>
        <v>0</v>
      </c>
      <c r="L2132" s="32">
        <f>VLOOKUP(Table85[[#This Row],[CustomerID]],Table!H:K,3,0)</f>
        <v>0</v>
      </c>
      <c r="M2132" s="32">
        <f>VLOOKUP(I2132,Customers[],5,FALSE)</f>
        <v>0</v>
      </c>
      <c r="N2132" s="34" t="s">
        <v>12</v>
      </c>
      <c r="O2132" s="37" t="s">
        <v>217</v>
      </c>
      <c r="P2132" s="32" t="str">
        <f>VLOOKUP(O2132,Stock[],2,FALSE)</f>
        <v>လိမ္မော်ဖြူ</v>
      </c>
      <c r="Q2132" s="35">
        <f>VLOOKUP(O2132,Stock[],3,FALSE)</f>
        <v>0.64</v>
      </c>
      <c r="R2132" s="35">
        <f>VLOOKUP(O2132,Stock[],4,FALSE)</f>
        <v>24</v>
      </c>
      <c r="S2132" s="37">
        <v>2</v>
      </c>
      <c r="T2132" s="35">
        <f>(DailySales!$S2132/DailySales!$R2132)+DailySales!$U2132</f>
        <v>8.3333333333333329E-2</v>
      </c>
      <c r="U2132" s="37"/>
      <c r="V2132" s="36">
        <f>+DailySales!$T2132*DailySales!$R2132</f>
        <v>2</v>
      </c>
      <c r="W2132" s="36">
        <f>+DailySales!$V2132*DailySales!$Q2132</f>
        <v>1.28</v>
      </c>
      <c r="X2132" s="36">
        <f>VLOOKUP(O2132,Stock[],6,FALSE)</f>
        <v>1330</v>
      </c>
      <c r="Y2132" s="36">
        <f>+DailySales!$V2132*DailySales!$X2132</f>
        <v>2660</v>
      </c>
      <c r="Z2132" s="37"/>
      <c r="AA2132" s="37"/>
      <c r="AB2132" s="37"/>
      <c r="AC2132" s="37"/>
      <c r="AD2132" s="37"/>
      <c r="AE2132" s="77"/>
      <c r="AF2132" s="87">
        <v>46041</v>
      </c>
      <c r="AG2132" s="39">
        <v>2660</v>
      </c>
      <c r="AH2132" s="87"/>
      <c r="AI2132" s="39"/>
      <c r="AJ2132" s="87"/>
      <c r="AK2132" s="39"/>
      <c r="AL2132" s="34"/>
      <c r="AM2132" s="39"/>
      <c r="AN213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33" spans="1:40" ht="19.5" customHeight="1" x14ac:dyDescent="0.25">
      <c r="A2133" s="32">
        <f t="shared" si="166"/>
        <v>2026</v>
      </c>
      <c r="B2133" s="32">
        <f t="shared" si="167"/>
        <v>1</v>
      </c>
      <c r="C2133" s="25">
        <v>46041</v>
      </c>
      <c r="D2133" s="57">
        <f t="shared" ca="1" si="164"/>
        <v>46097</v>
      </c>
      <c r="E2133" s="57" t="str">
        <f t="shared" ca="1" si="165"/>
        <v>1-Months</v>
      </c>
      <c r="F2133" s="57" t="str">
        <f>VLOOKUP(O2133,Stock[],5,FALSE)</f>
        <v>BE</v>
      </c>
      <c r="G2133" s="33" t="s">
        <v>2671</v>
      </c>
      <c r="H2133" s="38"/>
      <c r="I2133" s="34" t="s">
        <v>2181</v>
      </c>
      <c r="J2133" s="32" t="str">
        <f>VLOOKUP(I2133,Customers[],2,FALSE)</f>
        <v>အကွဲ</v>
      </c>
      <c r="K2133" s="32">
        <f>VLOOKUP(I2133,Customers[],4,FALSE)</f>
        <v>0</v>
      </c>
      <c r="L2133" s="32">
        <f>VLOOKUP(Table85[[#This Row],[CustomerID]],Table!H:K,3,0)</f>
        <v>0</v>
      </c>
      <c r="M2133" s="32">
        <f>VLOOKUP(I2133,Customers[],5,FALSE)</f>
        <v>0</v>
      </c>
      <c r="N2133" s="34" t="s">
        <v>12</v>
      </c>
      <c r="O2133" s="37" t="s">
        <v>1777</v>
      </c>
      <c r="P2133" s="32" t="str">
        <f>VLOOKUP(O2133,Stock[],2,FALSE)</f>
        <v>ရွှေမန်းကော်(1Ltr)</v>
      </c>
      <c r="Q2133" s="35">
        <f>VLOOKUP(O2133,Stock[],3,FALSE)</f>
        <v>1</v>
      </c>
      <c r="R2133" s="35">
        <f>VLOOKUP(O2133,Stock[],4,FALSE)</f>
        <v>12</v>
      </c>
      <c r="S2133" s="37">
        <v>1</v>
      </c>
      <c r="T2133" s="35">
        <f>(DailySales!$S2133/DailySales!$R2133)+DailySales!$U2133</f>
        <v>8.3333333333333329E-2</v>
      </c>
      <c r="U2133" s="37"/>
      <c r="V2133" s="36">
        <f>+DailySales!$T2133*DailySales!$R2133</f>
        <v>1</v>
      </c>
      <c r="W2133" s="36">
        <f>+DailySales!$V2133*DailySales!$Q2133</f>
        <v>1</v>
      </c>
      <c r="X2133" s="36">
        <f>VLOOKUP(O2133,Stock[],6,FALSE)</f>
        <v>1600</v>
      </c>
      <c r="Y2133" s="36">
        <f>+DailySales!$V2133*DailySales!$X2133</f>
        <v>1600</v>
      </c>
      <c r="Z2133" s="37"/>
      <c r="AA2133" s="37"/>
      <c r="AB2133" s="37"/>
      <c r="AC2133" s="37"/>
      <c r="AD2133" s="37"/>
      <c r="AE2133" s="77"/>
      <c r="AF2133" s="87">
        <v>46041</v>
      </c>
      <c r="AG2133" s="39">
        <v>1600</v>
      </c>
      <c r="AH2133" s="87"/>
      <c r="AI2133" s="39"/>
      <c r="AJ2133" s="87"/>
      <c r="AK2133" s="39"/>
      <c r="AL2133" s="34"/>
      <c r="AM2133" s="39"/>
      <c r="AN213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34" spans="1:40" ht="19.5" customHeight="1" x14ac:dyDescent="0.25">
      <c r="A2134" s="32">
        <f t="shared" si="166"/>
        <v>2026</v>
      </c>
      <c r="B2134" s="32">
        <f t="shared" si="167"/>
        <v>1</v>
      </c>
      <c r="C2134" s="25">
        <v>46041</v>
      </c>
      <c r="D2134" s="57">
        <f t="shared" ca="1" si="164"/>
        <v>46097</v>
      </c>
      <c r="E2134" s="57" t="str">
        <f t="shared" ca="1" si="165"/>
        <v>1-Months</v>
      </c>
      <c r="F2134" s="57" t="str">
        <f>VLOOKUP(O2134,Stock[],5,FALSE)</f>
        <v>BE</v>
      </c>
      <c r="G2134" s="33" t="s">
        <v>2671</v>
      </c>
      <c r="H2134" s="38"/>
      <c r="I2134" s="34" t="s">
        <v>2181</v>
      </c>
      <c r="J2134" s="32" t="str">
        <f>VLOOKUP(I2134,Customers[],2,FALSE)</f>
        <v>အကွဲ</v>
      </c>
      <c r="K2134" s="32">
        <f>VLOOKUP(I2134,Customers[],4,FALSE)</f>
        <v>0</v>
      </c>
      <c r="L2134" s="32">
        <f>VLOOKUP(Table85[[#This Row],[CustomerID]],Table!H:K,3,0)</f>
        <v>0</v>
      </c>
      <c r="M2134" s="32">
        <f>VLOOKUP(I2134,Customers[],5,FALSE)</f>
        <v>0</v>
      </c>
      <c r="N2134" s="34" t="s">
        <v>12</v>
      </c>
      <c r="O2134" s="37" t="s">
        <v>224</v>
      </c>
      <c r="P2134" s="32" t="str">
        <f>VLOOKUP(O2134,Stock[],2,FALSE)</f>
        <v>ချယ်ရီသံပုရာအရက်သန့်ကော် (.6Ltr)</v>
      </c>
      <c r="Q2134" s="35">
        <f>VLOOKUP(O2134,Stock[],3,FALSE)</f>
        <v>0.6</v>
      </c>
      <c r="R2134" s="35">
        <f>VLOOKUP(O2134,Stock[],4,FALSE)</f>
        <v>24</v>
      </c>
      <c r="S2134" s="37">
        <v>2</v>
      </c>
      <c r="T2134" s="35">
        <f>(DailySales!$S2134/DailySales!$R2134)+DailySales!$U2134</f>
        <v>8.3333333333333329E-2</v>
      </c>
      <c r="U2134" s="37"/>
      <c r="V2134" s="36">
        <f>+DailySales!$T2134*DailySales!$R2134</f>
        <v>2</v>
      </c>
      <c r="W2134" s="36">
        <f>+DailySales!$V2134*DailySales!$Q2134</f>
        <v>1.2</v>
      </c>
      <c r="X2134" s="36">
        <f>VLOOKUP(O2134,Stock[],6,FALSE)</f>
        <v>915</v>
      </c>
      <c r="Y2134" s="36">
        <f>+DailySales!$V2134*DailySales!$X2134</f>
        <v>1830</v>
      </c>
      <c r="Z2134" s="37"/>
      <c r="AA2134" s="37"/>
      <c r="AB2134" s="37"/>
      <c r="AC2134" s="37"/>
      <c r="AD2134" s="37"/>
      <c r="AE2134" s="77"/>
      <c r="AF2134" s="87">
        <v>46041</v>
      </c>
      <c r="AG2134" s="39">
        <v>1830</v>
      </c>
      <c r="AH2134" s="87"/>
      <c r="AI2134" s="39"/>
      <c r="AJ2134" s="87"/>
      <c r="AK2134" s="39"/>
      <c r="AL2134" s="34"/>
      <c r="AM2134" s="39"/>
      <c r="AN213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35" spans="1:40" ht="19.5" customHeight="1" x14ac:dyDescent="0.25">
      <c r="A2135" s="32">
        <f t="shared" si="166"/>
        <v>2026</v>
      </c>
      <c r="B2135" s="32">
        <f t="shared" si="167"/>
        <v>1</v>
      </c>
      <c r="C2135" s="25">
        <v>46041</v>
      </c>
      <c r="D2135" s="57">
        <f t="shared" ca="1" si="164"/>
        <v>46097</v>
      </c>
      <c r="E2135" s="57" t="str">
        <f t="shared" ca="1" si="165"/>
        <v>1-Months</v>
      </c>
      <c r="F2135" s="57" t="str">
        <f>VLOOKUP(O2135,Stock[],5,FALSE)</f>
        <v>BE</v>
      </c>
      <c r="G2135" s="33" t="s">
        <v>2672</v>
      </c>
      <c r="H2135" s="38"/>
      <c r="I2135" s="34" t="s">
        <v>201</v>
      </c>
      <c r="J2135" s="32" t="str">
        <f>VLOOKUP(I2135,Customers[],2,FALSE)</f>
        <v>ဦးအောင်မိုး(ကောင်းသန့်)</v>
      </c>
      <c r="K2135" s="32" t="str">
        <f>VLOOKUP(I2135,Customers[],4,FALSE)</f>
        <v>Meiktila</v>
      </c>
      <c r="L2135" s="32" t="str">
        <f>VLOOKUP(Table85[[#This Row],[CustomerID]],Table!H:K,3,0)</f>
        <v>မိတ္ထီလာ</v>
      </c>
      <c r="M2135" s="32" t="str">
        <f>VLOOKUP(I2135,Customers[],5,FALSE)</f>
        <v>WholeSales/Contract</v>
      </c>
      <c r="N2135" s="34" t="s">
        <v>10</v>
      </c>
      <c r="O2135" s="37" t="s">
        <v>220</v>
      </c>
      <c r="P2135" s="32" t="str">
        <f>VLOOKUP(O2135,Stock[],2,FALSE)</f>
        <v>မြန်မာရှောက်ပျား</v>
      </c>
      <c r="Q2135" s="35">
        <f>VLOOKUP(O2135,Stock[],3,FALSE)</f>
        <v>0.64</v>
      </c>
      <c r="R2135" s="35">
        <f>VLOOKUP(O2135,Stock[],4,FALSE)</f>
        <v>14</v>
      </c>
      <c r="S2135" s="37"/>
      <c r="T2135" s="35">
        <f>(DailySales!$S2135/DailySales!$R2135)+DailySales!$U2135</f>
        <v>10</v>
      </c>
      <c r="U2135" s="37">
        <v>10</v>
      </c>
      <c r="V2135" s="36">
        <f>+DailySales!$T2135*DailySales!$R2135</f>
        <v>140</v>
      </c>
      <c r="W2135" s="36">
        <f>+DailySales!$V2135*DailySales!$Q2135</f>
        <v>89.600000000000009</v>
      </c>
      <c r="X2135" s="36">
        <f>VLOOKUP(O2135,Stock[],6,FALSE)</f>
        <v>1370</v>
      </c>
      <c r="Y2135" s="36">
        <f>+DailySales!$V2135*DailySales!$X2135</f>
        <v>191800</v>
      </c>
      <c r="Z2135" s="37"/>
      <c r="AA2135" s="37"/>
      <c r="AB2135" s="37"/>
      <c r="AC2135" s="37"/>
      <c r="AD2135" s="37"/>
      <c r="AE2135" s="77"/>
      <c r="AF2135" s="87"/>
      <c r="AG2135" s="39"/>
      <c r="AH2135" s="87"/>
      <c r="AI2135" s="39"/>
      <c r="AJ2135" s="87">
        <v>46042</v>
      </c>
      <c r="AK2135" s="39">
        <v>191800</v>
      </c>
      <c r="AL2135" s="34"/>
      <c r="AM2135" s="39"/>
      <c r="AN213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36" spans="1:40" ht="19.5" customHeight="1" x14ac:dyDescent="0.25">
      <c r="A2136" s="32">
        <f t="shared" si="166"/>
        <v>2026</v>
      </c>
      <c r="B2136" s="32">
        <f t="shared" si="167"/>
        <v>1</v>
      </c>
      <c r="C2136" s="25">
        <v>46041</v>
      </c>
      <c r="D2136" s="57">
        <f t="shared" ca="1" si="164"/>
        <v>46097</v>
      </c>
      <c r="E2136" s="57" t="str">
        <f t="shared" ca="1" si="165"/>
        <v>1-Months</v>
      </c>
      <c r="F2136" s="57" t="str">
        <f>VLOOKUP(O2136,Stock[],5,FALSE)</f>
        <v>BE</v>
      </c>
      <c r="G2136" s="33" t="s">
        <v>2672</v>
      </c>
      <c r="H2136" s="38"/>
      <c r="I2136" s="34" t="s">
        <v>201</v>
      </c>
      <c r="J2136" s="32" t="str">
        <f>VLOOKUP(I2136,Customers[],2,FALSE)</f>
        <v>ဦးအောင်မိုး(ကောင်းသန့်)</v>
      </c>
      <c r="K2136" s="32" t="str">
        <f>VLOOKUP(I2136,Customers[],4,FALSE)</f>
        <v>Meiktila</v>
      </c>
      <c r="L2136" s="32" t="str">
        <f>VLOOKUP(Table85[[#This Row],[CustomerID]],Table!H:K,3,0)</f>
        <v>မိတ္ထီလာ</v>
      </c>
      <c r="M2136" s="32" t="str">
        <f>VLOOKUP(I2136,Customers[],5,FALSE)</f>
        <v>WholeSales/Contract</v>
      </c>
      <c r="N2136" s="34" t="s">
        <v>10</v>
      </c>
      <c r="O2136" s="37" t="s">
        <v>217</v>
      </c>
      <c r="P2136" s="32" t="str">
        <f>VLOOKUP(O2136,Stock[],2,FALSE)</f>
        <v>လိမ္မော်ဖြူ</v>
      </c>
      <c r="Q2136" s="35">
        <f>VLOOKUP(O2136,Stock[],3,FALSE)</f>
        <v>0.64</v>
      </c>
      <c r="R2136" s="35">
        <f>VLOOKUP(O2136,Stock[],4,FALSE)</f>
        <v>24</v>
      </c>
      <c r="S2136" s="37"/>
      <c r="T2136" s="35">
        <f>(DailySales!$S2136/DailySales!$R2136)+DailySales!$U2136</f>
        <v>25</v>
      </c>
      <c r="U2136" s="37">
        <v>25</v>
      </c>
      <c r="V2136" s="36">
        <f>+DailySales!$T2136*DailySales!$R2136</f>
        <v>600</v>
      </c>
      <c r="W2136" s="36">
        <f>+DailySales!$V2136*DailySales!$Q2136</f>
        <v>384</v>
      </c>
      <c r="X2136" s="36">
        <f>VLOOKUP(O2136,Stock[],6,FALSE)</f>
        <v>1330</v>
      </c>
      <c r="Y2136" s="36">
        <f>+DailySales!$V2136*DailySales!$X2136</f>
        <v>798000</v>
      </c>
      <c r="Z2136" s="37"/>
      <c r="AA2136" s="37"/>
      <c r="AB2136" s="37"/>
      <c r="AC2136" s="37"/>
      <c r="AD2136" s="37"/>
      <c r="AE2136" s="77"/>
      <c r="AF2136" s="87"/>
      <c r="AG2136" s="39"/>
      <c r="AH2136" s="87"/>
      <c r="AI2136" s="39"/>
      <c r="AJ2136" s="87">
        <v>46042</v>
      </c>
      <c r="AK2136" s="39">
        <v>798000</v>
      </c>
      <c r="AL2136" s="34"/>
      <c r="AM2136" s="39"/>
      <c r="AN213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37" spans="1:40" ht="19.5" customHeight="1" x14ac:dyDescent="0.25">
      <c r="A2137" s="32">
        <f t="shared" si="166"/>
        <v>2026</v>
      </c>
      <c r="B2137" s="32">
        <f t="shared" si="167"/>
        <v>1</v>
      </c>
      <c r="C2137" s="25">
        <v>46041</v>
      </c>
      <c r="D2137" s="57">
        <f t="shared" ca="1" si="164"/>
        <v>46097</v>
      </c>
      <c r="E2137" s="57" t="str">
        <f t="shared" ca="1" si="165"/>
        <v>1-Months</v>
      </c>
      <c r="F2137" s="57" t="str">
        <f>VLOOKUP(O2137,Stock[],5,FALSE)</f>
        <v>BE</v>
      </c>
      <c r="G2137" s="33" t="s">
        <v>2672</v>
      </c>
      <c r="H2137" s="38"/>
      <c r="I2137" s="34" t="s">
        <v>201</v>
      </c>
      <c r="J2137" s="32" t="str">
        <f>VLOOKUP(I2137,Customers[],2,FALSE)</f>
        <v>ဦးအောင်မိုး(ကောင်းသန့်)</v>
      </c>
      <c r="K2137" s="32" t="str">
        <f>VLOOKUP(I2137,Customers[],4,FALSE)</f>
        <v>Meiktila</v>
      </c>
      <c r="L2137" s="32" t="str">
        <f>VLOOKUP(Table85[[#This Row],[CustomerID]],Table!H:K,3,0)</f>
        <v>မိတ္ထီလာ</v>
      </c>
      <c r="M2137" s="32" t="str">
        <f>VLOOKUP(I2137,Customers[],5,FALSE)</f>
        <v>WholeSales/Contract</v>
      </c>
      <c r="N2137" s="34" t="s">
        <v>10</v>
      </c>
      <c r="O2137" s="37" t="s">
        <v>216</v>
      </c>
      <c r="P2137" s="32" t="str">
        <f>VLOOKUP(O2137,Stock[],2,FALSE)</f>
        <v>ဒဂုံအရက်သန့်</v>
      </c>
      <c r="Q2137" s="35">
        <f>VLOOKUP(O2137,Stock[],3,FALSE)</f>
        <v>0.64</v>
      </c>
      <c r="R2137" s="35">
        <f>VLOOKUP(O2137,Stock[],4,FALSE)</f>
        <v>14</v>
      </c>
      <c r="S2137" s="37"/>
      <c r="T2137" s="35">
        <f>(DailySales!$S2137/DailySales!$R2137)+DailySales!$U2137</f>
        <v>30</v>
      </c>
      <c r="U2137" s="37">
        <v>30</v>
      </c>
      <c r="V2137" s="36">
        <f>+DailySales!$T2137*DailySales!$R2137</f>
        <v>420</v>
      </c>
      <c r="W2137" s="36">
        <f>+DailySales!$V2137*DailySales!$Q2137</f>
        <v>268.8</v>
      </c>
      <c r="X2137" s="36">
        <f>VLOOKUP(O2137,Stock[],6,FALSE)</f>
        <v>1330</v>
      </c>
      <c r="Y2137" s="36">
        <f>+DailySales!$V2137*DailySales!$X2137</f>
        <v>558600</v>
      </c>
      <c r="Z2137" s="37"/>
      <c r="AA2137" s="37"/>
      <c r="AB2137" s="37"/>
      <c r="AC2137" s="37"/>
      <c r="AD2137" s="37"/>
      <c r="AE2137" s="77"/>
      <c r="AF2137" s="87"/>
      <c r="AG2137" s="39"/>
      <c r="AH2137" s="87"/>
      <c r="AI2137" s="39"/>
      <c r="AJ2137" s="87">
        <v>46042</v>
      </c>
      <c r="AK2137" s="39">
        <v>558600</v>
      </c>
      <c r="AL2137" s="34"/>
      <c r="AM2137" s="39"/>
      <c r="AN213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38" spans="1:40" ht="19.5" customHeight="1" x14ac:dyDescent="0.25">
      <c r="A2138" s="32">
        <f t="shared" si="166"/>
        <v>2026</v>
      </c>
      <c r="B2138" s="32">
        <f t="shared" si="167"/>
        <v>1</v>
      </c>
      <c r="C2138" s="25">
        <v>46041</v>
      </c>
      <c r="D2138" s="57">
        <f t="shared" ca="1" si="164"/>
        <v>46097</v>
      </c>
      <c r="E2138" s="57" t="str">
        <f t="shared" ca="1" si="165"/>
        <v>1-Months</v>
      </c>
      <c r="F2138" s="57" t="str">
        <f>VLOOKUP(O2138,Stock[],5,FALSE)</f>
        <v>BE</v>
      </c>
      <c r="G2138" s="33" t="s">
        <v>2672</v>
      </c>
      <c r="H2138" s="38"/>
      <c r="I2138" s="34" t="s">
        <v>201</v>
      </c>
      <c r="J2138" s="32" t="str">
        <f>VLOOKUP(I2138,Customers[],2,FALSE)</f>
        <v>ဦးအောင်မိုး(ကောင်းသန့်)</v>
      </c>
      <c r="K2138" s="32" t="str">
        <f>VLOOKUP(I2138,Customers[],4,FALSE)</f>
        <v>Meiktila</v>
      </c>
      <c r="L2138" s="32" t="str">
        <f>VLOOKUP(Table85[[#This Row],[CustomerID]],Table!H:K,3,0)</f>
        <v>မိတ္ထီလာ</v>
      </c>
      <c r="M2138" s="32" t="str">
        <f>VLOOKUP(I2138,Customers[],5,FALSE)</f>
        <v>WholeSales/Contract</v>
      </c>
      <c r="N2138" s="34" t="s">
        <v>10</v>
      </c>
      <c r="O2138" s="37" t="s">
        <v>209</v>
      </c>
      <c r="P2138" s="32" t="str">
        <f>VLOOKUP(O2138,Stock[],2,FALSE)</f>
        <v>ဇေယျဝတီ Red</v>
      </c>
      <c r="Q2138" s="35">
        <f>VLOOKUP(O2138,Stock[],3,FALSE)</f>
        <v>0.64</v>
      </c>
      <c r="R2138" s="35">
        <f>VLOOKUP(O2138,Stock[],4,FALSE)</f>
        <v>14</v>
      </c>
      <c r="S2138" s="37"/>
      <c r="T2138" s="35">
        <f>(DailySales!$S2138/DailySales!$R2138)+DailySales!$U2138</f>
        <v>30</v>
      </c>
      <c r="U2138" s="37">
        <v>30</v>
      </c>
      <c r="V2138" s="36">
        <f>+DailySales!$T2138*DailySales!$R2138</f>
        <v>420</v>
      </c>
      <c r="W2138" s="36">
        <f>+DailySales!$V2138*DailySales!$Q2138</f>
        <v>268.8</v>
      </c>
      <c r="X2138" s="36">
        <f>VLOOKUP(O2138,Stock[],6,FALSE)</f>
        <v>1330</v>
      </c>
      <c r="Y2138" s="36">
        <f>+DailySales!$V2138*DailySales!$X2138</f>
        <v>558600</v>
      </c>
      <c r="Z2138" s="37"/>
      <c r="AA2138" s="37"/>
      <c r="AB2138" s="37"/>
      <c r="AC2138" s="37"/>
      <c r="AD2138" s="37"/>
      <c r="AE2138" s="77"/>
      <c r="AF2138" s="87"/>
      <c r="AG2138" s="39"/>
      <c r="AH2138" s="87"/>
      <c r="AI2138" s="39"/>
      <c r="AJ2138" s="87">
        <v>46042</v>
      </c>
      <c r="AK2138" s="39">
        <v>558600</v>
      </c>
      <c r="AL2138" s="34"/>
      <c r="AM2138" s="39"/>
      <c r="AN213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39" spans="1:40" ht="19.5" customHeight="1" x14ac:dyDescent="0.25">
      <c r="A2139" s="32">
        <f t="shared" si="166"/>
        <v>2026</v>
      </c>
      <c r="B2139" s="32">
        <f t="shared" si="167"/>
        <v>1</v>
      </c>
      <c r="C2139" s="25">
        <v>46041</v>
      </c>
      <c r="D2139" s="57">
        <f t="shared" ca="1" si="164"/>
        <v>46097</v>
      </c>
      <c r="E2139" s="57" t="str">
        <f t="shared" ca="1" si="165"/>
        <v>1-Months</v>
      </c>
      <c r="F2139" s="57" t="str">
        <f>VLOOKUP(O2139,Stock[],5,FALSE)</f>
        <v>BE</v>
      </c>
      <c r="G2139" s="33" t="s">
        <v>2672</v>
      </c>
      <c r="H2139" s="38"/>
      <c r="I2139" s="34" t="s">
        <v>201</v>
      </c>
      <c r="J2139" s="32" t="str">
        <f>VLOOKUP(I2139,Customers[],2,FALSE)</f>
        <v>ဦးအောင်မိုး(ကောင်းသန့်)</v>
      </c>
      <c r="K2139" s="32" t="str">
        <f>VLOOKUP(I2139,Customers[],4,FALSE)</f>
        <v>Meiktila</v>
      </c>
      <c r="L2139" s="32" t="str">
        <f>VLOOKUP(Table85[[#This Row],[CustomerID]],Table!H:K,3,0)</f>
        <v>မိတ္ထီလာ</v>
      </c>
      <c r="M2139" s="32" t="str">
        <f>VLOOKUP(I2139,Customers[],5,FALSE)</f>
        <v>WholeSales/Contract</v>
      </c>
      <c r="N2139" s="34" t="s">
        <v>10</v>
      </c>
      <c r="O2139" s="37" t="s">
        <v>214</v>
      </c>
      <c r="P2139" s="32" t="str">
        <f>VLOOKUP(O2139,Stock[],2,FALSE)</f>
        <v>ကောင်းကြည်</v>
      </c>
      <c r="Q2139" s="35">
        <f>VLOOKUP(O2139,Stock[],3,FALSE)</f>
        <v>0.64</v>
      </c>
      <c r="R2139" s="35">
        <f>VLOOKUP(O2139,Stock[],4,FALSE)</f>
        <v>14</v>
      </c>
      <c r="S2139" s="37"/>
      <c r="T2139" s="35">
        <f>(DailySales!$S2139/DailySales!$R2139)+DailySales!$U2139</f>
        <v>30</v>
      </c>
      <c r="U2139" s="37">
        <v>30</v>
      </c>
      <c r="V2139" s="36">
        <f>+DailySales!$T2139*DailySales!$R2139</f>
        <v>420</v>
      </c>
      <c r="W2139" s="36">
        <f>+DailySales!$V2139*DailySales!$Q2139</f>
        <v>268.8</v>
      </c>
      <c r="X2139" s="36">
        <f>VLOOKUP(O2139,Stock[],6,FALSE)</f>
        <v>1330</v>
      </c>
      <c r="Y2139" s="36">
        <f>+DailySales!$V2139*DailySales!$X2139</f>
        <v>558600</v>
      </c>
      <c r="Z2139" s="37"/>
      <c r="AA2139" s="37"/>
      <c r="AB2139" s="37"/>
      <c r="AC2139" s="37"/>
      <c r="AD2139" s="37"/>
      <c r="AE2139" s="77"/>
      <c r="AF2139" s="87"/>
      <c r="AG2139" s="39"/>
      <c r="AH2139" s="87">
        <v>46043</v>
      </c>
      <c r="AI2139" s="39">
        <v>447660</v>
      </c>
      <c r="AJ2139" s="87">
        <v>46042</v>
      </c>
      <c r="AK2139" s="39">
        <v>110940</v>
      </c>
      <c r="AL2139" s="34"/>
      <c r="AM2139" s="39"/>
      <c r="AN213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40" spans="1:40" ht="19.5" customHeight="1" x14ac:dyDescent="0.25">
      <c r="A2140" s="32">
        <f t="shared" si="166"/>
        <v>2026</v>
      </c>
      <c r="B2140" s="32">
        <f t="shared" si="167"/>
        <v>1</v>
      </c>
      <c r="C2140" s="25">
        <v>46041</v>
      </c>
      <c r="D2140" s="57">
        <f t="shared" ca="1" si="164"/>
        <v>46097</v>
      </c>
      <c r="E2140" s="57" t="str">
        <f t="shared" ca="1" si="165"/>
        <v>1-Months</v>
      </c>
      <c r="F2140" s="57" t="str">
        <f>VLOOKUP(O2140,Stock[],5,FALSE)</f>
        <v>BE</v>
      </c>
      <c r="G2140" s="33" t="s">
        <v>2672</v>
      </c>
      <c r="H2140" s="38"/>
      <c r="I2140" s="34" t="s">
        <v>201</v>
      </c>
      <c r="J2140" s="32" t="str">
        <f>VLOOKUP(I2140,Customers[],2,FALSE)</f>
        <v>ဦးအောင်မိုး(ကောင်းသန့်)</v>
      </c>
      <c r="K2140" s="32" t="str">
        <f>VLOOKUP(I2140,Customers[],4,FALSE)</f>
        <v>Meiktila</v>
      </c>
      <c r="L2140" s="32" t="str">
        <f>VLOOKUP(Table85[[#This Row],[CustomerID]],Table!H:K,3,0)</f>
        <v>မိတ္ထီလာ</v>
      </c>
      <c r="M2140" s="32" t="str">
        <f>VLOOKUP(I2140,Customers[],5,FALSE)</f>
        <v>WholeSales/Contract</v>
      </c>
      <c r="N2140" s="34" t="s">
        <v>10</v>
      </c>
      <c r="O2140" s="37" t="s">
        <v>2465</v>
      </c>
      <c r="P2140" s="32" t="str">
        <f>VLOOKUP(O2140,Stock[],2,FALSE)</f>
        <v>မိုးနဲကွန်ကီး</v>
      </c>
      <c r="Q2140" s="35">
        <f>VLOOKUP(O2140,Stock[],3,FALSE)</f>
        <v>0.64</v>
      </c>
      <c r="R2140" s="35">
        <f>VLOOKUP(O2140,Stock[],4,FALSE)</f>
        <v>14</v>
      </c>
      <c r="S2140" s="37"/>
      <c r="T2140" s="35">
        <f>(DailySales!$S2140/DailySales!$R2140)+DailySales!$U2140</f>
        <v>30</v>
      </c>
      <c r="U2140" s="37">
        <v>30</v>
      </c>
      <c r="V2140" s="36">
        <f>+DailySales!$T2140*DailySales!$R2140</f>
        <v>420</v>
      </c>
      <c r="W2140" s="36">
        <f>+DailySales!$V2140*DailySales!$Q2140</f>
        <v>268.8</v>
      </c>
      <c r="X2140" s="36">
        <f>VLOOKUP(O2140,Stock[],6,FALSE)</f>
        <v>1700</v>
      </c>
      <c r="Y2140" s="36">
        <f>+DailySales!$V2140*DailySales!$X2140</f>
        <v>714000</v>
      </c>
      <c r="Z2140" s="37"/>
      <c r="AA2140" s="37"/>
      <c r="AB2140" s="37"/>
      <c r="AC2140" s="37"/>
      <c r="AD2140" s="37"/>
      <c r="AE2140" s="77"/>
      <c r="AF2140" s="87"/>
      <c r="AG2140" s="39"/>
      <c r="AH2140" s="87">
        <v>46043</v>
      </c>
      <c r="AI2140" s="39">
        <v>523730</v>
      </c>
      <c r="AJ2140" s="87">
        <v>46044</v>
      </c>
      <c r="AK2140" s="39">
        <v>190270</v>
      </c>
      <c r="AL2140" s="34"/>
      <c r="AM2140" s="39"/>
      <c r="AN214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41" spans="1:40" ht="19.5" customHeight="1" x14ac:dyDescent="0.25">
      <c r="A2141" s="32">
        <f t="shared" si="166"/>
        <v>2026</v>
      </c>
      <c r="B2141" s="32">
        <f t="shared" si="167"/>
        <v>1</v>
      </c>
      <c r="C2141" s="25">
        <v>46041</v>
      </c>
      <c r="D2141" s="57">
        <f t="shared" ca="1" si="164"/>
        <v>46097</v>
      </c>
      <c r="E2141" s="57" t="str">
        <f t="shared" ca="1" si="165"/>
        <v>1-Months</v>
      </c>
      <c r="F2141" s="57" t="str">
        <f>VLOOKUP(O2141,Stock[],5,FALSE)</f>
        <v>Whisky</v>
      </c>
      <c r="G2141" s="33" t="s">
        <v>2673</v>
      </c>
      <c r="H2141" s="38"/>
      <c r="I2141" s="34" t="s">
        <v>233</v>
      </c>
      <c r="J2141" s="32" t="str">
        <f>VLOOKUP(I2141,Customers[],2,FALSE)</f>
        <v>ဦးဝင်းနိုင်</v>
      </c>
      <c r="K2141" s="32" t="str">
        <f>VLOOKUP(I2141,Customers[],4,FALSE)</f>
        <v>Wandwin</v>
      </c>
      <c r="L2141" s="32" t="str">
        <f>VLOOKUP(Table85[[#This Row],[CustomerID]],Table!H:K,3,0)</f>
        <v>လျှော်ပင်</v>
      </c>
      <c r="M2141" s="32" t="str">
        <f>VLOOKUP(I2141,Customers[],5,FALSE)</f>
        <v>WholeSales/Contract</v>
      </c>
      <c r="N2141" s="34" t="s">
        <v>10</v>
      </c>
      <c r="O2141" s="37" t="s">
        <v>2113</v>
      </c>
      <c r="P2141" s="32" t="str">
        <f>VLOOKUP(O2141,Stock[],2,FALSE)</f>
        <v>Ngwe Taung 700ml</v>
      </c>
      <c r="Q2141" s="35">
        <f>VLOOKUP(O2141,Stock[],3,FALSE)</f>
        <v>0.7</v>
      </c>
      <c r="R2141" s="35">
        <f>VLOOKUP(O2141,Stock[],4,FALSE)</f>
        <v>12</v>
      </c>
      <c r="S2141" s="37"/>
      <c r="T2141" s="35">
        <f>(DailySales!$S2141/DailySales!$R2141)+DailySales!$U2141</f>
        <v>1</v>
      </c>
      <c r="U2141" s="37">
        <v>1</v>
      </c>
      <c r="V2141" s="36">
        <f>+DailySales!$T2141*DailySales!$R2141</f>
        <v>12</v>
      </c>
      <c r="W2141" s="36">
        <f>+DailySales!$V2141*DailySales!$Q2141</f>
        <v>8.3999999999999986</v>
      </c>
      <c r="X2141" s="36">
        <f>VLOOKUP(O2141,Stock[],6,FALSE)</f>
        <v>4700</v>
      </c>
      <c r="Y2141" s="36">
        <f>+DailySales!$V2141*DailySales!$X2141</f>
        <v>56400</v>
      </c>
      <c r="Z2141" s="37"/>
      <c r="AA2141" s="37"/>
      <c r="AB2141" s="37"/>
      <c r="AC2141" s="37"/>
      <c r="AD2141" s="37"/>
      <c r="AE2141" s="77"/>
      <c r="AF2141" s="87">
        <v>46043</v>
      </c>
      <c r="AG2141" s="39">
        <v>56400</v>
      </c>
      <c r="AH2141" s="87"/>
      <c r="AI2141" s="39"/>
      <c r="AJ2141" s="87"/>
      <c r="AK2141" s="39"/>
      <c r="AL2141" s="34"/>
      <c r="AM2141" s="39"/>
      <c r="AN214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42" spans="1:40" ht="19.5" customHeight="1" x14ac:dyDescent="0.25">
      <c r="A2142" s="32">
        <f t="shared" si="166"/>
        <v>2026</v>
      </c>
      <c r="B2142" s="32">
        <f t="shared" si="167"/>
        <v>1</v>
      </c>
      <c r="C2142" s="25">
        <v>46041</v>
      </c>
      <c r="D2142" s="57">
        <f t="shared" ca="1" si="164"/>
        <v>46097</v>
      </c>
      <c r="E2142" s="57" t="str">
        <f t="shared" ca="1" si="165"/>
        <v>1-Months</v>
      </c>
      <c r="F2142" s="57" t="str">
        <f>VLOOKUP(O2142,Stock[],5,FALSE)</f>
        <v>Whisky</v>
      </c>
      <c r="G2142" s="33" t="s">
        <v>2674</v>
      </c>
      <c r="H2142" s="38"/>
      <c r="I2142" s="34" t="s">
        <v>625</v>
      </c>
      <c r="J2142" s="32" t="str">
        <f>VLOOKUP(I2142,Customers[],2,FALSE)</f>
        <v>စိန်ခြယ်</v>
      </c>
      <c r="K2142" s="32" t="str">
        <f>VLOOKUP(I2142,Customers[],4,FALSE)</f>
        <v>Meiktila</v>
      </c>
      <c r="L2142" s="32" t="str">
        <f>VLOOKUP(Table85[[#This Row],[CustomerID]],Table!H:K,3,0)</f>
        <v>ညောင်အိုင့်</v>
      </c>
      <c r="M2142" s="32" t="str">
        <f>VLOOKUP(I2142,Customers[],5,FALSE)</f>
        <v>Van-2</v>
      </c>
      <c r="N2142" s="34" t="s">
        <v>10</v>
      </c>
      <c r="O2142" s="37" t="s">
        <v>2113</v>
      </c>
      <c r="P2142" s="32" t="str">
        <f>VLOOKUP(O2142,Stock[],2,FALSE)</f>
        <v>Ngwe Taung 700ml</v>
      </c>
      <c r="Q2142" s="35">
        <f>VLOOKUP(O2142,Stock[],3,FALSE)</f>
        <v>0.7</v>
      </c>
      <c r="R2142" s="35">
        <f>VLOOKUP(O2142,Stock[],4,FALSE)</f>
        <v>12</v>
      </c>
      <c r="S2142" s="37"/>
      <c r="T2142" s="35">
        <f>(DailySales!$S2142/DailySales!$R2142)+DailySales!$U2142</f>
        <v>1</v>
      </c>
      <c r="U2142" s="37">
        <v>1</v>
      </c>
      <c r="V2142" s="36">
        <f>+DailySales!$T2142*DailySales!$R2142</f>
        <v>12</v>
      </c>
      <c r="W2142" s="36">
        <f>+DailySales!$V2142*DailySales!$Q2142</f>
        <v>8.3999999999999986</v>
      </c>
      <c r="X2142" s="36">
        <f>VLOOKUP(O2142,Stock[],6,FALSE)</f>
        <v>4700</v>
      </c>
      <c r="Y2142" s="36">
        <f>+DailySales!$V2142*DailySales!$X2142</f>
        <v>56400</v>
      </c>
      <c r="Z2142" s="37"/>
      <c r="AA2142" s="37"/>
      <c r="AB2142" s="37"/>
      <c r="AC2142" s="37"/>
      <c r="AD2142" s="37"/>
      <c r="AE2142" s="77"/>
      <c r="AF2142" s="87">
        <v>46042</v>
      </c>
      <c r="AG2142" s="39">
        <v>56400</v>
      </c>
      <c r="AH2142" s="87"/>
      <c r="AI2142" s="39"/>
      <c r="AJ2142" s="87"/>
      <c r="AK2142" s="39"/>
      <c r="AL2142" s="34"/>
      <c r="AM2142" s="39"/>
      <c r="AN214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43" spans="1:40" ht="19.5" customHeight="1" x14ac:dyDescent="0.25">
      <c r="A2143" s="32">
        <f t="shared" si="166"/>
        <v>2026</v>
      </c>
      <c r="B2143" s="32">
        <f t="shared" si="167"/>
        <v>1</v>
      </c>
      <c r="C2143" s="25">
        <v>46041</v>
      </c>
      <c r="D2143" s="57">
        <f t="shared" ca="1" si="164"/>
        <v>46097</v>
      </c>
      <c r="E2143" s="57" t="str">
        <f t="shared" ca="1" si="165"/>
        <v>1-Months</v>
      </c>
      <c r="F2143" s="57" t="str">
        <f>VLOOKUP(O2143,Stock[],5,FALSE)</f>
        <v>Whisky</v>
      </c>
      <c r="G2143" s="33" t="s">
        <v>2675</v>
      </c>
      <c r="H2143" s="38"/>
      <c r="I2143" s="34" t="s">
        <v>745</v>
      </c>
      <c r="J2143" s="32" t="str">
        <f>VLOOKUP(I2143,Customers[],2,FALSE)</f>
        <v>ဖောက်တိုက်</v>
      </c>
      <c r="K2143" s="32">
        <f>VLOOKUP(I2143,Customers[],4,FALSE)</f>
        <v>0</v>
      </c>
      <c r="L2143" s="32">
        <f>VLOOKUP(Table85[[#This Row],[CustomerID]],Table!H:K,3,0)</f>
        <v>0</v>
      </c>
      <c r="M2143" s="32">
        <f>VLOOKUP(I2143,Customers[],5,FALSE)</f>
        <v>0</v>
      </c>
      <c r="N2143" s="34" t="s">
        <v>14</v>
      </c>
      <c r="O2143" s="37" t="s">
        <v>2114</v>
      </c>
      <c r="P2143" s="32" t="str">
        <f>VLOOKUP(O2143,Stock[],2,FALSE)</f>
        <v>Ngwe Taung 700ml(NFS)</v>
      </c>
      <c r="Q2143" s="35">
        <f>VLOOKUP(O2143,Stock[],3,FALSE)</f>
        <v>0.7</v>
      </c>
      <c r="R2143" s="35">
        <f>VLOOKUP(O2143,Stock[],4,FALSE)</f>
        <v>12</v>
      </c>
      <c r="S2143" s="37">
        <v>3</v>
      </c>
      <c r="T2143" s="35">
        <f>(DailySales!$S2143/DailySales!$R2143)+DailySales!$U2143</f>
        <v>0.25</v>
      </c>
      <c r="U2143" s="37"/>
      <c r="V2143" s="36">
        <f>+DailySales!$T2143*DailySales!$R2143</f>
        <v>3</v>
      </c>
      <c r="W2143" s="36">
        <f>+DailySales!$V2143*DailySales!$Q2143</f>
        <v>2.0999999999999996</v>
      </c>
      <c r="X2143" s="36">
        <f>VLOOKUP(O2143,Stock[],6,FALSE)</f>
        <v>4700</v>
      </c>
      <c r="Y2143" s="36">
        <f>+DailySales!$V2143*DailySales!$X2143</f>
        <v>14100</v>
      </c>
      <c r="Z2143" s="37"/>
      <c r="AA2143" s="37"/>
      <c r="AB2143" s="37"/>
      <c r="AC2143" s="37"/>
      <c r="AD2143" s="37"/>
      <c r="AE2143" s="77"/>
      <c r="AF2143" s="87">
        <v>46041</v>
      </c>
      <c r="AG2143" s="39">
        <v>14100</v>
      </c>
      <c r="AH2143" s="87"/>
      <c r="AI2143" s="39"/>
      <c r="AJ2143" s="87"/>
      <c r="AK2143" s="39"/>
      <c r="AL2143" s="34"/>
      <c r="AM2143" s="39"/>
      <c r="AN214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44" spans="1:40" ht="19.5" customHeight="1" x14ac:dyDescent="0.25">
      <c r="A2144" s="32">
        <f t="shared" si="166"/>
        <v>2026</v>
      </c>
      <c r="B2144" s="32">
        <f t="shared" si="167"/>
        <v>1</v>
      </c>
      <c r="C2144" s="25">
        <v>46042</v>
      </c>
      <c r="D2144" s="57">
        <f t="shared" ca="1" si="164"/>
        <v>46097</v>
      </c>
      <c r="E2144" s="57" t="str">
        <f t="shared" ca="1" si="165"/>
        <v>1-Months</v>
      </c>
      <c r="F2144" s="57" t="str">
        <f>VLOOKUP(O2144,Stock[],5,FALSE)</f>
        <v>BE</v>
      </c>
      <c r="G2144" s="33" t="s">
        <v>2676</v>
      </c>
      <c r="H2144" s="38" t="s">
        <v>283</v>
      </c>
      <c r="I2144" s="34" t="s">
        <v>500</v>
      </c>
      <c r="J2144" s="32" t="str">
        <f>VLOOKUP(I2144,Customers[],2,FALSE)</f>
        <v>ကိုသိန်းထွန်းဦး</v>
      </c>
      <c r="K2144" s="32" t="str">
        <f>VLOOKUP(I2144,Customers[],4,FALSE)</f>
        <v>Tharzi</v>
      </c>
      <c r="L2144" s="32" t="str">
        <f>VLOOKUP(Table85[[#This Row],[CustomerID]],Table!H:K,3,0)</f>
        <v>ထနောင်းကုန်း</v>
      </c>
      <c r="M2144" s="32" t="str">
        <f>VLOOKUP(I2144,Customers[],5,FALSE)</f>
        <v>Van-2</v>
      </c>
      <c r="N2144" s="34" t="s">
        <v>9</v>
      </c>
      <c r="O2144" s="37" t="s">
        <v>217</v>
      </c>
      <c r="P2144" s="32" t="str">
        <f>VLOOKUP(O2144,Stock[],2,FALSE)</f>
        <v>လိမ္မော်ဖြူ</v>
      </c>
      <c r="Q2144" s="35">
        <f>VLOOKUP(O2144,Stock[],3,FALSE)</f>
        <v>0.64</v>
      </c>
      <c r="R2144" s="35">
        <f>VLOOKUP(O2144,Stock[],4,FALSE)</f>
        <v>24</v>
      </c>
      <c r="S2144" s="37"/>
      <c r="T2144" s="35">
        <f>(DailySales!$S2144/DailySales!$R2144)+DailySales!$U2144</f>
        <v>3</v>
      </c>
      <c r="U2144" s="37">
        <v>3</v>
      </c>
      <c r="V2144" s="36">
        <f>+DailySales!$T2144*DailySales!$R2144</f>
        <v>72</v>
      </c>
      <c r="W2144" s="36">
        <f>+DailySales!$V2144*DailySales!$Q2144</f>
        <v>46.08</v>
      </c>
      <c r="X2144" s="36">
        <f>VLOOKUP(O2144,Stock[],6,FALSE)</f>
        <v>1330</v>
      </c>
      <c r="Y2144" s="36">
        <f>+DailySales!$V2144*DailySales!$X2144</f>
        <v>95760</v>
      </c>
      <c r="Z2144" s="37"/>
      <c r="AA2144" s="37"/>
      <c r="AB2144" s="37"/>
      <c r="AC2144" s="37"/>
      <c r="AD2144" s="37"/>
      <c r="AE2144" s="77">
        <v>1740</v>
      </c>
      <c r="AF2144" s="87">
        <v>46042</v>
      </c>
      <c r="AG2144" s="39">
        <v>97500</v>
      </c>
      <c r="AH2144" s="87"/>
      <c r="AI2144" s="39"/>
      <c r="AJ2144" s="87"/>
      <c r="AK2144" s="39"/>
      <c r="AL2144" s="34"/>
      <c r="AM2144" s="39"/>
      <c r="AN214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45" spans="1:40" ht="19.5" customHeight="1" x14ac:dyDescent="0.25">
      <c r="A2145" s="32">
        <f t="shared" si="166"/>
        <v>2026</v>
      </c>
      <c r="B2145" s="32">
        <f t="shared" si="167"/>
        <v>1</v>
      </c>
      <c r="C2145" s="25">
        <v>46042</v>
      </c>
      <c r="D2145" s="57">
        <f t="shared" ca="1" si="164"/>
        <v>46097</v>
      </c>
      <c r="E2145" s="57" t="str">
        <f t="shared" ca="1" si="165"/>
        <v>1-Months</v>
      </c>
      <c r="F2145" s="57" t="str">
        <f>VLOOKUP(O2145,Stock[],5,FALSE)</f>
        <v>BE</v>
      </c>
      <c r="G2145" s="33" t="s">
        <v>2677</v>
      </c>
      <c r="H2145" s="38" t="s">
        <v>283</v>
      </c>
      <c r="I2145" s="34" t="s">
        <v>1764</v>
      </c>
      <c r="J2145" s="32" t="str">
        <f>VLOOKUP(I2145,Customers[],2,FALSE)</f>
        <v>မဇင်မာဌေး</v>
      </c>
      <c r="K2145" s="32" t="str">
        <f>VLOOKUP(I2145,Customers[],4,FALSE)</f>
        <v>Tharzi</v>
      </c>
      <c r="L2145" s="32" t="str">
        <f>VLOOKUP(Table85[[#This Row],[CustomerID]],Table!H:K,3,0)</f>
        <v>ကျားပစ်ကန်</v>
      </c>
      <c r="M2145" s="32" t="str">
        <f>VLOOKUP(I2145,Customers[],5,FALSE)</f>
        <v>Van-2</v>
      </c>
      <c r="N2145" s="34" t="s">
        <v>9</v>
      </c>
      <c r="O2145" s="37" t="s">
        <v>217</v>
      </c>
      <c r="P2145" s="32" t="str">
        <f>VLOOKUP(O2145,Stock[],2,FALSE)</f>
        <v>လိမ္မော်ဖြူ</v>
      </c>
      <c r="Q2145" s="35">
        <f>VLOOKUP(O2145,Stock[],3,FALSE)</f>
        <v>0.64</v>
      </c>
      <c r="R2145" s="35">
        <f>VLOOKUP(O2145,Stock[],4,FALSE)</f>
        <v>24</v>
      </c>
      <c r="S2145" s="37"/>
      <c r="T2145" s="35">
        <f>(DailySales!$S2145/DailySales!$R2145)+DailySales!$U2145</f>
        <v>2</v>
      </c>
      <c r="U2145" s="37">
        <v>2</v>
      </c>
      <c r="V2145" s="36">
        <f>+DailySales!$T2145*DailySales!$R2145</f>
        <v>48</v>
      </c>
      <c r="W2145" s="36">
        <f>+DailySales!$V2145*DailySales!$Q2145</f>
        <v>30.72</v>
      </c>
      <c r="X2145" s="36">
        <f>VLOOKUP(O2145,Stock[],6,FALSE)</f>
        <v>1330</v>
      </c>
      <c r="Y2145" s="36">
        <f>+DailySales!$V2145*DailySales!$X2145</f>
        <v>63840</v>
      </c>
      <c r="Z2145" s="37"/>
      <c r="AA2145" s="37"/>
      <c r="AB2145" s="37"/>
      <c r="AC2145" s="37"/>
      <c r="AD2145" s="37"/>
      <c r="AE2145" s="77">
        <v>1160</v>
      </c>
      <c r="AF2145" s="87">
        <v>46042</v>
      </c>
      <c r="AG2145" s="39">
        <v>65000</v>
      </c>
      <c r="AH2145" s="87"/>
      <c r="AI2145" s="39"/>
      <c r="AJ2145" s="87"/>
      <c r="AK2145" s="39"/>
      <c r="AL2145" s="34"/>
      <c r="AM2145" s="39"/>
      <c r="AN214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46" spans="1:40" ht="19.5" customHeight="1" x14ac:dyDescent="0.25">
      <c r="A2146" s="32">
        <f t="shared" si="166"/>
        <v>2026</v>
      </c>
      <c r="B2146" s="32">
        <f t="shared" si="167"/>
        <v>1</v>
      </c>
      <c r="C2146" s="25">
        <v>46042</v>
      </c>
      <c r="D2146" s="57">
        <f t="shared" ca="1" si="164"/>
        <v>46097</v>
      </c>
      <c r="E2146" s="57" t="str">
        <f t="shared" ca="1" si="165"/>
        <v>1-Months</v>
      </c>
      <c r="F2146" s="57" t="str">
        <f>VLOOKUP(O2146,Stock[],5,FALSE)</f>
        <v>BE</v>
      </c>
      <c r="G2146" s="33" t="s">
        <v>2678</v>
      </c>
      <c r="H2146" s="38" t="s">
        <v>283</v>
      </c>
      <c r="I2146" s="34" t="s">
        <v>566</v>
      </c>
      <c r="J2146" s="32" t="str">
        <f>VLOOKUP(I2146,Customers[],2,FALSE)</f>
        <v>မဖြူဖြူဝင်း</v>
      </c>
      <c r="K2146" s="32" t="str">
        <f>VLOOKUP(I2146,Customers[],4,FALSE)</f>
        <v>Tharzi</v>
      </c>
      <c r="L2146" s="32" t="str">
        <f>VLOOKUP(Table85[[#This Row],[CustomerID]],Table!H:K,3,0)</f>
        <v>ကြာပစ်ကန်</v>
      </c>
      <c r="M2146" s="32" t="str">
        <f>VLOOKUP(I2146,Customers[],5,FALSE)</f>
        <v>Van-2</v>
      </c>
      <c r="N2146" s="34" t="s">
        <v>9</v>
      </c>
      <c r="O2146" s="37" t="s">
        <v>217</v>
      </c>
      <c r="P2146" s="32" t="str">
        <f>VLOOKUP(O2146,Stock[],2,FALSE)</f>
        <v>လိမ္မော်ဖြူ</v>
      </c>
      <c r="Q2146" s="35">
        <f>VLOOKUP(O2146,Stock[],3,FALSE)</f>
        <v>0.64</v>
      </c>
      <c r="R2146" s="35">
        <f>VLOOKUP(O2146,Stock[],4,FALSE)</f>
        <v>24</v>
      </c>
      <c r="S2146" s="37"/>
      <c r="T2146" s="35">
        <f>(DailySales!$S2146/DailySales!$R2146)+DailySales!$U2146</f>
        <v>1</v>
      </c>
      <c r="U2146" s="37">
        <v>1</v>
      </c>
      <c r="V2146" s="36">
        <f>+DailySales!$T2146*DailySales!$R2146</f>
        <v>24</v>
      </c>
      <c r="W2146" s="36">
        <f>+DailySales!$V2146*DailySales!$Q2146</f>
        <v>15.36</v>
      </c>
      <c r="X2146" s="36">
        <f>VLOOKUP(O2146,Stock[],6,FALSE)</f>
        <v>1330</v>
      </c>
      <c r="Y2146" s="36">
        <f>+DailySales!$V2146*DailySales!$X2146</f>
        <v>31920</v>
      </c>
      <c r="Z2146" s="37"/>
      <c r="AA2146" s="37"/>
      <c r="AB2146" s="37"/>
      <c r="AC2146" s="37"/>
      <c r="AD2146" s="37"/>
      <c r="AE2146" s="77">
        <v>580</v>
      </c>
      <c r="AF2146" s="87">
        <v>46042</v>
      </c>
      <c r="AG2146" s="39">
        <v>32500</v>
      </c>
      <c r="AH2146" s="87"/>
      <c r="AI2146" s="39"/>
      <c r="AJ2146" s="87"/>
      <c r="AK2146" s="39"/>
      <c r="AL2146" s="34"/>
      <c r="AM2146" s="39"/>
      <c r="AN214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47" spans="1:40" ht="19.5" customHeight="1" x14ac:dyDescent="0.25">
      <c r="A2147" s="32">
        <f t="shared" si="166"/>
        <v>2026</v>
      </c>
      <c r="B2147" s="32">
        <f t="shared" si="167"/>
        <v>1</v>
      </c>
      <c r="C2147" s="25">
        <v>46042</v>
      </c>
      <c r="D2147" s="57">
        <f t="shared" ca="1" si="164"/>
        <v>46097</v>
      </c>
      <c r="E2147" s="57" t="str">
        <f t="shared" ca="1" si="165"/>
        <v>1-Months</v>
      </c>
      <c r="F2147" s="57" t="str">
        <f>VLOOKUP(O2147,Stock[],5,FALSE)</f>
        <v>BE</v>
      </c>
      <c r="G2147" s="33" t="s">
        <v>2678</v>
      </c>
      <c r="H2147" s="38" t="s">
        <v>283</v>
      </c>
      <c r="I2147" s="34" t="s">
        <v>566</v>
      </c>
      <c r="J2147" s="32" t="str">
        <f>VLOOKUP(I2147,Customers[],2,FALSE)</f>
        <v>မဖြူဖြူဝင်း</v>
      </c>
      <c r="K2147" s="32" t="str">
        <f>VLOOKUP(I2147,Customers[],4,FALSE)</f>
        <v>Tharzi</v>
      </c>
      <c r="L2147" s="32" t="str">
        <f>VLOOKUP(Table85[[#This Row],[CustomerID]],Table!H:K,3,0)</f>
        <v>ကြာပစ်ကန်</v>
      </c>
      <c r="M2147" s="32" t="str">
        <f>VLOOKUP(I2147,Customers[],5,FALSE)</f>
        <v>Van-2</v>
      </c>
      <c r="N2147" s="34" t="s">
        <v>9</v>
      </c>
      <c r="O2147" s="37" t="s">
        <v>223</v>
      </c>
      <c r="P2147" s="32" t="str">
        <f>VLOOKUP(O2147,Stock[],2,FALSE)</f>
        <v>ချယ်ရီအရက်သန့်ကော် (.6Ltr)</v>
      </c>
      <c r="Q2147" s="35">
        <f>VLOOKUP(O2147,Stock[],3,FALSE)</f>
        <v>0.6</v>
      </c>
      <c r="R2147" s="35">
        <f>VLOOKUP(O2147,Stock[],4,FALSE)</f>
        <v>24</v>
      </c>
      <c r="S2147" s="37"/>
      <c r="T2147" s="35">
        <f>(DailySales!$S2147/DailySales!$R2147)+DailySales!$U2147</f>
        <v>1</v>
      </c>
      <c r="U2147" s="37">
        <v>1</v>
      </c>
      <c r="V2147" s="36">
        <f>+DailySales!$T2147*DailySales!$R2147</f>
        <v>24</v>
      </c>
      <c r="W2147" s="36">
        <f>+DailySales!$V2147*DailySales!$Q2147</f>
        <v>14.399999999999999</v>
      </c>
      <c r="X2147" s="36">
        <f>VLOOKUP(O2147,Stock[],6,FALSE)</f>
        <v>875</v>
      </c>
      <c r="Y2147" s="36">
        <f>+DailySales!$V2147*DailySales!$X2147</f>
        <v>21000</v>
      </c>
      <c r="Z2147" s="37"/>
      <c r="AA2147" s="37"/>
      <c r="AB2147" s="37"/>
      <c r="AC2147" s="37"/>
      <c r="AD2147" s="37"/>
      <c r="AE2147" s="77">
        <v>600</v>
      </c>
      <c r="AF2147" s="87">
        <v>46042</v>
      </c>
      <c r="AG2147" s="39">
        <v>21600</v>
      </c>
      <c r="AH2147" s="87"/>
      <c r="AI2147" s="39"/>
      <c r="AJ2147" s="87"/>
      <c r="AK2147" s="39"/>
      <c r="AL2147" s="34"/>
      <c r="AM2147" s="39"/>
      <c r="AN214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48" spans="1:40" ht="19.5" customHeight="1" x14ac:dyDescent="0.25">
      <c r="A2148" s="32">
        <f t="shared" si="166"/>
        <v>2026</v>
      </c>
      <c r="B2148" s="32">
        <f t="shared" si="167"/>
        <v>1</v>
      </c>
      <c r="C2148" s="25">
        <v>46042</v>
      </c>
      <c r="D2148" s="57">
        <f t="shared" ca="1" si="164"/>
        <v>46097</v>
      </c>
      <c r="E2148" s="57" t="str">
        <f t="shared" ca="1" si="165"/>
        <v>1-Months</v>
      </c>
      <c r="F2148" s="57" t="str">
        <f>VLOOKUP(O2148,Stock[],5,FALSE)</f>
        <v>BE</v>
      </c>
      <c r="G2148" s="33" t="s">
        <v>2679</v>
      </c>
      <c r="H2148" s="38" t="s">
        <v>283</v>
      </c>
      <c r="I2148" s="34" t="s">
        <v>506</v>
      </c>
      <c r="J2148" s="32" t="str">
        <f>VLOOKUP(I2148,Customers[],2,FALSE)</f>
        <v>တိုးတက်ဝေ</v>
      </c>
      <c r="K2148" s="32" t="str">
        <f>VLOOKUP(I2148,Customers[],4,FALSE)</f>
        <v>Tharzi</v>
      </c>
      <c r="L2148" s="32" t="str">
        <f>VLOOKUP(Table85[[#This Row],[CustomerID]],Table!H:K,3,0)</f>
        <v>သာစည်</v>
      </c>
      <c r="M2148" s="32" t="str">
        <f>VLOOKUP(I2148,Customers[],5,FALSE)</f>
        <v>Van-2</v>
      </c>
      <c r="N2148" s="34" t="s">
        <v>9</v>
      </c>
      <c r="O2148" s="37" t="s">
        <v>1395</v>
      </c>
      <c r="P2148" s="32" t="str">
        <f>VLOOKUP(O2148,Stock[],2,FALSE)</f>
        <v>ရွှေမင်းသားမန်ကျည်းခေါင်ရည်</v>
      </c>
      <c r="Q2148" s="35">
        <f>VLOOKUP(O2148,Stock[],3,FALSE)</f>
        <v>0.64</v>
      </c>
      <c r="R2148" s="35">
        <f>VLOOKUP(O2148,Stock[],4,FALSE)</f>
        <v>14</v>
      </c>
      <c r="S2148" s="37"/>
      <c r="T2148" s="35">
        <f>(DailySales!$S2148/DailySales!$R2148)+DailySales!$U2148</f>
        <v>50</v>
      </c>
      <c r="U2148" s="37">
        <v>50</v>
      </c>
      <c r="V2148" s="36">
        <f>+DailySales!$T2148*DailySales!$R2148</f>
        <v>700</v>
      </c>
      <c r="W2148" s="36">
        <f>+DailySales!$V2148*DailySales!$Q2148</f>
        <v>448</v>
      </c>
      <c r="X2148" s="36">
        <f>VLOOKUP(O2148,Stock[],6,FALSE)</f>
        <v>830</v>
      </c>
      <c r="Y2148" s="36">
        <f>+DailySales!$V2148*DailySales!$X2148</f>
        <v>581000</v>
      </c>
      <c r="Z2148" s="37"/>
      <c r="AA2148" s="37"/>
      <c r="AB2148" s="37"/>
      <c r="AC2148" s="37"/>
      <c r="AD2148" s="37"/>
      <c r="AE2148" s="77">
        <v>17500</v>
      </c>
      <c r="AF2148" s="87">
        <v>46042</v>
      </c>
      <c r="AG2148" s="39">
        <v>598500</v>
      </c>
      <c r="AH2148" s="87"/>
      <c r="AI2148" s="39"/>
      <c r="AJ2148" s="87"/>
      <c r="AK2148" s="39"/>
      <c r="AL2148" s="34"/>
      <c r="AM2148" s="39"/>
      <c r="AN214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49" spans="1:40" ht="19.5" customHeight="1" x14ac:dyDescent="0.25">
      <c r="A2149" s="32">
        <f t="shared" si="166"/>
        <v>2026</v>
      </c>
      <c r="B2149" s="32">
        <f t="shared" si="167"/>
        <v>1</v>
      </c>
      <c r="C2149" s="25">
        <v>46042</v>
      </c>
      <c r="D2149" s="57">
        <f t="shared" ca="1" si="164"/>
        <v>46097</v>
      </c>
      <c r="E2149" s="57" t="str">
        <f t="shared" ca="1" si="165"/>
        <v>1-Months</v>
      </c>
      <c r="F2149" s="57" t="str">
        <f>VLOOKUP(O2149,Stock[],5,FALSE)</f>
        <v>BE</v>
      </c>
      <c r="G2149" s="33" t="s">
        <v>2680</v>
      </c>
      <c r="H2149" s="38" t="s">
        <v>275</v>
      </c>
      <c r="I2149" s="34" t="s">
        <v>990</v>
      </c>
      <c r="J2149" s="32" t="str">
        <f>VLOOKUP(I2149,Customers[],2,FALSE)</f>
        <v>ဦးဝင်းရွှေ</v>
      </c>
      <c r="K2149" s="32" t="str">
        <f>VLOOKUP(I2149,Customers[],4,FALSE)</f>
        <v>Pyawbwe</v>
      </c>
      <c r="L2149" s="32" t="str">
        <f>VLOOKUP(Table85[[#This Row],[CustomerID]],Table!H:K,3,0)</f>
        <v>ဖျင်ဇင်း</v>
      </c>
      <c r="M2149" s="32" t="str">
        <f>VLOOKUP(I2149,Customers[],5,FALSE)</f>
        <v>Van-1</v>
      </c>
      <c r="N2149" s="34" t="s">
        <v>9</v>
      </c>
      <c r="O2149" s="37" t="s">
        <v>220</v>
      </c>
      <c r="P2149" s="32" t="str">
        <f>VLOOKUP(O2149,Stock[],2,FALSE)</f>
        <v>မြန်မာရှောက်ပျား</v>
      </c>
      <c r="Q2149" s="35">
        <f>VLOOKUP(O2149,Stock[],3,FALSE)</f>
        <v>0.64</v>
      </c>
      <c r="R2149" s="35">
        <f>VLOOKUP(O2149,Stock[],4,FALSE)</f>
        <v>14</v>
      </c>
      <c r="S2149" s="37"/>
      <c r="T2149" s="35">
        <f>(DailySales!$S2149/DailySales!$R2149)+DailySales!$U2149</f>
        <v>10</v>
      </c>
      <c r="U2149" s="37">
        <v>10</v>
      </c>
      <c r="V2149" s="36">
        <f>+DailySales!$T2149*DailySales!$R2149</f>
        <v>140</v>
      </c>
      <c r="W2149" s="36">
        <f>+DailySales!$V2149*DailySales!$Q2149</f>
        <v>89.600000000000009</v>
      </c>
      <c r="X2149" s="36">
        <f>VLOOKUP(O2149,Stock[],6,FALSE)</f>
        <v>1370</v>
      </c>
      <c r="Y2149" s="36">
        <f>+DailySales!$V2149*DailySales!$X2149</f>
        <v>191800</v>
      </c>
      <c r="Z2149" s="37"/>
      <c r="AA2149" s="37"/>
      <c r="AB2149" s="37"/>
      <c r="AC2149" s="37"/>
      <c r="AD2149" s="37"/>
      <c r="AE2149" s="77">
        <v>4200</v>
      </c>
      <c r="AF2149" s="87">
        <v>46042</v>
      </c>
      <c r="AG2149" s="39">
        <v>196000</v>
      </c>
      <c r="AH2149" s="87"/>
      <c r="AI2149" s="39"/>
      <c r="AJ2149" s="87"/>
      <c r="AK2149" s="39"/>
      <c r="AL2149" s="34"/>
      <c r="AM2149" s="39"/>
      <c r="AN214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50" spans="1:40" ht="19.5" customHeight="1" x14ac:dyDescent="0.25">
      <c r="A2150" s="32">
        <f t="shared" si="166"/>
        <v>2026</v>
      </c>
      <c r="B2150" s="32">
        <f t="shared" si="167"/>
        <v>1</v>
      </c>
      <c r="C2150" s="25">
        <v>46042</v>
      </c>
      <c r="D2150" s="57">
        <f t="shared" ca="1" si="164"/>
        <v>46097</v>
      </c>
      <c r="E2150" s="57" t="str">
        <f t="shared" ca="1" si="165"/>
        <v>1-Months</v>
      </c>
      <c r="F2150" s="57" t="str">
        <f>VLOOKUP(O2150,Stock[],5,FALSE)</f>
        <v>BE</v>
      </c>
      <c r="G2150" s="33" t="s">
        <v>2680</v>
      </c>
      <c r="H2150" s="38" t="s">
        <v>275</v>
      </c>
      <c r="I2150" s="34" t="s">
        <v>990</v>
      </c>
      <c r="J2150" s="32" t="str">
        <f>VLOOKUP(I2150,Customers[],2,FALSE)</f>
        <v>ဦးဝင်းရွှေ</v>
      </c>
      <c r="K2150" s="32" t="str">
        <f>VLOOKUP(I2150,Customers[],4,FALSE)</f>
        <v>Pyawbwe</v>
      </c>
      <c r="L2150" s="32" t="str">
        <f>VLOOKUP(Table85[[#This Row],[CustomerID]],Table!H:K,3,0)</f>
        <v>ဖျင်ဇင်း</v>
      </c>
      <c r="M2150" s="32" t="str">
        <f>VLOOKUP(I2150,Customers[],5,FALSE)</f>
        <v>Van-1</v>
      </c>
      <c r="N2150" s="34" t="s">
        <v>9</v>
      </c>
      <c r="O2150" s="37" t="s">
        <v>217</v>
      </c>
      <c r="P2150" s="32" t="str">
        <f>VLOOKUP(O2150,Stock[],2,FALSE)</f>
        <v>လိမ္မော်ဖြူ</v>
      </c>
      <c r="Q2150" s="35">
        <f>VLOOKUP(O2150,Stock[],3,FALSE)</f>
        <v>0.64</v>
      </c>
      <c r="R2150" s="35">
        <f>VLOOKUP(O2150,Stock[],4,FALSE)</f>
        <v>24</v>
      </c>
      <c r="S2150" s="37"/>
      <c r="T2150" s="35">
        <f>(DailySales!$S2150/DailySales!$R2150)+DailySales!$U2150</f>
        <v>3</v>
      </c>
      <c r="U2150" s="37">
        <v>3</v>
      </c>
      <c r="V2150" s="36">
        <f>+DailySales!$T2150*DailySales!$R2150</f>
        <v>72</v>
      </c>
      <c r="W2150" s="36">
        <f>+DailySales!$V2150*DailySales!$Q2150</f>
        <v>46.08</v>
      </c>
      <c r="X2150" s="36">
        <f>VLOOKUP(O2150,Stock[],6,FALSE)</f>
        <v>1330</v>
      </c>
      <c r="Y2150" s="36">
        <f>+DailySales!$V2150*DailySales!$X2150</f>
        <v>95760</v>
      </c>
      <c r="Z2150" s="37"/>
      <c r="AA2150" s="37"/>
      <c r="AB2150" s="37"/>
      <c r="AC2150" s="37"/>
      <c r="AD2150" s="37"/>
      <c r="AE2150" s="77">
        <v>1740</v>
      </c>
      <c r="AF2150" s="87">
        <v>46042</v>
      </c>
      <c r="AG2150" s="39">
        <v>97500</v>
      </c>
      <c r="AH2150" s="87"/>
      <c r="AI2150" s="39"/>
      <c r="AJ2150" s="87"/>
      <c r="AK2150" s="39"/>
      <c r="AL2150" s="34"/>
      <c r="AM2150" s="39"/>
      <c r="AN215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51" spans="1:40" ht="19.5" customHeight="1" x14ac:dyDescent="0.25">
      <c r="A2151" s="32">
        <f t="shared" si="166"/>
        <v>2026</v>
      </c>
      <c r="B2151" s="32">
        <f t="shared" si="167"/>
        <v>1</v>
      </c>
      <c r="C2151" s="25">
        <v>46042</v>
      </c>
      <c r="D2151" s="57">
        <f t="shared" ca="1" si="164"/>
        <v>46097</v>
      </c>
      <c r="E2151" s="57" t="str">
        <f t="shared" ca="1" si="165"/>
        <v>1-Months</v>
      </c>
      <c r="F2151" s="57" t="str">
        <f>VLOOKUP(O2151,Stock[],5,FALSE)</f>
        <v>BE</v>
      </c>
      <c r="G2151" s="33" t="s">
        <v>2681</v>
      </c>
      <c r="H2151" s="38" t="s">
        <v>275</v>
      </c>
      <c r="I2151" s="34" t="s">
        <v>1503</v>
      </c>
      <c r="J2151" s="32" t="str">
        <f>VLOOKUP(I2151,Customers[],2,FALSE)</f>
        <v>ကိုသိန်းဇော်</v>
      </c>
      <c r="K2151" s="32" t="str">
        <f>VLOOKUP(I2151,Customers[],4,FALSE)</f>
        <v>Pyawbwe</v>
      </c>
      <c r="L2151" s="32" t="str">
        <f>VLOOKUP(Table85[[#This Row],[CustomerID]],Table!H:K,3,0)</f>
        <v>ကန်တဲ</v>
      </c>
      <c r="M2151" s="32" t="str">
        <f>VLOOKUP(I2151,Customers[],5,FALSE)</f>
        <v>Van-1</v>
      </c>
      <c r="N2151" s="34" t="s">
        <v>9</v>
      </c>
      <c r="O2151" s="37" t="s">
        <v>208</v>
      </c>
      <c r="P2151" s="32" t="str">
        <f>VLOOKUP(O2151,Stock[],2,FALSE)</f>
        <v>ဇေယျဝတီ Red</v>
      </c>
      <c r="Q2151" s="35">
        <f>VLOOKUP(O2151,Stock[],3,FALSE)</f>
        <v>0.7</v>
      </c>
      <c r="R2151" s="35">
        <f>VLOOKUP(O2151,Stock[],4,FALSE)</f>
        <v>12</v>
      </c>
      <c r="S2151" s="37"/>
      <c r="T2151" s="35">
        <f>(DailySales!$S2151/DailySales!$R2151)+DailySales!$U2151</f>
        <v>80</v>
      </c>
      <c r="U2151" s="37">
        <v>80</v>
      </c>
      <c r="V2151" s="36">
        <f>+DailySales!$T2151*DailySales!$R2151</f>
        <v>960</v>
      </c>
      <c r="W2151" s="36">
        <f>+DailySales!$V2151*DailySales!$Q2151</f>
        <v>672</v>
      </c>
      <c r="X2151" s="36">
        <f>VLOOKUP(O2151,Stock[],6,FALSE)</f>
        <v>1800</v>
      </c>
      <c r="Y2151" s="36">
        <f>+DailySales!$V2151*DailySales!$X2151</f>
        <v>1728000</v>
      </c>
      <c r="Z2151" s="37"/>
      <c r="AA2151" s="37"/>
      <c r="AB2151" s="37"/>
      <c r="AC2151" s="37"/>
      <c r="AD2151" s="37"/>
      <c r="AE2151" s="77">
        <v>28000</v>
      </c>
      <c r="AF2151" s="87">
        <v>46042</v>
      </c>
      <c r="AG2151" s="39">
        <v>1756000</v>
      </c>
      <c r="AH2151" s="87"/>
      <c r="AI2151" s="39"/>
      <c r="AJ2151" s="87"/>
      <c r="AK2151" s="39"/>
      <c r="AL2151" s="34"/>
      <c r="AM2151" s="39"/>
      <c r="AN215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52" spans="1:40" ht="19.5" customHeight="1" x14ac:dyDescent="0.25">
      <c r="A2152" s="32">
        <f t="shared" si="166"/>
        <v>2026</v>
      </c>
      <c r="B2152" s="32">
        <f t="shared" si="167"/>
        <v>1</v>
      </c>
      <c r="C2152" s="25">
        <v>46042</v>
      </c>
      <c r="D2152" s="57">
        <f t="shared" ca="1" si="164"/>
        <v>46097</v>
      </c>
      <c r="E2152" s="57" t="str">
        <f t="shared" ca="1" si="165"/>
        <v>1-Months</v>
      </c>
      <c r="F2152" s="57" t="str">
        <f>VLOOKUP(O2152,Stock[],5,FALSE)</f>
        <v>BE</v>
      </c>
      <c r="G2152" s="33" t="s">
        <v>2681</v>
      </c>
      <c r="H2152" s="38" t="s">
        <v>275</v>
      </c>
      <c r="I2152" s="34" t="s">
        <v>1503</v>
      </c>
      <c r="J2152" s="32" t="str">
        <f>VLOOKUP(I2152,Customers[],2,FALSE)</f>
        <v>ကိုသိန်းဇော်</v>
      </c>
      <c r="K2152" s="32" t="str">
        <f>VLOOKUP(I2152,Customers[],4,FALSE)</f>
        <v>Pyawbwe</v>
      </c>
      <c r="L2152" s="32" t="str">
        <f>VLOOKUP(Table85[[#This Row],[CustomerID]],Table!H:K,3,0)</f>
        <v>ကန်တဲ</v>
      </c>
      <c r="M2152" s="32" t="str">
        <f>VLOOKUP(I2152,Customers[],5,FALSE)</f>
        <v>Van-1</v>
      </c>
      <c r="N2152" s="34" t="s">
        <v>9</v>
      </c>
      <c r="O2152" s="37" t="s">
        <v>2465</v>
      </c>
      <c r="P2152" s="32" t="str">
        <f>VLOOKUP(O2152,Stock[],2,FALSE)</f>
        <v>မိုးနဲကွန်ကီး</v>
      </c>
      <c r="Q2152" s="35">
        <f>VLOOKUP(O2152,Stock[],3,FALSE)</f>
        <v>0.64</v>
      </c>
      <c r="R2152" s="35">
        <f>VLOOKUP(O2152,Stock[],4,FALSE)</f>
        <v>14</v>
      </c>
      <c r="S2152" s="37"/>
      <c r="T2152" s="35">
        <f>(DailySales!$S2152/DailySales!$R2152)+DailySales!$U2152</f>
        <v>5</v>
      </c>
      <c r="U2152" s="37">
        <v>5</v>
      </c>
      <c r="V2152" s="36">
        <f>+DailySales!$T2152*DailySales!$R2152</f>
        <v>70</v>
      </c>
      <c r="W2152" s="36">
        <f>+DailySales!$V2152*DailySales!$Q2152</f>
        <v>44.800000000000004</v>
      </c>
      <c r="X2152" s="36">
        <f>VLOOKUP(O2152,Stock[],6,FALSE)</f>
        <v>1700</v>
      </c>
      <c r="Y2152" s="36">
        <f>+DailySales!$V2152*DailySales!$X2152</f>
        <v>119000</v>
      </c>
      <c r="Z2152" s="37"/>
      <c r="AA2152" s="37"/>
      <c r="AB2152" s="37"/>
      <c r="AC2152" s="37"/>
      <c r="AD2152" s="37"/>
      <c r="AE2152" s="77"/>
      <c r="AF2152" s="87">
        <v>46042</v>
      </c>
      <c r="AG2152" s="39">
        <v>119000</v>
      </c>
      <c r="AH2152" s="87"/>
      <c r="AI2152" s="39"/>
      <c r="AJ2152" s="87"/>
      <c r="AK2152" s="39"/>
      <c r="AL2152" s="34"/>
      <c r="AM2152" s="39"/>
      <c r="AN215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53" spans="1:40" ht="19.5" customHeight="1" x14ac:dyDescent="0.25">
      <c r="A2153" s="32">
        <f t="shared" si="166"/>
        <v>2026</v>
      </c>
      <c r="B2153" s="32">
        <f t="shared" si="167"/>
        <v>1</v>
      </c>
      <c r="C2153" s="25">
        <v>46042</v>
      </c>
      <c r="D2153" s="57">
        <f t="shared" ca="1" si="164"/>
        <v>46097</v>
      </c>
      <c r="E2153" s="57" t="str">
        <f t="shared" ca="1" si="165"/>
        <v>1-Months</v>
      </c>
      <c r="F2153" s="57" t="str">
        <f>VLOOKUP(O2153,Stock[],5,FALSE)</f>
        <v>BE</v>
      </c>
      <c r="G2153" s="33" t="s">
        <v>2681</v>
      </c>
      <c r="H2153" s="38" t="s">
        <v>275</v>
      </c>
      <c r="I2153" s="34" t="s">
        <v>1503</v>
      </c>
      <c r="J2153" s="32" t="str">
        <f>VLOOKUP(I2153,Customers[],2,FALSE)</f>
        <v>ကိုသိန်းဇော်</v>
      </c>
      <c r="K2153" s="32" t="str">
        <f>VLOOKUP(I2153,Customers[],4,FALSE)</f>
        <v>Pyawbwe</v>
      </c>
      <c r="L2153" s="32" t="str">
        <f>VLOOKUP(Table85[[#This Row],[CustomerID]],Table!H:K,3,0)</f>
        <v>ကန်တဲ</v>
      </c>
      <c r="M2153" s="32" t="str">
        <f>VLOOKUP(I2153,Customers[],5,FALSE)</f>
        <v>Van-1</v>
      </c>
      <c r="N2153" s="34" t="s">
        <v>9</v>
      </c>
      <c r="O2153" s="37" t="s">
        <v>220</v>
      </c>
      <c r="P2153" s="32" t="str">
        <f>VLOOKUP(O2153,Stock[],2,FALSE)</f>
        <v>မြန်မာရှောက်ပျား</v>
      </c>
      <c r="Q2153" s="35">
        <f>VLOOKUP(O2153,Stock[],3,FALSE)</f>
        <v>0.64</v>
      </c>
      <c r="R2153" s="35">
        <f>VLOOKUP(O2153,Stock[],4,FALSE)</f>
        <v>14</v>
      </c>
      <c r="S2153" s="37"/>
      <c r="T2153" s="35">
        <f>(DailySales!$S2153/DailySales!$R2153)+DailySales!$U2153</f>
        <v>5</v>
      </c>
      <c r="U2153" s="37">
        <v>5</v>
      </c>
      <c r="V2153" s="36">
        <f>+DailySales!$T2153*DailySales!$R2153</f>
        <v>70</v>
      </c>
      <c r="W2153" s="36">
        <f>+DailySales!$V2153*DailySales!$Q2153</f>
        <v>44.800000000000004</v>
      </c>
      <c r="X2153" s="36">
        <f>VLOOKUP(O2153,Stock[],6,FALSE)</f>
        <v>1370</v>
      </c>
      <c r="Y2153" s="36">
        <f>+DailySales!$V2153*DailySales!$X2153</f>
        <v>95900</v>
      </c>
      <c r="Z2153" s="37"/>
      <c r="AA2153" s="37"/>
      <c r="AB2153" s="37"/>
      <c r="AC2153" s="37"/>
      <c r="AD2153" s="37"/>
      <c r="AE2153" s="77">
        <v>2100</v>
      </c>
      <c r="AF2153" s="87">
        <v>46042</v>
      </c>
      <c r="AG2153" s="39">
        <v>98000</v>
      </c>
      <c r="AH2153" s="87"/>
      <c r="AI2153" s="39"/>
      <c r="AJ2153" s="87"/>
      <c r="AK2153" s="39"/>
      <c r="AL2153" s="34"/>
      <c r="AM2153" s="39"/>
      <c r="AN215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54" spans="1:40" ht="19.5" customHeight="1" x14ac:dyDescent="0.25">
      <c r="A2154" s="32">
        <f t="shared" si="166"/>
        <v>2026</v>
      </c>
      <c r="B2154" s="32">
        <f t="shared" si="167"/>
        <v>1</v>
      </c>
      <c r="C2154" s="25">
        <v>46042</v>
      </c>
      <c r="D2154" s="57">
        <f t="shared" ca="1" si="164"/>
        <v>46097</v>
      </c>
      <c r="E2154" s="57" t="str">
        <f t="shared" ca="1" si="165"/>
        <v>1-Months</v>
      </c>
      <c r="F2154" s="57" t="str">
        <f>VLOOKUP(O2154,Stock[],5,FALSE)</f>
        <v>BE</v>
      </c>
      <c r="G2154" s="33" t="s">
        <v>2682</v>
      </c>
      <c r="H2154" s="38" t="s">
        <v>275</v>
      </c>
      <c r="I2154" s="34" t="s">
        <v>1066</v>
      </c>
      <c r="J2154" s="32" t="str">
        <f>VLOOKUP(I2154,Customers[],2,FALSE)</f>
        <v>ခင် (ရောင်းဝယ်ရေး)</v>
      </c>
      <c r="K2154" s="32" t="str">
        <f>VLOOKUP(I2154,Customers[],4,FALSE)</f>
        <v>Pyawbwe</v>
      </c>
      <c r="L2154" s="32" t="str">
        <f>VLOOKUP(Table85[[#This Row],[CustomerID]],Table!H:K,3,0)</f>
        <v>ပျော်ဘွယ်</v>
      </c>
      <c r="M2154" s="32" t="str">
        <f>VLOOKUP(I2154,Customers[],5,FALSE)</f>
        <v>Van-1</v>
      </c>
      <c r="N2154" s="34" t="s">
        <v>9</v>
      </c>
      <c r="O2154" s="37" t="s">
        <v>225</v>
      </c>
      <c r="P2154" s="32" t="str">
        <f>VLOOKUP(O2154,Stock[],2,FALSE)</f>
        <v>ချယ်ရီသံပုရာအရက်သန့်ကော် (1Ltr)</v>
      </c>
      <c r="Q2154" s="35">
        <f>VLOOKUP(O2154,Stock[],3,FALSE)</f>
        <v>1</v>
      </c>
      <c r="R2154" s="35">
        <f>VLOOKUP(O2154,Stock[],4,FALSE)</f>
        <v>12</v>
      </c>
      <c r="S2154" s="37"/>
      <c r="T2154" s="35">
        <f>(DailySales!$S2154/DailySales!$R2154)+DailySales!$U2154</f>
        <v>10</v>
      </c>
      <c r="U2154" s="37">
        <v>10</v>
      </c>
      <c r="V2154" s="36">
        <f>+DailySales!$T2154*DailySales!$R2154</f>
        <v>120</v>
      </c>
      <c r="W2154" s="36">
        <f>+DailySales!$V2154*DailySales!$Q2154</f>
        <v>120</v>
      </c>
      <c r="X2154" s="36">
        <f>VLOOKUP(O2154,Stock[],6,FALSE)</f>
        <v>1260</v>
      </c>
      <c r="Y2154" s="36">
        <f>+DailySales!$V2154*DailySales!$X2154</f>
        <v>151200</v>
      </c>
      <c r="Z2154" s="37"/>
      <c r="AA2154" s="37"/>
      <c r="AB2154" s="37"/>
      <c r="AC2154" s="37"/>
      <c r="AD2154" s="37"/>
      <c r="AE2154" s="77">
        <v>3800</v>
      </c>
      <c r="AF2154" s="87">
        <v>46042</v>
      </c>
      <c r="AG2154" s="39">
        <v>155000</v>
      </c>
      <c r="AH2154" s="87"/>
      <c r="AI2154" s="39"/>
      <c r="AJ2154" s="87"/>
      <c r="AK2154" s="39"/>
      <c r="AL2154" s="34"/>
      <c r="AM2154" s="39"/>
      <c r="AN215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55" spans="1:40" ht="19.5" customHeight="1" x14ac:dyDescent="0.25">
      <c r="A2155" s="32">
        <f t="shared" si="166"/>
        <v>2026</v>
      </c>
      <c r="B2155" s="32">
        <f t="shared" si="167"/>
        <v>1</v>
      </c>
      <c r="C2155" s="25">
        <v>46042</v>
      </c>
      <c r="D2155" s="57">
        <f t="shared" ca="1" si="164"/>
        <v>46097</v>
      </c>
      <c r="E2155" s="57" t="str">
        <f t="shared" ca="1" si="165"/>
        <v>1-Months</v>
      </c>
      <c r="F2155" s="57" t="str">
        <f>VLOOKUP(O2155,Stock[],5,FALSE)</f>
        <v>BE</v>
      </c>
      <c r="G2155" s="33" t="s">
        <v>2682</v>
      </c>
      <c r="H2155" s="38" t="s">
        <v>275</v>
      </c>
      <c r="I2155" s="34" t="s">
        <v>1066</v>
      </c>
      <c r="J2155" s="32" t="str">
        <f>VLOOKUP(I2155,Customers[],2,FALSE)</f>
        <v>ခင် (ရောင်းဝယ်ရေး)</v>
      </c>
      <c r="K2155" s="32" t="str">
        <f>VLOOKUP(I2155,Customers[],4,FALSE)</f>
        <v>Pyawbwe</v>
      </c>
      <c r="L2155" s="32" t="str">
        <f>VLOOKUP(Table85[[#This Row],[CustomerID]],Table!H:K,3,0)</f>
        <v>ပျော်ဘွယ်</v>
      </c>
      <c r="M2155" s="32" t="str">
        <f>VLOOKUP(I2155,Customers[],5,FALSE)</f>
        <v>Van-1</v>
      </c>
      <c r="N2155" s="34" t="s">
        <v>9</v>
      </c>
      <c r="O2155" s="37" t="s">
        <v>205</v>
      </c>
      <c r="P2155" s="32" t="str">
        <f>VLOOKUP(O2155,Stock[],2,FALSE)</f>
        <v>ကောင်းကြည် ကော် 25%  (1Ltr )</v>
      </c>
      <c r="Q2155" s="35">
        <f>VLOOKUP(O2155,Stock[],3,FALSE)</f>
        <v>1</v>
      </c>
      <c r="R2155" s="35">
        <f>VLOOKUP(O2155,Stock[],4,FALSE)</f>
        <v>12</v>
      </c>
      <c r="S2155" s="37"/>
      <c r="T2155" s="35">
        <f>(DailySales!$S2155/DailySales!$R2155)+DailySales!$U2155</f>
        <v>10</v>
      </c>
      <c r="U2155" s="37">
        <v>10</v>
      </c>
      <c r="V2155" s="36">
        <f>+DailySales!$T2155*DailySales!$R2155</f>
        <v>120</v>
      </c>
      <c r="W2155" s="36">
        <f>+DailySales!$V2155*DailySales!$Q2155</f>
        <v>120</v>
      </c>
      <c r="X2155" s="36">
        <f>VLOOKUP(O2155,Stock[],6,FALSE)</f>
        <v>1530</v>
      </c>
      <c r="Y2155" s="36">
        <f>+DailySales!$V2155*DailySales!$X2155</f>
        <v>183600</v>
      </c>
      <c r="Z2155" s="37"/>
      <c r="AA2155" s="37"/>
      <c r="AB2155" s="37"/>
      <c r="AC2155" s="37"/>
      <c r="AD2155" s="37"/>
      <c r="AE2155" s="77">
        <v>3400</v>
      </c>
      <c r="AF2155" s="87">
        <v>46042</v>
      </c>
      <c r="AG2155" s="39">
        <v>187000</v>
      </c>
      <c r="AH2155" s="87"/>
      <c r="AI2155" s="39"/>
      <c r="AJ2155" s="87"/>
      <c r="AK2155" s="39"/>
      <c r="AL2155" s="34"/>
      <c r="AM2155" s="39"/>
      <c r="AN215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56" spans="1:40" ht="19.5" customHeight="1" x14ac:dyDescent="0.25">
      <c r="A2156" s="32">
        <f t="shared" si="166"/>
        <v>2026</v>
      </c>
      <c r="B2156" s="32">
        <f t="shared" si="167"/>
        <v>1</v>
      </c>
      <c r="C2156" s="25">
        <v>46042</v>
      </c>
      <c r="D2156" s="57">
        <f t="shared" ca="1" si="164"/>
        <v>46097</v>
      </c>
      <c r="E2156" s="57" t="str">
        <f t="shared" ca="1" si="165"/>
        <v>1-Months</v>
      </c>
      <c r="F2156" s="57" t="str">
        <f>VLOOKUP(O2156,Stock[],5,FALSE)</f>
        <v>BE</v>
      </c>
      <c r="G2156" s="33" t="s">
        <v>2683</v>
      </c>
      <c r="H2156" s="38" t="s">
        <v>275</v>
      </c>
      <c r="I2156" s="34" t="s">
        <v>1264</v>
      </c>
      <c r="J2156" s="32" t="str">
        <f>VLOOKUP(I2156,Customers[],2,FALSE)</f>
        <v>မမိုး</v>
      </c>
      <c r="K2156" s="32" t="str">
        <f>VLOOKUP(I2156,Customers[],4,FALSE)</f>
        <v>Pyawbwe</v>
      </c>
      <c r="L2156" s="32" t="str">
        <f>VLOOKUP(Table85[[#This Row],[CustomerID]],Table!H:K,3,0)</f>
        <v>တလင်းကုန်း</v>
      </c>
      <c r="M2156" s="32" t="str">
        <f>VLOOKUP(I2156,Customers[],5,FALSE)</f>
        <v>Van-1</v>
      </c>
      <c r="N2156" s="34" t="s">
        <v>9</v>
      </c>
      <c r="O2156" s="37" t="s">
        <v>2465</v>
      </c>
      <c r="P2156" s="32" t="str">
        <f>VLOOKUP(O2156,Stock[],2,FALSE)</f>
        <v>မိုးနဲကွန်ကီး</v>
      </c>
      <c r="Q2156" s="35">
        <f>VLOOKUP(O2156,Stock[],3,FALSE)</f>
        <v>0.64</v>
      </c>
      <c r="R2156" s="35">
        <f>VLOOKUP(O2156,Stock[],4,FALSE)</f>
        <v>14</v>
      </c>
      <c r="S2156" s="37"/>
      <c r="T2156" s="35">
        <f>(DailySales!$S2156/DailySales!$R2156)+DailySales!$U2156</f>
        <v>1</v>
      </c>
      <c r="U2156" s="37">
        <v>1</v>
      </c>
      <c r="V2156" s="36">
        <f>+DailySales!$T2156*DailySales!$R2156</f>
        <v>14</v>
      </c>
      <c r="W2156" s="36">
        <f>+DailySales!$V2156*DailySales!$Q2156</f>
        <v>8.9600000000000009</v>
      </c>
      <c r="X2156" s="36">
        <f>VLOOKUP(O2156,Stock[],6,FALSE)</f>
        <v>1700</v>
      </c>
      <c r="Y2156" s="36">
        <f>+DailySales!$V2156*DailySales!$X2156</f>
        <v>23800</v>
      </c>
      <c r="Z2156" s="37"/>
      <c r="AA2156" s="37"/>
      <c r="AB2156" s="37"/>
      <c r="AC2156" s="37"/>
      <c r="AD2156" s="37"/>
      <c r="AE2156" s="77">
        <v>350</v>
      </c>
      <c r="AF2156" s="87">
        <v>46042</v>
      </c>
      <c r="AG2156" s="39">
        <v>24150</v>
      </c>
      <c r="AH2156" s="87"/>
      <c r="AI2156" s="39"/>
      <c r="AJ2156" s="87"/>
      <c r="AK2156" s="39"/>
      <c r="AL2156" s="34"/>
      <c r="AM2156" s="39"/>
      <c r="AN215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57" spans="1:40" ht="19.5" customHeight="1" x14ac:dyDescent="0.25">
      <c r="A2157" s="32">
        <f t="shared" si="166"/>
        <v>2026</v>
      </c>
      <c r="B2157" s="32">
        <f t="shared" si="167"/>
        <v>1</v>
      </c>
      <c r="C2157" s="25">
        <v>46042</v>
      </c>
      <c r="D2157" s="57">
        <f t="shared" ca="1" si="164"/>
        <v>46097</v>
      </c>
      <c r="E2157" s="57" t="str">
        <f t="shared" ca="1" si="165"/>
        <v>1-Months</v>
      </c>
      <c r="F2157" s="57" t="str">
        <f>VLOOKUP(O2157,Stock[],5,FALSE)</f>
        <v>BE</v>
      </c>
      <c r="G2157" s="33" t="s">
        <v>2684</v>
      </c>
      <c r="H2157" s="38"/>
      <c r="I2157" s="34" t="s">
        <v>201</v>
      </c>
      <c r="J2157" s="32" t="str">
        <f>VLOOKUP(I2157,Customers[],2,FALSE)</f>
        <v>ဦးအောင်မိုး(ကောင်းသန့်)</v>
      </c>
      <c r="K2157" s="32" t="str">
        <f>VLOOKUP(I2157,Customers[],4,FALSE)</f>
        <v>Meiktila</v>
      </c>
      <c r="L2157" s="32" t="str">
        <f>VLOOKUP(Table85[[#This Row],[CustomerID]],Table!H:K,3,0)</f>
        <v>မိတ္ထီလာ</v>
      </c>
      <c r="M2157" s="32" t="str">
        <f>VLOOKUP(I2157,Customers[],5,FALSE)</f>
        <v>WholeSales/Contract</v>
      </c>
      <c r="N2157" s="34" t="s">
        <v>10</v>
      </c>
      <c r="O2157" s="37" t="s">
        <v>240</v>
      </c>
      <c r="P2157" s="32" t="str">
        <f>VLOOKUP(O2157,Stock[],2,FALSE)</f>
        <v>သံပုရာအရက်</v>
      </c>
      <c r="Q2157" s="35">
        <f>VLOOKUP(O2157,Stock[],3,FALSE)</f>
        <v>0.64</v>
      </c>
      <c r="R2157" s="35">
        <f>VLOOKUP(O2157,Stock[],4,FALSE)</f>
        <v>14</v>
      </c>
      <c r="S2157" s="37"/>
      <c r="T2157" s="35">
        <f>(DailySales!$S2157/DailySales!$R2157)+DailySales!$U2157</f>
        <v>15</v>
      </c>
      <c r="U2157" s="37">
        <v>15</v>
      </c>
      <c r="V2157" s="36">
        <f>+DailySales!$T2157*DailySales!$R2157</f>
        <v>210</v>
      </c>
      <c r="W2157" s="36">
        <f>+DailySales!$V2157*DailySales!$Q2157</f>
        <v>134.4</v>
      </c>
      <c r="X2157" s="36">
        <f>VLOOKUP(O2157,Stock[],6,FALSE)</f>
        <v>1330</v>
      </c>
      <c r="Y2157" s="36">
        <f>+DailySales!$V2157*DailySales!$X2157</f>
        <v>279300</v>
      </c>
      <c r="Z2157" s="37"/>
      <c r="AA2157" s="37"/>
      <c r="AB2157" s="37"/>
      <c r="AC2157" s="37"/>
      <c r="AD2157" s="37"/>
      <c r="AE2157" s="77"/>
      <c r="AF2157" s="87"/>
      <c r="AG2157" s="39"/>
      <c r="AH2157" s="87"/>
      <c r="AI2157" s="39"/>
      <c r="AJ2157" s="87">
        <v>46044</v>
      </c>
      <c r="AK2157" s="39">
        <v>279300</v>
      </c>
      <c r="AL2157" s="34"/>
      <c r="AM2157" s="39"/>
      <c r="AN215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58" spans="1:40" ht="19.5" customHeight="1" x14ac:dyDescent="0.25">
      <c r="A2158" s="32">
        <f t="shared" si="166"/>
        <v>2026</v>
      </c>
      <c r="B2158" s="32">
        <f t="shared" si="167"/>
        <v>1</v>
      </c>
      <c r="C2158" s="25">
        <v>46042</v>
      </c>
      <c r="D2158" s="57">
        <f t="shared" ca="1" si="164"/>
        <v>46097</v>
      </c>
      <c r="E2158" s="57" t="str">
        <f t="shared" ca="1" si="165"/>
        <v>1-Months</v>
      </c>
      <c r="F2158" s="57" t="str">
        <f>VLOOKUP(O2158,Stock[],5,FALSE)</f>
        <v>BE</v>
      </c>
      <c r="G2158" s="33" t="s">
        <v>2684</v>
      </c>
      <c r="H2158" s="38"/>
      <c r="I2158" s="34" t="s">
        <v>201</v>
      </c>
      <c r="J2158" s="32" t="str">
        <f>VLOOKUP(I2158,Customers[],2,FALSE)</f>
        <v>ဦးအောင်မိုး(ကောင်းသန့်)</v>
      </c>
      <c r="K2158" s="32" t="str">
        <f>VLOOKUP(I2158,Customers[],4,FALSE)</f>
        <v>Meiktila</v>
      </c>
      <c r="L2158" s="32" t="str">
        <f>VLOOKUP(Table85[[#This Row],[CustomerID]],Table!H:K,3,0)</f>
        <v>မိတ္ထီလာ</v>
      </c>
      <c r="M2158" s="32" t="str">
        <f>VLOOKUP(I2158,Customers[],5,FALSE)</f>
        <v>WholeSales/Contract</v>
      </c>
      <c r="N2158" s="34" t="s">
        <v>10</v>
      </c>
      <c r="O2158" s="37" t="s">
        <v>220</v>
      </c>
      <c r="P2158" s="32" t="str">
        <f>VLOOKUP(O2158,Stock[],2,FALSE)</f>
        <v>မြန်မာရှောက်ပျား</v>
      </c>
      <c r="Q2158" s="35">
        <f>VLOOKUP(O2158,Stock[],3,FALSE)</f>
        <v>0.64</v>
      </c>
      <c r="R2158" s="35">
        <f>VLOOKUP(O2158,Stock[],4,FALSE)</f>
        <v>14</v>
      </c>
      <c r="S2158" s="37"/>
      <c r="T2158" s="35">
        <f>(DailySales!$S2158/DailySales!$R2158)+DailySales!$U2158</f>
        <v>10</v>
      </c>
      <c r="U2158" s="37">
        <v>10</v>
      </c>
      <c r="V2158" s="36">
        <f>+DailySales!$T2158*DailySales!$R2158</f>
        <v>140</v>
      </c>
      <c r="W2158" s="36">
        <f>+DailySales!$V2158*DailySales!$Q2158</f>
        <v>89.600000000000009</v>
      </c>
      <c r="X2158" s="36">
        <f>VLOOKUP(O2158,Stock[],6,FALSE)</f>
        <v>1370</v>
      </c>
      <c r="Y2158" s="36">
        <f>+DailySales!$V2158*DailySales!$X2158</f>
        <v>191800</v>
      </c>
      <c r="Z2158" s="37"/>
      <c r="AA2158" s="37"/>
      <c r="AB2158" s="37"/>
      <c r="AC2158" s="37"/>
      <c r="AD2158" s="37"/>
      <c r="AE2158" s="77"/>
      <c r="AF2158" s="87"/>
      <c r="AG2158" s="39"/>
      <c r="AH2158" s="87"/>
      <c r="AI2158" s="39"/>
      <c r="AJ2158" s="87">
        <v>46044</v>
      </c>
      <c r="AK2158" s="39">
        <v>191800</v>
      </c>
      <c r="AL2158" s="34"/>
      <c r="AM2158" s="39"/>
      <c r="AN215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59" spans="1:40" ht="19.5" customHeight="1" x14ac:dyDescent="0.25">
      <c r="A2159" s="32">
        <f t="shared" si="166"/>
        <v>2026</v>
      </c>
      <c r="B2159" s="32">
        <f t="shared" si="167"/>
        <v>1</v>
      </c>
      <c r="C2159" s="25">
        <v>46042</v>
      </c>
      <c r="D2159" s="57">
        <f t="shared" ca="1" si="164"/>
        <v>46097</v>
      </c>
      <c r="E2159" s="57" t="str">
        <f t="shared" ca="1" si="165"/>
        <v>1-Months</v>
      </c>
      <c r="F2159" s="57" t="str">
        <f>VLOOKUP(O2159,Stock[],5,FALSE)</f>
        <v>BE</v>
      </c>
      <c r="G2159" s="33" t="s">
        <v>2684</v>
      </c>
      <c r="H2159" s="38"/>
      <c r="I2159" s="34" t="s">
        <v>201</v>
      </c>
      <c r="J2159" s="32" t="str">
        <f>VLOOKUP(I2159,Customers[],2,FALSE)</f>
        <v>ဦးအောင်မိုး(ကောင်းသန့်)</v>
      </c>
      <c r="K2159" s="32" t="str">
        <f>VLOOKUP(I2159,Customers[],4,FALSE)</f>
        <v>Meiktila</v>
      </c>
      <c r="L2159" s="32" t="str">
        <f>VLOOKUP(Table85[[#This Row],[CustomerID]],Table!H:K,3,0)</f>
        <v>မိတ္ထီလာ</v>
      </c>
      <c r="M2159" s="32" t="str">
        <f>VLOOKUP(I2159,Customers[],5,FALSE)</f>
        <v>WholeSales/Contract</v>
      </c>
      <c r="N2159" s="34" t="s">
        <v>10</v>
      </c>
      <c r="O2159" s="37" t="s">
        <v>217</v>
      </c>
      <c r="P2159" s="32" t="str">
        <f>VLOOKUP(O2159,Stock[],2,FALSE)</f>
        <v>လိမ္မော်ဖြူ</v>
      </c>
      <c r="Q2159" s="35">
        <f>VLOOKUP(O2159,Stock[],3,FALSE)</f>
        <v>0.64</v>
      </c>
      <c r="R2159" s="35">
        <f>VLOOKUP(O2159,Stock[],4,FALSE)</f>
        <v>24</v>
      </c>
      <c r="S2159" s="37"/>
      <c r="T2159" s="35">
        <f>(DailySales!$S2159/DailySales!$R2159)+DailySales!$U2159</f>
        <v>10</v>
      </c>
      <c r="U2159" s="37">
        <v>10</v>
      </c>
      <c r="V2159" s="36">
        <f>+DailySales!$T2159*DailySales!$R2159</f>
        <v>240</v>
      </c>
      <c r="W2159" s="36">
        <f>+DailySales!$V2159*DailySales!$Q2159</f>
        <v>153.6</v>
      </c>
      <c r="X2159" s="36">
        <f>VLOOKUP(O2159,Stock[],6,FALSE)</f>
        <v>1330</v>
      </c>
      <c r="Y2159" s="36">
        <f>+DailySales!$V2159*DailySales!$X2159</f>
        <v>319200</v>
      </c>
      <c r="Z2159" s="37"/>
      <c r="AA2159" s="37"/>
      <c r="AB2159" s="37"/>
      <c r="AC2159" s="37"/>
      <c r="AD2159" s="37"/>
      <c r="AE2159" s="77"/>
      <c r="AF2159" s="87"/>
      <c r="AG2159" s="39"/>
      <c r="AH2159" s="87"/>
      <c r="AI2159" s="39"/>
      <c r="AJ2159" s="87">
        <v>46044</v>
      </c>
      <c r="AK2159" s="39">
        <v>319200</v>
      </c>
      <c r="AL2159" s="34"/>
      <c r="AM2159" s="39"/>
      <c r="AN215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60" spans="1:40" ht="19.5" customHeight="1" x14ac:dyDescent="0.25">
      <c r="A2160" s="32">
        <f t="shared" si="166"/>
        <v>2026</v>
      </c>
      <c r="B2160" s="32">
        <f t="shared" si="167"/>
        <v>1</v>
      </c>
      <c r="C2160" s="25">
        <v>46042</v>
      </c>
      <c r="D2160" s="57">
        <f t="shared" ca="1" si="164"/>
        <v>46097</v>
      </c>
      <c r="E2160" s="57" t="str">
        <f t="shared" ca="1" si="165"/>
        <v>1-Months</v>
      </c>
      <c r="F2160" s="57" t="str">
        <f>VLOOKUP(O2160,Stock[],5,FALSE)</f>
        <v>BE</v>
      </c>
      <c r="G2160" s="33" t="s">
        <v>2684</v>
      </c>
      <c r="H2160" s="38"/>
      <c r="I2160" s="34" t="s">
        <v>201</v>
      </c>
      <c r="J2160" s="32" t="str">
        <f>VLOOKUP(I2160,Customers[],2,FALSE)</f>
        <v>ဦးအောင်မိုး(ကောင်းသန့်)</v>
      </c>
      <c r="K2160" s="32" t="str">
        <f>VLOOKUP(I2160,Customers[],4,FALSE)</f>
        <v>Meiktila</v>
      </c>
      <c r="L2160" s="32" t="str">
        <f>VLOOKUP(Table85[[#This Row],[CustomerID]],Table!H:K,3,0)</f>
        <v>မိတ္ထီလာ</v>
      </c>
      <c r="M2160" s="32" t="str">
        <f>VLOOKUP(I2160,Customers[],5,FALSE)</f>
        <v>WholeSales/Contract</v>
      </c>
      <c r="N2160" s="34" t="s">
        <v>10</v>
      </c>
      <c r="O2160" s="37" t="s">
        <v>209</v>
      </c>
      <c r="P2160" s="32" t="str">
        <f>VLOOKUP(O2160,Stock[],2,FALSE)</f>
        <v>ဇေယျဝတီ Red</v>
      </c>
      <c r="Q2160" s="35">
        <f>VLOOKUP(O2160,Stock[],3,FALSE)</f>
        <v>0.64</v>
      </c>
      <c r="R2160" s="35">
        <f>VLOOKUP(O2160,Stock[],4,FALSE)</f>
        <v>14</v>
      </c>
      <c r="S2160" s="37"/>
      <c r="T2160" s="35">
        <f>(DailySales!$S2160/DailySales!$R2160)+DailySales!$U2160</f>
        <v>5</v>
      </c>
      <c r="U2160" s="37">
        <v>5</v>
      </c>
      <c r="V2160" s="36">
        <f>+DailySales!$T2160*DailySales!$R2160</f>
        <v>70</v>
      </c>
      <c r="W2160" s="36">
        <f>+DailySales!$V2160*DailySales!$Q2160</f>
        <v>44.800000000000004</v>
      </c>
      <c r="X2160" s="36">
        <f>VLOOKUP(O2160,Stock[],6,FALSE)</f>
        <v>1330</v>
      </c>
      <c r="Y2160" s="36">
        <f>+DailySales!$V2160*DailySales!$X2160</f>
        <v>93100</v>
      </c>
      <c r="Z2160" s="37"/>
      <c r="AA2160" s="37"/>
      <c r="AB2160" s="37"/>
      <c r="AC2160" s="37"/>
      <c r="AD2160" s="37"/>
      <c r="AE2160" s="77"/>
      <c r="AF2160" s="87"/>
      <c r="AG2160" s="39"/>
      <c r="AH2160" s="87"/>
      <c r="AI2160" s="39"/>
      <c r="AJ2160" s="87">
        <v>46044</v>
      </c>
      <c r="AK2160" s="39">
        <v>93100</v>
      </c>
      <c r="AL2160" s="34"/>
      <c r="AM2160" s="39"/>
      <c r="AN216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61" spans="1:40" ht="19.5" customHeight="1" x14ac:dyDescent="0.25">
      <c r="A2161" s="32">
        <f t="shared" si="166"/>
        <v>2026</v>
      </c>
      <c r="B2161" s="32">
        <f t="shared" si="167"/>
        <v>1</v>
      </c>
      <c r="C2161" s="25">
        <v>46042</v>
      </c>
      <c r="D2161" s="57">
        <f t="shared" ca="1" si="164"/>
        <v>46097</v>
      </c>
      <c r="E2161" s="57" t="str">
        <f t="shared" ca="1" si="165"/>
        <v>1-Months</v>
      </c>
      <c r="F2161" s="57" t="str">
        <f>VLOOKUP(O2161,Stock[],5,FALSE)</f>
        <v>BE</v>
      </c>
      <c r="G2161" s="33" t="s">
        <v>2684</v>
      </c>
      <c r="H2161" s="38"/>
      <c r="I2161" s="34" t="s">
        <v>201</v>
      </c>
      <c r="J2161" s="32" t="str">
        <f>VLOOKUP(I2161,Customers[],2,FALSE)</f>
        <v>ဦးအောင်မိုး(ကောင်းသန့်)</v>
      </c>
      <c r="K2161" s="32" t="str">
        <f>VLOOKUP(I2161,Customers[],4,FALSE)</f>
        <v>Meiktila</v>
      </c>
      <c r="L2161" s="32" t="str">
        <f>VLOOKUP(Table85[[#This Row],[CustomerID]],Table!H:K,3,0)</f>
        <v>မိတ္ထီလာ</v>
      </c>
      <c r="M2161" s="32" t="str">
        <f>VLOOKUP(I2161,Customers[],5,FALSE)</f>
        <v>WholeSales/Contract</v>
      </c>
      <c r="N2161" s="34" t="s">
        <v>10</v>
      </c>
      <c r="O2161" s="37" t="s">
        <v>214</v>
      </c>
      <c r="P2161" s="32" t="str">
        <f>VLOOKUP(O2161,Stock[],2,FALSE)</f>
        <v>ကောင်းကြည်</v>
      </c>
      <c r="Q2161" s="35">
        <f>VLOOKUP(O2161,Stock[],3,FALSE)</f>
        <v>0.64</v>
      </c>
      <c r="R2161" s="35">
        <f>VLOOKUP(O2161,Stock[],4,FALSE)</f>
        <v>14</v>
      </c>
      <c r="S2161" s="37"/>
      <c r="T2161" s="35">
        <f>(DailySales!$S2161/DailySales!$R2161)+DailySales!$U2161</f>
        <v>5</v>
      </c>
      <c r="U2161" s="37">
        <v>5</v>
      </c>
      <c r="V2161" s="36">
        <f>+DailySales!$T2161*DailySales!$R2161</f>
        <v>70</v>
      </c>
      <c r="W2161" s="36">
        <f>+DailySales!$V2161*DailySales!$Q2161</f>
        <v>44.800000000000004</v>
      </c>
      <c r="X2161" s="36">
        <f>VLOOKUP(O2161,Stock[],6,FALSE)</f>
        <v>1330</v>
      </c>
      <c r="Y2161" s="36">
        <f>+DailySales!$V2161*DailySales!$X2161</f>
        <v>93100</v>
      </c>
      <c r="Z2161" s="37"/>
      <c r="AA2161" s="37"/>
      <c r="AB2161" s="37"/>
      <c r="AC2161" s="37"/>
      <c r="AD2161" s="37"/>
      <c r="AE2161" s="77"/>
      <c r="AF2161" s="87"/>
      <c r="AG2161" s="39"/>
      <c r="AH2161" s="87"/>
      <c r="AI2161" s="39"/>
      <c r="AJ2161" s="87">
        <v>46044</v>
      </c>
      <c r="AK2161" s="39">
        <v>93100</v>
      </c>
      <c r="AL2161" s="34"/>
      <c r="AM2161" s="39"/>
      <c r="AN216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62" spans="1:40" ht="19.5" customHeight="1" x14ac:dyDescent="0.25">
      <c r="A2162" s="32">
        <f t="shared" si="166"/>
        <v>2026</v>
      </c>
      <c r="B2162" s="32">
        <f t="shared" si="167"/>
        <v>1</v>
      </c>
      <c r="C2162" s="25">
        <v>46042</v>
      </c>
      <c r="D2162" s="57">
        <f t="shared" ca="1" si="164"/>
        <v>46097</v>
      </c>
      <c r="E2162" s="57" t="str">
        <f t="shared" ca="1" si="165"/>
        <v>1-Months</v>
      </c>
      <c r="F2162" s="57" t="str">
        <f>VLOOKUP(O2162,Stock[],5,FALSE)</f>
        <v>BE</v>
      </c>
      <c r="G2162" s="33" t="s">
        <v>2685</v>
      </c>
      <c r="H2162" s="38"/>
      <c r="I2162" s="34" t="s">
        <v>187</v>
      </c>
      <c r="J2162" s="32" t="str">
        <f>VLOOKUP(I2162,Customers[],2,FALSE)</f>
        <v>ရွှေမြင်း(စိန်)</v>
      </c>
      <c r="K2162" s="32" t="str">
        <f>VLOOKUP(I2162,Customers[],4,FALSE)</f>
        <v>Mahlaing</v>
      </c>
      <c r="L2162" s="32" t="str">
        <f>VLOOKUP(Table85[[#This Row],[CustomerID]],Table!H:K,3,0)</f>
        <v>မလှိုင်</v>
      </c>
      <c r="M2162" s="32" t="str">
        <f>VLOOKUP(I2162,Customers[],5,FALSE)</f>
        <v>WholeSales/Contract</v>
      </c>
      <c r="N2162" s="34" t="s">
        <v>10</v>
      </c>
      <c r="O2162" s="37" t="s">
        <v>2120</v>
      </c>
      <c r="P2162" s="32" t="str">
        <f>VLOOKUP(O2162,Stock[],2,FALSE)</f>
        <v>ဇေ အရက်သန့်</v>
      </c>
      <c r="Q2162" s="35">
        <f>VLOOKUP(O2162,Stock[],3,FALSE)</f>
        <v>0.64</v>
      </c>
      <c r="R2162" s="35">
        <f>VLOOKUP(O2162,Stock[],4,FALSE)</f>
        <v>14</v>
      </c>
      <c r="S2162" s="37"/>
      <c r="T2162" s="35">
        <f>(DailySales!$S2162/DailySales!$R2162)+DailySales!$U2162</f>
        <v>70</v>
      </c>
      <c r="U2162" s="37">
        <v>70</v>
      </c>
      <c r="V2162" s="36">
        <f>+DailySales!$T2162*DailySales!$R2162</f>
        <v>980</v>
      </c>
      <c r="W2162" s="36">
        <f>+DailySales!$V2162*DailySales!$Q2162</f>
        <v>627.20000000000005</v>
      </c>
      <c r="X2162" s="36">
        <f>VLOOKUP(O2162,Stock[],6,FALSE)</f>
        <v>1380</v>
      </c>
      <c r="Y2162" s="36">
        <f>+DailySales!$V2162*DailySales!$X2162</f>
        <v>1352400</v>
      </c>
      <c r="Z2162" s="37"/>
      <c r="AA2162" s="37"/>
      <c r="AB2162" s="37"/>
      <c r="AC2162" s="37"/>
      <c r="AD2162" s="37"/>
      <c r="AE2162" s="77"/>
      <c r="AF2162" s="87"/>
      <c r="AG2162" s="39"/>
      <c r="AH2162" s="38">
        <v>46072</v>
      </c>
      <c r="AI2162" s="39">
        <v>1352400</v>
      </c>
      <c r="AJ2162" s="87"/>
      <c r="AK2162" s="39"/>
      <c r="AL2162" s="34"/>
      <c r="AM2162" s="39"/>
      <c r="AN216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63" spans="1:40" ht="19.5" customHeight="1" x14ac:dyDescent="0.25">
      <c r="A2163" s="32">
        <f t="shared" si="166"/>
        <v>2026</v>
      </c>
      <c r="B2163" s="32">
        <f t="shared" si="167"/>
        <v>1</v>
      </c>
      <c r="C2163" s="25">
        <v>46042</v>
      </c>
      <c r="D2163" s="57">
        <f t="shared" ca="1" si="164"/>
        <v>46097</v>
      </c>
      <c r="E2163" s="57" t="str">
        <f t="shared" ca="1" si="165"/>
        <v>1-Months</v>
      </c>
      <c r="F2163" s="57" t="str">
        <f>VLOOKUP(O2163,Stock[],5,FALSE)</f>
        <v>BE</v>
      </c>
      <c r="G2163" s="33" t="s">
        <v>2685</v>
      </c>
      <c r="H2163" s="38"/>
      <c r="I2163" s="34" t="s">
        <v>187</v>
      </c>
      <c r="J2163" s="32" t="str">
        <f>VLOOKUP(I2163,Customers[],2,FALSE)</f>
        <v>ရွှေမြင်း(စိန်)</v>
      </c>
      <c r="K2163" s="32" t="str">
        <f>VLOOKUP(I2163,Customers[],4,FALSE)</f>
        <v>Mahlaing</v>
      </c>
      <c r="L2163" s="32" t="str">
        <f>VLOOKUP(Table85[[#This Row],[CustomerID]],Table!H:K,3,0)</f>
        <v>မလှိုင်</v>
      </c>
      <c r="M2163" s="32" t="str">
        <f>VLOOKUP(I2163,Customers[],5,FALSE)</f>
        <v>WholeSales/Contract</v>
      </c>
      <c r="N2163" s="34" t="s">
        <v>10</v>
      </c>
      <c r="O2163" s="37" t="s">
        <v>209</v>
      </c>
      <c r="P2163" s="32" t="str">
        <f>VLOOKUP(O2163,Stock[],2,FALSE)</f>
        <v>ဇေယျဝတီ Red</v>
      </c>
      <c r="Q2163" s="35">
        <f>VLOOKUP(O2163,Stock[],3,FALSE)</f>
        <v>0.64</v>
      </c>
      <c r="R2163" s="35">
        <f>VLOOKUP(O2163,Stock[],4,FALSE)</f>
        <v>14</v>
      </c>
      <c r="S2163" s="37"/>
      <c r="T2163" s="35">
        <f>(DailySales!$S2163/DailySales!$R2163)+DailySales!$U2163</f>
        <v>30</v>
      </c>
      <c r="U2163" s="37">
        <v>30</v>
      </c>
      <c r="V2163" s="36">
        <f>+DailySales!$T2163*DailySales!$R2163</f>
        <v>420</v>
      </c>
      <c r="W2163" s="36">
        <f>+DailySales!$V2163*DailySales!$Q2163</f>
        <v>268.8</v>
      </c>
      <c r="X2163" s="36">
        <f>VLOOKUP(O2163,Stock[],6,FALSE)</f>
        <v>1330</v>
      </c>
      <c r="Y2163" s="36">
        <f>+DailySales!$V2163*DailySales!$X2163</f>
        <v>558600</v>
      </c>
      <c r="Z2163" s="37"/>
      <c r="AA2163" s="37"/>
      <c r="AB2163" s="37"/>
      <c r="AC2163" s="37"/>
      <c r="AD2163" s="37"/>
      <c r="AE2163" s="77"/>
      <c r="AF2163" s="87"/>
      <c r="AG2163" s="39"/>
      <c r="AH2163" s="38">
        <v>46072</v>
      </c>
      <c r="AI2163" s="39">
        <v>558600</v>
      </c>
      <c r="AJ2163" s="87"/>
      <c r="AK2163" s="39"/>
      <c r="AL2163" s="34"/>
      <c r="AM2163" s="39"/>
      <c r="AN216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64" spans="1:40" ht="19.5" customHeight="1" x14ac:dyDescent="0.25">
      <c r="A2164" s="32">
        <f t="shared" si="166"/>
        <v>2026</v>
      </c>
      <c r="B2164" s="32">
        <f t="shared" si="167"/>
        <v>1</v>
      </c>
      <c r="C2164" s="25">
        <v>46042</v>
      </c>
      <c r="D2164" s="57">
        <f t="shared" ca="1" si="164"/>
        <v>46097</v>
      </c>
      <c r="E2164" s="57" t="str">
        <f t="shared" ca="1" si="165"/>
        <v>1-Months</v>
      </c>
      <c r="F2164" s="57" t="str">
        <f>VLOOKUP(O2164,Stock[],5,FALSE)</f>
        <v>BE</v>
      </c>
      <c r="G2164" s="33" t="s">
        <v>2685</v>
      </c>
      <c r="H2164" s="38"/>
      <c r="I2164" s="34" t="s">
        <v>187</v>
      </c>
      <c r="J2164" s="32" t="str">
        <f>VLOOKUP(I2164,Customers[],2,FALSE)</f>
        <v>ရွှေမြင်း(စိန်)</v>
      </c>
      <c r="K2164" s="32" t="str">
        <f>VLOOKUP(I2164,Customers[],4,FALSE)</f>
        <v>Mahlaing</v>
      </c>
      <c r="L2164" s="32" t="str">
        <f>VLOOKUP(Table85[[#This Row],[CustomerID]],Table!H:K,3,0)</f>
        <v>မလှိုင်</v>
      </c>
      <c r="M2164" s="32" t="str">
        <f>VLOOKUP(I2164,Customers[],5,FALSE)</f>
        <v>WholeSales/Contract</v>
      </c>
      <c r="N2164" s="34" t="s">
        <v>10</v>
      </c>
      <c r="O2164" s="37" t="s">
        <v>205</v>
      </c>
      <c r="P2164" s="32" t="str">
        <f>VLOOKUP(O2164,Stock[],2,FALSE)</f>
        <v>ကောင်းကြည် ကော် 25%  (1Ltr )</v>
      </c>
      <c r="Q2164" s="35">
        <f>VLOOKUP(O2164,Stock[],3,FALSE)</f>
        <v>1</v>
      </c>
      <c r="R2164" s="35">
        <f>VLOOKUP(O2164,Stock[],4,FALSE)</f>
        <v>12</v>
      </c>
      <c r="S2164" s="37"/>
      <c r="T2164" s="35">
        <f>(DailySales!$S2164/DailySales!$R2164)+DailySales!$U2164</f>
        <v>20</v>
      </c>
      <c r="U2164" s="37">
        <v>20</v>
      </c>
      <c r="V2164" s="36">
        <f>+DailySales!$T2164*DailySales!$R2164</f>
        <v>240</v>
      </c>
      <c r="W2164" s="36">
        <f>+DailySales!$V2164*DailySales!$Q2164</f>
        <v>240</v>
      </c>
      <c r="X2164" s="36">
        <f>VLOOKUP(O2164,Stock[],6,FALSE)</f>
        <v>1530</v>
      </c>
      <c r="Y2164" s="36">
        <f>+DailySales!$V2164*DailySales!$X2164</f>
        <v>367200</v>
      </c>
      <c r="Z2164" s="37"/>
      <c r="AA2164" s="37"/>
      <c r="AB2164" s="37"/>
      <c r="AC2164" s="37"/>
      <c r="AD2164" s="37"/>
      <c r="AE2164" s="77"/>
      <c r="AF2164" s="87"/>
      <c r="AG2164" s="39"/>
      <c r="AH2164" s="38">
        <v>46072</v>
      </c>
      <c r="AI2164" s="39">
        <v>367200</v>
      </c>
      <c r="AJ2164" s="87"/>
      <c r="AK2164" s="39"/>
      <c r="AL2164" s="34"/>
      <c r="AM2164" s="39"/>
      <c r="AN216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65" spans="1:40" ht="19.5" customHeight="1" x14ac:dyDescent="0.25">
      <c r="A2165" s="32">
        <f t="shared" si="166"/>
        <v>2026</v>
      </c>
      <c r="B2165" s="32">
        <f t="shared" si="167"/>
        <v>1</v>
      </c>
      <c r="C2165" s="25">
        <v>46042</v>
      </c>
      <c r="D2165" s="57">
        <f t="shared" ca="1" si="164"/>
        <v>46097</v>
      </c>
      <c r="E2165" s="57" t="str">
        <f t="shared" ca="1" si="165"/>
        <v>1-Months</v>
      </c>
      <c r="F2165" s="57" t="str">
        <f>VLOOKUP(O2165,Stock[],5,FALSE)</f>
        <v>BE</v>
      </c>
      <c r="G2165" s="33" t="s">
        <v>2686</v>
      </c>
      <c r="H2165" s="38"/>
      <c r="I2165" s="34" t="s">
        <v>237</v>
      </c>
      <c r="J2165" s="32" t="str">
        <f>VLOOKUP(I2165,Customers[],2,FALSE)</f>
        <v>စံချိန်</v>
      </c>
      <c r="K2165" s="32" t="str">
        <f>VLOOKUP(I2165,Customers[],4,FALSE)</f>
        <v>Yamethin</v>
      </c>
      <c r="L2165" s="32" t="str">
        <f>VLOOKUP(Table85[[#This Row],[CustomerID]],Table!H:K,3,0)</f>
        <v>ရမည်းသင်း</v>
      </c>
      <c r="M2165" s="32" t="str">
        <f>VLOOKUP(I2165,Customers[],5,FALSE)</f>
        <v>WholeSales/Contract</v>
      </c>
      <c r="N2165" s="34" t="s">
        <v>10</v>
      </c>
      <c r="O2165" s="37" t="s">
        <v>240</v>
      </c>
      <c r="P2165" s="32" t="str">
        <f>VLOOKUP(O2165,Stock[],2,FALSE)</f>
        <v>သံပုရာအရက်</v>
      </c>
      <c r="Q2165" s="35">
        <f>VLOOKUP(O2165,Stock[],3,FALSE)</f>
        <v>0.64</v>
      </c>
      <c r="R2165" s="35">
        <f>VLOOKUP(O2165,Stock[],4,FALSE)</f>
        <v>14</v>
      </c>
      <c r="S2165" s="37"/>
      <c r="T2165" s="35">
        <f>(DailySales!$S2165/DailySales!$R2165)+DailySales!$U2165</f>
        <v>100</v>
      </c>
      <c r="U2165" s="37">
        <v>100</v>
      </c>
      <c r="V2165" s="36">
        <f>+DailySales!$T2165*DailySales!$R2165</f>
        <v>1400</v>
      </c>
      <c r="W2165" s="36">
        <f>+DailySales!$V2165*DailySales!$Q2165</f>
        <v>896</v>
      </c>
      <c r="X2165" s="36">
        <f>VLOOKUP(O2165,Stock[],6,FALSE)</f>
        <v>1330</v>
      </c>
      <c r="Y2165" s="36">
        <f>+DailySales!$V2165*DailySales!$X2165</f>
        <v>1862000</v>
      </c>
      <c r="Z2165" s="37"/>
      <c r="AA2165" s="37"/>
      <c r="AB2165" s="37"/>
      <c r="AC2165" s="37">
        <v>9800</v>
      </c>
      <c r="AD2165" s="37"/>
      <c r="AE2165" s="77"/>
      <c r="AF2165" s="87"/>
      <c r="AG2165" s="39"/>
      <c r="AH2165" s="87"/>
      <c r="AI2165" s="39"/>
      <c r="AJ2165" s="87">
        <v>46052</v>
      </c>
      <c r="AK2165" s="39">
        <v>1852200</v>
      </c>
      <c r="AL2165" s="34"/>
      <c r="AM2165" s="39"/>
      <c r="AN216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66" spans="1:40" ht="19.5" customHeight="1" x14ac:dyDescent="0.25">
      <c r="A2166" s="32">
        <f t="shared" si="166"/>
        <v>2026</v>
      </c>
      <c r="B2166" s="32">
        <f t="shared" si="167"/>
        <v>1</v>
      </c>
      <c r="C2166" s="25">
        <v>46042</v>
      </c>
      <c r="D2166" s="57">
        <f t="shared" ca="1" si="164"/>
        <v>46097</v>
      </c>
      <c r="E2166" s="57" t="str">
        <f t="shared" ca="1" si="165"/>
        <v>1-Months</v>
      </c>
      <c r="F2166" s="57" t="str">
        <f>VLOOKUP(O2166,Stock[],5,FALSE)</f>
        <v>BE</v>
      </c>
      <c r="G2166" s="33" t="s">
        <v>2687</v>
      </c>
      <c r="H2166" s="38"/>
      <c r="I2166" s="34" t="s">
        <v>240</v>
      </c>
      <c r="J2166" s="32" t="str">
        <f>VLOOKUP(I2166,Customers[],2,FALSE)</f>
        <v>လွင်</v>
      </c>
      <c r="K2166" s="32" t="str">
        <f>VLOOKUP(I2166,Customers[],4,FALSE)</f>
        <v>Kyukpadaung</v>
      </c>
      <c r="L2166" s="32" t="str">
        <f>VLOOKUP(Table85[[#This Row],[CustomerID]],Table!H:K,3,0)</f>
        <v>ကျောက်ပန်းတောင်း</v>
      </c>
      <c r="M2166" s="32" t="str">
        <f>VLOOKUP(I2166,Customers[],5,FALSE)</f>
        <v>WholeSales/Contract</v>
      </c>
      <c r="N2166" s="34" t="s">
        <v>10</v>
      </c>
      <c r="O2166" s="37" t="s">
        <v>217</v>
      </c>
      <c r="P2166" s="32" t="str">
        <f>VLOOKUP(O2166,Stock[],2,FALSE)</f>
        <v>လိမ္မော်ဖြူ</v>
      </c>
      <c r="Q2166" s="35">
        <f>VLOOKUP(O2166,Stock[],3,FALSE)</f>
        <v>0.64</v>
      </c>
      <c r="R2166" s="35">
        <f>VLOOKUP(O2166,Stock[],4,FALSE)</f>
        <v>24</v>
      </c>
      <c r="S2166" s="37"/>
      <c r="T2166" s="35">
        <f>(DailySales!$S2166/DailySales!$R2166)+DailySales!$U2166</f>
        <v>20</v>
      </c>
      <c r="U2166" s="37">
        <v>20</v>
      </c>
      <c r="V2166" s="36">
        <f>+DailySales!$T2166*DailySales!$R2166</f>
        <v>480</v>
      </c>
      <c r="W2166" s="36">
        <f>+DailySales!$V2166*DailySales!$Q2166</f>
        <v>307.2</v>
      </c>
      <c r="X2166" s="36">
        <f>VLOOKUP(O2166,Stock[],6,FALSE)</f>
        <v>1330</v>
      </c>
      <c r="Y2166" s="36">
        <f>+DailySales!$V2166*DailySales!$X2166</f>
        <v>638400</v>
      </c>
      <c r="Z2166" s="37"/>
      <c r="AA2166" s="37"/>
      <c r="AB2166" s="37"/>
      <c r="AC2166" s="37"/>
      <c r="AD2166" s="37"/>
      <c r="AE2166" s="77">
        <v>8000</v>
      </c>
      <c r="AF2166" s="87"/>
      <c r="AG2166" s="39"/>
      <c r="AH2166" s="87"/>
      <c r="AI2166" s="39"/>
      <c r="AJ2166" s="38">
        <v>46071</v>
      </c>
      <c r="AK2166" s="39">
        <v>646400</v>
      </c>
      <c r="AL2166" s="34"/>
      <c r="AM2166" s="39"/>
      <c r="AN216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67" spans="1:40" ht="19.5" customHeight="1" x14ac:dyDescent="0.25">
      <c r="A2167" s="32">
        <f t="shared" si="166"/>
        <v>2026</v>
      </c>
      <c r="B2167" s="32">
        <f t="shared" si="167"/>
        <v>1</v>
      </c>
      <c r="C2167" s="25">
        <v>46042</v>
      </c>
      <c r="D2167" s="57">
        <f t="shared" ca="1" si="164"/>
        <v>46097</v>
      </c>
      <c r="E2167" s="57" t="str">
        <f t="shared" ca="1" si="165"/>
        <v>1-Months</v>
      </c>
      <c r="F2167" s="57" t="str">
        <f>VLOOKUP(O2167,Stock[],5,FALSE)</f>
        <v>BE</v>
      </c>
      <c r="G2167" s="33" t="s">
        <v>2687</v>
      </c>
      <c r="H2167" s="38"/>
      <c r="I2167" s="34" t="s">
        <v>240</v>
      </c>
      <c r="J2167" s="32" t="str">
        <f>VLOOKUP(I2167,Customers[],2,FALSE)</f>
        <v>လွင်</v>
      </c>
      <c r="K2167" s="32" t="str">
        <f>VLOOKUP(I2167,Customers[],4,FALSE)</f>
        <v>Kyukpadaung</v>
      </c>
      <c r="L2167" s="32" t="str">
        <f>VLOOKUP(Table85[[#This Row],[CustomerID]],Table!H:K,3,0)</f>
        <v>ကျောက်ပန်းတောင်း</v>
      </c>
      <c r="M2167" s="32" t="str">
        <f>VLOOKUP(I2167,Customers[],5,FALSE)</f>
        <v>WholeSales/Contract</v>
      </c>
      <c r="N2167" s="34" t="s">
        <v>10</v>
      </c>
      <c r="O2167" s="37" t="s">
        <v>2120</v>
      </c>
      <c r="P2167" s="32" t="str">
        <f>VLOOKUP(O2167,Stock[],2,FALSE)</f>
        <v>ဇေ အရက်သန့်</v>
      </c>
      <c r="Q2167" s="35">
        <f>VLOOKUP(O2167,Stock[],3,FALSE)</f>
        <v>0.64</v>
      </c>
      <c r="R2167" s="35">
        <f>VLOOKUP(O2167,Stock[],4,FALSE)</f>
        <v>14</v>
      </c>
      <c r="S2167" s="37"/>
      <c r="T2167" s="35">
        <f>(DailySales!$S2167/DailySales!$R2167)+DailySales!$U2167</f>
        <v>300</v>
      </c>
      <c r="U2167" s="37">
        <v>300</v>
      </c>
      <c r="V2167" s="36">
        <f>+DailySales!$T2167*DailySales!$R2167</f>
        <v>4200</v>
      </c>
      <c r="W2167" s="36">
        <f>+DailySales!$V2167*DailySales!$Q2167</f>
        <v>2688</v>
      </c>
      <c r="X2167" s="36">
        <f>VLOOKUP(O2167,Stock[],6,FALSE)</f>
        <v>1380</v>
      </c>
      <c r="Y2167" s="36">
        <f>+DailySales!$V2167*DailySales!$X2167</f>
        <v>5796000</v>
      </c>
      <c r="Z2167" s="37"/>
      <c r="AA2167" s="37"/>
      <c r="AB2167" s="37"/>
      <c r="AC2167" s="37"/>
      <c r="AD2167" s="37"/>
      <c r="AE2167" s="77">
        <v>105000</v>
      </c>
      <c r="AF2167" s="87"/>
      <c r="AG2167" s="39"/>
      <c r="AH2167" s="87">
        <v>46073</v>
      </c>
      <c r="AI2167" s="39">
        <v>5105050</v>
      </c>
      <c r="AJ2167" s="38">
        <v>46071</v>
      </c>
      <c r="AK2167" s="39">
        <v>795950</v>
      </c>
      <c r="AL2167" s="34"/>
      <c r="AM2167" s="39"/>
      <c r="AN216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68" spans="1:40" ht="19.5" customHeight="1" x14ac:dyDescent="0.25">
      <c r="A2168" s="32">
        <f t="shared" si="166"/>
        <v>2026</v>
      </c>
      <c r="B2168" s="32">
        <f t="shared" si="167"/>
        <v>1</v>
      </c>
      <c r="C2168" s="25">
        <v>46042</v>
      </c>
      <c r="D2168" s="57">
        <f t="shared" ca="1" si="164"/>
        <v>46097</v>
      </c>
      <c r="E2168" s="57" t="str">
        <f t="shared" ca="1" si="165"/>
        <v>1-Months</v>
      </c>
      <c r="F2168" s="57" t="str">
        <f>VLOOKUP(O2168,Stock[],5,FALSE)</f>
        <v>BE</v>
      </c>
      <c r="G2168" s="33" t="s">
        <v>2687</v>
      </c>
      <c r="H2168" s="38"/>
      <c r="I2168" s="34" t="s">
        <v>240</v>
      </c>
      <c r="J2168" s="32" t="str">
        <f>VLOOKUP(I2168,Customers[],2,FALSE)</f>
        <v>လွင်</v>
      </c>
      <c r="K2168" s="32" t="str">
        <f>VLOOKUP(I2168,Customers[],4,FALSE)</f>
        <v>Kyukpadaung</v>
      </c>
      <c r="L2168" s="32" t="str">
        <f>VLOOKUP(Table85[[#This Row],[CustomerID]],Table!H:K,3,0)</f>
        <v>ကျောက်ပန်းတောင်း</v>
      </c>
      <c r="M2168" s="32" t="str">
        <f>VLOOKUP(I2168,Customers[],5,FALSE)</f>
        <v>WholeSales/Contract</v>
      </c>
      <c r="N2168" s="34" t="s">
        <v>10</v>
      </c>
      <c r="O2168" s="37" t="s">
        <v>2465</v>
      </c>
      <c r="P2168" s="32" t="str">
        <f>VLOOKUP(O2168,Stock[],2,FALSE)</f>
        <v>မိုးနဲကွန်ကီး</v>
      </c>
      <c r="Q2168" s="35">
        <f>VLOOKUP(O2168,Stock[],3,FALSE)</f>
        <v>0.64</v>
      </c>
      <c r="R2168" s="35">
        <f>VLOOKUP(O2168,Stock[],4,FALSE)</f>
        <v>14</v>
      </c>
      <c r="S2168" s="37"/>
      <c r="T2168" s="35">
        <f>(DailySales!$S2168/DailySales!$R2168)+DailySales!$U2168</f>
        <v>100</v>
      </c>
      <c r="U2168" s="37">
        <v>100</v>
      </c>
      <c r="V2168" s="36">
        <f>+DailySales!$T2168*DailySales!$R2168</f>
        <v>1400</v>
      </c>
      <c r="W2168" s="36">
        <f>+DailySales!$V2168*DailySales!$Q2168</f>
        <v>896</v>
      </c>
      <c r="X2168" s="36">
        <f>VLOOKUP(O2168,Stock[],6,FALSE)</f>
        <v>1700</v>
      </c>
      <c r="Y2168" s="36">
        <f>+DailySales!$V2168*DailySales!$X2168</f>
        <v>2380000</v>
      </c>
      <c r="Z2168" s="37"/>
      <c r="AA2168" s="37"/>
      <c r="AB2168" s="37"/>
      <c r="AC2168" s="37"/>
      <c r="AD2168" s="37"/>
      <c r="AE2168" s="77">
        <v>35000</v>
      </c>
      <c r="AF2168" s="87"/>
      <c r="AG2168" s="39"/>
      <c r="AH2168" s="87">
        <v>46073</v>
      </c>
      <c r="AI2168" s="39">
        <v>2415000</v>
      </c>
      <c r="AJ2168" s="87"/>
      <c r="AK2168" s="39"/>
      <c r="AL2168" s="34"/>
      <c r="AM2168" s="39"/>
      <c r="AN216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69" spans="1:40" ht="19.5" customHeight="1" x14ac:dyDescent="0.25">
      <c r="A2169" s="32">
        <f t="shared" si="166"/>
        <v>2026</v>
      </c>
      <c r="B2169" s="32">
        <f t="shared" si="167"/>
        <v>1</v>
      </c>
      <c r="C2169" s="25">
        <v>46042</v>
      </c>
      <c r="D2169" s="57">
        <f t="shared" ca="1" si="164"/>
        <v>46097</v>
      </c>
      <c r="E2169" s="57" t="str">
        <f t="shared" ca="1" si="165"/>
        <v>1-Months</v>
      </c>
      <c r="F2169" s="57" t="str">
        <f>VLOOKUP(O2169,Stock[],5,FALSE)</f>
        <v>BE</v>
      </c>
      <c r="G2169" s="33" t="s">
        <v>2687</v>
      </c>
      <c r="H2169" s="38"/>
      <c r="I2169" s="34" t="s">
        <v>240</v>
      </c>
      <c r="J2169" s="32" t="str">
        <f>VLOOKUP(I2169,Customers[],2,FALSE)</f>
        <v>လွင်</v>
      </c>
      <c r="K2169" s="32" t="str">
        <f>VLOOKUP(I2169,Customers[],4,FALSE)</f>
        <v>Kyukpadaung</v>
      </c>
      <c r="L2169" s="32" t="str">
        <f>VLOOKUP(Table85[[#This Row],[CustomerID]],Table!H:K,3,0)</f>
        <v>ကျောက်ပန်းတောင်း</v>
      </c>
      <c r="M2169" s="32" t="str">
        <f>VLOOKUP(I2169,Customers[],5,FALSE)</f>
        <v>WholeSales/Contract</v>
      </c>
      <c r="N2169" s="34" t="s">
        <v>10</v>
      </c>
      <c r="O2169" s="37" t="s">
        <v>207</v>
      </c>
      <c r="P2169" s="32" t="str">
        <f>VLOOKUP(O2169,Stock[],2,FALSE)</f>
        <v>ရွှေမင်းသားခေါင်ရည်</v>
      </c>
      <c r="Q2169" s="35">
        <f>VLOOKUP(O2169,Stock[],3,FALSE)</f>
        <v>0.64</v>
      </c>
      <c r="R2169" s="35">
        <f>VLOOKUP(O2169,Stock[],4,FALSE)</f>
        <v>24</v>
      </c>
      <c r="S2169" s="37"/>
      <c r="T2169" s="35">
        <f>(DailySales!$S2169/DailySales!$R2169)+DailySales!$U2169</f>
        <v>30</v>
      </c>
      <c r="U2169" s="37">
        <v>30</v>
      </c>
      <c r="V2169" s="36">
        <f>+DailySales!$T2169*DailySales!$R2169</f>
        <v>720</v>
      </c>
      <c r="W2169" s="36">
        <f>+DailySales!$V2169*DailySales!$Q2169</f>
        <v>460.8</v>
      </c>
      <c r="X2169" s="36">
        <f>VLOOKUP(O2169,Stock[],6,FALSE)</f>
        <v>800</v>
      </c>
      <c r="Y2169" s="36">
        <f>+DailySales!$V2169*DailySales!$X2169</f>
        <v>576000</v>
      </c>
      <c r="Z2169" s="37"/>
      <c r="AA2169" s="37"/>
      <c r="AB2169" s="37"/>
      <c r="AC2169" s="37"/>
      <c r="AD2169" s="37"/>
      <c r="AE2169" s="77">
        <v>12000</v>
      </c>
      <c r="AF2169" s="87"/>
      <c r="AG2169" s="39"/>
      <c r="AH2169" s="87">
        <v>46073</v>
      </c>
      <c r="AI2169" s="39">
        <v>588000</v>
      </c>
      <c r="AJ2169" s="87"/>
      <c r="AK2169" s="39"/>
      <c r="AL2169" s="34"/>
      <c r="AM2169" s="39"/>
      <c r="AN216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70" spans="1:40" ht="19.5" customHeight="1" x14ac:dyDescent="0.25">
      <c r="A2170" s="32">
        <f t="shared" si="166"/>
        <v>2026</v>
      </c>
      <c r="B2170" s="32">
        <f t="shared" si="167"/>
        <v>1</v>
      </c>
      <c r="C2170" s="25">
        <v>46042</v>
      </c>
      <c r="D2170" s="57">
        <f t="shared" ca="1" si="164"/>
        <v>46097</v>
      </c>
      <c r="E2170" s="57" t="str">
        <f t="shared" ca="1" si="165"/>
        <v>1-Months</v>
      </c>
      <c r="F2170" s="57" t="str">
        <f>VLOOKUP(O2170,Stock[],5,FALSE)</f>
        <v>BE</v>
      </c>
      <c r="G2170" s="33" t="s">
        <v>2687</v>
      </c>
      <c r="H2170" s="38"/>
      <c r="I2170" s="34" t="s">
        <v>240</v>
      </c>
      <c r="J2170" s="32" t="str">
        <f>VLOOKUP(I2170,Customers[],2,FALSE)</f>
        <v>လွင်</v>
      </c>
      <c r="K2170" s="32" t="str">
        <f>VLOOKUP(I2170,Customers[],4,FALSE)</f>
        <v>Kyukpadaung</v>
      </c>
      <c r="L2170" s="32" t="str">
        <f>VLOOKUP(Table85[[#This Row],[CustomerID]],Table!H:K,3,0)</f>
        <v>ကျောက်ပန်းတောင်း</v>
      </c>
      <c r="M2170" s="32" t="str">
        <f>VLOOKUP(I2170,Customers[],5,FALSE)</f>
        <v>WholeSales/Contract</v>
      </c>
      <c r="N2170" s="34" t="s">
        <v>10</v>
      </c>
      <c r="O2170" s="37" t="s">
        <v>223</v>
      </c>
      <c r="P2170" s="32" t="str">
        <f>VLOOKUP(O2170,Stock[],2,FALSE)</f>
        <v>ချယ်ရီအရက်သန့်ကော် (.6Ltr)</v>
      </c>
      <c r="Q2170" s="35">
        <f>VLOOKUP(O2170,Stock[],3,FALSE)</f>
        <v>0.6</v>
      </c>
      <c r="R2170" s="35">
        <f>VLOOKUP(O2170,Stock[],4,FALSE)</f>
        <v>24</v>
      </c>
      <c r="S2170" s="37"/>
      <c r="T2170" s="35">
        <f>(DailySales!$S2170/DailySales!$R2170)+DailySales!$U2170</f>
        <v>50</v>
      </c>
      <c r="U2170" s="37">
        <v>50</v>
      </c>
      <c r="V2170" s="36">
        <f>+DailySales!$T2170*DailySales!$R2170</f>
        <v>1200</v>
      </c>
      <c r="W2170" s="36">
        <f>+DailySales!$V2170*DailySales!$Q2170</f>
        <v>720</v>
      </c>
      <c r="X2170" s="36">
        <f>VLOOKUP(O2170,Stock[],6,FALSE)</f>
        <v>875</v>
      </c>
      <c r="Y2170" s="36">
        <f>+DailySales!$V2170*DailySales!$X2170</f>
        <v>1050000</v>
      </c>
      <c r="Z2170" s="37"/>
      <c r="AA2170" s="37"/>
      <c r="AB2170" s="37"/>
      <c r="AC2170" s="37"/>
      <c r="AD2170" s="37"/>
      <c r="AE2170" s="77"/>
      <c r="AF2170" s="87"/>
      <c r="AG2170" s="39"/>
      <c r="AH2170" s="87">
        <v>46073</v>
      </c>
      <c r="AI2170" s="39">
        <v>1050000</v>
      </c>
      <c r="AJ2170" s="87"/>
      <c r="AK2170" s="39"/>
      <c r="AL2170" s="34"/>
      <c r="AM2170" s="39"/>
      <c r="AN217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71" spans="1:40" ht="19.5" customHeight="1" x14ac:dyDescent="0.25">
      <c r="A2171" s="32">
        <f t="shared" si="166"/>
        <v>2026</v>
      </c>
      <c r="B2171" s="32">
        <f t="shared" si="167"/>
        <v>1</v>
      </c>
      <c r="C2171" s="25">
        <v>46042</v>
      </c>
      <c r="D2171" s="57">
        <f t="shared" ca="1" si="164"/>
        <v>46097</v>
      </c>
      <c r="E2171" s="57" t="str">
        <f t="shared" ca="1" si="165"/>
        <v>1-Months</v>
      </c>
      <c r="F2171" s="57" t="str">
        <f>VLOOKUP(O2171,Stock[],5,FALSE)</f>
        <v>BE</v>
      </c>
      <c r="G2171" s="33" t="s">
        <v>2688</v>
      </c>
      <c r="H2171" s="38"/>
      <c r="I2171" s="34" t="s">
        <v>244</v>
      </c>
      <c r="J2171" s="32" t="str">
        <f>VLOOKUP(I2171,Customers[],2,FALSE)</f>
        <v>ကောင်းဆုဝေ</v>
      </c>
      <c r="K2171" s="32" t="str">
        <f>VLOOKUP(I2171,Customers[],4,FALSE)</f>
        <v>Kyukpadaung</v>
      </c>
      <c r="L2171" s="32" t="str">
        <f>VLOOKUP(Table85[[#This Row],[CustomerID]],Table!H:K,3,0)</f>
        <v>ကျောက်ပန်းတောင်း</v>
      </c>
      <c r="M2171" s="32" t="str">
        <f>VLOOKUP(I2171,Customers[],5,FALSE)</f>
        <v>WholeSales/Contract</v>
      </c>
      <c r="N2171" s="34" t="s">
        <v>10</v>
      </c>
      <c r="O2171" s="37" t="s">
        <v>2120</v>
      </c>
      <c r="P2171" s="32" t="str">
        <f>VLOOKUP(O2171,Stock[],2,FALSE)</f>
        <v>ဇေ အရက်သန့်</v>
      </c>
      <c r="Q2171" s="35">
        <f>VLOOKUP(O2171,Stock[],3,FALSE)</f>
        <v>0.64</v>
      </c>
      <c r="R2171" s="35">
        <f>VLOOKUP(O2171,Stock[],4,FALSE)</f>
        <v>14</v>
      </c>
      <c r="S2171" s="37"/>
      <c r="T2171" s="35">
        <f>(DailySales!$S2171/DailySales!$R2171)+DailySales!$U2171</f>
        <v>100</v>
      </c>
      <c r="U2171" s="37">
        <v>100</v>
      </c>
      <c r="V2171" s="36">
        <f>+DailySales!$T2171*DailySales!$R2171</f>
        <v>1400</v>
      </c>
      <c r="W2171" s="36">
        <f>+DailySales!$V2171*DailySales!$Q2171</f>
        <v>896</v>
      </c>
      <c r="X2171" s="36">
        <f>VLOOKUP(O2171,Stock[],6,FALSE)</f>
        <v>1380</v>
      </c>
      <c r="Y2171" s="36">
        <f>+DailySales!$V2171*DailySales!$X2171</f>
        <v>1932000</v>
      </c>
      <c r="Z2171" s="37"/>
      <c r="AA2171" s="37"/>
      <c r="AB2171" s="37"/>
      <c r="AC2171" s="37"/>
      <c r="AD2171" s="37"/>
      <c r="AE2171" s="77">
        <v>35000</v>
      </c>
      <c r="AF2171" s="87"/>
      <c r="AG2171" s="39"/>
      <c r="AH2171" s="87">
        <v>46057</v>
      </c>
      <c r="AI2171" s="39">
        <v>356725</v>
      </c>
      <c r="AJ2171" s="87">
        <v>46065</v>
      </c>
      <c r="AK2171" s="39">
        <v>1610275</v>
      </c>
      <c r="AL2171" s="34"/>
      <c r="AM2171" s="39"/>
      <c r="AN217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72" spans="1:40" ht="19.5" customHeight="1" x14ac:dyDescent="0.25">
      <c r="A2172" s="32">
        <f t="shared" si="166"/>
        <v>2026</v>
      </c>
      <c r="B2172" s="32">
        <f t="shared" si="167"/>
        <v>1</v>
      </c>
      <c r="C2172" s="25">
        <v>46042</v>
      </c>
      <c r="D2172" s="57">
        <f t="shared" ca="1" si="164"/>
        <v>46097</v>
      </c>
      <c r="E2172" s="57" t="str">
        <f t="shared" ca="1" si="165"/>
        <v>1-Months</v>
      </c>
      <c r="F2172" s="57" t="str">
        <f>VLOOKUP(O2172,Stock[],5,FALSE)</f>
        <v>BE</v>
      </c>
      <c r="G2172" s="33" t="s">
        <v>2688</v>
      </c>
      <c r="H2172" s="38"/>
      <c r="I2172" s="34" t="s">
        <v>244</v>
      </c>
      <c r="J2172" s="32" t="str">
        <f>VLOOKUP(I2172,Customers[],2,FALSE)</f>
        <v>ကောင်းဆုဝေ</v>
      </c>
      <c r="K2172" s="32" t="str">
        <f>VLOOKUP(I2172,Customers[],4,FALSE)</f>
        <v>Kyukpadaung</v>
      </c>
      <c r="L2172" s="32" t="str">
        <f>VLOOKUP(Table85[[#This Row],[CustomerID]],Table!H:K,3,0)</f>
        <v>ကျောက်ပန်းတောင်း</v>
      </c>
      <c r="M2172" s="32" t="str">
        <f>VLOOKUP(I2172,Customers[],5,FALSE)</f>
        <v>WholeSales/Contract</v>
      </c>
      <c r="N2172" s="34" t="s">
        <v>10</v>
      </c>
      <c r="O2172" s="37" t="s">
        <v>214</v>
      </c>
      <c r="P2172" s="32" t="str">
        <f>VLOOKUP(O2172,Stock[],2,FALSE)</f>
        <v>ကောင်းကြည်</v>
      </c>
      <c r="Q2172" s="35">
        <f>VLOOKUP(O2172,Stock[],3,FALSE)</f>
        <v>0.64</v>
      </c>
      <c r="R2172" s="35">
        <f>VLOOKUP(O2172,Stock[],4,FALSE)</f>
        <v>14</v>
      </c>
      <c r="S2172" s="37"/>
      <c r="T2172" s="35">
        <f>(DailySales!$S2172/DailySales!$R2172)+DailySales!$U2172</f>
        <v>100</v>
      </c>
      <c r="U2172" s="37">
        <v>100</v>
      </c>
      <c r="V2172" s="36">
        <f>+DailySales!$T2172*DailySales!$R2172</f>
        <v>1400</v>
      </c>
      <c r="W2172" s="36">
        <f>+DailySales!$V2172*DailySales!$Q2172</f>
        <v>896</v>
      </c>
      <c r="X2172" s="36">
        <f>VLOOKUP(O2172,Stock[],6,FALSE)</f>
        <v>1330</v>
      </c>
      <c r="Y2172" s="36">
        <f>+DailySales!$V2172*DailySales!$X2172</f>
        <v>1862000</v>
      </c>
      <c r="Z2172" s="37"/>
      <c r="AA2172" s="37"/>
      <c r="AB2172" s="37"/>
      <c r="AC2172" s="37"/>
      <c r="AD2172" s="37"/>
      <c r="AE2172" s="77">
        <v>35000</v>
      </c>
      <c r="AF2172" s="87"/>
      <c r="AG2172" s="39"/>
      <c r="AH2172" s="87"/>
      <c r="AI2172" s="39"/>
      <c r="AJ2172" s="87">
        <v>46065</v>
      </c>
      <c r="AK2172" s="39">
        <v>1897000</v>
      </c>
      <c r="AL2172" s="34"/>
      <c r="AM2172" s="39"/>
      <c r="AN217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73" spans="1:40" ht="19.5" customHeight="1" x14ac:dyDescent="0.25">
      <c r="A2173" s="32">
        <f t="shared" si="166"/>
        <v>2026</v>
      </c>
      <c r="B2173" s="32">
        <f t="shared" si="167"/>
        <v>1</v>
      </c>
      <c r="C2173" s="25">
        <v>46042</v>
      </c>
      <c r="D2173" s="57">
        <f t="shared" ca="1" si="164"/>
        <v>46097</v>
      </c>
      <c r="E2173" s="57" t="str">
        <f t="shared" ca="1" si="165"/>
        <v>1-Months</v>
      </c>
      <c r="F2173" s="57" t="str">
        <f>VLOOKUP(O2173,Stock[],5,FALSE)</f>
        <v>BE</v>
      </c>
      <c r="G2173" s="33" t="s">
        <v>2688</v>
      </c>
      <c r="H2173" s="38"/>
      <c r="I2173" s="34" t="s">
        <v>244</v>
      </c>
      <c r="J2173" s="32" t="str">
        <f>VLOOKUP(I2173,Customers[],2,FALSE)</f>
        <v>ကောင်းဆုဝေ</v>
      </c>
      <c r="K2173" s="32" t="str">
        <f>VLOOKUP(I2173,Customers[],4,FALSE)</f>
        <v>Kyukpadaung</v>
      </c>
      <c r="L2173" s="32" t="str">
        <f>VLOOKUP(Table85[[#This Row],[CustomerID]],Table!H:K,3,0)</f>
        <v>ကျောက်ပန်းတောင်း</v>
      </c>
      <c r="M2173" s="32" t="str">
        <f>VLOOKUP(I2173,Customers[],5,FALSE)</f>
        <v>WholeSales/Contract</v>
      </c>
      <c r="N2173" s="34" t="s">
        <v>10</v>
      </c>
      <c r="O2173" s="37" t="s">
        <v>2465</v>
      </c>
      <c r="P2173" s="32" t="str">
        <f>VLOOKUP(O2173,Stock[],2,FALSE)</f>
        <v>မိုးနဲကွန်ကီး</v>
      </c>
      <c r="Q2173" s="35">
        <f>VLOOKUP(O2173,Stock[],3,FALSE)</f>
        <v>0.64</v>
      </c>
      <c r="R2173" s="35">
        <f>VLOOKUP(O2173,Stock[],4,FALSE)</f>
        <v>14</v>
      </c>
      <c r="S2173" s="37"/>
      <c r="T2173" s="35">
        <f>(DailySales!$S2173/DailySales!$R2173)+DailySales!$U2173</f>
        <v>50</v>
      </c>
      <c r="U2173" s="37">
        <v>50</v>
      </c>
      <c r="V2173" s="36">
        <f>+DailySales!$T2173*DailySales!$R2173</f>
        <v>700</v>
      </c>
      <c r="W2173" s="36">
        <f>+DailySales!$V2173*DailySales!$Q2173</f>
        <v>448</v>
      </c>
      <c r="X2173" s="36">
        <f>VLOOKUP(O2173,Stock[],6,FALSE)</f>
        <v>1700</v>
      </c>
      <c r="Y2173" s="36">
        <f>+DailySales!$V2173*DailySales!$X2173</f>
        <v>1190000</v>
      </c>
      <c r="Z2173" s="37"/>
      <c r="AA2173" s="37"/>
      <c r="AB2173" s="37"/>
      <c r="AC2173" s="37"/>
      <c r="AD2173" s="37"/>
      <c r="AE2173" s="77">
        <v>17500</v>
      </c>
      <c r="AF2173" s="87"/>
      <c r="AG2173" s="39"/>
      <c r="AH2173" s="87"/>
      <c r="AI2173" s="39"/>
      <c r="AJ2173" s="87">
        <v>46065</v>
      </c>
      <c r="AK2173" s="39">
        <v>1207500</v>
      </c>
      <c r="AL2173" s="34"/>
      <c r="AM2173" s="39"/>
      <c r="AN217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74" spans="1:40" ht="19.5" customHeight="1" x14ac:dyDescent="0.25">
      <c r="A2174" s="32">
        <f t="shared" si="166"/>
        <v>2026</v>
      </c>
      <c r="B2174" s="32">
        <f t="shared" si="167"/>
        <v>1</v>
      </c>
      <c r="C2174" s="25">
        <v>46042</v>
      </c>
      <c r="D2174" s="57">
        <f t="shared" ca="1" si="164"/>
        <v>46097</v>
      </c>
      <c r="E2174" s="57" t="str">
        <f t="shared" ca="1" si="165"/>
        <v>1-Months</v>
      </c>
      <c r="F2174" s="57" t="str">
        <f>VLOOKUP(O2174,Stock[],5,FALSE)</f>
        <v>BE</v>
      </c>
      <c r="G2174" s="33" t="s">
        <v>2689</v>
      </c>
      <c r="H2174" s="38"/>
      <c r="I2174" s="34" t="s">
        <v>1754</v>
      </c>
      <c r="J2174" s="32" t="str">
        <f>VLOOKUP(I2174,Customers[],2,FALSE)</f>
        <v>စစ်ဆေးရေးဂိတ်လက်ဆောင်</v>
      </c>
      <c r="K2174" s="32">
        <f>VLOOKUP(I2174,Customers[],4,FALSE)</f>
        <v>0</v>
      </c>
      <c r="L2174" s="32">
        <f>VLOOKUP(Table85[[#This Row],[CustomerID]],Table!H:K,3,0)</f>
        <v>0</v>
      </c>
      <c r="M2174" s="32">
        <f>VLOOKUP(I2174,Customers[],5,FALSE)</f>
        <v>0</v>
      </c>
      <c r="N2174" s="34" t="s">
        <v>13</v>
      </c>
      <c r="O2174" s="37" t="s">
        <v>217</v>
      </c>
      <c r="P2174" s="32" t="str">
        <f>VLOOKUP(O2174,Stock[],2,FALSE)</f>
        <v>လိမ္မော်ဖြူ</v>
      </c>
      <c r="Q2174" s="35">
        <f>VLOOKUP(O2174,Stock[],3,FALSE)</f>
        <v>0.64</v>
      </c>
      <c r="R2174" s="35">
        <f>VLOOKUP(O2174,Stock[],4,FALSE)</f>
        <v>24</v>
      </c>
      <c r="S2174" s="37">
        <v>15</v>
      </c>
      <c r="T2174" s="35">
        <f>(DailySales!$S2174/DailySales!$R2174)+DailySales!$U2174</f>
        <v>0.625</v>
      </c>
      <c r="U2174" s="37"/>
      <c r="V2174" s="36">
        <f>+DailySales!$T2174*DailySales!$R2174</f>
        <v>15</v>
      </c>
      <c r="W2174" s="36">
        <f>+DailySales!$V2174*DailySales!$Q2174</f>
        <v>9.6</v>
      </c>
      <c r="X2174" s="36">
        <f>VLOOKUP(O2174,Stock[],6,FALSE)</f>
        <v>1330</v>
      </c>
      <c r="Y2174" s="36">
        <f>+DailySales!$V2174*DailySales!$X2174</f>
        <v>19950</v>
      </c>
      <c r="Z2174" s="37"/>
      <c r="AA2174" s="37"/>
      <c r="AB2174" s="37"/>
      <c r="AC2174" s="37"/>
      <c r="AD2174" s="37"/>
      <c r="AE2174" s="77"/>
      <c r="AF2174" s="87">
        <v>46042</v>
      </c>
      <c r="AG2174" s="39">
        <v>19950</v>
      </c>
      <c r="AH2174" s="87"/>
      <c r="AI2174" s="39"/>
      <c r="AJ2174" s="87"/>
      <c r="AK2174" s="39"/>
      <c r="AL2174" s="34"/>
      <c r="AM2174" s="39"/>
      <c r="AN217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75" spans="1:40" ht="19.5" customHeight="1" x14ac:dyDescent="0.25">
      <c r="A2175" s="32">
        <f t="shared" si="166"/>
        <v>2026</v>
      </c>
      <c r="B2175" s="32">
        <f t="shared" si="167"/>
        <v>1</v>
      </c>
      <c r="C2175" s="25">
        <v>46042</v>
      </c>
      <c r="D2175" s="57">
        <f t="shared" ca="1" si="164"/>
        <v>46097</v>
      </c>
      <c r="E2175" s="57" t="str">
        <f t="shared" ca="1" si="165"/>
        <v>1-Months</v>
      </c>
      <c r="F2175" s="57" t="str">
        <f>VLOOKUP(O2175,Stock[],5,FALSE)</f>
        <v>BE</v>
      </c>
      <c r="G2175" s="33" t="s">
        <v>2690</v>
      </c>
      <c r="H2175" s="38"/>
      <c r="I2175" s="34" t="s">
        <v>233</v>
      </c>
      <c r="J2175" s="32" t="str">
        <f>VLOOKUP(I2175,Customers[],2,FALSE)</f>
        <v>ဦးဝင်းနိုင်</v>
      </c>
      <c r="K2175" s="32" t="str">
        <f>VLOOKUP(I2175,Customers[],4,FALSE)</f>
        <v>Wandwin</v>
      </c>
      <c r="L2175" s="32" t="str">
        <f>VLOOKUP(Table85[[#This Row],[CustomerID]],Table!H:K,3,0)</f>
        <v>လျှော်ပင်</v>
      </c>
      <c r="M2175" s="32" t="str">
        <f>VLOOKUP(I2175,Customers[],5,FALSE)</f>
        <v>WholeSales/Contract</v>
      </c>
      <c r="N2175" s="34" t="s">
        <v>10</v>
      </c>
      <c r="O2175" s="37" t="s">
        <v>240</v>
      </c>
      <c r="P2175" s="32" t="str">
        <f>VLOOKUP(O2175,Stock[],2,FALSE)</f>
        <v>သံပုရာအရက်</v>
      </c>
      <c r="Q2175" s="35">
        <f>VLOOKUP(O2175,Stock[],3,FALSE)</f>
        <v>0.64</v>
      </c>
      <c r="R2175" s="35">
        <f>VLOOKUP(O2175,Stock[],4,FALSE)</f>
        <v>14</v>
      </c>
      <c r="S2175" s="37"/>
      <c r="T2175" s="35">
        <f>(DailySales!$S2175/DailySales!$R2175)+DailySales!$U2175</f>
        <v>5</v>
      </c>
      <c r="U2175" s="37">
        <v>5</v>
      </c>
      <c r="V2175" s="36">
        <f>+DailySales!$T2175*DailySales!$R2175</f>
        <v>70</v>
      </c>
      <c r="W2175" s="36">
        <f>+DailySales!$V2175*DailySales!$Q2175</f>
        <v>44.800000000000004</v>
      </c>
      <c r="X2175" s="36">
        <f>VLOOKUP(O2175,Stock[],6,FALSE)</f>
        <v>1330</v>
      </c>
      <c r="Y2175" s="36">
        <f>+DailySales!$V2175*DailySales!$X2175</f>
        <v>93100</v>
      </c>
      <c r="Z2175" s="37"/>
      <c r="AA2175" s="37"/>
      <c r="AB2175" s="37"/>
      <c r="AC2175" s="37"/>
      <c r="AD2175" s="37"/>
      <c r="AE2175" s="77"/>
      <c r="AF2175" s="87"/>
      <c r="AG2175" s="39"/>
      <c r="AH2175" s="87">
        <v>46064</v>
      </c>
      <c r="AI2175" s="39">
        <v>93100</v>
      </c>
      <c r="AJ2175" s="87"/>
      <c r="AK2175" s="39"/>
      <c r="AL2175" s="34"/>
      <c r="AM2175" s="39"/>
      <c r="AN217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76" spans="1:40" ht="19.5" customHeight="1" x14ac:dyDescent="0.25">
      <c r="A2176" s="32">
        <f t="shared" si="166"/>
        <v>2026</v>
      </c>
      <c r="B2176" s="32">
        <f t="shared" si="167"/>
        <v>1</v>
      </c>
      <c r="C2176" s="25">
        <v>46042</v>
      </c>
      <c r="D2176" s="57">
        <f t="shared" ca="1" si="164"/>
        <v>46097</v>
      </c>
      <c r="E2176" s="57" t="str">
        <f t="shared" ca="1" si="165"/>
        <v>1-Months</v>
      </c>
      <c r="F2176" s="57" t="str">
        <f>VLOOKUP(O2176,Stock[],5,FALSE)</f>
        <v>BE</v>
      </c>
      <c r="G2176" s="33" t="s">
        <v>2690</v>
      </c>
      <c r="H2176" s="38"/>
      <c r="I2176" s="34" t="s">
        <v>233</v>
      </c>
      <c r="J2176" s="32" t="str">
        <f>VLOOKUP(I2176,Customers[],2,FALSE)</f>
        <v>ဦးဝင်းနိုင်</v>
      </c>
      <c r="K2176" s="32" t="str">
        <f>VLOOKUP(I2176,Customers[],4,FALSE)</f>
        <v>Wandwin</v>
      </c>
      <c r="L2176" s="32" t="str">
        <f>VLOOKUP(Table85[[#This Row],[CustomerID]],Table!H:K,3,0)</f>
        <v>လျှော်ပင်</v>
      </c>
      <c r="M2176" s="32" t="str">
        <f>VLOOKUP(I2176,Customers[],5,FALSE)</f>
        <v>WholeSales/Contract</v>
      </c>
      <c r="N2176" s="34" t="s">
        <v>10</v>
      </c>
      <c r="O2176" s="37" t="s">
        <v>220</v>
      </c>
      <c r="P2176" s="32" t="str">
        <f>VLOOKUP(O2176,Stock[],2,FALSE)</f>
        <v>မြန်မာရှောက်ပျား</v>
      </c>
      <c r="Q2176" s="35">
        <f>VLOOKUP(O2176,Stock[],3,FALSE)</f>
        <v>0.64</v>
      </c>
      <c r="R2176" s="35">
        <f>VLOOKUP(O2176,Stock[],4,FALSE)</f>
        <v>14</v>
      </c>
      <c r="S2176" s="37"/>
      <c r="T2176" s="35">
        <f>(DailySales!$S2176/DailySales!$R2176)+DailySales!$U2176</f>
        <v>50</v>
      </c>
      <c r="U2176" s="37">
        <v>50</v>
      </c>
      <c r="V2176" s="36">
        <f>+DailySales!$T2176*DailySales!$R2176</f>
        <v>700</v>
      </c>
      <c r="W2176" s="36">
        <f>+DailySales!$V2176*DailySales!$Q2176</f>
        <v>448</v>
      </c>
      <c r="X2176" s="36">
        <f>VLOOKUP(O2176,Stock[],6,FALSE)</f>
        <v>1370</v>
      </c>
      <c r="Y2176" s="36">
        <f>+DailySales!$V2176*DailySales!$X2176</f>
        <v>959000</v>
      </c>
      <c r="Z2176" s="37"/>
      <c r="AA2176" s="37"/>
      <c r="AB2176" s="37"/>
      <c r="AC2176" s="37"/>
      <c r="AD2176" s="37"/>
      <c r="AE2176" s="77"/>
      <c r="AF2176" s="87"/>
      <c r="AG2176" s="39"/>
      <c r="AH2176" s="87">
        <v>46064</v>
      </c>
      <c r="AI2176" s="39">
        <v>959000</v>
      </c>
      <c r="AJ2176" s="87"/>
      <c r="AK2176" s="39"/>
      <c r="AL2176" s="34"/>
      <c r="AM2176" s="39"/>
      <c r="AN217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77" spans="1:40" ht="19.5" customHeight="1" x14ac:dyDescent="0.25">
      <c r="A2177" s="32">
        <f t="shared" si="166"/>
        <v>2026</v>
      </c>
      <c r="B2177" s="32">
        <f t="shared" si="167"/>
        <v>1</v>
      </c>
      <c r="C2177" s="25">
        <v>46042</v>
      </c>
      <c r="D2177" s="57">
        <f t="shared" ca="1" si="164"/>
        <v>46097</v>
      </c>
      <c r="E2177" s="57" t="str">
        <f t="shared" ca="1" si="165"/>
        <v>1-Months</v>
      </c>
      <c r="F2177" s="57" t="str">
        <f>VLOOKUP(O2177,Stock[],5,FALSE)</f>
        <v>BE</v>
      </c>
      <c r="G2177" s="33" t="s">
        <v>2690</v>
      </c>
      <c r="H2177" s="38"/>
      <c r="I2177" s="34" t="s">
        <v>233</v>
      </c>
      <c r="J2177" s="32" t="str">
        <f>VLOOKUP(I2177,Customers[],2,FALSE)</f>
        <v>ဦးဝင်းနိုင်</v>
      </c>
      <c r="K2177" s="32" t="str">
        <f>VLOOKUP(I2177,Customers[],4,FALSE)</f>
        <v>Wandwin</v>
      </c>
      <c r="L2177" s="32" t="str">
        <f>VLOOKUP(Table85[[#This Row],[CustomerID]],Table!H:K,3,0)</f>
        <v>လျှော်ပင်</v>
      </c>
      <c r="M2177" s="32" t="str">
        <f>VLOOKUP(I2177,Customers[],5,FALSE)</f>
        <v>WholeSales/Contract</v>
      </c>
      <c r="N2177" s="34" t="s">
        <v>10</v>
      </c>
      <c r="O2177" s="37" t="s">
        <v>2120</v>
      </c>
      <c r="P2177" s="32" t="str">
        <f>VLOOKUP(O2177,Stock[],2,FALSE)</f>
        <v>ဇေ အရက်သန့်</v>
      </c>
      <c r="Q2177" s="35">
        <f>VLOOKUP(O2177,Stock[],3,FALSE)</f>
        <v>0.64</v>
      </c>
      <c r="R2177" s="35">
        <f>VLOOKUP(O2177,Stock[],4,FALSE)</f>
        <v>14</v>
      </c>
      <c r="S2177" s="37"/>
      <c r="T2177" s="35">
        <f>(DailySales!$S2177/DailySales!$R2177)+DailySales!$U2177</f>
        <v>20</v>
      </c>
      <c r="U2177" s="37">
        <v>20</v>
      </c>
      <c r="V2177" s="36">
        <f>+DailySales!$T2177*DailySales!$R2177</f>
        <v>280</v>
      </c>
      <c r="W2177" s="36">
        <f>+DailySales!$V2177*DailySales!$Q2177</f>
        <v>179.20000000000002</v>
      </c>
      <c r="X2177" s="36">
        <f>VLOOKUP(O2177,Stock[],6,FALSE)</f>
        <v>1380</v>
      </c>
      <c r="Y2177" s="36">
        <f>+DailySales!$V2177*DailySales!$X2177</f>
        <v>386400</v>
      </c>
      <c r="Z2177" s="37"/>
      <c r="AA2177" s="37"/>
      <c r="AB2177" s="37"/>
      <c r="AC2177" s="37"/>
      <c r="AD2177" s="37"/>
      <c r="AE2177" s="77"/>
      <c r="AF2177" s="87"/>
      <c r="AG2177" s="39"/>
      <c r="AH2177" s="87">
        <v>46064</v>
      </c>
      <c r="AI2177" s="39">
        <v>386400</v>
      </c>
      <c r="AJ2177" s="87"/>
      <c r="AK2177" s="39"/>
      <c r="AL2177" s="34"/>
      <c r="AM2177" s="39"/>
      <c r="AN217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78" spans="1:40" ht="19.5" customHeight="1" x14ac:dyDescent="0.25">
      <c r="A2178" s="32">
        <f t="shared" si="166"/>
        <v>2026</v>
      </c>
      <c r="B2178" s="32">
        <f t="shared" si="167"/>
        <v>1</v>
      </c>
      <c r="C2178" s="25">
        <v>46042</v>
      </c>
      <c r="D2178" s="57">
        <f t="shared" ref="D2178:D2241" ca="1" si="168">TODAY()</f>
        <v>46097</v>
      </c>
      <c r="E2178" s="57" t="str">
        <f t="shared" ref="E2178:E2241" ca="1" si="169">DATEDIF(C2178,D2178,"M")&amp;"-Months"</f>
        <v>1-Months</v>
      </c>
      <c r="F2178" s="57" t="str">
        <f>VLOOKUP(O2178,Stock[],5,FALSE)</f>
        <v>BE</v>
      </c>
      <c r="G2178" s="33" t="s">
        <v>2690</v>
      </c>
      <c r="H2178" s="38"/>
      <c r="I2178" s="34" t="s">
        <v>233</v>
      </c>
      <c r="J2178" s="32" t="str">
        <f>VLOOKUP(I2178,Customers[],2,FALSE)</f>
        <v>ဦးဝင်းနိုင်</v>
      </c>
      <c r="K2178" s="32" t="str">
        <f>VLOOKUP(I2178,Customers[],4,FALSE)</f>
        <v>Wandwin</v>
      </c>
      <c r="L2178" s="32" t="str">
        <f>VLOOKUP(Table85[[#This Row],[CustomerID]],Table!H:K,3,0)</f>
        <v>လျှော်ပင်</v>
      </c>
      <c r="M2178" s="32" t="str">
        <f>VLOOKUP(I2178,Customers[],5,FALSE)</f>
        <v>WholeSales/Contract</v>
      </c>
      <c r="N2178" s="34" t="s">
        <v>10</v>
      </c>
      <c r="O2178" s="37" t="s">
        <v>215</v>
      </c>
      <c r="P2178" s="32" t="str">
        <f>VLOOKUP(O2178,Stock[],2,FALSE)</f>
        <v>ဒဂုံနာနတ်</v>
      </c>
      <c r="Q2178" s="35">
        <f>VLOOKUP(O2178,Stock[],3,FALSE)</f>
        <v>0.64</v>
      </c>
      <c r="R2178" s="35">
        <f>VLOOKUP(O2178,Stock[],4,FALSE)</f>
        <v>24</v>
      </c>
      <c r="S2178" s="37"/>
      <c r="T2178" s="35">
        <f>(DailySales!$S2178/DailySales!$R2178)+DailySales!$U2178</f>
        <v>5</v>
      </c>
      <c r="U2178" s="37">
        <v>5</v>
      </c>
      <c r="V2178" s="36">
        <f>+DailySales!$T2178*DailySales!$R2178</f>
        <v>120</v>
      </c>
      <c r="W2178" s="36">
        <f>+DailySales!$V2178*DailySales!$Q2178</f>
        <v>76.8</v>
      </c>
      <c r="X2178" s="36">
        <f>VLOOKUP(O2178,Stock[],6,FALSE)</f>
        <v>1330</v>
      </c>
      <c r="Y2178" s="36">
        <f>+DailySales!$V2178*DailySales!$X2178</f>
        <v>159600</v>
      </c>
      <c r="Z2178" s="37"/>
      <c r="AA2178" s="37"/>
      <c r="AB2178" s="37"/>
      <c r="AC2178" s="37"/>
      <c r="AD2178" s="37"/>
      <c r="AE2178" s="77"/>
      <c r="AF2178" s="87"/>
      <c r="AG2178" s="39"/>
      <c r="AH2178" s="87">
        <v>46064</v>
      </c>
      <c r="AI2178" s="39">
        <v>159600</v>
      </c>
      <c r="AJ2178" s="87"/>
      <c r="AK2178" s="39"/>
      <c r="AL2178" s="34"/>
      <c r="AM2178" s="39"/>
      <c r="AN217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79" spans="1:40" ht="19.5" customHeight="1" x14ac:dyDescent="0.25">
      <c r="A2179" s="32">
        <f t="shared" si="166"/>
        <v>2026</v>
      </c>
      <c r="B2179" s="32">
        <f t="shared" si="167"/>
        <v>1</v>
      </c>
      <c r="C2179" s="25">
        <v>46042</v>
      </c>
      <c r="D2179" s="57">
        <f t="shared" ca="1" si="168"/>
        <v>46097</v>
      </c>
      <c r="E2179" s="57" t="str">
        <f t="shared" ca="1" si="169"/>
        <v>1-Months</v>
      </c>
      <c r="F2179" s="57" t="str">
        <f>VLOOKUP(O2179,Stock[],5,FALSE)</f>
        <v>BE</v>
      </c>
      <c r="G2179" s="33" t="s">
        <v>2690</v>
      </c>
      <c r="H2179" s="38"/>
      <c r="I2179" s="34" t="s">
        <v>233</v>
      </c>
      <c r="J2179" s="32" t="str">
        <f>VLOOKUP(I2179,Customers[],2,FALSE)</f>
        <v>ဦးဝင်းနိုင်</v>
      </c>
      <c r="K2179" s="32" t="str">
        <f>VLOOKUP(I2179,Customers[],4,FALSE)</f>
        <v>Wandwin</v>
      </c>
      <c r="L2179" s="32" t="str">
        <f>VLOOKUP(Table85[[#This Row],[CustomerID]],Table!H:K,3,0)</f>
        <v>လျှော်ပင်</v>
      </c>
      <c r="M2179" s="32" t="str">
        <f>VLOOKUP(I2179,Customers[],5,FALSE)</f>
        <v>WholeSales/Contract</v>
      </c>
      <c r="N2179" s="34" t="s">
        <v>10</v>
      </c>
      <c r="O2179" s="37" t="s">
        <v>210</v>
      </c>
      <c r="P2179" s="32" t="str">
        <f>VLOOKUP(O2179,Stock[],2,FALSE)</f>
        <v>ဇေယျဝတီ Red ပု</v>
      </c>
      <c r="Q2179" s="35">
        <f>VLOOKUP(O2179,Stock[],3,FALSE)</f>
        <v>0.64</v>
      </c>
      <c r="R2179" s="35">
        <f>VLOOKUP(O2179,Stock[],4,FALSE)</f>
        <v>14</v>
      </c>
      <c r="S2179" s="37"/>
      <c r="T2179" s="35">
        <f>(DailySales!$S2179/DailySales!$R2179)+DailySales!$U2179</f>
        <v>10</v>
      </c>
      <c r="U2179" s="37">
        <v>10</v>
      </c>
      <c r="V2179" s="36">
        <f>+DailySales!$T2179*DailySales!$R2179</f>
        <v>140</v>
      </c>
      <c r="W2179" s="36">
        <f>+DailySales!$V2179*DailySales!$Q2179</f>
        <v>89.600000000000009</v>
      </c>
      <c r="X2179" s="36">
        <f>VLOOKUP(O2179,Stock[],6,FALSE)</f>
        <v>1600</v>
      </c>
      <c r="Y2179" s="36">
        <f>+DailySales!$V2179*DailySales!$X2179</f>
        <v>224000</v>
      </c>
      <c r="Z2179" s="37"/>
      <c r="AA2179" s="37"/>
      <c r="AB2179" s="37"/>
      <c r="AC2179" s="37"/>
      <c r="AD2179" s="37"/>
      <c r="AE2179" s="77"/>
      <c r="AF2179" s="87"/>
      <c r="AG2179" s="39"/>
      <c r="AH2179" s="87">
        <v>46064</v>
      </c>
      <c r="AI2179" s="39">
        <v>224000</v>
      </c>
      <c r="AJ2179" s="87"/>
      <c r="AK2179" s="39"/>
      <c r="AL2179" s="34"/>
      <c r="AM2179" s="39"/>
      <c r="AN217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80" spans="1:40" ht="19.5" customHeight="1" x14ac:dyDescent="0.25">
      <c r="A2180" s="32">
        <f t="shared" si="166"/>
        <v>2026</v>
      </c>
      <c r="B2180" s="32">
        <f t="shared" si="167"/>
        <v>1</v>
      </c>
      <c r="C2180" s="25">
        <v>46042</v>
      </c>
      <c r="D2180" s="57">
        <f t="shared" ca="1" si="168"/>
        <v>46097</v>
      </c>
      <c r="E2180" s="57" t="str">
        <f t="shared" ca="1" si="169"/>
        <v>1-Months</v>
      </c>
      <c r="F2180" s="57" t="str">
        <f>VLOOKUP(O2180,Stock[],5,FALSE)</f>
        <v>BE</v>
      </c>
      <c r="G2180" s="33" t="s">
        <v>2690</v>
      </c>
      <c r="H2180" s="38"/>
      <c r="I2180" s="34" t="s">
        <v>233</v>
      </c>
      <c r="J2180" s="32" t="str">
        <f>VLOOKUP(I2180,Customers[],2,FALSE)</f>
        <v>ဦးဝင်းနိုင်</v>
      </c>
      <c r="K2180" s="32" t="str">
        <f>VLOOKUP(I2180,Customers[],4,FALSE)</f>
        <v>Wandwin</v>
      </c>
      <c r="L2180" s="32" t="str">
        <f>VLOOKUP(Table85[[#This Row],[CustomerID]],Table!H:K,3,0)</f>
        <v>လျှော်ပင်</v>
      </c>
      <c r="M2180" s="32" t="str">
        <f>VLOOKUP(I2180,Customers[],5,FALSE)</f>
        <v>WholeSales/Contract</v>
      </c>
      <c r="N2180" s="34" t="s">
        <v>10</v>
      </c>
      <c r="O2180" s="37" t="s">
        <v>2465</v>
      </c>
      <c r="P2180" s="32" t="str">
        <f>VLOOKUP(O2180,Stock[],2,FALSE)</f>
        <v>မိုးနဲကွန်ကီး</v>
      </c>
      <c r="Q2180" s="35">
        <f>VLOOKUP(O2180,Stock[],3,FALSE)</f>
        <v>0.64</v>
      </c>
      <c r="R2180" s="35">
        <f>VLOOKUP(O2180,Stock[],4,FALSE)</f>
        <v>14</v>
      </c>
      <c r="S2180" s="37"/>
      <c r="T2180" s="35">
        <f>(DailySales!$S2180/DailySales!$R2180)+DailySales!$U2180</f>
        <v>3</v>
      </c>
      <c r="U2180" s="37">
        <v>3</v>
      </c>
      <c r="V2180" s="36">
        <f>+DailySales!$T2180*DailySales!$R2180</f>
        <v>42</v>
      </c>
      <c r="W2180" s="36">
        <f>+DailySales!$V2180*DailySales!$Q2180</f>
        <v>26.88</v>
      </c>
      <c r="X2180" s="36">
        <f>VLOOKUP(O2180,Stock[],6,FALSE)</f>
        <v>1700</v>
      </c>
      <c r="Y2180" s="36">
        <f>+DailySales!$V2180*DailySales!$X2180</f>
        <v>71400</v>
      </c>
      <c r="Z2180" s="37"/>
      <c r="AA2180" s="37"/>
      <c r="AB2180" s="37"/>
      <c r="AC2180" s="37"/>
      <c r="AD2180" s="37"/>
      <c r="AE2180" s="77"/>
      <c r="AF2180" s="87"/>
      <c r="AG2180" s="39"/>
      <c r="AH2180" s="87">
        <v>46064</v>
      </c>
      <c r="AI2180" s="39">
        <v>71400</v>
      </c>
      <c r="AJ2180" s="87"/>
      <c r="AK2180" s="39"/>
      <c r="AL2180" s="34"/>
      <c r="AM2180" s="39"/>
      <c r="AN218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81" spans="1:40" ht="19.5" customHeight="1" x14ac:dyDescent="0.25">
      <c r="A2181" s="32">
        <f t="shared" si="166"/>
        <v>2026</v>
      </c>
      <c r="B2181" s="32">
        <f t="shared" si="167"/>
        <v>1</v>
      </c>
      <c r="C2181" s="25">
        <v>46042</v>
      </c>
      <c r="D2181" s="57">
        <f t="shared" ca="1" si="168"/>
        <v>46097</v>
      </c>
      <c r="E2181" s="57" t="str">
        <f t="shared" ca="1" si="169"/>
        <v>1-Months</v>
      </c>
      <c r="F2181" s="57" t="str">
        <f>VLOOKUP(O2181,Stock[],5,FALSE)</f>
        <v>BE</v>
      </c>
      <c r="G2181" s="33" t="s">
        <v>2690</v>
      </c>
      <c r="H2181" s="38"/>
      <c r="I2181" s="34" t="s">
        <v>233</v>
      </c>
      <c r="J2181" s="32" t="str">
        <f>VLOOKUP(I2181,Customers[],2,FALSE)</f>
        <v>ဦးဝင်းနိုင်</v>
      </c>
      <c r="K2181" s="32" t="str">
        <f>VLOOKUP(I2181,Customers[],4,FALSE)</f>
        <v>Wandwin</v>
      </c>
      <c r="L2181" s="32" t="str">
        <f>VLOOKUP(Table85[[#This Row],[CustomerID]],Table!H:K,3,0)</f>
        <v>လျှော်ပင်</v>
      </c>
      <c r="M2181" s="32" t="str">
        <f>VLOOKUP(I2181,Customers[],5,FALSE)</f>
        <v>WholeSales/Contract</v>
      </c>
      <c r="N2181" s="34" t="s">
        <v>10</v>
      </c>
      <c r="O2181" s="37" t="s">
        <v>205</v>
      </c>
      <c r="P2181" s="32" t="str">
        <f>VLOOKUP(O2181,Stock[],2,FALSE)</f>
        <v>ကောင်းကြည် ကော် 25%  (1Ltr )</v>
      </c>
      <c r="Q2181" s="35">
        <f>VLOOKUP(O2181,Stock[],3,FALSE)</f>
        <v>1</v>
      </c>
      <c r="R2181" s="35">
        <f>VLOOKUP(O2181,Stock[],4,FALSE)</f>
        <v>12</v>
      </c>
      <c r="S2181" s="37"/>
      <c r="T2181" s="35">
        <f>(DailySales!$S2181/DailySales!$R2181)+DailySales!$U2181</f>
        <v>30</v>
      </c>
      <c r="U2181" s="37">
        <v>30</v>
      </c>
      <c r="V2181" s="36">
        <f>+DailySales!$T2181*DailySales!$R2181</f>
        <v>360</v>
      </c>
      <c r="W2181" s="36">
        <f>+DailySales!$V2181*DailySales!$Q2181</f>
        <v>360</v>
      </c>
      <c r="X2181" s="36">
        <f>VLOOKUP(O2181,Stock[],6,FALSE)</f>
        <v>1530</v>
      </c>
      <c r="Y2181" s="36">
        <f>+DailySales!$V2181*DailySales!$X2181</f>
        <v>550800</v>
      </c>
      <c r="Z2181" s="37"/>
      <c r="AA2181" s="37"/>
      <c r="AB2181" s="37"/>
      <c r="AC2181" s="37"/>
      <c r="AD2181" s="37"/>
      <c r="AE2181" s="77"/>
      <c r="AF2181" s="87"/>
      <c r="AG2181" s="39"/>
      <c r="AH2181" s="87">
        <v>46064</v>
      </c>
      <c r="AI2181" s="39">
        <v>550800</v>
      </c>
      <c r="AJ2181" s="87"/>
      <c r="AK2181" s="39"/>
      <c r="AL2181" s="34"/>
      <c r="AM2181" s="39"/>
      <c r="AN218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82" spans="1:40" ht="19.5" customHeight="1" x14ac:dyDescent="0.25">
      <c r="A2182" s="32">
        <f t="shared" si="166"/>
        <v>2026</v>
      </c>
      <c r="B2182" s="32">
        <f t="shared" si="167"/>
        <v>1</v>
      </c>
      <c r="C2182" s="25">
        <v>46042</v>
      </c>
      <c r="D2182" s="57">
        <f t="shared" ca="1" si="168"/>
        <v>46097</v>
      </c>
      <c r="E2182" s="57" t="str">
        <f t="shared" ca="1" si="169"/>
        <v>1-Months</v>
      </c>
      <c r="F2182" s="57" t="str">
        <f>VLOOKUP(O2182,Stock[],5,FALSE)</f>
        <v>BE</v>
      </c>
      <c r="G2182" s="33" t="s">
        <v>2690</v>
      </c>
      <c r="H2182" s="38"/>
      <c r="I2182" s="34" t="s">
        <v>233</v>
      </c>
      <c r="J2182" s="32" t="str">
        <f>VLOOKUP(I2182,Customers[],2,FALSE)</f>
        <v>ဦးဝင်းနိုင်</v>
      </c>
      <c r="K2182" s="32" t="str">
        <f>VLOOKUP(I2182,Customers[],4,FALSE)</f>
        <v>Wandwin</v>
      </c>
      <c r="L2182" s="32" t="str">
        <f>VLOOKUP(Table85[[#This Row],[CustomerID]],Table!H:K,3,0)</f>
        <v>လျှော်ပင်</v>
      </c>
      <c r="M2182" s="32" t="str">
        <f>VLOOKUP(I2182,Customers[],5,FALSE)</f>
        <v>WholeSales/Contract</v>
      </c>
      <c r="N2182" s="34" t="s">
        <v>10</v>
      </c>
      <c r="O2182" s="37" t="s">
        <v>211</v>
      </c>
      <c r="P2182" s="32" t="str">
        <f>VLOOKUP(O2182,Stock[],2,FALSE)</f>
        <v>ဇေယျဝတီ Red ပု</v>
      </c>
      <c r="Q2182" s="35">
        <f>VLOOKUP(O2182,Stock[],3,FALSE)</f>
        <v>0.68</v>
      </c>
      <c r="R2182" s="35">
        <f>VLOOKUP(O2182,Stock[],4,FALSE)</f>
        <v>12</v>
      </c>
      <c r="S2182" s="37"/>
      <c r="T2182" s="35">
        <f>(DailySales!$S2182/DailySales!$R2182)+DailySales!$U2182</f>
        <v>2</v>
      </c>
      <c r="U2182" s="37">
        <v>2</v>
      </c>
      <c r="V2182" s="36">
        <f>+DailySales!$T2182*DailySales!$R2182</f>
        <v>24</v>
      </c>
      <c r="W2182" s="36">
        <f>+DailySales!$V2182*DailySales!$Q2182</f>
        <v>16.32</v>
      </c>
      <c r="X2182" s="36">
        <f>VLOOKUP(O2182,Stock[],6,FALSE)</f>
        <v>1550</v>
      </c>
      <c r="Y2182" s="36">
        <f>+DailySales!$V2182*DailySales!$X2182</f>
        <v>37200</v>
      </c>
      <c r="Z2182" s="37"/>
      <c r="AA2182" s="37"/>
      <c r="AB2182" s="37"/>
      <c r="AC2182" s="37"/>
      <c r="AD2182" s="37"/>
      <c r="AE2182" s="77"/>
      <c r="AF2182" s="87"/>
      <c r="AG2182" s="39"/>
      <c r="AH2182" s="87">
        <v>46064</v>
      </c>
      <c r="AI2182" s="39">
        <v>37200</v>
      </c>
      <c r="AJ2182" s="87"/>
      <c r="AK2182" s="39"/>
      <c r="AL2182" s="34"/>
      <c r="AM2182" s="39"/>
      <c r="AN218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83" spans="1:40" ht="19.5" customHeight="1" x14ac:dyDescent="0.25">
      <c r="A2183" s="32">
        <f t="shared" si="166"/>
        <v>2026</v>
      </c>
      <c r="B2183" s="32">
        <f t="shared" si="167"/>
        <v>1</v>
      </c>
      <c r="C2183" s="25">
        <v>46042</v>
      </c>
      <c r="D2183" s="57">
        <f t="shared" ca="1" si="168"/>
        <v>46097</v>
      </c>
      <c r="E2183" s="57" t="str">
        <f t="shared" ca="1" si="169"/>
        <v>1-Months</v>
      </c>
      <c r="F2183" s="57" t="str">
        <f>VLOOKUP(O2183,Stock[],5,FALSE)</f>
        <v>BE</v>
      </c>
      <c r="G2183" s="33" t="s">
        <v>2691</v>
      </c>
      <c r="H2183" s="38"/>
      <c r="I2183" s="34" t="s">
        <v>227</v>
      </c>
      <c r="J2183" s="32" t="str">
        <f>VLOOKUP(I2183,Customers[],2,FALSE)</f>
        <v>Summer-2</v>
      </c>
      <c r="K2183" s="32" t="str">
        <f>VLOOKUP(I2183,Customers[],4,FALSE)</f>
        <v>Meiktila</v>
      </c>
      <c r="L2183" s="32" t="str">
        <f>VLOOKUP(Table85[[#This Row],[CustomerID]],Table!H:K,3,0)</f>
        <v>မိတ္ထီလာ</v>
      </c>
      <c r="M2183" s="32" t="str">
        <f>VLOOKUP(I2183,Customers[],5,FALSE)</f>
        <v>WholeSales</v>
      </c>
      <c r="N2183" s="34" t="s">
        <v>10</v>
      </c>
      <c r="O2183" s="37" t="s">
        <v>240</v>
      </c>
      <c r="P2183" s="32" t="str">
        <f>VLOOKUP(O2183,Stock[],2,FALSE)</f>
        <v>သံပုရာအရက်</v>
      </c>
      <c r="Q2183" s="35">
        <f>VLOOKUP(O2183,Stock[],3,FALSE)</f>
        <v>0.64</v>
      </c>
      <c r="R2183" s="35">
        <f>VLOOKUP(O2183,Stock[],4,FALSE)</f>
        <v>14</v>
      </c>
      <c r="S2183" s="37"/>
      <c r="T2183" s="35">
        <f>(DailySales!$S2183/DailySales!$R2183)+DailySales!$U2183</f>
        <v>10</v>
      </c>
      <c r="U2183" s="37">
        <v>10</v>
      </c>
      <c r="V2183" s="36">
        <f>+DailySales!$T2183*DailySales!$R2183</f>
        <v>140</v>
      </c>
      <c r="W2183" s="36">
        <f>+DailySales!$V2183*DailySales!$Q2183</f>
        <v>89.600000000000009</v>
      </c>
      <c r="X2183" s="36">
        <f>VLOOKUP(O2183,Stock[],6,FALSE)</f>
        <v>1330</v>
      </c>
      <c r="Y2183" s="36">
        <f>+DailySales!$V2183*DailySales!$X2183</f>
        <v>186200</v>
      </c>
      <c r="Z2183" s="37"/>
      <c r="AA2183" s="37"/>
      <c r="AB2183" s="37"/>
      <c r="AC2183" s="37"/>
      <c r="AD2183" s="37"/>
      <c r="AE2183" s="77"/>
      <c r="AF2183" s="87"/>
      <c r="AG2183" s="39"/>
      <c r="AH2183" s="87">
        <v>46046</v>
      </c>
      <c r="AI2183" s="39">
        <v>186200</v>
      </c>
      <c r="AJ2183" s="87"/>
      <c r="AK2183" s="39"/>
      <c r="AL2183" s="34"/>
      <c r="AM2183" s="39"/>
      <c r="AN218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84" spans="1:40" ht="19.5" customHeight="1" x14ac:dyDescent="0.25">
      <c r="A2184" s="32">
        <f t="shared" ref="A2184:A2247" si="170">YEAR(C2184)</f>
        <v>2026</v>
      </c>
      <c r="B2184" s="32">
        <f t="shared" ref="B2184:B2247" si="171">MONTH(C2184)</f>
        <v>1</v>
      </c>
      <c r="C2184" s="25">
        <v>46042</v>
      </c>
      <c r="D2184" s="57">
        <f t="shared" ca="1" si="168"/>
        <v>46097</v>
      </c>
      <c r="E2184" s="57" t="str">
        <f t="shared" ca="1" si="169"/>
        <v>1-Months</v>
      </c>
      <c r="F2184" s="57" t="str">
        <f>VLOOKUP(O2184,Stock[],5,FALSE)</f>
        <v>BE</v>
      </c>
      <c r="G2184" s="33" t="s">
        <v>2691</v>
      </c>
      <c r="H2184" s="38"/>
      <c r="I2184" s="34" t="s">
        <v>227</v>
      </c>
      <c r="J2184" s="32" t="str">
        <f>VLOOKUP(I2184,Customers[],2,FALSE)</f>
        <v>Summer-2</v>
      </c>
      <c r="K2184" s="32" t="str">
        <f>VLOOKUP(I2184,Customers[],4,FALSE)</f>
        <v>Meiktila</v>
      </c>
      <c r="L2184" s="32" t="str">
        <f>VLOOKUP(Table85[[#This Row],[CustomerID]],Table!H:K,3,0)</f>
        <v>မိတ္ထီလာ</v>
      </c>
      <c r="M2184" s="32" t="str">
        <f>VLOOKUP(I2184,Customers[],5,FALSE)</f>
        <v>WholeSales</v>
      </c>
      <c r="N2184" s="34" t="s">
        <v>10</v>
      </c>
      <c r="O2184" s="37" t="s">
        <v>220</v>
      </c>
      <c r="P2184" s="32" t="str">
        <f>VLOOKUP(O2184,Stock[],2,FALSE)</f>
        <v>မြန်မာရှောက်ပျား</v>
      </c>
      <c r="Q2184" s="35">
        <f>VLOOKUP(O2184,Stock[],3,FALSE)</f>
        <v>0.64</v>
      </c>
      <c r="R2184" s="35">
        <f>VLOOKUP(O2184,Stock[],4,FALSE)</f>
        <v>14</v>
      </c>
      <c r="S2184" s="37"/>
      <c r="T2184" s="35">
        <f>(DailySales!$S2184/DailySales!$R2184)+DailySales!$U2184</f>
        <v>20</v>
      </c>
      <c r="U2184" s="37">
        <v>20</v>
      </c>
      <c r="V2184" s="36">
        <f>+DailySales!$T2184*DailySales!$R2184</f>
        <v>280</v>
      </c>
      <c r="W2184" s="36">
        <f>+DailySales!$V2184*DailySales!$Q2184</f>
        <v>179.20000000000002</v>
      </c>
      <c r="X2184" s="36">
        <f>VLOOKUP(O2184,Stock[],6,FALSE)</f>
        <v>1370</v>
      </c>
      <c r="Y2184" s="36">
        <f>+DailySales!$V2184*DailySales!$X2184</f>
        <v>383600</v>
      </c>
      <c r="Z2184" s="37"/>
      <c r="AA2184" s="37"/>
      <c r="AB2184" s="37"/>
      <c r="AC2184" s="37"/>
      <c r="AD2184" s="37"/>
      <c r="AE2184" s="77"/>
      <c r="AF2184" s="87"/>
      <c r="AG2184" s="39"/>
      <c r="AH2184" s="87">
        <v>46046</v>
      </c>
      <c r="AI2184" s="39">
        <v>383600</v>
      </c>
      <c r="AJ2184" s="87"/>
      <c r="AK2184" s="39"/>
      <c r="AL2184" s="34"/>
      <c r="AM2184" s="39"/>
      <c r="AN218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85" spans="1:40" ht="19.5" customHeight="1" x14ac:dyDescent="0.25">
      <c r="A2185" s="32">
        <f t="shared" si="170"/>
        <v>2026</v>
      </c>
      <c r="B2185" s="32">
        <f t="shared" si="171"/>
        <v>1</v>
      </c>
      <c r="C2185" s="25">
        <v>46042</v>
      </c>
      <c r="D2185" s="57">
        <f t="shared" ca="1" si="168"/>
        <v>46097</v>
      </c>
      <c r="E2185" s="57" t="str">
        <f t="shared" ca="1" si="169"/>
        <v>1-Months</v>
      </c>
      <c r="F2185" s="57" t="str">
        <f>VLOOKUP(O2185,Stock[],5,FALSE)</f>
        <v>BE</v>
      </c>
      <c r="G2185" s="33" t="s">
        <v>2691</v>
      </c>
      <c r="H2185" s="38"/>
      <c r="I2185" s="34" t="s">
        <v>227</v>
      </c>
      <c r="J2185" s="32" t="str">
        <f>VLOOKUP(I2185,Customers[],2,FALSE)</f>
        <v>Summer-2</v>
      </c>
      <c r="K2185" s="32" t="str">
        <f>VLOOKUP(I2185,Customers[],4,FALSE)</f>
        <v>Meiktila</v>
      </c>
      <c r="L2185" s="32" t="str">
        <f>VLOOKUP(Table85[[#This Row],[CustomerID]],Table!H:K,3,0)</f>
        <v>မိတ္ထီလာ</v>
      </c>
      <c r="M2185" s="32" t="str">
        <f>VLOOKUP(I2185,Customers[],5,FALSE)</f>
        <v>WholeSales</v>
      </c>
      <c r="N2185" s="34" t="s">
        <v>10</v>
      </c>
      <c r="O2185" s="37" t="s">
        <v>2120</v>
      </c>
      <c r="P2185" s="32" t="str">
        <f>VLOOKUP(O2185,Stock[],2,FALSE)</f>
        <v>ဇေ အရက်သန့်</v>
      </c>
      <c r="Q2185" s="35">
        <f>VLOOKUP(O2185,Stock[],3,FALSE)</f>
        <v>0.64</v>
      </c>
      <c r="R2185" s="35">
        <f>VLOOKUP(O2185,Stock[],4,FALSE)</f>
        <v>14</v>
      </c>
      <c r="S2185" s="37"/>
      <c r="T2185" s="35">
        <f>(DailySales!$S2185/DailySales!$R2185)+DailySales!$U2185</f>
        <v>20</v>
      </c>
      <c r="U2185" s="37">
        <v>20</v>
      </c>
      <c r="V2185" s="36">
        <f>+DailySales!$T2185*DailySales!$R2185</f>
        <v>280</v>
      </c>
      <c r="W2185" s="36">
        <f>+DailySales!$V2185*DailySales!$Q2185</f>
        <v>179.20000000000002</v>
      </c>
      <c r="X2185" s="36">
        <f>VLOOKUP(O2185,Stock[],6,FALSE)</f>
        <v>1380</v>
      </c>
      <c r="Y2185" s="36">
        <f>+DailySales!$V2185*DailySales!$X2185</f>
        <v>386400</v>
      </c>
      <c r="Z2185" s="37"/>
      <c r="AA2185" s="37"/>
      <c r="AB2185" s="37"/>
      <c r="AC2185" s="37"/>
      <c r="AD2185" s="37"/>
      <c r="AE2185" s="77"/>
      <c r="AF2185" s="87"/>
      <c r="AG2185" s="39"/>
      <c r="AH2185" s="87">
        <v>46046</v>
      </c>
      <c r="AI2185" s="39">
        <v>386400</v>
      </c>
      <c r="AJ2185" s="87"/>
      <c r="AK2185" s="39"/>
      <c r="AL2185" s="34"/>
      <c r="AM2185" s="39"/>
      <c r="AN218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86" spans="1:40" ht="19.5" customHeight="1" x14ac:dyDescent="0.25">
      <c r="A2186" s="32">
        <f t="shared" si="170"/>
        <v>2026</v>
      </c>
      <c r="B2186" s="32">
        <f t="shared" si="171"/>
        <v>1</v>
      </c>
      <c r="C2186" s="25">
        <v>46042</v>
      </c>
      <c r="D2186" s="57">
        <f t="shared" ca="1" si="168"/>
        <v>46097</v>
      </c>
      <c r="E2186" s="57" t="str">
        <f t="shared" ca="1" si="169"/>
        <v>1-Months</v>
      </c>
      <c r="F2186" s="57" t="str">
        <f>VLOOKUP(O2186,Stock[],5,FALSE)</f>
        <v>BE</v>
      </c>
      <c r="G2186" s="33" t="s">
        <v>2691</v>
      </c>
      <c r="H2186" s="38"/>
      <c r="I2186" s="34" t="s">
        <v>227</v>
      </c>
      <c r="J2186" s="32" t="str">
        <f>VLOOKUP(I2186,Customers[],2,FALSE)</f>
        <v>Summer-2</v>
      </c>
      <c r="K2186" s="32" t="str">
        <f>VLOOKUP(I2186,Customers[],4,FALSE)</f>
        <v>Meiktila</v>
      </c>
      <c r="L2186" s="32" t="str">
        <f>VLOOKUP(Table85[[#This Row],[CustomerID]],Table!H:K,3,0)</f>
        <v>မိတ္ထီလာ</v>
      </c>
      <c r="M2186" s="32" t="str">
        <f>VLOOKUP(I2186,Customers[],5,FALSE)</f>
        <v>WholeSales</v>
      </c>
      <c r="N2186" s="34" t="s">
        <v>10</v>
      </c>
      <c r="O2186" s="37" t="s">
        <v>209</v>
      </c>
      <c r="P2186" s="32" t="str">
        <f>VLOOKUP(O2186,Stock[],2,FALSE)</f>
        <v>ဇေယျဝတီ Red</v>
      </c>
      <c r="Q2186" s="35">
        <f>VLOOKUP(O2186,Stock[],3,FALSE)</f>
        <v>0.64</v>
      </c>
      <c r="R2186" s="35">
        <f>VLOOKUP(O2186,Stock[],4,FALSE)</f>
        <v>14</v>
      </c>
      <c r="S2186" s="37"/>
      <c r="T2186" s="35">
        <f>(DailySales!$S2186/DailySales!$R2186)+DailySales!$U2186</f>
        <v>20</v>
      </c>
      <c r="U2186" s="37">
        <v>20</v>
      </c>
      <c r="V2186" s="36">
        <f>+DailySales!$T2186*DailySales!$R2186</f>
        <v>280</v>
      </c>
      <c r="W2186" s="36">
        <f>+DailySales!$V2186*DailySales!$Q2186</f>
        <v>179.20000000000002</v>
      </c>
      <c r="X2186" s="36">
        <f>VLOOKUP(O2186,Stock[],6,FALSE)</f>
        <v>1330</v>
      </c>
      <c r="Y2186" s="36">
        <f>+DailySales!$V2186*DailySales!$X2186</f>
        <v>372400</v>
      </c>
      <c r="Z2186" s="37"/>
      <c r="AA2186" s="37"/>
      <c r="AB2186" s="37"/>
      <c r="AC2186" s="37"/>
      <c r="AD2186" s="37"/>
      <c r="AE2186" s="77"/>
      <c r="AF2186" s="87"/>
      <c r="AG2186" s="39"/>
      <c r="AH2186" s="87">
        <v>46046</v>
      </c>
      <c r="AI2186" s="39">
        <v>372400</v>
      </c>
      <c r="AJ2186" s="87"/>
      <c r="AK2186" s="39"/>
      <c r="AL2186" s="34"/>
      <c r="AM2186" s="39"/>
      <c r="AN218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87" spans="1:40" ht="19.5" customHeight="1" x14ac:dyDescent="0.25">
      <c r="A2187" s="32">
        <f t="shared" si="170"/>
        <v>2026</v>
      </c>
      <c r="B2187" s="32">
        <f t="shared" si="171"/>
        <v>1</v>
      </c>
      <c r="C2187" s="25">
        <v>46042</v>
      </c>
      <c r="D2187" s="57">
        <f t="shared" ca="1" si="168"/>
        <v>46097</v>
      </c>
      <c r="E2187" s="57" t="str">
        <f t="shared" ca="1" si="169"/>
        <v>1-Months</v>
      </c>
      <c r="F2187" s="57" t="str">
        <f>VLOOKUP(O2187,Stock[],5,FALSE)</f>
        <v>BE</v>
      </c>
      <c r="G2187" s="33" t="s">
        <v>2691</v>
      </c>
      <c r="H2187" s="38"/>
      <c r="I2187" s="34" t="s">
        <v>227</v>
      </c>
      <c r="J2187" s="32" t="str">
        <f>VLOOKUP(I2187,Customers[],2,FALSE)</f>
        <v>Summer-2</v>
      </c>
      <c r="K2187" s="32" t="str">
        <f>VLOOKUP(I2187,Customers[],4,FALSE)</f>
        <v>Meiktila</v>
      </c>
      <c r="L2187" s="32" t="str">
        <f>VLOOKUP(Table85[[#This Row],[CustomerID]],Table!H:K,3,0)</f>
        <v>မိတ္ထီလာ</v>
      </c>
      <c r="M2187" s="32" t="str">
        <f>VLOOKUP(I2187,Customers[],5,FALSE)</f>
        <v>WholeSales</v>
      </c>
      <c r="N2187" s="34" t="s">
        <v>10</v>
      </c>
      <c r="O2187" s="37" t="s">
        <v>1395</v>
      </c>
      <c r="P2187" s="32" t="str">
        <f>VLOOKUP(O2187,Stock[],2,FALSE)</f>
        <v>ရွှေမင်းသားမန်ကျည်းခေါင်ရည်</v>
      </c>
      <c r="Q2187" s="35">
        <f>VLOOKUP(O2187,Stock[],3,FALSE)</f>
        <v>0.64</v>
      </c>
      <c r="R2187" s="35">
        <f>VLOOKUP(O2187,Stock[],4,FALSE)</f>
        <v>14</v>
      </c>
      <c r="S2187" s="37"/>
      <c r="T2187" s="35">
        <f>(DailySales!$S2187/DailySales!$R2187)+DailySales!$U2187</f>
        <v>10</v>
      </c>
      <c r="U2187" s="37">
        <v>10</v>
      </c>
      <c r="V2187" s="36">
        <f>+DailySales!$T2187*DailySales!$R2187</f>
        <v>140</v>
      </c>
      <c r="W2187" s="36">
        <f>+DailySales!$V2187*DailySales!$Q2187</f>
        <v>89.600000000000009</v>
      </c>
      <c r="X2187" s="36">
        <f>VLOOKUP(O2187,Stock[],6,FALSE)</f>
        <v>830</v>
      </c>
      <c r="Y2187" s="36">
        <f>+DailySales!$V2187*DailySales!$X2187</f>
        <v>116200</v>
      </c>
      <c r="Z2187" s="37"/>
      <c r="AA2187" s="37"/>
      <c r="AB2187" s="37"/>
      <c r="AC2187" s="37"/>
      <c r="AD2187" s="37"/>
      <c r="AE2187" s="77"/>
      <c r="AF2187" s="87"/>
      <c r="AG2187" s="39"/>
      <c r="AH2187" s="87">
        <v>46046</v>
      </c>
      <c r="AI2187" s="39">
        <v>116200</v>
      </c>
      <c r="AJ2187" s="87"/>
      <c r="AK2187" s="39"/>
      <c r="AL2187" s="34"/>
      <c r="AM2187" s="39"/>
      <c r="AN218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88" spans="1:40" ht="19.5" customHeight="1" x14ac:dyDescent="0.25">
      <c r="A2188" s="32">
        <f t="shared" si="170"/>
        <v>2026</v>
      </c>
      <c r="B2188" s="32">
        <f t="shared" si="171"/>
        <v>1</v>
      </c>
      <c r="C2188" s="25">
        <v>46042</v>
      </c>
      <c r="D2188" s="57">
        <f t="shared" ca="1" si="168"/>
        <v>46097</v>
      </c>
      <c r="E2188" s="57" t="str">
        <f t="shared" ca="1" si="169"/>
        <v>1-Months</v>
      </c>
      <c r="F2188" s="57" t="str">
        <f>VLOOKUP(O2188,Stock[],5,FALSE)</f>
        <v>BE</v>
      </c>
      <c r="G2188" s="33" t="s">
        <v>2691</v>
      </c>
      <c r="H2188" s="38"/>
      <c r="I2188" s="34" t="s">
        <v>227</v>
      </c>
      <c r="J2188" s="32" t="str">
        <f>VLOOKUP(I2188,Customers[],2,FALSE)</f>
        <v>Summer-2</v>
      </c>
      <c r="K2188" s="32" t="str">
        <f>VLOOKUP(I2188,Customers[],4,FALSE)</f>
        <v>Meiktila</v>
      </c>
      <c r="L2188" s="32" t="str">
        <f>VLOOKUP(Table85[[#This Row],[CustomerID]],Table!H:K,3,0)</f>
        <v>မိတ္ထီလာ</v>
      </c>
      <c r="M2188" s="32" t="str">
        <f>VLOOKUP(I2188,Customers[],5,FALSE)</f>
        <v>WholeSales</v>
      </c>
      <c r="N2188" s="34" t="s">
        <v>10</v>
      </c>
      <c r="O2188" s="37" t="s">
        <v>207</v>
      </c>
      <c r="P2188" s="32" t="str">
        <f>VLOOKUP(O2188,Stock[],2,FALSE)</f>
        <v>ရွှေမင်းသားခေါင်ရည်</v>
      </c>
      <c r="Q2188" s="35">
        <f>VLOOKUP(O2188,Stock[],3,FALSE)</f>
        <v>0.64</v>
      </c>
      <c r="R2188" s="35">
        <f>VLOOKUP(O2188,Stock[],4,FALSE)</f>
        <v>24</v>
      </c>
      <c r="S2188" s="37"/>
      <c r="T2188" s="35">
        <f>(DailySales!$S2188/DailySales!$R2188)+DailySales!$U2188</f>
        <v>10</v>
      </c>
      <c r="U2188" s="37">
        <v>10</v>
      </c>
      <c r="V2188" s="36">
        <f>+DailySales!$T2188*DailySales!$R2188</f>
        <v>240</v>
      </c>
      <c r="W2188" s="36">
        <f>+DailySales!$V2188*DailySales!$Q2188</f>
        <v>153.6</v>
      </c>
      <c r="X2188" s="36">
        <f>VLOOKUP(O2188,Stock[],6,FALSE)</f>
        <v>800</v>
      </c>
      <c r="Y2188" s="36">
        <f>+DailySales!$V2188*DailySales!$X2188</f>
        <v>192000</v>
      </c>
      <c r="Z2188" s="37"/>
      <c r="AA2188" s="37"/>
      <c r="AB2188" s="37"/>
      <c r="AC2188" s="37"/>
      <c r="AD2188" s="37"/>
      <c r="AE2188" s="77"/>
      <c r="AF2188" s="87"/>
      <c r="AG2188" s="39"/>
      <c r="AH2188" s="87">
        <v>46046</v>
      </c>
      <c r="AI2188" s="39">
        <v>192000</v>
      </c>
      <c r="AJ2188" s="87"/>
      <c r="AK2188" s="39"/>
      <c r="AL2188" s="34"/>
      <c r="AM2188" s="39"/>
      <c r="AN218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89" spans="1:40" ht="19.5" customHeight="1" x14ac:dyDescent="0.25">
      <c r="A2189" s="32">
        <f t="shared" si="170"/>
        <v>2026</v>
      </c>
      <c r="B2189" s="32">
        <f t="shared" si="171"/>
        <v>1</v>
      </c>
      <c r="C2189" s="25">
        <v>46042</v>
      </c>
      <c r="D2189" s="57">
        <f t="shared" ca="1" si="168"/>
        <v>46097</v>
      </c>
      <c r="E2189" s="57" t="str">
        <f t="shared" ca="1" si="169"/>
        <v>1-Months</v>
      </c>
      <c r="F2189" s="57" t="str">
        <f>VLOOKUP(O2189,Stock[],5,FALSE)</f>
        <v>BE</v>
      </c>
      <c r="G2189" s="33" t="s">
        <v>2692</v>
      </c>
      <c r="H2189" s="38"/>
      <c r="I2189" s="34" t="s">
        <v>233</v>
      </c>
      <c r="J2189" s="32" t="str">
        <f>VLOOKUP(I2189,Customers[],2,FALSE)</f>
        <v>ဦးဝင်းနိုင်</v>
      </c>
      <c r="K2189" s="32" t="str">
        <f>VLOOKUP(I2189,Customers[],4,FALSE)</f>
        <v>Wandwin</v>
      </c>
      <c r="L2189" s="32" t="str">
        <f>VLOOKUP(Table85[[#This Row],[CustomerID]],Table!H:K,3,0)</f>
        <v>လျှော်ပင်</v>
      </c>
      <c r="M2189" s="32" t="str">
        <f>VLOOKUP(I2189,Customers[],5,FALSE)</f>
        <v>WholeSales/Contract</v>
      </c>
      <c r="N2189" s="34" t="s">
        <v>10</v>
      </c>
      <c r="O2189" s="37" t="s">
        <v>220</v>
      </c>
      <c r="P2189" s="32" t="str">
        <f>VLOOKUP(O2189,Stock[],2,FALSE)</f>
        <v>မြန်မာရှောက်ပျား</v>
      </c>
      <c r="Q2189" s="35">
        <f>VLOOKUP(O2189,Stock[],3,FALSE)</f>
        <v>0.64</v>
      </c>
      <c r="R2189" s="35">
        <f>VLOOKUP(O2189,Stock[],4,FALSE)</f>
        <v>14</v>
      </c>
      <c r="S2189" s="37"/>
      <c r="T2189" s="35">
        <f>(DailySales!$S2189/DailySales!$R2189)+DailySales!$U2189</f>
        <v>50</v>
      </c>
      <c r="U2189" s="37">
        <v>50</v>
      </c>
      <c r="V2189" s="36">
        <f>+DailySales!$T2189*DailySales!$R2189</f>
        <v>700</v>
      </c>
      <c r="W2189" s="36">
        <f>+DailySales!$V2189*DailySales!$Q2189</f>
        <v>448</v>
      </c>
      <c r="X2189" s="36">
        <f>VLOOKUP(O2189,Stock[],6,FALSE)</f>
        <v>1370</v>
      </c>
      <c r="Y2189" s="36">
        <f>+DailySales!$V2189*DailySales!$X2189</f>
        <v>959000</v>
      </c>
      <c r="Z2189" s="37"/>
      <c r="AA2189" s="37"/>
      <c r="AB2189" s="37"/>
      <c r="AC2189" s="37"/>
      <c r="AD2189" s="37"/>
      <c r="AE2189" s="77"/>
      <c r="AF2189" s="87"/>
      <c r="AG2189" s="39"/>
      <c r="AH2189" s="87">
        <v>46064</v>
      </c>
      <c r="AI2189" s="39">
        <v>959000</v>
      </c>
      <c r="AJ2189" s="87"/>
      <c r="AK2189" s="39"/>
      <c r="AL2189" s="34"/>
      <c r="AM2189" s="39"/>
      <c r="AN218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90" spans="1:40" ht="19.5" customHeight="1" x14ac:dyDescent="0.25">
      <c r="A2190" s="32">
        <f t="shared" si="170"/>
        <v>2026</v>
      </c>
      <c r="B2190" s="32">
        <f t="shared" si="171"/>
        <v>1</v>
      </c>
      <c r="C2190" s="25">
        <v>46042</v>
      </c>
      <c r="D2190" s="57">
        <f t="shared" ca="1" si="168"/>
        <v>46097</v>
      </c>
      <c r="E2190" s="57" t="str">
        <f t="shared" ca="1" si="169"/>
        <v>1-Months</v>
      </c>
      <c r="F2190" s="57" t="str">
        <f>VLOOKUP(O2190,Stock[],5,FALSE)</f>
        <v>BE</v>
      </c>
      <c r="G2190" s="33" t="s">
        <v>2692</v>
      </c>
      <c r="H2190" s="38"/>
      <c r="I2190" s="34" t="s">
        <v>233</v>
      </c>
      <c r="J2190" s="32" t="str">
        <f>VLOOKUP(I2190,Customers[],2,FALSE)</f>
        <v>ဦးဝင်းနိုင်</v>
      </c>
      <c r="K2190" s="32" t="str">
        <f>VLOOKUP(I2190,Customers[],4,FALSE)</f>
        <v>Wandwin</v>
      </c>
      <c r="L2190" s="32" t="str">
        <f>VLOOKUP(Table85[[#This Row],[CustomerID]],Table!H:K,3,0)</f>
        <v>လျှော်ပင်</v>
      </c>
      <c r="M2190" s="32" t="str">
        <f>VLOOKUP(I2190,Customers[],5,FALSE)</f>
        <v>WholeSales/Contract</v>
      </c>
      <c r="N2190" s="34" t="s">
        <v>10</v>
      </c>
      <c r="O2190" s="37" t="s">
        <v>223</v>
      </c>
      <c r="P2190" s="32" t="str">
        <f>VLOOKUP(O2190,Stock[],2,FALSE)</f>
        <v>ချယ်ရီအရက်သန့်ကော် (.6Ltr)</v>
      </c>
      <c r="Q2190" s="35">
        <f>VLOOKUP(O2190,Stock[],3,FALSE)</f>
        <v>0.6</v>
      </c>
      <c r="R2190" s="35">
        <f>VLOOKUP(O2190,Stock[],4,FALSE)</f>
        <v>24</v>
      </c>
      <c r="S2190" s="37"/>
      <c r="T2190" s="35">
        <f>(DailySales!$S2190/DailySales!$R2190)+DailySales!$U2190</f>
        <v>20</v>
      </c>
      <c r="U2190" s="37">
        <v>20</v>
      </c>
      <c r="V2190" s="36">
        <f>+DailySales!$T2190*DailySales!$R2190</f>
        <v>480</v>
      </c>
      <c r="W2190" s="36">
        <f>+DailySales!$V2190*DailySales!$Q2190</f>
        <v>288</v>
      </c>
      <c r="X2190" s="36">
        <f>VLOOKUP(O2190,Stock[],6,FALSE)</f>
        <v>875</v>
      </c>
      <c r="Y2190" s="36">
        <f>+DailySales!$V2190*DailySales!$X2190</f>
        <v>420000</v>
      </c>
      <c r="Z2190" s="37"/>
      <c r="AA2190" s="37"/>
      <c r="AB2190" s="37"/>
      <c r="AC2190" s="37"/>
      <c r="AD2190" s="37"/>
      <c r="AE2190" s="77"/>
      <c r="AF2190" s="87"/>
      <c r="AG2190" s="39"/>
      <c r="AH2190" s="87">
        <v>46064</v>
      </c>
      <c r="AI2190" s="39">
        <v>420000</v>
      </c>
      <c r="AJ2190" s="87"/>
      <c r="AK2190" s="39"/>
      <c r="AL2190" s="34"/>
      <c r="AM2190" s="39"/>
      <c r="AN219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91" spans="1:40" ht="19.5" customHeight="1" x14ac:dyDescent="0.25">
      <c r="A2191" s="32">
        <f t="shared" si="170"/>
        <v>2026</v>
      </c>
      <c r="B2191" s="32">
        <f t="shared" si="171"/>
        <v>1</v>
      </c>
      <c r="C2191" s="25">
        <v>46042</v>
      </c>
      <c r="D2191" s="57">
        <f t="shared" ca="1" si="168"/>
        <v>46097</v>
      </c>
      <c r="E2191" s="57" t="str">
        <f t="shared" ca="1" si="169"/>
        <v>1-Months</v>
      </c>
      <c r="F2191" s="57" t="str">
        <f>VLOOKUP(O2191,Stock[],5,FALSE)</f>
        <v>BE</v>
      </c>
      <c r="G2191" s="33" t="s">
        <v>2693</v>
      </c>
      <c r="H2191" s="38"/>
      <c r="I2191" s="34" t="s">
        <v>226</v>
      </c>
      <c r="J2191" s="32" t="str">
        <f>VLOOKUP(I2191,Customers[],2,FALSE)</f>
        <v>Summer-1</v>
      </c>
      <c r="K2191" s="32" t="str">
        <f>VLOOKUP(I2191,Customers[],4,FALSE)</f>
        <v>Meiktila</v>
      </c>
      <c r="L2191" s="32" t="str">
        <f>VLOOKUP(Table85[[#This Row],[CustomerID]],Table!H:K,3,0)</f>
        <v>မိတ္ထီလာ</v>
      </c>
      <c r="M2191" s="32" t="str">
        <f>VLOOKUP(I2191,Customers[],5,FALSE)</f>
        <v>WholeSales</v>
      </c>
      <c r="N2191" s="34" t="s">
        <v>10</v>
      </c>
      <c r="O2191" s="37" t="s">
        <v>216</v>
      </c>
      <c r="P2191" s="32" t="str">
        <f>VLOOKUP(O2191,Stock[],2,FALSE)</f>
        <v>ဒဂုံအရက်သန့်</v>
      </c>
      <c r="Q2191" s="35">
        <f>VLOOKUP(O2191,Stock[],3,FALSE)</f>
        <v>0.64</v>
      </c>
      <c r="R2191" s="35">
        <f>VLOOKUP(O2191,Stock[],4,FALSE)</f>
        <v>14</v>
      </c>
      <c r="S2191" s="37"/>
      <c r="T2191" s="35">
        <f>(DailySales!$S2191/DailySales!$R2191)+DailySales!$U2191</f>
        <v>100</v>
      </c>
      <c r="U2191" s="37">
        <v>100</v>
      </c>
      <c r="V2191" s="36">
        <f>+DailySales!$T2191*DailySales!$R2191</f>
        <v>1400</v>
      </c>
      <c r="W2191" s="36">
        <f>+DailySales!$V2191*DailySales!$Q2191</f>
        <v>896</v>
      </c>
      <c r="X2191" s="36">
        <f>VLOOKUP(O2191,Stock[],6,FALSE)</f>
        <v>1330</v>
      </c>
      <c r="Y2191" s="36">
        <f>+DailySales!$V2191*DailySales!$X2191</f>
        <v>1862000</v>
      </c>
      <c r="Z2191" s="37"/>
      <c r="AA2191" s="37"/>
      <c r="AB2191" s="37"/>
      <c r="AC2191" s="37"/>
      <c r="AD2191" s="37"/>
      <c r="AE2191" s="77"/>
      <c r="AF2191" s="87"/>
      <c r="AG2191" s="39"/>
      <c r="AH2191" s="87">
        <v>46055</v>
      </c>
      <c r="AI2191" s="39">
        <v>1862000</v>
      </c>
      <c r="AJ2191" s="87"/>
      <c r="AK2191" s="39"/>
      <c r="AL2191" s="34"/>
      <c r="AM2191" s="39"/>
      <c r="AN219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92" spans="1:40" ht="19.5" customHeight="1" x14ac:dyDescent="0.25">
      <c r="A2192" s="32">
        <f t="shared" si="170"/>
        <v>2026</v>
      </c>
      <c r="B2192" s="32">
        <f t="shared" si="171"/>
        <v>1</v>
      </c>
      <c r="C2192" s="25">
        <v>46042</v>
      </c>
      <c r="D2192" s="57">
        <f t="shared" ca="1" si="168"/>
        <v>46097</v>
      </c>
      <c r="E2192" s="57" t="str">
        <f t="shared" ca="1" si="169"/>
        <v>1-Months</v>
      </c>
      <c r="F2192" s="57" t="str">
        <f>VLOOKUP(O2192,Stock[],5,FALSE)</f>
        <v>BE</v>
      </c>
      <c r="G2192" s="33" t="s">
        <v>2694</v>
      </c>
      <c r="H2192" s="38"/>
      <c r="I2192" s="34" t="s">
        <v>180</v>
      </c>
      <c r="J2192" s="32" t="str">
        <f>VLOOKUP(I2192,Customers[],2,FALSE)</f>
        <v>ရွှေမြင်း</v>
      </c>
      <c r="K2192" s="32" t="str">
        <f>VLOOKUP(I2192,Customers[],4,FALSE)</f>
        <v>Meiktila</v>
      </c>
      <c r="L2192" s="32" t="str">
        <f>VLOOKUP(Table85[[#This Row],[CustomerID]],Table!H:K,3,0)</f>
        <v>မိတ္ထီလာ</v>
      </c>
      <c r="M2192" s="32" t="str">
        <f>VLOOKUP(I2192,Customers[],5,FALSE)</f>
        <v>WholeSales/Contract</v>
      </c>
      <c r="N2192" s="34" t="s">
        <v>10</v>
      </c>
      <c r="O2192" s="37" t="s">
        <v>220</v>
      </c>
      <c r="P2192" s="32" t="str">
        <f>VLOOKUP(O2192,Stock[],2,FALSE)</f>
        <v>မြန်မာရှောက်ပျား</v>
      </c>
      <c r="Q2192" s="35">
        <f>VLOOKUP(O2192,Stock[],3,FALSE)</f>
        <v>0.64</v>
      </c>
      <c r="R2192" s="35">
        <f>VLOOKUP(O2192,Stock[],4,FALSE)</f>
        <v>14</v>
      </c>
      <c r="S2192" s="37"/>
      <c r="T2192" s="35">
        <f>(DailySales!$S2192/DailySales!$R2192)+DailySales!$U2192</f>
        <v>30</v>
      </c>
      <c r="U2192" s="37">
        <v>30</v>
      </c>
      <c r="V2192" s="36">
        <f>+DailySales!$T2192*DailySales!$R2192</f>
        <v>420</v>
      </c>
      <c r="W2192" s="36">
        <f>+DailySales!$V2192*DailySales!$Q2192</f>
        <v>268.8</v>
      </c>
      <c r="X2192" s="36">
        <f>VLOOKUP(O2192,Stock[],6,FALSE)</f>
        <v>1370</v>
      </c>
      <c r="Y2192" s="36">
        <f>+DailySales!$V2192*DailySales!$X2192</f>
        <v>575400</v>
      </c>
      <c r="Z2192" s="37"/>
      <c r="AA2192" s="37"/>
      <c r="AB2192" s="37"/>
      <c r="AC2192" s="37"/>
      <c r="AD2192" s="37"/>
      <c r="AE2192" s="77"/>
      <c r="AF2192" s="87"/>
      <c r="AG2192" s="39"/>
      <c r="AH2192" s="38">
        <v>46072</v>
      </c>
      <c r="AI2192" s="39">
        <v>575400</v>
      </c>
      <c r="AJ2192" s="87"/>
      <c r="AK2192" s="39"/>
      <c r="AL2192" s="34"/>
      <c r="AM2192" s="39"/>
      <c r="AN219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93" spans="1:40" ht="19.5" customHeight="1" x14ac:dyDescent="0.25">
      <c r="A2193" s="32">
        <f t="shared" si="170"/>
        <v>2026</v>
      </c>
      <c r="B2193" s="32">
        <f t="shared" si="171"/>
        <v>1</v>
      </c>
      <c r="C2193" s="25">
        <v>46042</v>
      </c>
      <c r="D2193" s="57">
        <f t="shared" ca="1" si="168"/>
        <v>46097</v>
      </c>
      <c r="E2193" s="57" t="str">
        <f t="shared" ca="1" si="169"/>
        <v>1-Months</v>
      </c>
      <c r="F2193" s="57" t="str">
        <f>VLOOKUP(O2193,Stock[],5,FALSE)</f>
        <v>BE</v>
      </c>
      <c r="G2193" s="33" t="s">
        <v>2694</v>
      </c>
      <c r="H2193" s="38"/>
      <c r="I2193" s="34" t="s">
        <v>180</v>
      </c>
      <c r="J2193" s="32" t="str">
        <f>VLOOKUP(I2193,Customers[],2,FALSE)</f>
        <v>ရွှေမြင်း</v>
      </c>
      <c r="K2193" s="32" t="str">
        <f>VLOOKUP(I2193,Customers[],4,FALSE)</f>
        <v>Meiktila</v>
      </c>
      <c r="L2193" s="32" t="str">
        <f>VLOOKUP(Table85[[#This Row],[CustomerID]],Table!H:K,3,0)</f>
        <v>မိတ္ထီလာ</v>
      </c>
      <c r="M2193" s="32" t="str">
        <f>VLOOKUP(I2193,Customers[],5,FALSE)</f>
        <v>WholeSales/Contract</v>
      </c>
      <c r="N2193" s="34" t="s">
        <v>10</v>
      </c>
      <c r="O2193" s="37" t="s">
        <v>217</v>
      </c>
      <c r="P2193" s="32" t="str">
        <f>VLOOKUP(O2193,Stock[],2,FALSE)</f>
        <v>လိမ္မော်ဖြူ</v>
      </c>
      <c r="Q2193" s="35">
        <f>VLOOKUP(O2193,Stock[],3,FALSE)</f>
        <v>0.64</v>
      </c>
      <c r="R2193" s="35">
        <f>VLOOKUP(O2193,Stock[],4,FALSE)</f>
        <v>24</v>
      </c>
      <c r="S2193" s="37"/>
      <c r="T2193" s="35">
        <f>(DailySales!$S2193/DailySales!$R2193)+DailySales!$U2193</f>
        <v>10</v>
      </c>
      <c r="U2193" s="37">
        <v>10</v>
      </c>
      <c r="V2193" s="36">
        <f>+DailySales!$T2193*DailySales!$R2193</f>
        <v>240</v>
      </c>
      <c r="W2193" s="36">
        <f>+DailySales!$V2193*DailySales!$Q2193</f>
        <v>153.6</v>
      </c>
      <c r="X2193" s="36">
        <f>VLOOKUP(O2193,Stock[],6,FALSE)</f>
        <v>1330</v>
      </c>
      <c r="Y2193" s="36">
        <f>+DailySales!$V2193*DailySales!$X2193</f>
        <v>319200</v>
      </c>
      <c r="Z2193" s="37"/>
      <c r="AA2193" s="37"/>
      <c r="AB2193" s="37"/>
      <c r="AC2193" s="37"/>
      <c r="AD2193" s="37"/>
      <c r="AE2193" s="77"/>
      <c r="AF2193" s="87"/>
      <c r="AG2193" s="39"/>
      <c r="AH2193" s="38">
        <v>46072</v>
      </c>
      <c r="AI2193" s="39">
        <v>319200</v>
      </c>
      <c r="AJ2193" s="87"/>
      <c r="AK2193" s="39"/>
      <c r="AL2193" s="34"/>
      <c r="AM2193" s="39"/>
      <c r="AN219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94" spans="1:40" ht="19.5" customHeight="1" x14ac:dyDescent="0.25">
      <c r="A2194" s="32">
        <f t="shared" si="170"/>
        <v>2026</v>
      </c>
      <c r="B2194" s="32">
        <f t="shared" si="171"/>
        <v>1</v>
      </c>
      <c r="C2194" s="25">
        <v>46042</v>
      </c>
      <c r="D2194" s="57">
        <f t="shared" ca="1" si="168"/>
        <v>46097</v>
      </c>
      <c r="E2194" s="57" t="str">
        <f t="shared" ca="1" si="169"/>
        <v>1-Months</v>
      </c>
      <c r="F2194" s="57" t="str">
        <f>VLOOKUP(O2194,Stock[],5,FALSE)</f>
        <v>BE</v>
      </c>
      <c r="G2194" s="33" t="s">
        <v>2694</v>
      </c>
      <c r="H2194" s="38"/>
      <c r="I2194" s="34" t="s">
        <v>180</v>
      </c>
      <c r="J2194" s="32" t="str">
        <f>VLOOKUP(I2194,Customers[],2,FALSE)</f>
        <v>ရွှေမြင်း</v>
      </c>
      <c r="K2194" s="32" t="str">
        <f>VLOOKUP(I2194,Customers[],4,FALSE)</f>
        <v>Meiktila</v>
      </c>
      <c r="L2194" s="32" t="str">
        <f>VLOOKUP(Table85[[#This Row],[CustomerID]],Table!H:K,3,0)</f>
        <v>မိတ္ထီလာ</v>
      </c>
      <c r="M2194" s="32" t="str">
        <f>VLOOKUP(I2194,Customers[],5,FALSE)</f>
        <v>WholeSales/Contract</v>
      </c>
      <c r="N2194" s="34" t="s">
        <v>10</v>
      </c>
      <c r="O2194" s="37" t="s">
        <v>2120</v>
      </c>
      <c r="P2194" s="32" t="str">
        <f>VLOOKUP(O2194,Stock[],2,FALSE)</f>
        <v>ဇေ အရက်သန့်</v>
      </c>
      <c r="Q2194" s="35">
        <f>VLOOKUP(O2194,Stock[],3,FALSE)</f>
        <v>0.64</v>
      </c>
      <c r="R2194" s="35">
        <f>VLOOKUP(O2194,Stock[],4,FALSE)</f>
        <v>14</v>
      </c>
      <c r="S2194" s="37"/>
      <c r="T2194" s="35">
        <f>(DailySales!$S2194/DailySales!$R2194)+DailySales!$U2194</f>
        <v>20</v>
      </c>
      <c r="U2194" s="37">
        <v>20</v>
      </c>
      <c r="V2194" s="36">
        <f>+DailySales!$T2194*DailySales!$R2194</f>
        <v>280</v>
      </c>
      <c r="W2194" s="36">
        <f>+DailySales!$V2194*DailySales!$Q2194</f>
        <v>179.20000000000002</v>
      </c>
      <c r="X2194" s="36">
        <f>VLOOKUP(O2194,Stock[],6,FALSE)</f>
        <v>1380</v>
      </c>
      <c r="Y2194" s="36">
        <f>+DailySales!$V2194*DailySales!$X2194</f>
        <v>386400</v>
      </c>
      <c r="Z2194" s="37"/>
      <c r="AA2194" s="37"/>
      <c r="AB2194" s="37"/>
      <c r="AC2194" s="37"/>
      <c r="AD2194" s="37"/>
      <c r="AE2194" s="77"/>
      <c r="AF2194" s="87"/>
      <c r="AG2194" s="39"/>
      <c r="AH2194" s="38">
        <v>46072</v>
      </c>
      <c r="AI2194" s="39">
        <v>386400</v>
      </c>
      <c r="AJ2194" s="87"/>
      <c r="AK2194" s="39"/>
      <c r="AL2194" s="34"/>
      <c r="AM2194" s="39"/>
      <c r="AN219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95" spans="1:40" ht="19.5" customHeight="1" x14ac:dyDescent="0.25">
      <c r="A2195" s="32">
        <f t="shared" si="170"/>
        <v>2026</v>
      </c>
      <c r="B2195" s="32">
        <f t="shared" si="171"/>
        <v>1</v>
      </c>
      <c r="C2195" s="25">
        <v>46042</v>
      </c>
      <c r="D2195" s="57">
        <f t="shared" ca="1" si="168"/>
        <v>46097</v>
      </c>
      <c r="E2195" s="57" t="str">
        <f t="shared" ca="1" si="169"/>
        <v>1-Months</v>
      </c>
      <c r="F2195" s="57" t="str">
        <f>VLOOKUP(O2195,Stock[],5,FALSE)</f>
        <v>BE</v>
      </c>
      <c r="G2195" s="33" t="s">
        <v>2695</v>
      </c>
      <c r="H2195" s="38"/>
      <c r="I2195" s="34" t="s">
        <v>180</v>
      </c>
      <c r="J2195" s="32" t="str">
        <f>VLOOKUP(I2195,Customers[],2,FALSE)</f>
        <v>ရွှေမြင်း</v>
      </c>
      <c r="K2195" s="32" t="str">
        <f>VLOOKUP(I2195,Customers[],4,FALSE)</f>
        <v>Meiktila</v>
      </c>
      <c r="L2195" s="32" t="str">
        <f>VLOOKUP(Table85[[#This Row],[CustomerID]],Table!H:K,3,0)</f>
        <v>မိတ္ထီလာ</v>
      </c>
      <c r="M2195" s="32" t="str">
        <f>VLOOKUP(I2195,Customers[],5,FALSE)</f>
        <v>WholeSales/Contract</v>
      </c>
      <c r="N2195" s="34" t="s">
        <v>10</v>
      </c>
      <c r="O2195" s="37" t="s">
        <v>220</v>
      </c>
      <c r="P2195" s="32" t="str">
        <f>VLOOKUP(O2195,Stock[],2,FALSE)</f>
        <v>မြန်မာရှောက်ပျား</v>
      </c>
      <c r="Q2195" s="35">
        <f>VLOOKUP(O2195,Stock[],3,FALSE)</f>
        <v>0.64</v>
      </c>
      <c r="R2195" s="35">
        <f>VLOOKUP(O2195,Stock[],4,FALSE)</f>
        <v>14</v>
      </c>
      <c r="S2195" s="37"/>
      <c r="T2195" s="35">
        <f>(DailySales!$S2195/DailySales!$R2195)+DailySales!$U2195</f>
        <v>30</v>
      </c>
      <c r="U2195" s="37">
        <v>30</v>
      </c>
      <c r="V2195" s="36">
        <f>+DailySales!$T2195*DailySales!$R2195</f>
        <v>420</v>
      </c>
      <c r="W2195" s="36">
        <f>+DailySales!$V2195*DailySales!$Q2195</f>
        <v>268.8</v>
      </c>
      <c r="X2195" s="36">
        <f>VLOOKUP(O2195,Stock[],6,FALSE)</f>
        <v>1370</v>
      </c>
      <c r="Y2195" s="36">
        <f>+DailySales!$V2195*DailySales!$X2195</f>
        <v>575400</v>
      </c>
      <c r="Z2195" s="37"/>
      <c r="AA2195" s="37"/>
      <c r="AB2195" s="37"/>
      <c r="AC2195" s="37"/>
      <c r="AD2195" s="37"/>
      <c r="AE2195" s="77"/>
      <c r="AF2195" s="87"/>
      <c r="AG2195" s="39"/>
      <c r="AH2195" s="38">
        <v>46072</v>
      </c>
      <c r="AI2195" s="39">
        <v>575400</v>
      </c>
      <c r="AJ2195" s="87"/>
      <c r="AK2195" s="39"/>
      <c r="AL2195" s="34"/>
      <c r="AM2195" s="39"/>
      <c r="AN219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96" spans="1:40" ht="19.5" customHeight="1" x14ac:dyDescent="0.25">
      <c r="A2196" s="32">
        <f t="shared" si="170"/>
        <v>2026</v>
      </c>
      <c r="B2196" s="32">
        <f t="shared" si="171"/>
        <v>1</v>
      </c>
      <c r="C2196" s="25">
        <v>46042</v>
      </c>
      <c r="D2196" s="57">
        <f t="shared" ca="1" si="168"/>
        <v>46097</v>
      </c>
      <c r="E2196" s="57" t="str">
        <f t="shared" ca="1" si="169"/>
        <v>1-Months</v>
      </c>
      <c r="F2196" s="57" t="str">
        <f>VLOOKUP(O2196,Stock[],5,FALSE)</f>
        <v>BE</v>
      </c>
      <c r="G2196" s="33" t="s">
        <v>2695</v>
      </c>
      <c r="H2196" s="38"/>
      <c r="I2196" s="34" t="s">
        <v>180</v>
      </c>
      <c r="J2196" s="32" t="str">
        <f>VLOOKUP(I2196,Customers[],2,FALSE)</f>
        <v>ရွှေမြင်း</v>
      </c>
      <c r="K2196" s="32" t="str">
        <f>VLOOKUP(I2196,Customers[],4,FALSE)</f>
        <v>Meiktila</v>
      </c>
      <c r="L2196" s="32" t="str">
        <f>VLOOKUP(Table85[[#This Row],[CustomerID]],Table!H:K,3,0)</f>
        <v>မိတ္ထီလာ</v>
      </c>
      <c r="M2196" s="32" t="str">
        <f>VLOOKUP(I2196,Customers[],5,FALSE)</f>
        <v>WholeSales/Contract</v>
      </c>
      <c r="N2196" s="34" t="s">
        <v>10</v>
      </c>
      <c r="O2196" s="37" t="s">
        <v>217</v>
      </c>
      <c r="P2196" s="32" t="str">
        <f>VLOOKUP(O2196,Stock[],2,FALSE)</f>
        <v>လိမ္မော်ဖြူ</v>
      </c>
      <c r="Q2196" s="35">
        <f>VLOOKUP(O2196,Stock[],3,FALSE)</f>
        <v>0.64</v>
      </c>
      <c r="R2196" s="35">
        <f>VLOOKUP(O2196,Stock[],4,FALSE)</f>
        <v>24</v>
      </c>
      <c r="S2196" s="37"/>
      <c r="T2196" s="35">
        <f>(DailySales!$S2196/DailySales!$R2196)+DailySales!$U2196</f>
        <v>40</v>
      </c>
      <c r="U2196" s="37">
        <v>40</v>
      </c>
      <c r="V2196" s="36">
        <f>+DailySales!$T2196*DailySales!$R2196</f>
        <v>960</v>
      </c>
      <c r="W2196" s="36">
        <f>+DailySales!$V2196*DailySales!$Q2196</f>
        <v>614.4</v>
      </c>
      <c r="X2196" s="36">
        <f>VLOOKUP(O2196,Stock[],6,FALSE)</f>
        <v>1330</v>
      </c>
      <c r="Y2196" s="36">
        <f>+DailySales!$V2196*DailySales!$X2196</f>
        <v>1276800</v>
      </c>
      <c r="Z2196" s="37"/>
      <c r="AA2196" s="37"/>
      <c r="AB2196" s="37"/>
      <c r="AC2196" s="37"/>
      <c r="AD2196" s="37"/>
      <c r="AE2196" s="77"/>
      <c r="AF2196" s="87"/>
      <c r="AG2196" s="39"/>
      <c r="AH2196" s="38">
        <v>46072</v>
      </c>
      <c r="AI2196" s="39">
        <v>1276800</v>
      </c>
      <c r="AJ2196" s="87"/>
      <c r="AK2196" s="39"/>
      <c r="AL2196" s="34"/>
      <c r="AM2196" s="39"/>
      <c r="AN219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97" spans="1:40" ht="19.5" customHeight="1" x14ac:dyDescent="0.25">
      <c r="A2197" s="32">
        <f t="shared" si="170"/>
        <v>2026</v>
      </c>
      <c r="B2197" s="32">
        <f t="shared" si="171"/>
        <v>1</v>
      </c>
      <c r="C2197" s="25">
        <v>46042</v>
      </c>
      <c r="D2197" s="57">
        <f t="shared" ca="1" si="168"/>
        <v>46097</v>
      </c>
      <c r="E2197" s="57" t="str">
        <f t="shared" ca="1" si="169"/>
        <v>1-Months</v>
      </c>
      <c r="F2197" s="57" t="str">
        <f>VLOOKUP(O2197,Stock[],5,FALSE)</f>
        <v>BE</v>
      </c>
      <c r="G2197" s="33" t="s">
        <v>2695</v>
      </c>
      <c r="H2197" s="38"/>
      <c r="I2197" s="34" t="s">
        <v>180</v>
      </c>
      <c r="J2197" s="32" t="str">
        <f>VLOOKUP(I2197,Customers[],2,FALSE)</f>
        <v>ရွှေမြင်း</v>
      </c>
      <c r="K2197" s="32" t="str">
        <f>VLOOKUP(I2197,Customers[],4,FALSE)</f>
        <v>Meiktila</v>
      </c>
      <c r="L2197" s="32" t="str">
        <f>VLOOKUP(Table85[[#This Row],[CustomerID]],Table!H:K,3,0)</f>
        <v>မိတ္ထီလာ</v>
      </c>
      <c r="M2197" s="32" t="str">
        <f>VLOOKUP(I2197,Customers[],5,FALSE)</f>
        <v>WholeSales/Contract</v>
      </c>
      <c r="N2197" s="34" t="s">
        <v>10</v>
      </c>
      <c r="O2197" s="37" t="s">
        <v>205</v>
      </c>
      <c r="P2197" s="32" t="str">
        <f>VLOOKUP(O2197,Stock[],2,FALSE)</f>
        <v>ကောင်းကြည် ကော် 25%  (1Ltr )</v>
      </c>
      <c r="Q2197" s="35">
        <f>VLOOKUP(O2197,Stock[],3,FALSE)</f>
        <v>1</v>
      </c>
      <c r="R2197" s="35">
        <f>VLOOKUP(O2197,Stock[],4,FALSE)</f>
        <v>12</v>
      </c>
      <c r="S2197" s="37"/>
      <c r="T2197" s="35">
        <f>(DailySales!$S2197/DailySales!$R2197)+DailySales!$U2197</f>
        <v>30</v>
      </c>
      <c r="U2197" s="37">
        <v>30</v>
      </c>
      <c r="V2197" s="36">
        <f>+DailySales!$T2197*DailySales!$R2197</f>
        <v>360</v>
      </c>
      <c r="W2197" s="36">
        <f>+DailySales!$V2197*DailySales!$Q2197</f>
        <v>360</v>
      </c>
      <c r="X2197" s="36">
        <f>VLOOKUP(O2197,Stock[],6,FALSE)</f>
        <v>1530</v>
      </c>
      <c r="Y2197" s="36">
        <f>+DailySales!$V2197*DailySales!$X2197</f>
        <v>550800</v>
      </c>
      <c r="Z2197" s="37"/>
      <c r="AA2197" s="37"/>
      <c r="AB2197" s="37"/>
      <c r="AC2197" s="37"/>
      <c r="AD2197" s="37"/>
      <c r="AE2197" s="77"/>
      <c r="AF2197" s="87"/>
      <c r="AG2197" s="39"/>
      <c r="AH2197" s="38">
        <v>46072</v>
      </c>
      <c r="AI2197" s="39">
        <v>550800</v>
      </c>
      <c r="AJ2197" s="87"/>
      <c r="AK2197" s="39"/>
      <c r="AL2197" s="34"/>
      <c r="AM2197" s="39"/>
      <c r="AN219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98" spans="1:40" ht="19.5" customHeight="1" x14ac:dyDescent="0.25">
      <c r="A2198" s="32">
        <f t="shared" si="170"/>
        <v>2026</v>
      </c>
      <c r="B2198" s="32">
        <f t="shared" si="171"/>
        <v>1</v>
      </c>
      <c r="C2198" s="25">
        <v>46042</v>
      </c>
      <c r="D2198" s="57">
        <f t="shared" ca="1" si="168"/>
        <v>46097</v>
      </c>
      <c r="E2198" s="57" t="str">
        <f t="shared" ca="1" si="169"/>
        <v>1-Months</v>
      </c>
      <c r="F2198" s="57" t="str">
        <f>VLOOKUP(O2198,Stock[],5,FALSE)</f>
        <v>BE</v>
      </c>
      <c r="G2198" s="33" t="s">
        <v>2696</v>
      </c>
      <c r="H2198" s="38"/>
      <c r="I2198" s="34" t="s">
        <v>180</v>
      </c>
      <c r="J2198" s="32" t="str">
        <f>VLOOKUP(I2198,Customers[],2,FALSE)</f>
        <v>ရွှေမြင်း</v>
      </c>
      <c r="K2198" s="32" t="str">
        <f>VLOOKUP(I2198,Customers[],4,FALSE)</f>
        <v>Meiktila</v>
      </c>
      <c r="L2198" s="32" t="str">
        <f>VLOOKUP(Table85[[#This Row],[CustomerID]],Table!H:K,3,0)</f>
        <v>မိတ္ထီလာ</v>
      </c>
      <c r="M2198" s="32" t="str">
        <f>VLOOKUP(I2198,Customers[],5,FALSE)</f>
        <v>WholeSales/Contract</v>
      </c>
      <c r="N2198" s="34" t="s">
        <v>10</v>
      </c>
      <c r="O2198" s="37" t="s">
        <v>240</v>
      </c>
      <c r="P2198" s="32" t="str">
        <f>VLOOKUP(O2198,Stock[],2,FALSE)</f>
        <v>သံပုရာအရက်</v>
      </c>
      <c r="Q2198" s="35">
        <f>VLOOKUP(O2198,Stock[],3,FALSE)</f>
        <v>0.64</v>
      </c>
      <c r="R2198" s="35">
        <f>VLOOKUP(O2198,Stock[],4,FALSE)</f>
        <v>14</v>
      </c>
      <c r="S2198" s="37"/>
      <c r="T2198" s="35">
        <f>(DailySales!$S2198/DailySales!$R2198)+DailySales!$U2198</f>
        <v>20</v>
      </c>
      <c r="U2198" s="37">
        <v>20</v>
      </c>
      <c r="V2198" s="36">
        <f>+DailySales!$T2198*DailySales!$R2198</f>
        <v>280</v>
      </c>
      <c r="W2198" s="36">
        <f>+DailySales!$V2198*DailySales!$Q2198</f>
        <v>179.20000000000002</v>
      </c>
      <c r="X2198" s="36">
        <f>VLOOKUP(O2198,Stock[],6,FALSE)</f>
        <v>1330</v>
      </c>
      <c r="Y2198" s="36">
        <f>+DailySales!$V2198*DailySales!$X2198</f>
        <v>372400</v>
      </c>
      <c r="Z2198" s="37"/>
      <c r="AA2198" s="37"/>
      <c r="AB2198" s="37"/>
      <c r="AC2198" s="37"/>
      <c r="AD2198" s="37"/>
      <c r="AE2198" s="77"/>
      <c r="AF2198" s="87"/>
      <c r="AG2198" s="39"/>
      <c r="AH2198" s="38">
        <v>46072</v>
      </c>
      <c r="AI2198" s="39">
        <v>372400</v>
      </c>
      <c r="AJ2198" s="87"/>
      <c r="AK2198" s="39"/>
      <c r="AL2198" s="34"/>
      <c r="AM2198" s="39"/>
      <c r="AN219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199" spans="1:40" ht="19.5" customHeight="1" x14ac:dyDescent="0.25">
      <c r="A2199" s="32">
        <f t="shared" si="170"/>
        <v>2026</v>
      </c>
      <c r="B2199" s="32">
        <f t="shared" si="171"/>
        <v>1</v>
      </c>
      <c r="C2199" s="25">
        <v>46042</v>
      </c>
      <c r="D2199" s="57">
        <f t="shared" ca="1" si="168"/>
        <v>46097</v>
      </c>
      <c r="E2199" s="57" t="str">
        <f t="shared" ca="1" si="169"/>
        <v>1-Months</v>
      </c>
      <c r="F2199" s="57" t="str">
        <f>VLOOKUP(O2199,Stock[],5,FALSE)</f>
        <v>BE</v>
      </c>
      <c r="G2199" s="33" t="s">
        <v>2696</v>
      </c>
      <c r="H2199" s="38"/>
      <c r="I2199" s="34" t="s">
        <v>180</v>
      </c>
      <c r="J2199" s="32" t="str">
        <f>VLOOKUP(I2199,Customers[],2,FALSE)</f>
        <v>ရွှေမြင်း</v>
      </c>
      <c r="K2199" s="32" t="str">
        <f>VLOOKUP(I2199,Customers[],4,FALSE)</f>
        <v>Meiktila</v>
      </c>
      <c r="L2199" s="32" t="str">
        <f>VLOOKUP(Table85[[#This Row],[CustomerID]],Table!H:K,3,0)</f>
        <v>မိတ္ထီလာ</v>
      </c>
      <c r="M2199" s="32" t="str">
        <f>VLOOKUP(I2199,Customers[],5,FALSE)</f>
        <v>WholeSales/Contract</v>
      </c>
      <c r="N2199" s="34" t="s">
        <v>10</v>
      </c>
      <c r="O2199" s="37" t="s">
        <v>217</v>
      </c>
      <c r="P2199" s="32" t="str">
        <f>VLOOKUP(O2199,Stock[],2,FALSE)</f>
        <v>လိမ္မော်ဖြူ</v>
      </c>
      <c r="Q2199" s="35">
        <f>VLOOKUP(O2199,Stock[],3,FALSE)</f>
        <v>0.64</v>
      </c>
      <c r="R2199" s="35">
        <f>VLOOKUP(O2199,Stock[],4,FALSE)</f>
        <v>24</v>
      </c>
      <c r="S2199" s="37"/>
      <c r="T2199" s="35">
        <f>(DailySales!$S2199/DailySales!$R2199)+DailySales!$U2199</f>
        <v>20</v>
      </c>
      <c r="U2199" s="37">
        <v>20</v>
      </c>
      <c r="V2199" s="36">
        <f>+DailySales!$T2199*DailySales!$R2199</f>
        <v>480</v>
      </c>
      <c r="W2199" s="36">
        <f>+DailySales!$V2199*DailySales!$Q2199</f>
        <v>307.2</v>
      </c>
      <c r="X2199" s="36">
        <f>VLOOKUP(O2199,Stock[],6,FALSE)</f>
        <v>1330</v>
      </c>
      <c r="Y2199" s="36">
        <f>+DailySales!$V2199*DailySales!$X2199</f>
        <v>638400</v>
      </c>
      <c r="Z2199" s="37"/>
      <c r="AA2199" s="37"/>
      <c r="AB2199" s="37"/>
      <c r="AC2199" s="37"/>
      <c r="AD2199" s="37"/>
      <c r="AE2199" s="77"/>
      <c r="AF2199" s="87"/>
      <c r="AG2199" s="39"/>
      <c r="AH2199" s="38">
        <v>46072</v>
      </c>
      <c r="AI2199" s="39">
        <v>638400</v>
      </c>
      <c r="AJ2199" s="87"/>
      <c r="AK2199" s="39"/>
      <c r="AL2199" s="34"/>
      <c r="AM2199" s="39"/>
      <c r="AN219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00" spans="1:40" ht="19.5" customHeight="1" x14ac:dyDescent="0.25">
      <c r="A2200" s="32">
        <f t="shared" si="170"/>
        <v>2026</v>
      </c>
      <c r="B2200" s="32">
        <f t="shared" si="171"/>
        <v>1</v>
      </c>
      <c r="C2200" s="25">
        <v>46042</v>
      </c>
      <c r="D2200" s="57">
        <f t="shared" ca="1" si="168"/>
        <v>46097</v>
      </c>
      <c r="E2200" s="57" t="str">
        <f t="shared" ca="1" si="169"/>
        <v>1-Months</v>
      </c>
      <c r="F2200" s="57" t="str">
        <f>VLOOKUP(O2200,Stock[],5,FALSE)</f>
        <v>BE</v>
      </c>
      <c r="G2200" s="33" t="s">
        <v>2696</v>
      </c>
      <c r="H2200" s="38"/>
      <c r="I2200" s="34" t="s">
        <v>180</v>
      </c>
      <c r="J2200" s="32" t="str">
        <f>VLOOKUP(I2200,Customers[],2,FALSE)</f>
        <v>ရွှေမြင်း</v>
      </c>
      <c r="K2200" s="32" t="str">
        <f>VLOOKUP(I2200,Customers[],4,FALSE)</f>
        <v>Meiktila</v>
      </c>
      <c r="L2200" s="32" t="str">
        <f>VLOOKUP(Table85[[#This Row],[CustomerID]],Table!H:K,3,0)</f>
        <v>မိတ္ထီလာ</v>
      </c>
      <c r="M2200" s="32" t="str">
        <f>VLOOKUP(I2200,Customers[],5,FALSE)</f>
        <v>WholeSales/Contract</v>
      </c>
      <c r="N2200" s="34" t="s">
        <v>10</v>
      </c>
      <c r="O2200" s="37" t="s">
        <v>209</v>
      </c>
      <c r="P2200" s="32" t="str">
        <f>VLOOKUP(O2200,Stock[],2,FALSE)</f>
        <v>ဇေယျဝတီ Red</v>
      </c>
      <c r="Q2200" s="35">
        <f>VLOOKUP(O2200,Stock[],3,FALSE)</f>
        <v>0.64</v>
      </c>
      <c r="R2200" s="35">
        <f>VLOOKUP(O2200,Stock[],4,FALSE)</f>
        <v>14</v>
      </c>
      <c r="S2200" s="37"/>
      <c r="T2200" s="35">
        <f>(DailySales!$S2200/DailySales!$R2200)+DailySales!$U2200</f>
        <v>20</v>
      </c>
      <c r="U2200" s="37">
        <v>20</v>
      </c>
      <c r="V2200" s="36">
        <f>+DailySales!$T2200*DailySales!$R2200</f>
        <v>280</v>
      </c>
      <c r="W2200" s="36">
        <f>+DailySales!$V2200*DailySales!$Q2200</f>
        <v>179.20000000000002</v>
      </c>
      <c r="X2200" s="36">
        <f>VLOOKUP(O2200,Stock[],6,FALSE)</f>
        <v>1330</v>
      </c>
      <c r="Y2200" s="36">
        <f>+DailySales!$V2200*DailySales!$X2200</f>
        <v>372400</v>
      </c>
      <c r="Z2200" s="37"/>
      <c r="AA2200" s="37"/>
      <c r="AB2200" s="37"/>
      <c r="AC2200" s="37"/>
      <c r="AD2200" s="37"/>
      <c r="AE2200" s="77"/>
      <c r="AF2200" s="87"/>
      <c r="AG2200" s="39"/>
      <c r="AH2200" s="38">
        <v>46072</v>
      </c>
      <c r="AI2200" s="39">
        <v>372400</v>
      </c>
      <c r="AJ2200" s="87"/>
      <c r="AK2200" s="39"/>
      <c r="AL2200" s="34"/>
      <c r="AM2200" s="39"/>
      <c r="AN220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01" spans="1:40" ht="19.5" customHeight="1" x14ac:dyDescent="0.25">
      <c r="A2201" s="32">
        <f t="shared" si="170"/>
        <v>2026</v>
      </c>
      <c r="B2201" s="32">
        <f t="shared" si="171"/>
        <v>1</v>
      </c>
      <c r="C2201" s="25">
        <v>46042</v>
      </c>
      <c r="D2201" s="57">
        <f t="shared" ca="1" si="168"/>
        <v>46097</v>
      </c>
      <c r="E2201" s="57" t="str">
        <f t="shared" ca="1" si="169"/>
        <v>1-Months</v>
      </c>
      <c r="F2201" s="57" t="str">
        <f>VLOOKUP(O2201,Stock[],5,FALSE)</f>
        <v>BE</v>
      </c>
      <c r="G2201" s="33" t="s">
        <v>2697</v>
      </c>
      <c r="H2201" s="38"/>
      <c r="I2201" s="34" t="s">
        <v>181</v>
      </c>
      <c r="J2201" s="32" t="str">
        <f>VLOOKUP(I2201,Customers[],2,FALSE)</f>
        <v>ရွှေမြင်း(ရွှေခြင်္သေ့)</v>
      </c>
      <c r="K2201" s="32" t="str">
        <f>VLOOKUP(I2201,Customers[],4,FALSE)</f>
        <v>Meiktila</v>
      </c>
      <c r="L2201" s="32" t="str">
        <f>VLOOKUP(Table85[[#This Row],[CustomerID]],Table!H:K,3,0)</f>
        <v>မိတ္ထီလာ</v>
      </c>
      <c r="M2201" s="32" t="str">
        <f>VLOOKUP(I2201,Customers[],5,FALSE)</f>
        <v>WholeSales/Contract</v>
      </c>
      <c r="N2201" s="34" t="s">
        <v>10</v>
      </c>
      <c r="O2201" s="37" t="s">
        <v>240</v>
      </c>
      <c r="P2201" s="32" t="str">
        <f>VLOOKUP(O2201,Stock[],2,FALSE)</f>
        <v>သံပုရာအရက်</v>
      </c>
      <c r="Q2201" s="35">
        <f>VLOOKUP(O2201,Stock[],3,FALSE)</f>
        <v>0.64</v>
      </c>
      <c r="R2201" s="35">
        <f>VLOOKUP(O2201,Stock[],4,FALSE)</f>
        <v>14</v>
      </c>
      <c r="S2201" s="37"/>
      <c r="T2201" s="35">
        <f>(DailySales!$S2201/DailySales!$R2201)+DailySales!$U2201</f>
        <v>5</v>
      </c>
      <c r="U2201" s="37">
        <v>5</v>
      </c>
      <c r="V2201" s="36">
        <f>+DailySales!$T2201*DailySales!$R2201</f>
        <v>70</v>
      </c>
      <c r="W2201" s="36">
        <f>+DailySales!$V2201*DailySales!$Q2201</f>
        <v>44.800000000000004</v>
      </c>
      <c r="X2201" s="36">
        <f>VLOOKUP(O2201,Stock[],6,FALSE)</f>
        <v>1330</v>
      </c>
      <c r="Y2201" s="36">
        <f>+DailySales!$V2201*DailySales!$X2201</f>
        <v>93100</v>
      </c>
      <c r="Z2201" s="37"/>
      <c r="AA2201" s="37"/>
      <c r="AB2201" s="37"/>
      <c r="AC2201" s="37"/>
      <c r="AD2201" s="37"/>
      <c r="AE2201" s="77"/>
      <c r="AF2201" s="87"/>
      <c r="AG2201" s="39"/>
      <c r="AH2201" s="38">
        <v>46072</v>
      </c>
      <c r="AI2201" s="39">
        <v>93100</v>
      </c>
      <c r="AJ2201" s="87"/>
      <c r="AK2201" s="39"/>
      <c r="AL2201" s="34"/>
      <c r="AM2201" s="39"/>
      <c r="AN220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02" spans="1:40" ht="19.5" customHeight="1" x14ac:dyDescent="0.25">
      <c r="A2202" s="32">
        <f t="shared" si="170"/>
        <v>2026</v>
      </c>
      <c r="B2202" s="32">
        <f t="shared" si="171"/>
        <v>1</v>
      </c>
      <c r="C2202" s="25">
        <v>46042</v>
      </c>
      <c r="D2202" s="57">
        <f t="shared" ca="1" si="168"/>
        <v>46097</v>
      </c>
      <c r="E2202" s="57" t="str">
        <f t="shared" ca="1" si="169"/>
        <v>1-Months</v>
      </c>
      <c r="F2202" s="57" t="str">
        <f>VLOOKUP(O2202,Stock[],5,FALSE)</f>
        <v>BE</v>
      </c>
      <c r="G2202" s="33" t="s">
        <v>2697</v>
      </c>
      <c r="H2202" s="38"/>
      <c r="I2202" s="34" t="s">
        <v>181</v>
      </c>
      <c r="J2202" s="32" t="str">
        <f>VLOOKUP(I2202,Customers[],2,FALSE)</f>
        <v>ရွှေမြင်း(ရွှေခြင်္သေ့)</v>
      </c>
      <c r="K2202" s="32" t="str">
        <f>VLOOKUP(I2202,Customers[],4,FALSE)</f>
        <v>Meiktila</v>
      </c>
      <c r="L2202" s="32" t="str">
        <f>VLOOKUP(Table85[[#This Row],[CustomerID]],Table!H:K,3,0)</f>
        <v>မိတ္ထီလာ</v>
      </c>
      <c r="M2202" s="32" t="str">
        <f>VLOOKUP(I2202,Customers[],5,FALSE)</f>
        <v>WholeSales/Contract</v>
      </c>
      <c r="N2202" s="34" t="s">
        <v>10</v>
      </c>
      <c r="O2202" s="37" t="s">
        <v>220</v>
      </c>
      <c r="P2202" s="32" t="str">
        <f>VLOOKUP(O2202,Stock[],2,FALSE)</f>
        <v>မြန်မာရှောက်ပျား</v>
      </c>
      <c r="Q2202" s="35">
        <f>VLOOKUP(O2202,Stock[],3,FALSE)</f>
        <v>0.64</v>
      </c>
      <c r="R2202" s="35">
        <f>VLOOKUP(O2202,Stock[],4,FALSE)</f>
        <v>14</v>
      </c>
      <c r="S2202" s="37"/>
      <c r="T2202" s="35">
        <f>(DailySales!$S2202/DailySales!$R2202)+DailySales!$U2202</f>
        <v>20</v>
      </c>
      <c r="U2202" s="37">
        <v>20</v>
      </c>
      <c r="V2202" s="36">
        <f>+DailySales!$T2202*DailySales!$R2202</f>
        <v>280</v>
      </c>
      <c r="W2202" s="36">
        <f>+DailySales!$V2202*DailySales!$Q2202</f>
        <v>179.20000000000002</v>
      </c>
      <c r="X2202" s="36">
        <f>VLOOKUP(O2202,Stock[],6,FALSE)</f>
        <v>1370</v>
      </c>
      <c r="Y2202" s="36">
        <f>+DailySales!$V2202*DailySales!$X2202</f>
        <v>383600</v>
      </c>
      <c r="Z2202" s="37"/>
      <c r="AA2202" s="37"/>
      <c r="AB2202" s="37"/>
      <c r="AC2202" s="37"/>
      <c r="AD2202" s="37"/>
      <c r="AE2202" s="77"/>
      <c r="AF2202" s="87"/>
      <c r="AG2202" s="39"/>
      <c r="AH2202" s="38">
        <v>46072</v>
      </c>
      <c r="AI2202" s="39">
        <v>383600</v>
      </c>
      <c r="AJ2202" s="87"/>
      <c r="AK2202" s="39"/>
      <c r="AL2202" s="34"/>
      <c r="AM2202" s="39"/>
      <c r="AN220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03" spans="1:40" ht="19.5" customHeight="1" x14ac:dyDescent="0.25">
      <c r="A2203" s="32">
        <f t="shared" si="170"/>
        <v>2026</v>
      </c>
      <c r="B2203" s="32">
        <f t="shared" si="171"/>
        <v>1</v>
      </c>
      <c r="C2203" s="25">
        <v>46042</v>
      </c>
      <c r="D2203" s="57">
        <f t="shared" ca="1" si="168"/>
        <v>46097</v>
      </c>
      <c r="E2203" s="57" t="str">
        <f t="shared" ca="1" si="169"/>
        <v>1-Months</v>
      </c>
      <c r="F2203" s="57" t="str">
        <f>VLOOKUP(O2203,Stock[],5,FALSE)</f>
        <v>BE</v>
      </c>
      <c r="G2203" s="33" t="s">
        <v>2697</v>
      </c>
      <c r="H2203" s="38"/>
      <c r="I2203" s="34" t="s">
        <v>181</v>
      </c>
      <c r="J2203" s="32" t="str">
        <f>VLOOKUP(I2203,Customers[],2,FALSE)</f>
        <v>ရွှေမြင်း(ရွှေခြင်္သေ့)</v>
      </c>
      <c r="K2203" s="32" t="str">
        <f>VLOOKUP(I2203,Customers[],4,FALSE)</f>
        <v>Meiktila</v>
      </c>
      <c r="L2203" s="32" t="str">
        <f>VLOOKUP(Table85[[#This Row],[CustomerID]],Table!H:K,3,0)</f>
        <v>မိတ္ထီလာ</v>
      </c>
      <c r="M2203" s="32" t="str">
        <f>VLOOKUP(I2203,Customers[],5,FALSE)</f>
        <v>WholeSales/Contract</v>
      </c>
      <c r="N2203" s="34" t="s">
        <v>10</v>
      </c>
      <c r="O2203" s="37" t="s">
        <v>217</v>
      </c>
      <c r="P2203" s="32" t="str">
        <f>VLOOKUP(O2203,Stock[],2,FALSE)</f>
        <v>လိမ္မော်ဖြူ</v>
      </c>
      <c r="Q2203" s="35">
        <f>VLOOKUP(O2203,Stock[],3,FALSE)</f>
        <v>0.64</v>
      </c>
      <c r="R2203" s="35">
        <f>VLOOKUP(O2203,Stock[],4,FALSE)</f>
        <v>24</v>
      </c>
      <c r="S2203" s="37"/>
      <c r="T2203" s="35">
        <f>(DailySales!$S2203/DailySales!$R2203)+DailySales!$U2203</f>
        <v>25</v>
      </c>
      <c r="U2203" s="37">
        <v>25</v>
      </c>
      <c r="V2203" s="36">
        <f>+DailySales!$T2203*DailySales!$R2203</f>
        <v>600</v>
      </c>
      <c r="W2203" s="36">
        <f>+DailySales!$V2203*DailySales!$Q2203</f>
        <v>384</v>
      </c>
      <c r="X2203" s="36">
        <f>VLOOKUP(O2203,Stock[],6,FALSE)</f>
        <v>1330</v>
      </c>
      <c r="Y2203" s="36">
        <f>+DailySales!$V2203*DailySales!$X2203</f>
        <v>798000</v>
      </c>
      <c r="Z2203" s="37"/>
      <c r="AA2203" s="37"/>
      <c r="AB2203" s="37"/>
      <c r="AC2203" s="37"/>
      <c r="AD2203" s="37"/>
      <c r="AE2203" s="77"/>
      <c r="AF2203" s="87"/>
      <c r="AG2203" s="39"/>
      <c r="AH2203" s="38">
        <v>46072</v>
      </c>
      <c r="AI2203" s="39">
        <v>798000</v>
      </c>
      <c r="AJ2203" s="87"/>
      <c r="AK2203" s="39"/>
      <c r="AL2203" s="34"/>
      <c r="AM2203" s="39"/>
      <c r="AN220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04" spans="1:40" ht="19.5" customHeight="1" x14ac:dyDescent="0.25">
      <c r="A2204" s="32">
        <f t="shared" si="170"/>
        <v>2026</v>
      </c>
      <c r="B2204" s="32">
        <f t="shared" si="171"/>
        <v>1</v>
      </c>
      <c r="C2204" s="25">
        <v>46042</v>
      </c>
      <c r="D2204" s="57">
        <f t="shared" ca="1" si="168"/>
        <v>46097</v>
      </c>
      <c r="E2204" s="57" t="str">
        <f t="shared" ca="1" si="169"/>
        <v>1-Months</v>
      </c>
      <c r="F2204" s="57" t="str">
        <f>VLOOKUP(O2204,Stock[],5,FALSE)</f>
        <v>BE</v>
      </c>
      <c r="G2204" s="33" t="s">
        <v>2697</v>
      </c>
      <c r="H2204" s="38"/>
      <c r="I2204" s="34" t="s">
        <v>181</v>
      </c>
      <c r="J2204" s="32" t="str">
        <f>VLOOKUP(I2204,Customers[],2,FALSE)</f>
        <v>ရွှေမြင်း(ရွှေခြင်္သေ့)</v>
      </c>
      <c r="K2204" s="32" t="str">
        <f>VLOOKUP(I2204,Customers[],4,FALSE)</f>
        <v>Meiktila</v>
      </c>
      <c r="L2204" s="32" t="str">
        <f>VLOOKUP(Table85[[#This Row],[CustomerID]],Table!H:K,3,0)</f>
        <v>မိတ္ထီလာ</v>
      </c>
      <c r="M2204" s="32" t="str">
        <f>VLOOKUP(I2204,Customers[],5,FALSE)</f>
        <v>WholeSales/Contract</v>
      </c>
      <c r="N2204" s="34" t="s">
        <v>10</v>
      </c>
      <c r="O2204" s="37" t="s">
        <v>2120</v>
      </c>
      <c r="P2204" s="32" t="str">
        <f>VLOOKUP(O2204,Stock[],2,FALSE)</f>
        <v>ဇေ အရက်သန့်</v>
      </c>
      <c r="Q2204" s="35">
        <f>VLOOKUP(O2204,Stock[],3,FALSE)</f>
        <v>0.64</v>
      </c>
      <c r="R2204" s="35">
        <f>VLOOKUP(O2204,Stock[],4,FALSE)</f>
        <v>14</v>
      </c>
      <c r="S2204" s="37"/>
      <c r="T2204" s="35">
        <f>(DailySales!$S2204/DailySales!$R2204)+DailySales!$U2204</f>
        <v>10</v>
      </c>
      <c r="U2204" s="37">
        <v>10</v>
      </c>
      <c r="V2204" s="36">
        <f>+DailySales!$T2204*DailySales!$R2204</f>
        <v>140</v>
      </c>
      <c r="W2204" s="36">
        <f>+DailySales!$V2204*DailySales!$Q2204</f>
        <v>89.600000000000009</v>
      </c>
      <c r="X2204" s="36">
        <f>VLOOKUP(O2204,Stock[],6,FALSE)</f>
        <v>1380</v>
      </c>
      <c r="Y2204" s="36">
        <f>+DailySales!$V2204*DailySales!$X2204</f>
        <v>193200</v>
      </c>
      <c r="Z2204" s="37"/>
      <c r="AA2204" s="37"/>
      <c r="AB2204" s="37"/>
      <c r="AC2204" s="37"/>
      <c r="AD2204" s="37"/>
      <c r="AE2204" s="77"/>
      <c r="AF2204" s="87"/>
      <c r="AG2204" s="39"/>
      <c r="AH2204" s="38">
        <v>46072</v>
      </c>
      <c r="AI2204" s="39">
        <v>193200</v>
      </c>
      <c r="AJ2204" s="87"/>
      <c r="AK2204" s="39"/>
      <c r="AL2204" s="34"/>
      <c r="AM2204" s="39"/>
      <c r="AN220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05" spans="1:40" ht="19.5" customHeight="1" x14ac:dyDescent="0.25">
      <c r="A2205" s="32">
        <f t="shared" si="170"/>
        <v>2026</v>
      </c>
      <c r="B2205" s="32">
        <f t="shared" si="171"/>
        <v>1</v>
      </c>
      <c r="C2205" s="25">
        <v>46042</v>
      </c>
      <c r="D2205" s="57">
        <f t="shared" ca="1" si="168"/>
        <v>46097</v>
      </c>
      <c r="E2205" s="57" t="str">
        <f t="shared" ca="1" si="169"/>
        <v>1-Months</v>
      </c>
      <c r="F2205" s="57" t="str">
        <f>VLOOKUP(O2205,Stock[],5,FALSE)</f>
        <v>BE</v>
      </c>
      <c r="G2205" s="33" t="s">
        <v>2697</v>
      </c>
      <c r="H2205" s="38"/>
      <c r="I2205" s="34" t="s">
        <v>181</v>
      </c>
      <c r="J2205" s="32" t="str">
        <f>VLOOKUP(I2205,Customers[],2,FALSE)</f>
        <v>ရွှေမြင်း(ရွှေခြင်္သေ့)</v>
      </c>
      <c r="K2205" s="32" t="str">
        <f>VLOOKUP(I2205,Customers[],4,FALSE)</f>
        <v>Meiktila</v>
      </c>
      <c r="L2205" s="32" t="str">
        <f>VLOOKUP(Table85[[#This Row],[CustomerID]],Table!H:K,3,0)</f>
        <v>မိတ္ထီလာ</v>
      </c>
      <c r="M2205" s="32" t="str">
        <f>VLOOKUP(I2205,Customers[],5,FALSE)</f>
        <v>WholeSales/Contract</v>
      </c>
      <c r="N2205" s="34" t="s">
        <v>10</v>
      </c>
      <c r="O2205" s="37" t="s">
        <v>2465</v>
      </c>
      <c r="P2205" s="32" t="str">
        <f>VLOOKUP(O2205,Stock[],2,FALSE)</f>
        <v>မိုးနဲကွန်ကီး</v>
      </c>
      <c r="Q2205" s="35">
        <f>VLOOKUP(O2205,Stock[],3,FALSE)</f>
        <v>0.64</v>
      </c>
      <c r="R2205" s="35">
        <f>VLOOKUP(O2205,Stock[],4,FALSE)</f>
        <v>14</v>
      </c>
      <c r="S2205" s="37"/>
      <c r="T2205" s="35">
        <f>(DailySales!$S2205/DailySales!$R2205)+DailySales!$U2205</f>
        <v>10</v>
      </c>
      <c r="U2205" s="37">
        <v>10</v>
      </c>
      <c r="V2205" s="36">
        <f>+DailySales!$T2205*DailySales!$R2205</f>
        <v>140</v>
      </c>
      <c r="W2205" s="36">
        <f>+DailySales!$V2205*DailySales!$Q2205</f>
        <v>89.600000000000009</v>
      </c>
      <c r="X2205" s="36">
        <f>VLOOKUP(O2205,Stock[],6,FALSE)</f>
        <v>1700</v>
      </c>
      <c r="Y2205" s="36">
        <f>+DailySales!$V2205*DailySales!$X2205</f>
        <v>238000</v>
      </c>
      <c r="Z2205" s="37"/>
      <c r="AA2205" s="37"/>
      <c r="AB2205" s="37"/>
      <c r="AC2205" s="37"/>
      <c r="AD2205" s="37"/>
      <c r="AE2205" s="77"/>
      <c r="AF2205" s="87"/>
      <c r="AG2205" s="39"/>
      <c r="AH2205" s="38">
        <v>46072</v>
      </c>
      <c r="AI2205" s="39">
        <v>238000</v>
      </c>
      <c r="AJ2205" s="87"/>
      <c r="AK2205" s="39"/>
      <c r="AL2205" s="34"/>
      <c r="AM2205" s="39"/>
      <c r="AN220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06" spans="1:40" ht="19.5" customHeight="1" x14ac:dyDescent="0.25">
      <c r="A2206" s="32">
        <f t="shared" si="170"/>
        <v>2026</v>
      </c>
      <c r="B2206" s="32">
        <f t="shared" si="171"/>
        <v>1</v>
      </c>
      <c r="C2206" s="25">
        <v>46042</v>
      </c>
      <c r="D2206" s="57">
        <f t="shared" ca="1" si="168"/>
        <v>46097</v>
      </c>
      <c r="E2206" s="57" t="str">
        <f t="shared" ca="1" si="169"/>
        <v>1-Months</v>
      </c>
      <c r="F2206" s="57" t="str">
        <f>VLOOKUP(O2206,Stock[],5,FALSE)</f>
        <v>BE</v>
      </c>
      <c r="G2206" s="33" t="s">
        <v>2697</v>
      </c>
      <c r="H2206" s="38"/>
      <c r="I2206" s="34" t="s">
        <v>181</v>
      </c>
      <c r="J2206" s="32" t="str">
        <f>VLOOKUP(I2206,Customers[],2,FALSE)</f>
        <v>ရွှေမြင်း(ရွှေခြင်္သေ့)</v>
      </c>
      <c r="K2206" s="32" t="str">
        <f>VLOOKUP(I2206,Customers[],4,FALSE)</f>
        <v>Meiktila</v>
      </c>
      <c r="L2206" s="32" t="str">
        <f>VLOOKUP(Table85[[#This Row],[CustomerID]],Table!H:K,3,0)</f>
        <v>မိတ္ထီလာ</v>
      </c>
      <c r="M2206" s="32" t="str">
        <f>VLOOKUP(I2206,Customers[],5,FALSE)</f>
        <v>WholeSales/Contract</v>
      </c>
      <c r="N2206" s="34" t="s">
        <v>10</v>
      </c>
      <c r="O2206" s="37" t="s">
        <v>205</v>
      </c>
      <c r="P2206" s="32" t="str">
        <f>VLOOKUP(O2206,Stock[],2,FALSE)</f>
        <v>ကောင်းကြည် ကော် 25%  (1Ltr )</v>
      </c>
      <c r="Q2206" s="35">
        <f>VLOOKUP(O2206,Stock[],3,FALSE)</f>
        <v>1</v>
      </c>
      <c r="R2206" s="35">
        <f>VLOOKUP(O2206,Stock[],4,FALSE)</f>
        <v>12</v>
      </c>
      <c r="S2206" s="37"/>
      <c r="T2206" s="35">
        <f>(DailySales!$S2206/DailySales!$R2206)+DailySales!$U2206</f>
        <v>5</v>
      </c>
      <c r="U2206" s="37">
        <v>5</v>
      </c>
      <c r="V2206" s="36">
        <f>+DailySales!$T2206*DailySales!$R2206</f>
        <v>60</v>
      </c>
      <c r="W2206" s="36">
        <f>+DailySales!$V2206*DailySales!$Q2206</f>
        <v>60</v>
      </c>
      <c r="X2206" s="36">
        <f>VLOOKUP(O2206,Stock[],6,FALSE)</f>
        <v>1530</v>
      </c>
      <c r="Y2206" s="36">
        <f>+DailySales!$V2206*DailySales!$X2206</f>
        <v>91800</v>
      </c>
      <c r="Z2206" s="37"/>
      <c r="AA2206" s="37"/>
      <c r="AB2206" s="37"/>
      <c r="AC2206" s="37"/>
      <c r="AD2206" s="37"/>
      <c r="AE2206" s="77"/>
      <c r="AF2206" s="87"/>
      <c r="AG2206" s="39"/>
      <c r="AH2206" s="38">
        <v>46072</v>
      </c>
      <c r="AI2206" s="39">
        <v>91800</v>
      </c>
      <c r="AJ2206" s="87"/>
      <c r="AK2206" s="39"/>
      <c r="AL2206" s="34"/>
      <c r="AM2206" s="39"/>
      <c r="AN220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07" spans="1:40" ht="19.5" customHeight="1" x14ac:dyDescent="0.25">
      <c r="A2207" s="101">
        <f t="shared" si="170"/>
        <v>2026</v>
      </c>
      <c r="B2207" s="101">
        <f t="shared" si="171"/>
        <v>1</v>
      </c>
      <c r="C2207" s="25">
        <v>46042</v>
      </c>
      <c r="D2207" s="102">
        <f t="shared" ca="1" si="168"/>
        <v>46097</v>
      </c>
      <c r="E2207" s="102" t="str">
        <f t="shared" ca="1" si="169"/>
        <v>1-Months</v>
      </c>
      <c r="F2207" s="102" t="str">
        <f>VLOOKUP(O2207,Stock[],5,FALSE)</f>
        <v>BE</v>
      </c>
      <c r="G2207" s="103" t="s">
        <v>2711</v>
      </c>
      <c r="H2207" s="104"/>
      <c r="I2207" s="105" t="s">
        <v>2181</v>
      </c>
      <c r="J2207" s="101" t="str">
        <f>VLOOKUP(I2207,Customers[],2,FALSE)</f>
        <v>အကွဲ</v>
      </c>
      <c r="K2207" s="101">
        <f>VLOOKUP(I2207,Customers[],4,FALSE)</f>
        <v>0</v>
      </c>
      <c r="L2207" s="101">
        <f>VLOOKUP(Table85[[#This Row],[CustomerID]],Table!H:K,3,0)</f>
        <v>0</v>
      </c>
      <c r="M2207" s="101">
        <f>VLOOKUP(I2207,Customers[],5,FALSE)</f>
        <v>0</v>
      </c>
      <c r="N2207" s="105" t="s">
        <v>12</v>
      </c>
      <c r="O2207" s="106" t="s">
        <v>217</v>
      </c>
      <c r="P2207" s="101" t="str">
        <f>VLOOKUP(O2207,Stock[],2,FALSE)</f>
        <v>လိမ္မော်ဖြူ</v>
      </c>
      <c r="Q2207" s="107">
        <f>VLOOKUP(O2207,Stock[],3,FALSE)</f>
        <v>0.64</v>
      </c>
      <c r="R2207" s="107">
        <f>VLOOKUP(O2207,Stock[],4,FALSE)</f>
        <v>24</v>
      </c>
      <c r="S2207" s="106">
        <v>2</v>
      </c>
      <c r="T2207" s="107">
        <f>(DailySales!$S2207/DailySales!$R2207)+DailySales!$U2207</f>
        <v>8.3333333333333329E-2</v>
      </c>
      <c r="U2207" s="106"/>
      <c r="V2207" s="108">
        <f>+DailySales!$T2207*DailySales!$R2207</f>
        <v>2</v>
      </c>
      <c r="W2207" s="108">
        <f>+DailySales!$V2207*DailySales!$Q2207</f>
        <v>1.28</v>
      </c>
      <c r="X2207" s="108">
        <f>VLOOKUP(O2207,Stock[],6,FALSE)</f>
        <v>1330</v>
      </c>
      <c r="Y2207" s="108">
        <f>+DailySales!$V2207*DailySales!$X2207</f>
        <v>2660</v>
      </c>
      <c r="Z2207" s="106"/>
      <c r="AA2207" s="106"/>
      <c r="AB2207" s="106"/>
      <c r="AC2207" s="106"/>
      <c r="AD2207" s="106"/>
      <c r="AE2207" s="109"/>
      <c r="AF2207" s="110">
        <v>46042</v>
      </c>
      <c r="AG2207" s="111">
        <v>2660</v>
      </c>
      <c r="AH2207" s="110"/>
      <c r="AI2207" s="111"/>
      <c r="AJ2207" s="110"/>
      <c r="AK2207" s="111"/>
      <c r="AL2207" s="34"/>
      <c r="AM2207" s="39"/>
      <c r="AN2207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08" spans="1:40" ht="19.5" customHeight="1" x14ac:dyDescent="0.25">
      <c r="A2208" s="101">
        <f t="shared" si="170"/>
        <v>2026</v>
      </c>
      <c r="B2208" s="101">
        <f t="shared" si="171"/>
        <v>1</v>
      </c>
      <c r="C2208" s="25">
        <v>46042</v>
      </c>
      <c r="D2208" s="102">
        <f t="shared" ca="1" si="168"/>
        <v>46097</v>
      </c>
      <c r="E2208" s="102" t="str">
        <f t="shared" ca="1" si="169"/>
        <v>1-Months</v>
      </c>
      <c r="F2208" s="102" t="str">
        <f>VLOOKUP(O2208,Stock[],5,FALSE)</f>
        <v>BE</v>
      </c>
      <c r="G2208" s="103" t="s">
        <v>2711</v>
      </c>
      <c r="H2208" s="104"/>
      <c r="I2208" s="105" t="s">
        <v>2181</v>
      </c>
      <c r="J2208" s="101" t="str">
        <f>VLOOKUP(I2208,Customers[],2,FALSE)</f>
        <v>အကွဲ</v>
      </c>
      <c r="K2208" s="101">
        <f>VLOOKUP(I2208,Customers[],4,FALSE)</f>
        <v>0</v>
      </c>
      <c r="L2208" s="101">
        <f>VLOOKUP(Table85[[#This Row],[CustomerID]],Table!H:K,3,0)</f>
        <v>0</v>
      </c>
      <c r="M2208" s="101">
        <f>VLOOKUP(I2208,Customers[],5,FALSE)</f>
        <v>0</v>
      </c>
      <c r="N2208" s="105" t="s">
        <v>12</v>
      </c>
      <c r="O2208" s="106" t="s">
        <v>224</v>
      </c>
      <c r="P2208" s="101" t="str">
        <f>VLOOKUP(O2208,Stock[],2,FALSE)</f>
        <v>ချယ်ရီသံပုရာအရက်သန့်ကော် (.6Ltr)</v>
      </c>
      <c r="Q2208" s="107">
        <f>VLOOKUP(O2208,Stock[],3,FALSE)</f>
        <v>0.6</v>
      </c>
      <c r="R2208" s="107">
        <f>VLOOKUP(O2208,Stock[],4,FALSE)</f>
        <v>24</v>
      </c>
      <c r="S2208" s="106">
        <v>1</v>
      </c>
      <c r="T2208" s="107">
        <f>(DailySales!$S2208/DailySales!$R2208)+DailySales!$U2208</f>
        <v>4.1666666666666664E-2</v>
      </c>
      <c r="U2208" s="106"/>
      <c r="V2208" s="108">
        <f>+DailySales!$T2208*DailySales!$R2208</f>
        <v>1</v>
      </c>
      <c r="W2208" s="108">
        <f>+DailySales!$V2208*DailySales!$Q2208</f>
        <v>0.6</v>
      </c>
      <c r="X2208" s="108">
        <f>VLOOKUP(O2208,Stock[],6,FALSE)</f>
        <v>915</v>
      </c>
      <c r="Y2208" s="108">
        <f>+DailySales!$V2208*DailySales!$X2208</f>
        <v>915</v>
      </c>
      <c r="Z2208" s="106"/>
      <c r="AA2208" s="106"/>
      <c r="AB2208" s="106"/>
      <c r="AC2208" s="106"/>
      <c r="AD2208" s="106"/>
      <c r="AE2208" s="109"/>
      <c r="AF2208" s="110">
        <v>46042</v>
      </c>
      <c r="AG2208" s="111">
        <v>915</v>
      </c>
      <c r="AH2208" s="110"/>
      <c r="AI2208" s="111"/>
      <c r="AJ2208" s="110"/>
      <c r="AK2208" s="111"/>
      <c r="AL2208" s="34"/>
      <c r="AM2208" s="39"/>
      <c r="AN2208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09" spans="1:40" ht="19.5" customHeight="1" x14ac:dyDescent="0.25">
      <c r="A2209" s="101">
        <f t="shared" si="170"/>
        <v>2026</v>
      </c>
      <c r="B2209" s="101">
        <f t="shared" si="171"/>
        <v>1</v>
      </c>
      <c r="C2209" s="25">
        <v>46042</v>
      </c>
      <c r="D2209" s="102">
        <f t="shared" ca="1" si="168"/>
        <v>46097</v>
      </c>
      <c r="E2209" s="102" t="str">
        <f t="shared" ca="1" si="169"/>
        <v>1-Months</v>
      </c>
      <c r="F2209" s="102" t="str">
        <f>VLOOKUP(O2209,Stock[],5,FALSE)</f>
        <v>BE</v>
      </c>
      <c r="G2209" s="103" t="s">
        <v>2711</v>
      </c>
      <c r="H2209" s="104"/>
      <c r="I2209" s="105" t="s">
        <v>2181</v>
      </c>
      <c r="J2209" s="101" t="str">
        <f>VLOOKUP(I2209,Customers[],2,FALSE)</f>
        <v>အကွဲ</v>
      </c>
      <c r="K2209" s="101">
        <f>VLOOKUP(I2209,Customers[],4,FALSE)</f>
        <v>0</v>
      </c>
      <c r="L2209" s="101">
        <f>VLOOKUP(Table85[[#This Row],[CustomerID]],Table!H:K,3,0)</f>
        <v>0</v>
      </c>
      <c r="M2209" s="101">
        <f>VLOOKUP(I2209,Customers[],5,FALSE)</f>
        <v>0</v>
      </c>
      <c r="N2209" s="105" t="s">
        <v>12</v>
      </c>
      <c r="O2209" s="106" t="s">
        <v>207</v>
      </c>
      <c r="P2209" s="101" t="str">
        <f>VLOOKUP(O2209,Stock[],2,FALSE)</f>
        <v>ရွှေမင်းသားခေါင်ရည်</v>
      </c>
      <c r="Q2209" s="107">
        <f>VLOOKUP(O2209,Stock[],3,FALSE)</f>
        <v>0.64</v>
      </c>
      <c r="R2209" s="107">
        <f>VLOOKUP(O2209,Stock[],4,FALSE)</f>
        <v>24</v>
      </c>
      <c r="S2209" s="106">
        <v>1</v>
      </c>
      <c r="T2209" s="107">
        <f>(DailySales!$S2209/DailySales!$R2209)+DailySales!$U2209</f>
        <v>4.1666666666666664E-2</v>
      </c>
      <c r="U2209" s="106"/>
      <c r="V2209" s="108">
        <f>+DailySales!$T2209*DailySales!$R2209</f>
        <v>1</v>
      </c>
      <c r="W2209" s="108">
        <f>+DailySales!$V2209*DailySales!$Q2209</f>
        <v>0.64</v>
      </c>
      <c r="X2209" s="108">
        <f>VLOOKUP(O2209,Stock[],6,FALSE)</f>
        <v>800</v>
      </c>
      <c r="Y2209" s="108">
        <f>+DailySales!$V2209*DailySales!$X2209</f>
        <v>800</v>
      </c>
      <c r="Z2209" s="106"/>
      <c r="AA2209" s="106"/>
      <c r="AB2209" s="106"/>
      <c r="AC2209" s="106"/>
      <c r="AD2209" s="106"/>
      <c r="AE2209" s="109"/>
      <c r="AF2209" s="110">
        <v>46042</v>
      </c>
      <c r="AG2209" s="111">
        <v>800</v>
      </c>
      <c r="AH2209" s="110"/>
      <c r="AI2209" s="111"/>
      <c r="AJ2209" s="110"/>
      <c r="AK2209" s="111"/>
      <c r="AL2209" s="34"/>
      <c r="AM2209" s="39"/>
      <c r="AN2209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10" spans="1:40" ht="19.5" customHeight="1" x14ac:dyDescent="0.25">
      <c r="A2210" s="32">
        <f t="shared" si="170"/>
        <v>2026</v>
      </c>
      <c r="B2210" s="32">
        <f t="shared" si="171"/>
        <v>1</v>
      </c>
      <c r="C2210" s="25">
        <v>46042</v>
      </c>
      <c r="D2210" s="57">
        <f t="shared" ca="1" si="168"/>
        <v>46097</v>
      </c>
      <c r="E2210" s="57" t="str">
        <f t="shared" ca="1" si="169"/>
        <v>1-Months</v>
      </c>
      <c r="F2210" s="57" t="str">
        <f>VLOOKUP(O2210,Stock[],5,FALSE)</f>
        <v>Whisky</v>
      </c>
      <c r="G2210" s="33" t="s">
        <v>2698</v>
      </c>
      <c r="H2210" s="38"/>
      <c r="I2210" s="34" t="s">
        <v>626</v>
      </c>
      <c r="J2210" s="32" t="str">
        <f>VLOOKUP(I2210,Customers[],2,FALSE)</f>
        <v>Liquor House</v>
      </c>
      <c r="K2210" s="32" t="str">
        <f>VLOOKUP(I2210,Customers[],4,FALSE)</f>
        <v>Meiktila</v>
      </c>
      <c r="L2210" s="32" t="str">
        <f>VLOOKUP(Table85[[#This Row],[CustomerID]],Table!H:K,3,0)</f>
        <v>စက်မှုဇုံ</v>
      </c>
      <c r="M2210" s="32" t="str">
        <f>VLOOKUP(I2210,Customers[],5,FALSE)</f>
        <v>Van-2</v>
      </c>
      <c r="N2210" s="34" t="s">
        <v>10</v>
      </c>
      <c r="O2210" s="37" t="s">
        <v>2113</v>
      </c>
      <c r="P2210" s="32" t="str">
        <f>VLOOKUP(O2210,Stock[],2,FALSE)</f>
        <v>Ngwe Taung 700ml</v>
      </c>
      <c r="Q2210" s="35">
        <f>VLOOKUP(O2210,Stock[],3,FALSE)</f>
        <v>0.7</v>
      </c>
      <c r="R2210" s="35">
        <f>VLOOKUP(O2210,Stock[],4,FALSE)</f>
        <v>12</v>
      </c>
      <c r="S2210" s="37"/>
      <c r="T2210" s="35">
        <f>(DailySales!$S2210/DailySales!$R2210)+DailySales!$U2210</f>
        <v>1</v>
      </c>
      <c r="U2210" s="37">
        <v>1</v>
      </c>
      <c r="V2210" s="36">
        <f>+DailySales!$T2210*DailySales!$R2210</f>
        <v>12</v>
      </c>
      <c r="W2210" s="36">
        <f>+DailySales!$V2210*DailySales!$Q2210</f>
        <v>8.3999999999999986</v>
      </c>
      <c r="X2210" s="36">
        <f>VLOOKUP(O2210,Stock[],6,FALSE)</f>
        <v>4700</v>
      </c>
      <c r="Y2210" s="36">
        <f>+DailySales!$V2210*DailySales!$X2210</f>
        <v>56400</v>
      </c>
      <c r="Z2210" s="37"/>
      <c r="AA2210" s="37"/>
      <c r="AB2210" s="37"/>
      <c r="AC2210" s="37"/>
      <c r="AD2210" s="37"/>
      <c r="AE2210" s="77"/>
      <c r="AF2210" s="38">
        <v>46062</v>
      </c>
      <c r="AG2210" s="39">
        <v>56400</v>
      </c>
      <c r="AH2210" s="87"/>
      <c r="AI2210" s="39"/>
      <c r="AJ2210" s="87"/>
      <c r="AK2210" s="39"/>
      <c r="AL2210" s="34"/>
      <c r="AM2210" s="39"/>
      <c r="AN221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11" spans="1:40" ht="19.5" customHeight="1" x14ac:dyDescent="0.25">
      <c r="A2211" s="32">
        <f t="shared" si="170"/>
        <v>2026</v>
      </c>
      <c r="B2211" s="32">
        <f t="shared" si="171"/>
        <v>1</v>
      </c>
      <c r="C2211" s="25">
        <v>46042</v>
      </c>
      <c r="D2211" s="57">
        <f t="shared" ca="1" si="168"/>
        <v>46097</v>
      </c>
      <c r="E2211" s="57" t="str">
        <f t="shared" ca="1" si="169"/>
        <v>1-Months</v>
      </c>
      <c r="F2211" s="57" t="str">
        <f>VLOOKUP(O2211,Stock[],5,FALSE)</f>
        <v>Whisky</v>
      </c>
      <c r="G2211" s="33" t="s">
        <v>2699</v>
      </c>
      <c r="H2211" s="38"/>
      <c r="I2211" s="34" t="s">
        <v>233</v>
      </c>
      <c r="J2211" s="32" t="str">
        <f>VLOOKUP(I2211,Customers[],2,FALSE)</f>
        <v>ဦးဝင်းနိုင်</v>
      </c>
      <c r="K2211" s="32" t="str">
        <f>VLOOKUP(I2211,Customers[],4,FALSE)</f>
        <v>Wandwin</v>
      </c>
      <c r="L2211" s="32" t="str">
        <f>VLOOKUP(Table85[[#This Row],[CustomerID]],Table!H:K,3,0)</f>
        <v>လျှော်ပင်</v>
      </c>
      <c r="M2211" s="32" t="str">
        <f>VLOOKUP(I2211,Customers[],5,FALSE)</f>
        <v>WholeSales/Contract</v>
      </c>
      <c r="N2211" s="34" t="s">
        <v>10</v>
      </c>
      <c r="O2211" s="37" t="s">
        <v>2113</v>
      </c>
      <c r="P2211" s="32" t="str">
        <f>VLOOKUP(O2211,Stock[],2,FALSE)</f>
        <v>Ngwe Taung 700ml</v>
      </c>
      <c r="Q2211" s="35">
        <f>VLOOKUP(O2211,Stock[],3,FALSE)</f>
        <v>0.7</v>
      </c>
      <c r="R2211" s="35">
        <f>VLOOKUP(O2211,Stock[],4,FALSE)</f>
        <v>12</v>
      </c>
      <c r="S2211" s="37"/>
      <c r="T2211" s="35">
        <f>(DailySales!$S2211/DailySales!$R2211)+DailySales!$U2211</f>
        <v>1</v>
      </c>
      <c r="U2211" s="37">
        <v>1</v>
      </c>
      <c r="V2211" s="36">
        <f>+DailySales!$T2211*DailySales!$R2211</f>
        <v>12</v>
      </c>
      <c r="W2211" s="36">
        <f>+DailySales!$V2211*DailySales!$Q2211</f>
        <v>8.3999999999999986</v>
      </c>
      <c r="X2211" s="36">
        <f>VLOOKUP(O2211,Stock[],6,FALSE)</f>
        <v>4700</v>
      </c>
      <c r="Y2211" s="36">
        <f>+DailySales!$V2211*DailySales!$X2211</f>
        <v>56400</v>
      </c>
      <c r="Z2211" s="37"/>
      <c r="AA2211" s="37"/>
      <c r="AB2211" s="37"/>
      <c r="AC2211" s="37"/>
      <c r="AD2211" s="37"/>
      <c r="AE2211" s="77"/>
      <c r="AF2211" s="87">
        <v>46043</v>
      </c>
      <c r="AG2211" s="39">
        <v>56400</v>
      </c>
      <c r="AH2211" s="87"/>
      <c r="AI2211" s="39"/>
      <c r="AJ2211" s="87"/>
      <c r="AK2211" s="39"/>
      <c r="AL2211" s="34"/>
      <c r="AM2211" s="39"/>
      <c r="AN221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12" spans="1:40" ht="19.5" customHeight="1" x14ac:dyDescent="0.25">
      <c r="A2212" s="32">
        <f t="shared" si="170"/>
        <v>2026</v>
      </c>
      <c r="B2212" s="32">
        <f t="shared" si="171"/>
        <v>1</v>
      </c>
      <c r="C2212" s="25">
        <v>46042</v>
      </c>
      <c r="D2212" s="57">
        <f t="shared" ca="1" si="168"/>
        <v>46097</v>
      </c>
      <c r="E2212" s="57" t="str">
        <f t="shared" ca="1" si="169"/>
        <v>1-Months</v>
      </c>
      <c r="F2212" s="57" t="str">
        <f>VLOOKUP(O2212,Stock[],5,FALSE)</f>
        <v>Whisky</v>
      </c>
      <c r="G2212" s="33" t="s">
        <v>2700</v>
      </c>
      <c r="H2212" s="38"/>
      <c r="I2212" s="34" t="s">
        <v>745</v>
      </c>
      <c r="J2212" s="32" t="str">
        <f>VLOOKUP(I2212,Customers[],2,FALSE)</f>
        <v>ဖောက်တိုက်</v>
      </c>
      <c r="K2212" s="32">
        <f>VLOOKUP(I2212,Customers[],4,FALSE)</f>
        <v>0</v>
      </c>
      <c r="L2212" s="32">
        <f>VLOOKUP(Table85[[#This Row],[CustomerID]],Table!H:K,3,0)</f>
        <v>0</v>
      </c>
      <c r="M2212" s="32">
        <f>VLOOKUP(I2212,Customers[],5,FALSE)</f>
        <v>0</v>
      </c>
      <c r="N2212" s="34" t="s">
        <v>14</v>
      </c>
      <c r="O2212" s="37" t="s">
        <v>2114</v>
      </c>
      <c r="P2212" s="32" t="str">
        <f>VLOOKUP(O2212,Stock[],2,FALSE)</f>
        <v>Ngwe Taung 700ml(NFS)</v>
      </c>
      <c r="Q2212" s="35">
        <f>VLOOKUP(O2212,Stock[],3,FALSE)</f>
        <v>0.7</v>
      </c>
      <c r="R2212" s="35">
        <f>VLOOKUP(O2212,Stock[],4,FALSE)</f>
        <v>12</v>
      </c>
      <c r="S2212" s="37">
        <v>2</v>
      </c>
      <c r="T2212" s="35">
        <f>(DailySales!$S2212/DailySales!$R2212)+DailySales!$U2212</f>
        <v>0.16666666666666666</v>
      </c>
      <c r="U2212" s="37"/>
      <c r="V2212" s="36">
        <f>+DailySales!$T2212*DailySales!$R2212</f>
        <v>2</v>
      </c>
      <c r="W2212" s="36">
        <f>+DailySales!$V2212*DailySales!$Q2212</f>
        <v>1.4</v>
      </c>
      <c r="X2212" s="36">
        <f>VLOOKUP(O2212,Stock[],6,FALSE)</f>
        <v>4700</v>
      </c>
      <c r="Y2212" s="36">
        <f>+DailySales!$V2212*DailySales!$X2212</f>
        <v>9400</v>
      </c>
      <c r="Z2212" s="37"/>
      <c r="AA2212" s="37"/>
      <c r="AB2212" s="37"/>
      <c r="AC2212" s="37"/>
      <c r="AD2212" s="37"/>
      <c r="AE2212" s="77"/>
      <c r="AF2212" s="87">
        <v>46042</v>
      </c>
      <c r="AG2212" s="39">
        <v>9400</v>
      </c>
      <c r="AH2212" s="87"/>
      <c r="AI2212" s="39"/>
      <c r="AJ2212" s="87"/>
      <c r="AK2212" s="39"/>
      <c r="AL2212" s="34"/>
      <c r="AM2212" s="39"/>
      <c r="AN221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13" spans="1:40" ht="19.5" customHeight="1" x14ac:dyDescent="0.25">
      <c r="A2213" s="32">
        <f t="shared" si="170"/>
        <v>2026</v>
      </c>
      <c r="B2213" s="32">
        <f t="shared" si="171"/>
        <v>1</v>
      </c>
      <c r="C2213" s="25">
        <v>46043</v>
      </c>
      <c r="D2213" s="57">
        <f t="shared" ca="1" si="168"/>
        <v>46097</v>
      </c>
      <c r="E2213" s="57" t="str">
        <f t="shared" ca="1" si="169"/>
        <v>1-Months</v>
      </c>
      <c r="F2213" s="57" t="str">
        <f>VLOOKUP(O2213,Stock[],5,FALSE)</f>
        <v>BE</v>
      </c>
      <c r="G2213" s="33" t="s">
        <v>2701</v>
      </c>
      <c r="H2213" s="38" t="s">
        <v>275</v>
      </c>
      <c r="I2213" s="34" t="s">
        <v>523</v>
      </c>
      <c r="J2213" s="32" t="str">
        <f>VLOOKUP(I2213,Customers[],2,FALSE)</f>
        <v>တက်လူ</v>
      </c>
      <c r="K2213" s="32" t="str">
        <f>VLOOKUP(I2213,Customers[],4,FALSE)</f>
        <v>Pyawbwe</v>
      </c>
      <c r="L2213" s="32" t="str">
        <f>VLOOKUP(Table85[[#This Row],[CustomerID]],Table!H:K,3,0)</f>
        <v>ရွာတန်း</v>
      </c>
      <c r="M2213" s="32" t="str">
        <f>VLOOKUP(I2213,Customers[],5,FALSE)</f>
        <v>Van-1</v>
      </c>
      <c r="N2213" s="34" t="s">
        <v>9</v>
      </c>
      <c r="O2213" s="37" t="s">
        <v>207</v>
      </c>
      <c r="P2213" s="32" t="str">
        <f>VLOOKUP(O2213,Stock[],2,FALSE)</f>
        <v>ရွှေမင်းသားခေါင်ရည်</v>
      </c>
      <c r="Q2213" s="35">
        <f>VLOOKUP(O2213,Stock[],3,FALSE)</f>
        <v>0.64</v>
      </c>
      <c r="R2213" s="35">
        <f>VLOOKUP(O2213,Stock[],4,FALSE)</f>
        <v>24</v>
      </c>
      <c r="S2213" s="37"/>
      <c r="T2213" s="35">
        <f>(DailySales!$S2213/DailySales!$R2213)+DailySales!$U2213</f>
        <v>50</v>
      </c>
      <c r="U2213" s="37">
        <v>50</v>
      </c>
      <c r="V2213" s="36">
        <f>+DailySales!$T2213*DailySales!$R2213</f>
        <v>1200</v>
      </c>
      <c r="W2213" s="36">
        <f>+DailySales!$V2213*DailySales!$Q2213</f>
        <v>768</v>
      </c>
      <c r="X2213" s="36">
        <f>VLOOKUP(O2213,Stock[],6,FALSE)</f>
        <v>800</v>
      </c>
      <c r="Y2213" s="36">
        <f>+DailySales!$V2213*DailySales!$X2213</f>
        <v>960000</v>
      </c>
      <c r="Z2213" s="37"/>
      <c r="AA2213" s="37"/>
      <c r="AB2213" s="37"/>
      <c r="AC2213" s="37"/>
      <c r="AD2213" s="37"/>
      <c r="AE2213" s="77">
        <v>25000</v>
      </c>
      <c r="AF2213" s="87">
        <v>46043</v>
      </c>
      <c r="AG2213" s="39">
        <v>985000</v>
      </c>
      <c r="AH2213" s="87"/>
      <c r="AI2213" s="39"/>
      <c r="AJ2213" s="87"/>
      <c r="AK2213" s="39"/>
      <c r="AL2213" s="34"/>
      <c r="AM2213" s="39"/>
      <c r="AN221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14" spans="1:40" ht="19.5" customHeight="1" x14ac:dyDescent="0.25">
      <c r="A2214" s="32">
        <f t="shared" si="170"/>
        <v>2026</v>
      </c>
      <c r="B2214" s="32">
        <f t="shared" si="171"/>
        <v>1</v>
      </c>
      <c r="C2214" s="25">
        <v>46043</v>
      </c>
      <c r="D2214" s="57">
        <f t="shared" ca="1" si="168"/>
        <v>46097</v>
      </c>
      <c r="E2214" s="57" t="str">
        <f t="shared" ca="1" si="169"/>
        <v>1-Months</v>
      </c>
      <c r="F2214" s="57" t="str">
        <f>VLOOKUP(O2214,Stock[],5,FALSE)</f>
        <v>BE</v>
      </c>
      <c r="G2214" s="33" t="s">
        <v>2701</v>
      </c>
      <c r="H2214" s="38" t="s">
        <v>275</v>
      </c>
      <c r="I2214" s="34" t="s">
        <v>523</v>
      </c>
      <c r="J2214" s="32" t="str">
        <f>VLOOKUP(I2214,Customers[],2,FALSE)</f>
        <v>တက်လူ</v>
      </c>
      <c r="K2214" s="32" t="str">
        <f>VLOOKUP(I2214,Customers[],4,FALSE)</f>
        <v>Pyawbwe</v>
      </c>
      <c r="L2214" s="32" t="str">
        <f>VLOOKUP(Table85[[#This Row],[CustomerID]],Table!H:K,3,0)</f>
        <v>ရွာတန်း</v>
      </c>
      <c r="M2214" s="32" t="str">
        <f>VLOOKUP(I2214,Customers[],5,FALSE)</f>
        <v>Van-1</v>
      </c>
      <c r="N2214" s="34" t="s">
        <v>9</v>
      </c>
      <c r="O2214" s="37" t="s">
        <v>1395</v>
      </c>
      <c r="P2214" s="32" t="str">
        <f>VLOOKUP(O2214,Stock[],2,FALSE)</f>
        <v>ရွှေမင်းသားမန်ကျည်းခေါင်ရည်</v>
      </c>
      <c r="Q2214" s="35">
        <f>VLOOKUP(O2214,Stock[],3,FALSE)</f>
        <v>0.64</v>
      </c>
      <c r="R2214" s="35">
        <f>VLOOKUP(O2214,Stock[],4,FALSE)</f>
        <v>14</v>
      </c>
      <c r="S2214" s="37"/>
      <c r="T2214" s="35">
        <f>(DailySales!$S2214/DailySales!$R2214)+DailySales!$U2214</f>
        <v>30</v>
      </c>
      <c r="U2214" s="37">
        <v>30</v>
      </c>
      <c r="V2214" s="36">
        <f>+DailySales!$T2214*DailySales!$R2214</f>
        <v>420</v>
      </c>
      <c r="W2214" s="36">
        <f>+DailySales!$V2214*DailySales!$Q2214</f>
        <v>268.8</v>
      </c>
      <c r="X2214" s="36">
        <f>VLOOKUP(O2214,Stock[],6,FALSE)</f>
        <v>830</v>
      </c>
      <c r="Y2214" s="36">
        <f>+DailySales!$V2214*DailySales!$X2214</f>
        <v>348600</v>
      </c>
      <c r="Z2214" s="37"/>
      <c r="AA2214" s="37"/>
      <c r="AB2214" s="37"/>
      <c r="AC2214" s="37"/>
      <c r="AD2214" s="37"/>
      <c r="AE2214" s="77">
        <v>11400</v>
      </c>
      <c r="AF2214" s="87">
        <v>46043</v>
      </c>
      <c r="AG2214" s="39">
        <v>360000</v>
      </c>
      <c r="AH2214" s="87"/>
      <c r="AI2214" s="39"/>
      <c r="AJ2214" s="87"/>
      <c r="AK2214" s="39"/>
      <c r="AL2214" s="34"/>
      <c r="AM2214" s="39"/>
      <c r="AN221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15" spans="1:40" ht="19.5" customHeight="1" x14ac:dyDescent="0.25">
      <c r="A2215" s="32">
        <f t="shared" si="170"/>
        <v>2026</v>
      </c>
      <c r="B2215" s="32">
        <f t="shared" si="171"/>
        <v>1</v>
      </c>
      <c r="C2215" s="25">
        <v>46043</v>
      </c>
      <c r="D2215" s="57">
        <f t="shared" ca="1" si="168"/>
        <v>46097</v>
      </c>
      <c r="E2215" s="57" t="str">
        <f t="shared" ca="1" si="169"/>
        <v>1-Months</v>
      </c>
      <c r="F2215" s="57" t="str">
        <f>VLOOKUP(O2215,Stock[],5,FALSE)</f>
        <v>BE</v>
      </c>
      <c r="G2215" s="33" t="s">
        <v>2702</v>
      </c>
      <c r="H2215" s="38" t="s">
        <v>275</v>
      </c>
      <c r="I2215" s="34" t="s">
        <v>1086</v>
      </c>
      <c r="J2215" s="32" t="str">
        <f>VLOOKUP(I2215,Customers[],2,FALSE)</f>
        <v>မိုးယံ(2)</v>
      </c>
      <c r="K2215" s="32" t="str">
        <f>VLOOKUP(I2215,Customers[],4,FALSE)</f>
        <v>Yamethin</v>
      </c>
      <c r="L2215" s="32" t="str">
        <f>VLOOKUP(Table85[[#This Row],[CustomerID]],Table!H:K,3,0)</f>
        <v>ရမည်းသင်း</v>
      </c>
      <c r="M2215" s="32" t="str">
        <f>VLOOKUP(I2215,Customers[],5,FALSE)</f>
        <v>WholeSales/Contract</v>
      </c>
      <c r="N2215" s="34" t="s">
        <v>9</v>
      </c>
      <c r="O2215" s="37" t="s">
        <v>240</v>
      </c>
      <c r="P2215" s="32" t="str">
        <f>VLOOKUP(O2215,Stock[],2,FALSE)</f>
        <v>သံပုရာအရက်</v>
      </c>
      <c r="Q2215" s="35">
        <f>VLOOKUP(O2215,Stock[],3,FALSE)</f>
        <v>0.64</v>
      </c>
      <c r="R2215" s="35">
        <f>VLOOKUP(O2215,Stock[],4,FALSE)</f>
        <v>14</v>
      </c>
      <c r="S2215" s="37"/>
      <c r="T2215" s="35">
        <f>(DailySales!$S2215/DailySales!$R2215)+DailySales!$U2215</f>
        <v>50</v>
      </c>
      <c r="U2215" s="37">
        <v>50</v>
      </c>
      <c r="V2215" s="36">
        <f>+DailySales!$T2215*DailySales!$R2215</f>
        <v>700</v>
      </c>
      <c r="W2215" s="36">
        <f>+DailySales!$V2215*DailySales!$Q2215</f>
        <v>448</v>
      </c>
      <c r="X2215" s="36">
        <f>VLOOKUP(O2215,Stock[],6,FALSE)</f>
        <v>1330</v>
      </c>
      <c r="Y2215" s="36">
        <f>+DailySales!$V2215*DailySales!$X2215</f>
        <v>931000</v>
      </c>
      <c r="Z2215" s="37"/>
      <c r="AA2215" s="37"/>
      <c r="AB2215" s="37">
        <v>5000</v>
      </c>
      <c r="AC2215" s="37">
        <v>4900</v>
      </c>
      <c r="AD2215" s="37"/>
      <c r="AE2215" s="77">
        <v>17500</v>
      </c>
      <c r="AF2215" s="87">
        <v>46043</v>
      </c>
      <c r="AG2215" s="39">
        <v>938600</v>
      </c>
      <c r="AH2215" s="87"/>
      <c r="AI2215" s="39"/>
      <c r="AJ2215" s="87"/>
      <c r="AK2215" s="39"/>
      <c r="AL2215" s="34"/>
      <c r="AM2215" s="39"/>
      <c r="AN221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16" spans="1:40" ht="19.5" customHeight="1" x14ac:dyDescent="0.25">
      <c r="A2216" s="32">
        <f t="shared" si="170"/>
        <v>2026</v>
      </c>
      <c r="B2216" s="32">
        <f t="shared" si="171"/>
        <v>1</v>
      </c>
      <c r="C2216" s="25">
        <v>46043</v>
      </c>
      <c r="D2216" s="57">
        <f t="shared" ca="1" si="168"/>
        <v>46097</v>
      </c>
      <c r="E2216" s="57" t="str">
        <f t="shared" ca="1" si="169"/>
        <v>1-Months</v>
      </c>
      <c r="F2216" s="57" t="str">
        <f>VLOOKUP(O2216,Stock[],5,FALSE)</f>
        <v>BE</v>
      </c>
      <c r="G2216" s="33" t="s">
        <v>2703</v>
      </c>
      <c r="H2216" s="38" t="s">
        <v>276</v>
      </c>
      <c r="I2216" s="34" t="s">
        <v>1293</v>
      </c>
      <c r="J2216" s="32" t="str">
        <f>VLOOKUP(I2216,Customers[],2,FALSE)</f>
        <v>ကိုသိန်းထိုက်</v>
      </c>
      <c r="K2216" s="32" t="str">
        <f>VLOOKUP(I2216,Customers[],4,FALSE)</f>
        <v>Wandwin</v>
      </c>
      <c r="L2216" s="32" t="str">
        <f>VLOOKUP(Table85[[#This Row],[CustomerID]],Table!H:K,3,0)</f>
        <v>ကျောက်ပနား</v>
      </c>
      <c r="M2216" s="32" t="str">
        <f>VLOOKUP(I2216,Customers[],5,FALSE)</f>
        <v>Van-2</v>
      </c>
      <c r="N2216" s="34" t="s">
        <v>9</v>
      </c>
      <c r="O2216" s="37" t="s">
        <v>220</v>
      </c>
      <c r="P2216" s="32" t="str">
        <f>VLOOKUP(O2216,Stock[],2,FALSE)</f>
        <v>မြန်မာရှောက်ပျား</v>
      </c>
      <c r="Q2216" s="35">
        <f>VLOOKUP(O2216,Stock[],3,FALSE)</f>
        <v>0.64</v>
      </c>
      <c r="R2216" s="35">
        <f>VLOOKUP(O2216,Stock[],4,FALSE)</f>
        <v>14</v>
      </c>
      <c r="S2216" s="37"/>
      <c r="T2216" s="35">
        <f>(DailySales!$S2216/DailySales!$R2216)+DailySales!$U2216</f>
        <v>10</v>
      </c>
      <c r="U2216" s="37">
        <v>10</v>
      </c>
      <c r="V2216" s="36">
        <f>+DailySales!$T2216*DailySales!$R2216</f>
        <v>140</v>
      </c>
      <c r="W2216" s="36">
        <f>+DailySales!$V2216*DailySales!$Q2216</f>
        <v>89.600000000000009</v>
      </c>
      <c r="X2216" s="36">
        <f>VLOOKUP(O2216,Stock[],6,FALSE)</f>
        <v>1370</v>
      </c>
      <c r="Y2216" s="36">
        <f>+DailySales!$V2216*DailySales!$X2216</f>
        <v>191800</v>
      </c>
      <c r="Z2216" s="37"/>
      <c r="AA2216" s="37"/>
      <c r="AB2216" s="37"/>
      <c r="AC2216" s="37"/>
      <c r="AD2216" s="37"/>
      <c r="AE2216" s="77">
        <v>4200</v>
      </c>
      <c r="AF2216" s="87">
        <v>46043</v>
      </c>
      <c r="AG2216" s="39">
        <v>196000</v>
      </c>
      <c r="AH2216" s="87"/>
      <c r="AI2216" s="39"/>
      <c r="AJ2216" s="87"/>
      <c r="AK2216" s="39"/>
      <c r="AL2216" s="34"/>
      <c r="AM2216" s="39"/>
      <c r="AN221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17" spans="1:40" ht="19.5" customHeight="1" x14ac:dyDescent="0.25">
      <c r="A2217" s="32">
        <f t="shared" si="170"/>
        <v>2026</v>
      </c>
      <c r="B2217" s="32">
        <f t="shared" si="171"/>
        <v>1</v>
      </c>
      <c r="C2217" s="25">
        <v>46043</v>
      </c>
      <c r="D2217" s="57">
        <f t="shared" ca="1" si="168"/>
        <v>46097</v>
      </c>
      <c r="E2217" s="57" t="str">
        <f t="shared" ca="1" si="169"/>
        <v>1-Months</v>
      </c>
      <c r="F2217" s="57" t="str">
        <f>VLOOKUP(O2217,Stock[],5,FALSE)</f>
        <v>BE</v>
      </c>
      <c r="G2217" s="33" t="s">
        <v>2703</v>
      </c>
      <c r="H2217" s="38" t="s">
        <v>276</v>
      </c>
      <c r="I2217" s="34" t="s">
        <v>1293</v>
      </c>
      <c r="J2217" s="32" t="str">
        <f>VLOOKUP(I2217,Customers[],2,FALSE)</f>
        <v>ကိုသိန်းထိုက်</v>
      </c>
      <c r="K2217" s="32" t="str">
        <f>VLOOKUP(I2217,Customers[],4,FALSE)</f>
        <v>Wandwin</v>
      </c>
      <c r="L2217" s="32" t="str">
        <f>VLOOKUP(Table85[[#This Row],[CustomerID]],Table!H:K,3,0)</f>
        <v>ကျောက်ပနား</v>
      </c>
      <c r="M2217" s="32" t="str">
        <f>VLOOKUP(I2217,Customers[],5,FALSE)</f>
        <v>Van-2</v>
      </c>
      <c r="N2217" s="34" t="s">
        <v>9</v>
      </c>
      <c r="O2217" s="37" t="s">
        <v>205</v>
      </c>
      <c r="P2217" s="32" t="str">
        <f>VLOOKUP(O2217,Stock[],2,FALSE)</f>
        <v>ကောင်းကြည် ကော် 25%  (1Ltr )</v>
      </c>
      <c r="Q2217" s="35">
        <f>VLOOKUP(O2217,Stock[],3,FALSE)</f>
        <v>1</v>
      </c>
      <c r="R2217" s="35">
        <f>VLOOKUP(O2217,Stock[],4,FALSE)</f>
        <v>12</v>
      </c>
      <c r="S2217" s="37"/>
      <c r="T2217" s="35">
        <f>(DailySales!$S2217/DailySales!$R2217)+DailySales!$U2217</f>
        <v>1</v>
      </c>
      <c r="U2217" s="37">
        <v>1</v>
      </c>
      <c r="V2217" s="36">
        <f>+DailySales!$T2217*DailySales!$R2217</f>
        <v>12</v>
      </c>
      <c r="W2217" s="36">
        <f>+DailySales!$V2217*DailySales!$Q2217</f>
        <v>12</v>
      </c>
      <c r="X2217" s="36">
        <f>VLOOKUP(O2217,Stock[],6,FALSE)</f>
        <v>1530</v>
      </c>
      <c r="Y2217" s="36">
        <f>+DailySales!$V2217*DailySales!$X2217</f>
        <v>18360</v>
      </c>
      <c r="Z2217" s="37"/>
      <c r="AA2217" s="37"/>
      <c r="AB2217" s="37"/>
      <c r="AC2217" s="37"/>
      <c r="AD2217" s="37"/>
      <c r="AE2217" s="77">
        <v>340</v>
      </c>
      <c r="AF2217" s="87">
        <v>46043</v>
      </c>
      <c r="AG2217" s="39">
        <v>18700</v>
      </c>
      <c r="AH2217" s="87"/>
      <c r="AI2217" s="39"/>
      <c r="AJ2217" s="87"/>
      <c r="AK2217" s="39"/>
      <c r="AL2217" s="34"/>
      <c r="AM2217" s="39"/>
      <c r="AN221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18" spans="1:40" ht="19.5" customHeight="1" x14ac:dyDescent="0.25">
      <c r="A2218" s="32">
        <f t="shared" si="170"/>
        <v>2026</v>
      </c>
      <c r="B2218" s="32">
        <f t="shared" si="171"/>
        <v>1</v>
      </c>
      <c r="C2218" s="25">
        <v>46043</v>
      </c>
      <c r="D2218" s="57">
        <f t="shared" ca="1" si="168"/>
        <v>46097</v>
      </c>
      <c r="E2218" s="57" t="str">
        <f t="shared" ca="1" si="169"/>
        <v>1-Months</v>
      </c>
      <c r="F2218" s="57" t="str">
        <f>VLOOKUP(O2218,Stock[],5,FALSE)</f>
        <v>BE</v>
      </c>
      <c r="G2218" s="33" t="s">
        <v>2704</v>
      </c>
      <c r="H2218" s="38" t="s">
        <v>276</v>
      </c>
      <c r="I2218" s="34" t="s">
        <v>1183</v>
      </c>
      <c r="J2218" s="32" t="str">
        <f>VLOOKUP(I2218,Customers[],2,FALSE)</f>
        <v>မအေးမြထွေး</v>
      </c>
      <c r="K2218" s="32" t="str">
        <f>VLOOKUP(I2218,Customers[],4,FALSE)</f>
        <v>Wandwin</v>
      </c>
      <c r="L2218" s="32" t="str">
        <f>VLOOKUP(Table85[[#This Row],[CustomerID]],Table!H:K,3,0)</f>
        <v>ကျောက်ပနား</v>
      </c>
      <c r="M2218" s="32" t="str">
        <f>VLOOKUP(I2218,Customers[],5,FALSE)</f>
        <v>Van-2</v>
      </c>
      <c r="N2218" s="34" t="s">
        <v>9</v>
      </c>
      <c r="O2218" s="37" t="s">
        <v>205</v>
      </c>
      <c r="P2218" s="32" t="str">
        <f>VLOOKUP(O2218,Stock[],2,FALSE)</f>
        <v>ကောင်းကြည် ကော် 25%  (1Ltr )</v>
      </c>
      <c r="Q2218" s="35">
        <f>VLOOKUP(O2218,Stock[],3,FALSE)</f>
        <v>1</v>
      </c>
      <c r="R2218" s="35">
        <f>VLOOKUP(O2218,Stock[],4,FALSE)</f>
        <v>12</v>
      </c>
      <c r="S2218" s="37"/>
      <c r="T2218" s="35">
        <f>(DailySales!$S2218/DailySales!$R2218)+DailySales!$U2218</f>
        <v>2</v>
      </c>
      <c r="U2218" s="37">
        <v>2</v>
      </c>
      <c r="V2218" s="36">
        <f>+DailySales!$T2218*DailySales!$R2218</f>
        <v>24</v>
      </c>
      <c r="W2218" s="36">
        <f>+DailySales!$V2218*DailySales!$Q2218</f>
        <v>24</v>
      </c>
      <c r="X2218" s="36">
        <f>VLOOKUP(O2218,Stock[],6,FALSE)</f>
        <v>1530</v>
      </c>
      <c r="Y2218" s="36">
        <f>+DailySales!$V2218*DailySales!$X2218</f>
        <v>36720</v>
      </c>
      <c r="Z2218" s="37"/>
      <c r="AA2218" s="37"/>
      <c r="AB2218" s="37"/>
      <c r="AC2218" s="37"/>
      <c r="AD2218" s="37"/>
      <c r="AE2218" s="77">
        <v>680</v>
      </c>
      <c r="AF2218" s="87">
        <v>46043</v>
      </c>
      <c r="AG2218" s="39">
        <v>37400</v>
      </c>
      <c r="AH2218" s="87"/>
      <c r="AI2218" s="39"/>
      <c r="AJ2218" s="87"/>
      <c r="AK2218" s="39"/>
      <c r="AL2218" s="34"/>
      <c r="AM2218" s="39"/>
      <c r="AN221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19" spans="1:40" ht="19.5" customHeight="1" x14ac:dyDescent="0.25">
      <c r="A2219" s="32">
        <f t="shared" si="170"/>
        <v>2026</v>
      </c>
      <c r="B2219" s="32">
        <f t="shared" si="171"/>
        <v>1</v>
      </c>
      <c r="C2219" s="25">
        <v>46043</v>
      </c>
      <c r="D2219" s="57">
        <f t="shared" ca="1" si="168"/>
        <v>46097</v>
      </c>
      <c r="E2219" s="57" t="str">
        <f t="shared" ca="1" si="169"/>
        <v>1-Months</v>
      </c>
      <c r="F2219" s="57" t="str">
        <f>VLOOKUP(O2219,Stock[],5,FALSE)</f>
        <v>BE</v>
      </c>
      <c r="G2219" s="33" t="s">
        <v>2704</v>
      </c>
      <c r="H2219" s="38" t="s">
        <v>276</v>
      </c>
      <c r="I2219" s="34" t="s">
        <v>1183</v>
      </c>
      <c r="J2219" s="32" t="str">
        <f>VLOOKUP(I2219,Customers[],2,FALSE)</f>
        <v>မအေးမြထွေး</v>
      </c>
      <c r="K2219" s="32" t="str">
        <f>VLOOKUP(I2219,Customers[],4,FALSE)</f>
        <v>Wandwin</v>
      </c>
      <c r="L2219" s="32" t="str">
        <f>VLOOKUP(Table85[[#This Row],[CustomerID]],Table!H:K,3,0)</f>
        <v>ကျောက်ပနား</v>
      </c>
      <c r="M2219" s="32" t="str">
        <f>VLOOKUP(I2219,Customers[],5,FALSE)</f>
        <v>Van-2</v>
      </c>
      <c r="N2219" s="34" t="s">
        <v>9</v>
      </c>
      <c r="O2219" s="37" t="s">
        <v>220</v>
      </c>
      <c r="P2219" s="32" t="str">
        <f>VLOOKUP(O2219,Stock[],2,FALSE)</f>
        <v>မြန်မာရှောက်ပျား</v>
      </c>
      <c r="Q2219" s="35">
        <f>VLOOKUP(O2219,Stock[],3,FALSE)</f>
        <v>0.64</v>
      </c>
      <c r="R2219" s="35">
        <f>VLOOKUP(O2219,Stock[],4,FALSE)</f>
        <v>14</v>
      </c>
      <c r="S2219" s="37"/>
      <c r="T2219" s="35">
        <f>(DailySales!$S2219/DailySales!$R2219)+DailySales!$U2219</f>
        <v>1</v>
      </c>
      <c r="U2219" s="37">
        <v>1</v>
      </c>
      <c r="V2219" s="36">
        <f>+DailySales!$T2219*DailySales!$R2219</f>
        <v>14</v>
      </c>
      <c r="W2219" s="36">
        <f>+DailySales!$V2219*DailySales!$Q2219</f>
        <v>8.9600000000000009</v>
      </c>
      <c r="X2219" s="36">
        <f>VLOOKUP(O2219,Stock[],6,FALSE)</f>
        <v>1370</v>
      </c>
      <c r="Y2219" s="36">
        <f>+DailySales!$V2219*DailySales!$X2219</f>
        <v>19180</v>
      </c>
      <c r="Z2219" s="37"/>
      <c r="AA2219" s="37"/>
      <c r="AB2219" s="37"/>
      <c r="AC2219" s="37"/>
      <c r="AD2219" s="37"/>
      <c r="AE2219" s="77">
        <v>420</v>
      </c>
      <c r="AF2219" s="87">
        <v>46043</v>
      </c>
      <c r="AG2219" s="39">
        <v>19600</v>
      </c>
      <c r="AH2219" s="87"/>
      <c r="AI2219" s="39"/>
      <c r="AJ2219" s="87"/>
      <c r="AK2219" s="39"/>
      <c r="AL2219" s="34"/>
      <c r="AM2219" s="39"/>
      <c r="AN221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20" spans="1:40" ht="19.5" customHeight="1" x14ac:dyDescent="0.25">
      <c r="A2220" s="32">
        <f t="shared" si="170"/>
        <v>2026</v>
      </c>
      <c r="B2220" s="32">
        <f t="shared" si="171"/>
        <v>1</v>
      </c>
      <c r="C2220" s="25">
        <v>46043</v>
      </c>
      <c r="D2220" s="57">
        <f t="shared" ca="1" si="168"/>
        <v>46097</v>
      </c>
      <c r="E2220" s="57" t="str">
        <f t="shared" ca="1" si="169"/>
        <v>1-Months</v>
      </c>
      <c r="F2220" s="57" t="str">
        <f>VLOOKUP(O2220,Stock[],5,FALSE)</f>
        <v>BE</v>
      </c>
      <c r="G2220" s="33" t="s">
        <v>2704</v>
      </c>
      <c r="H2220" s="38" t="s">
        <v>276</v>
      </c>
      <c r="I2220" s="34" t="s">
        <v>1183</v>
      </c>
      <c r="J2220" s="32" t="str">
        <f>VLOOKUP(I2220,Customers[],2,FALSE)</f>
        <v>မအေးမြထွေး</v>
      </c>
      <c r="K2220" s="32" t="str">
        <f>VLOOKUP(I2220,Customers[],4,FALSE)</f>
        <v>Wandwin</v>
      </c>
      <c r="L2220" s="32" t="str">
        <f>VLOOKUP(Table85[[#This Row],[CustomerID]],Table!H:K,3,0)</f>
        <v>ကျောက်ပနား</v>
      </c>
      <c r="M2220" s="32" t="str">
        <f>VLOOKUP(I2220,Customers[],5,FALSE)</f>
        <v>Van-2</v>
      </c>
      <c r="N2220" s="34" t="s">
        <v>9</v>
      </c>
      <c r="O2220" s="37" t="s">
        <v>1395</v>
      </c>
      <c r="P2220" s="32" t="str">
        <f>VLOOKUP(O2220,Stock[],2,FALSE)</f>
        <v>ရွှေမင်းသားမန်ကျည်းခေါင်ရည်</v>
      </c>
      <c r="Q2220" s="35">
        <f>VLOOKUP(O2220,Stock[],3,FALSE)</f>
        <v>0.64</v>
      </c>
      <c r="R2220" s="35">
        <f>VLOOKUP(O2220,Stock[],4,FALSE)</f>
        <v>14</v>
      </c>
      <c r="S2220" s="37"/>
      <c r="T2220" s="35">
        <f>(DailySales!$S2220/DailySales!$R2220)+DailySales!$U2220</f>
        <v>2</v>
      </c>
      <c r="U2220" s="37">
        <v>2</v>
      </c>
      <c r="V2220" s="36">
        <f>+DailySales!$T2220*DailySales!$R2220</f>
        <v>28</v>
      </c>
      <c r="W2220" s="36">
        <f>+DailySales!$V2220*DailySales!$Q2220</f>
        <v>17.920000000000002</v>
      </c>
      <c r="X2220" s="36">
        <f>VLOOKUP(O2220,Stock[],6,FALSE)</f>
        <v>830</v>
      </c>
      <c r="Y2220" s="36">
        <f>+DailySales!$V2220*DailySales!$X2220</f>
        <v>23240</v>
      </c>
      <c r="Z2220" s="37"/>
      <c r="AA2220" s="37"/>
      <c r="AB2220" s="37"/>
      <c r="AC2220" s="37"/>
      <c r="AD2220" s="37"/>
      <c r="AE2220" s="77">
        <v>760</v>
      </c>
      <c r="AF2220" s="87">
        <v>46043</v>
      </c>
      <c r="AG2220" s="39">
        <v>24000</v>
      </c>
      <c r="AH2220" s="87"/>
      <c r="AI2220" s="39"/>
      <c r="AJ2220" s="87"/>
      <c r="AK2220" s="39"/>
      <c r="AL2220" s="34"/>
      <c r="AM2220" s="39"/>
      <c r="AN222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21" spans="1:40" ht="19.5" customHeight="1" x14ac:dyDescent="0.25">
      <c r="A2221" s="32">
        <f t="shared" si="170"/>
        <v>2026</v>
      </c>
      <c r="B2221" s="32">
        <f t="shared" si="171"/>
        <v>1</v>
      </c>
      <c r="C2221" s="25">
        <v>46043</v>
      </c>
      <c r="D2221" s="57">
        <f t="shared" ca="1" si="168"/>
        <v>46097</v>
      </c>
      <c r="E2221" s="57" t="str">
        <f t="shared" ca="1" si="169"/>
        <v>1-Months</v>
      </c>
      <c r="F2221" s="57" t="str">
        <f>VLOOKUP(O2221,Stock[],5,FALSE)</f>
        <v>BE</v>
      </c>
      <c r="G2221" s="33" t="s">
        <v>2705</v>
      </c>
      <c r="H2221" s="38" t="s">
        <v>276</v>
      </c>
      <c r="I2221" s="34" t="s">
        <v>1198</v>
      </c>
      <c r="J2221" s="32" t="str">
        <f>VLOOKUP(I2221,Customers[],2,FALSE)</f>
        <v>မအေးချာ</v>
      </c>
      <c r="K2221" s="32" t="str">
        <f>VLOOKUP(I2221,Customers[],4,FALSE)</f>
        <v>Wandwin</v>
      </c>
      <c r="L2221" s="32" t="str">
        <f>VLOOKUP(Table85[[#This Row],[CustomerID]],Table!H:K,3,0)</f>
        <v>သဲပုံ</v>
      </c>
      <c r="M2221" s="32" t="str">
        <f>VLOOKUP(I2221,Customers[],5,FALSE)</f>
        <v>Van-2</v>
      </c>
      <c r="N2221" s="34" t="s">
        <v>9</v>
      </c>
      <c r="O2221" s="37" t="s">
        <v>220</v>
      </c>
      <c r="P2221" s="32" t="str">
        <f>VLOOKUP(O2221,Stock[],2,FALSE)</f>
        <v>မြန်မာရှောက်ပျား</v>
      </c>
      <c r="Q2221" s="35">
        <f>VLOOKUP(O2221,Stock[],3,FALSE)</f>
        <v>0.64</v>
      </c>
      <c r="R2221" s="35">
        <f>VLOOKUP(O2221,Stock[],4,FALSE)</f>
        <v>14</v>
      </c>
      <c r="S2221" s="37"/>
      <c r="T2221" s="35">
        <f>(DailySales!$S2221/DailySales!$R2221)+DailySales!$U2221</f>
        <v>4</v>
      </c>
      <c r="U2221" s="37">
        <v>4</v>
      </c>
      <c r="V2221" s="36">
        <f>+DailySales!$T2221*DailySales!$R2221</f>
        <v>56</v>
      </c>
      <c r="W2221" s="36">
        <f>+DailySales!$V2221*DailySales!$Q2221</f>
        <v>35.840000000000003</v>
      </c>
      <c r="X2221" s="36">
        <f>VLOOKUP(O2221,Stock[],6,FALSE)</f>
        <v>1370</v>
      </c>
      <c r="Y2221" s="36">
        <f>+DailySales!$V2221*DailySales!$X2221</f>
        <v>76720</v>
      </c>
      <c r="Z2221" s="37"/>
      <c r="AA2221" s="37"/>
      <c r="AB2221" s="37"/>
      <c r="AC2221" s="37"/>
      <c r="AD2221" s="37"/>
      <c r="AE2221" s="77">
        <v>1680</v>
      </c>
      <c r="AF2221" s="87">
        <v>46043</v>
      </c>
      <c r="AG2221" s="39">
        <v>78400</v>
      </c>
      <c r="AH2221" s="87"/>
      <c r="AI2221" s="39"/>
      <c r="AJ2221" s="87"/>
      <c r="AK2221" s="39"/>
      <c r="AL2221" s="34"/>
      <c r="AM2221" s="39"/>
      <c r="AN222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22" spans="1:40" ht="19.5" customHeight="1" x14ac:dyDescent="0.25">
      <c r="A2222" s="32">
        <f t="shared" si="170"/>
        <v>2026</v>
      </c>
      <c r="B2222" s="32">
        <f t="shared" si="171"/>
        <v>1</v>
      </c>
      <c r="C2222" s="25">
        <v>46043</v>
      </c>
      <c r="D2222" s="57">
        <f t="shared" ca="1" si="168"/>
        <v>46097</v>
      </c>
      <c r="E2222" s="57" t="str">
        <f t="shared" ca="1" si="169"/>
        <v>1-Months</v>
      </c>
      <c r="F2222" s="57" t="str">
        <f>VLOOKUP(O2222,Stock[],5,FALSE)</f>
        <v>BE</v>
      </c>
      <c r="G2222" s="33" t="s">
        <v>2705</v>
      </c>
      <c r="H2222" s="38" t="s">
        <v>276</v>
      </c>
      <c r="I2222" s="34" t="s">
        <v>1198</v>
      </c>
      <c r="J2222" s="32" t="str">
        <f>VLOOKUP(I2222,Customers[],2,FALSE)</f>
        <v>မအေးချာ</v>
      </c>
      <c r="K2222" s="32" t="str">
        <f>VLOOKUP(I2222,Customers[],4,FALSE)</f>
        <v>Wandwin</v>
      </c>
      <c r="L2222" s="32" t="str">
        <f>VLOOKUP(Table85[[#This Row],[CustomerID]],Table!H:K,3,0)</f>
        <v>သဲပုံ</v>
      </c>
      <c r="M2222" s="32" t="str">
        <f>VLOOKUP(I2222,Customers[],5,FALSE)</f>
        <v>Van-2</v>
      </c>
      <c r="N2222" s="34" t="s">
        <v>9</v>
      </c>
      <c r="O2222" s="37" t="s">
        <v>223</v>
      </c>
      <c r="P2222" s="32" t="str">
        <f>VLOOKUP(O2222,Stock[],2,FALSE)</f>
        <v>ချယ်ရီအရက်သန့်ကော် (.6Ltr)</v>
      </c>
      <c r="Q2222" s="35">
        <f>VLOOKUP(O2222,Stock[],3,FALSE)</f>
        <v>0.6</v>
      </c>
      <c r="R2222" s="35">
        <f>VLOOKUP(O2222,Stock[],4,FALSE)</f>
        <v>24</v>
      </c>
      <c r="S2222" s="37"/>
      <c r="T2222" s="35">
        <f>(DailySales!$S2222/DailySales!$R2222)+DailySales!$U2222</f>
        <v>1</v>
      </c>
      <c r="U2222" s="37">
        <v>1</v>
      </c>
      <c r="V2222" s="36">
        <f>+DailySales!$T2222*DailySales!$R2222</f>
        <v>24</v>
      </c>
      <c r="W2222" s="36">
        <f>+DailySales!$V2222*DailySales!$Q2222</f>
        <v>14.399999999999999</v>
      </c>
      <c r="X2222" s="36">
        <f>VLOOKUP(O2222,Stock[],6,FALSE)</f>
        <v>875</v>
      </c>
      <c r="Y2222" s="36">
        <f>+DailySales!$V2222*DailySales!$X2222</f>
        <v>21000</v>
      </c>
      <c r="Z2222" s="37"/>
      <c r="AA2222" s="37"/>
      <c r="AB2222" s="37"/>
      <c r="AC2222" s="37"/>
      <c r="AD2222" s="37"/>
      <c r="AE2222" s="77">
        <v>600</v>
      </c>
      <c r="AF2222" s="87">
        <v>46043</v>
      </c>
      <c r="AG2222" s="39">
        <v>21600</v>
      </c>
      <c r="AH2222" s="87"/>
      <c r="AI2222" s="39"/>
      <c r="AJ2222" s="87"/>
      <c r="AK2222" s="39"/>
      <c r="AL2222" s="34"/>
      <c r="AM2222" s="39"/>
      <c r="AN222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23" spans="1:40" ht="19.5" customHeight="1" x14ac:dyDescent="0.25">
      <c r="A2223" s="32">
        <f t="shared" si="170"/>
        <v>2026</v>
      </c>
      <c r="B2223" s="32">
        <f t="shared" si="171"/>
        <v>1</v>
      </c>
      <c r="C2223" s="25">
        <v>46043</v>
      </c>
      <c r="D2223" s="57">
        <f t="shared" ca="1" si="168"/>
        <v>46097</v>
      </c>
      <c r="E2223" s="57" t="str">
        <f t="shared" ca="1" si="169"/>
        <v>1-Months</v>
      </c>
      <c r="F2223" s="57" t="str">
        <f>VLOOKUP(O2223,Stock[],5,FALSE)</f>
        <v>BE</v>
      </c>
      <c r="G2223" s="33" t="s">
        <v>2706</v>
      </c>
      <c r="H2223" s="38" t="s">
        <v>276</v>
      </c>
      <c r="I2223" s="34" t="s">
        <v>1295</v>
      </c>
      <c r="J2223" s="32" t="str">
        <f>VLOOKUP(I2223,Customers[],2,FALSE)</f>
        <v>မတင်ဆန်းမူ</v>
      </c>
      <c r="K2223" s="32" t="str">
        <f>VLOOKUP(I2223,Customers[],4,FALSE)</f>
        <v>Wandwin</v>
      </c>
      <c r="L2223" s="32" t="str">
        <f>VLOOKUP(Table85[[#This Row],[CustomerID]],Table!H:K,3,0)</f>
        <v>သာဂရ</v>
      </c>
      <c r="M2223" s="32" t="str">
        <f>VLOOKUP(I2223,Customers[],5,FALSE)</f>
        <v>Van-2</v>
      </c>
      <c r="N2223" s="34" t="s">
        <v>9</v>
      </c>
      <c r="O2223" s="37" t="s">
        <v>215</v>
      </c>
      <c r="P2223" s="32" t="str">
        <f>VLOOKUP(O2223,Stock[],2,FALSE)</f>
        <v>ဒဂုံနာနတ်</v>
      </c>
      <c r="Q2223" s="35">
        <f>VLOOKUP(O2223,Stock[],3,FALSE)</f>
        <v>0.64</v>
      </c>
      <c r="R2223" s="35">
        <f>VLOOKUP(O2223,Stock[],4,FALSE)</f>
        <v>24</v>
      </c>
      <c r="S2223" s="37"/>
      <c r="T2223" s="35">
        <f>(DailySales!$S2223/DailySales!$R2223)+DailySales!$U2223</f>
        <v>3</v>
      </c>
      <c r="U2223" s="37">
        <v>3</v>
      </c>
      <c r="V2223" s="36">
        <f>+DailySales!$T2223*DailySales!$R2223</f>
        <v>72</v>
      </c>
      <c r="W2223" s="36">
        <f>+DailySales!$V2223*DailySales!$Q2223</f>
        <v>46.08</v>
      </c>
      <c r="X2223" s="36">
        <f>VLOOKUP(O2223,Stock[],6,FALSE)</f>
        <v>1330</v>
      </c>
      <c r="Y2223" s="36">
        <f>+DailySales!$V2223*DailySales!$X2223</f>
        <v>95760</v>
      </c>
      <c r="Z2223" s="37"/>
      <c r="AA2223" s="37"/>
      <c r="AB2223" s="37"/>
      <c r="AC2223" s="37"/>
      <c r="AD2223" s="37"/>
      <c r="AE2223" s="77">
        <v>1740</v>
      </c>
      <c r="AF2223" s="87">
        <v>46043</v>
      </c>
      <c r="AG2223" s="39">
        <v>97500</v>
      </c>
      <c r="AH2223" s="87"/>
      <c r="AI2223" s="39"/>
      <c r="AJ2223" s="87"/>
      <c r="AK2223" s="39"/>
      <c r="AL2223" s="34"/>
      <c r="AM2223" s="39"/>
      <c r="AN222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24" spans="1:40" ht="19.5" customHeight="1" x14ac:dyDescent="0.25">
      <c r="A2224" s="32">
        <f t="shared" si="170"/>
        <v>2026</v>
      </c>
      <c r="B2224" s="32">
        <f t="shared" si="171"/>
        <v>1</v>
      </c>
      <c r="C2224" s="25">
        <v>46043</v>
      </c>
      <c r="D2224" s="57">
        <f t="shared" ca="1" si="168"/>
        <v>46097</v>
      </c>
      <c r="E2224" s="57" t="str">
        <f t="shared" ca="1" si="169"/>
        <v>1-Months</v>
      </c>
      <c r="F2224" s="57" t="str">
        <f>VLOOKUP(O2224,Stock[],5,FALSE)</f>
        <v>BE</v>
      </c>
      <c r="G2224" s="33" t="s">
        <v>2706</v>
      </c>
      <c r="H2224" s="38" t="s">
        <v>276</v>
      </c>
      <c r="I2224" s="34" t="s">
        <v>1295</v>
      </c>
      <c r="J2224" s="32" t="str">
        <f>VLOOKUP(I2224,Customers[],2,FALSE)</f>
        <v>မတင်ဆန်းမူ</v>
      </c>
      <c r="K2224" s="32" t="str">
        <f>VLOOKUP(I2224,Customers[],4,FALSE)</f>
        <v>Wandwin</v>
      </c>
      <c r="L2224" s="32" t="str">
        <f>VLOOKUP(Table85[[#This Row],[CustomerID]],Table!H:K,3,0)</f>
        <v>သာဂရ</v>
      </c>
      <c r="M2224" s="32" t="str">
        <f>VLOOKUP(I2224,Customers[],5,FALSE)</f>
        <v>Van-2</v>
      </c>
      <c r="N2224" s="34" t="s">
        <v>9</v>
      </c>
      <c r="O2224" s="37" t="s">
        <v>205</v>
      </c>
      <c r="P2224" s="32" t="str">
        <f>VLOOKUP(O2224,Stock[],2,FALSE)</f>
        <v>ကောင်းကြည် ကော် 25%  (1Ltr )</v>
      </c>
      <c r="Q2224" s="35">
        <f>VLOOKUP(O2224,Stock[],3,FALSE)</f>
        <v>1</v>
      </c>
      <c r="R2224" s="35">
        <f>VLOOKUP(O2224,Stock[],4,FALSE)</f>
        <v>12</v>
      </c>
      <c r="S2224" s="37"/>
      <c r="T2224" s="35">
        <f>(DailySales!$S2224/DailySales!$R2224)+DailySales!$U2224</f>
        <v>5</v>
      </c>
      <c r="U2224" s="37">
        <v>5</v>
      </c>
      <c r="V2224" s="36">
        <f>+DailySales!$T2224*DailySales!$R2224</f>
        <v>60</v>
      </c>
      <c r="W2224" s="36">
        <f>+DailySales!$V2224*DailySales!$Q2224</f>
        <v>60</v>
      </c>
      <c r="X2224" s="36">
        <f>VLOOKUP(O2224,Stock[],6,FALSE)</f>
        <v>1530</v>
      </c>
      <c r="Y2224" s="36">
        <f>+DailySales!$V2224*DailySales!$X2224</f>
        <v>91800</v>
      </c>
      <c r="Z2224" s="37"/>
      <c r="AA2224" s="37"/>
      <c r="AB2224" s="37"/>
      <c r="AC2224" s="37"/>
      <c r="AD2224" s="37"/>
      <c r="AE2224" s="77">
        <v>1700</v>
      </c>
      <c r="AF2224" s="87">
        <v>46043</v>
      </c>
      <c r="AG2224" s="39">
        <v>93500</v>
      </c>
      <c r="AH2224" s="87"/>
      <c r="AI2224" s="39"/>
      <c r="AJ2224" s="87"/>
      <c r="AK2224" s="39"/>
      <c r="AL2224" s="34"/>
      <c r="AM2224" s="39"/>
      <c r="AN222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25" spans="1:40" ht="19.5" customHeight="1" x14ac:dyDescent="0.25">
      <c r="A2225" s="32">
        <f t="shared" si="170"/>
        <v>2026</v>
      </c>
      <c r="B2225" s="32">
        <f t="shared" si="171"/>
        <v>1</v>
      </c>
      <c r="C2225" s="25">
        <v>46043</v>
      </c>
      <c r="D2225" s="57">
        <f t="shared" ca="1" si="168"/>
        <v>46097</v>
      </c>
      <c r="E2225" s="57" t="str">
        <f t="shared" ca="1" si="169"/>
        <v>1-Months</v>
      </c>
      <c r="F2225" s="57" t="str">
        <f>VLOOKUP(O2225,Stock[],5,FALSE)</f>
        <v>BE</v>
      </c>
      <c r="G2225" s="33" t="s">
        <v>2707</v>
      </c>
      <c r="H2225" s="38" t="s">
        <v>276</v>
      </c>
      <c r="I2225" s="34" t="s">
        <v>1297</v>
      </c>
      <c r="J2225" s="32" t="str">
        <f>VLOOKUP(I2225,Customers[],2,FALSE)</f>
        <v>ကိုသန်းကျော်ဌေး</v>
      </c>
      <c r="K2225" s="32" t="str">
        <f>VLOOKUP(I2225,Customers[],4,FALSE)</f>
        <v>Wandwin</v>
      </c>
      <c r="L2225" s="32" t="str">
        <f>VLOOKUP(Table85[[#This Row],[CustomerID]],Table!H:K,3,0)</f>
        <v>သာဂရ</v>
      </c>
      <c r="M2225" s="32" t="str">
        <f>VLOOKUP(I2225,Customers[],5,FALSE)</f>
        <v>Van-2</v>
      </c>
      <c r="N2225" s="34" t="s">
        <v>9</v>
      </c>
      <c r="O2225" s="37" t="s">
        <v>205</v>
      </c>
      <c r="P2225" s="32" t="str">
        <f>VLOOKUP(O2225,Stock[],2,FALSE)</f>
        <v>ကောင်းကြည် ကော် 25%  (1Ltr )</v>
      </c>
      <c r="Q2225" s="35">
        <f>VLOOKUP(O2225,Stock[],3,FALSE)</f>
        <v>1</v>
      </c>
      <c r="R2225" s="35">
        <f>VLOOKUP(O2225,Stock[],4,FALSE)</f>
        <v>12</v>
      </c>
      <c r="S2225" s="37"/>
      <c r="T2225" s="35">
        <f>(DailySales!$S2225/DailySales!$R2225)+DailySales!$U2225</f>
        <v>2</v>
      </c>
      <c r="U2225" s="37">
        <v>2</v>
      </c>
      <c r="V2225" s="36">
        <f>+DailySales!$T2225*DailySales!$R2225</f>
        <v>24</v>
      </c>
      <c r="W2225" s="36">
        <f>+DailySales!$V2225*DailySales!$Q2225</f>
        <v>24</v>
      </c>
      <c r="X2225" s="36">
        <f>VLOOKUP(O2225,Stock[],6,FALSE)</f>
        <v>1530</v>
      </c>
      <c r="Y2225" s="36">
        <f>+DailySales!$V2225*DailySales!$X2225</f>
        <v>36720</v>
      </c>
      <c r="Z2225" s="37"/>
      <c r="AA2225" s="37"/>
      <c r="AB2225" s="37"/>
      <c r="AC2225" s="37"/>
      <c r="AD2225" s="37"/>
      <c r="AE2225" s="77">
        <v>680</v>
      </c>
      <c r="AF2225" s="87">
        <v>46043</v>
      </c>
      <c r="AG2225" s="39">
        <v>37400</v>
      </c>
      <c r="AH2225" s="87"/>
      <c r="AI2225" s="39"/>
      <c r="AJ2225" s="87"/>
      <c r="AK2225" s="39"/>
      <c r="AL2225" s="34"/>
      <c r="AM2225" s="39"/>
      <c r="AN222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26" spans="1:40" ht="19.5" customHeight="1" x14ac:dyDescent="0.25">
      <c r="A2226" s="32">
        <f t="shared" si="170"/>
        <v>2026</v>
      </c>
      <c r="B2226" s="32">
        <f t="shared" si="171"/>
        <v>1</v>
      </c>
      <c r="C2226" s="25">
        <v>46043</v>
      </c>
      <c r="D2226" s="57">
        <f t="shared" ca="1" si="168"/>
        <v>46097</v>
      </c>
      <c r="E2226" s="57" t="str">
        <f t="shared" ca="1" si="169"/>
        <v>1-Months</v>
      </c>
      <c r="F2226" s="57" t="str">
        <f>VLOOKUP(O2226,Stock[],5,FALSE)</f>
        <v>BE</v>
      </c>
      <c r="G2226" s="33" t="s">
        <v>2707</v>
      </c>
      <c r="H2226" s="38" t="s">
        <v>276</v>
      </c>
      <c r="I2226" s="34" t="s">
        <v>1297</v>
      </c>
      <c r="J2226" s="32" t="str">
        <f>VLOOKUP(I2226,Customers[],2,FALSE)</f>
        <v>ကိုသန်းကျော်ဌေး</v>
      </c>
      <c r="K2226" s="32" t="str">
        <f>VLOOKUP(I2226,Customers[],4,FALSE)</f>
        <v>Wandwin</v>
      </c>
      <c r="L2226" s="32" t="str">
        <f>VLOOKUP(Table85[[#This Row],[CustomerID]],Table!H:K,3,0)</f>
        <v>သာဂရ</v>
      </c>
      <c r="M2226" s="32" t="str">
        <f>VLOOKUP(I2226,Customers[],5,FALSE)</f>
        <v>Van-2</v>
      </c>
      <c r="N2226" s="34" t="s">
        <v>9</v>
      </c>
      <c r="O2226" s="37" t="s">
        <v>215</v>
      </c>
      <c r="P2226" s="32" t="str">
        <f>VLOOKUP(O2226,Stock[],2,FALSE)</f>
        <v>ဒဂုံနာနတ်</v>
      </c>
      <c r="Q2226" s="35">
        <f>VLOOKUP(O2226,Stock[],3,FALSE)</f>
        <v>0.64</v>
      </c>
      <c r="R2226" s="35">
        <f>VLOOKUP(O2226,Stock[],4,FALSE)</f>
        <v>24</v>
      </c>
      <c r="S2226" s="37"/>
      <c r="T2226" s="35">
        <f>(DailySales!$S2226/DailySales!$R2226)+DailySales!$U2226</f>
        <v>1</v>
      </c>
      <c r="U2226" s="37">
        <v>1</v>
      </c>
      <c r="V2226" s="36">
        <f>+DailySales!$T2226*DailySales!$R2226</f>
        <v>24</v>
      </c>
      <c r="W2226" s="36">
        <f>+DailySales!$V2226*DailySales!$Q2226</f>
        <v>15.36</v>
      </c>
      <c r="X2226" s="36">
        <f>VLOOKUP(O2226,Stock[],6,FALSE)</f>
        <v>1330</v>
      </c>
      <c r="Y2226" s="36">
        <f>+DailySales!$V2226*DailySales!$X2226</f>
        <v>31920</v>
      </c>
      <c r="Z2226" s="37"/>
      <c r="AA2226" s="37"/>
      <c r="AB2226" s="37"/>
      <c r="AC2226" s="37"/>
      <c r="AD2226" s="37"/>
      <c r="AE2226" s="77">
        <v>580</v>
      </c>
      <c r="AF2226" s="87">
        <v>46043</v>
      </c>
      <c r="AG2226" s="39">
        <v>32500</v>
      </c>
      <c r="AH2226" s="87"/>
      <c r="AI2226" s="39"/>
      <c r="AJ2226" s="87"/>
      <c r="AK2226" s="39"/>
      <c r="AL2226" s="34"/>
      <c r="AM2226" s="39"/>
      <c r="AN222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27" spans="1:40" ht="19.5" customHeight="1" x14ac:dyDescent="0.25">
      <c r="A2227" s="32">
        <f t="shared" si="170"/>
        <v>2026</v>
      </c>
      <c r="B2227" s="32">
        <f t="shared" si="171"/>
        <v>1</v>
      </c>
      <c r="C2227" s="25">
        <v>46043</v>
      </c>
      <c r="D2227" s="57">
        <f t="shared" ca="1" si="168"/>
        <v>46097</v>
      </c>
      <c r="E2227" s="57" t="str">
        <f t="shared" ca="1" si="169"/>
        <v>1-Months</v>
      </c>
      <c r="F2227" s="57" t="str">
        <f>VLOOKUP(O2227,Stock[],5,FALSE)</f>
        <v>BE</v>
      </c>
      <c r="G2227" s="33" t="s">
        <v>2708</v>
      </c>
      <c r="H2227" s="38" t="s">
        <v>276</v>
      </c>
      <c r="I2227" s="34" t="s">
        <v>1191</v>
      </c>
      <c r="J2227" s="32" t="str">
        <f>VLOOKUP(I2227,Customers[],2,FALSE)</f>
        <v>ကိုခင်မောင်ချို</v>
      </c>
      <c r="K2227" s="32" t="str">
        <f>VLOOKUP(I2227,Customers[],4,FALSE)</f>
        <v>Wandwin</v>
      </c>
      <c r="L2227" s="32" t="str">
        <f>VLOOKUP(Table85[[#This Row],[CustomerID]],Table!H:K,3,0)</f>
        <v>သာဂရ</v>
      </c>
      <c r="M2227" s="32" t="str">
        <f>VLOOKUP(I2227,Customers[],5,FALSE)</f>
        <v>Van-2</v>
      </c>
      <c r="N2227" s="34" t="s">
        <v>9</v>
      </c>
      <c r="O2227" s="37" t="s">
        <v>205</v>
      </c>
      <c r="P2227" s="32" t="str">
        <f>VLOOKUP(O2227,Stock[],2,FALSE)</f>
        <v>ကောင်းကြည် ကော် 25%  (1Ltr )</v>
      </c>
      <c r="Q2227" s="35">
        <f>VLOOKUP(O2227,Stock[],3,FALSE)</f>
        <v>1</v>
      </c>
      <c r="R2227" s="35">
        <f>VLOOKUP(O2227,Stock[],4,FALSE)</f>
        <v>12</v>
      </c>
      <c r="S2227" s="37"/>
      <c r="T2227" s="35">
        <f>(DailySales!$S2227/DailySales!$R2227)+DailySales!$U2227</f>
        <v>5</v>
      </c>
      <c r="U2227" s="37">
        <v>5</v>
      </c>
      <c r="V2227" s="36">
        <f>+DailySales!$T2227*DailySales!$R2227</f>
        <v>60</v>
      </c>
      <c r="W2227" s="36">
        <f>+DailySales!$V2227*DailySales!$Q2227</f>
        <v>60</v>
      </c>
      <c r="X2227" s="36">
        <f>VLOOKUP(O2227,Stock[],6,FALSE)</f>
        <v>1530</v>
      </c>
      <c r="Y2227" s="36">
        <f>+DailySales!$V2227*DailySales!$X2227</f>
        <v>91800</v>
      </c>
      <c r="Z2227" s="37"/>
      <c r="AA2227" s="37"/>
      <c r="AB2227" s="37"/>
      <c r="AC2227" s="37"/>
      <c r="AD2227" s="37"/>
      <c r="AE2227" s="77">
        <v>1700</v>
      </c>
      <c r="AF2227" s="87">
        <v>46043</v>
      </c>
      <c r="AG2227" s="39">
        <v>93500</v>
      </c>
      <c r="AH2227" s="87"/>
      <c r="AI2227" s="39"/>
      <c r="AJ2227" s="87"/>
      <c r="AK2227" s="39"/>
      <c r="AL2227" s="34"/>
      <c r="AM2227" s="39"/>
      <c r="AN222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28" spans="1:40" ht="19.5" customHeight="1" x14ac:dyDescent="0.25">
      <c r="A2228" s="32">
        <f t="shared" si="170"/>
        <v>2026</v>
      </c>
      <c r="B2228" s="32">
        <f t="shared" si="171"/>
        <v>1</v>
      </c>
      <c r="C2228" s="25">
        <v>46043</v>
      </c>
      <c r="D2228" s="57">
        <f t="shared" ca="1" si="168"/>
        <v>46097</v>
      </c>
      <c r="E2228" s="57" t="str">
        <f t="shared" ca="1" si="169"/>
        <v>1-Months</v>
      </c>
      <c r="F2228" s="57" t="str">
        <f>VLOOKUP(O2228,Stock[],5,FALSE)</f>
        <v>BE</v>
      </c>
      <c r="G2228" s="33" t="s">
        <v>2709</v>
      </c>
      <c r="H2228" s="38" t="s">
        <v>276</v>
      </c>
      <c r="I2228" s="34" t="s">
        <v>1196</v>
      </c>
      <c r="J2228" s="32" t="str">
        <f>VLOOKUP(I2228,Customers[],2,FALSE)</f>
        <v>ကိုကျော်အောင်</v>
      </c>
      <c r="K2228" s="32" t="str">
        <f>VLOOKUP(I2228,Customers[],4,FALSE)</f>
        <v>Wandwin</v>
      </c>
      <c r="L2228" s="32" t="str">
        <f>VLOOKUP(Table85[[#This Row],[CustomerID]],Table!H:K,3,0)</f>
        <v>သုံးပတ်လည်</v>
      </c>
      <c r="M2228" s="32" t="str">
        <f>VLOOKUP(I2228,Customers[],5,FALSE)</f>
        <v>Van-2</v>
      </c>
      <c r="N2228" s="34" t="s">
        <v>9</v>
      </c>
      <c r="O2228" s="37" t="s">
        <v>214</v>
      </c>
      <c r="P2228" s="32" t="str">
        <f>VLOOKUP(O2228,Stock[],2,FALSE)</f>
        <v>ကောင်းကြည်</v>
      </c>
      <c r="Q2228" s="35">
        <f>VLOOKUP(O2228,Stock[],3,FALSE)</f>
        <v>0.64</v>
      </c>
      <c r="R2228" s="35">
        <f>VLOOKUP(O2228,Stock[],4,FALSE)</f>
        <v>14</v>
      </c>
      <c r="S2228" s="37"/>
      <c r="T2228" s="35">
        <f>(DailySales!$S2228/DailySales!$R2228)+DailySales!$U2228</f>
        <v>8</v>
      </c>
      <c r="U2228" s="37">
        <v>8</v>
      </c>
      <c r="V2228" s="36">
        <f>+DailySales!$T2228*DailySales!$R2228</f>
        <v>112</v>
      </c>
      <c r="W2228" s="36">
        <f>+DailySales!$V2228*DailySales!$Q2228</f>
        <v>71.680000000000007</v>
      </c>
      <c r="X2228" s="36">
        <f>VLOOKUP(O2228,Stock[],6,FALSE)</f>
        <v>1330</v>
      </c>
      <c r="Y2228" s="36">
        <f>+DailySales!$V2228*DailySales!$X2228</f>
        <v>148960</v>
      </c>
      <c r="Z2228" s="37"/>
      <c r="AA2228" s="37"/>
      <c r="AB2228" s="37"/>
      <c r="AC2228" s="37"/>
      <c r="AD2228" s="37"/>
      <c r="AE2228" s="77">
        <v>3840</v>
      </c>
      <c r="AF2228" s="87">
        <v>46043</v>
      </c>
      <c r="AG2228" s="39">
        <v>152800</v>
      </c>
      <c r="AH2228" s="87"/>
      <c r="AI2228" s="39"/>
      <c r="AJ2228" s="87"/>
      <c r="AK2228" s="39"/>
      <c r="AL2228" s="34"/>
      <c r="AM2228" s="39"/>
      <c r="AN222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29" spans="1:40" ht="19.5" customHeight="1" x14ac:dyDescent="0.25">
      <c r="A2229" s="32">
        <f t="shared" si="170"/>
        <v>2026</v>
      </c>
      <c r="B2229" s="32">
        <f t="shared" si="171"/>
        <v>1</v>
      </c>
      <c r="C2229" s="25">
        <v>46043</v>
      </c>
      <c r="D2229" s="57">
        <f t="shared" ca="1" si="168"/>
        <v>46097</v>
      </c>
      <c r="E2229" s="57" t="str">
        <f t="shared" ca="1" si="169"/>
        <v>1-Months</v>
      </c>
      <c r="F2229" s="57" t="str">
        <f>VLOOKUP(O2229,Stock[],5,FALSE)</f>
        <v>BE</v>
      </c>
      <c r="G2229" s="33" t="s">
        <v>2709</v>
      </c>
      <c r="H2229" s="38" t="s">
        <v>276</v>
      </c>
      <c r="I2229" s="34" t="s">
        <v>1196</v>
      </c>
      <c r="J2229" s="32" t="str">
        <f>VLOOKUP(I2229,Customers[],2,FALSE)</f>
        <v>ကိုကျော်အောင်</v>
      </c>
      <c r="K2229" s="32" t="str">
        <f>VLOOKUP(I2229,Customers[],4,FALSE)</f>
        <v>Wandwin</v>
      </c>
      <c r="L2229" s="32" t="str">
        <f>VLOOKUP(Table85[[#This Row],[CustomerID]],Table!H:K,3,0)</f>
        <v>သုံးပတ်လည်</v>
      </c>
      <c r="M2229" s="32" t="str">
        <f>VLOOKUP(I2229,Customers[],5,FALSE)</f>
        <v>Van-2</v>
      </c>
      <c r="N2229" s="34" t="s">
        <v>9</v>
      </c>
      <c r="O2229" s="37" t="s">
        <v>223</v>
      </c>
      <c r="P2229" s="32" t="str">
        <f>VLOOKUP(O2229,Stock[],2,FALSE)</f>
        <v>ချယ်ရီအရက်သန့်ကော် (.6Ltr)</v>
      </c>
      <c r="Q2229" s="35">
        <f>VLOOKUP(O2229,Stock[],3,FALSE)</f>
        <v>0.6</v>
      </c>
      <c r="R2229" s="35">
        <f>VLOOKUP(O2229,Stock[],4,FALSE)</f>
        <v>24</v>
      </c>
      <c r="S2229" s="37"/>
      <c r="T2229" s="35">
        <f>(DailySales!$S2229/DailySales!$R2229)+DailySales!$U2229</f>
        <v>3</v>
      </c>
      <c r="U2229" s="37">
        <v>3</v>
      </c>
      <c r="V2229" s="36">
        <f>+DailySales!$T2229*DailySales!$R2229</f>
        <v>72</v>
      </c>
      <c r="W2229" s="36">
        <f>+DailySales!$V2229*DailySales!$Q2229</f>
        <v>43.199999999999996</v>
      </c>
      <c r="X2229" s="36">
        <f>VLOOKUP(O2229,Stock[],6,FALSE)</f>
        <v>875</v>
      </c>
      <c r="Y2229" s="36">
        <f>+DailySales!$V2229*DailySales!$X2229</f>
        <v>63000</v>
      </c>
      <c r="Z2229" s="37"/>
      <c r="AA2229" s="37"/>
      <c r="AB2229" s="37"/>
      <c r="AC2229" s="37"/>
      <c r="AD2229" s="37"/>
      <c r="AE2229" s="77">
        <v>1800</v>
      </c>
      <c r="AF2229" s="87">
        <v>46043</v>
      </c>
      <c r="AG2229" s="39">
        <v>64800</v>
      </c>
      <c r="AH2229" s="87"/>
      <c r="AI2229" s="39"/>
      <c r="AJ2229" s="87"/>
      <c r="AK2229" s="39"/>
      <c r="AL2229" s="34"/>
      <c r="AM2229" s="39"/>
      <c r="AN222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30" spans="1:40" ht="19.5" customHeight="1" x14ac:dyDescent="0.25">
      <c r="A2230" s="32">
        <f t="shared" si="170"/>
        <v>2026</v>
      </c>
      <c r="B2230" s="32">
        <f t="shared" si="171"/>
        <v>1</v>
      </c>
      <c r="C2230" s="25">
        <v>46043</v>
      </c>
      <c r="D2230" s="57">
        <f t="shared" ca="1" si="168"/>
        <v>46097</v>
      </c>
      <c r="E2230" s="57" t="str">
        <f t="shared" ca="1" si="169"/>
        <v>1-Months</v>
      </c>
      <c r="F2230" s="57" t="str">
        <f>VLOOKUP(O2230,Stock[],5,FALSE)</f>
        <v>BE</v>
      </c>
      <c r="G2230" s="33" t="s">
        <v>2709</v>
      </c>
      <c r="H2230" s="38" t="s">
        <v>276</v>
      </c>
      <c r="I2230" s="34" t="s">
        <v>1196</v>
      </c>
      <c r="J2230" s="32" t="str">
        <f>VLOOKUP(I2230,Customers[],2,FALSE)</f>
        <v>ကိုကျော်အောင်</v>
      </c>
      <c r="K2230" s="32" t="str">
        <f>VLOOKUP(I2230,Customers[],4,FALSE)</f>
        <v>Wandwin</v>
      </c>
      <c r="L2230" s="32" t="str">
        <f>VLOOKUP(Table85[[#This Row],[CustomerID]],Table!H:K,3,0)</f>
        <v>သုံးပတ်လည်</v>
      </c>
      <c r="M2230" s="32" t="str">
        <f>VLOOKUP(I2230,Customers[],5,FALSE)</f>
        <v>Van-2</v>
      </c>
      <c r="N2230" s="34" t="s">
        <v>9</v>
      </c>
      <c r="O2230" s="37" t="s">
        <v>1395</v>
      </c>
      <c r="P2230" s="32" t="str">
        <f>VLOOKUP(O2230,Stock[],2,FALSE)</f>
        <v>ရွှေမင်းသားမန်ကျည်းခေါင်ရည်</v>
      </c>
      <c r="Q2230" s="35">
        <f>VLOOKUP(O2230,Stock[],3,FALSE)</f>
        <v>0.64</v>
      </c>
      <c r="R2230" s="35">
        <f>VLOOKUP(O2230,Stock[],4,FALSE)</f>
        <v>14</v>
      </c>
      <c r="S2230" s="37"/>
      <c r="T2230" s="35">
        <f>(DailySales!$S2230/DailySales!$R2230)+DailySales!$U2230</f>
        <v>3</v>
      </c>
      <c r="U2230" s="37">
        <v>3</v>
      </c>
      <c r="V2230" s="36">
        <f>+DailySales!$T2230*DailySales!$R2230</f>
        <v>42</v>
      </c>
      <c r="W2230" s="36">
        <f>+DailySales!$V2230*DailySales!$Q2230</f>
        <v>26.88</v>
      </c>
      <c r="X2230" s="36">
        <f>VLOOKUP(O2230,Stock[],6,FALSE)</f>
        <v>830</v>
      </c>
      <c r="Y2230" s="36">
        <f>+DailySales!$V2230*DailySales!$X2230</f>
        <v>34860</v>
      </c>
      <c r="Z2230" s="37"/>
      <c r="AA2230" s="37"/>
      <c r="AB2230" s="37"/>
      <c r="AC2230" s="37"/>
      <c r="AD2230" s="37"/>
      <c r="AE2230" s="77">
        <v>1140</v>
      </c>
      <c r="AF2230" s="87">
        <v>46043</v>
      </c>
      <c r="AG2230" s="39">
        <v>36000</v>
      </c>
      <c r="AH2230" s="87"/>
      <c r="AI2230" s="39"/>
      <c r="AJ2230" s="87"/>
      <c r="AK2230" s="39"/>
      <c r="AL2230" s="34"/>
      <c r="AM2230" s="39"/>
      <c r="AN223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31" spans="1:40" ht="19.5" customHeight="1" x14ac:dyDescent="0.25">
      <c r="A2231" s="32">
        <f t="shared" si="170"/>
        <v>2026</v>
      </c>
      <c r="B2231" s="32">
        <f t="shared" si="171"/>
        <v>1</v>
      </c>
      <c r="C2231" s="25">
        <v>46043</v>
      </c>
      <c r="D2231" s="57">
        <f t="shared" ca="1" si="168"/>
        <v>46097</v>
      </c>
      <c r="E2231" s="57" t="str">
        <f t="shared" ca="1" si="169"/>
        <v>1-Months</v>
      </c>
      <c r="F2231" s="57" t="str">
        <f>VLOOKUP(O2231,Stock[],5,FALSE)</f>
        <v>BE</v>
      </c>
      <c r="G2231" s="33" t="s">
        <v>2709</v>
      </c>
      <c r="H2231" s="38" t="s">
        <v>276</v>
      </c>
      <c r="I2231" s="34" t="s">
        <v>1196</v>
      </c>
      <c r="J2231" s="32" t="str">
        <f>VLOOKUP(I2231,Customers[],2,FALSE)</f>
        <v>ကိုကျော်အောင်</v>
      </c>
      <c r="K2231" s="32" t="str">
        <f>VLOOKUP(I2231,Customers[],4,FALSE)</f>
        <v>Wandwin</v>
      </c>
      <c r="L2231" s="32" t="str">
        <f>VLOOKUP(Table85[[#This Row],[CustomerID]],Table!H:K,3,0)</f>
        <v>သုံးပတ်လည်</v>
      </c>
      <c r="M2231" s="32" t="str">
        <f>VLOOKUP(I2231,Customers[],5,FALSE)</f>
        <v>Van-2</v>
      </c>
      <c r="N2231" s="34" t="s">
        <v>9</v>
      </c>
      <c r="O2231" s="37" t="s">
        <v>205</v>
      </c>
      <c r="P2231" s="32" t="str">
        <f>VLOOKUP(O2231,Stock[],2,FALSE)</f>
        <v>ကောင်းကြည် ကော် 25%  (1Ltr )</v>
      </c>
      <c r="Q2231" s="35">
        <f>VLOOKUP(O2231,Stock[],3,FALSE)</f>
        <v>1</v>
      </c>
      <c r="R2231" s="35">
        <f>VLOOKUP(O2231,Stock[],4,FALSE)</f>
        <v>12</v>
      </c>
      <c r="S2231" s="37"/>
      <c r="T2231" s="35">
        <f>(DailySales!$S2231/DailySales!$R2231)+DailySales!$U2231</f>
        <v>1</v>
      </c>
      <c r="U2231" s="37">
        <v>1</v>
      </c>
      <c r="V2231" s="36">
        <f>+DailySales!$T2231*DailySales!$R2231</f>
        <v>12</v>
      </c>
      <c r="W2231" s="36">
        <f>+DailySales!$V2231*DailySales!$Q2231</f>
        <v>12</v>
      </c>
      <c r="X2231" s="36">
        <f>VLOOKUP(O2231,Stock[],6,FALSE)</f>
        <v>1530</v>
      </c>
      <c r="Y2231" s="36">
        <f>+DailySales!$V2231*DailySales!$X2231</f>
        <v>18360</v>
      </c>
      <c r="Z2231" s="37"/>
      <c r="AA2231" s="37"/>
      <c r="AB2231" s="37"/>
      <c r="AC2231" s="37"/>
      <c r="AD2231" s="37"/>
      <c r="AE2231" s="77">
        <v>340</v>
      </c>
      <c r="AF2231" s="87">
        <v>46043</v>
      </c>
      <c r="AG2231" s="39">
        <v>18700</v>
      </c>
      <c r="AH2231" s="87"/>
      <c r="AI2231" s="39"/>
      <c r="AJ2231" s="87"/>
      <c r="AK2231" s="39"/>
      <c r="AL2231" s="34"/>
      <c r="AM2231" s="39"/>
      <c r="AN223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32" spans="1:40" ht="19.5" customHeight="1" x14ac:dyDescent="0.25">
      <c r="A2232" s="32">
        <f t="shared" si="170"/>
        <v>2026</v>
      </c>
      <c r="B2232" s="32">
        <f t="shared" si="171"/>
        <v>1</v>
      </c>
      <c r="C2232" s="25">
        <v>46043</v>
      </c>
      <c r="D2232" s="57">
        <f t="shared" ca="1" si="168"/>
        <v>46097</v>
      </c>
      <c r="E2232" s="57" t="str">
        <f t="shared" ca="1" si="169"/>
        <v>1-Months</v>
      </c>
      <c r="F2232" s="57" t="str">
        <f>VLOOKUP(O2232,Stock[],5,FALSE)</f>
        <v>BE</v>
      </c>
      <c r="G2232" s="33" t="s">
        <v>2710</v>
      </c>
      <c r="H2232" s="38" t="s">
        <v>276</v>
      </c>
      <c r="I2232" s="34" t="s">
        <v>1193</v>
      </c>
      <c r="J2232" s="32" t="str">
        <f>VLOOKUP(I2232,Customers[],2,FALSE)</f>
        <v>ကိုနေထက်လင်း</v>
      </c>
      <c r="K2232" s="32" t="str">
        <f>VLOOKUP(I2232,Customers[],4,FALSE)</f>
        <v>Wandwin</v>
      </c>
      <c r="L2232" s="32" t="str">
        <f>VLOOKUP(Table85[[#This Row],[CustomerID]],Table!H:K,3,0)</f>
        <v>သုံးပတ်လည်</v>
      </c>
      <c r="M2232" s="32" t="str">
        <f>VLOOKUP(I2232,Customers[],5,FALSE)</f>
        <v>Van-2</v>
      </c>
      <c r="N2232" s="34" t="s">
        <v>9</v>
      </c>
      <c r="O2232" s="37" t="s">
        <v>214</v>
      </c>
      <c r="P2232" s="32" t="str">
        <f>VLOOKUP(O2232,Stock[],2,FALSE)</f>
        <v>ကောင်းကြည်</v>
      </c>
      <c r="Q2232" s="35">
        <f>VLOOKUP(O2232,Stock[],3,FALSE)</f>
        <v>0.64</v>
      </c>
      <c r="R2232" s="35">
        <f>VLOOKUP(O2232,Stock[],4,FALSE)</f>
        <v>14</v>
      </c>
      <c r="S2232" s="37"/>
      <c r="T2232" s="35">
        <f>(DailySales!$S2232/DailySales!$R2232)+DailySales!$U2232</f>
        <v>5</v>
      </c>
      <c r="U2232" s="37">
        <v>5</v>
      </c>
      <c r="V2232" s="36">
        <f>+DailySales!$T2232*DailySales!$R2232</f>
        <v>70</v>
      </c>
      <c r="W2232" s="36">
        <f>+DailySales!$V2232*DailySales!$Q2232</f>
        <v>44.800000000000004</v>
      </c>
      <c r="X2232" s="36">
        <f>VLOOKUP(O2232,Stock[],6,FALSE)</f>
        <v>1330</v>
      </c>
      <c r="Y2232" s="36">
        <f>+DailySales!$V2232*DailySales!$X2232</f>
        <v>93100</v>
      </c>
      <c r="Z2232" s="37"/>
      <c r="AA2232" s="37"/>
      <c r="AB2232" s="37"/>
      <c r="AC2232" s="37"/>
      <c r="AD2232" s="37"/>
      <c r="AE2232" s="77">
        <v>2400</v>
      </c>
      <c r="AF2232" s="87">
        <v>46043</v>
      </c>
      <c r="AG2232" s="39">
        <v>95500</v>
      </c>
      <c r="AH2232" s="87"/>
      <c r="AI2232" s="39"/>
      <c r="AJ2232" s="87"/>
      <c r="AK2232" s="39"/>
      <c r="AL2232" s="34"/>
      <c r="AM2232" s="39"/>
      <c r="AN223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33" spans="1:40" ht="19.5" customHeight="1" x14ac:dyDescent="0.25">
      <c r="A2233" s="32">
        <f t="shared" si="170"/>
        <v>2026</v>
      </c>
      <c r="B2233" s="32">
        <f t="shared" si="171"/>
        <v>1</v>
      </c>
      <c r="C2233" s="25">
        <v>46043</v>
      </c>
      <c r="D2233" s="57">
        <f t="shared" ca="1" si="168"/>
        <v>46097</v>
      </c>
      <c r="E2233" s="57" t="str">
        <f t="shared" ca="1" si="169"/>
        <v>1-Months</v>
      </c>
      <c r="F2233" s="57" t="str">
        <f>VLOOKUP(O2233,Stock[],5,FALSE)</f>
        <v>BE</v>
      </c>
      <c r="G2233" s="33" t="s">
        <v>2710</v>
      </c>
      <c r="H2233" s="38" t="s">
        <v>276</v>
      </c>
      <c r="I2233" s="34" t="s">
        <v>1193</v>
      </c>
      <c r="J2233" s="32" t="str">
        <f>VLOOKUP(I2233,Customers[],2,FALSE)</f>
        <v>ကိုနေထက်လင်း</v>
      </c>
      <c r="K2233" s="32" t="str">
        <f>VLOOKUP(I2233,Customers[],4,FALSE)</f>
        <v>Wandwin</v>
      </c>
      <c r="L2233" s="32" t="str">
        <f>VLOOKUP(Table85[[#This Row],[CustomerID]],Table!H:K,3,0)</f>
        <v>သုံးပတ်လည်</v>
      </c>
      <c r="M2233" s="32" t="str">
        <f>VLOOKUP(I2233,Customers[],5,FALSE)</f>
        <v>Van-2</v>
      </c>
      <c r="N2233" s="34" t="s">
        <v>9</v>
      </c>
      <c r="O2233" s="37" t="s">
        <v>205</v>
      </c>
      <c r="P2233" s="32" t="str">
        <f>VLOOKUP(O2233,Stock[],2,FALSE)</f>
        <v>ကောင်းကြည် ကော် 25%  (1Ltr )</v>
      </c>
      <c r="Q2233" s="35">
        <f>VLOOKUP(O2233,Stock[],3,FALSE)</f>
        <v>1</v>
      </c>
      <c r="R2233" s="35">
        <f>VLOOKUP(O2233,Stock[],4,FALSE)</f>
        <v>12</v>
      </c>
      <c r="S2233" s="37"/>
      <c r="T2233" s="35">
        <f>(DailySales!$S2233/DailySales!$R2233)+DailySales!$U2233</f>
        <v>1</v>
      </c>
      <c r="U2233" s="37">
        <v>1</v>
      </c>
      <c r="V2233" s="36">
        <f>+DailySales!$T2233*DailySales!$R2233</f>
        <v>12</v>
      </c>
      <c r="W2233" s="36">
        <f>+DailySales!$V2233*DailySales!$Q2233</f>
        <v>12</v>
      </c>
      <c r="X2233" s="36">
        <f>VLOOKUP(O2233,Stock[],6,FALSE)</f>
        <v>1530</v>
      </c>
      <c r="Y2233" s="36">
        <f>+DailySales!$V2233*DailySales!$X2233</f>
        <v>18360</v>
      </c>
      <c r="Z2233" s="37"/>
      <c r="AA2233" s="37"/>
      <c r="AB2233" s="37"/>
      <c r="AC2233" s="37"/>
      <c r="AD2233" s="37"/>
      <c r="AE2233" s="77">
        <v>340</v>
      </c>
      <c r="AF2233" s="87">
        <v>46043</v>
      </c>
      <c r="AG2233" s="39">
        <v>18700</v>
      </c>
      <c r="AH2233" s="87"/>
      <c r="AI2233" s="39"/>
      <c r="AJ2233" s="87"/>
      <c r="AK2233" s="39"/>
      <c r="AL2233" s="34"/>
      <c r="AM2233" s="39"/>
      <c r="AN223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34" spans="1:40" ht="19.5" customHeight="1" x14ac:dyDescent="0.25">
      <c r="A2234" s="32">
        <f t="shared" si="170"/>
        <v>2026</v>
      </c>
      <c r="B2234" s="32">
        <f t="shared" si="171"/>
        <v>1</v>
      </c>
      <c r="C2234" s="25">
        <v>46043</v>
      </c>
      <c r="D2234" s="57">
        <f t="shared" ca="1" si="168"/>
        <v>46097</v>
      </c>
      <c r="E2234" s="57" t="str">
        <f t="shared" ca="1" si="169"/>
        <v>1-Months</v>
      </c>
      <c r="F2234" s="57" t="str">
        <f>VLOOKUP(O2234,Stock[],5,FALSE)</f>
        <v>BE</v>
      </c>
      <c r="G2234" s="33" t="s">
        <v>2710</v>
      </c>
      <c r="H2234" s="38" t="s">
        <v>276</v>
      </c>
      <c r="I2234" s="34" t="s">
        <v>1193</v>
      </c>
      <c r="J2234" s="32" t="str">
        <f>VLOOKUP(I2234,Customers[],2,FALSE)</f>
        <v>ကိုနေထက်လင်း</v>
      </c>
      <c r="K2234" s="32" t="str">
        <f>VLOOKUP(I2234,Customers[],4,FALSE)</f>
        <v>Wandwin</v>
      </c>
      <c r="L2234" s="32" t="str">
        <f>VLOOKUP(Table85[[#This Row],[CustomerID]],Table!H:K,3,0)</f>
        <v>သုံးပတ်လည်</v>
      </c>
      <c r="M2234" s="32" t="str">
        <f>VLOOKUP(I2234,Customers[],5,FALSE)</f>
        <v>Van-2</v>
      </c>
      <c r="N2234" s="34" t="s">
        <v>9</v>
      </c>
      <c r="O2234" s="37" t="s">
        <v>1395</v>
      </c>
      <c r="P2234" s="32" t="str">
        <f>VLOOKUP(O2234,Stock[],2,FALSE)</f>
        <v>ရွှေမင်းသားမန်ကျည်းခေါင်ရည်</v>
      </c>
      <c r="Q2234" s="35">
        <f>VLOOKUP(O2234,Stock[],3,FALSE)</f>
        <v>0.64</v>
      </c>
      <c r="R2234" s="35">
        <f>VLOOKUP(O2234,Stock[],4,FALSE)</f>
        <v>14</v>
      </c>
      <c r="S2234" s="37"/>
      <c r="T2234" s="35">
        <f>(DailySales!$S2234/DailySales!$R2234)+DailySales!$U2234</f>
        <v>2</v>
      </c>
      <c r="U2234" s="37">
        <v>2</v>
      </c>
      <c r="V2234" s="36">
        <f>+DailySales!$T2234*DailySales!$R2234</f>
        <v>28</v>
      </c>
      <c r="W2234" s="36">
        <f>+DailySales!$V2234*DailySales!$Q2234</f>
        <v>17.920000000000002</v>
      </c>
      <c r="X2234" s="36">
        <f>VLOOKUP(O2234,Stock[],6,FALSE)</f>
        <v>830</v>
      </c>
      <c r="Y2234" s="36">
        <f>+DailySales!$V2234*DailySales!$X2234</f>
        <v>23240</v>
      </c>
      <c r="Z2234" s="37"/>
      <c r="AA2234" s="37"/>
      <c r="AB2234" s="37"/>
      <c r="AC2234" s="37"/>
      <c r="AD2234" s="37"/>
      <c r="AE2234" s="77">
        <v>760</v>
      </c>
      <c r="AF2234" s="87">
        <v>46043</v>
      </c>
      <c r="AG2234" s="39">
        <v>24000</v>
      </c>
      <c r="AH2234" s="87"/>
      <c r="AI2234" s="39"/>
      <c r="AJ2234" s="87"/>
      <c r="AK2234" s="39"/>
      <c r="AL2234" s="34"/>
      <c r="AM2234" s="39"/>
      <c r="AN223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35" spans="1:40" ht="19.5" customHeight="1" x14ac:dyDescent="0.25">
      <c r="A2235" s="32">
        <f t="shared" si="170"/>
        <v>2026</v>
      </c>
      <c r="B2235" s="32">
        <f t="shared" si="171"/>
        <v>1</v>
      </c>
      <c r="C2235" s="25">
        <v>46043</v>
      </c>
      <c r="D2235" s="57">
        <f t="shared" ca="1" si="168"/>
        <v>46097</v>
      </c>
      <c r="E2235" s="57" t="str">
        <f t="shared" ca="1" si="169"/>
        <v>1-Months</v>
      </c>
      <c r="F2235" s="57" t="str">
        <f>VLOOKUP(O2235,Stock[],5,FALSE)</f>
        <v>BE</v>
      </c>
      <c r="G2235" s="33" t="s">
        <v>2712</v>
      </c>
      <c r="H2235" s="38"/>
      <c r="I2235" s="34" t="s">
        <v>233</v>
      </c>
      <c r="J2235" s="32" t="str">
        <f>VLOOKUP(I2235,Customers[],2,FALSE)</f>
        <v>ဦးဝင်းနိုင်</v>
      </c>
      <c r="K2235" s="32" t="str">
        <f>VLOOKUP(I2235,Customers[],4,FALSE)</f>
        <v>Wandwin</v>
      </c>
      <c r="L2235" s="32" t="str">
        <f>VLOOKUP(Table85[[#This Row],[CustomerID]],Table!H:K,3,0)</f>
        <v>လျှော်ပင်</v>
      </c>
      <c r="M2235" s="32" t="str">
        <f>VLOOKUP(I2235,Customers[],5,FALSE)</f>
        <v>WholeSales/Contract</v>
      </c>
      <c r="N2235" s="34" t="s">
        <v>10</v>
      </c>
      <c r="O2235" s="37" t="s">
        <v>240</v>
      </c>
      <c r="P2235" s="32" t="str">
        <f>VLOOKUP(O2235,Stock[],2,FALSE)</f>
        <v>သံပုရာအရက်</v>
      </c>
      <c r="Q2235" s="35">
        <f>VLOOKUP(O2235,Stock[],3,FALSE)</f>
        <v>0.64</v>
      </c>
      <c r="R2235" s="35">
        <f>VLOOKUP(O2235,Stock[],4,FALSE)</f>
        <v>14</v>
      </c>
      <c r="S2235" s="37"/>
      <c r="T2235" s="35">
        <f>(DailySales!$S2235/DailySales!$R2235)+DailySales!$U2235</f>
        <v>10</v>
      </c>
      <c r="U2235" s="37">
        <v>10</v>
      </c>
      <c r="V2235" s="36">
        <f>+DailySales!$T2235*DailySales!$R2235</f>
        <v>140</v>
      </c>
      <c r="W2235" s="36">
        <f>+DailySales!$V2235*DailySales!$Q2235</f>
        <v>89.600000000000009</v>
      </c>
      <c r="X2235" s="36">
        <f>VLOOKUP(O2235,Stock[],6,FALSE)</f>
        <v>1330</v>
      </c>
      <c r="Y2235" s="36">
        <f>+DailySales!$V2235*DailySales!$X2235</f>
        <v>186200</v>
      </c>
      <c r="Z2235" s="37"/>
      <c r="AA2235" s="37"/>
      <c r="AB2235" s="37"/>
      <c r="AC2235" s="37"/>
      <c r="AD2235" s="37"/>
      <c r="AE2235" s="77"/>
      <c r="AF2235" s="87"/>
      <c r="AG2235" s="39"/>
      <c r="AH2235" s="87">
        <v>46064</v>
      </c>
      <c r="AI2235" s="39">
        <v>186200</v>
      </c>
      <c r="AJ2235" s="87"/>
      <c r="AK2235" s="39"/>
      <c r="AL2235" s="34"/>
      <c r="AM2235" s="39"/>
      <c r="AN223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36" spans="1:40" ht="19.5" customHeight="1" x14ac:dyDescent="0.25">
      <c r="A2236" s="32">
        <f t="shared" si="170"/>
        <v>2026</v>
      </c>
      <c r="B2236" s="32">
        <f t="shared" si="171"/>
        <v>1</v>
      </c>
      <c r="C2236" s="25">
        <v>46043</v>
      </c>
      <c r="D2236" s="57">
        <f t="shared" ca="1" si="168"/>
        <v>46097</v>
      </c>
      <c r="E2236" s="57" t="str">
        <f t="shared" ca="1" si="169"/>
        <v>1-Months</v>
      </c>
      <c r="F2236" s="57" t="str">
        <f>VLOOKUP(O2236,Stock[],5,FALSE)</f>
        <v>BE</v>
      </c>
      <c r="G2236" s="33" t="s">
        <v>2712</v>
      </c>
      <c r="H2236" s="38"/>
      <c r="I2236" s="34" t="s">
        <v>233</v>
      </c>
      <c r="J2236" s="32" t="str">
        <f>VLOOKUP(I2236,Customers[],2,FALSE)</f>
        <v>ဦးဝင်းနိုင်</v>
      </c>
      <c r="K2236" s="32" t="str">
        <f>VLOOKUP(I2236,Customers[],4,FALSE)</f>
        <v>Wandwin</v>
      </c>
      <c r="L2236" s="32" t="str">
        <f>VLOOKUP(Table85[[#This Row],[CustomerID]],Table!H:K,3,0)</f>
        <v>လျှော်ပင်</v>
      </c>
      <c r="M2236" s="32" t="str">
        <f>VLOOKUP(I2236,Customers[],5,FALSE)</f>
        <v>WholeSales/Contract</v>
      </c>
      <c r="N2236" s="34" t="s">
        <v>10</v>
      </c>
      <c r="O2236" s="37" t="s">
        <v>220</v>
      </c>
      <c r="P2236" s="32" t="str">
        <f>VLOOKUP(O2236,Stock[],2,FALSE)</f>
        <v>မြန်မာရှောက်ပျား</v>
      </c>
      <c r="Q2236" s="35">
        <f>VLOOKUP(O2236,Stock[],3,FALSE)</f>
        <v>0.64</v>
      </c>
      <c r="R2236" s="35">
        <f>VLOOKUP(O2236,Stock[],4,FALSE)</f>
        <v>14</v>
      </c>
      <c r="S2236" s="37"/>
      <c r="T2236" s="35">
        <f>(DailySales!$S2236/DailySales!$R2236)+DailySales!$U2236</f>
        <v>20</v>
      </c>
      <c r="U2236" s="37">
        <v>20</v>
      </c>
      <c r="V2236" s="36">
        <f>+DailySales!$T2236*DailySales!$R2236</f>
        <v>280</v>
      </c>
      <c r="W2236" s="36">
        <f>+DailySales!$V2236*DailySales!$Q2236</f>
        <v>179.20000000000002</v>
      </c>
      <c r="X2236" s="36">
        <f>VLOOKUP(O2236,Stock[],6,FALSE)</f>
        <v>1370</v>
      </c>
      <c r="Y2236" s="36">
        <f>+DailySales!$V2236*DailySales!$X2236</f>
        <v>383600</v>
      </c>
      <c r="Z2236" s="37"/>
      <c r="AA2236" s="37"/>
      <c r="AB2236" s="37"/>
      <c r="AC2236" s="37"/>
      <c r="AD2236" s="37"/>
      <c r="AE2236" s="77"/>
      <c r="AF2236" s="87"/>
      <c r="AG2236" s="39"/>
      <c r="AH2236" s="87">
        <v>46064</v>
      </c>
      <c r="AI2236" s="39">
        <v>383600</v>
      </c>
      <c r="AJ2236" s="87"/>
      <c r="AK2236" s="39"/>
      <c r="AL2236" s="34"/>
      <c r="AM2236" s="39"/>
      <c r="AN223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37" spans="1:40" ht="19.5" customHeight="1" x14ac:dyDescent="0.25">
      <c r="A2237" s="32">
        <f t="shared" si="170"/>
        <v>2026</v>
      </c>
      <c r="B2237" s="32">
        <f t="shared" si="171"/>
        <v>1</v>
      </c>
      <c r="C2237" s="25">
        <v>46043</v>
      </c>
      <c r="D2237" s="57">
        <f t="shared" ca="1" si="168"/>
        <v>46097</v>
      </c>
      <c r="E2237" s="57" t="str">
        <f t="shared" ca="1" si="169"/>
        <v>1-Months</v>
      </c>
      <c r="F2237" s="57" t="str">
        <f>VLOOKUP(O2237,Stock[],5,FALSE)</f>
        <v>BE</v>
      </c>
      <c r="G2237" s="33" t="s">
        <v>2712</v>
      </c>
      <c r="H2237" s="38"/>
      <c r="I2237" s="34" t="s">
        <v>233</v>
      </c>
      <c r="J2237" s="32" t="str">
        <f>VLOOKUP(I2237,Customers[],2,FALSE)</f>
        <v>ဦးဝင်းနိုင်</v>
      </c>
      <c r="K2237" s="32" t="str">
        <f>VLOOKUP(I2237,Customers[],4,FALSE)</f>
        <v>Wandwin</v>
      </c>
      <c r="L2237" s="32" t="str">
        <f>VLOOKUP(Table85[[#This Row],[CustomerID]],Table!H:K,3,0)</f>
        <v>လျှော်ပင်</v>
      </c>
      <c r="M2237" s="32" t="str">
        <f>VLOOKUP(I2237,Customers[],5,FALSE)</f>
        <v>WholeSales/Contract</v>
      </c>
      <c r="N2237" s="34" t="s">
        <v>10</v>
      </c>
      <c r="O2237" s="37" t="s">
        <v>217</v>
      </c>
      <c r="P2237" s="32" t="str">
        <f>VLOOKUP(O2237,Stock[],2,FALSE)</f>
        <v>လိမ္မော်ဖြူ</v>
      </c>
      <c r="Q2237" s="35">
        <f>VLOOKUP(O2237,Stock[],3,FALSE)</f>
        <v>0.64</v>
      </c>
      <c r="R2237" s="35">
        <f>VLOOKUP(O2237,Stock[],4,FALSE)</f>
        <v>24</v>
      </c>
      <c r="S2237" s="37"/>
      <c r="T2237" s="35">
        <f>(DailySales!$S2237/DailySales!$R2237)+DailySales!$U2237</f>
        <v>20</v>
      </c>
      <c r="U2237" s="37">
        <v>20</v>
      </c>
      <c r="V2237" s="36">
        <f>+DailySales!$T2237*DailySales!$R2237</f>
        <v>480</v>
      </c>
      <c r="W2237" s="36">
        <f>+DailySales!$V2237*DailySales!$Q2237</f>
        <v>307.2</v>
      </c>
      <c r="X2237" s="36">
        <f>VLOOKUP(O2237,Stock[],6,FALSE)</f>
        <v>1330</v>
      </c>
      <c r="Y2237" s="36">
        <f>+DailySales!$V2237*DailySales!$X2237</f>
        <v>638400</v>
      </c>
      <c r="Z2237" s="37"/>
      <c r="AA2237" s="37"/>
      <c r="AB2237" s="37"/>
      <c r="AC2237" s="37"/>
      <c r="AD2237" s="37"/>
      <c r="AE2237" s="77"/>
      <c r="AF2237" s="87"/>
      <c r="AG2237" s="39"/>
      <c r="AH2237" s="87">
        <v>46064</v>
      </c>
      <c r="AI2237" s="39">
        <v>638400</v>
      </c>
      <c r="AJ2237" s="87"/>
      <c r="AK2237" s="39"/>
      <c r="AL2237" s="34"/>
      <c r="AM2237" s="39"/>
      <c r="AN223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38" spans="1:40" ht="19.5" customHeight="1" x14ac:dyDescent="0.25">
      <c r="A2238" s="32">
        <f t="shared" si="170"/>
        <v>2026</v>
      </c>
      <c r="B2238" s="32">
        <f t="shared" si="171"/>
        <v>1</v>
      </c>
      <c r="C2238" s="25">
        <v>46043</v>
      </c>
      <c r="D2238" s="57">
        <f t="shared" ca="1" si="168"/>
        <v>46097</v>
      </c>
      <c r="E2238" s="57" t="str">
        <f t="shared" ca="1" si="169"/>
        <v>1-Months</v>
      </c>
      <c r="F2238" s="57" t="str">
        <f>VLOOKUP(O2238,Stock[],5,FALSE)</f>
        <v>BE</v>
      </c>
      <c r="G2238" s="33" t="s">
        <v>2712</v>
      </c>
      <c r="H2238" s="38"/>
      <c r="I2238" s="34" t="s">
        <v>233</v>
      </c>
      <c r="J2238" s="32" t="str">
        <f>VLOOKUP(I2238,Customers[],2,FALSE)</f>
        <v>ဦးဝင်းနိုင်</v>
      </c>
      <c r="K2238" s="32" t="str">
        <f>VLOOKUP(I2238,Customers[],4,FALSE)</f>
        <v>Wandwin</v>
      </c>
      <c r="L2238" s="32" t="str">
        <f>VLOOKUP(Table85[[#This Row],[CustomerID]],Table!H:K,3,0)</f>
        <v>လျှော်ပင်</v>
      </c>
      <c r="M2238" s="32" t="str">
        <f>VLOOKUP(I2238,Customers[],5,FALSE)</f>
        <v>WholeSales/Contract</v>
      </c>
      <c r="N2238" s="34" t="s">
        <v>10</v>
      </c>
      <c r="O2238" s="37" t="s">
        <v>2120</v>
      </c>
      <c r="P2238" s="32" t="str">
        <f>VLOOKUP(O2238,Stock[],2,FALSE)</f>
        <v>ဇေ အရက်သန့်</v>
      </c>
      <c r="Q2238" s="35">
        <f>VLOOKUP(O2238,Stock[],3,FALSE)</f>
        <v>0.64</v>
      </c>
      <c r="R2238" s="35">
        <f>VLOOKUP(O2238,Stock[],4,FALSE)</f>
        <v>14</v>
      </c>
      <c r="S2238" s="37"/>
      <c r="T2238" s="35">
        <f>(DailySales!$S2238/DailySales!$R2238)+DailySales!$U2238</f>
        <v>20</v>
      </c>
      <c r="U2238" s="37">
        <v>20</v>
      </c>
      <c r="V2238" s="36">
        <f>+DailySales!$T2238*DailySales!$R2238</f>
        <v>280</v>
      </c>
      <c r="W2238" s="36">
        <f>+DailySales!$V2238*DailySales!$Q2238</f>
        <v>179.20000000000002</v>
      </c>
      <c r="X2238" s="36">
        <f>VLOOKUP(O2238,Stock[],6,FALSE)</f>
        <v>1380</v>
      </c>
      <c r="Y2238" s="36">
        <f>+DailySales!$V2238*DailySales!$X2238</f>
        <v>386400</v>
      </c>
      <c r="Z2238" s="37"/>
      <c r="AA2238" s="37"/>
      <c r="AB2238" s="37"/>
      <c r="AC2238" s="37"/>
      <c r="AD2238" s="37"/>
      <c r="AE2238" s="77"/>
      <c r="AF2238" s="87"/>
      <c r="AG2238" s="39"/>
      <c r="AH2238" s="87">
        <v>46064</v>
      </c>
      <c r="AI2238" s="39">
        <v>386400</v>
      </c>
      <c r="AJ2238" s="87"/>
      <c r="AK2238" s="39"/>
      <c r="AL2238" s="34"/>
      <c r="AM2238" s="39"/>
      <c r="AN223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39" spans="1:40" ht="19.5" customHeight="1" x14ac:dyDescent="0.25">
      <c r="A2239" s="32">
        <f t="shared" si="170"/>
        <v>2026</v>
      </c>
      <c r="B2239" s="32">
        <f t="shared" si="171"/>
        <v>1</v>
      </c>
      <c r="C2239" s="25">
        <v>46043</v>
      </c>
      <c r="D2239" s="57">
        <f t="shared" ca="1" si="168"/>
        <v>46097</v>
      </c>
      <c r="E2239" s="57" t="str">
        <f t="shared" ca="1" si="169"/>
        <v>1-Months</v>
      </c>
      <c r="F2239" s="57" t="str">
        <f>VLOOKUP(O2239,Stock[],5,FALSE)</f>
        <v>BE</v>
      </c>
      <c r="G2239" s="33" t="s">
        <v>2712</v>
      </c>
      <c r="H2239" s="38"/>
      <c r="I2239" s="34" t="s">
        <v>233</v>
      </c>
      <c r="J2239" s="32" t="str">
        <f>VLOOKUP(I2239,Customers[],2,FALSE)</f>
        <v>ဦးဝင်းနိုင်</v>
      </c>
      <c r="K2239" s="32" t="str">
        <f>VLOOKUP(I2239,Customers[],4,FALSE)</f>
        <v>Wandwin</v>
      </c>
      <c r="L2239" s="32" t="str">
        <f>VLOOKUP(Table85[[#This Row],[CustomerID]],Table!H:K,3,0)</f>
        <v>လျှော်ပင်</v>
      </c>
      <c r="M2239" s="32" t="str">
        <f>VLOOKUP(I2239,Customers[],5,FALSE)</f>
        <v>WholeSales/Contract</v>
      </c>
      <c r="N2239" s="34" t="s">
        <v>10</v>
      </c>
      <c r="O2239" s="37" t="s">
        <v>214</v>
      </c>
      <c r="P2239" s="32" t="str">
        <f>VLOOKUP(O2239,Stock[],2,FALSE)</f>
        <v>ကောင်းကြည်</v>
      </c>
      <c r="Q2239" s="35">
        <f>VLOOKUP(O2239,Stock[],3,FALSE)</f>
        <v>0.64</v>
      </c>
      <c r="R2239" s="35">
        <f>VLOOKUP(O2239,Stock[],4,FALSE)</f>
        <v>14</v>
      </c>
      <c r="S2239" s="37"/>
      <c r="T2239" s="35">
        <f>(DailySales!$S2239/DailySales!$R2239)+DailySales!$U2239</f>
        <v>20</v>
      </c>
      <c r="U2239" s="37">
        <v>20</v>
      </c>
      <c r="V2239" s="36">
        <f>+DailySales!$T2239*DailySales!$R2239</f>
        <v>280</v>
      </c>
      <c r="W2239" s="36">
        <f>+DailySales!$V2239*DailySales!$Q2239</f>
        <v>179.20000000000002</v>
      </c>
      <c r="X2239" s="36">
        <f>VLOOKUP(O2239,Stock[],6,FALSE)</f>
        <v>1330</v>
      </c>
      <c r="Y2239" s="36">
        <f>+DailySales!$V2239*DailySales!$X2239</f>
        <v>372400</v>
      </c>
      <c r="Z2239" s="37"/>
      <c r="AA2239" s="37"/>
      <c r="AB2239" s="37"/>
      <c r="AC2239" s="37"/>
      <c r="AD2239" s="37"/>
      <c r="AE2239" s="77"/>
      <c r="AF2239" s="87"/>
      <c r="AG2239" s="39"/>
      <c r="AH2239" s="87">
        <v>46064</v>
      </c>
      <c r="AI2239" s="39">
        <v>372400</v>
      </c>
      <c r="AJ2239" s="87"/>
      <c r="AK2239" s="39"/>
      <c r="AL2239" s="34"/>
      <c r="AM2239" s="39"/>
      <c r="AN223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40" spans="1:40" ht="19.5" customHeight="1" x14ac:dyDescent="0.25">
      <c r="A2240" s="32">
        <f t="shared" si="170"/>
        <v>2026</v>
      </c>
      <c r="B2240" s="32">
        <f t="shared" si="171"/>
        <v>1</v>
      </c>
      <c r="C2240" s="25">
        <v>46043</v>
      </c>
      <c r="D2240" s="57">
        <f t="shared" ca="1" si="168"/>
        <v>46097</v>
      </c>
      <c r="E2240" s="57" t="str">
        <f t="shared" ca="1" si="169"/>
        <v>1-Months</v>
      </c>
      <c r="F2240" s="57" t="str">
        <f>VLOOKUP(O2240,Stock[],5,FALSE)</f>
        <v>BE</v>
      </c>
      <c r="G2240" s="33" t="s">
        <v>2713</v>
      </c>
      <c r="H2240" s="38"/>
      <c r="I2240" s="34" t="s">
        <v>227</v>
      </c>
      <c r="J2240" s="32" t="str">
        <f>VLOOKUP(I2240,Customers[],2,FALSE)</f>
        <v>Summer-2</v>
      </c>
      <c r="K2240" s="32" t="str">
        <f>VLOOKUP(I2240,Customers[],4,FALSE)</f>
        <v>Meiktila</v>
      </c>
      <c r="L2240" s="32" t="str">
        <f>VLOOKUP(Table85[[#This Row],[CustomerID]],Table!H:K,3,0)</f>
        <v>မိတ္ထီလာ</v>
      </c>
      <c r="M2240" s="32" t="str">
        <f>VLOOKUP(I2240,Customers[],5,FALSE)</f>
        <v>WholeSales</v>
      </c>
      <c r="N2240" s="34" t="s">
        <v>10</v>
      </c>
      <c r="O2240" s="37" t="s">
        <v>214</v>
      </c>
      <c r="P2240" s="32" t="str">
        <f>VLOOKUP(O2240,Stock[],2,FALSE)</f>
        <v>ကောင်းကြည်</v>
      </c>
      <c r="Q2240" s="35">
        <f>VLOOKUP(O2240,Stock[],3,FALSE)</f>
        <v>0.64</v>
      </c>
      <c r="R2240" s="35">
        <f>VLOOKUP(O2240,Stock[],4,FALSE)</f>
        <v>14</v>
      </c>
      <c r="S2240" s="37"/>
      <c r="T2240" s="35">
        <f>(DailySales!$S2240/DailySales!$R2240)+DailySales!$U2240</f>
        <v>80</v>
      </c>
      <c r="U2240" s="37">
        <v>80</v>
      </c>
      <c r="V2240" s="36">
        <f>+DailySales!$T2240*DailySales!$R2240</f>
        <v>1120</v>
      </c>
      <c r="W2240" s="36">
        <f>+DailySales!$V2240*DailySales!$Q2240</f>
        <v>716.80000000000007</v>
      </c>
      <c r="X2240" s="36">
        <f>VLOOKUP(O2240,Stock[],6,FALSE)</f>
        <v>1330</v>
      </c>
      <c r="Y2240" s="36">
        <f>+DailySales!$V2240*DailySales!$X2240</f>
        <v>1489600</v>
      </c>
      <c r="Z2240" s="37"/>
      <c r="AA2240" s="37"/>
      <c r="AB2240" s="37"/>
      <c r="AC2240" s="37"/>
      <c r="AD2240" s="37"/>
      <c r="AE2240" s="77"/>
      <c r="AF2240" s="87"/>
      <c r="AG2240" s="39"/>
      <c r="AH2240" s="87">
        <v>46046</v>
      </c>
      <c r="AI2240" s="39">
        <v>1489600</v>
      </c>
      <c r="AJ2240" s="87"/>
      <c r="AK2240" s="39"/>
      <c r="AL2240" s="34"/>
      <c r="AM2240" s="39"/>
      <c r="AN224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41" spans="1:40" ht="19.5" customHeight="1" x14ac:dyDescent="0.25">
      <c r="A2241" s="32">
        <f t="shared" si="170"/>
        <v>2026</v>
      </c>
      <c r="B2241" s="32">
        <f t="shared" si="171"/>
        <v>1</v>
      </c>
      <c r="C2241" s="25">
        <v>46043</v>
      </c>
      <c r="D2241" s="57">
        <f t="shared" ca="1" si="168"/>
        <v>46097</v>
      </c>
      <c r="E2241" s="57" t="str">
        <f t="shared" ca="1" si="169"/>
        <v>1-Months</v>
      </c>
      <c r="F2241" s="57" t="str">
        <f>VLOOKUP(O2241,Stock[],5,FALSE)</f>
        <v>BE</v>
      </c>
      <c r="G2241" s="33" t="s">
        <v>2714</v>
      </c>
      <c r="H2241" s="38"/>
      <c r="I2241" s="34" t="s">
        <v>201</v>
      </c>
      <c r="J2241" s="32" t="str">
        <f>VLOOKUP(I2241,Customers[],2,FALSE)</f>
        <v>ဦးအောင်မိုး(ကောင်းသန့်)</v>
      </c>
      <c r="K2241" s="32" t="str">
        <f>VLOOKUP(I2241,Customers[],4,FALSE)</f>
        <v>Meiktila</v>
      </c>
      <c r="L2241" s="32" t="str">
        <f>VLOOKUP(Table85[[#This Row],[CustomerID]],Table!H:K,3,0)</f>
        <v>မိတ္ထီလာ</v>
      </c>
      <c r="M2241" s="32" t="str">
        <f>VLOOKUP(I2241,Customers[],5,FALSE)</f>
        <v>WholeSales/Contract</v>
      </c>
      <c r="N2241" s="34" t="s">
        <v>10</v>
      </c>
      <c r="O2241" s="37" t="s">
        <v>220</v>
      </c>
      <c r="P2241" s="32" t="str">
        <f>VLOOKUP(O2241,Stock[],2,FALSE)</f>
        <v>မြန်မာရှောက်ပျား</v>
      </c>
      <c r="Q2241" s="35">
        <f>VLOOKUP(O2241,Stock[],3,FALSE)</f>
        <v>0.64</v>
      </c>
      <c r="R2241" s="35">
        <f>VLOOKUP(O2241,Stock[],4,FALSE)</f>
        <v>14</v>
      </c>
      <c r="S2241" s="37"/>
      <c r="T2241" s="35">
        <f>(DailySales!$S2241/DailySales!$R2241)+DailySales!$U2241</f>
        <v>10</v>
      </c>
      <c r="U2241" s="37">
        <v>10</v>
      </c>
      <c r="V2241" s="36">
        <f>+DailySales!$T2241*DailySales!$R2241</f>
        <v>140</v>
      </c>
      <c r="W2241" s="36">
        <f>+DailySales!$V2241*DailySales!$Q2241</f>
        <v>89.600000000000009</v>
      </c>
      <c r="X2241" s="36">
        <f>VLOOKUP(O2241,Stock[],6,FALSE)</f>
        <v>1370</v>
      </c>
      <c r="Y2241" s="36">
        <f>+DailySales!$V2241*DailySales!$X2241</f>
        <v>191800</v>
      </c>
      <c r="Z2241" s="37"/>
      <c r="AA2241" s="37"/>
      <c r="AB2241" s="37"/>
      <c r="AC2241" s="37"/>
      <c r="AD2241" s="37"/>
      <c r="AE2241" s="77"/>
      <c r="AF2241" s="87"/>
      <c r="AG2241" s="39"/>
      <c r="AH2241" s="87"/>
      <c r="AI2241" s="39"/>
      <c r="AJ2241" s="87">
        <v>46044</v>
      </c>
      <c r="AK2241" s="39">
        <v>191800</v>
      </c>
      <c r="AL2241" s="34"/>
      <c r="AM2241" s="39"/>
      <c r="AN224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42" spans="1:40" ht="19.5" customHeight="1" x14ac:dyDescent="0.25">
      <c r="A2242" s="32">
        <f t="shared" si="170"/>
        <v>2026</v>
      </c>
      <c r="B2242" s="32">
        <f t="shared" si="171"/>
        <v>1</v>
      </c>
      <c r="C2242" s="25">
        <v>46043</v>
      </c>
      <c r="D2242" s="57">
        <f t="shared" ref="D2242:D2305" ca="1" si="172">TODAY()</f>
        <v>46097</v>
      </c>
      <c r="E2242" s="57" t="str">
        <f t="shared" ref="E2242:E2305" ca="1" si="173">DATEDIF(C2242,D2242,"M")&amp;"-Months"</f>
        <v>1-Months</v>
      </c>
      <c r="F2242" s="57" t="str">
        <f>VLOOKUP(O2242,Stock[],5,FALSE)</f>
        <v>BE</v>
      </c>
      <c r="G2242" s="33" t="s">
        <v>2714</v>
      </c>
      <c r="H2242" s="38"/>
      <c r="I2242" s="34" t="s">
        <v>201</v>
      </c>
      <c r="J2242" s="32" t="str">
        <f>VLOOKUP(I2242,Customers[],2,FALSE)</f>
        <v>ဦးအောင်မိုး(ကောင်းသန့်)</v>
      </c>
      <c r="K2242" s="32" t="str">
        <f>VLOOKUP(I2242,Customers[],4,FALSE)</f>
        <v>Meiktila</v>
      </c>
      <c r="L2242" s="32" t="str">
        <f>VLOOKUP(Table85[[#This Row],[CustomerID]],Table!H:K,3,0)</f>
        <v>မိတ္ထီလာ</v>
      </c>
      <c r="M2242" s="32" t="str">
        <f>VLOOKUP(I2242,Customers[],5,FALSE)</f>
        <v>WholeSales/Contract</v>
      </c>
      <c r="N2242" s="34" t="s">
        <v>10</v>
      </c>
      <c r="O2242" s="37" t="s">
        <v>217</v>
      </c>
      <c r="P2242" s="32" t="str">
        <f>VLOOKUP(O2242,Stock[],2,FALSE)</f>
        <v>လိမ္မော်ဖြူ</v>
      </c>
      <c r="Q2242" s="35">
        <f>VLOOKUP(O2242,Stock[],3,FALSE)</f>
        <v>0.64</v>
      </c>
      <c r="R2242" s="35">
        <f>VLOOKUP(O2242,Stock[],4,FALSE)</f>
        <v>24</v>
      </c>
      <c r="S2242" s="37"/>
      <c r="T2242" s="35">
        <f>(DailySales!$S2242/DailySales!$R2242)+DailySales!$U2242</f>
        <v>35</v>
      </c>
      <c r="U2242" s="37">
        <v>35</v>
      </c>
      <c r="V2242" s="36">
        <f>+DailySales!$T2242*DailySales!$R2242</f>
        <v>840</v>
      </c>
      <c r="W2242" s="36">
        <f>+DailySales!$V2242*DailySales!$Q2242</f>
        <v>537.6</v>
      </c>
      <c r="X2242" s="36">
        <f>VLOOKUP(O2242,Stock[],6,FALSE)</f>
        <v>1330</v>
      </c>
      <c r="Y2242" s="36">
        <f>+DailySales!$V2242*DailySales!$X2242</f>
        <v>1117200</v>
      </c>
      <c r="Z2242" s="37"/>
      <c r="AA2242" s="37"/>
      <c r="AB2242" s="37"/>
      <c r="AC2242" s="37"/>
      <c r="AD2242" s="37"/>
      <c r="AE2242" s="77"/>
      <c r="AF2242" s="87"/>
      <c r="AG2242" s="39"/>
      <c r="AH2242" s="87"/>
      <c r="AI2242" s="39"/>
      <c r="AJ2242" s="87">
        <v>46044</v>
      </c>
      <c r="AK2242" s="39">
        <v>1117200</v>
      </c>
      <c r="AL2242" s="34"/>
      <c r="AM2242" s="39"/>
      <c r="AN224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43" spans="1:40" ht="19.5" customHeight="1" x14ac:dyDescent="0.25">
      <c r="A2243" s="32">
        <f t="shared" si="170"/>
        <v>2026</v>
      </c>
      <c r="B2243" s="32">
        <f t="shared" si="171"/>
        <v>1</v>
      </c>
      <c r="C2243" s="25">
        <v>46043</v>
      </c>
      <c r="D2243" s="57">
        <f t="shared" ca="1" si="172"/>
        <v>46097</v>
      </c>
      <c r="E2243" s="57" t="str">
        <f t="shared" ca="1" si="173"/>
        <v>1-Months</v>
      </c>
      <c r="F2243" s="57" t="str">
        <f>VLOOKUP(O2243,Stock[],5,FALSE)</f>
        <v>BE</v>
      </c>
      <c r="G2243" s="33" t="s">
        <v>2714</v>
      </c>
      <c r="H2243" s="38"/>
      <c r="I2243" s="34" t="s">
        <v>201</v>
      </c>
      <c r="J2243" s="32" t="str">
        <f>VLOOKUP(I2243,Customers[],2,FALSE)</f>
        <v>ဦးအောင်မိုး(ကောင်းသန့်)</v>
      </c>
      <c r="K2243" s="32" t="str">
        <f>VLOOKUP(I2243,Customers[],4,FALSE)</f>
        <v>Meiktila</v>
      </c>
      <c r="L2243" s="32" t="str">
        <f>VLOOKUP(Table85[[#This Row],[CustomerID]],Table!H:K,3,0)</f>
        <v>မိတ္ထီလာ</v>
      </c>
      <c r="M2243" s="32" t="str">
        <f>VLOOKUP(I2243,Customers[],5,FALSE)</f>
        <v>WholeSales/Contract</v>
      </c>
      <c r="N2243" s="34" t="s">
        <v>10</v>
      </c>
      <c r="O2243" s="37" t="s">
        <v>214</v>
      </c>
      <c r="P2243" s="32" t="str">
        <f>VLOOKUP(O2243,Stock[],2,FALSE)</f>
        <v>ကောင်းကြည်</v>
      </c>
      <c r="Q2243" s="35">
        <f>VLOOKUP(O2243,Stock[],3,FALSE)</f>
        <v>0.64</v>
      </c>
      <c r="R2243" s="35">
        <f>VLOOKUP(O2243,Stock[],4,FALSE)</f>
        <v>14</v>
      </c>
      <c r="S2243" s="37"/>
      <c r="T2243" s="35">
        <f>(DailySales!$S2243/DailySales!$R2243)+DailySales!$U2243</f>
        <v>5</v>
      </c>
      <c r="U2243" s="37">
        <v>5</v>
      </c>
      <c r="V2243" s="36">
        <f>+DailySales!$T2243*DailySales!$R2243</f>
        <v>70</v>
      </c>
      <c r="W2243" s="36">
        <f>+DailySales!$V2243*DailySales!$Q2243</f>
        <v>44.800000000000004</v>
      </c>
      <c r="X2243" s="36">
        <f>VLOOKUP(O2243,Stock[],6,FALSE)</f>
        <v>1330</v>
      </c>
      <c r="Y2243" s="36">
        <f>+DailySales!$V2243*DailySales!$X2243</f>
        <v>93100</v>
      </c>
      <c r="Z2243" s="37"/>
      <c r="AA2243" s="37"/>
      <c r="AB2243" s="37"/>
      <c r="AC2243" s="37"/>
      <c r="AD2243" s="37"/>
      <c r="AE2243" s="77"/>
      <c r="AF2243" s="87"/>
      <c r="AG2243" s="39"/>
      <c r="AH2243" s="87"/>
      <c r="AI2243" s="39"/>
      <c r="AJ2243" s="87">
        <v>46044</v>
      </c>
      <c r="AK2243" s="39">
        <v>93100</v>
      </c>
      <c r="AL2243" s="34"/>
      <c r="AM2243" s="39"/>
      <c r="AN224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44" spans="1:40" ht="19.5" customHeight="1" x14ac:dyDescent="0.25">
      <c r="A2244" s="32">
        <f t="shared" si="170"/>
        <v>2026</v>
      </c>
      <c r="B2244" s="32">
        <f t="shared" si="171"/>
        <v>1</v>
      </c>
      <c r="C2244" s="25">
        <v>46043</v>
      </c>
      <c r="D2244" s="57">
        <f t="shared" ca="1" si="172"/>
        <v>46097</v>
      </c>
      <c r="E2244" s="57" t="str">
        <f t="shared" ca="1" si="173"/>
        <v>1-Months</v>
      </c>
      <c r="F2244" s="57" t="str">
        <f>VLOOKUP(O2244,Stock[],5,FALSE)</f>
        <v>BE</v>
      </c>
      <c r="G2244" s="33" t="s">
        <v>2715</v>
      </c>
      <c r="H2244" s="38"/>
      <c r="I2244" s="34" t="s">
        <v>233</v>
      </c>
      <c r="J2244" s="32" t="str">
        <f>VLOOKUP(I2244,Customers[],2,FALSE)</f>
        <v>ဦးဝင်းနိုင်</v>
      </c>
      <c r="K2244" s="32" t="str">
        <f>VLOOKUP(I2244,Customers[],4,FALSE)</f>
        <v>Wandwin</v>
      </c>
      <c r="L2244" s="32" t="str">
        <f>VLOOKUP(Table85[[#This Row],[CustomerID]],Table!H:K,3,0)</f>
        <v>လျှော်ပင်</v>
      </c>
      <c r="M2244" s="32" t="str">
        <f>VLOOKUP(I2244,Customers[],5,FALSE)</f>
        <v>WholeSales/Contract</v>
      </c>
      <c r="N2244" s="34" t="s">
        <v>10</v>
      </c>
      <c r="O2244" s="37" t="s">
        <v>220</v>
      </c>
      <c r="P2244" s="32" t="str">
        <f>VLOOKUP(O2244,Stock[],2,FALSE)</f>
        <v>မြန်မာရှောက်ပျား</v>
      </c>
      <c r="Q2244" s="35">
        <f>VLOOKUP(O2244,Stock[],3,FALSE)</f>
        <v>0.64</v>
      </c>
      <c r="R2244" s="35">
        <f>VLOOKUP(O2244,Stock[],4,FALSE)</f>
        <v>14</v>
      </c>
      <c r="S2244" s="37"/>
      <c r="T2244" s="35">
        <f>(DailySales!$S2244/DailySales!$R2244)+DailySales!$U2244</f>
        <v>35</v>
      </c>
      <c r="U2244" s="37">
        <v>35</v>
      </c>
      <c r="V2244" s="36">
        <f>+DailySales!$T2244*DailySales!$R2244</f>
        <v>490</v>
      </c>
      <c r="W2244" s="36">
        <f>+DailySales!$V2244*DailySales!$Q2244</f>
        <v>313.60000000000002</v>
      </c>
      <c r="X2244" s="36">
        <f>VLOOKUP(O2244,Stock[],6,FALSE)</f>
        <v>1370</v>
      </c>
      <c r="Y2244" s="36">
        <f>+DailySales!$V2244*DailySales!$X2244</f>
        <v>671300</v>
      </c>
      <c r="Z2244" s="37"/>
      <c r="AA2244" s="37"/>
      <c r="AB2244" s="37"/>
      <c r="AC2244" s="37"/>
      <c r="AD2244" s="37"/>
      <c r="AE2244" s="77"/>
      <c r="AF2244" s="87"/>
      <c r="AG2244" s="39"/>
      <c r="AH2244" s="87">
        <v>46064</v>
      </c>
      <c r="AI2244" s="39">
        <v>671300</v>
      </c>
      <c r="AJ2244" s="87"/>
      <c r="AK2244" s="39"/>
      <c r="AL2244" s="34"/>
      <c r="AM2244" s="39"/>
      <c r="AN224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45" spans="1:40" ht="19.5" customHeight="1" x14ac:dyDescent="0.25">
      <c r="A2245" s="32">
        <f t="shared" si="170"/>
        <v>2026</v>
      </c>
      <c r="B2245" s="32">
        <f t="shared" si="171"/>
        <v>1</v>
      </c>
      <c r="C2245" s="25">
        <v>46043</v>
      </c>
      <c r="D2245" s="57">
        <f t="shared" ca="1" si="172"/>
        <v>46097</v>
      </c>
      <c r="E2245" s="57" t="str">
        <f t="shared" ca="1" si="173"/>
        <v>1-Months</v>
      </c>
      <c r="F2245" s="57" t="str">
        <f>VLOOKUP(O2245,Stock[],5,FALSE)</f>
        <v>BE</v>
      </c>
      <c r="G2245" s="33" t="s">
        <v>2715</v>
      </c>
      <c r="H2245" s="38"/>
      <c r="I2245" s="34" t="s">
        <v>233</v>
      </c>
      <c r="J2245" s="32" t="str">
        <f>VLOOKUP(I2245,Customers[],2,FALSE)</f>
        <v>ဦးဝင်းနိုင်</v>
      </c>
      <c r="K2245" s="32" t="str">
        <f>VLOOKUP(I2245,Customers[],4,FALSE)</f>
        <v>Wandwin</v>
      </c>
      <c r="L2245" s="32" t="str">
        <f>VLOOKUP(Table85[[#This Row],[CustomerID]],Table!H:K,3,0)</f>
        <v>လျှော်ပင်</v>
      </c>
      <c r="M2245" s="32" t="str">
        <f>VLOOKUP(I2245,Customers[],5,FALSE)</f>
        <v>WholeSales/Contract</v>
      </c>
      <c r="N2245" s="34" t="s">
        <v>10</v>
      </c>
      <c r="O2245" s="37" t="s">
        <v>217</v>
      </c>
      <c r="P2245" s="32" t="str">
        <f>VLOOKUP(O2245,Stock[],2,FALSE)</f>
        <v>လိမ္မော်ဖြူ</v>
      </c>
      <c r="Q2245" s="35">
        <f>VLOOKUP(O2245,Stock[],3,FALSE)</f>
        <v>0.64</v>
      </c>
      <c r="R2245" s="35">
        <f>VLOOKUP(O2245,Stock[],4,FALSE)</f>
        <v>24</v>
      </c>
      <c r="S2245" s="37"/>
      <c r="T2245" s="35">
        <f>(DailySales!$S2245/DailySales!$R2245)+DailySales!$U2245</f>
        <v>40</v>
      </c>
      <c r="U2245" s="37">
        <v>40</v>
      </c>
      <c r="V2245" s="36">
        <f>+DailySales!$T2245*DailySales!$R2245</f>
        <v>960</v>
      </c>
      <c r="W2245" s="36">
        <f>+DailySales!$V2245*DailySales!$Q2245</f>
        <v>614.4</v>
      </c>
      <c r="X2245" s="36">
        <f>VLOOKUP(O2245,Stock[],6,FALSE)</f>
        <v>1330</v>
      </c>
      <c r="Y2245" s="36">
        <f>+DailySales!$V2245*DailySales!$X2245</f>
        <v>1276800</v>
      </c>
      <c r="Z2245" s="37"/>
      <c r="AA2245" s="37"/>
      <c r="AB2245" s="37"/>
      <c r="AC2245" s="37"/>
      <c r="AD2245" s="37"/>
      <c r="AE2245" s="77"/>
      <c r="AF2245" s="87"/>
      <c r="AG2245" s="39"/>
      <c r="AH2245" s="87">
        <v>46064</v>
      </c>
      <c r="AI2245" s="39">
        <v>719242</v>
      </c>
      <c r="AJ2245" s="87">
        <v>46065</v>
      </c>
      <c r="AK2245" s="39">
        <v>557558</v>
      </c>
      <c r="AL2245" s="34"/>
      <c r="AM2245" s="39"/>
      <c r="AN224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46" spans="1:40" ht="19.5" customHeight="1" x14ac:dyDescent="0.25">
      <c r="A2246" s="32">
        <f t="shared" si="170"/>
        <v>2026</v>
      </c>
      <c r="B2246" s="32">
        <f t="shared" si="171"/>
        <v>1</v>
      </c>
      <c r="C2246" s="25">
        <v>46043</v>
      </c>
      <c r="D2246" s="57">
        <f t="shared" ca="1" si="172"/>
        <v>46097</v>
      </c>
      <c r="E2246" s="57" t="str">
        <f t="shared" ca="1" si="173"/>
        <v>1-Months</v>
      </c>
      <c r="F2246" s="57" t="str">
        <f>VLOOKUP(O2246,Stock[],5,FALSE)</f>
        <v>BE</v>
      </c>
      <c r="G2246" s="33" t="s">
        <v>2715</v>
      </c>
      <c r="H2246" s="38"/>
      <c r="I2246" s="34" t="s">
        <v>233</v>
      </c>
      <c r="J2246" s="32" t="str">
        <f>VLOOKUP(I2246,Customers[],2,FALSE)</f>
        <v>ဦးဝင်းနိုင်</v>
      </c>
      <c r="K2246" s="32" t="str">
        <f>VLOOKUP(I2246,Customers[],4,FALSE)</f>
        <v>Wandwin</v>
      </c>
      <c r="L2246" s="32" t="str">
        <f>VLOOKUP(Table85[[#This Row],[CustomerID]],Table!H:K,3,0)</f>
        <v>လျှော်ပင်</v>
      </c>
      <c r="M2246" s="32" t="str">
        <f>VLOOKUP(I2246,Customers[],5,FALSE)</f>
        <v>WholeSales/Contract</v>
      </c>
      <c r="N2246" s="34" t="s">
        <v>10</v>
      </c>
      <c r="O2246" s="37" t="s">
        <v>215</v>
      </c>
      <c r="P2246" s="32" t="str">
        <f>VLOOKUP(O2246,Stock[],2,FALSE)</f>
        <v>ဒဂုံနာနတ်</v>
      </c>
      <c r="Q2246" s="35">
        <f>VLOOKUP(O2246,Stock[],3,FALSE)</f>
        <v>0.64</v>
      </c>
      <c r="R2246" s="35">
        <f>VLOOKUP(O2246,Stock[],4,FALSE)</f>
        <v>24</v>
      </c>
      <c r="S2246" s="37"/>
      <c r="T2246" s="35">
        <f>(DailySales!$S2246/DailySales!$R2246)+DailySales!$U2246</f>
        <v>15</v>
      </c>
      <c r="U2246" s="37">
        <v>15</v>
      </c>
      <c r="V2246" s="36">
        <f>+DailySales!$T2246*DailySales!$R2246</f>
        <v>360</v>
      </c>
      <c r="W2246" s="36">
        <f>+DailySales!$V2246*DailySales!$Q2246</f>
        <v>230.4</v>
      </c>
      <c r="X2246" s="36">
        <f>VLOOKUP(O2246,Stock[],6,FALSE)</f>
        <v>1330</v>
      </c>
      <c r="Y2246" s="36">
        <f>+DailySales!$V2246*DailySales!$X2246</f>
        <v>478800</v>
      </c>
      <c r="Z2246" s="37"/>
      <c r="AA2246" s="37"/>
      <c r="AB2246" s="37"/>
      <c r="AC2246" s="37"/>
      <c r="AD2246" s="37"/>
      <c r="AE2246" s="77"/>
      <c r="AF2246" s="87"/>
      <c r="AG2246" s="39"/>
      <c r="AH2246" s="87"/>
      <c r="AI2246" s="39"/>
      <c r="AJ2246" s="87">
        <v>46065</v>
      </c>
      <c r="AK2246" s="39">
        <v>478800</v>
      </c>
      <c r="AL2246" s="34"/>
      <c r="AM2246" s="39"/>
      <c r="AN224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47" spans="1:40" ht="19.5" customHeight="1" x14ac:dyDescent="0.25">
      <c r="A2247" s="32">
        <f t="shared" si="170"/>
        <v>2026</v>
      </c>
      <c r="B2247" s="32">
        <f t="shared" si="171"/>
        <v>1</v>
      </c>
      <c r="C2247" s="25">
        <v>46043</v>
      </c>
      <c r="D2247" s="57">
        <f t="shared" ca="1" si="172"/>
        <v>46097</v>
      </c>
      <c r="E2247" s="57" t="str">
        <f t="shared" ca="1" si="173"/>
        <v>1-Months</v>
      </c>
      <c r="F2247" s="57" t="str">
        <f>VLOOKUP(O2247,Stock[],5,FALSE)</f>
        <v>BE</v>
      </c>
      <c r="G2247" s="33" t="s">
        <v>2715</v>
      </c>
      <c r="H2247" s="38"/>
      <c r="I2247" s="34" t="s">
        <v>233</v>
      </c>
      <c r="J2247" s="32" t="str">
        <f>VLOOKUP(I2247,Customers[],2,FALSE)</f>
        <v>ဦးဝင်းနိုင်</v>
      </c>
      <c r="K2247" s="32" t="str">
        <f>VLOOKUP(I2247,Customers[],4,FALSE)</f>
        <v>Wandwin</v>
      </c>
      <c r="L2247" s="32" t="str">
        <f>VLOOKUP(Table85[[#This Row],[CustomerID]],Table!H:K,3,0)</f>
        <v>လျှော်ပင်</v>
      </c>
      <c r="M2247" s="32" t="str">
        <f>VLOOKUP(I2247,Customers[],5,FALSE)</f>
        <v>WholeSales/Contract</v>
      </c>
      <c r="N2247" s="34" t="s">
        <v>10</v>
      </c>
      <c r="O2247" s="37" t="s">
        <v>214</v>
      </c>
      <c r="P2247" s="32" t="str">
        <f>VLOOKUP(O2247,Stock[],2,FALSE)</f>
        <v>ကောင်းကြည်</v>
      </c>
      <c r="Q2247" s="35">
        <f>VLOOKUP(O2247,Stock[],3,FALSE)</f>
        <v>0.64</v>
      </c>
      <c r="R2247" s="35">
        <f>VLOOKUP(O2247,Stock[],4,FALSE)</f>
        <v>14</v>
      </c>
      <c r="S2247" s="37"/>
      <c r="T2247" s="35">
        <f>(DailySales!$S2247/DailySales!$R2247)+DailySales!$U2247</f>
        <v>20</v>
      </c>
      <c r="U2247" s="37">
        <v>20</v>
      </c>
      <c r="V2247" s="36">
        <f>+DailySales!$T2247*DailySales!$R2247</f>
        <v>280</v>
      </c>
      <c r="W2247" s="36">
        <f>+DailySales!$V2247*DailySales!$Q2247</f>
        <v>179.20000000000002</v>
      </c>
      <c r="X2247" s="36">
        <f>VLOOKUP(O2247,Stock[],6,FALSE)</f>
        <v>1330</v>
      </c>
      <c r="Y2247" s="36">
        <f>+DailySales!$V2247*DailySales!$X2247</f>
        <v>372400</v>
      </c>
      <c r="Z2247" s="37"/>
      <c r="AA2247" s="37"/>
      <c r="AB2247" s="37"/>
      <c r="AC2247" s="37"/>
      <c r="AD2247" s="37"/>
      <c r="AE2247" s="77"/>
      <c r="AF2247" s="87"/>
      <c r="AG2247" s="39"/>
      <c r="AH2247" s="87"/>
      <c r="AI2247" s="39"/>
      <c r="AJ2247" s="87">
        <v>46065</v>
      </c>
      <c r="AK2247" s="39">
        <v>372400</v>
      </c>
      <c r="AL2247" s="34"/>
      <c r="AM2247" s="39"/>
      <c r="AN224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48" spans="1:40" ht="19.5" customHeight="1" x14ac:dyDescent="0.25">
      <c r="A2248" s="32">
        <f t="shared" ref="A2248:A2311" si="174">YEAR(C2248)</f>
        <v>2026</v>
      </c>
      <c r="B2248" s="32">
        <f t="shared" ref="B2248:B2311" si="175">MONTH(C2248)</f>
        <v>1</v>
      </c>
      <c r="C2248" s="25">
        <v>46043</v>
      </c>
      <c r="D2248" s="57">
        <f t="shared" ca="1" si="172"/>
        <v>46097</v>
      </c>
      <c r="E2248" s="57" t="str">
        <f t="shared" ca="1" si="173"/>
        <v>1-Months</v>
      </c>
      <c r="F2248" s="57" t="str">
        <f>VLOOKUP(O2248,Stock[],5,FALSE)</f>
        <v>BE</v>
      </c>
      <c r="G2248" s="33" t="s">
        <v>2715</v>
      </c>
      <c r="H2248" s="38"/>
      <c r="I2248" s="34" t="s">
        <v>233</v>
      </c>
      <c r="J2248" s="32" t="str">
        <f>VLOOKUP(I2248,Customers[],2,FALSE)</f>
        <v>ဦးဝင်းနိုင်</v>
      </c>
      <c r="K2248" s="32" t="str">
        <f>VLOOKUP(I2248,Customers[],4,FALSE)</f>
        <v>Wandwin</v>
      </c>
      <c r="L2248" s="32" t="str">
        <f>VLOOKUP(Table85[[#This Row],[CustomerID]],Table!H:K,3,0)</f>
        <v>လျှော်ပင်</v>
      </c>
      <c r="M2248" s="32" t="str">
        <f>VLOOKUP(I2248,Customers[],5,FALSE)</f>
        <v>WholeSales/Contract</v>
      </c>
      <c r="N2248" s="34" t="s">
        <v>10</v>
      </c>
      <c r="O2248" s="37" t="s">
        <v>205</v>
      </c>
      <c r="P2248" s="32" t="str">
        <f>VLOOKUP(O2248,Stock[],2,FALSE)</f>
        <v>ကောင်းကြည် ကော် 25%  (1Ltr )</v>
      </c>
      <c r="Q2248" s="35">
        <f>VLOOKUP(O2248,Stock[],3,FALSE)</f>
        <v>1</v>
      </c>
      <c r="R2248" s="35">
        <f>VLOOKUP(O2248,Stock[],4,FALSE)</f>
        <v>12</v>
      </c>
      <c r="S2248" s="37"/>
      <c r="T2248" s="35">
        <f>(DailySales!$S2248/DailySales!$R2248)+DailySales!$U2248</f>
        <v>50</v>
      </c>
      <c r="U2248" s="37">
        <v>50</v>
      </c>
      <c r="V2248" s="36">
        <f>+DailySales!$T2248*DailySales!$R2248</f>
        <v>600</v>
      </c>
      <c r="W2248" s="36">
        <f>+DailySales!$V2248*DailySales!$Q2248</f>
        <v>600</v>
      </c>
      <c r="X2248" s="36">
        <f>VLOOKUP(O2248,Stock[],6,FALSE)</f>
        <v>1530</v>
      </c>
      <c r="Y2248" s="36">
        <f>+DailySales!$V2248*DailySales!$X2248</f>
        <v>918000</v>
      </c>
      <c r="Z2248" s="37"/>
      <c r="AA2248" s="37"/>
      <c r="AB2248" s="37"/>
      <c r="AC2248" s="37"/>
      <c r="AD2248" s="37"/>
      <c r="AE2248" s="77"/>
      <c r="AF2248" s="87"/>
      <c r="AG2248" s="39"/>
      <c r="AH2248" s="87"/>
      <c r="AI2248" s="39"/>
      <c r="AJ2248" s="87">
        <v>46065</v>
      </c>
      <c r="AK2248" s="39">
        <v>918000</v>
      </c>
      <c r="AL2248" s="34"/>
      <c r="AM2248" s="39"/>
      <c r="AN224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49" spans="1:40" ht="19.5" customHeight="1" x14ac:dyDescent="0.25">
      <c r="A2249" s="32">
        <f t="shared" si="174"/>
        <v>2026</v>
      </c>
      <c r="B2249" s="32">
        <f t="shared" si="175"/>
        <v>1</v>
      </c>
      <c r="C2249" s="25">
        <v>46043</v>
      </c>
      <c r="D2249" s="57">
        <f t="shared" ca="1" si="172"/>
        <v>46097</v>
      </c>
      <c r="E2249" s="57" t="str">
        <f t="shared" ca="1" si="173"/>
        <v>1-Months</v>
      </c>
      <c r="F2249" s="57" t="str">
        <f>VLOOKUP(O2249,Stock[],5,FALSE)</f>
        <v>BE</v>
      </c>
      <c r="G2249" s="33" t="s">
        <v>2715</v>
      </c>
      <c r="H2249" s="38"/>
      <c r="I2249" s="34" t="s">
        <v>233</v>
      </c>
      <c r="J2249" s="32" t="str">
        <f>VLOOKUP(I2249,Customers[],2,FALSE)</f>
        <v>ဦးဝင်းနိုင်</v>
      </c>
      <c r="K2249" s="32" t="str">
        <f>VLOOKUP(I2249,Customers[],4,FALSE)</f>
        <v>Wandwin</v>
      </c>
      <c r="L2249" s="32" t="str">
        <f>VLOOKUP(Table85[[#This Row],[CustomerID]],Table!H:K,3,0)</f>
        <v>လျှော်ပင်</v>
      </c>
      <c r="M2249" s="32" t="str">
        <f>VLOOKUP(I2249,Customers[],5,FALSE)</f>
        <v>WholeSales/Contract</v>
      </c>
      <c r="N2249" s="34" t="s">
        <v>10</v>
      </c>
      <c r="O2249" s="37" t="s">
        <v>212</v>
      </c>
      <c r="P2249" s="32" t="str">
        <f>VLOOKUP(O2249,Stock[],2,FALSE)</f>
        <v>2 in 1 မန်ကျည်း</v>
      </c>
      <c r="Q2249" s="35">
        <f>VLOOKUP(O2249,Stock[],3,FALSE)</f>
        <v>0.64</v>
      </c>
      <c r="R2249" s="35">
        <f>VLOOKUP(O2249,Stock[],4,FALSE)</f>
        <v>14</v>
      </c>
      <c r="S2249" s="37"/>
      <c r="T2249" s="35">
        <f>(DailySales!$S2249/DailySales!$R2249)+DailySales!$U2249</f>
        <v>7</v>
      </c>
      <c r="U2249" s="37">
        <v>7</v>
      </c>
      <c r="V2249" s="36">
        <f>+DailySales!$T2249*DailySales!$R2249</f>
        <v>98</v>
      </c>
      <c r="W2249" s="36">
        <f>+DailySales!$V2249*DailySales!$Q2249</f>
        <v>62.72</v>
      </c>
      <c r="X2249" s="36">
        <f>VLOOKUP(O2249,Stock[],6,FALSE)</f>
        <v>1350</v>
      </c>
      <c r="Y2249" s="36">
        <f>+DailySales!$V2249*DailySales!$X2249</f>
        <v>132300</v>
      </c>
      <c r="Z2249" s="37"/>
      <c r="AA2249" s="37"/>
      <c r="AB2249" s="37"/>
      <c r="AC2249" s="37"/>
      <c r="AD2249" s="37"/>
      <c r="AE2249" s="77"/>
      <c r="AF2249" s="87"/>
      <c r="AG2249" s="39"/>
      <c r="AH2249" s="87"/>
      <c r="AI2249" s="39"/>
      <c r="AJ2249" s="87">
        <v>46065</v>
      </c>
      <c r="AK2249" s="39">
        <v>132300</v>
      </c>
      <c r="AL2249" s="34"/>
      <c r="AM2249" s="39"/>
      <c r="AN224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50" spans="1:40" ht="19.5" customHeight="1" x14ac:dyDescent="0.25">
      <c r="A2250" s="32">
        <f t="shared" si="174"/>
        <v>2026</v>
      </c>
      <c r="B2250" s="32">
        <f t="shared" si="175"/>
        <v>1</v>
      </c>
      <c r="C2250" s="25">
        <v>46043</v>
      </c>
      <c r="D2250" s="57">
        <f t="shared" ca="1" si="172"/>
        <v>46097</v>
      </c>
      <c r="E2250" s="57" t="str">
        <f t="shared" ca="1" si="173"/>
        <v>1-Months</v>
      </c>
      <c r="F2250" s="57" t="str">
        <f>VLOOKUP(O2250,Stock[],5,FALSE)</f>
        <v>BE</v>
      </c>
      <c r="G2250" s="33" t="s">
        <v>2715</v>
      </c>
      <c r="H2250" s="38"/>
      <c r="I2250" s="34" t="s">
        <v>233</v>
      </c>
      <c r="J2250" s="32" t="str">
        <f>VLOOKUP(I2250,Customers[],2,FALSE)</f>
        <v>ဦးဝင်းနိုင်</v>
      </c>
      <c r="K2250" s="32" t="str">
        <f>VLOOKUP(I2250,Customers[],4,FALSE)</f>
        <v>Wandwin</v>
      </c>
      <c r="L2250" s="32" t="str">
        <f>VLOOKUP(Table85[[#This Row],[CustomerID]],Table!H:K,3,0)</f>
        <v>လျှော်ပင်</v>
      </c>
      <c r="M2250" s="32" t="str">
        <f>VLOOKUP(I2250,Customers[],5,FALSE)</f>
        <v>WholeSales/Contract</v>
      </c>
      <c r="N2250" s="34" t="s">
        <v>10</v>
      </c>
      <c r="O2250" s="37" t="s">
        <v>223</v>
      </c>
      <c r="P2250" s="32" t="str">
        <f>VLOOKUP(O2250,Stock[],2,FALSE)</f>
        <v>ချယ်ရီအရက်သန့်ကော် (.6Ltr)</v>
      </c>
      <c r="Q2250" s="35">
        <f>VLOOKUP(O2250,Stock[],3,FALSE)</f>
        <v>0.6</v>
      </c>
      <c r="R2250" s="35">
        <f>VLOOKUP(O2250,Stock[],4,FALSE)</f>
        <v>24</v>
      </c>
      <c r="S2250" s="37"/>
      <c r="T2250" s="35">
        <f>(DailySales!$S2250/DailySales!$R2250)+DailySales!$U2250</f>
        <v>100</v>
      </c>
      <c r="U2250" s="37">
        <v>100</v>
      </c>
      <c r="V2250" s="36">
        <f>+DailySales!$T2250*DailySales!$R2250</f>
        <v>2400</v>
      </c>
      <c r="W2250" s="36">
        <f>+DailySales!$V2250*DailySales!$Q2250</f>
        <v>1440</v>
      </c>
      <c r="X2250" s="36">
        <f>VLOOKUP(O2250,Stock[],6,FALSE)</f>
        <v>875</v>
      </c>
      <c r="Y2250" s="36">
        <f>+DailySales!$V2250*DailySales!$X2250</f>
        <v>2100000</v>
      </c>
      <c r="Z2250" s="37"/>
      <c r="AA2250" s="37"/>
      <c r="AB2250" s="37"/>
      <c r="AC2250" s="37"/>
      <c r="AD2250" s="37"/>
      <c r="AE2250" s="77"/>
      <c r="AF2250" s="87"/>
      <c r="AG2250" s="39"/>
      <c r="AH2250" s="87"/>
      <c r="AI2250" s="39"/>
      <c r="AJ2250" s="87">
        <v>46065</v>
      </c>
      <c r="AK2250" s="39">
        <v>2100000</v>
      </c>
      <c r="AL2250" s="34"/>
      <c r="AM2250" s="39"/>
      <c r="AN225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51" spans="1:40" ht="19.5" customHeight="1" x14ac:dyDescent="0.25">
      <c r="A2251" s="32">
        <f t="shared" si="174"/>
        <v>2026</v>
      </c>
      <c r="B2251" s="32">
        <f t="shared" si="175"/>
        <v>1</v>
      </c>
      <c r="C2251" s="25">
        <v>46043</v>
      </c>
      <c r="D2251" s="57">
        <f t="shared" ca="1" si="172"/>
        <v>46097</v>
      </c>
      <c r="E2251" s="57" t="str">
        <f t="shared" ca="1" si="173"/>
        <v>1-Months</v>
      </c>
      <c r="F2251" s="57" t="str">
        <f>VLOOKUP(O2251,Stock[],5,FALSE)</f>
        <v>BE</v>
      </c>
      <c r="G2251" s="33" t="s">
        <v>2715</v>
      </c>
      <c r="H2251" s="38"/>
      <c r="I2251" s="34" t="s">
        <v>233</v>
      </c>
      <c r="J2251" s="32" t="str">
        <f>VLOOKUP(I2251,Customers[],2,FALSE)</f>
        <v>ဦးဝင်းနိုင်</v>
      </c>
      <c r="K2251" s="32" t="str">
        <f>VLOOKUP(I2251,Customers[],4,FALSE)</f>
        <v>Wandwin</v>
      </c>
      <c r="L2251" s="32" t="str">
        <f>VLOOKUP(Table85[[#This Row],[CustomerID]],Table!H:K,3,0)</f>
        <v>လျှော်ပင်</v>
      </c>
      <c r="M2251" s="32" t="str">
        <f>VLOOKUP(I2251,Customers[],5,FALSE)</f>
        <v>WholeSales/Contract</v>
      </c>
      <c r="N2251" s="34" t="s">
        <v>10</v>
      </c>
      <c r="O2251" s="37" t="s">
        <v>225</v>
      </c>
      <c r="P2251" s="32" t="str">
        <f>VLOOKUP(O2251,Stock[],2,FALSE)</f>
        <v>ချယ်ရီသံပုရာအရက်သန့်ကော် (1Ltr)</v>
      </c>
      <c r="Q2251" s="35">
        <f>VLOOKUP(O2251,Stock[],3,FALSE)</f>
        <v>1</v>
      </c>
      <c r="R2251" s="35">
        <f>VLOOKUP(O2251,Stock[],4,FALSE)</f>
        <v>12</v>
      </c>
      <c r="S2251" s="37"/>
      <c r="T2251" s="35">
        <f>(DailySales!$S2251/DailySales!$R2251)+DailySales!$U2251</f>
        <v>15</v>
      </c>
      <c r="U2251" s="37">
        <v>15</v>
      </c>
      <c r="V2251" s="36">
        <f>+DailySales!$T2251*DailySales!$R2251</f>
        <v>180</v>
      </c>
      <c r="W2251" s="36">
        <f>+DailySales!$V2251*DailySales!$Q2251</f>
        <v>180</v>
      </c>
      <c r="X2251" s="36">
        <f>VLOOKUP(O2251,Stock[],6,FALSE)</f>
        <v>1260</v>
      </c>
      <c r="Y2251" s="36">
        <f>+DailySales!$V2251*DailySales!$X2251</f>
        <v>226800</v>
      </c>
      <c r="Z2251" s="37"/>
      <c r="AA2251" s="37"/>
      <c r="AB2251" s="37"/>
      <c r="AC2251" s="37"/>
      <c r="AD2251" s="37"/>
      <c r="AE2251" s="77"/>
      <c r="AF2251" s="87"/>
      <c r="AG2251" s="39"/>
      <c r="AH2251" s="87"/>
      <c r="AI2251" s="39"/>
      <c r="AJ2251" s="87">
        <v>46065</v>
      </c>
      <c r="AK2251" s="39">
        <v>226800</v>
      </c>
      <c r="AL2251" s="34"/>
      <c r="AM2251" s="39"/>
      <c r="AN225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52" spans="1:40" ht="19.5" customHeight="1" x14ac:dyDescent="0.25">
      <c r="A2252" s="32">
        <f t="shared" si="174"/>
        <v>2026</v>
      </c>
      <c r="B2252" s="32">
        <f t="shared" si="175"/>
        <v>1</v>
      </c>
      <c r="C2252" s="25">
        <v>46043</v>
      </c>
      <c r="D2252" s="57">
        <f t="shared" ca="1" si="172"/>
        <v>46097</v>
      </c>
      <c r="E2252" s="57" t="str">
        <f t="shared" ca="1" si="173"/>
        <v>1-Months</v>
      </c>
      <c r="F2252" s="57" t="str">
        <f>VLOOKUP(O2252,Stock[],5,FALSE)</f>
        <v>BE</v>
      </c>
      <c r="G2252" s="33" t="s">
        <v>2716</v>
      </c>
      <c r="H2252" s="38"/>
      <c r="I2252" s="34" t="s">
        <v>72</v>
      </c>
      <c r="J2252" s="32" t="str">
        <f>VLOOKUP(I2252,Customers[],2,FALSE)</f>
        <v>ဦးကျော်လှ</v>
      </c>
      <c r="K2252" s="32" t="str">
        <f>VLOOKUP(I2252,Customers[],4,FALSE)</f>
        <v>Tharzi</v>
      </c>
      <c r="L2252" s="32" t="str">
        <f>VLOOKUP(Table85[[#This Row],[CustomerID]],Table!H:K,3,0)</f>
        <v>သာစည်</v>
      </c>
      <c r="M2252" s="32" t="str">
        <f>VLOOKUP(I2252,Customers[],5,FALSE)</f>
        <v>WholeSales</v>
      </c>
      <c r="N2252" s="34" t="s">
        <v>10</v>
      </c>
      <c r="O2252" s="37" t="s">
        <v>220</v>
      </c>
      <c r="P2252" s="32" t="str">
        <f>VLOOKUP(O2252,Stock[],2,FALSE)</f>
        <v>မြန်မာရှောက်ပျား</v>
      </c>
      <c r="Q2252" s="35">
        <f>VLOOKUP(O2252,Stock[],3,FALSE)</f>
        <v>0.64</v>
      </c>
      <c r="R2252" s="35">
        <f>VLOOKUP(O2252,Stock[],4,FALSE)</f>
        <v>14</v>
      </c>
      <c r="S2252" s="37"/>
      <c r="T2252" s="35">
        <f>(DailySales!$S2252/DailySales!$R2252)+DailySales!$U2252</f>
        <v>10</v>
      </c>
      <c r="U2252" s="37">
        <v>10</v>
      </c>
      <c r="V2252" s="36">
        <f>+DailySales!$T2252*DailySales!$R2252</f>
        <v>140</v>
      </c>
      <c r="W2252" s="36">
        <f>+DailySales!$V2252*DailySales!$Q2252</f>
        <v>89.600000000000009</v>
      </c>
      <c r="X2252" s="36">
        <f>VLOOKUP(O2252,Stock[],6,FALSE)</f>
        <v>1370</v>
      </c>
      <c r="Y2252" s="36">
        <f>+DailySales!$V2252*DailySales!$X2252</f>
        <v>191800</v>
      </c>
      <c r="Z2252" s="37"/>
      <c r="AA2252" s="37"/>
      <c r="AB2252" s="37">
        <v>52470</v>
      </c>
      <c r="AC2252" s="37">
        <v>36960</v>
      </c>
      <c r="AD2252" s="37"/>
      <c r="AE2252" s="77"/>
      <c r="AF2252" s="87"/>
      <c r="AG2252" s="39"/>
      <c r="AH2252" s="87">
        <v>46053</v>
      </c>
      <c r="AI2252" s="39">
        <v>5250</v>
      </c>
      <c r="AJ2252" s="87">
        <v>46053</v>
      </c>
      <c r="AK2252" s="39">
        <v>97120</v>
      </c>
      <c r="AL2252" s="34"/>
      <c r="AM2252" s="39"/>
      <c r="AN225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53" spans="1:40" ht="19.5" customHeight="1" x14ac:dyDescent="0.25">
      <c r="A2253" s="32">
        <f t="shared" si="174"/>
        <v>2026</v>
      </c>
      <c r="B2253" s="32">
        <f t="shared" si="175"/>
        <v>1</v>
      </c>
      <c r="C2253" s="25">
        <v>46043</v>
      </c>
      <c r="D2253" s="57">
        <f t="shared" ca="1" si="172"/>
        <v>46097</v>
      </c>
      <c r="E2253" s="57" t="str">
        <f t="shared" ca="1" si="173"/>
        <v>1-Months</v>
      </c>
      <c r="F2253" s="57" t="str">
        <f>VLOOKUP(O2253,Stock[],5,FALSE)</f>
        <v>BE</v>
      </c>
      <c r="G2253" s="33" t="s">
        <v>2716</v>
      </c>
      <c r="H2253" s="38"/>
      <c r="I2253" s="34" t="s">
        <v>72</v>
      </c>
      <c r="J2253" s="32" t="str">
        <f>VLOOKUP(I2253,Customers[],2,FALSE)</f>
        <v>ဦးကျော်လှ</v>
      </c>
      <c r="K2253" s="32" t="str">
        <f>VLOOKUP(I2253,Customers[],4,FALSE)</f>
        <v>Tharzi</v>
      </c>
      <c r="L2253" s="32" t="str">
        <f>VLOOKUP(Table85[[#This Row],[CustomerID]],Table!H:K,3,0)</f>
        <v>သာစည်</v>
      </c>
      <c r="M2253" s="32" t="str">
        <f>VLOOKUP(I2253,Customers[],5,FALSE)</f>
        <v>WholeSales</v>
      </c>
      <c r="N2253" s="34" t="s">
        <v>10</v>
      </c>
      <c r="O2253" s="37" t="s">
        <v>217</v>
      </c>
      <c r="P2253" s="32" t="str">
        <f>VLOOKUP(O2253,Stock[],2,FALSE)</f>
        <v>လိမ္မော်ဖြူ</v>
      </c>
      <c r="Q2253" s="35">
        <f>VLOOKUP(O2253,Stock[],3,FALSE)</f>
        <v>0.64</v>
      </c>
      <c r="R2253" s="35">
        <f>VLOOKUP(O2253,Stock[],4,FALSE)</f>
        <v>24</v>
      </c>
      <c r="S2253" s="37"/>
      <c r="T2253" s="35">
        <f>(DailySales!$S2253/DailySales!$R2253)+DailySales!$U2253</f>
        <v>5</v>
      </c>
      <c r="U2253" s="37">
        <v>5</v>
      </c>
      <c r="V2253" s="36">
        <f>+DailySales!$T2253*DailySales!$R2253</f>
        <v>120</v>
      </c>
      <c r="W2253" s="36">
        <f>+DailySales!$V2253*DailySales!$Q2253</f>
        <v>76.8</v>
      </c>
      <c r="X2253" s="36">
        <f>VLOOKUP(O2253,Stock[],6,FALSE)</f>
        <v>1330</v>
      </c>
      <c r="Y2253" s="36">
        <f>+DailySales!$V2253*DailySales!$X2253</f>
        <v>159600</v>
      </c>
      <c r="Z2253" s="37"/>
      <c r="AA2253" s="37"/>
      <c r="AB2253" s="37"/>
      <c r="AC2253" s="37"/>
      <c r="AD2253" s="37"/>
      <c r="AE2253" s="77"/>
      <c r="AF2253" s="87"/>
      <c r="AG2253" s="39"/>
      <c r="AH2253" s="87"/>
      <c r="AI2253" s="39"/>
      <c r="AJ2253" s="87">
        <v>46053</v>
      </c>
      <c r="AK2253" s="39">
        <v>159600</v>
      </c>
      <c r="AL2253" s="34"/>
      <c r="AM2253" s="39"/>
      <c r="AN225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54" spans="1:40" ht="19.5" customHeight="1" x14ac:dyDescent="0.25">
      <c r="A2254" s="32">
        <f t="shared" si="174"/>
        <v>2026</v>
      </c>
      <c r="B2254" s="32">
        <f t="shared" si="175"/>
        <v>1</v>
      </c>
      <c r="C2254" s="25">
        <v>46043</v>
      </c>
      <c r="D2254" s="57">
        <f t="shared" ca="1" si="172"/>
        <v>46097</v>
      </c>
      <c r="E2254" s="57" t="str">
        <f t="shared" ca="1" si="173"/>
        <v>1-Months</v>
      </c>
      <c r="F2254" s="57" t="str">
        <f>VLOOKUP(O2254,Stock[],5,FALSE)</f>
        <v>BE</v>
      </c>
      <c r="G2254" s="33" t="s">
        <v>2716</v>
      </c>
      <c r="H2254" s="38"/>
      <c r="I2254" s="34" t="s">
        <v>72</v>
      </c>
      <c r="J2254" s="32" t="str">
        <f>VLOOKUP(I2254,Customers[],2,FALSE)</f>
        <v>ဦးကျော်လှ</v>
      </c>
      <c r="K2254" s="32" t="str">
        <f>VLOOKUP(I2254,Customers[],4,FALSE)</f>
        <v>Tharzi</v>
      </c>
      <c r="L2254" s="32" t="str">
        <f>VLOOKUP(Table85[[#This Row],[CustomerID]],Table!H:K,3,0)</f>
        <v>သာစည်</v>
      </c>
      <c r="M2254" s="32" t="str">
        <f>VLOOKUP(I2254,Customers[],5,FALSE)</f>
        <v>WholeSales</v>
      </c>
      <c r="N2254" s="34" t="s">
        <v>10</v>
      </c>
      <c r="O2254" s="37" t="s">
        <v>2120</v>
      </c>
      <c r="P2254" s="32" t="str">
        <f>VLOOKUP(O2254,Stock[],2,FALSE)</f>
        <v>ဇေ အရက်သန့်</v>
      </c>
      <c r="Q2254" s="35">
        <f>VLOOKUP(O2254,Stock[],3,FALSE)</f>
        <v>0.64</v>
      </c>
      <c r="R2254" s="35">
        <f>VLOOKUP(O2254,Stock[],4,FALSE)</f>
        <v>14</v>
      </c>
      <c r="S2254" s="37"/>
      <c r="T2254" s="35">
        <f>(DailySales!$S2254/DailySales!$R2254)+DailySales!$U2254</f>
        <v>10</v>
      </c>
      <c r="U2254" s="37">
        <v>10</v>
      </c>
      <c r="V2254" s="36">
        <f>+DailySales!$T2254*DailySales!$R2254</f>
        <v>140</v>
      </c>
      <c r="W2254" s="36">
        <f>+DailySales!$V2254*DailySales!$Q2254</f>
        <v>89.600000000000009</v>
      </c>
      <c r="X2254" s="36">
        <f>VLOOKUP(O2254,Stock[],6,FALSE)</f>
        <v>1380</v>
      </c>
      <c r="Y2254" s="36">
        <f>+DailySales!$V2254*DailySales!$X2254</f>
        <v>193200</v>
      </c>
      <c r="Z2254" s="37"/>
      <c r="AA2254" s="37"/>
      <c r="AB2254" s="37"/>
      <c r="AC2254" s="37"/>
      <c r="AD2254" s="37"/>
      <c r="AE2254" s="77"/>
      <c r="AF2254" s="87"/>
      <c r="AG2254" s="39"/>
      <c r="AH2254" s="87"/>
      <c r="AI2254" s="39"/>
      <c r="AJ2254" s="87">
        <v>46053</v>
      </c>
      <c r="AK2254" s="39">
        <v>193200</v>
      </c>
      <c r="AL2254" s="34"/>
      <c r="AM2254" s="39"/>
      <c r="AN225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55" spans="1:40" ht="19.5" customHeight="1" x14ac:dyDescent="0.25">
      <c r="A2255" s="32">
        <f t="shared" si="174"/>
        <v>2026</v>
      </c>
      <c r="B2255" s="32">
        <f t="shared" si="175"/>
        <v>1</v>
      </c>
      <c r="C2255" s="25">
        <v>46043</v>
      </c>
      <c r="D2255" s="57">
        <f t="shared" ca="1" si="172"/>
        <v>46097</v>
      </c>
      <c r="E2255" s="57" t="str">
        <f t="shared" ca="1" si="173"/>
        <v>1-Months</v>
      </c>
      <c r="F2255" s="57" t="str">
        <f>VLOOKUP(O2255,Stock[],5,FALSE)</f>
        <v>BE</v>
      </c>
      <c r="G2255" s="33" t="s">
        <v>2716</v>
      </c>
      <c r="H2255" s="38"/>
      <c r="I2255" s="34" t="s">
        <v>72</v>
      </c>
      <c r="J2255" s="32" t="str">
        <f>VLOOKUP(I2255,Customers[],2,FALSE)</f>
        <v>ဦးကျော်လှ</v>
      </c>
      <c r="K2255" s="32" t="str">
        <f>VLOOKUP(I2255,Customers[],4,FALSE)</f>
        <v>Tharzi</v>
      </c>
      <c r="L2255" s="32" t="str">
        <f>VLOOKUP(Table85[[#This Row],[CustomerID]],Table!H:K,3,0)</f>
        <v>သာစည်</v>
      </c>
      <c r="M2255" s="32" t="str">
        <f>VLOOKUP(I2255,Customers[],5,FALSE)</f>
        <v>WholeSales</v>
      </c>
      <c r="N2255" s="34" t="s">
        <v>10</v>
      </c>
      <c r="O2255" s="37" t="s">
        <v>216</v>
      </c>
      <c r="P2255" s="32" t="str">
        <f>VLOOKUP(O2255,Stock[],2,FALSE)</f>
        <v>ဒဂုံအရက်သန့်</v>
      </c>
      <c r="Q2255" s="35">
        <f>VLOOKUP(O2255,Stock[],3,FALSE)</f>
        <v>0.64</v>
      </c>
      <c r="R2255" s="35">
        <f>VLOOKUP(O2255,Stock[],4,FALSE)</f>
        <v>14</v>
      </c>
      <c r="S2255" s="37"/>
      <c r="T2255" s="35">
        <f>(DailySales!$S2255/DailySales!$R2255)+DailySales!$U2255</f>
        <v>30</v>
      </c>
      <c r="U2255" s="37">
        <v>30</v>
      </c>
      <c r="V2255" s="36">
        <f>+DailySales!$T2255*DailySales!$R2255</f>
        <v>420</v>
      </c>
      <c r="W2255" s="36">
        <f>+DailySales!$V2255*DailySales!$Q2255</f>
        <v>268.8</v>
      </c>
      <c r="X2255" s="36">
        <f>VLOOKUP(O2255,Stock[],6,FALSE)</f>
        <v>1330</v>
      </c>
      <c r="Y2255" s="36">
        <f>+DailySales!$V2255*DailySales!$X2255</f>
        <v>558600</v>
      </c>
      <c r="Z2255" s="37"/>
      <c r="AA2255" s="37"/>
      <c r="AB2255" s="37"/>
      <c r="AC2255" s="37"/>
      <c r="AD2255" s="37"/>
      <c r="AE2255" s="77"/>
      <c r="AF2255" s="87"/>
      <c r="AG2255" s="39"/>
      <c r="AH2255" s="87"/>
      <c r="AI2255" s="39"/>
      <c r="AJ2255" s="87">
        <v>46053</v>
      </c>
      <c r="AK2255" s="39">
        <v>558600</v>
      </c>
      <c r="AL2255" s="34"/>
      <c r="AM2255" s="39"/>
      <c r="AN225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56" spans="1:40" ht="19.5" customHeight="1" x14ac:dyDescent="0.25">
      <c r="A2256" s="32">
        <f t="shared" si="174"/>
        <v>2026</v>
      </c>
      <c r="B2256" s="32">
        <f t="shared" si="175"/>
        <v>1</v>
      </c>
      <c r="C2256" s="25">
        <v>46043</v>
      </c>
      <c r="D2256" s="57">
        <f t="shared" ca="1" si="172"/>
        <v>46097</v>
      </c>
      <c r="E2256" s="57" t="str">
        <f t="shared" ca="1" si="173"/>
        <v>1-Months</v>
      </c>
      <c r="F2256" s="57" t="str">
        <f>VLOOKUP(O2256,Stock[],5,FALSE)</f>
        <v>BE</v>
      </c>
      <c r="G2256" s="33" t="s">
        <v>2716</v>
      </c>
      <c r="H2256" s="38"/>
      <c r="I2256" s="34" t="s">
        <v>72</v>
      </c>
      <c r="J2256" s="32" t="str">
        <f>VLOOKUP(I2256,Customers[],2,FALSE)</f>
        <v>ဦးကျော်လှ</v>
      </c>
      <c r="K2256" s="32" t="str">
        <f>VLOOKUP(I2256,Customers[],4,FALSE)</f>
        <v>Tharzi</v>
      </c>
      <c r="L2256" s="32" t="str">
        <f>VLOOKUP(Table85[[#This Row],[CustomerID]],Table!H:K,3,0)</f>
        <v>သာစည်</v>
      </c>
      <c r="M2256" s="32" t="str">
        <f>VLOOKUP(I2256,Customers[],5,FALSE)</f>
        <v>WholeSales</v>
      </c>
      <c r="N2256" s="34" t="s">
        <v>10</v>
      </c>
      <c r="O2256" s="37" t="s">
        <v>209</v>
      </c>
      <c r="P2256" s="32" t="str">
        <f>VLOOKUP(O2256,Stock[],2,FALSE)</f>
        <v>ဇေယျဝတီ Red</v>
      </c>
      <c r="Q2256" s="35">
        <f>VLOOKUP(O2256,Stock[],3,FALSE)</f>
        <v>0.64</v>
      </c>
      <c r="R2256" s="35">
        <f>VLOOKUP(O2256,Stock[],4,FALSE)</f>
        <v>14</v>
      </c>
      <c r="S2256" s="37"/>
      <c r="T2256" s="35">
        <f>(DailySales!$S2256/DailySales!$R2256)+DailySales!$U2256</f>
        <v>30</v>
      </c>
      <c r="U2256" s="37">
        <v>30</v>
      </c>
      <c r="V2256" s="36">
        <f>+DailySales!$T2256*DailySales!$R2256</f>
        <v>420</v>
      </c>
      <c r="W2256" s="36">
        <f>+DailySales!$V2256*DailySales!$Q2256</f>
        <v>268.8</v>
      </c>
      <c r="X2256" s="36">
        <f>VLOOKUP(O2256,Stock[],6,FALSE)</f>
        <v>1330</v>
      </c>
      <c r="Y2256" s="36">
        <f>+DailySales!$V2256*DailySales!$X2256</f>
        <v>558600</v>
      </c>
      <c r="Z2256" s="37"/>
      <c r="AA2256" s="37"/>
      <c r="AB2256" s="37"/>
      <c r="AC2256" s="37"/>
      <c r="AD2256" s="37"/>
      <c r="AE2256" s="77"/>
      <c r="AF2256" s="87"/>
      <c r="AG2256" s="39"/>
      <c r="AH2256" s="87">
        <v>46059</v>
      </c>
      <c r="AI2256" s="39">
        <v>80320</v>
      </c>
      <c r="AJ2256" s="87">
        <v>46053</v>
      </c>
      <c r="AK2256" s="39">
        <v>478280</v>
      </c>
      <c r="AL2256" s="34"/>
      <c r="AM2256" s="39"/>
      <c r="AN225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57" spans="1:40" ht="19.5" customHeight="1" x14ac:dyDescent="0.25">
      <c r="A2257" s="32">
        <f t="shared" si="174"/>
        <v>2026</v>
      </c>
      <c r="B2257" s="32">
        <f t="shared" si="175"/>
        <v>1</v>
      </c>
      <c r="C2257" s="25">
        <v>46043</v>
      </c>
      <c r="D2257" s="57">
        <f t="shared" ca="1" si="172"/>
        <v>46097</v>
      </c>
      <c r="E2257" s="57" t="str">
        <f t="shared" ca="1" si="173"/>
        <v>1-Months</v>
      </c>
      <c r="F2257" s="57" t="str">
        <f>VLOOKUP(O2257,Stock[],5,FALSE)</f>
        <v>BE</v>
      </c>
      <c r="G2257" s="33" t="s">
        <v>2716</v>
      </c>
      <c r="H2257" s="38"/>
      <c r="I2257" s="34" t="s">
        <v>72</v>
      </c>
      <c r="J2257" s="32" t="str">
        <f>VLOOKUP(I2257,Customers[],2,FALSE)</f>
        <v>ဦးကျော်လှ</v>
      </c>
      <c r="K2257" s="32" t="str">
        <f>VLOOKUP(I2257,Customers[],4,FALSE)</f>
        <v>Tharzi</v>
      </c>
      <c r="L2257" s="32" t="str">
        <f>VLOOKUP(Table85[[#This Row],[CustomerID]],Table!H:K,3,0)</f>
        <v>သာစည်</v>
      </c>
      <c r="M2257" s="32" t="str">
        <f>VLOOKUP(I2257,Customers[],5,FALSE)</f>
        <v>WholeSales</v>
      </c>
      <c r="N2257" s="34" t="s">
        <v>10</v>
      </c>
      <c r="O2257" s="37" t="s">
        <v>214</v>
      </c>
      <c r="P2257" s="32" t="str">
        <f>VLOOKUP(O2257,Stock[],2,FALSE)</f>
        <v>ကောင်းကြည်</v>
      </c>
      <c r="Q2257" s="35">
        <f>VLOOKUP(O2257,Stock[],3,FALSE)</f>
        <v>0.64</v>
      </c>
      <c r="R2257" s="35">
        <f>VLOOKUP(O2257,Stock[],4,FALSE)</f>
        <v>14</v>
      </c>
      <c r="S2257" s="37"/>
      <c r="T2257" s="35">
        <f>(DailySales!$S2257/DailySales!$R2257)+DailySales!$U2257</f>
        <v>10</v>
      </c>
      <c r="U2257" s="37">
        <v>10</v>
      </c>
      <c r="V2257" s="36">
        <f>+DailySales!$T2257*DailySales!$R2257</f>
        <v>140</v>
      </c>
      <c r="W2257" s="36">
        <f>+DailySales!$V2257*DailySales!$Q2257</f>
        <v>89.600000000000009</v>
      </c>
      <c r="X2257" s="36">
        <f>VLOOKUP(O2257,Stock[],6,FALSE)</f>
        <v>1330</v>
      </c>
      <c r="Y2257" s="36">
        <f>+DailySales!$V2257*DailySales!$X2257</f>
        <v>186200</v>
      </c>
      <c r="Z2257" s="37"/>
      <c r="AA2257" s="37"/>
      <c r="AB2257" s="37"/>
      <c r="AC2257" s="37"/>
      <c r="AD2257" s="37"/>
      <c r="AE2257" s="77"/>
      <c r="AF2257" s="87"/>
      <c r="AG2257" s="39"/>
      <c r="AH2257" s="87">
        <v>46059</v>
      </c>
      <c r="AI2257" s="39">
        <v>186200</v>
      </c>
      <c r="AJ2257" s="87"/>
      <c r="AK2257" s="39"/>
      <c r="AL2257" s="34"/>
      <c r="AM2257" s="39"/>
      <c r="AN225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58" spans="1:40" ht="19.5" customHeight="1" x14ac:dyDescent="0.25">
      <c r="A2258" s="32">
        <f t="shared" si="174"/>
        <v>2026</v>
      </c>
      <c r="B2258" s="32">
        <f t="shared" si="175"/>
        <v>1</v>
      </c>
      <c r="C2258" s="25">
        <v>46043</v>
      </c>
      <c r="D2258" s="57">
        <f t="shared" ca="1" si="172"/>
        <v>46097</v>
      </c>
      <c r="E2258" s="57" t="str">
        <f t="shared" ca="1" si="173"/>
        <v>1-Months</v>
      </c>
      <c r="F2258" s="57" t="str">
        <f>VLOOKUP(O2258,Stock[],5,FALSE)</f>
        <v>BE</v>
      </c>
      <c r="G2258" s="33" t="s">
        <v>2716</v>
      </c>
      <c r="H2258" s="38"/>
      <c r="I2258" s="34" t="s">
        <v>72</v>
      </c>
      <c r="J2258" s="32" t="str">
        <f>VLOOKUP(I2258,Customers[],2,FALSE)</f>
        <v>ဦးကျော်လှ</v>
      </c>
      <c r="K2258" s="32" t="str">
        <f>VLOOKUP(I2258,Customers[],4,FALSE)</f>
        <v>Tharzi</v>
      </c>
      <c r="L2258" s="32" t="str">
        <f>VLOOKUP(Table85[[#This Row],[CustomerID]],Table!H:K,3,0)</f>
        <v>သာစည်</v>
      </c>
      <c r="M2258" s="32" t="str">
        <f>VLOOKUP(I2258,Customers[],5,FALSE)</f>
        <v>WholeSales</v>
      </c>
      <c r="N2258" s="34" t="s">
        <v>10</v>
      </c>
      <c r="O2258" s="37" t="s">
        <v>1395</v>
      </c>
      <c r="P2258" s="32" t="str">
        <f>VLOOKUP(O2258,Stock[],2,FALSE)</f>
        <v>ရွှေမင်းသားမန်ကျည်းခေါင်ရည်</v>
      </c>
      <c r="Q2258" s="35">
        <f>VLOOKUP(O2258,Stock[],3,FALSE)</f>
        <v>0.64</v>
      </c>
      <c r="R2258" s="35">
        <f>VLOOKUP(O2258,Stock[],4,FALSE)</f>
        <v>14</v>
      </c>
      <c r="S2258" s="37"/>
      <c r="T2258" s="35">
        <f>(DailySales!$S2258/DailySales!$R2258)+DailySales!$U2258</f>
        <v>20</v>
      </c>
      <c r="U2258" s="37">
        <v>20</v>
      </c>
      <c r="V2258" s="36">
        <f>+DailySales!$T2258*DailySales!$R2258</f>
        <v>280</v>
      </c>
      <c r="W2258" s="36">
        <f>+DailySales!$V2258*DailySales!$Q2258</f>
        <v>179.20000000000002</v>
      </c>
      <c r="X2258" s="36">
        <f>VLOOKUP(O2258,Stock[],6,FALSE)</f>
        <v>830</v>
      </c>
      <c r="Y2258" s="36">
        <f>+DailySales!$V2258*DailySales!$X2258</f>
        <v>232400</v>
      </c>
      <c r="Z2258" s="37"/>
      <c r="AA2258" s="37"/>
      <c r="AB2258" s="37"/>
      <c r="AC2258" s="37"/>
      <c r="AD2258" s="37"/>
      <c r="AE2258" s="77"/>
      <c r="AF2258" s="87"/>
      <c r="AG2258" s="39"/>
      <c r="AH2258" s="87">
        <v>46059</v>
      </c>
      <c r="AI2258" s="39">
        <v>232400</v>
      </c>
      <c r="AJ2258" s="87"/>
      <c r="AK2258" s="39"/>
      <c r="AL2258" s="34"/>
      <c r="AM2258" s="39"/>
      <c r="AN225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59" spans="1:40" ht="19.5" customHeight="1" x14ac:dyDescent="0.25">
      <c r="A2259" s="32">
        <f t="shared" si="174"/>
        <v>2026</v>
      </c>
      <c r="B2259" s="32">
        <f t="shared" si="175"/>
        <v>1</v>
      </c>
      <c r="C2259" s="25">
        <v>46043</v>
      </c>
      <c r="D2259" s="57">
        <f t="shared" ca="1" si="172"/>
        <v>46097</v>
      </c>
      <c r="E2259" s="57" t="str">
        <f t="shared" ca="1" si="173"/>
        <v>1-Months</v>
      </c>
      <c r="F2259" s="57" t="str">
        <f>VLOOKUP(O2259,Stock[],5,FALSE)</f>
        <v>BE</v>
      </c>
      <c r="G2259" s="33" t="s">
        <v>2717</v>
      </c>
      <c r="H2259" s="38"/>
      <c r="I2259" s="34" t="s">
        <v>189</v>
      </c>
      <c r="J2259" s="32" t="str">
        <f>VLOOKUP(I2259,Customers[],2,FALSE)</f>
        <v>ရွှေမြင်း(ကျော်ကြား)</v>
      </c>
      <c r="K2259" s="32" t="str">
        <f>VLOOKUP(I2259,Customers[],4,FALSE)</f>
        <v>Mahlaing</v>
      </c>
      <c r="L2259" s="32" t="str">
        <f>VLOOKUP(Table85[[#This Row],[CustomerID]],Table!H:K,3,0)</f>
        <v>မလှိုင်</v>
      </c>
      <c r="M2259" s="32" t="str">
        <f>VLOOKUP(I2259,Customers[],5,FALSE)</f>
        <v>WholeSales/Contract</v>
      </c>
      <c r="N2259" s="34" t="s">
        <v>10</v>
      </c>
      <c r="O2259" s="37" t="s">
        <v>217</v>
      </c>
      <c r="P2259" s="32" t="str">
        <f>VLOOKUP(O2259,Stock[],2,FALSE)</f>
        <v>လိမ္မော်ဖြူ</v>
      </c>
      <c r="Q2259" s="35">
        <f>VLOOKUP(O2259,Stock[],3,FALSE)</f>
        <v>0.64</v>
      </c>
      <c r="R2259" s="35">
        <f>VLOOKUP(O2259,Stock[],4,FALSE)</f>
        <v>24</v>
      </c>
      <c r="S2259" s="37"/>
      <c r="T2259" s="35">
        <f>(DailySales!$S2259/DailySales!$R2259)+DailySales!$U2259</f>
        <v>40</v>
      </c>
      <c r="U2259" s="37">
        <v>40</v>
      </c>
      <c r="V2259" s="36">
        <f>+DailySales!$T2259*DailySales!$R2259</f>
        <v>960</v>
      </c>
      <c r="W2259" s="36">
        <f>+DailySales!$V2259*DailySales!$Q2259</f>
        <v>614.4</v>
      </c>
      <c r="X2259" s="36">
        <f>VLOOKUP(O2259,Stock[],6,FALSE)</f>
        <v>1330</v>
      </c>
      <c r="Y2259" s="36">
        <f>+DailySales!$V2259*DailySales!$X2259</f>
        <v>1276800</v>
      </c>
      <c r="Z2259" s="37"/>
      <c r="AA2259" s="37"/>
      <c r="AB2259" s="37"/>
      <c r="AC2259" s="37"/>
      <c r="AD2259" s="37"/>
      <c r="AE2259" s="77"/>
      <c r="AF2259" s="87"/>
      <c r="AG2259" s="39"/>
      <c r="AH2259" s="38">
        <v>46072</v>
      </c>
      <c r="AI2259" s="39">
        <v>1276800</v>
      </c>
      <c r="AJ2259" s="87"/>
      <c r="AK2259" s="39"/>
      <c r="AL2259" s="34"/>
      <c r="AM2259" s="39"/>
      <c r="AN225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60" spans="1:40" ht="19.5" customHeight="1" x14ac:dyDescent="0.25">
      <c r="A2260" s="32">
        <f t="shared" si="174"/>
        <v>2026</v>
      </c>
      <c r="B2260" s="32">
        <f t="shared" si="175"/>
        <v>1</v>
      </c>
      <c r="C2260" s="25">
        <v>46043</v>
      </c>
      <c r="D2260" s="57">
        <f t="shared" ca="1" si="172"/>
        <v>46097</v>
      </c>
      <c r="E2260" s="57" t="str">
        <f t="shared" ca="1" si="173"/>
        <v>1-Months</v>
      </c>
      <c r="F2260" s="57" t="str">
        <f>VLOOKUP(O2260,Stock[],5,FALSE)</f>
        <v>BE</v>
      </c>
      <c r="G2260" s="33" t="s">
        <v>2718</v>
      </c>
      <c r="H2260" s="38"/>
      <c r="I2260" s="34" t="s">
        <v>239</v>
      </c>
      <c r="J2260" s="32" t="str">
        <f>VLOOKUP(I2260,Customers[],2,FALSE)</f>
        <v>ဦးရဲမြင့်</v>
      </c>
      <c r="K2260" s="32" t="str">
        <f>VLOOKUP(I2260,Customers[],4,FALSE)</f>
        <v>Pyawbwe</v>
      </c>
      <c r="L2260" s="32" t="str">
        <f>VLOOKUP(Table85[[#This Row],[CustomerID]],Table!H:K,3,0)</f>
        <v>ပျော်ဘွယ်</v>
      </c>
      <c r="M2260" s="32" t="str">
        <f>VLOOKUP(I2260,Customers[],5,FALSE)</f>
        <v>WholeSales/Contract</v>
      </c>
      <c r="N2260" s="34" t="s">
        <v>10</v>
      </c>
      <c r="O2260" s="37" t="s">
        <v>220</v>
      </c>
      <c r="P2260" s="32" t="str">
        <f>VLOOKUP(O2260,Stock[],2,FALSE)</f>
        <v>မြန်မာရှောက်ပျား</v>
      </c>
      <c r="Q2260" s="35">
        <f>VLOOKUP(O2260,Stock[],3,FALSE)</f>
        <v>0.64</v>
      </c>
      <c r="R2260" s="35">
        <f>VLOOKUP(O2260,Stock[],4,FALSE)</f>
        <v>14</v>
      </c>
      <c r="S2260" s="37"/>
      <c r="T2260" s="35">
        <f>(DailySales!$S2260/DailySales!$R2260)+DailySales!$U2260</f>
        <v>200</v>
      </c>
      <c r="U2260" s="37">
        <v>200</v>
      </c>
      <c r="V2260" s="36">
        <f>+DailySales!$T2260*DailySales!$R2260</f>
        <v>2800</v>
      </c>
      <c r="W2260" s="36">
        <f>+DailySales!$V2260*DailySales!$Q2260</f>
        <v>1792</v>
      </c>
      <c r="X2260" s="36">
        <f>VLOOKUP(O2260,Stock[],6,FALSE)</f>
        <v>1370</v>
      </c>
      <c r="Y2260" s="36">
        <f>+DailySales!$V2260*DailySales!$X2260</f>
        <v>3836000</v>
      </c>
      <c r="Z2260" s="37"/>
      <c r="AA2260" s="37"/>
      <c r="AB2260" s="37"/>
      <c r="AC2260" s="37"/>
      <c r="AD2260" s="37"/>
      <c r="AE2260" s="77"/>
      <c r="AF2260" s="87"/>
      <c r="AG2260" s="39"/>
      <c r="AH2260" s="87"/>
      <c r="AI2260" s="39"/>
      <c r="AJ2260" s="87"/>
      <c r="AK2260" s="39"/>
      <c r="AL2260" s="38">
        <v>46056</v>
      </c>
      <c r="AM2260" s="39">
        <v>3836000</v>
      </c>
      <c r="AN226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61" spans="1:40" ht="19.5" customHeight="1" x14ac:dyDescent="0.25">
      <c r="A2261" s="32">
        <f t="shared" si="174"/>
        <v>2026</v>
      </c>
      <c r="B2261" s="32">
        <f t="shared" si="175"/>
        <v>1</v>
      </c>
      <c r="C2261" s="25">
        <v>46043</v>
      </c>
      <c r="D2261" s="57">
        <f t="shared" ca="1" si="172"/>
        <v>46097</v>
      </c>
      <c r="E2261" s="57" t="str">
        <f t="shared" ca="1" si="173"/>
        <v>1-Months</v>
      </c>
      <c r="F2261" s="57" t="str">
        <f>VLOOKUP(O2261,Stock[],5,FALSE)</f>
        <v>BE</v>
      </c>
      <c r="G2261" s="33" t="s">
        <v>2718</v>
      </c>
      <c r="H2261" s="38"/>
      <c r="I2261" s="34" t="s">
        <v>239</v>
      </c>
      <c r="J2261" s="32" t="str">
        <f>VLOOKUP(I2261,Customers[],2,FALSE)</f>
        <v>ဦးရဲမြင့်</v>
      </c>
      <c r="K2261" s="32" t="str">
        <f>VLOOKUP(I2261,Customers[],4,FALSE)</f>
        <v>Pyawbwe</v>
      </c>
      <c r="L2261" s="32" t="str">
        <f>VLOOKUP(Table85[[#This Row],[CustomerID]],Table!H:K,3,0)</f>
        <v>ပျော်ဘွယ်</v>
      </c>
      <c r="M2261" s="32" t="str">
        <f>VLOOKUP(I2261,Customers[],5,FALSE)</f>
        <v>WholeSales/Contract</v>
      </c>
      <c r="N2261" s="34" t="s">
        <v>10</v>
      </c>
      <c r="O2261" s="37" t="s">
        <v>217</v>
      </c>
      <c r="P2261" s="32" t="str">
        <f>VLOOKUP(O2261,Stock[],2,FALSE)</f>
        <v>လိမ္မော်ဖြူ</v>
      </c>
      <c r="Q2261" s="35">
        <f>VLOOKUP(O2261,Stock[],3,FALSE)</f>
        <v>0.64</v>
      </c>
      <c r="R2261" s="35">
        <f>VLOOKUP(O2261,Stock[],4,FALSE)</f>
        <v>24</v>
      </c>
      <c r="S2261" s="37"/>
      <c r="T2261" s="35">
        <f>(DailySales!$S2261/DailySales!$R2261)+DailySales!$U2261</f>
        <v>30</v>
      </c>
      <c r="U2261" s="37">
        <v>30</v>
      </c>
      <c r="V2261" s="36">
        <f>+DailySales!$T2261*DailySales!$R2261</f>
        <v>720</v>
      </c>
      <c r="W2261" s="36">
        <f>+DailySales!$V2261*DailySales!$Q2261</f>
        <v>460.8</v>
      </c>
      <c r="X2261" s="36">
        <f>VLOOKUP(O2261,Stock[],6,FALSE)</f>
        <v>1330</v>
      </c>
      <c r="Y2261" s="36">
        <f>+DailySales!$V2261*DailySales!$X2261</f>
        <v>957600</v>
      </c>
      <c r="Z2261" s="37"/>
      <c r="AA2261" s="37"/>
      <c r="AB2261" s="37"/>
      <c r="AC2261" s="37"/>
      <c r="AD2261" s="37"/>
      <c r="AE2261" s="77"/>
      <c r="AF2261" s="87"/>
      <c r="AG2261" s="39"/>
      <c r="AH2261" s="87"/>
      <c r="AI2261" s="39"/>
      <c r="AJ2261" s="87"/>
      <c r="AK2261" s="39"/>
      <c r="AL2261" s="38">
        <v>46056</v>
      </c>
      <c r="AM2261" s="39">
        <v>957600</v>
      </c>
      <c r="AN226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62" spans="1:40" ht="19.5" customHeight="1" x14ac:dyDescent="0.25">
      <c r="A2262" s="32">
        <f t="shared" si="174"/>
        <v>2026</v>
      </c>
      <c r="B2262" s="32">
        <f t="shared" si="175"/>
        <v>1</v>
      </c>
      <c r="C2262" s="25">
        <v>46043</v>
      </c>
      <c r="D2262" s="57">
        <f t="shared" ca="1" si="172"/>
        <v>46097</v>
      </c>
      <c r="E2262" s="57" t="str">
        <f t="shared" ca="1" si="173"/>
        <v>1-Months</v>
      </c>
      <c r="F2262" s="57" t="str">
        <f>VLOOKUP(O2262,Stock[],5,FALSE)</f>
        <v>BE</v>
      </c>
      <c r="G2262" s="33" t="s">
        <v>2718</v>
      </c>
      <c r="H2262" s="38"/>
      <c r="I2262" s="34" t="s">
        <v>239</v>
      </c>
      <c r="J2262" s="32" t="str">
        <f>VLOOKUP(I2262,Customers[],2,FALSE)</f>
        <v>ဦးရဲမြင့်</v>
      </c>
      <c r="K2262" s="32" t="str">
        <f>VLOOKUP(I2262,Customers[],4,FALSE)</f>
        <v>Pyawbwe</v>
      </c>
      <c r="L2262" s="32" t="str">
        <f>VLOOKUP(Table85[[#This Row],[CustomerID]],Table!H:K,3,0)</f>
        <v>ပျော်ဘွယ်</v>
      </c>
      <c r="M2262" s="32" t="str">
        <f>VLOOKUP(I2262,Customers[],5,FALSE)</f>
        <v>WholeSales/Contract</v>
      </c>
      <c r="N2262" s="34" t="s">
        <v>10</v>
      </c>
      <c r="O2262" s="37" t="s">
        <v>209</v>
      </c>
      <c r="P2262" s="32" t="str">
        <f>VLOOKUP(O2262,Stock[],2,FALSE)</f>
        <v>ဇေယျဝတီ Red</v>
      </c>
      <c r="Q2262" s="35">
        <f>VLOOKUP(O2262,Stock[],3,FALSE)</f>
        <v>0.64</v>
      </c>
      <c r="R2262" s="35">
        <f>VLOOKUP(O2262,Stock[],4,FALSE)</f>
        <v>14</v>
      </c>
      <c r="S2262" s="37"/>
      <c r="T2262" s="35">
        <f>(DailySales!$S2262/DailySales!$R2262)+DailySales!$U2262</f>
        <v>135</v>
      </c>
      <c r="U2262" s="37">
        <v>135</v>
      </c>
      <c r="V2262" s="36">
        <f>+DailySales!$T2262*DailySales!$R2262</f>
        <v>1890</v>
      </c>
      <c r="W2262" s="36">
        <f>+DailySales!$V2262*DailySales!$Q2262</f>
        <v>1209.6000000000001</v>
      </c>
      <c r="X2262" s="36">
        <f>VLOOKUP(O2262,Stock[],6,FALSE)</f>
        <v>1330</v>
      </c>
      <c r="Y2262" s="36">
        <f>+DailySales!$V2262*DailySales!$X2262</f>
        <v>2513700</v>
      </c>
      <c r="Z2262" s="37"/>
      <c r="AA2262" s="37"/>
      <c r="AB2262" s="37"/>
      <c r="AC2262" s="37"/>
      <c r="AD2262" s="37"/>
      <c r="AE2262" s="77"/>
      <c r="AF2262" s="87"/>
      <c r="AG2262" s="39"/>
      <c r="AH2262" s="87"/>
      <c r="AI2262" s="39"/>
      <c r="AJ2262" s="87"/>
      <c r="AK2262" s="39"/>
      <c r="AL2262" s="38">
        <v>46056</v>
      </c>
      <c r="AM2262" s="39">
        <v>2513700</v>
      </c>
      <c r="AN226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63" spans="1:40" ht="19.5" customHeight="1" x14ac:dyDescent="0.25">
      <c r="A2263" s="32">
        <f t="shared" si="174"/>
        <v>2026</v>
      </c>
      <c r="B2263" s="32">
        <f t="shared" si="175"/>
        <v>1</v>
      </c>
      <c r="C2263" s="25">
        <v>46043</v>
      </c>
      <c r="D2263" s="57">
        <f t="shared" ca="1" si="172"/>
        <v>46097</v>
      </c>
      <c r="E2263" s="57" t="str">
        <f t="shared" ca="1" si="173"/>
        <v>1-Months</v>
      </c>
      <c r="F2263" s="57" t="str">
        <f>VLOOKUP(O2263,Stock[],5,FALSE)</f>
        <v>BE</v>
      </c>
      <c r="G2263" s="33" t="s">
        <v>2719</v>
      </c>
      <c r="H2263" s="38"/>
      <c r="I2263" s="34" t="s">
        <v>235</v>
      </c>
      <c r="J2263" s="32" t="str">
        <f>VLOOKUP(I2263,Customers[],2,FALSE)</f>
        <v>ကျော်ကြား</v>
      </c>
      <c r="K2263" s="32" t="str">
        <f>VLOOKUP(I2263,Customers[],4,FALSE)</f>
        <v>Mahlaing</v>
      </c>
      <c r="L2263" s="32" t="str">
        <f>VLOOKUP(Table85[[#This Row],[CustomerID]],Table!H:K,3,0)</f>
        <v>မလှိုင်</v>
      </c>
      <c r="M2263" s="32" t="str">
        <f>VLOOKUP(I2263,Customers[],5,FALSE)</f>
        <v>WholeSales/Contract</v>
      </c>
      <c r="N2263" s="34" t="s">
        <v>10</v>
      </c>
      <c r="O2263" s="37" t="s">
        <v>205</v>
      </c>
      <c r="P2263" s="32" t="str">
        <f>VLOOKUP(O2263,Stock[],2,FALSE)</f>
        <v>ကောင်းကြည် ကော် 25%  (1Ltr )</v>
      </c>
      <c r="Q2263" s="35">
        <f>VLOOKUP(O2263,Stock[],3,FALSE)</f>
        <v>1</v>
      </c>
      <c r="R2263" s="35">
        <f>VLOOKUP(O2263,Stock[],4,FALSE)</f>
        <v>12</v>
      </c>
      <c r="S2263" s="37"/>
      <c r="T2263" s="35">
        <f>(DailySales!$S2263/DailySales!$R2263)+DailySales!$U2263</f>
        <v>30</v>
      </c>
      <c r="U2263" s="37">
        <v>30</v>
      </c>
      <c r="V2263" s="36">
        <f>+DailySales!$T2263*DailySales!$R2263</f>
        <v>360</v>
      </c>
      <c r="W2263" s="36">
        <f>+DailySales!$V2263*DailySales!$Q2263</f>
        <v>360</v>
      </c>
      <c r="X2263" s="36">
        <f>VLOOKUP(O2263,Stock[],6,FALSE)</f>
        <v>1530</v>
      </c>
      <c r="Y2263" s="36">
        <f>+DailySales!$V2263*DailySales!$X2263</f>
        <v>550800</v>
      </c>
      <c r="Z2263" s="37"/>
      <c r="AA2263" s="37"/>
      <c r="AB2263" s="37"/>
      <c r="AC2263" s="37"/>
      <c r="AD2263" s="37"/>
      <c r="AE2263" s="77"/>
      <c r="AF2263" s="87"/>
      <c r="AG2263" s="39"/>
      <c r="AH2263" s="87"/>
      <c r="AI2263" s="39"/>
      <c r="AJ2263" s="38">
        <v>46050</v>
      </c>
      <c r="AK2263" s="39">
        <v>550800</v>
      </c>
      <c r="AL2263" s="34"/>
      <c r="AM2263" s="39"/>
      <c r="AN226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64" spans="1:40" ht="19.5" customHeight="1" x14ac:dyDescent="0.25">
      <c r="A2264" s="32">
        <f t="shared" si="174"/>
        <v>2026</v>
      </c>
      <c r="B2264" s="32">
        <f t="shared" si="175"/>
        <v>1</v>
      </c>
      <c r="C2264" s="25">
        <v>46043</v>
      </c>
      <c r="D2264" s="57">
        <f t="shared" ca="1" si="172"/>
        <v>46097</v>
      </c>
      <c r="E2264" s="57" t="str">
        <f t="shared" ca="1" si="173"/>
        <v>1-Months</v>
      </c>
      <c r="F2264" s="57" t="str">
        <f>VLOOKUP(O2264,Stock[],5,FALSE)</f>
        <v>BE</v>
      </c>
      <c r="G2264" s="33" t="s">
        <v>2720</v>
      </c>
      <c r="H2264" s="38"/>
      <c r="I2264" s="34" t="s">
        <v>233</v>
      </c>
      <c r="J2264" s="32" t="str">
        <f>VLOOKUP(I2264,Customers[],2,FALSE)</f>
        <v>ဦးဝင်းနိုင်</v>
      </c>
      <c r="K2264" s="32" t="str">
        <f>VLOOKUP(I2264,Customers[],4,FALSE)</f>
        <v>Wandwin</v>
      </c>
      <c r="L2264" s="32" t="str">
        <f>VLOOKUP(Table85[[#This Row],[CustomerID]],Table!H:K,3,0)</f>
        <v>လျှော်ပင်</v>
      </c>
      <c r="M2264" s="32" t="str">
        <f>VLOOKUP(I2264,Customers[],5,FALSE)</f>
        <v>WholeSales/Contract</v>
      </c>
      <c r="N2264" s="34" t="s">
        <v>10</v>
      </c>
      <c r="O2264" s="37" t="s">
        <v>240</v>
      </c>
      <c r="P2264" s="32" t="str">
        <f>VLOOKUP(O2264,Stock[],2,FALSE)</f>
        <v>သံပုရာအရက်</v>
      </c>
      <c r="Q2264" s="35">
        <f>VLOOKUP(O2264,Stock[],3,FALSE)</f>
        <v>0.64</v>
      </c>
      <c r="R2264" s="35">
        <f>VLOOKUP(O2264,Stock[],4,FALSE)</f>
        <v>14</v>
      </c>
      <c r="S2264" s="37"/>
      <c r="T2264" s="35">
        <f>(DailySales!$S2264/DailySales!$R2264)+DailySales!$U2264</f>
        <v>40</v>
      </c>
      <c r="U2264" s="37">
        <v>40</v>
      </c>
      <c r="V2264" s="36">
        <f>+DailySales!$T2264*DailySales!$R2264</f>
        <v>560</v>
      </c>
      <c r="W2264" s="36">
        <f>+DailySales!$V2264*DailySales!$Q2264</f>
        <v>358.40000000000003</v>
      </c>
      <c r="X2264" s="36">
        <f>VLOOKUP(O2264,Stock[],6,FALSE)</f>
        <v>1330</v>
      </c>
      <c r="Y2264" s="36">
        <f>+DailySales!$V2264*DailySales!$X2264</f>
        <v>744800</v>
      </c>
      <c r="Z2264" s="37"/>
      <c r="AA2264" s="37"/>
      <c r="AB2264" s="37"/>
      <c r="AC2264" s="37"/>
      <c r="AD2264" s="37"/>
      <c r="AE2264" s="77"/>
      <c r="AF2264" s="87"/>
      <c r="AG2264" s="39"/>
      <c r="AH2264" s="87"/>
      <c r="AI2264" s="39"/>
      <c r="AJ2264" s="87">
        <v>46065</v>
      </c>
      <c r="AK2264" s="39">
        <v>744800</v>
      </c>
      <c r="AL2264" s="34"/>
      <c r="AM2264" s="39"/>
      <c r="AN226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65" spans="1:40" ht="19.5" customHeight="1" x14ac:dyDescent="0.25">
      <c r="A2265" s="32">
        <f t="shared" si="174"/>
        <v>2026</v>
      </c>
      <c r="B2265" s="32">
        <f t="shared" si="175"/>
        <v>1</v>
      </c>
      <c r="C2265" s="25">
        <v>46043</v>
      </c>
      <c r="D2265" s="57">
        <f t="shared" ca="1" si="172"/>
        <v>46097</v>
      </c>
      <c r="E2265" s="57" t="str">
        <f t="shared" ca="1" si="173"/>
        <v>1-Months</v>
      </c>
      <c r="F2265" s="57" t="str">
        <f>VLOOKUP(O2265,Stock[],5,FALSE)</f>
        <v>BE</v>
      </c>
      <c r="G2265" s="33" t="s">
        <v>2721</v>
      </c>
      <c r="H2265" s="38"/>
      <c r="I2265" s="34" t="s">
        <v>181</v>
      </c>
      <c r="J2265" s="32" t="str">
        <f>VLOOKUP(I2265,Customers[],2,FALSE)</f>
        <v>ရွှေမြင်း(ရွှေခြင်္သေ့)</v>
      </c>
      <c r="K2265" s="32" t="str">
        <f>VLOOKUP(I2265,Customers[],4,FALSE)</f>
        <v>Meiktila</v>
      </c>
      <c r="L2265" s="32" t="str">
        <f>VLOOKUP(Table85[[#This Row],[CustomerID]],Table!H:K,3,0)</f>
        <v>မိတ္ထီလာ</v>
      </c>
      <c r="M2265" s="32" t="str">
        <f>VLOOKUP(I2265,Customers[],5,FALSE)</f>
        <v>WholeSales/Contract</v>
      </c>
      <c r="N2265" s="34" t="s">
        <v>10</v>
      </c>
      <c r="O2265" s="37" t="s">
        <v>220</v>
      </c>
      <c r="P2265" s="32" t="str">
        <f>VLOOKUP(O2265,Stock[],2,FALSE)</f>
        <v>မြန်မာရှောက်ပျား</v>
      </c>
      <c r="Q2265" s="35">
        <f>VLOOKUP(O2265,Stock[],3,FALSE)</f>
        <v>0.64</v>
      </c>
      <c r="R2265" s="35">
        <f>VLOOKUP(O2265,Stock[],4,FALSE)</f>
        <v>14</v>
      </c>
      <c r="S2265" s="37"/>
      <c r="T2265" s="35">
        <f>(DailySales!$S2265/DailySales!$R2265)+DailySales!$U2265</f>
        <v>5</v>
      </c>
      <c r="U2265" s="37">
        <v>5</v>
      </c>
      <c r="V2265" s="36">
        <f>+DailySales!$T2265*DailySales!$R2265</f>
        <v>70</v>
      </c>
      <c r="W2265" s="36">
        <f>+DailySales!$V2265*DailySales!$Q2265</f>
        <v>44.800000000000004</v>
      </c>
      <c r="X2265" s="36">
        <f>VLOOKUP(O2265,Stock[],6,FALSE)</f>
        <v>1370</v>
      </c>
      <c r="Y2265" s="36">
        <f>+DailySales!$V2265*DailySales!$X2265</f>
        <v>95900</v>
      </c>
      <c r="Z2265" s="37"/>
      <c r="AA2265" s="37"/>
      <c r="AB2265" s="37"/>
      <c r="AC2265" s="37"/>
      <c r="AD2265" s="37"/>
      <c r="AE2265" s="77"/>
      <c r="AF2265" s="87"/>
      <c r="AG2265" s="39"/>
      <c r="AH2265" s="38">
        <v>46072</v>
      </c>
      <c r="AI2265" s="39">
        <v>95900</v>
      </c>
      <c r="AJ2265" s="87"/>
      <c r="AK2265" s="39"/>
      <c r="AL2265" s="34"/>
      <c r="AM2265" s="39"/>
      <c r="AN226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66" spans="1:40" ht="19.5" customHeight="1" x14ac:dyDescent="0.25">
      <c r="A2266" s="32">
        <f t="shared" si="174"/>
        <v>2026</v>
      </c>
      <c r="B2266" s="32">
        <f t="shared" si="175"/>
        <v>1</v>
      </c>
      <c r="C2266" s="25">
        <v>46043</v>
      </c>
      <c r="D2266" s="57">
        <f t="shared" ca="1" si="172"/>
        <v>46097</v>
      </c>
      <c r="E2266" s="57" t="str">
        <f t="shared" ca="1" si="173"/>
        <v>1-Months</v>
      </c>
      <c r="F2266" s="57" t="str">
        <f>VLOOKUP(O2266,Stock[],5,FALSE)</f>
        <v>BE</v>
      </c>
      <c r="G2266" s="33" t="s">
        <v>2721</v>
      </c>
      <c r="H2266" s="38"/>
      <c r="I2266" s="34" t="s">
        <v>181</v>
      </c>
      <c r="J2266" s="32" t="str">
        <f>VLOOKUP(I2266,Customers[],2,FALSE)</f>
        <v>ရွှေမြင်း(ရွှေခြင်္သေ့)</v>
      </c>
      <c r="K2266" s="32" t="str">
        <f>VLOOKUP(I2266,Customers[],4,FALSE)</f>
        <v>Meiktila</v>
      </c>
      <c r="L2266" s="32" t="str">
        <f>VLOOKUP(Table85[[#This Row],[CustomerID]],Table!H:K,3,0)</f>
        <v>မိတ္ထီလာ</v>
      </c>
      <c r="M2266" s="32" t="str">
        <f>VLOOKUP(I2266,Customers[],5,FALSE)</f>
        <v>WholeSales/Contract</v>
      </c>
      <c r="N2266" s="34" t="s">
        <v>10</v>
      </c>
      <c r="O2266" s="37" t="s">
        <v>217</v>
      </c>
      <c r="P2266" s="32" t="str">
        <f>VLOOKUP(O2266,Stock[],2,FALSE)</f>
        <v>လိမ္မော်ဖြူ</v>
      </c>
      <c r="Q2266" s="35">
        <f>VLOOKUP(O2266,Stock[],3,FALSE)</f>
        <v>0.64</v>
      </c>
      <c r="R2266" s="35">
        <f>VLOOKUP(O2266,Stock[],4,FALSE)</f>
        <v>24</v>
      </c>
      <c r="S2266" s="37"/>
      <c r="T2266" s="35">
        <f>(DailySales!$S2266/DailySales!$R2266)+DailySales!$U2266</f>
        <v>20</v>
      </c>
      <c r="U2266" s="37">
        <v>20</v>
      </c>
      <c r="V2266" s="36">
        <f>+DailySales!$T2266*DailySales!$R2266</f>
        <v>480</v>
      </c>
      <c r="W2266" s="36">
        <f>+DailySales!$V2266*DailySales!$Q2266</f>
        <v>307.2</v>
      </c>
      <c r="X2266" s="36">
        <f>VLOOKUP(O2266,Stock[],6,FALSE)</f>
        <v>1330</v>
      </c>
      <c r="Y2266" s="36">
        <f>+DailySales!$V2266*DailySales!$X2266</f>
        <v>638400</v>
      </c>
      <c r="Z2266" s="37"/>
      <c r="AA2266" s="37"/>
      <c r="AB2266" s="37"/>
      <c r="AC2266" s="37"/>
      <c r="AD2266" s="37"/>
      <c r="AE2266" s="77"/>
      <c r="AF2266" s="87"/>
      <c r="AG2266" s="39"/>
      <c r="AH2266" s="38">
        <v>46072</v>
      </c>
      <c r="AI2266" s="39">
        <v>638400</v>
      </c>
      <c r="AJ2266" s="87"/>
      <c r="AK2266" s="39"/>
      <c r="AL2266" s="34"/>
      <c r="AM2266" s="39"/>
      <c r="AN226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67" spans="1:40" ht="19.5" customHeight="1" x14ac:dyDescent="0.25">
      <c r="A2267" s="32">
        <f t="shared" si="174"/>
        <v>2026</v>
      </c>
      <c r="B2267" s="32">
        <f t="shared" si="175"/>
        <v>1</v>
      </c>
      <c r="C2267" s="25">
        <v>46043</v>
      </c>
      <c r="D2267" s="57">
        <f t="shared" ca="1" si="172"/>
        <v>46097</v>
      </c>
      <c r="E2267" s="57" t="str">
        <f t="shared" ca="1" si="173"/>
        <v>1-Months</v>
      </c>
      <c r="F2267" s="57" t="str">
        <f>VLOOKUP(O2267,Stock[],5,FALSE)</f>
        <v>BE</v>
      </c>
      <c r="G2267" s="33" t="s">
        <v>2721</v>
      </c>
      <c r="H2267" s="38"/>
      <c r="I2267" s="34" t="s">
        <v>181</v>
      </c>
      <c r="J2267" s="32" t="str">
        <f>VLOOKUP(I2267,Customers[],2,FALSE)</f>
        <v>ရွှေမြင်း(ရွှေခြင်္သေ့)</v>
      </c>
      <c r="K2267" s="32" t="str">
        <f>VLOOKUP(I2267,Customers[],4,FALSE)</f>
        <v>Meiktila</v>
      </c>
      <c r="L2267" s="32" t="str">
        <f>VLOOKUP(Table85[[#This Row],[CustomerID]],Table!H:K,3,0)</f>
        <v>မိတ္ထီလာ</v>
      </c>
      <c r="M2267" s="32" t="str">
        <f>VLOOKUP(I2267,Customers[],5,FALSE)</f>
        <v>WholeSales/Contract</v>
      </c>
      <c r="N2267" s="34" t="s">
        <v>10</v>
      </c>
      <c r="O2267" s="37" t="s">
        <v>2120</v>
      </c>
      <c r="P2267" s="32" t="str">
        <f>VLOOKUP(O2267,Stock[],2,FALSE)</f>
        <v>ဇေ အရက်သန့်</v>
      </c>
      <c r="Q2267" s="35">
        <f>VLOOKUP(O2267,Stock[],3,FALSE)</f>
        <v>0.64</v>
      </c>
      <c r="R2267" s="35">
        <f>VLOOKUP(O2267,Stock[],4,FALSE)</f>
        <v>14</v>
      </c>
      <c r="S2267" s="37"/>
      <c r="T2267" s="35">
        <f>(DailySales!$S2267/DailySales!$R2267)+DailySales!$U2267</f>
        <v>15</v>
      </c>
      <c r="U2267" s="37">
        <v>15</v>
      </c>
      <c r="V2267" s="36">
        <f>+DailySales!$T2267*DailySales!$R2267</f>
        <v>210</v>
      </c>
      <c r="W2267" s="36">
        <f>+DailySales!$V2267*DailySales!$Q2267</f>
        <v>134.4</v>
      </c>
      <c r="X2267" s="36">
        <f>VLOOKUP(O2267,Stock[],6,FALSE)</f>
        <v>1380</v>
      </c>
      <c r="Y2267" s="36">
        <f>+DailySales!$V2267*DailySales!$X2267</f>
        <v>289800</v>
      </c>
      <c r="Z2267" s="37"/>
      <c r="AA2267" s="37"/>
      <c r="AB2267" s="37"/>
      <c r="AC2267" s="37"/>
      <c r="AD2267" s="37"/>
      <c r="AE2267" s="77"/>
      <c r="AF2267" s="87"/>
      <c r="AG2267" s="39"/>
      <c r="AH2267" s="38">
        <v>46072</v>
      </c>
      <c r="AI2267" s="39">
        <v>289800</v>
      </c>
      <c r="AJ2267" s="87"/>
      <c r="AK2267" s="39"/>
      <c r="AL2267" s="34"/>
      <c r="AM2267" s="39"/>
      <c r="AN226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68" spans="1:40" ht="19.5" customHeight="1" x14ac:dyDescent="0.25">
      <c r="A2268" s="32">
        <f t="shared" si="174"/>
        <v>2026</v>
      </c>
      <c r="B2268" s="32">
        <f t="shared" si="175"/>
        <v>1</v>
      </c>
      <c r="C2268" s="25">
        <v>46043</v>
      </c>
      <c r="D2268" s="57">
        <f t="shared" ca="1" si="172"/>
        <v>46097</v>
      </c>
      <c r="E2268" s="57" t="str">
        <f t="shared" ca="1" si="173"/>
        <v>1-Months</v>
      </c>
      <c r="F2268" s="57" t="str">
        <f>VLOOKUP(O2268,Stock[],5,FALSE)</f>
        <v>BE</v>
      </c>
      <c r="G2268" s="33" t="s">
        <v>2721</v>
      </c>
      <c r="H2268" s="38"/>
      <c r="I2268" s="34" t="s">
        <v>181</v>
      </c>
      <c r="J2268" s="32" t="str">
        <f>VLOOKUP(I2268,Customers[],2,FALSE)</f>
        <v>ရွှေမြင်း(ရွှေခြင်္သေ့)</v>
      </c>
      <c r="K2268" s="32" t="str">
        <f>VLOOKUP(I2268,Customers[],4,FALSE)</f>
        <v>Meiktila</v>
      </c>
      <c r="L2268" s="32" t="str">
        <f>VLOOKUP(Table85[[#This Row],[CustomerID]],Table!H:K,3,0)</f>
        <v>မိတ္ထီလာ</v>
      </c>
      <c r="M2268" s="32" t="str">
        <f>VLOOKUP(I2268,Customers[],5,FALSE)</f>
        <v>WholeSales/Contract</v>
      </c>
      <c r="N2268" s="34" t="s">
        <v>10</v>
      </c>
      <c r="O2268" s="37" t="s">
        <v>214</v>
      </c>
      <c r="P2268" s="32" t="str">
        <f>VLOOKUP(O2268,Stock[],2,FALSE)</f>
        <v>ကောင်းကြည်</v>
      </c>
      <c r="Q2268" s="35">
        <f>VLOOKUP(O2268,Stock[],3,FALSE)</f>
        <v>0.64</v>
      </c>
      <c r="R2268" s="35">
        <f>VLOOKUP(O2268,Stock[],4,FALSE)</f>
        <v>14</v>
      </c>
      <c r="S2268" s="37"/>
      <c r="T2268" s="35">
        <f>(DailySales!$S2268/DailySales!$R2268)+DailySales!$U2268</f>
        <v>15</v>
      </c>
      <c r="U2268" s="37">
        <v>15</v>
      </c>
      <c r="V2268" s="36">
        <f>+DailySales!$T2268*DailySales!$R2268</f>
        <v>210</v>
      </c>
      <c r="W2268" s="36">
        <f>+DailySales!$V2268*DailySales!$Q2268</f>
        <v>134.4</v>
      </c>
      <c r="X2268" s="36">
        <f>VLOOKUP(O2268,Stock[],6,FALSE)</f>
        <v>1330</v>
      </c>
      <c r="Y2268" s="36">
        <f>+DailySales!$V2268*DailySales!$X2268</f>
        <v>279300</v>
      </c>
      <c r="Z2268" s="37"/>
      <c r="AA2268" s="37"/>
      <c r="AB2268" s="37"/>
      <c r="AC2268" s="37"/>
      <c r="AD2268" s="37"/>
      <c r="AE2268" s="77"/>
      <c r="AF2268" s="87"/>
      <c r="AG2268" s="39"/>
      <c r="AH2268" s="38">
        <v>46072</v>
      </c>
      <c r="AI2268" s="39">
        <v>279300</v>
      </c>
      <c r="AJ2268" s="87"/>
      <c r="AK2268" s="39"/>
      <c r="AL2268" s="34"/>
      <c r="AM2268" s="39"/>
      <c r="AN226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69" spans="1:40" ht="19.5" customHeight="1" x14ac:dyDescent="0.25">
      <c r="A2269" s="32">
        <f t="shared" si="174"/>
        <v>2026</v>
      </c>
      <c r="B2269" s="32">
        <f t="shared" si="175"/>
        <v>1</v>
      </c>
      <c r="C2269" s="25">
        <v>46043</v>
      </c>
      <c r="D2269" s="57">
        <f t="shared" ca="1" si="172"/>
        <v>46097</v>
      </c>
      <c r="E2269" s="57" t="str">
        <f t="shared" ca="1" si="173"/>
        <v>1-Months</v>
      </c>
      <c r="F2269" s="57" t="str">
        <f>VLOOKUP(O2269,Stock[],5,FALSE)</f>
        <v>BE</v>
      </c>
      <c r="G2269" s="33" t="s">
        <v>2721</v>
      </c>
      <c r="H2269" s="38"/>
      <c r="I2269" s="34" t="s">
        <v>181</v>
      </c>
      <c r="J2269" s="32" t="str">
        <f>VLOOKUP(I2269,Customers[],2,FALSE)</f>
        <v>ရွှေမြင်း(ရွှေခြင်္သေ့)</v>
      </c>
      <c r="K2269" s="32" t="str">
        <f>VLOOKUP(I2269,Customers[],4,FALSE)</f>
        <v>Meiktila</v>
      </c>
      <c r="L2269" s="32" t="str">
        <f>VLOOKUP(Table85[[#This Row],[CustomerID]],Table!H:K,3,0)</f>
        <v>မိတ္ထီလာ</v>
      </c>
      <c r="M2269" s="32" t="str">
        <f>VLOOKUP(I2269,Customers[],5,FALSE)</f>
        <v>WholeSales/Contract</v>
      </c>
      <c r="N2269" s="34" t="s">
        <v>10</v>
      </c>
      <c r="O2269" s="37" t="s">
        <v>2465</v>
      </c>
      <c r="P2269" s="32" t="str">
        <f>VLOOKUP(O2269,Stock[],2,FALSE)</f>
        <v>မိုးနဲကွန်ကီး</v>
      </c>
      <c r="Q2269" s="35">
        <f>VLOOKUP(O2269,Stock[],3,FALSE)</f>
        <v>0.64</v>
      </c>
      <c r="R2269" s="35">
        <f>VLOOKUP(O2269,Stock[],4,FALSE)</f>
        <v>14</v>
      </c>
      <c r="S2269" s="37"/>
      <c r="T2269" s="35">
        <f>(DailySales!$S2269/DailySales!$R2269)+DailySales!$U2269</f>
        <v>5</v>
      </c>
      <c r="U2269" s="37">
        <v>5</v>
      </c>
      <c r="V2269" s="36">
        <f>+DailySales!$T2269*DailySales!$R2269</f>
        <v>70</v>
      </c>
      <c r="W2269" s="36">
        <f>+DailySales!$V2269*DailySales!$Q2269</f>
        <v>44.800000000000004</v>
      </c>
      <c r="X2269" s="36">
        <f>VLOOKUP(O2269,Stock[],6,FALSE)</f>
        <v>1700</v>
      </c>
      <c r="Y2269" s="36">
        <f>+DailySales!$V2269*DailySales!$X2269</f>
        <v>119000</v>
      </c>
      <c r="Z2269" s="37"/>
      <c r="AA2269" s="37"/>
      <c r="AB2269" s="37"/>
      <c r="AC2269" s="37"/>
      <c r="AD2269" s="37"/>
      <c r="AE2269" s="77"/>
      <c r="AF2269" s="87"/>
      <c r="AG2269" s="39"/>
      <c r="AH2269" s="38">
        <v>46072</v>
      </c>
      <c r="AI2269" s="39">
        <v>119000</v>
      </c>
      <c r="AJ2269" s="87"/>
      <c r="AK2269" s="39"/>
      <c r="AL2269" s="34"/>
      <c r="AM2269" s="39"/>
      <c r="AN226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70" spans="1:40" ht="19.5" customHeight="1" x14ac:dyDescent="0.25">
      <c r="A2270" s="32">
        <f t="shared" si="174"/>
        <v>2026</v>
      </c>
      <c r="B2270" s="32">
        <f t="shared" si="175"/>
        <v>1</v>
      </c>
      <c r="C2270" s="25">
        <v>46043</v>
      </c>
      <c r="D2270" s="57">
        <f t="shared" ca="1" si="172"/>
        <v>46097</v>
      </c>
      <c r="E2270" s="57" t="str">
        <f t="shared" ca="1" si="173"/>
        <v>1-Months</v>
      </c>
      <c r="F2270" s="57" t="str">
        <f>VLOOKUP(O2270,Stock[],5,FALSE)</f>
        <v>BE</v>
      </c>
      <c r="G2270" s="33" t="s">
        <v>2721</v>
      </c>
      <c r="H2270" s="38"/>
      <c r="I2270" s="34" t="s">
        <v>181</v>
      </c>
      <c r="J2270" s="32" t="str">
        <f>VLOOKUP(I2270,Customers[],2,FALSE)</f>
        <v>ရွှေမြင်း(ရွှေခြင်္သေ့)</v>
      </c>
      <c r="K2270" s="32" t="str">
        <f>VLOOKUP(I2270,Customers[],4,FALSE)</f>
        <v>Meiktila</v>
      </c>
      <c r="L2270" s="32" t="str">
        <f>VLOOKUP(Table85[[#This Row],[CustomerID]],Table!H:K,3,0)</f>
        <v>မိတ္ထီလာ</v>
      </c>
      <c r="M2270" s="32" t="str">
        <f>VLOOKUP(I2270,Customers[],5,FALSE)</f>
        <v>WholeSales/Contract</v>
      </c>
      <c r="N2270" s="34" t="s">
        <v>10</v>
      </c>
      <c r="O2270" s="37" t="s">
        <v>205</v>
      </c>
      <c r="P2270" s="32" t="str">
        <f>VLOOKUP(O2270,Stock[],2,FALSE)</f>
        <v>ကောင်းကြည် ကော် 25%  (1Ltr )</v>
      </c>
      <c r="Q2270" s="35">
        <f>VLOOKUP(O2270,Stock[],3,FALSE)</f>
        <v>1</v>
      </c>
      <c r="R2270" s="35">
        <f>VLOOKUP(O2270,Stock[],4,FALSE)</f>
        <v>12</v>
      </c>
      <c r="S2270" s="37"/>
      <c r="T2270" s="35">
        <f>(DailySales!$S2270/DailySales!$R2270)+DailySales!$U2270</f>
        <v>20</v>
      </c>
      <c r="U2270" s="37">
        <v>20</v>
      </c>
      <c r="V2270" s="36">
        <f>+DailySales!$T2270*DailySales!$R2270</f>
        <v>240</v>
      </c>
      <c r="W2270" s="36">
        <f>+DailySales!$V2270*DailySales!$Q2270</f>
        <v>240</v>
      </c>
      <c r="X2270" s="36">
        <f>VLOOKUP(O2270,Stock[],6,FALSE)</f>
        <v>1530</v>
      </c>
      <c r="Y2270" s="36">
        <f>+DailySales!$V2270*DailySales!$X2270</f>
        <v>367200</v>
      </c>
      <c r="Z2270" s="37"/>
      <c r="AA2270" s="37"/>
      <c r="AB2270" s="37"/>
      <c r="AC2270" s="37"/>
      <c r="AD2270" s="37"/>
      <c r="AE2270" s="77"/>
      <c r="AF2270" s="87"/>
      <c r="AG2270" s="39"/>
      <c r="AH2270" s="38">
        <v>46072</v>
      </c>
      <c r="AI2270" s="39">
        <v>367200</v>
      </c>
      <c r="AJ2270" s="87"/>
      <c r="AK2270" s="39"/>
      <c r="AL2270" s="34"/>
      <c r="AM2270" s="39"/>
      <c r="AN227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71" spans="1:40" ht="19.5" customHeight="1" x14ac:dyDescent="0.25">
      <c r="A2271" s="101">
        <f t="shared" si="174"/>
        <v>2026</v>
      </c>
      <c r="B2271" s="101">
        <f t="shared" si="175"/>
        <v>1</v>
      </c>
      <c r="C2271" s="25">
        <v>46043</v>
      </c>
      <c r="D2271" s="102">
        <f t="shared" ca="1" si="172"/>
        <v>46097</v>
      </c>
      <c r="E2271" s="102" t="str">
        <f t="shared" ca="1" si="173"/>
        <v>1-Months</v>
      </c>
      <c r="F2271" s="102" t="str">
        <f>VLOOKUP(O2271,Stock[],5,FALSE)</f>
        <v>BE</v>
      </c>
      <c r="G2271" s="103" t="s">
        <v>2722</v>
      </c>
      <c r="H2271" s="104"/>
      <c r="I2271" s="105" t="s">
        <v>201</v>
      </c>
      <c r="J2271" s="101" t="str">
        <f>VLOOKUP(I2271,Customers[],2,FALSE)</f>
        <v>ဦးအောင်မိုး(ကောင်းသန့်)</v>
      </c>
      <c r="K2271" s="101" t="str">
        <f>VLOOKUP(I2271,Customers[],4,FALSE)</f>
        <v>Meiktila</v>
      </c>
      <c r="L2271" s="101" t="str">
        <f>VLOOKUP(Table85[[#This Row],[CustomerID]],Table!H:K,3,0)</f>
        <v>မိတ္ထီလာ</v>
      </c>
      <c r="M2271" s="101" t="str">
        <f>VLOOKUP(I2271,Customers[],5,FALSE)</f>
        <v>WholeSales/Contract</v>
      </c>
      <c r="N2271" s="34" t="s">
        <v>10</v>
      </c>
      <c r="O2271" s="106" t="s">
        <v>240</v>
      </c>
      <c r="P2271" s="101" t="str">
        <f>VLOOKUP(O2271,Stock[],2,FALSE)</f>
        <v>သံပုရာအရက်</v>
      </c>
      <c r="Q2271" s="107">
        <f>VLOOKUP(O2271,Stock[],3,FALSE)</f>
        <v>0.64</v>
      </c>
      <c r="R2271" s="107">
        <f>VLOOKUP(O2271,Stock[],4,FALSE)</f>
        <v>14</v>
      </c>
      <c r="S2271" s="106"/>
      <c r="T2271" s="107">
        <f>(DailySales!$S2271/DailySales!$R2271)+DailySales!$U2271</f>
        <v>15</v>
      </c>
      <c r="U2271" s="106">
        <v>15</v>
      </c>
      <c r="V2271" s="108">
        <f>+DailySales!$T2271*DailySales!$R2271</f>
        <v>210</v>
      </c>
      <c r="W2271" s="108">
        <f>+DailySales!$V2271*DailySales!$Q2271</f>
        <v>134.4</v>
      </c>
      <c r="X2271" s="108">
        <f>VLOOKUP(O2271,Stock[],6,FALSE)</f>
        <v>1330</v>
      </c>
      <c r="Y2271" s="108">
        <f>+DailySales!$V2271*DailySales!$X2271</f>
        <v>279300</v>
      </c>
      <c r="Z2271" s="106"/>
      <c r="AA2271" s="106"/>
      <c r="AB2271" s="106"/>
      <c r="AC2271" s="106"/>
      <c r="AD2271" s="106"/>
      <c r="AE2271" s="109"/>
      <c r="AF2271" s="110"/>
      <c r="AG2271" s="111"/>
      <c r="AH2271" s="110"/>
      <c r="AI2271" s="111"/>
      <c r="AJ2271" s="87">
        <v>46044</v>
      </c>
      <c r="AK2271" s="111">
        <v>279300</v>
      </c>
      <c r="AL2271" s="34"/>
      <c r="AM2271" s="39"/>
      <c r="AN2271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72" spans="1:40" ht="19.5" customHeight="1" x14ac:dyDescent="0.25">
      <c r="A2272" s="101">
        <f t="shared" si="174"/>
        <v>2026</v>
      </c>
      <c r="B2272" s="101">
        <f t="shared" si="175"/>
        <v>1</v>
      </c>
      <c r="C2272" s="25">
        <v>46043</v>
      </c>
      <c r="D2272" s="102">
        <f t="shared" ca="1" si="172"/>
        <v>46097</v>
      </c>
      <c r="E2272" s="102" t="str">
        <f t="shared" ca="1" si="173"/>
        <v>1-Months</v>
      </c>
      <c r="F2272" s="102" t="str">
        <f>VLOOKUP(O2272,Stock[],5,FALSE)</f>
        <v>BE</v>
      </c>
      <c r="G2272" s="103" t="s">
        <v>2722</v>
      </c>
      <c r="H2272" s="104"/>
      <c r="I2272" s="105" t="s">
        <v>201</v>
      </c>
      <c r="J2272" s="101" t="str">
        <f>VLOOKUP(I2272,Customers[],2,FALSE)</f>
        <v>ဦးအောင်မိုး(ကောင်းသန့်)</v>
      </c>
      <c r="K2272" s="101" t="str">
        <f>VLOOKUP(I2272,Customers[],4,FALSE)</f>
        <v>Meiktila</v>
      </c>
      <c r="L2272" s="101" t="str">
        <f>VLOOKUP(Table85[[#This Row],[CustomerID]],Table!H:K,3,0)</f>
        <v>မိတ္ထီလာ</v>
      </c>
      <c r="M2272" s="101" t="str">
        <f>VLOOKUP(I2272,Customers[],5,FALSE)</f>
        <v>WholeSales/Contract</v>
      </c>
      <c r="N2272" s="34" t="s">
        <v>10</v>
      </c>
      <c r="O2272" s="106" t="s">
        <v>220</v>
      </c>
      <c r="P2272" s="101" t="str">
        <f>VLOOKUP(O2272,Stock[],2,FALSE)</f>
        <v>မြန်မာရှောက်ပျား</v>
      </c>
      <c r="Q2272" s="107">
        <f>VLOOKUP(O2272,Stock[],3,FALSE)</f>
        <v>0.64</v>
      </c>
      <c r="R2272" s="107">
        <f>VLOOKUP(O2272,Stock[],4,FALSE)</f>
        <v>14</v>
      </c>
      <c r="S2272" s="106"/>
      <c r="T2272" s="107">
        <f>(DailySales!$S2272/DailySales!$R2272)+DailySales!$U2272</f>
        <v>80</v>
      </c>
      <c r="U2272" s="106">
        <v>80</v>
      </c>
      <c r="V2272" s="108">
        <f>+DailySales!$T2272*DailySales!$R2272</f>
        <v>1120</v>
      </c>
      <c r="W2272" s="108">
        <f>+DailySales!$V2272*DailySales!$Q2272</f>
        <v>716.80000000000007</v>
      </c>
      <c r="X2272" s="108">
        <f>VLOOKUP(O2272,Stock[],6,FALSE)</f>
        <v>1370</v>
      </c>
      <c r="Y2272" s="108">
        <f>+DailySales!$V2272*DailySales!$X2272</f>
        <v>1534400</v>
      </c>
      <c r="Z2272" s="106"/>
      <c r="AA2272" s="106"/>
      <c r="AB2272" s="106"/>
      <c r="AC2272" s="106"/>
      <c r="AD2272" s="106"/>
      <c r="AE2272" s="109"/>
      <c r="AF2272" s="110"/>
      <c r="AG2272" s="111"/>
      <c r="AH2272" s="110">
        <v>46045</v>
      </c>
      <c r="AI2272" s="111">
        <v>854770</v>
      </c>
      <c r="AJ2272" s="87">
        <v>46044</v>
      </c>
      <c r="AK2272" s="111">
        <v>679630</v>
      </c>
      <c r="AL2272" s="34"/>
      <c r="AM2272" s="39"/>
      <c r="AN2272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73" spans="1:40" ht="19.5" customHeight="1" x14ac:dyDescent="0.25">
      <c r="A2273" s="101">
        <f t="shared" si="174"/>
        <v>2026</v>
      </c>
      <c r="B2273" s="101">
        <f t="shared" si="175"/>
        <v>1</v>
      </c>
      <c r="C2273" s="25">
        <v>46043</v>
      </c>
      <c r="D2273" s="102">
        <f t="shared" ca="1" si="172"/>
        <v>46097</v>
      </c>
      <c r="E2273" s="102" t="str">
        <f t="shared" ca="1" si="173"/>
        <v>1-Months</v>
      </c>
      <c r="F2273" s="102" t="str">
        <f>VLOOKUP(O2273,Stock[],5,FALSE)</f>
        <v>BE</v>
      </c>
      <c r="G2273" s="103" t="s">
        <v>2722</v>
      </c>
      <c r="H2273" s="104"/>
      <c r="I2273" s="105" t="s">
        <v>201</v>
      </c>
      <c r="J2273" s="101" t="str">
        <f>VLOOKUP(I2273,Customers[],2,FALSE)</f>
        <v>ဦးအောင်မိုး(ကောင်းသန့်)</v>
      </c>
      <c r="K2273" s="101" t="str">
        <f>VLOOKUP(I2273,Customers[],4,FALSE)</f>
        <v>Meiktila</v>
      </c>
      <c r="L2273" s="101" t="str">
        <f>VLOOKUP(Table85[[#This Row],[CustomerID]],Table!H:K,3,0)</f>
        <v>မိတ္ထီလာ</v>
      </c>
      <c r="M2273" s="101" t="str">
        <f>VLOOKUP(I2273,Customers[],5,FALSE)</f>
        <v>WholeSales/Contract</v>
      </c>
      <c r="N2273" s="34" t="s">
        <v>10</v>
      </c>
      <c r="O2273" s="106" t="s">
        <v>217</v>
      </c>
      <c r="P2273" s="101" t="str">
        <f>VLOOKUP(O2273,Stock[],2,FALSE)</f>
        <v>လိမ္မော်ဖြူ</v>
      </c>
      <c r="Q2273" s="107">
        <f>VLOOKUP(O2273,Stock[],3,FALSE)</f>
        <v>0.64</v>
      </c>
      <c r="R2273" s="107">
        <f>VLOOKUP(O2273,Stock[],4,FALSE)</f>
        <v>24</v>
      </c>
      <c r="S2273" s="106"/>
      <c r="T2273" s="107">
        <f>(DailySales!$S2273/DailySales!$R2273)+DailySales!$U2273</f>
        <v>25</v>
      </c>
      <c r="U2273" s="106">
        <v>25</v>
      </c>
      <c r="V2273" s="108">
        <f>+DailySales!$T2273*DailySales!$R2273</f>
        <v>600</v>
      </c>
      <c r="W2273" s="108">
        <f>+DailySales!$V2273*DailySales!$Q2273</f>
        <v>384</v>
      </c>
      <c r="X2273" s="108">
        <f>VLOOKUP(O2273,Stock[],6,FALSE)</f>
        <v>1330</v>
      </c>
      <c r="Y2273" s="108">
        <f>+DailySales!$V2273*DailySales!$X2273</f>
        <v>798000</v>
      </c>
      <c r="Z2273" s="106"/>
      <c r="AA2273" s="106"/>
      <c r="AB2273" s="106"/>
      <c r="AC2273" s="106"/>
      <c r="AD2273" s="106"/>
      <c r="AE2273" s="109"/>
      <c r="AF2273" s="110"/>
      <c r="AG2273" s="111"/>
      <c r="AH2273" s="110">
        <v>46045</v>
      </c>
      <c r="AI2273" s="111">
        <v>798000</v>
      </c>
      <c r="AJ2273" s="110"/>
      <c r="AK2273" s="111"/>
      <c r="AL2273" s="34"/>
      <c r="AM2273" s="39"/>
      <c r="AN2273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74" spans="1:40" ht="19.5" customHeight="1" x14ac:dyDescent="0.25">
      <c r="A2274" s="101">
        <f t="shared" si="174"/>
        <v>2026</v>
      </c>
      <c r="B2274" s="101">
        <f t="shared" si="175"/>
        <v>1</v>
      </c>
      <c r="C2274" s="25">
        <v>46043</v>
      </c>
      <c r="D2274" s="102">
        <f t="shared" ca="1" si="172"/>
        <v>46097</v>
      </c>
      <c r="E2274" s="102" t="str">
        <f t="shared" ca="1" si="173"/>
        <v>1-Months</v>
      </c>
      <c r="F2274" s="102" t="str">
        <f>VLOOKUP(O2274,Stock[],5,FALSE)</f>
        <v>BE</v>
      </c>
      <c r="G2274" s="103" t="s">
        <v>2722</v>
      </c>
      <c r="H2274" s="104"/>
      <c r="I2274" s="105" t="s">
        <v>201</v>
      </c>
      <c r="J2274" s="101" t="str">
        <f>VLOOKUP(I2274,Customers[],2,FALSE)</f>
        <v>ဦးအောင်မိုး(ကောင်းသန့်)</v>
      </c>
      <c r="K2274" s="101" t="str">
        <f>VLOOKUP(I2274,Customers[],4,FALSE)</f>
        <v>Meiktila</v>
      </c>
      <c r="L2274" s="101" t="str">
        <f>VLOOKUP(Table85[[#This Row],[CustomerID]],Table!H:K,3,0)</f>
        <v>မိတ္ထီလာ</v>
      </c>
      <c r="M2274" s="101" t="str">
        <f>VLOOKUP(I2274,Customers[],5,FALSE)</f>
        <v>WholeSales/Contract</v>
      </c>
      <c r="N2274" s="34" t="s">
        <v>10</v>
      </c>
      <c r="O2274" s="106" t="s">
        <v>2120</v>
      </c>
      <c r="P2274" s="101" t="str">
        <f>VLOOKUP(O2274,Stock[],2,FALSE)</f>
        <v>ဇေ အရက်သန့်</v>
      </c>
      <c r="Q2274" s="107">
        <f>VLOOKUP(O2274,Stock[],3,FALSE)</f>
        <v>0.64</v>
      </c>
      <c r="R2274" s="107">
        <f>VLOOKUP(O2274,Stock[],4,FALSE)</f>
        <v>14</v>
      </c>
      <c r="S2274" s="106"/>
      <c r="T2274" s="107">
        <f>(DailySales!$S2274/DailySales!$R2274)+DailySales!$U2274</f>
        <v>70</v>
      </c>
      <c r="U2274" s="106">
        <v>70</v>
      </c>
      <c r="V2274" s="108">
        <f>+DailySales!$T2274*DailySales!$R2274</f>
        <v>980</v>
      </c>
      <c r="W2274" s="108">
        <f>+DailySales!$V2274*DailySales!$Q2274</f>
        <v>627.20000000000005</v>
      </c>
      <c r="X2274" s="108">
        <f>VLOOKUP(O2274,Stock[],6,FALSE)</f>
        <v>1380</v>
      </c>
      <c r="Y2274" s="108">
        <f>+DailySales!$V2274*DailySales!$X2274</f>
        <v>1352400</v>
      </c>
      <c r="Z2274" s="106"/>
      <c r="AA2274" s="106"/>
      <c r="AB2274" s="106"/>
      <c r="AC2274" s="106"/>
      <c r="AD2274" s="106"/>
      <c r="AE2274" s="109"/>
      <c r="AF2274" s="110"/>
      <c r="AG2274" s="111"/>
      <c r="AH2274" s="110">
        <v>46045</v>
      </c>
      <c r="AI2274" s="111">
        <v>1352400</v>
      </c>
      <c r="AJ2274" s="110"/>
      <c r="AK2274" s="111"/>
      <c r="AL2274" s="34"/>
      <c r="AM2274" s="39"/>
      <c r="AN2274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75" spans="1:40" ht="19.5" customHeight="1" x14ac:dyDescent="0.25">
      <c r="A2275" s="101">
        <f t="shared" si="174"/>
        <v>2026</v>
      </c>
      <c r="B2275" s="101">
        <f t="shared" si="175"/>
        <v>1</v>
      </c>
      <c r="C2275" s="25">
        <v>46043</v>
      </c>
      <c r="D2275" s="102">
        <f t="shared" ca="1" si="172"/>
        <v>46097</v>
      </c>
      <c r="E2275" s="102" t="str">
        <f t="shared" ca="1" si="173"/>
        <v>1-Months</v>
      </c>
      <c r="F2275" s="102" t="str">
        <f>VLOOKUP(O2275,Stock[],5,FALSE)</f>
        <v>BE</v>
      </c>
      <c r="G2275" s="103" t="s">
        <v>2722</v>
      </c>
      <c r="H2275" s="104"/>
      <c r="I2275" s="105" t="s">
        <v>201</v>
      </c>
      <c r="J2275" s="101" t="str">
        <f>VLOOKUP(I2275,Customers[],2,FALSE)</f>
        <v>ဦးအောင်မိုး(ကောင်းသန့်)</v>
      </c>
      <c r="K2275" s="101" t="str">
        <f>VLOOKUP(I2275,Customers[],4,FALSE)</f>
        <v>Meiktila</v>
      </c>
      <c r="L2275" s="101" t="str">
        <f>VLOOKUP(Table85[[#This Row],[CustomerID]],Table!H:K,3,0)</f>
        <v>မိတ္ထီလာ</v>
      </c>
      <c r="M2275" s="101" t="str">
        <f>VLOOKUP(I2275,Customers[],5,FALSE)</f>
        <v>WholeSales/Contract</v>
      </c>
      <c r="N2275" s="34" t="s">
        <v>10</v>
      </c>
      <c r="O2275" s="106" t="s">
        <v>209</v>
      </c>
      <c r="P2275" s="101" t="str">
        <f>VLOOKUP(O2275,Stock[],2,FALSE)</f>
        <v>ဇေယျဝတီ Red</v>
      </c>
      <c r="Q2275" s="107">
        <f>VLOOKUP(O2275,Stock[],3,FALSE)</f>
        <v>0.64</v>
      </c>
      <c r="R2275" s="107">
        <f>VLOOKUP(O2275,Stock[],4,FALSE)</f>
        <v>14</v>
      </c>
      <c r="S2275" s="106"/>
      <c r="T2275" s="107">
        <f>(DailySales!$S2275/DailySales!$R2275)+DailySales!$U2275</f>
        <v>20</v>
      </c>
      <c r="U2275" s="106">
        <v>20</v>
      </c>
      <c r="V2275" s="108">
        <f>+DailySales!$T2275*DailySales!$R2275</f>
        <v>280</v>
      </c>
      <c r="W2275" s="108">
        <f>+DailySales!$V2275*DailySales!$Q2275</f>
        <v>179.20000000000002</v>
      </c>
      <c r="X2275" s="108">
        <f>VLOOKUP(O2275,Stock[],6,FALSE)</f>
        <v>1330</v>
      </c>
      <c r="Y2275" s="108">
        <f>+DailySales!$V2275*DailySales!$X2275</f>
        <v>372400</v>
      </c>
      <c r="Z2275" s="106"/>
      <c r="AA2275" s="106"/>
      <c r="AB2275" s="106"/>
      <c r="AC2275" s="106"/>
      <c r="AD2275" s="106"/>
      <c r="AE2275" s="109"/>
      <c r="AF2275" s="110"/>
      <c r="AG2275" s="111"/>
      <c r="AH2275" s="110">
        <v>46045</v>
      </c>
      <c r="AI2275" s="111">
        <v>372400</v>
      </c>
      <c r="AJ2275" s="110"/>
      <c r="AK2275" s="111"/>
      <c r="AL2275" s="34"/>
      <c r="AM2275" s="39"/>
      <c r="AN2275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76" spans="1:40" ht="19.5" customHeight="1" x14ac:dyDescent="0.25">
      <c r="A2276" s="101">
        <f t="shared" si="174"/>
        <v>2026</v>
      </c>
      <c r="B2276" s="101">
        <f t="shared" si="175"/>
        <v>1</v>
      </c>
      <c r="C2276" s="25">
        <v>46043</v>
      </c>
      <c r="D2276" s="102">
        <f t="shared" ca="1" si="172"/>
        <v>46097</v>
      </c>
      <c r="E2276" s="102" t="str">
        <f t="shared" ca="1" si="173"/>
        <v>1-Months</v>
      </c>
      <c r="F2276" s="102" t="str">
        <f>VLOOKUP(O2276,Stock[],5,FALSE)</f>
        <v>BE</v>
      </c>
      <c r="G2276" s="103" t="s">
        <v>2722</v>
      </c>
      <c r="H2276" s="104"/>
      <c r="I2276" s="105" t="s">
        <v>201</v>
      </c>
      <c r="J2276" s="101" t="str">
        <f>VLOOKUP(I2276,Customers[],2,FALSE)</f>
        <v>ဦးအောင်မိုး(ကောင်းသန့်)</v>
      </c>
      <c r="K2276" s="101" t="str">
        <f>VLOOKUP(I2276,Customers[],4,FALSE)</f>
        <v>Meiktila</v>
      </c>
      <c r="L2276" s="101" t="str">
        <f>VLOOKUP(Table85[[#This Row],[CustomerID]],Table!H:K,3,0)</f>
        <v>မိတ္ထီလာ</v>
      </c>
      <c r="M2276" s="101" t="str">
        <f>VLOOKUP(I2276,Customers[],5,FALSE)</f>
        <v>WholeSales/Contract</v>
      </c>
      <c r="N2276" s="34" t="s">
        <v>10</v>
      </c>
      <c r="O2276" s="106" t="s">
        <v>2465</v>
      </c>
      <c r="P2276" s="101" t="str">
        <f>VLOOKUP(O2276,Stock[],2,FALSE)</f>
        <v>မိုးနဲကွန်ကီး</v>
      </c>
      <c r="Q2276" s="107">
        <f>VLOOKUP(O2276,Stock[],3,FALSE)</f>
        <v>0.64</v>
      </c>
      <c r="R2276" s="107">
        <f>VLOOKUP(O2276,Stock[],4,FALSE)</f>
        <v>14</v>
      </c>
      <c r="S2276" s="106"/>
      <c r="T2276" s="107">
        <f>(DailySales!$S2276/DailySales!$R2276)+DailySales!$U2276</f>
        <v>30</v>
      </c>
      <c r="U2276" s="106">
        <v>30</v>
      </c>
      <c r="V2276" s="108">
        <f>+DailySales!$T2276*DailySales!$R2276</f>
        <v>420</v>
      </c>
      <c r="W2276" s="108">
        <f>+DailySales!$V2276*DailySales!$Q2276</f>
        <v>268.8</v>
      </c>
      <c r="X2276" s="108">
        <f>VLOOKUP(O2276,Stock[],6,FALSE)</f>
        <v>1700</v>
      </c>
      <c r="Y2276" s="108">
        <f>+DailySales!$V2276*DailySales!$X2276</f>
        <v>714000</v>
      </c>
      <c r="Z2276" s="106"/>
      <c r="AA2276" s="106"/>
      <c r="AB2276" s="106"/>
      <c r="AC2276" s="106"/>
      <c r="AD2276" s="106"/>
      <c r="AE2276" s="109"/>
      <c r="AF2276" s="110"/>
      <c r="AG2276" s="111"/>
      <c r="AH2276" s="110">
        <v>46045</v>
      </c>
      <c r="AI2276" s="111">
        <v>714000</v>
      </c>
      <c r="AJ2276" s="110"/>
      <c r="AK2276" s="111"/>
      <c r="AL2276" s="34"/>
      <c r="AM2276" s="39"/>
      <c r="AN2276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77" spans="1:40" ht="19.5" customHeight="1" x14ac:dyDescent="0.25">
      <c r="A2277" s="101">
        <f t="shared" si="174"/>
        <v>2026</v>
      </c>
      <c r="B2277" s="101">
        <f t="shared" si="175"/>
        <v>1</v>
      </c>
      <c r="C2277" s="25">
        <v>46043</v>
      </c>
      <c r="D2277" s="102">
        <f t="shared" ca="1" si="172"/>
        <v>46097</v>
      </c>
      <c r="E2277" s="102" t="str">
        <f t="shared" ca="1" si="173"/>
        <v>1-Months</v>
      </c>
      <c r="F2277" s="102" t="str">
        <f>VLOOKUP(O2277,Stock[],5,FALSE)</f>
        <v>BE</v>
      </c>
      <c r="G2277" s="103" t="s">
        <v>2723</v>
      </c>
      <c r="H2277" s="104"/>
      <c r="I2277" s="105" t="s">
        <v>180</v>
      </c>
      <c r="J2277" s="101" t="str">
        <f>VLOOKUP(I2277,Customers[],2,FALSE)</f>
        <v>ရွှေမြင်း</v>
      </c>
      <c r="K2277" s="101" t="str">
        <f>VLOOKUP(I2277,Customers[],4,FALSE)</f>
        <v>Meiktila</v>
      </c>
      <c r="L2277" s="101" t="str">
        <f>VLOOKUP(Table85[[#This Row],[CustomerID]],Table!H:K,3,0)</f>
        <v>မိတ္ထီလာ</v>
      </c>
      <c r="M2277" s="101" t="str">
        <f>VLOOKUP(I2277,Customers[],5,FALSE)</f>
        <v>WholeSales/Contract</v>
      </c>
      <c r="N2277" s="34" t="s">
        <v>10</v>
      </c>
      <c r="O2277" s="106" t="s">
        <v>240</v>
      </c>
      <c r="P2277" s="101" t="str">
        <f>VLOOKUP(O2277,Stock[],2,FALSE)</f>
        <v>သံပုရာအရက်</v>
      </c>
      <c r="Q2277" s="107">
        <f>VLOOKUP(O2277,Stock[],3,FALSE)</f>
        <v>0.64</v>
      </c>
      <c r="R2277" s="107">
        <f>VLOOKUP(O2277,Stock[],4,FALSE)</f>
        <v>14</v>
      </c>
      <c r="S2277" s="106"/>
      <c r="T2277" s="107">
        <f>(DailySales!$S2277/DailySales!$R2277)+DailySales!$U2277</f>
        <v>20</v>
      </c>
      <c r="U2277" s="106">
        <v>20</v>
      </c>
      <c r="V2277" s="108">
        <f>+DailySales!$T2277*DailySales!$R2277</f>
        <v>280</v>
      </c>
      <c r="W2277" s="108">
        <f>+DailySales!$V2277*DailySales!$Q2277</f>
        <v>179.20000000000002</v>
      </c>
      <c r="X2277" s="108">
        <f>VLOOKUP(O2277,Stock[],6,FALSE)</f>
        <v>1330</v>
      </c>
      <c r="Y2277" s="108">
        <f>+DailySales!$V2277*DailySales!$X2277</f>
        <v>372400</v>
      </c>
      <c r="Z2277" s="106"/>
      <c r="AA2277" s="106"/>
      <c r="AB2277" s="106"/>
      <c r="AC2277" s="106"/>
      <c r="AD2277" s="106"/>
      <c r="AE2277" s="109"/>
      <c r="AF2277" s="110"/>
      <c r="AG2277" s="111"/>
      <c r="AH2277" s="38">
        <v>46072</v>
      </c>
      <c r="AI2277" s="111">
        <v>372400</v>
      </c>
      <c r="AJ2277" s="110"/>
      <c r="AK2277" s="111"/>
      <c r="AL2277" s="34"/>
      <c r="AM2277" s="39"/>
      <c r="AN2277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78" spans="1:40" ht="19.5" customHeight="1" x14ac:dyDescent="0.25">
      <c r="A2278" s="101">
        <f t="shared" si="174"/>
        <v>2026</v>
      </c>
      <c r="B2278" s="101">
        <f t="shared" si="175"/>
        <v>1</v>
      </c>
      <c r="C2278" s="25">
        <v>46043</v>
      </c>
      <c r="D2278" s="102">
        <f t="shared" ca="1" si="172"/>
        <v>46097</v>
      </c>
      <c r="E2278" s="102" t="str">
        <f t="shared" ca="1" si="173"/>
        <v>1-Months</v>
      </c>
      <c r="F2278" s="102" t="str">
        <f>VLOOKUP(O2278,Stock[],5,FALSE)</f>
        <v>BE</v>
      </c>
      <c r="G2278" s="103" t="s">
        <v>2723</v>
      </c>
      <c r="H2278" s="104"/>
      <c r="I2278" s="105" t="s">
        <v>180</v>
      </c>
      <c r="J2278" s="101" t="str">
        <f>VLOOKUP(I2278,Customers[],2,FALSE)</f>
        <v>ရွှေမြင်း</v>
      </c>
      <c r="K2278" s="101" t="str">
        <f>VLOOKUP(I2278,Customers[],4,FALSE)</f>
        <v>Meiktila</v>
      </c>
      <c r="L2278" s="101" t="str">
        <f>VLOOKUP(Table85[[#This Row],[CustomerID]],Table!H:K,3,0)</f>
        <v>မိတ္ထီလာ</v>
      </c>
      <c r="M2278" s="101" t="str">
        <f>VLOOKUP(I2278,Customers[],5,FALSE)</f>
        <v>WholeSales/Contract</v>
      </c>
      <c r="N2278" s="34" t="s">
        <v>10</v>
      </c>
      <c r="O2278" s="106" t="s">
        <v>217</v>
      </c>
      <c r="P2278" s="101" t="str">
        <f>VLOOKUP(O2278,Stock[],2,FALSE)</f>
        <v>လိမ္မော်ဖြူ</v>
      </c>
      <c r="Q2278" s="107">
        <f>VLOOKUP(O2278,Stock[],3,FALSE)</f>
        <v>0.64</v>
      </c>
      <c r="R2278" s="107">
        <f>VLOOKUP(O2278,Stock[],4,FALSE)</f>
        <v>24</v>
      </c>
      <c r="S2278" s="106"/>
      <c r="T2278" s="107">
        <f>(DailySales!$S2278/DailySales!$R2278)+DailySales!$U2278</f>
        <v>30</v>
      </c>
      <c r="U2278" s="106">
        <v>30</v>
      </c>
      <c r="V2278" s="108">
        <f>+DailySales!$T2278*DailySales!$R2278</f>
        <v>720</v>
      </c>
      <c r="W2278" s="108">
        <f>+DailySales!$V2278*DailySales!$Q2278</f>
        <v>460.8</v>
      </c>
      <c r="X2278" s="108">
        <f>VLOOKUP(O2278,Stock[],6,FALSE)</f>
        <v>1330</v>
      </c>
      <c r="Y2278" s="108">
        <f>+DailySales!$V2278*DailySales!$X2278</f>
        <v>957600</v>
      </c>
      <c r="Z2278" s="106"/>
      <c r="AA2278" s="106"/>
      <c r="AB2278" s="106"/>
      <c r="AC2278" s="106"/>
      <c r="AD2278" s="106"/>
      <c r="AE2278" s="109"/>
      <c r="AF2278" s="110"/>
      <c r="AG2278" s="111"/>
      <c r="AH2278" s="38">
        <v>46072</v>
      </c>
      <c r="AI2278" s="111">
        <v>957600</v>
      </c>
      <c r="AJ2278" s="110"/>
      <c r="AK2278" s="111"/>
      <c r="AL2278" s="34"/>
      <c r="AM2278" s="39"/>
      <c r="AN2278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79" spans="1:40" ht="19.5" customHeight="1" x14ac:dyDescent="0.25">
      <c r="A2279" s="101">
        <f t="shared" si="174"/>
        <v>2026</v>
      </c>
      <c r="B2279" s="101">
        <f t="shared" si="175"/>
        <v>1</v>
      </c>
      <c r="C2279" s="25">
        <v>46043</v>
      </c>
      <c r="D2279" s="102">
        <f t="shared" ca="1" si="172"/>
        <v>46097</v>
      </c>
      <c r="E2279" s="102" t="str">
        <f t="shared" ca="1" si="173"/>
        <v>1-Months</v>
      </c>
      <c r="F2279" s="102" t="str">
        <f>VLOOKUP(O2279,Stock[],5,FALSE)</f>
        <v>BE</v>
      </c>
      <c r="G2279" s="103" t="s">
        <v>2723</v>
      </c>
      <c r="H2279" s="104"/>
      <c r="I2279" s="105" t="s">
        <v>180</v>
      </c>
      <c r="J2279" s="101" t="str">
        <f>VLOOKUP(I2279,Customers[],2,FALSE)</f>
        <v>ရွှေမြင်း</v>
      </c>
      <c r="K2279" s="101" t="str">
        <f>VLOOKUP(I2279,Customers[],4,FALSE)</f>
        <v>Meiktila</v>
      </c>
      <c r="L2279" s="101" t="str">
        <f>VLOOKUP(Table85[[#This Row],[CustomerID]],Table!H:K,3,0)</f>
        <v>မိတ္ထီလာ</v>
      </c>
      <c r="M2279" s="101" t="str">
        <f>VLOOKUP(I2279,Customers[],5,FALSE)</f>
        <v>WholeSales/Contract</v>
      </c>
      <c r="N2279" s="34" t="s">
        <v>10</v>
      </c>
      <c r="O2279" s="106" t="s">
        <v>209</v>
      </c>
      <c r="P2279" s="101" t="str">
        <f>VLOOKUP(O2279,Stock[],2,FALSE)</f>
        <v>ဇေယျဝတီ Red</v>
      </c>
      <c r="Q2279" s="107">
        <f>VLOOKUP(O2279,Stock[],3,FALSE)</f>
        <v>0.64</v>
      </c>
      <c r="R2279" s="107">
        <f>VLOOKUP(O2279,Stock[],4,FALSE)</f>
        <v>14</v>
      </c>
      <c r="S2279" s="106"/>
      <c r="T2279" s="107">
        <f>(DailySales!$S2279/DailySales!$R2279)+DailySales!$U2279</f>
        <v>10</v>
      </c>
      <c r="U2279" s="106">
        <v>10</v>
      </c>
      <c r="V2279" s="108">
        <f>+DailySales!$T2279*DailySales!$R2279</f>
        <v>140</v>
      </c>
      <c r="W2279" s="108">
        <f>+DailySales!$V2279*DailySales!$Q2279</f>
        <v>89.600000000000009</v>
      </c>
      <c r="X2279" s="108">
        <f>VLOOKUP(O2279,Stock[],6,FALSE)</f>
        <v>1330</v>
      </c>
      <c r="Y2279" s="108">
        <f>+DailySales!$V2279*DailySales!$X2279</f>
        <v>186200</v>
      </c>
      <c r="Z2279" s="106"/>
      <c r="AA2279" s="106"/>
      <c r="AB2279" s="106"/>
      <c r="AC2279" s="106"/>
      <c r="AD2279" s="106"/>
      <c r="AE2279" s="109"/>
      <c r="AF2279" s="110"/>
      <c r="AG2279" s="111"/>
      <c r="AH2279" s="38">
        <v>46072</v>
      </c>
      <c r="AI2279" s="111">
        <v>186200</v>
      </c>
      <c r="AJ2279" s="110"/>
      <c r="AK2279" s="111"/>
      <c r="AL2279" s="34"/>
      <c r="AM2279" s="39"/>
      <c r="AN2279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80" spans="1:40" ht="19.5" customHeight="1" x14ac:dyDescent="0.25">
      <c r="A2280" s="101">
        <f t="shared" si="174"/>
        <v>2026</v>
      </c>
      <c r="B2280" s="101">
        <f t="shared" si="175"/>
        <v>1</v>
      </c>
      <c r="C2280" s="25">
        <v>46043</v>
      </c>
      <c r="D2280" s="102">
        <f t="shared" ca="1" si="172"/>
        <v>46097</v>
      </c>
      <c r="E2280" s="102" t="str">
        <f t="shared" ca="1" si="173"/>
        <v>1-Months</v>
      </c>
      <c r="F2280" s="102" t="str">
        <f>VLOOKUP(O2280,Stock[],5,FALSE)</f>
        <v>BE</v>
      </c>
      <c r="G2280" s="103" t="s">
        <v>2723</v>
      </c>
      <c r="H2280" s="104"/>
      <c r="I2280" s="105" t="s">
        <v>180</v>
      </c>
      <c r="J2280" s="101" t="str">
        <f>VLOOKUP(I2280,Customers[],2,FALSE)</f>
        <v>ရွှေမြင်း</v>
      </c>
      <c r="K2280" s="101" t="str">
        <f>VLOOKUP(I2280,Customers[],4,FALSE)</f>
        <v>Meiktila</v>
      </c>
      <c r="L2280" s="101" t="str">
        <f>VLOOKUP(Table85[[#This Row],[CustomerID]],Table!H:K,3,0)</f>
        <v>မိတ္ထီလာ</v>
      </c>
      <c r="M2280" s="101" t="str">
        <f>VLOOKUP(I2280,Customers[],5,FALSE)</f>
        <v>WholeSales/Contract</v>
      </c>
      <c r="N2280" s="34" t="s">
        <v>10</v>
      </c>
      <c r="O2280" s="106" t="s">
        <v>214</v>
      </c>
      <c r="P2280" s="101" t="str">
        <f>VLOOKUP(O2280,Stock[],2,FALSE)</f>
        <v>ကောင်းကြည်</v>
      </c>
      <c r="Q2280" s="107">
        <f>VLOOKUP(O2280,Stock[],3,FALSE)</f>
        <v>0.64</v>
      </c>
      <c r="R2280" s="107">
        <f>VLOOKUP(O2280,Stock[],4,FALSE)</f>
        <v>14</v>
      </c>
      <c r="S2280" s="106"/>
      <c r="T2280" s="107">
        <f>(DailySales!$S2280/DailySales!$R2280)+DailySales!$U2280</f>
        <v>20</v>
      </c>
      <c r="U2280" s="106">
        <v>20</v>
      </c>
      <c r="V2280" s="108">
        <f>+DailySales!$T2280*DailySales!$R2280</f>
        <v>280</v>
      </c>
      <c r="W2280" s="108">
        <f>+DailySales!$V2280*DailySales!$Q2280</f>
        <v>179.20000000000002</v>
      </c>
      <c r="X2280" s="108">
        <f>VLOOKUP(O2280,Stock[],6,FALSE)</f>
        <v>1330</v>
      </c>
      <c r="Y2280" s="108">
        <f>+DailySales!$V2280*DailySales!$X2280</f>
        <v>372400</v>
      </c>
      <c r="Z2280" s="106"/>
      <c r="AA2280" s="106"/>
      <c r="AB2280" s="106"/>
      <c r="AC2280" s="106"/>
      <c r="AD2280" s="106"/>
      <c r="AE2280" s="109"/>
      <c r="AF2280" s="110"/>
      <c r="AG2280" s="111"/>
      <c r="AH2280" s="38">
        <v>46072</v>
      </c>
      <c r="AI2280" s="111">
        <v>372400</v>
      </c>
      <c r="AJ2280" s="110"/>
      <c r="AK2280" s="111"/>
      <c r="AL2280" s="34"/>
      <c r="AM2280" s="39"/>
      <c r="AN2280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81" spans="1:40" ht="19.5" customHeight="1" x14ac:dyDescent="0.25">
      <c r="A2281" s="101">
        <f t="shared" si="174"/>
        <v>2026</v>
      </c>
      <c r="B2281" s="101">
        <f t="shared" si="175"/>
        <v>1</v>
      </c>
      <c r="C2281" s="25">
        <v>46043</v>
      </c>
      <c r="D2281" s="102">
        <f t="shared" ca="1" si="172"/>
        <v>46097</v>
      </c>
      <c r="E2281" s="102" t="str">
        <f t="shared" ca="1" si="173"/>
        <v>1-Months</v>
      </c>
      <c r="F2281" s="102" t="str">
        <f>VLOOKUP(O2281,Stock[],5,FALSE)</f>
        <v>BE</v>
      </c>
      <c r="G2281" s="103" t="s">
        <v>2723</v>
      </c>
      <c r="H2281" s="104"/>
      <c r="I2281" s="105" t="s">
        <v>180</v>
      </c>
      <c r="J2281" s="101" t="str">
        <f>VLOOKUP(I2281,Customers[],2,FALSE)</f>
        <v>ရွှေမြင်း</v>
      </c>
      <c r="K2281" s="101" t="str">
        <f>VLOOKUP(I2281,Customers[],4,FALSE)</f>
        <v>Meiktila</v>
      </c>
      <c r="L2281" s="101" t="str">
        <f>VLOOKUP(Table85[[#This Row],[CustomerID]],Table!H:K,3,0)</f>
        <v>မိတ္ထီလာ</v>
      </c>
      <c r="M2281" s="101" t="str">
        <f>VLOOKUP(I2281,Customers[],5,FALSE)</f>
        <v>WholeSales/Contract</v>
      </c>
      <c r="N2281" s="34" t="s">
        <v>10</v>
      </c>
      <c r="O2281" s="106" t="s">
        <v>205</v>
      </c>
      <c r="P2281" s="101" t="str">
        <f>VLOOKUP(O2281,Stock[],2,FALSE)</f>
        <v>ကောင်းကြည် ကော် 25%  (1Ltr )</v>
      </c>
      <c r="Q2281" s="107">
        <f>VLOOKUP(O2281,Stock[],3,FALSE)</f>
        <v>1</v>
      </c>
      <c r="R2281" s="107">
        <f>VLOOKUP(O2281,Stock[],4,FALSE)</f>
        <v>12</v>
      </c>
      <c r="S2281" s="106"/>
      <c r="T2281" s="107">
        <f>(DailySales!$S2281/DailySales!$R2281)+DailySales!$U2281</f>
        <v>10</v>
      </c>
      <c r="U2281" s="106">
        <v>10</v>
      </c>
      <c r="V2281" s="108">
        <f>+DailySales!$T2281*DailySales!$R2281</f>
        <v>120</v>
      </c>
      <c r="W2281" s="108">
        <f>+DailySales!$V2281*DailySales!$Q2281</f>
        <v>120</v>
      </c>
      <c r="X2281" s="108">
        <f>VLOOKUP(O2281,Stock[],6,FALSE)</f>
        <v>1530</v>
      </c>
      <c r="Y2281" s="108">
        <f>+DailySales!$V2281*DailySales!$X2281</f>
        <v>183600</v>
      </c>
      <c r="Z2281" s="106"/>
      <c r="AA2281" s="106"/>
      <c r="AB2281" s="106"/>
      <c r="AC2281" s="106"/>
      <c r="AD2281" s="106"/>
      <c r="AE2281" s="109"/>
      <c r="AF2281" s="110"/>
      <c r="AG2281" s="111"/>
      <c r="AH2281" s="38">
        <v>46072</v>
      </c>
      <c r="AI2281" s="111">
        <v>183600</v>
      </c>
      <c r="AJ2281" s="110"/>
      <c r="AK2281" s="111"/>
      <c r="AL2281" s="34"/>
      <c r="AM2281" s="39"/>
      <c r="AN2281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82" spans="1:40" ht="19.5" customHeight="1" x14ac:dyDescent="0.25">
      <c r="A2282" s="101">
        <f t="shared" si="174"/>
        <v>2026</v>
      </c>
      <c r="B2282" s="101">
        <f t="shared" si="175"/>
        <v>1</v>
      </c>
      <c r="C2282" s="25">
        <v>46043</v>
      </c>
      <c r="D2282" s="102">
        <f t="shared" ca="1" si="172"/>
        <v>46097</v>
      </c>
      <c r="E2282" s="102" t="str">
        <f t="shared" ca="1" si="173"/>
        <v>1-Months</v>
      </c>
      <c r="F2282" s="102" t="str">
        <f>VLOOKUP(O2282,Stock[],5,FALSE)</f>
        <v>BE</v>
      </c>
      <c r="G2282" s="103" t="s">
        <v>2724</v>
      </c>
      <c r="H2282" s="104"/>
      <c r="I2282" s="105" t="s">
        <v>180</v>
      </c>
      <c r="J2282" s="101" t="str">
        <f>VLOOKUP(I2282,Customers[],2,FALSE)</f>
        <v>ရွှေမြင်း</v>
      </c>
      <c r="K2282" s="101" t="str">
        <f>VLOOKUP(I2282,Customers[],4,FALSE)</f>
        <v>Meiktila</v>
      </c>
      <c r="L2282" s="101" t="str">
        <f>VLOOKUP(Table85[[#This Row],[CustomerID]],Table!H:K,3,0)</f>
        <v>မိတ္ထီလာ</v>
      </c>
      <c r="M2282" s="101" t="str">
        <f>VLOOKUP(I2282,Customers[],5,FALSE)</f>
        <v>WholeSales/Contract</v>
      </c>
      <c r="N2282" s="34" t="s">
        <v>10</v>
      </c>
      <c r="O2282" s="106" t="s">
        <v>220</v>
      </c>
      <c r="P2282" s="101" t="str">
        <f>VLOOKUP(O2282,Stock[],2,FALSE)</f>
        <v>မြန်မာရှောက်ပျား</v>
      </c>
      <c r="Q2282" s="107">
        <f>VLOOKUP(O2282,Stock[],3,FALSE)</f>
        <v>0.64</v>
      </c>
      <c r="R2282" s="107">
        <f>VLOOKUP(O2282,Stock[],4,FALSE)</f>
        <v>14</v>
      </c>
      <c r="S2282" s="106"/>
      <c r="T2282" s="107">
        <f>(DailySales!$S2282/DailySales!$R2282)+DailySales!$U2282</f>
        <v>30</v>
      </c>
      <c r="U2282" s="106">
        <v>30</v>
      </c>
      <c r="V2282" s="108">
        <f>+DailySales!$T2282*DailySales!$R2282</f>
        <v>420</v>
      </c>
      <c r="W2282" s="108">
        <f>+DailySales!$V2282*DailySales!$Q2282</f>
        <v>268.8</v>
      </c>
      <c r="X2282" s="108">
        <f>VLOOKUP(O2282,Stock[],6,FALSE)</f>
        <v>1370</v>
      </c>
      <c r="Y2282" s="108">
        <f>+DailySales!$V2282*DailySales!$X2282</f>
        <v>575400</v>
      </c>
      <c r="Z2282" s="106"/>
      <c r="AA2282" s="106"/>
      <c r="AB2282" s="106"/>
      <c r="AC2282" s="106"/>
      <c r="AD2282" s="106"/>
      <c r="AE2282" s="109"/>
      <c r="AF2282" s="110"/>
      <c r="AG2282" s="111"/>
      <c r="AH2282" s="38">
        <v>46072</v>
      </c>
      <c r="AI2282" s="111">
        <v>575400</v>
      </c>
      <c r="AJ2282" s="110"/>
      <c r="AK2282" s="111"/>
      <c r="AL2282" s="34"/>
      <c r="AM2282" s="39"/>
      <c r="AN2282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83" spans="1:40" ht="19.5" customHeight="1" x14ac:dyDescent="0.25">
      <c r="A2283" s="101">
        <f t="shared" si="174"/>
        <v>2026</v>
      </c>
      <c r="B2283" s="101">
        <f t="shared" si="175"/>
        <v>1</v>
      </c>
      <c r="C2283" s="25">
        <v>46043</v>
      </c>
      <c r="D2283" s="102">
        <f t="shared" ca="1" si="172"/>
        <v>46097</v>
      </c>
      <c r="E2283" s="102" t="str">
        <f t="shared" ca="1" si="173"/>
        <v>1-Months</v>
      </c>
      <c r="F2283" s="102" t="str">
        <f>VLOOKUP(O2283,Stock[],5,FALSE)</f>
        <v>BE</v>
      </c>
      <c r="G2283" s="103" t="s">
        <v>2724</v>
      </c>
      <c r="H2283" s="104"/>
      <c r="I2283" s="105" t="s">
        <v>180</v>
      </c>
      <c r="J2283" s="101" t="str">
        <f>VLOOKUP(I2283,Customers[],2,FALSE)</f>
        <v>ရွှေမြင်း</v>
      </c>
      <c r="K2283" s="101" t="str">
        <f>VLOOKUP(I2283,Customers[],4,FALSE)</f>
        <v>Meiktila</v>
      </c>
      <c r="L2283" s="101" t="str">
        <f>VLOOKUP(Table85[[#This Row],[CustomerID]],Table!H:K,3,0)</f>
        <v>မိတ္ထီလာ</v>
      </c>
      <c r="M2283" s="101" t="str">
        <f>VLOOKUP(I2283,Customers[],5,FALSE)</f>
        <v>WholeSales/Contract</v>
      </c>
      <c r="N2283" s="34" t="s">
        <v>10</v>
      </c>
      <c r="O2283" s="106" t="s">
        <v>2120</v>
      </c>
      <c r="P2283" s="101" t="str">
        <f>VLOOKUP(O2283,Stock[],2,FALSE)</f>
        <v>ဇေ အရက်သန့်</v>
      </c>
      <c r="Q2283" s="107">
        <f>VLOOKUP(O2283,Stock[],3,FALSE)</f>
        <v>0.64</v>
      </c>
      <c r="R2283" s="107">
        <f>VLOOKUP(O2283,Stock[],4,FALSE)</f>
        <v>14</v>
      </c>
      <c r="S2283" s="106"/>
      <c r="T2283" s="107">
        <f>(DailySales!$S2283/DailySales!$R2283)+DailySales!$U2283</f>
        <v>10</v>
      </c>
      <c r="U2283" s="106">
        <v>10</v>
      </c>
      <c r="V2283" s="108">
        <f>+DailySales!$T2283*DailySales!$R2283</f>
        <v>140</v>
      </c>
      <c r="W2283" s="108">
        <f>+DailySales!$V2283*DailySales!$Q2283</f>
        <v>89.600000000000009</v>
      </c>
      <c r="X2283" s="108">
        <f>VLOOKUP(O2283,Stock[],6,FALSE)</f>
        <v>1380</v>
      </c>
      <c r="Y2283" s="108">
        <f>+DailySales!$V2283*DailySales!$X2283</f>
        <v>193200</v>
      </c>
      <c r="Z2283" s="106"/>
      <c r="AA2283" s="106"/>
      <c r="AB2283" s="106"/>
      <c r="AC2283" s="106"/>
      <c r="AD2283" s="106"/>
      <c r="AE2283" s="109"/>
      <c r="AF2283" s="110"/>
      <c r="AG2283" s="111"/>
      <c r="AH2283" s="38">
        <v>46072</v>
      </c>
      <c r="AI2283" s="111">
        <v>193200</v>
      </c>
      <c r="AJ2283" s="110"/>
      <c r="AK2283" s="111"/>
      <c r="AL2283" s="34"/>
      <c r="AM2283" s="39"/>
      <c r="AN2283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84" spans="1:40" ht="19.5" customHeight="1" x14ac:dyDescent="0.25">
      <c r="A2284" s="101">
        <f t="shared" si="174"/>
        <v>2026</v>
      </c>
      <c r="B2284" s="101">
        <f t="shared" si="175"/>
        <v>1</v>
      </c>
      <c r="C2284" s="25">
        <v>46043</v>
      </c>
      <c r="D2284" s="102">
        <f t="shared" ca="1" si="172"/>
        <v>46097</v>
      </c>
      <c r="E2284" s="102" t="str">
        <f t="shared" ca="1" si="173"/>
        <v>1-Months</v>
      </c>
      <c r="F2284" s="102" t="str">
        <f>VLOOKUP(O2284,Stock[],5,FALSE)</f>
        <v>BE</v>
      </c>
      <c r="G2284" s="103" t="s">
        <v>2724</v>
      </c>
      <c r="H2284" s="104"/>
      <c r="I2284" s="105" t="s">
        <v>180</v>
      </c>
      <c r="J2284" s="101" t="str">
        <f>VLOOKUP(I2284,Customers[],2,FALSE)</f>
        <v>ရွှေမြင်း</v>
      </c>
      <c r="K2284" s="101" t="str">
        <f>VLOOKUP(I2284,Customers[],4,FALSE)</f>
        <v>Meiktila</v>
      </c>
      <c r="L2284" s="101" t="str">
        <f>VLOOKUP(Table85[[#This Row],[CustomerID]],Table!H:K,3,0)</f>
        <v>မိတ္ထီလာ</v>
      </c>
      <c r="M2284" s="101" t="str">
        <f>VLOOKUP(I2284,Customers[],5,FALSE)</f>
        <v>WholeSales/Contract</v>
      </c>
      <c r="N2284" s="34" t="s">
        <v>10</v>
      </c>
      <c r="O2284" s="106" t="s">
        <v>209</v>
      </c>
      <c r="P2284" s="101" t="str">
        <f>VLOOKUP(O2284,Stock[],2,FALSE)</f>
        <v>ဇေယျဝတီ Red</v>
      </c>
      <c r="Q2284" s="107">
        <f>VLOOKUP(O2284,Stock[],3,FALSE)</f>
        <v>0.64</v>
      </c>
      <c r="R2284" s="107">
        <f>VLOOKUP(O2284,Stock[],4,FALSE)</f>
        <v>14</v>
      </c>
      <c r="S2284" s="106"/>
      <c r="T2284" s="107">
        <f>(DailySales!$S2284/DailySales!$R2284)+DailySales!$U2284</f>
        <v>20</v>
      </c>
      <c r="U2284" s="106">
        <v>20</v>
      </c>
      <c r="V2284" s="108">
        <f>+DailySales!$T2284*DailySales!$R2284</f>
        <v>280</v>
      </c>
      <c r="W2284" s="108">
        <f>+DailySales!$V2284*DailySales!$Q2284</f>
        <v>179.20000000000002</v>
      </c>
      <c r="X2284" s="108">
        <f>VLOOKUP(O2284,Stock[],6,FALSE)</f>
        <v>1330</v>
      </c>
      <c r="Y2284" s="108">
        <f>+DailySales!$V2284*DailySales!$X2284</f>
        <v>372400</v>
      </c>
      <c r="Z2284" s="106"/>
      <c r="AA2284" s="106"/>
      <c r="AB2284" s="106"/>
      <c r="AC2284" s="106"/>
      <c r="AD2284" s="106"/>
      <c r="AE2284" s="109"/>
      <c r="AF2284" s="110"/>
      <c r="AG2284" s="111"/>
      <c r="AH2284" s="38">
        <v>46072</v>
      </c>
      <c r="AI2284" s="111">
        <v>372400</v>
      </c>
      <c r="AJ2284" s="110"/>
      <c r="AK2284" s="111"/>
      <c r="AL2284" s="34"/>
      <c r="AM2284" s="39"/>
      <c r="AN2284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85" spans="1:40" ht="19.5" customHeight="1" x14ac:dyDescent="0.25">
      <c r="A2285" s="101">
        <f t="shared" si="174"/>
        <v>2026</v>
      </c>
      <c r="B2285" s="101">
        <f t="shared" si="175"/>
        <v>1</v>
      </c>
      <c r="C2285" s="25">
        <v>46043</v>
      </c>
      <c r="D2285" s="102">
        <f t="shared" ca="1" si="172"/>
        <v>46097</v>
      </c>
      <c r="E2285" s="102" t="str">
        <f t="shared" ca="1" si="173"/>
        <v>1-Months</v>
      </c>
      <c r="F2285" s="102" t="str">
        <f>VLOOKUP(O2285,Stock[],5,FALSE)</f>
        <v>BE</v>
      </c>
      <c r="G2285" s="103" t="s">
        <v>2724</v>
      </c>
      <c r="H2285" s="104"/>
      <c r="I2285" s="105" t="s">
        <v>180</v>
      </c>
      <c r="J2285" s="101" t="str">
        <f>VLOOKUP(I2285,Customers[],2,FALSE)</f>
        <v>ရွှေမြင်း</v>
      </c>
      <c r="K2285" s="101" t="str">
        <f>VLOOKUP(I2285,Customers[],4,FALSE)</f>
        <v>Meiktila</v>
      </c>
      <c r="L2285" s="101" t="str">
        <f>VLOOKUP(Table85[[#This Row],[CustomerID]],Table!H:K,3,0)</f>
        <v>မိတ္ထီလာ</v>
      </c>
      <c r="M2285" s="101" t="str">
        <f>VLOOKUP(I2285,Customers[],5,FALSE)</f>
        <v>WholeSales/Contract</v>
      </c>
      <c r="N2285" s="34" t="s">
        <v>10</v>
      </c>
      <c r="O2285" s="106" t="s">
        <v>214</v>
      </c>
      <c r="P2285" s="101" t="str">
        <f>VLOOKUP(O2285,Stock[],2,FALSE)</f>
        <v>ကောင်းကြည်</v>
      </c>
      <c r="Q2285" s="107">
        <f>VLOOKUP(O2285,Stock[],3,FALSE)</f>
        <v>0.64</v>
      </c>
      <c r="R2285" s="107">
        <f>VLOOKUP(O2285,Stock[],4,FALSE)</f>
        <v>14</v>
      </c>
      <c r="S2285" s="106"/>
      <c r="T2285" s="107">
        <f>(DailySales!$S2285/DailySales!$R2285)+DailySales!$U2285</f>
        <v>20</v>
      </c>
      <c r="U2285" s="106">
        <v>20</v>
      </c>
      <c r="V2285" s="108">
        <f>+DailySales!$T2285*DailySales!$R2285</f>
        <v>280</v>
      </c>
      <c r="W2285" s="108">
        <f>+DailySales!$V2285*DailySales!$Q2285</f>
        <v>179.20000000000002</v>
      </c>
      <c r="X2285" s="108">
        <f>VLOOKUP(O2285,Stock[],6,FALSE)</f>
        <v>1330</v>
      </c>
      <c r="Y2285" s="108">
        <f>+DailySales!$V2285*DailySales!$X2285</f>
        <v>372400</v>
      </c>
      <c r="Z2285" s="106"/>
      <c r="AA2285" s="106"/>
      <c r="AB2285" s="106"/>
      <c r="AC2285" s="106"/>
      <c r="AD2285" s="106"/>
      <c r="AE2285" s="109"/>
      <c r="AF2285" s="110"/>
      <c r="AG2285" s="111"/>
      <c r="AH2285" s="38">
        <v>46072</v>
      </c>
      <c r="AI2285" s="111">
        <v>372400</v>
      </c>
      <c r="AJ2285" s="110"/>
      <c r="AK2285" s="111"/>
      <c r="AL2285" s="34"/>
      <c r="AM2285" s="39"/>
      <c r="AN2285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86" spans="1:40" ht="19.5" customHeight="1" x14ac:dyDescent="0.25">
      <c r="A2286" s="101">
        <f t="shared" si="174"/>
        <v>2026</v>
      </c>
      <c r="B2286" s="101">
        <f t="shared" si="175"/>
        <v>1</v>
      </c>
      <c r="C2286" s="25">
        <v>46043</v>
      </c>
      <c r="D2286" s="102">
        <f t="shared" ca="1" si="172"/>
        <v>46097</v>
      </c>
      <c r="E2286" s="102" t="str">
        <f t="shared" ca="1" si="173"/>
        <v>1-Months</v>
      </c>
      <c r="F2286" s="102" t="str">
        <f>VLOOKUP(O2286,Stock[],5,FALSE)</f>
        <v>BE</v>
      </c>
      <c r="G2286" s="103" t="s">
        <v>2725</v>
      </c>
      <c r="H2286" s="104"/>
      <c r="I2286" s="105" t="s">
        <v>180</v>
      </c>
      <c r="J2286" s="101" t="str">
        <f>VLOOKUP(I2286,Customers[],2,FALSE)</f>
        <v>ရွှေမြင်း</v>
      </c>
      <c r="K2286" s="101" t="str">
        <f>VLOOKUP(I2286,Customers[],4,FALSE)</f>
        <v>Meiktila</v>
      </c>
      <c r="L2286" s="101" t="str">
        <f>VLOOKUP(Table85[[#This Row],[CustomerID]],Table!H:K,3,0)</f>
        <v>မိတ္ထီလာ</v>
      </c>
      <c r="M2286" s="101" t="str">
        <f>VLOOKUP(I2286,Customers[],5,FALSE)</f>
        <v>WholeSales/Contract</v>
      </c>
      <c r="N2286" s="34" t="s">
        <v>10</v>
      </c>
      <c r="O2286" s="106" t="s">
        <v>220</v>
      </c>
      <c r="P2286" s="101" t="str">
        <f>VLOOKUP(O2286,Stock[],2,FALSE)</f>
        <v>မြန်မာရှောက်ပျား</v>
      </c>
      <c r="Q2286" s="107">
        <f>VLOOKUP(O2286,Stock[],3,FALSE)</f>
        <v>0.64</v>
      </c>
      <c r="R2286" s="107">
        <f>VLOOKUP(O2286,Stock[],4,FALSE)</f>
        <v>14</v>
      </c>
      <c r="S2286" s="106"/>
      <c r="T2286" s="107">
        <f>(DailySales!$S2286/DailySales!$R2286)+DailySales!$U2286</f>
        <v>20</v>
      </c>
      <c r="U2286" s="106">
        <v>20</v>
      </c>
      <c r="V2286" s="108">
        <f>+DailySales!$T2286*DailySales!$R2286</f>
        <v>280</v>
      </c>
      <c r="W2286" s="108">
        <f>+DailySales!$V2286*DailySales!$Q2286</f>
        <v>179.20000000000002</v>
      </c>
      <c r="X2286" s="108">
        <f>VLOOKUP(O2286,Stock[],6,FALSE)</f>
        <v>1370</v>
      </c>
      <c r="Y2286" s="108">
        <f>+DailySales!$V2286*DailySales!$X2286</f>
        <v>383600</v>
      </c>
      <c r="Z2286" s="106"/>
      <c r="AA2286" s="106"/>
      <c r="AB2286" s="106"/>
      <c r="AC2286" s="106"/>
      <c r="AD2286" s="106"/>
      <c r="AE2286" s="109"/>
      <c r="AF2286" s="110"/>
      <c r="AG2286" s="111"/>
      <c r="AH2286" s="38">
        <v>46072</v>
      </c>
      <c r="AI2286" s="111">
        <v>383600</v>
      </c>
      <c r="AJ2286" s="110"/>
      <c r="AK2286" s="111"/>
      <c r="AL2286" s="34"/>
      <c r="AM2286" s="39"/>
      <c r="AN2286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87" spans="1:40" ht="19.5" customHeight="1" x14ac:dyDescent="0.25">
      <c r="A2287" s="101">
        <f t="shared" si="174"/>
        <v>2026</v>
      </c>
      <c r="B2287" s="101">
        <f t="shared" si="175"/>
        <v>1</v>
      </c>
      <c r="C2287" s="25">
        <v>46043</v>
      </c>
      <c r="D2287" s="102">
        <f t="shared" ca="1" si="172"/>
        <v>46097</v>
      </c>
      <c r="E2287" s="102" t="str">
        <f t="shared" ca="1" si="173"/>
        <v>1-Months</v>
      </c>
      <c r="F2287" s="102" t="str">
        <f>VLOOKUP(O2287,Stock[],5,FALSE)</f>
        <v>BE</v>
      </c>
      <c r="G2287" s="103" t="s">
        <v>2725</v>
      </c>
      <c r="H2287" s="104"/>
      <c r="I2287" s="105" t="s">
        <v>180</v>
      </c>
      <c r="J2287" s="101" t="str">
        <f>VLOOKUP(I2287,Customers[],2,FALSE)</f>
        <v>ရွှေမြင်း</v>
      </c>
      <c r="K2287" s="101" t="str">
        <f>VLOOKUP(I2287,Customers[],4,FALSE)</f>
        <v>Meiktila</v>
      </c>
      <c r="L2287" s="101" t="str">
        <f>VLOOKUP(Table85[[#This Row],[CustomerID]],Table!H:K,3,0)</f>
        <v>မိတ္ထီလာ</v>
      </c>
      <c r="M2287" s="101" t="str">
        <f>VLOOKUP(I2287,Customers[],5,FALSE)</f>
        <v>WholeSales/Contract</v>
      </c>
      <c r="N2287" s="34" t="s">
        <v>10</v>
      </c>
      <c r="O2287" s="106" t="s">
        <v>2120</v>
      </c>
      <c r="P2287" s="101" t="str">
        <f>VLOOKUP(O2287,Stock[],2,FALSE)</f>
        <v>ဇေ အရက်သန့်</v>
      </c>
      <c r="Q2287" s="107">
        <f>VLOOKUP(O2287,Stock[],3,FALSE)</f>
        <v>0.64</v>
      </c>
      <c r="R2287" s="107">
        <f>VLOOKUP(O2287,Stock[],4,FALSE)</f>
        <v>14</v>
      </c>
      <c r="S2287" s="106"/>
      <c r="T2287" s="107">
        <f>(DailySales!$S2287/DailySales!$R2287)+DailySales!$U2287</f>
        <v>10</v>
      </c>
      <c r="U2287" s="106">
        <v>10</v>
      </c>
      <c r="V2287" s="108">
        <f>+DailySales!$T2287*DailySales!$R2287</f>
        <v>140</v>
      </c>
      <c r="W2287" s="108">
        <f>+DailySales!$V2287*DailySales!$Q2287</f>
        <v>89.600000000000009</v>
      </c>
      <c r="X2287" s="108">
        <f>VLOOKUP(O2287,Stock[],6,FALSE)</f>
        <v>1380</v>
      </c>
      <c r="Y2287" s="108">
        <f>+DailySales!$V2287*DailySales!$X2287</f>
        <v>193200</v>
      </c>
      <c r="Z2287" s="106"/>
      <c r="AA2287" s="106"/>
      <c r="AB2287" s="106"/>
      <c r="AC2287" s="106"/>
      <c r="AD2287" s="106"/>
      <c r="AE2287" s="109"/>
      <c r="AF2287" s="110"/>
      <c r="AG2287" s="111"/>
      <c r="AH2287" s="38">
        <v>46072</v>
      </c>
      <c r="AI2287" s="111">
        <v>193200</v>
      </c>
      <c r="AJ2287" s="110"/>
      <c r="AK2287" s="111"/>
      <c r="AL2287" s="34"/>
      <c r="AM2287" s="39"/>
      <c r="AN2287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88" spans="1:40" ht="19.5" customHeight="1" x14ac:dyDescent="0.25">
      <c r="A2288" s="101">
        <f t="shared" si="174"/>
        <v>2026</v>
      </c>
      <c r="B2288" s="101">
        <f t="shared" si="175"/>
        <v>1</v>
      </c>
      <c r="C2288" s="25">
        <v>46043</v>
      </c>
      <c r="D2288" s="102">
        <f t="shared" ca="1" si="172"/>
        <v>46097</v>
      </c>
      <c r="E2288" s="102" t="str">
        <f t="shared" ca="1" si="173"/>
        <v>1-Months</v>
      </c>
      <c r="F2288" s="102" t="str">
        <f>VLOOKUP(O2288,Stock[],5,FALSE)</f>
        <v>BE</v>
      </c>
      <c r="G2288" s="103" t="s">
        <v>2725</v>
      </c>
      <c r="H2288" s="104"/>
      <c r="I2288" s="105" t="s">
        <v>180</v>
      </c>
      <c r="J2288" s="101" t="str">
        <f>VLOOKUP(I2288,Customers[],2,FALSE)</f>
        <v>ရွှေမြင်း</v>
      </c>
      <c r="K2288" s="101" t="str">
        <f>VLOOKUP(I2288,Customers[],4,FALSE)</f>
        <v>Meiktila</v>
      </c>
      <c r="L2288" s="101" t="str">
        <f>VLOOKUP(Table85[[#This Row],[CustomerID]],Table!H:K,3,0)</f>
        <v>မိတ္ထီလာ</v>
      </c>
      <c r="M2288" s="101" t="str">
        <f>VLOOKUP(I2288,Customers[],5,FALSE)</f>
        <v>WholeSales/Contract</v>
      </c>
      <c r="N2288" s="34" t="s">
        <v>10</v>
      </c>
      <c r="O2288" s="106" t="s">
        <v>218</v>
      </c>
      <c r="P2288" s="101" t="str">
        <f>VLOOKUP(O2288,Stock[],2,FALSE)</f>
        <v>Black Cat</v>
      </c>
      <c r="Q2288" s="107">
        <f>VLOOKUP(O2288,Stock[],3,FALSE)</f>
        <v>0.64</v>
      </c>
      <c r="R2288" s="107">
        <f>VLOOKUP(O2288,Stock[],4,FALSE)</f>
        <v>24</v>
      </c>
      <c r="S2288" s="106"/>
      <c r="T2288" s="107">
        <f>(DailySales!$S2288/DailySales!$R2288)+DailySales!$U2288</f>
        <v>5</v>
      </c>
      <c r="U2288" s="106">
        <v>5</v>
      </c>
      <c r="V2288" s="108">
        <f>+DailySales!$T2288*DailySales!$R2288</f>
        <v>120</v>
      </c>
      <c r="W2288" s="108">
        <f>+DailySales!$V2288*DailySales!$Q2288</f>
        <v>76.8</v>
      </c>
      <c r="X2288" s="108">
        <f>VLOOKUP(O2288,Stock[],6,FALSE)</f>
        <v>1330</v>
      </c>
      <c r="Y2288" s="108">
        <f>+DailySales!$V2288*DailySales!$X2288</f>
        <v>159600</v>
      </c>
      <c r="Z2288" s="106"/>
      <c r="AA2288" s="106"/>
      <c r="AB2288" s="106"/>
      <c r="AC2288" s="106"/>
      <c r="AD2288" s="106"/>
      <c r="AE2288" s="109"/>
      <c r="AF2288" s="110"/>
      <c r="AG2288" s="111"/>
      <c r="AH2288" s="38">
        <v>46072</v>
      </c>
      <c r="AI2288" s="111">
        <v>159600</v>
      </c>
      <c r="AJ2288" s="110"/>
      <c r="AK2288" s="111"/>
      <c r="AL2288" s="34"/>
      <c r="AM2288" s="39"/>
      <c r="AN2288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89" spans="1:40" ht="19.5" customHeight="1" x14ac:dyDescent="0.25">
      <c r="A2289" s="101">
        <f t="shared" si="174"/>
        <v>2026</v>
      </c>
      <c r="B2289" s="101">
        <f t="shared" si="175"/>
        <v>1</v>
      </c>
      <c r="C2289" s="25">
        <v>46043</v>
      </c>
      <c r="D2289" s="102">
        <f t="shared" ca="1" si="172"/>
        <v>46097</v>
      </c>
      <c r="E2289" s="102" t="str">
        <f t="shared" ca="1" si="173"/>
        <v>1-Months</v>
      </c>
      <c r="F2289" s="102" t="str">
        <f>VLOOKUP(O2289,Stock[],5,FALSE)</f>
        <v>BE</v>
      </c>
      <c r="G2289" s="103" t="s">
        <v>2725</v>
      </c>
      <c r="H2289" s="104"/>
      <c r="I2289" s="105" t="s">
        <v>180</v>
      </c>
      <c r="J2289" s="101" t="str">
        <f>VLOOKUP(I2289,Customers[],2,FALSE)</f>
        <v>ရွှေမြင်း</v>
      </c>
      <c r="K2289" s="101" t="str">
        <f>VLOOKUP(I2289,Customers[],4,FALSE)</f>
        <v>Meiktila</v>
      </c>
      <c r="L2289" s="101" t="str">
        <f>VLOOKUP(Table85[[#This Row],[CustomerID]],Table!H:K,3,0)</f>
        <v>မိတ္ထီလာ</v>
      </c>
      <c r="M2289" s="101" t="str">
        <f>VLOOKUP(I2289,Customers[],5,FALSE)</f>
        <v>WholeSales/Contract</v>
      </c>
      <c r="N2289" s="34" t="s">
        <v>10</v>
      </c>
      <c r="O2289" s="106" t="s">
        <v>214</v>
      </c>
      <c r="P2289" s="101" t="str">
        <f>VLOOKUP(O2289,Stock[],2,FALSE)</f>
        <v>ကောင်းကြည်</v>
      </c>
      <c r="Q2289" s="107">
        <f>VLOOKUP(O2289,Stock[],3,FALSE)</f>
        <v>0.64</v>
      </c>
      <c r="R2289" s="107">
        <f>VLOOKUP(O2289,Stock[],4,FALSE)</f>
        <v>14</v>
      </c>
      <c r="S2289" s="106"/>
      <c r="T2289" s="107">
        <f>(DailySales!$S2289/DailySales!$R2289)+DailySales!$U2289</f>
        <v>30</v>
      </c>
      <c r="U2289" s="106">
        <v>30</v>
      </c>
      <c r="V2289" s="108">
        <f>+DailySales!$T2289*DailySales!$R2289</f>
        <v>420</v>
      </c>
      <c r="W2289" s="108">
        <f>+DailySales!$V2289*DailySales!$Q2289</f>
        <v>268.8</v>
      </c>
      <c r="X2289" s="108">
        <f>VLOOKUP(O2289,Stock[],6,FALSE)</f>
        <v>1330</v>
      </c>
      <c r="Y2289" s="108">
        <f>+DailySales!$V2289*DailySales!$X2289</f>
        <v>558600</v>
      </c>
      <c r="Z2289" s="106"/>
      <c r="AA2289" s="106"/>
      <c r="AB2289" s="106"/>
      <c r="AC2289" s="106"/>
      <c r="AD2289" s="106"/>
      <c r="AE2289" s="109"/>
      <c r="AF2289" s="110"/>
      <c r="AG2289" s="111"/>
      <c r="AH2289" s="38">
        <v>46072</v>
      </c>
      <c r="AI2289" s="111">
        <v>558600</v>
      </c>
      <c r="AJ2289" s="110"/>
      <c r="AK2289" s="111"/>
      <c r="AL2289" s="34"/>
      <c r="AM2289" s="39"/>
      <c r="AN2289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90" spans="1:40" ht="19.5" customHeight="1" x14ac:dyDescent="0.25">
      <c r="A2290" s="101">
        <f t="shared" si="174"/>
        <v>2026</v>
      </c>
      <c r="B2290" s="101">
        <f t="shared" si="175"/>
        <v>1</v>
      </c>
      <c r="C2290" s="25">
        <v>46043</v>
      </c>
      <c r="D2290" s="102">
        <f t="shared" ca="1" si="172"/>
        <v>46097</v>
      </c>
      <c r="E2290" s="102" t="str">
        <f t="shared" ca="1" si="173"/>
        <v>1-Months</v>
      </c>
      <c r="F2290" s="102" t="str">
        <f>VLOOKUP(O2290,Stock[],5,FALSE)</f>
        <v>Whisky</v>
      </c>
      <c r="G2290" s="103" t="s">
        <v>2726</v>
      </c>
      <c r="H2290" s="104"/>
      <c r="I2290" s="105" t="s">
        <v>233</v>
      </c>
      <c r="J2290" s="101" t="str">
        <f>VLOOKUP(I2290,Customers[],2,FALSE)</f>
        <v>ဦးဝင်းနိုင်</v>
      </c>
      <c r="K2290" s="101" t="str">
        <f>VLOOKUP(I2290,Customers[],4,FALSE)</f>
        <v>Wandwin</v>
      </c>
      <c r="L2290" s="101" t="str">
        <f>VLOOKUP(Table85[[#This Row],[CustomerID]],Table!H:K,3,0)</f>
        <v>လျှော်ပင်</v>
      </c>
      <c r="M2290" s="101" t="str">
        <f>VLOOKUP(I2290,Customers[],5,FALSE)</f>
        <v>WholeSales/Contract</v>
      </c>
      <c r="N2290" s="34" t="s">
        <v>10</v>
      </c>
      <c r="O2290" s="106" t="s">
        <v>2113</v>
      </c>
      <c r="P2290" s="101" t="str">
        <f>VLOOKUP(O2290,Stock[],2,FALSE)</f>
        <v>Ngwe Taung 700ml</v>
      </c>
      <c r="Q2290" s="107">
        <f>VLOOKUP(O2290,Stock[],3,FALSE)</f>
        <v>0.7</v>
      </c>
      <c r="R2290" s="107">
        <f>VLOOKUP(O2290,Stock[],4,FALSE)</f>
        <v>12</v>
      </c>
      <c r="S2290" s="106"/>
      <c r="T2290" s="107">
        <f>(DailySales!$S2290/DailySales!$R2290)+DailySales!$U2290</f>
        <v>1</v>
      </c>
      <c r="U2290" s="106">
        <v>1</v>
      </c>
      <c r="V2290" s="108">
        <f>+DailySales!$T2290*DailySales!$R2290</f>
        <v>12</v>
      </c>
      <c r="W2290" s="108">
        <f>+DailySales!$V2290*DailySales!$Q2290</f>
        <v>8.3999999999999986</v>
      </c>
      <c r="X2290" s="108">
        <f>VLOOKUP(O2290,Stock[],6,FALSE)</f>
        <v>4700</v>
      </c>
      <c r="Y2290" s="108">
        <f>+DailySales!$V2290*DailySales!$X2290</f>
        <v>56400</v>
      </c>
      <c r="Z2290" s="106"/>
      <c r="AA2290" s="106"/>
      <c r="AB2290" s="106"/>
      <c r="AC2290" s="106"/>
      <c r="AD2290" s="106"/>
      <c r="AE2290" s="109"/>
      <c r="AF2290" s="87">
        <v>46043</v>
      </c>
      <c r="AG2290" s="111">
        <v>56400</v>
      </c>
      <c r="AH2290" s="110"/>
      <c r="AI2290" s="111"/>
      <c r="AJ2290" s="110"/>
      <c r="AK2290" s="111"/>
      <c r="AL2290" s="34"/>
      <c r="AM2290" s="39"/>
      <c r="AN2290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91" spans="1:40" ht="19.5" customHeight="1" x14ac:dyDescent="0.25">
      <c r="A2291" s="101">
        <f t="shared" si="174"/>
        <v>2026</v>
      </c>
      <c r="B2291" s="101">
        <f t="shared" si="175"/>
        <v>1</v>
      </c>
      <c r="C2291" s="25">
        <v>46043</v>
      </c>
      <c r="D2291" s="102">
        <f t="shared" ca="1" si="172"/>
        <v>46097</v>
      </c>
      <c r="E2291" s="102" t="str">
        <f t="shared" ca="1" si="173"/>
        <v>1-Months</v>
      </c>
      <c r="F2291" s="102" t="str">
        <f>VLOOKUP(O2291,Stock[],5,FALSE)</f>
        <v>Whisky</v>
      </c>
      <c r="G2291" s="103" t="s">
        <v>2727</v>
      </c>
      <c r="H2291" s="104"/>
      <c r="I2291" s="105" t="s">
        <v>625</v>
      </c>
      <c r="J2291" s="101" t="str">
        <f>VLOOKUP(I2291,Customers[],2,FALSE)</f>
        <v>စိန်ခြယ်</v>
      </c>
      <c r="K2291" s="101" t="str">
        <f>VLOOKUP(I2291,Customers[],4,FALSE)</f>
        <v>Meiktila</v>
      </c>
      <c r="L2291" s="101" t="str">
        <f>VLOOKUP(Table85[[#This Row],[CustomerID]],Table!H:K,3,0)</f>
        <v>ညောင်အိုင့်</v>
      </c>
      <c r="M2291" s="101" t="str">
        <f>VLOOKUP(I2291,Customers[],5,FALSE)</f>
        <v>Van-2</v>
      </c>
      <c r="N2291" s="34" t="s">
        <v>10</v>
      </c>
      <c r="O2291" s="106" t="s">
        <v>2113</v>
      </c>
      <c r="P2291" s="101" t="str">
        <f>VLOOKUP(O2291,Stock[],2,FALSE)</f>
        <v>Ngwe Taung 700ml</v>
      </c>
      <c r="Q2291" s="107">
        <f>VLOOKUP(O2291,Stock[],3,FALSE)</f>
        <v>0.7</v>
      </c>
      <c r="R2291" s="107">
        <f>VLOOKUP(O2291,Stock[],4,FALSE)</f>
        <v>12</v>
      </c>
      <c r="S2291" s="106"/>
      <c r="T2291" s="107">
        <f>(DailySales!$S2291/DailySales!$R2291)+DailySales!$U2291</f>
        <v>1</v>
      </c>
      <c r="U2291" s="106">
        <v>1</v>
      </c>
      <c r="V2291" s="108">
        <f>+DailySales!$T2291*DailySales!$R2291</f>
        <v>12</v>
      </c>
      <c r="W2291" s="108">
        <f>+DailySales!$V2291*DailySales!$Q2291</f>
        <v>8.3999999999999986</v>
      </c>
      <c r="X2291" s="108">
        <f>VLOOKUP(O2291,Stock[],6,FALSE)</f>
        <v>4700</v>
      </c>
      <c r="Y2291" s="108">
        <f>+DailySales!$V2291*DailySales!$X2291</f>
        <v>56400</v>
      </c>
      <c r="Z2291" s="106"/>
      <c r="AA2291" s="106"/>
      <c r="AB2291" s="106"/>
      <c r="AC2291" s="106"/>
      <c r="AD2291" s="106"/>
      <c r="AE2291" s="109"/>
      <c r="AF2291" s="110">
        <v>46048</v>
      </c>
      <c r="AG2291" s="111">
        <v>56400</v>
      </c>
      <c r="AH2291" s="110"/>
      <c r="AI2291" s="111"/>
      <c r="AJ2291" s="110"/>
      <c r="AK2291" s="111"/>
      <c r="AL2291" s="34"/>
      <c r="AM2291" s="39"/>
      <c r="AN2291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92" spans="1:40" ht="19.5" customHeight="1" x14ac:dyDescent="0.25">
      <c r="A2292" s="101">
        <f t="shared" si="174"/>
        <v>2026</v>
      </c>
      <c r="B2292" s="101">
        <f t="shared" si="175"/>
        <v>1</v>
      </c>
      <c r="C2292" s="25">
        <v>46044</v>
      </c>
      <c r="D2292" s="102">
        <f t="shared" ca="1" si="172"/>
        <v>46097</v>
      </c>
      <c r="E2292" s="102" t="str">
        <f t="shared" ca="1" si="173"/>
        <v>1-Months</v>
      </c>
      <c r="F2292" s="102" t="str">
        <f>VLOOKUP(O2292,Stock[],5,FALSE)</f>
        <v>BE</v>
      </c>
      <c r="G2292" s="103" t="s">
        <v>2728</v>
      </c>
      <c r="H2292" s="104" t="s">
        <v>283</v>
      </c>
      <c r="I2292" s="105" t="s">
        <v>747</v>
      </c>
      <c r="J2292" s="101" t="str">
        <f>VLOOKUP(I2292,Customers[],2,FALSE)</f>
        <v>မေနှင်းဖြူ</v>
      </c>
      <c r="K2292" s="101" t="str">
        <f>VLOOKUP(I2292,Customers[],4,FALSE)</f>
        <v>Pyawbwe</v>
      </c>
      <c r="L2292" s="101" t="str">
        <f>VLOOKUP(Table85[[#This Row],[CustomerID]],Table!H:K,3,0)</f>
        <v>၇မိုင်</v>
      </c>
      <c r="M2292" s="101" t="str">
        <f>VLOOKUP(I2292,Customers[],5,FALSE)</f>
        <v>Van-1</v>
      </c>
      <c r="N2292" s="34" t="s">
        <v>9</v>
      </c>
      <c r="O2292" s="106" t="s">
        <v>217</v>
      </c>
      <c r="P2292" s="101" t="str">
        <f>VLOOKUP(O2292,Stock[],2,FALSE)</f>
        <v>လိမ္မော်ဖြူ</v>
      </c>
      <c r="Q2292" s="107">
        <f>VLOOKUP(O2292,Stock[],3,FALSE)</f>
        <v>0.64</v>
      </c>
      <c r="R2292" s="107">
        <f>VLOOKUP(O2292,Stock[],4,FALSE)</f>
        <v>24</v>
      </c>
      <c r="S2292" s="106"/>
      <c r="T2292" s="107">
        <f>(DailySales!$S2292/DailySales!$R2292)+DailySales!$U2292</f>
        <v>30</v>
      </c>
      <c r="U2292" s="106">
        <v>30</v>
      </c>
      <c r="V2292" s="108">
        <f>+DailySales!$T2292*DailySales!$R2292</f>
        <v>720</v>
      </c>
      <c r="W2292" s="108">
        <f>+DailySales!$V2292*DailySales!$Q2292</f>
        <v>460.8</v>
      </c>
      <c r="X2292" s="108">
        <f>VLOOKUP(O2292,Stock[],6,FALSE)</f>
        <v>1330</v>
      </c>
      <c r="Y2292" s="108">
        <f>+DailySales!$V2292*DailySales!$X2292</f>
        <v>957600</v>
      </c>
      <c r="Z2292" s="106"/>
      <c r="AA2292" s="106"/>
      <c r="AB2292" s="106">
        <v>5000</v>
      </c>
      <c r="AC2292" s="106">
        <v>5040</v>
      </c>
      <c r="AD2292" s="106"/>
      <c r="AE2292" s="109">
        <v>17400</v>
      </c>
      <c r="AF2292" s="110">
        <v>46044</v>
      </c>
      <c r="AG2292" s="111">
        <v>964960</v>
      </c>
      <c r="AH2292" s="110"/>
      <c r="AI2292" s="111"/>
      <c r="AJ2292" s="110"/>
      <c r="AK2292" s="111"/>
      <c r="AL2292" s="34"/>
      <c r="AM2292" s="39"/>
      <c r="AN2292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93" spans="1:40" ht="19.5" customHeight="1" x14ac:dyDescent="0.25">
      <c r="A2293" s="101">
        <f t="shared" si="174"/>
        <v>2026</v>
      </c>
      <c r="B2293" s="101">
        <f t="shared" si="175"/>
        <v>1</v>
      </c>
      <c r="C2293" s="25">
        <v>46044</v>
      </c>
      <c r="D2293" s="102">
        <f t="shared" ca="1" si="172"/>
        <v>46097</v>
      </c>
      <c r="E2293" s="102" t="str">
        <f t="shared" ca="1" si="173"/>
        <v>1-Months</v>
      </c>
      <c r="F2293" s="102" t="str">
        <f>VLOOKUP(O2293,Stock[],5,FALSE)</f>
        <v>BE</v>
      </c>
      <c r="G2293" s="103" t="s">
        <v>2729</v>
      </c>
      <c r="H2293" s="104" t="s">
        <v>283</v>
      </c>
      <c r="I2293" s="105" t="s">
        <v>881</v>
      </c>
      <c r="J2293" s="101" t="str">
        <f>VLOOKUP(I2293,Customers[],2,FALSE)</f>
        <v>ရွှေနန်း‌တော်</v>
      </c>
      <c r="K2293" s="101" t="str">
        <f>VLOOKUP(I2293,Customers[],4,FALSE)</f>
        <v>Pyawbwe</v>
      </c>
      <c r="L2293" s="101" t="str">
        <f>VLOOKUP(Table85[[#This Row],[CustomerID]],Table!H:K,3,0)</f>
        <v>ရေပေါင်းဆုံ</v>
      </c>
      <c r="M2293" s="101" t="str">
        <f>VLOOKUP(I2293,Customers[],5,FALSE)</f>
        <v>Van-1</v>
      </c>
      <c r="N2293" s="34" t="s">
        <v>9</v>
      </c>
      <c r="O2293" s="106" t="s">
        <v>205</v>
      </c>
      <c r="P2293" s="101" t="str">
        <f>VLOOKUP(O2293,Stock[],2,FALSE)</f>
        <v>ကောင်းကြည် ကော် 25%  (1Ltr )</v>
      </c>
      <c r="Q2293" s="107">
        <f>VLOOKUP(O2293,Stock[],3,FALSE)</f>
        <v>1</v>
      </c>
      <c r="R2293" s="107">
        <f>VLOOKUP(O2293,Stock[],4,FALSE)</f>
        <v>12</v>
      </c>
      <c r="S2293" s="106"/>
      <c r="T2293" s="107">
        <f>(DailySales!$S2293/DailySales!$R2293)+DailySales!$U2293</f>
        <v>25</v>
      </c>
      <c r="U2293" s="106">
        <v>25</v>
      </c>
      <c r="V2293" s="108">
        <f>+DailySales!$T2293*DailySales!$R2293</f>
        <v>300</v>
      </c>
      <c r="W2293" s="108">
        <f>+DailySales!$V2293*DailySales!$Q2293</f>
        <v>300</v>
      </c>
      <c r="X2293" s="108">
        <f>VLOOKUP(O2293,Stock[],6,FALSE)</f>
        <v>1530</v>
      </c>
      <c r="Y2293" s="108">
        <f>+DailySales!$V2293*DailySales!$X2293</f>
        <v>459000</v>
      </c>
      <c r="Z2293" s="106"/>
      <c r="AA2293" s="106"/>
      <c r="AB2293" s="106">
        <v>1800</v>
      </c>
      <c r="AC2293" s="106">
        <v>3000</v>
      </c>
      <c r="AD2293" s="106"/>
      <c r="AE2293" s="109">
        <v>8500</v>
      </c>
      <c r="AF2293" s="110">
        <v>46044</v>
      </c>
      <c r="AG2293" s="111">
        <v>462700</v>
      </c>
      <c r="AH2293" s="110"/>
      <c r="AI2293" s="111"/>
      <c r="AJ2293" s="110"/>
      <c r="AK2293" s="111"/>
      <c r="AL2293" s="34"/>
      <c r="AM2293" s="39"/>
      <c r="AN2293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94" spans="1:40" ht="19.5" customHeight="1" x14ac:dyDescent="0.25">
      <c r="A2294" s="101">
        <f t="shared" si="174"/>
        <v>2026</v>
      </c>
      <c r="B2294" s="101">
        <f t="shared" si="175"/>
        <v>1</v>
      </c>
      <c r="C2294" s="25">
        <v>46044</v>
      </c>
      <c r="D2294" s="102">
        <f t="shared" ca="1" si="172"/>
        <v>46097</v>
      </c>
      <c r="E2294" s="102" t="str">
        <f t="shared" ca="1" si="173"/>
        <v>1-Months</v>
      </c>
      <c r="F2294" s="102" t="str">
        <f>VLOOKUP(O2294,Stock[],5,FALSE)</f>
        <v>BE</v>
      </c>
      <c r="G2294" s="103" t="s">
        <v>2730</v>
      </c>
      <c r="H2294" s="104" t="s">
        <v>283</v>
      </c>
      <c r="I2294" s="105" t="s">
        <v>2532</v>
      </c>
      <c r="J2294" s="101" t="str">
        <f>VLOOKUP(I2294,Customers[],2,FALSE)</f>
        <v>စစ်ဆေးရေးဂိတ်လက်ဆောင်</v>
      </c>
      <c r="K2294" s="101">
        <f>VLOOKUP(I2294,Customers[],4,FALSE)</f>
        <v>0</v>
      </c>
      <c r="L2294" s="101">
        <f>VLOOKUP(Table85[[#This Row],[CustomerID]],Table!H:K,3,0)</f>
        <v>0</v>
      </c>
      <c r="M2294" s="101">
        <f>VLOOKUP(I2294,Customers[],5,FALSE)</f>
        <v>0</v>
      </c>
      <c r="N2294" s="34" t="s">
        <v>13</v>
      </c>
      <c r="O2294" s="106" t="s">
        <v>217</v>
      </c>
      <c r="P2294" s="101" t="str">
        <f>VLOOKUP(O2294,Stock[],2,FALSE)</f>
        <v>လိမ္မော်ဖြူ</v>
      </c>
      <c r="Q2294" s="107">
        <f>VLOOKUP(O2294,Stock[],3,FALSE)</f>
        <v>0.64</v>
      </c>
      <c r="R2294" s="107">
        <f>VLOOKUP(O2294,Stock[],4,FALSE)</f>
        <v>24</v>
      </c>
      <c r="S2294" s="106">
        <v>4</v>
      </c>
      <c r="T2294" s="107">
        <f>(DailySales!$S2294/DailySales!$R2294)+DailySales!$U2294</f>
        <v>0.16666666666666666</v>
      </c>
      <c r="U2294" s="106"/>
      <c r="V2294" s="108">
        <f>+DailySales!$T2294*DailySales!$R2294</f>
        <v>4</v>
      </c>
      <c r="W2294" s="108">
        <f>+DailySales!$V2294*DailySales!$Q2294</f>
        <v>2.56</v>
      </c>
      <c r="X2294" s="108">
        <f>VLOOKUP(O2294,Stock[],6,FALSE)</f>
        <v>1330</v>
      </c>
      <c r="Y2294" s="108">
        <f>+DailySales!$V2294*DailySales!$X2294</f>
        <v>5320</v>
      </c>
      <c r="Z2294" s="106"/>
      <c r="AA2294" s="106"/>
      <c r="AB2294" s="106"/>
      <c r="AC2294" s="106"/>
      <c r="AD2294" s="106"/>
      <c r="AE2294" s="109"/>
      <c r="AF2294" s="110">
        <v>46044</v>
      </c>
      <c r="AG2294" s="111">
        <v>5320</v>
      </c>
      <c r="AH2294" s="110"/>
      <c r="AI2294" s="111"/>
      <c r="AJ2294" s="110"/>
      <c r="AK2294" s="111"/>
      <c r="AL2294" s="34"/>
      <c r="AM2294" s="39"/>
      <c r="AN2294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95" spans="1:40" ht="19.5" customHeight="1" x14ac:dyDescent="0.25">
      <c r="A2295" s="101">
        <f t="shared" si="174"/>
        <v>2026</v>
      </c>
      <c r="B2295" s="101">
        <f t="shared" si="175"/>
        <v>1</v>
      </c>
      <c r="C2295" s="25">
        <v>46044</v>
      </c>
      <c r="D2295" s="102">
        <f t="shared" ca="1" si="172"/>
        <v>46097</v>
      </c>
      <c r="E2295" s="102" t="str">
        <f t="shared" ca="1" si="173"/>
        <v>1-Months</v>
      </c>
      <c r="F2295" s="102" t="str">
        <f>VLOOKUP(O2295,Stock[],5,FALSE)</f>
        <v>BE</v>
      </c>
      <c r="G2295" s="103" t="s">
        <v>2731</v>
      </c>
      <c r="H2295" s="104" t="s">
        <v>275</v>
      </c>
      <c r="I2295" s="105" t="s">
        <v>1851</v>
      </c>
      <c r="J2295" s="101" t="str">
        <f>VLOOKUP(I2295,Customers[],2,FALSE)</f>
        <v>ဉီးဝင်းတင့်</v>
      </c>
      <c r="K2295" s="101" t="str">
        <f>VLOOKUP(I2295,Customers[],4,FALSE)</f>
        <v>Wandwin</v>
      </c>
      <c r="L2295" s="101" t="str">
        <f>VLOOKUP(Table85[[#This Row],[CustomerID]],Table!H:K,3,0)</f>
        <v>ဘုရားစု</v>
      </c>
      <c r="M2295" s="101" t="str">
        <f>VLOOKUP(I2295,Customers[],5,FALSE)</f>
        <v>Van-2</v>
      </c>
      <c r="N2295" s="34" t="s">
        <v>9</v>
      </c>
      <c r="O2295" s="106" t="s">
        <v>2591</v>
      </c>
      <c r="P2295" s="101" t="str">
        <f>VLOOKUP(O2295,Stock[],2,FALSE)</f>
        <v>မိုးနဲကွန်ကီး ကော် (1L)</v>
      </c>
      <c r="Q2295" s="107">
        <f>VLOOKUP(O2295,Stock[],3,FALSE)</f>
        <v>1</v>
      </c>
      <c r="R2295" s="107">
        <f>VLOOKUP(O2295,Stock[],4,FALSE)</f>
        <v>12</v>
      </c>
      <c r="S2295" s="106"/>
      <c r="T2295" s="107">
        <f>(DailySales!$S2295/DailySales!$R2295)+DailySales!$U2295</f>
        <v>2</v>
      </c>
      <c r="U2295" s="106">
        <v>2</v>
      </c>
      <c r="V2295" s="108">
        <f>+DailySales!$T2295*DailySales!$R2295</f>
        <v>24</v>
      </c>
      <c r="W2295" s="108">
        <f>+DailySales!$V2295*DailySales!$Q2295</f>
        <v>24</v>
      </c>
      <c r="X2295" s="108">
        <f>VLOOKUP(O2295,Stock[],6,FALSE)</f>
        <v>2100</v>
      </c>
      <c r="Y2295" s="108">
        <f>+DailySales!$V2295*DailySales!$X2295</f>
        <v>50400</v>
      </c>
      <c r="Z2295" s="106"/>
      <c r="AA2295" s="106"/>
      <c r="AB2295" s="106"/>
      <c r="AC2295" s="106"/>
      <c r="AD2295" s="106"/>
      <c r="AE2295" s="109">
        <v>800</v>
      </c>
      <c r="AF2295" s="110">
        <v>46044</v>
      </c>
      <c r="AG2295" s="111">
        <v>51200</v>
      </c>
      <c r="AH2295" s="110"/>
      <c r="AI2295" s="111"/>
      <c r="AJ2295" s="110"/>
      <c r="AK2295" s="111"/>
      <c r="AL2295" s="34"/>
      <c r="AM2295" s="39"/>
      <c r="AN2295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96" spans="1:40" ht="19.5" customHeight="1" x14ac:dyDescent="0.25">
      <c r="A2296" s="101">
        <f t="shared" si="174"/>
        <v>2026</v>
      </c>
      <c r="B2296" s="101">
        <f t="shared" si="175"/>
        <v>1</v>
      </c>
      <c r="C2296" s="25">
        <v>46044</v>
      </c>
      <c r="D2296" s="102">
        <f t="shared" ca="1" si="172"/>
        <v>46097</v>
      </c>
      <c r="E2296" s="102" t="str">
        <f t="shared" ca="1" si="173"/>
        <v>1-Months</v>
      </c>
      <c r="F2296" s="102" t="str">
        <f>VLOOKUP(O2296,Stock[],5,FALSE)</f>
        <v>BE</v>
      </c>
      <c r="G2296" s="103" t="s">
        <v>2732</v>
      </c>
      <c r="H2296" s="104" t="s">
        <v>275</v>
      </c>
      <c r="I2296" s="105" t="s">
        <v>1143</v>
      </c>
      <c r="J2296" s="101" t="str">
        <f>VLOOKUP(I2296,Customers[],2,FALSE)</f>
        <v>မနှင်းနှင်းခိုင်</v>
      </c>
      <c r="K2296" s="101" t="str">
        <f>VLOOKUP(I2296,Customers[],4,FALSE)</f>
        <v>Wandwin</v>
      </c>
      <c r="L2296" s="101" t="str">
        <f>VLOOKUP(Table85[[#This Row],[CustomerID]],Table!H:K,3,0)</f>
        <v>သီးကုန်း</v>
      </c>
      <c r="M2296" s="101" t="str">
        <f>VLOOKUP(I2296,Customers[],5,FALSE)</f>
        <v>Van-2</v>
      </c>
      <c r="N2296" s="34" t="s">
        <v>9</v>
      </c>
      <c r="O2296" s="106" t="s">
        <v>2507</v>
      </c>
      <c r="P2296" s="101" t="str">
        <f>VLOOKUP(O2296,Stock[],2,FALSE)</f>
        <v>သံပုရာအရက်</v>
      </c>
      <c r="Q2296" s="107">
        <f>VLOOKUP(O2296,Stock[],3,FALSE)</f>
        <v>0.64</v>
      </c>
      <c r="R2296" s="107">
        <f>VLOOKUP(O2296,Stock[],4,FALSE)</f>
        <v>14</v>
      </c>
      <c r="S2296" s="106"/>
      <c r="T2296" s="107">
        <f>(DailySales!$S2296/DailySales!$R2296)+DailySales!$U2296</f>
        <v>2</v>
      </c>
      <c r="U2296" s="106">
        <v>2</v>
      </c>
      <c r="V2296" s="108">
        <f>+DailySales!$T2296*DailySales!$R2296</f>
        <v>28</v>
      </c>
      <c r="W2296" s="108">
        <f>+DailySales!$V2296*DailySales!$Q2296</f>
        <v>17.920000000000002</v>
      </c>
      <c r="X2296" s="108">
        <f>VLOOKUP(O2296,Stock[],6,FALSE)</f>
        <v>1330</v>
      </c>
      <c r="Y2296" s="108">
        <f>+DailySales!$V2296*DailySales!$X2296</f>
        <v>37240</v>
      </c>
      <c r="Z2296" s="106"/>
      <c r="AA2296" s="106"/>
      <c r="AB2296" s="106"/>
      <c r="AC2296" s="106"/>
      <c r="AD2296" s="106"/>
      <c r="AE2296" s="109">
        <v>960</v>
      </c>
      <c r="AF2296" s="110">
        <v>46044</v>
      </c>
      <c r="AG2296" s="111">
        <v>38200</v>
      </c>
      <c r="AH2296" s="110"/>
      <c r="AI2296" s="111"/>
      <c r="AJ2296" s="110"/>
      <c r="AK2296" s="111"/>
      <c r="AL2296" s="34"/>
      <c r="AM2296" s="39"/>
      <c r="AN2296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97" spans="1:40" ht="19.5" customHeight="1" x14ac:dyDescent="0.25">
      <c r="A2297" s="101">
        <f t="shared" si="174"/>
        <v>2026</v>
      </c>
      <c r="B2297" s="101">
        <f t="shared" si="175"/>
        <v>1</v>
      </c>
      <c r="C2297" s="25">
        <v>46044</v>
      </c>
      <c r="D2297" s="102">
        <f t="shared" ca="1" si="172"/>
        <v>46097</v>
      </c>
      <c r="E2297" s="102" t="str">
        <f t="shared" ca="1" si="173"/>
        <v>1-Months</v>
      </c>
      <c r="F2297" s="102" t="str">
        <f>VLOOKUP(O2297,Stock[],5,FALSE)</f>
        <v>BE</v>
      </c>
      <c r="G2297" s="103" t="s">
        <v>2733</v>
      </c>
      <c r="H2297" s="104" t="s">
        <v>275</v>
      </c>
      <c r="I2297" s="105" t="s">
        <v>870</v>
      </c>
      <c r="J2297" s="101" t="str">
        <f>VLOOKUP(I2297,Customers[],2,FALSE)</f>
        <v>ကိုကျောက်ခဲ</v>
      </c>
      <c r="K2297" s="101" t="str">
        <f>VLOOKUP(I2297,Customers[],4,FALSE)</f>
        <v>Wandwin</v>
      </c>
      <c r="L2297" s="101" t="str">
        <f>VLOOKUP(Table85[[#This Row],[CustomerID]],Table!H:K,3,0)</f>
        <v>သီးကုန်း</v>
      </c>
      <c r="M2297" s="101" t="str">
        <f>VLOOKUP(I2297,Customers[],5,FALSE)</f>
        <v>Van-2</v>
      </c>
      <c r="N2297" s="34" t="s">
        <v>9</v>
      </c>
      <c r="O2297" s="106" t="s">
        <v>2507</v>
      </c>
      <c r="P2297" s="101" t="str">
        <f>VLOOKUP(O2297,Stock[],2,FALSE)</f>
        <v>သံပုရာအရက်</v>
      </c>
      <c r="Q2297" s="107">
        <f>VLOOKUP(O2297,Stock[],3,FALSE)</f>
        <v>0.64</v>
      </c>
      <c r="R2297" s="107">
        <f>VLOOKUP(O2297,Stock[],4,FALSE)</f>
        <v>14</v>
      </c>
      <c r="S2297" s="106"/>
      <c r="T2297" s="107">
        <f>(DailySales!$S2297/DailySales!$R2297)+DailySales!$U2297</f>
        <v>10</v>
      </c>
      <c r="U2297" s="106">
        <v>10</v>
      </c>
      <c r="V2297" s="108">
        <f>+DailySales!$T2297*DailySales!$R2297</f>
        <v>140</v>
      </c>
      <c r="W2297" s="108">
        <f>+DailySales!$V2297*DailySales!$Q2297</f>
        <v>89.600000000000009</v>
      </c>
      <c r="X2297" s="108">
        <f>VLOOKUP(O2297,Stock[],6,FALSE)</f>
        <v>1330</v>
      </c>
      <c r="Y2297" s="108">
        <f>+DailySales!$V2297*DailySales!$X2297</f>
        <v>186200</v>
      </c>
      <c r="Z2297" s="106"/>
      <c r="AA2297" s="106"/>
      <c r="AB2297" s="106"/>
      <c r="AC2297" s="106"/>
      <c r="AD2297" s="106"/>
      <c r="AE2297" s="109">
        <v>4800</v>
      </c>
      <c r="AF2297" s="110">
        <v>46044</v>
      </c>
      <c r="AG2297" s="111">
        <v>191000</v>
      </c>
      <c r="AH2297" s="110"/>
      <c r="AI2297" s="111"/>
      <c r="AJ2297" s="110"/>
      <c r="AK2297" s="111"/>
      <c r="AL2297" s="34"/>
      <c r="AM2297" s="39"/>
      <c r="AN2297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98" spans="1:40" ht="19.5" customHeight="1" x14ac:dyDescent="0.25">
      <c r="A2298" s="101">
        <f t="shared" si="174"/>
        <v>2026</v>
      </c>
      <c r="B2298" s="101">
        <f t="shared" si="175"/>
        <v>1</v>
      </c>
      <c r="C2298" s="25">
        <v>46044</v>
      </c>
      <c r="D2298" s="102">
        <f t="shared" ca="1" si="172"/>
        <v>46097</v>
      </c>
      <c r="E2298" s="102" t="str">
        <f t="shared" ca="1" si="173"/>
        <v>1-Months</v>
      </c>
      <c r="F2298" s="102" t="str">
        <f>VLOOKUP(O2298,Stock[],5,FALSE)</f>
        <v>BE</v>
      </c>
      <c r="G2298" s="103" t="s">
        <v>2734</v>
      </c>
      <c r="H2298" s="104" t="s">
        <v>275</v>
      </c>
      <c r="I2298" s="105" t="s">
        <v>2736</v>
      </c>
      <c r="J2298" s="101" t="str">
        <f>VLOOKUP(I2298,Customers[],2,FALSE)</f>
        <v>ကိုမျိုးဇော်လင်း</v>
      </c>
      <c r="K2298" s="101" t="str">
        <f>VLOOKUP(I2298,Customers[],4,FALSE)</f>
        <v>Wandwin</v>
      </c>
      <c r="L2298" s="101" t="str">
        <f>VLOOKUP(Table85[[#This Row],[CustomerID]],Table!H:K,3,0)</f>
        <v>သီးကုန်း</v>
      </c>
      <c r="M2298" s="101" t="str">
        <f>VLOOKUP(I2298,Customers[],5,FALSE)</f>
        <v>Van-2</v>
      </c>
      <c r="N2298" s="34" t="s">
        <v>9</v>
      </c>
      <c r="O2298" s="106" t="s">
        <v>2507</v>
      </c>
      <c r="P2298" s="101" t="str">
        <f>VLOOKUP(O2298,Stock[],2,FALSE)</f>
        <v>သံပုရာအရက်</v>
      </c>
      <c r="Q2298" s="107">
        <f>VLOOKUP(O2298,Stock[],3,FALSE)</f>
        <v>0.64</v>
      </c>
      <c r="R2298" s="107">
        <f>VLOOKUP(O2298,Stock[],4,FALSE)</f>
        <v>14</v>
      </c>
      <c r="S2298" s="106"/>
      <c r="T2298" s="107">
        <f>(DailySales!$S2298/DailySales!$R2298)+DailySales!$U2298</f>
        <v>15</v>
      </c>
      <c r="U2298" s="106">
        <v>15</v>
      </c>
      <c r="V2298" s="108">
        <f>+DailySales!$T2298*DailySales!$R2298</f>
        <v>210</v>
      </c>
      <c r="W2298" s="108">
        <f>+DailySales!$V2298*DailySales!$Q2298</f>
        <v>134.4</v>
      </c>
      <c r="X2298" s="108">
        <f>VLOOKUP(O2298,Stock[],6,FALSE)</f>
        <v>1330</v>
      </c>
      <c r="Y2298" s="108">
        <f>+DailySales!$V2298*DailySales!$X2298</f>
        <v>279300</v>
      </c>
      <c r="Z2298" s="106"/>
      <c r="AA2298" s="106"/>
      <c r="AB2298" s="106"/>
      <c r="AC2298" s="106"/>
      <c r="AD2298" s="106"/>
      <c r="AE2298" s="109">
        <v>7200</v>
      </c>
      <c r="AF2298" s="110">
        <v>46044</v>
      </c>
      <c r="AG2298" s="111">
        <v>286500</v>
      </c>
      <c r="AH2298" s="110"/>
      <c r="AI2298" s="111"/>
      <c r="AJ2298" s="110"/>
      <c r="AK2298" s="111"/>
      <c r="AL2298" s="34"/>
      <c r="AM2298" s="39"/>
      <c r="AN2298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299" spans="1:40" ht="19.5" customHeight="1" x14ac:dyDescent="0.25">
      <c r="A2299" s="101">
        <f t="shared" si="174"/>
        <v>2026</v>
      </c>
      <c r="B2299" s="101">
        <f t="shared" si="175"/>
        <v>1</v>
      </c>
      <c r="C2299" s="25">
        <v>46044</v>
      </c>
      <c r="D2299" s="102">
        <f t="shared" ca="1" si="172"/>
        <v>46097</v>
      </c>
      <c r="E2299" s="102" t="str">
        <f t="shared" ca="1" si="173"/>
        <v>1-Months</v>
      </c>
      <c r="F2299" s="102" t="str">
        <f>VLOOKUP(O2299,Stock[],5,FALSE)</f>
        <v>BE</v>
      </c>
      <c r="G2299" s="103" t="s">
        <v>2737</v>
      </c>
      <c r="H2299" s="104" t="s">
        <v>275</v>
      </c>
      <c r="I2299" s="105" t="s">
        <v>1782</v>
      </c>
      <c r="J2299" s="101" t="str">
        <f>VLOOKUP(I2299,Customers[],2,FALSE)</f>
        <v>မမလေး</v>
      </c>
      <c r="K2299" s="101" t="str">
        <f>VLOOKUP(I2299,Customers[],4,FALSE)</f>
        <v>Wandwin</v>
      </c>
      <c r="L2299" s="101" t="str">
        <f>VLOOKUP(Table85[[#This Row],[CustomerID]],Table!H:K,3,0)</f>
        <v>သီးကုန်း</v>
      </c>
      <c r="M2299" s="101" t="str">
        <f>VLOOKUP(I2299,Customers[],5,FALSE)</f>
        <v>Van-2</v>
      </c>
      <c r="N2299" s="34" t="s">
        <v>9</v>
      </c>
      <c r="O2299" s="106" t="s">
        <v>2507</v>
      </c>
      <c r="P2299" s="101" t="str">
        <f>VLOOKUP(O2299,Stock[],2,FALSE)</f>
        <v>သံပုရာအရက်</v>
      </c>
      <c r="Q2299" s="107">
        <f>VLOOKUP(O2299,Stock[],3,FALSE)</f>
        <v>0.64</v>
      </c>
      <c r="R2299" s="107">
        <f>VLOOKUP(O2299,Stock[],4,FALSE)</f>
        <v>14</v>
      </c>
      <c r="S2299" s="106"/>
      <c r="T2299" s="107">
        <f>(DailySales!$S2299/DailySales!$R2299)+DailySales!$U2299</f>
        <v>10</v>
      </c>
      <c r="U2299" s="106">
        <v>10</v>
      </c>
      <c r="V2299" s="108">
        <f>+DailySales!$T2299*DailySales!$R2299</f>
        <v>140</v>
      </c>
      <c r="W2299" s="108">
        <f>+DailySales!$V2299*DailySales!$Q2299</f>
        <v>89.600000000000009</v>
      </c>
      <c r="X2299" s="108">
        <f>VLOOKUP(O2299,Stock[],6,FALSE)</f>
        <v>1330</v>
      </c>
      <c r="Y2299" s="108">
        <f>+DailySales!$V2299*DailySales!$X2299</f>
        <v>186200</v>
      </c>
      <c r="Z2299" s="106"/>
      <c r="AA2299" s="106"/>
      <c r="AB2299" s="106"/>
      <c r="AC2299" s="106"/>
      <c r="AD2299" s="106"/>
      <c r="AE2299" s="109">
        <v>4800</v>
      </c>
      <c r="AF2299" s="110">
        <v>46044</v>
      </c>
      <c r="AG2299" s="111">
        <v>191000</v>
      </c>
      <c r="AH2299" s="110"/>
      <c r="AI2299" s="111"/>
      <c r="AJ2299" s="110"/>
      <c r="AK2299" s="111"/>
      <c r="AL2299" s="34"/>
      <c r="AM2299" s="39"/>
      <c r="AN2299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00" spans="1:40" ht="19.5" customHeight="1" x14ac:dyDescent="0.25">
      <c r="A2300" s="101">
        <f t="shared" si="174"/>
        <v>2026</v>
      </c>
      <c r="B2300" s="101">
        <f t="shared" si="175"/>
        <v>1</v>
      </c>
      <c r="C2300" s="25">
        <v>46044</v>
      </c>
      <c r="D2300" s="102">
        <f t="shared" ca="1" si="172"/>
        <v>46097</v>
      </c>
      <c r="E2300" s="102" t="str">
        <f t="shared" ca="1" si="173"/>
        <v>1-Months</v>
      </c>
      <c r="F2300" s="102" t="str">
        <f>VLOOKUP(O2300,Stock[],5,FALSE)</f>
        <v>BE</v>
      </c>
      <c r="G2300" s="103" t="s">
        <v>2737</v>
      </c>
      <c r="H2300" s="104" t="s">
        <v>275</v>
      </c>
      <c r="I2300" s="105" t="s">
        <v>1782</v>
      </c>
      <c r="J2300" s="101" t="str">
        <f>VLOOKUP(I2300,Customers[],2,FALSE)</f>
        <v>မမလေး</v>
      </c>
      <c r="K2300" s="101" t="str">
        <f>VLOOKUP(I2300,Customers[],4,FALSE)</f>
        <v>Wandwin</v>
      </c>
      <c r="L2300" s="101" t="str">
        <f>VLOOKUP(Table85[[#This Row],[CustomerID]],Table!H:K,3,0)</f>
        <v>သီးကုန်း</v>
      </c>
      <c r="M2300" s="101" t="str">
        <f>VLOOKUP(I2300,Customers[],5,FALSE)</f>
        <v>Van-2</v>
      </c>
      <c r="N2300" s="34" t="s">
        <v>9</v>
      </c>
      <c r="O2300" s="106" t="s">
        <v>214</v>
      </c>
      <c r="P2300" s="101" t="str">
        <f>VLOOKUP(O2300,Stock[],2,FALSE)</f>
        <v>ကောင်းကြည်</v>
      </c>
      <c r="Q2300" s="107">
        <f>VLOOKUP(O2300,Stock[],3,FALSE)</f>
        <v>0.64</v>
      </c>
      <c r="R2300" s="107">
        <f>VLOOKUP(O2300,Stock[],4,FALSE)</f>
        <v>14</v>
      </c>
      <c r="S2300" s="106"/>
      <c r="T2300" s="107">
        <f>(DailySales!$S2300/DailySales!$R2300)+DailySales!$U2300</f>
        <v>2</v>
      </c>
      <c r="U2300" s="106">
        <v>2</v>
      </c>
      <c r="V2300" s="108">
        <f>+DailySales!$T2300*DailySales!$R2300</f>
        <v>28</v>
      </c>
      <c r="W2300" s="108">
        <f>+DailySales!$V2300*DailySales!$Q2300</f>
        <v>17.920000000000002</v>
      </c>
      <c r="X2300" s="108">
        <f>VLOOKUP(O2300,Stock[],6,FALSE)</f>
        <v>1330</v>
      </c>
      <c r="Y2300" s="108">
        <f>+DailySales!$V2300*DailySales!$X2300</f>
        <v>37240</v>
      </c>
      <c r="Z2300" s="106"/>
      <c r="AA2300" s="106"/>
      <c r="AB2300" s="106"/>
      <c r="AC2300" s="106"/>
      <c r="AD2300" s="106"/>
      <c r="AE2300" s="109">
        <v>960</v>
      </c>
      <c r="AF2300" s="110">
        <v>46044</v>
      </c>
      <c r="AG2300" s="111">
        <v>38200</v>
      </c>
      <c r="AH2300" s="110"/>
      <c r="AI2300" s="111"/>
      <c r="AJ2300" s="110"/>
      <c r="AK2300" s="111"/>
      <c r="AL2300" s="34"/>
      <c r="AM2300" s="39"/>
      <c r="AN2300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01" spans="1:40" ht="19.5" customHeight="1" x14ac:dyDescent="0.25">
      <c r="A2301" s="101">
        <f t="shared" si="174"/>
        <v>2026</v>
      </c>
      <c r="B2301" s="101">
        <f t="shared" si="175"/>
        <v>1</v>
      </c>
      <c r="C2301" s="25">
        <v>46044</v>
      </c>
      <c r="D2301" s="102">
        <f t="shared" ca="1" si="172"/>
        <v>46097</v>
      </c>
      <c r="E2301" s="102" t="str">
        <f t="shared" ca="1" si="173"/>
        <v>1-Months</v>
      </c>
      <c r="F2301" s="102" t="str">
        <f>VLOOKUP(O2301,Stock[],5,FALSE)</f>
        <v>BE</v>
      </c>
      <c r="G2301" s="103" t="s">
        <v>2738</v>
      </c>
      <c r="H2301" s="104" t="s">
        <v>275</v>
      </c>
      <c r="I2301" s="105" t="s">
        <v>781</v>
      </c>
      <c r="J2301" s="101" t="str">
        <f>VLOOKUP(I2301,Customers[],2,FALSE)</f>
        <v>မရွှေရင်</v>
      </c>
      <c r="K2301" s="101" t="str">
        <f>VLOOKUP(I2301,Customers[],4,FALSE)</f>
        <v>Wandwin</v>
      </c>
      <c r="L2301" s="101" t="str">
        <f>VLOOKUP(Table85[[#This Row],[CustomerID]],Table!H:K,3,0)</f>
        <v>ဆပ်ခင်း</v>
      </c>
      <c r="M2301" s="101" t="str">
        <f>VLOOKUP(I2301,Customers[],5,FALSE)</f>
        <v>Van-2</v>
      </c>
      <c r="N2301" s="34" t="s">
        <v>9</v>
      </c>
      <c r="O2301" s="106" t="s">
        <v>214</v>
      </c>
      <c r="P2301" s="101" t="str">
        <f>VLOOKUP(O2301,Stock[],2,FALSE)</f>
        <v>ကောင်းကြည်</v>
      </c>
      <c r="Q2301" s="107">
        <f>VLOOKUP(O2301,Stock[],3,FALSE)</f>
        <v>0.64</v>
      </c>
      <c r="R2301" s="107">
        <f>VLOOKUP(O2301,Stock[],4,FALSE)</f>
        <v>14</v>
      </c>
      <c r="S2301" s="106"/>
      <c r="T2301" s="107">
        <f>(DailySales!$S2301/DailySales!$R2301)+DailySales!$U2301</f>
        <v>15</v>
      </c>
      <c r="U2301" s="106">
        <v>15</v>
      </c>
      <c r="V2301" s="108">
        <f>+DailySales!$T2301*DailySales!$R2301</f>
        <v>210</v>
      </c>
      <c r="W2301" s="108">
        <f>+DailySales!$V2301*DailySales!$Q2301</f>
        <v>134.4</v>
      </c>
      <c r="X2301" s="108">
        <f>VLOOKUP(O2301,Stock[],6,FALSE)</f>
        <v>1330</v>
      </c>
      <c r="Y2301" s="108">
        <f>+DailySales!$V2301*DailySales!$X2301</f>
        <v>279300</v>
      </c>
      <c r="Z2301" s="106"/>
      <c r="AA2301" s="106"/>
      <c r="AB2301" s="106">
        <v>1800</v>
      </c>
      <c r="AC2301" s="106">
        <v>2450</v>
      </c>
      <c r="AD2301" s="106"/>
      <c r="AE2301" s="109">
        <v>7200</v>
      </c>
      <c r="AF2301" s="110">
        <v>46044</v>
      </c>
      <c r="AG2301" s="111">
        <v>282250</v>
      </c>
      <c r="AH2301" s="110"/>
      <c r="AI2301" s="111"/>
      <c r="AJ2301" s="110"/>
      <c r="AK2301" s="111"/>
      <c r="AL2301" s="34"/>
      <c r="AM2301" s="39"/>
      <c r="AN2301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02" spans="1:40" ht="19.5" customHeight="1" x14ac:dyDescent="0.25">
      <c r="A2302" s="101">
        <f t="shared" si="174"/>
        <v>2026</v>
      </c>
      <c r="B2302" s="101">
        <f t="shared" si="175"/>
        <v>1</v>
      </c>
      <c r="C2302" s="25">
        <v>46044</v>
      </c>
      <c r="D2302" s="102">
        <f t="shared" ca="1" si="172"/>
        <v>46097</v>
      </c>
      <c r="E2302" s="102" t="str">
        <f t="shared" ca="1" si="173"/>
        <v>1-Months</v>
      </c>
      <c r="F2302" s="102" t="str">
        <f>VLOOKUP(O2302,Stock[],5,FALSE)</f>
        <v>BE</v>
      </c>
      <c r="G2302" s="103" t="s">
        <v>2738</v>
      </c>
      <c r="H2302" s="104" t="s">
        <v>275</v>
      </c>
      <c r="I2302" s="105" t="s">
        <v>781</v>
      </c>
      <c r="J2302" s="101" t="str">
        <f>VLOOKUP(I2302,Customers[],2,FALSE)</f>
        <v>မရွှေရင်</v>
      </c>
      <c r="K2302" s="101" t="str">
        <f>VLOOKUP(I2302,Customers[],4,FALSE)</f>
        <v>Wandwin</v>
      </c>
      <c r="L2302" s="101" t="str">
        <f>VLOOKUP(Table85[[#This Row],[CustomerID]],Table!H:K,3,0)</f>
        <v>ဆပ်ခင်း</v>
      </c>
      <c r="M2302" s="101" t="str">
        <f>VLOOKUP(I2302,Customers[],5,FALSE)</f>
        <v>Van-2</v>
      </c>
      <c r="N2302" s="34" t="s">
        <v>9</v>
      </c>
      <c r="O2302" s="106" t="s">
        <v>2507</v>
      </c>
      <c r="P2302" s="101" t="str">
        <f>VLOOKUP(O2302,Stock[],2,FALSE)</f>
        <v>သံပုရာအရက်</v>
      </c>
      <c r="Q2302" s="107">
        <f>VLOOKUP(O2302,Stock[],3,FALSE)</f>
        <v>0.64</v>
      </c>
      <c r="R2302" s="107">
        <f>VLOOKUP(O2302,Stock[],4,FALSE)</f>
        <v>14</v>
      </c>
      <c r="S2302" s="106"/>
      <c r="T2302" s="107">
        <f>(DailySales!$S2302/DailySales!$R2302)+DailySales!$U2302</f>
        <v>10</v>
      </c>
      <c r="U2302" s="106">
        <v>10</v>
      </c>
      <c r="V2302" s="108">
        <f>+DailySales!$T2302*DailySales!$R2302</f>
        <v>140</v>
      </c>
      <c r="W2302" s="108">
        <f>+DailySales!$V2302*DailySales!$Q2302</f>
        <v>89.600000000000009</v>
      </c>
      <c r="X2302" s="108">
        <f>VLOOKUP(O2302,Stock[],6,FALSE)</f>
        <v>1330</v>
      </c>
      <c r="Y2302" s="108">
        <f>+DailySales!$V2302*DailySales!$X2302</f>
        <v>186200</v>
      </c>
      <c r="Z2302" s="106"/>
      <c r="AA2302" s="106"/>
      <c r="AB2302" s="106"/>
      <c r="AC2302" s="106"/>
      <c r="AD2302" s="106"/>
      <c r="AE2302" s="109">
        <v>4800</v>
      </c>
      <c r="AF2302" s="110">
        <v>46044</v>
      </c>
      <c r="AG2302" s="111">
        <v>191000</v>
      </c>
      <c r="AH2302" s="110"/>
      <c r="AI2302" s="111"/>
      <c r="AJ2302" s="110"/>
      <c r="AK2302" s="111"/>
      <c r="AL2302" s="34"/>
      <c r="AM2302" s="39"/>
      <c r="AN2302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03" spans="1:40" ht="19.5" customHeight="1" x14ac:dyDescent="0.25">
      <c r="A2303" s="101">
        <f t="shared" si="174"/>
        <v>2026</v>
      </c>
      <c r="B2303" s="101">
        <f t="shared" si="175"/>
        <v>1</v>
      </c>
      <c r="C2303" s="25">
        <v>46044</v>
      </c>
      <c r="D2303" s="102">
        <f t="shared" ca="1" si="172"/>
        <v>46097</v>
      </c>
      <c r="E2303" s="102" t="str">
        <f t="shared" ca="1" si="173"/>
        <v>1-Months</v>
      </c>
      <c r="F2303" s="102" t="str">
        <f>VLOOKUP(O2303,Stock[],5,FALSE)</f>
        <v>BE</v>
      </c>
      <c r="G2303" s="103" t="s">
        <v>2739</v>
      </c>
      <c r="H2303" s="104" t="s">
        <v>275</v>
      </c>
      <c r="I2303" s="105" t="s">
        <v>2330</v>
      </c>
      <c r="J2303" s="101" t="str">
        <f>VLOOKUP(I2303,Customers[],2,FALSE)</f>
        <v>မအေဝမ်း</v>
      </c>
      <c r="K2303" s="101" t="str">
        <f>VLOOKUP(I2303,Customers[],4,FALSE)</f>
        <v>Wandwin</v>
      </c>
      <c r="L2303" s="101" t="str">
        <f>VLOOKUP(Table85[[#This Row],[CustomerID]],Table!H:K,3,0)</f>
        <v>ဆပ်ခင်း</v>
      </c>
      <c r="M2303" s="101" t="str">
        <f>VLOOKUP(I2303,Customers[],5,FALSE)</f>
        <v>Van-2</v>
      </c>
      <c r="N2303" s="34" t="s">
        <v>9</v>
      </c>
      <c r="O2303" s="106" t="s">
        <v>214</v>
      </c>
      <c r="P2303" s="101" t="str">
        <f>VLOOKUP(O2303,Stock[],2,FALSE)</f>
        <v>ကောင်းကြည်</v>
      </c>
      <c r="Q2303" s="107">
        <f>VLOOKUP(O2303,Stock[],3,FALSE)</f>
        <v>0.64</v>
      </c>
      <c r="R2303" s="107">
        <f>VLOOKUP(O2303,Stock[],4,FALSE)</f>
        <v>14</v>
      </c>
      <c r="S2303" s="106"/>
      <c r="T2303" s="107">
        <f>(DailySales!$S2303/DailySales!$R2303)+DailySales!$U2303</f>
        <v>15</v>
      </c>
      <c r="U2303" s="106">
        <v>15</v>
      </c>
      <c r="V2303" s="108">
        <f>+DailySales!$T2303*DailySales!$R2303</f>
        <v>210</v>
      </c>
      <c r="W2303" s="108">
        <f>+DailySales!$V2303*DailySales!$Q2303</f>
        <v>134.4</v>
      </c>
      <c r="X2303" s="108">
        <f>VLOOKUP(O2303,Stock[],6,FALSE)</f>
        <v>1330</v>
      </c>
      <c r="Y2303" s="108">
        <f>+DailySales!$V2303*DailySales!$X2303</f>
        <v>279300</v>
      </c>
      <c r="Z2303" s="106"/>
      <c r="AA2303" s="106"/>
      <c r="AB2303" s="106"/>
      <c r="AC2303" s="106"/>
      <c r="AD2303" s="106"/>
      <c r="AE2303" s="109">
        <v>7200</v>
      </c>
      <c r="AF2303" s="110">
        <v>46044</v>
      </c>
      <c r="AG2303" s="111">
        <v>286500</v>
      </c>
      <c r="AH2303" s="110"/>
      <c r="AI2303" s="111"/>
      <c r="AJ2303" s="110"/>
      <c r="AK2303" s="111"/>
      <c r="AL2303" s="34"/>
      <c r="AM2303" s="39"/>
      <c r="AN2303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04" spans="1:40" ht="19.5" customHeight="1" x14ac:dyDescent="0.25">
      <c r="A2304" s="101">
        <f t="shared" si="174"/>
        <v>2026</v>
      </c>
      <c r="B2304" s="101">
        <f t="shared" si="175"/>
        <v>1</v>
      </c>
      <c r="C2304" s="25">
        <v>46044</v>
      </c>
      <c r="D2304" s="102">
        <f t="shared" ca="1" si="172"/>
        <v>46097</v>
      </c>
      <c r="E2304" s="102" t="str">
        <f t="shared" ca="1" si="173"/>
        <v>1-Months</v>
      </c>
      <c r="F2304" s="102" t="str">
        <f>VLOOKUP(O2304,Stock[],5,FALSE)</f>
        <v>BE</v>
      </c>
      <c r="G2304" s="103" t="s">
        <v>2740</v>
      </c>
      <c r="H2304" s="104" t="s">
        <v>275</v>
      </c>
      <c r="I2304" s="105" t="s">
        <v>872</v>
      </c>
      <c r="J2304" s="101" t="str">
        <f>VLOOKUP(I2304,Customers[],2,FALSE)</f>
        <v>ကိုနေမျိုးအောင်</v>
      </c>
      <c r="K2304" s="101" t="str">
        <f>VLOOKUP(I2304,Customers[],4,FALSE)</f>
        <v>Wandwin</v>
      </c>
      <c r="L2304" s="101" t="str">
        <f>VLOOKUP(Table85[[#This Row],[CustomerID]],Table!H:K,3,0)</f>
        <v>ဆပ်ခင်း</v>
      </c>
      <c r="M2304" s="101" t="str">
        <f>VLOOKUP(I2304,Customers[],5,FALSE)</f>
        <v>Van-2</v>
      </c>
      <c r="N2304" s="34" t="s">
        <v>9</v>
      </c>
      <c r="O2304" s="106" t="s">
        <v>214</v>
      </c>
      <c r="P2304" s="101" t="str">
        <f>VLOOKUP(O2304,Stock[],2,FALSE)</f>
        <v>ကောင်းကြည်</v>
      </c>
      <c r="Q2304" s="107">
        <f>VLOOKUP(O2304,Stock[],3,FALSE)</f>
        <v>0.64</v>
      </c>
      <c r="R2304" s="107">
        <f>VLOOKUP(O2304,Stock[],4,FALSE)</f>
        <v>14</v>
      </c>
      <c r="S2304" s="106"/>
      <c r="T2304" s="107">
        <f>(DailySales!$S2304/DailySales!$R2304)+DailySales!$U2304</f>
        <v>7</v>
      </c>
      <c r="U2304" s="106">
        <v>7</v>
      </c>
      <c r="V2304" s="108">
        <f>+DailySales!$T2304*DailySales!$R2304</f>
        <v>98</v>
      </c>
      <c r="W2304" s="108">
        <f>+DailySales!$V2304*DailySales!$Q2304</f>
        <v>62.72</v>
      </c>
      <c r="X2304" s="108">
        <f>VLOOKUP(O2304,Stock[],6,FALSE)</f>
        <v>1330</v>
      </c>
      <c r="Y2304" s="108">
        <f>+DailySales!$V2304*DailySales!$X2304</f>
        <v>130340</v>
      </c>
      <c r="Z2304" s="106"/>
      <c r="AA2304" s="106"/>
      <c r="AB2304" s="106"/>
      <c r="AC2304" s="106"/>
      <c r="AD2304" s="106"/>
      <c r="AE2304" s="109">
        <v>3360</v>
      </c>
      <c r="AF2304" s="110">
        <v>46044</v>
      </c>
      <c r="AG2304" s="111">
        <v>133700</v>
      </c>
      <c r="AH2304" s="110"/>
      <c r="AI2304" s="111"/>
      <c r="AJ2304" s="110"/>
      <c r="AK2304" s="111"/>
      <c r="AL2304" s="34"/>
      <c r="AM2304" s="39"/>
      <c r="AN2304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05" spans="1:40" ht="19.5" customHeight="1" x14ac:dyDescent="0.25">
      <c r="A2305" s="101">
        <f t="shared" si="174"/>
        <v>2026</v>
      </c>
      <c r="B2305" s="101">
        <f t="shared" si="175"/>
        <v>1</v>
      </c>
      <c r="C2305" s="25">
        <v>46044</v>
      </c>
      <c r="D2305" s="102">
        <f t="shared" ca="1" si="172"/>
        <v>46097</v>
      </c>
      <c r="E2305" s="102" t="str">
        <f t="shared" ca="1" si="173"/>
        <v>1-Months</v>
      </c>
      <c r="F2305" s="102" t="str">
        <f>VLOOKUP(O2305,Stock[],5,FALSE)</f>
        <v>BE</v>
      </c>
      <c r="G2305" s="103" t="s">
        <v>2740</v>
      </c>
      <c r="H2305" s="104" t="s">
        <v>275</v>
      </c>
      <c r="I2305" s="105" t="s">
        <v>872</v>
      </c>
      <c r="J2305" s="101" t="str">
        <f>VLOOKUP(I2305,Customers[],2,FALSE)</f>
        <v>ကိုနေမျိုးအောင်</v>
      </c>
      <c r="K2305" s="101" t="str">
        <f>VLOOKUP(I2305,Customers[],4,FALSE)</f>
        <v>Wandwin</v>
      </c>
      <c r="L2305" s="101" t="str">
        <f>VLOOKUP(Table85[[#This Row],[CustomerID]],Table!H:K,3,0)</f>
        <v>ဆပ်ခင်း</v>
      </c>
      <c r="M2305" s="101" t="str">
        <f>VLOOKUP(I2305,Customers[],5,FALSE)</f>
        <v>Van-2</v>
      </c>
      <c r="N2305" s="34" t="s">
        <v>9</v>
      </c>
      <c r="O2305" s="106" t="s">
        <v>2507</v>
      </c>
      <c r="P2305" s="101" t="str">
        <f>VLOOKUP(O2305,Stock[],2,FALSE)</f>
        <v>သံပုရာအရက်</v>
      </c>
      <c r="Q2305" s="107">
        <f>VLOOKUP(O2305,Stock[],3,FALSE)</f>
        <v>0.64</v>
      </c>
      <c r="R2305" s="107">
        <f>VLOOKUP(O2305,Stock[],4,FALSE)</f>
        <v>14</v>
      </c>
      <c r="S2305" s="106"/>
      <c r="T2305" s="107">
        <f>(DailySales!$S2305/DailySales!$R2305)+DailySales!$U2305</f>
        <v>3</v>
      </c>
      <c r="U2305" s="106">
        <v>3</v>
      </c>
      <c r="V2305" s="108">
        <f>+DailySales!$T2305*DailySales!$R2305</f>
        <v>42</v>
      </c>
      <c r="W2305" s="108">
        <f>+DailySales!$V2305*DailySales!$Q2305</f>
        <v>26.88</v>
      </c>
      <c r="X2305" s="108">
        <f>VLOOKUP(O2305,Stock[],6,FALSE)</f>
        <v>1330</v>
      </c>
      <c r="Y2305" s="108">
        <f>+DailySales!$V2305*DailySales!$X2305</f>
        <v>55860</v>
      </c>
      <c r="Z2305" s="106"/>
      <c r="AA2305" s="106"/>
      <c r="AB2305" s="106"/>
      <c r="AC2305" s="106"/>
      <c r="AD2305" s="106"/>
      <c r="AE2305" s="109">
        <v>1440</v>
      </c>
      <c r="AF2305" s="110">
        <v>46044</v>
      </c>
      <c r="AG2305" s="111">
        <v>57300</v>
      </c>
      <c r="AH2305" s="110"/>
      <c r="AI2305" s="111"/>
      <c r="AJ2305" s="110"/>
      <c r="AK2305" s="111"/>
      <c r="AL2305" s="34"/>
      <c r="AM2305" s="39"/>
      <c r="AN2305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06" spans="1:40" ht="19.5" customHeight="1" x14ac:dyDescent="0.25">
      <c r="A2306" s="101">
        <f t="shared" si="174"/>
        <v>2026</v>
      </c>
      <c r="B2306" s="101">
        <f t="shared" si="175"/>
        <v>1</v>
      </c>
      <c r="C2306" s="25">
        <v>46044</v>
      </c>
      <c r="D2306" s="102">
        <f t="shared" ref="D2306:D2369" ca="1" si="176">TODAY()</f>
        <v>46097</v>
      </c>
      <c r="E2306" s="102" t="str">
        <f t="shared" ref="E2306:E2369" ca="1" si="177">DATEDIF(C2306,D2306,"M")&amp;"-Months"</f>
        <v>1-Months</v>
      </c>
      <c r="F2306" s="102" t="str">
        <f>VLOOKUP(O2306,Stock[],5,FALSE)</f>
        <v>BE</v>
      </c>
      <c r="G2306" s="103" t="s">
        <v>2741</v>
      </c>
      <c r="H2306" s="104" t="s">
        <v>275</v>
      </c>
      <c r="I2306" s="105" t="s">
        <v>2742</v>
      </c>
      <c r="J2306" s="101" t="str">
        <f>VLOOKUP(I2306,Customers[],2,FALSE)</f>
        <v>ကိုနိုင်လင်း</v>
      </c>
      <c r="K2306" s="101" t="str">
        <f>VLOOKUP(I2306,Customers[],4,FALSE)</f>
        <v>Wandwin</v>
      </c>
      <c r="L2306" s="101" t="str">
        <f>VLOOKUP(Table85[[#This Row],[CustomerID]],Table!H:K,3,0)</f>
        <v>ဆပ်ခင်း</v>
      </c>
      <c r="M2306" s="101" t="str">
        <f>VLOOKUP(I2306,Customers[],5,FALSE)</f>
        <v>Van-2</v>
      </c>
      <c r="N2306" s="34" t="s">
        <v>9</v>
      </c>
      <c r="O2306" s="106" t="s">
        <v>214</v>
      </c>
      <c r="P2306" s="101" t="str">
        <f>VLOOKUP(O2306,Stock[],2,FALSE)</f>
        <v>ကောင်းကြည်</v>
      </c>
      <c r="Q2306" s="107">
        <f>VLOOKUP(O2306,Stock[],3,FALSE)</f>
        <v>0.64</v>
      </c>
      <c r="R2306" s="107">
        <f>VLOOKUP(O2306,Stock[],4,FALSE)</f>
        <v>14</v>
      </c>
      <c r="S2306" s="106"/>
      <c r="T2306" s="107">
        <f>(DailySales!$S2306/DailySales!$R2306)+DailySales!$U2306</f>
        <v>5</v>
      </c>
      <c r="U2306" s="106">
        <v>5</v>
      </c>
      <c r="V2306" s="108">
        <f>+DailySales!$T2306*DailySales!$R2306</f>
        <v>70</v>
      </c>
      <c r="W2306" s="108">
        <f>+DailySales!$V2306*DailySales!$Q2306</f>
        <v>44.800000000000004</v>
      </c>
      <c r="X2306" s="108">
        <f>VLOOKUP(O2306,Stock[],6,FALSE)</f>
        <v>1330</v>
      </c>
      <c r="Y2306" s="108">
        <f>+DailySales!$V2306*DailySales!$X2306</f>
        <v>93100</v>
      </c>
      <c r="Z2306" s="106"/>
      <c r="AA2306" s="106"/>
      <c r="AB2306" s="106"/>
      <c r="AC2306" s="106"/>
      <c r="AD2306" s="106"/>
      <c r="AE2306" s="109">
        <v>2400</v>
      </c>
      <c r="AF2306" s="110">
        <v>46044</v>
      </c>
      <c r="AG2306" s="111">
        <v>95500</v>
      </c>
      <c r="AH2306" s="110"/>
      <c r="AI2306" s="111"/>
      <c r="AJ2306" s="110"/>
      <c r="AK2306" s="111"/>
      <c r="AL2306" s="34"/>
      <c r="AM2306" s="39"/>
      <c r="AN2306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07" spans="1:40" ht="19.5" customHeight="1" x14ac:dyDescent="0.25">
      <c r="A2307" s="101">
        <f t="shared" si="174"/>
        <v>2026</v>
      </c>
      <c r="B2307" s="101">
        <f t="shared" si="175"/>
        <v>1</v>
      </c>
      <c r="C2307" s="25">
        <v>46044</v>
      </c>
      <c r="D2307" s="102">
        <f t="shared" ca="1" si="176"/>
        <v>46097</v>
      </c>
      <c r="E2307" s="102" t="str">
        <f t="shared" ca="1" si="177"/>
        <v>1-Months</v>
      </c>
      <c r="F2307" s="102" t="str">
        <f>VLOOKUP(O2307,Stock[],5,FALSE)</f>
        <v>BE</v>
      </c>
      <c r="G2307" s="103" t="s">
        <v>2743</v>
      </c>
      <c r="H2307" s="104" t="s">
        <v>275</v>
      </c>
      <c r="I2307" s="105" t="s">
        <v>2181</v>
      </c>
      <c r="J2307" s="101" t="str">
        <f>VLOOKUP(I2307,Customers[],2,FALSE)</f>
        <v>အကွဲ</v>
      </c>
      <c r="K2307" s="101">
        <f>VLOOKUP(I2307,Customers[],4,FALSE)</f>
        <v>0</v>
      </c>
      <c r="L2307" s="101">
        <f>VLOOKUP(Table85[[#This Row],[CustomerID]],Table!H:K,3,0)</f>
        <v>0</v>
      </c>
      <c r="M2307" s="101">
        <f>VLOOKUP(I2307,Customers[],5,FALSE)</f>
        <v>0</v>
      </c>
      <c r="N2307" s="34" t="s">
        <v>1749</v>
      </c>
      <c r="O2307" s="106" t="s">
        <v>214</v>
      </c>
      <c r="P2307" s="101" t="str">
        <f>VLOOKUP(O2307,Stock[],2,FALSE)</f>
        <v>ကောင်းကြည်</v>
      </c>
      <c r="Q2307" s="107">
        <f>VLOOKUP(O2307,Stock[],3,FALSE)</f>
        <v>0.64</v>
      </c>
      <c r="R2307" s="107">
        <f>VLOOKUP(O2307,Stock[],4,FALSE)</f>
        <v>14</v>
      </c>
      <c r="S2307" s="106">
        <v>1</v>
      </c>
      <c r="T2307" s="107">
        <f>(DailySales!$S2307/DailySales!$R2307)+DailySales!$U2307</f>
        <v>7.1428571428571425E-2</v>
      </c>
      <c r="U2307" s="106"/>
      <c r="V2307" s="108">
        <f>+DailySales!$T2307*DailySales!$R2307</f>
        <v>1</v>
      </c>
      <c r="W2307" s="108">
        <f>+DailySales!$V2307*DailySales!$Q2307</f>
        <v>0.64</v>
      </c>
      <c r="X2307" s="108">
        <f>VLOOKUP(O2307,Stock[],6,FALSE)</f>
        <v>1330</v>
      </c>
      <c r="Y2307" s="108">
        <f>+DailySales!$V2307*DailySales!$X2307</f>
        <v>1330</v>
      </c>
      <c r="Z2307" s="106"/>
      <c r="AA2307" s="106"/>
      <c r="AB2307" s="106"/>
      <c r="AC2307" s="106"/>
      <c r="AD2307" s="106"/>
      <c r="AE2307" s="109"/>
      <c r="AF2307" s="110">
        <v>46044</v>
      </c>
      <c r="AG2307" s="111">
        <v>1330</v>
      </c>
      <c r="AH2307" s="110"/>
      <c r="AI2307" s="111"/>
      <c r="AJ2307" s="110"/>
      <c r="AK2307" s="111"/>
      <c r="AL2307" s="34"/>
      <c r="AM2307" s="39"/>
      <c r="AN2307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08" spans="1:40" ht="19.5" customHeight="1" x14ac:dyDescent="0.25">
      <c r="A2308" s="101">
        <f t="shared" si="174"/>
        <v>2026</v>
      </c>
      <c r="B2308" s="101">
        <f t="shared" si="175"/>
        <v>1</v>
      </c>
      <c r="C2308" s="25">
        <v>46044</v>
      </c>
      <c r="D2308" s="102">
        <f t="shared" ca="1" si="176"/>
        <v>46097</v>
      </c>
      <c r="E2308" s="102" t="str">
        <f t="shared" ca="1" si="177"/>
        <v>1-Months</v>
      </c>
      <c r="F2308" s="102" t="str">
        <f>VLOOKUP(O2308,Stock[],5,FALSE)</f>
        <v>BE</v>
      </c>
      <c r="G2308" s="103" t="s">
        <v>2744</v>
      </c>
      <c r="H2308" s="104"/>
      <c r="I2308" s="105" t="s">
        <v>72</v>
      </c>
      <c r="J2308" s="101" t="str">
        <f>VLOOKUP(I2308,Customers[],2,FALSE)</f>
        <v>ဦးကျော်လှ</v>
      </c>
      <c r="K2308" s="101" t="str">
        <f>VLOOKUP(I2308,Customers[],4,FALSE)</f>
        <v>Tharzi</v>
      </c>
      <c r="L2308" s="101" t="str">
        <f>VLOOKUP(Table85[[#This Row],[CustomerID]],Table!H:K,3,0)</f>
        <v>သာစည်</v>
      </c>
      <c r="M2308" s="101" t="str">
        <f>VLOOKUP(I2308,Customers[],5,FALSE)</f>
        <v>WholeSales</v>
      </c>
      <c r="N2308" s="105" t="s">
        <v>10</v>
      </c>
      <c r="O2308" s="106" t="s">
        <v>217</v>
      </c>
      <c r="P2308" s="101" t="str">
        <f>VLOOKUP(O2308,Stock[],2,FALSE)</f>
        <v>လိမ္မော်ဖြူ</v>
      </c>
      <c r="Q2308" s="107">
        <f>VLOOKUP(O2308,Stock[],3,FALSE)</f>
        <v>0.64</v>
      </c>
      <c r="R2308" s="107">
        <f>VLOOKUP(O2308,Stock[],4,FALSE)</f>
        <v>24</v>
      </c>
      <c r="S2308" s="106"/>
      <c r="T2308" s="107">
        <f>(DailySales!$S2308/DailySales!$R2308)+DailySales!$U2308</f>
        <v>20</v>
      </c>
      <c r="U2308" s="106">
        <v>20</v>
      </c>
      <c r="V2308" s="108">
        <f>+DailySales!$T2308*DailySales!$R2308</f>
        <v>480</v>
      </c>
      <c r="W2308" s="108">
        <f>+DailySales!$V2308*DailySales!$Q2308</f>
        <v>307.2</v>
      </c>
      <c r="X2308" s="108">
        <f>VLOOKUP(O2308,Stock[],6,FALSE)</f>
        <v>1330</v>
      </c>
      <c r="Y2308" s="108">
        <f>+DailySales!$V2308*DailySales!$X2308</f>
        <v>638400</v>
      </c>
      <c r="Z2308" s="106"/>
      <c r="AA2308" s="106"/>
      <c r="AB2308" s="106"/>
      <c r="AC2308" s="106"/>
      <c r="AD2308" s="106"/>
      <c r="AE2308" s="109"/>
      <c r="AF2308" s="110"/>
      <c r="AG2308" s="111"/>
      <c r="AH2308" s="87">
        <v>46059</v>
      </c>
      <c r="AI2308" s="111">
        <v>638400</v>
      </c>
      <c r="AJ2308" s="110"/>
      <c r="AK2308" s="111"/>
      <c r="AL2308" s="34"/>
      <c r="AM2308" s="39"/>
      <c r="AN2308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09" spans="1:40" ht="19.5" customHeight="1" x14ac:dyDescent="0.25">
      <c r="A2309" s="101">
        <f t="shared" si="174"/>
        <v>2026</v>
      </c>
      <c r="B2309" s="101">
        <f t="shared" si="175"/>
        <v>1</v>
      </c>
      <c r="C2309" s="25">
        <v>46044</v>
      </c>
      <c r="D2309" s="102">
        <f t="shared" ca="1" si="176"/>
        <v>46097</v>
      </c>
      <c r="E2309" s="102" t="str">
        <f t="shared" ca="1" si="177"/>
        <v>1-Months</v>
      </c>
      <c r="F2309" s="102" t="str">
        <f>VLOOKUP(O2309,Stock[],5,FALSE)</f>
        <v>BE</v>
      </c>
      <c r="G2309" s="103" t="s">
        <v>2744</v>
      </c>
      <c r="H2309" s="104"/>
      <c r="I2309" s="105" t="s">
        <v>72</v>
      </c>
      <c r="J2309" s="101" t="str">
        <f>VLOOKUP(I2309,Customers[],2,FALSE)</f>
        <v>ဦးကျော်လှ</v>
      </c>
      <c r="K2309" s="101" t="str">
        <f>VLOOKUP(I2309,Customers[],4,FALSE)</f>
        <v>Tharzi</v>
      </c>
      <c r="L2309" s="101" t="str">
        <f>VLOOKUP(Table85[[#This Row],[CustomerID]],Table!H:K,3,0)</f>
        <v>သာစည်</v>
      </c>
      <c r="M2309" s="101" t="str">
        <f>VLOOKUP(I2309,Customers[],5,FALSE)</f>
        <v>WholeSales</v>
      </c>
      <c r="N2309" s="105" t="s">
        <v>10</v>
      </c>
      <c r="O2309" s="106" t="s">
        <v>209</v>
      </c>
      <c r="P2309" s="101" t="str">
        <f>VLOOKUP(O2309,Stock[],2,FALSE)</f>
        <v>ဇေယျဝတီ Red</v>
      </c>
      <c r="Q2309" s="107">
        <f>VLOOKUP(O2309,Stock[],3,FALSE)</f>
        <v>0.64</v>
      </c>
      <c r="R2309" s="107">
        <f>VLOOKUP(O2309,Stock[],4,FALSE)</f>
        <v>14</v>
      </c>
      <c r="S2309" s="106"/>
      <c r="T2309" s="107">
        <f>(DailySales!$S2309/DailySales!$R2309)+DailySales!$U2309</f>
        <v>10</v>
      </c>
      <c r="U2309" s="106">
        <v>10</v>
      </c>
      <c r="V2309" s="108">
        <f>+DailySales!$T2309*DailySales!$R2309</f>
        <v>140</v>
      </c>
      <c r="W2309" s="108">
        <f>+DailySales!$V2309*DailySales!$Q2309</f>
        <v>89.600000000000009</v>
      </c>
      <c r="X2309" s="108">
        <f>VLOOKUP(O2309,Stock[],6,FALSE)</f>
        <v>1330</v>
      </c>
      <c r="Y2309" s="108">
        <f>+DailySales!$V2309*DailySales!$X2309</f>
        <v>186200</v>
      </c>
      <c r="Z2309" s="106"/>
      <c r="AA2309" s="106"/>
      <c r="AB2309" s="106"/>
      <c r="AC2309" s="106"/>
      <c r="AD2309" s="106"/>
      <c r="AE2309" s="109"/>
      <c r="AF2309" s="110"/>
      <c r="AG2309" s="111"/>
      <c r="AH2309" s="87">
        <v>46059</v>
      </c>
      <c r="AI2309" s="111">
        <v>186200</v>
      </c>
      <c r="AJ2309" s="110"/>
      <c r="AK2309" s="111"/>
      <c r="AL2309" s="34"/>
      <c r="AM2309" s="39"/>
      <c r="AN2309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10" spans="1:40" ht="19.5" customHeight="1" x14ac:dyDescent="0.25">
      <c r="A2310" s="101">
        <f t="shared" si="174"/>
        <v>2026</v>
      </c>
      <c r="B2310" s="101">
        <f t="shared" si="175"/>
        <v>1</v>
      </c>
      <c r="C2310" s="25">
        <v>46044</v>
      </c>
      <c r="D2310" s="102">
        <f t="shared" ca="1" si="176"/>
        <v>46097</v>
      </c>
      <c r="E2310" s="102" t="str">
        <f t="shared" ca="1" si="177"/>
        <v>1-Months</v>
      </c>
      <c r="F2310" s="102" t="str">
        <f>VLOOKUP(O2310,Stock[],5,FALSE)</f>
        <v>BE</v>
      </c>
      <c r="G2310" s="103" t="s">
        <v>2744</v>
      </c>
      <c r="H2310" s="104"/>
      <c r="I2310" s="105" t="s">
        <v>72</v>
      </c>
      <c r="J2310" s="101" t="str">
        <f>VLOOKUP(I2310,Customers[],2,FALSE)</f>
        <v>ဦးကျော်လှ</v>
      </c>
      <c r="K2310" s="101" t="str">
        <f>VLOOKUP(I2310,Customers[],4,FALSE)</f>
        <v>Tharzi</v>
      </c>
      <c r="L2310" s="101" t="str">
        <f>VLOOKUP(Table85[[#This Row],[CustomerID]],Table!H:K,3,0)</f>
        <v>သာစည်</v>
      </c>
      <c r="M2310" s="101" t="str">
        <f>VLOOKUP(I2310,Customers[],5,FALSE)</f>
        <v>WholeSales</v>
      </c>
      <c r="N2310" s="105" t="s">
        <v>10</v>
      </c>
      <c r="O2310" s="106" t="s">
        <v>214</v>
      </c>
      <c r="P2310" s="101" t="str">
        <f>VLOOKUP(O2310,Stock[],2,FALSE)</f>
        <v>ကောင်းကြည်</v>
      </c>
      <c r="Q2310" s="107">
        <f>VLOOKUP(O2310,Stock[],3,FALSE)</f>
        <v>0.64</v>
      </c>
      <c r="R2310" s="107">
        <f>VLOOKUP(O2310,Stock[],4,FALSE)</f>
        <v>14</v>
      </c>
      <c r="S2310" s="106"/>
      <c r="T2310" s="107">
        <f>(DailySales!$S2310/DailySales!$R2310)+DailySales!$U2310</f>
        <v>10</v>
      </c>
      <c r="U2310" s="106">
        <v>10</v>
      </c>
      <c r="V2310" s="108">
        <f>+DailySales!$T2310*DailySales!$R2310</f>
        <v>140</v>
      </c>
      <c r="W2310" s="108">
        <f>+DailySales!$V2310*DailySales!$Q2310</f>
        <v>89.600000000000009</v>
      </c>
      <c r="X2310" s="108">
        <f>VLOOKUP(O2310,Stock[],6,FALSE)</f>
        <v>1330</v>
      </c>
      <c r="Y2310" s="108">
        <f>+DailySales!$V2310*DailySales!$X2310</f>
        <v>186200</v>
      </c>
      <c r="Z2310" s="106"/>
      <c r="AA2310" s="106"/>
      <c r="AB2310" s="106"/>
      <c r="AC2310" s="106"/>
      <c r="AD2310" s="106"/>
      <c r="AE2310" s="109"/>
      <c r="AF2310" s="110"/>
      <c r="AG2310" s="111"/>
      <c r="AH2310" s="87">
        <v>46059</v>
      </c>
      <c r="AI2310" s="111">
        <v>186200</v>
      </c>
      <c r="AJ2310" s="110"/>
      <c r="AK2310" s="111"/>
      <c r="AL2310" s="34"/>
      <c r="AM2310" s="39"/>
      <c r="AN2310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11" spans="1:40" ht="19.5" customHeight="1" x14ac:dyDescent="0.25">
      <c r="A2311" s="101">
        <f t="shared" si="174"/>
        <v>2026</v>
      </c>
      <c r="B2311" s="101">
        <f t="shared" si="175"/>
        <v>1</v>
      </c>
      <c r="C2311" s="25">
        <v>46044</v>
      </c>
      <c r="D2311" s="102">
        <f t="shared" ca="1" si="176"/>
        <v>46097</v>
      </c>
      <c r="E2311" s="102" t="str">
        <f t="shared" ca="1" si="177"/>
        <v>1-Months</v>
      </c>
      <c r="F2311" s="102" t="str">
        <f>VLOOKUP(O2311,Stock[],5,FALSE)</f>
        <v>BE</v>
      </c>
      <c r="G2311" s="103" t="s">
        <v>2744</v>
      </c>
      <c r="H2311" s="104"/>
      <c r="I2311" s="105" t="s">
        <v>72</v>
      </c>
      <c r="J2311" s="101" t="str">
        <f>VLOOKUP(I2311,Customers[],2,FALSE)</f>
        <v>ဦးကျော်လှ</v>
      </c>
      <c r="K2311" s="101" t="str">
        <f>VLOOKUP(I2311,Customers[],4,FALSE)</f>
        <v>Tharzi</v>
      </c>
      <c r="L2311" s="101" t="str">
        <f>VLOOKUP(Table85[[#This Row],[CustomerID]],Table!H:K,3,0)</f>
        <v>သာစည်</v>
      </c>
      <c r="M2311" s="101" t="str">
        <f>VLOOKUP(I2311,Customers[],5,FALSE)</f>
        <v>WholeSales</v>
      </c>
      <c r="N2311" s="105" t="s">
        <v>10</v>
      </c>
      <c r="O2311" s="106" t="s">
        <v>2465</v>
      </c>
      <c r="P2311" s="101" t="str">
        <f>VLOOKUP(O2311,Stock[],2,FALSE)</f>
        <v>မိုးနဲကွန်ကီး</v>
      </c>
      <c r="Q2311" s="107">
        <f>VLOOKUP(O2311,Stock[],3,FALSE)</f>
        <v>0.64</v>
      </c>
      <c r="R2311" s="107">
        <f>VLOOKUP(O2311,Stock[],4,FALSE)</f>
        <v>14</v>
      </c>
      <c r="S2311" s="106"/>
      <c r="T2311" s="107">
        <f>(DailySales!$S2311/DailySales!$R2311)+DailySales!$U2311</f>
        <v>20</v>
      </c>
      <c r="U2311" s="106">
        <v>20</v>
      </c>
      <c r="V2311" s="108">
        <f>+DailySales!$T2311*DailySales!$R2311</f>
        <v>280</v>
      </c>
      <c r="W2311" s="108">
        <f>+DailySales!$V2311*DailySales!$Q2311</f>
        <v>179.20000000000002</v>
      </c>
      <c r="X2311" s="108">
        <f>VLOOKUP(O2311,Stock[],6,FALSE)</f>
        <v>1700</v>
      </c>
      <c r="Y2311" s="108">
        <f>+DailySales!$V2311*DailySales!$X2311</f>
        <v>476000</v>
      </c>
      <c r="Z2311" s="106"/>
      <c r="AA2311" s="106"/>
      <c r="AB2311" s="106"/>
      <c r="AC2311" s="106"/>
      <c r="AD2311" s="106"/>
      <c r="AE2311" s="109"/>
      <c r="AF2311" s="110"/>
      <c r="AG2311" s="111"/>
      <c r="AH2311" s="87">
        <v>46059</v>
      </c>
      <c r="AI2311" s="111">
        <v>476000</v>
      </c>
      <c r="AJ2311" s="110"/>
      <c r="AK2311" s="111"/>
      <c r="AL2311" s="34"/>
      <c r="AM2311" s="39"/>
      <c r="AN2311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12" spans="1:40" ht="19.5" customHeight="1" x14ac:dyDescent="0.25">
      <c r="A2312" s="101">
        <f t="shared" ref="A2312:A2375" si="178">YEAR(C2312)</f>
        <v>2026</v>
      </c>
      <c r="B2312" s="101">
        <f t="shared" ref="B2312:B2375" si="179">MONTH(C2312)</f>
        <v>1</v>
      </c>
      <c r="C2312" s="25">
        <v>46044</v>
      </c>
      <c r="D2312" s="102">
        <f t="shared" ca="1" si="176"/>
        <v>46097</v>
      </c>
      <c r="E2312" s="102" t="str">
        <f t="shared" ca="1" si="177"/>
        <v>1-Months</v>
      </c>
      <c r="F2312" s="102" t="str">
        <f>VLOOKUP(O2312,Stock[],5,FALSE)</f>
        <v>BE</v>
      </c>
      <c r="G2312" s="103" t="s">
        <v>2745</v>
      </c>
      <c r="H2312" s="104"/>
      <c r="I2312" s="105" t="s">
        <v>192</v>
      </c>
      <c r="J2312" s="101" t="str">
        <f>VLOOKUP(I2312,Customers[],2,FALSE)</f>
        <v>ရွှေမြင်း(ရွှေလွန်းပျံ)</v>
      </c>
      <c r="K2312" s="101" t="str">
        <f>VLOOKUP(I2312,Customers[],4,FALSE)</f>
        <v>Meiktila</v>
      </c>
      <c r="L2312" s="101" t="str">
        <f>VLOOKUP(Table85[[#This Row],[CustomerID]],Table!H:K,3,0)</f>
        <v>စက်မှုဇုံ</v>
      </c>
      <c r="M2312" s="101" t="str">
        <f>VLOOKUP(I2312,Customers[],5,FALSE)</f>
        <v>WholeSales/Contract</v>
      </c>
      <c r="N2312" s="105" t="s">
        <v>10</v>
      </c>
      <c r="O2312" s="106" t="s">
        <v>240</v>
      </c>
      <c r="P2312" s="101" t="str">
        <f>VLOOKUP(O2312,Stock[],2,FALSE)</f>
        <v>သံပုရာအရက်</v>
      </c>
      <c r="Q2312" s="107">
        <f>VLOOKUP(O2312,Stock[],3,FALSE)</f>
        <v>0.64</v>
      </c>
      <c r="R2312" s="107">
        <f>VLOOKUP(O2312,Stock[],4,FALSE)</f>
        <v>14</v>
      </c>
      <c r="S2312" s="106"/>
      <c r="T2312" s="107">
        <f>(DailySales!$S2312/DailySales!$R2312)+DailySales!$U2312</f>
        <v>10</v>
      </c>
      <c r="U2312" s="106">
        <v>10</v>
      </c>
      <c r="V2312" s="108">
        <f>+DailySales!$T2312*DailySales!$R2312</f>
        <v>140</v>
      </c>
      <c r="W2312" s="108">
        <f>+DailySales!$V2312*DailySales!$Q2312</f>
        <v>89.600000000000009</v>
      </c>
      <c r="X2312" s="108">
        <f>VLOOKUP(O2312,Stock[],6,FALSE)</f>
        <v>1330</v>
      </c>
      <c r="Y2312" s="108">
        <f>+DailySales!$V2312*DailySales!$X2312</f>
        <v>186200</v>
      </c>
      <c r="Z2312" s="106"/>
      <c r="AA2312" s="106"/>
      <c r="AB2312" s="106"/>
      <c r="AC2312" s="106"/>
      <c r="AD2312" s="106"/>
      <c r="AE2312" s="109"/>
      <c r="AF2312" s="110"/>
      <c r="AG2312" s="111"/>
      <c r="AH2312" s="38">
        <v>46072</v>
      </c>
      <c r="AI2312" s="111">
        <v>186200</v>
      </c>
      <c r="AJ2312" s="110"/>
      <c r="AK2312" s="111"/>
      <c r="AL2312" s="34"/>
      <c r="AM2312" s="39"/>
      <c r="AN2312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13" spans="1:40" ht="19.5" customHeight="1" x14ac:dyDescent="0.25">
      <c r="A2313" s="101">
        <f t="shared" si="178"/>
        <v>2026</v>
      </c>
      <c r="B2313" s="101">
        <f t="shared" si="179"/>
        <v>1</v>
      </c>
      <c r="C2313" s="25">
        <v>46044</v>
      </c>
      <c r="D2313" s="102">
        <f t="shared" ca="1" si="176"/>
        <v>46097</v>
      </c>
      <c r="E2313" s="102" t="str">
        <f t="shared" ca="1" si="177"/>
        <v>1-Months</v>
      </c>
      <c r="F2313" s="102" t="str">
        <f>VLOOKUP(O2313,Stock[],5,FALSE)</f>
        <v>BE</v>
      </c>
      <c r="G2313" s="103" t="s">
        <v>2745</v>
      </c>
      <c r="H2313" s="104"/>
      <c r="I2313" s="105" t="s">
        <v>192</v>
      </c>
      <c r="J2313" s="101" t="str">
        <f>VLOOKUP(I2313,Customers[],2,FALSE)</f>
        <v>ရွှေမြင်း(ရွှေလွန်းပျံ)</v>
      </c>
      <c r="K2313" s="101" t="str">
        <f>VLOOKUP(I2313,Customers[],4,FALSE)</f>
        <v>Meiktila</v>
      </c>
      <c r="L2313" s="101" t="str">
        <f>VLOOKUP(Table85[[#This Row],[CustomerID]],Table!H:K,3,0)</f>
        <v>စက်မှုဇုံ</v>
      </c>
      <c r="M2313" s="101" t="str">
        <f>VLOOKUP(I2313,Customers[],5,FALSE)</f>
        <v>WholeSales/Contract</v>
      </c>
      <c r="N2313" s="105" t="s">
        <v>10</v>
      </c>
      <c r="O2313" s="106" t="s">
        <v>220</v>
      </c>
      <c r="P2313" s="101" t="str">
        <f>VLOOKUP(O2313,Stock[],2,FALSE)</f>
        <v>မြန်မာရှောက်ပျား</v>
      </c>
      <c r="Q2313" s="107">
        <f>VLOOKUP(O2313,Stock[],3,FALSE)</f>
        <v>0.64</v>
      </c>
      <c r="R2313" s="107">
        <f>VLOOKUP(O2313,Stock[],4,FALSE)</f>
        <v>14</v>
      </c>
      <c r="S2313" s="106"/>
      <c r="T2313" s="107">
        <f>(DailySales!$S2313/DailySales!$R2313)+DailySales!$U2313</f>
        <v>100</v>
      </c>
      <c r="U2313" s="106">
        <v>100</v>
      </c>
      <c r="V2313" s="108">
        <f>+DailySales!$T2313*DailySales!$R2313</f>
        <v>1400</v>
      </c>
      <c r="W2313" s="108">
        <f>+DailySales!$V2313*DailySales!$Q2313</f>
        <v>896</v>
      </c>
      <c r="X2313" s="108">
        <f>VLOOKUP(O2313,Stock[],6,FALSE)</f>
        <v>1370</v>
      </c>
      <c r="Y2313" s="108">
        <f>+DailySales!$V2313*DailySales!$X2313</f>
        <v>1918000</v>
      </c>
      <c r="Z2313" s="106"/>
      <c r="AA2313" s="106"/>
      <c r="AB2313" s="106"/>
      <c r="AC2313" s="106"/>
      <c r="AD2313" s="106"/>
      <c r="AE2313" s="109"/>
      <c r="AF2313" s="110"/>
      <c r="AG2313" s="111"/>
      <c r="AH2313" s="38">
        <v>46072</v>
      </c>
      <c r="AI2313" s="111">
        <v>1918000</v>
      </c>
      <c r="AJ2313" s="110"/>
      <c r="AK2313" s="111"/>
      <c r="AL2313" s="34"/>
      <c r="AM2313" s="39"/>
      <c r="AN2313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14" spans="1:40" ht="19.5" customHeight="1" x14ac:dyDescent="0.25">
      <c r="A2314" s="101">
        <f t="shared" si="178"/>
        <v>2026</v>
      </c>
      <c r="B2314" s="101">
        <f t="shared" si="179"/>
        <v>1</v>
      </c>
      <c r="C2314" s="25">
        <v>46044</v>
      </c>
      <c r="D2314" s="102">
        <f t="shared" ca="1" si="176"/>
        <v>46097</v>
      </c>
      <c r="E2314" s="102" t="str">
        <f t="shared" ca="1" si="177"/>
        <v>1-Months</v>
      </c>
      <c r="F2314" s="102" t="str">
        <f>VLOOKUP(O2314,Stock[],5,FALSE)</f>
        <v>BE</v>
      </c>
      <c r="G2314" s="103" t="s">
        <v>2745</v>
      </c>
      <c r="H2314" s="104"/>
      <c r="I2314" s="105" t="s">
        <v>192</v>
      </c>
      <c r="J2314" s="101" t="str">
        <f>VLOOKUP(I2314,Customers[],2,FALSE)</f>
        <v>ရွှေမြင်း(ရွှေလွန်းပျံ)</v>
      </c>
      <c r="K2314" s="101" t="str">
        <f>VLOOKUP(I2314,Customers[],4,FALSE)</f>
        <v>Meiktila</v>
      </c>
      <c r="L2314" s="101" t="str">
        <f>VLOOKUP(Table85[[#This Row],[CustomerID]],Table!H:K,3,0)</f>
        <v>စက်မှုဇုံ</v>
      </c>
      <c r="M2314" s="101" t="str">
        <f>VLOOKUP(I2314,Customers[],5,FALSE)</f>
        <v>WholeSales/Contract</v>
      </c>
      <c r="N2314" s="105" t="s">
        <v>10</v>
      </c>
      <c r="O2314" s="106" t="s">
        <v>217</v>
      </c>
      <c r="P2314" s="101" t="str">
        <f>VLOOKUP(O2314,Stock[],2,FALSE)</f>
        <v>လိမ္မော်ဖြူ</v>
      </c>
      <c r="Q2314" s="107">
        <f>VLOOKUP(O2314,Stock[],3,FALSE)</f>
        <v>0.64</v>
      </c>
      <c r="R2314" s="107">
        <f>VLOOKUP(O2314,Stock[],4,FALSE)</f>
        <v>24</v>
      </c>
      <c r="S2314" s="106"/>
      <c r="T2314" s="107">
        <f>(DailySales!$S2314/DailySales!$R2314)+DailySales!$U2314</f>
        <v>10</v>
      </c>
      <c r="U2314" s="106">
        <v>10</v>
      </c>
      <c r="V2314" s="108">
        <f>+DailySales!$T2314*DailySales!$R2314</f>
        <v>240</v>
      </c>
      <c r="W2314" s="108">
        <f>+DailySales!$V2314*DailySales!$Q2314</f>
        <v>153.6</v>
      </c>
      <c r="X2314" s="108">
        <f>VLOOKUP(O2314,Stock[],6,FALSE)</f>
        <v>1330</v>
      </c>
      <c r="Y2314" s="108">
        <f>+DailySales!$V2314*DailySales!$X2314</f>
        <v>319200</v>
      </c>
      <c r="Z2314" s="106"/>
      <c r="AA2314" s="106"/>
      <c r="AB2314" s="106"/>
      <c r="AC2314" s="106"/>
      <c r="AD2314" s="106"/>
      <c r="AE2314" s="109"/>
      <c r="AF2314" s="110"/>
      <c r="AG2314" s="111"/>
      <c r="AH2314" s="38">
        <v>46072</v>
      </c>
      <c r="AI2314" s="111">
        <v>319200</v>
      </c>
      <c r="AJ2314" s="110"/>
      <c r="AK2314" s="111"/>
      <c r="AL2314" s="34"/>
      <c r="AM2314" s="39"/>
      <c r="AN2314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15" spans="1:40" ht="19.5" customHeight="1" x14ac:dyDescent="0.25">
      <c r="A2315" s="101">
        <f t="shared" si="178"/>
        <v>2026</v>
      </c>
      <c r="B2315" s="101">
        <f t="shared" si="179"/>
        <v>1</v>
      </c>
      <c r="C2315" s="25">
        <v>46044</v>
      </c>
      <c r="D2315" s="102">
        <f t="shared" ca="1" si="176"/>
        <v>46097</v>
      </c>
      <c r="E2315" s="102" t="str">
        <f t="shared" ca="1" si="177"/>
        <v>1-Months</v>
      </c>
      <c r="F2315" s="102" t="str">
        <f>VLOOKUP(O2315,Stock[],5,FALSE)</f>
        <v>BE</v>
      </c>
      <c r="G2315" s="103" t="s">
        <v>2745</v>
      </c>
      <c r="H2315" s="104"/>
      <c r="I2315" s="105" t="s">
        <v>192</v>
      </c>
      <c r="J2315" s="101" t="str">
        <f>VLOOKUP(I2315,Customers[],2,FALSE)</f>
        <v>ရွှေမြင်း(ရွှေလွန်းပျံ)</v>
      </c>
      <c r="K2315" s="101" t="str">
        <f>VLOOKUP(I2315,Customers[],4,FALSE)</f>
        <v>Meiktila</v>
      </c>
      <c r="L2315" s="101" t="str">
        <f>VLOOKUP(Table85[[#This Row],[CustomerID]],Table!H:K,3,0)</f>
        <v>စက်မှုဇုံ</v>
      </c>
      <c r="M2315" s="101" t="str">
        <f>VLOOKUP(I2315,Customers[],5,FALSE)</f>
        <v>WholeSales/Contract</v>
      </c>
      <c r="N2315" s="105" t="s">
        <v>10</v>
      </c>
      <c r="O2315" s="106" t="s">
        <v>2120</v>
      </c>
      <c r="P2315" s="101" t="str">
        <f>VLOOKUP(O2315,Stock[],2,FALSE)</f>
        <v>ဇေ အရက်သန့်</v>
      </c>
      <c r="Q2315" s="107">
        <f>VLOOKUP(O2315,Stock[],3,FALSE)</f>
        <v>0.64</v>
      </c>
      <c r="R2315" s="107">
        <f>VLOOKUP(O2315,Stock[],4,FALSE)</f>
        <v>14</v>
      </c>
      <c r="S2315" s="106"/>
      <c r="T2315" s="107">
        <f>(DailySales!$S2315/DailySales!$R2315)+DailySales!$U2315</f>
        <v>20</v>
      </c>
      <c r="U2315" s="106">
        <v>20</v>
      </c>
      <c r="V2315" s="108">
        <f>+DailySales!$T2315*DailySales!$R2315</f>
        <v>280</v>
      </c>
      <c r="W2315" s="108">
        <f>+DailySales!$V2315*DailySales!$Q2315</f>
        <v>179.20000000000002</v>
      </c>
      <c r="X2315" s="108">
        <f>VLOOKUP(O2315,Stock[],6,FALSE)</f>
        <v>1380</v>
      </c>
      <c r="Y2315" s="108">
        <f>+DailySales!$V2315*DailySales!$X2315</f>
        <v>386400</v>
      </c>
      <c r="Z2315" s="106"/>
      <c r="AA2315" s="106"/>
      <c r="AB2315" s="106"/>
      <c r="AC2315" s="106"/>
      <c r="AD2315" s="106"/>
      <c r="AE2315" s="109"/>
      <c r="AF2315" s="110"/>
      <c r="AG2315" s="111"/>
      <c r="AH2315" s="38">
        <v>46072</v>
      </c>
      <c r="AI2315" s="111">
        <v>386400</v>
      </c>
      <c r="AJ2315" s="110"/>
      <c r="AK2315" s="111"/>
      <c r="AL2315" s="34"/>
      <c r="AM2315" s="39"/>
      <c r="AN2315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16" spans="1:40" ht="19.5" customHeight="1" x14ac:dyDescent="0.25">
      <c r="A2316" s="101">
        <f t="shared" si="178"/>
        <v>2026</v>
      </c>
      <c r="B2316" s="101">
        <f t="shared" si="179"/>
        <v>1</v>
      </c>
      <c r="C2316" s="25">
        <v>46044</v>
      </c>
      <c r="D2316" s="102">
        <f t="shared" ca="1" si="176"/>
        <v>46097</v>
      </c>
      <c r="E2316" s="102" t="str">
        <f t="shared" ca="1" si="177"/>
        <v>1-Months</v>
      </c>
      <c r="F2316" s="102" t="str">
        <f>VLOOKUP(O2316,Stock[],5,FALSE)</f>
        <v>BE</v>
      </c>
      <c r="G2316" s="103" t="s">
        <v>2746</v>
      </c>
      <c r="H2316" s="104"/>
      <c r="I2316" s="105" t="s">
        <v>226</v>
      </c>
      <c r="J2316" s="101" t="str">
        <f>VLOOKUP(I2316,Customers[],2,FALSE)</f>
        <v>Summer-1</v>
      </c>
      <c r="K2316" s="101" t="str">
        <f>VLOOKUP(I2316,Customers[],4,FALSE)</f>
        <v>Meiktila</v>
      </c>
      <c r="L2316" s="101" t="str">
        <f>VLOOKUP(Table85[[#This Row],[CustomerID]],Table!H:K,3,0)</f>
        <v>မိတ္ထီလာ</v>
      </c>
      <c r="M2316" s="101" t="str">
        <f>VLOOKUP(I2316,Customers[],5,FALSE)</f>
        <v>WholeSales</v>
      </c>
      <c r="N2316" s="105" t="s">
        <v>10</v>
      </c>
      <c r="O2316" s="106" t="s">
        <v>240</v>
      </c>
      <c r="P2316" s="101" t="str">
        <f>VLOOKUP(O2316,Stock[],2,FALSE)</f>
        <v>သံပုရာအရက်</v>
      </c>
      <c r="Q2316" s="107">
        <f>VLOOKUP(O2316,Stock[],3,FALSE)</f>
        <v>0.64</v>
      </c>
      <c r="R2316" s="107">
        <f>VLOOKUP(O2316,Stock[],4,FALSE)</f>
        <v>14</v>
      </c>
      <c r="S2316" s="106"/>
      <c r="T2316" s="107">
        <f>(DailySales!$S2316/DailySales!$R2316)+DailySales!$U2316</f>
        <v>20</v>
      </c>
      <c r="U2316" s="106">
        <v>20</v>
      </c>
      <c r="V2316" s="108">
        <f>+DailySales!$T2316*DailySales!$R2316</f>
        <v>280</v>
      </c>
      <c r="W2316" s="108">
        <f>+DailySales!$V2316*DailySales!$Q2316</f>
        <v>179.20000000000002</v>
      </c>
      <c r="X2316" s="108">
        <f>VLOOKUP(O2316,Stock[],6,FALSE)</f>
        <v>1330</v>
      </c>
      <c r="Y2316" s="108">
        <f>+DailySales!$V2316*DailySales!$X2316</f>
        <v>372400</v>
      </c>
      <c r="Z2316" s="106"/>
      <c r="AA2316" s="106"/>
      <c r="AB2316" s="106"/>
      <c r="AC2316" s="106"/>
      <c r="AD2316" s="106"/>
      <c r="AE2316" s="109"/>
      <c r="AF2316" s="110"/>
      <c r="AG2316" s="111"/>
      <c r="AH2316" s="87">
        <v>46055</v>
      </c>
      <c r="AI2316" s="111">
        <v>372400</v>
      </c>
      <c r="AJ2316" s="110"/>
      <c r="AK2316" s="111"/>
      <c r="AL2316" s="34"/>
      <c r="AM2316" s="39"/>
      <c r="AN2316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17" spans="1:40" ht="19.5" customHeight="1" x14ac:dyDescent="0.25">
      <c r="A2317" s="101">
        <f t="shared" si="178"/>
        <v>2026</v>
      </c>
      <c r="B2317" s="101">
        <f t="shared" si="179"/>
        <v>1</v>
      </c>
      <c r="C2317" s="25">
        <v>46044</v>
      </c>
      <c r="D2317" s="102">
        <f t="shared" ca="1" si="176"/>
        <v>46097</v>
      </c>
      <c r="E2317" s="102" t="str">
        <f t="shared" ca="1" si="177"/>
        <v>1-Months</v>
      </c>
      <c r="F2317" s="102" t="str">
        <f>VLOOKUP(O2317,Stock[],5,FALSE)</f>
        <v>BE</v>
      </c>
      <c r="G2317" s="103" t="s">
        <v>2746</v>
      </c>
      <c r="H2317" s="104"/>
      <c r="I2317" s="105" t="s">
        <v>226</v>
      </c>
      <c r="J2317" s="101" t="str">
        <f>VLOOKUP(I2317,Customers[],2,FALSE)</f>
        <v>Summer-1</v>
      </c>
      <c r="K2317" s="101" t="str">
        <f>VLOOKUP(I2317,Customers[],4,FALSE)</f>
        <v>Meiktila</v>
      </c>
      <c r="L2317" s="101" t="str">
        <f>VLOOKUP(Table85[[#This Row],[CustomerID]],Table!H:K,3,0)</f>
        <v>မိတ္ထီလာ</v>
      </c>
      <c r="M2317" s="101" t="str">
        <f>VLOOKUP(I2317,Customers[],5,FALSE)</f>
        <v>WholeSales</v>
      </c>
      <c r="N2317" s="105" t="s">
        <v>10</v>
      </c>
      <c r="O2317" s="106" t="s">
        <v>220</v>
      </c>
      <c r="P2317" s="101" t="str">
        <f>VLOOKUP(O2317,Stock[],2,FALSE)</f>
        <v>မြန်မာရှောက်ပျား</v>
      </c>
      <c r="Q2317" s="107">
        <f>VLOOKUP(O2317,Stock[],3,FALSE)</f>
        <v>0.64</v>
      </c>
      <c r="R2317" s="107">
        <f>VLOOKUP(O2317,Stock[],4,FALSE)</f>
        <v>14</v>
      </c>
      <c r="S2317" s="106"/>
      <c r="T2317" s="107">
        <f>(DailySales!$S2317/DailySales!$R2317)+DailySales!$U2317</f>
        <v>50</v>
      </c>
      <c r="U2317" s="106">
        <v>50</v>
      </c>
      <c r="V2317" s="108">
        <f>+DailySales!$T2317*DailySales!$R2317</f>
        <v>700</v>
      </c>
      <c r="W2317" s="108">
        <f>+DailySales!$V2317*DailySales!$Q2317</f>
        <v>448</v>
      </c>
      <c r="X2317" s="108">
        <f>VLOOKUP(O2317,Stock[],6,FALSE)</f>
        <v>1370</v>
      </c>
      <c r="Y2317" s="108">
        <f>+DailySales!$V2317*DailySales!$X2317</f>
        <v>959000</v>
      </c>
      <c r="Z2317" s="106"/>
      <c r="AA2317" s="106"/>
      <c r="AB2317" s="106"/>
      <c r="AC2317" s="106"/>
      <c r="AD2317" s="106"/>
      <c r="AE2317" s="109"/>
      <c r="AF2317" s="110"/>
      <c r="AG2317" s="111"/>
      <c r="AH2317" s="87">
        <v>46055</v>
      </c>
      <c r="AI2317" s="111">
        <v>959000</v>
      </c>
      <c r="AJ2317" s="110"/>
      <c r="AK2317" s="111"/>
      <c r="AL2317" s="34"/>
      <c r="AM2317" s="39"/>
      <c r="AN2317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18" spans="1:40" ht="19.5" customHeight="1" x14ac:dyDescent="0.25">
      <c r="A2318" s="101">
        <f t="shared" si="178"/>
        <v>2026</v>
      </c>
      <c r="B2318" s="101">
        <f t="shared" si="179"/>
        <v>1</v>
      </c>
      <c r="C2318" s="25">
        <v>46044</v>
      </c>
      <c r="D2318" s="102">
        <f t="shared" ca="1" si="176"/>
        <v>46097</v>
      </c>
      <c r="E2318" s="102" t="str">
        <f t="shared" ca="1" si="177"/>
        <v>1-Months</v>
      </c>
      <c r="F2318" s="102" t="str">
        <f>VLOOKUP(O2318,Stock[],5,FALSE)</f>
        <v>BE</v>
      </c>
      <c r="G2318" s="103" t="s">
        <v>2746</v>
      </c>
      <c r="H2318" s="104"/>
      <c r="I2318" s="105" t="s">
        <v>226</v>
      </c>
      <c r="J2318" s="101" t="str">
        <f>VLOOKUP(I2318,Customers[],2,FALSE)</f>
        <v>Summer-1</v>
      </c>
      <c r="K2318" s="101" t="str">
        <f>VLOOKUP(I2318,Customers[],4,FALSE)</f>
        <v>Meiktila</v>
      </c>
      <c r="L2318" s="101" t="str">
        <f>VLOOKUP(Table85[[#This Row],[CustomerID]],Table!H:K,3,0)</f>
        <v>မိတ္ထီလာ</v>
      </c>
      <c r="M2318" s="101" t="str">
        <f>VLOOKUP(I2318,Customers[],5,FALSE)</f>
        <v>WholeSales</v>
      </c>
      <c r="N2318" s="105" t="s">
        <v>10</v>
      </c>
      <c r="O2318" s="106" t="s">
        <v>217</v>
      </c>
      <c r="P2318" s="101" t="str">
        <f>VLOOKUP(O2318,Stock[],2,FALSE)</f>
        <v>လိမ္မော်ဖြူ</v>
      </c>
      <c r="Q2318" s="107">
        <f>VLOOKUP(O2318,Stock[],3,FALSE)</f>
        <v>0.64</v>
      </c>
      <c r="R2318" s="107">
        <f>VLOOKUP(O2318,Stock[],4,FALSE)</f>
        <v>24</v>
      </c>
      <c r="S2318" s="106"/>
      <c r="T2318" s="107">
        <f>(DailySales!$S2318/DailySales!$R2318)+DailySales!$U2318</f>
        <v>50</v>
      </c>
      <c r="U2318" s="106">
        <v>50</v>
      </c>
      <c r="V2318" s="108">
        <f>+DailySales!$T2318*DailySales!$R2318</f>
        <v>1200</v>
      </c>
      <c r="W2318" s="108">
        <f>+DailySales!$V2318*DailySales!$Q2318</f>
        <v>768</v>
      </c>
      <c r="X2318" s="108">
        <f>VLOOKUP(O2318,Stock[],6,FALSE)</f>
        <v>1330</v>
      </c>
      <c r="Y2318" s="108">
        <f>+DailySales!$V2318*DailySales!$X2318</f>
        <v>1596000</v>
      </c>
      <c r="Z2318" s="106"/>
      <c r="AA2318" s="106"/>
      <c r="AB2318" s="106"/>
      <c r="AC2318" s="106"/>
      <c r="AD2318" s="106"/>
      <c r="AE2318" s="109"/>
      <c r="AF2318" s="110"/>
      <c r="AG2318" s="111"/>
      <c r="AH2318" s="87">
        <v>46055</v>
      </c>
      <c r="AI2318" s="111">
        <v>1596000</v>
      </c>
      <c r="AJ2318" s="110"/>
      <c r="AK2318" s="111"/>
      <c r="AL2318" s="34"/>
      <c r="AM2318" s="39"/>
      <c r="AN2318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19" spans="1:40" ht="19.5" customHeight="1" x14ac:dyDescent="0.25">
      <c r="A2319" s="101">
        <f t="shared" si="178"/>
        <v>2026</v>
      </c>
      <c r="B2319" s="101">
        <f t="shared" si="179"/>
        <v>1</v>
      </c>
      <c r="C2319" s="25">
        <v>46044</v>
      </c>
      <c r="D2319" s="102">
        <f t="shared" ca="1" si="176"/>
        <v>46097</v>
      </c>
      <c r="E2319" s="102" t="str">
        <f t="shared" ca="1" si="177"/>
        <v>1-Months</v>
      </c>
      <c r="F2319" s="102" t="str">
        <f>VLOOKUP(O2319,Stock[],5,FALSE)</f>
        <v>BE</v>
      </c>
      <c r="G2319" s="103" t="s">
        <v>2746</v>
      </c>
      <c r="H2319" s="104"/>
      <c r="I2319" s="105" t="s">
        <v>226</v>
      </c>
      <c r="J2319" s="101" t="str">
        <f>VLOOKUP(I2319,Customers[],2,FALSE)</f>
        <v>Summer-1</v>
      </c>
      <c r="K2319" s="101" t="str">
        <f>VLOOKUP(I2319,Customers[],4,FALSE)</f>
        <v>Meiktila</v>
      </c>
      <c r="L2319" s="101" t="str">
        <f>VLOOKUP(Table85[[#This Row],[CustomerID]],Table!H:K,3,0)</f>
        <v>မိတ္ထီလာ</v>
      </c>
      <c r="M2319" s="101" t="str">
        <f>VLOOKUP(I2319,Customers[],5,FALSE)</f>
        <v>WholeSales</v>
      </c>
      <c r="N2319" s="105" t="s">
        <v>10</v>
      </c>
      <c r="O2319" s="106" t="s">
        <v>2120</v>
      </c>
      <c r="P2319" s="101" t="str">
        <f>VLOOKUP(O2319,Stock[],2,FALSE)</f>
        <v>ဇေ အရက်သန့်</v>
      </c>
      <c r="Q2319" s="107">
        <f>VLOOKUP(O2319,Stock[],3,FALSE)</f>
        <v>0.64</v>
      </c>
      <c r="R2319" s="107">
        <f>VLOOKUP(O2319,Stock[],4,FALSE)</f>
        <v>14</v>
      </c>
      <c r="S2319" s="106"/>
      <c r="T2319" s="107">
        <f>(DailySales!$S2319/DailySales!$R2319)+DailySales!$U2319</f>
        <v>50</v>
      </c>
      <c r="U2319" s="106">
        <v>50</v>
      </c>
      <c r="V2319" s="108">
        <f>+DailySales!$T2319*DailySales!$R2319</f>
        <v>700</v>
      </c>
      <c r="W2319" s="108">
        <f>+DailySales!$V2319*DailySales!$Q2319</f>
        <v>448</v>
      </c>
      <c r="X2319" s="108">
        <f>VLOOKUP(O2319,Stock[],6,FALSE)</f>
        <v>1380</v>
      </c>
      <c r="Y2319" s="108">
        <f>+DailySales!$V2319*DailySales!$X2319</f>
        <v>966000</v>
      </c>
      <c r="Z2319" s="106"/>
      <c r="AA2319" s="106"/>
      <c r="AB2319" s="106"/>
      <c r="AC2319" s="106"/>
      <c r="AD2319" s="106"/>
      <c r="AE2319" s="109"/>
      <c r="AF2319" s="110"/>
      <c r="AG2319" s="111"/>
      <c r="AH2319" s="87">
        <v>46055</v>
      </c>
      <c r="AI2319" s="111">
        <v>966000</v>
      </c>
      <c r="AJ2319" s="110"/>
      <c r="AK2319" s="111"/>
      <c r="AL2319" s="34"/>
      <c r="AM2319" s="39"/>
      <c r="AN2319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20" spans="1:40" ht="19.5" customHeight="1" x14ac:dyDescent="0.25">
      <c r="A2320" s="101">
        <f t="shared" si="178"/>
        <v>2026</v>
      </c>
      <c r="B2320" s="101">
        <f t="shared" si="179"/>
        <v>1</v>
      </c>
      <c r="C2320" s="25">
        <v>46044</v>
      </c>
      <c r="D2320" s="102">
        <f t="shared" ca="1" si="176"/>
        <v>46097</v>
      </c>
      <c r="E2320" s="102" t="str">
        <f t="shared" ca="1" si="177"/>
        <v>1-Months</v>
      </c>
      <c r="F2320" s="102" t="str">
        <f>VLOOKUP(O2320,Stock[],5,FALSE)</f>
        <v>BE</v>
      </c>
      <c r="G2320" s="103" t="s">
        <v>2746</v>
      </c>
      <c r="H2320" s="104"/>
      <c r="I2320" s="105" t="s">
        <v>226</v>
      </c>
      <c r="J2320" s="101" t="str">
        <f>VLOOKUP(I2320,Customers[],2,FALSE)</f>
        <v>Summer-1</v>
      </c>
      <c r="K2320" s="101" t="str">
        <f>VLOOKUP(I2320,Customers[],4,FALSE)</f>
        <v>Meiktila</v>
      </c>
      <c r="L2320" s="101" t="str">
        <f>VLOOKUP(Table85[[#This Row],[CustomerID]],Table!H:K,3,0)</f>
        <v>မိတ္ထီလာ</v>
      </c>
      <c r="M2320" s="101" t="str">
        <f>VLOOKUP(I2320,Customers[],5,FALSE)</f>
        <v>WholeSales</v>
      </c>
      <c r="N2320" s="105" t="s">
        <v>10</v>
      </c>
      <c r="O2320" s="106" t="s">
        <v>214</v>
      </c>
      <c r="P2320" s="101" t="str">
        <f>VLOOKUP(O2320,Stock[],2,FALSE)</f>
        <v>ကောင်းကြည်</v>
      </c>
      <c r="Q2320" s="107">
        <f>VLOOKUP(O2320,Stock[],3,FALSE)</f>
        <v>0.64</v>
      </c>
      <c r="R2320" s="107">
        <f>VLOOKUP(O2320,Stock[],4,FALSE)</f>
        <v>14</v>
      </c>
      <c r="S2320" s="106"/>
      <c r="T2320" s="107">
        <f>(DailySales!$S2320/DailySales!$R2320)+DailySales!$U2320</f>
        <v>30</v>
      </c>
      <c r="U2320" s="106">
        <v>30</v>
      </c>
      <c r="V2320" s="108">
        <f>+DailySales!$T2320*DailySales!$R2320</f>
        <v>420</v>
      </c>
      <c r="W2320" s="108">
        <f>+DailySales!$V2320*DailySales!$Q2320</f>
        <v>268.8</v>
      </c>
      <c r="X2320" s="108">
        <f>VLOOKUP(O2320,Stock[],6,FALSE)</f>
        <v>1330</v>
      </c>
      <c r="Y2320" s="108">
        <f>+DailySales!$V2320*DailySales!$X2320</f>
        <v>558600</v>
      </c>
      <c r="Z2320" s="106"/>
      <c r="AA2320" s="106"/>
      <c r="AB2320" s="106"/>
      <c r="AC2320" s="106"/>
      <c r="AD2320" s="106"/>
      <c r="AE2320" s="109"/>
      <c r="AF2320" s="110"/>
      <c r="AG2320" s="111"/>
      <c r="AH2320" s="87">
        <v>46055</v>
      </c>
      <c r="AI2320" s="111">
        <v>558600</v>
      </c>
      <c r="AJ2320" s="110"/>
      <c r="AK2320" s="111"/>
      <c r="AL2320" s="34"/>
      <c r="AM2320" s="39"/>
      <c r="AN2320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21" spans="1:40" ht="19.5" customHeight="1" x14ac:dyDescent="0.25">
      <c r="A2321" s="101">
        <f t="shared" si="178"/>
        <v>2026</v>
      </c>
      <c r="B2321" s="101">
        <f t="shared" si="179"/>
        <v>1</v>
      </c>
      <c r="C2321" s="25">
        <v>46044</v>
      </c>
      <c r="D2321" s="102">
        <f t="shared" ca="1" si="176"/>
        <v>46097</v>
      </c>
      <c r="E2321" s="102" t="str">
        <f t="shared" ca="1" si="177"/>
        <v>1-Months</v>
      </c>
      <c r="F2321" s="102" t="str">
        <f>VLOOKUP(O2321,Stock[],5,FALSE)</f>
        <v>BE</v>
      </c>
      <c r="G2321" s="103" t="s">
        <v>2747</v>
      </c>
      <c r="H2321" s="104"/>
      <c r="I2321" s="105" t="s">
        <v>239</v>
      </c>
      <c r="J2321" s="101" t="str">
        <f>VLOOKUP(I2321,Customers[],2,FALSE)</f>
        <v>ဦးရဲမြင့်</v>
      </c>
      <c r="K2321" s="101" t="str">
        <f>VLOOKUP(I2321,Customers[],4,FALSE)</f>
        <v>Pyawbwe</v>
      </c>
      <c r="L2321" s="101" t="str">
        <f>VLOOKUP(Table85[[#This Row],[CustomerID]],Table!H:K,3,0)</f>
        <v>ပျော်ဘွယ်</v>
      </c>
      <c r="M2321" s="101" t="str">
        <f>VLOOKUP(I2321,Customers[],5,FALSE)</f>
        <v>WholeSales/Contract</v>
      </c>
      <c r="N2321" s="105" t="s">
        <v>10</v>
      </c>
      <c r="O2321" s="106" t="s">
        <v>220</v>
      </c>
      <c r="P2321" s="101" t="str">
        <f>VLOOKUP(O2321,Stock[],2,FALSE)</f>
        <v>မြန်မာရှောက်ပျား</v>
      </c>
      <c r="Q2321" s="107">
        <f>VLOOKUP(O2321,Stock[],3,FALSE)</f>
        <v>0.64</v>
      </c>
      <c r="R2321" s="107">
        <f>VLOOKUP(O2321,Stock[],4,FALSE)</f>
        <v>14</v>
      </c>
      <c r="S2321" s="106"/>
      <c r="T2321" s="107">
        <f>(DailySales!$S2321/DailySales!$R2321)+DailySales!$U2321</f>
        <v>100</v>
      </c>
      <c r="U2321" s="106">
        <v>100</v>
      </c>
      <c r="V2321" s="108">
        <f>+DailySales!$T2321*DailySales!$R2321</f>
        <v>1400</v>
      </c>
      <c r="W2321" s="108">
        <f>+DailySales!$V2321*DailySales!$Q2321</f>
        <v>896</v>
      </c>
      <c r="X2321" s="108">
        <f>VLOOKUP(O2321,Stock[],6,FALSE)</f>
        <v>1370</v>
      </c>
      <c r="Y2321" s="108">
        <f>+DailySales!$V2321*DailySales!$X2321</f>
        <v>1918000</v>
      </c>
      <c r="Z2321" s="106"/>
      <c r="AA2321" s="106"/>
      <c r="AB2321" s="106"/>
      <c r="AC2321" s="106"/>
      <c r="AD2321" s="106"/>
      <c r="AE2321" s="109"/>
      <c r="AF2321" s="110"/>
      <c r="AG2321" s="111"/>
      <c r="AH2321" s="110"/>
      <c r="AI2321" s="111"/>
      <c r="AJ2321" s="110"/>
      <c r="AK2321" s="111"/>
      <c r="AL2321" s="38">
        <v>46056</v>
      </c>
      <c r="AM2321" s="39">
        <v>1918000</v>
      </c>
      <c r="AN2321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22" spans="1:40" ht="19.5" customHeight="1" x14ac:dyDescent="0.25">
      <c r="A2322" s="101">
        <f t="shared" si="178"/>
        <v>2026</v>
      </c>
      <c r="B2322" s="101">
        <f t="shared" si="179"/>
        <v>1</v>
      </c>
      <c r="C2322" s="25">
        <v>46044</v>
      </c>
      <c r="D2322" s="102">
        <f t="shared" ca="1" si="176"/>
        <v>46097</v>
      </c>
      <c r="E2322" s="102" t="str">
        <f t="shared" ca="1" si="177"/>
        <v>1-Months</v>
      </c>
      <c r="F2322" s="102" t="str">
        <f>VLOOKUP(O2322,Stock[],5,FALSE)</f>
        <v>BE</v>
      </c>
      <c r="G2322" s="103" t="s">
        <v>2747</v>
      </c>
      <c r="H2322" s="104"/>
      <c r="I2322" s="105" t="s">
        <v>239</v>
      </c>
      <c r="J2322" s="101" t="str">
        <f>VLOOKUP(I2322,Customers[],2,FALSE)</f>
        <v>ဦးရဲမြင့်</v>
      </c>
      <c r="K2322" s="101" t="str">
        <f>VLOOKUP(I2322,Customers[],4,FALSE)</f>
        <v>Pyawbwe</v>
      </c>
      <c r="L2322" s="101" t="str">
        <f>VLOOKUP(Table85[[#This Row],[CustomerID]],Table!H:K,3,0)</f>
        <v>ပျော်ဘွယ်</v>
      </c>
      <c r="M2322" s="101" t="str">
        <f>VLOOKUP(I2322,Customers[],5,FALSE)</f>
        <v>WholeSales/Contract</v>
      </c>
      <c r="N2322" s="105" t="s">
        <v>10</v>
      </c>
      <c r="O2322" s="106" t="s">
        <v>209</v>
      </c>
      <c r="P2322" s="101" t="str">
        <f>VLOOKUP(O2322,Stock[],2,FALSE)</f>
        <v>ဇေယျဝတီ Red</v>
      </c>
      <c r="Q2322" s="107">
        <f>VLOOKUP(O2322,Stock[],3,FALSE)</f>
        <v>0.64</v>
      </c>
      <c r="R2322" s="107">
        <f>VLOOKUP(O2322,Stock[],4,FALSE)</f>
        <v>14</v>
      </c>
      <c r="S2322" s="106"/>
      <c r="T2322" s="107">
        <f>(DailySales!$S2322/DailySales!$R2322)+DailySales!$U2322</f>
        <v>60</v>
      </c>
      <c r="U2322" s="106">
        <v>60</v>
      </c>
      <c r="V2322" s="108">
        <f>+DailySales!$T2322*DailySales!$R2322</f>
        <v>840</v>
      </c>
      <c r="W2322" s="108">
        <f>+DailySales!$V2322*DailySales!$Q2322</f>
        <v>537.6</v>
      </c>
      <c r="X2322" s="108">
        <f>VLOOKUP(O2322,Stock[],6,FALSE)</f>
        <v>1330</v>
      </c>
      <c r="Y2322" s="108">
        <f>+DailySales!$V2322*DailySales!$X2322</f>
        <v>1117200</v>
      </c>
      <c r="Z2322" s="106"/>
      <c r="AA2322" s="106"/>
      <c r="AB2322" s="106"/>
      <c r="AC2322" s="106"/>
      <c r="AD2322" s="106"/>
      <c r="AE2322" s="109"/>
      <c r="AF2322" s="110"/>
      <c r="AG2322" s="111"/>
      <c r="AH2322" s="110"/>
      <c r="AI2322" s="111"/>
      <c r="AJ2322" s="110"/>
      <c r="AK2322" s="111"/>
      <c r="AL2322" s="38">
        <v>46056</v>
      </c>
      <c r="AM2322" s="39">
        <v>1117200</v>
      </c>
      <c r="AN2322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23" spans="1:40" ht="19.5" customHeight="1" x14ac:dyDescent="0.25">
      <c r="A2323" s="101">
        <f t="shared" si="178"/>
        <v>2026</v>
      </c>
      <c r="B2323" s="101">
        <f t="shared" si="179"/>
        <v>1</v>
      </c>
      <c r="C2323" s="25">
        <v>46044</v>
      </c>
      <c r="D2323" s="102">
        <f t="shared" ca="1" si="176"/>
        <v>46097</v>
      </c>
      <c r="E2323" s="102" t="str">
        <f t="shared" ca="1" si="177"/>
        <v>1-Months</v>
      </c>
      <c r="F2323" s="102" t="str">
        <f>VLOOKUP(O2323,Stock[],5,FALSE)</f>
        <v>BE</v>
      </c>
      <c r="G2323" s="103" t="s">
        <v>2748</v>
      </c>
      <c r="H2323" s="104"/>
      <c r="I2323" s="105" t="s">
        <v>181</v>
      </c>
      <c r="J2323" s="101" t="str">
        <f>VLOOKUP(I2323,Customers[],2,FALSE)</f>
        <v>ရွှေမြင်း(ရွှေခြင်္သေ့)</v>
      </c>
      <c r="K2323" s="101" t="str">
        <f>VLOOKUP(I2323,Customers[],4,FALSE)</f>
        <v>Meiktila</v>
      </c>
      <c r="L2323" s="101" t="str">
        <f>VLOOKUP(Table85[[#This Row],[CustomerID]],Table!H:K,3,0)</f>
        <v>မိတ္ထီလာ</v>
      </c>
      <c r="M2323" s="101" t="str">
        <f>VLOOKUP(I2323,Customers[],5,FALSE)</f>
        <v>WholeSales/Contract</v>
      </c>
      <c r="N2323" s="105" t="s">
        <v>10</v>
      </c>
      <c r="O2323" s="106" t="s">
        <v>240</v>
      </c>
      <c r="P2323" s="101" t="str">
        <f>VLOOKUP(O2323,Stock[],2,FALSE)</f>
        <v>သံပုရာအရက်</v>
      </c>
      <c r="Q2323" s="107">
        <f>VLOOKUP(O2323,Stock[],3,FALSE)</f>
        <v>0.64</v>
      </c>
      <c r="R2323" s="107">
        <f>VLOOKUP(O2323,Stock[],4,FALSE)</f>
        <v>14</v>
      </c>
      <c r="S2323" s="106"/>
      <c r="T2323" s="107">
        <f>(DailySales!$S2323/DailySales!$R2323)+DailySales!$U2323</f>
        <v>5</v>
      </c>
      <c r="U2323" s="106">
        <v>5</v>
      </c>
      <c r="V2323" s="108">
        <f>+DailySales!$T2323*DailySales!$R2323</f>
        <v>70</v>
      </c>
      <c r="W2323" s="108">
        <f>+DailySales!$V2323*DailySales!$Q2323</f>
        <v>44.800000000000004</v>
      </c>
      <c r="X2323" s="108">
        <f>VLOOKUP(O2323,Stock[],6,FALSE)</f>
        <v>1330</v>
      </c>
      <c r="Y2323" s="108">
        <f>+DailySales!$V2323*DailySales!$X2323</f>
        <v>93100</v>
      </c>
      <c r="Z2323" s="106"/>
      <c r="AA2323" s="106"/>
      <c r="AB2323" s="106"/>
      <c r="AC2323" s="106"/>
      <c r="AD2323" s="106"/>
      <c r="AE2323" s="109"/>
      <c r="AF2323" s="110"/>
      <c r="AG2323" s="111"/>
      <c r="AH2323" s="38">
        <v>46072</v>
      </c>
      <c r="AI2323" s="111">
        <v>93100</v>
      </c>
      <c r="AJ2323" s="110"/>
      <c r="AK2323" s="111"/>
      <c r="AL2323" s="34"/>
      <c r="AM2323" s="39"/>
      <c r="AN2323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24" spans="1:40" ht="19.5" customHeight="1" x14ac:dyDescent="0.25">
      <c r="A2324" s="101">
        <f t="shared" si="178"/>
        <v>2026</v>
      </c>
      <c r="B2324" s="101">
        <f t="shared" si="179"/>
        <v>1</v>
      </c>
      <c r="C2324" s="25">
        <v>46044</v>
      </c>
      <c r="D2324" s="102">
        <f t="shared" ca="1" si="176"/>
        <v>46097</v>
      </c>
      <c r="E2324" s="102" t="str">
        <f t="shared" ca="1" si="177"/>
        <v>1-Months</v>
      </c>
      <c r="F2324" s="102" t="str">
        <f>VLOOKUP(O2324,Stock[],5,FALSE)</f>
        <v>BE</v>
      </c>
      <c r="G2324" s="103" t="s">
        <v>2748</v>
      </c>
      <c r="H2324" s="104"/>
      <c r="I2324" s="105" t="s">
        <v>181</v>
      </c>
      <c r="J2324" s="101" t="str">
        <f>VLOOKUP(I2324,Customers[],2,FALSE)</f>
        <v>ရွှေမြင်း(ရွှေခြင်္သေ့)</v>
      </c>
      <c r="K2324" s="101" t="str">
        <f>VLOOKUP(I2324,Customers[],4,FALSE)</f>
        <v>Meiktila</v>
      </c>
      <c r="L2324" s="101" t="str">
        <f>VLOOKUP(Table85[[#This Row],[CustomerID]],Table!H:K,3,0)</f>
        <v>မိတ္ထီလာ</v>
      </c>
      <c r="M2324" s="101" t="str">
        <f>VLOOKUP(I2324,Customers[],5,FALSE)</f>
        <v>WholeSales/Contract</v>
      </c>
      <c r="N2324" s="105" t="s">
        <v>10</v>
      </c>
      <c r="O2324" s="106" t="s">
        <v>220</v>
      </c>
      <c r="P2324" s="101" t="str">
        <f>VLOOKUP(O2324,Stock[],2,FALSE)</f>
        <v>မြန်မာရှောက်ပျား</v>
      </c>
      <c r="Q2324" s="107">
        <f>VLOOKUP(O2324,Stock[],3,FALSE)</f>
        <v>0.64</v>
      </c>
      <c r="R2324" s="107">
        <f>VLOOKUP(O2324,Stock[],4,FALSE)</f>
        <v>14</v>
      </c>
      <c r="S2324" s="106"/>
      <c r="T2324" s="107">
        <f>(DailySales!$S2324/DailySales!$R2324)+DailySales!$U2324</f>
        <v>10</v>
      </c>
      <c r="U2324" s="106">
        <v>10</v>
      </c>
      <c r="V2324" s="108">
        <f>+DailySales!$T2324*DailySales!$R2324</f>
        <v>140</v>
      </c>
      <c r="W2324" s="108">
        <f>+DailySales!$V2324*DailySales!$Q2324</f>
        <v>89.600000000000009</v>
      </c>
      <c r="X2324" s="108">
        <f>VLOOKUP(O2324,Stock[],6,FALSE)</f>
        <v>1370</v>
      </c>
      <c r="Y2324" s="108">
        <f>+DailySales!$V2324*DailySales!$X2324</f>
        <v>191800</v>
      </c>
      <c r="Z2324" s="106"/>
      <c r="AA2324" s="106"/>
      <c r="AB2324" s="106"/>
      <c r="AC2324" s="106"/>
      <c r="AD2324" s="106"/>
      <c r="AE2324" s="109"/>
      <c r="AF2324" s="110"/>
      <c r="AG2324" s="111"/>
      <c r="AH2324" s="38">
        <v>46072</v>
      </c>
      <c r="AI2324" s="111">
        <v>191800</v>
      </c>
      <c r="AJ2324" s="110"/>
      <c r="AK2324" s="111"/>
      <c r="AL2324" s="34"/>
      <c r="AM2324" s="39"/>
      <c r="AN2324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25" spans="1:40" ht="19.5" customHeight="1" x14ac:dyDescent="0.25">
      <c r="A2325" s="101">
        <f t="shared" si="178"/>
        <v>2026</v>
      </c>
      <c r="B2325" s="101">
        <f t="shared" si="179"/>
        <v>1</v>
      </c>
      <c r="C2325" s="25">
        <v>46044</v>
      </c>
      <c r="D2325" s="102">
        <f t="shared" ca="1" si="176"/>
        <v>46097</v>
      </c>
      <c r="E2325" s="102" t="str">
        <f t="shared" ca="1" si="177"/>
        <v>1-Months</v>
      </c>
      <c r="F2325" s="102" t="str">
        <f>VLOOKUP(O2325,Stock[],5,FALSE)</f>
        <v>BE</v>
      </c>
      <c r="G2325" s="103" t="s">
        <v>2748</v>
      </c>
      <c r="H2325" s="104"/>
      <c r="I2325" s="105" t="s">
        <v>181</v>
      </c>
      <c r="J2325" s="101" t="str">
        <f>VLOOKUP(I2325,Customers[],2,FALSE)</f>
        <v>ရွှေမြင်း(ရွှေခြင်္သေ့)</v>
      </c>
      <c r="K2325" s="101" t="str">
        <f>VLOOKUP(I2325,Customers[],4,FALSE)</f>
        <v>Meiktila</v>
      </c>
      <c r="L2325" s="101" t="str">
        <f>VLOOKUP(Table85[[#This Row],[CustomerID]],Table!H:K,3,0)</f>
        <v>မိတ္ထီလာ</v>
      </c>
      <c r="M2325" s="101" t="str">
        <f>VLOOKUP(I2325,Customers[],5,FALSE)</f>
        <v>WholeSales/Contract</v>
      </c>
      <c r="N2325" s="105" t="s">
        <v>10</v>
      </c>
      <c r="O2325" s="106" t="s">
        <v>217</v>
      </c>
      <c r="P2325" s="101" t="str">
        <f>VLOOKUP(O2325,Stock[],2,FALSE)</f>
        <v>လိမ္မော်ဖြူ</v>
      </c>
      <c r="Q2325" s="107">
        <f>VLOOKUP(O2325,Stock[],3,FALSE)</f>
        <v>0.64</v>
      </c>
      <c r="R2325" s="107">
        <f>VLOOKUP(O2325,Stock[],4,FALSE)</f>
        <v>24</v>
      </c>
      <c r="S2325" s="106"/>
      <c r="T2325" s="107">
        <f>(DailySales!$S2325/DailySales!$R2325)+DailySales!$U2325</f>
        <v>15</v>
      </c>
      <c r="U2325" s="106">
        <v>15</v>
      </c>
      <c r="V2325" s="108">
        <f>+DailySales!$T2325*DailySales!$R2325</f>
        <v>360</v>
      </c>
      <c r="W2325" s="108">
        <f>+DailySales!$V2325*DailySales!$Q2325</f>
        <v>230.4</v>
      </c>
      <c r="X2325" s="108">
        <f>VLOOKUP(O2325,Stock[],6,FALSE)</f>
        <v>1330</v>
      </c>
      <c r="Y2325" s="108">
        <f>+DailySales!$V2325*DailySales!$X2325</f>
        <v>478800</v>
      </c>
      <c r="Z2325" s="106"/>
      <c r="AA2325" s="106"/>
      <c r="AB2325" s="106"/>
      <c r="AC2325" s="106"/>
      <c r="AD2325" s="106"/>
      <c r="AE2325" s="109"/>
      <c r="AF2325" s="110"/>
      <c r="AG2325" s="111"/>
      <c r="AH2325" s="38">
        <v>46072</v>
      </c>
      <c r="AI2325" s="111">
        <v>478800</v>
      </c>
      <c r="AJ2325" s="110"/>
      <c r="AK2325" s="111"/>
      <c r="AL2325" s="34"/>
      <c r="AM2325" s="39"/>
      <c r="AN2325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26" spans="1:40" ht="19.5" customHeight="1" x14ac:dyDescent="0.25">
      <c r="A2326" s="101">
        <f t="shared" si="178"/>
        <v>2026</v>
      </c>
      <c r="B2326" s="101">
        <f t="shared" si="179"/>
        <v>1</v>
      </c>
      <c r="C2326" s="25">
        <v>46044</v>
      </c>
      <c r="D2326" s="102">
        <f t="shared" ca="1" si="176"/>
        <v>46097</v>
      </c>
      <c r="E2326" s="102" t="str">
        <f t="shared" ca="1" si="177"/>
        <v>1-Months</v>
      </c>
      <c r="F2326" s="102" t="str">
        <f>VLOOKUP(O2326,Stock[],5,FALSE)</f>
        <v>BE</v>
      </c>
      <c r="G2326" s="103" t="s">
        <v>2748</v>
      </c>
      <c r="H2326" s="104"/>
      <c r="I2326" s="105" t="s">
        <v>181</v>
      </c>
      <c r="J2326" s="101" t="str">
        <f>VLOOKUP(I2326,Customers[],2,FALSE)</f>
        <v>ရွှေမြင်း(ရွှေခြင်္သေ့)</v>
      </c>
      <c r="K2326" s="101" t="str">
        <f>VLOOKUP(I2326,Customers[],4,FALSE)</f>
        <v>Meiktila</v>
      </c>
      <c r="L2326" s="101" t="str">
        <f>VLOOKUP(Table85[[#This Row],[CustomerID]],Table!H:K,3,0)</f>
        <v>မိတ္ထီလာ</v>
      </c>
      <c r="M2326" s="101" t="str">
        <f>VLOOKUP(I2326,Customers[],5,FALSE)</f>
        <v>WholeSales/Contract</v>
      </c>
      <c r="N2326" s="105" t="s">
        <v>10</v>
      </c>
      <c r="O2326" s="106" t="s">
        <v>2120</v>
      </c>
      <c r="P2326" s="101" t="str">
        <f>VLOOKUP(O2326,Stock[],2,FALSE)</f>
        <v>ဇေ အရက်သန့်</v>
      </c>
      <c r="Q2326" s="107">
        <f>VLOOKUP(O2326,Stock[],3,FALSE)</f>
        <v>0.64</v>
      </c>
      <c r="R2326" s="107">
        <f>VLOOKUP(O2326,Stock[],4,FALSE)</f>
        <v>14</v>
      </c>
      <c r="S2326" s="106"/>
      <c r="T2326" s="107">
        <f>(DailySales!$S2326/DailySales!$R2326)+DailySales!$U2326</f>
        <v>30</v>
      </c>
      <c r="U2326" s="106">
        <v>30</v>
      </c>
      <c r="V2326" s="108">
        <f>+DailySales!$T2326*DailySales!$R2326</f>
        <v>420</v>
      </c>
      <c r="W2326" s="108">
        <f>+DailySales!$V2326*DailySales!$Q2326</f>
        <v>268.8</v>
      </c>
      <c r="X2326" s="108">
        <f>VLOOKUP(O2326,Stock[],6,FALSE)</f>
        <v>1380</v>
      </c>
      <c r="Y2326" s="108">
        <f>+DailySales!$V2326*DailySales!$X2326</f>
        <v>579600</v>
      </c>
      <c r="Z2326" s="106"/>
      <c r="AA2326" s="106"/>
      <c r="AB2326" s="106"/>
      <c r="AC2326" s="106"/>
      <c r="AD2326" s="106"/>
      <c r="AE2326" s="109"/>
      <c r="AF2326" s="110"/>
      <c r="AG2326" s="111"/>
      <c r="AH2326" s="38">
        <v>46072</v>
      </c>
      <c r="AI2326" s="111">
        <v>579600</v>
      </c>
      <c r="AJ2326" s="110"/>
      <c r="AK2326" s="111"/>
      <c r="AL2326" s="34"/>
      <c r="AM2326" s="39"/>
      <c r="AN2326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27" spans="1:40" ht="19.5" customHeight="1" x14ac:dyDescent="0.25">
      <c r="A2327" s="101">
        <f t="shared" si="178"/>
        <v>2026</v>
      </c>
      <c r="B2327" s="101">
        <f t="shared" si="179"/>
        <v>1</v>
      </c>
      <c r="C2327" s="25">
        <v>46044</v>
      </c>
      <c r="D2327" s="102">
        <f t="shared" ca="1" si="176"/>
        <v>46097</v>
      </c>
      <c r="E2327" s="102" t="str">
        <f t="shared" ca="1" si="177"/>
        <v>1-Months</v>
      </c>
      <c r="F2327" s="102" t="str">
        <f>VLOOKUP(O2327,Stock[],5,FALSE)</f>
        <v>BE</v>
      </c>
      <c r="G2327" s="103" t="s">
        <v>2748</v>
      </c>
      <c r="H2327" s="104"/>
      <c r="I2327" s="105" t="s">
        <v>181</v>
      </c>
      <c r="J2327" s="101" t="str">
        <f>VLOOKUP(I2327,Customers[],2,FALSE)</f>
        <v>ရွှေမြင်း(ရွှေခြင်္သေ့)</v>
      </c>
      <c r="K2327" s="101" t="str">
        <f>VLOOKUP(I2327,Customers[],4,FALSE)</f>
        <v>Meiktila</v>
      </c>
      <c r="L2327" s="101" t="str">
        <f>VLOOKUP(Table85[[#This Row],[CustomerID]],Table!H:K,3,0)</f>
        <v>မိတ္ထီလာ</v>
      </c>
      <c r="M2327" s="101" t="str">
        <f>VLOOKUP(I2327,Customers[],5,FALSE)</f>
        <v>WholeSales/Contract</v>
      </c>
      <c r="N2327" s="105" t="s">
        <v>10</v>
      </c>
      <c r="O2327" s="106" t="s">
        <v>214</v>
      </c>
      <c r="P2327" s="101" t="str">
        <f>VLOOKUP(O2327,Stock[],2,FALSE)</f>
        <v>ကောင်းကြည်</v>
      </c>
      <c r="Q2327" s="107">
        <f>VLOOKUP(O2327,Stock[],3,FALSE)</f>
        <v>0.64</v>
      </c>
      <c r="R2327" s="107">
        <f>VLOOKUP(O2327,Stock[],4,FALSE)</f>
        <v>14</v>
      </c>
      <c r="S2327" s="106"/>
      <c r="T2327" s="107">
        <f>(DailySales!$S2327/DailySales!$R2327)+DailySales!$U2327</f>
        <v>10</v>
      </c>
      <c r="U2327" s="106">
        <v>10</v>
      </c>
      <c r="V2327" s="108">
        <f>+DailySales!$T2327*DailySales!$R2327</f>
        <v>140</v>
      </c>
      <c r="W2327" s="108">
        <f>+DailySales!$V2327*DailySales!$Q2327</f>
        <v>89.600000000000009</v>
      </c>
      <c r="X2327" s="108">
        <f>VLOOKUP(O2327,Stock[],6,FALSE)</f>
        <v>1330</v>
      </c>
      <c r="Y2327" s="108">
        <f>+DailySales!$V2327*DailySales!$X2327</f>
        <v>186200</v>
      </c>
      <c r="Z2327" s="106"/>
      <c r="AA2327" s="106"/>
      <c r="AB2327" s="106"/>
      <c r="AC2327" s="106"/>
      <c r="AD2327" s="106"/>
      <c r="AE2327" s="109"/>
      <c r="AF2327" s="110"/>
      <c r="AG2327" s="111"/>
      <c r="AH2327" s="38">
        <v>46072</v>
      </c>
      <c r="AI2327" s="111">
        <v>186200</v>
      </c>
      <c r="AJ2327" s="110"/>
      <c r="AK2327" s="111"/>
      <c r="AL2327" s="34"/>
      <c r="AM2327" s="39"/>
      <c r="AN2327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28" spans="1:40" ht="19.5" customHeight="1" x14ac:dyDescent="0.25">
      <c r="A2328" s="101">
        <f t="shared" si="178"/>
        <v>2026</v>
      </c>
      <c r="B2328" s="101">
        <f t="shared" si="179"/>
        <v>1</v>
      </c>
      <c r="C2328" s="25">
        <v>46044</v>
      </c>
      <c r="D2328" s="102">
        <f t="shared" ca="1" si="176"/>
        <v>46097</v>
      </c>
      <c r="E2328" s="102" t="str">
        <f t="shared" ca="1" si="177"/>
        <v>1-Months</v>
      </c>
      <c r="F2328" s="102" t="str">
        <f>VLOOKUP(O2328,Stock[],5,FALSE)</f>
        <v>BE</v>
      </c>
      <c r="G2328" s="103" t="s">
        <v>2748</v>
      </c>
      <c r="H2328" s="104"/>
      <c r="I2328" s="105" t="s">
        <v>181</v>
      </c>
      <c r="J2328" s="101" t="str">
        <f>VLOOKUP(I2328,Customers[],2,FALSE)</f>
        <v>ရွှေမြင်း(ရွှေခြင်္သေ့)</v>
      </c>
      <c r="K2328" s="101" t="str">
        <f>VLOOKUP(I2328,Customers[],4,FALSE)</f>
        <v>Meiktila</v>
      </c>
      <c r="L2328" s="101" t="str">
        <f>VLOOKUP(Table85[[#This Row],[CustomerID]],Table!H:K,3,0)</f>
        <v>မိတ္ထီလာ</v>
      </c>
      <c r="M2328" s="101" t="str">
        <f>VLOOKUP(I2328,Customers[],5,FALSE)</f>
        <v>WholeSales/Contract</v>
      </c>
      <c r="N2328" s="105" t="s">
        <v>10</v>
      </c>
      <c r="O2328" s="106" t="s">
        <v>205</v>
      </c>
      <c r="P2328" s="101" t="str">
        <f>VLOOKUP(O2328,Stock[],2,FALSE)</f>
        <v>ကောင်းကြည် ကော် 25%  (1Ltr )</v>
      </c>
      <c r="Q2328" s="107">
        <f>VLOOKUP(O2328,Stock[],3,FALSE)</f>
        <v>1</v>
      </c>
      <c r="R2328" s="107">
        <f>VLOOKUP(O2328,Stock[],4,FALSE)</f>
        <v>12</v>
      </c>
      <c r="S2328" s="106"/>
      <c r="T2328" s="107">
        <f>(DailySales!$S2328/DailySales!$R2328)+DailySales!$U2328</f>
        <v>15</v>
      </c>
      <c r="U2328" s="106">
        <v>15</v>
      </c>
      <c r="V2328" s="108">
        <f>+DailySales!$T2328*DailySales!$R2328</f>
        <v>180</v>
      </c>
      <c r="W2328" s="108">
        <f>+DailySales!$V2328*DailySales!$Q2328</f>
        <v>180</v>
      </c>
      <c r="X2328" s="108">
        <f>VLOOKUP(O2328,Stock[],6,FALSE)</f>
        <v>1530</v>
      </c>
      <c r="Y2328" s="108">
        <f>+DailySales!$V2328*DailySales!$X2328</f>
        <v>275400</v>
      </c>
      <c r="Z2328" s="106"/>
      <c r="AA2328" s="106"/>
      <c r="AB2328" s="106"/>
      <c r="AC2328" s="106"/>
      <c r="AD2328" s="106"/>
      <c r="AE2328" s="109"/>
      <c r="AF2328" s="110"/>
      <c r="AG2328" s="111"/>
      <c r="AH2328" s="38">
        <v>46072</v>
      </c>
      <c r="AI2328" s="111">
        <v>275400</v>
      </c>
      <c r="AJ2328" s="110"/>
      <c r="AK2328" s="111"/>
      <c r="AL2328" s="34"/>
      <c r="AM2328" s="39"/>
      <c r="AN2328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29" spans="1:40" ht="19.5" customHeight="1" x14ac:dyDescent="0.25">
      <c r="A2329" s="101">
        <f t="shared" si="178"/>
        <v>2026</v>
      </c>
      <c r="B2329" s="101">
        <f t="shared" si="179"/>
        <v>1</v>
      </c>
      <c r="C2329" s="25">
        <v>46044</v>
      </c>
      <c r="D2329" s="102">
        <f t="shared" ca="1" si="176"/>
        <v>46097</v>
      </c>
      <c r="E2329" s="102" t="str">
        <f t="shared" ca="1" si="177"/>
        <v>1-Months</v>
      </c>
      <c r="F2329" s="102" t="str">
        <f>VLOOKUP(O2329,Stock[],5,FALSE)</f>
        <v>BE</v>
      </c>
      <c r="G2329" s="103" t="s">
        <v>2749</v>
      </c>
      <c r="H2329" s="104"/>
      <c r="I2329" s="105" t="s">
        <v>227</v>
      </c>
      <c r="J2329" s="101" t="str">
        <f>VLOOKUP(I2329,Customers[],2,FALSE)</f>
        <v>Summer-2</v>
      </c>
      <c r="K2329" s="101" t="str">
        <f>VLOOKUP(I2329,Customers[],4,FALSE)</f>
        <v>Meiktila</v>
      </c>
      <c r="L2329" s="101" t="str">
        <f>VLOOKUP(Table85[[#This Row],[CustomerID]],Table!H:K,3,0)</f>
        <v>မိတ္ထီလာ</v>
      </c>
      <c r="M2329" s="101" t="str">
        <f>VLOOKUP(I2329,Customers[],5,FALSE)</f>
        <v>WholeSales</v>
      </c>
      <c r="N2329" s="105" t="s">
        <v>10</v>
      </c>
      <c r="O2329" s="106" t="s">
        <v>217</v>
      </c>
      <c r="P2329" s="101" t="str">
        <f>VLOOKUP(O2329,Stock[],2,FALSE)</f>
        <v>လိမ္မော်ဖြူ</v>
      </c>
      <c r="Q2329" s="107">
        <f>VLOOKUP(O2329,Stock[],3,FALSE)</f>
        <v>0.64</v>
      </c>
      <c r="R2329" s="107">
        <f>VLOOKUP(O2329,Stock[],4,FALSE)</f>
        <v>24</v>
      </c>
      <c r="S2329" s="106"/>
      <c r="T2329" s="107">
        <f>(DailySales!$S2329/DailySales!$R2329)+DailySales!$U2329</f>
        <v>15</v>
      </c>
      <c r="U2329" s="106">
        <v>15</v>
      </c>
      <c r="V2329" s="108">
        <f>+DailySales!$T2329*DailySales!$R2329</f>
        <v>360</v>
      </c>
      <c r="W2329" s="108">
        <f>+DailySales!$V2329*DailySales!$Q2329</f>
        <v>230.4</v>
      </c>
      <c r="X2329" s="108">
        <f>VLOOKUP(O2329,Stock[],6,FALSE)</f>
        <v>1330</v>
      </c>
      <c r="Y2329" s="108">
        <f>+DailySales!$V2329*DailySales!$X2329</f>
        <v>478800</v>
      </c>
      <c r="Z2329" s="106"/>
      <c r="AA2329" s="106"/>
      <c r="AB2329" s="106"/>
      <c r="AC2329" s="106"/>
      <c r="AD2329" s="106"/>
      <c r="AE2329" s="109"/>
      <c r="AF2329" s="110"/>
      <c r="AG2329" s="111"/>
      <c r="AH2329" s="87">
        <v>46046</v>
      </c>
      <c r="AI2329" s="111">
        <v>478800</v>
      </c>
      <c r="AJ2329" s="110"/>
      <c r="AK2329" s="111"/>
      <c r="AL2329" s="34"/>
      <c r="AM2329" s="39"/>
      <c r="AN2329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30" spans="1:40" ht="19.5" customHeight="1" x14ac:dyDescent="0.25">
      <c r="A2330" s="101">
        <f t="shared" si="178"/>
        <v>2026</v>
      </c>
      <c r="B2330" s="101">
        <f t="shared" si="179"/>
        <v>1</v>
      </c>
      <c r="C2330" s="25">
        <v>46044</v>
      </c>
      <c r="D2330" s="102">
        <f t="shared" ca="1" si="176"/>
        <v>46097</v>
      </c>
      <c r="E2330" s="102" t="str">
        <f t="shared" ca="1" si="177"/>
        <v>1-Months</v>
      </c>
      <c r="F2330" s="102" t="str">
        <f>VLOOKUP(O2330,Stock[],5,FALSE)</f>
        <v>BE</v>
      </c>
      <c r="G2330" s="103" t="s">
        <v>2749</v>
      </c>
      <c r="H2330" s="104"/>
      <c r="I2330" s="105" t="s">
        <v>227</v>
      </c>
      <c r="J2330" s="101" t="str">
        <f>VLOOKUP(I2330,Customers[],2,FALSE)</f>
        <v>Summer-2</v>
      </c>
      <c r="K2330" s="101" t="str">
        <f>VLOOKUP(I2330,Customers[],4,FALSE)</f>
        <v>Meiktila</v>
      </c>
      <c r="L2330" s="101" t="str">
        <f>VLOOKUP(Table85[[#This Row],[CustomerID]],Table!H:K,3,0)</f>
        <v>မိတ္ထီလာ</v>
      </c>
      <c r="M2330" s="101" t="str">
        <f>VLOOKUP(I2330,Customers[],5,FALSE)</f>
        <v>WholeSales</v>
      </c>
      <c r="N2330" s="105" t="s">
        <v>10</v>
      </c>
      <c r="O2330" s="106" t="s">
        <v>218</v>
      </c>
      <c r="P2330" s="101" t="str">
        <f>VLOOKUP(O2330,Stock[],2,FALSE)</f>
        <v>Black Cat</v>
      </c>
      <c r="Q2330" s="107">
        <f>VLOOKUP(O2330,Stock[],3,FALSE)</f>
        <v>0.64</v>
      </c>
      <c r="R2330" s="107">
        <f>VLOOKUP(O2330,Stock[],4,FALSE)</f>
        <v>24</v>
      </c>
      <c r="S2330" s="106"/>
      <c r="T2330" s="107">
        <f>(DailySales!$S2330/DailySales!$R2330)+DailySales!$U2330</f>
        <v>5</v>
      </c>
      <c r="U2330" s="106">
        <v>5</v>
      </c>
      <c r="V2330" s="108">
        <f>+DailySales!$T2330*DailySales!$R2330</f>
        <v>120</v>
      </c>
      <c r="W2330" s="108">
        <f>+DailySales!$V2330*DailySales!$Q2330</f>
        <v>76.8</v>
      </c>
      <c r="X2330" s="108">
        <f>VLOOKUP(O2330,Stock[],6,FALSE)</f>
        <v>1330</v>
      </c>
      <c r="Y2330" s="108">
        <f>+DailySales!$V2330*DailySales!$X2330</f>
        <v>159600</v>
      </c>
      <c r="Z2330" s="106"/>
      <c r="AA2330" s="106"/>
      <c r="AB2330" s="106"/>
      <c r="AC2330" s="106"/>
      <c r="AD2330" s="106"/>
      <c r="AE2330" s="109"/>
      <c r="AF2330" s="110"/>
      <c r="AG2330" s="111"/>
      <c r="AH2330" s="87">
        <v>46046</v>
      </c>
      <c r="AI2330" s="111">
        <v>159600</v>
      </c>
      <c r="AJ2330" s="110"/>
      <c r="AK2330" s="111"/>
      <c r="AL2330" s="34"/>
      <c r="AM2330" s="39"/>
      <c r="AN2330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31" spans="1:40" ht="19.5" customHeight="1" x14ac:dyDescent="0.25">
      <c r="A2331" s="101">
        <f t="shared" si="178"/>
        <v>2026</v>
      </c>
      <c r="B2331" s="101">
        <f t="shared" si="179"/>
        <v>1</v>
      </c>
      <c r="C2331" s="25">
        <v>46044</v>
      </c>
      <c r="D2331" s="102">
        <f t="shared" ca="1" si="176"/>
        <v>46097</v>
      </c>
      <c r="E2331" s="102" t="str">
        <f t="shared" ca="1" si="177"/>
        <v>1-Months</v>
      </c>
      <c r="F2331" s="102" t="str">
        <f>VLOOKUP(O2331,Stock[],5,FALSE)</f>
        <v>BE</v>
      </c>
      <c r="G2331" s="103" t="s">
        <v>2749</v>
      </c>
      <c r="H2331" s="104"/>
      <c r="I2331" s="105" t="s">
        <v>227</v>
      </c>
      <c r="J2331" s="101" t="str">
        <f>VLOOKUP(I2331,Customers[],2,FALSE)</f>
        <v>Summer-2</v>
      </c>
      <c r="K2331" s="101" t="str">
        <f>VLOOKUP(I2331,Customers[],4,FALSE)</f>
        <v>Meiktila</v>
      </c>
      <c r="L2331" s="101" t="str">
        <f>VLOOKUP(Table85[[#This Row],[CustomerID]],Table!H:K,3,0)</f>
        <v>မိတ္ထီလာ</v>
      </c>
      <c r="M2331" s="101" t="str">
        <f>VLOOKUP(I2331,Customers[],5,FALSE)</f>
        <v>WholeSales</v>
      </c>
      <c r="N2331" s="105" t="s">
        <v>10</v>
      </c>
      <c r="O2331" s="106" t="s">
        <v>214</v>
      </c>
      <c r="P2331" s="101" t="str">
        <f>VLOOKUP(O2331,Stock[],2,FALSE)</f>
        <v>ကောင်းကြည်</v>
      </c>
      <c r="Q2331" s="107">
        <f>VLOOKUP(O2331,Stock[],3,FALSE)</f>
        <v>0.64</v>
      </c>
      <c r="R2331" s="107">
        <f>VLOOKUP(O2331,Stock[],4,FALSE)</f>
        <v>14</v>
      </c>
      <c r="S2331" s="106"/>
      <c r="T2331" s="107">
        <f>(DailySales!$S2331/DailySales!$R2331)+DailySales!$U2331</f>
        <v>30</v>
      </c>
      <c r="U2331" s="106">
        <v>30</v>
      </c>
      <c r="V2331" s="108">
        <f>+DailySales!$T2331*DailySales!$R2331</f>
        <v>420</v>
      </c>
      <c r="W2331" s="108">
        <f>+DailySales!$V2331*DailySales!$Q2331</f>
        <v>268.8</v>
      </c>
      <c r="X2331" s="108">
        <f>VLOOKUP(O2331,Stock[],6,FALSE)</f>
        <v>1330</v>
      </c>
      <c r="Y2331" s="108">
        <f>+DailySales!$V2331*DailySales!$X2331</f>
        <v>558600</v>
      </c>
      <c r="Z2331" s="106"/>
      <c r="AA2331" s="106"/>
      <c r="AB2331" s="106"/>
      <c r="AC2331" s="106"/>
      <c r="AD2331" s="106"/>
      <c r="AE2331" s="109"/>
      <c r="AF2331" s="110"/>
      <c r="AG2331" s="111"/>
      <c r="AH2331" s="87">
        <v>46046</v>
      </c>
      <c r="AI2331" s="111">
        <v>558600</v>
      </c>
      <c r="AJ2331" s="110"/>
      <c r="AK2331" s="111"/>
      <c r="AL2331" s="34"/>
      <c r="AM2331" s="39"/>
      <c r="AN2331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32" spans="1:40" ht="19.5" customHeight="1" x14ac:dyDescent="0.25">
      <c r="A2332" s="101">
        <f t="shared" si="178"/>
        <v>2026</v>
      </c>
      <c r="B2332" s="101">
        <f t="shared" si="179"/>
        <v>1</v>
      </c>
      <c r="C2332" s="25">
        <v>46044</v>
      </c>
      <c r="D2332" s="102">
        <f t="shared" ca="1" si="176"/>
        <v>46097</v>
      </c>
      <c r="E2332" s="102" t="str">
        <f t="shared" ca="1" si="177"/>
        <v>1-Months</v>
      </c>
      <c r="F2332" s="102" t="str">
        <f>VLOOKUP(O2332,Stock[],5,FALSE)</f>
        <v>BE</v>
      </c>
      <c r="G2332" s="103" t="s">
        <v>2749</v>
      </c>
      <c r="H2332" s="104"/>
      <c r="I2332" s="105" t="s">
        <v>227</v>
      </c>
      <c r="J2332" s="101" t="str">
        <f>VLOOKUP(I2332,Customers[],2,FALSE)</f>
        <v>Summer-2</v>
      </c>
      <c r="K2332" s="101" t="str">
        <f>VLOOKUP(I2332,Customers[],4,FALSE)</f>
        <v>Meiktila</v>
      </c>
      <c r="L2332" s="101" t="str">
        <f>VLOOKUP(Table85[[#This Row],[CustomerID]],Table!H:K,3,0)</f>
        <v>မိတ္ထီလာ</v>
      </c>
      <c r="M2332" s="101" t="str">
        <f>VLOOKUP(I2332,Customers[],5,FALSE)</f>
        <v>WholeSales</v>
      </c>
      <c r="N2332" s="105" t="s">
        <v>10</v>
      </c>
      <c r="O2332" s="106" t="s">
        <v>205</v>
      </c>
      <c r="P2332" s="101" t="str">
        <f>VLOOKUP(O2332,Stock[],2,FALSE)</f>
        <v>ကောင်းကြည် ကော် 25%  (1Ltr )</v>
      </c>
      <c r="Q2332" s="107">
        <f>VLOOKUP(O2332,Stock[],3,FALSE)</f>
        <v>1</v>
      </c>
      <c r="R2332" s="107">
        <f>VLOOKUP(O2332,Stock[],4,FALSE)</f>
        <v>12</v>
      </c>
      <c r="S2332" s="106"/>
      <c r="T2332" s="107">
        <f>(DailySales!$S2332/DailySales!$R2332)+DailySales!$U2332</f>
        <v>50</v>
      </c>
      <c r="U2332" s="106">
        <v>50</v>
      </c>
      <c r="V2332" s="108">
        <f>+DailySales!$T2332*DailySales!$R2332</f>
        <v>600</v>
      </c>
      <c r="W2332" s="108">
        <f>+DailySales!$V2332*DailySales!$Q2332</f>
        <v>600</v>
      </c>
      <c r="X2332" s="108">
        <f>VLOOKUP(O2332,Stock[],6,FALSE)</f>
        <v>1530</v>
      </c>
      <c r="Y2332" s="108">
        <f>+DailySales!$V2332*DailySales!$X2332</f>
        <v>918000</v>
      </c>
      <c r="Z2332" s="106"/>
      <c r="AA2332" s="106"/>
      <c r="AB2332" s="106"/>
      <c r="AC2332" s="106">
        <v>41280</v>
      </c>
      <c r="AD2332" s="106"/>
      <c r="AE2332" s="109"/>
      <c r="AF2332" s="110"/>
      <c r="AG2332" s="111"/>
      <c r="AH2332" s="87">
        <v>46046</v>
      </c>
      <c r="AI2332" s="111">
        <v>876720</v>
      </c>
      <c r="AJ2332" s="110"/>
      <c r="AK2332" s="111"/>
      <c r="AL2332" s="34"/>
      <c r="AM2332" s="39"/>
      <c r="AN2332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33" spans="1:40" ht="19.5" customHeight="1" x14ac:dyDescent="0.25">
      <c r="A2333" s="101">
        <f t="shared" si="178"/>
        <v>2026</v>
      </c>
      <c r="B2333" s="101">
        <f t="shared" si="179"/>
        <v>1</v>
      </c>
      <c r="C2333" s="25">
        <v>46044</v>
      </c>
      <c r="D2333" s="102">
        <f t="shared" ca="1" si="176"/>
        <v>46097</v>
      </c>
      <c r="E2333" s="102" t="str">
        <f t="shared" ca="1" si="177"/>
        <v>1-Months</v>
      </c>
      <c r="F2333" s="102" t="str">
        <f>VLOOKUP(O2333,Stock[],5,FALSE)</f>
        <v>BE</v>
      </c>
      <c r="G2333" s="103" t="s">
        <v>2750</v>
      </c>
      <c r="H2333" s="104"/>
      <c r="I2333" s="105" t="s">
        <v>180</v>
      </c>
      <c r="J2333" s="101" t="str">
        <f>VLOOKUP(I2333,Customers[],2,FALSE)</f>
        <v>ရွှေမြင်း</v>
      </c>
      <c r="K2333" s="101" t="str">
        <f>VLOOKUP(I2333,Customers[],4,FALSE)</f>
        <v>Meiktila</v>
      </c>
      <c r="L2333" s="101" t="str">
        <f>VLOOKUP(Table85[[#This Row],[CustomerID]],Table!H:K,3,0)</f>
        <v>မိတ္ထီလာ</v>
      </c>
      <c r="M2333" s="101" t="str">
        <f>VLOOKUP(I2333,Customers[],5,FALSE)</f>
        <v>WholeSales/Contract</v>
      </c>
      <c r="N2333" s="105" t="s">
        <v>10</v>
      </c>
      <c r="O2333" s="106" t="s">
        <v>220</v>
      </c>
      <c r="P2333" s="101" t="str">
        <f>VLOOKUP(O2333,Stock[],2,FALSE)</f>
        <v>မြန်မာရှောက်ပျား</v>
      </c>
      <c r="Q2333" s="107">
        <f>VLOOKUP(O2333,Stock[],3,FALSE)</f>
        <v>0.64</v>
      </c>
      <c r="R2333" s="107">
        <f>VLOOKUP(O2333,Stock[],4,FALSE)</f>
        <v>14</v>
      </c>
      <c r="S2333" s="106"/>
      <c r="T2333" s="107">
        <f>(DailySales!$S2333/DailySales!$R2333)+DailySales!$U2333</f>
        <v>20</v>
      </c>
      <c r="U2333" s="106">
        <v>20</v>
      </c>
      <c r="V2333" s="108">
        <f>+DailySales!$T2333*DailySales!$R2333</f>
        <v>280</v>
      </c>
      <c r="W2333" s="108">
        <f>+DailySales!$V2333*DailySales!$Q2333</f>
        <v>179.20000000000002</v>
      </c>
      <c r="X2333" s="108">
        <f>VLOOKUP(O2333,Stock[],6,FALSE)</f>
        <v>1370</v>
      </c>
      <c r="Y2333" s="108">
        <f>+DailySales!$V2333*DailySales!$X2333</f>
        <v>383600</v>
      </c>
      <c r="Z2333" s="106"/>
      <c r="AA2333" s="106"/>
      <c r="AB2333" s="106"/>
      <c r="AC2333" s="106"/>
      <c r="AD2333" s="106"/>
      <c r="AE2333" s="109"/>
      <c r="AF2333" s="110"/>
      <c r="AG2333" s="111"/>
      <c r="AH2333" s="38">
        <v>46072</v>
      </c>
      <c r="AI2333" s="111">
        <v>383600</v>
      </c>
      <c r="AJ2333" s="110"/>
      <c r="AK2333" s="111"/>
      <c r="AL2333" s="34"/>
      <c r="AM2333" s="39"/>
      <c r="AN2333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34" spans="1:40" ht="19.5" customHeight="1" x14ac:dyDescent="0.25">
      <c r="A2334" s="101">
        <f t="shared" si="178"/>
        <v>2026</v>
      </c>
      <c r="B2334" s="101">
        <f t="shared" si="179"/>
        <v>1</v>
      </c>
      <c r="C2334" s="25">
        <v>46044</v>
      </c>
      <c r="D2334" s="102">
        <f t="shared" ca="1" si="176"/>
        <v>46097</v>
      </c>
      <c r="E2334" s="102" t="str">
        <f t="shared" ca="1" si="177"/>
        <v>1-Months</v>
      </c>
      <c r="F2334" s="102" t="str">
        <f>VLOOKUP(O2334,Stock[],5,FALSE)</f>
        <v>BE</v>
      </c>
      <c r="G2334" s="103" t="s">
        <v>2750</v>
      </c>
      <c r="H2334" s="104"/>
      <c r="I2334" s="105" t="s">
        <v>180</v>
      </c>
      <c r="J2334" s="101" t="str">
        <f>VLOOKUP(I2334,Customers[],2,FALSE)</f>
        <v>ရွှေမြင်း</v>
      </c>
      <c r="K2334" s="101" t="str">
        <f>VLOOKUP(I2334,Customers[],4,FALSE)</f>
        <v>Meiktila</v>
      </c>
      <c r="L2334" s="101" t="str">
        <f>VLOOKUP(Table85[[#This Row],[CustomerID]],Table!H:K,3,0)</f>
        <v>မိတ္ထီလာ</v>
      </c>
      <c r="M2334" s="101" t="str">
        <f>VLOOKUP(I2334,Customers[],5,FALSE)</f>
        <v>WholeSales/Contract</v>
      </c>
      <c r="N2334" s="105" t="s">
        <v>10</v>
      </c>
      <c r="O2334" s="106" t="s">
        <v>217</v>
      </c>
      <c r="P2334" s="101" t="str">
        <f>VLOOKUP(O2334,Stock[],2,FALSE)</f>
        <v>လိမ္မော်ဖြူ</v>
      </c>
      <c r="Q2334" s="107">
        <f>VLOOKUP(O2334,Stock[],3,FALSE)</f>
        <v>0.64</v>
      </c>
      <c r="R2334" s="107">
        <f>VLOOKUP(O2334,Stock[],4,FALSE)</f>
        <v>24</v>
      </c>
      <c r="S2334" s="106"/>
      <c r="T2334" s="107">
        <f>(DailySales!$S2334/DailySales!$R2334)+DailySales!$U2334</f>
        <v>50</v>
      </c>
      <c r="U2334" s="106">
        <v>50</v>
      </c>
      <c r="V2334" s="108">
        <f>+DailySales!$T2334*DailySales!$R2334</f>
        <v>1200</v>
      </c>
      <c r="W2334" s="108">
        <f>+DailySales!$V2334*DailySales!$Q2334</f>
        <v>768</v>
      </c>
      <c r="X2334" s="108">
        <f>VLOOKUP(O2334,Stock[],6,FALSE)</f>
        <v>1330</v>
      </c>
      <c r="Y2334" s="108">
        <f>+DailySales!$V2334*DailySales!$X2334</f>
        <v>1596000</v>
      </c>
      <c r="Z2334" s="106"/>
      <c r="AA2334" s="106"/>
      <c r="AB2334" s="106"/>
      <c r="AC2334" s="106"/>
      <c r="AD2334" s="106"/>
      <c r="AE2334" s="109"/>
      <c r="AF2334" s="110"/>
      <c r="AG2334" s="111"/>
      <c r="AH2334" s="38">
        <v>46072</v>
      </c>
      <c r="AI2334" s="111">
        <v>1596000</v>
      </c>
      <c r="AJ2334" s="110"/>
      <c r="AK2334" s="111"/>
      <c r="AL2334" s="34"/>
      <c r="AM2334" s="39"/>
      <c r="AN2334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35" spans="1:40" ht="19.5" customHeight="1" x14ac:dyDescent="0.25">
      <c r="A2335" s="101">
        <f t="shared" si="178"/>
        <v>2026</v>
      </c>
      <c r="B2335" s="101">
        <f t="shared" si="179"/>
        <v>1</v>
      </c>
      <c r="C2335" s="25">
        <v>46044</v>
      </c>
      <c r="D2335" s="102">
        <f t="shared" ca="1" si="176"/>
        <v>46097</v>
      </c>
      <c r="E2335" s="102" t="str">
        <f t="shared" ca="1" si="177"/>
        <v>1-Months</v>
      </c>
      <c r="F2335" s="102" t="str">
        <f>VLOOKUP(O2335,Stock[],5,FALSE)</f>
        <v>BE</v>
      </c>
      <c r="G2335" s="103" t="s">
        <v>2750</v>
      </c>
      <c r="H2335" s="104"/>
      <c r="I2335" s="105" t="s">
        <v>180</v>
      </c>
      <c r="J2335" s="101" t="str">
        <f>VLOOKUP(I2335,Customers[],2,FALSE)</f>
        <v>ရွှေမြင်း</v>
      </c>
      <c r="K2335" s="101" t="str">
        <f>VLOOKUP(I2335,Customers[],4,FALSE)</f>
        <v>Meiktila</v>
      </c>
      <c r="L2335" s="101" t="str">
        <f>VLOOKUP(Table85[[#This Row],[CustomerID]],Table!H:K,3,0)</f>
        <v>မိတ္ထီလာ</v>
      </c>
      <c r="M2335" s="101" t="str">
        <f>VLOOKUP(I2335,Customers[],5,FALSE)</f>
        <v>WholeSales/Contract</v>
      </c>
      <c r="N2335" s="105" t="s">
        <v>10</v>
      </c>
      <c r="O2335" s="106" t="s">
        <v>214</v>
      </c>
      <c r="P2335" s="101" t="str">
        <f>VLOOKUP(O2335,Stock[],2,FALSE)</f>
        <v>ကောင်းကြည်</v>
      </c>
      <c r="Q2335" s="107">
        <f>VLOOKUP(O2335,Stock[],3,FALSE)</f>
        <v>0.64</v>
      </c>
      <c r="R2335" s="107">
        <f>VLOOKUP(O2335,Stock[],4,FALSE)</f>
        <v>14</v>
      </c>
      <c r="S2335" s="106"/>
      <c r="T2335" s="107">
        <f>(DailySales!$S2335/DailySales!$R2335)+DailySales!$U2335</f>
        <v>20</v>
      </c>
      <c r="U2335" s="106">
        <v>20</v>
      </c>
      <c r="V2335" s="108">
        <f>+DailySales!$T2335*DailySales!$R2335</f>
        <v>280</v>
      </c>
      <c r="W2335" s="108">
        <f>+DailySales!$V2335*DailySales!$Q2335</f>
        <v>179.20000000000002</v>
      </c>
      <c r="X2335" s="108">
        <f>VLOOKUP(O2335,Stock[],6,FALSE)</f>
        <v>1330</v>
      </c>
      <c r="Y2335" s="108">
        <f>+DailySales!$V2335*DailySales!$X2335</f>
        <v>372400</v>
      </c>
      <c r="Z2335" s="106"/>
      <c r="AA2335" s="106"/>
      <c r="AB2335" s="106"/>
      <c r="AC2335" s="106"/>
      <c r="AD2335" s="106"/>
      <c r="AE2335" s="109"/>
      <c r="AF2335" s="110"/>
      <c r="AG2335" s="111"/>
      <c r="AH2335" s="38">
        <v>46072</v>
      </c>
      <c r="AI2335" s="111">
        <v>372400</v>
      </c>
      <c r="AJ2335" s="110"/>
      <c r="AK2335" s="111"/>
      <c r="AL2335" s="34"/>
      <c r="AM2335" s="39"/>
      <c r="AN2335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36" spans="1:40" ht="19.5" customHeight="1" x14ac:dyDescent="0.25">
      <c r="A2336" s="101">
        <f t="shared" si="178"/>
        <v>2026</v>
      </c>
      <c r="B2336" s="101">
        <f t="shared" si="179"/>
        <v>1</v>
      </c>
      <c r="C2336" s="25">
        <v>46044</v>
      </c>
      <c r="D2336" s="102">
        <f t="shared" ca="1" si="176"/>
        <v>46097</v>
      </c>
      <c r="E2336" s="102" t="str">
        <f t="shared" ca="1" si="177"/>
        <v>1-Months</v>
      </c>
      <c r="F2336" s="102" t="str">
        <f>VLOOKUP(O2336,Stock[],5,FALSE)</f>
        <v>BE</v>
      </c>
      <c r="G2336" s="103" t="s">
        <v>2750</v>
      </c>
      <c r="H2336" s="104"/>
      <c r="I2336" s="105" t="s">
        <v>180</v>
      </c>
      <c r="J2336" s="101" t="str">
        <f>VLOOKUP(I2336,Customers[],2,FALSE)</f>
        <v>ရွှေမြင်း</v>
      </c>
      <c r="K2336" s="101" t="str">
        <f>VLOOKUP(I2336,Customers[],4,FALSE)</f>
        <v>Meiktila</v>
      </c>
      <c r="L2336" s="101" t="str">
        <f>VLOOKUP(Table85[[#This Row],[CustomerID]],Table!H:K,3,0)</f>
        <v>မိတ္ထီလာ</v>
      </c>
      <c r="M2336" s="101" t="str">
        <f>VLOOKUP(I2336,Customers[],5,FALSE)</f>
        <v>WholeSales/Contract</v>
      </c>
      <c r="N2336" s="105" t="s">
        <v>10</v>
      </c>
      <c r="O2336" s="106" t="s">
        <v>205</v>
      </c>
      <c r="P2336" s="101" t="str">
        <f>VLOOKUP(O2336,Stock[],2,FALSE)</f>
        <v>ကောင်းကြည် ကော် 25%  (1Ltr )</v>
      </c>
      <c r="Q2336" s="107">
        <f>VLOOKUP(O2336,Stock[],3,FALSE)</f>
        <v>1</v>
      </c>
      <c r="R2336" s="107">
        <f>VLOOKUP(O2336,Stock[],4,FALSE)</f>
        <v>12</v>
      </c>
      <c r="S2336" s="106"/>
      <c r="T2336" s="107">
        <f>(DailySales!$S2336/DailySales!$R2336)+DailySales!$U2336</f>
        <v>20</v>
      </c>
      <c r="U2336" s="106">
        <v>20</v>
      </c>
      <c r="V2336" s="108">
        <f>+DailySales!$T2336*DailySales!$R2336</f>
        <v>240</v>
      </c>
      <c r="W2336" s="108">
        <f>+DailySales!$V2336*DailySales!$Q2336</f>
        <v>240</v>
      </c>
      <c r="X2336" s="108">
        <f>VLOOKUP(O2336,Stock[],6,FALSE)</f>
        <v>1530</v>
      </c>
      <c r="Y2336" s="108">
        <f>+DailySales!$V2336*DailySales!$X2336</f>
        <v>367200</v>
      </c>
      <c r="Z2336" s="106"/>
      <c r="AA2336" s="106"/>
      <c r="AB2336" s="106"/>
      <c r="AC2336" s="106"/>
      <c r="AD2336" s="106"/>
      <c r="AE2336" s="109"/>
      <c r="AF2336" s="110"/>
      <c r="AG2336" s="111"/>
      <c r="AH2336" s="38">
        <v>46072</v>
      </c>
      <c r="AI2336" s="111">
        <v>367200</v>
      </c>
      <c r="AJ2336" s="110"/>
      <c r="AK2336" s="111"/>
      <c r="AL2336" s="34"/>
      <c r="AM2336" s="39"/>
      <c r="AN2336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37" spans="1:40" ht="19.5" customHeight="1" x14ac:dyDescent="0.25">
      <c r="A2337" s="101">
        <f t="shared" si="178"/>
        <v>2026</v>
      </c>
      <c r="B2337" s="101">
        <f t="shared" si="179"/>
        <v>1</v>
      </c>
      <c r="C2337" s="25">
        <v>46044</v>
      </c>
      <c r="D2337" s="102">
        <f t="shared" ca="1" si="176"/>
        <v>46097</v>
      </c>
      <c r="E2337" s="102" t="str">
        <f t="shared" ca="1" si="177"/>
        <v>1-Months</v>
      </c>
      <c r="F2337" s="102" t="str">
        <f>VLOOKUP(O2337,Stock[],5,FALSE)</f>
        <v>BE</v>
      </c>
      <c r="G2337" s="103" t="s">
        <v>2751</v>
      </c>
      <c r="H2337" s="104"/>
      <c r="I2337" s="105" t="s">
        <v>183</v>
      </c>
      <c r="J2337" s="101" t="str">
        <f>VLOOKUP(I2337,Customers[],2,FALSE)</f>
        <v>ရွှေမြင်း(ထူးကျော်)</v>
      </c>
      <c r="K2337" s="101" t="str">
        <f>VLOOKUP(I2337,Customers[],4,FALSE)</f>
        <v>Meiktila</v>
      </c>
      <c r="L2337" s="101" t="str">
        <f>VLOOKUP(Table85[[#This Row],[CustomerID]],Table!H:K,3,0)</f>
        <v>မိတ္ထီလာ</v>
      </c>
      <c r="M2337" s="101" t="str">
        <f>VLOOKUP(I2337,Customers[],5,FALSE)</f>
        <v>WholeSales/Contract</v>
      </c>
      <c r="N2337" s="105" t="s">
        <v>10</v>
      </c>
      <c r="O2337" s="106" t="s">
        <v>220</v>
      </c>
      <c r="P2337" s="101" t="str">
        <f>VLOOKUP(O2337,Stock[],2,FALSE)</f>
        <v>မြန်မာရှောက်ပျား</v>
      </c>
      <c r="Q2337" s="107">
        <f>VLOOKUP(O2337,Stock[],3,FALSE)</f>
        <v>0.64</v>
      </c>
      <c r="R2337" s="107">
        <f>VLOOKUP(O2337,Stock[],4,FALSE)</f>
        <v>14</v>
      </c>
      <c r="S2337" s="106"/>
      <c r="T2337" s="107">
        <f>(DailySales!$S2337/DailySales!$R2337)+DailySales!$U2337</f>
        <v>5</v>
      </c>
      <c r="U2337" s="106">
        <v>5</v>
      </c>
      <c r="V2337" s="108">
        <f>+DailySales!$T2337*DailySales!$R2337</f>
        <v>70</v>
      </c>
      <c r="W2337" s="108">
        <f>+DailySales!$V2337*DailySales!$Q2337</f>
        <v>44.800000000000004</v>
      </c>
      <c r="X2337" s="108">
        <f>VLOOKUP(O2337,Stock[],6,FALSE)</f>
        <v>1370</v>
      </c>
      <c r="Y2337" s="108">
        <f>+DailySales!$V2337*DailySales!$X2337</f>
        <v>95900</v>
      </c>
      <c r="Z2337" s="106"/>
      <c r="AA2337" s="106"/>
      <c r="AB2337" s="106"/>
      <c r="AC2337" s="106"/>
      <c r="AD2337" s="106"/>
      <c r="AE2337" s="109"/>
      <c r="AF2337" s="110"/>
      <c r="AG2337" s="111"/>
      <c r="AH2337" s="38">
        <v>46072</v>
      </c>
      <c r="AI2337" s="111">
        <v>95900</v>
      </c>
      <c r="AJ2337" s="110"/>
      <c r="AK2337" s="111"/>
      <c r="AL2337" s="34"/>
      <c r="AM2337" s="39"/>
      <c r="AN2337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38" spans="1:40" ht="19.5" customHeight="1" x14ac:dyDescent="0.25">
      <c r="A2338" s="101">
        <f t="shared" si="178"/>
        <v>2026</v>
      </c>
      <c r="B2338" s="101">
        <f t="shared" si="179"/>
        <v>1</v>
      </c>
      <c r="C2338" s="25">
        <v>46044</v>
      </c>
      <c r="D2338" s="102">
        <f t="shared" ca="1" si="176"/>
        <v>46097</v>
      </c>
      <c r="E2338" s="102" t="str">
        <f t="shared" ca="1" si="177"/>
        <v>1-Months</v>
      </c>
      <c r="F2338" s="102" t="str">
        <f>VLOOKUP(O2338,Stock[],5,FALSE)</f>
        <v>BE</v>
      </c>
      <c r="G2338" s="103" t="s">
        <v>2751</v>
      </c>
      <c r="H2338" s="104"/>
      <c r="I2338" s="105" t="s">
        <v>183</v>
      </c>
      <c r="J2338" s="101" t="str">
        <f>VLOOKUP(I2338,Customers[],2,FALSE)</f>
        <v>ရွှေမြင်း(ထူးကျော်)</v>
      </c>
      <c r="K2338" s="101" t="str">
        <f>VLOOKUP(I2338,Customers[],4,FALSE)</f>
        <v>Meiktila</v>
      </c>
      <c r="L2338" s="101" t="str">
        <f>VLOOKUP(Table85[[#This Row],[CustomerID]],Table!H:K,3,0)</f>
        <v>မိတ္ထီလာ</v>
      </c>
      <c r="M2338" s="101" t="str">
        <f>VLOOKUP(I2338,Customers[],5,FALSE)</f>
        <v>WholeSales/Contract</v>
      </c>
      <c r="N2338" s="105" t="s">
        <v>10</v>
      </c>
      <c r="O2338" s="106" t="s">
        <v>217</v>
      </c>
      <c r="P2338" s="101" t="str">
        <f>VLOOKUP(O2338,Stock[],2,FALSE)</f>
        <v>လိမ္မော်ဖြူ</v>
      </c>
      <c r="Q2338" s="107">
        <f>VLOOKUP(O2338,Stock[],3,FALSE)</f>
        <v>0.64</v>
      </c>
      <c r="R2338" s="107">
        <f>VLOOKUP(O2338,Stock[],4,FALSE)</f>
        <v>24</v>
      </c>
      <c r="S2338" s="106"/>
      <c r="T2338" s="107">
        <f>(DailySales!$S2338/DailySales!$R2338)+DailySales!$U2338</f>
        <v>30</v>
      </c>
      <c r="U2338" s="106">
        <v>30</v>
      </c>
      <c r="V2338" s="108">
        <f>+DailySales!$T2338*DailySales!$R2338</f>
        <v>720</v>
      </c>
      <c r="W2338" s="108">
        <f>+DailySales!$V2338*DailySales!$Q2338</f>
        <v>460.8</v>
      </c>
      <c r="X2338" s="108">
        <f>VLOOKUP(O2338,Stock[],6,FALSE)</f>
        <v>1330</v>
      </c>
      <c r="Y2338" s="108">
        <f>+DailySales!$V2338*DailySales!$X2338</f>
        <v>957600</v>
      </c>
      <c r="Z2338" s="106"/>
      <c r="AA2338" s="106"/>
      <c r="AB2338" s="106"/>
      <c r="AC2338" s="106"/>
      <c r="AD2338" s="106"/>
      <c r="AE2338" s="109"/>
      <c r="AF2338" s="110"/>
      <c r="AG2338" s="111"/>
      <c r="AH2338" s="38">
        <v>46072</v>
      </c>
      <c r="AI2338" s="111">
        <v>957600</v>
      </c>
      <c r="AJ2338" s="110"/>
      <c r="AK2338" s="111"/>
      <c r="AL2338" s="34"/>
      <c r="AM2338" s="39"/>
      <c r="AN2338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39" spans="1:40" ht="19.5" customHeight="1" x14ac:dyDescent="0.25">
      <c r="A2339" s="101">
        <f t="shared" si="178"/>
        <v>2026</v>
      </c>
      <c r="B2339" s="101">
        <f t="shared" si="179"/>
        <v>1</v>
      </c>
      <c r="C2339" s="25">
        <v>46044</v>
      </c>
      <c r="D2339" s="102">
        <f t="shared" ca="1" si="176"/>
        <v>46097</v>
      </c>
      <c r="E2339" s="102" t="str">
        <f t="shared" ca="1" si="177"/>
        <v>1-Months</v>
      </c>
      <c r="F2339" s="102" t="str">
        <f>VLOOKUP(O2339,Stock[],5,FALSE)</f>
        <v>BE</v>
      </c>
      <c r="G2339" s="103" t="s">
        <v>2751</v>
      </c>
      <c r="H2339" s="104"/>
      <c r="I2339" s="105" t="s">
        <v>183</v>
      </c>
      <c r="J2339" s="101" t="str">
        <f>VLOOKUP(I2339,Customers[],2,FALSE)</f>
        <v>ရွှေမြင်း(ထူးကျော်)</v>
      </c>
      <c r="K2339" s="101" t="str">
        <f>VLOOKUP(I2339,Customers[],4,FALSE)</f>
        <v>Meiktila</v>
      </c>
      <c r="L2339" s="101" t="str">
        <f>VLOOKUP(Table85[[#This Row],[CustomerID]],Table!H:K,3,0)</f>
        <v>မိတ္ထီလာ</v>
      </c>
      <c r="M2339" s="101" t="str">
        <f>VLOOKUP(I2339,Customers[],5,FALSE)</f>
        <v>WholeSales/Contract</v>
      </c>
      <c r="N2339" s="105" t="s">
        <v>10</v>
      </c>
      <c r="O2339" s="106" t="s">
        <v>214</v>
      </c>
      <c r="P2339" s="101" t="str">
        <f>VLOOKUP(O2339,Stock[],2,FALSE)</f>
        <v>ကောင်းကြည်</v>
      </c>
      <c r="Q2339" s="107">
        <f>VLOOKUP(O2339,Stock[],3,FALSE)</f>
        <v>0.64</v>
      </c>
      <c r="R2339" s="107">
        <f>VLOOKUP(O2339,Stock[],4,FALSE)</f>
        <v>14</v>
      </c>
      <c r="S2339" s="106"/>
      <c r="T2339" s="107">
        <f>(DailySales!$S2339/DailySales!$R2339)+DailySales!$U2339</f>
        <v>3</v>
      </c>
      <c r="U2339" s="106">
        <v>3</v>
      </c>
      <c r="V2339" s="108">
        <f>+DailySales!$T2339*DailySales!$R2339</f>
        <v>42</v>
      </c>
      <c r="W2339" s="108">
        <f>+DailySales!$V2339*DailySales!$Q2339</f>
        <v>26.88</v>
      </c>
      <c r="X2339" s="108">
        <f>VLOOKUP(O2339,Stock[],6,FALSE)</f>
        <v>1330</v>
      </c>
      <c r="Y2339" s="108">
        <f>+DailySales!$V2339*DailySales!$X2339</f>
        <v>55860</v>
      </c>
      <c r="Z2339" s="106"/>
      <c r="AA2339" s="106"/>
      <c r="AB2339" s="106"/>
      <c r="AC2339" s="106"/>
      <c r="AD2339" s="106"/>
      <c r="AE2339" s="109"/>
      <c r="AF2339" s="110"/>
      <c r="AG2339" s="111"/>
      <c r="AH2339" s="38">
        <v>46072</v>
      </c>
      <c r="AI2339" s="111">
        <v>55860</v>
      </c>
      <c r="AJ2339" s="110"/>
      <c r="AK2339" s="111"/>
      <c r="AL2339" s="34"/>
      <c r="AM2339" s="39"/>
      <c r="AN2339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40" spans="1:40" ht="19.5" customHeight="1" x14ac:dyDescent="0.25">
      <c r="A2340" s="32">
        <f t="shared" si="178"/>
        <v>2026</v>
      </c>
      <c r="B2340" s="32">
        <f t="shared" si="179"/>
        <v>1</v>
      </c>
      <c r="C2340" s="25">
        <v>46044</v>
      </c>
      <c r="D2340" s="57">
        <f t="shared" ca="1" si="176"/>
        <v>46097</v>
      </c>
      <c r="E2340" s="57" t="str">
        <f t="shared" ca="1" si="177"/>
        <v>1-Months</v>
      </c>
      <c r="F2340" s="57" t="str">
        <f>VLOOKUP(O2340,Stock[],5,FALSE)</f>
        <v>BE</v>
      </c>
      <c r="G2340" s="33" t="s">
        <v>2765</v>
      </c>
      <c r="H2340" s="38"/>
      <c r="I2340" s="34" t="s">
        <v>2181</v>
      </c>
      <c r="J2340" s="32" t="str">
        <f>VLOOKUP(I2340,Customers[],2,FALSE)</f>
        <v>အကွဲ</v>
      </c>
      <c r="K2340" s="32">
        <f>VLOOKUP(I2340,Customers[],4,FALSE)</f>
        <v>0</v>
      </c>
      <c r="L2340" s="32">
        <f>VLOOKUP(Table85[[#This Row],[CustomerID]],Table!H:K,3,0)</f>
        <v>0</v>
      </c>
      <c r="M2340" s="32">
        <f>VLOOKUP(I2340,Customers[],5,FALSE)</f>
        <v>0</v>
      </c>
      <c r="N2340" s="34" t="s">
        <v>12</v>
      </c>
      <c r="O2340" s="37" t="s">
        <v>2591</v>
      </c>
      <c r="P2340" s="32" t="str">
        <f>VLOOKUP(O2340,Stock[],2,FALSE)</f>
        <v>မိုးနဲကွန်ကီး ကော် (1L)</v>
      </c>
      <c r="Q2340" s="35">
        <f>VLOOKUP(O2340,Stock[],3,FALSE)</f>
        <v>1</v>
      </c>
      <c r="R2340" s="35">
        <f>VLOOKUP(O2340,Stock[],4,FALSE)</f>
        <v>12</v>
      </c>
      <c r="S2340" s="37">
        <v>83</v>
      </c>
      <c r="T2340" s="35">
        <f>(DailySales!$S2340/DailySales!$R2340)+DailySales!$U2340</f>
        <v>6.916666666666667</v>
      </c>
      <c r="U2340" s="37"/>
      <c r="V2340" s="36">
        <f>+DailySales!$T2340*DailySales!$R2340</f>
        <v>83</v>
      </c>
      <c r="W2340" s="36">
        <f>+DailySales!$V2340*DailySales!$Q2340</f>
        <v>83</v>
      </c>
      <c r="X2340" s="36">
        <f>VLOOKUP(O2340,Stock[],6,FALSE)</f>
        <v>2100</v>
      </c>
      <c r="Y2340" s="36">
        <f>+DailySales!$V2340*DailySales!$X2340</f>
        <v>174300</v>
      </c>
      <c r="Z2340" s="37"/>
      <c r="AA2340" s="37"/>
      <c r="AB2340" s="37"/>
      <c r="AC2340" s="37"/>
      <c r="AD2340" s="37"/>
      <c r="AE2340" s="77"/>
      <c r="AF2340" s="87">
        <v>46044</v>
      </c>
      <c r="AG2340" s="39">
        <v>174300</v>
      </c>
      <c r="AH2340" s="87"/>
      <c r="AI2340" s="39"/>
      <c r="AJ2340" s="87"/>
      <c r="AK2340" s="39"/>
      <c r="AL2340" s="34"/>
      <c r="AM2340" s="39"/>
      <c r="AN234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41" spans="1:40" ht="19.5" customHeight="1" x14ac:dyDescent="0.25">
      <c r="A2341" s="101">
        <f t="shared" si="178"/>
        <v>2026</v>
      </c>
      <c r="B2341" s="101">
        <f t="shared" si="179"/>
        <v>1</v>
      </c>
      <c r="C2341" s="25">
        <v>46044</v>
      </c>
      <c r="D2341" s="102">
        <f t="shared" ca="1" si="176"/>
        <v>46097</v>
      </c>
      <c r="E2341" s="102" t="str">
        <f t="shared" ca="1" si="177"/>
        <v>1-Months</v>
      </c>
      <c r="F2341" s="102" t="str">
        <f>VLOOKUP(O2341,Stock[],5,FALSE)</f>
        <v>Whisky</v>
      </c>
      <c r="G2341" s="103" t="s">
        <v>2752</v>
      </c>
      <c r="H2341" s="104"/>
      <c r="I2341" s="105" t="s">
        <v>626</v>
      </c>
      <c r="J2341" s="101" t="str">
        <f>VLOOKUP(I2341,Customers[],2,FALSE)</f>
        <v>Liquor House</v>
      </c>
      <c r="K2341" s="101" t="str">
        <f>VLOOKUP(I2341,Customers[],4,FALSE)</f>
        <v>Meiktila</v>
      </c>
      <c r="L2341" s="101" t="str">
        <f>VLOOKUP(Table85[[#This Row],[CustomerID]],Table!H:K,3,0)</f>
        <v>စက်မှုဇုံ</v>
      </c>
      <c r="M2341" s="101" t="str">
        <f>VLOOKUP(I2341,Customers[],5,FALSE)</f>
        <v>Van-2</v>
      </c>
      <c r="N2341" s="105" t="s">
        <v>10</v>
      </c>
      <c r="O2341" s="106" t="s">
        <v>2113</v>
      </c>
      <c r="P2341" s="101" t="str">
        <f>VLOOKUP(O2341,Stock[],2,FALSE)</f>
        <v>Ngwe Taung 700ml</v>
      </c>
      <c r="Q2341" s="107">
        <f>VLOOKUP(O2341,Stock[],3,FALSE)</f>
        <v>0.7</v>
      </c>
      <c r="R2341" s="107">
        <f>VLOOKUP(O2341,Stock[],4,FALSE)</f>
        <v>12</v>
      </c>
      <c r="S2341" s="106"/>
      <c r="T2341" s="107">
        <f>(DailySales!$S2341/DailySales!$R2341)+DailySales!$U2341</f>
        <v>1</v>
      </c>
      <c r="U2341" s="106">
        <v>1</v>
      </c>
      <c r="V2341" s="108">
        <f>+DailySales!$T2341*DailySales!$R2341</f>
        <v>12</v>
      </c>
      <c r="W2341" s="108">
        <f>+DailySales!$V2341*DailySales!$Q2341</f>
        <v>8.3999999999999986</v>
      </c>
      <c r="X2341" s="108">
        <f>VLOOKUP(O2341,Stock[],6,FALSE)</f>
        <v>4700</v>
      </c>
      <c r="Y2341" s="108">
        <f>+DailySales!$V2341*DailySales!$X2341</f>
        <v>56400</v>
      </c>
      <c r="Z2341" s="106"/>
      <c r="AA2341" s="106"/>
      <c r="AB2341" s="106"/>
      <c r="AC2341" s="106"/>
      <c r="AD2341" s="106"/>
      <c r="AE2341" s="109"/>
      <c r="AF2341" s="38">
        <v>46062</v>
      </c>
      <c r="AG2341" s="111">
        <v>56400</v>
      </c>
      <c r="AH2341" s="110"/>
      <c r="AI2341" s="111"/>
      <c r="AJ2341" s="110"/>
      <c r="AK2341" s="111"/>
      <c r="AL2341" s="34"/>
      <c r="AM2341" s="39"/>
      <c r="AN2341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42" spans="1:40" ht="19.5" customHeight="1" x14ac:dyDescent="0.25">
      <c r="A2342" s="101">
        <f t="shared" si="178"/>
        <v>2026</v>
      </c>
      <c r="B2342" s="101">
        <f t="shared" si="179"/>
        <v>1</v>
      </c>
      <c r="C2342" s="25">
        <v>46044</v>
      </c>
      <c r="D2342" s="102">
        <f t="shared" ca="1" si="176"/>
        <v>46097</v>
      </c>
      <c r="E2342" s="102" t="str">
        <f t="shared" ca="1" si="177"/>
        <v>1-Months</v>
      </c>
      <c r="F2342" s="102" t="str">
        <f>VLOOKUP(O2342,Stock[],5,FALSE)</f>
        <v>Whisky</v>
      </c>
      <c r="G2342" s="103" t="s">
        <v>2753</v>
      </c>
      <c r="H2342" s="104"/>
      <c r="I2342" s="105" t="s">
        <v>233</v>
      </c>
      <c r="J2342" s="101" t="str">
        <f>VLOOKUP(I2342,Customers[],2,FALSE)</f>
        <v>ဦးဝင်းနိုင်</v>
      </c>
      <c r="K2342" s="101" t="str">
        <f>VLOOKUP(I2342,Customers[],4,FALSE)</f>
        <v>Wandwin</v>
      </c>
      <c r="L2342" s="101" t="str">
        <f>VLOOKUP(Table85[[#This Row],[CustomerID]],Table!H:K,3,0)</f>
        <v>လျှော်ပင်</v>
      </c>
      <c r="M2342" s="101" t="str">
        <f>VLOOKUP(I2342,Customers[],5,FALSE)</f>
        <v>WholeSales/Contract</v>
      </c>
      <c r="N2342" s="105" t="s">
        <v>10</v>
      </c>
      <c r="O2342" s="106" t="s">
        <v>2113</v>
      </c>
      <c r="P2342" s="101" t="str">
        <f>VLOOKUP(O2342,Stock[],2,FALSE)</f>
        <v>Ngwe Taung 700ml</v>
      </c>
      <c r="Q2342" s="107">
        <f>VLOOKUP(O2342,Stock[],3,FALSE)</f>
        <v>0.7</v>
      </c>
      <c r="R2342" s="107">
        <f>VLOOKUP(O2342,Stock[],4,FALSE)</f>
        <v>12</v>
      </c>
      <c r="S2342" s="106"/>
      <c r="T2342" s="107">
        <f>(DailySales!$S2342/DailySales!$R2342)+DailySales!$U2342</f>
        <v>1</v>
      </c>
      <c r="U2342" s="106">
        <v>1</v>
      </c>
      <c r="V2342" s="108">
        <f>+DailySales!$T2342*DailySales!$R2342</f>
        <v>12</v>
      </c>
      <c r="W2342" s="108">
        <f>+DailySales!$V2342*DailySales!$Q2342</f>
        <v>8.3999999999999986</v>
      </c>
      <c r="X2342" s="108">
        <f>VLOOKUP(O2342,Stock[],6,FALSE)</f>
        <v>4700</v>
      </c>
      <c r="Y2342" s="108">
        <f>+DailySales!$V2342*DailySales!$X2342</f>
        <v>56400</v>
      </c>
      <c r="Z2342" s="106"/>
      <c r="AA2342" s="106"/>
      <c r="AB2342" s="106"/>
      <c r="AC2342" s="106"/>
      <c r="AD2342" s="106"/>
      <c r="AE2342" s="109"/>
      <c r="AF2342" s="110">
        <v>46045</v>
      </c>
      <c r="AG2342" s="111">
        <v>56400</v>
      </c>
      <c r="AH2342" s="110"/>
      <c r="AI2342" s="111"/>
      <c r="AJ2342" s="110"/>
      <c r="AK2342" s="111"/>
      <c r="AL2342" s="34"/>
      <c r="AM2342" s="39"/>
      <c r="AN2342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43" spans="1:40" ht="19.5" customHeight="1" x14ac:dyDescent="0.25">
      <c r="A2343" s="101">
        <f t="shared" si="178"/>
        <v>2026</v>
      </c>
      <c r="B2343" s="101">
        <f t="shared" si="179"/>
        <v>1</v>
      </c>
      <c r="C2343" s="25">
        <v>46044</v>
      </c>
      <c r="D2343" s="102">
        <f t="shared" ca="1" si="176"/>
        <v>46097</v>
      </c>
      <c r="E2343" s="102" t="str">
        <f t="shared" ca="1" si="177"/>
        <v>1-Months</v>
      </c>
      <c r="F2343" s="102" t="str">
        <f>VLOOKUP(O2343,Stock[],5,FALSE)</f>
        <v>Whisky</v>
      </c>
      <c r="G2343" s="103" t="s">
        <v>2754</v>
      </c>
      <c r="H2343" s="104"/>
      <c r="I2343" s="105" t="s">
        <v>625</v>
      </c>
      <c r="J2343" s="101" t="str">
        <f>VLOOKUP(I2343,Customers[],2,FALSE)</f>
        <v>စိန်ခြယ်</v>
      </c>
      <c r="K2343" s="101" t="str">
        <f>VLOOKUP(I2343,Customers[],4,FALSE)</f>
        <v>Meiktila</v>
      </c>
      <c r="L2343" s="101" t="str">
        <f>VLOOKUP(Table85[[#This Row],[CustomerID]],Table!H:K,3,0)</f>
        <v>ညောင်အိုင့်</v>
      </c>
      <c r="M2343" s="101" t="str">
        <f>VLOOKUP(I2343,Customers[],5,FALSE)</f>
        <v>Van-2</v>
      </c>
      <c r="N2343" s="105" t="s">
        <v>10</v>
      </c>
      <c r="O2343" s="106" t="s">
        <v>2113</v>
      </c>
      <c r="P2343" s="101" t="str">
        <f>VLOOKUP(O2343,Stock[],2,FALSE)</f>
        <v>Ngwe Taung 700ml</v>
      </c>
      <c r="Q2343" s="107">
        <f>VLOOKUP(O2343,Stock[],3,FALSE)</f>
        <v>0.7</v>
      </c>
      <c r="R2343" s="107">
        <f>VLOOKUP(O2343,Stock[],4,FALSE)</f>
        <v>12</v>
      </c>
      <c r="S2343" s="106"/>
      <c r="T2343" s="107">
        <f>(DailySales!$S2343/DailySales!$R2343)+DailySales!$U2343</f>
        <v>1</v>
      </c>
      <c r="U2343" s="106">
        <v>1</v>
      </c>
      <c r="V2343" s="108">
        <f>+DailySales!$T2343*DailySales!$R2343</f>
        <v>12</v>
      </c>
      <c r="W2343" s="108">
        <f>+DailySales!$V2343*DailySales!$Q2343</f>
        <v>8.3999999999999986</v>
      </c>
      <c r="X2343" s="108">
        <f>VLOOKUP(O2343,Stock[],6,FALSE)</f>
        <v>4700</v>
      </c>
      <c r="Y2343" s="108">
        <f>+DailySales!$V2343*DailySales!$X2343</f>
        <v>56400</v>
      </c>
      <c r="Z2343" s="106"/>
      <c r="AA2343" s="106"/>
      <c r="AB2343" s="106"/>
      <c r="AC2343" s="106"/>
      <c r="AD2343" s="106"/>
      <c r="AE2343" s="109"/>
      <c r="AF2343" s="110">
        <v>46048</v>
      </c>
      <c r="AG2343" s="111">
        <v>56400</v>
      </c>
      <c r="AH2343" s="110"/>
      <c r="AI2343" s="111"/>
      <c r="AJ2343" s="110"/>
      <c r="AK2343" s="111"/>
      <c r="AL2343" s="34"/>
      <c r="AM2343" s="39"/>
      <c r="AN2343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44" spans="1:40" ht="19.5" customHeight="1" x14ac:dyDescent="0.25">
      <c r="A2344" s="101">
        <f t="shared" si="178"/>
        <v>2026</v>
      </c>
      <c r="B2344" s="101">
        <f t="shared" si="179"/>
        <v>1</v>
      </c>
      <c r="C2344" s="25">
        <v>46044</v>
      </c>
      <c r="D2344" s="102">
        <f t="shared" ca="1" si="176"/>
        <v>46097</v>
      </c>
      <c r="E2344" s="102" t="str">
        <f t="shared" ca="1" si="177"/>
        <v>1-Months</v>
      </c>
      <c r="F2344" s="102" t="str">
        <f>VLOOKUP(O2344,Stock[],5,FALSE)</f>
        <v>Whisky</v>
      </c>
      <c r="G2344" s="103" t="s">
        <v>2755</v>
      </c>
      <c r="H2344" s="104"/>
      <c r="I2344" s="105" t="s">
        <v>745</v>
      </c>
      <c r="J2344" s="101" t="str">
        <f>VLOOKUP(I2344,Customers[],2,FALSE)</f>
        <v>ဖောက်တိုက်</v>
      </c>
      <c r="K2344" s="101">
        <f>VLOOKUP(I2344,Customers[],4,FALSE)</f>
        <v>0</v>
      </c>
      <c r="L2344" s="101">
        <f>VLOOKUP(Table85[[#This Row],[CustomerID]],Table!H:K,3,0)</f>
        <v>0</v>
      </c>
      <c r="M2344" s="101">
        <f>VLOOKUP(I2344,Customers[],5,FALSE)</f>
        <v>0</v>
      </c>
      <c r="N2344" s="105" t="s">
        <v>14</v>
      </c>
      <c r="O2344" s="106" t="s">
        <v>2114</v>
      </c>
      <c r="P2344" s="101" t="str">
        <f>VLOOKUP(O2344,Stock[],2,FALSE)</f>
        <v>Ngwe Taung 700ml(NFS)</v>
      </c>
      <c r="Q2344" s="107">
        <f>VLOOKUP(O2344,Stock[],3,FALSE)</f>
        <v>0.7</v>
      </c>
      <c r="R2344" s="107">
        <f>VLOOKUP(O2344,Stock[],4,FALSE)</f>
        <v>12</v>
      </c>
      <c r="S2344" s="106">
        <v>3</v>
      </c>
      <c r="T2344" s="107">
        <f>(DailySales!$S2344/DailySales!$R2344)+DailySales!$U2344</f>
        <v>0.25</v>
      </c>
      <c r="U2344" s="106"/>
      <c r="V2344" s="108">
        <f>+DailySales!$T2344*DailySales!$R2344</f>
        <v>3</v>
      </c>
      <c r="W2344" s="108">
        <f>+DailySales!$V2344*DailySales!$Q2344</f>
        <v>2.0999999999999996</v>
      </c>
      <c r="X2344" s="108">
        <f>VLOOKUP(O2344,Stock[],6,FALSE)</f>
        <v>4700</v>
      </c>
      <c r="Y2344" s="108">
        <f>+DailySales!$V2344*DailySales!$X2344</f>
        <v>14100</v>
      </c>
      <c r="Z2344" s="106"/>
      <c r="AA2344" s="106"/>
      <c r="AB2344" s="106"/>
      <c r="AC2344" s="106"/>
      <c r="AD2344" s="106"/>
      <c r="AE2344" s="109"/>
      <c r="AF2344" s="110">
        <v>46044</v>
      </c>
      <c r="AG2344" s="111">
        <v>14100</v>
      </c>
      <c r="AH2344" s="110"/>
      <c r="AI2344" s="111"/>
      <c r="AJ2344" s="110"/>
      <c r="AK2344" s="111"/>
      <c r="AL2344" s="34"/>
      <c r="AM2344" s="39"/>
      <c r="AN2344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45" spans="1:40" ht="19.5" customHeight="1" x14ac:dyDescent="0.25">
      <c r="A2345" s="101">
        <f t="shared" si="178"/>
        <v>2026</v>
      </c>
      <c r="B2345" s="101">
        <f t="shared" si="179"/>
        <v>1</v>
      </c>
      <c r="C2345" s="25">
        <v>46045</v>
      </c>
      <c r="D2345" s="102">
        <f t="shared" ca="1" si="176"/>
        <v>46097</v>
      </c>
      <c r="E2345" s="102" t="str">
        <f t="shared" ca="1" si="177"/>
        <v>1-Months</v>
      </c>
      <c r="F2345" s="102" t="str">
        <f>VLOOKUP(O2345,Stock[],5,FALSE)</f>
        <v>BE</v>
      </c>
      <c r="G2345" s="33" t="s">
        <v>2756</v>
      </c>
      <c r="H2345" s="38" t="s">
        <v>283</v>
      </c>
      <c r="I2345" s="105" t="s">
        <v>522</v>
      </c>
      <c r="J2345" s="101" t="str">
        <f>VLOOKUP(I2345,Customers[],2,FALSE)</f>
        <v>ကိုဝင်းနိုင်</v>
      </c>
      <c r="K2345" s="101" t="str">
        <f>VLOOKUP(I2345,Customers[],4,FALSE)</f>
        <v>Wandwin</v>
      </c>
      <c r="L2345" s="101" t="str">
        <f>VLOOKUP(Table85[[#This Row],[CustomerID]],Table!H:K,3,0)</f>
        <v>ခင်ကြီး</v>
      </c>
      <c r="M2345" s="101" t="str">
        <f>VLOOKUP(I2345,Customers[],5,FALSE)</f>
        <v>Van-2</v>
      </c>
      <c r="N2345" s="105" t="s">
        <v>9</v>
      </c>
      <c r="O2345" s="106" t="s">
        <v>214</v>
      </c>
      <c r="P2345" s="101" t="str">
        <f>VLOOKUP(O2345,Stock[],2,FALSE)</f>
        <v>ကောင်းကြည်</v>
      </c>
      <c r="Q2345" s="107">
        <f>VLOOKUP(O2345,Stock[],3,FALSE)</f>
        <v>0.64</v>
      </c>
      <c r="R2345" s="107">
        <f>VLOOKUP(O2345,Stock[],4,FALSE)</f>
        <v>14</v>
      </c>
      <c r="S2345" s="106"/>
      <c r="T2345" s="107">
        <f>(DailySales!$S2345/DailySales!$R2345)+DailySales!$U2345</f>
        <v>15</v>
      </c>
      <c r="U2345" s="106">
        <v>15</v>
      </c>
      <c r="V2345" s="108">
        <f>+DailySales!$T2345*DailySales!$R2345</f>
        <v>210</v>
      </c>
      <c r="W2345" s="108">
        <f>+DailySales!$V2345*DailySales!$Q2345</f>
        <v>134.4</v>
      </c>
      <c r="X2345" s="108">
        <f>VLOOKUP(O2345,Stock[],6,FALSE)</f>
        <v>1330</v>
      </c>
      <c r="Y2345" s="108">
        <f>+DailySales!$V2345*DailySales!$X2345</f>
        <v>279300</v>
      </c>
      <c r="Z2345" s="106"/>
      <c r="AA2345" s="106"/>
      <c r="AB2345" s="106"/>
      <c r="AC2345" s="106"/>
      <c r="AD2345" s="106"/>
      <c r="AE2345" s="109">
        <v>7200</v>
      </c>
      <c r="AF2345" s="110">
        <v>46045</v>
      </c>
      <c r="AG2345" s="111">
        <v>286500</v>
      </c>
      <c r="AH2345" s="110"/>
      <c r="AI2345" s="111"/>
      <c r="AJ2345" s="110"/>
      <c r="AK2345" s="111"/>
      <c r="AL2345" s="34"/>
      <c r="AM2345" s="39"/>
      <c r="AN2345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46" spans="1:40" ht="19.5" customHeight="1" x14ac:dyDescent="0.25">
      <c r="A2346" s="101">
        <f t="shared" si="178"/>
        <v>2026</v>
      </c>
      <c r="B2346" s="101">
        <f t="shared" si="179"/>
        <v>1</v>
      </c>
      <c r="C2346" s="25">
        <v>46045</v>
      </c>
      <c r="D2346" s="102">
        <f t="shared" ca="1" si="176"/>
        <v>46097</v>
      </c>
      <c r="E2346" s="102" t="str">
        <f t="shared" ca="1" si="177"/>
        <v>1-Months</v>
      </c>
      <c r="F2346" s="102" t="str">
        <f>VLOOKUP(O2346,Stock[],5,FALSE)</f>
        <v>BE</v>
      </c>
      <c r="G2346" s="33" t="s">
        <v>2757</v>
      </c>
      <c r="H2346" s="38" t="s">
        <v>283</v>
      </c>
      <c r="I2346" s="105" t="s">
        <v>925</v>
      </c>
      <c r="J2346" s="101" t="str">
        <f>VLOOKUP(I2346,Customers[],2,FALSE)</f>
        <v>ကိုမြင့်အောင်(2)</v>
      </c>
      <c r="K2346" s="101" t="str">
        <f>VLOOKUP(I2346,Customers[],4,FALSE)</f>
        <v>Wandwin</v>
      </c>
      <c r="L2346" s="101" t="str">
        <f>VLOOKUP(Table85[[#This Row],[CustomerID]],Table!H:K,3,0)</f>
        <v>ခင်ကြီး</v>
      </c>
      <c r="M2346" s="101" t="str">
        <f>VLOOKUP(I2346,Customers[],5,FALSE)</f>
        <v>Van-2</v>
      </c>
      <c r="N2346" s="105" t="s">
        <v>9</v>
      </c>
      <c r="O2346" s="106" t="s">
        <v>214</v>
      </c>
      <c r="P2346" s="101" t="str">
        <f>VLOOKUP(O2346,Stock[],2,FALSE)</f>
        <v>ကောင်းကြည်</v>
      </c>
      <c r="Q2346" s="107">
        <f>VLOOKUP(O2346,Stock[],3,FALSE)</f>
        <v>0.64</v>
      </c>
      <c r="R2346" s="107">
        <f>VLOOKUP(O2346,Stock[],4,FALSE)</f>
        <v>14</v>
      </c>
      <c r="S2346" s="106"/>
      <c r="T2346" s="107">
        <f>(DailySales!$S2346/DailySales!$R2346)+DailySales!$U2346</f>
        <v>25</v>
      </c>
      <c r="U2346" s="106">
        <v>25</v>
      </c>
      <c r="V2346" s="108">
        <f>+DailySales!$T2346*DailySales!$R2346</f>
        <v>350</v>
      </c>
      <c r="W2346" s="108">
        <f>+DailySales!$V2346*DailySales!$Q2346</f>
        <v>224</v>
      </c>
      <c r="X2346" s="108">
        <f>VLOOKUP(O2346,Stock[],6,FALSE)</f>
        <v>1330</v>
      </c>
      <c r="Y2346" s="108">
        <f>+DailySales!$V2346*DailySales!$X2346</f>
        <v>465500</v>
      </c>
      <c r="Z2346" s="106"/>
      <c r="AA2346" s="106"/>
      <c r="AB2346" s="106">
        <v>1800</v>
      </c>
      <c r="AC2346" s="106">
        <v>2450</v>
      </c>
      <c r="AD2346" s="106"/>
      <c r="AE2346" s="109">
        <v>12000</v>
      </c>
      <c r="AF2346" s="110">
        <v>46045</v>
      </c>
      <c r="AG2346" s="111">
        <v>473250</v>
      </c>
      <c r="AH2346" s="110"/>
      <c r="AI2346" s="111"/>
      <c r="AJ2346" s="110"/>
      <c r="AK2346" s="111"/>
      <c r="AL2346" s="34"/>
      <c r="AM2346" s="39"/>
      <c r="AN2346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47" spans="1:40" ht="19.5" customHeight="1" x14ac:dyDescent="0.25">
      <c r="A2347" s="101">
        <f t="shared" si="178"/>
        <v>2026</v>
      </c>
      <c r="B2347" s="101">
        <f t="shared" si="179"/>
        <v>1</v>
      </c>
      <c r="C2347" s="25">
        <v>46045</v>
      </c>
      <c r="D2347" s="102">
        <f t="shared" ca="1" si="176"/>
        <v>46097</v>
      </c>
      <c r="E2347" s="102" t="str">
        <f t="shared" ca="1" si="177"/>
        <v>1-Months</v>
      </c>
      <c r="F2347" s="102" t="str">
        <f>VLOOKUP(O2347,Stock[],5,FALSE)</f>
        <v>BE</v>
      </c>
      <c r="G2347" s="33" t="s">
        <v>2758</v>
      </c>
      <c r="H2347" s="38" t="s">
        <v>283</v>
      </c>
      <c r="I2347" s="105" t="s">
        <v>814</v>
      </c>
      <c r="J2347" s="101" t="str">
        <f>VLOOKUP(I2347,Customers[],2,FALSE)</f>
        <v>ဒေါ်ကြူ</v>
      </c>
      <c r="K2347" s="101" t="str">
        <f>VLOOKUP(I2347,Customers[],4,FALSE)</f>
        <v>Wandwin</v>
      </c>
      <c r="L2347" s="101" t="str">
        <f>VLOOKUP(Table85[[#This Row],[CustomerID]],Table!H:K,3,0)</f>
        <v>ခင်ဘန်း</v>
      </c>
      <c r="M2347" s="101" t="str">
        <f>VLOOKUP(I2347,Customers[],5,FALSE)</f>
        <v>Van-2</v>
      </c>
      <c r="N2347" s="105" t="s">
        <v>9</v>
      </c>
      <c r="O2347" s="106" t="s">
        <v>214</v>
      </c>
      <c r="P2347" s="101" t="str">
        <f>VLOOKUP(O2347,Stock[],2,FALSE)</f>
        <v>ကောင်းကြည်</v>
      </c>
      <c r="Q2347" s="107">
        <f>VLOOKUP(O2347,Stock[],3,FALSE)</f>
        <v>0.64</v>
      </c>
      <c r="R2347" s="107">
        <f>VLOOKUP(O2347,Stock[],4,FALSE)</f>
        <v>14</v>
      </c>
      <c r="S2347" s="106"/>
      <c r="T2347" s="107">
        <f>(DailySales!$S2347/DailySales!$R2347)+DailySales!$U2347</f>
        <v>25</v>
      </c>
      <c r="U2347" s="106">
        <v>25</v>
      </c>
      <c r="V2347" s="108">
        <f>+DailySales!$T2347*DailySales!$R2347</f>
        <v>350</v>
      </c>
      <c r="W2347" s="108">
        <f>+DailySales!$V2347*DailySales!$Q2347</f>
        <v>224</v>
      </c>
      <c r="X2347" s="108">
        <f>VLOOKUP(O2347,Stock[],6,FALSE)</f>
        <v>1330</v>
      </c>
      <c r="Y2347" s="108">
        <f>+DailySales!$V2347*DailySales!$X2347</f>
        <v>465500</v>
      </c>
      <c r="Z2347" s="106"/>
      <c r="AA2347" s="106"/>
      <c r="AB2347" s="106">
        <v>1800</v>
      </c>
      <c r="AC2347" s="106">
        <v>2450</v>
      </c>
      <c r="AD2347" s="106"/>
      <c r="AE2347" s="109">
        <v>12000</v>
      </c>
      <c r="AF2347" s="110">
        <v>46045</v>
      </c>
      <c r="AG2347" s="111">
        <v>473250</v>
      </c>
      <c r="AH2347" s="110"/>
      <c r="AI2347" s="111"/>
      <c r="AJ2347" s="110"/>
      <c r="AK2347" s="111"/>
      <c r="AL2347" s="34"/>
      <c r="AM2347" s="39"/>
      <c r="AN2347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48" spans="1:40" ht="19.5" customHeight="1" x14ac:dyDescent="0.25">
      <c r="A2348" s="101">
        <f t="shared" si="178"/>
        <v>2026</v>
      </c>
      <c r="B2348" s="101">
        <f t="shared" si="179"/>
        <v>1</v>
      </c>
      <c r="C2348" s="25">
        <v>46045</v>
      </c>
      <c r="D2348" s="102">
        <f t="shared" ca="1" si="176"/>
        <v>46097</v>
      </c>
      <c r="E2348" s="102" t="str">
        <f t="shared" ca="1" si="177"/>
        <v>1-Months</v>
      </c>
      <c r="F2348" s="102" t="str">
        <f>VLOOKUP(O2348,Stock[],5,FALSE)</f>
        <v>BE</v>
      </c>
      <c r="G2348" s="33" t="s">
        <v>2758</v>
      </c>
      <c r="H2348" s="38" t="s">
        <v>283</v>
      </c>
      <c r="I2348" s="105" t="s">
        <v>814</v>
      </c>
      <c r="J2348" s="101" t="str">
        <f>VLOOKUP(I2348,Customers[],2,FALSE)</f>
        <v>ဒေါ်ကြူ</v>
      </c>
      <c r="K2348" s="101" t="str">
        <f>VLOOKUP(I2348,Customers[],4,FALSE)</f>
        <v>Wandwin</v>
      </c>
      <c r="L2348" s="101" t="str">
        <f>VLOOKUP(Table85[[#This Row],[CustomerID]],Table!H:K,3,0)</f>
        <v>ခင်ဘန်း</v>
      </c>
      <c r="M2348" s="101" t="str">
        <f>VLOOKUP(I2348,Customers[],5,FALSE)</f>
        <v>Van-2</v>
      </c>
      <c r="N2348" s="105" t="s">
        <v>9</v>
      </c>
      <c r="O2348" s="106" t="s">
        <v>1777</v>
      </c>
      <c r="P2348" s="101" t="str">
        <f>VLOOKUP(O2348,Stock[],2,FALSE)</f>
        <v>ရွှေမန်းကော်(1Ltr)</v>
      </c>
      <c r="Q2348" s="107">
        <f>VLOOKUP(O2348,Stock[],3,FALSE)</f>
        <v>1</v>
      </c>
      <c r="R2348" s="107">
        <f>VLOOKUP(O2348,Stock[],4,FALSE)</f>
        <v>12</v>
      </c>
      <c r="S2348" s="106"/>
      <c r="T2348" s="107">
        <f>(DailySales!$S2348/DailySales!$R2348)+DailySales!$U2348</f>
        <v>2</v>
      </c>
      <c r="U2348" s="106">
        <v>2</v>
      </c>
      <c r="V2348" s="108">
        <f>+DailySales!$T2348*DailySales!$R2348</f>
        <v>24</v>
      </c>
      <c r="W2348" s="108">
        <f>+DailySales!$V2348*DailySales!$Q2348</f>
        <v>24</v>
      </c>
      <c r="X2348" s="108">
        <f>VLOOKUP(O2348,Stock[],6,FALSE)</f>
        <v>1600</v>
      </c>
      <c r="Y2348" s="108">
        <f>+DailySales!$V2348*DailySales!$X2348</f>
        <v>38400</v>
      </c>
      <c r="Z2348" s="106"/>
      <c r="AA2348" s="106"/>
      <c r="AB2348" s="106"/>
      <c r="AC2348" s="106"/>
      <c r="AD2348" s="106"/>
      <c r="AE2348" s="109">
        <v>800</v>
      </c>
      <c r="AF2348" s="110">
        <v>46045</v>
      </c>
      <c r="AG2348" s="111">
        <v>39200</v>
      </c>
      <c r="AH2348" s="110"/>
      <c r="AI2348" s="111"/>
      <c r="AJ2348" s="110"/>
      <c r="AK2348" s="111"/>
      <c r="AL2348" s="34"/>
      <c r="AM2348" s="39"/>
      <c r="AN2348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49" spans="1:40" ht="19.5" customHeight="1" x14ac:dyDescent="0.25">
      <c r="A2349" s="101">
        <f t="shared" si="178"/>
        <v>2026</v>
      </c>
      <c r="B2349" s="101">
        <f t="shared" si="179"/>
        <v>1</v>
      </c>
      <c r="C2349" s="25">
        <v>46045</v>
      </c>
      <c r="D2349" s="102">
        <f t="shared" ca="1" si="176"/>
        <v>46097</v>
      </c>
      <c r="E2349" s="102" t="str">
        <f t="shared" ca="1" si="177"/>
        <v>1-Months</v>
      </c>
      <c r="F2349" s="102" t="str">
        <f>VLOOKUP(O2349,Stock[],5,FALSE)</f>
        <v>BE</v>
      </c>
      <c r="G2349" s="33" t="s">
        <v>2759</v>
      </c>
      <c r="H2349" s="38" t="s">
        <v>275</v>
      </c>
      <c r="I2349" s="105" t="s">
        <v>1116</v>
      </c>
      <c r="J2349" s="101" t="str">
        <f>VLOOKUP(I2349,Customers[],2,FALSE)</f>
        <v>မခင်ဝင်း-၂</v>
      </c>
      <c r="K2349" s="101" t="str">
        <f>VLOOKUP(I2349,Customers[],4,FALSE)</f>
        <v>Kyukpadaung</v>
      </c>
      <c r="L2349" s="101" t="str">
        <f>VLOOKUP(Table85[[#This Row],[CustomerID]],Table!H:K,3,0)</f>
        <v>အိုင်ကုန်း</v>
      </c>
      <c r="M2349" s="101" t="str">
        <f>VLOOKUP(I2349,Customers[],5,FALSE)</f>
        <v>Van-1</v>
      </c>
      <c r="N2349" s="105" t="s">
        <v>9</v>
      </c>
      <c r="O2349" s="37" t="s">
        <v>217</v>
      </c>
      <c r="P2349" s="101" t="str">
        <f>VLOOKUP(O2349,Stock[],2,FALSE)</f>
        <v>လိမ္မော်ဖြူ</v>
      </c>
      <c r="Q2349" s="107">
        <f>VLOOKUP(O2349,Stock[],3,FALSE)</f>
        <v>0.64</v>
      </c>
      <c r="R2349" s="107">
        <f>VLOOKUP(O2349,Stock[],4,FALSE)</f>
        <v>24</v>
      </c>
      <c r="S2349" s="106"/>
      <c r="T2349" s="107">
        <f>(DailySales!$S2349/DailySales!$R2349)+DailySales!$U2349</f>
        <v>5</v>
      </c>
      <c r="U2349" s="106">
        <v>5</v>
      </c>
      <c r="V2349" s="108">
        <f>+DailySales!$T2349*DailySales!$R2349</f>
        <v>120</v>
      </c>
      <c r="W2349" s="108">
        <f>+DailySales!$V2349*DailySales!$Q2349</f>
        <v>76.8</v>
      </c>
      <c r="X2349" s="108">
        <f>VLOOKUP(O2349,Stock[],6,FALSE)</f>
        <v>1330</v>
      </c>
      <c r="Y2349" s="108">
        <f>+DailySales!$V2349*DailySales!$X2349</f>
        <v>159600</v>
      </c>
      <c r="Z2349" s="106"/>
      <c r="AA2349" s="106"/>
      <c r="AB2349" s="106"/>
      <c r="AC2349" s="106"/>
      <c r="AD2349" s="106"/>
      <c r="AE2349" s="109">
        <v>2900</v>
      </c>
      <c r="AF2349" s="110">
        <v>46045</v>
      </c>
      <c r="AG2349" s="111">
        <v>162500</v>
      </c>
      <c r="AH2349" s="110"/>
      <c r="AI2349" s="111"/>
      <c r="AJ2349" s="110"/>
      <c r="AK2349" s="111"/>
      <c r="AL2349" s="34"/>
      <c r="AM2349" s="39"/>
      <c r="AN2349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50" spans="1:40" ht="19.5" customHeight="1" x14ac:dyDescent="0.25">
      <c r="A2350" s="101">
        <f t="shared" si="178"/>
        <v>2026</v>
      </c>
      <c r="B2350" s="101">
        <f t="shared" si="179"/>
        <v>1</v>
      </c>
      <c r="C2350" s="25">
        <v>46045</v>
      </c>
      <c r="D2350" s="102">
        <f t="shared" ca="1" si="176"/>
        <v>46097</v>
      </c>
      <c r="E2350" s="102" t="str">
        <f t="shared" ca="1" si="177"/>
        <v>1-Months</v>
      </c>
      <c r="F2350" s="102" t="str">
        <f>VLOOKUP(O2350,Stock[],5,FALSE)</f>
        <v>BE</v>
      </c>
      <c r="G2350" s="33" t="s">
        <v>2760</v>
      </c>
      <c r="H2350" s="38" t="s">
        <v>275</v>
      </c>
      <c r="I2350" s="105" t="s">
        <v>1176</v>
      </c>
      <c r="J2350" s="101" t="str">
        <f>VLOOKUP(I2350,Customers[],2,FALSE)</f>
        <v>မစန်းမြင့်အေး</v>
      </c>
      <c r="K2350" s="101" t="str">
        <f>VLOOKUP(I2350,Customers[],4,FALSE)</f>
        <v>Kyukpadaung</v>
      </c>
      <c r="L2350" s="101" t="str">
        <f>VLOOKUP(Table85[[#This Row],[CustomerID]],Table!H:K,3,0)</f>
        <v>အိုင်ကုန်း</v>
      </c>
      <c r="M2350" s="101" t="str">
        <f>VLOOKUP(I2350,Customers[],5,FALSE)</f>
        <v>Van-1</v>
      </c>
      <c r="N2350" s="105" t="s">
        <v>9</v>
      </c>
      <c r="O2350" s="37" t="s">
        <v>217</v>
      </c>
      <c r="P2350" s="101" t="str">
        <f>VLOOKUP(O2350,Stock[],2,FALSE)</f>
        <v>လိမ္မော်ဖြူ</v>
      </c>
      <c r="Q2350" s="107">
        <f>VLOOKUP(O2350,Stock[],3,FALSE)</f>
        <v>0.64</v>
      </c>
      <c r="R2350" s="107">
        <f>VLOOKUP(O2350,Stock[],4,FALSE)</f>
        <v>24</v>
      </c>
      <c r="S2350" s="106"/>
      <c r="T2350" s="107">
        <f>(DailySales!$S2350/DailySales!$R2350)+DailySales!$U2350</f>
        <v>3</v>
      </c>
      <c r="U2350" s="106">
        <v>3</v>
      </c>
      <c r="V2350" s="108">
        <f>+DailySales!$T2350*DailySales!$R2350</f>
        <v>72</v>
      </c>
      <c r="W2350" s="108">
        <f>+DailySales!$V2350*DailySales!$Q2350</f>
        <v>46.08</v>
      </c>
      <c r="X2350" s="108">
        <f>VLOOKUP(O2350,Stock[],6,FALSE)</f>
        <v>1330</v>
      </c>
      <c r="Y2350" s="108">
        <f>+DailySales!$V2350*DailySales!$X2350</f>
        <v>95760</v>
      </c>
      <c r="Z2350" s="106"/>
      <c r="AA2350" s="106"/>
      <c r="AB2350" s="106"/>
      <c r="AC2350" s="106"/>
      <c r="AD2350" s="106"/>
      <c r="AE2350" s="109">
        <v>1740</v>
      </c>
      <c r="AF2350" s="110">
        <v>46045</v>
      </c>
      <c r="AG2350" s="111">
        <v>97500</v>
      </c>
      <c r="AH2350" s="110"/>
      <c r="AI2350" s="111"/>
      <c r="AJ2350" s="110"/>
      <c r="AK2350" s="111"/>
      <c r="AL2350" s="34"/>
      <c r="AM2350" s="39"/>
      <c r="AN2350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51" spans="1:40" ht="19.5" customHeight="1" x14ac:dyDescent="0.25">
      <c r="A2351" s="101">
        <f t="shared" si="178"/>
        <v>2026</v>
      </c>
      <c r="B2351" s="101">
        <f t="shared" si="179"/>
        <v>1</v>
      </c>
      <c r="C2351" s="25">
        <v>46045</v>
      </c>
      <c r="D2351" s="102">
        <f t="shared" ca="1" si="176"/>
        <v>46097</v>
      </c>
      <c r="E2351" s="102" t="str">
        <f t="shared" ca="1" si="177"/>
        <v>1-Months</v>
      </c>
      <c r="F2351" s="102" t="str">
        <f>VLOOKUP(O2351,Stock[],5,FALSE)</f>
        <v>BE</v>
      </c>
      <c r="G2351" s="33" t="s">
        <v>2761</v>
      </c>
      <c r="H2351" s="38" t="s">
        <v>275</v>
      </c>
      <c r="I2351" s="105" t="s">
        <v>1442</v>
      </c>
      <c r="J2351" s="101" t="str">
        <f>VLOOKUP(I2351,Customers[],2,FALSE)</f>
        <v>ကိုသန်းထိုက်အောင်</v>
      </c>
      <c r="K2351" s="101" t="str">
        <f>VLOOKUP(I2351,Customers[],4,FALSE)</f>
        <v>Kyukpadaung</v>
      </c>
      <c r="L2351" s="101" t="str">
        <f>VLOOKUP(Table85[[#This Row],[CustomerID]],Table!H:K,3,0)</f>
        <v>အိုင်ကုန်း</v>
      </c>
      <c r="M2351" s="101" t="str">
        <f>VLOOKUP(I2351,Customers[],5,FALSE)</f>
        <v>Van-1</v>
      </c>
      <c r="N2351" s="105" t="s">
        <v>9</v>
      </c>
      <c r="O2351" s="37" t="s">
        <v>217</v>
      </c>
      <c r="P2351" s="101" t="str">
        <f>VLOOKUP(O2351,Stock[],2,FALSE)</f>
        <v>လိမ္မော်ဖြူ</v>
      </c>
      <c r="Q2351" s="107">
        <f>VLOOKUP(O2351,Stock[],3,FALSE)</f>
        <v>0.64</v>
      </c>
      <c r="R2351" s="107">
        <f>VLOOKUP(O2351,Stock[],4,FALSE)</f>
        <v>24</v>
      </c>
      <c r="S2351" s="106"/>
      <c r="T2351" s="107">
        <f>(DailySales!$S2351/DailySales!$R2351)+DailySales!$U2351</f>
        <v>4</v>
      </c>
      <c r="U2351" s="106">
        <v>4</v>
      </c>
      <c r="V2351" s="108">
        <f>+DailySales!$T2351*DailySales!$R2351</f>
        <v>96</v>
      </c>
      <c r="W2351" s="108">
        <f>+DailySales!$V2351*DailySales!$Q2351</f>
        <v>61.44</v>
      </c>
      <c r="X2351" s="108">
        <f>VLOOKUP(O2351,Stock[],6,FALSE)</f>
        <v>1330</v>
      </c>
      <c r="Y2351" s="108">
        <f>+DailySales!$V2351*DailySales!$X2351</f>
        <v>127680</v>
      </c>
      <c r="Z2351" s="106"/>
      <c r="AA2351" s="106"/>
      <c r="AB2351" s="106"/>
      <c r="AC2351" s="106"/>
      <c r="AD2351" s="106"/>
      <c r="AE2351" s="109">
        <v>2320</v>
      </c>
      <c r="AF2351" s="110">
        <v>46045</v>
      </c>
      <c r="AG2351" s="111">
        <v>130000</v>
      </c>
      <c r="AH2351" s="110"/>
      <c r="AI2351" s="111"/>
      <c r="AJ2351" s="110"/>
      <c r="AK2351" s="111"/>
      <c r="AL2351" s="34"/>
      <c r="AM2351" s="39"/>
      <c r="AN2351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52" spans="1:40" ht="19.5" customHeight="1" x14ac:dyDescent="0.25">
      <c r="A2352" s="101">
        <f t="shared" si="178"/>
        <v>2026</v>
      </c>
      <c r="B2352" s="101">
        <f t="shared" si="179"/>
        <v>1</v>
      </c>
      <c r="C2352" s="25">
        <v>46045</v>
      </c>
      <c r="D2352" s="102">
        <f t="shared" ca="1" si="176"/>
        <v>46097</v>
      </c>
      <c r="E2352" s="102" t="str">
        <f t="shared" ca="1" si="177"/>
        <v>1-Months</v>
      </c>
      <c r="F2352" s="102" t="str">
        <f>VLOOKUP(O2352,Stock[],5,FALSE)</f>
        <v>BE</v>
      </c>
      <c r="G2352" s="33" t="s">
        <v>2762</v>
      </c>
      <c r="H2352" s="38" t="s">
        <v>275</v>
      </c>
      <c r="I2352" s="105" t="s">
        <v>610</v>
      </c>
      <c r="J2352" s="101" t="str">
        <f>VLOOKUP(I2352,Customers[],2,FALSE)</f>
        <v>ကိုစံမိုး</v>
      </c>
      <c r="K2352" s="101" t="str">
        <f>VLOOKUP(I2352,Customers[],4,FALSE)</f>
        <v>Kyukpadaung</v>
      </c>
      <c r="L2352" s="101" t="str">
        <f>VLOOKUP(Table85[[#This Row],[CustomerID]],Table!H:K,3,0)</f>
        <v>ကျီကုန်း</v>
      </c>
      <c r="M2352" s="101" t="str">
        <f>VLOOKUP(I2352,Customers[],5,FALSE)</f>
        <v>Van-1</v>
      </c>
      <c r="N2352" s="105" t="s">
        <v>9</v>
      </c>
      <c r="O2352" s="37" t="s">
        <v>217</v>
      </c>
      <c r="P2352" s="101" t="str">
        <f>VLOOKUP(O2352,Stock[],2,FALSE)</f>
        <v>လိမ္မော်ဖြူ</v>
      </c>
      <c r="Q2352" s="107">
        <f>VLOOKUP(O2352,Stock[],3,FALSE)</f>
        <v>0.64</v>
      </c>
      <c r="R2352" s="107">
        <f>VLOOKUP(O2352,Stock[],4,FALSE)</f>
        <v>24</v>
      </c>
      <c r="S2352" s="106"/>
      <c r="T2352" s="107">
        <f>(DailySales!$S2352/DailySales!$R2352)+DailySales!$U2352</f>
        <v>15</v>
      </c>
      <c r="U2352" s="106">
        <v>15</v>
      </c>
      <c r="V2352" s="108">
        <f>+DailySales!$T2352*DailySales!$R2352</f>
        <v>360</v>
      </c>
      <c r="W2352" s="108">
        <f>+DailySales!$V2352*DailySales!$Q2352</f>
        <v>230.4</v>
      </c>
      <c r="X2352" s="108">
        <f>VLOOKUP(O2352,Stock[],6,FALSE)</f>
        <v>1330</v>
      </c>
      <c r="Y2352" s="108">
        <f>+DailySales!$V2352*DailySales!$X2352</f>
        <v>478800</v>
      </c>
      <c r="Z2352" s="106"/>
      <c r="AA2352" s="106"/>
      <c r="AB2352" s="106">
        <v>1800</v>
      </c>
      <c r="AC2352" s="106">
        <v>2520</v>
      </c>
      <c r="AD2352" s="106"/>
      <c r="AE2352" s="109">
        <v>8700</v>
      </c>
      <c r="AF2352" s="110">
        <v>46045</v>
      </c>
      <c r="AG2352" s="111">
        <v>483180</v>
      </c>
      <c r="AH2352" s="110"/>
      <c r="AI2352" s="111"/>
      <c r="AJ2352" s="110"/>
      <c r="AK2352" s="111"/>
      <c r="AL2352" s="34"/>
      <c r="AM2352" s="39"/>
      <c r="AN2352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53" spans="1:40" ht="19.5" customHeight="1" x14ac:dyDescent="0.25">
      <c r="A2353" s="101">
        <f t="shared" si="178"/>
        <v>2026</v>
      </c>
      <c r="B2353" s="101">
        <f t="shared" si="179"/>
        <v>1</v>
      </c>
      <c r="C2353" s="25">
        <v>46045</v>
      </c>
      <c r="D2353" s="102">
        <f t="shared" ca="1" si="176"/>
        <v>46097</v>
      </c>
      <c r="E2353" s="102" t="str">
        <f t="shared" ca="1" si="177"/>
        <v>1-Months</v>
      </c>
      <c r="F2353" s="102" t="str">
        <f>VLOOKUP(O2353,Stock[],5,FALSE)</f>
        <v>BE</v>
      </c>
      <c r="G2353" s="33" t="s">
        <v>2762</v>
      </c>
      <c r="H2353" s="38" t="s">
        <v>275</v>
      </c>
      <c r="I2353" s="105" t="s">
        <v>610</v>
      </c>
      <c r="J2353" s="101" t="str">
        <f>VLOOKUP(I2353,Customers[],2,FALSE)</f>
        <v>ကိုစံမိုး</v>
      </c>
      <c r="K2353" s="101" t="str">
        <f>VLOOKUP(I2353,Customers[],4,FALSE)</f>
        <v>Kyukpadaung</v>
      </c>
      <c r="L2353" s="101" t="str">
        <f>VLOOKUP(Table85[[#This Row],[CustomerID]],Table!H:K,3,0)</f>
        <v>ကျီကုန်း</v>
      </c>
      <c r="M2353" s="101" t="str">
        <f>VLOOKUP(I2353,Customers[],5,FALSE)</f>
        <v>Van-1</v>
      </c>
      <c r="N2353" s="105" t="s">
        <v>9</v>
      </c>
      <c r="O2353" s="106" t="s">
        <v>1395</v>
      </c>
      <c r="P2353" s="101" t="str">
        <f>VLOOKUP(O2353,Stock[],2,FALSE)</f>
        <v>ရွှေမင်းသားမန်ကျည်းခေါင်ရည်</v>
      </c>
      <c r="Q2353" s="107">
        <f>VLOOKUP(O2353,Stock[],3,FALSE)</f>
        <v>0.64</v>
      </c>
      <c r="R2353" s="107">
        <f>VLOOKUP(O2353,Stock[],4,FALSE)</f>
        <v>14</v>
      </c>
      <c r="S2353" s="106"/>
      <c r="T2353" s="107">
        <f>(DailySales!$S2353/DailySales!$R2353)+DailySales!$U2353</f>
        <v>5</v>
      </c>
      <c r="U2353" s="106">
        <v>5</v>
      </c>
      <c r="V2353" s="108">
        <f>+DailySales!$T2353*DailySales!$R2353</f>
        <v>70</v>
      </c>
      <c r="W2353" s="108">
        <f>+DailySales!$V2353*DailySales!$Q2353</f>
        <v>44.800000000000004</v>
      </c>
      <c r="X2353" s="108">
        <f>VLOOKUP(O2353,Stock[],6,FALSE)</f>
        <v>830</v>
      </c>
      <c r="Y2353" s="108">
        <f>+DailySales!$V2353*DailySales!$X2353</f>
        <v>58100</v>
      </c>
      <c r="Z2353" s="106"/>
      <c r="AA2353" s="106"/>
      <c r="AB2353" s="106"/>
      <c r="AC2353" s="106"/>
      <c r="AD2353" s="106"/>
      <c r="AE2353" s="109">
        <v>1900</v>
      </c>
      <c r="AF2353" s="110">
        <v>46045</v>
      </c>
      <c r="AG2353" s="111">
        <v>60000</v>
      </c>
      <c r="AH2353" s="110"/>
      <c r="AI2353" s="111"/>
      <c r="AJ2353" s="110"/>
      <c r="AK2353" s="111"/>
      <c r="AL2353" s="34"/>
      <c r="AM2353" s="39"/>
      <c r="AN2353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54" spans="1:40" ht="19.5" customHeight="1" x14ac:dyDescent="0.25">
      <c r="A2354" s="101">
        <f t="shared" si="178"/>
        <v>2026</v>
      </c>
      <c r="B2354" s="101">
        <f t="shared" si="179"/>
        <v>1</v>
      </c>
      <c r="C2354" s="25">
        <v>46045</v>
      </c>
      <c r="D2354" s="102">
        <f t="shared" ca="1" si="176"/>
        <v>46097</v>
      </c>
      <c r="E2354" s="102" t="str">
        <f t="shared" ca="1" si="177"/>
        <v>1-Months</v>
      </c>
      <c r="F2354" s="102" t="str">
        <f>VLOOKUP(O2354,Stock[],5,FALSE)</f>
        <v>BE</v>
      </c>
      <c r="G2354" s="33" t="s">
        <v>2762</v>
      </c>
      <c r="H2354" s="38" t="s">
        <v>275</v>
      </c>
      <c r="I2354" s="105" t="s">
        <v>610</v>
      </c>
      <c r="J2354" s="101" t="str">
        <f>VLOOKUP(I2354,Customers[],2,FALSE)</f>
        <v>ကိုစံမိုး</v>
      </c>
      <c r="K2354" s="101" t="str">
        <f>VLOOKUP(I2354,Customers[],4,FALSE)</f>
        <v>Kyukpadaung</v>
      </c>
      <c r="L2354" s="101" t="str">
        <f>VLOOKUP(Table85[[#This Row],[CustomerID]],Table!H:K,3,0)</f>
        <v>ကျီကုန်း</v>
      </c>
      <c r="M2354" s="101" t="str">
        <f>VLOOKUP(I2354,Customers[],5,FALSE)</f>
        <v>Van-1</v>
      </c>
      <c r="N2354" s="105" t="s">
        <v>9</v>
      </c>
      <c r="O2354" s="106" t="s">
        <v>2465</v>
      </c>
      <c r="P2354" s="101" t="str">
        <f>VLOOKUP(O2354,Stock[],2,FALSE)</f>
        <v>မိုးနဲကွန်ကီး</v>
      </c>
      <c r="Q2354" s="107">
        <f>VLOOKUP(O2354,Stock[],3,FALSE)</f>
        <v>0.64</v>
      </c>
      <c r="R2354" s="107">
        <f>VLOOKUP(O2354,Stock[],4,FALSE)</f>
        <v>14</v>
      </c>
      <c r="S2354" s="106"/>
      <c r="T2354" s="107">
        <f>(DailySales!$S2354/DailySales!$R2354)+DailySales!$U2354</f>
        <v>2</v>
      </c>
      <c r="U2354" s="106">
        <v>2</v>
      </c>
      <c r="V2354" s="108">
        <f>+DailySales!$T2354*DailySales!$R2354</f>
        <v>28</v>
      </c>
      <c r="W2354" s="108">
        <f>+DailySales!$V2354*DailySales!$Q2354</f>
        <v>17.920000000000002</v>
      </c>
      <c r="X2354" s="108">
        <f>VLOOKUP(O2354,Stock[],6,FALSE)</f>
        <v>1700</v>
      </c>
      <c r="Y2354" s="108">
        <f>+DailySales!$V2354*DailySales!$X2354</f>
        <v>47600</v>
      </c>
      <c r="Z2354" s="106"/>
      <c r="AA2354" s="106"/>
      <c r="AB2354" s="106"/>
      <c r="AC2354" s="106"/>
      <c r="AD2354" s="106"/>
      <c r="AE2354" s="109"/>
      <c r="AF2354" s="110">
        <v>46045</v>
      </c>
      <c r="AG2354" s="111">
        <v>47600</v>
      </c>
      <c r="AH2354" s="110"/>
      <c r="AI2354" s="111"/>
      <c r="AJ2354" s="110"/>
      <c r="AK2354" s="111"/>
      <c r="AL2354" s="34"/>
      <c r="AM2354" s="39"/>
      <c r="AN2354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55" spans="1:40" ht="19.5" customHeight="1" x14ac:dyDescent="0.25">
      <c r="A2355" s="101">
        <f t="shared" si="178"/>
        <v>2026</v>
      </c>
      <c r="B2355" s="101">
        <f t="shared" si="179"/>
        <v>1</v>
      </c>
      <c r="C2355" s="25">
        <v>46045</v>
      </c>
      <c r="D2355" s="102">
        <f t="shared" ca="1" si="176"/>
        <v>46097</v>
      </c>
      <c r="E2355" s="102" t="str">
        <f t="shared" ca="1" si="177"/>
        <v>1-Months</v>
      </c>
      <c r="F2355" s="102" t="str">
        <f>VLOOKUP(O2355,Stock[],5,FALSE)</f>
        <v>BE</v>
      </c>
      <c r="G2355" s="33" t="s">
        <v>2763</v>
      </c>
      <c r="H2355" s="38" t="s">
        <v>275</v>
      </c>
      <c r="I2355" s="105" t="s">
        <v>595</v>
      </c>
      <c r="J2355" s="101" t="str">
        <f>VLOOKUP(I2355,Customers[],2,FALSE)</f>
        <v>ကိုဆန်းဦး</v>
      </c>
      <c r="K2355" s="101" t="str">
        <f>VLOOKUP(I2355,Customers[],4,FALSE)</f>
        <v>Kyukpadaung</v>
      </c>
      <c r="L2355" s="101" t="str">
        <f>VLOOKUP(Table85[[#This Row],[CustomerID]],Table!H:K,3,0)</f>
        <v>ကျောက်ဖူး</v>
      </c>
      <c r="M2355" s="101" t="str">
        <f>VLOOKUP(I2355,Customers[],5,FALSE)</f>
        <v>Van-1</v>
      </c>
      <c r="N2355" s="105" t="s">
        <v>9</v>
      </c>
      <c r="O2355" s="106" t="s">
        <v>207</v>
      </c>
      <c r="P2355" s="101" t="str">
        <f>VLOOKUP(O2355,Stock[],2,FALSE)</f>
        <v>ရွှေမင်းသားခေါင်ရည်</v>
      </c>
      <c r="Q2355" s="107">
        <f>VLOOKUP(O2355,Stock[],3,FALSE)</f>
        <v>0.64</v>
      </c>
      <c r="R2355" s="107">
        <f>VLOOKUP(O2355,Stock[],4,FALSE)</f>
        <v>24</v>
      </c>
      <c r="S2355" s="106"/>
      <c r="T2355" s="107">
        <f>(DailySales!$S2355/DailySales!$R2355)+DailySales!$U2355</f>
        <v>25</v>
      </c>
      <c r="U2355" s="106">
        <v>25</v>
      </c>
      <c r="V2355" s="108">
        <f>+DailySales!$T2355*DailySales!$R2355</f>
        <v>600</v>
      </c>
      <c r="W2355" s="108">
        <f>+DailySales!$V2355*DailySales!$Q2355</f>
        <v>384</v>
      </c>
      <c r="X2355" s="108">
        <f>VLOOKUP(O2355,Stock[],6,FALSE)</f>
        <v>800</v>
      </c>
      <c r="Y2355" s="108">
        <f>+DailySales!$V2355*DailySales!$X2355</f>
        <v>480000</v>
      </c>
      <c r="Z2355" s="106"/>
      <c r="AA2355" s="106"/>
      <c r="AB2355" s="106"/>
      <c r="AC2355" s="106"/>
      <c r="AD2355" s="106"/>
      <c r="AE2355" s="109">
        <v>12500</v>
      </c>
      <c r="AF2355" s="110">
        <v>46045</v>
      </c>
      <c r="AG2355" s="111">
        <v>492500</v>
      </c>
      <c r="AH2355" s="110"/>
      <c r="AI2355" s="111"/>
      <c r="AJ2355" s="110"/>
      <c r="AK2355" s="111"/>
      <c r="AL2355" s="34"/>
      <c r="AM2355" s="39"/>
      <c r="AN2355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56" spans="1:40" ht="19.5" customHeight="1" x14ac:dyDescent="0.25">
      <c r="A2356" s="101">
        <f t="shared" si="178"/>
        <v>2026</v>
      </c>
      <c r="B2356" s="101">
        <f t="shared" si="179"/>
        <v>1</v>
      </c>
      <c r="C2356" s="25">
        <v>46045</v>
      </c>
      <c r="D2356" s="102">
        <f t="shared" ca="1" si="176"/>
        <v>46097</v>
      </c>
      <c r="E2356" s="102" t="str">
        <f t="shared" ca="1" si="177"/>
        <v>1-Months</v>
      </c>
      <c r="F2356" s="102" t="str">
        <f>VLOOKUP(O2356,Stock[],5,FALSE)</f>
        <v>BE</v>
      </c>
      <c r="G2356" s="33" t="s">
        <v>2763</v>
      </c>
      <c r="H2356" s="38" t="s">
        <v>275</v>
      </c>
      <c r="I2356" s="105" t="s">
        <v>595</v>
      </c>
      <c r="J2356" s="101" t="str">
        <f>VLOOKUP(I2356,Customers[],2,FALSE)</f>
        <v>ကိုဆန်းဦး</v>
      </c>
      <c r="K2356" s="101" t="str">
        <f>VLOOKUP(I2356,Customers[],4,FALSE)</f>
        <v>Kyukpadaung</v>
      </c>
      <c r="L2356" s="101" t="str">
        <f>VLOOKUP(Table85[[#This Row],[CustomerID]],Table!H:K,3,0)</f>
        <v>ကျောက်ဖူး</v>
      </c>
      <c r="M2356" s="101" t="str">
        <f>VLOOKUP(I2356,Customers[],5,FALSE)</f>
        <v>Van-1</v>
      </c>
      <c r="N2356" s="105" t="s">
        <v>9</v>
      </c>
      <c r="O2356" s="106" t="s">
        <v>217</v>
      </c>
      <c r="P2356" s="101" t="str">
        <f>VLOOKUP(O2356,Stock[],2,FALSE)</f>
        <v>လိမ္မော်ဖြူ</v>
      </c>
      <c r="Q2356" s="107">
        <f>VLOOKUP(O2356,Stock[],3,FALSE)</f>
        <v>0.64</v>
      </c>
      <c r="R2356" s="107">
        <f>VLOOKUP(O2356,Stock[],4,FALSE)</f>
        <v>24</v>
      </c>
      <c r="S2356" s="106"/>
      <c r="T2356" s="107">
        <f>(DailySales!$S2356/DailySales!$R2356)+DailySales!$U2356</f>
        <v>8</v>
      </c>
      <c r="U2356" s="106">
        <v>8</v>
      </c>
      <c r="V2356" s="108">
        <f>+DailySales!$T2356*DailySales!$R2356</f>
        <v>192</v>
      </c>
      <c r="W2356" s="108">
        <f>+DailySales!$V2356*DailySales!$Q2356</f>
        <v>122.88</v>
      </c>
      <c r="X2356" s="108">
        <f>VLOOKUP(O2356,Stock[],6,FALSE)</f>
        <v>1330</v>
      </c>
      <c r="Y2356" s="108">
        <f>+DailySales!$V2356*DailySales!$X2356</f>
        <v>255360</v>
      </c>
      <c r="Z2356" s="106"/>
      <c r="AA2356" s="106"/>
      <c r="AB2356" s="106"/>
      <c r="AC2356" s="106"/>
      <c r="AD2356" s="106"/>
      <c r="AE2356" s="109">
        <v>4640</v>
      </c>
      <c r="AF2356" s="110">
        <v>46045</v>
      </c>
      <c r="AG2356" s="111">
        <v>260000</v>
      </c>
      <c r="AH2356" s="110"/>
      <c r="AI2356" s="111"/>
      <c r="AJ2356" s="110"/>
      <c r="AK2356" s="111"/>
      <c r="AL2356" s="34"/>
      <c r="AM2356" s="39"/>
      <c r="AN2356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57" spans="1:40" ht="19.5" customHeight="1" x14ac:dyDescent="0.25">
      <c r="A2357" s="101">
        <f t="shared" si="178"/>
        <v>2026</v>
      </c>
      <c r="B2357" s="101">
        <f t="shared" si="179"/>
        <v>1</v>
      </c>
      <c r="C2357" s="25">
        <v>46045</v>
      </c>
      <c r="D2357" s="102">
        <f t="shared" ca="1" si="176"/>
        <v>46097</v>
      </c>
      <c r="E2357" s="102" t="str">
        <f t="shared" ca="1" si="177"/>
        <v>1-Months</v>
      </c>
      <c r="F2357" s="102" t="str">
        <f>VLOOKUP(O2357,Stock[],5,FALSE)</f>
        <v>BE</v>
      </c>
      <c r="G2357" s="33" t="s">
        <v>2764</v>
      </c>
      <c r="H2357" s="38" t="s">
        <v>275</v>
      </c>
      <c r="I2357" s="34" t="s">
        <v>2532</v>
      </c>
      <c r="J2357" s="101" t="str">
        <f>VLOOKUP(I2357,Customers[],2,FALSE)</f>
        <v>စစ်ဆေးရေးဂိတ်လက်ဆောင်</v>
      </c>
      <c r="K2357" s="101">
        <f>VLOOKUP(I2357,Customers[],4,FALSE)</f>
        <v>0</v>
      </c>
      <c r="L2357" s="101">
        <f>VLOOKUP(Table85[[#This Row],[CustomerID]],Table!H:K,3,0)</f>
        <v>0</v>
      </c>
      <c r="M2357" s="101">
        <f>VLOOKUP(I2357,Customers[],5,FALSE)</f>
        <v>0</v>
      </c>
      <c r="N2357" s="105" t="s">
        <v>13</v>
      </c>
      <c r="O2357" s="106" t="s">
        <v>217</v>
      </c>
      <c r="P2357" s="101" t="str">
        <f>VLOOKUP(O2357,Stock[],2,FALSE)</f>
        <v>လိမ္မော်ဖြူ</v>
      </c>
      <c r="Q2357" s="107">
        <f>VLOOKUP(O2357,Stock[],3,FALSE)</f>
        <v>0.64</v>
      </c>
      <c r="R2357" s="107">
        <f>VLOOKUP(O2357,Stock[],4,FALSE)</f>
        <v>24</v>
      </c>
      <c r="S2357" s="106">
        <v>4</v>
      </c>
      <c r="T2357" s="107">
        <f>(DailySales!$S2357/DailySales!$R2357)+DailySales!$U2357</f>
        <v>0.16666666666666666</v>
      </c>
      <c r="U2357" s="106"/>
      <c r="V2357" s="108">
        <f>+DailySales!$T2357*DailySales!$R2357</f>
        <v>4</v>
      </c>
      <c r="W2357" s="108">
        <f>+DailySales!$V2357*DailySales!$Q2357</f>
        <v>2.56</v>
      </c>
      <c r="X2357" s="108">
        <f>VLOOKUP(O2357,Stock[],6,FALSE)</f>
        <v>1330</v>
      </c>
      <c r="Y2357" s="108">
        <f>+DailySales!$V2357*DailySales!$X2357</f>
        <v>5320</v>
      </c>
      <c r="Z2357" s="106"/>
      <c r="AA2357" s="106"/>
      <c r="AB2357" s="106"/>
      <c r="AC2357" s="106"/>
      <c r="AD2357" s="106"/>
      <c r="AE2357" s="109"/>
      <c r="AF2357" s="110">
        <v>46045</v>
      </c>
      <c r="AG2357" s="111">
        <v>5320</v>
      </c>
      <c r="AH2357" s="110"/>
      <c r="AI2357" s="111"/>
      <c r="AJ2357" s="110"/>
      <c r="AK2357" s="111"/>
      <c r="AL2357" s="34"/>
      <c r="AM2357" s="39"/>
      <c r="AN2357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58" spans="1:40" ht="19.5" customHeight="1" x14ac:dyDescent="0.25">
      <c r="A2358" s="101">
        <f t="shared" si="178"/>
        <v>2026</v>
      </c>
      <c r="B2358" s="101">
        <f t="shared" si="179"/>
        <v>1</v>
      </c>
      <c r="C2358" s="25">
        <v>46045</v>
      </c>
      <c r="D2358" s="102">
        <f t="shared" ca="1" si="176"/>
        <v>46097</v>
      </c>
      <c r="E2358" s="102" t="str">
        <f t="shared" ca="1" si="177"/>
        <v>1-Months</v>
      </c>
      <c r="F2358" s="102" t="str">
        <f>VLOOKUP(O2358,Stock[],5,FALSE)</f>
        <v>BE</v>
      </c>
      <c r="G2358" s="33" t="s">
        <v>2766</v>
      </c>
      <c r="H2358" s="104"/>
      <c r="I2358" s="105" t="s">
        <v>259</v>
      </c>
      <c r="J2358" s="101" t="str">
        <f>VLOOKUP(I2358,Customers[],2,FALSE)</f>
        <v>ကောင်းဟိန်း</v>
      </c>
      <c r="K2358" s="101" t="str">
        <f>VLOOKUP(I2358,Customers[],4,FALSE)</f>
        <v>Pakkoku</v>
      </c>
      <c r="L2358" s="101" t="str">
        <f>VLOOKUP(Table85[[#This Row],[CustomerID]],Table!H:K,3,0)</f>
        <v>ပခုက္ကူ</v>
      </c>
      <c r="M2358" s="101" t="str">
        <f>VLOOKUP(I2358,Customers[],5,FALSE)</f>
        <v>WholeSales/Contract</v>
      </c>
      <c r="N2358" s="105" t="s">
        <v>10</v>
      </c>
      <c r="O2358" s="106" t="s">
        <v>2120</v>
      </c>
      <c r="P2358" s="101" t="str">
        <f>VLOOKUP(O2358,Stock[],2,FALSE)</f>
        <v>ဇေ အရက်သန့်</v>
      </c>
      <c r="Q2358" s="107">
        <f>VLOOKUP(O2358,Stock[],3,FALSE)</f>
        <v>0.64</v>
      </c>
      <c r="R2358" s="107">
        <f>VLOOKUP(O2358,Stock[],4,FALSE)</f>
        <v>14</v>
      </c>
      <c r="S2358" s="106"/>
      <c r="T2358" s="107">
        <f>(DailySales!$S2358/DailySales!$R2358)+DailySales!$U2358</f>
        <v>200</v>
      </c>
      <c r="U2358" s="106">
        <v>200</v>
      </c>
      <c r="V2358" s="108">
        <f>+DailySales!$T2358*DailySales!$R2358</f>
        <v>2800</v>
      </c>
      <c r="W2358" s="108">
        <f>+DailySales!$V2358*DailySales!$Q2358</f>
        <v>1792</v>
      </c>
      <c r="X2358" s="108">
        <f>VLOOKUP(O2358,Stock[],6,FALSE)</f>
        <v>1380</v>
      </c>
      <c r="Y2358" s="108">
        <f>+DailySales!$V2358*DailySales!$X2358</f>
        <v>3864000</v>
      </c>
      <c r="Z2358" s="106"/>
      <c r="AA2358" s="106"/>
      <c r="AB2358" s="106"/>
      <c r="AC2358" s="106"/>
      <c r="AD2358" s="106"/>
      <c r="AE2358" s="109">
        <v>80000</v>
      </c>
      <c r="AF2358" s="110"/>
      <c r="AG2358" s="111"/>
      <c r="AH2358" s="110">
        <v>46045</v>
      </c>
      <c r="AI2358" s="111">
        <v>3944000</v>
      </c>
      <c r="AJ2358" s="110"/>
      <c r="AK2358" s="111"/>
      <c r="AL2358" s="34"/>
      <c r="AM2358" s="39"/>
      <c r="AN2358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59" spans="1:40" ht="19.5" customHeight="1" x14ac:dyDescent="0.25">
      <c r="A2359" s="101">
        <f t="shared" si="178"/>
        <v>2026</v>
      </c>
      <c r="B2359" s="101">
        <f t="shared" si="179"/>
        <v>1</v>
      </c>
      <c r="C2359" s="25">
        <v>46045</v>
      </c>
      <c r="D2359" s="102">
        <f t="shared" ca="1" si="176"/>
        <v>46097</v>
      </c>
      <c r="E2359" s="102" t="str">
        <f t="shared" ca="1" si="177"/>
        <v>1-Months</v>
      </c>
      <c r="F2359" s="102" t="str">
        <f>VLOOKUP(O2359,Stock[],5,FALSE)</f>
        <v>BE</v>
      </c>
      <c r="G2359" s="33" t="s">
        <v>2766</v>
      </c>
      <c r="H2359" s="104"/>
      <c r="I2359" s="105" t="s">
        <v>259</v>
      </c>
      <c r="J2359" s="101" t="str">
        <f>VLOOKUP(I2359,Customers[],2,FALSE)</f>
        <v>ကောင်းဟိန်း</v>
      </c>
      <c r="K2359" s="101" t="str">
        <f>VLOOKUP(I2359,Customers[],4,FALSE)</f>
        <v>Pakkoku</v>
      </c>
      <c r="L2359" s="101" t="str">
        <f>VLOOKUP(Table85[[#This Row],[CustomerID]],Table!H:K,3,0)</f>
        <v>ပခုက္ကူ</v>
      </c>
      <c r="M2359" s="101" t="str">
        <f>VLOOKUP(I2359,Customers[],5,FALSE)</f>
        <v>WholeSales/Contract</v>
      </c>
      <c r="N2359" s="105" t="s">
        <v>10</v>
      </c>
      <c r="O2359" s="106" t="s">
        <v>225</v>
      </c>
      <c r="P2359" s="101" t="str">
        <f>VLOOKUP(O2359,Stock[],2,FALSE)</f>
        <v>ချယ်ရီသံပုရာအရက်သန့်ကော် (1Ltr)</v>
      </c>
      <c r="Q2359" s="107">
        <f>VLOOKUP(O2359,Stock[],3,FALSE)</f>
        <v>1</v>
      </c>
      <c r="R2359" s="107">
        <f>VLOOKUP(O2359,Stock[],4,FALSE)</f>
        <v>12</v>
      </c>
      <c r="S2359" s="106"/>
      <c r="T2359" s="107">
        <f>(DailySales!$S2359/DailySales!$R2359)+DailySales!$U2359</f>
        <v>50</v>
      </c>
      <c r="U2359" s="106">
        <v>50</v>
      </c>
      <c r="V2359" s="108">
        <f>+DailySales!$T2359*DailySales!$R2359</f>
        <v>600</v>
      </c>
      <c r="W2359" s="108">
        <f>+DailySales!$V2359*DailySales!$Q2359</f>
        <v>600</v>
      </c>
      <c r="X2359" s="108">
        <f>VLOOKUP(O2359,Stock[],6,FALSE)</f>
        <v>1260</v>
      </c>
      <c r="Y2359" s="108">
        <f>+DailySales!$V2359*DailySales!$X2359</f>
        <v>756000</v>
      </c>
      <c r="Z2359" s="106"/>
      <c r="AA2359" s="106"/>
      <c r="AB2359" s="106"/>
      <c r="AC2359" s="106">
        <v>19600</v>
      </c>
      <c r="AD2359" s="106"/>
      <c r="AE2359" s="109">
        <v>19000</v>
      </c>
      <c r="AF2359" s="110"/>
      <c r="AG2359" s="111"/>
      <c r="AH2359" s="110">
        <v>46045</v>
      </c>
      <c r="AI2359" s="111">
        <v>714000</v>
      </c>
      <c r="AJ2359" s="110">
        <v>46045</v>
      </c>
      <c r="AK2359" s="111">
        <v>41400</v>
      </c>
      <c r="AL2359" s="34"/>
      <c r="AM2359" s="39"/>
      <c r="AN2359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60" spans="1:40" ht="19.5" customHeight="1" x14ac:dyDescent="0.25">
      <c r="A2360" s="101">
        <f t="shared" si="178"/>
        <v>2026</v>
      </c>
      <c r="B2360" s="101">
        <f t="shared" si="179"/>
        <v>1</v>
      </c>
      <c r="C2360" s="25">
        <v>46045</v>
      </c>
      <c r="D2360" s="102">
        <f t="shared" ca="1" si="176"/>
        <v>46097</v>
      </c>
      <c r="E2360" s="102" t="str">
        <f t="shared" ca="1" si="177"/>
        <v>1-Months</v>
      </c>
      <c r="F2360" s="102" t="str">
        <f>VLOOKUP(O2360,Stock[],5,FALSE)</f>
        <v>BE</v>
      </c>
      <c r="G2360" s="33" t="s">
        <v>2767</v>
      </c>
      <c r="H2360" s="104"/>
      <c r="I2360" s="105" t="s">
        <v>256</v>
      </c>
      <c r="J2360" s="101" t="str">
        <f>VLOOKUP(I2360,Customers[],2,FALSE)</f>
        <v>ဝတိံယံ</v>
      </c>
      <c r="K2360" s="101" t="str">
        <f>VLOOKUP(I2360,Customers[],4,FALSE)</f>
        <v>Pakkoku</v>
      </c>
      <c r="L2360" s="101" t="str">
        <f>VLOOKUP(Table85[[#This Row],[CustomerID]],Table!H:K,3,0)</f>
        <v>ပခုက္ကူ</v>
      </c>
      <c r="M2360" s="101" t="str">
        <f>VLOOKUP(I2360,Customers[],5,FALSE)</f>
        <v>Semi WS</v>
      </c>
      <c r="N2360" s="105" t="s">
        <v>10</v>
      </c>
      <c r="O2360" s="106" t="s">
        <v>2120</v>
      </c>
      <c r="P2360" s="101" t="str">
        <f>VLOOKUP(O2360,Stock[],2,FALSE)</f>
        <v>ဇေ အရက်သန့်</v>
      </c>
      <c r="Q2360" s="107">
        <f>VLOOKUP(O2360,Stock[],3,FALSE)</f>
        <v>0.64</v>
      </c>
      <c r="R2360" s="107">
        <f>VLOOKUP(O2360,Stock[],4,FALSE)</f>
        <v>14</v>
      </c>
      <c r="S2360" s="106"/>
      <c r="T2360" s="107">
        <f>(DailySales!$S2360/DailySales!$R2360)+DailySales!$U2360</f>
        <v>200</v>
      </c>
      <c r="U2360" s="106">
        <v>200</v>
      </c>
      <c r="V2360" s="108">
        <f>+DailySales!$T2360*DailySales!$R2360</f>
        <v>2800</v>
      </c>
      <c r="W2360" s="108">
        <f>+DailySales!$V2360*DailySales!$Q2360</f>
        <v>1792</v>
      </c>
      <c r="X2360" s="108">
        <f>VLOOKUP(O2360,Stock[],6,FALSE)</f>
        <v>1380</v>
      </c>
      <c r="Y2360" s="108">
        <f>+DailySales!$V2360*DailySales!$X2360</f>
        <v>3864000</v>
      </c>
      <c r="Z2360" s="106"/>
      <c r="AA2360" s="106"/>
      <c r="AB2360" s="106"/>
      <c r="AC2360" s="106">
        <v>19600</v>
      </c>
      <c r="AD2360" s="106"/>
      <c r="AE2360" s="109">
        <v>80000</v>
      </c>
      <c r="AF2360" s="110"/>
      <c r="AG2360" s="111"/>
      <c r="AH2360" s="110">
        <v>46059</v>
      </c>
      <c r="AI2360" s="111">
        <v>3924400</v>
      </c>
      <c r="AJ2360" s="110"/>
      <c r="AK2360" s="111"/>
      <c r="AL2360" s="34"/>
      <c r="AM2360" s="39"/>
      <c r="AN2360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61" spans="1:40" ht="19.5" customHeight="1" x14ac:dyDescent="0.25">
      <c r="A2361" s="101">
        <f t="shared" si="178"/>
        <v>2026</v>
      </c>
      <c r="B2361" s="101">
        <f t="shared" si="179"/>
        <v>1</v>
      </c>
      <c r="C2361" s="25">
        <v>46045</v>
      </c>
      <c r="D2361" s="102">
        <f t="shared" ca="1" si="176"/>
        <v>46097</v>
      </c>
      <c r="E2361" s="102" t="str">
        <f t="shared" ca="1" si="177"/>
        <v>1-Months</v>
      </c>
      <c r="F2361" s="102" t="str">
        <f>VLOOKUP(O2361,Stock[],5,FALSE)</f>
        <v>BE</v>
      </c>
      <c r="G2361" s="33" t="s">
        <v>2768</v>
      </c>
      <c r="H2361" s="104"/>
      <c r="I2361" s="34" t="s">
        <v>2532</v>
      </c>
      <c r="J2361" s="101" t="str">
        <f>VLOOKUP(I2361,Customers[],2,FALSE)</f>
        <v>စစ်ဆေးရေးဂိတ်လက်ဆောင်</v>
      </c>
      <c r="K2361" s="101">
        <f>VLOOKUP(I2361,Customers[],4,FALSE)</f>
        <v>0</v>
      </c>
      <c r="L2361" s="101">
        <f>VLOOKUP(Table85[[#This Row],[CustomerID]],Table!H:K,3,0)</f>
        <v>0</v>
      </c>
      <c r="M2361" s="101">
        <f>VLOOKUP(I2361,Customers[],5,FALSE)</f>
        <v>0</v>
      </c>
      <c r="N2361" s="105" t="s">
        <v>13</v>
      </c>
      <c r="O2361" s="106" t="s">
        <v>217</v>
      </c>
      <c r="P2361" s="101" t="str">
        <f>VLOOKUP(O2361,Stock[],2,FALSE)</f>
        <v>လိမ္မော်ဖြူ</v>
      </c>
      <c r="Q2361" s="107">
        <f>VLOOKUP(O2361,Stock[],3,FALSE)</f>
        <v>0.64</v>
      </c>
      <c r="R2361" s="107">
        <f>VLOOKUP(O2361,Stock[],4,FALSE)</f>
        <v>24</v>
      </c>
      <c r="S2361" s="106">
        <v>56</v>
      </c>
      <c r="T2361" s="107">
        <f>(DailySales!$S2361/DailySales!$R2361)+DailySales!$U2361</f>
        <v>2.3333333333333335</v>
      </c>
      <c r="U2361" s="106"/>
      <c r="V2361" s="108">
        <f>+DailySales!$T2361*DailySales!$R2361</f>
        <v>56</v>
      </c>
      <c r="W2361" s="108">
        <f>+DailySales!$V2361*DailySales!$Q2361</f>
        <v>35.840000000000003</v>
      </c>
      <c r="X2361" s="108">
        <f>VLOOKUP(O2361,Stock[],6,FALSE)</f>
        <v>1330</v>
      </c>
      <c r="Y2361" s="108">
        <f>+DailySales!$V2361*DailySales!$X2361</f>
        <v>74480</v>
      </c>
      <c r="Z2361" s="106"/>
      <c r="AA2361" s="106"/>
      <c r="AB2361" s="106"/>
      <c r="AC2361" s="106"/>
      <c r="AD2361" s="106"/>
      <c r="AE2361" s="109"/>
      <c r="AF2361" s="110">
        <v>46045</v>
      </c>
      <c r="AG2361" s="111">
        <v>74480</v>
      </c>
      <c r="AH2361" s="110"/>
      <c r="AI2361" s="111"/>
      <c r="AJ2361" s="110"/>
      <c r="AK2361" s="111"/>
      <c r="AL2361" s="34"/>
      <c r="AM2361" s="39"/>
      <c r="AN2361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62" spans="1:40" ht="19.5" customHeight="1" x14ac:dyDescent="0.25">
      <c r="A2362" s="101">
        <f t="shared" si="178"/>
        <v>2026</v>
      </c>
      <c r="B2362" s="101">
        <f t="shared" si="179"/>
        <v>1</v>
      </c>
      <c r="C2362" s="25">
        <v>46045</v>
      </c>
      <c r="D2362" s="102">
        <f t="shared" ca="1" si="176"/>
        <v>46097</v>
      </c>
      <c r="E2362" s="102" t="str">
        <f t="shared" ca="1" si="177"/>
        <v>1-Months</v>
      </c>
      <c r="F2362" s="102" t="str">
        <f>VLOOKUP(O2362,Stock[],5,FALSE)</f>
        <v>BE</v>
      </c>
      <c r="G2362" s="33" t="s">
        <v>2769</v>
      </c>
      <c r="H2362" s="104"/>
      <c r="I2362" s="105" t="s">
        <v>233</v>
      </c>
      <c r="J2362" s="101" t="str">
        <f>VLOOKUP(I2362,Customers[],2,FALSE)</f>
        <v>ဦးဝင်းနိုင်</v>
      </c>
      <c r="K2362" s="101" t="str">
        <f>VLOOKUP(I2362,Customers[],4,FALSE)</f>
        <v>Wandwin</v>
      </c>
      <c r="L2362" s="101" t="str">
        <f>VLOOKUP(Table85[[#This Row],[CustomerID]],Table!H:K,3,0)</f>
        <v>လျှော်ပင်</v>
      </c>
      <c r="M2362" s="101" t="str">
        <f>VLOOKUP(I2362,Customers[],5,FALSE)</f>
        <v>WholeSales/Contract</v>
      </c>
      <c r="N2362" s="105" t="s">
        <v>10</v>
      </c>
      <c r="O2362" s="37" t="s">
        <v>220</v>
      </c>
      <c r="P2362" s="101" t="str">
        <f>VLOOKUP(O2362,Stock[],2,FALSE)</f>
        <v>မြန်မာရှောက်ပျား</v>
      </c>
      <c r="Q2362" s="107">
        <f>VLOOKUP(O2362,Stock[],3,FALSE)</f>
        <v>0.64</v>
      </c>
      <c r="R2362" s="107">
        <f>VLOOKUP(O2362,Stock[],4,FALSE)</f>
        <v>14</v>
      </c>
      <c r="S2362" s="106"/>
      <c r="T2362" s="107">
        <f>(DailySales!$S2362/DailySales!$R2362)+DailySales!$U2362</f>
        <v>50</v>
      </c>
      <c r="U2362" s="106">
        <v>50</v>
      </c>
      <c r="V2362" s="108">
        <f>+DailySales!$T2362*DailySales!$R2362</f>
        <v>700</v>
      </c>
      <c r="W2362" s="108">
        <f>+DailySales!$V2362*DailySales!$Q2362</f>
        <v>448</v>
      </c>
      <c r="X2362" s="108">
        <f>VLOOKUP(O2362,Stock[],6,FALSE)</f>
        <v>1370</v>
      </c>
      <c r="Y2362" s="108">
        <f>+DailySales!$V2362*DailySales!$X2362</f>
        <v>959000</v>
      </c>
      <c r="Z2362" s="106"/>
      <c r="AA2362" s="106"/>
      <c r="AB2362" s="106"/>
      <c r="AC2362" s="106"/>
      <c r="AD2362" s="106"/>
      <c r="AE2362" s="109"/>
      <c r="AF2362" s="110"/>
      <c r="AG2362" s="111"/>
      <c r="AH2362" s="110">
        <v>46067</v>
      </c>
      <c r="AI2362" s="111">
        <v>212018</v>
      </c>
      <c r="AJ2362" s="87">
        <v>46065</v>
      </c>
      <c r="AK2362" s="111">
        <v>746982</v>
      </c>
      <c r="AL2362" s="34"/>
      <c r="AM2362" s="39"/>
      <c r="AN2362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63" spans="1:40" ht="19.5" customHeight="1" x14ac:dyDescent="0.25">
      <c r="A2363" s="101">
        <f t="shared" si="178"/>
        <v>2026</v>
      </c>
      <c r="B2363" s="101">
        <f t="shared" si="179"/>
        <v>1</v>
      </c>
      <c r="C2363" s="25">
        <v>46045</v>
      </c>
      <c r="D2363" s="102">
        <f t="shared" ca="1" si="176"/>
        <v>46097</v>
      </c>
      <c r="E2363" s="102" t="str">
        <f t="shared" ca="1" si="177"/>
        <v>1-Months</v>
      </c>
      <c r="F2363" s="102" t="str">
        <f>VLOOKUP(O2363,Stock[],5,FALSE)</f>
        <v>BE</v>
      </c>
      <c r="G2363" s="33" t="s">
        <v>2770</v>
      </c>
      <c r="H2363" s="104"/>
      <c r="I2363" s="105" t="s">
        <v>239</v>
      </c>
      <c r="J2363" s="101" t="str">
        <f>VLOOKUP(I2363,Customers[],2,FALSE)</f>
        <v>ဦးရဲမြင့်</v>
      </c>
      <c r="K2363" s="101" t="str">
        <f>VLOOKUP(I2363,Customers[],4,FALSE)</f>
        <v>Pyawbwe</v>
      </c>
      <c r="L2363" s="101" t="str">
        <f>VLOOKUP(Table85[[#This Row],[CustomerID]],Table!H:K,3,0)</f>
        <v>ပျော်ဘွယ်</v>
      </c>
      <c r="M2363" s="101" t="str">
        <f>VLOOKUP(I2363,Customers[],5,FALSE)</f>
        <v>WholeSales/Contract</v>
      </c>
      <c r="N2363" s="105" t="s">
        <v>10</v>
      </c>
      <c r="O2363" s="37" t="s">
        <v>220</v>
      </c>
      <c r="P2363" s="101" t="str">
        <f>VLOOKUP(O2363,Stock[],2,FALSE)</f>
        <v>မြန်မာရှောက်ပျား</v>
      </c>
      <c r="Q2363" s="107">
        <f>VLOOKUP(O2363,Stock[],3,FALSE)</f>
        <v>0.64</v>
      </c>
      <c r="R2363" s="107">
        <f>VLOOKUP(O2363,Stock[],4,FALSE)</f>
        <v>14</v>
      </c>
      <c r="S2363" s="106"/>
      <c r="T2363" s="107">
        <f>(DailySales!$S2363/DailySales!$R2363)+DailySales!$U2363</f>
        <v>150</v>
      </c>
      <c r="U2363" s="106">
        <v>150</v>
      </c>
      <c r="V2363" s="108">
        <f>+DailySales!$T2363*DailySales!$R2363</f>
        <v>2100</v>
      </c>
      <c r="W2363" s="108">
        <f>+DailySales!$V2363*DailySales!$Q2363</f>
        <v>1344</v>
      </c>
      <c r="X2363" s="108">
        <f>VLOOKUP(O2363,Stock[],6,FALSE)</f>
        <v>1370</v>
      </c>
      <c r="Y2363" s="108">
        <f>+DailySales!$V2363*DailySales!$X2363</f>
        <v>2877000</v>
      </c>
      <c r="Z2363" s="106"/>
      <c r="AA2363" s="106"/>
      <c r="AB2363" s="106"/>
      <c r="AC2363" s="106"/>
      <c r="AD2363" s="106"/>
      <c r="AE2363" s="109"/>
      <c r="AF2363" s="110"/>
      <c r="AG2363" s="111"/>
      <c r="AH2363" s="110"/>
      <c r="AI2363" s="111"/>
      <c r="AJ2363" s="110"/>
      <c r="AK2363" s="111"/>
      <c r="AL2363" s="38">
        <v>46056</v>
      </c>
      <c r="AM2363" s="39">
        <v>2877000</v>
      </c>
      <c r="AN2363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64" spans="1:40" ht="19.5" customHeight="1" x14ac:dyDescent="0.25">
      <c r="A2364" s="101">
        <f t="shared" si="178"/>
        <v>2026</v>
      </c>
      <c r="B2364" s="101">
        <f t="shared" si="179"/>
        <v>1</v>
      </c>
      <c r="C2364" s="25">
        <v>46045</v>
      </c>
      <c r="D2364" s="102">
        <f t="shared" ca="1" si="176"/>
        <v>46097</v>
      </c>
      <c r="E2364" s="102" t="str">
        <f t="shared" ca="1" si="177"/>
        <v>1-Months</v>
      </c>
      <c r="F2364" s="102" t="str">
        <f>VLOOKUP(O2364,Stock[],5,FALSE)</f>
        <v>BE</v>
      </c>
      <c r="G2364" s="33" t="s">
        <v>2770</v>
      </c>
      <c r="H2364" s="104"/>
      <c r="I2364" s="105" t="s">
        <v>239</v>
      </c>
      <c r="J2364" s="101" t="str">
        <f>VLOOKUP(I2364,Customers[],2,FALSE)</f>
        <v>ဦးရဲမြင့်</v>
      </c>
      <c r="K2364" s="101" t="str">
        <f>VLOOKUP(I2364,Customers[],4,FALSE)</f>
        <v>Pyawbwe</v>
      </c>
      <c r="L2364" s="101" t="str">
        <f>VLOOKUP(Table85[[#This Row],[CustomerID]],Table!H:K,3,0)</f>
        <v>ပျော်ဘွယ်</v>
      </c>
      <c r="M2364" s="101" t="str">
        <f>VLOOKUP(I2364,Customers[],5,FALSE)</f>
        <v>WholeSales/Contract</v>
      </c>
      <c r="N2364" s="105" t="s">
        <v>10</v>
      </c>
      <c r="O2364" s="37" t="s">
        <v>217</v>
      </c>
      <c r="P2364" s="101" t="str">
        <f>VLOOKUP(O2364,Stock[],2,FALSE)</f>
        <v>လိမ္မော်ဖြူ</v>
      </c>
      <c r="Q2364" s="107">
        <f>VLOOKUP(O2364,Stock[],3,FALSE)</f>
        <v>0.64</v>
      </c>
      <c r="R2364" s="107">
        <f>VLOOKUP(O2364,Stock[],4,FALSE)</f>
        <v>24</v>
      </c>
      <c r="S2364" s="106"/>
      <c r="T2364" s="107">
        <f>(DailySales!$S2364/DailySales!$R2364)+DailySales!$U2364</f>
        <v>90</v>
      </c>
      <c r="U2364" s="106">
        <v>90</v>
      </c>
      <c r="V2364" s="108">
        <f>+DailySales!$T2364*DailySales!$R2364</f>
        <v>2160</v>
      </c>
      <c r="W2364" s="108">
        <f>+DailySales!$V2364*DailySales!$Q2364</f>
        <v>1382.4</v>
      </c>
      <c r="X2364" s="108">
        <f>VLOOKUP(O2364,Stock[],6,FALSE)</f>
        <v>1330</v>
      </c>
      <c r="Y2364" s="108">
        <f>+DailySales!$V2364*DailySales!$X2364</f>
        <v>2872800</v>
      </c>
      <c r="Z2364" s="106"/>
      <c r="AA2364" s="106"/>
      <c r="AB2364" s="106"/>
      <c r="AC2364" s="106"/>
      <c r="AD2364" s="106"/>
      <c r="AE2364" s="109"/>
      <c r="AF2364" s="110"/>
      <c r="AG2364" s="111"/>
      <c r="AH2364" s="110"/>
      <c r="AI2364" s="111"/>
      <c r="AJ2364" s="110"/>
      <c r="AK2364" s="111"/>
      <c r="AL2364" s="38">
        <v>46056</v>
      </c>
      <c r="AM2364" s="39">
        <v>2872800</v>
      </c>
      <c r="AN2364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65" spans="1:40" ht="19.5" customHeight="1" x14ac:dyDescent="0.25">
      <c r="A2365" s="101">
        <f t="shared" si="178"/>
        <v>2026</v>
      </c>
      <c r="B2365" s="101">
        <f t="shared" si="179"/>
        <v>1</v>
      </c>
      <c r="C2365" s="25">
        <v>46045</v>
      </c>
      <c r="D2365" s="102">
        <f t="shared" ca="1" si="176"/>
        <v>46097</v>
      </c>
      <c r="E2365" s="102" t="str">
        <f t="shared" ca="1" si="177"/>
        <v>1-Months</v>
      </c>
      <c r="F2365" s="102" t="str">
        <f>VLOOKUP(O2365,Stock[],5,FALSE)</f>
        <v>BE</v>
      </c>
      <c r="G2365" s="33" t="s">
        <v>2770</v>
      </c>
      <c r="H2365" s="104"/>
      <c r="I2365" s="105" t="s">
        <v>239</v>
      </c>
      <c r="J2365" s="101" t="str">
        <f>VLOOKUP(I2365,Customers[],2,FALSE)</f>
        <v>ဦးရဲမြင့်</v>
      </c>
      <c r="K2365" s="101" t="str">
        <f>VLOOKUP(I2365,Customers[],4,FALSE)</f>
        <v>Pyawbwe</v>
      </c>
      <c r="L2365" s="101" t="str">
        <f>VLOOKUP(Table85[[#This Row],[CustomerID]],Table!H:K,3,0)</f>
        <v>ပျော်ဘွယ်</v>
      </c>
      <c r="M2365" s="101" t="str">
        <f>VLOOKUP(I2365,Customers[],5,FALSE)</f>
        <v>WholeSales/Contract</v>
      </c>
      <c r="N2365" s="105" t="s">
        <v>10</v>
      </c>
      <c r="O2365" s="106" t="s">
        <v>209</v>
      </c>
      <c r="P2365" s="101" t="str">
        <f>VLOOKUP(O2365,Stock[],2,FALSE)</f>
        <v>ဇေယျဝတီ Red</v>
      </c>
      <c r="Q2365" s="107">
        <f>VLOOKUP(O2365,Stock[],3,FALSE)</f>
        <v>0.64</v>
      </c>
      <c r="R2365" s="107">
        <f>VLOOKUP(O2365,Stock[],4,FALSE)</f>
        <v>14</v>
      </c>
      <c r="S2365" s="106"/>
      <c r="T2365" s="107">
        <f>(DailySales!$S2365/DailySales!$R2365)+DailySales!$U2365</f>
        <v>50</v>
      </c>
      <c r="U2365" s="106">
        <v>50</v>
      </c>
      <c r="V2365" s="108">
        <f>+DailySales!$T2365*DailySales!$R2365</f>
        <v>700</v>
      </c>
      <c r="W2365" s="108">
        <f>+DailySales!$V2365*DailySales!$Q2365</f>
        <v>448</v>
      </c>
      <c r="X2365" s="108">
        <f>VLOOKUP(O2365,Stock[],6,FALSE)</f>
        <v>1330</v>
      </c>
      <c r="Y2365" s="108">
        <f>+DailySales!$V2365*DailySales!$X2365</f>
        <v>931000</v>
      </c>
      <c r="Z2365" s="106"/>
      <c r="AA2365" s="106"/>
      <c r="AB2365" s="106"/>
      <c r="AC2365" s="106"/>
      <c r="AD2365" s="106"/>
      <c r="AE2365" s="109"/>
      <c r="AF2365" s="110"/>
      <c r="AG2365" s="111"/>
      <c r="AH2365" s="110"/>
      <c r="AI2365" s="111"/>
      <c r="AJ2365" s="110"/>
      <c r="AK2365" s="111"/>
      <c r="AL2365" s="38">
        <v>46056</v>
      </c>
      <c r="AM2365" s="39">
        <v>931000</v>
      </c>
      <c r="AN2365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66" spans="1:40" ht="19.5" customHeight="1" x14ac:dyDescent="0.25">
      <c r="A2366" s="101">
        <f t="shared" si="178"/>
        <v>2026</v>
      </c>
      <c r="B2366" s="101">
        <f t="shared" si="179"/>
        <v>1</v>
      </c>
      <c r="C2366" s="25">
        <v>46045</v>
      </c>
      <c r="D2366" s="102">
        <f t="shared" ca="1" si="176"/>
        <v>46097</v>
      </c>
      <c r="E2366" s="102" t="str">
        <f t="shared" ca="1" si="177"/>
        <v>1-Months</v>
      </c>
      <c r="F2366" s="102" t="str">
        <f>VLOOKUP(O2366,Stock[],5,FALSE)</f>
        <v>BE</v>
      </c>
      <c r="G2366" s="33" t="s">
        <v>2771</v>
      </c>
      <c r="H2366" s="104"/>
      <c r="I2366" s="105" t="s">
        <v>258</v>
      </c>
      <c r="J2366" s="101" t="str">
        <f>VLOOKUP(I2366,Customers[],2,FALSE)</f>
        <v>ပျားနက်</v>
      </c>
      <c r="K2366" s="101" t="str">
        <f>VLOOKUP(I2366,Customers[],4,FALSE)</f>
        <v>Pakkoku</v>
      </c>
      <c r="L2366" s="101" t="str">
        <f>VLOOKUP(Table85[[#This Row],[CustomerID]],Table!H:K,3,0)</f>
        <v>ပခုက္ကူ</v>
      </c>
      <c r="M2366" s="101" t="str">
        <f>VLOOKUP(I2366,Customers[],5,FALSE)</f>
        <v>Semi WS</v>
      </c>
      <c r="N2366" s="105" t="s">
        <v>10</v>
      </c>
      <c r="O2366" s="106" t="s">
        <v>2120</v>
      </c>
      <c r="P2366" s="101" t="str">
        <f>VLOOKUP(O2366,Stock[],2,FALSE)</f>
        <v>ဇေ အရက်သန့်</v>
      </c>
      <c r="Q2366" s="107">
        <f>VLOOKUP(O2366,Stock[],3,FALSE)</f>
        <v>0.64</v>
      </c>
      <c r="R2366" s="107">
        <f>VLOOKUP(O2366,Stock[],4,FALSE)</f>
        <v>14</v>
      </c>
      <c r="S2366" s="106"/>
      <c r="T2366" s="107">
        <f>(DailySales!$S2366/DailySales!$R2366)+DailySales!$U2366</f>
        <v>100</v>
      </c>
      <c r="U2366" s="106">
        <v>100</v>
      </c>
      <c r="V2366" s="108">
        <f>+DailySales!$T2366*DailySales!$R2366</f>
        <v>1400</v>
      </c>
      <c r="W2366" s="108">
        <f>+DailySales!$V2366*DailySales!$Q2366</f>
        <v>896</v>
      </c>
      <c r="X2366" s="108">
        <f>VLOOKUP(O2366,Stock[],6,FALSE)</f>
        <v>1380</v>
      </c>
      <c r="Y2366" s="108">
        <f>+DailySales!$V2366*DailySales!$X2366</f>
        <v>1932000</v>
      </c>
      <c r="Z2366" s="106"/>
      <c r="AA2366" s="106"/>
      <c r="AB2366" s="106"/>
      <c r="AC2366" s="106">
        <v>9800</v>
      </c>
      <c r="AD2366" s="106"/>
      <c r="AE2366" s="109">
        <v>40000</v>
      </c>
      <c r="AF2366" s="110"/>
      <c r="AG2366" s="111"/>
      <c r="AH2366" s="110">
        <v>46045</v>
      </c>
      <c r="AI2366" s="111">
        <v>1962200</v>
      </c>
      <c r="AJ2366" s="110"/>
      <c r="AK2366" s="111"/>
      <c r="AL2366" s="34"/>
      <c r="AM2366" s="39"/>
      <c r="AN2366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67" spans="1:40" ht="19.5" customHeight="1" x14ac:dyDescent="0.25">
      <c r="A2367" s="101">
        <f t="shared" si="178"/>
        <v>2026</v>
      </c>
      <c r="B2367" s="101">
        <f t="shared" si="179"/>
        <v>1</v>
      </c>
      <c r="C2367" s="25">
        <v>46045</v>
      </c>
      <c r="D2367" s="102">
        <f t="shared" ca="1" si="176"/>
        <v>46097</v>
      </c>
      <c r="E2367" s="102" t="str">
        <f t="shared" ca="1" si="177"/>
        <v>1-Months</v>
      </c>
      <c r="F2367" s="102" t="str">
        <f>VLOOKUP(O2367,Stock[],5,FALSE)</f>
        <v>BE</v>
      </c>
      <c r="G2367" s="33" t="s">
        <v>2772</v>
      </c>
      <c r="H2367" s="104"/>
      <c r="I2367" s="105" t="s">
        <v>257</v>
      </c>
      <c r="J2367" s="101" t="str">
        <f>VLOOKUP(I2367,Customers[],2,FALSE)</f>
        <v>ဦးတင်မောင်</v>
      </c>
      <c r="K2367" s="101" t="str">
        <f>VLOOKUP(I2367,Customers[],4,FALSE)</f>
        <v>Pakkoku</v>
      </c>
      <c r="L2367" s="101" t="str">
        <f>VLOOKUP(Table85[[#This Row],[CustomerID]],Table!H:K,3,0)</f>
        <v>ပခုက္ကူ</v>
      </c>
      <c r="M2367" s="101" t="str">
        <f>VLOOKUP(I2367,Customers[],5,FALSE)</f>
        <v>WholeSales/Contract</v>
      </c>
      <c r="N2367" s="105" t="s">
        <v>10</v>
      </c>
      <c r="O2367" s="106" t="s">
        <v>2120</v>
      </c>
      <c r="P2367" s="101" t="str">
        <f>VLOOKUP(O2367,Stock[],2,FALSE)</f>
        <v>ဇေ အရက်သန့်</v>
      </c>
      <c r="Q2367" s="107">
        <f>VLOOKUP(O2367,Stock[],3,FALSE)</f>
        <v>0.64</v>
      </c>
      <c r="R2367" s="107">
        <f>VLOOKUP(O2367,Stock[],4,FALSE)</f>
        <v>14</v>
      </c>
      <c r="S2367" s="106"/>
      <c r="T2367" s="107">
        <f>(DailySales!$S2367/DailySales!$R2367)+DailySales!$U2367</f>
        <v>200</v>
      </c>
      <c r="U2367" s="106">
        <v>200</v>
      </c>
      <c r="V2367" s="108">
        <f>+DailySales!$T2367*DailySales!$R2367</f>
        <v>2800</v>
      </c>
      <c r="W2367" s="108">
        <f>+DailySales!$V2367*DailySales!$Q2367</f>
        <v>1792</v>
      </c>
      <c r="X2367" s="108">
        <f>VLOOKUP(O2367,Stock[],6,FALSE)</f>
        <v>1380</v>
      </c>
      <c r="Y2367" s="108">
        <f>+DailySales!$V2367*DailySales!$X2367</f>
        <v>3864000</v>
      </c>
      <c r="Z2367" s="106"/>
      <c r="AA2367" s="106"/>
      <c r="AB2367" s="106"/>
      <c r="AC2367" s="106">
        <v>19600</v>
      </c>
      <c r="AD2367" s="106"/>
      <c r="AE2367" s="109">
        <v>80000</v>
      </c>
      <c r="AF2367" s="110"/>
      <c r="AG2367" s="111"/>
      <c r="AH2367" s="110">
        <v>46045</v>
      </c>
      <c r="AI2367" s="111">
        <v>3924400</v>
      </c>
      <c r="AJ2367" s="110"/>
      <c r="AK2367" s="111"/>
      <c r="AL2367" s="34"/>
      <c r="AM2367" s="39"/>
      <c r="AN2367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68" spans="1:40" ht="19.5" customHeight="1" x14ac:dyDescent="0.25">
      <c r="A2368" s="101">
        <f t="shared" si="178"/>
        <v>2026</v>
      </c>
      <c r="B2368" s="101">
        <f t="shared" si="179"/>
        <v>1</v>
      </c>
      <c r="C2368" s="25">
        <v>46045</v>
      </c>
      <c r="D2368" s="102">
        <f t="shared" ca="1" si="176"/>
        <v>46097</v>
      </c>
      <c r="E2368" s="102" t="str">
        <f t="shared" ca="1" si="177"/>
        <v>1-Months</v>
      </c>
      <c r="F2368" s="102" t="str">
        <f>VLOOKUP(O2368,Stock[],5,FALSE)</f>
        <v>BE</v>
      </c>
      <c r="G2368" s="33" t="s">
        <v>2773</v>
      </c>
      <c r="H2368" s="104"/>
      <c r="I2368" s="105" t="s">
        <v>201</v>
      </c>
      <c r="J2368" s="101" t="str">
        <f>VLOOKUP(I2368,Customers[],2,FALSE)</f>
        <v>ဦးအောင်မိုး(ကောင်းသန့်)</v>
      </c>
      <c r="K2368" s="101" t="str">
        <f>VLOOKUP(I2368,Customers[],4,FALSE)</f>
        <v>Meiktila</v>
      </c>
      <c r="L2368" s="101" t="str">
        <f>VLOOKUP(Table85[[#This Row],[CustomerID]],Table!H:K,3,0)</f>
        <v>မိတ္ထီလာ</v>
      </c>
      <c r="M2368" s="101" t="str">
        <f>VLOOKUP(I2368,Customers[],5,FALSE)</f>
        <v>WholeSales/Contract</v>
      </c>
      <c r="N2368" s="105" t="s">
        <v>10</v>
      </c>
      <c r="O2368" s="106" t="s">
        <v>220</v>
      </c>
      <c r="P2368" s="101" t="str">
        <f>VLOOKUP(O2368,Stock[],2,FALSE)</f>
        <v>မြန်မာရှောက်ပျား</v>
      </c>
      <c r="Q2368" s="107">
        <f>VLOOKUP(O2368,Stock[],3,FALSE)</f>
        <v>0.64</v>
      </c>
      <c r="R2368" s="107">
        <f>VLOOKUP(O2368,Stock[],4,FALSE)</f>
        <v>14</v>
      </c>
      <c r="S2368" s="106"/>
      <c r="T2368" s="107">
        <f>(DailySales!$S2368/DailySales!$R2368)+DailySales!$U2368</f>
        <v>40</v>
      </c>
      <c r="U2368" s="106">
        <v>40</v>
      </c>
      <c r="V2368" s="108">
        <f>+DailySales!$T2368*DailySales!$R2368</f>
        <v>560</v>
      </c>
      <c r="W2368" s="108">
        <f>+DailySales!$V2368*DailySales!$Q2368</f>
        <v>358.40000000000003</v>
      </c>
      <c r="X2368" s="108">
        <f>VLOOKUP(O2368,Stock[],6,FALSE)</f>
        <v>1370</v>
      </c>
      <c r="Y2368" s="108">
        <f>+DailySales!$V2368*DailySales!$X2368</f>
        <v>767200</v>
      </c>
      <c r="Z2368" s="106"/>
      <c r="AA2368" s="106"/>
      <c r="AB2368" s="106"/>
      <c r="AC2368" s="106"/>
      <c r="AD2368" s="106"/>
      <c r="AE2368" s="109"/>
      <c r="AF2368" s="110"/>
      <c r="AG2368" s="111"/>
      <c r="AH2368" s="110">
        <v>46045</v>
      </c>
      <c r="AI2368" s="111">
        <v>767200</v>
      </c>
      <c r="AJ2368" s="110"/>
      <c r="AK2368" s="111"/>
      <c r="AL2368" s="34"/>
      <c r="AM2368" s="39"/>
      <c r="AN2368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69" spans="1:40" ht="19.5" customHeight="1" x14ac:dyDescent="0.25">
      <c r="A2369" s="101">
        <f t="shared" si="178"/>
        <v>2026</v>
      </c>
      <c r="B2369" s="101">
        <f t="shared" si="179"/>
        <v>1</v>
      </c>
      <c r="C2369" s="25">
        <v>46045</v>
      </c>
      <c r="D2369" s="102">
        <f t="shared" ca="1" si="176"/>
        <v>46097</v>
      </c>
      <c r="E2369" s="102" t="str">
        <f t="shared" ca="1" si="177"/>
        <v>1-Months</v>
      </c>
      <c r="F2369" s="102" t="str">
        <f>VLOOKUP(O2369,Stock[],5,FALSE)</f>
        <v>BE</v>
      </c>
      <c r="G2369" s="33" t="s">
        <v>2773</v>
      </c>
      <c r="H2369" s="104"/>
      <c r="I2369" s="105" t="s">
        <v>201</v>
      </c>
      <c r="J2369" s="101" t="str">
        <f>VLOOKUP(I2369,Customers[],2,FALSE)</f>
        <v>ဦးအောင်မိုး(ကောင်းသန့်)</v>
      </c>
      <c r="K2369" s="101" t="str">
        <f>VLOOKUP(I2369,Customers[],4,FALSE)</f>
        <v>Meiktila</v>
      </c>
      <c r="L2369" s="101" t="str">
        <f>VLOOKUP(Table85[[#This Row],[CustomerID]],Table!H:K,3,0)</f>
        <v>မိတ္ထီလာ</v>
      </c>
      <c r="M2369" s="101" t="str">
        <f>VLOOKUP(I2369,Customers[],5,FALSE)</f>
        <v>WholeSales/Contract</v>
      </c>
      <c r="N2369" s="105" t="s">
        <v>10</v>
      </c>
      <c r="O2369" s="106" t="s">
        <v>217</v>
      </c>
      <c r="P2369" s="101" t="str">
        <f>VLOOKUP(O2369,Stock[],2,FALSE)</f>
        <v>လိမ္မော်ဖြူ</v>
      </c>
      <c r="Q2369" s="107">
        <f>VLOOKUP(O2369,Stock[],3,FALSE)</f>
        <v>0.64</v>
      </c>
      <c r="R2369" s="107">
        <f>VLOOKUP(O2369,Stock[],4,FALSE)</f>
        <v>24</v>
      </c>
      <c r="S2369" s="106"/>
      <c r="T2369" s="107">
        <f>(DailySales!$S2369/DailySales!$R2369)+DailySales!$U2369</f>
        <v>40</v>
      </c>
      <c r="U2369" s="106">
        <v>40</v>
      </c>
      <c r="V2369" s="108">
        <f>+DailySales!$T2369*DailySales!$R2369</f>
        <v>960</v>
      </c>
      <c r="W2369" s="108">
        <f>+DailySales!$V2369*DailySales!$Q2369</f>
        <v>614.4</v>
      </c>
      <c r="X2369" s="108">
        <f>VLOOKUP(O2369,Stock[],6,FALSE)</f>
        <v>1330</v>
      </c>
      <c r="Y2369" s="108">
        <f>+DailySales!$V2369*DailySales!$X2369</f>
        <v>1276800</v>
      </c>
      <c r="Z2369" s="106"/>
      <c r="AA2369" s="106"/>
      <c r="AB2369" s="106"/>
      <c r="AC2369" s="106"/>
      <c r="AD2369" s="106"/>
      <c r="AE2369" s="109"/>
      <c r="AF2369" s="110"/>
      <c r="AG2369" s="111"/>
      <c r="AH2369" s="110">
        <v>46045</v>
      </c>
      <c r="AI2369" s="111">
        <v>1276800</v>
      </c>
      <c r="AJ2369" s="110"/>
      <c r="AK2369" s="111"/>
      <c r="AL2369" s="34"/>
      <c r="AM2369" s="39"/>
      <c r="AN2369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70" spans="1:40" ht="19.5" customHeight="1" x14ac:dyDescent="0.25">
      <c r="A2370" s="101">
        <f t="shared" si="178"/>
        <v>2026</v>
      </c>
      <c r="B2370" s="101">
        <f t="shared" si="179"/>
        <v>1</v>
      </c>
      <c r="C2370" s="25">
        <v>46045</v>
      </c>
      <c r="D2370" s="102">
        <f t="shared" ref="D2370:D2433" ca="1" si="180">TODAY()</f>
        <v>46097</v>
      </c>
      <c r="E2370" s="102" t="str">
        <f t="shared" ref="E2370:E2433" ca="1" si="181">DATEDIF(C2370,D2370,"M")&amp;"-Months"</f>
        <v>1-Months</v>
      </c>
      <c r="F2370" s="102" t="str">
        <f>VLOOKUP(O2370,Stock[],5,FALSE)</f>
        <v>BE</v>
      </c>
      <c r="G2370" s="33" t="s">
        <v>2773</v>
      </c>
      <c r="H2370" s="104"/>
      <c r="I2370" s="105" t="s">
        <v>201</v>
      </c>
      <c r="J2370" s="101" t="str">
        <f>VLOOKUP(I2370,Customers[],2,FALSE)</f>
        <v>ဦးအောင်မိုး(ကောင်းသန့်)</v>
      </c>
      <c r="K2370" s="101" t="str">
        <f>VLOOKUP(I2370,Customers[],4,FALSE)</f>
        <v>Meiktila</v>
      </c>
      <c r="L2370" s="101" t="str">
        <f>VLOOKUP(Table85[[#This Row],[CustomerID]],Table!H:K,3,0)</f>
        <v>မိတ္ထီလာ</v>
      </c>
      <c r="M2370" s="101" t="str">
        <f>VLOOKUP(I2370,Customers[],5,FALSE)</f>
        <v>WholeSales/Contract</v>
      </c>
      <c r="N2370" s="105" t="s">
        <v>10</v>
      </c>
      <c r="O2370" s="37" t="s">
        <v>218</v>
      </c>
      <c r="P2370" s="101" t="str">
        <f>VLOOKUP(O2370,Stock[],2,FALSE)</f>
        <v>Black Cat</v>
      </c>
      <c r="Q2370" s="107">
        <f>VLOOKUP(O2370,Stock[],3,FALSE)</f>
        <v>0.64</v>
      </c>
      <c r="R2370" s="107">
        <f>VLOOKUP(O2370,Stock[],4,FALSE)</f>
        <v>24</v>
      </c>
      <c r="S2370" s="106"/>
      <c r="T2370" s="107">
        <f>(DailySales!$S2370/DailySales!$R2370)+DailySales!$U2370</f>
        <v>5</v>
      </c>
      <c r="U2370" s="106">
        <v>5</v>
      </c>
      <c r="V2370" s="108">
        <f>+DailySales!$T2370*DailySales!$R2370</f>
        <v>120</v>
      </c>
      <c r="W2370" s="108">
        <f>+DailySales!$V2370*DailySales!$Q2370</f>
        <v>76.8</v>
      </c>
      <c r="X2370" s="108">
        <f>VLOOKUP(O2370,Stock[],6,FALSE)</f>
        <v>1330</v>
      </c>
      <c r="Y2370" s="108">
        <f>+DailySales!$V2370*DailySales!$X2370</f>
        <v>159600</v>
      </c>
      <c r="Z2370" s="106"/>
      <c r="AA2370" s="106"/>
      <c r="AB2370" s="106"/>
      <c r="AC2370" s="106"/>
      <c r="AD2370" s="106"/>
      <c r="AE2370" s="109"/>
      <c r="AF2370" s="110"/>
      <c r="AG2370" s="111"/>
      <c r="AH2370" s="110">
        <v>46045</v>
      </c>
      <c r="AI2370" s="111">
        <v>159600</v>
      </c>
      <c r="AJ2370" s="110"/>
      <c r="AK2370" s="111"/>
      <c r="AL2370" s="34"/>
      <c r="AM2370" s="39"/>
      <c r="AN2370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71" spans="1:40" ht="19.5" customHeight="1" x14ac:dyDescent="0.25">
      <c r="A2371" s="101">
        <f t="shared" si="178"/>
        <v>2026</v>
      </c>
      <c r="B2371" s="101">
        <f t="shared" si="179"/>
        <v>1</v>
      </c>
      <c r="C2371" s="25">
        <v>46045</v>
      </c>
      <c r="D2371" s="102">
        <f t="shared" ca="1" si="180"/>
        <v>46097</v>
      </c>
      <c r="E2371" s="102" t="str">
        <f t="shared" ca="1" si="181"/>
        <v>1-Months</v>
      </c>
      <c r="F2371" s="102" t="str">
        <f>VLOOKUP(O2371,Stock[],5,FALSE)</f>
        <v>BE</v>
      </c>
      <c r="G2371" s="33" t="s">
        <v>2773</v>
      </c>
      <c r="H2371" s="104"/>
      <c r="I2371" s="105" t="s">
        <v>201</v>
      </c>
      <c r="J2371" s="101" t="str">
        <f>VLOOKUP(I2371,Customers[],2,FALSE)</f>
        <v>ဦးအောင်မိုး(ကောင်းသန့်)</v>
      </c>
      <c r="K2371" s="101" t="str">
        <f>VLOOKUP(I2371,Customers[],4,FALSE)</f>
        <v>Meiktila</v>
      </c>
      <c r="L2371" s="101" t="str">
        <f>VLOOKUP(Table85[[#This Row],[CustomerID]],Table!H:K,3,0)</f>
        <v>မိတ္ထီလာ</v>
      </c>
      <c r="M2371" s="101" t="str">
        <f>VLOOKUP(I2371,Customers[],5,FALSE)</f>
        <v>WholeSales/Contract</v>
      </c>
      <c r="N2371" s="105" t="s">
        <v>10</v>
      </c>
      <c r="O2371" s="106" t="s">
        <v>209</v>
      </c>
      <c r="P2371" s="101" t="str">
        <f>VLOOKUP(O2371,Stock[],2,FALSE)</f>
        <v>ဇေယျဝတီ Red</v>
      </c>
      <c r="Q2371" s="107">
        <f>VLOOKUP(O2371,Stock[],3,FALSE)</f>
        <v>0.64</v>
      </c>
      <c r="R2371" s="107">
        <f>VLOOKUP(O2371,Stock[],4,FALSE)</f>
        <v>14</v>
      </c>
      <c r="S2371" s="106"/>
      <c r="T2371" s="107">
        <f>(DailySales!$S2371/DailySales!$R2371)+DailySales!$U2371</f>
        <v>20</v>
      </c>
      <c r="U2371" s="106">
        <v>20</v>
      </c>
      <c r="V2371" s="108">
        <f>+DailySales!$T2371*DailySales!$R2371</f>
        <v>280</v>
      </c>
      <c r="W2371" s="108">
        <f>+DailySales!$V2371*DailySales!$Q2371</f>
        <v>179.20000000000002</v>
      </c>
      <c r="X2371" s="108">
        <f>VLOOKUP(O2371,Stock[],6,FALSE)</f>
        <v>1330</v>
      </c>
      <c r="Y2371" s="108">
        <f>+DailySales!$V2371*DailySales!$X2371</f>
        <v>372400</v>
      </c>
      <c r="Z2371" s="106"/>
      <c r="AA2371" s="106"/>
      <c r="AB2371" s="106"/>
      <c r="AC2371" s="106"/>
      <c r="AD2371" s="106"/>
      <c r="AE2371" s="109"/>
      <c r="AF2371" s="110"/>
      <c r="AG2371" s="111"/>
      <c r="AH2371" s="110">
        <v>46045</v>
      </c>
      <c r="AI2371" s="111">
        <v>372400</v>
      </c>
      <c r="AJ2371" s="110"/>
      <c r="AK2371" s="111"/>
      <c r="AL2371" s="34"/>
      <c r="AM2371" s="39"/>
      <c r="AN2371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72" spans="1:40" ht="19.5" customHeight="1" x14ac:dyDescent="0.25">
      <c r="A2372" s="101">
        <f t="shared" si="178"/>
        <v>2026</v>
      </c>
      <c r="B2372" s="101">
        <f t="shared" si="179"/>
        <v>1</v>
      </c>
      <c r="C2372" s="25">
        <v>46045</v>
      </c>
      <c r="D2372" s="102">
        <f t="shared" ca="1" si="180"/>
        <v>46097</v>
      </c>
      <c r="E2372" s="102" t="str">
        <f t="shared" ca="1" si="181"/>
        <v>1-Months</v>
      </c>
      <c r="F2372" s="102" t="str">
        <f>VLOOKUP(O2372,Stock[],5,FALSE)</f>
        <v>BE</v>
      </c>
      <c r="G2372" s="33" t="s">
        <v>2773</v>
      </c>
      <c r="H2372" s="104"/>
      <c r="I2372" s="105" t="s">
        <v>201</v>
      </c>
      <c r="J2372" s="101" t="str">
        <f>VLOOKUP(I2372,Customers[],2,FALSE)</f>
        <v>ဦးအောင်မိုး(ကောင်းသန့်)</v>
      </c>
      <c r="K2372" s="101" t="str">
        <f>VLOOKUP(I2372,Customers[],4,FALSE)</f>
        <v>Meiktila</v>
      </c>
      <c r="L2372" s="101" t="str">
        <f>VLOOKUP(Table85[[#This Row],[CustomerID]],Table!H:K,3,0)</f>
        <v>မိတ္ထီလာ</v>
      </c>
      <c r="M2372" s="101" t="str">
        <f>VLOOKUP(I2372,Customers[],5,FALSE)</f>
        <v>WholeSales/Contract</v>
      </c>
      <c r="N2372" s="105" t="s">
        <v>10</v>
      </c>
      <c r="O2372" s="106" t="s">
        <v>214</v>
      </c>
      <c r="P2372" s="101" t="str">
        <f>VLOOKUP(O2372,Stock[],2,FALSE)</f>
        <v>ကောင်းကြည်</v>
      </c>
      <c r="Q2372" s="107">
        <f>VLOOKUP(O2372,Stock[],3,FALSE)</f>
        <v>0.64</v>
      </c>
      <c r="R2372" s="107">
        <f>VLOOKUP(O2372,Stock[],4,FALSE)</f>
        <v>14</v>
      </c>
      <c r="S2372" s="106"/>
      <c r="T2372" s="107">
        <f>(DailySales!$S2372/DailySales!$R2372)+DailySales!$U2372</f>
        <v>50</v>
      </c>
      <c r="U2372" s="106">
        <v>50</v>
      </c>
      <c r="V2372" s="108">
        <f>+DailySales!$T2372*DailySales!$R2372</f>
        <v>700</v>
      </c>
      <c r="W2372" s="108">
        <f>+DailySales!$V2372*DailySales!$Q2372</f>
        <v>448</v>
      </c>
      <c r="X2372" s="108">
        <f>VLOOKUP(O2372,Stock[],6,FALSE)</f>
        <v>1330</v>
      </c>
      <c r="Y2372" s="108">
        <f>+DailySales!$V2372*DailySales!$X2372</f>
        <v>931000</v>
      </c>
      <c r="Z2372" s="106"/>
      <c r="AA2372" s="106"/>
      <c r="AB2372" s="106"/>
      <c r="AC2372" s="106"/>
      <c r="AD2372" s="106"/>
      <c r="AE2372" s="109"/>
      <c r="AF2372" s="110"/>
      <c r="AG2372" s="111"/>
      <c r="AH2372" s="110">
        <v>46045</v>
      </c>
      <c r="AI2372" s="111">
        <v>755350</v>
      </c>
      <c r="AJ2372" s="110">
        <v>46046</v>
      </c>
      <c r="AK2372" s="111">
        <v>175650</v>
      </c>
      <c r="AL2372" s="34"/>
      <c r="AM2372" s="39"/>
      <c r="AN2372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73" spans="1:40" ht="19.5" customHeight="1" x14ac:dyDescent="0.25">
      <c r="A2373" s="101">
        <f t="shared" si="178"/>
        <v>2026</v>
      </c>
      <c r="B2373" s="101">
        <f t="shared" si="179"/>
        <v>1</v>
      </c>
      <c r="C2373" s="25">
        <v>46045</v>
      </c>
      <c r="D2373" s="102">
        <f t="shared" ca="1" si="180"/>
        <v>46097</v>
      </c>
      <c r="E2373" s="102" t="str">
        <f t="shared" ca="1" si="181"/>
        <v>1-Months</v>
      </c>
      <c r="F2373" s="102" t="str">
        <f>VLOOKUP(O2373,Stock[],5,FALSE)</f>
        <v>BE</v>
      </c>
      <c r="G2373" s="33" t="s">
        <v>2773</v>
      </c>
      <c r="H2373" s="104"/>
      <c r="I2373" s="105" t="s">
        <v>201</v>
      </c>
      <c r="J2373" s="101" t="str">
        <f>VLOOKUP(I2373,Customers[],2,FALSE)</f>
        <v>ဦးအောင်မိုး(ကောင်းသန့်)</v>
      </c>
      <c r="K2373" s="101" t="str">
        <f>VLOOKUP(I2373,Customers[],4,FALSE)</f>
        <v>Meiktila</v>
      </c>
      <c r="L2373" s="101" t="str">
        <f>VLOOKUP(Table85[[#This Row],[CustomerID]],Table!H:K,3,0)</f>
        <v>မိတ္ထီလာ</v>
      </c>
      <c r="M2373" s="101" t="str">
        <f>VLOOKUP(I2373,Customers[],5,FALSE)</f>
        <v>WholeSales/Contract</v>
      </c>
      <c r="N2373" s="105" t="s">
        <v>10</v>
      </c>
      <c r="O2373" s="106" t="s">
        <v>2465</v>
      </c>
      <c r="P2373" s="101" t="str">
        <f>VLOOKUP(O2373,Stock[],2,FALSE)</f>
        <v>မိုးနဲကွန်ကီး</v>
      </c>
      <c r="Q2373" s="107">
        <f>VLOOKUP(O2373,Stock[],3,FALSE)</f>
        <v>0.64</v>
      </c>
      <c r="R2373" s="107">
        <f>VLOOKUP(O2373,Stock[],4,FALSE)</f>
        <v>14</v>
      </c>
      <c r="S2373" s="106"/>
      <c r="T2373" s="107">
        <f>(DailySales!$S2373/DailySales!$R2373)+DailySales!$U2373</f>
        <v>30</v>
      </c>
      <c r="U2373" s="106">
        <v>30</v>
      </c>
      <c r="V2373" s="108">
        <f>+DailySales!$T2373*DailySales!$R2373</f>
        <v>420</v>
      </c>
      <c r="W2373" s="108">
        <f>+DailySales!$V2373*DailySales!$Q2373</f>
        <v>268.8</v>
      </c>
      <c r="X2373" s="108">
        <f>VLOOKUP(O2373,Stock[],6,FALSE)</f>
        <v>1700</v>
      </c>
      <c r="Y2373" s="108">
        <f>+DailySales!$V2373*DailySales!$X2373</f>
        <v>714000</v>
      </c>
      <c r="Z2373" s="106"/>
      <c r="AA2373" s="106"/>
      <c r="AB2373" s="106"/>
      <c r="AC2373" s="106"/>
      <c r="AD2373" s="106"/>
      <c r="AE2373" s="109"/>
      <c r="AF2373" s="110"/>
      <c r="AG2373" s="111"/>
      <c r="AH2373" s="110"/>
      <c r="AI2373" s="111"/>
      <c r="AJ2373" s="110">
        <v>46046</v>
      </c>
      <c r="AK2373" s="111">
        <v>714000</v>
      </c>
      <c r="AL2373" s="34"/>
      <c r="AM2373" s="39"/>
      <c r="AN2373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74" spans="1:40" ht="19.5" customHeight="1" x14ac:dyDescent="0.25">
      <c r="A2374" s="101">
        <f t="shared" si="178"/>
        <v>2026</v>
      </c>
      <c r="B2374" s="101">
        <f t="shared" si="179"/>
        <v>1</v>
      </c>
      <c r="C2374" s="25">
        <v>46045</v>
      </c>
      <c r="D2374" s="102">
        <f t="shared" ca="1" si="180"/>
        <v>46097</v>
      </c>
      <c r="E2374" s="102" t="str">
        <f t="shared" ca="1" si="181"/>
        <v>1-Months</v>
      </c>
      <c r="F2374" s="102" t="str">
        <f>VLOOKUP(O2374,Stock[],5,FALSE)</f>
        <v>BE</v>
      </c>
      <c r="G2374" s="33" t="s">
        <v>2774</v>
      </c>
      <c r="H2374" s="104"/>
      <c r="I2374" s="105" t="s">
        <v>233</v>
      </c>
      <c r="J2374" s="101" t="str">
        <f>VLOOKUP(I2374,Customers[],2,FALSE)</f>
        <v>ဦးဝင်းနိုင်</v>
      </c>
      <c r="K2374" s="101" t="str">
        <f>VLOOKUP(I2374,Customers[],4,FALSE)</f>
        <v>Wandwin</v>
      </c>
      <c r="L2374" s="101" t="str">
        <f>VLOOKUP(Table85[[#This Row],[CustomerID]],Table!H:K,3,0)</f>
        <v>လျှော်ပင်</v>
      </c>
      <c r="M2374" s="101" t="str">
        <f>VLOOKUP(I2374,Customers[],5,FALSE)</f>
        <v>WholeSales/Contract</v>
      </c>
      <c r="N2374" s="105" t="s">
        <v>10</v>
      </c>
      <c r="O2374" s="106" t="s">
        <v>2120</v>
      </c>
      <c r="P2374" s="101" t="str">
        <f>VLOOKUP(O2374,Stock[],2,FALSE)</f>
        <v>ဇေ အရက်သန့်</v>
      </c>
      <c r="Q2374" s="107">
        <f>VLOOKUP(O2374,Stock[],3,FALSE)</f>
        <v>0.64</v>
      </c>
      <c r="R2374" s="107">
        <f>VLOOKUP(O2374,Stock[],4,FALSE)</f>
        <v>14</v>
      </c>
      <c r="S2374" s="106"/>
      <c r="T2374" s="107">
        <f>(DailySales!$S2374/DailySales!$R2374)+DailySales!$U2374</f>
        <v>30</v>
      </c>
      <c r="U2374" s="106">
        <v>30</v>
      </c>
      <c r="V2374" s="108">
        <f>+DailySales!$T2374*DailySales!$R2374</f>
        <v>420</v>
      </c>
      <c r="W2374" s="108">
        <f>+DailySales!$V2374*DailySales!$Q2374</f>
        <v>268.8</v>
      </c>
      <c r="X2374" s="108">
        <f>VLOOKUP(O2374,Stock[],6,FALSE)</f>
        <v>1380</v>
      </c>
      <c r="Y2374" s="108">
        <f>+DailySales!$V2374*DailySales!$X2374</f>
        <v>579600</v>
      </c>
      <c r="Z2374" s="106"/>
      <c r="AA2374" s="106"/>
      <c r="AB2374" s="106"/>
      <c r="AC2374" s="106"/>
      <c r="AD2374" s="106"/>
      <c r="AE2374" s="109"/>
      <c r="AF2374" s="110"/>
      <c r="AG2374" s="111"/>
      <c r="AH2374" s="110">
        <v>46067</v>
      </c>
      <c r="AI2374" s="111">
        <v>579600</v>
      </c>
      <c r="AJ2374" s="110"/>
      <c r="AK2374" s="111"/>
      <c r="AL2374" s="34"/>
      <c r="AM2374" s="39"/>
      <c r="AN2374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75" spans="1:40" ht="19.5" customHeight="1" x14ac:dyDescent="0.25">
      <c r="A2375" s="101">
        <f t="shared" si="178"/>
        <v>2026</v>
      </c>
      <c r="B2375" s="101">
        <f t="shared" si="179"/>
        <v>1</v>
      </c>
      <c r="C2375" s="25">
        <v>46045</v>
      </c>
      <c r="D2375" s="102">
        <f t="shared" ca="1" si="180"/>
        <v>46097</v>
      </c>
      <c r="E2375" s="102" t="str">
        <f t="shared" ca="1" si="181"/>
        <v>1-Months</v>
      </c>
      <c r="F2375" s="102" t="str">
        <f>VLOOKUP(O2375,Stock[],5,FALSE)</f>
        <v>BE</v>
      </c>
      <c r="G2375" s="33" t="s">
        <v>2774</v>
      </c>
      <c r="H2375" s="104"/>
      <c r="I2375" s="105" t="s">
        <v>233</v>
      </c>
      <c r="J2375" s="101" t="str">
        <f>VLOOKUP(I2375,Customers[],2,FALSE)</f>
        <v>ဦးဝင်းနိုင်</v>
      </c>
      <c r="K2375" s="101" t="str">
        <f>VLOOKUP(I2375,Customers[],4,FALSE)</f>
        <v>Wandwin</v>
      </c>
      <c r="L2375" s="101" t="str">
        <f>VLOOKUP(Table85[[#This Row],[CustomerID]],Table!H:K,3,0)</f>
        <v>လျှော်ပင်</v>
      </c>
      <c r="M2375" s="101" t="str">
        <f>VLOOKUP(I2375,Customers[],5,FALSE)</f>
        <v>WholeSales/Contract</v>
      </c>
      <c r="N2375" s="105" t="s">
        <v>10</v>
      </c>
      <c r="O2375" s="106" t="s">
        <v>214</v>
      </c>
      <c r="P2375" s="101" t="str">
        <f>VLOOKUP(O2375,Stock[],2,FALSE)</f>
        <v>ကောင်းကြည်</v>
      </c>
      <c r="Q2375" s="107">
        <f>VLOOKUP(O2375,Stock[],3,FALSE)</f>
        <v>0.64</v>
      </c>
      <c r="R2375" s="107">
        <f>VLOOKUP(O2375,Stock[],4,FALSE)</f>
        <v>14</v>
      </c>
      <c r="S2375" s="106"/>
      <c r="T2375" s="107">
        <f>(DailySales!$S2375/DailySales!$R2375)+DailySales!$U2375</f>
        <v>20</v>
      </c>
      <c r="U2375" s="106">
        <v>20</v>
      </c>
      <c r="V2375" s="108">
        <f>+DailySales!$T2375*DailySales!$R2375</f>
        <v>280</v>
      </c>
      <c r="W2375" s="108">
        <f>+DailySales!$V2375*DailySales!$Q2375</f>
        <v>179.20000000000002</v>
      </c>
      <c r="X2375" s="108">
        <f>VLOOKUP(O2375,Stock[],6,FALSE)</f>
        <v>1330</v>
      </c>
      <c r="Y2375" s="108">
        <f>+DailySales!$V2375*DailySales!$X2375</f>
        <v>372400</v>
      </c>
      <c r="Z2375" s="106"/>
      <c r="AA2375" s="106"/>
      <c r="AB2375" s="106"/>
      <c r="AC2375" s="106"/>
      <c r="AD2375" s="106"/>
      <c r="AE2375" s="109"/>
      <c r="AF2375" s="110"/>
      <c r="AG2375" s="111"/>
      <c r="AH2375" s="110">
        <v>46067</v>
      </c>
      <c r="AI2375" s="111">
        <v>372400</v>
      </c>
      <c r="AJ2375" s="110"/>
      <c r="AK2375" s="111"/>
      <c r="AL2375" s="34"/>
      <c r="AM2375" s="39"/>
      <c r="AN2375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76" spans="1:40" ht="19.5" customHeight="1" x14ac:dyDescent="0.25">
      <c r="A2376" s="101">
        <f t="shared" ref="A2376:A2439" si="182">YEAR(C2376)</f>
        <v>2026</v>
      </c>
      <c r="B2376" s="101">
        <f t="shared" ref="B2376:B2439" si="183">MONTH(C2376)</f>
        <v>1</v>
      </c>
      <c r="C2376" s="25">
        <v>46045</v>
      </c>
      <c r="D2376" s="102">
        <f t="shared" ca="1" si="180"/>
        <v>46097</v>
      </c>
      <c r="E2376" s="102" t="str">
        <f t="shared" ca="1" si="181"/>
        <v>1-Months</v>
      </c>
      <c r="F2376" s="102" t="str">
        <f>VLOOKUP(O2376,Stock[],5,FALSE)</f>
        <v>BE</v>
      </c>
      <c r="G2376" s="33" t="s">
        <v>2774</v>
      </c>
      <c r="H2376" s="104"/>
      <c r="I2376" s="105" t="s">
        <v>233</v>
      </c>
      <c r="J2376" s="101" t="str">
        <f>VLOOKUP(I2376,Customers[],2,FALSE)</f>
        <v>ဦးဝင်းနိုင်</v>
      </c>
      <c r="K2376" s="101" t="str">
        <f>VLOOKUP(I2376,Customers[],4,FALSE)</f>
        <v>Wandwin</v>
      </c>
      <c r="L2376" s="101" t="str">
        <f>VLOOKUP(Table85[[#This Row],[CustomerID]],Table!H:K,3,0)</f>
        <v>လျှော်ပင်</v>
      </c>
      <c r="M2376" s="101" t="str">
        <f>VLOOKUP(I2376,Customers[],5,FALSE)</f>
        <v>WholeSales/Contract</v>
      </c>
      <c r="N2376" s="105" t="s">
        <v>10</v>
      </c>
      <c r="O2376" s="106" t="s">
        <v>213</v>
      </c>
      <c r="P2376" s="101" t="str">
        <f>VLOOKUP(O2376,Stock[],2,FALSE)</f>
        <v>ဒဂုံမန်ကျည်း</v>
      </c>
      <c r="Q2376" s="107">
        <f>VLOOKUP(O2376,Stock[],3,FALSE)</f>
        <v>0.64</v>
      </c>
      <c r="R2376" s="107">
        <f>VLOOKUP(O2376,Stock[],4,FALSE)</f>
        <v>14</v>
      </c>
      <c r="S2376" s="106"/>
      <c r="T2376" s="107">
        <f>(DailySales!$S2376/DailySales!$R2376)+DailySales!$U2376</f>
        <v>3</v>
      </c>
      <c r="U2376" s="106">
        <v>3</v>
      </c>
      <c r="V2376" s="108">
        <f>+DailySales!$T2376*DailySales!$R2376</f>
        <v>42</v>
      </c>
      <c r="W2376" s="108">
        <f>+DailySales!$V2376*DailySales!$Q2376</f>
        <v>26.88</v>
      </c>
      <c r="X2376" s="108">
        <f>VLOOKUP(O2376,Stock[],6,FALSE)</f>
        <v>1280</v>
      </c>
      <c r="Y2376" s="108">
        <f>+DailySales!$V2376*DailySales!$X2376</f>
        <v>53760</v>
      </c>
      <c r="Z2376" s="106"/>
      <c r="AA2376" s="106"/>
      <c r="AB2376" s="106"/>
      <c r="AC2376" s="106"/>
      <c r="AD2376" s="106"/>
      <c r="AE2376" s="109"/>
      <c r="AF2376" s="110"/>
      <c r="AG2376" s="111"/>
      <c r="AH2376" s="110">
        <v>46067</v>
      </c>
      <c r="AI2376" s="111">
        <v>53760</v>
      </c>
      <c r="AJ2376" s="110"/>
      <c r="AK2376" s="111"/>
      <c r="AL2376" s="34"/>
      <c r="AM2376" s="39"/>
      <c r="AN2376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77" spans="1:40" ht="19.5" customHeight="1" x14ac:dyDescent="0.25">
      <c r="A2377" s="32">
        <f t="shared" si="182"/>
        <v>2026</v>
      </c>
      <c r="B2377" s="32">
        <f t="shared" si="183"/>
        <v>1</v>
      </c>
      <c r="C2377" s="25">
        <v>46045</v>
      </c>
      <c r="D2377" s="57">
        <f t="shared" ca="1" si="180"/>
        <v>46097</v>
      </c>
      <c r="E2377" s="57" t="str">
        <f t="shared" ca="1" si="181"/>
        <v>1-Months</v>
      </c>
      <c r="F2377" s="57" t="str">
        <f>VLOOKUP(O2377,Stock[],5,FALSE)</f>
        <v>BE</v>
      </c>
      <c r="G2377" s="33" t="s">
        <v>2774</v>
      </c>
      <c r="H2377" s="38"/>
      <c r="I2377" s="105" t="s">
        <v>233</v>
      </c>
      <c r="J2377" s="32" t="str">
        <f>VLOOKUP(I2377,Customers[],2,FALSE)</f>
        <v>ဦးဝင်းနိုင်</v>
      </c>
      <c r="K2377" s="32" t="str">
        <f>VLOOKUP(I2377,Customers[],4,FALSE)</f>
        <v>Wandwin</v>
      </c>
      <c r="L2377" s="32" t="str">
        <f>VLOOKUP(Table85[[#This Row],[CustomerID]],Table!H:K,3,0)</f>
        <v>လျှော်ပင်</v>
      </c>
      <c r="M2377" s="32" t="str">
        <f>VLOOKUP(I2377,Customers[],5,FALSE)</f>
        <v>WholeSales/Contract</v>
      </c>
      <c r="N2377" s="105" t="s">
        <v>10</v>
      </c>
      <c r="O2377" s="37" t="s">
        <v>205</v>
      </c>
      <c r="P2377" s="32" t="str">
        <f>VLOOKUP(O2377,Stock[],2,FALSE)</f>
        <v>ကောင်းကြည် ကော် 25%  (1Ltr )</v>
      </c>
      <c r="Q2377" s="35">
        <f>VLOOKUP(O2377,Stock[],3,FALSE)</f>
        <v>1</v>
      </c>
      <c r="R2377" s="35">
        <f>VLOOKUP(O2377,Stock[],4,FALSE)</f>
        <v>12</v>
      </c>
      <c r="S2377" s="37"/>
      <c r="T2377" s="35">
        <f>(DailySales!$S2377/DailySales!$R2377)+DailySales!$U2377</f>
        <v>15</v>
      </c>
      <c r="U2377" s="37">
        <v>15</v>
      </c>
      <c r="V2377" s="36">
        <f>+DailySales!$T2377*DailySales!$R2377</f>
        <v>180</v>
      </c>
      <c r="W2377" s="36">
        <f>+DailySales!$V2377*DailySales!$Q2377</f>
        <v>180</v>
      </c>
      <c r="X2377" s="36">
        <f>VLOOKUP(O2377,Stock[],6,FALSE)</f>
        <v>1530</v>
      </c>
      <c r="Y2377" s="36">
        <f>+DailySales!$V2377*DailySales!$X2377</f>
        <v>275400</v>
      </c>
      <c r="Z2377" s="37"/>
      <c r="AA2377" s="37"/>
      <c r="AB2377" s="37"/>
      <c r="AC2377" s="37"/>
      <c r="AD2377" s="37"/>
      <c r="AE2377" s="77"/>
      <c r="AF2377" s="87"/>
      <c r="AG2377" s="39"/>
      <c r="AH2377" s="110">
        <v>46067</v>
      </c>
      <c r="AI2377" s="39">
        <v>275400</v>
      </c>
      <c r="AJ2377" s="87"/>
      <c r="AK2377" s="39"/>
      <c r="AL2377" s="34"/>
      <c r="AM2377" s="39"/>
      <c r="AN237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78" spans="1:40" ht="19.5" customHeight="1" x14ac:dyDescent="0.25">
      <c r="A2378" s="32">
        <f t="shared" si="182"/>
        <v>2026</v>
      </c>
      <c r="B2378" s="32">
        <f t="shared" si="183"/>
        <v>1</v>
      </c>
      <c r="C2378" s="25">
        <v>46045</v>
      </c>
      <c r="D2378" s="57">
        <f t="shared" ca="1" si="180"/>
        <v>46097</v>
      </c>
      <c r="E2378" s="57" t="str">
        <f t="shared" ca="1" si="181"/>
        <v>1-Months</v>
      </c>
      <c r="F2378" s="57" t="str">
        <f>VLOOKUP(O2378,Stock[],5,FALSE)</f>
        <v>BE</v>
      </c>
      <c r="G2378" s="33" t="s">
        <v>2774</v>
      </c>
      <c r="H2378" s="38"/>
      <c r="I2378" s="105" t="s">
        <v>233</v>
      </c>
      <c r="J2378" s="32" t="str">
        <f>VLOOKUP(I2378,Customers[],2,FALSE)</f>
        <v>ဦးဝင်းနိုင်</v>
      </c>
      <c r="K2378" s="32" t="str">
        <f>VLOOKUP(I2378,Customers[],4,FALSE)</f>
        <v>Wandwin</v>
      </c>
      <c r="L2378" s="32" t="str">
        <f>VLOOKUP(Table85[[#This Row],[CustomerID]],Table!H:K,3,0)</f>
        <v>လျှော်ပင်</v>
      </c>
      <c r="M2378" s="32" t="str">
        <f>VLOOKUP(I2378,Customers[],5,FALSE)</f>
        <v>WholeSales/Contract</v>
      </c>
      <c r="N2378" s="105" t="s">
        <v>10</v>
      </c>
      <c r="O2378" s="37" t="s">
        <v>225</v>
      </c>
      <c r="P2378" s="32" t="str">
        <f>VLOOKUP(O2378,Stock[],2,FALSE)</f>
        <v>ချယ်ရီသံပုရာအရက်သန့်ကော် (1Ltr)</v>
      </c>
      <c r="Q2378" s="35">
        <f>VLOOKUP(O2378,Stock[],3,FALSE)</f>
        <v>1</v>
      </c>
      <c r="R2378" s="35">
        <f>VLOOKUP(O2378,Stock[],4,FALSE)</f>
        <v>12</v>
      </c>
      <c r="S2378" s="37"/>
      <c r="T2378" s="35">
        <f>(DailySales!$S2378/DailySales!$R2378)+DailySales!$U2378</f>
        <v>5</v>
      </c>
      <c r="U2378" s="37">
        <v>5</v>
      </c>
      <c r="V2378" s="36">
        <f>+DailySales!$T2378*DailySales!$R2378</f>
        <v>60</v>
      </c>
      <c r="W2378" s="36">
        <f>+DailySales!$V2378*DailySales!$Q2378</f>
        <v>60</v>
      </c>
      <c r="X2378" s="36">
        <f>VLOOKUP(O2378,Stock[],6,FALSE)</f>
        <v>1260</v>
      </c>
      <c r="Y2378" s="36">
        <f>+DailySales!$V2378*DailySales!$X2378</f>
        <v>75600</v>
      </c>
      <c r="Z2378" s="37"/>
      <c r="AA2378" s="37"/>
      <c r="AB2378" s="37"/>
      <c r="AC2378" s="37"/>
      <c r="AD2378" s="37"/>
      <c r="AE2378" s="77"/>
      <c r="AF2378" s="87"/>
      <c r="AG2378" s="39"/>
      <c r="AH2378" s="110">
        <v>46067</v>
      </c>
      <c r="AI2378" s="39">
        <v>75600</v>
      </c>
      <c r="AJ2378" s="87"/>
      <c r="AK2378" s="39"/>
      <c r="AL2378" s="34"/>
      <c r="AM2378" s="39"/>
      <c r="AN237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79" spans="1:40" ht="19.5" customHeight="1" x14ac:dyDescent="0.25">
      <c r="A2379" s="32">
        <f t="shared" si="182"/>
        <v>2026</v>
      </c>
      <c r="B2379" s="32">
        <f t="shared" si="183"/>
        <v>1</v>
      </c>
      <c r="C2379" s="25">
        <v>46045</v>
      </c>
      <c r="D2379" s="57">
        <f t="shared" ca="1" si="180"/>
        <v>46097</v>
      </c>
      <c r="E2379" s="57" t="str">
        <f t="shared" ca="1" si="181"/>
        <v>1-Months</v>
      </c>
      <c r="F2379" s="57" t="str">
        <f>VLOOKUP(O2379,Stock[],5,FALSE)</f>
        <v>BE</v>
      </c>
      <c r="G2379" s="33" t="s">
        <v>2774</v>
      </c>
      <c r="H2379" s="38"/>
      <c r="I2379" s="105" t="s">
        <v>233</v>
      </c>
      <c r="J2379" s="32" t="str">
        <f>VLOOKUP(I2379,Customers[],2,FALSE)</f>
        <v>ဦးဝင်းနိုင်</v>
      </c>
      <c r="K2379" s="32" t="str">
        <f>VLOOKUP(I2379,Customers[],4,FALSE)</f>
        <v>Wandwin</v>
      </c>
      <c r="L2379" s="32" t="str">
        <f>VLOOKUP(Table85[[#This Row],[CustomerID]],Table!H:K,3,0)</f>
        <v>လျှော်ပင်</v>
      </c>
      <c r="M2379" s="32" t="str">
        <f>VLOOKUP(I2379,Customers[],5,FALSE)</f>
        <v>WholeSales/Contract</v>
      </c>
      <c r="N2379" s="105" t="s">
        <v>10</v>
      </c>
      <c r="O2379" s="37" t="s">
        <v>1777</v>
      </c>
      <c r="P2379" s="32" t="str">
        <f>VLOOKUP(O2379,Stock[],2,FALSE)</f>
        <v>ရွှေမန်းကော်(1Ltr)</v>
      </c>
      <c r="Q2379" s="35">
        <f>VLOOKUP(O2379,Stock[],3,FALSE)</f>
        <v>1</v>
      </c>
      <c r="R2379" s="35">
        <f>VLOOKUP(O2379,Stock[],4,FALSE)</f>
        <v>12</v>
      </c>
      <c r="S2379" s="37"/>
      <c r="T2379" s="35">
        <f>(DailySales!$S2379/DailySales!$R2379)+DailySales!$U2379</f>
        <v>5</v>
      </c>
      <c r="U2379" s="37">
        <v>5</v>
      </c>
      <c r="V2379" s="36">
        <f>+DailySales!$T2379*DailySales!$R2379</f>
        <v>60</v>
      </c>
      <c r="W2379" s="36">
        <f>+DailySales!$V2379*DailySales!$Q2379</f>
        <v>60</v>
      </c>
      <c r="X2379" s="36">
        <f>VLOOKUP(O2379,Stock[],6,FALSE)</f>
        <v>1600</v>
      </c>
      <c r="Y2379" s="36">
        <f>+DailySales!$V2379*DailySales!$X2379</f>
        <v>96000</v>
      </c>
      <c r="Z2379" s="37"/>
      <c r="AA2379" s="37"/>
      <c r="AB2379" s="37"/>
      <c r="AC2379" s="37"/>
      <c r="AD2379" s="37"/>
      <c r="AE2379" s="77"/>
      <c r="AF2379" s="87"/>
      <c r="AG2379" s="39"/>
      <c r="AH2379" s="110">
        <v>46067</v>
      </c>
      <c r="AI2379" s="39">
        <v>96000</v>
      </c>
      <c r="AJ2379" s="87"/>
      <c r="AK2379" s="39"/>
      <c r="AL2379" s="34"/>
      <c r="AM2379" s="39"/>
      <c r="AN237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80" spans="1:40" ht="19.5" customHeight="1" x14ac:dyDescent="0.25">
      <c r="A2380" s="32">
        <f t="shared" si="182"/>
        <v>2026</v>
      </c>
      <c r="B2380" s="32">
        <f t="shared" si="183"/>
        <v>1</v>
      </c>
      <c r="C2380" s="25">
        <v>46045</v>
      </c>
      <c r="D2380" s="57">
        <f t="shared" ca="1" si="180"/>
        <v>46097</v>
      </c>
      <c r="E2380" s="57" t="str">
        <f t="shared" ca="1" si="181"/>
        <v>1-Months</v>
      </c>
      <c r="F2380" s="57" t="str">
        <f>VLOOKUP(O2380,Stock[],5,FALSE)</f>
        <v>BE</v>
      </c>
      <c r="G2380" s="33" t="s">
        <v>2775</v>
      </c>
      <c r="H2380" s="38"/>
      <c r="I2380" s="34" t="s">
        <v>236</v>
      </c>
      <c r="J2380" s="32" t="str">
        <f>VLOOKUP(I2380,Customers[],2,FALSE)</f>
        <v>မယဉ်ယဉ်အေး</v>
      </c>
      <c r="K2380" s="32" t="str">
        <f>VLOOKUP(I2380,Customers[],4,FALSE)</f>
        <v>Mahlaing</v>
      </c>
      <c r="L2380" s="32" t="str">
        <f>VLOOKUP(Table85[[#This Row],[CustomerID]],Table!H:K,3,0)</f>
        <v>မလှိုင်</v>
      </c>
      <c r="M2380" s="32" t="str">
        <f>VLOOKUP(I2380,Customers[],5,FALSE)</f>
        <v>WholeSales/Contract</v>
      </c>
      <c r="N2380" s="105" t="s">
        <v>10</v>
      </c>
      <c r="O2380" s="37" t="s">
        <v>217</v>
      </c>
      <c r="P2380" s="32" t="str">
        <f>VLOOKUP(O2380,Stock[],2,FALSE)</f>
        <v>လိမ္မော်ဖြူ</v>
      </c>
      <c r="Q2380" s="35">
        <f>VLOOKUP(O2380,Stock[],3,FALSE)</f>
        <v>0.64</v>
      </c>
      <c r="R2380" s="35">
        <f>VLOOKUP(O2380,Stock[],4,FALSE)</f>
        <v>24</v>
      </c>
      <c r="S2380" s="37"/>
      <c r="T2380" s="35">
        <f>(DailySales!$S2380/DailySales!$R2380)+DailySales!$U2380</f>
        <v>40</v>
      </c>
      <c r="U2380" s="37">
        <v>40</v>
      </c>
      <c r="V2380" s="36">
        <f>+DailySales!$T2380*DailySales!$R2380</f>
        <v>960</v>
      </c>
      <c r="W2380" s="36">
        <f>+DailySales!$V2380*DailySales!$Q2380</f>
        <v>614.4</v>
      </c>
      <c r="X2380" s="36">
        <f>VLOOKUP(O2380,Stock[],6,FALSE)</f>
        <v>1330</v>
      </c>
      <c r="Y2380" s="36">
        <f>+DailySales!$V2380*DailySales!$X2380</f>
        <v>1276800</v>
      </c>
      <c r="Z2380" s="37"/>
      <c r="AA2380" s="37"/>
      <c r="AB2380" s="37"/>
      <c r="AC2380" s="37"/>
      <c r="AD2380" s="37"/>
      <c r="AE2380" s="77"/>
      <c r="AF2380" s="87"/>
      <c r="AG2380" s="39"/>
      <c r="AH2380" s="87">
        <v>46059</v>
      </c>
      <c r="AI2380" s="39">
        <v>1276800</v>
      </c>
      <c r="AJ2380" s="87"/>
      <c r="AK2380" s="39"/>
      <c r="AL2380" s="34"/>
      <c r="AM2380" s="39"/>
      <c r="AN238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81" spans="1:40" ht="19.5" customHeight="1" x14ac:dyDescent="0.25">
      <c r="A2381" s="32">
        <f t="shared" si="182"/>
        <v>2026</v>
      </c>
      <c r="B2381" s="32">
        <f t="shared" si="183"/>
        <v>1</v>
      </c>
      <c r="C2381" s="25">
        <v>46045</v>
      </c>
      <c r="D2381" s="57">
        <f t="shared" ca="1" si="180"/>
        <v>46097</v>
      </c>
      <c r="E2381" s="57" t="str">
        <f t="shared" ca="1" si="181"/>
        <v>1-Months</v>
      </c>
      <c r="F2381" s="57" t="str">
        <f>VLOOKUP(O2381,Stock[],5,FALSE)</f>
        <v>BE</v>
      </c>
      <c r="G2381" s="33" t="s">
        <v>2775</v>
      </c>
      <c r="H2381" s="38"/>
      <c r="I2381" s="34" t="s">
        <v>236</v>
      </c>
      <c r="J2381" s="32" t="str">
        <f>VLOOKUP(I2381,Customers[],2,FALSE)</f>
        <v>မယဉ်ယဉ်အေး</v>
      </c>
      <c r="K2381" s="32" t="str">
        <f>VLOOKUP(I2381,Customers[],4,FALSE)</f>
        <v>Mahlaing</v>
      </c>
      <c r="L2381" s="32" t="str">
        <f>VLOOKUP(Table85[[#This Row],[CustomerID]],Table!H:K,3,0)</f>
        <v>မလှိုင်</v>
      </c>
      <c r="M2381" s="32" t="str">
        <f>VLOOKUP(I2381,Customers[],5,FALSE)</f>
        <v>WholeSales/Contract</v>
      </c>
      <c r="N2381" s="105" t="s">
        <v>10</v>
      </c>
      <c r="O2381" s="37" t="s">
        <v>2120</v>
      </c>
      <c r="P2381" s="32" t="str">
        <f>VLOOKUP(O2381,Stock[],2,FALSE)</f>
        <v>ဇေ အရက်သန့်</v>
      </c>
      <c r="Q2381" s="35">
        <f>VLOOKUP(O2381,Stock[],3,FALSE)</f>
        <v>0.64</v>
      </c>
      <c r="R2381" s="35">
        <f>VLOOKUP(O2381,Stock[],4,FALSE)</f>
        <v>14</v>
      </c>
      <c r="S2381" s="37"/>
      <c r="T2381" s="35">
        <f>(DailySales!$S2381/DailySales!$R2381)+DailySales!$U2381</f>
        <v>30</v>
      </c>
      <c r="U2381" s="37">
        <v>30</v>
      </c>
      <c r="V2381" s="36">
        <f>+DailySales!$T2381*DailySales!$R2381</f>
        <v>420</v>
      </c>
      <c r="W2381" s="36">
        <f>+DailySales!$V2381*DailySales!$Q2381</f>
        <v>268.8</v>
      </c>
      <c r="X2381" s="36">
        <f>VLOOKUP(O2381,Stock[],6,FALSE)</f>
        <v>1380</v>
      </c>
      <c r="Y2381" s="36">
        <f>+DailySales!$V2381*DailySales!$X2381</f>
        <v>579600</v>
      </c>
      <c r="Z2381" s="37"/>
      <c r="AA2381" s="37"/>
      <c r="AB2381" s="37"/>
      <c r="AC2381" s="37"/>
      <c r="AD2381" s="37"/>
      <c r="AE2381" s="77"/>
      <c r="AF2381" s="87"/>
      <c r="AG2381" s="39"/>
      <c r="AH2381" s="87">
        <v>46059</v>
      </c>
      <c r="AI2381" s="39">
        <v>579600</v>
      </c>
      <c r="AJ2381" s="87"/>
      <c r="AK2381" s="39"/>
      <c r="AL2381" s="34"/>
      <c r="AM2381" s="39"/>
      <c r="AN238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82" spans="1:40" ht="19.5" customHeight="1" x14ac:dyDescent="0.25">
      <c r="A2382" s="32">
        <f t="shared" si="182"/>
        <v>2026</v>
      </c>
      <c r="B2382" s="32">
        <f t="shared" si="183"/>
        <v>1</v>
      </c>
      <c r="C2382" s="25">
        <v>46045</v>
      </c>
      <c r="D2382" s="57">
        <f t="shared" ca="1" si="180"/>
        <v>46097</v>
      </c>
      <c r="E2382" s="57" t="str">
        <f t="shared" ca="1" si="181"/>
        <v>1-Months</v>
      </c>
      <c r="F2382" s="57" t="str">
        <f>VLOOKUP(O2382,Stock[],5,FALSE)</f>
        <v>BE</v>
      </c>
      <c r="G2382" s="33" t="s">
        <v>2775</v>
      </c>
      <c r="H2382" s="38"/>
      <c r="I2382" s="34" t="s">
        <v>236</v>
      </c>
      <c r="J2382" s="32" t="str">
        <f>VLOOKUP(I2382,Customers[],2,FALSE)</f>
        <v>မယဉ်ယဉ်အေး</v>
      </c>
      <c r="K2382" s="32" t="str">
        <f>VLOOKUP(I2382,Customers[],4,FALSE)</f>
        <v>Mahlaing</v>
      </c>
      <c r="L2382" s="32" t="str">
        <f>VLOOKUP(Table85[[#This Row],[CustomerID]],Table!H:K,3,0)</f>
        <v>မလှိုင်</v>
      </c>
      <c r="M2382" s="32" t="str">
        <f>VLOOKUP(I2382,Customers[],5,FALSE)</f>
        <v>WholeSales/Contract</v>
      </c>
      <c r="N2382" s="105" t="s">
        <v>10</v>
      </c>
      <c r="O2382" s="37" t="s">
        <v>209</v>
      </c>
      <c r="P2382" s="32" t="str">
        <f>VLOOKUP(O2382,Stock[],2,FALSE)</f>
        <v>ဇေယျဝတီ Red</v>
      </c>
      <c r="Q2382" s="35">
        <f>VLOOKUP(O2382,Stock[],3,FALSE)</f>
        <v>0.64</v>
      </c>
      <c r="R2382" s="35">
        <f>VLOOKUP(O2382,Stock[],4,FALSE)</f>
        <v>14</v>
      </c>
      <c r="S2382" s="37"/>
      <c r="T2382" s="35">
        <f>(DailySales!$S2382/DailySales!$R2382)+DailySales!$U2382</f>
        <v>30</v>
      </c>
      <c r="U2382" s="37">
        <v>30</v>
      </c>
      <c r="V2382" s="36">
        <f>+DailySales!$T2382*DailySales!$R2382</f>
        <v>420</v>
      </c>
      <c r="W2382" s="36">
        <f>+DailySales!$V2382*DailySales!$Q2382</f>
        <v>268.8</v>
      </c>
      <c r="X2382" s="36">
        <f>VLOOKUP(O2382,Stock[],6,FALSE)</f>
        <v>1330</v>
      </c>
      <c r="Y2382" s="36">
        <f>+DailySales!$V2382*DailySales!$X2382</f>
        <v>558600</v>
      </c>
      <c r="Z2382" s="37"/>
      <c r="AA2382" s="37"/>
      <c r="AB2382" s="37"/>
      <c r="AC2382" s="37"/>
      <c r="AD2382" s="37"/>
      <c r="AE2382" s="77"/>
      <c r="AF2382" s="87"/>
      <c r="AG2382" s="39"/>
      <c r="AH2382" s="87">
        <v>46059</v>
      </c>
      <c r="AI2382" s="39">
        <v>558600</v>
      </c>
      <c r="AJ2382" s="87"/>
      <c r="AK2382" s="39"/>
      <c r="AL2382" s="34"/>
      <c r="AM2382" s="39"/>
      <c r="AN238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83" spans="1:40" ht="19.5" customHeight="1" x14ac:dyDescent="0.25">
      <c r="A2383" s="32">
        <f t="shared" si="182"/>
        <v>2026</v>
      </c>
      <c r="B2383" s="32">
        <f t="shared" si="183"/>
        <v>1</v>
      </c>
      <c r="C2383" s="25">
        <v>46045</v>
      </c>
      <c r="D2383" s="57">
        <f t="shared" ca="1" si="180"/>
        <v>46097</v>
      </c>
      <c r="E2383" s="57" t="str">
        <f t="shared" ca="1" si="181"/>
        <v>1-Months</v>
      </c>
      <c r="F2383" s="57" t="str">
        <f>VLOOKUP(O2383,Stock[],5,FALSE)</f>
        <v>BE</v>
      </c>
      <c r="G2383" s="33" t="s">
        <v>2775</v>
      </c>
      <c r="H2383" s="38"/>
      <c r="I2383" s="34" t="s">
        <v>236</v>
      </c>
      <c r="J2383" s="32" t="str">
        <f>VLOOKUP(I2383,Customers[],2,FALSE)</f>
        <v>မယဉ်ယဉ်အေး</v>
      </c>
      <c r="K2383" s="32" t="str">
        <f>VLOOKUP(I2383,Customers[],4,FALSE)</f>
        <v>Mahlaing</v>
      </c>
      <c r="L2383" s="32" t="str">
        <f>VLOOKUP(Table85[[#This Row],[CustomerID]],Table!H:K,3,0)</f>
        <v>မလှိုင်</v>
      </c>
      <c r="M2383" s="32" t="str">
        <f>VLOOKUP(I2383,Customers[],5,FALSE)</f>
        <v>WholeSales/Contract</v>
      </c>
      <c r="N2383" s="105" t="s">
        <v>10</v>
      </c>
      <c r="O2383" s="37" t="s">
        <v>2465</v>
      </c>
      <c r="P2383" s="32" t="str">
        <f>VLOOKUP(O2383,Stock[],2,FALSE)</f>
        <v>မိုးနဲကွန်ကီး</v>
      </c>
      <c r="Q2383" s="35">
        <f>VLOOKUP(O2383,Stock[],3,FALSE)</f>
        <v>0.64</v>
      </c>
      <c r="R2383" s="35">
        <f>VLOOKUP(O2383,Stock[],4,FALSE)</f>
        <v>14</v>
      </c>
      <c r="S2383" s="37"/>
      <c r="T2383" s="35">
        <f>(DailySales!$S2383/DailySales!$R2383)+DailySales!$U2383</f>
        <v>20</v>
      </c>
      <c r="U2383" s="37">
        <v>20</v>
      </c>
      <c r="V2383" s="36">
        <f>+DailySales!$T2383*DailySales!$R2383</f>
        <v>280</v>
      </c>
      <c r="W2383" s="36">
        <f>+DailySales!$V2383*DailySales!$Q2383</f>
        <v>179.20000000000002</v>
      </c>
      <c r="X2383" s="36">
        <f>VLOOKUP(O2383,Stock[],6,FALSE)</f>
        <v>1700</v>
      </c>
      <c r="Y2383" s="36">
        <f>+DailySales!$V2383*DailySales!$X2383</f>
        <v>476000</v>
      </c>
      <c r="Z2383" s="37"/>
      <c r="AA2383" s="37"/>
      <c r="AB2383" s="37"/>
      <c r="AC2383" s="37"/>
      <c r="AD2383" s="37"/>
      <c r="AE2383" s="77"/>
      <c r="AF2383" s="87"/>
      <c r="AG2383" s="39"/>
      <c r="AH2383" s="87">
        <v>46059</v>
      </c>
      <c r="AI2383" s="39">
        <v>476000</v>
      </c>
      <c r="AJ2383" s="87"/>
      <c r="AK2383" s="39"/>
      <c r="AL2383" s="34"/>
      <c r="AM2383" s="39"/>
      <c r="AN238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84" spans="1:40" ht="19.5" customHeight="1" x14ac:dyDescent="0.25">
      <c r="A2384" s="32">
        <f t="shared" si="182"/>
        <v>2026</v>
      </c>
      <c r="B2384" s="32">
        <f t="shared" si="183"/>
        <v>1</v>
      </c>
      <c r="C2384" s="25">
        <v>46045</v>
      </c>
      <c r="D2384" s="57">
        <f t="shared" ca="1" si="180"/>
        <v>46097</v>
      </c>
      <c r="E2384" s="57" t="str">
        <f t="shared" ca="1" si="181"/>
        <v>1-Months</v>
      </c>
      <c r="F2384" s="57" t="str">
        <f>VLOOKUP(O2384,Stock[],5,FALSE)</f>
        <v>BE</v>
      </c>
      <c r="G2384" s="33" t="s">
        <v>2776</v>
      </c>
      <c r="H2384" s="38"/>
      <c r="I2384" s="34" t="s">
        <v>1228</v>
      </c>
      <c r="J2384" s="32" t="str">
        <f>VLOOKUP(I2384,Customers[],2,FALSE)</f>
        <v>နန်းတော်သစ်</v>
      </c>
      <c r="K2384" s="32" t="str">
        <f>VLOOKUP(I2384,Customers[],4,FALSE)</f>
        <v>Pakkoku</v>
      </c>
      <c r="L2384" s="32" t="str">
        <f>VLOOKUP(Table85[[#This Row],[CustomerID]],Table!H:K,3,0)</f>
        <v>ပခုက္ကူ</v>
      </c>
      <c r="M2384" s="32" t="str">
        <f>VLOOKUP(I2384,Customers[],5,FALSE)</f>
        <v>Van-1</v>
      </c>
      <c r="N2384" s="105" t="s">
        <v>10</v>
      </c>
      <c r="O2384" s="37" t="s">
        <v>209</v>
      </c>
      <c r="P2384" s="32" t="str">
        <f>VLOOKUP(O2384,Stock[],2,FALSE)</f>
        <v>ဇေယျဝတီ Red</v>
      </c>
      <c r="Q2384" s="35">
        <f>VLOOKUP(O2384,Stock[],3,FALSE)</f>
        <v>0.64</v>
      </c>
      <c r="R2384" s="35">
        <f>VLOOKUP(O2384,Stock[],4,FALSE)</f>
        <v>14</v>
      </c>
      <c r="S2384" s="37"/>
      <c r="T2384" s="35">
        <f>(DailySales!$S2384/DailySales!$R2384)+DailySales!$U2384</f>
        <v>50</v>
      </c>
      <c r="U2384" s="37">
        <v>50</v>
      </c>
      <c r="V2384" s="36">
        <f>+DailySales!$T2384*DailySales!$R2384</f>
        <v>700</v>
      </c>
      <c r="W2384" s="36">
        <f>+DailySales!$V2384*DailySales!$Q2384</f>
        <v>448</v>
      </c>
      <c r="X2384" s="36">
        <f>VLOOKUP(O2384,Stock[],6,FALSE)</f>
        <v>1330</v>
      </c>
      <c r="Y2384" s="36">
        <f>+DailySales!$V2384*DailySales!$X2384</f>
        <v>931000</v>
      </c>
      <c r="Z2384" s="37"/>
      <c r="AA2384" s="37"/>
      <c r="AB2384" s="37"/>
      <c r="AC2384" s="37"/>
      <c r="AD2384" s="37"/>
      <c r="AE2384" s="77">
        <v>20000</v>
      </c>
      <c r="AF2384" s="87"/>
      <c r="AG2384" s="39"/>
      <c r="AH2384" s="87">
        <v>46045</v>
      </c>
      <c r="AI2384" s="39">
        <v>951000</v>
      </c>
      <c r="AJ2384" s="87"/>
      <c r="AK2384" s="39"/>
      <c r="AL2384" s="34"/>
      <c r="AM2384" s="39"/>
      <c r="AN238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85" spans="1:40" ht="19.5" customHeight="1" x14ac:dyDescent="0.25">
      <c r="A2385" s="32">
        <f t="shared" si="182"/>
        <v>2026</v>
      </c>
      <c r="B2385" s="32">
        <f t="shared" si="183"/>
        <v>1</v>
      </c>
      <c r="C2385" s="25">
        <v>46045</v>
      </c>
      <c r="D2385" s="57">
        <f t="shared" ca="1" si="180"/>
        <v>46097</v>
      </c>
      <c r="E2385" s="57" t="str">
        <f t="shared" ca="1" si="181"/>
        <v>1-Months</v>
      </c>
      <c r="F2385" s="57" t="str">
        <f>VLOOKUP(O2385,Stock[],5,FALSE)</f>
        <v>BE</v>
      </c>
      <c r="G2385" s="33" t="s">
        <v>2776</v>
      </c>
      <c r="H2385" s="38"/>
      <c r="I2385" s="34" t="s">
        <v>1228</v>
      </c>
      <c r="J2385" s="32" t="str">
        <f>VLOOKUP(I2385,Customers[],2,FALSE)</f>
        <v>နန်းတော်သစ်</v>
      </c>
      <c r="K2385" s="32" t="str">
        <f>VLOOKUP(I2385,Customers[],4,FALSE)</f>
        <v>Pakkoku</v>
      </c>
      <c r="L2385" s="32" t="str">
        <f>VLOOKUP(Table85[[#This Row],[CustomerID]],Table!H:K,3,0)</f>
        <v>ပခုက္ကူ</v>
      </c>
      <c r="M2385" s="32" t="str">
        <f>VLOOKUP(I2385,Customers[],5,FALSE)</f>
        <v>Van-1</v>
      </c>
      <c r="N2385" s="105" t="s">
        <v>10</v>
      </c>
      <c r="O2385" s="37" t="s">
        <v>212</v>
      </c>
      <c r="P2385" s="32" t="str">
        <f>VLOOKUP(O2385,Stock[],2,FALSE)</f>
        <v>2 in 1 မန်ကျည်း</v>
      </c>
      <c r="Q2385" s="35">
        <f>VLOOKUP(O2385,Stock[],3,FALSE)</f>
        <v>0.64</v>
      </c>
      <c r="R2385" s="35">
        <f>VLOOKUP(O2385,Stock[],4,FALSE)</f>
        <v>14</v>
      </c>
      <c r="S2385" s="37"/>
      <c r="T2385" s="35">
        <f>(DailySales!$S2385/DailySales!$R2385)+DailySales!$U2385</f>
        <v>100</v>
      </c>
      <c r="U2385" s="37">
        <v>100</v>
      </c>
      <c r="V2385" s="36">
        <f>+DailySales!$T2385*DailySales!$R2385</f>
        <v>1400</v>
      </c>
      <c r="W2385" s="36">
        <f>+DailySales!$V2385*DailySales!$Q2385</f>
        <v>896</v>
      </c>
      <c r="X2385" s="36">
        <f>VLOOKUP(O2385,Stock[],6,FALSE)</f>
        <v>1350</v>
      </c>
      <c r="Y2385" s="36">
        <f>+DailySales!$V2385*DailySales!$X2385</f>
        <v>1890000</v>
      </c>
      <c r="Z2385" s="37"/>
      <c r="AA2385" s="37"/>
      <c r="AB2385" s="37"/>
      <c r="AC2385" s="37">
        <v>14700</v>
      </c>
      <c r="AD2385" s="37"/>
      <c r="AE2385" s="77">
        <v>40000</v>
      </c>
      <c r="AF2385" s="87"/>
      <c r="AG2385" s="39"/>
      <c r="AH2385" s="87">
        <v>46045</v>
      </c>
      <c r="AI2385" s="39">
        <v>1915300</v>
      </c>
      <c r="AJ2385" s="87"/>
      <c r="AK2385" s="39"/>
      <c r="AL2385" s="34"/>
      <c r="AM2385" s="39"/>
      <c r="AN238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86" spans="1:40" ht="19.5" customHeight="1" x14ac:dyDescent="0.25">
      <c r="A2386" s="32">
        <f t="shared" si="182"/>
        <v>2026</v>
      </c>
      <c r="B2386" s="32">
        <f t="shared" si="183"/>
        <v>1</v>
      </c>
      <c r="C2386" s="25">
        <v>46045</v>
      </c>
      <c r="D2386" s="57">
        <f t="shared" ca="1" si="180"/>
        <v>46097</v>
      </c>
      <c r="E2386" s="57" t="str">
        <f t="shared" ca="1" si="181"/>
        <v>1-Months</v>
      </c>
      <c r="F2386" s="57" t="str">
        <f>VLOOKUP(O2386,Stock[],5,FALSE)</f>
        <v>BE</v>
      </c>
      <c r="G2386" s="33" t="s">
        <v>2777</v>
      </c>
      <c r="H2386" s="38"/>
      <c r="I2386" s="34" t="s">
        <v>357</v>
      </c>
      <c r="J2386" s="32" t="str">
        <f>VLOOKUP(I2386,Customers[],2,FALSE)</f>
        <v>ရွှေရောင်စင်</v>
      </c>
      <c r="K2386" s="32" t="str">
        <f>VLOOKUP(I2386,Customers[],4,FALSE)</f>
        <v>Pakkoku</v>
      </c>
      <c r="L2386" s="32" t="str">
        <f>VLOOKUP(Table85[[#This Row],[CustomerID]],Table!H:K,3,0)</f>
        <v>ပခုက္ကူ</v>
      </c>
      <c r="M2386" s="32" t="str">
        <f>VLOOKUP(I2386,Customers[],5,FALSE)</f>
        <v>Semi WS</v>
      </c>
      <c r="N2386" s="105" t="s">
        <v>10</v>
      </c>
      <c r="O2386" s="37" t="s">
        <v>209</v>
      </c>
      <c r="P2386" s="32" t="str">
        <f>VLOOKUP(O2386,Stock[],2,FALSE)</f>
        <v>ဇေယျဝတီ Red</v>
      </c>
      <c r="Q2386" s="35">
        <f>VLOOKUP(O2386,Stock[],3,FALSE)</f>
        <v>0.64</v>
      </c>
      <c r="R2386" s="35">
        <f>VLOOKUP(O2386,Stock[],4,FALSE)</f>
        <v>14</v>
      </c>
      <c r="S2386" s="37"/>
      <c r="T2386" s="35">
        <f>(DailySales!$S2386/DailySales!$R2386)+DailySales!$U2386</f>
        <v>100</v>
      </c>
      <c r="U2386" s="37">
        <v>100</v>
      </c>
      <c r="V2386" s="36">
        <f>+DailySales!$T2386*DailySales!$R2386</f>
        <v>1400</v>
      </c>
      <c r="W2386" s="36">
        <f>+DailySales!$V2386*DailySales!$Q2386</f>
        <v>896</v>
      </c>
      <c r="X2386" s="36">
        <f>VLOOKUP(O2386,Stock[],6,FALSE)</f>
        <v>1330</v>
      </c>
      <c r="Y2386" s="36">
        <f>+DailySales!$V2386*DailySales!$X2386</f>
        <v>1862000</v>
      </c>
      <c r="Z2386" s="37"/>
      <c r="AA2386" s="37"/>
      <c r="AB2386" s="37"/>
      <c r="AC2386" s="37"/>
      <c r="AD2386" s="37"/>
      <c r="AE2386" s="77">
        <v>40000</v>
      </c>
      <c r="AF2386" s="87"/>
      <c r="AG2386" s="39"/>
      <c r="AH2386" s="87">
        <v>46045</v>
      </c>
      <c r="AI2386" s="39">
        <v>1902000</v>
      </c>
      <c r="AJ2386" s="87"/>
      <c r="AK2386" s="39"/>
      <c r="AL2386" s="34"/>
      <c r="AM2386" s="39"/>
      <c r="AN238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87" spans="1:40" ht="19.5" customHeight="1" x14ac:dyDescent="0.25">
      <c r="A2387" s="32">
        <f t="shared" si="182"/>
        <v>2026</v>
      </c>
      <c r="B2387" s="32">
        <f t="shared" si="183"/>
        <v>1</v>
      </c>
      <c r="C2387" s="25">
        <v>46045</v>
      </c>
      <c r="D2387" s="57">
        <f t="shared" ca="1" si="180"/>
        <v>46097</v>
      </c>
      <c r="E2387" s="57" t="str">
        <f t="shared" ca="1" si="181"/>
        <v>1-Months</v>
      </c>
      <c r="F2387" s="57" t="str">
        <f>VLOOKUP(O2387,Stock[],5,FALSE)</f>
        <v>BE</v>
      </c>
      <c r="G2387" s="33" t="s">
        <v>2777</v>
      </c>
      <c r="H2387" s="38"/>
      <c r="I2387" s="34" t="s">
        <v>357</v>
      </c>
      <c r="J2387" s="32" t="str">
        <f>VLOOKUP(I2387,Customers[],2,FALSE)</f>
        <v>ရွှေရောင်စင်</v>
      </c>
      <c r="K2387" s="32" t="str">
        <f>VLOOKUP(I2387,Customers[],4,FALSE)</f>
        <v>Pakkoku</v>
      </c>
      <c r="L2387" s="32" t="str">
        <f>VLOOKUP(Table85[[#This Row],[CustomerID]],Table!H:K,3,0)</f>
        <v>ပခုက္ကူ</v>
      </c>
      <c r="M2387" s="32" t="str">
        <f>VLOOKUP(I2387,Customers[],5,FALSE)</f>
        <v>Semi WS</v>
      </c>
      <c r="N2387" s="105" t="s">
        <v>10</v>
      </c>
      <c r="O2387" s="37" t="s">
        <v>212</v>
      </c>
      <c r="P2387" s="32" t="str">
        <f>VLOOKUP(O2387,Stock[],2,FALSE)</f>
        <v>2 in 1 မန်ကျည်း</v>
      </c>
      <c r="Q2387" s="35">
        <f>VLOOKUP(O2387,Stock[],3,FALSE)</f>
        <v>0.64</v>
      </c>
      <c r="R2387" s="35">
        <f>VLOOKUP(O2387,Stock[],4,FALSE)</f>
        <v>14</v>
      </c>
      <c r="S2387" s="37"/>
      <c r="T2387" s="35">
        <f>(DailySales!$S2387/DailySales!$R2387)+DailySales!$U2387</f>
        <v>100</v>
      </c>
      <c r="U2387" s="37">
        <v>100</v>
      </c>
      <c r="V2387" s="36">
        <f>+DailySales!$T2387*DailySales!$R2387</f>
        <v>1400</v>
      </c>
      <c r="W2387" s="36">
        <f>+DailySales!$V2387*DailySales!$Q2387</f>
        <v>896</v>
      </c>
      <c r="X2387" s="36">
        <f>VLOOKUP(O2387,Stock[],6,FALSE)</f>
        <v>1350</v>
      </c>
      <c r="Y2387" s="36">
        <f>+DailySales!$V2387*DailySales!$X2387</f>
        <v>1890000</v>
      </c>
      <c r="Z2387" s="37"/>
      <c r="AA2387" s="37"/>
      <c r="AB2387" s="37"/>
      <c r="AC2387" s="37">
        <v>19600</v>
      </c>
      <c r="AD2387" s="37"/>
      <c r="AE2387" s="77">
        <v>40000</v>
      </c>
      <c r="AF2387" s="87"/>
      <c r="AG2387" s="39"/>
      <c r="AH2387" s="87">
        <v>46045</v>
      </c>
      <c r="AI2387" s="39">
        <v>1910400</v>
      </c>
      <c r="AJ2387" s="87"/>
      <c r="AK2387" s="39"/>
      <c r="AL2387" s="34"/>
      <c r="AM2387" s="39"/>
      <c r="AN238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88" spans="1:40" ht="19.5" customHeight="1" x14ac:dyDescent="0.25">
      <c r="A2388" s="32">
        <f t="shared" si="182"/>
        <v>2026</v>
      </c>
      <c r="B2388" s="32">
        <f t="shared" si="183"/>
        <v>1</v>
      </c>
      <c r="C2388" s="25">
        <v>46045</v>
      </c>
      <c r="D2388" s="57">
        <f t="shared" ca="1" si="180"/>
        <v>46097</v>
      </c>
      <c r="E2388" s="57" t="str">
        <f t="shared" ca="1" si="181"/>
        <v>1-Months</v>
      </c>
      <c r="F2388" s="57" t="str">
        <f>VLOOKUP(O2388,Stock[],5,FALSE)</f>
        <v>BE</v>
      </c>
      <c r="G2388" s="33" t="s">
        <v>2778</v>
      </c>
      <c r="H2388" s="38"/>
      <c r="I2388" s="34" t="s">
        <v>231</v>
      </c>
      <c r="J2388" s="32" t="str">
        <f>VLOOKUP(I2388,Customers[],2,FALSE)</f>
        <v>ဦးဝင်းအောင်ကြွယ်</v>
      </c>
      <c r="K2388" s="32" t="str">
        <f>VLOOKUP(I2388,Customers[],4,FALSE)</f>
        <v>Pyawbwe</v>
      </c>
      <c r="L2388" s="32" t="str">
        <f>VLOOKUP(Table85[[#This Row],[CustomerID]],Table!H:K,3,0)</f>
        <v>ပျော်ဘွယ်</v>
      </c>
      <c r="M2388" s="32" t="str">
        <f>VLOOKUP(I2388,Customers[],5,FALSE)</f>
        <v>WholeSales</v>
      </c>
      <c r="N2388" s="105" t="s">
        <v>10</v>
      </c>
      <c r="O2388" s="37" t="s">
        <v>220</v>
      </c>
      <c r="P2388" s="32" t="str">
        <f>VLOOKUP(O2388,Stock[],2,FALSE)</f>
        <v>မြန်မာရှောက်ပျား</v>
      </c>
      <c r="Q2388" s="35">
        <f>VLOOKUP(O2388,Stock[],3,FALSE)</f>
        <v>0.64</v>
      </c>
      <c r="R2388" s="35">
        <f>VLOOKUP(O2388,Stock[],4,FALSE)</f>
        <v>14</v>
      </c>
      <c r="S2388" s="37"/>
      <c r="T2388" s="35">
        <f>(DailySales!$S2388/DailySales!$R2388)+DailySales!$U2388</f>
        <v>100</v>
      </c>
      <c r="U2388" s="37">
        <v>100</v>
      </c>
      <c r="V2388" s="36">
        <f>+DailySales!$T2388*DailySales!$R2388</f>
        <v>1400</v>
      </c>
      <c r="W2388" s="36">
        <f>+DailySales!$V2388*DailySales!$Q2388</f>
        <v>896</v>
      </c>
      <c r="X2388" s="36">
        <f>VLOOKUP(O2388,Stock[],6,FALSE)</f>
        <v>1370</v>
      </c>
      <c r="Y2388" s="36">
        <f>+DailySales!$V2388*DailySales!$X2388</f>
        <v>1918000</v>
      </c>
      <c r="Z2388" s="37"/>
      <c r="AA2388" s="37"/>
      <c r="AB2388" s="37"/>
      <c r="AC2388" s="37"/>
      <c r="AD2388" s="37"/>
      <c r="AE2388" s="77"/>
      <c r="AF2388" s="87"/>
      <c r="AG2388" s="39"/>
      <c r="AH2388" s="87">
        <v>46052</v>
      </c>
      <c r="AI2388" s="39">
        <v>1908200</v>
      </c>
      <c r="AJ2388" s="87">
        <v>46048</v>
      </c>
      <c r="AK2388" s="39">
        <v>9800</v>
      </c>
      <c r="AL2388" s="34"/>
      <c r="AM2388" s="39"/>
      <c r="AN238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89" spans="1:40" ht="19.5" customHeight="1" x14ac:dyDescent="0.25">
      <c r="A2389" s="32">
        <f t="shared" si="182"/>
        <v>2026</v>
      </c>
      <c r="B2389" s="32">
        <f t="shared" si="183"/>
        <v>1</v>
      </c>
      <c r="C2389" s="25">
        <v>46045</v>
      </c>
      <c r="D2389" s="57">
        <f t="shared" ca="1" si="180"/>
        <v>46097</v>
      </c>
      <c r="E2389" s="57" t="str">
        <f t="shared" ca="1" si="181"/>
        <v>1-Months</v>
      </c>
      <c r="F2389" s="57" t="str">
        <f>VLOOKUP(O2389,Stock[],5,FALSE)</f>
        <v>BE</v>
      </c>
      <c r="G2389" s="33" t="s">
        <v>2779</v>
      </c>
      <c r="H2389" s="38"/>
      <c r="I2389" s="34" t="s">
        <v>1393</v>
      </c>
      <c r="J2389" s="32" t="str">
        <f>VLOOKUP(I2389,Customers[],2,FALSE)</f>
        <v>ရွှေမြင်း(ရွှေဆု)</v>
      </c>
      <c r="K2389" s="32" t="str">
        <f>VLOOKUP(I2389,Customers[],4,FALSE)</f>
        <v>Pyawbwe</v>
      </c>
      <c r="L2389" s="32" t="str">
        <f>VLOOKUP(Table85[[#This Row],[CustomerID]],Table!H:K,3,0)</f>
        <v>‌ပျော်ဘွယ်</v>
      </c>
      <c r="M2389" s="32" t="str">
        <f>VLOOKUP(I2389,Customers[],5,FALSE)</f>
        <v>WholeSales/Contract</v>
      </c>
      <c r="N2389" s="105" t="s">
        <v>10</v>
      </c>
      <c r="O2389" s="37" t="s">
        <v>209</v>
      </c>
      <c r="P2389" s="32" t="str">
        <f>VLOOKUP(O2389,Stock[],2,FALSE)</f>
        <v>ဇေယျဝတီ Red</v>
      </c>
      <c r="Q2389" s="35">
        <f>VLOOKUP(O2389,Stock[],3,FALSE)</f>
        <v>0.64</v>
      </c>
      <c r="R2389" s="35">
        <f>VLOOKUP(O2389,Stock[],4,FALSE)</f>
        <v>14</v>
      </c>
      <c r="S2389" s="37"/>
      <c r="T2389" s="35">
        <f>(DailySales!$S2389/DailySales!$R2389)+DailySales!$U2389</f>
        <v>20</v>
      </c>
      <c r="U2389" s="37">
        <v>20</v>
      </c>
      <c r="V2389" s="36">
        <f>+DailySales!$T2389*DailySales!$R2389</f>
        <v>280</v>
      </c>
      <c r="W2389" s="36">
        <f>+DailySales!$V2389*DailySales!$Q2389</f>
        <v>179.20000000000002</v>
      </c>
      <c r="X2389" s="36">
        <f>VLOOKUP(O2389,Stock[],6,FALSE)</f>
        <v>1330</v>
      </c>
      <c r="Y2389" s="36">
        <f>+DailySales!$V2389*DailySales!$X2389</f>
        <v>372400</v>
      </c>
      <c r="Z2389" s="37"/>
      <c r="AA2389" s="37"/>
      <c r="AB2389" s="37"/>
      <c r="AC2389" s="37"/>
      <c r="AD2389" s="37"/>
      <c r="AE2389" s="77"/>
      <c r="AF2389" s="87"/>
      <c r="AG2389" s="39"/>
      <c r="AH2389" s="38">
        <v>46072</v>
      </c>
      <c r="AI2389" s="39">
        <v>372400</v>
      </c>
      <c r="AJ2389" s="87"/>
      <c r="AK2389" s="39"/>
      <c r="AL2389" s="34"/>
      <c r="AM2389" s="39"/>
      <c r="AN238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90" spans="1:40" ht="19.5" customHeight="1" x14ac:dyDescent="0.25">
      <c r="A2390" s="32">
        <f t="shared" si="182"/>
        <v>2026</v>
      </c>
      <c r="B2390" s="32">
        <f t="shared" si="183"/>
        <v>1</v>
      </c>
      <c r="C2390" s="25">
        <v>46045</v>
      </c>
      <c r="D2390" s="57">
        <f t="shared" ca="1" si="180"/>
        <v>46097</v>
      </c>
      <c r="E2390" s="57" t="str">
        <f t="shared" ca="1" si="181"/>
        <v>1-Months</v>
      </c>
      <c r="F2390" s="57" t="str">
        <f>VLOOKUP(O2390,Stock[],5,FALSE)</f>
        <v>BE</v>
      </c>
      <c r="G2390" s="33" t="s">
        <v>2780</v>
      </c>
      <c r="H2390" s="38"/>
      <c r="I2390" s="34" t="s">
        <v>201</v>
      </c>
      <c r="J2390" s="32" t="str">
        <f>VLOOKUP(I2390,Customers[],2,FALSE)</f>
        <v>ဦးအောင်မိုး(ကောင်းသန့်)</v>
      </c>
      <c r="K2390" s="32" t="str">
        <f>VLOOKUP(I2390,Customers[],4,FALSE)</f>
        <v>Meiktila</v>
      </c>
      <c r="L2390" s="32" t="str">
        <f>VLOOKUP(Table85[[#This Row],[CustomerID]],Table!H:K,3,0)</f>
        <v>မိတ္ထီလာ</v>
      </c>
      <c r="M2390" s="32" t="str">
        <f>VLOOKUP(I2390,Customers[],5,FALSE)</f>
        <v>WholeSales/Contract</v>
      </c>
      <c r="N2390" s="105" t="s">
        <v>10</v>
      </c>
      <c r="O2390" s="37" t="s">
        <v>240</v>
      </c>
      <c r="P2390" s="32" t="str">
        <f>VLOOKUP(O2390,Stock[],2,FALSE)</f>
        <v>သံပုရာအရက်</v>
      </c>
      <c r="Q2390" s="35">
        <f>VLOOKUP(O2390,Stock[],3,FALSE)</f>
        <v>0.64</v>
      </c>
      <c r="R2390" s="35">
        <f>VLOOKUP(O2390,Stock[],4,FALSE)</f>
        <v>14</v>
      </c>
      <c r="S2390" s="37"/>
      <c r="T2390" s="35">
        <f>(DailySales!$S2390/DailySales!$R2390)+DailySales!$U2390</f>
        <v>15</v>
      </c>
      <c r="U2390" s="37">
        <v>15</v>
      </c>
      <c r="V2390" s="36">
        <f>+DailySales!$T2390*DailySales!$R2390</f>
        <v>210</v>
      </c>
      <c r="W2390" s="36">
        <f>+DailySales!$V2390*DailySales!$Q2390</f>
        <v>134.4</v>
      </c>
      <c r="X2390" s="36">
        <f>VLOOKUP(O2390,Stock[],6,FALSE)</f>
        <v>1330</v>
      </c>
      <c r="Y2390" s="36">
        <f>+DailySales!$V2390*DailySales!$X2390</f>
        <v>279300</v>
      </c>
      <c r="Z2390" s="37"/>
      <c r="AA2390" s="37"/>
      <c r="AB2390" s="37"/>
      <c r="AC2390" s="37"/>
      <c r="AD2390" s="37"/>
      <c r="AE2390" s="77"/>
      <c r="AF2390" s="87"/>
      <c r="AG2390" s="39"/>
      <c r="AH2390" s="87"/>
      <c r="AI2390" s="39"/>
      <c r="AJ2390" s="110">
        <v>46046</v>
      </c>
      <c r="AK2390" s="39">
        <v>279300</v>
      </c>
      <c r="AL2390" s="34"/>
      <c r="AM2390" s="39"/>
      <c r="AN239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91" spans="1:40" ht="19.5" customHeight="1" x14ac:dyDescent="0.25">
      <c r="A2391" s="32">
        <f t="shared" si="182"/>
        <v>2026</v>
      </c>
      <c r="B2391" s="32">
        <f t="shared" si="183"/>
        <v>1</v>
      </c>
      <c r="C2391" s="25">
        <v>46045</v>
      </c>
      <c r="D2391" s="57">
        <f t="shared" ca="1" si="180"/>
        <v>46097</v>
      </c>
      <c r="E2391" s="57" t="str">
        <f t="shared" ca="1" si="181"/>
        <v>1-Months</v>
      </c>
      <c r="F2391" s="57" t="str">
        <f>VLOOKUP(O2391,Stock[],5,FALSE)</f>
        <v>BE</v>
      </c>
      <c r="G2391" s="33" t="s">
        <v>2780</v>
      </c>
      <c r="H2391" s="38"/>
      <c r="I2391" s="34" t="s">
        <v>201</v>
      </c>
      <c r="J2391" s="32" t="str">
        <f>VLOOKUP(I2391,Customers[],2,FALSE)</f>
        <v>ဦးအောင်မိုး(ကောင်းသန့်)</v>
      </c>
      <c r="K2391" s="32" t="str">
        <f>VLOOKUP(I2391,Customers[],4,FALSE)</f>
        <v>Meiktila</v>
      </c>
      <c r="L2391" s="32" t="str">
        <f>VLOOKUP(Table85[[#This Row],[CustomerID]],Table!H:K,3,0)</f>
        <v>မိတ္ထီလာ</v>
      </c>
      <c r="M2391" s="32" t="str">
        <f>VLOOKUP(I2391,Customers[],5,FALSE)</f>
        <v>WholeSales/Contract</v>
      </c>
      <c r="N2391" s="105" t="s">
        <v>10</v>
      </c>
      <c r="O2391" s="37" t="s">
        <v>220</v>
      </c>
      <c r="P2391" s="32" t="str">
        <f>VLOOKUP(O2391,Stock[],2,FALSE)</f>
        <v>မြန်မာရှောက်ပျား</v>
      </c>
      <c r="Q2391" s="35">
        <f>VLOOKUP(O2391,Stock[],3,FALSE)</f>
        <v>0.64</v>
      </c>
      <c r="R2391" s="35">
        <f>VLOOKUP(O2391,Stock[],4,FALSE)</f>
        <v>14</v>
      </c>
      <c r="S2391" s="37"/>
      <c r="T2391" s="35">
        <f>(DailySales!$S2391/DailySales!$R2391)+DailySales!$U2391</f>
        <v>15</v>
      </c>
      <c r="U2391" s="37">
        <v>15</v>
      </c>
      <c r="V2391" s="36">
        <f>+DailySales!$T2391*DailySales!$R2391</f>
        <v>210</v>
      </c>
      <c r="W2391" s="36">
        <f>+DailySales!$V2391*DailySales!$Q2391</f>
        <v>134.4</v>
      </c>
      <c r="X2391" s="36">
        <f>VLOOKUP(O2391,Stock[],6,FALSE)</f>
        <v>1370</v>
      </c>
      <c r="Y2391" s="36">
        <f>+DailySales!$V2391*DailySales!$X2391</f>
        <v>287700</v>
      </c>
      <c r="Z2391" s="37"/>
      <c r="AA2391" s="37"/>
      <c r="AB2391" s="37"/>
      <c r="AC2391" s="37"/>
      <c r="AD2391" s="37"/>
      <c r="AE2391" s="77"/>
      <c r="AF2391" s="87"/>
      <c r="AG2391" s="39"/>
      <c r="AH2391" s="87"/>
      <c r="AI2391" s="39"/>
      <c r="AJ2391" s="110">
        <v>46046</v>
      </c>
      <c r="AK2391" s="39">
        <v>287700</v>
      </c>
      <c r="AL2391" s="34"/>
      <c r="AM2391" s="39"/>
      <c r="AN239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92" spans="1:40" ht="19.5" customHeight="1" x14ac:dyDescent="0.25">
      <c r="A2392" s="32">
        <f t="shared" si="182"/>
        <v>2026</v>
      </c>
      <c r="B2392" s="32">
        <f t="shared" si="183"/>
        <v>1</v>
      </c>
      <c r="C2392" s="25">
        <v>46045</v>
      </c>
      <c r="D2392" s="57">
        <f t="shared" ca="1" si="180"/>
        <v>46097</v>
      </c>
      <c r="E2392" s="57" t="str">
        <f t="shared" ca="1" si="181"/>
        <v>1-Months</v>
      </c>
      <c r="F2392" s="57" t="str">
        <f>VLOOKUP(O2392,Stock[],5,FALSE)</f>
        <v>BE</v>
      </c>
      <c r="G2392" s="33" t="s">
        <v>2781</v>
      </c>
      <c r="H2392" s="38"/>
      <c r="I2392" s="34" t="s">
        <v>233</v>
      </c>
      <c r="J2392" s="32" t="str">
        <f>VLOOKUP(I2392,Customers[],2,FALSE)</f>
        <v>ဦးဝင်းနိုင်</v>
      </c>
      <c r="K2392" s="32" t="str">
        <f>VLOOKUP(I2392,Customers[],4,FALSE)</f>
        <v>Wandwin</v>
      </c>
      <c r="L2392" s="32" t="str">
        <f>VLOOKUP(Table85[[#This Row],[CustomerID]],Table!H:K,3,0)</f>
        <v>လျှော်ပင်</v>
      </c>
      <c r="M2392" s="32" t="str">
        <f>VLOOKUP(I2392,Customers[],5,FALSE)</f>
        <v>WholeSales/Contract</v>
      </c>
      <c r="N2392" s="105" t="s">
        <v>10</v>
      </c>
      <c r="O2392" s="37" t="s">
        <v>240</v>
      </c>
      <c r="P2392" s="32" t="str">
        <f>VLOOKUP(O2392,Stock[],2,FALSE)</f>
        <v>သံပုရာအရက်</v>
      </c>
      <c r="Q2392" s="35">
        <f>VLOOKUP(O2392,Stock[],3,FALSE)</f>
        <v>0.64</v>
      </c>
      <c r="R2392" s="35">
        <f>VLOOKUP(O2392,Stock[],4,FALSE)</f>
        <v>14</v>
      </c>
      <c r="S2392" s="37"/>
      <c r="T2392" s="35">
        <f>(DailySales!$S2392/DailySales!$R2392)+DailySales!$U2392</f>
        <v>5</v>
      </c>
      <c r="U2392" s="37">
        <v>5</v>
      </c>
      <c r="V2392" s="36">
        <f>+DailySales!$T2392*DailySales!$R2392</f>
        <v>70</v>
      </c>
      <c r="W2392" s="36">
        <f>+DailySales!$V2392*DailySales!$Q2392</f>
        <v>44.800000000000004</v>
      </c>
      <c r="X2392" s="36">
        <f>VLOOKUP(O2392,Stock[],6,FALSE)</f>
        <v>1330</v>
      </c>
      <c r="Y2392" s="36">
        <f>+DailySales!$V2392*DailySales!$X2392</f>
        <v>93100</v>
      </c>
      <c r="Z2392" s="37"/>
      <c r="AA2392" s="37"/>
      <c r="AB2392" s="37"/>
      <c r="AC2392" s="37"/>
      <c r="AD2392" s="37"/>
      <c r="AE2392" s="77"/>
      <c r="AF2392" s="87"/>
      <c r="AG2392" s="39"/>
      <c r="AH2392" s="110">
        <v>46067</v>
      </c>
      <c r="AI2392" s="39">
        <v>93100</v>
      </c>
      <c r="AJ2392" s="87"/>
      <c r="AK2392" s="39"/>
      <c r="AL2392" s="34"/>
      <c r="AM2392" s="39"/>
      <c r="AN239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93" spans="1:40" ht="19.5" customHeight="1" x14ac:dyDescent="0.25">
      <c r="A2393" s="32">
        <f t="shared" si="182"/>
        <v>2026</v>
      </c>
      <c r="B2393" s="32">
        <f t="shared" si="183"/>
        <v>1</v>
      </c>
      <c r="C2393" s="25">
        <v>46045</v>
      </c>
      <c r="D2393" s="57">
        <f t="shared" ca="1" si="180"/>
        <v>46097</v>
      </c>
      <c r="E2393" s="57" t="str">
        <f t="shared" ca="1" si="181"/>
        <v>1-Months</v>
      </c>
      <c r="F2393" s="57" t="str">
        <f>VLOOKUP(O2393,Stock[],5,FALSE)</f>
        <v>BE</v>
      </c>
      <c r="G2393" s="33" t="s">
        <v>2781</v>
      </c>
      <c r="H2393" s="38"/>
      <c r="I2393" s="34" t="s">
        <v>233</v>
      </c>
      <c r="J2393" s="32" t="str">
        <f>VLOOKUP(I2393,Customers[],2,FALSE)</f>
        <v>ဦးဝင်းနိုင်</v>
      </c>
      <c r="K2393" s="32" t="str">
        <f>VLOOKUP(I2393,Customers[],4,FALSE)</f>
        <v>Wandwin</v>
      </c>
      <c r="L2393" s="32" t="str">
        <f>VLOOKUP(Table85[[#This Row],[CustomerID]],Table!H:K,3,0)</f>
        <v>လျှော်ပင်</v>
      </c>
      <c r="M2393" s="32" t="str">
        <f>VLOOKUP(I2393,Customers[],5,FALSE)</f>
        <v>WholeSales/Contract</v>
      </c>
      <c r="N2393" s="105" t="s">
        <v>10</v>
      </c>
      <c r="O2393" s="37" t="s">
        <v>220</v>
      </c>
      <c r="P2393" s="32" t="str">
        <f>VLOOKUP(O2393,Stock[],2,FALSE)</f>
        <v>မြန်မာရှောက်ပျား</v>
      </c>
      <c r="Q2393" s="35">
        <f>VLOOKUP(O2393,Stock[],3,FALSE)</f>
        <v>0.64</v>
      </c>
      <c r="R2393" s="35">
        <f>VLOOKUP(O2393,Stock[],4,FALSE)</f>
        <v>14</v>
      </c>
      <c r="S2393" s="37"/>
      <c r="T2393" s="35">
        <f>(DailySales!$S2393/DailySales!$R2393)+DailySales!$U2393</f>
        <v>15</v>
      </c>
      <c r="U2393" s="37">
        <v>15</v>
      </c>
      <c r="V2393" s="36">
        <f>+DailySales!$T2393*DailySales!$R2393</f>
        <v>210</v>
      </c>
      <c r="W2393" s="36">
        <f>+DailySales!$V2393*DailySales!$Q2393</f>
        <v>134.4</v>
      </c>
      <c r="X2393" s="36">
        <f>VLOOKUP(O2393,Stock[],6,FALSE)</f>
        <v>1370</v>
      </c>
      <c r="Y2393" s="36">
        <f>+DailySales!$V2393*DailySales!$X2393</f>
        <v>287700</v>
      </c>
      <c r="Z2393" s="37"/>
      <c r="AA2393" s="37"/>
      <c r="AB2393" s="37"/>
      <c r="AC2393" s="37"/>
      <c r="AD2393" s="37"/>
      <c r="AE2393" s="77"/>
      <c r="AF2393" s="87"/>
      <c r="AG2393" s="39"/>
      <c r="AH2393" s="110">
        <v>46067</v>
      </c>
      <c r="AI2393" s="39">
        <v>287700</v>
      </c>
      <c r="AJ2393" s="87"/>
      <c r="AK2393" s="39"/>
      <c r="AL2393" s="34"/>
      <c r="AM2393" s="39"/>
      <c r="AN239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94" spans="1:40" ht="19.5" customHeight="1" x14ac:dyDescent="0.25">
      <c r="A2394" s="32">
        <f t="shared" si="182"/>
        <v>2026</v>
      </c>
      <c r="B2394" s="32">
        <f t="shared" si="183"/>
        <v>1</v>
      </c>
      <c r="C2394" s="25">
        <v>46045</v>
      </c>
      <c r="D2394" s="57">
        <f t="shared" ca="1" si="180"/>
        <v>46097</v>
      </c>
      <c r="E2394" s="57" t="str">
        <f t="shared" ca="1" si="181"/>
        <v>1-Months</v>
      </c>
      <c r="F2394" s="57" t="str">
        <f>VLOOKUP(O2394,Stock[],5,FALSE)</f>
        <v>BE</v>
      </c>
      <c r="G2394" s="33" t="s">
        <v>2781</v>
      </c>
      <c r="H2394" s="38"/>
      <c r="I2394" s="34" t="s">
        <v>233</v>
      </c>
      <c r="J2394" s="32" t="str">
        <f>VLOOKUP(I2394,Customers[],2,FALSE)</f>
        <v>ဦးဝင်းနိုင်</v>
      </c>
      <c r="K2394" s="32" t="str">
        <f>VLOOKUP(I2394,Customers[],4,FALSE)</f>
        <v>Wandwin</v>
      </c>
      <c r="L2394" s="32" t="str">
        <f>VLOOKUP(Table85[[#This Row],[CustomerID]],Table!H:K,3,0)</f>
        <v>လျှော်ပင်</v>
      </c>
      <c r="M2394" s="32" t="str">
        <f>VLOOKUP(I2394,Customers[],5,FALSE)</f>
        <v>WholeSales/Contract</v>
      </c>
      <c r="N2394" s="105" t="s">
        <v>10</v>
      </c>
      <c r="O2394" s="37" t="s">
        <v>217</v>
      </c>
      <c r="P2394" s="32" t="str">
        <f>VLOOKUP(O2394,Stock[],2,FALSE)</f>
        <v>လိမ္မော်ဖြူ</v>
      </c>
      <c r="Q2394" s="35">
        <f>VLOOKUP(O2394,Stock[],3,FALSE)</f>
        <v>0.64</v>
      </c>
      <c r="R2394" s="35">
        <f>VLOOKUP(O2394,Stock[],4,FALSE)</f>
        <v>24</v>
      </c>
      <c r="S2394" s="37"/>
      <c r="T2394" s="35">
        <f>(DailySales!$S2394/DailySales!$R2394)+DailySales!$U2394</f>
        <v>15</v>
      </c>
      <c r="U2394" s="37">
        <v>15</v>
      </c>
      <c r="V2394" s="36">
        <f>+DailySales!$T2394*DailySales!$R2394</f>
        <v>360</v>
      </c>
      <c r="W2394" s="36">
        <f>+DailySales!$V2394*DailySales!$Q2394</f>
        <v>230.4</v>
      </c>
      <c r="X2394" s="36">
        <f>VLOOKUP(O2394,Stock[],6,FALSE)</f>
        <v>1330</v>
      </c>
      <c r="Y2394" s="36">
        <f>+DailySales!$V2394*DailySales!$X2394</f>
        <v>478800</v>
      </c>
      <c r="Z2394" s="37"/>
      <c r="AA2394" s="37"/>
      <c r="AB2394" s="37"/>
      <c r="AC2394" s="37"/>
      <c r="AD2394" s="37"/>
      <c r="AE2394" s="77"/>
      <c r="AF2394" s="87"/>
      <c r="AG2394" s="39"/>
      <c r="AH2394" s="110">
        <v>46067</v>
      </c>
      <c r="AI2394" s="39">
        <v>478800</v>
      </c>
      <c r="AJ2394" s="87"/>
      <c r="AK2394" s="39"/>
      <c r="AL2394" s="34"/>
      <c r="AM2394" s="39"/>
      <c r="AN239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95" spans="1:40" ht="19.5" customHeight="1" x14ac:dyDescent="0.25">
      <c r="A2395" s="32">
        <f t="shared" si="182"/>
        <v>2026</v>
      </c>
      <c r="B2395" s="32">
        <f t="shared" si="183"/>
        <v>1</v>
      </c>
      <c r="C2395" s="25">
        <v>46045</v>
      </c>
      <c r="D2395" s="57">
        <f t="shared" ca="1" si="180"/>
        <v>46097</v>
      </c>
      <c r="E2395" s="57" t="str">
        <f t="shared" ca="1" si="181"/>
        <v>1-Months</v>
      </c>
      <c r="F2395" s="57" t="str">
        <f>VLOOKUP(O2395,Stock[],5,FALSE)</f>
        <v>BE</v>
      </c>
      <c r="G2395" s="33" t="s">
        <v>2781</v>
      </c>
      <c r="H2395" s="38"/>
      <c r="I2395" s="34" t="s">
        <v>233</v>
      </c>
      <c r="J2395" s="32" t="str">
        <f>VLOOKUP(I2395,Customers[],2,FALSE)</f>
        <v>ဦးဝင်းနိုင်</v>
      </c>
      <c r="K2395" s="32" t="str">
        <f>VLOOKUP(I2395,Customers[],4,FALSE)</f>
        <v>Wandwin</v>
      </c>
      <c r="L2395" s="32" t="str">
        <f>VLOOKUP(Table85[[#This Row],[CustomerID]],Table!H:K,3,0)</f>
        <v>လျှော်ပင်</v>
      </c>
      <c r="M2395" s="32" t="str">
        <f>VLOOKUP(I2395,Customers[],5,FALSE)</f>
        <v>WholeSales/Contract</v>
      </c>
      <c r="N2395" s="105" t="s">
        <v>10</v>
      </c>
      <c r="O2395" s="37" t="s">
        <v>214</v>
      </c>
      <c r="P2395" s="32" t="str">
        <f>VLOOKUP(O2395,Stock[],2,FALSE)</f>
        <v>ကောင်းကြည်</v>
      </c>
      <c r="Q2395" s="35">
        <f>VLOOKUP(O2395,Stock[],3,FALSE)</f>
        <v>0.64</v>
      </c>
      <c r="R2395" s="35">
        <f>VLOOKUP(O2395,Stock[],4,FALSE)</f>
        <v>14</v>
      </c>
      <c r="S2395" s="37"/>
      <c r="T2395" s="35">
        <f>(DailySales!$S2395/DailySales!$R2395)+DailySales!$U2395</f>
        <v>10</v>
      </c>
      <c r="U2395" s="37">
        <v>10</v>
      </c>
      <c r="V2395" s="36">
        <f>+DailySales!$T2395*DailySales!$R2395</f>
        <v>140</v>
      </c>
      <c r="W2395" s="36">
        <f>+DailySales!$V2395*DailySales!$Q2395</f>
        <v>89.600000000000009</v>
      </c>
      <c r="X2395" s="36">
        <f>VLOOKUP(O2395,Stock[],6,FALSE)</f>
        <v>1330</v>
      </c>
      <c r="Y2395" s="36">
        <f>+DailySales!$V2395*DailySales!$X2395</f>
        <v>186200</v>
      </c>
      <c r="Z2395" s="37"/>
      <c r="AA2395" s="37"/>
      <c r="AB2395" s="37"/>
      <c r="AC2395" s="37"/>
      <c r="AD2395" s="37"/>
      <c r="AE2395" s="77"/>
      <c r="AF2395" s="87"/>
      <c r="AG2395" s="39"/>
      <c r="AH2395" s="110">
        <v>46067</v>
      </c>
      <c r="AI2395" s="39">
        <v>186200</v>
      </c>
      <c r="AJ2395" s="87"/>
      <c r="AK2395" s="39"/>
      <c r="AL2395" s="34"/>
      <c r="AM2395" s="39"/>
      <c r="AN239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96" spans="1:40" ht="19.5" customHeight="1" x14ac:dyDescent="0.25">
      <c r="A2396" s="32">
        <f t="shared" si="182"/>
        <v>2026</v>
      </c>
      <c r="B2396" s="32">
        <f t="shared" si="183"/>
        <v>1</v>
      </c>
      <c r="C2396" s="25">
        <v>46045</v>
      </c>
      <c r="D2396" s="57">
        <f t="shared" ca="1" si="180"/>
        <v>46097</v>
      </c>
      <c r="E2396" s="57" t="str">
        <f t="shared" ca="1" si="181"/>
        <v>1-Months</v>
      </c>
      <c r="F2396" s="57" t="str">
        <f>VLOOKUP(O2396,Stock[],5,FALSE)</f>
        <v>BE</v>
      </c>
      <c r="G2396" s="33" t="s">
        <v>2781</v>
      </c>
      <c r="H2396" s="38"/>
      <c r="I2396" s="34" t="s">
        <v>233</v>
      </c>
      <c r="J2396" s="32" t="str">
        <f>VLOOKUP(I2396,Customers[],2,FALSE)</f>
        <v>ဦးဝင်းနိုင်</v>
      </c>
      <c r="K2396" s="32" t="str">
        <f>VLOOKUP(I2396,Customers[],4,FALSE)</f>
        <v>Wandwin</v>
      </c>
      <c r="L2396" s="32" t="str">
        <f>VLOOKUP(Table85[[#This Row],[CustomerID]],Table!H:K,3,0)</f>
        <v>လျှော်ပင်</v>
      </c>
      <c r="M2396" s="32" t="str">
        <f>VLOOKUP(I2396,Customers[],5,FALSE)</f>
        <v>WholeSales/Contract</v>
      </c>
      <c r="N2396" s="105" t="s">
        <v>10</v>
      </c>
      <c r="O2396" s="37" t="s">
        <v>2465</v>
      </c>
      <c r="P2396" s="32" t="str">
        <f>VLOOKUP(O2396,Stock[],2,FALSE)</f>
        <v>မိုးနဲကွန်ကီး</v>
      </c>
      <c r="Q2396" s="35">
        <f>VLOOKUP(O2396,Stock[],3,FALSE)</f>
        <v>0.64</v>
      </c>
      <c r="R2396" s="35">
        <f>VLOOKUP(O2396,Stock[],4,FALSE)</f>
        <v>14</v>
      </c>
      <c r="S2396" s="37"/>
      <c r="T2396" s="35">
        <f>(DailySales!$S2396/DailySales!$R2396)+DailySales!$U2396</f>
        <v>3</v>
      </c>
      <c r="U2396" s="37">
        <v>3</v>
      </c>
      <c r="V2396" s="36">
        <f>+DailySales!$T2396*DailySales!$R2396</f>
        <v>42</v>
      </c>
      <c r="W2396" s="36">
        <f>+DailySales!$V2396*DailySales!$Q2396</f>
        <v>26.88</v>
      </c>
      <c r="X2396" s="36">
        <f>VLOOKUP(O2396,Stock[],6,FALSE)</f>
        <v>1700</v>
      </c>
      <c r="Y2396" s="36">
        <f>+DailySales!$V2396*DailySales!$X2396</f>
        <v>71400</v>
      </c>
      <c r="Z2396" s="37"/>
      <c r="AA2396" s="37"/>
      <c r="AB2396" s="37"/>
      <c r="AC2396" s="37"/>
      <c r="AD2396" s="37"/>
      <c r="AE2396" s="77"/>
      <c r="AF2396" s="87"/>
      <c r="AG2396" s="39"/>
      <c r="AH2396" s="110">
        <v>46067</v>
      </c>
      <c r="AI2396" s="39">
        <v>71400</v>
      </c>
      <c r="AJ2396" s="87"/>
      <c r="AK2396" s="39"/>
      <c r="AL2396" s="34"/>
      <c r="AM2396" s="39"/>
      <c r="AN239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97" spans="1:40" ht="19.5" customHeight="1" x14ac:dyDescent="0.25">
      <c r="A2397" s="32">
        <f t="shared" si="182"/>
        <v>2026</v>
      </c>
      <c r="B2397" s="32">
        <f t="shared" si="183"/>
        <v>1</v>
      </c>
      <c r="C2397" s="25">
        <v>46045</v>
      </c>
      <c r="D2397" s="57">
        <f t="shared" ca="1" si="180"/>
        <v>46097</v>
      </c>
      <c r="E2397" s="57" t="str">
        <f t="shared" ca="1" si="181"/>
        <v>1-Months</v>
      </c>
      <c r="F2397" s="57" t="str">
        <f>VLOOKUP(O2397,Stock[],5,FALSE)</f>
        <v>BE</v>
      </c>
      <c r="G2397" s="33" t="s">
        <v>2781</v>
      </c>
      <c r="H2397" s="38"/>
      <c r="I2397" s="34" t="s">
        <v>233</v>
      </c>
      <c r="J2397" s="32" t="str">
        <f>VLOOKUP(I2397,Customers[],2,FALSE)</f>
        <v>ဦးဝင်းနိုင်</v>
      </c>
      <c r="K2397" s="32" t="str">
        <f>VLOOKUP(I2397,Customers[],4,FALSE)</f>
        <v>Wandwin</v>
      </c>
      <c r="L2397" s="32" t="str">
        <f>VLOOKUP(Table85[[#This Row],[CustomerID]],Table!H:K,3,0)</f>
        <v>လျှော်ပင်</v>
      </c>
      <c r="M2397" s="32" t="str">
        <f>VLOOKUP(I2397,Customers[],5,FALSE)</f>
        <v>WholeSales/Contract</v>
      </c>
      <c r="N2397" s="105" t="s">
        <v>10</v>
      </c>
      <c r="O2397" s="37" t="s">
        <v>205</v>
      </c>
      <c r="P2397" s="32" t="str">
        <f>VLOOKUP(O2397,Stock[],2,FALSE)</f>
        <v>ကောင်းကြည် ကော် 25%  (1Ltr )</v>
      </c>
      <c r="Q2397" s="35">
        <f>VLOOKUP(O2397,Stock[],3,FALSE)</f>
        <v>1</v>
      </c>
      <c r="R2397" s="35">
        <f>VLOOKUP(O2397,Stock[],4,FALSE)</f>
        <v>12</v>
      </c>
      <c r="S2397" s="37"/>
      <c r="T2397" s="35">
        <f>(DailySales!$S2397/DailySales!$R2397)+DailySales!$U2397</f>
        <v>20</v>
      </c>
      <c r="U2397" s="37">
        <v>20</v>
      </c>
      <c r="V2397" s="36">
        <f>+DailySales!$T2397*DailySales!$R2397</f>
        <v>240</v>
      </c>
      <c r="W2397" s="36">
        <f>+DailySales!$V2397*DailySales!$Q2397</f>
        <v>240</v>
      </c>
      <c r="X2397" s="36">
        <f>VLOOKUP(O2397,Stock[],6,FALSE)</f>
        <v>1530</v>
      </c>
      <c r="Y2397" s="36">
        <f>+DailySales!$V2397*DailySales!$X2397</f>
        <v>367200</v>
      </c>
      <c r="Z2397" s="37"/>
      <c r="AA2397" s="37"/>
      <c r="AB2397" s="37"/>
      <c r="AC2397" s="37"/>
      <c r="AD2397" s="37"/>
      <c r="AE2397" s="77"/>
      <c r="AF2397" s="87"/>
      <c r="AG2397" s="39"/>
      <c r="AH2397" s="110">
        <v>46067</v>
      </c>
      <c r="AI2397" s="39">
        <v>367200</v>
      </c>
      <c r="AJ2397" s="87"/>
      <c r="AK2397" s="39"/>
      <c r="AL2397" s="34"/>
      <c r="AM2397" s="39"/>
      <c r="AN239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98" spans="1:40" ht="19.5" customHeight="1" x14ac:dyDescent="0.25">
      <c r="A2398" s="32">
        <f t="shared" si="182"/>
        <v>2026</v>
      </c>
      <c r="B2398" s="32">
        <f t="shared" si="183"/>
        <v>1</v>
      </c>
      <c r="C2398" s="25">
        <v>46045</v>
      </c>
      <c r="D2398" s="57">
        <f t="shared" ca="1" si="180"/>
        <v>46097</v>
      </c>
      <c r="E2398" s="57" t="str">
        <f t="shared" ca="1" si="181"/>
        <v>1-Months</v>
      </c>
      <c r="F2398" s="57" t="str">
        <f>VLOOKUP(O2398,Stock[],5,FALSE)</f>
        <v>BE</v>
      </c>
      <c r="G2398" s="33" t="s">
        <v>2781</v>
      </c>
      <c r="H2398" s="38"/>
      <c r="I2398" s="34" t="s">
        <v>233</v>
      </c>
      <c r="J2398" s="32" t="str">
        <f>VLOOKUP(I2398,Customers[],2,FALSE)</f>
        <v>ဦးဝင်းနိုင်</v>
      </c>
      <c r="K2398" s="32" t="str">
        <f>VLOOKUP(I2398,Customers[],4,FALSE)</f>
        <v>Wandwin</v>
      </c>
      <c r="L2398" s="32" t="str">
        <f>VLOOKUP(Table85[[#This Row],[CustomerID]],Table!H:K,3,0)</f>
        <v>လျှော်ပင်</v>
      </c>
      <c r="M2398" s="32" t="str">
        <f>VLOOKUP(I2398,Customers[],5,FALSE)</f>
        <v>WholeSales/Contract</v>
      </c>
      <c r="N2398" s="105" t="s">
        <v>10</v>
      </c>
      <c r="O2398" s="37" t="s">
        <v>210</v>
      </c>
      <c r="P2398" s="32" t="str">
        <f>VLOOKUP(O2398,Stock[],2,FALSE)</f>
        <v>ဇေယျဝတီ Red ပု</v>
      </c>
      <c r="Q2398" s="35">
        <f>VLOOKUP(O2398,Stock[],3,FALSE)</f>
        <v>0.64</v>
      </c>
      <c r="R2398" s="35">
        <f>VLOOKUP(O2398,Stock[],4,FALSE)</f>
        <v>14</v>
      </c>
      <c r="S2398" s="37"/>
      <c r="T2398" s="35">
        <f>(DailySales!$S2398/DailySales!$R2398)+DailySales!$U2398</f>
        <v>10</v>
      </c>
      <c r="U2398" s="37">
        <v>10</v>
      </c>
      <c r="V2398" s="36">
        <f>+DailySales!$T2398*DailySales!$R2398</f>
        <v>140</v>
      </c>
      <c r="W2398" s="36">
        <f>+DailySales!$V2398*DailySales!$Q2398</f>
        <v>89.600000000000009</v>
      </c>
      <c r="X2398" s="36">
        <f>VLOOKUP(O2398,Stock[],6,FALSE)</f>
        <v>1600</v>
      </c>
      <c r="Y2398" s="36">
        <f>+DailySales!$V2398*DailySales!$X2398</f>
        <v>224000</v>
      </c>
      <c r="Z2398" s="37"/>
      <c r="AA2398" s="37"/>
      <c r="AB2398" s="37"/>
      <c r="AC2398" s="37"/>
      <c r="AD2398" s="37"/>
      <c r="AE2398" s="77"/>
      <c r="AF2398" s="87"/>
      <c r="AG2398" s="39"/>
      <c r="AH2398" s="110">
        <v>46067</v>
      </c>
      <c r="AI2398" s="39">
        <v>224000</v>
      </c>
      <c r="AJ2398" s="87"/>
      <c r="AK2398" s="39"/>
      <c r="AL2398" s="34"/>
      <c r="AM2398" s="39"/>
      <c r="AN239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399" spans="1:40" ht="19.5" customHeight="1" x14ac:dyDescent="0.25">
      <c r="A2399" s="32">
        <f t="shared" si="182"/>
        <v>2026</v>
      </c>
      <c r="B2399" s="32">
        <f t="shared" si="183"/>
        <v>1</v>
      </c>
      <c r="C2399" s="25">
        <v>46045</v>
      </c>
      <c r="D2399" s="57">
        <f t="shared" ca="1" si="180"/>
        <v>46097</v>
      </c>
      <c r="E2399" s="57" t="str">
        <f t="shared" ca="1" si="181"/>
        <v>1-Months</v>
      </c>
      <c r="F2399" s="57" t="str">
        <f>VLOOKUP(O2399,Stock[],5,FALSE)</f>
        <v>BE</v>
      </c>
      <c r="G2399" s="33" t="s">
        <v>2782</v>
      </c>
      <c r="H2399" s="38"/>
      <c r="I2399" s="34" t="s">
        <v>180</v>
      </c>
      <c r="J2399" s="32" t="str">
        <f>VLOOKUP(I2399,Customers[],2,FALSE)</f>
        <v>ရွှေမြင်း</v>
      </c>
      <c r="K2399" s="32" t="str">
        <f>VLOOKUP(I2399,Customers[],4,FALSE)</f>
        <v>Meiktila</v>
      </c>
      <c r="L2399" s="32" t="str">
        <f>VLOOKUP(Table85[[#This Row],[CustomerID]],Table!H:K,3,0)</f>
        <v>မိတ္ထီလာ</v>
      </c>
      <c r="M2399" s="32" t="str">
        <f>VLOOKUP(I2399,Customers[],5,FALSE)</f>
        <v>WholeSales/Contract</v>
      </c>
      <c r="N2399" s="105" t="s">
        <v>10</v>
      </c>
      <c r="O2399" s="37" t="s">
        <v>220</v>
      </c>
      <c r="P2399" s="32" t="str">
        <f>VLOOKUP(O2399,Stock[],2,FALSE)</f>
        <v>မြန်မာရှောက်ပျား</v>
      </c>
      <c r="Q2399" s="35">
        <f>VLOOKUP(O2399,Stock[],3,FALSE)</f>
        <v>0.64</v>
      </c>
      <c r="R2399" s="35">
        <f>VLOOKUP(O2399,Stock[],4,FALSE)</f>
        <v>14</v>
      </c>
      <c r="S2399" s="37"/>
      <c r="T2399" s="35">
        <f>(DailySales!$S2399/DailySales!$R2399)+DailySales!$U2399</f>
        <v>30</v>
      </c>
      <c r="U2399" s="37">
        <v>30</v>
      </c>
      <c r="V2399" s="36">
        <f>+DailySales!$T2399*DailySales!$R2399</f>
        <v>420</v>
      </c>
      <c r="W2399" s="36">
        <f>+DailySales!$V2399*DailySales!$Q2399</f>
        <v>268.8</v>
      </c>
      <c r="X2399" s="36">
        <f>VLOOKUP(O2399,Stock[],6,FALSE)</f>
        <v>1370</v>
      </c>
      <c r="Y2399" s="36">
        <f>+DailySales!$V2399*DailySales!$X2399</f>
        <v>575400</v>
      </c>
      <c r="Z2399" s="37"/>
      <c r="AA2399" s="37"/>
      <c r="AB2399" s="37"/>
      <c r="AC2399" s="37"/>
      <c r="AD2399" s="37"/>
      <c r="AE2399" s="77"/>
      <c r="AF2399" s="87"/>
      <c r="AG2399" s="39"/>
      <c r="AH2399" s="38">
        <v>46072</v>
      </c>
      <c r="AI2399" s="39">
        <v>575400</v>
      </c>
      <c r="AJ2399" s="87"/>
      <c r="AK2399" s="39"/>
      <c r="AL2399" s="34"/>
      <c r="AM2399" s="39"/>
      <c r="AN239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00" spans="1:40" ht="19.5" customHeight="1" x14ac:dyDescent="0.25">
      <c r="A2400" s="32">
        <f t="shared" si="182"/>
        <v>2026</v>
      </c>
      <c r="B2400" s="32">
        <f t="shared" si="183"/>
        <v>1</v>
      </c>
      <c r="C2400" s="25">
        <v>46045</v>
      </c>
      <c r="D2400" s="57">
        <f t="shared" ca="1" si="180"/>
        <v>46097</v>
      </c>
      <c r="E2400" s="57" t="str">
        <f t="shared" ca="1" si="181"/>
        <v>1-Months</v>
      </c>
      <c r="F2400" s="57" t="str">
        <f>VLOOKUP(O2400,Stock[],5,FALSE)</f>
        <v>BE</v>
      </c>
      <c r="G2400" s="33" t="s">
        <v>2783</v>
      </c>
      <c r="H2400" s="38"/>
      <c r="I2400" s="34" t="s">
        <v>180</v>
      </c>
      <c r="J2400" s="32" t="str">
        <f>VLOOKUP(I2400,Customers[],2,FALSE)</f>
        <v>ရွှေမြင်း</v>
      </c>
      <c r="K2400" s="32" t="str">
        <f>VLOOKUP(I2400,Customers[],4,FALSE)</f>
        <v>Meiktila</v>
      </c>
      <c r="L2400" s="32" t="str">
        <f>VLOOKUP(Table85[[#This Row],[CustomerID]],Table!H:K,3,0)</f>
        <v>မိတ္ထီလာ</v>
      </c>
      <c r="M2400" s="32" t="str">
        <f>VLOOKUP(I2400,Customers[],5,FALSE)</f>
        <v>WholeSales/Contract</v>
      </c>
      <c r="N2400" s="105" t="s">
        <v>10</v>
      </c>
      <c r="O2400" s="37" t="s">
        <v>240</v>
      </c>
      <c r="P2400" s="32" t="str">
        <f>VLOOKUP(O2400,Stock[],2,FALSE)</f>
        <v>သံပုရာအရက်</v>
      </c>
      <c r="Q2400" s="35">
        <f>VLOOKUP(O2400,Stock[],3,FALSE)</f>
        <v>0.64</v>
      </c>
      <c r="R2400" s="35">
        <f>VLOOKUP(O2400,Stock[],4,FALSE)</f>
        <v>14</v>
      </c>
      <c r="S2400" s="37"/>
      <c r="T2400" s="35">
        <f>(DailySales!$S2400/DailySales!$R2400)+DailySales!$U2400</f>
        <v>10</v>
      </c>
      <c r="U2400" s="37">
        <v>10</v>
      </c>
      <c r="V2400" s="36">
        <f>+DailySales!$T2400*DailySales!$R2400</f>
        <v>140</v>
      </c>
      <c r="W2400" s="36">
        <f>+DailySales!$V2400*DailySales!$Q2400</f>
        <v>89.600000000000009</v>
      </c>
      <c r="X2400" s="36">
        <f>VLOOKUP(O2400,Stock[],6,FALSE)</f>
        <v>1330</v>
      </c>
      <c r="Y2400" s="36">
        <f>+DailySales!$V2400*DailySales!$X2400</f>
        <v>186200</v>
      </c>
      <c r="Z2400" s="37"/>
      <c r="AA2400" s="37"/>
      <c r="AB2400" s="37"/>
      <c r="AC2400" s="37"/>
      <c r="AD2400" s="37"/>
      <c r="AE2400" s="77"/>
      <c r="AF2400" s="87"/>
      <c r="AG2400" s="39"/>
      <c r="AH2400" s="38">
        <v>46072</v>
      </c>
      <c r="AI2400" s="39">
        <v>186200</v>
      </c>
      <c r="AJ2400" s="87"/>
      <c r="AK2400" s="39"/>
      <c r="AL2400" s="34"/>
      <c r="AM2400" s="39"/>
      <c r="AN240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01" spans="1:40" ht="19.5" customHeight="1" x14ac:dyDescent="0.25">
      <c r="A2401" s="32">
        <f t="shared" si="182"/>
        <v>2026</v>
      </c>
      <c r="B2401" s="32">
        <f t="shared" si="183"/>
        <v>1</v>
      </c>
      <c r="C2401" s="25">
        <v>46045</v>
      </c>
      <c r="D2401" s="57">
        <f t="shared" ca="1" si="180"/>
        <v>46097</v>
      </c>
      <c r="E2401" s="57" t="str">
        <f t="shared" ca="1" si="181"/>
        <v>1-Months</v>
      </c>
      <c r="F2401" s="57" t="str">
        <f>VLOOKUP(O2401,Stock[],5,FALSE)</f>
        <v>BE</v>
      </c>
      <c r="G2401" s="33" t="s">
        <v>2783</v>
      </c>
      <c r="H2401" s="38"/>
      <c r="I2401" s="34" t="s">
        <v>180</v>
      </c>
      <c r="J2401" s="32" t="str">
        <f>VLOOKUP(I2401,Customers[],2,FALSE)</f>
        <v>ရွှေမြင်း</v>
      </c>
      <c r="K2401" s="32" t="str">
        <f>VLOOKUP(I2401,Customers[],4,FALSE)</f>
        <v>Meiktila</v>
      </c>
      <c r="L2401" s="32" t="str">
        <f>VLOOKUP(Table85[[#This Row],[CustomerID]],Table!H:K,3,0)</f>
        <v>မိတ္ထီလာ</v>
      </c>
      <c r="M2401" s="32" t="str">
        <f>VLOOKUP(I2401,Customers[],5,FALSE)</f>
        <v>WholeSales/Contract</v>
      </c>
      <c r="N2401" s="105" t="s">
        <v>10</v>
      </c>
      <c r="O2401" s="37" t="s">
        <v>217</v>
      </c>
      <c r="P2401" s="32" t="str">
        <f>VLOOKUP(O2401,Stock[],2,FALSE)</f>
        <v>လိမ္မော်ဖြူ</v>
      </c>
      <c r="Q2401" s="35">
        <f>VLOOKUP(O2401,Stock[],3,FALSE)</f>
        <v>0.64</v>
      </c>
      <c r="R2401" s="35">
        <f>VLOOKUP(O2401,Stock[],4,FALSE)</f>
        <v>24</v>
      </c>
      <c r="S2401" s="37"/>
      <c r="T2401" s="35">
        <f>(DailySales!$S2401/DailySales!$R2401)+DailySales!$U2401</f>
        <v>30</v>
      </c>
      <c r="U2401" s="37">
        <v>30</v>
      </c>
      <c r="V2401" s="36">
        <f>+DailySales!$T2401*DailySales!$R2401</f>
        <v>720</v>
      </c>
      <c r="W2401" s="36">
        <f>+DailySales!$V2401*DailySales!$Q2401</f>
        <v>460.8</v>
      </c>
      <c r="X2401" s="36">
        <f>VLOOKUP(O2401,Stock[],6,FALSE)</f>
        <v>1330</v>
      </c>
      <c r="Y2401" s="36">
        <f>+DailySales!$V2401*DailySales!$X2401</f>
        <v>957600</v>
      </c>
      <c r="Z2401" s="37"/>
      <c r="AA2401" s="37"/>
      <c r="AB2401" s="37"/>
      <c r="AC2401" s="37"/>
      <c r="AD2401" s="37"/>
      <c r="AE2401" s="77"/>
      <c r="AF2401" s="87"/>
      <c r="AG2401" s="39"/>
      <c r="AH2401" s="38">
        <v>46072</v>
      </c>
      <c r="AI2401" s="39">
        <v>957600</v>
      </c>
      <c r="AJ2401" s="87"/>
      <c r="AK2401" s="39"/>
      <c r="AL2401" s="34"/>
      <c r="AM2401" s="39"/>
      <c r="AN240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02" spans="1:40" ht="19.5" customHeight="1" x14ac:dyDescent="0.25">
      <c r="A2402" s="32">
        <f t="shared" si="182"/>
        <v>2026</v>
      </c>
      <c r="B2402" s="32">
        <f t="shared" si="183"/>
        <v>1</v>
      </c>
      <c r="C2402" s="25">
        <v>46045</v>
      </c>
      <c r="D2402" s="57">
        <f t="shared" ca="1" si="180"/>
        <v>46097</v>
      </c>
      <c r="E2402" s="57" t="str">
        <f t="shared" ca="1" si="181"/>
        <v>1-Months</v>
      </c>
      <c r="F2402" s="57" t="str">
        <f>VLOOKUP(O2402,Stock[],5,FALSE)</f>
        <v>BE</v>
      </c>
      <c r="G2402" s="33" t="s">
        <v>2783</v>
      </c>
      <c r="H2402" s="38"/>
      <c r="I2402" s="34" t="s">
        <v>180</v>
      </c>
      <c r="J2402" s="32" t="str">
        <f>VLOOKUP(I2402,Customers[],2,FALSE)</f>
        <v>ရွှေမြင်း</v>
      </c>
      <c r="K2402" s="32" t="str">
        <f>VLOOKUP(I2402,Customers[],4,FALSE)</f>
        <v>Meiktila</v>
      </c>
      <c r="L2402" s="32" t="str">
        <f>VLOOKUP(Table85[[#This Row],[CustomerID]],Table!H:K,3,0)</f>
        <v>မိတ္ထီလာ</v>
      </c>
      <c r="M2402" s="32" t="str">
        <f>VLOOKUP(I2402,Customers[],5,FALSE)</f>
        <v>WholeSales/Contract</v>
      </c>
      <c r="N2402" s="105" t="s">
        <v>10</v>
      </c>
      <c r="O2402" s="37" t="s">
        <v>214</v>
      </c>
      <c r="P2402" s="32" t="str">
        <f>VLOOKUP(O2402,Stock[],2,FALSE)</f>
        <v>ကောင်းကြည်</v>
      </c>
      <c r="Q2402" s="35">
        <f>VLOOKUP(O2402,Stock[],3,FALSE)</f>
        <v>0.64</v>
      </c>
      <c r="R2402" s="35">
        <f>VLOOKUP(O2402,Stock[],4,FALSE)</f>
        <v>14</v>
      </c>
      <c r="S2402" s="37"/>
      <c r="T2402" s="35">
        <f>(DailySales!$S2402/DailySales!$R2402)+DailySales!$U2402</f>
        <v>20</v>
      </c>
      <c r="U2402" s="37">
        <v>20</v>
      </c>
      <c r="V2402" s="36">
        <f>+DailySales!$T2402*DailySales!$R2402</f>
        <v>280</v>
      </c>
      <c r="W2402" s="36">
        <f>+DailySales!$V2402*DailySales!$Q2402</f>
        <v>179.20000000000002</v>
      </c>
      <c r="X2402" s="36">
        <f>VLOOKUP(O2402,Stock[],6,FALSE)</f>
        <v>1330</v>
      </c>
      <c r="Y2402" s="36">
        <f>+DailySales!$V2402*DailySales!$X2402</f>
        <v>372400</v>
      </c>
      <c r="Z2402" s="37"/>
      <c r="AA2402" s="37"/>
      <c r="AB2402" s="37"/>
      <c r="AC2402" s="37"/>
      <c r="AD2402" s="37"/>
      <c r="AE2402" s="77"/>
      <c r="AF2402" s="87"/>
      <c r="AG2402" s="39"/>
      <c r="AH2402" s="38">
        <v>46072</v>
      </c>
      <c r="AI2402" s="39">
        <v>372400</v>
      </c>
      <c r="AJ2402" s="87"/>
      <c r="AK2402" s="39"/>
      <c r="AL2402" s="34"/>
      <c r="AM2402" s="39"/>
      <c r="AN240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03" spans="1:40" ht="19.5" customHeight="1" x14ac:dyDescent="0.25">
      <c r="A2403" s="32">
        <f t="shared" si="182"/>
        <v>2026</v>
      </c>
      <c r="B2403" s="32">
        <f t="shared" si="183"/>
        <v>1</v>
      </c>
      <c r="C2403" s="25">
        <v>46045</v>
      </c>
      <c r="D2403" s="57">
        <f t="shared" ca="1" si="180"/>
        <v>46097</v>
      </c>
      <c r="E2403" s="57" t="str">
        <f t="shared" ca="1" si="181"/>
        <v>1-Months</v>
      </c>
      <c r="F2403" s="57" t="str">
        <f>VLOOKUP(O2403,Stock[],5,FALSE)</f>
        <v>BE</v>
      </c>
      <c r="G2403" s="33" t="s">
        <v>2784</v>
      </c>
      <c r="H2403" s="38"/>
      <c r="I2403" s="34" t="s">
        <v>181</v>
      </c>
      <c r="J2403" s="32" t="str">
        <f>VLOOKUP(I2403,Customers[],2,FALSE)</f>
        <v>ရွှေမြင်း(ရွှေခြင်္သေ့)</v>
      </c>
      <c r="K2403" s="32" t="str">
        <f>VLOOKUP(I2403,Customers[],4,FALSE)</f>
        <v>Meiktila</v>
      </c>
      <c r="L2403" s="32" t="str">
        <f>VLOOKUP(Table85[[#This Row],[CustomerID]],Table!H:K,3,0)</f>
        <v>မိတ္ထီလာ</v>
      </c>
      <c r="M2403" s="32" t="str">
        <f>VLOOKUP(I2403,Customers[],5,FALSE)</f>
        <v>WholeSales/Contract</v>
      </c>
      <c r="N2403" s="105" t="s">
        <v>10</v>
      </c>
      <c r="O2403" s="37" t="s">
        <v>240</v>
      </c>
      <c r="P2403" s="32" t="str">
        <f>VLOOKUP(O2403,Stock[],2,FALSE)</f>
        <v>သံပုရာအရက်</v>
      </c>
      <c r="Q2403" s="35">
        <f>VLOOKUP(O2403,Stock[],3,FALSE)</f>
        <v>0.64</v>
      </c>
      <c r="R2403" s="35">
        <f>VLOOKUP(O2403,Stock[],4,FALSE)</f>
        <v>14</v>
      </c>
      <c r="S2403" s="37"/>
      <c r="T2403" s="35">
        <f>(DailySales!$S2403/DailySales!$R2403)+DailySales!$U2403</f>
        <v>5</v>
      </c>
      <c r="U2403" s="37">
        <v>5</v>
      </c>
      <c r="V2403" s="36">
        <f>+DailySales!$T2403*DailySales!$R2403</f>
        <v>70</v>
      </c>
      <c r="W2403" s="36">
        <f>+DailySales!$V2403*DailySales!$Q2403</f>
        <v>44.800000000000004</v>
      </c>
      <c r="X2403" s="36">
        <f>VLOOKUP(O2403,Stock[],6,FALSE)</f>
        <v>1330</v>
      </c>
      <c r="Y2403" s="36">
        <f>+DailySales!$V2403*DailySales!$X2403</f>
        <v>93100</v>
      </c>
      <c r="Z2403" s="37"/>
      <c r="AA2403" s="37"/>
      <c r="AB2403" s="37"/>
      <c r="AC2403" s="37"/>
      <c r="AD2403" s="37"/>
      <c r="AE2403" s="77"/>
      <c r="AF2403" s="87"/>
      <c r="AG2403" s="39"/>
      <c r="AH2403" s="38">
        <v>46072</v>
      </c>
      <c r="AI2403" s="39">
        <v>93100</v>
      </c>
      <c r="AJ2403" s="87"/>
      <c r="AK2403" s="39"/>
      <c r="AL2403" s="34"/>
      <c r="AM2403" s="39"/>
      <c r="AN240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04" spans="1:40" ht="19.5" customHeight="1" x14ac:dyDescent="0.25">
      <c r="A2404" s="32">
        <f t="shared" si="182"/>
        <v>2026</v>
      </c>
      <c r="B2404" s="32">
        <f t="shared" si="183"/>
        <v>1</v>
      </c>
      <c r="C2404" s="25">
        <v>46045</v>
      </c>
      <c r="D2404" s="57">
        <f t="shared" ca="1" si="180"/>
        <v>46097</v>
      </c>
      <c r="E2404" s="57" t="str">
        <f t="shared" ca="1" si="181"/>
        <v>1-Months</v>
      </c>
      <c r="F2404" s="57" t="str">
        <f>VLOOKUP(O2404,Stock[],5,FALSE)</f>
        <v>BE</v>
      </c>
      <c r="G2404" s="33" t="s">
        <v>2784</v>
      </c>
      <c r="H2404" s="38"/>
      <c r="I2404" s="34" t="s">
        <v>181</v>
      </c>
      <c r="J2404" s="32" t="str">
        <f>VLOOKUP(I2404,Customers[],2,FALSE)</f>
        <v>ရွှေမြင်း(ရွှေခြင်္သေ့)</v>
      </c>
      <c r="K2404" s="32" t="str">
        <f>VLOOKUP(I2404,Customers[],4,FALSE)</f>
        <v>Meiktila</v>
      </c>
      <c r="L2404" s="32" t="str">
        <f>VLOOKUP(Table85[[#This Row],[CustomerID]],Table!H:K,3,0)</f>
        <v>မိတ္ထီလာ</v>
      </c>
      <c r="M2404" s="32" t="str">
        <f>VLOOKUP(I2404,Customers[],5,FALSE)</f>
        <v>WholeSales/Contract</v>
      </c>
      <c r="N2404" s="105" t="s">
        <v>10</v>
      </c>
      <c r="O2404" s="37" t="s">
        <v>217</v>
      </c>
      <c r="P2404" s="32" t="str">
        <f>VLOOKUP(O2404,Stock[],2,FALSE)</f>
        <v>လိမ္မော်ဖြူ</v>
      </c>
      <c r="Q2404" s="35">
        <f>VLOOKUP(O2404,Stock[],3,FALSE)</f>
        <v>0.64</v>
      </c>
      <c r="R2404" s="35">
        <f>VLOOKUP(O2404,Stock[],4,FALSE)</f>
        <v>24</v>
      </c>
      <c r="S2404" s="37"/>
      <c r="T2404" s="35">
        <f>(DailySales!$S2404/DailySales!$R2404)+DailySales!$U2404</f>
        <v>20</v>
      </c>
      <c r="U2404" s="37">
        <v>20</v>
      </c>
      <c r="V2404" s="36">
        <f>+DailySales!$T2404*DailySales!$R2404</f>
        <v>480</v>
      </c>
      <c r="W2404" s="36">
        <f>+DailySales!$V2404*DailySales!$Q2404</f>
        <v>307.2</v>
      </c>
      <c r="X2404" s="36">
        <f>VLOOKUP(O2404,Stock[],6,FALSE)</f>
        <v>1330</v>
      </c>
      <c r="Y2404" s="36">
        <f>+DailySales!$V2404*DailySales!$X2404</f>
        <v>638400</v>
      </c>
      <c r="Z2404" s="37"/>
      <c r="AA2404" s="37"/>
      <c r="AB2404" s="37"/>
      <c r="AC2404" s="37"/>
      <c r="AD2404" s="37"/>
      <c r="AE2404" s="77"/>
      <c r="AF2404" s="87"/>
      <c r="AG2404" s="39"/>
      <c r="AH2404" s="38">
        <v>46072</v>
      </c>
      <c r="AI2404" s="39">
        <v>638400</v>
      </c>
      <c r="AJ2404" s="87"/>
      <c r="AK2404" s="39"/>
      <c r="AL2404" s="34"/>
      <c r="AM2404" s="39"/>
      <c r="AN240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05" spans="1:40" ht="19.5" customHeight="1" x14ac:dyDescent="0.25">
      <c r="A2405" s="32">
        <f t="shared" si="182"/>
        <v>2026</v>
      </c>
      <c r="B2405" s="32">
        <f t="shared" si="183"/>
        <v>1</v>
      </c>
      <c r="C2405" s="25">
        <v>46045</v>
      </c>
      <c r="D2405" s="57">
        <f t="shared" ca="1" si="180"/>
        <v>46097</v>
      </c>
      <c r="E2405" s="57" t="str">
        <f t="shared" ca="1" si="181"/>
        <v>1-Months</v>
      </c>
      <c r="F2405" s="57" t="str">
        <f>VLOOKUP(O2405,Stock[],5,FALSE)</f>
        <v>BE</v>
      </c>
      <c r="G2405" s="33" t="s">
        <v>2784</v>
      </c>
      <c r="H2405" s="38"/>
      <c r="I2405" s="34" t="s">
        <v>181</v>
      </c>
      <c r="J2405" s="32" t="str">
        <f>VLOOKUP(I2405,Customers[],2,FALSE)</f>
        <v>ရွှေမြင်း(ရွှေခြင်္သေ့)</v>
      </c>
      <c r="K2405" s="32" t="str">
        <f>VLOOKUP(I2405,Customers[],4,FALSE)</f>
        <v>Meiktila</v>
      </c>
      <c r="L2405" s="32" t="str">
        <f>VLOOKUP(Table85[[#This Row],[CustomerID]],Table!H:K,3,0)</f>
        <v>မိတ္ထီလာ</v>
      </c>
      <c r="M2405" s="32" t="str">
        <f>VLOOKUP(I2405,Customers[],5,FALSE)</f>
        <v>WholeSales/Contract</v>
      </c>
      <c r="N2405" s="105" t="s">
        <v>10</v>
      </c>
      <c r="O2405" s="37" t="s">
        <v>2120</v>
      </c>
      <c r="P2405" s="32" t="str">
        <f>VLOOKUP(O2405,Stock[],2,FALSE)</f>
        <v>ဇေ အရက်သန့်</v>
      </c>
      <c r="Q2405" s="35">
        <f>VLOOKUP(O2405,Stock[],3,FALSE)</f>
        <v>0.64</v>
      </c>
      <c r="R2405" s="35">
        <f>VLOOKUP(O2405,Stock[],4,FALSE)</f>
        <v>14</v>
      </c>
      <c r="S2405" s="37"/>
      <c r="T2405" s="35">
        <f>(DailySales!$S2405/DailySales!$R2405)+DailySales!$U2405</f>
        <v>35</v>
      </c>
      <c r="U2405" s="37">
        <v>35</v>
      </c>
      <c r="V2405" s="36">
        <f>+DailySales!$T2405*DailySales!$R2405</f>
        <v>490</v>
      </c>
      <c r="W2405" s="36">
        <f>+DailySales!$V2405*DailySales!$Q2405</f>
        <v>313.60000000000002</v>
      </c>
      <c r="X2405" s="36">
        <f>VLOOKUP(O2405,Stock[],6,FALSE)</f>
        <v>1380</v>
      </c>
      <c r="Y2405" s="36">
        <f>+DailySales!$V2405*DailySales!$X2405</f>
        <v>676200</v>
      </c>
      <c r="Z2405" s="37"/>
      <c r="AA2405" s="37"/>
      <c r="AB2405" s="37"/>
      <c r="AC2405" s="37"/>
      <c r="AD2405" s="37"/>
      <c r="AE2405" s="77"/>
      <c r="AF2405" s="87"/>
      <c r="AG2405" s="39"/>
      <c r="AH2405" s="38">
        <v>46072</v>
      </c>
      <c r="AI2405" s="39">
        <v>676200</v>
      </c>
      <c r="AJ2405" s="87"/>
      <c r="AK2405" s="39"/>
      <c r="AL2405" s="34"/>
      <c r="AM2405" s="39"/>
      <c r="AN240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06" spans="1:40" ht="19.5" customHeight="1" x14ac:dyDescent="0.25">
      <c r="A2406" s="32">
        <f t="shared" si="182"/>
        <v>2026</v>
      </c>
      <c r="B2406" s="32">
        <f t="shared" si="183"/>
        <v>1</v>
      </c>
      <c r="C2406" s="25">
        <v>46045</v>
      </c>
      <c r="D2406" s="57">
        <f t="shared" ca="1" si="180"/>
        <v>46097</v>
      </c>
      <c r="E2406" s="57" t="str">
        <f t="shared" ca="1" si="181"/>
        <v>1-Months</v>
      </c>
      <c r="F2406" s="57" t="str">
        <f>VLOOKUP(O2406,Stock[],5,FALSE)</f>
        <v>BE</v>
      </c>
      <c r="G2406" s="33" t="s">
        <v>2784</v>
      </c>
      <c r="H2406" s="38"/>
      <c r="I2406" s="34" t="s">
        <v>181</v>
      </c>
      <c r="J2406" s="32" t="str">
        <f>VLOOKUP(I2406,Customers[],2,FALSE)</f>
        <v>ရွှေမြင်း(ရွှေခြင်္သေ့)</v>
      </c>
      <c r="K2406" s="32" t="str">
        <f>VLOOKUP(I2406,Customers[],4,FALSE)</f>
        <v>Meiktila</v>
      </c>
      <c r="L2406" s="32" t="str">
        <f>VLOOKUP(Table85[[#This Row],[CustomerID]],Table!H:K,3,0)</f>
        <v>မိတ္ထီလာ</v>
      </c>
      <c r="M2406" s="32" t="str">
        <f>VLOOKUP(I2406,Customers[],5,FALSE)</f>
        <v>WholeSales/Contract</v>
      </c>
      <c r="N2406" s="105" t="s">
        <v>10</v>
      </c>
      <c r="O2406" s="37" t="s">
        <v>2465</v>
      </c>
      <c r="P2406" s="32" t="str">
        <f>VLOOKUP(O2406,Stock[],2,FALSE)</f>
        <v>မိုးနဲကွန်ကီး</v>
      </c>
      <c r="Q2406" s="35">
        <f>VLOOKUP(O2406,Stock[],3,FALSE)</f>
        <v>0.64</v>
      </c>
      <c r="R2406" s="35">
        <f>VLOOKUP(O2406,Stock[],4,FALSE)</f>
        <v>14</v>
      </c>
      <c r="S2406" s="37"/>
      <c r="T2406" s="35">
        <f>(DailySales!$S2406/DailySales!$R2406)+DailySales!$U2406</f>
        <v>10</v>
      </c>
      <c r="U2406" s="37">
        <v>10</v>
      </c>
      <c r="V2406" s="36">
        <f>+DailySales!$T2406*DailySales!$R2406</f>
        <v>140</v>
      </c>
      <c r="W2406" s="36">
        <f>+DailySales!$V2406*DailySales!$Q2406</f>
        <v>89.600000000000009</v>
      </c>
      <c r="X2406" s="36">
        <f>VLOOKUP(O2406,Stock[],6,FALSE)</f>
        <v>1700</v>
      </c>
      <c r="Y2406" s="36">
        <f>+DailySales!$V2406*DailySales!$X2406</f>
        <v>238000</v>
      </c>
      <c r="Z2406" s="37"/>
      <c r="AA2406" s="37"/>
      <c r="AB2406" s="37"/>
      <c r="AC2406" s="37"/>
      <c r="AD2406" s="37"/>
      <c r="AE2406" s="77"/>
      <c r="AF2406" s="87"/>
      <c r="AG2406" s="39"/>
      <c r="AH2406" s="38">
        <v>46072</v>
      </c>
      <c r="AI2406" s="39">
        <v>238000</v>
      </c>
      <c r="AJ2406" s="87"/>
      <c r="AK2406" s="39"/>
      <c r="AL2406" s="34"/>
      <c r="AM2406" s="39"/>
      <c r="AN240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07" spans="1:40" ht="19.5" customHeight="1" x14ac:dyDescent="0.25">
      <c r="A2407" s="32">
        <f t="shared" si="182"/>
        <v>2026</v>
      </c>
      <c r="B2407" s="32">
        <f t="shared" si="183"/>
        <v>1</v>
      </c>
      <c r="C2407" s="25">
        <v>46045</v>
      </c>
      <c r="D2407" s="57">
        <f t="shared" ca="1" si="180"/>
        <v>46097</v>
      </c>
      <c r="E2407" s="57" t="str">
        <f t="shared" ca="1" si="181"/>
        <v>1-Months</v>
      </c>
      <c r="F2407" s="57" t="str">
        <f>VLOOKUP(O2407,Stock[],5,FALSE)</f>
        <v>BE</v>
      </c>
      <c r="G2407" s="33" t="s">
        <v>2784</v>
      </c>
      <c r="H2407" s="38"/>
      <c r="I2407" s="34" t="s">
        <v>181</v>
      </c>
      <c r="J2407" s="32" t="str">
        <f>VLOOKUP(I2407,Customers[],2,FALSE)</f>
        <v>ရွှေမြင်း(ရွှေခြင်္သေ့)</v>
      </c>
      <c r="K2407" s="32" t="str">
        <f>VLOOKUP(I2407,Customers[],4,FALSE)</f>
        <v>Meiktila</v>
      </c>
      <c r="L2407" s="32" t="str">
        <f>VLOOKUP(Table85[[#This Row],[CustomerID]],Table!H:K,3,0)</f>
        <v>မိတ္ထီလာ</v>
      </c>
      <c r="M2407" s="32" t="str">
        <f>VLOOKUP(I2407,Customers[],5,FALSE)</f>
        <v>WholeSales/Contract</v>
      </c>
      <c r="N2407" s="105" t="s">
        <v>10</v>
      </c>
      <c r="O2407" s="37" t="s">
        <v>214</v>
      </c>
      <c r="P2407" s="32" t="str">
        <f>VLOOKUP(O2407,Stock[],2,FALSE)</f>
        <v>ကောင်းကြည်</v>
      </c>
      <c r="Q2407" s="35">
        <f>VLOOKUP(O2407,Stock[],3,FALSE)</f>
        <v>0.64</v>
      </c>
      <c r="R2407" s="35">
        <f>VLOOKUP(O2407,Stock[],4,FALSE)</f>
        <v>14</v>
      </c>
      <c r="S2407" s="37"/>
      <c r="T2407" s="35">
        <f>(DailySales!$S2407/DailySales!$R2407)+DailySales!$U2407</f>
        <v>10</v>
      </c>
      <c r="U2407" s="37">
        <v>10</v>
      </c>
      <c r="V2407" s="36">
        <f>+DailySales!$T2407*DailySales!$R2407</f>
        <v>140</v>
      </c>
      <c r="W2407" s="36">
        <f>+DailySales!$V2407*DailySales!$Q2407</f>
        <v>89.600000000000009</v>
      </c>
      <c r="X2407" s="36">
        <f>VLOOKUP(O2407,Stock[],6,FALSE)</f>
        <v>1330</v>
      </c>
      <c r="Y2407" s="36">
        <f>+DailySales!$V2407*DailySales!$X2407</f>
        <v>186200</v>
      </c>
      <c r="Z2407" s="37"/>
      <c r="AA2407" s="37"/>
      <c r="AB2407" s="37"/>
      <c r="AC2407" s="37"/>
      <c r="AD2407" s="37"/>
      <c r="AE2407" s="77"/>
      <c r="AF2407" s="87"/>
      <c r="AG2407" s="39"/>
      <c r="AH2407" s="38">
        <v>46072</v>
      </c>
      <c r="AI2407" s="39">
        <v>186200</v>
      </c>
      <c r="AJ2407" s="87"/>
      <c r="AK2407" s="39"/>
      <c r="AL2407" s="34"/>
      <c r="AM2407" s="39"/>
      <c r="AN240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08" spans="1:40" ht="19.5" customHeight="1" x14ac:dyDescent="0.25">
      <c r="A2408" s="32">
        <f t="shared" si="182"/>
        <v>2026</v>
      </c>
      <c r="B2408" s="32">
        <f t="shared" si="183"/>
        <v>1</v>
      </c>
      <c r="C2408" s="25">
        <v>46045</v>
      </c>
      <c r="D2408" s="57">
        <f t="shared" ca="1" si="180"/>
        <v>46097</v>
      </c>
      <c r="E2408" s="57" t="str">
        <f t="shared" ca="1" si="181"/>
        <v>1-Months</v>
      </c>
      <c r="F2408" s="57" t="str">
        <f>VLOOKUP(O2408,Stock[],5,FALSE)</f>
        <v>BE</v>
      </c>
      <c r="G2408" s="33" t="s">
        <v>2785</v>
      </c>
      <c r="H2408" s="38"/>
      <c r="I2408" s="34" t="s">
        <v>228</v>
      </c>
      <c r="J2408" s="32" t="str">
        <f>VLOOKUP(I2408,Customers[],2,FALSE)</f>
        <v>ဦးအေးခင်မောင်</v>
      </c>
      <c r="K2408" s="32" t="str">
        <f>VLOOKUP(I2408,Customers[],4,FALSE)</f>
        <v>Meiktila</v>
      </c>
      <c r="L2408" s="32" t="str">
        <f>VLOOKUP(Table85[[#This Row],[CustomerID]],Table!H:K,3,0)</f>
        <v>မိတ္ထီလာ</v>
      </c>
      <c r="M2408" s="32" t="str">
        <f>VLOOKUP(I2408,Customers[],5,FALSE)</f>
        <v>WholeSales</v>
      </c>
      <c r="N2408" s="105" t="s">
        <v>10</v>
      </c>
      <c r="O2408" s="37" t="s">
        <v>209</v>
      </c>
      <c r="P2408" s="32" t="str">
        <f>VLOOKUP(O2408,Stock[],2,FALSE)</f>
        <v>ဇေယျဝတီ Red</v>
      </c>
      <c r="Q2408" s="35">
        <f>VLOOKUP(O2408,Stock[],3,FALSE)</f>
        <v>0.64</v>
      </c>
      <c r="R2408" s="35">
        <f>VLOOKUP(O2408,Stock[],4,FALSE)</f>
        <v>14</v>
      </c>
      <c r="S2408" s="37"/>
      <c r="T2408" s="35">
        <f>(DailySales!$S2408/DailySales!$R2408)+DailySales!$U2408</f>
        <v>50</v>
      </c>
      <c r="U2408" s="37">
        <v>50</v>
      </c>
      <c r="V2408" s="36">
        <f>+DailySales!$T2408*DailySales!$R2408</f>
        <v>700</v>
      </c>
      <c r="W2408" s="36">
        <f>+DailySales!$V2408*DailySales!$Q2408</f>
        <v>448</v>
      </c>
      <c r="X2408" s="36">
        <f>VLOOKUP(O2408,Stock[],6,FALSE)</f>
        <v>1330</v>
      </c>
      <c r="Y2408" s="36">
        <f>+DailySales!$V2408*DailySales!$X2408</f>
        <v>931000</v>
      </c>
      <c r="Z2408" s="37"/>
      <c r="AA2408" s="37"/>
      <c r="AB2408" s="37"/>
      <c r="AC2408" s="37"/>
      <c r="AD2408" s="37"/>
      <c r="AE2408" s="77"/>
      <c r="AF2408" s="87"/>
      <c r="AG2408" s="39"/>
      <c r="AH2408" s="87"/>
      <c r="AI2408" s="39"/>
      <c r="AJ2408" s="110">
        <v>46046</v>
      </c>
      <c r="AK2408" s="39">
        <v>931000</v>
      </c>
      <c r="AL2408" s="34"/>
      <c r="AM2408" s="39"/>
      <c r="AN240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09" spans="1:40" ht="19.5" customHeight="1" x14ac:dyDescent="0.25">
      <c r="A2409" s="32">
        <f t="shared" si="182"/>
        <v>2026</v>
      </c>
      <c r="B2409" s="32">
        <f t="shared" si="183"/>
        <v>1</v>
      </c>
      <c r="C2409" s="25">
        <v>46045</v>
      </c>
      <c r="D2409" s="57">
        <f t="shared" ca="1" si="180"/>
        <v>46097</v>
      </c>
      <c r="E2409" s="57" t="str">
        <f t="shared" ca="1" si="181"/>
        <v>1-Months</v>
      </c>
      <c r="F2409" s="57" t="str">
        <f>VLOOKUP(O2409,Stock[],5,FALSE)</f>
        <v>BE</v>
      </c>
      <c r="G2409" s="33" t="s">
        <v>2785</v>
      </c>
      <c r="H2409" s="38"/>
      <c r="I2409" s="34" t="s">
        <v>228</v>
      </c>
      <c r="J2409" s="32" t="str">
        <f>VLOOKUP(I2409,Customers[],2,FALSE)</f>
        <v>ဦးအေးခင်မောင်</v>
      </c>
      <c r="K2409" s="32" t="str">
        <f>VLOOKUP(I2409,Customers[],4,FALSE)</f>
        <v>Meiktila</v>
      </c>
      <c r="L2409" s="32" t="str">
        <f>VLOOKUP(Table85[[#This Row],[CustomerID]],Table!H:K,3,0)</f>
        <v>မိတ္ထီလာ</v>
      </c>
      <c r="M2409" s="32" t="str">
        <f>VLOOKUP(I2409,Customers[],5,FALSE)</f>
        <v>WholeSales</v>
      </c>
      <c r="N2409" s="105" t="s">
        <v>10</v>
      </c>
      <c r="O2409" s="37" t="s">
        <v>2465</v>
      </c>
      <c r="P2409" s="32" t="str">
        <f>VLOOKUP(O2409,Stock[],2,FALSE)</f>
        <v>မိုးနဲကွန်ကီး</v>
      </c>
      <c r="Q2409" s="35">
        <f>VLOOKUP(O2409,Stock[],3,FALSE)</f>
        <v>0.64</v>
      </c>
      <c r="R2409" s="35">
        <f>VLOOKUP(O2409,Stock[],4,FALSE)</f>
        <v>14</v>
      </c>
      <c r="S2409" s="37"/>
      <c r="T2409" s="35">
        <f>(DailySales!$S2409/DailySales!$R2409)+DailySales!$U2409</f>
        <v>50</v>
      </c>
      <c r="U2409" s="37">
        <v>50</v>
      </c>
      <c r="V2409" s="36">
        <f>+DailySales!$T2409*DailySales!$R2409</f>
        <v>700</v>
      </c>
      <c r="W2409" s="36">
        <f>+DailySales!$V2409*DailySales!$Q2409</f>
        <v>448</v>
      </c>
      <c r="X2409" s="36">
        <f>VLOOKUP(O2409,Stock[],6,FALSE)</f>
        <v>1700</v>
      </c>
      <c r="Y2409" s="36">
        <f>+DailySales!$V2409*DailySales!$X2409</f>
        <v>1190000</v>
      </c>
      <c r="Z2409" s="37"/>
      <c r="AA2409" s="37"/>
      <c r="AB2409" s="37"/>
      <c r="AC2409" s="37">
        <v>8820</v>
      </c>
      <c r="AD2409" s="37"/>
      <c r="AE2409" s="77"/>
      <c r="AF2409" s="87"/>
      <c r="AG2409" s="39"/>
      <c r="AH2409" s="87"/>
      <c r="AI2409" s="39"/>
      <c r="AJ2409" s="110">
        <v>46046</v>
      </c>
      <c r="AK2409" s="39">
        <v>1181180</v>
      </c>
      <c r="AL2409" s="34"/>
      <c r="AM2409" s="39"/>
      <c r="AN240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10" spans="1:40" ht="19.5" customHeight="1" x14ac:dyDescent="0.25">
      <c r="A2410" s="32">
        <f t="shared" si="182"/>
        <v>2026</v>
      </c>
      <c r="B2410" s="32">
        <f t="shared" si="183"/>
        <v>1</v>
      </c>
      <c r="C2410" s="25">
        <v>46045</v>
      </c>
      <c r="D2410" s="57">
        <f t="shared" ca="1" si="180"/>
        <v>46097</v>
      </c>
      <c r="E2410" s="57" t="str">
        <f t="shared" ca="1" si="181"/>
        <v>1-Months</v>
      </c>
      <c r="F2410" s="57" t="str">
        <f>VLOOKUP(O2410,Stock[],5,FALSE)</f>
        <v>BE</v>
      </c>
      <c r="G2410" s="33" t="s">
        <v>2787</v>
      </c>
      <c r="H2410" s="38"/>
      <c r="I2410" s="34" t="s">
        <v>180</v>
      </c>
      <c r="J2410" s="32" t="str">
        <f>VLOOKUP(I2410,Customers[],2,FALSE)</f>
        <v>ရွှေမြင်း</v>
      </c>
      <c r="K2410" s="32" t="str">
        <f>VLOOKUP(I2410,Customers[],4,FALSE)</f>
        <v>Meiktila</v>
      </c>
      <c r="L2410" s="32" t="str">
        <f>VLOOKUP(Table85[[#This Row],[CustomerID]],Table!H:K,3,0)</f>
        <v>မိတ္ထီလာ</v>
      </c>
      <c r="M2410" s="32" t="str">
        <f>VLOOKUP(I2410,Customers[],5,FALSE)</f>
        <v>WholeSales/Contract</v>
      </c>
      <c r="N2410" s="105" t="s">
        <v>10</v>
      </c>
      <c r="O2410" s="37" t="s">
        <v>220</v>
      </c>
      <c r="P2410" s="32" t="str">
        <f>VLOOKUP(O2410,Stock[],2,FALSE)</f>
        <v>မြန်မာရှောက်ပျား</v>
      </c>
      <c r="Q2410" s="35">
        <f>VLOOKUP(O2410,Stock[],3,FALSE)</f>
        <v>0.64</v>
      </c>
      <c r="R2410" s="35">
        <f>VLOOKUP(O2410,Stock[],4,FALSE)</f>
        <v>14</v>
      </c>
      <c r="S2410" s="37"/>
      <c r="T2410" s="35">
        <f>(DailySales!$S2410/DailySales!$R2410)+DailySales!$U2410</f>
        <v>30</v>
      </c>
      <c r="U2410" s="37">
        <v>30</v>
      </c>
      <c r="V2410" s="36">
        <f>+DailySales!$T2410*DailySales!$R2410</f>
        <v>420</v>
      </c>
      <c r="W2410" s="36">
        <f>+DailySales!$V2410*DailySales!$Q2410</f>
        <v>268.8</v>
      </c>
      <c r="X2410" s="36">
        <f>VLOOKUP(O2410,Stock[],6,FALSE)</f>
        <v>1370</v>
      </c>
      <c r="Y2410" s="36">
        <f>+DailySales!$V2410*DailySales!$X2410</f>
        <v>575400</v>
      </c>
      <c r="Z2410" s="37"/>
      <c r="AA2410" s="37"/>
      <c r="AB2410" s="37"/>
      <c r="AC2410" s="37"/>
      <c r="AD2410" s="37"/>
      <c r="AE2410" s="77"/>
      <c r="AF2410" s="87"/>
      <c r="AG2410" s="39"/>
      <c r="AH2410" s="38">
        <v>46072</v>
      </c>
      <c r="AI2410" s="39">
        <v>575400</v>
      </c>
      <c r="AJ2410" s="87"/>
      <c r="AK2410" s="39"/>
      <c r="AL2410" s="34"/>
      <c r="AM2410" s="39"/>
      <c r="AN241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11" spans="1:40" ht="19.5" customHeight="1" x14ac:dyDescent="0.25">
      <c r="A2411" s="32">
        <f t="shared" si="182"/>
        <v>2026</v>
      </c>
      <c r="B2411" s="32">
        <f t="shared" si="183"/>
        <v>1</v>
      </c>
      <c r="C2411" s="25">
        <v>46045</v>
      </c>
      <c r="D2411" s="57">
        <f t="shared" ca="1" si="180"/>
        <v>46097</v>
      </c>
      <c r="E2411" s="57" t="str">
        <f t="shared" ca="1" si="181"/>
        <v>1-Months</v>
      </c>
      <c r="F2411" s="57" t="str">
        <f>VLOOKUP(O2411,Stock[],5,FALSE)</f>
        <v>BE</v>
      </c>
      <c r="G2411" s="33" t="s">
        <v>2787</v>
      </c>
      <c r="H2411" s="38"/>
      <c r="I2411" s="34" t="s">
        <v>180</v>
      </c>
      <c r="J2411" s="32" t="str">
        <f>VLOOKUP(I2411,Customers[],2,FALSE)</f>
        <v>ရွှေမြင်း</v>
      </c>
      <c r="K2411" s="32" t="str">
        <f>VLOOKUP(I2411,Customers[],4,FALSE)</f>
        <v>Meiktila</v>
      </c>
      <c r="L2411" s="32" t="str">
        <f>VLOOKUP(Table85[[#This Row],[CustomerID]],Table!H:K,3,0)</f>
        <v>မိတ္ထီလာ</v>
      </c>
      <c r="M2411" s="32" t="str">
        <f>VLOOKUP(I2411,Customers[],5,FALSE)</f>
        <v>WholeSales/Contract</v>
      </c>
      <c r="N2411" s="105" t="s">
        <v>10</v>
      </c>
      <c r="O2411" s="37" t="s">
        <v>217</v>
      </c>
      <c r="P2411" s="32" t="str">
        <f>VLOOKUP(O2411,Stock[],2,FALSE)</f>
        <v>လိမ္မော်ဖြူ</v>
      </c>
      <c r="Q2411" s="35">
        <f>VLOOKUP(O2411,Stock[],3,FALSE)</f>
        <v>0.64</v>
      </c>
      <c r="R2411" s="35">
        <f>VLOOKUP(O2411,Stock[],4,FALSE)</f>
        <v>24</v>
      </c>
      <c r="S2411" s="37"/>
      <c r="T2411" s="35">
        <f>(DailySales!$S2411/DailySales!$R2411)+DailySales!$U2411</f>
        <v>70</v>
      </c>
      <c r="U2411" s="37">
        <v>70</v>
      </c>
      <c r="V2411" s="36">
        <f>+DailySales!$T2411*DailySales!$R2411</f>
        <v>1680</v>
      </c>
      <c r="W2411" s="36">
        <f>+DailySales!$V2411*DailySales!$Q2411</f>
        <v>1075.2</v>
      </c>
      <c r="X2411" s="36">
        <f>VLOOKUP(O2411,Stock[],6,FALSE)</f>
        <v>1330</v>
      </c>
      <c r="Y2411" s="36">
        <f>+DailySales!$V2411*DailySales!$X2411</f>
        <v>2234400</v>
      </c>
      <c r="Z2411" s="37"/>
      <c r="AA2411" s="37"/>
      <c r="AB2411" s="37"/>
      <c r="AC2411" s="37"/>
      <c r="AD2411" s="37"/>
      <c r="AE2411" s="77"/>
      <c r="AF2411" s="87"/>
      <c r="AG2411" s="39"/>
      <c r="AH2411" s="38">
        <v>46072</v>
      </c>
      <c r="AI2411" s="39">
        <v>2234400</v>
      </c>
      <c r="AJ2411" s="87"/>
      <c r="AK2411" s="39"/>
      <c r="AL2411" s="34"/>
      <c r="AM2411" s="39"/>
      <c r="AN241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12" spans="1:40" ht="19.5" customHeight="1" x14ac:dyDescent="0.25">
      <c r="A2412" s="32">
        <f t="shared" si="182"/>
        <v>2026</v>
      </c>
      <c r="B2412" s="32">
        <f t="shared" si="183"/>
        <v>1</v>
      </c>
      <c r="C2412" s="25">
        <v>46045</v>
      </c>
      <c r="D2412" s="57">
        <f t="shared" ca="1" si="180"/>
        <v>46097</v>
      </c>
      <c r="E2412" s="57" t="str">
        <f t="shared" ca="1" si="181"/>
        <v>1-Months</v>
      </c>
      <c r="F2412" s="57" t="str">
        <f>VLOOKUP(O2412,Stock[],5,FALSE)</f>
        <v>BE</v>
      </c>
      <c r="G2412" s="33" t="s">
        <v>2787</v>
      </c>
      <c r="H2412" s="38"/>
      <c r="I2412" s="34" t="s">
        <v>180</v>
      </c>
      <c r="J2412" s="32" t="str">
        <f>VLOOKUP(I2412,Customers[],2,FALSE)</f>
        <v>ရွှေမြင်း</v>
      </c>
      <c r="K2412" s="32" t="str">
        <f>VLOOKUP(I2412,Customers[],4,FALSE)</f>
        <v>Meiktila</v>
      </c>
      <c r="L2412" s="32" t="str">
        <f>VLOOKUP(Table85[[#This Row],[CustomerID]],Table!H:K,3,0)</f>
        <v>မိတ္ထီလာ</v>
      </c>
      <c r="M2412" s="32" t="str">
        <f>VLOOKUP(I2412,Customers[],5,FALSE)</f>
        <v>WholeSales/Contract</v>
      </c>
      <c r="N2412" s="105" t="s">
        <v>10</v>
      </c>
      <c r="O2412" s="37" t="s">
        <v>2120</v>
      </c>
      <c r="P2412" s="32" t="str">
        <f>VLOOKUP(O2412,Stock[],2,FALSE)</f>
        <v>ဇေ အရက်သန့်</v>
      </c>
      <c r="Q2412" s="35">
        <f>VLOOKUP(O2412,Stock[],3,FALSE)</f>
        <v>0.64</v>
      </c>
      <c r="R2412" s="35">
        <f>VLOOKUP(O2412,Stock[],4,FALSE)</f>
        <v>14</v>
      </c>
      <c r="S2412" s="37"/>
      <c r="T2412" s="35">
        <f>(DailySales!$S2412/DailySales!$R2412)+DailySales!$U2412</f>
        <v>30</v>
      </c>
      <c r="U2412" s="37">
        <v>30</v>
      </c>
      <c r="V2412" s="36">
        <f>+DailySales!$T2412*DailySales!$R2412</f>
        <v>420</v>
      </c>
      <c r="W2412" s="36">
        <f>+DailySales!$V2412*DailySales!$Q2412</f>
        <v>268.8</v>
      </c>
      <c r="X2412" s="36">
        <f>VLOOKUP(O2412,Stock[],6,FALSE)</f>
        <v>1380</v>
      </c>
      <c r="Y2412" s="36">
        <f>+DailySales!$V2412*DailySales!$X2412</f>
        <v>579600</v>
      </c>
      <c r="Z2412" s="37"/>
      <c r="AA2412" s="37"/>
      <c r="AB2412" s="37"/>
      <c r="AC2412" s="37"/>
      <c r="AD2412" s="37"/>
      <c r="AE2412" s="77"/>
      <c r="AF2412" s="87"/>
      <c r="AG2412" s="39"/>
      <c r="AH2412" s="38">
        <v>46072</v>
      </c>
      <c r="AI2412" s="39">
        <v>579600</v>
      </c>
      <c r="AJ2412" s="87"/>
      <c r="AK2412" s="39"/>
      <c r="AL2412" s="34"/>
      <c r="AM2412" s="39"/>
      <c r="AN241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13" spans="1:40" ht="19.5" customHeight="1" x14ac:dyDescent="0.25">
      <c r="A2413" s="32">
        <f t="shared" si="182"/>
        <v>2026</v>
      </c>
      <c r="B2413" s="32">
        <f t="shared" si="183"/>
        <v>1</v>
      </c>
      <c r="C2413" s="25">
        <v>46045</v>
      </c>
      <c r="D2413" s="57">
        <f t="shared" ca="1" si="180"/>
        <v>46097</v>
      </c>
      <c r="E2413" s="57" t="str">
        <f t="shared" ca="1" si="181"/>
        <v>1-Months</v>
      </c>
      <c r="F2413" s="57" t="str">
        <f>VLOOKUP(O2413,Stock[],5,FALSE)</f>
        <v>BE</v>
      </c>
      <c r="G2413" s="33" t="s">
        <v>2787</v>
      </c>
      <c r="H2413" s="38"/>
      <c r="I2413" s="34" t="s">
        <v>180</v>
      </c>
      <c r="J2413" s="32" t="str">
        <f>VLOOKUP(I2413,Customers[],2,FALSE)</f>
        <v>ရွှေမြင်း</v>
      </c>
      <c r="K2413" s="32" t="str">
        <f>VLOOKUP(I2413,Customers[],4,FALSE)</f>
        <v>Meiktila</v>
      </c>
      <c r="L2413" s="32" t="str">
        <f>VLOOKUP(Table85[[#This Row],[CustomerID]],Table!H:K,3,0)</f>
        <v>မိတ္ထီလာ</v>
      </c>
      <c r="M2413" s="32" t="str">
        <f>VLOOKUP(I2413,Customers[],5,FALSE)</f>
        <v>WholeSales/Contract</v>
      </c>
      <c r="N2413" s="105" t="s">
        <v>10</v>
      </c>
      <c r="O2413" s="37" t="s">
        <v>205</v>
      </c>
      <c r="P2413" s="32" t="str">
        <f>VLOOKUP(O2413,Stock[],2,FALSE)</f>
        <v>ကောင်းကြည် ကော် 25%  (1Ltr )</v>
      </c>
      <c r="Q2413" s="35">
        <f>VLOOKUP(O2413,Stock[],3,FALSE)</f>
        <v>1</v>
      </c>
      <c r="R2413" s="35">
        <f>VLOOKUP(O2413,Stock[],4,FALSE)</f>
        <v>12</v>
      </c>
      <c r="S2413" s="37"/>
      <c r="T2413" s="35">
        <f>(DailySales!$S2413/DailySales!$R2413)+DailySales!$U2413</f>
        <v>40</v>
      </c>
      <c r="U2413" s="37">
        <v>40</v>
      </c>
      <c r="V2413" s="36">
        <f>+DailySales!$T2413*DailySales!$R2413</f>
        <v>480</v>
      </c>
      <c r="W2413" s="36">
        <f>+DailySales!$V2413*DailySales!$Q2413</f>
        <v>480</v>
      </c>
      <c r="X2413" s="36">
        <f>VLOOKUP(O2413,Stock[],6,FALSE)</f>
        <v>1530</v>
      </c>
      <c r="Y2413" s="36">
        <f>+DailySales!$V2413*DailySales!$X2413</f>
        <v>734400</v>
      </c>
      <c r="Z2413" s="37"/>
      <c r="AA2413" s="37"/>
      <c r="AB2413" s="37"/>
      <c r="AC2413" s="37"/>
      <c r="AD2413" s="37"/>
      <c r="AE2413" s="77"/>
      <c r="AF2413" s="87"/>
      <c r="AG2413" s="39"/>
      <c r="AH2413" s="38">
        <v>46072</v>
      </c>
      <c r="AI2413" s="39">
        <v>734400</v>
      </c>
      <c r="AJ2413" s="87"/>
      <c r="AK2413" s="39"/>
      <c r="AL2413" s="34"/>
      <c r="AM2413" s="39"/>
      <c r="AN241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14" spans="1:40" ht="19.5" customHeight="1" x14ac:dyDescent="0.25">
      <c r="A2414" s="32">
        <f t="shared" si="182"/>
        <v>2026</v>
      </c>
      <c r="B2414" s="32">
        <f t="shared" si="183"/>
        <v>1</v>
      </c>
      <c r="C2414" s="25">
        <v>46045</v>
      </c>
      <c r="D2414" s="57">
        <f t="shared" ca="1" si="180"/>
        <v>46097</v>
      </c>
      <c r="E2414" s="57" t="str">
        <f t="shared" ca="1" si="181"/>
        <v>1-Months</v>
      </c>
      <c r="F2414" s="57" t="str">
        <f>VLOOKUP(O2414,Stock[],5,FALSE)</f>
        <v>BE</v>
      </c>
      <c r="G2414" s="33" t="s">
        <v>2787</v>
      </c>
      <c r="H2414" s="38"/>
      <c r="I2414" s="34" t="s">
        <v>180</v>
      </c>
      <c r="J2414" s="32" t="str">
        <f>VLOOKUP(I2414,Customers[],2,FALSE)</f>
        <v>ရွှေမြင်း</v>
      </c>
      <c r="K2414" s="32" t="str">
        <f>VLOOKUP(I2414,Customers[],4,FALSE)</f>
        <v>Meiktila</v>
      </c>
      <c r="L2414" s="32" t="str">
        <f>VLOOKUP(Table85[[#This Row],[CustomerID]],Table!H:K,3,0)</f>
        <v>မိတ္ထီလာ</v>
      </c>
      <c r="M2414" s="32" t="str">
        <f>VLOOKUP(I2414,Customers[],5,FALSE)</f>
        <v>WholeSales/Contract</v>
      </c>
      <c r="N2414" s="105" t="s">
        <v>10</v>
      </c>
      <c r="O2414" s="37" t="s">
        <v>208</v>
      </c>
      <c r="P2414" s="32" t="str">
        <f>VLOOKUP(O2414,Stock[],2,FALSE)</f>
        <v>ဇေယျဝတီ Red</v>
      </c>
      <c r="Q2414" s="35">
        <f>VLOOKUP(O2414,Stock[],3,FALSE)</f>
        <v>0.7</v>
      </c>
      <c r="R2414" s="35">
        <f>VLOOKUP(O2414,Stock[],4,FALSE)</f>
        <v>12</v>
      </c>
      <c r="S2414" s="37"/>
      <c r="T2414" s="35">
        <f>(DailySales!$S2414/DailySales!$R2414)+DailySales!$U2414</f>
        <v>10</v>
      </c>
      <c r="U2414" s="37">
        <v>10</v>
      </c>
      <c r="V2414" s="36">
        <f>+DailySales!$T2414*DailySales!$R2414</f>
        <v>120</v>
      </c>
      <c r="W2414" s="36">
        <f>+DailySales!$V2414*DailySales!$Q2414</f>
        <v>84</v>
      </c>
      <c r="X2414" s="36">
        <f>VLOOKUP(O2414,Stock[],6,FALSE)</f>
        <v>1800</v>
      </c>
      <c r="Y2414" s="36">
        <f>+DailySales!$V2414*DailySales!$X2414</f>
        <v>216000</v>
      </c>
      <c r="Z2414" s="37"/>
      <c r="AA2414" s="37"/>
      <c r="AB2414" s="37"/>
      <c r="AC2414" s="37"/>
      <c r="AD2414" s="37"/>
      <c r="AE2414" s="77"/>
      <c r="AF2414" s="87"/>
      <c r="AG2414" s="39"/>
      <c r="AH2414" s="38">
        <v>46072</v>
      </c>
      <c r="AI2414" s="39">
        <v>216000</v>
      </c>
      <c r="AJ2414" s="87"/>
      <c r="AK2414" s="39"/>
      <c r="AL2414" s="34"/>
      <c r="AM2414" s="39"/>
      <c r="AN241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15" spans="1:40" ht="19.5" customHeight="1" x14ac:dyDescent="0.25">
      <c r="A2415" s="32">
        <f t="shared" si="182"/>
        <v>2026</v>
      </c>
      <c r="B2415" s="32">
        <f t="shared" si="183"/>
        <v>1</v>
      </c>
      <c r="C2415" s="25">
        <v>46045</v>
      </c>
      <c r="D2415" s="57">
        <f t="shared" ca="1" si="180"/>
        <v>46097</v>
      </c>
      <c r="E2415" s="57" t="str">
        <f t="shared" ca="1" si="181"/>
        <v>1-Months</v>
      </c>
      <c r="F2415" s="57" t="str">
        <f>VLOOKUP(O2415,Stock[],5,FALSE)</f>
        <v>BE</v>
      </c>
      <c r="G2415" s="33" t="s">
        <v>2788</v>
      </c>
      <c r="H2415" s="38"/>
      <c r="I2415" s="34" t="s">
        <v>2181</v>
      </c>
      <c r="J2415" s="32" t="str">
        <f>VLOOKUP(I2415,Customers[],2,FALSE)</f>
        <v>အကွဲ</v>
      </c>
      <c r="K2415" s="32">
        <f>VLOOKUP(I2415,Customers[],4,FALSE)</f>
        <v>0</v>
      </c>
      <c r="L2415" s="32">
        <f>VLOOKUP(Table85[[#This Row],[CustomerID]],Table!H:K,3,0)</f>
        <v>0</v>
      </c>
      <c r="M2415" s="32">
        <f>VLOOKUP(I2415,Customers[],5,FALSE)</f>
        <v>0</v>
      </c>
      <c r="N2415" s="34" t="s">
        <v>13</v>
      </c>
      <c r="O2415" s="37" t="s">
        <v>217</v>
      </c>
      <c r="P2415" s="32" t="str">
        <f>VLOOKUP(O2415,Stock[],2,FALSE)</f>
        <v>လိမ္မော်ဖြူ</v>
      </c>
      <c r="Q2415" s="35">
        <f>VLOOKUP(O2415,Stock[],3,FALSE)</f>
        <v>0.64</v>
      </c>
      <c r="R2415" s="35">
        <f>VLOOKUP(O2415,Stock[],4,FALSE)</f>
        <v>24</v>
      </c>
      <c r="S2415" s="37">
        <v>2</v>
      </c>
      <c r="T2415" s="35">
        <f>(DailySales!$S2415/DailySales!$R2415)+DailySales!$U2415</f>
        <v>8.3333333333333329E-2</v>
      </c>
      <c r="U2415" s="37"/>
      <c r="V2415" s="36">
        <f>+DailySales!$T2415*DailySales!$R2415</f>
        <v>2</v>
      </c>
      <c r="W2415" s="36">
        <f>+DailySales!$V2415*DailySales!$Q2415</f>
        <v>1.28</v>
      </c>
      <c r="X2415" s="36">
        <f>VLOOKUP(O2415,Stock[],6,FALSE)</f>
        <v>1330</v>
      </c>
      <c r="Y2415" s="36">
        <f>+DailySales!$V2415*DailySales!$X2415</f>
        <v>2660</v>
      </c>
      <c r="Z2415" s="37"/>
      <c r="AA2415" s="37"/>
      <c r="AB2415" s="37"/>
      <c r="AC2415" s="37"/>
      <c r="AD2415" s="37"/>
      <c r="AE2415" s="77"/>
      <c r="AF2415" s="87">
        <v>46045</v>
      </c>
      <c r="AG2415" s="39">
        <v>2660</v>
      </c>
      <c r="AH2415" s="87"/>
      <c r="AI2415" s="39"/>
      <c r="AJ2415" s="87"/>
      <c r="AK2415" s="39"/>
      <c r="AL2415" s="34"/>
      <c r="AM2415" s="39"/>
      <c r="AN241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16" spans="1:40" ht="19.5" customHeight="1" x14ac:dyDescent="0.25">
      <c r="A2416" s="32">
        <f t="shared" si="182"/>
        <v>2026</v>
      </c>
      <c r="B2416" s="32">
        <f t="shared" si="183"/>
        <v>1</v>
      </c>
      <c r="C2416" s="25">
        <v>46045</v>
      </c>
      <c r="D2416" s="57">
        <f t="shared" ca="1" si="180"/>
        <v>46097</v>
      </c>
      <c r="E2416" s="57" t="str">
        <f t="shared" ca="1" si="181"/>
        <v>1-Months</v>
      </c>
      <c r="F2416" s="57" t="str">
        <f>VLOOKUP(O2416,Stock[],5,FALSE)</f>
        <v>BE</v>
      </c>
      <c r="G2416" s="33" t="s">
        <v>2788</v>
      </c>
      <c r="H2416" s="38"/>
      <c r="I2416" s="34" t="s">
        <v>2181</v>
      </c>
      <c r="J2416" s="32" t="str">
        <f>VLOOKUP(I2416,Customers[],2,FALSE)</f>
        <v>အကွဲ</v>
      </c>
      <c r="K2416" s="32">
        <f>VLOOKUP(I2416,Customers[],4,FALSE)</f>
        <v>0</v>
      </c>
      <c r="L2416" s="32">
        <f>VLOOKUP(Table85[[#This Row],[CustomerID]],Table!H:K,3,0)</f>
        <v>0</v>
      </c>
      <c r="M2416" s="32">
        <f>VLOOKUP(I2416,Customers[],5,FALSE)</f>
        <v>0</v>
      </c>
      <c r="N2416" s="34" t="s">
        <v>13</v>
      </c>
      <c r="O2416" s="37" t="s">
        <v>216</v>
      </c>
      <c r="P2416" s="32" t="str">
        <f>VLOOKUP(O2416,Stock[],2,FALSE)</f>
        <v>ဒဂုံအရက်သန့်</v>
      </c>
      <c r="Q2416" s="35">
        <f>VLOOKUP(O2416,Stock[],3,FALSE)</f>
        <v>0.64</v>
      </c>
      <c r="R2416" s="35">
        <f>VLOOKUP(O2416,Stock[],4,FALSE)</f>
        <v>14</v>
      </c>
      <c r="S2416" s="37">
        <v>1</v>
      </c>
      <c r="T2416" s="35">
        <f>(DailySales!$S2416/DailySales!$R2416)+DailySales!$U2416</f>
        <v>7.1428571428571425E-2</v>
      </c>
      <c r="U2416" s="37"/>
      <c r="V2416" s="36">
        <f>+DailySales!$T2416*DailySales!$R2416</f>
        <v>1</v>
      </c>
      <c r="W2416" s="36">
        <f>+DailySales!$V2416*DailySales!$Q2416</f>
        <v>0.64</v>
      </c>
      <c r="X2416" s="36">
        <f>VLOOKUP(O2416,Stock[],6,FALSE)</f>
        <v>1330</v>
      </c>
      <c r="Y2416" s="36">
        <f>+DailySales!$V2416*DailySales!$X2416</f>
        <v>1330</v>
      </c>
      <c r="Z2416" s="37"/>
      <c r="AA2416" s="37"/>
      <c r="AB2416" s="37"/>
      <c r="AC2416" s="37"/>
      <c r="AD2416" s="37"/>
      <c r="AE2416" s="77"/>
      <c r="AF2416" s="87">
        <v>46045</v>
      </c>
      <c r="AG2416" s="39">
        <v>1330</v>
      </c>
      <c r="AH2416" s="87"/>
      <c r="AI2416" s="39"/>
      <c r="AJ2416" s="87"/>
      <c r="AK2416" s="39"/>
      <c r="AL2416" s="34"/>
      <c r="AM2416" s="39"/>
      <c r="AN241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17" spans="1:40" ht="19.5" customHeight="1" x14ac:dyDescent="0.25">
      <c r="A2417" s="32">
        <f t="shared" si="182"/>
        <v>2026</v>
      </c>
      <c r="B2417" s="32">
        <f t="shared" si="183"/>
        <v>1</v>
      </c>
      <c r="C2417" s="25">
        <v>46045</v>
      </c>
      <c r="D2417" s="57">
        <f t="shared" ca="1" si="180"/>
        <v>46097</v>
      </c>
      <c r="E2417" s="57" t="str">
        <f t="shared" ca="1" si="181"/>
        <v>1-Months</v>
      </c>
      <c r="F2417" s="57" t="str">
        <f>VLOOKUP(O2417,Stock[],5,FALSE)</f>
        <v>BE</v>
      </c>
      <c r="G2417" s="33" t="s">
        <v>2788</v>
      </c>
      <c r="H2417" s="38"/>
      <c r="I2417" s="34" t="s">
        <v>2181</v>
      </c>
      <c r="J2417" s="32" t="str">
        <f>VLOOKUP(I2417,Customers[],2,FALSE)</f>
        <v>အကွဲ</v>
      </c>
      <c r="K2417" s="32">
        <f>VLOOKUP(I2417,Customers[],4,FALSE)</f>
        <v>0</v>
      </c>
      <c r="L2417" s="32">
        <f>VLOOKUP(Table85[[#This Row],[CustomerID]],Table!H:K,3,0)</f>
        <v>0</v>
      </c>
      <c r="M2417" s="32">
        <f>VLOOKUP(I2417,Customers[],5,FALSE)</f>
        <v>0</v>
      </c>
      <c r="N2417" s="34" t="s">
        <v>13</v>
      </c>
      <c r="O2417" s="37" t="s">
        <v>220</v>
      </c>
      <c r="P2417" s="32" t="str">
        <f>VLOOKUP(O2417,Stock[],2,FALSE)</f>
        <v>မြန်မာရှောက်ပျား</v>
      </c>
      <c r="Q2417" s="35">
        <f>VLOOKUP(O2417,Stock[],3,FALSE)</f>
        <v>0.64</v>
      </c>
      <c r="R2417" s="35">
        <f>VLOOKUP(O2417,Stock[],4,FALSE)</f>
        <v>14</v>
      </c>
      <c r="S2417" s="37">
        <v>1</v>
      </c>
      <c r="T2417" s="35">
        <f>(DailySales!$S2417/DailySales!$R2417)+DailySales!$U2417</f>
        <v>7.1428571428571425E-2</v>
      </c>
      <c r="U2417" s="37"/>
      <c r="V2417" s="36">
        <f>+DailySales!$T2417*DailySales!$R2417</f>
        <v>1</v>
      </c>
      <c r="W2417" s="36">
        <f>+DailySales!$V2417*DailySales!$Q2417</f>
        <v>0.64</v>
      </c>
      <c r="X2417" s="36">
        <f>VLOOKUP(O2417,Stock[],6,FALSE)</f>
        <v>1370</v>
      </c>
      <c r="Y2417" s="36">
        <f>+DailySales!$V2417*DailySales!$X2417</f>
        <v>1370</v>
      </c>
      <c r="Z2417" s="37"/>
      <c r="AA2417" s="37"/>
      <c r="AB2417" s="37"/>
      <c r="AC2417" s="37"/>
      <c r="AD2417" s="37"/>
      <c r="AE2417" s="77"/>
      <c r="AF2417" s="87">
        <v>46045</v>
      </c>
      <c r="AG2417" s="39">
        <v>1370</v>
      </c>
      <c r="AH2417" s="87"/>
      <c r="AI2417" s="39"/>
      <c r="AJ2417" s="87"/>
      <c r="AK2417" s="39"/>
      <c r="AL2417" s="34"/>
      <c r="AM2417" s="39"/>
      <c r="AN241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18" spans="1:40" ht="19.5" customHeight="1" x14ac:dyDescent="0.25">
      <c r="A2418" s="32">
        <f t="shared" si="182"/>
        <v>2026</v>
      </c>
      <c r="B2418" s="32">
        <f t="shared" si="183"/>
        <v>1</v>
      </c>
      <c r="C2418" s="25">
        <v>46045</v>
      </c>
      <c r="D2418" s="57">
        <f t="shared" ca="1" si="180"/>
        <v>46097</v>
      </c>
      <c r="E2418" s="57" t="str">
        <f t="shared" ca="1" si="181"/>
        <v>1-Months</v>
      </c>
      <c r="F2418" s="57" t="str">
        <f>VLOOKUP(O2418,Stock[],5,FALSE)</f>
        <v>BE</v>
      </c>
      <c r="G2418" s="33" t="s">
        <v>2788</v>
      </c>
      <c r="H2418" s="38"/>
      <c r="I2418" s="34" t="s">
        <v>2181</v>
      </c>
      <c r="J2418" s="32" t="str">
        <f>VLOOKUP(I2418,Customers[],2,FALSE)</f>
        <v>အကွဲ</v>
      </c>
      <c r="K2418" s="32">
        <f>VLOOKUP(I2418,Customers[],4,FALSE)</f>
        <v>0</v>
      </c>
      <c r="L2418" s="32">
        <f>VLOOKUP(Table85[[#This Row],[CustomerID]],Table!H:K,3,0)</f>
        <v>0</v>
      </c>
      <c r="M2418" s="32">
        <f>VLOOKUP(I2418,Customers[],5,FALSE)</f>
        <v>0</v>
      </c>
      <c r="N2418" s="34" t="s">
        <v>13</v>
      </c>
      <c r="O2418" s="37" t="s">
        <v>207</v>
      </c>
      <c r="P2418" s="32" t="str">
        <f>VLOOKUP(O2418,Stock[],2,FALSE)</f>
        <v>ရွှေမင်းသားခေါင်ရည်</v>
      </c>
      <c r="Q2418" s="35">
        <f>VLOOKUP(O2418,Stock[],3,FALSE)</f>
        <v>0.64</v>
      </c>
      <c r="R2418" s="35">
        <f>VLOOKUP(O2418,Stock[],4,FALSE)</f>
        <v>24</v>
      </c>
      <c r="S2418" s="37">
        <v>1</v>
      </c>
      <c r="T2418" s="35">
        <f>(DailySales!$S2418/DailySales!$R2418)+DailySales!$U2418</f>
        <v>4.1666666666666664E-2</v>
      </c>
      <c r="U2418" s="37"/>
      <c r="V2418" s="36">
        <f>+DailySales!$T2418*DailySales!$R2418</f>
        <v>1</v>
      </c>
      <c r="W2418" s="36">
        <f>+DailySales!$V2418*DailySales!$Q2418</f>
        <v>0.64</v>
      </c>
      <c r="X2418" s="36">
        <f>VLOOKUP(O2418,Stock[],6,FALSE)</f>
        <v>800</v>
      </c>
      <c r="Y2418" s="36">
        <f>+DailySales!$V2418*DailySales!$X2418</f>
        <v>800</v>
      </c>
      <c r="Z2418" s="37"/>
      <c r="AA2418" s="37"/>
      <c r="AB2418" s="37"/>
      <c r="AC2418" s="37"/>
      <c r="AD2418" s="37"/>
      <c r="AE2418" s="77"/>
      <c r="AF2418" s="87">
        <v>46045</v>
      </c>
      <c r="AG2418" s="39">
        <v>800</v>
      </c>
      <c r="AH2418" s="87"/>
      <c r="AI2418" s="39"/>
      <c r="AJ2418" s="87"/>
      <c r="AK2418" s="39"/>
      <c r="AL2418" s="34"/>
      <c r="AM2418" s="39"/>
      <c r="AN241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19" spans="1:40" ht="19.5" customHeight="1" x14ac:dyDescent="0.25">
      <c r="A2419" s="32">
        <f t="shared" si="182"/>
        <v>2026</v>
      </c>
      <c r="B2419" s="32">
        <f t="shared" si="183"/>
        <v>1</v>
      </c>
      <c r="C2419" s="25">
        <v>46045</v>
      </c>
      <c r="D2419" s="57">
        <f t="shared" ca="1" si="180"/>
        <v>46097</v>
      </c>
      <c r="E2419" s="57" t="str">
        <f t="shared" ca="1" si="181"/>
        <v>1-Months</v>
      </c>
      <c r="F2419" s="57" t="str">
        <f>VLOOKUP(O2419,Stock[],5,FALSE)</f>
        <v>Whisky</v>
      </c>
      <c r="G2419" s="33" t="s">
        <v>2786</v>
      </c>
      <c r="H2419" s="38"/>
      <c r="I2419" s="34" t="s">
        <v>233</v>
      </c>
      <c r="J2419" s="32" t="str">
        <f>VLOOKUP(I2419,Customers[],2,FALSE)</f>
        <v>ဦးဝင်းနိုင်</v>
      </c>
      <c r="K2419" s="32" t="str">
        <f>VLOOKUP(I2419,Customers[],4,FALSE)</f>
        <v>Wandwin</v>
      </c>
      <c r="L2419" s="32" t="str">
        <f>VLOOKUP(Table85[[#This Row],[CustomerID]],Table!H:K,3,0)</f>
        <v>လျှော်ပင်</v>
      </c>
      <c r="M2419" s="32" t="str">
        <f>VLOOKUP(I2419,Customers[],5,FALSE)</f>
        <v>WholeSales/Contract</v>
      </c>
      <c r="N2419" s="105" t="s">
        <v>10</v>
      </c>
      <c r="O2419" s="37" t="s">
        <v>2113</v>
      </c>
      <c r="P2419" s="32" t="str">
        <f>VLOOKUP(O2419,Stock[],2,FALSE)</f>
        <v>Ngwe Taung 700ml</v>
      </c>
      <c r="Q2419" s="35">
        <f>VLOOKUP(O2419,Stock[],3,FALSE)</f>
        <v>0.7</v>
      </c>
      <c r="R2419" s="35">
        <f>VLOOKUP(O2419,Stock[],4,FALSE)</f>
        <v>12</v>
      </c>
      <c r="S2419" s="37"/>
      <c r="T2419" s="35">
        <f>(DailySales!$S2419/DailySales!$R2419)+DailySales!$U2419</f>
        <v>1</v>
      </c>
      <c r="U2419" s="37">
        <v>1</v>
      </c>
      <c r="V2419" s="36">
        <f>+DailySales!$T2419*DailySales!$R2419</f>
        <v>12</v>
      </c>
      <c r="W2419" s="36">
        <f>+DailySales!$V2419*DailySales!$Q2419</f>
        <v>8.3999999999999986</v>
      </c>
      <c r="X2419" s="36">
        <f>VLOOKUP(O2419,Stock[],6,FALSE)</f>
        <v>4700</v>
      </c>
      <c r="Y2419" s="36">
        <f>+DailySales!$V2419*DailySales!$X2419</f>
        <v>56400</v>
      </c>
      <c r="Z2419" s="37"/>
      <c r="AA2419" s="37"/>
      <c r="AB2419" s="37"/>
      <c r="AC2419" s="37"/>
      <c r="AD2419" s="37"/>
      <c r="AE2419" s="77"/>
      <c r="AF2419" s="87">
        <v>46046</v>
      </c>
      <c r="AG2419" s="39">
        <v>56400</v>
      </c>
      <c r="AH2419" s="87"/>
      <c r="AI2419" s="39"/>
      <c r="AJ2419" s="87"/>
      <c r="AK2419" s="39"/>
      <c r="AL2419" s="34"/>
      <c r="AM2419" s="39"/>
      <c r="AN241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20" spans="1:40" ht="19.5" customHeight="1" x14ac:dyDescent="0.25">
      <c r="A2420" s="112">
        <f t="shared" si="182"/>
        <v>2026</v>
      </c>
      <c r="B2420" s="112">
        <f t="shared" si="183"/>
        <v>1</v>
      </c>
      <c r="C2420" s="25">
        <v>46046</v>
      </c>
      <c r="D2420" s="114">
        <f t="shared" ca="1" si="180"/>
        <v>46097</v>
      </c>
      <c r="E2420" s="114" t="str">
        <f t="shared" ca="1" si="181"/>
        <v>1-Months</v>
      </c>
      <c r="F2420" s="114" t="str">
        <f>VLOOKUP(O2420,Stock[],5,FALSE)</f>
        <v>BE</v>
      </c>
      <c r="G2420" s="115" t="s">
        <v>2789</v>
      </c>
      <c r="H2420" s="116" t="s">
        <v>283</v>
      </c>
      <c r="I2420" s="117" t="s">
        <v>576</v>
      </c>
      <c r="J2420" s="112" t="str">
        <f>VLOOKUP(I2420,Customers[],2,FALSE)</f>
        <v>ဌေးကမ္ဘာ</v>
      </c>
      <c r="K2420" s="112" t="str">
        <f>VLOOKUP(I2420,Customers[],4,FALSE)</f>
        <v>Yamethin</v>
      </c>
      <c r="L2420" s="112" t="str">
        <f>VLOOKUP(Table85[[#This Row],[CustomerID]],Table!H:K,3,0)</f>
        <v>ပြတိုက်</v>
      </c>
      <c r="M2420" s="112" t="str">
        <f>VLOOKUP(I2420,Customers[],5,FALSE)</f>
        <v>Van-1</v>
      </c>
      <c r="N2420" s="117" t="s">
        <v>9</v>
      </c>
      <c r="O2420" s="118" t="s">
        <v>2507</v>
      </c>
      <c r="P2420" s="112" t="str">
        <f>VLOOKUP(O2420,Stock[],2,FALSE)</f>
        <v>သံပုရာအရက်</v>
      </c>
      <c r="Q2420" s="119">
        <f>VLOOKUP(O2420,Stock[],3,FALSE)</f>
        <v>0.64</v>
      </c>
      <c r="R2420" s="119">
        <f>VLOOKUP(O2420,Stock[],4,FALSE)</f>
        <v>14</v>
      </c>
      <c r="S2420" s="118"/>
      <c r="T2420" s="119">
        <f>(DailySales!$S2420/DailySales!$R2420)+DailySales!$U2420</f>
        <v>50</v>
      </c>
      <c r="U2420" s="118">
        <v>50</v>
      </c>
      <c r="V2420" s="120">
        <f>+DailySales!$T2420*DailySales!$R2420</f>
        <v>700</v>
      </c>
      <c r="W2420" s="120">
        <f>+DailySales!$V2420*DailySales!$Q2420</f>
        <v>448</v>
      </c>
      <c r="X2420" s="120">
        <f>VLOOKUP(O2420,Stock[],6,FALSE)</f>
        <v>1330</v>
      </c>
      <c r="Y2420" s="120">
        <f>+DailySales!$V2420*DailySales!$X2420</f>
        <v>931000</v>
      </c>
      <c r="Z2420" s="118"/>
      <c r="AA2420" s="118"/>
      <c r="AB2420" s="118">
        <v>5000</v>
      </c>
      <c r="AC2420" s="118">
        <v>4900</v>
      </c>
      <c r="AD2420" s="118"/>
      <c r="AE2420" s="121">
        <v>17500</v>
      </c>
      <c r="AF2420" s="122">
        <v>46046</v>
      </c>
      <c r="AG2420" s="123">
        <v>938600</v>
      </c>
      <c r="AH2420" s="122"/>
      <c r="AI2420" s="123"/>
      <c r="AJ2420" s="122"/>
      <c r="AK2420" s="123"/>
      <c r="AL2420" s="34"/>
      <c r="AM2420" s="39"/>
      <c r="AN242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21" spans="1:40" ht="19.5" customHeight="1" x14ac:dyDescent="0.25">
      <c r="A2421" s="112">
        <f t="shared" si="182"/>
        <v>2026</v>
      </c>
      <c r="B2421" s="112">
        <f t="shared" si="183"/>
        <v>1</v>
      </c>
      <c r="C2421" s="25">
        <v>46046</v>
      </c>
      <c r="D2421" s="114">
        <f t="shared" ca="1" si="180"/>
        <v>46097</v>
      </c>
      <c r="E2421" s="114" t="str">
        <f t="shared" ca="1" si="181"/>
        <v>1-Months</v>
      </c>
      <c r="F2421" s="114" t="str">
        <f>VLOOKUP(O2421,Stock[],5,FALSE)</f>
        <v>BE</v>
      </c>
      <c r="G2421" s="115" t="s">
        <v>2789</v>
      </c>
      <c r="H2421" s="116" t="s">
        <v>283</v>
      </c>
      <c r="I2421" s="117" t="s">
        <v>576</v>
      </c>
      <c r="J2421" s="112" t="str">
        <f>VLOOKUP(I2421,Customers[],2,FALSE)</f>
        <v>ဌေးကမ္ဘာ</v>
      </c>
      <c r="K2421" s="112" t="str">
        <f>VLOOKUP(I2421,Customers[],4,FALSE)</f>
        <v>Yamethin</v>
      </c>
      <c r="L2421" s="112" t="str">
        <f>VLOOKUP(Table85[[#This Row],[CustomerID]],Table!H:K,3,0)</f>
        <v>ပြတိုက်</v>
      </c>
      <c r="M2421" s="112" t="str">
        <f>VLOOKUP(I2421,Customers[],5,FALSE)</f>
        <v>Van-1</v>
      </c>
      <c r="N2421" s="117" t="s">
        <v>9</v>
      </c>
      <c r="O2421" s="118" t="s">
        <v>215</v>
      </c>
      <c r="P2421" s="112" t="str">
        <f>VLOOKUP(O2421,Stock[],2,FALSE)</f>
        <v>ဒဂုံနာနတ်</v>
      </c>
      <c r="Q2421" s="119">
        <f>VLOOKUP(O2421,Stock[],3,FALSE)</f>
        <v>0.64</v>
      </c>
      <c r="R2421" s="119">
        <f>VLOOKUP(O2421,Stock[],4,FALSE)</f>
        <v>24</v>
      </c>
      <c r="S2421" s="118"/>
      <c r="T2421" s="119">
        <f>(DailySales!$S2421/DailySales!$R2421)+DailySales!$U2421</f>
        <v>9</v>
      </c>
      <c r="U2421" s="118">
        <v>9</v>
      </c>
      <c r="V2421" s="120">
        <f>+DailySales!$T2421*DailySales!$R2421</f>
        <v>216</v>
      </c>
      <c r="W2421" s="120">
        <f>+DailySales!$V2421*DailySales!$Q2421</f>
        <v>138.24</v>
      </c>
      <c r="X2421" s="120">
        <f>VLOOKUP(O2421,Stock[],6,FALSE)</f>
        <v>1330</v>
      </c>
      <c r="Y2421" s="120">
        <f>+DailySales!$V2421*DailySales!$X2421</f>
        <v>287280</v>
      </c>
      <c r="Z2421" s="118"/>
      <c r="AA2421" s="118"/>
      <c r="AB2421" s="118"/>
      <c r="AC2421" s="118"/>
      <c r="AD2421" s="118"/>
      <c r="AE2421" s="121">
        <v>5220</v>
      </c>
      <c r="AF2421" s="122">
        <v>46046</v>
      </c>
      <c r="AG2421" s="123">
        <v>292500</v>
      </c>
      <c r="AH2421" s="122"/>
      <c r="AI2421" s="123"/>
      <c r="AJ2421" s="122"/>
      <c r="AK2421" s="123"/>
      <c r="AL2421" s="34"/>
      <c r="AM2421" s="39"/>
      <c r="AN242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22" spans="1:40" ht="19.5" customHeight="1" x14ac:dyDescent="0.25">
      <c r="A2422" s="112">
        <f t="shared" si="182"/>
        <v>2026</v>
      </c>
      <c r="B2422" s="112">
        <f t="shared" si="183"/>
        <v>1</v>
      </c>
      <c r="C2422" s="25">
        <v>46046</v>
      </c>
      <c r="D2422" s="114">
        <f t="shared" ca="1" si="180"/>
        <v>46097</v>
      </c>
      <c r="E2422" s="114" t="str">
        <f t="shared" ca="1" si="181"/>
        <v>1-Months</v>
      </c>
      <c r="F2422" s="114" t="str">
        <f>VLOOKUP(O2422,Stock[],5,FALSE)</f>
        <v>BE</v>
      </c>
      <c r="G2422" s="115" t="s">
        <v>2790</v>
      </c>
      <c r="H2422" s="116" t="s">
        <v>275</v>
      </c>
      <c r="I2422" s="117" t="s">
        <v>499</v>
      </c>
      <c r="J2422" s="112" t="str">
        <f>VLOOKUP(I2422,Customers[],2,FALSE)</f>
        <v>မွန်မွန်ကို</v>
      </c>
      <c r="K2422" s="112" t="str">
        <f>VLOOKUP(I2422,Customers[],4,FALSE)</f>
        <v>Wandwin</v>
      </c>
      <c r="L2422" s="112" t="str">
        <f>VLOOKUP(Table85[[#This Row],[CustomerID]],Table!H:K,3,0)</f>
        <v>အင်းကုန်း</v>
      </c>
      <c r="M2422" s="112" t="str">
        <f>VLOOKUP(I2422,Customers[],5,FALSE)</f>
        <v>Van-2</v>
      </c>
      <c r="N2422" s="117" t="s">
        <v>9</v>
      </c>
      <c r="O2422" s="118" t="s">
        <v>225</v>
      </c>
      <c r="P2422" s="112" t="str">
        <f>VLOOKUP(O2422,Stock[],2,FALSE)</f>
        <v>ချယ်ရီသံပုရာအရက်သန့်ကော် (1Ltr)</v>
      </c>
      <c r="Q2422" s="119">
        <f>VLOOKUP(O2422,Stock[],3,FALSE)</f>
        <v>1</v>
      </c>
      <c r="R2422" s="119">
        <f>VLOOKUP(O2422,Stock[],4,FALSE)</f>
        <v>12</v>
      </c>
      <c r="S2422" s="118"/>
      <c r="T2422" s="119">
        <f>(DailySales!$S2422/DailySales!$R2422)+DailySales!$U2422</f>
        <v>50</v>
      </c>
      <c r="U2422" s="118">
        <v>50</v>
      </c>
      <c r="V2422" s="120">
        <f>+DailySales!$T2422*DailySales!$R2422</f>
        <v>600</v>
      </c>
      <c r="W2422" s="120">
        <f>+DailySales!$V2422*DailySales!$Q2422</f>
        <v>600</v>
      </c>
      <c r="X2422" s="120">
        <f>VLOOKUP(O2422,Stock[],6,FALSE)</f>
        <v>1260</v>
      </c>
      <c r="Y2422" s="120">
        <f>+DailySales!$V2422*DailySales!$X2422</f>
        <v>756000</v>
      </c>
      <c r="Z2422" s="118"/>
      <c r="AA2422" s="118"/>
      <c r="AB2422" s="118">
        <v>1800</v>
      </c>
      <c r="AC2422" s="118">
        <v>2450</v>
      </c>
      <c r="AD2422" s="118"/>
      <c r="AE2422" s="121">
        <v>19000</v>
      </c>
      <c r="AF2422" s="122">
        <v>46046</v>
      </c>
      <c r="AG2422" s="123">
        <v>770750</v>
      </c>
      <c r="AH2422" s="122"/>
      <c r="AI2422" s="123"/>
      <c r="AJ2422" s="122"/>
      <c r="AK2422" s="123"/>
      <c r="AL2422" s="34"/>
      <c r="AM2422" s="39"/>
      <c r="AN242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23" spans="1:40" ht="19.5" customHeight="1" x14ac:dyDescent="0.25">
      <c r="A2423" s="112">
        <f t="shared" si="182"/>
        <v>2026</v>
      </c>
      <c r="B2423" s="112">
        <f t="shared" si="183"/>
        <v>1</v>
      </c>
      <c r="C2423" s="25">
        <v>46046</v>
      </c>
      <c r="D2423" s="114">
        <f t="shared" ca="1" si="180"/>
        <v>46097</v>
      </c>
      <c r="E2423" s="114" t="str">
        <f t="shared" ca="1" si="181"/>
        <v>1-Months</v>
      </c>
      <c r="F2423" s="114" t="str">
        <f>VLOOKUP(O2423,Stock[],5,FALSE)</f>
        <v>BE</v>
      </c>
      <c r="G2423" s="115" t="s">
        <v>2790</v>
      </c>
      <c r="H2423" s="116" t="s">
        <v>275</v>
      </c>
      <c r="I2423" s="117" t="s">
        <v>499</v>
      </c>
      <c r="J2423" s="112" t="str">
        <f>VLOOKUP(I2423,Customers[],2,FALSE)</f>
        <v>မွန်မွန်ကို</v>
      </c>
      <c r="K2423" s="112" t="str">
        <f>VLOOKUP(I2423,Customers[],4,FALSE)</f>
        <v>Wandwin</v>
      </c>
      <c r="L2423" s="112" t="str">
        <f>VLOOKUP(Table85[[#This Row],[CustomerID]],Table!H:K,3,0)</f>
        <v>အင်းကုန်း</v>
      </c>
      <c r="M2423" s="112" t="str">
        <f>VLOOKUP(I2423,Customers[],5,FALSE)</f>
        <v>Van-2</v>
      </c>
      <c r="N2423" s="117" t="s">
        <v>9</v>
      </c>
      <c r="O2423" s="118" t="s">
        <v>223</v>
      </c>
      <c r="P2423" s="112" t="str">
        <f>VLOOKUP(O2423,Stock[],2,FALSE)</f>
        <v>ချယ်ရီအရက်သန့်ကော် (.6Ltr)</v>
      </c>
      <c r="Q2423" s="119">
        <f>VLOOKUP(O2423,Stock[],3,FALSE)</f>
        <v>0.6</v>
      </c>
      <c r="R2423" s="119">
        <f>VLOOKUP(O2423,Stock[],4,FALSE)</f>
        <v>24</v>
      </c>
      <c r="S2423" s="118"/>
      <c r="T2423" s="119">
        <f>(DailySales!$S2423/DailySales!$R2423)+DailySales!$U2423</f>
        <v>10</v>
      </c>
      <c r="U2423" s="118">
        <v>10</v>
      </c>
      <c r="V2423" s="120">
        <f>+DailySales!$T2423*DailySales!$R2423</f>
        <v>240</v>
      </c>
      <c r="W2423" s="120">
        <f>+DailySales!$V2423*DailySales!$Q2423</f>
        <v>144</v>
      </c>
      <c r="X2423" s="120">
        <f>VLOOKUP(O2423,Stock[],6,FALSE)</f>
        <v>875</v>
      </c>
      <c r="Y2423" s="120">
        <f>+DailySales!$V2423*DailySales!$X2423</f>
        <v>210000</v>
      </c>
      <c r="Z2423" s="118"/>
      <c r="AA2423" s="118"/>
      <c r="AB2423" s="118"/>
      <c r="AC2423" s="118"/>
      <c r="AD2423" s="118"/>
      <c r="AE2423" s="121">
        <v>6000</v>
      </c>
      <c r="AF2423" s="122">
        <v>46046</v>
      </c>
      <c r="AG2423" s="123">
        <v>216000</v>
      </c>
      <c r="AH2423" s="122"/>
      <c r="AI2423" s="123"/>
      <c r="AJ2423" s="122"/>
      <c r="AK2423" s="123"/>
      <c r="AL2423" s="34"/>
      <c r="AM2423" s="39"/>
      <c r="AN242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24" spans="1:40" ht="19.5" customHeight="1" x14ac:dyDescent="0.25">
      <c r="A2424" s="112">
        <f t="shared" si="182"/>
        <v>2026</v>
      </c>
      <c r="B2424" s="112">
        <f t="shared" si="183"/>
        <v>1</v>
      </c>
      <c r="C2424" s="25">
        <v>46046</v>
      </c>
      <c r="D2424" s="114">
        <f t="shared" ca="1" si="180"/>
        <v>46097</v>
      </c>
      <c r="E2424" s="114" t="str">
        <f t="shared" ca="1" si="181"/>
        <v>1-Months</v>
      </c>
      <c r="F2424" s="114" t="str">
        <f>VLOOKUP(O2424,Stock[],5,FALSE)</f>
        <v>BE</v>
      </c>
      <c r="G2424" s="115" t="s">
        <v>2790</v>
      </c>
      <c r="H2424" s="116" t="s">
        <v>275</v>
      </c>
      <c r="I2424" s="117" t="s">
        <v>499</v>
      </c>
      <c r="J2424" s="112" t="str">
        <f>VLOOKUP(I2424,Customers[],2,FALSE)</f>
        <v>မွန်မွန်ကို</v>
      </c>
      <c r="K2424" s="112" t="str">
        <f>VLOOKUP(I2424,Customers[],4,FALSE)</f>
        <v>Wandwin</v>
      </c>
      <c r="L2424" s="112" t="str">
        <f>VLOOKUP(Table85[[#This Row],[CustomerID]],Table!H:K,3,0)</f>
        <v>အင်းကုန်း</v>
      </c>
      <c r="M2424" s="112" t="str">
        <f>VLOOKUP(I2424,Customers[],5,FALSE)</f>
        <v>Van-2</v>
      </c>
      <c r="N2424" s="117" t="s">
        <v>9</v>
      </c>
      <c r="O2424" s="118" t="s">
        <v>2120</v>
      </c>
      <c r="P2424" s="112" t="str">
        <f>VLOOKUP(O2424,Stock[],2,FALSE)</f>
        <v>ဇေ အရက်သန့်</v>
      </c>
      <c r="Q2424" s="119">
        <f>VLOOKUP(O2424,Stock[],3,FALSE)</f>
        <v>0.64</v>
      </c>
      <c r="R2424" s="119">
        <f>VLOOKUP(O2424,Stock[],4,FALSE)</f>
        <v>14</v>
      </c>
      <c r="S2424" s="118"/>
      <c r="T2424" s="119">
        <f>(DailySales!$S2424/DailySales!$R2424)+DailySales!$U2424</f>
        <v>25</v>
      </c>
      <c r="U2424" s="118">
        <v>25</v>
      </c>
      <c r="V2424" s="120">
        <f>+DailySales!$T2424*DailySales!$R2424</f>
        <v>350</v>
      </c>
      <c r="W2424" s="120">
        <f>+DailySales!$V2424*DailySales!$Q2424</f>
        <v>224</v>
      </c>
      <c r="X2424" s="120">
        <f>VLOOKUP(O2424,Stock[],6,FALSE)</f>
        <v>1380</v>
      </c>
      <c r="Y2424" s="120">
        <f>+DailySales!$V2424*DailySales!$X2424</f>
        <v>483000</v>
      </c>
      <c r="Z2424" s="118"/>
      <c r="AA2424" s="118"/>
      <c r="AB2424" s="118"/>
      <c r="AC2424" s="118"/>
      <c r="AD2424" s="118"/>
      <c r="AE2424" s="121">
        <v>12000</v>
      </c>
      <c r="AF2424" s="122">
        <v>46046</v>
      </c>
      <c r="AG2424" s="123">
        <v>495000</v>
      </c>
      <c r="AH2424" s="122"/>
      <c r="AI2424" s="123"/>
      <c r="AJ2424" s="122"/>
      <c r="AK2424" s="123"/>
      <c r="AL2424" s="34"/>
      <c r="AM2424" s="39"/>
      <c r="AN242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25" spans="1:40" ht="19.5" customHeight="1" x14ac:dyDescent="0.25">
      <c r="A2425" s="112">
        <f t="shared" si="182"/>
        <v>2026</v>
      </c>
      <c r="B2425" s="112">
        <f t="shared" si="183"/>
        <v>1</v>
      </c>
      <c r="C2425" s="25">
        <v>46046</v>
      </c>
      <c r="D2425" s="114">
        <f t="shared" ca="1" si="180"/>
        <v>46097</v>
      </c>
      <c r="E2425" s="114" t="str">
        <f t="shared" ca="1" si="181"/>
        <v>1-Months</v>
      </c>
      <c r="F2425" s="114" t="str">
        <f>VLOOKUP(O2425,Stock[],5,FALSE)</f>
        <v>BE</v>
      </c>
      <c r="G2425" s="115" t="s">
        <v>2791</v>
      </c>
      <c r="H2425" s="116" t="s">
        <v>275</v>
      </c>
      <c r="I2425" s="117" t="s">
        <v>496</v>
      </c>
      <c r="J2425" s="112" t="str">
        <f>VLOOKUP(I2425,Customers[],2,FALSE)</f>
        <v>မခင်ဝင်းရီ</v>
      </c>
      <c r="K2425" s="112" t="str">
        <f>VLOOKUP(I2425,Customers[],4,FALSE)</f>
        <v>Wandwin</v>
      </c>
      <c r="L2425" s="112" t="str">
        <f>VLOOKUP(Table85[[#This Row],[CustomerID]],Table!H:K,3,0)</f>
        <v>ကန်အောက်</v>
      </c>
      <c r="M2425" s="112" t="str">
        <f>VLOOKUP(I2425,Customers[],5,FALSE)</f>
        <v>Van-2</v>
      </c>
      <c r="N2425" s="117" t="s">
        <v>9</v>
      </c>
      <c r="O2425" s="118" t="s">
        <v>1777</v>
      </c>
      <c r="P2425" s="112" t="str">
        <f>VLOOKUP(O2425,Stock[],2,FALSE)</f>
        <v>ရွှေမန်းကော်(1Ltr)</v>
      </c>
      <c r="Q2425" s="119">
        <f>VLOOKUP(O2425,Stock[],3,FALSE)</f>
        <v>1</v>
      </c>
      <c r="R2425" s="119">
        <f>VLOOKUP(O2425,Stock[],4,FALSE)</f>
        <v>12</v>
      </c>
      <c r="S2425" s="118"/>
      <c r="T2425" s="119">
        <f>(DailySales!$S2425/DailySales!$R2425)+DailySales!$U2425</f>
        <v>15</v>
      </c>
      <c r="U2425" s="118">
        <v>15</v>
      </c>
      <c r="V2425" s="120">
        <f>+DailySales!$T2425*DailySales!$R2425</f>
        <v>180</v>
      </c>
      <c r="W2425" s="120">
        <f>+DailySales!$V2425*DailySales!$Q2425</f>
        <v>180</v>
      </c>
      <c r="X2425" s="120">
        <f>VLOOKUP(O2425,Stock[],6,FALSE)</f>
        <v>1600</v>
      </c>
      <c r="Y2425" s="120">
        <f>+DailySales!$V2425*DailySales!$X2425</f>
        <v>288000</v>
      </c>
      <c r="Z2425" s="118"/>
      <c r="AA2425" s="118"/>
      <c r="AB2425" s="118">
        <v>1800</v>
      </c>
      <c r="AC2425" s="118">
        <v>2520</v>
      </c>
      <c r="AD2425" s="118"/>
      <c r="AE2425" s="121">
        <v>6000</v>
      </c>
      <c r="AF2425" s="122">
        <v>46046</v>
      </c>
      <c r="AG2425" s="123">
        <v>289680</v>
      </c>
      <c r="AH2425" s="122"/>
      <c r="AI2425" s="123"/>
      <c r="AJ2425" s="122"/>
      <c r="AK2425" s="123"/>
      <c r="AL2425" s="34"/>
      <c r="AM2425" s="39"/>
      <c r="AN242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26" spans="1:40" ht="19.5" customHeight="1" x14ac:dyDescent="0.25">
      <c r="A2426" s="112">
        <f t="shared" si="182"/>
        <v>2026</v>
      </c>
      <c r="B2426" s="112">
        <f t="shared" si="183"/>
        <v>1</v>
      </c>
      <c r="C2426" s="25">
        <v>46046</v>
      </c>
      <c r="D2426" s="114">
        <f t="shared" ca="1" si="180"/>
        <v>46097</v>
      </c>
      <c r="E2426" s="114" t="str">
        <f t="shared" ca="1" si="181"/>
        <v>1-Months</v>
      </c>
      <c r="F2426" s="114" t="str">
        <f>VLOOKUP(O2426,Stock[],5,FALSE)</f>
        <v>BE</v>
      </c>
      <c r="G2426" s="115" t="s">
        <v>2791</v>
      </c>
      <c r="H2426" s="116" t="s">
        <v>275</v>
      </c>
      <c r="I2426" s="117" t="s">
        <v>496</v>
      </c>
      <c r="J2426" s="112" t="str">
        <f>VLOOKUP(I2426,Customers[],2,FALSE)</f>
        <v>မခင်ဝင်းရီ</v>
      </c>
      <c r="K2426" s="112" t="str">
        <f>VLOOKUP(I2426,Customers[],4,FALSE)</f>
        <v>Wandwin</v>
      </c>
      <c r="L2426" s="112" t="str">
        <f>VLOOKUP(Table85[[#This Row],[CustomerID]],Table!H:K,3,0)</f>
        <v>ကန်အောက်</v>
      </c>
      <c r="M2426" s="112" t="str">
        <f>VLOOKUP(I2426,Customers[],5,FALSE)</f>
        <v>Van-2</v>
      </c>
      <c r="N2426" s="117" t="s">
        <v>9</v>
      </c>
      <c r="O2426" s="118" t="s">
        <v>217</v>
      </c>
      <c r="P2426" s="112" t="str">
        <f>VLOOKUP(O2426,Stock[],2,FALSE)</f>
        <v>လိမ္မော်ဖြူ</v>
      </c>
      <c r="Q2426" s="119">
        <f>VLOOKUP(O2426,Stock[],3,FALSE)</f>
        <v>0.64</v>
      </c>
      <c r="R2426" s="119">
        <f>VLOOKUP(O2426,Stock[],4,FALSE)</f>
        <v>24</v>
      </c>
      <c r="S2426" s="118"/>
      <c r="T2426" s="119">
        <f>(DailySales!$S2426/DailySales!$R2426)+DailySales!$U2426</f>
        <v>15</v>
      </c>
      <c r="U2426" s="118">
        <v>15</v>
      </c>
      <c r="V2426" s="120">
        <f>+DailySales!$T2426*DailySales!$R2426</f>
        <v>360</v>
      </c>
      <c r="W2426" s="120">
        <f>+DailySales!$V2426*DailySales!$Q2426</f>
        <v>230.4</v>
      </c>
      <c r="X2426" s="120">
        <f>VLOOKUP(O2426,Stock[],6,FALSE)</f>
        <v>1330</v>
      </c>
      <c r="Y2426" s="120">
        <f>+DailySales!$V2426*DailySales!$X2426</f>
        <v>478800</v>
      </c>
      <c r="Z2426" s="118"/>
      <c r="AA2426" s="118"/>
      <c r="AB2426" s="118"/>
      <c r="AC2426" s="118"/>
      <c r="AD2426" s="118"/>
      <c r="AE2426" s="121">
        <v>8700</v>
      </c>
      <c r="AF2426" s="122">
        <v>46046</v>
      </c>
      <c r="AG2426" s="123">
        <v>487500</v>
      </c>
      <c r="AH2426" s="122"/>
      <c r="AI2426" s="123"/>
      <c r="AJ2426" s="122"/>
      <c r="AK2426" s="123"/>
      <c r="AL2426" s="34"/>
      <c r="AM2426" s="39"/>
      <c r="AN242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27" spans="1:40" ht="19.5" customHeight="1" x14ac:dyDescent="0.25">
      <c r="A2427" s="112">
        <f t="shared" si="182"/>
        <v>2026</v>
      </c>
      <c r="B2427" s="112">
        <f t="shared" si="183"/>
        <v>1</v>
      </c>
      <c r="C2427" s="25">
        <v>46046</v>
      </c>
      <c r="D2427" s="114">
        <f t="shared" ca="1" si="180"/>
        <v>46097</v>
      </c>
      <c r="E2427" s="114" t="str">
        <f t="shared" ca="1" si="181"/>
        <v>1-Months</v>
      </c>
      <c r="F2427" s="114" t="str">
        <f>VLOOKUP(O2427,Stock[],5,FALSE)</f>
        <v>BE</v>
      </c>
      <c r="G2427" s="115" t="s">
        <v>2791</v>
      </c>
      <c r="H2427" s="116" t="s">
        <v>275</v>
      </c>
      <c r="I2427" s="117" t="s">
        <v>496</v>
      </c>
      <c r="J2427" s="112" t="str">
        <f>VLOOKUP(I2427,Customers[],2,FALSE)</f>
        <v>မခင်ဝင်းရီ</v>
      </c>
      <c r="K2427" s="112" t="str">
        <f>VLOOKUP(I2427,Customers[],4,FALSE)</f>
        <v>Wandwin</v>
      </c>
      <c r="L2427" s="112" t="str">
        <f>VLOOKUP(Table85[[#This Row],[CustomerID]],Table!H:K,3,0)</f>
        <v>ကန်အောက်</v>
      </c>
      <c r="M2427" s="112" t="str">
        <f>VLOOKUP(I2427,Customers[],5,FALSE)</f>
        <v>Van-2</v>
      </c>
      <c r="N2427" s="117" t="s">
        <v>9</v>
      </c>
      <c r="O2427" s="118" t="s">
        <v>1471</v>
      </c>
      <c r="P2427" s="112" t="str">
        <f>VLOOKUP(O2427,Stock[],2,FALSE)</f>
        <v>ရွှေမင်းသားခေါင်ရည်ကော်ဗူး(.6Ltr)</v>
      </c>
      <c r="Q2427" s="119">
        <f>VLOOKUP(O2427,Stock[],3,FALSE)</f>
        <v>0.6</v>
      </c>
      <c r="R2427" s="119">
        <f>VLOOKUP(O2427,Stock[],4,FALSE)</f>
        <v>12</v>
      </c>
      <c r="S2427" s="118"/>
      <c r="T2427" s="119">
        <f>(DailySales!$S2427/DailySales!$R2427)+DailySales!$U2427</f>
        <v>5</v>
      </c>
      <c r="U2427" s="118">
        <v>5</v>
      </c>
      <c r="V2427" s="120">
        <f>+DailySales!$T2427*DailySales!$R2427</f>
        <v>60</v>
      </c>
      <c r="W2427" s="120">
        <f>+DailySales!$V2427*DailySales!$Q2427</f>
        <v>36</v>
      </c>
      <c r="X2427" s="120">
        <f>VLOOKUP(O2427,Stock[],6,FALSE)</f>
        <v>800</v>
      </c>
      <c r="Y2427" s="120">
        <f>+DailySales!$V2427*DailySales!$X2427</f>
        <v>48000</v>
      </c>
      <c r="Z2427" s="118"/>
      <c r="AA2427" s="118"/>
      <c r="AB2427" s="118"/>
      <c r="AC2427" s="118"/>
      <c r="AD2427" s="118"/>
      <c r="AE2427" s="121"/>
      <c r="AF2427" s="122">
        <v>46046</v>
      </c>
      <c r="AG2427" s="123">
        <v>48000</v>
      </c>
      <c r="AH2427" s="122"/>
      <c r="AI2427" s="123"/>
      <c r="AJ2427" s="122"/>
      <c r="AK2427" s="123"/>
      <c r="AL2427" s="34"/>
      <c r="AM2427" s="39"/>
      <c r="AN242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28" spans="1:40" ht="19.5" customHeight="1" x14ac:dyDescent="0.25">
      <c r="A2428" s="112">
        <f t="shared" si="182"/>
        <v>2026</v>
      </c>
      <c r="B2428" s="112">
        <f t="shared" si="183"/>
        <v>1</v>
      </c>
      <c r="C2428" s="25">
        <v>46046</v>
      </c>
      <c r="D2428" s="114">
        <f t="shared" ca="1" si="180"/>
        <v>46097</v>
      </c>
      <c r="E2428" s="114" t="str">
        <f t="shared" ca="1" si="181"/>
        <v>1-Months</v>
      </c>
      <c r="F2428" s="114" t="str">
        <f>VLOOKUP(O2428,Stock[],5,FALSE)</f>
        <v>BE</v>
      </c>
      <c r="G2428" s="115" t="s">
        <v>2791</v>
      </c>
      <c r="H2428" s="116" t="s">
        <v>275</v>
      </c>
      <c r="I2428" s="117" t="s">
        <v>496</v>
      </c>
      <c r="J2428" s="112" t="str">
        <f>VLOOKUP(I2428,Customers[],2,FALSE)</f>
        <v>မခင်ဝင်းရီ</v>
      </c>
      <c r="K2428" s="112" t="str">
        <f>VLOOKUP(I2428,Customers[],4,FALSE)</f>
        <v>Wandwin</v>
      </c>
      <c r="L2428" s="112" t="str">
        <f>VLOOKUP(Table85[[#This Row],[CustomerID]],Table!H:K,3,0)</f>
        <v>ကန်အောက်</v>
      </c>
      <c r="M2428" s="112" t="str">
        <f>VLOOKUP(I2428,Customers[],5,FALSE)</f>
        <v>Van-2</v>
      </c>
      <c r="N2428" s="117" t="s">
        <v>9</v>
      </c>
      <c r="O2428" s="118" t="s">
        <v>2120</v>
      </c>
      <c r="P2428" s="112" t="str">
        <f>VLOOKUP(O2428,Stock[],2,FALSE)</f>
        <v>ဇေ အရက်သန့်</v>
      </c>
      <c r="Q2428" s="119">
        <f>VLOOKUP(O2428,Stock[],3,FALSE)</f>
        <v>0.64</v>
      </c>
      <c r="R2428" s="119">
        <f>VLOOKUP(O2428,Stock[],4,FALSE)</f>
        <v>14</v>
      </c>
      <c r="S2428" s="118"/>
      <c r="T2428" s="119">
        <f>(DailySales!$S2428/DailySales!$R2428)+DailySales!$U2428</f>
        <v>5</v>
      </c>
      <c r="U2428" s="118">
        <v>5</v>
      </c>
      <c r="V2428" s="120">
        <f>+DailySales!$T2428*DailySales!$R2428</f>
        <v>70</v>
      </c>
      <c r="W2428" s="120">
        <f>+DailySales!$V2428*DailySales!$Q2428</f>
        <v>44.800000000000004</v>
      </c>
      <c r="X2428" s="120">
        <f>VLOOKUP(O2428,Stock[],6,FALSE)</f>
        <v>1380</v>
      </c>
      <c r="Y2428" s="120">
        <f>+DailySales!$V2428*DailySales!$X2428</f>
        <v>96600</v>
      </c>
      <c r="Z2428" s="118"/>
      <c r="AA2428" s="118"/>
      <c r="AB2428" s="118"/>
      <c r="AC2428" s="118"/>
      <c r="AD2428" s="118"/>
      <c r="AE2428" s="121">
        <v>2400</v>
      </c>
      <c r="AF2428" s="122">
        <v>46046</v>
      </c>
      <c r="AG2428" s="123">
        <v>99000</v>
      </c>
      <c r="AH2428" s="122"/>
      <c r="AI2428" s="123"/>
      <c r="AJ2428" s="122"/>
      <c r="AK2428" s="123"/>
      <c r="AL2428" s="34"/>
      <c r="AM2428" s="39"/>
      <c r="AN242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29" spans="1:40" ht="19.5" customHeight="1" x14ac:dyDescent="0.25">
      <c r="A2429" s="112">
        <f t="shared" si="182"/>
        <v>2026</v>
      </c>
      <c r="B2429" s="112">
        <f t="shared" si="183"/>
        <v>1</v>
      </c>
      <c r="C2429" s="25">
        <v>46046</v>
      </c>
      <c r="D2429" s="114">
        <f t="shared" ca="1" si="180"/>
        <v>46097</v>
      </c>
      <c r="E2429" s="114" t="str">
        <f t="shared" ca="1" si="181"/>
        <v>1-Months</v>
      </c>
      <c r="F2429" s="114" t="str">
        <f>VLOOKUP(O2429,Stock[],5,FALSE)</f>
        <v>BE</v>
      </c>
      <c r="G2429" s="115" t="s">
        <v>2791</v>
      </c>
      <c r="H2429" s="116" t="s">
        <v>275</v>
      </c>
      <c r="I2429" s="117" t="s">
        <v>2792</v>
      </c>
      <c r="J2429" s="112" t="str">
        <f>VLOOKUP(I2429,Customers[],2,FALSE)</f>
        <v>FOC</v>
      </c>
      <c r="K2429" s="112">
        <f>VLOOKUP(I2429,Customers[],4,FALSE)</f>
        <v>0</v>
      </c>
      <c r="L2429" s="112">
        <f>VLOOKUP(Table85[[#This Row],[CustomerID]],Table!H:K,3,0)</f>
        <v>0</v>
      </c>
      <c r="M2429" s="112">
        <f>VLOOKUP(I2429,Customers[],5,FALSE)</f>
        <v>0</v>
      </c>
      <c r="N2429" s="117" t="s">
        <v>13</v>
      </c>
      <c r="O2429" s="118" t="s">
        <v>1777</v>
      </c>
      <c r="P2429" s="112" t="str">
        <f>VLOOKUP(O2429,Stock[],2,FALSE)</f>
        <v>ရွှေမန်းကော်(1Ltr)</v>
      </c>
      <c r="Q2429" s="119">
        <f>VLOOKUP(O2429,Stock[],3,FALSE)</f>
        <v>1</v>
      </c>
      <c r="R2429" s="119">
        <f>VLOOKUP(O2429,Stock[],4,FALSE)</f>
        <v>12</v>
      </c>
      <c r="S2429" s="118"/>
      <c r="T2429" s="119">
        <f>(DailySales!$S2429/DailySales!$R2429)+DailySales!$U2429</f>
        <v>1</v>
      </c>
      <c r="U2429" s="118">
        <v>1</v>
      </c>
      <c r="V2429" s="120">
        <f>+DailySales!$T2429*DailySales!$R2429</f>
        <v>12</v>
      </c>
      <c r="W2429" s="120">
        <f>+DailySales!$V2429*DailySales!$Q2429</f>
        <v>12</v>
      </c>
      <c r="X2429" s="120">
        <f>VLOOKUP(O2429,Stock[],6,FALSE)</f>
        <v>1600</v>
      </c>
      <c r="Y2429" s="120">
        <f>+DailySales!$V2429*DailySales!$X2429</f>
        <v>19200</v>
      </c>
      <c r="Z2429" s="118"/>
      <c r="AA2429" s="118"/>
      <c r="AB2429" s="118"/>
      <c r="AC2429" s="118"/>
      <c r="AD2429" s="118"/>
      <c r="AE2429" s="121"/>
      <c r="AF2429" s="122">
        <v>46046</v>
      </c>
      <c r="AG2429" s="123">
        <v>19200</v>
      </c>
      <c r="AH2429" s="122"/>
      <c r="AI2429" s="123"/>
      <c r="AJ2429" s="122"/>
      <c r="AK2429" s="123"/>
      <c r="AL2429" s="34"/>
      <c r="AM2429" s="39"/>
      <c r="AN242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30" spans="1:40" ht="19.5" customHeight="1" x14ac:dyDescent="0.25">
      <c r="A2430" s="112">
        <f t="shared" si="182"/>
        <v>2026</v>
      </c>
      <c r="B2430" s="112">
        <f t="shared" si="183"/>
        <v>1</v>
      </c>
      <c r="C2430" s="25">
        <v>46046</v>
      </c>
      <c r="D2430" s="114">
        <f t="shared" ca="1" si="180"/>
        <v>46097</v>
      </c>
      <c r="E2430" s="114" t="str">
        <f t="shared" ca="1" si="181"/>
        <v>1-Months</v>
      </c>
      <c r="F2430" s="114" t="str">
        <f>VLOOKUP(O2430,Stock[],5,FALSE)</f>
        <v>BE</v>
      </c>
      <c r="G2430" s="115" t="s">
        <v>2793</v>
      </c>
      <c r="H2430" s="116" t="s">
        <v>275</v>
      </c>
      <c r="I2430" s="117" t="s">
        <v>497</v>
      </c>
      <c r="J2430" s="112" t="str">
        <f>VLOOKUP(I2430,Customers[],2,FALSE)</f>
        <v>ကိုကျော်သင်း</v>
      </c>
      <c r="K2430" s="112" t="str">
        <f>VLOOKUP(I2430,Customers[],4,FALSE)</f>
        <v>Wandwin</v>
      </c>
      <c r="L2430" s="112" t="str">
        <f>VLOOKUP(Table85[[#This Row],[CustomerID]],Table!H:K,3,0)</f>
        <v>ကုက္ကိုခါးလှ</v>
      </c>
      <c r="M2430" s="112" t="str">
        <f>VLOOKUP(I2430,Customers[],5,FALSE)</f>
        <v>Van-2</v>
      </c>
      <c r="N2430" s="117" t="s">
        <v>9</v>
      </c>
      <c r="O2430" s="118" t="s">
        <v>2794</v>
      </c>
      <c r="P2430" s="112" t="str">
        <f>VLOOKUP(O2430,Stock[],2,FALSE)</f>
        <v>လိမ္မော်ဖြူ</v>
      </c>
      <c r="Q2430" s="119">
        <f>VLOOKUP(O2430,Stock[],3,FALSE)</f>
        <v>0.64</v>
      </c>
      <c r="R2430" s="119">
        <f>VLOOKUP(O2430,Stock[],4,FALSE)</f>
        <v>24</v>
      </c>
      <c r="S2430" s="118"/>
      <c r="T2430" s="119">
        <f>(DailySales!$S2430/DailySales!$R2430)+DailySales!$U2430</f>
        <v>4</v>
      </c>
      <c r="U2430" s="118">
        <v>4</v>
      </c>
      <c r="V2430" s="120">
        <f>+DailySales!$T2430*DailySales!$R2430</f>
        <v>96</v>
      </c>
      <c r="W2430" s="120">
        <f>+DailySales!$V2430*DailySales!$Q2430</f>
        <v>61.44</v>
      </c>
      <c r="X2430" s="120">
        <f>VLOOKUP(O2430,Stock[],6,FALSE)</f>
        <v>1330</v>
      </c>
      <c r="Y2430" s="120">
        <f>+DailySales!$V2430*DailySales!$X2430</f>
        <v>127680</v>
      </c>
      <c r="Z2430" s="118"/>
      <c r="AA2430" s="118"/>
      <c r="AB2430" s="118"/>
      <c r="AC2430" s="118"/>
      <c r="AD2430" s="118"/>
      <c r="AE2430" s="121">
        <v>2320</v>
      </c>
      <c r="AF2430" s="122">
        <v>46046</v>
      </c>
      <c r="AG2430" s="123">
        <v>130000</v>
      </c>
      <c r="AH2430" s="122"/>
      <c r="AI2430" s="123"/>
      <c r="AJ2430" s="122"/>
      <c r="AK2430" s="123"/>
      <c r="AL2430" s="34"/>
      <c r="AM2430" s="39"/>
      <c r="AN243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31" spans="1:40" ht="19.5" customHeight="1" x14ac:dyDescent="0.25">
      <c r="A2431" s="112">
        <f t="shared" si="182"/>
        <v>2026</v>
      </c>
      <c r="B2431" s="112">
        <f t="shared" si="183"/>
        <v>1</v>
      </c>
      <c r="C2431" s="25">
        <v>46046</v>
      </c>
      <c r="D2431" s="114">
        <f t="shared" ca="1" si="180"/>
        <v>46097</v>
      </c>
      <c r="E2431" s="114" t="str">
        <f t="shared" ca="1" si="181"/>
        <v>1-Months</v>
      </c>
      <c r="F2431" s="114" t="str">
        <f>VLOOKUP(O2431,Stock[],5,FALSE)</f>
        <v>BE</v>
      </c>
      <c r="G2431" s="115" t="s">
        <v>2793</v>
      </c>
      <c r="H2431" s="116" t="s">
        <v>275</v>
      </c>
      <c r="I2431" s="117" t="s">
        <v>497</v>
      </c>
      <c r="J2431" s="112" t="str">
        <f>VLOOKUP(I2431,Customers[],2,FALSE)</f>
        <v>ကိုကျော်သင်း</v>
      </c>
      <c r="K2431" s="112" t="str">
        <f>VLOOKUP(I2431,Customers[],4,FALSE)</f>
        <v>Wandwin</v>
      </c>
      <c r="L2431" s="112" t="str">
        <f>VLOOKUP(Table85[[#This Row],[CustomerID]],Table!H:K,3,0)</f>
        <v>ကုက္ကိုခါးလှ</v>
      </c>
      <c r="M2431" s="112" t="str">
        <f>VLOOKUP(I2431,Customers[],5,FALSE)</f>
        <v>Van-2</v>
      </c>
      <c r="N2431" s="117" t="s">
        <v>9</v>
      </c>
      <c r="O2431" s="118" t="s">
        <v>2120</v>
      </c>
      <c r="P2431" s="112" t="str">
        <f>VLOOKUP(O2431,Stock[],2,FALSE)</f>
        <v>ဇေ အရက်သန့်</v>
      </c>
      <c r="Q2431" s="119">
        <f>VLOOKUP(O2431,Stock[],3,FALSE)</f>
        <v>0.64</v>
      </c>
      <c r="R2431" s="119">
        <f>VLOOKUP(O2431,Stock[],4,FALSE)</f>
        <v>14</v>
      </c>
      <c r="S2431" s="118"/>
      <c r="T2431" s="119">
        <f>(DailySales!$S2431/DailySales!$R2431)+DailySales!$U2431</f>
        <v>2</v>
      </c>
      <c r="U2431" s="118">
        <v>2</v>
      </c>
      <c r="V2431" s="120">
        <f>+DailySales!$T2431*DailySales!$R2431</f>
        <v>28</v>
      </c>
      <c r="W2431" s="120">
        <f>+DailySales!$V2431*DailySales!$Q2431</f>
        <v>17.920000000000002</v>
      </c>
      <c r="X2431" s="120">
        <f>VLOOKUP(O2431,Stock[],6,FALSE)</f>
        <v>1380</v>
      </c>
      <c r="Y2431" s="120">
        <f>+DailySales!$V2431*DailySales!$X2431</f>
        <v>38640</v>
      </c>
      <c r="Z2431" s="118"/>
      <c r="AA2431" s="118"/>
      <c r="AB2431" s="118"/>
      <c r="AC2431" s="118"/>
      <c r="AD2431" s="118"/>
      <c r="AE2431" s="121">
        <v>960</v>
      </c>
      <c r="AF2431" s="122">
        <v>46046</v>
      </c>
      <c r="AG2431" s="123">
        <v>39600</v>
      </c>
      <c r="AH2431" s="122"/>
      <c r="AI2431" s="123"/>
      <c r="AJ2431" s="122"/>
      <c r="AK2431" s="123"/>
      <c r="AL2431" s="34"/>
      <c r="AM2431" s="39"/>
      <c r="AN243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32" spans="1:40" ht="19.5" customHeight="1" x14ac:dyDescent="0.25">
      <c r="A2432" s="112">
        <f t="shared" si="182"/>
        <v>2026</v>
      </c>
      <c r="B2432" s="112">
        <f t="shared" si="183"/>
        <v>1</v>
      </c>
      <c r="C2432" s="25">
        <v>46046</v>
      </c>
      <c r="D2432" s="114">
        <f t="shared" ca="1" si="180"/>
        <v>46097</v>
      </c>
      <c r="E2432" s="114" t="str">
        <f t="shared" ca="1" si="181"/>
        <v>1-Months</v>
      </c>
      <c r="F2432" s="114" t="str">
        <f>VLOOKUP(O2432,Stock[],5,FALSE)</f>
        <v>BE</v>
      </c>
      <c r="G2432" s="115" t="s">
        <v>2795</v>
      </c>
      <c r="H2432" s="116" t="s">
        <v>275</v>
      </c>
      <c r="I2432" s="117" t="s">
        <v>602</v>
      </c>
      <c r="J2432" s="112" t="str">
        <f>VLOOKUP(I2432,Customers[],2,FALSE)</f>
        <v>ကိုမောင်ကြည်</v>
      </c>
      <c r="K2432" s="112" t="str">
        <f>VLOOKUP(I2432,Customers[],4,FALSE)</f>
        <v>Wandwin</v>
      </c>
      <c r="L2432" s="112" t="str">
        <f>VLOOKUP(Table85[[#This Row],[CustomerID]],Table!H:K,3,0)</f>
        <v>ကုက္ကိုခါးလှ</v>
      </c>
      <c r="M2432" s="112" t="str">
        <f>VLOOKUP(I2432,Customers[],5,FALSE)</f>
        <v>Van-2</v>
      </c>
      <c r="N2432" s="117" t="s">
        <v>9</v>
      </c>
      <c r="O2432" s="118" t="s">
        <v>2120</v>
      </c>
      <c r="P2432" s="112" t="str">
        <f>VLOOKUP(O2432,Stock[],2,FALSE)</f>
        <v>ဇေ အရက်သန့်</v>
      </c>
      <c r="Q2432" s="119">
        <f>VLOOKUP(O2432,Stock[],3,FALSE)</f>
        <v>0.64</v>
      </c>
      <c r="R2432" s="119">
        <f>VLOOKUP(O2432,Stock[],4,FALSE)</f>
        <v>14</v>
      </c>
      <c r="S2432" s="118"/>
      <c r="T2432" s="119">
        <f>(DailySales!$S2432/DailySales!$R2432)+DailySales!$U2432</f>
        <v>2</v>
      </c>
      <c r="U2432" s="118">
        <v>2</v>
      </c>
      <c r="V2432" s="120">
        <f>+DailySales!$T2432*DailySales!$R2432</f>
        <v>28</v>
      </c>
      <c r="W2432" s="120">
        <f>+DailySales!$V2432*DailySales!$Q2432</f>
        <v>17.920000000000002</v>
      </c>
      <c r="X2432" s="120">
        <f>VLOOKUP(O2432,Stock[],6,FALSE)</f>
        <v>1380</v>
      </c>
      <c r="Y2432" s="120">
        <f>+DailySales!$V2432*DailySales!$X2432</f>
        <v>38640</v>
      </c>
      <c r="Z2432" s="118"/>
      <c r="AA2432" s="118"/>
      <c r="AB2432" s="118"/>
      <c r="AC2432" s="118"/>
      <c r="AD2432" s="118"/>
      <c r="AE2432" s="121">
        <v>960</v>
      </c>
      <c r="AF2432" s="122">
        <v>46046</v>
      </c>
      <c r="AG2432" s="123">
        <v>39600</v>
      </c>
      <c r="AH2432" s="122"/>
      <c r="AI2432" s="123"/>
      <c r="AJ2432" s="122"/>
      <c r="AK2432" s="123"/>
      <c r="AL2432" s="34"/>
      <c r="AM2432" s="39"/>
      <c r="AN243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33" spans="1:40" ht="19.5" customHeight="1" x14ac:dyDescent="0.25">
      <c r="A2433" s="112">
        <f t="shared" si="182"/>
        <v>2026</v>
      </c>
      <c r="B2433" s="112">
        <f t="shared" si="183"/>
        <v>1</v>
      </c>
      <c r="C2433" s="25">
        <v>46046</v>
      </c>
      <c r="D2433" s="114">
        <f t="shared" ca="1" si="180"/>
        <v>46097</v>
      </c>
      <c r="E2433" s="114" t="str">
        <f t="shared" ca="1" si="181"/>
        <v>1-Months</v>
      </c>
      <c r="F2433" s="114" t="str">
        <f>VLOOKUP(O2433,Stock[],5,FALSE)</f>
        <v>BE</v>
      </c>
      <c r="G2433" s="115" t="s">
        <v>2796</v>
      </c>
      <c r="H2433" s="116" t="s">
        <v>275</v>
      </c>
      <c r="I2433" s="117" t="s">
        <v>2181</v>
      </c>
      <c r="J2433" s="112" t="str">
        <f>VLOOKUP(I2433,Customers[],2,FALSE)</f>
        <v>အကွဲ</v>
      </c>
      <c r="K2433" s="112">
        <f>VLOOKUP(I2433,Customers[],4,FALSE)</f>
        <v>0</v>
      </c>
      <c r="L2433" s="112">
        <f>VLOOKUP(Table85[[#This Row],[CustomerID]],Table!H:K,3,0)</f>
        <v>0</v>
      </c>
      <c r="M2433" s="112">
        <f>VLOOKUP(I2433,Customers[],5,FALSE)</f>
        <v>0</v>
      </c>
      <c r="N2433" s="117" t="s">
        <v>1749</v>
      </c>
      <c r="O2433" s="118" t="s">
        <v>217</v>
      </c>
      <c r="P2433" s="112" t="str">
        <f>VLOOKUP(O2433,Stock[],2,FALSE)</f>
        <v>လိမ္မော်ဖြူ</v>
      </c>
      <c r="Q2433" s="119">
        <f>VLOOKUP(O2433,Stock[],3,FALSE)</f>
        <v>0.64</v>
      </c>
      <c r="R2433" s="119">
        <f>VLOOKUP(O2433,Stock[],4,FALSE)</f>
        <v>24</v>
      </c>
      <c r="S2433" s="118">
        <v>2</v>
      </c>
      <c r="T2433" s="119">
        <f>(DailySales!$S2433/DailySales!$R2433)+DailySales!$U2433</f>
        <v>8.3333333333333329E-2</v>
      </c>
      <c r="U2433" s="118"/>
      <c r="V2433" s="120">
        <f>+DailySales!$T2433*DailySales!$R2433</f>
        <v>2</v>
      </c>
      <c r="W2433" s="120">
        <f>+DailySales!$V2433*DailySales!$Q2433</f>
        <v>1.28</v>
      </c>
      <c r="X2433" s="120">
        <f>VLOOKUP(O2433,Stock[],6,FALSE)</f>
        <v>1330</v>
      </c>
      <c r="Y2433" s="120">
        <f>+DailySales!$V2433*DailySales!$X2433</f>
        <v>2660</v>
      </c>
      <c r="Z2433" s="118"/>
      <c r="AA2433" s="118"/>
      <c r="AB2433" s="118"/>
      <c r="AC2433" s="118"/>
      <c r="AD2433" s="118"/>
      <c r="AE2433" s="121"/>
      <c r="AF2433" s="122">
        <v>46046</v>
      </c>
      <c r="AG2433" s="123">
        <v>2660</v>
      </c>
      <c r="AH2433" s="122"/>
      <c r="AI2433" s="123"/>
      <c r="AJ2433" s="122"/>
      <c r="AK2433" s="123"/>
      <c r="AL2433" s="34"/>
      <c r="AM2433" s="39"/>
      <c r="AN243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34" spans="1:40" ht="19.5" customHeight="1" x14ac:dyDescent="0.25">
      <c r="A2434" s="112">
        <f t="shared" si="182"/>
        <v>2026</v>
      </c>
      <c r="B2434" s="112">
        <f t="shared" si="183"/>
        <v>1</v>
      </c>
      <c r="C2434" s="25">
        <v>46046</v>
      </c>
      <c r="D2434" s="114">
        <f t="shared" ref="D2434:D2497" ca="1" si="184">TODAY()</f>
        <v>46097</v>
      </c>
      <c r="E2434" s="114" t="str">
        <f t="shared" ref="E2434:E2497" ca="1" si="185">DATEDIF(C2434,D2434,"M")&amp;"-Months"</f>
        <v>1-Months</v>
      </c>
      <c r="F2434" s="114" t="str">
        <f>VLOOKUP(O2434,Stock[],5,FALSE)</f>
        <v>BE</v>
      </c>
      <c r="G2434" s="115" t="s">
        <v>2796</v>
      </c>
      <c r="H2434" s="116" t="s">
        <v>275</v>
      </c>
      <c r="I2434" s="117" t="s">
        <v>2181</v>
      </c>
      <c r="J2434" s="112" t="str">
        <f>VLOOKUP(I2434,Customers[],2,FALSE)</f>
        <v>အကွဲ</v>
      </c>
      <c r="K2434" s="112">
        <f>VLOOKUP(I2434,Customers[],4,FALSE)</f>
        <v>0</v>
      </c>
      <c r="L2434" s="112">
        <f>VLOOKUP(Table85[[#This Row],[CustomerID]],Table!H:K,3,0)</f>
        <v>0</v>
      </c>
      <c r="M2434" s="112">
        <f>VLOOKUP(I2434,Customers[],5,FALSE)</f>
        <v>0</v>
      </c>
      <c r="N2434" s="117" t="s">
        <v>1749</v>
      </c>
      <c r="O2434" s="118" t="s">
        <v>2120</v>
      </c>
      <c r="P2434" s="112" t="str">
        <f>VLOOKUP(O2434,Stock[],2,FALSE)</f>
        <v>ဇေ အရက်သန့်</v>
      </c>
      <c r="Q2434" s="119">
        <f>VLOOKUP(O2434,Stock[],3,FALSE)</f>
        <v>0.64</v>
      </c>
      <c r="R2434" s="119">
        <f>VLOOKUP(O2434,Stock[],4,FALSE)</f>
        <v>14</v>
      </c>
      <c r="S2434" s="118">
        <v>1</v>
      </c>
      <c r="T2434" s="119">
        <f>(DailySales!$S2434/DailySales!$R2434)+DailySales!$U2434</f>
        <v>7.1428571428571425E-2</v>
      </c>
      <c r="U2434" s="118"/>
      <c r="V2434" s="120">
        <f>+DailySales!$T2434*DailySales!$R2434</f>
        <v>1</v>
      </c>
      <c r="W2434" s="120">
        <f>+DailySales!$V2434*DailySales!$Q2434</f>
        <v>0.64</v>
      </c>
      <c r="X2434" s="120">
        <f>VLOOKUP(O2434,Stock[],6,FALSE)</f>
        <v>1380</v>
      </c>
      <c r="Y2434" s="120">
        <f>+DailySales!$V2434*DailySales!$X2434</f>
        <v>1380</v>
      </c>
      <c r="Z2434" s="118"/>
      <c r="AA2434" s="118"/>
      <c r="AB2434" s="118"/>
      <c r="AC2434" s="118"/>
      <c r="AD2434" s="118"/>
      <c r="AE2434" s="121"/>
      <c r="AF2434" s="122">
        <v>46046</v>
      </c>
      <c r="AG2434" s="123">
        <v>1380</v>
      </c>
      <c r="AH2434" s="122"/>
      <c r="AI2434" s="123"/>
      <c r="AJ2434" s="122"/>
      <c r="AK2434" s="123"/>
      <c r="AL2434" s="34"/>
      <c r="AM2434" s="39"/>
      <c r="AN243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35" spans="1:40" ht="19.5" customHeight="1" x14ac:dyDescent="0.25">
      <c r="A2435" s="112">
        <f t="shared" si="182"/>
        <v>2026</v>
      </c>
      <c r="B2435" s="112">
        <f t="shared" si="183"/>
        <v>1</v>
      </c>
      <c r="C2435" s="25">
        <v>46046</v>
      </c>
      <c r="D2435" s="114">
        <f t="shared" ca="1" si="184"/>
        <v>46097</v>
      </c>
      <c r="E2435" s="114" t="str">
        <f t="shared" ca="1" si="185"/>
        <v>1-Months</v>
      </c>
      <c r="F2435" s="114" t="str">
        <f>VLOOKUP(O2435,Stock[],5,FALSE)</f>
        <v>BE</v>
      </c>
      <c r="G2435" s="115" t="s">
        <v>2797</v>
      </c>
      <c r="H2435" s="116" t="s">
        <v>275</v>
      </c>
      <c r="I2435" s="117" t="s">
        <v>2532</v>
      </c>
      <c r="J2435" s="112" t="str">
        <f>VLOOKUP(I2435,Customers[],2,FALSE)</f>
        <v>စစ်ဆေးရေးဂိတ်လက်ဆောင်</v>
      </c>
      <c r="K2435" s="112">
        <f>VLOOKUP(I2435,Customers[],4,FALSE)</f>
        <v>0</v>
      </c>
      <c r="L2435" s="112">
        <f>VLOOKUP(Table85[[#This Row],[CustomerID]],Table!H:K,3,0)</f>
        <v>0</v>
      </c>
      <c r="M2435" s="112">
        <f>VLOOKUP(I2435,Customers[],5,FALSE)</f>
        <v>0</v>
      </c>
      <c r="N2435" s="117" t="s">
        <v>13</v>
      </c>
      <c r="O2435" s="118" t="s">
        <v>217</v>
      </c>
      <c r="P2435" s="112" t="str">
        <f>VLOOKUP(O2435,Stock[],2,FALSE)</f>
        <v>လိမ္မော်ဖြူ</v>
      </c>
      <c r="Q2435" s="119">
        <f>VLOOKUP(O2435,Stock[],3,FALSE)</f>
        <v>0.64</v>
      </c>
      <c r="R2435" s="119">
        <f>VLOOKUP(O2435,Stock[],4,FALSE)</f>
        <v>24</v>
      </c>
      <c r="S2435" s="118">
        <v>4</v>
      </c>
      <c r="T2435" s="119">
        <f>(DailySales!$S2435/DailySales!$R2435)+DailySales!$U2435</f>
        <v>0.16666666666666666</v>
      </c>
      <c r="U2435" s="118"/>
      <c r="V2435" s="120">
        <f>+DailySales!$T2435*DailySales!$R2435</f>
        <v>4</v>
      </c>
      <c r="W2435" s="120">
        <f>+DailySales!$V2435*DailySales!$Q2435</f>
        <v>2.56</v>
      </c>
      <c r="X2435" s="120">
        <f>VLOOKUP(O2435,Stock[],6,FALSE)</f>
        <v>1330</v>
      </c>
      <c r="Y2435" s="120">
        <f>+DailySales!$V2435*DailySales!$X2435</f>
        <v>5320</v>
      </c>
      <c r="Z2435" s="118"/>
      <c r="AA2435" s="118"/>
      <c r="AB2435" s="118"/>
      <c r="AC2435" s="118"/>
      <c r="AD2435" s="118"/>
      <c r="AE2435" s="121"/>
      <c r="AF2435" s="122">
        <v>46046</v>
      </c>
      <c r="AG2435" s="123">
        <v>5320</v>
      </c>
      <c r="AH2435" s="122"/>
      <c r="AI2435" s="123"/>
      <c r="AJ2435" s="122"/>
      <c r="AK2435" s="123"/>
      <c r="AL2435" s="34"/>
      <c r="AM2435" s="39"/>
      <c r="AN243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36" spans="1:40" ht="19.5" customHeight="1" x14ac:dyDescent="0.25">
      <c r="A2436" s="112">
        <f t="shared" si="182"/>
        <v>2026</v>
      </c>
      <c r="B2436" s="112">
        <f t="shared" si="183"/>
        <v>1</v>
      </c>
      <c r="C2436" s="25">
        <v>46046</v>
      </c>
      <c r="D2436" s="114">
        <f t="shared" ca="1" si="184"/>
        <v>46097</v>
      </c>
      <c r="E2436" s="114" t="str">
        <f t="shared" ca="1" si="185"/>
        <v>1-Months</v>
      </c>
      <c r="F2436" s="114" t="str">
        <f>VLOOKUP(O2436,Stock[],5,FALSE)</f>
        <v>BE</v>
      </c>
      <c r="G2436" s="115" t="s">
        <v>2798</v>
      </c>
      <c r="H2436" s="116"/>
      <c r="I2436" s="117" t="s">
        <v>189</v>
      </c>
      <c r="J2436" s="112" t="str">
        <f>VLOOKUP(I2436,Customers[],2,FALSE)</f>
        <v>ရွှေမြင်း(ကျော်ကြား)</v>
      </c>
      <c r="K2436" s="112" t="str">
        <f>VLOOKUP(I2436,Customers[],4,FALSE)</f>
        <v>Mahlaing</v>
      </c>
      <c r="L2436" s="112" t="str">
        <f>VLOOKUP(Table85[[#This Row],[CustomerID]],Table!H:K,3,0)</f>
        <v>မလှိုင်</v>
      </c>
      <c r="M2436" s="112" t="str">
        <f>VLOOKUP(I2436,Customers[],5,FALSE)</f>
        <v>WholeSales/Contract</v>
      </c>
      <c r="N2436" s="117" t="s">
        <v>10</v>
      </c>
      <c r="O2436" s="118" t="s">
        <v>217</v>
      </c>
      <c r="P2436" s="112" t="str">
        <f>VLOOKUP(O2436,Stock[],2,FALSE)</f>
        <v>လိမ္မော်ဖြူ</v>
      </c>
      <c r="Q2436" s="119">
        <f>VLOOKUP(O2436,Stock[],3,FALSE)</f>
        <v>0.64</v>
      </c>
      <c r="R2436" s="119">
        <f>VLOOKUP(O2436,Stock[],4,FALSE)</f>
        <v>24</v>
      </c>
      <c r="S2436" s="118"/>
      <c r="T2436" s="119">
        <f>(DailySales!$S2436/DailySales!$R2436)+DailySales!$U2436</f>
        <v>75</v>
      </c>
      <c r="U2436" s="118">
        <v>75</v>
      </c>
      <c r="V2436" s="120">
        <f>+DailySales!$T2436*DailySales!$R2436</f>
        <v>1800</v>
      </c>
      <c r="W2436" s="120">
        <f>+DailySales!$V2436*DailySales!$Q2436</f>
        <v>1152</v>
      </c>
      <c r="X2436" s="120">
        <f>VLOOKUP(O2436,Stock[],6,FALSE)</f>
        <v>1330</v>
      </c>
      <c r="Y2436" s="120">
        <f>+DailySales!$V2436*DailySales!$X2436</f>
        <v>2394000</v>
      </c>
      <c r="Z2436" s="118"/>
      <c r="AA2436" s="118"/>
      <c r="AB2436" s="118"/>
      <c r="AC2436" s="118"/>
      <c r="AD2436" s="118"/>
      <c r="AE2436" s="121"/>
      <c r="AF2436" s="122"/>
      <c r="AG2436" s="123"/>
      <c r="AH2436" s="38">
        <v>46072</v>
      </c>
      <c r="AI2436" s="123">
        <v>2394000</v>
      </c>
      <c r="AJ2436" s="122"/>
      <c r="AK2436" s="123"/>
      <c r="AL2436" s="34"/>
      <c r="AM2436" s="39"/>
      <c r="AN243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37" spans="1:40" ht="19.5" customHeight="1" x14ac:dyDescent="0.25">
      <c r="A2437" s="112">
        <f t="shared" si="182"/>
        <v>2026</v>
      </c>
      <c r="B2437" s="112">
        <f t="shared" si="183"/>
        <v>1</v>
      </c>
      <c r="C2437" s="25">
        <v>46046</v>
      </c>
      <c r="D2437" s="114">
        <f t="shared" ca="1" si="184"/>
        <v>46097</v>
      </c>
      <c r="E2437" s="114" t="str">
        <f t="shared" ca="1" si="185"/>
        <v>1-Months</v>
      </c>
      <c r="F2437" s="114" t="str">
        <f>VLOOKUP(O2437,Stock[],5,FALSE)</f>
        <v>BE</v>
      </c>
      <c r="G2437" s="115" t="s">
        <v>2798</v>
      </c>
      <c r="H2437" s="116"/>
      <c r="I2437" s="117" t="s">
        <v>189</v>
      </c>
      <c r="J2437" s="112" t="str">
        <f>VLOOKUP(I2437,Customers[],2,FALSE)</f>
        <v>ရွှေမြင်း(ကျော်ကြား)</v>
      </c>
      <c r="K2437" s="112" t="str">
        <f>VLOOKUP(I2437,Customers[],4,FALSE)</f>
        <v>Mahlaing</v>
      </c>
      <c r="L2437" s="112" t="str">
        <f>VLOOKUP(Table85[[#This Row],[CustomerID]],Table!H:K,3,0)</f>
        <v>မလှိုင်</v>
      </c>
      <c r="M2437" s="112" t="str">
        <f>VLOOKUP(I2437,Customers[],5,FALSE)</f>
        <v>WholeSales/Contract</v>
      </c>
      <c r="N2437" s="117" t="s">
        <v>10</v>
      </c>
      <c r="O2437" s="118" t="s">
        <v>2120</v>
      </c>
      <c r="P2437" s="112" t="str">
        <f>VLOOKUP(O2437,Stock[],2,FALSE)</f>
        <v>ဇေ အရက်သန့်</v>
      </c>
      <c r="Q2437" s="119">
        <f>VLOOKUP(O2437,Stock[],3,FALSE)</f>
        <v>0.64</v>
      </c>
      <c r="R2437" s="119">
        <f>VLOOKUP(O2437,Stock[],4,FALSE)</f>
        <v>14</v>
      </c>
      <c r="S2437" s="118"/>
      <c r="T2437" s="119">
        <f>(DailySales!$S2437/DailySales!$R2437)+DailySales!$U2437</f>
        <v>75</v>
      </c>
      <c r="U2437" s="118">
        <v>75</v>
      </c>
      <c r="V2437" s="120">
        <f>+DailySales!$T2437*DailySales!$R2437</f>
        <v>1050</v>
      </c>
      <c r="W2437" s="120">
        <f>+DailySales!$V2437*DailySales!$Q2437</f>
        <v>672</v>
      </c>
      <c r="X2437" s="120">
        <f>VLOOKUP(O2437,Stock[],6,FALSE)</f>
        <v>1380</v>
      </c>
      <c r="Y2437" s="120">
        <f>+DailySales!$V2437*DailySales!$X2437</f>
        <v>1449000</v>
      </c>
      <c r="Z2437" s="118"/>
      <c r="AA2437" s="118"/>
      <c r="AB2437" s="118"/>
      <c r="AC2437" s="118"/>
      <c r="AD2437" s="118"/>
      <c r="AE2437" s="121"/>
      <c r="AF2437" s="122"/>
      <c r="AG2437" s="123"/>
      <c r="AH2437" s="38">
        <v>46072</v>
      </c>
      <c r="AI2437" s="123">
        <v>1449000</v>
      </c>
      <c r="AJ2437" s="122"/>
      <c r="AK2437" s="123"/>
      <c r="AL2437" s="34"/>
      <c r="AM2437" s="39"/>
      <c r="AN243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38" spans="1:40" ht="19.5" customHeight="1" x14ac:dyDescent="0.25">
      <c r="A2438" s="112">
        <f t="shared" si="182"/>
        <v>2026</v>
      </c>
      <c r="B2438" s="112">
        <f t="shared" si="183"/>
        <v>1</v>
      </c>
      <c r="C2438" s="25">
        <v>46046</v>
      </c>
      <c r="D2438" s="114">
        <f t="shared" ca="1" si="184"/>
        <v>46097</v>
      </c>
      <c r="E2438" s="114" t="str">
        <f t="shared" ca="1" si="185"/>
        <v>1-Months</v>
      </c>
      <c r="F2438" s="114" t="str">
        <f>VLOOKUP(O2438,Stock[],5,FALSE)</f>
        <v>BE</v>
      </c>
      <c r="G2438" s="115" t="s">
        <v>2798</v>
      </c>
      <c r="H2438" s="116"/>
      <c r="I2438" s="117" t="s">
        <v>189</v>
      </c>
      <c r="J2438" s="112" t="str">
        <f>VLOOKUP(I2438,Customers[],2,FALSE)</f>
        <v>ရွှေမြင်း(ကျော်ကြား)</v>
      </c>
      <c r="K2438" s="112" t="str">
        <f>VLOOKUP(I2438,Customers[],4,FALSE)</f>
        <v>Mahlaing</v>
      </c>
      <c r="L2438" s="112" t="str">
        <f>VLOOKUP(Table85[[#This Row],[CustomerID]],Table!H:K,3,0)</f>
        <v>မလှိုင်</v>
      </c>
      <c r="M2438" s="112" t="str">
        <f>VLOOKUP(I2438,Customers[],5,FALSE)</f>
        <v>WholeSales/Contract</v>
      </c>
      <c r="N2438" s="117" t="s">
        <v>10</v>
      </c>
      <c r="O2438" s="118" t="s">
        <v>218</v>
      </c>
      <c r="P2438" s="112" t="str">
        <f>VLOOKUP(O2438,Stock[],2,FALSE)</f>
        <v>Black Cat</v>
      </c>
      <c r="Q2438" s="119">
        <f>VLOOKUP(O2438,Stock[],3,FALSE)</f>
        <v>0.64</v>
      </c>
      <c r="R2438" s="119">
        <f>VLOOKUP(O2438,Stock[],4,FALSE)</f>
        <v>24</v>
      </c>
      <c r="S2438" s="118"/>
      <c r="T2438" s="119">
        <f>(DailySales!$S2438/DailySales!$R2438)+DailySales!$U2438</f>
        <v>15</v>
      </c>
      <c r="U2438" s="118">
        <v>15</v>
      </c>
      <c r="V2438" s="120">
        <f>+DailySales!$T2438*DailySales!$R2438</f>
        <v>360</v>
      </c>
      <c r="W2438" s="120">
        <f>+DailySales!$V2438*DailySales!$Q2438</f>
        <v>230.4</v>
      </c>
      <c r="X2438" s="120">
        <f>VLOOKUP(O2438,Stock[],6,FALSE)</f>
        <v>1330</v>
      </c>
      <c r="Y2438" s="120">
        <f>+DailySales!$V2438*DailySales!$X2438</f>
        <v>478800</v>
      </c>
      <c r="Z2438" s="118"/>
      <c r="AA2438" s="118"/>
      <c r="AB2438" s="118"/>
      <c r="AC2438" s="118"/>
      <c r="AD2438" s="118"/>
      <c r="AE2438" s="121"/>
      <c r="AF2438" s="122"/>
      <c r="AG2438" s="123"/>
      <c r="AH2438" s="38">
        <v>46072</v>
      </c>
      <c r="AI2438" s="123">
        <v>478800</v>
      </c>
      <c r="AJ2438" s="122"/>
      <c r="AK2438" s="123"/>
      <c r="AL2438" s="34"/>
      <c r="AM2438" s="39"/>
      <c r="AN243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39" spans="1:40" ht="19.5" customHeight="1" x14ac:dyDescent="0.25">
      <c r="A2439" s="112">
        <f t="shared" si="182"/>
        <v>2026</v>
      </c>
      <c r="B2439" s="112">
        <f t="shared" si="183"/>
        <v>1</v>
      </c>
      <c r="C2439" s="25">
        <v>46046</v>
      </c>
      <c r="D2439" s="114">
        <f t="shared" ca="1" si="184"/>
        <v>46097</v>
      </c>
      <c r="E2439" s="114" t="str">
        <f t="shared" ca="1" si="185"/>
        <v>1-Months</v>
      </c>
      <c r="F2439" s="114" t="str">
        <f>VLOOKUP(O2439,Stock[],5,FALSE)</f>
        <v>BE</v>
      </c>
      <c r="G2439" s="115" t="s">
        <v>2799</v>
      </c>
      <c r="H2439" s="116"/>
      <c r="I2439" s="117" t="s">
        <v>240</v>
      </c>
      <c r="J2439" s="112" t="str">
        <f>VLOOKUP(I2439,Customers[],2,FALSE)</f>
        <v>လွင်</v>
      </c>
      <c r="K2439" s="112" t="str">
        <f>VLOOKUP(I2439,Customers[],4,FALSE)</f>
        <v>Kyukpadaung</v>
      </c>
      <c r="L2439" s="112" t="str">
        <f>VLOOKUP(Table85[[#This Row],[CustomerID]],Table!H:K,3,0)</f>
        <v>ကျောက်ပန်းတောင်း</v>
      </c>
      <c r="M2439" s="112" t="str">
        <f>VLOOKUP(I2439,Customers[],5,FALSE)</f>
        <v>WholeSales/Contract</v>
      </c>
      <c r="N2439" s="117" t="s">
        <v>10</v>
      </c>
      <c r="O2439" s="118" t="s">
        <v>2120</v>
      </c>
      <c r="P2439" s="112" t="str">
        <f>VLOOKUP(O2439,Stock[],2,FALSE)</f>
        <v>ဇေ အရက်သန့်</v>
      </c>
      <c r="Q2439" s="119">
        <f>VLOOKUP(O2439,Stock[],3,FALSE)</f>
        <v>0.64</v>
      </c>
      <c r="R2439" s="119">
        <f>VLOOKUP(O2439,Stock[],4,FALSE)</f>
        <v>14</v>
      </c>
      <c r="S2439" s="118"/>
      <c r="T2439" s="119">
        <f>(DailySales!$S2439/DailySales!$R2439)+DailySales!$U2439</f>
        <v>200</v>
      </c>
      <c r="U2439" s="118">
        <v>200</v>
      </c>
      <c r="V2439" s="120">
        <f>+DailySales!$T2439*DailySales!$R2439</f>
        <v>2800</v>
      </c>
      <c r="W2439" s="120">
        <f>+DailySales!$V2439*DailySales!$Q2439</f>
        <v>1792</v>
      </c>
      <c r="X2439" s="120">
        <f>VLOOKUP(O2439,Stock[],6,FALSE)</f>
        <v>1380</v>
      </c>
      <c r="Y2439" s="120">
        <f>+DailySales!$V2439*DailySales!$X2439</f>
        <v>3864000</v>
      </c>
      <c r="Z2439" s="118"/>
      <c r="AA2439" s="118"/>
      <c r="AB2439" s="118"/>
      <c r="AC2439" s="118"/>
      <c r="AD2439" s="118"/>
      <c r="AE2439" s="121">
        <v>70000</v>
      </c>
      <c r="AF2439" s="122"/>
      <c r="AG2439" s="123"/>
      <c r="AH2439" s="87">
        <v>46073</v>
      </c>
      <c r="AI2439" s="123">
        <v>1442350</v>
      </c>
      <c r="AJ2439" s="122">
        <v>46074</v>
      </c>
      <c r="AK2439" s="123">
        <v>2491650</v>
      </c>
      <c r="AL2439" s="34"/>
      <c r="AM2439" s="39"/>
      <c r="AN243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40" spans="1:40" ht="19.5" customHeight="1" x14ac:dyDescent="0.25">
      <c r="A2440" s="112">
        <f t="shared" ref="A2440:A2503" si="186">YEAR(C2440)</f>
        <v>2026</v>
      </c>
      <c r="B2440" s="112">
        <f t="shared" ref="B2440:B2503" si="187">MONTH(C2440)</f>
        <v>1</v>
      </c>
      <c r="C2440" s="25">
        <v>46046</v>
      </c>
      <c r="D2440" s="114">
        <f t="shared" ca="1" si="184"/>
        <v>46097</v>
      </c>
      <c r="E2440" s="114" t="str">
        <f t="shared" ca="1" si="185"/>
        <v>1-Months</v>
      </c>
      <c r="F2440" s="114" t="str">
        <f>VLOOKUP(O2440,Stock[],5,FALSE)</f>
        <v>BE</v>
      </c>
      <c r="G2440" s="115" t="s">
        <v>2799</v>
      </c>
      <c r="H2440" s="116"/>
      <c r="I2440" s="117" t="s">
        <v>240</v>
      </c>
      <c r="J2440" s="112" t="str">
        <f>VLOOKUP(I2440,Customers[],2,FALSE)</f>
        <v>လွင်</v>
      </c>
      <c r="K2440" s="112" t="str">
        <f>VLOOKUP(I2440,Customers[],4,FALSE)</f>
        <v>Kyukpadaung</v>
      </c>
      <c r="L2440" s="112" t="str">
        <f>VLOOKUP(Table85[[#This Row],[CustomerID]],Table!H:K,3,0)</f>
        <v>ကျောက်ပန်းတောင်း</v>
      </c>
      <c r="M2440" s="112" t="str">
        <f>VLOOKUP(I2440,Customers[],5,FALSE)</f>
        <v>WholeSales/Contract</v>
      </c>
      <c r="N2440" s="117" t="s">
        <v>10</v>
      </c>
      <c r="O2440" s="118" t="s">
        <v>2465</v>
      </c>
      <c r="P2440" s="112" t="str">
        <f>VLOOKUP(O2440,Stock[],2,FALSE)</f>
        <v>မိုးနဲကွန်ကီး</v>
      </c>
      <c r="Q2440" s="119">
        <f>VLOOKUP(O2440,Stock[],3,FALSE)</f>
        <v>0.64</v>
      </c>
      <c r="R2440" s="119">
        <f>VLOOKUP(O2440,Stock[],4,FALSE)</f>
        <v>14</v>
      </c>
      <c r="S2440" s="118"/>
      <c r="T2440" s="119">
        <f>(DailySales!$S2440/DailySales!$R2440)+DailySales!$U2440</f>
        <v>80</v>
      </c>
      <c r="U2440" s="118">
        <v>80</v>
      </c>
      <c r="V2440" s="120">
        <f>+DailySales!$T2440*DailySales!$R2440</f>
        <v>1120</v>
      </c>
      <c r="W2440" s="120">
        <f>+DailySales!$V2440*DailySales!$Q2440</f>
        <v>716.80000000000007</v>
      </c>
      <c r="X2440" s="120">
        <f>VLOOKUP(O2440,Stock[],6,FALSE)</f>
        <v>1700</v>
      </c>
      <c r="Y2440" s="120">
        <f>+DailySales!$V2440*DailySales!$X2440</f>
        <v>1904000</v>
      </c>
      <c r="Z2440" s="118"/>
      <c r="AA2440" s="118"/>
      <c r="AB2440" s="118"/>
      <c r="AC2440" s="118"/>
      <c r="AD2440" s="118"/>
      <c r="AE2440" s="121">
        <v>28000</v>
      </c>
      <c r="AF2440" s="122"/>
      <c r="AG2440" s="123"/>
      <c r="AH2440" s="122"/>
      <c r="AI2440" s="123"/>
      <c r="AJ2440" s="122">
        <v>46074</v>
      </c>
      <c r="AK2440" s="123">
        <v>1932000</v>
      </c>
      <c r="AL2440" s="34"/>
      <c r="AM2440" s="39"/>
      <c r="AN244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41" spans="1:40" ht="19.5" customHeight="1" x14ac:dyDescent="0.25">
      <c r="A2441" s="112">
        <f t="shared" si="186"/>
        <v>2026</v>
      </c>
      <c r="B2441" s="112">
        <f t="shared" si="187"/>
        <v>1</v>
      </c>
      <c r="C2441" s="25">
        <v>46046</v>
      </c>
      <c r="D2441" s="114">
        <f t="shared" ca="1" si="184"/>
        <v>46097</v>
      </c>
      <c r="E2441" s="114" t="str">
        <f t="shared" ca="1" si="185"/>
        <v>1-Months</v>
      </c>
      <c r="F2441" s="114" t="str">
        <f>VLOOKUP(O2441,Stock[],5,FALSE)</f>
        <v>BE</v>
      </c>
      <c r="G2441" s="115" t="s">
        <v>2799</v>
      </c>
      <c r="H2441" s="116"/>
      <c r="I2441" s="117" t="s">
        <v>240</v>
      </c>
      <c r="J2441" s="112" t="str">
        <f>VLOOKUP(I2441,Customers[],2,FALSE)</f>
        <v>လွင်</v>
      </c>
      <c r="K2441" s="112" t="str">
        <f>VLOOKUP(I2441,Customers[],4,FALSE)</f>
        <v>Kyukpadaung</v>
      </c>
      <c r="L2441" s="112" t="str">
        <f>VLOOKUP(Table85[[#This Row],[CustomerID]],Table!H:K,3,0)</f>
        <v>ကျောက်ပန်းတောင်း</v>
      </c>
      <c r="M2441" s="112" t="str">
        <f>VLOOKUP(I2441,Customers[],5,FALSE)</f>
        <v>WholeSales/Contract</v>
      </c>
      <c r="N2441" s="117" t="s">
        <v>10</v>
      </c>
      <c r="O2441" s="118" t="s">
        <v>202</v>
      </c>
      <c r="P2441" s="112" t="str">
        <f>VLOOKUP(O2441,Stock[],2,FALSE)</f>
        <v>"ဇေ" Vodka 700ml</v>
      </c>
      <c r="Q2441" s="119">
        <f>VLOOKUP(O2441,Stock[],3,FALSE)</f>
        <v>0.7</v>
      </c>
      <c r="R2441" s="119">
        <f>VLOOKUP(O2441,Stock[],4,FALSE)</f>
        <v>12</v>
      </c>
      <c r="S2441" s="118"/>
      <c r="T2441" s="119">
        <f>(DailySales!$S2441/DailySales!$R2441)+DailySales!$U2441</f>
        <v>30</v>
      </c>
      <c r="U2441" s="118">
        <v>30</v>
      </c>
      <c r="V2441" s="120">
        <f>+DailySales!$T2441*DailySales!$R2441</f>
        <v>360</v>
      </c>
      <c r="W2441" s="120">
        <f>+DailySales!$V2441*DailySales!$Q2441</f>
        <v>251.99999999999997</v>
      </c>
      <c r="X2441" s="120">
        <f>VLOOKUP(O2441,Stock[],6,FALSE)</f>
        <v>2020</v>
      </c>
      <c r="Y2441" s="120">
        <f>+DailySales!$V2441*DailySales!$X2441</f>
        <v>727200</v>
      </c>
      <c r="Z2441" s="118"/>
      <c r="AA2441" s="118"/>
      <c r="AB2441" s="118"/>
      <c r="AC2441" s="118"/>
      <c r="AD2441" s="118"/>
      <c r="AE2441" s="121">
        <v>10500</v>
      </c>
      <c r="AF2441" s="122"/>
      <c r="AG2441" s="123"/>
      <c r="AH2441" s="122"/>
      <c r="AI2441" s="123"/>
      <c r="AJ2441" s="122">
        <v>46074</v>
      </c>
      <c r="AK2441" s="123">
        <v>737700</v>
      </c>
      <c r="AL2441" s="34"/>
      <c r="AM2441" s="39"/>
      <c r="AN244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42" spans="1:40" ht="19.5" customHeight="1" x14ac:dyDescent="0.25">
      <c r="A2442" s="112">
        <f t="shared" si="186"/>
        <v>2026</v>
      </c>
      <c r="B2442" s="112">
        <f t="shared" si="187"/>
        <v>1</v>
      </c>
      <c r="C2442" s="25">
        <v>46046</v>
      </c>
      <c r="D2442" s="114">
        <f t="shared" ca="1" si="184"/>
        <v>46097</v>
      </c>
      <c r="E2442" s="114" t="str">
        <f t="shared" ca="1" si="185"/>
        <v>1-Months</v>
      </c>
      <c r="F2442" s="114" t="str">
        <f>VLOOKUP(O2442,Stock[],5,FALSE)</f>
        <v>Formula</v>
      </c>
      <c r="G2442" s="115" t="s">
        <v>2799</v>
      </c>
      <c r="H2442" s="116"/>
      <c r="I2442" s="117" t="s">
        <v>240</v>
      </c>
      <c r="J2442" s="112" t="str">
        <f>VLOOKUP(I2442,Customers[],2,FALSE)</f>
        <v>လွင်</v>
      </c>
      <c r="K2442" s="112" t="str">
        <f>VLOOKUP(I2442,Customers[],4,FALSE)</f>
        <v>Kyukpadaung</v>
      </c>
      <c r="L2442" s="112" t="str">
        <f>VLOOKUP(Table85[[#This Row],[CustomerID]],Table!H:K,3,0)</f>
        <v>ကျောက်ပန်းတောင်း</v>
      </c>
      <c r="M2442" s="112" t="str">
        <f>VLOOKUP(I2442,Customers[],5,FALSE)</f>
        <v>WholeSales/Contract</v>
      </c>
      <c r="N2442" s="117" t="s">
        <v>10</v>
      </c>
      <c r="O2442" s="118" t="s">
        <v>2103</v>
      </c>
      <c r="P2442" s="112" t="str">
        <f>VLOOKUP(O2442,Stock[],2,FALSE)</f>
        <v>Formula Rum 700ml</v>
      </c>
      <c r="Q2442" s="119">
        <f>VLOOKUP(O2442,Stock[],3,FALSE)</f>
        <v>0.7</v>
      </c>
      <c r="R2442" s="119">
        <f>VLOOKUP(O2442,Stock[],4,FALSE)</f>
        <v>12</v>
      </c>
      <c r="S2442" s="118"/>
      <c r="T2442" s="119">
        <f>(DailySales!$S2442/DailySales!$R2442)+DailySales!$U2442</f>
        <v>10</v>
      </c>
      <c r="U2442" s="118">
        <v>10</v>
      </c>
      <c r="V2442" s="120">
        <f>+DailySales!$T2442*DailySales!$R2442</f>
        <v>120</v>
      </c>
      <c r="W2442" s="120">
        <f>+DailySales!$V2442*DailySales!$Q2442</f>
        <v>84</v>
      </c>
      <c r="X2442" s="120">
        <f>VLOOKUP(O2442,Stock[],6,FALSE)</f>
        <v>3600</v>
      </c>
      <c r="Y2442" s="120">
        <f>+DailySales!$V2442*DailySales!$X2442</f>
        <v>432000</v>
      </c>
      <c r="Z2442" s="118"/>
      <c r="AA2442" s="118"/>
      <c r="AB2442" s="118"/>
      <c r="AC2442" s="118"/>
      <c r="AD2442" s="118"/>
      <c r="AE2442" s="121">
        <v>3500</v>
      </c>
      <c r="AF2442" s="122"/>
      <c r="AG2442" s="123"/>
      <c r="AH2442" s="122"/>
      <c r="AI2442" s="123"/>
      <c r="AJ2442" s="122">
        <v>46074</v>
      </c>
      <c r="AK2442" s="123">
        <v>435500</v>
      </c>
      <c r="AL2442" s="34"/>
      <c r="AM2442" s="39"/>
      <c r="AN244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43" spans="1:40" ht="19.5" customHeight="1" x14ac:dyDescent="0.25">
      <c r="A2443" s="112">
        <f t="shared" si="186"/>
        <v>2026</v>
      </c>
      <c r="B2443" s="112">
        <f t="shared" si="187"/>
        <v>1</v>
      </c>
      <c r="C2443" s="25">
        <v>46046</v>
      </c>
      <c r="D2443" s="114">
        <f t="shared" ca="1" si="184"/>
        <v>46097</v>
      </c>
      <c r="E2443" s="114" t="str">
        <f t="shared" ca="1" si="185"/>
        <v>1-Months</v>
      </c>
      <c r="F2443" s="114" t="str">
        <f>VLOOKUP(O2443,Stock[],5,FALSE)</f>
        <v>BE</v>
      </c>
      <c r="G2443" s="115" t="s">
        <v>2800</v>
      </c>
      <c r="H2443" s="116"/>
      <c r="I2443" s="117" t="s">
        <v>242</v>
      </c>
      <c r="J2443" s="112" t="str">
        <f>VLOOKUP(I2443,Customers[],2,FALSE)</f>
        <v>ဦးသိန်းစိုး</v>
      </c>
      <c r="K2443" s="112" t="str">
        <f>VLOOKUP(I2443,Customers[],4,FALSE)</f>
        <v>Kyukpadaung</v>
      </c>
      <c r="L2443" s="112" t="str">
        <f>VLOOKUP(Table85[[#This Row],[CustomerID]],Table!H:K,3,0)</f>
        <v>ကျောက်ပန်းတောင်း</v>
      </c>
      <c r="M2443" s="112" t="str">
        <f>VLOOKUP(I2443,Customers[],5,FALSE)</f>
        <v>WholeSales/Contract</v>
      </c>
      <c r="N2443" s="117" t="s">
        <v>10</v>
      </c>
      <c r="O2443" s="118" t="s">
        <v>214</v>
      </c>
      <c r="P2443" s="112" t="str">
        <f>VLOOKUP(O2443,Stock[],2,FALSE)</f>
        <v>ကောင်းကြည်</v>
      </c>
      <c r="Q2443" s="119">
        <f>VLOOKUP(O2443,Stock[],3,FALSE)</f>
        <v>0.64</v>
      </c>
      <c r="R2443" s="119">
        <f>VLOOKUP(O2443,Stock[],4,FALSE)</f>
        <v>14</v>
      </c>
      <c r="S2443" s="118"/>
      <c r="T2443" s="119">
        <f>(DailySales!$S2443/DailySales!$R2443)+DailySales!$U2443</f>
        <v>100</v>
      </c>
      <c r="U2443" s="118">
        <v>100</v>
      </c>
      <c r="V2443" s="120">
        <f>+DailySales!$T2443*DailySales!$R2443</f>
        <v>1400</v>
      </c>
      <c r="W2443" s="120">
        <f>+DailySales!$V2443*DailySales!$Q2443</f>
        <v>896</v>
      </c>
      <c r="X2443" s="120">
        <f>VLOOKUP(O2443,Stock[],6,FALSE)</f>
        <v>1330</v>
      </c>
      <c r="Y2443" s="120">
        <f>+DailySales!$V2443*DailySales!$X2443</f>
        <v>1862000</v>
      </c>
      <c r="Z2443" s="118"/>
      <c r="AA2443" s="118"/>
      <c r="AB2443" s="118"/>
      <c r="AC2443" s="118"/>
      <c r="AD2443" s="118"/>
      <c r="AE2443" s="121">
        <v>35000</v>
      </c>
      <c r="AF2443" s="122"/>
      <c r="AG2443" s="123"/>
      <c r="AH2443" s="122"/>
      <c r="AI2443" s="123"/>
      <c r="AJ2443" s="87">
        <v>46057</v>
      </c>
      <c r="AK2443" s="123">
        <v>1897000</v>
      </c>
      <c r="AL2443" s="34"/>
      <c r="AM2443" s="39"/>
      <c r="AN244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44" spans="1:40" ht="19.5" customHeight="1" x14ac:dyDescent="0.25">
      <c r="A2444" s="112">
        <f t="shared" si="186"/>
        <v>2026</v>
      </c>
      <c r="B2444" s="112">
        <f t="shared" si="187"/>
        <v>1</v>
      </c>
      <c r="C2444" s="25">
        <v>46046</v>
      </c>
      <c r="D2444" s="114">
        <f t="shared" ca="1" si="184"/>
        <v>46097</v>
      </c>
      <c r="E2444" s="114" t="str">
        <f t="shared" ca="1" si="185"/>
        <v>1-Months</v>
      </c>
      <c r="F2444" s="114" t="str">
        <f>VLOOKUP(O2444,Stock[],5,FALSE)</f>
        <v>BE</v>
      </c>
      <c r="G2444" s="115" t="s">
        <v>2800</v>
      </c>
      <c r="H2444" s="116"/>
      <c r="I2444" s="117" t="s">
        <v>242</v>
      </c>
      <c r="J2444" s="112" t="str">
        <f>VLOOKUP(I2444,Customers[],2,FALSE)</f>
        <v>ဦးသိန်းစိုး</v>
      </c>
      <c r="K2444" s="112" t="str">
        <f>VLOOKUP(I2444,Customers[],4,FALSE)</f>
        <v>Kyukpadaung</v>
      </c>
      <c r="L2444" s="112" t="str">
        <f>VLOOKUP(Table85[[#This Row],[CustomerID]],Table!H:K,3,0)</f>
        <v>ကျောက်ပန်းတောင်း</v>
      </c>
      <c r="M2444" s="112" t="str">
        <f>VLOOKUP(I2444,Customers[],5,FALSE)</f>
        <v>WholeSales/Contract</v>
      </c>
      <c r="N2444" s="117" t="s">
        <v>10</v>
      </c>
      <c r="O2444" s="118" t="s">
        <v>2465</v>
      </c>
      <c r="P2444" s="112" t="str">
        <f>VLOOKUP(O2444,Stock[],2,FALSE)</f>
        <v>မိုးနဲကွန်ကီး</v>
      </c>
      <c r="Q2444" s="119">
        <f>VLOOKUP(O2444,Stock[],3,FALSE)</f>
        <v>0.64</v>
      </c>
      <c r="R2444" s="119">
        <f>VLOOKUP(O2444,Stock[],4,FALSE)</f>
        <v>14</v>
      </c>
      <c r="S2444" s="118"/>
      <c r="T2444" s="119">
        <f>(DailySales!$S2444/DailySales!$R2444)+DailySales!$U2444</f>
        <v>100</v>
      </c>
      <c r="U2444" s="118">
        <v>100</v>
      </c>
      <c r="V2444" s="120">
        <f>+DailySales!$T2444*DailySales!$R2444</f>
        <v>1400</v>
      </c>
      <c r="W2444" s="120">
        <f>+DailySales!$V2444*DailySales!$Q2444</f>
        <v>896</v>
      </c>
      <c r="X2444" s="120">
        <f>VLOOKUP(O2444,Stock[],6,FALSE)</f>
        <v>1700</v>
      </c>
      <c r="Y2444" s="120">
        <f>+DailySales!$V2444*DailySales!$X2444</f>
        <v>2380000</v>
      </c>
      <c r="Z2444" s="118"/>
      <c r="AA2444" s="118"/>
      <c r="AB2444" s="118"/>
      <c r="AC2444" s="118"/>
      <c r="AD2444" s="118"/>
      <c r="AE2444" s="121">
        <v>35000</v>
      </c>
      <c r="AF2444" s="122"/>
      <c r="AG2444" s="123"/>
      <c r="AH2444" s="122"/>
      <c r="AI2444" s="123"/>
      <c r="AJ2444" s="87">
        <v>46057</v>
      </c>
      <c r="AK2444" s="123">
        <v>2415000</v>
      </c>
      <c r="AL2444" s="34"/>
      <c r="AM2444" s="39"/>
      <c r="AN244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45" spans="1:40" ht="19.5" customHeight="1" x14ac:dyDescent="0.25">
      <c r="A2445" s="112">
        <f t="shared" si="186"/>
        <v>2026</v>
      </c>
      <c r="B2445" s="112">
        <f t="shared" si="187"/>
        <v>1</v>
      </c>
      <c r="C2445" s="25">
        <v>46046</v>
      </c>
      <c r="D2445" s="114">
        <f t="shared" ca="1" si="184"/>
        <v>46097</v>
      </c>
      <c r="E2445" s="114" t="str">
        <f t="shared" ca="1" si="185"/>
        <v>1-Months</v>
      </c>
      <c r="F2445" s="114" t="str">
        <f>VLOOKUP(O2445,Stock[],5,FALSE)</f>
        <v>BE</v>
      </c>
      <c r="G2445" s="115" t="s">
        <v>2801</v>
      </c>
      <c r="H2445" s="116"/>
      <c r="I2445" s="117" t="s">
        <v>330</v>
      </c>
      <c r="J2445" s="112" t="str">
        <f>VLOOKUP(I2445,Customers[],2,FALSE)</f>
        <v>ဦးစိုးဝင်း</v>
      </c>
      <c r="K2445" s="112" t="str">
        <f>VLOOKUP(I2445,Customers[],4,FALSE)</f>
        <v>Kyukpadaung</v>
      </c>
      <c r="L2445" s="112" t="str">
        <f>VLOOKUP(Table85[[#This Row],[CustomerID]],Table!H:K,3,0)</f>
        <v>ကျောက်ပန်းတောင်း</v>
      </c>
      <c r="M2445" s="112" t="str">
        <f>VLOOKUP(I2445,Customers[],5,FALSE)</f>
        <v>WholeSales/Contract</v>
      </c>
      <c r="N2445" s="117" t="s">
        <v>10</v>
      </c>
      <c r="O2445" s="118" t="s">
        <v>217</v>
      </c>
      <c r="P2445" s="112" t="str">
        <f>VLOOKUP(O2445,Stock[],2,FALSE)</f>
        <v>လိမ္မော်ဖြူ</v>
      </c>
      <c r="Q2445" s="119">
        <f>VLOOKUP(O2445,Stock[],3,FALSE)</f>
        <v>0.64</v>
      </c>
      <c r="R2445" s="119">
        <f>VLOOKUP(O2445,Stock[],4,FALSE)</f>
        <v>24</v>
      </c>
      <c r="S2445" s="118"/>
      <c r="T2445" s="119">
        <f>(DailySales!$S2445/DailySales!$R2445)+DailySales!$U2445</f>
        <v>30</v>
      </c>
      <c r="U2445" s="118">
        <v>30</v>
      </c>
      <c r="V2445" s="120">
        <f>+DailySales!$T2445*DailySales!$R2445</f>
        <v>720</v>
      </c>
      <c r="W2445" s="120">
        <f>+DailySales!$V2445*DailySales!$Q2445</f>
        <v>460.8</v>
      </c>
      <c r="X2445" s="120">
        <f>VLOOKUP(O2445,Stock[],6,FALSE)</f>
        <v>1330</v>
      </c>
      <c r="Y2445" s="120">
        <f>+DailySales!$V2445*DailySales!$X2445</f>
        <v>957600</v>
      </c>
      <c r="Z2445" s="118"/>
      <c r="AA2445" s="118"/>
      <c r="AB2445" s="118">
        <v>129100</v>
      </c>
      <c r="AC2445" s="118">
        <v>5040</v>
      </c>
      <c r="AD2445" s="118"/>
      <c r="AE2445" s="121">
        <v>12000</v>
      </c>
      <c r="AF2445" s="122"/>
      <c r="AG2445" s="123"/>
      <c r="AH2445" s="122">
        <v>46071</v>
      </c>
      <c r="AI2445" s="123">
        <v>835460</v>
      </c>
      <c r="AJ2445" s="122"/>
      <c r="AK2445" s="123"/>
      <c r="AL2445" s="34"/>
      <c r="AM2445" s="39"/>
      <c r="AN244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46" spans="1:40" ht="19.5" customHeight="1" x14ac:dyDescent="0.25">
      <c r="A2446" s="112">
        <f t="shared" si="186"/>
        <v>2026</v>
      </c>
      <c r="B2446" s="112">
        <f t="shared" si="187"/>
        <v>1</v>
      </c>
      <c r="C2446" s="25">
        <v>46046</v>
      </c>
      <c r="D2446" s="114">
        <f t="shared" ca="1" si="184"/>
        <v>46097</v>
      </c>
      <c r="E2446" s="114" t="str">
        <f t="shared" ca="1" si="185"/>
        <v>1-Months</v>
      </c>
      <c r="F2446" s="114" t="str">
        <f>VLOOKUP(O2446,Stock[],5,FALSE)</f>
        <v>BE</v>
      </c>
      <c r="G2446" s="115" t="s">
        <v>2801</v>
      </c>
      <c r="H2446" s="116"/>
      <c r="I2446" s="117" t="s">
        <v>330</v>
      </c>
      <c r="J2446" s="112" t="str">
        <f>VLOOKUP(I2446,Customers[],2,FALSE)</f>
        <v>ဦးစိုးဝင်း</v>
      </c>
      <c r="K2446" s="112" t="str">
        <f>VLOOKUP(I2446,Customers[],4,FALSE)</f>
        <v>Kyukpadaung</v>
      </c>
      <c r="L2446" s="112" t="str">
        <f>VLOOKUP(Table85[[#This Row],[CustomerID]],Table!H:K,3,0)</f>
        <v>ကျောက်ပန်းတောင်း</v>
      </c>
      <c r="M2446" s="112" t="str">
        <f>VLOOKUP(I2446,Customers[],5,FALSE)</f>
        <v>WholeSales/Contract</v>
      </c>
      <c r="N2446" s="117" t="s">
        <v>10</v>
      </c>
      <c r="O2446" s="118" t="s">
        <v>2465</v>
      </c>
      <c r="P2446" s="112" t="str">
        <f>VLOOKUP(O2446,Stock[],2,FALSE)</f>
        <v>မိုးနဲကွန်ကီး</v>
      </c>
      <c r="Q2446" s="119">
        <f>VLOOKUP(O2446,Stock[],3,FALSE)</f>
        <v>0.64</v>
      </c>
      <c r="R2446" s="119">
        <f>VLOOKUP(O2446,Stock[],4,FALSE)</f>
        <v>14</v>
      </c>
      <c r="S2446" s="118"/>
      <c r="T2446" s="119">
        <f>(DailySales!$S2446/DailySales!$R2446)+DailySales!$U2446</f>
        <v>250</v>
      </c>
      <c r="U2446" s="118">
        <v>250</v>
      </c>
      <c r="V2446" s="120">
        <f>+DailySales!$T2446*DailySales!$R2446</f>
        <v>3500</v>
      </c>
      <c r="W2446" s="120">
        <f>+DailySales!$V2446*DailySales!$Q2446</f>
        <v>2240</v>
      </c>
      <c r="X2446" s="120">
        <f>VLOOKUP(O2446,Stock[],6,FALSE)</f>
        <v>1700</v>
      </c>
      <c r="Y2446" s="120">
        <f>+DailySales!$V2446*DailySales!$X2446</f>
        <v>5950000</v>
      </c>
      <c r="Z2446" s="118"/>
      <c r="AA2446" s="118"/>
      <c r="AB2446" s="118"/>
      <c r="AC2446" s="118"/>
      <c r="AD2446" s="118"/>
      <c r="AE2446" s="121">
        <v>87500</v>
      </c>
      <c r="AF2446" s="122"/>
      <c r="AG2446" s="123"/>
      <c r="AH2446" s="122">
        <v>46071</v>
      </c>
      <c r="AI2446" s="123">
        <v>5166600</v>
      </c>
      <c r="AJ2446" s="122">
        <v>46080</v>
      </c>
      <c r="AK2446" s="123">
        <v>870900</v>
      </c>
      <c r="AL2446" s="34"/>
      <c r="AM2446" s="39"/>
      <c r="AN244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47" spans="1:40" ht="19.5" customHeight="1" x14ac:dyDescent="0.25">
      <c r="A2447" s="112">
        <f t="shared" si="186"/>
        <v>2026</v>
      </c>
      <c r="B2447" s="112">
        <f t="shared" si="187"/>
        <v>1</v>
      </c>
      <c r="C2447" s="25">
        <v>46046</v>
      </c>
      <c r="D2447" s="114">
        <f t="shared" ca="1" si="184"/>
        <v>46097</v>
      </c>
      <c r="E2447" s="114" t="str">
        <f t="shared" ca="1" si="185"/>
        <v>1-Months</v>
      </c>
      <c r="F2447" s="114" t="str">
        <f>VLOOKUP(O2447,Stock[],5,FALSE)</f>
        <v>BE</v>
      </c>
      <c r="G2447" s="115" t="s">
        <v>2802</v>
      </c>
      <c r="H2447" s="116"/>
      <c r="I2447" s="117" t="s">
        <v>2532</v>
      </c>
      <c r="J2447" s="112" t="str">
        <f>VLOOKUP(I2447,Customers[],2,FALSE)</f>
        <v>စစ်ဆေးရေးဂိတ်လက်ဆောင်</v>
      </c>
      <c r="K2447" s="112">
        <f>VLOOKUP(I2447,Customers[],4,FALSE)</f>
        <v>0</v>
      </c>
      <c r="L2447" s="112">
        <f>VLOOKUP(Table85[[#This Row],[CustomerID]],Table!H:K,3,0)</f>
        <v>0</v>
      </c>
      <c r="M2447" s="112">
        <f>VLOOKUP(I2447,Customers[],5,FALSE)</f>
        <v>0</v>
      </c>
      <c r="N2447" s="117" t="s">
        <v>13</v>
      </c>
      <c r="O2447" s="118" t="s">
        <v>217</v>
      </c>
      <c r="P2447" s="112" t="str">
        <f>VLOOKUP(O2447,Stock[],2,FALSE)</f>
        <v>လိမ္မော်ဖြူ</v>
      </c>
      <c r="Q2447" s="119">
        <f>VLOOKUP(O2447,Stock[],3,FALSE)</f>
        <v>0.64</v>
      </c>
      <c r="R2447" s="119">
        <f>VLOOKUP(O2447,Stock[],4,FALSE)</f>
        <v>24</v>
      </c>
      <c r="S2447" s="118">
        <v>16</v>
      </c>
      <c r="T2447" s="119">
        <f>(DailySales!$S2447/DailySales!$R2447)+DailySales!$U2447</f>
        <v>0.66666666666666663</v>
      </c>
      <c r="U2447" s="118"/>
      <c r="V2447" s="120">
        <f>+DailySales!$T2447*DailySales!$R2447</f>
        <v>16</v>
      </c>
      <c r="W2447" s="120">
        <f>+DailySales!$V2447*DailySales!$Q2447</f>
        <v>10.24</v>
      </c>
      <c r="X2447" s="120">
        <f>VLOOKUP(O2447,Stock[],6,FALSE)</f>
        <v>1330</v>
      </c>
      <c r="Y2447" s="120">
        <f>+DailySales!$V2447*DailySales!$X2447</f>
        <v>21280</v>
      </c>
      <c r="Z2447" s="118"/>
      <c r="AA2447" s="118"/>
      <c r="AB2447" s="118"/>
      <c r="AC2447" s="118"/>
      <c r="AD2447" s="118"/>
      <c r="AE2447" s="121"/>
      <c r="AF2447" s="122">
        <v>46046</v>
      </c>
      <c r="AG2447" s="123">
        <v>21280</v>
      </c>
      <c r="AH2447" s="122"/>
      <c r="AI2447" s="123"/>
      <c r="AJ2447" s="122"/>
      <c r="AK2447" s="123"/>
      <c r="AL2447" s="34"/>
      <c r="AM2447" s="39"/>
      <c r="AN244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48" spans="1:40" ht="19.5" customHeight="1" x14ac:dyDescent="0.25">
      <c r="A2448" s="112">
        <f t="shared" si="186"/>
        <v>2026</v>
      </c>
      <c r="B2448" s="112">
        <f t="shared" si="187"/>
        <v>1</v>
      </c>
      <c r="C2448" s="25">
        <v>46046</v>
      </c>
      <c r="D2448" s="114">
        <f t="shared" ca="1" si="184"/>
        <v>46097</v>
      </c>
      <c r="E2448" s="114" t="str">
        <f t="shared" ca="1" si="185"/>
        <v>1-Months</v>
      </c>
      <c r="F2448" s="114" t="str">
        <f>VLOOKUP(O2448,Stock[],5,FALSE)</f>
        <v>BE</v>
      </c>
      <c r="G2448" s="115" t="s">
        <v>2803</v>
      </c>
      <c r="H2448" s="116"/>
      <c r="I2448" s="117" t="s">
        <v>200</v>
      </c>
      <c r="J2448" s="112" t="str">
        <f>VLOOKUP(I2448,Customers[],2,FALSE)</f>
        <v>ဦးအောင်မိုး</v>
      </c>
      <c r="K2448" s="112" t="str">
        <f>VLOOKUP(I2448,Customers[],4,FALSE)</f>
        <v>Yamethin</v>
      </c>
      <c r="L2448" s="112" t="str">
        <f>VLOOKUP(Table85[[#This Row],[CustomerID]],Table!H:K,3,0)</f>
        <v>ရမည်းသင်း</v>
      </c>
      <c r="M2448" s="112" t="str">
        <f>VLOOKUP(I2448,Customers[],5,FALSE)</f>
        <v>WholeSales</v>
      </c>
      <c r="N2448" s="117" t="s">
        <v>10</v>
      </c>
      <c r="O2448" s="118" t="s">
        <v>2507</v>
      </c>
      <c r="P2448" s="112" t="str">
        <f>VLOOKUP(O2448,Stock[],2,FALSE)</f>
        <v>သံပုရာအရက်</v>
      </c>
      <c r="Q2448" s="119">
        <f>VLOOKUP(O2448,Stock[],3,FALSE)</f>
        <v>0.64</v>
      </c>
      <c r="R2448" s="119">
        <f>VLOOKUP(O2448,Stock[],4,FALSE)</f>
        <v>14</v>
      </c>
      <c r="S2448" s="118"/>
      <c r="T2448" s="119">
        <f>(DailySales!$S2448/DailySales!$R2448)+DailySales!$U2448</f>
        <v>100</v>
      </c>
      <c r="U2448" s="118">
        <v>100</v>
      </c>
      <c r="V2448" s="120">
        <f>+DailySales!$T2448*DailySales!$R2448</f>
        <v>1400</v>
      </c>
      <c r="W2448" s="120">
        <f>+DailySales!$V2448*DailySales!$Q2448</f>
        <v>896</v>
      </c>
      <c r="X2448" s="120">
        <f>VLOOKUP(O2448,Stock[],6,FALSE)</f>
        <v>1330</v>
      </c>
      <c r="Y2448" s="120">
        <f>+DailySales!$V2448*DailySales!$X2448</f>
        <v>1862000</v>
      </c>
      <c r="Z2448" s="118"/>
      <c r="AA2448" s="118"/>
      <c r="AB2448" s="118"/>
      <c r="AC2448" s="118"/>
      <c r="AD2448" s="118"/>
      <c r="AE2448" s="121"/>
      <c r="AF2448" s="122"/>
      <c r="AG2448" s="123"/>
      <c r="AH2448" s="38">
        <v>46057</v>
      </c>
      <c r="AI2448" s="123">
        <v>1862000</v>
      </c>
      <c r="AJ2448" s="122"/>
      <c r="AK2448" s="123"/>
      <c r="AL2448" s="34"/>
      <c r="AM2448" s="39"/>
      <c r="AN244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49" spans="1:40" ht="19.5" customHeight="1" x14ac:dyDescent="0.25">
      <c r="A2449" s="112">
        <f t="shared" si="186"/>
        <v>2026</v>
      </c>
      <c r="B2449" s="112">
        <f t="shared" si="187"/>
        <v>1</v>
      </c>
      <c r="C2449" s="25">
        <v>46046</v>
      </c>
      <c r="D2449" s="114">
        <f t="shared" ca="1" si="184"/>
        <v>46097</v>
      </c>
      <c r="E2449" s="114" t="str">
        <f t="shared" ca="1" si="185"/>
        <v>1-Months</v>
      </c>
      <c r="F2449" s="114" t="str">
        <f>VLOOKUP(O2449,Stock[],5,FALSE)</f>
        <v>BE</v>
      </c>
      <c r="G2449" s="115" t="s">
        <v>2804</v>
      </c>
      <c r="H2449" s="116"/>
      <c r="I2449" s="117" t="s">
        <v>235</v>
      </c>
      <c r="J2449" s="112" t="str">
        <f>VLOOKUP(I2449,Customers[],2,FALSE)</f>
        <v>ကျော်ကြား</v>
      </c>
      <c r="K2449" s="112" t="str">
        <f>VLOOKUP(I2449,Customers[],4,FALSE)</f>
        <v>Mahlaing</v>
      </c>
      <c r="L2449" s="112" t="str">
        <f>VLOOKUP(Table85[[#This Row],[CustomerID]],Table!H:K,3,0)</f>
        <v>မလှိုင်</v>
      </c>
      <c r="M2449" s="112" t="str">
        <f>VLOOKUP(I2449,Customers[],5,FALSE)</f>
        <v>WholeSales/Contract</v>
      </c>
      <c r="N2449" s="117" t="s">
        <v>10</v>
      </c>
      <c r="O2449" s="118" t="s">
        <v>2465</v>
      </c>
      <c r="P2449" s="112" t="str">
        <f>VLOOKUP(O2449,Stock[],2,FALSE)</f>
        <v>မိုးနဲကွန်ကီး</v>
      </c>
      <c r="Q2449" s="119">
        <f>VLOOKUP(O2449,Stock[],3,FALSE)</f>
        <v>0.64</v>
      </c>
      <c r="R2449" s="119">
        <f>VLOOKUP(O2449,Stock[],4,FALSE)</f>
        <v>14</v>
      </c>
      <c r="S2449" s="118"/>
      <c r="T2449" s="119">
        <f>(DailySales!$S2449/DailySales!$R2449)+DailySales!$U2449</f>
        <v>50</v>
      </c>
      <c r="U2449" s="118">
        <v>50</v>
      </c>
      <c r="V2449" s="120">
        <f>+DailySales!$T2449*DailySales!$R2449</f>
        <v>700</v>
      </c>
      <c r="W2449" s="120">
        <f>+DailySales!$V2449*DailySales!$Q2449</f>
        <v>448</v>
      </c>
      <c r="X2449" s="120">
        <f>VLOOKUP(O2449,Stock[],6,FALSE)</f>
        <v>1700</v>
      </c>
      <c r="Y2449" s="120">
        <f>+DailySales!$V2449*DailySales!$X2449</f>
        <v>1190000</v>
      </c>
      <c r="Z2449" s="118"/>
      <c r="AA2449" s="118"/>
      <c r="AB2449" s="118"/>
      <c r="AC2449" s="118"/>
      <c r="AD2449" s="118"/>
      <c r="AE2449" s="121"/>
      <c r="AF2449" s="122"/>
      <c r="AG2449" s="123"/>
      <c r="AH2449" s="122"/>
      <c r="AI2449" s="123"/>
      <c r="AJ2449" s="38">
        <v>46050</v>
      </c>
      <c r="AK2449" s="123">
        <v>1190000</v>
      </c>
      <c r="AL2449" s="34"/>
      <c r="AM2449" s="39"/>
      <c r="AN244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50" spans="1:40" ht="19.5" customHeight="1" x14ac:dyDescent="0.25">
      <c r="A2450" s="112">
        <f t="shared" si="186"/>
        <v>2026</v>
      </c>
      <c r="B2450" s="112">
        <f t="shared" si="187"/>
        <v>1</v>
      </c>
      <c r="C2450" s="25">
        <v>46046</v>
      </c>
      <c r="D2450" s="114">
        <f t="shared" ca="1" si="184"/>
        <v>46097</v>
      </c>
      <c r="E2450" s="114" t="str">
        <f t="shared" ca="1" si="185"/>
        <v>1-Months</v>
      </c>
      <c r="F2450" s="114" t="str">
        <f>VLOOKUP(O2450,Stock[],5,FALSE)</f>
        <v>BE</v>
      </c>
      <c r="G2450" s="115" t="s">
        <v>2805</v>
      </c>
      <c r="H2450" s="116"/>
      <c r="I2450" s="117" t="s">
        <v>226</v>
      </c>
      <c r="J2450" s="112" t="str">
        <f>VLOOKUP(I2450,Customers[],2,FALSE)</f>
        <v>Summer-1</v>
      </c>
      <c r="K2450" s="112" t="str">
        <f>VLOOKUP(I2450,Customers[],4,FALSE)</f>
        <v>Meiktila</v>
      </c>
      <c r="L2450" s="112" t="str">
        <f>VLOOKUP(Table85[[#This Row],[CustomerID]],Table!H:K,3,0)</f>
        <v>မိတ္ထီလာ</v>
      </c>
      <c r="M2450" s="112" t="str">
        <f>VLOOKUP(I2450,Customers[],5,FALSE)</f>
        <v>WholeSales</v>
      </c>
      <c r="N2450" s="117" t="s">
        <v>10</v>
      </c>
      <c r="O2450" s="118" t="s">
        <v>217</v>
      </c>
      <c r="P2450" s="112" t="str">
        <f>VLOOKUP(O2450,Stock[],2,FALSE)</f>
        <v>လိမ္မော်ဖြူ</v>
      </c>
      <c r="Q2450" s="119">
        <f>VLOOKUP(O2450,Stock[],3,FALSE)</f>
        <v>0.64</v>
      </c>
      <c r="R2450" s="119">
        <f>VLOOKUP(O2450,Stock[],4,FALSE)</f>
        <v>24</v>
      </c>
      <c r="S2450" s="118"/>
      <c r="T2450" s="119">
        <f>(DailySales!$S2450/DailySales!$R2450)+DailySales!$U2450</f>
        <v>10</v>
      </c>
      <c r="U2450" s="118">
        <v>10</v>
      </c>
      <c r="V2450" s="120">
        <f>+DailySales!$T2450*DailySales!$R2450</f>
        <v>240</v>
      </c>
      <c r="W2450" s="120">
        <f>+DailySales!$V2450*DailySales!$Q2450</f>
        <v>153.6</v>
      </c>
      <c r="X2450" s="120">
        <f>VLOOKUP(O2450,Stock[],6,FALSE)</f>
        <v>1330</v>
      </c>
      <c r="Y2450" s="120">
        <f>+DailySales!$V2450*DailySales!$X2450</f>
        <v>319200</v>
      </c>
      <c r="Z2450" s="118"/>
      <c r="AA2450" s="118"/>
      <c r="AB2450" s="118"/>
      <c r="AC2450" s="118"/>
      <c r="AD2450" s="118"/>
      <c r="AE2450" s="121"/>
      <c r="AF2450" s="122"/>
      <c r="AG2450" s="123"/>
      <c r="AH2450" s="87">
        <v>46055</v>
      </c>
      <c r="AI2450" s="123">
        <v>319200</v>
      </c>
      <c r="AJ2450" s="122"/>
      <c r="AK2450" s="123"/>
      <c r="AL2450" s="34"/>
      <c r="AM2450" s="39"/>
      <c r="AN245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51" spans="1:40" ht="19.5" customHeight="1" x14ac:dyDescent="0.25">
      <c r="A2451" s="112">
        <f t="shared" si="186"/>
        <v>2026</v>
      </c>
      <c r="B2451" s="112">
        <f t="shared" si="187"/>
        <v>1</v>
      </c>
      <c r="C2451" s="25">
        <v>46046</v>
      </c>
      <c r="D2451" s="114">
        <f t="shared" ca="1" si="184"/>
        <v>46097</v>
      </c>
      <c r="E2451" s="114" t="str">
        <f t="shared" ca="1" si="185"/>
        <v>1-Months</v>
      </c>
      <c r="F2451" s="114" t="str">
        <f>VLOOKUP(O2451,Stock[],5,FALSE)</f>
        <v>BE</v>
      </c>
      <c r="G2451" s="115" t="s">
        <v>2805</v>
      </c>
      <c r="H2451" s="116"/>
      <c r="I2451" s="117" t="s">
        <v>226</v>
      </c>
      <c r="J2451" s="112" t="str">
        <f>VLOOKUP(I2451,Customers[],2,FALSE)</f>
        <v>Summer-1</v>
      </c>
      <c r="K2451" s="112" t="str">
        <f>VLOOKUP(I2451,Customers[],4,FALSE)</f>
        <v>Meiktila</v>
      </c>
      <c r="L2451" s="112" t="str">
        <f>VLOOKUP(Table85[[#This Row],[CustomerID]],Table!H:K,3,0)</f>
        <v>မိတ္ထီလာ</v>
      </c>
      <c r="M2451" s="112" t="str">
        <f>VLOOKUP(I2451,Customers[],5,FALSE)</f>
        <v>WholeSales</v>
      </c>
      <c r="N2451" s="117" t="s">
        <v>10</v>
      </c>
      <c r="O2451" s="118" t="s">
        <v>214</v>
      </c>
      <c r="P2451" s="112" t="str">
        <f>VLOOKUP(O2451,Stock[],2,FALSE)</f>
        <v>ကောင်းကြည်</v>
      </c>
      <c r="Q2451" s="119">
        <f>VLOOKUP(O2451,Stock[],3,FALSE)</f>
        <v>0.64</v>
      </c>
      <c r="R2451" s="119">
        <f>VLOOKUP(O2451,Stock[],4,FALSE)</f>
        <v>14</v>
      </c>
      <c r="S2451" s="118"/>
      <c r="T2451" s="119">
        <f>(DailySales!$S2451/DailySales!$R2451)+DailySales!$U2451</f>
        <v>20</v>
      </c>
      <c r="U2451" s="118">
        <v>20</v>
      </c>
      <c r="V2451" s="120">
        <f>+DailySales!$T2451*DailySales!$R2451</f>
        <v>280</v>
      </c>
      <c r="W2451" s="120">
        <f>+DailySales!$V2451*DailySales!$Q2451</f>
        <v>179.20000000000002</v>
      </c>
      <c r="X2451" s="120">
        <f>VLOOKUP(O2451,Stock[],6,FALSE)</f>
        <v>1330</v>
      </c>
      <c r="Y2451" s="120">
        <f>+DailySales!$V2451*DailySales!$X2451</f>
        <v>372400</v>
      </c>
      <c r="Z2451" s="118"/>
      <c r="AA2451" s="118"/>
      <c r="AB2451" s="118"/>
      <c r="AC2451" s="118"/>
      <c r="AD2451" s="118"/>
      <c r="AE2451" s="121"/>
      <c r="AF2451" s="122"/>
      <c r="AG2451" s="123"/>
      <c r="AH2451" s="87">
        <v>46055</v>
      </c>
      <c r="AI2451" s="123">
        <v>372400</v>
      </c>
      <c r="AJ2451" s="122"/>
      <c r="AK2451" s="123"/>
      <c r="AL2451" s="34"/>
      <c r="AM2451" s="39"/>
      <c r="AN245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52" spans="1:40" ht="19.5" customHeight="1" x14ac:dyDescent="0.25">
      <c r="A2452" s="112">
        <f t="shared" si="186"/>
        <v>2026</v>
      </c>
      <c r="B2452" s="112">
        <f t="shared" si="187"/>
        <v>1</v>
      </c>
      <c r="C2452" s="25">
        <v>46046</v>
      </c>
      <c r="D2452" s="114">
        <f t="shared" ca="1" si="184"/>
        <v>46097</v>
      </c>
      <c r="E2452" s="114" t="str">
        <f t="shared" ca="1" si="185"/>
        <v>1-Months</v>
      </c>
      <c r="F2452" s="114" t="str">
        <f>VLOOKUP(O2452,Stock[],5,FALSE)</f>
        <v>BE</v>
      </c>
      <c r="G2452" s="115" t="s">
        <v>2805</v>
      </c>
      <c r="H2452" s="116"/>
      <c r="I2452" s="117" t="s">
        <v>226</v>
      </c>
      <c r="J2452" s="112" t="str">
        <f>VLOOKUP(I2452,Customers[],2,FALSE)</f>
        <v>Summer-1</v>
      </c>
      <c r="K2452" s="112" t="str">
        <f>VLOOKUP(I2452,Customers[],4,FALSE)</f>
        <v>Meiktila</v>
      </c>
      <c r="L2452" s="112" t="str">
        <f>VLOOKUP(Table85[[#This Row],[CustomerID]],Table!H:K,3,0)</f>
        <v>မိတ္ထီလာ</v>
      </c>
      <c r="M2452" s="112" t="str">
        <f>VLOOKUP(I2452,Customers[],5,FALSE)</f>
        <v>WholeSales</v>
      </c>
      <c r="N2452" s="117" t="s">
        <v>10</v>
      </c>
      <c r="O2452" s="118" t="s">
        <v>209</v>
      </c>
      <c r="P2452" s="112" t="str">
        <f>VLOOKUP(O2452,Stock[],2,FALSE)</f>
        <v>ဇေယျဝတီ Red</v>
      </c>
      <c r="Q2452" s="119">
        <f>VLOOKUP(O2452,Stock[],3,FALSE)</f>
        <v>0.64</v>
      </c>
      <c r="R2452" s="119">
        <f>VLOOKUP(O2452,Stock[],4,FALSE)</f>
        <v>14</v>
      </c>
      <c r="S2452" s="118"/>
      <c r="T2452" s="119">
        <f>(DailySales!$S2452/DailySales!$R2452)+DailySales!$U2452</f>
        <v>10</v>
      </c>
      <c r="U2452" s="118">
        <v>10</v>
      </c>
      <c r="V2452" s="120">
        <f>+DailySales!$T2452*DailySales!$R2452</f>
        <v>140</v>
      </c>
      <c r="W2452" s="120">
        <f>+DailySales!$V2452*DailySales!$Q2452</f>
        <v>89.600000000000009</v>
      </c>
      <c r="X2452" s="120">
        <f>VLOOKUP(O2452,Stock[],6,FALSE)</f>
        <v>1330</v>
      </c>
      <c r="Y2452" s="120">
        <f>+DailySales!$V2452*DailySales!$X2452</f>
        <v>186200</v>
      </c>
      <c r="Z2452" s="118"/>
      <c r="AA2452" s="118"/>
      <c r="AB2452" s="118"/>
      <c r="AC2452" s="118"/>
      <c r="AD2452" s="118"/>
      <c r="AE2452" s="121"/>
      <c r="AF2452" s="122"/>
      <c r="AG2452" s="123"/>
      <c r="AH2452" s="87">
        <v>46055</v>
      </c>
      <c r="AI2452" s="123">
        <v>186200</v>
      </c>
      <c r="AJ2452" s="122"/>
      <c r="AK2452" s="123"/>
      <c r="AL2452" s="34"/>
      <c r="AM2452" s="39"/>
      <c r="AN245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53" spans="1:40" ht="19.5" customHeight="1" x14ac:dyDescent="0.25">
      <c r="A2453" s="112">
        <f t="shared" si="186"/>
        <v>2026</v>
      </c>
      <c r="B2453" s="112">
        <f t="shared" si="187"/>
        <v>1</v>
      </c>
      <c r="C2453" s="25">
        <v>46046</v>
      </c>
      <c r="D2453" s="114">
        <f t="shared" ca="1" si="184"/>
        <v>46097</v>
      </c>
      <c r="E2453" s="114" t="str">
        <f t="shared" ca="1" si="185"/>
        <v>1-Months</v>
      </c>
      <c r="F2453" s="114" t="str">
        <f>VLOOKUP(O2453,Stock[],5,FALSE)</f>
        <v>BE</v>
      </c>
      <c r="G2453" s="115" t="s">
        <v>2805</v>
      </c>
      <c r="H2453" s="116"/>
      <c r="I2453" s="117" t="s">
        <v>226</v>
      </c>
      <c r="J2453" s="112" t="str">
        <f>VLOOKUP(I2453,Customers[],2,FALSE)</f>
        <v>Summer-1</v>
      </c>
      <c r="K2453" s="112" t="str">
        <f>VLOOKUP(I2453,Customers[],4,FALSE)</f>
        <v>Meiktila</v>
      </c>
      <c r="L2453" s="112" t="str">
        <f>VLOOKUP(Table85[[#This Row],[CustomerID]],Table!H:K,3,0)</f>
        <v>မိတ္ထီလာ</v>
      </c>
      <c r="M2453" s="112" t="str">
        <f>VLOOKUP(I2453,Customers[],5,FALSE)</f>
        <v>WholeSales</v>
      </c>
      <c r="N2453" s="117" t="s">
        <v>10</v>
      </c>
      <c r="O2453" s="118" t="s">
        <v>225</v>
      </c>
      <c r="P2453" s="112" t="str">
        <f>VLOOKUP(O2453,Stock[],2,FALSE)</f>
        <v>ချယ်ရီသံပုရာအရက်သန့်ကော် (1Ltr)</v>
      </c>
      <c r="Q2453" s="119">
        <f>VLOOKUP(O2453,Stock[],3,FALSE)</f>
        <v>1</v>
      </c>
      <c r="R2453" s="119">
        <f>VLOOKUP(O2453,Stock[],4,FALSE)</f>
        <v>12</v>
      </c>
      <c r="S2453" s="118"/>
      <c r="T2453" s="119">
        <f>(DailySales!$S2453/DailySales!$R2453)+DailySales!$U2453</f>
        <v>20</v>
      </c>
      <c r="U2453" s="118">
        <v>20</v>
      </c>
      <c r="V2453" s="120">
        <f>+DailySales!$T2453*DailySales!$R2453</f>
        <v>240</v>
      </c>
      <c r="W2453" s="120">
        <f>+DailySales!$V2453*DailySales!$Q2453</f>
        <v>240</v>
      </c>
      <c r="X2453" s="120">
        <f>VLOOKUP(O2453,Stock[],6,FALSE)</f>
        <v>1260</v>
      </c>
      <c r="Y2453" s="120">
        <f>+DailySales!$V2453*DailySales!$X2453</f>
        <v>302400</v>
      </c>
      <c r="Z2453" s="118"/>
      <c r="AA2453" s="118"/>
      <c r="AB2453" s="118"/>
      <c r="AC2453" s="118"/>
      <c r="AD2453" s="118"/>
      <c r="AE2453" s="121"/>
      <c r="AF2453" s="122"/>
      <c r="AG2453" s="123"/>
      <c r="AH2453" s="87">
        <v>46055</v>
      </c>
      <c r="AI2453" s="123">
        <v>302400</v>
      </c>
      <c r="AJ2453" s="122"/>
      <c r="AK2453" s="123"/>
      <c r="AL2453" s="34"/>
      <c r="AM2453" s="39"/>
      <c r="AN245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54" spans="1:40" ht="19.5" customHeight="1" x14ac:dyDescent="0.25">
      <c r="A2454" s="112">
        <f t="shared" si="186"/>
        <v>2026</v>
      </c>
      <c r="B2454" s="112">
        <f t="shared" si="187"/>
        <v>1</v>
      </c>
      <c r="C2454" s="25">
        <v>46046</v>
      </c>
      <c r="D2454" s="114">
        <f t="shared" ca="1" si="184"/>
        <v>46097</v>
      </c>
      <c r="E2454" s="114" t="str">
        <f t="shared" ca="1" si="185"/>
        <v>1-Months</v>
      </c>
      <c r="F2454" s="114" t="str">
        <f>VLOOKUP(O2454,Stock[],5,FALSE)</f>
        <v>BE</v>
      </c>
      <c r="G2454" s="115" t="s">
        <v>2806</v>
      </c>
      <c r="H2454" s="116"/>
      <c r="I2454" s="117" t="s">
        <v>233</v>
      </c>
      <c r="J2454" s="112" t="str">
        <f>VLOOKUP(I2454,Customers[],2,FALSE)</f>
        <v>ဦးဝင်းနိုင်</v>
      </c>
      <c r="K2454" s="112" t="str">
        <f>VLOOKUP(I2454,Customers[],4,FALSE)</f>
        <v>Wandwin</v>
      </c>
      <c r="L2454" s="112" t="str">
        <f>VLOOKUP(Table85[[#This Row],[CustomerID]],Table!H:K,3,0)</f>
        <v>လျှော်ပင်</v>
      </c>
      <c r="M2454" s="112" t="str">
        <f>VLOOKUP(I2454,Customers[],5,FALSE)</f>
        <v>WholeSales/Contract</v>
      </c>
      <c r="N2454" s="117" t="s">
        <v>10</v>
      </c>
      <c r="O2454" s="118" t="s">
        <v>217</v>
      </c>
      <c r="P2454" s="112" t="str">
        <f>VLOOKUP(O2454,Stock[],2,FALSE)</f>
        <v>လိမ္မော်ဖြူ</v>
      </c>
      <c r="Q2454" s="119">
        <f>VLOOKUP(O2454,Stock[],3,FALSE)</f>
        <v>0.64</v>
      </c>
      <c r="R2454" s="119">
        <f>VLOOKUP(O2454,Stock[],4,FALSE)</f>
        <v>24</v>
      </c>
      <c r="S2454" s="118"/>
      <c r="T2454" s="119">
        <f>(DailySales!$S2454/DailySales!$R2454)+DailySales!$U2454</f>
        <v>10</v>
      </c>
      <c r="U2454" s="118">
        <v>10</v>
      </c>
      <c r="V2454" s="120">
        <f>+DailySales!$T2454*DailySales!$R2454</f>
        <v>240</v>
      </c>
      <c r="W2454" s="120">
        <f>+DailySales!$V2454*DailySales!$Q2454</f>
        <v>153.6</v>
      </c>
      <c r="X2454" s="120">
        <f>VLOOKUP(O2454,Stock[],6,FALSE)</f>
        <v>1330</v>
      </c>
      <c r="Y2454" s="120">
        <f>+DailySales!$V2454*DailySales!$X2454</f>
        <v>319200</v>
      </c>
      <c r="Z2454" s="118"/>
      <c r="AA2454" s="118"/>
      <c r="AB2454" s="118"/>
      <c r="AC2454" s="118"/>
      <c r="AD2454" s="118"/>
      <c r="AE2454" s="121"/>
      <c r="AF2454" s="122"/>
      <c r="AG2454" s="123"/>
      <c r="AH2454" s="110">
        <v>46067</v>
      </c>
      <c r="AI2454" s="123">
        <v>319200</v>
      </c>
      <c r="AJ2454" s="122"/>
      <c r="AK2454" s="123"/>
      <c r="AL2454" s="34"/>
      <c r="AM2454" s="39"/>
      <c r="AN245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55" spans="1:40" ht="19.5" customHeight="1" x14ac:dyDescent="0.25">
      <c r="A2455" s="112">
        <f t="shared" si="186"/>
        <v>2026</v>
      </c>
      <c r="B2455" s="112">
        <f t="shared" si="187"/>
        <v>1</v>
      </c>
      <c r="C2455" s="25">
        <v>46046</v>
      </c>
      <c r="D2455" s="114">
        <f t="shared" ca="1" si="184"/>
        <v>46097</v>
      </c>
      <c r="E2455" s="114" t="str">
        <f t="shared" ca="1" si="185"/>
        <v>1-Months</v>
      </c>
      <c r="F2455" s="114" t="str">
        <f>VLOOKUP(O2455,Stock[],5,FALSE)</f>
        <v>BE</v>
      </c>
      <c r="G2455" s="115" t="s">
        <v>2806</v>
      </c>
      <c r="H2455" s="116"/>
      <c r="I2455" s="117" t="s">
        <v>233</v>
      </c>
      <c r="J2455" s="112" t="str">
        <f>VLOOKUP(I2455,Customers[],2,FALSE)</f>
        <v>ဦးဝင်းနိုင်</v>
      </c>
      <c r="K2455" s="112" t="str">
        <f>VLOOKUP(I2455,Customers[],4,FALSE)</f>
        <v>Wandwin</v>
      </c>
      <c r="L2455" s="112" t="str">
        <f>VLOOKUP(Table85[[#This Row],[CustomerID]],Table!H:K,3,0)</f>
        <v>လျှော်ပင်</v>
      </c>
      <c r="M2455" s="112" t="str">
        <f>VLOOKUP(I2455,Customers[],5,FALSE)</f>
        <v>WholeSales/Contract</v>
      </c>
      <c r="N2455" s="117" t="s">
        <v>10</v>
      </c>
      <c r="O2455" s="118" t="s">
        <v>216</v>
      </c>
      <c r="P2455" s="112" t="str">
        <f>VLOOKUP(O2455,Stock[],2,FALSE)</f>
        <v>ဒဂုံအရက်သန့်</v>
      </c>
      <c r="Q2455" s="119">
        <f>VLOOKUP(O2455,Stock[],3,FALSE)</f>
        <v>0.64</v>
      </c>
      <c r="R2455" s="119">
        <f>VLOOKUP(O2455,Stock[],4,FALSE)</f>
        <v>14</v>
      </c>
      <c r="S2455" s="118"/>
      <c r="T2455" s="119">
        <f>(DailySales!$S2455/DailySales!$R2455)+DailySales!$U2455</f>
        <v>30</v>
      </c>
      <c r="U2455" s="118">
        <v>30</v>
      </c>
      <c r="V2455" s="120">
        <f>+DailySales!$T2455*DailySales!$R2455</f>
        <v>420</v>
      </c>
      <c r="W2455" s="120">
        <f>+DailySales!$V2455*DailySales!$Q2455</f>
        <v>268.8</v>
      </c>
      <c r="X2455" s="120">
        <f>VLOOKUP(O2455,Stock[],6,FALSE)</f>
        <v>1330</v>
      </c>
      <c r="Y2455" s="120">
        <f>+DailySales!$V2455*DailySales!$X2455</f>
        <v>558600</v>
      </c>
      <c r="Z2455" s="118"/>
      <c r="AA2455" s="118"/>
      <c r="AB2455" s="118"/>
      <c r="AC2455" s="118"/>
      <c r="AD2455" s="118"/>
      <c r="AE2455" s="121"/>
      <c r="AF2455" s="122"/>
      <c r="AG2455" s="123"/>
      <c r="AH2455" s="110">
        <v>46067</v>
      </c>
      <c r="AI2455" s="123">
        <v>558600</v>
      </c>
      <c r="AJ2455" s="122"/>
      <c r="AK2455" s="123"/>
      <c r="AL2455" s="34"/>
      <c r="AM2455" s="39"/>
      <c r="AN245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56" spans="1:40" ht="19.5" customHeight="1" x14ac:dyDescent="0.25">
      <c r="A2456" s="112">
        <f t="shared" si="186"/>
        <v>2026</v>
      </c>
      <c r="B2456" s="112">
        <f t="shared" si="187"/>
        <v>1</v>
      </c>
      <c r="C2456" s="25">
        <v>46046</v>
      </c>
      <c r="D2456" s="114">
        <f t="shared" ca="1" si="184"/>
        <v>46097</v>
      </c>
      <c r="E2456" s="114" t="str">
        <f t="shared" ca="1" si="185"/>
        <v>1-Months</v>
      </c>
      <c r="F2456" s="114" t="str">
        <f>VLOOKUP(O2456,Stock[],5,FALSE)</f>
        <v>BE</v>
      </c>
      <c r="G2456" s="115" t="s">
        <v>2806</v>
      </c>
      <c r="H2456" s="116"/>
      <c r="I2456" s="117" t="s">
        <v>233</v>
      </c>
      <c r="J2456" s="112" t="str">
        <f>VLOOKUP(I2456,Customers[],2,FALSE)</f>
        <v>ဦးဝင်းနိုင်</v>
      </c>
      <c r="K2456" s="112" t="str">
        <f>VLOOKUP(I2456,Customers[],4,FALSE)</f>
        <v>Wandwin</v>
      </c>
      <c r="L2456" s="112" t="str">
        <f>VLOOKUP(Table85[[#This Row],[CustomerID]],Table!H:K,3,0)</f>
        <v>လျှော်ပင်</v>
      </c>
      <c r="M2456" s="112" t="str">
        <f>VLOOKUP(I2456,Customers[],5,FALSE)</f>
        <v>WholeSales/Contract</v>
      </c>
      <c r="N2456" s="117" t="s">
        <v>10</v>
      </c>
      <c r="O2456" s="118" t="s">
        <v>2120</v>
      </c>
      <c r="P2456" s="112" t="str">
        <f>VLOOKUP(O2456,Stock[],2,FALSE)</f>
        <v>ဇေ အရက်သန့်</v>
      </c>
      <c r="Q2456" s="119">
        <f>VLOOKUP(O2456,Stock[],3,FALSE)</f>
        <v>0.64</v>
      </c>
      <c r="R2456" s="119">
        <f>VLOOKUP(O2456,Stock[],4,FALSE)</f>
        <v>14</v>
      </c>
      <c r="S2456" s="118"/>
      <c r="T2456" s="119">
        <f>(DailySales!$S2456/DailySales!$R2456)+DailySales!$U2456</f>
        <v>10</v>
      </c>
      <c r="U2456" s="118">
        <v>10</v>
      </c>
      <c r="V2456" s="120">
        <f>+DailySales!$T2456*DailySales!$R2456</f>
        <v>140</v>
      </c>
      <c r="W2456" s="120">
        <f>+DailySales!$V2456*DailySales!$Q2456</f>
        <v>89.600000000000009</v>
      </c>
      <c r="X2456" s="120">
        <f>VLOOKUP(O2456,Stock[],6,FALSE)</f>
        <v>1380</v>
      </c>
      <c r="Y2456" s="120">
        <f>+DailySales!$V2456*DailySales!$X2456</f>
        <v>193200</v>
      </c>
      <c r="Z2456" s="118"/>
      <c r="AA2456" s="118"/>
      <c r="AB2456" s="118"/>
      <c r="AC2456" s="118"/>
      <c r="AD2456" s="118"/>
      <c r="AE2456" s="121"/>
      <c r="AF2456" s="122"/>
      <c r="AG2456" s="123"/>
      <c r="AH2456" s="110">
        <v>46067</v>
      </c>
      <c r="AI2456" s="123">
        <v>193200</v>
      </c>
      <c r="AJ2456" s="122"/>
      <c r="AK2456" s="123"/>
      <c r="AL2456" s="34"/>
      <c r="AM2456" s="39"/>
      <c r="AN245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57" spans="1:40" ht="19.5" customHeight="1" x14ac:dyDescent="0.25">
      <c r="A2457" s="112">
        <f t="shared" si="186"/>
        <v>2026</v>
      </c>
      <c r="B2457" s="112">
        <f t="shared" si="187"/>
        <v>1</v>
      </c>
      <c r="C2457" s="25">
        <v>46046</v>
      </c>
      <c r="D2457" s="114">
        <f t="shared" ca="1" si="184"/>
        <v>46097</v>
      </c>
      <c r="E2457" s="114" t="str">
        <f t="shared" ca="1" si="185"/>
        <v>1-Months</v>
      </c>
      <c r="F2457" s="114" t="str">
        <f>VLOOKUP(O2457,Stock[],5,FALSE)</f>
        <v>BE</v>
      </c>
      <c r="G2457" s="115" t="s">
        <v>2806</v>
      </c>
      <c r="H2457" s="116"/>
      <c r="I2457" s="117" t="s">
        <v>233</v>
      </c>
      <c r="J2457" s="112" t="str">
        <f>VLOOKUP(I2457,Customers[],2,FALSE)</f>
        <v>ဦးဝင်းနိုင်</v>
      </c>
      <c r="K2457" s="112" t="str">
        <f>VLOOKUP(I2457,Customers[],4,FALSE)</f>
        <v>Wandwin</v>
      </c>
      <c r="L2457" s="112" t="str">
        <f>VLOOKUP(Table85[[#This Row],[CustomerID]],Table!H:K,3,0)</f>
        <v>လျှော်ပင်</v>
      </c>
      <c r="M2457" s="112" t="str">
        <f>VLOOKUP(I2457,Customers[],5,FALSE)</f>
        <v>WholeSales/Contract</v>
      </c>
      <c r="N2457" s="117" t="s">
        <v>10</v>
      </c>
      <c r="O2457" s="118" t="s">
        <v>214</v>
      </c>
      <c r="P2457" s="112" t="str">
        <f>VLOOKUP(O2457,Stock[],2,FALSE)</f>
        <v>ကောင်းကြည်</v>
      </c>
      <c r="Q2457" s="119">
        <f>VLOOKUP(O2457,Stock[],3,FALSE)</f>
        <v>0.64</v>
      </c>
      <c r="R2457" s="119">
        <f>VLOOKUP(O2457,Stock[],4,FALSE)</f>
        <v>14</v>
      </c>
      <c r="S2457" s="118"/>
      <c r="T2457" s="119">
        <f>(DailySales!$S2457/DailySales!$R2457)+DailySales!$U2457</f>
        <v>10</v>
      </c>
      <c r="U2457" s="118">
        <v>10</v>
      </c>
      <c r="V2457" s="120">
        <f>+DailySales!$T2457*DailySales!$R2457</f>
        <v>140</v>
      </c>
      <c r="W2457" s="120">
        <f>+DailySales!$V2457*DailySales!$Q2457</f>
        <v>89.600000000000009</v>
      </c>
      <c r="X2457" s="120">
        <f>VLOOKUP(O2457,Stock[],6,FALSE)</f>
        <v>1330</v>
      </c>
      <c r="Y2457" s="120">
        <f>+DailySales!$V2457*DailySales!$X2457</f>
        <v>186200</v>
      </c>
      <c r="Z2457" s="118"/>
      <c r="AA2457" s="118"/>
      <c r="AB2457" s="118"/>
      <c r="AC2457" s="118"/>
      <c r="AD2457" s="118"/>
      <c r="AE2457" s="121"/>
      <c r="AF2457" s="122"/>
      <c r="AG2457" s="123"/>
      <c r="AH2457" s="110">
        <v>46067</v>
      </c>
      <c r="AI2457" s="123">
        <v>186200</v>
      </c>
      <c r="AJ2457" s="122"/>
      <c r="AK2457" s="123"/>
      <c r="AL2457" s="34"/>
      <c r="AM2457" s="39"/>
      <c r="AN245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58" spans="1:40" ht="19.5" customHeight="1" x14ac:dyDescent="0.25">
      <c r="A2458" s="112">
        <f t="shared" si="186"/>
        <v>2026</v>
      </c>
      <c r="B2458" s="112">
        <f t="shared" si="187"/>
        <v>1</v>
      </c>
      <c r="C2458" s="25">
        <v>46046</v>
      </c>
      <c r="D2458" s="114">
        <f t="shared" ca="1" si="184"/>
        <v>46097</v>
      </c>
      <c r="E2458" s="114" t="str">
        <f t="shared" ca="1" si="185"/>
        <v>1-Months</v>
      </c>
      <c r="F2458" s="114" t="str">
        <f>VLOOKUP(O2458,Stock[],5,FALSE)</f>
        <v>BE</v>
      </c>
      <c r="G2458" s="115" t="s">
        <v>2806</v>
      </c>
      <c r="H2458" s="116"/>
      <c r="I2458" s="117" t="s">
        <v>233</v>
      </c>
      <c r="J2458" s="112" t="str">
        <f>VLOOKUP(I2458,Customers[],2,FALSE)</f>
        <v>ဦးဝင်းနိုင်</v>
      </c>
      <c r="K2458" s="112" t="str">
        <f>VLOOKUP(I2458,Customers[],4,FALSE)</f>
        <v>Wandwin</v>
      </c>
      <c r="L2458" s="112" t="str">
        <f>VLOOKUP(Table85[[#This Row],[CustomerID]],Table!H:K,3,0)</f>
        <v>လျှော်ပင်</v>
      </c>
      <c r="M2458" s="112" t="str">
        <f>VLOOKUP(I2458,Customers[],5,FALSE)</f>
        <v>WholeSales/Contract</v>
      </c>
      <c r="N2458" s="117" t="s">
        <v>10</v>
      </c>
      <c r="O2458" s="118" t="s">
        <v>205</v>
      </c>
      <c r="P2458" s="112" t="str">
        <f>VLOOKUP(O2458,Stock[],2,FALSE)</f>
        <v>ကောင်းကြည် ကော် 25%  (1Ltr )</v>
      </c>
      <c r="Q2458" s="119">
        <f>VLOOKUP(O2458,Stock[],3,FALSE)</f>
        <v>1</v>
      </c>
      <c r="R2458" s="119">
        <f>VLOOKUP(O2458,Stock[],4,FALSE)</f>
        <v>12</v>
      </c>
      <c r="S2458" s="118"/>
      <c r="T2458" s="119">
        <f>(DailySales!$S2458/DailySales!$R2458)+DailySales!$U2458</f>
        <v>30</v>
      </c>
      <c r="U2458" s="118">
        <v>30</v>
      </c>
      <c r="V2458" s="120">
        <f>+DailySales!$T2458*DailySales!$R2458</f>
        <v>360</v>
      </c>
      <c r="W2458" s="120">
        <f>+DailySales!$V2458*DailySales!$Q2458</f>
        <v>360</v>
      </c>
      <c r="X2458" s="120">
        <f>VLOOKUP(O2458,Stock[],6,FALSE)</f>
        <v>1530</v>
      </c>
      <c r="Y2458" s="120">
        <f>+DailySales!$V2458*DailySales!$X2458</f>
        <v>550800</v>
      </c>
      <c r="Z2458" s="118"/>
      <c r="AA2458" s="118"/>
      <c r="AB2458" s="118"/>
      <c r="AC2458" s="118"/>
      <c r="AD2458" s="118"/>
      <c r="AE2458" s="121"/>
      <c r="AF2458" s="122"/>
      <c r="AG2458" s="123"/>
      <c r="AH2458" s="110">
        <v>46067</v>
      </c>
      <c r="AI2458" s="123">
        <v>550800</v>
      </c>
      <c r="AJ2458" s="122"/>
      <c r="AK2458" s="123"/>
      <c r="AL2458" s="34"/>
      <c r="AM2458" s="39"/>
      <c r="AN245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59" spans="1:40" ht="19.5" customHeight="1" x14ac:dyDescent="0.25">
      <c r="A2459" s="112">
        <f t="shared" si="186"/>
        <v>2026</v>
      </c>
      <c r="B2459" s="112">
        <f t="shared" si="187"/>
        <v>1</v>
      </c>
      <c r="C2459" s="25">
        <v>46046</v>
      </c>
      <c r="D2459" s="114">
        <f t="shared" ca="1" si="184"/>
        <v>46097</v>
      </c>
      <c r="E2459" s="114" t="str">
        <f t="shared" ca="1" si="185"/>
        <v>1-Months</v>
      </c>
      <c r="F2459" s="114" t="str">
        <f>VLOOKUP(O2459,Stock[],5,FALSE)</f>
        <v>BE</v>
      </c>
      <c r="G2459" s="115" t="s">
        <v>2807</v>
      </c>
      <c r="H2459" s="116"/>
      <c r="I2459" s="117" t="s">
        <v>227</v>
      </c>
      <c r="J2459" s="112" t="str">
        <f>VLOOKUP(I2459,Customers[],2,FALSE)</f>
        <v>Summer-2</v>
      </c>
      <c r="K2459" s="112" t="str">
        <f>VLOOKUP(I2459,Customers[],4,FALSE)</f>
        <v>Meiktila</v>
      </c>
      <c r="L2459" s="112" t="str">
        <f>VLOOKUP(Table85[[#This Row],[CustomerID]],Table!H:K,3,0)</f>
        <v>မိတ္ထီလာ</v>
      </c>
      <c r="M2459" s="112" t="str">
        <f>VLOOKUP(I2459,Customers[],5,FALSE)</f>
        <v>WholeSales</v>
      </c>
      <c r="N2459" s="117" t="s">
        <v>10</v>
      </c>
      <c r="O2459" s="118" t="s">
        <v>217</v>
      </c>
      <c r="P2459" s="112" t="str">
        <f>VLOOKUP(O2459,Stock[],2,FALSE)</f>
        <v>လိမ္မော်ဖြူ</v>
      </c>
      <c r="Q2459" s="119">
        <f>VLOOKUP(O2459,Stock[],3,FALSE)</f>
        <v>0.64</v>
      </c>
      <c r="R2459" s="119">
        <f>VLOOKUP(O2459,Stock[],4,FALSE)</f>
        <v>24</v>
      </c>
      <c r="S2459" s="118"/>
      <c r="T2459" s="119">
        <f>(DailySales!$S2459/DailySales!$R2459)+DailySales!$U2459</f>
        <v>45</v>
      </c>
      <c r="U2459" s="118">
        <v>45</v>
      </c>
      <c r="V2459" s="120">
        <f>+DailySales!$T2459*DailySales!$R2459</f>
        <v>1080</v>
      </c>
      <c r="W2459" s="120">
        <f>+DailySales!$V2459*DailySales!$Q2459</f>
        <v>691.2</v>
      </c>
      <c r="X2459" s="120">
        <f>VLOOKUP(O2459,Stock[],6,FALSE)</f>
        <v>1330</v>
      </c>
      <c r="Y2459" s="120">
        <f>+DailySales!$V2459*DailySales!$X2459</f>
        <v>1436400</v>
      </c>
      <c r="Z2459" s="118"/>
      <c r="AA2459" s="118"/>
      <c r="AB2459" s="118"/>
      <c r="AC2459" s="118">
        <v>47740</v>
      </c>
      <c r="AD2459" s="118"/>
      <c r="AE2459" s="121"/>
      <c r="AF2459" s="122"/>
      <c r="AG2459" s="123"/>
      <c r="AH2459" s="122"/>
      <c r="AI2459" s="123"/>
      <c r="AJ2459" s="122">
        <v>46053</v>
      </c>
      <c r="AK2459" s="123">
        <v>1388660</v>
      </c>
      <c r="AL2459" s="34"/>
      <c r="AM2459" s="39"/>
      <c r="AN245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60" spans="1:40" ht="19.5" customHeight="1" x14ac:dyDescent="0.25">
      <c r="A2460" s="112">
        <f t="shared" si="186"/>
        <v>2026</v>
      </c>
      <c r="B2460" s="112">
        <f t="shared" si="187"/>
        <v>1</v>
      </c>
      <c r="C2460" s="25">
        <v>46046</v>
      </c>
      <c r="D2460" s="114">
        <f t="shared" ca="1" si="184"/>
        <v>46097</v>
      </c>
      <c r="E2460" s="114" t="str">
        <f t="shared" ca="1" si="185"/>
        <v>1-Months</v>
      </c>
      <c r="F2460" s="114" t="str">
        <f>VLOOKUP(O2460,Stock[],5,FALSE)</f>
        <v>BE</v>
      </c>
      <c r="G2460" s="115" t="s">
        <v>2808</v>
      </c>
      <c r="H2460" s="116"/>
      <c r="I2460" s="117" t="s">
        <v>303</v>
      </c>
      <c r="J2460" s="112" t="str">
        <f>VLOOKUP(I2460,Customers[],2,FALSE)</f>
        <v>အောင်ကြီး</v>
      </c>
      <c r="K2460" s="112" t="str">
        <f>VLOOKUP(I2460,Customers[],4,FALSE)</f>
        <v>Meiktila</v>
      </c>
      <c r="L2460" s="112" t="str">
        <f>VLOOKUP(Table85[[#This Row],[CustomerID]],Table!H:K,3,0)</f>
        <v>မိတ္ထီလာ</v>
      </c>
      <c r="M2460" s="112" t="str">
        <f>VLOOKUP(I2460,Customers[],5,FALSE)</f>
        <v>Van-2</v>
      </c>
      <c r="N2460" s="117" t="s">
        <v>9</v>
      </c>
      <c r="O2460" s="118" t="s">
        <v>205</v>
      </c>
      <c r="P2460" s="112" t="str">
        <f>VLOOKUP(O2460,Stock[],2,FALSE)</f>
        <v>ကောင်းကြည် ကော် 25%  (1Ltr )</v>
      </c>
      <c r="Q2460" s="119">
        <f>VLOOKUP(O2460,Stock[],3,FALSE)</f>
        <v>1</v>
      </c>
      <c r="R2460" s="119">
        <f>VLOOKUP(O2460,Stock[],4,FALSE)</f>
        <v>12</v>
      </c>
      <c r="S2460" s="118"/>
      <c r="T2460" s="119">
        <f>(DailySales!$S2460/DailySales!$R2460)+DailySales!$U2460</f>
        <v>2</v>
      </c>
      <c r="U2460" s="118">
        <v>2</v>
      </c>
      <c r="V2460" s="120">
        <f>+DailySales!$T2460*DailySales!$R2460</f>
        <v>24</v>
      </c>
      <c r="W2460" s="120">
        <f>+DailySales!$V2460*DailySales!$Q2460</f>
        <v>24</v>
      </c>
      <c r="X2460" s="120">
        <f>VLOOKUP(O2460,Stock[],6,FALSE)</f>
        <v>1530</v>
      </c>
      <c r="Y2460" s="120">
        <f>+DailySales!$V2460*DailySales!$X2460</f>
        <v>36720</v>
      </c>
      <c r="Z2460" s="118"/>
      <c r="AA2460" s="118"/>
      <c r="AB2460" s="118"/>
      <c r="AC2460" s="118"/>
      <c r="AD2460" s="118"/>
      <c r="AE2460" s="121"/>
      <c r="AF2460" s="122">
        <v>46046</v>
      </c>
      <c r="AG2460" s="123">
        <v>36720</v>
      </c>
      <c r="AH2460" s="122"/>
      <c r="AI2460" s="123"/>
      <c r="AJ2460" s="122"/>
      <c r="AK2460" s="123"/>
      <c r="AL2460" s="34"/>
      <c r="AM2460" s="39"/>
      <c r="AN246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61" spans="1:40" ht="19.5" customHeight="1" x14ac:dyDescent="0.25">
      <c r="A2461" s="112">
        <f t="shared" si="186"/>
        <v>2026</v>
      </c>
      <c r="B2461" s="112">
        <f t="shared" si="187"/>
        <v>1</v>
      </c>
      <c r="C2461" s="25">
        <v>46046</v>
      </c>
      <c r="D2461" s="114">
        <f t="shared" ca="1" si="184"/>
        <v>46097</v>
      </c>
      <c r="E2461" s="114" t="str">
        <f t="shared" ca="1" si="185"/>
        <v>1-Months</v>
      </c>
      <c r="F2461" s="114" t="str">
        <f>VLOOKUP(O2461,Stock[],5,FALSE)</f>
        <v>BE</v>
      </c>
      <c r="G2461" s="115" t="s">
        <v>2809</v>
      </c>
      <c r="H2461" s="116"/>
      <c r="I2461" s="117" t="s">
        <v>181</v>
      </c>
      <c r="J2461" s="112" t="str">
        <f>VLOOKUP(I2461,Customers[],2,FALSE)</f>
        <v>ရွှေမြင်း(ရွှေခြင်္သေ့)</v>
      </c>
      <c r="K2461" s="112" t="str">
        <f>VLOOKUP(I2461,Customers[],4,FALSE)</f>
        <v>Meiktila</v>
      </c>
      <c r="L2461" s="112" t="str">
        <f>VLOOKUP(Table85[[#This Row],[CustomerID]],Table!H:K,3,0)</f>
        <v>မိတ္ထီလာ</v>
      </c>
      <c r="M2461" s="112" t="str">
        <f>VLOOKUP(I2461,Customers[],5,FALSE)</f>
        <v>WholeSales/Contract</v>
      </c>
      <c r="N2461" s="117" t="s">
        <v>10</v>
      </c>
      <c r="O2461" s="118" t="s">
        <v>217</v>
      </c>
      <c r="P2461" s="112" t="str">
        <f>VLOOKUP(O2461,Stock[],2,FALSE)</f>
        <v>လိမ္မော်ဖြူ</v>
      </c>
      <c r="Q2461" s="119">
        <f>VLOOKUP(O2461,Stock[],3,FALSE)</f>
        <v>0.64</v>
      </c>
      <c r="R2461" s="119">
        <f>VLOOKUP(O2461,Stock[],4,FALSE)</f>
        <v>24</v>
      </c>
      <c r="S2461" s="118"/>
      <c r="T2461" s="119">
        <f>(DailySales!$S2461/DailySales!$R2461)+DailySales!$U2461</f>
        <v>25</v>
      </c>
      <c r="U2461" s="118">
        <v>25</v>
      </c>
      <c r="V2461" s="120">
        <f>+DailySales!$T2461*DailySales!$R2461</f>
        <v>600</v>
      </c>
      <c r="W2461" s="120">
        <f>+DailySales!$V2461*DailySales!$Q2461</f>
        <v>384</v>
      </c>
      <c r="X2461" s="120">
        <f>VLOOKUP(O2461,Stock[],6,FALSE)</f>
        <v>1330</v>
      </c>
      <c r="Y2461" s="120">
        <f>+DailySales!$V2461*DailySales!$X2461</f>
        <v>798000</v>
      </c>
      <c r="Z2461" s="118"/>
      <c r="AA2461" s="118"/>
      <c r="AB2461" s="118"/>
      <c r="AC2461" s="118"/>
      <c r="AD2461" s="118"/>
      <c r="AE2461" s="121"/>
      <c r="AF2461" s="122"/>
      <c r="AG2461" s="123"/>
      <c r="AH2461" s="38">
        <v>46072</v>
      </c>
      <c r="AI2461" s="123">
        <v>798000</v>
      </c>
      <c r="AJ2461" s="122"/>
      <c r="AK2461" s="123"/>
      <c r="AL2461" s="34"/>
      <c r="AM2461" s="39"/>
      <c r="AN246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62" spans="1:40" ht="19.5" customHeight="1" x14ac:dyDescent="0.25">
      <c r="A2462" s="112">
        <f t="shared" si="186"/>
        <v>2026</v>
      </c>
      <c r="B2462" s="112">
        <f t="shared" si="187"/>
        <v>1</v>
      </c>
      <c r="C2462" s="25">
        <v>46046</v>
      </c>
      <c r="D2462" s="114">
        <f t="shared" ca="1" si="184"/>
        <v>46097</v>
      </c>
      <c r="E2462" s="114" t="str">
        <f t="shared" ca="1" si="185"/>
        <v>1-Months</v>
      </c>
      <c r="F2462" s="114" t="str">
        <f>VLOOKUP(O2462,Stock[],5,FALSE)</f>
        <v>BE</v>
      </c>
      <c r="G2462" s="115" t="s">
        <v>2809</v>
      </c>
      <c r="H2462" s="116"/>
      <c r="I2462" s="117" t="s">
        <v>181</v>
      </c>
      <c r="J2462" s="112" t="str">
        <f>VLOOKUP(I2462,Customers[],2,FALSE)</f>
        <v>ရွှေမြင်း(ရွှေခြင်္သေ့)</v>
      </c>
      <c r="K2462" s="112" t="str">
        <f>VLOOKUP(I2462,Customers[],4,FALSE)</f>
        <v>Meiktila</v>
      </c>
      <c r="L2462" s="112" t="str">
        <f>VLOOKUP(Table85[[#This Row],[CustomerID]],Table!H:K,3,0)</f>
        <v>မိတ္ထီလာ</v>
      </c>
      <c r="M2462" s="112" t="str">
        <f>VLOOKUP(I2462,Customers[],5,FALSE)</f>
        <v>WholeSales/Contract</v>
      </c>
      <c r="N2462" s="117" t="s">
        <v>10</v>
      </c>
      <c r="O2462" s="118" t="s">
        <v>218</v>
      </c>
      <c r="P2462" s="112" t="str">
        <f>VLOOKUP(O2462,Stock[],2,FALSE)</f>
        <v>Black Cat</v>
      </c>
      <c r="Q2462" s="119">
        <f>VLOOKUP(O2462,Stock[],3,FALSE)</f>
        <v>0.64</v>
      </c>
      <c r="R2462" s="119">
        <f>VLOOKUP(O2462,Stock[],4,FALSE)</f>
        <v>24</v>
      </c>
      <c r="S2462" s="118"/>
      <c r="T2462" s="119">
        <f>(DailySales!$S2462/DailySales!$R2462)+DailySales!$U2462</f>
        <v>5</v>
      </c>
      <c r="U2462" s="118">
        <v>5</v>
      </c>
      <c r="V2462" s="120">
        <f>+DailySales!$T2462*DailySales!$R2462</f>
        <v>120</v>
      </c>
      <c r="W2462" s="120">
        <f>+DailySales!$V2462*DailySales!$Q2462</f>
        <v>76.8</v>
      </c>
      <c r="X2462" s="120">
        <f>VLOOKUP(O2462,Stock[],6,FALSE)</f>
        <v>1330</v>
      </c>
      <c r="Y2462" s="120">
        <f>+DailySales!$V2462*DailySales!$X2462</f>
        <v>159600</v>
      </c>
      <c r="Z2462" s="118"/>
      <c r="AA2462" s="118"/>
      <c r="AB2462" s="118"/>
      <c r="AC2462" s="118"/>
      <c r="AD2462" s="118"/>
      <c r="AE2462" s="121"/>
      <c r="AF2462" s="122"/>
      <c r="AG2462" s="123"/>
      <c r="AH2462" s="38">
        <v>46072</v>
      </c>
      <c r="AI2462" s="123">
        <v>159600</v>
      </c>
      <c r="AJ2462" s="122"/>
      <c r="AK2462" s="123"/>
      <c r="AL2462" s="34"/>
      <c r="AM2462" s="39"/>
      <c r="AN246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63" spans="1:40" ht="19.5" customHeight="1" x14ac:dyDescent="0.25">
      <c r="A2463" s="112">
        <f t="shared" si="186"/>
        <v>2026</v>
      </c>
      <c r="B2463" s="112">
        <f t="shared" si="187"/>
        <v>1</v>
      </c>
      <c r="C2463" s="25">
        <v>46046</v>
      </c>
      <c r="D2463" s="114">
        <f t="shared" ca="1" si="184"/>
        <v>46097</v>
      </c>
      <c r="E2463" s="114" t="str">
        <f t="shared" ca="1" si="185"/>
        <v>1-Months</v>
      </c>
      <c r="F2463" s="114" t="str">
        <f>VLOOKUP(O2463,Stock[],5,FALSE)</f>
        <v>BE</v>
      </c>
      <c r="G2463" s="115" t="s">
        <v>2809</v>
      </c>
      <c r="H2463" s="116"/>
      <c r="I2463" s="117" t="s">
        <v>181</v>
      </c>
      <c r="J2463" s="112" t="str">
        <f>VLOOKUP(I2463,Customers[],2,FALSE)</f>
        <v>ရွှေမြင်း(ရွှေခြင်္သေ့)</v>
      </c>
      <c r="K2463" s="112" t="str">
        <f>VLOOKUP(I2463,Customers[],4,FALSE)</f>
        <v>Meiktila</v>
      </c>
      <c r="L2463" s="112" t="str">
        <f>VLOOKUP(Table85[[#This Row],[CustomerID]],Table!H:K,3,0)</f>
        <v>မိတ္ထီလာ</v>
      </c>
      <c r="M2463" s="112" t="str">
        <f>VLOOKUP(I2463,Customers[],5,FALSE)</f>
        <v>WholeSales/Contract</v>
      </c>
      <c r="N2463" s="117" t="s">
        <v>10</v>
      </c>
      <c r="O2463" s="118" t="s">
        <v>2120</v>
      </c>
      <c r="P2463" s="112" t="str">
        <f>VLOOKUP(O2463,Stock[],2,FALSE)</f>
        <v>ဇေ အရက်သန့်</v>
      </c>
      <c r="Q2463" s="119">
        <f>VLOOKUP(O2463,Stock[],3,FALSE)</f>
        <v>0.64</v>
      </c>
      <c r="R2463" s="119">
        <f>VLOOKUP(O2463,Stock[],4,FALSE)</f>
        <v>14</v>
      </c>
      <c r="S2463" s="118"/>
      <c r="T2463" s="119">
        <f>(DailySales!$S2463/DailySales!$R2463)+DailySales!$U2463</f>
        <v>15</v>
      </c>
      <c r="U2463" s="118">
        <v>15</v>
      </c>
      <c r="V2463" s="120">
        <f>+DailySales!$T2463*DailySales!$R2463</f>
        <v>210</v>
      </c>
      <c r="W2463" s="120">
        <f>+DailySales!$V2463*DailySales!$Q2463</f>
        <v>134.4</v>
      </c>
      <c r="X2463" s="120">
        <f>VLOOKUP(O2463,Stock[],6,FALSE)</f>
        <v>1380</v>
      </c>
      <c r="Y2463" s="120">
        <f>+DailySales!$V2463*DailySales!$X2463</f>
        <v>289800</v>
      </c>
      <c r="Z2463" s="118"/>
      <c r="AA2463" s="118"/>
      <c r="AB2463" s="118"/>
      <c r="AC2463" s="118"/>
      <c r="AD2463" s="118"/>
      <c r="AE2463" s="121"/>
      <c r="AF2463" s="122"/>
      <c r="AG2463" s="123"/>
      <c r="AH2463" s="38">
        <v>46072</v>
      </c>
      <c r="AI2463" s="123">
        <v>289800</v>
      </c>
      <c r="AJ2463" s="122"/>
      <c r="AK2463" s="123"/>
      <c r="AL2463" s="34"/>
      <c r="AM2463" s="39"/>
      <c r="AN246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64" spans="1:40" ht="19.5" customHeight="1" x14ac:dyDescent="0.25">
      <c r="A2464" s="112">
        <f t="shared" si="186"/>
        <v>2026</v>
      </c>
      <c r="B2464" s="112">
        <f t="shared" si="187"/>
        <v>1</v>
      </c>
      <c r="C2464" s="25">
        <v>46046</v>
      </c>
      <c r="D2464" s="114">
        <f t="shared" ca="1" si="184"/>
        <v>46097</v>
      </c>
      <c r="E2464" s="114" t="str">
        <f t="shared" ca="1" si="185"/>
        <v>1-Months</v>
      </c>
      <c r="F2464" s="114" t="str">
        <f>VLOOKUP(O2464,Stock[],5,FALSE)</f>
        <v>BE</v>
      </c>
      <c r="G2464" s="115" t="s">
        <v>2809</v>
      </c>
      <c r="H2464" s="116"/>
      <c r="I2464" s="117" t="s">
        <v>181</v>
      </c>
      <c r="J2464" s="112" t="str">
        <f>VLOOKUP(I2464,Customers[],2,FALSE)</f>
        <v>ရွှေမြင်း(ရွှေခြင်္သေ့)</v>
      </c>
      <c r="K2464" s="112" t="str">
        <f>VLOOKUP(I2464,Customers[],4,FALSE)</f>
        <v>Meiktila</v>
      </c>
      <c r="L2464" s="112" t="str">
        <f>VLOOKUP(Table85[[#This Row],[CustomerID]],Table!H:K,3,0)</f>
        <v>မိတ္ထီလာ</v>
      </c>
      <c r="M2464" s="112" t="str">
        <f>VLOOKUP(I2464,Customers[],5,FALSE)</f>
        <v>WholeSales/Contract</v>
      </c>
      <c r="N2464" s="117" t="s">
        <v>10</v>
      </c>
      <c r="O2464" s="118" t="s">
        <v>205</v>
      </c>
      <c r="P2464" s="112" t="str">
        <f>VLOOKUP(O2464,Stock[],2,FALSE)</f>
        <v>ကောင်းကြည် ကော် 25%  (1Ltr )</v>
      </c>
      <c r="Q2464" s="119">
        <f>VLOOKUP(O2464,Stock[],3,FALSE)</f>
        <v>1</v>
      </c>
      <c r="R2464" s="119">
        <f>VLOOKUP(O2464,Stock[],4,FALSE)</f>
        <v>12</v>
      </c>
      <c r="S2464" s="118"/>
      <c r="T2464" s="119">
        <f>(DailySales!$S2464/DailySales!$R2464)+DailySales!$U2464</f>
        <v>10</v>
      </c>
      <c r="U2464" s="118">
        <v>10</v>
      </c>
      <c r="V2464" s="120">
        <f>+DailySales!$T2464*DailySales!$R2464</f>
        <v>120</v>
      </c>
      <c r="W2464" s="120">
        <f>+DailySales!$V2464*DailySales!$Q2464</f>
        <v>120</v>
      </c>
      <c r="X2464" s="120">
        <f>VLOOKUP(O2464,Stock[],6,FALSE)</f>
        <v>1530</v>
      </c>
      <c r="Y2464" s="120">
        <f>+DailySales!$V2464*DailySales!$X2464</f>
        <v>183600</v>
      </c>
      <c r="Z2464" s="118"/>
      <c r="AA2464" s="118"/>
      <c r="AB2464" s="118"/>
      <c r="AC2464" s="118"/>
      <c r="AD2464" s="118"/>
      <c r="AE2464" s="121"/>
      <c r="AF2464" s="122"/>
      <c r="AG2464" s="123"/>
      <c r="AH2464" s="38">
        <v>46072</v>
      </c>
      <c r="AI2464" s="123">
        <v>183600</v>
      </c>
      <c r="AJ2464" s="122"/>
      <c r="AK2464" s="123"/>
      <c r="AL2464" s="34"/>
      <c r="AM2464" s="39"/>
      <c r="AN246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65" spans="1:40" ht="19.5" customHeight="1" x14ac:dyDescent="0.25">
      <c r="A2465" s="112">
        <f t="shared" si="186"/>
        <v>2026</v>
      </c>
      <c r="B2465" s="112">
        <f t="shared" si="187"/>
        <v>1</v>
      </c>
      <c r="C2465" s="25">
        <v>46046</v>
      </c>
      <c r="D2465" s="114">
        <f t="shared" ca="1" si="184"/>
        <v>46097</v>
      </c>
      <c r="E2465" s="114" t="str">
        <f t="shared" ca="1" si="185"/>
        <v>1-Months</v>
      </c>
      <c r="F2465" s="114" t="str">
        <f>VLOOKUP(O2465,Stock[],5,FALSE)</f>
        <v>BE</v>
      </c>
      <c r="G2465" s="115" t="s">
        <v>2809</v>
      </c>
      <c r="H2465" s="116"/>
      <c r="I2465" s="117" t="s">
        <v>181</v>
      </c>
      <c r="J2465" s="112" t="str">
        <f>VLOOKUP(I2465,Customers[],2,FALSE)</f>
        <v>ရွှေမြင်း(ရွှေခြင်္သေ့)</v>
      </c>
      <c r="K2465" s="112" t="str">
        <f>VLOOKUP(I2465,Customers[],4,FALSE)</f>
        <v>Meiktila</v>
      </c>
      <c r="L2465" s="112" t="str">
        <f>VLOOKUP(Table85[[#This Row],[CustomerID]],Table!H:K,3,0)</f>
        <v>မိတ္ထီလာ</v>
      </c>
      <c r="M2465" s="112" t="str">
        <f>VLOOKUP(I2465,Customers[],5,FALSE)</f>
        <v>WholeSales/Contract</v>
      </c>
      <c r="N2465" s="117" t="s">
        <v>10</v>
      </c>
      <c r="O2465" s="118" t="s">
        <v>2465</v>
      </c>
      <c r="P2465" s="112" t="str">
        <f>VLOOKUP(O2465,Stock[],2,FALSE)</f>
        <v>မိုးနဲကွန်ကီး</v>
      </c>
      <c r="Q2465" s="119">
        <f>VLOOKUP(O2465,Stock[],3,FALSE)</f>
        <v>0.64</v>
      </c>
      <c r="R2465" s="119">
        <f>VLOOKUP(O2465,Stock[],4,FALSE)</f>
        <v>14</v>
      </c>
      <c r="S2465" s="118"/>
      <c r="T2465" s="119">
        <f>(DailySales!$S2465/DailySales!$R2465)+DailySales!$U2465</f>
        <v>5</v>
      </c>
      <c r="U2465" s="118">
        <v>5</v>
      </c>
      <c r="V2465" s="120">
        <f>+DailySales!$T2465*DailySales!$R2465</f>
        <v>70</v>
      </c>
      <c r="W2465" s="120">
        <f>+DailySales!$V2465*DailySales!$Q2465</f>
        <v>44.800000000000004</v>
      </c>
      <c r="X2465" s="120">
        <f>VLOOKUP(O2465,Stock[],6,FALSE)</f>
        <v>1700</v>
      </c>
      <c r="Y2465" s="120">
        <f>+DailySales!$V2465*DailySales!$X2465</f>
        <v>119000</v>
      </c>
      <c r="Z2465" s="118"/>
      <c r="AA2465" s="118"/>
      <c r="AB2465" s="118"/>
      <c r="AC2465" s="118"/>
      <c r="AD2465" s="118"/>
      <c r="AE2465" s="121"/>
      <c r="AF2465" s="122"/>
      <c r="AG2465" s="123"/>
      <c r="AH2465" s="38">
        <v>46072</v>
      </c>
      <c r="AI2465" s="123">
        <v>119000</v>
      </c>
      <c r="AJ2465" s="122"/>
      <c r="AK2465" s="123"/>
      <c r="AL2465" s="34"/>
      <c r="AM2465" s="39"/>
      <c r="AN246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66" spans="1:40" ht="19.5" customHeight="1" x14ac:dyDescent="0.25">
      <c r="A2466" s="112">
        <f t="shared" si="186"/>
        <v>2026</v>
      </c>
      <c r="B2466" s="112">
        <f t="shared" si="187"/>
        <v>1</v>
      </c>
      <c r="C2466" s="25">
        <v>46046</v>
      </c>
      <c r="D2466" s="114">
        <f t="shared" ca="1" si="184"/>
        <v>46097</v>
      </c>
      <c r="E2466" s="114" t="str">
        <f t="shared" ca="1" si="185"/>
        <v>1-Months</v>
      </c>
      <c r="F2466" s="114" t="str">
        <f>VLOOKUP(O2466,Stock[],5,FALSE)</f>
        <v>BE</v>
      </c>
      <c r="G2466" s="115" t="s">
        <v>2810</v>
      </c>
      <c r="H2466" s="116"/>
      <c r="I2466" s="117" t="s">
        <v>201</v>
      </c>
      <c r="J2466" s="112" t="str">
        <f>VLOOKUP(I2466,Customers[],2,FALSE)</f>
        <v>ဦးအောင်မိုး(ကောင်းသန့်)</v>
      </c>
      <c r="K2466" s="112" t="str">
        <f>VLOOKUP(I2466,Customers[],4,FALSE)</f>
        <v>Meiktila</v>
      </c>
      <c r="L2466" s="112" t="str">
        <f>VLOOKUP(Table85[[#This Row],[CustomerID]],Table!H:K,3,0)</f>
        <v>မိတ္ထီလာ</v>
      </c>
      <c r="M2466" s="112" t="str">
        <f>VLOOKUP(I2466,Customers[],5,FALSE)</f>
        <v>WholeSales/Contract</v>
      </c>
      <c r="N2466" s="117" t="s">
        <v>10</v>
      </c>
      <c r="O2466" s="118" t="s">
        <v>240</v>
      </c>
      <c r="P2466" s="112" t="str">
        <f>VLOOKUP(O2466,Stock[],2,FALSE)</f>
        <v>သံပုရာအရက်</v>
      </c>
      <c r="Q2466" s="119">
        <f>VLOOKUP(O2466,Stock[],3,FALSE)</f>
        <v>0.64</v>
      </c>
      <c r="R2466" s="119">
        <f>VLOOKUP(O2466,Stock[],4,FALSE)</f>
        <v>14</v>
      </c>
      <c r="S2466" s="118"/>
      <c r="T2466" s="119">
        <f>(DailySales!$S2466/DailySales!$R2466)+DailySales!$U2466</f>
        <v>10</v>
      </c>
      <c r="U2466" s="118">
        <v>10</v>
      </c>
      <c r="V2466" s="120">
        <f>+DailySales!$T2466*DailySales!$R2466</f>
        <v>140</v>
      </c>
      <c r="W2466" s="120">
        <f>+DailySales!$V2466*DailySales!$Q2466</f>
        <v>89.600000000000009</v>
      </c>
      <c r="X2466" s="120">
        <f>VLOOKUP(O2466,Stock[],6,FALSE)</f>
        <v>1330</v>
      </c>
      <c r="Y2466" s="120">
        <f>+DailySales!$V2466*DailySales!$X2466</f>
        <v>186200</v>
      </c>
      <c r="Z2466" s="118"/>
      <c r="AA2466" s="118"/>
      <c r="AB2466" s="118"/>
      <c r="AC2466" s="118"/>
      <c r="AD2466" s="118"/>
      <c r="AE2466" s="121"/>
      <c r="AF2466" s="122"/>
      <c r="AG2466" s="123"/>
      <c r="AH2466" s="122"/>
      <c r="AI2466" s="123"/>
      <c r="AJ2466" s="110">
        <v>46046</v>
      </c>
      <c r="AK2466" s="123">
        <v>186200</v>
      </c>
      <c r="AL2466" s="34"/>
      <c r="AM2466" s="39"/>
      <c r="AN246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67" spans="1:40" ht="19.5" customHeight="1" x14ac:dyDescent="0.25">
      <c r="A2467" s="112">
        <f t="shared" si="186"/>
        <v>2026</v>
      </c>
      <c r="B2467" s="112">
        <f t="shared" si="187"/>
        <v>1</v>
      </c>
      <c r="C2467" s="25">
        <v>46046</v>
      </c>
      <c r="D2467" s="114">
        <f t="shared" ca="1" si="184"/>
        <v>46097</v>
      </c>
      <c r="E2467" s="114" t="str">
        <f t="shared" ca="1" si="185"/>
        <v>1-Months</v>
      </c>
      <c r="F2467" s="114" t="str">
        <f>VLOOKUP(O2467,Stock[],5,FALSE)</f>
        <v>BE</v>
      </c>
      <c r="G2467" s="115" t="s">
        <v>2810</v>
      </c>
      <c r="H2467" s="116"/>
      <c r="I2467" s="117" t="s">
        <v>201</v>
      </c>
      <c r="J2467" s="112" t="str">
        <f>VLOOKUP(I2467,Customers[],2,FALSE)</f>
        <v>ဦးအောင်မိုး(ကောင်းသန့်)</v>
      </c>
      <c r="K2467" s="112" t="str">
        <f>VLOOKUP(I2467,Customers[],4,FALSE)</f>
        <v>Meiktila</v>
      </c>
      <c r="L2467" s="112" t="str">
        <f>VLOOKUP(Table85[[#This Row],[CustomerID]],Table!H:K,3,0)</f>
        <v>မိတ္ထီလာ</v>
      </c>
      <c r="M2467" s="112" t="str">
        <f>VLOOKUP(I2467,Customers[],5,FALSE)</f>
        <v>WholeSales/Contract</v>
      </c>
      <c r="N2467" s="117" t="s">
        <v>10</v>
      </c>
      <c r="O2467" s="118" t="s">
        <v>217</v>
      </c>
      <c r="P2467" s="112" t="str">
        <f>VLOOKUP(O2467,Stock[],2,FALSE)</f>
        <v>လိမ္မော်ဖြူ</v>
      </c>
      <c r="Q2467" s="119">
        <f>VLOOKUP(O2467,Stock[],3,FALSE)</f>
        <v>0.64</v>
      </c>
      <c r="R2467" s="119">
        <f>VLOOKUP(O2467,Stock[],4,FALSE)</f>
        <v>24</v>
      </c>
      <c r="S2467" s="118"/>
      <c r="T2467" s="119">
        <f>(DailySales!$S2467/DailySales!$R2467)+DailySales!$U2467</f>
        <v>10</v>
      </c>
      <c r="U2467" s="118">
        <v>10</v>
      </c>
      <c r="V2467" s="120">
        <f>+DailySales!$T2467*DailySales!$R2467</f>
        <v>240</v>
      </c>
      <c r="W2467" s="120">
        <f>+DailySales!$V2467*DailySales!$Q2467</f>
        <v>153.6</v>
      </c>
      <c r="X2467" s="120">
        <f>VLOOKUP(O2467,Stock[],6,FALSE)</f>
        <v>1330</v>
      </c>
      <c r="Y2467" s="120">
        <f>+DailySales!$V2467*DailySales!$X2467</f>
        <v>319200</v>
      </c>
      <c r="Z2467" s="118"/>
      <c r="AA2467" s="118"/>
      <c r="AB2467" s="118"/>
      <c r="AC2467" s="118"/>
      <c r="AD2467" s="118"/>
      <c r="AE2467" s="121"/>
      <c r="AF2467" s="122"/>
      <c r="AG2467" s="123"/>
      <c r="AH2467" s="122"/>
      <c r="AI2467" s="123"/>
      <c r="AJ2467" s="110">
        <v>46046</v>
      </c>
      <c r="AK2467" s="123">
        <v>319200</v>
      </c>
      <c r="AL2467" s="34"/>
      <c r="AM2467" s="39"/>
      <c r="AN246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68" spans="1:40" ht="19.5" customHeight="1" x14ac:dyDescent="0.25">
      <c r="A2468" s="112">
        <f t="shared" si="186"/>
        <v>2026</v>
      </c>
      <c r="B2468" s="112">
        <f t="shared" si="187"/>
        <v>1</v>
      </c>
      <c r="C2468" s="25">
        <v>46046</v>
      </c>
      <c r="D2468" s="114">
        <f t="shared" ca="1" si="184"/>
        <v>46097</v>
      </c>
      <c r="E2468" s="114" t="str">
        <f t="shared" ca="1" si="185"/>
        <v>1-Months</v>
      </c>
      <c r="F2468" s="114" t="str">
        <f>VLOOKUP(O2468,Stock[],5,FALSE)</f>
        <v>BE</v>
      </c>
      <c r="G2468" s="115" t="s">
        <v>2810</v>
      </c>
      <c r="H2468" s="116"/>
      <c r="I2468" s="117" t="s">
        <v>201</v>
      </c>
      <c r="J2468" s="112" t="str">
        <f>VLOOKUP(I2468,Customers[],2,FALSE)</f>
        <v>ဦးအောင်မိုး(ကောင်းသန့်)</v>
      </c>
      <c r="K2468" s="112" t="str">
        <f>VLOOKUP(I2468,Customers[],4,FALSE)</f>
        <v>Meiktila</v>
      </c>
      <c r="L2468" s="112" t="str">
        <f>VLOOKUP(Table85[[#This Row],[CustomerID]],Table!H:K,3,0)</f>
        <v>မိတ္ထီလာ</v>
      </c>
      <c r="M2468" s="112" t="str">
        <f>VLOOKUP(I2468,Customers[],5,FALSE)</f>
        <v>WholeSales/Contract</v>
      </c>
      <c r="N2468" s="117" t="s">
        <v>10</v>
      </c>
      <c r="O2468" s="118" t="s">
        <v>209</v>
      </c>
      <c r="P2468" s="112" t="str">
        <f>VLOOKUP(O2468,Stock[],2,FALSE)</f>
        <v>ဇေယျဝတီ Red</v>
      </c>
      <c r="Q2468" s="119">
        <f>VLOOKUP(O2468,Stock[],3,FALSE)</f>
        <v>0.64</v>
      </c>
      <c r="R2468" s="119">
        <f>VLOOKUP(O2468,Stock[],4,FALSE)</f>
        <v>14</v>
      </c>
      <c r="S2468" s="118"/>
      <c r="T2468" s="119">
        <f>(DailySales!$S2468/DailySales!$R2468)+DailySales!$U2468</f>
        <v>10</v>
      </c>
      <c r="U2468" s="118">
        <v>10</v>
      </c>
      <c r="V2468" s="120">
        <f>+DailySales!$T2468*DailySales!$R2468</f>
        <v>140</v>
      </c>
      <c r="W2468" s="120">
        <f>+DailySales!$V2468*DailySales!$Q2468</f>
        <v>89.600000000000009</v>
      </c>
      <c r="X2468" s="120">
        <f>VLOOKUP(O2468,Stock[],6,FALSE)</f>
        <v>1330</v>
      </c>
      <c r="Y2468" s="120">
        <f>+DailySales!$V2468*DailySales!$X2468</f>
        <v>186200</v>
      </c>
      <c r="Z2468" s="118"/>
      <c r="AA2468" s="118"/>
      <c r="AB2468" s="118"/>
      <c r="AC2468" s="118"/>
      <c r="AD2468" s="118"/>
      <c r="AE2468" s="121"/>
      <c r="AF2468" s="122"/>
      <c r="AG2468" s="123"/>
      <c r="AH2468" s="122"/>
      <c r="AI2468" s="123"/>
      <c r="AJ2468" s="110">
        <v>46046</v>
      </c>
      <c r="AK2468" s="123">
        <v>186200</v>
      </c>
      <c r="AL2468" s="34"/>
      <c r="AM2468" s="39"/>
      <c r="AN246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69" spans="1:40" ht="19.5" customHeight="1" x14ac:dyDescent="0.25">
      <c r="A2469" s="112">
        <f t="shared" si="186"/>
        <v>2026</v>
      </c>
      <c r="B2469" s="112">
        <f t="shared" si="187"/>
        <v>1</v>
      </c>
      <c r="C2469" s="25">
        <v>46046</v>
      </c>
      <c r="D2469" s="114">
        <f t="shared" ca="1" si="184"/>
        <v>46097</v>
      </c>
      <c r="E2469" s="114" t="str">
        <f t="shared" ca="1" si="185"/>
        <v>1-Months</v>
      </c>
      <c r="F2469" s="114" t="str">
        <f>VLOOKUP(O2469,Stock[],5,FALSE)</f>
        <v>BE</v>
      </c>
      <c r="G2469" s="115" t="s">
        <v>2810</v>
      </c>
      <c r="H2469" s="116"/>
      <c r="I2469" s="117" t="s">
        <v>201</v>
      </c>
      <c r="J2469" s="112" t="str">
        <f>VLOOKUP(I2469,Customers[],2,FALSE)</f>
        <v>ဦးအောင်မိုး(ကောင်းသန့်)</v>
      </c>
      <c r="K2469" s="112" t="str">
        <f>VLOOKUP(I2469,Customers[],4,FALSE)</f>
        <v>Meiktila</v>
      </c>
      <c r="L2469" s="112" t="str">
        <f>VLOOKUP(Table85[[#This Row],[CustomerID]],Table!H:K,3,0)</f>
        <v>မိတ္ထီလာ</v>
      </c>
      <c r="M2469" s="112" t="str">
        <f>VLOOKUP(I2469,Customers[],5,FALSE)</f>
        <v>WholeSales/Contract</v>
      </c>
      <c r="N2469" s="117" t="s">
        <v>10</v>
      </c>
      <c r="O2469" s="118" t="s">
        <v>214</v>
      </c>
      <c r="P2469" s="112" t="str">
        <f>VLOOKUP(O2469,Stock[],2,FALSE)</f>
        <v>ကောင်းကြည်</v>
      </c>
      <c r="Q2469" s="119">
        <f>VLOOKUP(O2469,Stock[],3,FALSE)</f>
        <v>0.64</v>
      </c>
      <c r="R2469" s="119">
        <f>VLOOKUP(O2469,Stock[],4,FALSE)</f>
        <v>14</v>
      </c>
      <c r="S2469" s="118"/>
      <c r="T2469" s="119">
        <f>(DailySales!$S2469/DailySales!$R2469)+DailySales!$U2469</f>
        <v>5</v>
      </c>
      <c r="U2469" s="118">
        <v>5</v>
      </c>
      <c r="V2469" s="120">
        <f>+DailySales!$T2469*DailySales!$R2469</f>
        <v>70</v>
      </c>
      <c r="W2469" s="120">
        <f>+DailySales!$V2469*DailySales!$Q2469</f>
        <v>44.800000000000004</v>
      </c>
      <c r="X2469" s="120">
        <f>VLOOKUP(O2469,Stock[],6,FALSE)</f>
        <v>1330</v>
      </c>
      <c r="Y2469" s="120">
        <f>+DailySales!$V2469*DailySales!$X2469</f>
        <v>93100</v>
      </c>
      <c r="Z2469" s="118"/>
      <c r="AA2469" s="118"/>
      <c r="AB2469" s="118"/>
      <c r="AC2469" s="118"/>
      <c r="AD2469" s="118"/>
      <c r="AE2469" s="121"/>
      <c r="AF2469" s="122"/>
      <c r="AG2469" s="123"/>
      <c r="AH2469" s="122"/>
      <c r="AI2469" s="123"/>
      <c r="AJ2469" s="110">
        <v>46046</v>
      </c>
      <c r="AK2469" s="123">
        <v>93100</v>
      </c>
      <c r="AL2469" s="34"/>
      <c r="AM2469" s="39"/>
      <c r="AN246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70" spans="1:40" ht="19.5" customHeight="1" x14ac:dyDescent="0.25">
      <c r="A2470" s="112">
        <f t="shared" si="186"/>
        <v>2026</v>
      </c>
      <c r="B2470" s="112">
        <f t="shared" si="187"/>
        <v>1</v>
      </c>
      <c r="C2470" s="25">
        <v>46046</v>
      </c>
      <c r="D2470" s="114">
        <f t="shared" ca="1" si="184"/>
        <v>46097</v>
      </c>
      <c r="E2470" s="114" t="str">
        <f t="shared" ca="1" si="185"/>
        <v>1-Months</v>
      </c>
      <c r="F2470" s="114" t="str">
        <f>VLOOKUP(O2470,Stock[],5,FALSE)</f>
        <v>BE</v>
      </c>
      <c r="G2470" s="115" t="s">
        <v>2810</v>
      </c>
      <c r="H2470" s="116"/>
      <c r="I2470" s="117" t="s">
        <v>201</v>
      </c>
      <c r="J2470" s="112" t="str">
        <f>VLOOKUP(I2470,Customers[],2,FALSE)</f>
        <v>ဦးအောင်မိုး(ကောင်းသန့်)</v>
      </c>
      <c r="K2470" s="112" t="str">
        <f>VLOOKUP(I2470,Customers[],4,FALSE)</f>
        <v>Meiktila</v>
      </c>
      <c r="L2470" s="112" t="str">
        <f>VLOOKUP(Table85[[#This Row],[CustomerID]],Table!H:K,3,0)</f>
        <v>မိတ္ထီလာ</v>
      </c>
      <c r="M2470" s="112" t="str">
        <f>VLOOKUP(I2470,Customers[],5,FALSE)</f>
        <v>WholeSales/Contract</v>
      </c>
      <c r="N2470" s="117" t="s">
        <v>10</v>
      </c>
      <c r="O2470" s="118" t="s">
        <v>2465</v>
      </c>
      <c r="P2470" s="112" t="str">
        <f>VLOOKUP(O2470,Stock[],2,FALSE)</f>
        <v>မိုးနဲကွန်ကီး</v>
      </c>
      <c r="Q2470" s="119">
        <f>VLOOKUP(O2470,Stock[],3,FALSE)</f>
        <v>0.64</v>
      </c>
      <c r="R2470" s="119">
        <f>VLOOKUP(O2470,Stock[],4,FALSE)</f>
        <v>14</v>
      </c>
      <c r="S2470" s="118"/>
      <c r="T2470" s="119">
        <f>(DailySales!$S2470/DailySales!$R2470)+DailySales!$U2470</f>
        <v>10</v>
      </c>
      <c r="U2470" s="118">
        <v>10</v>
      </c>
      <c r="V2470" s="120">
        <f>+DailySales!$T2470*DailySales!$R2470</f>
        <v>140</v>
      </c>
      <c r="W2470" s="120">
        <f>+DailySales!$V2470*DailySales!$Q2470</f>
        <v>89.600000000000009</v>
      </c>
      <c r="X2470" s="120">
        <f>VLOOKUP(O2470,Stock[],6,FALSE)</f>
        <v>1700</v>
      </c>
      <c r="Y2470" s="120">
        <f>+DailySales!$V2470*DailySales!$X2470</f>
        <v>238000</v>
      </c>
      <c r="Z2470" s="118"/>
      <c r="AA2470" s="118"/>
      <c r="AB2470" s="118"/>
      <c r="AC2470" s="118"/>
      <c r="AD2470" s="118"/>
      <c r="AE2470" s="121"/>
      <c r="AF2470" s="122"/>
      <c r="AG2470" s="123"/>
      <c r="AH2470" s="122"/>
      <c r="AI2470" s="123"/>
      <c r="AJ2470" s="110">
        <v>46046</v>
      </c>
      <c r="AK2470" s="123">
        <v>238000</v>
      </c>
      <c r="AL2470" s="34"/>
      <c r="AM2470" s="39"/>
      <c r="AN247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71" spans="1:40" ht="19.5" customHeight="1" x14ac:dyDescent="0.25">
      <c r="A2471" s="112">
        <f t="shared" si="186"/>
        <v>2026</v>
      </c>
      <c r="B2471" s="112">
        <f t="shared" si="187"/>
        <v>1</v>
      </c>
      <c r="C2471" s="25">
        <v>46046</v>
      </c>
      <c r="D2471" s="114">
        <f t="shared" ca="1" si="184"/>
        <v>46097</v>
      </c>
      <c r="E2471" s="114" t="str">
        <f t="shared" ca="1" si="185"/>
        <v>1-Months</v>
      </c>
      <c r="F2471" s="114" t="str">
        <f>VLOOKUP(O2471,Stock[],5,FALSE)</f>
        <v>BE</v>
      </c>
      <c r="G2471" s="115" t="s">
        <v>2811</v>
      </c>
      <c r="H2471" s="116"/>
      <c r="I2471" s="117" t="s">
        <v>201</v>
      </c>
      <c r="J2471" s="112" t="str">
        <f>VLOOKUP(I2471,Customers[],2,FALSE)</f>
        <v>ဦးအောင်မိုး(ကောင်းသန့်)</v>
      </c>
      <c r="K2471" s="112" t="str">
        <f>VLOOKUP(I2471,Customers[],4,FALSE)</f>
        <v>Meiktila</v>
      </c>
      <c r="L2471" s="112" t="str">
        <f>VLOOKUP(Table85[[#This Row],[CustomerID]],Table!H:K,3,0)</f>
        <v>မိတ္ထီလာ</v>
      </c>
      <c r="M2471" s="112" t="str">
        <f>VLOOKUP(I2471,Customers[],5,FALSE)</f>
        <v>WholeSales/Contract</v>
      </c>
      <c r="N2471" s="117" t="s">
        <v>10</v>
      </c>
      <c r="O2471" s="118" t="s">
        <v>240</v>
      </c>
      <c r="P2471" s="112" t="str">
        <f>VLOOKUP(O2471,Stock[],2,FALSE)</f>
        <v>သံပုရာအရက်</v>
      </c>
      <c r="Q2471" s="119">
        <f>VLOOKUP(O2471,Stock[],3,FALSE)</f>
        <v>0.64</v>
      </c>
      <c r="R2471" s="119">
        <f>VLOOKUP(O2471,Stock[],4,FALSE)</f>
        <v>14</v>
      </c>
      <c r="S2471" s="118"/>
      <c r="T2471" s="119">
        <f>(DailySales!$S2471/DailySales!$R2471)+DailySales!$U2471</f>
        <v>20</v>
      </c>
      <c r="U2471" s="118">
        <v>20</v>
      </c>
      <c r="V2471" s="120">
        <f>+DailySales!$T2471*DailySales!$R2471</f>
        <v>280</v>
      </c>
      <c r="W2471" s="120">
        <f>+DailySales!$V2471*DailySales!$Q2471</f>
        <v>179.20000000000002</v>
      </c>
      <c r="X2471" s="120">
        <f>VLOOKUP(O2471,Stock[],6,FALSE)</f>
        <v>1330</v>
      </c>
      <c r="Y2471" s="120">
        <f>+DailySales!$V2471*DailySales!$X2471</f>
        <v>372400</v>
      </c>
      <c r="Z2471" s="118"/>
      <c r="AA2471" s="118"/>
      <c r="AB2471" s="118"/>
      <c r="AC2471" s="118"/>
      <c r="AD2471" s="118"/>
      <c r="AE2471" s="121"/>
      <c r="AF2471" s="122"/>
      <c r="AG2471" s="123"/>
      <c r="AH2471" s="122"/>
      <c r="AI2471" s="123"/>
      <c r="AJ2471" s="110">
        <v>46046</v>
      </c>
      <c r="AK2471" s="123">
        <v>372400</v>
      </c>
      <c r="AL2471" s="34"/>
      <c r="AM2471" s="39"/>
      <c r="AN247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72" spans="1:40" ht="19.5" customHeight="1" x14ac:dyDescent="0.25">
      <c r="A2472" s="112">
        <f t="shared" si="186"/>
        <v>2026</v>
      </c>
      <c r="B2472" s="112">
        <f t="shared" si="187"/>
        <v>1</v>
      </c>
      <c r="C2472" s="25">
        <v>46046</v>
      </c>
      <c r="D2472" s="114">
        <f t="shared" ca="1" si="184"/>
        <v>46097</v>
      </c>
      <c r="E2472" s="114" t="str">
        <f t="shared" ca="1" si="185"/>
        <v>1-Months</v>
      </c>
      <c r="F2472" s="114" t="str">
        <f>VLOOKUP(O2472,Stock[],5,FALSE)</f>
        <v>BE</v>
      </c>
      <c r="G2472" s="115" t="s">
        <v>2811</v>
      </c>
      <c r="H2472" s="116"/>
      <c r="I2472" s="117" t="s">
        <v>201</v>
      </c>
      <c r="J2472" s="112" t="str">
        <f>VLOOKUP(I2472,Customers[],2,FALSE)</f>
        <v>ဦးအောင်မိုး(ကောင်းသန့်)</v>
      </c>
      <c r="K2472" s="112" t="str">
        <f>VLOOKUP(I2472,Customers[],4,FALSE)</f>
        <v>Meiktila</v>
      </c>
      <c r="L2472" s="112" t="str">
        <f>VLOOKUP(Table85[[#This Row],[CustomerID]],Table!H:K,3,0)</f>
        <v>မိတ္ထီလာ</v>
      </c>
      <c r="M2472" s="112" t="str">
        <f>VLOOKUP(I2472,Customers[],5,FALSE)</f>
        <v>WholeSales/Contract</v>
      </c>
      <c r="N2472" s="117" t="s">
        <v>10</v>
      </c>
      <c r="O2472" s="118" t="s">
        <v>217</v>
      </c>
      <c r="P2472" s="112" t="str">
        <f>VLOOKUP(O2472,Stock[],2,FALSE)</f>
        <v>လိမ္မော်ဖြူ</v>
      </c>
      <c r="Q2472" s="119">
        <f>VLOOKUP(O2472,Stock[],3,FALSE)</f>
        <v>0.64</v>
      </c>
      <c r="R2472" s="119">
        <f>VLOOKUP(O2472,Stock[],4,FALSE)</f>
        <v>24</v>
      </c>
      <c r="S2472" s="118"/>
      <c r="T2472" s="119">
        <f>(DailySales!$S2472/DailySales!$R2472)+DailySales!$U2472</f>
        <v>10</v>
      </c>
      <c r="U2472" s="118">
        <v>10</v>
      </c>
      <c r="V2472" s="120">
        <f>+DailySales!$T2472*DailySales!$R2472</f>
        <v>240</v>
      </c>
      <c r="W2472" s="120">
        <f>+DailySales!$V2472*DailySales!$Q2472</f>
        <v>153.6</v>
      </c>
      <c r="X2472" s="120">
        <f>VLOOKUP(O2472,Stock[],6,FALSE)</f>
        <v>1330</v>
      </c>
      <c r="Y2472" s="120">
        <f>+DailySales!$V2472*DailySales!$X2472</f>
        <v>319200</v>
      </c>
      <c r="Z2472" s="118"/>
      <c r="AA2472" s="118"/>
      <c r="AB2472" s="118"/>
      <c r="AC2472" s="118"/>
      <c r="AD2472" s="118"/>
      <c r="AE2472" s="121"/>
      <c r="AF2472" s="122"/>
      <c r="AG2472" s="123"/>
      <c r="AH2472" s="122"/>
      <c r="AI2472" s="123"/>
      <c r="AJ2472" s="110">
        <v>46046</v>
      </c>
      <c r="AK2472" s="123">
        <v>319200</v>
      </c>
      <c r="AL2472" s="34"/>
      <c r="AM2472" s="39"/>
      <c r="AN247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73" spans="1:40" ht="19.5" customHeight="1" x14ac:dyDescent="0.25">
      <c r="A2473" s="112">
        <f t="shared" si="186"/>
        <v>2026</v>
      </c>
      <c r="B2473" s="112">
        <f t="shared" si="187"/>
        <v>1</v>
      </c>
      <c r="C2473" s="25">
        <v>46046</v>
      </c>
      <c r="D2473" s="114">
        <f t="shared" ca="1" si="184"/>
        <v>46097</v>
      </c>
      <c r="E2473" s="114" t="str">
        <f t="shared" ca="1" si="185"/>
        <v>1-Months</v>
      </c>
      <c r="F2473" s="114" t="str">
        <f>VLOOKUP(O2473,Stock[],5,FALSE)</f>
        <v>BE</v>
      </c>
      <c r="G2473" s="115" t="s">
        <v>2811</v>
      </c>
      <c r="H2473" s="116"/>
      <c r="I2473" s="117" t="s">
        <v>201</v>
      </c>
      <c r="J2473" s="112" t="str">
        <f>VLOOKUP(I2473,Customers[],2,FALSE)</f>
        <v>ဦးအောင်မိုး(ကောင်းသန့်)</v>
      </c>
      <c r="K2473" s="112" t="str">
        <f>VLOOKUP(I2473,Customers[],4,FALSE)</f>
        <v>Meiktila</v>
      </c>
      <c r="L2473" s="112" t="str">
        <f>VLOOKUP(Table85[[#This Row],[CustomerID]],Table!H:K,3,0)</f>
        <v>မိတ္ထီလာ</v>
      </c>
      <c r="M2473" s="112" t="str">
        <f>VLOOKUP(I2473,Customers[],5,FALSE)</f>
        <v>WholeSales/Contract</v>
      </c>
      <c r="N2473" s="117" t="s">
        <v>10</v>
      </c>
      <c r="O2473" s="118" t="s">
        <v>216</v>
      </c>
      <c r="P2473" s="112" t="str">
        <f>VLOOKUP(O2473,Stock[],2,FALSE)</f>
        <v>ဒဂုံအရက်သန့်</v>
      </c>
      <c r="Q2473" s="119">
        <f>VLOOKUP(O2473,Stock[],3,FALSE)</f>
        <v>0.64</v>
      </c>
      <c r="R2473" s="119">
        <f>VLOOKUP(O2473,Stock[],4,FALSE)</f>
        <v>14</v>
      </c>
      <c r="S2473" s="118"/>
      <c r="T2473" s="119">
        <f>(DailySales!$S2473/DailySales!$R2473)+DailySales!$U2473</f>
        <v>70</v>
      </c>
      <c r="U2473" s="118">
        <v>70</v>
      </c>
      <c r="V2473" s="120">
        <f>+DailySales!$T2473*DailySales!$R2473</f>
        <v>980</v>
      </c>
      <c r="W2473" s="120">
        <f>+DailySales!$V2473*DailySales!$Q2473</f>
        <v>627.20000000000005</v>
      </c>
      <c r="X2473" s="120">
        <f>VLOOKUP(O2473,Stock[],6,FALSE)</f>
        <v>1330</v>
      </c>
      <c r="Y2473" s="120">
        <f>+DailySales!$V2473*DailySales!$X2473</f>
        <v>1303400</v>
      </c>
      <c r="Z2473" s="118"/>
      <c r="AA2473" s="118"/>
      <c r="AB2473" s="118"/>
      <c r="AC2473" s="118">
        <v>74620</v>
      </c>
      <c r="AD2473" s="118"/>
      <c r="AE2473" s="121"/>
      <c r="AF2473" s="122"/>
      <c r="AG2473" s="123"/>
      <c r="AH2473" s="122">
        <v>46048</v>
      </c>
      <c r="AI2473" s="123">
        <v>373240</v>
      </c>
      <c r="AJ2473" s="110">
        <v>46046</v>
      </c>
      <c r="AK2473" s="123">
        <v>31710</v>
      </c>
      <c r="AL2473" s="38">
        <v>46049</v>
      </c>
      <c r="AM2473" s="39">
        <v>823830</v>
      </c>
      <c r="AN247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74" spans="1:40" ht="19.5" customHeight="1" x14ac:dyDescent="0.25">
      <c r="A2474" s="112">
        <f t="shared" si="186"/>
        <v>2026</v>
      </c>
      <c r="B2474" s="112">
        <f t="shared" si="187"/>
        <v>1</v>
      </c>
      <c r="C2474" s="25">
        <v>46046</v>
      </c>
      <c r="D2474" s="114">
        <f t="shared" ca="1" si="184"/>
        <v>46097</v>
      </c>
      <c r="E2474" s="114" t="str">
        <f t="shared" ca="1" si="185"/>
        <v>1-Months</v>
      </c>
      <c r="F2474" s="114" t="str">
        <f>VLOOKUP(O2474,Stock[],5,FALSE)</f>
        <v>BE</v>
      </c>
      <c r="G2474" s="115" t="s">
        <v>2811</v>
      </c>
      <c r="H2474" s="116"/>
      <c r="I2474" s="117" t="s">
        <v>201</v>
      </c>
      <c r="J2474" s="112" t="str">
        <f>VLOOKUP(I2474,Customers[],2,FALSE)</f>
        <v>ဦးအောင်မိုး(ကောင်းသန့်)</v>
      </c>
      <c r="K2474" s="112" t="str">
        <f>VLOOKUP(I2474,Customers[],4,FALSE)</f>
        <v>Meiktila</v>
      </c>
      <c r="L2474" s="112" t="str">
        <f>VLOOKUP(Table85[[#This Row],[CustomerID]],Table!H:K,3,0)</f>
        <v>မိတ္ထီလာ</v>
      </c>
      <c r="M2474" s="112" t="str">
        <f>VLOOKUP(I2474,Customers[],5,FALSE)</f>
        <v>WholeSales/Contract</v>
      </c>
      <c r="N2474" s="117" t="s">
        <v>10</v>
      </c>
      <c r="O2474" s="118" t="s">
        <v>2120</v>
      </c>
      <c r="P2474" s="112" t="str">
        <f>VLOOKUP(O2474,Stock[],2,FALSE)</f>
        <v>ဇေ အရက်သန့်</v>
      </c>
      <c r="Q2474" s="119">
        <f>VLOOKUP(O2474,Stock[],3,FALSE)</f>
        <v>0.64</v>
      </c>
      <c r="R2474" s="119">
        <f>VLOOKUP(O2474,Stock[],4,FALSE)</f>
        <v>14</v>
      </c>
      <c r="S2474" s="118"/>
      <c r="T2474" s="119">
        <f>(DailySales!$S2474/DailySales!$R2474)+DailySales!$U2474</f>
        <v>20</v>
      </c>
      <c r="U2474" s="118">
        <v>20</v>
      </c>
      <c r="V2474" s="120">
        <f>+DailySales!$T2474*DailySales!$R2474</f>
        <v>280</v>
      </c>
      <c r="W2474" s="120">
        <f>+DailySales!$V2474*DailySales!$Q2474</f>
        <v>179.20000000000002</v>
      </c>
      <c r="X2474" s="120">
        <f>VLOOKUP(O2474,Stock[],6,FALSE)</f>
        <v>1380</v>
      </c>
      <c r="Y2474" s="120">
        <f>+DailySales!$V2474*DailySales!$X2474</f>
        <v>386400</v>
      </c>
      <c r="Z2474" s="118"/>
      <c r="AA2474" s="118"/>
      <c r="AB2474" s="118"/>
      <c r="AC2474" s="118"/>
      <c r="AD2474" s="118"/>
      <c r="AE2474" s="121"/>
      <c r="AF2474" s="122"/>
      <c r="AG2474" s="123"/>
      <c r="AH2474" s="122"/>
      <c r="AI2474" s="123"/>
      <c r="AJ2474" s="122"/>
      <c r="AK2474" s="123"/>
      <c r="AL2474" s="38">
        <v>46049</v>
      </c>
      <c r="AM2474" s="39">
        <v>386400</v>
      </c>
      <c r="AN247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75" spans="1:40" ht="19.5" customHeight="1" x14ac:dyDescent="0.25">
      <c r="A2475" s="112">
        <f t="shared" si="186"/>
        <v>2026</v>
      </c>
      <c r="B2475" s="112">
        <f t="shared" si="187"/>
        <v>1</v>
      </c>
      <c r="C2475" s="25">
        <v>46046</v>
      </c>
      <c r="D2475" s="114">
        <f t="shared" ca="1" si="184"/>
        <v>46097</v>
      </c>
      <c r="E2475" s="114" t="str">
        <f t="shared" ca="1" si="185"/>
        <v>1-Months</v>
      </c>
      <c r="F2475" s="114" t="str">
        <f>VLOOKUP(O2475,Stock[],5,FALSE)</f>
        <v>BE</v>
      </c>
      <c r="G2475" s="115" t="s">
        <v>2811</v>
      </c>
      <c r="H2475" s="116"/>
      <c r="I2475" s="117" t="s">
        <v>201</v>
      </c>
      <c r="J2475" s="112" t="str">
        <f>VLOOKUP(I2475,Customers[],2,FALSE)</f>
        <v>ဦးအောင်မိုး(ကောင်းသန့်)</v>
      </c>
      <c r="K2475" s="112" t="str">
        <f>VLOOKUP(I2475,Customers[],4,FALSE)</f>
        <v>Meiktila</v>
      </c>
      <c r="L2475" s="112" t="str">
        <f>VLOOKUP(Table85[[#This Row],[CustomerID]],Table!H:K,3,0)</f>
        <v>မိတ္ထီလာ</v>
      </c>
      <c r="M2475" s="112" t="str">
        <f>VLOOKUP(I2475,Customers[],5,FALSE)</f>
        <v>WholeSales/Contract</v>
      </c>
      <c r="N2475" s="117" t="s">
        <v>10</v>
      </c>
      <c r="O2475" s="118" t="s">
        <v>214</v>
      </c>
      <c r="P2475" s="112" t="str">
        <f>VLOOKUP(O2475,Stock[],2,FALSE)</f>
        <v>ကောင်းကြည်</v>
      </c>
      <c r="Q2475" s="119">
        <f>VLOOKUP(O2475,Stock[],3,FALSE)</f>
        <v>0.64</v>
      </c>
      <c r="R2475" s="119">
        <f>VLOOKUP(O2475,Stock[],4,FALSE)</f>
        <v>14</v>
      </c>
      <c r="S2475" s="118"/>
      <c r="T2475" s="119">
        <f>(DailySales!$S2475/DailySales!$R2475)+DailySales!$U2475</f>
        <v>20</v>
      </c>
      <c r="U2475" s="118">
        <v>20</v>
      </c>
      <c r="V2475" s="120">
        <f>+DailySales!$T2475*DailySales!$R2475</f>
        <v>280</v>
      </c>
      <c r="W2475" s="120">
        <f>+DailySales!$V2475*DailySales!$Q2475</f>
        <v>179.20000000000002</v>
      </c>
      <c r="X2475" s="120">
        <f>VLOOKUP(O2475,Stock[],6,FALSE)</f>
        <v>1330</v>
      </c>
      <c r="Y2475" s="120">
        <f>+DailySales!$V2475*DailySales!$X2475</f>
        <v>372400</v>
      </c>
      <c r="Z2475" s="118"/>
      <c r="AA2475" s="118"/>
      <c r="AB2475" s="118"/>
      <c r="AC2475" s="118"/>
      <c r="AD2475" s="118"/>
      <c r="AE2475" s="121"/>
      <c r="AF2475" s="122"/>
      <c r="AG2475" s="123"/>
      <c r="AH2475" s="122"/>
      <c r="AI2475" s="123"/>
      <c r="AJ2475" s="122"/>
      <c r="AK2475" s="123"/>
      <c r="AL2475" s="38">
        <v>46049</v>
      </c>
      <c r="AM2475" s="39">
        <v>372400</v>
      </c>
      <c r="AN247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76" spans="1:40" ht="19.5" customHeight="1" x14ac:dyDescent="0.25">
      <c r="A2476" s="112">
        <f t="shared" si="186"/>
        <v>2026</v>
      </c>
      <c r="B2476" s="112">
        <f t="shared" si="187"/>
        <v>1</v>
      </c>
      <c r="C2476" s="25">
        <v>46046</v>
      </c>
      <c r="D2476" s="114">
        <f t="shared" ca="1" si="184"/>
        <v>46097</v>
      </c>
      <c r="E2476" s="114" t="str">
        <f t="shared" ca="1" si="185"/>
        <v>1-Months</v>
      </c>
      <c r="F2476" s="114" t="str">
        <f>VLOOKUP(O2476,Stock[],5,FALSE)</f>
        <v>BE</v>
      </c>
      <c r="G2476" s="115" t="s">
        <v>2812</v>
      </c>
      <c r="H2476" s="116"/>
      <c r="I2476" s="117" t="s">
        <v>233</v>
      </c>
      <c r="J2476" s="112" t="str">
        <f>VLOOKUP(I2476,Customers[],2,FALSE)</f>
        <v>ဦးဝင်းနိုင်</v>
      </c>
      <c r="K2476" s="112" t="str">
        <f>VLOOKUP(I2476,Customers[],4,FALSE)</f>
        <v>Wandwin</v>
      </c>
      <c r="L2476" s="112" t="str">
        <f>VLOOKUP(Table85[[#This Row],[CustomerID]],Table!H:K,3,0)</f>
        <v>လျှော်ပင်</v>
      </c>
      <c r="M2476" s="112" t="str">
        <f>VLOOKUP(I2476,Customers[],5,FALSE)</f>
        <v>WholeSales/Contract</v>
      </c>
      <c r="N2476" s="117" t="s">
        <v>10</v>
      </c>
      <c r="O2476" s="118" t="s">
        <v>240</v>
      </c>
      <c r="P2476" s="112" t="str">
        <f>VLOOKUP(O2476,Stock[],2,FALSE)</f>
        <v>သံပုရာအရက်</v>
      </c>
      <c r="Q2476" s="119">
        <f>VLOOKUP(O2476,Stock[],3,FALSE)</f>
        <v>0.64</v>
      </c>
      <c r="R2476" s="119">
        <f>VLOOKUP(O2476,Stock[],4,FALSE)</f>
        <v>14</v>
      </c>
      <c r="S2476" s="118"/>
      <c r="T2476" s="119">
        <f>(DailySales!$S2476/DailySales!$R2476)+DailySales!$U2476</f>
        <v>50</v>
      </c>
      <c r="U2476" s="118">
        <v>50</v>
      </c>
      <c r="V2476" s="120">
        <f>+DailySales!$T2476*DailySales!$R2476</f>
        <v>700</v>
      </c>
      <c r="W2476" s="120">
        <f>+DailySales!$V2476*DailySales!$Q2476</f>
        <v>448</v>
      </c>
      <c r="X2476" s="120">
        <f>VLOOKUP(O2476,Stock[],6,FALSE)</f>
        <v>1330</v>
      </c>
      <c r="Y2476" s="120">
        <f>+DailySales!$V2476*DailySales!$X2476</f>
        <v>931000</v>
      </c>
      <c r="Z2476" s="118"/>
      <c r="AA2476" s="118"/>
      <c r="AB2476" s="118"/>
      <c r="AC2476" s="118"/>
      <c r="AD2476" s="118"/>
      <c r="AE2476" s="121"/>
      <c r="AF2476" s="122"/>
      <c r="AG2476" s="123"/>
      <c r="AH2476" s="110">
        <v>46067</v>
      </c>
      <c r="AI2476" s="123">
        <v>931000</v>
      </c>
      <c r="AJ2476" s="122"/>
      <c r="AK2476" s="123"/>
      <c r="AL2476" s="34"/>
      <c r="AM2476" s="39"/>
      <c r="AN247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77" spans="1:40" ht="19.5" customHeight="1" x14ac:dyDescent="0.25">
      <c r="A2477" s="112">
        <f t="shared" si="186"/>
        <v>2026</v>
      </c>
      <c r="B2477" s="112">
        <f t="shared" si="187"/>
        <v>1</v>
      </c>
      <c r="C2477" s="25">
        <v>46046</v>
      </c>
      <c r="D2477" s="114">
        <f t="shared" ca="1" si="184"/>
        <v>46097</v>
      </c>
      <c r="E2477" s="114" t="str">
        <f t="shared" ca="1" si="185"/>
        <v>1-Months</v>
      </c>
      <c r="F2477" s="114" t="str">
        <f>VLOOKUP(O2477,Stock[],5,FALSE)</f>
        <v>BE</v>
      </c>
      <c r="G2477" s="115" t="s">
        <v>2812</v>
      </c>
      <c r="H2477" s="116"/>
      <c r="I2477" s="117" t="s">
        <v>233</v>
      </c>
      <c r="J2477" s="112" t="str">
        <f>VLOOKUP(I2477,Customers[],2,FALSE)</f>
        <v>ဦးဝင်းနိုင်</v>
      </c>
      <c r="K2477" s="112" t="str">
        <f>VLOOKUP(I2477,Customers[],4,FALSE)</f>
        <v>Wandwin</v>
      </c>
      <c r="L2477" s="112" t="str">
        <f>VLOOKUP(Table85[[#This Row],[CustomerID]],Table!H:K,3,0)</f>
        <v>လျှော်ပင်</v>
      </c>
      <c r="M2477" s="112" t="str">
        <f>VLOOKUP(I2477,Customers[],5,FALSE)</f>
        <v>WholeSales/Contract</v>
      </c>
      <c r="N2477" s="117" t="s">
        <v>10</v>
      </c>
      <c r="O2477" s="118" t="s">
        <v>2120</v>
      </c>
      <c r="P2477" s="112" t="str">
        <f>VLOOKUP(O2477,Stock[],2,FALSE)</f>
        <v>ဇေ အရက်သန့်</v>
      </c>
      <c r="Q2477" s="119">
        <f>VLOOKUP(O2477,Stock[],3,FALSE)</f>
        <v>0.64</v>
      </c>
      <c r="R2477" s="119">
        <f>VLOOKUP(O2477,Stock[],4,FALSE)</f>
        <v>14</v>
      </c>
      <c r="S2477" s="118"/>
      <c r="T2477" s="119">
        <f>(DailySales!$S2477/DailySales!$R2477)+DailySales!$U2477</f>
        <v>10</v>
      </c>
      <c r="U2477" s="118">
        <v>10</v>
      </c>
      <c r="V2477" s="120">
        <f>+DailySales!$T2477*DailySales!$R2477</f>
        <v>140</v>
      </c>
      <c r="W2477" s="120">
        <f>+DailySales!$V2477*DailySales!$Q2477</f>
        <v>89.600000000000009</v>
      </c>
      <c r="X2477" s="120">
        <f>VLOOKUP(O2477,Stock[],6,FALSE)</f>
        <v>1380</v>
      </c>
      <c r="Y2477" s="120">
        <f>+DailySales!$V2477*DailySales!$X2477</f>
        <v>193200</v>
      </c>
      <c r="Z2477" s="118"/>
      <c r="AA2477" s="118"/>
      <c r="AB2477" s="118"/>
      <c r="AC2477" s="118"/>
      <c r="AD2477" s="118"/>
      <c r="AE2477" s="121"/>
      <c r="AF2477" s="122"/>
      <c r="AG2477" s="123"/>
      <c r="AH2477" s="110">
        <v>46067</v>
      </c>
      <c r="AI2477" s="123">
        <v>87822</v>
      </c>
      <c r="AJ2477" s="122">
        <v>46069</v>
      </c>
      <c r="AK2477" s="123">
        <v>105378</v>
      </c>
      <c r="AL2477" s="34"/>
      <c r="AM2477" s="39"/>
      <c r="AN247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78" spans="1:40" ht="19.5" customHeight="1" x14ac:dyDescent="0.25">
      <c r="A2478" s="112">
        <f t="shared" si="186"/>
        <v>2026</v>
      </c>
      <c r="B2478" s="112">
        <f t="shared" si="187"/>
        <v>1</v>
      </c>
      <c r="C2478" s="25">
        <v>46046</v>
      </c>
      <c r="D2478" s="114">
        <f t="shared" ca="1" si="184"/>
        <v>46097</v>
      </c>
      <c r="E2478" s="114" t="str">
        <f t="shared" ca="1" si="185"/>
        <v>1-Months</v>
      </c>
      <c r="F2478" s="114" t="str">
        <f>VLOOKUP(O2478,Stock[],5,FALSE)</f>
        <v>BE</v>
      </c>
      <c r="G2478" s="115" t="s">
        <v>2812</v>
      </c>
      <c r="H2478" s="116"/>
      <c r="I2478" s="117" t="s">
        <v>233</v>
      </c>
      <c r="J2478" s="112" t="str">
        <f>VLOOKUP(I2478,Customers[],2,FALSE)</f>
        <v>ဦးဝင်းနိုင်</v>
      </c>
      <c r="K2478" s="112" t="str">
        <f>VLOOKUP(I2478,Customers[],4,FALSE)</f>
        <v>Wandwin</v>
      </c>
      <c r="L2478" s="112" t="str">
        <f>VLOOKUP(Table85[[#This Row],[CustomerID]],Table!H:K,3,0)</f>
        <v>လျှော်ပင်</v>
      </c>
      <c r="M2478" s="112" t="str">
        <f>VLOOKUP(I2478,Customers[],5,FALSE)</f>
        <v>WholeSales/Contract</v>
      </c>
      <c r="N2478" s="117" t="s">
        <v>10</v>
      </c>
      <c r="O2478" s="118" t="s">
        <v>214</v>
      </c>
      <c r="P2478" s="112" t="str">
        <f>VLOOKUP(O2478,Stock[],2,FALSE)</f>
        <v>ကောင်းကြည်</v>
      </c>
      <c r="Q2478" s="119">
        <f>VLOOKUP(O2478,Stock[],3,FALSE)</f>
        <v>0.64</v>
      </c>
      <c r="R2478" s="119">
        <f>VLOOKUP(O2478,Stock[],4,FALSE)</f>
        <v>14</v>
      </c>
      <c r="S2478" s="118"/>
      <c r="T2478" s="119">
        <f>(DailySales!$S2478/DailySales!$R2478)+DailySales!$U2478</f>
        <v>20</v>
      </c>
      <c r="U2478" s="118">
        <v>20</v>
      </c>
      <c r="V2478" s="120">
        <f>+DailySales!$T2478*DailySales!$R2478</f>
        <v>280</v>
      </c>
      <c r="W2478" s="120">
        <f>+DailySales!$V2478*DailySales!$Q2478</f>
        <v>179.20000000000002</v>
      </c>
      <c r="X2478" s="120">
        <f>VLOOKUP(O2478,Stock[],6,FALSE)</f>
        <v>1330</v>
      </c>
      <c r="Y2478" s="120">
        <f>+DailySales!$V2478*DailySales!$X2478</f>
        <v>372400</v>
      </c>
      <c r="Z2478" s="118"/>
      <c r="AA2478" s="118"/>
      <c r="AB2478" s="118"/>
      <c r="AC2478" s="118"/>
      <c r="AD2478" s="118"/>
      <c r="AE2478" s="121"/>
      <c r="AF2478" s="122"/>
      <c r="AG2478" s="123"/>
      <c r="AH2478" s="122"/>
      <c r="AI2478" s="123"/>
      <c r="AJ2478" s="122">
        <v>46069</v>
      </c>
      <c r="AK2478" s="123">
        <v>372400</v>
      </c>
      <c r="AL2478" s="34"/>
      <c r="AM2478" s="39"/>
      <c r="AN247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79" spans="1:40" ht="19.5" customHeight="1" x14ac:dyDescent="0.25">
      <c r="A2479" s="112">
        <f t="shared" si="186"/>
        <v>2026</v>
      </c>
      <c r="B2479" s="112">
        <f t="shared" si="187"/>
        <v>1</v>
      </c>
      <c r="C2479" s="25">
        <v>46046</v>
      </c>
      <c r="D2479" s="114">
        <f t="shared" ca="1" si="184"/>
        <v>46097</v>
      </c>
      <c r="E2479" s="114" t="str">
        <f t="shared" ca="1" si="185"/>
        <v>1-Months</v>
      </c>
      <c r="F2479" s="114" t="str">
        <f>VLOOKUP(O2479,Stock[],5,FALSE)</f>
        <v>BE</v>
      </c>
      <c r="G2479" s="115" t="s">
        <v>2812</v>
      </c>
      <c r="H2479" s="116"/>
      <c r="I2479" s="117" t="s">
        <v>233</v>
      </c>
      <c r="J2479" s="112" t="str">
        <f>VLOOKUP(I2479,Customers[],2,FALSE)</f>
        <v>ဦးဝင်းနိုင်</v>
      </c>
      <c r="K2479" s="112" t="str">
        <f>VLOOKUP(I2479,Customers[],4,FALSE)</f>
        <v>Wandwin</v>
      </c>
      <c r="L2479" s="112" t="str">
        <f>VLOOKUP(Table85[[#This Row],[CustomerID]],Table!H:K,3,0)</f>
        <v>လျှော်ပင်</v>
      </c>
      <c r="M2479" s="112" t="str">
        <f>VLOOKUP(I2479,Customers[],5,FALSE)</f>
        <v>WholeSales/Contract</v>
      </c>
      <c r="N2479" s="117" t="s">
        <v>10</v>
      </c>
      <c r="O2479" s="118" t="s">
        <v>2465</v>
      </c>
      <c r="P2479" s="112" t="str">
        <f>VLOOKUP(O2479,Stock[],2,FALSE)</f>
        <v>မိုးနဲကွန်ကီး</v>
      </c>
      <c r="Q2479" s="119">
        <f>VLOOKUP(O2479,Stock[],3,FALSE)</f>
        <v>0.64</v>
      </c>
      <c r="R2479" s="119">
        <f>VLOOKUP(O2479,Stock[],4,FALSE)</f>
        <v>14</v>
      </c>
      <c r="S2479" s="118"/>
      <c r="T2479" s="119">
        <f>(DailySales!$S2479/DailySales!$R2479)+DailySales!$U2479</f>
        <v>2</v>
      </c>
      <c r="U2479" s="118">
        <v>2</v>
      </c>
      <c r="V2479" s="120">
        <f>+DailySales!$T2479*DailySales!$R2479</f>
        <v>28</v>
      </c>
      <c r="W2479" s="120">
        <f>+DailySales!$V2479*DailySales!$Q2479</f>
        <v>17.920000000000002</v>
      </c>
      <c r="X2479" s="120">
        <f>VLOOKUP(O2479,Stock[],6,FALSE)</f>
        <v>1700</v>
      </c>
      <c r="Y2479" s="120">
        <f>+DailySales!$V2479*DailySales!$X2479</f>
        <v>47600</v>
      </c>
      <c r="Z2479" s="118"/>
      <c r="AA2479" s="118"/>
      <c r="AB2479" s="118"/>
      <c r="AC2479" s="118"/>
      <c r="AD2479" s="118"/>
      <c r="AE2479" s="121"/>
      <c r="AF2479" s="122"/>
      <c r="AG2479" s="123"/>
      <c r="AH2479" s="122"/>
      <c r="AI2479" s="123"/>
      <c r="AJ2479" s="122">
        <v>46069</v>
      </c>
      <c r="AK2479" s="123">
        <v>47600</v>
      </c>
      <c r="AL2479" s="34"/>
      <c r="AM2479" s="39"/>
      <c r="AN247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80" spans="1:40" ht="19.5" customHeight="1" x14ac:dyDescent="0.25">
      <c r="A2480" s="112">
        <f t="shared" si="186"/>
        <v>2026</v>
      </c>
      <c r="B2480" s="112">
        <f t="shared" si="187"/>
        <v>1</v>
      </c>
      <c r="C2480" s="25">
        <v>46046</v>
      </c>
      <c r="D2480" s="114">
        <f t="shared" ca="1" si="184"/>
        <v>46097</v>
      </c>
      <c r="E2480" s="114" t="str">
        <f t="shared" ca="1" si="185"/>
        <v>1-Months</v>
      </c>
      <c r="F2480" s="114" t="str">
        <f>VLOOKUP(O2480,Stock[],5,FALSE)</f>
        <v>BE</v>
      </c>
      <c r="G2480" s="115" t="s">
        <v>2812</v>
      </c>
      <c r="H2480" s="116"/>
      <c r="I2480" s="117" t="s">
        <v>233</v>
      </c>
      <c r="J2480" s="112" t="str">
        <f>VLOOKUP(I2480,Customers[],2,FALSE)</f>
        <v>ဦးဝင်းနိုင်</v>
      </c>
      <c r="K2480" s="112" t="str">
        <f>VLOOKUP(I2480,Customers[],4,FALSE)</f>
        <v>Wandwin</v>
      </c>
      <c r="L2480" s="112" t="str">
        <f>VLOOKUP(Table85[[#This Row],[CustomerID]],Table!H:K,3,0)</f>
        <v>လျှော်ပင်</v>
      </c>
      <c r="M2480" s="112" t="str">
        <f>VLOOKUP(I2480,Customers[],5,FALSE)</f>
        <v>WholeSales/Contract</v>
      </c>
      <c r="N2480" s="117" t="s">
        <v>10</v>
      </c>
      <c r="O2480" s="118" t="s">
        <v>205</v>
      </c>
      <c r="P2480" s="112" t="str">
        <f>VLOOKUP(O2480,Stock[],2,FALSE)</f>
        <v>ကောင်းကြည် ကော် 25%  (1Ltr )</v>
      </c>
      <c r="Q2480" s="119">
        <f>VLOOKUP(O2480,Stock[],3,FALSE)</f>
        <v>1</v>
      </c>
      <c r="R2480" s="119">
        <f>VLOOKUP(O2480,Stock[],4,FALSE)</f>
        <v>12</v>
      </c>
      <c r="S2480" s="118"/>
      <c r="T2480" s="119">
        <f>(DailySales!$S2480/DailySales!$R2480)+DailySales!$U2480</f>
        <v>10</v>
      </c>
      <c r="U2480" s="118">
        <v>10</v>
      </c>
      <c r="V2480" s="120">
        <f>+DailySales!$T2480*DailySales!$R2480</f>
        <v>120</v>
      </c>
      <c r="W2480" s="120">
        <f>+DailySales!$V2480*DailySales!$Q2480</f>
        <v>120</v>
      </c>
      <c r="X2480" s="120">
        <f>VLOOKUP(O2480,Stock[],6,FALSE)</f>
        <v>1530</v>
      </c>
      <c r="Y2480" s="120">
        <f>+DailySales!$V2480*DailySales!$X2480</f>
        <v>183600</v>
      </c>
      <c r="Z2480" s="118"/>
      <c r="AA2480" s="118"/>
      <c r="AB2480" s="118"/>
      <c r="AC2480" s="118"/>
      <c r="AD2480" s="118"/>
      <c r="AE2480" s="121"/>
      <c r="AF2480" s="122"/>
      <c r="AG2480" s="123"/>
      <c r="AH2480" s="122"/>
      <c r="AI2480" s="123"/>
      <c r="AJ2480" s="122">
        <v>46069</v>
      </c>
      <c r="AK2480" s="123">
        <v>183600</v>
      </c>
      <c r="AL2480" s="34"/>
      <c r="AM2480" s="39"/>
      <c r="AN248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81" spans="1:40" ht="19.5" customHeight="1" x14ac:dyDescent="0.25">
      <c r="A2481" s="112">
        <f t="shared" si="186"/>
        <v>2026</v>
      </c>
      <c r="B2481" s="112">
        <f t="shared" si="187"/>
        <v>1</v>
      </c>
      <c r="C2481" s="25">
        <v>46046</v>
      </c>
      <c r="D2481" s="114">
        <f t="shared" ca="1" si="184"/>
        <v>46097</v>
      </c>
      <c r="E2481" s="114" t="str">
        <f t="shared" ca="1" si="185"/>
        <v>1-Months</v>
      </c>
      <c r="F2481" s="114" t="str">
        <f>VLOOKUP(O2481,Stock[],5,FALSE)</f>
        <v>BE</v>
      </c>
      <c r="G2481" s="115" t="s">
        <v>2813</v>
      </c>
      <c r="H2481" s="116"/>
      <c r="I2481" s="117" t="s">
        <v>183</v>
      </c>
      <c r="J2481" s="112" t="str">
        <f>VLOOKUP(I2481,Customers[],2,FALSE)</f>
        <v>ရွှေမြင်း(ထူးကျော်)</v>
      </c>
      <c r="K2481" s="112" t="str">
        <f>VLOOKUP(I2481,Customers[],4,FALSE)</f>
        <v>Meiktila</v>
      </c>
      <c r="L2481" s="112" t="str">
        <f>VLOOKUP(Table85[[#This Row],[CustomerID]],Table!H:K,3,0)</f>
        <v>မိတ္ထီလာ</v>
      </c>
      <c r="M2481" s="112" t="str">
        <f>VLOOKUP(I2481,Customers[],5,FALSE)</f>
        <v>WholeSales/Contract</v>
      </c>
      <c r="N2481" s="117" t="s">
        <v>10</v>
      </c>
      <c r="O2481" s="118" t="s">
        <v>217</v>
      </c>
      <c r="P2481" s="112" t="str">
        <f>VLOOKUP(O2481,Stock[],2,FALSE)</f>
        <v>လိမ္မော်ဖြူ</v>
      </c>
      <c r="Q2481" s="119">
        <f>VLOOKUP(O2481,Stock[],3,FALSE)</f>
        <v>0.64</v>
      </c>
      <c r="R2481" s="119">
        <f>VLOOKUP(O2481,Stock[],4,FALSE)</f>
        <v>24</v>
      </c>
      <c r="S2481" s="118"/>
      <c r="T2481" s="119">
        <f>(DailySales!$S2481/DailySales!$R2481)+DailySales!$U2481</f>
        <v>20</v>
      </c>
      <c r="U2481" s="118">
        <v>20</v>
      </c>
      <c r="V2481" s="120">
        <f>+DailySales!$T2481*DailySales!$R2481</f>
        <v>480</v>
      </c>
      <c r="W2481" s="120">
        <f>+DailySales!$V2481*DailySales!$Q2481</f>
        <v>307.2</v>
      </c>
      <c r="X2481" s="120">
        <f>VLOOKUP(O2481,Stock[],6,FALSE)</f>
        <v>1330</v>
      </c>
      <c r="Y2481" s="120">
        <f>+DailySales!$V2481*DailySales!$X2481</f>
        <v>638400</v>
      </c>
      <c r="Z2481" s="118"/>
      <c r="AA2481" s="118"/>
      <c r="AB2481" s="118"/>
      <c r="AC2481" s="118"/>
      <c r="AD2481" s="118"/>
      <c r="AE2481" s="121"/>
      <c r="AF2481" s="122"/>
      <c r="AG2481" s="123"/>
      <c r="AH2481" s="38">
        <v>46072</v>
      </c>
      <c r="AI2481" s="123">
        <v>638400</v>
      </c>
      <c r="AJ2481" s="122"/>
      <c r="AK2481" s="123"/>
      <c r="AL2481" s="34"/>
      <c r="AM2481" s="39"/>
      <c r="AN248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82" spans="1:40" ht="19.5" customHeight="1" x14ac:dyDescent="0.25">
      <c r="A2482" s="32">
        <f t="shared" si="186"/>
        <v>2026</v>
      </c>
      <c r="B2482" s="32">
        <f t="shared" si="187"/>
        <v>1</v>
      </c>
      <c r="C2482" s="25">
        <v>46046</v>
      </c>
      <c r="D2482" s="57">
        <f t="shared" ca="1" si="184"/>
        <v>46097</v>
      </c>
      <c r="E2482" s="57" t="str">
        <f t="shared" ca="1" si="185"/>
        <v>1-Months</v>
      </c>
      <c r="F2482" s="57" t="str">
        <f>VLOOKUP(O2482,Stock[],5,FALSE)</f>
        <v>BE</v>
      </c>
      <c r="G2482" s="33" t="s">
        <v>2814</v>
      </c>
      <c r="H2482" s="38"/>
      <c r="I2482" s="34" t="s">
        <v>180</v>
      </c>
      <c r="J2482" s="32" t="str">
        <f>VLOOKUP(I2482,Customers[],2,FALSE)</f>
        <v>ရွှေမြင်း</v>
      </c>
      <c r="K2482" s="32" t="str">
        <f>VLOOKUP(I2482,Customers[],4,FALSE)</f>
        <v>Meiktila</v>
      </c>
      <c r="L2482" s="32" t="str">
        <f>VLOOKUP(Table85[[#This Row],[CustomerID]],Table!H:K,3,0)</f>
        <v>မိတ္ထီလာ</v>
      </c>
      <c r="M2482" s="32" t="str">
        <f>VLOOKUP(I2482,Customers[],5,FALSE)</f>
        <v>WholeSales/Contract</v>
      </c>
      <c r="N2482" s="117" t="s">
        <v>10</v>
      </c>
      <c r="O2482" s="37" t="s">
        <v>216</v>
      </c>
      <c r="P2482" s="32" t="str">
        <f>VLOOKUP(O2482,Stock[],2,FALSE)</f>
        <v>ဒဂုံအရက်သန့်</v>
      </c>
      <c r="Q2482" s="35">
        <f>VLOOKUP(O2482,Stock[],3,FALSE)</f>
        <v>0.64</v>
      </c>
      <c r="R2482" s="35">
        <f>VLOOKUP(O2482,Stock[],4,FALSE)</f>
        <v>14</v>
      </c>
      <c r="S2482" s="37"/>
      <c r="T2482" s="35">
        <f>(DailySales!$S2482/DailySales!$R2482)+DailySales!$U2482</f>
        <v>30</v>
      </c>
      <c r="U2482" s="37">
        <v>30</v>
      </c>
      <c r="V2482" s="36">
        <f>+DailySales!$T2482*DailySales!$R2482</f>
        <v>420</v>
      </c>
      <c r="W2482" s="36">
        <f>+DailySales!$V2482*DailySales!$Q2482</f>
        <v>268.8</v>
      </c>
      <c r="X2482" s="36">
        <f>VLOOKUP(O2482,Stock[],6,FALSE)</f>
        <v>1330</v>
      </c>
      <c r="Y2482" s="36">
        <f>+DailySales!$V2482*DailySales!$X2482</f>
        <v>558600</v>
      </c>
      <c r="Z2482" s="37"/>
      <c r="AA2482" s="37"/>
      <c r="AB2482" s="37"/>
      <c r="AC2482" s="37"/>
      <c r="AD2482" s="37"/>
      <c r="AE2482" s="77"/>
      <c r="AF2482" s="87"/>
      <c r="AG2482" s="39"/>
      <c r="AH2482" s="38">
        <v>46072</v>
      </c>
      <c r="AI2482" s="39">
        <v>558600</v>
      </c>
      <c r="AJ2482" s="87"/>
      <c r="AK2482" s="39"/>
      <c r="AL2482" s="34"/>
      <c r="AM2482" s="39"/>
      <c r="AN248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83" spans="1:40" ht="19.5" customHeight="1" x14ac:dyDescent="0.25">
      <c r="A2483" s="32">
        <f t="shared" si="186"/>
        <v>2026</v>
      </c>
      <c r="B2483" s="32">
        <f t="shared" si="187"/>
        <v>1</v>
      </c>
      <c r="C2483" s="25">
        <v>46046</v>
      </c>
      <c r="D2483" s="57">
        <f t="shared" ca="1" si="184"/>
        <v>46097</v>
      </c>
      <c r="E2483" s="57" t="str">
        <f t="shared" ca="1" si="185"/>
        <v>1-Months</v>
      </c>
      <c r="F2483" s="57" t="str">
        <f>VLOOKUP(O2483,Stock[],5,FALSE)</f>
        <v>BE</v>
      </c>
      <c r="G2483" s="33" t="s">
        <v>2815</v>
      </c>
      <c r="H2483" s="38"/>
      <c r="I2483" s="34" t="s">
        <v>180</v>
      </c>
      <c r="J2483" s="32" t="str">
        <f>VLOOKUP(I2483,Customers[],2,FALSE)</f>
        <v>ရွှေမြင်း</v>
      </c>
      <c r="K2483" s="32" t="str">
        <f>VLOOKUP(I2483,Customers[],4,FALSE)</f>
        <v>Meiktila</v>
      </c>
      <c r="L2483" s="32" t="str">
        <f>VLOOKUP(Table85[[#This Row],[CustomerID]],Table!H:K,3,0)</f>
        <v>မိတ္ထီလာ</v>
      </c>
      <c r="M2483" s="32" t="str">
        <f>VLOOKUP(I2483,Customers[],5,FALSE)</f>
        <v>WholeSales/Contract</v>
      </c>
      <c r="N2483" s="117" t="s">
        <v>10</v>
      </c>
      <c r="O2483" s="37" t="s">
        <v>240</v>
      </c>
      <c r="P2483" s="32" t="str">
        <f>VLOOKUP(O2483,Stock[],2,FALSE)</f>
        <v>သံပုရာအရက်</v>
      </c>
      <c r="Q2483" s="35">
        <f>VLOOKUP(O2483,Stock[],3,FALSE)</f>
        <v>0.64</v>
      </c>
      <c r="R2483" s="35">
        <f>VLOOKUP(O2483,Stock[],4,FALSE)</f>
        <v>14</v>
      </c>
      <c r="S2483" s="37"/>
      <c r="T2483" s="35">
        <f>(DailySales!$S2483/DailySales!$R2483)+DailySales!$U2483</f>
        <v>10</v>
      </c>
      <c r="U2483" s="37">
        <v>10</v>
      </c>
      <c r="V2483" s="36">
        <f>+DailySales!$T2483*DailySales!$R2483</f>
        <v>140</v>
      </c>
      <c r="W2483" s="36">
        <f>+DailySales!$V2483*DailySales!$Q2483</f>
        <v>89.600000000000009</v>
      </c>
      <c r="X2483" s="36">
        <f>VLOOKUP(O2483,Stock[],6,FALSE)</f>
        <v>1330</v>
      </c>
      <c r="Y2483" s="36">
        <f>+DailySales!$V2483*DailySales!$X2483</f>
        <v>186200</v>
      </c>
      <c r="Z2483" s="37"/>
      <c r="AA2483" s="37"/>
      <c r="AB2483" s="37"/>
      <c r="AC2483" s="37"/>
      <c r="AD2483" s="37"/>
      <c r="AE2483" s="77"/>
      <c r="AF2483" s="87"/>
      <c r="AG2483" s="39"/>
      <c r="AH2483" s="38">
        <v>46072</v>
      </c>
      <c r="AI2483" s="39">
        <v>186200</v>
      </c>
      <c r="AJ2483" s="87"/>
      <c r="AK2483" s="39"/>
      <c r="AL2483" s="34"/>
      <c r="AM2483" s="39"/>
      <c r="AN248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84" spans="1:40" ht="19.5" customHeight="1" x14ac:dyDescent="0.25">
      <c r="A2484" s="32">
        <f t="shared" si="186"/>
        <v>2026</v>
      </c>
      <c r="B2484" s="32">
        <f t="shared" si="187"/>
        <v>1</v>
      </c>
      <c r="C2484" s="25">
        <v>46046</v>
      </c>
      <c r="D2484" s="57">
        <f t="shared" ca="1" si="184"/>
        <v>46097</v>
      </c>
      <c r="E2484" s="57" t="str">
        <f t="shared" ca="1" si="185"/>
        <v>1-Months</v>
      </c>
      <c r="F2484" s="57" t="str">
        <f>VLOOKUP(O2484,Stock[],5,FALSE)</f>
        <v>BE</v>
      </c>
      <c r="G2484" s="33" t="s">
        <v>2815</v>
      </c>
      <c r="H2484" s="38"/>
      <c r="I2484" s="34" t="s">
        <v>180</v>
      </c>
      <c r="J2484" s="32" t="str">
        <f>VLOOKUP(I2484,Customers[],2,FALSE)</f>
        <v>ရွှေမြင်း</v>
      </c>
      <c r="K2484" s="32" t="str">
        <f>VLOOKUP(I2484,Customers[],4,FALSE)</f>
        <v>Meiktila</v>
      </c>
      <c r="L2484" s="32" t="str">
        <f>VLOOKUP(Table85[[#This Row],[CustomerID]],Table!H:K,3,0)</f>
        <v>မိတ္ထီလာ</v>
      </c>
      <c r="M2484" s="32" t="str">
        <f>VLOOKUP(I2484,Customers[],5,FALSE)</f>
        <v>WholeSales/Contract</v>
      </c>
      <c r="N2484" s="117" t="s">
        <v>10</v>
      </c>
      <c r="O2484" s="37" t="s">
        <v>217</v>
      </c>
      <c r="P2484" s="32" t="str">
        <f>VLOOKUP(O2484,Stock[],2,FALSE)</f>
        <v>လိမ္မော်ဖြူ</v>
      </c>
      <c r="Q2484" s="35">
        <f>VLOOKUP(O2484,Stock[],3,FALSE)</f>
        <v>0.64</v>
      </c>
      <c r="R2484" s="35">
        <f>VLOOKUP(O2484,Stock[],4,FALSE)</f>
        <v>24</v>
      </c>
      <c r="S2484" s="37"/>
      <c r="T2484" s="35">
        <f>(DailySales!$S2484/DailySales!$R2484)+DailySales!$U2484</f>
        <v>20</v>
      </c>
      <c r="U2484" s="37">
        <v>20</v>
      </c>
      <c r="V2484" s="36">
        <f>+DailySales!$T2484*DailySales!$R2484</f>
        <v>480</v>
      </c>
      <c r="W2484" s="36">
        <f>+DailySales!$V2484*DailySales!$Q2484</f>
        <v>307.2</v>
      </c>
      <c r="X2484" s="36">
        <f>VLOOKUP(O2484,Stock[],6,FALSE)</f>
        <v>1330</v>
      </c>
      <c r="Y2484" s="36">
        <f>+DailySales!$V2484*DailySales!$X2484</f>
        <v>638400</v>
      </c>
      <c r="Z2484" s="37"/>
      <c r="AA2484" s="37"/>
      <c r="AB2484" s="37"/>
      <c r="AC2484" s="37"/>
      <c r="AD2484" s="37"/>
      <c r="AE2484" s="77"/>
      <c r="AF2484" s="87"/>
      <c r="AG2484" s="39"/>
      <c r="AH2484" s="38">
        <v>46072</v>
      </c>
      <c r="AI2484" s="39">
        <v>638400</v>
      </c>
      <c r="AJ2484" s="87"/>
      <c r="AK2484" s="39"/>
      <c r="AL2484" s="34"/>
      <c r="AM2484" s="39"/>
      <c r="AN248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85" spans="1:40" ht="19.5" customHeight="1" x14ac:dyDescent="0.25">
      <c r="A2485" s="32">
        <f t="shared" si="186"/>
        <v>2026</v>
      </c>
      <c r="B2485" s="32">
        <f t="shared" si="187"/>
        <v>1</v>
      </c>
      <c r="C2485" s="25">
        <v>46046</v>
      </c>
      <c r="D2485" s="57">
        <f t="shared" ca="1" si="184"/>
        <v>46097</v>
      </c>
      <c r="E2485" s="57" t="str">
        <f t="shared" ca="1" si="185"/>
        <v>1-Months</v>
      </c>
      <c r="F2485" s="57" t="str">
        <f>VLOOKUP(O2485,Stock[],5,FALSE)</f>
        <v>BE</v>
      </c>
      <c r="G2485" s="33" t="s">
        <v>2815</v>
      </c>
      <c r="H2485" s="38"/>
      <c r="I2485" s="34" t="s">
        <v>180</v>
      </c>
      <c r="J2485" s="32" t="str">
        <f>VLOOKUP(I2485,Customers[],2,FALSE)</f>
        <v>ရွှေမြင်း</v>
      </c>
      <c r="K2485" s="32" t="str">
        <f>VLOOKUP(I2485,Customers[],4,FALSE)</f>
        <v>Meiktila</v>
      </c>
      <c r="L2485" s="32" t="str">
        <f>VLOOKUP(Table85[[#This Row],[CustomerID]],Table!H:K,3,0)</f>
        <v>မိတ္ထီလာ</v>
      </c>
      <c r="M2485" s="32" t="str">
        <f>VLOOKUP(I2485,Customers[],5,FALSE)</f>
        <v>WholeSales/Contract</v>
      </c>
      <c r="N2485" s="117" t="s">
        <v>10</v>
      </c>
      <c r="O2485" s="37" t="s">
        <v>2120</v>
      </c>
      <c r="P2485" s="32" t="str">
        <f>VLOOKUP(O2485,Stock[],2,FALSE)</f>
        <v>ဇေ အရက်သန့်</v>
      </c>
      <c r="Q2485" s="35">
        <f>VLOOKUP(O2485,Stock[],3,FALSE)</f>
        <v>0.64</v>
      </c>
      <c r="R2485" s="35">
        <f>VLOOKUP(O2485,Stock[],4,FALSE)</f>
        <v>14</v>
      </c>
      <c r="S2485" s="37"/>
      <c r="T2485" s="35">
        <f>(DailySales!$S2485/DailySales!$R2485)+DailySales!$U2485</f>
        <v>10</v>
      </c>
      <c r="U2485" s="37">
        <v>10</v>
      </c>
      <c r="V2485" s="36">
        <f>+DailySales!$T2485*DailySales!$R2485</f>
        <v>140</v>
      </c>
      <c r="W2485" s="36">
        <f>+DailySales!$V2485*DailySales!$Q2485</f>
        <v>89.600000000000009</v>
      </c>
      <c r="X2485" s="36">
        <f>VLOOKUP(O2485,Stock[],6,FALSE)</f>
        <v>1380</v>
      </c>
      <c r="Y2485" s="36">
        <f>+DailySales!$V2485*DailySales!$X2485</f>
        <v>193200</v>
      </c>
      <c r="Z2485" s="37"/>
      <c r="AA2485" s="37"/>
      <c r="AB2485" s="37"/>
      <c r="AC2485" s="37"/>
      <c r="AD2485" s="37"/>
      <c r="AE2485" s="77"/>
      <c r="AF2485" s="87"/>
      <c r="AG2485" s="39"/>
      <c r="AH2485" s="38">
        <v>46072</v>
      </c>
      <c r="AI2485" s="39">
        <v>193200</v>
      </c>
      <c r="AJ2485" s="87"/>
      <c r="AK2485" s="39"/>
      <c r="AL2485" s="34"/>
      <c r="AM2485" s="39"/>
      <c r="AN248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86" spans="1:40" ht="19.5" customHeight="1" x14ac:dyDescent="0.25">
      <c r="A2486" s="32">
        <f t="shared" si="186"/>
        <v>2026</v>
      </c>
      <c r="B2486" s="32">
        <f t="shared" si="187"/>
        <v>1</v>
      </c>
      <c r="C2486" s="25">
        <v>46046</v>
      </c>
      <c r="D2486" s="57">
        <f t="shared" ca="1" si="184"/>
        <v>46097</v>
      </c>
      <c r="E2486" s="57" t="str">
        <f t="shared" ca="1" si="185"/>
        <v>1-Months</v>
      </c>
      <c r="F2486" s="57" t="str">
        <f>VLOOKUP(O2486,Stock[],5,FALSE)</f>
        <v>BE</v>
      </c>
      <c r="G2486" s="33" t="s">
        <v>2815</v>
      </c>
      <c r="H2486" s="38"/>
      <c r="I2486" s="34" t="s">
        <v>180</v>
      </c>
      <c r="J2486" s="32" t="str">
        <f>VLOOKUP(I2486,Customers[],2,FALSE)</f>
        <v>ရွှေမြင်း</v>
      </c>
      <c r="K2486" s="32" t="str">
        <f>VLOOKUP(I2486,Customers[],4,FALSE)</f>
        <v>Meiktila</v>
      </c>
      <c r="L2486" s="32" t="str">
        <f>VLOOKUP(Table85[[#This Row],[CustomerID]],Table!H:K,3,0)</f>
        <v>မိတ္ထီလာ</v>
      </c>
      <c r="M2486" s="32" t="str">
        <f>VLOOKUP(I2486,Customers[],5,FALSE)</f>
        <v>WholeSales/Contract</v>
      </c>
      <c r="N2486" s="117" t="s">
        <v>10</v>
      </c>
      <c r="O2486" s="37" t="s">
        <v>214</v>
      </c>
      <c r="P2486" s="32" t="str">
        <f>VLOOKUP(O2486,Stock[],2,FALSE)</f>
        <v>ကောင်းကြည်</v>
      </c>
      <c r="Q2486" s="35">
        <f>VLOOKUP(O2486,Stock[],3,FALSE)</f>
        <v>0.64</v>
      </c>
      <c r="R2486" s="35">
        <f>VLOOKUP(O2486,Stock[],4,FALSE)</f>
        <v>14</v>
      </c>
      <c r="S2486" s="37"/>
      <c r="T2486" s="35">
        <f>(DailySales!$S2486/DailySales!$R2486)+DailySales!$U2486</f>
        <v>10</v>
      </c>
      <c r="U2486" s="37">
        <v>10</v>
      </c>
      <c r="V2486" s="36">
        <f>+DailySales!$T2486*DailySales!$R2486</f>
        <v>140</v>
      </c>
      <c r="W2486" s="36">
        <f>+DailySales!$V2486*DailySales!$Q2486</f>
        <v>89.600000000000009</v>
      </c>
      <c r="X2486" s="36">
        <f>VLOOKUP(O2486,Stock[],6,FALSE)</f>
        <v>1330</v>
      </c>
      <c r="Y2486" s="36">
        <f>+DailySales!$V2486*DailySales!$X2486</f>
        <v>186200</v>
      </c>
      <c r="Z2486" s="37"/>
      <c r="AA2486" s="37"/>
      <c r="AB2486" s="37"/>
      <c r="AC2486" s="37"/>
      <c r="AD2486" s="37"/>
      <c r="AE2486" s="77"/>
      <c r="AF2486" s="87"/>
      <c r="AG2486" s="39"/>
      <c r="AH2486" s="38">
        <v>46072</v>
      </c>
      <c r="AI2486" s="39">
        <v>186200</v>
      </c>
      <c r="AJ2486" s="87"/>
      <c r="AK2486" s="39"/>
      <c r="AL2486" s="34"/>
      <c r="AM2486" s="39"/>
      <c r="AN248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87" spans="1:40" ht="19.5" customHeight="1" x14ac:dyDescent="0.25">
      <c r="A2487" s="32">
        <f t="shared" si="186"/>
        <v>2026</v>
      </c>
      <c r="B2487" s="32">
        <f t="shared" si="187"/>
        <v>1</v>
      </c>
      <c r="C2487" s="25">
        <v>46046</v>
      </c>
      <c r="D2487" s="57">
        <f t="shared" ca="1" si="184"/>
        <v>46097</v>
      </c>
      <c r="E2487" s="57" t="str">
        <f t="shared" ca="1" si="185"/>
        <v>1-Months</v>
      </c>
      <c r="F2487" s="57" t="str">
        <f>VLOOKUP(O2487,Stock[],5,FALSE)</f>
        <v>BE</v>
      </c>
      <c r="G2487" s="33" t="s">
        <v>2816</v>
      </c>
      <c r="H2487" s="38"/>
      <c r="I2487" s="34" t="s">
        <v>180</v>
      </c>
      <c r="J2487" s="32" t="str">
        <f>VLOOKUP(I2487,Customers[],2,FALSE)</f>
        <v>ရွှေမြင်း</v>
      </c>
      <c r="K2487" s="32" t="str">
        <f>VLOOKUP(I2487,Customers[],4,FALSE)</f>
        <v>Meiktila</v>
      </c>
      <c r="L2487" s="32" t="str">
        <f>VLOOKUP(Table85[[#This Row],[CustomerID]],Table!H:K,3,0)</f>
        <v>မိတ္ထီလာ</v>
      </c>
      <c r="M2487" s="32" t="str">
        <f>VLOOKUP(I2487,Customers[],5,FALSE)</f>
        <v>WholeSales/Contract</v>
      </c>
      <c r="N2487" s="117" t="s">
        <v>10</v>
      </c>
      <c r="O2487" s="37" t="s">
        <v>217</v>
      </c>
      <c r="P2487" s="32" t="str">
        <f>VLOOKUP(O2487,Stock[],2,FALSE)</f>
        <v>လိမ္မော်ဖြူ</v>
      </c>
      <c r="Q2487" s="35">
        <f>VLOOKUP(O2487,Stock[],3,FALSE)</f>
        <v>0.64</v>
      </c>
      <c r="R2487" s="35">
        <f>VLOOKUP(O2487,Stock[],4,FALSE)</f>
        <v>24</v>
      </c>
      <c r="S2487" s="37"/>
      <c r="T2487" s="35">
        <f>(DailySales!$S2487/DailySales!$R2487)+DailySales!$U2487</f>
        <v>30</v>
      </c>
      <c r="U2487" s="37">
        <v>30</v>
      </c>
      <c r="V2487" s="36">
        <f>+DailySales!$T2487*DailySales!$R2487</f>
        <v>720</v>
      </c>
      <c r="W2487" s="36">
        <f>+DailySales!$V2487*DailySales!$Q2487</f>
        <v>460.8</v>
      </c>
      <c r="X2487" s="36">
        <f>VLOOKUP(O2487,Stock[],6,FALSE)</f>
        <v>1330</v>
      </c>
      <c r="Y2487" s="36">
        <f>+DailySales!$V2487*DailySales!$X2487</f>
        <v>957600</v>
      </c>
      <c r="Z2487" s="37"/>
      <c r="AA2487" s="37"/>
      <c r="AB2487" s="37"/>
      <c r="AC2487" s="37"/>
      <c r="AD2487" s="37"/>
      <c r="AE2487" s="77"/>
      <c r="AF2487" s="87"/>
      <c r="AG2487" s="39"/>
      <c r="AH2487" s="38">
        <v>46072</v>
      </c>
      <c r="AI2487" s="39">
        <v>957600</v>
      </c>
      <c r="AJ2487" s="87"/>
      <c r="AK2487" s="39"/>
      <c r="AL2487" s="34"/>
      <c r="AM2487" s="39"/>
      <c r="AN248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88" spans="1:40" ht="19.5" customHeight="1" x14ac:dyDescent="0.25">
      <c r="A2488" s="32">
        <f t="shared" si="186"/>
        <v>2026</v>
      </c>
      <c r="B2488" s="32">
        <f t="shared" si="187"/>
        <v>1</v>
      </c>
      <c r="C2488" s="25">
        <v>46046</v>
      </c>
      <c r="D2488" s="57">
        <f t="shared" ca="1" si="184"/>
        <v>46097</v>
      </c>
      <c r="E2488" s="57" t="str">
        <f t="shared" ca="1" si="185"/>
        <v>1-Months</v>
      </c>
      <c r="F2488" s="57" t="str">
        <f>VLOOKUP(O2488,Stock[],5,FALSE)</f>
        <v>BE</v>
      </c>
      <c r="G2488" s="33" t="s">
        <v>2816</v>
      </c>
      <c r="H2488" s="38"/>
      <c r="I2488" s="34" t="s">
        <v>180</v>
      </c>
      <c r="J2488" s="32" t="str">
        <f>VLOOKUP(I2488,Customers[],2,FALSE)</f>
        <v>ရွှေမြင်း</v>
      </c>
      <c r="K2488" s="32" t="str">
        <f>VLOOKUP(I2488,Customers[],4,FALSE)</f>
        <v>Meiktila</v>
      </c>
      <c r="L2488" s="32" t="str">
        <f>VLOOKUP(Table85[[#This Row],[CustomerID]],Table!H:K,3,0)</f>
        <v>မိတ္ထီလာ</v>
      </c>
      <c r="M2488" s="32" t="str">
        <f>VLOOKUP(I2488,Customers[],5,FALSE)</f>
        <v>WholeSales/Contract</v>
      </c>
      <c r="N2488" s="117" t="s">
        <v>10</v>
      </c>
      <c r="O2488" s="37" t="s">
        <v>2120</v>
      </c>
      <c r="P2488" s="32" t="str">
        <f>VLOOKUP(O2488,Stock[],2,FALSE)</f>
        <v>ဇေ အရက်သန့်</v>
      </c>
      <c r="Q2488" s="35">
        <f>VLOOKUP(O2488,Stock[],3,FALSE)</f>
        <v>0.64</v>
      </c>
      <c r="R2488" s="35">
        <f>VLOOKUP(O2488,Stock[],4,FALSE)</f>
        <v>14</v>
      </c>
      <c r="S2488" s="37"/>
      <c r="T2488" s="35">
        <f>(DailySales!$S2488/DailySales!$R2488)+DailySales!$U2488</f>
        <v>20</v>
      </c>
      <c r="U2488" s="37">
        <v>20</v>
      </c>
      <c r="V2488" s="36">
        <f>+DailySales!$T2488*DailySales!$R2488</f>
        <v>280</v>
      </c>
      <c r="W2488" s="36">
        <f>+DailySales!$V2488*DailySales!$Q2488</f>
        <v>179.20000000000002</v>
      </c>
      <c r="X2488" s="36">
        <f>VLOOKUP(O2488,Stock[],6,FALSE)</f>
        <v>1380</v>
      </c>
      <c r="Y2488" s="36">
        <f>+DailySales!$V2488*DailySales!$X2488</f>
        <v>386400</v>
      </c>
      <c r="Z2488" s="37"/>
      <c r="AA2488" s="37"/>
      <c r="AB2488" s="37"/>
      <c r="AC2488" s="37"/>
      <c r="AD2488" s="37"/>
      <c r="AE2488" s="77"/>
      <c r="AF2488" s="87"/>
      <c r="AG2488" s="39"/>
      <c r="AH2488" s="38">
        <v>46072</v>
      </c>
      <c r="AI2488" s="39">
        <v>386400</v>
      </c>
      <c r="AJ2488" s="87"/>
      <c r="AK2488" s="39"/>
      <c r="AL2488" s="34"/>
      <c r="AM2488" s="39"/>
      <c r="AN248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89" spans="1:40" ht="19.5" customHeight="1" x14ac:dyDescent="0.25">
      <c r="A2489" s="32">
        <f t="shared" si="186"/>
        <v>2026</v>
      </c>
      <c r="B2489" s="32">
        <f t="shared" si="187"/>
        <v>1</v>
      </c>
      <c r="C2489" s="25">
        <v>46046</v>
      </c>
      <c r="D2489" s="57">
        <f t="shared" ca="1" si="184"/>
        <v>46097</v>
      </c>
      <c r="E2489" s="57" t="str">
        <f t="shared" ca="1" si="185"/>
        <v>1-Months</v>
      </c>
      <c r="F2489" s="57" t="str">
        <f>VLOOKUP(O2489,Stock[],5,FALSE)</f>
        <v>BE</v>
      </c>
      <c r="G2489" s="33" t="s">
        <v>2816</v>
      </c>
      <c r="H2489" s="38"/>
      <c r="I2489" s="34" t="s">
        <v>180</v>
      </c>
      <c r="J2489" s="32" t="str">
        <f>VLOOKUP(I2489,Customers[],2,FALSE)</f>
        <v>ရွှေမြင်း</v>
      </c>
      <c r="K2489" s="32" t="str">
        <f>VLOOKUP(I2489,Customers[],4,FALSE)</f>
        <v>Meiktila</v>
      </c>
      <c r="L2489" s="32" t="str">
        <f>VLOOKUP(Table85[[#This Row],[CustomerID]],Table!H:K,3,0)</f>
        <v>မိတ္ထီလာ</v>
      </c>
      <c r="M2489" s="32" t="str">
        <f>VLOOKUP(I2489,Customers[],5,FALSE)</f>
        <v>WholeSales/Contract</v>
      </c>
      <c r="N2489" s="117" t="s">
        <v>10</v>
      </c>
      <c r="O2489" s="37" t="s">
        <v>209</v>
      </c>
      <c r="P2489" s="32" t="str">
        <f>VLOOKUP(O2489,Stock[],2,FALSE)</f>
        <v>ဇေယျဝတီ Red</v>
      </c>
      <c r="Q2489" s="35">
        <f>VLOOKUP(O2489,Stock[],3,FALSE)</f>
        <v>0.64</v>
      </c>
      <c r="R2489" s="35">
        <f>VLOOKUP(O2489,Stock[],4,FALSE)</f>
        <v>14</v>
      </c>
      <c r="S2489" s="37"/>
      <c r="T2489" s="35">
        <f>(DailySales!$S2489/DailySales!$R2489)+DailySales!$U2489</f>
        <v>9</v>
      </c>
      <c r="U2489" s="37">
        <v>9</v>
      </c>
      <c r="V2489" s="36">
        <f>+DailySales!$T2489*DailySales!$R2489</f>
        <v>126</v>
      </c>
      <c r="W2489" s="36">
        <f>+DailySales!$V2489*DailySales!$Q2489</f>
        <v>80.64</v>
      </c>
      <c r="X2489" s="36">
        <f>VLOOKUP(O2489,Stock[],6,FALSE)</f>
        <v>1330</v>
      </c>
      <c r="Y2489" s="36">
        <f>+DailySales!$V2489*DailySales!$X2489</f>
        <v>167580</v>
      </c>
      <c r="Z2489" s="37"/>
      <c r="AA2489" s="37"/>
      <c r="AB2489" s="37"/>
      <c r="AC2489" s="37"/>
      <c r="AD2489" s="37"/>
      <c r="AE2489" s="77"/>
      <c r="AF2489" s="87"/>
      <c r="AG2489" s="39"/>
      <c r="AH2489" s="38">
        <v>46072</v>
      </c>
      <c r="AI2489" s="39">
        <v>167580</v>
      </c>
      <c r="AJ2489" s="87"/>
      <c r="AK2489" s="39"/>
      <c r="AL2489" s="34"/>
      <c r="AM2489" s="39"/>
      <c r="AN248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90" spans="1:40" ht="19.5" customHeight="1" x14ac:dyDescent="0.25">
      <c r="A2490" s="32">
        <f t="shared" si="186"/>
        <v>2026</v>
      </c>
      <c r="B2490" s="32">
        <f t="shared" si="187"/>
        <v>1</v>
      </c>
      <c r="C2490" s="25">
        <v>46046</v>
      </c>
      <c r="D2490" s="57">
        <f t="shared" ca="1" si="184"/>
        <v>46097</v>
      </c>
      <c r="E2490" s="57" t="str">
        <f t="shared" ca="1" si="185"/>
        <v>1-Months</v>
      </c>
      <c r="F2490" s="57" t="str">
        <f>VLOOKUP(O2490,Stock[],5,FALSE)</f>
        <v>BE</v>
      </c>
      <c r="G2490" s="33" t="s">
        <v>2816</v>
      </c>
      <c r="H2490" s="38"/>
      <c r="I2490" s="34" t="s">
        <v>180</v>
      </c>
      <c r="J2490" s="32" t="str">
        <f>VLOOKUP(I2490,Customers[],2,FALSE)</f>
        <v>ရွှေမြင်း</v>
      </c>
      <c r="K2490" s="32" t="str">
        <f>VLOOKUP(I2490,Customers[],4,FALSE)</f>
        <v>Meiktila</v>
      </c>
      <c r="L2490" s="32" t="str">
        <f>VLOOKUP(Table85[[#This Row],[CustomerID]],Table!H:K,3,0)</f>
        <v>မိတ္ထီလာ</v>
      </c>
      <c r="M2490" s="32" t="str">
        <f>VLOOKUP(I2490,Customers[],5,FALSE)</f>
        <v>WholeSales/Contract</v>
      </c>
      <c r="N2490" s="117" t="s">
        <v>10</v>
      </c>
      <c r="O2490" s="37" t="s">
        <v>214</v>
      </c>
      <c r="P2490" s="32" t="str">
        <f>VLOOKUP(O2490,Stock[],2,FALSE)</f>
        <v>ကောင်းကြည်</v>
      </c>
      <c r="Q2490" s="35">
        <f>VLOOKUP(O2490,Stock[],3,FALSE)</f>
        <v>0.64</v>
      </c>
      <c r="R2490" s="35">
        <f>VLOOKUP(O2490,Stock[],4,FALSE)</f>
        <v>14</v>
      </c>
      <c r="S2490" s="37"/>
      <c r="T2490" s="35">
        <f>(DailySales!$S2490/DailySales!$R2490)+DailySales!$U2490</f>
        <v>20</v>
      </c>
      <c r="U2490" s="37">
        <v>20</v>
      </c>
      <c r="V2490" s="36">
        <f>+DailySales!$T2490*DailySales!$R2490</f>
        <v>280</v>
      </c>
      <c r="W2490" s="36">
        <f>+DailySales!$V2490*DailySales!$Q2490</f>
        <v>179.20000000000002</v>
      </c>
      <c r="X2490" s="36">
        <f>VLOOKUP(O2490,Stock[],6,FALSE)</f>
        <v>1330</v>
      </c>
      <c r="Y2490" s="36">
        <f>+DailySales!$V2490*DailySales!$X2490</f>
        <v>372400</v>
      </c>
      <c r="Z2490" s="37"/>
      <c r="AA2490" s="37"/>
      <c r="AB2490" s="37"/>
      <c r="AC2490" s="37"/>
      <c r="AD2490" s="37"/>
      <c r="AE2490" s="77"/>
      <c r="AF2490" s="87"/>
      <c r="AG2490" s="39"/>
      <c r="AH2490" s="38">
        <v>46072</v>
      </c>
      <c r="AI2490" s="39">
        <v>372400</v>
      </c>
      <c r="AJ2490" s="87"/>
      <c r="AK2490" s="39"/>
      <c r="AL2490" s="34"/>
      <c r="AM2490" s="39"/>
      <c r="AN249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91" spans="1:40" ht="19.5" customHeight="1" x14ac:dyDescent="0.25">
      <c r="A2491" s="32">
        <f t="shared" si="186"/>
        <v>2026</v>
      </c>
      <c r="B2491" s="32">
        <f t="shared" si="187"/>
        <v>1</v>
      </c>
      <c r="C2491" s="25">
        <v>46046</v>
      </c>
      <c r="D2491" s="57">
        <f t="shared" ca="1" si="184"/>
        <v>46097</v>
      </c>
      <c r="E2491" s="57" t="str">
        <f t="shared" ca="1" si="185"/>
        <v>1-Months</v>
      </c>
      <c r="F2491" s="57" t="str">
        <f>VLOOKUP(O2491,Stock[],5,FALSE)</f>
        <v>Whisky</v>
      </c>
      <c r="G2491" s="33" t="s">
        <v>2817</v>
      </c>
      <c r="H2491" s="38"/>
      <c r="I2491" s="34" t="s">
        <v>233</v>
      </c>
      <c r="J2491" s="32" t="str">
        <f>VLOOKUP(I2491,Customers[],2,FALSE)</f>
        <v>ဦးဝင်းနိုင်</v>
      </c>
      <c r="K2491" s="32" t="str">
        <f>VLOOKUP(I2491,Customers[],4,FALSE)</f>
        <v>Wandwin</v>
      </c>
      <c r="L2491" s="32" t="str">
        <f>VLOOKUP(Table85[[#This Row],[CustomerID]],Table!H:K,3,0)</f>
        <v>လျှော်ပင်</v>
      </c>
      <c r="M2491" s="32" t="str">
        <f>VLOOKUP(I2491,Customers[],5,FALSE)</f>
        <v>WholeSales/Contract</v>
      </c>
      <c r="N2491" s="117" t="s">
        <v>10</v>
      </c>
      <c r="O2491" s="37" t="s">
        <v>2113</v>
      </c>
      <c r="P2491" s="32" t="str">
        <f>VLOOKUP(O2491,Stock[],2,FALSE)</f>
        <v>Ngwe Taung 700ml</v>
      </c>
      <c r="Q2491" s="35">
        <f>VLOOKUP(O2491,Stock[],3,FALSE)</f>
        <v>0.7</v>
      </c>
      <c r="R2491" s="35">
        <f>VLOOKUP(O2491,Stock[],4,FALSE)</f>
        <v>12</v>
      </c>
      <c r="S2491" s="37"/>
      <c r="T2491" s="35">
        <f>(DailySales!$S2491/DailySales!$R2491)+DailySales!$U2491</f>
        <v>2</v>
      </c>
      <c r="U2491" s="37">
        <v>2</v>
      </c>
      <c r="V2491" s="36">
        <f>+DailySales!$T2491*DailySales!$R2491</f>
        <v>24</v>
      </c>
      <c r="W2491" s="36">
        <f>+DailySales!$V2491*DailySales!$Q2491</f>
        <v>16.799999999999997</v>
      </c>
      <c r="X2491" s="36">
        <f>VLOOKUP(O2491,Stock[],6,FALSE)</f>
        <v>4700</v>
      </c>
      <c r="Y2491" s="36">
        <f>+DailySales!$V2491*DailySales!$X2491</f>
        <v>112800</v>
      </c>
      <c r="Z2491" s="37"/>
      <c r="AA2491" s="37"/>
      <c r="AB2491" s="37"/>
      <c r="AC2491" s="37"/>
      <c r="AD2491" s="37"/>
      <c r="AE2491" s="77"/>
      <c r="AF2491" s="87">
        <v>46048</v>
      </c>
      <c r="AG2491" s="39">
        <v>112800</v>
      </c>
      <c r="AH2491" s="87"/>
      <c r="AI2491" s="39"/>
      <c r="AJ2491" s="87"/>
      <c r="AK2491" s="39"/>
      <c r="AL2491" s="34"/>
      <c r="AM2491" s="39"/>
      <c r="AN249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92" spans="1:40" ht="19.5" customHeight="1" x14ac:dyDescent="0.25">
      <c r="A2492" s="32">
        <f t="shared" si="186"/>
        <v>2026</v>
      </c>
      <c r="B2492" s="32">
        <f t="shared" si="187"/>
        <v>1</v>
      </c>
      <c r="C2492" s="25">
        <v>46046</v>
      </c>
      <c r="D2492" s="57">
        <f t="shared" ca="1" si="184"/>
        <v>46097</v>
      </c>
      <c r="E2492" s="57" t="str">
        <f t="shared" ca="1" si="185"/>
        <v>1-Months</v>
      </c>
      <c r="F2492" s="57" t="str">
        <f>VLOOKUP(O2492,Stock[],5,FALSE)</f>
        <v>Whisky</v>
      </c>
      <c r="G2492" s="33" t="s">
        <v>2818</v>
      </c>
      <c r="H2492" s="38"/>
      <c r="I2492" s="34" t="s">
        <v>626</v>
      </c>
      <c r="J2492" s="32" t="str">
        <f>VLOOKUP(I2492,Customers[],2,FALSE)</f>
        <v>Liquor House</v>
      </c>
      <c r="K2492" s="32" t="str">
        <f>VLOOKUP(I2492,Customers[],4,FALSE)</f>
        <v>Meiktila</v>
      </c>
      <c r="L2492" s="32" t="str">
        <f>VLOOKUP(Table85[[#This Row],[CustomerID]],Table!H:K,3,0)</f>
        <v>စက်မှုဇုံ</v>
      </c>
      <c r="M2492" s="32" t="str">
        <f>VLOOKUP(I2492,Customers[],5,FALSE)</f>
        <v>Van-2</v>
      </c>
      <c r="N2492" s="117" t="s">
        <v>10</v>
      </c>
      <c r="O2492" s="37" t="s">
        <v>2113</v>
      </c>
      <c r="P2492" s="32" t="str">
        <f>VLOOKUP(O2492,Stock[],2,FALSE)</f>
        <v>Ngwe Taung 700ml</v>
      </c>
      <c r="Q2492" s="35">
        <f>VLOOKUP(O2492,Stock[],3,FALSE)</f>
        <v>0.7</v>
      </c>
      <c r="R2492" s="35">
        <f>VLOOKUP(O2492,Stock[],4,FALSE)</f>
        <v>12</v>
      </c>
      <c r="S2492" s="37"/>
      <c r="T2492" s="35">
        <f>(DailySales!$S2492/DailySales!$R2492)+DailySales!$U2492</f>
        <v>1</v>
      </c>
      <c r="U2492" s="37">
        <v>1</v>
      </c>
      <c r="V2492" s="36">
        <f>+DailySales!$T2492*DailySales!$R2492</f>
        <v>12</v>
      </c>
      <c r="W2492" s="36">
        <f>+DailySales!$V2492*DailySales!$Q2492</f>
        <v>8.3999999999999986</v>
      </c>
      <c r="X2492" s="36">
        <f>VLOOKUP(O2492,Stock[],6,FALSE)</f>
        <v>4700</v>
      </c>
      <c r="Y2492" s="36">
        <f>+DailySales!$V2492*DailySales!$X2492</f>
        <v>56400</v>
      </c>
      <c r="Z2492" s="37"/>
      <c r="AA2492" s="37"/>
      <c r="AB2492" s="37"/>
      <c r="AC2492" s="37"/>
      <c r="AD2492" s="37"/>
      <c r="AE2492" s="77"/>
      <c r="AF2492" s="38">
        <v>46062</v>
      </c>
      <c r="AG2492" s="39">
        <v>56400</v>
      </c>
      <c r="AH2492" s="87"/>
      <c r="AI2492" s="39"/>
      <c r="AJ2492" s="87"/>
      <c r="AK2492" s="39"/>
      <c r="AL2492" s="34"/>
      <c r="AM2492" s="39"/>
      <c r="AN249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93" spans="1:40" ht="19.5" customHeight="1" x14ac:dyDescent="0.25">
      <c r="A2493" s="32">
        <f t="shared" si="186"/>
        <v>2026</v>
      </c>
      <c r="B2493" s="32">
        <f t="shared" si="187"/>
        <v>1</v>
      </c>
      <c r="C2493" s="25">
        <v>46046</v>
      </c>
      <c r="D2493" s="57">
        <f t="shared" ca="1" si="184"/>
        <v>46097</v>
      </c>
      <c r="E2493" s="57" t="str">
        <f t="shared" ca="1" si="185"/>
        <v>1-Months</v>
      </c>
      <c r="F2493" s="57" t="str">
        <f>VLOOKUP(O2493,Stock[],5,FALSE)</f>
        <v>Whisky</v>
      </c>
      <c r="G2493" s="33" t="s">
        <v>2819</v>
      </c>
      <c r="H2493" s="38"/>
      <c r="I2493" s="34" t="s">
        <v>625</v>
      </c>
      <c r="J2493" s="32" t="str">
        <f>VLOOKUP(I2493,Customers[],2,FALSE)</f>
        <v>စိန်ခြယ်</v>
      </c>
      <c r="K2493" s="32" t="str">
        <f>VLOOKUP(I2493,Customers[],4,FALSE)</f>
        <v>Meiktila</v>
      </c>
      <c r="L2493" s="32" t="str">
        <f>VLOOKUP(Table85[[#This Row],[CustomerID]],Table!H:K,3,0)</f>
        <v>ညောင်အိုင့်</v>
      </c>
      <c r="M2493" s="32" t="str">
        <f>VLOOKUP(I2493,Customers[],5,FALSE)</f>
        <v>Van-2</v>
      </c>
      <c r="N2493" s="117" t="s">
        <v>10</v>
      </c>
      <c r="O2493" s="37" t="s">
        <v>2113</v>
      </c>
      <c r="P2493" s="32" t="str">
        <f>VLOOKUP(O2493,Stock[],2,FALSE)</f>
        <v>Ngwe Taung 700ml</v>
      </c>
      <c r="Q2493" s="35">
        <f>VLOOKUP(O2493,Stock[],3,FALSE)</f>
        <v>0.7</v>
      </c>
      <c r="R2493" s="35">
        <f>VLOOKUP(O2493,Stock[],4,FALSE)</f>
        <v>12</v>
      </c>
      <c r="S2493" s="37"/>
      <c r="T2493" s="35">
        <f>(DailySales!$S2493/DailySales!$R2493)+DailySales!$U2493</f>
        <v>1</v>
      </c>
      <c r="U2493" s="37">
        <v>1</v>
      </c>
      <c r="V2493" s="36">
        <f>+DailySales!$T2493*DailySales!$R2493</f>
        <v>12</v>
      </c>
      <c r="W2493" s="36">
        <f>+DailySales!$V2493*DailySales!$Q2493</f>
        <v>8.3999999999999986</v>
      </c>
      <c r="X2493" s="36">
        <f>VLOOKUP(O2493,Stock[],6,FALSE)</f>
        <v>4700</v>
      </c>
      <c r="Y2493" s="36">
        <f>+DailySales!$V2493*DailySales!$X2493</f>
        <v>56400</v>
      </c>
      <c r="Z2493" s="37"/>
      <c r="AA2493" s="37"/>
      <c r="AB2493" s="37"/>
      <c r="AC2493" s="37"/>
      <c r="AD2493" s="37"/>
      <c r="AE2493" s="77"/>
      <c r="AF2493" s="110">
        <v>46048</v>
      </c>
      <c r="AG2493" s="39">
        <v>56400</v>
      </c>
      <c r="AH2493" s="87"/>
      <c r="AI2493" s="39"/>
      <c r="AJ2493" s="87"/>
      <c r="AK2493" s="39"/>
      <c r="AL2493" s="34"/>
      <c r="AM2493" s="39"/>
      <c r="AN249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94" spans="1:40" ht="19.5" customHeight="1" x14ac:dyDescent="0.25">
      <c r="A2494" s="32">
        <f t="shared" si="186"/>
        <v>2026</v>
      </c>
      <c r="B2494" s="32">
        <f t="shared" si="187"/>
        <v>1</v>
      </c>
      <c r="C2494" s="25">
        <v>46046</v>
      </c>
      <c r="D2494" s="57">
        <f t="shared" ca="1" si="184"/>
        <v>46097</v>
      </c>
      <c r="E2494" s="57" t="str">
        <f t="shared" ca="1" si="185"/>
        <v>1-Months</v>
      </c>
      <c r="F2494" s="57" t="str">
        <f>VLOOKUP(O2494,Stock[],5,FALSE)</f>
        <v>Whisky</v>
      </c>
      <c r="G2494" s="33" t="s">
        <v>2820</v>
      </c>
      <c r="H2494" s="38"/>
      <c r="I2494" s="34" t="s">
        <v>233</v>
      </c>
      <c r="J2494" s="32" t="str">
        <f>VLOOKUP(I2494,Customers[],2,FALSE)</f>
        <v>ဦးဝင်းနိုင်</v>
      </c>
      <c r="K2494" s="32" t="str">
        <f>VLOOKUP(I2494,Customers[],4,FALSE)</f>
        <v>Wandwin</v>
      </c>
      <c r="L2494" s="32" t="str">
        <f>VLOOKUP(Table85[[#This Row],[CustomerID]],Table!H:K,3,0)</f>
        <v>လျှော်ပင်</v>
      </c>
      <c r="M2494" s="32" t="str">
        <f>VLOOKUP(I2494,Customers[],5,FALSE)</f>
        <v>WholeSales/Contract</v>
      </c>
      <c r="N2494" s="117" t="s">
        <v>10</v>
      </c>
      <c r="O2494" s="37" t="s">
        <v>2113</v>
      </c>
      <c r="P2494" s="32" t="str">
        <f>VLOOKUP(O2494,Stock[],2,FALSE)</f>
        <v>Ngwe Taung 700ml</v>
      </c>
      <c r="Q2494" s="35">
        <f>VLOOKUP(O2494,Stock[],3,FALSE)</f>
        <v>0.7</v>
      </c>
      <c r="R2494" s="35">
        <f>VLOOKUP(O2494,Stock[],4,FALSE)</f>
        <v>12</v>
      </c>
      <c r="S2494" s="37"/>
      <c r="T2494" s="35">
        <f>(DailySales!$S2494/DailySales!$R2494)+DailySales!$U2494</f>
        <v>2</v>
      </c>
      <c r="U2494" s="37">
        <v>2</v>
      </c>
      <c r="V2494" s="36">
        <f>+DailySales!$T2494*DailySales!$R2494</f>
        <v>24</v>
      </c>
      <c r="W2494" s="36">
        <f>+DailySales!$V2494*DailySales!$Q2494</f>
        <v>16.799999999999997</v>
      </c>
      <c r="X2494" s="36">
        <f>VLOOKUP(O2494,Stock[],6,FALSE)</f>
        <v>4700</v>
      </c>
      <c r="Y2494" s="36">
        <f>+DailySales!$V2494*DailySales!$X2494</f>
        <v>112800</v>
      </c>
      <c r="Z2494" s="37"/>
      <c r="AA2494" s="37"/>
      <c r="AB2494" s="37"/>
      <c r="AC2494" s="37"/>
      <c r="AD2494" s="37"/>
      <c r="AE2494" s="77"/>
      <c r="AF2494" s="87">
        <v>46050</v>
      </c>
      <c r="AG2494" s="39">
        <v>56400</v>
      </c>
      <c r="AH2494" s="87">
        <v>46052</v>
      </c>
      <c r="AI2494" s="39">
        <v>56400</v>
      </c>
      <c r="AJ2494" s="87"/>
      <c r="AK2494" s="39"/>
      <c r="AL2494" s="34"/>
      <c r="AM2494" s="39"/>
      <c r="AN249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95" spans="1:40" ht="19.5" customHeight="1" x14ac:dyDescent="0.25">
      <c r="A2495" s="112">
        <f t="shared" si="186"/>
        <v>2026</v>
      </c>
      <c r="B2495" s="112">
        <f t="shared" si="187"/>
        <v>1</v>
      </c>
      <c r="C2495" s="25">
        <v>46048</v>
      </c>
      <c r="D2495" s="114">
        <f t="shared" ca="1" si="184"/>
        <v>46097</v>
      </c>
      <c r="E2495" s="114" t="str">
        <f t="shared" ca="1" si="185"/>
        <v>1-Months</v>
      </c>
      <c r="F2495" s="114" t="str">
        <f>VLOOKUP(O2495,Stock[],5,FALSE)</f>
        <v>BE</v>
      </c>
      <c r="G2495" s="33" t="s">
        <v>2821</v>
      </c>
      <c r="H2495" s="116"/>
      <c r="I2495" s="34" t="s">
        <v>303</v>
      </c>
      <c r="J2495" s="112" t="str">
        <f>VLOOKUP(I2495,Customers[],2,FALSE)</f>
        <v>အောင်ကြီး</v>
      </c>
      <c r="K2495" s="112" t="str">
        <f>VLOOKUP(I2495,Customers[],4,FALSE)</f>
        <v>Meiktila</v>
      </c>
      <c r="L2495" s="112" t="str">
        <f>VLOOKUP(Table85[[#This Row],[CustomerID]],Table!H:K,3,0)</f>
        <v>မိတ္ထီလာ</v>
      </c>
      <c r="M2495" s="112" t="str">
        <f>VLOOKUP(I2495,Customers[],5,FALSE)</f>
        <v>Van-2</v>
      </c>
      <c r="N2495" s="117" t="s">
        <v>10</v>
      </c>
      <c r="O2495" s="37" t="s">
        <v>2465</v>
      </c>
      <c r="P2495" s="112" t="str">
        <f>VLOOKUP(O2495,Stock[],2,FALSE)</f>
        <v>မိုးနဲကွန်ကီး</v>
      </c>
      <c r="Q2495" s="119">
        <f>VLOOKUP(O2495,Stock[],3,FALSE)</f>
        <v>0.64</v>
      </c>
      <c r="R2495" s="119">
        <f>VLOOKUP(O2495,Stock[],4,FALSE)</f>
        <v>14</v>
      </c>
      <c r="S2495" s="118">
        <v>1</v>
      </c>
      <c r="T2495" s="119">
        <f>(DailySales!$S2495/DailySales!$R2495)+DailySales!$U2495</f>
        <v>7.1428571428571425E-2</v>
      </c>
      <c r="U2495" s="118"/>
      <c r="V2495" s="120">
        <f>+DailySales!$T2495*DailySales!$R2495</f>
        <v>1</v>
      </c>
      <c r="W2495" s="120">
        <f>+DailySales!$V2495*DailySales!$Q2495</f>
        <v>0.64</v>
      </c>
      <c r="X2495" s="120">
        <f>VLOOKUP(O2495,Stock[],6,FALSE)</f>
        <v>1700</v>
      </c>
      <c r="Y2495" s="120">
        <f>+DailySales!$V2495*DailySales!$X2495</f>
        <v>1700</v>
      </c>
      <c r="Z2495" s="118"/>
      <c r="AA2495" s="118"/>
      <c r="AB2495" s="118"/>
      <c r="AC2495" s="118"/>
      <c r="AD2495" s="118"/>
      <c r="AE2495" s="121"/>
      <c r="AF2495" s="122"/>
      <c r="AG2495" s="123"/>
      <c r="AH2495" s="122">
        <v>46048</v>
      </c>
      <c r="AI2495" s="123">
        <v>1700</v>
      </c>
      <c r="AJ2495" s="122"/>
      <c r="AK2495" s="123"/>
      <c r="AL2495" s="34"/>
      <c r="AM2495" s="39"/>
      <c r="AN249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96" spans="1:40" ht="19.5" customHeight="1" x14ac:dyDescent="0.25">
      <c r="A2496" s="112">
        <f t="shared" si="186"/>
        <v>2026</v>
      </c>
      <c r="B2496" s="112">
        <f t="shared" si="187"/>
        <v>1</v>
      </c>
      <c r="C2496" s="25">
        <v>46048</v>
      </c>
      <c r="D2496" s="114">
        <f t="shared" ca="1" si="184"/>
        <v>46097</v>
      </c>
      <c r="E2496" s="114" t="str">
        <f t="shared" ca="1" si="185"/>
        <v>1-Months</v>
      </c>
      <c r="F2496" s="114" t="str">
        <f>VLOOKUP(O2496,Stock[],5,FALSE)</f>
        <v>BE</v>
      </c>
      <c r="G2496" s="33" t="s">
        <v>2822</v>
      </c>
      <c r="H2496" s="116"/>
      <c r="I2496" s="34" t="s">
        <v>181</v>
      </c>
      <c r="J2496" s="112" t="str">
        <f>VLOOKUP(I2496,Customers[],2,FALSE)</f>
        <v>ရွှေမြင်း(ရွှေခြင်္သေ့)</v>
      </c>
      <c r="K2496" s="112" t="str">
        <f>VLOOKUP(I2496,Customers[],4,FALSE)</f>
        <v>Meiktila</v>
      </c>
      <c r="L2496" s="112" t="str">
        <f>VLOOKUP(Table85[[#This Row],[CustomerID]],Table!H:K,3,0)</f>
        <v>မိတ္ထီလာ</v>
      </c>
      <c r="M2496" s="112" t="str">
        <f>VLOOKUP(I2496,Customers[],5,FALSE)</f>
        <v>WholeSales/Contract</v>
      </c>
      <c r="N2496" s="117" t="s">
        <v>10</v>
      </c>
      <c r="O2496" s="37" t="s">
        <v>240</v>
      </c>
      <c r="P2496" s="112" t="str">
        <f>VLOOKUP(O2496,Stock[],2,FALSE)</f>
        <v>သံပုရာအရက်</v>
      </c>
      <c r="Q2496" s="119">
        <f>VLOOKUP(O2496,Stock[],3,FALSE)</f>
        <v>0.64</v>
      </c>
      <c r="R2496" s="119">
        <f>VLOOKUP(O2496,Stock[],4,FALSE)</f>
        <v>14</v>
      </c>
      <c r="S2496" s="118"/>
      <c r="T2496" s="119">
        <f>(DailySales!$S2496/DailySales!$R2496)+DailySales!$U2496</f>
        <v>5</v>
      </c>
      <c r="U2496" s="118">
        <v>5</v>
      </c>
      <c r="V2496" s="120">
        <f>+DailySales!$T2496*DailySales!$R2496</f>
        <v>70</v>
      </c>
      <c r="W2496" s="120">
        <f>+DailySales!$V2496*DailySales!$Q2496</f>
        <v>44.800000000000004</v>
      </c>
      <c r="X2496" s="120">
        <f>VLOOKUP(O2496,Stock[],6,FALSE)</f>
        <v>1330</v>
      </c>
      <c r="Y2496" s="120">
        <f>+DailySales!$V2496*DailySales!$X2496</f>
        <v>93100</v>
      </c>
      <c r="Z2496" s="118"/>
      <c r="AA2496" s="118"/>
      <c r="AB2496" s="118"/>
      <c r="AC2496" s="118"/>
      <c r="AD2496" s="118"/>
      <c r="AE2496" s="121"/>
      <c r="AF2496" s="122"/>
      <c r="AG2496" s="123"/>
      <c r="AH2496" s="38">
        <v>46072</v>
      </c>
      <c r="AI2496" s="123">
        <v>93100</v>
      </c>
      <c r="AJ2496" s="122"/>
      <c r="AK2496" s="123"/>
      <c r="AL2496" s="34"/>
      <c r="AM2496" s="39"/>
      <c r="AN249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97" spans="1:40" ht="19.5" customHeight="1" x14ac:dyDescent="0.25">
      <c r="A2497" s="112">
        <f t="shared" si="186"/>
        <v>2026</v>
      </c>
      <c r="B2497" s="112">
        <f t="shared" si="187"/>
        <v>1</v>
      </c>
      <c r="C2497" s="25">
        <v>46048</v>
      </c>
      <c r="D2497" s="114">
        <f t="shared" ca="1" si="184"/>
        <v>46097</v>
      </c>
      <c r="E2497" s="114" t="str">
        <f t="shared" ca="1" si="185"/>
        <v>1-Months</v>
      </c>
      <c r="F2497" s="114" t="str">
        <f>VLOOKUP(O2497,Stock[],5,FALSE)</f>
        <v>BE</v>
      </c>
      <c r="G2497" s="33" t="s">
        <v>2822</v>
      </c>
      <c r="H2497" s="116"/>
      <c r="I2497" s="34" t="s">
        <v>181</v>
      </c>
      <c r="J2497" s="112" t="str">
        <f>VLOOKUP(I2497,Customers[],2,FALSE)</f>
        <v>ရွှေမြင်း(ရွှေခြင်္သေ့)</v>
      </c>
      <c r="K2497" s="112" t="str">
        <f>VLOOKUP(I2497,Customers[],4,FALSE)</f>
        <v>Meiktila</v>
      </c>
      <c r="L2497" s="112" t="str">
        <f>VLOOKUP(Table85[[#This Row],[CustomerID]],Table!H:K,3,0)</f>
        <v>မိတ္ထီလာ</v>
      </c>
      <c r="M2497" s="112" t="str">
        <f>VLOOKUP(I2497,Customers[],5,FALSE)</f>
        <v>WholeSales/Contract</v>
      </c>
      <c r="N2497" s="117" t="s">
        <v>10</v>
      </c>
      <c r="O2497" s="37" t="s">
        <v>220</v>
      </c>
      <c r="P2497" s="112" t="str">
        <f>VLOOKUP(O2497,Stock[],2,FALSE)</f>
        <v>မြန်မာရှောက်ပျား</v>
      </c>
      <c r="Q2497" s="119">
        <f>VLOOKUP(O2497,Stock[],3,FALSE)</f>
        <v>0.64</v>
      </c>
      <c r="R2497" s="119">
        <f>VLOOKUP(O2497,Stock[],4,FALSE)</f>
        <v>14</v>
      </c>
      <c r="S2497" s="118"/>
      <c r="T2497" s="119">
        <f>(DailySales!$S2497/DailySales!$R2497)+DailySales!$U2497</f>
        <v>50</v>
      </c>
      <c r="U2497" s="118">
        <v>50</v>
      </c>
      <c r="V2497" s="120">
        <f>+DailySales!$T2497*DailySales!$R2497</f>
        <v>700</v>
      </c>
      <c r="W2497" s="120">
        <f>+DailySales!$V2497*DailySales!$Q2497</f>
        <v>448</v>
      </c>
      <c r="X2497" s="120">
        <f>VLOOKUP(O2497,Stock[],6,FALSE)</f>
        <v>1370</v>
      </c>
      <c r="Y2497" s="120">
        <f>+DailySales!$V2497*DailySales!$X2497</f>
        <v>959000</v>
      </c>
      <c r="Z2497" s="118"/>
      <c r="AA2497" s="118"/>
      <c r="AB2497" s="118"/>
      <c r="AC2497" s="118"/>
      <c r="AD2497" s="118"/>
      <c r="AE2497" s="121"/>
      <c r="AF2497" s="122"/>
      <c r="AG2497" s="123"/>
      <c r="AH2497" s="38">
        <v>46072</v>
      </c>
      <c r="AI2497" s="123">
        <v>959000</v>
      </c>
      <c r="AJ2497" s="122"/>
      <c r="AK2497" s="123"/>
      <c r="AL2497" s="34"/>
      <c r="AM2497" s="39"/>
      <c r="AN249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98" spans="1:40" ht="19.5" customHeight="1" x14ac:dyDescent="0.25">
      <c r="A2498" s="112">
        <f t="shared" si="186"/>
        <v>2026</v>
      </c>
      <c r="B2498" s="112">
        <f t="shared" si="187"/>
        <v>1</v>
      </c>
      <c r="C2498" s="25">
        <v>46048</v>
      </c>
      <c r="D2498" s="114">
        <f t="shared" ref="D2498:D2561" ca="1" si="188">TODAY()</f>
        <v>46097</v>
      </c>
      <c r="E2498" s="114" t="str">
        <f t="shared" ref="E2498:E2561" ca="1" si="189">DATEDIF(C2498,D2498,"M")&amp;"-Months"</f>
        <v>1-Months</v>
      </c>
      <c r="F2498" s="114" t="str">
        <f>VLOOKUP(O2498,Stock[],5,FALSE)</f>
        <v>BE</v>
      </c>
      <c r="G2498" s="33" t="s">
        <v>2822</v>
      </c>
      <c r="H2498" s="116"/>
      <c r="I2498" s="34" t="s">
        <v>181</v>
      </c>
      <c r="J2498" s="112" t="str">
        <f>VLOOKUP(I2498,Customers[],2,FALSE)</f>
        <v>ရွှေမြင်း(ရွှေခြင်္သေ့)</v>
      </c>
      <c r="K2498" s="112" t="str">
        <f>VLOOKUP(I2498,Customers[],4,FALSE)</f>
        <v>Meiktila</v>
      </c>
      <c r="L2498" s="112" t="str">
        <f>VLOOKUP(Table85[[#This Row],[CustomerID]],Table!H:K,3,0)</f>
        <v>မိတ္ထီလာ</v>
      </c>
      <c r="M2498" s="112" t="str">
        <f>VLOOKUP(I2498,Customers[],5,FALSE)</f>
        <v>WholeSales/Contract</v>
      </c>
      <c r="N2498" s="117" t="s">
        <v>10</v>
      </c>
      <c r="O2498" s="37" t="s">
        <v>217</v>
      </c>
      <c r="P2498" s="112" t="str">
        <f>VLOOKUP(O2498,Stock[],2,FALSE)</f>
        <v>လိမ္မော်ဖြူ</v>
      </c>
      <c r="Q2498" s="119">
        <f>VLOOKUP(O2498,Stock[],3,FALSE)</f>
        <v>0.64</v>
      </c>
      <c r="R2498" s="119">
        <f>VLOOKUP(O2498,Stock[],4,FALSE)</f>
        <v>24</v>
      </c>
      <c r="S2498" s="118"/>
      <c r="T2498" s="119">
        <f>(DailySales!$S2498/DailySales!$R2498)+DailySales!$U2498</f>
        <v>10</v>
      </c>
      <c r="U2498" s="118">
        <v>10</v>
      </c>
      <c r="V2498" s="120">
        <f>+DailySales!$T2498*DailySales!$R2498</f>
        <v>240</v>
      </c>
      <c r="W2498" s="120">
        <f>+DailySales!$V2498*DailySales!$Q2498</f>
        <v>153.6</v>
      </c>
      <c r="X2498" s="120">
        <f>VLOOKUP(O2498,Stock[],6,FALSE)</f>
        <v>1330</v>
      </c>
      <c r="Y2498" s="120">
        <f>+DailySales!$V2498*DailySales!$X2498</f>
        <v>319200</v>
      </c>
      <c r="Z2498" s="118"/>
      <c r="AA2498" s="118"/>
      <c r="AB2498" s="118"/>
      <c r="AC2498" s="118"/>
      <c r="AD2498" s="118"/>
      <c r="AE2498" s="121"/>
      <c r="AF2498" s="122"/>
      <c r="AG2498" s="123"/>
      <c r="AH2498" s="38">
        <v>46072</v>
      </c>
      <c r="AI2498" s="123">
        <v>319200</v>
      </c>
      <c r="AJ2498" s="122"/>
      <c r="AK2498" s="123"/>
      <c r="AL2498" s="34"/>
      <c r="AM2498" s="39"/>
      <c r="AN249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499" spans="1:40" ht="19.5" customHeight="1" x14ac:dyDescent="0.25">
      <c r="A2499" s="112">
        <f t="shared" si="186"/>
        <v>2026</v>
      </c>
      <c r="B2499" s="112">
        <f t="shared" si="187"/>
        <v>1</v>
      </c>
      <c r="C2499" s="25">
        <v>46048</v>
      </c>
      <c r="D2499" s="114">
        <f t="shared" ca="1" si="188"/>
        <v>46097</v>
      </c>
      <c r="E2499" s="114" t="str">
        <f t="shared" ca="1" si="189"/>
        <v>1-Months</v>
      </c>
      <c r="F2499" s="114" t="str">
        <f>VLOOKUP(O2499,Stock[],5,FALSE)</f>
        <v>BE</v>
      </c>
      <c r="G2499" s="33" t="s">
        <v>2822</v>
      </c>
      <c r="H2499" s="116"/>
      <c r="I2499" s="34" t="s">
        <v>181</v>
      </c>
      <c r="J2499" s="112" t="str">
        <f>VLOOKUP(I2499,Customers[],2,FALSE)</f>
        <v>ရွှေမြင်း(ရွှေခြင်္သေ့)</v>
      </c>
      <c r="K2499" s="112" t="str">
        <f>VLOOKUP(I2499,Customers[],4,FALSE)</f>
        <v>Meiktila</v>
      </c>
      <c r="L2499" s="112" t="str">
        <f>VLOOKUP(Table85[[#This Row],[CustomerID]],Table!H:K,3,0)</f>
        <v>မိတ္ထီလာ</v>
      </c>
      <c r="M2499" s="112" t="str">
        <f>VLOOKUP(I2499,Customers[],5,FALSE)</f>
        <v>WholeSales/Contract</v>
      </c>
      <c r="N2499" s="117" t="s">
        <v>10</v>
      </c>
      <c r="O2499" s="37" t="s">
        <v>2120</v>
      </c>
      <c r="P2499" s="112" t="str">
        <f>VLOOKUP(O2499,Stock[],2,FALSE)</f>
        <v>ဇေ အရက်သန့်</v>
      </c>
      <c r="Q2499" s="119">
        <f>VLOOKUP(O2499,Stock[],3,FALSE)</f>
        <v>0.64</v>
      </c>
      <c r="R2499" s="119">
        <f>VLOOKUP(O2499,Stock[],4,FALSE)</f>
        <v>14</v>
      </c>
      <c r="S2499" s="118"/>
      <c r="T2499" s="119">
        <f>(DailySales!$S2499/DailySales!$R2499)+DailySales!$U2499</f>
        <v>10</v>
      </c>
      <c r="U2499" s="118">
        <v>10</v>
      </c>
      <c r="V2499" s="120">
        <f>+DailySales!$T2499*DailySales!$R2499</f>
        <v>140</v>
      </c>
      <c r="W2499" s="120">
        <f>+DailySales!$V2499*DailySales!$Q2499</f>
        <v>89.600000000000009</v>
      </c>
      <c r="X2499" s="120">
        <f>VLOOKUP(O2499,Stock[],6,FALSE)</f>
        <v>1380</v>
      </c>
      <c r="Y2499" s="120">
        <f>+DailySales!$V2499*DailySales!$X2499</f>
        <v>193200</v>
      </c>
      <c r="Z2499" s="118"/>
      <c r="AA2499" s="118"/>
      <c r="AB2499" s="118"/>
      <c r="AC2499" s="118"/>
      <c r="AD2499" s="118"/>
      <c r="AE2499" s="121"/>
      <c r="AF2499" s="122"/>
      <c r="AG2499" s="123"/>
      <c r="AH2499" s="38">
        <v>46072</v>
      </c>
      <c r="AI2499" s="123">
        <v>193200</v>
      </c>
      <c r="AJ2499" s="122"/>
      <c r="AK2499" s="123"/>
      <c r="AL2499" s="34"/>
      <c r="AM2499" s="39"/>
      <c r="AN249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00" spans="1:40" ht="19.5" customHeight="1" x14ac:dyDescent="0.25">
      <c r="A2500" s="112">
        <f t="shared" si="186"/>
        <v>2026</v>
      </c>
      <c r="B2500" s="112">
        <f t="shared" si="187"/>
        <v>1</v>
      </c>
      <c r="C2500" s="25">
        <v>46048</v>
      </c>
      <c r="D2500" s="114">
        <f t="shared" ca="1" si="188"/>
        <v>46097</v>
      </c>
      <c r="E2500" s="114" t="str">
        <f t="shared" ca="1" si="189"/>
        <v>1-Months</v>
      </c>
      <c r="F2500" s="114" t="str">
        <f>VLOOKUP(O2500,Stock[],5,FALSE)</f>
        <v>BE</v>
      </c>
      <c r="G2500" s="33" t="s">
        <v>2822</v>
      </c>
      <c r="H2500" s="116"/>
      <c r="I2500" s="34" t="s">
        <v>181</v>
      </c>
      <c r="J2500" s="112" t="str">
        <f>VLOOKUP(I2500,Customers[],2,FALSE)</f>
        <v>ရွှေမြင်း(ရွှေခြင်္သေ့)</v>
      </c>
      <c r="K2500" s="112" t="str">
        <f>VLOOKUP(I2500,Customers[],4,FALSE)</f>
        <v>Meiktila</v>
      </c>
      <c r="L2500" s="112" t="str">
        <f>VLOOKUP(Table85[[#This Row],[CustomerID]],Table!H:K,3,0)</f>
        <v>မိတ္ထီလာ</v>
      </c>
      <c r="M2500" s="112" t="str">
        <f>VLOOKUP(I2500,Customers[],5,FALSE)</f>
        <v>WholeSales/Contract</v>
      </c>
      <c r="N2500" s="117" t="s">
        <v>10</v>
      </c>
      <c r="O2500" s="37" t="s">
        <v>214</v>
      </c>
      <c r="P2500" s="112" t="str">
        <f>VLOOKUP(O2500,Stock[],2,FALSE)</f>
        <v>ကောင်းကြည်</v>
      </c>
      <c r="Q2500" s="119">
        <f>VLOOKUP(O2500,Stock[],3,FALSE)</f>
        <v>0.64</v>
      </c>
      <c r="R2500" s="119">
        <f>VLOOKUP(O2500,Stock[],4,FALSE)</f>
        <v>14</v>
      </c>
      <c r="S2500" s="118"/>
      <c r="T2500" s="119">
        <f>(DailySales!$S2500/DailySales!$R2500)+DailySales!$U2500</f>
        <v>10</v>
      </c>
      <c r="U2500" s="118">
        <v>10</v>
      </c>
      <c r="V2500" s="120">
        <f>+DailySales!$T2500*DailySales!$R2500</f>
        <v>140</v>
      </c>
      <c r="W2500" s="120">
        <f>+DailySales!$V2500*DailySales!$Q2500</f>
        <v>89.600000000000009</v>
      </c>
      <c r="X2500" s="120">
        <f>VLOOKUP(O2500,Stock[],6,FALSE)</f>
        <v>1330</v>
      </c>
      <c r="Y2500" s="120">
        <f>+DailySales!$V2500*DailySales!$X2500</f>
        <v>186200</v>
      </c>
      <c r="Z2500" s="118"/>
      <c r="AA2500" s="118"/>
      <c r="AB2500" s="118"/>
      <c r="AC2500" s="118"/>
      <c r="AD2500" s="118"/>
      <c r="AE2500" s="121"/>
      <c r="AF2500" s="122"/>
      <c r="AG2500" s="123"/>
      <c r="AH2500" s="38">
        <v>46072</v>
      </c>
      <c r="AI2500" s="123">
        <v>186200</v>
      </c>
      <c r="AJ2500" s="122"/>
      <c r="AK2500" s="123"/>
      <c r="AL2500" s="34"/>
      <c r="AM2500" s="39"/>
      <c r="AN250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01" spans="1:40" ht="19.5" customHeight="1" x14ac:dyDescent="0.25">
      <c r="A2501" s="112">
        <f t="shared" si="186"/>
        <v>2026</v>
      </c>
      <c r="B2501" s="112">
        <f t="shared" si="187"/>
        <v>1</v>
      </c>
      <c r="C2501" s="25">
        <v>46048</v>
      </c>
      <c r="D2501" s="114">
        <f t="shared" ca="1" si="188"/>
        <v>46097</v>
      </c>
      <c r="E2501" s="114" t="str">
        <f t="shared" ca="1" si="189"/>
        <v>1-Months</v>
      </c>
      <c r="F2501" s="114" t="str">
        <f>VLOOKUP(O2501,Stock[],5,FALSE)</f>
        <v>BE</v>
      </c>
      <c r="G2501" s="33" t="s">
        <v>2822</v>
      </c>
      <c r="H2501" s="116"/>
      <c r="I2501" s="34" t="s">
        <v>181</v>
      </c>
      <c r="J2501" s="112" t="str">
        <f>VLOOKUP(I2501,Customers[],2,FALSE)</f>
        <v>ရွှေမြင်း(ရွှေခြင်္သေ့)</v>
      </c>
      <c r="K2501" s="112" t="str">
        <f>VLOOKUP(I2501,Customers[],4,FALSE)</f>
        <v>Meiktila</v>
      </c>
      <c r="L2501" s="112" t="str">
        <f>VLOOKUP(Table85[[#This Row],[CustomerID]],Table!H:K,3,0)</f>
        <v>မိတ္ထီလာ</v>
      </c>
      <c r="M2501" s="112" t="str">
        <f>VLOOKUP(I2501,Customers[],5,FALSE)</f>
        <v>WholeSales/Contract</v>
      </c>
      <c r="N2501" s="117" t="s">
        <v>10</v>
      </c>
      <c r="O2501" s="37" t="s">
        <v>2465</v>
      </c>
      <c r="P2501" s="112" t="str">
        <f>VLOOKUP(O2501,Stock[],2,FALSE)</f>
        <v>မိုးနဲကွန်ကီး</v>
      </c>
      <c r="Q2501" s="119">
        <f>VLOOKUP(O2501,Stock[],3,FALSE)</f>
        <v>0.64</v>
      </c>
      <c r="R2501" s="119">
        <f>VLOOKUP(O2501,Stock[],4,FALSE)</f>
        <v>14</v>
      </c>
      <c r="S2501" s="118"/>
      <c r="T2501" s="119">
        <f>(DailySales!$S2501/DailySales!$R2501)+DailySales!$U2501</f>
        <v>5</v>
      </c>
      <c r="U2501" s="118">
        <v>5</v>
      </c>
      <c r="V2501" s="120">
        <f>+DailySales!$T2501*DailySales!$R2501</f>
        <v>70</v>
      </c>
      <c r="W2501" s="120">
        <f>+DailySales!$V2501*DailySales!$Q2501</f>
        <v>44.800000000000004</v>
      </c>
      <c r="X2501" s="120">
        <f>VLOOKUP(O2501,Stock[],6,FALSE)</f>
        <v>1700</v>
      </c>
      <c r="Y2501" s="120">
        <f>+DailySales!$V2501*DailySales!$X2501</f>
        <v>119000</v>
      </c>
      <c r="Z2501" s="118"/>
      <c r="AA2501" s="118"/>
      <c r="AB2501" s="118"/>
      <c r="AC2501" s="118"/>
      <c r="AD2501" s="118"/>
      <c r="AE2501" s="121"/>
      <c r="AF2501" s="122"/>
      <c r="AG2501" s="123"/>
      <c r="AH2501" s="38">
        <v>46072</v>
      </c>
      <c r="AI2501" s="123">
        <v>119000</v>
      </c>
      <c r="AJ2501" s="122"/>
      <c r="AK2501" s="123"/>
      <c r="AL2501" s="34"/>
      <c r="AM2501" s="39"/>
      <c r="AN250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02" spans="1:40" ht="19.5" customHeight="1" x14ac:dyDescent="0.25">
      <c r="A2502" s="112">
        <f t="shared" si="186"/>
        <v>2026</v>
      </c>
      <c r="B2502" s="112">
        <f t="shared" si="187"/>
        <v>1</v>
      </c>
      <c r="C2502" s="25">
        <v>46048</v>
      </c>
      <c r="D2502" s="114">
        <f t="shared" ca="1" si="188"/>
        <v>46097</v>
      </c>
      <c r="E2502" s="114" t="str">
        <f t="shared" ca="1" si="189"/>
        <v>1-Months</v>
      </c>
      <c r="F2502" s="114" t="str">
        <f>VLOOKUP(O2502,Stock[],5,FALSE)</f>
        <v>BE</v>
      </c>
      <c r="G2502" s="33" t="s">
        <v>2823</v>
      </c>
      <c r="H2502" s="116"/>
      <c r="I2502" s="34" t="s">
        <v>233</v>
      </c>
      <c r="J2502" s="112" t="str">
        <f>VLOOKUP(I2502,Customers[],2,FALSE)</f>
        <v>ဦးဝင်းနိုင်</v>
      </c>
      <c r="K2502" s="112" t="str">
        <f>VLOOKUP(I2502,Customers[],4,FALSE)</f>
        <v>Wandwin</v>
      </c>
      <c r="L2502" s="112" t="str">
        <f>VLOOKUP(Table85[[#This Row],[CustomerID]],Table!H:K,3,0)</f>
        <v>လျှော်ပင်</v>
      </c>
      <c r="M2502" s="112" t="str">
        <f>VLOOKUP(I2502,Customers[],5,FALSE)</f>
        <v>WholeSales/Contract</v>
      </c>
      <c r="N2502" s="117" t="s">
        <v>10</v>
      </c>
      <c r="O2502" s="37" t="s">
        <v>240</v>
      </c>
      <c r="P2502" s="112" t="str">
        <f>VLOOKUP(O2502,Stock[],2,FALSE)</f>
        <v>သံပုရာအရက်</v>
      </c>
      <c r="Q2502" s="119">
        <f>VLOOKUP(O2502,Stock[],3,FALSE)</f>
        <v>0.64</v>
      </c>
      <c r="R2502" s="119">
        <f>VLOOKUP(O2502,Stock[],4,FALSE)</f>
        <v>14</v>
      </c>
      <c r="S2502" s="118"/>
      <c r="T2502" s="119">
        <f>(DailySales!$S2502/DailySales!$R2502)+DailySales!$U2502</f>
        <v>70</v>
      </c>
      <c r="U2502" s="118">
        <v>70</v>
      </c>
      <c r="V2502" s="120">
        <f>+DailySales!$T2502*DailySales!$R2502</f>
        <v>980</v>
      </c>
      <c r="W2502" s="120">
        <f>+DailySales!$V2502*DailySales!$Q2502</f>
        <v>627.20000000000005</v>
      </c>
      <c r="X2502" s="120">
        <f>VLOOKUP(O2502,Stock[],6,FALSE)</f>
        <v>1330</v>
      </c>
      <c r="Y2502" s="120">
        <f>+DailySales!$V2502*DailySales!$X2502</f>
        <v>1303400</v>
      </c>
      <c r="Z2502" s="118"/>
      <c r="AA2502" s="118"/>
      <c r="AB2502" s="118"/>
      <c r="AC2502" s="118"/>
      <c r="AD2502" s="118"/>
      <c r="AE2502" s="121"/>
      <c r="AF2502" s="122"/>
      <c r="AG2502" s="123"/>
      <c r="AH2502" s="122"/>
      <c r="AI2502" s="123"/>
      <c r="AJ2502" s="122">
        <v>46069</v>
      </c>
      <c r="AK2502" s="123">
        <v>1303400</v>
      </c>
      <c r="AL2502" s="34"/>
      <c r="AM2502" s="39"/>
      <c r="AN250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03" spans="1:40" ht="19.5" customHeight="1" x14ac:dyDescent="0.25">
      <c r="A2503" s="112">
        <f t="shared" si="186"/>
        <v>2026</v>
      </c>
      <c r="B2503" s="112">
        <f t="shared" si="187"/>
        <v>1</v>
      </c>
      <c r="C2503" s="25">
        <v>46048</v>
      </c>
      <c r="D2503" s="114">
        <f t="shared" ca="1" si="188"/>
        <v>46097</v>
      </c>
      <c r="E2503" s="114" t="str">
        <f t="shared" ca="1" si="189"/>
        <v>1-Months</v>
      </c>
      <c r="F2503" s="114" t="str">
        <f>VLOOKUP(O2503,Stock[],5,FALSE)</f>
        <v>BE</v>
      </c>
      <c r="G2503" s="33" t="s">
        <v>2823</v>
      </c>
      <c r="H2503" s="116"/>
      <c r="I2503" s="34" t="s">
        <v>233</v>
      </c>
      <c r="J2503" s="112" t="str">
        <f>VLOOKUP(I2503,Customers[],2,FALSE)</f>
        <v>ဦးဝင်းနိုင်</v>
      </c>
      <c r="K2503" s="112" t="str">
        <f>VLOOKUP(I2503,Customers[],4,FALSE)</f>
        <v>Wandwin</v>
      </c>
      <c r="L2503" s="112" t="str">
        <f>VLOOKUP(Table85[[#This Row],[CustomerID]],Table!H:K,3,0)</f>
        <v>လျှော်ပင်</v>
      </c>
      <c r="M2503" s="112" t="str">
        <f>VLOOKUP(I2503,Customers[],5,FALSE)</f>
        <v>WholeSales/Contract</v>
      </c>
      <c r="N2503" s="117" t="s">
        <v>10</v>
      </c>
      <c r="O2503" s="37" t="s">
        <v>220</v>
      </c>
      <c r="P2503" s="112" t="str">
        <f>VLOOKUP(O2503,Stock[],2,FALSE)</f>
        <v>မြန်မာရှောက်ပျား</v>
      </c>
      <c r="Q2503" s="119">
        <f>VLOOKUP(O2503,Stock[],3,FALSE)</f>
        <v>0.64</v>
      </c>
      <c r="R2503" s="119">
        <f>VLOOKUP(O2503,Stock[],4,FALSE)</f>
        <v>14</v>
      </c>
      <c r="S2503" s="118"/>
      <c r="T2503" s="119">
        <f>(DailySales!$S2503/DailySales!$R2503)+DailySales!$U2503</f>
        <v>50</v>
      </c>
      <c r="U2503" s="118">
        <v>50</v>
      </c>
      <c r="V2503" s="120">
        <f>+DailySales!$T2503*DailySales!$R2503</f>
        <v>700</v>
      </c>
      <c r="W2503" s="120">
        <f>+DailySales!$V2503*DailySales!$Q2503</f>
        <v>448</v>
      </c>
      <c r="X2503" s="120">
        <f>VLOOKUP(O2503,Stock[],6,FALSE)</f>
        <v>1370</v>
      </c>
      <c r="Y2503" s="120">
        <f>+DailySales!$V2503*DailySales!$X2503</f>
        <v>959000</v>
      </c>
      <c r="Z2503" s="118"/>
      <c r="AA2503" s="118"/>
      <c r="AB2503" s="118"/>
      <c r="AC2503" s="118"/>
      <c r="AD2503" s="118"/>
      <c r="AE2503" s="121"/>
      <c r="AF2503" s="122"/>
      <c r="AG2503" s="123"/>
      <c r="AH2503" s="122"/>
      <c r="AI2503" s="123"/>
      <c r="AJ2503" s="122">
        <v>46069</v>
      </c>
      <c r="AK2503" s="123">
        <v>959000</v>
      </c>
      <c r="AL2503" s="34"/>
      <c r="AM2503" s="39"/>
      <c r="AN250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04" spans="1:40" ht="19.5" customHeight="1" x14ac:dyDescent="0.25">
      <c r="A2504" s="112">
        <f t="shared" ref="A2504:A2567" si="190">YEAR(C2504)</f>
        <v>2026</v>
      </c>
      <c r="B2504" s="112">
        <f t="shared" ref="B2504:B2567" si="191">MONTH(C2504)</f>
        <v>1</v>
      </c>
      <c r="C2504" s="25">
        <v>46048</v>
      </c>
      <c r="D2504" s="114">
        <f t="shared" ca="1" si="188"/>
        <v>46097</v>
      </c>
      <c r="E2504" s="114" t="str">
        <f t="shared" ca="1" si="189"/>
        <v>1-Months</v>
      </c>
      <c r="F2504" s="114" t="str">
        <f>VLOOKUP(O2504,Stock[],5,FALSE)</f>
        <v>BE</v>
      </c>
      <c r="G2504" s="33" t="s">
        <v>2823</v>
      </c>
      <c r="H2504" s="116"/>
      <c r="I2504" s="34" t="s">
        <v>233</v>
      </c>
      <c r="J2504" s="112" t="str">
        <f>VLOOKUP(I2504,Customers[],2,FALSE)</f>
        <v>ဦးဝင်းနိုင်</v>
      </c>
      <c r="K2504" s="112" t="str">
        <f>VLOOKUP(I2504,Customers[],4,FALSE)</f>
        <v>Wandwin</v>
      </c>
      <c r="L2504" s="112" t="str">
        <f>VLOOKUP(Table85[[#This Row],[CustomerID]],Table!H:K,3,0)</f>
        <v>လျှော်ပင်</v>
      </c>
      <c r="M2504" s="112" t="str">
        <f>VLOOKUP(I2504,Customers[],5,FALSE)</f>
        <v>WholeSales/Contract</v>
      </c>
      <c r="N2504" s="117" t="s">
        <v>10</v>
      </c>
      <c r="O2504" s="37" t="s">
        <v>217</v>
      </c>
      <c r="P2504" s="112" t="str">
        <f>VLOOKUP(O2504,Stock[],2,FALSE)</f>
        <v>လိမ္မော်ဖြူ</v>
      </c>
      <c r="Q2504" s="119">
        <f>VLOOKUP(O2504,Stock[],3,FALSE)</f>
        <v>0.64</v>
      </c>
      <c r="R2504" s="119">
        <f>VLOOKUP(O2504,Stock[],4,FALSE)</f>
        <v>24</v>
      </c>
      <c r="S2504" s="118"/>
      <c r="T2504" s="119">
        <f>(DailySales!$S2504/DailySales!$R2504)+DailySales!$U2504</f>
        <v>50</v>
      </c>
      <c r="U2504" s="118">
        <v>50</v>
      </c>
      <c r="V2504" s="120">
        <f>+DailySales!$T2504*DailySales!$R2504</f>
        <v>1200</v>
      </c>
      <c r="W2504" s="120">
        <f>+DailySales!$V2504*DailySales!$Q2504</f>
        <v>768</v>
      </c>
      <c r="X2504" s="120">
        <f>VLOOKUP(O2504,Stock[],6,FALSE)</f>
        <v>1330</v>
      </c>
      <c r="Y2504" s="120">
        <f>+DailySales!$V2504*DailySales!$X2504</f>
        <v>1596000</v>
      </c>
      <c r="Z2504" s="118"/>
      <c r="AA2504" s="118"/>
      <c r="AB2504" s="118"/>
      <c r="AC2504" s="118"/>
      <c r="AD2504" s="118"/>
      <c r="AE2504" s="121"/>
      <c r="AF2504" s="122"/>
      <c r="AG2504" s="123"/>
      <c r="AH2504" s="122"/>
      <c r="AI2504" s="123"/>
      <c r="AJ2504" s="122">
        <v>46069</v>
      </c>
      <c r="AK2504" s="123">
        <v>1596000</v>
      </c>
      <c r="AL2504" s="34"/>
      <c r="AM2504" s="39"/>
      <c r="AN250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05" spans="1:40" ht="19.5" customHeight="1" x14ac:dyDescent="0.25">
      <c r="A2505" s="112">
        <f t="shared" si="190"/>
        <v>2026</v>
      </c>
      <c r="B2505" s="112">
        <f t="shared" si="191"/>
        <v>1</v>
      </c>
      <c r="C2505" s="25">
        <v>46048</v>
      </c>
      <c r="D2505" s="114">
        <f t="shared" ca="1" si="188"/>
        <v>46097</v>
      </c>
      <c r="E2505" s="114" t="str">
        <f t="shared" ca="1" si="189"/>
        <v>1-Months</v>
      </c>
      <c r="F2505" s="114" t="str">
        <f>VLOOKUP(O2505,Stock[],5,FALSE)</f>
        <v>BE</v>
      </c>
      <c r="G2505" s="33" t="s">
        <v>2823</v>
      </c>
      <c r="H2505" s="116"/>
      <c r="I2505" s="34" t="s">
        <v>233</v>
      </c>
      <c r="J2505" s="112" t="str">
        <f>VLOOKUP(I2505,Customers[],2,FALSE)</f>
        <v>ဦးဝင်းနိုင်</v>
      </c>
      <c r="K2505" s="112" t="str">
        <f>VLOOKUP(I2505,Customers[],4,FALSE)</f>
        <v>Wandwin</v>
      </c>
      <c r="L2505" s="112" t="str">
        <f>VLOOKUP(Table85[[#This Row],[CustomerID]],Table!H:K,3,0)</f>
        <v>လျှော်ပင်</v>
      </c>
      <c r="M2505" s="112" t="str">
        <f>VLOOKUP(I2505,Customers[],5,FALSE)</f>
        <v>WholeSales/Contract</v>
      </c>
      <c r="N2505" s="117" t="s">
        <v>10</v>
      </c>
      <c r="O2505" s="37" t="s">
        <v>216</v>
      </c>
      <c r="P2505" s="112" t="str">
        <f>VLOOKUP(O2505,Stock[],2,FALSE)</f>
        <v>ဒဂုံအရက်သန့်</v>
      </c>
      <c r="Q2505" s="119">
        <f>VLOOKUP(O2505,Stock[],3,FALSE)</f>
        <v>0.64</v>
      </c>
      <c r="R2505" s="119">
        <f>VLOOKUP(O2505,Stock[],4,FALSE)</f>
        <v>14</v>
      </c>
      <c r="S2505" s="118"/>
      <c r="T2505" s="119">
        <f>(DailySales!$S2505/DailySales!$R2505)+DailySales!$U2505</f>
        <v>10</v>
      </c>
      <c r="U2505" s="118">
        <v>10</v>
      </c>
      <c r="V2505" s="120">
        <f>+DailySales!$T2505*DailySales!$R2505</f>
        <v>140</v>
      </c>
      <c r="W2505" s="120">
        <f>+DailySales!$V2505*DailySales!$Q2505</f>
        <v>89.600000000000009</v>
      </c>
      <c r="X2505" s="120">
        <f>VLOOKUP(O2505,Stock[],6,FALSE)</f>
        <v>1330</v>
      </c>
      <c r="Y2505" s="120">
        <f>+DailySales!$V2505*DailySales!$X2505</f>
        <v>186200</v>
      </c>
      <c r="Z2505" s="118"/>
      <c r="AA2505" s="118"/>
      <c r="AB2505" s="118"/>
      <c r="AC2505" s="118"/>
      <c r="AD2505" s="118"/>
      <c r="AE2505" s="121"/>
      <c r="AF2505" s="122"/>
      <c r="AG2505" s="123"/>
      <c r="AH2505" s="122"/>
      <c r="AI2505" s="123"/>
      <c r="AJ2505" s="122">
        <v>46069</v>
      </c>
      <c r="AK2505" s="123">
        <v>186200</v>
      </c>
      <c r="AL2505" s="34"/>
      <c r="AM2505" s="39"/>
      <c r="AN250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06" spans="1:40" ht="19.5" customHeight="1" x14ac:dyDescent="0.25">
      <c r="A2506" s="112">
        <f t="shared" si="190"/>
        <v>2026</v>
      </c>
      <c r="B2506" s="112">
        <f t="shared" si="191"/>
        <v>1</v>
      </c>
      <c r="C2506" s="25">
        <v>46048</v>
      </c>
      <c r="D2506" s="114">
        <f t="shared" ca="1" si="188"/>
        <v>46097</v>
      </c>
      <c r="E2506" s="114" t="str">
        <f t="shared" ca="1" si="189"/>
        <v>1-Months</v>
      </c>
      <c r="F2506" s="114" t="str">
        <f>VLOOKUP(O2506,Stock[],5,FALSE)</f>
        <v>BE</v>
      </c>
      <c r="G2506" s="33" t="s">
        <v>2823</v>
      </c>
      <c r="H2506" s="116"/>
      <c r="I2506" s="34" t="s">
        <v>233</v>
      </c>
      <c r="J2506" s="112" t="str">
        <f>VLOOKUP(I2506,Customers[],2,FALSE)</f>
        <v>ဦးဝင်းနိုင်</v>
      </c>
      <c r="K2506" s="112" t="str">
        <f>VLOOKUP(I2506,Customers[],4,FALSE)</f>
        <v>Wandwin</v>
      </c>
      <c r="L2506" s="112" t="str">
        <f>VLOOKUP(Table85[[#This Row],[CustomerID]],Table!H:K,3,0)</f>
        <v>လျှော်ပင်</v>
      </c>
      <c r="M2506" s="112" t="str">
        <f>VLOOKUP(I2506,Customers[],5,FALSE)</f>
        <v>WholeSales/Contract</v>
      </c>
      <c r="N2506" s="117" t="s">
        <v>10</v>
      </c>
      <c r="O2506" s="37" t="s">
        <v>223</v>
      </c>
      <c r="P2506" s="112" t="str">
        <f>VLOOKUP(O2506,Stock[],2,FALSE)</f>
        <v>ချယ်ရီအရက်သန့်ကော် (.6Ltr)</v>
      </c>
      <c r="Q2506" s="119">
        <f>VLOOKUP(O2506,Stock[],3,FALSE)</f>
        <v>0.6</v>
      </c>
      <c r="R2506" s="119">
        <f>VLOOKUP(O2506,Stock[],4,FALSE)</f>
        <v>24</v>
      </c>
      <c r="S2506" s="118"/>
      <c r="T2506" s="119">
        <f>(DailySales!$S2506/DailySales!$R2506)+DailySales!$U2506</f>
        <v>5</v>
      </c>
      <c r="U2506" s="118">
        <v>5</v>
      </c>
      <c r="V2506" s="120">
        <f>+DailySales!$T2506*DailySales!$R2506</f>
        <v>120</v>
      </c>
      <c r="W2506" s="120">
        <f>+DailySales!$V2506*DailySales!$Q2506</f>
        <v>72</v>
      </c>
      <c r="X2506" s="120">
        <f>VLOOKUP(O2506,Stock[],6,FALSE)</f>
        <v>875</v>
      </c>
      <c r="Y2506" s="120">
        <f>+DailySales!$V2506*DailySales!$X2506</f>
        <v>105000</v>
      </c>
      <c r="Z2506" s="118"/>
      <c r="AA2506" s="118"/>
      <c r="AB2506" s="118"/>
      <c r="AC2506" s="118"/>
      <c r="AD2506" s="118"/>
      <c r="AE2506" s="121"/>
      <c r="AF2506" s="122"/>
      <c r="AG2506" s="123"/>
      <c r="AH2506" s="122"/>
      <c r="AI2506" s="123"/>
      <c r="AJ2506" s="122">
        <v>46069</v>
      </c>
      <c r="AK2506" s="123">
        <v>105000</v>
      </c>
      <c r="AL2506" s="34"/>
      <c r="AM2506" s="39"/>
      <c r="AN250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07" spans="1:40" ht="19.5" customHeight="1" x14ac:dyDescent="0.25">
      <c r="A2507" s="112">
        <f t="shared" si="190"/>
        <v>2026</v>
      </c>
      <c r="B2507" s="112">
        <f t="shared" si="191"/>
        <v>1</v>
      </c>
      <c r="C2507" s="25">
        <v>46048</v>
      </c>
      <c r="D2507" s="114">
        <f t="shared" ca="1" si="188"/>
        <v>46097</v>
      </c>
      <c r="E2507" s="114" t="str">
        <f t="shared" ca="1" si="189"/>
        <v>1-Months</v>
      </c>
      <c r="F2507" s="114" t="str">
        <f>VLOOKUP(O2507,Stock[],5,FALSE)</f>
        <v>BE</v>
      </c>
      <c r="G2507" s="33" t="s">
        <v>2823</v>
      </c>
      <c r="H2507" s="116"/>
      <c r="I2507" s="34" t="s">
        <v>233</v>
      </c>
      <c r="J2507" s="112" t="str">
        <f>VLOOKUP(I2507,Customers[],2,FALSE)</f>
        <v>ဦးဝင်းနိုင်</v>
      </c>
      <c r="K2507" s="112" t="str">
        <f>VLOOKUP(I2507,Customers[],4,FALSE)</f>
        <v>Wandwin</v>
      </c>
      <c r="L2507" s="112" t="str">
        <f>VLOOKUP(Table85[[#This Row],[CustomerID]],Table!H:K,3,0)</f>
        <v>လျှော်ပင်</v>
      </c>
      <c r="M2507" s="112" t="str">
        <f>VLOOKUP(I2507,Customers[],5,FALSE)</f>
        <v>WholeSales/Contract</v>
      </c>
      <c r="N2507" s="117" t="s">
        <v>10</v>
      </c>
      <c r="O2507" s="37" t="s">
        <v>2120</v>
      </c>
      <c r="P2507" s="112" t="str">
        <f>VLOOKUP(O2507,Stock[],2,FALSE)</f>
        <v>ဇေ အရက်သန့်</v>
      </c>
      <c r="Q2507" s="119">
        <f>VLOOKUP(O2507,Stock[],3,FALSE)</f>
        <v>0.64</v>
      </c>
      <c r="R2507" s="119">
        <f>VLOOKUP(O2507,Stock[],4,FALSE)</f>
        <v>14</v>
      </c>
      <c r="S2507" s="118"/>
      <c r="T2507" s="119">
        <f>(DailySales!$S2507/DailySales!$R2507)+DailySales!$U2507</f>
        <v>20</v>
      </c>
      <c r="U2507" s="118">
        <v>20</v>
      </c>
      <c r="V2507" s="120">
        <f>+DailySales!$T2507*DailySales!$R2507</f>
        <v>280</v>
      </c>
      <c r="W2507" s="120">
        <f>+DailySales!$V2507*DailySales!$Q2507</f>
        <v>179.20000000000002</v>
      </c>
      <c r="X2507" s="120">
        <f>VLOOKUP(O2507,Stock[],6,FALSE)</f>
        <v>1380</v>
      </c>
      <c r="Y2507" s="120">
        <f>+DailySales!$V2507*DailySales!$X2507</f>
        <v>386400</v>
      </c>
      <c r="Z2507" s="118"/>
      <c r="AA2507" s="118"/>
      <c r="AB2507" s="118"/>
      <c r="AC2507" s="118"/>
      <c r="AD2507" s="118"/>
      <c r="AE2507" s="121"/>
      <c r="AF2507" s="122"/>
      <c r="AG2507" s="123"/>
      <c r="AH2507" s="122"/>
      <c r="AI2507" s="123"/>
      <c r="AJ2507" s="122">
        <v>46069</v>
      </c>
      <c r="AK2507" s="123">
        <v>386400</v>
      </c>
      <c r="AL2507" s="34"/>
      <c r="AM2507" s="39"/>
      <c r="AN250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08" spans="1:40" ht="19.5" customHeight="1" x14ac:dyDescent="0.25">
      <c r="A2508" s="112">
        <f t="shared" si="190"/>
        <v>2026</v>
      </c>
      <c r="B2508" s="112">
        <f t="shared" si="191"/>
        <v>1</v>
      </c>
      <c r="C2508" s="25">
        <v>46048</v>
      </c>
      <c r="D2508" s="114">
        <f t="shared" ca="1" si="188"/>
        <v>46097</v>
      </c>
      <c r="E2508" s="114" t="str">
        <f t="shared" ca="1" si="189"/>
        <v>1-Months</v>
      </c>
      <c r="F2508" s="114" t="str">
        <f>VLOOKUP(O2508,Stock[],5,FALSE)</f>
        <v>BE</v>
      </c>
      <c r="G2508" s="33" t="s">
        <v>2824</v>
      </c>
      <c r="H2508" s="116"/>
      <c r="I2508" s="34" t="s">
        <v>233</v>
      </c>
      <c r="J2508" s="112" t="str">
        <f>VLOOKUP(I2508,Customers[],2,FALSE)</f>
        <v>ဦးဝင်းနိုင်</v>
      </c>
      <c r="K2508" s="112" t="str">
        <f>VLOOKUP(I2508,Customers[],4,FALSE)</f>
        <v>Wandwin</v>
      </c>
      <c r="L2508" s="112" t="str">
        <f>VLOOKUP(Table85[[#This Row],[CustomerID]],Table!H:K,3,0)</f>
        <v>လျှော်ပင်</v>
      </c>
      <c r="M2508" s="112" t="str">
        <f>VLOOKUP(I2508,Customers[],5,FALSE)</f>
        <v>WholeSales/Contract</v>
      </c>
      <c r="N2508" s="117" t="s">
        <v>10</v>
      </c>
      <c r="O2508" s="37" t="s">
        <v>240</v>
      </c>
      <c r="P2508" s="112" t="str">
        <f>VLOOKUP(O2508,Stock[],2,FALSE)</f>
        <v>သံပုရာအရက်</v>
      </c>
      <c r="Q2508" s="119">
        <f>VLOOKUP(O2508,Stock[],3,FALSE)</f>
        <v>0.64</v>
      </c>
      <c r="R2508" s="119">
        <f>VLOOKUP(O2508,Stock[],4,FALSE)</f>
        <v>14</v>
      </c>
      <c r="S2508" s="118"/>
      <c r="T2508" s="119">
        <f>(DailySales!$S2508/DailySales!$R2508)+DailySales!$U2508</f>
        <v>5</v>
      </c>
      <c r="U2508" s="118">
        <v>5</v>
      </c>
      <c r="V2508" s="120">
        <f>+DailySales!$T2508*DailySales!$R2508</f>
        <v>70</v>
      </c>
      <c r="W2508" s="120">
        <f>+DailySales!$V2508*DailySales!$Q2508</f>
        <v>44.800000000000004</v>
      </c>
      <c r="X2508" s="120">
        <f>VLOOKUP(O2508,Stock[],6,FALSE)</f>
        <v>1330</v>
      </c>
      <c r="Y2508" s="120">
        <f>+DailySales!$V2508*DailySales!$X2508</f>
        <v>93100</v>
      </c>
      <c r="Z2508" s="118"/>
      <c r="AA2508" s="118"/>
      <c r="AB2508" s="118"/>
      <c r="AC2508" s="118"/>
      <c r="AD2508" s="118"/>
      <c r="AE2508" s="121"/>
      <c r="AF2508" s="122"/>
      <c r="AG2508" s="123"/>
      <c r="AH2508" s="122"/>
      <c r="AI2508" s="123"/>
      <c r="AJ2508" s="122">
        <v>46069</v>
      </c>
      <c r="AK2508" s="123">
        <v>93100</v>
      </c>
      <c r="AL2508" s="34"/>
      <c r="AM2508" s="39"/>
      <c r="AN250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09" spans="1:40" ht="19.5" customHeight="1" x14ac:dyDescent="0.25">
      <c r="A2509" s="112">
        <f t="shared" si="190"/>
        <v>2026</v>
      </c>
      <c r="B2509" s="112">
        <f t="shared" si="191"/>
        <v>1</v>
      </c>
      <c r="C2509" s="25">
        <v>46048</v>
      </c>
      <c r="D2509" s="114">
        <f t="shared" ca="1" si="188"/>
        <v>46097</v>
      </c>
      <c r="E2509" s="114" t="str">
        <f t="shared" ca="1" si="189"/>
        <v>1-Months</v>
      </c>
      <c r="F2509" s="114" t="str">
        <f>VLOOKUP(O2509,Stock[],5,FALSE)</f>
        <v>BE</v>
      </c>
      <c r="G2509" s="33" t="s">
        <v>2824</v>
      </c>
      <c r="H2509" s="116"/>
      <c r="I2509" s="34" t="s">
        <v>233</v>
      </c>
      <c r="J2509" s="112" t="str">
        <f>VLOOKUP(I2509,Customers[],2,FALSE)</f>
        <v>ဦးဝင်းနိုင်</v>
      </c>
      <c r="K2509" s="112" t="str">
        <f>VLOOKUP(I2509,Customers[],4,FALSE)</f>
        <v>Wandwin</v>
      </c>
      <c r="L2509" s="112" t="str">
        <f>VLOOKUP(Table85[[#This Row],[CustomerID]],Table!H:K,3,0)</f>
        <v>လျှော်ပင်</v>
      </c>
      <c r="M2509" s="112" t="str">
        <f>VLOOKUP(I2509,Customers[],5,FALSE)</f>
        <v>WholeSales/Contract</v>
      </c>
      <c r="N2509" s="117" t="s">
        <v>10</v>
      </c>
      <c r="O2509" s="37" t="s">
        <v>220</v>
      </c>
      <c r="P2509" s="112" t="str">
        <f>VLOOKUP(O2509,Stock[],2,FALSE)</f>
        <v>မြန်မာရှောက်ပျား</v>
      </c>
      <c r="Q2509" s="119">
        <f>VLOOKUP(O2509,Stock[],3,FALSE)</f>
        <v>0.64</v>
      </c>
      <c r="R2509" s="119">
        <f>VLOOKUP(O2509,Stock[],4,FALSE)</f>
        <v>14</v>
      </c>
      <c r="S2509" s="118"/>
      <c r="T2509" s="119">
        <f>(DailySales!$S2509/DailySales!$R2509)+DailySales!$U2509</f>
        <v>60</v>
      </c>
      <c r="U2509" s="118">
        <v>60</v>
      </c>
      <c r="V2509" s="120">
        <f>+DailySales!$T2509*DailySales!$R2509</f>
        <v>840</v>
      </c>
      <c r="W2509" s="120">
        <f>+DailySales!$V2509*DailySales!$Q2509</f>
        <v>537.6</v>
      </c>
      <c r="X2509" s="120">
        <f>VLOOKUP(O2509,Stock[],6,FALSE)</f>
        <v>1370</v>
      </c>
      <c r="Y2509" s="120">
        <f>+DailySales!$V2509*DailySales!$X2509</f>
        <v>1150800</v>
      </c>
      <c r="Z2509" s="118"/>
      <c r="AA2509" s="118"/>
      <c r="AB2509" s="118"/>
      <c r="AC2509" s="118"/>
      <c r="AD2509" s="118"/>
      <c r="AE2509" s="121"/>
      <c r="AF2509" s="122"/>
      <c r="AG2509" s="123"/>
      <c r="AH2509" s="122"/>
      <c r="AI2509" s="123"/>
      <c r="AJ2509" s="122">
        <v>46069</v>
      </c>
      <c r="AK2509" s="123">
        <v>1150800</v>
      </c>
      <c r="AL2509" s="34"/>
      <c r="AM2509" s="39"/>
      <c r="AN250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10" spans="1:40" ht="19.5" customHeight="1" x14ac:dyDescent="0.25">
      <c r="A2510" s="112">
        <f t="shared" si="190"/>
        <v>2026</v>
      </c>
      <c r="B2510" s="112">
        <f t="shared" si="191"/>
        <v>1</v>
      </c>
      <c r="C2510" s="25">
        <v>46048</v>
      </c>
      <c r="D2510" s="114">
        <f t="shared" ca="1" si="188"/>
        <v>46097</v>
      </c>
      <c r="E2510" s="114" t="str">
        <f t="shared" ca="1" si="189"/>
        <v>1-Months</v>
      </c>
      <c r="F2510" s="114" t="str">
        <f>VLOOKUP(O2510,Stock[],5,FALSE)</f>
        <v>BE</v>
      </c>
      <c r="G2510" s="33" t="s">
        <v>2824</v>
      </c>
      <c r="H2510" s="116"/>
      <c r="I2510" s="34" t="s">
        <v>233</v>
      </c>
      <c r="J2510" s="112" t="str">
        <f>VLOOKUP(I2510,Customers[],2,FALSE)</f>
        <v>ဦးဝင်းနိုင်</v>
      </c>
      <c r="K2510" s="112" t="str">
        <f>VLOOKUP(I2510,Customers[],4,FALSE)</f>
        <v>Wandwin</v>
      </c>
      <c r="L2510" s="112" t="str">
        <f>VLOOKUP(Table85[[#This Row],[CustomerID]],Table!H:K,3,0)</f>
        <v>လျှော်ပင်</v>
      </c>
      <c r="M2510" s="112" t="str">
        <f>VLOOKUP(I2510,Customers[],5,FALSE)</f>
        <v>WholeSales/Contract</v>
      </c>
      <c r="N2510" s="117" t="s">
        <v>10</v>
      </c>
      <c r="O2510" s="37" t="s">
        <v>217</v>
      </c>
      <c r="P2510" s="112" t="str">
        <f>VLOOKUP(O2510,Stock[],2,FALSE)</f>
        <v>လိမ္မော်ဖြူ</v>
      </c>
      <c r="Q2510" s="119">
        <f>VLOOKUP(O2510,Stock[],3,FALSE)</f>
        <v>0.64</v>
      </c>
      <c r="R2510" s="119">
        <f>VLOOKUP(O2510,Stock[],4,FALSE)</f>
        <v>24</v>
      </c>
      <c r="S2510" s="118"/>
      <c r="T2510" s="119">
        <f>(DailySales!$S2510/DailySales!$R2510)+DailySales!$U2510</f>
        <v>15</v>
      </c>
      <c r="U2510" s="118">
        <v>15</v>
      </c>
      <c r="V2510" s="120">
        <f>+DailySales!$T2510*DailySales!$R2510</f>
        <v>360</v>
      </c>
      <c r="W2510" s="120">
        <f>+DailySales!$V2510*DailySales!$Q2510</f>
        <v>230.4</v>
      </c>
      <c r="X2510" s="120">
        <f>VLOOKUP(O2510,Stock[],6,FALSE)</f>
        <v>1330</v>
      </c>
      <c r="Y2510" s="120">
        <f>+DailySales!$V2510*DailySales!$X2510</f>
        <v>478800</v>
      </c>
      <c r="Z2510" s="118"/>
      <c r="AA2510" s="118"/>
      <c r="AB2510" s="118"/>
      <c r="AC2510" s="118"/>
      <c r="AD2510" s="118"/>
      <c r="AE2510" s="121"/>
      <c r="AF2510" s="122"/>
      <c r="AG2510" s="123"/>
      <c r="AH2510" s="122"/>
      <c r="AI2510" s="123"/>
      <c r="AJ2510" s="122">
        <v>46069</v>
      </c>
      <c r="AK2510" s="123">
        <v>478800</v>
      </c>
      <c r="AL2510" s="34"/>
      <c r="AM2510" s="39"/>
      <c r="AN251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11" spans="1:40" ht="19.5" customHeight="1" x14ac:dyDescent="0.25">
      <c r="A2511" s="112">
        <f t="shared" si="190"/>
        <v>2026</v>
      </c>
      <c r="B2511" s="112">
        <f t="shared" si="191"/>
        <v>1</v>
      </c>
      <c r="C2511" s="25">
        <v>46048</v>
      </c>
      <c r="D2511" s="114">
        <f t="shared" ca="1" si="188"/>
        <v>46097</v>
      </c>
      <c r="E2511" s="114" t="str">
        <f t="shared" ca="1" si="189"/>
        <v>1-Months</v>
      </c>
      <c r="F2511" s="114" t="str">
        <f>VLOOKUP(O2511,Stock[],5,FALSE)</f>
        <v>BE</v>
      </c>
      <c r="G2511" s="33" t="s">
        <v>2824</v>
      </c>
      <c r="H2511" s="116"/>
      <c r="I2511" s="34" t="s">
        <v>233</v>
      </c>
      <c r="J2511" s="112" t="str">
        <f>VLOOKUP(I2511,Customers[],2,FALSE)</f>
        <v>ဦးဝင်းနိုင်</v>
      </c>
      <c r="K2511" s="112" t="str">
        <f>VLOOKUP(I2511,Customers[],4,FALSE)</f>
        <v>Wandwin</v>
      </c>
      <c r="L2511" s="112" t="str">
        <f>VLOOKUP(Table85[[#This Row],[CustomerID]],Table!H:K,3,0)</f>
        <v>လျှော်ပင်</v>
      </c>
      <c r="M2511" s="112" t="str">
        <f>VLOOKUP(I2511,Customers[],5,FALSE)</f>
        <v>WholeSales/Contract</v>
      </c>
      <c r="N2511" s="117" t="s">
        <v>10</v>
      </c>
      <c r="O2511" s="37" t="s">
        <v>216</v>
      </c>
      <c r="P2511" s="112" t="str">
        <f>VLOOKUP(O2511,Stock[],2,FALSE)</f>
        <v>ဒဂုံအရက်သန့်</v>
      </c>
      <c r="Q2511" s="119">
        <f>VLOOKUP(O2511,Stock[],3,FALSE)</f>
        <v>0.64</v>
      </c>
      <c r="R2511" s="119">
        <f>VLOOKUP(O2511,Stock[],4,FALSE)</f>
        <v>14</v>
      </c>
      <c r="S2511" s="118"/>
      <c r="T2511" s="119">
        <f>(DailySales!$S2511/DailySales!$R2511)+DailySales!$U2511</f>
        <v>20</v>
      </c>
      <c r="U2511" s="118">
        <v>20</v>
      </c>
      <c r="V2511" s="120">
        <f>+DailySales!$T2511*DailySales!$R2511</f>
        <v>280</v>
      </c>
      <c r="W2511" s="120">
        <f>+DailySales!$V2511*DailySales!$Q2511</f>
        <v>179.20000000000002</v>
      </c>
      <c r="X2511" s="120">
        <f>VLOOKUP(O2511,Stock[],6,FALSE)</f>
        <v>1330</v>
      </c>
      <c r="Y2511" s="120">
        <f>+DailySales!$V2511*DailySales!$X2511</f>
        <v>372400</v>
      </c>
      <c r="Z2511" s="118"/>
      <c r="AA2511" s="118"/>
      <c r="AB2511" s="118"/>
      <c r="AC2511" s="118"/>
      <c r="AD2511" s="118"/>
      <c r="AE2511" s="121"/>
      <c r="AF2511" s="122"/>
      <c r="AG2511" s="123"/>
      <c r="AH2511" s="122"/>
      <c r="AI2511" s="123"/>
      <c r="AJ2511" s="122">
        <v>46069</v>
      </c>
      <c r="AK2511" s="123">
        <v>372400</v>
      </c>
      <c r="AL2511" s="34"/>
      <c r="AM2511" s="39"/>
      <c r="AN251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12" spans="1:40" ht="19.5" customHeight="1" x14ac:dyDescent="0.25">
      <c r="A2512" s="112">
        <f t="shared" si="190"/>
        <v>2026</v>
      </c>
      <c r="B2512" s="112">
        <f t="shared" si="191"/>
        <v>1</v>
      </c>
      <c r="C2512" s="25">
        <v>46048</v>
      </c>
      <c r="D2512" s="114">
        <f t="shared" ca="1" si="188"/>
        <v>46097</v>
      </c>
      <c r="E2512" s="114" t="str">
        <f t="shared" ca="1" si="189"/>
        <v>1-Months</v>
      </c>
      <c r="F2512" s="114" t="str">
        <f>VLOOKUP(O2512,Stock[],5,FALSE)</f>
        <v>BE</v>
      </c>
      <c r="G2512" s="33" t="s">
        <v>2824</v>
      </c>
      <c r="H2512" s="116"/>
      <c r="I2512" s="34" t="s">
        <v>233</v>
      </c>
      <c r="J2512" s="112" t="str">
        <f>VLOOKUP(I2512,Customers[],2,FALSE)</f>
        <v>ဦးဝင်းနိုင်</v>
      </c>
      <c r="K2512" s="112" t="str">
        <f>VLOOKUP(I2512,Customers[],4,FALSE)</f>
        <v>Wandwin</v>
      </c>
      <c r="L2512" s="112" t="str">
        <f>VLOOKUP(Table85[[#This Row],[CustomerID]],Table!H:K,3,0)</f>
        <v>လျှော်ပင်</v>
      </c>
      <c r="M2512" s="112" t="str">
        <f>VLOOKUP(I2512,Customers[],5,FALSE)</f>
        <v>WholeSales/Contract</v>
      </c>
      <c r="N2512" s="117" t="s">
        <v>10</v>
      </c>
      <c r="O2512" s="37" t="s">
        <v>210</v>
      </c>
      <c r="P2512" s="112" t="str">
        <f>VLOOKUP(O2512,Stock[],2,FALSE)</f>
        <v>ဇေယျဝတီ Red ပု</v>
      </c>
      <c r="Q2512" s="119">
        <f>VLOOKUP(O2512,Stock[],3,FALSE)</f>
        <v>0.64</v>
      </c>
      <c r="R2512" s="119">
        <f>VLOOKUP(O2512,Stock[],4,FALSE)</f>
        <v>14</v>
      </c>
      <c r="S2512" s="118"/>
      <c r="T2512" s="119">
        <f>(DailySales!$S2512/DailySales!$R2512)+DailySales!$U2512</f>
        <v>15</v>
      </c>
      <c r="U2512" s="118">
        <v>15</v>
      </c>
      <c r="V2512" s="120">
        <f>+DailySales!$T2512*DailySales!$R2512</f>
        <v>210</v>
      </c>
      <c r="W2512" s="120">
        <f>+DailySales!$V2512*DailySales!$Q2512</f>
        <v>134.4</v>
      </c>
      <c r="X2512" s="120">
        <f>VLOOKUP(O2512,Stock[],6,FALSE)</f>
        <v>1600</v>
      </c>
      <c r="Y2512" s="120">
        <f>+DailySales!$V2512*DailySales!$X2512</f>
        <v>336000</v>
      </c>
      <c r="Z2512" s="118"/>
      <c r="AA2512" s="118"/>
      <c r="AB2512" s="118"/>
      <c r="AC2512" s="118"/>
      <c r="AD2512" s="118"/>
      <c r="AE2512" s="121"/>
      <c r="AF2512" s="122"/>
      <c r="AG2512" s="123"/>
      <c r="AH2512" s="122"/>
      <c r="AI2512" s="123"/>
      <c r="AJ2512" s="122">
        <v>46069</v>
      </c>
      <c r="AK2512" s="123">
        <v>336000</v>
      </c>
      <c r="AL2512" s="34"/>
      <c r="AM2512" s="39"/>
      <c r="AN251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13" spans="1:40" ht="19.5" customHeight="1" x14ac:dyDescent="0.25">
      <c r="A2513" s="112">
        <f t="shared" si="190"/>
        <v>2026</v>
      </c>
      <c r="B2513" s="112">
        <f t="shared" si="191"/>
        <v>1</v>
      </c>
      <c r="C2513" s="25">
        <v>46048</v>
      </c>
      <c r="D2513" s="114">
        <f t="shared" ca="1" si="188"/>
        <v>46097</v>
      </c>
      <c r="E2513" s="114" t="str">
        <f t="shared" ca="1" si="189"/>
        <v>1-Months</v>
      </c>
      <c r="F2513" s="114" t="str">
        <f>VLOOKUP(O2513,Stock[],5,FALSE)</f>
        <v>BE</v>
      </c>
      <c r="G2513" s="33" t="s">
        <v>2824</v>
      </c>
      <c r="H2513" s="116"/>
      <c r="I2513" s="34" t="s">
        <v>233</v>
      </c>
      <c r="J2513" s="112" t="str">
        <f>VLOOKUP(I2513,Customers[],2,FALSE)</f>
        <v>ဦးဝင်းနိုင်</v>
      </c>
      <c r="K2513" s="112" t="str">
        <f>VLOOKUP(I2513,Customers[],4,FALSE)</f>
        <v>Wandwin</v>
      </c>
      <c r="L2513" s="112" t="str">
        <f>VLOOKUP(Table85[[#This Row],[CustomerID]],Table!H:K,3,0)</f>
        <v>လျှော်ပင်</v>
      </c>
      <c r="M2513" s="112" t="str">
        <f>VLOOKUP(I2513,Customers[],5,FALSE)</f>
        <v>WholeSales/Contract</v>
      </c>
      <c r="N2513" s="117" t="s">
        <v>10</v>
      </c>
      <c r="O2513" s="37" t="s">
        <v>2120</v>
      </c>
      <c r="P2513" s="112" t="str">
        <f>VLOOKUP(O2513,Stock[],2,FALSE)</f>
        <v>ဇေ အရက်သန့်</v>
      </c>
      <c r="Q2513" s="119">
        <f>VLOOKUP(O2513,Stock[],3,FALSE)</f>
        <v>0.64</v>
      </c>
      <c r="R2513" s="119">
        <f>VLOOKUP(O2513,Stock[],4,FALSE)</f>
        <v>14</v>
      </c>
      <c r="S2513" s="118"/>
      <c r="T2513" s="119">
        <f>(DailySales!$S2513/DailySales!$R2513)+DailySales!$U2513</f>
        <v>15</v>
      </c>
      <c r="U2513" s="118">
        <v>15</v>
      </c>
      <c r="V2513" s="120">
        <f>+DailySales!$T2513*DailySales!$R2513</f>
        <v>210</v>
      </c>
      <c r="W2513" s="120">
        <f>+DailySales!$V2513*DailySales!$Q2513</f>
        <v>134.4</v>
      </c>
      <c r="X2513" s="120">
        <f>VLOOKUP(O2513,Stock[],6,FALSE)</f>
        <v>1380</v>
      </c>
      <c r="Y2513" s="120">
        <f>+DailySales!$V2513*DailySales!$X2513</f>
        <v>289800</v>
      </c>
      <c r="Z2513" s="118"/>
      <c r="AA2513" s="118"/>
      <c r="AB2513" s="118"/>
      <c r="AC2513" s="118"/>
      <c r="AD2513" s="118"/>
      <c r="AE2513" s="121"/>
      <c r="AF2513" s="122"/>
      <c r="AG2513" s="123"/>
      <c r="AH2513" s="122"/>
      <c r="AI2513" s="123"/>
      <c r="AJ2513" s="122">
        <v>46069</v>
      </c>
      <c r="AK2513" s="123">
        <v>289800</v>
      </c>
      <c r="AL2513" s="34"/>
      <c r="AM2513" s="39"/>
      <c r="AN251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14" spans="1:40" ht="19.5" customHeight="1" x14ac:dyDescent="0.25">
      <c r="A2514" s="112">
        <f t="shared" si="190"/>
        <v>2026</v>
      </c>
      <c r="B2514" s="112">
        <f t="shared" si="191"/>
        <v>1</v>
      </c>
      <c r="C2514" s="25">
        <v>46048</v>
      </c>
      <c r="D2514" s="114">
        <f t="shared" ca="1" si="188"/>
        <v>46097</v>
      </c>
      <c r="E2514" s="114" t="str">
        <f t="shared" ca="1" si="189"/>
        <v>1-Months</v>
      </c>
      <c r="F2514" s="114" t="str">
        <f>VLOOKUP(O2514,Stock[],5,FALSE)</f>
        <v>BE</v>
      </c>
      <c r="G2514" s="33" t="s">
        <v>2824</v>
      </c>
      <c r="H2514" s="116"/>
      <c r="I2514" s="34" t="s">
        <v>233</v>
      </c>
      <c r="J2514" s="112" t="str">
        <f>VLOOKUP(I2514,Customers[],2,FALSE)</f>
        <v>ဦးဝင်းနိုင်</v>
      </c>
      <c r="K2514" s="112" t="str">
        <f>VLOOKUP(I2514,Customers[],4,FALSE)</f>
        <v>Wandwin</v>
      </c>
      <c r="L2514" s="112" t="str">
        <f>VLOOKUP(Table85[[#This Row],[CustomerID]],Table!H:K,3,0)</f>
        <v>လျှော်ပင်</v>
      </c>
      <c r="M2514" s="112" t="str">
        <f>VLOOKUP(I2514,Customers[],5,FALSE)</f>
        <v>WholeSales/Contract</v>
      </c>
      <c r="N2514" s="117" t="s">
        <v>10</v>
      </c>
      <c r="O2514" s="37" t="s">
        <v>214</v>
      </c>
      <c r="P2514" s="112" t="str">
        <f>VLOOKUP(O2514,Stock[],2,FALSE)</f>
        <v>ကောင်းကြည်</v>
      </c>
      <c r="Q2514" s="119">
        <f>VLOOKUP(O2514,Stock[],3,FALSE)</f>
        <v>0.64</v>
      </c>
      <c r="R2514" s="119">
        <f>VLOOKUP(O2514,Stock[],4,FALSE)</f>
        <v>14</v>
      </c>
      <c r="S2514" s="118"/>
      <c r="T2514" s="119">
        <f>(DailySales!$S2514/DailySales!$R2514)+DailySales!$U2514</f>
        <v>15</v>
      </c>
      <c r="U2514" s="118">
        <v>15</v>
      </c>
      <c r="V2514" s="120">
        <f>+DailySales!$T2514*DailySales!$R2514</f>
        <v>210</v>
      </c>
      <c r="W2514" s="120">
        <f>+DailySales!$V2514*DailySales!$Q2514</f>
        <v>134.4</v>
      </c>
      <c r="X2514" s="120">
        <f>VLOOKUP(O2514,Stock[],6,FALSE)</f>
        <v>1330</v>
      </c>
      <c r="Y2514" s="120">
        <f>+DailySales!$V2514*DailySales!$X2514</f>
        <v>279300</v>
      </c>
      <c r="Z2514" s="118"/>
      <c r="AA2514" s="118"/>
      <c r="AB2514" s="118"/>
      <c r="AC2514" s="118"/>
      <c r="AD2514" s="118"/>
      <c r="AE2514" s="121"/>
      <c r="AF2514" s="122"/>
      <c r="AG2514" s="123"/>
      <c r="AH2514" s="122"/>
      <c r="AI2514" s="123"/>
      <c r="AJ2514" s="122">
        <v>46069</v>
      </c>
      <c r="AK2514" s="123">
        <v>279300</v>
      </c>
      <c r="AL2514" s="34"/>
      <c r="AM2514" s="39"/>
      <c r="AN251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15" spans="1:40" ht="19.5" customHeight="1" x14ac:dyDescent="0.25">
      <c r="A2515" s="112">
        <f t="shared" si="190"/>
        <v>2026</v>
      </c>
      <c r="B2515" s="112">
        <f t="shared" si="191"/>
        <v>1</v>
      </c>
      <c r="C2515" s="25">
        <v>46048</v>
      </c>
      <c r="D2515" s="114">
        <f t="shared" ca="1" si="188"/>
        <v>46097</v>
      </c>
      <c r="E2515" s="114" t="str">
        <f t="shared" ca="1" si="189"/>
        <v>1-Months</v>
      </c>
      <c r="F2515" s="114" t="str">
        <f>VLOOKUP(O2515,Stock[],5,FALSE)</f>
        <v>BE</v>
      </c>
      <c r="G2515" s="33" t="s">
        <v>2824</v>
      </c>
      <c r="H2515" s="116"/>
      <c r="I2515" s="34" t="s">
        <v>233</v>
      </c>
      <c r="J2515" s="112" t="str">
        <f>VLOOKUP(I2515,Customers[],2,FALSE)</f>
        <v>ဦးဝင်းနိုင်</v>
      </c>
      <c r="K2515" s="112" t="str">
        <f>VLOOKUP(I2515,Customers[],4,FALSE)</f>
        <v>Wandwin</v>
      </c>
      <c r="L2515" s="112" t="str">
        <f>VLOOKUP(Table85[[#This Row],[CustomerID]],Table!H:K,3,0)</f>
        <v>လျှော်ပင်</v>
      </c>
      <c r="M2515" s="112" t="str">
        <f>VLOOKUP(I2515,Customers[],5,FALSE)</f>
        <v>WholeSales/Contract</v>
      </c>
      <c r="N2515" s="117" t="s">
        <v>10</v>
      </c>
      <c r="O2515" s="37" t="s">
        <v>206</v>
      </c>
      <c r="P2515" s="112" t="str">
        <f>VLOOKUP(O2515,Stock[],2,FALSE)</f>
        <v>ကောင်းကြည် ကော် 25%(.6 Ltr)</v>
      </c>
      <c r="Q2515" s="119">
        <f>VLOOKUP(O2515,Stock[],3,FALSE)</f>
        <v>0.6</v>
      </c>
      <c r="R2515" s="119">
        <f>VLOOKUP(O2515,Stock[],4,FALSE)</f>
        <v>12</v>
      </c>
      <c r="S2515" s="118"/>
      <c r="T2515" s="119">
        <f>(DailySales!$S2515/DailySales!$R2515)+DailySales!$U2515</f>
        <v>2</v>
      </c>
      <c r="U2515" s="118">
        <v>2</v>
      </c>
      <c r="V2515" s="120">
        <f>+DailySales!$T2515*DailySales!$R2515</f>
        <v>24</v>
      </c>
      <c r="W2515" s="120">
        <f>+DailySales!$V2515*DailySales!$Q2515</f>
        <v>14.399999999999999</v>
      </c>
      <c r="X2515" s="120">
        <f>VLOOKUP(O2515,Stock[],6,FALSE)</f>
        <v>1090</v>
      </c>
      <c r="Y2515" s="120">
        <f>+DailySales!$V2515*DailySales!$X2515</f>
        <v>26160</v>
      </c>
      <c r="Z2515" s="118"/>
      <c r="AA2515" s="118"/>
      <c r="AB2515" s="118"/>
      <c r="AC2515" s="118"/>
      <c r="AD2515" s="118"/>
      <c r="AE2515" s="121"/>
      <c r="AF2515" s="122"/>
      <c r="AG2515" s="123"/>
      <c r="AH2515" s="122"/>
      <c r="AI2515" s="123"/>
      <c r="AJ2515" s="122">
        <v>46069</v>
      </c>
      <c r="AK2515" s="123">
        <v>26160</v>
      </c>
      <c r="AL2515" s="34"/>
      <c r="AM2515" s="39"/>
      <c r="AN251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16" spans="1:40" ht="19.5" customHeight="1" x14ac:dyDescent="0.25">
      <c r="A2516" s="112">
        <f t="shared" si="190"/>
        <v>2026</v>
      </c>
      <c r="B2516" s="112">
        <f t="shared" si="191"/>
        <v>1</v>
      </c>
      <c r="C2516" s="25">
        <v>46048</v>
      </c>
      <c r="D2516" s="114">
        <f t="shared" ca="1" si="188"/>
        <v>46097</v>
      </c>
      <c r="E2516" s="114" t="str">
        <f t="shared" ca="1" si="189"/>
        <v>1-Months</v>
      </c>
      <c r="F2516" s="114" t="str">
        <f>VLOOKUP(O2516,Stock[],5,FALSE)</f>
        <v>BE</v>
      </c>
      <c r="G2516" s="33" t="s">
        <v>2824</v>
      </c>
      <c r="H2516" s="116"/>
      <c r="I2516" s="34" t="s">
        <v>233</v>
      </c>
      <c r="J2516" s="112" t="str">
        <f>VLOOKUP(I2516,Customers[],2,FALSE)</f>
        <v>ဦးဝင်းနိုင်</v>
      </c>
      <c r="K2516" s="112" t="str">
        <f>VLOOKUP(I2516,Customers[],4,FALSE)</f>
        <v>Wandwin</v>
      </c>
      <c r="L2516" s="112" t="str">
        <f>VLOOKUP(Table85[[#This Row],[CustomerID]],Table!H:K,3,0)</f>
        <v>လျှော်ပင်</v>
      </c>
      <c r="M2516" s="112" t="str">
        <f>VLOOKUP(I2516,Customers[],5,FALSE)</f>
        <v>WholeSales/Contract</v>
      </c>
      <c r="N2516" s="117" t="s">
        <v>10</v>
      </c>
      <c r="O2516" s="37" t="s">
        <v>205</v>
      </c>
      <c r="P2516" s="112" t="str">
        <f>VLOOKUP(O2516,Stock[],2,FALSE)</f>
        <v>ကောင်းကြည် ကော် 25%  (1Ltr )</v>
      </c>
      <c r="Q2516" s="119">
        <f>VLOOKUP(O2516,Stock[],3,FALSE)</f>
        <v>1</v>
      </c>
      <c r="R2516" s="119">
        <f>VLOOKUP(O2516,Stock[],4,FALSE)</f>
        <v>12</v>
      </c>
      <c r="S2516" s="118"/>
      <c r="T2516" s="119">
        <f>(DailySales!$S2516/DailySales!$R2516)+DailySales!$U2516</f>
        <v>30</v>
      </c>
      <c r="U2516" s="118">
        <v>30</v>
      </c>
      <c r="V2516" s="120">
        <f>+DailySales!$T2516*DailySales!$R2516</f>
        <v>360</v>
      </c>
      <c r="W2516" s="120">
        <f>+DailySales!$V2516*DailySales!$Q2516</f>
        <v>360</v>
      </c>
      <c r="X2516" s="120">
        <f>VLOOKUP(O2516,Stock[],6,FALSE)</f>
        <v>1530</v>
      </c>
      <c r="Y2516" s="120">
        <f>+DailySales!$V2516*DailySales!$X2516</f>
        <v>550800</v>
      </c>
      <c r="Z2516" s="118"/>
      <c r="AA2516" s="118"/>
      <c r="AB2516" s="118"/>
      <c r="AC2516" s="118"/>
      <c r="AD2516" s="118"/>
      <c r="AE2516" s="121"/>
      <c r="AF2516" s="122"/>
      <c r="AG2516" s="123"/>
      <c r="AH2516" s="122"/>
      <c r="AI2516" s="123"/>
      <c r="AJ2516" s="122">
        <v>46069</v>
      </c>
      <c r="AK2516" s="123">
        <v>550800</v>
      </c>
      <c r="AL2516" s="34"/>
      <c r="AM2516" s="39"/>
      <c r="AN251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17" spans="1:40" ht="19.5" customHeight="1" x14ac:dyDescent="0.25">
      <c r="A2517" s="112">
        <f t="shared" si="190"/>
        <v>2026</v>
      </c>
      <c r="B2517" s="112">
        <f t="shared" si="191"/>
        <v>1</v>
      </c>
      <c r="C2517" s="25">
        <v>46048</v>
      </c>
      <c r="D2517" s="114">
        <f t="shared" ca="1" si="188"/>
        <v>46097</v>
      </c>
      <c r="E2517" s="114" t="str">
        <f t="shared" ca="1" si="189"/>
        <v>1-Months</v>
      </c>
      <c r="F2517" s="114" t="str">
        <f>VLOOKUP(O2517,Stock[],5,FALSE)</f>
        <v>BE</v>
      </c>
      <c r="G2517" s="33" t="s">
        <v>2825</v>
      </c>
      <c r="H2517" s="116"/>
      <c r="I2517" s="34" t="s">
        <v>201</v>
      </c>
      <c r="J2517" s="112" t="str">
        <f>VLOOKUP(I2517,Customers[],2,FALSE)</f>
        <v>ဦးအောင်မိုး(ကောင်းသန့်)</v>
      </c>
      <c r="K2517" s="112" t="str">
        <f>VLOOKUP(I2517,Customers[],4,FALSE)</f>
        <v>Meiktila</v>
      </c>
      <c r="L2517" s="112" t="str">
        <f>VLOOKUP(Table85[[#This Row],[CustomerID]],Table!H:K,3,0)</f>
        <v>မိတ္ထီလာ</v>
      </c>
      <c r="M2517" s="112" t="str">
        <f>VLOOKUP(I2517,Customers[],5,FALSE)</f>
        <v>WholeSales/Contract</v>
      </c>
      <c r="N2517" s="117" t="s">
        <v>10</v>
      </c>
      <c r="O2517" s="37" t="s">
        <v>220</v>
      </c>
      <c r="P2517" s="112" t="str">
        <f>VLOOKUP(O2517,Stock[],2,FALSE)</f>
        <v>မြန်မာရှောက်ပျား</v>
      </c>
      <c r="Q2517" s="119">
        <f>VLOOKUP(O2517,Stock[],3,FALSE)</f>
        <v>0.64</v>
      </c>
      <c r="R2517" s="119">
        <f>VLOOKUP(O2517,Stock[],4,FALSE)</f>
        <v>14</v>
      </c>
      <c r="S2517" s="118"/>
      <c r="T2517" s="119">
        <f>(DailySales!$S2517/DailySales!$R2517)+DailySales!$U2517</f>
        <v>50</v>
      </c>
      <c r="U2517" s="118">
        <v>50</v>
      </c>
      <c r="V2517" s="120">
        <f>+DailySales!$T2517*DailySales!$R2517</f>
        <v>700</v>
      </c>
      <c r="W2517" s="120">
        <f>+DailySales!$V2517*DailySales!$Q2517</f>
        <v>448</v>
      </c>
      <c r="X2517" s="120">
        <f>VLOOKUP(O2517,Stock[],6,FALSE)</f>
        <v>1370</v>
      </c>
      <c r="Y2517" s="120">
        <f>+DailySales!$V2517*DailySales!$X2517</f>
        <v>959000</v>
      </c>
      <c r="Z2517" s="118"/>
      <c r="AA2517" s="118"/>
      <c r="AB2517" s="118"/>
      <c r="AC2517" s="118"/>
      <c r="AD2517" s="118"/>
      <c r="AE2517" s="121"/>
      <c r="AF2517" s="122"/>
      <c r="AG2517" s="123"/>
      <c r="AH2517" s="122"/>
      <c r="AI2517" s="123"/>
      <c r="AJ2517" s="122"/>
      <c r="AK2517" s="123"/>
      <c r="AL2517" s="38">
        <v>46049</v>
      </c>
      <c r="AM2517" s="39">
        <v>959000</v>
      </c>
      <c r="AN251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18" spans="1:40" ht="19.5" customHeight="1" x14ac:dyDescent="0.25">
      <c r="A2518" s="112">
        <f t="shared" si="190"/>
        <v>2026</v>
      </c>
      <c r="B2518" s="112">
        <f t="shared" si="191"/>
        <v>1</v>
      </c>
      <c r="C2518" s="25">
        <v>46048</v>
      </c>
      <c r="D2518" s="114">
        <f t="shared" ca="1" si="188"/>
        <v>46097</v>
      </c>
      <c r="E2518" s="114" t="str">
        <f t="shared" ca="1" si="189"/>
        <v>1-Months</v>
      </c>
      <c r="F2518" s="114" t="str">
        <f>VLOOKUP(O2518,Stock[],5,FALSE)</f>
        <v>BE</v>
      </c>
      <c r="G2518" s="33" t="s">
        <v>2825</v>
      </c>
      <c r="H2518" s="116"/>
      <c r="I2518" s="34" t="s">
        <v>201</v>
      </c>
      <c r="J2518" s="112" t="str">
        <f>VLOOKUP(I2518,Customers[],2,FALSE)</f>
        <v>ဦးအောင်မိုး(ကောင်းသန့်)</v>
      </c>
      <c r="K2518" s="112" t="str">
        <f>VLOOKUP(I2518,Customers[],4,FALSE)</f>
        <v>Meiktila</v>
      </c>
      <c r="L2518" s="112" t="str">
        <f>VLOOKUP(Table85[[#This Row],[CustomerID]],Table!H:K,3,0)</f>
        <v>မိတ္ထီလာ</v>
      </c>
      <c r="M2518" s="112" t="str">
        <f>VLOOKUP(I2518,Customers[],5,FALSE)</f>
        <v>WholeSales/Contract</v>
      </c>
      <c r="N2518" s="117" t="s">
        <v>10</v>
      </c>
      <c r="O2518" s="37" t="s">
        <v>217</v>
      </c>
      <c r="P2518" s="112" t="str">
        <f>VLOOKUP(O2518,Stock[],2,FALSE)</f>
        <v>လိမ္မော်ဖြူ</v>
      </c>
      <c r="Q2518" s="119">
        <f>VLOOKUP(O2518,Stock[],3,FALSE)</f>
        <v>0.64</v>
      </c>
      <c r="R2518" s="119">
        <f>VLOOKUP(O2518,Stock[],4,FALSE)</f>
        <v>24</v>
      </c>
      <c r="S2518" s="118"/>
      <c r="T2518" s="119">
        <f>(DailySales!$S2518/DailySales!$R2518)+DailySales!$U2518</f>
        <v>20</v>
      </c>
      <c r="U2518" s="118">
        <v>20</v>
      </c>
      <c r="V2518" s="120">
        <f>+DailySales!$T2518*DailySales!$R2518</f>
        <v>480</v>
      </c>
      <c r="W2518" s="120">
        <f>+DailySales!$V2518*DailySales!$Q2518</f>
        <v>307.2</v>
      </c>
      <c r="X2518" s="120">
        <f>VLOOKUP(O2518,Stock[],6,FALSE)</f>
        <v>1330</v>
      </c>
      <c r="Y2518" s="120">
        <f>+DailySales!$V2518*DailySales!$X2518</f>
        <v>638400</v>
      </c>
      <c r="Z2518" s="118"/>
      <c r="AA2518" s="118"/>
      <c r="AB2518" s="118"/>
      <c r="AC2518" s="118"/>
      <c r="AD2518" s="118"/>
      <c r="AE2518" s="121"/>
      <c r="AF2518" s="122"/>
      <c r="AG2518" s="123"/>
      <c r="AH2518" s="122"/>
      <c r="AI2518" s="123"/>
      <c r="AJ2518" s="122"/>
      <c r="AK2518" s="123"/>
      <c r="AL2518" s="38">
        <v>46049</v>
      </c>
      <c r="AM2518" s="39">
        <v>638400</v>
      </c>
      <c r="AN251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19" spans="1:40" ht="19.5" customHeight="1" x14ac:dyDescent="0.25">
      <c r="A2519" s="112">
        <f t="shared" si="190"/>
        <v>2026</v>
      </c>
      <c r="B2519" s="112">
        <f t="shared" si="191"/>
        <v>1</v>
      </c>
      <c r="C2519" s="25">
        <v>46048</v>
      </c>
      <c r="D2519" s="114">
        <f t="shared" ca="1" si="188"/>
        <v>46097</v>
      </c>
      <c r="E2519" s="114" t="str">
        <f t="shared" ca="1" si="189"/>
        <v>1-Months</v>
      </c>
      <c r="F2519" s="114" t="str">
        <f>VLOOKUP(O2519,Stock[],5,FALSE)</f>
        <v>BE</v>
      </c>
      <c r="G2519" s="33" t="s">
        <v>2825</v>
      </c>
      <c r="H2519" s="116"/>
      <c r="I2519" s="34" t="s">
        <v>201</v>
      </c>
      <c r="J2519" s="112" t="str">
        <f>VLOOKUP(I2519,Customers[],2,FALSE)</f>
        <v>ဦးအောင်မိုး(ကောင်းသန့်)</v>
      </c>
      <c r="K2519" s="112" t="str">
        <f>VLOOKUP(I2519,Customers[],4,FALSE)</f>
        <v>Meiktila</v>
      </c>
      <c r="L2519" s="112" t="str">
        <f>VLOOKUP(Table85[[#This Row],[CustomerID]],Table!H:K,3,0)</f>
        <v>မိတ္ထီလာ</v>
      </c>
      <c r="M2519" s="112" t="str">
        <f>VLOOKUP(I2519,Customers[],5,FALSE)</f>
        <v>WholeSales/Contract</v>
      </c>
      <c r="N2519" s="117" t="s">
        <v>10</v>
      </c>
      <c r="O2519" s="37" t="s">
        <v>216</v>
      </c>
      <c r="P2519" s="112" t="str">
        <f>VLOOKUP(O2519,Stock[],2,FALSE)</f>
        <v>ဒဂုံအရက်သန့်</v>
      </c>
      <c r="Q2519" s="119">
        <f>VLOOKUP(O2519,Stock[],3,FALSE)</f>
        <v>0.64</v>
      </c>
      <c r="R2519" s="119">
        <f>VLOOKUP(O2519,Stock[],4,FALSE)</f>
        <v>14</v>
      </c>
      <c r="S2519" s="118"/>
      <c r="T2519" s="119">
        <f>(DailySales!$S2519/DailySales!$R2519)+DailySales!$U2519</f>
        <v>40</v>
      </c>
      <c r="U2519" s="118">
        <v>40</v>
      </c>
      <c r="V2519" s="120">
        <f>+DailySales!$T2519*DailySales!$R2519</f>
        <v>560</v>
      </c>
      <c r="W2519" s="120">
        <f>+DailySales!$V2519*DailySales!$Q2519</f>
        <v>358.40000000000003</v>
      </c>
      <c r="X2519" s="120">
        <f>VLOOKUP(O2519,Stock[],6,FALSE)</f>
        <v>1330</v>
      </c>
      <c r="Y2519" s="120">
        <f>+DailySales!$V2519*DailySales!$X2519</f>
        <v>744800</v>
      </c>
      <c r="Z2519" s="118"/>
      <c r="AA2519" s="118"/>
      <c r="AB2519" s="118"/>
      <c r="AC2519" s="118"/>
      <c r="AD2519" s="118"/>
      <c r="AE2519" s="121"/>
      <c r="AF2519" s="122"/>
      <c r="AG2519" s="123"/>
      <c r="AH2519" s="122"/>
      <c r="AI2519" s="123"/>
      <c r="AJ2519" s="122"/>
      <c r="AK2519" s="123"/>
      <c r="AL2519" s="38">
        <v>46049</v>
      </c>
      <c r="AM2519" s="39">
        <v>744800</v>
      </c>
      <c r="AN251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20" spans="1:40" ht="19.5" customHeight="1" x14ac:dyDescent="0.25">
      <c r="A2520" s="112">
        <f t="shared" si="190"/>
        <v>2026</v>
      </c>
      <c r="B2520" s="112">
        <f t="shared" si="191"/>
        <v>1</v>
      </c>
      <c r="C2520" s="25">
        <v>46048</v>
      </c>
      <c r="D2520" s="114">
        <f t="shared" ca="1" si="188"/>
        <v>46097</v>
      </c>
      <c r="E2520" s="114" t="str">
        <f t="shared" ca="1" si="189"/>
        <v>1-Months</v>
      </c>
      <c r="F2520" s="114" t="str">
        <f>VLOOKUP(O2520,Stock[],5,FALSE)</f>
        <v>BE</v>
      </c>
      <c r="G2520" s="33" t="s">
        <v>2825</v>
      </c>
      <c r="H2520" s="116"/>
      <c r="I2520" s="34" t="s">
        <v>201</v>
      </c>
      <c r="J2520" s="112" t="str">
        <f>VLOOKUP(I2520,Customers[],2,FALSE)</f>
        <v>ဦးအောင်မိုး(ကောင်းသန့်)</v>
      </c>
      <c r="K2520" s="112" t="str">
        <f>VLOOKUP(I2520,Customers[],4,FALSE)</f>
        <v>Meiktila</v>
      </c>
      <c r="L2520" s="112" t="str">
        <f>VLOOKUP(Table85[[#This Row],[CustomerID]],Table!H:K,3,0)</f>
        <v>မိတ္ထီလာ</v>
      </c>
      <c r="M2520" s="112" t="str">
        <f>VLOOKUP(I2520,Customers[],5,FALSE)</f>
        <v>WholeSales/Contract</v>
      </c>
      <c r="N2520" s="117" t="s">
        <v>10</v>
      </c>
      <c r="O2520" s="37" t="s">
        <v>2120</v>
      </c>
      <c r="P2520" s="112" t="str">
        <f>VLOOKUP(O2520,Stock[],2,FALSE)</f>
        <v>ဇေ အရက်သန့်</v>
      </c>
      <c r="Q2520" s="119">
        <f>VLOOKUP(O2520,Stock[],3,FALSE)</f>
        <v>0.64</v>
      </c>
      <c r="R2520" s="119">
        <f>VLOOKUP(O2520,Stock[],4,FALSE)</f>
        <v>14</v>
      </c>
      <c r="S2520" s="118"/>
      <c r="T2520" s="119">
        <f>(DailySales!$S2520/DailySales!$R2520)+DailySales!$U2520</f>
        <v>35</v>
      </c>
      <c r="U2520" s="118">
        <v>35</v>
      </c>
      <c r="V2520" s="120">
        <f>+DailySales!$T2520*DailySales!$R2520</f>
        <v>490</v>
      </c>
      <c r="W2520" s="120">
        <f>+DailySales!$V2520*DailySales!$Q2520</f>
        <v>313.60000000000002</v>
      </c>
      <c r="X2520" s="120">
        <f>VLOOKUP(O2520,Stock[],6,FALSE)</f>
        <v>1380</v>
      </c>
      <c r="Y2520" s="120">
        <f>+DailySales!$V2520*DailySales!$X2520</f>
        <v>676200</v>
      </c>
      <c r="Z2520" s="118"/>
      <c r="AA2520" s="118"/>
      <c r="AB2520" s="118"/>
      <c r="AC2520" s="118"/>
      <c r="AD2520" s="118"/>
      <c r="AE2520" s="121"/>
      <c r="AF2520" s="122"/>
      <c r="AG2520" s="123"/>
      <c r="AH2520" s="122"/>
      <c r="AI2520" s="123"/>
      <c r="AJ2520" s="122"/>
      <c r="AK2520" s="123"/>
      <c r="AL2520" s="38">
        <v>46049</v>
      </c>
      <c r="AM2520" s="39">
        <v>676200</v>
      </c>
      <c r="AN252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21" spans="1:40" ht="19.5" customHeight="1" x14ac:dyDescent="0.25">
      <c r="A2521" s="112">
        <f t="shared" si="190"/>
        <v>2026</v>
      </c>
      <c r="B2521" s="112">
        <f t="shared" si="191"/>
        <v>1</v>
      </c>
      <c r="C2521" s="25">
        <v>46048</v>
      </c>
      <c r="D2521" s="114">
        <f t="shared" ca="1" si="188"/>
        <v>46097</v>
      </c>
      <c r="E2521" s="114" t="str">
        <f t="shared" ca="1" si="189"/>
        <v>1-Months</v>
      </c>
      <c r="F2521" s="114" t="str">
        <f>VLOOKUP(O2521,Stock[],5,FALSE)</f>
        <v>BE</v>
      </c>
      <c r="G2521" s="33" t="s">
        <v>2825</v>
      </c>
      <c r="H2521" s="116"/>
      <c r="I2521" s="34" t="s">
        <v>201</v>
      </c>
      <c r="J2521" s="112" t="str">
        <f>VLOOKUP(I2521,Customers[],2,FALSE)</f>
        <v>ဦးအောင်မိုး(ကောင်းသန့်)</v>
      </c>
      <c r="K2521" s="112" t="str">
        <f>VLOOKUP(I2521,Customers[],4,FALSE)</f>
        <v>Meiktila</v>
      </c>
      <c r="L2521" s="112" t="str">
        <f>VLOOKUP(Table85[[#This Row],[CustomerID]],Table!H:K,3,0)</f>
        <v>မိတ္ထီလာ</v>
      </c>
      <c r="M2521" s="112" t="str">
        <f>VLOOKUP(I2521,Customers[],5,FALSE)</f>
        <v>WholeSales/Contract</v>
      </c>
      <c r="N2521" s="117" t="s">
        <v>10</v>
      </c>
      <c r="O2521" s="37" t="s">
        <v>214</v>
      </c>
      <c r="P2521" s="112" t="str">
        <f>VLOOKUP(O2521,Stock[],2,FALSE)</f>
        <v>ကောင်းကြည်</v>
      </c>
      <c r="Q2521" s="119">
        <f>VLOOKUP(O2521,Stock[],3,FALSE)</f>
        <v>0.64</v>
      </c>
      <c r="R2521" s="119">
        <f>VLOOKUP(O2521,Stock[],4,FALSE)</f>
        <v>14</v>
      </c>
      <c r="S2521" s="118"/>
      <c r="T2521" s="119">
        <f>(DailySales!$S2521/DailySales!$R2521)+DailySales!$U2521</f>
        <v>20</v>
      </c>
      <c r="U2521" s="118">
        <v>20</v>
      </c>
      <c r="V2521" s="120">
        <f>+DailySales!$T2521*DailySales!$R2521</f>
        <v>280</v>
      </c>
      <c r="W2521" s="120">
        <f>+DailySales!$V2521*DailySales!$Q2521</f>
        <v>179.20000000000002</v>
      </c>
      <c r="X2521" s="120">
        <f>VLOOKUP(O2521,Stock[],6,FALSE)</f>
        <v>1330</v>
      </c>
      <c r="Y2521" s="120">
        <f>+DailySales!$V2521*DailySales!$X2521</f>
        <v>372400</v>
      </c>
      <c r="Z2521" s="118"/>
      <c r="AA2521" s="118"/>
      <c r="AB2521" s="118"/>
      <c r="AC2521" s="118"/>
      <c r="AD2521" s="118"/>
      <c r="AE2521" s="121"/>
      <c r="AF2521" s="122"/>
      <c r="AG2521" s="123"/>
      <c r="AH2521" s="122"/>
      <c r="AI2521" s="123"/>
      <c r="AJ2521" s="122"/>
      <c r="AK2521" s="123"/>
      <c r="AL2521" s="38">
        <v>46049</v>
      </c>
      <c r="AM2521" s="39">
        <v>372400</v>
      </c>
      <c r="AN252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22" spans="1:40" ht="19.5" customHeight="1" x14ac:dyDescent="0.25">
      <c r="A2522" s="112">
        <f t="shared" si="190"/>
        <v>2026</v>
      </c>
      <c r="B2522" s="112">
        <f t="shared" si="191"/>
        <v>1</v>
      </c>
      <c r="C2522" s="25">
        <v>46048</v>
      </c>
      <c r="D2522" s="114">
        <f t="shared" ca="1" si="188"/>
        <v>46097</v>
      </c>
      <c r="E2522" s="114" t="str">
        <f t="shared" ca="1" si="189"/>
        <v>1-Months</v>
      </c>
      <c r="F2522" s="114" t="str">
        <f>VLOOKUP(O2522,Stock[],5,FALSE)</f>
        <v>BE</v>
      </c>
      <c r="G2522" s="33" t="s">
        <v>2825</v>
      </c>
      <c r="H2522" s="116"/>
      <c r="I2522" s="34" t="s">
        <v>201</v>
      </c>
      <c r="J2522" s="112" t="str">
        <f>VLOOKUP(I2522,Customers[],2,FALSE)</f>
        <v>ဦးအောင်မိုး(ကောင်းသန့်)</v>
      </c>
      <c r="K2522" s="112" t="str">
        <f>VLOOKUP(I2522,Customers[],4,FALSE)</f>
        <v>Meiktila</v>
      </c>
      <c r="L2522" s="112" t="str">
        <f>VLOOKUP(Table85[[#This Row],[CustomerID]],Table!H:K,3,0)</f>
        <v>မိတ္ထီလာ</v>
      </c>
      <c r="M2522" s="112" t="str">
        <f>VLOOKUP(I2522,Customers[],5,FALSE)</f>
        <v>WholeSales/Contract</v>
      </c>
      <c r="N2522" s="117" t="s">
        <v>10</v>
      </c>
      <c r="O2522" s="37" t="s">
        <v>2465</v>
      </c>
      <c r="P2522" s="112" t="str">
        <f>VLOOKUP(O2522,Stock[],2,FALSE)</f>
        <v>မိုးနဲကွန်ကီး</v>
      </c>
      <c r="Q2522" s="119">
        <f>VLOOKUP(O2522,Stock[],3,FALSE)</f>
        <v>0.64</v>
      </c>
      <c r="R2522" s="119">
        <f>VLOOKUP(O2522,Stock[],4,FALSE)</f>
        <v>14</v>
      </c>
      <c r="S2522" s="118"/>
      <c r="T2522" s="119">
        <f>(DailySales!$S2522/DailySales!$R2522)+DailySales!$U2522</f>
        <v>15</v>
      </c>
      <c r="U2522" s="118">
        <v>15</v>
      </c>
      <c r="V2522" s="120">
        <f>+DailySales!$T2522*DailySales!$R2522</f>
        <v>210</v>
      </c>
      <c r="W2522" s="120">
        <f>+DailySales!$V2522*DailySales!$Q2522</f>
        <v>134.4</v>
      </c>
      <c r="X2522" s="120">
        <f>VLOOKUP(O2522,Stock[],6,FALSE)</f>
        <v>1700</v>
      </c>
      <c r="Y2522" s="120">
        <f>+DailySales!$V2522*DailySales!$X2522</f>
        <v>357000</v>
      </c>
      <c r="Z2522" s="118"/>
      <c r="AA2522" s="118"/>
      <c r="AB2522" s="118"/>
      <c r="AC2522" s="118"/>
      <c r="AD2522" s="118"/>
      <c r="AE2522" s="121"/>
      <c r="AF2522" s="122"/>
      <c r="AG2522" s="123"/>
      <c r="AH2522" s="122">
        <v>46050</v>
      </c>
      <c r="AI2522" s="123">
        <v>17570</v>
      </c>
      <c r="AJ2522" s="122"/>
      <c r="AK2522" s="123"/>
      <c r="AL2522" s="38">
        <v>46049</v>
      </c>
      <c r="AM2522" s="39">
        <v>339430</v>
      </c>
      <c r="AN252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23" spans="1:40" ht="19.5" customHeight="1" x14ac:dyDescent="0.25">
      <c r="A2523" s="112">
        <f t="shared" si="190"/>
        <v>2026</v>
      </c>
      <c r="B2523" s="112">
        <f t="shared" si="191"/>
        <v>1</v>
      </c>
      <c r="C2523" s="25">
        <v>46048</v>
      </c>
      <c r="D2523" s="114">
        <f t="shared" ca="1" si="188"/>
        <v>46097</v>
      </c>
      <c r="E2523" s="114" t="str">
        <f t="shared" ca="1" si="189"/>
        <v>1-Months</v>
      </c>
      <c r="F2523" s="114" t="str">
        <f>VLOOKUP(O2523,Stock[],5,FALSE)</f>
        <v>BE</v>
      </c>
      <c r="G2523" s="33" t="s">
        <v>2826</v>
      </c>
      <c r="H2523" s="116"/>
      <c r="I2523" s="34" t="s">
        <v>189</v>
      </c>
      <c r="J2523" s="112" t="str">
        <f>VLOOKUP(I2523,Customers[],2,FALSE)</f>
        <v>ရွှေမြင်း(ကျော်ကြား)</v>
      </c>
      <c r="K2523" s="112" t="str">
        <f>VLOOKUP(I2523,Customers[],4,FALSE)</f>
        <v>Mahlaing</v>
      </c>
      <c r="L2523" s="112" t="str">
        <f>VLOOKUP(Table85[[#This Row],[CustomerID]],Table!H:K,3,0)</f>
        <v>မလှိုင်</v>
      </c>
      <c r="M2523" s="112" t="str">
        <f>VLOOKUP(I2523,Customers[],5,FALSE)</f>
        <v>WholeSales/Contract</v>
      </c>
      <c r="N2523" s="117" t="s">
        <v>10</v>
      </c>
      <c r="O2523" s="37" t="s">
        <v>240</v>
      </c>
      <c r="P2523" s="112" t="str">
        <f>VLOOKUP(O2523,Stock[],2,FALSE)</f>
        <v>သံပုရာအရက်</v>
      </c>
      <c r="Q2523" s="119">
        <f>VLOOKUP(O2523,Stock[],3,FALSE)</f>
        <v>0.64</v>
      </c>
      <c r="R2523" s="119">
        <f>VLOOKUP(O2523,Stock[],4,FALSE)</f>
        <v>14</v>
      </c>
      <c r="S2523" s="118"/>
      <c r="T2523" s="119">
        <f>(DailySales!$S2523/DailySales!$R2523)+DailySales!$U2523</f>
        <v>50</v>
      </c>
      <c r="U2523" s="118">
        <v>50</v>
      </c>
      <c r="V2523" s="120">
        <f>+DailySales!$T2523*DailySales!$R2523</f>
        <v>700</v>
      </c>
      <c r="W2523" s="120">
        <f>+DailySales!$V2523*DailySales!$Q2523</f>
        <v>448</v>
      </c>
      <c r="X2523" s="120">
        <f>VLOOKUP(O2523,Stock[],6,FALSE)</f>
        <v>1330</v>
      </c>
      <c r="Y2523" s="120">
        <f>+DailySales!$V2523*DailySales!$X2523</f>
        <v>931000</v>
      </c>
      <c r="Z2523" s="118"/>
      <c r="AA2523" s="118"/>
      <c r="AB2523" s="118"/>
      <c r="AC2523" s="118"/>
      <c r="AD2523" s="118"/>
      <c r="AE2523" s="121"/>
      <c r="AF2523" s="122"/>
      <c r="AG2523" s="123"/>
      <c r="AH2523" s="38">
        <v>46072</v>
      </c>
      <c r="AI2523" s="123">
        <v>931000</v>
      </c>
      <c r="AJ2523" s="122"/>
      <c r="AK2523" s="123"/>
      <c r="AL2523" s="34"/>
      <c r="AM2523" s="39"/>
      <c r="AN252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24" spans="1:40" ht="19.5" customHeight="1" x14ac:dyDescent="0.25">
      <c r="A2524" s="112">
        <f t="shared" si="190"/>
        <v>2026</v>
      </c>
      <c r="B2524" s="112">
        <f t="shared" si="191"/>
        <v>1</v>
      </c>
      <c r="C2524" s="25">
        <v>46048</v>
      </c>
      <c r="D2524" s="114">
        <f t="shared" ca="1" si="188"/>
        <v>46097</v>
      </c>
      <c r="E2524" s="114" t="str">
        <f t="shared" ca="1" si="189"/>
        <v>1-Months</v>
      </c>
      <c r="F2524" s="114" t="str">
        <f>VLOOKUP(O2524,Stock[],5,FALSE)</f>
        <v>BE</v>
      </c>
      <c r="G2524" s="33" t="s">
        <v>2827</v>
      </c>
      <c r="H2524" s="116"/>
      <c r="I2524" s="34" t="s">
        <v>181</v>
      </c>
      <c r="J2524" s="112" t="str">
        <f>VLOOKUP(I2524,Customers[],2,FALSE)</f>
        <v>ရွှေမြင်း(ရွှေခြင်္သေ့)</v>
      </c>
      <c r="K2524" s="112" t="str">
        <f>VLOOKUP(I2524,Customers[],4,FALSE)</f>
        <v>Meiktila</v>
      </c>
      <c r="L2524" s="112" t="str">
        <f>VLOOKUP(Table85[[#This Row],[CustomerID]],Table!H:K,3,0)</f>
        <v>မိတ္ထီလာ</v>
      </c>
      <c r="M2524" s="112" t="str">
        <f>VLOOKUP(I2524,Customers[],5,FALSE)</f>
        <v>WholeSales/Contract</v>
      </c>
      <c r="N2524" s="117" t="s">
        <v>10</v>
      </c>
      <c r="O2524" s="37" t="s">
        <v>240</v>
      </c>
      <c r="P2524" s="112" t="str">
        <f>VLOOKUP(O2524,Stock[],2,FALSE)</f>
        <v>သံပုရာအရက်</v>
      </c>
      <c r="Q2524" s="119">
        <f>VLOOKUP(O2524,Stock[],3,FALSE)</f>
        <v>0.64</v>
      </c>
      <c r="R2524" s="119">
        <f>VLOOKUP(O2524,Stock[],4,FALSE)</f>
        <v>14</v>
      </c>
      <c r="S2524" s="118"/>
      <c r="T2524" s="119">
        <f>(DailySales!$S2524/DailySales!$R2524)+DailySales!$U2524</f>
        <v>10</v>
      </c>
      <c r="U2524" s="118">
        <v>10</v>
      </c>
      <c r="V2524" s="120">
        <f>+DailySales!$T2524*DailySales!$R2524</f>
        <v>140</v>
      </c>
      <c r="W2524" s="120">
        <f>+DailySales!$V2524*DailySales!$Q2524</f>
        <v>89.600000000000009</v>
      </c>
      <c r="X2524" s="120">
        <f>VLOOKUP(O2524,Stock[],6,FALSE)</f>
        <v>1330</v>
      </c>
      <c r="Y2524" s="120">
        <f>+DailySales!$V2524*DailySales!$X2524</f>
        <v>186200</v>
      </c>
      <c r="Z2524" s="118"/>
      <c r="AA2524" s="118"/>
      <c r="AB2524" s="118"/>
      <c r="AC2524" s="118"/>
      <c r="AD2524" s="118"/>
      <c r="AE2524" s="121"/>
      <c r="AF2524" s="122"/>
      <c r="AG2524" s="123"/>
      <c r="AH2524" s="38">
        <v>46072</v>
      </c>
      <c r="AI2524" s="123">
        <v>186200</v>
      </c>
      <c r="AJ2524" s="122"/>
      <c r="AK2524" s="123"/>
      <c r="AL2524" s="34"/>
      <c r="AM2524" s="39"/>
      <c r="AN252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25" spans="1:40" ht="19.5" customHeight="1" x14ac:dyDescent="0.25">
      <c r="A2525" s="112">
        <f t="shared" si="190"/>
        <v>2026</v>
      </c>
      <c r="B2525" s="112">
        <f t="shared" si="191"/>
        <v>1</v>
      </c>
      <c r="C2525" s="25">
        <v>46048</v>
      </c>
      <c r="D2525" s="114">
        <f t="shared" ca="1" si="188"/>
        <v>46097</v>
      </c>
      <c r="E2525" s="114" t="str">
        <f t="shared" ca="1" si="189"/>
        <v>1-Months</v>
      </c>
      <c r="F2525" s="114" t="str">
        <f>VLOOKUP(O2525,Stock[],5,FALSE)</f>
        <v>BE</v>
      </c>
      <c r="G2525" s="33" t="s">
        <v>2827</v>
      </c>
      <c r="H2525" s="116"/>
      <c r="I2525" s="34" t="s">
        <v>181</v>
      </c>
      <c r="J2525" s="112" t="str">
        <f>VLOOKUP(I2525,Customers[],2,FALSE)</f>
        <v>ရွှေမြင်း(ရွှေခြင်္သေ့)</v>
      </c>
      <c r="K2525" s="112" t="str">
        <f>VLOOKUP(I2525,Customers[],4,FALSE)</f>
        <v>Meiktila</v>
      </c>
      <c r="L2525" s="112" t="str">
        <f>VLOOKUP(Table85[[#This Row],[CustomerID]],Table!H:K,3,0)</f>
        <v>မိတ္ထီလာ</v>
      </c>
      <c r="M2525" s="112" t="str">
        <f>VLOOKUP(I2525,Customers[],5,FALSE)</f>
        <v>WholeSales/Contract</v>
      </c>
      <c r="N2525" s="117" t="s">
        <v>10</v>
      </c>
      <c r="O2525" s="37" t="s">
        <v>220</v>
      </c>
      <c r="P2525" s="112" t="str">
        <f>VLOOKUP(O2525,Stock[],2,FALSE)</f>
        <v>မြန်မာရှောက်ပျား</v>
      </c>
      <c r="Q2525" s="119">
        <f>VLOOKUP(O2525,Stock[],3,FALSE)</f>
        <v>0.64</v>
      </c>
      <c r="R2525" s="119">
        <f>VLOOKUP(O2525,Stock[],4,FALSE)</f>
        <v>14</v>
      </c>
      <c r="S2525" s="118"/>
      <c r="T2525" s="119">
        <f>(DailySales!$S2525/DailySales!$R2525)+DailySales!$U2525</f>
        <v>50</v>
      </c>
      <c r="U2525" s="118">
        <v>50</v>
      </c>
      <c r="V2525" s="120">
        <f>+DailySales!$T2525*DailySales!$R2525</f>
        <v>700</v>
      </c>
      <c r="W2525" s="120">
        <f>+DailySales!$V2525*DailySales!$Q2525</f>
        <v>448</v>
      </c>
      <c r="X2525" s="120">
        <f>VLOOKUP(O2525,Stock[],6,FALSE)</f>
        <v>1370</v>
      </c>
      <c r="Y2525" s="120">
        <f>+DailySales!$V2525*DailySales!$X2525</f>
        <v>959000</v>
      </c>
      <c r="Z2525" s="118"/>
      <c r="AA2525" s="118"/>
      <c r="AB2525" s="118"/>
      <c r="AC2525" s="118"/>
      <c r="AD2525" s="118"/>
      <c r="AE2525" s="121"/>
      <c r="AF2525" s="122"/>
      <c r="AG2525" s="123"/>
      <c r="AH2525" s="38">
        <v>46072</v>
      </c>
      <c r="AI2525" s="123">
        <v>959000</v>
      </c>
      <c r="AJ2525" s="122"/>
      <c r="AK2525" s="123"/>
      <c r="AL2525" s="34"/>
      <c r="AM2525" s="39"/>
      <c r="AN252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26" spans="1:40" ht="19.5" customHeight="1" x14ac:dyDescent="0.25">
      <c r="A2526" s="112">
        <f t="shared" si="190"/>
        <v>2026</v>
      </c>
      <c r="B2526" s="112">
        <f t="shared" si="191"/>
        <v>1</v>
      </c>
      <c r="C2526" s="25">
        <v>46048</v>
      </c>
      <c r="D2526" s="114">
        <f t="shared" ca="1" si="188"/>
        <v>46097</v>
      </c>
      <c r="E2526" s="114" t="str">
        <f t="shared" ca="1" si="189"/>
        <v>1-Months</v>
      </c>
      <c r="F2526" s="114" t="str">
        <f>VLOOKUP(O2526,Stock[],5,FALSE)</f>
        <v>BE</v>
      </c>
      <c r="G2526" s="33" t="s">
        <v>2827</v>
      </c>
      <c r="H2526" s="116"/>
      <c r="I2526" s="34" t="s">
        <v>181</v>
      </c>
      <c r="J2526" s="112" t="str">
        <f>VLOOKUP(I2526,Customers[],2,FALSE)</f>
        <v>ရွှေမြင်း(ရွှေခြင်္သေ့)</v>
      </c>
      <c r="K2526" s="112" t="str">
        <f>VLOOKUP(I2526,Customers[],4,FALSE)</f>
        <v>Meiktila</v>
      </c>
      <c r="L2526" s="112" t="str">
        <f>VLOOKUP(Table85[[#This Row],[CustomerID]],Table!H:K,3,0)</f>
        <v>မိတ္ထီလာ</v>
      </c>
      <c r="M2526" s="112" t="str">
        <f>VLOOKUP(I2526,Customers[],5,FALSE)</f>
        <v>WholeSales/Contract</v>
      </c>
      <c r="N2526" s="117" t="s">
        <v>10</v>
      </c>
      <c r="O2526" s="37" t="s">
        <v>2465</v>
      </c>
      <c r="P2526" s="112" t="str">
        <f>VLOOKUP(O2526,Stock[],2,FALSE)</f>
        <v>မိုးနဲကွန်ကီး</v>
      </c>
      <c r="Q2526" s="119">
        <f>VLOOKUP(O2526,Stock[],3,FALSE)</f>
        <v>0.64</v>
      </c>
      <c r="R2526" s="119">
        <f>VLOOKUP(O2526,Stock[],4,FALSE)</f>
        <v>14</v>
      </c>
      <c r="S2526" s="118"/>
      <c r="T2526" s="119">
        <f>(DailySales!$S2526/DailySales!$R2526)+DailySales!$U2526</f>
        <v>10</v>
      </c>
      <c r="U2526" s="118">
        <v>10</v>
      </c>
      <c r="V2526" s="120">
        <f>+DailySales!$T2526*DailySales!$R2526</f>
        <v>140</v>
      </c>
      <c r="W2526" s="120">
        <f>+DailySales!$V2526*DailySales!$Q2526</f>
        <v>89.600000000000009</v>
      </c>
      <c r="X2526" s="120">
        <f>VLOOKUP(O2526,Stock[],6,FALSE)</f>
        <v>1700</v>
      </c>
      <c r="Y2526" s="120">
        <f>+DailySales!$V2526*DailySales!$X2526</f>
        <v>238000</v>
      </c>
      <c r="Z2526" s="118"/>
      <c r="AA2526" s="118"/>
      <c r="AB2526" s="118"/>
      <c r="AC2526" s="118"/>
      <c r="AD2526" s="118"/>
      <c r="AE2526" s="121"/>
      <c r="AF2526" s="122"/>
      <c r="AG2526" s="123"/>
      <c r="AH2526" s="38">
        <v>46072</v>
      </c>
      <c r="AI2526" s="123">
        <v>238000</v>
      </c>
      <c r="AJ2526" s="122"/>
      <c r="AK2526" s="123"/>
      <c r="AL2526" s="34"/>
      <c r="AM2526" s="39"/>
      <c r="AN252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27" spans="1:40" ht="19.5" customHeight="1" x14ac:dyDescent="0.25">
      <c r="A2527" s="112">
        <f t="shared" si="190"/>
        <v>2026</v>
      </c>
      <c r="B2527" s="112">
        <f t="shared" si="191"/>
        <v>1</v>
      </c>
      <c r="C2527" s="25">
        <v>46048</v>
      </c>
      <c r="D2527" s="114">
        <f t="shared" ca="1" si="188"/>
        <v>46097</v>
      </c>
      <c r="E2527" s="114" t="str">
        <f t="shared" ca="1" si="189"/>
        <v>1-Months</v>
      </c>
      <c r="F2527" s="114" t="str">
        <f>VLOOKUP(O2527,Stock[],5,FALSE)</f>
        <v>BE</v>
      </c>
      <c r="G2527" s="33" t="s">
        <v>2827</v>
      </c>
      <c r="H2527" s="116"/>
      <c r="I2527" s="34" t="s">
        <v>181</v>
      </c>
      <c r="J2527" s="112" t="str">
        <f>VLOOKUP(I2527,Customers[],2,FALSE)</f>
        <v>ရွှေမြင်း(ရွှေခြင်္သေ့)</v>
      </c>
      <c r="K2527" s="112" t="str">
        <f>VLOOKUP(I2527,Customers[],4,FALSE)</f>
        <v>Meiktila</v>
      </c>
      <c r="L2527" s="112" t="str">
        <f>VLOOKUP(Table85[[#This Row],[CustomerID]],Table!H:K,3,0)</f>
        <v>မိတ္ထီလာ</v>
      </c>
      <c r="M2527" s="112" t="str">
        <f>VLOOKUP(I2527,Customers[],5,FALSE)</f>
        <v>WholeSales/Contract</v>
      </c>
      <c r="N2527" s="117" t="s">
        <v>10</v>
      </c>
      <c r="O2527" s="37" t="s">
        <v>205</v>
      </c>
      <c r="P2527" s="112" t="str">
        <f>VLOOKUP(O2527,Stock[],2,FALSE)</f>
        <v>ကောင်းကြည် ကော် 25%  (1Ltr )</v>
      </c>
      <c r="Q2527" s="119">
        <f>VLOOKUP(O2527,Stock[],3,FALSE)</f>
        <v>1</v>
      </c>
      <c r="R2527" s="119">
        <f>VLOOKUP(O2527,Stock[],4,FALSE)</f>
        <v>12</v>
      </c>
      <c r="S2527" s="118"/>
      <c r="T2527" s="119">
        <f>(DailySales!$S2527/DailySales!$R2527)+DailySales!$U2527</f>
        <v>30</v>
      </c>
      <c r="U2527" s="118">
        <v>30</v>
      </c>
      <c r="V2527" s="120">
        <f>+DailySales!$T2527*DailySales!$R2527</f>
        <v>360</v>
      </c>
      <c r="W2527" s="120">
        <f>+DailySales!$V2527*DailySales!$Q2527</f>
        <v>360</v>
      </c>
      <c r="X2527" s="120">
        <f>VLOOKUP(O2527,Stock[],6,FALSE)</f>
        <v>1530</v>
      </c>
      <c r="Y2527" s="120">
        <f>+DailySales!$V2527*DailySales!$X2527</f>
        <v>550800</v>
      </c>
      <c r="Z2527" s="118"/>
      <c r="AA2527" s="118"/>
      <c r="AB2527" s="118"/>
      <c r="AC2527" s="118"/>
      <c r="AD2527" s="118"/>
      <c r="AE2527" s="121"/>
      <c r="AF2527" s="122"/>
      <c r="AG2527" s="123"/>
      <c r="AH2527" s="38">
        <v>46072</v>
      </c>
      <c r="AI2527" s="123">
        <v>550800</v>
      </c>
      <c r="AJ2527" s="122"/>
      <c r="AK2527" s="123"/>
      <c r="AL2527" s="34"/>
      <c r="AM2527" s="39"/>
      <c r="AN252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28" spans="1:40" ht="19.5" customHeight="1" x14ac:dyDescent="0.25">
      <c r="A2528" s="112">
        <f t="shared" si="190"/>
        <v>2026</v>
      </c>
      <c r="B2528" s="112">
        <f t="shared" si="191"/>
        <v>1</v>
      </c>
      <c r="C2528" s="25">
        <v>46048</v>
      </c>
      <c r="D2528" s="114">
        <f t="shared" ca="1" si="188"/>
        <v>46097</v>
      </c>
      <c r="E2528" s="114" t="str">
        <f t="shared" ca="1" si="189"/>
        <v>1-Months</v>
      </c>
      <c r="F2528" s="114" t="str">
        <f>VLOOKUP(O2528,Stock[],5,FALSE)</f>
        <v>BE</v>
      </c>
      <c r="G2528" s="33" t="s">
        <v>2828</v>
      </c>
      <c r="H2528" s="116" t="s">
        <v>276</v>
      </c>
      <c r="I2528" s="117" t="s">
        <v>1066</v>
      </c>
      <c r="J2528" s="112" t="str">
        <f>VLOOKUP(I2528,Customers[],2,FALSE)</f>
        <v>ခင် (ရောင်းဝယ်ရေး)</v>
      </c>
      <c r="K2528" s="112" t="str">
        <f>VLOOKUP(I2528,Customers[],4,FALSE)</f>
        <v>Pyawbwe</v>
      </c>
      <c r="L2528" s="112" t="str">
        <f>VLOOKUP(Table85[[#This Row],[CustomerID]],Table!H:K,3,0)</f>
        <v>ပျော်ဘွယ်</v>
      </c>
      <c r="M2528" s="112" t="str">
        <f>VLOOKUP(I2528,Customers[],5,FALSE)</f>
        <v>Van-1</v>
      </c>
      <c r="N2528" s="117" t="s">
        <v>9</v>
      </c>
      <c r="O2528" s="118" t="s">
        <v>205</v>
      </c>
      <c r="P2528" s="112" t="str">
        <f>VLOOKUP(O2528,Stock[],2,FALSE)</f>
        <v>ကောင်းကြည် ကော် 25%  (1Ltr )</v>
      </c>
      <c r="Q2528" s="119">
        <f>VLOOKUP(O2528,Stock[],3,FALSE)</f>
        <v>1</v>
      </c>
      <c r="R2528" s="119">
        <f>VLOOKUP(O2528,Stock[],4,FALSE)</f>
        <v>12</v>
      </c>
      <c r="S2528" s="118"/>
      <c r="T2528" s="119">
        <f>(DailySales!$S2528/DailySales!$R2528)+DailySales!$U2528</f>
        <v>50</v>
      </c>
      <c r="U2528" s="118">
        <v>50</v>
      </c>
      <c r="V2528" s="120">
        <f>+DailySales!$T2528*DailySales!$R2528</f>
        <v>600</v>
      </c>
      <c r="W2528" s="120">
        <f>+DailySales!$V2528*DailySales!$Q2528</f>
        <v>600</v>
      </c>
      <c r="X2528" s="120">
        <f>VLOOKUP(O2528,Stock[],6,FALSE)</f>
        <v>1530</v>
      </c>
      <c r="Y2528" s="120">
        <f>+DailySales!$V2528*DailySales!$X2528</f>
        <v>918000</v>
      </c>
      <c r="Z2528" s="118"/>
      <c r="AA2528" s="118"/>
      <c r="AB2528" s="118">
        <v>5000</v>
      </c>
      <c r="AC2528" s="118">
        <v>6000</v>
      </c>
      <c r="AD2528" s="118"/>
      <c r="AE2528" s="121">
        <v>17000</v>
      </c>
      <c r="AF2528" s="122">
        <v>46048</v>
      </c>
      <c r="AG2528" s="123">
        <v>924000</v>
      </c>
      <c r="AH2528" s="122"/>
      <c r="AI2528" s="123"/>
      <c r="AJ2528" s="122"/>
      <c r="AK2528" s="123"/>
      <c r="AL2528" s="34"/>
      <c r="AM2528" s="39"/>
      <c r="AN252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29" spans="1:40" ht="19.5" customHeight="1" x14ac:dyDescent="0.25">
      <c r="A2529" s="112">
        <f t="shared" si="190"/>
        <v>2026</v>
      </c>
      <c r="B2529" s="112">
        <f t="shared" si="191"/>
        <v>1</v>
      </c>
      <c r="C2529" s="25">
        <v>46048</v>
      </c>
      <c r="D2529" s="114">
        <f t="shared" ca="1" si="188"/>
        <v>46097</v>
      </c>
      <c r="E2529" s="114" t="str">
        <f t="shared" ca="1" si="189"/>
        <v>1-Months</v>
      </c>
      <c r="F2529" s="114" t="str">
        <f>VLOOKUP(O2529,Stock[],5,FALSE)</f>
        <v>BE</v>
      </c>
      <c r="G2529" s="33" t="s">
        <v>2828</v>
      </c>
      <c r="H2529" s="116" t="s">
        <v>276</v>
      </c>
      <c r="I2529" s="117" t="s">
        <v>1066</v>
      </c>
      <c r="J2529" s="112" t="str">
        <f>VLOOKUP(I2529,Customers[],2,FALSE)</f>
        <v>ခင် (ရောင်းဝယ်ရေး)</v>
      </c>
      <c r="K2529" s="112" t="str">
        <f>VLOOKUP(I2529,Customers[],4,FALSE)</f>
        <v>Pyawbwe</v>
      </c>
      <c r="L2529" s="112" t="str">
        <f>VLOOKUP(Table85[[#This Row],[CustomerID]],Table!H:K,3,0)</f>
        <v>ပျော်ဘွယ်</v>
      </c>
      <c r="M2529" s="112" t="str">
        <f>VLOOKUP(I2529,Customers[],5,FALSE)</f>
        <v>Van-1</v>
      </c>
      <c r="N2529" s="117" t="s">
        <v>9</v>
      </c>
      <c r="O2529" s="118" t="s">
        <v>225</v>
      </c>
      <c r="P2529" s="112" t="str">
        <f>VLOOKUP(O2529,Stock[],2,FALSE)</f>
        <v>ချယ်ရီသံပုရာအရက်သန့်ကော် (1Ltr)</v>
      </c>
      <c r="Q2529" s="119">
        <f>VLOOKUP(O2529,Stock[],3,FALSE)</f>
        <v>1</v>
      </c>
      <c r="R2529" s="119">
        <f>VLOOKUP(O2529,Stock[],4,FALSE)</f>
        <v>12</v>
      </c>
      <c r="S2529" s="118"/>
      <c r="T2529" s="119">
        <f>(DailySales!$S2529/DailySales!$R2529)+DailySales!$U2529</f>
        <v>15</v>
      </c>
      <c r="U2529" s="118">
        <v>15</v>
      </c>
      <c r="V2529" s="120">
        <f>+DailySales!$T2529*DailySales!$R2529</f>
        <v>180</v>
      </c>
      <c r="W2529" s="120">
        <f>+DailySales!$V2529*DailySales!$Q2529</f>
        <v>180</v>
      </c>
      <c r="X2529" s="120">
        <f>VLOOKUP(O2529,Stock[],6,FALSE)</f>
        <v>1260</v>
      </c>
      <c r="Y2529" s="120">
        <f>+DailySales!$V2529*DailySales!$X2529</f>
        <v>226800</v>
      </c>
      <c r="Z2529" s="118"/>
      <c r="AA2529" s="118"/>
      <c r="AB2529" s="118"/>
      <c r="AC2529" s="118"/>
      <c r="AD2529" s="118"/>
      <c r="AE2529" s="121">
        <v>5700</v>
      </c>
      <c r="AF2529" s="122">
        <v>46048</v>
      </c>
      <c r="AG2529" s="123">
        <v>232500</v>
      </c>
      <c r="AH2529" s="122"/>
      <c r="AI2529" s="123"/>
      <c r="AJ2529" s="122"/>
      <c r="AK2529" s="123"/>
      <c r="AL2529" s="34"/>
      <c r="AM2529" s="39"/>
      <c r="AN252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30" spans="1:40" ht="19.5" customHeight="1" x14ac:dyDescent="0.25">
      <c r="A2530" s="112">
        <f t="shared" si="190"/>
        <v>2026</v>
      </c>
      <c r="B2530" s="112">
        <f t="shared" si="191"/>
        <v>1</v>
      </c>
      <c r="C2530" s="25">
        <v>46048</v>
      </c>
      <c r="D2530" s="114">
        <f t="shared" ca="1" si="188"/>
        <v>46097</v>
      </c>
      <c r="E2530" s="114" t="str">
        <f t="shared" ca="1" si="189"/>
        <v>1-Months</v>
      </c>
      <c r="F2530" s="114" t="str">
        <f>VLOOKUP(O2530,Stock[],5,FALSE)</f>
        <v>BE</v>
      </c>
      <c r="G2530" s="33" t="s">
        <v>2829</v>
      </c>
      <c r="H2530" s="116" t="s">
        <v>276</v>
      </c>
      <c r="I2530" s="117" t="s">
        <v>1086</v>
      </c>
      <c r="J2530" s="112" t="str">
        <f>VLOOKUP(I2530,Customers[],2,FALSE)</f>
        <v>မိုးယံ(2)</v>
      </c>
      <c r="K2530" s="112" t="str">
        <f>VLOOKUP(I2530,Customers[],4,FALSE)</f>
        <v>Yamethin</v>
      </c>
      <c r="L2530" s="112" t="str">
        <f>VLOOKUP(Table85[[#This Row],[CustomerID]],Table!H:K,3,0)</f>
        <v>ရမည်းသင်း</v>
      </c>
      <c r="M2530" s="112" t="str">
        <f>VLOOKUP(I2530,Customers[],5,FALSE)</f>
        <v>WholeSales/Contract</v>
      </c>
      <c r="N2530" s="117" t="s">
        <v>9</v>
      </c>
      <c r="O2530" s="118" t="s">
        <v>205</v>
      </c>
      <c r="P2530" s="112" t="str">
        <f>VLOOKUP(O2530,Stock[],2,FALSE)</f>
        <v>ကောင်းကြည် ကော် 25%  (1Ltr )</v>
      </c>
      <c r="Q2530" s="119">
        <f>VLOOKUP(O2530,Stock[],3,FALSE)</f>
        <v>1</v>
      </c>
      <c r="R2530" s="119">
        <f>VLOOKUP(O2530,Stock[],4,FALSE)</f>
        <v>12</v>
      </c>
      <c r="S2530" s="118"/>
      <c r="T2530" s="119">
        <f>(DailySales!$S2530/DailySales!$R2530)+DailySales!$U2530</f>
        <v>50</v>
      </c>
      <c r="U2530" s="118">
        <v>50</v>
      </c>
      <c r="V2530" s="120">
        <f>+DailySales!$T2530*DailySales!$R2530</f>
        <v>600</v>
      </c>
      <c r="W2530" s="120">
        <f>+DailySales!$V2530*DailySales!$Q2530</f>
        <v>600</v>
      </c>
      <c r="X2530" s="120">
        <f>VLOOKUP(O2530,Stock[],6,FALSE)</f>
        <v>1530</v>
      </c>
      <c r="Y2530" s="120">
        <f>+DailySales!$V2530*DailySales!$X2530</f>
        <v>918000</v>
      </c>
      <c r="Z2530" s="118"/>
      <c r="AA2530" s="118"/>
      <c r="AB2530" s="118">
        <v>5000</v>
      </c>
      <c r="AC2530" s="118">
        <v>6000</v>
      </c>
      <c r="AD2530" s="118"/>
      <c r="AE2530" s="121">
        <v>17000</v>
      </c>
      <c r="AF2530" s="122">
        <v>46048</v>
      </c>
      <c r="AG2530" s="123">
        <v>924000</v>
      </c>
      <c r="AH2530" s="122"/>
      <c r="AI2530" s="123"/>
      <c r="AJ2530" s="122"/>
      <c r="AK2530" s="123"/>
      <c r="AL2530" s="34"/>
      <c r="AM2530" s="39"/>
      <c r="AN253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31" spans="1:40" ht="19.5" customHeight="1" x14ac:dyDescent="0.25">
      <c r="A2531" s="112">
        <f t="shared" si="190"/>
        <v>2026</v>
      </c>
      <c r="B2531" s="112">
        <f t="shared" si="191"/>
        <v>1</v>
      </c>
      <c r="C2531" s="25">
        <v>46048</v>
      </c>
      <c r="D2531" s="114">
        <f t="shared" ca="1" si="188"/>
        <v>46097</v>
      </c>
      <c r="E2531" s="114" t="str">
        <f t="shared" ca="1" si="189"/>
        <v>1-Months</v>
      </c>
      <c r="F2531" s="114" t="str">
        <f>VLOOKUP(O2531,Stock[],5,FALSE)</f>
        <v>BE</v>
      </c>
      <c r="G2531" s="33" t="s">
        <v>2829</v>
      </c>
      <c r="H2531" s="116" t="s">
        <v>276</v>
      </c>
      <c r="I2531" s="117" t="s">
        <v>1086</v>
      </c>
      <c r="J2531" s="112" t="str">
        <f>VLOOKUP(I2531,Customers[],2,FALSE)</f>
        <v>မိုးယံ(2)</v>
      </c>
      <c r="K2531" s="112" t="str">
        <f>VLOOKUP(I2531,Customers[],4,FALSE)</f>
        <v>Yamethin</v>
      </c>
      <c r="L2531" s="112" t="str">
        <f>VLOOKUP(Table85[[#This Row],[CustomerID]],Table!H:K,3,0)</f>
        <v>ရမည်းသင်း</v>
      </c>
      <c r="M2531" s="112" t="str">
        <f>VLOOKUP(I2531,Customers[],5,FALSE)</f>
        <v>WholeSales/Contract</v>
      </c>
      <c r="N2531" s="117" t="s">
        <v>9</v>
      </c>
      <c r="O2531" s="118" t="s">
        <v>223</v>
      </c>
      <c r="P2531" s="112" t="str">
        <f>VLOOKUP(O2531,Stock[],2,FALSE)</f>
        <v>ချယ်ရီအရက်သန့်ကော် (.6Ltr)</v>
      </c>
      <c r="Q2531" s="119">
        <f>VLOOKUP(O2531,Stock[],3,FALSE)</f>
        <v>0.6</v>
      </c>
      <c r="R2531" s="119">
        <f>VLOOKUP(O2531,Stock[],4,FALSE)</f>
        <v>24</v>
      </c>
      <c r="S2531" s="118"/>
      <c r="T2531" s="119">
        <f>(DailySales!$S2531/DailySales!$R2531)+DailySales!$U2531</f>
        <v>10</v>
      </c>
      <c r="U2531" s="118">
        <v>10</v>
      </c>
      <c r="V2531" s="120">
        <f>+DailySales!$T2531*DailySales!$R2531</f>
        <v>240</v>
      </c>
      <c r="W2531" s="120">
        <f>+DailySales!$V2531*DailySales!$Q2531</f>
        <v>144</v>
      </c>
      <c r="X2531" s="120">
        <f>VLOOKUP(O2531,Stock[],6,FALSE)</f>
        <v>875</v>
      </c>
      <c r="Y2531" s="120">
        <f>+DailySales!$V2531*DailySales!$X2531</f>
        <v>210000</v>
      </c>
      <c r="Z2531" s="118"/>
      <c r="AA2531" s="118"/>
      <c r="AB2531" s="118"/>
      <c r="AC2531" s="118"/>
      <c r="AD2531" s="118"/>
      <c r="AE2531" s="121">
        <v>10000</v>
      </c>
      <c r="AF2531" s="122">
        <v>46048</v>
      </c>
      <c r="AG2531" s="123">
        <v>220000</v>
      </c>
      <c r="AH2531" s="122"/>
      <c r="AI2531" s="123"/>
      <c r="AJ2531" s="122"/>
      <c r="AK2531" s="123"/>
      <c r="AL2531" s="34"/>
      <c r="AM2531" s="39"/>
      <c r="AN253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32" spans="1:40" ht="19.5" customHeight="1" x14ac:dyDescent="0.25">
      <c r="A2532" s="112">
        <f t="shared" si="190"/>
        <v>2026</v>
      </c>
      <c r="B2532" s="112">
        <f t="shared" si="191"/>
        <v>1</v>
      </c>
      <c r="C2532" s="25">
        <v>46048</v>
      </c>
      <c r="D2532" s="114">
        <f t="shared" ca="1" si="188"/>
        <v>46097</v>
      </c>
      <c r="E2532" s="114" t="str">
        <f t="shared" ca="1" si="189"/>
        <v>1-Months</v>
      </c>
      <c r="F2532" s="114" t="str">
        <f>VLOOKUP(O2532,Stock[],5,FALSE)</f>
        <v>BE</v>
      </c>
      <c r="G2532" s="33" t="s">
        <v>2830</v>
      </c>
      <c r="H2532" s="116" t="s">
        <v>275</v>
      </c>
      <c r="I2532" s="117" t="s">
        <v>532</v>
      </c>
      <c r="J2532" s="112" t="str">
        <f>VLOOKUP(I2532,Customers[],2,FALSE)</f>
        <v>မင်းဆုဝေ</v>
      </c>
      <c r="K2532" s="112" t="str">
        <f>VLOOKUP(I2532,Customers[],4,FALSE)</f>
        <v>Tharzi</v>
      </c>
      <c r="L2532" s="112" t="str">
        <f>VLOOKUP(Table85[[#This Row],[CustomerID]],Table!H:K,3,0)</f>
        <v>သာစည်</v>
      </c>
      <c r="M2532" s="112" t="str">
        <f>VLOOKUP(I2532,Customers[],5,FALSE)</f>
        <v>Van-2</v>
      </c>
      <c r="N2532" s="117" t="s">
        <v>9</v>
      </c>
      <c r="O2532" s="118" t="s">
        <v>207</v>
      </c>
      <c r="P2532" s="112" t="str">
        <f>VLOOKUP(O2532,Stock[],2,FALSE)</f>
        <v>ရွှေမင်းသားခေါင်ရည်</v>
      </c>
      <c r="Q2532" s="119">
        <f>VLOOKUP(O2532,Stock[],3,FALSE)</f>
        <v>0.64</v>
      </c>
      <c r="R2532" s="119">
        <f>VLOOKUP(O2532,Stock[],4,FALSE)</f>
        <v>24</v>
      </c>
      <c r="S2532" s="118"/>
      <c r="T2532" s="119">
        <f>(DailySales!$S2532/DailySales!$R2532)+DailySales!$U2532</f>
        <v>30</v>
      </c>
      <c r="U2532" s="118">
        <v>30</v>
      </c>
      <c r="V2532" s="120">
        <f>+DailySales!$T2532*DailySales!$R2532</f>
        <v>720</v>
      </c>
      <c r="W2532" s="120">
        <f>+DailySales!$V2532*DailySales!$Q2532</f>
        <v>460.8</v>
      </c>
      <c r="X2532" s="120">
        <f>VLOOKUP(O2532,Stock[],6,FALSE)</f>
        <v>800</v>
      </c>
      <c r="Y2532" s="120">
        <f>+DailySales!$V2532*DailySales!$X2532</f>
        <v>576000</v>
      </c>
      <c r="Z2532" s="118"/>
      <c r="AA2532" s="118"/>
      <c r="AB2532" s="118"/>
      <c r="AC2532" s="118"/>
      <c r="AD2532" s="118"/>
      <c r="AE2532" s="121">
        <v>12000</v>
      </c>
      <c r="AF2532" s="122">
        <v>46048</v>
      </c>
      <c r="AG2532" s="123">
        <v>588000</v>
      </c>
      <c r="AH2532" s="122"/>
      <c r="AI2532" s="123"/>
      <c r="AJ2532" s="122"/>
      <c r="AK2532" s="123"/>
      <c r="AL2532" s="34"/>
      <c r="AM2532" s="39"/>
      <c r="AN253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33" spans="1:40" ht="19.5" customHeight="1" x14ac:dyDescent="0.25">
      <c r="A2533" s="112">
        <f t="shared" si="190"/>
        <v>2026</v>
      </c>
      <c r="B2533" s="112">
        <f t="shared" si="191"/>
        <v>1</v>
      </c>
      <c r="C2533" s="25">
        <v>46048</v>
      </c>
      <c r="D2533" s="114">
        <f t="shared" ca="1" si="188"/>
        <v>46097</v>
      </c>
      <c r="E2533" s="114" t="str">
        <f t="shared" ca="1" si="189"/>
        <v>1-Months</v>
      </c>
      <c r="F2533" s="114" t="str">
        <f>VLOOKUP(O2533,Stock[],5,FALSE)</f>
        <v>BE</v>
      </c>
      <c r="G2533" s="33" t="s">
        <v>2830</v>
      </c>
      <c r="H2533" s="116" t="s">
        <v>275</v>
      </c>
      <c r="I2533" s="117" t="s">
        <v>532</v>
      </c>
      <c r="J2533" s="112" t="str">
        <f>VLOOKUP(I2533,Customers[],2,FALSE)</f>
        <v>မင်းဆုဝေ</v>
      </c>
      <c r="K2533" s="112" t="str">
        <f>VLOOKUP(I2533,Customers[],4,FALSE)</f>
        <v>Tharzi</v>
      </c>
      <c r="L2533" s="112" t="str">
        <f>VLOOKUP(Table85[[#This Row],[CustomerID]],Table!H:K,3,0)</f>
        <v>သာစည်</v>
      </c>
      <c r="M2533" s="112" t="str">
        <f>VLOOKUP(I2533,Customers[],5,FALSE)</f>
        <v>Van-2</v>
      </c>
      <c r="N2533" s="117" t="s">
        <v>9</v>
      </c>
      <c r="O2533" s="118" t="s">
        <v>1395</v>
      </c>
      <c r="P2533" s="112" t="str">
        <f>VLOOKUP(O2533,Stock[],2,FALSE)</f>
        <v>ရွှေမင်းသားမန်ကျည်းခေါင်ရည်</v>
      </c>
      <c r="Q2533" s="119">
        <f>VLOOKUP(O2533,Stock[],3,FALSE)</f>
        <v>0.64</v>
      </c>
      <c r="R2533" s="119">
        <f>VLOOKUP(O2533,Stock[],4,FALSE)</f>
        <v>14</v>
      </c>
      <c r="S2533" s="118"/>
      <c r="T2533" s="119">
        <f>(DailySales!$S2533/DailySales!$R2533)+DailySales!$U2533</f>
        <v>50</v>
      </c>
      <c r="U2533" s="118">
        <v>50</v>
      </c>
      <c r="V2533" s="120">
        <f>+DailySales!$T2533*DailySales!$R2533</f>
        <v>700</v>
      </c>
      <c r="W2533" s="120">
        <f>+DailySales!$V2533*DailySales!$Q2533</f>
        <v>448</v>
      </c>
      <c r="X2533" s="120">
        <f>VLOOKUP(O2533,Stock[],6,FALSE)</f>
        <v>830</v>
      </c>
      <c r="Y2533" s="120">
        <f>+DailySales!$V2533*DailySales!$X2533</f>
        <v>581000</v>
      </c>
      <c r="Z2533" s="118"/>
      <c r="AA2533" s="118"/>
      <c r="AB2533" s="118"/>
      <c r="AC2533" s="118"/>
      <c r="AD2533" s="118"/>
      <c r="AE2533" s="121">
        <v>17500</v>
      </c>
      <c r="AF2533" s="122">
        <v>46048</v>
      </c>
      <c r="AG2533" s="123">
        <v>598500</v>
      </c>
      <c r="AH2533" s="122"/>
      <c r="AI2533" s="123"/>
      <c r="AJ2533" s="122"/>
      <c r="AK2533" s="123"/>
      <c r="AL2533" s="34"/>
      <c r="AM2533" s="39"/>
      <c r="AN253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34" spans="1:40" ht="19.5" customHeight="1" x14ac:dyDescent="0.25">
      <c r="A2534" s="112">
        <f t="shared" si="190"/>
        <v>2026</v>
      </c>
      <c r="B2534" s="112">
        <f t="shared" si="191"/>
        <v>1</v>
      </c>
      <c r="C2534" s="25">
        <v>46048</v>
      </c>
      <c r="D2534" s="114">
        <f t="shared" ca="1" si="188"/>
        <v>46097</v>
      </c>
      <c r="E2534" s="114" t="str">
        <f t="shared" ca="1" si="189"/>
        <v>1-Months</v>
      </c>
      <c r="F2534" s="114" t="str">
        <f>VLOOKUP(O2534,Stock[],5,FALSE)</f>
        <v>BE</v>
      </c>
      <c r="G2534" s="33" t="s">
        <v>2831</v>
      </c>
      <c r="H2534" s="116" t="s">
        <v>275</v>
      </c>
      <c r="I2534" s="34" t="s">
        <v>2181</v>
      </c>
      <c r="J2534" s="112" t="str">
        <f>VLOOKUP(I2534,Customers[],2,FALSE)</f>
        <v>အကွဲ</v>
      </c>
      <c r="K2534" s="112">
        <f>VLOOKUP(I2534,Customers[],4,FALSE)</f>
        <v>0</v>
      </c>
      <c r="L2534" s="112">
        <f>VLOOKUP(Table85[[#This Row],[CustomerID]],Table!H:K,3,0)</f>
        <v>0</v>
      </c>
      <c r="M2534" s="112">
        <f>VLOOKUP(I2534,Customers[],5,FALSE)</f>
        <v>0</v>
      </c>
      <c r="N2534" s="117" t="s">
        <v>1749</v>
      </c>
      <c r="O2534" s="118" t="s">
        <v>207</v>
      </c>
      <c r="P2534" s="112" t="str">
        <f>VLOOKUP(O2534,Stock[],2,FALSE)</f>
        <v>ရွှေမင်းသားခေါင်ရည်</v>
      </c>
      <c r="Q2534" s="119">
        <f>VLOOKUP(O2534,Stock[],3,FALSE)</f>
        <v>0.64</v>
      </c>
      <c r="R2534" s="119">
        <f>VLOOKUP(O2534,Stock[],4,FALSE)</f>
        <v>24</v>
      </c>
      <c r="S2534" s="118">
        <v>2</v>
      </c>
      <c r="T2534" s="119">
        <f>(DailySales!$S2534/DailySales!$R2534)+DailySales!$U2534</f>
        <v>8.3333333333333329E-2</v>
      </c>
      <c r="U2534" s="118"/>
      <c r="V2534" s="120">
        <f>+DailySales!$T2534*DailySales!$R2534</f>
        <v>2</v>
      </c>
      <c r="W2534" s="120">
        <f>+DailySales!$V2534*DailySales!$Q2534</f>
        <v>1.28</v>
      </c>
      <c r="X2534" s="120">
        <f>VLOOKUP(O2534,Stock[],6,FALSE)</f>
        <v>800</v>
      </c>
      <c r="Y2534" s="120">
        <f>+DailySales!$V2534*DailySales!$X2534</f>
        <v>1600</v>
      </c>
      <c r="Z2534" s="118"/>
      <c r="AA2534" s="118"/>
      <c r="AB2534" s="118"/>
      <c r="AC2534" s="118"/>
      <c r="AD2534" s="118"/>
      <c r="AE2534" s="121"/>
      <c r="AF2534" s="122">
        <v>46048</v>
      </c>
      <c r="AG2534" s="123">
        <v>1600</v>
      </c>
      <c r="AH2534" s="122"/>
      <c r="AI2534" s="123"/>
      <c r="AJ2534" s="122"/>
      <c r="AK2534" s="123"/>
      <c r="AL2534" s="34"/>
      <c r="AM2534" s="39"/>
      <c r="AN253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35" spans="1:40" ht="19.5" customHeight="1" x14ac:dyDescent="0.25">
      <c r="A2535" s="112">
        <f t="shared" si="190"/>
        <v>2026</v>
      </c>
      <c r="B2535" s="112">
        <f t="shared" si="191"/>
        <v>1</v>
      </c>
      <c r="C2535" s="25">
        <v>46048</v>
      </c>
      <c r="D2535" s="114">
        <f t="shared" ca="1" si="188"/>
        <v>46097</v>
      </c>
      <c r="E2535" s="114" t="str">
        <f t="shared" ca="1" si="189"/>
        <v>1-Months</v>
      </c>
      <c r="F2535" s="114" t="str">
        <f>VLOOKUP(O2535,Stock[],5,FALSE)</f>
        <v>BE</v>
      </c>
      <c r="G2535" s="33" t="s">
        <v>2832</v>
      </c>
      <c r="H2535" s="116" t="s">
        <v>282</v>
      </c>
      <c r="I2535" s="117" t="s">
        <v>2834</v>
      </c>
      <c r="J2535" s="112" t="str">
        <f>VLOOKUP(I2535,Customers[],2,FALSE)</f>
        <v>မမိသေး</v>
      </c>
      <c r="K2535" s="112" t="str">
        <f>VLOOKUP(I2535,Customers[],4,FALSE)</f>
        <v>Yamethin</v>
      </c>
      <c r="L2535" s="112" t="str">
        <f>VLOOKUP(Table85[[#This Row],[CustomerID]],Table!H:K,3,0)</f>
        <v>စျေးကုန်းကြီး</v>
      </c>
      <c r="M2535" s="112" t="str">
        <f>VLOOKUP(I2535,Customers[],5,FALSE)</f>
        <v>Van-1</v>
      </c>
      <c r="N2535" s="117" t="s">
        <v>9</v>
      </c>
      <c r="O2535" s="118" t="s">
        <v>225</v>
      </c>
      <c r="P2535" s="112" t="str">
        <f>VLOOKUP(O2535,Stock[],2,FALSE)</f>
        <v>ချယ်ရီသံပုရာအရက်သန့်ကော် (1Ltr)</v>
      </c>
      <c r="Q2535" s="119">
        <f>VLOOKUP(O2535,Stock[],3,FALSE)</f>
        <v>1</v>
      </c>
      <c r="R2535" s="119">
        <f>VLOOKUP(O2535,Stock[],4,FALSE)</f>
        <v>12</v>
      </c>
      <c r="S2535" s="118"/>
      <c r="T2535" s="119">
        <f>(DailySales!$S2535/DailySales!$R2535)+DailySales!$U2535</f>
        <v>2</v>
      </c>
      <c r="U2535" s="118">
        <v>2</v>
      </c>
      <c r="V2535" s="120">
        <f>+DailySales!$T2535*DailySales!$R2535</f>
        <v>24</v>
      </c>
      <c r="W2535" s="120">
        <f>+DailySales!$V2535*DailySales!$Q2535</f>
        <v>24</v>
      </c>
      <c r="X2535" s="120">
        <f>VLOOKUP(O2535,Stock[],6,FALSE)</f>
        <v>1260</v>
      </c>
      <c r="Y2535" s="120">
        <f>+DailySales!$V2535*DailySales!$X2535</f>
        <v>30240</v>
      </c>
      <c r="Z2535" s="118"/>
      <c r="AA2535" s="118"/>
      <c r="AB2535" s="118"/>
      <c r="AC2535" s="118"/>
      <c r="AD2535" s="118"/>
      <c r="AE2535" s="121">
        <v>760</v>
      </c>
      <c r="AF2535" s="122">
        <v>46048</v>
      </c>
      <c r="AG2535" s="123">
        <v>31000</v>
      </c>
      <c r="AH2535" s="122"/>
      <c r="AI2535" s="123"/>
      <c r="AJ2535" s="122"/>
      <c r="AK2535" s="123"/>
      <c r="AL2535" s="34"/>
      <c r="AM2535" s="39"/>
      <c r="AN253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36" spans="1:40" ht="19.5" customHeight="1" x14ac:dyDescent="0.25">
      <c r="A2536" s="112">
        <f t="shared" si="190"/>
        <v>2026</v>
      </c>
      <c r="B2536" s="112">
        <f t="shared" si="191"/>
        <v>1</v>
      </c>
      <c r="C2536" s="25">
        <v>46048</v>
      </c>
      <c r="D2536" s="114">
        <f t="shared" ca="1" si="188"/>
        <v>46097</v>
      </c>
      <c r="E2536" s="114" t="str">
        <f t="shared" ca="1" si="189"/>
        <v>1-Months</v>
      </c>
      <c r="F2536" s="114" t="str">
        <f>VLOOKUP(O2536,Stock[],5,FALSE)</f>
        <v>BE</v>
      </c>
      <c r="G2536" s="33" t="s">
        <v>2832</v>
      </c>
      <c r="H2536" s="116" t="s">
        <v>282</v>
      </c>
      <c r="I2536" s="117" t="s">
        <v>2834</v>
      </c>
      <c r="J2536" s="112" t="str">
        <f>VLOOKUP(I2536,Customers[],2,FALSE)</f>
        <v>မမိသေး</v>
      </c>
      <c r="K2536" s="112" t="str">
        <f>VLOOKUP(I2536,Customers[],4,FALSE)</f>
        <v>Yamethin</v>
      </c>
      <c r="L2536" s="112" t="str">
        <f>VLOOKUP(Table85[[#This Row],[CustomerID]],Table!H:K,3,0)</f>
        <v>စျေးကုန်းကြီး</v>
      </c>
      <c r="M2536" s="112" t="str">
        <f>VLOOKUP(I2536,Customers[],5,FALSE)</f>
        <v>Van-1</v>
      </c>
      <c r="N2536" s="117" t="s">
        <v>9</v>
      </c>
      <c r="O2536" s="118" t="s">
        <v>224</v>
      </c>
      <c r="P2536" s="112" t="str">
        <f>VLOOKUP(O2536,Stock[],2,FALSE)</f>
        <v>ချယ်ရီသံပုရာအရက်သန့်ကော် (.6Ltr)</v>
      </c>
      <c r="Q2536" s="119">
        <f>VLOOKUP(O2536,Stock[],3,FALSE)</f>
        <v>0.6</v>
      </c>
      <c r="R2536" s="119">
        <f>VLOOKUP(O2536,Stock[],4,FALSE)</f>
        <v>24</v>
      </c>
      <c r="S2536" s="118"/>
      <c r="T2536" s="119">
        <f>(DailySales!$S2536/DailySales!$R2536)+DailySales!$U2536</f>
        <v>3</v>
      </c>
      <c r="U2536" s="118">
        <v>3</v>
      </c>
      <c r="V2536" s="120">
        <f>+DailySales!$T2536*DailySales!$R2536</f>
        <v>72</v>
      </c>
      <c r="W2536" s="120">
        <f>+DailySales!$V2536*DailySales!$Q2536</f>
        <v>43.199999999999996</v>
      </c>
      <c r="X2536" s="120">
        <f>VLOOKUP(O2536,Stock[],6,FALSE)</f>
        <v>915</v>
      </c>
      <c r="Y2536" s="120">
        <f>+DailySales!$V2536*DailySales!$X2536</f>
        <v>65880</v>
      </c>
      <c r="Z2536" s="118"/>
      <c r="AA2536" s="118"/>
      <c r="AB2536" s="118"/>
      <c r="AC2536" s="118"/>
      <c r="AD2536" s="118"/>
      <c r="AE2536" s="121">
        <v>120</v>
      </c>
      <c r="AF2536" s="122">
        <v>46048</v>
      </c>
      <c r="AG2536" s="123">
        <v>66000</v>
      </c>
      <c r="AH2536" s="122"/>
      <c r="AI2536" s="123"/>
      <c r="AJ2536" s="122"/>
      <c r="AK2536" s="123"/>
      <c r="AL2536" s="34"/>
      <c r="AM2536" s="39"/>
      <c r="AN253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37" spans="1:40" ht="19.5" customHeight="1" x14ac:dyDescent="0.25">
      <c r="A2537" s="112">
        <f t="shared" si="190"/>
        <v>2026</v>
      </c>
      <c r="B2537" s="112">
        <f t="shared" si="191"/>
        <v>1</v>
      </c>
      <c r="C2537" s="25">
        <v>46048</v>
      </c>
      <c r="D2537" s="114">
        <f t="shared" ca="1" si="188"/>
        <v>46097</v>
      </c>
      <c r="E2537" s="114" t="str">
        <f t="shared" ca="1" si="189"/>
        <v>1-Months</v>
      </c>
      <c r="F2537" s="114" t="str">
        <f>VLOOKUP(O2537,Stock[],5,FALSE)</f>
        <v>BE</v>
      </c>
      <c r="G2537" s="33" t="s">
        <v>2832</v>
      </c>
      <c r="H2537" s="116" t="s">
        <v>282</v>
      </c>
      <c r="I2537" s="117" t="s">
        <v>2834</v>
      </c>
      <c r="J2537" s="112" t="str">
        <f>VLOOKUP(I2537,Customers[],2,FALSE)</f>
        <v>မမိသေး</v>
      </c>
      <c r="K2537" s="112" t="str">
        <f>VLOOKUP(I2537,Customers[],4,FALSE)</f>
        <v>Yamethin</v>
      </c>
      <c r="L2537" s="112" t="str">
        <f>VLOOKUP(Table85[[#This Row],[CustomerID]],Table!H:K,3,0)</f>
        <v>စျေးကုန်းကြီး</v>
      </c>
      <c r="M2537" s="112" t="str">
        <f>VLOOKUP(I2537,Customers[],5,FALSE)</f>
        <v>Van-1</v>
      </c>
      <c r="N2537" s="117" t="s">
        <v>9</v>
      </c>
      <c r="O2537" s="118" t="s">
        <v>1471</v>
      </c>
      <c r="P2537" s="112" t="str">
        <f>VLOOKUP(O2537,Stock[],2,FALSE)</f>
        <v>ရွှေမင်းသားခေါင်ရည်ကော်ဗူး(.6Ltr)</v>
      </c>
      <c r="Q2537" s="119">
        <f>VLOOKUP(O2537,Stock[],3,FALSE)</f>
        <v>0.6</v>
      </c>
      <c r="R2537" s="119">
        <f>VLOOKUP(O2537,Stock[],4,FALSE)</f>
        <v>12</v>
      </c>
      <c r="S2537" s="118"/>
      <c r="T2537" s="119">
        <f>(DailySales!$S2537/DailySales!$R2537)+DailySales!$U2537</f>
        <v>2</v>
      </c>
      <c r="U2537" s="118">
        <v>2</v>
      </c>
      <c r="V2537" s="120">
        <f>+DailySales!$T2537*DailySales!$R2537</f>
        <v>24</v>
      </c>
      <c r="W2537" s="120">
        <f>+DailySales!$V2537*DailySales!$Q2537</f>
        <v>14.399999999999999</v>
      </c>
      <c r="X2537" s="120">
        <f>VLOOKUP(O2537,Stock[],6,FALSE)</f>
        <v>800</v>
      </c>
      <c r="Y2537" s="120">
        <f>+DailySales!$V2537*DailySales!$X2537</f>
        <v>19200</v>
      </c>
      <c r="Z2537" s="118"/>
      <c r="AA2537" s="118"/>
      <c r="AB2537" s="118"/>
      <c r="AC2537" s="118"/>
      <c r="AD2537" s="118"/>
      <c r="AE2537" s="121"/>
      <c r="AF2537" s="122">
        <v>46048</v>
      </c>
      <c r="AG2537" s="123">
        <v>19200</v>
      </c>
      <c r="AH2537" s="122"/>
      <c r="AI2537" s="123"/>
      <c r="AJ2537" s="122"/>
      <c r="AK2537" s="123"/>
      <c r="AL2537" s="34"/>
      <c r="AM2537" s="39"/>
      <c r="AN253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38" spans="1:40" ht="19.5" customHeight="1" x14ac:dyDescent="0.25">
      <c r="A2538" s="112">
        <f t="shared" si="190"/>
        <v>2026</v>
      </c>
      <c r="B2538" s="112">
        <f t="shared" si="191"/>
        <v>1</v>
      </c>
      <c r="C2538" s="25">
        <v>46048</v>
      </c>
      <c r="D2538" s="114">
        <f t="shared" ca="1" si="188"/>
        <v>46097</v>
      </c>
      <c r="E2538" s="114" t="str">
        <f t="shared" ca="1" si="189"/>
        <v>1-Months</v>
      </c>
      <c r="F2538" s="114" t="str">
        <f>VLOOKUP(O2538,Stock[],5,FALSE)</f>
        <v>BE</v>
      </c>
      <c r="G2538" s="33" t="s">
        <v>2832</v>
      </c>
      <c r="H2538" s="116" t="s">
        <v>282</v>
      </c>
      <c r="I2538" s="34" t="s">
        <v>1753</v>
      </c>
      <c r="J2538" s="112" t="str">
        <f>VLOOKUP(I2538,Customers[],2,FALSE)</f>
        <v>ကုန်သည်လက်ဆောင်</v>
      </c>
      <c r="K2538" s="112">
        <f>VLOOKUP(I2538,Customers[],4,FALSE)</f>
        <v>0</v>
      </c>
      <c r="L2538" s="112">
        <f>VLOOKUP(Table85[[#This Row],[CustomerID]],Table!H:K,3,0)</f>
        <v>0</v>
      </c>
      <c r="M2538" s="112">
        <f>VLOOKUP(I2538,Customers[],5,FALSE)</f>
        <v>0</v>
      </c>
      <c r="N2538" s="117" t="s">
        <v>1750</v>
      </c>
      <c r="O2538" s="118" t="s">
        <v>225</v>
      </c>
      <c r="P2538" s="112" t="str">
        <f>VLOOKUP(O2538,Stock[],2,FALSE)</f>
        <v>ချယ်ရီသံပုရာအရက်သန့်ကော် (1Ltr)</v>
      </c>
      <c r="Q2538" s="119">
        <f>VLOOKUP(O2538,Stock[],3,FALSE)</f>
        <v>1</v>
      </c>
      <c r="R2538" s="119">
        <f>VLOOKUP(O2538,Stock[],4,FALSE)</f>
        <v>12</v>
      </c>
      <c r="S2538" s="118">
        <v>1</v>
      </c>
      <c r="T2538" s="119">
        <f>(DailySales!$S2538/DailySales!$R2538)+DailySales!$U2538</f>
        <v>8.3333333333333329E-2</v>
      </c>
      <c r="U2538" s="118"/>
      <c r="V2538" s="120">
        <f>+DailySales!$T2538*DailySales!$R2538</f>
        <v>1</v>
      </c>
      <c r="W2538" s="120">
        <f>+DailySales!$V2538*DailySales!$Q2538</f>
        <v>1</v>
      </c>
      <c r="X2538" s="120">
        <f>VLOOKUP(O2538,Stock[],6,FALSE)</f>
        <v>1260</v>
      </c>
      <c r="Y2538" s="120">
        <f>+DailySales!$V2538*DailySales!$X2538</f>
        <v>1260</v>
      </c>
      <c r="Z2538" s="118"/>
      <c r="AA2538" s="118"/>
      <c r="AB2538" s="118"/>
      <c r="AC2538" s="118"/>
      <c r="AD2538" s="118"/>
      <c r="AE2538" s="121"/>
      <c r="AF2538" s="122">
        <v>46048</v>
      </c>
      <c r="AG2538" s="123">
        <v>1260</v>
      </c>
      <c r="AH2538" s="122"/>
      <c r="AI2538" s="123"/>
      <c r="AJ2538" s="122"/>
      <c r="AK2538" s="123"/>
      <c r="AL2538" s="34"/>
      <c r="AM2538" s="39"/>
      <c r="AN253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39" spans="1:40" ht="19.5" customHeight="1" x14ac:dyDescent="0.25">
      <c r="A2539" s="112">
        <f t="shared" si="190"/>
        <v>2026</v>
      </c>
      <c r="B2539" s="112">
        <f t="shared" si="191"/>
        <v>1</v>
      </c>
      <c r="C2539" s="25">
        <v>46048</v>
      </c>
      <c r="D2539" s="114">
        <f t="shared" ca="1" si="188"/>
        <v>46097</v>
      </c>
      <c r="E2539" s="114" t="str">
        <f t="shared" ca="1" si="189"/>
        <v>1-Months</v>
      </c>
      <c r="F2539" s="114" t="str">
        <f>VLOOKUP(O2539,Stock[],5,FALSE)</f>
        <v>BE</v>
      </c>
      <c r="G2539" s="33" t="s">
        <v>2832</v>
      </c>
      <c r="H2539" s="116" t="s">
        <v>282</v>
      </c>
      <c r="I2539" s="117" t="s">
        <v>1753</v>
      </c>
      <c r="J2539" s="112" t="str">
        <f>VLOOKUP(I2539,Customers[],2,FALSE)</f>
        <v>ကုန်သည်လက်ဆောင်</v>
      </c>
      <c r="K2539" s="112">
        <f>VLOOKUP(I2539,Customers[],4,FALSE)</f>
        <v>0</v>
      </c>
      <c r="L2539" s="112">
        <f>VLOOKUP(Table85[[#This Row],[CustomerID]],Table!H:K,3,0)</f>
        <v>0</v>
      </c>
      <c r="M2539" s="112">
        <f>VLOOKUP(I2539,Customers[],5,FALSE)</f>
        <v>0</v>
      </c>
      <c r="N2539" s="117" t="s">
        <v>1750</v>
      </c>
      <c r="O2539" s="118" t="s">
        <v>1501</v>
      </c>
      <c r="P2539" s="112" t="str">
        <f>VLOOKUP(O2539,Stock[],2,FALSE)</f>
        <v>ရွှေမင်းသားမန်ကျည်းခေါင်ရည်(.6Ltr)</v>
      </c>
      <c r="Q2539" s="119">
        <f>VLOOKUP(O2539,Stock[],3,FALSE)</f>
        <v>0.6</v>
      </c>
      <c r="R2539" s="119">
        <f>VLOOKUP(O2539,Stock[],4,FALSE)</f>
        <v>12</v>
      </c>
      <c r="S2539" s="118">
        <v>2</v>
      </c>
      <c r="T2539" s="119">
        <f>(DailySales!$S2539/DailySales!$R2539)+DailySales!$U2539</f>
        <v>0.16666666666666666</v>
      </c>
      <c r="U2539" s="118"/>
      <c r="V2539" s="120">
        <f>+DailySales!$T2539*DailySales!$R2539</f>
        <v>2</v>
      </c>
      <c r="W2539" s="120">
        <f>+DailySales!$V2539*DailySales!$Q2539</f>
        <v>1.2</v>
      </c>
      <c r="X2539" s="120">
        <f>VLOOKUP(O2539,Stock[],6,FALSE)</f>
        <v>800</v>
      </c>
      <c r="Y2539" s="120">
        <f>+DailySales!$V2539*DailySales!$X2539</f>
        <v>1600</v>
      </c>
      <c r="Z2539" s="118"/>
      <c r="AA2539" s="118"/>
      <c r="AB2539" s="118"/>
      <c r="AC2539" s="118"/>
      <c r="AD2539" s="118"/>
      <c r="AE2539" s="121"/>
      <c r="AF2539" s="122">
        <v>46048</v>
      </c>
      <c r="AG2539" s="123">
        <v>1600</v>
      </c>
      <c r="AH2539" s="122"/>
      <c r="AI2539" s="123"/>
      <c r="AJ2539" s="122"/>
      <c r="AK2539" s="123"/>
      <c r="AL2539" s="34"/>
      <c r="AM2539" s="39"/>
      <c r="AN253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40" spans="1:40" ht="19.5" customHeight="1" x14ac:dyDescent="0.25">
      <c r="A2540" s="112">
        <f t="shared" si="190"/>
        <v>2026</v>
      </c>
      <c r="B2540" s="112">
        <f t="shared" si="191"/>
        <v>1</v>
      </c>
      <c r="C2540" s="25">
        <v>46048</v>
      </c>
      <c r="D2540" s="114">
        <f t="shared" ca="1" si="188"/>
        <v>46097</v>
      </c>
      <c r="E2540" s="114" t="str">
        <f t="shared" ca="1" si="189"/>
        <v>1-Months</v>
      </c>
      <c r="F2540" s="114" t="str">
        <f>VLOOKUP(O2540,Stock[],5,FALSE)</f>
        <v>BE</v>
      </c>
      <c r="G2540" s="33" t="s">
        <v>2835</v>
      </c>
      <c r="H2540" s="116" t="s">
        <v>282</v>
      </c>
      <c r="I2540" s="117" t="s">
        <v>1455</v>
      </c>
      <c r="J2540" s="112" t="str">
        <f>VLOOKUP(I2540,Customers[],2,FALSE)</f>
        <v>ဒေါညိုသက်</v>
      </c>
      <c r="K2540" s="112" t="str">
        <f>VLOOKUP(I2540,Customers[],4,FALSE)</f>
        <v>Yamethin</v>
      </c>
      <c r="L2540" s="112" t="str">
        <f>VLOOKUP(Table85[[#This Row],[CustomerID]],Table!H:K,3,0)</f>
        <v>စျေးကုန်းကြီး</v>
      </c>
      <c r="M2540" s="112" t="str">
        <f>VLOOKUP(I2540,Customers[],5,FALSE)</f>
        <v>Van-1</v>
      </c>
      <c r="N2540" s="117" t="s">
        <v>9</v>
      </c>
      <c r="O2540" s="118" t="s">
        <v>225</v>
      </c>
      <c r="P2540" s="112" t="str">
        <f>VLOOKUP(O2540,Stock[],2,FALSE)</f>
        <v>ချယ်ရီသံပုရာအရက်သန့်ကော် (1Ltr)</v>
      </c>
      <c r="Q2540" s="119">
        <f>VLOOKUP(O2540,Stock[],3,FALSE)</f>
        <v>1</v>
      </c>
      <c r="R2540" s="119">
        <f>VLOOKUP(O2540,Stock[],4,FALSE)</f>
        <v>12</v>
      </c>
      <c r="S2540" s="118"/>
      <c r="T2540" s="119">
        <f>(DailySales!$S2540/DailySales!$R2540)+DailySales!$U2540</f>
        <v>2</v>
      </c>
      <c r="U2540" s="118">
        <v>2</v>
      </c>
      <c r="V2540" s="120">
        <f>+DailySales!$T2540*DailySales!$R2540</f>
        <v>24</v>
      </c>
      <c r="W2540" s="120">
        <f>+DailySales!$V2540*DailySales!$Q2540</f>
        <v>24</v>
      </c>
      <c r="X2540" s="120">
        <f>VLOOKUP(O2540,Stock[],6,FALSE)</f>
        <v>1260</v>
      </c>
      <c r="Y2540" s="120">
        <f>+DailySales!$V2540*DailySales!$X2540</f>
        <v>30240</v>
      </c>
      <c r="Z2540" s="118"/>
      <c r="AA2540" s="118"/>
      <c r="AB2540" s="118"/>
      <c r="AC2540" s="118"/>
      <c r="AD2540" s="118"/>
      <c r="AE2540" s="121">
        <v>760</v>
      </c>
      <c r="AF2540" s="122">
        <v>46048</v>
      </c>
      <c r="AG2540" s="123">
        <v>31000</v>
      </c>
      <c r="AH2540" s="122"/>
      <c r="AI2540" s="123"/>
      <c r="AJ2540" s="122"/>
      <c r="AK2540" s="123"/>
      <c r="AL2540" s="34"/>
      <c r="AM2540" s="39"/>
      <c r="AN254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41" spans="1:40" ht="19.5" customHeight="1" x14ac:dyDescent="0.25">
      <c r="A2541" s="112">
        <f t="shared" si="190"/>
        <v>2026</v>
      </c>
      <c r="B2541" s="112">
        <f t="shared" si="191"/>
        <v>1</v>
      </c>
      <c r="C2541" s="25">
        <v>46048</v>
      </c>
      <c r="D2541" s="114">
        <f t="shared" ca="1" si="188"/>
        <v>46097</v>
      </c>
      <c r="E2541" s="114" t="str">
        <f t="shared" ca="1" si="189"/>
        <v>1-Months</v>
      </c>
      <c r="F2541" s="114" t="str">
        <f>VLOOKUP(O2541,Stock[],5,FALSE)</f>
        <v>BE</v>
      </c>
      <c r="G2541" s="33" t="s">
        <v>2835</v>
      </c>
      <c r="H2541" s="116" t="s">
        <v>282</v>
      </c>
      <c r="I2541" s="117" t="s">
        <v>1455</v>
      </c>
      <c r="J2541" s="112" t="str">
        <f>VLOOKUP(I2541,Customers[],2,FALSE)</f>
        <v>ဒေါညိုသက်</v>
      </c>
      <c r="K2541" s="112" t="str">
        <f>VLOOKUP(I2541,Customers[],4,FALSE)</f>
        <v>Yamethin</v>
      </c>
      <c r="L2541" s="112" t="str">
        <f>VLOOKUP(Table85[[#This Row],[CustomerID]],Table!H:K,3,0)</f>
        <v>စျေးကုန်းကြီး</v>
      </c>
      <c r="M2541" s="112" t="str">
        <f>VLOOKUP(I2541,Customers[],5,FALSE)</f>
        <v>Van-1</v>
      </c>
      <c r="N2541" s="117" t="s">
        <v>9</v>
      </c>
      <c r="O2541" s="118" t="s">
        <v>224</v>
      </c>
      <c r="P2541" s="112" t="str">
        <f>VLOOKUP(O2541,Stock[],2,FALSE)</f>
        <v>ချယ်ရီသံပုရာအရက်သန့်ကော် (.6Ltr)</v>
      </c>
      <c r="Q2541" s="119">
        <f>VLOOKUP(O2541,Stock[],3,FALSE)</f>
        <v>0.6</v>
      </c>
      <c r="R2541" s="119">
        <f>VLOOKUP(O2541,Stock[],4,FALSE)</f>
        <v>24</v>
      </c>
      <c r="S2541" s="118"/>
      <c r="T2541" s="119">
        <f>(DailySales!$S2541/DailySales!$R2541)+DailySales!$U2541</f>
        <v>1</v>
      </c>
      <c r="U2541" s="118">
        <v>1</v>
      </c>
      <c r="V2541" s="120">
        <f>+DailySales!$T2541*DailySales!$R2541</f>
        <v>24</v>
      </c>
      <c r="W2541" s="120">
        <f>+DailySales!$V2541*DailySales!$Q2541</f>
        <v>14.399999999999999</v>
      </c>
      <c r="X2541" s="120">
        <f>VLOOKUP(O2541,Stock[],6,FALSE)</f>
        <v>915</v>
      </c>
      <c r="Y2541" s="120">
        <f>+DailySales!$V2541*DailySales!$X2541</f>
        <v>21960</v>
      </c>
      <c r="Z2541" s="118"/>
      <c r="AA2541" s="118"/>
      <c r="AB2541" s="118"/>
      <c r="AC2541" s="118"/>
      <c r="AD2541" s="118"/>
      <c r="AE2541" s="121">
        <v>40</v>
      </c>
      <c r="AF2541" s="122">
        <v>46048</v>
      </c>
      <c r="AG2541" s="123">
        <v>22000</v>
      </c>
      <c r="AH2541" s="122"/>
      <c r="AI2541" s="123"/>
      <c r="AJ2541" s="122"/>
      <c r="AK2541" s="123"/>
      <c r="AL2541" s="34"/>
      <c r="AM2541" s="39"/>
      <c r="AN254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42" spans="1:40" ht="19.5" customHeight="1" x14ac:dyDescent="0.25">
      <c r="A2542" s="112">
        <f t="shared" si="190"/>
        <v>2026</v>
      </c>
      <c r="B2542" s="112">
        <f t="shared" si="191"/>
        <v>1</v>
      </c>
      <c r="C2542" s="25">
        <v>46048</v>
      </c>
      <c r="D2542" s="114">
        <f t="shared" ca="1" si="188"/>
        <v>46097</v>
      </c>
      <c r="E2542" s="114" t="str">
        <f t="shared" ca="1" si="189"/>
        <v>1-Months</v>
      </c>
      <c r="F2542" s="114" t="str">
        <f>VLOOKUP(O2542,Stock[],5,FALSE)</f>
        <v>BE</v>
      </c>
      <c r="G2542" s="33" t="s">
        <v>2835</v>
      </c>
      <c r="H2542" s="116" t="s">
        <v>282</v>
      </c>
      <c r="I2542" s="117" t="s">
        <v>1455</v>
      </c>
      <c r="J2542" s="112" t="str">
        <f>VLOOKUP(I2542,Customers[],2,FALSE)</f>
        <v>ဒေါညိုသက်</v>
      </c>
      <c r="K2542" s="112" t="str">
        <f>VLOOKUP(I2542,Customers[],4,FALSE)</f>
        <v>Yamethin</v>
      </c>
      <c r="L2542" s="112" t="str">
        <f>VLOOKUP(Table85[[#This Row],[CustomerID]],Table!H:K,3,0)</f>
        <v>စျေးကုန်းကြီး</v>
      </c>
      <c r="M2542" s="112" t="str">
        <f>VLOOKUP(I2542,Customers[],5,FALSE)</f>
        <v>Van-1</v>
      </c>
      <c r="N2542" s="117" t="s">
        <v>9</v>
      </c>
      <c r="O2542" s="118" t="s">
        <v>1471</v>
      </c>
      <c r="P2542" s="112" t="str">
        <f>VLOOKUP(O2542,Stock[],2,FALSE)</f>
        <v>ရွှေမင်းသားခေါင်ရည်ကော်ဗူး(.6Ltr)</v>
      </c>
      <c r="Q2542" s="119">
        <f>VLOOKUP(O2542,Stock[],3,FALSE)</f>
        <v>0.6</v>
      </c>
      <c r="R2542" s="119">
        <f>VLOOKUP(O2542,Stock[],4,FALSE)</f>
        <v>12</v>
      </c>
      <c r="S2542" s="118"/>
      <c r="T2542" s="119">
        <f>(DailySales!$S2542/DailySales!$R2542)+DailySales!$U2542</f>
        <v>1</v>
      </c>
      <c r="U2542" s="118">
        <v>1</v>
      </c>
      <c r="V2542" s="120">
        <f>+DailySales!$T2542*DailySales!$R2542</f>
        <v>12</v>
      </c>
      <c r="W2542" s="120">
        <f>+DailySales!$V2542*DailySales!$Q2542</f>
        <v>7.1999999999999993</v>
      </c>
      <c r="X2542" s="120">
        <f>VLOOKUP(O2542,Stock[],6,FALSE)</f>
        <v>800</v>
      </c>
      <c r="Y2542" s="120">
        <f>+DailySales!$V2542*DailySales!$X2542</f>
        <v>9600</v>
      </c>
      <c r="Z2542" s="118"/>
      <c r="AA2542" s="118"/>
      <c r="AB2542" s="118"/>
      <c r="AC2542" s="118"/>
      <c r="AD2542" s="118"/>
      <c r="AE2542" s="121"/>
      <c r="AF2542" s="122">
        <v>46048</v>
      </c>
      <c r="AG2542" s="123">
        <v>9600</v>
      </c>
      <c r="AH2542" s="122"/>
      <c r="AI2542" s="123"/>
      <c r="AJ2542" s="122"/>
      <c r="AK2542" s="123"/>
      <c r="AL2542" s="34"/>
      <c r="AM2542" s="39"/>
      <c r="AN254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43" spans="1:40" ht="19.5" customHeight="1" x14ac:dyDescent="0.25">
      <c r="A2543" s="112">
        <f t="shared" si="190"/>
        <v>2026</v>
      </c>
      <c r="B2543" s="112">
        <f t="shared" si="191"/>
        <v>1</v>
      </c>
      <c r="C2543" s="25">
        <v>46048</v>
      </c>
      <c r="D2543" s="114">
        <f t="shared" ca="1" si="188"/>
        <v>46097</v>
      </c>
      <c r="E2543" s="114" t="str">
        <f t="shared" ca="1" si="189"/>
        <v>1-Months</v>
      </c>
      <c r="F2543" s="114" t="str">
        <f>VLOOKUP(O2543,Stock[],5,FALSE)</f>
        <v>BE</v>
      </c>
      <c r="G2543" s="33" t="s">
        <v>2836</v>
      </c>
      <c r="H2543" s="116" t="s">
        <v>282</v>
      </c>
      <c r="I2543" s="117" t="s">
        <v>2895</v>
      </c>
      <c r="J2543" s="112" t="str">
        <f>VLOOKUP(I2543,Customers[],2,FALSE)</f>
        <v>ကိုထွန်းသင်း-2</v>
      </c>
      <c r="K2543" s="112" t="str">
        <f>VLOOKUP(I2543,Customers[],4,FALSE)</f>
        <v>Yamethin</v>
      </c>
      <c r="L2543" s="112" t="str">
        <f>VLOOKUP(Table85[[#This Row],[CustomerID]],Table!H:K,3,0)</f>
        <v>တဲစု</v>
      </c>
      <c r="M2543" s="112" t="str">
        <f>VLOOKUP(I2543,Customers[],5,FALSE)</f>
        <v>Van-1</v>
      </c>
      <c r="N2543" s="117" t="s">
        <v>9</v>
      </c>
      <c r="O2543" s="118" t="s">
        <v>225</v>
      </c>
      <c r="P2543" s="112" t="str">
        <f>VLOOKUP(O2543,Stock[],2,FALSE)</f>
        <v>ချယ်ရီသံပုရာအရက်သန့်ကော် (1Ltr)</v>
      </c>
      <c r="Q2543" s="119">
        <f>VLOOKUP(O2543,Stock[],3,FALSE)</f>
        <v>1</v>
      </c>
      <c r="R2543" s="119">
        <f>VLOOKUP(O2543,Stock[],4,FALSE)</f>
        <v>12</v>
      </c>
      <c r="S2543" s="118"/>
      <c r="T2543" s="119">
        <f>(DailySales!$S2543/DailySales!$R2543)+DailySales!$U2543</f>
        <v>1</v>
      </c>
      <c r="U2543" s="118">
        <v>1</v>
      </c>
      <c r="V2543" s="120">
        <f>+DailySales!$T2543*DailySales!$R2543</f>
        <v>12</v>
      </c>
      <c r="W2543" s="120">
        <f>+DailySales!$V2543*DailySales!$Q2543</f>
        <v>12</v>
      </c>
      <c r="X2543" s="120">
        <f>VLOOKUP(O2543,Stock[],6,FALSE)</f>
        <v>1260</v>
      </c>
      <c r="Y2543" s="120">
        <f>+DailySales!$V2543*DailySales!$X2543</f>
        <v>15120</v>
      </c>
      <c r="Z2543" s="118"/>
      <c r="AA2543" s="118"/>
      <c r="AB2543" s="118"/>
      <c r="AC2543" s="118"/>
      <c r="AD2543" s="118"/>
      <c r="AE2543" s="121">
        <v>380</v>
      </c>
      <c r="AF2543" s="122">
        <v>46048</v>
      </c>
      <c r="AG2543" s="123">
        <v>15500</v>
      </c>
      <c r="AH2543" s="122"/>
      <c r="AI2543" s="123"/>
      <c r="AJ2543" s="122"/>
      <c r="AK2543" s="123"/>
      <c r="AL2543" s="34"/>
      <c r="AM2543" s="39"/>
      <c r="AN254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44" spans="1:40" ht="19.5" customHeight="1" x14ac:dyDescent="0.25">
      <c r="A2544" s="112">
        <f t="shared" si="190"/>
        <v>2026</v>
      </c>
      <c r="B2544" s="112">
        <f t="shared" si="191"/>
        <v>1</v>
      </c>
      <c r="C2544" s="25">
        <v>46048</v>
      </c>
      <c r="D2544" s="114">
        <f t="shared" ca="1" si="188"/>
        <v>46097</v>
      </c>
      <c r="E2544" s="114" t="str">
        <f t="shared" ca="1" si="189"/>
        <v>1-Months</v>
      </c>
      <c r="F2544" s="114" t="str">
        <f>VLOOKUP(O2544,Stock[],5,FALSE)</f>
        <v>BE</v>
      </c>
      <c r="G2544" s="33" t="s">
        <v>2836</v>
      </c>
      <c r="H2544" s="116" t="s">
        <v>282</v>
      </c>
      <c r="I2544" s="34" t="s">
        <v>1753</v>
      </c>
      <c r="J2544" s="112" t="str">
        <f>VLOOKUP(I2544,Customers[],2,FALSE)</f>
        <v>ကုန်သည်လက်ဆောင်</v>
      </c>
      <c r="K2544" s="112">
        <f>VLOOKUP(I2544,Customers[],4,FALSE)</f>
        <v>0</v>
      </c>
      <c r="L2544" s="112">
        <f>VLOOKUP(Table85[[#This Row],[CustomerID]],Table!H:K,3,0)</f>
        <v>0</v>
      </c>
      <c r="M2544" s="112">
        <f>VLOOKUP(I2544,Customers[],5,FALSE)</f>
        <v>0</v>
      </c>
      <c r="N2544" s="117" t="s">
        <v>1750</v>
      </c>
      <c r="O2544" s="118" t="s">
        <v>225</v>
      </c>
      <c r="P2544" s="112" t="str">
        <f>VLOOKUP(O2544,Stock[],2,FALSE)</f>
        <v>ချယ်ရီသံပုရာအရက်သန့်ကော် (1Ltr)</v>
      </c>
      <c r="Q2544" s="119">
        <f>VLOOKUP(O2544,Stock[],3,FALSE)</f>
        <v>1</v>
      </c>
      <c r="R2544" s="119">
        <f>VLOOKUP(O2544,Stock[],4,FALSE)</f>
        <v>12</v>
      </c>
      <c r="S2544" s="118">
        <v>1</v>
      </c>
      <c r="T2544" s="119">
        <f>(DailySales!$S2544/DailySales!$R2544)+DailySales!$U2544</f>
        <v>8.3333333333333329E-2</v>
      </c>
      <c r="U2544" s="118"/>
      <c r="V2544" s="120">
        <f>+DailySales!$T2544*DailySales!$R2544</f>
        <v>1</v>
      </c>
      <c r="W2544" s="120">
        <f>+DailySales!$V2544*DailySales!$Q2544</f>
        <v>1</v>
      </c>
      <c r="X2544" s="120">
        <f>VLOOKUP(O2544,Stock[],6,FALSE)</f>
        <v>1260</v>
      </c>
      <c r="Y2544" s="120">
        <f>+DailySales!$V2544*DailySales!$X2544</f>
        <v>1260</v>
      </c>
      <c r="Z2544" s="118"/>
      <c r="AA2544" s="118"/>
      <c r="AB2544" s="118"/>
      <c r="AC2544" s="118"/>
      <c r="AD2544" s="118"/>
      <c r="AE2544" s="121"/>
      <c r="AF2544" s="122">
        <v>46048</v>
      </c>
      <c r="AG2544" s="123">
        <v>1260</v>
      </c>
      <c r="AH2544" s="122"/>
      <c r="AI2544" s="123"/>
      <c r="AJ2544" s="122"/>
      <c r="AK2544" s="123"/>
      <c r="AL2544" s="34"/>
      <c r="AM2544" s="39"/>
      <c r="AN254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45" spans="1:40" ht="19.5" customHeight="1" x14ac:dyDescent="0.25">
      <c r="A2545" s="112">
        <f t="shared" si="190"/>
        <v>2026</v>
      </c>
      <c r="B2545" s="112">
        <f t="shared" si="191"/>
        <v>1</v>
      </c>
      <c r="C2545" s="25">
        <v>46048</v>
      </c>
      <c r="D2545" s="114">
        <f t="shared" ca="1" si="188"/>
        <v>46097</v>
      </c>
      <c r="E2545" s="114" t="str">
        <f t="shared" ca="1" si="189"/>
        <v>1-Months</v>
      </c>
      <c r="F2545" s="114" t="str">
        <f>VLOOKUP(O2545,Stock[],5,FALSE)</f>
        <v>BE</v>
      </c>
      <c r="G2545" s="33" t="s">
        <v>2839</v>
      </c>
      <c r="H2545" s="116" t="s">
        <v>282</v>
      </c>
      <c r="I2545" s="117" t="s">
        <v>580</v>
      </c>
      <c r="J2545" s="112" t="str">
        <f>VLOOKUP(I2545,Customers[],2,FALSE)</f>
        <v>မစန်းနုဝေ</v>
      </c>
      <c r="K2545" s="112" t="str">
        <f>VLOOKUP(I2545,Customers[],4,FALSE)</f>
        <v>Pyawbwe</v>
      </c>
      <c r="L2545" s="112" t="str">
        <f>VLOOKUP(Table85[[#This Row],[CustomerID]],Table!H:K,3,0)</f>
        <v>အင်းကုန်း</v>
      </c>
      <c r="M2545" s="112" t="str">
        <f>VLOOKUP(I2545,Customers[],5,FALSE)</f>
        <v>Van-1</v>
      </c>
      <c r="N2545" s="117" t="s">
        <v>9</v>
      </c>
      <c r="O2545" s="118" t="s">
        <v>225</v>
      </c>
      <c r="P2545" s="112" t="str">
        <f>VLOOKUP(O2545,Stock[],2,FALSE)</f>
        <v>ချယ်ရီသံပုရာအရက်သန့်ကော် (1Ltr)</v>
      </c>
      <c r="Q2545" s="119">
        <f>VLOOKUP(O2545,Stock[],3,FALSE)</f>
        <v>1</v>
      </c>
      <c r="R2545" s="119">
        <f>VLOOKUP(O2545,Stock[],4,FALSE)</f>
        <v>12</v>
      </c>
      <c r="S2545" s="118"/>
      <c r="T2545" s="119">
        <f>(DailySales!$S2545/DailySales!$R2545)+DailySales!$U2545</f>
        <v>1</v>
      </c>
      <c r="U2545" s="118">
        <v>1</v>
      </c>
      <c r="V2545" s="120">
        <f>+DailySales!$T2545*DailySales!$R2545</f>
        <v>12</v>
      </c>
      <c r="W2545" s="120">
        <f>+DailySales!$V2545*DailySales!$Q2545</f>
        <v>12</v>
      </c>
      <c r="X2545" s="120">
        <f>VLOOKUP(O2545,Stock[],6,FALSE)</f>
        <v>1260</v>
      </c>
      <c r="Y2545" s="120">
        <f>+DailySales!$V2545*DailySales!$X2545</f>
        <v>15120</v>
      </c>
      <c r="Z2545" s="118"/>
      <c r="AA2545" s="118"/>
      <c r="AB2545" s="118"/>
      <c r="AC2545" s="118"/>
      <c r="AD2545" s="118"/>
      <c r="AE2545" s="121">
        <v>380</v>
      </c>
      <c r="AF2545" s="122">
        <v>46048</v>
      </c>
      <c r="AG2545" s="123">
        <v>15500</v>
      </c>
      <c r="AH2545" s="122"/>
      <c r="AI2545" s="123"/>
      <c r="AJ2545" s="122"/>
      <c r="AK2545" s="123"/>
      <c r="AL2545" s="34"/>
      <c r="AM2545" s="39"/>
      <c r="AN254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46" spans="1:40" ht="19.5" customHeight="1" x14ac:dyDescent="0.25">
      <c r="A2546" s="112">
        <f t="shared" si="190"/>
        <v>2026</v>
      </c>
      <c r="B2546" s="112">
        <f t="shared" si="191"/>
        <v>1</v>
      </c>
      <c r="C2546" s="25">
        <v>46048</v>
      </c>
      <c r="D2546" s="114">
        <f t="shared" ca="1" si="188"/>
        <v>46097</v>
      </c>
      <c r="E2546" s="114" t="str">
        <f t="shared" ca="1" si="189"/>
        <v>1-Months</v>
      </c>
      <c r="F2546" s="114" t="str">
        <f>VLOOKUP(O2546,Stock[],5,FALSE)</f>
        <v>BE</v>
      </c>
      <c r="G2546" s="33" t="s">
        <v>2840</v>
      </c>
      <c r="H2546" s="116" t="s">
        <v>282</v>
      </c>
      <c r="I2546" s="117" t="s">
        <v>1126</v>
      </c>
      <c r="J2546" s="112" t="str">
        <f>VLOOKUP(I2546,Customers[],2,FALSE)</f>
        <v>ရွှေအုန်းပင်</v>
      </c>
      <c r="K2546" s="112" t="str">
        <f>VLOOKUP(I2546,Customers[],4,FALSE)</f>
        <v>Pyawbwe</v>
      </c>
      <c r="L2546" s="112" t="str">
        <f>VLOOKUP(Table85[[#This Row],[CustomerID]],Table!H:K,3,0)</f>
        <v>ရွာတန်း</v>
      </c>
      <c r="M2546" s="112" t="str">
        <f>VLOOKUP(I2546,Customers[],5,FALSE)</f>
        <v>Van-1</v>
      </c>
      <c r="N2546" s="117" t="s">
        <v>9</v>
      </c>
      <c r="O2546" s="118" t="s">
        <v>223</v>
      </c>
      <c r="P2546" s="112" t="str">
        <f>VLOOKUP(O2546,Stock[],2,FALSE)</f>
        <v>ချယ်ရီအရက်သန့်ကော် (.6Ltr)</v>
      </c>
      <c r="Q2546" s="119">
        <f>VLOOKUP(O2546,Stock[],3,FALSE)</f>
        <v>0.6</v>
      </c>
      <c r="R2546" s="119">
        <f>VLOOKUP(O2546,Stock[],4,FALSE)</f>
        <v>24</v>
      </c>
      <c r="S2546" s="118">
        <v>12</v>
      </c>
      <c r="T2546" s="119">
        <f>(DailySales!$S2546/DailySales!$R2546)+DailySales!$U2546</f>
        <v>0.5</v>
      </c>
      <c r="U2546" s="118"/>
      <c r="V2546" s="120">
        <f>+DailySales!$T2546*DailySales!$R2546</f>
        <v>12</v>
      </c>
      <c r="W2546" s="120">
        <f>+DailySales!$V2546*DailySales!$Q2546</f>
        <v>7.1999999999999993</v>
      </c>
      <c r="X2546" s="120">
        <f>VLOOKUP(O2546,Stock[],6,FALSE)</f>
        <v>875</v>
      </c>
      <c r="Y2546" s="120">
        <f>+DailySales!$V2546*DailySales!$X2546</f>
        <v>10500</v>
      </c>
      <c r="Z2546" s="118"/>
      <c r="AA2546" s="118"/>
      <c r="AB2546" s="118"/>
      <c r="AC2546" s="118"/>
      <c r="AD2546" s="118"/>
      <c r="AE2546" s="121">
        <v>300</v>
      </c>
      <c r="AF2546" s="122">
        <v>46048</v>
      </c>
      <c r="AG2546" s="123">
        <v>10800</v>
      </c>
      <c r="AH2546" s="122"/>
      <c r="AI2546" s="123"/>
      <c r="AJ2546" s="122"/>
      <c r="AK2546" s="123"/>
      <c r="AL2546" s="34"/>
      <c r="AM2546" s="39"/>
      <c r="AN254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47" spans="1:40" ht="19.5" customHeight="1" x14ac:dyDescent="0.25">
      <c r="A2547" s="112">
        <f t="shared" si="190"/>
        <v>2026</v>
      </c>
      <c r="B2547" s="112">
        <f t="shared" si="191"/>
        <v>1</v>
      </c>
      <c r="C2547" s="25">
        <v>46048</v>
      </c>
      <c r="D2547" s="114">
        <f t="shared" ca="1" si="188"/>
        <v>46097</v>
      </c>
      <c r="E2547" s="114" t="str">
        <f t="shared" ca="1" si="189"/>
        <v>1-Months</v>
      </c>
      <c r="F2547" s="114" t="str">
        <f>VLOOKUP(O2547,Stock[],5,FALSE)</f>
        <v>BE</v>
      </c>
      <c r="G2547" s="33" t="s">
        <v>2840</v>
      </c>
      <c r="H2547" s="116" t="s">
        <v>282</v>
      </c>
      <c r="I2547" s="34" t="s">
        <v>1753</v>
      </c>
      <c r="J2547" s="112" t="str">
        <f>VLOOKUP(I2547,Customers[],2,FALSE)</f>
        <v>ကုန်သည်လက်ဆောင်</v>
      </c>
      <c r="K2547" s="112">
        <f>VLOOKUP(I2547,Customers[],4,FALSE)</f>
        <v>0</v>
      </c>
      <c r="L2547" s="112">
        <f>VLOOKUP(Table85[[#This Row],[CustomerID]],Table!H:K,3,0)</f>
        <v>0</v>
      </c>
      <c r="M2547" s="112">
        <f>VLOOKUP(I2547,Customers[],5,FALSE)</f>
        <v>0</v>
      </c>
      <c r="N2547" s="117" t="s">
        <v>1750</v>
      </c>
      <c r="O2547" s="118" t="s">
        <v>1501</v>
      </c>
      <c r="P2547" s="112" t="str">
        <f>VLOOKUP(O2547,Stock[],2,FALSE)</f>
        <v>ရွှေမင်းသားမန်ကျည်းခေါင်ရည်(.6Ltr)</v>
      </c>
      <c r="Q2547" s="119">
        <f>VLOOKUP(O2547,Stock[],3,FALSE)</f>
        <v>0.6</v>
      </c>
      <c r="R2547" s="119">
        <f>VLOOKUP(O2547,Stock[],4,FALSE)</f>
        <v>12</v>
      </c>
      <c r="S2547" s="118">
        <v>1</v>
      </c>
      <c r="T2547" s="119">
        <f>(DailySales!$S2547/DailySales!$R2547)+DailySales!$U2547</f>
        <v>8.3333333333333329E-2</v>
      </c>
      <c r="U2547" s="118"/>
      <c r="V2547" s="120">
        <f>+DailySales!$T2547*DailySales!$R2547</f>
        <v>1</v>
      </c>
      <c r="W2547" s="120">
        <f>+DailySales!$V2547*DailySales!$Q2547</f>
        <v>0.6</v>
      </c>
      <c r="X2547" s="120">
        <f>VLOOKUP(O2547,Stock[],6,FALSE)</f>
        <v>800</v>
      </c>
      <c r="Y2547" s="120">
        <f>+DailySales!$V2547*DailySales!$X2547</f>
        <v>800</v>
      </c>
      <c r="Z2547" s="118"/>
      <c r="AA2547" s="118"/>
      <c r="AB2547" s="118"/>
      <c r="AC2547" s="118"/>
      <c r="AD2547" s="118"/>
      <c r="AE2547" s="121"/>
      <c r="AF2547" s="122">
        <v>46048</v>
      </c>
      <c r="AG2547" s="123">
        <v>800</v>
      </c>
      <c r="AH2547" s="122"/>
      <c r="AI2547" s="123"/>
      <c r="AJ2547" s="122"/>
      <c r="AK2547" s="123"/>
      <c r="AL2547" s="34"/>
      <c r="AM2547" s="39"/>
      <c r="AN254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48" spans="1:40" ht="19.5" customHeight="1" x14ac:dyDescent="0.25">
      <c r="A2548" s="112">
        <f t="shared" si="190"/>
        <v>2026</v>
      </c>
      <c r="B2548" s="112">
        <f t="shared" si="191"/>
        <v>1</v>
      </c>
      <c r="C2548" s="25">
        <v>46048</v>
      </c>
      <c r="D2548" s="114">
        <f t="shared" ca="1" si="188"/>
        <v>46097</v>
      </c>
      <c r="E2548" s="114" t="str">
        <f t="shared" ca="1" si="189"/>
        <v>1-Months</v>
      </c>
      <c r="F2548" s="114" t="str">
        <f>VLOOKUP(O2548,Stock[],5,FALSE)</f>
        <v>BE</v>
      </c>
      <c r="G2548" s="33" t="s">
        <v>2840</v>
      </c>
      <c r="H2548" s="116" t="s">
        <v>282</v>
      </c>
      <c r="I2548" s="34" t="s">
        <v>1753</v>
      </c>
      <c r="J2548" s="112" t="str">
        <f>VLOOKUP(I2548,Customers[],2,FALSE)</f>
        <v>ကုန်သည်လက်ဆောင်</v>
      </c>
      <c r="K2548" s="112">
        <f>VLOOKUP(I2548,Customers[],4,FALSE)</f>
        <v>0</v>
      </c>
      <c r="L2548" s="112">
        <f>VLOOKUP(Table85[[#This Row],[CustomerID]],Table!H:K,3,0)</f>
        <v>0</v>
      </c>
      <c r="M2548" s="112">
        <f>VLOOKUP(I2548,Customers[],5,FALSE)</f>
        <v>0</v>
      </c>
      <c r="N2548" s="117" t="s">
        <v>1750</v>
      </c>
      <c r="O2548" s="118" t="s">
        <v>225</v>
      </c>
      <c r="P2548" s="112" t="str">
        <f>VLOOKUP(O2548,Stock[],2,FALSE)</f>
        <v>ချယ်ရီသံပုရာအရက်သန့်ကော် (1Ltr)</v>
      </c>
      <c r="Q2548" s="119">
        <f>VLOOKUP(O2548,Stock[],3,FALSE)</f>
        <v>1</v>
      </c>
      <c r="R2548" s="119">
        <f>VLOOKUP(O2548,Stock[],4,FALSE)</f>
        <v>12</v>
      </c>
      <c r="S2548" s="118">
        <v>1</v>
      </c>
      <c r="T2548" s="119">
        <f>(DailySales!$S2548/DailySales!$R2548)+DailySales!$U2548</f>
        <v>8.3333333333333329E-2</v>
      </c>
      <c r="U2548" s="118"/>
      <c r="V2548" s="120">
        <f>+DailySales!$T2548*DailySales!$R2548</f>
        <v>1</v>
      </c>
      <c r="W2548" s="120">
        <f>+DailySales!$V2548*DailySales!$Q2548</f>
        <v>1</v>
      </c>
      <c r="X2548" s="120">
        <f>VLOOKUP(O2548,Stock[],6,FALSE)</f>
        <v>1260</v>
      </c>
      <c r="Y2548" s="120">
        <f>+DailySales!$V2548*DailySales!$X2548</f>
        <v>1260</v>
      </c>
      <c r="Z2548" s="118"/>
      <c r="AA2548" s="118"/>
      <c r="AB2548" s="118"/>
      <c r="AC2548" s="118"/>
      <c r="AD2548" s="118"/>
      <c r="AE2548" s="121"/>
      <c r="AF2548" s="122">
        <v>46048</v>
      </c>
      <c r="AG2548" s="123">
        <v>1260</v>
      </c>
      <c r="AH2548" s="122"/>
      <c r="AI2548" s="123"/>
      <c r="AJ2548" s="122"/>
      <c r="AK2548" s="123"/>
      <c r="AL2548" s="34"/>
      <c r="AM2548" s="39"/>
      <c r="AN254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49" spans="1:40" ht="19.5" customHeight="1" x14ac:dyDescent="0.25">
      <c r="A2549" s="112">
        <f t="shared" si="190"/>
        <v>2026</v>
      </c>
      <c r="B2549" s="112">
        <f t="shared" si="191"/>
        <v>1</v>
      </c>
      <c r="C2549" s="25">
        <v>46048</v>
      </c>
      <c r="D2549" s="114">
        <f t="shared" ca="1" si="188"/>
        <v>46097</v>
      </c>
      <c r="E2549" s="114" t="str">
        <f t="shared" ca="1" si="189"/>
        <v>1-Months</v>
      </c>
      <c r="F2549" s="114" t="str">
        <f>VLOOKUP(O2549,Stock[],5,FALSE)</f>
        <v>BE</v>
      </c>
      <c r="G2549" s="33" t="s">
        <v>2841</v>
      </c>
      <c r="H2549" s="116" t="s">
        <v>282</v>
      </c>
      <c r="I2549" s="117" t="s">
        <v>2602</v>
      </c>
      <c r="J2549" s="112" t="str">
        <f>VLOOKUP(I2549,Customers[],2,FALSE)</f>
        <v>ကိုဝေ-2</v>
      </c>
      <c r="K2549" s="112" t="str">
        <f>VLOOKUP(I2549,Customers[],4,FALSE)</f>
        <v>Yamethin</v>
      </c>
      <c r="L2549" s="112" t="str">
        <f>VLOOKUP(Table85[[#This Row],[CustomerID]],Table!H:K,3,0)</f>
        <v>ဂွေးကုန်း</v>
      </c>
      <c r="M2549" s="112" t="str">
        <f>VLOOKUP(I2549,Customers[],5,FALSE)</f>
        <v>Van-1</v>
      </c>
      <c r="N2549" s="117" t="s">
        <v>9</v>
      </c>
      <c r="O2549" s="118" t="s">
        <v>1471</v>
      </c>
      <c r="P2549" s="112" t="str">
        <f>VLOOKUP(O2549,Stock[],2,FALSE)</f>
        <v>ရွှေမင်းသားခေါင်ရည်ကော်ဗူး(.6Ltr)</v>
      </c>
      <c r="Q2549" s="119">
        <f>VLOOKUP(O2549,Stock[],3,FALSE)</f>
        <v>0.6</v>
      </c>
      <c r="R2549" s="119">
        <f>VLOOKUP(O2549,Stock[],4,FALSE)</f>
        <v>12</v>
      </c>
      <c r="S2549" s="118"/>
      <c r="T2549" s="119">
        <f>(DailySales!$S2549/DailySales!$R2549)+DailySales!$U2549</f>
        <v>1</v>
      </c>
      <c r="U2549" s="118">
        <v>1</v>
      </c>
      <c r="V2549" s="120">
        <f>+DailySales!$T2549*DailySales!$R2549</f>
        <v>12</v>
      </c>
      <c r="W2549" s="120">
        <f>+DailySales!$V2549*DailySales!$Q2549</f>
        <v>7.1999999999999993</v>
      </c>
      <c r="X2549" s="120">
        <f>VLOOKUP(O2549,Stock[],6,FALSE)</f>
        <v>800</v>
      </c>
      <c r="Y2549" s="120">
        <f>+DailySales!$V2549*DailySales!$X2549</f>
        <v>9600</v>
      </c>
      <c r="Z2549" s="118"/>
      <c r="AA2549" s="118"/>
      <c r="AB2549" s="118"/>
      <c r="AC2549" s="118"/>
      <c r="AD2549" s="118"/>
      <c r="AE2549" s="121"/>
      <c r="AF2549" s="122">
        <v>46048</v>
      </c>
      <c r="AG2549" s="123">
        <v>9600</v>
      </c>
      <c r="AH2549" s="122"/>
      <c r="AI2549" s="123"/>
      <c r="AJ2549" s="122"/>
      <c r="AK2549" s="123"/>
      <c r="AL2549" s="34"/>
      <c r="AM2549" s="39"/>
      <c r="AN254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50" spans="1:40" ht="19.5" customHeight="1" x14ac:dyDescent="0.25">
      <c r="A2550" s="112">
        <f t="shared" si="190"/>
        <v>2026</v>
      </c>
      <c r="B2550" s="112">
        <f t="shared" si="191"/>
        <v>1</v>
      </c>
      <c r="C2550" s="25">
        <v>46048</v>
      </c>
      <c r="D2550" s="114">
        <f t="shared" ca="1" si="188"/>
        <v>46097</v>
      </c>
      <c r="E2550" s="114" t="str">
        <f t="shared" ca="1" si="189"/>
        <v>1-Months</v>
      </c>
      <c r="F2550" s="114" t="str">
        <f>VLOOKUP(O2550,Stock[],5,FALSE)</f>
        <v>BE</v>
      </c>
      <c r="G2550" s="33" t="s">
        <v>2841</v>
      </c>
      <c r="H2550" s="116" t="s">
        <v>282</v>
      </c>
      <c r="I2550" s="117" t="s">
        <v>2602</v>
      </c>
      <c r="J2550" s="112" t="str">
        <f>VLOOKUP(I2550,Customers[],2,FALSE)</f>
        <v>ကိုဝေ-2</v>
      </c>
      <c r="K2550" s="112" t="str">
        <f>VLOOKUP(I2550,Customers[],4,FALSE)</f>
        <v>Yamethin</v>
      </c>
      <c r="L2550" s="112" t="str">
        <f>VLOOKUP(Table85[[#This Row],[CustomerID]],Table!H:K,3,0)</f>
        <v>ဂွေးကုန်း</v>
      </c>
      <c r="M2550" s="112" t="str">
        <f>VLOOKUP(I2550,Customers[],5,FALSE)</f>
        <v>Van-1</v>
      </c>
      <c r="N2550" s="117" t="s">
        <v>9</v>
      </c>
      <c r="O2550" s="118" t="s">
        <v>1501</v>
      </c>
      <c r="P2550" s="112" t="str">
        <f>VLOOKUP(O2550,Stock[],2,FALSE)</f>
        <v>ရွှေမင်းသားမန်ကျည်းခေါင်ရည်(.6Ltr)</v>
      </c>
      <c r="Q2550" s="119">
        <f>VLOOKUP(O2550,Stock[],3,FALSE)</f>
        <v>0.6</v>
      </c>
      <c r="R2550" s="119">
        <f>VLOOKUP(O2550,Stock[],4,FALSE)</f>
        <v>12</v>
      </c>
      <c r="S2550" s="118"/>
      <c r="T2550" s="119">
        <f>(DailySales!$S2550/DailySales!$R2550)+DailySales!$U2550</f>
        <v>9</v>
      </c>
      <c r="U2550" s="118">
        <v>9</v>
      </c>
      <c r="V2550" s="120">
        <f>+DailySales!$T2550*DailySales!$R2550</f>
        <v>108</v>
      </c>
      <c r="W2550" s="120">
        <f>+DailySales!$V2550*DailySales!$Q2550</f>
        <v>64.8</v>
      </c>
      <c r="X2550" s="120">
        <f>VLOOKUP(O2550,Stock[],6,FALSE)</f>
        <v>800</v>
      </c>
      <c r="Y2550" s="120">
        <f>+DailySales!$V2550*DailySales!$X2550</f>
        <v>86400</v>
      </c>
      <c r="Z2550" s="118"/>
      <c r="AA2550" s="118"/>
      <c r="AB2550" s="118"/>
      <c r="AC2550" s="118"/>
      <c r="AD2550" s="118"/>
      <c r="AE2550" s="121"/>
      <c r="AF2550" s="122">
        <v>46048</v>
      </c>
      <c r="AG2550" s="123">
        <v>86400</v>
      </c>
      <c r="AH2550" s="122"/>
      <c r="AI2550" s="123"/>
      <c r="AJ2550" s="122"/>
      <c r="AK2550" s="123"/>
      <c r="AL2550" s="34"/>
      <c r="AM2550" s="39"/>
      <c r="AN255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51" spans="1:40" ht="19.5" customHeight="1" x14ac:dyDescent="0.25">
      <c r="A2551" s="112">
        <f t="shared" si="190"/>
        <v>2026</v>
      </c>
      <c r="B2551" s="112">
        <f t="shared" si="191"/>
        <v>1</v>
      </c>
      <c r="C2551" s="25">
        <v>46048</v>
      </c>
      <c r="D2551" s="114">
        <f t="shared" ca="1" si="188"/>
        <v>46097</v>
      </c>
      <c r="E2551" s="114" t="str">
        <f t="shared" ca="1" si="189"/>
        <v>1-Months</v>
      </c>
      <c r="F2551" s="114" t="str">
        <f>VLOOKUP(O2551,Stock[],5,FALSE)</f>
        <v>BE</v>
      </c>
      <c r="G2551" s="33" t="s">
        <v>2841</v>
      </c>
      <c r="H2551" s="116" t="s">
        <v>282</v>
      </c>
      <c r="I2551" s="34" t="s">
        <v>1014</v>
      </c>
      <c r="J2551" s="112" t="str">
        <f>VLOOKUP(I2551,Customers[],2,FALSE)</f>
        <v>FOC</v>
      </c>
      <c r="K2551" s="112">
        <f>VLOOKUP(I2551,Customers[],4,FALSE)</f>
        <v>0</v>
      </c>
      <c r="L2551" s="112">
        <f>VLOOKUP(Table85[[#This Row],[CustomerID]],Table!H:K,3,0)</f>
        <v>0</v>
      </c>
      <c r="M2551" s="112">
        <f>VLOOKUP(I2551,Customers[],5,FALSE)</f>
        <v>0</v>
      </c>
      <c r="N2551" s="117" t="s">
        <v>1014</v>
      </c>
      <c r="O2551" s="118" t="s">
        <v>1501</v>
      </c>
      <c r="P2551" s="112" t="str">
        <f>VLOOKUP(O2551,Stock[],2,FALSE)</f>
        <v>ရွှေမင်းသားမန်ကျည်းခေါင်ရည်(.6Ltr)</v>
      </c>
      <c r="Q2551" s="119">
        <f>VLOOKUP(O2551,Stock[],3,FALSE)</f>
        <v>0.6</v>
      </c>
      <c r="R2551" s="119">
        <f>VLOOKUP(O2551,Stock[],4,FALSE)</f>
        <v>12</v>
      </c>
      <c r="S2551" s="118"/>
      <c r="T2551" s="119">
        <f>(DailySales!$S2551/DailySales!$R2551)+DailySales!$U2551</f>
        <v>1</v>
      </c>
      <c r="U2551" s="118">
        <v>1</v>
      </c>
      <c r="V2551" s="120">
        <f>+DailySales!$T2551*DailySales!$R2551</f>
        <v>12</v>
      </c>
      <c r="W2551" s="120">
        <f>+DailySales!$V2551*DailySales!$Q2551</f>
        <v>7.1999999999999993</v>
      </c>
      <c r="X2551" s="120">
        <f>VLOOKUP(O2551,Stock[],6,FALSE)</f>
        <v>800</v>
      </c>
      <c r="Y2551" s="120">
        <f>+DailySales!$V2551*DailySales!$X2551</f>
        <v>9600</v>
      </c>
      <c r="Z2551" s="118"/>
      <c r="AA2551" s="118"/>
      <c r="AB2551" s="118"/>
      <c r="AC2551" s="118"/>
      <c r="AD2551" s="118"/>
      <c r="AE2551" s="121"/>
      <c r="AF2551" s="122">
        <v>46048</v>
      </c>
      <c r="AG2551" s="123">
        <v>9600</v>
      </c>
      <c r="AH2551" s="122"/>
      <c r="AI2551" s="123"/>
      <c r="AJ2551" s="122"/>
      <c r="AK2551" s="123"/>
      <c r="AL2551" s="34"/>
      <c r="AM2551" s="39"/>
      <c r="AN255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52" spans="1:40" ht="19.5" customHeight="1" x14ac:dyDescent="0.25">
      <c r="A2552" s="112">
        <f t="shared" si="190"/>
        <v>2026</v>
      </c>
      <c r="B2552" s="112">
        <f t="shared" si="191"/>
        <v>1</v>
      </c>
      <c r="C2552" s="25">
        <v>46048</v>
      </c>
      <c r="D2552" s="114">
        <f t="shared" ca="1" si="188"/>
        <v>46097</v>
      </c>
      <c r="E2552" s="114" t="str">
        <f t="shared" ca="1" si="189"/>
        <v>1-Months</v>
      </c>
      <c r="F2552" s="114" t="str">
        <f>VLOOKUP(O2552,Stock[],5,FALSE)</f>
        <v>BE</v>
      </c>
      <c r="G2552" s="33" t="s">
        <v>2842</v>
      </c>
      <c r="H2552" s="116" t="s">
        <v>282</v>
      </c>
      <c r="I2552" s="117" t="s">
        <v>2843</v>
      </c>
      <c r="J2552" s="112" t="str">
        <f>VLOOKUP(I2552,Customers[],2,FALSE)</f>
        <v>ကိုစောဂျော်နီ</v>
      </c>
      <c r="K2552" s="112" t="str">
        <f>VLOOKUP(I2552,Customers[],4,FALSE)</f>
        <v>Yamethin</v>
      </c>
      <c r="L2552" s="112" t="str">
        <f>VLOOKUP(Table85[[#This Row],[CustomerID]],Table!H:K,3,0)</f>
        <v>ဂွေးကုန်း</v>
      </c>
      <c r="M2552" s="112" t="str">
        <f>VLOOKUP(I2552,Customers[],5,FALSE)</f>
        <v>Van-1</v>
      </c>
      <c r="N2552" s="117" t="s">
        <v>9</v>
      </c>
      <c r="O2552" s="118" t="s">
        <v>223</v>
      </c>
      <c r="P2552" s="112" t="str">
        <f>VLOOKUP(O2552,Stock[],2,FALSE)</f>
        <v>ချယ်ရီအရက်သန့်ကော် (.6Ltr)</v>
      </c>
      <c r="Q2552" s="119">
        <f>VLOOKUP(O2552,Stock[],3,FALSE)</f>
        <v>0.6</v>
      </c>
      <c r="R2552" s="119">
        <f>VLOOKUP(O2552,Stock[],4,FALSE)</f>
        <v>24</v>
      </c>
      <c r="S2552" s="118">
        <v>12</v>
      </c>
      <c r="T2552" s="119">
        <f>(DailySales!$S2552/DailySales!$R2552)+DailySales!$U2552</f>
        <v>0.5</v>
      </c>
      <c r="U2552" s="118"/>
      <c r="V2552" s="120">
        <f>+DailySales!$T2552*DailySales!$R2552</f>
        <v>12</v>
      </c>
      <c r="W2552" s="120">
        <f>+DailySales!$V2552*DailySales!$Q2552</f>
        <v>7.1999999999999993</v>
      </c>
      <c r="X2552" s="120">
        <f>VLOOKUP(O2552,Stock[],6,FALSE)</f>
        <v>875</v>
      </c>
      <c r="Y2552" s="120">
        <f>+DailySales!$V2552*DailySales!$X2552</f>
        <v>10500</v>
      </c>
      <c r="Z2552" s="118"/>
      <c r="AA2552" s="118"/>
      <c r="AB2552" s="118"/>
      <c r="AC2552" s="118"/>
      <c r="AD2552" s="118"/>
      <c r="AE2552" s="121">
        <v>300</v>
      </c>
      <c r="AF2552" s="122">
        <v>46048</v>
      </c>
      <c r="AG2552" s="123">
        <v>10800</v>
      </c>
      <c r="AH2552" s="122"/>
      <c r="AI2552" s="123"/>
      <c r="AJ2552" s="122"/>
      <c r="AK2552" s="123"/>
      <c r="AL2552" s="34"/>
      <c r="AM2552" s="39"/>
      <c r="AN255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53" spans="1:40" ht="19.5" customHeight="1" x14ac:dyDescent="0.25">
      <c r="A2553" s="112">
        <f t="shared" si="190"/>
        <v>2026</v>
      </c>
      <c r="B2553" s="112">
        <f t="shared" si="191"/>
        <v>1</v>
      </c>
      <c r="C2553" s="25">
        <v>46048</v>
      </c>
      <c r="D2553" s="114">
        <f t="shared" ca="1" si="188"/>
        <v>46097</v>
      </c>
      <c r="E2553" s="114" t="str">
        <f t="shared" ca="1" si="189"/>
        <v>1-Months</v>
      </c>
      <c r="F2553" s="114" t="str">
        <f>VLOOKUP(O2553,Stock[],5,FALSE)</f>
        <v>BE</v>
      </c>
      <c r="G2553" s="33" t="s">
        <v>2842</v>
      </c>
      <c r="H2553" s="116" t="s">
        <v>282</v>
      </c>
      <c r="I2553" s="34" t="s">
        <v>1753</v>
      </c>
      <c r="J2553" s="112" t="str">
        <f>VLOOKUP(I2553,Customers[],2,FALSE)</f>
        <v>ကုန်သည်လက်ဆောင်</v>
      </c>
      <c r="K2553" s="112">
        <f>VLOOKUP(I2553,Customers[],4,FALSE)</f>
        <v>0</v>
      </c>
      <c r="L2553" s="112">
        <f>VLOOKUP(Table85[[#This Row],[CustomerID]],Table!H:K,3,0)</f>
        <v>0</v>
      </c>
      <c r="M2553" s="112">
        <f>VLOOKUP(I2553,Customers[],5,FALSE)</f>
        <v>0</v>
      </c>
      <c r="N2553" s="117" t="s">
        <v>1750</v>
      </c>
      <c r="O2553" s="118" t="s">
        <v>1501</v>
      </c>
      <c r="P2553" s="112" t="str">
        <f>VLOOKUP(O2553,Stock[],2,FALSE)</f>
        <v>ရွှေမင်းသားမန်ကျည်းခေါင်ရည်(.6Ltr)</v>
      </c>
      <c r="Q2553" s="119">
        <f>VLOOKUP(O2553,Stock[],3,FALSE)</f>
        <v>0.6</v>
      </c>
      <c r="R2553" s="119">
        <f>VLOOKUP(O2553,Stock[],4,FALSE)</f>
        <v>12</v>
      </c>
      <c r="S2553" s="118">
        <v>1</v>
      </c>
      <c r="T2553" s="119">
        <f>(DailySales!$S2553/DailySales!$R2553)+DailySales!$U2553</f>
        <v>8.3333333333333329E-2</v>
      </c>
      <c r="U2553" s="118"/>
      <c r="V2553" s="120">
        <f>+DailySales!$T2553*DailySales!$R2553</f>
        <v>1</v>
      </c>
      <c r="W2553" s="120">
        <f>+DailySales!$V2553*DailySales!$Q2553</f>
        <v>0.6</v>
      </c>
      <c r="X2553" s="120">
        <f>VLOOKUP(O2553,Stock[],6,FALSE)</f>
        <v>800</v>
      </c>
      <c r="Y2553" s="120">
        <f>+DailySales!$V2553*DailySales!$X2553</f>
        <v>800</v>
      </c>
      <c r="Z2553" s="118"/>
      <c r="AA2553" s="118"/>
      <c r="AB2553" s="118"/>
      <c r="AC2553" s="118"/>
      <c r="AD2553" s="118"/>
      <c r="AE2553" s="121"/>
      <c r="AF2553" s="122">
        <v>46048</v>
      </c>
      <c r="AG2553" s="123">
        <v>800</v>
      </c>
      <c r="AH2553" s="122"/>
      <c r="AI2553" s="123"/>
      <c r="AJ2553" s="122"/>
      <c r="AK2553" s="123"/>
      <c r="AL2553" s="34"/>
      <c r="AM2553" s="39"/>
      <c r="AN255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54" spans="1:40" ht="19.5" customHeight="1" x14ac:dyDescent="0.25">
      <c r="A2554" s="112">
        <f t="shared" si="190"/>
        <v>2026</v>
      </c>
      <c r="B2554" s="112">
        <f t="shared" si="191"/>
        <v>1</v>
      </c>
      <c r="C2554" s="25">
        <v>46048</v>
      </c>
      <c r="D2554" s="114">
        <f t="shared" ca="1" si="188"/>
        <v>46097</v>
      </c>
      <c r="E2554" s="114" t="str">
        <f t="shared" ca="1" si="189"/>
        <v>1-Months</v>
      </c>
      <c r="F2554" s="114" t="str">
        <f>VLOOKUP(O2554,Stock[],5,FALSE)</f>
        <v>BE</v>
      </c>
      <c r="G2554" s="33" t="s">
        <v>2842</v>
      </c>
      <c r="H2554" s="116" t="s">
        <v>282</v>
      </c>
      <c r="I2554" s="34" t="s">
        <v>1753</v>
      </c>
      <c r="J2554" s="112" t="str">
        <f>VLOOKUP(I2554,Customers[],2,FALSE)</f>
        <v>ကုန်သည်လက်ဆောင်</v>
      </c>
      <c r="K2554" s="112">
        <f>VLOOKUP(I2554,Customers[],4,FALSE)</f>
        <v>0</v>
      </c>
      <c r="L2554" s="112">
        <f>VLOOKUP(Table85[[#This Row],[CustomerID]],Table!H:K,3,0)</f>
        <v>0</v>
      </c>
      <c r="M2554" s="112">
        <f>VLOOKUP(I2554,Customers[],5,FALSE)</f>
        <v>0</v>
      </c>
      <c r="N2554" s="117" t="s">
        <v>1750</v>
      </c>
      <c r="O2554" s="118" t="s">
        <v>225</v>
      </c>
      <c r="P2554" s="112" t="str">
        <f>VLOOKUP(O2554,Stock[],2,FALSE)</f>
        <v>ချယ်ရီသံပုရာအရက်သန့်ကော် (1Ltr)</v>
      </c>
      <c r="Q2554" s="119">
        <f>VLOOKUP(O2554,Stock[],3,FALSE)</f>
        <v>1</v>
      </c>
      <c r="R2554" s="119">
        <f>VLOOKUP(O2554,Stock[],4,FALSE)</f>
        <v>12</v>
      </c>
      <c r="S2554" s="118">
        <v>1</v>
      </c>
      <c r="T2554" s="119">
        <f>(DailySales!$S2554/DailySales!$R2554)+DailySales!$U2554</f>
        <v>8.3333333333333329E-2</v>
      </c>
      <c r="U2554" s="118"/>
      <c r="V2554" s="120">
        <f>+DailySales!$T2554*DailySales!$R2554</f>
        <v>1</v>
      </c>
      <c r="W2554" s="120">
        <f>+DailySales!$V2554*DailySales!$Q2554</f>
        <v>1</v>
      </c>
      <c r="X2554" s="120">
        <f>VLOOKUP(O2554,Stock[],6,FALSE)</f>
        <v>1260</v>
      </c>
      <c r="Y2554" s="120">
        <f>+DailySales!$V2554*DailySales!$X2554</f>
        <v>1260</v>
      </c>
      <c r="Z2554" s="118"/>
      <c r="AA2554" s="118"/>
      <c r="AB2554" s="118"/>
      <c r="AC2554" s="118"/>
      <c r="AD2554" s="118"/>
      <c r="AE2554" s="121"/>
      <c r="AF2554" s="122">
        <v>46048</v>
      </c>
      <c r="AG2554" s="123">
        <v>1260</v>
      </c>
      <c r="AH2554" s="122"/>
      <c r="AI2554" s="123"/>
      <c r="AJ2554" s="122"/>
      <c r="AK2554" s="123"/>
      <c r="AL2554" s="34"/>
      <c r="AM2554" s="39"/>
      <c r="AN255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55" spans="1:40" ht="19.5" customHeight="1" x14ac:dyDescent="0.25">
      <c r="A2555" s="32">
        <f t="shared" si="190"/>
        <v>2026</v>
      </c>
      <c r="B2555" s="32">
        <f t="shared" si="191"/>
        <v>1</v>
      </c>
      <c r="C2555" s="25">
        <v>46048</v>
      </c>
      <c r="D2555" s="57">
        <f t="shared" ca="1" si="188"/>
        <v>46097</v>
      </c>
      <c r="E2555" s="57" t="str">
        <f t="shared" ca="1" si="189"/>
        <v>1-Months</v>
      </c>
      <c r="F2555" s="57" t="str">
        <f>VLOOKUP(O2555,Stock[],5,FALSE)</f>
        <v>BE</v>
      </c>
      <c r="G2555" s="33" t="s">
        <v>2844</v>
      </c>
      <c r="H2555" s="116" t="s">
        <v>282</v>
      </c>
      <c r="I2555" s="34" t="s">
        <v>2847</v>
      </c>
      <c r="J2555" s="32" t="str">
        <f>VLOOKUP(I2555,Customers[],2,FALSE)</f>
        <v>မအေးမြင့်စန်း</v>
      </c>
      <c r="K2555" s="32" t="str">
        <f>VLOOKUP(I2555,Customers[],4,FALSE)</f>
        <v>Yamethin</v>
      </c>
      <c r="L2555" s="32" t="str">
        <f>VLOOKUP(Table85[[#This Row],[CustomerID]],Table!H:K,3,0)</f>
        <v>ဂွေးကုန်း</v>
      </c>
      <c r="M2555" s="32" t="str">
        <f>VLOOKUP(I2555,Customers[],5,FALSE)</f>
        <v>Van-1</v>
      </c>
      <c r="N2555" s="117" t="s">
        <v>9</v>
      </c>
      <c r="O2555" s="37" t="s">
        <v>205</v>
      </c>
      <c r="P2555" s="32" t="str">
        <f>VLOOKUP(O2555,Stock[],2,FALSE)</f>
        <v>ကောင်းကြည် ကော် 25%  (1Ltr )</v>
      </c>
      <c r="Q2555" s="35">
        <f>VLOOKUP(O2555,Stock[],3,FALSE)</f>
        <v>1</v>
      </c>
      <c r="R2555" s="35">
        <f>VLOOKUP(O2555,Stock[],4,FALSE)</f>
        <v>12</v>
      </c>
      <c r="S2555" s="37"/>
      <c r="T2555" s="35">
        <f>(DailySales!$S2555/DailySales!$R2555)+DailySales!$U2555</f>
        <v>1</v>
      </c>
      <c r="U2555" s="37">
        <v>1</v>
      </c>
      <c r="V2555" s="36">
        <f>+DailySales!$T2555*DailySales!$R2555</f>
        <v>12</v>
      </c>
      <c r="W2555" s="36">
        <f>+DailySales!$V2555*DailySales!$Q2555</f>
        <v>12</v>
      </c>
      <c r="X2555" s="36">
        <f>VLOOKUP(O2555,Stock[],6,FALSE)</f>
        <v>1530</v>
      </c>
      <c r="Y2555" s="36">
        <f>+DailySales!$V2555*DailySales!$X2555</f>
        <v>18360</v>
      </c>
      <c r="Z2555" s="37"/>
      <c r="AA2555" s="37"/>
      <c r="AB2555" s="37"/>
      <c r="AC2555" s="37"/>
      <c r="AD2555" s="37"/>
      <c r="AE2555" s="77">
        <v>340</v>
      </c>
      <c r="AF2555" s="122">
        <v>46048</v>
      </c>
      <c r="AG2555" s="39">
        <v>18700</v>
      </c>
      <c r="AH2555" s="87"/>
      <c r="AI2555" s="39"/>
      <c r="AJ2555" s="87"/>
      <c r="AK2555" s="39"/>
      <c r="AL2555" s="34"/>
      <c r="AM2555" s="39"/>
      <c r="AN255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56" spans="1:40" ht="19.5" customHeight="1" x14ac:dyDescent="0.25">
      <c r="A2556" s="32">
        <f t="shared" si="190"/>
        <v>2026</v>
      </c>
      <c r="B2556" s="32">
        <f t="shared" si="191"/>
        <v>1</v>
      </c>
      <c r="C2556" s="25">
        <v>46048</v>
      </c>
      <c r="D2556" s="57">
        <f t="shared" ca="1" si="188"/>
        <v>46097</v>
      </c>
      <c r="E2556" s="57" t="str">
        <f t="shared" ca="1" si="189"/>
        <v>1-Months</v>
      </c>
      <c r="F2556" s="57" t="str">
        <f>VLOOKUP(O2556,Stock[],5,FALSE)</f>
        <v>BE</v>
      </c>
      <c r="G2556" s="33" t="s">
        <v>2848</v>
      </c>
      <c r="H2556" s="116" t="s">
        <v>282</v>
      </c>
      <c r="I2556" s="34" t="s">
        <v>975</v>
      </c>
      <c r="J2556" s="32" t="str">
        <f>VLOOKUP(I2556,Customers[],2,FALSE)</f>
        <v>ကိုဇော်ဝင်း</v>
      </c>
      <c r="K2556" s="32" t="str">
        <f>VLOOKUP(I2556,Customers[],4,FALSE)</f>
        <v>Pyawbwe</v>
      </c>
      <c r="L2556" s="32" t="str">
        <f>VLOOKUP(Table85[[#This Row],[CustomerID]],Table!H:K,3,0)</f>
        <v>အင်းကုန်း</v>
      </c>
      <c r="M2556" s="32" t="str">
        <f>VLOOKUP(I2556,Customers[],5,FALSE)</f>
        <v>Van-1</v>
      </c>
      <c r="N2556" s="117" t="s">
        <v>9</v>
      </c>
      <c r="O2556" s="37" t="s">
        <v>223</v>
      </c>
      <c r="P2556" s="32" t="str">
        <f>VLOOKUP(O2556,Stock[],2,FALSE)</f>
        <v>ချယ်ရီအရက်သန့်ကော် (.6Ltr)</v>
      </c>
      <c r="Q2556" s="35">
        <f>VLOOKUP(O2556,Stock[],3,FALSE)</f>
        <v>0.6</v>
      </c>
      <c r="R2556" s="35">
        <f>VLOOKUP(O2556,Stock[],4,FALSE)</f>
        <v>24</v>
      </c>
      <c r="S2556" s="37">
        <v>12</v>
      </c>
      <c r="T2556" s="35">
        <f>(DailySales!$S2556/DailySales!$R2556)+DailySales!$U2556</f>
        <v>0.5</v>
      </c>
      <c r="U2556" s="37"/>
      <c r="V2556" s="36">
        <f>+DailySales!$T2556*DailySales!$R2556</f>
        <v>12</v>
      </c>
      <c r="W2556" s="36">
        <f>+DailySales!$V2556*DailySales!$Q2556</f>
        <v>7.1999999999999993</v>
      </c>
      <c r="X2556" s="36">
        <f>VLOOKUP(O2556,Stock[],6,FALSE)</f>
        <v>875</v>
      </c>
      <c r="Y2556" s="36">
        <f>+DailySales!$V2556*DailySales!$X2556</f>
        <v>10500</v>
      </c>
      <c r="Z2556" s="37"/>
      <c r="AA2556" s="37"/>
      <c r="AB2556" s="37"/>
      <c r="AC2556" s="37"/>
      <c r="AD2556" s="37"/>
      <c r="AE2556" s="77">
        <v>300</v>
      </c>
      <c r="AF2556" s="122">
        <v>46048</v>
      </c>
      <c r="AG2556" s="39">
        <v>10800</v>
      </c>
      <c r="AH2556" s="87"/>
      <c r="AI2556" s="39"/>
      <c r="AJ2556" s="87"/>
      <c r="AK2556" s="39"/>
      <c r="AL2556" s="34"/>
      <c r="AM2556" s="39"/>
      <c r="AN255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57" spans="1:40" ht="19.5" customHeight="1" x14ac:dyDescent="0.25">
      <c r="A2557" s="32">
        <f t="shared" si="190"/>
        <v>2026</v>
      </c>
      <c r="B2557" s="32">
        <f t="shared" si="191"/>
        <v>1</v>
      </c>
      <c r="C2557" s="25">
        <v>46048</v>
      </c>
      <c r="D2557" s="57">
        <f t="shared" ca="1" si="188"/>
        <v>46097</v>
      </c>
      <c r="E2557" s="57" t="str">
        <f t="shared" ca="1" si="189"/>
        <v>1-Months</v>
      </c>
      <c r="F2557" s="57" t="str">
        <f>VLOOKUP(O2557,Stock[],5,FALSE)</f>
        <v>BE</v>
      </c>
      <c r="G2557" s="33" t="s">
        <v>2848</v>
      </c>
      <c r="H2557" s="116" t="s">
        <v>282</v>
      </c>
      <c r="I2557" s="34" t="s">
        <v>1753</v>
      </c>
      <c r="J2557" s="32" t="str">
        <f>VLOOKUP(I2557,Customers[],2,FALSE)</f>
        <v>ကုန်သည်လက်ဆောင်</v>
      </c>
      <c r="K2557" s="32">
        <f>VLOOKUP(I2557,Customers[],4,FALSE)</f>
        <v>0</v>
      </c>
      <c r="L2557" s="32">
        <f>VLOOKUP(Table85[[#This Row],[CustomerID]],Table!H:K,3,0)</f>
        <v>0</v>
      </c>
      <c r="M2557" s="32">
        <f>VLOOKUP(I2557,Customers[],5,FALSE)</f>
        <v>0</v>
      </c>
      <c r="N2557" s="117" t="s">
        <v>1750</v>
      </c>
      <c r="O2557" s="37" t="s">
        <v>225</v>
      </c>
      <c r="P2557" s="32" t="str">
        <f>VLOOKUP(O2557,Stock[],2,FALSE)</f>
        <v>ချယ်ရီသံပုရာအရက်သန့်ကော် (1Ltr)</v>
      </c>
      <c r="Q2557" s="35">
        <f>VLOOKUP(O2557,Stock[],3,FALSE)</f>
        <v>1</v>
      </c>
      <c r="R2557" s="35">
        <f>VLOOKUP(O2557,Stock[],4,FALSE)</f>
        <v>12</v>
      </c>
      <c r="S2557" s="37">
        <v>1</v>
      </c>
      <c r="T2557" s="35">
        <f>(DailySales!$S2557/DailySales!$R2557)+DailySales!$U2557</f>
        <v>8.3333333333333329E-2</v>
      </c>
      <c r="U2557" s="37"/>
      <c r="V2557" s="36">
        <f>+DailySales!$T2557*DailySales!$R2557</f>
        <v>1</v>
      </c>
      <c r="W2557" s="36">
        <f>+DailySales!$V2557*DailySales!$Q2557</f>
        <v>1</v>
      </c>
      <c r="X2557" s="36">
        <f>VLOOKUP(O2557,Stock[],6,FALSE)</f>
        <v>1260</v>
      </c>
      <c r="Y2557" s="36">
        <f>+DailySales!$V2557*DailySales!$X2557</f>
        <v>1260</v>
      </c>
      <c r="Z2557" s="37"/>
      <c r="AA2557" s="37"/>
      <c r="AB2557" s="37"/>
      <c r="AC2557" s="37"/>
      <c r="AD2557" s="37"/>
      <c r="AE2557" s="77"/>
      <c r="AF2557" s="122">
        <v>46048</v>
      </c>
      <c r="AG2557" s="39">
        <v>1260</v>
      </c>
      <c r="AH2557" s="87"/>
      <c r="AI2557" s="39"/>
      <c r="AJ2557" s="87"/>
      <c r="AK2557" s="39"/>
      <c r="AL2557" s="34"/>
      <c r="AM2557" s="39"/>
      <c r="AN255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58" spans="1:40" ht="19.5" customHeight="1" x14ac:dyDescent="0.25">
      <c r="A2558" s="32">
        <f t="shared" si="190"/>
        <v>2026</v>
      </c>
      <c r="B2558" s="32">
        <f t="shared" si="191"/>
        <v>1</v>
      </c>
      <c r="C2558" s="25">
        <v>46048</v>
      </c>
      <c r="D2558" s="57">
        <f t="shared" ca="1" si="188"/>
        <v>46097</v>
      </c>
      <c r="E2558" s="57" t="str">
        <f t="shared" ca="1" si="189"/>
        <v>1-Months</v>
      </c>
      <c r="F2558" s="57" t="str">
        <f>VLOOKUP(O2558,Stock[],5,FALSE)</f>
        <v>BE</v>
      </c>
      <c r="G2558" s="33" t="s">
        <v>2848</v>
      </c>
      <c r="H2558" s="116" t="s">
        <v>282</v>
      </c>
      <c r="I2558" s="34" t="s">
        <v>1753</v>
      </c>
      <c r="J2558" s="32" t="str">
        <f>VLOOKUP(I2558,Customers[],2,FALSE)</f>
        <v>ကုန်သည်လက်ဆောင်</v>
      </c>
      <c r="K2558" s="32">
        <f>VLOOKUP(I2558,Customers[],4,FALSE)</f>
        <v>0</v>
      </c>
      <c r="L2558" s="32">
        <f>VLOOKUP(Table85[[#This Row],[CustomerID]],Table!H:K,3,0)</f>
        <v>0</v>
      </c>
      <c r="M2558" s="32">
        <f>VLOOKUP(I2558,Customers[],5,FALSE)</f>
        <v>0</v>
      </c>
      <c r="N2558" s="117" t="s">
        <v>1750</v>
      </c>
      <c r="O2558" s="37" t="s">
        <v>1501</v>
      </c>
      <c r="P2558" s="32" t="str">
        <f>VLOOKUP(O2558,Stock[],2,FALSE)</f>
        <v>ရွှေမင်းသားမန်ကျည်းခေါင်ရည်(.6Ltr)</v>
      </c>
      <c r="Q2558" s="35">
        <f>VLOOKUP(O2558,Stock[],3,FALSE)</f>
        <v>0.6</v>
      </c>
      <c r="R2558" s="35">
        <f>VLOOKUP(O2558,Stock[],4,FALSE)</f>
        <v>12</v>
      </c>
      <c r="S2558" s="37">
        <v>1</v>
      </c>
      <c r="T2558" s="35">
        <f>(DailySales!$S2558/DailySales!$R2558)+DailySales!$U2558</f>
        <v>8.3333333333333329E-2</v>
      </c>
      <c r="U2558" s="37"/>
      <c r="V2558" s="36">
        <f>+DailySales!$T2558*DailySales!$R2558</f>
        <v>1</v>
      </c>
      <c r="W2558" s="36">
        <f>+DailySales!$V2558*DailySales!$Q2558</f>
        <v>0.6</v>
      </c>
      <c r="X2558" s="36">
        <f>VLOOKUP(O2558,Stock[],6,FALSE)</f>
        <v>800</v>
      </c>
      <c r="Y2558" s="36">
        <f>+DailySales!$V2558*DailySales!$X2558</f>
        <v>800</v>
      </c>
      <c r="Z2558" s="37"/>
      <c r="AA2558" s="37"/>
      <c r="AB2558" s="37"/>
      <c r="AC2558" s="37"/>
      <c r="AD2558" s="37"/>
      <c r="AE2558" s="77"/>
      <c r="AF2558" s="122">
        <v>46048</v>
      </c>
      <c r="AG2558" s="39">
        <v>800</v>
      </c>
      <c r="AH2558" s="87"/>
      <c r="AI2558" s="39"/>
      <c r="AJ2558" s="87"/>
      <c r="AK2558" s="39"/>
      <c r="AL2558" s="34"/>
      <c r="AM2558" s="39"/>
      <c r="AN255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59" spans="1:40" ht="19.5" customHeight="1" x14ac:dyDescent="0.25">
      <c r="A2559" s="32">
        <f t="shared" si="190"/>
        <v>2026</v>
      </c>
      <c r="B2559" s="32">
        <f t="shared" si="191"/>
        <v>1</v>
      </c>
      <c r="C2559" s="25">
        <v>46048</v>
      </c>
      <c r="D2559" s="57">
        <f t="shared" ca="1" si="188"/>
        <v>46097</v>
      </c>
      <c r="E2559" s="57" t="str">
        <f t="shared" ca="1" si="189"/>
        <v>1-Months</v>
      </c>
      <c r="F2559" s="57" t="str">
        <f>VLOOKUP(O2559,Stock[],5,FALSE)</f>
        <v>BE</v>
      </c>
      <c r="G2559" s="33" t="s">
        <v>2849</v>
      </c>
      <c r="H2559" s="116" t="s">
        <v>282</v>
      </c>
      <c r="I2559" s="34" t="s">
        <v>2850</v>
      </c>
      <c r="J2559" s="32" t="str">
        <f>VLOOKUP(I2559,Customers[],2,FALSE)</f>
        <v>‌ရွှေမဟာမိတ်</v>
      </c>
      <c r="K2559" s="32" t="str">
        <f>VLOOKUP(I2559,Customers[],4,FALSE)</f>
        <v>Pyawbwe</v>
      </c>
      <c r="L2559" s="32" t="str">
        <f>VLOOKUP(Table85[[#This Row],[CustomerID]],Table!H:K,3,0)</f>
        <v>ရွာတန်း</v>
      </c>
      <c r="M2559" s="32" t="str">
        <f>VLOOKUP(I2559,Customers[],5,FALSE)</f>
        <v>Van-1</v>
      </c>
      <c r="N2559" s="117" t="s">
        <v>9</v>
      </c>
      <c r="O2559" s="37" t="s">
        <v>223</v>
      </c>
      <c r="P2559" s="32" t="str">
        <f>VLOOKUP(O2559,Stock[],2,FALSE)</f>
        <v>ချယ်ရီအရက်သန့်ကော် (.6Ltr)</v>
      </c>
      <c r="Q2559" s="35">
        <f>VLOOKUP(O2559,Stock[],3,FALSE)</f>
        <v>0.6</v>
      </c>
      <c r="R2559" s="35">
        <f>VLOOKUP(O2559,Stock[],4,FALSE)</f>
        <v>24</v>
      </c>
      <c r="S2559" s="37">
        <v>12</v>
      </c>
      <c r="T2559" s="35">
        <f>(DailySales!$S2559/DailySales!$R2559)+DailySales!$U2559</f>
        <v>0.5</v>
      </c>
      <c r="U2559" s="37"/>
      <c r="V2559" s="36">
        <f>+DailySales!$T2559*DailySales!$R2559</f>
        <v>12</v>
      </c>
      <c r="W2559" s="36">
        <f>+DailySales!$V2559*DailySales!$Q2559</f>
        <v>7.1999999999999993</v>
      </c>
      <c r="X2559" s="36">
        <f>VLOOKUP(O2559,Stock[],6,FALSE)</f>
        <v>875</v>
      </c>
      <c r="Y2559" s="36">
        <f>+DailySales!$V2559*DailySales!$X2559</f>
        <v>10500</v>
      </c>
      <c r="Z2559" s="37"/>
      <c r="AA2559" s="37"/>
      <c r="AB2559" s="37"/>
      <c r="AC2559" s="37"/>
      <c r="AD2559" s="37"/>
      <c r="AE2559" s="77">
        <v>300</v>
      </c>
      <c r="AF2559" s="122">
        <v>46048</v>
      </c>
      <c r="AG2559" s="39">
        <v>10800</v>
      </c>
      <c r="AH2559" s="87"/>
      <c r="AI2559" s="39"/>
      <c r="AJ2559" s="87"/>
      <c r="AK2559" s="39"/>
      <c r="AL2559" s="34"/>
      <c r="AM2559" s="39"/>
      <c r="AN255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60" spans="1:40" ht="19.5" customHeight="1" x14ac:dyDescent="0.25">
      <c r="A2560" s="32">
        <f t="shared" si="190"/>
        <v>2026</v>
      </c>
      <c r="B2560" s="32">
        <f t="shared" si="191"/>
        <v>1</v>
      </c>
      <c r="C2560" s="25">
        <v>46048</v>
      </c>
      <c r="D2560" s="57">
        <f t="shared" ca="1" si="188"/>
        <v>46097</v>
      </c>
      <c r="E2560" s="57" t="str">
        <f t="shared" ca="1" si="189"/>
        <v>1-Months</v>
      </c>
      <c r="F2560" s="57" t="str">
        <f>VLOOKUP(O2560,Stock[],5,FALSE)</f>
        <v>BE</v>
      </c>
      <c r="G2560" s="33" t="s">
        <v>2849</v>
      </c>
      <c r="H2560" s="116" t="s">
        <v>282</v>
      </c>
      <c r="I2560" s="34" t="s">
        <v>1753</v>
      </c>
      <c r="J2560" s="32" t="str">
        <f>VLOOKUP(I2560,Customers[],2,FALSE)</f>
        <v>ကုန်သည်လက်ဆောင်</v>
      </c>
      <c r="K2560" s="32">
        <f>VLOOKUP(I2560,Customers[],4,FALSE)</f>
        <v>0</v>
      </c>
      <c r="L2560" s="32">
        <f>VLOOKUP(Table85[[#This Row],[CustomerID]],Table!H:K,3,0)</f>
        <v>0</v>
      </c>
      <c r="M2560" s="32">
        <f>VLOOKUP(I2560,Customers[],5,FALSE)</f>
        <v>0</v>
      </c>
      <c r="N2560" s="117" t="s">
        <v>1750</v>
      </c>
      <c r="O2560" s="37" t="s">
        <v>225</v>
      </c>
      <c r="P2560" s="32" t="str">
        <f>VLOOKUP(O2560,Stock[],2,FALSE)</f>
        <v>ချယ်ရီသံပုရာအရက်သန့်ကော် (1Ltr)</v>
      </c>
      <c r="Q2560" s="35">
        <f>VLOOKUP(O2560,Stock[],3,FALSE)</f>
        <v>1</v>
      </c>
      <c r="R2560" s="35">
        <f>VLOOKUP(O2560,Stock[],4,FALSE)</f>
        <v>12</v>
      </c>
      <c r="S2560" s="37">
        <v>1</v>
      </c>
      <c r="T2560" s="35">
        <f>(DailySales!$S2560/DailySales!$R2560)+DailySales!$U2560</f>
        <v>8.3333333333333329E-2</v>
      </c>
      <c r="U2560" s="37"/>
      <c r="V2560" s="36">
        <f>+DailySales!$T2560*DailySales!$R2560</f>
        <v>1</v>
      </c>
      <c r="W2560" s="36">
        <f>+DailySales!$V2560*DailySales!$Q2560</f>
        <v>1</v>
      </c>
      <c r="X2560" s="36">
        <f>VLOOKUP(O2560,Stock[],6,FALSE)</f>
        <v>1260</v>
      </c>
      <c r="Y2560" s="36">
        <f>+DailySales!$V2560*DailySales!$X2560</f>
        <v>1260</v>
      </c>
      <c r="Z2560" s="37"/>
      <c r="AA2560" s="37"/>
      <c r="AB2560" s="37"/>
      <c r="AC2560" s="37"/>
      <c r="AD2560" s="37"/>
      <c r="AE2560" s="77"/>
      <c r="AF2560" s="122">
        <v>46048</v>
      </c>
      <c r="AG2560" s="39">
        <v>1260</v>
      </c>
      <c r="AH2560" s="87"/>
      <c r="AI2560" s="39"/>
      <c r="AJ2560" s="87"/>
      <c r="AK2560" s="39"/>
      <c r="AL2560" s="34"/>
      <c r="AM2560" s="39"/>
      <c r="AN256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61" spans="1:40" ht="19.5" customHeight="1" x14ac:dyDescent="0.25">
      <c r="A2561" s="32">
        <f t="shared" si="190"/>
        <v>2026</v>
      </c>
      <c r="B2561" s="32">
        <f t="shared" si="191"/>
        <v>1</v>
      </c>
      <c r="C2561" s="25">
        <v>46048</v>
      </c>
      <c r="D2561" s="57">
        <f t="shared" ca="1" si="188"/>
        <v>46097</v>
      </c>
      <c r="E2561" s="57" t="str">
        <f t="shared" ca="1" si="189"/>
        <v>1-Months</v>
      </c>
      <c r="F2561" s="57" t="str">
        <f>VLOOKUP(O2561,Stock[],5,FALSE)</f>
        <v>BE</v>
      </c>
      <c r="G2561" s="33" t="s">
        <v>2849</v>
      </c>
      <c r="H2561" s="116" t="s">
        <v>282</v>
      </c>
      <c r="I2561" s="34" t="s">
        <v>1753</v>
      </c>
      <c r="J2561" s="32" t="str">
        <f>VLOOKUP(I2561,Customers[],2,FALSE)</f>
        <v>ကုန်သည်လက်ဆောင်</v>
      </c>
      <c r="K2561" s="32">
        <f>VLOOKUP(I2561,Customers[],4,FALSE)</f>
        <v>0</v>
      </c>
      <c r="L2561" s="32">
        <f>VLOOKUP(Table85[[#This Row],[CustomerID]],Table!H:K,3,0)</f>
        <v>0</v>
      </c>
      <c r="M2561" s="32">
        <f>VLOOKUP(I2561,Customers[],5,FALSE)</f>
        <v>0</v>
      </c>
      <c r="N2561" s="117" t="s">
        <v>1750</v>
      </c>
      <c r="O2561" s="37" t="s">
        <v>1501</v>
      </c>
      <c r="P2561" s="32" t="str">
        <f>VLOOKUP(O2561,Stock[],2,FALSE)</f>
        <v>ရွှေမင်းသားမန်ကျည်းခေါင်ရည်(.6Ltr)</v>
      </c>
      <c r="Q2561" s="35">
        <f>VLOOKUP(O2561,Stock[],3,FALSE)</f>
        <v>0.6</v>
      </c>
      <c r="R2561" s="35">
        <f>VLOOKUP(O2561,Stock[],4,FALSE)</f>
        <v>12</v>
      </c>
      <c r="S2561" s="37">
        <v>1</v>
      </c>
      <c r="T2561" s="35">
        <f>(DailySales!$S2561/DailySales!$R2561)+DailySales!$U2561</f>
        <v>8.3333333333333329E-2</v>
      </c>
      <c r="U2561" s="37"/>
      <c r="V2561" s="36">
        <f>+DailySales!$T2561*DailySales!$R2561</f>
        <v>1</v>
      </c>
      <c r="W2561" s="36">
        <f>+DailySales!$V2561*DailySales!$Q2561</f>
        <v>0.6</v>
      </c>
      <c r="X2561" s="36">
        <f>VLOOKUP(O2561,Stock[],6,FALSE)</f>
        <v>800</v>
      </c>
      <c r="Y2561" s="36">
        <f>+DailySales!$V2561*DailySales!$X2561</f>
        <v>800</v>
      </c>
      <c r="Z2561" s="37"/>
      <c r="AA2561" s="37"/>
      <c r="AB2561" s="37"/>
      <c r="AC2561" s="37"/>
      <c r="AD2561" s="37"/>
      <c r="AE2561" s="77"/>
      <c r="AF2561" s="122">
        <v>46048</v>
      </c>
      <c r="AG2561" s="39">
        <v>800</v>
      </c>
      <c r="AH2561" s="87"/>
      <c r="AI2561" s="39"/>
      <c r="AJ2561" s="87"/>
      <c r="AK2561" s="39"/>
      <c r="AL2561" s="34"/>
      <c r="AM2561" s="39"/>
      <c r="AN256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62" spans="1:40" ht="19.5" customHeight="1" x14ac:dyDescent="0.25">
      <c r="A2562" s="32">
        <f t="shared" si="190"/>
        <v>2026</v>
      </c>
      <c r="B2562" s="32">
        <f t="shared" si="191"/>
        <v>1</v>
      </c>
      <c r="C2562" s="25">
        <v>46048</v>
      </c>
      <c r="D2562" s="57">
        <f t="shared" ref="D2562:D2625" ca="1" si="192">TODAY()</f>
        <v>46097</v>
      </c>
      <c r="E2562" s="57" t="str">
        <f t="shared" ref="E2562:E2625" ca="1" si="193">DATEDIF(C2562,D2562,"M")&amp;"-Months"</f>
        <v>1-Months</v>
      </c>
      <c r="F2562" s="57" t="str">
        <f>VLOOKUP(O2562,Stock[],5,FALSE)</f>
        <v>BE</v>
      </c>
      <c r="G2562" s="33" t="s">
        <v>2852</v>
      </c>
      <c r="H2562" s="116" t="s">
        <v>282</v>
      </c>
      <c r="I2562" s="34" t="s">
        <v>2360</v>
      </c>
      <c r="J2562" s="32" t="str">
        <f>VLOOKUP(I2562,Customers[],2,FALSE)</f>
        <v>ဦးမြင့်တင်</v>
      </c>
      <c r="K2562" s="32" t="str">
        <f>VLOOKUP(I2562,Customers[],4,FALSE)</f>
        <v>Yamethin</v>
      </c>
      <c r="L2562" s="32" t="str">
        <f>VLOOKUP(Table85[[#This Row],[CustomerID]],Table!H:K,3,0)</f>
        <v>စည်းခုံ</v>
      </c>
      <c r="M2562" s="32" t="str">
        <f>VLOOKUP(I2562,Customers[],5,FALSE)</f>
        <v>Van-1</v>
      </c>
      <c r="N2562" s="117" t="s">
        <v>9</v>
      </c>
      <c r="O2562" s="37" t="s">
        <v>1501</v>
      </c>
      <c r="P2562" s="32" t="str">
        <f>VLOOKUP(O2562,Stock[],2,FALSE)</f>
        <v>ရွှေမင်းသားမန်ကျည်းခေါင်ရည်(.6Ltr)</v>
      </c>
      <c r="Q2562" s="35">
        <f>VLOOKUP(O2562,Stock[],3,FALSE)</f>
        <v>0.6</v>
      </c>
      <c r="R2562" s="35">
        <f>VLOOKUP(O2562,Stock[],4,FALSE)</f>
        <v>12</v>
      </c>
      <c r="S2562" s="37"/>
      <c r="T2562" s="35">
        <f>(DailySales!$S2562/DailySales!$R2562)+DailySales!$U2562</f>
        <v>10</v>
      </c>
      <c r="U2562" s="37">
        <v>10</v>
      </c>
      <c r="V2562" s="36">
        <f>+DailySales!$T2562*DailySales!$R2562</f>
        <v>120</v>
      </c>
      <c r="W2562" s="36">
        <f>+DailySales!$V2562*DailySales!$Q2562</f>
        <v>72</v>
      </c>
      <c r="X2562" s="36">
        <f>VLOOKUP(O2562,Stock[],6,FALSE)</f>
        <v>800</v>
      </c>
      <c r="Y2562" s="36">
        <f>+DailySales!$V2562*DailySales!$X2562</f>
        <v>96000</v>
      </c>
      <c r="Z2562" s="37"/>
      <c r="AA2562" s="37"/>
      <c r="AB2562" s="37"/>
      <c r="AC2562" s="37"/>
      <c r="AD2562" s="37"/>
      <c r="AE2562" s="77"/>
      <c r="AF2562" s="122">
        <v>46048</v>
      </c>
      <c r="AG2562" s="39">
        <v>96000</v>
      </c>
      <c r="AH2562" s="87"/>
      <c r="AI2562" s="39"/>
      <c r="AJ2562" s="87"/>
      <c r="AK2562" s="39"/>
      <c r="AL2562" s="34"/>
      <c r="AM2562" s="39"/>
      <c r="AN256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63" spans="1:40" ht="19.5" customHeight="1" x14ac:dyDescent="0.25">
      <c r="A2563" s="32">
        <f t="shared" si="190"/>
        <v>2026</v>
      </c>
      <c r="B2563" s="32">
        <f t="shared" si="191"/>
        <v>1</v>
      </c>
      <c r="C2563" s="25">
        <v>46048</v>
      </c>
      <c r="D2563" s="57">
        <f t="shared" ca="1" si="192"/>
        <v>46097</v>
      </c>
      <c r="E2563" s="57" t="str">
        <f t="shared" ca="1" si="193"/>
        <v>1-Months</v>
      </c>
      <c r="F2563" s="57" t="str">
        <f>VLOOKUP(O2563,Stock[],5,FALSE)</f>
        <v>BE</v>
      </c>
      <c r="G2563" s="33" t="s">
        <v>2852</v>
      </c>
      <c r="H2563" s="116" t="s">
        <v>282</v>
      </c>
      <c r="I2563" s="34" t="s">
        <v>1014</v>
      </c>
      <c r="J2563" s="32" t="str">
        <f>VLOOKUP(I2563,Customers[],2,FALSE)</f>
        <v>FOC</v>
      </c>
      <c r="K2563" s="32">
        <f>VLOOKUP(I2563,Customers[],4,FALSE)</f>
        <v>0</v>
      </c>
      <c r="L2563" s="32">
        <f>VLOOKUP(Table85[[#This Row],[CustomerID]],Table!H:K,3,0)</f>
        <v>0</v>
      </c>
      <c r="M2563" s="32">
        <f>VLOOKUP(I2563,Customers[],5,FALSE)</f>
        <v>0</v>
      </c>
      <c r="N2563" s="117" t="s">
        <v>1014</v>
      </c>
      <c r="O2563" s="37" t="s">
        <v>1471</v>
      </c>
      <c r="P2563" s="32" t="str">
        <f>VLOOKUP(O2563,Stock[],2,FALSE)</f>
        <v>ရွှေမင်းသားခေါင်ရည်ကော်ဗူး(.6Ltr)</v>
      </c>
      <c r="Q2563" s="35">
        <f>VLOOKUP(O2563,Stock[],3,FALSE)</f>
        <v>0.6</v>
      </c>
      <c r="R2563" s="35">
        <f>VLOOKUP(O2563,Stock[],4,FALSE)</f>
        <v>12</v>
      </c>
      <c r="S2563" s="37">
        <v>1</v>
      </c>
      <c r="T2563" s="35">
        <f>(DailySales!$S2563/DailySales!$R2563)+DailySales!$U2563</f>
        <v>8.3333333333333329E-2</v>
      </c>
      <c r="U2563" s="37"/>
      <c r="V2563" s="36">
        <f>+DailySales!$T2563*DailySales!$R2563</f>
        <v>1</v>
      </c>
      <c r="W2563" s="36">
        <f>+DailySales!$V2563*DailySales!$Q2563</f>
        <v>0.6</v>
      </c>
      <c r="X2563" s="36">
        <f>VLOOKUP(O2563,Stock[],6,FALSE)</f>
        <v>800</v>
      </c>
      <c r="Y2563" s="36">
        <f>+DailySales!$V2563*DailySales!$X2563</f>
        <v>800</v>
      </c>
      <c r="Z2563" s="37"/>
      <c r="AA2563" s="37"/>
      <c r="AB2563" s="37"/>
      <c r="AC2563" s="37"/>
      <c r="AD2563" s="37"/>
      <c r="AE2563" s="77"/>
      <c r="AF2563" s="122">
        <v>46048</v>
      </c>
      <c r="AG2563" s="39">
        <v>800</v>
      </c>
      <c r="AH2563" s="87"/>
      <c r="AI2563" s="39"/>
      <c r="AJ2563" s="87"/>
      <c r="AK2563" s="39"/>
      <c r="AL2563" s="34"/>
      <c r="AM2563" s="39"/>
      <c r="AN256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64" spans="1:40" ht="19.5" customHeight="1" x14ac:dyDescent="0.25">
      <c r="A2564" s="101">
        <f t="shared" si="190"/>
        <v>2026</v>
      </c>
      <c r="B2564" s="101">
        <f t="shared" si="191"/>
        <v>1</v>
      </c>
      <c r="C2564" s="25">
        <v>46048</v>
      </c>
      <c r="D2564" s="102">
        <f t="shared" ca="1" si="192"/>
        <v>46097</v>
      </c>
      <c r="E2564" s="102" t="str">
        <f t="shared" ca="1" si="193"/>
        <v>1-Months</v>
      </c>
      <c r="F2564" s="102" t="str">
        <f>VLOOKUP(O2564,Stock[],5,FALSE)</f>
        <v>BE</v>
      </c>
      <c r="G2564" s="33" t="s">
        <v>2853</v>
      </c>
      <c r="H2564" s="116" t="s">
        <v>282</v>
      </c>
      <c r="I2564" s="105" t="s">
        <v>2854</v>
      </c>
      <c r="J2564" s="101" t="str">
        <f>VLOOKUP(I2564,Customers[],2,FALSE)</f>
        <v>မယမင်းသူ</v>
      </c>
      <c r="K2564" s="101" t="str">
        <f>VLOOKUP(I2564,Customers[],4,FALSE)</f>
        <v>Yamethin</v>
      </c>
      <c r="L2564" s="101" t="str">
        <f>VLOOKUP(Table85[[#This Row],[CustomerID]],Table!H:K,3,0)</f>
        <v>ထီးလှိုင်</v>
      </c>
      <c r="M2564" s="101" t="str">
        <f>VLOOKUP(I2564,Customers[],5,FALSE)</f>
        <v>Van-1</v>
      </c>
      <c r="N2564" s="117" t="s">
        <v>9</v>
      </c>
      <c r="O2564" s="106" t="s">
        <v>223</v>
      </c>
      <c r="P2564" s="101" t="str">
        <f>VLOOKUP(O2564,Stock[],2,FALSE)</f>
        <v>ချယ်ရီအရက်သန့်ကော် (.6Ltr)</v>
      </c>
      <c r="Q2564" s="107">
        <f>VLOOKUP(O2564,Stock[],3,FALSE)</f>
        <v>0.6</v>
      </c>
      <c r="R2564" s="107">
        <f>VLOOKUP(O2564,Stock[],4,FALSE)</f>
        <v>24</v>
      </c>
      <c r="S2564" s="106">
        <v>12</v>
      </c>
      <c r="T2564" s="107">
        <f>(DailySales!$S2564/DailySales!$R2564)+DailySales!$U2564</f>
        <v>0.5</v>
      </c>
      <c r="U2564" s="106"/>
      <c r="V2564" s="108">
        <f>+DailySales!$T2564*DailySales!$R2564</f>
        <v>12</v>
      </c>
      <c r="W2564" s="108">
        <f>+DailySales!$V2564*DailySales!$Q2564</f>
        <v>7.1999999999999993</v>
      </c>
      <c r="X2564" s="108">
        <f>VLOOKUP(O2564,Stock[],6,FALSE)</f>
        <v>875</v>
      </c>
      <c r="Y2564" s="108">
        <f>+DailySales!$V2564*DailySales!$X2564</f>
        <v>10500</v>
      </c>
      <c r="Z2564" s="106"/>
      <c r="AA2564" s="106"/>
      <c r="AB2564" s="106"/>
      <c r="AC2564" s="106"/>
      <c r="AD2564" s="106"/>
      <c r="AE2564" s="109">
        <v>300</v>
      </c>
      <c r="AF2564" s="122">
        <v>46048</v>
      </c>
      <c r="AG2564" s="111">
        <v>10800</v>
      </c>
      <c r="AH2564" s="110"/>
      <c r="AI2564" s="111"/>
      <c r="AJ2564" s="110"/>
      <c r="AK2564" s="111"/>
      <c r="AL2564" s="34"/>
      <c r="AM2564" s="39"/>
      <c r="AN2564" s="10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65" spans="1:40" ht="19.5" customHeight="1" x14ac:dyDescent="0.25">
      <c r="A2565" s="32">
        <f t="shared" si="190"/>
        <v>2026</v>
      </c>
      <c r="B2565" s="32">
        <f t="shared" si="191"/>
        <v>1</v>
      </c>
      <c r="C2565" s="25">
        <v>46048</v>
      </c>
      <c r="D2565" s="57">
        <f t="shared" ca="1" si="192"/>
        <v>46097</v>
      </c>
      <c r="E2565" s="57" t="str">
        <f t="shared" ca="1" si="193"/>
        <v>1-Months</v>
      </c>
      <c r="F2565" s="57" t="str">
        <f>VLOOKUP(O2565,Stock[],5,FALSE)</f>
        <v>BE</v>
      </c>
      <c r="G2565" s="33" t="s">
        <v>2853</v>
      </c>
      <c r="H2565" s="116" t="s">
        <v>282</v>
      </c>
      <c r="I2565" s="34" t="s">
        <v>1753</v>
      </c>
      <c r="J2565" s="32" t="str">
        <f>VLOOKUP(I2565,Customers[],2,FALSE)</f>
        <v>ကုန်သည်လက်ဆောင်</v>
      </c>
      <c r="K2565" s="32">
        <f>VLOOKUP(I2565,Customers[],4,FALSE)</f>
        <v>0</v>
      </c>
      <c r="L2565" s="32">
        <f>VLOOKUP(Table85[[#This Row],[CustomerID]],Table!H:K,3,0)</f>
        <v>0</v>
      </c>
      <c r="M2565" s="32">
        <f>VLOOKUP(I2565,Customers[],5,FALSE)</f>
        <v>0</v>
      </c>
      <c r="N2565" s="117" t="s">
        <v>1750</v>
      </c>
      <c r="O2565" s="37" t="s">
        <v>1471</v>
      </c>
      <c r="P2565" s="32" t="str">
        <f>VLOOKUP(O2565,Stock[],2,FALSE)</f>
        <v>ရွှေမင်းသားခေါင်ရည်ကော်ဗူး(.6Ltr)</v>
      </c>
      <c r="Q2565" s="35">
        <f>VLOOKUP(O2565,Stock[],3,FALSE)</f>
        <v>0.6</v>
      </c>
      <c r="R2565" s="35">
        <f>VLOOKUP(O2565,Stock[],4,FALSE)</f>
        <v>12</v>
      </c>
      <c r="S2565" s="37">
        <v>1</v>
      </c>
      <c r="T2565" s="35">
        <f>(DailySales!$S2565/DailySales!$R2565)+DailySales!$U2565</f>
        <v>8.3333333333333329E-2</v>
      </c>
      <c r="U2565" s="37"/>
      <c r="V2565" s="36">
        <f>+DailySales!$T2565*DailySales!$R2565</f>
        <v>1</v>
      </c>
      <c r="W2565" s="36">
        <f>+DailySales!$V2565*DailySales!$Q2565</f>
        <v>0.6</v>
      </c>
      <c r="X2565" s="36">
        <f>VLOOKUP(O2565,Stock[],6,FALSE)</f>
        <v>800</v>
      </c>
      <c r="Y2565" s="36">
        <f>+DailySales!$V2565*DailySales!$X2565</f>
        <v>800</v>
      </c>
      <c r="Z2565" s="37"/>
      <c r="AA2565" s="37"/>
      <c r="AB2565" s="37"/>
      <c r="AC2565" s="37"/>
      <c r="AD2565" s="37"/>
      <c r="AE2565" s="77"/>
      <c r="AF2565" s="122">
        <v>46048</v>
      </c>
      <c r="AG2565" s="39">
        <v>800</v>
      </c>
      <c r="AH2565" s="87"/>
      <c r="AI2565" s="39"/>
      <c r="AJ2565" s="87"/>
      <c r="AK2565" s="39"/>
      <c r="AL2565" s="34"/>
      <c r="AM2565" s="39"/>
      <c r="AN256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66" spans="1:40" ht="19.5" customHeight="1" x14ac:dyDescent="0.25">
      <c r="A2566" s="32">
        <f t="shared" si="190"/>
        <v>2026</v>
      </c>
      <c r="B2566" s="32">
        <f t="shared" si="191"/>
        <v>1</v>
      </c>
      <c r="C2566" s="25">
        <v>46048</v>
      </c>
      <c r="D2566" s="57">
        <f t="shared" ca="1" si="192"/>
        <v>46097</v>
      </c>
      <c r="E2566" s="57" t="str">
        <f t="shared" ca="1" si="193"/>
        <v>1-Months</v>
      </c>
      <c r="F2566" s="57" t="str">
        <f>VLOOKUP(O2566,Stock[],5,FALSE)</f>
        <v>BE</v>
      </c>
      <c r="G2566" s="33" t="s">
        <v>2853</v>
      </c>
      <c r="H2566" s="116" t="s">
        <v>282</v>
      </c>
      <c r="I2566" s="34" t="s">
        <v>1753</v>
      </c>
      <c r="J2566" s="32" t="str">
        <f>VLOOKUP(I2566,Customers[],2,FALSE)</f>
        <v>ကုန်သည်လက်ဆောင်</v>
      </c>
      <c r="K2566" s="32">
        <f>VLOOKUP(I2566,Customers[],4,FALSE)</f>
        <v>0</v>
      </c>
      <c r="L2566" s="32">
        <f>VLOOKUP(Table85[[#This Row],[CustomerID]],Table!H:K,3,0)</f>
        <v>0</v>
      </c>
      <c r="M2566" s="32">
        <f>VLOOKUP(I2566,Customers[],5,FALSE)</f>
        <v>0</v>
      </c>
      <c r="N2566" s="117" t="s">
        <v>1750</v>
      </c>
      <c r="O2566" s="37" t="s">
        <v>225</v>
      </c>
      <c r="P2566" s="32" t="str">
        <f>VLOOKUP(O2566,Stock[],2,FALSE)</f>
        <v>ချယ်ရီသံပုရာအရက်သန့်ကော် (1Ltr)</v>
      </c>
      <c r="Q2566" s="35">
        <f>VLOOKUP(O2566,Stock[],3,FALSE)</f>
        <v>1</v>
      </c>
      <c r="R2566" s="35">
        <f>VLOOKUP(O2566,Stock[],4,FALSE)</f>
        <v>12</v>
      </c>
      <c r="S2566" s="37">
        <v>1</v>
      </c>
      <c r="T2566" s="35">
        <f>(DailySales!$S2566/DailySales!$R2566)+DailySales!$U2566</f>
        <v>8.3333333333333329E-2</v>
      </c>
      <c r="U2566" s="37"/>
      <c r="V2566" s="36">
        <f>+DailySales!$T2566*DailySales!$R2566</f>
        <v>1</v>
      </c>
      <c r="W2566" s="36">
        <f>+DailySales!$V2566*DailySales!$Q2566</f>
        <v>1</v>
      </c>
      <c r="X2566" s="36">
        <f>VLOOKUP(O2566,Stock[],6,FALSE)</f>
        <v>1260</v>
      </c>
      <c r="Y2566" s="36">
        <f>+DailySales!$V2566*DailySales!$X2566</f>
        <v>1260</v>
      </c>
      <c r="Z2566" s="37"/>
      <c r="AA2566" s="37"/>
      <c r="AB2566" s="37"/>
      <c r="AC2566" s="37"/>
      <c r="AD2566" s="37"/>
      <c r="AE2566" s="77"/>
      <c r="AF2566" s="122">
        <v>46048</v>
      </c>
      <c r="AG2566" s="39">
        <v>1260</v>
      </c>
      <c r="AH2566" s="87"/>
      <c r="AI2566" s="39"/>
      <c r="AJ2566" s="87"/>
      <c r="AK2566" s="39"/>
      <c r="AL2566" s="34"/>
      <c r="AM2566" s="39"/>
      <c r="AN256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67" spans="1:40" ht="19.5" customHeight="1" x14ac:dyDescent="0.25">
      <c r="A2567" s="32">
        <f t="shared" si="190"/>
        <v>2026</v>
      </c>
      <c r="B2567" s="32">
        <f t="shared" si="191"/>
        <v>1</v>
      </c>
      <c r="C2567" s="25">
        <v>46048</v>
      </c>
      <c r="D2567" s="57">
        <f t="shared" ca="1" si="192"/>
        <v>46097</v>
      </c>
      <c r="E2567" s="57" t="str">
        <f t="shared" ca="1" si="193"/>
        <v>1-Months</v>
      </c>
      <c r="F2567" s="57" t="str">
        <f>VLOOKUP(O2567,Stock[],5,FALSE)</f>
        <v>BE</v>
      </c>
      <c r="G2567" s="33" t="s">
        <v>2857</v>
      </c>
      <c r="H2567" s="116" t="s">
        <v>282</v>
      </c>
      <c r="I2567" s="34" t="s">
        <v>2858</v>
      </c>
      <c r="J2567" s="32" t="str">
        <f>VLOOKUP(I2567,Customers[],2,FALSE)</f>
        <v>ကိုဇော်ဝင်းလှိုင်</v>
      </c>
      <c r="K2567" s="32" t="str">
        <f>VLOOKUP(I2567,Customers[],4,FALSE)</f>
        <v>Yamethin</v>
      </c>
      <c r="L2567" s="32" t="str">
        <f>VLOOKUP(Table85[[#This Row],[CustomerID]],Table!H:K,3,0)</f>
        <v>ထီးလှိုင်</v>
      </c>
      <c r="M2567" s="32" t="str">
        <f>VLOOKUP(I2567,Customers[],5,FALSE)</f>
        <v>Van-1</v>
      </c>
      <c r="N2567" s="117" t="s">
        <v>9</v>
      </c>
      <c r="O2567" s="37" t="s">
        <v>223</v>
      </c>
      <c r="P2567" s="32" t="str">
        <f>VLOOKUP(O2567,Stock[],2,FALSE)</f>
        <v>ချယ်ရီအရက်သန့်ကော် (.6Ltr)</v>
      </c>
      <c r="Q2567" s="35">
        <f>VLOOKUP(O2567,Stock[],3,FALSE)</f>
        <v>0.6</v>
      </c>
      <c r="R2567" s="35">
        <f>VLOOKUP(O2567,Stock[],4,FALSE)</f>
        <v>24</v>
      </c>
      <c r="S2567" s="37">
        <v>12</v>
      </c>
      <c r="T2567" s="35">
        <f>(DailySales!$S2567/DailySales!$R2567)+DailySales!$U2567</f>
        <v>0.5</v>
      </c>
      <c r="U2567" s="37"/>
      <c r="V2567" s="36">
        <f>+DailySales!$T2567*DailySales!$R2567</f>
        <v>12</v>
      </c>
      <c r="W2567" s="36">
        <f>+DailySales!$V2567*DailySales!$Q2567</f>
        <v>7.1999999999999993</v>
      </c>
      <c r="X2567" s="36">
        <f>VLOOKUP(O2567,Stock[],6,FALSE)</f>
        <v>875</v>
      </c>
      <c r="Y2567" s="36">
        <f>+DailySales!$V2567*DailySales!$X2567</f>
        <v>10500</v>
      </c>
      <c r="Z2567" s="37"/>
      <c r="AA2567" s="37"/>
      <c r="AB2567" s="37"/>
      <c r="AC2567" s="37"/>
      <c r="AD2567" s="37"/>
      <c r="AE2567" s="77">
        <v>300</v>
      </c>
      <c r="AF2567" s="122">
        <v>46048</v>
      </c>
      <c r="AG2567" s="39">
        <v>10800</v>
      </c>
      <c r="AH2567" s="87"/>
      <c r="AI2567" s="39"/>
      <c r="AJ2567" s="87"/>
      <c r="AK2567" s="39"/>
      <c r="AL2567" s="34"/>
      <c r="AM2567" s="39"/>
      <c r="AN256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68" spans="1:40" ht="19.5" customHeight="1" x14ac:dyDescent="0.25">
      <c r="A2568" s="32">
        <f t="shared" ref="A2568:A2631" si="194">YEAR(C2568)</f>
        <v>2026</v>
      </c>
      <c r="B2568" s="32">
        <f t="shared" ref="B2568:B2631" si="195">MONTH(C2568)</f>
        <v>1</v>
      </c>
      <c r="C2568" s="25">
        <v>46048</v>
      </c>
      <c r="D2568" s="57">
        <f t="shared" ca="1" si="192"/>
        <v>46097</v>
      </c>
      <c r="E2568" s="57" t="str">
        <f t="shared" ca="1" si="193"/>
        <v>1-Months</v>
      </c>
      <c r="F2568" s="57" t="str">
        <f>VLOOKUP(O2568,Stock[],5,FALSE)</f>
        <v>BE</v>
      </c>
      <c r="G2568" s="33" t="s">
        <v>2857</v>
      </c>
      <c r="H2568" s="116" t="s">
        <v>282</v>
      </c>
      <c r="I2568" s="34" t="s">
        <v>1753</v>
      </c>
      <c r="J2568" s="32" t="str">
        <f>VLOOKUP(I2568,Customers[],2,FALSE)</f>
        <v>ကုန်သည်လက်ဆောင်</v>
      </c>
      <c r="K2568" s="32">
        <f>VLOOKUP(I2568,Customers[],4,FALSE)</f>
        <v>0</v>
      </c>
      <c r="L2568" s="32">
        <f>VLOOKUP(Table85[[#This Row],[CustomerID]],Table!H:K,3,0)</f>
        <v>0</v>
      </c>
      <c r="M2568" s="32">
        <f>VLOOKUP(I2568,Customers[],5,FALSE)</f>
        <v>0</v>
      </c>
      <c r="N2568" s="117" t="s">
        <v>1750</v>
      </c>
      <c r="O2568" s="37" t="s">
        <v>1471</v>
      </c>
      <c r="P2568" s="32" t="str">
        <f>VLOOKUP(O2568,Stock[],2,FALSE)</f>
        <v>ရွှေမင်းသားခေါင်ရည်ကော်ဗူး(.6Ltr)</v>
      </c>
      <c r="Q2568" s="35">
        <f>VLOOKUP(O2568,Stock[],3,FALSE)</f>
        <v>0.6</v>
      </c>
      <c r="R2568" s="35">
        <f>VLOOKUP(O2568,Stock[],4,FALSE)</f>
        <v>12</v>
      </c>
      <c r="S2568" s="37">
        <v>1</v>
      </c>
      <c r="T2568" s="35">
        <f>(DailySales!$S2568/DailySales!$R2568)+DailySales!$U2568</f>
        <v>8.3333333333333329E-2</v>
      </c>
      <c r="U2568" s="37"/>
      <c r="V2568" s="36">
        <f>+DailySales!$T2568*DailySales!$R2568</f>
        <v>1</v>
      </c>
      <c r="W2568" s="36">
        <f>+DailySales!$V2568*DailySales!$Q2568</f>
        <v>0.6</v>
      </c>
      <c r="X2568" s="36">
        <f>VLOOKUP(O2568,Stock[],6,FALSE)</f>
        <v>800</v>
      </c>
      <c r="Y2568" s="36">
        <f>+DailySales!$V2568*DailySales!$X2568</f>
        <v>800</v>
      </c>
      <c r="Z2568" s="37"/>
      <c r="AA2568" s="37"/>
      <c r="AB2568" s="37"/>
      <c r="AC2568" s="37"/>
      <c r="AD2568" s="37"/>
      <c r="AE2568" s="77"/>
      <c r="AF2568" s="122">
        <v>46048</v>
      </c>
      <c r="AG2568" s="39">
        <v>800</v>
      </c>
      <c r="AH2568" s="87"/>
      <c r="AI2568" s="39"/>
      <c r="AJ2568" s="87"/>
      <c r="AK2568" s="39"/>
      <c r="AL2568" s="34"/>
      <c r="AM2568" s="39"/>
      <c r="AN256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69" spans="1:40" ht="19.5" customHeight="1" x14ac:dyDescent="0.25">
      <c r="A2569" s="32">
        <f t="shared" si="194"/>
        <v>2026</v>
      </c>
      <c r="B2569" s="32">
        <f t="shared" si="195"/>
        <v>1</v>
      </c>
      <c r="C2569" s="25">
        <v>46048</v>
      </c>
      <c r="D2569" s="57">
        <f t="shared" ca="1" si="192"/>
        <v>46097</v>
      </c>
      <c r="E2569" s="57" t="str">
        <f t="shared" ca="1" si="193"/>
        <v>1-Months</v>
      </c>
      <c r="F2569" s="57" t="str">
        <f>VLOOKUP(O2569,Stock[],5,FALSE)</f>
        <v>BE</v>
      </c>
      <c r="G2569" s="33" t="s">
        <v>2857</v>
      </c>
      <c r="H2569" s="116" t="s">
        <v>282</v>
      </c>
      <c r="I2569" s="34" t="s">
        <v>1753</v>
      </c>
      <c r="J2569" s="32" t="str">
        <f>VLOOKUP(I2569,Customers[],2,FALSE)</f>
        <v>ကုန်သည်လက်ဆောင်</v>
      </c>
      <c r="K2569" s="32">
        <f>VLOOKUP(I2569,Customers[],4,FALSE)</f>
        <v>0</v>
      </c>
      <c r="L2569" s="32">
        <f>VLOOKUP(Table85[[#This Row],[CustomerID]],Table!H:K,3,0)</f>
        <v>0</v>
      </c>
      <c r="M2569" s="32">
        <f>VLOOKUP(I2569,Customers[],5,FALSE)</f>
        <v>0</v>
      </c>
      <c r="N2569" s="117" t="s">
        <v>1750</v>
      </c>
      <c r="O2569" s="37" t="s">
        <v>225</v>
      </c>
      <c r="P2569" s="32" t="str">
        <f>VLOOKUP(O2569,Stock[],2,FALSE)</f>
        <v>ချယ်ရီသံပုရာအရက်သန့်ကော် (1Ltr)</v>
      </c>
      <c r="Q2569" s="35">
        <f>VLOOKUP(O2569,Stock[],3,FALSE)</f>
        <v>1</v>
      </c>
      <c r="R2569" s="35">
        <f>VLOOKUP(O2569,Stock[],4,FALSE)</f>
        <v>12</v>
      </c>
      <c r="S2569" s="37">
        <v>1</v>
      </c>
      <c r="T2569" s="35">
        <f>(DailySales!$S2569/DailySales!$R2569)+DailySales!$U2569</f>
        <v>8.3333333333333329E-2</v>
      </c>
      <c r="U2569" s="37"/>
      <c r="V2569" s="36">
        <f>+DailySales!$T2569*DailySales!$R2569</f>
        <v>1</v>
      </c>
      <c r="W2569" s="36">
        <f>+DailySales!$V2569*DailySales!$Q2569</f>
        <v>1</v>
      </c>
      <c r="X2569" s="36">
        <f>VLOOKUP(O2569,Stock[],6,FALSE)</f>
        <v>1260</v>
      </c>
      <c r="Y2569" s="36">
        <f>+DailySales!$V2569*DailySales!$X2569</f>
        <v>1260</v>
      </c>
      <c r="Z2569" s="37"/>
      <c r="AA2569" s="37"/>
      <c r="AB2569" s="37"/>
      <c r="AC2569" s="37"/>
      <c r="AD2569" s="37"/>
      <c r="AE2569" s="77"/>
      <c r="AF2569" s="122">
        <v>46048</v>
      </c>
      <c r="AG2569" s="39">
        <v>1260</v>
      </c>
      <c r="AH2569" s="87"/>
      <c r="AI2569" s="39"/>
      <c r="AJ2569" s="87"/>
      <c r="AK2569" s="39"/>
      <c r="AL2569" s="34"/>
      <c r="AM2569" s="39"/>
      <c r="AN256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70" spans="1:40" ht="19.5" customHeight="1" x14ac:dyDescent="0.25">
      <c r="A2570" s="32">
        <f t="shared" si="194"/>
        <v>2026</v>
      </c>
      <c r="B2570" s="32">
        <f t="shared" si="195"/>
        <v>1</v>
      </c>
      <c r="C2570" s="25">
        <v>46048</v>
      </c>
      <c r="D2570" s="57">
        <f t="shared" ca="1" si="192"/>
        <v>46097</v>
      </c>
      <c r="E2570" s="57" t="str">
        <f t="shared" ca="1" si="193"/>
        <v>1-Months</v>
      </c>
      <c r="F2570" s="57" t="str">
        <f>VLOOKUP(O2570,Stock[],5,FALSE)</f>
        <v>BE</v>
      </c>
      <c r="G2570" s="33" t="s">
        <v>2860</v>
      </c>
      <c r="H2570" s="116" t="s">
        <v>282</v>
      </c>
      <c r="I2570" s="34" t="s">
        <v>2377</v>
      </c>
      <c r="J2570" s="32" t="str">
        <f>VLOOKUP(I2570,Customers[],2,FALSE)</f>
        <v>ကိုကျော်ထူး</v>
      </c>
      <c r="K2570" s="32" t="str">
        <f>VLOOKUP(I2570,Customers[],4,FALSE)</f>
        <v>Yamethin</v>
      </c>
      <c r="L2570" s="32" t="str">
        <f>VLOOKUP(Table85[[#This Row],[CustomerID]],Table!H:K,3,0)</f>
        <v>ဇီးဖြူကုန်း</v>
      </c>
      <c r="M2570" s="32" t="str">
        <f>VLOOKUP(I2570,Customers[],5,FALSE)</f>
        <v>Van-1</v>
      </c>
      <c r="N2570" s="117" t="s">
        <v>9</v>
      </c>
      <c r="O2570" s="37" t="s">
        <v>205</v>
      </c>
      <c r="P2570" s="32" t="str">
        <f>VLOOKUP(O2570,Stock[],2,FALSE)</f>
        <v>ကောင်းကြည် ကော် 25%  (1Ltr )</v>
      </c>
      <c r="Q2570" s="35">
        <f>VLOOKUP(O2570,Stock[],3,FALSE)</f>
        <v>1</v>
      </c>
      <c r="R2570" s="35">
        <f>VLOOKUP(O2570,Stock[],4,FALSE)</f>
        <v>12</v>
      </c>
      <c r="S2570" s="37"/>
      <c r="T2570" s="35">
        <f>(DailySales!$S2570/DailySales!$R2570)+DailySales!$U2570</f>
        <v>1</v>
      </c>
      <c r="U2570" s="37">
        <v>1</v>
      </c>
      <c r="V2570" s="36">
        <f>+DailySales!$T2570*DailySales!$R2570</f>
        <v>12</v>
      </c>
      <c r="W2570" s="36">
        <f>+DailySales!$V2570*DailySales!$Q2570</f>
        <v>12</v>
      </c>
      <c r="X2570" s="36">
        <f>VLOOKUP(O2570,Stock[],6,FALSE)</f>
        <v>1530</v>
      </c>
      <c r="Y2570" s="36">
        <f>+DailySales!$V2570*DailySales!$X2570</f>
        <v>18360</v>
      </c>
      <c r="Z2570" s="37"/>
      <c r="AA2570" s="37"/>
      <c r="AB2570" s="37"/>
      <c r="AC2570" s="37"/>
      <c r="AD2570" s="37"/>
      <c r="AE2570" s="77">
        <v>340</v>
      </c>
      <c r="AF2570" s="122">
        <v>46048</v>
      </c>
      <c r="AG2570" s="39">
        <v>18700</v>
      </c>
      <c r="AH2570" s="87"/>
      <c r="AI2570" s="39"/>
      <c r="AJ2570" s="87"/>
      <c r="AK2570" s="39"/>
      <c r="AL2570" s="34"/>
      <c r="AM2570" s="39"/>
      <c r="AN257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71" spans="1:40" ht="19.5" customHeight="1" x14ac:dyDescent="0.25">
      <c r="A2571" s="32">
        <f t="shared" si="194"/>
        <v>2026</v>
      </c>
      <c r="B2571" s="32">
        <f t="shared" si="195"/>
        <v>1</v>
      </c>
      <c r="C2571" s="25">
        <v>46048</v>
      </c>
      <c r="D2571" s="57">
        <f t="shared" ca="1" si="192"/>
        <v>46097</v>
      </c>
      <c r="E2571" s="57" t="str">
        <f t="shared" ca="1" si="193"/>
        <v>1-Months</v>
      </c>
      <c r="F2571" s="57" t="str">
        <f>VLOOKUP(O2571,Stock[],5,FALSE)</f>
        <v>BE</v>
      </c>
      <c r="G2571" s="33" t="s">
        <v>2861</v>
      </c>
      <c r="H2571" s="116" t="s">
        <v>282</v>
      </c>
      <c r="I2571" s="34" t="s">
        <v>2863</v>
      </c>
      <c r="J2571" s="32" t="str">
        <f>VLOOKUP(I2571,Customers[],2,FALSE)</f>
        <v>မခင်နွဲ့</v>
      </c>
      <c r="K2571" s="32" t="str">
        <f>VLOOKUP(I2571,Customers[],4,FALSE)</f>
        <v>Yamethin</v>
      </c>
      <c r="L2571" s="32" t="str">
        <f>VLOOKUP(Table85[[#This Row],[CustomerID]],Table!H:K,3,0)</f>
        <v>သီးကုန်း</v>
      </c>
      <c r="M2571" s="32" t="str">
        <f>VLOOKUP(I2571,Customers[],5,FALSE)</f>
        <v>Van-1</v>
      </c>
      <c r="N2571" s="117" t="s">
        <v>9</v>
      </c>
      <c r="O2571" s="37" t="s">
        <v>223</v>
      </c>
      <c r="P2571" s="32" t="str">
        <f>VLOOKUP(O2571,Stock[],2,FALSE)</f>
        <v>ချယ်ရီအရက်သန့်ကော် (.6Ltr)</v>
      </c>
      <c r="Q2571" s="35">
        <f>VLOOKUP(O2571,Stock[],3,FALSE)</f>
        <v>0.6</v>
      </c>
      <c r="R2571" s="35">
        <f>VLOOKUP(O2571,Stock[],4,FALSE)</f>
        <v>24</v>
      </c>
      <c r="S2571" s="37">
        <v>12</v>
      </c>
      <c r="T2571" s="35">
        <f>(DailySales!$S2571/DailySales!$R2571)+DailySales!$U2571</f>
        <v>0.5</v>
      </c>
      <c r="U2571" s="37"/>
      <c r="V2571" s="36">
        <f>+DailySales!$T2571*DailySales!$R2571</f>
        <v>12</v>
      </c>
      <c r="W2571" s="36">
        <f>+DailySales!$V2571*DailySales!$Q2571</f>
        <v>7.1999999999999993</v>
      </c>
      <c r="X2571" s="36">
        <f>VLOOKUP(O2571,Stock[],6,FALSE)</f>
        <v>875</v>
      </c>
      <c r="Y2571" s="36">
        <f>+DailySales!$V2571*DailySales!$X2571</f>
        <v>10500</v>
      </c>
      <c r="Z2571" s="37"/>
      <c r="AA2571" s="37"/>
      <c r="AB2571" s="37"/>
      <c r="AC2571" s="37"/>
      <c r="AD2571" s="37"/>
      <c r="AE2571" s="77">
        <v>300</v>
      </c>
      <c r="AF2571" s="122">
        <v>46048</v>
      </c>
      <c r="AG2571" s="39">
        <v>10800</v>
      </c>
      <c r="AH2571" s="87"/>
      <c r="AI2571" s="39"/>
      <c r="AJ2571" s="87"/>
      <c r="AK2571" s="39"/>
      <c r="AL2571" s="34"/>
      <c r="AM2571" s="39"/>
      <c r="AN257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72" spans="1:40" ht="19.5" customHeight="1" x14ac:dyDescent="0.25">
      <c r="A2572" s="32">
        <f t="shared" si="194"/>
        <v>2026</v>
      </c>
      <c r="B2572" s="32">
        <f t="shared" si="195"/>
        <v>1</v>
      </c>
      <c r="C2572" s="25">
        <v>46048</v>
      </c>
      <c r="D2572" s="57">
        <f t="shared" ca="1" si="192"/>
        <v>46097</v>
      </c>
      <c r="E2572" s="57" t="str">
        <f t="shared" ca="1" si="193"/>
        <v>1-Months</v>
      </c>
      <c r="F2572" s="57" t="str">
        <f>VLOOKUP(O2572,Stock[],5,FALSE)</f>
        <v>BE</v>
      </c>
      <c r="G2572" s="33" t="s">
        <v>2861</v>
      </c>
      <c r="H2572" s="116" t="s">
        <v>282</v>
      </c>
      <c r="I2572" s="34" t="s">
        <v>2863</v>
      </c>
      <c r="J2572" s="32" t="str">
        <f>VLOOKUP(I2572,Customers[],2,FALSE)</f>
        <v>မခင်နွဲ့</v>
      </c>
      <c r="K2572" s="32" t="str">
        <f>VLOOKUP(I2572,Customers[],4,FALSE)</f>
        <v>Yamethin</v>
      </c>
      <c r="L2572" s="32" t="str">
        <f>VLOOKUP(Table85[[#This Row],[CustomerID]],Table!H:K,3,0)</f>
        <v>သီးကုန်း</v>
      </c>
      <c r="M2572" s="32" t="str">
        <f>VLOOKUP(I2572,Customers[],5,FALSE)</f>
        <v>Van-1</v>
      </c>
      <c r="N2572" s="117" t="s">
        <v>9</v>
      </c>
      <c r="O2572" s="37" t="s">
        <v>1471</v>
      </c>
      <c r="P2572" s="32" t="str">
        <f>VLOOKUP(O2572,Stock[],2,FALSE)</f>
        <v>ရွှေမင်းသားခေါင်ရည်ကော်ဗူး(.6Ltr)</v>
      </c>
      <c r="Q2572" s="35">
        <f>VLOOKUP(O2572,Stock[],3,FALSE)</f>
        <v>0.6</v>
      </c>
      <c r="R2572" s="35">
        <f>VLOOKUP(O2572,Stock[],4,FALSE)</f>
        <v>12</v>
      </c>
      <c r="S2572" s="37"/>
      <c r="T2572" s="35">
        <f>(DailySales!$S2572/DailySales!$R2572)+DailySales!$U2572</f>
        <v>1</v>
      </c>
      <c r="U2572" s="37">
        <v>1</v>
      </c>
      <c r="V2572" s="36">
        <f>+DailySales!$T2572*DailySales!$R2572</f>
        <v>12</v>
      </c>
      <c r="W2572" s="36">
        <f>+DailySales!$V2572*DailySales!$Q2572</f>
        <v>7.1999999999999993</v>
      </c>
      <c r="X2572" s="36">
        <f>VLOOKUP(O2572,Stock[],6,FALSE)</f>
        <v>800</v>
      </c>
      <c r="Y2572" s="36">
        <f>+DailySales!$V2572*DailySales!$X2572</f>
        <v>9600</v>
      </c>
      <c r="Z2572" s="37"/>
      <c r="AA2572" s="37"/>
      <c r="AB2572" s="37"/>
      <c r="AC2572" s="37"/>
      <c r="AD2572" s="37"/>
      <c r="AE2572" s="77"/>
      <c r="AF2572" s="122">
        <v>46048</v>
      </c>
      <c r="AG2572" s="39">
        <v>9600</v>
      </c>
      <c r="AH2572" s="87"/>
      <c r="AI2572" s="39"/>
      <c r="AJ2572" s="87"/>
      <c r="AK2572" s="39"/>
      <c r="AL2572" s="34"/>
      <c r="AM2572" s="39"/>
      <c r="AN257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73" spans="1:40" ht="19.5" customHeight="1" x14ac:dyDescent="0.25">
      <c r="A2573" s="32">
        <f t="shared" si="194"/>
        <v>2026</v>
      </c>
      <c r="B2573" s="32">
        <f t="shared" si="195"/>
        <v>1</v>
      </c>
      <c r="C2573" s="25">
        <v>46048</v>
      </c>
      <c r="D2573" s="57">
        <f t="shared" ca="1" si="192"/>
        <v>46097</v>
      </c>
      <c r="E2573" s="57" t="str">
        <f t="shared" ca="1" si="193"/>
        <v>1-Months</v>
      </c>
      <c r="F2573" s="57" t="str">
        <f>VLOOKUP(O2573,Stock[],5,FALSE)</f>
        <v>BE</v>
      </c>
      <c r="G2573" s="33" t="s">
        <v>2861</v>
      </c>
      <c r="H2573" s="116" t="s">
        <v>282</v>
      </c>
      <c r="I2573" s="34" t="s">
        <v>1753</v>
      </c>
      <c r="J2573" s="32" t="str">
        <f>VLOOKUP(I2573,Customers[],2,FALSE)</f>
        <v>ကုန်သည်လက်ဆောင်</v>
      </c>
      <c r="K2573" s="32">
        <f>VLOOKUP(I2573,Customers[],4,FALSE)</f>
        <v>0</v>
      </c>
      <c r="L2573" s="32">
        <f>VLOOKUP(Table85[[#This Row],[CustomerID]],Table!H:K,3,0)</f>
        <v>0</v>
      </c>
      <c r="M2573" s="32">
        <f>VLOOKUP(I2573,Customers[],5,FALSE)</f>
        <v>0</v>
      </c>
      <c r="N2573" s="117" t="s">
        <v>1750</v>
      </c>
      <c r="O2573" s="37" t="s">
        <v>1471</v>
      </c>
      <c r="P2573" s="32" t="str">
        <f>VLOOKUP(O2573,Stock[],2,FALSE)</f>
        <v>ရွှေမင်းသားခေါင်ရည်ကော်ဗူး(.6Ltr)</v>
      </c>
      <c r="Q2573" s="35">
        <f>VLOOKUP(O2573,Stock[],3,FALSE)</f>
        <v>0.6</v>
      </c>
      <c r="R2573" s="35">
        <f>VLOOKUP(O2573,Stock[],4,FALSE)</f>
        <v>12</v>
      </c>
      <c r="S2573" s="37">
        <v>1</v>
      </c>
      <c r="T2573" s="35">
        <f>(DailySales!$S2573/DailySales!$R2573)+DailySales!$U2573</f>
        <v>8.3333333333333329E-2</v>
      </c>
      <c r="U2573" s="37"/>
      <c r="V2573" s="36">
        <f>+DailySales!$T2573*DailySales!$R2573</f>
        <v>1</v>
      </c>
      <c r="W2573" s="36">
        <f>+DailySales!$V2573*DailySales!$Q2573</f>
        <v>0.6</v>
      </c>
      <c r="X2573" s="36">
        <f>VLOOKUP(O2573,Stock[],6,FALSE)</f>
        <v>800</v>
      </c>
      <c r="Y2573" s="36">
        <f>+DailySales!$V2573*DailySales!$X2573</f>
        <v>800</v>
      </c>
      <c r="Z2573" s="37"/>
      <c r="AA2573" s="37"/>
      <c r="AB2573" s="37"/>
      <c r="AC2573" s="37"/>
      <c r="AD2573" s="37"/>
      <c r="AE2573" s="77"/>
      <c r="AF2573" s="122">
        <v>46048</v>
      </c>
      <c r="AG2573" s="39">
        <v>800</v>
      </c>
      <c r="AH2573" s="87"/>
      <c r="AI2573" s="39"/>
      <c r="AJ2573" s="87"/>
      <c r="AK2573" s="39"/>
      <c r="AL2573" s="34"/>
      <c r="AM2573" s="39"/>
      <c r="AN257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74" spans="1:40" ht="19.5" customHeight="1" x14ac:dyDescent="0.25">
      <c r="A2574" s="32">
        <f t="shared" si="194"/>
        <v>2026</v>
      </c>
      <c r="B2574" s="32">
        <f t="shared" si="195"/>
        <v>1</v>
      </c>
      <c r="C2574" s="25">
        <v>46048</v>
      </c>
      <c r="D2574" s="57">
        <f t="shared" ca="1" si="192"/>
        <v>46097</v>
      </c>
      <c r="E2574" s="57" t="str">
        <f t="shared" ca="1" si="193"/>
        <v>1-Months</v>
      </c>
      <c r="F2574" s="57" t="str">
        <f>VLOOKUP(O2574,Stock[],5,FALSE)</f>
        <v>BE</v>
      </c>
      <c r="G2574" s="33" t="s">
        <v>2861</v>
      </c>
      <c r="H2574" s="116" t="s">
        <v>282</v>
      </c>
      <c r="I2574" s="34" t="s">
        <v>1753</v>
      </c>
      <c r="J2574" s="32" t="str">
        <f>VLOOKUP(I2574,Customers[],2,FALSE)</f>
        <v>ကုန်သည်လက်ဆောင်</v>
      </c>
      <c r="K2574" s="32">
        <f>VLOOKUP(I2574,Customers[],4,FALSE)</f>
        <v>0</v>
      </c>
      <c r="L2574" s="32">
        <f>VLOOKUP(Table85[[#This Row],[CustomerID]],Table!H:K,3,0)</f>
        <v>0</v>
      </c>
      <c r="M2574" s="32">
        <f>VLOOKUP(I2574,Customers[],5,FALSE)</f>
        <v>0</v>
      </c>
      <c r="N2574" s="117" t="s">
        <v>1750</v>
      </c>
      <c r="O2574" s="37" t="s">
        <v>1501</v>
      </c>
      <c r="P2574" s="32" t="str">
        <f>VLOOKUP(O2574,Stock[],2,FALSE)</f>
        <v>ရွှေမင်းသားမန်ကျည်းခေါင်ရည်(.6Ltr)</v>
      </c>
      <c r="Q2574" s="35">
        <f>VLOOKUP(O2574,Stock[],3,FALSE)</f>
        <v>0.6</v>
      </c>
      <c r="R2574" s="35">
        <f>VLOOKUP(O2574,Stock[],4,FALSE)</f>
        <v>12</v>
      </c>
      <c r="S2574" s="37">
        <v>1</v>
      </c>
      <c r="T2574" s="35">
        <f>(DailySales!$S2574/DailySales!$R2574)+DailySales!$U2574</f>
        <v>8.3333333333333329E-2</v>
      </c>
      <c r="U2574" s="37"/>
      <c r="V2574" s="36">
        <f>+DailySales!$T2574*DailySales!$R2574</f>
        <v>1</v>
      </c>
      <c r="W2574" s="36">
        <f>+DailySales!$V2574*DailySales!$Q2574</f>
        <v>0.6</v>
      </c>
      <c r="X2574" s="36">
        <f>VLOOKUP(O2574,Stock[],6,FALSE)</f>
        <v>800</v>
      </c>
      <c r="Y2574" s="36">
        <f>+DailySales!$V2574*DailySales!$X2574</f>
        <v>800</v>
      </c>
      <c r="Z2574" s="37"/>
      <c r="AA2574" s="37"/>
      <c r="AB2574" s="37"/>
      <c r="AC2574" s="37"/>
      <c r="AD2574" s="37"/>
      <c r="AE2574" s="77"/>
      <c r="AF2574" s="122">
        <v>46048</v>
      </c>
      <c r="AG2574" s="39">
        <v>800</v>
      </c>
      <c r="AH2574" s="87"/>
      <c r="AI2574" s="39"/>
      <c r="AJ2574" s="87"/>
      <c r="AK2574" s="39"/>
      <c r="AL2574" s="34"/>
      <c r="AM2574" s="39"/>
      <c r="AN257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75" spans="1:40" ht="19.5" customHeight="1" x14ac:dyDescent="0.25">
      <c r="A2575" s="32">
        <f t="shared" si="194"/>
        <v>2026</v>
      </c>
      <c r="B2575" s="32">
        <f t="shared" si="195"/>
        <v>1</v>
      </c>
      <c r="C2575" s="25">
        <v>46048</v>
      </c>
      <c r="D2575" s="57">
        <f t="shared" ca="1" si="192"/>
        <v>46097</v>
      </c>
      <c r="E2575" s="57" t="str">
        <f t="shared" ca="1" si="193"/>
        <v>1-Months</v>
      </c>
      <c r="F2575" s="57" t="str">
        <f>VLOOKUP(O2575,Stock[],5,FALSE)</f>
        <v>BE</v>
      </c>
      <c r="G2575" s="33" t="s">
        <v>2864</v>
      </c>
      <c r="H2575" s="116" t="s">
        <v>282</v>
      </c>
      <c r="I2575" s="34" t="s">
        <v>2363</v>
      </c>
      <c r="J2575" s="32" t="str">
        <f>VLOOKUP(I2575,Customers[],2,FALSE)</f>
        <v>မဝိုင်းဝိုင်း</v>
      </c>
      <c r="K2575" s="32" t="str">
        <f>VLOOKUP(I2575,Customers[],4,FALSE)</f>
        <v>Yamethin</v>
      </c>
      <c r="L2575" s="32" t="str">
        <f>VLOOKUP(Table85[[#This Row],[CustomerID]],Table!H:K,3,0)</f>
        <v>မြို့လှ</v>
      </c>
      <c r="M2575" s="32" t="str">
        <f>VLOOKUP(I2575,Customers[],5,FALSE)</f>
        <v>Van-1</v>
      </c>
      <c r="N2575" s="117" t="s">
        <v>9</v>
      </c>
      <c r="O2575" s="37" t="s">
        <v>223</v>
      </c>
      <c r="P2575" s="32" t="str">
        <f>VLOOKUP(O2575,Stock[],2,FALSE)</f>
        <v>ချယ်ရီအရက်သန့်ကော် (.6Ltr)</v>
      </c>
      <c r="Q2575" s="35">
        <f>VLOOKUP(O2575,Stock[],3,FALSE)</f>
        <v>0.6</v>
      </c>
      <c r="R2575" s="35">
        <f>VLOOKUP(O2575,Stock[],4,FALSE)</f>
        <v>24</v>
      </c>
      <c r="S2575" s="37">
        <v>12</v>
      </c>
      <c r="T2575" s="35">
        <f>(DailySales!$S2575/DailySales!$R2575)+DailySales!$U2575</f>
        <v>0.5</v>
      </c>
      <c r="U2575" s="37"/>
      <c r="V2575" s="36">
        <f>+DailySales!$T2575*DailySales!$R2575</f>
        <v>12</v>
      </c>
      <c r="W2575" s="36">
        <f>+DailySales!$V2575*DailySales!$Q2575</f>
        <v>7.1999999999999993</v>
      </c>
      <c r="X2575" s="36">
        <f>VLOOKUP(O2575,Stock[],6,FALSE)</f>
        <v>875</v>
      </c>
      <c r="Y2575" s="36">
        <f>+DailySales!$V2575*DailySales!$X2575</f>
        <v>10500</v>
      </c>
      <c r="Z2575" s="37"/>
      <c r="AA2575" s="37"/>
      <c r="AB2575" s="37"/>
      <c r="AC2575" s="37"/>
      <c r="AD2575" s="37"/>
      <c r="AE2575" s="77">
        <v>300</v>
      </c>
      <c r="AF2575" s="122">
        <v>46048</v>
      </c>
      <c r="AG2575" s="39">
        <v>10800</v>
      </c>
      <c r="AH2575" s="87"/>
      <c r="AI2575" s="39"/>
      <c r="AJ2575" s="87"/>
      <c r="AK2575" s="39"/>
      <c r="AL2575" s="34"/>
      <c r="AM2575" s="39"/>
      <c r="AN257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76" spans="1:40" ht="19.5" customHeight="1" x14ac:dyDescent="0.25">
      <c r="A2576" s="32">
        <f t="shared" si="194"/>
        <v>2026</v>
      </c>
      <c r="B2576" s="32">
        <f t="shared" si="195"/>
        <v>1</v>
      </c>
      <c r="C2576" s="25">
        <v>46048</v>
      </c>
      <c r="D2576" s="57">
        <f t="shared" ca="1" si="192"/>
        <v>46097</v>
      </c>
      <c r="E2576" s="57" t="str">
        <f t="shared" ca="1" si="193"/>
        <v>1-Months</v>
      </c>
      <c r="F2576" s="57" t="str">
        <f>VLOOKUP(O2576,Stock[],5,FALSE)</f>
        <v>BE</v>
      </c>
      <c r="G2576" s="33" t="s">
        <v>2865</v>
      </c>
      <c r="H2576" s="116" t="s">
        <v>282</v>
      </c>
      <c r="I2576" s="34" t="s">
        <v>2867</v>
      </c>
      <c r="J2576" s="32" t="str">
        <f>VLOOKUP(I2576,Customers[],2,FALSE)</f>
        <v>ကိုဇော်မင်းနိုင်</v>
      </c>
      <c r="K2576" s="32" t="str">
        <f>VLOOKUP(I2576,Customers[],4,FALSE)</f>
        <v>Yamethin</v>
      </c>
      <c r="L2576" s="32" t="str">
        <f>VLOOKUP(Table85[[#This Row],[CustomerID]],Table!H:K,3,0)</f>
        <v>အောင်မင်္ဂလာ</v>
      </c>
      <c r="M2576" s="32" t="str">
        <f>VLOOKUP(I2576,Customers[],5,FALSE)</f>
        <v>Van-1</v>
      </c>
      <c r="N2576" s="117" t="s">
        <v>9</v>
      </c>
      <c r="O2576" s="37" t="s">
        <v>1471</v>
      </c>
      <c r="P2576" s="32" t="str">
        <f>VLOOKUP(O2576,Stock[],2,FALSE)</f>
        <v>ရွှေမင်းသားခေါင်ရည်ကော်ဗူး(.6Ltr)</v>
      </c>
      <c r="Q2576" s="35">
        <f>VLOOKUP(O2576,Stock[],3,FALSE)</f>
        <v>0.6</v>
      </c>
      <c r="R2576" s="35">
        <f>VLOOKUP(O2576,Stock[],4,FALSE)</f>
        <v>12</v>
      </c>
      <c r="S2576" s="37"/>
      <c r="T2576" s="35">
        <f>(DailySales!$S2576/DailySales!$R2576)+DailySales!$U2576</f>
        <v>1</v>
      </c>
      <c r="U2576" s="37">
        <v>1</v>
      </c>
      <c r="V2576" s="36">
        <f>+DailySales!$T2576*DailySales!$R2576</f>
        <v>12</v>
      </c>
      <c r="W2576" s="36">
        <f>+DailySales!$V2576*DailySales!$Q2576</f>
        <v>7.1999999999999993</v>
      </c>
      <c r="X2576" s="36">
        <f>VLOOKUP(O2576,Stock[],6,FALSE)</f>
        <v>800</v>
      </c>
      <c r="Y2576" s="36">
        <f>+DailySales!$V2576*DailySales!$X2576</f>
        <v>9600</v>
      </c>
      <c r="Z2576" s="37"/>
      <c r="AA2576" s="37"/>
      <c r="AB2576" s="37"/>
      <c r="AC2576" s="37"/>
      <c r="AD2576" s="37"/>
      <c r="AE2576" s="77"/>
      <c r="AF2576" s="122">
        <v>46048</v>
      </c>
      <c r="AG2576" s="39">
        <v>9600</v>
      </c>
      <c r="AH2576" s="87"/>
      <c r="AI2576" s="39"/>
      <c r="AJ2576" s="87"/>
      <c r="AK2576" s="39"/>
      <c r="AL2576" s="34"/>
      <c r="AM2576" s="39"/>
      <c r="AN257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77" spans="1:40" ht="19.5" customHeight="1" x14ac:dyDescent="0.25">
      <c r="A2577" s="32">
        <f t="shared" si="194"/>
        <v>2026</v>
      </c>
      <c r="B2577" s="32">
        <f t="shared" si="195"/>
        <v>1</v>
      </c>
      <c r="C2577" s="25">
        <v>46048</v>
      </c>
      <c r="D2577" s="57">
        <f t="shared" ca="1" si="192"/>
        <v>46097</v>
      </c>
      <c r="E2577" s="57" t="str">
        <f t="shared" ca="1" si="193"/>
        <v>1-Months</v>
      </c>
      <c r="F2577" s="57" t="str">
        <f>VLOOKUP(O2577,Stock[],5,FALSE)</f>
        <v>BE</v>
      </c>
      <c r="G2577" s="33" t="s">
        <v>2865</v>
      </c>
      <c r="H2577" s="116" t="s">
        <v>282</v>
      </c>
      <c r="I2577" s="34" t="s">
        <v>2867</v>
      </c>
      <c r="J2577" s="32" t="str">
        <f>VLOOKUP(I2577,Customers[],2,FALSE)</f>
        <v>ကိုဇော်မင်းနိုင်</v>
      </c>
      <c r="K2577" s="32" t="str">
        <f>VLOOKUP(I2577,Customers[],4,FALSE)</f>
        <v>Yamethin</v>
      </c>
      <c r="L2577" s="32" t="str">
        <f>VLOOKUP(Table85[[#This Row],[CustomerID]],Table!H:K,3,0)</f>
        <v>အောင်မင်္ဂလာ</v>
      </c>
      <c r="M2577" s="32" t="str">
        <f>VLOOKUP(I2577,Customers[],5,FALSE)</f>
        <v>Van-1</v>
      </c>
      <c r="N2577" s="117" t="s">
        <v>9</v>
      </c>
      <c r="O2577" s="37" t="s">
        <v>1501</v>
      </c>
      <c r="P2577" s="32" t="str">
        <f>VLOOKUP(O2577,Stock[],2,FALSE)</f>
        <v>ရွှေမင်းသားမန်ကျည်းခေါင်ရည်(.6Ltr)</v>
      </c>
      <c r="Q2577" s="35">
        <f>VLOOKUP(O2577,Stock[],3,FALSE)</f>
        <v>0.6</v>
      </c>
      <c r="R2577" s="35">
        <f>VLOOKUP(O2577,Stock[],4,FALSE)</f>
        <v>12</v>
      </c>
      <c r="S2577" s="37"/>
      <c r="T2577" s="35">
        <f>(DailySales!$S2577/DailySales!$R2577)+DailySales!$U2577</f>
        <v>1</v>
      </c>
      <c r="U2577" s="37">
        <v>1</v>
      </c>
      <c r="V2577" s="36">
        <f>+DailySales!$T2577*DailySales!$R2577</f>
        <v>12</v>
      </c>
      <c r="W2577" s="36">
        <f>+DailySales!$V2577*DailySales!$Q2577</f>
        <v>7.1999999999999993</v>
      </c>
      <c r="X2577" s="36">
        <f>VLOOKUP(O2577,Stock[],6,FALSE)</f>
        <v>800</v>
      </c>
      <c r="Y2577" s="36">
        <f>+DailySales!$V2577*DailySales!$X2577</f>
        <v>9600</v>
      </c>
      <c r="Z2577" s="37"/>
      <c r="AA2577" s="37"/>
      <c r="AB2577" s="37"/>
      <c r="AC2577" s="37"/>
      <c r="AD2577" s="37"/>
      <c r="AE2577" s="77"/>
      <c r="AF2577" s="122">
        <v>46048</v>
      </c>
      <c r="AG2577" s="39">
        <v>9600</v>
      </c>
      <c r="AH2577" s="87"/>
      <c r="AI2577" s="39"/>
      <c r="AJ2577" s="87"/>
      <c r="AK2577" s="39"/>
      <c r="AL2577" s="34"/>
      <c r="AM2577" s="39"/>
      <c r="AN257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78" spans="1:40" ht="19.5" customHeight="1" x14ac:dyDescent="0.25">
      <c r="A2578" s="32">
        <f t="shared" si="194"/>
        <v>2026</v>
      </c>
      <c r="B2578" s="32">
        <f t="shared" si="195"/>
        <v>1</v>
      </c>
      <c r="C2578" s="25">
        <v>46048</v>
      </c>
      <c r="D2578" s="57">
        <f t="shared" ca="1" si="192"/>
        <v>46097</v>
      </c>
      <c r="E2578" s="57" t="str">
        <f t="shared" ca="1" si="193"/>
        <v>1-Months</v>
      </c>
      <c r="F2578" s="57" t="str">
        <f>VLOOKUP(O2578,Stock[],5,FALSE)</f>
        <v>BE</v>
      </c>
      <c r="G2578" s="33" t="s">
        <v>2865</v>
      </c>
      <c r="H2578" s="116" t="s">
        <v>282</v>
      </c>
      <c r="I2578" s="34" t="s">
        <v>1753</v>
      </c>
      <c r="J2578" s="32" t="str">
        <f>VLOOKUP(I2578,Customers[],2,FALSE)</f>
        <v>ကုန်သည်လက်ဆောင်</v>
      </c>
      <c r="K2578" s="32">
        <f>VLOOKUP(I2578,Customers[],4,FALSE)</f>
        <v>0</v>
      </c>
      <c r="L2578" s="32">
        <f>VLOOKUP(Table85[[#This Row],[CustomerID]],Table!H:K,3,0)</f>
        <v>0</v>
      </c>
      <c r="M2578" s="32">
        <f>VLOOKUP(I2578,Customers[],5,FALSE)</f>
        <v>0</v>
      </c>
      <c r="N2578" s="117" t="s">
        <v>1750</v>
      </c>
      <c r="O2578" s="37" t="s">
        <v>1471</v>
      </c>
      <c r="P2578" s="32" t="str">
        <f>VLOOKUP(O2578,Stock[],2,FALSE)</f>
        <v>ရွှေမင်းသားခေါင်ရည်ကော်ဗူး(.6Ltr)</v>
      </c>
      <c r="Q2578" s="35">
        <f>VLOOKUP(O2578,Stock[],3,FALSE)</f>
        <v>0.6</v>
      </c>
      <c r="R2578" s="35">
        <f>VLOOKUP(O2578,Stock[],4,FALSE)</f>
        <v>12</v>
      </c>
      <c r="S2578" s="37">
        <v>1</v>
      </c>
      <c r="T2578" s="35">
        <f>(DailySales!$S2578/DailySales!$R2578)+DailySales!$U2578</f>
        <v>8.3333333333333329E-2</v>
      </c>
      <c r="U2578" s="37"/>
      <c r="V2578" s="36">
        <f>+DailySales!$T2578*DailySales!$R2578</f>
        <v>1</v>
      </c>
      <c r="W2578" s="36">
        <f>+DailySales!$V2578*DailySales!$Q2578</f>
        <v>0.6</v>
      </c>
      <c r="X2578" s="36">
        <f>VLOOKUP(O2578,Stock[],6,FALSE)</f>
        <v>800</v>
      </c>
      <c r="Y2578" s="36">
        <f>+DailySales!$V2578*DailySales!$X2578</f>
        <v>800</v>
      </c>
      <c r="Z2578" s="37"/>
      <c r="AA2578" s="37"/>
      <c r="AB2578" s="37"/>
      <c r="AC2578" s="37"/>
      <c r="AD2578" s="37"/>
      <c r="AE2578" s="77"/>
      <c r="AF2578" s="122">
        <v>46048</v>
      </c>
      <c r="AG2578" s="39">
        <v>800</v>
      </c>
      <c r="AH2578" s="87"/>
      <c r="AI2578" s="39"/>
      <c r="AJ2578" s="87"/>
      <c r="AK2578" s="39"/>
      <c r="AL2578" s="34"/>
      <c r="AM2578" s="39"/>
      <c r="AN257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79" spans="1:40" ht="19.5" customHeight="1" x14ac:dyDescent="0.25">
      <c r="A2579" s="32">
        <f t="shared" si="194"/>
        <v>2026</v>
      </c>
      <c r="B2579" s="32">
        <f t="shared" si="195"/>
        <v>1</v>
      </c>
      <c r="C2579" s="25">
        <v>46048</v>
      </c>
      <c r="D2579" s="57">
        <f t="shared" ca="1" si="192"/>
        <v>46097</v>
      </c>
      <c r="E2579" s="57" t="str">
        <f t="shared" ca="1" si="193"/>
        <v>1-Months</v>
      </c>
      <c r="F2579" s="57" t="str">
        <f>VLOOKUP(O2579,Stock[],5,FALSE)</f>
        <v>BE</v>
      </c>
      <c r="G2579" s="33" t="s">
        <v>2865</v>
      </c>
      <c r="H2579" s="116" t="s">
        <v>282</v>
      </c>
      <c r="I2579" s="34" t="s">
        <v>1753</v>
      </c>
      <c r="J2579" s="32" t="str">
        <f>VLOOKUP(I2579,Customers[],2,FALSE)</f>
        <v>ကုန်သည်လက်ဆောင်</v>
      </c>
      <c r="K2579" s="32">
        <f>VLOOKUP(I2579,Customers[],4,FALSE)</f>
        <v>0</v>
      </c>
      <c r="L2579" s="32">
        <f>VLOOKUP(Table85[[#This Row],[CustomerID]],Table!H:K,3,0)</f>
        <v>0</v>
      </c>
      <c r="M2579" s="32">
        <f>VLOOKUP(I2579,Customers[],5,FALSE)</f>
        <v>0</v>
      </c>
      <c r="N2579" s="117" t="s">
        <v>1750</v>
      </c>
      <c r="O2579" s="37" t="s">
        <v>1501</v>
      </c>
      <c r="P2579" s="32" t="str">
        <f>VLOOKUP(O2579,Stock[],2,FALSE)</f>
        <v>ရွှေမင်းသားမန်ကျည်းခေါင်ရည်(.6Ltr)</v>
      </c>
      <c r="Q2579" s="35">
        <f>VLOOKUP(O2579,Stock[],3,FALSE)</f>
        <v>0.6</v>
      </c>
      <c r="R2579" s="35">
        <f>VLOOKUP(O2579,Stock[],4,FALSE)</f>
        <v>12</v>
      </c>
      <c r="S2579" s="37">
        <v>1</v>
      </c>
      <c r="T2579" s="35">
        <f>(DailySales!$S2579/DailySales!$R2579)+DailySales!$U2579</f>
        <v>8.3333333333333329E-2</v>
      </c>
      <c r="U2579" s="37"/>
      <c r="V2579" s="36">
        <f>+DailySales!$T2579*DailySales!$R2579</f>
        <v>1</v>
      </c>
      <c r="W2579" s="36">
        <f>+DailySales!$V2579*DailySales!$Q2579</f>
        <v>0.6</v>
      </c>
      <c r="X2579" s="36">
        <f>VLOOKUP(O2579,Stock[],6,FALSE)</f>
        <v>800</v>
      </c>
      <c r="Y2579" s="36">
        <f>+DailySales!$V2579*DailySales!$X2579</f>
        <v>800</v>
      </c>
      <c r="Z2579" s="37"/>
      <c r="AA2579" s="37"/>
      <c r="AB2579" s="37"/>
      <c r="AC2579" s="37"/>
      <c r="AD2579" s="37"/>
      <c r="AE2579" s="77"/>
      <c r="AF2579" s="122">
        <v>46048</v>
      </c>
      <c r="AG2579" s="39">
        <v>800</v>
      </c>
      <c r="AH2579" s="87"/>
      <c r="AI2579" s="39"/>
      <c r="AJ2579" s="87"/>
      <c r="AK2579" s="39"/>
      <c r="AL2579" s="34"/>
      <c r="AM2579" s="39"/>
      <c r="AN257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80" spans="1:40" ht="19.5" customHeight="1" x14ac:dyDescent="0.25">
      <c r="A2580" s="32">
        <f t="shared" si="194"/>
        <v>2026</v>
      </c>
      <c r="B2580" s="32">
        <f t="shared" si="195"/>
        <v>1</v>
      </c>
      <c r="C2580" s="25">
        <v>46048</v>
      </c>
      <c r="D2580" s="57">
        <f t="shared" ca="1" si="192"/>
        <v>46097</v>
      </c>
      <c r="E2580" s="57" t="str">
        <f t="shared" ca="1" si="193"/>
        <v>1-Months</v>
      </c>
      <c r="F2580" s="57" t="str">
        <f>VLOOKUP(O2580,Stock[],5,FALSE)</f>
        <v>BE</v>
      </c>
      <c r="G2580" s="33" t="s">
        <v>2868</v>
      </c>
      <c r="H2580" s="116" t="s">
        <v>282</v>
      </c>
      <c r="I2580" s="34" t="s">
        <v>2870</v>
      </c>
      <c r="J2580" s="32" t="str">
        <f>VLOOKUP(I2580,Customers[],2,FALSE)</f>
        <v>မဝေ-2</v>
      </c>
      <c r="K2580" s="32" t="str">
        <f>VLOOKUP(I2580,Customers[],4,FALSE)</f>
        <v>Yamethin</v>
      </c>
      <c r="L2580" s="32" t="str">
        <f>VLOOKUP(Table85[[#This Row],[CustomerID]],Table!H:K,3,0)</f>
        <v>အောင်မင်္ဂလာ</v>
      </c>
      <c r="M2580" s="32" t="str">
        <f>VLOOKUP(I2580,Customers[],5,FALSE)</f>
        <v>Van-1</v>
      </c>
      <c r="N2580" s="117" t="s">
        <v>9</v>
      </c>
      <c r="O2580" s="37" t="s">
        <v>1471</v>
      </c>
      <c r="P2580" s="32" t="str">
        <f>VLOOKUP(O2580,Stock[],2,FALSE)</f>
        <v>ရွှေမင်းသားခေါင်ရည်ကော်ဗူး(.6Ltr)</v>
      </c>
      <c r="Q2580" s="35">
        <f>VLOOKUP(O2580,Stock[],3,FALSE)</f>
        <v>0.6</v>
      </c>
      <c r="R2580" s="35">
        <f>VLOOKUP(O2580,Stock[],4,FALSE)</f>
        <v>12</v>
      </c>
      <c r="S2580" s="37"/>
      <c r="T2580" s="35">
        <f>(DailySales!$S2580/DailySales!$R2580)+DailySales!$U2580</f>
        <v>2</v>
      </c>
      <c r="U2580" s="37">
        <v>2</v>
      </c>
      <c r="V2580" s="36">
        <f>+DailySales!$T2580*DailySales!$R2580</f>
        <v>24</v>
      </c>
      <c r="W2580" s="36">
        <f>+DailySales!$V2580*DailySales!$Q2580</f>
        <v>14.399999999999999</v>
      </c>
      <c r="X2580" s="36">
        <f>VLOOKUP(O2580,Stock[],6,FALSE)</f>
        <v>800</v>
      </c>
      <c r="Y2580" s="36">
        <f>+DailySales!$V2580*DailySales!$X2580</f>
        <v>19200</v>
      </c>
      <c r="Z2580" s="37"/>
      <c r="AA2580" s="37"/>
      <c r="AB2580" s="37"/>
      <c r="AC2580" s="37"/>
      <c r="AD2580" s="37"/>
      <c r="AE2580" s="77"/>
      <c r="AF2580" s="122">
        <v>46048</v>
      </c>
      <c r="AG2580" s="39">
        <v>19200</v>
      </c>
      <c r="AH2580" s="87"/>
      <c r="AI2580" s="39"/>
      <c r="AJ2580" s="87"/>
      <c r="AK2580" s="39"/>
      <c r="AL2580" s="34"/>
      <c r="AM2580" s="39"/>
      <c r="AN258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81" spans="1:40" ht="19.5" customHeight="1" x14ac:dyDescent="0.25">
      <c r="A2581" s="32">
        <f t="shared" si="194"/>
        <v>2026</v>
      </c>
      <c r="B2581" s="32">
        <f t="shared" si="195"/>
        <v>1</v>
      </c>
      <c r="C2581" s="25">
        <v>46048</v>
      </c>
      <c r="D2581" s="57">
        <f t="shared" ca="1" si="192"/>
        <v>46097</v>
      </c>
      <c r="E2581" s="57" t="str">
        <f t="shared" ca="1" si="193"/>
        <v>1-Months</v>
      </c>
      <c r="F2581" s="57" t="str">
        <f>VLOOKUP(O2581,Stock[],5,FALSE)</f>
        <v>BE</v>
      </c>
      <c r="G2581" s="33" t="s">
        <v>2868</v>
      </c>
      <c r="H2581" s="116" t="s">
        <v>282</v>
      </c>
      <c r="I2581" s="34" t="s">
        <v>1753</v>
      </c>
      <c r="J2581" s="32" t="str">
        <f>VLOOKUP(I2581,Customers[],2,FALSE)</f>
        <v>ကုန်သည်လက်ဆောင်</v>
      </c>
      <c r="K2581" s="32">
        <f>VLOOKUP(I2581,Customers[],4,FALSE)</f>
        <v>0</v>
      </c>
      <c r="L2581" s="32">
        <f>VLOOKUP(Table85[[#This Row],[CustomerID]],Table!H:K,3,0)</f>
        <v>0</v>
      </c>
      <c r="M2581" s="32">
        <f>VLOOKUP(I2581,Customers[],5,FALSE)</f>
        <v>0</v>
      </c>
      <c r="N2581" s="117" t="s">
        <v>1750</v>
      </c>
      <c r="O2581" s="37" t="s">
        <v>1471</v>
      </c>
      <c r="P2581" s="32" t="str">
        <f>VLOOKUP(O2581,Stock[],2,FALSE)</f>
        <v>ရွှေမင်းသားခေါင်ရည်ကော်ဗူး(.6Ltr)</v>
      </c>
      <c r="Q2581" s="35">
        <f>VLOOKUP(O2581,Stock[],3,FALSE)</f>
        <v>0.6</v>
      </c>
      <c r="R2581" s="35">
        <f>VLOOKUP(O2581,Stock[],4,FALSE)</f>
        <v>12</v>
      </c>
      <c r="S2581" s="37">
        <v>1</v>
      </c>
      <c r="T2581" s="35">
        <f>(DailySales!$S2581/DailySales!$R2581)+DailySales!$U2581</f>
        <v>8.3333333333333329E-2</v>
      </c>
      <c r="U2581" s="37"/>
      <c r="V2581" s="36">
        <f>+DailySales!$T2581*DailySales!$R2581</f>
        <v>1</v>
      </c>
      <c r="W2581" s="36">
        <f>+DailySales!$V2581*DailySales!$Q2581</f>
        <v>0.6</v>
      </c>
      <c r="X2581" s="36">
        <f>VLOOKUP(O2581,Stock[],6,FALSE)</f>
        <v>800</v>
      </c>
      <c r="Y2581" s="36">
        <f>+DailySales!$V2581*DailySales!$X2581</f>
        <v>800</v>
      </c>
      <c r="Z2581" s="37"/>
      <c r="AA2581" s="37"/>
      <c r="AB2581" s="37"/>
      <c r="AC2581" s="37"/>
      <c r="AD2581" s="37"/>
      <c r="AE2581" s="77"/>
      <c r="AF2581" s="122">
        <v>46048</v>
      </c>
      <c r="AG2581" s="39">
        <v>800</v>
      </c>
      <c r="AH2581" s="87"/>
      <c r="AI2581" s="39"/>
      <c r="AJ2581" s="87"/>
      <c r="AK2581" s="39"/>
      <c r="AL2581" s="34"/>
      <c r="AM2581" s="39"/>
      <c r="AN258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82" spans="1:40" ht="19.5" customHeight="1" x14ac:dyDescent="0.25">
      <c r="A2582" s="32">
        <f t="shared" si="194"/>
        <v>2026</v>
      </c>
      <c r="B2582" s="32">
        <f t="shared" si="195"/>
        <v>1</v>
      </c>
      <c r="C2582" s="25">
        <v>46048</v>
      </c>
      <c r="D2582" s="57">
        <f t="shared" ca="1" si="192"/>
        <v>46097</v>
      </c>
      <c r="E2582" s="57" t="str">
        <f t="shared" ca="1" si="193"/>
        <v>1-Months</v>
      </c>
      <c r="F2582" s="57" t="str">
        <f>VLOOKUP(O2582,Stock[],5,FALSE)</f>
        <v>BE</v>
      </c>
      <c r="G2582" s="33" t="s">
        <v>2868</v>
      </c>
      <c r="H2582" s="116" t="s">
        <v>282</v>
      </c>
      <c r="I2582" s="34" t="s">
        <v>1753</v>
      </c>
      <c r="J2582" s="32" t="str">
        <f>VLOOKUP(I2582,Customers[],2,FALSE)</f>
        <v>ကုန်သည်လက်ဆောင်</v>
      </c>
      <c r="K2582" s="32">
        <f>VLOOKUP(I2582,Customers[],4,FALSE)</f>
        <v>0</v>
      </c>
      <c r="L2582" s="32">
        <f>VLOOKUP(Table85[[#This Row],[CustomerID]],Table!H:K,3,0)</f>
        <v>0</v>
      </c>
      <c r="M2582" s="32">
        <f>VLOOKUP(I2582,Customers[],5,FALSE)</f>
        <v>0</v>
      </c>
      <c r="N2582" s="117" t="s">
        <v>1750</v>
      </c>
      <c r="O2582" s="37" t="s">
        <v>1501</v>
      </c>
      <c r="P2582" s="32" t="str">
        <f>VLOOKUP(O2582,Stock[],2,FALSE)</f>
        <v>ရွှေမင်းသားမန်ကျည်းခေါင်ရည်(.6Ltr)</v>
      </c>
      <c r="Q2582" s="35">
        <f>VLOOKUP(O2582,Stock[],3,FALSE)</f>
        <v>0.6</v>
      </c>
      <c r="R2582" s="35">
        <f>VLOOKUP(O2582,Stock[],4,FALSE)</f>
        <v>12</v>
      </c>
      <c r="S2582" s="37">
        <v>1</v>
      </c>
      <c r="T2582" s="35">
        <f>(DailySales!$S2582/DailySales!$R2582)+DailySales!$U2582</f>
        <v>8.3333333333333329E-2</v>
      </c>
      <c r="U2582" s="37"/>
      <c r="V2582" s="36">
        <f>+DailySales!$T2582*DailySales!$R2582</f>
        <v>1</v>
      </c>
      <c r="W2582" s="36">
        <f>+DailySales!$V2582*DailySales!$Q2582</f>
        <v>0.6</v>
      </c>
      <c r="X2582" s="36">
        <f>VLOOKUP(O2582,Stock[],6,FALSE)</f>
        <v>800</v>
      </c>
      <c r="Y2582" s="36">
        <f>+DailySales!$V2582*DailySales!$X2582</f>
        <v>800</v>
      </c>
      <c r="Z2582" s="37"/>
      <c r="AA2582" s="37"/>
      <c r="AB2582" s="37"/>
      <c r="AC2582" s="37"/>
      <c r="AD2582" s="37"/>
      <c r="AE2582" s="77"/>
      <c r="AF2582" s="122">
        <v>46048</v>
      </c>
      <c r="AG2582" s="39">
        <v>800</v>
      </c>
      <c r="AH2582" s="87"/>
      <c r="AI2582" s="39"/>
      <c r="AJ2582" s="87"/>
      <c r="AK2582" s="39"/>
      <c r="AL2582" s="34"/>
      <c r="AM2582" s="39"/>
      <c r="AN258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83" spans="1:40" ht="19.5" customHeight="1" x14ac:dyDescent="0.25">
      <c r="A2583" s="32">
        <f t="shared" si="194"/>
        <v>2026</v>
      </c>
      <c r="B2583" s="32">
        <f t="shared" si="195"/>
        <v>1</v>
      </c>
      <c r="C2583" s="25">
        <v>46048</v>
      </c>
      <c r="D2583" s="57">
        <f t="shared" ca="1" si="192"/>
        <v>46097</v>
      </c>
      <c r="E2583" s="57" t="str">
        <f t="shared" ca="1" si="193"/>
        <v>1-Months</v>
      </c>
      <c r="F2583" s="57" t="str">
        <f>VLOOKUP(O2583,Stock[],5,FALSE)</f>
        <v>BE</v>
      </c>
      <c r="G2583" s="33" t="s">
        <v>2871</v>
      </c>
      <c r="H2583" s="116" t="s">
        <v>282</v>
      </c>
      <c r="I2583" s="34" t="s">
        <v>2872</v>
      </c>
      <c r="J2583" s="32" t="str">
        <f>VLOOKUP(I2583,Customers[],2,FALSE)</f>
        <v>ကိုလှ</v>
      </c>
      <c r="K2583" s="32" t="str">
        <f>VLOOKUP(I2583,Customers[],4,FALSE)</f>
        <v>Yamethin</v>
      </c>
      <c r="L2583" s="32" t="str">
        <f>VLOOKUP(Table85[[#This Row],[CustomerID]],Table!H:K,3,0)</f>
        <v>အောင်မင်္ဂလာ</v>
      </c>
      <c r="M2583" s="32" t="str">
        <f>VLOOKUP(I2583,Customers[],5,FALSE)</f>
        <v>Van-1</v>
      </c>
      <c r="N2583" s="117" t="s">
        <v>9</v>
      </c>
      <c r="O2583" s="37" t="s">
        <v>1471</v>
      </c>
      <c r="P2583" s="32" t="str">
        <f>VLOOKUP(O2583,Stock[],2,FALSE)</f>
        <v>ရွှေမင်းသားခေါင်ရည်ကော်ဗူး(.6Ltr)</v>
      </c>
      <c r="Q2583" s="35">
        <f>VLOOKUP(O2583,Stock[],3,FALSE)</f>
        <v>0.6</v>
      </c>
      <c r="R2583" s="35">
        <f>VLOOKUP(O2583,Stock[],4,FALSE)</f>
        <v>12</v>
      </c>
      <c r="S2583" s="37"/>
      <c r="T2583" s="35">
        <f>(DailySales!$S2583/DailySales!$R2583)+DailySales!$U2583</f>
        <v>2</v>
      </c>
      <c r="U2583" s="37">
        <v>2</v>
      </c>
      <c r="V2583" s="36">
        <f>+DailySales!$T2583*DailySales!$R2583</f>
        <v>24</v>
      </c>
      <c r="W2583" s="36">
        <f>+DailySales!$V2583*DailySales!$Q2583</f>
        <v>14.399999999999999</v>
      </c>
      <c r="X2583" s="36">
        <f>VLOOKUP(O2583,Stock[],6,FALSE)</f>
        <v>800</v>
      </c>
      <c r="Y2583" s="36">
        <f>+DailySales!$V2583*DailySales!$X2583</f>
        <v>19200</v>
      </c>
      <c r="Z2583" s="37"/>
      <c r="AA2583" s="37"/>
      <c r="AB2583" s="37"/>
      <c r="AC2583" s="37"/>
      <c r="AD2583" s="37"/>
      <c r="AE2583" s="77"/>
      <c r="AF2583" s="122">
        <v>46048</v>
      </c>
      <c r="AG2583" s="39">
        <v>19200</v>
      </c>
      <c r="AH2583" s="87"/>
      <c r="AI2583" s="39"/>
      <c r="AJ2583" s="87"/>
      <c r="AK2583" s="39"/>
      <c r="AL2583" s="34"/>
      <c r="AM2583" s="39"/>
      <c r="AN258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84" spans="1:40" ht="19.5" customHeight="1" x14ac:dyDescent="0.25">
      <c r="A2584" s="32">
        <f t="shared" si="194"/>
        <v>2026</v>
      </c>
      <c r="B2584" s="32">
        <f t="shared" si="195"/>
        <v>1</v>
      </c>
      <c r="C2584" s="25">
        <v>46048</v>
      </c>
      <c r="D2584" s="57">
        <f t="shared" ca="1" si="192"/>
        <v>46097</v>
      </c>
      <c r="E2584" s="57" t="str">
        <f t="shared" ca="1" si="193"/>
        <v>1-Months</v>
      </c>
      <c r="F2584" s="57" t="str">
        <f>VLOOKUP(O2584,Stock[],5,FALSE)</f>
        <v>BE</v>
      </c>
      <c r="G2584" s="33" t="s">
        <v>2871</v>
      </c>
      <c r="H2584" s="116" t="s">
        <v>282</v>
      </c>
      <c r="I2584" s="34" t="s">
        <v>1753</v>
      </c>
      <c r="J2584" s="32" t="str">
        <f>VLOOKUP(I2584,Customers[],2,FALSE)</f>
        <v>ကုန်သည်လက်ဆောင်</v>
      </c>
      <c r="K2584" s="32">
        <f>VLOOKUP(I2584,Customers[],4,FALSE)</f>
        <v>0</v>
      </c>
      <c r="L2584" s="32">
        <f>VLOOKUP(Table85[[#This Row],[CustomerID]],Table!H:K,3,0)</f>
        <v>0</v>
      </c>
      <c r="M2584" s="32">
        <f>VLOOKUP(I2584,Customers[],5,FALSE)</f>
        <v>0</v>
      </c>
      <c r="N2584" s="117" t="s">
        <v>1750</v>
      </c>
      <c r="O2584" s="37" t="s">
        <v>1471</v>
      </c>
      <c r="P2584" s="32" t="str">
        <f>VLOOKUP(O2584,Stock[],2,FALSE)</f>
        <v>ရွှေမင်းသားခေါင်ရည်ကော်ဗူး(.6Ltr)</v>
      </c>
      <c r="Q2584" s="35">
        <f>VLOOKUP(O2584,Stock[],3,FALSE)</f>
        <v>0.6</v>
      </c>
      <c r="R2584" s="35">
        <f>VLOOKUP(O2584,Stock[],4,FALSE)</f>
        <v>12</v>
      </c>
      <c r="S2584" s="37">
        <v>1</v>
      </c>
      <c r="T2584" s="35">
        <f>(DailySales!$S2584/DailySales!$R2584)+DailySales!$U2584</f>
        <v>8.3333333333333329E-2</v>
      </c>
      <c r="U2584" s="37"/>
      <c r="V2584" s="36">
        <f>+DailySales!$T2584*DailySales!$R2584</f>
        <v>1</v>
      </c>
      <c r="W2584" s="36">
        <f>+DailySales!$V2584*DailySales!$Q2584</f>
        <v>0.6</v>
      </c>
      <c r="X2584" s="36">
        <f>VLOOKUP(O2584,Stock[],6,FALSE)</f>
        <v>800</v>
      </c>
      <c r="Y2584" s="36">
        <f>+DailySales!$V2584*DailySales!$X2584</f>
        <v>800</v>
      </c>
      <c r="Z2584" s="37"/>
      <c r="AA2584" s="37"/>
      <c r="AB2584" s="37"/>
      <c r="AC2584" s="37"/>
      <c r="AD2584" s="37"/>
      <c r="AE2584" s="77"/>
      <c r="AF2584" s="122">
        <v>46048</v>
      </c>
      <c r="AG2584" s="39">
        <v>800</v>
      </c>
      <c r="AH2584" s="87"/>
      <c r="AI2584" s="39"/>
      <c r="AJ2584" s="87"/>
      <c r="AK2584" s="39"/>
      <c r="AL2584" s="34"/>
      <c r="AM2584" s="39"/>
      <c r="AN258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85" spans="1:40" ht="19.5" customHeight="1" x14ac:dyDescent="0.25">
      <c r="A2585" s="32">
        <f t="shared" si="194"/>
        <v>2026</v>
      </c>
      <c r="B2585" s="32">
        <f t="shared" si="195"/>
        <v>1</v>
      </c>
      <c r="C2585" s="25">
        <v>46048</v>
      </c>
      <c r="D2585" s="57">
        <f t="shared" ca="1" si="192"/>
        <v>46097</v>
      </c>
      <c r="E2585" s="57" t="str">
        <f t="shared" ca="1" si="193"/>
        <v>1-Months</v>
      </c>
      <c r="F2585" s="57" t="str">
        <f>VLOOKUP(O2585,Stock[],5,FALSE)</f>
        <v>BE</v>
      </c>
      <c r="G2585" s="33" t="s">
        <v>2871</v>
      </c>
      <c r="H2585" s="116" t="s">
        <v>282</v>
      </c>
      <c r="I2585" s="34" t="s">
        <v>1753</v>
      </c>
      <c r="J2585" s="32" t="str">
        <f>VLOOKUP(I2585,Customers[],2,FALSE)</f>
        <v>ကုန်သည်လက်ဆောင်</v>
      </c>
      <c r="K2585" s="32">
        <f>VLOOKUP(I2585,Customers[],4,FALSE)</f>
        <v>0</v>
      </c>
      <c r="L2585" s="32">
        <f>VLOOKUP(Table85[[#This Row],[CustomerID]],Table!H:K,3,0)</f>
        <v>0</v>
      </c>
      <c r="M2585" s="32">
        <f>VLOOKUP(I2585,Customers[],5,FALSE)</f>
        <v>0</v>
      </c>
      <c r="N2585" s="117" t="s">
        <v>1750</v>
      </c>
      <c r="O2585" s="37" t="s">
        <v>1501</v>
      </c>
      <c r="P2585" s="32" t="str">
        <f>VLOOKUP(O2585,Stock[],2,FALSE)</f>
        <v>ရွှေမင်းသားမန်ကျည်းခေါင်ရည်(.6Ltr)</v>
      </c>
      <c r="Q2585" s="35">
        <f>VLOOKUP(O2585,Stock[],3,FALSE)</f>
        <v>0.6</v>
      </c>
      <c r="R2585" s="35">
        <f>VLOOKUP(O2585,Stock[],4,FALSE)</f>
        <v>12</v>
      </c>
      <c r="S2585" s="37">
        <v>1</v>
      </c>
      <c r="T2585" s="35">
        <f>(DailySales!$S2585/DailySales!$R2585)+DailySales!$U2585</f>
        <v>8.3333333333333329E-2</v>
      </c>
      <c r="U2585" s="37"/>
      <c r="V2585" s="36">
        <f>+DailySales!$T2585*DailySales!$R2585</f>
        <v>1</v>
      </c>
      <c r="W2585" s="36">
        <f>+DailySales!$V2585*DailySales!$Q2585</f>
        <v>0.6</v>
      </c>
      <c r="X2585" s="36">
        <f>VLOOKUP(O2585,Stock[],6,FALSE)</f>
        <v>800</v>
      </c>
      <c r="Y2585" s="36">
        <f>+DailySales!$V2585*DailySales!$X2585</f>
        <v>800</v>
      </c>
      <c r="Z2585" s="37"/>
      <c r="AA2585" s="37"/>
      <c r="AB2585" s="37"/>
      <c r="AC2585" s="37"/>
      <c r="AD2585" s="37"/>
      <c r="AE2585" s="77"/>
      <c r="AF2585" s="122">
        <v>46048</v>
      </c>
      <c r="AG2585" s="39">
        <v>800</v>
      </c>
      <c r="AH2585" s="87"/>
      <c r="AI2585" s="39"/>
      <c r="AJ2585" s="87"/>
      <c r="AK2585" s="39"/>
      <c r="AL2585" s="34"/>
      <c r="AM2585" s="39"/>
      <c r="AN258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86" spans="1:40" ht="19.5" customHeight="1" x14ac:dyDescent="0.25">
      <c r="A2586" s="32">
        <f t="shared" si="194"/>
        <v>2026</v>
      </c>
      <c r="B2586" s="32">
        <f t="shared" si="195"/>
        <v>1</v>
      </c>
      <c r="C2586" s="25">
        <v>46048</v>
      </c>
      <c r="D2586" s="57">
        <f t="shared" ca="1" si="192"/>
        <v>46097</v>
      </c>
      <c r="E2586" s="57" t="str">
        <f t="shared" ca="1" si="193"/>
        <v>1-Months</v>
      </c>
      <c r="F2586" s="57" t="str">
        <f>VLOOKUP(O2586,Stock[],5,FALSE)</f>
        <v>BE</v>
      </c>
      <c r="G2586" s="33" t="s">
        <v>2874</v>
      </c>
      <c r="H2586" s="116" t="s">
        <v>282</v>
      </c>
      <c r="I2586" s="34" t="s">
        <v>2369</v>
      </c>
      <c r="J2586" s="32" t="str">
        <f>VLOOKUP(I2586,Customers[],2,FALSE)</f>
        <v>အိရွှေဇင်</v>
      </c>
      <c r="K2586" s="32" t="str">
        <f>VLOOKUP(I2586,Customers[],4,FALSE)</f>
        <v>Yamethin</v>
      </c>
      <c r="L2586" s="32" t="str">
        <f>VLOOKUP(Table85[[#This Row],[CustomerID]],Table!H:K,3,0)</f>
        <v>ဘွတ်ကုန်း</v>
      </c>
      <c r="M2586" s="32" t="str">
        <f>VLOOKUP(I2586,Customers[],5,FALSE)</f>
        <v>Van-1</v>
      </c>
      <c r="N2586" s="117" t="s">
        <v>9</v>
      </c>
      <c r="O2586" s="37" t="s">
        <v>205</v>
      </c>
      <c r="P2586" s="32" t="str">
        <f>VLOOKUP(O2586,Stock[],2,FALSE)</f>
        <v>ကောင်းကြည် ကော် 25%  (1Ltr )</v>
      </c>
      <c r="Q2586" s="35">
        <f>VLOOKUP(O2586,Stock[],3,FALSE)</f>
        <v>1</v>
      </c>
      <c r="R2586" s="35">
        <f>VLOOKUP(O2586,Stock[],4,FALSE)</f>
        <v>12</v>
      </c>
      <c r="S2586" s="37"/>
      <c r="T2586" s="35">
        <f>(DailySales!$S2586/DailySales!$R2586)+DailySales!$U2586</f>
        <v>2</v>
      </c>
      <c r="U2586" s="37">
        <v>2</v>
      </c>
      <c r="V2586" s="36">
        <f>+DailySales!$T2586*DailySales!$R2586</f>
        <v>24</v>
      </c>
      <c r="W2586" s="36">
        <f>+DailySales!$V2586*DailySales!$Q2586</f>
        <v>24</v>
      </c>
      <c r="X2586" s="36">
        <f>VLOOKUP(O2586,Stock[],6,FALSE)</f>
        <v>1530</v>
      </c>
      <c r="Y2586" s="36">
        <f>+DailySales!$V2586*DailySales!$X2586</f>
        <v>36720</v>
      </c>
      <c r="Z2586" s="37"/>
      <c r="AA2586" s="37"/>
      <c r="AB2586" s="37"/>
      <c r="AC2586" s="37"/>
      <c r="AD2586" s="37"/>
      <c r="AE2586" s="77">
        <v>680</v>
      </c>
      <c r="AF2586" s="122">
        <v>46048</v>
      </c>
      <c r="AG2586" s="39">
        <v>37400</v>
      </c>
      <c r="AH2586" s="87"/>
      <c r="AI2586" s="39"/>
      <c r="AJ2586" s="87"/>
      <c r="AK2586" s="39"/>
      <c r="AL2586" s="34"/>
      <c r="AM2586" s="39"/>
      <c r="AN258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87" spans="1:40" ht="19.5" customHeight="1" x14ac:dyDescent="0.25">
      <c r="A2587" s="32">
        <f t="shared" si="194"/>
        <v>2026</v>
      </c>
      <c r="B2587" s="32">
        <f t="shared" si="195"/>
        <v>1</v>
      </c>
      <c r="C2587" s="25">
        <v>46048</v>
      </c>
      <c r="D2587" s="57">
        <f t="shared" ca="1" si="192"/>
        <v>46097</v>
      </c>
      <c r="E2587" s="57" t="str">
        <f t="shared" ca="1" si="193"/>
        <v>1-Months</v>
      </c>
      <c r="F2587" s="57" t="str">
        <f>VLOOKUP(O2587,Stock[],5,FALSE)</f>
        <v>BE</v>
      </c>
      <c r="G2587" s="33" t="s">
        <v>2875</v>
      </c>
      <c r="H2587" s="116" t="s">
        <v>282</v>
      </c>
      <c r="I2587" s="34" t="s">
        <v>2877</v>
      </c>
      <c r="J2587" s="32" t="str">
        <f>VLOOKUP(I2587,Customers[],2,FALSE)</f>
        <v>မချိုလေး</v>
      </c>
      <c r="K2587" s="32" t="str">
        <f>VLOOKUP(I2587,Customers[],4,FALSE)</f>
        <v>Yamethin</v>
      </c>
      <c r="L2587" s="32" t="str">
        <f>VLOOKUP(Table85[[#This Row],[CustomerID]],Table!H:K,3,0)</f>
        <v>ကံသာအေး</v>
      </c>
      <c r="M2587" s="32" t="str">
        <f>VLOOKUP(I2587,Customers[],5,FALSE)</f>
        <v>Van-1</v>
      </c>
      <c r="N2587" s="117" t="s">
        <v>9</v>
      </c>
      <c r="O2587" s="37" t="s">
        <v>2465</v>
      </c>
      <c r="P2587" s="32" t="str">
        <f>VLOOKUP(O2587,Stock[],2,FALSE)</f>
        <v>မိုးနဲကွန်ကီး</v>
      </c>
      <c r="Q2587" s="35">
        <f>VLOOKUP(O2587,Stock[],3,FALSE)</f>
        <v>0.64</v>
      </c>
      <c r="R2587" s="35">
        <f>VLOOKUP(O2587,Stock[],4,FALSE)</f>
        <v>14</v>
      </c>
      <c r="S2587" s="37"/>
      <c r="T2587" s="35">
        <f>(DailySales!$S2587/DailySales!$R2587)+DailySales!$U2587</f>
        <v>1</v>
      </c>
      <c r="U2587" s="37">
        <v>1</v>
      </c>
      <c r="V2587" s="36">
        <f>+DailySales!$T2587*DailySales!$R2587</f>
        <v>14</v>
      </c>
      <c r="W2587" s="36">
        <f>+DailySales!$V2587*DailySales!$Q2587</f>
        <v>8.9600000000000009</v>
      </c>
      <c r="X2587" s="36">
        <f>VLOOKUP(O2587,Stock[],6,FALSE)</f>
        <v>1700</v>
      </c>
      <c r="Y2587" s="36">
        <f>+DailySales!$V2587*DailySales!$X2587</f>
        <v>23800</v>
      </c>
      <c r="Z2587" s="37"/>
      <c r="AA2587" s="37"/>
      <c r="AB2587" s="37"/>
      <c r="AC2587" s="37"/>
      <c r="AD2587" s="37"/>
      <c r="AE2587" s="77">
        <v>400</v>
      </c>
      <c r="AF2587" s="122">
        <v>46048</v>
      </c>
      <c r="AG2587" s="39">
        <v>24200</v>
      </c>
      <c r="AH2587" s="87"/>
      <c r="AI2587" s="39"/>
      <c r="AJ2587" s="87"/>
      <c r="AK2587" s="39"/>
      <c r="AL2587" s="34"/>
      <c r="AM2587" s="39"/>
      <c r="AN258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88" spans="1:40" ht="19.5" customHeight="1" x14ac:dyDescent="0.25">
      <c r="A2588" s="32">
        <f t="shared" si="194"/>
        <v>2026</v>
      </c>
      <c r="B2588" s="32">
        <f t="shared" si="195"/>
        <v>1</v>
      </c>
      <c r="C2588" s="25">
        <v>46048</v>
      </c>
      <c r="D2588" s="57">
        <f t="shared" ca="1" si="192"/>
        <v>46097</v>
      </c>
      <c r="E2588" s="57" t="str">
        <f t="shared" ca="1" si="193"/>
        <v>1-Months</v>
      </c>
      <c r="F2588" s="57" t="str">
        <f>VLOOKUP(O2588,Stock[],5,FALSE)</f>
        <v>BE</v>
      </c>
      <c r="G2588" s="33" t="s">
        <v>2878</v>
      </c>
      <c r="H2588" s="116" t="s">
        <v>282</v>
      </c>
      <c r="I2588" s="34" t="s">
        <v>2641</v>
      </c>
      <c r="J2588" s="32" t="str">
        <f>VLOOKUP(I2588,Customers[],2,FALSE)</f>
        <v>‌ဒေါ်ကြည်ထွေး</v>
      </c>
      <c r="K2588" s="32" t="str">
        <f>VLOOKUP(I2588,Customers[],4,FALSE)</f>
        <v>Yamethin</v>
      </c>
      <c r="L2588" s="32" t="str">
        <f>VLOOKUP(Table85[[#This Row],[CustomerID]],Table!H:K,3,0)</f>
        <v>ဇီးပင်ကုန်း</v>
      </c>
      <c r="M2588" s="32" t="str">
        <f>VLOOKUP(I2588,Customers[],5,FALSE)</f>
        <v>Van-1</v>
      </c>
      <c r="N2588" s="117" t="s">
        <v>9</v>
      </c>
      <c r="O2588" s="37" t="s">
        <v>223</v>
      </c>
      <c r="P2588" s="32" t="str">
        <f>VLOOKUP(O2588,Stock[],2,FALSE)</f>
        <v>ချယ်ရီအရက်သန့်ကော် (.6Ltr)</v>
      </c>
      <c r="Q2588" s="35">
        <f>VLOOKUP(O2588,Stock[],3,FALSE)</f>
        <v>0.6</v>
      </c>
      <c r="R2588" s="35">
        <f>VLOOKUP(O2588,Stock[],4,FALSE)</f>
        <v>24</v>
      </c>
      <c r="S2588" s="37"/>
      <c r="T2588" s="35">
        <f>(DailySales!$S2588/DailySales!$R2588)+DailySales!$U2588</f>
        <v>1</v>
      </c>
      <c r="U2588" s="37">
        <v>1</v>
      </c>
      <c r="V2588" s="36">
        <f>+DailySales!$T2588*DailySales!$R2588</f>
        <v>24</v>
      </c>
      <c r="W2588" s="36">
        <f>+DailySales!$V2588*DailySales!$Q2588</f>
        <v>14.399999999999999</v>
      </c>
      <c r="X2588" s="36">
        <f>VLOOKUP(O2588,Stock[],6,FALSE)</f>
        <v>875</v>
      </c>
      <c r="Y2588" s="36">
        <f>+DailySales!$V2588*DailySales!$X2588</f>
        <v>21000</v>
      </c>
      <c r="Z2588" s="37"/>
      <c r="AA2588" s="37"/>
      <c r="AB2588" s="37"/>
      <c r="AC2588" s="37"/>
      <c r="AD2588" s="37"/>
      <c r="AE2588" s="77">
        <v>600</v>
      </c>
      <c r="AF2588" s="122">
        <v>46048</v>
      </c>
      <c r="AG2588" s="39">
        <v>21600</v>
      </c>
      <c r="AH2588" s="87"/>
      <c r="AI2588" s="39"/>
      <c r="AJ2588" s="87"/>
      <c r="AK2588" s="39"/>
      <c r="AL2588" s="34"/>
      <c r="AM2588" s="39"/>
      <c r="AN258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89" spans="1:40" ht="19.5" customHeight="1" x14ac:dyDescent="0.25">
      <c r="A2589" s="32">
        <f t="shared" si="194"/>
        <v>2026</v>
      </c>
      <c r="B2589" s="32">
        <f t="shared" si="195"/>
        <v>1</v>
      </c>
      <c r="C2589" s="25">
        <v>46048</v>
      </c>
      <c r="D2589" s="57">
        <f t="shared" ca="1" si="192"/>
        <v>46097</v>
      </c>
      <c r="E2589" s="57" t="str">
        <f t="shared" ca="1" si="193"/>
        <v>1-Months</v>
      </c>
      <c r="F2589" s="57" t="str">
        <f>VLOOKUP(O2589,Stock[],5,FALSE)</f>
        <v>BE</v>
      </c>
      <c r="G2589" s="33" t="s">
        <v>2879</v>
      </c>
      <c r="H2589" s="116" t="s">
        <v>282</v>
      </c>
      <c r="I2589" s="34" t="s">
        <v>2628</v>
      </c>
      <c r="J2589" s="32" t="str">
        <f>VLOOKUP(I2589,Customers[],2,FALSE)</f>
        <v>မိဘအရိပ်</v>
      </c>
      <c r="K2589" s="32" t="str">
        <f>VLOOKUP(I2589,Customers[],4,FALSE)</f>
        <v>Yamethin</v>
      </c>
      <c r="L2589" s="32" t="str">
        <f>VLOOKUP(Table85[[#This Row],[CustomerID]],Table!H:K,3,0)</f>
        <v>ကျီစု</v>
      </c>
      <c r="M2589" s="32" t="str">
        <f>VLOOKUP(I2589,Customers[],5,FALSE)</f>
        <v>Van-1</v>
      </c>
      <c r="N2589" s="117" t="s">
        <v>9</v>
      </c>
      <c r="O2589" s="37" t="s">
        <v>223</v>
      </c>
      <c r="P2589" s="32" t="str">
        <f>VLOOKUP(O2589,Stock[],2,FALSE)</f>
        <v>ချယ်ရီအရက်သန့်ကော် (.6Ltr)</v>
      </c>
      <c r="Q2589" s="35">
        <f>VLOOKUP(O2589,Stock[],3,FALSE)</f>
        <v>0.6</v>
      </c>
      <c r="R2589" s="35">
        <f>VLOOKUP(O2589,Stock[],4,FALSE)</f>
        <v>24</v>
      </c>
      <c r="S2589" s="37"/>
      <c r="T2589" s="35">
        <f>(DailySales!$S2589/DailySales!$R2589)+DailySales!$U2589</f>
        <v>2</v>
      </c>
      <c r="U2589" s="37">
        <v>2</v>
      </c>
      <c r="V2589" s="36">
        <f>+DailySales!$T2589*DailySales!$R2589</f>
        <v>48</v>
      </c>
      <c r="W2589" s="36">
        <f>+DailySales!$V2589*DailySales!$Q2589</f>
        <v>28.799999999999997</v>
      </c>
      <c r="X2589" s="36">
        <f>VLOOKUP(O2589,Stock[],6,FALSE)</f>
        <v>875</v>
      </c>
      <c r="Y2589" s="36">
        <f>+DailySales!$V2589*DailySales!$X2589</f>
        <v>42000</v>
      </c>
      <c r="Z2589" s="37"/>
      <c r="AA2589" s="37"/>
      <c r="AB2589" s="37"/>
      <c r="AC2589" s="37"/>
      <c r="AD2589" s="37"/>
      <c r="AE2589" s="77">
        <v>1200</v>
      </c>
      <c r="AF2589" s="122">
        <v>46048</v>
      </c>
      <c r="AG2589" s="39">
        <v>43200</v>
      </c>
      <c r="AH2589" s="87"/>
      <c r="AI2589" s="39"/>
      <c r="AJ2589" s="87"/>
      <c r="AK2589" s="39"/>
      <c r="AL2589" s="34"/>
      <c r="AM2589" s="39"/>
      <c r="AN258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90" spans="1:40" ht="19.5" customHeight="1" x14ac:dyDescent="0.25">
      <c r="A2590" s="32">
        <f t="shared" si="194"/>
        <v>2026</v>
      </c>
      <c r="B2590" s="32">
        <f t="shared" si="195"/>
        <v>1</v>
      </c>
      <c r="C2590" s="25">
        <v>46048</v>
      </c>
      <c r="D2590" s="57">
        <f t="shared" ca="1" si="192"/>
        <v>46097</v>
      </c>
      <c r="E2590" s="57" t="str">
        <f t="shared" ca="1" si="193"/>
        <v>1-Months</v>
      </c>
      <c r="F2590" s="57" t="str">
        <f>VLOOKUP(O2590,Stock[],5,FALSE)</f>
        <v>BE</v>
      </c>
      <c r="G2590" s="33" t="s">
        <v>2879</v>
      </c>
      <c r="H2590" s="116" t="s">
        <v>282</v>
      </c>
      <c r="I2590" s="34" t="s">
        <v>1753</v>
      </c>
      <c r="J2590" s="32" t="str">
        <f>VLOOKUP(I2590,Customers[],2,FALSE)</f>
        <v>ကုန်သည်လက်ဆောင်</v>
      </c>
      <c r="K2590" s="32">
        <f>VLOOKUP(I2590,Customers[],4,FALSE)</f>
        <v>0</v>
      </c>
      <c r="L2590" s="32">
        <f>VLOOKUP(Table85[[#This Row],[CustomerID]],Table!H:K,3,0)</f>
        <v>0</v>
      </c>
      <c r="M2590" s="32">
        <f>VLOOKUP(I2590,Customers[],5,FALSE)</f>
        <v>0</v>
      </c>
      <c r="N2590" s="117" t="s">
        <v>1750</v>
      </c>
      <c r="O2590" s="37" t="s">
        <v>1471</v>
      </c>
      <c r="P2590" s="32" t="str">
        <f>VLOOKUP(O2590,Stock[],2,FALSE)</f>
        <v>ရွှေမင်းသားခေါင်ရည်ကော်ဗူး(.6Ltr)</v>
      </c>
      <c r="Q2590" s="35">
        <f>VLOOKUP(O2590,Stock[],3,FALSE)</f>
        <v>0.6</v>
      </c>
      <c r="R2590" s="35">
        <f>VLOOKUP(O2590,Stock[],4,FALSE)</f>
        <v>12</v>
      </c>
      <c r="S2590" s="37">
        <v>1</v>
      </c>
      <c r="T2590" s="35">
        <f>(DailySales!$S2590/DailySales!$R2590)+DailySales!$U2590</f>
        <v>8.3333333333333329E-2</v>
      </c>
      <c r="U2590" s="37"/>
      <c r="V2590" s="36">
        <f>+DailySales!$T2590*DailySales!$R2590</f>
        <v>1</v>
      </c>
      <c r="W2590" s="36">
        <f>+DailySales!$V2590*DailySales!$Q2590</f>
        <v>0.6</v>
      </c>
      <c r="X2590" s="36">
        <f>VLOOKUP(O2590,Stock[],6,FALSE)</f>
        <v>800</v>
      </c>
      <c r="Y2590" s="36">
        <f>+DailySales!$V2590*DailySales!$X2590</f>
        <v>800</v>
      </c>
      <c r="Z2590" s="37"/>
      <c r="AA2590" s="37"/>
      <c r="AB2590" s="37"/>
      <c r="AC2590" s="37"/>
      <c r="AD2590" s="37"/>
      <c r="AE2590" s="77"/>
      <c r="AF2590" s="122">
        <v>46048</v>
      </c>
      <c r="AG2590" s="39">
        <v>800</v>
      </c>
      <c r="AH2590" s="87"/>
      <c r="AI2590" s="39"/>
      <c r="AJ2590" s="87"/>
      <c r="AK2590" s="39"/>
      <c r="AL2590" s="34"/>
      <c r="AM2590" s="39"/>
      <c r="AN259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91" spans="1:40" ht="19.5" customHeight="1" x14ac:dyDescent="0.25">
      <c r="A2591" s="32">
        <f t="shared" si="194"/>
        <v>2026</v>
      </c>
      <c r="B2591" s="32">
        <f t="shared" si="195"/>
        <v>1</v>
      </c>
      <c r="C2591" s="25">
        <v>46048</v>
      </c>
      <c r="D2591" s="57">
        <f t="shared" ca="1" si="192"/>
        <v>46097</v>
      </c>
      <c r="E2591" s="57" t="str">
        <f t="shared" ca="1" si="193"/>
        <v>1-Months</v>
      </c>
      <c r="F2591" s="57" t="str">
        <f>VLOOKUP(O2591,Stock[],5,FALSE)</f>
        <v>BE</v>
      </c>
      <c r="G2591" s="33" t="s">
        <v>2879</v>
      </c>
      <c r="H2591" s="116" t="s">
        <v>282</v>
      </c>
      <c r="I2591" s="34" t="s">
        <v>1753</v>
      </c>
      <c r="J2591" s="32" t="str">
        <f>VLOOKUP(I2591,Customers[],2,FALSE)</f>
        <v>ကုန်သည်လက်ဆောင်</v>
      </c>
      <c r="K2591" s="32">
        <f>VLOOKUP(I2591,Customers[],4,FALSE)</f>
        <v>0</v>
      </c>
      <c r="L2591" s="32">
        <f>VLOOKUP(Table85[[#This Row],[CustomerID]],Table!H:K,3,0)</f>
        <v>0</v>
      </c>
      <c r="M2591" s="32">
        <f>VLOOKUP(I2591,Customers[],5,FALSE)</f>
        <v>0</v>
      </c>
      <c r="N2591" s="117" t="s">
        <v>1750</v>
      </c>
      <c r="O2591" s="37" t="s">
        <v>1501</v>
      </c>
      <c r="P2591" s="32" t="str">
        <f>VLOOKUP(O2591,Stock[],2,FALSE)</f>
        <v>ရွှေမင်းသားမန်ကျည်းခေါင်ရည်(.6Ltr)</v>
      </c>
      <c r="Q2591" s="35">
        <f>VLOOKUP(O2591,Stock[],3,FALSE)</f>
        <v>0.6</v>
      </c>
      <c r="R2591" s="35">
        <f>VLOOKUP(O2591,Stock[],4,FALSE)</f>
        <v>12</v>
      </c>
      <c r="S2591" s="37">
        <v>1</v>
      </c>
      <c r="T2591" s="35">
        <f>(DailySales!$S2591/DailySales!$R2591)+DailySales!$U2591</f>
        <v>8.3333333333333329E-2</v>
      </c>
      <c r="U2591" s="37"/>
      <c r="V2591" s="36">
        <f>+DailySales!$T2591*DailySales!$R2591</f>
        <v>1</v>
      </c>
      <c r="W2591" s="36">
        <f>+DailySales!$V2591*DailySales!$Q2591</f>
        <v>0.6</v>
      </c>
      <c r="X2591" s="36">
        <f>VLOOKUP(O2591,Stock[],6,FALSE)</f>
        <v>800</v>
      </c>
      <c r="Y2591" s="36">
        <f>+DailySales!$V2591*DailySales!$X2591</f>
        <v>800</v>
      </c>
      <c r="Z2591" s="37"/>
      <c r="AA2591" s="37"/>
      <c r="AB2591" s="37"/>
      <c r="AC2591" s="37"/>
      <c r="AD2591" s="37"/>
      <c r="AE2591" s="77"/>
      <c r="AF2591" s="122">
        <v>46048</v>
      </c>
      <c r="AG2591" s="39">
        <v>800</v>
      </c>
      <c r="AH2591" s="87"/>
      <c r="AI2591" s="39"/>
      <c r="AJ2591" s="87"/>
      <c r="AK2591" s="39"/>
      <c r="AL2591" s="34"/>
      <c r="AM2591" s="39"/>
      <c r="AN259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92" spans="1:40" ht="19.5" customHeight="1" x14ac:dyDescent="0.25">
      <c r="A2592" s="32">
        <f t="shared" si="194"/>
        <v>2026</v>
      </c>
      <c r="B2592" s="32">
        <f t="shared" si="195"/>
        <v>1</v>
      </c>
      <c r="C2592" s="25">
        <v>46048</v>
      </c>
      <c r="D2592" s="57">
        <f t="shared" ca="1" si="192"/>
        <v>46097</v>
      </c>
      <c r="E2592" s="57" t="str">
        <f t="shared" ca="1" si="193"/>
        <v>1-Months</v>
      </c>
      <c r="F2592" s="57" t="str">
        <f>VLOOKUP(O2592,Stock[],5,FALSE)</f>
        <v>BE</v>
      </c>
      <c r="G2592" s="33" t="s">
        <v>2880</v>
      </c>
      <c r="H2592" s="116" t="s">
        <v>282</v>
      </c>
      <c r="I2592" s="34" t="s">
        <v>316</v>
      </c>
      <c r="J2592" s="32" t="str">
        <f>VLOOKUP(I2592,Customers[],2,FALSE)</f>
        <v>ကိုချစ်ဖွယ်</v>
      </c>
      <c r="K2592" s="32" t="str">
        <f>VLOOKUP(I2592,Customers[],4,FALSE)</f>
        <v>Yamethin</v>
      </c>
      <c r="L2592" s="32" t="str">
        <f>VLOOKUP(Table85[[#This Row],[CustomerID]],Table!H:K,3,0)</f>
        <v>ရွှေညောင်ဖူး</v>
      </c>
      <c r="M2592" s="32" t="str">
        <f>VLOOKUP(I2592,Customers[],5,FALSE)</f>
        <v>Van-1</v>
      </c>
      <c r="N2592" s="117" t="s">
        <v>9</v>
      </c>
      <c r="O2592" s="37" t="s">
        <v>1471</v>
      </c>
      <c r="P2592" s="32" t="str">
        <f>VLOOKUP(O2592,Stock[],2,FALSE)</f>
        <v>ရွှေမင်းသားခေါင်ရည်ကော်ဗူး(.6Ltr)</v>
      </c>
      <c r="Q2592" s="35">
        <f>VLOOKUP(O2592,Stock[],3,FALSE)</f>
        <v>0.6</v>
      </c>
      <c r="R2592" s="35">
        <f>VLOOKUP(O2592,Stock[],4,FALSE)</f>
        <v>12</v>
      </c>
      <c r="S2592" s="37"/>
      <c r="T2592" s="35">
        <f>(DailySales!$S2592/DailySales!$R2592)+DailySales!$U2592</f>
        <v>8</v>
      </c>
      <c r="U2592" s="37">
        <v>8</v>
      </c>
      <c r="V2592" s="36">
        <f>+DailySales!$T2592*DailySales!$R2592</f>
        <v>96</v>
      </c>
      <c r="W2592" s="36">
        <f>+DailySales!$V2592*DailySales!$Q2592</f>
        <v>57.599999999999994</v>
      </c>
      <c r="X2592" s="36">
        <f>VLOOKUP(O2592,Stock[],6,FALSE)</f>
        <v>800</v>
      </c>
      <c r="Y2592" s="36">
        <f>+DailySales!$V2592*DailySales!$X2592</f>
        <v>76800</v>
      </c>
      <c r="Z2592" s="37"/>
      <c r="AA2592" s="37"/>
      <c r="AB2592" s="37"/>
      <c r="AC2592" s="37"/>
      <c r="AD2592" s="37"/>
      <c r="AE2592" s="77"/>
      <c r="AF2592" s="122">
        <v>46048</v>
      </c>
      <c r="AG2592" s="39">
        <v>76800</v>
      </c>
      <c r="AH2592" s="87"/>
      <c r="AI2592" s="39"/>
      <c r="AJ2592" s="87"/>
      <c r="AK2592" s="39"/>
      <c r="AL2592" s="34"/>
      <c r="AM2592" s="39"/>
      <c r="AN259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93" spans="1:40" ht="19.5" customHeight="1" x14ac:dyDescent="0.25">
      <c r="A2593" s="32">
        <f t="shared" si="194"/>
        <v>2026</v>
      </c>
      <c r="B2593" s="32">
        <f t="shared" si="195"/>
        <v>1</v>
      </c>
      <c r="C2593" s="25">
        <v>46048</v>
      </c>
      <c r="D2593" s="57">
        <f t="shared" ca="1" si="192"/>
        <v>46097</v>
      </c>
      <c r="E2593" s="57" t="str">
        <f t="shared" ca="1" si="193"/>
        <v>1-Months</v>
      </c>
      <c r="F2593" s="57" t="str">
        <f>VLOOKUP(O2593,Stock[],5,FALSE)</f>
        <v>BE</v>
      </c>
      <c r="G2593" s="33" t="s">
        <v>2880</v>
      </c>
      <c r="H2593" s="116" t="s">
        <v>282</v>
      </c>
      <c r="I2593" s="34" t="s">
        <v>316</v>
      </c>
      <c r="J2593" s="32" t="str">
        <f>VLOOKUP(I2593,Customers[],2,FALSE)</f>
        <v>ကိုချစ်ဖွယ်</v>
      </c>
      <c r="K2593" s="32" t="str">
        <f>VLOOKUP(I2593,Customers[],4,FALSE)</f>
        <v>Yamethin</v>
      </c>
      <c r="L2593" s="32" t="str">
        <f>VLOOKUP(Table85[[#This Row],[CustomerID]],Table!H:K,3,0)</f>
        <v>ရွှေညောင်ဖူး</v>
      </c>
      <c r="M2593" s="32" t="str">
        <f>VLOOKUP(I2593,Customers[],5,FALSE)</f>
        <v>Van-1</v>
      </c>
      <c r="N2593" s="117" t="s">
        <v>9</v>
      </c>
      <c r="O2593" s="37" t="s">
        <v>1501</v>
      </c>
      <c r="P2593" s="32" t="str">
        <f>VLOOKUP(O2593,Stock[],2,FALSE)</f>
        <v>ရွှေမင်းသားမန်ကျည်းခေါင်ရည်(.6Ltr)</v>
      </c>
      <c r="Q2593" s="35">
        <f>VLOOKUP(O2593,Stock[],3,FALSE)</f>
        <v>0.6</v>
      </c>
      <c r="R2593" s="35">
        <f>VLOOKUP(O2593,Stock[],4,FALSE)</f>
        <v>12</v>
      </c>
      <c r="S2593" s="37"/>
      <c r="T2593" s="35">
        <f>(DailySales!$S2593/DailySales!$R2593)+DailySales!$U2593</f>
        <v>2</v>
      </c>
      <c r="U2593" s="37">
        <v>2</v>
      </c>
      <c r="V2593" s="36">
        <f>+DailySales!$T2593*DailySales!$R2593</f>
        <v>24</v>
      </c>
      <c r="W2593" s="36">
        <f>+DailySales!$V2593*DailySales!$Q2593</f>
        <v>14.399999999999999</v>
      </c>
      <c r="X2593" s="36">
        <f>VLOOKUP(O2593,Stock[],6,FALSE)</f>
        <v>800</v>
      </c>
      <c r="Y2593" s="36">
        <f>+DailySales!$V2593*DailySales!$X2593</f>
        <v>19200</v>
      </c>
      <c r="Z2593" s="37"/>
      <c r="AA2593" s="37"/>
      <c r="AB2593" s="37"/>
      <c r="AC2593" s="37"/>
      <c r="AD2593" s="37"/>
      <c r="AE2593" s="77"/>
      <c r="AF2593" s="122">
        <v>46048</v>
      </c>
      <c r="AG2593" s="39">
        <v>19200</v>
      </c>
      <c r="AH2593" s="87"/>
      <c r="AI2593" s="39"/>
      <c r="AJ2593" s="87"/>
      <c r="AK2593" s="39"/>
      <c r="AL2593" s="34"/>
      <c r="AM2593" s="39"/>
      <c r="AN259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94" spans="1:40" ht="19.5" customHeight="1" x14ac:dyDescent="0.25">
      <c r="A2594" s="32">
        <f t="shared" si="194"/>
        <v>2026</v>
      </c>
      <c r="B2594" s="32">
        <f t="shared" si="195"/>
        <v>1</v>
      </c>
      <c r="C2594" s="25">
        <v>46048</v>
      </c>
      <c r="D2594" s="57">
        <f t="shared" ca="1" si="192"/>
        <v>46097</v>
      </c>
      <c r="E2594" s="57" t="str">
        <f t="shared" ca="1" si="193"/>
        <v>1-Months</v>
      </c>
      <c r="F2594" s="57" t="str">
        <f>VLOOKUP(O2594,Stock[],5,FALSE)</f>
        <v>BE</v>
      </c>
      <c r="G2594" s="33" t="s">
        <v>2880</v>
      </c>
      <c r="H2594" s="116" t="s">
        <v>282</v>
      </c>
      <c r="I2594" s="34" t="s">
        <v>1014</v>
      </c>
      <c r="J2594" s="32" t="str">
        <f>VLOOKUP(I2594,Customers[],2,FALSE)</f>
        <v>FOC</v>
      </c>
      <c r="K2594" s="32">
        <f>VLOOKUP(I2594,Customers[],4,FALSE)</f>
        <v>0</v>
      </c>
      <c r="L2594" s="32">
        <f>VLOOKUP(Table85[[#This Row],[CustomerID]],Table!H:K,3,0)</f>
        <v>0</v>
      </c>
      <c r="M2594" s="32">
        <f>VLOOKUP(I2594,Customers[],5,FALSE)</f>
        <v>0</v>
      </c>
      <c r="N2594" s="117" t="s">
        <v>1014</v>
      </c>
      <c r="O2594" s="37" t="s">
        <v>1501</v>
      </c>
      <c r="P2594" s="32" t="str">
        <f>VLOOKUP(O2594,Stock[],2,FALSE)</f>
        <v>ရွှေမင်းသားမန်ကျည်းခေါင်ရည်(.6Ltr)</v>
      </c>
      <c r="Q2594" s="35">
        <f>VLOOKUP(O2594,Stock[],3,FALSE)</f>
        <v>0.6</v>
      </c>
      <c r="R2594" s="35">
        <f>VLOOKUP(O2594,Stock[],4,FALSE)</f>
        <v>12</v>
      </c>
      <c r="S2594" s="37">
        <v>1</v>
      </c>
      <c r="T2594" s="35">
        <f>(DailySales!$S2594/DailySales!$R2594)+DailySales!$U2594</f>
        <v>8.3333333333333329E-2</v>
      </c>
      <c r="U2594" s="37"/>
      <c r="V2594" s="36">
        <f>+DailySales!$T2594*DailySales!$R2594</f>
        <v>1</v>
      </c>
      <c r="W2594" s="36">
        <f>+DailySales!$V2594*DailySales!$Q2594</f>
        <v>0.6</v>
      </c>
      <c r="X2594" s="36">
        <f>VLOOKUP(O2594,Stock[],6,FALSE)</f>
        <v>800</v>
      </c>
      <c r="Y2594" s="36">
        <f>+DailySales!$V2594*DailySales!$X2594</f>
        <v>800</v>
      </c>
      <c r="Z2594" s="37"/>
      <c r="AA2594" s="37"/>
      <c r="AB2594" s="37"/>
      <c r="AC2594" s="37"/>
      <c r="AD2594" s="37"/>
      <c r="AE2594" s="77"/>
      <c r="AF2594" s="122">
        <v>46048</v>
      </c>
      <c r="AG2594" s="39">
        <v>800</v>
      </c>
      <c r="AH2594" s="87"/>
      <c r="AI2594" s="39"/>
      <c r="AJ2594" s="87"/>
      <c r="AK2594" s="39"/>
      <c r="AL2594" s="34"/>
      <c r="AM2594" s="39"/>
      <c r="AN259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95" spans="1:40" ht="19.5" customHeight="1" x14ac:dyDescent="0.25">
      <c r="A2595" s="32">
        <f t="shared" si="194"/>
        <v>2026</v>
      </c>
      <c r="B2595" s="32">
        <f t="shared" si="195"/>
        <v>1</v>
      </c>
      <c r="C2595" s="25">
        <v>46048</v>
      </c>
      <c r="D2595" s="57">
        <f t="shared" ca="1" si="192"/>
        <v>46097</v>
      </c>
      <c r="E2595" s="57" t="str">
        <f t="shared" ca="1" si="193"/>
        <v>1-Months</v>
      </c>
      <c r="F2595" s="57" t="str">
        <f>VLOOKUP(O2595,Stock[],5,FALSE)</f>
        <v>BE</v>
      </c>
      <c r="G2595" s="33" t="s">
        <v>2881</v>
      </c>
      <c r="H2595" s="116" t="s">
        <v>282</v>
      </c>
      <c r="I2595" s="34" t="s">
        <v>1455</v>
      </c>
      <c r="J2595" s="32" t="str">
        <f>VLOOKUP(I2595,Customers[],2,FALSE)</f>
        <v>ဒေါညိုသက်</v>
      </c>
      <c r="K2595" s="32" t="str">
        <f>VLOOKUP(I2595,Customers[],4,FALSE)</f>
        <v>Yamethin</v>
      </c>
      <c r="L2595" s="32" t="str">
        <f>VLOOKUP(Table85[[#This Row],[CustomerID]],Table!H:K,3,0)</f>
        <v>စျေးကုန်းကြီး</v>
      </c>
      <c r="M2595" s="32" t="str">
        <f>VLOOKUP(I2595,Customers[],5,FALSE)</f>
        <v>Van-1</v>
      </c>
      <c r="N2595" s="117" t="s">
        <v>9</v>
      </c>
      <c r="O2595" s="37" t="s">
        <v>224</v>
      </c>
      <c r="P2595" s="32" t="str">
        <f>VLOOKUP(O2595,Stock[],2,FALSE)</f>
        <v>ချယ်ရီသံပုရာအရက်သန့်ကော် (.6Ltr)</v>
      </c>
      <c r="Q2595" s="35">
        <f>VLOOKUP(O2595,Stock[],3,FALSE)</f>
        <v>0.6</v>
      </c>
      <c r="R2595" s="35">
        <f>VLOOKUP(O2595,Stock[],4,FALSE)</f>
        <v>24</v>
      </c>
      <c r="S2595" s="37"/>
      <c r="T2595" s="35">
        <f>(DailySales!$S2595/DailySales!$R2595)+DailySales!$U2595</f>
        <v>2</v>
      </c>
      <c r="U2595" s="37">
        <v>2</v>
      </c>
      <c r="V2595" s="36">
        <f>+DailySales!$T2595*DailySales!$R2595</f>
        <v>48</v>
      </c>
      <c r="W2595" s="36">
        <f>+DailySales!$V2595*DailySales!$Q2595</f>
        <v>28.799999999999997</v>
      </c>
      <c r="X2595" s="36">
        <f>VLOOKUP(O2595,Stock[],6,FALSE)</f>
        <v>915</v>
      </c>
      <c r="Y2595" s="36">
        <f>+DailySales!$V2595*DailySales!$X2595</f>
        <v>43920</v>
      </c>
      <c r="Z2595" s="37"/>
      <c r="AA2595" s="37"/>
      <c r="AB2595" s="37"/>
      <c r="AC2595" s="37"/>
      <c r="AD2595" s="37"/>
      <c r="AE2595" s="77">
        <v>80</v>
      </c>
      <c r="AF2595" s="122">
        <v>46048</v>
      </c>
      <c r="AG2595" s="39">
        <v>44000</v>
      </c>
      <c r="AH2595" s="87"/>
      <c r="AI2595" s="39"/>
      <c r="AJ2595" s="87"/>
      <c r="AK2595" s="39"/>
      <c r="AL2595" s="34"/>
      <c r="AM2595" s="39"/>
      <c r="AN259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96" spans="1:40" ht="19.5" customHeight="1" x14ac:dyDescent="0.25">
      <c r="A2596" s="32">
        <f t="shared" si="194"/>
        <v>2026</v>
      </c>
      <c r="B2596" s="32">
        <f t="shared" si="195"/>
        <v>1</v>
      </c>
      <c r="C2596" s="25">
        <v>46048</v>
      </c>
      <c r="D2596" s="57">
        <f t="shared" ca="1" si="192"/>
        <v>46097</v>
      </c>
      <c r="E2596" s="57" t="str">
        <f t="shared" ca="1" si="193"/>
        <v>1-Months</v>
      </c>
      <c r="F2596" s="57" t="str">
        <f>VLOOKUP(O2596,Stock[],5,FALSE)</f>
        <v>BE</v>
      </c>
      <c r="G2596" s="33" t="s">
        <v>2881</v>
      </c>
      <c r="H2596" s="116" t="s">
        <v>282</v>
      </c>
      <c r="I2596" s="34" t="s">
        <v>1455</v>
      </c>
      <c r="J2596" s="32" t="str">
        <f>VLOOKUP(I2596,Customers[],2,FALSE)</f>
        <v>ဒေါညိုသက်</v>
      </c>
      <c r="K2596" s="32" t="str">
        <f>VLOOKUP(I2596,Customers[],4,FALSE)</f>
        <v>Yamethin</v>
      </c>
      <c r="L2596" s="32" t="str">
        <f>VLOOKUP(Table85[[#This Row],[CustomerID]],Table!H:K,3,0)</f>
        <v>စျေးကုန်းကြီး</v>
      </c>
      <c r="M2596" s="32" t="str">
        <f>VLOOKUP(I2596,Customers[],5,FALSE)</f>
        <v>Van-1</v>
      </c>
      <c r="N2596" s="117" t="s">
        <v>9</v>
      </c>
      <c r="O2596" s="37" t="s">
        <v>225</v>
      </c>
      <c r="P2596" s="32" t="str">
        <f>VLOOKUP(O2596,Stock[],2,FALSE)</f>
        <v>ချယ်ရီသံပုရာအရက်သန့်ကော် (1Ltr)</v>
      </c>
      <c r="Q2596" s="35">
        <f>VLOOKUP(O2596,Stock[],3,FALSE)</f>
        <v>1</v>
      </c>
      <c r="R2596" s="35">
        <f>VLOOKUP(O2596,Stock[],4,FALSE)</f>
        <v>12</v>
      </c>
      <c r="S2596" s="37"/>
      <c r="T2596" s="35">
        <f>(DailySales!$S2596/DailySales!$R2596)+DailySales!$U2596</f>
        <v>2</v>
      </c>
      <c r="U2596" s="37">
        <v>2</v>
      </c>
      <c r="V2596" s="36">
        <f>+DailySales!$T2596*DailySales!$R2596</f>
        <v>24</v>
      </c>
      <c r="W2596" s="36">
        <f>+DailySales!$V2596*DailySales!$Q2596</f>
        <v>24</v>
      </c>
      <c r="X2596" s="36">
        <f>VLOOKUP(O2596,Stock[],6,FALSE)</f>
        <v>1260</v>
      </c>
      <c r="Y2596" s="36">
        <f>+DailySales!$V2596*DailySales!$X2596</f>
        <v>30240</v>
      </c>
      <c r="Z2596" s="37"/>
      <c r="AA2596" s="37"/>
      <c r="AB2596" s="37"/>
      <c r="AC2596" s="37"/>
      <c r="AD2596" s="37"/>
      <c r="AE2596" s="77">
        <v>760</v>
      </c>
      <c r="AF2596" s="122">
        <v>46048</v>
      </c>
      <c r="AG2596" s="39">
        <v>31000</v>
      </c>
      <c r="AH2596" s="87"/>
      <c r="AI2596" s="39"/>
      <c r="AJ2596" s="87"/>
      <c r="AK2596" s="39"/>
      <c r="AL2596" s="34"/>
      <c r="AM2596" s="39"/>
      <c r="AN259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97" spans="1:40" ht="19.5" customHeight="1" x14ac:dyDescent="0.25">
      <c r="A2597" s="32">
        <f t="shared" si="194"/>
        <v>2026</v>
      </c>
      <c r="B2597" s="32">
        <f t="shared" si="195"/>
        <v>1</v>
      </c>
      <c r="C2597" s="25">
        <v>46048</v>
      </c>
      <c r="D2597" s="57">
        <f t="shared" ca="1" si="192"/>
        <v>46097</v>
      </c>
      <c r="E2597" s="57" t="str">
        <f t="shared" ca="1" si="193"/>
        <v>1-Months</v>
      </c>
      <c r="F2597" s="57" t="str">
        <f>VLOOKUP(O2597,Stock[],5,FALSE)</f>
        <v>BE</v>
      </c>
      <c r="G2597" s="33" t="s">
        <v>2881</v>
      </c>
      <c r="H2597" s="116" t="s">
        <v>282</v>
      </c>
      <c r="I2597" s="34" t="s">
        <v>1753</v>
      </c>
      <c r="J2597" s="32" t="str">
        <f>VLOOKUP(I2597,Customers[],2,FALSE)</f>
        <v>ကုန်သည်လက်ဆောင်</v>
      </c>
      <c r="K2597" s="32">
        <f>VLOOKUP(I2597,Customers[],4,FALSE)</f>
        <v>0</v>
      </c>
      <c r="L2597" s="32">
        <f>VLOOKUP(Table85[[#This Row],[CustomerID]],Table!H:K,3,0)</f>
        <v>0</v>
      </c>
      <c r="M2597" s="32">
        <f>VLOOKUP(I2597,Customers[],5,FALSE)</f>
        <v>0</v>
      </c>
      <c r="N2597" s="117" t="s">
        <v>1750</v>
      </c>
      <c r="O2597" s="37" t="s">
        <v>1501</v>
      </c>
      <c r="P2597" s="32" t="str">
        <f>VLOOKUP(O2597,Stock[],2,FALSE)</f>
        <v>ရွှေမင်းသားမန်ကျည်းခေါင်ရည်(.6Ltr)</v>
      </c>
      <c r="Q2597" s="35">
        <f>VLOOKUP(O2597,Stock[],3,FALSE)</f>
        <v>0.6</v>
      </c>
      <c r="R2597" s="35">
        <f>VLOOKUP(O2597,Stock[],4,FALSE)</f>
        <v>12</v>
      </c>
      <c r="S2597" s="37">
        <v>2</v>
      </c>
      <c r="T2597" s="35">
        <f>(DailySales!$S2597/DailySales!$R2597)+DailySales!$U2597</f>
        <v>0.16666666666666666</v>
      </c>
      <c r="U2597" s="37"/>
      <c r="V2597" s="36">
        <f>+DailySales!$T2597*DailySales!$R2597</f>
        <v>2</v>
      </c>
      <c r="W2597" s="36">
        <f>+DailySales!$V2597*DailySales!$Q2597</f>
        <v>1.2</v>
      </c>
      <c r="X2597" s="36">
        <f>VLOOKUP(O2597,Stock[],6,FALSE)</f>
        <v>800</v>
      </c>
      <c r="Y2597" s="36">
        <f>+DailySales!$V2597*DailySales!$X2597</f>
        <v>1600</v>
      </c>
      <c r="Z2597" s="37"/>
      <c r="AA2597" s="37"/>
      <c r="AB2597" s="37"/>
      <c r="AC2597" s="37"/>
      <c r="AD2597" s="37"/>
      <c r="AE2597" s="77"/>
      <c r="AF2597" s="122">
        <v>46048</v>
      </c>
      <c r="AG2597" s="39">
        <v>1600</v>
      </c>
      <c r="AH2597" s="87"/>
      <c r="AI2597" s="39"/>
      <c r="AJ2597" s="87"/>
      <c r="AK2597" s="39"/>
      <c r="AL2597" s="34"/>
      <c r="AM2597" s="39"/>
      <c r="AN259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98" spans="1:40" ht="19.5" customHeight="1" x14ac:dyDescent="0.25">
      <c r="A2598" s="32">
        <f t="shared" si="194"/>
        <v>2026</v>
      </c>
      <c r="B2598" s="32">
        <f t="shared" si="195"/>
        <v>1</v>
      </c>
      <c r="C2598" s="25">
        <v>46048</v>
      </c>
      <c r="D2598" s="57">
        <f t="shared" ca="1" si="192"/>
        <v>46097</v>
      </c>
      <c r="E2598" s="57" t="str">
        <f t="shared" ca="1" si="193"/>
        <v>1-Months</v>
      </c>
      <c r="F2598" s="57" t="str">
        <f>VLOOKUP(O2598,Stock[],5,FALSE)</f>
        <v>BE</v>
      </c>
      <c r="G2598" s="33" t="s">
        <v>2882</v>
      </c>
      <c r="H2598" s="116" t="s">
        <v>282</v>
      </c>
      <c r="I2598" s="34" t="s">
        <v>780</v>
      </c>
      <c r="J2598" s="32" t="str">
        <f>VLOOKUP(I2598,Customers[],2,FALSE)</f>
        <v>မတင်တင်ညို</v>
      </c>
      <c r="K2598" s="32" t="str">
        <f>VLOOKUP(I2598,Customers[],4,FALSE)</f>
        <v>Yamethin</v>
      </c>
      <c r="L2598" s="32" t="str">
        <f>VLOOKUP(Table85[[#This Row],[CustomerID]],Table!H:K,3,0)</f>
        <v>စျေးကုန်းကြီး</v>
      </c>
      <c r="M2598" s="32" t="str">
        <f>VLOOKUP(I2598,Customers[],5,FALSE)</f>
        <v>Van-1</v>
      </c>
      <c r="N2598" s="117" t="s">
        <v>9</v>
      </c>
      <c r="O2598" s="37" t="s">
        <v>224</v>
      </c>
      <c r="P2598" s="32" t="str">
        <f>VLOOKUP(O2598,Stock[],2,FALSE)</f>
        <v>ချယ်ရီသံပုရာအရက်သန့်ကော် (.6Ltr)</v>
      </c>
      <c r="Q2598" s="35">
        <f>VLOOKUP(O2598,Stock[],3,FALSE)</f>
        <v>0.6</v>
      </c>
      <c r="R2598" s="35">
        <f>VLOOKUP(O2598,Stock[],4,FALSE)</f>
        <v>24</v>
      </c>
      <c r="S2598" s="37"/>
      <c r="T2598" s="35">
        <f>(DailySales!$S2598/DailySales!$R2598)+DailySales!$U2598</f>
        <v>1</v>
      </c>
      <c r="U2598" s="37">
        <v>1</v>
      </c>
      <c r="V2598" s="36">
        <f>+DailySales!$T2598*DailySales!$R2598</f>
        <v>24</v>
      </c>
      <c r="W2598" s="36">
        <f>+DailySales!$V2598*DailySales!$Q2598</f>
        <v>14.399999999999999</v>
      </c>
      <c r="X2598" s="36">
        <f>VLOOKUP(O2598,Stock[],6,FALSE)</f>
        <v>915</v>
      </c>
      <c r="Y2598" s="36">
        <f>+DailySales!$V2598*DailySales!$X2598</f>
        <v>21960</v>
      </c>
      <c r="Z2598" s="37"/>
      <c r="AA2598" s="37"/>
      <c r="AB2598" s="37"/>
      <c r="AC2598" s="37"/>
      <c r="AD2598" s="37"/>
      <c r="AE2598" s="77">
        <v>40</v>
      </c>
      <c r="AF2598" s="122">
        <v>46048</v>
      </c>
      <c r="AG2598" s="39">
        <v>22000</v>
      </c>
      <c r="AH2598" s="87"/>
      <c r="AI2598" s="39"/>
      <c r="AJ2598" s="87"/>
      <c r="AK2598" s="39"/>
      <c r="AL2598" s="34"/>
      <c r="AM2598" s="39"/>
      <c r="AN259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599" spans="1:40" ht="19.5" customHeight="1" x14ac:dyDescent="0.25">
      <c r="A2599" s="32">
        <f t="shared" si="194"/>
        <v>2026</v>
      </c>
      <c r="B2599" s="32">
        <f t="shared" si="195"/>
        <v>1</v>
      </c>
      <c r="C2599" s="25">
        <v>46048</v>
      </c>
      <c r="D2599" s="57">
        <f t="shared" ca="1" si="192"/>
        <v>46097</v>
      </c>
      <c r="E2599" s="57" t="str">
        <f t="shared" ca="1" si="193"/>
        <v>1-Months</v>
      </c>
      <c r="F2599" s="57" t="str">
        <f>VLOOKUP(O2599,Stock[],5,FALSE)</f>
        <v>BE</v>
      </c>
      <c r="G2599" s="33" t="s">
        <v>2882</v>
      </c>
      <c r="H2599" s="116" t="s">
        <v>282</v>
      </c>
      <c r="I2599" s="34" t="s">
        <v>780</v>
      </c>
      <c r="J2599" s="32" t="str">
        <f>VLOOKUP(I2599,Customers[],2,FALSE)</f>
        <v>မတင်တင်ညို</v>
      </c>
      <c r="K2599" s="32" t="str">
        <f>VLOOKUP(I2599,Customers[],4,FALSE)</f>
        <v>Yamethin</v>
      </c>
      <c r="L2599" s="32" t="str">
        <f>VLOOKUP(Table85[[#This Row],[CustomerID]],Table!H:K,3,0)</f>
        <v>စျေးကုန်းကြီး</v>
      </c>
      <c r="M2599" s="32" t="str">
        <f>VLOOKUP(I2599,Customers[],5,FALSE)</f>
        <v>Van-1</v>
      </c>
      <c r="N2599" s="117" t="s">
        <v>9</v>
      </c>
      <c r="O2599" s="37" t="s">
        <v>225</v>
      </c>
      <c r="P2599" s="32" t="str">
        <f>VLOOKUP(O2599,Stock[],2,FALSE)</f>
        <v>ချယ်ရီသံပုရာအရက်သန့်ကော် (1Ltr)</v>
      </c>
      <c r="Q2599" s="35">
        <f>VLOOKUP(O2599,Stock[],3,FALSE)</f>
        <v>1</v>
      </c>
      <c r="R2599" s="35">
        <f>VLOOKUP(O2599,Stock[],4,FALSE)</f>
        <v>12</v>
      </c>
      <c r="S2599" s="37"/>
      <c r="T2599" s="35">
        <f>(DailySales!$S2599/DailySales!$R2599)+DailySales!$U2599</f>
        <v>2</v>
      </c>
      <c r="U2599" s="37">
        <v>2</v>
      </c>
      <c r="V2599" s="36">
        <f>+DailySales!$T2599*DailySales!$R2599</f>
        <v>24</v>
      </c>
      <c r="W2599" s="36">
        <f>+DailySales!$V2599*DailySales!$Q2599</f>
        <v>24</v>
      </c>
      <c r="X2599" s="36">
        <f>VLOOKUP(O2599,Stock[],6,FALSE)</f>
        <v>1260</v>
      </c>
      <c r="Y2599" s="36">
        <f>+DailySales!$V2599*DailySales!$X2599</f>
        <v>30240</v>
      </c>
      <c r="Z2599" s="37"/>
      <c r="AA2599" s="37"/>
      <c r="AB2599" s="37"/>
      <c r="AC2599" s="37"/>
      <c r="AD2599" s="37"/>
      <c r="AE2599" s="77">
        <v>760</v>
      </c>
      <c r="AF2599" s="122">
        <v>46048</v>
      </c>
      <c r="AG2599" s="39">
        <v>31000</v>
      </c>
      <c r="AH2599" s="87"/>
      <c r="AI2599" s="39"/>
      <c r="AJ2599" s="87"/>
      <c r="AK2599" s="39"/>
      <c r="AL2599" s="34"/>
      <c r="AM2599" s="39"/>
      <c r="AN259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00" spans="1:40" ht="19.5" customHeight="1" x14ac:dyDescent="0.25">
      <c r="A2600" s="32">
        <f t="shared" si="194"/>
        <v>2026</v>
      </c>
      <c r="B2600" s="32">
        <f t="shared" si="195"/>
        <v>1</v>
      </c>
      <c r="C2600" s="25">
        <v>46048</v>
      </c>
      <c r="D2600" s="57">
        <f t="shared" ca="1" si="192"/>
        <v>46097</v>
      </c>
      <c r="E2600" s="57" t="str">
        <f t="shared" ca="1" si="193"/>
        <v>1-Months</v>
      </c>
      <c r="F2600" s="57" t="str">
        <f>VLOOKUP(O2600,Stock[],5,FALSE)</f>
        <v>BE</v>
      </c>
      <c r="G2600" s="33" t="s">
        <v>2882</v>
      </c>
      <c r="H2600" s="116" t="s">
        <v>282</v>
      </c>
      <c r="I2600" s="34" t="s">
        <v>1753</v>
      </c>
      <c r="J2600" s="32" t="str">
        <f>VLOOKUP(I2600,Customers[],2,FALSE)</f>
        <v>ကုန်သည်လက်ဆောင်</v>
      </c>
      <c r="K2600" s="32">
        <f>VLOOKUP(I2600,Customers[],4,FALSE)</f>
        <v>0</v>
      </c>
      <c r="L2600" s="32">
        <f>VLOOKUP(Table85[[#This Row],[CustomerID]],Table!H:K,3,0)</f>
        <v>0</v>
      </c>
      <c r="M2600" s="32">
        <f>VLOOKUP(I2600,Customers[],5,FALSE)</f>
        <v>0</v>
      </c>
      <c r="N2600" s="117" t="s">
        <v>1750</v>
      </c>
      <c r="O2600" s="37" t="s">
        <v>1501</v>
      </c>
      <c r="P2600" s="32" t="str">
        <f>VLOOKUP(O2600,Stock[],2,FALSE)</f>
        <v>ရွှေမင်းသားမန်ကျည်းခေါင်ရည်(.6Ltr)</v>
      </c>
      <c r="Q2600" s="35">
        <f>VLOOKUP(O2600,Stock[],3,FALSE)</f>
        <v>0.6</v>
      </c>
      <c r="R2600" s="35">
        <f>VLOOKUP(O2600,Stock[],4,FALSE)</f>
        <v>12</v>
      </c>
      <c r="S2600" s="37">
        <v>2</v>
      </c>
      <c r="T2600" s="35">
        <f>(DailySales!$S2600/DailySales!$R2600)+DailySales!$U2600</f>
        <v>0.16666666666666666</v>
      </c>
      <c r="U2600" s="37"/>
      <c r="V2600" s="36">
        <f>+DailySales!$T2600*DailySales!$R2600</f>
        <v>2</v>
      </c>
      <c r="W2600" s="36">
        <f>+DailySales!$V2600*DailySales!$Q2600</f>
        <v>1.2</v>
      </c>
      <c r="X2600" s="36">
        <f>VLOOKUP(O2600,Stock[],6,FALSE)</f>
        <v>800</v>
      </c>
      <c r="Y2600" s="36">
        <f>+DailySales!$V2600*DailySales!$X2600</f>
        <v>1600</v>
      </c>
      <c r="Z2600" s="37"/>
      <c r="AA2600" s="37"/>
      <c r="AB2600" s="37"/>
      <c r="AC2600" s="37"/>
      <c r="AD2600" s="37"/>
      <c r="AE2600" s="77"/>
      <c r="AF2600" s="122">
        <v>46048</v>
      </c>
      <c r="AG2600" s="39">
        <v>1600</v>
      </c>
      <c r="AH2600" s="87"/>
      <c r="AI2600" s="39"/>
      <c r="AJ2600" s="87"/>
      <c r="AK2600" s="39"/>
      <c r="AL2600" s="34"/>
      <c r="AM2600" s="39"/>
      <c r="AN260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01" spans="1:40" ht="19.5" customHeight="1" x14ac:dyDescent="0.25">
      <c r="A2601" s="32">
        <f t="shared" si="194"/>
        <v>2026</v>
      </c>
      <c r="B2601" s="32">
        <f t="shared" si="195"/>
        <v>1</v>
      </c>
      <c r="C2601" s="25">
        <v>46048</v>
      </c>
      <c r="D2601" s="57">
        <f t="shared" ca="1" si="192"/>
        <v>46097</v>
      </c>
      <c r="E2601" s="57" t="str">
        <f t="shared" ca="1" si="193"/>
        <v>1-Months</v>
      </c>
      <c r="F2601" s="57" t="str">
        <f>VLOOKUP(O2601,Stock[],5,FALSE)</f>
        <v>BE</v>
      </c>
      <c r="G2601" s="33" t="s">
        <v>2883</v>
      </c>
      <c r="H2601" s="116" t="s">
        <v>282</v>
      </c>
      <c r="I2601" s="34" t="s">
        <v>1436</v>
      </c>
      <c r="J2601" s="32" t="str">
        <f>VLOOKUP(I2601,Customers[],2,FALSE)</f>
        <v>ဦးမြင့်အောင်</v>
      </c>
      <c r="K2601" s="32" t="str">
        <f>VLOOKUP(I2601,Customers[],4,FALSE)</f>
        <v>Yamethin</v>
      </c>
      <c r="L2601" s="32" t="str">
        <f>VLOOKUP(Table85[[#This Row],[CustomerID]],Table!H:K,3,0)</f>
        <v>အလယ်ကုန်း</v>
      </c>
      <c r="M2601" s="32" t="str">
        <f>VLOOKUP(I2601,Customers[],5,FALSE)</f>
        <v>Van-1</v>
      </c>
      <c r="N2601" s="117" t="s">
        <v>9</v>
      </c>
      <c r="O2601" s="37" t="s">
        <v>225</v>
      </c>
      <c r="P2601" s="32" t="str">
        <f>VLOOKUP(O2601,Stock[],2,FALSE)</f>
        <v>ချယ်ရီသံပုရာအရက်သန့်ကော် (1Ltr)</v>
      </c>
      <c r="Q2601" s="35">
        <f>VLOOKUP(O2601,Stock[],3,FALSE)</f>
        <v>1</v>
      </c>
      <c r="R2601" s="35">
        <f>VLOOKUP(O2601,Stock[],4,FALSE)</f>
        <v>12</v>
      </c>
      <c r="S2601" s="37"/>
      <c r="T2601" s="35">
        <f>(DailySales!$S2601/DailySales!$R2601)+DailySales!$U2601</f>
        <v>2</v>
      </c>
      <c r="U2601" s="37">
        <v>2</v>
      </c>
      <c r="V2601" s="36">
        <f>+DailySales!$T2601*DailySales!$R2601</f>
        <v>24</v>
      </c>
      <c r="W2601" s="36">
        <f>+DailySales!$V2601*DailySales!$Q2601</f>
        <v>24</v>
      </c>
      <c r="X2601" s="36">
        <f>VLOOKUP(O2601,Stock[],6,FALSE)</f>
        <v>1260</v>
      </c>
      <c r="Y2601" s="36">
        <f>+DailySales!$V2601*DailySales!$X2601</f>
        <v>30240</v>
      </c>
      <c r="Z2601" s="37"/>
      <c r="AA2601" s="37"/>
      <c r="AB2601" s="37"/>
      <c r="AC2601" s="37"/>
      <c r="AD2601" s="37"/>
      <c r="AE2601" s="77">
        <v>760</v>
      </c>
      <c r="AF2601" s="122">
        <v>46048</v>
      </c>
      <c r="AG2601" s="39">
        <v>31000</v>
      </c>
      <c r="AH2601" s="87"/>
      <c r="AI2601" s="39"/>
      <c r="AJ2601" s="87"/>
      <c r="AK2601" s="39"/>
      <c r="AL2601" s="34"/>
      <c r="AM2601" s="39"/>
      <c r="AN260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02" spans="1:40" ht="19.5" customHeight="1" x14ac:dyDescent="0.25">
      <c r="A2602" s="32">
        <f t="shared" si="194"/>
        <v>2026</v>
      </c>
      <c r="B2602" s="32">
        <f t="shared" si="195"/>
        <v>1</v>
      </c>
      <c r="C2602" s="25">
        <v>46048</v>
      </c>
      <c r="D2602" s="57">
        <f t="shared" ca="1" si="192"/>
        <v>46097</v>
      </c>
      <c r="E2602" s="57" t="str">
        <f t="shared" ca="1" si="193"/>
        <v>1-Months</v>
      </c>
      <c r="F2602" s="57" t="str">
        <f>VLOOKUP(O2602,Stock[],5,FALSE)</f>
        <v>BE</v>
      </c>
      <c r="G2602" s="33" t="s">
        <v>2883</v>
      </c>
      <c r="H2602" s="116" t="s">
        <v>282</v>
      </c>
      <c r="I2602" s="34" t="s">
        <v>1753</v>
      </c>
      <c r="J2602" s="32" t="str">
        <f>VLOOKUP(I2602,Customers[],2,FALSE)</f>
        <v>ကုန်သည်လက်ဆောင်</v>
      </c>
      <c r="K2602" s="32">
        <f>VLOOKUP(I2602,Customers[],4,FALSE)</f>
        <v>0</v>
      </c>
      <c r="L2602" s="32">
        <f>VLOOKUP(Table85[[#This Row],[CustomerID]],Table!H:K,3,0)</f>
        <v>0</v>
      </c>
      <c r="M2602" s="32">
        <f>VLOOKUP(I2602,Customers[],5,FALSE)</f>
        <v>0</v>
      </c>
      <c r="N2602" s="117" t="s">
        <v>1750</v>
      </c>
      <c r="O2602" s="37" t="s">
        <v>1501</v>
      </c>
      <c r="P2602" s="32" t="str">
        <f>VLOOKUP(O2602,Stock[],2,FALSE)</f>
        <v>ရွှေမင်းသားမန်ကျည်းခေါင်ရည်(.6Ltr)</v>
      </c>
      <c r="Q2602" s="35">
        <f>VLOOKUP(O2602,Stock[],3,FALSE)</f>
        <v>0.6</v>
      </c>
      <c r="R2602" s="35">
        <f>VLOOKUP(O2602,Stock[],4,FALSE)</f>
        <v>12</v>
      </c>
      <c r="S2602" s="37">
        <v>1</v>
      </c>
      <c r="T2602" s="35">
        <f>(DailySales!$S2602/DailySales!$R2602)+DailySales!$U2602</f>
        <v>8.3333333333333329E-2</v>
      </c>
      <c r="U2602" s="37"/>
      <c r="V2602" s="36">
        <f>+DailySales!$T2602*DailySales!$R2602</f>
        <v>1</v>
      </c>
      <c r="W2602" s="36">
        <f>+DailySales!$V2602*DailySales!$Q2602</f>
        <v>0.6</v>
      </c>
      <c r="X2602" s="36">
        <f>VLOOKUP(O2602,Stock[],6,FALSE)</f>
        <v>800</v>
      </c>
      <c r="Y2602" s="36">
        <f>+DailySales!$V2602*DailySales!$X2602</f>
        <v>800</v>
      </c>
      <c r="Z2602" s="37"/>
      <c r="AA2602" s="37"/>
      <c r="AB2602" s="37"/>
      <c r="AC2602" s="37"/>
      <c r="AD2602" s="37"/>
      <c r="AE2602" s="77"/>
      <c r="AF2602" s="122">
        <v>46048</v>
      </c>
      <c r="AG2602" s="39">
        <v>800</v>
      </c>
      <c r="AH2602" s="87"/>
      <c r="AI2602" s="39"/>
      <c r="AJ2602" s="87"/>
      <c r="AK2602" s="39"/>
      <c r="AL2602" s="34"/>
      <c r="AM2602" s="39"/>
      <c r="AN260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03" spans="1:40" ht="19.5" customHeight="1" x14ac:dyDescent="0.25">
      <c r="A2603" s="32">
        <f t="shared" si="194"/>
        <v>2026</v>
      </c>
      <c r="B2603" s="32">
        <f t="shared" si="195"/>
        <v>1</v>
      </c>
      <c r="C2603" s="25">
        <v>46048</v>
      </c>
      <c r="D2603" s="57">
        <f t="shared" ca="1" si="192"/>
        <v>46097</v>
      </c>
      <c r="E2603" s="57" t="str">
        <f t="shared" ca="1" si="193"/>
        <v>1-Months</v>
      </c>
      <c r="F2603" s="57" t="str">
        <f>VLOOKUP(O2603,Stock[],5,FALSE)</f>
        <v>BE</v>
      </c>
      <c r="G2603" s="33" t="s">
        <v>2884</v>
      </c>
      <c r="H2603" s="116" t="s">
        <v>282</v>
      </c>
      <c r="I2603" s="34" t="s">
        <v>580</v>
      </c>
      <c r="J2603" s="32" t="str">
        <f>VLOOKUP(I2603,Customers[],2,FALSE)</f>
        <v>မစန်းနုဝေ</v>
      </c>
      <c r="K2603" s="32" t="str">
        <f>VLOOKUP(I2603,Customers[],4,FALSE)</f>
        <v>Pyawbwe</v>
      </c>
      <c r="L2603" s="32" t="str">
        <f>VLOOKUP(Table85[[#This Row],[CustomerID]],Table!H:K,3,0)</f>
        <v>အင်းကုန်း</v>
      </c>
      <c r="M2603" s="32" t="str">
        <f>VLOOKUP(I2603,Customers[],5,FALSE)</f>
        <v>Van-1</v>
      </c>
      <c r="N2603" s="117" t="s">
        <v>9</v>
      </c>
      <c r="O2603" s="37" t="s">
        <v>225</v>
      </c>
      <c r="P2603" s="32" t="str">
        <f>VLOOKUP(O2603,Stock[],2,FALSE)</f>
        <v>ချယ်ရီသံပုရာအရက်သန့်ကော် (1Ltr)</v>
      </c>
      <c r="Q2603" s="35">
        <f>VLOOKUP(O2603,Stock[],3,FALSE)</f>
        <v>1</v>
      </c>
      <c r="R2603" s="35">
        <f>VLOOKUP(O2603,Stock[],4,FALSE)</f>
        <v>12</v>
      </c>
      <c r="S2603" s="37"/>
      <c r="T2603" s="35">
        <f>(DailySales!$S2603/DailySales!$R2603)+DailySales!$U2603</f>
        <v>1</v>
      </c>
      <c r="U2603" s="37">
        <v>1</v>
      </c>
      <c r="V2603" s="36">
        <f>+DailySales!$T2603*DailySales!$R2603</f>
        <v>12</v>
      </c>
      <c r="W2603" s="36">
        <f>+DailySales!$V2603*DailySales!$Q2603</f>
        <v>12</v>
      </c>
      <c r="X2603" s="36">
        <f>VLOOKUP(O2603,Stock[],6,FALSE)</f>
        <v>1260</v>
      </c>
      <c r="Y2603" s="36">
        <f>+DailySales!$V2603*DailySales!$X2603</f>
        <v>15120</v>
      </c>
      <c r="Z2603" s="37"/>
      <c r="AA2603" s="37"/>
      <c r="AB2603" s="37"/>
      <c r="AC2603" s="37"/>
      <c r="AD2603" s="37"/>
      <c r="AE2603" s="77">
        <v>380</v>
      </c>
      <c r="AF2603" s="122">
        <v>46048</v>
      </c>
      <c r="AG2603" s="39">
        <v>15500</v>
      </c>
      <c r="AH2603" s="87"/>
      <c r="AI2603" s="39"/>
      <c r="AJ2603" s="87"/>
      <c r="AK2603" s="39"/>
      <c r="AL2603" s="34"/>
      <c r="AM2603" s="39"/>
      <c r="AN260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04" spans="1:40" ht="19.5" customHeight="1" x14ac:dyDescent="0.25">
      <c r="A2604" s="32">
        <f t="shared" si="194"/>
        <v>2026</v>
      </c>
      <c r="B2604" s="32">
        <f t="shared" si="195"/>
        <v>1</v>
      </c>
      <c r="C2604" s="25">
        <v>46048</v>
      </c>
      <c r="D2604" s="57">
        <f t="shared" ca="1" si="192"/>
        <v>46097</v>
      </c>
      <c r="E2604" s="57" t="str">
        <f t="shared" ca="1" si="193"/>
        <v>1-Months</v>
      </c>
      <c r="F2604" s="57" t="str">
        <f>VLOOKUP(O2604,Stock[],5,FALSE)</f>
        <v>BE</v>
      </c>
      <c r="G2604" s="33" t="s">
        <v>2885</v>
      </c>
      <c r="H2604" s="116" t="s">
        <v>282</v>
      </c>
      <c r="I2604" s="34" t="s">
        <v>2886</v>
      </c>
      <c r="J2604" s="32" t="str">
        <f>VLOOKUP(I2604,Customers[],2,FALSE)</f>
        <v>ဒေါ်ဟန်ရီ</v>
      </c>
      <c r="K2604" s="32" t="str">
        <f>VLOOKUP(I2604,Customers[],4,FALSE)</f>
        <v>Yamethin</v>
      </c>
      <c r="L2604" s="32" t="str">
        <f>VLOOKUP(Table85[[#This Row],[CustomerID]],Table!H:K,3,0)</f>
        <v>ကုက္ကိုကုန်း</v>
      </c>
      <c r="M2604" s="32" t="str">
        <f>VLOOKUP(I2604,Customers[],5,FALSE)</f>
        <v>Van-1</v>
      </c>
      <c r="N2604" s="117" t="s">
        <v>9</v>
      </c>
      <c r="O2604" s="37" t="s">
        <v>1777</v>
      </c>
      <c r="P2604" s="32" t="str">
        <f>VLOOKUP(O2604,Stock[],2,FALSE)</f>
        <v>ရွှေမန်းကော်(1Ltr)</v>
      </c>
      <c r="Q2604" s="35">
        <f>VLOOKUP(O2604,Stock[],3,FALSE)</f>
        <v>1</v>
      </c>
      <c r="R2604" s="35">
        <f>VLOOKUP(O2604,Stock[],4,FALSE)</f>
        <v>12</v>
      </c>
      <c r="S2604" s="37"/>
      <c r="T2604" s="35">
        <f>(DailySales!$S2604/DailySales!$R2604)+DailySales!$U2604</f>
        <v>1</v>
      </c>
      <c r="U2604" s="37">
        <v>1</v>
      </c>
      <c r="V2604" s="36">
        <f>+DailySales!$T2604*DailySales!$R2604</f>
        <v>12</v>
      </c>
      <c r="W2604" s="36">
        <f>+DailySales!$V2604*DailySales!$Q2604</f>
        <v>12</v>
      </c>
      <c r="X2604" s="36">
        <f>VLOOKUP(O2604,Stock[],6,FALSE)</f>
        <v>1600</v>
      </c>
      <c r="Y2604" s="36">
        <f>+DailySales!$V2604*DailySales!$X2604</f>
        <v>19200</v>
      </c>
      <c r="Z2604" s="37"/>
      <c r="AA2604" s="37"/>
      <c r="AB2604" s="37"/>
      <c r="AC2604" s="37"/>
      <c r="AD2604" s="37"/>
      <c r="AE2604" s="77">
        <v>350</v>
      </c>
      <c r="AF2604" s="122">
        <v>46048</v>
      </c>
      <c r="AG2604" s="39">
        <v>19550</v>
      </c>
      <c r="AH2604" s="87"/>
      <c r="AI2604" s="39"/>
      <c r="AJ2604" s="87"/>
      <c r="AK2604" s="39"/>
      <c r="AL2604" s="34"/>
      <c r="AM2604" s="39"/>
      <c r="AN260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05" spans="1:40" ht="19.5" customHeight="1" x14ac:dyDescent="0.25">
      <c r="A2605" s="32">
        <f t="shared" si="194"/>
        <v>2026</v>
      </c>
      <c r="B2605" s="32">
        <f t="shared" si="195"/>
        <v>1</v>
      </c>
      <c r="C2605" s="25">
        <v>46048</v>
      </c>
      <c r="D2605" s="57">
        <f t="shared" ca="1" si="192"/>
        <v>46097</v>
      </c>
      <c r="E2605" s="57" t="str">
        <f t="shared" ca="1" si="193"/>
        <v>1-Months</v>
      </c>
      <c r="F2605" s="57" t="str">
        <f>VLOOKUP(O2605,Stock[],5,FALSE)</f>
        <v>BE</v>
      </c>
      <c r="G2605" s="33" t="s">
        <v>2885</v>
      </c>
      <c r="H2605" s="116" t="s">
        <v>282</v>
      </c>
      <c r="I2605" s="34" t="s">
        <v>2886</v>
      </c>
      <c r="J2605" s="32" t="str">
        <f>VLOOKUP(I2605,Customers[],2,FALSE)</f>
        <v>ဒေါ်ဟန်ရီ</v>
      </c>
      <c r="K2605" s="32" t="str">
        <f>VLOOKUP(I2605,Customers[],4,FALSE)</f>
        <v>Yamethin</v>
      </c>
      <c r="L2605" s="32" t="str">
        <f>VLOOKUP(Table85[[#This Row],[CustomerID]],Table!H:K,3,0)</f>
        <v>ကုက္ကိုကုန်း</v>
      </c>
      <c r="M2605" s="32" t="str">
        <f>VLOOKUP(I2605,Customers[],5,FALSE)</f>
        <v>Van-1</v>
      </c>
      <c r="N2605" s="117" t="s">
        <v>9</v>
      </c>
      <c r="O2605" s="37" t="s">
        <v>225</v>
      </c>
      <c r="P2605" s="32" t="str">
        <f>VLOOKUP(O2605,Stock[],2,FALSE)</f>
        <v>ချယ်ရီသံပုရာအရက်သန့်ကော် (1Ltr)</v>
      </c>
      <c r="Q2605" s="35">
        <f>VLOOKUP(O2605,Stock[],3,FALSE)</f>
        <v>1</v>
      </c>
      <c r="R2605" s="35">
        <f>VLOOKUP(O2605,Stock[],4,FALSE)</f>
        <v>12</v>
      </c>
      <c r="S2605" s="37"/>
      <c r="T2605" s="35">
        <f>(DailySales!$S2605/DailySales!$R2605)+DailySales!$U2605</f>
        <v>3</v>
      </c>
      <c r="U2605" s="37">
        <v>3</v>
      </c>
      <c r="V2605" s="36">
        <f>+DailySales!$T2605*DailySales!$R2605</f>
        <v>36</v>
      </c>
      <c r="W2605" s="36">
        <f>+DailySales!$V2605*DailySales!$Q2605</f>
        <v>36</v>
      </c>
      <c r="X2605" s="36">
        <f>VLOOKUP(O2605,Stock[],6,FALSE)</f>
        <v>1260</v>
      </c>
      <c r="Y2605" s="36">
        <f>+DailySales!$V2605*DailySales!$X2605</f>
        <v>45360</v>
      </c>
      <c r="Z2605" s="37"/>
      <c r="AA2605" s="37"/>
      <c r="AB2605" s="37"/>
      <c r="AC2605" s="37"/>
      <c r="AD2605" s="37"/>
      <c r="AE2605" s="77">
        <v>1140</v>
      </c>
      <c r="AF2605" s="122">
        <v>46048</v>
      </c>
      <c r="AG2605" s="39">
        <v>46500</v>
      </c>
      <c r="AH2605" s="87"/>
      <c r="AI2605" s="39"/>
      <c r="AJ2605" s="87"/>
      <c r="AK2605" s="39"/>
      <c r="AL2605" s="34"/>
      <c r="AM2605" s="39"/>
      <c r="AN260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06" spans="1:40" ht="19.5" customHeight="1" x14ac:dyDescent="0.25">
      <c r="A2606" s="32">
        <f t="shared" si="194"/>
        <v>2026</v>
      </c>
      <c r="B2606" s="32">
        <f t="shared" si="195"/>
        <v>1</v>
      </c>
      <c r="C2606" s="25">
        <v>46048</v>
      </c>
      <c r="D2606" s="57">
        <f t="shared" ca="1" si="192"/>
        <v>46097</v>
      </c>
      <c r="E2606" s="57" t="str">
        <f t="shared" ca="1" si="193"/>
        <v>1-Months</v>
      </c>
      <c r="F2606" s="57" t="str">
        <f>VLOOKUP(O2606,Stock[],5,FALSE)</f>
        <v>BE</v>
      </c>
      <c r="G2606" s="33" t="s">
        <v>2885</v>
      </c>
      <c r="H2606" s="116" t="s">
        <v>282</v>
      </c>
      <c r="I2606" s="34" t="s">
        <v>1753</v>
      </c>
      <c r="J2606" s="32" t="str">
        <f>VLOOKUP(I2606,Customers[],2,FALSE)</f>
        <v>ကုန်သည်လက်ဆောင်</v>
      </c>
      <c r="K2606" s="32">
        <f>VLOOKUP(I2606,Customers[],4,FALSE)</f>
        <v>0</v>
      </c>
      <c r="L2606" s="32">
        <f>VLOOKUP(Table85[[#This Row],[CustomerID]],Table!H:K,3,0)</f>
        <v>0</v>
      </c>
      <c r="M2606" s="32">
        <f>VLOOKUP(I2606,Customers[],5,FALSE)</f>
        <v>0</v>
      </c>
      <c r="N2606" s="117" t="s">
        <v>1750</v>
      </c>
      <c r="O2606" s="37" t="s">
        <v>1501</v>
      </c>
      <c r="P2606" s="32" t="str">
        <f>VLOOKUP(O2606,Stock[],2,FALSE)</f>
        <v>ရွှေမင်းသားမန်ကျည်းခေါင်ရည်(.6Ltr)</v>
      </c>
      <c r="Q2606" s="35">
        <f>VLOOKUP(O2606,Stock[],3,FALSE)</f>
        <v>0.6</v>
      </c>
      <c r="R2606" s="35">
        <f>VLOOKUP(O2606,Stock[],4,FALSE)</f>
        <v>12</v>
      </c>
      <c r="S2606" s="37">
        <v>2</v>
      </c>
      <c r="T2606" s="35">
        <f>(DailySales!$S2606/DailySales!$R2606)+DailySales!$U2606</f>
        <v>0.16666666666666666</v>
      </c>
      <c r="U2606" s="37"/>
      <c r="V2606" s="36">
        <f>+DailySales!$T2606*DailySales!$R2606</f>
        <v>2</v>
      </c>
      <c r="W2606" s="36">
        <f>+DailySales!$V2606*DailySales!$Q2606</f>
        <v>1.2</v>
      </c>
      <c r="X2606" s="36">
        <f>VLOOKUP(O2606,Stock[],6,FALSE)</f>
        <v>800</v>
      </c>
      <c r="Y2606" s="36">
        <f>+DailySales!$V2606*DailySales!$X2606</f>
        <v>1600</v>
      </c>
      <c r="Z2606" s="37"/>
      <c r="AA2606" s="37"/>
      <c r="AB2606" s="37"/>
      <c r="AC2606" s="37"/>
      <c r="AD2606" s="37"/>
      <c r="AE2606" s="77"/>
      <c r="AF2606" s="122">
        <v>46048</v>
      </c>
      <c r="AG2606" s="39">
        <v>1600</v>
      </c>
      <c r="AH2606" s="87"/>
      <c r="AI2606" s="39"/>
      <c r="AJ2606" s="87"/>
      <c r="AK2606" s="39"/>
      <c r="AL2606" s="34"/>
      <c r="AM2606" s="39"/>
      <c r="AN260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07" spans="1:40" ht="19.5" customHeight="1" x14ac:dyDescent="0.25">
      <c r="A2607" s="32">
        <f t="shared" si="194"/>
        <v>2026</v>
      </c>
      <c r="B2607" s="32">
        <f t="shared" si="195"/>
        <v>1</v>
      </c>
      <c r="C2607" s="25">
        <v>46048</v>
      </c>
      <c r="D2607" s="57">
        <f t="shared" ca="1" si="192"/>
        <v>46097</v>
      </c>
      <c r="E2607" s="57" t="str">
        <f t="shared" ca="1" si="193"/>
        <v>1-Months</v>
      </c>
      <c r="F2607" s="57" t="str">
        <f>VLOOKUP(O2607,Stock[],5,FALSE)</f>
        <v>BE</v>
      </c>
      <c r="G2607" s="33" t="s">
        <v>2888</v>
      </c>
      <c r="H2607" s="116" t="s">
        <v>282</v>
      </c>
      <c r="I2607" s="34" t="s">
        <v>1754</v>
      </c>
      <c r="J2607" s="32" t="str">
        <f>VLOOKUP(I2607,Customers[],2,FALSE)</f>
        <v>စစ်ဆေးရေးဂိတ်လက်ဆောင်</v>
      </c>
      <c r="K2607" s="32">
        <f>VLOOKUP(I2607,Customers[],4,FALSE)</f>
        <v>0</v>
      </c>
      <c r="L2607" s="32">
        <f>VLOOKUP(Table85[[#This Row],[CustomerID]],Table!H:K,3,0)</f>
        <v>0</v>
      </c>
      <c r="M2607" s="32">
        <f>VLOOKUP(I2607,Customers[],5,FALSE)</f>
        <v>0</v>
      </c>
      <c r="N2607" s="117" t="s">
        <v>1751</v>
      </c>
      <c r="O2607" s="37" t="s">
        <v>2794</v>
      </c>
      <c r="P2607" s="32" t="str">
        <f>VLOOKUP(O2607,Stock[],2,FALSE)</f>
        <v>လိမ္မော်ဖြူ</v>
      </c>
      <c r="Q2607" s="35">
        <f>VLOOKUP(O2607,Stock[],3,FALSE)</f>
        <v>0.64</v>
      </c>
      <c r="R2607" s="35">
        <f>VLOOKUP(O2607,Stock[],4,FALSE)</f>
        <v>24</v>
      </c>
      <c r="S2607" s="37">
        <v>2</v>
      </c>
      <c r="T2607" s="35">
        <f>(DailySales!$S2607/DailySales!$R2607)+DailySales!$U2607</f>
        <v>8.3333333333333329E-2</v>
      </c>
      <c r="U2607" s="37"/>
      <c r="V2607" s="36">
        <f>+DailySales!$T2607*DailySales!$R2607</f>
        <v>2</v>
      </c>
      <c r="W2607" s="36">
        <f>+DailySales!$V2607*DailySales!$Q2607</f>
        <v>1.28</v>
      </c>
      <c r="X2607" s="36">
        <f>VLOOKUP(O2607,Stock[],6,FALSE)</f>
        <v>1330</v>
      </c>
      <c r="Y2607" s="36">
        <f>+DailySales!$V2607*DailySales!$X2607</f>
        <v>2660</v>
      </c>
      <c r="Z2607" s="37"/>
      <c r="AA2607" s="37"/>
      <c r="AB2607" s="37"/>
      <c r="AC2607" s="37"/>
      <c r="AD2607" s="37"/>
      <c r="AE2607" s="77"/>
      <c r="AF2607" s="122">
        <v>46048</v>
      </c>
      <c r="AG2607" s="39">
        <v>2660</v>
      </c>
      <c r="AH2607" s="87"/>
      <c r="AI2607" s="39"/>
      <c r="AJ2607" s="87"/>
      <c r="AK2607" s="39"/>
      <c r="AL2607" s="34"/>
      <c r="AM2607" s="39"/>
      <c r="AN260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08" spans="1:40" ht="19.5" customHeight="1" x14ac:dyDescent="0.25">
      <c r="A2608" s="32">
        <f t="shared" si="194"/>
        <v>2026</v>
      </c>
      <c r="B2608" s="32">
        <f t="shared" si="195"/>
        <v>1</v>
      </c>
      <c r="C2608" s="25">
        <v>46048</v>
      </c>
      <c r="D2608" s="57">
        <f t="shared" ca="1" si="192"/>
        <v>46097</v>
      </c>
      <c r="E2608" s="57" t="str">
        <f t="shared" ca="1" si="193"/>
        <v>1-Months</v>
      </c>
      <c r="F2608" s="57" t="str">
        <f>VLOOKUP(O2608,Stock[],5,FALSE)</f>
        <v>BE</v>
      </c>
      <c r="G2608" s="33" t="s">
        <v>2889</v>
      </c>
      <c r="H2608" s="116" t="s">
        <v>282</v>
      </c>
      <c r="I2608" s="34" t="s">
        <v>1754</v>
      </c>
      <c r="J2608" s="32" t="str">
        <f>VLOOKUP(I2608,Customers[],2,FALSE)</f>
        <v>စစ်ဆေးရေးဂိတ်လက်ဆောင်</v>
      </c>
      <c r="K2608" s="32">
        <f>VLOOKUP(I2608,Customers[],4,FALSE)</f>
        <v>0</v>
      </c>
      <c r="L2608" s="32">
        <f>VLOOKUP(Table85[[#This Row],[CustomerID]],Table!H:K,3,0)</f>
        <v>0</v>
      </c>
      <c r="M2608" s="32">
        <f>VLOOKUP(I2608,Customers[],5,FALSE)</f>
        <v>0</v>
      </c>
      <c r="N2608" s="117" t="s">
        <v>1751</v>
      </c>
      <c r="O2608" s="37" t="s">
        <v>2794</v>
      </c>
      <c r="P2608" s="32" t="str">
        <f>VLOOKUP(O2608,Stock[],2,FALSE)</f>
        <v>လိမ္မော်ဖြူ</v>
      </c>
      <c r="Q2608" s="35">
        <f>VLOOKUP(O2608,Stock[],3,FALSE)</f>
        <v>0.64</v>
      </c>
      <c r="R2608" s="35">
        <f>VLOOKUP(O2608,Stock[],4,FALSE)</f>
        <v>24</v>
      </c>
      <c r="S2608" s="37">
        <v>2</v>
      </c>
      <c r="T2608" s="35">
        <f>(DailySales!$S2608/DailySales!$R2608)+DailySales!$U2608</f>
        <v>8.3333333333333329E-2</v>
      </c>
      <c r="U2608" s="37"/>
      <c r="V2608" s="36">
        <f>+DailySales!$T2608*DailySales!$R2608</f>
        <v>2</v>
      </c>
      <c r="W2608" s="36">
        <f>+DailySales!$V2608*DailySales!$Q2608</f>
        <v>1.28</v>
      </c>
      <c r="X2608" s="36">
        <f>VLOOKUP(O2608,Stock[],6,FALSE)</f>
        <v>1330</v>
      </c>
      <c r="Y2608" s="36">
        <f>+DailySales!$V2608*DailySales!$X2608</f>
        <v>2660</v>
      </c>
      <c r="Z2608" s="37"/>
      <c r="AA2608" s="37"/>
      <c r="AB2608" s="37"/>
      <c r="AC2608" s="37"/>
      <c r="AD2608" s="37"/>
      <c r="AE2608" s="77"/>
      <c r="AF2608" s="122">
        <v>46048</v>
      </c>
      <c r="AG2608" s="39">
        <v>2660</v>
      </c>
      <c r="AH2608" s="87"/>
      <c r="AI2608" s="39"/>
      <c r="AJ2608" s="87"/>
      <c r="AK2608" s="39"/>
      <c r="AL2608" s="34"/>
      <c r="AM2608" s="39"/>
      <c r="AN260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09" spans="1:40" ht="19.5" customHeight="1" x14ac:dyDescent="0.25">
      <c r="A2609" s="32">
        <f t="shared" si="194"/>
        <v>2026</v>
      </c>
      <c r="B2609" s="32">
        <f t="shared" si="195"/>
        <v>1</v>
      </c>
      <c r="C2609" s="25">
        <v>46048</v>
      </c>
      <c r="D2609" s="57">
        <f t="shared" ca="1" si="192"/>
        <v>46097</v>
      </c>
      <c r="E2609" s="57" t="str">
        <f t="shared" ca="1" si="193"/>
        <v>1-Months</v>
      </c>
      <c r="F2609" s="57" t="str">
        <f>VLOOKUP(O2609,Stock[],5,FALSE)</f>
        <v>BE</v>
      </c>
      <c r="G2609" s="33" t="s">
        <v>2890</v>
      </c>
      <c r="H2609" s="116" t="s">
        <v>282</v>
      </c>
      <c r="I2609" s="34" t="s">
        <v>1754</v>
      </c>
      <c r="J2609" s="32" t="str">
        <f>VLOOKUP(I2609,Customers[],2,FALSE)</f>
        <v>စစ်ဆေးရေးဂိတ်လက်ဆောင်</v>
      </c>
      <c r="K2609" s="32">
        <f>VLOOKUP(I2609,Customers[],4,FALSE)</f>
        <v>0</v>
      </c>
      <c r="L2609" s="32">
        <f>VLOOKUP(Table85[[#This Row],[CustomerID]],Table!H:K,3,0)</f>
        <v>0</v>
      </c>
      <c r="M2609" s="32">
        <f>VLOOKUP(I2609,Customers[],5,FALSE)</f>
        <v>0</v>
      </c>
      <c r="N2609" s="117" t="s">
        <v>1751</v>
      </c>
      <c r="O2609" s="37" t="s">
        <v>2794</v>
      </c>
      <c r="P2609" s="32" t="str">
        <f>VLOOKUP(O2609,Stock[],2,FALSE)</f>
        <v>လိမ္မော်ဖြူ</v>
      </c>
      <c r="Q2609" s="35">
        <f>VLOOKUP(O2609,Stock[],3,FALSE)</f>
        <v>0.64</v>
      </c>
      <c r="R2609" s="35">
        <f>VLOOKUP(O2609,Stock[],4,FALSE)</f>
        <v>24</v>
      </c>
      <c r="S2609" s="37">
        <v>4</v>
      </c>
      <c r="T2609" s="35">
        <f>(DailySales!$S2609/DailySales!$R2609)+DailySales!$U2609</f>
        <v>0.16666666666666666</v>
      </c>
      <c r="U2609" s="37"/>
      <c r="V2609" s="36">
        <f>+DailySales!$T2609*DailySales!$R2609</f>
        <v>4</v>
      </c>
      <c r="W2609" s="36">
        <f>+DailySales!$V2609*DailySales!$Q2609</f>
        <v>2.56</v>
      </c>
      <c r="X2609" s="36">
        <f>VLOOKUP(O2609,Stock[],6,FALSE)</f>
        <v>1330</v>
      </c>
      <c r="Y2609" s="36">
        <f>+DailySales!$V2609*DailySales!$X2609</f>
        <v>5320</v>
      </c>
      <c r="Z2609" s="37"/>
      <c r="AA2609" s="37"/>
      <c r="AB2609" s="37"/>
      <c r="AC2609" s="37"/>
      <c r="AD2609" s="37"/>
      <c r="AE2609" s="77"/>
      <c r="AF2609" s="122">
        <v>46048</v>
      </c>
      <c r="AG2609" s="39">
        <v>5320</v>
      </c>
      <c r="AH2609" s="87"/>
      <c r="AI2609" s="39"/>
      <c r="AJ2609" s="87"/>
      <c r="AK2609" s="39"/>
      <c r="AL2609" s="34"/>
      <c r="AM2609" s="39"/>
      <c r="AN260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10" spans="1:40" ht="19.5" customHeight="1" x14ac:dyDescent="0.25">
      <c r="A2610" s="32">
        <f t="shared" si="194"/>
        <v>2026</v>
      </c>
      <c r="B2610" s="32">
        <f t="shared" si="195"/>
        <v>1</v>
      </c>
      <c r="C2610" s="25">
        <v>46048</v>
      </c>
      <c r="D2610" s="57">
        <f t="shared" ca="1" si="192"/>
        <v>46097</v>
      </c>
      <c r="E2610" s="57" t="str">
        <f t="shared" ca="1" si="193"/>
        <v>1-Months</v>
      </c>
      <c r="F2610" s="57" t="str">
        <f>VLOOKUP(O2610,Stock[],5,FALSE)</f>
        <v>BE</v>
      </c>
      <c r="G2610" s="33" t="s">
        <v>2891</v>
      </c>
      <c r="H2610" s="116" t="s">
        <v>282</v>
      </c>
      <c r="I2610" s="34" t="s">
        <v>1754</v>
      </c>
      <c r="J2610" s="32" t="str">
        <f>VLOOKUP(I2610,Customers[],2,FALSE)</f>
        <v>စစ်ဆေးရေးဂိတ်လက်ဆောင်</v>
      </c>
      <c r="K2610" s="32">
        <f>VLOOKUP(I2610,Customers[],4,FALSE)</f>
        <v>0</v>
      </c>
      <c r="L2610" s="32">
        <f>VLOOKUP(Table85[[#This Row],[CustomerID]],Table!H:K,3,0)</f>
        <v>0</v>
      </c>
      <c r="M2610" s="32">
        <f>VLOOKUP(I2610,Customers[],5,FALSE)</f>
        <v>0</v>
      </c>
      <c r="N2610" s="117" t="s">
        <v>1751</v>
      </c>
      <c r="O2610" s="37" t="s">
        <v>2794</v>
      </c>
      <c r="P2610" s="32" t="str">
        <f>VLOOKUP(O2610,Stock[],2,FALSE)</f>
        <v>လိမ္မော်ဖြူ</v>
      </c>
      <c r="Q2610" s="35">
        <f>VLOOKUP(O2610,Stock[],3,FALSE)</f>
        <v>0.64</v>
      </c>
      <c r="R2610" s="35">
        <f>VLOOKUP(O2610,Stock[],4,FALSE)</f>
        <v>24</v>
      </c>
      <c r="S2610" s="37">
        <v>4</v>
      </c>
      <c r="T2610" s="35">
        <f>(DailySales!$S2610/DailySales!$R2610)+DailySales!$U2610</f>
        <v>0.16666666666666666</v>
      </c>
      <c r="U2610" s="37"/>
      <c r="V2610" s="36">
        <f>+DailySales!$T2610*DailySales!$R2610</f>
        <v>4</v>
      </c>
      <c r="W2610" s="36">
        <f>+DailySales!$V2610*DailySales!$Q2610</f>
        <v>2.56</v>
      </c>
      <c r="X2610" s="36">
        <f>VLOOKUP(O2610,Stock[],6,FALSE)</f>
        <v>1330</v>
      </c>
      <c r="Y2610" s="36">
        <f>+DailySales!$V2610*DailySales!$X2610</f>
        <v>5320</v>
      </c>
      <c r="Z2610" s="37"/>
      <c r="AA2610" s="37"/>
      <c r="AB2610" s="37"/>
      <c r="AC2610" s="37"/>
      <c r="AD2610" s="37"/>
      <c r="AE2610" s="77"/>
      <c r="AF2610" s="122">
        <v>46048</v>
      </c>
      <c r="AG2610" s="39">
        <v>5320</v>
      </c>
      <c r="AH2610" s="87"/>
      <c r="AI2610" s="39"/>
      <c r="AJ2610" s="87"/>
      <c r="AK2610" s="39"/>
      <c r="AL2610" s="34"/>
      <c r="AM2610" s="39"/>
      <c r="AN261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11" spans="1:40" ht="19.5" customHeight="1" x14ac:dyDescent="0.25">
      <c r="A2611" s="32">
        <f t="shared" si="194"/>
        <v>2026</v>
      </c>
      <c r="B2611" s="32">
        <f t="shared" si="195"/>
        <v>1</v>
      </c>
      <c r="C2611" s="25">
        <v>46048</v>
      </c>
      <c r="D2611" s="57">
        <f t="shared" ca="1" si="192"/>
        <v>46097</v>
      </c>
      <c r="E2611" s="57" t="str">
        <f t="shared" ca="1" si="193"/>
        <v>1-Months</v>
      </c>
      <c r="F2611" s="57" t="str">
        <f>VLOOKUP(O2611,Stock[],5,FALSE)</f>
        <v>BE</v>
      </c>
      <c r="G2611" s="33" t="s">
        <v>2892</v>
      </c>
      <c r="H2611" s="116" t="s">
        <v>282</v>
      </c>
      <c r="I2611" s="34" t="s">
        <v>1754</v>
      </c>
      <c r="J2611" s="32" t="str">
        <f>VLOOKUP(I2611,Customers[],2,FALSE)</f>
        <v>စစ်ဆေးရေးဂိတ်လက်ဆောင်</v>
      </c>
      <c r="K2611" s="32">
        <f>VLOOKUP(I2611,Customers[],4,FALSE)</f>
        <v>0</v>
      </c>
      <c r="L2611" s="32">
        <f>VLOOKUP(Table85[[#This Row],[CustomerID]],Table!H:K,3,0)</f>
        <v>0</v>
      </c>
      <c r="M2611" s="32">
        <f>VLOOKUP(I2611,Customers[],5,FALSE)</f>
        <v>0</v>
      </c>
      <c r="N2611" s="117" t="s">
        <v>1751</v>
      </c>
      <c r="O2611" s="37" t="s">
        <v>2794</v>
      </c>
      <c r="P2611" s="32" t="str">
        <f>VLOOKUP(O2611,Stock[],2,FALSE)</f>
        <v>လိမ္မော်ဖြူ</v>
      </c>
      <c r="Q2611" s="35">
        <f>VLOOKUP(O2611,Stock[],3,FALSE)</f>
        <v>0.64</v>
      </c>
      <c r="R2611" s="35">
        <f>VLOOKUP(O2611,Stock[],4,FALSE)</f>
        <v>24</v>
      </c>
      <c r="S2611" s="37">
        <v>3</v>
      </c>
      <c r="T2611" s="35">
        <f>(DailySales!$S2611/DailySales!$R2611)+DailySales!$U2611</f>
        <v>0.125</v>
      </c>
      <c r="U2611" s="37"/>
      <c r="V2611" s="36">
        <f>+DailySales!$T2611*DailySales!$R2611</f>
        <v>3</v>
      </c>
      <c r="W2611" s="36">
        <f>+DailySales!$V2611*DailySales!$Q2611</f>
        <v>1.92</v>
      </c>
      <c r="X2611" s="36">
        <f>VLOOKUP(O2611,Stock[],6,FALSE)</f>
        <v>1330</v>
      </c>
      <c r="Y2611" s="36">
        <f>+DailySales!$V2611*DailySales!$X2611</f>
        <v>3990</v>
      </c>
      <c r="Z2611" s="37"/>
      <c r="AA2611" s="37"/>
      <c r="AB2611" s="37"/>
      <c r="AC2611" s="37"/>
      <c r="AD2611" s="37"/>
      <c r="AE2611" s="77"/>
      <c r="AF2611" s="122">
        <v>46048</v>
      </c>
      <c r="AG2611" s="39">
        <v>3990</v>
      </c>
      <c r="AH2611" s="87"/>
      <c r="AI2611" s="39"/>
      <c r="AJ2611" s="87"/>
      <c r="AK2611" s="39"/>
      <c r="AL2611" s="34"/>
      <c r="AM2611" s="39"/>
      <c r="AN261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12" spans="1:40" ht="19.5" customHeight="1" x14ac:dyDescent="0.25">
      <c r="A2612" s="32">
        <f t="shared" si="194"/>
        <v>2026</v>
      </c>
      <c r="B2612" s="32">
        <f t="shared" si="195"/>
        <v>1</v>
      </c>
      <c r="C2612" s="25">
        <v>46048</v>
      </c>
      <c r="D2612" s="57">
        <f t="shared" ca="1" si="192"/>
        <v>46097</v>
      </c>
      <c r="E2612" s="57" t="str">
        <f t="shared" ca="1" si="193"/>
        <v>1-Months</v>
      </c>
      <c r="F2612" s="57" t="str">
        <f>VLOOKUP(O2612,Stock[],5,FALSE)</f>
        <v>BE</v>
      </c>
      <c r="G2612" s="33" t="s">
        <v>2893</v>
      </c>
      <c r="H2612" s="116" t="s">
        <v>282</v>
      </c>
      <c r="I2612" s="34" t="s">
        <v>1754</v>
      </c>
      <c r="J2612" s="32" t="str">
        <f>VLOOKUP(I2612,Customers[],2,FALSE)</f>
        <v>စစ်ဆေးရေးဂိတ်လက်ဆောင်</v>
      </c>
      <c r="K2612" s="32">
        <f>VLOOKUP(I2612,Customers[],4,FALSE)</f>
        <v>0</v>
      </c>
      <c r="L2612" s="32">
        <f>VLOOKUP(Table85[[#This Row],[CustomerID]],Table!H:K,3,0)</f>
        <v>0</v>
      </c>
      <c r="M2612" s="32">
        <f>VLOOKUP(I2612,Customers[],5,FALSE)</f>
        <v>0</v>
      </c>
      <c r="N2612" s="117" t="s">
        <v>1751</v>
      </c>
      <c r="O2612" s="37" t="s">
        <v>2794</v>
      </c>
      <c r="P2612" s="32" t="str">
        <f>VLOOKUP(O2612,Stock[],2,FALSE)</f>
        <v>လိမ္မော်ဖြူ</v>
      </c>
      <c r="Q2612" s="35">
        <f>VLOOKUP(O2612,Stock[],3,FALSE)</f>
        <v>0.64</v>
      </c>
      <c r="R2612" s="35">
        <f>VLOOKUP(O2612,Stock[],4,FALSE)</f>
        <v>24</v>
      </c>
      <c r="S2612" s="37">
        <v>3</v>
      </c>
      <c r="T2612" s="35">
        <f>(DailySales!$S2612/DailySales!$R2612)+DailySales!$U2612</f>
        <v>0.125</v>
      </c>
      <c r="U2612" s="37"/>
      <c r="V2612" s="36">
        <f>+DailySales!$T2612*DailySales!$R2612</f>
        <v>3</v>
      </c>
      <c r="W2612" s="36">
        <f>+DailySales!$V2612*DailySales!$Q2612</f>
        <v>1.92</v>
      </c>
      <c r="X2612" s="36">
        <f>VLOOKUP(O2612,Stock[],6,FALSE)</f>
        <v>1330</v>
      </c>
      <c r="Y2612" s="36">
        <f>+DailySales!$V2612*DailySales!$X2612</f>
        <v>3990</v>
      </c>
      <c r="Z2612" s="37"/>
      <c r="AA2612" s="37"/>
      <c r="AB2612" s="37"/>
      <c r="AC2612" s="37"/>
      <c r="AD2612" s="37"/>
      <c r="AE2612" s="77"/>
      <c r="AF2612" s="122">
        <v>46048</v>
      </c>
      <c r="AG2612" s="39">
        <v>3990</v>
      </c>
      <c r="AH2612" s="87"/>
      <c r="AI2612" s="39"/>
      <c r="AJ2612" s="87"/>
      <c r="AK2612" s="39"/>
      <c r="AL2612" s="34"/>
      <c r="AM2612" s="39"/>
      <c r="AN261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13" spans="1:40" ht="19.5" customHeight="1" x14ac:dyDescent="0.25">
      <c r="A2613" s="32">
        <f t="shared" si="194"/>
        <v>2026</v>
      </c>
      <c r="B2613" s="32">
        <f t="shared" si="195"/>
        <v>1</v>
      </c>
      <c r="C2613" s="25">
        <v>46048</v>
      </c>
      <c r="D2613" s="57">
        <f t="shared" ca="1" si="192"/>
        <v>46097</v>
      </c>
      <c r="E2613" s="57" t="str">
        <f t="shared" ca="1" si="193"/>
        <v>1-Months</v>
      </c>
      <c r="F2613" s="57" t="str">
        <f>VLOOKUP(O2613,Stock[],5,FALSE)</f>
        <v>BE</v>
      </c>
      <c r="G2613" s="33" t="s">
        <v>2894</v>
      </c>
      <c r="H2613" s="116" t="s">
        <v>282</v>
      </c>
      <c r="I2613" s="34" t="s">
        <v>1754</v>
      </c>
      <c r="J2613" s="32" t="str">
        <f>VLOOKUP(I2613,Customers[],2,FALSE)</f>
        <v>စစ်ဆေးရေးဂိတ်လက်ဆောင်</v>
      </c>
      <c r="K2613" s="32">
        <f>VLOOKUP(I2613,Customers[],4,FALSE)</f>
        <v>0</v>
      </c>
      <c r="L2613" s="32">
        <f>VLOOKUP(Table85[[#This Row],[CustomerID]],Table!H:K,3,0)</f>
        <v>0</v>
      </c>
      <c r="M2613" s="32">
        <f>VLOOKUP(I2613,Customers[],5,FALSE)</f>
        <v>0</v>
      </c>
      <c r="N2613" s="117" t="s">
        <v>1751</v>
      </c>
      <c r="O2613" s="37" t="s">
        <v>2794</v>
      </c>
      <c r="P2613" s="32" t="str">
        <f>VLOOKUP(O2613,Stock[],2,FALSE)</f>
        <v>လိမ္မော်ဖြူ</v>
      </c>
      <c r="Q2613" s="35">
        <f>VLOOKUP(O2613,Stock[],3,FALSE)</f>
        <v>0.64</v>
      </c>
      <c r="R2613" s="35">
        <f>VLOOKUP(O2613,Stock[],4,FALSE)</f>
        <v>24</v>
      </c>
      <c r="S2613" s="37">
        <v>4</v>
      </c>
      <c r="T2613" s="35">
        <f>(DailySales!$S2613/DailySales!$R2613)+DailySales!$U2613</f>
        <v>0.16666666666666666</v>
      </c>
      <c r="U2613" s="37"/>
      <c r="V2613" s="36">
        <f>+DailySales!$T2613*DailySales!$R2613</f>
        <v>4</v>
      </c>
      <c r="W2613" s="36">
        <f>+DailySales!$V2613*DailySales!$Q2613</f>
        <v>2.56</v>
      </c>
      <c r="X2613" s="36">
        <f>VLOOKUP(O2613,Stock[],6,FALSE)</f>
        <v>1330</v>
      </c>
      <c r="Y2613" s="36">
        <f>+DailySales!$V2613*DailySales!$X2613</f>
        <v>5320</v>
      </c>
      <c r="Z2613" s="37"/>
      <c r="AA2613" s="37"/>
      <c r="AB2613" s="37"/>
      <c r="AC2613" s="37"/>
      <c r="AD2613" s="37"/>
      <c r="AE2613" s="77"/>
      <c r="AF2613" s="122">
        <v>46048</v>
      </c>
      <c r="AG2613" s="39">
        <v>5320</v>
      </c>
      <c r="AH2613" s="87"/>
      <c r="AI2613" s="39"/>
      <c r="AJ2613" s="87"/>
      <c r="AK2613" s="39"/>
      <c r="AL2613" s="34"/>
      <c r="AM2613" s="39"/>
      <c r="AN261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14" spans="1:40" ht="19.5" customHeight="1" x14ac:dyDescent="0.25">
      <c r="A2614" s="32">
        <f t="shared" si="194"/>
        <v>2026</v>
      </c>
      <c r="B2614" s="32">
        <f t="shared" si="195"/>
        <v>1</v>
      </c>
      <c r="C2614" s="25">
        <v>46048</v>
      </c>
      <c r="D2614" s="57">
        <f t="shared" ca="1" si="192"/>
        <v>46097</v>
      </c>
      <c r="E2614" s="57" t="str">
        <f t="shared" ca="1" si="193"/>
        <v>1-Months</v>
      </c>
      <c r="F2614" s="57" t="str">
        <f>VLOOKUP(O2614,Stock[],5,FALSE)</f>
        <v>BE</v>
      </c>
      <c r="G2614" s="33" t="s">
        <v>2897</v>
      </c>
      <c r="H2614" s="116"/>
      <c r="I2614" s="34" t="s">
        <v>180</v>
      </c>
      <c r="J2614" s="32" t="str">
        <f>VLOOKUP(I2614,Customers[],2,FALSE)</f>
        <v>ရွှေမြင်း</v>
      </c>
      <c r="K2614" s="32" t="str">
        <f>VLOOKUP(I2614,Customers[],4,FALSE)</f>
        <v>Meiktila</v>
      </c>
      <c r="L2614" s="32" t="str">
        <f>VLOOKUP(Table85[[#This Row],[CustomerID]],Table!H:K,3,0)</f>
        <v>မိတ္ထီလာ</v>
      </c>
      <c r="M2614" s="32" t="str">
        <f>VLOOKUP(I2614,Customers[],5,FALSE)</f>
        <v>WholeSales/Contract</v>
      </c>
      <c r="N2614" s="117" t="s">
        <v>10</v>
      </c>
      <c r="O2614" s="37" t="s">
        <v>220</v>
      </c>
      <c r="P2614" s="32" t="str">
        <f>VLOOKUP(O2614,Stock[],2,FALSE)</f>
        <v>မြန်မာရှောက်ပျား</v>
      </c>
      <c r="Q2614" s="35">
        <f>VLOOKUP(O2614,Stock[],3,FALSE)</f>
        <v>0.64</v>
      </c>
      <c r="R2614" s="35">
        <f>VLOOKUP(O2614,Stock[],4,FALSE)</f>
        <v>14</v>
      </c>
      <c r="S2614" s="37"/>
      <c r="T2614" s="35">
        <f>(DailySales!$S2614/DailySales!$R2614)+DailySales!$U2614</f>
        <v>60</v>
      </c>
      <c r="U2614" s="37">
        <v>60</v>
      </c>
      <c r="V2614" s="36">
        <f>+DailySales!$T2614*DailySales!$R2614</f>
        <v>840</v>
      </c>
      <c r="W2614" s="36">
        <f>+DailySales!$V2614*DailySales!$Q2614</f>
        <v>537.6</v>
      </c>
      <c r="X2614" s="36">
        <f>VLOOKUP(O2614,Stock[],6,FALSE)</f>
        <v>1370</v>
      </c>
      <c r="Y2614" s="36">
        <f>+DailySales!$V2614*DailySales!$X2614</f>
        <v>1150800</v>
      </c>
      <c r="Z2614" s="37"/>
      <c r="AA2614" s="37"/>
      <c r="AB2614" s="37"/>
      <c r="AC2614" s="37"/>
      <c r="AD2614" s="37"/>
      <c r="AE2614" s="77"/>
      <c r="AF2614" s="87"/>
      <c r="AG2614" s="39"/>
      <c r="AH2614" s="38">
        <v>46072</v>
      </c>
      <c r="AI2614" s="39">
        <v>1150800</v>
      </c>
      <c r="AJ2614" s="87"/>
      <c r="AK2614" s="39"/>
      <c r="AL2614" s="34"/>
      <c r="AM2614" s="39"/>
      <c r="AN261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15" spans="1:40" ht="19.5" customHeight="1" x14ac:dyDescent="0.25">
      <c r="A2615" s="32">
        <f t="shared" si="194"/>
        <v>2026</v>
      </c>
      <c r="B2615" s="32">
        <f t="shared" si="195"/>
        <v>1</v>
      </c>
      <c r="C2615" s="25">
        <v>46048</v>
      </c>
      <c r="D2615" s="57">
        <f t="shared" ca="1" si="192"/>
        <v>46097</v>
      </c>
      <c r="E2615" s="57" t="str">
        <f t="shared" ca="1" si="193"/>
        <v>1-Months</v>
      </c>
      <c r="F2615" s="57" t="str">
        <f>VLOOKUP(O2615,Stock[],5,FALSE)</f>
        <v>BE</v>
      </c>
      <c r="G2615" s="33" t="s">
        <v>2897</v>
      </c>
      <c r="H2615" s="116"/>
      <c r="I2615" s="34" t="s">
        <v>180</v>
      </c>
      <c r="J2615" s="32" t="str">
        <f>VLOOKUP(I2615,Customers[],2,FALSE)</f>
        <v>ရွှေမြင်း</v>
      </c>
      <c r="K2615" s="32" t="str">
        <f>VLOOKUP(I2615,Customers[],4,FALSE)</f>
        <v>Meiktila</v>
      </c>
      <c r="L2615" s="32" t="str">
        <f>VLOOKUP(Table85[[#This Row],[CustomerID]],Table!H:K,3,0)</f>
        <v>မိတ္ထီလာ</v>
      </c>
      <c r="M2615" s="32" t="str">
        <f>VLOOKUP(I2615,Customers[],5,FALSE)</f>
        <v>WholeSales/Contract</v>
      </c>
      <c r="N2615" s="117" t="s">
        <v>10</v>
      </c>
      <c r="O2615" s="37" t="s">
        <v>2794</v>
      </c>
      <c r="P2615" s="32" t="str">
        <f>VLOOKUP(O2615,Stock[],2,FALSE)</f>
        <v>လိမ္မော်ဖြူ</v>
      </c>
      <c r="Q2615" s="35">
        <f>VLOOKUP(O2615,Stock[],3,FALSE)</f>
        <v>0.64</v>
      </c>
      <c r="R2615" s="35">
        <f>VLOOKUP(O2615,Stock[],4,FALSE)</f>
        <v>24</v>
      </c>
      <c r="S2615" s="37"/>
      <c r="T2615" s="35">
        <f>(DailySales!$S2615/DailySales!$R2615)+DailySales!$U2615</f>
        <v>60</v>
      </c>
      <c r="U2615" s="37">
        <v>60</v>
      </c>
      <c r="V2615" s="36">
        <f>+DailySales!$T2615*DailySales!$R2615</f>
        <v>1440</v>
      </c>
      <c r="W2615" s="36">
        <f>+DailySales!$V2615*DailySales!$Q2615</f>
        <v>921.6</v>
      </c>
      <c r="X2615" s="36">
        <f>VLOOKUP(O2615,Stock[],6,FALSE)</f>
        <v>1330</v>
      </c>
      <c r="Y2615" s="36">
        <f>+DailySales!$V2615*DailySales!$X2615</f>
        <v>1915200</v>
      </c>
      <c r="Z2615" s="37"/>
      <c r="AA2615" s="37"/>
      <c r="AB2615" s="37"/>
      <c r="AC2615" s="37"/>
      <c r="AD2615" s="37"/>
      <c r="AE2615" s="77"/>
      <c r="AF2615" s="87"/>
      <c r="AG2615" s="39"/>
      <c r="AH2615" s="38">
        <v>46072</v>
      </c>
      <c r="AI2615" s="39">
        <v>1915200</v>
      </c>
      <c r="AJ2615" s="87"/>
      <c r="AK2615" s="39"/>
      <c r="AL2615" s="34"/>
      <c r="AM2615" s="39"/>
      <c r="AN261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16" spans="1:40" ht="19.5" customHeight="1" x14ac:dyDescent="0.25">
      <c r="A2616" s="32">
        <f t="shared" si="194"/>
        <v>2026</v>
      </c>
      <c r="B2616" s="32">
        <f t="shared" si="195"/>
        <v>1</v>
      </c>
      <c r="C2616" s="25">
        <v>46048</v>
      </c>
      <c r="D2616" s="57">
        <f t="shared" ca="1" si="192"/>
        <v>46097</v>
      </c>
      <c r="E2616" s="57" t="str">
        <f t="shared" ca="1" si="193"/>
        <v>1-Months</v>
      </c>
      <c r="F2616" s="57" t="str">
        <f>VLOOKUP(O2616,Stock[],5,FALSE)</f>
        <v>BE</v>
      </c>
      <c r="G2616" s="33" t="s">
        <v>2897</v>
      </c>
      <c r="H2616" s="116"/>
      <c r="I2616" s="34" t="s">
        <v>180</v>
      </c>
      <c r="J2616" s="32" t="str">
        <f>VLOOKUP(I2616,Customers[],2,FALSE)</f>
        <v>ရွှေမြင်း</v>
      </c>
      <c r="K2616" s="32" t="str">
        <f>VLOOKUP(I2616,Customers[],4,FALSE)</f>
        <v>Meiktila</v>
      </c>
      <c r="L2616" s="32" t="str">
        <f>VLOOKUP(Table85[[#This Row],[CustomerID]],Table!H:K,3,0)</f>
        <v>မိတ္ထီလာ</v>
      </c>
      <c r="M2616" s="32" t="str">
        <f>VLOOKUP(I2616,Customers[],5,FALSE)</f>
        <v>WholeSales/Contract</v>
      </c>
      <c r="N2616" s="117" t="s">
        <v>10</v>
      </c>
      <c r="O2616" s="37" t="s">
        <v>205</v>
      </c>
      <c r="P2616" s="32" t="str">
        <f>VLOOKUP(O2616,Stock[],2,FALSE)</f>
        <v>ကောင်းကြည် ကော် 25%  (1Ltr )</v>
      </c>
      <c r="Q2616" s="35">
        <f>VLOOKUP(O2616,Stock[],3,FALSE)</f>
        <v>1</v>
      </c>
      <c r="R2616" s="35">
        <f>VLOOKUP(O2616,Stock[],4,FALSE)</f>
        <v>12</v>
      </c>
      <c r="S2616" s="37"/>
      <c r="T2616" s="35">
        <f>(DailySales!$S2616/DailySales!$R2616)+DailySales!$U2616</f>
        <v>40</v>
      </c>
      <c r="U2616" s="37">
        <v>40</v>
      </c>
      <c r="V2616" s="36">
        <f>+DailySales!$T2616*DailySales!$R2616</f>
        <v>480</v>
      </c>
      <c r="W2616" s="36">
        <f>+DailySales!$V2616*DailySales!$Q2616</f>
        <v>480</v>
      </c>
      <c r="X2616" s="36">
        <f>VLOOKUP(O2616,Stock[],6,FALSE)</f>
        <v>1530</v>
      </c>
      <c r="Y2616" s="36">
        <f>+DailySales!$V2616*DailySales!$X2616</f>
        <v>734400</v>
      </c>
      <c r="Z2616" s="37"/>
      <c r="AA2616" s="37"/>
      <c r="AB2616" s="37"/>
      <c r="AC2616" s="37"/>
      <c r="AD2616" s="37"/>
      <c r="AE2616" s="77"/>
      <c r="AF2616" s="87"/>
      <c r="AG2616" s="39"/>
      <c r="AH2616" s="38">
        <v>46072</v>
      </c>
      <c r="AI2616" s="39">
        <v>734400</v>
      </c>
      <c r="AJ2616" s="87"/>
      <c r="AK2616" s="39"/>
      <c r="AL2616" s="34"/>
      <c r="AM2616" s="39"/>
      <c r="AN261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17" spans="1:40" ht="19.5" customHeight="1" x14ac:dyDescent="0.25">
      <c r="A2617" s="32">
        <f t="shared" si="194"/>
        <v>2026</v>
      </c>
      <c r="B2617" s="32">
        <f t="shared" si="195"/>
        <v>1</v>
      </c>
      <c r="C2617" s="25">
        <v>46048</v>
      </c>
      <c r="D2617" s="57">
        <f t="shared" ca="1" si="192"/>
        <v>46097</v>
      </c>
      <c r="E2617" s="57" t="str">
        <f t="shared" ca="1" si="193"/>
        <v>1-Months</v>
      </c>
      <c r="F2617" s="57" t="str">
        <f>VLOOKUP(O2617,Stock[],5,FALSE)</f>
        <v>BE</v>
      </c>
      <c r="G2617" s="33" t="s">
        <v>2897</v>
      </c>
      <c r="H2617" s="116"/>
      <c r="I2617" s="34" t="s">
        <v>180</v>
      </c>
      <c r="J2617" s="32" t="str">
        <f>VLOOKUP(I2617,Customers[],2,FALSE)</f>
        <v>ရွှေမြင်း</v>
      </c>
      <c r="K2617" s="32" t="str">
        <f>VLOOKUP(I2617,Customers[],4,FALSE)</f>
        <v>Meiktila</v>
      </c>
      <c r="L2617" s="32" t="str">
        <f>VLOOKUP(Table85[[#This Row],[CustomerID]],Table!H:K,3,0)</f>
        <v>မိတ္ထီလာ</v>
      </c>
      <c r="M2617" s="32" t="str">
        <f>VLOOKUP(I2617,Customers[],5,FALSE)</f>
        <v>WholeSales/Contract</v>
      </c>
      <c r="N2617" s="117" t="s">
        <v>10</v>
      </c>
      <c r="O2617" s="37" t="s">
        <v>216</v>
      </c>
      <c r="P2617" s="32" t="str">
        <f>VLOOKUP(O2617,Stock[],2,FALSE)</f>
        <v>ဒဂုံအရက်သန့်</v>
      </c>
      <c r="Q2617" s="35">
        <f>VLOOKUP(O2617,Stock[],3,FALSE)</f>
        <v>0.64</v>
      </c>
      <c r="R2617" s="35">
        <f>VLOOKUP(O2617,Stock[],4,FALSE)</f>
        <v>14</v>
      </c>
      <c r="S2617" s="37"/>
      <c r="T2617" s="35">
        <f>(DailySales!$S2617/DailySales!$R2617)+DailySales!$U2617</f>
        <v>30</v>
      </c>
      <c r="U2617" s="37">
        <v>30</v>
      </c>
      <c r="V2617" s="36">
        <f>+DailySales!$T2617*DailySales!$R2617</f>
        <v>420</v>
      </c>
      <c r="W2617" s="36">
        <f>+DailySales!$V2617*DailySales!$Q2617</f>
        <v>268.8</v>
      </c>
      <c r="X2617" s="36">
        <f>VLOOKUP(O2617,Stock[],6,FALSE)</f>
        <v>1330</v>
      </c>
      <c r="Y2617" s="36">
        <f>+DailySales!$V2617*DailySales!$X2617</f>
        <v>558600</v>
      </c>
      <c r="Z2617" s="37"/>
      <c r="AA2617" s="37"/>
      <c r="AB2617" s="37"/>
      <c r="AC2617" s="37"/>
      <c r="AD2617" s="37"/>
      <c r="AE2617" s="77"/>
      <c r="AF2617" s="87"/>
      <c r="AG2617" s="39"/>
      <c r="AH2617" s="38">
        <v>46072</v>
      </c>
      <c r="AI2617" s="39">
        <v>558600</v>
      </c>
      <c r="AJ2617" s="87"/>
      <c r="AK2617" s="39"/>
      <c r="AL2617" s="34"/>
      <c r="AM2617" s="39"/>
      <c r="AN261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18" spans="1:40" ht="19.5" customHeight="1" x14ac:dyDescent="0.25">
      <c r="A2618" s="32">
        <f t="shared" si="194"/>
        <v>2026</v>
      </c>
      <c r="B2618" s="32">
        <f t="shared" si="195"/>
        <v>1</v>
      </c>
      <c r="C2618" s="25">
        <v>46048</v>
      </c>
      <c r="D2618" s="57">
        <f t="shared" ca="1" si="192"/>
        <v>46097</v>
      </c>
      <c r="E2618" s="57" t="str">
        <f t="shared" ca="1" si="193"/>
        <v>1-Months</v>
      </c>
      <c r="F2618" s="57" t="str">
        <f>VLOOKUP(O2618,Stock[],5,FALSE)</f>
        <v>BE</v>
      </c>
      <c r="G2618" s="33" t="s">
        <v>2898</v>
      </c>
      <c r="H2618" s="38"/>
      <c r="I2618" s="34" t="s">
        <v>180</v>
      </c>
      <c r="J2618" s="32" t="str">
        <f>VLOOKUP(I2618,Customers[],2,FALSE)</f>
        <v>ရွှေမြင်း</v>
      </c>
      <c r="K2618" s="32" t="str">
        <f>VLOOKUP(I2618,Customers[],4,FALSE)</f>
        <v>Meiktila</v>
      </c>
      <c r="L2618" s="32" t="str">
        <f>VLOOKUP(Table85[[#This Row],[CustomerID]],Table!H:K,3,0)</f>
        <v>မိတ္ထီလာ</v>
      </c>
      <c r="M2618" s="32" t="str">
        <f>VLOOKUP(I2618,Customers[],5,FALSE)</f>
        <v>WholeSales/Contract</v>
      </c>
      <c r="N2618" s="117" t="s">
        <v>10</v>
      </c>
      <c r="O2618" s="37" t="s">
        <v>220</v>
      </c>
      <c r="P2618" s="32" t="str">
        <f>VLOOKUP(O2618,Stock[],2,FALSE)</f>
        <v>မြန်မာရှောက်ပျား</v>
      </c>
      <c r="Q2618" s="35">
        <f>VLOOKUP(O2618,Stock[],3,FALSE)</f>
        <v>0.64</v>
      </c>
      <c r="R2618" s="35">
        <f>VLOOKUP(O2618,Stock[],4,FALSE)</f>
        <v>14</v>
      </c>
      <c r="S2618" s="37"/>
      <c r="T2618" s="35">
        <f>(DailySales!$S2618/DailySales!$R2618)+DailySales!$U2618</f>
        <v>50</v>
      </c>
      <c r="U2618" s="37">
        <v>50</v>
      </c>
      <c r="V2618" s="36">
        <f>+DailySales!$T2618*DailySales!$R2618</f>
        <v>700</v>
      </c>
      <c r="W2618" s="36">
        <f>+DailySales!$V2618*DailySales!$Q2618</f>
        <v>448</v>
      </c>
      <c r="X2618" s="36">
        <f>VLOOKUP(O2618,Stock[],6,FALSE)</f>
        <v>1370</v>
      </c>
      <c r="Y2618" s="36">
        <f>+DailySales!$V2618*DailySales!$X2618</f>
        <v>959000</v>
      </c>
      <c r="Z2618" s="37"/>
      <c r="AA2618" s="37"/>
      <c r="AB2618" s="37"/>
      <c r="AC2618" s="37"/>
      <c r="AD2618" s="37"/>
      <c r="AE2618" s="77"/>
      <c r="AF2618" s="87"/>
      <c r="AG2618" s="39"/>
      <c r="AH2618" s="38">
        <v>46072</v>
      </c>
      <c r="AI2618" s="39">
        <v>959000</v>
      </c>
      <c r="AJ2618" s="87"/>
      <c r="AK2618" s="39"/>
      <c r="AL2618" s="34"/>
      <c r="AM2618" s="39"/>
      <c r="AN261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19" spans="1:40" ht="19.5" customHeight="1" x14ac:dyDescent="0.25">
      <c r="A2619" s="32">
        <f t="shared" si="194"/>
        <v>2026</v>
      </c>
      <c r="B2619" s="32">
        <f t="shared" si="195"/>
        <v>1</v>
      </c>
      <c r="C2619" s="25">
        <v>46048</v>
      </c>
      <c r="D2619" s="57">
        <f t="shared" ca="1" si="192"/>
        <v>46097</v>
      </c>
      <c r="E2619" s="57" t="str">
        <f t="shared" ca="1" si="193"/>
        <v>1-Months</v>
      </c>
      <c r="F2619" s="57" t="str">
        <f>VLOOKUP(O2619,Stock[],5,FALSE)</f>
        <v>BE</v>
      </c>
      <c r="G2619" s="33" t="s">
        <v>2898</v>
      </c>
      <c r="H2619" s="38"/>
      <c r="I2619" s="34" t="s">
        <v>180</v>
      </c>
      <c r="J2619" s="32" t="str">
        <f>VLOOKUP(I2619,Customers[],2,FALSE)</f>
        <v>ရွှေမြင်း</v>
      </c>
      <c r="K2619" s="32" t="str">
        <f>VLOOKUP(I2619,Customers[],4,FALSE)</f>
        <v>Meiktila</v>
      </c>
      <c r="L2619" s="32" t="str">
        <f>VLOOKUP(Table85[[#This Row],[CustomerID]],Table!H:K,3,0)</f>
        <v>မိတ္ထီလာ</v>
      </c>
      <c r="M2619" s="32" t="str">
        <f>VLOOKUP(I2619,Customers[],5,FALSE)</f>
        <v>WholeSales/Contract</v>
      </c>
      <c r="N2619" s="117" t="s">
        <v>10</v>
      </c>
      <c r="O2619" s="37" t="s">
        <v>217</v>
      </c>
      <c r="P2619" s="32" t="str">
        <f>VLOOKUP(O2619,Stock[],2,FALSE)</f>
        <v>လိမ္မော်ဖြူ</v>
      </c>
      <c r="Q2619" s="35">
        <f>VLOOKUP(O2619,Stock[],3,FALSE)</f>
        <v>0.64</v>
      </c>
      <c r="R2619" s="35">
        <f>VLOOKUP(O2619,Stock[],4,FALSE)</f>
        <v>24</v>
      </c>
      <c r="S2619" s="37"/>
      <c r="T2619" s="35">
        <f>(DailySales!$S2619/DailySales!$R2619)+DailySales!$U2619</f>
        <v>40</v>
      </c>
      <c r="U2619" s="37">
        <v>40</v>
      </c>
      <c r="V2619" s="36">
        <f>+DailySales!$T2619*DailySales!$R2619</f>
        <v>960</v>
      </c>
      <c r="W2619" s="36">
        <f>+DailySales!$V2619*DailySales!$Q2619</f>
        <v>614.4</v>
      </c>
      <c r="X2619" s="36">
        <f>VLOOKUP(O2619,Stock[],6,FALSE)</f>
        <v>1330</v>
      </c>
      <c r="Y2619" s="36">
        <f>+DailySales!$V2619*DailySales!$X2619</f>
        <v>1276800</v>
      </c>
      <c r="Z2619" s="37"/>
      <c r="AA2619" s="37"/>
      <c r="AB2619" s="37"/>
      <c r="AC2619" s="37"/>
      <c r="AD2619" s="37"/>
      <c r="AE2619" s="77"/>
      <c r="AF2619" s="87"/>
      <c r="AG2619" s="39"/>
      <c r="AH2619" s="38">
        <v>46072</v>
      </c>
      <c r="AI2619" s="39">
        <v>1276800</v>
      </c>
      <c r="AJ2619" s="87"/>
      <c r="AK2619" s="39"/>
      <c r="AL2619" s="34"/>
      <c r="AM2619" s="39"/>
      <c r="AN261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20" spans="1:40" ht="19.5" customHeight="1" x14ac:dyDescent="0.25">
      <c r="A2620" s="32">
        <f t="shared" si="194"/>
        <v>2026</v>
      </c>
      <c r="B2620" s="32">
        <f t="shared" si="195"/>
        <v>1</v>
      </c>
      <c r="C2620" s="25">
        <v>46048</v>
      </c>
      <c r="D2620" s="57">
        <f t="shared" ca="1" si="192"/>
        <v>46097</v>
      </c>
      <c r="E2620" s="57" t="str">
        <f t="shared" ca="1" si="193"/>
        <v>1-Months</v>
      </c>
      <c r="F2620" s="57" t="str">
        <f>VLOOKUP(O2620,Stock[],5,FALSE)</f>
        <v>BE</v>
      </c>
      <c r="G2620" s="33" t="s">
        <v>2898</v>
      </c>
      <c r="H2620" s="38"/>
      <c r="I2620" s="34" t="s">
        <v>180</v>
      </c>
      <c r="J2620" s="32" t="str">
        <f>VLOOKUP(I2620,Customers[],2,FALSE)</f>
        <v>ရွှေမြင်း</v>
      </c>
      <c r="K2620" s="32" t="str">
        <f>VLOOKUP(I2620,Customers[],4,FALSE)</f>
        <v>Meiktila</v>
      </c>
      <c r="L2620" s="32" t="str">
        <f>VLOOKUP(Table85[[#This Row],[CustomerID]],Table!H:K,3,0)</f>
        <v>မိတ္ထီလာ</v>
      </c>
      <c r="M2620" s="32" t="str">
        <f>VLOOKUP(I2620,Customers[],5,FALSE)</f>
        <v>WholeSales/Contract</v>
      </c>
      <c r="N2620" s="117" t="s">
        <v>10</v>
      </c>
      <c r="O2620" s="37" t="s">
        <v>2120</v>
      </c>
      <c r="P2620" s="32" t="str">
        <f>VLOOKUP(O2620,Stock[],2,FALSE)</f>
        <v>ဇေ အရက်သန့်</v>
      </c>
      <c r="Q2620" s="35">
        <f>VLOOKUP(O2620,Stock[],3,FALSE)</f>
        <v>0.64</v>
      </c>
      <c r="R2620" s="35">
        <f>VLOOKUP(O2620,Stock[],4,FALSE)</f>
        <v>14</v>
      </c>
      <c r="S2620" s="37"/>
      <c r="T2620" s="35">
        <f>(DailySales!$S2620/DailySales!$R2620)+DailySales!$U2620</f>
        <v>10</v>
      </c>
      <c r="U2620" s="37">
        <v>10</v>
      </c>
      <c r="V2620" s="36">
        <f>+DailySales!$T2620*DailySales!$R2620</f>
        <v>140</v>
      </c>
      <c r="W2620" s="36">
        <f>+DailySales!$V2620*DailySales!$Q2620</f>
        <v>89.600000000000009</v>
      </c>
      <c r="X2620" s="36">
        <f>VLOOKUP(O2620,Stock[],6,FALSE)</f>
        <v>1380</v>
      </c>
      <c r="Y2620" s="36">
        <f>+DailySales!$V2620*DailySales!$X2620</f>
        <v>193200</v>
      </c>
      <c r="Z2620" s="37"/>
      <c r="AA2620" s="37"/>
      <c r="AB2620" s="37"/>
      <c r="AC2620" s="37"/>
      <c r="AD2620" s="37"/>
      <c r="AE2620" s="77"/>
      <c r="AF2620" s="87"/>
      <c r="AG2620" s="39"/>
      <c r="AH2620" s="38">
        <v>46072</v>
      </c>
      <c r="AI2620" s="39">
        <v>193200</v>
      </c>
      <c r="AJ2620" s="87"/>
      <c r="AK2620" s="39"/>
      <c r="AL2620" s="34"/>
      <c r="AM2620" s="39"/>
      <c r="AN262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21" spans="1:40" ht="19.5" customHeight="1" x14ac:dyDescent="0.25">
      <c r="A2621" s="32">
        <f t="shared" si="194"/>
        <v>2026</v>
      </c>
      <c r="B2621" s="32">
        <f t="shared" si="195"/>
        <v>1</v>
      </c>
      <c r="C2621" s="25">
        <v>46048</v>
      </c>
      <c r="D2621" s="57">
        <f t="shared" ca="1" si="192"/>
        <v>46097</v>
      </c>
      <c r="E2621" s="57" t="str">
        <f t="shared" ca="1" si="193"/>
        <v>1-Months</v>
      </c>
      <c r="F2621" s="57" t="str">
        <f>VLOOKUP(O2621,Stock[],5,FALSE)</f>
        <v>BE</v>
      </c>
      <c r="G2621" s="33" t="s">
        <v>2898</v>
      </c>
      <c r="H2621" s="38"/>
      <c r="I2621" s="34" t="s">
        <v>180</v>
      </c>
      <c r="J2621" s="32" t="str">
        <f>VLOOKUP(I2621,Customers[],2,FALSE)</f>
        <v>ရွှေမြင်း</v>
      </c>
      <c r="K2621" s="32" t="str">
        <f>VLOOKUP(I2621,Customers[],4,FALSE)</f>
        <v>Meiktila</v>
      </c>
      <c r="L2621" s="32" t="str">
        <f>VLOOKUP(Table85[[#This Row],[CustomerID]],Table!H:K,3,0)</f>
        <v>မိတ္ထီလာ</v>
      </c>
      <c r="M2621" s="32" t="str">
        <f>VLOOKUP(I2621,Customers[],5,FALSE)</f>
        <v>WholeSales/Contract</v>
      </c>
      <c r="N2621" s="117" t="s">
        <v>10</v>
      </c>
      <c r="O2621" s="37" t="s">
        <v>218</v>
      </c>
      <c r="P2621" s="32" t="str">
        <f>VLOOKUP(O2621,Stock[],2,FALSE)</f>
        <v>Black Cat</v>
      </c>
      <c r="Q2621" s="35">
        <f>VLOOKUP(O2621,Stock[],3,FALSE)</f>
        <v>0.64</v>
      </c>
      <c r="R2621" s="35">
        <f>VLOOKUP(O2621,Stock[],4,FALSE)</f>
        <v>24</v>
      </c>
      <c r="S2621" s="37"/>
      <c r="T2621" s="35">
        <f>(DailySales!$S2621/DailySales!$R2621)+DailySales!$U2621</f>
        <v>3</v>
      </c>
      <c r="U2621" s="37">
        <v>3</v>
      </c>
      <c r="V2621" s="36">
        <f>+DailySales!$T2621*DailySales!$R2621</f>
        <v>72</v>
      </c>
      <c r="W2621" s="36">
        <f>+DailySales!$V2621*DailySales!$Q2621</f>
        <v>46.08</v>
      </c>
      <c r="X2621" s="36">
        <f>VLOOKUP(O2621,Stock[],6,FALSE)</f>
        <v>1330</v>
      </c>
      <c r="Y2621" s="36">
        <f>+DailySales!$V2621*DailySales!$X2621</f>
        <v>95760</v>
      </c>
      <c r="Z2621" s="37"/>
      <c r="AA2621" s="37"/>
      <c r="AB2621" s="37"/>
      <c r="AC2621" s="37"/>
      <c r="AD2621" s="37"/>
      <c r="AE2621" s="77"/>
      <c r="AF2621" s="87"/>
      <c r="AG2621" s="39"/>
      <c r="AH2621" s="38">
        <v>46072</v>
      </c>
      <c r="AI2621" s="39">
        <v>95760</v>
      </c>
      <c r="AJ2621" s="87"/>
      <c r="AK2621" s="39"/>
      <c r="AL2621" s="34"/>
      <c r="AM2621" s="39"/>
      <c r="AN262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22" spans="1:40" ht="19.5" customHeight="1" x14ac:dyDescent="0.25">
      <c r="A2622" s="32">
        <f t="shared" si="194"/>
        <v>2026</v>
      </c>
      <c r="B2622" s="32">
        <f t="shared" si="195"/>
        <v>1</v>
      </c>
      <c r="C2622" s="25">
        <v>46048</v>
      </c>
      <c r="D2622" s="57">
        <f t="shared" ca="1" si="192"/>
        <v>46097</v>
      </c>
      <c r="E2622" s="57" t="str">
        <f t="shared" ca="1" si="193"/>
        <v>1-Months</v>
      </c>
      <c r="F2622" s="57" t="str">
        <f>VLOOKUP(O2622,Stock[],5,FALSE)</f>
        <v>BE</v>
      </c>
      <c r="G2622" s="33" t="s">
        <v>2898</v>
      </c>
      <c r="H2622" s="38"/>
      <c r="I2622" s="34" t="s">
        <v>180</v>
      </c>
      <c r="J2622" s="32" t="str">
        <f>VLOOKUP(I2622,Customers[],2,FALSE)</f>
        <v>ရွှေမြင်း</v>
      </c>
      <c r="K2622" s="32" t="str">
        <f>VLOOKUP(I2622,Customers[],4,FALSE)</f>
        <v>Meiktila</v>
      </c>
      <c r="L2622" s="32" t="str">
        <f>VLOOKUP(Table85[[#This Row],[CustomerID]],Table!H:K,3,0)</f>
        <v>မိတ္ထီလာ</v>
      </c>
      <c r="M2622" s="32" t="str">
        <f>VLOOKUP(I2622,Customers[],5,FALSE)</f>
        <v>WholeSales/Contract</v>
      </c>
      <c r="N2622" s="117" t="s">
        <v>10</v>
      </c>
      <c r="O2622" s="37" t="s">
        <v>214</v>
      </c>
      <c r="P2622" s="32" t="str">
        <f>VLOOKUP(O2622,Stock[],2,FALSE)</f>
        <v>ကောင်းကြည်</v>
      </c>
      <c r="Q2622" s="35">
        <f>VLOOKUP(O2622,Stock[],3,FALSE)</f>
        <v>0.64</v>
      </c>
      <c r="R2622" s="35">
        <f>VLOOKUP(O2622,Stock[],4,FALSE)</f>
        <v>14</v>
      </c>
      <c r="S2622" s="37"/>
      <c r="T2622" s="35">
        <f>(DailySales!$S2622/DailySales!$R2622)+DailySales!$U2622</f>
        <v>40</v>
      </c>
      <c r="U2622" s="37">
        <v>40</v>
      </c>
      <c r="V2622" s="36">
        <f>+DailySales!$T2622*DailySales!$R2622</f>
        <v>560</v>
      </c>
      <c r="W2622" s="36">
        <f>+DailySales!$V2622*DailySales!$Q2622</f>
        <v>358.40000000000003</v>
      </c>
      <c r="X2622" s="36">
        <f>VLOOKUP(O2622,Stock[],6,FALSE)</f>
        <v>1330</v>
      </c>
      <c r="Y2622" s="36">
        <f>+DailySales!$V2622*DailySales!$X2622</f>
        <v>744800</v>
      </c>
      <c r="Z2622" s="37"/>
      <c r="AA2622" s="37"/>
      <c r="AB2622" s="37"/>
      <c r="AC2622" s="37"/>
      <c r="AD2622" s="37"/>
      <c r="AE2622" s="77"/>
      <c r="AF2622" s="87"/>
      <c r="AG2622" s="39"/>
      <c r="AH2622" s="38">
        <v>46072</v>
      </c>
      <c r="AI2622" s="39">
        <v>744800</v>
      </c>
      <c r="AJ2622" s="87"/>
      <c r="AK2622" s="39"/>
      <c r="AL2622" s="34"/>
      <c r="AM2622" s="39"/>
      <c r="AN262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23" spans="1:40" ht="19.5" customHeight="1" x14ac:dyDescent="0.25">
      <c r="A2623" s="32">
        <f t="shared" si="194"/>
        <v>2026</v>
      </c>
      <c r="B2623" s="32">
        <f t="shared" si="195"/>
        <v>1</v>
      </c>
      <c r="C2623" s="25">
        <v>46048</v>
      </c>
      <c r="D2623" s="57">
        <f t="shared" ca="1" si="192"/>
        <v>46097</v>
      </c>
      <c r="E2623" s="57" t="str">
        <f t="shared" ca="1" si="193"/>
        <v>1-Months</v>
      </c>
      <c r="F2623" s="57" t="str">
        <f>VLOOKUP(O2623,Stock[],5,FALSE)</f>
        <v>BE</v>
      </c>
      <c r="G2623" s="33" t="s">
        <v>2899</v>
      </c>
      <c r="H2623" s="38"/>
      <c r="I2623" s="34" t="s">
        <v>180</v>
      </c>
      <c r="J2623" s="32" t="str">
        <f>VLOOKUP(I2623,Customers[],2,FALSE)</f>
        <v>ရွှေမြင်း</v>
      </c>
      <c r="K2623" s="32" t="str">
        <f>VLOOKUP(I2623,Customers[],4,FALSE)</f>
        <v>Meiktila</v>
      </c>
      <c r="L2623" s="32" t="str">
        <f>VLOOKUP(Table85[[#This Row],[CustomerID]],Table!H:K,3,0)</f>
        <v>မိတ္ထီလာ</v>
      </c>
      <c r="M2623" s="32" t="str">
        <f>VLOOKUP(I2623,Customers[],5,FALSE)</f>
        <v>WholeSales/Contract</v>
      </c>
      <c r="N2623" s="117" t="s">
        <v>10</v>
      </c>
      <c r="O2623" s="37" t="s">
        <v>220</v>
      </c>
      <c r="P2623" s="32" t="str">
        <f>VLOOKUP(O2623,Stock[],2,FALSE)</f>
        <v>မြန်မာရှောက်ပျား</v>
      </c>
      <c r="Q2623" s="35">
        <f>VLOOKUP(O2623,Stock[],3,FALSE)</f>
        <v>0.64</v>
      </c>
      <c r="R2623" s="35">
        <f>VLOOKUP(O2623,Stock[],4,FALSE)</f>
        <v>14</v>
      </c>
      <c r="S2623" s="37"/>
      <c r="T2623" s="35">
        <f>(DailySales!$S2623/DailySales!$R2623)+DailySales!$U2623</f>
        <v>50</v>
      </c>
      <c r="U2623" s="37">
        <v>50</v>
      </c>
      <c r="V2623" s="36">
        <f>+DailySales!$T2623*DailySales!$R2623</f>
        <v>700</v>
      </c>
      <c r="W2623" s="36">
        <f>+DailySales!$V2623*DailySales!$Q2623</f>
        <v>448</v>
      </c>
      <c r="X2623" s="36">
        <f>VLOOKUP(O2623,Stock[],6,FALSE)</f>
        <v>1370</v>
      </c>
      <c r="Y2623" s="36">
        <f>+DailySales!$V2623*DailySales!$X2623</f>
        <v>959000</v>
      </c>
      <c r="Z2623" s="37"/>
      <c r="AA2623" s="37"/>
      <c r="AB2623" s="37"/>
      <c r="AC2623" s="37"/>
      <c r="AD2623" s="37"/>
      <c r="AE2623" s="77"/>
      <c r="AF2623" s="87"/>
      <c r="AG2623" s="39"/>
      <c r="AH2623" s="38">
        <v>46072</v>
      </c>
      <c r="AI2623" s="39">
        <v>959000</v>
      </c>
      <c r="AJ2623" s="87"/>
      <c r="AK2623" s="39"/>
      <c r="AL2623" s="34"/>
      <c r="AM2623" s="39"/>
      <c r="AN262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24" spans="1:40" ht="19.5" customHeight="1" x14ac:dyDescent="0.25">
      <c r="A2624" s="32">
        <f t="shared" si="194"/>
        <v>2026</v>
      </c>
      <c r="B2624" s="32">
        <f t="shared" si="195"/>
        <v>1</v>
      </c>
      <c r="C2624" s="25">
        <v>46048</v>
      </c>
      <c r="D2624" s="57">
        <f t="shared" ca="1" si="192"/>
        <v>46097</v>
      </c>
      <c r="E2624" s="57" t="str">
        <f t="shared" ca="1" si="193"/>
        <v>1-Months</v>
      </c>
      <c r="F2624" s="57" t="str">
        <f>VLOOKUP(O2624,Stock[],5,FALSE)</f>
        <v>BE</v>
      </c>
      <c r="G2624" s="33" t="s">
        <v>2899</v>
      </c>
      <c r="H2624" s="38"/>
      <c r="I2624" s="34" t="s">
        <v>180</v>
      </c>
      <c r="J2624" s="32" t="str">
        <f>VLOOKUP(I2624,Customers[],2,FALSE)</f>
        <v>ရွှေမြင်း</v>
      </c>
      <c r="K2624" s="32" t="str">
        <f>VLOOKUP(I2624,Customers[],4,FALSE)</f>
        <v>Meiktila</v>
      </c>
      <c r="L2624" s="32" t="str">
        <f>VLOOKUP(Table85[[#This Row],[CustomerID]],Table!H:K,3,0)</f>
        <v>မိတ္ထီလာ</v>
      </c>
      <c r="M2624" s="32" t="str">
        <f>VLOOKUP(I2624,Customers[],5,FALSE)</f>
        <v>WholeSales/Contract</v>
      </c>
      <c r="N2624" s="117" t="s">
        <v>10</v>
      </c>
      <c r="O2624" s="37" t="s">
        <v>214</v>
      </c>
      <c r="P2624" s="32" t="str">
        <f>VLOOKUP(O2624,Stock[],2,FALSE)</f>
        <v>ကောင်းကြည်</v>
      </c>
      <c r="Q2624" s="35">
        <f>VLOOKUP(O2624,Stock[],3,FALSE)</f>
        <v>0.64</v>
      </c>
      <c r="R2624" s="35">
        <f>VLOOKUP(O2624,Stock[],4,FALSE)</f>
        <v>14</v>
      </c>
      <c r="S2624" s="37"/>
      <c r="T2624" s="35">
        <f>(DailySales!$S2624/DailySales!$R2624)+DailySales!$U2624</f>
        <v>50</v>
      </c>
      <c r="U2624" s="37">
        <v>50</v>
      </c>
      <c r="V2624" s="36">
        <f>+DailySales!$T2624*DailySales!$R2624</f>
        <v>700</v>
      </c>
      <c r="W2624" s="36">
        <f>+DailySales!$V2624*DailySales!$Q2624</f>
        <v>448</v>
      </c>
      <c r="X2624" s="36">
        <f>VLOOKUP(O2624,Stock[],6,FALSE)</f>
        <v>1330</v>
      </c>
      <c r="Y2624" s="36">
        <f>+DailySales!$V2624*DailySales!$X2624</f>
        <v>931000</v>
      </c>
      <c r="Z2624" s="37"/>
      <c r="AA2624" s="37"/>
      <c r="AB2624" s="37"/>
      <c r="AC2624" s="37"/>
      <c r="AD2624" s="37"/>
      <c r="AE2624" s="77"/>
      <c r="AF2624" s="87"/>
      <c r="AG2624" s="39"/>
      <c r="AH2624" s="38">
        <v>46072</v>
      </c>
      <c r="AI2624" s="39">
        <v>931000</v>
      </c>
      <c r="AJ2624" s="87"/>
      <c r="AK2624" s="39"/>
      <c r="AL2624" s="34"/>
      <c r="AM2624" s="39"/>
      <c r="AN262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25" spans="1:40" ht="19.5" customHeight="1" x14ac:dyDescent="0.25">
      <c r="A2625" s="32">
        <f t="shared" si="194"/>
        <v>2026</v>
      </c>
      <c r="B2625" s="32">
        <f t="shared" si="195"/>
        <v>1</v>
      </c>
      <c r="C2625" s="25">
        <v>46048</v>
      </c>
      <c r="D2625" s="57">
        <f t="shared" ca="1" si="192"/>
        <v>46097</v>
      </c>
      <c r="E2625" s="57" t="str">
        <f t="shared" ca="1" si="193"/>
        <v>1-Months</v>
      </c>
      <c r="F2625" s="57" t="str">
        <f>VLOOKUP(O2625,Stock[],5,FALSE)</f>
        <v>BE</v>
      </c>
      <c r="G2625" s="33" t="s">
        <v>2900</v>
      </c>
      <c r="H2625" s="38"/>
      <c r="I2625" s="34" t="s">
        <v>542</v>
      </c>
      <c r="J2625" s="32" t="str">
        <f>VLOOKUP(I2625,Customers[],2,FALSE)</f>
        <v>ဟိန်းမြန်မာ</v>
      </c>
      <c r="K2625" s="32" t="str">
        <f>VLOOKUP(I2625,Customers[],4,FALSE)</f>
        <v>Mahlaing</v>
      </c>
      <c r="L2625" s="32" t="str">
        <f>VLOOKUP(Table85[[#This Row],[CustomerID]],Table!H:K,3,0)</f>
        <v>မလှိုင်</v>
      </c>
      <c r="M2625" s="32" t="str">
        <f>VLOOKUP(I2625,Customers[],5,FALSE)</f>
        <v>Semi WS</v>
      </c>
      <c r="N2625" s="117" t="s">
        <v>10</v>
      </c>
      <c r="O2625" s="37" t="s">
        <v>2120</v>
      </c>
      <c r="P2625" s="32" t="str">
        <f>VLOOKUP(O2625,Stock[],2,FALSE)</f>
        <v>ဇေ အရက်သန့်</v>
      </c>
      <c r="Q2625" s="35">
        <f>VLOOKUP(O2625,Stock[],3,FALSE)</f>
        <v>0.64</v>
      </c>
      <c r="R2625" s="35">
        <f>VLOOKUP(O2625,Stock[],4,FALSE)</f>
        <v>14</v>
      </c>
      <c r="S2625" s="37"/>
      <c r="T2625" s="35">
        <f>(DailySales!$S2625/DailySales!$R2625)+DailySales!$U2625</f>
        <v>50</v>
      </c>
      <c r="U2625" s="37">
        <v>50</v>
      </c>
      <c r="V2625" s="36">
        <f>+DailySales!$T2625*DailySales!$R2625</f>
        <v>700</v>
      </c>
      <c r="W2625" s="36">
        <f>+DailySales!$V2625*DailySales!$Q2625</f>
        <v>448</v>
      </c>
      <c r="X2625" s="36">
        <f>VLOOKUP(O2625,Stock[],6,FALSE)</f>
        <v>1380</v>
      </c>
      <c r="Y2625" s="36">
        <f>+DailySales!$V2625*DailySales!$X2625</f>
        <v>966000</v>
      </c>
      <c r="Z2625" s="37"/>
      <c r="AA2625" s="37"/>
      <c r="AB2625" s="37"/>
      <c r="AC2625" s="37"/>
      <c r="AD2625" s="37"/>
      <c r="AE2625" s="77">
        <f>50*350</f>
        <v>17500</v>
      </c>
      <c r="AF2625" s="87"/>
      <c r="AG2625" s="39"/>
      <c r="AH2625" s="87">
        <v>46048</v>
      </c>
      <c r="AI2625" s="39">
        <v>983500</v>
      </c>
      <c r="AJ2625" s="87"/>
      <c r="AK2625" s="39"/>
      <c r="AL2625" s="34"/>
      <c r="AM2625" s="39"/>
      <c r="AN262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26" spans="1:40" ht="19.5" customHeight="1" x14ac:dyDescent="0.25">
      <c r="A2626" s="32">
        <f t="shared" si="194"/>
        <v>2026</v>
      </c>
      <c r="B2626" s="32">
        <f t="shared" si="195"/>
        <v>1</v>
      </c>
      <c r="C2626" s="25">
        <v>46048</v>
      </c>
      <c r="D2626" s="57">
        <f t="shared" ref="D2626:D2689" ca="1" si="196">TODAY()</f>
        <v>46097</v>
      </c>
      <c r="E2626" s="57" t="str">
        <f t="shared" ref="E2626:E2689" ca="1" si="197">DATEDIF(C2626,D2626,"M")&amp;"-Months"</f>
        <v>1-Months</v>
      </c>
      <c r="F2626" s="57" t="str">
        <f>VLOOKUP(O2626,Stock[],5,FALSE)</f>
        <v>BE</v>
      </c>
      <c r="G2626" s="33" t="s">
        <v>2900</v>
      </c>
      <c r="H2626" s="38"/>
      <c r="I2626" s="34" t="s">
        <v>542</v>
      </c>
      <c r="J2626" s="32" t="str">
        <f>VLOOKUP(I2626,Customers[],2,FALSE)</f>
        <v>ဟိန်းမြန်မာ</v>
      </c>
      <c r="K2626" s="32" t="str">
        <f>VLOOKUP(I2626,Customers[],4,FALSE)</f>
        <v>Mahlaing</v>
      </c>
      <c r="L2626" s="32" t="str">
        <f>VLOOKUP(Table85[[#This Row],[CustomerID]],Table!H:K,3,0)</f>
        <v>မလှိုင်</v>
      </c>
      <c r="M2626" s="32" t="str">
        <f>VLOOKUP(I2626,Customers[],5,FALSE)</f>
        <v>Semi WS</v>
      </c>
      <c r="N2626" s="117" t="s">
        <v>10</v>
      </c>
      <c r="O2626" s="37" t="s">
        <v>217</v>
      </c>
      <c r="P2626" s="32" t="str">
        <f>VLOOKUP(O2626,Stock[],2,FALSE)</f>
        <v>လိမ္မော်ဖြူ</v>
      </c>
      <c r="Q2626" s="35">
        <f>VLOOKUP(O2626,Stock[],3,FALSE)</f>
        <v>0.64</v>
      </c>
      <c r="R2626" s="35">
        <f>VLOOKUP(O2626,Stock[],4,FALSE)</f>
        <v>24</v>
      </c>
      <c r="S2626" s="37"/>
      <c r="T2626" s="35">
        <f>(DailySales!$S2626/DailySales!$R2626)+DailySales!$U2626</f>
        <v>5</v>
      </c>
      <c r="U2626" s="37">
        <v>5</v>
      </c>
      <c r="V2626" s="36">
        <f>+DailySales!$T2626*DailySales!$R2626</f>
        <v>120</v>
      </c>
      <c r="W2626" s="36">
        <f>+DailySales!$V2626*DailySales!$Q2626</f>
        <v>76.8</v>
      </c>
      <c r="X2626" s="36">
        <f>VLOOKUP(O2626,Stock[],6,FALSE)</f>
        <v>1330</v>
      </c>
      <c r="Y2626" s="36">
        <f>+DailySales!$V2626*DailySales!$X2626</f>
        <v>159600</v>
      </c>
      <c r="Z2626" s="37"/>
      <c r="AA2626" s="37"/>
      <c r="AB2626" s="37"/>
      <c r="AC2626" s="37"/>
      <c r="AD2626" s="37"/>
      <c r="AE2626" s="77">
        <v>2000</v>
      </c>
      <c r="AF2626" s="87"/>
      <c r="AG2626" s="39"/>
      <c r="AH2626" s="87">
        <v>46048</v>
      </c>
      <c r="AI2626" s="39">
        <v>161600</v>
      </c>
      <c r="AJ2626" s="87"/>
      <c r="AK2626" s="39"/>
      <c r="AL2626" s="34"/>
      <c r="AM2626" s="39"/>
      <c r="AN262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27" spans="1:40" ht="19.5" customHeight="1" x14ac:dyDescent="0.25">
      <c r="A2627" s="32">
        <f t="shared" si="194"/>
        <v>2026</v>
      </c>
      <c r="B2627" s="32">
        <f t="shared" si="195"/>
        <v>1</v>
      </c>
      <c r="C2627" s="25">
        <v>46048</v>
      </c>
      <c r="D2627" s="57">
        <f t="shared" ca="1" si="196"/>
        <v>46097</v>
      </c>
      <c r="E2627" s="57" t="str">
        <f t="shared" ca="1" si="197"/>
        <v>1-Months</v>
      </c>
      <c r="F2627" s="57" t="str">
        <f>VLOOKUP(O2627,Stock[],5,FALSE)</f>
        <v>BE</v>
      </c>
      <c r="G2627" s="33" t="s">
        <v>2900</v>
      </c>
      <c r="H2627" s="38"/>
      <c r="I2627" s="34" t="s">
        <v>542</v>
      </c>
      <c r="J2627" s="32" t="str">
        <f>VLOOKUP(I2627,Customers[],2,FALSE)</f>
        <v>ဟိန်းမြန်မာ</v>
      </c>
      <c r="K2627" s="32" t="str">
        <f>VLOOKUP(I2627,Customers[],4,FALSE)</f>
        <v>Mahlaing</v>
      </c>
      <c r="L2627" s="32" t="str">
        <f>VLOOKUP(Table85[[#This Row],[CustomerID]],Table!H:K,3,0)</f>
        <v>မလှိုင်</v>
      </c>
      <c r="M2627" s="32" t="str">
        <f>VLOOKUP(I2627,Customers[],5,FALSE)</f>
        <v>Semi WS</v>
      </c>
      <c r="N2627" s="117" t="s">
        <v>10</v>
      </c>
      <c r="O2627" s="37" t="s">
        <v>240</v>
      </c>
      <c r="P2627" s="32" t="str">
        <f>VLOOKUP(O2627,Stock[],2,FALSE)</f>
        <v>သံပုရာအရက်</v>
      </c>
      <c r="Q2627" s="35">
        <f>VLOOKUP(O2627,Stock[],3,FALSE)</f>
        <v>0.64</v>
      </c>
      <c r="R2627" s="35">
        <f>VLOOKUP(O2627,Stock[],4,FALSE)</f>
        <v>14</v>
      </c>
      <c r="S2627" s="37"/>
      <c r="T2627" s="35">
        <f>(DailySales!$S2627/DailySales!$R2627)+DailySales!$U2627</f>
        <v>5</v>
      </c>
      <c r="U2627" s="37">
        <v>5</v>
      </c>
      <c r="V2627" s="36">
        <f>+DailySales!$T2627*DailySales!$R2627</f>
        <v>70</v>
      </c>
      <c r="W2627" s="36">
        <f>+DailySales!$V2627*DailySales!$Q2627</f>
        <v>44.800000000000004</v>
      </c>
      <c r="X2627" s="36">
        <f>VLOOKUP(O2627,Stock[],6,FALSE)</f>
        <v>1330</v>
      </c>
      <c r="Y2627" s="36">
        <f>+DailySales!$V2627*DailySales!$X2627</f>
        <v>93100</v>
      </c>
      <c r="Z2627" s="37"/>
      <c r="AA2627" s="37"/>
      <c r="AB2627" s="37"/>
      <c r="AC2627" s="37">
        <v>6230</v>
      </c>
      <c r="AD2627" s="37"/>
      <c r="AE2627" s="77">
        <f>5*350</f>
        <v>1750</v>
      </c>
      <c r="AF2627" s="87"/>
      <c r="AG2627" s="39"/>
      <c r="AH2627" s="87">
        <v>46048</v>
      </c>
      <c r="AI2627" s="39">
        <v>88620</v>
      </c>
      <c r="AJ2627" s="87"/>
      <c r="AK2627" s="39"/>
      <c r="AL2627" s="34"/>
      <c r="AM2627" s="39"/>
      <c r="AN262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28" spans="1:40" ht="19.5" customHeight="1" x14ac:dyDescent="0.25">
      <c r="A2628" s="32">
        <f t="shared" si="194"/>
        <v>2026</v>
      </c>
      <c r="B2628" s="32">
        <f t="shared" si="195"/>
        <v>1</v>
      </c>
      <c r="C2628" s="25">
        <v>46048</v>
      </c>
      <c r="D2628" s="57">
        <f t="shared" ca="1" si="196"/>
        <v>46097</v>
      </c>
      <c r="E2628" s="57" t="str">
        <f t="shared" ca="1" si="197"/>
        <v>1-Months</v>
      </c>
      <c r="F2628" s="57" t="str">
        <f>VLOOKUP(O2628,Stock[],5,FALSE)</f>
        <v>Whisky</v>
      </c>
      <c r="G2628" s="33" t="s">
        <v>2901</v>
      </c>
      <c r="H2628" s="38"/>
      <c r="I2628" s="34" t="s">
        <v>625</v>
      </c>
      <c r="J2628" s="32" t="str">
        <f>VLOOKUP(I2628,Customers[],2,FALSE)</f>
        <v>စိန်ခြယ်</v>
      </c>
      <c r="K2628" s="32" t="str">
        <f>VLOOKUP(I2628,Customers[],4,FALSE)</f>
        <v>Meiktila</v>
      </c>
      <c r="L2628" s="32" t="str">
        <f>VLOOKUP(Table85[[#This Row],[CustomerID]],Table!H:K,3,0)</f>
        <v>ညောင်အိုင့်</v>
      </c>
      <c r="M2628" s="32" t="str">
        <f>VLOOKUP(I2628,Customers[],5,FALSE)</f>
        <v>Van-2</v>
      </c>
      <c r="N2628" s="117" t="s">
        <v>10</v>
      </c>
      <c r="O2628" s="37" t="s">
        <v>2113</v>
      </c>
      <c r="P2628" s="32" t="str">
        <f>VLOOKUP(O2628,Stock[],2,FALSE)</f>
        <v>Ngwe Taung 700ml</v>
      </c>
      <c r="Q2628" s="35">
        <f>VLOOKUP(O2628,Stock[],3,FALSE)</f>
        <v>0.7</v>
      </c>
      <c r="R2628" s="35">
        <f>VLOOKUP(O2628,Stock[],4,FALSE)</f>
        <v>12</v>
      </c>
      <c r="S2628" s="37"/>
      <c r="T2628" s="35">
        <f>(DailySales!$S2628/DailySales!$R2628)+DailySales!$U2628</f>
        <v>1</v>
      </c>
      <c r="U2628" s="37">
        <v>1</v>
      </c>
      <c r="V2628" s="36">
        <f>+DailySales!$T2628*DailySales!$R2628</f>
        <v>12</v>
      </c>
      <c r="W2628" s="36">
        <f>+DailySales!$V2628*DailySales!$Q2628</f>
        <v>8.3999999999999986</v>
      </c>
      <c r="X2628" s="36">
        <f>VLOOKUP(O2628,Stock[],6,FALSE)</f>
        <v>4700</v>
      </c>
      <c r="Y2628" s="36">
        <f>+DailySales!$V2628*DailySales!$X2628</f>
        <v>56400</v>
      </c>
      <c r="Z2628" s="37"/>
      <c r="AA2628" s="37"/>
      <c r="AB2628" s="37"/>
      <c r="AC2628" s="37"/>
      <c r="AD2628" s="37"/>
      <c r="AE2628" s="77"/>
      <c r="AF2628" s="87">
        <v>46052</v>
      </c>
      <c r="AG2628" s="39">
        <v>56400</v>
      </c>
      <c r="AH2628" s="87"/>
      <c r="AI2628" s="39"/>
      <c r="AJ2628" s="87"/>
      <c r="AK2628" s="39"/>
      <c r="AL2628" s="34"/>
      <c r="AM2628" s="39"/>
      <c r="AN262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29" spans="1:40" ht="19.5" customHeight="1" x14ac:dyDescent="0.25">
      <c r="A2629" s="32">
        <f t="shared" si="194"/>
        <v>2026</v>
      </c>
      <c r="B2629" s="32">
        <f t="shared" si="195"/>
        <v>1</v>
      </c>
      <c r="C2629" s="25">
        <v>46049</v>
      </c>
      <c r="D2629" s="57">
        <f t="shared" ca="1" si="196"/>
        <v>46097</v>
      </c>
      <c r="E2629" s="57" t="str">
        <f t="shared" ca="1" si="197"/>
        <v>1-Months</v>
      </c>
      <c r="F2629" s="57" t="str">
        <f>VLOOKUP(O2629,Stock[],5,FALSE)</f>
        <v>BE</v>
      </c>
      <c r="G2629" s="33" t="s">
        <v>2906</v>
      </c>
      <c r="H2629" s="38"/>
      <c r="I2629" s="34" t="s">
        <v>201</v>
      </c>
      <c r="J2629" s="32" t="str">
        <f>VLOOKUP(I2629,Customers[],2,FALSE)</f>
        <v>ဦးအောင်မိုး(ကောင်းသန့်)</v>
      </c>
      <c r="K2629" s="32" t="str">
        <f>VLOOKUP(I2629,Customers[],4,FALSE)</f>
        <v>Meiktila</v>
      </c>
      <c r="L2629" s="32" t="str">
        <f>VLOOKUP(Table85[[#This Row],[CustomerID]],Table!H:K,3,0)</f>
        <v>မိတ္ထီလာ</v>
      </c>
      <c r="M2629" s="32" t="str">
        <f>VLOOKUP(I2629,Customers[],5,FALSE)</f>
        <v>WholeSales/Contract</v>
      </c>
      <c r="N2629" s="117" t="s">
        <v>10</v>
      </c>
      <c r="O2629" s="37" t="s">
        <v>240</v>
      </c>
      <c r="P2629" s="32" t="str">
        <f>VLOOKUP(O2629,Stock[],2,FALSE)</f>
        <v>သံပုရာအရက်</v>
      </c>
      <c r="Q2629" s="35">
        <f>VLOOKUP(O2629,Stock[],3,FALSE)</f>
        <v>0.64</v>
      </c>
      <c r="R2629" s="35">
        <f>VLOOKUP(O2629,Stock[],4,FALSE)</f>
        <v>14</v>
      </c>
      <c r="S2629" s="37"/>
      <c r="T2629" s="35">
        <f>(DailySales!$S2629/DailySales!$R2629)+DailySales!$U2629</f>
        <v>15</v>
      </c>
      <c r="U2629" s="37">
        <v>15</v>
      </c>
      <c r="V2629" s="36">
        <f>+DailySales!$T2629*DailySales!$R2629</f>
        <v>210</v>
      </c>
      <c r="W2629" s="36">
        <f>+DailySales!$V2629*DailySales!$Q2629</f>
        <v>134.4</v>
      </c>
      <c r="X2629" s="36">
        <f>VLOOKUP(O2629,Stock[],6,FALSE)</f>
        <v>1330</v>
      </c>
      <c r="Y2629" s="36">
        <f>+DailySales!$V2629*DailySales!$X2629</f>
        <v>279300</v>
      </c>
      <c r="Z2629" s="37"/>
      <c r="AA2629" s="37"/>
      <c r="AB2629" s="37"/>
      <c r="AC2629" s="37"/>
      <c r="AD2629" s="37"/>
      <c r="AE2629" s="77"/>
      <c r="AF2629" s="87"/>
      <c r="AG2629" s="39"/>
      <c r="AH2629" s="122">
        <v>46050</v>
      </c>
      <c r="AI2629" s="39">
        <v>279300</v>
      </c>
      <c r="AJ2629" s="87"/>
      <c r="AK2629" s="39"/>
      <c r="AL2629" s="34"/>
      <c r="AM2629" s="39"/>
      <c r="AN262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30" spans="1:40" ht="19.5" customHeight="1" x14ac:dyDescent="0.25">
      <c r="A2630" s="32">
        <f t="shared" si="194"/>
        <v>2026</v>
      </c>
      <c r="B2630" s="32">
        <f t="shared" si="195"/>
        <v>1</v>
      </c>
      <c r="C2630" s="25">
        <v>46049</v>
      </c>
      <c r="D2630" s="57">
        <f t="shared" ca="1" si="196"/>
        <v>46097</v>
      </c>
      <c r="E2630" s="57" t="str">
        <f t="shared" ca="1" si="197"/>
        <v>1-Months</v>
      </c>
      <c r="F2630" s="57" t="str">
        <f>VLOOKUP(O2630,Stock[],5,FALSE)</f>
        <v>BE</v>
      </c>
      <c r="G2630" s="33" t="s">
        <v>2906</v>
      </c>
      <c r="H2630" s="38"/>
      <c r="I2630" s="34" t="s">
        <v>201</v>
      </c>
      <c r="J2630" s="32" t="str">
        <f>VLOOKUP(I2630,Customers[],2,FALSE)</f>
        <v>ဦးအောင်မိုး(ကောင်းသန့်)</v>
      </c>
      <c r="K2630" s="32" t="str">
        <f>VLOOKUP(I2630,Customers[],4,FALSE)</f>
        <v>Meiktila</v>
      </c>
      <c r="L2630" s="32" t="str">
        <f>VLOOKUP(Table85[[#This Row],[CustomerID]],Table!H:K,3,0)</f>
        <v>မိတ္ထီလာ</v>
      </c>
      <c r="M2630" s="32" t="str">
        <f>VLOOKUP(I2630,Customers[],5,FALSE)</f>
        <v>WholeSales/Contract</v>
      </c>
      <c r="N2630" s="117" t="s">
        <v>10</v>
      </c>
      <c r="O2630" s="37" t="s">
        <v>220</v>
      </c>
      <c r="P2630" s="32" t="str">
        <f>VLOOKUP(O2630,Stock[],2,FALSE)</f>
        <v>မြန်မာရှောက်ပျား</v>
      </c>
      <c r="Q2630" s="35">
        <f>VLOOKUP(O2630,Stock[],3,FALSE)</f>
        <v>0.64</v>
      </c>
      <c r="R2630" s="35">
        <f>VLOOKUP(O2630,Stock[],4,FALSE)</f>
        <v>14</v>
      </c>
      <c r="S2630" s="37"/>
      <c r="T2630" s="35">
        <f>(DailySales!$S2630/DailySales!$R2630)+DailySales!$U2630</f>
        <v>20</v>
      </c>
      <c r="U2630" s="37">
        <v>20</v>
      </c>
      <c r="V2630" s="36">
        <f>+DailySales!$T2630*DailySales!$R2630</f>
        <v>280</v>
      </c>
      <c r="W2630" s="36">
        <f>+DailySales!$V2630*DailySales!$Q2630</f>
        <v>179.20000000000002</v>
      </c>
      <c r="X2630" s="36">
        <f>VLOOKUP(O2630,Stock[],6,FALSE)</f>
        <v>1370</v>
      </c>
      <c r="Y2630" s="36">
        <f>+DailySales!$V2630*DailySales!$X2630</f>
        <v>383600</v>
      </c>
      <c r="Z2630" s="37"/>
      <c r="AA2630" s="37"/>
      <c r="AB2630" s="37"/>
      <c r="AC2630" s="37"/>
      <c r="AD2630" s="37"/>
      <c r="AE2630" s="77"/>
      <c r="AF2630" s="87"/>
      <c r="AG2630" s="39"/>
      <c r="AH2630" s="122">
        <v>46050</v>
      </c>
      <c r="AI2630" s="39">
        <v>383600</v>
      </c>
      <c r="AJ2630" s="87"/>
      <c r="AK2630" s="39"/>
      <c r="AL2630" s="34"/>
      <c r="AM2630" s="39"/>
      <c r="AN263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31" spans="1:40" ht="19.5" customHeight="1" x14ac:dyDescent="0.25">
      <c r="A2631" s="32">
        <f t="shared" si="194"/>
        <v>2026</v>
      </c>
      <c r="B2631" s="32">
        <f t="shared" si="195"/>
        <v>1</v>
      </c>
      <c r="C2631" s="25">
        <v>46049</v>
      </c>
      <c r="D2631" s="57">
        <f t="shared" ca="1" si="196"/>
        <v>46097</v>
      </c>
      <c r="E2631" s="57" t="str">
        <f t="shared" ca="1" si="197"/>
        <v>1-Months</v>
      </c>
      <c r="F2631" s="57" t="str">
        <f>VLOOKUP(O2631,Stock[],5,FALSE)</f>
        <v>BE</v>
      </c>
      <c r="G2631" s="33" t="s">
        <v>2906</v>
      </c>
      <c r="H2631" s="38"/>
      <c r="I2631" s="34" t="s">
        <v>201</v>
      </c>
      <c r="J2631" s="32" t="str">
        <f>VLOOKUP(I2631,Customers[],2,FALSE)</f>
        <v>ဦးအောင်မိုး(ကောင်းသန့်)</v>
      </c>
      <c r="K2631" s="32" t="str">
        <f>VLOOKUP(I2631,Customers[],4,FALSE)</f>
        <v>Meiktila</v>
      </c>
      <c r="L2631" s="32" t="str">
        <f>VLOOKUP(Table85[[#This Row],[CustomerID]],Table!H:K,3,0)</f>
        <v>မိတ္ထီလာ</v>
      </c>
      <c r="M2631" s="32" t="str">
        <f>VLOOKUP(I2631,Customers[],5,FALSE)</f>
        <v>WholeSales/Contract</v>
      </c>
      <c r="N2631" s="117" t="s">
        <v>10</v>
      </c>
      <c r="O2631" s="37" t="s">
        <v>217</v>
      </c>
      <c r="P2631" s="32" t="str">
        <f>VLOOKUP(O2631,Stock[],2,FALSE)</f>
        <v>လိမ္မော်ဖြူ</v>
      </c>
      <c r="Q2631" s="35">
        <f>VLOOKUP(O2631,Stock[],3,FALSE)</f>
        <v>0.64</v>
      </c>
      <c r="R2631" s="35">
        <f>VLOOKUP(O2631,Stock[],4,FALSE)</f>
        <v>24</v>
      </c>
      <c r="S2631" s="37"/>
      <c r="T2631" s="35">
        <f>(DailySales!$S2631/DailySales!$R2631)+DailySales!$U2631</f>
        <v>10</v>
      </c>
      <c r="U2631" s="37">
        <v>10</v>
      </c>
      <c r="V2631" s="36">
        <f>+DailySales!$T2631*DailySales!$R2631</f>
        <v>240</v>
      </c>
      <c r="W2631" s="36">
        <f>+DailySales!$V2631*DailySales!$Q2631</f>
        <v>153.6</v>
      </c>
      <c r="X2631" s="36">
        <f>VLOOKUP(O2631,Stock[],6,FALSE)</f>
        <v>1330</v>
      </c>
      <c r="Y2631" s="36">
        <f>+DailySales!$V2631*DailySales!$X2631</f>
        <v>319200</v>
      </c>
      <c r="Z2631" s="37"/>
      <c r="AA2631" s="37"/>
      <c r="AB2631" s="37"/>
      <c r="AC2631" s="37"/>
      <c r="AD2631" s="37"/>
      <c r="AE2631" s="77"/>
      <c r="AF2631" s="87"/>
      <c r="AG2631" s="39"/>
      <c r="AH2631" s="122">
        <v>46050</v>
      </c>
      <c r="AI2631" s="39">
        <v>319200</v>
      </c>
      <c r="AJ2631" s="87"/>
      <c r="AK2631" s="39"/>
      <c r="AL2631" s="34"/>
      <c r="AM2631" s="39"/>
      <c r="AN263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32" spans="1:40" ht="19.5" customHeight="1" x14ac:dyDescent="0.25">
      <c r="A2632" s="32">
        <f t="shared" ref="A2632:A2695" si="198">YEAR(C2632)</f>
        <v>2026</v>
      </c>
      <c r="B2632" s="32">
        <f t="shared" ref="B2632:B2695" si="199">MONTH(C2632)</f>
        <v>1</v>
      </c>
      <c r="C2632" s="25">
        <v>46049</v>
      </c>
      <c r="D2632" s="57">
        <f t="shared" ca="1" si="196"/>
        <v>46097</v>
      </c>
      <c r="E2632" s="57" t="str">
        <f t="shared" ca="1" si="197"/>
        <v>1-Months</v>
      </c>
      <c r="F2632" s="57" t="str">
        <f>VLOOKUP(O2632,Stock[],5,FALSE)</f>
        <v>BE</v>
      </c>
      <c r="G2632" s="33" t="s">
        <v>2907</v>
      </c>
      <c r="H2632" s="38"/>
      <c r="I2632" s="34" t="s">
        <v>181</v>
      </c>
      <c r="J2632" s="32" t="str">
        <f>VLOOKUP(I2632,Customers[],2,FALSE)</f>
        <v>ရွှေမြင်း(ရွှေခြင်္သေ့)</v>
      </c>
      <c r="K2632" s="32" t="str">
        <f>VLOOKUP(I2632,Customers[],4,FALSE)</f>
        <v>Meiktila</v>
      </c>
      <c r="L2632" s="32" t="str">
        <f>VLOOKUP(Table85[[#This Row],[CustomerID]],Table!H:K,3,0)</f>
        <v>မိတ္ထီလာ</v>
      </c>
      <c r="M2632" s="32" t="str">
        <f>VLOOKUP(I2632,Customers[],5,FALSE)</f>
        <v>WholeSales/Contract</v>
      </c>
      <c r="N2632" s="117" t="s">
        <v>10</v>
      </c>
      <c r="O2632" s="37" t="s">
        <v>240</v>
      </c>
      <c r="P2632" s="32" t="str">
        <f>VLOOKUP(O2632,Stock[],2,FALSE)</f>
        <v>သံပုရာအရက်</v>
      </c>
      <c r="Q2632" s="35">
        <f>VLOOKUP(O2632,Stock[],3,FALSE)</f>
        <v>0.64</v>
      </c>
      <c r="R2632" s="35">
        <f>VLOOKUP(O2632,Stock[],4,FALSE)</f>
        <v>14</v>
      </c>
      <c r="S2632" s="37"/>
      <c r="T2632" s="35">
        <f>(DailySales!$S2632/DailySales!$R2632)+DailySales!$U2632</f>
        <v>5</v>
      </c>
      <c r="U2632" s="37">
        <v>5</v>
      </c>
      <c r="V2632" s="36">
        <f>+DailySales!$T2632*DailySales!$R2632</f>
        <v>70</v>
      </c>
      <c r="W2632" s="36">
        <f>+DailySales!$V2632*DailySales!$Q2632</f>
        <v>44.800000000000004</v>
      </c>
      <c r="X2632" s="36">
        <f>VLOOKUP(O2632,Stock[],6,FALSE)</f>
        <v>1330</v>
      </c>
      <c r="Y2632" s="36">
        <f>+DailySales!$V2632*DailySales!$X2632</f>
        <v>93100</v>
      </c>
      <c r="Z2632" s="37"/>
      <c r="AA2632" s="37"/>
      <c r="AB2632" s="37"/>
      <c r="AC2632" s="37"/>
      <c r="AD2632" s="37"/>
      <c r="AE2632" s="77"/>
      <c r="AF2632" s="87"/>
      <c r="AG2632" s="39"/>
      <c r="AH2632" s="38">
        <v>46072</v>
      </c>
      <c r="AI2632" s="39">
        <v>93100</v>
      </c>
      <c r="AJ2632" s="87"/>
      <c r="AK2632" s="39"/>
      <c r="AL2632" s="34"/>
      <c r="AM2632" s="39"/>
      <c r="AN263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33" spans="1:40" ht="19.5" customHeight="1" x14ac:dyDescent="0.25">
      <c r="A2633" s="32">
        <f t="shared" si="198"/>
        <v>2026</v>
      </c>
      <c r="B2633" s="32">
        <f t="shared" si="199"/>
        <v>1</v>
      </c>
      <c r="C2633" s="25">
        <v>46049</v>
      </c>
      <c r="D2633" s="57">
        <f t="shared" ca="1" si="196"/>
        <v>46097</v>
      </c>
      <c r="E2633" s="57" t="str">
        <f t="shared" ca="1" si="197"/>
        <v>1-Months</v>
      </c>
      <c r="F2633" s="57" t="str">
        <f>VLOOKUP(O2633,Stock[],5,FALSE)</f>
        <v>BE</v>
      </c>
      <c r="G2633" s="33" t="s">
        <v>2907</v>
      </c>
      <c r="H2633" s="38"/>
      <c r="I2633" s="34" t="s">
        <v>181</v>
      </c>
      <c r="J2633" s="32" t="str">
        <f>VLOOKUP(I2633,Customers[],2,FALSE)</f>
        <v>ရွှေမြင်း(ရွှေခြင်္သေ့)</v>
      </c>
      <c r="K2633" s="32" t="str">
        <f>VLOOKUP(I2633,Customers[],4,FALSE)</f>
        <v>Meiktila</v>
      </c>
      <c r="L2633" s="32" t="str">
        <f>VLOOKUP(Table85[[#This Row],[CustomerID]],Table!H:K,3,0)</f>
        <v>မိတ္ထီလာ</v>
      </c>
      <c r="M2633" s="32" t="str">
        <f>VLOOKUP(I2633,Customers[],5,FALSE)</f>
        <v>WholeSales/Contract</v>
      </c>
      <c r="N2633" s="117" t="s">
        <v>10</v>
      </c>
      <c r="O2633" s="37" t="s">
        <v>220</v>
      </c>
      <c r="P2633" s="32" t="str">
        <f>VLOOKUP(O2633,Stock[],2,FALSE)</f>
        <v>မြန်မာရှောက်ပျား</v>
      </c>
      <c r="Q2633" s="35">
        <f>VLOOKUP(O2633,Stock[],3,FALSE)</f>
        <v>0.64</v>
      </c>
      <c r="R2633" s="35">
        <f>VLOOKUP(O2633,Stock[],4,FALSE)</f>
        <v>14</v>
      </c>
      <c r="S2633" s="37"/>
      <c r="T2633" s="35">
        <f>(DailySales!$S2633/DailySales!$R2633)+DailySales!$U2633</f>
        <v>5</v>
      </c>
      <c r="U2633" s="37">
        <v>5</v>
      </c>
      <c r="V2633" s="36">
        <f>+DailySales!$T2633*DailySales!$R2633</f>
        <v>70</v>
      </c>
      <c r="W2633" s="36">
        <f>+DailySales!$V2633*DailySales!$Q2633</f>
        <v>44.800000000000004</v>
      </c>
      <c r="X2633" s="36">
        <f>VLOOKUP(O2633,Stock[],6,FALSE)</f>
        <v>1370</v>
      </c>
      <c r="Y2633" s="36">
        <f>+DailySales!$V2633*DailySales!$X2633</f>
        <v>95900</v>
      </c>
      <c r="Z2633" s="37"/>
      <c r="AA2633" s="37"/>
      <c r="AB2633" s="37"/>
      <c r="AC2633" s="37"/>
      <c r="AD2633" s="37"/>
      <c r="AE2633" s="77"/>
      <c r="AF2633" s="87"/>
      <c r="AG2633" s="39"/>
      <c r="AH2633" s="38">
        <v>46072</v>
      </c>
      <c r="AI2633" s="39">
        <v>95900</v>
      </c>
      <c r="AJ2633" s="87"/>
      <c r="AK2633" s="39"/>
      <c r="AL2633" s="34"/>
      <c r="AM2633" s="39"/>
      <c r="AN263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34" spans="1:40" ht="19.5" customHeight="1" x14ac:dyDescent="0.25">
      <c r="A2634" s="32">
        <f t="shared" si="198"/>
        <v>2026</v>
      </c>
      <c r="B2634" s="32">
        <f t="shared" si="199"/>
        <v>1</v>
      </c>
      <c r="C2634" s="25">
        <v>46049</v>
      </c>
      <c r="D2634" s="57">
        <f t="shared" ca="1" si="196"/>
        <v>46097</v>
      </c>
      <c r="E2634" s="57" t="str">
        <f t="shared" ca="1" si="197"/>
        <v>1-Months</v>
      </c>
      <c r="F2634" s="57" t="str">
        <f>VLOOKUP(O2634,Stock[],5,FALSE)</f>
        <v>BE</v>
      </c>
      <c r="G2634" s="33" t="s">
        <v>2907</v>
      </c>
      <c r="H2634" s="38"/>
      <c r="I2634" s="34" t="s">
        <v>181</v>
      </c>
      <c r="J2634" s="32" t="str">
        <f>VLOOKUP(I2634,Customers[],2,FALSE)</f>
        <v>ရွှေမြင်း(ရွှေခြင်္သေ့)</v>
      </c>
      <c r="K2634" s="32" t="str">
        <f>VLOOKUP(I2634,Customers[],4,FALSE)</f>
        <v>Meiktila</v>
      </c>
      <c r="L2634" s="32" t="str">
        <f>VLOOKUP(Table85[[#This Row],[CustomerID]],Table!H:K,3,0)</f>
        <v>မိတ္ထီလာ</v>
      </c>
      <c r="M2634" s="32" t="str">
        <f>VLOOKUP(I2634,Customers[],5,FALSE)</f>
        <v>WholeSales/Contract</v>
      </c>
      <c r="N2634" s="117" t="s">
        <v>10</v>
      </c>
      <c r="O2634" s="37" t="s">
        <v>217</v>
      </c>
      <c r="P2634" s="32" t="str">
        <f>VLOOKUP(O2634,Stock[],2,FALSE)</f>
        <v>လိမ္မော်ဖြူ</v>
      </c>
      <c r="Q2634" s="35">
        <f>VLOOKUP(O2634,Stock[],3,FALSE)</f>
        <v>0.64</v>
      </c>
      <c r="R2634" s="35">
        <f>VLOOKUP(O2634,Stock[],4,FALSE)</f>
        <v>24</v>
      </c>
      <c r="S2634" s="37"/>
      <c r="T2634" s="35">
        <f>(DailySales!$S2634/DailySales!$R2634)+DailySales!$U2634</f>
        <v>25</v>
      </c>
      <c r="U2634" s="37">
        <v>25</v>
      </c>
      <c r="V2634" s="36">
        <f>+DailySales!$T2634*DailySales!$R2634</f>
        <v>600</v>
      </c>
      <c r="W2634" s="36">
        <f>+DailySales!$V2634*DailySales!$Q2634</f>
        <v>384</v>
      </c>
      <c r="X2634" s="36">
        <f>VLOOKUP(O2634,Stock[],6,FALSE)</f>
        <v>1330</v>
      </c>
      <c r="Y2634" s="36">
        <f>+DailySales!$V2634*DailySales!$X2634</f>
        <v>798000</v>
      </c>
      <c r="Z2634" s="37"/>
      <c r="AA2634" s="37"/>
      <c r="AB2634" s="37"/>
      <c r="AC2634" s="37"/>
      <c r="AD2634" s="37"/>
      <c r="AE2634" s="77"/>
      <c r="AF2634" s="87"/>
      <c r="AG2634" s="39"/>
      <c r="AH2634" s="38">
        <v>46072</v>
      </c>
      <c r="AI2634" s="39">
        <v>798000</v>
      </c>
      <c r="AJ2634" s="87"/>
      <c r="AK2634" s="39"/>
      <c r="AL2634" s="34"/>
      <c r="AM2634" s="39"/>
      <c r="AN263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35" spans="1:40" ht="19.5" customHeight="1" x14ac:dyDescent="0.25">
      <c r="A2635" s="32">
        <f t="shared" si="198"/>
        <v>2026</v>
      </c>
      <c r="B2635" s="32">
        <f t="shared" si="199"/>
        <v>1</v>
      </c>
      <c r="C2635" s="25">
        <v>46049</v>
      </c>
      <c r="D2635" s="57">
        <f t="shared" ca="1" si="196"/>
        <v>46097</v>
      </c>
      <c r="E2635" s="57" t="str">
        <f t="shared" ca="1" si="197"/>
        <v>1-Months</v>
      </c>
      <c r="F2635" s="57" t="str">
        <f>VLOOKUP(O2635,Stock[],5,FALSE)</f>
        <v>BE</v>
      </c>
      <c r="G2635" s="33" t="s">
        <v>2907</v>
      </c>
      <c r="H2635" s="38"/>
      <c r="I2635" s="34" t="s">
        <v>181</v>
      </c>
      <c r="J2635" s="32" t="str">
        <f>VLOOKUP(I2635,Customers[],2,FALSE)</f>
        <v>ရွှေမြင်း(ရွှေခြင်္သေ့)</v>
      </c>
      <c r="K2635" s="32" t="str">
        <f>VLOOKUP(I2635,Customers[],4,FALSE)</f>
        <v>Meiktila</v>
      </c>
      <c r="L2635" s="32" t="str">
        <f>VLOOKUP(Table85[[#This Row],[CustomerID]],Table!H:K,3,0)</f>
        <v>မိတ္ထီလာ</v>
      </c>
      <c r="M2635" s="32" t="str">
        <f>VLOOKUP(I2635,Customers[],5,FALSE)</f>
        <v>WholeSales/Contract</v>
      </c>
      <c r="N2635" s="117" t="s">
        <v>10</v>
      </c>
      <c r="O2635" s="37" t="s">
        <v>2120</v>
      </c>
      <c r="P2635" s="32" t="str">
        <f>VLOOKUP(O2635,Stock[],2,FALSE)</f>
        <v>ဇေ အရက်သန့်</v>
      </c>
      <c r="Q2635" s="35">
        <f>VLOOKUP(O2635,Stock[],3,FALSE)</f>
        <v>0.64</v>
      </c>
      <c r="R2635" s="35">
        <f>VLOOKUP(O2635,Stock[],4,FALSE)</f>
        <v>14</v>
      </c>
      <c r="S2635" s="37"/>
      <c r="T2635" s="35">
        <f>(DailySales!$S2635/DailySales!$R2635)+DailySales!$U2635</f>
        <v>15</v>
      </c>
      <c r="U2635" s="37">
        <v>15</v>
      </c>
      <c r="V2635" s="36">
        <f>+DailySales!$T2635*DailySales!$R2635</f>
        <v>210</v>
      </c>
      <c r="W2635" s="36">
        <f>+DailySales!$V2635*DailySales!$Q2635</f>
        <v>134.4</v>
      </c>
      <c r="X2635" s="36">
        <f>VLOOKUP(O2635,Stock[],6,FALSE)</f>
        <v>1380</v>
      </c>
      <c r="Y2635" s="36">
        <f>+DailySales!$V2635*DailySales!$X2635</f>
        <v>289800</v>
      </c>
      <c r="Z2635" s="37"/>
      <c r="AA2635" s="37"/>
      <c r="AB2635" s="37"/>
      <c r="AC2635" s="37"/>
      <c r="AD2635" s="37"/>
      <c r="AE2635" s="77"/>
      <c r="AF2635" s="87"/>
      <c r="AG2635" s="39"/>
      <c r="AH2635" s="38">
        <v>46072</v>
      </c>
      <c r="AI2635" s="39">
        <v>289800</v>
      </c>
      <c r="AJ2635" s="87"/>
      <c r="AK2635" s="39"/>
      <c r="AL2635" s="34"/>
      <c r="AM2635" s="39"/>
      <c r="AN263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36" spans="1:40" ht="19.5" customHeight="1" x14ac:dyDescent="0.25">
      <c r="A2636" s="32">
        <f t="shared" si="198"/>
        <v>2026</v>
      </c>
      <c r="B2636" s="32">
        <f t="shared" si="199"/>
        <v>1</v>
      </c>
      <c r="C2636" s="25">
        <v>46049</v>
      </c>
      <c r="D2636" s="57">
        <f t="shared" ca="1" si="196"/>
        <v>46097</v>
      </c>
      <c r="E2636" s="57" t="str">
        <f t="shared" ca="1" si="197"/>
        <v>1-Months</v>
      </c>
      <c r="F2636" s="57" t="str">
        <f>VLOOKUP(O2636,Stock[],5,FALSE)</f>
        <v>BE</v>
      </c>
      <c r="G2636" s="33" t="s">
        <v>2907</v>
      </c>
      <c r="H2636" s="38"/>
      <c r="I2636" s="34" t="s">
        <v>181</v>
      </c>
      <c r="J2636" s="32" t="str">
        <f>VLOOKUP(I2636,Customers[],2,FALSE)</f>
        <v>ရွှေမြင်း(ရွှေခြင်္သေ့)</v>
      </c>
      <c r="K2636" s="32" t="str">
        <f>VLOOKUP(I2636,Customers[],4,FALSE)</f>
        <v>Meiktila</v>
      </c>
      <c r="L2636" s="32" t="str">
        <f>VLOOKUP(Table85[[#This Row],[CustomerID]],Table!H:K,3,0)</f>
        <v>မိတ္ထီလာ</v>
      </c>
      <c r="M2636" s="32" t="str">
        <f>VLOOKUP(I2636,Customers[],5,FALSE)</f>
        <v>WholeSales/Contract</v>
      </c>
      <c r="N2636" s="117" t="s">
        <v>10</v>
      </c>
      <c r="O2636" s="37" t="s">
        <v>214</v>
      </c>
      <c r="P2636" s="32" t="str">
        <f>VLOOKUP(O2636,Stock[],2,FALSE)</f>
        <v>ကောင်းကြည်</v>
      </c>
      <c r="Q2636" s="35">
        <f>VLOOKUP(O2636,Stock[],3,FALSE)</f>
        <v>0.64</v>
      </c>
      <c r="R2636" s="35">
        <f>VLOOKUP(O2636,Stock[],4,FALSE)</f>
        <v>14</v>
      </c>
      <c r="S2636" s="37"/>
      <c r="T2636" s="35">
        <f>(DailySales!$S2636/DailySales!$R2636)+DailySales!$U2636</f>
        <v>20</v>
      </c>
      <c r="U2636" s="37">
        <v>20</v>
      </c>
      <c r="V2636" s="36">
        <f>+DailySales!$T2636*DailySales!$R2636</f>
        <v>280</v>
      </c>
      <c r="W2636" s="36">
        <f>+DailySales!$V2636*DailySales!$Q2636</f>
        <v>179.20000000000002</v>
      </c>
      <c r="X2636" s="36">
        <f>VLOOKUP(O2636,Stock[],6,FALSE)</f>
        <v>1330</v>
      </c>
      <c r="Y2636" s="36">
        <f>+DailySales!$V2636*DailySales!$X2636</f>
        <v>372400</v>
      </c>
      <c r="Z2636" s="37"/>
      <c r="AA2636" s="37"/>
      <c r="AB2636" s="37"/>
      <c r="AC2636" s="37"/>
      <c r="AD2636" s="37"/>
      <c r="AE2636" s="77"/>
      <c r="AF2636" s="87"/>
      <c r="AG2636" s="39"/>
      <c r="AH2636" s="38">
        <v>46072</v>
      </c>
      <c r="AI2636" s="39">
        <v>372400</v>
      </c>
      <c r="AJ2636" s="87"/>
      <c r="AK2636" s="39"/>
      <c r="AL2636" s="34"/>
      <c r="AM2636" s="39"/>
      <c r="AN263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37" spans="1:40" ht="19.5" customHeight="1" x14ac:dyDescent="0.25">
      <c r="A2637" s="32">
        <f t="shared" si="198"/>
        <v>2026</v>
      </c>
      <c r="B2637" s="32">
        <f t="shared" si="199"/>
        <v>1</v>
      </c>
      <c r="C2637" s="25">
        <v>46049</v>
      </c>
      <c r="D2637" s="57">
        <f t="shared" ca="1" si="196"/>
        <v>46097</v>
      </c>
      <c r="E2637" s="57" t="str">
        <f t="shared" ca="1" si="197"/>
        <v>1-Months</v>
      </c>
      <c r="F2637" s="57" t="str">
        <f>VLOOKUP(O2637,Stock[],5,FALSE)</f>
        <v>BE</v>
      </c>
      <c r="G2637" s="33" t="s">
        <v>2907</v>
      </c>
      <c r="H2637" s="38"/>
      <c r="I2637" s="34" t="s">
        <v>181</v>
      </c>
      <c r="J2637" s="32" t="str">
        <f>VLOOKUP(I2637,Customers[],2,FALSE)</f>
        <v>ရွှေမြင်း(ရွှေခြင်္သေ့)</v>
      </c>
      <c r="K2637" s="32" t="str">
        <f>VLOOKUP(I2637,Customers[],4,FALSE)</f>
        <v>Meiktila</v>
      </c>
      <c r="L2637" s="32" t="str">
        <f>VLOOKUP(Table85[[#This Row],[CustomerID]],Table!H:K,3,0)</f>
        <v>မိတ္ထီလာ</v>
      </c>
      <c r="M2637" s="32" t="str">
        <f>VLOOKUP(I2637,Customers[],5,FALSE)</f>
        <v>WholeSales/Contract</v>
      </c>
      <c r="N2637" s="117" t="s">
        <v>10</v>
      </c>
      <c r="O2637" s="37" t="s">
        <v>2465</v>
      </c>
      <c r="P2637" s="32" t="str">
        <f>VLOOKUP(O2637,Stock[],2,FALSE)</f>
        <v>မိုးနဲကွန်ကီး</v>
      </c>
      <c r="Q2637" s="35">
        <f>VLOOKUP(O2637,Stock[],3,FALSE)</f>
        <v>0.64</v>
      </c>
      <c r="R2637" s="35">
        <f>VLOOKUP(O2637,Stock[],4,FALSE)</f>
        <v>14</v>
      </c>
      <c r="S2637" s="37"/>
      <c r="T2637" s="35">
        <f>(DailySales!$S2637/DailySales!$R2637)+DailySales!$U2637</f>
        <v>5</v>
      </c>
      <c r="U2637" s="37">
        <v>5</v>
      </c>
      <c r="V2637" s="36">
        <f>+DailySales!$T2637*DailySales!$R2637</f>
        <v>70</v>
      </c>
      <c r="W2637" s="36">
        <f>+DailySales!$V2637*DailySales!$Q2637</f>
        <v>44.800000000000004</v>
      </c>
      <c r="X2637" s="36">
        <f>VLOOKUP(O2637,Stock[],6,FALSE)</f>
        <v>1700</v>
      </c>
      <c r="Y2637" s="36">
        <f>+DailySales!$V2637*DailySales!$X2637</f>
        <v>119000</v>
      </c>
      <c r="Z2637" s="37"/>
      <c r="AA2637" s="37"/>
      <c r="AB2637" s="37"/>
      <c r="AC2637" s="37"/>
      <c r="AD2637" s="37"/>
      <c r="AE2637" s="77"/>
      <c r="AF2637" s="87"/>
      <c r="AG2637" s="39"/>
      <c r="AH2637" s="38">
        <v>46072</v>
      </c>
      <c r="AI2637" s="39">
        <v>119000</v>
      </c>
      <c r="AJ2637" s="87"/>
      <c r="AK2637" s="39"/>
      <c r="AL2637" s="34"/>
      <c r="AM2637" s="39"/>
      <c r="AN263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38" spans="1:40" ht="19.5" customHeight="1" x14ac:dyDescent="0.25">
      <c r="A2638" s="32">
        <f t="shared" si="198"/>
        <v>2026</v>
      </c>
      <c r="B2638" s="32">
        <f t="shared" si="199"/>
        <v>1</v>
      </c>
      <c r="C2638" s="25">
        <v>46049</v>
      </c>
      <c r="D2638" s="57">
        <f t="shared" ca="1" si="196"/>
        <v>46097</v>
      </c>
      <c r="E2638" s="57" t="str">
        <f t="shared" ca="1" si="197"/>
        <v>1-Months</v>
      </c>
      <c r="F2638" s="57" t="str">
        <f>VLOOKUP(O2638,Stock[],5,FALSE)</f>
        <v>BE</v>
      </c>
      <c r="G2638" s="33" t="s">
        <v>2908</v>
      </c>
      <c r="H2638" s="38"/>
      <c r="I2638" s="34" t="s">
        <v>243</v>
      </c>
      <c r="J2638" s="32" t="str">
        <f>VLOOKUP(I2638,Customers[],2,FALSE)</f>
        <v>ကောင်းထက်သူ</v>
      </c>
      <c r="K2638" s="32" t="str">
        <f>VLOOKUP(I2638,Customers[],4,FALSE)</f>
        <v>Kyukpadaung</v>
      </c>
      <c r="L2638" s="32" t="str">
        <f>VLOOKUP(Table85[[#This Row],[CustomerID]],Table!H:K,3,0)</f>
        <v>ကျောက်ပန်းတောင်း</v>
      </c>
      <c r="M2638" s="32" t="str">
        <f>VLOOKUP(I2638,Customers[],5,FALSE)</f>
        <v>WholeSales/Contract</v>
      </c>
      <c r="N2638" s="117" t="s">
        <v>10</v>
      </c>
      <c r="O2638" s="37" t="s">
        <v>217</v>
      </c>
      <c r="P2638" s="32" t="str">
        <f>VLOOKUP(O2638,Stock[],2,FALSE)</f>
        <v>လိမ္မော်ဖြူ</v>
      </c>
      <c r="Q2638" s="35">
        <f>VLOOKUP(O2638,Stock[],3,FALSE)</f>
        <v>0.64</v>
      </c>
      <c r="R2638" s="35">
        <f>VLOOKUP(O2638,Stock[],4,FALSE)</f>
        <v>24</v>
      </c>
      <c r="S2638" s="37"/>
      <c r="T2638" s="35">
        <f>(DailySales!$S2638/DailySales!$R2638)+DailySales!$U2638</f>
        <v>20</v>
      </c>
      <c r="U2638" s="37">
        <v>20</v>
      </c>
      <c r="V2638" s="36">
        <f>+DailySales!$T2638*DailySales!$R2638</f>
        <v>480</v>
      </c>
      <c r="W2638" s="36">
        <f>+DailySales!$V2638*DailySales!$Q2638</f>
        <v>307.2</v>
      </c>
      <c r="X2638" s="36">
        <f>VLOOKUP(O2638,Stock[],6,FALSE)</f>
        <v>1330</v>
      </c>
      <c r="Y2638" s="36">
        <f>+DailySales!$V2638*DailySales!$X2638</f>
        <v>638400</v>
      </c>
      <c r="Z2638" s="37"/>
      <c r="AA2638" s="37"/>
      <c r="AB2638" s="37"/>
      <c r="AC2638" s="37"/>
      <c r="AD2638" s="37"/>
      <c r="AE2638" s="77">
        <f>20*400</f>
        <v>8000</v>
      </c>
      <c r="AF2638" s="87"/>
      <c r="AG2638" s="39"/>
      <c r="AH2638" s="87">
        <v>46071</v>
      </c>
      <c r="AI2638" s="39">
        <v>480740</v>
      </c>
      <c r="AJ2638" s="87"/>
      <c r="AK2638" s="39"/>
      <c r="AL2638" s="38">
        <v>46065</v>
      </c>
      <c r="AM2638" s="39">
        <v>165660</v>
      </c>
      <c r="AN263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39" spans="1:40" ht="19.5" customHeight="1" x14ac:dyDescent="0.25">
      <c r="A2639" s="32">
        <f t="shared" si="198"/>
        <v>2026</v>
      </c>
      <c r="B2639" s="32">
        <f t="shared" si="199"/>
        <v>1</v>
      </c>
      <c r="C2639" s="25">
        <v>46049</v>
      </c>
      <c r="D2639" s="57">
        <f t="shared" ca="1" si="196"/>
        <v>46097</v>
      </c>
      <c r="E2639" s="57" t="str">
        <f t="shared" ca="1" si="197"/>
        <v>1-Months</v>
      </c>
      <c r="F2639" s="57" t="str">
        <f>VLOOKUP(O2639,Stock[],5,FALSE)</f>
        <v>BE</v>
      </c>
      <c r="G2639" s="33" t="s">
        <v>2908</v>
      </c>
      <c r="H2639" s="38"/>
      <c r="I2639" s="34" t="s">
        <v>243</v>
      </c>
      <c r="J2639" s="32" t="str">
        <f>VLOOKUP(I2639,Customers[],2,FALSE)</f>
        <v>ကောင်းထက်သူ</v>
      </c>
      <c r="K2639" s="32" t="str">
        <f>VLOOKUP(I2639,Customers[],4,FALSE)</f>
        <v>Kyukpadaung</v>
      </c>
      <c r="L2639" s="32" t="str">
        <f>VLOOKUP(Table85[[#This Row],[CustomerID]],Table!H:K,3,0)</f>
        <v>ကျောက်ပန်းတောင်း</v>
      </c>
      <c r="M2639" s="32" t="str">
        <f>VLOOKUP(I2639,Customers[],5,FALSE)</f>
        <v>WholeSales/Contract</v>
      </c>
      <c r="N2639" s="117" t="s">
        <v>10</v>
      </c>
      <c r="O2639" s="37" t="s">
        <v>2120</v>
      </c>
      <c r="P2639" s="32" t="str">
        <f>VLOOKUP(O2639,Stock[],2,FALSE)</f>
        <v>ဇေ အရက်သန့်</v>
      </c>
      <c r="Q2639" s="35">
        <f>VLOOKUP(O2639,Stock[],3,FALSE)</f>
        <v>0.64</v>
      </c>
      <c r="R2639" s="35">
        <f>VLOOKUP(O2639,Stock[],4,FALSE)</f>
        <v>14</v>
      </c>
      <c r="S2639" s="37"/>
      <c r="T2639" s="35">
        <f>(DailySales!$S2639/DailySales!$R2639)+DailySales!$U2639</f>
        <v>200</v>
      </c>
      <c r="U2639" s="37">
        <v>200</v>
      </c>
      <c r="V2639" s="36">
        <f>+DailySales!$T2639*DailySales!$R2639</f>
        <v>2800</v>
      </c>
      <c r="W2639" s="36">
        <f>+DailySales!$V2639*DailySales!$Q2639</f>
        <v>1792</v>
      </c>
      <c r="X2639" s="36">
        <f>VLOOKUP(O2639,Stock[],6,FALSE)</f>
        <v>1380</v>
      </c>
      <c r="Y2639" s="36">
        <f>+DailySales!$V2639*DailySales!$X2639</f>
        <v>3864000</v>
      </c>
      <c r="Z2639" s="37"/>
      <c r="AA2639" s="37"/>
      <c r="AB2639" s="37"/>
      <c r="AC2639" s="37"/>
      <c r="AD2639" s="37"/>
      <c r="AE2639" s="77">
        <f>200*350</f>
        <v>70000</v>
      </c>
      <c r="AF2639" s="87"/>
      <c r="AG2639" s="39"/>
      <c r="AH2639" s="87">
        <v>46071</v>
      </c>
      <c r="AI2639" s="39">
        <v>3519260</v>
      </c>
      <c r="AJ2639" s="87">
        <v>46074</v>
      </c>
      <c r="AK2639" s="39">
        <v>414740</v>
      </c>
      <c r="AL2639" s="34"/>
      <c r="AM2639" s="39"/>
      <c r="AN263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40" spans="1:40" ht="19.5" customHeight="1" x14ac:dyDescent="0.25">
      <c r="A2640" s="32">
        <f t="shared" si="198"/>
        <v>2026</v>
      </c>
      <c r="B2640" s="32">
        <f t="shared" si="199"/>
        <v>1</v>
      </c>
      <c r="C2640" s="25">
        <v>46049</v>
      </c>
      <c r="D2640" s="57">
        <f t="shared" ca="1" si="196"/>
        <v>46097</v>
      </c>
      <c r="E2640" s="57" t="str">
        <f t="shared" ca="1" si="197"/>
        <v>1-Months</v>
      </c>
      <c r="F2640" s="57" t="str">
        <f>VLOOKUP(O2640,Stock[],5,FALSE)</f>
        <v>BE</v>
      </c>
      <c r="G2640" s="33" t="s">
        <v>2908</v>
      </c>
      <c r="H2640" s="38"/>
      <c r="I2640" s="34" t="s">
        <v>243</v>
      </c>
      <c r="J2640" s="32" t="str">
        <f>VLOOKUP(I2640,Customers[],2,FALSE)</f>
        <v>ကောင်းထက်သူ</v>
      </c>
      <c r="K2640" s="32" t="str">
        <f>VLOOKUP(I2640,Customers[],4,FALSE)</f>
        <v>Kyukpadaung</v>
      </c>
      <c r="L2640" s="32" t="str">
        <f>VLOOKUP(Table85[[#This Row],[CustomerID]],Table!H:K,3,0)</f>
        <v>ကျောက်ပန်းတောင်း</v>
      </c>
      <c r="M2640" s="32" t="str">
        <f>VLOOKUP(I2640,Customers[],5,FALSE)</f>
        <v>WholeSales/Contract</v>
      </c>
      <c r="N2640" s="117" t="s">
        <v>10</v>
      </c>
      <c r="O2640" s="37" t="s">
        <v>205</v>
      </c>
      <c r="P2640" s="32" t="str">
        <f>VLOOKUP(O2640,Stock[],2,FALSE)</f>
        <v>ကောင်းကြည် ကော် 25%  (1Ltr )</v>
      </c>
      <c r="Q2640" s="35">
        <f>VLOOKUP(O2640,Stock[],3,FALSE)</f>
        <v>1</v>
      </c>
      <c r="R2640" s="35">
        <f>VLOOKUP(O2640,Stock[],4,FALSE)</f>
        <v>12</v>
      </c>
      <c r="S2640" s="37"/>
      <c r="T2640" s="35">
        <f>(DailySales!$S2640/DailySales!$R2640)+DailySales!$U2640</f>
        <v>20</v>
      </c>
      <c r="U2640" s="37">
        <v>20</v>
      </c>
      <c r="V2640" s="36">
        <f>+DailySales!$T2640*DailySales!$R2640</f>
        <v>240</v>
      </c>
      <c r="W2640" s="36">
        <f>+DailySales!$V2640*DailySales!$Q2640</f>
        <v>240</v>
      </c>
      <c r="X2640" s="36">
        <f>VLOOKUP(O2640,Stock[],6,FALSE)</f>
        <v>1530</v>
      </c>
      <c r="Y2640" s="36">
        <f>+DailySales!$V2640*DailySales!$X2640</f>
        <v>367200</v>
      </c>
      <c r="Z2640" s="37"/>
      <c r="AA2640" s="37"/>
      <c r="AB2640" s="37"/>
      <c r="AC2640" s="37"/>
      <c r="AD2640" s="37"/>
      <c r="AE2640" s="77">
        <f>20*350</f>
        <v>7000</v>
      </c>
      <c r="AF2640" s="87"/>
      <c r="AG2640" s="39"/>
      <c r="AH2640" s="87"/>
      <c r="AI2640" s="39"/>
      <c r="AJ2640" s="87">
        <v>46074</v>
      </c>
      <c r="AK2640" s="39">
        <v>374200</v>
      </c>
      <c r="AL2640" s="34"/>
      <c r="AM2640" s="39"/>
      <c r="AN264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41" spans="1:40" ht="19.5" customHeight="1" x14ac:dyDescent="0.25">
      <c r="A2641" s="32">
        <f t="shared" si="198"/>
        <v>2026</v>
      </c>
      <c r="B2641" s="32">
        <f t="shared" si="199"/>
        <v>1</v>
      </c>
      <c r="C2641" s="25">
        <v>46049</v>
      </c>
      <c r="D2641" s="57">
        <f t="shared" ca="1" si="196"/>
        <v>46097</v>
      </c>
      <c r="E2641" s="57" t="str">
        <f t="shared" ca="1" si="197"/>
        <v>1-Months</v>
      </c>
      <c r="F2641" s="57" t="str">
        <f>VLOOKUP(O2641,Stock[],5,FALSE)</f>
        <v>BE</v>
      </c>
      <c r="G2641" s="33" t="s">
        <v>2908</v>
      </c>
      <c r="H2641" s="38"/>
      <c r="I2641" s="34" t="s">
        <v>243</v>
      </c>
      <c r="J2641" s="32" t="str">
        <f>VLOOKUP(I2641,Customers[],2,FALSE)</f>
        <v>ကောင်းထက်သူ</v>
      </c>
      <c r="K2641" s="32" t="str">
        <f>VLOOKUP(I2641,Customers[],4,FALSE)</f>
        <v>Kyukpadaung</v>
      </c>
      <c r="L2641" s="32" t="str">
        <f>VLOOKUP(Table85[[#This Row],[CustomerID]],Table!H:K,3,0)</f>
        <v>ကျောက်ပန်းတောင်း</v>
      </c>
      <c r="M2641" s="32" t="str">
        <f>VLOOKUP(I2641,Customers[],5,FALSE)</f>
        <v>WholeSales/Contract</v>
      </c>
      <c r="N2641" s="117" t="s">
        <v>10</v>
      </c>
      <c r="O2641" s="37" t="s">
        <v>223</v>
      </c>
      <c r="P2641" s="32" t="str">
        <f>VLOOKUP(O2641,Stock[],2,FALSE)</f>
        <v>ချယ်ရီအရက်သန့်ကော် (.6Ltr)</v>
      </c>
      <c r="Q2641" s="35">
        <f>VLOOKUP(O2641,Stock[],3,FALSE)</f>
        <v>0.6</v>
      </c>
      <c r="R2641" s="35">
        <f>VLOOKUP(O2641,Stock[],4,FALSE)</f>
        <v>24</v>
      </c>
      <c r="S2641" s="37"/>
      <c r="T2641" s="35">
        <f>(DailySales!$S2641/DailySales!$R2641)+DailySales!$U2641</f>
        <v>50</v>
      </c>
      <c r="U2641" s="37">
        <v>50</v>
      </c>
      <c r="V2641" s="36">
        <f>+DailySales!$T2641*DailySales!$R2641</f>
        <v>1200</v>
      </c>
      <c r="W2641" s="36">
        <f>+DailySales!$V2641*DailySales!$Q2641</f>
        <v>720</v>
      </c>
      <c r="X2641" s="36">
        <f>VLOOKUP(O2641,Stock[],6,FALSE)</f>
        <v>875</v>
      </c>
      <c r="Y2641" s="36">
        <f>+DailySales!$V2641*DailySales!$X2641</f>
        <v>1050000</v>
      </c>
      <c r="Z2641" s="37"/>
      <c r="AA2641" s="37"/>
      <c r="AB2641" s="37"/>
      <c r="AC2641" s="37"/>
      <c r="AD2641" s="37"/>
      <c r="AE2641" s="77">
        <f>50*500</f>
        <v>25000</v>
      </c>
      <c r="AF2641" s="87"/>
      <c r="AG2641" s="39"/>
      <c r="AH2641" s="87"/>
      <c r="AI2641" s="39"/>
      <c r="AJ2641" s="87">
        <v>46074</v>
      </c>
      <c r="AK2641" s="39">
        <v>1075000</v>
      </c>
      <c r="AL2641" s="34"/>
      <c r="AM2641" s="39"/>
      <c r="AN264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42" spans="1:40" ht="19.5" customHeight="1" x14ac:dyDescent="0.25">
      <c r="A2642" s="32">
        <f t="shared" si="198"/>
        <v>2026</v>
      </c>
      <c r="B2642" s="32">
        <f t="shared" si="199"/>
        <v>1</v>
      </c>
      <c r="C2642" s="25">
        <v>46049</v>
      </c>
      <c r="D2642" s="57">
        <f t="shared" ca="1" si="196"/>
        <v>46097</v>
      </c>
      <c r="E2642" s="57" t="str">
        <f t="shared" ca="1" si="197"/>
        <v>1-Months</v>
      </c>
      <c r="F2642" s="57" t="str">
        <f>VLOOKUP(O2642,Stock[],5,FALSE)</f>
        <v>BE</v>
      </c>
      <c r="G2642" s="33" t="s">
        <v>2909</v>
      </c>
      <c r="H2642" s="38"/>
      <c r="I2642" s="34" t="s">
        <v>236</v>
      </c>
      <c r="J2642" s="32" t="str">
        <f>VLOOKUP(I2642,Customers[],2,FALSE)</f>
        <v>မယဉ်ယဉ်အေး</v>
      </c>
      <c r="K2642" s="32" t="str">
        <f>VLOOKUP(I2642,Customers[],4,FALSE)</f>
        <v>Mahlaing</v>
      </c>
      <c r="L2642" s="32" t="str">
        <f>VLOOKUP(Table85[[#This Row],[CustomerID]],Table!H:K,3,0)</f>
        <v>မလှိုင်</v>
      </c>
      <c r="M2642" s="32" t="str">
        <f>VLOOKUP(I2642,Customers[],5,FALSE)</f>
        <v>WholeSales/Contract</v>
      </c>
      <c r="N2642" s="117" t="s">
        <v>10</v>
      </c>
      <c r="O2642" s="37" t="s">
        <v>240</v>
      </c>
      <c r="P2642" s="32" t="str">
        <f>VLOOKUP(O2642,Stock[],2,FALSE)</f>
        <v>သံပုရာအရက်</v>
      </c>
      <c r="Q2642" s="35">
        <f>VLOOKUP(O2642,Stock[],3,FALSE)</f>
        <v>0.64</v>
      </c>
      <c r="R2642" s="35">
        <f>VLOOKUP(O2642,Stock[],4,FALSE)</f>
        <v>14</v>
      </c>
      <c r="S2642" s="37"/>
      <c r="T2642" s="35">
        <f>(DailySales!$S2642/DailySales!$R2642)+DailySales!$U2642</f>
        <v>100</v>
      </c>
      <c r="U2642" s="37">
        <v>100</v>
      </c>
      <c r="V2642" s="36">
        <f>+DailySales!$T2642*DailySales!$R2642</f>
        <v>1400</v>
      </c>
      <c r="W2642" s="36">
        <f>+DailySales!$V2642*DailySales!$Q2642</f>
        <v>896</v>
      </c>
      <c r="X2642" s="36">
        <f>VLOOKUP(O2642,Stock[],6,FALSE)</f>
        <v>1330</v>
      </c>
      <c r="Y2642" s="36">
        <f>+DailySales!$V2642*DailySales!$X2642</f>
        <v>1862000</v>
      </c>
      <c r="Z2642" s="37"/>
      <c r="AA2642" s="37"/>
      <c r="AB2642" s="37"/>
      <c r="AC2642" s="37"/>
      <c r="AD2642" s="37"/>
      <c r="AE2642" s="77"/>
      <c r="AF2642" s="87"/>
      <c r="AG2642" s="39"/>
      <c r="AH2642" s="87">
        <v>46059</v>
      </c>
      <c r="AI2642" s="39">
        <v>1862000</v>
      </c>
      <c r="AJ2642" s="87"/>
      <c r="AK2642" s="39"/>
      <c r="AL2642" s="34"/>
      <c r="AM2642" s="39"/>
      <c r="AN264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43" spans="1:40" ht="19.5" customHeight="1" x14ac:dyDescent="0.25">
      <c r="A2643" s="32">
        <f t="shared" si="198"/>
        <v>2026</v>
      </c>
      <c r="B2643" s="32">
        <f t="shared" si="199"/>
        <v>1</v>
      </c>
      <c r="C2643" s="25">
        <v>46049</v>
      </c>
      <c r="D2643" s="57">
        <f t="shared" ca="1" si="196"/>
        <v>46097</v>
      </c>
      <c r="E2643" s="57" t="str">
        <f t="shared" ca="1" si="197"/>
        <v>1-Months</v>
      </c>
      <c r="F2643" s="57" t="str">
        <f>VLOOKUP(O2643,Stock[],5,FALSE)</f>
        <v>BE</v>
      </c>
      <c r="G2643" s="33" t="s">
        <v>2909</v>
      </c>
      <c r="H2643" s="38"/>
      <c r="I2643" s="34" t="s">
        <v>236</v>
      </c>
      <c r="J2643" s="32" t="str">
        <f>VLOOKUP(I2643,Customers[],2,FALSE)</f>
        <v>မယဉ်ယဉ်အေး</v>
      </c>
      <c r="K2643" s="32" t="str">
        <f>VLOOKUP(I2643,Customers[],4,FALSE)</f>
        <v>Mahlaing</v>
      </c>
      <c r="L2643" s="32" t="str">
        <f>VLOOKUP(Table85[[#This Row],[CustomerID]],Table!H:K,3,0)</f>
        <v>မလှိုင်</v>
      </c>
      <c r="M2643" s="32" t="str">
        <f>VLOOKUP(I2643,Customers[],5,FALSE)</f>
        <v>WholeSales/Contract</v>
      </c>
      <c r="N2643" s="117" t="s">
        <v>10</v>
      </c>
      <c r="O2643" s="37" t="s">
        <v>217</v>
      </c>
      <c r="P2643" s="32" t="str">
        <f>VLOOKUP(O2643,Stock[],2,FALSE)</f>
        <v>လိမ္မော်ဖြူ</v>
      </c>
      <c r="Q2643" s="35">
        <f>VLOOKUP(O2643,Stock[],3,FALSE)</f>
        <v>0.64</v>
      </c>
      <c r="R2643" s="35">
        <f>VLOOKUP(O2643,Stock[],4,FALSE)</f>
        <v>24</v>
      </c>
      <c r="S2643" s="37"/>
      <c r="T2643" s="35">
        <f>(DailySales!$S2643/DailySales!$R2643)+DailySales!$U2643</f>
        <v>50</v>
      </c>
      <c r="U2643" s="37">
        <v>50</v>
      </c>
      <c r="V2643" s="36">
        <f>+DailySales!$T2643*DailySales!$R2643</f>
        <v>1200</v>
      </c>
      <c r="W2643" s="36">
        <f>+DailySales!$V2643*DailySales!$Q2643</f>
        <v>768</v>
      </c>
      <c r="X2643" s="36">
        <f>VLOOKUP(O2643,Stock[],6,FALSE)</f>
        <v>1330</v>
      </c>
      <c r="Y2643" s="36">
        <f>+DailySales!$V2643*DailySales!$X2643</f>
        <v>1596000</v>
      </c>
      <c r="Z2643" s="37"/>
      <c r="AA2643" s="37"/>
      <c r="AB2643" s="37"/>
      <c r="AC2643" s="37"/>
      <c r="AD2643" s="37"/>
      <c r="AE2643" s="77"/>
      <c r="AF2643" s="87"/>
      <c r="AG2643" s="39"/>
      <c r="AH2643" s="87">
        <v>46059</v>
      </c>
      <c r="AI2643" s="39">
        <v>224015</v>
      </c>
      <c r="AJ2643" s="87">
        <v>46062</v>
      </c>
      <c r="AK2643" s="39">
        <v>1371985</v>
      </c>
      <c r="AL2643" s="34"/>
      <c r="AM2643" s="39"/>
      <c r="AN264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44" spans="1:40" ht="19.5" customHeight="1" x14ac:dyDescent="0.25">
      <c r="A2644" s="32">
        <f t="shared" si="198"/>
        <v>2026</v>
      </c>
      <c r="B2644" s="32">
        <f t="shared" si="199"/>
        <v>1</v>
      </c>
      <c r="C2644" s="25">
        <v>46049</v>
      </c>
      <c r="D2644" s="57">
        <f t="shared" ca="1" si="196"/>
        <v>46097</v>
      </c>
      <c r="E2644" s="57" t="str">
        <f t="shared" ca="1" si="197"/>
        <v>1-Months</v>
      </c>
      <c r="F2644" s="57" t="str">
        <f>VLOOKUP(O2644,Stock[],5,FALSE)</f>
        <v>BE</v>
      </c>
      <c r="G2644" s="33" t="s">
        <v>2909</v>
      </c>
      <c r="H2644" s="38"/>
      <c r="I2644" s="34" t="s">
        <v>236</v>
      </c>
      <c r="J2644" s="32" t="str">
        <f>VLOOKUP(I2644,Customers[],2,FALSE)</f>
        <v>မယဉ်ယဉ်အေး</v>
      </c>
      <c r="K2644" s="32" t="str">
        <f>VLOOKUP(I2644,Customers[],4,FALSE)</f>
        <v>Mahlaing</v>
      </c>
      <c r="L2644" s="32" t="str">
        <f>VLOOKUP(Table85[[#This Row],[CustomerID]],Table!H:K,3,0)</f>
        <v>မလှိုင်</v>
      </c>
      <c r="M2644" s="32" t="str">
        <f>VLOOKUP(I2644,Customers[],5,FALSE)</f>
        <v>WholeSales/Contract</v>
      </c>
      <c r="N2644" s="117" t="s">
        <v>10</v>
      </c>
      <c r="O2644" s="37" t="s">
        <v>2120</v>
      </c>
      <c r="P2644" s="32" t="str">
        <f>VLOOKUP(O2644,Stock[],2,FALSE)</f>
        <v>ဇေ အရက်သန့်</v>
      </c>
      <c r="Q2644" s="35">
        <f>VLOOKUP(O2644,Stock[],3,FALSE)</f>
        <v>0.64</v>
      </c>
      <c r="R2644" s="35">
        <f>VLOOKUP(O2644,Stock[],4,FALSE)</f>
        <v>14</v>
      </c>
      <c r="S2644" s="37"/>
      <c r="T2644" s="35">
        <f>(DailySales!$S2644/DailySales!$R2644)+DailySales!$U2644</f>
        <v>100</v>
      </c>
      <c r="U2644" s="37">
        <v>100</v>
      </c>
      <c r="V2644" s="36">
        <f>+DailySales!$T2644*DailySales!$R2644</f>
        <v>1400</v>
      </c>
      <c r="W2644" s="36">
        <f>+DailySales!$V2644*DailySales!$Q2644</f>
        <v>896</v>
      </c>
      <c r="X2644" s="36">
        <f>VLOOKUP(O2644,Stock[],6,FALSE)</f>
        <v>1380</v>
      </c>
      <c r="Y2644" s="36">
        <f>+DailySales!$V2644*DailySales!$X2644</f>
        <v>1932000</v>
      </c>
      <c r="Z2644" s="37"/>
      <c r="AA2644" s="37"/>
      <c r="AB2644" s="37"/>
      <c r="AC2644" s="37"/>
      <c r="AD2644" s="37"/>
      <c r="AE2644" s="77"/>
      <c r="AF2644" s="87"/>
      <c r="AG2644" s="39"/>
      <c r="AH2644" s="87"/>
      <c r="AI2644" s="39"/>
      <c r="AJ2644" s="87">
        <v>46062</v>
      </c>
      <c r="AK2644" s="39">
        <v>1932000</v>
      </c>
      <c r="AL2644" s="34"/>
      <c r="AM2644" s="39"/>
      <c r="AN264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45" spans="1:40" ht="19.5" customHeight="1" x14ac:dyDescent="0.25">
      <c r="A2645" s="32">
        <f t="shared" si="198"/>
        <v>2026</v>
      </c>
      <c r="B2645" s="32">
        <f t="shared" si="199"/>
        <v>1</v>
      </c>
      <c r="C2645" s="25">
        <v>46049</v>
      </c>
      <c r="D2645" s="57">
        <f t="shared" ca="1" si="196"/>
        <v>46097</v>
      </c>
      <c r="E2645" s="57" t="str">
        <f t="shared" ca="1" si="197"/>
        <v>1-Months</v>
      </c>
      <c r="F2645" s="57" t="str">
        <f>VLOOKUP(O2645,Stock[],5,FALSE)</f>
        <v>BE</v>
      </c>
      <c r="G2645" s="33" t="s">
        <v>2910</v>
      </c>
      <c r="H2645" s="38"/>
      <c r="I2645" s="34" t="s">
        <v>1754</v>
      </c>
      <c r="J2645" s="32" t="str">
        <f>VLOOKUP(I2645,Customers[],2,FALSE)</f>
        <v>စစ်ဆေးရေးဂိတ်လက်ဆောင်</v>
      </c>
      <c r="K2645" s="32">
        <f>VLOOKUP(I2645,Customers[],4,FALSE)</f>
        <v>0</v>
      </c>
      <c r="L2645" s="32">
        <f>VLOOKUP(Table85[[#This Row],[CustomerID]],Table!H:K,3,0)</f>
        <v>0</v>
      </c>
      <c r="M2645" s="32">
        <f>VLOOKUP(I2645,Customers[],5,FALSE)</f>
        <v>0</v>
      </c>
      <c r="N2645" s="117" t="s">
        <v>1751</v>
      </c>
      <c r="O2645" s="37" t="s">
        <v>217</v>
      </c>
      <c r="P2645" s="32" t="str">
        <f>VLOOKUP(O2645,Stock[],2,FALSE)</f>
        <v>လိမ္မော်ဖြူ</v>
      </c>
      <c r="Q2645" s="35">
        <f>VLOOKUP(O2645,Stock[],3,FALSE)</f>
        <v>0.64</v>
      </c>
      <c r="R2645" s="35">
        <f>VLOOKUP(O2645,Stock[],4,FALSE)</f>
        <v>24</v>
      </c>
      <c r="S2645" s="37">
        <v>10</v>
      </c>
      <c r="T2645" s="35">
        <f>(DailySales!$S2645/DailySales!$R2645)+DailySales!$U2645</f>
        <v>0.41666666666666669</v>
      </c>
      <c r="U2645" s="37"/>
      <c r="V2645" s="36">
        <f>+DailySales!$T2645*DailySales!$R2645</f>
        <v>10</v>
      </c>
      <c r="W2645" s="36">
        <f>+DailySales!$V2645*DailySales!$Q2645</f>
        <v>6.4</v>
      </c>
      <c r="X2645" s="36">
        <f>VLOOKUP(O2645,Stock[],6,FALSE)</f>
        <v>1330</v>
      </c>
      <c r="Y2645" s="36">
        <f>+DailySales!$V2645*DailySales!$X2645</f>
        <v>13300</v>
      </c>
      <c r="Z2645" s="37"/>
      <c r="AA2645" s="37"/>
      <c r="AB2645" s="37"/>
      <c r="AC2645" s="37"/>
      <c r="AD2645" s="37"/>
      <c r="AE2645" s="77"/>
      <c r="AF2645" s="87">
        <v>46049</v>
      </c>
      <c r="AG2645" s="39">
        <v>13300</v>
      </c>
      <c r="AH2645" s="87"/>
      <c r="AI2645" s="39"/>
      <c r="AJ2645" s="87"/>
      <c r="AK2645" s="39"/>
      <c r="AL2645" s="34"/>
      <c r="AM2645" s="39"/>
      <c r="AN264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46" spans="1:40" ht="19.5" customHeight="1" x14ac:dyDescent="0.25">
      <c r="A2646" s="32">
        <f t="shared" si="198"/>
        <v>2026</v>
      </c>
      <c r="B2646" s="32">
        <f t="shared" si="199"/>
        <v>1</v>
      </c>
      <c r="C2646" s="25">
        <v>46049</v>
      </c>
      <c r="D2646" s="57">
        <f t="shared" ca="1" si="196"/>
        <v>46097</v>
      </c>
      <c r="E2646" s="57" t="str">
        <f t="shared" ca="1" si="197"/>
        <v>1-Months</v>
      </c>
      <c r="F2646" s="57" t="str">
        <f>VLOOKUP(O2646,Stock[],5,FALSE)</f>
        <v>BE</v>
      </c>
      <c r="G2646" s="33" t="s">
        <v>2911</v>
      </c>
      <c r="H2646" s="38" t="s">
        <v>276</v>
      </c>
      <c r="I2646" s="34" t="s">
        <v>1675</v>
      </c>
      <c r="J2646" s="32" t="str">
        <f>VLOOKUP(I2646,Customers[],2,FALSE)</f>
        <v>ကိုမြင့်ဇော်ဦး</v>
      </c>
      <c r="K2646" s="32" t="str">
        <f>VLOOKUP(I2646,Customers[],4,FALSE)</f>
        <v>Wandwin</v>
      </c>
      <c r="L2646" s="32" t="str">
        <f>VLOOKUP(Table85[[#This Row],[CustomerID]],Table!H:K,3,0)</f>
        <v>သဖန်း</v>
      </c>
      <c r="M2646" s="32" t="str">
        <f>VLOOKUP(I2646,Customers[],5,FALSE)</f>
        <v>Van-2</v>
      </c>
      <c r="N2646" s="34" t="s">
        <v>9</v>
      </c>
      <c r="O2646" s="37" t="s">
        <v>220</v>
      </c>
      <c r="P2646" s="32" t="str">
        <f>VLOOKUP(O2646,Stock[],2,FALSE)</f>
        <v>မြန်မာရှောက်ပျား</v>
      </c>
      <c r="Q2646" s="35">
        <f>VLOOKUP(O2646,Stock[],3,FALSE)</f>
        <v>0.64</v>
      </c>
      <c r="R2646" s="35">
        <f>VLOOKUP(O2646,Stock[],4,FALSE)</f>
        <v>14</v>
      </c>
      <c r="S2646" s="37"/>
      <c r="T2646" s="35">
        <f>(DailySales!$S2646/DailySales!$R2646)+DailySales!$U2646</f>
        <v>5</v>
      </c>
      <c r="U2646" s="37">
        <v>5</v>
      </c>
      <c r="V2646" s="36">
        <f>+DailySales!$T2646*DailySales!$R2646</f>
        <v>70</v>
      </c>
      <c r="W2646" s="36">
        <f>+DailySales!$V2646*DailySales!$Q2646</f>
        <v>44.800000000000004</v>
      </c>
      <c r="X2646" s="36">
        <f>VLOOKUP(O2646,Stock[],6,FALSE)</f>
        <v>1370</v>
      </c>
      <c r="Y2646" s="36">
        <f>+DailySales!$V2646*DailySales!$X2646</f>
        <v>95900</v>
      </c>
      <c r="Z2646" s="37"/>
      <c r="AA2646" s="37"/>
      <c r="AB2646" s="37"/>
      <c r="AC2646" s="37"/>
      <c r="AD2646" s="37"/>
      <c r="AE2646" s="77">
        <v>2100</v>
      </c>
      <c r="AF2646" s="87">
        <v>46049</v>
      </c>
      <c r="AG2646" s="39">
        <v>98000</v>
      </c>
      <c r="AH2646" s="87"/>
      <c r="AI2646" s="39"/>
      <c r="AJ2646" s="87"/>
      <c r="AK2646" s="39"/>
      <c r="AL2646" s="34"/>
      <c r="AM2646" s="39"/>
      <c r="AN264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47" spans="1:40" ht="19.5" customHeight="1" x14ac:dyDescent="0.25">
      <c r="A2647" s="32">
        <f t="shared" si="198"/>
        <v>2026</v>
      </c>
      <c r="B2647" s="32">
        <f t="shared" si="199"/>
        <v>1</v>
      </c>
      <c r="C2647" s="25">
        <v>46049</v>
      </c>
      <c r="D2647" s="57">
        <f t="shared" ca="1" si="196"/>
        <v>46097</v>
      </c>
      <c r="E2647" s="57" t="str">
        <f t="shared" ca="1" si="197"/>
        <v>1-Months</v>
      </c>
      <c r="F2647" s="57" t="str">
        <f>VLOOKUP(O2647,Stock[],5,FALSE)</f>
        <v>BE</v>
      </c>
      <c r="G2647" s="33" t="s">
        <v>2911</v>
      </c>
      <c r="H2647" s="38" t="s">
        <v>276</v>
      </c>
      <c r="I2647" s="34" t="s">
        <v>1675</v>
      </c>
      <c r="J2647" s="32" t="str">
        <f>VLOOKUP(I2647,Customers[],2,FALSE)</f>
        <v>ကိုမြင့်ဇော်ဦး</v>
      </c>
      <c r="K2647" s="32" t="str">
        <f>VLOOKUP(I2647,Customers[],4,FALSE)</f>
        <v>Wandwin</v>
      </c>
      <c r="L2647" s="32" t="str">
        <f>VLOOKUP(Table85[[#This Row],[CustomerID]],Table!H:K,3,0)</f>
        <v>သဖန်း</v>
      </c>
      <c r="M2647" s="32" t="str">
        <f>VLOOKUP(I2647,Customers[],5,FALSE)</f>
        <v>Van-2</v>
      </c>
      <c r="N2647" s="34" t="s">
        <v>9</v>
      </c>
      <c r="O2647" s="37" t="s">
        <v>225</v>
      </c>
      <c r="P2647" s="32" t="str">
        <f>VLOOKUP(O2647,Stock[],2,FALSE)</f>
        <v>ချယ်ရီသံပုရာအရက်သန့်ကော် (1Ltr)</v>
      </c>
      <c r="Q2647" s="35">
        <f>VLOOKUP(O2647,Stock[],3,FALSE)</f>
        <v>1</v>
      </c>
      <c r="R2647" s="35">
        <f>VLOOKUP(O2647,Stock[],4,FALSE)</f>
        <v>12</v>
      </c>
      <c r="S2647" s="37"/>
      <c r="T2647" s="35">
        <f>(DailySales!$S2647/DailySales!$R2647)+DailySales!$U2647</f>
        <v>1</v>
      </c>
      <c r="U2647" s="37">
        <v>1</v>
      </c>
      <c r="V2647" s="36">
        <f>+DailySales!$T2647*DailySales!$R2647</f>
        <v>12</v>
      </c>
      <c r="W2647" s="36">
        <f>+DailySales!$V2647*DailySales!$Q2647</f>
        <v>12</v>
      </c>
      <c r="X2647" s="36">
        <f>VLOOKUP(O2647,Stock[],6,FALSE)</f>
        <v>1260</v>
      </c>
      <c r="Y2647" s="36">
        <f>+DailySales!$V2647*DailySales!$X2647</f>
        <v>15120</v>
      </c>
      <c r="Z2647" s="37"/>
      <c r="AA2647" s="37"/>
      <c r="AB2647" s="37"/>
      <c r="AC2647" s="37"/>
      <c r="AD2647" s="37"/>
      <c r="AE2647" s="77">
        <v>380</v>
      </c>
      <c r="AF2647" s="87">
        <v>46049</v>
      </c>
      <c r="AG2647" s="39">
        <v>15500</v>
      </c>
      <c r="AH2647" s="87"/>
      <c r="AI2647" s="39"/>
      <c r="AJ2647" s="87"/>
      <c r="AK2647" s="39"/>
      <c r="AL2647" s="34"/>
      <c r="AM2647" s="39"/>
      <c r="AN264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48" spans="1:40" ht="19.5" customHeight="1" x14ac:dyDescent="0.25">
      <c r="A2648" s="32">
        <f t="shared" si="198"/>
        <v>2026</v>
      </c>
      <c r="B2648" s="32">
        <f t="shared" si="199"/>
        <v>1</v>
      </c>
      <c r="C2648" s="25">
        <v>46049</v>
      </c>
      <c r="D2648" s="57">
        <f t="shared" ca="1" si="196"/>
        <v>46097</v>
      </c>
      <c r="E2648" s="57" t="str">
        <f t="shared" ca="1" si="197"/>
        <v>1-Months</v>
      </c>
      <c r="F2648" s="57" t="str">
        <f>VLOOKUP(O2648,Stock[],5,FALSE)</f>
        <v>BE</v>
      </c>
      <c r="G2648" s="33" t="s">
        <v>2911</v>
      </c>
      <c r="H2648" s="38" t="s">
        <v>276</v>
      </c>
      <c r="I2648" s="34" t="s">
        <v>1675</v>
      </c>
      <c r="J2648" s="32" t="str">
        <f>VLOOKUP(I2648,Customers[],2,FALSE)</f>
        <v>ကိုမြင့်ဇော်ဦး</v>
      </c>
      <c r="K2648" s="32" t="str">
        <f>VLOOKUP(I2648,Customers[],4,FALSE)</f>
        <v>Wandwin</v>
      </c>
      <c r="L2648" s="32" t="str">
        <f>VLOOKUP(Table85[[#This Row],[CustomerID]],Table!H:K,3,0)</f>
        <v>သဖန်း</v>
      </c>
      <c r="M2648" s="32" t="str">
        <f>VLOOKUP(I2648,Customers[],5,FALSE)</f>
        <v>Van-2</v>
      </c>
      <c r="N2648" s="34" t="s">
        <v>9</v>
      </c>
      <c r="O2648" s="37" t="s">
        <v>1395</v>
      </c>
      <c r="P2648" s="32" t="str">
        <f>VLOOKUP(O2648,Stock[],2,FALSE)</f>
        <v>ရွှေမင်းသားမန်ကျည်းခေါင်ရည်</v>
      </c>
      <c r="Q2648" s="35">
        <f>VLOOKUP(O2648,Stock[],3,FALSE)</f>
        <v>0.64</v>
      </c>
      <c r="R2648" s="35">
        <f>VLOOKUP(O2648,Stock[],4,FALSE)</f>
        <v>14</v>
      </c>
      <c r="S2648" s="37"/>
      <c r="T2648" s="35">
        <f>(DailySales!$S2648/DailySales!$R2648)+DailySales!$U2648</f>
        <v>1</v>
      </c>
      <c r="U2648" s="37">
        <v>1</v>
      </c>
      <c r="V2648" s="36">
        <f>+DailySales!$T2648*DailySales!$R2648</f>
        <v>14</v>
      </c>
      <c r="W2648" s="36">
        <f>+DailySales!$V2648*DailySales!$Q2648</f>
        <v>8.9600000000000009</v>
      </c>
      <c r="X2648" s="36">
        <f>VLOOKUP(O2648,Stock[],6,FALSE)</f>
        <v>830</v>
      </c>
      <c r="Y2648" s="36">
        <f>+DailySales!$V2648*DailySales!$X2648</f>
        <v>11620</v>
      </c>
      <c r="Z2648" s="37"/>
      <c r="AA2648" s="37"/>
      <c r="AB2648" s="37"/>
      <c r="AC2648" s="37"/>
      <c r="AD2648" s="37"/>
      <c r="AE2648" s="77">
        <v>380</v>
      </c>
      <c r="AF2648" s="87">
        <v>46049</v>
      </c>
      <c r="AG2648" s="39">
        <v>12000</v>
      </c>
      <c r="AH2648" s="87"/>
      <c r="AI2648" s="39"/>
      <c r="AJ2648" s="87"/>
      <c r="AK2648" s="39"/>
      <c r="AL2648" s="34"/>
      <c r="AM2648" s="39"/>
      <c r="AN264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49" spans="1:40" ht="19.5" customHeight="1" x14ac:dyDescent="0.25">
      <c r="A2649" s="32">
        <f t="shared" si="198"/>
        <v>2026</v>
      </c>
      <c r="B2649" s="32">
        <f t="shared" si="199"/>
        <v>1</v>
      </c>
      <c r="C2649" s="25">
        <v>46049</v>
      </c>
      <c r="D2649" s="57">
        <f t="shared" ca="1" si="196"/>
        <v>46097</v>
      </c>
      <c r="E2649" s="57" t="str">
        <f t="shared" ca="1" si="197"/>
        <v>1-Months</v>
      </c>
      <c r="F2649" s="57" t="str">
        <f>VLOOKUP(O2649,Stock[],5,FALSE)</f>
        <v>BE</v>
      </c>
      <c r="G2649" s="33" t="s">
        <v>2911</v>
      </c>
      <c r="H2649" s="38" t="s">
        <v>276</v>
      </c>
      <c r="I2649" s="34" t="s">
        <v>1675</v>
      </c>
      <c r="J2649" s="32" t="str">
        <f>VLOOKUP(I2649,Customers[],2,FALSE)</f>
        <v>ကိုမြင့်ဇော်ဦး</v>
      </c>
      <c r="K2649" s="32" t="str">
        <f>VLOOKUP(I2649,Customers[],4,FALSE)</f>
        <v>Wandwin</v>
      </c>
      <c r="L2649" s="32" t="str">
        <f>VLOOKUP(Table85[[#This Row],[CustomerID]],Table!H:K,3,0)</f>
        <v>သဖန်း</v>
      </c>
      <c r="M2649" s="32" t="str">
        <f>VLOOKUP(I2649,Customers[],5,FALSE)</f>
        <v>Van-2</v>
      </c>
      <c r="N2649" s="34" t="s">
        <v>9</v>
      </c>
      <c r="O2649" s="37" t="s">
        <v>223</v>
      </c>
      <c r="P2649" s="32" t="str">
        <f>VLOOKUP(O2649,Stock[],2,FALSE)</f>
        <v>ချယ်ရီအရက်သန့်ကော် (.6Ltr)</v>
      </c>
      <c r="Q2649" s="35">
        <f>VLOOKUP(O2649,Stock[],3,FALSE)</f>
        <v>0.6</v>
      </c>
      <c r="R2649" s="35">
        <f>VLOOKUP(O2649,Stock[],4,FALSE)</f>
        <v>24</v>
      </c>
      <c r="S2649" s="37"/>
      <c r="T2649" s="35">
        <f>(DailySales!$S2649/DailySales!$R2649)+DailySales!$U2649</f>
        <v>1</v>
      </c>
      <c r="U2649" s="37">
        <v>1</v>
      </c>
      <c r="V2649" s="36">
        <f>+DailySales!$T2649*DailySales!$R2649</f>
        <v>24</v>
      </c>
      <c r="W2649" s="36">
        <f>+DailySales!$V2649*DailySales!$Q2649</f>
        <v>14.399999999999999</v>
      </c>
      <c r="X2649" s="36">
        <f>VLOOKUP(O2649,Stock[],6,FALSE)</f>
        <v>875</v>
      </c>
      <c r="Y2649" s="36">
        <f>+DailySales!$V2649*DailySales!$X2649</f>
        <v>21000</v>
      </c>
      <c r="Z2649" s="37"/>
      <c r="AA2649" s="37"/>
      <c r="AB2649" s="37"/>
      <c r="AC2649" s="37"/>
      <c r="AD2649" s="37"/>
      <c r="AE2649" s="77">
        <v>600</v>
      </c>
      <c r="AF2649" s="87">
        <v>46049</v>
      </c>
      <c r="AG2649" s="39">
        <v>21600</v>
      </c>
      <c r="AH2649" s="87"/>
      <c r="AI2649" s="39"/>
      <c r="AJ2649" s="87"/>
      <c r="AK2649" s="39"/>
      <c r="AL2649" s="34"/>
      <c r="AM2649" s="39"/>
      <c r="AN264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50" spans="1:40" ht="19.5" customHeight="1" x14ac:dyDescent="0.25">
      <c r="A2650" s="32">
        <f t="shared" si="198"/>
        <v>2026</v>
      </c>
      <c r="B2650" s="32">
        <f t="shared" si="199"/>
        <v>1</v>
      </c>
      <c r="C2650" s="25">
        <v>46049</v>
      </c>
      <c r="D2650" s="57">
        <f t="shared" ca="1" si="196"/>
        <v>46097</v>
      </c>
      <c r="E2650" s="57" t="str">
        <f t="shared" ca="1" si="197"/>
        <v>1-Months</v>
      </c>
      <c r="F2650" s="57" t="str">
        <f>VLOOKUP(O2650,Stock[],5,FALSE)</f>
        <v>BE</v>
      </c>
      <c r="G2650" s="33" t="s">
        <v>2912</v>
      </c>
      <c r="H2650" s="38" t="s">
        <v>276</v>
      </c>
      <c r="I2650" s="34" t="s">
        <v>937</v>
      </c>
      <c r="J2650" s="32" t="str">
        <f>VLOOKUP(I2650,Customers[],2,FALSE)</f>
        <v>မသီတာဝင်း-၂</v>
      </c>
      <c r="K2650" s="32" t="str">
        <f>VLOOKUP(I2650,Customers[],4,FALSE)</f>
        <v>Wandwin</v>
      </c>
      <c r="L2650" s="32" t="str">
        <f>VLOOKUP(Table85[[#This Row],[CustomerID]],Table!H:K,3,0)</f>
        <v>သဖန်း</v>
      </c>
      <c r="M2650" s="32" t="str">
        <f>VLOOKUP(I2650,Customers[],5,FALSE)</f>
        <v>Van-2</v>
      </c>
      <c r="N2650" s="34" t="s">
        <v>9</v>
      </c>
      <c r="O2650" s="37" t="s">
        <v>220</v>
      </c>
      <c r="P2650" s="32" t="str">
        <f>VLOOKUP(O2650,Stock[],2,FALSE)</f>
        <v>မြန်မာရှောက်ပျား</v>
      </c>
      <c r="Q2650" s="35">
        <f>VLOOKUP(O2650,Stock[],3,FALSE)</f>
        <v>0.64</v>
      </c>
      <c r="R2650" s="35">
        <f>VLOOKUP(O2650,Stock[],4,FALSE)</f>
        <v>14</v>
      </c>
      <c r="S2650" s="37"/>
      <c r="T2650" s="35">
        <f>(DailySales!$S2650/DailySales!$R2650)+DailySales!$U2650</f>
        <v>15</v>
      </c>
      <c r="U2650" s="37">
        <v>15</v>
      </c>
      <c r="V2650" s="36">
        <f>+DailySales!$T2650*DailySales!$R2650</f>
        <v>210</v>
      </c>
      <c r="W2650" s="36">
        <f>+DailySales!$V2650*DailySales!$Q2650</f>
        <v>134.4</v>
      </c>
      <c r="X2650" s="36">
        <f>VLOOKUP(O2650,Stock[],6,FALSE)</f>
        <v>1370</v>
      </c>
      <c r="Y2650" s="36">
        <f>+DailySales!$V2650*DailySales!$X2650</f>
        <v>287700</v>
      </c>
      <c r="Z2650" s="37"/>
      <c r="AA2650" s="37"/>
      <c r="AB2650" s="37"/>
      <c r="AC2650" s="37"/>
      <c r="AD2650" s="37"/>
      <c r="AE2650" s="77">
        <v>6300</v>
      </c>
      <c r="AF2650" s="87">
        <v>46049</v>
      </c>
      <c r="AG2650" s="39">
        <v>294000</v>
      </c>
      <c r="AH2650" s="87"/>
      <c r="AI2650" s="39"/>
      <c r="AJ2650" s="87"/>
      <c r="AK2650" s="39"/>
      <c r="AL2650" s="34"/>
      <c r="AM2650" s="39"/>
      <c r="AN265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51" spans="1:40" ht="19.5" customHeight="1" x14ac:dyDescent="0.25">
      <c r="A2651" s="32">
        <f t="shared" si="198"/>
        <v>2026</v>
      </c>
      <c r="B2651" s="32">
        <f t="shared" si="199"/>
        <v>1</v>
      </c>
      <c r="C2651" s="25">
        <v>46049</v>
      </c>
      <c r="D2651" s="57">
        <f t="shared" ca="1" si="196"/>
        <v>46097</v>
      </c>
      <c r="E2651" s="57" t="str">
        <f t="shared" ca="1" si="197"/>
        <v>1-Months</v>
      </c>
      <c r="F2651" s="57" t="str">
        <f>VLOOKUP(O2651,Stock[],5,FALSE)</f>
        <v>BE</v>
      </c>
      <c r="G2651" s="33" t="s">
        <v>2912</v>
      </c>
      <c r="H2651" s="38" t="s">
        <v>276</v>
      </c>
      <c r="I2651" s="34" t="s">
        <v>937</v>
      </c>
      <c r="J2651" s="32" t="str">
        <f>VLOOKUP(I2651,Customers[],2,FALSE)</f>
        <v>မသီတာဝင်း-၂</v>
      </c>
      <c r="K2651" s="32" t="str">
        <f>VLOOKUP(I2651,Customers[],4,FALSE)</f>
        <v>Wandwin</v>
      </c>
      <c r="L2651" s="32" t="str">
        <f>VLOOKUP(Table85[[#This Row],[CustomerID]],Table!H:K,3,0)</f>
        <v>သဖန်း</v>
      </c>
      <c r="M2651" s="32" t="str">
        <f>VLOOKUP(I2651,Customers[],5,FALSE)</f>
        <v>Van-2</v>
      </c>
      <c r="N2651" s="34" t="s">
        <v>9</v>
      </c>
      <c r="O2651" s="37" t="s">
        <v>223</v>
      </c>
      <c r="P2651" s="32" t="str">
        <f>VLOOKUP(O2651,Stock[],2,FALSE)</f>
        <v>ချယ်ရီအရက်သန့်ကော် (.6Ltr)</v>
      </c>
      <c r="Q2651" s="35">
        <f>VLOOKUP(O2651,Stock[],3,FALSE)</f>
        <v>0.6</v>
      </c>
      <c r="R2651" s="35">
        <f>VLOOKUP(O2651,Stock[],4,FALSE)</f>
        <v>24</v>
      </c>
      <c r="S2651" s="37"/>
      <c r="T2651" s="35">
        <f>(DailySales!$S2651/DailySales!$R2651)+DailySales!$U2651</f>
        <v>3</v>
      </c>
      <c r="U2651" s="37">
        <v>3</v>
      </c>
      <c r="V2651" s="36">
        <f>+DailySales!$T2651*DailySales!$R2651</f>
        <v>72</v>
      </c>
      <c r="W2651" s="36">
        <f>+DailySales!$V2651*DailySales!$Q2651</f>
        <v>43.199999999999996</v>
      </c>
      <c r="X2651" s="36">
        <f>VLOOKUP(O2651,Stock[],6,FALSE)</f>
        <v>875</v>
      </c>
      <c r="Y2651" s="36">
        <f>+DailySales!$V2651*DailySales!$X2651</f>
        <v>63000</v>
      </c>
      <c r="Z2651" s="37"/>
      <c r="AA2651" s="37"/>
      <c r="AB2651" s="37"/>
      <c r="AC2651" s="37"/>
      <c r="AD2651" s="37"/>
      <c r="AE2651" s="77">
        <v>1800</v>
      </c>
      <c r="AF2651" s="87">
        <v>46049</v>
      </c>
      <c r="AG2651" s="39">
        <v>64800</v>
      </c>
      <c r="AH2651" s="87"/>
      <c r="AI2651" s="39"/>
      <c r="AJ2651" s="87"/>
      <c r="AK2651" s="39"/>
      <c r="AL2651" s="34"/>
      <c r="AM2651" s="39"/>
      <c r="AN265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52" spans="1:40" ht="19.5" customHeight="1" x14ac:dyDescent="0.25">
      <c r="A2652" s="32">
        <f t="shared" si="198"/>
        <v>2026</v>
      </c>
      <c r="B2652" s="32">
        <f t="shared" si="199"/>
        <v>1</v>
      </c>
      <c r="C2652" s="25">
        <v>46049</v>
      </c>
      <c r="D2652" s="57">
        <f t="shared" ca="1" si="196"/>
        <v>46097</v>
      </c>
      <c r="E2652" s="57" t="str">
        <f t="shared" ca="1" si="197"/>
        <v>1-Months</v>
      </c>
      <c r="F2652" s="57" t="str">
        <f>VLOOKUP(O2652,Stock[],5,FALSE)</f>
        <v>BE</v>
      </c>
      <c r="G2652" s="33" t="s">
        <v>2913</v>
      </c>
      <c r="H2652" s="38" t="s">
        <v>276</v>
      </c>
      <c r="I2652" s="34" t="s">
        <v>1774</v>
      </c>
      <c r="J2652" s="32" t="str">
        <f>VLOOKUP(I2652,Customers[],2,FALSE)</f>
        <v>မစန်းမြင့်</v>
      </c>
      <c r="K2652" s="32" t="str">
        <f>VLOOKUP(I2652,Customers[],4,FALSE)</f>
        <v>Wandwin</v>
      </c>
      <c r="L2652" s="32" t="str">
        <f>VLOOKUP(Table85[[#This Row],[CustomerID]],Table!H:K,3,0)</f>
        <v>သဖန်း</v>
      </c>
      <c r="M2652" s="32" t="str">
        <f>VLOOKUP(I2652,Customers[],5,FALSE)</f>
        <v>Van-2</v>
      </c>
      <c r="N2652" s="34" t="s">
        <v>9</v>
      </c>
      <c r="O2652" s="37" t="s">
        <v>223</v>
      </c>
      <c r="P2652" s="32" t="str">
        <f>VLOOKUP(O2652,Stock[],2,FALSE)</f>
        <v>ချယ်ရီအရက်သန့်ကော် (.6Ltr)</v>
      </c>
      <c r="Q2652" s="35">
        <f>VLOOKUP(O2652,Stock[],3,FALSE)</f>
        <v>0.6</v>
      </c>
      <c r="R2652" s="35">
        <f>VLOOKUP(O2652,Stock[],4,FALSE)</f>
        <v>24</v>
      </c>
      <c r="S2652" s="37"/>
      <c r="T2652" s="35">
        <f>(DailySales!$S2652/DailySales!$R2652)+DailySales!$U2652</f>
        <v>5</v>
      </c>
      <c r="U2652" s="37">
        <v>5</v>
      </c>
      <c r="V2652" s="36">
        <f>+DailySales!$T2652*DailySales!$R2652</f>
        <v>120</v>
      </c>
      <c r="W2652" s="36">
        <f>+DailySales!$V2652*DailySales!$Q2652</f>
        <v>72</v>
      </c>
      <c r="X2652" s="36">
        <f>VLOOKUP(O2652,Stock[],6,FALSE)</f>
        <v>875</v>
      </c>
      <c r="Y2652" s="36">
        <f>+DailySales!$V2652*DailySales!$X2652</f>
        <v>105000</v>
      </c>
      <c r="Z2652" s="37"/>
      <c r="AA2652" s="37"/>
      <c r="AB2652" s="37"/>
      <c r="AC2652" s="37"/>
      <c r="AD2652" s="37"/>
      <c r="AE2652" s="77">
        <v>3000</v>
      </c>
      <c r="AF2652" s="87">
        <v>46049</v>
      </c>
      <c r="AG2652" s="39">
        <v>108000</v>
      </c>
      <c r="AH2652" s="87"/>
      <c r="AI2652" s="39"/>
      <c r="AJ2652" s="87"/>
      <c r="AK2652" s="39"/>
      <c r="AL2652" s="34"/>
      <c r="AM2652" s="39"/>
      <c r="AN265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53" spans="1:40" ht="19.5" customHeight="1" x14ac:dyDescent="0.25">
      <c r="A2653" s="32">
        <f t="shared" si="198"/>
        <v>2026</v>
      </c>
      <c r="B2653" s="32">
        <f t="shared" si="199"/>
        <v>1</v>
      </c>
      <c r="C2653" s="25">
        <v>46049</v>
      </c>
      <c r="D2653" s="57">
        <f t="shared" ca="1" si="196"/>
        <v>46097</v>
      </c>
      <c r="E2653" s="57" t="str">
        <f t="shared" ca="1" si="197"/>
        <v>1-Months</v>
      </c>
      <c r="F2653" s="57" t="str">
        <f>VLOOKUP(O2653,Stock[],5,FALSE)</f>
        <v>BE</v>
      </c>
      <c r="G2653" s="33" t="s">
        <v>2914</v>
      </c>
      <c r="H2653" s="38" t="s">
        <v>276</v>
      </c>
      <c r="I2653" s="34" t="s">
        <v>510</v>
      </c>
      <c r="J2653" s="32" t="str">
        <f>VLOOKUP(I2653,Customers[],2,FALSE)</f>
        <v>ကိုပေါက်ကျိုင်း</v>
      </c>
      <c r="K2653" s="32" t="str">
        <f>VLOOKUP(I2653,Customers[],4,FALSE)</f>
        <v>Wandwin</v>
      </c>
      <c r="L2653" s="32" t="str">
        <f>VLOOKUP(Table85[[#This Row],[CustomerID]],Table!H:K,3,0)</f>
        <v>သဖန်း</v>
      </c>
      <c r="M2653" s="32" t="str">
        <f>VLOOKUP(I2653,Customers[],5,FALSE)</f>
        <v>Van-2</v>
      </c>
      <c r="N2653" s="34" t="s">
        <v>9</v>
      </c>
      <c r="O2653" s="37" t="s">
        <v>220</v>
      </c>
      <c r="P2653" s="32" t="str">
        <f>VLOOKUP(O2653,Stock[],2,FALSE)</f>
        <v>မြန်မာရှောက်ပျား</v>
      </c>
      <c r="Q2653" s="35">
        <f>VLOOKUP(O2653,Stock[],3,FALSE)</f>
        <v>0.64</v>
      </c>
      <c r="R2653" s="35">
        <f>VLOOKUP(O2653,Stock[],4,FALSE)</f>
        <v>14</v>
      </c>
      <c r="S2653" s="37"/>
      <c r="T2653" s="35">
        <f>(DailySales!$S2653/DailySales!$R2653)+DailySales!$U2653</f>
        <v>10</v>
      </c>
      <c r="U2653" s="37">
        <v>10</v>
      </c>
      <c r="V2653" s="36">
        <f>+DailySales!$T2653*DailySales!$R2653</f>
        <v>140</v>
      </c>
      <c r="W2653" s="36">
        <f>+DailySales!$V2653*DailySales!$Q2653</f>
        <v>89.600000000000009</v>
      </c>
      <c r="X2653" s="36">
        <f>VLOOKUP(O2653,Stock[],6,FALSE)</f>
        <v>1370</v>
      </c>
      <c r="Y2653" s="36">
        <f>+DailySales!$V2653*DailySales!$X2653</f>
        <v>191800</v>
      </c>
      <c r="Z2653" s="37"/>
      <c r="AA2653" s="37"/>
      <c r="AB2653" s="37"/>
      <c r="AC2653" s="37"/>
      <c r="AD2653" s="37"/>
      <c r="AE2653" s="77">
        <v>4200</v>
      </c>
      <c r="AF2653" s="87">
        <v>46049</v>
      </c>
      <c r="AG2653" s="39">
        <v>196000</v>
      </c>
      <c r="AH2653" s="87"/>
      <c r="AI2653" s="39"/>
      <c r="AJ2653" s="87"/>
      <c r="AK2653" s="39"/>
      <c r="AL2653" s="34"/>
      <c r="AM2653" s="39"/>
      <c r="AN265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54" spans="1:40" ht="19.5" customHeight="1" x14ac:dyDescent="0.25">
      <c r="A2654" s="32">
        <f t="shared" si="198"/>
        <v>2026</v>
      </c>
      <c r="B2654" s="32">
        <f t="shared" si="199"/>
        <v>1</v>
      </c>
      <c r="C2654" s="25">
        <v>46049</v>
      </c>
      <c r="D2654" s="57">
        <f t="shared" ca="1" si="196"/>
        <v>46097</v>
      </c>
      <c r="E2654" s="57" t="str">
        <f t="shared" ca="1" si="197"/>
        <v>1-Months</v>
      </c>
      <c r="F2654" s="57" t="str">
        <f>VLOOKUP(O2654,Stock[],5,FALSE)</f>
        <v>BE</v>
      </c>
      <c r="G2654" s="33" t="s">
        <v>2915</v>
      </c>
      <c r="H2654" s="38" t="s">
        <v>276</v>
      </c>
      <c r="I2654" s="34" t="s">
        <v>964</v>
      </c>
      <c r="J2654" s="32" t="str">
        <f>VLOOKUP(I2654,Customers[],2,FALSE)</f>
        <v>မနှင်းဝေအောင်</v>
      </c>
      <c r="K2654" s="32" t="str">
        <f>VLOOKUP(I2654,Customers[],4,FALSE)</f>
        <v>Wandwin</v>
      </c>
      <c r="L2654" s="32" t="str">
        <f>VLOOKUP(Table85[[#This Row],[CustomerID]],Table!H:K,3,0)</f>
        <v>ကျောင်းကုန်း</v>
      </c>
      <c r="M2654" s="32" t="str">
        <f>VLOOKUP(I2654,Customers[],5,FALSE)</f>
        <v>Van-2</v>
      </c>
      <c r="N2654" s="34" t="s">
        <v>9</v>
      </c>
      <c r="O2654" s="37" t="s">
        <v>2794</v>
      </c>
      <c r="P2654" s="32" t="str">
        <f>VLOOKUP(O2654,Stock[],2,FALSE)</f>
        <v>လိမ္မော်ဖြူ</v>
      </c>
      <c r="Q2654" s="35">
        <f>VLOOKUP(O2654,Stock[],3,FALSE)</f>
        <v>0.64</v>
      </c>
      <c r="R2654" s="35">
        <f>VLOOKUP(O2654,Stock[],4,FALSE)</f>
        <v>24</v>
      </c>
      <c r="S2654" s="37"/>
      <c r="T2654" s="35">
        <f>(DailySales!$S2654/DailySales!$R2654)+DailySales!$U2654</f>
        <v>3</v>
      </c>
      <c r="U2654" s="37">
        <v>3</v>
      </c>
      <c r="V2654" s="36">
        <f>+DailySales!$T2654*DailySales!$R2654</f>
        <v>72</v>
      </c>
      <c r="W2654" s="36">
        <f>+DailySales!$V2654*DailySales!$Q2654</f>
        <v>46.08</v>
      </c>
      <c r="X2654" s="36">
        <f>VLOOKUP(O2654,Stock[],6,FALSE)</f>
        <v>1330</v>
      </c>
      <c r="Y2654" s="36">
        <f>+DailySales!$V2654*DailySales!$X2654</f>
        <v>95760</v>
      </c>
      <c r="Z2654" s="37"/>
      <c r="AA2654" s="37"/>
      <c r="AB2654" s="37"/>
      <c r="AC2654" s="37"/>
      <c r="AD2654" s="37"/>
      <c r="AE2654" s="77">
        <v>1740</v>
      </c>
      <c r="AF2654" s="87">
        <v>46049</v>
      </c>
      <c r="AG2654" s="39">
        <v>97500</v>
      </c>
      <c r="AH2654" s="87"/>
      <c r="AI2654" s="39"/>
      <c r="AJ2654" s="87"/>
      <c r="AK2654" s="39"/>
      <c r="AL2654" s="34"/>
      <c r="AM2654" s="39"/>
      <c r="AN265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55" spans="1:40" ht="19.5" customHeight="1" x14ac:dyDescent="0.25">
      <c r="A2655" s="32">
        <f t="shared" si="198"/>
        <v>2026</v>
      </c>
      <c r="B2655" s="32">
        <f t="shared" si="199"/>
        <v>1</v>
      </c>
      <c r="C2655" s="25">
        <v>46049</v>
      </c>
      <c r="D2655" s="57">
        <f t="shared" ca="1" si="196"/>
        <v>46097</v>
      </c>
      <c r="E2655" s="57" t="str">
        <f t="shared" ca="1" si="197"/>
        <v>1-Months</v>
      </c>
      <c r="F2655" s="57" t="str">
        <f>VLOOKUP(O2655,Stock[],5,FALSE)</f>
        <v>BE</v>
      </c>
      <c r="G2655" s="33" t="s">
        <v>2916</v>
      </c>
      <c r="H2655" s="38" t="s">
        <v>276</v>
      </c>
      <c r="I2655" s="34" t="s">
        <v>508</v>
      </c>
      <c r="J2655" s="32" t="str">
        <f>VLOOKUP(I2655,Customers[],2,FALSE)</f>
        <v>မဝေဝေလွင်</v>
      </c>
      <c r="K2655" s="32" t="str">
        <f>VLOOKUP(I2655,Customers[],4,FALSE)</f>
        <v>Wandwin</v>
      </c>
      <c r="L2655" s="32" t="str">
        <f>VLOOKUP(Table85[[#This Row],[CustomerID]],Table!H:K,3,0)</f>
        <v>သစ်ပုလွေကန်</v>
      </c>
      <c r="M2655" s="32" t="str">
        <f>VLOOKUP(I2655,Customers[],5,FALSE)</f>
        <v>Van-2</v>
      </c>
      <c r="N2655" s="34" t="s">
        <v>9</v>
      </c>
      <c r="O2655" s="37" t="s">
        <v>225</v>
      </c>
      <c r="P2655" s="32" t="str">
        <f>VLOOKUP(O2655,Stock[],2,FALSE)</f>
        <v>ချယ်ရီသံပုရာအရက်သန့်ကော် (1Ltr)</v>
      </c>
      <c r="Q2655" s="35">
        <f>VLOOKUP(O2655,Stock[],3,FALSE)</f>
        <v>1</v>
      </c>
      <c r="R2655" s="35">
        <f>VLOOKUP(O2655,Stock[],4,FALSE)</f>
        <v>12</v>
      </c>
      <c r="S2655" s="37"/>
      <c r="T2655" s="35">
        <f>(DailySales!$S2655/DailySales!$R2655)+DailySales!$U2655</f>
        <v>10</v>
      </c>
      <c r="U2655" s="37">
        <v>10</v>
      </c>
      <c r="V2655" s="36">
        <f>+DailySales!$T2655*DailySales!$R2655</f>
        <v>120</v>
      </c>
      <c r="W2655" s="36">
        <f>+DailySales!$V2655*DailySales!$Q2655</f>
        <v>120</v>
      </c>
      <c r="X2655" s="36">
        <f>VLOOKUP(O2655,Stock[],6,FALSE)</f>
        <v>1260</v>
      </c>
      <c r="Y2655" s="36">
        <f>+DailySales!$V2655*DailySales!$X2655</f>
        <v>151200</v>
      </c>
      <c r="Z2655" s="37"/>
      <c r="AA2655" s="37"/>
      <c r="AB2655" s="37"/>
      <c r="AC2655" s="37"/>
      <c r="AD2655" s="37"/>
      <c r="AE2655" s="77">
        <v>3800</v>
      </c>
      <c r="AF2655" s="87">
        <v>46049</v>
      </c>
      <c r="AG2655" s="39">
        <v>155000</v>
      </c>
      <c r="AH2655" s="87"/>
      <c r="AI2655" s="39"/>
      <c r="AJ2655" s="87"/>
      <c r="AK2655" s="39"/>
      <c r="AL2655" s="34"/>
      <c r="AM2655" s="39"/>
      <c r="AN265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56" spans="1:40" ht="19.5" customHeight="1" x14ac:dyDescent="0.25">
      <c r="A2656" s="32">
        <f t="shared" si="198"/>
        <v>2026</v>
      </c>
      <c r="B2656" s="32">
        <f t="shared" si="199"/>
        <v>1</v>
      </c>
      <c r="C2656" s="25">
        <v>46049</v>
      </c>
      <c r="D2656" s="57">
        <f t="shared" ca="1" si="196"/>
        <v>46097</v>
      </c>
      <c r="E2656" s="57" t="str">
        <f t="shared" ca="1" si="197"/>
        <v>1-Months</v>
      </c>
      <c r="F2656" s="57" t="str">
        <f>VLOOKUP(O2656,Stock[],5,FALSE)</f>
        <v>BE</v>
      </c>
      <c r="G2656" s="33" t="s">
        <v>2916</v>
      </c>
      <c r="H2656" s="38" t="s">
        <v>276</v>
      </c>
      <c r="I2656" s="34" t="s">
        <v>508</v>
      </c>
      <c r="J2656" s="32" t="str">
        <f>VLOOKUP(I2656,Customers[],2,FALSE)</f>
        <v>မဝေဝေလွင်</v>
      </c>
      <c r="K2656" s="32" t="str">
        <f>VLOOKUP(I2656,Customers[],4,FALSE)</f>
        <v>Wandwin</v>
      </c>
      <c r="L2656" s="32" t="str">
        <f>VLOOKUP(Table85[[#This Row],[CustomerID]],Table!H:K,3,0)</f>
        <v>သစ်ပုလွေကန်</v>
      </c>
      <c r="M2656" s="32" t="str">
        <f>VLOOKUP(I2656,Customers[],5,FALSE)</f>
        <v>Van-2</v>
      </c>
      <c r="N2656" s="34" t="s">
        <v>9</v>
      </c>
      <c r="O2656" s="37" t="s">
        <v>220</v>
      </c>
      <c r="P2656" s="32" t="str">
        <f>VLOOKUP(O2656,Stock[],2,FALSE)</f>
        <v>မြန်မာရှောက်ပျား</v>
      </c>
      <c r="Q2656" s="35">
        <f>VLOOKUP(O2656,Stock[],3,FALSE)</f>
        <v>0.64</v>
      </c>
      <c r="R2656" s="35">
        <f>VLOOKUP(O2656,Stock[],4,FALSE)</f>
        <v>14</v>
      </c>
      <c r="S2656" s="37"/>
      <c r="T2656" s="35">
        <f>(DailySales!$S2656/DailySales!$R2656)+DailySales!$U2656</f>
        <v>2</v>
      </c>
      <c r="U2656" s="37">
        <v>2</v>
      </c>
      <c r="V2656" s="36">
        <f>+DailySales!$T2656*DailySales!$R2656</f>
        <v>28</v>
      </c>
      <c r="W2656" s="36">
        <f>+DailySales!$V2656*DailySales!$Q2656</f>
        <v>17.920000000000002</v>
      </c>
      <c r="X2656" s="36">
        <f>VLOOKUP(O2656,Stock[],6,FALSE)</f>
        <v>1370</v>
      </c>
      <c r="Y2656" s="36">
        <f>+DailySales!$V2656*DailySales!$X2656</f>
        <v>38360</v>
      </c>
      <c r="Z2656" s="37"/>
      <c r="AA2656" s="37"/>
      <c r="AB2656" s="37"/>
      <c r="AC2656" s="37"/>
      <c r="AD2656" s="37"/>
      <c r="AE2656" s="77">
        <v>840</v>
      </c>
      <c r="AF2656" s="87">
        <v>46049</v>
      </c>
      <c r="AG2656" s="39">
        <v>39200</v>
      </c>
      <c r="AH2656" s="87"/>
      <c r="AI2656" s="39"/>
      <c r="AJ2656" s="87"/>
      <c r="AK2656" s="39"/>
      <c r="AL2656" s="34"/>
      <c r="AM2656" s="39"/>
      <c r="AN265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57" spans="1:40" ht="19.5" customHeight="1" x14ac:dyDescent="0.25">
      <c r="A2657" s="32">
        <f t="shared" si="198"/>
        <v>2026</v>
      </c>
      <c r="B2657" s="32">
        <f t="shared" si="199"/>
        <v>1</v>
      </c>
      <c r="C2657" s="25">
        <v>46049</v>
      </c>
      <c r="D2657" s="57">
        <f t="shared" ca="1" si="196"/>
        <v>46097</v>
      </c>
      <c r="E2657" s="57" t="str">
        <f t="shared" ca="1" si="197"/>
        <v>1-Months</v>
      </c>
      <c r="F2657" s="57" t="str">
        <f>VLOOKUP(O2657,Stock[],5,FALSE)</f>
        <v>BE</v>
      </c>
      <c r="G2657" s="33" t="s">
        <v>2917</v>
      </c>
      <c r="H2657" s="38" t="s">
        <v>276</v>
      </c>
      <c r="I2657" s="34" t="s">
        <v>1129</v>
      </c>
      <c r="J2657" s="32" t="str">
        <f>VLOOKUP(I2657,Customers[],2,FALSE)</f>
        <v>မမူမူခိုင်</v>
      </c>
      <c r="K2657" s="32" t="str">
        <f>VLOOKUP(I2657,Customers[],4,FALSE)</f>
        <v>Wandwin</v>
      </c>
      <c r="L2657" s="32" t="str">
        <f>VLOOKUP(Table85[[#This Row],[CustomerID]],Table!H:K,3,0)</f>
        <v>သစ်ပုလွေကန်</v>
      </c>
      <c r="M2657" s="32" t="str">
        <f>VLOOKUP(I2657,Customers[],5,FALSE)</f>
        <v>Van-2</v>
      </c>
      <c r="N2657" s="34" t="s">
        <v>9</v>
      </c>
      <c r="O2657" s="37" t="s">
        <v>225</v>
      </c>
      <c r="P2657" s="32" t="str">
        <f>VLOOKUP(O2657,Stock[],2,FALSE)</f>
        <v>ချယ်ရီသံပုရာအရက်သန့်ကော် (1Ltr)</v>
      </c>
      <c r="Q2657" s="35">
        <f>VLOOKUP(O2657,Stock[],3,FALSE)</f>
        <v>1</v>
      </c>
      <c r="R2657" s="35">
        <f>VLOOKUP(O2657,Stock[],4,FALSE)</f>
        <v>12</v>
      </c>
      <c r="S2657" s="37"/>
      <c r="T2657" s="35">
        <f>(DailySales!$S2657/DailySales!$R2657)+DailySales!$U2657</f>
        <v>20</v>
      </c>
      <c r="U2657" s="37">
        <v>20</v>
      </c>
      <c r="V2657" s="36">
        <f>+DailySales!$T2657*DailySales!$R2657</f>
        <v>240</v>
      </c>
      <c r="W2657" s="36">
        <f>+DailySales!$V2657*DailySales!$Q2657</f>
        <v>240</v>
      </c>
      <c r="X2657" s="36">
        <f>VLOOKUP(O2657,Stock[],6,FALSE)</f>
        <v>1260</v>
      </c>
      <c r="Y2657" s="36">
        <f>+DailySales!$V2657*DailySales!$X2657</f>
        <v>302400</v>
      </c>
      <c r="Z2657" s="37"/>
      <c r="AA2657" s="37"/>
      <c r="AB2657" s="37"/>
      <c r="AC2657" s="37"/>
      <c r="AD2657" s="37"/>
      <c r="AE2657" s="77">
        <v>7600</v>
      </c>
      <c r="AF2657" s="87">
        <v>46049</v>
      </c>
      <c r="AG2657" s="39">
        <v>310000</v>
      </c>
      <c r="AH2657" s="87"/>
      <c r="AI2657" s="39"/>
      <c r="AJ2657" s="87"/>
      <c r="AK2657" s="39"/>
      <c r="AL2657" s="34"/>
      <c r="AM2657" s="39"/>
      <c r="AN265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58" spans="1:40" ht="19.5" customHeight="1" x14ac:dyDescent="0.25">
      <c r="A2658" s="32">
        <f t="shared" si="198"/>
        <v>2026</v>
      </c>
      <c r="B2658" s="32">
        <f t="shared" si="199"/>
        <v>1</v>
      </c>
      <c r="C2658" s="25">
        <v>46049</v>
      </c>
      <c r="D2658" s="57">
        <f t="shared" ca="1" si="196"/>
        <v>46097</v>
      </c>
      <c r="E2658" s="57" t="str">
        <f t="shared" ca="1" si="197"/>
        <v>1-Months</v>
      </c>
      <c r="F2658" s="57" t="str">
        <f>VLOOKUP(O2658,Stock[],5,FALSE)</f>
        <v>BE</v>
      </c>
      <c r="G2658" s="33" t="s">
        <v>2917</v>
      </c>
      <c r="H2658" s="38" t="s">
        <v>276</v>
      </c>
      <c r="I2658" s="34" t="s">
        <v>1129</v>
      </c>
      <c r="J2658" s="32" t="str">
        <f>VLOOKUP(I2658,Customers[],2,FALSE)</f>
        <v>မမူမူခိုင်</v>
      </c>
      <c r="K2658" s="32" t="str">
        <f>VLOOKUP(I2658,Customers[],4,FALSE)</f>
        <v>Wandwin</v>
      </c>
      <c r="L2658" s="32" t="str">
        <f>VLOOKUP(Table85[[#This Row],[CustomerID]],Table!H:K,3,0)</f>
        <v>သစ်ပုလွေကန်</v>
      </c>
      <c r="M2658" s="32" t="str">
        <f>VLOOKUP(I2658,Customers[],5,FALSE)</f>
        <v>Van-2</v>
      </c>
      <c r="N2658" s="34" t="s">
        <v>9</v>
      </c>
      <c r="O2658" s="37" t="s">
        <v>220</v>
      </c>
      <c r="P2658" s="32" t="str">
        <f>VLOOKUP(O2658,Stock[],2,FALSE)</f>
        <v>မြန်မာရှောက်ပျား</v>
      </c>
      <c r="Q2658" s="35">
        <f>VLOOKUP(O2658,Stock[],3,FALSE)</f>
        <v>0.64</v>
      </c>
      <c r="R2658" s="35">
        <f>VLOOKUP(O2658,Stock[],4,FALSE)</f>
        <v>14</v>
      </c>
      <c r="S2658" s="37"/>
      <c r="T2658" s="35">
        <f>(DailySales!$S2658/DailySales!$R2658)+DailySales!$U2658</f>
        <v>10</v>
      </c>
      <c r="U2658" s="37">
        <v>10</v>
      </c>
      <c r="V2658" s="36">
        <f>+DailySales!$T2658*DailySales!$R2658</f>
        <v>140</v>
      </c>
      <c r="W2658" s="36">
        <f>+DailySales!$V2658*DailySales!$Q2658</f>
        <v>89.600000000000009</v>
      </c>
      <c r="X2658" s="36">
        <f>VLOOKUP(O2658,Stock[],6,FALSE)</f>
        <v>1370</v>
      </c>
      <c r="Y2658" s="36">
        <f>+DailySales!$V2658*DailySales!$X2658</f>
        <v>191800</v>
      </c>
      <c r="Z2658" s="37"/>
      <c r="AA2658" s="37"/>
      <c r="AB2658" s="37"/>
      <c r="AC2658" s="37"/>
      <c r="AD2658" s="37"/>
      <c r="AE2658" s="77">
        <v>4200</v>
      </c>
      <c r="AF2658" s="87">
        <v>46049</v>
      </c>
      <c r="AG2658" s="39">
        <v>196000</v>
      </c>
      <c r="AH2658" s="87"/>
      <c r="AI2658" s="39"/>
      <c r="AJ2658" s="87"/>
      <c r="AK2658" s="39"/>
      <c r="AL2658" s="34"/>
      <c r="AM2658" s="39"/>
      <c r="AN265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59" spans="1:40" ht="19.5" customHeight="1" x14ac:dyDescent="0.25">
      <c r="A2659" s="32">
        <f t="shared" si="198"/>
        <v>2026</v>
      </c>
      <c r="B2659" s="32">
        <f t="shared" si="199"/>
        <v>1</v>
      </c>
      <c r="C2659" s="25">
        <v>46049</v>
      </c>
      <c r="D2659" s="57">
        <f t="shared" ca="1" si="196"/>
        <v>46097</v>
      </c>
      <c r="E2659" s="57" t="str">
        <f t="shared" ca="1" si="197"/>
        <v>1-Months</v>
      </c>
      <c r="F2659" s="57" t="str">
        <f>VLOOKUP(O2659,Stock[],5,FALSE)</f>
        <v>BE</v>
      </c>
      <c r="G2659" s="33" t="s">
        <v>2917</v>
      </c>
      <c r="H2659" s="38" t="s">
        <v>276</v>
      </c>
      <c r="I2659" s="34" t="s">
        <v>1753</v>
      </c>
      <c r="J2659" s="32" t="str">
        <f>VLOOKUP(I2659,Customers[],2,FALSE)</f>
        <v>ကုန်သည်လက်ဆောင်</v>
      </c>
      <c r="K2659" s="32">
        <f>VLOOKUP(I2659,Customers[],4,FALSE)</f>
        <v>0</v>
      </c>
      <c r="L2659" s="32">
        <f>VLOOKUP(Table85[[#This Row],[CustomerID]],Table!H:K,3,0)</f>
        <v>0</v>
      </c>
      <c r="M2659" s="32">
        <f>VLOOKUP(I2659,Customers[],5,FALSE)</f>
        <v>0</v>
      </c>
      <c r="N2659" s="34" t="s">
        <v>1750</v>
      </c>
      <c r="O2659" s="37" t="s">
        <v>225</v>
      </c>
      <c r="P2659" s="32" t="str">
        <f>VLOOKUP(O2659,Stock[],2,FALSE)</f>
        <v>ချယ်ရီသံပုရာအရက်သန့်ကော် (1Ltr)</v>
      </c>
      <c r="Q2659" s="35">
        <f>VLOOKUP(O2659,Stock[],3,FALSE)</f>
        <v>1</v>
      </c>
      <c r="R2659" s="35">
        <f>VLOOKUP(O2659,Stock[],4,FALSE)</f>
        <v>12</v>
      </c>
      <c r="S2659" s="37">
        <v>2</v>
      </c>
      <c r="T2659" s="35">
        <f>(DailySales!$S2659/DailySales!$R2659)+DailySales!$U2659</f>
        <v>0.16666666666666666</v>
      </c>
      <c r="U2659" s="37"/>
      <c r="V2659" s="36">
        <f>+DailySales!$T2659*DailySales!$R2659</f>
        <v>2</v>
      </c>
      <c r="W2659" s="36">
        <f>+DailySales!$V2659*DailySales!$Q2659</f>
        <v>2</v>
      </c>
      <c r="X2659" s="36">
        <f>VLOOKUP(O2659,Stock[],6,FALSE)</f>
        <v>1260</v>
      </c>
      <c r="Y2659" s="36">
        <f>+DailySales!$V2659*DailySales!$X2659</f>
        <v>2520</v>
      </c>
      <c r="Z2659" s="37"/>
      <c r="AA2659" s="37"/>
      <c r="AB2659" s="37"/>
      <c r="AC2659" s="37"/>
      <c r="AD2659" s="37"/>
      <c r="AE2659" s="77"/>
      <c r="AF2659" s="87">
        <v>46049</v>
      </c>
      <c r="AG2659" s="39">
        <v>2520</v>
      </c>
      <c r="AH2659" s="87"/>
      <c r="AI2659" s="39"/>
      <c r="AJ2659" s="87"/>
      <c r="AK2659" s="39"/>
      <c r="AL2659" s="34"/>
      <c r="AM2659" s="39"/>
      <c r="AN265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60" spans="1:40" ht="19.5" customHeight="1" x14ac:dyDescent="0.25">
      <c r="A2660" s="32">
        <f t="shared" si="198"/>
        <v>2026</v>
      </c>
      <c r="B2660" s="32">
        <f t="shared" si="199"/>
        <v>1</v>
      </c>
      <c r="C2660" s="25">
        <v>46049</v>
      </c>
      <c r="D2660" s="57">
        <f t="shared" ca="1" si="196"/>
        <v>46097</v>
      </c>
      <c r="E2660" s="57" t="str">
        <f t="shared" ca="1" si="197"/>
        <v>1-Months</v>
      </c>
      <c r="F2660" s="57" t="str">
        <f>VLOOKUP(O2660,Stock[],5,FALSE)</f>
        <v>BE</v>
      </c>
      <c r="G2660" s="33" t="s">
        <v>2918</v>
      </c>
      <c r="H2660" s="38" t="s">
        <v>276</v>
      </c>
      <c r="I2660" s="34" t="s">
        <v>507</v>
      </c>
      <c r="J2660" s="32" t="str">
        <f>VLOOKUP(I2660,Customers[],2,FALSE)</f>
        <v>မသူဇာ</v>
      </c>
      <c r="K2660" s="32" t="str">
        <f>VLOOKUP(I2660,Customers[],4,FALSE)</f>
        <v>Wandwin</v>
      </c>
      <c r="L2660" s="32" t="str">
        <f>VLOOKUP(Table85[[#This Row],[CustomerID]],Table!H:K,3,0)</f>
        <v>သစ်ပုလွေကန်</v>
      </c>
      <c r="M2660" s="32" t="str">
        <f>VLOOKUP(I2660,Customers[],5,FALSE)</f>
        <v>Van-2</v>
      </c>
      <c r="N2660" s="34" t="s">
        <v>9</v>
      </c>
      <c r="O2660" s="37" t="s">
        <v>225</v>
      </c>
      <c r="P2660" s="32" t="str">
        <f>VLOOKUP(O2660,Stock[],2,FALSE)</f>
        <v>ချယ်ရီသံပုရာအရက်သန့်ကော် (1Ltr)</v>
      </c>
      <c r="Q2660" s="35">
        <f>VLOOKUP(O2660,Stock[],3,FALSE)</f>
        <v>1</v>
      </c>
      <c r="R2660" s="35">
        <f>VLOOKUP(O2660,Stock[],4,FALSE)</f>
        <v>12</v>
      </c>
      <c r="S2660" s="37"/>
      <c r="T2660" s="35">
        <f>(DailySales!$S2660/DailySales!$R2660)+DailySales!$U2660</f>
        <v>3</v>
      </c>
      <c r="U2660" s="37">
        <v>3</v>
      </c>
      <c r="V2660" s="36">
        <f>+DailySales!$T2660*DailySales!$R2660</f>
        <v>36</v>
      </c>
      <c r="W2660" s="36">
        <f>+DailySales!$V2660*DailySales!$Q2660</f>
        <v>36</v>
      </c>
      <c r="X2660" s="36">
        <f>VLOOKUP(O2660,Stock[],6,FALSE)</f>
        <v>1260</v>
      </c>
      <c r="Y2660" s="36">
        <f>+DailySales!$V2660*DailySales!$X2660</f>
        <v>45360</v>
      </c>
      <c r="Z2660" s="37"/>
      <c r="AA2660" s="37"/>
      <c r="AB2660" s="37"/>
      <c r="AC2660" s="37"/>
      <c r="AD2660" s="37"/>
      <c r="AE2660" s="77">
        <v>1140</v>
      </c>
      <c r="AF2660" s="87">
        <v>46049</v>
      </c>
      <c r="AG2660" s="39">
        <v>46500</v>
      </c>
      <c r="AH2660" s="87"/>
      <c r="AI2660" s="39"/>
      <c r="AJ2660" s="87"/>
      <c r="AK2660" s="39"/>
      <c r="AL2660" s="34"/>
      <c r="AM2660" s="39"/>
      <c r="AN266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61" spans="1:40" ht="19.5" customHeight="1" x14ac:dyDescent="0.25">
      <c r="A2661" s="32">
        <f t="shared" si="198"/>
        <v>2026</v>
      </c>
      <c r="B2661" s="32">
        <f t="shared" si="199"/>
        <v>1</v>
      </c>
      <c r="C2661" s="25">
        <v>46049</v>
      </c>
      <c r="D2661" s="57">
        <f t="shared" ca="1" si="196"/>
        <v>46097</v>
      </c>
      <c r="E2661" s="57" t="str">
        <f t="shared" ca="1" si="197"/>
        <v>1-Months</v>
      </c>
      <c r="F2661" s="57" t="str">
        <f>VLOOKUP(O2661,Stock[],5,FALSE)</f>
        <v>BE</v>
      </c>
      <c r="G2661" s="33" t="s">
        <v>2919</v>
      </c>
      <c r="H2661" s="38" t="s">
        <v>275</v>
      </c>
      <c r="I2661" s="34" t="s">
        <v>642</v>
      </c>
      <c r="J2661" s="32" t="str">
        <f>VLOOKUP(I2661,Customers[],2,FALSE)</f>
        <v>ဦးညွန့်ဝင်း</v>
      </c>
      <c r="K2661" s="32" t="str">
        <f>VLOOKUP(I2661,Customers[],4,FALSE)</f>
        <v>Kyukpadaung</v>
      </c>
      <c r="L2661" s="32" t="str">
        <f>VLOOKUP(Table85[[#This Row],[CustomerID]],Table!H:K,3,0)</f>
        <v>ဝက်ချုပ်ကုန်း</v>
      </c>
      <c r="M2661" s="32" t="str">
        <f>VLOOKUP(I2661,Customers[],5,FALSE)</f>
        <v>Van-1</v>
      </c>
      <c r="N2661" s="34" t="s">
        <v>9</v>
      </c>
      <c r="O2661" s="37" t="s">
        <v>205</v>
      </c>
      <c r="P2661" s="32" t="str">
        <f>VLOOKUP(O2661,Stock[],2,FALSE)</f>
        <v>ကောင်းကြည် ကော် 25%  (1Ltr )</v>
      </c>
      <c r="Q2661" s="35">
        <f>VLOOKUP(O2661,Stock[],3,FALSE)</f>
        <v>1</v>
      </c>
      <c r="R2661" s="35">
        <f>VLOOKUP(O2661,Stock[],4,FALSE)</f>
        <v>12</v>
      </c>
      <c r="S2661" s="37"/>
      <c r="T2661" s="35">
        <f>(DailySales!$S2661/DailySales!$R2661)+DailySales!$U2661</f>
        <v>50</v>
      </c>
      <c r="U2661" s="37">
        <v>50</v>
      </c>
      <c r="V2661" s="36">
        <f>+DailySales!$T2661*DailySales!$R2661</f>
        <v>600</v>
      </c>
      <c r="W2661" s="36">
        <f>+DailySales!$V2661*DailySales!$Q2661</f>
        <v>600</v>
      </c>
      <c r="X2661" s="36">
        <f>VLOOKUP(O2661,Stock[],6,FALSE)</f>
        <v>1530</v>
      </c>
      <c r="Y2661" s="36">
        <f>+DailySales!$V2661*DailySales!$X2661</f>
        <v>918000</v>
      </c>
      <c r="Z2661" s="37"/>
      <c r="AA2661" s="37"/>
      <c r="AB2661" s="37">
        <v>5000</v>
      </c>
      <c r="AC2661" s="37">
        <v>6000</v>
      </c>
      <c r="AD2661" s="37"/>
      <c r="AE2661" s="77">
        <v>17000</v>
      </c>
      <c r="AF2661" s="87">
        <v>46049</v>
      </c>
      <c r="AG2661" s="39">
        <v>924000</v>
      </c>
      <c r="AH2661" s="87"/>
      <c r="AI2661" s="39"/>
      <c r="AJ2661" s="87"/>
      <c r="AK2661" s="39"/>
      <c r="AL2661" s="34"/>
      <c r="AM2661" s="39"/>
      <c r="AN266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62" spans="1:40" ht="19.5" customHeight="1" x14ac:dyDescent="0.25">
      <c r="A2662" s="32">
        <f t="shared" si="198"/>
        <v>2026</v>
      </c>
      <c r="B2662" s="32">
        <f t="shared" si="199"/>
        <v>1</v>
      </c>
      <c r="C2662" s="25">
        <v>46049</v>
      </c>
      <c r="D2662" s="57">
        <f t="shared" ca="1" si="196"/>
        <v>46097</v>
      </c>
      <c r="E2662" s="57" t="str">
        <f t="shared" ca="1" si="197"/>
        <v>1-Months</v>
      </c>
      <c r="F2662" s="57" t="str">
        <f>VLOOKUP(O2662,Stock[],5,FALSE)</f>
        <v>BE</v>
      </c>
      <c r="G2662" s="33" t="s">
        <v>2919</v>
      </c>
      <c r="H2662" s="38" t="s">
        <v>275</v>
      </c>
      <c r="I2662" s="34" t="s">
        <v>642</v>
      </c>
      <c r="J2662" s="32" t="str">
        <f>VLOOKUP(I2662,Customers[],2,FALSE)</f>
        <v>ဦးညွန့်ဝင်း</v>
      </c>
      <c r="K2662" s="32" t="str">
        <f>VLOOKUP(I2662,Customers[],4,FALSE)</f>
        <v>Kyukpadaung</v>
      </c>
      <c r="L2662" s="32" t="str">
        <f>VLOOKUP(Table85[[#This Row],[CustomerID]],Table!H:K,3,0)</f>
        <v>ဝက်ချုပ်ကုန်း</v>
      </c>
      <c r="M2662" s="32" t="str">
        <f>VLOOKUP(I2662,Customers[],5,FALSE)</f>
        <v>Van-1</v>
      </c>
      <c r="N2662" s="34" t="s">
        <v>9</v>
      </c>
      <c r="O2662" s="37" t="s">
        <v>2465</v>
      </c>
      <c r="P2662" s="32" t="str">
        <f>VLOOKUP(O2662,Stock[],2,FALSE)</f>
        <v>မိုးနဲကွန်ကီး</v>
      </c>
      <c r="Q2662" s="35">
        <f>VLOOKUP(O2662,Stock[],3,FALSE)</f>
        <v>0.64</v>
      </c>
      <c r="R2662" s="35">
        <f>VLOOKUP(O2662,Stock[],4,FALSE)</f>
        <v>14</v>
      </c>
      <c r="S2662" s="37"/>
      <c r="T2662" s="35">
        <f>(DailySales!$S2662/DailySales!$R2662)+DailySales!$U2662</f>
        <v>5</v>
      </c>
      <c r="U2662" s="37">
        <v>5</v>
      </c>
      <c r="V2662" s="36">
        <f>+DailySales!$T2662*DailySales!$R2662</f>
        <v>70</v>
      </c>
      <c r="W2662" s="36">
        <f>+DailySales!$V2662*DailySales!$Q2662</f>
        <v>44.800000000000004</v>
      </c>
      <c r="X2662" s="36">
        <f>VLOOKUP(O2662,Stock[],6,FALSE)</f>
        <v>1700</v>
      </c>
      <c r="Y2662" s="36">
        <f>+DailySales!$V2662*DailySales!$X2662</f>
        <v>119000</v>
      </c>
      <c r="Z2662" s="37"/>
      <c r="AA2662" s="37"/>
      <c r="AB2662" s="37"/>
      <c r="AC2662" s="37"/>
      <c r="AD2662" s="37"/>
      <c r="AE2662" s="77">
        <v>2000</v>
      </c>
      <c r="AF2662" s="87">
        <v>46049</v>
      </c>
      <c r="AG2662" s="39">
        <v>121000</v>
      </c>
      <c r="AH2662" s="87"/>
      <c r="AI2662" s="39"/>
      <c r="AJ2662" s="87"/>
      <c r="AK2662" s="39"/>
      <c r="AL2662" s="34"/>
      <c r="AM2662" s="39"/>
      <c r="AN266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63" spans="1:40" ht="19.5" customHeight="1" x14ac:dyDescent="0.25">
      <c r="A2663" s="32">
        <f t="shared" si="198"/>
        <v>2026</v>
      </c>
      <c r="B2663" s="32">
        <f t="shared" si="199"/>
        <v>1</v>
      </c>
      <c r="C2663" s="25">
        <v>46049</v>
      </c>
      <c r="D2663" s="57">
        <f t="shared" ca="1" si="196"/>
        <v>46097</v>
      </c>
      <c r="E2663" s="57" t="str">
        <f t="shared" ca="1" si="197"/>
        <v>1-Months</v>
      </c>
      <c r="F2663" s="57" t="str">
        <f>VLOOKUP(O2663,Stock[],5,FALSE)</f>
        <v>BE</v>
      </c>
      <c r="G2663" s="33" t="s">
        <v>2920</v>
      </c>
      <c r="H2663" s="38" t="s">
        <v>275</v>
      </c>
      <c r="I2663" s="34" t="s">
        <v>531</v>
      </c>
      <c r="J2663" s="32" t="str">
        <f>VLOOKUP(I2663,Customers[],2,FALSE)</f>
        <v>ကောင်းသဇင်</v>
      </c>
      <c r="K2663" s="32" t="str">
        <f>VLOOKUP(I2663,Customers[],4,FALSE)</f>
        <v>Kyukpadaung</v>
      </c>
      <c r="L2663" s="32" t="str">
        <f>VLOOKUP(Table85[[#This Row],[CustomerID]],Table!H:K,3,0)</f>
        <v>ဝက်ချုပ်ကုန်း</v>
      </c>
      <c r="M2663" s="32" t="str">
        <f>VLOOKUP(I2663,Customers[],5,FALSE)</f>
        <v>Van-1</v>
      </c>
      <c r="N2663" s="34" t="s">
        <v>9</v>
      </c>
      <c r="O2663" s="37" t="s">
        <v>205</v>
      </c>
      <c r="P2663" s="32" t="str">
        <f>VLOOKUP(O2663,Stock[],2,FALSE)</f>
        <v>ကောင်းကြည် ကော် 25%  (1Ltr )</v>
      </c>
      <c r="Q2663" s="35">
        <f>VLOOKUP(O2663,Stock[],3,FALSE)</f>
        <v>1</v>
      </c>
      <c r="R2663" s="35">
        <f>VLOOKUP(O2663,Stock[],4,FALSE)</f>
        <v>12</v>
      </c>
      <c r="S2663" s="37"/>
      <c r="T2663" s="35">
        <f>(DailySales!$S2663/DailySales!$R2663)+DailySales!$U2663</f>
        <v>25</v>
      </c>
      <c r="U2663" s="37">
        <v>25</v>
      </c>
      <c r="V2663" s="36">
        <f>+DailySales!$T2663*DailySales!$R2663</f>
        <v>300</v>
      </c>
      <c r="W2663" s="36">
        <f>+DailySales!$V2663*DailySales!$Q2663</f>
        <v>300</v>
      </c>
      <c r="X2663" s="36">
        <f>VLOOKUP(O2663,Stock[],6,FALSE)</f>
        <v>1530</v>
      </c>
      <c r="Y2663" s="36">
        <f>+DailySales!$V2663*DailySales!$X2663</f>
        <v>459000</v>
      </c>
      <c r="Z2663" s="37"/>
      <c r="AA2663" s="37"/>
      <c r="AB2663" s="37">
        <v>1800</v>
      </c>
      <c r="AC2663" s="37">
        <v>3000</v>
      </c>
      <c r="AD2663" s="37"/>
      <c r="AE2663" s="77">
        <v>8500</v>
      </c>
      <c r="AF2663" s="87">
        <v>46049</v>
      </c>
      <c r="AG2663" s="39">
        <v>462700</v>
      </c>
      <c r="AH2663" s="87"/>
      <c r="AI2663" s="39"/>
      <c r="AJ2663" s="87"/>
      <c r="AK2663" s="39"/>
      <c r="AL2663" s="34"/>
      <c r="AM2663" s="39"/>
      <c r="AN266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64" spans="1:40" ht="19.5" customHeight="1" x14ac:dyDescent="0.25">
      <c r="A2664" s="32">
        <f t="shared" si="198"/>
        <v>2026</v>
      </c>
      <c r="B2664" s="32">
        <f t="shared" si="199"/>
        <v>1</v>
      </c>
      <c r="C2664" s="25">
        <v>46049</v>
      </c>
      <c r="D2664" s="57">
        <f t="shared" ca="1" si="196"/>
        <v>46097</v>
      </c>
      <c r="E2664" s="57" t="str">
        <f t="shared" ca="1" si="197"/>
        <v>1-Months</v>
      </c>
      <c r="F2664" s="57" t="str">
        <f>VLOOKUP(O2664,Stock[],5,FALSE)</f>
        <v>BE</v>
      </c>
      <c r="G2664" s="33" t="s">
        <v>2921</v>
      </c>
      <c r="H2664" s="38" t="s">
        <v>275</v>
      </c>
      <c r="I2664" s="34" t="s">
        <v>612</v>
      </c>
      <c r="J2664" s="32" t="str">
        <f>VLOOKUP(I2664,Customers[],2,FALSE)</f>
        <v>ကိုစိုးဦး</v>
      </c>
      <c r="K2664" s="32" t="str">
        <f>VLOOKUP(I2664,Customers[],4,FALSE)</f>
        <v>Kyukpadaung</v>
      </c>
      <c r="L2664" s="32" t="str">
        <f>VLOOKUP(Table85[[#This Row],[CustomerID]],Table!H:K,3,0)</f>
        <v>ဝက်ချုပ်ကုန်း</v>
      </c>
      <c r="M2664" s="32" t="str">
        <f>VLOOKUP(I2664,Customers[],5,FALSE)</f>
        <v>Van-1</v>
      </c>
      <c r="N2664" s="34" t="s">
        <v>9</v>
      </c>
      <c r="O2664" s="37" t="s">
        <v>205</v>
      </c>
      <c r="P2664" s="32" t="str">
        <f>VLOOKUP(O2664,Stock[],2,FALSE)</f>
        <v>ကောင်းကြည် ကော် 25%  (1Ltr )</v>
      </c>
      <c r="Q2664" s="35">
        <f>VLOOKUP(O2664,Stock[],3,FALSE)</f>
        <v>1</v>
      </c>
      <c r="R2664" s="35">
        <f>VLOOKUP(O2664,Stock[],4,FALSE)</f>
        <v>12</v>
      </c>
      <c r="S2664" s="37"/>
      <c r="T2664" s="35">
        <f>(DailySales!$S2664/DailySales!$R2664)+DailySales!$U2664</f>
        <v>50</v>
      </c>
      <c r="U2664" s="37">
        <v>50</v>
      </c>
      <c r="V2664" s="36">
        <f>+DailySales!$T2664*DailySales!$R2664</f>
        <v>600</v>
      </c>
      <c r="W2664" s="36">
        <f>+DailySales!$V2664*DailySales!$Q2664</f>
        <v>600</v>
      </c>
      <c r="X2664" s="36">
        <f>VLOOKUP(O2664,Stock[],6,FALSE)</f>
        <v>1530</v>
      </c>
      <c r="Y2664" s="36">
        <f>+DailySales!$V2664*DailySales!$X2664</f>
        <v>918000</v>
      </c>
      <c r="Z2664" s="37"/>
      <c r="AA2664" s="37"/>
      <c r="AB2664" s="37">
        <v>5000</v>
      </c>
      <c r="AC2664" s="37">
        <v>6000</v>
      </c>
      <c r="AD2664" s="37"/>
      <c r="AE2664" s="77">
        <v>17000</v>
      </c>
      <c r="AF2664" s="87">
        <v>46049</v>
      </c>
      <c r="AG2664" s="39">
        <v>924000</v>
      </c>
      <c r="AH2664" s="87"/>
      <c r="AI2664" s="39"/>
      <c r="AJ2664" s="87"/>
      <c r="AK2664" s="39"/>
      <c r="AL2664" s="34"/>
      <c r="AM2664" s="39"/>
      <c r="AN266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65" spans="1:40" ht="19.5" customHeight="1" x14ac:dyDescent="0.25">
      <c r="A2665" s="32">
        <f t="shared" si="198"/>
        <v>2026</v>
      </c>
      <c r="B2665" s="32">
        <f t="shared" si="199"/>
        <v>1</v>
      </c>
      <c r="C2665" s="25">
        <v>46049</v>
      </c>
      <c r="D2665" s="57">
        <f t="shared" ca="1" si="196"/>
        <v>46097</v>
      </c>
      <c r="E2665" s="57" t="str">
        <f t="shared" ca="1" si="197"/>
        <v>1-Months</v>
      </c>
      <c r="F2665" s="57" t="str">
        <f>VLOOKUP(O2665,Stock[],5,FALSE)</f>
        <v>BE</v>
      </c>
      <c r="G2665" s="33" t="s">
        <v>2921</v>
      </c>
      <c r="H2665" s="38" t="s">
        <v>275</v>
      </c>
      <c r="I2665" s="34" t="s">
        <v>612</v>
      </c>
      <c r="J2665" s="32" t="str">
        <f>VLOOKUP(I2665,Customers[],2,FALSE)</f>
        <v>ကိုစိုးဦး</v>
      </c>
      <c r="K2665" s="32" t="str">
        <f>VLOOKUP(I2665,Customers[],4,FALSE)</f>
        <v>Kyukpadaung</v>
      </c>
      <c r="L2665" s="32" t="str">
        <f>VLOOKUP(Table85[[#This Row],[CustomerID]],Table!H:K,3,0)</f>
        <v>ဝက်ချုပ်ကုန်း</v>
      </c>
      <c r="M2665" s="32" t="str">
        <f>VLOOKUP(I2665,Customers[],5,FALSE)</f>
        <v>Van-1</v>
      </c>
      <c r="N2665" s="34" t="s">
        <v>9</v>
      </c>
      <c r="O2665" s="37" t="s">
        <v>2465</v>
      </c>
      <c r="P2665" s="32" t="str">
        <f>VLOOKUP(O2665,Stock[],2,FALSE)</f>
        <v>မိုးနဲကွန်ကီး</v>
      </c>
      <c r="Q2665" s="35">
        <f>VLOOKUP(O2665,Stock[],3,FALSE)</f>
        <v>0.64</v>
      </c>
      <c r="R2665" s="35">
        <f>VLOOKUP(O2665,Stock[],4,FALSE)</f>
        <v>14</v>
      </c>
      <c r="S2665" s="37"/>
      <c r="T2665" s="35">
        <f>(DailySales!$S2665/DailySales!$R2665)+DailySales!$U2665</f>
        <v>20</v>
      </c>
      <c r="U2665" s="37">
        <v>20</v>
      </c>
      <c r="V2665" s="36">
        <f>+DailySales!$T2665*DailySales!$R2665</f>
        <v>280</v>
      </c>
      <c r="W2665" s="36">
        <f>+DailySales!$V2665*DailySales!$Q2665</f>
        <v>179.20000000000002</v>
      </c>
      <c r="X2665" s="36">
        <f>VLOOKUP(O2665,Stock[],6,FALSE)</f>
        <v>1700</v>
      </c>
      <c r="Y2665" s="36">
        <f>+DailySales!$V2665*DailySales!$X2665</f>
        <v>476000</v>
      </c>
      <c r="Z2665" s="37"/>
      <c r="AA2665" s="37"/>
      <c r="AB2665" s="37"/>
      <c r="AC2665" s="37"/>
      <c r="AD2665" s="37"/>
      <c r="AE2665" s="77">
        <v>8000</v>
      </c>
      <c r="AF2665" s="87">
        <v>46049</v>
      </c>
      <c r="AG2665" s="39">
        <v>484000</v>
      </c>
      <c r="AH2665" s="87"/>
      <c r="AI2665" s="39"/>
      <c r="AJ2665" s="87"/>
      <c r="AK2665" s="39"/>
      <c r="AL2665" s="34"/>
      <c r="AM2665" s="39"/>
      <c r="AN266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66" spans="1:40" ht="19.5" customHeight="1" x14ac:dyDescent="0.25">
      <c r="A2666" s="32">
        <f t="shared" si="198"/>
        <v>2026</v>
      </c>
      <c r="B2666" s="32">
        <f t="shared" si="199"/>
        <v>1</v>
      </c>
      <c r="C2666" s="25">
        <v>46049</v>
      </c>
      <c r="D2666" s="57">
        <f t="shared" ca="1" si="196"/>
        <v>46097</v>
      </c>
      <c r="E2666" s="57" t="str">
        <f t="shared" ca="1" si="197"/>
        <v>1-Months</v>
      </c>
      <c r="F2666" s="57" t="str">
        <f>VLOOKUP(O2666,Stock[],5,FALSE)</f>
        <v>BE</v>
      </c>
      <c r="G2666" s="33" t="s">
        <v>2922</v>
      </c>
      <c r="H2666" s="38" t="s">
        <v>275</v>
      </c>
      <c r="I2666" s="34" t="s">
        <v>1833</v>
      </c>
      <c r="J2666" s="32" t="str">
        <f>VLOOKUP(I2666,Customers[],2,FALSE)</f>
        <v>‌မမေသူ</v>
      </c>
      <c r="K2666" s="32" t="str">
        <f>VLOOKUP(I2666,Customers[],4,FALSE)</f>
        <v>Kyukpadaung</v>
      </c>
      <c r="L2666" s="32" t="str">
        <f>VLOOKUP(Table85[[#This Row],[CustomerID]],Table!H:K,3,0)</f>
        <v>မိုးနံကျင်း</v>
      </c>
      <c r="M2666" s="32" t="str">
        <f>VLOOKUP(I2666,Customers[],5,FALSE)</f>
        <v>Van-1</v>
      </c>
      <c r="N2666" s="34" t="s">
        <v>9</v>
      </c>
      <c r="O2666" s="37" t="s">
        <v>205</v>
      </c>
      <c r="P2666" s="32" t="str">
        <f>VLOOKUP(O2666,Stock[],2,FALSE)</f>
        <v>ကောင်းကြည် ကော် 25%  (1Ltr )</v>
      </c>
      <c r="Q2666" s="35">
        <f>VLOOKUP(O2666,Stock[],3,FALSE)</f>
        <v>1</v>
      </c>
      <c r="R2666" s="35">
        <f>VLOOKUP(O2666,Stock[],4,FALSE)</f>
        <v>12</v>
      </c>
      <c r="S2666" s="37"/>
      <c r="T2666" s="35">
        <f>(DailySales!$S2666/DailySales!$R2666)+DailySales!$U2666</f>
        <v>10</v>
      </c>
      <c r="U2666" s="37">
        <v>10</v>
      </c>
      <c r="V2666" s="36">
        <f>+DailySales!$T2666*DailySales!$R2666</f>
        <v>120</v>
      </c>
      <c r="W2666" s="36">
        <f>+DailySales!$V2666*DailySales!$Q2666</f>
        <v>120</v>
      </c>
      <c r="X2666" s="36">
        <f>VLOOKUP(O2666,Stock[],6,FALSE)</f>
        <v>1530</v>
      </c>
      <c r="Y2666" s="36">
        <f>+DailySales!$V2666*DailySales!$X2666</f>
        <v>183600</v>
      </c>
      <c r="Z2666" s="37"/>
      <c r="AA2666" s="37"/>
      <c r="AB2666" s="37"/>
      <c r="AC2666" s="37"/>
      <c r="AD2666" s="37"/>
      <c r="AE2666" s="77">
        <v>3400</v>
      </c>
      <c r="AF2666" s="87">
        <v>46049</v>
      </c>
      <c r="AG2666" s="39">
        <v>187000</v>
      </c>
      <c r="AH2666" s="87"/>
      <c r="AI2666" s="39"/>
      <c r="AJ2666" s="87"/>
      <c r="AK2666" s="39"/>
      <c r="AL2666" s="34"/>
      <c r="AM2666" s="39"/>
      <c r="AN266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67" spans="1:40" ht="19.5" customHeight="1" x14ac:dyDescent="0.25">
      <c r="A2667" s="32">
        <f t="shared" si="198"/>
        <v>2026</v>
      </c>
      <c r="B2667" s="32">
        <f t="shared" si="199"/>
        <v>1</v>
      </c>
      <c r="C2667" s="25">
        <v>46049</v>
      </c>
      <c r="D2667" s="57">
        <f t="shared" ca="1" si="196"/>
        <v>46097</v>
      </c>
      <c r="E2667" s="57" t="str">
        <f t="shared" ca="1" si="197"/>
        <v>1-Months</v>
      </c>
      <c r="F2667" s="57" t="str">
        <f>VLOOKUP(O2667,Stock[],5,FALSE)</f>
        <v>BE</v>
      </c>
      <c r="G2667" s="33" t="s">
        <v>2923</v>
      </c>
      <c r="H2667" s="38" t="s">
        <v>275</v>
      </c>
      <c r="I2667" s="34" t="s">
        <v>1041</v>
      </c>
      <c r="J2667" s="32" t="str">
        <f>VLOOKUP(I2667,Customers[],2,FALSE)</f>
        <v>မဌေး</v>
      </c>
      <c r="K2667" s="32" t="str">
        <f>VLOOKUP(I2667,Customers[],4,FALSE)</f>
        <v>Kyukpadaung</v>
      </c>
      <c r="L2667" s="32" t="str">
        <f>VLOOKUP(Table85[[#This Row],[CustomerID]],Table!H:K,3,0)</f>
        <v>မိုးနံကုန်း</v>
      </c>
      <c r="M2667" s="32" t="str">
        <f>VLOOKUP(I2667,Customers[],5,FALSE)</f>
        <v>Van-1</v>
      </c>
      <c r="N2667" s="34" t="s">
        <v>9</v>
      </c>
      <c r="O2667" s="37" t="s">
        <v>205</v>
      </c>
      <c r="P2667" s="32" t="str">
        <f>VLOOKUP(O2667,Stock[],2,FALSE)</f>
        <v>ကောင်းကြည် ကော် 25%  (1Ltr )</v>
      </c>
      <c r="Q2667" s="35">
        <f>VLOOKUP(O2667,Stock[],3,FALSE)</f>
        <v>1</v>
      </c>
      <c r="R2667" s="35">
        <f>VLOOKUP(O2667,Stock[],4,FALSE)</f>
        <v>12</v>
      </c>
      <c r="S2667" s="37"/>
      <c r="T2667" s="35">
        <f>(DailySales!$S2667/DailySales!$R2667)+DailySales!$U2667</f>
        <v>30</v>
      </c>
      <c r="U2667" s="37">
        <v>30</v>
      </c>
      <c r="V2667" s="36">
        <f>+DailySales!$T2667*DailySales!$R2667</f>
        <v>360</v>
      </c>
      <c r="W2667" s="36">
        <f>+DailySales!$V2667*DailySales!$Q2667</f>
        <v>360</v>
      </c>
      <c r="X2667" s="36">
        <f>VLOOKUP(O2667,Stock[],6,FALSE)</f>
        <v>1530</v>
      </c>
      <c r="Y2667" s="36">
        <f>+DailySales!$V2667*DailySales!$X2667</f>
        <v>550800</v>
      </c>
      <c r="Z2667" s="37"/>
      <c r="AA2667" s="37"/>
      <c r="AB2667" s="37">
        <v>2160</v>
      </c>
      <c r="AC2667" s="37">
        <v>3600</v>
      </c>
      <c r="AD2667" s="37"/>
      <c r="AE2667" s="77">
        <v>10200</v>
      </c>
      <c r="AF2667" s="87">
        <v>46049</v>
      </c>
      <c r="AG2667" s="39">
        <v>555240</v>
      </c>
      <c r="AH2667" s="87"/>
      <c r="AI2667" s="39"/>
      <c r="AJ2667" s="87"/>
      <c r="AK2667" s="39"/>
      <c r="AL2667" s="34"/>
      <c r="AM2667" s="39"/>
      <c r="AN266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68" spans="1:40" ht="19.5" customHeight="1" x14ac:dyDescent="0.25">
      <c r="A2668" s="32">
        <f t="shared" si="198"/>
        <v>2026</v>
      </c>
      <c r="B2668" s="32">
        <f t="shared" si="199"/>
        <v>1</v>
      </c>
      <c r="C2668" s="25">
        <v>46049</v>
      </c>
      <c r="D2668" s="57">
        <f t="shared" ca="1" si="196"/>
        <v>46097</v>
      </c>
      <c r="E2668" s="57" t="str">
        <f t="shared" ca="1" si="197"/>
        <v>1-Months</v>
      </c>
      <c r="F2668" s="57" t="str">
        <f>VLOOKUP(O2668,Stock[],5,FALSE)</f>
        <v>BE</v>
      </c>
      <c r="G2668" s="33" t="s">
        <v>2924</v>
      </c>
      <c r="H2668" s="38" t="s">
        <v>275</v>
      </c>
      <c r="I2668" s="34" t="s">
        <v>1038</v>
      </c>
      <c r="J2668" s="32" t="str">
        <f>VLOOKUP(I2668,Customers[],2,FALSE)</f>
        <v>မစန္ဒာလွင်</v>
      </c>
      <c r="K2668" s="32" t="str">
        <f>VLOOKUP(I2668,Customers[],4,FALSE)</f>
        <v>Kyukpadaung</v>
      </c>
      <c r="L2668" s="32" t="str">
        <f>VLOOKUP(Table85[[#This Row],[CustomerID]],Table!H:K,3,0)</f>
        <v>ကံကြီး</v>
      </c>
      <c r="M2668" s="32" t="str">
        <f>VLOOKUP(I2668,Customers[],5,FALSE)</f>
        <v>Van-1</v>
      </c>
      <c r="N2668" s="34" t="s">
        <v>9</v>
      </c>
      <c r="O2668" s="37" t="s">
        <v>207</v>
      </c>
      <c r="P2668" s="32" t="str">
        <f>VLOOKUP(O2668,Stock[],2,FALSE)</f>
        <v>ရွှေမင်းသားခေါင်ရည်</v>
      </c>
      <c r="Q2668" s="35">
        <f>VLOOKUP(O2668,Stock[],3,FALSE)</f>
        <v>0.64</v>
      </c>
      <c r="R2668" s="35">
        <f>VLOOKUP(O2668,Stock[],4,FALSE)</f>
        <v>24</v>
      </c>
      <c r="S2668" s="37"/>
      <c r="T2668" s="35">
        <f>(DailySales!$S2668/DailySales!$R2668)+DailySales!$U2668</f>
        <v>10</v>
      </c>
      <c r="U2668" s="37">
        <v>10</v>
      </c>
      <c r="V2668" s="36">
        <f>+DailySales!$T2668*DailySales!$R2668</f>
        <v>240</v>
      </c>
      <c r="W2668" s="36">
        <f>+DailySales!$V2668*DailySales!$Q2668</f>
        <v>153.6</v>
      </c>
      <c r="X2668" s="36">
        <f>VLOOKUP(O2668,Stock[],6,FALSE)</f>
        <v>800</v>
      </c>
      <c r="Y2668" s="36">
        <f>+DailySales!$V2668*DailySales!$X2668</f>
        <v>192000</v>
      </c>
      <c r="Z2668" s="37"/>
      <c r="AA2668" s="37"/>
      <c r="AB2668" s="37"/>
      <c r="AC2668" s="37"/>
      <c r="AD2668" s="37"/>
      <c r="AE2668" s="77">
        <v>5000</v>
      </c>
      <c r="AF2668" s="87">
        <v>46049</v>
      </c>
      <c r="AG2668" s="39">
        <v>197000</v>
      </c>
      <c r="AH2668" s="87"/>
      <c r="AI2668" s="39"/>
      <c r="AJ2668" s="87"/>
      <c r="AK2668" s="39"/>
      <c r="AL2668" s="34"/>
      <c r="AM2668" s="39"/>
      <c r="AN266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69" spans="1:40" ht="19.5" customHeight="1" x14ac:dyDescent="0.25">
      <c r="A2669" s="32">
        <f t="shared" si="198"/>
        <v>2026</v>
      </c>
      <c r="B2669" s="32">
        <f t="shared" si="199"/>
        <v>1</v>
      </c>
      <c r="C2669" s="25">
        <v>46049</v>
      </c>
      <c r="D2669" s="57">
        <f t="shared" ca="1" si="196"/>
        <v>46097</v>
      </c>
      <c r="E2669" s="57" t="str">
        <f t="shared" ca="1" si="197"/>
        <v>1-Months</v>
      </c>
      <c r="F2669" s="57" t="str">
        <f>VLOOKUP(O2669,Stock[],5,FALSE)</f>
        <v>BE</v>
      </c>
      <c r="G2669" s="33" t="s">
        <v>2925</v>
      </c>
      <c r="H2669" s="38"/>
      <c r="I2669" s="34" t="s">
        <v>227</v>
      </c>
      <c r="J2669" s="32" t="str">
        <f>VLOOKUP(I2669,Customers[],2,FALSE)</f>
        <v>Summer-2</v>
      </c>
      <c r="K2669" s="32" t="str">
        <f>VLOOKUP(I2669,Customers[],4,FALSE)</f>
        <v>Meiktila</v>
      </c>
      <c r="L2669" s="32" t="str">
        <f>VLOOKUP(Table85[[#This Row],[CustomerID]],Table!H:K,3,0)</f>
        <v>မိတ္ထီလာ</v>
      </c>
      <c r="M2669" s="32" t="str">
        <f>VLOOKUP(I2669,Customers[],5,FALSE)</f>
        <v>WholeSales</v>
      </c>
      <c r="N2669" s="34" t="s">
        <v>10</v>
      </c>
      <c r="O2669" s="37" t="s">
        <v>217</v>
      </c>
      <c r="P2669" s="32" t="str">
        <f>VLOOKUP(O2669,Stock[],2,FALSE)</f>
        <v>လိမ္မော်ဖြူ</v>
      </c>
      <c r="Q2669" s="35">
        <f>VLOOKUP(O2669,Stock[],3,FALSE)</f>
        <v>0.64</v>
      </c>
      <c r="R2669" s="35">
        <f>VLOOKUP(O2669,Stock[],4,FALSE)</f>
        <v>24</v>
      </c>
      <c r="S2669" s="37"/>
      <c r="T2669" s="35">
        <f>(DailySales!$S2669/DailySales!$R2669)+DailySales!$U2669</f>
        <v>45</v>
      </c>
      <c r="U2669" s="37">
        <v>45</v>
      </c>
      <c r="V2669" s="36">
        <f>+DailySales!$T2669*DailySales!$R2669</f>
        <v>1080</v>
      </c>
      <c r="W2669" s="36">
        <f>+DailySales!$V2669*DailySales!$Q2669</f>
        <v>691.2</v>
      </c>
      <c r="X2669" s="36">
        <f>VLOOKUP(O2669,Stock[],6,FALSE)</f>
        <v>1330</v>
      </c>
      <c r="Y2669" s="36">
        <f>+DailySales!$V2669*DailySales!$X2669</f>
        <v>1436400</v>
      </c>
      <c r="Z2669" s="37"/>
      <c r="AA2669" s="37"/>
      <c r="AB2669" s="37"/>
      <c r="AC2669" s="37"/>
      <c r="AD2669" s="37"/>
      <c r="AE2669" s="77"/>
      <c r="AF2669" s="87"/>
      <c r="AG2669" s="39"/>
      <c r="AH2669" s="87"/>
      <c r="AI2669" s="39"/>
      <c r="AJ2669" s="122">
        <v>46053</v>
      </c>
      <c r="AK2669" s="39">
        <v>1436400</v>
      </c>
      <c r="AL2669" s="34"/>
      <c r="AM2669" s="39"/>
      <c r="AN266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70" spans="1:40" ht="19.5" customHeight="1" x14ac:dyDescent="0.25">
      <c r="A2670" s="32">
        <f t="shared" si="198"/>
        <v>2026</v>
      </c>
      <c r="B2670" s="32">
        <f t="shared" si="199"/>
        <v>1</v>
      </c>
      <c r="C2670" s="25">
        <v>46049</v>
      </c>
      <c r="D2670" s="57">
        <f t="shared" ca="1" si="196"/>
        <v>46097</v>
      </c>
      <c r="E2670" s="57" t="str">
        <f t="shared" ca="1" si="197"/>
        <v>1-Months</v>
      </c>
      <c r="F2670" s="57" t="str">
        <f>VLOOKUP(O2670,Stock[],5,FALSE)</f>
        <v>BE</v>
      </c>
      <c r="G2670" s="33" t="s">
        <v>2926</v>
      </c>
      <c r="H2670" s="38"/>
      <c r="I2670" s="34" t="s">
        <v>239</v>
      </c>
      <c r="J2670" s="32" t="str">
        <f>VLOOKUP(I2670,Customers[],2,FALSE)</f>
        <v>ဦးရဲမြင့်</v>
      </c>
      <c r="K2670" s="32" t="str">
        <f>VLOOKUP(I2670,Customers[],4,FALSE)</f>
        <v>Pyawbwe</v>
      </c>
      <c r="L2670" s="32" t="str">
        <f>VLOOKUP(Table85[[#This Row],[CustomerID]],Table!H:K,3,0)</f>
        <v>ပျော်ဘွယ်</v>
      </c>
      <c r="M2670" s="32" t="str">
        <f>VLOOKUP(I2670,Customers[],5,FALSE)</f>
        <v>WholeSales/Contract</v>
      </c>
      <c r="N2670" s="34" t="s">
        <v>10</v>
      </c>
      <c r="O2670" s="37" t="s">
        <v>240</v>
      </c>
      <c r="P2670" s="32" t="str">
        <f>VLOOKUP(O2670,Stock[],2,FALSE)</f>
        <v>သံပုရာအရက်</v>
      </c>
      <c r="Q2670" s="35">
        <f>VLOOKUP(O2670,Stock[],3,FALSE)</f>
        <v>0.64</v>
      </c>
      <c r="R2670" s="35">
        <f>VLOOKUP(O2670,Stock[],4,FALSE)</f>
        <v>14</v>
      </c>
      <c r="S2670" s="37"/>
      <c r="T2670" s="35">
        <f>(DailySales!$S2670/DailySales!$R2670)+DailySales!$U2670</f>
        <v>70</v>
      </c>
      <c r="U2670" s="37">
        <v>70</v>
      </c>
      <c r="V2670" s="36">
        <f>+DailySales!$T2670*DailySales!$R2670</f>
        <v>980</v>
      </c>
      <c r="W2670" s="36">
        <f>+DailySales!$V2670*DailySales!$Q2670</f>
        <v>627.20000000000005</v>
      </c>
      <c r="X2670" s="36">
        <f>VLOOKUP(O2670,Stock[],6,FALSE)</f>
        <v>1330</v>
      </c>
      <c r="Y2670" s="36">
        <f>+DailySales!$V2670*DailySales!$X2670</f>
        <v>1303400</v>
      </c>
      <c r="Z2670" s="37"/>
      <c r="AA2670" s="37"/>
      <c r="AB2670" s="37"/>
      <c r="AC2670" s="37"/>
      <c r="AD2670" s="37"/>
      <c r="AE2670" s="77"/>
      <c r="AF2670" s="87"/>
      <c r="AG2670" s="39"/>
      <c r="AH2670" s="87"/>
      <c r="AI2670" s="39"/>
      <c r="AJ2670" s="87"/>
      <c r="AK2670" s="39"/>
      <c r="AL2670" s="38">
        <v>46056</v>
      </c>
      <c r="AM2670" s="39">
        <v>1303400</v>
      </c>
      <c r="AN267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71" spans="1:40" ht="19.5" customHeight="1" x14ac:dyDescent="0.25">
      <c r="A2671" s="32">
        <f t="shared" si="198"/>
        <v>2026</v>
      </c>
      <c r="B2671" s="32">
        <f t="shared" si="199"/>
        <v>1</v>
      </c>
      <c r="C2671" s="25">
        <v>46049</v>
      </c>
      <c r="D2671" s="57">
        <f t="shared" ca="1" si="196"/>
        <v>46097</v>
      </c>
      <c r="E2671" s="57" t="str">
        <f t="shared" ca="1" si="197"/>
        <v>1-Months</v>
      </c>
      <c r="F2671" s="57" t="str">
        <f>VLOOKUP(O2671,Stock[],5,FALSE)</f>
        <v>BE</v>
      </c>
      <c r="G2671" s="33" t="s">
        <v>2926</v>
      </c>
      <c r="H2671" s="38"/>
      <c r="I2671" s="34" t="s">
        <v>239</v>
      </c>
      <c r="J2671" s="32" t="str">
        <f>VLOOKUP(I2671,Customers[],2,FALSE)</f>
        <v>ဦးရဲမြင့်</v>
      </c>
      <c r="K2671" s="32" t="str">
        <f>VLOOKUP(I2671,Customers[],4,FALSE)</f>
        <v>Pyawbwe</v>
      </c>
      <c r="L2671" s="32" t="str">
        <f>VLOOKUP(Table85[[#This Row],[CustomerID]],Table!H:K,3,0)</f>
        <v>ပျော်ဘွယ်</v>
      </c>
      <c r="M2671" s="32" t="str">
        <f>VLOOKUP(I2671,Customers[],5,FALSE)</f>
        <v>WholeSales/Contract</v>
      </c>
      <c r="N2671" s="34" t="s">
        <v>10</v>
      </c>
      <c r="O2671" s="37" t="s">
        <v>220</v>
      </c>
      <c r="P2671" s="32" t="str">
        <f>VLOOKUP(O2671,Stock[],2,FALSE)</f>
        <v>မြန်မာရှောက်ပျား</v>
      </c>
      <c r="Q2671" s="35">
        <f>VLOOKUP(O2671,Stock[],3,FALSE)</f>
        <v>0.64</v>
      </c>
      <c r="R2671" s="35">
        <f>VLOOKUP(O2671,Stock[],4,FALSE)</f>
        <v>14</v>
      </c>
      <c r="S2671" s="37"/>
      <c r="T2671" s="35">
        <f>(DailySales!$S2671/DailySales!$R2671)+DailySales!$U2671</f>
        <v>135</v>
      </c>
      <c r="U2671" s="37">
        <v>135</v>
      </c>
      <c r="V2671" s="36">
        <f>+DailySales!$T2671*DailySales!$R2671</f>
        <v>1890</v>
      </c>
      <c r="W2671" s="36">
        <f>+DailySales!$V2671*DailySales!$Q2671</f>
        <v>1209.6000000000001</v>
      </c>
      <c r="X2671" s="36">
        <f>VLOOKUP(O2671,Stock[],6,FALSE)</f>
        <v>1370</v>
      </c>
      <c r="Y2671" s="36">
        <f>+DailySales!$V2671*DailySales!$X2671</f>
        <v>2589300</v>
      </c>
      <c r="Z2671" s="37"/>
      <c r="AA2671" s="37"/>
      <c r="AB2671" s="37"/>
      <c r="AC2671" s="37"/>
      <c r="AD2671" s="37"/>
      <c r="AE2671" s="77"/>
      <c r="AF2671" s="87"/>
      <c r="AG2671" s="39"/>
      <c r="AH2671" s="87"/>
      <c r="AI2671" s="39"/>
      <c r="AJ2671" s="87"/>
      <c r="AK2671" s="39"/>
      <c r="AL2671" s="38">
        <v>46056</v>
      </c>
      <c r="AM2671" s="39">
        <v>2589300</v>
      </c>
      <c r="AN267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72" spans="1:40" ht="19.5" customHeight="1" x14ac:dyDescent="0.25">
      <c r="A2672" s="32">
        <f t="shared" si="198"/>
        <v>2026</v>
      </c>
      <c r="B2672" s="32">
        <f t="shared" si="199"/>
        <v>1</v>
      </c>
      <c r="C2672" s="25">
        <v>46049</v>
      </c>
      <c r="D2672" s="57">
        <f t="shared" ca="1" si="196"/>
        <v>46097</v>
      </c>
      <c r="E2672" s="57" t="str">
        <f t="shared" ca="1" si="197"/>
        <v>1-Months</v>
      </c>
      <c r="F2672" s="57" t="str">
        <f>VLOOKUP(O2672,Stock[],5,FALSE)</f>
        <v>BE</v>
      </c>
      <c r="G2672" s="33" t="s">
        <v>2926</v>
      </c>
      <c r="H2672" s="38"/>
      <c r="I2672" s="34" t="s">
        <v>239</v>
      </c>
      <c r="J2672" s="32" t="str">
        <f>VLOOKUP(I2672,Customers[],2,FALSE)</f>
        <v>ဦးရဲမြင့်</v>
      </c>
      <c r="K2672" s="32" t="str">
        <f>VLOOKUP(I2672,Customers[],4,FALSE)</f>
        <v>Pyawbwe</v>
      </c>
      <c r="L2672" s="32" t="str">
        <f>VLOOKUP(Table85[[#This Row],[CustomerID]],Table!H:K,3,0)</f>
        <v>ပျော်ဘွယ်</v>
      </c>
      <c r="M2672" s="32" t="str">
        <f>VLOOKUP(I2672,Customers[],5,FALSE)</f>
        <v>WholeSales/Contract</v>
      </c>
      <c r="N2672" s="34" t="s">
        <v>10</v>
      </c>
      <c r="O2672" s="37" t="s">
        <v>217</v>
      </c>
      <c r="P2672" s="32" t="str">
        <f>VLOOKUP(O2672,Stock[],2,FALSE)</f>
        <v>လိမ္မော်ဖြူ</v>
      </c>
      <c r="Q2672" s="35">
        <f>VLOOKUP(O2672,Stock[],3,FALSE)</f>
        <v>0.64</v>
      </c>
      <c r="R2672" s="35">
        <f>VLOOKUP(O2672,Stock[],4,FALSE)</f>
        <v>24</v>
      </c>
      <c r="S2672" s="37"/>
      <c r="T2672" s="35">
        <f>(DailySales!$S2672/DailySales!$R2672)+DailySales!$U2672</f>
        <v>60</v>
      </c>
      <c r="U2672" s="37">
        <v>60</v>
      </c>
      <c r="V2672" s="36">
        <f>+DailySales!$T2672*DailySales!$R2672</f>
        <v>1440</v>
      </c>
      <c r="W2672" s="36">
        <f>+DailySales!$V2672*DailySales!$Q2672</f>
        <v>921.6</v>
      </c>
      <c r="X2672" s="36">
        <f>VLOOKUP(O2672,Stock[],6,FALSE)</f>
        <v>1330</v>
      </c>
      <c r="Y2672" s="36">
        <f>+DailySales!$V2672*DailySales!$X2672</f>
        <v>1915200</v>
      </c>
      <c r="Z2672" s="37"/>
      <c r="AA2672" s="37"/>
      <c r="AB2672" s="37"/>
      <c r="AC2672" s="37"/>
      <c r="AD2672" s="37"/>
      <c r="AE2672" s="77"/>
      <c r="AF2672" s="87"/>
      <c r="AG2672" s="39"/>
      <c r="AH2672" s="87"/>
      <c r="AI2672" s="39"/>
      <c r="AJ2672" s="87"/>
      <c r="AK2672" s="39"/>
      <c r="AL2672" s="38">
        <v>46056</v>
      </c>
      <c r="AM2672" s="39">
        <v>1915200</v>
      </c>
      <c r="AN267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73" spans="1:40" ht="19.5" customHeight="1" x14ac:dyDescent="0.25">
      <c r="A2673" s="32">
        <f t="shared" si="198"/>
        <v>2026</v>
      </c>
      <c r="B2673" s="32">
        <f t="shared" si="199"/>
        <v>1</v>
      </c>
      <c r="C2673" s="25">
        <v>46049</v>
      </c>
      <c r="D2673" s="57">
        <f t="shared" ca="1" si="196"/>
        <v>46097</v>
      </c>
      <c r="E2673" s="57" t="str">
        <f t="shared" ca="1" si="197"/>
        <v>1-Months</v>
      </c>
      <c r="F2673" s="57" t="str">
        <f>VLOOKUP(O2673,Stock[],5,FALSE)</f>
        <v>BE</v>
      </c>
      <c r="G2673" s="33" t="s">
        <v>2926</v>
      </c>
      <c r="H2673" s="38"/>
      <c r="I2673" s="34" t="s">
        <v>239</v>
      </c>
      <c r="J2673" s="32" t="str">
        <f>VLOOKUP(I2673,Customers[],2,FALSE)</f>
        <v>ဦးရဲမြင့်</v>
      </c>
      <c r="K2673" s="32" t="str">
        <f>VLOOKUP(I2673,Customers[],4,FALSE)</f>
        <v>Pyawbwe</v>
      </c>
      <c r="L2673" s="32" t="str">
        <f>VLOOKUP(Table85[[#This Row],[CustomerID]],Table!H:K,3,0)</f>
        <v>ပျော်ဘွယ်</v>
      </c>
      <c r="M2673" s="32" t="str">
        <f>VLOOKUP(I2673,Customers[],5,FALSE)</f>
        <v>WholeSales/Contract</v>
      </c>
      <c r="N2673" s="34" t="s">
        <v>10</v>
      </c>
      <c r="O2673" s="37" t="s">
        <v>208</v>
      </c>
      <c r="P2673" s="32" t="str">
        <f>VLOOKUP(O2673,Stock[],2,FALSE)</f>
        <v>ဇေယျဝတီ Red</v>
      </c>
      <c r="Q2673" s="35">
        <f>VLOOKUP(O2673,Stock[],3,FALSE)</f>
        <v>0.7</v>
      </c>
      <c r="R2673" s="35">
        <f>VLOOKUP(O2673,Stock[],4,FALSE)</f>
        <v>12</v>
      </c>
      <c r="S2673" s="37"/>
      <c r="T2673" s="35">
        <f>(DailySales!$S2673/DailySales!$R2673)+DailySales!$U2673</f>
        <v>50</v>
      </c>
      <c r="U2673" s="37">
        <v>50</v>
      </c>
      <c r="V2673" s="36">
        <f>+DailySales!$T2673*DailySales!$R2673</f>
        <v>600</v>
      </c>
      <c r="W2673" s="36">
        <f>+DailySales!$V2673*DailySales!$Q2673</f>
        <v>420</v>
      </c>
      <c r="X2673" s="36">
        <f>VLOOKUP(O2673,Stock[],6,FALSE)</f>
        <v>1800</v>
      </c>
      <c r="Y2673" s="36">
        <f>+DailySales!$V2673*DailySales!$X2673</f>
        <v>1080000</v>
      </c>
      <c r="Z2673" s="37"/>
      <c r="AA2673" s="37"/>
      <c r="AB2673" s="37"/>
      <c r="AC2673" s="37"/>
      <c r="AD2673" s="37"/>
      <c r="AE2673" s="77"/>
      <c r="AF2673" s="87"/>
      <c r="AG2673" s="39"/>
      <c r="AH2673" s="87"/>
      <c r="AI2673" s="39"/>
      <c r="AJ2673" s="87"/>
      <c r="AK2673" s="39"/>
      <c r="AL2673" s="38">
        <v>46056</v>
      </c>
      <c r="AM2673" s="39">
        <v>1080000</v>
      </c>
      <c r="AN267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74" spans="1:40" ht="19.5" customHeight="1" x14ac:dyDescent="0.25">
      <c r="A2674" s="32">
        <f t="shared" si="198"/>
        <v>2026</v>
      </c>
      <c r="B2674" s="32">
        <f t="shared" si="199"/>
        <v>1</v>
      </c>
      <c r="C2674" s="25">
        <v>46049</v>
      </c>
      <c r="D2674" s="57">
        <f t="shared" ca="1" si="196"/>
        <v>46097</v>
      </c>
      <c r="E2674" s="57" t="str">
        <f t="shared" ca="1" si="197"/>
        <v>1-Months</v>
      </c>
      <c r="F2674" s="57" t="str">
        <f>VLOOKUP(O2674,Stock[],5,FALSE)</f>
        <v>BE</v>
      </c>
      <c r="G2674" s="33" t="s">
        <v>2927</v>
      </c>
      <c r="H2674" s="38"/>
      <c r="I2674" s="34" t="s">
        <v>233</v>
      </c>
      <c r="J2674" s="32" t="str">
        <f>VLOOKUP(I2674,Customers[],2,FALSE)</f>
        <v>ဦးဝင်းနိုင်</v>
      </c>
      <c r="K2674" s="32" t="str">
        <f>VLOOKUP(I2674,Customers[],4,FALSE)</f>
        <v>Wandwin</v>
      </c>
      <c r="L2674" s="32" t="str">
        <f>VLOOKUP(Table85[[#This Row],[CustomerID]],Table!H:K,3,0)</f>
        <v>လျှော်ပင်</v>
      </c>
      <c r="M2674" s="32" t="str">
        <f>VLOOKUP(I2674,Customers[],5,FALSE)</f>
        <v>WholeSales/Contract</v>
      </c>
      <c r="N2674" s="34" t="s">
        <v>10</v>
      </c>
      <c r="O2674" s="37" t="s">
        <v>240</v>
      </c>
      <c r="P2674" s="32" t="str">
        <f>VLOOKUP(O2674,Stock[],2,FALSE)</f>
        <v>သံပုရာအရက်</v>
      </c>
      <c r="Q2674" s="35">
        <f>VLOOKUP(O2674,Stock[],3,FALSE)</f>
        <v>0.64</v>
      </c>
      <c r="R2674" s="35">
        <f>VLOOKUP(O2674,Stock[],4,FALSE)</f>
        <v>14</v>
      </c>
      <c r="S2674" s="37"/>
      <c r="T2674" s="35">
        <f>(DailySales!$S2674/DailySales!$R2674)+DailySales!$U2674</f>
        <v>30</v>
      </c>
      <c r="U2674" s="37">
        <v>30</v>
      </c>
      <c r="V2674" s="36">
        <f>+DailySales!$T2674*DailySales!$R2674</f>
        <v>420</v>
      </c>
      <c r="W2674" s="36">
        <f>+DailySales!$V2674*DailySales!$Q2674</f>
        <v>268.8</v>
      </c>
      <c r="X2674" s="36">
        <f>VLOOKUP(O2674,Stock[],6,FALSE)</f>
        <v>1330</v>
      </c>
      <c r="Y2674" s="36">
        <f>+DailySales!$V2674*DailySales!$X2674</f>
        <v>558600</v>
      </c>
      <c r="Z2674" s="37"/>
      <c r="AA2674" s="37"/>
      <c r="AB2674" s="37"/>
      <c r="AC2674" s="37"/>
      <c r="AD2674" s="37"/>
      <c r="AE2674" s="77"/>
      <c r="AF2674" s="87"/>
      <c r="AG2674" s="39"/>
      <c r="AH2674" s="87"/>
      <c r="AI2674" s="39"/>
      <c r="AJ2674" s="122">
        <v>46069</v>
      </c>
      <c r="AK2674" s="39">
        <v>558600</v>
      </c>
      <c r="AL2674" s="34"/>
      <c r="AM2674" s="39"/>
      <c r="AN267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75" spans="1:40" ht="19.5" customHeight="1" x14ac:dyDescent="0.25">
      <c r="A2675" s="32">
        <f t="shared" si="198"/>
        <v>2026</v>
      </c>
      <c r="B2675" s="32">
        <f t="shared" si="199"/>
        <v>1</v>
      </c>
      <c r="C2675" s="25">
        <v>46049</v>
      </c>
      <c r="D2675" s="57">
        <f t="shared" ca="1" si="196"/>
        <v>46097</v>
      </c>
      <c r="E2675" s="57" t="str">
        <f t="shared" ca="1" si="197"/>
        <v>1-Months</v>
      </c>
      <c r="F2675" s="57" t="str">
        <f>VLOOKUP(O2675,Stock[],5,FALSE)</f>
        <v>BE</v>
      </c>
      <c r="G2675" s="33" t="s">
        <v>2927</v>
      </c>
      <c r="H2675" s="38"/>
      <c r="I2675" s="34" t="s">
        <v>233</v>
      </c>
      <c r="J2675" s="32" t="str">
        <f>VLOOKUP(I2675,Customers[],2,FALSE)</f>
        <v>ဦးဝင်းနိုင်</v>
      </c>
      <c r="K2675" s="32" t="str">
        <f>VLOOKUP(I2675,Customers[],4,FALSE)</f>
        <v>Wandwin</v>
      </c>
      <c r="L2675" s="32" t="str">
        <f>VLOOKUP(Table85[[#This Row],[CustomerID]],Table!H:K,3,0)</f>
        <v>လျှော်ပင်</v>
      </c>
      <c r="M2675" s="32" t="str">
        <f>VLOOKUP(I2675,Customers[],5,FALSE)</f>
        <v>WholeSales/Contract</v>
      </c>
      <c r="N2675" s="34" t="s">
        <v>10</v>
      </c>
      <c r="O2675" s="37" t="s">
        <v>220</v>
      </c>
      <c r="P2675" s="32" t="str">
        <f>VLOOKUP(O2675,Stock[],2,FALSE)</f>
        <v>မြန်မာရှောက်ပျား</v>
      </c>
      <c r="Q2675" s="35">
        <f>VLOOKUP(O2675,Stock[],3,FALSE)</f>
        <v>0.64</v>
      </c>
      <c r="R2675" s="35">
        <f>VLOOKUP(O2675,Stock[],4,FALSE)</f>
        <v>14</v>
      </c>
      <c r="S2675" s="37"/>
      <c r="T2675" s="35">
        <f>(DailySales!$S2675/DailySales!$R2675)+DailySales!$U2675</f>
        <v>100</v>
      </c>
      <c r="U2675" s="37">
        <v>100</v>
      </c>
      <c r="V2675" s="36">
        <f>+DailySales!$T2675*DailySales!$R2675</f>
        <v>1400</v>
      </c>
      <c r="W2675" s="36">
        <f>+DailySales!$V2675*DailySales!$Q2675</f>
        <v>896</v>
      </c>
      <c r="X2675" s="36">
        <f>VLOOKUP(O2675,Stock[],6,FALSE)</f>
        <v>1370</v>
      </c>
      <c r="Y2675" s="36">
        <f>+DailySales!$V2675*DailySales!$X2675</f>
        <v>1918000</v>
      </c>
      <c r="Z2675" s="37"/>
      <c r="AA2675" s="37"/>
      <c r="AB2675" s="37"/>
      <c r="AC2675" s="37"/>
      <c r="AD2675" s="37"/>
      <c r="AE2675" s="77"/>
      <c r="AF2675" s="87"/>
      <c r="AG2675" s="39"/>
      <c r="AH2675" s="87"/>
      <c r="AI2675" s="39"/>
      <c r="AJ2675" s="122">
        <v>46069</v>
      </c>
      <c r="AK2675" s="39">
        <v>1918000</v>
      </c>
      <c r="AL2675" s="34"/>
      <c r="AM2675" s="39"/>
      <c r="AN267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76" spans="1:40" ht="19.5" customHeight="1" x14ac:dyDescent="0.25">
      <c r="A2676" s="32">
        <f t="shared" si="198"/>
        <v>2026</v>
      </c>
      <c r="B2676" s="32">
        <f t="shared" si="199"/>
        <v>1</v>
      </c>
      <c r="C2676" s="25">
        <v>46049</v>
      </c>
      <c r="D2676" s="57">
        <f t="shared" ca="1" si="196"/>
        <v>46097</v>
      </c>
      <c r="E2676" s="57" t="str">
        <f t="shared" ca="1" si="197"/>
        <v>1-Months</v>
      </c>
      <c r="F2676" s="57" t="str">
        <f>VLOOKUP(O2676,Stock[],5,FALSE)</f>
        <v>BE</v>
      </c>
      <c r="G2676" s="33" t="s">
        <v>2927</v>
      </c>
      <c r="H2676" s="38"/>
      <c r="I2676" s="34" t="s">
        <v>233</v>
      </c>
      <c r="J2676" s="32" t="str">
        <f>VLOOKUP(I2676,Customers[],2,FALSE)</f>
        <v>ဦးဝင်းနိုင်</v>
      </c>
      <c r="K2676" s="32" t="str">
        <f>VLOOKUP(I2676,Customers[],4,FALSE)</f>
        <v>Wandwin</v>
      </c>
      <c r="L2676" s="32" t="str">
        <f>VLOOKUP(Table85[[#This Row],[CustomerID]],Table!H:K,3,0)</f>
        <v>လျှော်ပင်</v>
      </c>
      <c r="M2676" s="32" t="str">
        <f>VLOOKUP(I2676,Customers[],5,FALSE)</f>
        <v>WholeSales/Contract</v>
      </c>
      <c r="N2676" s="34" t="s">
        <v>10</v>
      </c>
      <c r="O2676" s="37" t="s">
        <v>217</v>
      </c>
      <c r="P2676" s="32" t="str">
        <f>VLOOKUP(O2676,Stock[],2,FALSE)</f>
        <v>လိမ္မော်ဖြူ</v>
      </c>
      <c r="Q2676" s="35">
        <f>VLOOKUP(O2676,Stock[],3,FALSE)</f>
        <v>0.64</v>
      </c>
      <c r="R2676" s="35">
        <f>VLOOKUP(O2676,Stock[],4,FALSE)</f>
        <v>24</v>
      </c>
      <c r="S2676" s="37"/>
      <c r="T2676" s="35">
        <f>(DailySales!$S2676/DailySales!$R2676)+DailySales!$U2676</f>
        <v>15</v>
      </c>
      <c r="U2676" s="37">
        <v>15</v>
      </c>
      <c r="V2676" s="36">
        <f>+DailySales!$T2676*DailySales!$R2676</f>
        <v>360</v>
      </c>
      <c r="W2676" s="36">
        <f>+DailySales!$V2676*DailySales!$Q2676</f>
        <v>230.4</v>
      </c>
      <c r="X2676" s="36">
        <f>VLOOKUP(O2676,Stock[],6,FALSE)</f>
        <v>1330</v>
      </c>
      <c r="Y2676" s="36">
        <f>+DailySales!$V2676*DailySales!$X2676</f>
        <v>478800</v>
      </c>
      <c r="Z2676" s="37"/>
      <c r="AA2676" s="37"/>
      <c r="AB2676" s="37"/>
      <c r="AC2676" s="37"/>
      <c r="AD2676" s="37"/>
      <c r="AE2676" s="77"/>
      <c r="AF2676" s="87"/>
      <c r="AG2676" s="39"/>
      <c r="AH2676" s="87"/>
      <c r="AI2676" s="39"/>
      <c r="AJ2676" s="122">
        <v>46069</v>
      </c>
      <c r="AK2676" s="39">
        <v>478800</v>
      </c>
      <c r="AL2676" s="34"/>
      <c r="AM2676" s="39"/>
      <c r="AN267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77" spans="1:40" ht="19.5" customHeight="1" x14ac:dyDescent="0.25">
      <c r="A2677" s="32">
        <f t="shared" si="198"/>
        <v>2026</v>
      </c>
      <c r="B2677" s="32">
        <f t="shared" si="199"/>
        <v>1</v>
      </c>
      <c r="C2677" s="25">
        <v>46049</v>
      </c>
      <c r="D2677" s="57">
        <f t="shared" ca="1" si="196"/>
        <v>46097</v>
      </c>
      <c r="E2677" s="57" t="str">
        <f t="shared" ca="1" si="197"/>
        <v>1-Months</v>
      </c>
      <c r="F2677" s="57" t="str">
        <f>VLOOKUP(O2677,Stock[],5,FALSE)</f>
        <v>BE</v>
      </c>
      <c r="G2677" s="33" t="s">
        <v>2927</v>
      </c>
      <c r="H2677" s="38"/>
      <c r="I2677" s="34" t="s">
        <v>233</v>
      </c>
      <c r="J2677" s="32" t="str">
        <f>VLOOKUP(I2677,Customers[],2,FALSE)</f>
        <v>ဦးဝင်းနိုင်</v>
      </c>
      <c r="K2677" s="32" t="str">
        <f>VLOOKUP(I2677,Customers[],4,FALSE)</f>
        <v>Wandwin</v>
      </c>
      <c r="L2677" s="32" t="str">
        <f>VLOOKUP(Table85[[#This Row],[CustomerID]],Table!H:K,3,0)</f>
        <v>လျှော်ပင်</v>
      </c>
      <c r="M2677" s="32" t="str">
        <f>VLOOKUP(I2677,Customers[],5,FALSE)</f>
        <v>WholeSales/Contract</v>
      </c>
      <c r="N2677" s="34" t="s">
        <v>10</v>
      </c>
      <c r="O2677" s="37" t="s">
        <v>2120</v>
      </c>
      <c r="P2677" s="32" t="str">
        <f>VLOOKUP(O2677,Stock[],2,FALSE)</f>
        <v>ဇေ အရက်သန့်</v>
      </c>
      <c r="Q2677" s="35">
        <f>VLOOKUP(O2677,Stock[],3,FALSE)</f>
        <v>0.64</v>
      </c>
      <c r="R2677" s="35">
        <f>VLOOKUP(O2677,Stock[],4,FALSE)</f>
        <v>14</v>
      </c>
      <c r="S2677" s="37"/>
      <c r="T2677" s="35">
        <f>(DailySales!$S2677/DailySales!$R2677)+DailySales!$U2677</f>
        <v>60</v>
      </c>
      <c r="U2677" s="37">
        <v>60</v>
      </c>
      <c r="V2677" s="36">
        <f>+DailySales!$T2677*DailySales!$R2677</f>
        <v>840</v>
      </c>
      <c r="W2677" s="36">
        <f>+DailySales!$V2677*DailySales!$Q2677</f>
        <v>537.6</v>
      </c>
      <c r="X2677" s="36">
        <f>VLOOKUP(O2677,Stock[],6,FALSE)</f>
        <v>1380</v>
      </c>
      <c r="Y2677" s="36">
        <f>+DailySales!$V2677*DailySales!$X2677</f>
        <v>1159200</v>
      </c>
      <c r="Z2677" s="37"/>
      <c r="AA2677" s="37"/>
      <c r="AB2677" s="37"/>
      <c r="AC2677" s="37"/>
      <c r="AD2677" s="37"/>
      <c r="AE2677" s="77"/>
      <c r="AF2677" s="87"/>
      <c r="AG2677" s="39"/>
      <c r="AH2677" s="87"/>
      <c r="AI2677" s="39"/>
      <c r="AJ2677" s="122">
        <v>46069</v>
      </c>
      <c r="AK2677" s="39">
        <v>1159200</v>
      </c>
      <c r="AL2677" s="34"/>
      <c r="AM2677" s="39"/>
      <c r="AN267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78" spans="1:40" ht="19.5" customHeight="1" x14ac:dyDescent="0.25">
      <c r="A2678" s="32">
        <f t="shared" si="198"/>
        <v>2026</v>
      </c>
      <c r="B2678" s="32">
        <f t="shared" si="199"/>
        <v>1</v>
      </c>
      <c r="C2678" s="25">
        <v>46049</v>
      </c>
      <c r="D2678" s="57">
        <f t="shared" ca="1" si="196"/>
        <v>46097</v>
      </c>
      <c r="E2678" s="57" t="str">
        <f t="shared" ca="1" si="197"/>
        <v>1-Months</v>
      </c>
      <c r="F2678" s="57" t="str">
        <f>VLOOKUP(O2678,Stock[],5,FALSE)</f>
        <v>BE</v>
      </c>
      <c r="G2678" s="33" t="s">
        <v>2927</v>
      </c>
      <c r="H2678" s="38"/>
      <c r="I2678" s="34" t="s">
        <v>233</v>
      </c>
      <c r="J2678" s="32" t="str">
        <f>VLOOKUP(I2678,Customers[],2,FALSE)</f>
        <v>ဦးဝင်းနိုင်</v>
      </c>
      <c r="K2678" s="32" t="str">
        <f>VLOOKUP(I2678,Customers[],4,FALSE)</f>
        <v>Wandwin</v>
      </c>
      <c r="L2678" s="32" t="str">
        <f>VLOOKUP(Table85[[#This Row],[CustomerID]],Table!H:K,3,0)</f>
        <v>လျှော်ပင်</v>
      </c>
      <c r="M2678" s="32" t="str">
        <f>VLOOKUP(I2678,Customers[],5,FALSE)</f>
        <v>WholeSales/Contract</v>
      </c>
      <c r="N2678" s="34" t="s">
        <v>10</v>
      </c>
      <c r="O2678" s="37" t="s">
        <v>215</v>
      </c>
      <c r="P2678" s="32" t="str">
        <f>VLOOKUP(O2678,Stock[],2,FALSE)</f>
        <v>ဒဂုံနာနတ်</v>
      </c>
      <c r="Q2678" s="35">
        <f>VLOOKUP(O2678,Stock[],3,FALSE)</f>
        <v>0.64</v>
      </c>
      <c r="R2678" s="35">
        <f>VLOOKUP(O2678,Stock[],4,FALSE)</f>
        <v>24</v>
      </c>
      <c r="S2678" s="37"/>
      <c r="T2678" s="35">
        <f>(DailySales!$S2678/DailySales!$R2678)+DailySales!$U2678</f>
        <v>35</v>
      </c>
      <c r="U2678" s="37">
        <v>35</v>
      </c>
      <c r="V2678" s="36">
        <f>+DailySales!$T2678*DailySales!$R2678</f>
        <v>840</v>
      </c>
      <c r="W2678" s="36">
        <f>+DailySales!$V2678*DailySales!$Q2678</f>
        <v>537.6</v>
      </c>
      <c r="X2678" s="36">
        <f>VLOOKUP(O2678,Stock[],6,FALSE)</f>
        <v>1330</v>
      </c>
      <c r="Y2678" s="36">
        <f>+DailySales!$V2678*DailySales!$X2678</f>
        <v>1117200</v>
      </c>
      <c r="Z2678" s="37"/>
      <c r="AA2678" s="37"/>
      <c r="AB2678" s="37"/>
      <c r="AC2678" s="37"/>
      <c r="AD2678" s="37"/>
      <c r="AE2678" s="77"/>
      <c r="AF2678" s="87"/>
      <c r="AG2678" s="39"/>
      <c r="AH2678" s="87"/>
      <c r="AI2678" s="39"/>
      <c r="AJ2678" s="122">
        <v>46069</v>
      </c>
      <c r="AK2678" s="39">
        <v>1117200</v>
      </c>
      <c r="AL2678" s="34"/>
      <c r="AM2678" s="39"/>
      <c r="AN267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79" spans="1:40" ht="19.5" customHeight="1" x14ac:dyDescent="0.25">
      <c r="A2679" s="32">
        <f t="shared" si="198"/>
        <v>2026</v>
      </c>
      <c r="B2679" s="32">
        <f t="shared" si="199"/>
        <v>1</v>
      </c>
      <c r="C2679" s="25">
        <v>46049</v>
      </c>
      <c r="D2679" s="57">
        <f t="shared" ca="1" si="196"/>
        <v>46097</v>
      </c>
      <c r="E2679" s="57" t="str">
        <f t="shared" ca="1" si="197"/>
        <v>1-Months</v>
      </c>
      <c r="F2679" s="57" t="str">
        <f>VLOOKUP(O2679,Stock[],5,FALSE)</f>
        <v>BE</v>
      </c>
      <c r="G2679" s="33" t="s">
        <v>2927</v>
      </c>
      <c r="H2679" s="38"/>
      <c r="I2679" s="34" t="s">
        <v>233</v>
      </c>
      <c r="J2679" s="32" t="str">
        <f>VLOOKUP(I2679,Customers[],2,FALSE)</f>
        <v>ဦးဝင်းနိုင်</v>
      </c>
      <c r="K2679" s="32" t="str">
        <f>VLOOKUP(I2679,Customers[],4,FALSE)</f>
        <v>Wandwin</v>
      </c>
      <c r="L2679" s="32" t="str">
        <f>VLOOKUP(Table85[[#This Row],[CustomerID]],Table!H:K,3,0)</f>
        <v>လျှော်ပင်</v>
      </c>
      <c r="M2679" s="32" t="str">
        <f>VLOOKUP(I2679,Customers[],5,FALSE)</f>
        <v>WholeSales/Contract</v>
      </c>
      <c r="N2679" s="34" t="s">
        <v>10</v>
      </c>
      <c r="O2679" s="37" t="s">
        <v>213</v>
      </c>
      <c r="P2679" s="32" t="str">
        <f>VLOOKUP(O2679,Stock[],2,FALSE)</f>
        <v>ဒဂုံမန်ကျည်း</v>
      </c>
      <c r="Q2679" s="35">
        <f>VLOOKUP(O2679,Stock[],3,FALSE)</f>
        <v>0.64</v>
      </c>
      <c r="R2679" s="35">
        <f>VLOOKUP(O2679,Stock[],4,FALSE)</f>
        <v>14</v>
      </c>
      <c r="S2679" s="37"/>
      <c r="T2679" s="35">
        <f>(DailySales!$S2679/DailySales!$R2679)+DailySales!$U2679</f>
        <v>3</v>
      </c>
      <c r="U2679" s="37">
        <v>3</v>
      </c>
      <c r="V2679" s="36">
        <f>+DailySales!$T2679*DailySales!$R2679</f>
        <v>42</v>
      </c>
      <c r="W2679" s="36">
        <f>+DailySales!$V2679*DailySales!$Q2679</f>
        <v>26.88</v>
      </c>
      <c r="X2679" s="36">
        <f>VLOOKUP(O2679,Stock[],6,FALSE)</f>
        <v>1280</v>
      </c>
      <c r="Y2679" s="36">
        <f>+DailySales!$V2679*DailySales!$X2679</f>
        <v>53760</v>
      </c>
      <c r="Z2679" s="37"/>
      <c r="AA2679" s="37"/>
      <c r="AB2679" s="37"/>
      <c r="AC2679" s="37"/>
      <c r="AD2679" s="37"/>
      <c r="AE2679" s="77"/>
      <c r="AF2679" s="87"/>
      <c r="AG2679" s="39"/>
      <c r="AH2679" s="87"/>
      <c r="AI2679" s="39"/>
      <c r="AJ2679" s="122">
        <v>46069</v>
      </c>
      <c r="AK2679" s="39">
        <v>53760</v>
      </c>
      <c r="AL2679" s="34"/>
      <c r="AM2679" s="39"/>
      <c r="AN267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80" spans="1:40" ht="19.5" customHeight="1" x14ac:dyDescent="0.25">
      <c r="A2680" s="32">
        <f t="shared" si="198"/>
        <v>2026</v>
      </c>
      <c r="B2680" s="32">
        <f t="shared" si="199"/>
        <v>1</v>
      </c>
      <c r="C2680" s="25">
        <v>46049</v>
      </c>
      <c r="D2680" s="57">
        <f t="shared" ca="1" si="196"/>
        <v>46097</v>
      </c>
      <c r="E2680" s="57" t="str">
        <f t="shared" ca="1" si="197"/>
        <v>1-Months</v>
      </c>
      <c r="F2680" s="57" t="str">
        <f>VLOOKUP(O2680,Stock[],5,FALSE)</f>
        <v>BE</v>
      </c>
      <c r="G2680" s="33" t="s">
        <v>2927</v>
      </c>
      <c r="H2680" s="38"/>
      <c r="I2680" s="34" t="s">
        <v>233</v>
      </c>
      <c r="J2680" s="32" t="str">
        <f>VLOOKUP(I2680,Customers[],2,FALSE)</f>
        <v>ဦးဝင်းနိုင်</v>
      </c>
      <c r="K2680" s="32" t="str">
        <f>VLOOKUP(I2680,Customers[],4,FALSE)</f>
        <v>Wandwin</v>
      </c>
      <c r="L2680" s="32" t="str">
        <f>VLOOKUP(Table85[[#This Row],[CustomerID]],Table!H:K,3,0)</f>
        <v>လျှော်ပင်</v>
      </c>
      <c r="M2680" s="32" t="str">
        <f>VLOOKUP(I2680,Customers[],5,FALSE)</f>
        <v>WholeSales/Contract</v>
      </c>
      <c r="N2680" s="34" t="s">
        <v>10</v>
      </c>
      <c r="O2680" s="37" t="s">
        <v>205</v>
      </c>
      <c r="P2680" s="32" t="str">
        <f>VLOOKUP(O2680,Stock[],2,FALSE)</f>
        <v>ကောင်းကြည် ကော် 25%  (1Ltr )</v>
      </c>
      <c r="Q2680" s="35">
        <f>VLOOKUP(O2680,Stock[],3,FALSE)</f>
        <v>1</v>
      </c>
      <c r="R2680" s="35">
        <f>VLOOKUP(O2680,Stock[],4,FALSE)</f>
        <v>12</v>
      </c>
      <c r="S2680" s="37"/>
      <c r="T2680" s="35">
        <f>(DailySales!$S2680/DailySales!$R2680)+DailySales!$U2680</f>
        <v>25</v>
      </c>
      <c r="U2680" s="37">
        <v>25</v>
      </c>
      <c r="V2680" s="36">
        <f>+DailySales!$T2680*DailySales!$R2680</f>
        <v>300</v>
      </c>
      <c r="W2680" s="36">
        <f>+DailySales!$V2680*DailySales!$Q2680</f>
        <v>300</v>
      </c>
      <c r="X2680" s="36">
        <f>VLOOKUP(O2680,Stock[],6,FALSE)</f>
        <v>1530</v>
      </c>
      <c r="Y2680" s="36">
        <f>+DailySales!$V2680*DailySales!$X2680</f>
        <v>459000</v>
      </c>
      <c r="Z2680" s="37"/>
      <c r="AA2680" s="37"/>
      <c r="AB2680" s="37"/>
      <c r="AC2680" s="37"/>
      <c r="AD2680" s="37"/>
      <c r="AE2680" s="77"/>
      <c r="AF2680" s="87"/>
      <c r="AG2680" s="39"/>
      <c r="AH2680" s="87"/>
      <c r="AI2680" s="39"/>
      <c r="AJ2680" s="122">
        <v>46069</v>
      </c>
      <c r="AK2680" s="39">
        <v>459000</v>
      </c>
      <c r="AL2680" s="34"/>
      <c r="AM2680" s="39"/>
      <c r="AN268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81" spans="1:40" ht="19.5" customHeight="1" x14ac:dyDescent="0.25">
      <c r="A2681" s="32">
        <f t="shared" si="198"/>
        <v>2026</v>
      </c>
      <c r="B2681" s="32">
        <f t="shared" si="199"/>
        <v>1</v>
      </c>
      <c r="C2681" s="25">
        <v>46049</v>
      </c>
      <c r="D2681" s="57">
        <f t="shared" ca="1" si="196"/>
        <v>46097</v>
      </c>
      <c r="E2681" s="57" t="str">
        <f t="shared" ca="1" si="197"/>
        <v>1-Months</v>
      </c>
      <c r="F2681" s="57" t="str">
        <f>VLOOKUP(O2681,Stock[],5,FALSE)</f>
        <v>BE</v>
      </c>
      <c r="G2681" s="33" t="s">
        <v>2927</v>
      </c>
      <c r="H2681" s="38"/>
      <c r="I2681" s="34" t="s">
        <v>233</v>
      </c>
      <c r="J2681" s="32" t="str">
        <f>VLOOKUP(I2681,Customers[],2,FALSE)</f>
        <v>ဦးဝင်းနိုင်</v>
      </c>
      <c r="K2681" s="32" t="str">
        <f>VLOOKUP(I2681,Customers[],4,FALSE)</f>
        <v>Wandwin</v>
      </c>
      <c r="L2681" s="32" t="str">
        <f>VLOOKUP(Table85[[#This Row],[CustomerID]],Table!H:K,3,0)</f>
        <v>လျှော်ပင်</v>
      </c>
      <c r="M2681" s="32" t="str">
        <f>VLOOKUP(I2681,Customers[],5,FALSE)</f>
        <v>WholeSales/Contract</v>
      </c>
      <c r="N2681" s="34" t="s">
        <v>10</v>
      </c>
      <c r="O2681" s="37" t="s">
        <v>225</v>
      </c>
      <c r="P2681" s="32" t="str">
        <f>VLOOKUP(O2681,Stock[],2,FALSE)</f>
        <v>ချယ်ရီသံပုရာအရက်သန့်ကော် (1Ltr)</v>
      </c>
      <c r="Q2681" s="35">
        <f>VLOOKUP(O2681,Stock[],3,FALSE)</f>
        <v>1</v>
      </c>
      <c r="R2681" s="35">
        <f>VLOOKUP(O2681,Stock[],4,FALSE)</f>
        <v>12</v>
      </c>
      <c r="S2681" s="37"/>
      <c r="T2681" s="35">
        <f>(DailySales!$S2681/DailySales!$R2681)+DailySales!$U2681</f>
        <v>35</v>
      </c>
      <c r="U2681" s="37">
        <v>35</v>
      </c>
      <c r="V2681" s="36">
        <f>+DailySales!$T2681*DailySales!$R2681</f>
        <v>420</v>
      </c>
      <c r="W2681" s="36">
        <f>+DailySales!$V2681*DailySales!$Q2681</f>
        <v>420</v>
      </c>
      <c r="X2681" s="36">
        <f>VLOOKUP(O2681,Stock[],6,FALSE)</f>
        <v>1260</v>
      </c>
      <c r="Y2681" s="36">
        <f>+DailySales!$V2681*DailySales!$X2681</f>
        <v>529200</v>
      </c>
      <c r="Z2681" s="37"/>
      <c r="AA2681" s="37"/>
      <c r="AB2681" s="37"/>
      <c r="AC2681" s="37"/>
      <c r="AD2681" s="37"/>
      <c r="AE2681" s="77"/>
      <c r="AF2681" s="87"/>
      <c r="AG2681" s="39"/>
      <c r="AH2681" s="87"/>
      <c r="AI2681" s="39"/>
      <c r="AJ2681" s="122">
        <v>46069</v>
      </c>
      <c r="AK2681" s="39">
        <v>529200</v>
      </c>
      <c r="AL2681" s="34"/>
      <c r="AM2681" s="39"/>
      <c r="AN268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82" spans="1:40" ht="19.5" customHeight="1" x14ac:dyDescent="0.25">
      <c r="A2682" s="32">
        <f t="shared" si="198"/>
        <v>2026</v>
      </c>
      <c r="B2682" s="32">
        <f t="shared" si="199"/>
        <v>1</v>
      </c>
      <c r="C2682" s="25">
        <v>46049</v>
      </c>
      <c r="D2682" s="57">
        <f t="shared" ca="1" si="196"/>
        <v>46097</v>
      </c>
      <c r="E2682" s="57" t="str">
        <f t="shared" ca="1" si="197"/>
        <v>1-Months</v>
      </c>
      <c r="F2682" s="57" t="str">
        <f>VLOOKUP(O2682,Stock[],5,FALSE)</f>
        <v>BE</v>
      </c>
      <c r="G2682" s="33" t="s">
        <v>2928</v>
      </c>
      <c r="H2682" s="38"/>
      <c r="I2682" s="34" t="s">
        <v>227</v>
      </c>
      <c r="J2682" s="32" t="str">
        <f>VLOOKUP(I2682,Customers[],2,FALSE)</f>
        <v>Summer-2</v>
      </c>
      <c r="K2682" s="32" t="str">
        <f>VLOOKUP(I2682,Customers[],4,FALSE)</f>
        <v>Meiktila</v>
      </c>
      <c r="L2682" s="32" t="str">
        <f>VLOOKUP(Table85[[#This Row],[CustomerID]],Table!H:K,3,0)</f>
        <v>မိတ္ထီလာ</v>
      </c>
      <c r="M2682" s="32" t="str">
        <f>VLOOKUP(I2682,Customers[],5,FALSE)</f>
        <v>WholeSales</v>
      </c>
      <c r="N2682" s="34" t="s">
        <v>10</v>
      </c>
      <c r="O2682" s="37" t="s">
        <v>220</v>
      </c>
      <c r="P2682" s="32" t="str">
        <f>VLOOKUP(O2682,Stock[],2,FALSE)</f>
        <v>မြန်မာရှောက်ပျား</v>
      </c>
      <c r="Q2682" s="35">
        <f>VLOOKUP(O2682,Stock[],3,FALSE)</f>
        <v>0.64</v>
      </c>
      <c r="R2682" s="35">
        <f>VLOOKUP(O2682,Stock[],4,FALSE)</f>
        <v>14</v>
      </c>
      <c r="S2682" s="37"/>
      <c r="T2682" s="35">
        <f>(DailySales!$S2682/DailySales!$R2682)+DailySales!$U2682</f>
        <v>10</v>
      </c>
      <c r="U2682" s="37">
        <v>10</v>
      </c>
      <c r="V2682" s="36">
        <f>+DailySales!$T2682*DailySales!$R2682</f>
        <v>140</v>
      </c>
      <c r="W2682" s="36">
        <f>+DailySales!$V2682*DailySales!$Q2682</f>
        <v>89.600000000000009</v>
      </c>
      <c r="X2682" s="36">
        <f>VLOOKUP(O2682,Stock[],6,FALSE)</f>
        <v>1370</v>
      </c>
      <c r="Y2682" s="36">
        <f>+DailySales!$V2682*DailySales!$X2682</f>
        <v>191800</v>
      </c>
      <c r="Z2682" s="37"/>
      <c r="AA2682" s="37"/>
      <c r="AB2682" s="37"/>
      <c r="AC2682" s="37"/>
      <c r="AD2682" s="37"/>
      <c r="AE2682" s="77"/>
      <c r="AF2682" s="87"/>
      <c r="AG2682" s="39"/>
      <c r="AH2682" s="87"/>
      <c r="AI2682" s="39"/>
      <c r="AJ2682" s="122">
        <v>46053</v>
      </c>
      <c r="AK2682" s="39">
        <v>191800</v>
      </c>
      <c r="AL2682" s="34"/>
      <c r="AM2682" s="39"/>
      <c r="AN268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83" spans="1:40" ht="19.5" customHeight="1" x14ac:dyDescent="0.25">
      <c r="A2683" s="32">
        <f t="shared" si="198"/>
        <v>2026</v>
      </c>
      <c r="B2683" s="32">
        <f t="shared" si="199"/>
        <v>1</v>
      </c>
      <c r="C2683" s="25">
        <v>46049</v>
      </c>
      <c r="D2683" s="57">
        <f t="shared" ca="1" si="196"/>
        <v>46097</v>
      </c>
      <c r="E2683" s="57" t="str">
        <f t="shared" ca="1" si="197"/>
        <v>1-Months</v>
      </c>
      <c r="F2683" s="57" t="str">
        <f>VLOOKUP(O2683,Stock[],5,FALSE)</f>
        <v>BE</v>
      </c>
      <c r="G2683" s="33" t="s">
        <v>2928</v>
      </c>
      <c r="H2683" s="38"/>
      <c r="I2683" s="34" t="s">
        <v>227</v>
      </c>
      <c r="J2683" s="32" t="str">
        <f>VLOOKUP(I2683,Customers[],2,FALSE)</f>
        <v>Summer-2</v>
      </c>
      <c r="K2683" s="32" t="str">
        <f>VLOOKUP(I2683,Customers[],4,FALSE)</f>
        <v>Meiktila</v>
      </c>
      <c r="L2683" s="32" t="str">
        <f>VLOOKUP(Table85[[#This Row],[CustomerID]],Table!H:K,3,0)</f>
        <v>မိတ္ထီလာ</v>
      </c>
      <c r="M2683" s="32" t="str">
        <f>VLOOKUP(I2683,Customers[],5,FALSE)</f>
        <v>WholeSales</v>
      </c>
      <c r="N2683" s="34" t="s">
        <v>10</v>
      </c>
      <c r="O2683" s="37" t="s">
        <v>2120</v>
      </c>
      <c r="P2683" s="32" t="str">
        <f>VLOOKUP(O2683,Stock[],2,FALSE)</f>
        <v>ဇေ အရက်သန့်</v>
      </c>
      <c r="Q2683" s="35">
        <f>VLOOKUP(O2683,Stock[],3,FALSE)</f>
        <v>0.64</v>
      </c>
      <c r="R2683" s="35">
        <f>VLOOKUP(O2683,Stock[],4,FALSE)</f>
        <v>14</v>
      </c>
      <c r="S2683" s="37"/>
      <c r="T2683" s="35">
        <f>(DailySales!$S2683/DailySales!$R2683)+DailySales!$U2683</f>
        <v>30</v>
      </c>
      <c r="U2683" s="37">
        <v>30</v>
      </c>
      <c r="V2683" s="36">
        <f>+DailySales!$T2683*DailySales!$R2683</f>
        <v>420</v>
      </c>
      <c r="W2683" s="36">
        <f>+DailySales!$V2683*DailySales!$Q2683</f>
        <v>268.8</v>
      </c>
      <c r="X2683" s="36">
        <f>VLOOKUP(O2683,Stock[],6,FALSE)</f>
        <v>1380</v>
      </c>
      <c r="Y2683" s="36">
        <f>+DailySales!$V2683*DailySales!$X2683</f>
        <v>579600</v>
      </c>
      <c r="Z2683" s="37"/>
      <c r="AA2683" s="37"/>
      <c r="AB2683" s="37"/>
      <c r="AC2683" s="37"/>
      <c r="AD2683" s="37"/>
      <c r="AE2683" s="77"/>
      <c r="AF2683" s="87"/>
      <c r="AG2683" s="39"/>
      <c r="AH2683" s="87"/>
      <c r="AI2683" s="39"/>
      <c r="AJ2683" s="122">
        <v>46053</v>
      </c>
      <c r="AK2683" s="39">
        <v>579600</v>
      </c>
      <c r="AL2683" s="34"/>
      <c r="AM2683" s="39"/>
      <c r="AN268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84" spans="1:40" ht="19.5" customHeight="1" x14ac:dyDescent="0.25">
      <c r="A2684" s="32">
        <f t="shared" si="198"/>
        <v>2026</v>
      </c>
      <c r="B2684" s="32">
        <f t="shared" si="199"/>
        <v>1</v>
      </c>
      <c r="C2684" s="25">
        <v>46049</v>
      </c>
      <c r="D2684" s="57">
        <f t="shared" ca="1" si="196"/>
        <v>46097</v>
      </c>
      <c r="E2684" s="57" t="str">
        <f t="shared" ca="1" si="197"/>
        <v>1-Months</v>
      </c>
      <c r="F2684" s="57" t="str">
        <f>VLOOKUP(O2684,Stock[],5,FALSE)</f>
        <v>BE</v>
      </c>
      <c r="G2684" s="33" t="s">
        <v>2928</v>
      </c>
      <c r="H2684" s="38"/>
      <c r="I2684" s="34" t="s">
        <v>227</v>
      </c>
      <c r="J2684" s="32" t="str">
        <f>VLOOKUP(I2684,Customers[],2,FALSE)</f>
        <v>Summer-2</v>
      </c>
      <c r="K2684" s="32" t="str">
        <f>VLOOKUP(I2684,Customers[],4,FALSE)</f>
        <v>Meiktila</v>
      </c>
      <c r="L2684" s="32" t="str">
        <f>VLOOKUP(Table85[[#This Row],[CustomerID]],Table!H:K,3,0)</f>
        <v>မိတ္ထီလာ</v>
      </c>
      <c r="M2684" s="32" t="str">
        <f>VLOOKUP(I2684,Customers[],5,FALSE)</f>
        <v>WholeSales</v>
      </c>
      <c r="N2684" s="34" t="s">
        <v>10</v>
      </c>
      <c r="O2684" s="37" t="s">
        <v>209</v>
      </c>
      <c r="P2684" s="32" t="str">
        <f>VLOOKUP(O2684,Stock[],2,FALSE)</f>
        <v>ဇေယျဝတီ Red</v>
      </c>
      <c r="Q2684" s="35">
        <f>VLOOKUP(O2684,Stock[],3,FALSE)</f>
        <v>0.64</v>
      </c>
      <c r="R2684" s="35">
        <f>VLOOKUP(O2684,Stock[],4,FALSE)</f>
        <v>14</v>
      </c>
      <c r="S2684" s="37"/>
      <c r="T2684" s="35">
        <f>(DailySales!$S2684/DailySales!$R2684)+DailySales!$U2684</f>
        <v>10</v>
      </c>
      <c r="U2684" s="37">
        <v>10</v>
      </c>
      <c r="V2684" s="36">
        <f>+DailySales!$T2684*DailySales!$R2684</f>
        <v>140</v>
      </c>
      <c r="W2684" s="36">
        <f>+DailySales!$V2684*DailySales!$Q2684</f>
        <v>89.600000000000009</v>
      </c>
      <c r="X2684" s="36">
        <f>VLOOKUP(O2684,Stock[],6,FALSE)</f>
        <v>1330</v>
      </c>
      <c r="Y2684" s="36">
        <f>+DailySales!$V2684*DailySales!$X2684</f>
        <v>186200</v>
      </c>
      <c r="Z2684" s="37"/>
      <c r="AA2684" s="37"/>
      <c r="AB2684" s="37"/>
      <c r="AC2684" s="37"/>
      <c r="AD2684" s="37"/>
      <c r="AE2684" s="77"/>
      <c r="AF2684" s="87"/>
      <c r="AG2684" s="39"/>
      <c r="AH2684" s="87"/>
      <c r="AI2684" s="39"/>
      <c r="AJ2684" s="122">
        <v>46053</v>
      </c>
      <c r="AK2684" s="39">
        <v>186200</v>
      </c>
      <c r="AL2684" s="34"/>
      <c r="AM2684" s="39"/>
      <c r="AN268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85" spans="1:40" ht="19.5" customHeight="1" x14ac:dyDescent="0.25">
      <c r="A2685" s="32">
        <f t="shared" si="198"/>
        <v>2026</v>
      </c>
      <c r="B2685" s="32">
        <f t="shared" si="199"/>
        <v>1</v>
      </c>
      <c r="C2685" s="25">
        <v>46049</v>
      </c>
      <c r="D2685" s="57">
        <f t="shared" ca="1" si="196"/>
        <v>46097</v>
      </c>
      <c r="E2685" s="57" t="str">
        <f t="shared" ca="1" si="197"/>
        <v>1-Months</v>
      </c>
      <c r="F2685" s="57" t="str">
        <f>VLOOKUP(O2685,Stock[],5,FALSE)</f>
        <v>BE</v>
      </c>
      <c r="G2685" s="33" t="s">
        <v>2928</v>
      </c>
      <c r="H2685" s="38"/>
      <c r="I2685" s="34" t="s">
        <v>227</v>
      </c>
      <c r="J2685" s="32" t="str">
        <f>VLOOKUP(I2685,Customers[],2,FALSE)</f>
        <v>Summer-2</v>
      </c>
      <c r="K2685" s="32" t="str">
        <f>VLOOKUP(I2685,Customers[],4,FALSE)</f>
        <v>Meiktila</v>
      </c>
      <c r="L2685" s="32" t="str">
        <f>VLOOKUP(Table85[[#This Row],[CustomerID]],Table!H:K,3,0)</f>
        <v>မိတ္ထီလာ</v>
      </c>
      <c r="M2685" s="32" t="str">
        <f>VLOOKUP(I2685,Customers[],5,FALSE)</f>
        <v>WholeSales</v>
      </c>
      <c r="N2685" s="34" t="s">
        <v>10</v>
      </c>
      <c r="O2685" s="37" t="s">
        <v>2465</v>
      </c>
      <c r="P2685" s="32" t="str">
        <f>VLOOKUP(O2685,Stock[],2,FALSE)</f>
        <v>မိုးနဲကွန်ကီး</v>
      </c>
      <c r="Q2685" s="35">
        <f>VLOOKUP(O2685,Stock[],3,FALSE)</f>
        <v>0.64</v>
      </c>
      <c r="R2685" s="35">
        <f>VLOOKUP(O2685,Stock[],4,FALSE)</f>
        <v>14</v>
      </c>
      <c r="S2685" s="37"/>
      <c r="T2685" s="35">
        <f>(DailySales!$S2685/DailySales!$R2685)+DailySales!$U2685</f>
        <v>30</v>
      </c>
      <c r="U2685" s="37">
        <v>30</v>
      </c>
      <c r="V2685" s="36">
        <f>+DailySales!$T2685*DailySales!$R2685</f>
        <v>420</v>
      </c>
      <c r="W2685" s="36">
        <f>+DailySales!$V2685*DailySales!$Q2685</f>
        <v>268.8</v>
      </c>
      <c r="X2685" s="36">
        <f>VLOOKUP(O2685,Stock[],6,FALSE)</f>
        <v>1700</v>
      </c>
      <c r="Y2685" s="36">
        <f>+DailySales!$V2685*DailySales!$X2685</f>
        <v>714000</v>
      </c>
      <c r="Z2685" s="37"/>
      <c r="AA2685" s="37"/>
      <c r="AB2685" s="37"/>
      <c r="AC2685" s="37"/>
      <c r="AD2685" s="37"/>
      <c r="AE2685" s="77"/>
      <c r="AF2685" s="87"/>
      <c r="AG2685" s="39"/>
      <c r="AH2685" s="87"/>
      <c r="AI2685" s="39"/>
      <c r="AJ2685" s="122">
        <v>46053</v>
      </c>
      <c r="AK2685" s="39">
        <v>714000</v>
      </c>
      <c r="AL2685" s="34"/>
      <c r="AM2685" s="39"/>
      <c r="AN268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86" spans="1:40" ht="19.5" customHeight="1" x14ac:dyDescent="0.25">
      <c r="A2686" s="32">
        <f t="shared" si="198"/>
        <v>2026</v>
      </c>
      <c r="B2686" s="32">
        <f t="shared" si="199"/>
        <v>1</v>
      </c>
      <c r="C2686" s="25">
        <v>46049</v>
      </c>
      <c r="D2686" s="57">
        <f t="shared" ca="1" si="196"/>
        <v>46097</v>
      </c>
      <c r="E2686" s="57" t="str">
        <f t="shared" ca="1" si="197"/>
        <v>1-Months</v>
      </c>
      <c r="F2686" s="57" t="str">
        <f>VLOOKUP(O2686,Stock[],5,FALSE)</f>
        <v>BE</v>
      </c>
      <c r="G2686" s="33" t="s">
        <v>2928</v>
      </c>
      <c r="H2686" s="38"/>
      <c r="I2686" s="34" t="s">
        <v>227</v>
      </c>
      <c r="J2686" s="32" t="str">
        <f>VLOOKUP(I2686,Customers[],2,FALSE)</f>
        <v>Summer-2</v>
      </c>
      <c r="K2686" s="32" t="str">
        <f>VLOOKUP(I2686,Customers[],4,FALSE)</f>
        <v>Meiktila</v>
      </c>
      <c r="L2686" s="32" t="str">
        <f>VLOOKUP(Table85[[#This Row],[CustomerID]],Table!H:K,3,0)</f>
        <v>မိတ္ထီလာ</v>
      </c>
      <c r="M2686" s="32" t="str">
        <f>VLOOKUP(I2686,Customers[],5,FALSE)</f>
        <v>WholeSales</v>
      </c>
      <c r="N2686" s="34" t="s">
        <v>10</v>
      </c>
      <c r="O2686" s="37" t="s">
        <v>205</v>
      </c>
      <c r="P2686" s="32" t="str">
        <f>VLOOKUP(O2686,Stock[],2,FALSE)</f>
        <v>ကောင်းကြည် ကော် 25%  (1Ltr )</v>
      </c>
      <c r="Q2686" s="35">
        <f>VLOOKUP(O2686,Stock[],3,FALSE)</f>
        <v>1</v>
      </c>
      <c r="R2686" s="35">
        <f>VLOOKUP(O2686,Stock[],4,FALSE)</f>
        <v>12</v>
      </c>
      <c r="S2686" s="37"/>
      <c r="T2686" s="35">
        <f>(DailySales!$S2686/DailySales!$R2686)+DailySales!$U2686</f>
        <v>20</v>
      </c>
      <c r="U2686" s="37">
        <v>20</v>
      </c>
      <c r="V2686" s="36">
        <f>+DailySales!$T2686*DailySales!$R2686</f>
        <v>240</v>
      </c>
      <c r="W2686" s="36">
        <f>+DailySales!$V2686*DailySales!$Q2686</f>
        <v>240</v>
      </c>
      <c r="X2686" s="36">
        <f>VLOOKUP(O2686,Stock[],6,FALSE)</f>
        <v>1530</v>
      </c>
      <c r="Y2686" s="36">
        <f>+DailySales!$V2686*DailySales!$X2686</f>
        <v>367200</v>
      </c>
      <c r="Z2686" s="37"/>
      <c r="AA2686" s="37"/>
      <c r="AB2686" s="37"/>
      <c r="AC2686" s="37"/>
      <c r="AD2686" s="37"/>
      <c r="AE2686" s="77"/>
      <c r="AF2686" s="87"/>
      <c r="AG2686" s="39"/>
      <c r="AH2686" s="87"/>
      <c r="AI2686" s="39"/>
      <c r="AJ2686" s="122">
        <v>46053</v>
      </c>
      <c r="AK2686" s="39">
        <v>367200</v>
      </c>
      <c r="AL2686" s="34"/>
      <c r="AM2686" s="39"/>
      <c r="AN268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87" spans="1:40" ht="19.5" customHeight="1" x14ac:dyDescent="0.25">
      <c r="A2687" s="32">
        <f t="shared" si="198"/>
        <v>2026</v>
      </c>
      <c r="B2687" s="32">
        <f t="shared" si="199"/>
        <v>1</v>
      </c>
      <c r="C2687" s="25">
        <v>46049</v>
      </c>
      <c r="D2687" s="57">
        <f t="shared" ca="1" si="196"/>
        <v>46097</v>
      </c>
      <c r="E2687" s="57" t="str">
        <f t="shared" ca="1" si="197"/>
        <v>1-Months</v>
      </c>
      <c r="F2687" s="57" t="str">
        <f>VLOOKUP(O2687,Stock[],5,FALSE)</f>
        <v>BE</v>
      </c>
      <c r="G2687" s="33" t="s">
        <v>2929</v>
      </c>
      <c r="H2687" s="38"/>
      <c r="I2687" s="34" t="s">
        <v>198</v>
      </c>
      <c r="J2687" s="32" t="str">
        <f>VLOOKUP(I2687,Customers[],2,FALSE)</f>
        <v>ရွှေမြင်း(ရွှေမြင့်မိုရ်)</v>
      </c>
      <c r="K2687" s="32" t="str">
        <f>VLOOKUP(I2687,Customers[],4,FALSE)</f>
        <v>Pyawbwe</v>
      </c>
      <c r="L2687" s="32" t="str">
        <f>VLOOKUP(Table85[[#This Row],[CustomerID]],Table!H:K,3,0)</f>
        <v>ပျော်ဘွယ်</v>
      </c>
      <c r="M2687" s="32" t="str">
        <f>VLOOKUP(I2687,Customers[],5,FALSE)</f>
        <v>WholeSales/Contract</v>
      </c>
      <c r="N2687" s="34" t="s">
        <v>10</v>
      </c>
      <c r="O2687" s="37" t="s">
        <v>220</v>
      </c>
      <c r="P2687" s="32" t="str">
        <f>VLOOKUP(O2687,Stock[],2,FALSE)</f>
        <v>မြန်မာရှောက်ပျား</v>
      </c>
      <c r="Q2687" s="35">
        <f>VLOOKUP(O2687,Stock[],3,FALSE)</f>
        <v>0.64</v>
      </c>
      <c r="R2687" s="35">
        <f>VLOOKUP(O2687,Stock[],4,FALSE)</f>
        <v>14</v>
      </c>
      <c r="S2687" s="37"/>
      <c r="T2687" s="35">
        <f>(DailySales!$S2687/DailySales!$R2687)+DailySales!$U2687</f>
        <v>30</v>
      </c>
      <c r="U2687" s="37">
        <v>30</v>
      </c>
      <c r="V2687" s="36">
        <f>+DailySales!$T2687*DailySales!$R2687</f>
        <v>420</v>
      </c>
      <c r="W2687" s="36">
        <f>+DailySales!$V2687*DailySales!$Q2687</f>
        <v>268.8</v>
      </c>
      <c r="X2687" s="36">
        <f>VLOOKUP(O2687,Stock[],6,FALSE)</f>
        <v>1370</v>
      </c>
      <c r="Y2687" s="36">
        <f>+DailySales!$V2687*DailySales!$X2687</f>
        <v>575400</v>
      </c>
      <c r="Z2687" s="37"/>
      <c r="AA2687" s="37"/>
      <c r="AB2687" s="37"/>
      <c r="AC2687" s="37"/>
      <c r="AD2687" s="37"/>
      <c r="AE2687" s="77"/>
      <c r="AF2687" s="87"/>
      <c r="AG2687" s="39"/>
      <c r="AH2687" s="38">
        <v>46072</v>
      </c>
      <c r="AI2687" s="39">
        <v>575400</v>
      </c>
      <c r="AJ2687" s="87"/>
      <c r="AK2687" s="39"/>
      <c r="AL2687" s="34"/>
      <c r="AM2687" s="39"/>
      <c r="AN268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88" spans="1:40" ht="19.5" customHeight="1" x14ac:dyDescent="0.25">
      <c r="A2688" s="32">
        <f t="shared" si="198"/>
        <v>2026</v>
      </c>
      <c r="B2688" s="32">
        <f t="shared" si="199"/>
        <v>1</v>
      </c>
      <c r="C2688" s="25">
        <v>46049</v>
      </c>
      <c r="D2688" s="57">
        <f t="shared" ca="1" si="196"/>
        <v>46097</v>
      </c>
      <c r="E2688" s="57" t="str">
        <f t="shared" ca="1" si="197"/>
        <v>1-Months</v>
      </c>
      <c r="F2688" s="57" t="str">
        <f>VLOOKUP(O2688,Stock[],5,FALSE)</f>
        <v>BE</v>
      </c>
      <c r="G2688" s="33" t="s">
        <v>2930</v>
      </c>
      <c r="H2688" s="38"/>
      <c r="I2688" s="34" t="s">
        <v>201</v>
      </c>
      <c r="J2688" s="32" t="str">
        <f>VLOOKUP(I2688,Customers[],2,FALSE)</f>
        <v>ဦးအောင်မိုး(ကောင်းသန့်)</v>
      </c>
      <c r="K2688" s="32" t="str">
        <f>VLOOKUP(I2688,Customers[],4,FALSE)</f>
        <v>Meiktila</v>
      </c>
      <c r="L2688" s="32" t="str">
        <f>VLOOKUP(Table85[[#This Row],[CustomerID]],Table!H:K,3,0)</f>
        <v>မိတ္ထီလာ</v>
      </c>
      <c r="M2688" s="32" t="str">
        <f>VLOOKUP(I2688,Customers[],5,FALSE)</f>
        <v>WholeSales/Contract</v>
      </c>
      <c r="N2688" s="34" t="s">
        <v>10</v>
      </c>
      <c r="O2688" s="37" t="s">
        <v>217</v>
      </c>
      <c r="P2688" s="32" t="str">
        <f>VLOOKUP(O2688,Stock[],2,FALSE)</f>
        <v>လိမ္မော်ဖြူ</v>
      </c>
      <c r="Q2688" s="35">
        <f>VLOOKUP(O2688,Stock[],3,FALSE)</f>
        <v>0.64</v>
      </c>
      <c r="R2688" s="35">
        <f>VLOOKUP(O2688,Stock[],4,FALSE)</f>
        <v>24</v>
      </c>
      <c r="S2688" s="37"/>
      <c r="T2688" s="35">
        <f>(DailySales!$S2688/DailySales!$R2688)+DailySales!$U2688</f>
        <v>10</v>
      </c>
      <c r="U2688" s="37">
        <v>10</v>
      </c>
      <c r="V2688" s="36">
        <f>+DailySales!$T2688*DailySales!$R2688</f>
        <v>240</v>
      </c>
      <c r="W2688" s="36">
        <f>+DailySales!$V2688*DailySales!$Q2688</f>
        <v>153.6</v>
      </c>
      <c r="X2688" s="36">
        <f>VLOOKUP(O2688,Stock[],6,FALSE)</f>
        <v>1330</v>
      </c>
      <c r="Y2688" s="36">
        <f>+DailySales!$V2688*DailySales!$X2688</f>
        <v>319200</v>
      </c>
      <c r="Z2688" s="37"/>
      <c r="AA2688" s="37"/>
      <c r="AB2688" s="37"/>
      <c r="AC2688" s="37"/>
      <c r="AD2688" s="37"/>
      <c r="AE2688" s="77"/>
      <c r="AF2688" s="87"/>
      <c r="AG2688" s="39"/>
      <c r="AH2688" s="122">
        <v>46050</v>
      </c>
      <c r="AI2688" s="39">
        <v>270340</v>
      </c>
      <c r="AJ2688" s="87">
        <v>46051</v>
      </c>
      <c r="AK2688" s="39">
        <v>48860</v>
      </c>
      <c r="AL2688" s="34"/>
      <c r="AM2688" s="39"/>
      <c r="AN268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89" spans="1:40" ht="19.5" customHeight="1" x14ac:dyDescent="0.25">
      <c r="A2689" s="32">
        <f t="shared" si="198"/>
        <v>2026</v>
      </c>
      <c r="B2689" s="32">
        <f t="shared" si="199"/>
        <v>1</v>
      </c>
      <c r="C2689" s="25">
        <v>46049</v>
      </c>
      <c r="D2689" s="57">
        <f t="shared" ca="1" si="196"/>
        <v>46097</v>
      </c>
      <c r="E2689" s="57" t="str">
        <f t="shared" ca="1" si="197"/>
        <v>1-Months</v>
      </c>
      <c r="F2689" s="57" t="str">
        <f>VLOOKUP(O2689,Stock[],5,FALSE)</f>
        <v>BE</v>
      </c>
      <c r="G2689" s="33" t="s">
        <v>2930</v>
      </c>
      <c r="H2689" s="38"/>
      <c r="I2689" s="34" t="s">
        <v>201</v>
      </c>
      <c r="J2689" s="32" t="str">
        <f>VLOOKUP(I2689,Customers[],2,FALSE)</f>
        <v>ဦးအောင်မိုး(ကောင်းသန့်)</v>
      </c>
      <c r="K2689" s="32" t="str">
        <f>VLOOKUP(I2689,Customers[],4,FALSE)</f>
        <v>Meiktila</v>
      </c>
      <c r="L2689" s="32" t="str">
        <f>VLOOKUP(Table85[[#This Row],[CustomerID]],Table!H:K,3,0)</f>
        <v>မိတ္ထီလာ</v>
      </c>
      <c r="M2689" s="32" t="str">
        <f>VLOOKUP(I2689,Customers[],5,FALSE)</f>
        <v>WholeSales/Contract</v>
      </c>
      <c r="N2689" s="34" t="s">
        <v>10</v>
      </c>
      <c r="O2689" s="37" t="s">
        <v>216</v>
      </c>
      <c r="P2689" s="32" t="str">
        <f>VLOOKUP(O2689,Stock[],2,FALSE)</f>
        <v>ဒဂုံအရက်သန့်</v>
      </c>
      <c r="Q2689" s="35">
        <f>VLOOKUP(O2689,Stock[],3,FALSE)</f>
        <v>0.64</v>
      </c>
      <c r="R2689" s="35">
        <f>VLOOKUP(O2689,Stock[],4,FALSE)</f>
        <v>14</v>
      </c>
      <c r="S2689" s="37"/>
      <c r="T2689" s="35">
        <f>(DailySales!$S2689/DailySales!$R2689)+DailySales!$U2689</f>
        <v>30</v>
      </c>
      <c r="U2689" s="37">
        <v>30</v>
      </c>
      <c r="V2689" s="36">
        <f>+DailySales!$T2689*DailySales!$R2689</f>
        <v>420</v>
      </c>
      <c r="W2689" s="36">
        <f>+DailySales!$V2689*DailySales!$Q2689</f>
        <v>268.8</v>
      </c>
      <c r="X2689" s="36">
        <f>VLOOKUP(O2689,Stock[],6,FALSE)</f>
        <v>1330</v>
      </c>
      <c r="Y2689" s="36">
        <f>+DailySales!$V2689*DailySales!$X2689</f>
        <v>558600</v>
      </c>
      <c r="Z2689" s="37"/>
      <c r="AA2689" s="37"/>
      <c r="AB2689" s="37"/>
      <c r="AC2689" s="37"/>
      <c r="AD2689" s="37"/>
      <c r="AE2689" s="77"/>
      <c r="AF2689" s="87"/>
      <c r="AG2689" s="39"/>
      <c r="AH2689" s="87"/>
      <c r="AI2689" s="39"/>
      <c r="AJ2689" s="87">
        <v>46051</v>
      </c>
      <c r="AK2689" s="39">
        <v>558600</v>
      </c>
      <c r="AL2689" s="34"/>
      <c r="AM2689" s="39"/>
      <c r="AN268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90" spans="1:40" ht="19.5" customHeight="1" x14ac:dyDescent="0.25">
      <c r="A2690" s="32">
        <f t="shared" si="198"/>
        <v>2026</v>
      </c>
      <c r="B2690" s="32">
        <f t="shared" si="199"/>
        <v>1</v>
      </c>
      <c r="C2690" s="25">
        <v>46049</v>
      </c>
      <c r="D2690" s="57">
        <f t="shared" ref="D2690:D2753" ca="1" si="200">TODAY()</f>
        <v>46097</v>
      </c>
      <c r="E2690" s="57" t="str">
        <f t="shared" ref="E2690:E2753" ca="1" si="201">DATEDIF(C2690,D2690,"M")&amp;"-Months"</f>
        <v>1-Months</v>
      </c>
      <c r="F2690" s="57" t="str">
        <f>VLOOKUP(O2690,Stock[],5,FALSE)</f>
        <v>BE</v>
      </c>
      <c r="G2690" s="33" t="s">
        <v>2930</v>
      </c>
      <c r="H2690" s="38"/>
      <c r="I2690" s="34" t="s">
        <v>201</v>
      </c>
      <c r="J2690" s="32" t="str">
        <f>VLOOKUP(I2690,Customers[],2,FALSE)</f>
        <v>ဦးအောင်မိုး(ကောင်းသန့်)</v>
      </c>
      <c r="K2690" s="32" t="str">
        <f>VLOOKUP(I2690,Customers[],4,FALSE)</f>
        <v>Meiktila</v>
      </c>
      <c r="L2690" s="32" t="str">
        <f>VLOOKUP(Table85[[#This Row],[CustomerID]],Table!H:K,3,0)</f>
        <v>မိတ္ထီလာ</v>
      </c>
      <c r="M2690" s="32" t="str">
        <f>VLOOKUP(I2690,Customers[],5,FALSE)</f>
        <v>WholeSales/Contract</v>
      </c>
      <c r="N2690" s="34" t="s">
        <v>10</v>
      </c>
      <c r="O2690" s="37" t="s">
        <v>209</v>
      </c>
      <c r="P2690" s="32" t="str">
        <f>VLOOKUP(O2690,Stock[],2,FALSE)</f>
        <v>ဇေယျဝတီ Red</v>
      </c>
      <c r="Q2690" s="35">
        <f>VLOOKUP(O2690,Stock[],3,FALSE)</f>
        <v>0.64</v>
      </c>
      <c r="R2690" s="35">
        <f>VLOOKUP(O2690,Stock[],4,FALSE)</f>
        <v>14</v>
      </c>
      <c r="S2690" s="37"/>
      <c r="T2690" s="35">
        <f>(DailySales!$S2690/DailySales!$R2690)+DailySales!$U2690</f>
        <v>15</v>
      </c>
      <c r="U2690" s="37">
        <v>15</v>
      </c>
      <c r="V2690" s="36">
        <f>+DailySales!$T2690*DailySales!$R2690</f>
        <v>210</v>
      </c>
      <c r="W2690" s="36">
        <f>+DailySales!$V2690*DailySales!$Q2690</f>
        <v>134.4</v>
      </c>
      <c r="X2690" s="36">
        <f>VLOOKUP(O2690,Stock[],6,FALSE)</f>
        <v>1330</v>
      </c>
      <c r="Y2690" s="36">
        <f>+DailySales!$V2690*DailySales!$X2690</f>
        <v>279300</v>
      </c>
      <c r="Z2690" s="37"/>
      <c r="AA2690" s="37"/>
      <c r="AB2690" s="37"/>
      <c r="AC2690" s="37"/>
      <c r="AD2690" s="37"/>
      <c r="AE2690" s="77"/>
      <c r="AF2690" s="87"/>
      <c r="AG2690" s="39"/>
      <c r="AH2690" s="87"/>
      <c r="AI2690" s="39"/>
      <c r="AJ2690" s="87">
        <v>46051</v>
      </c>
      <c r="AK2690" s="39">
        <v>279300</v>
      </c>
      <c r="AL2690" s="34"/>
      <c r="AM2690" s="39"/>
      <c r="AN269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91" spans="1:40" ht="19.5" customHeight="1" x14ac:dyDescent="0.25">
      <c r="A2691" s="32">
        <f t="shared" si="198"/>
        <v>2026</v>
      </c>
      <c r="B2691" s="32">
        <f t="shared" si="199"/>
        <v>1</v>
      </c>
      <c r="C2691" s="25">
        <v>46049</v>
      </c>
      <c r="D2691" s="57">
        <f t="shared" ca="1" si="200"/>
        <v>46097</v>
      </c>
      <c r="E2691" s="57" t="str">
        <f t="shared" ca="1" si="201"/>
        <v>1-Months</v>
      </c>
      <c r="F2691" s="57" t="str">
        <f>VLOOKUP(O2691,Stock[],5,FALSE)</f>
        <v>BE</v>
      </c>
      <c r="G2691" s="33" t="s">
        <v>2930</v>
      </c>
      <c r="H2691" s="38"/>
      <c r="I2691" s="34" t="s">
        <v>201</v>
      </c>
      <c r="J2691" s="32" t="str">
        <f>VLOOKUP(I2691,Customers[],2,FALSE)</f>
        <v>ဦးအောင်မိုး(ကောင်းသန့်)</v>
      </c>
      <c r="K2691" s="32" t="str">
        <f>VLOOKUP(I2691,Customers[],4,FALSE)</f>
        <v>Meiktila</v>
      </c>
      <c r="L2691" s="32" t="str">
        <f>VLOOKUP(Table85[[#This Row],[CustomerID]],Table!H:K,3,0)</f>
        <v>မိတ္ထီလာ</v>
      </c>
      <c r="M2691" s="32" t="str">
        <f>VLOOKUP(I2691,Customers[],5,FALSE)</f>
        <v>WholeSales/Contract</v>
      </c>
      <c r="N2691" s="34" t="s">
        <v>10</v>
      </c>
      <c r="O2691" s="37" t="s">
        <v>2465</v>
      </c>
      <c r="P2691" s="32" t="str">
        <f>VLOOKUP(O2691,Stock[],2,FALSE)</f>
        <v>မိုးနဲကွန်ကီး</v>
      </c>
      <c r="Q2691" s="35">
        <f>VLOOKUP(O2691,Stock[],3,FALSE)</f>
        <v>0.64</v>
      </c>
      <c r="R2691" s="35">
        <f>VLOOKUP(O2691,Stock[],4,FALSE)</f>
        <v>14</v>
      </c>
      <c r="S2691" s="37"/>
      <c r="T2691" s="35">
        <f>(DailySales!$S2691/DailySales!$R2691)+DailySales!$U2691</f>
        <v>5</v>
      </c>
      <c r="U2691" s="37">
        <v>5</v>
      </c>
      <c r="V2691" s="36">
        <f>+DailySales!$T2691*DailySales!$R2691</f>
        <v>70</v>
      </c>
      <c r="W2691" s="36">
        <f>+DailySales!$V2691*DailySales!$Q2691</f>
        <v>44.800000000000004</v>
      </c>
      <c r="X2691" s="36">
        <f>VLOOKUP(O2691,Stock[],6,FALSE)</f>
        <v>1700</v>
      </c>
      <c r="Y2691" s="36">
        <f>+DailySales!$V2691*DailySales!$X2691</f>
        <v>119000</v>
      </c>
      <c r="Z2691" s="37"/>
      <c r="AA2691" s="37"/>
      <c r="AB2691" s="37"/>
      <c r="AC2691" s="37"/>
      <c r="AD2691" s="37"/>
      <c r="AE2691" s="77"/>
      <c r="AF2691" s="87"/>
      <c r="AG2691" s="39"/>
      <c r="AH2691" s="87"/>
      <c r="AI2691" s="39"/>
      <c r="AJ2691" s="87">
        <v>46051</v>
      </c>
      <c r="AK2691" s="39">
        <v>119000</v>
      </c>
      <c r="AL2691" s="34"/>
      <c r="AM2691" s="39"/>
      <c r="AN269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92" spans="1:40" ht="19.5" customHeight="1" x14ac:dyDescent="0.25">
      <c r="A2692" s="32">
        <f t="shared" si="198"/>
        <v>2026</v>
      </c>
      <c r="B2692" s="32">
        <f t="shared" si="199"/>
        <v>1</v>
      </c>
      <c r="C2692" s="25">
        <v>46049</v>
      </c>
      <c r="D2692" s="57">
        <f t="shared" ca="1" si="200"/>
        <v>46097</v>
      </c>
      <c r="E2692" s="57" t="str">
        <f t="shared" ca="1" si="201"/>
        <v>1-Months</v>
      </c>
      <c r="F2692" s="57" t="str">
        <f>VLOOKUP(O2692,Stock[],5,FALSE)</f>
        <v>BE</v>
      </c>
      <c r="G2692" s="33" t="s">
        <v>2931</v>
      </c>
      <c r="H2692" s="38"/>
      <c r="I2692" s="34" t="s">
        <v>226</v>
      </c>
      <c r="J2692" s="32" t="str">
        <f>VLOOKUP(I2692,Customers[],2,FALSE)</f>
        <v>Summer-1</v>
      </c>
      <c r="K2692" s="32" t="str">
        <f>VLOOKUP(I2692,Customers[],4,FALSE)</f>
        <v>Meiktila</v>
      </c>
      <c r="L2692" s="32" t="str">
        <f>VLOOKUP(Table85[[#This Row],[CustomerID]],Table!H:K,3,0)</f>
        <v>မိတ္ထီလာ</v>
      </c>
      <c r="M2692" s="32" t="str">
        <f>VLOOKUP(I2692,Customers[],5,FALSE)</f>
        <v>WholeSales</v>
      </c>
      <c r="N2692" s="34" t="s">
        <v>10</v>
      </c>
      <c r="O2692" s="37" t="s">
        <v>217</v>
      </c>
      <c r="P2692" s="32" t="str">
        <f>VLOOKUP(O2692,Stock[],2,FALSE)</f>
        <v>လိမ္မော်ဖြူ</v>
      </c>
      <c r="Q2692" s="35">
        <f>VLOOKUP(O2692,Stock[],3,FALSE)</f>
        <v>0.64</v>
      </c>
      <c r="R2692" s="35">
        <f>VLOOKUP(O2692,Stock[],4,FALSE)</f>
        <v>24</v>
      </c>
      <c r="S2692" s="37"/>
      <c r="T2692" s="35">
        <f>(DailySales!$S2692/DailySales!$R2692)+DailySales!$U2692</f>
        <v>120</v>
      </c>
      <c r="U2692" s="37">
        <v>120</v>
      </c>
      <c r="V2692" s="36">
        <f>+DailySales!$T2692*DailySales!$R2692</f>
        <v>2880</v>
      </c>
      <c r="W2692" s="36">
        <f>+DailySales!$V2692*DailySales!$Q2692</f>
        <v>1843.2</v>
      </c>
      <c r="X2692" s="36">
        <f>VLOOKUP(O2692,Stock[],6,FALSE)</f>
        <v>1330</v>
      </c>
      <c r="Y2692" s="36">
        <f>+DailySales!$V2692*DailySales!$X2692</f>
        <v>3830400</v>
      </c>
      <c r="Z2692" s="37"/>
      <c r="AA2692" s="37"/>
      <c r="AB2692" s="37"/>
      <c r="AC2692" s="37"/>
      <c r="AD2692" s="37"/>
      <c r="AE2692" s="77"/>
      <c r="AF2692" s="87"/>
      <c r="AG2692" s="39"/>
      <c r="AH2692" s="87">
        <v>46055</v>
      </c>
      <c r="AI2692" s="39">
        <v>3830400</v>
      </c>
      <c r="AJ2692" s="87"/>
      <c r="AK2692" s="39"/>
      <c r="AL2692" s="34"/>
      <c r="AM2692" s="39"/>
      <c r="AN269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93" spans="1:40" ht="19.5" customHeight="1" x14ac:dyDescent="0.25">
      <c r="A2693" s="32">
        <f t="shared" si="198"/>
        <v>2026</v>
      </c>
      <c r="B2693" s="32">
        <f t="shared" si="199"/>
        <v>1</v>
      </c>
      <c r="C2693" s="25">
        <v>46049</v>
      </c>
      <c r="D2693" s="57">
        <f t="shared" ca="1" si="200"/>
        <v>46097</v>
      </c>
      <c r="E2693" s="57" t="str">
        <f t="shared" ca="1" si="201"/>
        <v>1-Months</v>
      </c>
      <c r="F2693" s="57" t="str">
        <f>VLOOKUP(O2693,Stock[],5,FALSE)</f>
        <v>BE</v>
      </c>
      <c r="G2693" s="33" t="s">
        <v>2932</v>
      </c>
      <c r="H2693" s="38"/>
      <c r="I2693" s="34" t="s">
        <v>180</v>
      </c>
      <c r="J2693" s="32" t="str">
        <f>VLOOKUP(I2693,Customers[],2,FALSE)</f>
        <v>ရွှေမြင်း</v>
      </c>
      <c r="K2693" s="32" t="str">
        <f>VLOOKUP(I2693,Customers[],4,FALSE)</f>
        <v>Meiktila</v>
      </c>
      <c r="L2693" s="32" t="str">
        <f>VLOOKUP(Table85[[#This Row],[CustomerID]],Table!H:K,3,0)</f>
        <v>မိတ္ထီလာ</v>
      </c>
      <c r="M2693" s="32" t="str">
        <f>VLOOKUP(I2693,Customers[],5,FALSE)</f>
        <v>WholeSales/Contract</v>
      </c>
      <c r="N2693" s="34" t="s">
        <v>10</v>
      </c>
      <c r="O2693" s="37" t="s">
        <v>220</v>
      </c>
      <c r="P2693" s="32" t="str">
        <f>VLOOKUP(O2693,Stock[],2,FALSE)</f>
        <v>မြန်မာရှောက်ပျား</v>
      </c>
      <c r="Q2693" s="35">
        <f>VLOOKUP(O2693,Stock[],3,FALSE)</f>
        <v>0.64</v>
      </c>
      <c r="R2693" s="35">
        <f>VLOOKUP(O2693,Stock[],4,FALSE)</f>
        <v>14</v>
      </c>
      <c r="S2693" s="37"/>
      <c r="T2693" s="35">
        <f>(DailySales!$S2693/DailySales!$R2693)+DailySales!$U2693</f>
        <v>60</v>
      </c>
      <c r="U2693" s="37">
        <v>60</v>
      </c>
      <c r="V2693" s="36">
        <f>+DailySales!$T2693*DailySales!$R2693</f>
        <v>840</v>
      </c>
      <c r="W2693" s="36">
        <f>+DailySales!$V2693*DailySales!$Q2693</f>
        <v>537.6</v>
      </c>
      <c r="X2693" s="36">
        <f>VLOOKUP(O2693,Stock[],6,FALSE)</f>
        <v>1370</v>
      </c>
      <c r="Y2693" s="36">
        <f>+DailySales!$V2693*DailySales!$X2693</f>
        <v>1150800</v>
      </c>
      <c r="Z2693" s="37"/>
      <c r="AA2693" s="37"/>
      <c r="AB2693" s="37"/>
      <c r="AC2693" s="37"/>
      <c r="AD2693" s="37"/>
      <c r="AE2693" s="77"/>
      <c r="AF2693" s="87"/>
      <c r="AG2693" s="39"/>
      <c r="AH2693" s="38">
        <v>46072</v>
      </c>
      <c r="AI2693" s="39">
        <v>1150800</v>
      </c>
      <c r="AJ2693" s="87"/>
      <c r="AK2693" s="39"/>
      <c r="AL2693" s="34"/>
      <c r="AM2693" s="39"/>
      <c r="AN269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94" spans="1:40" ht="19.5" customHeight="1" x14ac:dyDescent="0.25">
      <c r="A2694" s="32">
        <f t="shared" si="198"/>
        <v>2026</v>
      </c>
      <c r="B2694" s="32">
        <f t="shared" si="199"/>
        <v>1</v>
      </c>
      <c r="C2694" s="25">
        <v>46049</v>
      </c>
      <c r="D2694" s="57">
        <f t="shared" ca="1" si="200"/>
        <v>46097</v>
      </c>
      <c r="E2694" s="57" t="str">
        <f t="shared" ca="1" si="201"/>
        <v>1-Months</v>
      </c>
      <c r="F2694" s="57" t="str">
        <f>VLOOKUP(O2694,Stock[],5,FALSE)</f>
        <v>BE</v>
      </c>
      <c r="G2694" s="33" t="s">
        <v>2932</v>
      </c>
      <c r="H2694" s="38"/>
      <c r="I2694" s="34" t="s">
        <v>180</v>
      </c>
      <c r="J2694" s="32" t="str">
        <f>VLOOKUP(I2694,Customers[],2,FALSE)</f>
        <v>ရွှေမြင်း</v>
      </c>
      <c r="K2694" s="32" t="str">
        <f>VLOOKUP(I2694,Customers[],4,FALSE)</f>
        <v>Meiktila</v>
      </c>
      <c r="L2694" s="32" t="str">
        <f>VLOOKUP(Table85[[#This Row],[CustomerID]],Table!H:K,3,0)</f>
        <v>မိတ္ထီလာ</v>
      </c>
      <c r="M2694" s="32" t="str">
        <f>VLOOKUP(I2694,Customers[],5,FALSE)</f>
        <v>WholeSales/Contract</v>
      </c>
      <c r="N2694" s="34" t="s">
        <v>10</v>
      </c>
      <c r="O2694" s="37" t="s">
        <v>217</v>
      </c>
      <c r="P2694" s="32" t="str">
        <f>VLOOKUP(O2694,Stock[],2,FALSE)</f>
        <v>လိမ္မော်ဖြူ</v>
      </c>
      <c r="Q2694" s="35">
        <f>VLOOKUP(O2694,Stock[],3,FALSE)</f>
        <v>0.64</v>
      </c>
      <c r="R2694" s="35">
        <f>VLOOKUP(O2694,Stock[],4,FALSE)</f>
        <v>24</v>
      </c>
      <c r="S2694" s="37"/>
      <c r="T2694" s="35">
        <f>(DailySales!$S2694/DailySales!$R2694)+DailySales!$U2694</f>
        <v>50</v>
      </c>
      <c r="U2694" s="37">
        <v>50</v>
      </c>
      <c r="V2694" s="36">
        <f>+DailySales!$T2694*DailySales!$R2694</f>
        <v>1200</v>
      </c>
      <c r="W2694" s="36">
        <f>+DailySales!$V2694*DailySales!$Q2694</f>
        <v>768</v>
      </c>
      <c r="X2694" s="36">
        <f>VLOOKUP(O2694,Stock[],6,FALSE)</f>
        <v>1330</v>
      </c>
      <c r="Y2694" s="36">
        <f>+DailySales!$V2694*DailySales!$X2694</f>
        <v>1596000</v>
      </c>
      <c r="Z2694" s="37"/>
      <c r="AA2694" s="37"/>
      <c r="AB2694" s="37"/>
      <c r="AC2694" s="37"/>
      <c r="AD2694" s="37"/>
      <c r="AE2694" s="77"/>
      <c r="AF2694" s="87"/>
      <c r="AG2694" s="39"/>
      <c r="AH2694" s="38">
        <v>46072</v>
      </c>
      <c r="AI2694" s="39">
        <v>1596000</v>
      </c>
      <c r="AJ2694" s="87"/>
      <c r="AK2694" s="39"/>
      <c r="AL2694" s="34"/>
      <c r="AM2694" s="39"/>
      <c r="AN269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95" spans="1:40" ht="19.5" customHeight="1" x14ac:dyDescent="0.25">
      <c r="A2695" s="32">
        <f t="shared" si="198"/>
        <v>2026</v>
      </c>
      <c r="B2695" s="32">
        <f t="shared" si="199"/>
        <v>1</v>
      </c>
      <c r="C2695" s="25">
        <v>46049</v>
      </c>
      <c r="D2695" s="57">
        <f t="shared" ca="1" si="200"/>
        <v>46097</v>
      </c>
      <c r="E2695" s="57" t="str">
        <f t="shared" ca="1" si="201"/>
        <v>1-Months</v>
      </c>
      <c r="F2695" s="57" t="str">
        <f>VLOOKUP(O2695,Stock[],5,FALSE)</f>
        <v>BE</v>
      </c>
      <c r="G2695" s="33" t="s">
        <v>2932</v>
      </c>
      <c r="H2695" s="38"/>
      <c r="I2695" s="34" t="s">
        <v>180</v>
      </c>
      <c r="J2695" s="32" t="str">
        <f>VLOOKUP(I2695,Customers[],2,FALSE)</f>
        <v>ရွှေမြင်း</v>
      </c>
      <c r="K2695" s="32" t="str">
        <f>VLOOKUP(I2695,Customers[],4,FALSE)</f>
        <v>Meiktila</v>
      </c>
      <c r="L2695" s="32" t="str">
        <f>VLOOKUP(Table85[[#This Row],[CustomerID]],Table!H:K,3,0)</f>
        <v>မိတ္ထီလာ</v>
      </c>
      <c r="M2695" s="32" t="str">
        <f>VLOOKUP(I2695,Customers[],5,FALSE)</f>
        <v>WholeSales/Contract</v>
      </c>
      <c r="N2695" s="34" t="s">
        <v>10</v>
      </c>
      <c r="O2695" s="37" t="s">
        <v>2120</v>
      </c>
      <c r="P2695" s="32" t="str">
        <f>VLOOKUP(O2695,Stock[],2,FALSE)</f>
        <v>ဇေ အရက်သန့်</v>
      </c>
      <c r="Q2695" s="35">
        <f>VLOOKUP(O2695,Stock[],3,FALSE)</f>
        <v>0.64</v>
      </c>
      <c r="R2695" s="35">
        <f>VLOOKUP(O2695,Stock[],4,FALSE)</f>
        <v>14</v>
      </c>
      <c r="S2695" s="37"/>
      <c r="T2695" s="35">
        <f>(DailySales!$S2695/DailySales!$R2695)+DailySales!$U2695</f>
        <v>20</v>
      </c>
      <c r="U2695" s="37">
        <v>20</v>
      </c>
      <c r="V2695" s="36">
        <f>+DailySales!$T2695*DailySales!$R2695</f>
        <v>280</v>
      </c>
      <c r="W2695" s="36">
        <f>+DailySales!$V2695*DailySales!$Q2695</f>
        <v>179.20000000000002</v>
      </c>
      <c r="X2695" s="36">
        <f>VLOOKUP(O2695,Stock[],6,FALSE)</f>
        <v>1380</v>
      </c>
      <c r="Y2695" s="36">
        <f>+DailySales!$V2695*DailySales!$X2695</f>
        <v>386400</v>
      </c>
      <c r="Z2695" s="37"/>
      <c r="AA2695" s="37"/>
      <c r="AB2695" s="37"/>
      <c r="AC2695" s="37"/>
      <c r="AD2695" s="37"/>
      <c r="AE2695" s="77"/>
      <c r="AF2695" s="87"/>
      <c r="AG2695" s="39"/>
      <c r="AH2695" s="38">
        <v>46072</v>
      </c>
      <c r="AI2695" s="39">
        <v>386400</v>
      </c>
      <c r="AJ2695" s="87"/>
      <c r="AK2695" s="39"/>
      <c r="AL2695" s="34"/>
      <c r="AM2695" s="39"/>
      <c r="AN269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96" spans="1:40" ht="19.5" customHeight="1" x14ac:dyDescent="0.25">
      <c r="A2696" s="32">
        <f t="shared" ref="A2696:A2759" si="202">YEAR(C2696)</f>
        <v>2026</v>
      </c>
      <c r="B2696" s="32">
        <f t="shared" ref="B2696:B2759" si="203">MONTH(C2696)</f>
        <v>1</v>
      </c>
      <c r="C2696" s="25">
        <v>46049</v>
      </c>
      <c r="D2696" s="57">
        <f t="shared" ca="1" si="200"/>
        <v>46097</v>
      </c>
      <c r="E2696" s="57" t="str">
        <f t="shared" ca="1" si="201"/>
        <v>1-Months</v>
      </c>
      <c r="F2696" s="57" t="str">
        <f>VLOOKUP(O2696,Stock[],5,FALSE)</f>
        <v>BE</v>
      </c>
      <c r="G2696" s="33" t="s">
        <v>2932</v>
      </c>
      <c r="H2696" s="38"/>
      <c r="I2696" s="34" t="s">
        <v>180</v>
      </c>
      <c r="J2696" s="32" t="str">
        <f>VLOOKUP(I2696,Customers[],2,FALSE)</f>
        <v>ရွှေမြင်း</v>
      </c>
      <c r="K2696" s="32" t="str">
        <f>VLOOKUP(I2696,Customers[],4,FALSE)</f>
        <v>Meiktila</v>
      </c>
      <c r="L2696" s="32" t="str">
        <f>VLOOKUP(Table85[[#This Row],[CustomerID]],Table!H:K,3,0)</f>
        <v>မိတ္ထီလာ</v>
      </c>
      <c r="M2696" s="32" t="str">
        <f>VLOOKUP(I2696,Customers[],5,FALSE)</f>
        <v>WholeSales/Contract</v>
      </c>
      <c r="N2696" s="34" t="s">
        <v>10</v>
      </c>
      <c r="O2696" s="37" t="s">
        <v>209</v>
      </c>
      <c r="P2696" s="32" t="str">
        <f>VLOOKUP(O2696,Stock[],2,FALSE)</f>
        <v>ဇေယျဝတီ Red</v>
      </c>
      <c r="Q2696" s="35">
        <f>VLOOKUP(O2696,Stock[],3,FALSE)</f>
        <v>0.64</v>
      </c>
      <c r="R2696" s="35">
        <f>VLOOKUP(O2696,Stock[],4,FALSE)</f>
        <v>14</v>
      </c>
      <c r="S2696" s="37"/>
      <c r="T2696" s="35">
        <f>(DailySales!$S2696/DailySales!$R2696)+DailySales!$U2696</f>
        <v>20</v>
      </c>
      <c r="U2696" s="37">
        <v>20</v>
      </c>
      <c r="V2696" s="36">
        <f>+DailySales!$T2696*DailySales!$R2696</f>
        <v>280</v>
      </c>
      <c r="W2696" s="36">
        <f>+DailySales!$V2696*DailySales!$Q2696</f>
        <v>179.20000000000002</v>
      </c>
      <c r="X2696" s="36">
        <f>VLOOKUP(O2696,Stock[],6,FALSE)</f>
        <v>1330</v>
      </c>
      <c r="Y2696" s="36">
        <f>+DailySales!$V2696*DailySales!$X2696</f>
        <v>372400</v>
      </c>
      <c r="Z2696" s="37"/>
      <c r="AA2696" s="37"/>
      <c r="AB2696" s="37"/>
      <c r="AC2696" s="37"/>
      <c r="AD2696" s="37"/>
      <c r="AE2696" s="77"/>
      <c r="AF2696" s="87"/>
      <c r="AG2696" s="39"/>
      <c r="AH2696" s="38">
        <v>46072</v>
      </c>
      <c r="AI2696" s="39">
        <v>372400</v>
      </c>
      <c r="AJ2696" s="87"/>
      <c r="AK2696" s="39"/>
      <c r="AL2696" s="34"/>
      <c r="AM2696" s="39"/>
      <c r="AN269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97" spans="1:40" ht="19.5" customHeight="1" x14ac:dyDescent="0.25">
      <c r="A2697" s="32">
        <f t="shared" si="202"/>
        <v>2026</v>
      </c>
      <c r="B2697" s="32">
        <f t="shared" si="203"/>
        <v>1</v>
      </c>
      <c r="C2697" s="25">
        <v>46049</v>
      </c>
      <c r="D2697" s="57">
        <f t="shared" ca="1" si="200"/>
        <v>46097</v>
      </c>
      <c r="E2697" s="57" t="str">
        <f t="shared" ca="1" si="201"/>
        <v>1-Months</v>
      </c>
      <c r="F2697" s="57" t="str">
        <f>VLOOKUP(O2697,Stock[],5,FALSE)</f>
        <v>BE</v>
      </c>
      <c r="G2697" s="33" t="s">
        <v>2932</v>
      </c>
      <c r="H2697" s="38"/>
      <c r="I2697" s="34" t="s">
        <v>180</v>
      </c>
      <c r="J2697" s="32" t="str">
        <f>VLOOKUP(I2697,Customers[],2,FALSE)</f>
        <v>ရွှေမြင်း</v>
      </c>
      <c r="K2697" s="32" t="str">
        <f>VLOOKUP(I2697,Customers[],4,FALSE)</f>
        <v>Meiktila</v>
      </c>
      <c r="L2697" s="32" t="str">
        <f>VLOOKUP(Table85[[#This Row],[CustomerID]],Table!H:K,3,0)</f>
        <v>မိတ္ထီလာ</v>
      </c>
      <c r="M2697" s="32" t="str">
        <f>VLOOKUP(I2697,Customers[],5,FALSE)</f>
        <v>WholeSales/Contract</v>
      </c>
      <c r="N2697" s="34" t="s">
        <v>10</v>
      </c>
      <c r="O2697" s="37" t="s">
        <v>214</v>
      </c>
      <c r="P2697" s="32" t="str">
        <f>VLOOKUP(O2697,Stock[],2,FALSE)</f>
        <v>ကောင်းကြည်</v>
      </c>
      <c r="Q2697" s="35">
        <f>VLOOKUP(O2697,Stock[],3,FALSE)</f>
        <v>0.64</v>
      </c>
      <c r="R2697" s="35">
        <f>VLOOKUP(O2697,Stock[],4,FALSE)</f>
        <v>14</v>
      </c>
      <c r="S2697" s="37"/>
      <c r="T2697" s="35">
        <f>(DailySales!$S2697/DailySales!$R2697)+DailySales!$U2697</f>
        <v>50</v>
      </c>
      <c r="U2697" s="37">
        <v>50</v>
      </c>
      <c r="V2697" s="36">
        <f>+DailySales!$T2697*DailySales!$R2697</f>
        <v>700</v>
      </c>
      <c r="W2697" s="36">
        <f>+DailySales!$V2697*DailySales!$Q2697</f>
        <v>448</v>
      </c>
      <c r="X2697" s="36">
        <f>VLOOKUP(O2697,Stock[],6,FALSE)</f>
        <v>1330</v>
      </c>
      <c r="Y2697" s="36">
        <f>+DailySales!$V2697*DailySales!$X2697</f>
        <v>931000</v>
      </c>
      <c r="Z2697" s="37"/>
      <c r="AA2697" s="37"/>
      <c r="AB2697" s="37"/>
      <c r="AC2697" s="37"/>
      <c r="AD2697" s="37"/>
      <c r="AE2697" s="77"/>
      <c r="AF2697" s="87"/>
      <c r="AG2697" s="39"/>
      <c r="AH2697" s="38">
        <v>46072</v>
      </c>
      <c r="AI2697" s="39">
        <v>931000</v>
      </c>
      <c r="AJ2697" s="87"/>
      <c r="AK2697" s="39"/>
      <c r="AL2697" s="34"/>
      <c r="AM2697" s="39"/>
      <c r="AN269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98" spans="1:40" ht="19.5" customHeight="1" x14ac:dyDescent="0.25">
      <c r="A2698" s="32">
        <f t="shared" si="202"/>
        <v>2026</v>
      </c>
      <c r="B2698" s="32">
        <f t="shared" si="203"/>
        <v>1</v>
      </c>
      <c r="C2698" s="25">
        <v>46049</v>
      </c>
      <c r="D2698" s="57">
        <f t="shared" ca="1" si="200"/>
        <v>46097</v>
      </c>
      <c r="E2698" s="57" t="str">
        <f t="shared" ca="1" si="201"/>
        <v>1-Months</v>
      </c>
      <c r="F2698" s="57" t="str">
        <f>VLOOKUP(O2698,Stock[],5,FALSE)</f>
        <v>BE</v>
      </c>
      <c r="G2698" s="33" t="s">
        <v>2932</v>
      </c>
      <c r="H2698" s="38"/>
      <c r="I2698" s="34" t="s">
        <v>180</v>
      </c>
      <c r="J2698" s="32" t="str">
        <f>VLOOKUP(I2698,Customers[],2,FALSE)</f>
        <v>ရွှေမြင်း</v>
      </c>
      <c r="K2698" s="32" t="str">
        <f>VLOOKUP(I2698,Customers[],4,FALSE)</f>
        <v>Meiktila</v>
      </c>
      <c r="L2698" s="32" t="str">
        <f>VLOOKUP(Table85[[#This Row],[CustomerID]],Table!H:K,3,0)</f>
        <v>မိတ္ထီလာ</v>
      </c>
      <c r="M2698" s="32" t="str">
        <f>VLOOKUP(I2698,Customers[],5,FALSE)</f>
        <v>WholeSales/Contract</v>
      </c>
      <c r="N2698" s="34" t="s">
        <v>10</v>
      </c>
      <c r="O2698" s="37" t="s">
        <v>208</v>
      </c>
      <c r="P2698" s="32" t="str">
        <f>VLOOKUP(O2698,Stock[],2,FALSE)</f>
        <v>ဇေယျဝတီ Red</v>
      </c>
      <c r="Q2698" s="35">
        <f>VLOOKUP(O2698,Stock[],3,FALSE)</f>
        <v>0.7</v>
      </c>
      <c r="R2698" s="35">
        <f>VLOOKUP(O2698,Stock[],4,FALSE)</f>
        <v>12</v>
      </c>
      <c r="S2698" s="37"/>
      <c r="T2698" s="35">
        <f>(DailySales!$S2698/DailySales!$R2698)+DailySales!$U2698</f>
        <v>10</v>
      </c>
      <c r="U2698" s="37">
        <v>10</v>
      </c>
      <c r="V2698" s="36">
        <f>+DailySales!$T2698*DailySales!$R2698</f>
        <v>120</v>
      </c>
      <c r="W2698" s="36">
        <f>+DailySales!$V2698*DailySales!$Q2698</f>
        <v>84</v>
      </c>
      <c r="X2698" s="36">
        <f>VLOOKUP(O2698,Stock[],6,FALSE)</f>
        <v>1800</v>
      </c>
      <c r="Y2698" s="36">
        <f>+DailySales!$V2698*DailySales!$X2698</f>
        <v>216000</v>
      </c>
      <c r="Z2698" s="37"/>
      <c r="AA2698" s="37"/>
      <c r="AB2698" s="37"/>
      <c r="AC2698" s="37"/>
      <c r="AD2698" s="37"/>
      <c r="AE2698" s="77"/>
      <c r="AF2698" s="87"/>
      <c r="AG2698" s="39"/>
      <c r="AH2698" s="38">
        <v>46072</v>
      </c>
      <c r="AI2698" s="39">
        <v>216000</v>
      </c>
      <c r="AJ2698" s="87"/>
      <c r="AK2698" s="39"/>
      <c r="AL2698" s="34"/>
      <c r="AM2698" s="39"/>
      <c r="AN269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699" spans="1:40" ht="19.5" customHeight="1" x14ac:dyDescent="0.25">
      <c r="A2699" s="32">
        <f t="shared" si="202"/>
        <v>2026</v>
      </c>
      <c r="B2699" s="32">
        <f t="shared" si="203"/>
        <v>1</v>
      </c>
      <c r="C2699" s="25">
        <v>46049</v>
      </c>
      <c r="D2699" s="57">
        <f t="shared" ca="1" si="200"/>
        <v>46097</v>
      </c>
      <c r="E2699" s="57" t="str">
        <f t="shared" ca="1" si="201"/>
        <v>1-Months</v>
      </c>
      <c r="F2699" s="57" t="str">
        <f>VLOOKUP(O2699,Stock[],5,FALSE)</f>
        <v>BE</v>
      </c>
      <c r="G2699" s="33" t="s">
        <v>2933</v>
      </c>
      <c r="H2699" s="38"/>
      <c r="I2699" s="34" t="s">
        <v>180</v>
      </c>
      <c r="J2699" s="32" t="str">
        <f>VLOOKUP(I2699,Customers[],2,FALSE)</f>
        <v>ရွှေမြင်း</v>
      </c>
      <c r="K2699" s="32" t="str">
        <f>VLOOKUP(I2699,Customers[],4,FALSE)</f>
        <v>Meiktila</v>
      </c>
      <c r="L2699" s="32" t="str">
        <f>VLOOKUP(Table85[[#This Row],[CustomerID]],Table!H:K,3,0)</f>
        <v>မိတ္ထီလာ</v>
      </c>
      <c r="M2699" s="32" t="str">
        <f>VLOOKUP(I2699,Customers[],5,FALSE)</f>
        <v>WholeSales/Contract</v>
      </c>
      <c r="N2699" s="34" t="s">
        <v>10</v>
      </c>
      <c r="O2699" s="37" t="s">
        <v>220</v>
      </c>
      <c r="P2699" s="32" t="str">
        <f>VLOOKUP(O2699,Stock[],2,FALSE)</f>
        <v>မြန်မာရှောက်ပျား</v>
      </c>
      <c r="Q2699" s="35">
        <f>VLOOKUP(O2699,Stock[],3,FALSE)</f>
        <v>0.64</v>
      </c>
      <c r="R2699" s="35">
        <f>VLOOKUP(O2699,Stock[],4,FALSE)</f>
        <v>14</v>
      </c>
      <c r="S2699" s="37"/>
      <c r="T2699" s="35">
        <f>(DailySales!$S2699/DailySales!$R2699)+DailySales!$U2699</f>
        <v>20</v>
      </c>
      <c r="U2699" s="37">
        <v>20</v>
      </c>
      <c r="V2699" s="36">
        <f>+DailySales!$T2699*DailySales!$R2699</f>
        <v>280</v>
      </c>
      <c r="W2699" s="36">
        <f>+DailySales!$V2699*DailySales!$Q2699</f>
        <v>179.20000000000002</v>
      </c>
      <c r="X2699" s="36">
        <f>VLOOKUP(O2699,Stock[],6,FALSE)</f>
        <v>1370</v>
      </c>
      <c r="Y2699" s="36">
        <f>+DailySales!$V2699*DailySales!$X2699</f>
        <v>383600</v>
      </c>
      <c r="Z2699" s="37"/>
      <c r="AA2699" s="37"/>
      <c r="AB2699" s="37"/>
      <c r="AC2699" s="37"/>
      <c r="AD2699" s="37"/>
      <c r="AE2699" s="77"/>
      <c r="AF2699" s="87"/>
      <c r="AG2699" s="39"/>
      <c r="AH2699" s="38">
        <v>46072</v>
      </c>
      <c r="AI2699" s="39">
        <v>383600</v>
      </c>
      <c r="AJ2699" s="87"/>
      <c r="AK2699" s="39"/>
      <c r="AL2699" s="34"/>
      <c r="AM2699" s="39"/>
      <c r="AN269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00" spans="1:40" ht="19.5" customHeight="1" x14ac:dyDescent="0.25">
      <c r="A2700" s="32">
        <f t="shared" si="202"/>
        <v>2026</v>
      </c>
      <c r="B2700" s="32">
        <f t="shared" si="203"/>
        <v>1</v>
      </c>
      <c r="C2700" s="25">
        <v>46049</v>
      </c>
      <c r="D2700" s="57">
        <f t="shared" ca="1" si="200"/>
        <v>46097</v>
      </c>
      <c r="E2700" s="57" t="str">
        <f t="shared" ca="1" si="201"/>
        <v>1-Months</v>
      </c>
      <c r="F2700" s="57" t="str">
        <f>VLOOKUP(O2700,Stock[],5,FALSE)</f>
        <v>BE</v>
      </c>
      <c r="G2700" s="33" t="s">
        <v>2933</v>
      </c>
      <c r="H2700" s="38"/>
      <c r="I2700" s="34" t="s">
        <v>180</v>
      </c>
      <c r="J2700" s="32" t="str">
        <f>VLOOKUP(I2700,Customers[],2,FALSE)</f>
        <v>ရွှေမြင်း</v>
      </c>
      <c r="K2700" s="32" t="str">
        <f>VLOOKUP(I2700,Customers[],4,FALSE)</f>
        <v>Meiktila</v>
      </c>
      <c r="L2700" s="32" t="str">
        <f>VLOOKUP(Table85[[#This Row],[CustomerID]],Table!H:K,3,0)</f>
        <v>မိတ္ထီလာ</v>
      </c>
      <c r="M2700" s="32" t="str">
        <f>VLOOKUP(I2700,Customers[],5,FALSE)</f>
        <v>WholeSales/Contract</v>
      </c>
      <c r="N2700" s="34" t="s">
        <v>10</v>
      </c>
      <c r="O2700" s="37" t="s">
        <v>2120</v>
      </c>
      <c r="P2700" s="32" t="str">
        <f>VLOOKUP(O2700,Stock[],2,FALSE)</f>
        <v>ဇေ အရက်သန့်</v>
      </c>
      <c r="Q2700" s="35">
        <f>VLOOKUP(O2700,Stock[],3,FALSE)</f>
        <v>0.64</v>
      </c>
      <c r="R2700" s="35">
        <f>VLOOKUP(O2700,Stock[],4,FALSE)</f>
        <v>14</v>
      </c>
      <c r="S2700" s="37"/>
      <c r="T2700" s="35">
        <f>(DailySales!$S2700/DailySales!$R2700)+DailySales!$U2700</f>
        <v>20</v>
      </c>
      <c r="U2700" s="37">
        <v>20</v>
      </c>
      <c r="V2700" s="36">
        <f>+DailySales!$T2700*DailySales!$R2700</f>
        <v>280</v>
      </c>
      <c r="W2700" s="36">
        <f>+DailySales!$V2700*DailySales!$Q2700</f>
        <v>179.20000000000002</v>
      </c>
      <c r="X2700" s="36">
        <f>VLOOKUP(O2700,Stock[],6,FALSE)</f>
        <v>1380</v>
      </c>
      <c r="Y2700" s="36">
        <f>+DailySales!$V2700*DailySales!$X2700</f>
        <v>386400</v>
      </c>
      <c r="Z2700" s="37"/>
      <c r="AA2700" s="37"/>
      <c r="AB2700" s="37"/>
      <c r="AC2700" s="37"/>
      <c r="AD2700" s="37"/>
      <c r="AE2700" s="77"/>
      <c r="AF2700" s="87"/>
      <c r="AG2700" s="39"/>
      <c r="AH2700" s="38">
        <v>46072</v>
      </c>
      <c r="AI2700" s="39">
        <v>386400</v>
      </c>
      <c r="AJ2700" s="87"/>
      <c r="AK2700" s="39"/>
      <c r="AL2700" s="34"/>
      <c r="AM2700" s="39"/>
      <c r="AN270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01" spans="1:40" ht="19.5" customHeight="1" x14ac:dyDescent="0.25">
      <c r="A2701" s="32">
        <f t="shared" si="202"/>
        <v>2026</v>
      </c>
      <c r="B2701" s="32">
        <f t="shared" si="203"/>
        <v>1</v>
      </c>
      <c r="C2701" s="25">
        <v>46049</v>
      </c>
      <c r="D2701" s="57">
        <f t="shared" ca="1" si="200"/>
        <v>46097</v>
      </c>
      <c r="E2701" s="57" t="str">
        <f t="shared" ca="1" si="201"/>
        <v>1-Months</v>
      </c>
      <c r="F2701" s="57" t="str">
        <f>VLOOKUP(O2701,Stock[],5,FALSE)</f>
        <v>BE</v>
      </c>
      <c r="G2701" s="33" t="s">
        <v>2933</v>
      </c>
      <c r="H2701" s="38"/>
      <c r="I2701" s="34" t="s">
        <v>180</v>
      </c>
      <c r="J2701" s="32" t="str">
        <f>VLOOKUP(I2701,Customers[],2,FALSE)</f>
        <v>ရွှေမြင်း</v>
      </c>
      <c r="K2701" s="32" t="str">
        <f>VLOOKUP(I2701,Customers[],4,FALSE)</f>
        <v>Meiktila</v>
      </c>
      <c r="L2701" s="32" t="str">
        <f>VLOOKUP(Table85[[#This Row],[CustomerID]],Table!H:K,3,0)</f>
        <v>မိတ္ထီလာ</v>
      </c>
      <c r="M2701" s="32" t="str">
        <f>VLOOKUP(I2701,Customers[],5,FALSE)</f>
        <v>WholeSales/Contract</v>
      </c>
      <c r="N2701" s="34" t="s">
        <v>10</v>
      </c>
      <c r="O2701" s="37" t="s">
        <v>216</v>
      </c>
      <c r="P2701" s="32" t="str">
        <f>VLOOKUP(O2701,Stock[],2,FALSE)</f>
        <v>ဒဂုံအရက်သန့်</v>
      </c>
      <c r="Q2701" s="35">
        <f>VLOOKUP(O2701,Stock[],3,FALSE)</f>
        <v>0.64</v>
      </c>
      <c r="R2701" s="35">
        <f>VLOOKUP(O2701,Stock[],4,FALSE)</f>
        <v>14</v>
      </c>
      <c r="S2701" s="37"/>
      <c r="T2701" s="35">
        <f>(DailySales!$S2701/DailySales!$R2701)+DailySales!$U2701</f>
        <v>60</v>
      </c>
      <c r="U2701" s="37">
        <v>60</v>
      </c>
      <c r="V2701" s="36">
        <f>+DailySales!$T2701*DailySales!$R2701</f>
        <v>840</v>
      </c>
      <c r="W2701" s="36">
        <f>+DailySales!$V2701*DailySales!$Q2701</f>
        <v>537.6</v>
      </c>
      <c r="X2701" s="36">
        <f>VLOOKUP(O2701,Stock[],6,FALSE)</f>
        <v>1330</v>
      </c>
      <c r="Y2701" s="36">
        <f>+DailySales!$V2701*DailySales!$X2701</f>
        <v>1117200</v>
      </c>
      <c r="Z2701" s="37"/>
      <c r="AA2701" s="37"/>
      <c r="AB2701" s="37"/>
      <c r="AC2701" s="37"/>
      <c r="AD2701" s="37"/>
      <c r="AE2701" s="77"/>
      <c r="AF2701" s="87"/>
      <c r="AG2701" s="39"/>
      <c r="AH2701" s="38">
        <v>46072</v>
      </c>
      <c r="AI2701" s="39">
        <v>1117200</v>
      </c>
      <c r="AJ2701" s="87"/>
      <c r="AK2701" s="39"/>
      <c r="AL2701" s="34"/>
      <c r="AM2701" s="39"/>
      <c r="AN270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02" spans="1:40" ht="19.5" customHeight="1" x14ac:dyDescent="0.25">
      <c r="A2702" s="32">
        <f t="shared" si="202"/>
        <v>2026</v>
      </c>
      <c r="B2702" s="32">
        <f t="shared" si="203"/>
        <v>1</v>
      </c>
      <c r="C2702" s="25">
        <v>46049</v>
      </c>
      <c r="D2702" s="57">
        <f t="shared" ca="1" si="200"/>
        <v>46097</v>
      </c>
      <c r="E2702" s="57" t="str">
        <f t="shared" ca="1" si="201"/>
        <v>1-Months</v>
      </c>
      <c r="F2702" s="57" t="str">
        <f>VLOOKUP(O2702,Stock[],5,FALSE)</f>
        <v>BE</v>
      </c>
      <c r="G2702" s="33" t="s">
        <v>2933</v>
      </c>
      <c r="H2702" s="38"/>
      <c r="I2702" s="34" t="s">
        <v>180</v>
      </c>
      <c r="J2702" s="32" t="str">
        <f>VLOOKUP(I2702,Customers[],2,FALSE)</f>
        <v>ရွှေမြင်း</v>
      </c>
      <c r="K2702" s="32" t="str">
        <f>VLOOKUP(I2702,Customers[],4,FALSE)</f>
        <v>Meiktila</v>
      </c>
      <c r="L2702" s="32" t="str">
        <f>VLOOKUP(Table85[[#This Row],[CustomerID]],Table!H:K,3,0)</f>
        <v>မိတ္ထီလာ</v>
      </c>
      <c r="M2702" s="32" t="str">
        <f>VLOOKUP(I2702,Customers[],5,FALSE)</f>
        <v>WholeSales/Contract</v>
      </c>
      <c r="N2702" s="34" t="s">
        <v>10</v>
      </c>
      <c r="O2702" s="37" t="s">
        <v>214</v>
      </c>
      <c r="P2702" s="32" t="str">
        <f>VLOOKUP(O2702,Stock[],2,FALSE)</f>
        <v>ကောင်းကြည်</v>
      </c>
      <c r="Q2702" s="35">
        <f>VLOOKUP(O2702,Stock[],3,FALSE)</f>
        <v>0.64</v>
      </c>
      <c r="R2702" s="35">
        <f>VLOOKUP(O2702,Stock[],4,FALSE)</f>
        <v>14</v>
      </c>
      <c r="S2702" s="37"/>
      <c r="T2702" s="35">
        <f>(DailySales!$S2702/DailySales!$R2702)+DailySales!$U2702</f>
        <v>20</v>
      </c>
      <c r="U2702" s="37">
        <v>20</v>
      </c>
      <c r="V2702" s="36">
        <f>+DailySales!$T2702*DailySales!$R2702</f>
        <v>280</v>
      </c>
      <c r="W2702" s="36">
        <f>+DailySales!$V2702*DailySales!$Q2702</f>
        <v>179.20000000000002</v>
      </c>
      <c r="X2702" s="36">
        <f>VLOOKUP(O2702,Stock[],6,FALSE)</f>
        <v>1330</v>
      </c>
      <c r="Y2702" s="36">
        <f>+DailySales!$V2702*DailySales!$X2702</f>
        <v>372400</v>
      </c>
      <c r="Z2702" s="37"/>
      <c r="AA2702" s="37"/>
      <c r="AB2702" s="37"/>
      <c r="AC2702" s="37"/>
      <c r="AD2702" s="37"/>
      <c r="AE2702" s="77"/>
      <c r="AF2702" s="87"/>
      <c r="AG2702" s="39"/>
      <c r="AH2702" s="38">
        <v>46072</v>
      </c>
      <c r="AI2702" s="39">
        <v>372400</v>
      </c>
      <c r="AJ2702" s="87"/>
      <c r="AK2702" s="39"/>
      <c r="AL2702" s="34"/>
      <c r="AM2702" s="39"/>
      <c r="AN270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03" spans="1:40" ht="19.5" customHeight="1" x14ac:dyDescent="0.25">
      <c r="A2703" s="32">
        <f t="shared" si="202"/>
        <v>2026</v>
      </c>
      <c r="B2703" s="32">
        <f t="shared" si="203"/>
        <v>1</v>
      </c>
      <c r="C2703" s="25">
        <v>46049</v>
      </c>
      <c r="D2703" s="57">
        <f t="shared" ca="1" si="200"/>
        <v>46097</v>
      </c>
      <c r="E2703" s="57" t="str">
        <f t="shared" ca="1" si="201"/>
        <v>1-Months</v>
      </c>
      <c r="F2703" s="57" t="str">
        <f>VLOOKUP(O2703,Stock[],5,FALSE)</f>
        <v>BE</v>
      </c>
      <c r="G2703" s="33" t="s">
        <v>2933</v>
      </c>
      <c r="H2703" s="38"/>
      <c r="I2703" s="34" t="s">
        <v>180</v>
      </c>
      <c r="J2703" s="32" t="str">
        <f>VLOOKUP(I2703,Customers[],2,FALSE)</f>
        <v>ရွှေမြင်း</v>
      </c>
      <c r="K2703" s="32" t="str">
        <f>VLOOKUP(I2703,Customers[],4,FALSE)</f>
        <v>Meiktila</v>
      </c>
      <c r="L2703" s="32" t="str">
        <f>VLOOKUP(Table85[[#This Row],[CustomerID]],Table!H:K,3,0)</f>
        <v>မိတ္ထီလာ</v>
      </c>
      <c r="M2703" s="32" t="str">
        <f>VLOOKUP(I2703,Customers[],5,FALSE)</f>
        <v>WholeSales/Contract</v>
      </c>
      <c r="N2703" s="34" t="s">
        <v>10</v>
      </c>
      <c r="O2703" s="37" t="s">
        <v>209</v>
      </c>
      <c r="P2703" s="32" t="str">
        <f>VLOOKUP(O2703,Stock[],2,FALSE)</f>
        <v>ဇေယျဝတီ Red</v>
      </c>
      <c r="Q2703" s="35">
        <f>VLOOKUP(O2703,Stock[],3,FALSE)</f>
        <v>0.64</v>
      </c>
      <c r="R2703" s="35">
        <f>VLOOKUP(O2703,Stock[],4,FALSE)</f>
        <v>14</v>
      </c>
      <c r="S2703" s="37"/>
      <c r="T2703" s="35">
        <f>(DailySales!$S2703/DailySales!$R2703)+DailySales!$U2703</f>
        <v>40</v>
      </c>
      <c r="U2703" s="37">
        <v>40</v>
      </c>
      <c r="V2703" s="36">
        <f>+DailySales!$T2703*DailySales!$R2703</f>
        <v>560</v>
      </c>
      <c r="W2703" s="36">
        <f>+DailySales!$V2703*DailySales!$Q2703</f>
        <v>358.40000000000003</v>
      </c>
      <c r="X2703" s="36">
        <f>VLOOKUP(O2703,Stock[],6,FALSE)</f>
        <v>1330</v>
      </c>
      <c r="Y2703" s="36">
        <f>+DailySales!$V2703*DailySales!$X2703</f>
        <v>744800</v>
      </c>
      <c r="Z2703" s="37"/>
      <c r="AA2703" s="37"/>
      <c r="AB2703" s="37"/>
      <c r="AC2703" s="37"/>
      <c r="AD2703" s="37"/>
      <c r="AE2703" s="77"/>
      <c r="AF2703" s="87"/>
      <c r="AG2703" s="39"/>
      <c r="AH2703" s="38">
        <v>46072</v>
      </c>
      <c r="AI2703" s="39">
        <v>744800</v>
      </c>
      <c r="AJ2703" s="87"/>
      <c r="AK2703" s="39"/>
      <c r="AL2703" s="34"/>
      <c r="AM2703" s="39"/>
      <c r="AN270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04" spans="1:40" ht="19.5" customHeight="1" x14ac:dyDescent="0.25">
      <c r="A2704" s="32">
        <f t="shared" si="202"/>
        <v>2026</v>
      </c>
      <c r="B2704" s="32">
        <f t="shared" si="203"/>
        <v>1</v>
      </c>
      <c r="C2704" s="25">
        <v>46049</v>
      </c>
      <c r="D2704" s="57">
        <f t="shared" ca="1" si="200"/>
        <v>46097</v>
      </c>
      <c r="E2704" s="57" t="str">
        <f t="shared" ca="1" si="201"/>
        <v>1-Months</v>
      </c>
      <c r="F2704" s="57" t="str">
        <f>VLOOKUP(O2704,Stock[],5,FALSE)</f>
        <v>BE</v>
      </c>
      <c r="G2704" s="33" t="s">
        <v>2934</v>
      </c>
      <c r="H2704" s="38"/>
      <c r="I2704" s="34" t="s">
        <v>180</v>
      </c>
      <c r="J2704" s="32" t="str">
        <f>VLOOKUP(I2704,Customers[],2,FALSE)</f>
        <v>ရွှေမြင်း</v>
      </c>
      <c r="K2704" s="32" t="str">
        <f>VLOOKUP(I2704,Customers[],4,FALSE)</f>
        <v>Meiktila</v>
      </c>
      <c r="L2704" s="32" t="str">
        <f>VLOOKUP(Table85[[#This Row],[CustomerID]],Table!H:K,3,0)</f>
        <v>မိတ္ထီလာ</v>
      </c>
      <c r="M2704" s="32" t="str">
        <f>VLOOKUP(I2704,Customers[],5,FALSE)</f>
        <v>WholeSales/Contract</v>
      </c>
      <c r="N2704" s="34" t="s">
        <v>10</v>
      </c>
      <c r="O2704" s="37" t="s">
        <v>220</v>
      </c>
      <c r="P2704" s="32" t="str">
        <f>VLOOKUP(O2704,Stock[],2,FALSE)</f>
        <v>မြန်မာရှောက်ပျား</v>
      </c>
      <c r="Q2704" s="35">
        <f>VLOOKUP(O2704,Stock[],3,FALSE)</f>
        <v>0.64</v>
      </c>
      <c r="R2704" s="35">
        <f>VLOOKUP(O2704,Stock[],4,FALSE)</f>
        <v>14</v>
      </c>
      <c r="S2704" s="37"/>
      <c r="T2704" s="35">
        <f>(DailySales!$S2704/DailySales!$R2704)+DailySales!$U2704</f>
        <v>70</v>
      </c>
      <c r="U2704" s="37">
        <v>70</v>
      </c>
      <c r="V2704" s="36">
        <f>+DailySales!$T2704*DailySales!$R2704</f>
        <v>980</v>
      </c>
      <c r="W2704" s="36">
        <f>+DailySales!$V2704*DailySales!$Q2704</f>
        <v>627.20000000000005</v>
      </c>
      <c r="X2704" s="36">
        <f>VLOOKUP(O2704,Stock[],6,FALSE)</f>
        <v>1370</v>
      </c>
      <c r="Y2704" s="36">
        <f>+DailySales!$V2704*DailySales!$X2704</f>
        <v>1342600</v>
      </c>
      <c r="Z2704" s="37"/>
      <c r="AA2704" s="37"/>
      <c r="AB2704" s="37"/>
      <c r="AC2704" s="37"/>
      <c r="AD2704" s="37"/>
      <c r="AE2704" s="77"/>
      <c r="AF2704" s="87"/>
      <c r="AG2704" s="39"/>
      <c r="AH2704" s="38">
        <v>46072</v>
      </c>
      <c r="AI2704" s="39">
        <v>1342600</v>
      </c>
      <c r="AJ2704" s="87"/>
      <c r="AK2704" s="39"/>
      <c r="AL2704" s="34"/>
      <c r="AM2704" s="39"/>
      <c r="AN270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05" spans="1:40" ht="19.5" customHeight="1" x14ac:dyDescent="0.25">
      <c r="A2705" s="32">
        <f t="shared" si="202"/>
        <v>2026</v>
      </c>
      <c r="B2705" s="32">
        <f t="shared" si="203"/>
        <v>1</v>
      </c>
      <c r="C2705" s="25">
        <v>46049</v>
      </c>
      <c r="D2705" s="57">
        <f t="shared" ca="1" si="200"/>
        <v>46097</v>
      </c>
      <c r="E2705" s="57" t="str">
        <f t="shared" ca="1" si="201"/>
        <v>1-Months</v>
      </c>
      <c r="F2705" s="57" t="str">
        <f>VLOOKUP(O2705,Stock[],5,FALSE)</f>
        <v>BE</v>
      </c>
      <c r="G2705" s="33" t="s">
        <v>2934</v>
      </c>
      <c r="H2705" s="38"/>
      <c r="I2705" s="34" t="s">
        <v>180</v>
      </c>
      <c r="J2705" s="32" t="str">
        <f>VLOOKUP(I2705,Customers[],2,FALSE)</f>
        <v>ရွှေမြင်း</v>
      </c>
      <c r="K2705" s="32" t="str">
        <f>VLOOKUP(I2705,Customers[],4,FALSE)</f>
        <v>Meiktila</v>
      </c>
      <c r="L2705" s="32" t="str">
        <f>VLOOKUP(Table85[[#This Row],[CustomerID]],Table!H:K,3,0)</f>
        <v>မိတ္ထီလာ</v>
      </c>
      <c r="M2705" s="32" t="str">
        <f>VLOOKUP(I2705,Customers[],5,FALSE)</f>
        <v>WholeSales/Contract</v>
      </c>
      <c r="N2705" s="34" t="s">
        <v>10</v>
      </c>
      <c r="O2705" s="37" t="s">
        <v>209</v>
      </c>
      <c r="P2705" s="32" t="str">
        <f>VLOOKUP(O2705,Stock[],2,FALSE)</f>
        <v>ဇေယျဝတီ Red</v>
      </c>
      <c r="Q2705" s="35">
        <f>VLOOKUP(O2705,Stock[],3,FALSE)</f>
        <v>0.64</v>
      </c>
      <c r="R2705" s="35">
        <f>VLOOKUP(O2705,Stock[],4,FALSE)</f>
        <v>14</v>
      </c>
      <c r="S2705" s="37"/>
      <c r="T2705" s="35">
        <f>(DailySales!$S2705/DailySales!$R2705)+DailySales!$U2705</f>
        <v>10</v>
      </c>
      <c r="U2705" s="37">
        <v>10</v>
      </c>
      <c r="V2705" s="36">
        <f>+DailySales!$T2705*DailySales!$R2705</f>
        <v>140</v>
      </c>
      <c r="W2705" s="36">
        <f>+DailySales!$V2705*DailySales!$Q2705</f>
        <v>89.600000000000009</v>
      </c>
      <c r="X2705" s="36">
        <f>VLOOKUP(O2705,Stock[],6,FALSE)</f>
        <v>1330</v>
      </c>
      <c r="Y2705" s="36">
        <f>+DailySales!$V2705*DailySales!$X2705</f>
        <v>186200</v>
      </c>
      <c r="Z2705" s="37"/>
      <c r="AA2705" s="37"/>
      <c r="AB2705" s="37"/>
      <c r="AC2705" s="37"/>
      <c r="AD2705" s="37"/>
      <c r="AE2705" s="77"/>
      <c r="AF2705" s="87"/>
      <c r="AG2705" s="39"/>
      <c r="AH2705" s="38">
        <v>46072</v>
      </c>
      <c r="AI2705" s="39">
        <v>186200</v>
      </c>
      <c r="AJ2705" s="87"/>
      <c r="AK2705" s="39"/>
      <c r="AL2705" s="34"/>
      <c r="AM2705" s="39"/>
      <c r="AN270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06" spans="1:40" ht="19.5" customHeight="1" x14ac:dyDescent="0.25">
      <c r="A2706" s="32">
        <f t="shared" si="202"/>
        <v>2026</v>
      </c>
      <c r="B2706" s="32">
        <f t="shared" si="203"/>
        <v>1</v>
      </c>
      <c r="C2706" s="25">
        <v>46049</v>
      </c>
      <c r="D2706" s="57">
        <f t="shared" ca="1" si="200"/>
        <v>46097</v>
      </c>
      <c r="E2706" s="57" t="str">
        <f t="shared" ca="1" si="201"/>
        <v>1-Months</v>
      </c>
      <c r="F2706" s="57" t="str">
        <f>VLOOKUP(O2706,Stock[],5,FALSE)</f>
        <v>BE</v>
      </c>
      <c r="G2706" s="33" t="s">
        <v>2934</v>
      </c>
      <c r="H2706" s="38"/>
      <c r="I2706" s="34" t="s">
        <v>180</v>
      </c>
      <c r="J2706" s="32" t="str">
        <f>VLOOKUP(I2706,Customers[],2,FALSE)</f>
        <v>ရွှေမြင်း</v>
      </c>
      <c r="K2706" s="32" t="str">
        <f>VLOOKUP(I2706,Customers[],4,FALSE)</f>
        <v>Meiktila</v>
      </c>
      <c r="L2706" s="32" t="str">
        <f>VLOOKUP(Table85[[#This Row],[CustomerID]],Table!H:K,3,0)</f>
        <v>မိတ္ထီလာ</v>
      </c>
      <c r="M2706" s="32" t="str">
        <f>VLOOKUP(I2706,Customers[],5,FALSE)</f>
        <v>WholeSales/Contract</v>
      </c>
      <c r="N2706" s="34" t="s">
        <v>10</v>
      </c>
      <c r="O2706" s="37" t="s">
        <v>205</v>
      </c>
      <c r="P2706" s="32" t="str">
        <f>VLOOKUP(O2706,Stock[],2,FALSE)</f>
        <v>ကောင်းကြည် ကော် 25%  (1Ltr )</v>
      </c>
      <c r="Q2706" s="35">
        <f>VLOOKUP(O2706,Stock[],3,FALSE)</f>
        <v>1</v>
      </c>
      <c r="R2706" s="35">
        <f>VLOOKUP(O2706,Stock[],4,FALSE)</f>
        <v>12</v>
      </c>
      <c r="S2706" s="37"/>
      <c r="T2706" s="35">
        <f>(DailySales!$S2706/DailySales!$R2706)+DailySales!$U2706</f>
        <v>50</v>
      </c>
      <c r="U2706" s="37">
        <v>50</v>
      </c>
      <c r="V2706" s="36">
        <f>+DailySales!$T2706*DailySales!$R2706</f>
        <v>600</v>
      </c>
      <c r="W2706" s="36">
        <f>+DailySales!$V2706*DailySales!$Q2706</f>
        <v>600</v>
      </c>
      <c r="X2706" s="36">
        <f>VLOOKUP(O2706,Stock[],6,FALSE)</f>
        <v>1530</v>
      </c>
      <c r="Y2706" s="36">
        <f>+DailySales!$V2706*DailySales!$X2706</f>
        <v>918000</v>
      </c>
      <c r="Z2706" s="37"/>
      <c r="AA2706" s="37"/>
      <c r="AB2706" s="37"/>
      <c r="AC2706" s="37"/>
      <c r="AD2706" s="37"/>
      <c r="AE2706" s="77"/>
      <c r="AF2706" s="87"/>
      <c r="AG2706" s="39"/>
      <c r="AH2706" s="38">
        <v>46072</v>
      </c>
      <c r="AI2706" s="39">
        <v>918000</v>
      </c>
      <c r="AJ2706" s="87"/>
      <c r="AK2706" s="39"/>
      <c r="AL2706" s="34"/>
      <c r="AM2706" s="39"/>
      <c r="AN270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07" spans="1:40" ht="19.5" customHeight="1" x14ac:dyDescent="0.25">
      <c r="A2707" s="32">
        <f t="shared" si="202"/>
        <v>2026</v>
      </c>
      <c r="B2707" s="32">
        <f t="shared" si="203"/>
        <v>1</v>
      </c>
      <c r="C2707" s="25">
        <v>46049</v>
      </c>
      <c r="D2707" s="57">
        <f t="shared" ca="1" si="200"/>
        <v>46097</v>
      </c>
      <c r="E2707" s="57" t="str">
        <f t="shared" ca="1" si="201"/>
        <v>1-Months</v>
      </c>
      <c r="F2707" s="57" t="str">
        <f>VLOOKUP(O2707,Stock[],5,FALSE)</f>
        <v>BE</v>
      </c>
      <c r="G2707" s="33" t="s">
        <v>2935</v>
      </c>
      <c r="H2707" s="38"/>
      <c r="I2707" s="34" t="s">
        <v>233</v>
      </c>
      <c r="J2707" s="32" t="str">
        <f>VLOOKUP(I2707,Customers[],2,FALSE)</f>
        <v>ဦးဝင်းနိုင်</v>
      </c>
      <c r="K2707" s="32" t="str">
        <f>VLOOKUP(I2707,Customers[],4,FALSE)</f>
        <v>Wandwin</v>
      </c>
      <c r="L2707" s="32" t="str">
        <f>VLOOKUP(Table85[[#This Row],[CustomerID]],Table!H:K,3,0)</f>
        <v>လျှော်ပင်</v>
      </c>
      <c r="M2707" s="32" t="str">
        <f>VLOOKUP(I2707,Customers[],5,FALSE)</f>
        <v>WholeSales/Contract</v>
      </c>
      <c r="N2707" s="34" t="s">
        <v>10</v>
      </c>
      <c r="O2707" s="37" t="s">
        <v>223</v>
      </c>
      <c r="P2707" s="32" t="str">
        <f>VLOOKUP(O2707,Stock[],2,FALSE)</f>
        <v>ချယ်ရီအရက်သန့်ကော် (.6Ltr)</v>
      </c>
      <c r="Q2707" s="35">
        <f>VLOOKUP(O2707,Stock[],3,FALSE)</f>
        <v>0.6</v>
      </c>
      <c r="R2707" s="35">
        <f>VLOOKUP(O2707,Stock[],4,FALSE)</f>
        <v>24</v>
      </c>
      <c r="S2707" s="37"/>
      <c r="T2707" s="35">
        <f>(DailySales!$S2707/DailySales!$R2707)+DailySales!$U2707</f>
        <v>80</v>
      </c>
      <c r="U2707" s="37">
        <v>80</v>
      </c>
      <c r="V2707" s="36">
        <f>+DailySales!$T2707*DailySales!$R2707</f>
        <v>1920</v>
      </c>
      <c r="W2707" s="36">
        <f>+DailySales!$V2707*DailySales!$Q2707</f>
        <v>1152</v>
      </c>
      <c r="X2707" s="36">
        <f>VLOOKUP(O2707,Stock[],6,FALSE)</f>
        <v>875</v>
      </c>
      <c r="Y2707" s="36">
        <f>+DailySales!$V2707*DailySales!$X2707</f>
        <v>1680000</v>
      </c>
      <c r="Z2707" s="37"/>
      <c r="AA2707" s="37"/>
      <c r="AB2707" s="37"/>
      <c r="AC2707" s="37"/>
      <c r="AD2707" s="37"/>
      <c r="AE2707" s="77"/>
      <c r="AF2707" s="87"/>
      <c r="AG2707" s="39"/>
      <c r="AH2707" s="87"/>
      <c r="AI2707" s="39"/>
      <c r="AJ2707" s="122">
        <v>46069</v>
      </c>
      <c r="AK2707" s="39">
        <v>1680000</v>
      </c>
      <c r="AL2707" s="34"/>
      <c r="AM2707" s="39"/>
      <c r="AN270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08" spans="1:40" ht="19.5" customHeight="1" x14ac:dyDescent="0.25">
      <c r="A2708" s="32">
        <f t="shared" si="202"/>
        <v>2026</v>
      </c>
      <c r="B2708" s="32">
        <f t="shared" si="203"/>
        <v>1</v>
      </c>
      <c r="C2708" s="25">
        <v>46049</v>
      </c>
      <c r="D2708" s="57">
        <f t="shared" ca="1" si="200"/>
        <v>46097</v>
      </c>
      <c r="E2708" s="57" t="str">
        <f t="shared" ca="1" si="201"/>
        <v>1-Months</v>
      </c>
      <c r="F2708" s="57" t="str">
        <f>VLOOKUP(O2708,Stock[],5,FALSE)</f>
        <v>Whisky</v>
      </c>
      <c r="G2708" s="33" t="s">
        <v>2936</v>
      </c>
      <c r="H2708" s="38"/>
      <c r="I2708" s="34" t="s">
        <v>1473</v>
      </c>
      <c r="J2708" s="32" t="str">
        <f>VLOOKUP(I2708,Customers[],2,FALSE)</f>
        <v xml:space="preserve"> BB Liquor</v>
      </c>
      <c r="K2708" s="32" t="str">
        <f>VLOOKUP(I2708,Customers[],4,FALSE)</f>
        <v>Meiktila</v>
      </c>
      <c r="L2708" s="32" t="str">
        <f>VLOOKUP(Table85[[#This Row],[CustomerID]],Table!H:K,3,0)</f>
        <v>ပြည်သာယာ</v>
      </c>
      <c r="M2708" s="32" t="str">
        <f>VLOOKUP(I2708,Customers[],5,FALSE)</f>
        <v>Van-2</v>
      </c>
      <c r="N2708" s="34" t="s">
        <v>10</v>
      </c>
      <c r="O2708" s="37" t="s">
        <v>2113</v>
      </c>
      <c r="P2708" s="32" t="str">
        <f>VLOOKUP(O2708,Stock[],2,FALSE)</f>
        <v>Ngwe Taung 700ml</v>
      </c>
      <c r="Q2708" s="35">
        <f>VLOOKUP(O2708,Stock[],3,FALSE)</f>
        <v>0.7</v>
      </c>
      <c r="R2708" s="35">
        <f>VLOOKUP(O2708,Stock[],4,FALSE)</f>
        <v>12</v>
      </c>
      <c r="S2708" s="37"/>
      <c r="T2708" s="35">
        <f>(DailySales!$S2708/DailySales!$R2708)+DailySales!$U2708</f>
        <v>1</v>
      </c>
      <c r="U2708" s="37">
        <v>1</v>
      </c>
      <c r="V2708" s="36">
        <f>+DailySales!$T2708*DailySales!$R2708</f>
        <v>12</v>
      </c>
      <c r="W2708" s="36">
        <f>+DailySales!$V2708*DailySales!$Q2708</f>
        <v>8.3999999999999986</v>
      </c>
      <c r="X2708" s="36">
        <f>VLOOKUP(O2708,Stock[],6,FALSE)</f>
        <v>4700</v>
      </c>
      <c r="Y2708" s="36">
        <f>+DailySales!$V2708*DailySales!$X2708</f>
        <v>56400</v>
      </c>
      <c r="Z2708" s="37"/>
      <c r="AA2708" s="37"/>
      <c r="AB2708" s="37"/>
      <c r="AC2708" s="37"/>
      <c r="AD2708" s="37"/>
      <c r="AE2708" s="77"/>
      <c r="AF2708" s="87">
        <v>46050</v>
      </c>
      <c r="AG2708" s="39">
        <v>56400</v>
      </c>
      <c r="AH2708" s="87"/>
      <c r="AI2708" s="39"/>
      <c r="AJ2708" s="87"/>
      <c r="AK2708" s="39"/>
      <c r="AL2708" s="34"/>
      <c r="AM2708" s="39"/>
      <c r="AN270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09" spans="1:40" ht="19.5" customHeight="1" x14ac:dyDescent="0.25">
      <c r="A2709" s="32">
        <f t="shared" si="202"/>
        <v>2026</v>
      </c>
      <c r="B2709" s="32">
        <f t="shared" si="203"/>
        <v>1</v>
      </c>
      <c r="C2709" s="25">
        <v>46049</v>
      </c>
      <c r="D2709" s="57">
        <f t="shared" ca="1" si="200"/>
        <v>46097</v>
      </c>
      <c r="E2709" s="57" t="str">
        <f t="shared" ca="1" si="201"/>
        <v>1-Months</v>
      </c>
      <c r="F2709" s="57" t="str">
        <f>VLOOKUP(O2709,Stock[],5,FALSE)</f>
        <v>Whisky</v>
      </c>
      <c r="G2709" s="33" t="s">
        <v>2937</v>
      </c>
      <c r="H2709" s="38"/>
      <c r="I2709" s="34" t="s">
        <v>625</v>
      </c>
      <c r="J2709" s="32" t="str">
        <f>VLOOKUP(I2709,Customers[],2,FALSE)</f>
        <v>စိန်ခြယ်</v>
      </c>
      <c r="K2709" s="32" t="str">
        <f>VLOOKUP(I2709,Customers[],4,FALSE)</f>
        <v>Meiktila</v>
      </c>
      <c r="L2709" s="32" t="str">
        <f>VLOOKUP(Table85[[#This Row],[CustomerID]],Table!H:K,3,0)</f>
        <v>ညောင်အိုင့်</v>
      </c>
      <c r="M2709" s="32" t="str">
        <f>VLOOKUP(I2709,Customers[],5,FALSE)</f>
        <v>Van-2</v>
      </c>
      <c r="N2709" s="34" t="s">
        <v>10</v>
      </c>
      <c r="O2709" s="37" t="s">
        <v>2113</v>
      </c>
      <c r="P2709" s="32" t="str">
        <f>VLOOKUP(O2709,Stock[],2,FALSE)</f>
        <v>Ngwe Taung 700ml</v>
      </c>
      <c r="Q2709" s="35">
        <f>VLOOKUP(O2709,Stock[],3,FALSE)</f>
        <v>0.7</v>
      </c>
      <c r="R2709" s="35">
        <f>VLOOKUP(O2709,Stock[],4,FALSE)</f>
        <v>12</v>
      </c>
      <c r="S2709" s="37"/>
      <c r="T2709" s="35">
        <f>(DailySales!$S2709/DailySales!$R2709)+DailySales!$U2709</f>
        <v>1</v>
      </c>
      <c r="U2709" s="37">
        <v>1</v>
      </c>
      <c r="V2709" s="36">
        <f>+DailySales!$T2709*DailySales!$R2709</f>
        <v>12</v>
      </c>
      <c r="W2709" s="36">
        <f>+DailySales!$V2709*DailySales!$Q2709</f>
        <v>8.3999999999999986</v>
      </c>
      <c r="X2709" s="36">
        <f>VLOOKUP(O2709,Stock[],6,FALSE)</f>
        <v>4700</v>
      </c>
      <c r="Y2709" s="36">
        <f>+DailySales!$V2709*DailySales!$X2709</f>
        <v>56400</v>
      </c>
      <c r="Z2709" s="37"/>
      <c r="AA2709" s="37"/>
      <c r="AB2709" s="37"/>
      <c r="AC2709" s="37"/>
      <c r="AD2709" s="37"/>
      <c r="AE2709" s="77"/>
      <c r="AF2709" s="87">
        <v>46052</v>
      </c>
      <c r="AG2709" s="39">
        <v>56400</v>
      </c>
      <c r="AH2709" s="87"/>
      <c r="AI2709" s="39"/>
      <c r="AJ2709" s="87"/>
      <c r="AK2709" s="39"/>
      <c r="AL2709" s="34"/>
      <c r="AM2709" s="39"/>
      <c r="AN270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10" spans="1:40" ht="19.5" customHeight="1" x14ac:dyDescent="0.25">
      <c r="A2710" s="32">
        <f t="shared" si="202"/>
        <v>2026</v>
      </c>
      <c r="B2710" s="32">
        <f t="shared" si="203"/>
        <v>1</v>
      </c>
      <c r="C2710" s="25">
        <v>46049</v>
      </c>
      <c r="D2710" s="57">
        <f t="shared" ca="1" si="200"/>
        <v>46097</v>
      </c>
      <c r="E2710" s="57" t="str">
        <f t="shared" ca="1" si="201"/>
        <v>1-Months</v>
      </c>
      <c r="F2710" s="57" t="str">
        <f>VLOOKUP(O2710,Stock[],5,FALSE)</f>
        <v>Whisky</v>
      </c>
      <c r="G2710" s="33" t="s">
        <v>2938</v>
      </c>
      <c r="H2710" s="38"/>
      <c r="I2710" s="34" t="s">
        <v>233</v>
      </c>
      <c r="J2710" s="32" t="str">
        <f>VLOOKUP(I2710,Customers[],2,FALSE)</f>
        <v>ဦးဝင်းနိုင်</v>
      </c>
      <c r="K2710" s="32" t="str">
        <f>VLOOKUP(I2710,Customers[],4,FALSE)</f>
        <v>Wandwin</v>
      </c>
      <c r="L2710" s="32" t="str">
        <f>VLOOKUP(Table85[[#This Row],[CustomerID]],Table!H:K,3,0)</f>
        <v>လျှော်ပင်</v>
      </c>
      <c r="M2710" s="32" t="str">
        <f>VLOOKUP(I2710,Customers[],5,FALSE)</f>
        <v>WholeSales/Contract</v>
      </c>
      <c r="N2710" s="34" t="s">
        <v>10</v>
      </c>
      <c r="O2710" s="37" t="s">
        <v>2113</v>
      </c>
      <c r="P2710" s="32" t="str">
        <f>VLOOKUP(O2710,Stock[],2,FALSE)</f>
        <v>Ngwe Taung 700ml</v>
      </c>
      <c r="Q2710" s="35">
        <f>VLOOKUP(O2710,Stock[],3,FALSE)</f>
        <v>0.7</v>
      </c>
      <c r="R2710" s="35">
        <f>VLOOKUP(O2710,Stock[],4,FALSE)</f>
        <v>12</v>
      </c>
      <c r="S2710" s="37"/>
      <c r="T2710" s="35">
        <f>(DailySales!$S2710/DailySales!$R2710)+DailySales!$U2710</f>
        <v>1</v>
      </c>
      <c r="U2710" s="37">
        <v>1</v>
      </c>
      <c r="V2710" s="36">
        <f>+DailySales!$T2710*DailySales!$R2710</f>
        <v>12</v>
      </c>
      <c r="W2710" s="36">
        <f>+DailySales!$V2710*DailySales!$Q2710</f>
        <v>8.3999999999999986</v>
      </c>
      <c r="X2710" s="36">
        <f>VLOOKUP(O2710,Stock[],6,FALSE)</f>
        <v>4700</v>
      </c>
      <c r="Y2710" s="36">
        <f>+DailySales!$V2710*DailySales!$X2710</f>
        <v>56400</v>
      </c>
      <c r="Z2710" s="37"/>
      <c r="AA2710" s="37"/>
      <c r="AB2710" s="37"/>
      <c r="AC2710" s="37"/>
      <c r="AD2710" s="37"/>
      <c r="AE2710" s="77"/>
      <c r="AF2710" s="87">
        <v>46053</v>
      </c>
      <c r="AG2710" s="39">
        <v>56400</v>
      </c>
      <c r="AH2710" s="87"/>
      <c r="AI2710" s="39"/>
      <c r="AJ2710" s="87"/>
      <c r="AK2710" s="39"/>
      <c r="AL2710" s="34"/>
      <c r="AM2710" s="39"/>
      <c r="AN271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11" spans="1:40" ht="19.5" customHeight="1" x14ac:dyDescent="0.25">
      <c r="A2711" s="32">
        <f t="shared" si="202"/>
        <v>2026</v>
      </c>
      <c r="B2711" s="32">
        <f t="shared" si="203"/>
        <v>1</v>
      </c>
      <c r="C2711" s="25">
        <v>46049</v>
      </c>
      <c r="D2711" s="57">
        <f t="shared" ca="1" si="200"/>
        <v>46097</v>
      </c>
      <c r="E2711" s="57" t="str">
        <f t="shared" ca="1" si="201"/>
        <v>1-Months</v>
      </c>
      <c r="F2711" s="57" t="str">
        <f>VLOOKUP(O2711,Stock[],5,FALSE)</f>
        <v>Whisky</v>
      </c>
      <c r="G2711" s="33" t="s">
        <v>2939</v>
      </c>
      <c r="H2711" s="38"/>
      <c r="I2711" s="34" t="s">
        <v>626</v>
      </c>
      <c r="J2711" s="32" t="str">
        <f>VLOOKUP(I2711,Customers[],2,FALSE)</f>
        <v>Liquor House</v>
      </c>
      <c r="K2711" s="32" t="str">
        <f>VLOOKUP(I2711,Customers[],4,FALSE)</f>
        <v>Meiktila</v>
      </c>
      <c r="L2711" s="32" t="str">
        <f>VLOOKUP(Table85[[#This Row],[CustomerID]],Table!H:K,3,0)</f>
        <v>စက်မှုဇုံ</v>
      </c>
      <c r="M2711" s="32" t="str">
        <f>VLOOKUP(I2711,Customers[],5,FALSE)</f>
        <v>Van-2</v>
      </c>
      <c r="N2711" s="34" t="s">
        <v>10</v>
      </c>
      <c r="O2711" s="37" t="s">
        <v>2113</v>
      </c>
      <c r="P2711" s="32" t="str">
        <f>VLOOKUP(O2711,Stock[],2,FALSE)</f>
        <v>Ngwe Taung 700ml</v>
      </c>
      <c r="Q2711" s="35">
        <f>VLOOKUP(O2711,Stock[],3,FALSE)</f>
        <v>0.7</v>
      </c>
      <c r="R2711" s="35">
        <f>VLOOKUP(O2711,Stock[],4,FALSE)</f>
        <v>12</v>
      </c>
      <c r="S2711" s="37"/>
      <c r="T2711" s="35">
        <f>(DailySales!$S2711/DailySales!$R2711)+DailySales!$U2711</f>
        <v>1</v>
      </c>
      <c r="U2711" s="37">
        <v>1</v>
      </c>
      <c r="V2711" s="36">
        <f>+DailySales!$T2711*DailySales!$R2711</f>
        <v>12</v>
      </c>
      <c r="W2711" s="36">
        <f>+DailySales!$V2711*DailySales!$Q2711</f>
        <v>8.3999999999999986</v>
      </c>
      <c r="X2711" s="36">
        <f>VLOOKUP(O2711,Stock[],6,FALSE)</f>
        <v>4700</v>
      </c>
      <c r="Y2711" s="36">
        <f>+DailySales!$V2711*DailySales!$X2711</f>
        <v>56400</v>
      </c>
      <c r="Z2711" s="37"/>
      <c r="AA2711" s="37"/>
      <c r="AB2711" s="37"/>
      <c r="AC2711" s="37"/>
      <c r="AD2711" s="37"/>
      <c r="AE2711" s="77"/>
      <c r="AF2711" s="38">
        <v>46062</v>
      </c>
      <c r="AG2711" s="39">
        <v>56400</v>
      </c>
      <c r="AH2711" s="87"/>
      <c r="AI2711" s="39"/>
      <c r="AJ2711" s="87"/>
      <c r="AK2711" s="39"/>
      <c r="AL2711" s="34"/>
      <c r="AM2711" s="39"/>
      <c r="AN271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12" spans="1:40" ht="19.5" customHeight="1" x14ac:dyDescent="0.25">
      <c r="A2712" s="112">
        <f t="shared" si="202"/>
        <v>2026</v>
      </c>
      <c r="B2712" s="112">
        <f t="shared" si="203"/>
        <v>1</v>
      </c>
      <c r="C2712" s="25">
        <v>46050</v>
      </c>
      <c r="D2712" s="114">
        <f t="shared" ca="1" si="200"/>
        <v>46097</v>
      </c>
      <c r="E2712" s="114" t="str">
        <f t="shared" ca="1" si="201"/>
        <v>1-Months</v>
      </c>
      <c r="F2712" s="114" t="str">
        <f>VLOOKUP(O2712,Stock[],5,FALSE)</f>
        <v>BE</v>
      </c>
      <c r="G2712" s="115" t="s">
        <v>2940</v>
      </c>
      <c r="H2712" s="116" t="s">
        <v>275</v>
      </c>
      <c r="I2712" s="117" t="s">
        <v>2954</v>
      </c>
      <c r="J2712" s="112" t="str">
        <f>VLOOKUP(I2712,Customers[],2,FALSE)</f>
        <v>မဥမ္မာလွင်</v>
      </c>
      <c r="K2712" s="112" t="str">
        <f>VLOOKUP(I2712,Customers[],4,FALSE)</f>
        <v>Pyawbwe</v>
      </c>
      <c r="L2712" s="112" t="str">
        <f>VLOOKUP(Table85[[#This Row],[CustomerID]],Table!H:K,3,0)</f>
        <v>ရှမ်းရွာ</v>
      </c>
      <c r="M2712" s="112" t="str">
        <f>VLOOKUP(I2712,Customers[],5,FALSE)</f>
        <v>Van-1</v>
      </c>
      <c r="N2712" s="117" t="s">
        <v>9</v>
      </c>
      <c r="O2712" s="118" t="s">
        <v>217</v>
      </c>
      <c r="P2712" s="112" t="str">
        <f>VLOOKUP(O2712,Stock[],2,FALSE)</f>
        <v>လိမ္မော်ဖြူ</v>
      </c>
      <c r="Q2712" s="119">
        <f>VLOOKUP(O2712,Stock[],3,FALSE)</f>
        <v>0.64</v>
      </c>
      <c r="R2712" s="119">
        <f>VLOOKUP(O2712,Stock[],4,FALSE)</f>
        <v>24</v>
      </c>
      <c r="S2712" s="118"/>
      <c r="T2712" s="119">
        <f>(DailySales!$S2712/DailySales!$R2712)+DailySales!$U2712</f>
        <v>3</v>
      </c>
      <c r="U2712" s="118">
        <v>3</v>
      </c>
      <c r="V2712" s="120">
        <f>+DailySales!$T2712*DailySales!$R2712</f>
        <v>72</v>
      </c>
      <c r="W2712" s="120">
        <f>+DailySales!$V2712*DailySales!$Q2712</f>
        <v>46.08</v>
      </c>
      <c r="X2712" s="120">
        <f>VLOOKUP(O2712,Stock[],6,FALSE)</f>
        <v>1330</v>
      </c>
      <c r="Y2712" s="120">
        <f>+DailySales!$V2712*DailySales!$X2712</f>
        <v>95760</v>
      </c>
      <c r="Z2712" s="118"/>
      <c r="AA2712" s="118"/>
      <c r="AB2712" s="118"/>
      <c r="AC2712" s="118"/>
      <c r="AD2712" s="118"/>
      <c r="AE2712" s="121">
        <v>1740</v>
      </c>
      <c r="AF2712" s="122">
        <v>46050</v>
      </c>
      <c r="AG2712" s="123">
        <v>97500</v>
      </c>
      <c r="AH2712" s="122"/>
      <c r="AI2712" s="123"/>
      <c r="AJ2712" s="122"/>
      <c r="AK2712" s="123"/>
      <c r="AL2712" s="34"/>
      <c r="AM2712" s="39"/>
      <c r="AN271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13" spans="1:40" ht="19.5" customHeight="1" x14ac:dyDescent="0.25">
      <c r="A2713" s="112">
        <f t="shared" si="202"/>
        <v>2026</v>
      </c>
      <c r="B2713" s="112">
        <f t="shared" si="203"/>
        <v>1</v>
      </c>
      <c r="C2713" s="25">
        <v>46050</v>
      </c>
      <c r="D2713" s="114">
        <f t="shared" ca="1" si="200"/>
        <v>46097</v>
      </c>
      <c r="E2713" s="114" t="str">
        <f t="shared" ca="1" si="201"/>
        <v>1-Months</v>
      </c>
      <c r="F2713" s="114" t="str">
        <f>VLOOKUP(O2713,Stock[],5,FALSE)</f>
        <v>BE</v>
      </c>
      <c r="G2713" s="115" t="s">
        <v>2941</v>
      </c>
      <c r="H2713" s="116" t="s">
        <v>275</v>
      </c>
      <c r="I2713" s="117" t="s">
        <v>1137</v>
      </c>
      <c r="J2713" s="112" t="str">
        <f>VLOOKUP(I2713,Customers[],2,FALSE)</f>
        <v>မမာခိုင်</v>
      </c>
      <c r="K2713" s="112" t="str">
        <f>VLOOKUP(I2713,Customers[],4,FALSE)</f>
        <v>Pyawbwe</v>
      </c>
      <c r="L2713" s="112" t="str">
        <f>VLOOKUP(Table85[[#This Row],[CustomerID]],Table!H:K,3,0)</f>
        <v>ရှမ်းရွာ</v>
      </c>
      <c r="M2713" s="112" t="str">
        <f>VLOOKUP(I2713,Customers[],5,FALSE)</f>
        <v>Van-1</v>
      </c>
      <c r="N2713" s="117" t="s">
        <v>9</v>
      </c>
      <c r="O2713" s="118" t="s">
        <v>217</v>
      </c>
      <c r="P2713" s="112" t="str">
        <f>VLOOKUP(O2713,Stock[],2,FALSE)</f>
        <v>လိမ္မော်ဖြူ</v>
      </c>
      <c r="Q2713" s="119">
        <f>VLOOKUP(O2713,Stock[],3,FALSE)</f>
        <v>0.64</v>
      </c>
      <c r="R2713" s="119">
        <f>VLOOKUP(O2713,Stock[],4,FALSE)</f>
        <v>24</v>
      </c>
      <c r="S2713" s="118"/>
      <c r="T2713" s="119">
        <f>(DailySales!$S2713/DailySales!$R2713)+DailySales!$U2713</f>
        <v>2</v>
      </c>
      <c r="U2713" s="118">
        <v>2</v>
      </c>
      <c r="V2713" s="120">
        <f>+DailySales!$T2713*DailySales!$R2713</f>
        <v>48</v>
      </c>
      <c r="W2713" s="120">
        <f>+DailySales!$V2713*DailySales!$Q2713</f>
        <v>30.72</v>
      </c>
      <c r="X2713" s="120">
        <f>VLOOKUP(O2713,Stock[],6,FALSE)</f>
        <v>1330</v>
      </c>
      <c r="Y2713" s="120">
        <f>+DailySales!$V2713*DailySales!$X2713</f>
        <v>63840</v>
      </c>
      <c r="Z2713" s="118"/>
      <c r="AA2713" s="118"/>
      <c r="AB2713" s="118"/>
      <c r="AC2713" s="118"/>
      <c r="AD2713" s="118"/>
      <c r="AE2713" s="121">
        <v>1160</v>
      </c>
      <c r="AF2713" s="122">
        <v>46050</v>
      </c>
      <c r="AG2713" s="123">
        <v>65000</v>
      </c>
      <c r="AH2713" s="122"/>
      <c r="AI2713" s="123"/>
      <c r="AJ2713" s="122"/>
      <c r="AK2713" s="123"/>
      <c r="AL2713" s="34"/>
      <c r="AM2713" s="39"/>
      <c r="AN271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14" spans="1:40" ht="19.5" customHeight="1" x14ac:dyDescent="0.25">
      <c r="A2714" s="112">
        <f t="shared" si="202"/>
        <v>2026</v>
      </c>
      <c r="B2714" s="112">
        <f t="shared" si="203"/>
        <v>1</v>
      </c>
      <c r="C2714" s="25">
        <v>46050</v>
      </c>
      <c r="D2714" s="114">
        <f t="shared" ca="1" si="200"/>
        <v>46097</v>
      </c>
      <c r="E2714" s="114" t="str">
        <f t="shared" ca="1" si="201"/>
        <v>1-Months</v>
      </c>
      <c r="F2714" s="114" t="str">
        <f>VLOOKUP(O2714,Stock[],5,FALSE)</f>
        <v>BE</v>
      </c>
      <c r="G2714" s="115" t="s">
        <v>2942</v>
      </c>
      <c r="H2714" s="116" t="s">
        <v>275</v>
      </c>
      <c r="I2714" s="117" t="s">
        <v>2955</v>
      </c>
      <c r="J2714" s="112" t="str">
        <f>VLOOKUP(I2714,Customers[],2,FALSE)</f>
        <v>ကိုမင်းမင်း</v>
      </c>
      <c r="K2714" s="112" t="str">
        <f>VLOOKUP(I2714,Customers[],4,FALSE)</f>
        <v>Pyawbwe</v>
      </c>
      <c r="L2714" s="112" t="str">
        <f>VLOOKUP(Table85[[#This Row],[CustomerID]],Table!H:K,3,0)</f>
        <v>ရှမ်းရွာ</v>
      </c>
      <c r="M2714" s="112" t="str">
        <f>VLOOKUP(I2714,Customers[],5,FALSE)</f>
        <v>Van-1</v>
      </c>
      <c r="N2714" s="117" t="s">
        <v>9</v>
      </c>
      <c r="O2714" s="118" t="s">
        <v>2465</v>
      </c>
      <c r="P2714" s="112" t="str">
        <f>VLOOKUP(O2714,Stock[],2,FALSE)</f>
        <v>မိုးနဲကွန်ကီး</v>
      </c>
      <c r="Q2714" s="119">
        <f>VLOOKUP(O2714,Stock[],3,FALSE)</f>
        <v>0.64</v>
      </c>
      <c r="R2714" s="119">
        <f>VLOOKUP(O2714,Stock[],4,FALSE)</f>
        <v>14</v>
      </c>
      <c r="S2714" s="118"/>
      <c r="T2714" s="119">
        <f>(DailySales!$S2714/DailySales!$R2714)+DailySales!$U2714</f>
        <v>3</v>
      </c>
      <c r="U2714" s="118">
        <v>3</v>
      </c>
      <c r="V2714" s="120">
        <f>+DailySales!$T2714*DailySales!$R2714</f>
        <v>42</v>
      </c>
      <c r="W2714" s="120">
        <f>+DailySales!$V2714*DailySales!$Q2714</f>
        <v>26.88</v>
      </c>
      <c r="X2714" s="120">
        <f>VLOOKUP(O2714,Stock[],6,FALSE)</f>
        <v>1700</v>
      </c>
      <c r="Y2714" s="120">
        <f>+DailySales!$V2714*DailySales!$X2714</f>
        <v>71400</v>
      </c>
      <c r="Z2714" s="118"/>
      <c r="AA2714" s="118"/>
      <c r="AB2714" s="118"/>
      <c r="AC2714" s="118"/>
      <c r="AD2714" s="118"/>
      <c r="AE2714" s="121">
        <v>1200</v>
      </c>
      <c r="AF2714" s="122">
        <v>46050</v>
      </c>
      <c r="AG2714" s="123">
        <v>72600</v>
      </c>
      <c r="AH2714" s="122"/>
      <c r="AI2714" s="123"/>
      <c r="AJ2714" s="122"/>
      <c r="AK2714" s="123"/>
      <c r="AL2714" s="34"/>
      <c r="AM2714" s="39"/>
      <c r="AN271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15" spans="1:40" ht="19.5" customHeight="1" x14ac:dyDescent="0.25">
      <c r="A2715" s="112">
        <f t="shared" si="202"/>
        <v>2026</v>
      </c>
      <c r="B2715" s="112">
        <f t="shared" si="203"/>
        <v>1</v>
      </c>
      <c r="C2715" s="25">
        <v>46050</v>
      </c>
      <c r="D2715" s="114">
        <f t="shared" ca="1" si="200"/>
        <v>46097</v>
      </c>
      <c r="E2715" s="114" t="str">
        <f t="shared" ca="1" si="201"/>
        <v>1-Months</v>
      </c>
      <c r="F2715" s="114" t="str">
        <f>VLOOKUP(O2715,Stock[],5,FALSE)</f>
        <v>BE</v>
      </c>
      <c r="G2715" s="115" t="s">
        <v>2942</v>
      </c>
      <c r="H2715" s="116" t="s">
        <v>275</v>
      </c>
      <c r="I2715" s="117" t="s">
        <v>2955</v>
      </c>
      <c r="J2715" s="112" t="str">
        <f>VLOOKUP(I2715,Customers[],2,FALSE)</f>
        <v>ကိုမင်းမင်း</v>
      </c>
      <c r="K2715" s="112" t="str">
        <f>VLOOKUP(I2715,Customers[],4,FALSE)</f>
        <v>Pyawbwe</v>
      </c>
      <c r="L2715" s="112" t="str">
        <f>VLOOKUP(Table85[[#This Row],[CustomerID]],Table!H:K,3,0)</f>
        <v>ရှမ်းရွာ</v>
      </c>
      <c r="M2715" s="112" t="str">
        <f>VLOOKUP(I2715,Customers[],5,FALSE)</f>
        <v>Van-1</v>
      </c>
      <c r="N2715" s="117" t="s">
        <v>9</v>
      </c>
      <c r="O2715" s="118" t="s">
        <v>225</v>
      </c>
      <c r="P2715" s="112" t="str">
        <f>VLOOKUP(O2715,Stock[],2,FALSE)</f>
        <v>ချယ်ရီသံပုရာအရက်သန့်ကော် (1Ltr)</v>
      </c>
      <c r="Q2715" s="119">
        <f>VLOOKUP(O2715,Stock[],3,FALSE)</f>
        <v>1</v>
      </c>
      <c r="R2715" s="119">
        <f>VLOOKUP(O2715,Stock[],4,FALSE)</f>
        <v>12</v>
      </c>
      <c r="S2715" s="118"/>
      <c r="T2715" s="119">
        <f>(DailySales!$S2715/DailySales!$R2715)+DailySales!$U2715</f>
        <v>2</v>
      </c>
      <c r="U2715" s="118">
        <v>2</v>
      </c>
      <c r="V2715" s="120">
        <f>+DailySales!$T2715*DailySales!$R2715</f>
        <v>24</v>
      </c>
      <c r="W2715" s="120">
        <f>+DailySales!$V2715*DailySales!$Q2715</f>
        <v>24</v>
      </c>
      <c r="X2715" s="120">
        <f>VLOOKUP(O2715,Stock[],6,FALSE)</f>
        <v>1260</v>
      </c>
      <c r="Y2715" s="120">
        <f>+DailySales!$V2715*DailySales!$X2715</f>
        <v>30240</v>
      </c>
      <c r="Z2715" s="118"/>
      <c r="AA2715" s="118"/>
      <c r="AB2715" s="118"/>
      <c r="AC2715" s="118"/>
      <c r="AD2715" s="118"/>
      <c r="AE2715" s="121">
        <v>760</v>
      </c>
      <c r="AF2715" s="122">
        <v>46050</v>
      </c>
      <c r="AG2715" s="123">
        <v>31000</v>
      </c>
      <c r="AH2715" s="122"/>
      <c r="AI2715" s="123"/>
      <c r="AJ2715" s="122"/>
      <c r="AK2715" s="123"/>
      <c r="AL2715" s="34"/>
      <c r="AM2715" s="39"/>
      <c r="AN271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16" spans="1:40" ht="19.5" customHeight="1" x14ac:dyDescent="0.25">
      <c r="A2716" s="112">
        <f t="shared" si="202"/>
        <v>2026</v>
      </c>
      <c r="B2716" s="112">
        <f t="shared" si="203"/>
        <v>1</v>
      </c>
      <c r="C2716" s="25">
        <v>46050</v>
      </c>
      <c r="D2716" s="114">
        <f t="shared" ca="1" si="200"/>
        <v>46097</v>
      </c>
      <c r="E2716" s="114" t="str">
        <f t="shared" ca="1" si="201"/>
        <v>1-Months</v>
      </c>
      <c r="F2716" s="114" t="str">
        <f>VLOOKUP(O2716,Stock[],5,FALSE)</f>
        <v>BE</v>
      </c>
      <c r="G2716" s="115" t="s">
        <v>2943</v>
      </c>
      <c r="H2716" s="116" t="s">
        <v>275</v>
      </c>
      <c r="I2716" s="117" t="s">
        <v>570</v>
      </c>
      <c r="J2716" s="112" t="str">
        <f>VLOOKUP(I2716,Customers[],2,FALSE)</f>
        <v>အန်ကယ်ကြီး</v>
      </c>
      <c r="K2716" s="112" t="str">
        <f>VLOOKUP(I2716,Customers[],4,FALSE)</f>
        <v>Yamethin</v>
      </c>
      <c r="L2716" s="112" t="str">
        <f>VLOOKUP(Table85[[#This Row],[CustomerID]],Table!H:K,3,0)</f>
        <v>ညောင်ကုန်း</v>
      </c>
      <c r="M2716" s="112" t="str">
        <f>VLOOKUP(I2716,Customers[],5,FALSE)</f>
        <v>Van-1</v>
      </c>
      <c r="N2716" s="117" t="s">
        <v>9</v>
      </c>
      <c r="O2716" s="118" t="s">
        <v>205</v>
      </c>
      <c r="P2716" s="112" t="str">
        <f>VLOOKUP(O2716,Stock[],2,FALSE)</f>
        <v>ကောင်းကြည် ကော် 25%  (1Ltr )</v>
      </c>
      <c r="Q2716" s="119">
        <f>VLOOKUP(O2716,Stock[],3,FALSE)</f>
        <v>1</v>
      </c>
      <c r="R2716" s="119">
        <f>VLOOKUP(O2716,Stock[],4,FALSE)</f>
        <v>12</v>
      </c>
      <c r="S2716" s="118"/>
      <c r="T2716" s="119">
        <f>(DailySales!$S2716/DailySales!$R2716)+DailySales!$U2716</f>
        <v>15</v>
      </c>
      <c r="U2716" s="118">
        <v>15</v>
      </c>
      <c r="V2716" s="120">
        <f>+DailySales!$T2716*DailySales!$R2716</f>
        <v>180</v>
      </c>
      <c r="W2716" s="120">
        <f>+DailySales!$V2716*DailySales!$Q2716</f>
        <v>180</v>
      </c>
      <c r="X2716" s="120">
        <f>VLOOKUP(O2716,Stock[],6,FALSE)</f>
        <v>1530</v>
      </c>
      <c r="Y2716" s="120">
        <f>+DailySales!$V2716*DailySales!$X2716</f>
        <v>275400</v>
      </c>
      <c r="Z2716" s="118"/>
      <c r="AA2716" s="118"/>
      <c r="AB2716" s="118"/>
      <c r="AC2716" s="118"/>
      <c r="AD2716" s="118"/>
      <c r="AE2716" s="121">
        <v>5100</v>
      </c>
      <c r="AF2716" s="122">
        <v>46050</v>
      </c>
      <c r="AG2716" s="123">
        <v>280500</v>
      </c>
      <c r="AH2716" s="122"/>
      <c r="AI2716" s="123"/>
      <c r="AJ2716" s="122"/>
      <c r="AK2716" s="123"/>
      <c r="AL2716" s="34"/>
      <c r="AM2716" s="39"/>
      <c r="AN271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17" spans="1:40" ht="19.5" customHeight="1" x14ac:dyDescent="0.25">
      <c r="A2717" s="112">
        <f t="shared" si="202"/>
        <v>2026</v>
      </c>
      <c r="B2717" s="112">
        <f t="shared" si="203"/>
        <v>1</v>
      </c>
      <c r="C2717" s="25">
        <v>46050</v>
      </c>
      <c r="D2717" s="114">
        <f t="shared" ca="1" si="200"/>
        <v>46097</v>
      </c>
      <c r="E2717" s="114" t="str">
        <f t="shared" ca="1" si="201"/>
        <v>1-Months</v>
      </c>
      <c r="F2717" s="114" t="str">
        <f>VLOOKUP(O2717,Stock[],5,FALSE)</f>
        <v>BE</v>
      </c>
      <c r="G2717" s="115" t="s">
        <v>2944</v>
      </c>
      <c r="H2717" s="116" t="s">
        <v>275</v>
      </c>
      <c r="I2717" s="117" t="s">
        <v>540</v>
      </c>
      <c r="J2717" s="112" t="str">
        <f>VLOOKUP(I2717,Customers[],2,FALSE)</f>
        <v>ရွှေညီမ</v>
      </c>
      <c r="K2717" s="112" t="str">
        <f>VLOOKUP(I2717,Customers[],4,FALSE)</f>
        <v>Tharzi</v>
      </c>
      <c r="L2717" s="112" t="str">
        <f>VLOOKUP(Table85[[#This Row],[CustomerID]],Table!H:K,3,0)</f>
        <v>အုတ်တွင်း</v>
      </c>
      <c r="M2717" s="112" t="str">
        <f>VLOOKUP(I2717,Customers[],5,FALSE)</f>
        <v>Van-2</v>
      </c>
      <c r="N2717" s="117" t="s">
        <v>9</v>
      </c>
      <c r="O2717" s="118" t="s">
        <v>217</v>
      </c>
      <c r="P2717" s="112" t="str">
        <f>VLOOKUP(O2717,Stock[],2,FALSE)</f>
        <v>လိမ္မော်ဖြူ</v>
      </c>
      <c r="Q2717" s="119">
        <f>VLOOKUP(O2717,Stock[],3,FALSE)</f>
        <v>0.64</v>
      </c>
      <c r="R2717" s="119">
        <f>VLOOKUP(O2717,Stock[],4,FALSE)</f>
        <v>24</v>
      </c>
      <c r="S2717" s="118"/>
      <c r="T2717" s="119">
        <f>(DailySales!$S2717/DailySales!$R2717)+DailySales!$U2717</f>
        <v>7</v>
      </c>
      <c r="U2717" s="118">
        <v>7</v>
      </c>
      <c r="V2717" s="120">
        <f>+DailySales!$T2717*DailySales!$R2717</f>
        <v>168</v>
      </c>
      <c r="W2717" s="120">
        <f>+DailySales!$V2717*DailySales!$Q2717</f>
        <v>107.52</v>
      </c>
      <c r="X2717" s="120">
        <f>VLOOKUP(O2717,Stock[],6,FALSE)</f>
        <v>1330</v>
      </c>
      <c r="Y2717" s="120">
        <f>+DailySales!$V2717*DailySales!$X2717</f>
        <v>223440</v>
      </c>
      <c r="Z2717" s="118"/>
      <c r="AA2717" s="118"/>
      <c r="AB2717" s="118"/>
      <c r="AC2717" s="118"/>
      <c r="AD2717" s="118"/>
      <c r="AE2717" s="121">
        <v>4060</v>
      </c>
      <c r="AF2717" s="122">
        <v>46050</v>
      </c>
      <c r="AG2717" s="123">
        <v>227500</v>
      </c>
      <c r="AH2717" s="122"/>
      <c r="AI2717" s="123"/>
      <c r="AJ2717" s="122"/>
      <c r="AK2717" s="123"/>
      <c r="AL2717" s="34"/>
      <c r="AM2717" s="39"/>
      <c r="AN271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18" spans="1:40" ht="19.5" customHeight="1" x14ac:dyDescent="0.25">
      <c r="A2718" s="112">
        <f t="shared" si="202"/>
        <v>2026</v>
      </c>
      <c r="B2718" s="112">
        <f t="shared" si="203"/>
        <v>1</v>
      </c>
      <c r="C2718" s="25">
        <v>46050</v>
      </c>
      <c r="D2718" s="114">
        <f t="shared" ca="1" si="200"/>
        <v>46097</v>
      </c>
      <c r="E2718" s="114" t="str">
        <f t="shared" ca="1" si="201"/>
        <v>1-Months</v>
      </c>
      <c r="F2718" s="114" t="str">
        <f>VLOOKUP(O2718,Stock[],5,FALSE)</f>
        <v>BE</v>
      </c>
      <c r="G2718" s="115" t="s">
        <v>2945</v>
      </c>
      <c r="H2718" s="116" t="s">
        <v>275</v>
      </c>
      <c r="I2718" s="117" t="s">
        <v>1075</v>
      </c>
      <c r="J2718" s="112" t="str">
        <f>VLOOKUP(I2718,Customers[],2,FALSE)</f>
        <v>ဦးသိန်းလွင်</v>
      </c>
      <c r="K2718" s="112" t="str">
        <f>VLOOKUP(I2718,Customers[],4,FALSE)</f>
        <v>Tharzi</v>
      </c>
      <c r="L2718" s="112" t="str">
        <f>VLOOKUP(Table85[[#This Row],[CustomerID]],Table!H:K,3,0)</f>
        <v>အုတ်တွင်း</v>
      </c>
      <c r="M2718" s="112" t="str">
        <f>VLOOKUP(I2718,Customers[],5,FALSE)</f>
        <v>Van-2</v>
      </c>
      <c r="N2718" s="117" t="s">
        <v>9</v>
      </c>
      <c r="O2718" s="118" t="s">
        <v>217</v>
      </c>
      <c r="P2718" s="112" t="str">
        <f>VLOOKUP(O2718,Stock[],2,FALSE)</f>
        <v>လိမ္မော်ဖြူ</v>
      </c>
      <c r="Q2718" s="119">
        <f>VLOOKUP(O2718,Stock[],3,FALSE)</f>
        <v>0.64</v>
      </c>
      <c r="R2718" s="119">
        <f>VLOOKUP(O2718,Stock[],4,FALSE)</f>
        <v>24</v>
      </c>
      <c r="S2718" s="118"/>
      <c r="T2718" s="119">
        <f>(DailySales!$S2718/DailySales!$R2718)+DailySales!$U2718</f>
        <v>2</v>
      </c>
      <c r="U2718" s="118">
        <v>2</v>
      </c>
      <c r="V2718" s="120">
        <f>+DailySales!$T2718*DailySales!$R2718</f>
        <v>48</v>
      </c>
      <c r="W2718" s="120">
        <f>+DailySales!$V2718*DailySales!$Q2718</f>
        <v>30.72</v>
      </c>
      <c r="X2718" s="120">
        <f>VLOOKUP(O2718,Stock[],6,FALSE)</f>
        <v>1330</v>
      </c>
      <c r="Y2718" s="120">
        <f>+DailySales!$V2718*DailySales!$X2718</f>
        <v>63840</v>
      </c>
      <c r="Z2718" s="118"/>
      <c r="AA2718" s="118"/>
      <c r="AB2718" s="118"/>
      <c r="AC2718" s="118"/>
      <c r="AD2718" s="118"/>
      <c r="AE2718" s="121">
        <v>1160</v>
      </c>
      <c r="AF2718" s="122">
        <v>46050</v>
      </c>
      <c r="AG2718" s="123">
        <v>65000</v>
      </c>
      <c r="AH2718" s="122"/>
      <c r="AI2718" s="123"/>
      <c r="AJ2718" s="122"/>
      <c r="AK2718" s="123"/>
      <c r="AL2718" s="34"/>
      <c r="AM2718" s="39"/>
      <c r="AN271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19" spans="1:40" ht="19.5" customHeight="1" x14ac:dyDescent="0.25">
      <c r="A2719" s="112">
        <f t="shared" si="202"/>
        <v>2026</v>
      </c>
      <c r="B2719" s="112">
        <f t="shared" si="203"/>
        <v>1</v>
      </c>
      <c r="C2719" s="25">
        <v>46050</v>
      </c>
      <c r="D2719" s="114">
        <f t="shared" ca="1" si="200"/>
        <v>46097</v>
      </c>
      <c r="E2719" s="114" t="str">
        <f t="shared" ca="1" si="201"/>
        <v>1-Months</v>
      </c>
      <c r="F2719" s="114" t="str">
        <f>VLOOKUP(O2719,Stock[],5,FALSE)</f>
        <v>BE</v>
      </c>
      <c r="G2719" s="115" t="s">
        <v>2946</v>
      </c>
      <c r="H2719" s="116" t="s">
        <v>275</v>
      </c>
      <c r="I2719" s="117" t="s">
        <v>597</v>
      </c>
      <c r="J2719" s="112" t="str">
        <f>VLOOKUP(I2719,Customers[],2,FALSE)</f>
        <v>ကိုရဲဇော်</v>
      </c>
      <c r="K2719" s="112" t="str">
        <f>VLOOKUP(I2719,Customers[],4,FALSE)</f>
        <v>Tharzi</v>
      </c>
      <c r="L2719" s="112" t="str">
        <f>VLOOKUP(Table85[[#This Row],[CustomerID]],Table!H:K,3,0)</f>
        <v>အုတ်တွင်း</v>
      </c>
      <c r="M2719" s="112" t="str">
        <f>VLOOKUP(I2719,Customers[],5,FALSE)</f>
        <v>Van-2</v>
      </c>
      <c r="N2719" s="117" t="s">
        <v>9</v>
      </c>
      <c r="O2719" s="118" t="s">
        <v>217</v>
      </c>
      <c r="P2719" s="112" t="str">
        <f>VLOOKUP(O2719,Stock[],2,FALSE)</f>
        <v>လိမ္မော်ဖြူ</v>
      </c>
      <c r="Q2719" s="119">
        <f>VLOOKUP(O2719,Stock[],3,FALSE)</f>
        <v>0.64</v>
      </c>
      <c r="R2719" s="119">
        <f>VLOOKUP(O2719,Stock[],4,FALSE)</f>
        <v>24</v>
      </c>
      <c r="S2719" s="118"/>
      <c r="T2719" s="119">
        <f>(DailySales!$S2719/DailySales!$R2719)+DailySales!$U2719</f>
        <v>1</v>
      </c>
      <c r="U2719" s="118">
        <v>1</v>
      </c>
      <c r="V2719" s="120">
        <f>+DailySales!$T2719*DailySales!$R2719</f>
        <v>24</v>
      </c>
      <c r="W2719" s="120">
        <f>+DailySales!$V2719*DailySales!$Q2719</f>
        <v>15.36</v>
      </c>
      <c r="X2719" s="120">
        <f>VLOOKUP(O2719,Stock[],6,FALSE)</f>
        <v>1330</v>
      </c>
      <c r="Y2719" s="120">
        <f>+DailySales!$V2719*DailySales!$X2719</f>
        <v>31920</v>
      </c>
      <c r="Z2719" s="118"/>
      <c r="AA2719" s="118"/>
      <c r="AB2719" s="118"/>
      <c r="AC2719" s="118"/>
      <c r="AD2719" s="118"/>
      <c r="AE2719" s="121">
        <v>580</v>
      </c>
      <c r="AF2719" s="122">
        <v>46050</v>
      </c>
      <c r="AG2719" s="123">
        <v>32500</v>
      </c>
      <c r="AH2719" s="122"/>
      <c r="AI2719" s="123"/>
      <c r="AJ2719" s="122"/>
      <c r="AK2719" s="123"/>
      <c r="AL2719" s="34"/>
      <c r="AM2719" s="39"/>
      <c r="AN271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20" spans="1:40" ht="19.5" customHeight="1" x14ac:dyDescent="0.25">
      <c r="A2720" s="112">
        <f t="shared" si="202"/>
        <v>2026</v>
      </c>
      <c r="B2720" s="112">
        <f t="shared" si="203"/>
        <v>1</v>
      </c>
      <c r="C2720" s="25">
        <v>46050</v>
      </c>
      <c r="D2720" s="114">
        <f t="shared" ca="1" si="200"/>
        <v>46097</v>
      </c>
      <c r="E2720" s="114" t="str">
        <f t="shared" ca="1" si="201"/>
        <v>1-Months</v>
      </c>
      <c r="F2720" s="114" t="str">
        <f>VLOOKUP(O2720,Stock[],5,FALSE)</f>
        <v>BE</v>
      </c>
      <c r="G2720" s="115" t="s">
        <v>2947</v>
      </c>
      <c r="H2720" s="116" t="s">
        <v>275</v>
      </c>
      <c r="I2720" s="117" t="s">
        <v>1508</v>
      </c>
      <c r="J2720" s="112" t="str">
        <f>VLOOKUP(I2720,Customers[],2,FALSE)</f>
        <v>စိန်ငွေနှင်း</v>
      </c>
      <c r="K2720" s="112" t="str">
        <f>VLOOKUP(I2720,Customers[],4,FALSE)</f>
        <v>Tharzi</v>
      </c>
      <c r="L2720" s="112" t="str">
        <f>VLOOKUP(Table85[[#This Row],[CustomerID]],Table!H:K,3,0)</f>
        <v>ဇဝင်း</v>
      </c>
      <c r="M2720" s="112" t="str">
        <f>VLOOKUP(I2720,Customers[],5,FALSE)</f>
        <v>Van-2</v>
      </c>
      <c r="N2720" s="117" t="s">
        <v>9</v>
      </c>
      <c r="O2720" s="118" t="s">
        <v>207</v>
      </c>
      <c r="P2720" s="112" t="str">
        <f>VLOOKUP(O2720,Stock[],2,FALSE)</f>
        <v>ရွှေမင်းသားခေါင်ရည်</v>
      </c>
      <c r="Q2720" s="119">
        <f>VLOOKUP(O2720,Stock[],3,FALSE)</f>
        <v>0.64</v>
      </c>
      <c r="R2720" s="119">
        <f>VLOOKUP(O2720,Stock[],4,FALSE)</f>
        <v>24</v>
      </c>
      <c r="S2720" s="118"/>
      <c r="T2720" s="119">
        <f>(DailySales!$S2720/DailySales!$R2720)+DailySales!$U2720</f>
        <v>1</v>
      </c>
      <c r="U2720" s="118">
        <v>1</v>
      </c>
      <c r="V2720" s="120">
        <f>+DailySales!$T2720*DailySales!$R2720</f>
        <v>24</v>
      </c>
      <c r="W2720" s="120">
        <f>+DailySales!$V2720*DailySales!$Q2720</f>
        <v>15.36</v>
      </c>
      <c r="X2720" s="120">
        <f>VLOOKUP(O2720,Stock[],6,FALSE)</f>
        <v>800</v>
      </c>
      <c r="Y2720" s="120">
        <f>+DailySales!$V2720*DailySales!$X2720</f>
        <v>19200</v>
      </c>
      <c r="Z2720" s="118"/>
      <c r="AA2720" s="118"/>
      <c r="AB2720" s="118"/>
      <c r="AC2720" s="118"/>
      <c r="AD2720" s="118"/>
      <c r="AE2720" s="121">
        <v>500</v>
      </c>
      <c r="AF2720" s="122">
        <v>46050</v>
      </c>
      <c r="AG2720" s="123">
        <v>19700</v>
      </c>
      <c r="AH2720" s="122"/>
      <c r="AI2720" s="123"/>
      <c r="AJ2720" s="122"/>
      <c r="AK2720" s="123"/>
      <c r="AL2720" s="34"/>
      <c r="AM2720" s="39"/>
      <c r="AN272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21" spans="1:40" ht="19.5" customHeight="1" x14ac:dyDescent="0.25">
      <c r="A2721" s="112">
        <f t="shared" si="202"/>
        <v>2026</v>
      </c>
      <c r="B2721" s="112">
        <f t="shared" si="203"/>
        <v>1</v>
      </c>
      <c r="C2721" s="25">
        <v>46050</v>
      </c>
      <c r="D2721" s="114">
        <f t="shared" ca="1" si="200"/>
        <v>46097</v>
      </c>
      <c r="E2721" s="114" t="str">
        <f t="shared" ca="1" si="201"/>
        <v>1-Months</v>
      </c>
      <c r="F2721" s="114" t="str">
        <f>VLOOKUP(O2721,Stock[],5,FALSE)</f>
        <v>BE</v>
      </c>
      <c r="G2721" s="115" t="s">
        <v>2948</v>
      </c>
      <c r="H2721" s="116" t="s">
        <v>275</v>
      </c>
      <c r="I2721" s="117" t="s">
        <v>1008</v>
      </c>
      <c r="J2721" s="112" t="str">
        <f>VLOOKUP(I2721,Customers[],2,FALSE)</f>
        <v>ကိုမြတ်စောင်းအောင်</v>
      </c>
      <c r="K2721" s="112" t="str">
        <f>VLOOKUP(I2721,Customers[],4,FALSE)</f>
        <v>Tharzi</v>
      </c>
      <c r="L2721" s="112" t="str">
        <f>VLOOKUP(Table85[[#This Row],[CustomerID]],Table!H:K,3,0)</f>
        <v>မြောင်းဦး</v>
      </c>
      <c r="M2721" s="112" t="str">
        <f>VLOOKUP(I2721,Customers[],5,FALSE)</f>
        <v>Van-2</v>
      </c>
      <c r="N2721" s="117" t="s">
        <v>9</v>
      </c>
      <c r="O2721" s="118" t="s">
        <v>205</v>
      </c>
      <c r="P2721" s="112" t="str">
        <f>VLOOKUP(O2721,Stock[],2,FALSE)</f>
        <v>ကောင်းကြည် ကော် 25%  (1Ltr )</v>
      </c>
      <c r="Q2721" s="119">
        <f>VLOOKUP(O2721,Stock[],3,FALSE)</f>
        <v>1</v>
      </c>
      <c r="R2721" s="119">
        <f>VLOOKUP(O2721,Stock[],4,FALSE)</f>
        <v>12</v>
      </c>
      <c r="S2721" s="118"/>
      <c r="T2721" s="119">
        <f>(DailySales!$S2721/DailySales!$R2721)+DailySales!$U2721</f>
        <v>2</v>
      </c>
      <c r="U2721" s="118">
        <v>2</v>
      </c>
      <c r="V2721" s="120">
        <f>+DailySales!$T2721*DailySales!$R2721</f>
        <v>24</v>
      </c>
      <c r="W2721" s="120">
        <f>+DailySales!$V2721*DailySales!$Q2721</f>
        <v>24</v>
      </c>
      <c r="X2721" s="120">
        <f>VLOOKUP(O2721,Stock[],6,FALSE)</f>
        <v>1530</v>
      </c>
      <c r="Y2721" s="120">
        <f>+DailySales!$V2721*DailySales!$X2721</f>
        <v>36720</v>
      </c>
      <c r="Z2721" s="118"/>
      <c r="AA2721" s="118"/>
      <c r="AB2721" s="118"/>
      <c r="AC2721" s="118"/>
      <c r="AD2721" s="118"/>
      <c r="AE2721" s="121">
        <v>680</v>
      </c>
      <c r="AF2721" s="122">
        <v>46050</v>
      </c>
      <c r="AG2721" s="123">
        <v>37400</v>
      </c>
      <c r="AH2721" s="122"/>
      <c r="AI2721" s="123"/>
      <c r="AJ2721" s="122"/>
      <c r="AK2721" s="123"/>
      <c r="AL2721" s="34"/>
      <c r="AM2721" s="39"/>
      <c r="AN272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22" spans="1:40" ht="19.5" customHeight="1" x14ac:dyDescent="0.25">
      <c r="A2722" s="112">
        <f t="shared" si="202"/>
        <v>2026</v>
      </c>
      <c r="B2722" s="112">
        <f t="shared" si="203"/>
        <v>1</v>
      </c>
      <c r="C2722" s="25">
        <v>46050</v>
      </c>
      <c r="D2722" s="114">
        <f t="shared" ca="1" si="200"/>
        <v>46097</v>
      </c>
      <c r="E2722" s="114" t="str">
        <f t="shared" ca="1" si="201"/>
        <v>1-Months</v>
      </c>
      <c r="F2722" s="114" t="str">
        <f>VLOOKUP(O2722,Stock[],5,FALSE)</f>
        <v>BE</v>
      </c>
      <c r="G2722" s="115" t="s">
        <v>2949</v>
      </c>
      <c r="H2722" s="116" t="s">
        <v>275</v>
      </c>
      <c r="I2722" s="117" t="s">
        <v>538</v>
      </c>
      <c r="J2722" s="112" t="str">
        <f>VLOOKUP(I2722,Customers[],2,FALSE)</f>
        <v>ကိုအောင်ဆန်းလင်း</v>
      </c>
      <c r="K2722" s="112" t="str">
        <f>VLOOKUP(I2722,Customers[],4,FALSE)</f>
        <v>Tharzi</v>
      </c>
      <c r="L2722" s="112" t="str">
        <f>VLOOKUP(Table85[[#This Row],[CustomerID]],Table!H:K,3,0)</f>
        <v>မြောင်းဦး</v>
      </c>
      <c r="M2722" s="112" t="str">
        <f>VLOOKUP(I2722,Customers[],5,FALSE)</f>
        <v>Van-2</v>
      </c>
      <c r="N2722" s="117" t="s">
        <v>9</v>
      </c>
      <c r="O2722" s="118" t="s">
        <v>205</v>
      </c>
      <c r="P2722" s="112" t="str">
        <f>VLOOKUP(O2722,Stock[],2,FALSE)</f>
        <v>ကောင်းကြည် ကော် 25%  (1Ltr )</v>
      </c>
      <c r="Q2722" s="119">
        <f>VLOOKUP(O2722,Stock[],3,FALSE)</f>
        <v>1</v>
      </c>
      <c r="R2722" s="119">
        <f>VLOOKUP(O2722,Stock[],4,FALSE)</f>
        <v>12</v>
      </c>
      <c r="S2722" s="118"/>
      <c r="T2722" s="119">
        <f>(DailySales!$S2722/DailySales!$R2722)+DailySales!$U2722</f>
        <v>18</v>
      </c>
      <c r="U2722" s="118">
        <v>18</v>
      </c>
      <c r="V2722" s="120">
        <f>+DailySales!$T2722*DailySales!$R2722</f>
        <v>216</v>
      </c>
      <c r="W2722" s="120">
        <f>+DailySales!$V2722*DailySales!$Q2722</f>
        <v>216</v>
      </c>
      <c r="X2722" s="120">
        <f>VLOOKUP(O2722,Stock[],6,FALSE)</f>
        <v>1530</v>
      </c>
      <c r="Y2722" s="120">
        <f>+DailySales!$V2722*DailySales!$X2722</f>
        <v>330480</v>
      </c>
      <c r="Z2722" s="118"/>
      <c r="AA2722" s="118"/>
      <c r="AB2722" s="118"/>
      <c r="AC2722" s="118"/>
      <c r="AD2722" s="118"/>
      <c r="AE2722" s="121">
        <v>6120</v>
      </c>
      <c r="AF2722" s="122">
        <v>46050</v>
      </c>
      <c r="AG2722" s="123">
        <v>336600</v>
      </c>
      <c r="AH2722" s="122"/>
      <c r="AI2722" s="123"/>
      <c r="AJ2722" s="122"/>
      <c r="AK2722" s="123"/>
      <c r="AL2722" s="34"/>
      <c r="AM2722" s="39"/>
      <c r="AN272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23" spans="1:40" ht="19.5" customHeight="1" x14ac:dyDescent="0.25">
      <c r="A2723" s="112">
        <f t="shared" si="202"/>
        <v>2026</v>
      </c>
      <c r="B2723" s="112">
        <f t="shared" si="203"/>
        <v>1</v>
      </c>
      <c r="C2723" s="25">
        <v>46050</v>
      </c>
      <c r="D2723" s="114">
        <f t="shared" ca="1" si="200"/>
        <v>46097</v>
      </c>
      <c r="E2723" s="114" t="str">
        <f t="shared" ca="1" si="201"/>
        <v>1-Months</v>
      </c>
      <c r="F2723" s="114" t="str">
        <f>VLOOKUP(O2723,Stock[],5,FALSE)</f>
        <v>BE</v>
      </c>
      <c r="G2723" s="115" t="s">
        <v>2949</v>
      </c>
      <c r="H2723" s="116" t="s">
        <v>275</v>
      </c>
      <c r="I2723" s="117" t="s">
        <v>538</v>
      </c>
      <c r="J2723" s="112" t="str">
        <f>VLOOKUP(I2723,Customers[],2,FALSE)</f>
        <v>ကိုအောင်ဆန်းလင်း</v>
      </c>
      <c r="K2723" s="112" t="str">
        <f>VLOOKUP(I2723,Customers[],4,FALSE)</f>
        <v>Tharzi</v>
      </c>
      <c r="L2723" s="112" t="str">
        <f>VLOOKUP(Table85[[#This Row],[CustomerID]],Table!H:K,3,0)</f>
        <v>မြောင်းဦး</v>
      </c>
      <c r="M2723" s="112" t="str">
        <f>VLOOKUP(I2723,Customers[],5,FALSE)</f>
        <v>Van-2</v>
      </c>
      <c r="N2723" s="117" t="s">
        <v>9</v>
      </c>
      <c r="O2723" s="118" t="s">
        <v>223</v>
      </c>
      <c r="P2723" s="112" t="str">
        <f>VLOOKUP(O2723,Stock[],2,FALSE)</f>
        <v>ချယ်ရီအရက်သန့်ကော် (.6Ltr)</v>
      </c>
      <c r="Q2723" s="119">
        <f>VLOOKUP(O2723,Stock[],3,FALSE)</f>
        <v>0.6</v>
      </c>
      <c r="R2723" s="119">
        <f>VLOOKUP(O2723,Stock[],4,FALSE)</f>
        <v>24</v>
      </c>
      <c r="S2723" s="118"/>
      <c r="T2723" s="119">
        <f>(DailySales!$S2723/DailySales!$R2723)+DailySales!$U2723</f>
        <v>3</v>
      </c>
      <c r="U2723" s="118">
        <v>3</v>
      </c>
      <c r="V2723" s="120">
        <f>+DailySales!$T2723*DailySales!$R2723</f>
        <v>72</v>
      </c>
      <c r="W2723" s="120">
        <f>+DailySales!$V2723*DailySales!$Q2723</f>
        <v>43.199999999999996</v>
      </c>
      <c r="X2723" s="120">
        <f>VLOOKUP(O2723,Stock[],6,FALSE)</f>
        <v>875</v>
      </c>
      <c r="Y2723" s="120">
        <f>+DailySales!$V2723*DailySales!$X2723</f>
        <v>63000</v>
      </c>
      <c r="Z2723" s="118"/>
      <c r="AA2723" s="118"/>
      <c r="AB2723" s="118"/>
      <c r="AC2723" s="118"/>
      <c r="AD2723" s="118"/>
      <c r="AE2723" s="121">
        <v>1800</v>
      </c>
      <c r="AF2723" s="122">
        <v>46050</v>
      </c>
      <c r="AG2723" s="123">
        <v>64800</v>
      </c>
      <c r="AH2723" s="122"/>
      <c r="AI2723" s="123"/>
      <c r="AJ2723" s="122"/>
      <c r="AK2723" s="123"/>
      <c r="AL2723" s="34"/>
      <c r="AM2723" s="39"/>
      <c r="AN272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24" spans="1:40" ht="19.5" customHeight="1" x14ac:dyDescent="0.25">
      <c r="A2724" s="112">
        <f t="shared" si="202"/>
        <v>2026</v>
      </c>
      <c r="B2724" s="112">
        <f t="shared" si="203"/>
        <v>1</v>
      </c>
      <c r="C2724" s="25">
        <v>46050</v>
      </c>
      <c r="D2724" s="114">
        <f t="shared" ca="1" si="200"/>
        <v>46097</v>
      </c>
      <c r="E2724" s="114" t="str">
        <f t="shared" ca="1" si="201"/>
        <v>1-Months</v>
      </c>
      <c r="F2724" s="114" t="str">
        <f>VLOOKUP(O2724,Stock[],5,FALSE)</f>
        <v>BE</v>
      </c>
      <c r="G2724" s="115" t="s">
        <v>2950</v>
      </c>
      <c r="H2724" s="116" t="s">
        <v>275</v>
      </c>
      <c r="I2724" s="117" t="s">
        <v>1010</v>
      </c>
      <c r="J2724" s="112" t="str">
        <f>VLOOKUP(I2724,Customers[],2,FALSE)</f>
        <v>မဇင်မာဖြိုး</v>
      </c>
      <c r="K2724" s="112" t="str">
        <f>VLOOKUP(I2724,Customers[],4,FALSE)</f>
        <v>Tharzi</v>
      </c>
      <c r="L2724" s="112" t="str">
        <f>VLOOKUP(Table85[[#This Row],[CustomerID]],Table!H:K,3,0)</f>
        <v>မြောင်းဦး</v>
      </c>
      <c r="M2724" s="112" t="str">
        <f>VLOOKUP(I2724,Customers[],5,FALSE)</f>
        <v>Van-2</v>
      </c>
      <c r="N2724" s="117" t="s">
        <v>9</v>
      </c>
      <c r="O2724" s="118" t="s">
        <v>207</v>
      </c>
      <c r="P2724" s="112" t="str">
        <f>VLOOKUP(O2724,Stock[],2,FALSE)</f>
        <v>ရွှေမင်းသားခေါင်ရည်</v>
      </c>
      <c r="Q2724" s="119">
        <f>VLOOKUP(O2724,Stock[],3,FALSE)</f>
        <v>0.64</v>
      </c>
      <c r="R2724" s="119">
        <f>VLOOKUP(O2724,Stock[],4,FALSE)</f>
        <v>24</v>
      </c>
      <c r="S2724" s="118"/>
      <c r="T2724" s="119">
        <f>(DailySales!$S2724/DailySales!$R2724)+DailySales!$U2724</f>
        <v>3</v>
      </c>
      <c r="U2724" s="118">
        <v>3</v>
      </c>
      <c r="V2724" s="120">
        <f>+DailySales!$T2724*DailySales!$R2724</f>
        <v>72</v>
      </c>
      <c r="W2724" s="120">
        <f>+DailySales!$V2724*DailySales!$Q2724</f>
        <v>46.08</v>
      </c>
      <c r="X2724" s="120">
        <f>VLOOKUP(O2724,Stock[],6,FALSE)</f>
        <v>800</v>
      </c>
      <c r="Y2724" s="120">
        <f>+DailySales!$V2724*DailySales!$X2724</f>
        <v>57600</v>
      </c>
      <c r="Z2724" s="118"/>
      <c r="AA2724" s="118"/>
      <c r="AB2724" s="118"/>
      <c r="AC2724" s="118"/>
      <c r="AD2724" s="118"/>
      <c r="AE2724" s="121">
        <v>1500</v>
      </c>
      <c r="AF2724" s="122">
        <v>46050</v>
      </c>
      <c r="AG2724" s="123">
        <v>59100</v>
      </c>
      <c r="AH2724" s="122"/>
      <c r="AI2724" s="123"/>
      <c r="AJ2724" s="122"/>
      <c r="AK2724" s="123"/>
      <c r="AL2724" s="34"/>
      <c r="AM2724" s="39"/>
      <c r="AN272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25" spans="1:40" ht="19.5" customHeight="1" x14ac:dyDescent="0.25">
      <c r="A2725" s="112">
        <f t="shared" si="202"/>
        <v>2026</v>
      </c>
      <c r="B2725" s="112">
        <f t="shared" si="203"/>
        <v>1</v>
      </c>
      <c r="C2725" s="25">
        <v>46050</v>
      </c>
      <c r="D2725" s="114">
        <f t="shared" ca="1" si="200"/>
        <v>46097</v>
      </c>
      <c r="E2725" s="114" t="str">
        <f t="shared" ca="1" si="201"/>
        <v>1-Months</v>
      </c>
      <c r="F2725" s="114" t="str">
        <f>VLOOKUP(O2725,Stock[],5,FALSE)</f>
        <v>BE</v>
      </c>
      <c r="G2725" s="115" t="s">
        <v>2950</v>
      </c>
      <c r="H2725" s="116" t="s">
        <v>275</v>
      </c>
      <c r="I2725" s="117" t="s">
        <v>1010</v>
      </c>
      <c r="J2725" s="112" t="str">
        <f>VLOOKUP(I2725,Customers[],2,FALSE)</f>
        <v>မဇင်မာဖြိုး</v>
      </c>
      <c r="K2725" s="112" t="str">
        <f>VLOOKUP(I2725,Customers[],4,FALSE)</f>
        <v>Tharzi</v>
      </c>
      <c r="L2725" s="112" t="str">
        <f>VLOOKUP(Table85[[#This Row],[CustomerID]],Table!H:K,3,0)</f>
        <v>မြောင်းဦး</v>
      </c>
      <c r="M2725" s="112" t="str">
        <f>VLOOKUP(I2725,Customers[],5,FALSE)</f>
        <v>Van-2</v>
      </c>
      <c r="N2725" s="117" t="s">
        <v>9</v>
      </c>
      <c r="O2725" s="118" t="s">
        <v>205</v>
      </c>
      <c r="P2725" s="112" t="str">
        <f>VLOOKUP(O2725,Stock[],2,FALSE)</f>
        <v>ကောင်းကြည် ကော် 25%  (1Ltr )</v>
      </c>
      <c r="Q2725" s="119">
        <f>VLOOKUP(O2725,Stock[],3,FALSE)</f>
        <v>1</v>
      </c>
      <c r="R2725" s="119">
        <f>VLOOKUP(O2725,Stock[],4,FALSE)</f>
        <v>12</v>
      </c>
      <c r="S2725" s="118"/>
      <c r="T2725" s="119">
        <f>(DailySales!$S2725/DailySales!$R2725)+DailySales!$U2725</f>
        <v>3</v>
      </c>
      <c r="U2725" s="118">
        <v>3</v>
      </c>
      <c r="V2725" s="120">
        <f>+DailySales!$T2725*DailySales!$R2725</f>
        <v>36</v>
      </c>
      <c r="W2725" s="120">
        <f>+DailySales!$V2725*DailySales!$Q2725</f>
        <v>36</v>
      </c>
      <c r="X2725" s="120">
        <f>VLOOKUP(O2725,Stock[],6,FALSE)</f>
        <v>1530</v>
      </c>
      <c r="Y2725" s="120">
        <f>+DailySales!$V2725*DailySales!$X2725</f>
        <v>55080</v>
      </c>
      <c r="Z2725" s="118"/>
      <c r="AA2725" s="118"/>
      <c r="AB2725" s="118"/>
      <c r="AC2725" s="118"/>
      <c r="AD2725" s="118"/>
      <c r="AE2725" s="121">
        <v>1020</v>
      </c>
      <c r="AF2725" s="122">
        <v>46050</v>
      </c>
      <c r="AG2725" s="123">
        <v>56100</v>
      </c>
      <c r="AH2725" s="122"/>
      <c r="AI2725" s="123"/>
      <c r="AJ2725" s="122"/>
      <c r="AK2725" s="123"/>
      <c r="AL2725" s="34"/>
      <c r="AM2725" s="39"/>
      <c r="AN272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26" spans="1:40" ht="19.5" customHeight="1" x14ac:dyDescent="0.25">
      <c r="A2726" s="112">
        <f t="shared" si="202"/>
        <v>2026</v>
      </c>
      <c r="B2726" s="112">
        <f t="shared" si="203"/>
        <v>1</v>
      </c>
      <c r="C2726" s="25">
        <v>46050</v>
      </c>
      <c r="D2726" s="114">
        <f t="shared" ca="1" si="200"/>
        <v>46097</v>
      </c>
      <c r="E2726" s="114" t="str">
        <f t="shared" ca="1" si="201"/>
        <v>1-Months</v>
      </c>
      <c r="F2726" s="114" t="str">
        <f>VLOOKUP(O2726,Stock[],5,FALSE)</f>
        <v>BE</v>
      </c>
      <c r="G2726" s="115" t="s">
        <v>2951</v>
      </c>
      <c r="H2726" s="116" t="s">
        <v>275</v>
      </c>
      <c r="I2726" s="117" t="s">
        <v>535</v>
      </c>
      <c r="J2726" s="112" t="str">
        <f>VLOOKUP(I2726,Customers[],2,FALSE)</f>
        <v>ကိုဇော်ဦး</v>
      </c>
      <c r="K2726" s="112" t="str">
        <f>VLOOKUP(I2726,Customers[],4,FALSE)</f>
        <v>Tharzi</v>
      </c>
      <c r="L2726" s="112" t="str">
        <f>VLOOKUP(Table85[[#This Row],[CustomerID]],Table!H:K,3,0)</f>
        <v>မြောင်းဦး</v>
      </c>
      <c r="M2726" s="112" t="str">
        <f>VLOOKUP(I2726,Customers[],5,FALSE)</f>
        <v>Van-2</v>
      </c>
      <c r="N2726" s="117" t="s">
        <v>9</v>
      </c>
      <c r="O2726" s="118" t="s">
        <v>205</v>
      </c>
      <c r="P2726" s="112" t="str">
        <f>VLOOKUP(O2726,Stock[],2,FALSE)</f>
        <v>ကောင်းကြည် ကော် 25%  (1Ltr )</v>
      </c>
      <c r="Q2726" s="119">
        <f>VLOOKUP(O2726,Stock[],3,FALSE)</f>
        <v>1</v>
      </c>
      <c r="R2726" s="119">
        <f>VLOOKUP(O2726,Stock[],4,FALSE)</f>
        <v>12</v>
      </c>
      <c r="S2726" s="118"/>
      <c r="T2726" s="119">
        <f>(DailySales!$S2726/DailySales!$R2726)+DailySales!$U2726</f>
        <v>9</v>
      </c>
      <c r="U2726" s="118">
        <v>9</v>
      </c>
      <c r="V2726" s="120">
        <f>+DailySales!$T2726*DailySales!$R2726</f>
        <v>108</v>
      </c>
      <c r="W2726" s="120">
        <f>+DailySales!$V2726*DailySales!$Q2726</f>
        <v>108</v>
      </c>
      <c r="X2726" s="120">
        <f>VLOOKUP(O2726,Stock[],6,FALSE)</f>
        <v>1530</v>
      </c>
      <c r="Y2726" s="120">
        <f>+DailySales!$V2726*DailySales!$X2726</f>
        <v>165240</v>
      </c>
      <c r="Z2726" s="118"/>
      <c r="AA2726" s="118"/>
      <c r="AB2726" s="118"/>
      <c r="AC2726" s="118"/>
      <c r="AD2726" s="118"/>
      <c r="AE2726" s="121">
        <v>3060</v>
      </c>
      <c r="AF2726" s="122">
        <v>46050</v>
      </c>
      <c r="AG2726" s="123">
        <v>168300</v>
      </c>
      <c r="AH2726" s="122"/>
      <c r="AI2726" s="123"/>
      <c r="AJ2726" s="122"/>
      <c r="AK2726" s="123"/>
      <c r="AL2726" s="34"/>
      <c r="AM2726" s="39"/>
      <c r="AN272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27" spans="1:40" ht="19.5" customHeight="1" x14ac:dyDescent="0.25">
      <c r="A2727" s="112">
        <f t="shared" si="202"/>
        <v>2026</v>
      </c>
      <c r="B2727" s="112">
        <f t="shared" si="203"/>
        <v>1</v>
      </c>
      <c r="C2727" s="25">
        <v>46050</v>
      </c>
      <c r="D2727" s="114">
        <f t="shared" ca="1" si="200"/>
        <v>46097</v>
      </c>
      <c r="E2727" s="114" t="str">
        <f t="shared" ca="1" si="201"/>
        <v>1-Months</v>
      </c>
      <c r="F2727" s="114" t="str">
        <f>VLOOKUP(O2727,Stock[],5,FALSE)</f>
        <v>BE</v>
      </c>
      <c r="G2727" s="115" t="s">
        <v>2952</v>
      </c>
      <c r="H2727" s="116" t="s">
        <v>275</v>
      </c>
      <c r="I2727" s="117" t="s">
        <v>1754</v>
      </c>
      <c r="J2727" s="112" t="str">
        <f>VLOOKUP(I2727,Customers[],2,FALSE)</f>
        <v>စစ်ဆေးရေးဂိတ်လက်ဆောင်</v>
      </c>
      <c r="K2727" s="112">
        <f>VLOOKUP(I2727,Customers[],4,FALSE)</f>
        <v>0</v>
      </c>
      <c r="L2727" s="112">
        <f>VLOOKUP(Table85[[#This Row],[CustomerID]],Table!H:K,3,0)</f>
        <v>0</v>
      </c>
      <c r="M2727" s="112">
        <f>VLOOKUP(I2727,Customers[],5,FALSE)</f>
        <v>0</v>
      </c>
      <c r="N2727" s="117" t="s">
        <v>1751</v>
      </c>
      <c r="O2727" s="118" t="s">
        <v>217</v>
      </c>
      <c r="P2727" s="112" t="str">
        <f>VLOOKUP(O2727,Stock[],2,FALSE)</f>
        <v>လိမ္မော်ဖြူ</v>
      </c>
      <c r="Q2727" s="119">
        <f>VLOOKUP(O2727,Stock[],3,FALSE)</f>
        <v>0.64</v>
      </c>
      <c r="R2727" s="119">
        <f>VLOOKUP(O2727,Stock[],4,FALSE)</f>
        <v>24</v>
      </c>
      <c r="S2727" s="118">
        <v>4</v>
      </c>
      <c r="T2727" s="119">
        <f>(DailySales!$S2727/DailySales!$R2727)+DailySales!$U2727</f>
        <v>0.16666666666666666</v>
      </c>
      <c r="U2727" s="118"/>
      <c r="V2727" s="120">
        <f>+DailySales!$T2727*DailySales!$R2727</f>
        <v>4</v>
      </c>
      <c r="W2727" s="120">
        <f>+DailySales!$V2727*DailySales!$Q2727</f>
        <v>2.56</v>
      </c>
      <c r="X2727" s="120">
        <f>VLOOKUP(O2727,Stock[],6,FALSE)</f>
        <v>1330</v>
      </c>
      <c r="Y2727" s="120">
        <f>+DailySales!$V2727*DailySales!$X2727</f>
        <v>5320</v>
      </c>
      <c r="Z2727" s="118"/>
      <c r="AA2727" s="118"/>
      <c r="AB2727" s="118"/>
      <c r="AC2727" s="118"/>
      <c r="AD2727" s="118"/>
      <c r="AE2727" s="121"/>
      <c r="AF2727" s="122">
        <v>46050</v>
      </c>
      <c r="AG2727" s="123">
        <v>5320</v>
      </c>
      <c r="AH2727" s="122"/>
      <c r="AI2727" s="123"/>
      <c r="AJ2727" s="122"/>
      <c r="AK2727" s="123"/>
      <c r="AL2727" s="34"/>
      <c r="AM2727" s="39"/>
      <c r="AN272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28" spans="1:40" ht="19.5" customHeight="1" x14ac:dyDescent="0.25">
      <c r="A2728" s="112">
        <f t="shared" si="202"/>
        <v>2026</v>
      </c>
      <c r="B2728" s="112">
        <f t="shared" si="203"/>
        <v>1</v>
      </c>
      <c r="C2728" s="25">
        <v>46050</v>
      </c>
      <c r="D2728" s="114">
        <f t="shared" ca="1" si="200"/>
        <v>46097</v>
      </c>
      <c r="E2728" s="114" t="str">
        <f t="shared" ca="1" si="201"/>
        <v>1-Months</v>
      </c>
      <c r="F2728" s="114" t="str">
        <f>VLOOKUP(O2728,Stock[],5,FALSE)</f>
        <v>BE</v>
      </c>
      <c r="G2728" s="115" t="s">
        <v>2956</v>
      </c>
      <c r="H2728" s="116"/>
      <c r="I2728" s="117" t="s">
        <v>244</v>
      </c>
      <c r="J2728" s="112" t="str">
        <f>VLOOKUP(I2728,Customers[],2,FALSE)</f>
        <v>ကောင်းဆုဝေ</v>
      </c>
      <c r="K2728" s="112" t="str">
        <f>VLOOKUP(I2728,Customers[],4,FALSE)</f>
        <v>Kyukpadaung</v>
      </c>
      <c r="L2728" s="112" t="str">
        <f>VLOOKUP(Table85[[#This Row],[CustomerID]],Table!H:K,3,0)</f>
        <v>ကျောက်ပန်းတောင်း</v>
      </c>
      <c r="M2728" s="112" t="str">
        <f>VLOOKUP(I2728,Customers[],5,FALSE)</f>
        <v>WholeSales/Contract</v>
      </c>
      <c r="N2728" s="117" t="s">
        <v>10</v>
      </c>
      <c r="O2728" s="118" t="s">
        <v>2120</v>
      </c>
      <c r="P2728" s="112" t="str">
        <f>VLOOKUP(O2728,Stock[],2,FALSE)</f>
        <v>ဇေ အရက်သန့်</v>
      </c>
      <c r="Q2728" s="119">
        <f>VLOOKUP(O2728,Stock[],3,FALSE)</f>
        <v>0.64</v>
      </c>
      <c r="R2728" s="119">
        <f>VLOOKUP(O2728,Stock[],4,FALSE)</f>
        <v>14</v>
      </c>
      <c r="S2728" s="118"/>
      <c r="T2728" s="119">
        <f>(DailySales!$S2728/DailySales!$R2728)+DailySales!$U2728</f>
        <v>100</v>
      </c>
      <c r="U2728" s="118">
        <v>100</v>
      </c>
      <c r="V2728" s="120">
        <f>+DailySales!$T2728*DailySales!$R2728</f>
        <v>1400</v>
      </c>
      <c r="W2728" s="120">
        <f>+DailySales!$V2728*DailySales!$Q2728</f>
        <v>896</v>
      </c>
      <c r="X2728" s="120">
        <f>VLOOKUP(O2728,Stock[],6,FALSE)</f>
        <v>1380</v>
      </c>
      <c r="Y2728" s="120">
        <f>+DailySales!$V2728*DailySales!$X2728</f>
        <v>1932000</v>
      </c>
      <c r="Z2728" s="118"/>
      <c r="AA2728" s="118"/>
      <c r="AB2728" s="118"/>
      <c r="AC2728" s="118"/>
      <c r="AD2728" s="118"/>
      <c r="AE2728" s="121">
        <f>100*350</f>
        <v>35000</v>
      </c>
      <c r="AF2728" s="122"/>
      <c r="AG2728" s="123"/>
      <c r="AH2728" s="122">
        <v>46071</v>
      </c>
      <c r="AI2728" s="123">
        <v>1610275</v>
      </c>
      <c r="AJ2728" s="87">
        <v>46065</v>
      </c>
      <c r="AK2728" s="123">
        <v>356725</v>
      </c>
      <c r="AL2728" s="34"/>
      <c r="AM2728" s="39"/>
      <c r="AN272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29" spans="1:40" ht="19.5" customHeight="1" x14ac:dyDescent="0.25">
      <c r="A2729" s="112">
        <f t="shared" si="202"/>
        <v>2026</v>
      </c>
      <c r="B2729" s="112">
        <f t="shared" si="203"/>
        <v>1</v>
      </c>
      <c r="C2729" s="25">
        <v>46050</v>
      </c>
      <c r="D2729" s="114">
        <f t="shared" ca="1" si="200"/>
        <v>46097</v>
      </c>
      <c r="E2729" s="114" t="str">
        <f t="shared" ca="1" si="201"/>
        <v>1-Months</v>
      </c>
      <c r="F2729" s="114" t="str">
        <f>VLOOKUP(O2729,Stock[],5,FALSE)</f>
        <v>BE</v>
      </c>
      <c r="G2729" s="115" t="s">
        <v>2956</v>
      </c>
      <c r="H2729" s="116"/>
      <c r="I2729" s="117" t="s">
        <v>244</v>
      </c>
      <c r="J2729" s="112" t="str">
        <f>VLOOKUP(I2729,Customers[],2,FALSE)</f>
        <v>ကောင်းဆုဝေ</v>
      </c>
      <c r="K2729" s="112" t="str">
        <f>VLOOKUP(I2729,Customers[],4,FALSE)</f>
        <v>Kyukpadaung</v>
      </c>
      <c r="L2729" s="112" t="str">
        <f>VLOOKUP(Table85[[#This Row],[CustomerID]],Table!H:K,3,0)</f>
        <v>ကျောက်ပန်းတောင်း</v>
      </c>
      <c r="M2729" s="112" t="str">
        <f>VLOOKUP(I2729,Customers[],5,FALSE)</f>
        <v>WholeSales/Contract</v>
      </c>
      <c r="N2729" s="117" t="s">
        <v>10</v>
      </c>
      <c r="O2729" s="118" t="s">
        <v>214</v>
      </c>
      <c r="P2729" s="112" t="str">
        <f>VLOOKUP(O2729,Stock[],2,FALSE)</f>
        <v>ကောင်းကြည်</v>
      </c>
      <c r="Q2729" s="119">
        <f>VLOOKUP(O2729,Stock[],3,FALSE)</f>
        <v>0.64</v>
      </c>
      <c r="R2729" s="119">
        <f>VLOOKUP(O2729,Stock[],4,FALSE)</f>
        <v>14</v>
      </c>
      <c r="S2729" s="118"/>
      <c r="T2729" s="119">
        <f>(DailySales!$S2729/DailySales!$R2729)+DailySales!$U2729</f>
        <v>125</v>
      </c>
      <c r="U2729" s="118">
        <v>125</v>
      </c>
      <c r="V2729" s="120">
        <f>+DailySales!$T2729*DailySales!$R2729</f>
        <v>1750</v>
      </c>
      <c r="W2729" s="120">
        <f>+DailySales!$V2729*DailySales!$Q2729</f>
        <v>1120</v>
      </c>
      <c r="X2729" s="120">
        <f>VLOOKUP(O2729,Stock[],6,FALSE)</f>
        <v>1330</v>
      </c>
      <c r="Y2729" s="120">
        <f>+DailySales!$V2729*DailySales!$X2729</f>
        <v>2327500</v>
      </c>
      <c r="Z2729" s="118"/>
      <c r="AA2729" s="118"/>
      <c r="AB2729" s="118"/>
      <c r="AC2729" s="118"/>
      <c r="AD2729" s="118"/>
      <c r="AE2729" s="121">
        <f>125*350</f>
        <v>43750</v>
      </c>
      <c r="AF2729" s="122"/>
      <c r="AG2729" s="123"/>
      <c r="AH2729" s="122">
        <v>46071</v>
      </c>
      <c r="AI2729" s="123">
        <v>2371250</v>
      </c>
      <c r="AJ2729" s="122"/>
      <c r="AK2729" s="123"/>
      <c r="AL2729" s="34"/>
      <c r="AM2729" s="39"/>
      <c r="AN272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30" spans="1:40" ht="19.5" customHeight="1" x14ac:dyDescent="0.25">
      <c r="A2730" s="112">
        <f t="shared" si="202"/>
        <v>2026</v>
      </c>
      <c r="B2730" s="112">
        <f t="shared" si="203"/>
        <v>1</v>
      </c>
      <c r="C2730" s="25">
        <v>46050</v>
      </c>
      <c r="D2730" s="114">
        <f t="shared" ca="1" si="200"/>
        <v>46097</v>
      </c>
      <c r="E2730" s="114" t="str">
        <f t="shared" ca="1" si="201"/>
        <v>1-Months</v>
      </c>
      <c r="F2730" s="114" t="str">
        <f>VLOOKUP(O2730,Stock[],5,FALSE)</f>
        <v>BE</v>
      </c>
      <c r="G2730" s="115" t="s">
        <v>2956</v>
      </c>
      <c r="H2730" s="116"/>
      <c r="I2730" s="117" t="s">
        <v>244</v>
      </c>
      <c r="J2730" s="112" t="str">
        <f>VLOOKUP(I2730,Customers[],2,FALSE)</f>
        <v>ကောင်းဆုဝေ</v>
      </c>
      <c r="K2730" s="112" t="str">
        <f>VLOOKUP(I2730,Customers[],4,FALSE)</f>
        <v>Kyukpadaung</v>
      </c>
      <c r="L2730" s="112" t="str">
        <f>VLOOKUP(Table85[[#This Row],[CustomerID]],Table!H:K,3,0)</f>
        <v>ကျောက်ပန်းတောင်း</v>
      </c>
      <c r="M2730" s="112" t="str">
        <f>VLOOKUP(I2730,Customers[],5,FALSE)</f>
        <v>WholeSales/Contract</v>
      </c>
      <c r="N2730" s="117" t="s">
        <v>10</v>
      </c>
      <c r="O2730" s="118" t="s">
        <v>2465</v>
      </c>
      <c r="P2730" s="112" t="str">
        <f>VLOOKUP(O2730,Stock[],2,FALSE)</f>
        <v>မိုးနဲကွန်ကီး</v>
      </c>
      <c r="Q2730" s="119">
        <f>VLOOKUP(O2730,Stock[],3,FALSE)</f>
        <v>0.64</v>
      </c>
      <c r="R2730" s="119">
        <f>VLOOKUP(O2730,Stock[],4,FALSE)</f>
        <v>14</v>
      </c>
      <c r="S2730" s="118"/>
      <c r="T2730" s="119">
        <f>(DailySales!$S2730/DailySales!$R2730)+DailySales!$U2730</f>
        <v>25</v>
      </c>
      <c r="U2730" s="118">
        <v>25</v>
      </c>
      <c r="V2730" s="120">
        <f>+DailySales!$T2730*DailySales!$R2730</f>
        <v>350</v>
      </c>
      <c r="W2730" s="120">
        <f>+DailySales!$V2730*DailySales!$Q2730</f>
        <v>224</v>
      </c>
      <c r="X2730" s="120">
        <f>VLOOKUP(O2730,Stock[],6,FALSE)</f>
        <v>1700</v>
      </c>
      <c r="Y2730" s="120">
        <f>+DailySales!$V2730*DailySales!$X2730</f>
        <v>595000</v>
      </c>
      <c r="Z2730" s="118"/>
      <c r="AA2730" s="118"/>
      <c r="AB2730" s="118"/>
      <c r="AC2730" s="118"/>
      <c r="AD2730" s="118"/>
      <c r="AE2730" s="121">
        <f>25*350</f>
        <v>8750</v>
      </c>
      <c r="AF2730" s="122"/>
      <c r="AG2730" s="123"/>
      <c r="AH2730" s="122">
        <v>46071</v>
      </c>
      <c r="AI2730" s="123">
        <v>603750</v>
      </c>
      <c r="AJ2730" s="122"/>
      <c r="AK2730" s="123"/>
      <c r="AL2730" s="34"/>
      <c r="AM2730" s="39"/>
      <c r="AN273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31" spans="1:40" ht="19.5" customHeight="1" x14ac:dyDescent="0.25">
      <c r="A2731" s="112">
        <f t="shared" si="202"/>
        <v>2026</v>
      </c>
      <c r="B2731" s="112">
        <f t="shared" si="203"/>
        <v>1</v>
      </c>
      <c r="C2731" s="25">
        <v>46050</v>
      </c>
      <c r="D2731" s="114">
        <f t="shared" ca="1" si="200"/>
        <v>46097</v>
      </c>
      <c r="E2731" s="114" t="str">
        <f t="shared" ca="1" si="201"/>
        <v>1-Months</v>
      </c>
      <c r="F2731" s="114" t="str">
        <f>VLOOKUP(O2731,Stock[],5,FALSE)</f>
        <v>BE</v>
      </c>
      <c r="G2731" s="115" t="s">
        <v>2957</v>
      </c>
      <c r="H2731" s="116"/>
      <c r="I2731" s="117" t="s">
        <v>242</v>
      </c>
      <c r="J2731" s="112" t="str">
        <f>VLOOKUP(I2731,Customers[],2,FALSE)</f>
        <v>ဦးသိန်းစိုး</v>
      </c>
      <c r="K2731" s="112" t="str">
        <f>VLOOKUP(I2731,Customers[],4,FALSE)</f>
        <v>Kyukpadaung</v>
      </c>
      <c r="L2731" s="112" t="str">
        <f>VLOOKUP(Table85[[#This Row],[CustomerID]],Table!H:K,3,0)</f>
        <v>ကျောက်ပန်းတောင်း</v>
      </c>
      <c r="M2731" s="112" t="str">
        <f>VLOOKUP(I2731,Customers[],5,FALSE)</f>
        <v>WholeSales/Contract</v>
      </c>
      <c r="N2731" s="117" t="s">
        <v>10</v>
      </c>
      <c r="O2731" s="118" t="s">
        <v>217</v>
      </c>
      <c r="P2731" s="112" t="str">
        <f>VLOOKUP(O2731,Stock[],2,FALSE)</f>
        <v>လိမ္မော်ဖြူ</v>
      </c>
      <c r="Q2731" s="119">
        <f>VLOOKUP(O2731,Stock[],3,FALSE)</f>
        <v>0.64</v>
      </c>
      <c r="R2731" s="119">
        <f>VLOOKUP(O2731,Stock[],4,FALSE)</f>
        <v>24</v>
      </c>
      <c r="S2731" s="118"/>
      <c r="T2731" s="119">
        <f>(DailySales!$S2731/DailySales!$R2731)+DailySales!$U2731</f>
        <v>60</v>
      </c>
      <c r="U2731" s="118">
        <v>60</v>
      </c>
      <c r="V2731" s="120">
        <f>+DailySales!$T2731*DailySales!$R2731</f>
        <v>1440</v>
      </c>
      <c r="W2731" s="120">
        <f>+DailySales!$V2731*DailySales!$Q2731</f>
        <v>921.6</v>
      </c>
      <c r="X2731" s="120">
        <f>VLOOKUP(O2731,Stock[],6,FALSE)</f>
        <v>1330</v>
      </c>
      <c r="Y2731" s="120">
        <f>+DailySales!$V2731*DailySales!$X2731</f>
        <v>1915200</v>
      </c>
      <c r="Z2731" s="118"/>
      <c r="AA2731" s="118"/>
      <c r="AB2731" s="118"/>
      <c r="AC2731" s="118"/>
      <c r="AD2731" s="118"/>
      <c r="AE2731" s="121">
        <f>60*400</f>
        <v>24000</v>
      </c>
      <c r="AF2731" s="122"/>
      <c r="AG2731" s="123"/>
      <c r="AH2731" s="122">
        <v>46062</v>
      </c>
      <c r="AI2731" s="123">
        <v>1725720</v>
      </c>
      <c r="AJ2731" s="87">
        <v>46057</v>
      </c>
      <c r="AK2731" s="123">
        <v>213480</v>
      </c>
      <c r="AL2731" s="34"/>
      <c r="AM2731" s="39"/>
      <c r="AN273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32" spans="1:40" ht="19.5" customHeight="1" x14ac:dyDescent="0.25">
      <c r="A2732" s="112">
        <f t="shared" si="202"/>
        <v>2026</v>
      </c>
      <c r="B2732" s="112">
        <f t="shared" si="203"/>
        <v>1</v>
      </c>
      <c r="C2732" s="25">
        <v>46050</v>
      </c>
      <c r="D2732" s="114">
        <f t="shared" ca="1" si="200"/>
        <v>46097</v>
      </c>
      <c r="E2732" s="114" t="str">
        <f t="shared" ca="1" si="201"/>
        <v>1-Months</v>
      </c>
      <c r="F2732" s="114" t="str">
        <f>VLOOKUP(O2732,Stock[],5,FALSE)</f>
        <v>BE</v>
      </c>
      <c r="G2732" s="115" t="s">
        <v>2957</v>
      </c>
      <c r="H2732" s="116"/>
      <c r="I2732" s="117" t="s">
        <v>242</v>
      </c>
      <c r="J2732" s="112" t="str">
        <f>VLOOKUP(I2732,Customers[],2,FALSE)</f>
        <v>ဦးသိန်းစိုး</v>
      </c>
      <c r="K2732" s="112" t="str">
        <f>VLOOKUP(I2732,Customers[],4,FALSE)</f>
        <v>Kyukpadaung</v>
      </c>
      <c r="L2732" s="112" t="str">
        <f>VLOOKUP(Table85[[#This Row],[CustomerID]],Table!H:K,3,0)</f>
        <v>ကျောက်ပန်းတောင်း</v>
      </c>
      <c r="M2732" s="112" t="str">
        <f>VLOOKUP(I2732,Customers[],5,FALSE)</f>
        <v>WholeSales/Contract</v>
      </c>
      <c r="N2732" s="117" t="s">
        <v>10</v>
      </c>
      <c r="O2732" s="118" t="s">
        <v>2465</v>
      </c>
      <c r="P2732" s="112" t="str">
        <f>VLOOKUP(O2732,Stock[],2,FALSE)</f>
        <v>မိုးနဲကွန်ကီး</v>
      </c>
      <c r="Q2732" s="119">
        <f>VLOOKUP(O2732,Stock[],3,FALSE)</f>
        <v>0.64</v>
      </c>
      <c r="R2732" s="119">
        <f>VLOOKUP(O2732,Stock[],4,FALSE)</f>
        <v>14</v>
      </c>
      <c r="S2732" s="118"/>
      <c r="T2732" s="119">
        <f>(DailySales!$S2732/DailySales!$R2732)+DailySales!$U2732</f>
        <v>200</v>
      </c>
      <c r="U2732" s="118">
        <v>200</v>
      </c>
      <c r="V2732" s="120">
        <f>+DailySales!$T2732*DailySales!$R2732</f>
        <v>2800</v>
      </c>
      <c r="W2732" s="120">
        <f>+DailySales!$V2732*DailySales!$Q2732</f>
        <v>1792</v>
      </c>
      <c r="X2732" s="120">
        <f>VLOOKUP(O2732,Stock[],6,FALSE)</f>
        <v>1700</v>
      </c>
      <c r="Y2732" s="120">
        <f>+DailySales!$V2732*DailySales!$X2732</f>
        <v>4760000</v>
      </c>
      <c r="Z2732" s="118"/>
      <c r="AA2732" s="118"/>
      <c r="AB2732" s="118"/>
      <c r="AC2732" s="118"/>
      <c r="AD2732" s="118"/>
      <c r="AE2732" s="121">
        <f>200*350</f>
        <v>70000</v>
      </c>
      <c r="AF2732" s="122"/>
      <c r="AG2732" s="123"/>
      <c r="AH2732" s="122">
        <v>46062</v>
      </c>
      <c r="AI2732" s="123">
        <v>4830000</v>
      </c>
      <c r="AJ2732" s="122"/>
      <c r="AK2732" s="123"/>
      <c r="AL2732" s="34"/>
      <c r="AM2732" s="39"/>
      <c r="AN273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33" spans="1:40" ht="19.5" customHeight="1" x14ac:dyDescent="0.25">
      <c r="A2733" s="112">
        <f t="shared" si="202"/>
        <v>2026</v>
      </c>
      <c r="B2733" s="112">
        <f t="shared" si="203"/>
        <v>1</v>
      </c>
      <c r="C2733" s="25">
        <v>46050</v>
      </c>
      <c r="D2733" s="114">
        <f t="shared" ca="1" si="200"/>
        <v>46097</v>
      </c>
      <c r="E2733" s="114" t="str">
        <f t="shared" ca="1" si="201"/>
        <v>1-Months</v>
      </c>
      <c r="F2733" s="114" t="str">
        <f>VLOOKUP(O2733,Stock[],5,FALSE)</f>
        <v>BE</v>
      </c>
      <c r="G2733" s="115" t="s">
        <v>2958</v>
      </c>
      <c r="H2733" s="116"/>
      <c r="I2733" s="117" t="s">
        <v>240</v>
      </c>
      <c r="J2733" s="112" t="str">
        <f>VLOOKUP(I2733,Customers[],2,FALSE)</f>
        <v>လွင်</v>
      </c>
      <c r="K2733" s="112" t="str">
        <f>VLOOKUP(I2733,Customers[],4,FALSE)</f>
        <v>Kyukpadaung</v>
      </c>
      <c r="L2733" s="112" t="str">
        <f>VLOOKUP(Table85[[#This Row],[CustomerID]],Table!H:K,3,0)</f>
        <v>ကျောက်ပန်းတောင်း</v>
      </c>
      <c r="M2733" s="112" t="str">
        <f>VLOOKUP(I2733,Customers[],5,FALSE)</f>
        <v>WholeSales/Contract</v>
      </c>
      <c r="N2733" s="117" t="s">
        <v>10</v>
      </c>
      <c r="O2733" s="118" t="s">
        <v>2120</v>
      </c>
      <c r="P2733" s="112" t="str">
        <f>VLOOKUP(O2733,Stock[],2,FALSE)</f>
        <v>ဇေ အရက်သန့်</v>
      </c>
      <c r="Q2733" s="119">
        <f>VLOOKUP(O2733,Stock[],3,FALSE)</f>
        <v>0.64</v>
      </c>
      <c r="R2733" s="119">
        <f>VLOOKUP(O2733,Stock[],4,FALSE)</f>
        <v>14</v>
      </c>
      <c r="S2733" s="118"/>
      <c r="T2733" s="119">
        <f>(DailySales!$S2733/DailySales!$R2733)+DailySales!$U2733</f>
        <v>150</v>
      </c>
      <c r="U2733" s="118">
        <v>150</v>
      </c>
      <c r="V2733" s="120">
        <f>+DailySales!$T2733*DailySales!$R2733</f>
        <v>2100</v>
      </c>
      <c r="W2733" s="120">
        <f>+DailySales!$V2733*DailySales!$Q2733</f>
        <v>1344</v>
      </c>
      <c r="X2733" s="120">
        <f>VLOOKUP(O2733,Stock[],6,FALSE)</f>
        <v>1380</v>
      </c>
      <c r="Y2733" s="120">
        <f>+DailySales!$V2733*DailySales!$X2733</f>
        <v>2898000</v>
      </c>
      <c r="Z2733" s="118"/>
      <c r="AA2733" s="118"/>
      <c r="AB2733" s="118"/>
      <c r="AC2733" s="118"/>
      <c r="AD2733" s="118"/>
      <c r="AE2733" s="121">
        <f>150*350</f>
        <v>52500</v>
      </c>
      <c r="AF2733" s="122"/>
      <c r="AG2733" s="123"/>
      <c r="AH2733" s="122">
        <v>46081</v>
      </c>
      <c r="AI2733" s="123">
        <v>1508150</v>
      </c>
      <c r="AJ2733" s="122">
        <v>46074</v>
      </c>
      <c r="AK2733" s="123">
        <v>1442350</v>
      </c>
      <c r="AL2733" s="34"/>
      <c r="AM2733" s="39"/>
      <c r="AN273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34" spans="1:40" ht="19.5" customHeight="1" x14ac:dyDescent="0.25">
      <c r="A2734" s="112">
        <f t="shared" si="202"/>
        <v>2026</v>
      </c>
      <c r="B2734" s="112">
        <f t="shared" si="203"/>
        <v>1</v>
      </c>
      <c r="C2734" s="25">
        <v>46050</v>
      </c>
      <c r="D2734" s="114">
        <f t="shared" ca="1" si="200"/>
        <v>46097</v>
      </c>
      <c r="E2734" s="114" t="str">
        <f t="shared" ca="1" si="201"/>
        <v>1-Months</v>
      </c>
      <c r="F2734" s="114" t="str">
        <f>VLOOKUP(O2734,Stock[],5,FALSE)</f>
        <v>BE</v>
      </c>
      <c r="G2734" s="115" t="s">
        <v>2958</v>
      </c>
      <c r="H2734" s="116"/>
      <c r="I2734" s="117" t="s">
        <v>240</v>
      </c>
      <c r="J2734" s="112" t="str">
        <f>VLOOKUP(I2734,Customers[],2,FALSE)</f>
        <v>လွင်</v>
      </c>
      <c r="K2734" s="112" t="str">
        <f>VLOOKUP(I2734,Customers[],4,FALSE)</f>
        <v>Kyukpadaung</v>
      </c>
      <c r="L2734" s="112" t="str">
        <f>VLOOKUP(Table85[[#This Row],[CustomerID]],Table!H:K,3,0)</f>
        <v>ကျောက်ပန်းတောင်း</v>
      </c>
      <c r="M2734" s="112" t="str">
        <f>VLOOKUP(I2734,Customers[],5,FALSE)</f>
        <v>WholeSales/Contract</v>
      </c>
      <c r="N2734" s="117" t="s">
        <v>10</v>
      </c>
      <c r="O2734" s="118" t="s">
        <v>2465</v>
      </c>
      <c r="P2734" s="112" t="str">
        <f>VLOOKUP(O2734,Stock[],2,FALSE)</f>
        <v>မိုးနဲကွန်ကီး</v>
      </c>
      <c r="Q2734" s="119">
        <f>VLOOKUP(O2734,Stock[],3,FALSE)</f>
        <v>0.64</v>
      </c>
      <c r="R2734" s="119">
        <f>VLOOKUP(O2734,Stock[],4,FALSE)</f>
        <v>14</v>
      </c>
      <c r="S2734" s="118"/>
      <c r="T2734" s="119">
        <f>(DailySales!$S2734/DailySales!$R2734)+DailySales!$U2734</f>
        <v>30</v>
      </c>
      <c r="U2734" s="118">
        <v>30</v>
      </c>
      <c r="V2734" s="120">
        <f>+DailySales!$T2734*DailySales!$R2734</f>
        <v>420</v>
      </c>
      <c r="W2734" s="120">
        <f>+DailySales!$V2734*DailySales!$Q2734</f>
        <v>268.8</v>
      </c>
      <c r="X2734" s="120">
        <f>VLOOKUP(O2734,Stock[],6,FALSE)</f>
        <v>1700</v>
      </c>
      <c r="Y2734" s="120">
        <f>+DailySales!$V2734*DailySales!$X2734</f>
        <v>714000</v>
      </c>
      <c r="Z2734" s="118"/>
      <c r="AA2734" s="118"/>
      <c r="AB2734" s="118"/>
      <c r="AC2734" s="118"/>
      <c r="AD2734" s="118"/>
      <c r="AE2734" s="121">
        <f>30*350</f>
        <v>10500</v>
      </c>
      <c r="AF2734" s="122"/>
      <c r="AG2734" s="123"/>
      <c r="AH2734" s="122">
        <v>46081</v>
      </c>
      <c r="AI2734" s="123">
        <v>724500</v>
      </c>
      <c r="AJ2734" s="122"/>
      <c r="AK2734" s="123"/>
      <c r="AL2734" s="34"/>
      <c r="AM2734" s="39"/>
      <c r="AN273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35" spans="1:40" ht="19.5" customHeight="1" x14ac:dyDescent="0.25">
      <c r="A2735" s="112">
        <f t="shared" si="202"/>
        <v>2026</v>
      </c>
      <c r="B2735" s="112">
        <f t="shared" si="203"/>
        <v>1</v>
      </c>
      <c r="C2735" s="25">
        <v>46050</v>
      </c>
      <c r="D2735" s="114">
        <f t="shared" ca="1" si="200"/>
        <v>46097</v>
      </c>
      <c r="E2735" s="114" t="str">
        <f t="shared" ca="1" si="201"/>
        <v>1-Months</v>
      </c>
      <c r="F2735" s="114" t="str">
        <f>VLOOKUP(O2735,Stock[],5,FALSE)</f>
        <v>BE</v>
      </c>
      <c r="G2735" s="115" t="s">
        <v>2958</v>
      </c>
      <c r="H2735" s="116"/>
      <c r="I2735" s="117" t="s">
        <v>240</v>
      </c>
      <c r="J2735" s="112" t="str">
        <f>VLOOKUP(I2735,Customers[],2,FALSE)</f>
        <v>လွင်</v>
      </c>
      <c r="K2735" s="112" t="str">
        <f>VLOOKUP(I2735,Customers[],4,FALSE)</f>
        <v>Kyukpadaung</v>
      </c>
      <c r="L2735" s="112" t="str">
        <f>VLOOKUP(Table85[[#This Row],[CustomerID]],Table!H:K,3,0)</f>
        <v>ကျောက်ပန်းတောင်း</v>
      </c>
      <c r="M2735" s="112" t="str">
        <f>VLOOKUP(I2735,Customers[],5,FALSE)</f>
        <v>WholeSales/Contract</v>
      </c>
      <c r="N2735" s="117" t="s">
        <v>10</v>
      </c>
      <c r="O2735" s="118" t="s">
        <v>2959</v>
      </c>
      <c r="P2735" s="112" t="str">
        <f>VLOOKUP(O2735,Stock[],2,FALSE)</f>
        <v>ဇေယျဝတီ Red</v>
      </c>
      <c r="Q2735" s="119">
        <f>VLOOKUP(O2735,Stock[],3,FALSE)</f>
        <v>0.7</v>
      </c>
      <c r="R2735" s="119">
        <f>VLOOKUP(O2735,Stock[],4,FALSE)</f>
        <v>12</v>
      </c>
      <c r="S2735" s="118"/>
      <c r="T2735" s="119">
        <f>(DailySales!$S2735/DailySales!$R2735)+DailySales!$U2735</f>
        <v>30</v>
      </c>
      <c r="U2735" s="118">
        <v>30</v>
      </c>
      <c r="V2735" s="120">
        <f>+DailySales!$T2735*DailySales!$R2735</f>
        <v>360</v>
      </c>
      <c r="W2735" s="120">
        <f>+DailySales!$V2735*DailySales!$Q2735</f>
        <v>251.99999999999997</v>
      </c>
      <c r="X2735" s="120">
        <f>VLOOKUP(O2735,Stock[],6,FALSE)</f>
        <v>1800</v>
      </c>
      <c r="Y2735" s="120">
        <f>+DailySales!$V2735*DailySales!$X2735</f>
        <v>648000</v>
      </c>
      <c r="Z2735" s="118"/>
      <c r="AA2735" s="118"/>
      <c r="AB2735" s="118"/>
      <c r="AC2735" s="118"/>
      <c r="AD2735" s="118"/>
      <c r="AE2735" s="121">
        <f>30*350</f>
        <v>10500</v>
      </c>
      <c r="AF2735" s="122"/>
      <c r="AG2735" s="123"/>
      <c r="AH2735" s="122">
        <v>46081</v>
      </c>
      <c r="AI2735" s="123">
        <v>658500</v>
      </c>
      <c r="AJ2735" s="122"/>
      <c r="AK2735" s="123"/>
      <c r="AL2735" s="34"/>
      <c r="AM2735" s="39"/>
      <c r="AN273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36" spans="1:40" ht="19.5" customHeight="1" x14ac:dyDescent="0.25">
      <c r="A2736" s="112">
        <f t="shared" si="202"/>
        <v>2026</v>
      </c>
      <c r="B2736" s="112">
        <f t="shared" si="203"/>
        <v>1</v>
      </c>
      <c r="C2736" s="25">
        <v>46050</v>
      </c>
      <c r="D2736" s="114">
        <f t="shared" ca="1" si="200"/>
        <v>46097</v>
      </c>
      <c r="E2736" s="114" t="str">
        <f t="shared" ca="1" si="201"/>
        <v>1-Months</v>
      </c>
      <c r="F2736" s="114" t="str">
        <f>VLOOKUP(O2736,Stock[],5,FALSE)</f>
        <v>BE</v>
      </c>
      <c r="G2736" s="115" t="s">
        <v>2958</v>
      </c>
      <c r="H2736" s="116"/>
      <c r="I2736" s="117" t="s">
        <v>240</v>
      </c>
      <c r="J2736" s="112" t="str">
        <f>VLOOKUP(I2736,Customers[],2,FALSE)</f>
        <v>လွင်</v>
      </c>
      <c r="K2736" s="112" t="str">
        <f>VLOOKUP(I2736,Customers[],4,FALSE)</f>
        <v>Kyukpadaung</v>
      </c>
      <c r="L2736" s="112" t="str">
        <f>VLOOKUP(Table85[[#This Row],[CustomerID]],Table!H:K,3,0)</f>
        <v>ကျောက်ပန်းတောင်း</v>
      </c>
      <c r="M2736" s="112" t="str">
        <f>VLOOKUP(I2736,Customers[],5,FALSE)</f>
        <v>WholeSales/Contract</v>
      </c>
      <c r="N2736" s="117" t="s">
        <v>10</v>
      </c>
      <c r="O2736" s="118" t="s">
        <v>223</v>
      </c>
      <c r="P2736" s="112" t="str">
        <f>VLOOKUP(O2736,Stock[],2,FALSE)</f>
        <v>ချယ်ရီအရက်သန့်ကော် (.6Ltr)</v>
      </c>
      <c r="Q2736" s="119">
        <f>VLOOKUP(O2736,Stock[],3,FALSE)</f>
        <v>0.6</v>
      </c>
      <c r="R2736" s="119">
        <f>VLOOKUP(O2736,Stock[],4,FALSE)</f>
        <v>24</v>
      </c>
      <c r="S2736" s="118"/>
      <c r="T2736" s="119">
        <f>(DailySales!$S2736/DailySales!$R2736)+DailySales!$U2736</f>
        <v>100</v>
      </c>
      <c r="U2736" s="118">
        <v>100</v>
      </c>
      <c r="V2736" s="120">
        <f>+DailySales!$T2736*DailySales!$R2736</f>
        <v>2400</v>
      </c>
      <c r="W2736" s="120">
        <f>+DailySales!$V2736*DailySales!$Q2736</f>
        <v>1440</v>
      </c>
      <c r="X2736" s="120">
        <f>VLOOKUP(O2736,Stock[],6,FALSE)</f>
        <v>875</v>
      </c>
      <c r="Y2736" s="120">
        <f>+DailySales!$V2736*DailySales!$X2736</f>
        <v>2100000</v>
      </c>
      <c r="Z2736" s="118"/>
      <c r="AA2736" s="118"/>
      <c r="AB2736" s="118"/>
      <c r="AC2736" s="118"/>
      <c r="AD2736" s="118"/>
      <c r="AE2736" s="121"/>
      <c r="AF2736" s="122"/>
      <c r="AG2736" s="123"/>
      <c r="AH2736" s="122">
        <v>46081</v>
      </c>
      <c r="AI2736" s="123">
        <v>2100000</v>
      </c>
      <c r="AJ2736" s="122"/>
      <c r="AK2736" s="123"/>
      <c r="AL2736" s="34"/>
      <c r="AM2736" s="39"/>
      <c r="AN273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37" spans="1:40" ht="19.5" customHeight="1" x14ac:dyDescent="0.25">
      <c r="A2737" s="112">
        <f t="shared" si="202"/>
        <v>2026</v>
      </c>
      <c r="B2737" s="112">
        <f t="shared" si="203"/>
        <v>1</v>
      </c>
      <c r="C2737" s="25">
        <v>46050</v>
      </c>
      <c r="D2737" s="114">
        <f t="shared" ca="1" si="200"/>
        <v>46097</v>
      </c>
      <c r="E2737" s="114" t="str">
        <f t="shared" ca="1" si="201"/>
        <v>1-Months</v>
      </c>
      <c r="F2737" s="114" t="str">
        <f>VLOOKUP(O2737,Stock[],5,FALSE)</f>
        <v>BE</v>
      </c>
      <c r="G2737" s="115" t="s">
        <v>2960</v>
      </c>
      <c r="H2737" s="116"/>
      <c r="I2737" s="117" t="s">
        <v>1754</v>
      </c>
      <c r="J2737" s="112" t="str">
        <f>VLOOKUP(I2737,Customers[],2,FALSE)</f>
        <v>စစ်ဆေးရေးဂိတ်လက်ဆောင်</v>
      </c>
      <c r="K2737" s="112">
        <f>VLOOKUP(I2737,Customers[],4,FALSE)</f>
        <v>0</v>
      </c>
      <c r="L2737" s="112">
        <f>VLOOKUP(Table85[[#This Row],[CustomerID]],Table!H:K,3,0)</f>
        <v>0</v>
      </c>
      <c r="M2737" s="112">
        <f>VLOOKUP(I2737,Customers[],5,FALSE)</f>
        <v>0</v>
      </c>
      <c r="N2737" s="117" t="s">
        <v>1751</v>
      </c>
      <c r="O2737" s="118" t="s">
        <v>2961</v>
      </c>
      <c r="P2737" s="112" t="str">
        <f>VLOOKUP(O2737,Stock[],2,FALSE)</f>
        <v>လိမ္မော်ဖြူ</v>
      </c>
      <c r="Q2737" s="119">
        <f>VLOOKUP(O2737,Stock[],3,FALSE)</f>
        <v>0.64</v>
      </c>
      <c r="R2737" s="119">
        <f>VLOOKUP(O2737,Stock[],4,FALSE)</f>
        <v>24</v>
      </c>
      <c r="S2737" s="118">
        <v>14</v>
      </c>
      <c r="T2737" s="119">
        <f>(DailySales!$S2737/DailySales!$R2737)+DailySales!$U2737</f>
        <v>0.58333333333333337</v>
      </c>
      <c r="U2737" s="118"/>
      <c r="V2737" s="120">
        <f>+DailySales!$T2737*DailySales!$R2737</f>
        <v>14</v>
      </c>
      <c r="W2737" s="120">
        <f>+DailySales!$V2737*DailySales!$Q2737</f>
        <v>8.9600000000000009</v>
      </c>
      <c r="X2737" s="120">
        <f>VLOOKUP(O2737,Stock[],6,FALSE)</f>
        <v>1330</v>
      </c>
      <c r="Y2737" s="120">
        <f>+DailySales!$V2737*DailySales!$X2737</f>
        <v>18620</v>
      </c>
      <c r="Z2737" s="118"/>
      <c r="AA2737" s="118"/>
      <c r="AB2737" s="118"/>
      <c r="AC2737" s="118"/>
      <c r="AD2737" s="118"/>
      <c r="AE2737" s="121"/>
      <c r="AF2737" s="122">
        <v>46050</v>
      </c>
      <c r="AG2737" s="123">
        <v>18620</v>
      </c>
      <c r="AH2737" s="122"/>
      <c r="AI2737" s="123"/>
      <c r="AJ2737" s="122"/>
      <c r="AK2737" s="123"/>
      <c r="AL2737" s="34"/>
      <c r="AM2737" s="39"/>
      <c r="AN273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38" spans="1:40" ht="19.5" customHeight="1" x14ac:dyDescent="0.25">
      <c r="A2738" s="112">
        <f t="shared" si="202"/>
        <v>2026</v>
      </c>
      <c r="B2738" s="112">
        <f t="shared" si="203"/>
        <v>1</v>
      </c>
      <c r="C2738" s="25">
        <v>46050</v>
      </c>
      <c r="D2738" s="114">
        <f t="shared" ca="1" si="200"/>
        <v>46097</v>
      </c>
      <c r="E2738" s="114" t="str">
        <f t="shared" ca="1" si="201"/>
        <v>1-Months</v>
      </c>
      <c r="F2738" s="114" t="str">
        <f>VLOOKUP(O2738,Stock[],5,FALSE)</f>
        <v>BE</v>
      </c>
      <c r="G2738" s="115" t="s">
        <v>2962</v>
      </c>
      <c r="H2738" s="116"/>
      <c r="I2738" s="34" t="s">
        <v>306</v>
      </c>
      <c r="J2738" s="112" t="str">
        <f>VLOOKUP(I2738,Customers[],2,FALSE)</f>
        <v>ရွှေကမ္ဘာ</v>
      </c>
      <c r="K2738" s="112" t="str">
        <f>VLOOKUP(I2738,Customers[],4,FALSE)</f>
        <v>Meiktila</v>
      </c>
      <c r="L2738" s="112" t="str">
        <f>VLOOKUP(Table85[[#This Row],[CustomerID]],Table!H:K,3,0)</f>
        <v>မိတ္ထီလာ</v>
      </c>
      <c r="M2738" s="112" t="str">
        <f>VLOOKUP(I2738,Customers[],5,FALSE)</f>
        <v>Semi WS</v>
      </c>
      <c r="N2738" s="117" t="s">
        <v>10</v>
      </c>
      <c r="O2738" s="118" t="s">
        <v>217</v>
      </c>
      <c r="P2738" s="112" t="str">
        <f>VLOOKUP(O2738,Stock[],2,FALSE)</f>
        <v>လိမ္မော်ဖြူ</v>
      </c>
      <c r="Q2738" s="119">
        <f>VLOOKUP(O2738,Stock[],3,FALSE)</f>
        <v>0.64</v>
      </c>
      <c r="R2738" s="119">
        <f>VLOOKUP(O2738,Stock[],4,FALSE)</f>
        <v>24</v>
      </c>
      <c r="S2738" s="118"/>
      <c r="T2738" s="119">
        <f>(DailySales!$S2738/DailySales!$R2738)+DailySales!$U2738</f>
        <v>25</v>
      </c>
      <c r="U2738" s="118">
        <v>25</v>
      </c>
      <c r="V2738" s="120">
        <f>+DailySales!$T2738*DailySales!$R2738</f>
        <v>600</v>
      </c>
      <c r="W2738" s="120">
        <f>+DailySales!$V2738*DailySales!$Q2738</f>
        <v>384</v>
      </c>
      <c r="X2738" s="120">
        <f>VLOOKUP(O2738,Stock[],6,FALSE)</f>
        <v>1330</v>
      </c>
      <c r="Y2738" s="120">
        <f>+DailySales!$V2738*DailySales!$X2738</f>
        <v>798000</v>
      </c>
      <c r="Z2738" s="118"/>
      <c r="AA2738" s="118"/>
      <c r="AB2738" s="118"/>
      <c r="AC2738" s="118"/>
      <c r="AD2738" s="118"/>
      <c r="AE2738" s="121"/>
      <c r="AF2738" s="122"/>
      <c r="AG2738" s="123"/>
      <c r="AH2738" s="122">
        <v>46050</v>
      </c>
      <c r="AI2738" s="123">
        <v>798000</v>
      </c>
      <c r="AJ2738" s="122"/>
      <c r="AK2738" s="123"/>
      <c r="AL2738" s="34"/>
      <c r="AM2738" s="39"/>
      <c r="AN273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39" spans="1:40" ht="19.5" customHeight="1" x14ac:dyDescent="0.25">
      <c r="A2739" s="112">
        <f t="shared" si="202"/>
        <v>2026</v>
      </c>
      <c r="B2739" s="112">
        <f t="shared" si="203"/>
        <v>1</v>
      </c>
      <c r="C2739" s="25">
        <v>46050</v>
      </c>
      <c r="D2739" s="114">
        <f t="shared" ca="1" si="200"/>
        <v>46097</v>
      </c>
      <c r="E2739" s="114" t="str">
        <f t="shared" ca="1" si="201"/>
        <v>1-Months</v>
      </c>
      <c r="F2739" s="114" t="str">
        <f>VLOOKUP(O2739,Stock[],5,FALSE)</f>
        <v>BE</v>
      </c>
      <c r="G2739" s="115" t="s">
        <v>2962</v>
      </c>
      <c r="H2739" s="116"/>
      <c r="I2739" s="34" t="s">
        <v>306</v>
      </c>
      <c r="J2739" s="112" t="str">
        <f>VLOOKUP(I2739,Customers[],2,FALSE)</f>
        <v>ရွှေကမ္ဘာ</v>
      </c>
      <c r="K2739" s="112" t="str">
        <f>VLOOKUP(I2739,Customers[],4,FALSE)</f>
        <v>Meiktila</v>
      </c>
      <c r="L2739" s="112" t="str">
        <f>VLOOKUP(Table85[[#This Row],[CustomerID]],Table!H:K,3,0)</f>
        <v>မိတ္ထီလာ</v>
      </c>
      <c r="M2739" s="112" t="str">
        <f>VLOOKUP(I2739,Customers[],5,FALSE)</f>
        <v>Semi WS</v>
      </c>
      <c r="N2739" s="117" t="s">
        <v>10</v>
      </c>
      <c r="O2739" s="118" t="s">
        <v>218</v>
      </c>
      <c r="P2739" s="112" t="str">
        <f>VLOOKUP(O2739,Stock[],2,FALSE)</f>
        <v>Black Cat</v>
      </c>
      <c r="Q2739" s="119">
        <f>VLOOKUP(O2739,Stock[],3,FALSE)</f>
        <v>0.64</v>
      </c>
      <c r="R2739" s="119">
        <f>VLOOKUP(O2739,Stock[],4,FALSE)</f>
        <v>24</v>
      </c>
      <c r="S2739" s="118"/>
      <c r="T2739" s="119">
        <f>(DailySales!$S2739/DailySales!$R2739)+DailySales!$U2739</f>
        <v>20</v>
      </c>
      <c r="U2739" s="118">
        <v>20</v>
      </c>
      <c r="V2739" s="120">
        <f>+DailySales!$T2739*DailySales!$R2739</f>
        <v>480</v>
      </c>
      <c r="W2739" s="120">
        <f>+DailySales!$V2739*DailySales!$Q2739</f>
        <v>307.2</v>
      </c>
      <c r="X2739" s="120">
        <f>VLOOKUP(O2739,Stock[],6,FALSE)</f>
        <v>1330</v>
      </c>
      <c r="Y2739" s="120">
        <f>+DailySales!$V2739*DailySales!$X2739</f>
        <v>638400</v>
      </c>
      <c r="Z2739" s="118"/>
      <c r="AA2739" s="118"/>
      <c r="AB2739" s="118"/>
      <c r="AC2739" s="118"/>
      <c r="AD2739" s="118"/>
      <c r="AE2739" s="121"/>
      <c r="AF2739" s="122"/>
      <c r="AG2739" s="123"/>
      <c r="AH2739" s="122">
        <v>46050</v>
      </c>
      <c r="AI2739" s="123">
        <v>638400</v>
      </c>
      <c r="AJ2739" s="122"/>
      <c r="AK2739" s="123"/>
      <c r="AL2739" s="34"/>
      <c r="AM2739" s="39"/>
      <c r="AN273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40" spans="1:40" ht="19.5" customHeight="1" x14ac:dyDescent="0.25">
      <c r="A2740" s="112">
        <f t="shared" si="202"/>
        <v>2026</v>
      </c>
      <c r="B2740" s="112">
        <f t="shared" si="203"/>
        <v>1</v>
      </c>
      <c r="C2740" s="25">
        <v>46050</v>
      </c>
      <c r="D2740" s="114">
        <f t="shared" ca="1" si="200"/>
        <v>46097</v>
      </c>
      <c r="E2740" s="114" t="str">
        <f t="shared" ca="1" si="201"/>
        <v>1-Months</v>
      </c>
      <c r="F2740" s="114" t="str">
        <f>VLOOKUP(O2740,Stock[],5,FALSE)</f>
        <v>BE</v>
      </c>
      <c r="G2740" s="115" t="s">
        <v>2963</v>
      </c>
      <c r="H2740" s="116"/>
      <c r="I2740" s="117" t="s">
        <v>72</v>
      </c>
      <c r="J2740" s="112" t="str">
        <f>VLOOKUP(I2740,Customers[],2,FALSE)</f>
        <v>ဦးကျော်လှ</v>
      </c>
      <c r="K2740" s="112" t="str">
        <f>VLOOKUP(I2740,Customers[],4,FALSE)</f>
        <v>Tharzi</v>
      </c>
      <c r="L2740" s="112" t="str">
        <f>VLOOKUP(Table85[[#This Row],[CustomerID]],Table!H:K,3,0)</f>
        <v>သာစည်</v>
      </c>
      <c r="M2740" s="112" t="str">
        <f>VLOOKUP(I2740,Customers[],5,FALSE)</f>
        <v>WholeSales</v>
      </c>
      <c r="N2740" s="117" t="s">
        <v>10</v>
      </c>
      <c r="O2740" s="118" t="s">
        <v>2964</v>
      </c>
      <c r="P2740" s="112" t="str">
        <f>VLOOKUP(O2740,Stock[],2,FALSE)</f>
        <v>ဇေယျဝတီ Red</v>
      </c>
      <c r="Q2740" s="119">
        <f>VLOOKUP(O2740,Stock[],3,FALSE)</f>
        <v>0.64</v>
      </c>
      <c r="R2740" s="119">
        <f>VLOOKUP(O2740,Stock[],4,FALSE)</f>
        <v>14</v>
      </c>
      <c r="S2740" s="118"/>
      <c r="T2740" s="119">
        <f>(DailySales!$S2740/DailySales!$R2740)+DailySales!$U2740</f>
        <v>30</v>
      </c>
      <c r="U2740" s="118">
        <v>30</v>
      </c>
      <c r="V2740" s="120">
        <f>+DailySales!$T2740*DailySales!$R2740</f>
        <v>420</v>
      </c>
      <c r="W2740" s="120">
        <f>+DailySales!$V2740*DailySales!$Q2740</f>
        <v>268.8</v>
      </c>
      <c r="X2740" s="120">
        <f>VLOOKUP(O2740,Stock[],6,FALSE)</f>
        <v>1330</v>
      </c>
      <c r="Y2740" s="120">
        <f>+DailySales!$V2740*DailySales!$X2740</f>
        <v>558600</v>
      </c>
      <c r="Z2740" s="118"/>
      <c r="AA2740" s="118"/>
      <c r="AB2740" s="118"/>
      <c r="AC2740" s="118"/>
      <c r="AD2740" s="118"/>
      <c r="AE2740" s="121"/>
      <c r="AF2740" s="122"/>
      <c r="AG2740" s="123"/>
      <c r="AH2740" s="87">
        <v>46059</v>
      </c>
      <c r="AI2740" s="123">
        <v>558600</v>
      </c>
      <c r="AJ2740" s="122"/>
      <c r="AK2740" s="123"/>
      <c r="AL2740" s="34"/>
      <c r="AM2740" s="39"/>
      <c r="AN274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41" spans="1:40" ht="19.5" customHeight="1" x14ac:dyDescent="0.25">
      <c r="A2741" s="112">
        <f t="shared" si="202"/>
        <v>2026</v>
      </c>
      <c r="B2741" s="112">
        <f t="shared" si="203"/>
        <v>1</v>
      </c>
      <c r="C2741" s="25">
        <v>46050</v>
      </c>
      <c r="D2741" s="114">
        <f t="shared" ca="1" si="200"/>
        <v>46097</v>
      </c>
      <c r="E2741" s="114" t="str">
        <f t="shared" ca="1" si="201"/>
        <v>1-Months</v>
      </c>
      <c r="F2741" s="114" t="str">
        <f>VLOOKUP(O2741,Stock[],5,FALSE)</f>
        <v>BE</v>
      </c>
      <c r="G2741" s="115" t="s">
        <v>2965</v>
      </c>
      <c r="H2741" s="116"/>
      <c r="I2741" s="117" t="s">
        <v>228</v>
      </c>
      <c r="J2741" s="112" t="str">
        <f>VLOOKUP(I2741,Customers[],2,FALSE)</f>
        <v>ဦးအေးခင်မောင်</v>
      </c>
      <c r="K2741" s="112" t="str">
        <f>VLOOKUP(I2741,Customers[],4,FALSE)</f>
        <v>Meiktila</v>
      </c>
      <c r="L2741" s="112" t="str">
        <f>VLOOKUP(Table85[[#This Row],[CustomerID]],Table!H:K,3,0)</f>
        <v>မိတ္ထီလာ</v>
      </c>
      <c r="M2741" s="112" t="str">
        <f>VLOOKUP(I2741,Customers[],5,FALSE)</f>
        <v>WholeSales</v>
      </c>
      <c r="N2741" s="117" t="s">
        <v>10</v>
      </c>
      <c r="O2741" s="118" t="s">
        <v>217</v>
      </c>
      <c r="P2741" s="112" t="str">
        <f>VLOOKUP(O2741,Stock[],2,FALSE)</f>
        <v>လိမ္မော်ဖြူ</v>
      </c>
      <c r="Q2741" s="119">
        <f>VLOOKUP(O2741,Stock[],3,FALSE)</f>
        <v>0.64</v>
      </c>
      <c r="R2741" s="119">
        <f>VLOOKUP(O2741,Stock[],4,FALSE)</f>
        <v>24</v>
      </c>
      <c r="S2741" s="118"/>
      <c r="T2741" s="119">
        <f>(DailySales!$S2741/DailySales!$R2741)+DailySales!$U2741</f>
        <v>50</v>
      </c>
      <c r="U2741" s="118">
        <v>50</v>
      </c>
      <c r="V2741" s="120">
        <f>+DailySales!$T2741*DailySales!$R2741</f>
        <v>1200</v>
      </c>
      <c r="W2741" s="120">
        <f>+DailySales!$V2741*DailySales!$Q2741</f>
        <v>768</v>
      </c>
      <c r="X2741" s="120">
        <f>VLOOKUP(O2741,Stock[],6,FALSE)</f>
        <v>1330</v>
      </c>
      <c r="Y2741" s="120">
        <f>+DailySales!$V2741*DailySales!$X2741</f>
        <v>1596000</v>
      </c>
      <c r="Z2741" s="118"/>
      <c r="AA2741" s="118"/>
      <c r="AB2741" s="118"/>
      <c r="AC2741" s="118">
        <v>8400</v>
      </c>
      <c r="AD2741" s="118"/>
      <c r="AE2741" s="121"/>
      <c r="AF2741" s="122"/>
      <c r="AG2741" s="123"/>
      <c r="AH2741" s="122"/>
      <c r="AI2741" s="123"/>
      <c r="AJ2741" s="122">
        <v>46053</v>
      </c>
      <c r="AK2741" s="123">
        <v>1587600</v>
      </c>
      <c r="AL2741" s="34"/>
      <c r="AM2741" s="39"/>
      <c r="AN274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42" spans="1:40" ht="19.5" customHeight="1" x14ac:dyDescent="0.25">
      <c r="A2742" s="112">
        <f t="shared" si="202"/>
        <v>2026</v>
      </c>
      <c r="B2742" s="112">
        <f t="shared" si="203"/>
        <v>1</v>
      </c>
      <c r="C2742" s="25">
        <v>46050</v>
      </c>
      <c r="D2742" s="114">
        <f t="shared" ca="1" si="200"/>
        <v>46097</v>
      </c>
      <c r="E2742" s="114" t="str">
        <f t="shared" ca="1" si="201"/>
        <v>1-Months</v>
      </c>
      <c r="F2742" s="114" t="str">
        <f>VLOOKUP(O2742,Stock[],5,FALSE)</f>
        <v>BE</v>
      </c>
      <c r="G2742" s="115" t="s">
        <v>2966</v>
      </c>
      <c r="H2742" s="116"/>
      <c r="I2742" s="117" t="s">
        <v>201</v>
      </c>
      <c r="J2742" s="112" t="str">
        <f>VLOOKUP(I2742,Customers[],2,FALSE)</f>
        <v>ဦးအောင်မိုး(ကောင်းသန့်)</v>
      </c>
      <c r="K2742" s="112" t="str">
        <f>VLOOKUP(I2742,Customers[],4,FALSE)</f>
        <v>Meiktila</v>
      </c>
      <c r="L2742" s="112" t="str">
        <f>VLOOKUP(Table85[[#This Row],[CustomerID]],Table!H:K,3,0)</f>
        <v>မိတ္ထီလာ</v>
      </c>
      <c r="M2742" s="112" t="str">
        <f>VLOOKUP(I2742,Customers[],5,FALSE)</f>
        <v>WholeSales/Contract</v>
      </c>
      <c r="N2742" s="117" t="s">
        <v>10</v>
      </c>
      <c r="O2742" s="118" t="s">
        <v>217</v>
      </c>
      <c r="P2742" s="112" t="str">
        <f>VLOOKUP(O2742,Stock[],2,FALSE)</f>
        <v>လိမ္မော်ဖြူ</v>
      </c>
      <c r="Q2742" s="119">
        <f>VLOOKUP(O2742,Stock[],3,FALSE)</f>
        <v>0.64</v>
      </c>
      <c r="R2742" s="119">
        <f>VLOOKUP(O2742,Stock[],4,FALSE)</f>
        <v>24</v>
      </c>
      <c r="S2742" s="118"/>
      <c r="T2742" s="119">
        <f>(DailySales!$S2742/DailySales!$R2742)+DailySales!$U2742</f>
        <v>75</v>
      </c>
      <c r="U2742" s="118">
        <v>75</v>
      </c>
      <c r="V2742" s="120">
        <f>+DailySales!$T2742*DailySales!$R2742</f>
        <v>1800</v>
      </c>
      <c r="W2742" s="120">
        <f>+DailySales!$V2742*DailySales!$Q2742</f>
        <v>1152</v>
      </c>
      <c r="X2742" s="120">
        <f>VLOOKUP(O2742,Stock[],6,FALSE)</f>
        <v>1330</v>
      </c>
      <c r="Y2742" s="120">
        <f>+DailySales!$V2742*DailySales!$X2742</f>
        <v>2394000</v>
      </c>
      <c r="Z2742" s="118"/>
      <c r="AA2742" s="118"/>
      <c r="AB2742" s="118"/>
      <c r="AC2742" s="118"/>
      <c r="AD2742" s="118"/>
      <c r="AE2742" s="121"/>
      <c r="AF2742" s="122"/>
      <c r="AG2742" s="123"/>
      <c r="AH2742" s="122">
        <v>46052</v>
      </c>
      <c r="AI2742" s="123">
        <v>999760</v>
      </c>
      <c r="AJ2742" s="87">
        <v>46051</v>
      </c>
      <c r="AK2742" s="123">
        <v>1394240</v>
      </c>
      <c r="AL2742" s="34"/>
      <c r="AM2742" s="39"/>
      <c r="AN274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43" spans="1:40" ht="19.5" customHeight="1" x14ac:dyDescent="0.25">
      <c r="A2743" s="112">
        <f t="shared" si="202"/>
        <v>2026</v>
      </c>
      <c r="B2743" s="112">
        <f t="shared" si="203"/>
        <v>1</v>
      </c>
      <c r="C2743" s="25">
        <v>46050</v>
      </c>
      <c r="D2743" s="114">
        <f t="shared" ca="1" si="200"/>
        <v>46097</v>
      </c>
      <c r="E2743" s="114" t="str">
        <f t="shared" ca="1" si="201"/>
        <v>1-Months</v>
      </c>
      <c r="F2743" s="114" t="str">
        <f>VLOOKUP(O2743,Stock[],5,FALSE)</f>
        <v>BE</v>
      </c>
      <c r="G2743" s="115" t="s">
        <v>2966</v>
      </c>
      <c r="H2743" s="116"/>
      <c r="I2743" s="117" t="s">
        <v>201</v>
      </c>
      <c r="J2743" s="112" t="str">
        <f>VLOOKUP(I2743,Customers[],2,FALSE)</f>
        <v>ဦးအောင်မိုး(ကောင်းသန့်)</v>
      </c>
      <c r="K2743" s="112" t="str">
        <f>VLOOKUP(I2743,Customers[],4,FALSE)</f>
        <v>Meiktila</v>
      </c>
      <c r="L2743" s="112" t="str">
        <f>VLOOKUP(Table85[[#This Row],[CustomerID]],Table!H:K,3,0)</f>
        <v>မိတ္ထီလာ</v>
      </c>
      <c r="M2743" s="112" t="str">
        <f>VLOOKUP(I2743,Customers[],5,FALSE)</f>
        <v>WholeSales/Contract</v>
      </c>
      <c r="N2743" s="117" t="s">
        <v>10</v>
      </c>
      <c r="O2743" s="118" t="s">
        <v>220</v>
      </c>
      <c r="P2743" s="112" t="str">
        <f>VLOOKUP(O2743,Stock[],2,FALSE)</f>
        <v>မြန်မာရှောက်ပျား</v>
      </c>
      <c r="Q2743" s="119">
        <f>VLOOKUP(O2743,Stock[],3,FALSE)</f>
        <v>0.64</v>
      </c>
      <c r="R2743" s="119">
        <f>VLOOKUP(O2743,Stock[],4,FALSE)</f>
        <v>14</v>
      </c>
      <c r="S2743" s="118"/>
      <c r="T2743" s="119">
        <f>(DailySales!$S2743/DailySales!$R2743)+DailySales!$U2743</f>
        <v>50</v>
      </c>
      <c r="U2743" s="118">
        <v>50</v>
      </c>
      <c r="V2743" s="120">
        <f>+DailySales!$T2743*DailySales!$R2743</f>
        <v>700</v>
      </c>
      <c r="W2743" s="120">
        <f>+DailySales!$V2743*DailySales!$Q2743</f>
        <v>448</v>
      </c>
      <c r="X2743" s="120">
        <f>VLOOKUP(O2743,Stock[],6,FALSE)</f>
        <v>1370</v>
      </c>
      <c r="Y2743" s="120">
        <f>+DailySales!$V2743*DailySales!$X2743</f>
        <v>959000</v>
      </c>
      <c r="Z2743" s="118"/>
      <c r="AA2743" s="118"/>
      <c r="AB2743" s="118"/>
      <c r="AC2743" s="118"/>
      <c r="AD2743" s="118"/>
      <c r="AE2743" s="121"/>
      <c r="AF2743" s="122"/>
      <c r="AG2743" s="123"/>
      <c r="AH2743" s="122">
        <v>46052</v>
      </c>
      <c r="AI2743" s="123">
        <v>959000</v>
      </c>
      <c r="AJ2743" s="122"/>
      <c r="AK2743" s="123"/>
      <c r="AL2743" s="34"/>
      <c r="AM2743" s="39"/>
      <c r="AN274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44" spans="1:40" ht="19.5" customHeight="1" x14ac:dyDescent="0.25">
      <c r="A2744" s="112">
        <f t="shared" si="202"/>
        <v>2026</v>
      </c>
      <c r="B2744" s="112">
        <f t="shared" si="203"/>
        <v>1</v>
      </c>
      <c r="C2744" s="25">
        <v>46050</v>
      </c>
      <c r="D2744" s="114">
        <f t="shared" ca="1" si="200"/>
        <v>46097</v>
      </c>
      <c r="E2744" s="114" t="str">
        <f t="shared" ca="1" si="201"/>
        <v>1-Months</v>
      </c>
      <c r="F2744" s="114" t="str">
        <f>VLOOKUP(O2744,Stock[],5,FALSE)</f>
        <v>BE</v>
      </c>
      <c r="G2744" s="115" t="s">
        <v>2966</v>
      </c>
      <c r="H2744" s="116"/>
      <c r="I2744" s="117" t="s">
        <v>201</v>
      </c>
      <c r="J2744" s="112" t="str">
        <f>VLOOKUP(I2744,Customers[],2,FALSE)</f>
        <v>ဦးအောင်မိုး(ကောင်းသန့်)</v>
      </c>
      <c r="K2744" s="112" t="str">
        <f>VLOOKUP(I2744,Customers[],4,FALSE)</f>
        <v>Meiktila</v>
      </c>
      <c r="L2744" s="112" t="str">
        <f>VLOOKUP(Table85[[#This Row],[CustomerID]],Table!H:K,3,0)</f>
        <v>မိတ္ထီလာ</v>
      </c>
      <c r="M2744" s="112" t="str">
        <f>VLOOKUP(I2744,Customers[],5,FALSE)</f>
        <v>WholeSales/Contract</v>
      </c>
      <c r="N2744" s="117" t="s">
        <v>10</v>
      </c>
      <c r="O2744" s="118" t="s">
        <v>216</v>
      </c>
      <c r="P2744" s="112" t="str">
        <f>VLOOKUP(O2744,Stock[],2,FALSE)</f>
        <v>ဒဂုံအရက်သန့်</v>
      </c>
      <c r="Q2744" s="119">
        <f>VLOOKUP(O2744,Stock[],3,FALSE)</f>
        <v>0.64</v>
      </c>
      <c r="R2744" s="119">
        <f>VLOOKUP(O2744,Stock[],4,FALSE)</f>
        <v>14</v>
      </c>
      <c r="S2744" s="118"/>
      <c r="T2744" s="119">
        <f>(DailySales!$S2744/DailySales!$R2744)+DailySales!$U2744</f>
        <v>100</v>
      </c>
      <c r="U2744" s="118">
        <v>100</v>
      </c>
      <c r="V2744" s="120">
        <f>+DailySales!$T2744*DailySales!$R2744</f>
        <v>1400</v>
      </c>
      <c r="W2744" s="120">
        <f>+DailySales!$V2744*DailySales!$Q2744</f>
        <v>896</v>
      </c>
      <c r="X2744" s="120">
        <f>VLOOKUP(O2744,Stock[],6,FALSE)</f>
        <v>1330</v>
      </c>
      <c r="Y2744" s="120">
        <f>+DailySales!$V2744*DailySales!$X2744</f>
        <v>1862000</v>
      </c>
      <c r="Z2744" s="118"/>
      <c r="AA2744" s="118"/>
      <c r="AB2744" s="118"/>
      <c r="AC2744" s="118"/>
      <c r="AD2744" s="118"/>
      <c r="AE2744" s="121"/>
      <c r="AF2744" s="122"/>
      <c r="AG2744" s="123"/>
      <c r="AH2744" s="122">
        <v>46052</v>
      </c>
      <c r="AI2744" s="123">
        <v>1862000</v>
      </c>
      <c r="AJ2744" s="122"/>
      <c r="AK2744" s="123"/>
      <c r="AL2744" s="34"/>
      <c r="AM2744" s="39"/>
      <c r="AN274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45" spans="1:40" ht="19.5" customHeight="1" x14ac:dyDescent="0.25">
      <c r="A2745" s="112">
        <f t="shared" si="202"/>
        <v>2026</v>
      </c>
      <c r="B2745" s="112">
        <f t="shared" si="203"/>
        <v>1</v>
      </c>
      <c r="C2745" s="25">
        <v>46050</v>
      </c>
      <c r="D2745" s="114">
        <f t="shared" ca="1" si="200"/>
        <v>46097</v>
      </c>
      <c r="E2745" s="114" t="str">
        <f t="shared" ca="1" si="201"/>
        <v>1-Months</v>
      </c>
      <c r="F2745" s="114" t="str">
        <f>VLOOKUP(O2745,Stock[],5,FALSE)</f>
        <v>BE</v>
      </c>
      <c r="G2745" s="115" t="s">
        <v>2967</v>
      </c>
      <c r="H2745" s="116"/>
      <c r="I2745" s="117" t="s">
        <v>239</v>
      </c>
      <c r="J2745" s="112" t="str">
        <f>VLOOKUP(I2745,Customers[],2,FALSE)</f>
        <v>ဦးရဲမြင့်</v>
      </c>
      <c r="K2745" s="112" t="str">
        <f>VLOOKUP(I2745,Customers[],4,FALSE)</f>
        <v>Pyawbwe</v>
      </c>
      <c r="L2745" s="112" t="str">
        <f>VLOOKUP(Table85[[#This Row],[CustomerID]],Table!H:K,3,0)</f>
        <v>ပျော်ဘွယ်</v>
      </c>
      <c r="M2745" s="112" t="str">
        <f>VLOOKUP(I2745,Customers[],5,FALSE)</f>
        <v>WholeSales/Contract</v>
      </c>
      <c r="N2745" s="117" t="s">
        <v>10</v>
      </c>
      <c r="O2745" s="118" t="s">
        <v>220</v>
      </c>
      <c r="P2745" s="112" t="str">
        <f>VLOOKUP(O2745,Stock[],2,FALSE)</f>
        <v>မြန်မာရှောက်ပျား</v>
      </c>
      <c r="Q2745" s="119">
        <f>VLOOKUP(O2745,Stock[],3,FALSE)</f>
        <v>0.64</v>
      </c>
      <c r="R2745" s="119">
        <f>VLOOKUP(O2745,Stock[],4,FALSE)</f>
        <v>14</v>
      </c>
      <c r="S2745" s="118"/>
      <c r="T2745" s="119">
        <f>(DailySales!$S2745/DailySales!$R2745)+DailySales!$U2745</f>
        <v>270</v>
      </c>
      <c r="U2745" s="118">
        <v>270</v>
      </c>
      <c r="V2745" s="120">
        <f>+DailySales!$T2745*DailySales!$R2745</f>
        <v>3780</v>
      </c>
      <c r="W2745" s="120">
        <f>+DailySales!$V2745*DailySales!$Q2745</f>
        <v>2419.2000000000003</v>
      </c>
      <c r="X2745" s="120">
        <f>VLOOKUP(O2745,Stock[],6,FALSE)</f>
        <v>1370</v>
      </c>
      <c r="Y2745" s="120">
        <f>+DailySales!$V2745*DailySales!$X2745</f>
        <v>5178600</v>
      </c>
      <c r="Z2745" s="118"/>
      <c r="AA2745" s="118"/>
      <c r="AB2745" s="118"/>
      <c r="AC2745" s="118"/>
      <c r="AD2745" s="118"/>
      <c r="AE2745" s="121"/>
      <c r="AF2745" s="122"/>
      <c r="AG2745" s="123"/>
      <c r="AH2745" s="122"/>
      <c r="AI2745" s="123"/>
      <c r="AJ2745" s="122"/>
      <c r="AK2745" s="123"/>
      <c r="AL2745" s="38">
        <v>46056</v>
      </c>
      <c r="AM2745" s="39">
        <v>5178600</v>
      </c>
      <c r="AN274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46" spans="1:40" ht="19.5" customHeight="1" x14ac:dyDescent="0.25">
      <c r="A2746" s="112">
        <f t="shared" si="202"/>
        <v>2026</v>
      </c>
      <c r="B2746" s="112">
        <f t="shared" si="203"/>
        <v>1</v>
      </c>
      <c r="C2746" s="25">
        <v>46050</v>
      </c>
      <c r="D2746" s="114">
        <f t="shared" ca="1" si="200"/>
        <v>46097</v>
      </c>
      <c r="E2746" s="114" t="str">
        <f t="shared" ca="1" si="201"/>
        <v>1-Months</v>
      </c>
      <c r="F2746" s="114" t="str">
        <f>VLOOKUP(O2746,Stock[],5,FALSE)</f>
        <v>BE</v>
      </c>
      <c r="G2746" s="115" t="s">
        <v>2967</v>
      </c>
      <c r="H2746" s="116"/>
      <c r="I2746" s="117" t="s">
        <v>239</v>
      </c>
      <c r="J2746" s="112" t="str">
        <f>VLOOKUP(I2746,Customers[],2,FALSE)</f>
        <v>ဦးရဲမြင့်</v>
      </c>
      <c r="K2746" s="112" t="str">
        <f>VLOOKUP(I2746,Customers[],4,FALSE)</f>
        <v>Pyawbwe</v>
      </c>
      <c r="L2746" s="112" t="str">
        <f>VLOOKUP(Table85[[#This Row],[CustomerID]],Table!H:K,3,0)</f>
        <v>ပျော်ဘွယ်</v>
      </c>
      <c r="M2746" s="112" t="str">
        <f>VLOOKUP(I2746,Customers[],5,FALSE)</f>
        <v>WholeSales/Contract</v>
      </c>
      <c r="N2746" s="117" t="s">
        <v>10</v>
      </c>
      <c r="O2746" s="118" t="s">
        <v>2964</v>
      </c>
      <c r="P2746" s="112" t="str">
        <f>VLOOKUP(O2746,Stock[],2,FALSE)</f>
        <v>ဇေယျဝတီ Red</v>
      </c>
      <c r="Q2746" s="119">
        <f>VLOOKUP(O2746,Stock[],3,FALSE)</f>
        <v>0.64</v>
      </c>
      <c r="R2746" s="119">
        <f>VLOOKUP(O2746,Stock[],4,FALSE)</f>
        <v>14</v>
      </c>
      <c r="S2746" s="118"/>
      <c r="T2746" s="119">
        <f>(DailySales!$S2746/DailySales!$R2746)+DailySales!$U2746</f>
        <v>150</v>
      </c>
      <c r="U2746" s="118">
        <v>150</v>
      </c>
      <c r="V2746" s="120">
        <f>+DailySales!$T2746*DailySales!$R2746</f>
        <v>2100</v>
      </c>
      <c r="W2746" s="120">
        <f>+DailySales!$V2746*DailySales!$Q2746</f>
        <v>1344</v>
      </c>
      <c r="X2746" s="120">
        <f>VLOOKUP(O2746,Stock[],6,FALSE)</f>
        <v>1330</v>
      </c>
      <c r="Y2746" s="120">
        <f>+DailySales!$V2746*DailySales!$X2746</f>
        <v>2793000</v>
      </c>
      <c r="Z2746" s="118"/>
      <c r="AA2746" s="118"/>
      <c r="AB2746" s="118"/>
      <c r="AC2746" s="118"/>
      <c r="AD2746" s="118"/>
      <c r="AE2746" s="121"/>
      <c r="AF2746" s="122"/>
      <c r="AG2746" s="123"/>
      <c r="AH2746" s="122"/>
      <c r="AI2746" s="123"/>
      <c r="AJ2746" s="122"/>
      <c r="AK2746" s="123"/>
      <c r="AL2746" s="38">
        <v>46056</v>
      </c>
      <c r="AM2746" s="39">
        <v>2793000</v>
      </c>
      <c r="AN274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47" spans="1:40" ht="19.5" customHeight="1" x14ac:dyDescent="0.25">
      <c r="A2747" s="112">
        <f t="shared" si="202"/>
        <v>2026</v>
      </c>
      <c r="B2747" s="112">
        <f t="shared" si="203"/>
        <v>1</v>
      </c>
      <c r="C2747" s="25">
        <v>46050</v>
      </c>
      <c r="D2747" s="114">
        <f t="shared" ca="1" si="200"/>
        <v>46097</v>
      </c>
      <c r="E2747" s="114" t="str">
        <f t="shared" ca="1" si="201"/>
        <v>1-Months</v>
      </c>
      <c r="F2747" s="114" t="str">
        <f>VLOOKUP(O2747,Stock[],5,FALSE)</f>
        <v>BE</v>
      </c>
      <c r="G2747" s="115" t="s">
        <v>2968</v>
      </c>
      <c r="H2747" s="116"/>
      <c r="I2747" s="117" t="s">
        <v>181</v>
      </c>
      <c r="J2747" s="112" t="str">
        <f>VLOOKUP(I2747,Customers[],2,FALSE)</f>
        <v>ရွှေမြင်း(ရွှေခြင်္သေ့)</v>
      </c>
      <c r="K2747" s="112" t="str">
        <f>VLOOKUP(I2747,Customers[],4,FALSE)</f>
        <v>Meiktila</v>
      </c>
      <c r="L2747" s="112" t="str">
        <f>VLOOKUP(Table85[[#This Row],[CustomerID]],Table!H:K,3,0)</f>
        <v>မိတ္ထီလာ</v>
      </c>
      <c r="M2747" s="112" t="str">
        <f>VLOOKUP(I2747,Customers[],5,FALSE)</f>
        <v>WholeSales/Contract</v>
      </c>
      <c r="N2747" s="117" t="s">
        <v>10</v>
      </c>
      <c r="O2747" s="118" t="s">
        <v>220</v>
      </c>
      <c r="P2747" s="112" t="str">
        <f>VLOOKUP(O2747,Stock[],2,FALSE)</f>
        <v>မြန်မာရှောက်ပျား</v>
      </c>
      <c r="Q2747" s="119">
        <f>VLOOKUP(O2747,Stock[],3,FALSE)</f>
        <v>0.64</v>
      </c>
      <c r="R2747" s="119">
        <f>VLOOKUP(O2747,Stock[],4,FALSE)</f>
        <v>14</v>
      </c>
      <c r="S2747" s="118"/>
      <c r="T2747" s="119">
        <f>(DailySales!$S2747/DailySales!$R2747)+DailySales!$U2747</f>
        <v>5</v>
      </c>
      <c r="U2747" s="118">
        <v>5</v>
      </c>
      <c r="V2747" s="120">
        <f>+DailySales!$T2747*DailySales!$R2747</f>
        <v>70</v>
      </c>
      <c r="W2747" s="120">
        <f>+DailySales!$V2747*DailySales!$Q2747</f>
        <v>44.800000000000004</v>
      </c>
      <c r="X2747" s="120">
        <f>VLOOKUP(O2747,Stock[],6,FALSE)</f>
        <v>1370</v>
      </c>
      <c r="Y2747" s="120">
        <f>+DailySales!$V2747*DailySales!$X2747</f>
        <v>95900</v>
      </c>
      <c r="Z2747" s="118"/>
      <c r="AA2747" s="118"/>
      <c r="AB2747" s="118"/>
      <c r="AC2747" s="118"/>
      <c r="AD2747" s="118"/>
      <c r="AE2747" s="121"/>
      <c r="AF2747" s="122"/>
      <c r="AG2747" s="123"/>
      <c r="AH2747" s="38">
        <v>46072</v>
      </c>
      <c r="AI2747" s="123">
        <v>95900</v>
      </c>
      <c r="AJ2747" s="122"/>
      <c r="AK2747" s="123"/>
      <c r="AL2747" s="34"/>
      <c r="AM2747" s="39"/>
      <c r="AN274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48" spans="1:40" ht="19.5" customHeight="1" x14ac:dyDescent="0.25">
      <c r="A2748" s="112">
        <f t="shared" si="202"/>
        <v>2026</v>
      </c>
      <c r="B2748" s="112">
        <f t="shared" si="203"/>
        <v>1</v>
      </c>
      <c r="C2748" s="25">
        <v>46050</v>
      </c>
      <c r="D2748" s="114">
        <f t="shared" ca="1" si="200"/>
        <v>46097</v>
      </c>
      <c r="E2748" s="114" t="str">
        <f t="shared" ca="1" si="201"/>
        <v>1-Months</v>
      </c>
      <c r="F2748" s="114" t="str">
        <f>VLOOKUP(O2748,Stock[],5,FALSE)</f>
        <v>BE</v>
      </c>
      <c r="G2748" s="115" t="s">
        <v>2968</v>
      </c>
      <c r="H2748" s="116"/>
      <c r="I2748" s="117" t="s">
        <v>181</v>
      </c>
      <c r="J2748" s="112" t="str">
        <f>VLOOKUP(I2748,Customers[],2,FALSE)</f>
        <v>ရွှေမြင်း(ရွှေခြင်္သေ့)</v>
      </c>
      <c r="K2748" s="112" t="str">
        <f>VLOOKUP(I2748,Customers[],4,FALSE)</f>
        <v>Meiktila</v>
      </c>
      <c r="L2748" s="112" t="str">
        <f>VLOOKUP(Table85[[#This Row],[CustomerID]],Table!H:K,3,0)</f>
        <v>မိတ္ထီလာ</v>
      </c>
      <c r="M2748" s="112" t="str">
        <f>VLOOKUP(I2748,Customers[],5,FALSE)</f>
        <v>WholeSales/Contract</v>
      </c>
      <c r="N2748" s="117" t="s">
        <v>10</v>
      </c>
      <c r="O2748" s="118" t="s">
        <v>217</v>
      </c>
      <c r="P2748" s="112" t="str">
        <f>VLOOKUP(O2748,Stock[],2,FALSE)</f>
        <v>လိမ္မော်ဖြူ</v>
      </c>
      <c r="Q2748" s="119">
        <f>VLOOKUP(O2748,Stock[],3,FALSE)</f>
        <v>0.64</v>
      </c>
      <c r="R2748" s="119">
        <f>VLOOKUP(O2748,Stock[],4,FALSE)</f>
        <v>24</v>
      </c>
      <c r="S2748" s="118"/>
      <c r="T2748" s="119">
        <f>(DailySales!$S2748/DailySales!$R2748)+DailySales!$U2748</f>
        <v>25</v>
      </c>
      <c r="U2748" s="118">
        <v>25</v>
      </c>
      <c r="V2748" s="120">
        <f>+DailySales!$T2748*DailySales!$R2748</f>
        <v>600</v>
      </c>
      <c r="W2748" s="120">
        <f>+DailySales!$V2748*DailySales!$Q2748</f>
        <v>384</v>
      </c>
      <c r="X2748" s="120">
        <f>VLOOKUP(O2748,Stock[],6,FALSE)</f>
        <v>1330</v>
      </c>
      <c r="Y2748" s="120">
        <f>+DailySales!$V2748*DailySales!$X2748</f>
        <v>798000</v>
      </c>
      <c r="Z2748" s="118"/>
      <c r="AA2748" s="118"/>
      <c r="AB2748" s="118"/>
      <c r="AC2748" s="118"/>
      <c r="AD2748" s="118"/>
      <c r="AE2748" s="121"/>
      <c r="AF2748" s="122"/>
      <c r="AG2748" s="123"/>
      <c r="AH2748" s="38">
        <v>46072</v>
      </c>
      <c r="AI2748" s="123">
        <v>798000</v>
      </c>
      <c r="AJ2748" s="122"/>
      <c r="AK2748" s="123"/>
      <c r="AL2748" s="34"/>
      <c r="AM2748" s="39"/>
      <c r="AN274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49" spans="1:40" ht="19.5" customHeight="1" x14ac:dyDescent="0.25">
      <c r="A2749" s="112">
        <f t="shared" si="202"/>
        <v>2026</v>
      </c>
      <c r="B2749" s="112">
        <f t="shared" si="203"/>
        <v>1</v>
      </c>
      <c r="C2749" s="25">
        <v>46050</v>
      </c>
      <c r="D2749" s="114">
        <f t="shared" ca="1" si="200"/>
        <v>46097</v>
      </c>
      <c r="E2749" s="114" t="str">
        <f t="shared" ca="1" si="201"/>
        <v>1-Months</v>
      </c>
      <c r="F2749" s="114" t="str">
        <f>VLOOKUP(O2749,Stock[],5,FALSE)</f>
        <v>BE</v>
      </c>
      <c r="G2749" s="115" t="s">
        <v>2968</v>
      </c>
      <c r="H2749" s="116"/>
      <c r="I2749" s="117" t="s">
        <v>181</v>
      </c>
      <c r="J2749" s="112" t="str">
        <f>VLOOKUP(I2749,Customers[],2,FALSE)</f>
        <v>ရွှေမြင်း(ရွှေခြင်္သေ့)</v>
      </c>
      <c r="K2749" s="112" t="str">
        <f>VLOOKUP(I2749,Customers[],4,FALSE)</f>
        <v>Meiktila</v>
      </c>
      <c r="L2749" s="112" t="str">
        <f>VLOOKUP(Table85[[#This Row],[CustomerID]],Table!H:K,3,0)</f>
        <v>မိတ္ထီလာ</v>
      </c>
      <c r="M2749" s="112" t="str">
        <f>VLOOKUP(I2749,Customers[],5,FALSE)</f>
        <v>WholeSales/Contract</v>
      </c>
      <c r="N2749" s="117" t="s">
        <v>10</v>
      </c>
      <c r="O2749" s="118" t="s">
        <v>2120</v>
      </c>
      <c r="P2749" s="112" t="str">
        <f>VLOOKUP(O2749,Stock[],2,FALSE)</f>
        <v>ဇေ အရက်သန့်</v>
      </c>
      <c r="Q2749" s="119">
        <f>VLOOKUP(O2749,Stock[],3,FALSE)</f>
        <v>0.64</v>
      </c>
      <c r="R2749" s="119">
        <f>VLOOKUP(O2749,Stock[],4,FALSE)</f>
        <v>14</v>
      </c>
      <c r="S2749" s="118"/>
      <c r="T2749" s="119">
        <f>(DailySales!$S2749/DailySales!$R2749)+DailySales!$U2749</f>
        <v>35</v>
      </c>
      <c r="U2749" s="118">
        <v>35</v>
      </c>
      <c r="V2749" s="120">
        <f>+DailySales!$T2749*DailySales!$R2749</f>
        <v>490</v>
      </c>
      <c r="W2749" s="120">
        <f>+DailySales!$V2749*DailySales!$Q2749</f>
        <v>313.60000000000002</v>
      </c>
      <c r="X2749" s="120">
        <f>VLOOKUP(O2749,Stock[],6,FALSE)</f>
        <v>1380</v>
      </c>
      <c r="Y2749" s="120">
        <f>+DailySales!$V2749*DailySales!$X2749</f>
        <v>676200</v>
      </c>
      <c r="Z2749" s="118"/>
      <c r="AA2749" s="118"/>
      <c r="AB2749" s="118"/>
      <c r="AC2749" s="118"/>
      <c r="AD2749" s="118"/>
      <c r="AE2749" s="121"/>
      <c r="AF2749" s="122"/>
      <c r="AG2749" s="123"/>
      <c r="AH2749" s="38">
        <v>46072</v>
      </c>
      <c r="AI2749" s="123">
        <v>676200</v>
      </c>
      <c r="AJ2749" s="122"/>
      <c r="AK2749" s="123"/>
      <c r="AL2749" s="34"/>
      <c r="AM2749" s="39"/>
      <c r="AN274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50" spans="1:40" ht="19.5" customHeight="1" x14ac:dyDescent="0.25">
      <c r="A2750" s="112">
        <f t="shared" si="202"/>
        <v>2026</v>
      </c>
      <c r="B2750" s="112">
        <f t="shared" si="203"/>
        <v>1</v>
      </c>
      <c r="C2750" s="25">
        <v>46050</v>
      </c>
      <c r="D2750" s="114">
        <f t="shared" ca="1" si="200"/>
        <v>46097</v>
      </c>
      <c r="E2750" s="114" t="str">
        <f t="shared" ca="1" si="201"/>
        <v>1-Months</v>
      </c>
      <c r="F2750" s="114" t="str">
        <f>VLOOKUP(O2750,Stock[],5,FALSE)</f>
        <v>BE</v>
      </c>
      <c r="G2750" s="115" t="s">
        <v>2968</v>
      </c>
      <c r="H2750" s="116"/>
      <c r="I2750" s="117" t="s">
        <v>181</v>
      </c>
      <c r="J2750" s="112" t="str">
        <f>VLOOKUP(I2750,Customers[],2,FALSE)</f>
        <v>ရွှေမြင်း(ရွှေခြင်္သေ့)</v>
      </c>
      <c r="K2750" s="112" t="str">
        <f>VLOOKUP(I2750,Customers[],4,FALSE)</f>
        <v>Meiktila</v>
      </c>
      <c r="L2750" s="112" t="str">
        <f>VLOOKUP(Table85[[#This Row],[CustomerID]],Table!H:K,3,0)</f>
        <v>မိတ္ထီလာ</v>
      </c>
      <c r="M2750" s="112" t="str">
        <f>VLOOKUP(I2750,Customers[],5,FALSE)</f>
        <v>WholeSales/Contract</v>
      </c>
      <c r="N2750" s="117" t="s">
        <v>10</v>
      </c>
      <c r="O2750" s="118" t="s">
        <v>205</v>
      </c>
      <c r="P2750" s="112" t="str">
        <f>VLOOKUP(O2750,Stock[],2,FALSE)</f>
        <v>ကောင်းကြည် ကော် 25%  (1Ltr )</v>
      </c>
      <c r="Q2750" s="119">
        <f>VLOOKUP(O2750,Stock[],3,FALSE)</f>
        <v>1</v>
      </c>
      <c r="R2750" s="119">
        <f>VLOOKUP(O2750,Stock[],4,FALSE)</f>
        <v>12</v>
      </c>
      <c r="S2750" s="118"/>
      <c r="T2750" s="119">
        <f>(DailySales!$S2750/DailySales!$R2750)+DailySales!$U2750</f>
        <v>5</v>
      </c>
      <c r="U2750" s="118">
        <v>5</v>
      </c>
      <c r="V2750" s="120">
        <f>+DailySales!$T2750*DailySales!$R2750</f>
        <v>60</v>
      </c>
      <c r="W2750" s="120">
        <f>+DailySales!$V2750*DailySales!$Q2750</f>
        <v>60</v>
      </c>
      <c r="X2750" s="120">
        <f>VLOOKUP(O2750,Stock[],6,FALSE)</f>
        <v>1530</v>
      </c>
      <c r="Y2750" s="120">
        <f>+DailySales!$V2750*DailySales!$X2750</f>
        <v>91800</v>
      </c>
      <c r="Z2750" s="118"/>
      <c r="AA2750" s="118"/>
      <c r="AB2750" s="118"/>
      <c r="AC2750" s="118"/>
      <c r="AD2750" s="118"/>
      <c r="AE2750" s="121"/>
      <c r="AF2750" s="122"/>
      <c r="AG2750" s="123"/>
      <c r="AH2750" s="38">
        <v>46072</v>
      </c>
      <c r="AI2750" s="123">
        <v>91800</v>
      </c>
      <c r="AJ2750" s="122"/>
      <c r="AK2750" s="123"/>
      <c r="AL2750" s="34"/>
      <c r="AM2750" s="39"/>
      <c r="AN275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51" spans="1:40" ht="19.5" customHeight="1" x14ac:dyDescent="0.25">
      <c r="A2751" s="112">
        <f t="shared" si="202"/>
        <v>2026</v>
      </c>
      <c r="B2751" s="112">
        <f t="shared" si="203"/>
        <v>1</v>
      </c>
      <c r="C2751" s="25">
        <v>46050</v>
      </c>
      <c r="D2751" s="114">
        <f t="shared" ca="1" si="200"/>
        <v>46097</v>
      </c>
      <c r="E2751" s="114" t="str">
        <f t="shared" ca="1" si="201"/>
        <v>1-Months</v>
      </c>
      <c r="F2751" s="114" t="str">
        <f>VLOOKUP(O2751,Stock[],5,FALSE)</f>
        <v>BE</v>
      </c>
      <c r="G2751" s="115" t="s">
        <v>2969</v>
      </c>
      <c r="H2751" s="116"/>
      <c r="I2751" s="117" t="s">
        <v>1852</v>
      </c>
      <c r="J2751" s="112" t="str">
        <f>VLOOKUP(I2751,Customers[],2,FALSE)</f>
        <v>Summer-1</v>
      </c>
      <c r="K2751" s="112" t="str">
        <f>VLOOKUP(I2751,Customers[],4,FALSE)</f>
        <v>Meiktila</v>
      </c>
      <c r="L2751" s="112" t="str">
        <f>VLOOKUP(Table85[[#This Row],[CustomerID]],Table!H:K,3,0)</f>
        <v>မိတ္ထီလာ</v>
      </c>
      <c r="M2751" s="112" t="str">
        <f>VLOOKUP(I2751,Customers[],5,FALSE)</f>
        <v>WholeSales</v>
      </c>
      <c r="N2751" s="117" t="s">
        <v>10</v>
      </c>
      <c r="O2751" s="118" t="s">
        <v>220</v>
      </c>
      <c r="P2751" s="112" t="str">
        <f>VLOOKUP(O2751,Stock[],2,FALSE)</f>
        <v>မြန်မာရှောက်ပျား</v>
      </c>
      <c r="Q2751" s="119">
        <f>VLOOKUP(O2751,Stock[],3,FALSE)</f>
        <v>0.64</v>
      </c>
      <c r="R2751" s="119">
        <f>VLOOKUP(O2751,Stock[],4,FALSE)</f>
        <v>14</v>
      </c>
      <c r="S2751" s="118"/>
      <c r="T2751" s="119">
        <f>(DailySales!$S2751/DailySales!$R2751)+DailySales!$U2751</f>
        <v>20</v>
      </c>
      <c r="U2751" s="118">
        <v>20</v>
      </c>
      <c r="V2751" s="120">
        <f>+DailySales!$T2751*DailySales!$R2751</f>
        <v>280</v>
      </c>
      <c r="W2751" s="120">
        <f>+DailySales!$V2751*DailySales!$Q2751</f>
        <v>179.20000000000002</v>
      </c>
      <c r="X2751" s="120">
        <f>VLOOKUP(O2751,Stock[],6,FALSE)</f>
        <v>1370</v>
      </c>
      <c r="Y2751" s="120">
        <f>+DailySales!$V2751*DailySales!$X2751</f>
        <v>383600</v>
      </c>
      <c r="Z2751" s="118"/>
      <c r="AA2751" s="118"/>
      <c r="AB2751" s="118"/>
      <c r="AC2751" s="118"/>
      <c r="AD2751" s="118"/>
      <c r="AE2751" s="121"/>
      <c r="AF2751" s="122"/>
      <c r="AG2751" s="123"/>
      <c r="AH2751" s="87">
        <v>46055</v>
      </c>
      <c r="AI2751" s="123">
        <v>383600</v>
      </c>
      <c r="AJ2751" s="122"/>
      <c r="AK2751" s="123"/>
      <c r="AL2751" s="34"/>
      <c r="AM2751" s="39"/>
      <c r="AN275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52" spans="1:40" ht="19.5" customHeight="1" x14ac:dyDescent="0.25">
      <c r="A2752" s="112">
        <f t="shared" si="202"/>
        <v>2026</v>
      </c>
      <c r="B2752" s="112">
        <f t="shared" si="203"/>
        <v>1</v>
      </c>
      <c r="C2752" s="25">
        <v>46050</v>
      </c>
      <c r="D2752" s="114">
        <f t="shared" ca="1" si="200"/>
        <v>46097</v>
      </c>
      <c r="E2752" s="114" t="str">
        <f t="shared" ca="1" si="201"/>
        <v>1-Months</v>
      </c>
      <c r="F2752" s="114" t="str">
        <f>VLOOKUP(O2752,Stock[],5,FALSE)</f>
        <v>BE</v>
      </c>
      <c r="G2752" s="115" t="s">
        <v>2969</v>
      </c>
      <c r="H2752" s="116"/>
      <c r="I2752" s="117" t="s">
        <v>1852</v>
      </c>
      <c r="J2752" s="112" t="str">
        <f>VLOOKUP(I2752,Customers[],2,FALSE)</f>
        <v>Summer-1</v>
      </c>
      <c r="K2752" s="112" t="str">
        <f>VLOOKUP(I2752,Customers[],4,FALSE)</f>
        <v>Meiktila</v>
      </c>
      <c r="L2752" s="112" t="str">
        <f>VLOOKUP(Table85[[#This Row],[CustomerID]],Table!H:K,3,0)</f>
        <v>မိတ္ထီလာ</v>
      </c>
      <c r="M2752" s="112" t="str">
        <f>VLOOKUP(I2752,Customers[],5,FALSE)</f>
        <v>WholeSales</v>
      </c>
      <c r="N2752" s="117" t="s">
        <v>10</v>
      </c>
      <c r="O2752" s="118" t="s">
        <v>217</v>
      </c>
      <c r="P2752" s="112" t="str">
        <f>VLOOKUP(O2752,Stock[],2,FALSE)</f>
        <v>လိမ္မော်ဖြူ</v>
      </c>
      <c r="Q2752" s="119">
        <f>VLOOKUP(O2752,Stock[],3,FALSE)</f>
        <v>0.64</v>
      </c>
      <c r="R2752" s="119">
        <f>VLOOKUP(O2752,Stock[],4,FALSE)</f>
        <v>24</v>
      </c>
      <c r="S2752" s="118"/>
      <c r="T2752" s="119">
        <f>(DailySales!$S2752/DailySales!$R2752)+DailySales!$U2752</f>
        <v>50</v>
      </c>
      <c r="U2752" s="118">
        <v>50</v>
      </c>
      <c r="V2752" s="120">
        <f>+DailySales!$T2752*DailySales!$R2752</f>
        <v>1200</v>
      </c>
      <c r="W2752" s="120">
        <f>+DailySales!$V2752*DailySales!$Q2752</f>
        <v>768</v>
      </c>
      <c r="X2752" s="120">
        <f>VLOOKUP(O2752,Stock[],6,FALSE)</f>
        <v>1330</v>
      </c>
      <c r="Y2752" s="120">
        <f>+DailySales!$V2752*DailySales!$X2752</f>
        <v>1596000</v>
      </c>
      <c r="Z2752" s="118"/>
      <c r="AA2752" s="118"/>
      <c r="AB2752" s="118"/>
      <c r="AC2752" s="118"/>
      <c r="AD2752" s="118"/>
      <c r="AE2752" s="121"/>
      <c r="AF2752" s="122"/>
      <c r="AG2752" s="123"/>
      <c r="AH2752" s="87">
        <v>46055</v>
      </c>
      <c r="AI2752" s="123">
        <v>1596000</v>
      </c>
      <c r="AJ2752" s="122"/>
      <c r="AK2752" s="123"/>
      <c r="AL2752" s="34"/>
      <c r="AM2752" s="39"/>
      <c r="AN275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53" spans="1:40" ht="19.5" customHeight="1" x14ac:dyDescent="0.25">
      <c r="A2753" s="112">
        <f t="shared" si="202"/>
        <v>2026</v>
      </c>
      <c r="B2753" s="112">
        <f t="shared" si="203"/>
        <v>1</v>
      </c>
      <c r="C2753" s="25">
        <v>46050</v>
      </c>
      <c r="D2753" s="114">
        <f t="shared" ca="1" si="200"/>
        <v>46097</v>
      </c>
      <c r="E2753" s="114" t="str">
        <f t="shared" ca="1" si="201"/>
        <v>1-Months</v>
      </c>
      <c r="F2753" s="114" t="str">
        <f>VLOOKUP(O2753,Stock[],5,FALSE)</f>
        <v>BE</v>
      </c>
      <c r="G2753" s="115" t="s">
        <v>2969</v>
      </c>
      <c r="H2753" s="116"/>
      <c r="I2753" s="117" t="s">
        <v>1852</v>
      </c>
      <c r="J2753" s="112" t="str">
        <f>VLOOKUP(I2753,Customers[],2,FALSE)</f>
        <v>Summer-1</v>
      </c>
      <c r="K2753" s="112" t="str">
        <f>VLOOKUP(I2753,Customers[],4,FALSE)</f>
        <v>Meiktila</v>
      </c>
      <c r="L2753" s="112" t="str">
        <f>VLOOKUP(Table85[[#This Row],[CustomerID]],Table!H:K,3,0)</f>
        <v>မိတ္ထီလာ</v>
      </c>
      <c r="M2753" s="112" t="str">
        <f>VLOOKUP(I2753,Customers[],5,FALSE)</f>
        <v>WholeSales</v>
      </c>
      <c r="N2753" s="117" t="s">
        <v>10</v>
      </c>
      <c r="O2753" s="118" t="s">
        <v>2964</v>
      </c>
      <c r="P2753" s="112" t="str">
        <f>VLOOKUP(O2753,Stock[],2,FALSE)</f>
        <v>ဇေယျဝတီ Red</v>
      </c>
      <c r="Q2753" s="119">
        <f>VLOOKUP(O2753,Stock[],3,FALSE)</f>
        <v>0.64</v>
      </c>
      <c r="R2753" s="119">
        <f>VLOOKUP(O2753,Stock[],4,FALSE)</f>
        <v>14</v>
      </c>
      <c r="S2753" s="118"/>
      <c r="T2753" s="119">
        <f>(DailySales!$S2753/DailySales!$R2753)+DailySales!$U2753</f>
        <v>30</v>
      </c>
      <c r="U2753" s="118">
        <v>30</v>
      </c>
      <c r="V2753" s="120">
        <f>+DailySales!$T2753*DailySales!$R2753</f>
        <v>420</v>
      </c>
      <c r="W2753" s="120">
        <f>+DailySales!$V2753*DailySales!$Q2753</f>
        <v>268.8</v>
      </c>
      <c r="X2753" s="120">
        <f>VLOOKUP(O2753,Stock[],6,FALSE)</f>
        <v>1330</v>
      </c>
      <c r="Y2753" s="120">
        <f>+DailySales!$V2753*DailySales!$X2753</f>
        <v>558600</v>
      </c>
      <c r="Z2753" s="118"/>
      <c r="AA2753" s="118"/>
      <c r="AB2753" s="118"/>
      <c r="AC2753" s="118"/>
      <c r="AD2753" s="118"/>
      <c r="AE2753" s="121"/>
      <c r="AF2753" s="122"/>
      <c r="AG2753" s="123"/>
      <c r="AH2753" s="87">
        <v>46055</v>
      </c>
      <c r="AI2753" s="123">
        <v>558600</v>
      </c>
      <c r="AJ2753" s="122"/>
      <c r="AK2753" s="123"/>
      <c r="AL2753" s="34"/>
      <c r="AM2753" s="39"/>
      <c r="AN275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54" spans="1:40" ht="19.5" customHeight="1" x14ac:dyDescent="0.25">
      <c r="A2754" s="112">
        <f t="shared" si="202"/>
        <v>2026</v>
      </c>
      <c r="B2754" s="112">
        <f t="shared" si="203"/>
        <v>1</v>
      </c>
      <c r="C2754" s="25">
        <v>46050</v>
      </c>
      <c r="D2754" s="114">
        <f t="shared" ref="D2754:D2817" ca="1" si="204">TODAY()</f>
        <v>46097</v>
      </c>
      <c r="E2754" s="114" t="str">
        <f t="shared" ref="E2754:E2817" ca="1" si="205">DATEDIF(C2754,D2754,"M")&amp;"-Months"</f>
        <v>1-Months</v>
      </c>
      <c r="F2754" s="114" t="str">
        <f>VLOOKUP(O2754,Stock[],5,FALSE)</f>
        <v>BE</v>
      </c>
      <c r="G2754" s="115" t="s">
        <v>2969</v>
      </c>
      <c r="H2754" s="116"/>
      <c r="I2754" s="117" t="s">
        <v>1852</v>
      </c>
      <c r="J2754" s="112" t="str">
        <f>VLOOKUP(I2754,Customers[],2,FALSE)</f>
        <v>Summer-1</v>
      </c>
      <c r="K2754" s="112" t="str">
        <f>VLOOKUP(I2754,Customers[],4,FALSE)</f>
        <v>Meiktila</v>
      </c>
      <c r="L2754" s="112" t="str">
        <f>VLOOKUP(Table85[[#This Row],[CustomerID]],Table!H:K,3,0)</f>
        <v>မိတ္ထီလာ</v>
      </c>
      <c r="M2754" s="112" t="str">
        <f>VLOOKUP(I2754,Customers[],5,FALSE)</f>
        <v>WholeSales</v>
      </c>
      <c r="N2754" s="117" t="s">
        <v>10</v>
      </c>
      <c r="O2754" s="118" t="s">
        <v>214</v>
      </c>
      <c r="P2754" s="112" t="str">
        <f>VLOOKUP(O2754,Stock[],2,FALSE)</f>
        <v>ကောင်းကြည်</v>
      </c>
      <c r="Q2754" s="119">
        <f>VLOOKUP(O2754,Stock[],3,FALSE)</f>
        <v>0.64</v>
      </c>
      <c r="R2754" s="119">
        <f>VLOOKUP(O2754,Stock[],4,FALSE)</f>
        <v>14</v>
      </c>
      <c r="S2754" s="118"/>
      <c r="T2754" s="119">
        <f>(DailySales!$S2754/DailySales!$R2754)+DailySales!$U2754</f>
        <v>50</v>
      </c>
      <c r="U2754" s="118">
        <v>50</v>
      </c>
      <c r="V2754" s="120">
        <f>+DailySales!$T2754*DailySales!$R2754</f>
        <v>700</v>
      </c>
      <c r="W2754" s="120">
        <f>+DailySales!$V2754*DailySales!$Q2754</f>
        <v>448</v>
      </c>
      <c r="X2754" s="120">
        <f>VLOOKUP(O2754,Stock[],6,FALSE)</f>
        <v>1330</v>
      </c>
      <c r="Y2754" s="120">
        <f>+DailySales!$V2754*DailySales!$X2754</f>
        <v>931000</v>
      </c>
      <c r="Z2754" s="118"/>
      <c r="AA2754" s="118"/>
      <c r="AB2754" s="118"/>
      <c r="AC2754" s="118"/>
      <c r="AD2754" s="118"/>
      <c r="AE2754" s="121"/>
      <c r="AF2754" s="122"/>
      <c r="AG2754" s="123"/>
      <c r="AH2754" s="87">
        <v>46055</v>
      </c>
      <c r="AI2754" s="123">
        <v>931000</v>
      </c>
      <c r="AJ2754" s="122"/>
      <c r="AK2754" s="123"/>
      <c r="AL2754" s="34"/>
      <c r="AM2754" s="39"/>
      <c r="AN275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55" spans="1:40" ht="19.5" customHeight="1" x14ac:dyDescent="0.25">
      <c r="A2755" s="112">
        <f t="shared" si="202"/>
        <v>2026</v>
      </c>
      <c r="B2755" s="112">
        <f t="shared" si="203"/>
        <v>1</v>
      </c>
      <c r="C2755" s="25">
        <v>46050</v>
      </c>
      <c r="D2755" s="114">
        <f t="shared" ca="1" si="204"/>
        <v>46097</v>
      </c>
      <c r="E2755" s="114" t="str">
        <f t="shared" ca="1" si="205"/>
        <v>1-Months</v>
      </c>
      <c r="F2755" s="114" t="str">
        <f>VLOOKUP(O2755,Stock[],5,FALSE)</f>
        <v>BE</v>
      </c>
      <c r="G2755" s="115" t="s">
        <v>2970</v>
      </c>
      <c r="H2755" s="116"/>
      <c r="I2755" s="117" t="s">
        <v>2971</v>
      </c>
      <c r="J2755" s="112" t="str">
        <f>VLOOKUP(I2755,Customers[],2,FALSE)</f>
        <v>Summer-2</v>
      </c>
      <c r="K2755" s="112" t="str">
        <f>VLOOKUP(I2755,Customers[],4,FALSE)</f>
        <v>Meiktila</v>
      </c>
      <c r="L2755" s="112" t="str">
        <f>VLOOKUP(Table85[[#This Row],[CustomerID]],Table!H:K,3,0)</f>
        <v>မိတ္ထီလာ</v>
      </c>
      <c r="M2755" s="112" t="str">
        <f>VLOOKUP(I2755,Customers[],5,FALSE)</f>
        <v>WholeSales</v>
      </c>
      <c r="N2755" s="117" t="s">
        <v>10</v>
      </c>
      <c r="O2755" s="118" t="s">
        <v>214</v>
      </c>
      <c r="P2755" s="112" t="str">
        <f>VLOOKUP(O2755,Stock[],2,FALSE)</f>
        <v>ကောင်းကြည်</v>
      </c>
      <c r="Q2755" s="119">
        <f>VLOOKUP(O2755,Stock[],3,FALSE)</f>
        <v>0.64</v>
      </c>
      <c r="R2755" s="119">
        <f>VLOOKUP(O2755,Stock[],4,FALSE)</f>
        <v>14</v>
      </c>
      <c r="S2755" s="118"/>
      <c r="T2755" s="119">
        <f>(DailySales!$S2755/DailySales!$R2755)+DailySales!$U2755</f>
        <v>100</v>
      </c>
      <c r="U2755" s="118">
        <v>100</v>
      </c>
      <c r="V2755" s="120">
        <f>+DailySales!$T2755*DailySales!$R2755</f>
        <v>1400</v>
      </c>
      <c r="W2755" s="120">
        <f>+DailySales!$V2755*DailySales!$Q2755</f>
        <v>896</v>
      </c>
      <c r="X2755" s="120">
        <f>VLOOKUP(O2755,Stock[],6,FALSE)</f>
        <v>1330</v>
      </c>
      <c r="Y2755" s="120">
        <f>+DailySales!$V2755*DailySales!$X2755</f>
        <v>1862000</v>
      </c>
      <c r="Z2755" s="118"/>
      <c r="AA2755" s="118"/>
      <c r="AB2755" s="118"/>
      <c r="AC2755" s="118"/>
      <c r="AD2755" s="118"/>
      <c r="AE2755" s="121"/>
      <c r="AF2755" s="122"/>
      <c r="AG2755" s="123"/>
      <c r="AH2755" s="122"/>
      <c r="AI2755" s="123"/>
      <c r="AJ2755" s="122">
        <v>46053</v>
      </c>
      <c r="AK2755" s="123">
        <v>1862000</v>
      </c>
      <c r="AL2755" s="34"/>
      <c r="AM2755" s="39"/>
      <c r="AN275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56" spans="1:40" ht="19.5" customHeight="1" x14ac:dyDescent="0.25">
      <c r="A2756" s="112">
        <f t="shared" si="202"/>
        <v>2026</v>
      </c>
      <c r="B2756" s="112">
        <f t="shared" si="203"/>
        <v>1</v>
      </c>
      <c r="C2756" s="25">
        <v>46050</v>
      </c>
      <c r="D2756" s="114">
        <f t="shared" ca="1" si="204"/>
        <v>46097</v>
      </c>
      <c r="E2756" s="114" t="str">
        <f t="shared" ca="1" si="205"/>
        <v>1-Months</v>
      </c>
      <c r="F2756" s="114" t="str">
        <f>VLOOKUP(O2756,Stock[],5,FALSE)</f>
        <v>BE</v>
      </c>
      <c r="G2756" s="115" t="s">
        <v>2972</v>
      </c>
      <c r="H2756" s="116"/>
      <c r="I2756" s="117" t="s">
        <v>201</v>
      </c>
      <c r="J2756" s="112" t="str">
        <f>VLOOKUP(I2756,Customers[],2,FALSE)</f>
        <v>ဦးအောင်မိုး(ကောင်းသန့်)</v>
      </c>
      <c r="K2756" s="112" t="str">
        <f>VLOOKUP(I2756,Customers[],4,FALSE)</f>
        <v>Meiktila</v>
      </c>
      <c r="L2756" s="112" t="str">
        <f>VLOOKUP(Table85[[#This Row],[CustomerID]],Table!H:K,3,0)</f>
        <v>မိတ္ထီလာ</v>
      </c>
      <c r="M2756" s="112" t="str">
        <f>VLOOKUP(I2756,Customers[],5,FALSE)</f>
        <v>WholeSales/Contract</v>
      </c>
      <c r="N2756" s="117" t="s">
        <v>10</v>
      </c>
      <c r="O2756" s="118" t="s">
        <v>220</v>
      </c>
      <c r="P2756" s="112" t="str">
        <f>VLOOKUP(O2756,Stock[],2,FALSE)</f>
        <v>မြန်မာရှောက်ပျား</v>
      </c>
      <c r="Q2756" s="119">
        <f>VLOOKUP(O2756,Stock[],3,FALSE)</f>
        <v>0.64</v>
      </c>
      <c r="R2756" s="119">
        <f>VLOOKUP(O2756,Stock[],4,FALSE)</f>
        <v>14</v>
      </c>
      <c r="S2756" s="118"/>
      <c r="T2756" s="119">
        <f>(DailySales!$S2756/DailySales!$R2756)+DailySales!$U2756</f>
        <v>15</v>
      </c>
      <c r="U2756" s="118">
        <v>15</v>
      </c>
      <c r="V2756" s="120">
        <f>+DailySales!$T2756*DailySales!$R2756</f>
        <v>210</v>
      </c>
      <c r="W2756" s="120">
        <f>+DailySales!$V2756*DailySales!$Q2756</f>
        <v>134.4</v>
      </c>
      <c r="X2756" s="120">
        <f>VLOOKUP(O2756,Stock[],6,FALSE)</f>
        <v>1370</v>
      </c>
      <c r="Y2756" s="120">
        <f>+DailySales!$V2756*DailySales!$X2756</f>
        <v>287700</v>
      </c>
      <c r="Z2756" s="118"/>
      <c r="AA2756" s="118"/>
      <c r="AB2756" s="118"/>
      <c r="AC2756" s="118"/>
      <c r="AD2756" s="118"/>
      <c r="AE2756" s="121"/>
      <c r="AF2756" s="122"/>
      <c r="AG2756" s="123"/>
      <c r="AH2756" s="122">
        <v>46052</v>
      </c>
      <c r="AI2756" s="123">
        <v>287700</v>
      </c>
      <c r="AJ2756" s="122"/>
      <c r="AK2756" s="123"/>
      <c r="AL2756" s="34"/>
      <c r="AM2756" s="39"/>
      <c r="AN275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57" spans="1:40" ht="19.5" customHeight="1" x14ac:dyDescent="0.25">
      <c r="A2757" s="112">
        <f t="shared" si="202"/>
        <v>2026</v>
      </c>
      <c r="B2757" s="112">
        <f t="shared" si="203"/>
        <v>1</v>
      </c>
      <c r="C2757" s="25">
        <v>46050</v>
      </c>
      <c r="D2757" s="114">
        <f t="shared" ca="1" si="204"/>
        <v>46097</v>
      </c>
      <c r="E2757" s="114" t="str">
        <f t="shared" ca="1" si="205"/>
        <v>1-Months</v>
      </c>
      <c r="F2757" s="114" t="str">
        <f>VLOOKUP(O2757,Stock[],5,FALSE)</f>
        <v>BE</v>
      </c>
      <c r="G2757" s="115" t="s">
        <v>2972</v>
      </c>
      <c r="H2757" s="116"/>
      <c r="I2757" s="117" t="s">
        <v>201</v>
      </c>
      <c r="J2757" s="112" t="str">
        <f>VLOOKUP(I2757,Customers[],2,FALSE)</f>
        <v>ဦးအောင်မိုး(ကောင်းသန့်)</v>
      </c>
      <c r="K2757" s="112" t="str">
        <f>VLOOKUP(I2757,Customers[],4,FALSE)</f>
        <v>Meiktila</v>
      </c>
      <c r="L2757" s="112" t="str">
        <f>VLOOKUP(Table85[[#This Row],[CustomerID]],Table!H:K,3,0)</f>
        <v>မိတ္ထီလာ</v>
      </c>
      <c r="M2757" s="112" t="str">
        <f>VLOOKUP(I2757,Customers[],5,FALSE)</f>
        <v>WholeSales/Contract</v>
      </c>
      <c r="N2757" s="117" t="s">
        <v>10</v>
      </c>
      <c r="O2757" s="118" t="s">
        <v>2120</v>
      </c>
      <c r="P2757" s="112" t="str">
        <f>VLOOKUP(O2757,Stock[],2,FALSE)</f>
        <v>ဇေ အရက်သန့်</v>
      </c>
      <c r="Q2757" s="119">
        <f>VLOOKUP(O2757,Stock[],3,FALSE)</f>
        <v>0.64</v>
      </c>
      <c r="R2757" s="119">
        <f>VLOOKUP(O2757,Stock[],4,FALSE)</f>
        <v>14</v>
      </c>
      <c r="S2757" s="118"/>
      <c r="T2757" s="119">
        <f>(DailySales!$S2757/DailySales!$R2757)+DailySales!$U2757</f>
        <v>10</v>
      </c>
      <c r="U2757" s="118">
        <v>10</v>
      </c>
      <c r="V2757" s="120">
        <f>+DailySales!$T2757*DailySales!$R2757</f>
        <v>140</v>
      </c>
      <c r="W2757" s="120">
        <f>+DailySales!$V2757*DailySales!$Q2757</f>
        <v>89.600000000000009</v>
      </c>
      <c r="X2757" s="120">
        <f>VLOOKUP(O2757,Stock[],6,FALSE)</f>
        <v>1380</v>
      </c>
      <c r="Y2757" s="120">
        <f>+DailySales!$V2757*DailySales!$X2757</f>
        <v>193200</v>
      </c>
      <c r="Z2757" s="118"/>
      <c r="AA2757" s="118"/>
      <c r="AB2757" s="118"/>
      <c r="AC2757" s="118"/>
      <c r="AD2757" s="118"/>
      <c r="AE2757" s="121"/>
      <c r="AF2757" s="122"/>
      <c r="AG2757" s="123"/>
      <c r="AH2757" s="122">
        <v>46052</v>
      </c>
      <c r="AI2757" s="123">
        <v>193200</v>
      </c>
      <c r="AJ2757" s="122"/>
      <c r="AK2757" s="123"/>
      <c r="AL2757" s="34"/>
      <c r="AM2757" s="39"/>
      <c r="AN275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58" spans="1:40" ht="19.5" customHeight="1" x14ac:dyDescent="0.25">
      <c r="A2758" s="112">
        <f t="shared" si="202"/>
        <v>2026</v>
      </c>
      <c r="B2758" s="112">
        <f t="shared" si="203"/>
        <v>1</v>
      </c>
      <c r="C2758" s="25">
        <v>46050</v>
      </c>
      <c r="D2758" s="114">
        <f t="shared" ca="1" si="204"/>
        <v>46097</v>
      </c>
      <c r="E2758" s="114" t="str">
        <f t="shared" ca="1" si="205"/>
        <v>1-Months</v>
      </c>
      <c r="F2758" s="114" t="str">
        <f>VLOOKUP(O2758,Stock[],5,FALSE)</f>
        <v>BE</v>
      </c>
      <c r="G2758" s="115" t="s">
        <v>2972</v>
      </c>
      <c r="H2758" s="116"/>
      <c r="I2758" s="117" t="s">
        <v>201</v>
      </c>
      <c r="J2758" s="112" t="str">
        <f>VLOOKUP(I2758,Customers[],2,FALSE)</f>
        <v>ဦးအောင်မိုး(ကောင်းသန့်)</v>
      </c>
      <c r="K2758" s="112" t="str">
        <f>VLOOKUP(I2758,Customers[],4,FALSE)</f>
        <v>Meiktila</v>
      </c>
      <c r="L2758" s="112" t="str">
        <f>VLOOKUP(Table85[[#This Row],[CustomerID]],Table!H:K,3,0)</f>
        <v>မိတ္ထီလာ</v>
      </c>
      <c r="M2758" s="112" t="str">
        <f>VLOOKUP(I2758,Customers[],5,FALSE)</f>
        <v>WholeSales/Contract</v>
      </c>
      <c r="N2758" s="117" t="s">
        <v>10</v>
      </c>
      <c r="O2758" s="118" t="s">
        <v>214</v>
      </c>
      <c r="P2758" s="112" t="str">
        <f>VLOOKUP(O2758,Stock[],2,FALSE)</f>
        <v>ကောင်းကြည်</v>
      </c>
      <c r="Q2758" s="119">
        <f>VLOOKUP(O2758,Stock[],3,FALSE)</f>
        <v>0.64</v>
      </c>
      <c r="R2758" s="119">
        <f>VLOOKUP(O2758,Stock[],4,FALSE)</f>
        <v>14</v>
      </c>
      <c r="S2758" s="118"/>
      <c r="T2758" s="119">
        <f>(DailySales!$S2758/DailySales!$R2758)+DailySales!$U2758</f>
        <v>10</v>
      </c>
      <c r="U2758" s="118">
        <v>10</v>
      </c>
      <c r="V2758" s="120">
        <f>+DailySales!$T2758*DailySales!$R2758</f>
        <v>140</v>
      </c>
      <c r="W2758" s="120">
        <f>+DailySales!$V2758*DailySales!$Q2758</f>
        <v>89.600000000000009</v>
      </c>
      <c r="X2758" s="120">
        <f>VLOOKUP(O2758,Stock[],6,FALSE)</f>
        <v>1330</v>
      </c>
      <c r="Y2758" s="120">
        <f>+DailySales!$V2758*DailySales!$X2758</f>
        <v>186200</v>
      </c>
      <c r="Z2758" s="118"/>
      <c r="AA2758" s="118"/>
      <c r="AB2758" s="118"/>
      <c r="AC2758" s="118"/>
      <c r="AD2758" s="118"/>
      <c r="AE2758" s="121"/>
      <c r="AF2758" s="122"/>
      <c r="AG2758" s="123"/>
      <c r="AH2758" s="122">
        <v>46052</v>
      </c>
      <c r="AI2758" s="123">
        <v>186200</v>
      </c>
      <c r="AJ2758" s="122"/>
      <c r="AK2758" s="123"/>
      <c r="AL2758" s="34"/>
      <c r="AM2758" s="39"/>
      <c r="AN275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59" spans="1:40" ht="19.5" customHeight="1" x14ac:dyDescent="0.25">
      <c r="A2759" s="112">
        <f t="shared" si="202"/>
        <v>2026</v>
      </c>
      <c r="B2759" s="112">
        <f t="shared" si="203"/>
        <v>1</v>
      </c>
      <c r="C2759" s="25">
        <v>46050</v>
      </c>
      <c r="D2759" s="114">
        <f t="shared" ca="1" si="204"/>
        <v>46097</v>
      </c>
      <c r="E2759" s="114" t="str">
        <f t="shared" ca="1" si="205"/>
        <v>1-Months</v>
      </c>
      <c r="F2759" s="114" t="str">
        <f>VLOOKUP(O2759,Stock[],5,FALSE)</f>
        <v>BE</v>
      </c>
      <c r="G2759" s="115" t="s">
        <v>2972</v>
      </c>
      <c r="H2759" s="116"/>
      <c r="I2759" s="117" t="s">
        <v>201</v>
      </c>
      <c r="J2759" s="112" t="str">
        <f>VLOOKUP(I2759,Customers[],2,FALSE)</f>
        <v>ဦးအောင်မိုး(ကောင်းသန့်)</v>
      </c>
      <c r="K2759" s="112" t="str">
        <f>VLOOKUP(I2759,Customers[],4,FALSE)</f>
        <v>Meiktila</v>
      </c>
      <c r="L2759" s="112" t="str">
        <f>VLOOKUP(Table85[[#This Row],[CustomerID]],Table!H:K,3,0)</f>
        <v>မိတ္ထီလာ</v>
      </c>
      <c r="M2759" s="112" t="str">
        <f>VLOOKUP(I2759,Customers[],5,FALSE)</f>
        <v>WholeSales/Contract</v>
      </c>
      <c r="N2759" s="117" t="s">
        <v>10</v>
      </c>
      <c r="O2759" s="118" t="s">
        <v>2964</v>
      </c>
      <c r="P2759" s="112" t="str">
        <f>VLOOKUP(O2759,Stock[],2,FALSE)</f>
        <v>ဇေယျဝတီ Red</v>
      </c>
      <c r="Q2759" s="119">
        <f>VLOOKUP(O2759,Stock[],3,FALSE)</f>
        <v>0.64</v>
      </c>
      <c r="R2759" s="119">
        <f>VLOOKUP(O2759,Stock[],4,FALSE)</f>
        <v>14</v>
      </c>
      <c r="S2759" s="118"/>
      <c r="T2759" s="119">
        <f>(DailySales!$S2759/DailySales!$R2759)+DailySales!$U2759</f>
        <v>6</v>
      </c>
      <c r="U2759" s="118">
        <v>6</v>
      </c>
      <c r="V2759" s="120">
        <f>+DailySales!$T2759*DailySales!$R2759</f>
        <v>84</v>
      </c>
      <c r="W2759" s="120">
        <f>+DailySales!$V2759*DailySales!$Q2759</f>
        <v>53.76</v>
      </c>
      <c r="X2759" s="120">
        <f>VLOOKUP(O2759,Stock[],6,FALSE)</f>
        <v>1330</v>
      </c>
      <c r="Y2759" s="120">
        <f>+DailySales!$V2759*DailySales!$X2759</f>
        <v>111720</v>
      </c>
      <c r="Z2759" s="118"/>
      <c r="AA2759" s="118"/>
      <c r="AB2759" s="118"/>
      <c r="AC2759" s="118"/>
      <c r="AD2759" s="118"/>
      <c r="AE2759" s="121"/>
      <c r="AF2759" s="122"/>
      <c r="AG2759" s="123"/>
      <c r="AH2759" s="122">
        <v>46052</v>
      </c>
      <c r="AI2759" s="123">
        <v>111720</v>
      </c>
      <c r="AJ2759" s="122"/>
      <c r="AK2759" s="123"/>
      <c r="AL2759" s="34"/>
      <c r="AM2759" s="39"/>
      <c r="AN275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60" spans="1:40" ht="19.5" customHeight="1" x14ac:dyDescent="0.25">
      <c r="A2760" s="32">
        <f t="shared" ref="A2760:A2823" si="206">YEAR(C2760)</f>
        <v>2026</v>
      </c>
      <c r="B2760" s="32">
        <f t="shared" ref="B2760:B2823" si="207">MONTH(C2760)</f>
        <v>1</v>
      </c>
      <c r="C2760" s="25">
        <v>46050</v>
      </c>
      <c r="D2760" s="57">
        <f t="shared" ca="1" si="204"/>
        <v>46097</v>
      </c>
      <c r="E2760" s="57" t="str">
        <f t="shared" ca="1" si="205"/>
        <v>1-Months</v>
      </c>
      <c r="F2760" s="57" t="str">
        <f>VLOOKUP(O2760,Stock[],5,FALSE)</f>
        <v>BE</v>
      </c>
      <c r="G2760" s="33" t="s">
        <v>2973</v>
      </c>
      <c r="H2760" s="38"/>
      <c r="I2760" s="34" t="s">
        <v>233</v>
      </c>
      <c r="J2760" s="32" t="str">
        <f>VLOOKUP(I2760,Customers[],2,FALSE)</f>
        <v>ဦးဝင်းနိုင်</v>
      </c>
      <c r="K2760" s="32" t="str">
        <f>VLOOKUP(I2760,Customers[],4,FALSE)</f>
        <v>Wandwin</v>
      </c>
      <c r="L2760" s="32" t="str">
        <f>VLOOKUP(Table85[[#This Row],[CustomerID]],Table!H:K,3,0)</f>
        <v>လျှော်ပင်</v>
      </c>
      <c r="M2760" s="32" t="str">
        <f>VLOOKUP(I2760,Customers[],5,FALSE)</f>
        <v>WholeSales/Contract</v>
      </c>
      <c r="N2760" s="117" t="s">
        <v>10</v>
      </c>
      <c r="O2760" s="37" t="s">
        <v>220</v>
      </c>
      <c r="P2760" s="32" t="str">
        <f>VLOOKUP(O2760,Stock[],2,FALSE)</f>
        <v>မြန်မာရှောက်ပျား</v>
      </c>
      <c r="Q2760" s="35">
        <f>VLOOKUP(O2760,Stock[],3,FALSE)</f>
        <v>0.64</v>
      </c>
      <c r="R2760" s="35">
        <f>VLOOKUP(O2760,Stock[],4,FALSE)</f>
        <v>14</v>
      </c>
      <c r="S2760" s="37"/>
      <c r="T2760" s="35">
        <f>(DailySales!$S2760/DailySales!$R2760)+DailySales!$U2760</f>
        <v>35</v>
      </c>
      <c r="U2760" s="37">
        <v>35</v>
      </c>
      <c r="V2760" s="36">
        <f>+DailySales!$T2760*DailySales!$R2760</f>
        <v>490</v>
      </c>
      <c r="W2760" s="36">
        <f>+DailySales!$V2760*DailySales!$Q2760</f>
        <v>313.60000000000002</v>
      </c>
      <c r="X2760" s="36">
        <f>VLOOKUP(O2760,Stock[],6,FALSE)</f>
        <v>1370</v>
      </c>
      <c r="Y2760" s="36">
        <f>+DailySales!$V2760*DailySales!$X2760</f>
        <v>671300</v>
      </c>
      <c r="Z2760" s="37"/>
      <c r="AA2760" s="37"/>
      <c r="AB2760" s="37"/>
      <c r="AC2760" s="37"/>
      <c r="AD2760" s="37"/>
      <c r="AE2760" s="77"/>
      <c r="AF2760" s="87"/>
      <c r="AG2760" s="39"/>
      <c r="AH2760" s="87"/>
      <c r="AI2760" s="39"/>
      <c r="AJ2760" s="122">
        <v>46069</v>
      </c>
      <c r="AK2760" s="39">
        <v>671300</v>
      </c>
      <c r="AL2760" s="34"/>
      <c r="AM2760" s="39"/>
      <c r="AN276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61" spans="1:40" ht="19.5" customHeight="1" x14ac:dyDescent="0.25">
      <c r="A2761" s="32">
        <f t="shared" si="206"/>
        <v>2026</v>
      </c>
      <c r="B2761" s="32">
        <f t="shared" si="207"/>
        <v>1</v>
      </c>
      <c r="C2761" s="25">
        <v>46050</v>
      </c>
      <c r="D2761" s="57">
        <f t="shared" ca="1" si="204"/>
        <v>46097</v>
      </c>
      <c r="E2761" s="57" t="str">
        <f t="shared" ca="1" si="205"/>
        <v>1-Months</v>
      </c>
      <c r="F2761" s="57" t="str">
        <f>VLOOKUP(O2761,Stock[],5,FALSE)</f>
        <v>BE</v>
      </c>
      <c r="G2761" s="33" t="s">
        <v>2973</v>
      </c>
      <c r="H2761" s="38"/>
      <c r="I2761" s="34" t="s">
        <v>233</v>
      </c>
      <c r="J2761" s="32" t="str">
        <f>VLOOKUP(I2761,Customers[],2,FALSE)</f>
        <v>ဦးဝင်းနိုင်</v>
      </c>
      <c r="K2761" s="32" t="str">
        <f>VLOOKUP(I2761,Customers[],4,FALSE)</f>
        <v>Wandwin</v>
      </c>
      <c r="L2761" s="32" t="str">
        <f>VLOOKUP(Table85[[#This Row],[CustomerID]],Table!H:K,3,0)</f>
        <v>လျှော်ပင်</v>
      </c>
      <c r="M2761" s="32" t="str">
        <f>VLOOKUP(I2761,Customers[],5,FALSE)</f>
        <v>WholeSales/Contract</v>
      </c>
      <c r="N2761" s="117" t="s">
        <v>10</v>
      </c>
      <c r="O2761" s="37" t="s">
        <v>2120</v>
      </c>
      <c r="P2761" s="32" t="str">
        <f>VLOOKUP(O2761,Stock[],2,FALSE)</f>
        <v>ဇေ အရက်သန့်</v>
      </c>
      <c r="Q2761" s="35">
        <f>VLOOKUP(O2761,Stock[],3,FALSE)</f>
        <v>0.64</v>
      </c>
      <c r="R2761" s="35">
        <f>VLOOKUP(O2761,Stock[],4,FALSE)</f>
        <v>14</v>
      </c>
      <c r="S2761" s="37"/>
      <c r="T2761" s="35">
        <f>(DailySales!$S2761/DailySales!$R2761)+DailySales!$U2761</f>
        <v>5</v>
      </c>
      <c r="U2761" s="37">
        <v>5</v>
      </c>
      <c r="V2761" s="36">
        <f>+DailySales!$T2761*DailySales!$R2761</f>
        <v>70</v>
      </c>
      <c r="W2761" s="36">
        <f>+DailySales!$V2761*DailySales!$Q2761</f>
        <v>44.800000000000004</v>
      </c>
      <c r="X2761" s="36">
        <f>VLOOKUP(O2761,Stock[],6,FALSE)</f>
        <v>1380</v>
      </c>
      <c r="Y2761" s="36">
        <f>+DailySales!$V2761*DailySales!$X2761</f>
        <v>96600</v>
      </c>
      <c r="Z2761" s="37"/>
      <c r="AA2761" s="37"/>
      <c r="AB2761" s="37"/>
      <c r="AC2761" s="37"/>
      <c r="AD2761" s="37"/>
      <c r="AE2761" s="77"/>
      <c r="AF2761" s="87"/>
      <c r="AG2761" s="39"/>
      <c r="AH2761" s="87"/>
      <c r="AI2761" s="39"/>
      <c r="AJ2761" s="122">
        <v>46069</v>
      </c>
      <c r="AK2761" s="39">
        <v>96600</v>
      </c>
      <c r="AL2761" s="34"/>
      <c r="AM2761" s="39"/>
      <c r="AN276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62" spans="1:40" ht="19.5" customHeight="1" x14ac:dyDescent="0.25">
      <c r="A2762" s="32">
        <f t="shared" si="206"/>
        <v>2026</v>
      </c>
      <c r="B2762" s="32">
        <f t="shared" si="207"/>
        <v>1</v>
      </c>
      <c r="C2762" s="25">
        <v>46050</v>
      </c>
      <c r="D2762" s="57">
        <f t="shared" ca="1" si="204"/>
        <v>46097</v>
      </c>
      <c r="E2762" s="57" t="str">
        <f t="shared" ca="1" si="205"/>
        <v>1-Months</v>
      </c>
      <c r="F2762" s="57" t="str">
        <f>VLOOKUP(O2762,Stock[],5,FALSE)</f>
        <v>BE</v>
      </c>
      <c r="G2762" s="33" t="s">
        <v>2973</v>
      </c>
      <c r="H2762" s="38"/>
      <c r="I2762" s="34" t="s">
        <v>233</v>
      </c>
      <c r="J2762" s="32" t="str">
        <f>VLOOKUP(I2762,Customers[],2,FALSE)</f>
        <v>ဦးဝင်းနိုင်</v>
      </c>
      <c r="K2762" s="32" t="str">
        <f>VLOOKUP(I2762,Customers[],4,FALSE)</f>
        <v>Wandwin</v>
      </c>
      <c r="L2762" s="32" t="str">
        <f>VLOOKUP(Table85[[#This Row],[CustomerID]],Table!H:K,3,0)</f>
        <v>လျှော်ပင်</v>
      </c>
      <c r="M2762" s="32" t="str">
        <f>VLOOKUP(I2762,Customers[],5,FALSE)</f>
        <v>WholeSales/Contract</v>
      </c>
      <c r="N2762" s="117" t="s">
        <v>10</v>
      </c>
      <c r="O2762" s="37" t="s">
        <v>216</v>
      </c>
      <c r="P2762" s="32" t="str">
        <f>VLOOKUP(O2762,Stock[],2,FALSE)</f>
        <v>ဒဂုံအရက်သန့်</v>
      </c>
      <c r="Q2762" s="35">
        <f>VLOOKUP(O2762,Stock[],3,FALSE)</f>
        <v>0.64</v>
      </c>
      <c r="R2762" s="35">
        <f>VLOOKUP(O2762,Stock[],4,FALSE)</f>
        <v>14</v>
      </c>
      <c r="S2762" s="37"/>
      <c r="T2762" s="35">
        <f>(DailySales!$S2762/DailySales!$R2762)+DailySales!$U2762</f>
        <v>5</v>
      </c>
      <c r="U2762" s="37">
        <v>5</v>
      </c>
      <c r="V2762" s="36">
        <f>+DailySales!$T2762*DailySales!$R2762</f>
        <v>70</v>
      </c>
      <c r="W2762" s="36">
        <f>+DailySales!$V2762*DailySales!$Q2762</f>
        <v>44.800000000000004</v>
      </c>
      <c r="X2762" s="36">
        <f>VLOOKUP(O2762,Stock[],6,FALSE)</f>
        <v>1330</v>
      </c>
      <c r="Y2762" s="36">
        <f>+DailySales!$V2762*DailySales!$X2762</f>
        <v>93100</v>
      </c>
      <c r="Z2762" s="37"/>
      <c r="AA2762" s="37"/>
      <c r="AB2762" s="37"/>
      <c r="AC2762" s="37"/>
      <c r="AD2762" s="37"/>
      <c r="AE2762" s="77"/>
      <c r="AF2762" s="87"/>
      <c r="AG2762" s="39"/>
      <c r="AH2762" s="87">
        <v>46071</v>
      </c>
      <c r="AI2762" s="39">
        <v>49200</v>
      </c>
      <c r="AJ2762" s="122">
        <v>46069</v>
      </c>
      <c r="AK2762" s="39">
        <v>43900</v>
      </c>
      <c r="AL2762" s="34"/>
      <c r="AM2762" s="39"/>
      <c r="AN276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63" spans="1:40" ht="19.5" customHeight="1" x14ac:dyDescent="0.25">
      <c r="A2763" s="32">
        <f t="shared" si="206"/>
        <v>2026</v>
      </c>
      <c r="B2763" s="32">
        <f t="shared" si="207"/>
        <v>1</v>
      </c>
      <c r="C2763" s="25">
        <v>46050</v>
      </c>
      <c r="D2763" s="57">
        <f t="shared" ca="1" si="204"/>
        <v>46097</v>
      </c>
      <c r="E2763" s="57" t="str">
        <f t="shared" ca="1" si="205"/>
        <v>1-Months</v>
      </c>
      <c r="F2763" s="57" t="str">
        <f>VLOOKUP(O2763,Stock[],5,FALSE)</f>
        <v>BE</v>
      </c>
      <c r="G2763" s="33" t="s">
        <v>2973</v>
      </c>
      <c r="H2763" s="38"/>
      <c r="I2763" s="34" t="s">
        <v>233</v>
      </c>
      <c r="J2763" s="32" t="str">
        <f>VLOOKUP(I2763,Customers[],2,FALSE)</f>
        <v>ဦးဝင်းနိုင်</v>
      </c>
      <c r="K2763" s="32" t="str">
        <f>VLOOKUP(I2763,Customers[],4,FALSE)</f>
        <v>Wandwin</v>
      </c>
      <c r="L2763" s="32" t="str">
        <f>VLOOKUP(Table85[[#This Row],[CustomerID]],Table!H:K,3,0)</f>
        <v>လျှော်ပင်</v>
      </c>
      <c r="M2763" s="32" t="str">
        <f>VLOOKUP(I2763,Customers[],5,FALSE)</f>
        <v>WholeSales/Contract</v>
      </c>
      <c r="N2763" s="117" t="s">
        <v>10</v>
      </c>
      <c r="O2763" s="37" t="s">
        <v>214</v>
      </c>
      <c r="P2763" s="32" t="str">
        <f>VLOOKUP(O2763,Stock[],2,FALSE)</f>
        <v>ကောင်းကြည်</v>
      </c>
      <c r="Q2763" s="35">
        <f>VLOOKUP(O2763,Stock[],3,FALSE)</f>
        <v>0.64</v>
      </c>
      <c r="R2763" s="35">
        <f>VLOOKUP(O2763,Stock[],4,FALSE)</f>
        <v>14</v>
      </c>
      <c r="S2763" s="37"/>
      <c r="T2763" s="35">
        <f>(DailySales!$S2763/DailySales!$R2763)+DailySales!$U2763</f>
        <v>15</v>
      </c>
      <c r="U2763" s="37">
        <v>15</v>
      </c>
      <c r="V2763" s="36">
        <f>+DailySales!$T2763*DailySales!$R2763</f>
        <v>210</v>
      </c>
      <c r="W2763" s="36">
        <f>+DailySales!$V2763*DailySales!$Q2763</f>
        <v>134.4</v>
      </c>
      <c r="X2763" s="36">
        <f>VLOOKUP(O2763,Stock[],6,FALSE)</f>
        <v>1330</v>
      </c>
      <c r="Y2763" s="36">
        <f>+DailySales!$V2763*DailySales!$X2763</f>
        <v>279300</v>
      </c>
      <c r="Z2763" s="37"/>
      <c r="AA2763" s="37"/>
      <c r="AB2763" s="37"/>
      <c r="AC2763" s="37"/>
      <c r="AD2763" s="37"/>
      <c r="AE2763" s="77"/>
      <c r="AF2763" s="87"/>
      <c r="AG2763" s="39"/>
      <c r="AH2763" s="87">
        <v>46071</v>
      </c>
      <c r="AI2763" s="39">
        <v>279300</v>
      </c>
      <c r="AJ2763" s="87"/>
      <c r="AK2763" s="39"/>
      <c r="AL2763" s="34"/>
      <c r="AM2763" s="39"/>
      <c r="AN276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64" spans="1:40" ht="19.5" customHeight="1" x14ac:dyDescent="0.25">
      <c r="A2764" s="32">
        <f t="shared" si="206"/>
        <v>2026</v>
      </c>
      <c r="B2764" s="32">
        <f t="shared" si="207"/>
        <v>1</v>
      </c>
      <c r="C2764" s="25">
        <v>46050</v>
      </c>
      <c r="D2764" s="57">
        <f t="shared" ca="1" si="204"/>
        <v>46097</v>
      </c>
      <c r="E2764" s="57" t="str">
        <f t="shared" ca="1" si="205"/>
        <v>1-Months</v>
      </c>
      <c r="F2764" s="57" t="str">
        <f>VLOOKUP(O2764,Stock[],5,FALSE)</f>
        <v>BE</v>
      </c>
      <c r="G2764" s="33" t="s">
        <v>2973</v>
      </c>
      <c r="H2764" s="38"/>
      <c r="I2764" s="34" t="s">
        <v>233</v>
      </c>
      <c r="J2764" s="32" t="str">
        <f>VLOOKUP(I2764,Customers[],2,FALSE)</f>
        <v>ဦးဝင်းနိုင်</v>
      </c>
      <c r="K2764" s="32" t="str">
        <f>VLOOKUP(I2764,Customers[],4,FALSE)</f>
        <v>Wandwin</v>
      </c>
      <c r="L2764" s="32" t="str">
        <f>VLOOKUP(Table85[[#This Row],[CustomerID]],Table!H:K,3,0)</f>
        <v>လျှော်ပင်</v>
      </c>
      <c r="M2764" s="32" t="str">
        <f>VLOOKUP(I2764,Customers[],5,FALSE)</f>
        <v>WholeSales/Contract</v>
      </c>
      <c r="N2764" s="117" t="s">
        <v>10</v>
      </c>
      <c r="O2764" s="37" t="s">
        <v>205</v>
      </c>
      <c r="P2764" s="32" t="str">
        <f>VLOOKUP(O2764,Stock[],2,FALSE)</f>
        <v>ကောင်းကြည် ကော် 25%  (1Ltr )</v>
      </c>
      <c r="Q2764" s="35">
        <f>VLOOKUP(O2764,Stock[],3,FALSE)</f>
        <v>1</v>
      </c>
      <c r="R2764" s="35">
        <f>VLOOKUP(O2764,Stock[],4,FALSE)</f>
        <v>12</v>
      </c>
      <c r="S2764" s="37"/>
      <c r="T2764" s="35">
        <f>(DailySales!$S2764/DailySales!$R2764)+DailySales!$U2764</f>
        <v>15</v>
      </c>
      <c r="U2764" s="37">
        <v>15</v>
      </c>
      <c r="V2764" s="36">
        <f>+DailySales!$T2764*DailySales!$R2764</f>
        <v>180</v>
      </c>
      <c r="W2764" s="36">
        <f>+DailySales!$V2764*DailySales!$Q2764</f>
        <v>180</v>
      </c>
      <c r="X2764" s="36">
        <f>VLOOKUP(O2764,Stock[],6,FALSE)</f>
        <v>1530</v>
      </c>
      <c r="Y2764" s="36">
        <f>+DailySales!$V2764*DailySales!$X2764</f>
        <v>275400</v>
      </c>
      <c r="Z2764" s="37"/>
      <c r="AA2764" s="37"/>
      <c r="AB2764" s="37"/>
      <c r="AC2764" s="37"/>
      <c r="AD2764" s="37"/>
      <c r="AE2764" s="77"/>
      <c r="AF2764" s="87"/>
      <c r="AG2764" s="39"/>
      <c r="AH2764" s="87">
        <v>46071</v>
      </c>
      <c r="AI2764" s="39">
        <v>275400</v>
      </c>
      <c r="AJ2764" s="87"/>
      <c r="AK2764" s="39"/>
      <c r="AL2764" s="34"/>
      <c r="AM2764" s="39"/>
      <c r="AN276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65" spans="1:40" ht="19.5" customHeight="1" x14ac:dyDescent="0.25">
      <c r="A2765" s="32">
        <f t="shared" si="206"/>
        <v>2026</v>
      </c>
      <c r="B2765" s="32">
        <f t="shared" si="207"/>
        <v>1</v>
      </c>
      <c r="C2765" s="25">
        <v>46050</v>
      </c>
      <c r="D2765" s="57">
        <f t="shared" ca="1" si="204"/>
        <v>46097</v>
      </c>
      <c r="E2765" s="57" t="str">
        <f t="shared" ca="1" si="205"/>
        <v>1-Months</v>
      </c>
      <c r="F2765" s="57" t="str">
        <f>VLOOKUP(O2765,Stock[],5,FALSE)</f>
        <v>BE</v>
      </c>
      <c r="G2765" s="33" t="s">
        <v>2973</v>
      </c>
      <c r="H2765" s="38"/>
      <c r="I2765" s="34" t="s">
        <v>233</v>
      </c>
      <c r="J2765" s="32" t="str">
        <f>VLOOKUP(I2765,Customers[],2,FALSE)</f>
        <v>ဦးဝင်းနိုင်</v>
      </c>
      <c r="K2765" s="32" t="str">
        <f>VLOOKUP(I2765,Customers[],4,FALSE)</f>
        <v>Wandwin</v>
      </c>
      <c r="L2765" s="32" t="str">
        <f>VLOOKUP(Table85[[#This Row],[CustomerID]],Table!H:K,3,0)</f>
        <v>လျှော်ပင်</v>
      </c>
      <c r="M2765" s="32" t="str">
        <f>VLOOKUP(I2765,Customers[],5,FALSE)</f>
        <v>WholeSales/Contract</v>
      </c>
      <c r="N2765" s="117" t="s">
        <v>10</v>
      </c>
      <c r="O2765" s="37" t="s">
        <v>240</v>
      </c>
      <c r="P2765" s="32" t="str">
        <f>VLOOKUP(O2765,Stock[],2,FALSE)</f>
        <v>သံပုရာအရက်</v>
      </c>
      <c r="Q2765" s="35">
        <f>VLOOKUP(O2765,Stock[],3,FALSE)</f>
        <v>0.64</v>
      </c>
      <c r="R2765" s="35">
        <f>VLOOKUP(O2765,Stock[],4,FALSE)</f>
        <v>14</v>
      </c>
      <c r="S2765" s="37"/>
      <c r="T2765" s="35">
        <f>(DailySales!$S2765/DailySales!$R2765)+DailySales!$U2765</f>
        <v>3</v>
      </c>
      <c r="U2765" s="37">
        <v>3</v>
      </c>
      <c r="V2765" s="36">
        <f>+DailySales!$T2765*DailySales!$R2765</f>
        <v>42</v>
      </c>
      <c r="W2765" s="36">
        <f>+DailySales!$V2765*DailySales!$Q2765</f>
        <v>26.88</v>
      </c>
      <c r="X2765" s="36">
        <f>VLOOKUP(O2765,Stock[],6,FALSE)</f>
        <v>1330</v>
      </c>
      <c r="Y2765" s="36">
        <f>+DailySales!$V2765*DailySales!$X2765</f>
        <v>55860</v>
      </c>
      <c r="Z2765" s="37"/>
      <c r="AA2765" s="37"/>
      <c r="AB2765" s="37"/>
      <c r="AC2765" s="37"/>
      <c r="AD2765" s="37"/>
      <c r="AE2765" s="77"/>
      <c r="AF2765" s="87"/>
      <c r="AG2765" s="39"/>
      <c r="AH2765" s="87">
        <v>46071</v>
      </c>
      <c r="AI2765" s="39">
        <v>55860</v>
      </c>
      <c r="AJ2765" s="87"/>
      <c r="AK2765" s="39"/>
      <c r="AL2765" s="34"/>
      <c r="AM2765" s="39"/>
      <c r="AN276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66" spans="1:40" ht="19.5" customHeight="1" x14ac:dyDescent="0.25">
      <c r="A2766" s="32">
        <f t="shared" si="206"/>
        <v>2026</v>
      </c>
      <c r="B2766" s="32">
        <f t="shared" si="207"/>
        <v>1</v>
      </c>
      <c r="C2766" s="25">
        <v>46050</v>
      </c>
      <c r="D2766" s="57">
        <f t="shared" ca="1" si="204"/>
        <v>46097</v>
      </c>
      <c r="E2766" s="57" t="str">
        <f t="shared" ca="1" si="205"/>
        <v>1-Months</v>
      </c>
      <c r="F2766" s="57" t="str">
        <f>VLOOKUP(O2766,Stock[],5,FALSE)</f>
        <v>BE</v>
      </c>
      <c r="G2766" s="33" t="s">
        <v>2974</v>
      </c>
      <c r="H2766" s="38"/>
      <c r="I2766" s="34" t="s">
        <v>180</v>
      </c>
      <c r="J2766" s="32" t="str">
        <f>VLOOKUP(I2766,Customers[],2,FALSE)</f>
        <v>ရွှေမြင်း</v>
      </c>
      <c r="K2766" s="32" t="str">
        <f>VLOOKUP(I2766,Customers[],4,FALSE)</f>
        <v>Meiktila</v>
      </c>
      <c r="L2766" s="32" t="str">
        <f>VLOOKUP(Table85[[#This Row],[CustomerID]],Table!H:K,3,0)</f>
        <v>မိတ္ထီလာ</v>
      </c>
      <c r="M2766" s="32" t="str">
        <f>VLOOKUP(I2766,Customers[],5,FALSE)</f>
        <v>WholeSales/Contract</v>
      </c>
      <c r="N2766" s="117" t="s">
        <v>10</v>
      </c>
      <c r="O2766" s="37" t="s">
        <v>217</v>
      </c>
      <c r="P2766" s="32" t="str">
        <f>VLOOKUP(O2766,Stock[],2,FALSE)</f>
        <v>လိမ္မော်ဖြူ</v>
      </c>
      <c r="Q2766" s="35">
        <f>VLOOKUP(O2766,Stock[],3,FALSE)</f>
        <v>0.64</v>
      </c>
      <c r="R2766" s="35">
        <f>VLOOKUP(O2766,Stock[],4,FALSE)</f>
        <v>24</v>
      </c>
      <c r="S2766" s="37"/>
      <c r="T2766" s="35">
        <f>(DailySales!$S2766/DailySales!$R2766)+DailySales!$U2766</f>
        <v>30</v>
      </c>
      <c r="U2766" s="37">
        <v>30</v>
      </c>
      <c r="V2766" s="36">
        <f>+DailySales!$T2766*DailySales!$R2766</f>
        <v>720</v>
      </c>
      <c r="W2766" s="36">
        <f>+DailySales!$V2766*DailySales!$Q2766</f>
        <v>460.8</v>
      </c>
      <c r="X2766" s="36">
        <f>VLOOKUP(O2766,Stock[],6,FALSE)</f>
        <v>1330</v>
      </c>
      <c r="Y2766" s="36">
        <f>+DailySales!$V2766*DailySales!$X2766</f>
        <v>957600</v>
      </c>
      <c r="Z2766" s="37"/>
      <c r="AA2766" s="37"/>
      <c r="AB2766" s="37"/>
      <c r="AC2766" s="37"/>
      <c r="AD2766" s="37"/>
      <c r="AE2766" s="77"/>
      <c r="AF2766" s="87"/>
      <c r="AG2766" s="39"/>
      <c r="AH2766" s="38">
        <v>46072</v>
      </c>
      <c r="AI2766" s="39">
        <v>957600</v>
      </c>
      <c r="AJ2766" s="87"/>
      <c r="AK2766" s="39"/>
      <c r="AL2766" s="34"/>
      <c r="AM2766" s="39"/>
      <c r="AN276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67" spans="1:40" ht="19.5" customHeight="1" x14ac:dyDescent="0.25">
      <c r="A2767" s="32">
        <f t="shared" si="206"/>
        <v>2026</v>
      </c>
      <c r="B2767" s="32">
        <f t="shared" si="207"/>
        <v>1</v>
      </c>
      <c r="C2767" s="25">
        <v>46050</v>
      </c>
      <c r="D2767" s="57">
        <f t="shared" ca="1" si="204"/>
        <v>46097</v>
      </c>
      <c r="E2767" s="57" t="str">
        <f t="shared" ca="1" si="205"/>
        <v>1-Months</v>
      </c>
      <c r="F2767" s="57" t="str">
        <f>VLOOKUP(O2767,Stock[],5,FALSE)</f>
        <v>BE</v>
      </c>
      <c r="G2767" s="33" t="s">
        <v>2975</v>
      </c>
      <c r="H2767" s="38"/>
      <c r="I2767" s="34" t="s">
        <v>180</v>
      </c>
      <c r="J2767" s="32" t="str">
        <f>VLOOKUP(I2767,Customers[],2,FALSE)</f>
        <v>ရွှေမြင်း</v>
      </c>
      <c r="K2767" s="32" t="str">
        <f>VLOOKUP(I2767,Customers[],4,FALSE)</f>
        <v>Meiktila</v>
      </c>
      <c r="L2767" s="32" t="str">
        <f>VLOOKUP(Table85[[#This Row],[CustomerID]],Table!H:K,3,0)</f>
        <v>မိတ္ထီလာ</v>
      </c>
      <c r="M2767" s="32" t="str">
        <f>VLOOKUP(I2767,Customers[],5,FALSE)</f>
        <v>WholeSales/Contract</v>
      </c>
      <c r="N2767" s="117" t="s">
        <v>10</v>
      </c>
      <c r="O2767" s="37" t="s">
        <v>217</v>
      </c>
      <c r="P2767" s="32" t="str">
        <f>VLOOKUP(O2767,Stock[],2,FALSE)</f>
        <v>လိမ္မော်ဖြူ</v>
      </c>
      <c r="Q2767" s="35">
        <f>VLOOKUP(O2767,Stock[],3,FALSE)</f>
        <v>0.64</v>
      </c>
      <c r="R2767" s="35">
        <f>VLOOKUP(O2767,Stock[],4,FALSE)</f>
        <v>24</v>
      </c>
      <c r="S2767" s="37"/>
      <c r="T2767" s="35">
        <f>(DailySales!$S2767/DailySales!$R2767)+DailySales!$U2767</f>
        <v>30</v>
      </c>
      <c r="U2767" s="37">
        <v>30</v>
      </c>
      <c r="V2767" s="36">
        <f>+DailySales!$T2767*DailySales!$R2767</f>
        <v>720</v>
      </c>
      <c r="W2767" s="36">
        <f>+DailySales!$V2767*DailySales!$Q2767</f>
        <v>460.8</v>
      </c>
      <c r="X2767" s="36">
        <f>VLOOKUP(O2767,Stock[],6,FALSE)</f>
        <v>1330</v>
      </c>
      <c r="Y2767" s="36">
        <f>+DailySales!$V2767*DailySales!$X2767</f>
        <v>957600</v>
      </c>
      <c r="Z2767" s="37"/>
      <c r="AA2767" s="37"/>
      <c r="AB2767" s="37"/>
      <c r="AC2767" s="37"/>
      <c r="AD2767" s="37"/>
      <c r="AE2767" s="77"/>
      <c r="AF2767" s="87"/>
      <c r="AG2767" s="39"/>
      <c r="AH2767" s="38">
        <v>46072</v>
      </c>
      <c r="AI2767" s="39">
        <v>957600</v>
      </c>
      <c r="AJ2767" s="87"/>
      <c r="AK2767" s="39"/>
      <c r="AL2767" s="34"/>
      <c r="AM2767" s="39"/>
      <c r="AN276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68" spans="1:40" ht="19.5" customHeight="1" x14ac:dyDescent="0.25">
      <c r="A2768" s="32">
        <f t="shared" si="206"/>
        <v>2026</v>
      </c>
      <c r="B2768" s="32">
        <f t="shared" si="207"/>
        <v>1</v>
      </c>
      <c r="C2768" s="25">
        <v>46050</v>
      </c>
      <c r="D2768" s="57">
        <f t="shared" ca="1" si="204"/>
        <v>46097</v>
      </c>
      <c r="E2768" s="57" t="str">
        <f t="shared" ca="1" si="205"/>
        <v>1-Months</v>
      </c>
      <c r="F2768" s="57" t="str">
        <f>VLOOKUP(O2768,Stock[],5,FALSE)</f>
        <v>BE</v>
      </c>
      <c r="G2768" s="33" t="s">
        <v>2975</v>
      </c>
      <c r="H2768" s="38"/>
      <c r="I2768" s="34" t="s">
        <v>180</v>
      </c>
      <c r="J2768" s="32" t="str">
        <f>VLOOKUP(I2768,Customers[],2,FALSE)</f>
        <v>ရွှေမြင်း</v>
      </c>
      <c r="K2768" s="32" t="str">
        <f>VLOOKUP(I2768,Customers[],4,FALSE)</f>
        <v>Meiktila</v>
      </c>
      <c r="L2768" s="32" t="str">
        <f>VLOOKUP(Table85[[#This Row],[CustomerID]],Table!H:K,3,0)</f>
        <v>မိတ္ထီလာ</v>
      </c>
      <c r="M2768" s="32" t="str">
        <f>VLOOKUP(I2768,Customers[],5,FALSE)</f>
        <v>WholeSales/Contract</v>
      </c>
      <c r="N2768" s="117" t="s">
        <v>10</v>
      </c>
      <c r="O2768" s="37" t="s">
        <v>2465</v>
      </c>
      <c r="P2768" s="32" t="str">
        <f>VLOOKUP(O2768,Stock[],2,FALSE)</f>
        <v>မိုးနဲကွန်ကီး</v>
      </c>
      <c r="Q2768" s="35">
        <f>VLOOKUP(O2768,Stock[],3,FALSE)</f>
        <v>0.64</v>
      </c>
      <c r="R2768" s="35">
        <f>VLOOKUP(O2768,Stock[],4,FALSE)</f>
        <v>14</v>
      </c>
      <c r="S2768" s="37"/>
      <c r="T2768" s="35">
        <f>(DailySales!$S2768/DailySales!$R2768)+DailySales!$U2768</f>
        <v>20</v>
      </c>
      <c r="U2768" s="37">
        <v>20</v>
      </c>
      <c r="V2768" s="36">
        <f>+DailySales!$T2768*DailySales!$R2768</f>
        <v>280</v>
      </c>
      <c r="W2768" s="36">
        <f>+DailySales!$V2768*DailySales!$Q2768</f>
        <v>179.20000000000002</v>
      </c>
      <c r="X2768" s="36">
        <f>VLOOKUP(O2768,Stock[],6,FALSE)</f>
        <v>1700</v>
      </c>
      <c r="Y2768" s="36">
        <f>+DailySales!$V2768*DailySales!$X2768</f>
        <v>476000</v>
      </c>
      <c r="Z2768" s="37"/>
      <c r="AA2768" s="37"/>
      <c r="AB2768" s="37"/>
      <c r="AC2768" s="37"/>
      <c r="AD2768" s="37"/>
      <c r="AE2768" s="77"/>
      <c r="AF2768" s="87"/>
      <c r="AG2768" s="39"/>
      <c r="AH2768" s="38">
        <v>46072</v>
      </c>
      <c r="AI2768" s="39">
        <v>476000</v>
      </c>
      <c r="AJ2768" s="87"/>
      <c r="AK2768" s="39"/>
      <c r="AL2768" s="34"/>
      <c r="AM2768" s="39"/>
      <c r="AN276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69" spans="1:40" ht="19.5" customHeight="1" x14ac:dyDescent="0.25">
      <c r="A2769" s="32">
        <f t="shared" si="206"/>
        <v>2026</v>
      </c>
      <c r="B2769" s="32">
        <f t="shared" si="207"/>
        <v>1</v>
      </c>
      <c r="C2769" s="25">
        <v>46050</v>
      </c>
      <c r="D2769" s="57">
        <f t="shared" ca="1" si="204"/>
        <v>46097</v>
      </c>
      <c r="E2769" s="57" t="str">
        <f t="shared" ca="1" si="205"/>
        <v>1-Months</v>
      </c>
      <c r="F2769" s="57" t="str">
        <f>VLOOKUP(O2769,Stock[],5,FALSE)</f>
        <v>BE</v>
      </c>
      <c r="G2769" s="33" t="s">
        <v>2975</v>
      </c>
      <c r="H2769" s="38"/>
      <c r="I2769" s="34" t="s">
        <v>180</v>
      </c>
      <c r="J2769" s="32" t="str">
        <f>VLOOKUP(I2769,Customers[],2,FALSE)</f>
        <v>ရွှေမြင်း</v>
      </c>
      <c r="K2769" s="32" t="str">
        <f>VLOOKUP(I2769,Customers[],4,FALSE)</f>
        <v>Meiktila</v>
      </c>
      <c r="L2769" s="32" t="str">
        <f>VLOOKUP(Table85[[#This Row],[CustomerID]],Table!H:K,3,0)</f>
        <v>မိတ္ထီလာ</v>
      </c>
      <c r="M2769" s="32" t="str">
        <f>VLOOKUP(I2769,Customers[],5,FALSE)</f>
        <v>WholeSales/Contract</v>
      </c>
      <c r="N2769" s="117" t="s">
        <v>10</v>
      </c>
      <c r="O2769" s="37" t="s">
        <v>205</v>
      </c>
      <c r="P2769" s="32" t="str">
        <f>VLOOKUP(O2769,Stock[],2,FALSE)</f>
        <v>ကောင်းကြည် ကော် 25%  (1Ltr )</v>
      </c>
      <c r="Q2769" s="35">
        <f>VLOOKUP(O2769,Stock[],3,FALSE)</f>
        <v>1</v>
      </c>
      <c r="R2769" s="35">
        <f>VLOOKUP(O2769,Stock[],4,FALSE)</f>
        <v>12</v>
      </c>
      <c r="S2769" s="37"/>
      <c r="T2769" s="35">
        <f>(DailySales!$S2769/DailySales!$R2769)+DailySales!$U2769</f>
        <v>20</v>
      </c>
      <c r="U2769" s="37">
        <v>20</v>
      </c>
      <c r="V2769" s="36">
        <f>+DailySales!$T2769*DailySales!$R2769</f>
        <v>240</v>
      </c>
      <c r="W2769" s="36">
        <f>+DailySales!$V2769*DailySales!$Q2769</f>
        <v>240</v>
      </c>
      <c r="X2769" s="36">
        <f>VLOOKUP(O2769,Stock[],6,FALSE)</f>
        <v>1530</v>
      </c>
      <c r="Y2769" s="36">
        <f>+DailySales!$V2769*DailySales!$X2769</f>
        <v>367200</v>
      </c>
      <c r="Z2769" s="37"/>
      <c r="AA2769" s="37"/>
      <c r="AB2769" s="37"/>
      <c r="AC2769" s="37"/>
      <c r="AD2769" s="37"/>
      <c r="AE2769" s="77"/>
      <c r="AF2769" s="87"/>
      <c r="AG2769" s="39"/>
      <c r="AH2769" s="38">
        <v>46072</v>
      </c>
      <c r="AI2769" s="39">
        <v>367200</v>
      </c>
      <c r="AJ2769" s="87"/>
      <c r="AK2769" s="39"/>
      <c r="AL2769" s="34"/>
      <c r="AM2769" s="39"/>
      <c r="AN276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70" spans="1:40" ht="19.5" customHeight="1" x14ac:dyDescent="0.25">
      <c r="A2770" s="32">
        <f t="shared" si="206"/>
        <v>2026</v>
      </c>
      <c r="B2770" s="32">
        <f t="shared" si="207"/>
        <v>1</v>
      </c>
      <c r="C2770" s="25">
        <v>46050</v>
      </c>
      <c r="D2770" s="57">
        <f t="shared" ca="1" si="204"/>
        <v>46097</v>
      </c>
      <c r="E2770" s="57" t="str">
        <f t="shared" ca="1" si="205"/>
        <v>1-Months</v>
      </c>
      <c r="F2770" s="57" t="str">
        <f>VLOOKUP(O2770,Stock[],5,FALSE)</f>
        <v>BE</v>
      </c>
      <c r="G2770" s="33" t="s">
        <v>2976</v>
      </c>
      <c r="H2770" s="38"/>
      <c r="I2770" s="34" t="s">
        <v>180</v>
      </c>
      <c r="J2770" s="32" t="str">
        <f>VLOOKUP(I2770,Customers[],2,FALSE)</f>
        <v>ရွှေမြင်း</v>
      </c>
      <c r="K2770" s="32" t="str">
        <f>VLOOKUP(I2770,Customers[],4,FALSE)</f>
        <v>Meiktila</v>
      </c>
      <c r="L2770" s="32" t="str">
        <f>VLOOKUP(Table85[[#This Row],[CustomerID]],Table!H:K,3,0)</f>
        <v>မိတ္ထီလာ</v>
      </c>
      <c r="M2770" s="32" t="str">
        <f>VLOOKUP(I2770,Customers[],5,FALSE)</f>
        <v>WholeSales/Contract</v>
      </c>
      <c r="N2770" s="117" t="s">
        <v>10</v>
      </c>
      <c r="O2770" s="37" t="s">
        <v>220</v>
      </c>
      <c r="P2770" s="32" t="str">
        <f>VLOOKUP(O2770,Stock[],2,FALSE)</f>
        <v>မြန်မာရှောက်ပျား</v>
      </c>
      <c r="Q2770" s="35">
        <f>VLOOKUP(O2770,Stock[],3,FALSE)</f>
        <v>0.64</v>
      </c>
      <c r="R2770" s="35">
        <f>VLOOKUP(O2770,Stock[],4,FALSE)</f>
        <v>14</v>
      </c>
      <c r="S2770" s="37"/>
      <c r="T2770" s="35">
        <f>(DailySales!$S2770/DailySales!$R2770)+DailySales!$U2770</f>
        <v>20</v>
      </c>
      <c r="U2770" s="37">
        <v>20</v>
      </c>
      <c r="V2770" s="36">
        <f>+DailySales!$T2770*DailySales!$R2770</f>
        <v>280</v>
      </c>
      <c r="W2770" s="36">
        <f>+DailySales!$V2770*DailySales!$Q2770</f>
        <v>179.20000000000002</v>
      </c>
      <c r="X2770" s="36">
        <f>VLOOKUP(O2770,Stock[],6,FALSE)</f>
        <v>1370</v>
      </c>
      <c r="Y2770" s="36">
        <f>+DailySales!$V2770*DailySales!$X2770</f>
        <v>383600</v>
      </c>
      <c r="Z2770" s="37"/>
      <c r="AA2770" s="37"/>
      <c r="AB2770" s="37"/>
      <c r="AC2770" s="37"/>
      <c r="AD2770" s="37"/>
      <c r="AE2770" s="77"/>
      <c r="AF2770" s="87"/>
      <c r="AG2770" s="39"/>
      <c r="AH2770" s="38">
        <v>46072</v>
      </c>
      <c r="AI2770" s="39">
        <v>383600</v>
      </c>
      <c r="AJ2770" s="87"/>
      <c r="AK2770" s="39"/>
      <c r="AL2770" s="34"/>
      <c r="AM2770" s="39"/>
      <c r="AN277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71" spans="1:40" ht="19.5" customHeight="1" x14ac:dyDescent="0.25">
      <c r="A2771" s="32">
        <f t="shared" si="206"/>
        <v>2026</v>
      </c>
      <c r="B2771" s="32">
        <f t="shared" si="207"/>
        <v>1</v>
      </c>
      <c r="C2771" s="25">
        <v>46050</v>
      </c>
      <c r="D2771" s="57">
        <f t="shared" ca="1" si="204"/>
        <v>46097</v>
      </c>
      <c r="E2771" s="57" t="str">
        <f t="shared" ca="1" si="205"/>
        <v>1-Months</v>
      </c>
      <c r="F2771" s="57" t="str">
        <f>VLOOKUP(O2771,Stock[],5,FALSE)</f>
        <v>BE</v>
      </c>
      <c r="G2771" s="33" t="s">
        <v>2976</v>
      </c>
      <c r="H2771" s="38"/>
      <c r="I2771" s="34" t="s">
        <v>180</v>
      </c>
      <c r="J2771" s="32" t="str">
        <f>VLOOKUP(I2771,Customers[],2,FALSE)</f>
        <v>ရွှေမြင်း</v>
      </c>
      <c r="K2771" s="32" t="str">
        <f>VLOOKUP(I2771,Customers[],4,FALSE)</f>
        <v>Meiktila</v>
      </c>
      <c r="L2771" s="32" t="str">
        <f>VLOOKUP(Table85[[#This Row],[CustomerID]],Table!H:K,3,0)</f>
        <v>မိတ္ထီလာ</v>
      </c>
      <c r="M2771" s="32" t="str">
        <f>VLOOKUP(I2771,Customers[],5,FALSE)</f>
        <v>WholeSales/Contract</v>
      </c>
      <c r="N2771" s="117" t="s">
        <v>10</v>
      </c>
      <c r="O2771" s="37" t="s">
        <v>217</v>
      </c>
      <c r="P2771" s="32" t="str">
        <f>VLOOKUP(O2771,Stock[],2,FALSE)</f>
        <v>လိမ္မော်ဖြူ</v>
      </c>
      <c r="Q2771" s="35">
        <f>VLOOKUP(O2771,Stock[],3,FALSE)</f>
        <v>0.64</v>
      </c>
      <c r="R2771" s="35">
        <f>VLOOKUP(O2771,Stock[],4,FALSE)</f>
        <v>24</v>
      </c>
      <c r="S2771" s="37"/>
      <c r="T2771" s="35">
        <f>(DailySales!$S2771/DailySales!$R2771)+DailySales!$U2771</f>
        <v>20</v>
      </c>
      <c r="U2771" s="37">
        <v>20</v>
      </c>
      <c r="V2771" s="36">
        <f>+DailySales!$T2771*DailySales!$R2771</f>
        <v>480</v>
      </c>
      <c r="W2771" s="36">
        <f>+DailySales!$V2771*DailySales!$Q2771</f>
        <v>307.2</v>
      </c>
      <c r="X2771" s="36">
        <f>VLOOKUP(O2771,Stock[],6,FALSE)</f>
        <v>1330</v>
      </c>
      <c r="Y2771" s="36">
        <f>+DailySales!$V2771*DailySales!$X2771</f>
        <v>638400</v>
      </c>
      <c r="Z2771" s="37"/>
      <c r="AA2771" s="37"/>
      <c r="AB2771" s="37"/>
      <c r="AC2771" s="37"/>
      <c r="AD2771" s="37"/>
      <c r="AE2771" s="77"/>
      <c r="AF2771" s="87"/>
      <c r="AG2771" s="39"/>
      <c r="AH2771" s="38">
        <v>46072</v>
      </c>
      <c r="AI2771" s="39">
        <v>638400</v>
      </c>
      <c r="AJ2771" s="87"/>
      <c r="AK2771" s="39"/>
      <c r="AL2771" s="34"/>
      <c r="AM2771" s="39"/>
      <c r="AN277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72" spans="1:40" ht="19.5" customHeight="1" x14ac:dyDescent="0.25">
      <c r="A2772" s="32">
        <f t="shared" si="206"/>
        <v>2026</v>
      </c>
      <c r="B2772" s="32">
        <f t="shared" si="207"/>
        <v>1</v>
      </c>
      <c r="C2772" s="25">
        <v>46050</v>
      </c>
      <c r="D2772" s="57">
        <f t="shared" ca="1" si="204"/>
        <v>46097</v>
      </c>
      <c r="E2772" s="57" t="str">
        <f t="shared" ca="1" si="205"/>
        <v>1-Months</v>
      </c>
      <c r="F2772" s="57" t="str">
        <f>VLOOKUP(O2772,Stock[],5,FALSE)</f>
        <v>BE</v>
      </c>
      <c r="G2772" s="33" t="s">
        <v>2976</v>
      </c>
      <c r="H2772" s="38"/>
      <c r="I2772" s="34" t="s">
        <v>180</v>
      </c>
      <c r="J2772" s="32" t="str">
        <f>VLOOKUP(I2772,Customers[],2,FALSE)</f>
        <v>ရွှေမြင်း</v>
      </c>
      <c r="K2772" s="32" t="str">
        <f>VLOOKUP(I2772,Customers[],4,FALSE)</f>
        <v>Meiktila</v>
      </c>
      <c r="L2772" s="32" t="str">
        <f>VLOOKUP(Table85[[#This Row],[CustomerID]],Table!H:K,3,0)</f>
        <v>မိတ္ထီလာ</v>
      </c>
      <c r="M2772" s="32" t="str">
        <f>VLOOKUP(I2772,Customers[],5,FALSE)</f>
        <v>WholeSales/Contract</v>
      </c>
      <c r="N2772" s="117" t="s">
        <v>10</v>
      </c>
      <c r="O2772" s="37" t="s">
        <v>2120</v>
      </c>
      <c r="P2772" s="32" t="str">
        <f>VLOOKUP(O2772,Stock[],2,FALSE)</f>
        <v>ဇေ အရက်သန့်</v>
      </c>
      <c r="Q2772" s="35">
        <f>VLOOKUP(O2772,Stock[],3,FALSE)</f>
        <v>0.64</v>
      </c>
      <c r="R2772" s="35">
        <f>VLOOKUP(O2772,Stock[],4,FALSE)</f>
        <v>14</v>
      </c>
      <c r="S2772" s="37"/>
      <c r="T2772" s="35">
        <f>(DailySales!$S2772/DailySales!$R2772)+DailySales!$U2772</f>
        <v>20</v>
      </c>
      <c r="U2772" s="37">
        <v>20</v>
      </c>
      <c r="V2772" s="36">
        <f>+DailySales!$T2772*DailySales!$R2772</f>
        <v>280</v>
      </c>
      <c r="W2772" s="36">
        <f>+DailySales!$V2772*DailySales!$Q2772</f>
        <v>179.20000000000002</v>
      </c>
      <c r="X2772" s="36">
        <f>VLOOKUP(O2772,Stock[],6,FALSE)</f>
        <v>1380</v>
      </c>
      <c r="Y2772" s="36">
        <f>+DailySales!$V2772*DailySales!$X2772</f>
        <v>386400</v>
      </c>
      <c r="Z2772" s="37"/>
      <c r="AA2772" s="37"/>
      <c r="AB2772" s="37"/>
      <c r="AC2772" s="37"/>
      <c r="AD2772" s="37"/>
      <c r="AE2772" s="77"/>
      <c r="AF2772" s="87"/>
      <c r="AG2772" s="39"/>
      <c r="AH2772" s="38">
        <v>46072</v>
      </c>
      <c r="AI2772" s="39">
        <v>386400</v>
      </c>
      <c r="AJ2772" s="87"/>
      <c r="AK2772" s="39"/>
      <c r="AL2772" s="34"/>
      <c r="AM2772" s="39"/>
      <c r="AN277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73" spans="1:40" ht="19.5" customHeight="1" x14ac:dyDescent="0.25">
      <c r="A2773" s="32">
        <f t="shared" si="206"/>
        <v>2026</v>
      </c>
      <c r="B2773" s="32">
        <f t="shared" si="207"/>
        <v>1</v>
      </c>
      <c r="C2773" s="25">
        <v>46050</v>
      </c>
      <c r="D2773" s="57">
        <f t="shared" ca="1" si="204"/>
        <v>46097</v>
      </c>
      <c r="E2773" s="57" t="str">
        <f t="shared" ca="1" si="205"/>
        <v>1-Months</v>
      </c>
      <c r="F2773" s="57" t="str">
        <f>VLOOKUP(O2773,Stock[],5,FALSE)</f>
        <v>Whisky</v>
      </c>
      <c r="G2773" s="33" t="s">
        <v>2977</v>
      </c>
      <c r="H2773" s="38"/>
      <c r="I2773" s="34" t="s">
        <v>745</v>
      </c>
      <c r="J2773" s="32" t="str">
        <f>VLOOKUP(I2773,Customers[],2,FALSE)</f>
        <v>ဖောက်တိုက်</v>
      </c>
      <c r="K2773" s="32">
        <f>VLOOKUP(I2773,Customers[],4,FALSE)</f>
        <v>0</v>
      </c>
      <c r="L2773" s="32">
        <f>VLOOKUP(Table85[[#This Row],[CustomerID]],Table!H:K,3,0)</f>
        <v>0</v>
      </c>
      <c r="M2773" s="32">
        <f>VLOOKUP(I2773,Customers[],5,FALSE)</f>
        <v>0</v>
      </c>
      <c r="N2773" s="34" t="s">
        <v>14</v>
      </c>
      <c r="O2773" s="37" t="s">
        <v>2114</v>
      </c>
      <c r="P2773" s="32" t="str">
        <f>VLOOKUP(O2773,Stock[],2,FALSE)</f>
        <v>Ngwe Taung 700ml(NFS)</v>
      </c>
      <c r="Q2773" s="35">
        <f>VLOOKUP(O2773,Stock[],3,FALSE)</f>
        <v>0.7</v>
      </c>
      <c r="R2773" s="35">
        <f>VLOOKUP(O2773,Stock[],4,FALSE)</f>
        <v>12</v>
      </c>
      <c r="S2773" s="37">
        <v>7</v>
      </c>
      <c r="T2773" s="35">
        <f>(DailySales!$S2773/DailySales!$R2773)+DailySales!$U2773</f>
        <v>0.58333333333333337</v>
      </c>
      <c r="U2773" s="37"/>
      <c r="V2773" s="36">
        <f>+DailySales!$T2773*DailySales!$R2773</f>
        <v>7</v>
      </c>
      <c r="W2773" s="36">
        <f>+DailySales!$V2773*DailySales!$Q2773</f>
        <v>4.8999999999999995</v>
      </c>
      <c r="X2773" s="36">
        <f>VLOOKUP(O2773,Stock[],6,FALSE)</f>
        <v>4700</v>
      </c>
      <c r="Y2773" s="36">
        <f>+DailySales!$V2773*DailySales!$X2773</f>
        <v>32900</v>
      </c>
      <c r="Z2773" s="37"/>
      <c r="AA2773" s="37"/>
      <c r="AB2773" s="37"/>
      <c r="AC2773" s="37"/>
      <c r="AD2773" s="37"/>
      <c r="AE2773" s="77"/>
      <c r="AF2773" s="87">
        <v>46050</v>
      </c>
      <c r="AG2773" s="39">
        <v>32900</v>
      </c>
      <c r="AH2773" s="87"/>
      <c r="AI2773" s="39"/>
      <c r="AJ2773" s="87"/>
      <c r="AK2773" s="39"/>
      <c r="AL2773" s="34"/>
      <c r="AM2773" s="39"/>
      <c r="AN277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74" spans="1:40" ht="19.5" customHeight="1" x14ac:dyDescent="0.25">
      <c r="A2774" s="32">
        <f t="shared" si="206"/>
        <v>2026</v>
      </c>
      <c r="B2774" s="32">
        <f t="shared" si="207"/>
        <v>1</v>
      </c>
      <c r="C2774" s="25">
        <v>46050</v>
      </c>
      <c r="D2774" s="57">
        <f t="shared" ca="1" si="204"/>
        <v>46097</v>
      </c>
      <c r="E2774" s="57" t="str">
        <f t="shared" ca="1" si="205"/>
        <v>1-Months</v>
      </c>
      <c r="F2774" s="57" t="str">
        <f>VLOOKUP(O2774,Stock[],5,FALSE)</f>
        <v>Whisky</v>
      </c>
      <c r="G2774" s="33" t="s">
        <v>2978</v>
      </c>
      <c r="H2774" s="38"/>
      <c r="I2774" s="34" t="s">
        <v>743</v>
      </c>
      <c r="J2774" s="32" t="str">
        <f>VLOOKUP(I2774,Customers[],2,FALSE)</f>
        <v>လက်ဆောင်</v>
      </c>
      <c r="K2774" s="32">
        <f>VLOOKUP(I2774,Customers[],4,FALSE)</f>
        <v>0</v>
      </c>
      <c r="L2774" s="32">
        <f>VLOOKUP(Table85[[#This Row],[CustomerID]],Table!H:K,3,0)</f>
        <v>0</v>
      </c>
      <c r="M2774" s="32">
        <f>VLOOKUP(I2774,Customers[],5,FALSE)</f>
        <v>0</v>
      </c>
      <c r="N2774" s="34" t="s">
        <v>13</v>
      </c>
      <c r="O2774" s="37" t="s">
        <v>2114</v>
      </c>
      <c r="P2774" s="32" t="str">
        <f>VLOOKUP(O2774,Stock[],2,FALSE)</f>
        <v>Ngwe Taung 700ml(NFS)</v>
      </c>
      <c r="Q2774" s="35">
        <f>VLOOKUP(O2774,Stock[],3,FALSE)</f>
        <v>0.7</v>
      </c>
      <c r="R2774" s="35">
        <f>VLOOKUP(O2774,Stock[],4,FALSE)</f>
        <v>12</v>
      </c>
      <c r="S2774" s="37">
        <v>1</v>
      </c>
      <c r="T2774" s="35">
        <f>(DailySales!$S2774/DailySales!$R2774)+DailySales!$U2774</f>
        <v>8.3333333333333329E-2</v>
      </c>
      <c r="U2774" s="37"/>
      <c r="V2774" s="36">
        <f>+DailySales!$T2774*DailySales!$R2774</f>
        <v>1</v>
      </c>
      <c r="W2774" s="36">
        <f>+DailySales!$V2774*DailySales!$Q2774</f>
        <v>0.7</v>
      </c>
      <c r="X2774" s="36">
        <f>VLOOKUP(O2774,Stock[],6,FALSE)</f>
        <v>4700</v>
      </c>
      <c r="Y2774" s="36">
        <f>+DailySales!$V2774*DailySales!$X2774</f>
        <v>4700</v>
      </c>
      <c r="Z2774" s="37"/>
      <c r="AA2774" s="37"/>
      <c r="AB2774" s="37"/>
      <c r="AC2774" s="37"/>
      <c r="AD2774" s="37"/>
      <c r="AE2774" s="77"/>
      <c r="AF2774" s="87">
        <v>46050</v>
      </c>
      <c r="AG2774" s="39">
        <v>4700</v>
      </c>
      <c r="AH2774" s="87"/>
      <c r="AI2774" s="39"/>
      <c r="AJ2774" s="87"/>
      <c r="AK2774" s="39"/>
      <c r="AL2774" s="34"/>
      <c r="AM2774" s="39"/>
      <c r="AN277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75" spans="1:40" ht="19.5" customHeight="1" x14ac:dyDescent="0.25">
      <c r="A2775" s="32">
        <f t="shared" si="206"/>
        <v>2026</v>
      </c>
      <c r="B2775" s="32">
        <f t="shared" si="207"/>
        <v>1</v>
      </c>
      <c r="C2775" s="25">
        <v>46050</v>
      </c>
      <c r="D2775" s="57">
        <f t="shared" ca="1" si="204"/>
        <v>46097</v>
      </c>
      <c r="E2775" s="57" t="str">
        <f t="shared" ca="1" si="205"/>
        <v>1-Months</v>
      </c>
      <c r="F2775" s="57" t="str">
        <f>VLOOKUP(O2775,Stock[],5,FALSE)</f>
        <v>Whisky</v>
      </c>
      <c r="G2775" s="33" t="s">
        <v>2979</v>
      </c>
      <c r="H2775" s="38"/>
      <c r="I2775" s="34" t="s">
        <v>233</v>
      </c>
      <c r="J2775" s="32" t="str">
        <f>VLOOKUP(I2775,Customers[],2,FALSE)</f>
        <v>ဦးဝင်းနိုင်</v>
      </c>
      <c r="K2775" s="32" t="str">
        <f>VLOOKUP(I2775,Customers[],4,FALSE)</f>
        <v>Wandwin</v>
      </c>
      <c r="L2775" s="32" t="str">
        <f>VLOOKUP(Table85[[#This Row],[CustomerID]],Table!H:K,3,0)</f>
        <v>လျှော်ပင်</v>
      </c>
      <c r="M2775" s="32" t="str">
        <f>VLOOKUP(I2775,Customers[],5,FALSE)</f>
        <v>WholeSales/Contract</v>
      </c>
      <c r="N2775" s="34" t="s">
        <v>10</v>
      </c>
      <c r="O2775" s="37" t="s">
        <v>2113</v>
      </c>
      <c r="P2775" s="32" t="str">
        <f>VLOOKUP(O2775,Stock[],2,FALSE)</f>
        <v>Ngwe Taung 700ml</v>
      </c>
      <c r="Q2775" s="35">
        <f>VLOOKUP(O2775,Stock[],3,FALSE)</f>
        <v>0.7</v>
      </c>
      <c r="R2775" s="35">
        <f>VLOOKUP(O2775,Stock[],4,FALSE)</f>
        <v>12</v>
      </c>
      <c r="S2775" s="37"/>
      <c r="T2775" s="35">
        <f>(DailySales!$S2775/DailySales!$R2775)+DailySales!$U2775</f>
        <v>1</v>
      </c>
      <c r="U2775" s="37">
        <v>1</v>
      </c>
      <c r="V2775" s="36">
        <f>+DailySales!$T2775*DailySales!$R2775</f>
        <v>12</v>
      </c>
      <c r="W2775" s="36">
        <f>+DailySales!$V2775*DailySales!$Q2775</f>
        <v>8.3999999999999986</v>
      </c>
      <c r="X2775" s="36">
        <f>VLOOKUP(O2775,Stock[],6,FALSE)</f>
        <v>4700</v>
      </c>
      <c r="Y2775" s="36">
        <f>+DailySales!$V2775*DailySales!$X2775</f>
        <v>56400</v>
      </c>
      <c r="Z2775" s="37"/>
      <c r="AA2775" s="37"/>
      <c r="AB2775" s="37"/>
      <c r="AC2775" s="37"/>
      <c r="AD2775" s="37"/>
      <c r="AE2775" s="77"/>
      <c r="AF2775" s="87">
        <v>46057</v>
      </c>
      <c r="AG2775" s="39">
        <v>56400</v>
      </c>
      <c r="AH2775" s="87"/>
      <c r="AI2775" s="39"/>
      <c r="AJ2775" s="87"/>
      <c r="AK2775" s="39"/>
      <c r="AL2775" s="34"/>
      <c r="AM2775" s="39"/>
      <c r="AN277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76" spans="1:40" ht="19.5" customHeight="1" x14ac:dyDescent="0.25">
      <c r="A2776" s="32">
        <f t="shared" si="206"/>
        <v>2026</v>
      </c>
      <c r="B2776" s="32">
        <f t="shared" si="207"/>
        <v>1</v>
      </c>
      <c r="C2776" s="25">
        <v>46051</v>
      </c>
      <c r="D2776" s="57">
        <f t="shared" ca="1" si="204"/>
        <v>46097</v>
      </c>
      <c r="E2776" s="57" t="str">
        <f t="shared" ca="1" si="205"/>
        <v>1-Months</v>
      </c>
      <c r="F2776" s="57" t="str">
        <f>VLOOKUP(O2776,Stock[],5,FALSE)</f>
        <v>BE</v>
      </c>
      <c r="G2776" s="33" t="s">
        <v>2980</v>
      </c>
      <c r="H2776" s="38" t="s">
        <v>283</v>
      </c>
      <c r="I2776" s="34" t="s">
        <v>2015</v>
      </c>
      <c r="J2776" s="32" t="str">
        <f>VLOOKUP(I2776,Customers[],2,FALSE)</f>
        <v>ကိုဆွေကျော်</v>
      </c>
      <c r="K2776" s="32" t="str">
        <f>VLOOKUP(I2776,Customers[],4,FALSE)</f>
        <v>Pyawbwe</v>
      </c>
      <c r="L2776" s="32" t="str">
        <f>VLOOKUP(Table85[[#This Row],[CustomerID]],Table!H:K,3,0)</f>
        <v>‌တောင်းကောက်ရွာ</v>
      </c>
      <c r="M2776" s="32" t="str">
        <f>VLOOKUP(I2776,Customers[],5,FALSE)</f>
        <v>Van-1</v>
      </c>
      <c r="N2776" s="34" t="s">
        <v>9</v>
      </c>
      <c r="O2776" s="37" t="s">
        <v>214</v>
      </c>
      <c r="P2776" s="32" t="str">
        <f>VLOOKUP(O2776,Stock[],2,FALSE)</f>
        <v>ကောင်းကြည်</v>
      </c>
      <c r="Q2776" s="35">
        <f>VLOOKUP(O2776,Stock[],3,FALSE)</f>
        <v>0.64</v>
      </c>
      <c r="R2776" s="35">
        <f>VLOOKUP(O2776,Stock[],4,FALSE)</f>
        <v>14</v>
      </c>
      <c r="S2776" s="37"/>
      <c r="T2776" s="35">
        <f>(DailySales!$S2776/DailySales!$R2776)+DailySales!$U2776</f>
        <v>5</v>
      </c>
      <c r="U2776" s="37">
        <v>5</v>
      </c>
      <c r="V2776" s="36">
        <f>+DailySales!$T2776*DailySales!$R2776</f>
        <v>70</v>
      </c>
      <c r="W2776" s="36">
        <f>+DailySales!$V2776*DailySales!$Q2776</f>
        <v>44.800000000000004</v>
      </c>
      <c r="X2776" s="36">
        <f>VLOOKUP(O2776,Stock[],6,FALSE)</f>
        <v>1330</v>
      </c>
      <c r="Y2776" s="36">
        <f>+DailySales!$V2776*DailySales!$X2776</f>
        <v>93100</v>
      </c>
      <c r="Z2776" s="37"/>
      <c r="AA2776" s="37"/>
      <c r="AB2776" s="37"/>
      <c r="AC2776" s="37"/>
      <c r="AD2776" s="37"/>
      <c r="AE2776" s="77">
        <v>2400</v>
      </c>
      <c r="AF2776" s="87">
        <v>46051</v>
      </c>
      <c r="AG2776" s="39">
        <v>95500</v>
      </c>
      <c r="AH2776" s="87"/>
      <c r="AI2776" s="39"/>
      <c r="AJ2776" s="87"/>
      <c r="AK2776" s="39"/>
      <c r="AL2776" s="34"/>
      <c r="AM2776" s="39"/>
      <c r="AN277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77" spans="1:40" ht="19.5" customHeight="1" x14ac:dyDescent="0.25">
      <c r="A2777" s="32">
        <f t="shared" si="206"/>
        <v>2026</v>
      </c>
      <c r="B2777" s="32">
        <f t="shared" si="207"/>
        <v>1</v>
      </c>
      <c r="C2777" s="25">
        <v>46051</v>
      </c>
      <c r="D2777" s="57">
        <f t="shared" ca="1" si="204"/>
        <v>46097</v>
      </c>
      <c r="E2777" s="57" t="str">
        <f t="shared" ca="1" si="205"/>
        <v>1-Months</v>
      </c>
      <c r="F2777" s="57" t="str">
        <f>VLOOKUP(O2777,Stock[],5,FALSE)</f>
        <v>BE</v>
      </c>
      <c r="G2777" s="33" t="s">
        <v>2981</v>
      </c>
      <c r="H2777" s="38" t="s">
        <v>283</v>
      </c>
      <c r="I2777" s="34" t="s">
        <v>1032</v>
      </c>
      <c r="J2777" s="32" t="str">
        <f>VLOOKUP(I2777,Customers[],2,FALSE)</f>
        <v>ဦးဝင်းမြင့်</v>
      </c>
      <c r="K2777" s="32" t="str">
        <f>VLOOKUP(I2777,Customers[],4,FALSE)</f>
        <v>Meiktila</v>
      </c>
      <c r="L2777" s="32" t="str">
        <f>VLOOKUP(Table85[[#This Row],[CustomerID]],Table!H:K,3,0)</f>
        <v>ကုက္ကိုကုန်း</v>
      </c>
      <c r="M2777" s="32" t="str">
        <f>VLOOKUP(I2777,Customers[],5,FALSE)</f>
        <v>Van-2</v>
      </c>
      <c r="N2777" s="34" t="s">
        <v>9</v>
      </c>
      <c r="O2777" s="37" t="s">
        <v>2120</v>
      </c>
      <c r="P2777" s="32" t="str">
        <f>VLOOKUP(O2777,Stock[],2,FALSE)</f>
        <v>ဇေ အရက်သန့်</v>
      </c>
      <c r="Q2777" s="35">
        <f>VLOOKUP(O2777,Stock[],3,FALSE)</f>
        <v>0.64</v>
      </c>
      <c r="R2777" s="35">
        <f>VLOOKUP(O2777,Stock[],4,FALSE)</f>
        <v>14</v>
      </c>
      <c r="S2777" s="37"/>
      <c r="T2777" s="35">
        <f>(DailySales!$S2777/DailySales!$R2777)+DailySales!$U2777</f>
        <v>2</v>
      </c>
      <c r="U2777" s="37">
        <v>2</v>
      </c>
      <c r="V2777" s="36">
        <f>+DailySales!$T2777*DailySales!$R2777</f>
        <v>28</v>
      </c>
      <c r="W2777" s="36">
        <f>+DailySales!$V2777*DailySales!$Q2777</f>
        <v>17.920000000000002</v>
      </c>
      <c r="X2777" s="36">
        <f>VLOOKUP(O2777,Stock[],6,FALSE)</f>
        <v>1380</v>
      </c>
      <c r="Y2777" s="36">
        <f>+DailySales!$V2777*DailySales!$X2777</f>
        <v>38640</v>
      </c>
      <c r="Z2777" s="37"/>
      <c r="AA2777" s="37"/>
      <c r="AB2777" s="37"/>
      <c r="AC2777" s="37"/>
      <c r="AD2777" s="37"/>
      <c r="AE2777" s="77">
        <v>960</v>
      </c>
      <c r="AF2777" s="87">
        <v>46051</v>
      </c>
      <c r="AG2777" s="39">
        <v>39600</v>
      </c>
      <c r="AH2777" s="87"/>
      <c r="AI2777" s="39"/>
      <c r="AJ2777" s="87"/>
      <c r="AK2777" s="39"/>
      <c r="AL2777" s="34"/>
      <c r="AM2777" s="39"/>
      <c r="AN277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78" spans="1:40" ht="19.5" customHeight="1" x14ac:dyDescent="0.25">
      <c r="A2778" s="32">
        <f t="shared" si="206"/>
        <v>2026</v>
      </c>
      <c r="B2778" s="32">
        <f t="shared" si="207"/>
        <v>1</v>
      </c>
      <c r="C2778" s="25">
        <v>46051</v>
      </c>
      <c r="D2778" s="57">
        <f t="shared" ca="1" si="204"/>
        <v>46097</v>
      </c>
      <c r="E2778" s="57" t="str">
        <f t="shared" ca="1" si="205"/>
        <v>1-Months</v>
      </c>
      <c r="F2778" s="57" t="str">
        <f>VLOOKUP(O2778,Stock[],5,FALSE)</f>
        <v>BE</v>
      </c>
      <c r="G2778" s="33" t="s">
        <v>2982</v>
      </c>
      <c r="H2778" s="38" t="s">
        <v>283</v>
      </c>
      <c r="I2778" s="34" t="s">
        <v>645</v>
      </c>
      <c r="J2778" s="32" t="str">
        <f>VLOOKUP(I2778,Customers[],2,FALSE)</f>
        <v>ကိုဌေး</v>
      </c>
      <c r="K2778" s="32" t="str">
        <f>VLOOKUP(I2778,Customers[],4,FALSE)</f>
        <v>Meiktila</v>
      </c>
      <c r="L2778" s="32" t="str">
        <f>VLOOKUP(Table85[[#This Row],[CustomerID]],Table!H:K,3,0)</f>
        <v>ညောင်အိုင့်</v>
      </c>
      <c r="M2778" s="32" t="str">
        <f>VLOOKUP(I2778,Customers[],5,FALSE)</f>
        <v>Van-2</v>
      </c>
      <c r="N2778" s="34" t="s">
        <v>9</v>
      </c>
      <c r="O2778" s="37" t="s">
        <v>2120</v>
      </c>
      <c r="P2778" s="32" t="str">
        <f>VLOOKUP(O2778,Stock[],2,FALSE)</f>
        <v>ဇေ အရက်သန့်</v>
      </c>
      <c r="Q2778" s="35">
        <f>VLOOKUP(O2778,Stock[],3,FALSE)</f>
        <v>0.64</v>
      </c>
      <c r="R2778" s="35">
        <f>VLOOKUP(O2778,Stock[],4,FALSE)</f>
        <v>14</v>
      </c>
      <c r="S2778" s="37"/>
      <c r="T2778" s="35">
        <f>(DailySales!$S2778/DailySales!$R2778)+DailySales!$U2778</f>
        <v>3</v>
      </c>
      <c r="U2778" s="37">
        <v>3</v>
      </c>
      <c r="V2778" s="36">
        <f>+DailySales!$T2778*DailySales!$R2778</f>
        <v>42</v>
      </c>
      <c r="W2778" s="36">
        <f>+DailySales!$V2778*DailySales!$Q2778</f>
        <v>26.88</v>
      </c>
      <c r="X2778" s="36">
        <f>VLOOKUP(O2778,Stock[],6,FALSE)</f>
        <v>1380</v>
      </c>
      <c r="Y2778" s="36">
        <f>+DailySales!$V2778*DailySales!$X2778</f>
        <v>57960</v>
      </c>
      <c r="Z2778" s="37"/>
      <c r="AA2778" s="37"/>
      <c r="AB2778" s="37"/>
      <c r="AC2778" s="37"/>
      <c r="AD2778" s="37"/>
      <c r="AE2778" s="77">
        <v>1440</v>
      </c>
      <c r="AF2778" s="87">
        <v>46051</v>
      </c>
      <c r="AG2778" s="39">
        <v>59400</v>
      </c>
      <c r="AH2778" s="87"/>
      <c r="AI2778" s="39"/>
      <c r="AJ2778" s="87"/>
      <c r="AK2778" s="39"/>
      <c r="AL2778" s="34"/>
      <c r="AM2778" s="39"/>
      <c r="AN277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79" spans="1:40" ht="19.5" customHeight="1" x14ac:dyDescent="0.25">
      <c r="A2779" s="32">
        <f t="shared" si="206"/>
        <v>2026</v>
      </c>
      <c r="B2779" s="32">
        <f t="shared" si="207"/>
        <v>1</v>
      </c>
      <c r="C2779" s="25">
        <v>46051</v>
      </c>
      <c r="D2779" s="57">
        <f t="shared" ca="1" si="204"/>
        <v>46097</v>
      </c>
      <c r="E2779" s="57" t="str">
        <f t="shared" ca="1" si="205"/>
        <v>1-Months</v>
      </c>
      <c r="F2779" s="57" t="str">
        <f>VLOOKUP(O2779,Stock[],5,FALSE)</f>
        <v>BE</v>
      </c>
      <c r="G2779" s="33" t="s">
        <v>2982</v>
      </c>
      <c r="H2779" s="38" t="s">
        <v>283</v>
      </c>
      <c r="I2779" s="34" t="s">
        <v>645</v>
      </c>
      <c r="J2779" s="32" t="str">
        <f>VLOOKUP(I2779,Customers[],2,FALSE)</f>
        <v>ကိုဌေး</v>
      </c>
      <c r="K2779" s="32" t="str">
        <f>VLOOKUP(I2779,Customers[],4,FALSE)</f>
        <v>Meiktila</v>
      </c>
      <c r="L2779" s="32" t="str">
        <f>VLOOKUP(Table85[[#This Row],[CustomerID]],Table!H:K,3,0)</f>
        <v>ညောင်အိုင့်</v>
      </c>
      <c r="M2779" s="32" t="str">
        <f>VLOOKUP(I2779,Customers[],5,FALSE)</f>
        <v>Van-2</v>
      </c>
      <c r="N2779" s="34" t="s">
        <v>9</v>
      </c>
      <c r="O2779" s="37" t="s">
        <v>223</v>
      </c>
      <c r="P2779" s="32" t="str">
        <f>VLOOKUP(O2779,Stock[],2,FALSE)</f>
        <v>ချယ်ရီအရက်သန့်ကော် (.6Ltr)</v>
      </c>
      <c r="Q2779" s="35">
        <f>VLOOKUP(O2779,Stock[],3,FALSE)</f>
        <v>0.6</v>
      </c>
      <c r="R2779" s="35">
        <f>VLOOKUP(O2779,Stock[],4,FALSE)</f>
        <v>24</v>
      </c>
      <c r="S2779" s="37"/>
      <c r="T2779" s="35">
        <f>(DailySales!$S2779/DailySales!$R2779)+DailySales!$U2779</f>
        <v>3</v>
      </c>
      <c r="U2779" s="37">
        <v>3</v>
      </c>
      <c r="V2779" s="36">
        <f>+DailySales!$T2779*DailySales!$R2779</f>
        <v>72</v>
      </c>
      <c r="W2779" s="36">
        <f>+DailySales!$V2779*DailySales!$Q2779</f>
        <v>43.199999999999996</v>
      </c>
      <c r="X2779" s="36">
        <f>VLOOKUP(O2779,Stock[],6,FALSE)</f>
        <v>875</v>
      </c>
      <c r="Y2779" s="36">
        <f>+DailySales!$V2779*DailySales!$X2779</f>
        <v>63000</v>
      </c>
      <c r="Z2779" s="37"/>
      <c r="AA2779" s="37"/>
      <c r="AB2779" s="37"/>
      <c r="AC2779" s="37"/>
      <c r="AD2779" s="37"/>
      <c r="AE2779" s="77">
        <v>1800</v>
      </c>
      <c r="AF2779" s="87">
        <v>46051</v>
      </c>
      <c r="AG2779" s="39">
        <v>64800</v>
      </c>
      <c r="AH2779" s="87"/>
      <c r="AI2779" s="39"/>
      <c r="AJ2779" s="87"/>
      <c r="AK2779" s="39"/>
      <c r="AL2779" s="34"/>
      <c r="AM2779" s="39"/>
      <c r="AN277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80" spans="1:40" ht="19.5" customHeight="1" x14ac:dyDescent="0.25">
      <c r="A2780" s="32">
        <f t="shared" si="206"/>
        <v>2026</v>
      </c>
      <c r="B2780" s="32">
        <f t="shared" si="207"/>
        <v>1</v>
      </c>
      <c r="C2780" s="25">
        <v>46051</v>
      </c>
      <c r="D2780" s="57">
        <f t="shared" ca="1" si="204"/>
        <v>46097</v>
      </c>
      <c r="E2780" s="57" t="str">
        <f t="shared" ca="1" si="205"/>
        <v>1-Months</v>
      </c>
      <c r="F2780" s="57" t="str">
        <f>VLOOKUP(O2780,Stock[],5,FALSE)</f>
        <v>BE</v>
      </c>
      <c r="G2780" s="33" t="s">
        <v>2982</v>
      </c>
      <c r="H2780" s="38" t="s">
        <v>283</v>
      </c>
      <c r="I2780" s="34" t="s">
        <v>645</v>
      </c>
      <c r="J2780" s="32" t="str">
        <f>VLOOKUP(I2780,Customers[],2,FALSE)</f>
        <v>ကိုဌေး</v>
      </c>
      <c r="K2780" s="32" t="str">
        <f>VLOOKUP(I2780,Customers[],4,FALSE)</f>
        <v>Meiktila</v>
      </c>
      <c r="L2780" s="32" t="str">
        <f>VLOOKUP(Table85[[#This Row],[CustomerID]],Table!H:K,3,0)</f>
        <v>ညောင်အိုင့်</v>
      </c>
      <c r="M2780" s="32" t="str">
        <f>VLOOKUP(I2780,Customers[],5,FALSE)</f>
        <v>Van-2</v>
      </c>
      <c r="N2780" s="34" t="s">
        <v>9</v>
      </c>
      <c r="O2780" s="37" t="s">
        <v>217</v>
      </c>
      <c r="P2780" s="32" t="str">
        <f>VLOOKUP(O2780,Stock[],2,FALSE)</f>
        <v>လိမ္မော်ဖြူ</v>
      </c>
      <c r="Q2780" s="35">
        <f>VLOOKUP(O2780,Stock[],3,FALSE)</f>
        <v>0.64</v>
      </c>
      <c r="R2780" s="35">
        <f>VLOOKUP(O2780,Stock[],4,FALSE)</f>
        <v>24</v>
      </c>
      <c r="S2780" s="37"/>
      <c r="T2780" s="35">
        <f>(DailySales!$S2780/DailySales!$R2780)+DailySales!$U2780</f>
        <v>3</v>
      </c>
      <c r="U2780" s="37">
        <v>3</v>
      </c>
      <c r="V2780" s="36">
        <f>+DailySales!$T2780*DailySales!$R2780</f>
        <v>72</v>
      </c>
      <c r="W2780" s="36">
        <f>+DailySales!$V2780*DailySales!$Q2780</f>
        <v>46.08</v>
      </c>
      <c r="X2780" s="36">
        <f>VLOOKUP(O2780,Stock[],6,FALSE)</f>
        <v>1330</v>
      </c>
      <c r="Y2780" s="36">
        <f>+DailySales!$V2780*DailySales!$X2780</f>
        <v>95760</v>
      </c>
      <c r="Z2780" s="37"/>
      <c r="AA2780" s="37"/>
      <c r="AB2780" s="37"/>
      <c r="AC2780" s="37"/>
      <c r="AD2780" s="37"/>
      <c r="AE2780" s="77">
        <v>1740</v>
      </c>
      <c r="AF2780" s="87">
        <v>46051</v>
      </c>
      <c r="AG2780" s="39">
        <v>97500</v>
      </c>
      <c r="AH2780" s="87"/>
      <c r="AI2780" s="39"/>
      <c r="AJ2780" s="87"/>
      <c r="AK2780" s="39"/>
      <c r="AL2780" s="34"/>
      <c r="AM2780" s="39"/>
      <c r="AN278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81" spans="1:40" ht="19.5" customHeight="1" x14ac:dyDescent="0.25">
      <c r="A2781" s="32">
        <f t="shared" si="206"/>
        <v>2026</v>
      </c>
      <c r="B2781" s="32">
        <f t="shared" si="207"/>
        <v>1</v>
      </c>
      <c r="C2781" s="25">
        <v>46051</v>
      </c>
      <c r="D2781" s="57">
        <f t="shared" ca="1" si="204"/>
        <v>46097</v>
      </c>
      <c r="E2781" s="57" t="str">
        <f t="shared" ca="1" si="205"/>
        <v>1-Months</v>
      </c>
      <c r="F2781" s="57" t="str">
        <f>VLOOKUP(O2781,Stock[],5,FALSE)</f>
        <v>BE</v>
      </c>
      <c r="G2781" s="33" t="s">
        <v>2983</v>
      </c>
      <c r="H2781" s="38" t="s">
        <v>283</v>
      </c>
      <c r="I2781" s="34" t="s">
        <v>2985</v>
      </c>
      <c r="J2781" s="32" t="str">
        <f>VLOOKUP(I2781,Customers[],2,FALSE)</f>
        <v>ကိုထက်ကို</v>
      </c>
      <c r="K2781" s="32" t="str">
        <f>VLOOKUP(I2781,Customers[],4,FALSE)</f>
        <v>Meiktila</v>
      </c>
      <c r="L2781" s="32" t="str">
        <f>VLOOKUP(Table85[[#This Row],[CustomerID]],Table!H:K,3,0)</f>
        <v>ပေါက်တော</v>
      </c>
      <c r="M2781" s="32" t="str">
        <f>VLOOKUP(I2781,Customers[],5,FALSE)</f>
        <v>Van-2</v>
      </c>
      <c r="N2781" s="34" t="s">
        <v>9</v>
      </c>
      <c r="O2781" s="37" t="s">
        <v>207</v>
      </c>
      <c r="P2781" s="32" t="str">
        <f>VLOOKUP(O2781,Stock[],2,FALSE)</f>
        <v>ရွှေမင်းသားခေါင်ရည်</v>
      </c>
      <c r="Q2781" s="35">
        <f>VLOOKUP(O2781,Stock[],3,FALSE)</f>
        <v>0.64</v>
      </c>
      <c r="R2781" s="35">
        <f>VLOOKUP(O2781,Stock[],4,FALSE)</f>
        <v>24</v>
      </c>
      <c r="S2781" s="37"/>
      <c r="T2781" s="35">
        <f>(DailySales!$S2781/DailySales!$R2781)+DailySales!$U2781</f>
        <v>5</v>
      </c>
      <c r="U2781" s="37">
        <v>5</v>
      </c>
      <c r="V2781" s="36">
        <f>+DailySales!$T2781*DailySales!$R2781</f>
        <v>120</v>
      </c>
      <c r="W2781" s="36">
        <f>+DailySales!$V2781*DailySales!$Q2781</f>
        <v>76.8</v>
      </c>
      <c r="X2781" s="36">
        <f>VLOOKUP(O2781,Stock[],6,FALSE)</f>
        <v>800</v>
      </c>
      <c r="Y2781" s="36">
        <f>+DailySales!$V2781*DailySales!$X2781</f>
        <v>96000</v>
      </c>
      <c r="Z2781" s="37"/>
      <c r="AA2781" s="37"/>
      <c r="AB2781" s="37"/>
      <c r="AC2781" s="37"/>
      <c r="AD2781" s="37"/>
      <c r="AE2781" s="77">
        <v>2500</v>
      </c>
      <c r="AF2781" s="87">
        <v>46051</v>
      </c>
      <c r="AG2781" s="39">
        <v>98500</v>
      </c>
      <c r="AH2781" s="87"/>
      <c r="AI2781" s="39"/>
      <c r="AJ2781" s="87"/>
      <c r="AK2781" s="39"/>
      <c r="AL2781" s="34"/>
      <c r="AM2781" s="39"/>
      <c r="AN278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82" spans="1:40" ht="19.5" customHeight="1" x14ac:dyDescent="0.25">
      <c r="A2782" s="32">
        <f t="shared" si="206"/>
        <v>2026</v>
      </c>
      <c r="B2782" s="32">
        <f t="shared" si="207"/>
        <v>1</v>
      </c>
      <c r="C2782" s="25">
        <v>46051</v>
      </c>
      <c r="D2782" s="57">
        <f t="shared" ca="1" si="204"/>
        <v>46097</v>
      </c>
      <c r="E2782" s="57" t="str">
        <f t="shared" ca="1" si="205"/>
        <v>1-Months</v>
      </c>
      <c r="F2782" s="57" t="str">
        <f>VLOOKUP(O2782,Stock[],5,FALSE)</f>
        <v>BE</v>
      </c>
      <c r="G2782" s="33" t="s">
        <v>2986</v>
      </c>
      <c r="H2782" s="38" t="s">
        <v>283</v>
      </c>
      <c r="I2782" s="34" t="s">
        <v>647</v>
      </c>
      <c r="J2782" s="32" t="str">
        <f>VLOOKUP(I2782,Customers[],2,FALSE)</f>
        <v>မအေးကြူ</v>
      </c>
      <c r="K2782" s="32" t="str">
        <f>VLOOKUP(I2782,Customers[],4,FALSE)</f>
        <v>Meiktila</v>
      </c>
      <c r="L2782" s="32" t="str">
        <f>VLOOKUP(Table85[[#This Row],[CustomerID]],Table!H:K,3,0)</f>
        <v>ပေါက်တော</v>
      </c>
      <c r="M2782" s="32" t="str">
        <f>VLOOKUP(I2782,Customers[],5,FALSE)</f>
        <v>Van-2</v>
      </c>
      <c r="N2782" s="34" t="s">
        <v>9</v>
      </c>
      <c r="O2782" s="37" t="s">
        <v>207</v>
      </c>
      <c r="P2782" s="32" t="str">
        <f>VLOOKUP(O2782,Stock[],2,FALSE)</f>
        <v>ရွှေမင်းသားခေါင်ရည်</v>
      </c>
      <c r="Q2782" s="35">
        <f>VLOOKUP(O2782,Stock[],3,FALSE)</f>
        <v>0.64</v>
      </c>
      <c r="R2782" s="35">
        <f>VLOOKUP(O2782,Stock[],4,FALSE)</f>
        <v>24</v>
      </c>
      <c r="S2782" s="37">
        <v>13</v>
      </c>
      <c r="T2782" s="35">
        <f>(DailySales!$S2782/DailySales!$R2782)+DailySales!$U2782</f>
        <v>3.5416666666666665</v>
      </c>
      <c r="U2782" s="37">
        <v>3</v>
      </c>
      <c r="V2782" s="36">
        <f>+DailySales!$T2782*DailySales!$R2782</f>
        <v>85</v>
      </c>
      <c r="W2782" s="36">
        <f>+DailySales!$V2782*DailySales!$Q2782</f>
        <v>54.4</v>
      </c>
      <c r="X2782" s="36">
        <f>VLOOKUP(O2782,Stock[],6,FALSE)</f>
        <v>800</v>
      </c>
      <c r="Y2782" s="36">
        <f>+DailySales!$V2782*DailySales!$X2782</f>
        <v>68000</v>
      </c>
      <c r="Z2782" s="37"/>
      <c r="AA2782" s="37"/>
      <c r="AB2782" s="37"/>
      <c r="AC2782" s="37"/>
      <c r="AD2782" s="37"/>
      <c r="AE2782" s="77">
        <v>1760</v>
      </c>
      <c r="AF2782" s="87">
        <v>46051</v>
      </c>
      <c r="AG2782" s="39">
        <v>69760</v>
      </c>
      <c r="AH2782" s="87"/>
      <c r="AI2782" s="39"/>
      <c r="AJ2782" s="87"/>
      <c r="AK2782" s="39"/>
      <c r="AL2782" s="34"/>
      <c r="AM2782" s="39"/>
      <c r="AN278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83" spans="1:40" ht="19.5" customHeight="1" x14ac:dyDescent="0.25">
      <c r="A2783" s="32">
        <f t="shared" si="206"/>
        <v>2026</v>
      </c>
      <c r="B2783" s="32">
        <f t="shared" si="207"/>
        <v>1</v>
      </c>
      <c r="C2783" s="25">
        <v>46051</v>
      </c>
      <c r="D2783" s="57">
        <f t="shared" ca="1" si="204"/>
        <v>46097</v>
      </c>
      <c r="E2783" s="57" t="str">
        <f t="shared" ca="1" si="205"/>
        <v>1-Months</v>
      </c>
      <c r="F2783" s="57" t="str">
        <f>VLOOKUP(O2783,Stock[],5,FALSE)</f>
        <v>BE</v>
      </c>
      <c r="G2783" s="33" t="s">
        <v>2987</v>
      </c>
      <c r="H2783" s="38" t="s">
        <v>283</v>
      </c>
      <c r="I2783" s="34" t="s">
        <v>1430</v>
      </c>
      <c r="J2783" s="32" t="str">
        <f>VLOOKUP(I2783,Customers[],2,FALSE)</f>
        <v>ကိုထွန်းနိုင်</v>
      </c>
      <c r="K2783" s="32" t="str">
        <f>VLOOKUP(I2783,Customers[],4,FALSE)</f>
        <v>Meiktila</v>
      </c>
      <c r="L2783" s="32" t="str">
        <f>VLOOKUP(Table85[[#This Row],[CustomerID]],Table!H:K,3,0)</f>
        <v>အင်းအုံး</v>
      </c>
      <c r="M2783" s="32" t="str">
        <f>VLOOKUP(I2783,Customers[],5,FALSE)</f>
        <v>Van-2</v>
      </c>
      <c r="N2783" s="34" t="s">
        <v>9</v>
      </c>
      <c r="O2783" s="37" t="s">
        <v>2120</v>
      </c>
      <c r="P2783" s="32" t="str">
        <f>VLOOKUP(O2783,Stock[],2,FALSE)</f>
        <v>ဇေ အရက်သန့်</v>
      </c>
      <c r="Q2783" s="35">
        <f>VLOOKUP(O2783,Stock[],3,FALSE)</f>
        <v>0.64</v>
      </c>
      <c r="R2783" s="35">
        <f>VLOOKUP(O2783,Stock[],4,FALSE)</f>
        <v>14</v>
      </c>
      <c r="S2783" s="37"/>
      <c r="T2783" s="35">
        <f>(DailySales!$S2783/DailySales!$R2783)+DailySales!$U2783</f>
        <v>3</v>
      </c>
      <c r="U2783" s="37">
        <v>3</v>
      </c>
      <c r="V2783" s="36">
        <f>+DailySales!$T2783*DailySales!$R2783</f>
        <v>42</v>
      </c>
      <c r="W2783" s="36">
        <f>+DailySales!$V2783*DailySales!$Q2783</f>
        <v>26.88</v>
      </c>
      <c r="X2783" s="36">
        <f>VLOOKUP(O2783,Stock[],6,FALSE)</f>
        <v>1380</v>
      </c>
      <c r="Y2783" s="36">
        <f>+DailySales!$V2783*DailySales!$X2783</f>
        <v>57960</v>
      </c>
      <c r="Z2783" s="37"/>
      <c r="AA2783" s="37"/>
      <c r="AB2783" s="37"/>
      <c r="AC2783" s="37"/>
      <c r="AD2783" s="37"/>
      <c r="AE2783" s="77">
        <v>1440</v>
      </c>
      <c r="AF2783" s="87">
        <v>46051</v>
      </c>
      <c r="AG2783" s="39">
        <v>59400</v>
      </c>
      <c r="AH2783" s="87"/>
      <c r="AI2783" s="39"/>
      <c r="AJ2783" s="87"/>
      <c r="AK2783" s="39"/>
      <c r="AL2783" s="34"/>
      <c r="AM2783" s="39"/>
      <c r="AN278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84" spans="1:40" ht="19.5" customHeight="1" x14ac:dyDescent="0.25">
      <c r="A2784" s="32">
        <f t="shared" si="206"/>
        <v>2026</v>
      </c>
      <c r="B2784" s="32">
        <f t="shared" si="207"/>
        <v>1</v>
      </c>
      <c r="C2784" s="25">
        <v>46051</v>
      </c>
      <c r="D2784" s="57">
        <f t="shared" ca="1" si="204"/>
        <v>46097</v>
      </c>
      <c r="E2784" s="57" t="str">
        <f t="shared" ca="1" si="205"/>
        <v>1-Months</v>
      </c>
      <c r="F2784" s="57" t="str">
        <f>VLOOKUP(O2784,Stock[],5,FALSE)</f>
        <v>BE</v>
      </c>
      <c r="G2784" s="33" t="s">
        <v>2988</v>
      </c>
      <c r="H2784" s="38" t="s">
        <v>275</v>
      </c>
      <c r="I2784" s="34" t="s">
        <v>1448</v>
      </c>
      <c r="J2784" s="32" t="str">
        <f>VLOOKUP(I2784,Customers[],2,FALSE)</f>
        <v>ထွေးထွေး</v>
      </c>
      <c r="K2784" s="32" t="str">
        <f>VLOOKUP(I2784,Customers[],4,FALSE)</f>
        <v>Bagan</v>
      </c>
      <c r="L2784" s="32" t="str">
        <f>VLOOKUP(Table85[[#This Row],[CustomerID]],Table!H:K,3,0)</f>
        <v>ပုဂံ</v>
      </c>
      <c r="M2784" s="32" t="str">
        <f>VLOOKUP(I2784,Customers[],5,FALSE)</f>
        <v>Van-1</v>
      </c>
      <c r="N2784" s="34" t="s">
        <v>9</v>
      </c>
      <c r="O2784" s="37" t="s">
        <v>2120</v>
      </c>
      <c r="P2784" s="32" t="str">
        <f>VLOOKUP(O2784,Stock[],2,FALSE)</f>
        <v>ဇေ အရက်သန့်</v>
      </c>
      <c r="Q2784" s="35">
        <f>VLOOKUP(O2784,Stock[],3,FALSE)</f>
        <v>0.64</v>
      </c>
      <c r="R2784" s="35">
        <f>VLOOKUP(O2784,Stock[],4,FALSE)</f>
        <v>14</v>
      </c>
      <c r="S2784" s="37"/>
      <c r="T2784" s="35">
        <f>(DailySales!$S2784/DailySales!$R2784)+DailySales!$U2784</f>
        <v>50</v>
      </c>
      <c r="U2784" s="37">
        <v>50</v>
      </c>
      <c r="V2784" s="36">
        <f>+DailySales!$T2784*DailySales!$R2784</f>
        <v>700</v>
      </c>
      <c r="W2784" s="36">
        <f>+DailySales!$V2784*DailySales!$Q2784</f>
        <v>448</v>
      </c>
      <c r="X2784" s="36">
        <f>VLOOKUP(O2784,Stock[],6,FALSE)</f>
        <v>1380</v>
      </c>
      <c r="Y2784" s="36">
        <f>+DailySales!$V2784*DailySales!$X2784</f>
        <v>966000</v>
      </c>
      <c r="Z2784" s="37"/>
      <c r="AA2784" s="37"/>
      <c r="AB2784" s="37">
        <v>10000</v>
      </c>
      <c r="AC2784" s="37">
        <v>10900</v>
      </c>
      <c r="AD2784" s="37"/>
      <c r="AE2784" s="77">
        <v>19000</v>
      </c>
      <c r="AF2784" s="87">
        <v>46051</v>
      </c>
      <c r="AG2784" s="39">
        <v>964100</v>
      </c>
      <c r="AH2784" s="87"/>
      <c r="AI2784" s="39"/>
      <c r="AJ2784" s="87"/>
      <c r="AK2784" s="39"/>
      <c r="AL2784" s="34"/>
      <c r="AM2784" s="39"/>
      <c r="AN278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85" spans="1:40" ht="19.5" customHeight="1" x14ac:dyDescent="0.25">
      <c r="A2785" s="32">
        <f t="shared" si="206"/>
        <v>2026</v>
      </c>
      <c r="B2785" s="32">
        <f t="shared" si="207"/>
        <v>1</v>
      </c>
      <c r="C2785" s="25">
        <v>46051</v>
      </c>
      <c r="D2785" s="57">
        <f t="shared" ca="1" si="204"/>
        <v>46097</v>
      </c>
      <c r="E2785" s="57" t="str">
        <f t="shared" ca="1" si="205"/>
        <v>1-Months</v>
      </c>
      <c r="F2785" s="57" t="str">
        <f>VLOOKUP(O2785,Stock[],5,FALSE)</f>
        <v>BE</v>
      </c>
      <c r="G2785" s="33" t="s">
        <v>2988</v>
      </c>
      <c r="H2785" s="38" t="s">
        <v>275</v>
      </c>
      <c r="I2785" s="34" t="s">
        <v>1448</v>
      </c>
      <c r="J2785" s="32" t="str">
        <f>VLOOKUP(I2785,Customers[],2,FALSE)</f>
        <v>ထွေးထွေး</v>
      </c>
      <c r="K2785" s="32" t="str">
        <f>VLOOKUP(I2785,Customers[],4,FALSE)</f>
        <v>Bagan</v>
      </c>
      <c r="L2785" s="32" t="str">
        <f>VLOOKUP(Table85[[#This Row],[CustomerID]],Table!H:K,3,0)</f>
        <v>ပုဂံ</v>
      </c>
      <c r="M2785" s="32" t="str">
        <f>VLOOKUP(I2785,Customers[],5,FALSE)</f>
        <v>Van-1</v>
      </c>
      <c r="N2785" s="34" t="s">
        <v>9</v>
      </c>
      <c r="O2785" s="37" t="s">
        <v>205</v>
      </c>
      <c r="P2785" s="32" t="str">
        <f>VLOOKUP(O2785,Stock[],2,FALSE)</f>
        <v>ကောင်းကြည် ကော် 25%  (1Ltr )</v>
      </c>
      <c r="Q2785" s="35">
        <f>VLOOKUP(O2785,Stock[],3,FALSE)</f>
        <v>1</v>
      </c>
      <c r="R2785" s="35">
        <f>VLOOKUP(O2785,Stock[],4,FALSE)</f>
        <v>12</v>
      </c>
      <c r="S2785" s="37"/>
      <c r="T2785" s="35">
        <f>(DailySales!$S2785/DailySales!$R2785)+DailySales!$U2785</f>
        <v>50</v>
      </c>
      <c r="U2785" s="37">
        <v>50</v>
      </c>
      <c r="V2785" s="36">
        <f>+DailySales!$T2785*DailySales!$R2785</f>
        <v>600</v>
      </c>
      <c r="W2785" s="36">
        <f>+DailySales!$V2785*DailySales!$Q2785</f>
        <v>600</v>
      </c>
      <c r="X2785" s="36">
        <f>VLOOKUP(O2785,Stock[],6,FALSE)</f>
        <v>1530</v>
      </c>
      <c r="Y2785" s="36">
        <f>+DailySales!$V2785*DailySales!$X2785</f>
        <v>918000</v>
      </c>
      <c r="Z2785" s="37"/>
      <c r="AA2785" s="37"/>
      <c r="AB2785" s="37"/>
      <c r="AC2785" s="37"/>
      <c r="AD2785" s="37"/>
      <c r="AE2785" s="77">
        <v>17000</v>
      </c>
      <c r="AF2785" s="87">
        <v>46051</v>
      </c>
      <c r="AG2785" s="39">
        <v>935000</v>
      </c>
      <c r="AH2785" s="87"/>
      <c r="AI2785" s="39"/>
      <c r="AJ2785" s="87"/>
      <c r="AK2785" s="39"/>
      <c r="AL2785" s="34"/>
      <c r="AM2785" s="39"/>
      <c r="AN278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86" spans="1:40" ht="19.5" customHeight="1" x14ac:dyDescent="0.25">
      <c r="A2786" s="32">
        <f t="shared" si="206"/>
        <v>2026</v>
      </c>
      <c r="B2786" s="32">
        <f t="shared" si="207"/>
        <v>1</v>
      </c>
      <c r="C2786" s="25">
        <v>46051</v>
      </c>
      <c r="D2786" s="57">
        <f t="shared" ca="1" si="204"/>
        <v>46097</v>
      </c>
      <c r="E2786" s="57" t="str">
        <f t="shared" ca="1" si="205"/>
        <v>1-Months</v>
      </c>
      <c r="F2786" s="57" t="str">
        <f>VLOOKUP(O2786,Stock[],5,FALSE)</f>
        <v>BE</v>
      </c>
      <c r="G2786" s="33" t="s">
        <v>2988</v>
      </c>
      <c r="H2786" s="38" t="s">
        <v>275</v>
      </c>
      <c r="I2786" s="34" t="s">
        <v>1448</v>
      </c>
      <c r="J2786" s="32" t="str">
        <f>VLOOKUP(I2786,Customers[],2,FALSE)</f>
        <v>ထွေးထွေး</v>
      </c>
      <c r="K2786" s="32" t="str">
        <f>VLOOKUP(I2786,Customers[],4,FALSE)</f>
        <v>Bagan</v>
      </c>
      <c r="L2786" s="32" t="str">
        <f>VLOOKUP(Table85[[#This Row],[CustomerID]],Table!H:K,3,0)</f>
        <v>ပုဂံ</v>
      </c>
      <c r="M2786" s="32" t="str">
        <f>VLOOKUP(I2786,Customers[],5,FALSE)</f>
        <v>Van-1</v>
      </c>
      <c r="N2786" s="34" t="s">
        <v>9</v>
      </c>
      <c r="O2786" s="37" t="s">
        <v>207</v>
      </c>
      <c r="P2786" s="32" t="str">
        <f>VLOOKUP(O2786,Stock[],2,FALSE)</f>
        <v>ရွှေမင်းသားခေါင်ရည်</v>
      </c>
      <c r="Q2786" s="35">
        <f>VLOOKUP(O2786,Stock[],3,FALSE)</f>
        <v>0.64</v>
      </c>
      <c r="R2786" s="35">
        <f>VLOOKUP(O2786,Stock[],4,FALSE)</f>
        <v>24</v>
      </c>
      <c r="S2786" s="37"/>
      <c r="T2786" s="35">
        <f>(DailySales!$S2786/DailySales!$R2786)+DailySales!$U2786</f>
        <v>15</v>
      </c>
      <c r="U2786" s="37">
        <v>15</v>
      </c>
      <c r="V2786" s="36">
        <f>+DailySales!$T2786*DailySales!$R2786</f>
        <v>360</v>
      </c>
      <c r="W2786" s="36">
        <f>+DailySales!$V2786*DailySales!$Q2786</f>
        <v>230.4</v>
      </c>
      <c r="X2786" s="36">
        <f>VLOOKUP(O2786,Stock[],6,FALSE)</f>
        <v>800</v>
      </c>
      <c r="Y2786" s="36">
        <f>+DailySales!$V2786*DailySales!$X2786</f>
        <v>288000</v>
      </c>
      <c r="Z2786" s="37"/>
      <c r="AA2786" s="37"/>
      <c r="AB2786" s="37"/>
      <c r="AC2786" s="37"/>
      <c r="AD2786" s="37"/>
      <c r="AE2786" s="77">
        <v>7500</v>
      </c>
      <c r="AF2786" s="87">
        <v>46051</v>
      </c>
      <c r="AG2786" s="39">
        <v>295500</v>
      </c>
      <c r="AH2786" s="87"/>
      <c r="AI2786" s="39"/>
      <c r="AJ2786" s="87"/>
      <c r="AK2786" s="39"/>
      <c r="AL2786" s="34"/>
      <c r="AM2786" s="39"/>
      <c r="AN278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87" spans="1:40" ht="19.5" customHeight="1" x14ac:dyDescent="0.25">
      <c r="A2787" s="32">
        <f t="shared" si="206"/>
        <v>2026</v>
      </c>
      <c r="B2787" s="32">
        <f t="shared" si="207"/>
        <v>1</v>
      </c>
      <c r="C2787" s="25">
        <v>46051</v>
      </c>
      <c r="D2787" s="57">
        <f t="shared" ca="1" si="204"/>
        <v>46097</v>
      </c>
      <c r="E2787" s="57" t="str">
        <f t="shared" ca="1" si="205"/>
        <v>1-Months</v>
      </c>
      <c r="F2787" s="57" t="str">
        <f>VLOOKUP(O2787,Stock[],5,FALSE)</f>
        <v>BE</v>
      </c>
      <c r="G2787" s="33" t="s">
        <v>2989</v>
      </c>
      <c r="H2787" s="38" t="s">
        <v>275</v>
      </c>
      <c r="I2787" s="34" t="s">
        <v>1754</v>
      </c>
      <c r="J2787" s="32" t="str">
        <f>VLOOKUP(I2787,Customers[],2,FALSE)</f>
        <v>စစ်ဆေးရေးဂိတ်လက်ဆောင်</v>
      </c>
      <c r="K2787" s="32">
        <f>VLOOKUP(I2787,Customers[],4,FALSE)</f>
        <v>0</v>
      </c>
      <c r="L2787" s="32">
        <f>VLOOKUP(Table85[[#This Row],[CustomerID]],Table!H:K,3,0)</f>
        <v>0</v>
      </c>
      <c r="M2787" s="32">
        <f>VLOOKUP(I2787,Customers[],5,FALSE)</f>
        <v>0</v>
      </c>
      <c r="N2787" s="34" t="s">
        <v>1751</v>
      </c>
      <c r="O2787" s="37" t="s">
        <v>217</v>
      </c>
      <c r="P2787" s="32" t="str">
        <f>VLOOKUP(O2787,Stock[],2,FALSE)</f>
        <v>လိမ္မော်ဖြူ</v>
      </c>
      <c r="Q2787" s="35">
        <f>VLOOKUP(O2787,Stock[],3,FALSE)</f>
        <v>0.64</v>
      </c>
      <c r="R2787" s="35">
        <f>VLOOKUP(O2787,Stock[],4,FALSE)</f>
        <v>24</v>
      </c>
      <c r="S2787" s="37">
        <v>8</v>
      </c>
      <c r="T2787" s="35">
        <f>(DailySales!$S2787/DailySales!$R2787)+DailySales!$U2787</f>
        <v>0.33333333333333331</v>
      </c>
      <c r="U2787" s="37"/>
      <c r="V2787" s="36">
        <f>+DailySales!$T2787*DailySales!$R2787</f>
        <v>8</v>
      </c>
      <c r="W2787" s="36">
        <f>+DailySales!$V2787*DailySales!$Q2787</f>
        <v>5.12</v>
      </c>
      <c r="X2787" s="36">
        <f>VLOOKUP(O2787,Stock[],6,FALSE)</f>
        <v>1330</v>
      </c>
      <c r="Y2787" s="36">
        <f>+DailySales!$V2787*DailySales!$X2787</f>
        <v>10640</v>
      </c>
      <c r="Z2787" s="37"/>
      <c r="AA2787" s="37"/>
      <c r="AB2787" s="37"/>
      <c r="AC2787" s="37"/>
      <c r="AD2787" s="37"/>
      <c r="AE2787" s="77"/>
      <c r="AF2787" s="87">
        <v>46051</v>
      </c>
      <c r="AG2787" s="39">
        <v>10640</v>
      </c>
      <c r="AH2787" s="87"/>
      <c r="AI2787" s="39"/>
      <c r="AJ2787" s="87"/>
      <c r="AK2787" s="39"/>
      <c r="AL2787" s="34"/>
      <c r="AM2787" s="39"/>
      <c r="AN278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88" spans="1:40" ht="19.5" customHeight="1" x14ac:dyDescent="0.25">
      <c r="A2788" s="32">
        <f t="shared" si="206"/>
        <v>2026</v>
      </c>
      <c r="B2788" s="32">
        <f t="shared" si="207"/>
        <v>1</v>
      </c>
      <c r="C2788" s="25">
        <v>46051</v>
      </c>
      <c r="D2788" s="57">
        <f t="shared" ca="1" si="204"/>
        <v>46097</v>
      </c>
      <c r="E2788" s="57" t="str">
        <f t="shared" ca="1" si="205"/>
        <v>1-Months</v>
      </c>
      <c r="F2788" s="57" t="str">
        <f>VLOOKUP(O2788,Stock[],5,FALSE)</f>
        <v>BE</v>
      </c>
      <c r="G2788" s="33" t="s">
        <v>2990</v>
      </c>
      <c r="H2788" s="38"/>
      <c r="I2788" s="34" t="s">
        <v>330</v>
      </c>
      <c r="J2788" s="32" t="str">
        <f>VLOOKUP(I2788,Customers[],2,FALSE)</f>
        <v>ဦးစိုးဝင်း</v>
      </c>
      <c r="K2788" s="32" t="str">
        <f>VLOOKUP(I2788,Customers[],4,FALSE)</f>
        <v>Kyukpadaung</v>
      </c>
      <c r="L2788" s="32" t="str">
        <f>VLOOKUP(Table85[[#This Row],[CustomerID]],Table!H:K,3,0)</f>
        <v>ကျောက်ပန်းတောင်း</v>
      </c>
      <c r="M2788" s="32" t="str">
        <f>VLOOKUP(I2788,Customers[],5,FALSE)</f>
        <v>WholeSales/Contract</v>
      </c>
      <c r="N2788" s="34" t="s">
        <v>10</v>
      </c>
      <c r="O2788" s="37" t="s">
        <v>2465</v>
      </c>
      <c r="P2788" s="32" t="str">
        <f>VLOOKUP(O2788,Stock[],2,FALSE)</f>
        <v>မိုးနဲကွန်ကီး</v>
      </c>
      <c r="Q2788" s="35">
        <f>VLOOKUP(O2788,Stock[],3,FALSE)</f>
        <v>0.64</v>
      </c>
      <c r="R2788" s="35">
        <f>VLOOKUP(O2788,Stock[],4,FALSE)</f>
        <v>14</v>
      </c>
      <c r="S2788" s="37"/>
      <c r="T2788" s="35">
        <f>(DailySales!$S2788/DailySales!$R2788)+DailySales!$U2788</f>
        <v>600</v>
      </c>
      <c r="U2788" s="37">
        <v>600</v>
      </c>
      <c r="V2788" s="36">
        <f>+DailySales!$T2788*DailySales!$R2788</f>
        <v>8400</v>
      </c>
      <c r="W2788" s="36">
        <f>+DailySales!$V2788*DailySales!$Q2788</f>
        <v>5376</v>
      </c>
      <c r="X2788" s="36">
        <f>VLOOKUP(O2788,Stock[],6,FALSE)</f>
        <v>1700</v>
      </c>
      <c r="Y2788" s="36">
        <f>+DailySales!$V2788*DailySales!$X2788</f>
        <v>14280000</v>
      </c>
      <c r="Z2788" s="37"/>
      <c r="AA2788" s="37"/>
      <c r="AB2788" s="37">
        <v>70000</v>
      </c>
      <c r="AC2788" s="37">
        <v>39480</v>
      </c>
      <c r="AD2788" s="37"/>
      <c r="AE2788" s="77">
        <f>600*350</f>
        <v>210000</v>
      </c>
      <c r="AF2788" s="87"/>
      <c r="AG2788" s="39"/>
      <c r="AH2788" s="87"/>
      <c r="AI2788" s="39"/>
      <c r="AJ2788" s="87">
        <v>46080</v>
      </c>
      <c r="AK2788" s="39">
        <v>129100</v>
      </c>
      <c r="AL2788" s="38">
        <v>46086</v>
      </c>
      <c r="AM2788" s="39">
        <v>14251420</v>
      </c>
      <c r="AN278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89" spans="1:40" ht="19.5" customHeight="1" x14ac:dyDescent="0.25">
      <c r="A2789" s="32">
        <f t="shared" si="206"/>
        <v>2026</v>
      </c>
      <c r="B2789" s="32">
        <f t="shared" si="207"/>
        <v>1</v>
      </c>
      <c r="C2789" s="25">
        <v>46051</v>
      </c>
      <c r="D2789" s="57">
        <f t="shared" ca="1" si="204"/>
        <v>46097</v>
      </c>
      <c r="E2789" s="57" t="str">
        <f t="shared" ca="1" si="205"/>
        <v>1-Months</v>
      </c>
      <c r="F2789" s="57" t="str">
        <f>VLOOKUP(O2789,Stock[],5,FALSE)</f>
        <v>BE</v>
      </c>
      <c r="G2789" s="33" t="s">
        <v>2991</v>
      </c>
      <c r="H2789" s="38"/>
      <c r="I2789" s="34" t="s">
        <v>241</v>
      </c>
      <c r="J2789" s="32" t="str">
        <f>VLOOKUP(I2789,Customers[],2,FALSE)</f>
        <v>ဒေါ်ခင်စန်းမြင့်</v>
      </c>
      <c r="K2789" s="32" t="str">
        <f>VLOOKUP(I2789,Customers[],4,FALSE)</f>
        <v>Kyukpadaung</v>
      </c>
      <c r="L2789" s="32" t="str">
        <f>VLOOKUP(Table85[[#This Row],[CustomerID]],Table!H:K,3,0)</f>
        <v>ကျောက်ပန်းတောင်း</v>
      </c>
      <c r="M2789" s="32" t="str">
        <f>VLOOKUP(I2789,Customers[],5,FALSE)</f>
        <v>WholeSales</v>
      </c>
      <c r="N2789" s="34" t="s">
        <v>10</v>
      </c>
      <c r="O2789" s="37" t="s">
        <v>2120</v>
      </c>
      <c r="P2789" s="32" t="str">
        <f>VLOOKUP(O2789,Stock[],2,FALSE)</f>
        <v>ဇေ အရက်သန့်</v>
      </c>
      <c r="Q2789" s="35">
        <f>VLOOKUP(O2789,Stock[],3,FALSE)</f>
        <v>0.64</v>
      </c>
      <c r="R2789" s="35">
        <f>VLOOKUP(O2789,Stock[],4,FALSE)</f>
        <v>14</v>
      </c>
      <c r="S2789" s="37"/>
      <c r="T2789" s="35">
        <f>(DailySales!$S2789/DailySales!$R2789)+DailySales!$U2789</f>
        <v>230</v>
      </c>
      <c r="U2789" s="37">
        <v>230</v>
      </c>
      <c r="V2789" s="36">
        <f>+DailySales!$T2789*DailySales!$R2789</f>
        <v>3220</v>
      </c>
      <c r="W2789" s="36">
        <f>+DailySales!$V2789*DailySales!$Q2789</f>
        <v>2060.8000000000002</v>
      </c>
      <c r="X2789" s="36">
        <f>VLOOKUP(O2789,Stock[],6,FALSE)</f>
        <v>1380</v>
      </c>
      <c r="Y2789" s="36">
        <f>+DailySales!$V2789*DailySales!$X2789</f>
        <v>4443600</v>
      </c>
      <c r="Z2789" s="37"/>
      <c r="AA2789" s="37"/>
      <c r="AB2789" s="37"/>
      <c r="AC2789" s="37"/>
      <c r="AD2789" s="37"/>
      <c r="AE2789" s="77">
        <f>230*350</f>
        <v>80500</v>
      </c>
      <c r="AF2789" s="87"/>
      <c r="AG2789" s="39"/>
      <c r="AH2789" s="38">
        <v>46058</v>
      </c>
      <c r="AI2789" s="39">
        <v>1467800</v>
      </c>
      <c r="AJ2789" s="87">
        <v>46063</v>
      </c>
      <c r="AK2789" s="39">
        <v>3056300</v>
      </c>
      <c r="AL2789" s="34"/>
      <c r="AM2789" s="39"/>
      <c r="AN278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90" spans="1:40" ht="19.5" customHeight="1" x14ac:dyDescent="0.25">
      <c r="A2790" s="32">
        <f t="shared" si="206"/>
        <v>2026</v>
      </c>
      <c r="B2790" s="32">
        <f t="shared" si="207"/>
        <v>1</v>
      </c>
      <c r="C2790" s="25">
        <v>46051</v>
      </c>
      <c r="D2790" s="57">
        <f t="shared" ca="1" si="204"/>
        <v>46097</v>
      </c>
      <c r="E2790" s="57" t="str">
        <f t="shared" ca="1" si="205"/>
        <v>1-Months</v>
      </c>
      <c r="F2790" s="57" t="str">
        <f>VLOOKUP(O2790,Stock[],5,FALSE)</f>
        <v>BE</v>
      </c>
      <c r="G2790" s="33" t="s">
        <v>2992</v>
      </c>
      <c r="H2790" s="38"/>
      <c r="I2790" s="34" t="s">
        <v>1754</v>
      </c>
      <c r="J2790" s="32" t="str">
        <f>VLOOKUP(I2790,Customers[],2,FALSE)</f>
        <v>စစ်ဆေးရေးဂိတ်လက်ဆောင်</v>
      </c>
      <c r="K2790" s="32">
        <f>VLOOKUP(I2790,Customers[],4,FALSE)</f>
        <v>0</v>
      </c>
      <c r="L2790" s="32">
        <f>VLOOKUP(Table85[[#This Row],[CustomerID]],Table!H:K,3,0)</f>
        <v>0</v>
      </c>
      <c r="M2790" s="32">
        <f>VLOOKUP(I2790,Customers[],5,FALSE)</f>
        <v>0</v>
      </c>
      <c r="N2790" s="34" t="s">
        <v>1751</v>
      </c>
      <c r="O2790" s="37" t="s">
        <v>217</v>
      </c>
      <c r="P2790" s="32" t="str">
        <f>VLOOKUP(O2790,Stock[],2,FALSE)</f>
        <v>လိမ္မော်ဖြူ</v>
      </c>
      <c r="Q2790" s="35">
        <f>VLOOKUP(O2790,Stock[],3,FALSE)</f>
        <v>0.64</v>
      </c>
      <c r="R2790" s="35">
        <f>VLOOKUP(O2790,Stock[],4,FALSE)</f>
        <v>24</v>
      </c>
      <c r="S2790" s="37">
        <v>15</v>
      </c>
      <c r="T2790" s="35">
        <f>(DailySales!$S2790/DailySales!$R2790)+DailySales!$U2790</f>
        <v>0.625</v>
      </c>
      <c r="U2790" s="37"/>
      <c r="V2790" s="36">
        <f>+DailySales!$T2790*DailySales!$R2790</f>
        <v>15</v>
      </c>
      <c r="W2790" s="36">
        <f>+DailySales!$V2790*DailySales!$Q2790</f>
        <v>9.6</v>
      </c>
      <c r="X2790" s="36">
        <f>VLOOKUP(O2790,Stock[],6,FALSE)</f>
        <v>1330</v>
      </c>
      <c r="Y2790" s="36">
        <f>+DailySales!$V2790*DailySales!$X2790</f>
        <v>19950</v>
      </c>
      <c r="Z2790" s="37"/>
      <c r="AA2790" s="37"/>
      <c r="AB2790" s="37"/>
      <c r="AC2790" s="37"/>
      <c r="AD2790" s="37"/>
      <c r="AE2790" s="77"/>
      <c r="AF2790" s="87">
        <v>46051</v>
      </c>
      <c r="AG2790" s="39">
        <v>19950</v>
      </c>
      <c r="AH2790" s="87"/>
      <c r="AI2790" s="39"/>
      <c r="AJ2790" s="87"/>
      <c r="AK2790" s="39"/>
      <c r="AL2790" s="34"/>
      <c r="AM2790" s="39"/>
      <c r="AN279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91" spans="1:40" ht="19.5" customHeight="1" x14ac:dyDescent="0.25">
      <c r="A2791" s="32">
        <f t="shared" si="206"/>
        <v>2026</v>
      </c>
      <c r="B2791" s="32">
        <f t="shared" si="207"/>
        <v>1</v>
      </c>
      <c r="C2791" s="25">
        <v>46051</v>
      </c>
      <c r="D2791" s="57">
        <f t="shared" ca="1" si="204"/>
        <v>46097</v>
      </c>
      <c r="E2791" s="57" t="str">
        <f t="shared" ca="1" si="205"/>
        <v>1-Months</v>
      </c>
      <c r="F2791" s="57" t="str">
        <f>VLOOKUP(O2791,Stock[],5,FALSE)</f>
        <v>BE</v>
      </c>
      <c r="G2791" s="33" t="s">
        <v>2993</v>
      </c>
      <c r="H2791" s="38"/>
      <c r="I2791" s="34" t="s">
        <v>201</v>
      </c>
      <c r="J2791" s="32" t="str">
        <f>VLOOKUP(I2791,Customers[],2,FALSE)</f>
        <v>ဦးအောင်မိုး(ကောင်းသန့်)</v>
      </c>
      <c r="K2791" s="32" t="str">
        <f>VLOOKUP(I2791,Customers[],4,FALSE)</f>
        <v>Meiktila</v>
      </c>
      <c r="L2791" s="32" t="str">
        <f>VLOOKUP(Table85[[#This Row],[CustomerID]],Table!H:K,3,0)</f>
        <v>မိတ္ထီလာ</v>
      </c>
      <c r="M2791" s="32" t="str">
        <f>VLOOKUP(I2791,Customers[],5,FALSE)</f>
        <v>WholeSales/Contract</v>
      </c>
      <c r="N2791" s="34" t="s">
        <v>10</v>
      </c>
      <c r="O2791" s="37" t="s">
        <v>220</v>
      </c>
      <c r="P2791" s="32" t="str">
        <f>VLOOKUP(O2791,Stock[],2,FALSE)</f>
        <v>မြန်မာရှောက်ပျား</v>
      </c>
      <c r="Q2791" s="35">
        <f>VLOOKUP(O2791,Stock[],3,FALSE)</f>
        <v>0.64</v>
      </c>
      <c r="R2791" s="35">
        <f>VLOOKUP(O2791,Stock[],4,FALSE)</f>
        <v>14</v>
      </c>
      <c r="S2791" s="37"/>
      <c r="T2791" s="35">
        <f>(DailySales!$S2791/DailySales!$R2791)+DailySales!$U2791</f>
        <v>20</v>
      </c>
      <c r="U2791" s="37">
        <v>20</v>
      </c>
      <c r="V2791" s="36">
        <f>+DailySales!$T2791*DailySales!$R2791</f>
        <v>280</v>
      </c>
      <c r="W2791" s="36">
        <f>+DailySales!$V2791*DailySales!$Q2791</f>
        <v>179.20000000000002</v>
      </c>
      <c r="X2791" s="36">
        <f>VLOOKUP(O2791,Stock[],6,FALSE)</f>
        <v>1370</v>
      </c>
      <c r="Y2791" s="36">
        <f>+DailySales!$V2791*DailySales!$X2791</f>
        <v>383600</v>
      </c>
      <c r="Z2791" s="37"/>
      <c r="AA2791" s="37"/>
      <c r="AB2791" s="37"/>
      <c r="AC2791" s="37"/>
      <c r="AD2791" s="37"/>
      <c r="AE2791" s="77"/>
      <c r="AF2791" s="87"/>
      <c r="AG2791" s="39"/>
      <c r="AH2791" s="122">
        <v>46052</v>
      </c>
      <c r="AI2791" s="39">
        <v>383600</v>
      </c>
      <c r="AJ2791" s="87"/>
      <c r="AK2791" s="39"/>
      <c r="AL2791" s="34"/>
      <c r="AM2791" s="39"/>
      <c r="AN279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92" spans="1:40" ht="19.5" customHeight="1" x14ac:dyDescent="0.25">
      <c r="A2792" s="32">
        <f t="shared" si="206"/>
        <v>2026</v>
      </c>
      <c r="B2792" s="32">
        <f t="shared" si="207"/>
        <v>1</v>
      </c>
      <c r="C2792" s="25">
        <v>46051</v>
      </c>
      <c r="D2792" s="57">
        <f t="shared" ca="1" si="204"/>
        <v>46097</v>
      </c>
      <c r="E2792" s="57" t="str">
        <f t="shared" ca="1" si="205"/>
        <v>1-Months</v>
      </c>
      <c r="F2792" s="57" t="str">
        <f>VLOOKUP(O2792,Stock[],5,FALSE)</f>
        <v>BE</v>
      </c>
      <c r="G2792" s="33" t="s">
        <v>2993</v>
      </c>
      <c r="H2792" s="38"/>
      <c r="I2792" s="34" t="s">
        <v>201</v>
      </c>
      <c r="J2792" s="32" t="str">
        <f>VLOOKUP(I2792,Customers[],2,FALSE)</f>
        <v>ဦးအောင်မိုး(ကောင်းသန့်)</v>
      </c>
      <c r="K2792" s="32" t="str">
        <f>VLOOKUP(I2792,Customers[],4,FALSE)</f>
        <v>Meiktila</v>
      </c>
      <c r="L2792" s="32" t="str">
        <f>VLOOKUP(Table85[[#This Row],[CustomerID]],Table!H:K,3,0)</f>
        <v>မိတ္ထီလာ</v>
      </c>
      <c r="M2792" s="32" t="str">
        <f>VLOOKUP(I2792,Customers[],5,FALSE)</f>
        <v>WholeSales/Contract</v>
      </c>
      <c r="N2792" s="34" t="s">
        <v>10</v>
      </c>
      <c r="O2792" s="37" t="s">
        <v>217</v>
      </c>
      <c r="P2792" s="32" t="str">
        <f>VLOOKUP(O2792,Stock[],2,FALSE)</f>
        <v>လိမ္မော်ဖြူ</v>
      </c>
      <c r="Q2792" s="35">
        <f>VLOOKUP(O2792,Stock[],3,FALSE)</f>
        <v>0.64</v>
      </c>
      <c r="R2792" s="35">
        <f>VLOOKUP(O2792,Stock[],4,FALSE)</f>
        <v>24</v>
      </c>
      <c r="S2792" s="37"/>
      <c r="T2792" s="35">
        <f>(DailySales!$S2792/DailySales!$R2792)+DailySales!$U2792</f>
        <v>25</v>
      </c>
      <c r="U2792" s="37">
        <v>25</v>
      </c>
      <c r="V2792" s="36">
        <f>+DailySales!$T2792*DailySales!$R2792</f>
        <v>600</v>
      </c>
      <c r="W2792" s="36">
        <f>+DailySales!$V2792*DailySales!$Q2792</f>
        <v>384</v>
      </c>
      <c r="X2792" s="36">
        <f>VLOOKUP(O2792,Stock[],6,FALSE)</f>
        <v>1330</v>
      </c>
      <c r="Y2792" s="36">
        <f>+DailySales!$V2792*DailySales!$X2792</f>
        <v>798000</v>
      </c>
      <c r="Z2792" s="37"/>
      <c r="AA2792" s="37"/>
      <c r="AB2792" s="37"/>
      <c r="AC2792" s="37">
        <v>29400</v>
      </c>
      <c r="AD2792" s="37"/>
      <c r="AE2792" s="77"/>
      <c r="AF2792" s="87"/>
      <c r="AG2792" s="39"/>
      <c r="AH2792" s="122">
        <v>46052</v>
      </c>
      <c r="AI2792" s="39">
        <v>731752</v>
      </c>
      <c r="AJ2792" s="87">
        <v>46053</v>
      </c>
      <c r="AK2792" s="39">
        <v>36848</v>
      </c>
      <c r="AL2792" s="34"/>
      <c r="AM2792" s="39"/>
      <c r="AN279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93" spans="1:40" ht="19.5" customHeight="1" x14ac:dyDescent="0.25">
      <c r="A2793" s="32">
        <f t="shared" si="206"/>
        <v>2026</v>
      </c>
      <c r="B2793" s="32">
        <f t="shared" si="207"/>
        <v>1</v>
      </c>
      <c r="C2793" s="25">
        <v>46051</v>
      </c>
      <c r="D2793" s="57">
        <f t="shared" ca="1" si="204"/>
        <v>46097</v>
      </c>
      <c r="E2793" s="57" t="str">
        <f t="shared" ca="1" si="205"/>
        <v>1-Months</v>
      </c>
      <c r="F2793" s="57" t="str">
        <f>VLOOKUP(O2793,Stock[],5,FALSE)</f>
        <v>BE</v>
      </c>
      <c r="G2793" s="33" t="s">
        <v>2994</v>
      </c>
      <c r="H2793" s="38"/>
      <c r="I2793" s="34" t="s">
        <v>181</v>
      </c>
      <c r="J2793" s="32" t="str">
        <f>VLOOKUP(I2793,Customers[],2,FALSE)</f>
        <v>ရွှေမြင်း(ရွှေခြင်္သေ့)</v>
      </c>
      <c r="K2793" s="32" t="str">
        <f>VLOOKUP(I2793,Customers[],4,FALSE)</f>
        <v>Meiktila</v>
      </c>
      <c r="L2793" s="32" t="str">
        <f>VLOOKUP(Table85[[#This Row],[CustomerID]],Table!H:K,3,0)</f>
        <v>မိတ္ထီလာ</v>
      </c>
      <c r="M2793" s="32" t="str">
        <f>VLOOKUP(I2793,Customers[],5,FALSE)</f>
        <v>WholeSales/Contract</v>
      </c>
      <c r="N2793" s="34" t="s">
        <v>10</v>
      </c>
      <c r="O2793" s="37" t="s">
        <v>217</v>
      </c>
      <c r="P2793" s="32" t="str">
        <f>VLOOKUP(O2793,Stock[],2,FALSE)</f>
        <v>လိမ္မော်ဖြူ</v>
      </c>
      <c r="Q2793" s="35">
        <f>VLOOKUP(O2793,Stock[],3,FALSE)</f>
        <v>0.64</v>
      </c>
      <c r="R2793" s="35">
        <f>VLOOKUP(O2793,Stock[],4,FALSE)</f>
        <v>24</v>
      </c>
      <c r="S2793" s="37"/>
      <c r="T2793" s="35">
        <f>(DailySales!$S2793/DailySales!$R2793)+DailySales!$U2793</f>
        <v>20</v>
      </c>
      <c r="U2793" s="37">
        <v>20</v>
      </c>
      <c r="V2793" s="36">
        <f>+DailySales!$T2793*DailySales!$R2793</f>
        <v>480</v>
      </c>
      <c r="W2793" s="36">
        <f>+DailySales!$V2793*DailySales!$Q2793</f>
        <v>307.2</v>
      </c>
      <c r="X2793" s="36">
        <f>VLOOKUP(O2793,Stock[],6,FALSE)</f>
        <v>1330</v>
      </c>
      <c r="Y2793" s="36">
        <f>+DailySales!$V2793*DailySales!$X2793</f>
        <v>638400</v>
      </c>
      <c r="Z2793" s="37"/>
      <c r="AA2793" s="37"/>
      <c r="AB2793" s="37"/>
      <c r="AC2793" s="37"/>
      <c r="AD2793" s="37"/>
      <c r="AE2793" s="77"/>
      <c r="AF2793" s="87"/>
      <c r="AG2793" s="39"/>
      <c r="AH2793" s="38">
        <v>46072</v>
      </c>
      <c r="AI2793" s="39">
        <v>638400</v>
      </c>
      <c r="AJ2793" s="87"/>
      <c r="AK2793" s="39"/>
      <c r="AL2793" s="34"/>
      <c r="AM2793" s="39"/>
      <c r="AN279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94" spans="1:40" ht="19.5" customHeight="1" x14ac:dyDescent="0.25">
      <c r="A2794" s="32">
        <f t="shared" si="206"/>
        <v>2026</v>
      </c>
      <c r="B2794" s="32">
        <f t="shared" si="207"/>
        <v>1</v>
      </c>
      <c r="C2794" s="25">
        <v>46051</v>
      </c>
      <c r="D2794" s="57">
        <f t="shared" ca="1" si="204"/>
        <v>46097</v>
      </c>
      <c r="E2794" s="57" t="str">
        <f t="shared" ca="1" si="205"/>
        <v>1-Months</v>
      </c>
      <c r="F2794" s="57" t="str">
        <f>VLOOKUP(O2794,Stock[],5,FALSE)</f>
        <v>BE</v>
      </c>
      <c r="G2794" s="33" t="s">
        <v>2994</v>
      </c>
      <c r="H2794" s="38"/>
      <c r="I2794" s="34" t="s">
        <v>181</v>
      </c>
      <c r="J2794" s="32" t="str">
        <f>VLOOKUP(I2794,Customers[],2,FALSE)</f>
        <v>ရွှေမြင်း(ရွှေခြင်္သေ့)</v>
      </c>
      <c r="K2794" s="32" t="str">
        <f>VLOOKUP(I2794,Customers[],4,FALSE)</f>
        <v>Meiktila</v>
      </c>
      <c r="L2794" s="32" t="str">
        <f>VLOOKUP(Table85[[#This Row],[CustomerID]],Table!H:K,3,0)</f>
        <v>မိတ္ထီလာ</v>
      </c>
      <c r="M2794" s="32" t="str">
        <f>VLOOKUP(I2794,Customers[],5,FALSE)</f>
        <v>WholeSales/Contract</v>
      </c>
      <c r="N2794" s="34" t="s">
        <v>10</v>
      </c>
      <c r="O2794" s="37" t="s">
        <v>220</v>
      </c>
      <c r="P2794" s="32" t="str">
        <f>VLOOKUP(O2794,Stock[],2,FALSE)</f>
        <v>မြန်မာရှောက်ပျား</v>
      </c>
      <c r="Q2794" s="35">
        <f>VLOOKUP(O2794,Stock[],3,FALSE)</f>
        <v>0.64</v>
      </c>
      <c r="R2794" s="35">
        <f>VLOOKUP(O2794,Stock[],4,FALSE)</f>
        <v>14</v>
      </c>
      <c r="S2794" s="37"/>
      <c r="T2794" s="35">
        <f>(DailySales!$S2794/DailySales!$R2794)+DailySales!$U2794</f>
        <v>20</v>
      </c>
      <c r="U2794" s="37">
        <v>20</v>
      </c>
      <c r="V2794" s="36">
        <f>+DailySales!$T2794*DailySales!$R2794</f>
        <v>280</v>
      </c>
      <c r="W2794" s="36">
        <f>+DailySales!$V2794*DailySales!$Q2794</f>
        <v>179.20000000000002</v>
      </c>
      <c r="X2794" s="36">
        <f>VLOOKUP(O2794,Stock[],6,FALSE)</f>
        <v>1370</v>
      </c>
      <c r="Y2794" s="36">
        <f>+DailySales!$V2794*DailySales!$X2794</f>
        <v>383600</v>
      </c>
      <c r="Z2794" s="37"/>
      <c r="AA2794" s="37"/>
      <c r="AB2794" s="37"/>
      <c r="AC2794" s="37"/>
      <c r="AD2794" s="37"/>
      <c r="AE2794" s="77"/>
      <c r="AF2794" s="87"/>
      <c r="AG2794" s="39"/>
      <c r="AH2794" s="38">
        <v>46072</v>
      </c>
      <c r="AI2794" s="39">
        <v>383600</v>
      </c>
      <c r="AJ2794" s="87"/>
      <c r="AK2794" s="39"/>
      <c r="AL2794" s="34"/>
      <c r="AM2794" s="39"/>
      <c r="AN279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95" spans="1:40" ht="19.5" customHeight="1" x14ac:dyDescent="0.25">
      <c r="A2795" s="32">
        <f t="shared" si="206"/>
        <v>2026</v>
      </c>
      <c r="B2795" s="32">
        <f t="shared" si="207"/>
        <v>1</v>
      </c>
      <c r="C2795" s="25">
        <v>46051</v>
      </c>
      <c r="D2795" s="57">
        <f t="shared" ca="1" si="204"/>
        <v>46097</v>
      </c>
      <c r="E2795" s="57" t="str">
        <f t="shared" ca="1" si="205"/>
        <v>1-Months</v>
      </c>
      <c r="F2795" s="57" t="str">
        <f>VLOOKUP(O2795,Stock[],5,FALSE)</f>
        <v>BE</v>
      </c>
      <c r="G2795" s="33" t="s">
        <v>2994</v>
      </c>
      <c r="H2795" s="38"/>
      <c r="I2795" s="34" t="s">
        <v>181</v>
      </c>
      <c r="J2795" s="32" t="str">
        <f>VLOOKUP(I2795,Customers[],2,FALSE)</f>
        <v>ရွှေမြင်း(ရွှေခြင်္သေ့)</v>
      </c>
      <c r="K2795" s="32" t="str">
        <f>VLOOKUP(I2795,Customers[],4,FALSE)</f>
        <v>Meiktila</v>
      </c>
      <c r="L2795" s="32" t="str">
        <f>VLOOKUP(Table85[[#This Row],[CustomerID]],Table!H:K,3,0)</f>
        <v>မိတ္ထီလာ</v>
      </c>
      <c r="M2795" s="32" t="str">
        <f>VLOOKUP(I2795,Customers[],5,FALSE)</f>
        <v>WholeSales/Contract</v>
      </c>
      <c r="N2795" s="34" t="s">
        <v>10</v>
      </c>
      <c r="O2795" s="37" t="s">
        <v>2120</v>
      </c>
      <c r="P2795" s="32" t="str">
        <f>VLOOKUP(O2795,Stock[],2,FALSE)</f>
        <v>ဇေ အရက်သန့်</v>
      </c>
      <c r="Q2795" s="35">
        <f>VLOOKUP(O2795,Stock[],3,FALSE)</f>
        <v>0.64</v>
      </c>
      <c r="R2795" s="35">
        <f>VLOOKUP(O2795,Stock[],4,FALSE)</f>
        <v>14</v>
      </c>
      <c r="S2795" s="37"/>
      <c r="T2795" s="35">
        <f>(DailySales!$S2795/DailySales!$R2795)+DailySales!$U2795</f>
        <v>25</v>
      </c>
      <c r="U2795" s="37">
        <v>25</v>
      </c>
      <c r="V2795" s="36">
        <f>+DailySales!$T2795*DailySales!$R2795</f>
        <v>350</v>
      </c>
      <c r="W2795" s="36">
        <f>+DailySales!$V2795*DailySales!$Q2795</f>
        <v>224</v>
      </c>
      <c r="X2795" s="36">
        <f>VLOOKUP(O2795,Stock[],6,FALSE)</f>
        <v>1380</v>
      </c>
      <c r="Y2795" s="36">
        <f>+DailySales!$V2795*DailySales!$X2795</f>
        <v>483000</v>
      </c>
      <c r="Z2795" s="37"/>
      <c r="AA2795" s="37"/>
      <c r="AB2795" s="37"/>
      <c r="AC2795" s="37"/>
      <c r="AD2795" s="37"/>
      <c r="AE2795" s="77"/>
      <c r="AF2795" s="87"/>
      <c r="AG2795" s="39"/>
      <c r="AH2795" s="38">
        <v>46072</v>
      </c>
      <c r="AI2795" s="39">
        <v>483000</v>
      </c>
      <c r="AJ2795" s="87"/>
      <c r="AK2795" s="39"/>
      <c r="AL2795" s="34"/>
      <c r="AM2795" s="39"/>
      <c r="AN279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96" spans="1:40" ht="19.5" customHeight="1" x14ac:dyDescent="0.25">
      <c r="A2796" s="32">
        <f t="shared" si="206"/>
        <v>2026</v>
      </c>
      <c r="B2796" s="32">
        <f t="shared" si="207"/>
        <v>1</v>
      </c>
      <c r="C2796" s="25">
        <v>46051</v>
      </c>
      <c r="D2796" s="57">
        <f t="shared" ca="1" si="204"/>
        <v>46097</v>
      </c>
      <c r="E2796" s="57" t="str">
        <f t="shared" ca="1" si="205"/>
        <v>1-Months</v>
      </c>
      <c r="F2796" s="57" t="str">
        <f>VLOOKUP(O2796,Stock[],5,FALSE)</f>
        <v>BE</v>
      </c>
      <c r="G2796" s="33" t="s">
        <v>2994</v>
      </c>
      <c r="H2796" s="38"/>
      <c r="I2796" s="34" t="s">
        <v>181</v>
      </c>
      <c r="J2796" s="32" t="str">
        <f>VLOOKUP(I2796,Customers[],2,FALSE)</f>
        <v>ရွှေမြင်း(ရွှေခြင်္သေ့)</v>
      </c>
      <c r="K2796" s="32" t="str">
        <f>VLOOKUP(I2796,Customers[],4,FALSE)</f>
        <v>Meiktila</v>
      </c>
      <c r="L2796" s="32" t="str">
        <f>VLOOKUP(Table85[[#This Row],[CustomerID]],Table!H:K,3,0)</f>
        <v>မိတ္ထီလာ</v>
      </c>
      <c r="M2796" s="32" t="str">
        <f>VLOOKUP(I2796,Customers[],5,FALSE)</f>
        <v>WholeSales/Contract</v>
      </c>
      <c r="N2796" s="34" t="s">
        <v>10</v>
      </c>
      <c r="O2796" s="37" t="s">
        <v>214</v>
      </c>
      <c r="P2796" s="32" t="str">
        <f>VLOOKUP(O2796,Stock[],2,FALSE)</f>
        <v>ကောင်းကြည်</v>
      </c>
      <c r="Q2796" s="35">
        <f>VLOOKUP(O2796,Stock[],3,FALSE)</f>
        <v>0.64</v>
      </c>
      <c r="R2796" s="35">
        <f>VLOOKUP(O2796,Stock[],4,FALSE)</f>
        <v>14</v>
      </c>
      <c r="S2796" s="37"/>
      <c r="T2796" s="35">
        <f>(DailySales!$S2796/DailySales!$R2796)+DailySales!$U2796</f>
        <v>5</v>
      </c>
      <c r="U2796" s="37">
        <v>5</v>
      </c>
      <c r="V2796" s="36">
        <f>+DailySales!$T2796*DailySales!$R2796</f>
        <v>70</v>
      </c>
      <c r="W2796" s="36">
        <f>+DailySales!$V2796*DailySales!$Q2796</f>
        <v>44.800000000000004</v>
      </c>
      <c r="X2796" s="36">
        <f>VLOOKUP(O2796,Stock[],6,FALSE)</f>
        <v>1330</v>
      </c>
      <c r="Y2796" s="36">
        <f>+DailySales!$V2796*DailySales!$X2796</f>
        <v>93100</v>
      </c>
      <c r="Z2796" s="37"/>
      <c r="AA2796" s="37"/>
      <c r="AB2796" s="37"/>
      <c r="AC2796" s="37"/>
      <c r="AD2796" s="37"/>
      <c r="AE2796" s="77"/>
      <c r="AF2796" s="87"/>
      <c r="AG2796" s="39"/>
      <c r="AH2796" s="38">
        <v>46072</v>
      </c>
      <c r="AI2796" s="39">
        <v>93100</v>
      </c>
      <c r="AJ2796" s="87"/>
      <c r="AK2796" s="39"/>
      <c r="AL2796" s="34"/>
      <c r="AM2796" s="39"/>
      <c r="AN279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97" spans="1:40" ht="19.5" customHeight="1" x14ac:dyDescent="0.25">
      <c r="A2797" s="32">
        <f t="shared" si="206"/>
        <v>2026</v>
      </c>
      <c r="B2797" s="32">
        <f t="shared" si="207"/>
        <v>1</v>
      </c>
      <c r="C2797" s="25">
        <v>46051</v>
      </c>
      <c r="D2797" s="57">
        <f t="shared" ca="1" si="204"/>
        <v>46097</v>
      </c>
      <c r="E2797" s="57" t="str">
        <f t="shared" ca="1" si="205"/>
        <v>1-Months</v>
      </c>
      <c r="F2797" s="57" t="str">
        <f>VLOOKUP(O2797,Stock[],5,FALSE)</f>
        <v>BE</v>
      </c>
      <c r="G2797" s="33" t="s">
        <v>2994</v>
      </c>
      <c r="H2797" s="38"/>
      <c r="I2797" s="34" t="s">
        <v>181</v>
      </c>
      <c r="J2797" s="32" t="str">
        <f>VLOOKUP(I2797,Customers[],2,FALSE)</f>
        <v>ရွှေမြင်း(ရွှေခြင်္သေ့)</v>
      </c>
      <c r="K2797" s="32" t="str">
        <f>VLOOKUP(I2797,Customers[],4,FALSE)</f>
        <v>Meiktila</v>
      </c>
      <c r="L2797" s="32" t="str">
        <f>VLOOKUP(Table85[[#This Row],[CustomerID]],Table!H:K,3,0)</f>
        <v>မိတ္ထီလာ</v>
      </c>
      <c r="M2797" s="32" t="str">
        <f>VLOOKUP(I2797,Customers[],5,FALSE)</f>
        <v>WholeSales/Contract</v>
      </c>
      <c r="N2797" s="34" t="s">
        <v>10</v>
      </c>
      <c r="O2797" s="37" t="s">
        <v>205</v>
      </c>
      <c r="P2797" s="32" t="str">
        <f>VLOOKUP(O2797,Stock[],2,FALSE)</f>
        <v>ကောင်းကြည် ကော် 25%  (1Ltr )</v>
      </c>
      <c r="Q2797" s="35">
        <f>VLOOKUP(O2797,Stock[],3,FALSE)</f>
        <v>1</v>
      </c>
      <c r="R2797" s="35">
        <f>VLOOKUP(O2797,Stock[],4,FALSE)</f>
        <v>12</v>
      </c>
      <c r="S2797" s="37"/>
      <c r="T2797" s="35">
        <f>(DailySales!$S2797/DailySales!$R2797)+DailySales!$U2797</f>
        <v>10</v>
      </c>
      <c r="U2797" s="37">
        <v>10</v>
      </c>
      <c r="V2797" s="36">
        <f>+DailySales!$T2797*DailySales!$R2797</f>
        <v>120</v>
      </c>
      <c r="W2797" s="36">
        <f>+DailySales!$V2797*DailySales!$Q2797</f>
        <v>120</v>
      </c>
      <c r="X2797" s="36">
        <f>VLOOKUP(O2797,Stock[],6,FALSE)</f>
        <v>1530</v>
      </c>
      <c r="Y2797" s="36">
        <f>+DailySales!$V2797*DailySales!$X2797</f>
        <v>183600</v>
      </c>
      <c r="Z2797" s="37"/>
      <c r="AA2797" s="37"/>
      <c r="AB2797" s="37"/>
      <c r="AC2797" s="37"/>
      <c r="AD2797" s="37"/>
      <c r="AE2797" s="77"/>
      <c r="AF2797" s="87"/>
      <c r="AG2797" s="39"/>
      <c r="AH2797" s="38">
        <v>46072</v>
      </c>
      <c r="AI2797" s="39">
        <v>183600</v>
      </c>
      <c r="AJ2797" s="87"/>
      <c r="AK2797" s="39"/>
      <c r="AL2797" s="34"/>
      <c r="AM2797" s="39"/>
      <c r="AN279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98" spans="1:40" ht="19.5" customHeight="1" x14ac:dyDescent="0.25">
      <c r="A2798" s="32">
        <f t="shared" si="206"/>
        <v>2026</v>
      </c>
      <c r="B2798" s="32">
        <f t="shared" si="207"/>
        <v>1</v>
      </c>
      <c r="C2798" s="25">
        <v>46051</v>
      </c>
      <c r="D2798" s="57">
        <f t="shared" ca="1" si="204"/>
        <v>46097</v>
      </c>
      <c r="E2798" s="57" t="str">
        <f t="shared" ca="1" si="205"/>
        <v>1-Months</v>
      </c>
      <c r="F2798" s="57" t="str">
        <f>VLOOKUP(O2798,Stock[],5,FALSE)</f>
        <v>BE</v>
      </c>
      <c r="G2798" s="33" t="s">
        <v>2995</v>
      </c>
      <c r="H2798" s="38"/>
      <c r="I2798" s="34" t="s">
        <v>237</v>
      </c>
      <c r="J2798" s="32" t="str">
        <f>VLOOKUP(I2798,Customers[],2,FALSE)</f>
        <v>စံချိန်</v>
      </c>
      <c r="K2798" s="32" t="str">
        <f>VLOOKUP(I2798,Customers[],4,FALSE)</f>
        <v>Yamethin</v>
      </c>
      <c r="L2798" s="32" t="str">
        <f>VLOOKUP(Table85[[#This Row],[CustomerID]],Table!H:K,3,0)</f>
        <v>ရမည်းသင်း</v>
      </c>
      <c r="M2798" s="32" t="str">
        <f>VLOOKUP(I2798,Customers[],5,FALSE)</f>
        <v>WholeSales/Contract</v>
      </c>
      <c r="N2798" s="34" t="s">
        <v>10</v>
      </c>
      <c r="O2798" s="37" t="s">
        <v>220</v>
      </c>
      <c r="P2798" s="32" t="str">
        <f>VLOOKUP(O2798,Stock[],2,FALSE)</f>
        <v>မြန်မာရှောက်ပျား</v>
      </c>
      <c r="Q2798" s="35">
        <f>VLOOKUP(O2798,Stock[],3,FALSE)</f>
        <v>0.64</v>
      </c>
      <c r="R2798" s="35">
        <f>VLOOKUP(O2798,Stock[],4,FALSE)</f>
        <v>14</v>
      </c>
      <c r="S2798" s="37"/>
      <c r="T2798" s="35">
        <f>(DailySales!$S2798/DailySales!$R2798)+DailySales!$U2798</f>
        <v>100</v>
      </c>
      <c r="U2798" s="37">
        <v>100</v>
      </c>
      <c r="V2798" s="36">
        <f>+DailySales!$T2798*DailySales!$R2798</f>
        <v>1400</v>
      </c>
      <c r="W2798" s="36">
        <f>+DailySales!$V2798*DailySales!$Q2798</f>
        <v>896</v>
      </c>
      <c r="X2798" s="36">
        <f>VLOOKUP(O2798,Stock[],6,FALSE)</f>
        <v>1370</v>
      </c>
      <c r="Y2798" s="36">
        <f>+DailySales!$V2798*DailySales!$X2798</f>
        <v>1918000</v>
      </c>
      <c r="Z2798" s="37"/>
      <c r="AA2798" s="37"/>
      <c r="AB2798" s="37">
        <v>84000</v>
      </c>
      <c r="AC2798" s="37">
        <v>29400</v>
      </c>
      <c r="AD2798" s="37"/>
      <c r="AE2798" s="77"/>
      <c r="AF2798" s="87"/>
      <c r="AG2798" s="39"/>
      <c r="AH2798" s="87">
        <v>46055</v>
      </c>
      <c r="AI2798" s="39">
        <v>1804600</v>
      </c>
      <c r="AJ2798" s="87"/>
      <c r="AK2798" s="39"/>
      <c r="AL2798" s="34"/>
      <c r="AM2798" s="39"/>
      <c r="AN279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799" spans="1:40" ht="19.5" customHeight="1" x14ac:dyDescent="0.25">
      <c r="A2799" s="32">
        <f t="shared" si="206"/>
        <v>2026</v>
      </c>
      <c r="B2799" s="32">
        <f t="shared" si="207"/>
        <v>1</v>
      </c>
      <c r="C2799" s="25">
        <v>46051</v>
      </c>
      <c r="D2799" s="57">
        <f t="shared" ca="1" si="204"/>
        <v>46097</v>
      </c>
      <c r="E2799" s="57" t="str">
        <f t="shared" ca="1" si="205"/>
        <v>1-Months</v>
      </c>
      <c r="F2799" s="57" t="str">
        <f>VLOOKUP(O2799,Stock[],5,FALSE)</f>
        <v>BE</v>
      </c>
      <c r="G2799" s="33" t="s">
        <v>2995</v>
      </c>
      <c r="H2799" s="38"/>
      <c r="I2799" s="34" t="s">
        <v>237</v>
      </c>
      <c r="J2799" s="32" t="str">
        <f>VLOOKUP(I2799,Customers[],2,FALSE)</f>
        <v>စံချိန်</v>
      </c>
      <c r="K2799" s="32" t="str">
        <f>VLOOKUP(I2799,Customers[],4,FALSE)</f>
        <v>Yamethin</v>
      </c>
      <c r="L2799" s="32" t="str">
        <f>VLOOKUP(Table85[[#This Row],[CustomerID]],Table!H:K,3,0)</f>
        <v>ရမည်းသင်း</v>
      </c>
      <c r="M2799" s="32" t="str">
        <f>VLOOKUP(I2799,Customers[],5,FALSE)</f>
        <v>WholeSales/Contract</v>
      </c>
      <c r="N2799" s="34" t="s">
        <v>10</v>
      </c>
      <c r="O2799" s="37" t="s">
        <v>2120</v>
      </c>
      <c r="P2799" s="32" t="str">
        <f>VLOOKUP(O2799,Stock[],2,FALSE)</f>
        <v>ဇေ အရက်သန့်</v>
      </c>
      <c r="Q2799" s="35">
        <f>VLOOKUP(O2799,Stock[],3,FALSE)</f>
        <v>0.64</v>
      </c>
      <c r="R2799" s="35">
        <f>VLOOKUP(O2799,Stock[],4,FALSE)</f>
        <v>14</v>
      </c>
      <c r="S2799" s="37"/>
      <c r="T2799" s="35">
        <f>(DailySales!$S2799/DailySales!$R2799)+DailySales!$U2799</f>
        <v>100</v>
      </c>
      <c r="U2799" s="37">
        <v>100</v>
      </c>
      <c r="V2799" s="36">
        <f>+DailySales!$T2799*DailySales!$R2799</f>
        <v>1400</v>
      </c>
      <c r="W2799" s="36">
        <f>+DailySales!$V2799*DailySales!$Q2799</f>
        <v>896</v>
      </c>
      <c r="X2799" s="36">
        <f>VLOOKUP(O2799,Stock[],6,FALSE)</f>
        <v>1380</v>
      </c>
      <c r="Y2799" s="36">
        <f>+DailySales!$V2799*DailySales!$X2799</f>
        <v>1932000</v>
      </c>
      <c r="Z2799" s="37"/>
      <c r="AA2799" s="37"/>
      <c r="AB2799" s="37"/>
      <c r="AC2799" s="37"/>
      <c r="AD2799" s="37"/>
      <c r="AE2799" s="77"/>
      <c r="AF2799" s="87"/>
      <c r="AG2799" s="39"/>
      <c r="AH2799" s="87">
        <v>46055</v>
      </c>
      <c r="AI2799" s="39">
        <v>1932000</v>
      </c>
      <c r="AJ2799" s="87"/>
      <c r="AK2799" s="39"/>
      <c r="AL2799" s="34"/>
      <c r="AM2799" s="39"/>
      <c r="AN279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00" spans="1:40" ht="19.5" customHeight="1" x14ac:dyDescent="0.25">
      <c r="A2800" s="32">
        <f t="shared" si="206"/>
        <v>2026</v>
      </c>
      <c r="B2800" s="32">
        <f t="shared" si="207"/>
        <v>1</v>
      </c>
      <c r="C2800" s="25">
        <v>46051</v>
      </c>
      <c r="D2800" s="57">
        <f t="shared" ca="1" si="204"/>
        <v>46097</v>
      </c>
      <c r="E2800" s="57" t="str">
        <f t="shared" ca="1" si="205"/>
        <v>1-Months</v>
      </c>
      <c r="F2800" s="57" t="str">
        <f>VLOOKUP(O2800,Stock[],5,FALSE)</f>
        <v>BE</v>
      </c>
      <c r="G2800" s="33" t="s">
        <v>2995</v>
      </c>
      <c r="H2800" s="38"/>
      <c r="I2800" s="34" t="s">
        <v>237</v>
      </c>
      <c r="J2800" s="32" t="str">
        <f>VLOOKUP(I2800,Customers[],2,FALSE)</f>
        <v>စံချိန်</v>
      </c>
      <c r="K2800" s="32" t="str">
        <f>VLOOKUP(I2800,Customers[],4,FALSE)</f>
        <v>Yamethin</v>
      </c>
      <c r="L2800" s="32" t="str">
        <f>VLOOKUP(Table85[[#This Row],[CustomerID]],Table!H:K,3,0)</f>
        <v>ရမည်းသင်း</v>
      </c>
      <c r="M2800" s="32" t="str">
        <f>VLOOKUP(I2800,Customers[],5,FALSE)</f>
        <v>WholeSales/Contract</v>
      </c>
      <c r="N2800" s="34" t="s">
        <v>10</v>
      </c>
      <c r="O2800" s="37" t="s">
        <v>223</v>
      </c>
      <c r="P2800" s="32" t="str">
        <f>VLOOKUP(O2800,Stock[],2,FALSE)</f>
        <v>ချယ်ရီအရက်သန့်ကော် (.6Ltr)</v>
      </c>
      <c r="Q2800" s="35">
        <f>VLOOKUP(O2800,Stock[],3,FALSE)</f>
        <v>0.6</v>
      </c>
      <c r="R2800" s="35">
        <f>VLOOKUP(O2800,Stock[],4,FALSE)</f>
        <v>24</v>
      </c>
      <c r="S2800" s="37"/>
      <c r="T2800" s="35">
        <f>(DailySales!$S2800/DailySales!$R2800)+DailySales!$U2800</f>
        <v>100</v>
      </c>
      <c r="U2800" s="37">
        <v>100</v>
      </c>
      <c r="V2800" s="36">
        <f>+DailySales!$T2800*DailySales!$R2800</f>
        <v>2400</v>
      </c>
      <c r="W2800" s="36">
        <f>+DailySales!$V2800*DailySales!$Q2800</f>
        <v>1440</v>
      </c>
      <c r="X2800" s="36">
        <f>VLOOKUP(O2800,Stock[],6,FALSE)</f>
        <v>875</v>
      </c>
      <c r="Y2800" s="36">
        <f>+DailySales!$V2800*DailySales!$X2800</f>
        <v>2100000</v>
      </c>
      <c r="Z2800" s="37"/>
      <c r="AA2800" s="37"/>
      <c r="AB2800" s="37"/>
      <c r="AC2800" s="37"/>
      <c r="AD2800" s="37"/>
      <c r="AE2800" s="77">
        <v>50000</v>
      </c>
      <c r="AF2800" s="87"/>
      <c r="AG2800" s="39"/>
      <c r="AH2800" s="87">
        <v>46055</v>
      </c>
      <c r="AI2800" s="39">
        <v>2150000</v>
      </c>
      <c r="AJ2800" s="87"/>
      <c r="AK2800" s="39"/>
      <c r="AL2800" s="34"/>
      <c r="AM2800" s="39"/>
      <c r="AN280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01" spans="1:40" ht="19.5" customHeight="1" x14ac:dyDescent="0.25">
      <c r="A2801" s="32">
        <f t="shared" si="206"/>
        <v>2026</v>
      </c>
      <c r="B2801" s="32">
        <f t="shared" si="207"/>
        <v>1</v>
      </c>
      <c r="C2801" s="25">
        <v>46051</v>
      </c>
      <c r="D2801" s="57">
        <f t="shared" ca="1" si="204"/>
        <v>46097</v>
      </c>
      <c r="E2801" s="57" t="str">
        <f t="shared" ca="1" si="205"/>
        <v>1-Months</v>
      </c>
      <c r="F2801" s="57" t="str">
        <f>VLOOKUP(O2801,Stock[],5,FALSE)</f>
        <v>BE</v>
      </c>
      <c r="G2801" s="33" t="s">
        <v>2996</v>
      </c>
      <c r="H2801" s="38"/>
      <c r="I2801" s="34" t="s">
        <v>2971</v>
      </c>
      <c r="J2801" s="32" t="str">
        <f>VLOOKUP(I2801,Customers[],2,FALSE)</f>
        <v>Summer-2</v>
      </c>
      <c r="K2801" s="32" t="str">
        <f>VLOOKUP(I2801,Customers[],4,FALSE)</f>
        <v>Meiktila</v>
      </c>
      <c r="L2801" s="32" t="str">
        <f>VLOOKUP(Table85[[#This Row],[CustomerID]],Table!H:K,3,0)</f>
        <v>မိတ္ထီလာ</v>
      </c>
      <c r="M2801" s="32" t="str">
        <f>VLOOKUP(I2801,Customers[],5,FALSE)</f>
        <v>WholeSales</v>
      </c>
      <c r="N2801" s="34" t="s">
        <v>10</v>
      </c>
      <c r="O2801" s="37" t="s">
        <v>205</v>
      </c>
      <c r="P2801" s="32" t="str">
        <f>VLOOKUP(O2801,Stock[],2,FALSE)</f>
        <v>ကောင်းကြည် ကော် 25%  (1Ltr )</v>
      </c>
      <c r="Q2801" s="35">
        <f>VLOOKUP(O2801,Stock[],3,FALSE)</f>
        <v>1</v>
      </c>
      <c r="R2801" s="35">
        <f>VLOOKUP(O2801,Stock[],4,FALSE)</f>
        <v>12</v>
      </c>
      <c r="S2801" s="37"/>
      <c r="T2801" s="35">
        <f>(DailySales!$S2801/DailySales!$R2801)+DailySales!$U2801</f>
        <v>50</v>
      </c>
      <c r="U2801" s="37">
        <v>50</v>
      </c>
      <c r="V2801" s="36">
        <f>+DailySales!$T2801*DailySales!$R2801</f>
        <v>600</v>
      </c>
      <c r="W2801" s="36">
        <f>+DailySales!$V2801*DailySales!$Q2801</f>
        <v>600</v>
      </c>
      <c r="X2801" s="36">
        <f>VLOOKUP(O2801,Stock[],6,FALSE)</f>
        <v>1530</v>
      </c>
      <c r="Y2801" s="36">
        <f>+DailySales!$V2801*DailySales!$X2801</f>
        <v>918000</v>
      </c>
      <c r="Z2801" s="37"/>
      <c r="AA2801" s="37"/>
      <c r="AB2801" s="37"/>
      <c r="AC2801" s="37"/>
      <c r="AD2801" s="37"/>
      <c r="AE2801" s="77"/>
      <c r="AF2801" s="87"/>
      <c r="AG2801" s="39"/>
      <c r="AH2801" s="87"/>
      <c r="AI2801" s="39"/>
      <c r="AJ2801" s="122">
        <v>46053</v>
      </c>
      <c r="AK2801" s="39">
        <v>918000</v>
      </c>
      <c r="AL2801" s="34"/>
      <c r="AM2801" s="39"/>
      <c r="AN280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02" spans="1:40" ht="19.5" customHeight="1" x14ac:dyDescent="0.25">
      <c r="A2802" s="32">
        <f t="shared" si="206"/>
        <v>2026</v>
      </c>
      <c r="B2802" s="32">
        <f t="shared" si="207"/>
        <v>1</v>
      </c>
      <c r="C2802" s="25">
        <v>46051</v>
      </c>
      <c r="D2802" s="57">
        <f t="shared" ca="1" si="204"/>
        <v>46097</v>
      </c>
      <c r="E2802" s="57" t="str">
        <f t="shared" ca="1" si="205"/>
        <v>1-Months</v>
      </c>
      <c r="F2802" s="57" t="str">
        <f>VLOOKUP(O2802,Stock[],5,FALSE)</f>
        <v>BE</v>
      </c>
      <c r="G2802" s="33" t="s">
        <v>2996</v>
      </c>
      <c r="H2802" s="38"/>
      <c r="I2802" s="34" t="s">
        <v>2971</v>
      </c>
      <c r="J2802" s="32" t="str">
        <f>VLOOKUP(I2802,Customers[],2,FALSE)</f>
        <v>Summer-2</v>
      </c>
      <c r="K2802" s="32" t="str">
        <f>VLOOKUP(I2802,Customers[],4,FALSE)</f>
        <v>Meiktila</v>
      </c>
      <c r="L2802" s="32" t="str">
        <f>VLOOKUP(Table85[[#This Row],[CustomerID]],Table!H:K,3,0)</f>
        <v>မိတ္ထီလာ</v>
      </c>
      <c r="M2802" s="32" t="str">
        <f>VLOOKUP(I2802,Customers[],5,FALSE)</f>
        <v>WholeSales</v>
      </c>
      <c r="N2802" s="34" t="s">
        <v>10</v>
      </c>
      <c r="O2802" s="37" t="s">
        <v>2120</v>
      </c>
      <c r="P2802" s="32" t="str">
        <f>VLOOKUP(O2802,Stock[],2,FALSE)</f>
        <v>ဇေ အရက်သန့်</v>
      </c>
      <c r="Q2802" s="35">
        <f>VLOOKUP(O2802,Stock[],3,FALSE)</f>
        <v>0.64</v>
      </c>
      <c r="R2802" s="35">
        <f>VLOOKUP(O2802,Stock[],4,FALSE)</f>
        <v>14</v>
      </c>
      <c r="S2802" s="37"/>
      <c r="T2802" s="35">
        <f>(DailySales!$S2802/DailySales!$R2802)+DailySales!$U2802</f>
        <v>10</v>
      </c>
      <c r="U2802" s="37">
        <v>10</v>
      </c>
      <c r="V2802" s="36">
        <f>+DailySales!$T2802*DailySales!$R2802</f>
        <v>140</v>
      </c>
      <c r="W2802" s="36">
        <f>+DailySales!$V2802*DailySales!$Q2802</f>
        <v>89.600000000000009</v>
      </c>
      <c r="X2802" s="36">
        <f>VLOOKUP(O2802,Stock[],6,FALSE)</f>
        <v>1380</v>
      </c>
      <c r="Y2802" s="36">
        <f>+DailySales!$V2802*DailySales!$X2802</f>
        <v>193200</v>
      </c>
      <c r="Z2802" s="37"/>
      <c r="AA2802" s="37"/>
      <c r="AB2802" s="37"/>
      <c r="AC2802" s="37"/>
      <c r="AD2802" s="37"/>
      <c r="AE2802" s="77"/>
      <c r="AF2802" s="87"/>
      <c r="AG2802" s="39"/>
      <c r="AH2802" s="87"/>
      <c r="AI2802" s="39"/>
      <c r="AJ2802" s="122">
        <v>46053</v>
      </c>
      <c r="AK2802" s="39">
        <v>193200</v>
      </c>
      <c r="AL2802" s="34"/>
      <c r="AM2802" s="39"/>
      <c r="AN280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03" spans="1:40" ht="19.5" customHeight="1" x14ac:dyDescent="0.25">
      <c r="A2803" s="32">
        <f t="shared" si="206"/>
        <v>2026</v>
      </c>
      <c r="B2803" s="32">
        <f t="shared" si="207"/>
        <v>1</v>
      </c>
      <c r="C2803" s="25">
        <v>46051</v>
      </c>
      <c r="D2803" s="57">
        <f t="shared" ca="1" si="204"/>
        <v>46097</v>
      </c>
      <c r="E2803" s="57" t="str">
        <f t="shared" ca="1" si="205"/>
        <v>1-Months</v>
      </c>
      <c r="F2803" s="57" t="str">
        <f>VLOOKUP(O2803,Stock[],5,FALSE)</f>
        <v>BE</v>
      </c>
      <c r="G2803" s="33" t="s">
        <v>2996</v>
      </c>
      <c r="H2803" s="38"/>
      <c r="I2803" s="34" t="s">
        <v>2971</v>
      </c>
      <c r="J2803" s="32" t="str">
        <f>VLOOKUP(I2803,Customers[],2,FALSE)</f>
        <v>Summer-2</v>
      </c>
      <c r="K2803" s="32" t="str">
        <f>VLOOKUP(I2803,Customers[],4,FALSE)</f>
        <v>Meiktila</v>
      </c>
      <c r="L2803" s="32" t="str">
        <f>VLOOKUP(Table85[[#This Row],[CustomerID]],Table!H:K,3,0)</f>
        <v>မိတ္ထီလာ</v>
      </c>
      <c r="M2803" s="32" t="str">
        <f>VLOOKUP(I2803,Customers[],5,FALSE)</f>
        <v>WholeSales</v>
      </c>
      <c r="N2803" s="34" t="s">
        <v>10</v>
      </c>
      <c r="O2803" s="37" t="s">
        <v>2964</v>
      </c>
      <c r="P2803" s="32" t="str">
        <f>VLOOKUP(O2803,Stock[],2,FALSE)</f>
        <v>ဇေယျဝတီ Red</v>
      </c>
      <c r="Q2803" s="35">
        <f>VLOOKUP(O2803,Stock[],3,FALSE)</f>
        <v>0.64</v>
      </c>
      <c r="R2803" s="35">
        <f>VLOOKUP(O2803,Stock[],4,FALSE)</f>
        <v>14</v>
      </c>
      <c r="S2803" s="37"/>
      <c r="T2803" s="35">
        <f>(DailySales!$S2803/DailySales!$R2803)+DailySales!$U2803</f>
        <v>10</v>
      </c>
      <c r="U2803" s="37">
        <v>10</v>
      </c>
      <c r="V2803" s="36">
        <f>+DailySales!$T2803*DailySales!$R2803</f>
        <v>140</v>
      </c>
      <c r="W2803" s="36">
        <f>+DailySales!$V2803*DailySales!$Q2803</f>
        <v>89.600000000000009</v>
      </c>
      <c r="X2803" s="36">
        <f>VLOOKUP(O2803,Stock[],6,FALSE)</f>
        <v>1330</v>
      </c>
      <c r="Y2803" s="36">
        <f>+DailySales!$V2803*DailySales!$X2803</f>
        <v>186200</v>
      </c>
      <c r="Z2803" s="37"/>
      <c r="AA2803" s="37"/>
      <c r="AB2803" s="37"/>
      <c r="AC2803" s="37"/>
      <c r="AD2803" s="37"/>
      <c r="AE2803" s="77"/>
      <c r="AF2803" s="87"/>
      <c r="AG2803" s="39"/>
      <c r="AH2803" s="87"/>
      <c r="AI2803" s="39"/>
      <c r="AJ2803" s="122">
        <v>46053</v>
      </c>
      <c r="AK2803" s="39">
        <v>186200</v>
      </c>
      <c r="AL2803" s="34"/>
      <c r="AM2803" s="39"/>
      <c r="AN280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04" spans="1:40" ht="19.5" customHeight="1" x14ac:dyDescent="0.25">
      <c r="A2804" s="32">
        <f t="shared" si="206"/>
        <v>2026</v>
      </c>
      <c r="B2804" s="32">
        <f t="shared" si="207"/>
        <v>1</v>
      </c>
      <c r="C2804" s="25">
        <v>46051</v>
      </c>
      <c r="D2804" s="57">
        <f t="shared" ca="1" si="204"/>
        <v>46097</v>
      </c>
      <c r="E2804" s="57" t="str">
        <f t="shared" ca="1" si="205"/>
        <v>1-Months</v>
      </c>
      <c r="F2804" s="57" t="str">
        <f>VLOOKUP(O2804,Stock[],5,FALSE)</f>
        <v>BE</v>
      </c>
      <c r="G2804" s="33" t="s">
        <v>2996</v>
      </c>
      <c r="H2804" s="38"/>
      <c r="I2804" s="34" t="s">
        <v>2971</v>
      </c>
      <c r="J2804" s="32" t="str">
        <f>VLOOKUP(I2804,Customers[],2,FALSE)</f>
        <v>Summer-2</v>
      </c>
      <c r="K2804" s="32" t="str">
        <f>VLOOKUP(I2804,Customers[],4,FALSE)</f>
        <v>Meiktila</v>
      </c>
      <c r="L2804" s="32" t="str">
        <f>VLOOKUP(Table85[[#This Row],[CustomerID]],Table!H:K,3,0)</f>
        <v>မိတ္ထီလာ</v>
      </c>
      <c r="M2804" s="32" t="str">
        <f>VLOOKUP(I2804,Customers[],5,FALSE)</f>
        <v>WholeSales</v>
      </c>
      <c r="N2804" s="34" t="s">
        <v>10</v>
      </c>
      <c r="O2804" s="37" t="s">
        <v>2465</v>
      </c>
      <c r="P2804" s="32" t="str">
        <f>VLOOKUP(O2804,Stock[],2,FALSE)</f>
        <v>မိုးနဲကွန်ကီး</v>
      </c>
      <c r="Q2804" s="35">
        <f>VLOOKUP(O2804,Stock[],3,FALSE)</f>
        <v>0.64</v>
      </c>
      <c r="R2804" s="35">
        <f>VLOOKUP(O2804,Stock[],4,FALSE)</f>
        <v>14</v>
      </c>
      <c r="S2804" s="37"/>
      <c r="T2804" s="35">
        <f>(DailySales!$S2804/DailySales!$R2804)+DailySales!$U2804</f>
        <v>30</v>
      </c>
      <c r="U2804" s="37">
        <v>30</v>
      </c>
      <c r="V2804" s="36">
        <f>+DailySales!$T2804*DailySales!$R2804</f>
        <v>420</v>
      </c>
      <c r="W2804" s="36">
        <f>+DailySales!$V2804*DailySales!$Q2804</f>
        <v>268.8</v>
      </c>
      <c r="X2804" s="36">
        <f>VLOOKUP(O2804,Stock[],6,FALSE)</f>
        <v>1700</v>
      </c>
      <c r="Y2804" s="36">
        <f>+DailySales!$V2804*DailySales!$X2804</f>
        <v>714000</v>
      </c>
      <c r="Z2804" s="37"/>
      <c r="AA2804" s="37"/>
      <c r="AB2804" s="37"/>
      <c r="AC2804" s="37"/>
      <c r="AD2804" s="37"/>
      <c r="AE2804" s="77"/>
      <c r="AF2804" s="87"/>
      <c r="AG2804" s="39"/>
      <c r="AH2804" s="87"/>
      <c r="AI2804" s="39"/>
      <c r="AJ2804" s="122">
        <v>46053</v>
      </c>
      <c r="AK2804" s="39">
        <v>714000</v>
      </c>
      <c r="AL2804" s="34"/>
      <c r="AM2804" s="39"/>
      <c r="AN280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05" spans="1:40" ht="19.5" customHeight="1" x14ac:dyDescent="0.25">
      <c r="A2805" s="32">
        <f t="shared" si="206"/>
        <v>2026</v>
      </c>
      <c r="B2805" s="32">
        <f t="shared" si="207"/>
        <v>1</v>
      </c>
      <c r="C2805" s="25">
        <v>46051</v>
      </c>
      <c r="D2805" s="57">
        <f t="shared" ca="1" si="204"/>
        <v>46097</v>
      </c>
      <c r="E2805" s="57" t="str">
        <f t="shared" ca="1" si="205"/>
        <v>1-Months</v>
      </c>
      <c r="F2805" s="57" t="str">
        <f>VLOOKUP(O2805,Stock[],5,FALSE)</f>
        <v>BE</v>
      </c>
      <c r="G2805" s="33" t="s">
        <v>2997</v>
      </c>
      <c r="H2805" s="38"/>
      <c r="I2805" s="34" t="s">
        <v>192</v>
      </c>
      <c r="J2805" s="32" t="str">
        <f>VLOOKUP(I2805,Customers[],2,FALSE)</f>
        <v>ရွှေမြင်း(ရွှေလွန်းပျံ)</v>
      </c>
      <c r="K2805" s="32" t="str">
        <f>VLOOKUP(I2805,Customers[],4,FALSE)</f>
        <v>Meiktila</v>
      </c>
      <c r="L2805" s="32" t="str">
        <f>VLOOKUP(Table85[[#This Row],[CustomerID]],Table!H:K,3,0)</f>
        <v>စက်မှုဇုံ</v>
      </c>
      <c r="M2805" s="32" t="str">
        <f>VLOOKUP(I2805,Customers[],5,FALSE)</f>
        <v>WholeSales/Contract</v>
      </c>
      <c r="N2805" s="34" t="s">
        <v>10</v>
      </c>
      <c r="O2805" s="37" t="s">
        <v>220</v>
      </c>
      <c r="P2805" s="32" t="str">
        <f>VLOOKUP(O2805,Stock[],2,FALSE)</f>
        <v>မြန်မာရှောက်ပျား</v>
      </c>
      <c r="Q2805" s="35">
        <f>VLOOKUP(O2805,Stock[],3,FALSE)</f>
        <v>0.64</v>
      </c>
      <c r="R2805" s="35">
        <f>VLOOKUP(O2805,Stock[],4,FALSE)</f>
        <v>14</v>
      </c>
      <c r="S2805" s="37"/>
      <c r="T2805" s="35">
        <f>(DailySales!$S2805/DailySales!$R2805)+DailySales!$U2805</f>
        <v>100</v>
      </c>
      <c r="U2805" s="37">
        <v>100</v>
      </c>
      <c r="V2805" s="36">
        <f>+DailySales!$T2805*DailySales!$R2805</f>
        <v>1400</v>
      </c>
      <c r="W2805" s="36">
        <f>+DailySales!$V2805*DailySales!$Q2805</f>
        <v>896</v>
      </c>
      <c r="X2805" s="36">
        <f>VLOOKUP(O2805,Stock[],6,FALSE)</f>
        <v>1370</v>
      </c>
      <c r="Y2805" s="36">
        <f>+DailySales!$V2805*DailySales!$X2805</f>
        <v>1918000</v>
      </c>
      <c r="Z2805" s="37"/>
      <c r="AA2805" s="37"/>
      <c r="AB2805" s="37"/>
      <c r="AC2805" s="37"/>
      <c r="AD2805" s="37"/>
      <c r="AE2805" s="77"/>
      <c r="AF2805" s="87"/>
      <c r="AG2805" s="39"/>
      <c r="AH2805" s="38">
        <v>46072</v>
      </c>
      <c r="AI2805" s="39">
        <v>1918000</v>
      </c>
      <c r="AJ2805" s="87"/>
      <c r="AK2805" s="39"/>
      <c r="AL2805" s="34"/>
      <c r="AM2805" s="39"/>
      <c r="AN280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06" spans="1:40" ht="19.5" customHeight="1" x14ac:dyDescent="0.25">
      <c r="A2806" s="32">
        <f t="shared" si="206"/>
        <v>2026</v>
      </c>
      <c r="B2806" s="32">
        <f t="shared" si="207"/>
        <v>1</v>
      </c>
      <c r="C2806" s="25">
        <v>46051</v>
      </c>
      <c r="D2806" s="57">
        <f t="shared" ca="1" si="204"/>
        <v>46097</v>
      </c>
      <c r="E2806" s="57" t="str">
        <f t="shared" ca="1" si="205"/>
        <v>1-Months</v>
      </c>
      <c r="F2806" s="57" t="str">
        <f>VLOOKUP(O2806,Stock[],5,FALSE)</f>
        <v>BE</v>
      </c>
      <c r="G2806" s="33" t="s">
        <v>2997</v>
      </c>
      <c r="H2806" s="38"/>
      <c r="I2806" s="34" t="s">
        <v>192</v>
      </c>
      <c r="J2806" s="32" t="str">
        <f>VLOOKUP(I2806,Customers[],2,FALSE)</f>
        <v>ရွှေမြင်း(ရွှေလွန်းပျံ)</v>
      </c>
      <c r="K2806" s="32" t="str">
        <f>VLOOKUP(I2806,Customers[],4,FALSE)</f>
        <v>Meiktila</v>
      </c>
      <c r="L2806" s="32" t="str">
        <f>VLOOKUP(Table85[[#This Row],[CustomerID]],Table!H:K,3,0)</f>
        <v>စက်မှုဇုံ</v>
      </c>
      <c r="M2806" s="32" t="str">
        <f>VLOOKUP(I2806,Customers[],5,FALSE)</f>
        <v>WholeSales/Contract</v>
      </c>
      <c r="N2806" s="34" t="s">
        <v>10</v>
      </c>
      <c r="O2806" s="37" t="s">
        <v>216</v>
      </c>
      <c r="P2806" s="32" t="str">
        <f>VLOOKUP(O2806,Stock[],2,FALSE)</f>
        <v>ဒဂုံအရက်သန့်</v>
      </c>
      <c r="Q2806" s="35">
        <f>VLOOKUP(O2806,Stock[],3,FALSE)</f>
        <v>0.64</v>
      </c>
      <c r="R2806" s="35">
        <f>VLOOKUP(O2806,Stock[],4,FALSE)</f>
        <v>14</v>
      </c>
      <c r="S2806" s="37"/>
      <c r="T2806" s="35">
        <f>(DailySales!$S2806/DailySales!$R2806)+DailySales!$U2806</f>
        <v>60</v>
      </c>
      <c r="U2806" s="37">
        <v>60</v>
      </c>
      <c r="V2806" s="36">
        <f>+DailySales!$T2806*DailySales!$R2806</f>
        <v>840</v>
      </c>
      <c r="W2806" s="36">
        <f>+DailySales!$V2806*DailySales!$Q2806</f>
        <v>537.6</v>
      </c>
      <c r="X2806" s="36">
        <f>VLOOKUP(O2806,Stock[],6,FALSE)</f>
        <v>1330</v>
      </c>
      <c r="Y2806" s="36">
        <f>+DailySales!$V2806*DailySales!$X2806</f>
        <v>1117200</v>
      </c>
      <c r="Z2806" s="37"/>
      <c r="AA2806" s="37"/>
      <c r="AB2806" s="37"/>
      <c r="AC2806" s="37"/>
      <c r="AD2806" s="37"/>
      <c r="AE2806" s="77"/>
      <c r="AF2806" s="87"/>
      <c r="AG2806" s="39"/>
      <c r="AH2806" s="38">
        <v>46072</v>
      </c>
      <c r="AI2806" s="39">
        <v>1117200</v>
      </c>
      <c r="AJ2806" s="87"/>
      <c r="AK2806" s="39"/>
      <c r="AL2806" s="34"/>
      <c r="AM2806" s="39"/>
      <c r="AN280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07" spans="1:40" ht="19.5" customHeight="1" x14ac:dyDescent="0.25">
      <c r="A2807" s="32">
        <f t="shared" si="206"/>
        <v>2026</v>
      </c>
      <c r="B2807" s="32">
        <f t="shared" si="207"/>
        <v>1</v>
      </c>
      <c r="C2807" s="25">
        <v>46051</v>
      </c>
      <c r="D2807" s="57">
        <f t="shared" ca="1" si="204"/>
        <v>46097</v>
      </c>
      <c r="E2807" s="57" t="str">
        <f t="shared" ca="1" si="205"/>
        <v>1-Months</v>
      </c>
      <c r="F2807" s="57" t="str">
        <f>VLOOKUP(O2807,Stock[],5,FALSE)</f>
        <v>BE</v>
      </c>
      <c r="G2807" s="33" t="s">
        <v>2998</v>
      </c>
      <c r="H2807" s="38"/>
      <c r="I2807" s="34" t="s">
        <v>180</v>
      </c>
      <c r="J2807" s="32" t="str">
        <f>VLOOKUP(I2807,Customers[],2,FALSE)</f>
        <v>ရွှေမြင်း</v>
      </c>
      <c r="K2807" s="32" t="str">
        <f>VLOOKUP(I2807,Customers[],4,FALSE)</f>
        <v>Meiktila</v>
      </c>
      <c r="L2807" s="32" t="str">
        <f>VLOOKUP(Table85[[#This Row],[CustomerID]],Table!H:K,3,0)</f>
        <v>မိတ္ထီလာ</v>
      </c>
      <c r="M2807" s="32" t="str">
        <f>VLOOKUP(I2807,Customers[],5,FALSE)</f>
        <v>WholeSales/Contract</v>
      </c>
      <c r="N2807" s="34" t="s">
        <v>10</v>
      </c>
      <c r="O2807" s="37" t="s">
        <v>240</v>
      </c>
      <c r="P2807" s="32" t="str">
        <f>VLOOKUP(O2807,Stock[],2,FALSE)</f>
        <v>သံပုရာအရက်</v>
      </c>
      <c r="Q2807" s="35">
        <f>VLOOKUP(O2807,Stock[],3,FALSE)</f>
        <v>0.64</v>
      </c>
      <c r="R2807" s="35">
        <f>VLOOKUP(O2807,Stock[],4,FALSE)</f>
        <v>14</v>
      </c>
      <c r="S2807" s="37"/>
      <c r="T2807" s="35">
        <f>(DailySales!$S2807/DailySales!$R2807)+DailySales!$U2807</f>
        <v>60</v>
      </c>
      <c r="U2807" s="37">
        <v>60</v>
      </c>
      <c r="V2807" s="36">
        <f>+DailySales!$T2807*DailySales!$R2807</f>
        <v>840</v>
      </c>
      <c r="W2807" s="36">
        <f>+DailySales!$V2807*DailySales!$Q2807</f>
        <v>537.6</v>
      </c>
      <c r="X2807" s="36">
        <f>VLOOKUP(O2807,Stock[],6,FALSE)</f>
        <v>1330</v>
      </c>
      <c r="Y2807" s="36">
        <f>+DailySales!$V2807*DailySales!$X2807</f>
        <v>1117200</v>
      </c>
      <c r="Z2807" s="37"/>
      <c r="AA2807" s="37"/>
      <c r="AB2807" s="37"/>
      <c r="AC2807" s="37"/>
      <c r="AD2807" s="37"/>
      <c r="AE2807" s="77"/>
      <c r="AF2807" s="87"/>
      <c r="AG2807" s="39"/>
      <c r="AH2807" s="38">
        <v>46072</v>
      </c>
      <c r="AI2807" s="39">
        <v>1117200</v>
      </c>
      <c r="AJ2807" s="87"/>
      <c r="AK2807" s="39"/>
      <c r="AL2807" s="34"/>
      <c r="AM2807" s="39"/>
      <c r="AN280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08" spans="1:40" ht="19.5" customHeight="1" x14ac:dyDescent="0.25">
      <c r="A2808" s="32">
        <f t="shared" si="206"/>
        <v>2026</v>
      </c>
      <c r="B2808" s="32">
        <f t="shared" si="207"/>
        <v>1</v>
      </c>
      <c r="C2808" s="25">
        <v>46051</v>
      </c>
      <c r="D2808" s="57">
        <f t="shared" ca="1" si="204"/>
        <v>46097</v>
      </c>
      <c r="E2808" s="57" t="str">
        <f t="shared" ca="1" si="205"/>
        <v>1-Months</v>
      </c>
      <c r="F2808" s="57" t="str">
        <f>VLOOKUP(O2808,Stock[],5,FALSE)</f>
        <v>BE</v>
      </c>
      <c r="G2808" s="33" t="s">
        <v>2998</v>
      </c>
      <c r="H2808" s="38"/>
      <c r="I2808" s="34" t="s">
        <v>180</v>
      </c>
      <c r="J2808" s="32" t="str">
        <f>VLOOKUP(I2808,Customers[],2,FALSE)</f>
        <v>ရွှေမြင်း</v>
      </c>
      <c r="K2808" s="32" t="str">
        <f>VLOOKUP(I2808,Customers[],4,FALSE)</f>
        <v>Meiktila</v>
      </c>
      <c r="L2808" s="32" t="str">
        <f>VLOOKUP(Table85[[#This Row],[CustomerID]],Table!H:K,3,0)</f>
        <v>မိတ္ထီလာ</v>
      </c>
      <c r="M2808" s="32" t="str">
        <f>VLOOKUP(I2808,Customers[],5,FALSE)</f>
        <v>WholeSales/Contract</v>
      </c>
      <c r="N2808" s="34" t="s">
        <v>10</v>
      </c>
      <c r="O2808" s="37" t="s">
        <v>2964</v>
      </c>
      <c r="P2808" s="32" t="str">
        <f>VLOOKUP(O2808,Stock[],2,FALSE)</f>
        <v>ဇေယျဝတီ Red</v>
      </c>
      <c r="Q2808" s="35">
        <f>VLOOKUP(O2808,Stock[],3,FALSE)</f>
        <v>0.64</v>
      </c>
      <c r="R2808" s="35">
        <f>VLOOKUP(O2808,Stock[],4,FALSE)</f>
        <v>14</v>
      </c>
      <c r="S2808" s="37"/>
      <c r="T2808" s="35">
        <f>(DailySales!$S2808/DailySales!$R2808)+DailySales!$U2808</f>
        <v>120</v>
      </c>
      <c r="U2808" s="37">
        <v>120</v>
      </c>
      <c r="V2808" s="36">
        <f>+DailySales!$T2808*DailySales!$R2808</f>
        <v>1680</v>
      </c>
      <c r="W2808" s="36">
        <f>+DailySales!$V2808*DailySales!$Q2808</f>
        <v>1075.2</v>
      </c>
      <c r="X2808" s="36">
        <f>VLOOKUP(O2808,Stock[],6,FALSE)</f>
        <v>1330</v>
      </c>
      <c r="Y2808" s="36">
        <f>+DailySales!$V2808*DailySales!$X2808</f>
        <v>2234400</v>
      </c>
      <c r="Z2808" s="37"/>
      <c r="AA2808" s="37"/>
      <c r="AB2808" s="37"/>
      <c r="AC2808" s="37"/>
      <c r="AD2808" s="37"/>
      <c r="AE2808" s="77"/>
      <c r="AF2808" s="87"/>
      <c r="AG2808" s="39"/>
      <c r="AH2808" s="38">
        <v>46072</v>
      </c>
      <c r="AI2808" s="39">
        <v>2234400</v>
      </c>
      <c r="AJ2808" s="87"/>
      <c r="AK2808" s="39"/>
      <c r="AL2808" s="34"/>
      <c r="AM2808" s="39"/>
      <c r="AN280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09" spans="1:40" ht="19.5" customHeight="1" x14ac:dyDescent="0.25">
      <c r="A2809" s="32">
        <f t="shared" si="206"/>
        <v>2026</v>
      </c>
      <c r="B2809" s="32">
        <f t="shared" si="207"/>
        <v>1</v>
      </c>
      <c r="C2809" s="25">
        <v>46051</v>
      </c>
      <c r="D2809" s="57">
        <f t="shared" ca="1" si="204"/>
        <v>46097</v>
      </c>
      <c r="E2809" s="57" t="str">
        <f t="shared" ca="1" si="205"/>
        <v>1-Months</v>
      </c>
      <c r="F2809" s="57" t="str">
        <f>VLOOKUP(O2809,Stock[],5,FALSE)</f>
        <v>BE</v>
      </c>
      <c r="G2809" s="33" t="s">
        <v>2998</v>
      </c>
      <c r="H2809" s="38"/>
      <c r="I2809" s="34" t="s">
        <v>180</v>
      </c>
      <c r="J2809" s="32" t="str">
        <f>VLOOKUP(I2809,Customers[],2,FALSE)</f>
        <v>ရွှေမြင်း</v>
      </c>
      <c r="K2809" s="32" t="str">
        <f>VLOOKUP(I2809,Customers[],4,FALSE)</f>
        <v>Meiktila</v>
      </c>
      <c r="L2809" s="32" t="str">
        <f>VLOOKUP(Table85[[#This Row],[CustomerID]],Table!H:K,3,0)</f>
        <v>မိတ္ထီလာ</v>
      </c>
      <c r="M2809" s="32" t="str">
        <f>VLOOKUP(I2809,Customers[],5,FALSE)</f>
        <v>WholeSales/Contract</v>
      </c>
      <c r="N2809" s="34" t="s">
        <v>10</v>
      </c>
      <c r="O2809" s="37" t="s">
        <v>205</v>
      </c>
      <c r="P2809" s="32" t="str">
        <f>VLOOKUP(O2809,Stock[],2,FALSE)</f>
        <v>ကောင်းကြည် ကော် 25%  (1Ltr )</v>
      </c>
      <c r="Q2809" s="35">
        <f>VLOOKUP(O2809,Stock[],3,FALSE)</f>
        <v>1</v>
      </c>
      <c r="R2809" s="35">
        <f>VLOOKUP(O2809,Stock[],4,FALSE)</f>
        <v>12</v>
      </c>
      <c r="S2809" s="37"/>
      <c r="T2809" s="35">
        <f>(DailySales!$S2809/DailySales!$R2809)+DailySales!$U2809</f>
        <v>40</v>
      </c>
      <c r="U2809" s="37">
        <v>40</v>
      </c>
      <c r="V2809" s="36">
        <f>+DailySales!$T2809*DailySales!$R2809</f>
        <v>480</v>
      </c>
      <c r="W2809" s="36">
        <f>+DailySales!$V2809*DailySales!$Q2809</f>
        <v>480</v>
      </c>
      <c r="X2809" s="36">
        <f>VLOOKUP(O2809,Stock[],6,FALSE)</f>
        <v>1530</v>
      </c>
      <c r="Y2809" s="36">
        <f>+DailySales!$V2809*DailySales!$X2809</f>
        <v>734400</v>
      </c>
      <c r="Z2809" s="37"/>
      <c r="AA2809" s="37"/>
      <c r="AB2809" s="37"/>
      <c r="AC2809" s="37"/>
      <c r="AD2809" s="37"/>
      <c r="AE2809" s="77"/>
      <c r="AF2809" s="87"/>
      <c r="AG2809" s="39"/>
      <c r="AH2809" s="38">
        <v>46072</v>
      </c>
      <c r="AI2809" s="39">
        <v>734400</v>
      </c>
      <c r="AJ2809" s="87"/>
      <c r="AK2809" s="39"/>
      <c r="AL2809" s="34"/>
      <c r="AM2809" s="39"/>
      <c r="AN280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10" spans="1:40" ht="19.5" customHeight="1" x14ac:dyDescent="0.25">
      <c r="A2810" s="32">
        <f t="shared" si="206"/>
        <v>2026</v>
      </c>
      <c r="B2810" s="32">
        <f t="shared" si="207"/>
        <v>1</v>
      </c>
      <c r="C2810" s="25">
        <v>46051</v>
      </c>
      <c r="D2810" s="57">
        <f t="shared" ca="1" si="204"/>
        <v>46097</v>
      </c>
      <c r="E2810" s="57" t="str">
        <f t="shared" ca="1" si="205"/>
        <v>1-Months</v>
      </c>
      <c r="F2810" s="57" t="str">
        <f>VLOOKUP(O2810,Stock[],5,FALSE)</f>
        <v>BE</v>
      </c>
      <c r="G2810" s="33" t="s">
        <v>2999</v>
      </c>
      <c r="H2810" s="38"/>
      <c r="I2810" s="34" t="s">
        <v>543</v>
      </c>
      <c r="J2810" s="32" t="str">
        <f>VLOOKUP(I2810,Customers[],2,FALSE)</f>
        <v>ရွှေခေတ်</v>
      </c>
      <c r="K2810" s="32" t="str">
        <f>VLOOKUP(I2810,Customers[],4,FALSE)</f>
        <v>Mahlaing</v>
      </c>
      <c r="L2810" s="32" t="str">
        <f>VLOOKUP(Table85[[#This Row],[CustomerID]],Table!H:K,3,0)</f>
        <v>မလှိုင်</v>
      </c>
      <c r="M2810" s="32" t="str">
        <f>VLOOKUP(I2810,Customers[],5,FALSE)</f>
        <v>Semi WS</v>
      </c>
      <c r="N2810" s="34" t="s">
        <v>10</v>
      </c>
      <c r="O2810" s="37" t="s">
        <v>220</v>
      </c>
      <c r="P2810" s="32" t="str">
        <f>VLOOKUP(O2810,Stock[],2,FALSE)</f>
        <v>မြန်မာရှောက်ပျား</v>
      </c>
      <c r="Q2810" s="35">
        <f>VLOOKUP(O2810,Stock[],3,FALSE)</f>
        <v>0.64</v>
      </c>
      <c r="R2810" s="35">
        <f>VLOOKUP(O2810,Stock[],4,FALSE)</f>
        <v>14</v>
      </c>
      <c r="S2810" s="37"/>
      <c r="T2810" s="35">
        <f>(DailySales!$S2810/DailySales!$R2810)+DailySales!$U2810</f>
        <v>15</v>
      </c>
      <c r="U2810" s="37">
        <v>15</v>
      </c>
      <c r="V2810" s="36">
        <f>+DailySales!$T2810*DailySales!$R2810</f>
        <v>210</v>
      </c>
      <c r="W2810" s="36">
        <f>+DailySales!$V2810*DailySales!$Q2810</f>
        <v>134.4</v>
      </c>
      <c r="X2810" s="36">
        <f>VLOOKUP(O2810,Stock[],6,FALSE)</f>
        <v>1370</v>
      </c>
      <c r="Y2810" s="36">
        <f>+DailySales!$V2810*DailySales!$X2810</f>
        <v>287700</v>
      </c>
      <c r="Z2810" s="37"/>
      <c r="AA2810" s="37"/>
      <c r="AB2810" s="37"/>
      <c r="AC2810" s="37"/>
      <c r="AD2810" s="37"/>
      <c r="AE2810" s="77">
        <f>15*350</f>
        <v>5250</v>
      </c>
      <c r="AF2810" s="87"/>
      <c r="AG2810" s="39"/>
      <c r="AH2810" s="87">
        <v>46051</v>
      </c>
      <c r="AI2810" s="39">
        <v>292950</v>
      </c>
      <c r="AJ2810" s="87"/>
      <c r="AK2810" s="39"/>
      <c r="AL2810" s="34"/>
      <c r="AM2810" s="39"/>
      <c r="AN281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11" spans="1:40" ht="19.5" customHeight="1" x14ac:dyDescent="0.25">
      <c r="A2811" s="32">
        <f t="shared" si="206"/>
        <v>2026</v>
      </c>
      <c r="B2811" s="32">
        <f t="shared" si="207"/>
        <v>1</v>
      </c>
      <c r="C2811" s="25">
        <v>46051</v>
      </c>
      <c r="D2811" s="57">
        <f t="shared" ca="1" si="204"/>
        <v>46097</v>
      </c>
      <c r="E2811" s="57" t="str">
        <f t="shared" ca="1" si="205"/>
        <v>1-Months</v>
      </c>
      <c r="F2811" s="57" t="str">
        <f>VLOOKUP(O2811,Stock[],5,FALSE)</f>
        <v>BE</v>
      </c>
      <c r="G2811" s="33" t="s">
        <v>2999</v>
      </c>
      <c r="H2811" s="38"/>
      <c r="I2811" s="34" t="s">
        <v>543</v>
      </c>
      <c r="J2811" s="32" t="str">
        <f>VLOOKUP(I2811,Customers[],2,FALSE)</f>
        <v>ရွှေခေတ်</v>
      </c>
      <c r="K2811" s="32" t="str">
        <f>VLOOKUP(I2811,Customers[],4,FALSE)</f>
        <v>Mahlaing</v>
      </c>
      <c r="L2811" s="32" t="str">
        <f>VLOOKUP(Table85[[#This Row],[CustomerID]],Table!H:K,3,0)</f>
        <v>မလှိုင်</v>
      </c>
      <c r="M2811" s="32" t="str">
        <f>VLOOKUP(I2811,Customers[],5,FALSE)</f>
        <v>Semi WS</v>
      </c>
      <c r="N2811" s="34" t="s">
        <v>10</v>
      </c>
      <c r="O2811" s="37" t="s">
        <v>214</v>
      </c>
      <c r="P2811" s="32" t="str">
        <f>VLOOKUP(O2811,Stock[],2,FALSE)</f>
        <v>ကောင်းကြည်</v>
      </c>
      <c r="Q2811" s="35">
        <f>VLOOKUP(O2811,Stock[],3,FALSE)</f>
        <v>0.64</v>
      </c>
      <c r="R2811" s="35">
        <f>VLOOKUP(O2811,Stock[],4,FALSE)</f>
        <v>14</v>
      </c>
      <c r="S2811" s="37"/>
      <c r="T2811" s="35">
        <f>(DailySales!$S2811/DailySales!$R2811)+DailySales!$U2811</f>
        <v>5</v>
      </c>
      <c r="U2811" s="37">
        <v>5</v>
      </c>
      <c r="V2811" s="36">
        <f>+DailySales!$T2811*DailySales!$R2811</f>
        <v>70</v>
      </c>
      <c r="W2811" s="36">
        <f>+DailySales!$V2811*DailySales!$Q2811</f>
        <v>44.800000000000004</v>
      </c>
      <c r="X2811" s="36">
        <f>VLOOKUP(O2811,Stock[],6,FALSE)</f>
        <v>1330</v>
      </c>
      <c r="Y2811" s="36">
        <f>+DailySales!$V2811*DailySales!$X2811</f>
        <v>93100</v>
      </c>
      <c r="Z2811" s="37"/>
      <c r="AA2811" s="37"/>
      <c r="AB2811" s="37"/>
      <c r="AC2811" s="37"/>
      <c r="AD2811" s="37"/>
      <c r="AE2811" s="77">
        <f>5*350</f>
        <v>1750</v>
      </c>
      <c r="AF2811" s="87"/>
      <c r="AG2811" s="39"/>
      <c r="AH2811" s="87">
        <v>46051</v>
      </c>
      <c r="AI2811" s="39">
        <v>94850</v>
      </c>
      <c r="AJ2811" s="87"/>
      <c r="AK2811" s="39"/>
      <c r="AL2811" s="34"/>
      <c r="AM2811" s="39"/>
      <c r="AN281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12" spans="1:40" ht="19.5" customHeight="1" x14ac:dyDescent="0.25">
      <c r="A2812" s="32">
        <f t="shared" si="206"/>
        <v>2026</v>
      </c>
      <c r="B2812" s="32">
        <f t="shared" si="207"/>
        <v>1</v>
      </c>
      <c r="C2812" s="25">
        <v>46051</v>
      </c>
      <c r="D2812" s="57">
        <f t="shared" ca="1" si="204"/>
        <v>46097</v>
      </c>
      <c r="E2812" s="57" t="str">
        <f t="shared" ca="1" si="205"/>
        <v>1-Months</v>
      </c>
      <c r="F2812" s="57" t="str">
        <f>VLOOKUP(O2812,Stock[],5,FALSE)</f>
        <v>BE</v>
      </c>
      <c r="G2812" s="33" t="s">
        <v>2999</v>
      </c>
      <c r="H2812" s="38"/>
      <c r="I2812" s="34" t="s">
        <v>543</v>
      </c>
      <c r="J2812" s="32" t="str">
        <f>VLOOKUP(I2812,Customers[],2,FALSE)</f>
        <v>ရွှေခေတ်</v>
      </c>
      <c r="K2812" s="32" t="str">
        <f>VLOOKUP(I2812,Customers[],4,FALSE)</f>
        <v>Mahlaing</v>
      </c>
      <c r="L2812" s="32" t="str">
        <f>VLOOKUP(Table85[[#This Row],[CustomerID]],Table!H:K,3,0)</f>
        <v>မလှိုင်</v>
      </c>
      <c r="M2812" s="32" t="str">
        <f>VLOOKUP(I2812,Customers[],5,FALSE)</f>
        <v>Semi WS</v>
      </c>
      <c r="N2812" s="34" t="s">
        <v>10</v>
      </c>
      <c r="O2812" s="37" t="s">
        <v>205</v>
      </c>
      <c r="P2812" s="32" t="str">
        <f>VLOOKUP(O2812,Stock[],2,FALSE)</f>
        <v>ကောင်းကြည် ကော် 25%  (1Ltr )</v>
      </c>
      <c r="Q2812" s="35">
        <f>VLOOKUP(O2812,Stock[],3,FALSE)</f>
        <v>1</v>
      </c>
      <c r="R2812" s="35">
        <f>VLOOKUP(O2812,Stock[],4,FALSE)</f>
        <v>12</v>
      </c>
      <c r="S2812" s="37"/>
      <c r="T2812" s="35">
        <f>(DailySales!$S2812/DailySales!$R2812)+DailySales!$U2812</f>
        <v>100</v>
      </c>
      <c r="U2812" s="37">
        <v>100</v>
      </c>
      <c r="V2812" s="36">
        <f>+DailySales!$T2812*DailySales!$R2812</f>
        <v>1200</v>
      </c>
      <c r="W2812" s="36">
        <f>+DailySales!$V2812*DailySales!$Q2812</f>
        <v>1200</v>
      </c>
      <c r="X2812" s="36">
        <f>VLOOKUP(O2812,Stock[],6,FALSE)</f>
        <v>1530</v>
      </c>
      <c r="Y2812" s="36">
        <f>+DailySales!$V2812*DailySales!$X2812</f>
        <v>1836000</v>
      </c>
      <c r="Z2812" s="37"/>
      <c r="AA2812" s="37"/>
      <c r="AB2812" s="37"/>
      <c r="AC2812" s="37">
        <v>13960</v>
      </c>
      <c r="AD2812" s="37"/>
      <c r="AE2812" s="77">
        <v>35000</v>
      </c>
      <c r="AF2812" s="87"/>
      <c r="AG2812" s="39"/>
      <c r="AH2812" s="87">
        <v>46051</v>
      </c>
      <c r="AI2812" s="39">
        <v>1857040</v>
      </c>
      <c r="AJ2812" s="87"/>
      <c r="AK2812" s="39"/>
      <c r="AL2812" s="34"/>
      <c r="AM2812" s="39"/>
      <c r="AN281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13" spans="1:40" ht="19.5" customHeight="1" x14ac:dyDescent="0.25">
      <c r="A2813" s="32">
        <f t="shared" si="206"/>
        <v>2026</v>
      </c>
      <c r="B2813" s="32">
        <f t="shared" si="207"/>
        <v>1</v>
      </c>
      <c r="C2813" s="25">
        <v>46051</v>
      </c>
      <c r="D2813" s="57">
        <f t="shared" ca="1" si="204"/>
        <v>46097</v>
      </c>
      <c r="E2813" s="57" t="str">
        <f t="shared" ca="1" si="205"/>
        <v>1-Months</v>
      </c>
      <c r="F2813" s="57" t="str">
        <f>VLOOKUP(O2813,Stock[],5,FALSE)</f>
        <v>BE</v>
      </c>
      <c r="G2813" s="33" t="s">
        <v>3000</v>
      </c>
      <c r="H2813" s="38"/>
      <c r="I2813" s="34" t="s">
        <v>2181</v>
      </c>
      <c r="J2813" s="32" t="str">
        <f>VLOOKUP(I2813,Customers[],2,FALSE)</f>
        <v>အကွဲ</v>
      </c>
      <c r="K2813" s="32">
        <f>VLOOKUP(I2813,Customers[],4,FALSE)</f>
        <v>0</v>
      </c>
      <c r="L2813" s="32">
        <f>VLOOKUP(Table85[[#This Row],[CustomerID]],Table!H:K,3,0)</f>
        <v>0</v>
      </c>
      <c r="M2813" s="32">
        <f>VLOOKUP(I2813,Customers[],5,FALSE)</f>
        <v>0</v>
      </c>
      <c r="N2813" s="34" t="s">
        <v>12</v>
      </c>
      <c r="O2813" s="37" t="s">
        <v>2507</v>
      </c>
      <c r="P2813" s="32" t="str">
        <f>VLOOKUP(O2813,Stock[],2,FALSE)</f>
        <v>သံပုရာအရက်</v>
      </c>
      <c r="Q2813" s="35">
        <f>VLOOKUP(O2813,Stock[],3,FALSE)</f>
        <v>0.64</v>
      </c>
      <c r="R2813" s="35">
        <f>VLOOKUP(O2813,Stock[],4,FALSE)</f>
        <v>14</v>
      </c>
      <c r="S2813" s="37">
        <v>3</v>
      </c>
      <c r="T2813" s="35">
        <f>(DailySales!$S2813/DailySales!$R2813)+DailySales!$U2813</f>
        <v>0.21428571428571427</v>
      </c>
      <c r="U2813" s="37"/>
      <c r="V2813" s="36">
        <f>+DailySales!$T2813*DailySales!$R2813</f>
        <v>3</v>
      </c>
      <c r="W2813" s="36">
        <f>+DailySales!$V2813*DailySales!$Q2813</f>
        <v>1.92</v>
      </c>
      <c r="X2813" s="36">
        <f>VLOOKUP(O2813,Stock[],6,FALSE)</f>
        <v>1330</v>
      </c>
      <c r="Y2813" s="36">
        <f>+DailySales!$V2813*DailySales!$X2813</f>
        <v>3990</v>
      </c>
      <c r="Z2813" s="37"/>
      <c r="AA2813" s="37"/>
      <c r="AB2813" s="37"/>
      <c r="AC2813" s="37"/>
      <c r="AD2813" s="37"/>
      <c r="AE2813" s="77"/>
      <c r="AF2813" s="87">
        <v>46051</v>
      </c>
      <c r="AG2813" s="39">
        <v>3990</v>
      </c>
      <c r="AH2813" s="87"/>
      <c r="AI2813" s="39"/>
      <c r="AJ2813" s="87"/>
      <c r="AK2813" s="39"/>
      <c r="AL2813" s="34"/>
      <c r="AM2813" s="39"/>
      <c r="AN281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14" spans="1:40" ht="19.5" customHeight="1" x14ac:dyDescent="0.25">
      <c r="A2814" s="32">
        <f t="shared" si="206"/>
        <v>2026</v>
      </c>
      <c r="B2814" s="32">
        <f t="shared" si="207"/>
        <v>1</v>
      </c>
      <c r="C2814" s="25">
        <v>46051</v>
      </c>
      <c r="D2814" s="57">
        <f t="shared" ca="1" si="204"/>
        <v>46097</v>
      </c>
      <c r="E2814" s="57" t="str">
        <f t="shared" ca="1" si="205"/>
        <v>1-Months</v>
      </c>
      <c r="F2814" s="57" t="str">
        <f>VLOOKUP(O2814,Stock[],5,FALSE)</f>
        <v>BE</v>
      </c>
      <c r="G2814" s="33" t="s">
        <v>3000</v>
      </c>
      <c r="H2814" s="38"/>
      <c r="I2814" s="34" t="s">
        <v>2181</v>
      </c>
      <c r="J2814" s="32" t="str">
        <f>VLOOKUP(I2814,Customers[],2,FALSE)</f>
        <v>အကွဲ</v>
      </c>
      <c r="K2814" s="32">
        <f>VLOOKUP(I2814,Customers[],4,FALSE)</f>
        <v>0</v>
      </c>
      <c r="L2814" s="32">
        <f>VLOOKUP(Table85[[#This Row],[CustomerID]],Table!H:K,3,0)</f>
        <v>0</v>
      </c>
      <c r="M2814" s="32">
        <f>VLOOKUP(I2814,Customers[],5,FALSE)</f>
        <v>0</v>
      </c>
      <c r="N2814" s="34" t="s">
        <v>12</v>
      </c>
      <c r="O2814" s="37" t="s">
        <v>214</v>
      </c>
      <c r="P2814" s="32" t="str">
        <f>VLOOKUP(O2814,Stock[],2,FALSE)</f>
        <v>ကောင်းကြည်</v>
      </c>
      <c r="Q2814" s="35">
        <f>VLOOKUP(O2814,Stock[],3,FALSE)</f>
        <v>0.64</v>
      </c>
      <c r="R2814" s="35">
        <f>VLOOKUP(O2814,Stock[],4,FALSE)</f>
        <v>14</v>
      </c>
      <c r="S2814" s="37">
        <v>2</v>
      </c>
      <c r="T2814" s="35">
        <f>(DailySales!$S2814/DailySales!$R2814)+DailySales!$U2814</f>
        <v>0.14285714285714285</v>
      </c>
      <c r="U2814" s="37"/>
      <c r="V2814" s="36">
        <f>+DailySales!$T2814*DailySales!$R2814</f>
        <v>2</v>
      </c>
      <c r="W2814" s="36">
        <f>+DailySales!$V2814*DailySales!$Q2814</f>
        <v>1.28</v>
      </c>
      <c r="X2814" s="36">
        <f>VLOOKUP(O2814,Stock[],6,FALSE)</f>
        <v>1330</v>
      </c>
      <c r="Y2814" s="36">
        <f>+DailySales!$V2814*DailySales!$X2814</f>
        <v>2660</v>
      </c>
      <c r="Z2814" s="37"/>
      <c r="AA2814" s="37"/>
      <c r="AB2814" s="37"/>
      <c r="AC2814" s="37"/>
      <c r="AD2814" s="37"/>
      <c r="AE2814" s="77"/>
      <c r="AF2814" s="87">
        <v>46051</v>
      </c>
      <c r="AG2814" s="39">
        <v>2660</v>
      </c>
      <c r="AH2814" s="87"/>
      <c r="AI2814" s="39"/>
      <c r="AJ2814" s="87"/>
      <c r="AK2814" s="39"/>
      <c r="AL2814" s="34"/>
      <c r="AM2814" s="39"/>
      <c r="AN281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15" spans="1:40" ht="19.5" customHeight="1" x14ac:dyDescent="0.25">
      <c r="A2815" s="32">
        <f t="shared" si="206"/>
        <v>2026</v>
      </c>
      <c r="B2815" s="32">
        <f t="shared" si="207"/>
        <v>1</v>
      </c>
      <c r="C2815" s="25">
        <v>46051</v>
      </c>
      <c r="D2815" s="57">
        <f t="shared" ca="1" si="204"/>
        <v>46097</v>
      </c>
      <c r="E2815" s="57" t="str">
        <f t="shared" ca="1" si="205"/>
        <v>1-Months</v>
      </c>
      <c r="F2815" s="57" t="str">
        <f>VLOOKUP(O2815,Stock[],5,FALSE)</f>
        <v>BE</v>
      </c>
      <c r="G2815" s="33" t="s">
        <v>3000</v>
      </c>
      <c r="H2815" s="38"/>
      <c r="I2815" s="34" t="s">
        <v>2181</v>
      </c>
      <c r="J2815" s="32" t="str">
        <f>VLOOKUP(I2815,Customers[],2,FALSE)</f>
        <v>အကွဲ</v>
      </c>
      <c r="K2815" s="32">
        <f>VLOOKUP(I2815,Customers[],4,FALSE)</f>
        <v>0</v>
      </c>
      <c r="L2815" s="32">
        <f>VLOOKUP(Table85[[#This Row],[CustomerID]],Table!H:K,3,0)</f>
        <v>0</v>
      </c>
      <c r="M2815" s="32">
        <f>VLOOKUP(I2815,Customers[],5,FALSE)</f>
        <v>0</v>
      </c>
      <c r="N2815" s="34" t="s">
        <v>12</v>
      </c>
      <c r="O2815" s="37" t="s">
        <v>216</v>
      </c>
      <c r="P2815" s="32" t="str">
        <f>VLOOKUP(O2815,Stock[],2,FALSE)</f>
        <v>ဒဂုံအရက်သန့်</v>
      </c>
      <c r="Q2815" s="35">
        <f>VLOOKUP(O2815,Stock[],3,FALSE)</f>
        <v>0.64</v>
      </c>
      <c r="R2815" s="35">
        <f>VLOOKUP(O2815,Stock[],4,FALSE)</f>
        <v>14</v>
      </c>
      <c r="S2815" s="37">
        <v>1</v>
      </c>
      <c r="T2815" s="35">
        <f>(DailySales!$S2815/DailySales!$R2815)+DailySales!$U2815</f>
        <v>7.1428571428571425E-2</v>
      </c>
      <c r="U2815" s="37"/>
      <c r="V2815" s="36">
        <f>+DailySales!$T2815*DailySales!$R2815</f>
        <v>1</v>
      </c>
      <c r="W2815" s="36">
        <f>+DailySales!$V2815*DailySales!$Q2815</f>
        <v>0.64</v>
      </c>
      <c r="X2815" s="36">
        <f>VLOOKUP(O2815,Stock[],6,FALSE)</f>
        <v>1330</v>
      </c>
      <c r="Y2815" s="36">
        <f>+DailySales!$V2815*DailySales!$X2815</f>
        <v>1330</v>
      </c>
      <c r="Z2815" s="37"/>
      <c r="AA2815" s="37"/>
      <c r="AB2815" s="37"/>
      <c r="AC2815" s="37"/>
      <c r="AD2815" s="37"/>
      <c r="AE2815" s="77"/>
      <c r="AF2815" s="87">
        <v>46051</v>
      </c>
      <c r="AG2815" s="39">
        <v>1330</v>
      </c>
      <c r="AH2815" s="87"/>
      <c r="AI2815" s="39"/>
      <c r="AJ2815" s="87"/>
      <c r="AK2815" s="39"/>
      <c r="AL2815" s="34"/>
      <c r="AM2815" s="39"/>
      <c r="AN281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16" spans="1:40" ht="19.5" customHeight="1" x14ac:dyDescent="0.25">
      <c r="A2816" s="32">
        <f t="shared" si="206"/>
        <v>2026</v>
      </c>
      <c r="B2816" s="32">
        <f t="shared" si="207"/>
        <v>1</v>
      </c>
      <c r="C2816" s="25">
        <v>46052</v>
      </c>
      <c r="D2816" s="57">
        <f t="shared" ca="1" si="204"/>
        <v>46097</v>
      </c>
      <c r="E2816" s="57" t="str">
        <f t="shared" ca="1" si="205"/>
        <v>1-Months</v>
      </c>
      <c r="F2816" s="57" t="str">
        <f>VLOOKUP(O2816,Stock[],5,FALSE)</f>
        <v>BE</v>
      </c>
      <c r="G2816" s="33" t="s">
        <v>3001</v>
      </c>
      <c r="H2816" s="38" t="s">
        <v>275</v>
      </c>
      <c r="I2816" s="34" t="s">
        <v>500</v>
      </c>
      <c r="J2816" s="32" t="str">
        <f>VLOOKUP(I2816,Customers[],2,FALSE)</f>
        <v>ကိုသိန်းထွန်းဦး</v>
      </c>
      <c r="K2816" s="32" t="str">
        <f>VLOOKUP(I2816,Customers[],4,FALSE)</f>
        <v>Tharzi</v>
      </c>
      <c r="L2816" s="32" t="str">
        <f>VLOOKUP(Table85[[#This Row],[CustomerID]],Table!H:K,3,0)</f>
        <v>ထနောင်းကုန်း</v>
      </c>
      <c r="M2816" s="32" t="str">
        <f>VLOOKUP(I2816,Customers[],5,FALSE)</f>
        <v>Van-2</v>
      </c>
      <c r="N2816" s="34" t="s">
        <v>9</v>
      </c>
      <c r="O2816" s="37" t="s">
        <v>217</v>
      </c>
      <c r="P2816" s="32" t="str">
        <f>VLOOKUP(O2816,Stock[],2,FALSE)</f>
        <v>လိမ္မော်ဖြူ</v>
      </c>
      <c r="Q2816" s="35">
        <f>VLOOKUP(O2816,Stock[],3,FALSE)</f>
        <v>0.64</v>
      </c>
      <c r="R2816" s="35">
        <f>VLOOKUP(O2816,Stock[],4,FALSE)</f>
        <v>24</v>
      </c>
      <c r="S2816" s="37"/>
      <c r="T2816" s="35">
        <f>(DailySales!$S2816/DailySales!$R2816)+DailySales!$U2816</f>
        <v>5</v>
      </c>
      <c r="U2816" s="37">
        <v>5</v>
      </c>
      <c r="V2816" s="36">
        <f>+DailySales!$T2816*DailySales!$R2816</f>
        <v>120</v>
      </c>
      <c r="W2816" s="36">
        <f>+DailySales!$V2816*DailySales!$Q2816</f>
        <v>76.8</v>
      </c>
      <c r="X2816" s="36">
        <f>VLOOKUP(O2816,Stock[],6,FALSE)</f>
        <v>1330</v>
      </c>
      <c r="Y2816" s="36">
        <f>+DailySales!$V2816*DailySales!$X2816</f>
        <v>159600</v>
      </c>
      <c r="Z2816" s="37"/>
      <c r="AA2816" s="37"/>
      <c r="AB2816" s="37"/>
      <c r="AC2816" s="37"/>
      <c r="AD2816" s="37"/>
      <c r="AE2816" s="77">
        <v>2900</v>
      </c>
      <c r="AF2816" s="87">
        <v>46052</v>
      </c>
      <c r="AG2816" s="39">
        <v>162500</v>
      </c>
      <c r="AH2816" s="87"/>
      <c r="AI2816" s="39"/>
      <c r="AJ2816" s="87"/>
      <c r="AK2816" s="39"/>
      <c r="AL2816" s="34"/>
      <c r="AM2816" s="39"/>
      <c r="AN281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17" spans="1:40" ht="19.5" customHeight="1" x14ac:dyDescent="0.25">
      <c r="A2817" s="32">
        <f t="shared" si="206"/>
        <v>2026</v>
      </c>
      <c r="B2817" s="32">
        <f t="shared" si="207"/>
        <v>1</v>
      </c>
      <c r="C2817" s="25">
        <v>46052</v>
      </c>
      <c r="D2817" s="57">
        <f t="shared" ca="1" si="204"/>
        <v>46097</v>
      </c>
      <c r="E2817" s="57" t="str">
        <f t="shared" ca="1" si="205"/>
        <v>1-Months</v>
      </c>
      <c r="F2817" s="57" t="str">
        <f>VLOOKUP(O2817,Stock[],5,FALSE)</f>
        <v>BE</v>
      </c>
      <c r="G2817" s="33" t="s">
        <v>3002</v>
      </c>
      <c r="H2817" s="38" t="s">
        <v>275</v>
      </c>
      <c r="I2817" s="34" t="s">
        <v>1764</v>
      </c>
      <c r="J2817" s="32" t="str">
        <f>VLOOKUP(I2817,Customers[],2,FALSE)</f>
        <v>မဇင်မာဌေး</v>
      </c>
      <c r="K2817" s="32" t="str">
        <f>VLOOKUP(I2817,Customers[],4,FALSE)</f>
        <v>Tharzi</v>
      </c>
      <c r="L2817" s="32" t="str">
        <f>VLOOKUP(Table85[[#This Row],[CustomerID]],Table!H:K,3,0)</f>
        <v>ကျားပစ်ကန်</v>
      </c>
      <c r="M2817" s="32" t="str">
        <f>VLOOKUP(I2817,Customers[],5,FALSE)</f>
        <v>Van-2</v>
      </c>
      <c r="N2817" s="34" t="s">
        <v>9</v>
      </c>
      <c r="O2817" s="37" t="s">
        <v>220</v>
      </c>
      <c r="P2817" s="32" t="str">
        <f>VLOOKUP(O2817,Stock[],2,FALSE)</f>
        <v>မြန်မာရှောက်ပျား</v>
      </c>
      <c r="Q2817" s="35">
        <f>VLOOKUP(O2817,Stock[],3,FALSE)</f>
        <v>0.64</v>
      </c>
      <c r="R2817" s="35">
        <f>VLOOKUP(O2817,Stock[],4,FALSE)</f>
        <v>14</v>
      </c>
      <c r="S2817" s="37"/>
      <c r="T2817" s="35">
        <f>(DailySales!$S2817/DailySales!$R2817)+DailySales!$U2817</f>
        <v>2</v>
      </c>
      <c r="U2817" s="37">
        <v>2</v>
      </c>
      <c r="V2817" s="36">
        <f>+DailySales!$T2817*DailySales!$R2817</f>
        <v>28</v>
      </c>
      <c r="W2817" s="36">
        <f>+DailySales!$V2817*DailySales!$Q2817</f>
        <v>17.920000000000002</v>
      </c>
      <c r="X2817" s="36">
        <f>VLOOKUP(O2817,Stock[],6,FALSE)</f>
        <v>1370</v>
      </c>
      <c r="Y2817" s="36">
        <f>+DailySales!$V2817*DailySales!$X2817</f>
        <v>38360</v>
      </c>
      <c r="Z2817" s="37"/>
      <c r="AA2817" s="37"/>
      <c r="AB2817" s="37"/>
      <c r="AC2817" s="37"/>
      <c r="AD2817" s="37"/>
      <c r="AE2817" s="77">
        <v>840</v>
      </c>
      <c r="AF2817" s="87">
        <v>46052</v>
      </c>
      <c r="AG2817" s="39">
        <v>39200</v>
      </c>
      <c r="AH2817" s="87"/>
      <c r="AI2817" s="39"/>
      <c r="AJ2817" s="87"/>
      <c r="AK2817" s="39"/>
      <c r="AL2817" s="34"/>
      <c r="AM2817" s="39"/>
      <c r="AN281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18" spans="1:40" ht="19.5" customHeight="1" x14ac:dyDescent="0.25">
      <c r="A2818" s="32">
        <f t="shared" si="206"/>
        <v>2026</v>
      </c>
      <c r="B2818" s="32">
        <f t="shared" si="207"/>
        <v>1</v>
      </c>
      <c r="C2818" s="25">
        <v>46052</v>
      </c>
      <c r="D2818" s="57">
        <f t="shared" ref="D2818:D2881" ca="1" si="208">TODAY()</f>
        <v>46097</v>
      </c>
      <c r="E2818" s="57" t="str">
        <f t="shared" ref="E2818:E2881" ca="1" si="209">DATEDIF(C2818,D2818,"M")&amp;"-Months"</f>
        <v>1-Months</v>
      </c>
      <c r="F2818" s="57" t="str">
        <f>VLOOKUP(O2818,Stock[],5,FALSE)</f>
        <v>BE</v>
      </c>
      <c r="G2818" s="33" t="s">
        <v>3003</v>
      </c>
      <c r="H2818" s="38" t="s">
        <v>275</v>
      </c>
      <c r="I2818" s="34" t="s">
        <v>566</v>
      </c>
      <c r="J2818" s="32" t="str">
        <f>VLOOKUP(I2818,Customers[],2,FALSE)</f>
        <v>မဖြူဖြူဝင်း</v>
      </c>
      <c r="K2818" s="32" t="str">
        <f>VLOOKUP(I2818,Customers[],4,FALSE)</f>
        <v>Tharzi</v>
      </c>
      <c r="L2818" s="32" t="str">
        <f>VLOOKUP(Table85[[#This Row],[CustomerID]],Table!H:K,3,0)</f>
        <v>ကြာပစ်ကန်</v>
      </c>
      <c r="M2818" s="32" t="str">
        <f>VLOOKUP(I2818,Customers[],5,FALSE)</f>
        <v>Van-2</v>
      </c>
      <c r="N2818" s="34" t="s">
        <v>9</v>
      </c>
      <c r="O2818" s="37" t="s">
        <v>225</v>
      </c>
      <c r="P2818" s="32" t="str">
        <f>VLOOKUP(O2818,Stock[],2,FALSE)</f>
        <v>ချယ်ရီသံပုရာအရက်သန့်ကော် (1Ltr)</v>
      </c>
      <c r="Q2818" s="35">
        <f>VLOOKUP(O2818,Stock[],3,FALSE)</f>
        <v>1</v>
      </c>
      <c r="R2818" s="35">
        <f>VLOOKUP(O2818,Stock[],4,FALSE)</f>
        <v>12</v>
      </c>
      <c r="S2818" s="37"/>
      <c r="T2818" s="35">
        <f>(DailySales!$S2818/DailySales!$R2818)+DailySales!$U2818</f>
        <v>5</v>
      </c>
      <c r="U2818" s="37">
        <v>5</v>
      </c>
      <c r="V2818" s="36">
        <f>+DailySales!$T2818*DailySales!$R2818</f>
        <v>60</v>
      </c>
      <c r="W2818" s="36">
        <f>+DailySales!$V2818*DailySales!$Q2818</f>
        <v>60</v>
      </c>
      <c r="X2818" s="36">
        <f>VLOOKUP(O2818,Stock[],6,FALSE)</f>
        <v>1260</v>
      </c>
      <c r="Y2818" s="36">
        <f>+DailySales!$V2818*DailySales!$X2818</f>
        <v>75600</v>
      </c>
      <c r="Z2818" s="37"/>
      <c r="AA2818" s="37"/>
      <c r="AB2818" s="37"/>
      <c r="AC2818" s="37"/>
      <c r="AD2818" s="37"/>
      <c r="AE2818" s="77">
        <v>1900</v>
      </c>
      <c r="AF2818" s="87">
        <v>46052</v>
      </c>
      <c r="AG2818" s="39">
        <v>77500</v>
      </c>
      <c r="AH2818" s="87"/>
      <c r="AI2818" s="39"/>
      <c r="AJ2818" s="87"/>
      <c r="AK2818" s="39"/>
      <c r="AL2818" s="34"/>
      <c r="AM2818" s="39"/>
      <c r="AN281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19" spans="1:40" ht="19.5" customHeight="1" x14ac:dyDescent="0.25">
      <c r="A2819" s="32">
        <f t="shared" si="206"/>
        <v>2026</v>
      </c>
      <c r="B2819" s="32">
        <f t="shared" si="207"/>
        <v>1</v>
      </c>
      <c r="C2819" s="25">
        <v>46052</v>
      </c>
      <c r="D2819" s="57">
        <f t="shared" ca="1" si="208"/>
        <v>46097</v>
      </c>
      <c r="E2819" s="57" t="str">
        <f t="shared" ca="1" si="209"/>
        <v>1-Months</v>
      </c>
      <c r="F2819" s="57" t="str">
        <f>VLOOKUP(O2819,Stock[],5,FALSE)</f>
        <v>BE</v>
      </c>
      <c r="G2819" s="33" t="s">
        <v>3004</v>
      </c>
      <c r="H2819" s="38" t="s">
        <v>275</v>
      </c>
      <c r="I2819" s="34" t="s">
        <v>598</v>
      </c>
      <c r="J2819" s="32" t="str">
        <f>VLOOKUP(I2819,Customers[],2,FALSE)</f>
        <v>မမိုးသူ</v>
      </c>
      <c r="K2819" s="32" t="str">
        <f>VLOOKUP(I2819,Customers[],4,FALSE)</f>
        <v>Tharzi</v>
      </c>
      <c r="L2819" s="32" t="str">
        <f>VLOOKUP(Table85[[#This Row],[CustomerID]],Table!H:K,3,0)</f>
        <v>ထနောင်းကန်</v>
      </c>
      <c r="M2819" s="32" t="str">
        <f>VLOOKUP(I2819,Customers[],5,FALSE)</f>
        <v>Van-2</v>
      </c>
      <c r="N2819" s="34" t="s">
        <v>9</v>
      </c>
      <c r="O2819" s="37" t="s">
        <v>220</v>
      </c>
      <c r="P2819" s="32" t="str">
        <f>VLOOKUP(O2819,Stock[],2,FALSE)</f>
        <v>မြန်မာရှောက်ပျား</v>
      </c>
      <c r="Q2819" s="35">
        <f>VLOOKUP(O2819,Stock[],3,FALSE)</f>
        <v>0.64</v>
      </c>
      <c r="R2819" s="35">
        <f>VLOOKUP(O2819,Stock[],4,FALSE)</f>
        <v>14</v>
      </c>
      <c r="S2819" s="37"/>
      <c r="T2819" s="35">
        <f>(DailySales!$S2819/DailySales!$R2819)+DailySales!$U2819</f>
        <v>3</v>
      </c>
      <c r="U2819" s="37">
        <v>3</v>
      </c>
      <c r="V2819" s="36">
        <f>+DailySales!$T2819*DailySales!$R2819</f>
        <v>42</v>
      </c>
      <c r="W2819" s="36">
        <f>+DailySales!$V2819*DailySales!$Q2819</f>
        <v>26.88</v>
      </c>
      <c r="X2819" s="36">
        <f>VLOOKUP(O2819,Stock[],6,FALSE)</f>
        <v>1370</v>
      </c>
      <c r="Y2819" s="36">
        <f>+DailySales!$V2819*DailySales!$X2819</f>
        <v>57540</v>
      </c>
      <c r="Z2819" s="37"/>
      <c r="AA2819" s="37"/>
      <c r="AB2819" s="37"/>
      <c r="AC2819" s="37"/>
      <c r="AD2819" s="37"/>
      <c r="AE2819" s="77">
        <v>1260</v>
      </c>
      <c r="AF2819" s="87">
        <v>46052</v>
      </c>
      <c r="AG2819" s="39">
        <v>58800</v>
      </c>
      <c r="AH2819" s="87"/>
      <c r="AI2819" s="39"/>
      <c r="AJ2819" s="87"/>
      <c r="AK2819" s="39"/>
      <c r="AL2819" s="34"/>
      <c r="AM2819" s="39"/>
      <c r="AN281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20" spans="1:40" ht="19.5" customHeight="1" x14ac:dyDescent="0.25">
      <c r="A2820" s="32">
        <f t="shared" si="206"/>
        <v>2026</v>
      </c>
      <c r="B2820" s="32">
        <f t="shared" si="207"/>
        <v>1</v>
      </c>
      <c r="C2820" s="25">
        <v>46052</v>
      </c>
      <c r="D2820" s="57">
        <f t="shared" ca="1" si="208"/>
        <v>46097</v>
      </c>
      <c r="E2820" s="57" t="str">
        <f t="shared" ca="1" si="209"/>
        <v>1-Months</v>
      </c>
      <c r="F2820" s="57" t="str">
        <f>VLOOKUP(O2820,Stock[],5,FALSE)</f>
        <v>BE</v>
      </c>
      <c r="G2820" s="33" t="s">
        <v>3005</v>
      </c>
      <c r="H2820" s="38" t="s">
        <v>275</v>
      </c>
      <c r="I2820" s="34" t="s">
        <v>503</v>
      </c>
      <c r="J2820" s="32" t="str">
        <f>VLOOKUP(I2820,Customers[],2,FALSE)</f>
        <v>မခင်မာစန်း</v>
      </c>
      <c r="K2820" s="32" t="str">
        <f>VLOOKUP(I2820,Customers[],4,FALSE)</f>
        <v>Tharzi</v>
      </c>
      <c r="L2820" s="32" t="str">
        <f>VLOOKUP(Table85[[#This Row],[CustomerID]],Table!H:K,3,0)</f>
        <v>မောင်းမဆည်</v>
      </c>
      <c r="M2820" s="32" t="str">
        <f>VLOOKUP(I2820,Customers[],5,FALSE)</f>
        <v>Van-2</v>
      </c>
      <c r="N2820" s="34" t="s">
        <v>9</v>
      </c>
      <c r="O2820" s="37" t="s">
        <v>217</v>
      </c>
      <c r="P2820" s="32" t="str">
        <f>VLOOKUP(O2820,Stock[],2,FALSE)</f>
        <v>လိမ္မော်ဖြူ</v>
      </c>
      <c r="Q2820" s="35">
        <f>VLOOKUP(O2820,Stock[],3,FALSE)</f>
        <v>0.64</v>
      </c>
      <c r="R2820" s="35">
        <f>VLOOKUP(O2820,Stock[],4,FALSE)</f>
        <v>24</v>
      </c>
      <c r="S2820" s="37"/>
      <c r="T2820" s="35">
        <f>(DailySales!$S2820/DailySales!$R2820)+DailySales!$U2820</f>
        <v>3</v>
      </c>
      <c r="U2820" s="37">
        <v>3</v>
      </c>
      <c r="V2820" s="36">
        <f>+DailySales!$T2820*DailySales!$R2820</f>
        <v>72</v>
      </c>
      <c r="W2820" s="36">
        <f>+DailySales!$V2820*DailySales!$Q2820</f>
        <v>46.08</v>
      </c>
      <c r="X2820" s="36">
        <f>VLOOKUP(O2820,Stock[],6,FALSE)</f>
        <v>1330</v>
      </c>
      <c r="Y2820" s="36">
        <f>+DailySales!$V2820*DailySales!$X2820</f>
        <v>95760</v>
      </c>
      <c r="Z2820" s="37"/>
      <c r="AA2820" s="37"/>
      <c r="AB2820" s="37"/>
      <c r="AC2820" s="37"/>
      <c r="AD2820" s="37"/>
      <c r="AE2820" s="77">
        <v>1740</v>
      </c>
      <c r="AF2820" s="87">
        <v>46052</v>
      </c>
      <c r="AG2820" s="39">
        <v>97500</v>
      </c>
      <c r="AH2820" s="87"/>
      <c r="AI2820" s="39"/>
      <c r="AJ2820" s="87"/>
      <c r="AK2820" s="39"/>
      <c r="AL2820" s="34"/>
      <c r="AM2820" s="39"/>
      <c r="AN282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21" spans="1:40" ht="19.5" customHeight="1" x14ac:dyDescent="0.25">
      <c r="A2821" s="32">
        <f t="shared" si="206"/>
        <v>2026</v>
      </c>
      <c r="B2821" s="32">
        <f t="shared" si="207"/>
        <v>1</v>
      </c>
      <c r="C2821" s="25">
        <v>46052</v>
      </c>
      <c r="D2821" s="57">
        <f t="shared" ca="1" si="208"/>
        <v>46097</v>
      </c>
      <c r="E2821" s="57" t="str">
        <f t="shared" ca="1" si="209"/>
        <v>1-Months</v>
      </c>
      <c r="F2821" s="57" t="str">
        <f>VLOOKUP(O2821,Stock[],5,FALSE)</f>
        <v>BE</v>
      </c>
      <c r="G2821" s="33" t="s">
        <v>3006</v>
      </c>
      <c r="H2821" s="38" t="s">
        <v>275</v>
      </c>
      <c r="I2821" s="34" t="s">
        <v>527</v>
      </c>
      <c r="J2821" s="32" t="str">
        <f>VLOOKUP(I2821,Customers[],2,FALSE)</f>
        <v>ကိုမျိုးဇော်</v>
      </c>
      <c r="K2821" s="32" t="str">
        <f>VLOOKUP(I2821,Customers[],4,FALSE)</f>
        <v>Pyawbwe</v>
      </c>
      <c r="L2821" s="32" t="str">
        <f>VLOOKUP(Table85[[#This Row],[CustomerID]],Table!H:K,3,0)</f>
        <v>စံကျော်နက်</v>
      </c>
      <c r="M2821" s="32" t="str">
        <f>VLOOKUP(I2821,Customers[],5,FALSE)</f>
        <v>Van-1</v>
      </c>
      <c r="N2821" s="34" t="s">
        <v>9</v>
      </c>
      <c r="O2821" s="37" t="s">
        <v>223</v>
      </c>
      <c r="P2821" s="32" t="str">
        <f>VLOOKUP(O2821,Stock[],2,FALSE)</f>
        <v>ချယ်ရီအရက်သန့်ကော် (.6Ltr)</v>
      </c>
      <c r="Q2821" s="35">
        <f>VLOOKUP(O2821,Stock[],3,FALSE)</f>
        <v>0.6</v>
      </c>
      <c r="R2821" s="35">
        <f>VLOOKUP(O2821,Stock[],4,FALSE)</f>
        <v>24</v>
      </c>
      <c r="S2821" s="37"/>
      <c r="T2821" s="35">
        <f>(DailySales!$S2821/DailySales!$R2821)+DailySales!$U2821</f>
        <v>3</v>
      </c>
      <c r="U2821" s="37">
        <v>3</v>
      </c>
      <c r="V2821" s="36">
        <f>+DailySales!$T2821*DailySales!$R2821</f>
        <v>72</v>
      </c>
      <c r="W2821" s="36">
        <f>+DailySales!$V2821*DailySales!$Q2821</f>
        <v>43.199999999999996</v>
      </c>
      <c r="X2821" s="36">
        <f>VLOOKUP(O2821,Stock[],6,FALSE)</f>
        <v>875</v>
      </c>
      <c r="Y2821" s="36">
        <f>+DailySales!$V2821*DailySales!$X2821</f>
        <v>63000</v>
      </c>
      <c r="Z2821" s="37"/>
      <c r="AA2821" s="37"/>
      <c r="AB2821" s="37"/>
      <c r="AC2821" s="37"/>
      <c r="AD2821" s="37"/>
      <c r="AE2821" s="77">
        <v>1800</v>
      </c>
      <c r="AF2821" s="87">
        <v>46052</v>
      </c>
      <c r="AG2821" s="39">
        <v>64800</v>
      </c>
      <c r="AH2821" s="87"/>
      <c r="AI2821" s="39"/>
      <c r="AJ2821" s="87"/>
      <c r="AK2821" s="39"/>
      <c r="AL2821" s="34"/>
      <c r="AM2821" s="39"/>
      <c r="AN282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22" spans="1:40" ht="19.5" customHeight="1" x14ac:dyDescent="0.25">
      <c r="A2822" s="32">
        <f t="shared" si="206"/>
        <v>2026</v>
      </c>
      <c r="B2822" s="32">
        <f t="shared" si="207"/>
        <v>1</v>
      </c>
      <c r="C2822" s="25">
        <v>46052</v>
      </c>
      <c r="D2822" s="57">
        <f t="shared" ca="1" si="208"/>
        <v>46097</v>
      </c>
      <c r="E2822" s="57" t="str">
        <f t="shared" ca="1" si="209"/>
        <v>1-Months</v>
      </c>
      <c r="F2822" s="57" t="str">
        <f>VLOOKUP(O2822,Stock[],5,FALSE)</f>
        <v>BE</v>
      </c>
      <c r="G2822" s="33" t="s">
        <v>3007</v>
      </c>
      <c r="H2822" s="38" t="s">
        <v>275</v>
      </c>
      <c r="I2822" s="34" t="s">
        <v>300</v>
      </c>
      <c r="J2822" s="32" t="str">
        <f>VLOOKUP(I2822,Customers[],2,FALSE)</f>
        <v>မခင်ချိူ</v>
      </c>
      <c r="K2822" s="32" t="str">
        <f>VLOOKUP(I2822,Customers[],4,FALSE)</f>
        <v>Pyawbwe</v>
      </c>
      <c r="L2822" s="32" t="str">
        <f>VLOOKUP(Table85[[#This Row],[CustomerID]],Table!H:K,3,0)</f>
        <v>စံကျော်နက်</v>
      </c>
      <c r="M2822" s="32" t="str">
        <f>VLOOKUP(I2822,Customers[],5,FALSE)</f>
        <v>Van-1</v>
      </c>
      <c r="N2822" s="34" t="s">
        <v>9</v>
      </c>
      <c r="O2822" s="37" t="s">
        <v>223</v>
      </c>
      <c r="P2822" s="32" t="str">
        <f>VLOOKUP(O2822,Stock[],2,FALSE)</f>
        <v>ချယ်ရီအရက်သန့်ကော် (.6Ltr)</v>
      </c>
      <c r="Q2822" s="35">
        <f>VLOOKUP(O2822,Stock[],3,FALSE)</f>
        <v>0.6</v>
      </c>
      <c r="R2822" s="35">
        <f>VLOOKUP(O2822,Stock[],4,FALSE)</f>
        <v>24</v>
      </c>
      <c r="S2822" s="37"/>
      <c r="T2822" s="35">
        <f>(DailySales!$S2822/DailySales!$R2822)+DailySales!$U2822</f>
        <v>2</v>
      </c>
      <c r="U2822" s="37">
        <v>2</v>
      </c>
      <c r="V2822" s="36">
        <f>+DailySales!$T2822*DailySales!$R2822</f>
        <v>48</v>
      </c>
      <c r="W2822" s="36">
        <f>+DailySales!$V2822*DailySales!$Q2822</f>
        <v>28.799999999999997</v>
      </c>
      <c r="X2822" s="36">
        <f>VLOOKUP(O2822,Stock[],6,FALSE)</f>
        <v>875</v>
      </c>
      <c r="Y2822" s="36">
        <f>+DailySales!$V2822*DailySales!$X2822</f>
        <v>42000</v>
      </c>
      <c r="Z2822" s="37"/>
      <c r="AA2822" s="37"/>
      <c r="AB2822" s="37"/>
      <c r="AC2822" s="37"/>
      <c r="AD2822" s="37"/>
      <c r="AE2822" s="77">
        <v>1200</v>
      </c>
      <c r="AF2822" s="87">
        <v>46052</v>
      </c>
      <c r="AG2822" s="39">
        <v>43200</v>
      </c>
      <c r="AH2822" s="87"/>
      <c r="AI2822" s="39"/>
      <c r="AJ2822" s="87"/>
      <c r="AK2822" s="39"/>
      <c r="AL2822" s="34"/>
      <c r="AM2822" s="39"/>
      <c r="AN282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23" spans="1:40" ht="19.5" customHeight="1" x14ac:dyDescent="0.25">
      <c r="A2823" s="32">
        <f t="shared" si="206"/>
        <v>2026</v>
      </c>
      <c r="B2823" s="32">
        <f t="shared" si="207"/>
        <v>1</v>
      </c>
      <c r="C2823" s="25">
        <v>46052</v>
      </c>
      <c r="D2823" s="57">
        <f t="shared" ca="1" si="208"/>
        <v>46097</v>
      </c>
      <c r="E2823" s="57" t="str">
        <f t="shared" ca="1" si="209"/>
        <v>1-Months</v>
      </c>
      <c r="F2823" s="57" t="str">
        <f>VLOOKUP(O2823,Stock[],5,FALSE)</f>
        <v>BE</v>
      </c>
      <c r="G2823" s="33" t="s">
        <v>3007</v>
      </c>
      <c r="H2823" s="38" t="s">
        <v>275</v>
      </c>
      <c r="I2823" s="34" t="s">
        <v>300</v>
      </c>
      <c r="J2823" s="32" t="str">
        <f>VLOOKUP(I2823,Customers[],2,FALSE)</f>
        <v>မခင်ချိူ</v>
      </c>
      <c r="K2823" s="32" t="str">
        <f>VLOOKUP(I2823,Customers[],4,FALSE)</f>
        <v>Pyawbwe</v>
      </c>
      <c r="L2823" s="32" t="str">
        <f>VLOOKUP(Table85[[#This Row],[CustomerID]],Table!H:K,3,0)</f>
        <v>စံကျော်နက်</v>
      </c>
      <c r="M2823" s="32" t="str">
        <f>VLOOKUP(I2823,Customers[],5,FALSE)</f>
        <v>Van-1</v>
      </c>
      <c r="N2823" s="34" t="s">
        <v>9</v>
      </c>
      <c r="O2823" s="37" t="s">
        <v>2591</v>
      </c>
      <c r="P2823" s="32" t="str">
        <f>VLOOKUP(O2823,Stock[],2,FALSE)</f>
        <v>မိုးနဲကွန်ကီး ကော် (1L)</v>
      </c>
      <c r="Q2823" s="35">
        <f>VLOOKUP(O2823,Stock[],3,FALSE)</f>
        <v>1</v>
      </c>
      <c r="R2823" s="35">
        <f>VLOOKUP(O2823,Stock[],4,FALSE)</f>
        <v>12</v>
      </c>
      <c r="S2823" s="37"/>
      <c r="T2823" s="35">
        <f>(DailySales!$S2823/DailySales!$R2823)+DailySales!$U2823</f>
        <v>3</v>
      </c>
      <c r="U2823" s="37">
        <v>3</v>
      </c>
      <c r="V2823" s="36">
        <f>+DailySales!$T2823*DailySales!$R2823</f>
        <v>36</v>
      </c>
      <c r="W2823" s="36">
        <f>+DailySales!$V2823*DailySales!$Q2823</f>
        <v>36</v>
      </c>
      <c r="X2823" s="36">
        <f>VLOOKUP(O2823,Stock[],6,FALSE)</f>
        <v>2100</v>
      </c>
      <c r="Y2823" s="36">
        <f>+DailySales!$V2823*DailySales!$X2823</f>
        <v>75600</v>
      </c>
      <c r="Z2823" s="37"/>
      <c r="AA2823" s="37"/>
      <c r="AB2823" s="37"/>
      <c r="AC2823" s="37"/>
      <c r="AD2823" s="37"/>
      <c r="AE2823" s="77">
        <v>900</v>
      </c>
      <c r="AF2823" s="87">
        <v>46052</v>
      </c>
      <c r="AG2823" s="39">
        <v>76500</v>
      </c>
      <c r="AH2823" s="87"/>
      <c r="AI2823" s="39"/>
      <c r="AJ2823" s="87"/>
      <c r="AK2823" s="39"/>
      <c r="AL2823" s="34"/>
      <c r="AM2823" s="39"/>
      <c r="AN282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24" spans="1:40" ht="19.5" customHeight="1" x14ac:dyDescent="0.25">
      <c r="A2824" s="32">
        <f t="shared" ref="A2824:A2887" si="210">YEAR(C2824)</f>
        <v>2026</v>
      </c>
      <c r="B2824" s="32">
        <f t="shared" ref="B2824:B2887" si="211">MONTH(C2824)</f>
        <v>1</v>
      </c>
      <c r="C2824" s="25">
        <v>46052</v>
      </c>
      <c r="D2824" s="57">
        <f t="shared" ca="1" si="208"/>
        <v>46097</v>
      </c>
      <c r="E2824" s="57" t="str">
        <f t="shared" ca="1" si="209"/>
        <v>1-Months</v>
      </c>
      <c r="F2824" s="57" t="str">
        <f>VLOOKUP(O2824,Stock[],5,FALSE)</f>
        <v>BE</v>
      </c>
      <c r="G2824" s="33" t="s">
        <v>3008</v>
      </c>
      <c r="H2824" s="38" t="s">
        <v>275</v>
      </c>
      <c r="I2824" s="34" t="s">
        <v>1066</v>
      </c>
      <c r="J2824" s="32" t="str">
        <f>VLOOKUP(I2824,Customers[],2,FALSE)</f>
        <v>ခင် (ရောင်းဝယ်ရေး)</v>
      </c>
      <c r="K2824" s="32" t="str">
        <f>VLOOKUP(I2824,Customers[],4,FALSE)</f>
        <v>Pyawbwe</v>
      </c>
      <c r="L2824" s="32" t="str">
        <f>VLOOKUP(Table85[[#This Row],[CustomerID]],Table!H:K,3,0)</f>
        <v>ပျော်ဘွယ်</v>
      </c>
      <c r="M2824" s="32" t="str">
        <f>VLOOKUP(I2824,Customers[],5,FALSE)</f>
        <v>Van-1</v>
      </c>
      <c r="N2824" s="34" t="s">
        <v>9</v>
      </c>
      <c r="O2824" s="37" t="s">
        <v>205</v>
      </c>
      <c r="P2824" s="32" t="str">
        <f>VLOOKUP(O2824,Stock[],2,FALSE)</f>
        <v>ကောင်းကြည် ကော် 25%  (1Ltr )</v>
      </c>
      <c r="Q2824" s="35">
        <f>VLOOKUP(O2824,Stock[],3,FALSE)</f>
        <v>1</v>
      </c>
      <c r="R2824" s="35">
        <f>VLOOKUP(O2824,Stock[],4,FALSE)</f>
        <v>12</v>
      </c>
      <c r="S2824" s="37"/>
      <c r="T2824" s="35">
        <f>(DailySales!$S2824/DailySales!$R2824)+DailySales!$U2824</f>
        <v>50</v>
      </c>
      <c r="U2824" s="37">
        <v>50</v>
      </c>
      <c r="V2824" s="36">
        <f>+DailySales!$T2824*DailySales!$R2824</f>
        <v>600</v>
      </c>
      <c r="W2824" s="36">
        <f>+DailySales!$V2824*DailySales!$Q2824</f>
        <v>600</v>
      </c>
      <c r="X2824" s="36">
        <f>VLOOKUP(O2824,Stock[],6,FALSE)</f>
        <v>1530</v>
      </c>
      <c r="Y2824" s="36">
        <f>+DailySales!$V2824*DailySales!$X2824</f>
        <v>918000</v>
      </c>
      <c r="Z2824" s="37"/>
      <c r="AA2824" s="37"/>
      <c r="AB2824" s="37">
        <v>5000</v>
      </c>
      <c r="AC2824" s="37">
        <v>6000</v>
      </c>
      <c r="AD2824" s="37"/>
      <c r="AE2824" s="77">
        <v>17000</v>
      </c>
      <c r="AF2824" s="87">
        <v>46052</v>
      </c>
      <c r="AG2824" s="39">
        <v>924000</v>
      </c>
      <c r="AH2824" s="87"/>
      <c r="AI2824" s="39"/>
      <c r="AJ2824" s="87"/>
      <c r="AK2824" s="39"/>
      <c r="AL2824" s="34"/>
      <c r="AM2824" s="39"/>
      <c r="AN282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25" spans="1:40" ht="19.5" customHeight="1" x14ac:dyDescent="0.25">
      <c r="A2825" s="32">
        <f t="shared" si="210"/>
        <v>2026</v>
      </c>
      <c r="B2825" s="32">
        <f t="shared" si="211"/>
        <v>1</v>
      </c>
      <c r="C2825" s="25">
        <v>46052</v>
      </c>
      <c r="D2825" s="57">
        <f t="shared" ca="1" si="208"/>
        <v>46097</v>
      </c>
      <c r="E2825" s="57" t="str">
        <f t="shared" ca="1" si="209"/>
        <v>1-Months</v>
      </c>
      <c r="F2825" s="57" t="str">
        <f>VLOOKUP(O2825,Stock[],5,FALSE)</f>
        <v>BE</v>
      </c>
      <c r="G2825" s="33" t="s">
        <v>3008</v>
      </c>
      <c r="H2825" s="38" t="s">
        <v>275</v>
      </c>
      <c r="I2825" s="34" t="s">
        <v>1066</v>
      </c>
      <c r="J2825" s="32" t="str">
        <f>VLOOKUP(I2825,Customers[],2,FALSE)</f>
        <v>ခင် (ရောင်းဝယ်ရေး)</v>
      </c>
      <c r="K2825" s="32" t="str">
        <f>VLOOKUP(I2825,Customers[],4,FALSE)</f>
        <v>Pyawbwe</v>
      </c>
      <c r="L2825" s="32" t="str">
        <f>VLOOKUP(Table85[[#This Row],[CustomerID]],Table!H:K,3,0)</f>
        <v>ပျော်ဘွယ်</v>
      </c>
      <c r="M2825" s="32" t="str">
        <f>VLOOKUP(I2825,Customers[],5,FALSE)</f>
        <v>Van-1</v>
      </c>
      <c r="N2825" s="34" t="s">
        <v>9</v>
      </c>
      <c r="O2825" s="37" t="s">
        <v>225</v>
      </c>
      <c r="P2825" s="32" t="str">
        <f>VLOOKUP(O2825,Stock[],2,FALSE)</f>
        <v>ချယ်ရီသံပုရာအရက်သန့်ကော် (1Ltr)</v>
      </c>
      <c r="Q2825" s="35">
        <f>VLOOKUP(O2825,Stock[],3,FALSE)</f>
        <v>1</v>
      </c>
      <c r="R2825" s="35">
        <f>VLOOKUP(O2825,Stock[],4,FALSE)</f>
        <v>12</v>
      </c>
      <c r="S2825" s="37"/>
      <c r="T2825" s="35">
        <f>(DailySales!$S2825/DailySales!$R2825)+DailySales!$U2825</f>
        <v>15</v>
      </c>
      <c r="U2825" s="37">
        <v>15</v>
      </c>
      <c r="V2825" s="36">
        <f>+DailySales!$T2825*DailySales!$R2825</f>
        <v>180</v>
      </c>
      <c r="W2825" s="36">
        <f>+DailySales!$V2825*DailySales!$Q2825</f>
        <v>180</v>
      </c>
      <c r="X2825" s="36">
        <f>VLOOKUP(O2825,Stock[],6,FALSE)</f>
        <v>1260</v>
      </c>
      <c r="Y2825" s="36">
        <f>+DailySales!$V2825*DailySales!$X2825</f>
        <v>226800</v>
      </c>
      <c r="Z2825" s="37"/>
      <c r="AA2825" s="37"/>
      <c r="AB2825" s="37"/>
      <c r="AC2825" s="37"/>
      <c r="AD2825" s="37"/>
      <c r="AE2825" s="77">
        <v>5700</v>
      </c>
      <c r="AF2825" s="87">
        <v>46052</v>
      </c>
      <c r="AG2825" s="39">
        <v>232500</v>
      </c>
      <c r="AH2825" s="87"/>
      <c r="AI2825" s="39"/>
      <c r="AJ2825" s="87"/>
      <c r="AK2825" s="39"/>
      <c r="AL2825" s="34"/>
      <c r="AM2825" s="39"/>
      <c r="AN282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26" spans="1:40" ht="19.5" customHeight="1" x14ac:dyDescent="0.25">
      <c r="A2826" s="112">
        <f t="shared" si="210"/>
        <v>2026</v>
      </c>
      <c r="B2826" s="112">
        <f t="shared" si="211"/>
        <v>1</v>
      </c>
      <c r="C2826" s="25">
        <v>46052</v>
      </c>
      <c r="D2826" s="114">
        <f t="shared" ca="1" si="208"/>
        <v>46097</v>
      </c>
      <c r="E2826" s="114" t="str">
        <f t="shared" ca="1" si="209"/>
        <v>1-Months</v>
      </c>
      <c r="F2826" s="114" t="str">
        <f>VLOOKUP(O2826,Stock[],5,FALSE)</f>
        <v>BE</v>
      </c>
      <c r="G2826" s="115" t="s">
        <v>3009</v>
      </c>
      <c r="H2826" s="116"/>
      <c r="I2826" s="117" t="s">
        <v>244</v>
      </c>
      <c r="J2826" s="112" t="str">
        <f>VLOOKUP(I2826,Customers[],2,FALSE)</f>
        <v>ကောင်းဆုဝေ</v>
      </c>
      <c r="K2826" s="112" t="str">
        <f>VLOOKUP(I2826,Customers[],4,FALSE)</f>
        <v>Kyukpadaung</v>
      </c>
      <c r="L2826" s="112" t="str">
        <f>VLOOKUP(Table85[[#This Row],[CustomerID]],Table!H:K,3,0)</f>
        <v>ကျောက်ပန်းတောင်း</v>
      </c>
      <c r="M2826" s="112" t="str">
        <f>VLOOKUP(I2826,Customers[],5,FALSE)</f>
        <v>WholeSales/Contract</v>
      </c>
      <c r="N2826" s="117" t="s">
        <v>10</v>
      </c>
      <c r="O2826" s="118" t="s">
        <v>2120</v>
      </c>
      <c r="P2826" s="112" t="str">
        <f>VLOOKUP(O2826,Stock[],2,FALSE)</f>
        <v>ဇေ အရက်သန့်</v>
      </c>
      <c r="Q2826" s="119">
        <f>VLOOKUP(O2826,Stock[],3,FALSE)</f>
        <v>0.64</v>
      </c>
      <c r="R2826" s="119">
        <f>VLOOKUP(O2826,Stock[],4,FALSE)</f>
        <v>14</v>
      </c>
      <c r="S2826" s="118"/>
      <c r="T2826" s="119">
        <f>(DailySales!$S2826/DailySales!$R2826)+DailySales!$U2826</f>
        <v>100</v>
      </c>
      <c r="U2826" s="118">
        <v>100</v>
      </c>
      <c r="V2826" s="120">
        <f>+DailySales!$T2826*DailySales!$R2826</f>
        <v>1400</v>
      </c>
      <c r="W2826" s="120">
        <f>+DailySales!$V2826*DailySales!$Q2826</f>
        <v>896</v>
      </c>
      <c r="X2826" s="120">
        <f>VLOOKUP(O2826,Stock[],6,FALSE)</f>
        <v>1380</v>
      </c>
      <c r="Y2826" s="120">
        <f>+DailySales!$V2826*DailySales!$X2826</f>
        <v>1932000</v>
      </c>
      <c r="Z2826" s="118"/>
      <c r="AA2826" s="118"/>
      <c r="AB2826" s="118"/>
      <c r="AC2826" s="118"/>
      <c r="AD2826" s="118"/>
      <c r="AE2826" s="121">
        <f>100*350</f>
        <v>35000</v>
      </c>
      <c r="AF2826" s="122"/>
      <c r="AG2826" s="123"/>
      <c r="AH2826" s="122">
        <v>46071</v>
      </c>
      <c r="AI2826" s="123">
        <v>356725</v>
      </c>
      <c r="AJ2826" s="122">
        <v>46080</v>
      </c>
      <c r="AK2826" s="123">
        <v>1610275</v>
      </c>
      <c r="AL2826" s="34"/>
      <c r="AM2826" s="39"/>
      <c r="AN282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27" spans="1:40" ht="19.5" customHeight="1" x14ac:dyDescent="0.25">
      <c r="A2827" s="112">
        <f t="shared" si="210"/>
        <v>2026</v>
      </c>
      <c r="B2827" s="112">
        <f t="shared" si="211"/>
        <v>1</v>
      </c>
      <c r="C2827" s="25">
        <v>46052</v>
      </c>
      <c r="D2827" s="114">
        <f t="shared" ca="1" si="208"/>
        <v>46097</v>
      </c>
      <c r="E2827" s="114" t="str">
        <f t="shared" ca="1" si="209"/>
        <v>1-Months</v>
      </c>
      <c r="F2827" s="114" t="str">
        <f>VLOOKUP(O2827,Stock[],5,FALSE)</f>
        <v>BE</v>
      </c>
      <c r="G2827" s="115" t="s">
        <v>3009</v>
      </c>
      <c r="H2827" s="116"/>
      <c r="I2827" s="117" t="s">
        <v>244</v>
      </c>
      <c r="J2827" s="112" t="str">
        <f>VLOOKUP(I2827,Customers[],2,FALSE)</f>
        <v>ကောင်းဆုဝေ</v>
      </c>
      <c r="K2827" s="112" t="str">
        <f>VLOOKUP(I2827,Customers[],4,FALSE)</f>
        <v>Kyukpadaung</v>
      </c>
      <c r="L2827" s="112" t="str">
        <f>VLOOKUP(Table85[[#This Row],[CustomerID]],Table!H:K,3,0)</f>
        <v>ကျောက်ပန်းတောင်း</v>
      </c>
      <c r="M2827" s="112" t="str">
        <f>VLOOKUP(I2827,Customers[],5,FALSE)</f>
        <v>WholeSales/Contract</v>
      </c>
      <c r="N2827" s="117" t="s">
        <v>10</v>
      </c>
      <c r="O2827" s="118" t="s">
        <v>214</v>
      </c>
      <c r="P2827" s="112" t="str">
        <f>VLOOKUP(O2827,Stock[],2,FALSE)</f>
        <v>ကောင်းကြည်</v>
      </c>
      <c r="Q2827" s="119">
        <f>VLOOKUP(O2827,Stock[],3,FALSE)</f>
        <v>0.64</v>
      </c>
      <c r="R2827" s="119">
        <f>VLOOKUP(O2827,Stock[],4,FALSE)</f>
        <v>14</v>
      </c>
      <c r="S2827" s="118"/>
      <c r="T2827" s="119">
        <f>(DailySales!$S2827/DailySales!$R2827)+DailySales!$U2827</f>
        <v>100</v>
      </c>
      <c r="U2827" s="118">
        <v>100</v>
      </c>
      <c r="V2827" s="120">
        <f>+DailySales!$T2827*DailySales!$R2827</f>
        <v>1400</v>
      </c>
      <c r="W2827" s="120">
        <f>+DailySales!$V2827*DailySales!$Q2827</f>
        <v>896</v>
      </c>
      <c r="X2827" s="120">
        <f>VLOOKUP(O2827,Stock[],6,FALSE)</f>
        <v>1330</v>
      </c>
      <c r="Y2827" s="120">
        <f>+DailySales!$V2827*DailySales!$X2827</f>
        <v>1862000</v>
      </c>
      <c r="Z2827" s="118"/>
      <c r="AA2827" s="118"/>
      <c r="AB2827" s="118"/>
      <c r="AC2827" s="118"/>
      <c r="AD2827" s="118"/>
      <c r="AE2827" s="121">
        <f>100*350</f>
        <v>35000</v>
      </c>
      <c r="AF2827" s="122"/>
      <c r="AG2827" s="123"/>
      <c r="AH2827" s="122"/>
      <c r="AI2827" s="123"/>
      <c r="AJ2827" s="122">
        <v>46080</v>
      </c>
      <c r="AK2827" s="123">
        <v>1897000</v>
      </c>
      <c r="AL2827" s="34"/>
      <c r="AM2827" s="39"/>
      <c r="AN282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28" spans="1:40" ht="19.5" customHeight="1" x14ac:dyDescent="0.25">
      <c r="A2828" s="112">
        <f t="shared" si="210"/>
        <v>2026</v>
      </c>
      <c r="B2828" s="112">
        <f t="shared" si="211"/>
        <v>1</v>
      </c>
      <c r="C2828" s="25">
        <v>46052</v>
      </c>
      <c r="D2828" s="114">
        <f t="shared" ca="1" si="208"/>
        <v>46097</v>
      </c>
      <c r="E2828" s="114" t="str">
        <f t="shared" ca="1" si="209"/>
        <v>1-Months</v>
      </c>
      <c r="F2828" s="114" t="str">
        <f>VLOOKUP(O2828,Stock[],5,FALSE)</f>
        <v>BE</v>
      </c>
      <c r="G2828" s="115" t="s">
        <v>3009</v>
      </c>
      <c r="H2828" s="116"/>
      <c r="I2828" s="117" t="s">
        <v>244</v>
      </c>
      <c r="J2828" s="112" t="str">
        <f>VLOOKUP(I2828,Customers[],2,FALSE)</f>
        <v>ကောင်းဆုဝေ</v>
      </c>
      <c r="K2828" s="112" t="str">
        <f>VLOOKUP(I2828,Customers[],4,FALSE)</f>
        <v>Kyukpadaung</v>
      </c>
      <c r="L2828" s="112" t="str">
        <f>VLOOKUP(Table85[[#This Row],[CustomerID]],Table!H:K,3,0)</f>
        <v>ကျောက်ပန်းတောင်း</v>
      </c>
      <c r="M2828" s="112" t="str">
        <f>VLOOKUP(I2828,Customers[],5,FALSE)</f>
        <v>WholeSales/Contract</v>
      </c>
      <c r="N2828" s="117" t="s">
        <v>10</v>
      </c>
      <c r="O2828" s="118" t="s">
        <v>2465</v>
      </c>
      <c r="P2828" s="112" t="str">
        <f>VLOOKUP(O2828,Stock[],2,FALSE)</f>
        <v>မိုးနဲကွန်ကီး</v>
      </c>
      <c r="Q2828" s="119">
        <f>VLOOKUP(O2828,Stock[],3,FALSE)</f>
        <v>0.64</v>
      </c>
      <c r="R2828" s="119">
        <f>VLOOKUP(O2828,Stock[],4,FALSE)</f>
        <v>14</v>
      </c>
      <c r="S2828" s="118"/>
      <c r="T2828" s="119">
        <f>(DailySales!$S2828/DailySales!$R2828)+DailySales!$U2828</f>
        <v>50</v>
      </c>
      <c r="U2828" s="118">
        <v>50</v>
      </c>
      <c r="V2828" s="120">
        <f>+DailySales!$T2828*DailySales!$R2828</f>
        <v>700</v>
      </c>
      <c r="W2828" s="120">
        <f>+DailySales!$V2828*DailySales!$Q2828</f>
        <v>448</v>
      </c>
      <c r="X2828" s="120">
        <f>VLOOKUP(O2828,Stock[],6,FALSE)</f>
        <v>1700</v>
      </c>
      <c r="Y2828" s="120">
        <f>+DailySales!$V2828*DailySales!$X2828</f>
        <v>1190000</v>
      </c>
      <c r="Z2828" s="118"/>
      <c r="AA2828" s="118"/>
      <c r="AB2828" s="118"/>
      <c r="AC2828" s="118"/>
      <c r="AD2828" s="118"/>
      <c r="AE2828" s="121">
        <f>50*350</f>
        <v>17500</v>
      </c>
      <c r="AF2828" s="122"/>
      <c r="AG2828" s="123"/>
      <c r="AH2828" s="122">
        <v>46081</v>
      </c>
      <c r="AI2828" s="123">
        <v>714775</v>
      </c>
      <c r="AJ2828" s="122">
        <v>46080</v>
      </c>
      <c r="AK2828" s="123">
        <v>492725</v>
      </c>
      <c r="AL2828" s="34"/>
      <c r="AM2828" s="39"/>
      <c r="AN282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29" spans="1:40" ht="19.5" customHeight="1" x14ac:dyDescent="0.25">
      <c r="A2829" s="112">
        <f t="shared" si="210"/>
        <v>2026</v>
      </c>
      <c r="B2829" s="112">
        <f t="shared" si="211"/>
        <v>1</v>
      </c>
      <c r="C2829" s="25">
        <v>46052</v>
      </c>
      <c r="D2829" s="114">
        <f t="shared" ca="1" si="208"/>
        <v>46097</v>
      </c>
      <c r="E2829" s="114" t="str">
        <f t="shared" ca="1" si="209"/>
        <v>1-Months</v>
      </c>
      <c r="F2829" s="114" t="str">
        <f>VLOOKUP(O2829,Stock[],5,FALSE)</f>
        <v>BE</v>
      </c>
      <c r="G2829" s="115" t="s">
        <v>3010</v>
      </c>
      <c r="H2829" s="116"/>
      <c r="I2829" s="117" t="s">
        <v>189</v>
      </c>
      <c r="J2829" s="112" t="str">
        <f>VLOOKUP(I2829,Customers[],2,FALSE)</f>
        <v>ရွှေမြင်း(ကျော်ကြား)</v>
      </c>
      <c r="K2829" s="112" t="str">
        <f>VLOOKUP(I2829,Customers[],4,FALSE)</f>
        <v>Mahlaing</v>
      </c>
      <c r="L2829" s="112" t="str">
        <f>VLOOKUP(Table85[[#This Row],[CustomerID]],Table!H:K,3,0)</f>
        <v>မလှိုင်</v>
      </c>
      <c r="M2829" s="112" t="str">
        <f>VLOOKUP(I2829,Customers[],5,FALSE)</f>
        <v>WholeSales/Contract</v>
      </c>
      <c r="N2829" s="117" t="s">
        <v>10</v>
      </c>
      <c r="O2829" s="118" t="s">
        <v>217</v>
      </c>
      <c r="P2829" s="112" t="str">
        <f>VLOOKUP(O2829,Stock[],2,FALSE)</f>
        <v>လိမ္မော်ဖြူ</v>
      </c>
      <c r="Q2829" s="119">
        <f>VLOOKUP(O2829,Stock[],3,FALSE)</f>
        <v>0.64</v>
      </c>
      <c r="R2829" s="119">
        <f>VLOOKUP(O2829,Stock[],4,FALSE)</f>
        <v>24</v>
      </c>
      <c r="S2829" s="118"/>
      <c r="T2829" s="119">
        <f>(DailySales!$S2829/DailySales!$R2829)+DailySales!$U2829</f>
        <v>50</v>
      </c>
      <c r="U2829" s="118">
        <v>50</v>
      </c>
      <c r="V2829" s="120">
        <f>+DailySales!$T2829*DailySales!$R2829</f>
        <v>1200</v>
      </c>
      <c r="W2829" s="120">
        <f>+DailySales!$V2829*DailySales!$Q2829</f>
        <v>768</v>
      </c>
      <c r="X2829" s="120">
        <f>VLOOKUP(O2829,Stock[],6,FALSE)</f>
        <v>1330</v>
      </c>
      <c r="Y2829" s="120">
        <f>+DailySales!$V2829*DailySales!$X2829</f>
        <v>1596000</v>
      </c>
      <c r="Z2829" s="118"/>
      <c r="AA2829" s="118"/>
      <c r="AB2829" s="118"/>
      <c r="AC2829" s="118"/>
      <c r="AD2829" s="118"/>
      <c r="AE2829" s="121"/>
      <c r="AF2829" s="122"/>
      <c r="AG2829" s="123"/>
      <c r="AH2829" s="38">
        <v>46072</v>
      </c>
      <c r="AI2829" s="123">
        <v>1596000</v>
      </c>
      <c r="AJ2829" s="122"/>
      <c r="AK2829" s="123"/>
      <c r="AL2829" s="34"/>
      <c r="AM2829" s="39"/>
      <c r="AN282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30" spans="1:40" ht="19.5" customHeight="1" x14ac:dyDescent="0.25">
      <c r="A2830" s="112">
        <f t="shared" si="210"/>
        <v>2026</v>
      </c>
      <c r="B2830" s="112">
        <f t="shared" si="211"/>
        <v>1</v>
      </c>
      <c r="C2830" s="25">
        <v>46052</v>
      </c>
      <c r="D2830" s="114">
        <f t="shared" ca="1" si="208"/>
        <v>46097</v>
      </c>
      <c r="E2830" s="114" t="str">
        <f t="shared" ca="1" si="209"/>
        <v>1-Months</v>
      </c>
      <c r="F2830" s="114" t="str">
        <f>VLOOKUP(O2830,Stock[],5,FALSE)</f>
        <v>BE</v>
      </c>
      <c r="G2830" s="115" t="s">
        <v>3011</v>
      </c>
      <c r="H2830" s="116"/>
      <c r="I2830" s="117" t="s">
        <v>1754</v>
      </c>
      <c r="J2830" s="112" t="str">
        <f>VLOOKUP(I2830,Customers[],2,FALSE)</f>
        <v>စစ်ဆေးရေးဂိတ်လက်ဆောင်</v>
      </c>
      <c r="K2830" s="112">
        <f>VLOOKUP(I2830,Customers[],4,FALSE)</f>
        <v>0</v>
      </c>
      <c r="L2830" s="112">
        <f>VLOOKUP(Table85[[#This Row],[CustomerID]],Table!H:K,3,0)</f>
        <v>0</v>
      </c>
      <c r="M2830" s="112">
        <f>VLOOKUP(I2830,Customers[],5,FALSE)</f>
        <v>0</v>
      </c>
      <c r="N2830" s="117" t="s">
        <v>1751</v>
      </c>
      <c r="O2830" s="118" t="s">
        <v>217</v>
      </c>
      <c r="P2830" s="112" t="str">
        <f>VLOOKUP(O2830,Stock[],2,FALSE)</f>
        <v>လိမ္မော်ဖြူ</v>
      </c>
      <c r="Q2830" s="119">
        <f>VLOOKUP(O2830,Stock[],3,FALSE)</f>
        <v>0.64</v>
      </c>
      <c r="R2830" s="119">
        <f>VLOOKUP(O2830,Stock[],4,FALSE)</f>
        <v>24</v>
      </c>
      <c r="S2830" s="118">
        <v>7</v>
      </c>
      <c r="T2830" s="119">
        <f>(DailySales!$S2830/DailySales!$R2830)+DailySales!$U2830</f>
        <v>0.29166666666666669</v>
      </c>
      <c r="U2830" s="118"/>
      <c r="V2830" s="120">
        <f>+DailySales!$T2830*DailySales!$R2830</f>
        <v>7</v>
      </c>
      <c r="W2830" s="120">
        <f>+DailySales!$V2830*DailySales!$Q2830</f>
        <v>4.4800000000000004</v>
      </c>
      <c r="X2830" s="120">
        <f>VLOOKUP(O2830,Stock[],6,FALSE)</f>
        <v>1330</v>
      </c>
      <c r="Y2830" s="120">
        <f>+DailySales!$V2830*DailySales!$X2830</f>
        <v>9310</v>
      </c>
      <c r="Z2830" s="118"/>
      <c r="AA2830" s="118"/>
      <c r="AB2830" s="118"/>
      <c r="AC2830" s="118"/>
      <c r="AD2830" s="118"/>
      <c r="AE2830" s="121"/>
      <c r="AF2830" s="122">
        <v>46052</v>
      </c>
      <c r="AG2830" s="123">
        <v>9310</v>
      </c>
      <c r="AH2830" s="122"/>
      <c r="AI2830" s="123"/>
      <c r="AJ2830" s="122"/>
      <c r="AK2830" s="123"/>
      <c r="AL2830" s="34"/>
      <c r="AM2830" s="39"/>
      <c r="AN283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31" spans="1:40" ht="19.5" customHeight="1" x14ac:dyDescent="0.25">
      <c r="A2831" s="112">
        <f t="shared" si="210"/>
        <v>2026</v>
      </c>
      <c r="B2831" s="112">
        <f t="shared" si="211"/>
        <v>1</v>
      </c>
      <c r="C2831" s="25">
        <v>46052</v>
      </c>
      <c r="D2831" s="114">
        <f t="shared" ca="1" si="208"/>
        <v>46097</v>
      </c>
      <c r="E2831" s="114" t="str">
        <f t="shared" ca="1" si="209"/>
        <v>1-Months</v>
      </c>
      <c r="F2831" s="114" t="str">
        <f>VLOOKUP(O2831,Stock[],5,FALSE)</f>
        <v>BE</v>
      </c>
      <c r="G2831" s="115" t="s">
        <v>3012</v>
      </c>
      <c r="H2831" s="116"/>
      <c r="I2831" s="117" t="s">
        <v>233</v>
      </c>
      <c r="J2831" s="112" t="str">
        <f>VLOOKUP(I2831,Customers[],2,FALSE)</f>
        <v>ဦးဝင်းနိုင်</v>
      </c>
      <c r="K2831" s="112" t="str">
        <f>VLOOKUP(I2831,Customers[],4,FALSE)</f>
        <v>Wandwin</v>
      </c>
      <c r="L2831" s="112" t="str">
        <f>VLOOKUP(Table85[[#This Row],[CustomerID]],Table!H:K,3,0)</f>
        <v>လျှော်ပင်</v>
      </c>
      <c r="M2831" s="112" t="str">
        <f>VLOOKUP(I2831,Customers[],5,FALSE)</f>
        <v>WholeSales/Contract</v>
      </c>
      <c r="N2831" s="117" t="s">
        <v>10</v>
      </c>
      <c r="O2831" s="118" t="s">
        <v>240</v>
      </c>
      <c r="P2831" s="112" t="str">
        <f>VLOOKUP(O2831,Stock[],2,FALSE)</f>
        <v>သံပုရာအရက်</v>
      </c>
      <c r="Q2831" s="119">
        <f>VLOOKUP(O2831,Stock[],3,FALSE)</f>
        <v>0.64</v>
      </c>
      <c r="R2831" s="119">
        <f>VLOOKUP(O2831,Stock[],4,FALSE)</f>
        <v>14</v>
      </c>
      <c r="S2831" s="118"/>
      <c r="T2831" s="119">
        <f>(DailySales!$S2831/DailySales!$R2831)+DailySales!$U2831</f>
        <v>120</v>
      </c>
      <c r="U2831" s="118">
        <v>120</v>
      </c>
      <c r="V2831" s="120">
        <f>+DailySales!$T2831*DailySales!$R2831</f>
        <v>1680</v>
      </c>
      <c r="W2831" s="120">
        <f>+DailySales!$V2831*DailySales!$Q2831</f>
        <v>1075.2</v>
      </c>
      <c r="X2831" s="120">
        <f>VLOOKUP(O2831,Stock[],6,FALSE)</f>
        <v>1330</v>
      </c>
      <c r="Y2831" s="120">
        <f>+DailySales!$V2831*DailySales!$X2831</f>
        <v>2234400</v>
      </c>
      <c r="Z2831" s="118"/>
      <c r="AA2831" s="118"/>
      <c r="AB2831" s="118"/>
      <c r="AC2831" s="118"/>
      <c r="AD2831" s="118"/>
      <c r="AE2831" s="121"/>
      <c r="AF2831" s="122"/>
      <c r="AG2831" s="123"/>
      <c r="AH2831" s="87">
        <v>46071</v>
      </c>
      <c r="AI2831" s="123">
        <v>2234400</v>
      </c>
      <c r="AJ2831" s="122"/>
      <c r="AK2831" s="123"/>
      <c r="AL2831" s="34"/>
      <c r="AM2831" s="39"/>
      <c r="AN283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32" spans="1:40" ht="19.5" customHeight="1" x14ac:dyDescent="0.25">
      <c r="A2832" s="112">
        <f t="shared" si="210"/>
        <v>2026</v>
      </c>
      <c r="B2832" s="112">
        <f t="shared" si="211"/>
        <v>1</v>
      </c>
      <c r="C2832" s="25">
        <v>46052</v>
      </c>
      <c r="D2832" s="114">
        <f t="shared" ca="1" si="208"/>
        <v>46097</v>
      </c>
      <c r="E2832" s="114" t="str">
        <f t="shared" ca="1" si="209"/>
        <v>1-Months</v>
      </c>
      <c r="F2832" s="114" t="str">
        <f>VLOOKUP(O2832,Stock[],5,FALSE)</f>
        <v>BE</v>
      </c>
      <c r="G2832" s="115" t="s">
        <v>3012</v>
      </c>
      <c r="H2832" s="116"/>
      <c r="I2832" s="117" t="s">
        <v>233</v>
      </c>
      <c r="J2832" s="112" t="str">
        <f>VLOOKUP(I2832,Customers[],2,FALSE)</f>
        <v>ဦးဝင်းနိုင်</v>
      </c>
      <c r="K2832" s="112" t="str">
        <f>VLOOKUP(I2832,Customers[],4,FALSE)</f>
        <v>Wandwin</v>
      </c>
      <c r="L2832" s="112" t="str">
        <f>VLOOKUP(Table85[[#This Row],[CustomerID]],Table!H:K,3,0)</f>
        <v>လျှော်ပင်</v>
      </c>
      <c r="M2832" s="112" t="str">
        <f>VLOOKUP(I2832,Customers[],5,FALSE)</f>
        <v>WholeSales/Contract</v>
      </c>
      <c r="N2832" s="117" t="s">
        <v>10</v>
      </c>
      <c r="O2832" s="118" t="s">
        <v>220</v>
      </c>
      <c r="P2832" s="112" t="str">
        <f>VLOOKUP(O2832,Stock[],2,FALSE)</f>
        <v>မြန်မာရှောက်ပျား</v>
      </c>
      <c r="Q2832" s="119">
        <f>VLOOKUP(O2832,Stock[],3,FALSE)</f>
        <v>0.64</v>
      </c>
      <c r="R2832" s="119">
        <f>VLOOKUP(O2832,Stock[],4,FALSE)</f>
        <v>14</v>
      </c>
      <c r="S2832" s="118"/>
      <c r="T2832" s="119">
        <f>(DailySales!$S2832/DailySales!$R2832)+DailySales!$U2832</f>
        <v>100</v>
      </c>
      <c r="U2832" s="118">
        <v>100</v>
      </c>
      <c r="V2832" s="120">
        <f>+DailySales!$T2832*DailySales!$R2832</f>
        <v>1400</v>
      </c>
      <c r="W2832" s="120">
        <f>+DailySales!$V2832*DailySales!$Q2832</f>
        <v>896</v>
      </c>
      <c r="X2832" s="120">
        <f>VLOOKUP(O2832,Stock[],6,FALSE)</f>
        <v>1370</v>
      </c>
      <c r="Y2832" s="120">
        <f>+DailySales!$V2832*DailySales!$X2832</f>
        <v>1918000</v>
      </c>
      <c r="Z2832" s="118"/>
      <c r="AA2832" s="118"/>
      <c r="AB2832" s="118"/>
      <c r="AC2832" s="118"/>
      <c r="AD2832" s="118"/>
      <c r="AE2832" s="121"/>
      <c r="AF2832" s="122"/>
      <c r="AG2832" s="123"/>
      <c r="AH2832" s="87">
        <v>46071</v>
      </c>
      <c r="AI2832" s="123">
        <v>1918000</v>
      </c>
      <c r="AJ2832" s="122"/>
      <c r="AK2832" s="123"/>
      <c r="AL2832" s="34"/>
      <c r="AM2832" s="39"/>
      <c r="AN283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33" spans="1:40" ht="19.5" customHeight="1" x14ac:dyDescent="0.25">
      <c r="A2833" s="112">
        <f t="shared" si="210"/>
        <v>2026</v>
      </c>
      <c r="B2833" s="112">
        <f t="shared" si="211"/>
        <v>1</v>
      </c>
      <c r="C2833" s="25">
        <v>46052</v>
      </c>
      <c r="D2833" s="114">
        <f t="shared" ca="1" si="208"/>
        <v>46097</v>
      </c>
      <c r="E2833" s="114" t="str">
        <f t="shared" ca="1" si="209"/>
        <v>1-Months</v>
      </c>
      <c r="F2833" s="114" t="str">
        <f>VLOOKUP(O2833,Stock[],5,FALSE)</f>
        <v>BE</v>
      </c>
      <c r="G2833" s="115" t="s">
        <v>3012</v>
      </c>
      <c r="H2833" s="116"/>
      <c r="I2833" s="117" t="s">
        <v>233</v>
      </c>
      <c r="J2833" s="112" t="str">
        <f>VLOOKUP(I2833,Customers[],2,FALSE)</f>
        <v>ဦးဝင်းနိုင်</v>
      </c>
      <c r="K2833" s="112" t="str">
        <f>VLOOKUP(I2833,Customers[],4,FALSE)</f>
        <v>Wandwin</v>
      </c>
      <c r="L2833" s="112" t="str">
        <f>VLOOKUP(Table85[[#This Row],[CustomerID]],Table!H:K,3,0)</f>
        <v>လျှော်ပင်</v>
      </c>
      <c r="M2833" s="112" t="str">
        <f>VLOOKUP(I2833,Customers[],5,FALSE)</f>
        <v>WholeSales/Contract</v>
      </c>
      <c r="N2833" s="117" t="s">
        <v>10</v>
      </c>
      <c r="O2833" s="118" t="s">
        <v>2120</v>
      </c>
      <c r="P2833" s="112" t="str">
        <f>VLOOKUP(O2833,Stock[],2,FALSE)</f>
        <v>ဇေ အရက်သန့်</v>
      </c>
      <c r="Q2833" s="119">
        <f>VLOOKUP(O2833,Stock[],3,FALSE)</f>
        <v>0.64</v>
      </c>
      <c r="R2833" s="119">
        <f>VLOOKUP(O2833,Stock[],4,FALSE)</f>
        <v>14</v>
      </c>
      <c r="S2833" s="118"/>
      <c r="T2833" s="119">
        <f>(DailySales!$S2833/DailySales!$R2833)+DailySales!$U2833</f>
        <v>20</v>
      </c>
      <c r="U2833" s="118">
        <v>20</v>
      </c>
      <c r="V2833" s="120">
        <f>+DailySales!$T2833*DailySales!$R2833</f>
        <v>280</v>
      </c>
      <c r="W2833" s="120">
        <f>+DailySales!$V2833*DailySales!$Q2833</f>
        <v>179.20000000000002</v>
      </c>
      <c r="X2833" s="120">
        <f>VLOOKUP(O2833,Stock[],6,FALSE)</f>
        <v>1380</v>
      </c>
      <c r="Y2833" s="120">
        <f>+DailySales!$V2833*DailySales!$X2833</f>
        <v>386400</v>
      </c>
      <c r="Z2833" s="118"/>
      <c r="AA2833" s="118"/>
      <c r="AB2833" s="118"/>
      <c r="AC2833" s="118"/>
      <c r="AD2833" s="118"/>
      <c r="AE2833" s="121"/>
      <c r="AF2833" s="122"/>
      <c r="AG2833" s="123"/>
      <c r="AH2833" s="87">
        <v>46071</v>
      </c>
      <c r="AI2833" s="123">
        <v>386400</v>
      </c>
      <c r="AJ2833" s="122"/>
      <c r="AK2833" s="123"/>
      <c r="AL2833" s="34"/>
      <c r="AM2833" s="39"/>
      <c r="AN283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34" spans="1:40" ht="19.5" customHeight="1" x14ac:dyDescent="0.25">
      <c r="A2834" s="112">
        <f t="shared" si="210"/>
        <v>2026</v>
      </c>
      <c r="B2834" s="112">
        <f t="shared" si="211"/>
        <v>1</v>
      </c>
      <c r="C2834" s="25">
        <v>46052</v>
      </c>
      <c r="D2834" s="114">
        <f t="shared" ca="1" si="208"/>
        <v>46097</v>
      </c>
      <c r="E2834" s="114" t="str">
        <f t="shared" ca="1" si="209"/>
        <v>1-Months</v>
      </c>
      <c r="F2834" s="114" t="str">
        <f>VLOOKUP(O2834,Stock[],5,FALSE)</f>
        <v>BE</v>
      </c>
      <c r="G2834" s="115" t="s">
        <v>3012</v>
      </c>
      <c r="H2834" s="116"/>
      <c r="I2834" s="117" t="s">
        <v>233</v>
      </c>
      <c r="J2834" s="112" t="str">
        <f>VLOOKUP(I2834,Customers[],2,FALSE)</f>
        <v>ဦးဝင်းနိုင်</v>
      </c>
      <c r="K2834" s="112" t="str">
        <f>VLOOKUP(I2834,Customers[],4,FALSE)</f>
        <v>Wandwin</v>
      </c>
      <c r="L2834" s="112" t="str">
        <f>VLOOKUP(Table85[[#This Row],[CustomerID]],Table!H:K,3,0)</f>
        <v>လျှော်ပင်</v>
      </c>
      <c r="M2834" s="112" t="str">
        <f>VLOOKUP(I2834,Customers[],5,FALSE)</f>
        <v>WholeSales/Contract</v>
      </c>
      <c r="N2834" s="117" t="s">
        <v>10</v>
      </c>
      <c r="O2834" s="118" t="s">
        <v>214</v>
      </c>
      <c r="P2834" s="112" t="str">
        <f>VLOOKUP(O2834,Stock[],2,FALSE)</f>
        <v>ကောင်းကြည်</v>
      </c>
      <c r="Q2834" s="119">
        <f>VLOOKUP(O2834,Stock[],3,FALSE)</f>
        <v>0.64</v>
      </c>
      <c r="R2834" s="119">
        <f>VLOOKUP(O2834,Stock[],4,FALSE)</f>
        <v>14</v>
      </c>
      <c r="S2834" s="118"/>
      <c r="T2834" s="119">
        <f>(DailySales!$S2834/DailySales!$R2834)+DailySales!$U2834</f>
        <v>50</v>
      </c>
      <c r="U2834" s="118">
        <v>50</v>
      </c>
      <c r="V2834" s="120">
        <f>+DailySales!$T2834*DailySales!$R2834</f>
        <v>700</v>
      </c>
      <c r="W2834" s="120">
        <f>+DailySales!$V2834*DailySales!$Q2834</f>
        <v>448</v>
      </c>
      <c r="X2834" s="120">
        <f>VLOOKUP(O2834,Stock[],6,FALSE)</f>
        <v>1330</v>
      </c>
      <c r="Y2834" s="120">
        <f>+DailySales!$V2834*DailySales!$X2834</f>
        <v>931000</v>
      </c>
      <c r="Z2834" s="118"/>
      <c r="AA2834" s="118"/>
      <c r="AB2834" s="118"/>
      <c r="AC2834" s="118"/>
      <c r="AD2834" s="118"/>
      <c r="AE2834" s="121"/>
      <c r="AF2834" s="122"/>
      <c r="AG2834" s="123"/>
      <c r="AH2834" s="87">
        <v>46071</v>
      </c>
      <c r="AI2834" s="123">
        <v>931000</v>
      </c>
      <c r="AJ2834" s="122"/>
      <c r="AK2834" s="123"/>
      <c r="AL2834" s="34"/>
      <c r="AM2834" s="39"/>
      <c r="AN283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35" spans="1:40" ht="19.5" customHeight="1" x14ac:dyDescent="0.25">
      <c r="A2835" s="112">
        <f t="shared" si="210"/>
        <v>2026</v>
      </c>
      <c r="B2835" s="112">
        <f t="shared" si="211"/>
        <v>1</v>
      </c>
      <c r="C2835" s="25">
        <v>46052</v>
      </c>
      <c r="D2835" s="114">
        <f t="shared" ca="1" si="208"/>
        <v>46097</v>
      </c>
      <c r="E2835" s="114" t="str">
        <f t="shared" ca="1" si="209"/>
        <v>1-Months</v>
      </c>
      <c r="F2835" s="114" t="str">
        <f>VLOOKUP(O2835,Stock[],5,FALSE)</f>
        <v>BE</v>
      </c>
      <c r="G2835" s="115" t="s">
        <v>3012</v>
      </c>
      <c r="H2835" s="116"/>
      <c r="I2835" s="117" t="s">
        <v>233</v>
      </c>
      <c r="J2835" s="112" t="str">
        <f>VLOOKUP(I2835,Customers[],2,FALSE)</f>
        <v>ဦးဝင်းနိုင်</v>
      </c>
      <c r="K2835" s="112" t="str">
        <f>VLOOKUP(I2835,Customers[],4,FALSE)</f>
        <v>Wandwin</v>
      </c>
      <c r="L2835" s="112" t="str">
        <f>VLOOKUP(Table85[[#This Row],[CustomerID]],Table!H:K,3,0)</f>
        <v>လျှော်ပင်</v>
      </c>
      <c r="M2835" s="112" t="str">
        <f>VLOOKUP(I2835,Customers[],5,FALSE)</f>
        <v>WholeSales/Contract</v>
      </c>
      <c r="N2835" s="117" t="s">
        <v>10</v>
      </c>
      <c r="O2835" s="118" t="s">
        <v>205</v>
      </c>
      <c r="P2835" s="112" t="str">
        <f>VLOOKUP(O2835,Stock[],2,FALSE)</f>
        <v>ကောင်းကြည် ကော် 25%  (1Ltr )</v>
      </c>
      <c r="Q2835" s="119">
        <f>VLOOKUP(O2835,Stock[],3,FALSE)</f>
        <v>1</v>
      </c>
      <c r="R2835" s="119">
        <f>VLOOKUP(O2835,Stock[],4,FALSE)</f>
        <v>12</v>
      </c>
      <c r="S2835" s="118"/>
      <c r="T2835" s="119">
        <f>(DailySales!$S2835/DailySales!$R2835)+DailySales!$U2835</f>
        <v>1</v>
      </c>
      <c r="U2835" s="118">
        <v>1</v>
      </c>
      <c r="V2835" s="120">
        <f>+DailySales!$T2835*DailySales!$R2835</f>
        <v>12</v>
      </c>
      <c r="W2835" s="120">
        <f>+DailySales!$V2835*DailySales!$Q2835</f>
        <v>12</v>
      </c>
      <c r="X2835" s="120">
        <f>VLOOKUP(O2835,Stock[],6,FALSE)</f>
        <v>1530</v>
      </c>
      <c r="Y2835" s="120">
        <f>+DailySales!$V2835*DailySales!$X2835</f>
        <v>18360</v>
      </c>
      <c r="Z2835" s="118"/>
      <c r="AA2835" s="118"/>
      <c r="AB2835" s="118"/>
      <c r="AC2835" s="118"/>
      <c r="AD2835" s="118"/>
      <c r="AE2835" s="121"/>
      <c r="AF2835" s="122"/>
      <c r="AG2835" s="123"/>
      <c r="AH2835" s="87">
        <v>46071</v>
      </c>
      <c r="AI2835" s="123">
        <v>18360</v>
      </c>
      <c r="AJ2835" s="122"/>
      <c r="AK2835" s="123"/>
      <c r="AL2835" s="34"/>
      <c r="AM2835" s="39"/>
      <c r="AN283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36" spans="1:40" ht="19.5" customHeight="1" x14ac:dyDescent="0.25">
      <c r="A2836" s="112">
        <f t="shared" si="210"/>
        <v>2026</v>
      </c>
      <c r="B2836" s="112">
        <f t="shared" si="211"/>
        <v>1</v>
      </c>
      <c r="C2836" s="25">
        <v>46052</v>
      </c>
      <c r="D2836" s="114">
        <f t="shared" ca="1" si="208"/>
        <v>46097</v>
      </c>
      <c r="E2836" s="114" t="str">
        <f t="shared" ca="1" si="209"/>
        <v>1-Months</v>
      </c>
      <c r="F2836" s="114" t="str">
        <f>VLOOKUP(O2836,Stock[],5,FALSE)</f>
        <v>BE</v>
      </c>
      <c r="G2836" s="115" t="s">
        <v>3012</v>
      </c>
      <c r="H2836" s="116"/>
      <c r="I2836" s="117" t="s">
        <v>233</v>
      </c>
      <c r="J2836" s="112" t="str">
        <f>VLOOKUP(I2836,Customers[],2,FALSE)</f>
        <v>ဦးဝင်းနိုင်</v>
      </c>
      <c r="K2836" s="112" t="str">
        <f>VLOOKUP(I2836,Customers[],4,FALSE)</f>
        <v>Wandwin</v>
      </c>
      <c r="L2836" s="112" t="str">
        <f>VLOOKUP(Table85[[#This Row],[CustomerID]],Table!H:K,3,0)</f>
        <v>လျှော်ပင်</v>
      </c>
      <c r="M2836" s="112" t="str">
        <f>VLOOKUP(I2836,Customers[],5,FALSE)</f>
        <v>WholeSales/Contract</v>
      </c>
      <c r="N2836" s="117" t="s">
        <v>10</v>
      </c>
      <c r="O2836" s="118" t="s">
        <v>206</v>
      </c>
      <c r="P2836" s="112" t="str">
        <f>VLOOKUP(O2836,Stock[],2,FALSE)</f>
        <v>ကောင်းကြည် ကော် 25%(.6 Ltr)</v>
      </c>
      <c r="Q2836" s="119">
        <f>VLOOKUP(O2836,Stock[],3,FALSE)</f>
        <v>0.6</v>
      </c>
      <c r="R2836" s="119">
        <f>VLOOKUP(O2836,Stock[],4,FALSE)</f>
        <v>12</v>
      </c>
      <c r="S2836" s="118"/>
      <c r="T2836" s="119">
        <f>(DailySales!$S2836/DailySales!$R2836)+DailySales!$U2836</f>
        <v>1</v>
      </c>
      <c r="U2836" s="118">
        <v>1</v>
      </c>
      <c r="V2836" s="120">
        <f>+DailySales!$T2836*DailySales!$R2836</f>
        <v>12</v>
      </c>
      <c r="W2836" s="120">
        <f>+DailySales!$V2836*DailySales!$Q2836</f>
        <v>7.1999999999999993</v>
      </c>
      <c r="X2836" s="120">
        <f>VLOOKUP(O2836,Stock[],6,FALSE)</f>
        <v>1090</v>
      </c>
      <c r="Y2836" s="120">
        <f>+DailySales!$V2836*DailySales!$X2836</f>
        <v>13080</v>
      </c>
      <c r="Z2836" s="118"/>
      <c r="AA2836" s="118"/>
      <c r="AB2836" s="118"/>
      <c r="AC2836" s="118"/>
      <c r="AD2836" s="118"/>
      <c r="AE2836" s="121"/>
      <c r="AF2836" s="122"/>
      <c r="AG2836" s="123"/>
      <c r="AH2836" s="87">
        <v>46071</v>
      </c>
      <c r="AI2836" s="123">
        <v>13080</v>
      </c>
      <c r="AJ2836" s="122"/>
      <c r="AK2836" s="123"/>
      <c r="AL2836" s="34"/>
      <c r="AM2836" s="39"/>
      <c r="AN283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37" spans="1:40" ht="19.5" customHeight="1" x14ac:dyDescent="0.25">
      <c r="A2837" s="112">
        <f t="shared" si="210"/>
        <v>2026</v>
      </c>
      <c r="B2837" s="112">
        <f t="shared" si="211"/>
        <v>1</v>
      </c>
      <c r="C2837" s="25">
        <v>46052</v>
      </c>
      <c r="D2837" s="114">
        <f t="shared" ca="1" si="208"/>
        <v>46097</v>
      </c>
      <c r="E2837" s="114" t="str">
        <f t="shared" ca="1" si="209"/>
        <v>1-Months</v>
      </c>
      <c r="F2837" s="114" t="str">
        <f>VLOOKUP(O2837,Stock[],5,FALSE)</f>
        <v>BE</v>
      </c>
      <c r="G2837" s="115" t="s">
        <v>3013</v>
      </c>
      <c r="H2837" s="116"/>
      <c r="I2837" s="117" t="s">
        <v>2971</v>
      </c>
      <c r="J2837" s="112" t="str">
        <f>VLOOKUP(I2837,Customers[],2,FALSE)</f>
        <v>Summer-2</v>
      </c>
      <c r="K2837" s="112" t="str">
        <f>VLOOKUP(I2837,Customers[],4,FALSE)</f>
        <v>Meiktila</v>
      </c>
      <c r="L2837" s="112" t="str">
        <f>VLOOKUP(Table85[[#This Row],[CustomerID]],Table!H:K,3,0)</f>
        <v>မိတ္ထီလာ</v>
      </c>
      <c r="M2837" s="112" t="str">
        <f>VLOOKUP(I2837,Customers[],5,FALSE)</f>
        <v>WholeSales</v>
      </c>
      <c r="N2837" s="117" t="s">
        <v>10</v>
      </c>
      <c r="O2837" s="118" t="s">
        <v>217</v>
      </c>
      <c r="P2837" s="112" t="str">
        <f>VLOOKUP(O2837,Stock[],2,FALSE)</f>
        <v>လိမ္မော်ဖြူ</v>
      </c>
      <c r="Q2837" s="119">
        <f>VLOOKUP(O2837,Stock[],3,FALSE)</f>
        <v>0.64</v>
      </c>
      <c r="R2837" s="119">
        <f>VLOOKUP(O2837,Stock[],4,FALSE)</f>
        <v>24</v>
      </c>
      <c r="S2837" s="118"/>
      <c r="T2837" s="119">
        <f>(DailySales!$S2837/DailySales!$R2837)+DailySales!$U2837</f>
        <v>45</v>
      </c>
      <c r="U2837" s="118">
        <v>45</v>
      </c>
      <c r="V2837" s="120">
        <f>+DailySales!$T2837*DailySales!$R2837</f>
        <v>1080</v>
      </c>
      <c r="W2837" s="120">
        <f>+DailySales!$V2837*DailySales!$Q2837</f>
        <v>691.2</v>
      </c>
      <c r="X2837" s="120">
        <f>VLOOKUP(O2837,Stock[],6,FALSE)</f>
        <v>1330</v>
      </c>
      <c r="Y2837" s="120">
        <f>+DailySales!$V2837*DailySales!$X2837</f>
        <v>1436400</v>
      </c>
      <c r="Z2837" s="118"/>
      <c r="AA2837" s="118"/>
      <c r="AB2837" s="118"/>
      <c r="AC2837" s="118"/>
      <c r="AD2837" s="118"/>
      <c r="AE2837" s="121"/>
      <c r="AF2837" s="122"/>
      <c r="AG2837" s="123"/>
      <c r="AH2837" s="122"/>
      <c r="AI2837" s="123"/>
      <c r="AJ2837" s="122">
        <v>46053</v>
      </c>
      <c r="AK2837" s="123">
        <v>1436400</v>
      </c>
      <c r="AL2837" s="34"/>
      <c r="AM2837" s="39"/>
      <c r="AN283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38" spans="1:40" ht="19.5" customHeight="1" x14ac:dyDescent="0.25">
      <c r="A2838" s="32">
        <f t="shared" si="210"/>
        <v>2026</v>
      </c>
      <c r="B2838" s="32">
        <f t="shared" si="211"/>
        <v>1</v>
      </c>
      <c r="C2838" s="25">
        <v>46052</v>
      </c>
      <c r="D2838" s="57">
        <f t="shared" ca="1" si="208"/>
        <v>46097</v>
      </c>
      <c r="E2838" s="57" t="str">
        <f t="shared" ca="1" si="209"/>
        <v>1-Months</v>
      </c>
      <c r="F2838" s="57" t="str">
        <f>VLOOKUP(O2838,Stock[],5,FALSE)</f>
        <v>BE</v>
      </c>
      <c r="G2838" s="33" t="s">
        <v>3014</v>
      </c>
      <c r="H2838" s="38"/>
      <c r="I2838" s="34" t="s">
        <v>233</v>
      </c>
      <c r="J2838" s="32" t="str">
        <f>VLOOKUP(I2838,Customers[],2,FALSE)</f>
        <v>ဦးဝင်းနိုင်</v>
      </c>
      <c r="K2838" s="32" t="str">
        <f>VLOOKUP(I2838,Customers[],4,FALSE)</f>
        <v>Wandwin</v>
      </c>
      <c r="L2838" s="32" t="str">
        <f>VLOOKUP(Table85[[#This Row],[CustomerID]],Table!H:K,3,0)</f>
        <v>လျှော်ပင်</v>
      </c>
      <c r="M2838" s="32" t="str">
        <f>VLOOKUP(I2838,Customers[],5,FALSE)</f>
        <v>WholeSales/Contract</v>
      </c>
      <c r="N2838" s="117" t="s">
        <v>10</v>
      </c>
      <c r="O2838" s="37" t="s">
        <v>240</v>
      </c>
      <c r="P2838" s="32" t="str">
        <f>VLOOKUP(O2838,Stock[],2,FALSE)</f>
        <v>သံပုရာအရက်</v>
      </c>
      <c r="Q2838" s="35">
        <f>VLOOKUP(O2838,Stock[],3,FALSE)</f>
        <v>0.64</v>
      </c>
      <c r="R2838" s="35">
        <f>VLOOKUP(O2838,Stock[],4,FALSE)</f>
        <v>14</v>
      </c>
      <c r="S2838" s="37"/>
      <c r="T2838" s="35">
        <f>(DailySales!$S2838/DailySales!$R2838)+DailySales!$U2838</f>
        <v>10</v>
      </c>
      <c r="U2838" s="37">
        <v>10</v>
      </c>
      <c r="V2838" s="36">
        <f>+DailySales!$T2838*DailySales!$R2838</f>
        <v>140</v>
      </c>
      <c r="W2838" s="36">
        <f>+DailySales!$V2838*DailySales!$Q2838</f>
        <v>89.600000000000009</v>
      </c>
      <c r="X2838" s="36">
        <f>VLOOKUP(O2838,Stock[],6,FALSE)</f>
        <v>1330</v>
      </c>
      <c r="Y2838" s="36">
        <f>+DailySales!$V2838*DailySales!$X2838</f>
        <v>186200</v>
      </c>
      <c r="Z2838" s="37"/>
      <c r="AA2838" s="37"/>
      <c r="AB2838" s="37"/>
      <c r="AC2838" s="37"/>
      <c r="AD2838" s="37"/>
      <c r="AE2838" s="77"/>
      <c r="AF2838" s="87"/>
      <c r="AG2838" s="39"/>
      <c r="AH2838" s="87">
        <v>46071</v>
      </c>
      <c r="AI2838" s="39">
        <v>186200</v>
      </c>
      <c r="AJ2838" s="87"/>
      <c r="AK2838" s="39"/>
      <c r="AL2838" s="34"/>
      <c r="AM2838" s="39"/>
      <c r="AN283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39" spans="1:40" ht="19.5" customHeight="1" x14ac:dyDescent="0.25">
      <c r="A2839" s="32">
        <f t="shared" si="210"/>
        <v>2026</v>
      </c>
      <c r="B2839" s="32">
        <f t="shared" si="211"/>
        <v>1</v>
      </c>
      <c r="C2839" s="25">
        <v>46052</v>
      </c>
      <c r="D2839" s="57">
        <f t="shared" ca="1" si="208"/>
        <v>46097</v>
      </c>
      <c r="E2839" s="57" t="str">
        <f t="shared" ca="1" si="209"/>
        <v>1-Months</v>
      </c>
      <c r="F2839" s="57" t="str">
        <f>VLOOKUP(O2839,Stock[],5,FALSE)</f>
        <v>BE</v>
      </c>
      <c r="G2839" s="33" t="s">
        <v>3014</v>
      </c>
      <c r="H2839" s="38"/>
      <c r="I2839" s="34" t="s">
        <v>233</v>
      </c>
      <c r="J2839" s="32" t="str">
        <f>VLOOKUP(I2839,Customers[],2,FALSE)</f>
        <v>ဦးဝင်းနိုင်</v>
      </c>
      <c r="K2839" s="32" t="str">
        <f>VLOOKUP(I2839,Customers[],4,FALSE)</f>
        <v>Wandwin</v>
      </c>
      <c r="L2839" s="32" t="str">
        <f>VLOOKUP(Table85[[#This Row],[CustomerID]],Table!H:K,3,0)</f>
        <v>လျှော်ပင်</v>
      </c>
      <c r="M2839" s="32" t="str">
        <f>VLOOKUP(I2839,Customers[],5,FALSE)</f>
        <v>WholeSales/Contract</v>
      </c>
      <c r="N2839" s="117" t="s">
        <v>10</v>
      </c>
      <c r="O2839" s="37" t="s">
        <v>220</v>
      </c>
      <c r="P2839" s="32" t="str">
        <f>VLOOKUP(O2839,Stock[],2,FALSE)</f>
        <v>မြန်မာရှောက်ပျား</v>
      </c>
      <c r="Q2839" s="35">
        <f>VLOOKUP(O2839,Stock[],3,FALSE)</f>
        <v>0.64</v>
      </c>
      <c r="R2839" s="35">
        <f>VLOOKUP(O2839,Stock[],4,FALSE)</f>
        <v>14</v>
      </c>
      <c r="S2839" s="37"/>
      <c r="T2839" s="35">
        <f>(DailySales!$S2839/DailySales!$R2839)+DailySales!$U2839</f>
        <v>50</v>
      </c>
      <c r="U2839" s="37">
        <v>50</v>
      </c>
      <c r="V2839" s="36">
        <f>+DailySales!$T2839*DailySales!$R2839</f>
        <v>700</v>
      </c>
      <c r="W2839" s="36">
        <f>+DailySales!$V2839*DailySales!$Q2839</f>
        <v>448</v>
      </c>
      <c r="X2839" s="36">
        <f>VLOOKUP(O2839,Stock[],6,FALSE)</f>
        <v>1370</v>
      </c>
      <c r="Y2839" s="36">
        <f>+DailySales!$V2839*DailySales!$X2839</f>
        <v>959000</v>
      </c>
      <c r="Z2839" s="37"/>
      <c r="AA2839" s="37"/>
      <c r="AB2839" s="37"/>
      <c r="AC2839" s="37"/>
      <c r="AD2839" s="37"/>
      <c r="AE2839" s="77"/>
      <c r="AF2839" s="87"/>
      <c r="AG2839" s="39"/>
      <c r="AH2839" s="87">
        <v>46071</v>
      </c>
      <c r="AI2839" s="39">
        <v>959000</v>
      </c>
      <c r="AJ2839" s="87"/>
      <c r="AK2839" s="39"/>
      <c r="AL2839" s="34"/>
      <c r="AM2839" s="39"/>
      <c r="AN283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40" spans="1:40" ht="19.5" customHeight="1" x14ac:dyDescent="0.25">
      <c r="A2840" s="32">
        <f t="shared" si="210"/>
        <v>2026</v>
      </c>
      <c r="B2840" s="32">
        <f t="shared" si="211"/>
        <v>1</v>
      </c>
      <c r="C2840" s="25">
        <v>46052</v>
      </c>
      <c r="D2840" s="57">
        <f t="shared" ca="1" si="208"/>
        <v>46097</v>
      </c>
      <c r="E2840" s="57" t="str">
        <f t="shared" ca="1" si="209"/>
        <v>1-Months</v>
      </c>
      <c r="F2840" s="57" t="str">
        <f>VLOOKUP(O2840,Stock[],5,FALSE)</f>
        <v>BE</v>
      </c>
      <c r="G2840" s="33" t="s">
        <v>3014</v>
      </c>
      <c r="H2840" s="38"/>
      <c r="I2840" s="34" t="s">
        <v>233</v>
      </c>
      <c r="J2840" s="32" t="str">
        <f>VLOOKUP(I2840,Customers[],2,FALSE)</f>
        <v>ဦးဝင်းနိုင်</v>
      </c>
      <c r="K2840" s="32" t="str">
        <f>VLOOKUP(I2840,Customers[],4,FALSE)</f>
        <v>Wandwin</v>
      </c>
      <c r="L2840" s="32" t="str">
        <f>VLOOKUP(Table85[[#This Row],[CustomerID]],Table!H:K,3,0)</f>
        <v>လျှော်ပင်</v>
      </c>
      <c r="M2840" s="32" t="str">
        <f>VLOOKUP(I2840,Customers[],5,FALSE)</f>
        <v>WholeSales/Contract</v>
      </c>
      <c r="N2840" s="117" t="s">
        <v>10</v>
      </c>
      <c r="O2840" s="37" t="s">
        <v>217</v>
      </c>
      <c r="P2840" s="32" t="str">
        <f>VLOOKUP(O2840,Stock[],2,FALSE)</f>
        <v>လိမ္မော်ဖြူ</v>
      </c>
      <c r="Q2840" s="35">
        <f>VLOOKUP(O2840,Stock[],3,FALSE)</f>
        <v>0.64</v>
      </c>
      <c r="R2840" s="35">
        <f>VLOOKUP(O2840,Stock[],4,FALSE)</f>
        <v>24</v>
      </c>
      <c r="S2840" s="37"/>
      <c r="T2840" s="35">
        <f>(DailySales!$S2840/DailySales!$R2840)+DailySales!$U2840</f>
        <v>15</v>
      </c>
      <c r="U2840" s="37">
        <v>15</v>
      </c>
      <c r="V2840" s="36">
        <f>+DailySales!$T2840*DailySales!$R2840</f>
        <v>360</v>
      </c>
      <c r="W2840" s="36">
        <f>+DailySales!$V2840*DailySales!$Q2840</f>
        <v>230.4</v>
      </c>
      <c r="X2840" s="36">
        <f>VLOOKUP(O2840,Stock[],6,FALSE)</f>
        <v>1330</v>
      </c>
      <c r="Y2840" s="36">
        <f>+DailySales!$V2840*DailySales!$X2840</f>
        <v>478800</v>
      </c>
      <c r="Z2840" s="37"/>
      <c r="AA2840" s="37"/>
      <c r="AB2840" s="37"/>
      <c r="AC2840" s="37"/>
      <c r="AD2840" s="37"/>
      <c r="AE2840" s="77"/>
      <c r="AF2840" s="87"/>
      <c r="AG2840" s="39"/>
      <c r="AH2840" s="87">
        <v>46071</v>
      </c>
      <c r="AI2840" s="39">
        <v>293800</v>
      </c>
      <c r="AJ2840" s="87">
        <v>46072</v>
      </c>
      <c r="AK2840" s="39">
        <v>185000</v>
      </c>
      <c r="AL2840" s="34"/>
      <c r="AM2840" s="39"/>
      <c r="AN284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41" spans="1:40" ht="19.5" customHeight="1" x14ac:dyDescent="0.25">
      <c r="A2841" s="32">
        <f t="shared" si="210"/>
        <v>2026</v>
      </c>
      <c r="B2841" s="32">
        <f t="shared" si="211"/>
        <v>1</v>
      </c>
      <c r="C2841" s="25">
        <v>46052</v>
      </c>
      <c r="D2841" s="57">
        <f t="shared" ca="1" si="208"/>
        <v>46097</v>
      </c>
      <c r="E2841" s="57" t="str">
        <f t="shared" ca="1" si="209"/>
        <v>1-Months</v>
      </c>
      <c r="F2841" s="57" t="str">
        <f>VLOOKUP(O2841,Stock[],5,FALSE)</f>
        <v>BE</v>
      </c>
      <c r="G2841" s="33" t="s">
        <v>3014</v>
      </c>
      <c r="H2841" s="38"/>
      <c r="I2841" s="34" t="s">
        <v>233</v>
      </c>
      <c r="J2841" s="32" t="str">
        <f>VLOOKUP(I2841,Customers[],2,FALSE)</f>
        <v>ဦးဝင်းနိုင်</v>
      </c>
      <c r="K2841" s="32" t="str">
        <f>VLOOKUP(I2841,Customers[],4,FALSE)</f>
        <v>Wandwin</v>
      </c>
      <c r="L2841" s="32" t="str">
        <f>VLOOKUP(Table85[[#This Row],[CustomerID]],Table!H:K,3,0)</f>
        <v>လျှော်ပင်</v>
      </c>
      <c r="M2841" s="32" t="str">
        <f>VLOOKUP(I2841,Customers[],5,FALSE)</f>
        <v>WholeSales/Contract</v>
      </c>
      <c r="N2841" s="117" t="s">
        <v>10</v>
      </c>
      <c r="O2841" s="37" t="s">
        <v>216</v>
      </c>
      <c r="P2841" s="32" t="str">
        <f>VLOOKUP(O2841,Stock[],2,FALSE)</f>
        <v>ဒဂုံအရက်သန့်</v>
      </c>
      <c r="Q2841" s="35">
        <f>VLOOKUP(O2841,Stock[],3,FALSE)</f>
        <v>0.64</v>
      </c>
      <c r="R2841" s="35">
        <f>VLOOKUP(O2841,Stock[],4,FALSE)</f>
        <v>14</v>
      </c>
      <c r="S2841" s="37"/>
      <c r="T2841" s="35">
        <f>(DailySales!$S2841/DailySales!$R2841)+DailySales!$U2841</f>
        <v>5</v>
      </c>
      <c r="U2841" s="37">
        <v>5</v>
      </c>
      <c r="V2841" s="36">
        <f>+DailySales!$T2841*DailySales!$R2841</f>
        <v>70</v>
      </c>
      <c r="W2841" s="36">
        <f>+DailySales!$V2841*DailySales!$Q2841</f>
        <v>44.800000000000004</v>
      </c>
      <c r="X2841" s="36">
        <f>VLOOKUP(O2841,Stock[],6,FALSE)</f>
        <v>1330</v>
      </c>
      <c r="Y2841" s="36">
        <f>+DailySales!$V2841*DailySales!$X2841</f>
        <v>93100</v>
      </c>
      <c r="Z2841" s="37"/>
      <c r="AA2841" s="37"/>
      <c r="AB2841" s="37"/>
      <c r="AC2841" s="37"/>
      <c r="AD2841" s="37"/>
      <c r="AE2841" s="77"/>
      <c r="AF2841" s="87"/>
      <c r="AG2841" s="39"/>
      <c r="AH2841" s="87"/>
      <c r="AI2841" s="39"/>
      <c r="AJ2841" s="87">
        <v>46072</v>
      </c>
      <c r="AK2841" s="39">
        <v>93100</v>
      </c>
      <c r="AL2841" s="34"/>
      <c r="AM2841" s="39"/>
      <c r="AN284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42" spans="1:40" ht="19.5" customHeight="1" x14ac:dyDescent="0.25">
      <c r="A2842" s="32">
        <f t="shared" si="210"/>
        <v>2026</v>
      </c>
      <c r="B2842" s="32">
        <f t="shared" si="211"/>
        <v>1</v>
      </c>
      <c r="C2842" s="25">
        <v>46052</v>
      </c>
      <c r="D2842" s="57">
        <f t="shared" ca="1" si="208"/>
        <v>46097</v>
      </c>
      <c r="E2842" s="57" t="str">
        <f t="shared" ca="1" si="209"/>
        <v>1-Months</v>
      </c>
      <c r="F2842" s="57" t="str">
        <f>VLOOKUP(O2842,Stock[],5,FALSE)</f>
        <v>BE</v>
      </c>
      <c r="G2842" s="33" t="s">
        <v>3014</v>
      </c>
      <c r="H2842" s="38"/>
      <c r="I2842" s="34" t="s">
        <v>233</v>
      </c>
      <c r="J2842" s="32" t="str">
        <f>VLOOKUP(I2842,Customers[],2,FALSE)</f>
        <v>ဦးဝင်းနိုင်</v>
      </c>
      <c r="K2842" s="32" t="str">
        <f>VLOOKUP(I2842,Customers[],4,FALSE)</f>
        <v>Wandwin</v>
      </c>
      <c r="L2842" s="32" t="str">
        <f>VLOOKUP(Table85[[#This Row],[CustomerID]],Table!H:K,3,0)</f>
        <v>လျှော်ပင်</v>
      </c>
      <c r="M2842" s="32" t="str">
        <f>VLOOKUP(I2842,Customers[],5,FALSE)</f>
        <v>WholeSales/Contract</v>
      </c>
      <c r="N2842" s="117" t="s">
        <v>10</v>
      </c>
      <c r="O2842" s="37" t="s">
        <v>2120</v>
      </c>
      <c r="P2842" s="32" t="str">
        <f>VLOOKUP(O2842,Stock[],2,FALSE)</f>
        <v>ဇေ အရက်သန့်</v>
      </c>
      <c r="Q2842" s="35">
        <f>VLOOKUP(O2842,Stock[],3,FALSE)</f>
        <v>0.64</v>
      </c>
      <c r="R2842" s="35">
        <f>VLOOKUP(O2842,Stock[],4,FALSE)</f>
        <v>14</v>
      </c>
      <c r="S2842" s="37"/>
      <c r="T2842" s="35">
        <f>(DailySales!$S2842/DailySales!$R2842)+DailySales!$U2842</f>
        <v>10</v>
      </c>
      <c r="U2842" s="37">
        <v>10</v>
      </c>
      <c r="V2842" s="36">
        <f>+DailySales!$T2842*DailySales!$R2842</f>
        <v>140</v>
      </c>
      <c r="W2842" s="36">
        <f>+DailySales!$V2842*DailySales!$Q2842</f>
        <v>89.600000000000009</v>
      </c>
      <c r="X2842" s="36">
        <f>VLOOKUP(O2842,Stock[],6,FALSE)</f>
        <v>1380</v>
      </c>
      <c r="Y2842" s="36">
        <f>+DailySales!$V2842*DailySales!$X2842</f>
        <v>193200</v>
      </c>
      <c r="Z2842" s="37"/>
      <c r="AA2842" s="37"/>
      <c r="AB2842" s="37"/>
      <c r="AC2842" s="37"/>
      <c r="AD2842" s="37"/>
      <c r="AE2842" s="77"/>
      <c r="AF2842" s="87"/>
      <c r="AG2842" s="39"/>
      <c r="AH2842" s="87"/>
      <c r="AI2842" s="39"/>
      <c r="AJ2842" s="87">
        <v>46072</v>
      </c>
      <c r="AK2842" s="39">
        <v>193200</v>
      </c>
      <c r="AL2842" s="34"/>
      <c r="AM2842" s="39"/>
      <c r="AN284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43" spans="1:40" ht="19.5" customHeight="1" x14ac:dyDescent="0.25">
      <c r="A2843" s="32">
        <f t="shared" si="210"/>
        <v>2026</v>
      </c>
      <c r="B2843" s="32">
        <f t="shared" si="211"/>
        <v>1</v>
      </c>
      <c r="C2843" s="25">
        <v>46052</v>
      </c>
      <c r="D2843" s="57">
        <f t="shared" ca="1" si="208"/>
        <v>46097</v>
      </c>
      <c r="E2843" s="57" t="str">
        <f t="shared" ca="1" si="209"/>
        <v>1-Months</v>
      </c>
      <c r="F2843" s="57" t="str">
        <f>VLOOKUP(O2843,Stock[],5,FALSE)</f>
        <v>BE</v>
      </c>
      <c r="G2843" s="33" t="s">
        <v>3014</v>
      </c>
      <c r="H2843" s="38"/>
      <c r="I2843" s="34" t="s">
        <v>233</v>
      </c>
      <c r="J2843" s="32" t="str">
        <f>VLOOKUP(I2843,Customers[],2,FALSE)</f>
        <v>ဦးဝင်းနိုင်</v>
      </c>
      <c r="K2843" s="32" t="str">
        <f>VLOOKUP(I2843,Customers[],4,FALSE)</f>
        <v>Wandwin</v>
      </c>
      <c r="L2843" s="32" t="str">
        <f>VLOOKUP(Table85[[#This Row],[CustomerID]],Table!H:K,3,0)</f>
        <v>လျှော်ပင်</v>
      </c>
      <c r="M2843" s="32" t="str">
        <f>VLOOKUP(I2843,Customers[],5,FALSE)</f>
        <v>WholeSales/Contract</v>
      </c>
      <c r="N2843" s="117" t="s">
        <v>10</v>
      </c>
      <c r="O2843" s="37" t="s">
        <v>210</v>
      </c>
      <c r="P2843" s="32" t="str">
        <f>VLOOKUP(O2843,Stock[],2,FALSE)</f>
        <v>ဇေယျဝတီ Red ပု</v>
      </c>
      <c r="Q2843" s="35">
        <f>VLOOKUP(O2843,Stock[],3,FALSE)</f>
        <v>0.64</v>
      </c>
      <c r="R2843" s="35">
        <f>VLOOKUP(O2843,Stock[],4,FALSE)</f>
        <v>14</v>
      </c>
      <c r="S2843" s="37"/>
      <c r="T2843" s="35">
        <f>(DailySales!$S2843/DailySales!$R2843)+DailySales!$U2843</f>
        <v>15</v>
      </c>
      <c r="U2843" s="37">
        <v>15</v>
      </c>
      <c r="V2843" s="36">
        <f>+DailySales!$T2843*DailySales!$R2843</f>
        <v>210</v>
      </c>
      <c r="W2843" s="36">
        <f>+DailySales!$V2843*DailySales!$Q2843</f>
        <v>134.4</v>
      </c>
      <c r="X2843" s="36">
        <f>VLOOKUP(O2843,Stock[],6,FALSE)</f>
        <v>1600</v>
      </c>
      <c r="Y2843" s="36">
        <f>+DailySales!$V2843*DailySales!$X2843</f>
        <v>336000</v>
      </c>
      <c r="Z2843" s="37"/>
      <c r="AA2843" s="37"/>
      <c r="AB2843" s="37"/>
      <c r="AC2843" s="37"/>
      <c r="AD2843" s="37"/>
      <c r="AE2843" s="77"/>
      <c r="AF2843" s="87"/>
      <c r="AG2843" s="39"/>
      <c r="AH2843" s="87"/>
      <c r="AI2843" s="39"/>
      <c r="AJ2843" s="87">
        <v>46072</v>
      </c>
      <c r="AK2843" s="39">
        <v>336000</v>
      </c>
      <c r="AL2843" s="34"/>
      <c r="AM2843" s="39"/>
      <c r="AN284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44" spans="1:40" ht="19.5" customHeight="1" x14ac:dyDescent="0.25">
      <c r="A2844" s="32">
        <f t="shared" si="210"/>
        <v>2026</v>
      </c>
      <c r="B2844" s="32">
        <f t="shared" si="211"/>
        <v>1</v>
      </c>
      <c r="C2844" s="25">
        <v>46052</v>
      </c>
      <c r="D2844" s="57">
        <f t="shared" ca="1" si="208"/>
        <v>46097</v>
      </c>
      <c r="E2844" s="57" t="str">
        <f t="shared" ca="1" si="209"/>
        <v>1-Months</v>
      </c>
      <c r="F2844" s="57" t="str">
        <f>VLOOKUP(O2844,Stock[],5,FALSE)</f>
        <v>BE</v>
      </c>
      <c r="G2844" s="33" t="s">
        <v>3014</v>
      </c>
      <c r="H2844" s="38"/>
      <c r="I2844" s="34" t="s">
        <v>233</v>
      </c>
      <c r="J2844" s="32" t="str">
        <f>VLOOKUP(I2844,Customers[],2,FALSE)</f>
        <v>ဦးဝင်းနိုင်</v>
      </c>
      <c r="K2844" s="32" t="str">
        <f>VLOOKUP(I2844,Customers[],4,FALSE)</f>
        <v>Wandwin</v>
      </c>
      <c r="L2844" s="32" t="str">
        <f>VLOOKUP(Table85[[#This Row],[CustomerID]],Table!H:K,3,0)</f>
        <v>လျှော်ပင်</v>
      </c>
      <c r="M2844" s="32" t="str">
        <f>VLOOKUP(I2844,Customers[],5,FALSE)</f>
        <v>WholeSales/Contract</v>
      </c>
      <c r="N2844" s="117" t="s">
        <v>10</v>
      </c>
      <c r="O2844" s="37" t="s">
        <v>205</v>
      </c>
      <c r="P2844" s="32" t="str">
        <f>VLOOKUP(O2844,Stock[],2,FALSE)</f>
        <v>ကောင်းကြည် ကော် 25%  (1Ltr )</v>
      </c>
      <c r="Q2844" s="35">
        <f>VLOOKUP(O2844,Stock[],3,FALSE)</f>
        <v>1</v>
      </c>
      <c r="R2844" s="35">
        <f>VLOOKUP(O2844,Stock[],4,FALSE)</f>
        <v>12</v>
      </c>
      <c r="S2844" s="37"/>
      <c r="T2844" s="35">
        <f>(DailySales!$S2844/DailySales!$R2844)+DailySales!$U2844</f>
        <v>20</v>
      </c>
      <c r="U2844" s="37">
        <v>20</v>
      </c>
      <c r="V2844" s="36">
        <f>+DailySales!$T2844*DailySales!$R2844</f>
        <v>240</v>
      </c>
      <c r="W2844" s="36">
        <f>+DailySales!$V2844*DailySales!$Q2844</f>
        <v>240</v>
      </c>
      <c r="X2844" s="36">
        <f>VLOOKUP(O2844,Stock[],6,FALSE)</f>
        <v>1530</v>
      </c>
      <c r="Y2844" s="36">
        <f>+DailySales!$V2844*DailySales!$X2844</f>
        <v>367200</v>
      </c>
      <c r="Z2844" s="37"/>
      <c r="AA2844" s="37"/>
      <c r="AB2844" s="37"/>
      <c r="AC2844" s="37"/>
      <c r="AD2844" s="37"/>
      <c r="AE2844" s="77"/>
      <c r="AF2844" s="87"/>
      <c r="AG2844" s="39"/>
      <c r="AH2844" s="87"/>
      <c r="AI2844" s="39"/>
      <c r="AJ2844" s="87">
        <v>46072</v>
      </c>
      <c r="AK2844" s="39">
        <v>367200</v>
      </c>
      <c r="AL2844" s="34"/>
      <c r="AM2844" s="39"/>
      <c r="AN284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45" spans="1:40" ht="19.5" customHeight="1" x14ac:dyDescent="0.25">
      <c r="A2845" s="32">
        <f t="shared" si="210"/>
        <v>2026</v>
      </c>
      <c r="B2845" s="32">
        <f t="shared" si="211"/>
        <v>1</v>
      </c>
      <c r="C2845" s="25">
        <v>46052</v>
      </c>
      <c r="D2845" s="57">
        <f t="shared" ca="1" si="208"/>
        <v>46097</v>
      </c>
      <c r="E2845" s="57" t="str">
        <f t="shared" ca="1" si="209"/>
        <v>1-Months</v>
      </c>
      <c r="F2845" s="57" t="str">
        <f>VLOOKUP(O2845,Stock[],5,FALSE)</f>
        <v>BE</v>
      </c>
      <c r="G2845" s="33" t="s">
        <v>3014</v>
      </c>
      <c r="H2845" s="38"/>
      <c r="I2845" s="34" t="s">
        <v>233</v>
      </c>
      <c r="J2845" s="32" t="str">
        <f>VLOOKUP(I2845,Customers[],2,FALSE)</f>
        <v>ဦးဝင်းနိုင်</v>
      </c>
      <c r="K2845" s="32" t="str">
        <f>VLOOKUP(I2845,Customers[],4,FALSE)</f>
        <v>Wandwin</v>
      </c>
      <c r="L2845" s="32" t="str">
        <f>VLOOKUP(Table85[[#This Row],[CustomerID]],Table!H:K,3,0)</f>
        <v>လျှော်ပင်</v>
      </c>
      <c r="M2845" s="32" t="str">
        <f>VLOOKUP(I2845,Customers[],5,FALSE)</f>
        <v>WholeSales/Contract</v>
      </c>
      <c r="N2845" s="117" t="s">
        <v>10</v>
      </c>
      <c r="O2845" s="37" t="s">
        <v>2465</v>
      </c>
      <c r="P2845" s="32" t="str">
        <f>VLOOKUP(O2845,Stock[],2,FALSE)</f>
        <v>မိုးနဲကွန်ကီး</v>
      </c>
      <c r="Q2845" s="35">
        <f>VLOOKUP(O2845,Stock[],3,FALSE)</f>
        <v>0.64</v>
      </c>
      <c r="R2845" s="35">
        <f>VLOOKUP(O2845,Stock[],4,FALSE)</f>
        <v>14</v>
      </c>
      <c r="S2845" s="37"/>
      <c r="T2845" s="35">
        <f>(DailySales!$S2845/DailySales!$R2845)+DailySales!$U2845</f>
        <v>2</v>
      </c>
      <c r="U2845" s="37">
        <v>2</v>
      </c>
      <c r="V2845" s="36">
        <f>+DailySales!$T2845*DailySales!$R2845</f>
        <v>28</v>
      </c>
      <c r="W2845" s="36">
        <f>+DailySales!$V2845*DailySales!$Q2845</f>
        <v>17.920000000000002</v>
      </c>
      <c r="X2845" s="36">
        <f>VLOOKUP(O2845,Stock[],6,FALSE)</f>
        <v>1700</v>
      </c>
      <c r="Y2845" s="36">
        <f>+DailySales!$V2845*DailySales!$X2845</f>
        <v>47600</v>
      </c>
      <c r="Z2845" s="37"/>
      <c r="AA2845" s="37"/>
      <c r="AB2845" s="37"/>
      <c r="AC2845" s="37"/>
      <c r="AD2845" s="37"/>
      <c r="AE2845" s="77"/>
      <c r="AF2845" s="87"/>
      <c r="AG2845" s="39"/>
      <c r="AH2845" s="87"/>
      <c r="AI2845" s="39"/>
      <c r="AJ2845" s="87">
        <v>46072</v>
      </c>
      <c r="AK2845" s="39">
        <v>47600</v>
      </c>
      <c r="AL2845" s="34"/>
      <c r="AM2845" s="39"/>
      <c r="AN284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46" spans="1:40" ht="19.5" customHeight="1" x14ac:dyDescent="0.25">
      <c r="A2846" s="32">
        <f t="shared" si="210"/>
        <v>2026</v>
      </c>
      <c r="B2846" s="32">
        <f t="shared" si="211"/>
        <v>1</v>
      </c>
      <c r="C2846" s="25">
        <v>46052</v>
      </c>
      <c r="D2846" s="57">
        <f t="shared" ca="1" si="208"/>
        <v>46097</v>
      </c>
      <c r="E2846" s="57" t="str">
        <f t="shared" ca="1" si="209"/>
        <v>1-Months</v>
      </c>
      <c r="F2846" s="57" t="str">
        <f>VLOOKUP(O2846,Stock[],5,FALSE)</f>
        <v>BE</v>
      </c>
      <c r="G2846" s="33" t="s">
        <v>3014</v>
      </c>
      <c r="H2846" s="38"/>
      <c r="I2846" s="34" t="s">
        <v>233</v>
      </c>
      <c r="J2846" s="32" t="str">
        <f>VLOOKUP(I2846,Customers[],2,FALSE)</f>
        <v>ဦးဝင်းနိုင်</v>
      </c>
      <c r="K2846" s="32" t="str">
        <f>VLOOKUP(I2846,Customers[],4,FALSE)</f>
        <v>Wandwin</v>
      </c>
      <c r="L2846" s="32" t="str">
        <f>VLOOKUP(Table85[[#This Row],[CustomerID]],Table!H:K,3,0)</f>
        <v>လျှော်ပင်</v>
      </c>
      <c r="M2846" s="32" t="str">
        <f>VLOOKUP(I2846,Customers[],5,FALSE)</f>
        <v>WholeSales/Contract</v>
      </c>
      <c r="N2846" s="117" t="s">
        <v>10</v>
      </c>
      <c r="O2846" s="37" t="s">
        <v>211</v>
      </c>
      <c r="P2846" s="32" t="str">
        <f>VLOOKUP(O2846,Stock[],2,FALSE)</f>
        <v>ဇေယျဝတီ Red ပု</v>
      </c>
      <c r="Q2846" s="35">
        <f>VLOOKUP(O2846,Stock[],3,FALSE)</f>
        <v>0.68</v>
      </c>
      <c r="R2846" s="35">
        <f>VLOOKUP(O2846,Stock[],4,FALSE)</f>
        <v>12</v>
      </c>
      <c r="S2846" s="37"/>
      <c r="T2846" s="35">
        <f>(DailySales!$S2846/DailySales!$R2846)+DailySales!$U2846</f>
        <v>3</v>
      </c>
      <c r="U2846" s="37">
        <v>3</v>
      </c>
      <c r="V2846" s="36">
        <f>+DailySales!$T2846*DailySales!$R2846</f>
        <v>36</v>
      </c>
      <c r="W2846" s="36">
        <f>+DailySales!$V2846*DailySales!$Q2846</f>
        <v>24.48</v>
      </c>
      <c r="X2846" s="36">
        <f>VLOOKUP(O2846,Stock[],6,FALSE)</f>
        <v>1550</v>
      </c>
      <c r="Y2846" s="36">
        <f>+DailySales!$V2846*DailySales!$X2846</f>
        <v>55800</v>
      </c>
      <c r="Z2846" s="37"/>
      <c r="AA2846" s="37"/>
      <c r="AB2846" s="37"/>
      <c r="AC2846" s="37"/>
      <c r="AD2846" s="37"/>
      <c r="AE2846" s="77"/>
      <c r="AF2846" s="87"/>
      <c r="AG2846" s="39"/>
      <c r="AH2846" s="87"/>
      <c r="AI2846" s="39"/>
      <c r="AJ2846" s="87">
        <v>46072</v>
      </c>
      <c r="AK2846" s="39">
        <v>55800</v>
      </c>
      <c r="AL2846" s="34"/>
      <c r="AM2846" s="39"/>
      <c r="AN284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47" spans="1:40" ht="19.5" customHeight="1" x14ac:dyDescent="0.25">
      <c r="A2847" s="32">
        <f t="shared" si="210"/>
        <v>2026</v>
      </c>
      <c r="B2847" s="32">
        <f t="shared" si="211"/>
        <v>1</v>
      </c>
      <c r="C2847" s="25">
        <v>46052</v>
      </c>
      <c r="D2847" s="57">
        <f t="shared" ca="1" si="208"/>
        <v>46097</v>
      </c>
      <c r="E2847" s="57" t="str">
        <f t="shared" ca="1" si="209"/>
        <v>1-Months</v>
      </c>
      <c r="F2847" s="57" t="str">
        <f>VLOOKUP(O2847,Stock[],5,FALSE)</f>
        <v>BE</v>
      </c>
      <c r="G2847" s="33" t="s">
        <v>3015</v>
      </c>
      <c r="H2847" s="38"/>
      <c r="I2847" s="34" t="s">
        <v>201</v>
      </c>
      <c r="J2847" s="32" t="str">
        <f>VLOOKUP(I2847,Customers[],2,FALSE)</f>
        <v>ဦးအောင်မိုး(ကောင်းသန့်)</v>
      </c>
      <c r="K2847" s="32" t="str">
        <f>VLOOKUP(I2847,Customers[],4,FALSE)</f>
        <v>Meiktila</v>
      </c>
      <c r="L2847" s="32" t="str">
        <f>VLOOKUP(Table85[[#This Row],[CustomerID]],Table!H:K,3,0)</f>
        <v>မိတ္ထီလာ</v>
      </c>
      <c r="M2847" s="32" t="str">
        <f>VLOOKUP(I2847,Customers[],5,FALSE)</f>
        <v>WholeSales/Contract</v>
      </c>
      <c r="N2847" s="117" t="s">
        <v>10</v>
      </c>
      <c r="O2847" s="37" t="s">
        <v>240</v>
      </c>
      <c r="P2847" s="32" t="str">
        <f>VLOOKUP(O2847,Stock[],2,FALSE)</f>
        <v>သံပုရာအရက်</v>
      </c>
      <c r="Q2847" s="35">
        <f>VLOOKUP(O2847,Stock[],3,FALSE)</f>
        <v>0.64</v>
      </c>
      <c r="R2847" s="35">
        <f>VLOOKUP(O2847,Stock[],4,FALSE)</f>
        <v>14</v>
      </c>
      <c r="S2847" s="37"/>
      <c r="T2847" s="35">
        <f>(DailySales!$S2847/DailySales!$R2847)+DailySales!$U2847</f>
        <v>15</v>
      </c>
      <c r="U2847" s="37">
        <v>15</v>
      </c>
      <c r="V2847" s="36">
        <f>+DailySales!$T2847*DailySales!$R2847</f>
        <v>210</v>
      </c>
      <c r="W2847" s="36">
        <f>+DailySales!$V2847*DailySales!$Q2847</f>
        <v>134.4</v>
      </c>
      <c r="X2847" s="36">
        <f>VLOOKUP(O2847,Stock[],6,FALSE)</f>
        <v>1330</v>
      </c>
      <c r="Y2847" s="36">
        <f>+DailySales!$V2847*DailySales!$X2847</f>
        <v>279300</v>
      </c>
      <c r="Z2847" s="37"/>
      <c r="AA2847" s="37"/>
      <c r="AB2847" s="37"/>
      <c r="AC2847" s="37"/>
      <c r="AD2847" s="37"/>
      <c r="AE2847" s="77"/>
      <c r="AF2847" s="87"/>
      <c r="AG2847" s="39"/>
      <c r="AH2847" s="87"/>
      <c r="AI2847" s="39"/>
      <c r="AJ2847" s="87">
        <v>46053</v>
      </c>
      <c r="AK2847" s="39">
        <v>279300</v>
      </c>
      <c r="AL2847" s="34"/>
      <c r="AM2847" s="39"/>
      <c r="AN284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48" spans="1:40" ht="19.5" customHeight="1" x14ac:dyDescent="0.25">
      <c r="A2848" s="32">
        <f t="shared" si="210"/>
        <v>2026</v>
      </c>
      <c r="B2848" s="32">
        <f t="shared" si="211"/>
        <v>1</v>
      </c>
      <c r="C2848" s="25">
        <v>46052</v>
      </c>
      <c r="D2848" s="57">
        <f t="shared" ca="1" si="208"/>
        <v>46097</v>
      </c>
      <c r="E2848" s="57" t="str">
        <f t="shared" ca="1" si="209"/>
        <v>1-Months</v>
      </c>
      <c r="F2848" s="57" t="str">
        <f>VLOOKUP(O2848,Stock[],5,FALSE)</f>
        <v>BE</v>
      </c>
      <c r="G2848" s="33" t="s">
        <v>3015</v>
      </c>
      <c r="H2848" s="38"/>
      <c r="I2848" s="34" t="s">
        <v>201</v>
      </c>
      <c r="J2848" s="32" t="str">
        <f>VLOOKUP(I2848,Customers[],2,FALSE)</f>
        <v>ဦးအောင်မိုး(ကောင်းသန့်)</v>
      </c>
      <c r="K2848" s="32" t="str">
        <f>VLOOKUP(I2848,Customers[],4,FALSE)</f>
        <v>Meiktila</v>
      </c>
      <c r="L2848" s="32" t="str">
        <f>VLOOKUP(Table85[[#This Row],[CustomerID]],Table!H:K,3,0)</f>
        <v>မိတ္ထီလာ</v>
      </c>
      <c r="M2848" s="32" t="str">
        <f>VLOOKUP(I2848,Customers[],5,FALSE)</f>
        <v>WholeSales/Contract</v>
      </c>
      <c r="N2848" s="117" t="s">
        <v>10</v>
      </c>
      <c r="O2848" s="37" t="s">
        <v>220</v>
      </c>
      <c r="P2848" s="32" t="str">
        <f>VLOOKUP(O2848,Stock[],2,FALSE)</f>
        <v>မြန်မာရှောက်ပျား</v>
      </c>
      <c r="Q2848" s="35">
        <f>VLOOKUP(O2848,Stock[],3,FALSE)</f>
        <v>0.64</v>
      </c>
      <c r="R2848" s="35">
        <f>VLOOKUP(O2848,Stock[],4,FALSE)</f>
        <v>14</v>
      </c>
      <c r="S2848" s="37"/>
      <c r="T2848" s="35">
        <f>(DailySales!$S2848/DailySales!$R2848)+DailySales!$U2848</f>
        <v>20</v>
      </c>
      <c r="U2848" s="37">
        <v>20</v>
      </c>
      <c r="V2848" s="36">
        <f>+DailySales!$T2848*DailySales!$R2848</f>
        <v>280</v>
      </c>
      <c r="W2848" s="36">
        <f>+DailySales!$V2848*DailySales!$Q2848</f>
        <v>179.20000000000002</v>
      </c>
      <c r="X2848" s="36">
        <f>VLOOKUP(O2848,Stock[],6,FALSE)</f>
        <v>1370</v>
      </c>
      <c r="Y2848" s="36">
        <f>+DailySales!$V2848*DailySales!$X2848</f>
        <v>383600</v>
      </c>
      <c r="Z2848" s="37"/>
      <c r="AA2848" s="37"/>
      <c r="AB2848" s="37"/>
      <c r="AC2848" s="37"/>
      <c r="AD2848" s="37"/>
      <c r="AE2848" s="77"/>
      <c r="AF2848" s="87"/>
      <c r="AG2848" s="39"/>
      <c r="AH2848" s="87"/>
      <c r="AI2848" s="39"/>
      <c r="AJ2848" s="87">
        <v>46053</v>
      </c>
      <c r="AK2848" s="39">
        <v>383600</v>
      </c>
      <c r="AL2848" s="34"/>
      <c r="AM2848" s="39"/>
      <c r="AN284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49" spans="1:40" ht="19.5" customHeight="1" x14ac:dyDescent="0.25">
      <c r="A2849" s="32">
        <f t="shared" si="210"/>
        <v>2026</v>
      </c>
      <c r="B2849" s="32">
        <f t="shared" si="211"/>
        <v>1</v>
      </c>
      <c r="C2849" s="25">
        <v>46052</v>
      </c>
      <c r="D2849" s="57">
        <f t="shared" ca="1" si="208"/>
        <v>46097</v>
      </c>
      <c r="E2849" s="57" t="str">
        <f t="shared" ca="1" si="209"/>
        <v>1-Months</v>
      </c>
      <c r="F2849" s="57" t="str">
        <f>VLOOKUP(O2849,Stock[],5,FALSE)</f>
        <v>BE</v>
      </c>
      <c r="G2849" s="33" t="s">
        <v>3015</v>
      </c>
      <c r="H2849" s="38"/>
      <c r="I2849" s="34" t="s">
        <v>201</v>
      </c>
      <c r="J2849" s="32" t="str">
        <f>VLOOKUP(I2849,Customers[],2,FALSE)</f>
        <v>ဦးအောင်မိုး(ကောင်းသန့်)</v>
      </c>
      <c r="K2849" s="32" t="str">
        <f>VLOOKUP(I2849,Customers[],4,FALSE)</f>
        <v>Meiktila</v>
      </c>
      <c r="L2849" s="32" t="str">
        <f>VLOOKUP(Table85[[#This Row],[CustomerID]],Table!H:K,3,0)</f>
        <v>မိတ္ထီလာ</v>
      </c>
      <c r="M2849" s="32" t="str">
        <f>VLOOKUP(I2849,Customers[],5,FALSE)</f>
        <v>WholeSales/Contract</v>
      </c>
      <c r="N2849" s="117" t="s">
        <v>10</v>
      </c>
      <c r="O2849" s="37" t="s">
        <v>217</v>
      </c>
      <c r="P2849" s="32" t="str">
        <f>VLOOKUP(O2849,Stock[],2,FALSE)</f>
        <v>လိမ္မော်ဖြူ</v>
      </c>
      <c r="Q2849" s="35">
        <f>VLOOKUP(O2849,Stock[],3,FALSE)</f>
        <v>0.64</v>
      </c>
      <c r="R2849" s="35">
        <f>VLOOKUP(O2849,Stock[],4,FALSE)</f>
        <v>24</v>
      </c>
      <c r="S2849" s="37"/>
      <c r="T2849" s="35">
        <f>(DailySales!$S2849/DailySales!$R2849)+DailySales!$U2849</f>
        <v>5</v>
      </c>
      <c r="U2849" s="37">
        <v>5</v>
      </c>
      <c r="V2849" s="36">
        <f>+DailySales!$T2849*DailySales!$R2849</f>
        <v>120</v>
      </c>
      <c r="W2849" s="36">
        <f>+DailySales!$V2849*DailySales!$Q2849</f>
        <v>76.8</v>
      </c>
      <c r="X2849" s="36">
        <f>VLOOKUP(O2849,Stock[],6,FALSE)</f>
        <v>1330</v>
      </c>
      <c r="Y2849" s="36">
        <f>+DailySales!$V2849*DailySales!$X2849</f>
        <v>159600</v>
      </c>
      <c r="Z2849" s="37"/>
      <c r="AA2849" s="37"/>
      <c r="AB2849" s="37"/>
      <c r="AC2849" s="37"/>
      <c r="AD2849" s="37"/>
      <c r="AE2849" s="77"/>
      <c r="AF2849" s="87"/>
      <c r="AG2849" s="39"/>
      <c r="AH2849" s="87"/>
      <c r="AI2849" s="39"/>
      <c r="AJ2849" s="87">
        <v>46053</v>
      </c>
      <c r="AK2849" s="39">
        <v>159600</v>
      </c>
      <c r="AL2849" s="34"/>
      <c r="AM2849" s="39"/>
      <c r="AN284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50" spans="1:40" ht="19.5" customHeight="1" x14ac:dyDescent="0.25">
      <c r="A2850" s="32">
        <f t="shared" si="210"/>
        <v>2026</v>
      </c>
      <c r="B2850" s="32">
        <f t="shared" si="211"/>
        <v>1</v>
      </c>
      <c r="C2850" s="25">
        <v>46052</v>
      </c>
      <c r="D2850" s="57">
        <f t="shared" ca="1" si="208"/>
        <v>46097</v>
      </c>
      <c r="E2850" s="57" t="str">
        <f t="shared" ca="1" si="209"/>
        <v>1-Months</v>
      </c>
      <c r="F2850" s="57" t="str">
        <f>VLOOKUP(O2850,Stock[],5,FALSE)</f>
        <v>BE</v>
      </c>
      <c r="G2850" s="33" t="s">
        <v>3015</v>
      </c>
      <c r="H2850" s="38"/>
      <c r="I2850" s="34" t="s">
        <v>201</v>
      </c>
      <c r="J2850" s="32" t="str">
        <f>VLOOKUP(I2850,Customers[],2,FALSE)</f>
        <v>ဦးအောင်မိုး(ကောင်းသန့်)</v>
      </c>
      <c r="K2850" s="32" t="str">
        <f>VLOOKUP(I2850,Customers[],4,FALSE)</f>
        <v>Meiktila</v>
      </c>
      <c r="L2850" s="32" t="str">
        <f>VLOOKUP(Table85[[#This Row],[CustomerID]],Table!H:K,3,0)</f>
        <v>မိတ္ထီလာ</v>
      </c>
      <c r="M2850" s="32" t="str">
        <f>VLOOKUP(I2850,Customers[],5,FALSE)</f>
        <v>WholeSales/Contract</v>
      </c>
      <c r="N2850" s="117" t="s">
        <v>10</v>
      </c>
      <c r="O2850" s="37" t="s">
        <v>2964</v>
      </c>
      <c r="P2850" s="32" t="str">
        <f>VLOOKUP(O2850,Stock[],2,FALSE)</f>
        <v>ဇေယျဝတီ Red</v>
      </c>
      <c r="Q2850" s="35">
        <f>VLOOKUP(O2850,Stock[],3,FALSE)</f>
        <v>0.64</v>
      </c>
      <c r="R2850" s="35">
        <f>VLOOKUP(O2850,Stock[],4,FALSE)</f>
        <v>14</v>
      </c>
      <c r="S2850" s="37"/>
      <c r="T2850" s="35">
        <f>(DailySales!$S2850/DailySales!$R2850)+DailySales!$U2850</f>
        <v>15</v>
      </c>
      <c r="U2850" s="37">
        <v>15</v>
      </c>
      <c r="V2850" s="36">
        <f>+DailySales!$T2850*DailySales!$R2850</f>
        <v>210</v>
      </c>
      <c r="W2850" s="36">
        <f>+DailySales!$V2850*DailySales!$Q2850</f>
        <v>134.4</v>
      </c>
      <c r="X2850" s="36">
        <f>VLOOKUP(O2850,Stock[],6,FALSE)</f>
        <v>1330</v>
      </c>
      <c r="Y2850" s="36">
        <f>+DailySales!$V2850*DailySales!$X2850</f>
        <v>279300</v>
      </c>
      <c r="Z2850" s="37"/>
      <c r="AA2850" s="37"/>
      <c r="AB2850" s="37"/>
      <c r="AC2850" s="37"/>
      <c r="AD2850" s="37"/>
      <c r="AE2850" s="77"/>
      <c r="AF2850" s="87"/>
      <c r="AG2850" s="39"/>
      <c r="AH2850" s="87"/>
      <c r="AI2850" s="39"/>
      <c r="AJ2850" s="87">
        <v>46053</v>
      </c>
      <c r="AK2850" s="39">
        <v>279300</v>
      </c>
      <c r="AL2850" s="34"/>
      <c r="AM2850" s="39"/>
      <c r="AN285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51" spans="1:40" ht="19.5" customHeight="1" x14ac:dyDescent="0.25">
      <c r="A2851" s="32">
        <f t="shared" si="210"/>
        <v>2026</v>
      </c>
      <c r="B2851" s="32">
        <f t="shared" si="211"/>
        <v>1</v>
      </c>
      <c r="C2851" s="25">
        <v>46052</v>
      </c>
      <c r="D2851" s="57">
        <f t="shared" ca="1" si="208"/>
        <v>46097</v>
      </c>
      <c r="E2851" s="57" t="str">
        <f t="shared" ca="1" si="209"/>
        <v>1-Months</v>
      </c>
      <c r="F2851" s="57" t="str">
        <f>VLOOKUP(O2851,Stock[],5,FALSE)</f>
        <v>BE</v>
      </c>
      <c r="G2851" s="33" t="s">
        <v>3016</v>
      </c>
      <c r="H2851" s="38"/>
      <c r="I2851" s="34" t="s">
        <v>235</v>
      </c>
      <c r="J2851" s="32" t="str">
        <f>VLOOKUP(I2851,Customers[],2,FALSE)</f>
        <v>ကျော်ကြား</v>
      </c>
      <c r="K2851" s="32" t="str">
        <f>VLOOKUP(I2851,Customers[],4,FALSE)</f>
        <v>Mahlaing</v>
      </c>
      <c r="L2851" s="32" t="str">
        <f>VLOOKUP(Table85[[#This Row],[CustomerID]],Table!H:K,3,0)</f>
        <v>မလှိုင်</v>
      </c>
      <c r="M2851" s="32" t="str">
        <f>VLOOKUP(I2851,Customers[],5,FALSE)</f>
        <v>WholeSales/Contract</v>
      </c>
      <c r="N2851" s="117" t="s">
        <v>10</v>
      </c>
      <c r="O2851" s="37" t="s">
        <v>2964</v>
      </c>
      <c r="P2851" s="32" t="str">
        <f>VLOOKUP(O2851,Stock[],2,FALSE)</f>
        <v>ဇေယျဝတီ Red</v>
      </c>
      <c r="Q2851" s="35">
        <f>VLOOKUP(O2851,Stock[],3,FALSE)</f>
        <v>0.64</v>
      </c>
      <c r="R2851" s="35">
        <f>VLOOKUP(O2851,Stock[],4,FALSE)</f>
        <v>14</v>
      </c>
      <c r="S2851" s="37"/>
      <c r="T2851" s="35">
        <f>(DailySales!$S2851/DailySales!$R2851)+DailySales!$U2851</f>
        <v>100</v>
      </c>
      <c r="U2851" s="37">
        <v>100</v>
      </c>
      <c r="V2851" s="36">
        <f>+DailySales!$T2851*DailySales!$R2851</f>
        <v>1400</v>
      </c>
      <c r="W2851" s="36">
        <f>+DailySales!$V2851*DailySales!$Q2851</f>
        <v>896</v>
      </c>
      <c r="X2851" s="36">
        <f>VLOOKUP(O2851,Stock[],6,FALSE)</f>
        <v>1330</v>
      </c>
      <c r="Y2851" s="36">
        <f>+DailySales!$V2851*DailySales!$X2851</f>
        <v>1862000</v>
      </c>
      <c r="Z2851" s="37"/>
      <c r="AA2851" s="37"/>
      <c r="AB2851" s="37"/>
      <c r="AC2851" s="37">
        <v>9800</v>
      </c>
      <c r="AD2851" s="37"/>
      <c r="AE2851" s="77"/>
      <c r="AF2851" s="87"/>
      <c r="AG2851" s="39"/>
      <c r="AH2851" s="122">
        <v>46050</v>
      </c>
      <c r="AI2851" s="123">
        <v>1852200</v>
      </c>
      <c r="AJ2851" s="87"/>
      <c r="AK2851" s="39"/>
      <c r="AL2851" s="34"/>
      <c r="AM2851" s="39"/>
      <c r="AN285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52" spans="1:40" ht="19.5" customHeight="1" x14ac:dyDescent="0.25">
      <c r="A2852" s="32">
        <f t="shared" si="210"/>
        <v>2026</v>
      </c>
      <c r="B2852" s="32">
        <f t="shared" si="211"/>
        <v>1</v>
      </c>
      <c r="C2852" s="25">
        <v>46052</v>
      </c>
      <c r="D2852" s="57">
        <f t="shared" ca="1" si="208"/>
        <v>46097</v>
      </c>
      <c r="E2852" s="57" t="str">
        <f t="shared" ca="1" si="209"/>
        <v>1-Months</v>
      </c>
      <c r="F2852" s="57" t="str">
        <f>VLOOKUP(O2852,Stock[],5,FALSE)</f>
        <v>BE</v>
      </c>
      <c r="G2852" s="33" t="s">
        <v>3017</v>
      </c>
      <c r="H2852" s="38"/>
      <c r="I2852" s="34" t="s">
        <v>232</v>
      </c>
      <c r="J2852" s="32" t="str">
        <f>VLOOKUP(I2852,Customers[],2,FALSE)</f>
        <v>ပြည်ချစ်</v>
      </c>
      <c r="K2852" s="32" t="str">
        <f>VLOOKUP(I2852,Customers[],4,FALSE)</f>
        <v>Pyawbwe</v>
      </c>
      <c r="L2852" s="32" t="str">
        <f>VLOOKUP(Table85[[#This Row],[CustomerID]],Table!H:K,3,0)</f>
        <v>ပျော်ဘွယ်</v>
      </c>
      <c r="M2852" s="32" t="str">
        <f>VLOOKUP(I2852,Customers[],5,FALSE)</f>
        <v>Van-1</v>
      </c>
      <c r="N2852" s="117" t="s">
        <v>10</v>
      </c>
      <c r="O2852" s="37" t="s">
        <v>220</v>
      </c>
      <c r="P2852" s="32" t="str">
        <f>VLOOKUP(O2852,Stock[],2,FALSE)</f>
        <v>မြန်မာရှောက်ပျား</v>
      </c>
      <c r="Q2852" s="35">
        <f>VLOOKUP(O2852,Stock[],3,FALSE)</f>
        <v>0.64</v>
      </c>
      <c r="R2852" s="35">
        <f>VLOOKUP(O2852,Stock[],4,FALSE)</f>
        <v>14</v>
      </c>
      <c r="S2852" s="37"/>
      <c r="T2852" s="35">
        <f>(DailySales!$S2852/DailySales!$R2852)+DailySales!$U2852</f>
        <v>25</v>
      </c>
      <c r="U2852" s="37">
        <v>25</v>
      </c>
      <c r="V2852" s="36">
        <f>+DailySales!$T2852*DailySales!$R2852</f>
        <v>350</v>
      </c>
      <c r="W2852" s="36">
        <f>+DailySales!$V2852*DailySales!$Q2852</f>
        <v>224</v>
      </c>
      <c r="X2852" s="36">
        <f>VLOOKUP(O2852,Stock[],6,FALSE)</f>
        <v>1370</v>
      </c>
      <c r="Y2852" s="36">
        <f>+DailySales!$V2852*DailySales!$X2852</f>
        <v>479500</v>
      </c>
      <c r="Z2852" s="37"/>
      <c r="AA2852" s="37"/>
      <c r="AB2852" s="37">
        <v>3960</v>
      </c>
      <c r="AC2852" s="37">
        <v>5460</v>
      </c>
      <c r="AD2852" s="37"/>
      <c r="AE2852" s="77"/>
      <c r="AF2852" s="87"/>
      <c r="AG2852" s="39"/>
      <c r="AH2852" s="87">
        <v>46073</v>
      </c>
      <c r="AI2852" s="39">
        <v>470080</v>
      </c>
      <c r="AJ2852" s="87"/>
      <c r="AK2852" s="39"/>
      <c r="AL2852" s="34"/>
      <c r="AM2852" s="39"/>
      <c r="AN285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53" spans="1:40" ht="19.5" customHeight="1" x14ac:dyDescent="0.25">
      <c r="A2853" s="32">
        <f t="shared" si="210"/>
        <v>2026</v>
      </c>
      <c r="B2853" s="32">
        <f t="shared" si="211"/>
        <v>1</v>
      </c>
      <c r="C2853" s="25">
        <v>46052</v>
      </c>
      <c r="D2853" s="57">
        <f t="shared" ca="1" si="208"/>
        <v>46097</v>
      </c>
      <c r="E2853" s="57" t="str">
        <f t="shared" ca="1" si="209"/>
        <v>1-Months</v>
      </c>
      <c r="F2853" s="57" t="str">
        <f>VLOOKUP(O2853,Stock[],5,FALSE)</f>
        <v>BE</v>
      </c>
      <c r="G2853" s="33" t="s">
        <v>3017</v>
      </c>
      <c r="H2853" s="38"/>
      <c r="I2853" s="34" t="s">
        <v>232</v>
      </c>
      <c r="J2853" s="32" t="str">
        <f>VLOOKUP(I2853,Customers[],2,FALSE)</f>
        <v>ပြည်ချစ်</v>
      </c>
      <c r="K2853" s="32" t="str">
        <f>VLOOKUP(I2853,Customers[],4,FALSE)</f>
        <v>Pyawbwe</v>
      </c>
      <c r="L2853" s="32" t="str">
        <f>VLOOKUP(Table85[[#This Row],[CustomerID]],Table!H:K,3,0)</f>
        <v>ပျော်ဘွယ်</v>
      </c>
      <c r="M2853" s="32" t="str">
        <f>VLOOKUP(I2853,Customers[],5,FALSE)</f>
        <v>Van-1</v>
      </c>
      <c r="N2853" s="117" t="s">
        <v>10</v>
      </c>
      <c r="O2853" s="37" t="s">
        <v>217</v>
      </c>
      <c r="P2853" s="32" t="str">
        <f>VLOOKUP(O2853,Stock[],2,FALSE)</f>
        <v>လိမ္မော်ဖြူ</v>
      </c>
      <c r="Q2853" s="35">
        <f>VLOOKUP(O2853,Stock[],3,FALSE)</f>
        <v>0.64</v>
      </c>
      <c r="R2853" s="35">
        <f>VLOOKUP(O2853,Stock[],4,FALSE)</f>
        <v>24</v>
      </c>
      <c r="S2853" s="37"/>
      <c r="T2853" s="35">
        <f>(DailySales!$S2853/DailySales!$R2853)+DailySales!$U2853</f>
        <v>15</v>
      </c>
      <c r="U2853" s="37">
        <v>15</v>
      </c>
      <c r="V2853" s="36">
        <f>+DailySales!$T2853*DailySales!$R2853</f>
        <v>360</v>
      </c>
      <c r="W2853" s="36">
        <f>+DailySales!$V2853*DailySales!$Q2853</f>
        <v>230.4</v>
      </c>
      <c r="X2853" s="36">
        <f>VLOOKUP(O2853,Stock[],6,FALSE)</f>
        <v>1330</v>
      </c>
      <c r="Y2853" s="36">
        <f>+DailySales!$V2853*DailySales!$X2853</f>
        <v>478800</v>
      </c>
      <c r="Z2853" s="37"/>
      <c r="AA2853" s="37"/>
      <c r="AB2853" s="37"/>
      <c r="AC2853" s="37"/>
      <c r="AD2853" s="37"/>
      <c r="AE2853" s="77"/>
      <c r="AF2853" s="87"/>
      <c r="AG2853" s="39"/>
      <c r="AH2853" s="87">
        <v>46073</v>
      </c>
      <c r="AI2853" s="39">
        <v>478800</v>
      </c>
      <c r="AJ2853" s="87"/>
      <c r="AK2853" s="39"/>
      <c r="AL2853" s="34"/>
      <c r="AM2853" s="39"/>
      <c r="AN285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54" spans="1:40" ht="19.5" customHeight="1" x14ac:dyDescent="0.25">
      <c r="A2854" s="32">
        <f t="shared" si="210"/>
        <v>2026</v>
      </c>
      <c r="B2854" s="32">
        <f t="shared" si="211"/>
        <v>1</v>
      </c>
      <c r="C2854" s="25">
        <v>46052</v>
      </c>
      <c r="D2854" s="57">
        <f t="shared" ca="1" si="208"/>
        <v>46097</v>
      </c>
      <c r="E2854" s="57" t="str">
        <f t="shared" ca="1" si="209"/>
        <v>1-Months</v>
      </c>
      <c r="F2854" s="57" t="str">
        <f>VLOOKUP(O2854,Stock[],5,FALSE)</f>
        <v>BE</v>
      </c>
      <c r="G2854" s="33" t="s">
        <v>3017</v>
      </c>
      <c r="H2854" s="38"/>
      <c r="I2854" s="34" t="s">
        <v>232</v>
      </c>
      <c r="J2854" s="32" t="str">
        <f>VLOOKUP(I2854,Customers[],2,FALSE)</f>
        <v>ပြည်ချစ်</v>
      </c>
      <c r="K2854" s="32" t="str">
        <f>VLOOKUP(I2854,Customers[],4,FALSE)</f>
        <v>Pyawbwe</v>
      </c>
      <c r="L2854" s="32" t="str">
        <f>VLOOKUP(Table85[[#This Row],[CustomerID]],Table!H:K,3,0)</f>
        <v>ပျော်ဘွယ်</v>
      </c>
      <c r="M2854" s="32" t="str">
        <f>VLOOKUP(I2854,Customers[],5,FALSE)</f>
        <v>Van-1</v>
      </c>
      <c r="N2854" s="117" t="s">
        <v>10</v>
      </c>
      <c r="O2854" s="37" t="s">
        <v>2964</v>
      </c>
      <c r="P2854" s="32" t="str">
        <f>VLOOKUP(O2854,Stock[],2,FALSE)</f>
        <v>ဇေယျဝတီ Red</v>
      </c>
      <c r="Q2854" s="35">
        <f>VLOOKUP(O2854,Stock[],3,FALSE)</f>
        <v>0.64</v>
      </c>
      <c r="R2854" s="35">
        <f>VLOOKUP(O2854,Stock[],4,FALSE)</f>
        <v>14</v>
      </c>
      <c r="S2854" s="37"/>
      <c r="T2854" s="35">
        <f>(DailySales!$S2854/DailySales!$R2854)+DailySales!$U2854</f>
        <v>5</v>
      </c>
      <c r="U2854" s="37">
        <v>5</v>
      </c>
      <c r="V2854" s="36">
        <f>+DailySales!$T2854*DailySales!$R2854</f>
        <v>70</v>
      </c>
      <c r="W2854" s="36">
        <f>+DailySales!$V2854*DailySales!$Q2854</f>
        <v>44.800000000000004</v>
      </c>
      <c r="X2854" s="36">
        <f>VLOOKUP(O2854,Stock[],6,FALSE)</f>
        <v>1330</v>
      </c>
      <c r="Y2854" s="36">
        <f>+DailySales!$V2854*DailySales!$X2854</f>
        <v>93100</v>
      </c>
      <c r="Z2854" s="37"/>
      <c r="AA2854" s="37"/>
      <c r="AB2854" s="37"/>
      <c r="AC2854" s="37"/>
      <c r="AD2854" s="37"/>
      <c r="AE2854" s="77"/>
      <c r="AF2854" s="87"/>
      <c r="AG2854" s="39"/>
      <c r="AH2854" s="87">
        <v>46073</v>
      </c>
      <c r="AI2854" s="39">
        <v>93100</v>
      </c>
      <c r="AJ2854" s="87"/>
      <c r="AK2854" s="39"/>
      <c r="AL2854" s="34"/>
      <c r="AM2854" s="39"/>
      <c r="AN285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55" spans="1:40" ht="19.5" customHeight="1" x14ac:dyDescent="0.25">
      <c r="A2855" s="32">
        <f t="shared" si="210"/>
        <v>2026</v>
      </c>
      <c r="B2855" s="32">
        <f t="shared" si="211"/>
        <v>1</v>
      </c>
      <c r="C2855" s="25">
        <v>46052</v>
      </c>
      <c r="D2855" s="57">
        <f t="shared" ca="1" si="208"/>
        <v>46097</v>
      </c>
      <c r="E2855" s="57" t="str">
        <f t="shared" ca="1" si="209"/>
        <v>1-Months</v>
      </c>
      <c r="F2855" s="57" t="str">
        <f>VLOOKUP(O2855,Stock[],5,FALSE)</f>
        <v>BE</v>
      </c>
      <c r="G2855" s="33" t="s">
        <v>3018</v>
      </c>
      <c r="H2855" s="38"/>
      <c r="I2855" s="34" t="s">
        <v>233</v>
      </c>
      <c r="J2855" s="32" t="str">
        <f>VLOOKUP(I2855,Customers[],2,FALSE)</f>
        <v>ဦးဝင်းနိုင်</v>
      </c>
      <c r="K2855" s="32" t="str">
        <f>VLOOKUP(I2855,Customers[],4,FALSE)</f>
        <v>Wandwin</v>
      </c>
      <c r="L2855" s="32" t="str">
        <f>VLOOKUP(Table85[[#This Row],[CustomerID]],Table!H:K,3,0)</f>
        <v>လျှော်ပင်</v>
      </c>
      <c r="M2855" s="32" t="str">
        <f>VLOOKUP(I2855,Customers[],5,FALSE)</f>
        <v>WholeSales/Contract</v>
      </c>
      <c r="N2855" s="117" t="s">
        <v>10</v>
      </c>
      <c r="O2855" s="37" t="s">
        <v>216</v>
      </c>
      <c r="P2855" s="32" t="str">
        <f>VLOOKUP(O2855,Stock[],2,FALSE)</f>
        <v>ဒဂုံအရက်သန့်</v>
      </c>
      <c r="Q2855" s="35">
        <f>VLOOKUP(O2855,Stock[],3,FALSE)</f>
        <v>0.64</v>
      </c>
      <c r="R2855" s="35">
        <f>VLOOKUP(O2855,Stock[],4,FALSE)</f>
        <v>14</v>
      </c>
      <c r="S2855" s="37"/>
      <c r="T2855" s="35">
        <f>(DailySales!$S2855/DailySales!$R2855)+DailySales!$U2855</f>
        <v>15</v>
      </c>
      <c r="U2855" s="37">
        <v>15</v>
      </c>
      <c r="V2855" s="36">
        <f>+DailySales!$T2855*DailySales!$R2855</f>
        <v>210</v>
      </c>
      <c r="W2855" s="36">
        <f>+DailySales!$V2855*DailySales!$Q2855</f>
        <v>134.4</v>
      </c>
      <c r="X2855" s="36">
        <f>VLOOKUP(O2855,Stock[],6,FALSE)</f>
        <v>1330</v>
      </c>
      <c r="Y2855" s="36">
        <f>+DailySales!$V2855*DailySales!$X2855</f>
        <v>279300</v>
      </c>
      <c r="Z2855" s="37"/>
      <c r="AA2855" s="37"/>
      <c r="AB2855" s="37"/>
      <c r="AC2855" s="37"/>
      <c r="AD2855" s="37"/>
      <c r="AE2855" s="77"/>
      <c r="AF2855" s="87"/>
      <c r="AG2855" s="39"/>
      <c r="AH2855" s="87">
        <v>46073</v>
      </c>
      <c r="AI2855" s="39">
        <v>57200</v>
      </c>
      <c r="AJ2855" s="87">
        <v>46072</v>
      </c>
      <c r="AK2855" s="39">
        <v>222100</v>
      </c>
      <c r="AL2855" s="34"/>
      <c r="AM2855" s="39"/>
      <c r="AN285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56" spans="1:40" ht="19.5" customHeight="1" x14ac:dyDescent="0.25">
      <c r="A2856" s="32">
        <f t="shared" si="210"/>
        <v>2026</v>
      </c>
      <c r="B2856" s="32">
        <f t="shared" si="211"/>
        <v>1</v>
      </c>
      <c r="C2856" s="25">
        <v>46052</v>
      </c>
      <c r="D2856" s="57">
        <f t="shared" ca="1" si="208"/>
        <v>46097</v>
      </c>
      <c r="E2856" s="57" t="str">
        <f t="shared" ca="1" si="209"/>
        <v>1-Months</v>
      </c>
      <c r="F2856" s="57" t="str">
        <f>VLOOKUP(O2856,Stock[],5,FALSE)</f>
        <v>BE</v>
      </c>
      <c r="G2856" s="33" t="s">
        <v>3019</v>
      </c>
      <c r="H2856" s="38"/>
      <c r="I2856" s="34" t="s">
        <v>181</v>
      </c>
      <c r="J2856" s="32" t="str">
        <f>VLOOKUP(I2856,Customers[],2,FALSE)</f>
        <v>ရွှေမြင်း(ရွှေခြင်္သေ့)</v>
      </c>
      <c r="K2856" s="32" t="str">
        <f>VLOOKUP(I2856,Customers[],4,FALSE)</f>
        <v>Meiktila</v>
      </c>
      <c r="L2856" s="32" t="str">
        <f>VLOOKUP(Table85[[#This Row],[CustomerID]],Table!H:K,3,0)</f>
        <v>မိတ္ထီလာ</v>
      </c>
      <c r="M2856" s="32" t="str">
        <f>VLOOKUP(I2856,Customers[],5,FALSE)</f>
        <v>WholeSales/Contract</v>
      </c>
      <c r="N2856" s="117" t="s">
        <v>10</v>
      </c>
      <c r="O2856" s="37" t="s">
        <v>240</v>
      </c>
      <c r="P2856" s="32" t="str">
        <f>VLOOKUP(O2856,Stock[],2,FALSE)</f>
        <v>သံပုရာအရက်</v>
      </c>
      <c r="Q2856" s="35">
        <f>VLOOKUP(O2856,Stock[],3,FALSE)</f>
        <v>0.64</v>
      </c>
      <c r="R2856" s="35">
        <f>VLOOKUP(O2856,Stock[],4,FALSE)</f>
        <v>14</v>
      </c>
      <c r="S2856" s="37"/>
      <c r="T2856" s="35">
        <f>(DailySales!$S2856/DailySales!$R2856)+DailySales!$U2856</f>
        <v>15</v>
      </c>
      <c r="U2856" s="37">
        <v>15</v>
      </c>
      <c r="V2856" s="36">
        <f>+DailySales!$T2856*DailySales!$R2856</f>
        <v>210</v>
      </c>
      <c r="W2856" s="36">
        <f>+DailySales!$V2856*DailySales!$Q2856</f>
        <v>134.4</v>
      </c>
      <c r="X2856" s="36">
        <f>VLOOKUP(O2856,Stock[],6,FALSE)</f>
        <v>1330</v>
      </c>
      <c r="Y2856" s="36">
        <f>+DailySales!$V2856*DailySales!$X2856</f>
        <v>279300</v>
      </c>
      <c r="Z2856" s="37"/>
      <c r="AA2856" s="37"/>
      <c r="AB2856" s="37"/>
      <c r="AC2856" s="37"/>
      <c r="AD2856" s="37"/>
      <c r="AE2856" s="77"/>
      <c r="AF2856" s="87"/>
      <c r="AG2856" s="39"/>
      <c r="AH2856" s="38">
        <v>46072</v>
      </c>
      <c r="AI2856" s="39">
        <v>279300</v>
      </c>
      <c r="AJ2856" s="87"/>
      <c r="AK2856" s="39"/>
      <c r="AL2856" s="34"/>
      <c r="AM2856" s="39"/>
      <c r="AN285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57" spans="1:40" ht="19.5" customHeight="1" x14ac:dyDescent="0.25">
      <c r="A2857" s="32">
        <f t="shared" si="210"/>
        <v>2026</v>
      </c>
      <c r="B2857" s="32">
        <f t="shared" si="211"/>
        <v>1</v>
      </c>
      <c r="C2857" s="25">
        <v>46052</v>
      </c>
      <c r="D2857" s="57">
        <f t="shared" ca="1" si="208"/>
        <v>46097</v>
      </c>
      <c r="E2857" s="57" t="str">
        <f t="shared" ca="1" si="209"/>
        <v>1-Months</v>
      </c>
      <c r="F2857" s="57" t="str">
        <f>VLOOKUP(O2857,Stock[],5,FALSE)</f>
        <v>BE</v>
      </c>
      <c r="G2857" s="33" t="s">
        <v>3019</v>
      </c>
      <c r="H2857" s="38"/>
      <c r="I2857" s="34" t="s">
        <v>181</v>
      </c>
      <c r="J2857" s="32" t="str">
        <f>VLOOKUP(I2857,Customers[],2,FALSE)</f>
        <v>ရွှေမြင်း(ရွှေခြင်္သေ့)</v>
      </c>
      <c r="K2857" s="32" t="str">
        <f>VLOOKUP(I2857,Customers[],4,FALSE)</f>
        <v>Meiktila</v>
      </c>
      <c r="L2857" s="32" t="str">
        <f>VLOOKUP(Table85[[#This Row],[CustomerID]],Table!H:K,3,0)</f>
        <v>မိတ္ထီလာ</v>
      </c>
      <c r="M2857" s="32" t="str">
        <f>VLOOKUP(I2857,Customers[],5,FALSE)</f>
        <v>WholeSales/Contract</v>
      </c>
      <c r="N2857" s="117" t="s">
        <v>10</v>
      </c>
      <c r="O2857" s="37" t="s">
        <v>217</v>
      </c>
      <c r="P2857" s="32" t="str">
        <f>VLOOKUP(O2857,Stock[],2,FALSE)</f>
        <v>လိမ္မော်ဖြူ</v>
      </c>
      <c r="Q2857" s="35">
        <f>VLOOKUP(O2857,Stock[],3,FALSE)</f>
        <v>0.64</v>
      </c>
      <c r="R2857" s="35">
        <f>VLOOKUP(O2857,Stock[],4,FALSE)</f>
        <v>24</v>
      </c>
      <c r="S2857" s="37"/>
      <c r="T2857" s="35">
        <f>(DailySales!$S2857/DailySales!$R2857)+DailySales!$U2857</f>
        <v>15</v>
      </c>
      <c r="U2857" s="37">
        <v>15</v>
      </c>
      <c r="V2857" s="36">
        <f>+DailySales!$T2857*DailySales!$R2857</f>
        <v>360</v>
      </c>
      <c r="W2857" s="36">
        <f>+DailySales!$V2857*DailySales!$Q2857</f>
        <v>230.4</v>
      </c>
      <c r="X2857" s="36">
        <f>VLOOKUP(O2857,Stock[],6,FALSE)</f>
        <v>1330</v>
      </c>
      <c r="Y2857" s="36">
        <f>+DailySales!$V2857*DailySales!$X2857</f>
        <v>478800</v>
      </c>
      <c r="Z2857" s="37"/>
      <c r="AA2857" s="37"/>
      <c r="AB2857" s="37"/>
      <c r="AC2857" s="37"/>
      <c r="AD2857" s="37"/>
      <c r="AE2857" s="77"/>
      <c r="AF2857" s="87"/>
      <c r="AG2857" s="39"/>
      <c r="AH2857" s="38">
        <v>46072</v>
      </c>
      <c r="AI2857" s="39">
        <v>478800</v>
      </c>
      <c r="AJ2857" s="87"/>
      <c r="AK2857" s="39"/>
      <c r="AL2857" s="34"/>
      <c r="AM2857" s="39"/>
      <c r="AN285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58" spans="1:40" ht="19.5" customHeight="1" x14ac:dyDescent="0.25">
      <c r="A2858" s="32">
        <f t="shared" si="210"/>
        <v>2026</v>
      </c>
      <c r="B2858" s="32">
        <f t="shared" si="211"/>
        <v>1</v>
      </c>
      <c r="C2858" s="25">
        <v>46052</v>
      </c>
      <c r="D2858" s="57">
        <f t="shared" ca="1" si="208"/>
        <v>46097</v>
      </c>
      <c r="E2858" s="57" t="str">
        <f t="shared" ca="1" si="209"/>
        <v>1-Months</v>
      </c>
      <c r="F2858" s="57" t="str">
        <f>VLOOKUP(O2858,Stock[],5,FALSE)</f>
        <v>BE</v>
      </c>
      <c r="G2858" s="33" t="s">
        <v>3019</v>
      </c>
      <c r="H2858" s="38"/>
      <c r="I2858" s="34" t="s">
        <v>181</v>
      </c>
      <c r="J2858" s="32" t="str">
        <f>VLOOKUP(I2858,Customers[],2,FALSE)</f>
        <v>ရွှေမြင်း(ရွှေခြင်္သေ့)</v>
      </c>
      <c r="K2858" s="32" t="str">
        <f>VLOOKUP(I2858,Customers[],4,FALSE)</f>
        <v>Meiktila</v>
      </c>
      <c r="L2858" s="32" t="str">
        <f>VLOOKUP(Table85[[#This Row],[CustomerID]],Table!H:K,3,0)</f>
        <v>မိတ္ထီလာ</v>
      </c>
      <c r="M2858" s="32" t="str">
        <f>VLOOKUP(I2858,Customers[],5,FALSE)</f>
        <v>WholeSales/Contract</v>
      </c>
      <c r="N2858" s="117" t="s">
        <v>10</v>
      </c>
      <c r="O2858" s="37" t="s">
        <v>2120</v>
      </c>
      <c r="P2858" s="32" t="str">
        <f>VLOOKUP(O2858,Stock[],2,FALSE)</f>
        <v>ဇေ အရက်သန့်</v>
      </c>
      <c r="Q2858" s="35">
        <f>VLOOKUP(O2858,Stock[],3,FALSE)</f>
        <v>0.64</v>
      </c>
      <c r="R2858" s="35">
        <f>VLOOKUP(O2858,Stock[],4,FALSE)</f>
        <v>14</v>
      </c>
      <c r="S2858" s="37"/>
      <c r="T2858" s="35">
        <f>(DailySales!$S2858/DailySales!$R2858)+DailySales!$U2858</f>
        <v>25</v>
      </c>
      <c r="U2858" s="37">
        <v>25</v>
      </c>
      <c r="V2858" s="36">
        <f>+DailySales!$T2858*DailySales!$R2858</f>
        <v>350</v>
      </c>
      <c r="W2858" s="36">
        <f>+DailySales!$V2858*DailySales!$Q2858</f>
        <v>224</v>
      </c>
      <c r="X2858" s="36">
        <f>VLOOKUP(O2858,Stock[],6,FALSE)</f>
        <v>1380</v>
      </c>
      <c r="Y2858" s="36">
        <f>+DailySales!$V2858*DailySales!$X2858</f>
        <v>483000</v>
      </c>
      <c r="Z2858" s="37"/>
      <c r="AA2858" s="37"/>
      <c r="AB2858" s="37"/>
      <c r="AC2858" s="37"/>
      <c r="AD2858" s="37"/>
      <c r="AE2858" s="77"/>
      <c r="AF2858" s="87"/>
      <c r="AG2858" s="39"/>
      <c r="AH2858" s="38">
        <v>46072</v>
      </c>
      <c r="AI2858" s="39">
        <v>483000</v>
      </c>
      <c r="AJ2858" s="87"/>
      <c r="AK2858" s="39"/>
      <c r="AL2858" s="34"/>
      <c r="AM2858" s="39"/>
      <c r="AN285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59" spans="1:40" ht="19.5" customHeight="1" x14ac:dyDescent="0.25">
      <c r="A2859" s="32">
        <f t="shared" si="210"/>
        <v>2026</v>
      </c>
      <c r="B2859" s="32">
        <f t="shared" si="211"/>
        <v>1</v>
      </c>
      <c r="C2859" s="25">
        <v>46052</v>
      </c>
      <c r="D2859" s="57">
        <f t="shared" ca="1" si="208"/>
        <v>46097</v>
      </c>
      <c r="E2859" s="57" t="str">
        <f t="shared" ca="1" si="209"/>
        <v>1-Months</v>
      </c>
      <c r="F2859" s="57" t="str">
        <f>VLOOKUP(O2859,Stock[],5,FALSE)</f>
        <v>BE</v>
      </c>
      <c r="G2859" s="33" t="s">
        <v>3019</v>
      </c>
      <c r="H2859" s="38"/>
      <c r="I2859" s="34" t="s">
        <v>181</v>
      </c>
      <c r="J2859" s="32" t="str">
        <f>VLOOKUP(I2859,Customers[],2,FALSE)</f>
        <v>ရွှေမြင်း(ရွှေခြင်္သေ့)</v>
      </c>
      <c r="K2859" s="32" t="str">
        <f>VLOOKUP(I2859,Customers[],4,FALSE)</f>
        <v>Meiktila</v>
      </c>
      <c r="L2859" s="32" t="str">
        <f>VLOOKUP(Table85[[#This Row],[CustomerID]],Table!H:K,3,0)</f>
        <v>မိတ္ထီလာ</v>
      </c>
      <c r="M2859" s="32" t="str">
        <f>VLOOKUP(I2859,Customers[],5,FALSE)</f>
        <v>WholeSales/Contract</v>
      </c>
      <c r="N2859" s="117" t="s">
        <v>10</v>
      </c>
      <c r="O2859" s="37" t="s">
        <v>214</v>
      </c>
      <c r="P2859" s="32" t="str">
        <f>VLOOKUP(O2859,Stock[],2,FALSE)</f>
        <v>ကောင်းကြည်</v>
      </c>
      <c r="Q2859" s="35">
        <f>VLOOKUP(O2859,Stock[],3,FALSE)</f>
        <v>0.64</v>
      </c>
      <c r="R2859" s="35">
        <f>VLOOKUP(O2859,Stock[],4,FALSE)</f>
        <v>14</v>
      </c>
      <c r="S2859" s="37"/>
      <c r="T2859" s="35">
        <f>(DailySales!$S2859/DailySales!$R2859)+DailySales!$U2859</f>
        <v>5</v>
      </c>
      <c r="U2859" s="37">
        <v>5</v>
      </c>
      <c r="V2859" s="36">
        <f>+DailySales!$T2859*DailySales!$R2859</f>
        <v>70</v>
      </c>
      <c r="W2859" s="36">
        <f>+DailySales!$V2859*DailySales!$Q2859</f>
        <v>44.800000000000004</v>
      </c>
      <c r="X2859" s="36">
        <f>VLOOKUP(O2859,Stock[],6,FALSE)</f>
        <v>1330</v>
      </c>
      <c r="Y2859" s="36">
        <f>+DailySales!$V2859*DailySales!$X2859</f>
        <v>93100</v>
      </c>
      <c r="Z2859" s="37"/>
      <c r="AA2859" s="37"/>
      <c r="AB2859" s="37"/>
      <c r="AC2859" s="37"/>
      <c r="AD2859" s="37"/>
      <c r="AE2859" s="77"/>
      <c r="AF2859" s="87"/>
      <c r="AG2859" s="39"/>
      <c r="AH2859" s="38">
        <v>46072</v>
      </c>
      <c r="AI2859" s="39">
        <v>93100</v>
      </c>
      <c r="AJ2859" s="87"/>
      <c r="AK2859" s="39"/>
      <c r="AL2859" s="34"/>
      <c r="AM2859" s="39"/>
      <c r="AN285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60" spans="1:40" ht="19.5" customHeight="1" x14ac:dyDescent="0.25">
      <c r="A2860" s="32">
        <f t="shared" si="210"/>
        <v>2026</v>
      </c>
      <c r="B2860" s="32">
        <f t="shared" si="211"/>
        <v>1</v>
      </c>
      <c r="C2860" s="25">
        <v>46052</v>
      </c>
      <c r="D2860" s="57">
        <f t="shared" ca="1" si="208"/>
        <v>46097</v>
      </c>
      <c r="E2860" s="57" t="str">
        <f t="shared" ca="1" si="209"/>
        <v>1-Months</v>
      </c>
      <c r="F2860" s="57" t="str">
        <f>VLOOKUP(O2860,Stock[],5,FALSE)</f>
        <v>BE</v>
      </c>
      <c r="G2860" s="33" t="s">
        <v>3019</v>
      </c>
      <c r="H2860" s="38"/>
      <c r="I2860" s="34" t="s">
        <v>181</v>
      </c>
      <c r="J2860" s="32" t="str">
        <f>VLOOKUP(I2860,Customers[],2,FALSE)</f>
        <v>ရွှေမြင်း(ရွှေခြင်္သေ့)</v>
      </c>
      <c r="K2860" s="32" t="str">
        <f>VLOOKUP(I2860,Customers[],4,FALSE)</f>
        <v>Meiktila</v>
      </c>
      <c r="L2860" s="32" t="str">
        <f>VLOOKUP(Table85[[#This Row],[CustomerID]],Table!H:K,3,0)</f>
        <v>မိတ္ထီလာ</v>
      </c>
      <c r="M2860" s="32" t="str">
        <f>VLOOKUP(I2860,Customers[],5,FALSE)</f>
        <v>WholeSales/Contract</v>
      </c>
      <c r="N2860" s="117" t="s">
        <v>10</v>
      </c>
      <c r="O2860" s="37" t="s">
        <v>2465</v>
      </c>
      <c r="P2860" s="32" t="str">
        <f>VLOOKUP(O2860,Stock[],2,FALSE)</f>
        <v>မိုးနဲကွန်ကီး</v>
      </c>
      <c r="Q2860" s="35">
        <f>VLOOKUP(O2860,Stock[],3,FALSE)</f>
        <v>0.64</v>
      </c>
      <c r="R2860" s="35">
        <f>VLOOKUP(O2860,Stock[],4,FALSE)</f>
        <v>14</v>
      </c>
      <c r="S2860" s="37"/>
      <c r="T2860" s="35">
        <f>(DailySales!$S2860/DailySales!$R2860)+DailySales!$U2860</f>
        <v>5</v>
      </c>
      <c r="U2860" s="37">
        <v>5</v>
      </c>
      <c r="V2860" s="36">
        <f>+DailySales!$T2860*DailySales!$R2860</f>
        <v>70</v>
      </c>
      <c r="W2860" s="36">
        <f>+DailySales!$V2860*DailySales!$Q2860</f>
        <v>44.800000000000004</v>
      </c>
      <c r="X2860" s="36">
        <f>VLOOKUP(O2860,Stock[],6,FALSE)</f>
        <v>1700</v>
      </c>
      <c r="Y2860" s="36">
        <f>+DailySales!$V2860*DailySales!$X2860</f>
        <v>119000</v>
      </c>
      <c r="Z2860" s="37"/>
      <c r="AA2860" s="37"/>
      <c r="AB2860" s="37"/>
      <c r="AC2860" s="37"/>
      <c r="AD2860" s="37"/>
      <c r="AE2860" s="77"/>
      <c r="AF2860" s="87"/>
      <c r="AG2860" s="39"/>
      <c r="AH2860" s="38">
        <v>46072</v>
      </c>
      <c r="AI2860" s="39">
        <v>119000</v>
      </c>
      <c r="AJ2860" s="87"/>
      <c r="AK2860" s="39"/>
      <c r="AL2860" s="34"/>
      <c r="AM2860" s="39"/>
      <c r="AN286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61" spans="1:40" ht="19.5" customHeight="1" x14ac:dyDescent="0.25">
      <c r="A2861" s="32">
        <f t="shared" si="210"/>
        <v>2026</v>
      </c>
      <c r="B2861" s="32">
        <f t="shared" si="211"/>
        <v>1</v>
      </c>
      <c r="C2861" s="25">
        <v>46052</v>
      </c>
      <c r="D2861" s="57">
        <f t="shared" ca="1" si="208"/>
        <v>46097</v>
      </c>
      <c r="E2861" s="57" t="str">
        <f t="shared" ca="1" si="209"/>
        <v>1-Months</v>
      </c>
      <c r="F2861" s="57" t="str">
        <f>VLOOKUP(O2861,Stock[],5,FALSE)</f>
        <v>BE</v>
      </c>
      <c r="G2861" s="33" t="s">
        <v>3019</v>
      </c>
      <c r="H2861" s="38"/>
      <c r="I2861" s="34" t="s">
        <v>181</v>
      </c>
      <c r="J2861" s="32" t="str">
        <f>VLOOKUP(I2861,Customers[],2,FALSE)</f>
        <v>ရွှေမြင်း(ရွှေခြင်္သေ့)</v>
      </c>
      <c r="K2861" s="32" t="str">
        <f>VLOOKUP(I2861,Customers[],4,FALSE)</f>
        <v>Meiktila</v>
      </c>
      <c r="L2861" s="32" t="str">
        <f>VLOOKUP(Table85[[#This Row],[CustomerID]],Table!H:K,3,0)</f>
        <v>မိတ္ထီလာ</v>
      </c>
      <c r="M2861" s="32" t="str">
        <f>VLOOKUP(I2861,Customers[],5,FALSE)</f>
        <v>WholeSales/Contract</v>
      </c>
      <c r="N2861" s="117" t="s">
        <v>10</v>
      </c>
      <c r="O2861" s="37" t="s">
        <v>205</v>
      </c>
      <c r="P2861" s="32" t="str">
        <f>VLOOKUP(O2861,Stock[],2,FALSE)</f>
        <v>ကောင်းကြည် ကော် 25%  (1Ltr )</v>
      </c>
      <c r="Q2861" s="35">
        <f>VLOOKUP(O2861,Stock[],3,FALSE)</f>
        <v>1</v>
      </c>
      <c r="R2861" s="35">
        <f>VLOOKUP(O2861,Stock[],4,FALSE)</f>
        <v>12</v>
      </c>
      <c r="S2861" s="37"/>
      <c r="T2861" s="35">
        <f>(DailySales!$S2861/DailySales!$R2861)+DailySales!$U2861</f>
        <v>15</v>
      </c>
      <c r="U2861" s="37">
        <v>15</v>
      </c>
      <c r="V2861" s="36">
        <f>+DailySales!$T2861*DailySales!$R2861</f>
        <v>180</v>
      </c>
      <c r="W2861" s="36">
        <f>+DailySales!$V2861*DailySales!$Q2861</f>
        <v>180</v>
      </c>
      <c r="X2861" s="36">
        <f>VLOOKUP(O2861,Stock[],6,FALSE)</f>
        <v>1530</v>
      </c>
      <c r="Y2861" s="36">
        <f>+DailySales!$V2861*DailySales!$X2861</f>
        <v>275400</v>
      </c>
      <c r="Z2861" s="37"/>
      <c r="AA2861" s="37"/>
      <c r="AB2861" s="37"/>
      <c r="AC2861" s="37"/>
      <c r="AD2861" s="37"/>
      <c r="AE2861" s="77"/>
      <c r="AF2861" s="87"/>
      <c r="AG2861" s="39"/>
      <c r="AH2861" s="38">
        <v>46072</v>
      </c>
      <c r="AI2861" s="39">
        <v>275400</v>
      </c>
      <c r="AJ2861" s="87"/>
      <c r="AK2861" s="39"/>
      <c r="AL2861" s="34"/>
      <c r="AM2861" s="39"/>
      <c r="AN286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62" spans="1:40" ht="19.5" customHeight="1" x14ac:dyDescent="0.25">
      <c r="A2862" s="32">
        <f t="shared" si="210"/>
        <v>2026</v>
      </c>
      <c r="B2862" s="32">
        <f t="shared" si="211"/>
        <v>1</v>
      </c>
      <c r="C2862" s="25">
        <v>46052</v>
      </c>
      <c r="D2862" s="57">
        <f t="shared" ca="1" si="208"/>
        <v>46097</v>
      </c>
      <c r="E2862" s="57" t="str">
        <f t="shared" ca="1" si="209"/>
        <v>1-Months</v>
      </c>
      <c r="F2862" s="57" t="str">
        <f>VLOOKUP(O2862,Stock[],5,FALSE)</f>
        <v>Whisky</v>
      </c>
      <c r="G2862" s="33" t="s">
        <v>3020</v>
      </c>
      <c r="H2862" s="38"/>
      <c r="I2862" s="34" t="s">
        <v>233</v>
      </c>
      <c r="J2862" s="32" t="str">
        <f>VLOOKUP(I2862,Customers[],2,FALSE)</f>
        <v>ဦးဝင်းနိုင်</v>
      </c>
      <c r="K2862" s="32" t="str">
        <f>VLOOKUP(I2862,Customers[],4,FALSE)</f>
        <v>Wandwin</v>
      </c>
      <c r="L2862" s="32" t="str">
        <f>VLOOKUP(Table85[[#This Row],[CustomerID]],Table!H:K,3,0)</f>
        <v>လျှော်ပင်</v>
      </c>
      <c r="M2862" s="32" t="str">
        <f>VLOOKUP(I2862,Customers[],5,FALSE)</f>
        <v>WholeSales/Contract</v>
      </c>
      <c r="N2862" s="117" t="s">
        <v>10</v>
      </c>
      <c r="O2862" s="37" t="s">
        <v>2113</v>
      </c>
      <c r="P2862" s="32" t="str">
        <f>VLOOKUP(O2862,Stock[],2,FALSE)</f>
        <v>Ngwe Taung 700ml</v>
      </c>
      <c r="Q2862" s="35">
        <f>VLOOKUP(O2862,Stock[],3,FALSE)</f>
        <v>0.7</v>
      </c>
      <c r="R2862" s="35">
        <f>VLOOKUP(O2862,Stock[],4,FALSE)</f>
        <v>12</v>
      </c>
      <c r="S2862" s="37"/>
      <c r="T2862" s="35">
        <f>(DailySales!$S2862/DailySales!$R2862)+DailySales!$U2862</f>
        <v>3</v>
      </c>
      <c r="U2862" s="37">
        <v>3</v>
      </c>
      <c r="V2862" s="36">
        <f>+DailySales!$T2862*DailySales!$R2862</f>
        <v>36</v>
      </c>
      <c r="W2862" s="36">
        <f>+DailySales!$V2862*DailySales!$Q2862</f>
        <v>25.2</v>
      </c>
      <c r="X2862" s="36">
        <f>VLOOKUP(O2862,Stock[],6,FALSE)</f>
        <v>4700</v>
      </c>
      <c r="Y2862" s="36">
        <f>+DailySales!$V2862*DailySales!$X2862</f>
        <v>169200</v>
      </c>
      <c r="Z2862" s="37"/>
      <c r="AA2862" s="37"/>
      <c r="AB2862" s="37"/>
      <c r="AC2862" s="37"/>
      <c r="AD2862" s="37"/>
      <c r="AE2862" s="77"/>
      <c r="AF2862" s="87">
        <v>46058</v>
      </c>
      <c r="AG2862" s="39">
        <v>56400</v>
      </c>
      <c r="AH2862" s="87">
        <v>46060</v>
      </c>
      <c r="AI2862" s="39">
        <v>56400</v>
      </c>
      <c r="AJ2862" s="87">
        <v>46069</v>
      </c>
      <c r="AK2862" s="39">
        <v>56400</v>
      </c>
      <c r="AL2862" s="34"/>
      <c r="AM2862" s="39"/>
      <c r="AN286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63" spans="1:40" ht="19.5" customHeight="1" x14ac:dyDescent="0.25">
      <c r="A2863" s="32">
        <f t="shared" si="210"/>
        <v>2026</v>
      </c>
      <c r="B2863" s="32">
        <f t="shared" si="211"/>
        <v>1</v>
      </c>
      <c r="C2863" s="25">
        <v>46052</v>
      </c>
      <c r="D2863" s="57">
        <f t="shared" ca="1" si="208"/>
        <v>46097</v>
      </c>
      <c r="E2863" s="57" t="str">
        <f t="shared" ca="1" si="209"/>
        <v>1-Months</v>
      </c>
      <c r="F2863" s="57" t="str">
        <f>VLOOKUP(O2863,Stock[],5,FALSE)</f>
        <v>Whisky</v>
      </c>
      <c r="G2863" s="33" t="s">
        <v>3021</v>
      </c>
      <c r="H2863" s="38"/>
      <c r="I2863" s="34" t="s">
        <v>625</v>
      </c>
      <c r="J2863" s="32" t="str">
        <f>VLOOKUP(I2863,Customers[],2,FALSE)</f>
        <v>စိန်ခြယ်</v>
      </c>
      <c r="K2863" s="32" t="str">
        <f>VLOOKUP(I2863,Customers[],4,FALSE)</f>
        <v>Meiktila</v>
      </c>
      <c r="L2863" s="32" t="str">
        <f>VLOOKUP(Table85[[#This Row],[CustomerID]],Table!H:K,3,0)</f>
        <v>ညောင်အိုင့်</v>
      </c>
      <c r="M2863" s="32" t="str">
        <f>VLOOKUP(I2863,Customers[],5,FALSE)</f>
        <v>Van-2</v>
      </c>
      <c r="N2863" s="117" t="s">
        <v>10</v>
      </c>
      <c r="O2863" s="37" t="s">
        <v>2113</v>
      </c>
      <c r="P2863" s="32" t="str">
        <f>VLOOKUP(O2863,Stock[],2,FALSE)</f>
        <v>Ngwe Taung 700ml</v>
      </c>
      <c r="Q2863" s="35">
        <f>VLOOKUP(O2863,Stock[],3,FALSE)</f>
        <v>0.7</v>
      </c>
      <c r="R2863" s="35">
        <f>VLOOKUP(O2863,Stock[],4,FALSE)</f>
        <v>12</v>
      </c>
      <c r="S2863" s="37"/>
      <c r="T2863" s="35">
        <f>(DailySales!$S2863/DailySales!$R2863)+DailySales!$U2863</f>
        <v>1</v>
      </c>
      <c r="U2863" s="37">
        <v>1</v>
      </c>
      <c r="V2863" s="36">
        <f>+DailySales!$T2863*DailySales!$R2863</f>
        <v>12</v>
      </c>
      <c r="W2863" s="36">
        <f>+DailySales!$V2863*DailySales!$Q2863</f>
        <v>8.3999999999999986</v>
      </c>
      <c r="X2863" s="36">
        <f>VLOOKUP(O2863,Stock[],6,FALSE)</f>
        <v>4700</v>
      </c>
      <c r="Y2863" s="36">
        <f>+DailySales!$V2863*DailySales!$X2863</f>
        <v>56400</v>
      </c>
      <c r="Z2863" s="37"/>
      <c r="AA2863" s="37"/>
      <c r="AB2863" s="37"/>
      <c r="AC2863" s="37"/>
      <c r="AD2863" s="37"/>
      <c r="AE2863" s="77"/>
      <c r="AF2863" s="87">
        <v>46058</v>
      </c>
      <c r="AG2863" s="39">
        <v>56400</v>
      </c>
      <c r="AH2863" s="87"/>
      <c r="AI2863" s="39"/>
      <c r="AJ2863" s="87"/>
      <c r="AK2863" s="39"/>
      <c r="AL2863" s="34"/>
      <c r="AM2863" s="39"/>
      <c r="AN286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64" spans="1:40" ht="19.5" customHeight="1" x14ac:dyDescent="0.25">
      <c r="A2864" s="32">
        <f t="shared" si="210"/>
        <v>2026</v>
      </c>
      <c r="B2864" s="32">
        <f t="shared" si="211"/>
        <v>1</v>
      </c>
      <c r="C2864" s="25">
        <v>46052</v>
      </c>
      <c r="D2864" s="57">
        <f t="shared" ca="1" si="208"/>
        <v>46097</v>
      </c>
      <c r="E2864" s="57" t="str">
        <f t="shared" ca="1" si="209"/>
        <v>1-Months</v>
      </c>
      <c r="F2864" s="57" t="str">
        <f>VLOOKUP(O2864,Stock[],5,FALSE)</f>
        <v>Whisky</v>
      </c>
      <c r="G2864" s="33" t="s">
        <v>3022</v>
      </c>
      <c r="H2864" s="38"/>
      <c r="I2864" s="34" t="s">
        <v>233</v>
      </c>
      <c r="J2864" s="32" t="str">
        <f>VLOOKUP(I2864,Customers[],2,FALSE)</f>
        <v>ဦးဝင်းနိုင်</v>
      </c>
      <c r="K2864" s="32" t="str">
        <f>VLOOKUP(I2864,Customers[],4,FALSE)</f>
        <v>Wandwin</v>
      </c>
      <c r="L2864" s="32" t="str">
        <f>VLOOKUP(Table85[[#This Row],[CustomerID]],Table!H:K,3,0)</f>
        <v>လျှော်ပင်</v>
      </c>
      <c r="M2864" s="32" t="str">
        <f>VLOOKUP(I2864,Customers[],5,FALSE)</f>
        <v>WholeSales/Contract</v>
      </c>
      <c r="N2864" s="117" t="s">
        <v>10</v>
      </c>
      <c r="O2864" s="37" t="s">
        <v>2113</v>
      </c>
      <c r="P2864" s="32" t="str">
        <f>VLOOKUP(O2864,Stock[],2,FALSE)</f>
        <v>Ngwe Taung 700ml</v>
      </c>
      <c r="Q2864" s="35">
        <f>VLOOKUP(O2864,Stock[],3,FALSE)</f>
        <v>0.7</v>
      </c>
      <c r="R2864" s="35">
        <f>VLOOKUP(O2864,Stock[],4,FALSE)</f>
        <v>12</v>
      </c>
      <c r="S2864" s="37"/>
      <c r="T2864" s="35">
        <f>(DailySales!$S2864/DailySales!$R2864)+DailySales!$U2864</f>
        <v>1</v>
      </c>
      <c r="U2864" s="37">
        <v>1</v>
      </c>
      <c r="V2864" s="36">
        <f>+DailySales!$T2864*DailySales!$R2864</f>
        <v>12</v>
      </c>
      <c r="W2864" s="36">
        <f>+DailySales!$V2864*DailySales!$Q2864</f>
        <v>8.3999999999999986</v>
      </c>
      <c r="X2864" s="36">
        <f>VLOOKUP(O2864,Stock[],6,FALSE)</f>
        <v>4700</v>
      </c>
      <c r="Y2864" s="36">
        <f>+DailySales!$V2864*DailySales!$X2864</f>
        <v>56400</v>
      </c>
      <c r="Z2864" s="37"/>
      <c r="AA2864" s="37"/>
      <c r="AB2864" s="37"/>
      <c r="AC2864" s="37"/>
      <c r="AD2864" s="37"/>
      <c r="AE2864" s="77"/>
      <c r="AF2864" s="87"/>
      <c r="AG2864" s="39"/>
      <c r="AH2864" s="87"/>
      <c r="AI2864" s="39"/>
      <c r="AJ2864" s="87">
        <v>46069</v>
      </c>
      <c r="AK2864" s="39">
        <v>56400</v>
      </c>
      <c r="AL2864" s="34"/>
      <c r="AM2864" s="39"/>
      <c r="AN286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65" spans="1:40" ht="19.5" customHeight="1" x14ac:dyDescent="0.25">
      <c r="A2865" s="32">
        <f t="shared" si="210"/>
        <v>2026</v>
      </c>
      <c r="B2865" s="32">
        <f t="shared" si="211"/>
        <v>1</v>
      </c>
      <c r="C2865" s="25">
        <v>46052</v>
      </c>
      <c r="D2865" s="57">
        <f t="shared" ca="1" si="208"/>
        <v>46097</v>
      </c>
      <c r="E2865" s="57" t="str">
        <f t="shared" ca="1" si="209"/>
        <v>1-Months</v>
      </c>
      <c r="F2865" s="57" t="str">
        <f>VLOOKUP(O2865,Stock[],5,FALSE)</f>
        <v>Whisky</v>
      </c>
      <c r="G2865" s="33" t="s">
        <v>3023</v>
      </c>
      <c r="H2865" s="38"/>
      <c r="I2865" s="34" t="s">
        <v>626</v>
      </c>
      <c r="J2865" s="32" t="str">
        <f>VLOOKUP(I2865,Customers[],2,FALSE)</f>
        <v>Liquor House</v>
      </c>
      <c r="K2865" s="32" t="str">
        <f>VLOOKUP(I2865,Customers[],4,FALSE)</f>
        <v>Meiktila</v>
      </c>
      <c r="L2865" s="32" t="str">
        <f>VLOOKUP(Table85[[#This Row],[CustomerID]],Table!H:K,3,0)</f>
        <v>စက်မှုဇုံ</v>
      </c>
      <c r="M2865" s="32" t="str">
        <f>VLOOKUP(I2865,Customers[],5,FALSE)</f>
        <v>Van-2</v>
      </c>
      <c r="N2865" s="117" t="s">
        <v>10</v>
      </c>
      <c r="O2865" s="37" t="s">
        <v>2113</v>
      </c>
      <c r="P2865" s="32" t="str">
        <f>VLOOKUP(O2865,Stock[],2,FALSE)</f>
        <v>Ngwe Taung 700ml</v>
      </c>
      <c r="Q2865" s="35">
        <f>VLOOKUP(O2865,Stock[],3,FALSE)</f>
        <v>0.7</v>
      </c>
      <c r="R2865" s="35">
        <f>VLOOKUP(O2865,Stock[],4,FALSE)</f>
        <v>12</v>
      </c>
      <c r="S2865" s="37"/>
      <c r="T2865" s="35">
        <f>(DailySales!$S2865/DailySales!$R2865)+DailySales!$U2865</f>
        <v>1</v>
      </c>
      <c r="U2865" s="37">
        <v>1</v>
      </c>
      <c r="V2865" s="36">
        <f>+DailySales!$T2865*DailySales!$R2865</f>
        <v>12</v>
      </c>
      <c r="W2865" s="36">
        <f>+DailySales!$V2865*DailySales!$Q2865</f>
        <v>8.3999999999999986</v>
      </c>
      <c r="X2865" s="36">
        <f>VLOOKUP(O2865,Stock[],6,FALSE)</f>
        <v>4700</v>
      </c>
      <c r="Y2865" s="36">
        <f>+DailySales!$V2865*DailySales!$X2865</f>
        <v>56400</v>
      </c>
      <c r="Z2865" s="37"/>
      <c r="AA2865" s="37"/>
      <c r="AB2865" s="37"/>
      <c r="AC2865" s="37"/>
      <c r="AD2865" s="37"/>
      <c r="AE2865" s="77"/>
      <c r="AF2865" s="38">
        <v>46062</v>
      </c>
      <c r="AG2865" s="39">
        <v>56400</v>
      </c>
      <c r="AH2865" s="87"/>
      <c r="AI2865" s="39"/>
      <c r="AJ2865" s="87"/>
      <c r="AK2865" s="39"/>
      <c r="AL2865" s="34"/>
      <c r="AM2865" s="39"/>
      <c r="AN286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66" spans="1:40" ht="19.5" customHeight="1" x14ac:dyDescent="0.25">
      <c r="A2866" s="32">
        <f t="shared" si="210"/>
        <v>2026</v>
      </c>
      <c r="B2866" s="32">
        <f t="shared" si="211"/>
        <v>1</v>
      </c>
      <c r="C2866" s="25">
        <v>46052</v>
      </c>
      <c r="D2866" s="57">
        <f t="shared" ca="1" si="208"/>
        <v>46097</v>
      </c>
      <c r="E2866" s="57" t="str">
        <f t="shared" ca="1" si="209"/>
        <v>1-Months</v>
      </c>
      <c r="F2866" s="57" t="str">
        <f>VLOOKUP(O2866,Stock[],5,FALSE)</f>
        <v>BE</v>
      </c>
      <c r="G2866" s="33" t="s">
        <v>3024</v>
      </c>
      <c r="H2866" s="38"/>
      <c r="I2866" s="34" t="s">
        <v>239</v>
      </c>
      <c r="J2866" s="32" t="str">
        <f>VLOOKUP(I2866,Customers[],2,FALSE)</f>
        <v>ဦးရဲမြင့်</v>
      </c>
      <c r="K2866" s="32" t="str">
        <f>VLOOKUP(I2866,Customers[],4,FALSE)</f>
        <v>Pyawbwe</v>
      </c>
      <c r="L2866" s="32" t="str">
        <f>VLOOKUP(Table85[[#This Row],[CustomerID]],Table!H:K,3,0)</f>
        <v>ပျော်ဘွယ်</v>
      </c>
      <c r="M2866" s="32" t="str">
        <f>VLOOKUP(I2866,Customers[],5,FALSE)</f>
        <v>WholeSales/Contract</v>
      </c>
      <c r="N2866" s="117" t="s">
        <v>10</v>
      </c>
      <c r="O2866" s="37" t="s">
        <v>2507</v>
      </c>
      <c r="P2866" s="32" t="str">
        <f>VLOOKUP(O2866,Stock[],2,FALSE)</f>
        <v>သံပုရာအရက်</v>
      </c>
      <c r="Q2866" s="35">
        <f>VLOOKUP(O2866,Stock[],3,FALSE)</f>
        <v>0.64</v>
      </c>
      <c r="R2866" s="35">
        <f>VLOOKUP(O2866,Stock[],4,FALSE)</f>
        <v>14</v>
      </c>
      <c r="S2866" s="37"/>
      <c r="T2866" s="35">
        <f>(DailySales!$S2866/DailySales!$R2866)+DailySales!$U2866</f>
        <v>80</v>
      </c>
      <c r="U2866" s="37">
        <v>80</v>
      </c>
      <c r="V2866" s="36">
        <f>+DailySales!$T2866*DailySales!$R2866</f>
        <v>1120</v>
      </c>
      <c r="W2866" s="36">
        <f>+DailySales!$V2866*DailySales!$Q2866</f>
        <v>716.80000000000007</v>
      </c>
      <c r="X2866" s="36">
        <f>VLOOKUP(O2866,Stock[],6,FALSE)</f>
        <v>1330</v>
      </c>
      <c r="Y2866" s="36">
        <f>+DailySales!$V2866*DailySales!$X2866</f>
        <v>1489600</v>
      </c>
      <c r="Z2866" s="37"/>
      <c r="AA2866" s="37"/>
      <c r="AB2866" s="37"/>
      <c r="AC2866" s="37"/>
      <c r="AD2866" s="37"/>
      <c r="AE2866" s="77"/>
      <c r="AF2866" s="87"/>
      <c r="AG2866" s="39"/>
      <c r="AH2866" s="87"/>
      <c r="AI2866" s="39"/>
      <c r="AJ2866" s="87"/>
      <c r="AK2866" s="39"/>
      <c r="AL2866" s="38">
        <v>46056</v>
      </c>
      <c r="AM2866" s="39">
        <v>1489600</v>
      </c>
      <c r="AN286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67" spans="1:40" ht="19.5" customHeight="1" x14ac:dyDescent="0.25">
      <c r="A2867" s="32">
        <f t="shared" si="210"/>
        <v>2026</v>
      </c>
      <c r="B2867" s="32">
        <f t="shared" si="211"/>
        <v>1</v>
      </c>
      <c r="C2867" s="25">
        <v>46052</v>
      </c>
      <c r="D2867" s="57">
        <f t="shared" ca="1" si="208"/>
        <v>46097</v>
      </c>
      <c r="E2867" s="57" t="str">
        <f t="shared" ca="1" si="209"/>
        <v>1-Months</v>
      </c>
      <c r="F2867" s="57" t="str">
        <f>VLOOKUP(O2867,Stock[],5,FALSE)</f>
        <v>BE</v>
      </c>
      <c r="G2867" s="33" t="s">
        <v>3024</v>
      </c>
      <c r="H2867" s="38"/>
      <c r="I2867" s="34" t="s">
        <v>239</v>
      </c>
      <c r="J2867" s="32" t="str">
        <f>VLOOKUP(I2867,Customers[],2,FALSE)</f>
        <v>ဦးရဲမြင့်</v>
      </c>
      <c r="K2867" s="32" t="str">
        <f>VLOOKUP(I2867,Customers[],4,FALSE)</f>
        <v>Pyawbwe</v>
      </c>
      <c r="L2867" s="32" t="str">
        <f>VLOOKUP(Table85[[#This Row],[CustomerID]],Table!H:K,3,0)</f>
        <v>ပျော်ဘွယ်</v>
      </c>
      <c r="M2867" s="32" t="str">
        <f>VLOOKUP(I2867,Customers[],5,FALSE)</f>
        <v>WholeSales/Contract</v>
      </c>
      <c r="N2867" s="117" t="s">
        <v>10</v>
      </c>
      <c r="O2867" s="37" t="s">
        <v>3025</v>
      </c>
      <c r="P2867" s="32" t="str">
        <f>VLOOKUP(O2867,Stock[],2,FALSE)</f>
        <v>မြန်မာရှောက်ပျား</v>
      </c>
      <c r="Q2867" s="35">
        <f>VLOOKUP(O2867,Stock[],3,FALSE)</f>
        <v>0.64</v>
      </c>
      <c r="R2867" s="35">
        <f>VLOOKUP(O2867,Stock[],4,FALSE)</f>
        <v>14</v>
      </c>
      <c r="S2867" s="37"/>
      <c r="T2867" s="35">
        <f>(DailySales!$S2867/DailySales!$R2867)+DailySales!$U2867</f>
        <v>200</v>
      </c>
      <c r="U2867" s="37">
        <v>200</v>
      </c>
      <c r="V2867" s="36">
        <f>+DailySales!$T2867*DailySales!$R2867</f>
        <v>2800</v>
      </c>
      <c r="W2867" s="36">
        <f>+DailySales!$V2867*DailySales!$Q2867</f>
        <v>1792</v>
      </c>
      <c r="X2867" s="36">
        <f>VLOOKUP(O2867,Stock[],6,FALSE)</f>
        <v>1370</v>
      </c>
      <c r="Y2867" s="36">
        <f>+DailySales!$V2867*DailySales!$X2867</f>
        <v>3836000</v>
      </c>
      <c r="Z2867" s="37"/>
      <c r="AA2867" s="37"/>
      <c r="AB2867" s="37"/>
      <c r="AC2867" s="37"/>
      <c r="AD2867" s="37"/>
      <c r="AE2867" s="77"/>
      <c r="AF2867" s="87"/>
      <c r="AG2867" s="39"/>
      <c r="AH2867" s="87"/>
      <c r="AI2867" s="39"/>
      <c r="AJ2867" s="87"/>
      <c r="AK2867" s="39"/>
      <c r="AL2867" s="38">
        <v>46056</v>
      </c>
      <c r="AM2867" s="39">
        <v>3836000</v>
      </c>
      <c r="AN286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68" spans="1:40" ht="19.5" customHeight="1" x14ac:dyDescent="0.25">
      <c r="A2868" s="32">
        <f t="shared" si="210"/>
        <v>2026</v>
      </c>
      <c r="B2868" s="32">
        <f t="shared" si="211"/>
        <v>1</v>
      </c>
      <c r="C2868" s="25">
        <v>46052</v>
      </c>
      <c r="D2868" s="57">
        <f t="shared" ca="1" si="208"/>
        <v>46097</v>
      </c>
      <c r="E2868" s="57" t="str">
        <f t="shared" ca="1" si="209"/>
        <v>1-Months</v>
      </c>
      <c r="F2868" s="57" t="str">
        <f>VLOOKUP(O2868,Stock[],5,FALSE)</f>
        <v>BE</v>
      </c>
      <c r="G2868" s="33" t="s">
        <v>3024</v>
      </c>
      <c r="H2868" s="38"/>
      <c r="I2868" s="34" t="s">
        <v>239</v>
      </c>
      <c r="J2868" s="32" t="str">
        <f>VLOOKUP(I2868,Customers[],2,FALSE)</f>
        <v>ဦးရဲမြင့်</v>
      </c>
      <c r="K2868" s="32" t="str">
        <f>VLOOKUP(I2868,Customers[],4,FALSE)</f>
        <v>Pyawbwe</v>
      </c>
      <c r="L2868" s="32" t="str">
        <f>VLOOKUP(Table85[[#This Row],[CustomerID]],Table!H:K,3,0)</f>
        <v>ပျော်ဘွယ်</v>
      </c>
      <c r="M2868" s="32" t="str">
        <f>VLOOKUP(I2868,Customers[],5,FALSE)</f>
        <v>WholeSales/Contract</v>
      </c>
      <c r="N2868" s="117" t="s">
        <v>10</v>
      </c>
      <c r="O2868" s="37" t="s">
        <v>217</v>
      </c>
      <c r="P2868" s="32" t="str">
        <f>VLOOKUP(O2868,Stock[],2,FALSE)</f>
        <v>လိမ္မော်ဖြူ</v>
      </c>
      <c r="Q2868" s="35">
        <f>VLOOKUP(O2868,Stock[],3,FALSE)</f>
        <v>0.64</v>
      </c>
      <c r="R2868" s="35">
        <f>VLOOKUP(O2868,Stock[],4,FALSE)</f>
        <v>24</v>
      </c>
      <c r="S2868" s="37"/>
      <c r="T2868" s="35">
        <f>(DailySales!$S2868/DailySales!$R2868)+DailySales!$U2868</f>
        <v>30</v>
      </c>
      <c r="U2868" s="37">
        <v>30</v>
      </c>
      <c r="V2868" s="36">
        <f>+DailySales!$T2868*DailySales!$R2868</f>
        <v>720</v>
      </c>
      <c r="W2868" s="36">
        <f>+DailySales!$V2868*DailySales!$Q2868</f>
        <v>460.8</v>
      </c>
      <c r="X2868" s="36">
        <f>VLOOKUP(O2868,Stock[],6,FALSE)</f>
        <v>1330</v>
      </c>
      <c r="Y2868" s="36">
        <f>+DailySales!$V2868*DailySales!$X2868</f>
        <v>957600</v>
      </c>
      <c r="Z2868" s="37"/>
      <c r="AA2868" s="37"/>
      <c r="AB2868" s="37"/>
      <c r="AC2868" s="37"/>
      <c r="AD2868" s="37"/>
      <c r="AE2868" s="77"/>
      <c r="AF2868" s="87"/>
      <c r="AG2868" s="39"/>
      <c r="AH2868" s="87"/>
      <c r="AI2868" s="39"/>
      <c r="AJ2868" s="87"/>
      <c r="AK2868" s="39"/>
      <c r="AL2868" s="38">
        <v>46056</v>
      </c>
      <c r="AM2868" s="39">
        <v>957600</v>
      </c>
      <c r="AN286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69" spans="1:40" ht="19.5" customHeight="1" x14ac:dyDescent="0.25">
      <c r="A2869" s="112">
        <f t="shared" si="210"/>
        <v>2026</v>
      </c>
      <c r="B2869" s="112">
        <f t="shared" si="211"/>
        <v>1</v>
      </c>
      <c r="C2869" s="25">
        <v>46052</v>
      </c>
      <c r="D2869" s="114">
        <f t="shared" ca="1" si="208"/>
        <v>46097</v>
      </c>
      <c r="E2869" s="114" t="str">
        <f t="shared" ca="1" si="209"/>
        <v>1-Months</v>
      </c>
      <c r="F2869" s="114" t="str">
        <f>VLOOKUP(O2869,Stock[],5,FALSE)</f>
        <v>BE</v>
      </c>
      <c r="G2869" s="33" t="s">
        <v>3024</v>
      </c>
      <c r="H2869" s="38"/>
      <c r="I2869" s="34" t="s">
        <v>239</v>
      </c>
      <c r="J2869" s="112" t="str">
        <f>VLOOKUP(I2869,Customers[],2,FALSE)</f>
        <v>ဦးရဲမြင့်</v>
      </c>
      <c r="K2869" s="112" t="str">
        <f>VLOOKUP(I2869,Customers[],4,FALSE)</f>
        <v>Pyawbwe</v>
      </c>
      <c r="L2869" s="112" t="str">
        <f>VLOOKUP(Table85[[#This Row],[CustomerID]],Table!H:K,3,0)</f>
        <v>ပျော်ဘွယ်</v>
      </c>
      <c r="M2869" s="112" t="str">
        <f>VLOOKUP(I2869,Customers[],5,FALSE)</f>
        <v>WholeSales/Contract</v>
      </c>
      <c r="N2869" s="117" t="s">
        <v>10</v>
      </c>
      <c r="O2869" s="118" t="s">
        <v>209</v>
      </c>
      <c r="P2869" s="112" t="str">
        <f>VLOOKUP(O2869,Stock[],2,FALSE)</f>
        <v>ဇေယျဝတီ Red</v>
      </c>
      <c r="Q2869" s="119">
        <f>VLOOKUP(O2869,Stock[],3,FALSE)</f>
        <v>0.64</v>
      </c>
      <c r="R2869" s="119">
        <f>VLOOKUP(O2869,Stock[],4,FALSE)</f>
        <v>14</v>
      </c>
      <c r="S2869" s="118"/>
      <c r="T2869" s="119">
        <f>(DailySales!$S2869/DailySales!$R2869)+DailySales!$U2869</f>
        <v>100</v>
      </c>
      <c r="U2869" s="118">
        <v>100</v>
      </c>
      <c r="V2869" s="120">
        <f>+DailySales!$T2869*DailySales!$R2869</f>
        <v>1400</v>
      </c>
      <c r="W2869" s="120">
        <f>+DailySales!$V2869*DailySales!$Q2869</f>
        <v>896</v>
      </c>
      <c r="X2869" s="120">
        <f>VLOOKUP(O2869,Stock[],6,FALSE)</f>
        <v>1330</v>
      </c>
      <c r="Y2869" s="120">
        <f>+DailySales!$V2869*DailySales!$X2869</f>
        <v>1862000</v>
      </c>
      <c r="Z2869" s="118"/>
      <c r="AA2869" s="118"/>
      <c r="AB2869" s="118"/>
      <c r="AC2869" s="118"/>
      <c r="AD2869" s="118"/>
      <c r="AE2869" s="121"/>
      <c r="AF2869" s="122"/>
      <c r="AG2869" s="123"/>
      <c r="AH2869" s="122"/>
      <c r="AI2869" s="123"/>
      <c r="AJ2869" s="122"/>
      <c r="AK2869" s="123"/>
      <c r="AL2869" s="38">
        <v>46056</v>
      </c>
      <c r="AM2869" s="39">
        <v>1862000</v>
      </c>
      <c r="AN286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70" spans="1:40" ht="19.5" customHeight="1" x14ac:dyDescent="0.25">
      <c r="A2870" s="112">
        <f t="shared" si="210"/>
        <v>2026</v>
      </c>
      <c r="B2870" s="112">
        <f t="shared" si="211"/>
        <v>1</v>
      </c>
      <c r="C2870" s="25">
        <v>46052</v>
      </c>
      <c r="D2870" s="114">
        <f t="shared" ca="1" si="208"/>
        <v>46097</v>
      </c>
      <c r="E2870" s="114" t="str">
        <f t="shared" ca="1" si="209"/>
        <v>1-Months</v>
      </c>
      <c r="F2870" s="114" t="str">
        <f>VLOOKUP(O2870,Stock[],5,FALSE)</f>
        <v>BE</v>
      </c>
      <c r="G2870" s="115" t="s">
        <v>3026</v>
      </c>
      <c r="H2870" s="116"/>
      <c r="I2870" s="117" t="s">
        <v>180</v>
      </c>
      <c r="J2870" s="112" t="str">
        <f>VLOOKUP(I2870,Customers[],2,FALSE)</f>
        <v>ရွှေမြင်း</v>
      </c>
      <c r="K2870" s="112" t="str">
        <f>VLOOKUP(I2870,Customers[],4,FALSE)</f>
        <v>Meiktila</v>
      </c>
      <c r="L2870" s="112" t="str">
        <f>VLOOKUP(Table85[[#This Row],[CustomerID]],Table!H:K,3,0)</f>
        <v>မိတ္ထီလာ</v>
      </c>
      <c r="M2870" s="112" t="str">
        <f>VLOOKUP(I2870,Customers[],5,FALSE)</f>
        <v>WholeSales/Contract</v>
      </c>
      <c r="N2870" s="117" t="s">
        <v>10</v>
      </c>
      <c r="O2870" s="118" t="s">
        <v>220</v>
      </c>
      <c r="P2870" s="112" t="str">
        <f>VLOOKUP(O2870,Stock[],2,FALSE)</f>
        <v>မြန်မာရှောက်ပျား</v>
      </c>
      <c r="Q2870" s="119">
        <f>VLOOKUP(O2870,Stock[],3,FALSE)</f>
        <v>0.64</v>
      </c>
      <c r="R2870" s="119">
        <f>VLOOKUP(O2870,Stock[],4,FALSE)</f>
        <v>14</v>
      </c>
      <c r="S2870" s="118"/>
      <c r="T2870" s="119">
        <f>(DailySales!$S2870/DailySales!$R2870)+DailySales!$U2870</f>
        <v>15</v>
      </c>
      <c r="U2870" s="118">
        <v>15</v>
      </c>
      <c r="V2870" s="120">
        <f>+DailySales!$T2870*DailySales!$R2870</f>
        <v>210</v>
      </c>
      <c r="W2870" s="120">
        <f>+DailySales!$V2870*DailySales!$Q2870</f>
        <v>134.4</v>
      </c>
      <c r="X2870" s="120">
        <f>VLOOKUP(O2870,Stock[],6,FALSE)</f>
        <v>1370</v>
      </c>
      <c r="Y2870" s="120">
        <f>+DailySales!$V2870*DailySales!$X2870</f>
        <v>287700</v>
      </c>
      <c r="Z2870" s="118"/>
      <c r="AA2870" s="118"/>
      <c r="AB2870" s="118"/>
      <c r="AC2870" s="118"/>
      <c r="AD2870" s="118"/>
      <c r="AE2870" s="121"/>
      <c r="AF2870" s="122"/>
      <c r="AG2870" s="123"/>
      <c r="AH2870" s="38">
        <v>46072</v>
      </c>
      <c r="AI2870" s="123">
        <v>287700</v>
      </c>
      <c r="AJ2870" s="122"/>
      <c r="AK2870" s="123"/>
      <c r="AL2870" s="34"/>
      <c r="AM2870" s="39"/>
      <c r="AN287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71" spans="1:40" ht="19.5" customHeight="1" x14ac:dyDescent="0.25">
      <c r="A2871" s="112">
        <f t="shared" si="210"/>
        <v>2026</v>
      </c>
      <c r="B2871" s="112">
        <f t="shared" si="211"/>
        <v>1</v>
      </c>
      <c r="C2871" s="25">
        <v>46052</v>
      </c>
      <c r="D2871" s="114">
        <f t="shared" ca="1" si="208"/>
        <v>46097</v>
      </c>
      <c r="E2871" s="114" t="str">
        <f t="shared" ca="1" si="209"/>
        <v>1-Months</v>
      </c>
      <c r="F2871" s="114" t="str">
        <f>VLOOKUP(O2871,Stock[],5,FALSE)</f>
        <v>BE</v>
      </c>
      <c r="G2871" s="115" t="s">
        <v>3026</v>
      </c>
      <c r="H2871" s="116"/>
      <c r="I2871" s="117" t="s">
        <v>180</v>
      </c>
      <c r="J2871" s="112" t="str">
        <f>VLOOKUP(I2871,Customers[],2,FALSE)</f>
        <v>ရွှေမြင်း</v>
      </c>
      <c r="K2871" s="112" t="str">
        <f>VLOOKUP(I2871,Customers[],4,FALSE)</f>
        <v>Meiktila</v>
      </c>
      <c r="L2871" s="112" t="str">
        <f>VLOOKUP(Table85[[#This Row],[CustomerID]],Table!H:K,3,0)</f>
        <v>မိတ္ထီလာ</v>
      </c>
      <c r="M2871" s="112" t="str">
        <f>VLOOKUP(I2871,Customers[],5,FALSE)</f>
        <v>WholeSales/Contract</v>
      </c>
      <c r="N2871" s="117" t="s">
        <v>10</v>
      </c>
      <c r="O2871" s="118" t="s">
        <v>217</v>
      </c>
      <c r="P2871" s="112" t="str">
        <f>VLOOKUP(O2871,Stock[],2,FALSE)</f>
        <v>လိမ္မော်ဖြူ</v>
      </c>
      <c r="Q2871" s="119">
        <f>VLOOKUP(O2871,Stock[],3,FALSE)</f>
        <v>0.64</v>
      </c>
      <c r="R2871" s="119">
        <f>VLOOKUP(O2871,Stock[],4,FALSE)</f>
        <v>24</v>
      </c>
      <c r="S2871" s="118"/>
      <c r="T2871" s="119">
        <f>(DailySales!$S2871/DailySales!$R2871)+DailySales!$U2871</f>
        <v>50</v>
      </c>
      <c r="U2871" s="118">
        <v>50</v>
      </c>
      <c r="V2871" s="120">
        <f>+DailySales!$T2871*DailySales!$R2871</f>
        <v>1200</v>
      </c>
      <c r="W2871" s="120">
        <f>+DailySales!$V2871*DailySales!$Q2871</f>
        <v>768</v>
      </c>
      <c r="X2871" s="120">
        <f>VLOOKUP(O2871,Stock[],6,FALSE)</f>
        <v>1330</v>
      </c>
      <c r="Y2871" s="120">
        <f>+DailySales!$V2871*DailySales!$X2871</f>
        <v>1596000</v>
      </c>
      <c r="Z2871" s="118"/>
      <c r="AA2871" s="118"/>
      <c r="AB2871" s="118"/>
      <c r="AC2871" s="118"/>
      <c r="AD2871" s="118"/>
      <c r="AE2871" s="121"/>
      <c r="AF2871" s="122"/>
      <c r="AG2871" s="123"/>
      <c r="AH2871" s="38">
        <v>46072</v>
      </c>
      <c r="AI2871" s="123">
        <v>1596000</v>
      </c>
      <c r="AJ2871" s="122"/>
      <c r="AK2871" s="123"/>
      <c r="AL2871" s="34"/>
      <c r="AM2871" s="39"/>
      <c r="AN287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72" spans="1:40" ht="19.5" customHeight="1" x14ac:dyDescent="0.25">
      <c r="A2872" s="112">
        <f t="shared" si="210"/>
        <v>2026</v>
      </c>
      <c r="B2872" s="112">
        <f t="shared" si="211"/>
        <v>1</v>
      </c>
      <c r="C2872" s="25">
        <v>46052</v>
      </c>
      <c r="D2872" s="114">
        <f t="shared" ca="1" si="208"/>
        <v>46097</v>
      </c>
      <c r="E2872" s="114" t="str">
        <f t="shared" ca="1" si="209"/>
        <v>1-Months</v>
      </c>
      <c r="F2872" s="114" t="str">
        <f>VLOOKUP(O2872,Stock[],5,FALSE)</f>
        <v>BE</v>
      </c>
      <c r="G2872" s="115" t="s">
        <v>3026</v>
      </c>
      <c r="H2872" s="116"/>
      <c r="I2872" s="117" t="s">
        <v>180</v>
      </c>
      <c r="J2872" s="112" t="str">
        <f>VLOOKUP(I2872,Customers[],2,FALSE)</f>
        <v>ရွှေမြင်း</v>
      </c>
      <c r="K2872" s="112" t="str">
        <f>VLOOKUP(I2872,Customers[],4,FALSE)</f>
        <v>Meiktila</v>
      </c>
      <c r="L2872" s="112" t="str">
        <f>VLOOKUP(Table85[[#This Row],[CustomerID]],Table!H:K,3,0)</f>
        <v>မိတ္ထီလာ</v>
      </c>
      <c r="M2872" s="112" t="str">
        <f>VLOOKUP(I2872,Customers[],5,FALSE)</f>
        <v>WholeSales/Contract</v>
      </c>
      <c r="N2872" s="117" t="s">
        <v>10</v>
      </c>
      <c r="O2872" s="118" t="s">
        <v>2120</v>
      </c>
      <c r="P2872" s="112" t="str">
        <f>VLOOKUP(O2872,Stock[],2,FALSE)</f>
        <v>ဇေ အရက်သန့်</v>
      </c>
      <c r="Q2872" s="119">
        <f>VLOOKUP(O2872,Stock[],3,FALSE)</f>
        <v>0.64</v>
      </c>
      <c r="R2872" s="119">
        <f>VLOOKUP(O2872,Stock[],4,FALSE)</f>
        <v>14</v>
      </c>
      <c r="S2872" s="118"/>
      <c r="T2872" s="119">
        <f>(DailySales!$S2872/DailySales!$R2872)+DailySales!$U2872</f>
        <v>5</v>
      </c>
      <c r="U2872" s="118">
        <v>5</v>
      </c>
      <c r="V2872" s="120">
        <f>+DailySales!$T2872*DailySales!$R2872</f>
        <v>70</v>
      </c>
      <c r="W2872" s="120">
        <f>+DailySales!$V2872*DailySales!$Q2872</f>
        <v>44.800000000000004</v>
      </c>
      <c r="X2872" s="120">
        <f>VLOOKUP(O2872,Stock[],6,FALSE)</f>
        <v>1380</v>
      </c>
      <c r="Y2872" s="120">
        <f>+DailySales!$V2872*DailySales!$X2872</f>
        <v>96600</v>
      </c>
      <c r="Z2872" s="118"/>
      <c r="AA2872" s="118"/>
      <c r="AB2872" s="118"/>
      <c r="AC2872" s="118"/>
      <c r="AD2872" s="118"/>
      <c r="AE2872" s="121"/>
      <c r="AF2872" s="122"/>
      <c r="AG2872" s="123"/>
      <c r="AH2872" s="38">
        <v>46072</v>
      </c>
      <c r="AI2872" s="123">
        <v>96600</v>
      </c>
      <c r="AJ2872" s="122"/>
      <c r="AK2872" s="123"/>
      <c r="AL2872" s="34"/>
      <c r="AM2872" s="39"/>
      <c r="AN287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73" spans="1:40" ht="19.5" customHeight="1" x14ac:dyDescent="0.25">
      <c r="A2873" s="112">
        <f t="shared" si="210"/>
        <v>2026</v>
      </c>
      <c r="B2873" s="112">
        <f t="shared" si="211"/>
        <v>1</v>
      </c>
      <c r="C2873" s="25">
        <v>46052</v>
      </c>
      <c r="D2873" s="114">
        <f t="shared" ca="1" si="208"/>
        <v>46097</v>
      </c>
      <c r="E2873" s="114" t="str">
        <f t="shared" ca="1" si="209"/>
        <v>1-Months</v>
      </c>
      <c r="F2873" s="114" t="str">
        <f>VLOOKUP(O2873,Stock[],5,FALSE)</f>
        <v>BE</v>
      </c>
      <c r="G2873" s="115" t="s">
        <v>3026</v>
      </c>
      <c r="H2873" s="116"/>
      <c r="I2873" s="117" t="s">
        <v>180</v>
      </c>
      <c r="J2873" s="112" t="str">
        <f>VLOOKUP(I2873,Customers[],2,FALSE)</f>
        <v>ရွှေမြင်း</v>
      </c>
      <c r="K2873" s="112" t="str">
        <f>VLOOKUP(I2873,Customers[],4,FALSE)</f>
        <v>Meiktila</v>
      </c>
      <c r="L2873" s="112" t="str">
        <f>VLOOKUP(Table85[[#This Row],[CustomerID]],Table!H:K,3,0)</f>
        <v>မိတ္ထီလာ</v>
      </c>
      <c r="M2873" s="112" t="str">
        <f>VLOOKUP(I2873,Customers[],5,FALSE)</f>
        <v>WholeSales/Contract</v>
      </c>
      <c r="N2873" s="117" t="s">
        <v>10</v>
      </c>
      <c r="O2873" s="118" t="s">
        <v>2465</v>
      </c>
      <c r="P2873" s="112" t="str">
        <f>VLOOKUP(O2873,Stock[],2,FALSE)</f>
        <v>မိုးနဲကွန်ကီး</v>
      </c>
      <c r="Q2873" s="119">
        <f>VLOOKUP(O2873,Stock[],3,FALSE)</f>
        <v>0.64</v>
      </c>
      <c r="R2873" s="119">
        <f>VLOOKUP(O2873,Stock[],4,FALSE)</f>
        <v>14</v>
      </c>
      <c r="S2873" s="118"/>
      <c r="T2873" s="119">
        <f>(DailySales!$S2873/DailySales!$R2873)+DailySales!$U2873</f>
        <v>10</v>
      </c>
      <c r="U2873" s="118">
        <v>10</v>
      </c>
      <c r="V2873" s="120">
        <f>+DailySales!$T2873*DailySales!$R2873</f>
        <v>140</v>
      </c>
      <c r="W2873" s="120">
        <f>+DailySales!$V2873*DailySales!$Q2873</f>
        <v>89.600000000000009</v>
      </c>
      <c r="X2873" s="120">
        <f>VLOOKUP(O2873,Stock[],6,FALSE)</f>
        <v>1700</v>
      </c>
      <c r="Y2873" s="120">
        <f>+DailySales!$V2873*DailySales!$X2873</f>
        <v>238000</v>
      </c>
      <c r="Z2873" s="118"/>
      <c r="AA2873" s="118"/>
      <c r="AB2873" s="118"/>
      <c r="AC2873" s="118"/>
      <c r="AD2873" s="118"/>
      <c r="AE2873" s="121"/>
      <c r="AF2873" s="122"/>
      <c r="AG2873" s="123"/>
      <c r="AH2873" s="38">
        <v>46072</v>
      </c>
      <c r="AI2873" s="123">
        <v>238000</v>
      </c>
      <c r="AJ2873" s="122"/>
      <c r="AK2873" s="123"/>
      <c r="AL2873" s="34"/>
      <c r="AM2873" s="39"/>
      <c r="AN287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74" spans="1:40" ht="19.5" customHeight="1" x14ac:dyDescent="0.25">
      <c r="A2874" s="112">
        <f t="shared" si="210"/>
        <v>2026</v>
      </c>
      <c r="B2874" s="112">
        <f t="shared" si="211"/>
        <v>1</v>
      </c>
      <c r="C2874" s="25">
        <v>46052</v>
      </c>
      <c r="D2874" s="114">
        <f t="shared" ca="1" si="208"/>
        <v>46097</v>
      </c>
      <c r="E2874" s="114" t="str">
        <f t="shared" ca="1" si="209"/>
        <v>1-Months</v>
      </c>
      <c r="F2874" s="114" t="str">
        <f>VLOOKUP(O2874,Stock[],5,FALSE)</f>
        <v>BE</v>
      </c>
      <c r="G2874" s="115" t="s">
        <v>3027</v>
      </c>
      <c r="H2874" s="116"/>
      <c r="I2874" s="117" t="s">
        <v>180</v>
      </c>
      <c r="J2874" s="112" t="str">
        <f>VLOOKUP(I2874,Customers[],2,FALSE)</f>
        <v>ရွှေမြင်း</v>
      </c>
      <c r="K2874" s="112" t="str">
        <f>VLOOKUP(I2874,Customers[],4,FALSE)</f>
        <v>Meiktila</v>
      </c>
      <c r="L2874" s="112" t="str">
        <f>VLOOKUP(Table85[[#This Row],[CustomerID]],Table!H:K,3,0)</f>
        <v>မိတ္ထီလာ</v>
      </c>
      <c r="M2874" s="112" t="str">
        <f>VLOOKUP(I2874,Customers[],5,FALSE)</f>
        <v>WholeSales/Contract</v>
      </c>
      <c r="N2874" s="117" t="s">
        <v>10</v>
      </c>
      <c r="O2874" s="118" t="s">
        <v>220</v>
      </c>
      <c r="P2874" s="112" t="str">
        <f>VLOOKUP(O2874,Stock[],2,FALSE)</f>
        <v>မြန်မာရှောက်ပျား</v>
      </c>
      <c r="Q2874" s="119">
        <f>VLOOKUP(O2874,Stock[],3,FALSE)</f>
        <v>0.64</v>
      </c>
      <c r="R2874" s="119">
        <f>VLOOKUP(O2874,Stock[],4,FALSE)</f>
        <v>14</v>
      </c>
      <c r="S2874" s="118"/>
      <c r="T2874" s="119">
        <f>(DailySales!$S2874/DailySales!$R2874)+DailySales!$U2874</f>
        <v>50</v>
      </c>
      <c r="U2874" s="118">
        <v>50</v>
      </c>
      <c r="V2874" s="120">
        <f>+DailySales!$T2874*DailySales!$R2874</f>
        <v>700</v>
      </c>
      <c r="W2874" s="120">
        <f>+DailySales!$V2874*DailySales!$Q2874</f>
        <v>448</v>
      </c>
      <c r="X2874" s="120">
        <f>VLOOKUP(O2874,Stock[],6,FALSE)</f>
        <v>1370</v>
      </c>
      <c r="Y2874" s="120">
        <f>+DailySales!$V2874*DailySales!$X2874</f>
        <v>959000</v>
      </c>
      <c r="Z2874" s="118"/>
      <c r="AA2874" s="118"/>
      <c r="AB2874" s="118"/>
      <c r="AC2874" s="118"/>
      <c r="AD2874" s="118"/>
      <c r="AE2874" s="121"/>
      <c r="AF2874" s="122"/>
      <c r="AG2874" s="123"/>
      <c r="AH2874" s="38">
        <v>46072</v>
      </c>
      <c r="AI2874" s="123">
        <v>959000</v>
      </c>
      <c r="AJ2874" s="122"/>
      <c r="AK2874" s="123"/>
      <c r="AL2874" s="34"/>
      <c r="AM2874" s="39"/>
      <c r="AN287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75" spans="1:40" ht="19.5" customHeight="1" x14ac:dyDescent="0.25">
      <c r="A2875" s="112">
        <f t="shared" si="210"/>
        <v>2026</v>
      </c>
      <c r="B2875" s="112">
        <f t="shared" si="211"/>
        <v>1</v>
      </c>
      <c r="C2875" s="25">
        <v>46052</v>
      </c>
      <c r="D2875" s="114">
        <f t="shared" ca="1" si="208"/>
        <v>46097</v>
      </c>
      <c r="E2875" s="114" t="str">
        <f t="shared" ca="1" si="209"/>
        <v>1-Months</v>
      </c>
      <c r="F2875" s="114" t="str">
        <f>VLOOKUP(O2875,Stock[],5,FALSE)</f>
        <v>BE</v>
      </c>
      <c r="G2875" s="115" t="s">
        <v>3028</v>
      </c>
      <c r="H2875" s="116"/>
      <c r="I2875" s="117" t="s">
        <v>180</v>
      </c>
      <c r="J2875" s="112" t="str">
        <f>VLOOKUP(I2875,Customers[],2,FALSE)</f>
        <v>ရွှေမြင်း</v>
      </c>
      <c r="K2875" s="112" t="str">
        <f>VLOOKUP(I2875,Customers[],4,FALSE)</f>
        <v>Meiktila</v>
      </c>
      <c r="L2875" s="112" t="str">
        <f>VLOOKUP(Table85[[#This Row],[CustomerID]],Table!H:K,3,0)</f>
        <v>မိတ္ထီလာ</v>
      </c>
      <c r="M2875" s="112" t="str">
        <f>VLOOKUP(I2875,Customers[],5,FALSE)</f>
        <v>WholeSales/Contract</v>
      </c>
      <c r="N2875" s="117" t="s">
        <v>10</v>
      </c>
      <c r="O2875" s="118" t="s">
        <v>240</v>
      </c>
      <c r="P2875" s="112" t="str">
        <f>VLOOKUP(O2875,Stock[],2,FALSE)</f>
        <v>သံပုရာအရက်</v>
      </c>
      <c r="Q2875" s="119">
        <f>VLOOKUP(O2875,Stock[],3,FALSE)</f>
        <v>0.64</v>
      </c>
      <c r="R2875" s="119">
        <f>VLOOKUP(O2875,Stock[],4,FALSE)</f>
        <v>14</v>
      </c>
      <c r="S2875" s="118"/>
      <c r="T2875" s="119">
        <f>(DailySales!$S2875/DailySales!$R2875)+DailySales!$U2875</f>
        <v>10</v>
      </c>
      <c r="U2875" s="118">
        <v>10</v>
      </c>
      <c r="V2875" s="120">
        <f>+DailySales!$T2875*DailySales!$R2875</f>
        <v>140</v>
      </c>
      <c r="W2875" s="120">
        <f>+DailySales!$V2875*DailySales!$Q2875</f>
        <v>89.600000000000009</v>
      </c>
      <c r="X2875" s="120">
        <f>VLOOKUP(O2875,Stock[],6,FALSE)</f>
        <v>1330</v>
      </c>
      <c r="Y2875" s="120">
        <f>+DailySales!$V2875*DailySales!$X2875</f>
        <v>186200</v>
      </c>
      <c r="Z2875" s="118"/>
      <c r="AA2875" s="118"/>
      <c r="AB2875" s="118"/>
      <c r="AC2875" s="118"/>
      <c r="AD2875" s="118"/>
      <c r="AE2875" s="121"/>
      <c r="AF2875" s="122"/>
      <c r="AG2875" s="123"/>
      <c r="AH2875" s="38">
        <v>46072</v>
      </c>
      <c r="AI2875" s="123">
        <v>186200</v>
      </c>
      <c r="AJ2875" s="122"/>
      <c r="AK2875" s="123"/>
      <c r="AL2875" s="34"/>
      <c r="AM2875" s="39"/>
      <c r="AN287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76" spans="1:40" ht="19.5" customHeight="1" x14ac:dyDescent="0.25">
      <c r="A2876" s="112">
        <f t="shared" si="210"/>
        <v>2026</v>
      </c>
      <c r="B2876" s="112">
        <f t="shared" si="211"/>
        <v>1</v>
      </c>
      <c r="C2876" s="25">
        <v>46052</v>
      </c>
      <c r="D2876" s="114">
        <f t="shared" ca="1" si="208"/>
        <v>46097</v>
      </c>
      <c r="E2876" s="114" t="str">
        <f t="shared" ca="1" si="209"/>
        <v>1-Months</v>
      </c>
      <c r="F2876" s="114" t="str">
        <f>VLOOKUP(O2876,Stock[],5,FALSE)</f>
        <v>BE</v>
      </c>
      <c r="G2876" s="115" t="s">
        <v>3028</v>
      </c>
      <c r="H2876" s="116"/>
      <c r="I2876" s="117" t="s">
        <v>180</v>
      </c>
      <c r="J2876" s="112" t="str">
        <f>VLOOKUP(I2876,Customers[],2,FALSE)</f>
        <v>ရွှေမြင်း</v>
      </c>
      <c r="K2876" s="112" t="str">
        <f>VLOOKUP(I2876,Customers[],4,FALSE)</f>
        <v>Meiktila</v>
      </c>
      <c r="L2876" s="112" t="str">
        <f>VLOOKUP(Table85[[#This Row],[CustomerID]],Table!H:K,3,0)</f>
        <v>မိတ္ထီလာ</v>
      </c>
      <c r="M2876" s="112" t="str">
        <f>VLOOKUP(I2876,Customers[],5,FALSE)</f>
        <v>WholeSales/Contract</v>
      </c>
      <c r="N2876" s="117" t="s">
        <v>10</v>
      </c>
      <c r="O2876" s="118" t="s">
        <v>217</v>
      </c>
      <c r="P2876" s="112" t="str">
        <f>VLOOKUP(O2876,Stock[],2,FALSE)</f>
        <v>လိမ္မော်ဖြူ</v>
      </c>
      <c r="Q2876" s="119">
        <f>VLOOKUP(O2876,Stock[],3,FALSE)</f>
        <v>0.64</v>
      </c>
      <c r="R2876" s="119">
        <f>VLOOKUP(O2876,Stock[],4,FALSE)</f>
        <v>24</v>
      </c>
      <c r="S2876" s="118"/>
      <c r="T2876" s="119">
        <f>(DailySales!$S2876/DailySales!$R2876)+DailySales!$U2876</f>
        <v>10</v>
      </c>
      <c r="U2876" s="118">
        <v>10</v>
      </c>
      <c r="V2876" s="120">
        <f>+DailySales!$T2876*DailySales!$R2876</f>
        <v>240</v>
      </c>
      <c r="W2876" s="120">
        <f>+DailySales!$V2876*DailySales!$Q2876</f>
        <v>153.6</v>
      </c>
      <c r="X2876" s="120">
        <f>VLOOKUP(O2876,Stock[],6,FALSE)</f>
        <v>1330</v>
      </c>
      <c r="Y2876" s="120">
        <f>+DailySales!$V2876*DailySales!$X2876</f>
        <v>319200</v>
      </c>
      <c r="Z2876" s="118"/>
      <c r="AA2876" s="118"/>
      <c r="AB2876" s="118"/>
      <c r="AC2876" s="118"/>
      <c r="AD2876" s="118"/>
      <c r="AE2876" s="121"/>
      <c r="AF2876" s="122"/>
      <c r="AG2876" s="123"/>
      <c r="AH2876" s="38">
        <v>46072</v>
      </c>
      <c r="AI2876" s="123">
        <v>319200</v>
      </c>
      <c r="AJ2876" s="122"/>
      <c r="AK2876" s="123"/>
      <c r="AL2876" s="34"/>
      <c r="AM2876" s="39"/>
      <c r="AN287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77" spans="1:40" ht="19.5" customHeight="1" x14ac:dyDescent="0.25">
      <c r="A2877" s="112">
        <f t="shared" si="210"/>
        <v>2026</v>
      </c>
      <c r="B2877" s="112">
        <f t="shared" si="211"/>
        <v>1</v>
      </c>
      <c r="C2877" s="25">
        <v>46052</v>
      </c>
      <c r="D2877" s="114">
        <f t="shared" ca="1" si="208"/>
        <v>46097</v>
      </c>
      <c r="E2877" s="114" t="str">
        <f t="shared" ca="1" si="209"/>
        <v>1-Months</v>
      </c>
      <c r="F2877" s="114" t="str">
        <f>VLOOKUP(O2877,Stock[],5,FALSE)</f>
        <v>BE</v>
      </c>
      <c r="G2877" s="115" t="s">
        <v>3028</v>
      </c>
      <c r="H2877" s="116"/>
      <c r="I2877" s="117" t="s">
        <v>180</v>
      </c>
      <c r="J2877" s="112" t="str">
        <f>VLOOKUP(I2877,Customers[],2,FALSE)</f>
        <v>ရွှေမြင်း</v>
      </c>
      <c r="K2877" s="112" t="str">
        <f>VLOOKUP(I2877,Customers[],4,FALSE)</f>
        <v>Meiktila</v>
      </c>
      <c r="L2877" s="112" t="str">
        <f>VLOOKUP(Table85[[#This Row],[CustomerID]],Table!H:K,3,0)</f>
        <v>မိတ္ထီလာ</v>
      </c>
      <c r="M2877" s="112" t="str">
        <f>VLOOKUP(I2877,Customers[],5,FALSE)</f>
        <v>WholeSales/Contract</v>
      </c>
      <c r="N2877" s="117" t="s">
        <v>10</v>
      </c>
      <c r="O2877" s="118" t="s">
        <v>209</v>
      </c>
      <c r="P2877" s="112" t="str">
        <f>VLOOKUP(O2877,Stock[],2,FALSE)</f>
        <v>ဇေယျဝတီ Red</v>
      </c>
      <c r="Q2877" s="119">
        <f>VLOOKUP(O2877,Stock[],3,FALSE)</f>
        <v>0.64</v>
      </c>
      <c r="R2877" s="119">
        <f>VLOOKUP(O2877,Stock[],4,FALSE)</f>
        <v>14</v>
      </c>
      <c r="S2877" s="118"/>
      <c r="T2877" s="119">
        <f>(DailySales!$S2877/DailySales!$R2877)+DailySales!$U2877</f>
        <v>20</v>
      </c>
      <c r="U2877" s="118">
        <v>20</v>
      </c>
      <c r="V2877" s="120">
        <f>+DailySales!$T2877*DailySales!$R2877</f>
        <v>280</v>
      </c>
      <c r="W2877" s="120">
        <f>+DailySales!$V2877*DailySales!$Q2877</f>
        <v>179.20000000000002</v>
      </c>
      <c r="X2877" s="120">
        <f>VLOOKUP(O2877,Stock[],6,FALSE)</f>
        <v>1330</v>
      </c>
      <c r="Y2877" s="120">
        <f>+DailySales!$V2877*DailySales!$X2877</f>
        <v>372400</v>
      </c>
      <c r="Z2877" s="118"/>
      <c r="AA2877" s="118"/>
      <c r="AB2877" s="118"/>
      <c r="AC2877" s="118"/>
      <c r="AD2877" s="118"/>
      <c r="AE2877" s="121"/>
      <c r="AF2877" s="122"/>
      <c r="AG2877" s="123"/>
      <c r="AH2877" s="38">
        <v>46072</v>
      </c>
      <c r="AI2877" s="123">
        <v>372400</v>
      </c>
      <c r="AJ2877" s="122"/>
      <c r="AK2877" s="123"/>
      <c r="AL2877" s="34"/>
      <c r="AM2877" s="39"/>
      <c r="AN287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78" spans="1:40" ht="19.5" customHeight="1" x14ac:dyDescent="0.25">
      <c r="A2878" s="112">
        <f t="shared" si="210"/>
        <v>2026</v>
      </c>
      <c r="B2878" s="112">
        <f t="shared" si="211"/>
        <v>1</v>
      </c>
      <c r="C2878" s="25">
        <v>46052</v>
      </c>
      <c r="D2878" s="114">
        <f t="shared" ca="1" si="208"/>
        <v>46097</v>
      </c>
      <c r="E2878" s="114" t="str">
        <f t="shared" ca="1" si="209"/>
        <v>1-Months</v>
      </c>
      <c r="F2878" s="114" t="str">
        <f>VLOOKUP(O2878,Stock[],5,FALSE)</f>
        <v>BE</v>
      </c>
      <c r="G2878" s="115" t="s">
        <v>3028</v>
      </c>
      <c r="H2878" s="116"/>
      <c r="I2878" s="117" t="s">
        <v>180</v>
      </c>
      <c r="J2878" s="112" t="str">
        <f>VLOOKUP(I2878,Customers[],2,FALSE)</f>
        <v>ရွှေမြင်း</v>
      </c>
      <c r="K2878" s="112" t="str">
        <f>VLOOKUP(I2878,Customers[],4,FALSE)</f>
        <v>Meiktila</v>
      </c>
      <c r="L2878" s="112" t="str">
        <f>VLOOKUP(Table85[[#This Row],[CustomerID]],Table!H:K,3,0)</f>
        <v>မိတ္ထီလာ</v>
      </c>
      <c r="M2878" s="112" t="str">
        <f>VLOOKUP(I2878,Customers[],5,FALSE)</f>
        <v>WholeSales/Contract</v>
      </c>
      <c r="N2878" s="117" t="s">
        <v>10</v>
      </c>
      <c r="O2878" s="118" t="s">
        <v>214</v>
      </c>
      <c r="P2878" s="112" t="str">
        <f>VLOOKUP(O2878,Stock[],2,FALSE)</f>
        <v>ကောင်းကြည်</v>
      </c>
      <c r="Q2878" s="119">
        <f>VLOOKUP(O2878,Stock[],3,FALSE)</f>
        <v>0.64</v>
      </c>
      <c r="R2878" s="119">
        <f>VLOOKUP(O2878,Stock[],4,FALSE)</f>
        <v>14</v>
      </c>
      <c r="S2878" s="118"/>
      <c r="T2878" s="119">
        <f>(DailySales!$S2878/DailySales!$R2878)+DailySales!$U2878</f>
        <v>20</v>
      </c>
      <c r="U2878" s="118">
        <v>20</v>
      </c>
      <c r="V2878" s="120">
        <f>+DailySales!$T2878*DailySales!$R2878</f>
        <v>280</v>
      </c>
      <c r="W2878" s="120">
        <f>+DailySales!$V2878*DailySales!$Q2878</f>
        <v>179.20000000000002</v>
      </c>
      <c r="X2878" s="120">
        <f>VLOOKUP(O2878,Stock[],6,FALSE)</f>
        <v>1330</v>
      </c>
      <c r="Y2878" s="120">
        <f>+DailySales!$V2878*DailySales!$X2878</f>
        <v>372400</v>
      </c>
      <c r="Z2878" s="118"/>
      <c r="AA2878" s="118"/>
      <c r="AB2878" s="118"/>
      <c r="AC2878" s="118"/>
      <c r="AD2878" s="118"/>
      <c r="AE2878" s="121"/>
      <c r="AF2878" s="122"/>
      <c r="AG2878" s="123"/>
      <c r="AH2878" s="38">
        <v>46072</v>
      </c>
      <c r="AI2878" s="123">
        <v>372400</v>
      </c>
      <c r="AJ2878" s="122"/>
      <c r="AK2878" s="123"/>
      <c r="AL2878" s="34"/>
      <c r="AM2878" s="39"/>
      <c r="AN287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79" spans="1:40" ht="19.5" customHeight="1" x14ac:dyDescent="0.25">
      <c r="A2879" s="112">
        <f t="shared" si="210"/>
        <v>2026</v>
      </c>
      <c r="B2879" s="112">
        <f t="shared" si="211"/>
        <v>1</v>
      </c>
      <c r="C2879" s="25">
        <v>46052</v>
      </c>
      <c r="D2879" s="114">
        <f t="shared" ca="1" si="208"/>
        <v>46097</v>
      </c>
      <c r="E2879" s="114" t="str">
        <f t="shared" ca="1" si="209"/>
        <v>1-Months</v>
      </c>
      <c r="F2879" s="114" t="str">
        <f>VLOOKUP(O2879,Stock[],5,FALSE)</f>
        <v>BE</v>
      </c>
      <c r="G2879" s="115" t="s">
        <v>3028</v>
      </c>
      <c r="H2879" s="116"/>
      <c r="I2879" s="117" t="s">
        <v>180</v>
      </c>
      <c r="J2879" s="112" t="str">
        <f>VLOOKUP(I2879,Customers[],2,FALSE)</f>
        <v>ရွှေမြင်း</v>
      </c>
      <c r="K2879" s="112" t="str">
        <f>VLOOKUP(I2879,Customers[],4,FALSE)</f>
        <v>Meiktila</v>
      </c>
      <c r="L2879" s="112" t="str">
        <f>VLOOKUP(Table85[[#This Row],[CustomerID]],Table!H:K,3,0)</f>
        <v>မိတ္ထီလာ</v>
      </c>
      <c r="M2879" s="112" t="str">
        <f>VLOOKUP(I2879,Customers[],5,FALSE)</f>
        <v>WholeSales/Contract</v>
      </c>
      <c r="N2879" s="117" t="s">
        <v>10</v>
      </c>
      <c r="O2879" s="118" t="s">
        <v>2465</v>
      </c>
      <c r="P2879" s="112" t="str">
        <f>VLOOKUP(O2879,Stock[],2,FALSE)</f>
        <v>မိုးနဲကွန်ကီး</v>
      </c>
      <c r="Q2879" s="119">
        <f>VLOOKUP(O2879,Stock[],3,FALSE)</f>
        <v>0.64</v>
      </c>
      <c r="R2879" s="119">
        <f>VLOOKUP(O2879,Stock[],4,FALSE)</f>
        <v>14</v>
      </c>
      <c r="S2879" s="118"/>
      <c r="T2879" s="119">
        <f>(DailySales!$S2879/DailySales!$R2879)+DailySales!$U2879</f>
        <v>20</v>
      </c>
      <c r="U2879" s="118">
        <v>20</v>
      </c>
      <c r="V2879" s="120">
        <f>+DailySales!$T2879*DailySales!$R2879</f>
        <v>280</v>
      </c>
      <c r="W2879" s="120">
        <f>+DailySales!$V2879*DailySales!$Q2879</f>
        <v>179.20000000000002</v>
      </c>
      <c r="X2879" s="120">
        <f>VLOOKUP(O2879,Stock[],6,FALSE)</f>
        <v>1700</v>
      </c>
      <c r="Y2879" s="120">
        <f>+DailySales!$V2879*DailySales!$X2879</f>
        <v>476000</v>
      </c>
      <c r="Z2879" s="118"/>
      <c r="AA2879" s="118"/>
      <c r="AB2879" s="118"/>
      <c r="AC2879" s="118"/>
      <c r="AD2879" s="118"/>
      <c r="AE2879" s="121"/>
      <c r="AF2879" s="122"/>
      <c r="AG2879" s="123"/>
      <c r="AH2879" s="38">
        <v>46072</v>
      </c>
      <c r="AI2879" s="123">
        <v>476000</v>
      </c>
      <c r="AJ2879" s="122"/>
      <c r="AK2879" s="123"/>
      <c r="AL2879" s="34"/>
      <c r="AM2879" s="39"/>
      <c r="AN287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80" spans="1:40" ht="19.5" customHeight="1" x14ac:dyDescent="0.25">
      <c r="A2880" s="112">
        <f t="shared" si="210"/>
        <v>2026</v>
      </c>
      <c r="B2880" s="112">
        <f t="shared" si="211"/>
        <v>1</v>
      </c>
      <c r="C2880" s="25">
        <v>46052</v>
      </c>
      <c r="D2880" s="114">
        <f t="shared" ca="1" si="208"/>
        <v>46097</v>
      </c>
      <c r="E2880" s="114" t="str">
        <f t="shared" ca="1" si="209"/>
        <v>1-Months</v>
      </c>
      <c r="F2880" s="114" t="str">
        <f>VLOOKUP(O2880,Stock[],5,FALSE)</f>
        <v>BE</v>
      </c>
      <c r="G2880" s="115" t="s">
        <v>3028</v>
      </c>
      <c r="H2880" s="116"/>
      <c r="I2880" s="117" t="s">
        <v>180</v>
      </c>
      <c r="J2880" s="112" t="str">
        <f>VLOOKUP(I2880,Customers[],2,FALSE)</f>
        <v>ရွှေမြင်း</v>
      </c>
      <c r="K2880" s="112" t="str">
        <f>VLOOKUP(I2880,Customers[],4,FALSE)</f>
        <v>Meiktila</v>
      </c>
      <c r="L2880" s="112" t="str">
        <f>VLOOKUP(Table85[[#This Row],[CustomerID]],Table!H:K,3,0)</f>
        <v>မိတ္ထီလာ</v>
      </c>
      <c r="M2880" s="112" t="str">
        <f>VLOOKUP(I2880,Customers[],5,FALSE)</f>
        <v>WholeSales/Contract</v>
      </c>
      <c r="N2880" s="117" t="s">
        <v>10</v>
      </c>
      <c r="O2880" s="118" t="s">
        <v>205</v>
      </c>
      <c r="P2880" s="112" t="str">
        <f>VLOOKUP(O2880,Stock[],2,FALSE)</f>
        <v>ကောင်းကြည် ကော် 25%  (1Ltr )</v>
      </c>
      <c r="Q2880" s="119">
        <f>VLOOKUP(O2880,Stock[],3,FALSE)</f>
        <v>1</v>
      </c>
      <c r="R2880" s="119">
        <f>VLOOKUP(O2880,Stock[],4,FALSE)</f>
        <v>12</v>
      </c>
      <c r="S2880" s="118"/>
      <c r="T2880" s="119">
        <f>(DailySales!$S2880/DailySales!$R2880)+DailySales!$U2880</f>
        <v>20</v>
      </c>
      <c r="U2880" s="118">
        <v>20</v>
      </c>
      <c r="V2880" s="120">
        <f>+DailySales!$T2880*DailySales!$R2880</f>
        <v>240</v>
      </c>
      <c r="W2880" s="120">
        <f>+DailySales!$V2880*DailySales!$Q2880</f>
        <v>240</v>
      </c>
      <c r="X2880" s="120">
        <f>VLOOKUP(O2880,Stock[],6,FALSE)</f>
        <v>1530</v>
      </c>
      <c r="Y2880" s="120">
        <f>+DailySales!$V2880*DailySales!$X2880</f>
        <v>367200</v>
      </c>
      <c r="Z2880" s="118"/>
      <c r="AA2880" s="118"/>
      <c r="AB2880" s="118"/>
      <c r="AC2880" s="118"/>
      <c r="AD2880" s="118"/>
      <c r="AE2880" s="121"/>
      <c r="AF2880" s="122"/>
      <c r="AG2880" s="123"/>
      <c r="AH2880" s="38">
        <v>46072</v>
      </c>
      <c r="AI2880" s="123">
        <v>367200</v>
      </c>
      <c r="AJ2880" s="122"/>
      <c r="AK2880" s="123"/>
      <c r="AL2880" s="34"/>
      <c r="AM2880" s="39"/>
      <c r="AN288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81" spans="1:40" ht="19.5" customHeight="1" x14ac:dyDescent="0.25">
      <c r="A2881" s="112">
        <f t="shared" si="210"/>
        <v>2026</v>
      </c>
      <c r="B2881" s="112">
        <f t="shared" si="211"/>
        <v>1</v>
      </c>
      <c r="C2881" s="25">
        <v>46052</v>
      </c>
      <c r="D2881" s="114">
        <f t="shared" ca="1" si="208"/>
        <v>46097</v>
      </c>
      <c r="E2881" s="114" t="str">
        <f t="shared" ca="1" si="209"/>
        <v>1-Months</v>
      </c>
      <c r="F2881" s="114" t="str">
        <f>VLOOKUP(O2881,Stock[],5,FALSE)</f>
        <v>BE</v>
      </c>
      <c r="G2881" s="115" t="s">
        <v>3029</v>
      </c>
      <c r="H2881" s="116"/>
      <c r="I2881" s="117" t="s">
        <v>2181</v>
      </c>
      <c r="J2881" s="112" t="str">
        <f>VLOOKUP(I2881,Customers[],2,FALSE)</f>
        <v>အကွဲ</v>
      </c>
      <c r="K2881" s="112">
        <f>VLOOKUP(I2881,Customers[],4,FALSE)</f>
        <v>0</v>
      </c>
      <c r="L2881" s="112">
        <f>VLOOKUP(Table85[[#This Row],[CustomerID]],Table!H:K,3,0)</f>
        <v>0</v>
      </c>
      <c r="M2881" s="112">
        <f>VLOOKUP(I2881,Customers[],5,FALSE)</f>
        <v>0</v>
      </c>
      <c r="N2881" s="117" t="s">
        <v>10</v>
      </c>
      <c r="O2881" s="118" t="s">
        <v>217</v>
      </c>
      <c r="P2881" s="112" t="str">
        <f>VLOOKUP(O2881,Stock[],2,FALSE)</f>
        <v>လိမ္မော်ဖြူ</v>
      </c>
      <c r="Q2881" s="119">
        <f>VLOOKUP(O2881,Stock[],3,FALSE)</f>
        <v>0.64</v>
      </c>
      <c r="R2881" s="119">
        <f>VLOOKUP(O2881,Stock[],4,FALSE)</f>
        <v>24</v>
      </c>
      <c r="S2881" s="118">
        <v>1</v>
      </c>
      <c r="T2881" s="119">
        <f>(DailySales!$S2881/DailySales!$R2881)+DailySales!$U2881</f>
        <v>4.1666666666666664E-2</v>
      </c>
      <c r="U2881" s="118"/>
      <c r="V2881" s="120">
        <f>+DailySales!$T2881*DailySales!$R2881</f>
        <v>1</v>
      </c>
      <c r="W2881" s="120">
        <f>+DailySales!$V2881*DailySales!$Q2881</f>
        <v>0.64</v>
      </c>
      <c r="X2881" s="120">
        <f>VLOOKUP(O2881,Stock[],6,FALSE)</f>
        <v>1330</v>
      </c>
      <c r="Y2881" s="120">
        <f>+DailySales!$V2881*DailySales!$X2881</f>
        <v>1330</v>
      </c>
      <c r="Z2881" s="118"/>
      <c r="AA2881" s="118"/>
      <c r="AB2881" s="118"/>
      <c r="AC2881" s="118"/>
      <c r="AD2881" s="118"/>
      <c r="AE2881" s="121"/>
      <c r="AF2881" s="122">
        <v>46052</v>
      </c>
      <c r="AG2881" s="123">
        <v>1330</v>
      </c>
      <c r="AH2881" s="122"/>
      <c r="AI2881" s="123"/>
      <c r="AJ2881" s="122"/>
      <c r="AK2881" s="123"/>
      <c r="AL2881" s="34"/>
      <c r="AM2881" s="39"/>
      <c r="AN288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82" spans="1:40" ht="19.5" customHeight="1" x14ac:dyDescent="0.25">
      <c r="A2882" s="112">
        <f t="shared" si="210"/>
        <v>2026</v>
      </c>
      <c r="B2882" s="112">
        <f t="shared" si="211"/>
        <v>1</v>
      </c>
      <c r="C2882" s="25">
        <v>46052</v>
      </c>
      <c r="D2882" s="114">
        <f t="shared" ref="D2882:D2945" ca="1" si="212">TODAY()</f>
        <v>46097</v>
      </c>
      <c r="E2882" s="114" t="str">
        <f t="shared" ref="E2882:E2945" ca="1" si="213">DATEDIF(C2882,D2882,"M")&amp;"-Months"</f>
        <v>1-Months</v>
      </c>
      <c r="F2882" s="114" t="str">
        <f>VLOOKUP(O2882,Stock[],5,FALSE)</f>
        <v>BE</v>
      </c>
      <c r="G2882" s="115" t="s">
        <v>3029</v>
      </c>
      <c r="H2882" s="116"/>
      <c r="I2882" s="117" t="s">
        <v>2181</v>
      </c>
      <c r="J2882" s="112" t="str">
        <f>VLOOKUP(I2882,Customers[],2,FALSE)</f>
        <v>အကွဲ</v>
      </c>
      <c r="K2882" s="112">
        <f>VLOOKUP(I2882,Customers[],4,FALSE)</f>
        <v>0</v>
      </c>
      <c r="L2882" s="112">
        <f>VLOOKUP(Table85[[#This Row],[CustomerID]],Table!H:K,3,0)</f>
        <v>0</v>
      </c>
      <c r="M2882" s="112">
        <f>VLOOKUP(I2882,Customers[],5,FALSE)</f>
        <v>0</v>
      </c>
      <c r="N2882" s="117" t="s">
        <v>10</v>
      </c>
      <c r="O2882" s="118" t="s">
        <v>2465</v>
      </c>
      <c r="P2882" s="112" t="str">
        <f>VLOOKUP(O2882,Stock[],2,FALSE)</f>
        <v>မိုးနဲကွန်ကီး</v>
      </c>
      <c r="Q2882" s="119">
        <f>VLOOKUP(O2882,Stock[],3,FALSE)</f>
        <v>0.64</v>
      </c>
      <c r="R2882" s="119">
        <f>VLOOKUP(O2882,Stock[],4,FALSE)</f>
        <v>14</v>
      </c>
      <c r="S2882" s="118">
        <v>1</v>
      </c>
      <c r="T2882" s="119">
        <f>(DailySales!$S2882/DailySales!$R2882)+DailySales!$U2882</f>
        <v>7.1428571428571425E-2</v>
      </c>
      <c r="U2882" s="118"/>
      <c r="V2882" s="120">
        <f>+DailySales!$T2882*DailySales!$R2882</f>
        <v>1</v>
      </c>
      <c r="W2882" s="120">
        <f>+DailySales!$V2882*DailySales!$Q2882</f>
        <v>0.64</v>
      </c>
      <c r="X2882" s="120">
        <f>VLOOKUP(O2882,Stock[],6,FALSE)</f>
        <v>1700</v>
      </c>
      <c r="Y2882" s="120">
        <f>+DailySales!$V2882*DailySales!$X2882</f>
        <v>1700</v>
      </c>
      <c r="Z2882" s="118"/>
      <c r="AA2882" s="118"/>
      <c r="AB2882" s="118"/>
      <c r="AC2882" s="118"/>
      <c r="AD2882" s="118"/>
      <c r="AE2882" s="121"/>
      <c r="AF2882" s="122">
        <v>46052</v>
      </c>
      <c r="AG2882" s="123">
        <v>1700</v>
      </c>
      <c r="AH2882" s="122"/>
      <c r="AI2882" s="123"/>
      <c r="AJ2882" s="122"/>
      <c r="AK2882" s="123"/>
      <c r="AL2882" s="34"/>
      <c r="AM2882" s="39"/>
      <c r="AN288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83" spans="1:40" ht="19.5" customHeight="1" x14ac:dyDescent="0.25">
      <c r="A2883" s="112">
        <f t="shared" si="210"/>
        <v>2026</v>
      </c>
      <c r="B2883" s="112">
        <f t="shared" si="211"/>
        <v>1</v>
      </c>
      <c r="C2883" s="25">
        <v>46052</v>
      </c>
      <c r="D2883" s="114">
        <f t="shared" ca="1" si="212"/>
        <v>46097</v>
      </c>
      <c r="E2883" s="114" t="str">
        <f t="shared" ca="1" si="213"/>
        <v>1-Months</v>
      </c>
      <c r="F2883" s="114" t="str">
        <f>VLOOKUP(O2883,Stock[],5,FALSE)</f>
        <v>BE</v>
      </c>
      <c r="G2883" s="115" t="s">
        <v>3029</v>
      </c>
      <c r="H2883" s="116"/>
      <c r="I2883" s="117" t="s">
        <v>2181</v>
      </c>
      <c r="J2883" s="112" t="str">
        <f>VLOOKUP(I2883,Customers[],2,FALSE)</f>
        <v>အကွဲ</v>
      </c>
      <c r="K2883" s="112">
        <f>VLOOKUP(I2883,Customers[],4,FALSE)</f>
        <v>0</v>
      </c>
      <c r="L2883" s="112">
        <f>VLOOKUP(Table85[[#This Row],[CustomerID]],Table!H:K,3,0)</f>
        <v>0</v>
      </c>
      <c r="M2883" s="112">
        <f>VLOOKUP(I2883,Customers[],5,FALSE)</f>
        <v>0</v>
      </c>
      <c r="N2883" s="117" t="s">
        <v>10</v>
      </c>
      <c r="O2883" s="118" t="s">
        <v>1395</v>
      </c>
      <c r="P2883" s="112" t="str">
        <f>VLOOKUP(O2883,Stock[],2,FALSE)</f>
        <v>ရွှေမင်းသားမန်ကျည်းခေါင်ရည်</v>
      </c>
      <c r="Q2883" s="119">
        <f>VLOOKUP(O2883,Stock[],3,FALSE)</f>
        <v>0.64</v>
      </c>
      <c r="R2883" s="119">
        <f>VLOOKUP(O2883,Stock[],4,FALSE)</f>
        <v>14</v>
      </c>
      <c r="S2883" s="118">
        <v>1</v>
      </c>
      <c r="T2883" s="119">
        <f>(DailySales!$S2883/DailySales!$R2883)+DailySales!$U2883</f>
        <v>7.1428571428571425E-2</v>
      </c>
      <c r="U2883" s="118"/>
      <c r="V2883" s="120">
        <f>+DailySales!$T2883*DailySales!$R2883</f>
        <v>1</v>
      </c>
      <c r="W2883" s="120">
        <f>+DailySales!$V2883*DailySales!$Q2883</f>
        <v>0.64</v>
      </c>
      <c r="X2883" s="120">
        <f>VLOOKUP(O2883,Stock[],6,FALSE)</f>
        <v>830</v>
      </c>
      <c r="Y2883" s="120">
        <f>+DailySales!$V2883*DailySales!$X2883</f>
        <v>830</v>
      </c>
      <c r="Z2883" s="118"/>
      <c r="AA2883" s="118"/>
      <c r="AB2883" s="118"/>
      <c r="AC2883" s="118"/>
      <c r="AD2883" s="118"/>
      <c r="AE2883" s="121"/>
      <c r="AF2883" s="122">
        <v>46052</v>
      </c>
      <c r="AG2883" s="123">
        <v>830</v>
      </c>
      <c r="AH2883" s="122"/>
      <c r="AI2883" s="123"/>
      <c r="AJ2883" s="122"/>
      <c r="AK2883" s="123"/>
      <c r="AL2883" s="34"/>
      <c r="AM2883" s="39"/>
      <c r="AN288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84" spans="1:40" ht="19.5" customHeight="1" x14ac:dyDescent="0.25">
      <c r="A2884" s="112">
        <f t="shared" si="210"/>
        <v>2026</v>
      </c>
      <c r="B2884" s="112">
        <f t="shared" si="211"/>
        <v>1</v>
      </c>
      <c r="C2884" s="25">
        <v>46052</v>
      </c>
      <c r="D2884" s="114">
        <f t="shared" ca="1" si="212"/>
        <v>46097</v>
      </c>
      <c r="E2884" s="114" t="str">
        <f t="shared" ca="1" si="213"/>
        <v>1-Months</v>
      </c>
      <c r="F2884" s="114" t="str">
        <f>VLOOKUP(O2884,Stock[],5,FALSE)</f>
        <v>BE</v>
      </c>
      <c r="G2884" s="115" t="s">
        <v>3029</v>
      </c>
      <c r="H2884" s="116"/>
      <c r="I2884" s="117" t="s">
        <v>2181</v>
      </c>
      <c r="J2884" s="112" t="str">
        <f>VLOOKUP(I2884,Customers[],2,FALSE)</f>
        <v>အကွဲ</v>
      </c>
      <c r="K2884" s="112">
        <f>VLOOKUP(I2884,Customers[],4,FALSE)</f>
        <v>0</v>
      </c>
      <c r="L2884" s="112">
        <f>VLOOKUP(Table85[[#This Row],[CustomerID]],Table!H:K,3,0)</f>
        <v>0</v>
      </c>
      <c r="M2884" s="112">
        <f>VLOOKUP(I2884,Customers[],5,FALSE)</f>
        <v>0</v>
      </c>
      <c r="N2884" s="117" t="s">
        <v>10</v>
      </c>
      <c r="O2884" s="118" t="s">
        <v>2120</v>
      </c>
      <c r="P2884" s="112" t="str">
        <f>VLOOKUP(O2884,Stock[],2,FALSE)</f>
        <v>ဇေ အရက်သန့်</v>
      </c>
      <c r="Q2884" s="119">
        <f>VLOOKUP(O2884,Stock[],3,FALSE)</f>
        <v>0.64</v>
      </c>
      <c r="R2884" s="119">
        <f>VLOOKUP(O2884,Stock[],4,FALSE)</f>
        <v>14</v>
      </c>
      <c r="S2884" s="118">
        <v>2</v>
      </c>
      <c r="T2884" s="119">
        <f>(DailySales!$S2884/DailySales!$R2884)+DailySales!$U2884</f>
        <v>0.14285714285714285</v>
      </c>
      <c r="U2884" s="118"/>
      <c r="V2884" s="120">
        <f>+DailySales!$T2884*DailySales!$R2884</f>
        <v>2</v>
      </c>
      <c r="W2884" s="120">
        <f>+DailySales!$V2884*DailySales!$Q2884</f>
        <v>1.28</v>
      </c>
      <c r="X2884" s="120">
        <f>VLOOKUP(O2884,Stock[],6,FALSE)</f>
        <v>1380</v>
      </c>
      <c r="Y2884" s="120">
        <f>+DailySales!$V2884*DailySales!$X2884</f>
        <v>2760</v>
      </c>
      <c r="Z2884" s="118"/>
      <c r="AA2884" s="118"/>
      <c r="AB2884" s="118"/>
      <c r="AC2884" s="118"/>
      <c r="AD2884" s="118"/>
      <c r="AE2884" s="121"/>
      <c r="AF2884" s="122">
        <v>46052</v>
      </c>
      <c r="AG2884" s="123">
        <v>2760</v>
      </c>
      <c r="AH2884" s="122"/>
      <c r="AI2884" s="123"/>
      <c r="AJ2884" s="122"/>
      <c r="AK2884" s="123"/>
      <c r="AL2884" s="34"/>
      <c r="AM2884" s="39"/>
      <c r="AN288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85" spans="1:40" ht="19.5" customHeight="1" x14ac:dyDescent="0.25">
      <c r="A2885" s="112">
        <f t="shared" si="210"/>
        <v>2026</v>
      </c>
      <c r="B2885" s="112">
        <f t="shared" si="211"/>
        <v>1</v>
      </c>
      <c r="C2885" s="25">
        <v>46053</v>
      </c>
      <c r="D2885" s="114">
        <f t="shared" ca="1" si="212"/>
        <v>46097</v>
      </c>
      <c r="E2885" s="114" t="str">
        <f t="shared" ca="1" si="213"/>
        <v>1-Months</v>
      </c>
      <c r="F2885" s="114" t="str">
        <f>VLOOKUP(O2885,Stock[],5,FALSE)</f>
        <v>BE</v>
      </c>
      <c r="G2885" s="115" t="s">
        <v>3030</v>
      </c>
      <c r="H2885" s="116" t="s">
        <v>275</v>
      </c>
      <c r="I2885" s="117" t="s">
        <v>786</v>
      </c>
      <c r="J2885" s="112" t="str">
        <f>VLOOKUP(I2885,Customers[],2,FALSE)</f>
        <v>ဖူးပွင့်</v>
      </c>
      <c r="K2885" s="112" t="str">
        <f>VLOOKUP(I2885,Customers[],4,FALSE)</f>
        <v>Pyawbwe</v>
      </c>
      <c r="L2885" s="112" t="str">
        <f>VLOOKUP(Table85[[#This Row],[CustomerID]],Table!H:K,3,0)</f>
        <v>ယင်းမာပင်</v>
      </c>
      <c r="M2885" s="112" t="str">
        <f>VLOOKUP(I2885,Customers[],5,FALSE)</f>
        <v>Van-1</v>
      </c>
      <c r="N2885" s="117" t="s">
        <v>9</v>
      </c>
      <c r="O2885" s="118" t="s">
        <v>205</v>
      </c>
      <c r="P2885" s="112" t="str">
        <f>VLOOKUP(O2885,Stock[],2,FALSE)</f>
        <v>ကောင်းကြည် ကော် 25%  (1Ltr )</v>
      </c>
      <c r="Q2885" s="119">
        <f>VLOOKUP(O2885,Stock[],3,FALSE)</f>
        <v>1</v>
      </c>
      <c r="R2885" s="119">
        <f>VLOOKUP(O2885,Stock[],4,FALSE)</f>
        <v>12</v>
      </c>
      <c r="S2885" s="118"/>
      <c r="T2885" s="119">
        <f>(DailySales!$S2885/DailySales!$R2885)+DailySales!$U2885</f>
        <v>50</v>
      </c>
      <c r="U2885" s="118">
        <v>50</v>
      </c>
      <c r="V2885" s="120">
        <f>+DailySales!$T2885*DailySales!$R2885</f>
        <v>600</v>
      </c>
      <c r="W2885" s="120">
        <f>+DailySales!$V2885*DailySales!$Q2885</f>
        <v>600</v>
      </c>
      <c r="X2885" s="120">
        <f>VLOOKUP(O2885,Stock[],6,FALSE)</f>
        <v>1530</v>
      </c>
      <c r="Y2885" s="120">
        <f>+DailySales!$V2885*DailySales!$X2885</f>
        <v>918000</v>
      </c>
      <c r="Z2885" s="118"/>
      <c r="AA2885" s="118"/>
      <c r="AB2885" s="118">
        <v>5000</v>
      </c>
      <c r="AC2885" s="118">
        <v>6000</v>
      </c>
      <c r="AD2885" s="118"/>
      <c r="AE2885" s="121">
        <v>17000</v>
      </c>
      <c r="AF2885" s="122">
        <v>46053</v>
      </c>
      <c r="AG2885" s="123">
        <v>924000</v>
      </c>
      <c r="AH2885" s="122"/>
      <c r="AI2885" s="123"/>
      <c r="AJ2885" s="122"/>
      <c r="AK2885" s="123"/>
      <c r="AL2885" s="34"/>
      <c r="AM2885" s="39"/>
      <c r="AN288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86" spans="1:40" ht="19.5" customHeight="1" x14ac:dyDescent="0.25">
      <c r="A2886" s="112">
        <f t="shared" si="210"/>
        <v>2026</v>
      </c>
      <c r="B2886" s="112">
        <f t="shared" si="211"/>
        <v>1</v>
      </c>
      <c r="C2886" s="25">
        <v>46053</v>
      </c>
      <c r="D2886" s="114">
        <f t="shared" ca="1" si="212"/>
        <v>46097</v>
      </c>
      <c r="E2886" s="114" t="str">
        <f t="shared" ca="1" si="213"/>
        <v>1-Months</v>
      </c>
      <c r="F2886" s="114" t="str">
        <f>VLOOKUP(O2886,Stock[],5,FALSE)</f>
        <v>BE</v>
      </c>
      <c r="G2886" s="115" t="s">
        <v>3031</v>
      </c>
      <c r="H2886" s="116" t="s">
        <v>275</v>
      </c>
      <c r="I2886" s="117" t="s">
        <v>881</v>
      </c>
      <c r="J2886" s="112" t="str">
        <f>VLOOKUP(I2886,Customers[],2,FALSE)</f>
        <v>ရွှေနန်း‌တော်</v>
      </c>
      <c r="K2886" s="112" t="str">
        <f>VLOOKUP(I2886,Customers[],4,FALSE)</f>
        <v>Pyawbwe</v>
      </c>
      <c r="L2886" s="112" t="str">
        <f>VLOOKUP(Table85[[#This Row],[CustomerID]],Table!H:K,3,0)</f>
        <v>ရေပေါင်းဆုံ</v>
      </c>
      <c r="M2886" s="112" t="str">
        <f>VLOOKUP(I2886,Customers[],5,FALSE)</f>
        <v>Van-1</v>
      </c>
      <c r="N2886" s="117" t="s">
        <v>9</v>
      </c>
      <c r="O2886" s="118" t="s">
        <v>205</v>
      </c>
      <c r="P2886" s="112" t="str">
        <f>VLOOKUP(O2886,Stock[],2,FALSE)</f>
        <v>ကောင်းကြည် ကော် 25%  (1Ltr )</v>
      </c>
      <c r="Q2886" s="119">
        <f>VLOOKUP(O2886,Stock[],3,FALSE)</f>
        <v>1</v>
      </c>
      <c r="R2886" s="119">
        <f>VLOOKUP(O2886,Stock[],4,FALSE)</f>
        <v>12</v>
      </c>
      <c r="S2886" s="118"/>
      <c r="T2886" s="119">
        <f>(DailySales!$S2886/DailySales!$R2886)+DailySales!$U2886</f>
        <v>50</v>
      </c>
      <c r="U2886" s="118">
        <v>50</v>
      </c>
      <c r="V2886" s="120">
        <f>+DailySales!$T2886*DailySales!$R2886</f>
        <v>600</v>
      </c>
      <c r="W2886" s="120">
        <f>+DailySales!$V2886*DailySales!$Q2886</f>
        <v>600</v>
      </c>
      <c r="X2886" s="120">
        <f>VLOOKUP(O2886,Stock[],6,FALSE)</f>
        <v>1530</v>
      </c>
      <c r="Y2886" s="120">
        <f>+DailySales!$V2886*DailySales!$X2886</f>
        <v>918000</v>
      </c>
      <c r="Z2886" s="118"/>
      <c r="AA2886" s="118"/>
      <c r="AB2886" s="118">
        <v>5000</v>
      </c>
      <c r="AC2886" s="118">
        <v>6000</v>
      </c>
      <c r="AD2886" s="118"/>
      <c r="AE2886" s="121">
        <v>17000</v>
      </c>
      <c r="AF2886" s="122">
        <v>46053</v>
      </c>
      <c r="AG2886" s="123">
        <v>924000</v>
      </c>
      <c r="AH2886" s="122"/>
      <c r="AI2886" s="123"/>
      <c r="AJ2886" s="122"/>
      <c r="AK2886" s="123"/>
      <c r="AL2886" s="34"/>
      <c r="AM2886" s="39"/>
      <c r="AN288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87" spans="1:40" ht="19.5" customHeight="1" x14ac:dyDescent="0.25">
      <c r="A2887" s="112">
        <f t="shared" si="210"/>
        <v>2026</v>
      </c>
      <c r="B2887" s="112">
        <f t="shared" si="211"/>
        <v>1</v>
      </c>
      <c r="C2887" s="25">
        <v>46053</v>
      </c>
      <c r="D2887" s="114">
        <f t="shared" ca="1" si="212"/>
        <v>46097</v>
      </c>
      <c r="E2887" s="114" t="str">
        <f t="shared" ca="1" si="213"/>
        <v>1-Months</v>
      </c>
      <c r="F2887" s="114" t="str">
        <f>VLOOKUP(O2887,Stock[],5,FALSE)</f>
        <v>BE</v>
      </c>
      <c r="G2887" s="115" t="s">
        <v>3032</v>
      </c>
      <c r="H2887" s="116" t="s">
        <v>275</v>
      </c>
      <c r="I2887" s="117" t="s">
        <v>1055</v>
      </c>
      <c r="J2887" s="112" t="str">
        <f>VLOOKUP(I2887,Customers[],2,FALSE)</f>
        <v>မယဉ်အေး(၂)</v>
      </c>
      <c r="K2887" s="112" t="str">
        <f>VLOOKUP(I2887,Customers[],4,FALSE)</f>
        <v>Pyawbwe</v>
      </c>
      <c r="L2887" s="112" t="str">
        <f>VLOOKUP(Table85[[#This Row],[CustomerID]],Table!H:K,3,0)</f>
        <v>ရေပေါင်းဆုံ</v>
      </c>
      <c r="M2887" s="112" t="str">
        <f>VLOOKUP(I2887,Customers[],5,FALSE)</f>
        <v>Van-1</v>
      </c>
      <c r="N2887" s="117" t="s">
        <v>9</v>
      </c>
      <c r="O2887" s="118" t="s">
        <v>205</v>
      </c>
      <c r="P2887" s="112" t="str">
        <f>VLOOKUP(O2887,Stock[],2,FALSE)</f>
        <v>ကောင်းကြည် ကော် 25%  (1Ltr )</v>
      </c>
      <c r="Q2887" s="119">
        <f>VLOOKUP(O2887,Stock[],3,FALSE)</f>
        <v>1</v>
      </c>
      <c r="R2887" s="119">
        <f>VLOOKUP(O2887,Stock[],4,FALSE)</f>
        <v>12</v>
      </c>
      <c r="S2887" s="118"/>
      <c r="T2887" s="119">
        <f>(DailySales!$S2887/DailySales!$R2887)+DailySales!$U2887</f>
        <v>2</v>
      </c>
      <c r="U2887" s="118">
        <v>2</v>
      </c>
      <c r="V2887" s="120">
        <f>+DailySales!$T2887*DailySales!$R2887</f>
        <v>24</v>
      </c>
      <c r="W2887" s="120">
        <f>+DailySales!$V2887*DailySales!$Q2887</f>
        <v>24</v>
      </c>
      <c r="X2887" s="120">
        <f>VLOOKUP(O2887,Stock[],6,FALSE)</f>
        <v>1530</v>
      </c>
      <c r="Y2887" s="120">
        <f>+DailySales!$V2887*DailySales!$X2887</f>
        <v>36720</v>
      </c>
      <c r="Z2887" s="118"/>
      <c r="AA2887" s="118"/>
      <c r="AB2887" s="118"/>
      <c r="AC2887" s="118"/>
      <c r="AD2887" s="118"/>
      <c r="AE2887" s="121">
        <v>680</v>
      </c>
      <c r="AF2887" s="122">
        <v>46053</v>
      </c>
      <c r="AG2887" s="123">
        <v>37400</v>
      </c>
      <c r="AH2887" s="122"/>
      <c r="AI2887" s="123"/>
      <c r="AJ2887" s="122"/>
      <c r="AK2887" s="123"/>
      <c r="AL2887" s="34"/>
      <c r="AM2887" s="39"/>
      <c r="AN288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88" spans="1:40" ht="19.5" customHeight="1" x14ac:dyDescent="0.25">
      <c r="A2888" s="112">
        <f t="shared" ref="A2888:A2951" si="214">YEAR(C2888)</f>
        <v>2026</v>
      </c>
      <c r="B2888" s="112">
        <f t="shared" ref="B2888:B2951" si="215">MONTH(C2888)</f>
        <v>1</v>
      </c>
      <c r="C2888" s="25">
        <v>46053</v>
      </c>
      <c r="D2888" s="114">
        <f t="shared" ca="1" si="212"/>
        <v>46097</v>
      </c>
      <c r="E2888" s="114" t="str">
        <f t="shared" ca="1" si="213"/>
        <v>1-Months</v>
      </c>
      <c r="F2888" s="114" t="str">
        <f>VLOOKUP(O2888,Stock[],5,FALSE)</f>
        <v>BE</v>
      </c>
      <c r="G2888" s="115" t="s">
        <v>3033</v>
      </c>
      <c r="H2888" s="116" t="s">
        <v>275</v>
      </c>
      <c r="I2888" s="117" t="s">
        <v>878</v>
      </c>
      <c r="J2888" s="112" t="str">
        <f>VLOOKUP(I2888,Customers[],2,FALSE)</f>
        <v>ဒေါ်အေး</v>
      </c>
      <c r="K2888" s="112" t="str">
        <f>VLOOKUP(I2888,Customers[],4,FALSE)</f>
        <v>Pyawbwe</v>
      </c>
      <c r="L2888" s="112" t="str">
        <f>VLOOKUP(Table85[[#This Row],[CustomerID]],Table!H:K,3,0)</f>
        <v>ရေပေါင်းဆုံ</v>
      </c>
      <c r="M2888" s="112" t="str">
        <f>VLOOKUP(I2888,Customers[],5,FALSE)</f>
        <v>Van-1</v>
      </c>
      <c r="N2888" s="117" t="s">
        <v>9</v>
      </c>
      <c r="O2888" s="118" t="s">
        <v>205</v>
      </c>
      <c r="P2888" s="112" t="str">
        <f>VLOOKUP(O2888,Stock[],2,FALSE)</f>
        <v>ကောင်းကြည် ကော် 25%  (1Ltr )</v>
      </c>
      <c r="Q2888" s="119">
        <f>VLOOKUP(O2888,Stock[],3,FALSE)</f>
        <v>1</v>
      </c>
      <c r="R2888" s="119">
        <f>VLOOKUP(O2888,Stock[],4,FALSE)</f>
        <v>12</v>
      </c>
      <c r="S2888" s="118"/>
      <c r="T2888" s="119">
        <f>(DailySales!$S2888/DailySales!$R2888)+DailySales!$U2888</f>
        <v>2</v>
      </c>
      <c r="U2888" s="118">
        <v>2</v>
      </c>
      <c r="V2888" s="120">
        <f>+DailySales!$T2888*DailySales!$R2888</f>
        <v>24</v>
      </c>
      <c r="W2888" s="120">
        <f>+DailySales!$V2888*DailySales!$Q2888</f>
        <v>24</v>
      </c>
      <c r="X2888" s="120">
        <f>VLOOKUP(O2888,Stock[],6,FALSE)</f>
        <v>1530</v>
      </c>
      <c r="Y2888" s="120">
        <f>+DailySales!$V2888*DailySales!$X2888</f>
        <v>36720</v>
      </c>
      <c r="Z2888" s="118"/>
      <c r="AA2888" s="118"/>
      <c r="AB2888" s="118"/>
      <c r="AC2888" s="118"/>
      <c r="AD2888" s="118"/>
      <c r="AE2888" s="121">
        <v>680</v>
      </c>
      <c r="AF2888" s="122">
        <v>46053</v>
      </c>
      <c r="AG2888" s="123">
        <v>37400</v>
      </c>
      <c r="AH2888" s="122"/>
      <c r="AI2888" s="123"/>
      <c r="AJ2888" s="122"/>
      <c r="AK2888" s="123"/>
      <c r="AL2888" s="34"/>
      <c r="AM2888" s="39"/>
      <c r="AN288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89" spans="1:40" ht="19.5" customHeight="1" x14ac:dyDescent="0.25">
      <c r="A2889" s="112">
        <f t="shared" si="214"/>
        <v>2026</v>
      </c>
      <c r="B2889" s="112">
        <f t="shared" si="215"/>
        <v>1</v>
      </c>
      <c r="C2889" s="25">
        <v>46053</v>
      </c>
      <c r="D2889" s="114">
        <f t="shared" ca="1" si="212"/>
        <v>46097</v>
      </c>
      <c r="E2889" s="114" t="str">
        <f t="shared" ca="1" si="213"/>
        <v>1-Months</v>
      </c>
      <c r="F2889" s="114" t="str">
        <f>VLOOKUP(O2889,Stock[],5,FALSE)</f>
        <v>BE</v>
      </c>
      <c r="G2889" s="115" t="s">
        <v>3034</v>
      </c>
      <c r="H2889" s="116" t="s">
        <v>275</v>
      </c>
      <c r="I2889" s="117" t="s">
        <v>1754</v>
      </c>
      <c r="J2889" s="112" t="str">
        <f>VLOOKUP(I2889,Customers[],2,FALSE)</f>
        <v>စစ်ဆေးရေးဂိတ်လက်ဆောင်</v>
      </c>
      <c r="K2889" s="112">
        <f>VLOOKUP(I2889,Customers[],4,FALSE)</f>
        <v>0</v>
      </c>
      <c r="L2889" s="112">
        <f>VLOOKUP(Table85[[#This Row],[CustomerID]],Table!H:K,3,0)</f>
        <v>0</v>
      </c>
      <c r="M2889" s="112">
        <f>VLOOKUP(I2889,Customers[],5,FALSE)</f>
        <v>0</v>
      </c>
      <c r="N2889" s="117" t="s">
        <v>1751</v>
      </c>
      <c r="O2889" s="118" t="s">
        <v>217</v>
      </c>
      <c r="P2889" s="112" t="str">
        <f>VLOOKUP(O2889,Stock[],2,FALSE)</f>
        <v>လိမ္မော်ဖြူ</v>
      </c>
      <c r="Q2889" s="119">
        <f>VLOOKUP(O2889,Stock[],3,FALSE)</f>
        <v>0.64</v>
      </c>
      <c r="R2889" s="119">
        <f>VLOOKUP(O2889,Stock[],4,FALSE)</f>
        <v>24</v>
      </c>
      <c r="S2889" s="118">
        <v>3</v>
      </c>
      <c r="T2889" s="119">
        <f>(DailySales!$S2889/DailySales!$R2889)+DailySales!$U2889</f>
        <v>0.125</v>
      </c>
      <c r="U2889" s="118"/>
      <c r="V2889" s="120">
        <f>+DailySales!$T2889*DailySales!$R2889</f>
        <v>3</v>
      </c>
      <c r="W2889" s="120">
        <f>+DailySales!$V2889*DailySales!$Q2889</f>
        <v>1.92</v>
      </c>
      <c r="X2889" s="120">
        <f>VLOOKUP(O2889,Stock[],6,FALSE)</f>
        <v>1330</v>
      </c>
      <c r="Y2889" s="120">
        <f>+DailySales!$V2889*DailySales!$X2889</f>
        <v>3990</v>
      </c>
      <c r="Z2889" s="118"/>
      <c r="AA2889" s="118"/>
      <c r="AB2889" s="118"/>
      <c r="AC2889" s="118"/>
      <c r="AD2889" s="118"/>
      <c r="AE2889" s="121"/>
      <c r="AF2889" s="122">
        <v>46053</v>
      </c>
      <c r="AG2889" s="123">
        <v>3990</v>
      </c>
      <c r="AH2889" s="122"/>
      <c r="AI2889" s="123"/>
      <c r="AJ2889" s="122"/>
      <c r="AK2889" s="123"/>
      <c r="AL2889" s="34"/>
      <c r="AM2889" s="39"/>
      <c r="AN288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90" spans="1:40" ht="19.5" customHeight="1" x14ac:dyDescent="0.25">
      <c r="A2890" s="112">
        <f t="shared" si="214"/>
        <v>2026</v>
      </c>
      <c r="B2890" s="112">
        <f t="shared" si="215"/>
        <v>1</v>
      </c>
      <c r="C2890" s="25">
        <v>46053</v>
      </c>
      <c r="D2890" s="114">
        <f t="shared" ca="1" si="212"/>
        <v>46097</v>
      </c>
      <c r="E2890" s="114" t="str">
        <f t="shared" ca="1" si="213"/>
        <v>1-Months</v>
      </c>
      <c r="F2890" s="114" t="str">
        <f>VLOOKUP(O2890,Stock[],5,FALSE)</f>
        <v>BE</v>
      </c>
      <c r="G2890" s="115" t="s">
        <v>3034</v>
      </c>
      <c r="H2890" s="116" t="s">
        <v>275</v>
      </c>
      <c r="I2890" s="117" t="s">
        <v>1754</v>
      </c>
      <c r="J2890" s="112" t="str">
        <f>VLOOKUP(I2890,Customers[],2,FALSE)</f>
        <v>စစ်ဆေးရေးဂိတ်လက်ဆောင်</v>
      </c>
      <c r="K2890" s="112">
        <f>VLOOKUP(I2890,Customers[],4,FALSE)</f>
        <v>0</v>
      </c>
      <c r="L2890" s="112">
        <f>VLOOKUP(Table85[[#This Row],[CustomerID]],Table!H:K,3,0)</f>
        <v>0</v>
      </c>
      <c r="M2890" s="112">
        <f>VLOOKUP(I2890,Customers[],5,FALSE)</f>
        <v>0</v>
      </c>
      <c r="N2890" s="117" t="s">
        <v>1751</v>
      </c>
      <c r="O2890" s="118" t="s">
        <v>2591</v>
      </c>
      <c r="P2890" s="112" t="str">
        <f>VLOOKUP(O2890,Stock[],2,FALSE)</f>
        <v>မိုးနဲကွန်ကီး ကော် (1L)</v>
      </c>
      <c r="Q2890" s="119">
        <f>VLOOKUP(O2890,Stock[],3,FALSE)</f>
        <v>1</v>
      </c>
      <c r="R2890" s="119">
        <f>VLOOKUP(O2890,Stock[],4,FALSE)</f>
        <v>12</v>
      </c>
      <c r="S2890" s="118">
        <v>1</v>
      </c>
      <c r="T2890" s="119">
        <f>(DailySales!$S2890/DailySales!$R2890)+DailySales!$U2890</f>
        <v>8.3333333333333329E-2</v>
      </c>
      <c r="U2890" s="118"/>
      <c r="V2890" s="120">
        <f>+DailySales!$T2890*DailySales!$R2890</f>
        <v>1</v>
      </c>
      <c r="W2890" s="120">
        <f>+DailySales!$V2890*DailySales!$Q2890</f>
        <v>1</v>
      </c>
      <c r="X2890" s="120">
        <f>VLOOKUP(O2890,Stock[],6,FALSE)</f>
        <v>2100</v>
      </c>
      <c r="Y2890" s="120">
        <f>+DailySales!$V2890*DailySales!$X2890</f>
        <v>2100</v>
      </c>
      <c r="Z2890" s="118"/>
      <c r="AA2890" s="118"/>
      <c r="AB2890" s="118"/>
      <c r="AC2890" s="118"/>
      <c r="AD2890" s="118"/>
      <c r="AE2890" s="121"/>
      <c r="AF2890" s="122">
        <v>46053</v>
      </c>
      <c r="AG2890" s="123">
        <v>2100</v>
      </c>
      <c r="AH2890" s="122"/>
      <c r="AI2890" s="123"/>
      <c r="AJ2890" s="122"/>
      <c r="AK2890" s="123"/>
      <c r="AL2890" s="34"/>
      <c r="AM2890" s="39"/>
      <c r="AN289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91" spans="1:40" ht="19.5" customHeight="1" x14ac:dyDescent="0.25">
      <c r="A2891" s="112">
        <f t="shared" si="214"/>
        <v>2026</v>
      </c>
      <c r="B2891" s="112">
        <f t="shared" si="215"/>
        <v>1</v>
      </c>
      <c r="C2891" s="25">
        <v>46053</v>
      </c>
      <c r="D2891" s="114">
        <f t="shared" ca="1" si="212"/>
        <v>46097</v>
      </c>
      <c r="E2891" s="114" t="str">
        <f t="shared" ca="1" si="213"/>
        <v>1-Months</v>
      </c>
      <c r="F2891" s="114" t="str">
        <f>VLOOKUP(O2891,Stock[],5,FALSE)</f>
        <v>BE</v>
      </c>
      <c r="G2891" s="115" t="s">
        <v>3035</v>
      </c>
      <c r="H2891" s="116" t="s">
        <v>1168</v>
      </c>
      <c r="I2891" s="117" t="s">
        <v>1183</v>
      </c>
      <c r="J2891" s="112" t="str">
        <f>VLOOKUP(I2891,Customers[],2,FALSE)</f>
        <v>မအေးမြထွေး</v>
      </c>
      <c r="K2891" s="112" t="str">
        <f>VLOOKUP(I2891,Customers[],4,FALSE)</f>
        <v>Wandwin</v>
      </c>
      <c r="L2891" s="112" t="str">
        <f>VLOOKUP(Table85[[#This Row],[CustomerID]],Table!H:K,3,0)</f>
        <v>ကျောက်ပနား</v>
      </c>
      <c r="M2891" s="112" t="str">
        <f>VLOOKUP(I2891,Customers[],5,FALSE)</f>
        <v>Van-2</v>
      </c>
      <c r="N2891" s="117" t="s">
        <v>9</v>
      </c>
      <c r="O2891" s="118" t="s">
        <v>205</v>
      </c>
      <c r="P2891" s="112" t="str">
        <f>VLOOKUP(O2891,Stock[],2,FALSE)</f>
        <v>ကောင်းကြည် ကော် 25%  (1Ltr )</v>
      </c>
      <c r="Q2891" s="119">
        <f>VLOOKUP(O2891,Stock[],3,FALSE)</f>
        <v>1</v>
      </c>
      <c r="R2891" s="119">
        <f>VLOOKUP(O2891,Stock[],4,FALSE)</f>
        <v>12</v>
      </c>
      <c r="S2891" s="118"/>
      <c r="T2891" s="119">
        <f>(DailySales!$S2891/DailySales!$R2891)+DailySales!$U2891</f>
        <v>2</v>
      </c>
      <c r="U2891" s="118">
        <v>2</v>
      </c>
      <c r="V2891" s="120">
        <f>+DailySales!$T2891*DailySales!$R2891</f>
        <v>24</v>
      </c>
      <c r="W2891" s="120">
        <f>+DailySales!$V2891*DailySales!$Q2891</f>
        <v>24</v>
      </c>
      <c r="X2891" s="120">
        <f>VLOOKUP(O2891,Stock[],6,FALSE)</f>
        <v>1530</v>
      </c>
      <c r="Y2891" s="120">
        <f>+DailySales!$V2891*DailySales!$X2891</f>
        <v>36720</v>
      </c>
      <c r="Z2891" s="118"/>
      <c r="AA2891" s="118"/>
      <c r="AB2891" s="118"/>
      <c r="AC2891" s="118"/>
      <c r="AD2891" s="118"/>
      <c r="AE2891" s="121">
        <v>680</v>
      </c>
      <c r="AF2891" s="122">
        <v>46053</v>
      </c>
      <c r="AG2891" s="123">
        <v>37400</v>
      </c>
      <c r="AH2891" s="122"/>
      <c r="AI2891" s="123"/>
      <c r="AJ2891" s="122"/>
      <c r="AK2891" s="123"/>
      <c r="AL2891" s="34"/>
      <c r="AM2891" s="39"/>
      <c r="AN289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92" spans="1:40" ht="19.5" customHeight="1" x14ac:dyDescent="0.25">
      <c r="A2892" s="112">
        <f t="shared" si="214"/>
        <v>2026</v>
      </c>
      <c r="B2892" s="112">
        <f t="shared" si="215"/>
        <v>1</v>
      </c>
      <c r="C2892" s="25">
        <v>46053</v>
      </c>
      <c r="D2892" s="114">
        <f t="shared" ca="1" si="212"/>
        <v>46097</v>
      </c>
      <c r="E2892" s="114" t="str">
        <f t="shared" ca="1" si="213"/>
        <v>1-Months</v>
      </c>
      <c r="F2892" s="114" t="str">
        <f>VLOOKUP(O2892,Stock[],5,FALSE)</f>
        <v>BE</v>
      </c>
      <c r="G2892" s="115" t="s">
        <v>3035</v>
      </c>
      <c r="H2892" s="116" t="s">
        <v>1168</v>
      </c>
      <c r="I2892" s="117" t="s">
        <v>1183</v>
      </c>
      <c r="J2892" s="112" t="str">
        <f>VLOOKUP(I2892,Customers[],2,FALSE)</f>
        <v>မအေးမြထွေး</v>
      </c>
      <c r="K2892" s="112" t="str">
        <f>VLOOKUP(I2892,Customers[],4,FALSE)</f>
        <v>Wandwin</v>
      </c>
      <c r="L2892" s="112" t="str">
        <f>VLOOKUP(Table85[[#This Row],[CustomerID]],Table!H:K,3,0)</f>
        <v>ကျောက်ပနား</v>
      </c>
      <c r="M2892" s="112" t="str">
        <f>VLOOKUP(I2892,Customers[],5,FALSE)</f>
        <v>Van-2</v>
      </c>
      <c r="N2892" s="117" t="s">
        <v>9</v>
      </c>
      <c r="O2892" s="118" t="s">
        <v>220</v>
      </c>
      <c r="P2892" s="112" t="str">
        <f>VLOOKUP(O2892,Stock[],2,FALSE)</f>
        <v>မြန်မာရှောက်ပျား</v>
      </c>
      <c r="Q2892" s="119">
        <f>VLOOKUP(O2892,Stock[],3,FALSE)</f>
        <v>0.64</v>
      </c>
      <c r="R2892" s="119">
        <f>VLOOKUP(O2892,Stock[],4,FALSE)</f>
        <v>14</v>
      </c>
      <c r="S2892" s="118"/>
      <c r="T2892" s="119">
        <f>(DailySales!$S2892/DailySales!$R2892)+DailySales!$U2892</f>
        <v>1</v>
      </c>
      <c r="U2892" s="118">
        <v>1</v>
      </c>
      <c r="V2892" s="120">
        <f>+DailySales!$T2892*DailySales!$R2892</f>
        <v>14</v>
      </c>
      <c r="W2892" s="120">
        <f>+DailySales!$V2892*DailySales!$Q2892</f>
        <v>8.9600000000000009</v>
      </c>
      <c r="X2892" s="120">
        <f>VLOOKUP(O2892,Stock[],6,FALSE)</f>
        <v>1370</v>
      </c>
      <c r="Y2892" s="120">
        <f>+DailySales!$V2892*DailySales!$X2892</f>
        <v>19180</v>
      </c>
      <c r="Z2892" s="118"/>
      <c r="AA2892" s="118"/>
      <c r="AB2892" s="118"/>
      <c r="AC2892" s="118"/>
      <c r="AD2892" s="118"/>
      <c r="AE2892" s="121">
        <v>420</v>
      </c>
      <c r="AF2892" s="122">
        <v>46053</v>
      </c>
      <c r="AG2892" s="123">
        <v>19600</v>
      </c>
      <c r="AH2892" s="122"/>
      <c r="AI2892" s="123"/>
      <c r="AJ2892" s="122"/>
      <c r="AK2892" s="123"/>
      <c r="AL2892" s="34"/>
      <c r="AM2892" s="39"/>
      <c r="AN289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93" spans="1:40" ht="19.5" customHeight="1" x14ac:dyDescent="0.25">
      <c r="A2893" s="112">
        <f t="shared" si="214"/>
        <v>2026</v>
      </c>
      <c r="B2893" s="112">
        <f t="shared" si="215"/>
        <v>1</v>
      </c>
      <c r="C2893" s="25">
        <v>46053</v>
      </c>
      <c r="D2893" s="114">
        <f t="shared" ca="1" si="212"/>
        <v>46097</v>
      </c>
      <c r="E2893" s="114" t="str">
        <f t="shared" ca="1" si="213"/>
        <v>1-Months</v>
      </c>
      <c r="F2893" s="114" t="str">
        <f>VLOOKUP(O2893,Stock[],5,FALSE)</f>
        <v>BE</v>
      </c>
      <c r="G2893" s="115" t="s">
        <v>3036</v>
      </c>
      <c r="H2893" s="116" t="s">
        <v>1168</v>
      </c>
      <c r="I2893" s="117" t="s">
        <v>1293</v>
      </c>
      <c r="J2893" s="112" t="str">
        <f>VLOOKUP(I2893,Customers[],2,FALSE)</f>
        <v>ကိုသိန်းထိုက်</v>
      </c>
      <c r="K2893" s="112" t="str">
        <f>VLOOKUP(I2893,Customers[],4,FALSE)</f>
        <v>Wandwin</v>
      </c>
      <c r="L2893" s="112" t="str">
        <f>VLOOKUP(Table85[[#This Row],[CustomerID]],Table!H:K,3,0)</f>
        <v>ကျောက်ပနား</v>
      </c>
      <c r="M2893" s="112" t="str">
        <f>VLOOKUP(I2893,Customers[],5,FALSE)</f>
        <v>Van-2</v>
      </c>
      <c r="N2893" s="117" t="s">
        <v>9</v>
      </c>
      <c r="O2893" s="118" t="s">
        <v>220</v>
      </c>
      <c r="P2893" s="112" t="str">
        <f>VLOOKUP(O2893,Stock[],2,FALSE)</f>
        <v>မြန်မာရှောက်ပျား</v>
      </c>
      <c r="Q2893" s="119">
        <f>VLOOKUP(O2893,Stock[],3,FALSE)</f>
        <v>0.64</v>
      </c>
      <c r="R2893" s="119">
        <f>VLOOKUP(O2893,Stock[],4,FALSE)</f>
        <v>14</v>
      </c>
      <c r="S2893" s="118"/>
      <c r="T2893" s="119">
        <f>(DailySales!$S2893/DailySales!$R2893)+DailySales!$U2893</f>
        <v>5</v>
      </c>
      <c r="U2893" s="118">
        <v>5</v>
      </c>
      <c r="V2893" s="120">
        <f>+DailySales!$T2893*DailySales!$R2893</f>
        <v>70</v>
      </c>
      <c r="W2893" s="120">
        <f>+DailySales!$V2893*DailySales!$Q2893</f>
        <v>44.800000000000004</v>
      </c>
      <c r="X2893" s="120">
        <f>VLOOKUP(O2893,Stock[],6,FALSE)</f>
        <v>1370</v>
      </c>
      <c r="Y2893" s="120">
        <f>+DailySales!$V2893*DailySales!$X2893</f>
        <v>95900</v>
      </c>
      <c r="Z2893" s="118"/>
      <c r="AA2893" s="118"/>
      <c r="AB2893" s="118"/>
      <c r="AC2893" s="118"/>
      <c r="AD2893" s="118"/>
      <c r="AE2893" s="121">
        <v>2100</v>
      </c>
      <c r="AF2893" s="122">
        <v>46053</v>
      </c>
      <c r="AG2893" s="123">
        <v>98000</v>
      </c>
      <c r="AH2893" s="122"/>
      <c r="AI2893" s="123"/>
      <c r="AJ2893" s="122"/>
      <c r="AK2893" s="123"/>
      <c r="AL2893" s="34"/>
      <c r="AM2893" s="39"/>
      <c r="AN289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94" spans="1:40" ht="19.5" customHeight="1" x14ac:dyDescent="0.25">
      <c r="A2894" s="112">
        <f t="shared" si="214"/>
        <v>2026</v>
      </c>
      <c r="B2894" s="112">
        <f t="shared" si="215"/>
        <v>1</v>
      </c>
      <c r="C2894" s="25">
        <v>46053</v>
      </c>
      <c r="D2894" s="114">
        <f t="shared" ca="1" si="212"/>
        <v>46097</v>
      </c>
      <c r="E2894" s="114" t="str">
        <f t="shared" ca="1" si="213"/>
        <v>1-Months</v>
      </c>
      <c r="F2894" s="114" t="str">
        <f>VLOOKUP(O2894,Stock[],5,FALSE)</f>
        <v>BE</v>
      </c>
      <c r="G2894" s="115" t="s">
        <v>3037</v>
      </c>
      <c r="H2894" s="116" t="s">
        <v>1168</v>
      </c>
      <c r="I2894" s="117" t="s">
        <v>1186</v>
      </c>
      <c r="J2894" s="112" t="str">
        <f>VLOOKUP(I2894,Customers[],2,FALSE)</f>
        <v>ကိုထွန်းဝင်းမြိုင်</v>
      </c>
      <c r="K2894" s="112" t="str">
        <f>VLOOKUP(I2894,Customers[],4,FALSE)</f>
        <v>Wandwin</v>
      </c>
      <c r="L2894" s="112" t="str">
        <f>VLOOKUP(Table85[[#This Row],[CustomerID]],Table!H:K,3,0)</f>
        <v>သာဂရ</v>
      </c>
      <c r="M2894" s="112" t="str">
        <f>VLOOKUP(I2894,Customers[],5,FALSE)</f>
        <v>Van-2</v>
      </c>
      <c r="N2894" s="117" t="s">
        <v>9</v>
      </c>
      <c r="O2894" s="118" t="s">
        <v>205</v>
      </c>
      <c r="P2894" s="112" t="str">
        <f>VLOOKUP(O2894,Stock[],2,FALSE)</f>
        <v>ကောင်းကြည် ကော် 25%  (1Ltr )</v>
      </c>
      <c r="Q2894" s="119">
        <f>VLOOKUP(O2894,Stock[],3,FALSE)</f>
        <v>1</v>
      </c>
      <c r="R2894" s="119">
        <f>VLOOKUP(O2894,Stock[],4,FALSE)</f>
        <v>12</v>
      </c>
      <c r="S2894" s="118"/>
      <c r="T2894" s="119">
        <f>(DailySales!$S2894/DailySales!$R2894)+DailySales!$U2894</f>
        <v>5</v>
      </c>
      <c r="U2894" s="118">
        <v>5</v>
      </c>
      <c r="V2894" s="120">
        <f>+DailySales!$T2894*DailySales!$R2894</f>
        <v>60</v>
      </c>
      <c r="W2894" s="120">
        <f>+DailySales!$V2894*DailySales!$Q2894</f>
        <v>60</v>
      </c>
      <c r="X2894" s="120">
        <f>VLOOKUP(O2894,Stock[],6,FALSE)</f>
        <v>1530</v>
      </c>
      <c r="Y2894" s="120">
        <f>+DailySales!$V2894*DailySales!$X2894</f>
        <v>91800</v>
      </c>
      <c r="Z2894" s="118"/>
      <c r="AA2894" s="118"/>
      <c r="AB2894" s="118"/>
      <c r="AC2894" s="118"/>
      <c r="AD2894" s="118"/>
      <c r="AE2894" s="121">
        <v>1700</v>
      </c>
      <c r="AF2894" s="122">
        <v>46053</v>
      </c>
      <c r="AG2894" s="123">
        <v>93500</v>
      </c>
      <c r="AH2894" s="122"/>
      <c r="AI2894" s="123"/>
      <c r="AJ2894" s="122"/>
      <c r="AK2894" s="123"/>
      <c r="AL2894" s="34"/>
      <c r="AM2894" s="39"/>
      <c r="AN289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95" spans="1:40" ht="19.5" customHeight="1" x14ac:dyDescent="0.25">
      <c r="A2895" s="112">
        <f t="shared" si="214"/>
        <v>2026</v>
      </c>
      <c r="B2895" s="112">
        <f t="shared" si="215"/>
        <v>1</v>
      </c>
      <c r="C2895" s="25">
        <v>46053</v>
      </c>
      <c r="D2895" s="114">
        <f t="shared" ca="1" si="212"/>
        <v>46097</v>
      </c>
      <c r="E2895" s="114" t="str">
        <f t="shared" ca="1" si="213"/>
        <v>1-Months</v>
      </c>
      <c r="F2895" s="114" t="str">
        <f>VLOOKUP(O2895,Stock[],5,FALSE)</f>
        <v>BE</v>
      </c>
      <c r="G2895" s="115" t="s">
        <v>3037</v>
      </c>
      <c r="H2895" s="116" t="s">
        <v>1168</v>
      </c>
      <c r="I2895" s="117" t="s">
        <v>1186</v>
      </c>
      <c r="J2895" s="112" t="str">
        <f>VLOOKUP(I2895,Customers[],2,FALSE)</f>
        <v>ကိုထွန်းဝင်းမြိုင်</v>
      </c>
      <c r="K2895" s="112" t="str">
        <f>VLOOKUP(I2895,Customers[],4,FALSE)</f>
        <v>Wandwin</v>
      </c>
      <c r="L2895" s="112" t="str">
        <f>VLOOKUP(Table85[[#This Row],[CustomerID]],Table!H:K,3,0)</f>
        <v>သာဂရ</v>
      </c>
      <c r="M2895" s="112" t="str">
        <f>VLOOKUP(I2895,Customers[],5,FALSE)</f>
        <v>Van-2</v>
      </c>
      <c r="N2895" s="117" t="s">
        <v>9</v>
      </c>
      <c r="O2895" s="118" t="s">
        <v>215</v>
      </c>
      <c r="P2895" s="112" t="str">
        <f>VLOOKUP(O2895,Stock[],2,FALSE)</f>
        <v>ဒဂုံနာနတ်</v>
      </c>
      <c r="Q2895" s="119">
        <f>VLOOKUP(O2895,Stock[],3,FALSE)</f>
        <v>0.64</v>
      </c>
      <c r="R2895" s="119">
        <f>VLOOKUP(O2895,Stock[],4,FALSE)</f>
        <v>24</v>
      </c>
      <c r="S2895" s="118"/>
      <c r="T2895" s="119">
        <f>(DailySales!$S2895/DailySales!$R2895)+DailySales!$U2895</f>
        <v>1</v>
      </c>
      <c r="U2895" s="118">
        <v>1</v>
      </c>
      <c r="V2895" s="120">
        <f>+DailySales!$T2895*DailySales!$R2895</f>
        <v>24</v>
      </c>
      <c r="W2895" s="120">
        <f>+DailySales!$V2895*DailySales!$Q2895</f>
        <v>15.36</v>
      </c>
      <c r="X2895" s="120">
        <f>VLOOKUP(O2895,Stock[],6,FALSE)</f>
        <v>1330</v>
      </c>
      <c r="Y2895" s="120">
        <f>+DailySales!$V2895*DailySales!$X2895</f>
        <v>31920</v>
      </c>
      <c r="Z2895" s="118"/>
      <c r="AA2895" s="118"/>
      <c r="AB2895" s="118"/>
      <c r="AC2895" s="118"/>
      <c r="AD2895" s="118"/>
      <c r="AE2895" s="121">
        <v>580</v>
      </c>
      <c r="AF2895" s="122">
        <v>46053</v>
      </c>
      <c r="AG2895" s="123">
        <v>32500</v>
      </c>
      <c r="AH2895" s="122"/>
      <c r="AI2895" s="123"/>
      <c r="AJ2895" s="122"/>
      <c r="AK2895" s="123"/>
      <c r="AL2895" s="34"/>
      <c r="AM2895" s="39"/>
      <c r="AN289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96" spans="1:40" ht="19.5" customHeight="1" x14ac:dyDescent="0.25">
      <c r="A2896" s="112">
        <f t="shared" si="214"/>
        <v>2026</v>
      </c>
      <c r="B2896" s="112">
        <f t="shared" si="215"/>
        <v>1</v>
      </c>
      <c r="C2896" s="25">
        <v>46053</v>
      </c>
      <c r="D2896" s="114">
        <f t="shared" ca="1" si="212"/>
        <v>46097</v>
      </c>
      <c r="E2896" s="114" t="str">
        <f t="shared" ca="1" si="213"/>
        <v>1-Months</v>
      </c>
      <c r="F2896" s="114" t="str">
        <f>VLOOKUP(O2896,Stock[],5,FALSE)</f>
        <v>BE</v>
      </c>
      <c r="G2896" s="115" t="s">
        <v>3038</v>
      </c>
      <c r="H2896" s="116" t="s">
        <v>1168</v>
      </c>
      <c r="I2896" s="117" t="s">
        <v>1295</v>
      </c>
      <c r="J2896" s="112" t="str">
        <f>VLOOKUP(I2896,Customers[],2,FALSE)</f>
        <v>မတင်ဆန်းမူ</v>
      </c>
      <c r="K2896" s="112" t="str">
        <f>VLOOKUP(I2896,Customers[],4,FALSE)</f>
        <v>Wandwin</v>
      </c>
      <c r="L2896" s="112" t="str">
        <f>VLOOKUP(Table85[[#This Row],[CustomerID]],Table!H:K,3,0)</f>
        <v>သာဂရ</v>
      </c>
      <c r="M2896" s="112" t="str">
        <f>VLOOKUP(I2896,Customers[],5,FALSE)</f>
        <v>Van-2</v>
      </c>
      <c r="N2896" s="117" t="s">
        <v>9</v>
      </c>
      <c r="O2896" s="118" t="s">
        <v>205</v>
      </c>
      <c r="P2896" s="112" t="str">
        <f>VLOOKUP(O2896,Stock[],2,FALSE)</f>
        <v>ကောင်းကြည် ကော် 25%  (1Ltr )</v>
      </c>
      <c r="Q2896" s="119">
        <f>VLOOKUP(O2896,Stock[],3,FALSE)</f>
        <v>1</v>
      </c>
      <c r="R2896" s="119">
        <f>VLOOKUP(O2896,Stock[],4,FALSE)</f>
        <v>12</v>
      </c>
      <c r="S2896" s="118"/>
      <c r="T2896" s="119">
        <f>(DailySales!$S2896/DailySales!$R2896)+DailySales!$U2896</f>
        <v>20</v>
      </c>
      <c r="U2896" s="118">
        <v>20</v>
      </c>
      <c r="V2896" s="120">
        <f>+DailySales!$T2896*DailySales!$R2896</f>
        <v>240</v>
      </c>
      <c r="W2896" s="120">
        <f>+DailySales!$V2896*DailySales!$Q2896</f>
        <v>240</v>
      </c>
      <c r="X2896" s="120">
        <f>VLOOKUP(O2896,Stock[],6,FALSE)</f>
        <v>1530</v>
      </c>
      <c r="Y2896" s="120">
        <f>+DailySales!$V2896*DailySales!$X2896</f>
        <v>367200</v>
      </c>
      <c r="Z2896" s="118"/>
      <c r="AA2896" s="118"/>
      <c r="AB2896" s="118"/>
      <c r="AC2896" s="118"/>
      <c r="AD2896" s="118"/>
      <c r="AE2896" s="121">
        <v>6800</v>
      </c>
      <c r="AF2896" s="122">
        <v>46053</v>
      </c>
      <c r="AG2896" s="123">
        <v>374000</v>
      </c>
      <c r="AH2896" s="122"/>
      <c r="AI2896" s="123"/>
      <c r="AJ2896" s="122"/>
      <c r="AK2896" s="123"/>
      <c r="AL2896" s="34"/>
      <c r="AM2896" s="39"/>
      <c r="AN289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97" spans="1:40" ht="19.5" customHeight="1" x14ac:dyDescent="0.25">
      <c r="A2897" s="112">
        <f t="shared" si="214"/>
        <v>2026</v>
      </c>
      <c r="B2897" s="112">
        <f t="shared" si="215"/>
        <v>1</v>
      </c>
      <c r="C2897" s="25">
        <v>46053</v>
      </c>
      <c r="D2897" s="114">
        <f t="shared" ca="1" si="212"/>
        <v>46097</v>
      </c>
      <c r="E2897" s="114" t="str">
        <f t="shared" ca="1" si="213"/>
        <v>1-Months</v>
      </c>
      <c r="F2897" s="114" t="str">
        <f>VLOOKUP(O2897,Stock[],5,FALSE)</f>
        <v>BE</v>
      </c>
      <c r="G2897" s="115" t="s">
        <v>3039</v>
      </c>
      <c r="H2897" s="116" t="s">
        <v>1168</v>
      </c>
      <c r="I2897" s="117" t="s">
        <v>1297</v>
      </c>
      <c r="J2897" s="112" t="str">
        <f>VLOOKUP(I2897,Customers[],2,FALSE)</f>
        <v>ကိုသန်းကျော်ဌေး</v>
      </c>
      <c r="K2897" s="112" t="str">
        <f>VLOOKUP(I2897,Customers[],4,FALSE)</f>
        <v>Wandwin</v>
      </c>
      <c r="L2897" s="112" t="str">
        <f>VLOOKUP(Table85[[#This Row],[CustomerID]],Table!H:K,3,0)</f>
        <v>သာဂရ</v>
      </c>
      <c r="M2897" s="112" t="str">
        <f>VLOOKUP(I2897,Customers[],5,FALSE)</f>
        <v>Van-2</v>
      </c>
      <c r="N2897" s="117" t="s">
        <v>9</v>
      </c>
      <c r="O2897" s="118" t="s">
        <v>215</v>
      </c>
      <c r="P2897" s="112" t="str">
        <f>VLOOKUP(O2897,Stock[],2,FALSE)</f>
        <v>ဒဂုံနာနတ်</v>
      </c>
      <c r="Q2897" s="119">
        <f>VLOOKUP(O2897,Stock[],3,FALSE)</f>
        <v>0.64</v>
      </c>
      <c r="R2897" s="119">
        <f>VLOOKUP(O2897,Stock[],4,FALSE)</f>
        <v>24</v>
      </c>
      <c r="S2897" s="118"/>
      <c r="T2897" s="119">
        <f>(DailySales!$S2897/DailySales!$R2897)+DailySales!$U2897</f>
        <v>1</v>
      </c>
      <c r="U2897" s="118">
        <v>1</v>
      </c>
      <c r="V2897" s="120">
        <f>+DailySales!$T2897*DailySales!$R2897</f>
        <v>24</v>
      </c>
      <c r="W2897" s="120">
        <f>+DailySales!$V2897*DailySales!$Q2897</f>
        <v>15.36</v>
      </c>
      <c r="X2897" s="120">
        <f>VLOOKUP(O2897,Stock[],6,FALSE)</f>
        <v>1330</v>
      </c>
      <c r="Y2897" s="120">
        <f>+DailySales!$V2897*DailySales!$X2897</f>
        <v>31920</v>
      </c>
      <c r="Z2897" s="118"/>
      <c r="AA2897" s="118"/>
      <c r="AB2897" s="118"/>
      <c r="AC2897" s="118"/>
      <c r="AD2897" s="118"/>
      <c r="AE2897" s="121">
        <v>580</v>
      </c>
      <c r="AF2897" s="122">
        <v>46053</v>
      </c>
      <c r="AG2897" s="123">
        <v>32500</v>
      </c>
      <c r="AH2897" s="122"/>
      <c r="AI2897" s="123"/>
      <c r="AJ2897" s="122"/>
      <c r="AK2897" s="123"/>
      <c r="AL2897" s="34"/>
      <c r="AM2897" s="39"/>
      <c r="AN289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98" spans="1:40" ht="19.5" customHeight="1" x14ac:dyDescent="0.25">
      <c r="A2898" s="112">
        <f t="shared" si="214"/>
        <v>2026</v>
      </c>
      <c r="B2898" s="112">
        <f t="shared" si="215"/>
        <v>1</v>
      </c>
      <c r="C2898" s="25">
        <v>46053</v>
      </c>
      <c r="D2898" s="114">
        <f t="shared" ca="1" si="212"/>
        <v>46097</v>
      </c>
      <c r="E2898" s="114" t="str">
        <f t="shared" ca="1" si="213"/>
        <v>1-Months</v>
      </c>
      <c r="F2898" s="114" t="str">
        <f>VLOOKUP(O2898,Stock[],5,FALSE)</f>
        <v>BE</v>
      </c>
      <c r="G2898" s="115" t="s">
        <v>3040</v>
      </c>
      <c r="H2898" s="116" t="s">
        <v>1168</v>
      </c>
      <c r="I2898" s="117" t="s">
        <v>1191</v>
      </c>
      <c r="J2898" s="112" t="str">
        <f>VLOOKUP(I2898,Customers[],2,FALSE)</f>
        <v>ကိုခင်မောင်ချို</v>
      </c>
      <c r="K2898" s="112" t="str">
        <f>VLOOKUP(I2898,Customers[],4,FALSE)</f>
        <v>Wandwin</v>
      </c>
      <c r="L2898" s="112" t="str">
        <f>VLOOKUP(Table85[[#This Row],[CustomerID]],Table!H:K,3,0)</f>
        <v>သာဂရ</v>
      </c>
      <c r="M2898" s="112" t="str">
        <f>VLOOKUP(I2898,Customers[],5,FALSE)</f>
        <v>Van-2</v>
      </c>
      <c r="N2898" s="117" t="s">
        <v>9</v>
      </c>
      <c r="O2898" s="118" t="s">
        <v>214</v>
      </c>
      <c r="P2898" s="112" t="str">
        <f>VLOOKUP(O2898,Stock[],2,FALSE)</f>
        <v>ကောင်းကြည်</v>
      </c>
      <c r="Q2898" s="119">
        <f>VLOOKUP(O2898,Stock[],3,FALSE)</f>
        <v>0.64</v>
      </c>
      <c r="R2898" s="119">
        <f>VLOOKUP(O2898,Stock[],4,FALSE)</f>
        <v>14</v>
      </c>
      <c r="S2898" s="118"/>
      <c r="T2898" s="119">
        <f>(DailySales!$S2898/DailySales!$R2898)+DailySales!$U2898</f>
        <v>1</v>
      </c>
      <c r="U2898" s="118">
        <v>1</v>
      </c>
      <c r="V2898" s="120">
        <f>+DailySales!$T2898*DailySales!$R2898</f>
        <v>14</v>
      </c>
      <c r="W2898" s="120">
        <f>+DailySales!$V2898*DailySales!$Q2898</f>
        <v>8.9600000000000009</v>
      </c>
      <c r="X2898" s="120">
        <f>VLOOKUP(O2898,Stock[],6,FALSE)</f>
        <v>1330</v>
      </c>
      <c r="Y2898" s="120">
        <f>+DailySales!$V2898*DailySales!$X2898</f>
        <v>18620</v>
      </c>
      <c r="Z2898" s="118"/>
      <c r="AA2898" s="118"/>
      <c r="AB2898" s="118"/>
      <c r="AC2898" s="118"/>
      <c r="AD2898" s="118"/>
      <c r="AE2898" s="121">
        <v>480</v>
      </c>
      <c r="AF2898" s="122">
        <v>46053</v>
      </c>
      <c r="AG2898" s="123">
        <v>19100</v>
      </c>
      <c r="AH2898" s="122"/>
      <c r="AI2898" s="123"/>
      <c r="AJ2898" s="122"/>
      <c r="AK2898" s="123"/>
      <c r="AL2898" s="34"/>
      <c r="AM2898" s="39"/>
      <c r="AN289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899" spans="1:40" ht="19.5" customHeight="1" x14ac:dyDescent="0.25">
      <c r="A2899" s="112">
        <f t="shared" si="214"/>
        <v>2026</v>
      </c>
      <c r="B2899" s="112">
        <f t="shared" si="215"/>
        <v>1</v>
      </c>
      <c r="C2899" s="25">
        <v>46053</v>
      </c>
      <c r="D2899" s="114">
        <f t="shared" ca="1" si="212"/>
        <v>46097</v>
      </c>
      <c r="E2899" s="114" t="str">
        <f t="shared" ca="1" si="213"/>
        <v>1-Months</v>
      </c>
      <c r="F2899" s="114" t="str">
        <f>VLOOKUP(O2899,Stock[],5,FALSE)</f>
        <v>BE</v>
      </c>
      <c r="G2899" s="115" t="s">
        <v>3040</v>
      </c>
      <c r="H2899" s="116" t="s">
        <v>1168</v>
      </c>
      <c r="I2899" s="117" t="s">
        <v>1191</v>
      </c>
      <c r="J2899" s="112" t="str">
        <f>VLOOKUP(I2899,Customers[],2,FALSE)</f>
        <v>ကိုခင်မောင်ချို</v>
      </c>
      <c r="K2899" s="112" t="str">
        <f>VLOOKUP(I2899,Customers[],4,FALSE)</f>
        <v>Wandwin</v>
      </c>
      <c r="L2899" s="112" t="str">
        <f>VLOOKUP(Table85[[#This Row],[CustomerID]],Table!H:K,3,0)</f>
        <v>သာဂရ</v>
      </c>
      <c r="M2899" s="112" t="str">
        <f>VLOOKUP(I2899,Customers[],5,FALSE)</f>
        <v>Van-2</v>
      </c>
      <c r="N2899" s="117" t="s">
        <v>9</v>
      </c>
      <c r="O2899" s="118" t="s">
        <v>205</v>
      </c>
      <c r="P2899" s="112" t="str">
        <f>VLOOKUP(O2899,Stock[],2,FALSE)</f>
        <v>ကောင်းကြည် ကော် 25%  (1Ltr )</v>
      </c>
      <c r="Q2899" s="119">
        <f>VLOOKUP(O2899,Stock[],3,FALSE)</f>
        <v>1</v>
      </c>
      <c r="R2899" s="119">
        <f>VLOOKUP(O2899,Stock[],4,FALSE)</f>
        <v>12</v>
      </c>
      <c r="S2899" s="118"/>
      <c r="T2899" s="119">
        <f>(DailySales!$S2899/DailySales!$R2899)+DailySales!$U2899</f>
        <v>3</v>
      </c>
      <c r="U2899" s="118">
        <v>3</v>
      </c>
      <c r="V2899" s="120">
        <f>+DailySales!$T2899*DailySales!$R2899</f>
        <v>36</v>
      </c>
      <c r="W2899" s="120">
        <f>+DailySales!$V2899*DailySales!$Q2899</f>
        <v>36</v>
      </c>
      <c r="X2899" s="120">
        <f>VLOOKUP(O2899,Stock[],6,FALSE)</f>
        <v>1530</v>
      </c>
      <c r="Y2899" s="120">
        <f>+DailySales!$V2899*DailySales!$X2899</f>
        <v>55080</v>
      </c>
      <c r="Z2899" s="118"/>
      <c r="AA2899" s="118"/>
      <c r="AB2899" s="118"/>
      <c r="AC2899" s="118"/>
      <c r="AD2899" s="118"/>
      <c r="AE2899" s="121">
        <v>1020</v>
      </c>
      <c r="AF2899" s="122">
        <v>46053</v>
      </c>
      <c r="AG2899" s="123">
        <v>56100</v>
      </c>
      <c r="AH2899" s="122"/>
      <c r="AI2899" s="123"/>
      <c r="AJ2899" s="122"/>
      <c r="AK2899" s="123"/>
      <c r="AL2899" s="34"/>
      <c r="AM2899" s="39"/>
      <c r="AN289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00" spans="1:40" ht="19.5" customHeight="1" x14ac:dyDescent="0.25">
      <c r="A2900" s="112">
        <f t="shared" si="214"/>
        <v>2026</v>
      </c>
      <c r="B2900" s="112">
        <f t="shared" si="215"/>
        <v>1</v>
      </c>
      <c r="C2900" s="25">
        <v>46053</v>
      </c>
      <c r="D2900" s="114">
        <f t="shared" ca="1" si="212"/>
        <v>46097</v>
      </c>
      <c r="E2900" s="114" t="str">
        <f t="shared" ca="1" si="213"/>
        <v>1-Months</v>
      </c>
      <c r="F2900" s="114" t="str">
        <f>VLOOKUP(O2900,Stock[],5,FALSE)</f>
        <v>BE</v>
      </c>
      <c r="G2900" s="115" t="s">
        <v>3041</v>
      </c>
      <c r="H2900" s="116" t="s">
        <v>1168</v>
      </c>
      <c r="I2900" s="117" t="s">
        <v>1351</v>
      </c>
      <c r="J2900" s="112" t="str">
        <f>VLOOKUP(I2900,Customers[],2,FALSE)</f>
        <v>ကိုကံရှိန်</v>
      </c>
      <c r="K2900" s="112" t="str">
        <f>VLOOKUP(I2900,Customers[],4,FALSE)</f>
        <v>Wandwin</v>
      </c>
      <c r="L2900" s="112" t="str">
        <f>VLOOKUP(Table85[[#This Row],[CustomerID]],Table!H:K,3,0)</f>
        <v>သာဂရ</v>
      </c>
      <c r="M2900" s="112" t="str">
        <f>VLOOKUP(I2900,Customers[],5,FALSE)</f>
        <v>Van-2</v>
      </c>
      <c r="N2900" s="117" t="s">
        <v>9</v>
      </c>
      <c r="O2900" s="118" t="s">
        <v>205</v>
      </c>
      <c r="P2900" s="112" t="str">
        <f>VLOOKUP(O2900,Stock[],2,FALSE)</f>
        <v>ကောင်းကြည် ကော် 25%  (1Ltr )</v>
      </c>
      <c r="Q2900" s="119">
        <f>VLOOKUP(O2900,Stock[],3,FALSE)</f>
        <v>1</v>
      </c>
      <c r="R2900" s="119">
        <f>VLOOKUP(O2900,Stock[],4,FALSE)</f>
        <v>12</v>
      </c>
      <c r="S2900" s="118"/>
      <c r="T2900" s="119">
        <f>(DailySales!$S2900/DailySales!$R2900)+DailySales!$U2900</f>
        <v>8</v>
      </c>
      <c r="U2900" s="118">
        <v>8</v>
      </c>
      <c r="V2900" s="120">
        <f>+DailySales!$T2900*DailySales!$R2900</f>
        <v>96</v>
      </c>
      <c r="W2900" s="120">
        <f>+DailySales!$V2900*DailySales!$Q2900</f>
        <v>96</v>
      </c>
      <c r="X2900" s="120">
        <f>VLOOKUP(O2900,Stock[],6,FALSE)</f>
        <v>1530</v>
      </c>
      <c r="Y2900" s="120">
        <f>+DailySales!$V2900*DailySales!$X2900</f>
        <v>146880</v>
      </c>
      <c r="Z2900" s="118"/>
      <c r="AA2900" s="118"/>
      <c r="AB2900" s="118"/>
      <c r="AC2900" s="118"/>
      <c r="AD2900" s="118"/>
      <c r="AE2900" s="121">
        <v>2720</v>
      </c>
      <c r="AF2900" s="122">
        <v>46053</v>
      </c>
      <c r="AG2900" s="123">
        <v>149600</v>
      </c>
      <c r="AH2900" s="122"/>
      <c r="AI2900" s="123"/>
      <c r="AJ2900" s="122"/>
      <c r="AK2900" s="123"/>
      <c r="AL2900" s="34"/>
      <c r="AM2900" s="39"/>
      <c r="AN290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01" spans="1:40" ht="19.5" customHeight="1" x14ac:dyDescent="0.25">
      <c r="A2901" s="112">
        <f t="shared" si="214"/>
        <v>2026</v>
      </c>
      <c r="B2901" s="112">
        <f t="shared" si="215"/>
        <v>1</v>
      </c>
      <c r="C2901" s="25">
        <v>46053</v>
      </c>
      <c r="D2901" s="114">
        <f t="shared" ca="1" si="212"/>
        <v>46097</v>
      </c>
      <c r="E2901" s="114" t="str">
        <f t="shared" ca="1" si="213"/>
        <v>1-Months</v>
      </c>
      <c r="F2901" s="114" t="str">
        <f>VLOOKUP(O2901,Stock[],5,FALSE)</f>
        <v>BE</v>
      </c>
      <c r="G2901" s="115" t="s">
        <v>3042</v>
      </c>
      <c r="H2901" s="116" t="s">
        <v>1168</v>
      </c>
      <c r="I2901" s="117" t="s">
        <v>1301</v>
      </c>
      <c r="J2901" s="112" t="str">
        <f>VLOOKUP(I2901,Customers[],2,FALSE)</f>
        <v>ကိုအောင်သင်း</v>
      </c>
      <c r="K2901" s="112" t="str">
        <f>VLOOKUP(I2901,Customers[],4,FALSE)</f>
        <v>Wandwin</v>
      </c>
      <c r="L2901" s="112" t="str">
        <f>VLOOKUP(Table85[[#This Row],[CustomerID]],Table!H:K,3,0)</f>
        <v>သုံးပတ်လည်</v>
      </c>
      <c r="M2901" s="112" t="str">
        <f>VLOOKUP(I2901,Customers[],5,FALSE)</f>
        <v>Van-2</v>
      </c>
      <c r="N2901" s="117" t="s">
        <v>9</v>
      </c>
      <c r="O2901" s="118" t="s">
        <v>214</v>
      </c>
      <c r="P2901" s="112" t="str">
        <f>VLOOKUP(O2901,Stock[],2,FALSE)</f>
        <v>ကောင်းကြည်</v>
      </c>
      <c r="Q2901" s="119">
        <f>VLOOKUP(O2901,Stock[],3,FALSE)</f>
        <v>0.64</v>
      </c>
      <c r="R2901" s="119">
        <f>VLOOKUP(O2901,Stock[],4,FALSE)</f>
        <v>14</v>
      </c>
      <c r="S2901" s="118"/>
      <c r="T2901" s="119">
        <f>(DailySales!$S2901/DailySales!$R2901)+DailySales!$U2901</f>
        <v>5</v>
      </c>
      <c r="U2901" s="118">
        <v>5</v>
      </c>
      <c r="V2901" s="120">
        <f>+DailySales!$T2901*DailySales!$R2901</f>
        <v>70</v>
      </c>
      <c r="W2901" s="120">
        <f>+DailySales!$V2901*DailySales!$Q2901</f>
        <v>44.800000000000004</v>
      </c>
      <c r="X2901" s="120">
        <f>VLOOKUP(O2901,Stock[],6,FALSE)</f>
        <v>1330</v>
      </c>
      <c r="Y2901" s="120">
        <f>+DailySales!$V2901*DailySales!$X2901</f>
        <v>93100</v>
      </c>
      <c r="Z2901" s="118"/>
      <c r="AA2901" s="118"/>
      <c r="AB2901" s="118"/>
      <c r="AC2901" s="118"/>
      <c r="AD2901" s="118"/>
      <c r="AE2901" s="121">
        <v>2400</v>
      </c>
      <c r="AF2901" s="122">
        <v>46053</v>
      </c>
      <c r="AG2901" s="123">
        <v>95500</v>
      </c>
      <c r="AH2901" s="122"/>
      <c r="AI2901" s="123"/>
      <c r="AJ2901" s="122"/>
      <c r="AK2901" s="123"/>
      <c r="AL2901" s="34"/>
      <c r="AM2901" s="39"/>
      <c r="AN290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02" spans="1:40" ht="19.5" customHeight="1" x14ac:dyDescent="0.25">
      <c r="A2902" s="112">
        <f t="shared" si="214"/>
        <v>2026</v>
      </c>
      <c r="B2902" s="112">
        <f t="shared" si="215"/>
        <v>1</v>
      </c>
      <c r="C2902" s="25">
        <v>46053</v>
      </c>
      <c r="D2902" s="114">
        <f t="shared" ca="1" si="212"/>
        <v>46097</v>
      </c>
      <c r="E2902" s="114" t="str">
        <f t="shared" ca="1" si="213"/>
        <v>1-Months</v>
      </c>
      <c r="F2902" s="114" t="str">
        <f>VLOOKUP(O2902,Stock[],5,FALSE)</f>
        <v>BE</v>
      </c>
      <c r="G2902" s="115" t="s">
        <v>3042</v>
      </c>
      <c r="H2902" s="116" t="s">
        <v>1168</v>
      </c>
      <c r="I2902" s="117" t="s">
        <v>1301</v>
      </c>
      <c r="J2902" s="112" t="str">
        <f>VLOOKUP(I2902,Customers[],2,FALSE)</f>
        <v>ကိုအောင်သင်း</v>
      </c>
      <c r="K2902" s="112" t="str">
        <f>VLOOKUP(I2902,Customers[],4,FALSE)</f>
        <v>Wandwin</v>
      </c>
      <c r="L2902" s="112" t="str">
        <f>VLOOKUP(Table85[[#This Row],[CustomerID]],Table!H:K,3,0)</f>
        <v>သုံးပတ်လည်</v>
      </c>
      <c r="M2902" s="112" t="str">
        <f>VLOOKUP(I2902,Customers[],5,FALSE)</f>
        <v>Van-2</v>
      </c>
      <c r="N2902" s="117" t="s">
        <v>9</v>
      </c>
      <c r="O2902" s="118" t="s">
        <v>205</v>
      </c>
      <c r="P2902" s="112" t="str">
        <f>VLOOKUP(O2902,Stock[],2,FALSE)</f>
        <v>ကောင်းကြည် ကော် 25%  (1Ltr )</v>
      </c>
      <c r="Q2902" s="119">
        <f>VLOOKUP(O2902,Stock[],3,FALSE)</f>
        <v>1</v>
      </c>
      <c r="R2902" s="119">
        <f>VLOOKUP(O2902,Stock[],4,FALSE)</f>
        <v>12</v>
      </c>
      <c r="S2902" s="118"/>
      <c r="T2902" s="119">
        <f>(DailySales!$S2902/DailySales!$R2902)+DailySales!$U2902</f>
        <v>2</v>
      </c>
      <c r="U2902" s="118">
        <v>2</v>
      </c>
      <c r="V2902" s="120">
        <f>+DailySales!$T2902*DailySales!$R2902</f>
        <v>24</v>
      </c>
      <c r="W2902" s="120">
        <f>+DailySales!$V2902*DailySales!$Q2902</f>
        <v>24</v>
      </c>
      <c r="X2902" s="120">
        <f>VLOOKUP(O2902,Stock[],6,FALSE)</f>
        <v>1530</v>
      </c>
      <c r="Y2902" s="120">
        <f>+DailySales!$V2902*DailySales!$X2902</f>
        <v>36720</v>
      </c>
      <c r="Z2902" s="118"/>
      <c r="AA2902" s="118"/>
      <c r="AB2902" s="118"/>
      <c r="AC2902" s="118"/>
      <c r="AD2902" s="118"/>
      <c r="AE2902" s="121">
        <v>680</v>
      </c>
      <c r="AF2902" s="122">
        <v>46053</v>
      </c>
      <c r="AG2902" s="123">
        <v>37400</v>
      </c>
      <c r="AH2902" s="122"/>
      <c r="AI2902" s="123"/>
      <c r="AJ2902" s="122"/>
      <c r="AK2902" s="123"/>
      <c r="AL2902" s="34"/>
      <c r="AM2902" s="39"/>
      <c r="AN290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03" spans="1:40" ht="19.5" customHeight="1" x14ac:dyDescent="0.25">
      <c r="A2903" s="112">
        <f t="shared" si="214"/>
        <v>2026</v>
      </c>
      <c r="B2903" s="112">
        <f t="shared" si="215"/>
        <v>1</v>
      </c>
      <c r="C2903" s="25">
        <v>46053</v>
      </c>
      <c r="D2903" s="114">
        <f t="shared" ca="1" si="212"/>
        <v>46097</v>
      </c>
      <c r="E2903" s="114" t="str">
        <f t="shared" ca="1" si="213"/>
        <v>1-Months</v>
      </c>
      <c r="F2903" s="114" t="str">
        <f>VLOOKUP(O2903,Stock[],5,FALSE)</f>
        <v>BE</v>
      </c>
      <c r="G2903" s="115" t="s">
        <v>3043</v>
      </c>
      <c r="H2903" s="116" t="s">
        <v>1168</v>
      </c>
      <c r="I2903" s="117" t="s">
        <v>1193</v>
      </c>
      <c r="J2903" s="112" t="str">
        <f>VLOOKUP(I2903,Customers[],2,FALSE)</f>
        <v>ကိုနေထက်လင်း</v>
      </c>
      <c r="K2903" s="112" t="str">
        <f>VLOOKUP(I2903,Customers[],4,FALSE)</f>
        <v>Wandwin</v>
      </c>
      <c r="L2903" s="112" t="str">
        <f>VLOOKUP(Table85[[#This Row],[CustomerID]],Table!H:K,3,0)</f>
        <v>သုံးပတ်လည်</v>
      </c>
      <c r="M2903" s="112" t="str">
        <f>VLOOKUP(I2903,Customers[],5,FALSE)</f>
        <v>Van-2</v>
      </c>
      <c r="N2903" s="117" t="s">
        <v>9</v>
      </c>
      <c r="O2903" s="118" t="s">
        <v>214</v>
      </c>
      <c r="P2903" s="112" t="str">
        <f>VLOOKUP(O2903,Stock[],2,FALSE)</f>
        <v>ကောင်းကြည်</v>
      </c>
      <c r="Q2903" s="119">
        <f>VLOOKUP(O2903,Stock[],3,FALSE)</f>
        <v>0.64</v>
      </c>
      <c r="R2903" s="119">
        <f>VLOOKUP(O2903,Stock[],4,FALSE)</f>
        <v>14</v>
      </c>
      <c r="S2903" s="118"/>
      <c r="T2903" s="119">
        <f>(DailySales!$S2903/DailySales!$R2903)+DailySales!$U2903</f>
        <v>7</v>
      </c>
      <c r="U2903" s="118">
        <v>7</v>
      </c>
      <c r="V2903" s="120">
        <f>+DailySales!$T2903*DailySales!$R2903</f>
        <v>98</v>
      </c>
      <c r="W2903" s="120">
        <f>+DailySales!$V2903*DailySales!$Q2903</f>
        <v>62.72</v>
      </c>
      <c r="X2903" s="120">
        <f>VLOOKUP(O2903,Stock[],6,FALSE)</f>
        <v>1330</v>
      </c>
      <c r="Y2903" s="120">
        <f>+DailySales!$V2903*DailySales!$X2903</f>
        <v>130340</v>
      </c>
      <c r="Z2903" s="118"/>
      <c r="AA2903" s="118"/>
      <c r="AB2903" s="118"/>
      <c r="AC2903" s="118"/>
      <c r="AD2903" s="118"/>
      <c r="AE2903" s="121">
        <v>3360</v>
      </c>
      <c r="AF2903" s="122">
        <v>46053</v>
      </c>
      <c r="AG2903" s="123">
        <v>133700</v>
      </c>
      <c r="AH2903" s="122"/>
      <c r="AI2903" s="123"/>
      <c r="AJ2903" s="122"/>
      <c r="AK2903" s="123"/>
      <c r="AL2903" s="34"/>
      <c r="AM2903" s="39"/>
      <c r="AN290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04" spans="1:40" ht="19.5" customHeight="1" x14ac:dyDescent="0.25">
      <c r="A2904" s="112">
        <f t="shared" si="214"/>
        <v>2026</v>
      </c>
      <c r="B2904" s="112">
        <f t="shared" si="215"/>
        <v>1</v>
      </c>
      <c r="C2904" s="25">
        <v>46053</v>
      </c>
      <c r="D2904" s="114">
        <f t="shared" ca="1" si="212"/>
        <v>46097</v>
      </c>
      <c r="E2904" s="114" t="str">
        <f t="shared" ca="1" si="213"/>
        <v>1-Months</v>
      </c>
      <c r="F2904" s="114" t="str">
        <f>VLOOKUP(O2904,Stock[],5,FALSE)</f>
        <v>BE</v>
      </c>
      <c r="G2904" s="115" t="s">
        <v>3044</v>
      </c>
      <c r="H2904" s="116" t="s">
        <v>1168</v>
      </c>
      <c r="I2904" s="117" t="s">
        <v>1196</v>
      </c>
      <c r="J2904" s="112" t="str">
        <f>VLOOKUP(I2904,Customers[],2,FALSE)</f>
        <v>ကိုကျော်အောင်</v>
      </c>
      <c r="K2904" s="112" t="str">
        <f>VLOOKUP(I2904,Customers[],4,FALSE)</f>
        <v>Wandwin</v>
      </c>
      <c r="L2904" s="112" t="str">
        <f>VLOOKUP(Table85[[#This Row],[CustomerID]],Table!H:K,3,0)</f>
        <v>သုံးပတ်လည်</v>
      </c>
      <c r="M2904" s="112" t="str">
        <f>VLOOKUP(I2904,Customers[],5,FALSE)</f>
        <v>Van-2</v>
      </c>
      <c r="N2904" s="117" t="s">
        <v>9</v>
      </c>
      <c r="O2904" s="118" t="s">
        <v>214</v>
      </c>
      <c r="P2904" s="112" t="str">
        <f>VLOOKUP(O2904,Stock[],2,FALSE)</f>
        <v>ကောင်းကြည်</v>
      </c>
      <c r="Q2904" s="119">
        <f>VLOOKUP(O2904,Stock[],3,FALSE)</f>
        <v>0.64</v>
      </c>
      <c r="R2904" s="119">
        <f>VLOOKUP(O2904,Stock[],4,FALSE)</f>
        <v>14</v>
      </c>
      <c r="S2904" s="118"/>
      <c r="T2904" s="119">
        <f>(DailySales!$S2904/DailySales!$R2904)+DailySales!$U2904</f>
        <v>10</v>
      </c>
      <c r="U2904" s="118">
        <v>10</v>
      </c>
      <c r="V2904" s="120">
        <f>+DailySales!$T2904*DailySales!$R2904</f>
        <v>140</v>
      </c>
      <c r="W2904" s="120">
        <f>+DailySales!$V2904*DailySales!$Q2904</f>
        <v>89.600000000000009</v>
      </c>
      <c r="X2904" s="120">
        <f>VLOOKUP(O2904,Stock[],6,FALSE)</f>
        <v>1330</v>
      </c>
      <c r="Y2904" s="120">
        <f>+DailySales!$V2904*DailySales!$X2904</f>
        <v>186200</v>
      </c>
      <c r="Z2904" s="118"/>
      <c r="AA2904" s="118"/>
      <c r="AB2904" s="118"/>
      <c r="AC2904" s="118"/>
      <c r="AD2904" s="118"/>
      <c r="AE2904" s="121">
        <v>4800</v>
      </c>
      <c r="AF2904" s="122">
        <v>46053</v>
      </c>
      <c r="AG2904" s="123">
        <v>191000</v>
      </c>
      <c r="AH2904" s="122"/>
      <c r="AI2904" s="123"/>
      <c r="AJ2904" s="122"/>
      <c r="AK2904" s="123"/>
      <c r="AL2904" s="34"/>
      <c r="AM2904" s="39"/>
      <c r="AN290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05" spans="1:40" ht="19.5" customHeight="1" x14ac:dyDescent="0.25">
      <c r="A2905" s="112">
        <f t="shared" si="214"/>
        <v>2026</v>
      </c>
      <c r="B2905" s="112">
        <f t="shared" si="215"/>
        <v>1</v>
      </c>
      <c r="C2905" s="25">
        <v>46053</v>
      </c>
      <c r="D2905" s="114">
        <f t="shared" ca="1" si="212"/>
        <v>46097</v>
      </c>
      <c r="E2905" s="114" t="str">
        <f t="shared" ca="1" si="213"/>
        <v>1-Months</v>
      </c>
      <c r="F2905" s="114" t="str">
        <f>VLOOKUP(O2905,Stock[],5,FALSE)</f>
        <v>BE</v>
      </c>
      <c r="G2905" s="115" t="s">
        <v>3045</v>
      </c>
      <c r="H2905" s="116"/>
      <c r="I2905" s="117" t="s">
        <v>181</v>
      </c>
      <c r="J2905" s="112" t="str">
        <f>VLOOKUP(I2905,Customers[],2,FALSE)</f>
        <v>ရွှေမြင်း(ရွှေခြင်္သေ့)</v>
      </c>
      <c r="K2905" s="112" t="str">
        <f>VLOOKUP(I2905,Customers[],4,FALSE)</f>
        <v>Meiktila</v>
      </c>
      <c r="L2905" s="112" t="str">
        <f>VLOOKUP(Table85[[#This Row],[CustomerID]],Table!H:K,3,0)</f>
        <v>မိတ္ထီလာ</v>
      </c>
      <c r="M2905" s="112" t="str">
        <f>VLOOKUP(I2905,Customers[],5,FALSE)</f>
        <v>WholeSales/Contract</v>
      </c>
      <c r="N2905" s="117" t="s">
        <v>10</v>
      </c>
      <c r="O2905" s="118" t="s">
        <v>240</v>
      </c>
      <c r="P2905" s="112" t="str">
        <f>VLOOKUP(O2905,Stock[],2,FALSE)</f>
        <v>သံပုရာအရက်</v>
      </c>
      <c r="Q2905" s="119">
        <f>VLOOKUP(O2905,Stock[],3,FALSE)</f>
        <v>0.64</v>
      </c>
      <c r="R2905" s="119">
        <f>VLOOKUP(O2905,Stock[],4,FALSE)</f>
        <v>14</v>
      </c>
      <c r="S2905" s="118"/>
      <c r="T2905" s="119">
        <f>(DailySales!$S2905/DailySales!$R2905)+DailySales!$U2905</f>
        <v>20</v>
      </c>
      <c r="U2905" s="118">
        <v>20</v>
      </c>
      <c r="V2905" s="120">
        <f>+DailySales!$T2905*DailySales!$R2905</f>
        <v>280</v>
      </c>
      <c r="W2905" s="120">
        <f>+DailySales!$V2905*DailySales!$Q2905</f>
        <v>179.20000000000002</v>
      </c>
      <c r="X2905" s="120">
        <f>VLOOKUP(O2905,Stock[],6,FALSE)</f>
        <v>1330</v>
      </c>
      <c r="Y2905" s="120">
        <f>+DailySales!$V2905*DailySales!$X2905</f>
        <v>372400</v>
      </c>
      <c r="Z2905" s="118"/>
      <c r="AA2905" s="118"/>
      <c r="AB2905" s="118"/>
      <c r="AC2905" s="118"/>
      <c r="AD2905" s="118"/>
      <c r="AE2905" s="121"/>
      <c r="AF2905" s="122"/>
      <c r="AG2905" s="123"/>
      <c r="AH2905" s="38">
        <v>46072</v>
      </c>
      <c r="AI2905" s="123">
        <v>372400</v>
      </c>
      <c r="AJ2905" s="122"/>
      <c r="AK2905" s="123"/>
      <c r="AL2905" s="34"/>
      <c r="AM2905" s="39"/>
      <c r="AN290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06" spans="1:40" ht="19.5" customHeight="1" x14ac:dyDescent="0.25">
      <c r="A2906" s="112">
        <f t="shared" si="214"/>
        <v>2026</v>
      </c>
      <c r="B2906" s="112">
        <f t="shared" si="215"/>
        <v>1</v>
      </c>
      <c r="C2906" s="25">
        <v>46053</v>
      </c>
      <c r="D2906" s="114">
        <f t="shared" ca="1" si="212"/>
        <v>46097</v>
      </c>
      <c r="E2906" s="114" t="str">
        <f t="shared" ca="1" si="213"/>
        <v>1-Months</v>
      </c>
      <c r="F2906" s="114" t="str">
        <f>VLOOKUP(O2906,Stock[],5,FALSE)</f>
        <v>BE</v>
      </c>
      <c r="G2906" s="115" t="s">
        <v>3045</v>
      </c>
      <c r="H2906" s="116"/>
      <c r="I2906" s="117" t="s">
        <v>181</v>
      </c>
      <c r="J2906" s="112" t="str">
        <f>VLOOKUP(I2906,Customers[],2,FALSE)</f>
        <v>ရွှေမြင်း(ရွှေခြင်္သေ့)</v>
      </c>
      <c r="K2906" s="112" t="str">
        <f>VLOOKUP(I2906,Customers[],4,FALSE)</f>
        <v>Meiktila</v>
      </c>
      <c r="L2906" s="112" t="str">
        <f>VLOOKUP(Table85[[#This Row],[CustomerID]],Table!H:K,3,0)</f>
        <v>မိတ္ထီလာ</v>
      </c>
      <c r="M2906" s="112" t="str">
        <f>VLOOKUP(I2906,Customers[],5,FALSE)</f>
        <v>WholeSales/Contract</v>
      </c>
      <c r="N2906" s="117" t="s">
        <v>10</v>
      </c>
      <c r="O2906" s="118" t="s">
        <v>220</v>
      </c>
      <c r="P2906" s="112" t="str">
        <f>VLOOKUP(O2906,Stock[],2,FALSE)</f>
        <v>မြန်မာရှောက်ပျား</v>
      </c>
      <c r="Q2906" s="119">
        <f>VLOOKUP(O2906,Stock[],3,FALSE)</f>
        <v>0.64</v>
      </c>
      <c r="R2906" s="119">
        <f>VLOOKUP(O2906,Stock[],4,FALSE)</f>
        <v>14</v>
      </c>
      <c r="S2906" s="118"/>
      <c r="T2906" s="119">
        <f>(DailySales!$S2906/DailySales!$R2906)+DailySales!$U2906</f>
        <v>10</v>
      </c>
      <c r="U2906" s="118">
        <v>10</v>
      </c>
      <c r="V2906" s="120">
        <f>+DailySales!$T2906*DailySales!$R2906</f>
        <v>140</v>
      </c>
      <c r="W2906" s="120">
        <f>+DailySales!$V2906*DailySales!$Q2906</f>
        <v>89.600000000000009</v>
      </c>
      <c r="X2906" s="120">
        <f>VLOOKUP(O2906,Stock[],6,FALSE)</f>
        <v>1370</v>
      </c>
      <c r="Y2906" s="120">
        <f>+DailySales!$V2906*DailySales!$X2906</f>
        <v>191800</v>
      </c>
      <c r="Z2906" s="118"/>
      <c r="AA2906" s="118"/>
      <c r="AB2906" s="118"/>
      <c r="AC2906" s="118"/>
      <c r="AD2906" s="118"/>
      <c r="AE2906" s="121"/>
      <c r="AF2906" s="122"/>
      <c r="AG2906" s="123"/>
      <c r="AH2906" s="38">
        <v>46072</v>
      </c>
      <c r="AI2906" s="123">
        <v>191800</v>
      </c>
      <c r="AJ2906" s="122"/>
      <c r="AK2906" s="123"/>
      <c r="AL2906" s="34"/>
      <c r="AM2906" s="39"/>
      <c r="AN290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07" spans="1:40" ht="19.5" customHeight="1" x14ac:dyDescent="0.25">
      <c r="A2907" s="112">
        <f t="shared" si="214"/>
        <v>2026</v>
      </c>
      <c r="B2907" s="112">
        <f t="shared" si="215"/>
        <v>1</v>
      </c>
      <c r="C2907" s="25">
        <v>46053</v>
      </c>
      <c r="D2907" s="114">
        <f t="shared" ca="1" si="212"/>
        <v>46097</v>
      </c>
      <c r="E2907" s="114" t="str">
        <f t="shared" ca="1" si="213"/>
        <v>1-Months</v>
      </c>
      <c r="F2907" s="114" t="str">
        <f>VLOOKUP(O2907,Stock[],5,FALSE)</f>
        <v>BE</v>
      </c>
      <c r="G2907" s="115" t="s">
        <v>3045</v>
      </c>
      <c r="H2907" s="116"/>
      <c r="I2907" s="117" t="s">
        <v>181</v>
      </c>
      <c r="J2907" s="112" t="str">
        <f>VLOOKUP(I2907,Customers[],2,FALSE)</f>
        <v>ရွှေမြင်း(ရွှေခြင်္သေ့)</v>
      </c>
      <c r="K2907" s="112" t="str">
        <f>VLOOKUP(I2907,Customers[],4,FALSE)</f>
        <v>Meiktila</v>
      </c>
      <c r="L2907" s="112" t="str">
        <f>VLOOKUP(Table85[[#This Row],[CustomerID]],Table!H:K,3,0)</f>
        <v>မိတ္ထီလာ</v>
      </c>
      <c r="M2907" s="112" t="str">
        <f>VLOOKUP(I2907,Customers[],5,FALSE)</f>
        <v>WholeSales/Contract</v>
      </c>
      <c r="N2907" s="117" t="s">
        <v>10</v>
      </c>
      <c r="O2907" s="118" t="s">
        <v>217</v>
      </c>
      <c r="P2907" s="112" t="str">
        <f>VLOOKUP(O2907,Stock[],2,FALSE)</f>
        <v>လိမ္မော်ဖြူ</v>
      </c>
      <c r="Q2907" s="119">
        <f>VLOOKUP(O2907,Stock[],3,FALSE)</f>
        <v>0.64</v>
      </c>
      <c r="R2907" s="119">
        <f>VLOOKUP(O2907,Stock[],4,FALSE)</f>
        <v>24</v>
      </c>
      <c r="S2907" s="118"/>
      <c r="T2907" s="119">
        <f>(DailySales!$S2907/DailySales!$R2907)+DailySales!$U2907</f>
        <v>15</v>
      </c>
      <c r="U2907" s="118">
        <v>15</v>
      </c>
      <c r="V2907" s="120">
        <f>+DailySales!$T2907*DailySales!$R2907</f>
        <v>360</v>
      </c>
      <c r="W2907" s="120">
        <f>+DailySales!$V2907*DailySales!$Q2907</f>
        <v>230.4</v>
      </c>
      <c r="X2907" s="120">
        <f>VLOOKUP(O2907,Stock[],6,FALSE)</f>
        <v>1330</v>
      </c>
      <c r="Y2907" s="120">
        <f>+DailySales!$V2907*DailySales!$X2907</f>
        <v>478800</v>
      </c>
      <c r="Z2907" s="118"/>
      <c r="AA2907" s="118"/>
      <c r="AB2907" s="118"/>
      <c r="AC2907" s="118"/>
      <c r="AD2907" s="118"/>
      <c r="AE2907" s="121"/>
      <c r="AF2907" s="122"/>
      <c r="AG2907" s="123"/>
      <c r="AH2907" s="38">
        <v>46072</v>
      </c>
      <c r="AI2907" s="123">
        <v>478800</v>
      </c>
      <c r="AJ2907" s="122"/>
      <c r="AK2907" s="123"/>
      <c r="AL2907" s="34"/>
      <c r="AM2907" s="39"/>
      <c r="AN290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08" spans="1:40" ht="19.5" customHeight="1" x14ac:dyDescent="0.25">
      <c r="A2908" s="112">
        <f t="shared" si="214"/>
        <v>2026</v>
      </c>
      <c r="B2908" s="112">
        <f t="shared" si="215"/>
        <v>1</v>
      </c>
      <c r="C2908" s="25">
        <v>46053</v>
      </c>
      <c r="D2908" s="114">
        <f t="shared" ca="1" si="212"/>
        <v>46097</v>
      </c>
      <c r="E2908" s="114" t="str">
        <f t="shared" ca="1" si="213"/>
        <v>1-Months</v>
      </c>
      <c r="F2908" s="114" t="str">
        <f>VLOOKUP(O2908,Stock[],5,FALSE)</f>
        <v>BE</v>
      </c>
      <c r="G2908" s="115" t="s">
        <v>3045</v>
      </c>
      <c r="H2908" s="116"/>
      <c r="I2908" s="117" t="s">
        <v>181</v>
      </c>
      <c r="J2908" s="112" t="str">
        <f>VLOOKUP(I2908,Customers[],2,FALSE)</f>
        <v>ရွှေမြင်း(ရွှေခြင်္သေ့)</v>
      </c>
      <c r="K2908" s="112" t="str">
        <f>VLOOKUP(I2908,Customers[],4,FALSE)</f>
        <v>Meiktila</v>
      </c>
      <c r="L2908" s="112" t="str">
        <f>VLOOKUP(Table85[[#This Row],[CustomerID]],Table!H:K,3,0)</f>
        <v>မိတ္ထီလာ</v>
      </c>
      <c r="M2908" s="112" t="str">
        <f>VLOOKUP(I2908,Customers[],5,FALSE)</f>
        <v>WholeSales/Contract</v>
      </c>
      <c r="N2908" s="117" t="s">
        <v>10</v>
      </c>
      <c r="O2908" s="118" t="s">
        <v>2120</v>
      </c>
      <c r="P2908" s="112" t="str">
        <f>VLOOKUP(O2908,Stock[],2,FALSE)</f>
        <v>ဇေ အရက်သန့်</v>
      </c>
      <c r="Q2908" s="119">
        <f>VLOOKUP(O2908,Stock[],3,FALSE)</f>
        <v>0.64</v>
      </c>
      <c r="R2908" s="119">
        <f>VLOOKUP(O2908,Stock[],4,FALSE)</f>
        <v>14</v>
      </c>
      <c r="S2908" s="118"/>
      <c r="T2908" s="119">
        <f>(DailySales!$S2908/DailySales!$R2908)+DailySales!$U2908</f>
        <v>30</v>
      </c>
      <c r="U2908" s="118">
        <v>30</v>
      </c>
      <c r="V2908" s="120">
        <f>+DailySales!$T2908*DailySales!$R2908</f>
        <v>420</v>
      </c>
      <c r="W2908" s="120">
        <f>+DailySales!$V2908*DailySales!$Q2908</f>
        <v>268.8</v>
      </c>
      <c r="X2908" s="120">
        <f>VLOOKUP(O2908,Stock[],6,FALSE)</f>
        <v>1380</v>
      </c>
      <c r="Y2908" s="120">
        <f>+DailySales!$V2908*DailySales!$X2908</f>
        <v>579600</v>
      </c>
      <c r="Z2908" s="118"/>
      <c r="AA2908" s="118"/>
      <c r="AB2908" s="118"/>
      <c r="AC2908" s="118"/>
      <c r="AD2908" s="118"/>
      <c r="AE2908" s="121"/>
      <c r="AF2908" s="122"/>
      <c r="AG2908" s="123"/>
      <c r="AH2908" s="38">
        <v>46072</v>
      </c>
      <c r="AI2908" s="123">
        <v>579600</v>
      </c>
      <c r="AJ2908" s="122"/>
      <c r="AK2908" s="123"/>
      <c r="AL2908" s="34"/>
      <c r="AM2908" s="39"/>
      <c r="AN290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09" spans="1:40" ht="19.5" customHeight="1" x14ac:dyDescent="0.25">
      <c r="A2909" s="112">
        <f t="shared" si="214"/>
        <v>2026</v>
      </c>
      <c r="B2909" s="112">
        <f t="shared" si="215"/>
        <v>1</v>
      </c>
      <c r="C2909" s="25">
        <v>46053</v>
      </c>
      <c r="D2909" s="114">
        <f t="shared" ca="1" si="212"/>
        <v>46097</v>
      </c>
      <c r="E2909" s="114" t="str">
        <f t="shared" ca="1" si="213"/>
        <v>1-Months</v>
      </c>
      <c r="F2909" s="114" t="str">
        <f>VLOOKUP(O2909,Stock[],5,FALSE)</f>
        <v>BE</v>
      </c>
      <c r="G2909" s="115" t="s">
        <v>3045</v>
      </c>
      <c r="H2909" s="116"/>
      <c r="I2909" s="117" t="s">
        <v>181</v>
      </c>
      <c r="J2909" s="112" t="str">
        <f>VLOOKUP(I2909,Customers[],2,FALSE)</f>
        <v>ရွှေမြင်း(ရွှေခြင်္သေ့)</v>
      </c>
      <c r="K2909" s="112" t="str">
        <f>VLOOKUP(I2909,Customers[],4,FALSE)</f>
        <v>Meiktila</v>
      </c>
      <c r="L2909" s="112" t="str">
        <f>VLOOKUP(Table85[[#This Row],[CustomerID]],Table!H:K,3,0)</f>
        <v>မိတ္ထီလာ</v>
      </c>
      <c r="M2909" s="112" t="str">
        <f>VLOOKUP(I2909,Customers[],5,FALSE)</f>
        <v>WholeSales/Contract</v>
      </c>
      <c r="N2909" s="117" t="s">
        <v>10</v>
      </c>
      <c r="O2909" s="118" t="s">
        <v>205</v>
      </c>
      <c r="P2909" s="112" t="str">
        <f>VLOOKUP(O2909,Stock[],2,FALSE)</f>
        <v>ကောင်းကြည် ကော် 25%  (1Ltr )</v>
      </c>
      <c r="Q2909" s="119">
        <f>VLOOKUP(O2909,Stock[],3,FALSE)</f>
        <v>1</v>
      </c>
      <c r="R2909" s="119">
        <f>VLOOKUP(O2909,Stock[],4,FALSE)</f>
        <v>12</v>
      </c>
      <c r="S2909" s="118"/>
      <c r="T2909" s="119">
        <f>(DailySales!$S2909/DailySales!$R2909)+DailySales!$U2909</f>
        <v>5</v>
      </c>
      <c r="U2909" s="118">
        <v>5</v>
      </c>
      <c r="V2909" s="120">
        <f>+DailySales!$T2909*DailySales!$R2909</f>
        <v>60</v>
      </c>
      <c r="W2909" s="120">
        <f>+DailySales!$V2909*DailySales!$Q2909</f>
        <v>60</v>
      </c>
      <c r="X2909" s="120">
        <f>VLOOKUP(O2909,Stock[],6,FALSE)</f>
        <v>1530</v>
      </c>
      <c r="Y2909" s="120">
        <f>+DailySales!$V2909*DailySales!$X2909</f>
        <v>91800</v>
      </c>
      <c r="Z2909" s="118"/>
      <c r="AA2909" s="118"/>
      <c r="AB2909" s="118"/>
      <c r="AC2909" s="118"/>
      <c r="AD2909" s="118"/>
      <c r="AE2909" s="121"/>
      <c r="AF2909" s="122"/>
      <c r="AG2909" s="123"/>
      <c r="AH2909" s="38">
        <v>46072</v>
      </c>
      <c r="AI2909" s="123">
        <v>91800</v>
      </c>
      <c r="AJ2909" s="122"/>
      <c r="AK2909" s="123"/>
      <c r="AL2909" s="34"/>
      <c r="AM2909" s="39"/>
      <c r="AN290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10" spans="1:40" ht="19.5" customHeight="1" x14ac:dyDescent="0.25">
      <c r="A2910" s="112">
        <f t="shared" si="214"/>
        <v>2026</v>
      </c>
      <c r="B2910" s="112">
        <f t="shared" si="215"/>
        <v>1</v>
      </c>
      <c r="C2910" s="25">
        <v>46053</v>
      </c>
      <c r="D2910" s="114">
        <f t="shared" ca="1" si="212"/>
        <v>46097</v>
      </c>
      <c r="E2910" s="114" t="str">
        <f t="shared" ca="1" si="213"/>
        <v>1-Months</v>
      </c>
      <c r="F2910" s="114" t="str">
        <f>VLOOKUP(O2910,Stock[],5,FALSE)</f>
        <v>BE</v>
      </c>
      <c r="G2910" s="115" t="s">
        <v>3045</v>
      </c>
      <c r="H2910" s="116"/>
      <c r="I2910" s="117" t="s">
        <v>181</v>
      </c>
      <c r="J2910" s="112" t="str">
        <f>VLOOKUP(I2910,Customers[],2,FALSE)</f>
        <v>ရွှေမြင်း(ရွှေခြင်္သေ့)</v>
      </c>
      <c r="K2910" s="112" t="str">
        <f>VLOOKUP(I2910,Customers[],4,FALSE)</f>
        <v>Meiktila</v>
      </c>
      <c r="L2910" s="112" t="str">
        <f>VLOOKUP(Table85[[#This Row],[CustomerID]],Table!H:K,3,0)</f>
        <v>မိတ္ထီလာ</v>
      </c>
      <c r="M2910" s="112" t="str">
        <f>VLOOKUP(I2910,Customers[],5,FALSE)</f>
        <v>WholeSales/Contract</v>
      </c>
      <c r="N2910" s="117" t="s">
        <v>10</v>
      </c>
      <c r="O2910" s="118" t="s">
        <v>2465</v>
      </c>
      <c r="P2910" s="112" t="str">
        <f>VLOOKUP(O2910,Stock[],2,FALSE)</f>
        <v>မိုးနဲကွန်ကီး</v>
      </c>
      <c r="Q2910" s="119">
        <f>VLOOKUP(O2910,Stock[],3,FALSE)</f>
        <v>0.64</v>
      </c>
      <c r="R2910" s="119">
        <f>VLOOKUP(O2910,Stock[],4,FALSE)</f>
        <v>14</v>
      </c>
      <c r="S2910" s="118"/>
      <c r="T2910" s="119">
        <f>(DailySales!$S2910/DailySales!$R2910)+DailySales!$U2910</f>
        <v>5</v>
      </c>
      <c r="U2910" s="118">
        <v>5</v>
      </c>
      <c r="V2910" s="120">
        <f>+DailySales!$T2910*DailySales!$R2910</f>
        <v>70</v>
      </c>
      <c r="W2910" s="120">
        <f>+DailySales!$V2910*DailySales!$Q2910</f>
        <v>44.800000000000004</v>
      </c>
      <c r="X2910" s="120">
        <f>VLOOKUP(O2910,Stock[],6,FALSE)</f>
        <v>1700</v>
      </c>
      <c r="Y2910" s="120">
        <f>+DailySales!$V2910*DailySales!$X2910</f>
        <v>119000</v>
      </c>
      <c r="Z2910" s="118"/>
      <c r="AA2910" s="118"/>
      <c r="AB2910" s="118"/>
      <c r="AC2910" s="118"/>
      <c r="AD2910" s="118"/>
      <c r="AE2910" s="121"/>
      <c r="AF2910" s="122"/>
      <c r="AG2910" s="123"/>
      <c r="AH2910" s="38">
        <v>46072</v>
      </c>
      <c r="AI2910" s="123">
        <v>119000</v>
      </c>
      <c r="AJ2910" s="122"/>
      <c r="AK2910" s="123"/>
      <c r="AL2910" s="34"/>
      <c r="AM2910" s="39"/>
      <c r="AN291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11" spans="1:40" ht="19.5" customHeight="1" x14ac:dyDescent="0.25">
      <c r="A2911" s="112">
        <f t="shared" si="214"/>
        <v>2026</v>
      </c>
      <c r="B2911" s="112">
        <f t="shared" si="215"/>
        <v>1</v>
      </c>
      <c r="C2911" s="25">
        <v>46053</v>
      </c>
      <c r="D2911" s="114">
        <f t="shared" ca="1" si="212"/>
        <v>46097</v>
      </c>
      <c r="E2911" s="114" t="str">
        <f t="shared" ca="1" si="213"/>
        <v>1-Months</v>
      </c>
      <c r="F2911" s="114" t="str">
        <f>VLOOKUP(O2911,Stock[],5,FALSE)</f>
        <v>BE</v>
      </c>
      <c r="G2911" s="115" t="s">
        <v>3046</v>
      </c>
      <c r="H2911" s="116"/>
      <c r="I2911" s="117" t="s">
        <v>201</v>
      </c>
      <c r="J2911" s="112" t="str">
        <f>VLOOKUP(I2911,Customers[],2,FALSE)</f>
        <v>ဦးအောင်မိုး(ကောင်းသန့်)</v>
      </c>
      <c r="K2911" s="112" t="str">
        <f>VLOOKUP(I2911,Customers[],4,FALSE)</f>
        <v>Meiktila</v>
      </c>
      <c r="L2911" s="112" t="str">
        <f>VLOOKUP(Table85[[#This Row],[CustomerID]],Table!H:K,3,0)</f>
        <v>မိတ္ထီလာ</v>
      </c>
      <c r="M2911" s="112" t="str">
        <f>VLOOKUP(I2911,Customers[],5,FALSE)</f>
        <v>WholeSales/Contract</v>
      </c>
      <c r="N2911" s="117" t="s">
        <v>10</v>
      </c>
      <c r="O2911" s="118" t="s">
        <v>240</v>
      </c>
      <c r="P2911" s="112" t="str">
        <f>VLOOKUP(O2911,Stock[],2,FALSE)</f>
        <v>သံပုရာအရက်</v>
      </c>
      <c r="Q2911" s="119">
        <f>VLOOKUP(O2911,Stock[],3,FALSE)</f>
        <v>0.64</v>
      </c>
      <c r="R2911" s="119">
        <f>VLOOKUP(O2911,Stock[],4,FALSE)</f>
        <v>14</v>
      </c>
      <c r="S2911" s="118"/>
      <c r="T2911" s="119">
        <f>(DailySales!$S2911/DailySales!$R2911)+DailySales!$U2911</f>
        <v>50</v>
      </c>
      <c r="U2911" s="118">
        <v>50</v>
      </c>
      <c r="V2911" s="120">
        <f>+DailySales!$T2911*DailySales!$R2911</f>
        <v>700</v>
      </c>
      <c r="W2911" s="120">
        <f>+DailySales!$V2911*DailySales!$Q2911</f>
        <v>448</v>
      </c>
      <c r="X2911" s="120">
        <f>VLOOKUP(O2911,Stock[],6,FALSE)</f>
        <v>1330</v>
      </c>
      <c r="Y2911" s="120">
        <f>+DailySales!$V2911*DailySales!$X2911</f>
        <v>931000</v>
      </c>
      <c r="Z2911" s="118"/>
      <c r="AA2911" s="118"/>
      <c r="AB2911" s="118"/>
      <c r="AC2911" s="118"/>
      <c r="AD2911" s="118"/>
      <c r="AE2911" s="121"/>
      <c r="AF2911" s="122"/>
      <c r="AG2911" s="123"/>
      <c r="AH2911" s="122"/>
      <c r="AI2911" s="123"/>
      <c r="AJ2911" s="87">
        <v>46053</v>
      </c>
      <c r="AK2911" s="123">
        <v>931000</v>
      </c>
      <c r="AL2911" s="34"/>
      <c r="AM2911" s="39"/>
      <c r="AN291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12" spans="1:40" ht="19.5" customHeight="1" x14ac:dyDescent="0.25">
      <c r="A2912" s="112">
        <f t="shared" si="214"/>
        <v>2026</v>
      </c>
      <c r="B2912" s="112">
        <f t="shared" si="215"/>
        <v>1</v>
      </c>
      <c r="C2912" s="25">
        <v>46053</v>
      </c>
      <c r="D2912" s="114">
        <f t="shared" ca="1" si="212"/>
        <v>46097</v>
      </c>
      <c r="E2912" s="114" t="str">
        <f t="shared" ca="1" si="213"/>
        <v>1-Months</v>
      </c>
      <c r="F2912" s="114" t="str">
        <f>VLOOKUP(O2912,Stock[],5,FALSE)</f>
        <v>BE</v>
      </c>
      <c r="G2912" s="115" t="s">
        <v>3047</v>
      </c>
      <c r="H2912" s="116"/>
      <c r="I2912" s="117" t="s">
        <v>257</v>
      </c>
      <c r="J2912" s="112" t="str">
        <f>VLOOKUP(I2912,Customers[],2,FALSE)</f>
        <v>ဦးတင်မောင်</v>
      </c>
      <c r="K2912" s="112" t="str">
        <f>VLOOKUP(I2912,Customers[],4,FALSE)</f>
        <v>Pakkoku</v>
      </c>
      <c r="L2912" s="112" t="str">
        <f>VLOOKUP(Table85[[#This Row],[CustomerID]],Table!H:K,3,0)</f>
        <v>ပခုက္ကူ</v>
      </c>
      <c r="M2912" s="112" t="str">
        <f>VLOOKUP(I2912,Customers[],5,FALSE)</f>
        <v>WholeSales/Contract</v>
      </c>
      <c r="N2912" s="117" t="s">
        <v>10</v>
      </c>
      <c r="O2912" s="118" t="s">
        <v>2120</v>
      </c>
      <c r="P2912" s="112" t="str">
        <f>VLOOKUP(O2912,Stock[],2,FALSE)</f>
        <v>ဇေ အရက်သန့်</v>
      </c>
      <c r="Q2912" s="119">
        <f>VLOOKUP(O2912,Stock[],3,FALSE)</f>
        <v>0.64</v>
      </c>
      <c r="R2912" s="119">
        <f>VLOOKUP(O2912,Stock[],4,FALSE)</f>
        <v>14</v>
      </c>
      <c r="S2912" s="118"/>
      <c r="T2912" s="119">
        <f>(DailySales!$S2912/DailySales!$R2912)+DailySales!$U2912</f>
        <v>100</v>
      </c>
      <c r="U2912" s="118">
        <v>100</v>
      </c>
      <c r="V2912" s="120">
        <f>+DailySales!$T2912*DailySales!$R2912</f>
        <v>1400</v>
      </c>
      <c r="W2912" s="120">
        <f>+DailySales!$V2912*DailySales!$Q2912</f>
        <v>896</v>
      </c>
      <c r="X2912" s="120">
        <f>VLOOKUP(O2912,Stock[],6,FALSE)</f>
        <v>1380</v>
      </c>
      <c r="Y2912" s="120">
        <f>+DailySales!$V2912*DailySales!$X2912</f>
        <v>1932000</v>
      </c>
      <c r="Z2912" s="118"/>
      <c r="AA2912" s="118"/>
      <c r="AB2912" s="118"/>
      <c r="AC2912" s="118">
        <v>9800</v>
      </c>
      <c r="AD2912" s="118"/>
      <c r="AE2912" s="121">
        <f>100*400</f>
        <v>40000</v>
      </c>
      <c r="AF2912" s="122"/>
      <c r="AG2912" s="123"/>
      <c r="AH2912" s="122">
        <v>46053</v>
      </c>
      <c r="AI2912" s="123">
        <v>1962200</v>
      </c>
      <c r="AJ2912" s="122"/>
      <c r="AK2912" s="123"/>
      <c r="AL2912" s="34"/>
      <c r="AM2912" s="39"/>
      <c r="AN291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13" spans="1:40" ht="19.5" customHeight="1" x14ac:dyDescent="0.25">
      <c r="A2913" s="112">
        <f t="shared" si="214"/>
        <v>2026</v>
      </c>
      <c r="B2913" s="112">
        <f t="shared" si="215"/>
        <v>1</v>
      </c>
      <c r="C2913" s="25">
        <v>46053</v>
      </c>
      <c r="D2913" s="114">
        <f t="shared" ca="1" si="212"/>
        <v>46097</v>
      </c>
      <c r="E2913" s="114" t="str">
        <f t="shared" ca="1" si="213"/>
        <v>1-Months</v>
      </c>
      <c r="F2913" s="114" t="str">
        <f>VLOOKUP(O2913,Stock[],5,FALSE)</f>
        <v>BE</v>
      </c>
      <c r="G2913" s="115" t="s">
        <v>3048</v>
      </c>
      <c r="H2913" s="116"/>
      <c r="I2913" s="117" t="s">
        <v>1754</v>
      </c>
      <c r="J2913" s="112" t="str">
        <f>VLOOKUP(I2913,Customers[],2,FALSE)</f>
        <v>စစ်ဆေးရေးဂိတ်လက်ဆောင်</v>
      </c>
      <c r="K2913" s="112">
        <f>VLOOKUP(I2913,Customers[],4,FALSE)</f>
        <v>0</v>
      </c>
      <c r="L2913" s="112">
        <f>VLOOKUP(Table85[[#This Row],[CustomerID]],Table!H:K,3,0)</f>
        <v>0</v>
      </c>
      <c r="M2913" s="112">
        <f>VLOOKUP(I2913,Customers[],5,FALSE)</f>
        <v>0</v>
      </c>
      <c r="N2913" s="117" t="s">
        <v>1751</v>
      </c>
      <c r="O2913" s="118" t="s">
        <v>217</v>
      </c>
      <c r="P2913" s="112" t="str">
        <f>VLOOKUP(O2913,Stock[],2,FALSE)</f>
        <v>လိမ္မော်ဖြူ</v>
      </c>
      <c r="Q2913" s="119">
        <f>VLOOKUP(O2913,Stock[],3,FALSE)</f>
        <v>0.64</v>
      </c>
      <c r="R2913" s="119">
        <f>VLOOKUP(O2913,Stock[],4,FALSE)</f>
        <v>24</v>
      </c>
      <c r="S2913" s="118">
        <v>8</v>
      </c>
      <c r="T2913" s="119">
        <f>(DailySales!$S2913/DailySales!$R2913)+DailySales!$U2913</f>
        <v>1.3333333333333333</v>
      </c>
      <c r="U2913" s="118">
        <v>1</v>
      </c>
      <c r="V2913" s="120">
        <f>+DailySales!$T2913*DailySales!$R2913</f>
        <v>32</v>
      </c>
      <c r="W2913" s="120">
        <f>+DailySales!$V2913*DailySales!$Q2913</f>
        <v>20.48</v>
      </c>
      <c r="X2913" s="120">
        <f>VLOOKUP(O2913,Stock[],6,FALSE)</f>
        <v>1330</v>
      </c>
      <c r="Y2913" s="120">
        <f>+DailySales!$V2913*DailySales!$X2913</f>
        <v>42560</v>
      </c>
      <c r="Z2913" s="118"/>
      <c r="AA2913" s="118"/>
      <c r="AB2913" s="118"/>
      <c r="AC2913" s="118"/>
      <c r="AD2913" s="118"/>
      <c r="AE2913" s="121"/>
      <c r="AF2913" s="122">
        <v>46053</v>
      </c>
      <c r="AG2913" s="123">
        <v>42560</v>
      </c>
      <c r="AH2913" s="122"/>
      <c r="AI2913" s="123"/>
      <c r="AJ2913" s="122"/>
      <c r="AK2913" s="123"/>
      <c r="AL2913" s="34"/>
      <c r="AM2913" s="39"/>
      <c r="AN291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14" spans="1:40" ht="19.5" customHeight="1" x14ac:dyDescent="0.25">
      <c r="A2914" s="112">
        <f t="shared" si="214"/>
        <v>2026</v>
      </c>
      <c r="B2914" s="112">
        <f t="shared" si="215"/>
        <v>1</v>
      </c>
      <c r="C2914" s="25">
        <v>46053</v>
      </c>
      <c r="D2914" s="114">
        <f t="shared" ca="1" si="212"/>
        <v>46097</v>
      </c>
      <c r="E2914" s="114" t="str">
        <f t="shared" ca="1" si="213"/>
        <v>1-Months</v>
      </c>
      <c r="F2914" s="114" t="str">
        <f>VLOOKUP(O2914,Stock[],5,FALSE)</f>
        <v>BE</v>
      </c>
      <c r="G2914" s="115" t="s">
        <v>3049</v>
      </c>
      <c r="H2914" s="116"/>
      <c r="I2914" s="117" t="s">
        <v>180</v>
      </c>
      <c r="J2914" s="112" t="str">
        <f>VLOOKUP(I2914,Customers[],2,FALSE)</f>
        <v>ရွှေမြင်း</v>
      </c>
      <c r="K2914" s="112" t="str">
        <f>VLOOKUP(I2914,Customers[],4,FALSE)</f>
        <v>Meiktila</v>
      </c>
      <c r="L2914" s="112" t="str">
        <f>VLOOKUP(Table85[[#This Row],[CustomerID]],Table!H:K,3,0)</f>
        <v>မိတ္ထီလာ</v>
      </c>
      <c r="M2914" s="112" t="str">
        <f>VLOOKUP(I2914,Customers[],5,FALSE)</f>
        <v>WholeSales/Contract</v>
      </c>
      <c r="N2914" s="117" t="s">
        <v>10</v>
      </c>
      <c r="O2914" s="118" t="s">
        <v>240</v>
      </c>
      <c r="P2914" s="112" t="str">
        <f>VLOOKUP(O2914,Stock[],2,FALSE)</f>
        <v>သံပုရာအရက်</v>
      </c>
      <c r="Q2914" s="119">
        <f>VLOOKUP(O2914,Stock[],3,FALSE)</f>
        <v>0.64</v>
      </c>
      <c r="R2914" s="119">
        <f>VLOOKUP(O2914,Stock[],4,FALSE)</f>
        <v>14</v>
      </c>
      <c r="S2914" s="118"/>
      <c r="T2914" s="119">
        <f>(DailySales!$S2914/DailySales!$R2914)+DailySales!$U2914</f>
        <v>15</v>
      </c>
      <c r="U2914" s="118">
        <v>15</v>
      </c>
      <c r="V2914" s="120">
        <f>+DailySales!$T2914*DailySales!$R2914</f>
        <v>210</v>
      </c>
      <c r="W2914" s="120">
        <f>+DailySales!$V2914*DailySales!$Q2914</f>
        <v>134.4</v>
      </c>
      <c r="X2914" s="120">
        <f>VLOOKUP(O2914,Stock[],6,FALSE)</f>
        <v>1330</v>
      </c>
      <c r="Y2914" s="120">
        <f>+DailySales!$V2914*DailySales!$X2914</f>
        <v>279300</v>
      </c>
      <c r="Z2914" s="118"/>
      <c r="AA2914" s="118"/>
      <c r="AB2914" s="118"/>
      <c r="AC2914" s="118"/>
      <c r="AD2914" s="118"/>
      <c r="AE2914" s="121"/>
      <c r="AF2914" s="122"/>
      <c r="AG2914" s="123"/>
      <c r="AH2914" s="38">
        <v>46072</v>
      </c>
      <c r="AI2914" s="123">
        <v>279300</v>
      </c>
      <c r="AJ2914" s="122"/>
      <c r="AK2914" s="123"/>
      <c r="AL2914" s="34"/>
      <c r="AM2914" s="39"/>
      <c r="AN291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15" spans="1:40" ht="19.5" customHeight="1" x14ac:dyDescent="0.25">
      <c r="A2915" s="112">
        <f t="shared" si="214"/>
        <v>2026</v>
      </c>
      <c r="B2915" s="112">
        <f t="shared" si="215"/>
        <v>1</v>
      </c>
      <c r="C2915" s="25">
        <v>46053</v>
      </c>
      <c r="D2915" s="114">
        <f t="shared" ca="1" si="212"/>
        <v>46097</v>
      </c>
      <c r="E2915" s="114" t="str">
        <f t="shared" ca="1" si="213"/>
        <v>1-Months</v>
      </c>
      <c r="F2915" s="114" t="str">
        <f>VLOOKUP(O2915,Stock[],5,FALSE)</f>
        <v>BE</v>
      </c>
      <c r="G2915" s="115" t="s">
        <v>3049</v>
      </c>
      <c r="H2915" s="116"/>
      <c r="I2915" s="117" t="s">
        <v>180</v>
      </c>
      <c r="J2915" s="112" t="str">
        <f>VLOOKUP(I2915,Customers[],2,FALSE)</f>
        <v>ရွှေမြင်း</v>
      </c>
      <c r="K2915" s="112" t="str">
        <f>VLOOKUP(I2915,Customers[],4,FALSE)</f>
        <v>Meiktila</v>
      </c>
      <c r="L2915" s="112" t="str">
        <f>VLOOKUP(Table85[[#This Row],[CustomerID]],Table!H:K,3,0)</f>
        <v>မိတ္ထီလာ</v>
      </c>
      <c r="M2915" s="112" t="str">
        <f>VLOOKUP(I2915,Customers[],5,FALSE)</f>
        <v>WholeSales/Contract</v>
      </c>
      <c r="N2915" s="117" t="s">
        <v>10</v>
      </c>
      <c r="O2915" s="118" t="s">
        <v>220</v>
      </c>
      <c r="P2915" s="112" t="str">
        <f>VLOOKUP(O2915,Stock[],2,FALSE)</f>
        <v>မြန်မာရှောက်ပျား</v>
      </c>
      <c r="Q2915" s="119">
        <f>VLOOKUP(O2915,Stock[],3,FALSE)</f>
        <v>0.64</v>
      </c>
      <c r="R2915" s="119">
        <f>VLOOKUP(O2915,Stock[],4,FALSE)</f>
        <v>14</v>
      </c>
      <c r="S2915" s="118"/>
      <c r="T2915" s="119">
        <f>(DailySales!$S2915/DailySales!$R2915)+DailySales!$U2915</f>
        <v>20</v>
      </c>
      <c r="U2915" s="118">
        <v>20</v>
      </c>
      <c r="V2915" s="120">
        <f>+DailySales!$T2915*DailySales!$R2915</f>
        <v>280</v>
      </c>
      <c r="W2915" s="120">
        <f>+DailySales!$V2915*DailySales!$Q2915</f>
        <v>179.20000000000002</v>
      </c>
      <c r="X2915" s="120">
        <f>VLOOKUP(O2915,Stock[],6,FALSE)</f>
        <v>1370</v>
      </c>
      <c r="Y2915" s="120">
        <f>+DailySales!$V2915*DailySales!$X2915</f>
        <v>383600</v>
      </c>
      <c r="Z2915" s="118"/>
      <c r="AA2915" s="118"/>
      <c r="AB2915" s="118"/>
      <c r="AC2915" s="118"/>
      <c r="AD2915" s="118"/>
      <c r="AE2915" s="121"/>
      <c r="AF2915" s="122"/>
      <c r="AG2915" s="123"/>
      <c r="AH2915" s="38">
        <v>46072</v>
      </c>
      <c r="AI2915" s="123">
        <v>383600</v>
      </c>
      <c r="AJ2915" s="122"/>
      <c r="AK2915" s="123"/>
      <c r="AL2915" s="34"/>
      <c r="AM2915" s="39"/>
      <c r="AN291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16" spans="1:40" ht="19.5" customHeight="1" x14ac:dyDescent="0.25">
      <c r="A2916" s="112">
        <f t="shared" si="214"/>
        <v>2026</v>
      </c>
      <c r="B2916" s="112">
        <f t="shared" si="215"/>
        <v>1</v>
      </c>
      <c r="C2916" s="25">
        <v>46053</v>
      </c>
      <c r="D2916" s="114">
        <f t="shared" ca="1" si="212"/>
        <v>46097</v>
      </c>
      <c r="E2916" s="114" t="str">
        <f t="shared" ca="1" si="213"/>
        <v>1-Months</v>
      </c>
      <c r="F2916" s="114" t="str">
        <f>VLOOKUP(O2916,Stock[],5,FALSE)</f>
        <v>BE</v>
      </c>
      <c r="G2916" s="115" t="s">
        <v>3049</v>
      </c>
      <c r="H2916" s="116"/>
      <c r="I2916" s="117" t="s">
        <v>180</v>
      </c>
      <c r="J2916" s="112" t="str">
        <f>VLOOKUP(I2916,Customers[],2,FALSE)</f>
        <v>ရွှေမြင်း</v>
      </c>
      <c r="K2916" s="112" t="str">
        <f>VLOOKUP(I2916,Customers[],4,FALSE)</f>
        <v>Meiktila</v>
      </c>
      <c r="L2916" s="112" t="str">
        <f>VLOOKUP(Table85[[#This Row],[CustomerID]],Table!H:K,3,0)</f>
        <v>မိတ္ထီလာ</v>
      </c>
      <c r="M2916" s="112" t="str">
        <f>VLOOKUP(I2916,Customers[],5,FALSE)</f>
        <v>WholeSales/Contract</v>
      </c>
      <c r="N2916" s="117" t="s">
        <v>10</v>
      </c>
      <c r="O2916" s="118" t="s">
        <v>217</v>
      </c>
      <c r="P2916" s="112" t="str">
        <f>VLOOKUP(O2916,Stock[],2,FALSE)</f>
        <v>လိမ္မော်ဖြူ</v>
      </c>
      <c r="Q2916" s="119">
        <f>VLOOKUP(O2916,Stock[],3,FALSE)</f>
        <v>0.64</v>
      </c>
      <c r="R2916" s="119">
        <f>VLOOKUP(O2916,Stock[],4,FALSE)</f>
        <v>24</v>
      </c>
      <c r="S2916" s="118"/>
      <c r="T2916" s="119">
        <f>(DailySales!$S2916/DailySales!$R2916)+DailySales!$U2916</f>
        <v>30</v>
      </c>
      <c r="U2916" s="118">
        <v>30</v>
      </c>
      <c r="V2916" s="120">
        <f>+DailySales!$T2916*DailySales!$R2916</f>
        <v>720</v>
      </c>
      <c r="W2916" s="120">
        <f>+DailySales!$V2916*DailySales!$Q2916</f>
        <v>460.8</v>
      </c>
      <c r="X2916" s="120">
        <f>VLOOKUP(O2916,Stock[],6,FALSE)</f>
        <v>1330</v>
      </c>
      <c r="Y2916" s="120">
        <f>+DailySales!$V2916*DailySales!$X2916</f>
        <v>957600</v>
      </c>
      <c r="Z2916" s="118"/>
      <c r="AA2916" s="118"/>
      <c r="AB2916" s="118"/>
      <c r="AC2916" s="118"/>
      <c r="AD2916" s="118"/>
      <c r="AE2916" s="121"/>
      <c r="AF2916" s="122"/>
      <c r="AG2916" s="123"/>
      <c r="AH2916" s="38">
        <v>46072</v>
      </c>
      <c r="AI2916" s="123">
        <v>957600</v>
      </c>
      <c r="AJ2916" s="122"/>
      <c r="AK2916" s="123"/>
      <c r="AL2916" s="34"/>
      <c r="AM2916" s="39"/>
      <c r="AN291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17" spans="1:40" ht="19.5" customHeight="1" x14ac:dyDescent="0.25">
      <c r="A2917" s="112">
        <f t="shared" si="214"/>
        <v>2026</v>
      </c>
      <c r="B2917" s="112">
        <f t="shared" si="215"/>
        <v>1</v>
      </c>
      <c r="C2917" s="25">
        <v>46053</v>
      </c>
      <c r="D2917" s="114">
        <f t="shared" ca="1" si="212"/>
        <v>46097</v>
      </c>
      <c r="E2917" s="114" t="str">
        <f t="shared" ca="1" si="213"/>
        <v>1-Months</v>
      </c>
      <c r="F2917" s="114" t="str">
        <f>VLOOKUP(O2917,Stock[],5,FALSE)</f>
        <v>BE</v>
      </c>
      <c r="G2917" s="115" t="s">
        <v>3049</v>
      </c>
      <c r="H2917" s="116"/>
      <c r="I2917" s="117" t="s">
        <v>180</v>
      </c>
      <c r="J2917" s="112" t="str">
        <f>VLOOKUP(I2917,Customers[],2,FALSE)</f>
        <v>ရွှေမြင်း</v>
      </c>
      <c r="K2917" s="112" t="str">
        <f>VLOOKUP(I2917,Customers[],4,FALSE)</f>
        <v>Meiktila</v>
      </c>
      <c r="L2917" s="112" t="str">
        <f>VLOOKUP(Table85[[#This Row],[CustomerID]],Table!H:K,3,0)</f>
        <v>မိတ္ထီလာ</v>
      </c>
      <c r="M2917" s="112" t="str">
        <f>VLOOKUP(I2917,Customers[],5,FALSE)</f>
        <v>WholeSales/Contract</v>
      </c>
      <c r="N2917" s="117" t="s">
        <v>10</v>
      </c>
      <c r="O2917" s="118" t="s">
        <v>2120</v>
      </c>
      <c r="P2917" s="112" t="str">
        <f>VLOOKUP(O2917,Stock[],2,FALSE)</f>
        <v>ဇေ အရက်သန့်</v>
      </c>
      <c r="Q2917" s="119">
        <f>VLOOKUP(O2917,Stock[],3,FALSE)</f>
        <v>0.64</v>
      </c>
      <c r="R2917" s="119">
        <f>VLOOKUP(O2917,Stock[],4,FALSE)</f>
        <v>14</v>
      </c>
      <c r="S2917" s="118"/>
      <c r="T2917" s="119">
        <f>(DailySales!$S2917/DailySales!$R2917)+DailySales!$U2917</f>
        <v>15</v>
      </c>
      <c r="U2917" s="118">
        <v>15</v>
      </c>
      <c r="V2917" s="120">
        <f>+DailySales!$T2917*DailySales!$R2917</f>
        <v>210</v>
      </c>
      <c r="W2917" s="120">
        <f>+DailySales!$V2917*DailySales!$Q2917</f>
        <v>134.4</v>
      </c>
      <c r="X2917" s="120">
        <f>VLOOKUP(O2917,Stock[],6,FALSE)</f>
        <v>1380</v>
      </c>
      <c r="Y2917" s="120">
        <f>+DailySales!$V2917*DailySales!$X2917</f>
        <v>289800</v>
      </c>
      <c r="Z2917" s="118"/>
      <c r="AA2917" s="118"/>
      <c r="AB2917" s="118"/>
      <c r="AC2917" s="118"/>
      <c r="AD2917" s="118"/>
      <c r="AE2917" s="121"/>
      <c r="AF2917" s="122"/>
      <c r="AG2917" s="123"/>
      <c r="AH2917" s="38">
        <v>46072</v>
      </c>
      <c r="AI2917" s="123">
        <v>289800</v>
      </c>
      <c r="AJ2917" s="122"/>
      <c r="AK2917" s="123"/>
      <c r="AL2917" s="34"/>
      <c r="AM2917" s="39"/>
      <c r="AN291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18" spans="1:40" ht="19.5" customHeight="1" x14ac:dyDescent="0.25">
      <c r="A2918" s="112">
        <f t="shared" si="214"/>
        <v>2026</v>
      </c>
      <c r="B2918" s="112">
        <f t="shared" si="215"/>
        <v>1</v>
      </c>
      <c r="C2918" s="25">
        <v>46053</v>
      </c>
      <c r="D2918" s="114">
        <f t="shared" ca="1" si="212"/>
        <v>46097</v>
      </c>
      <c r="E2918" s="114" t="str">
        <f t="shared" ca="1" si="213"/>
        <v>1-Months</v>
      </c>
      <c r="F2918" s="114" t="str">
        <f>VLOOKUP(O2918,Stock[],5,FALSE)</f>
        <v>BE</v>
      </c>
      <c r="G2918" s="115" t="s">
        <v>3049</v>
      </c>
      <c r="H2918" s="116"/>
      <c r="I2918" s="117" t="s">
        <v>180</v>
      </c>
      <c r="J2918" s="112" t="str">
        <f>VLOOKUP(I2918,Customers[],2,FALSE)</f>
        <v>ရွှေမြင်း</v>
      </c>
      <c r="K2918" s="112" t="str">
        <f>VLOOKUP(I2918,Customers[],4,FALSE)</f>
        <v>Meiktila</v>
      </c>
      <c r="L2918" s="112" t="str">
        <f>VLOOKUP(Table85[[#This Row],[CustomerID]],Table!H:K,3,0)</f>
        <v>မိတ္ထီလာ</v>
      </c>
      <c r="M2918" s="112" t="str">
        <f>VLOOKUP(I2918,Customers[],5,FALSE)</f>
        <v>WholeSales/Contract</v>
      </c>
      <c r="N2918" s="117" t="s">
        <v>10</v>
      </c>
      <c r="O2918" s="118" t="s">
        <v>218</v>
      </c>
      <c r="P2918" s="112" t="str">
        <f>VLOOKUP(O2918,Stock[],2,FALSE)</f>
        <v>Black Cat</v>
      </c>
      <c r="Q2918" s="119">
        <f>VLOOKUP(O2918,Stock[],3,FALSE)</f>
        <v>0.64</v>
      </c>
      <c r="R2918" s="119">
        <f>VLOOKUP(O2918,Stock[],4,FALSE)</f>
        <v>24</v>
      </c>
      <c r="S2918" s="118"/>
      <c r="T2918" s="119">
        <f>(DailySales!$S2918/DailySales!$R2918)+DailySales!$U2918</f>
        <v>5</v>
      </c>
      <c r="U2918" s="118">
        <v>5</v>
      </c>
      <c r="V2918" s="120">
        <f>+DailySales!$T2918*DailySales!$R2918</f>
        <v>120</v>
      </c>
      <c r="W2918" s="120">
        <f>+DailySales!$V2918*DailySales!$Q2918</f>
        <v>76.8</v>
      </c>
      <c r="X2918" s="120">
        <f>VLOOKUP(O2918,Stock[],6,FALSE)</f>
        <v>1330</v>
      </c>
      <c r="Y2918" s="120">
        <f>+DailySales!$V2918*DailySales!$X2918</f>
        <v>159600</v>
      </c>
      <c r="Z2918" s="118"/>
      <c r="AA2918" s="118"/>
      <c r="AB2918" s="118"/>
      <c r="AC2918" s="118"/>
      <c r="AD2918" s="118"/>
      <c r="AE2918" s="121"/>
      <c r="AF2918" s="122"/>
      <c r="AG2918" s="123"/>
      <c r="AH2918" s="38">
        <v>46072</v>
      </c>
      <c r="AI2918" s="123">
        <v>159600</v>
      </c>
      <c r="AJ2918" s="122"/>
      <c r="AK2918" s="123"/>
      <c r="AL2918" s="34"/>
      <c r="AM2918" s="39"/>
      <c r="AN291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19" spans="1:40" ht="19.5" customHeight="1" x14ac:dyDescent="0.25">
      <c r="A2919" s="112">
        <f t="shared" si="214"/>
        <v>2026</v>
      </c>
      <c r="B2919" s="112">
        <f t="shared" si="215"/>
        <v>1</v>
      </c>
      <c r="C2919" s="25">
        <v>46053</v>
      </c>
      <c r="D2919" s="114">
        <f t="shared" ca="1" si="212"/>
        <v>46097</v>
      </c>
      <c r="E2919" s="114" t="str">
        <f t="shared" ca="1" si="213"/>
        <v>1-Months</v>
      </c>
      <c r="F2919" s="114" t="str">
        <f>VLOOKUP(O2919,Stock[],5,FALSE)</f>
        <v>BE</v>
      </c>
      <c r="G2919" s="115" t="s">
        <v>3049</v>
      </c>
      <c r="H2919" s="116"/>
      <c r="I2919" s="117" t="s">
        <v>180</v>
      </c>
      <c r="J2919" s="112" t="str">
        <f>VLOOKUP(I2919,Customers[],2,FALSE)</f>
        <v>ရွှေမြင်း</v>
      </c>
      <c r="K2919" s="112" t="str">
        <f>VLOOKUP(I2919,Customers[],4,FALSE)</f>
        <v>Meiktila</v>
      </c>
      <c r="L2919" s="112" t="str">
        <f>VLOOKUP(Table85[[#This Row],[CustomerID]],Table!H:K,3,0)</f>
        <v>မိတ္ထီလာ</v>
      </c>
      <c r="M2919" s="112" t="str">
        <f>VLOOKUP(I2919,Customers[],5,FALSE)</f>
        <v>WholeSales/Contract</v>
      </c>
      <c r="N2919" s="117" t="s">
        <v>10</v>
      </c>
      <c r="O2919" s="118" t="s">
        <v>209</v>
      </c>
      <c r="P2919" s="112" t="str">
        <f>VLOOKUP(O2919,Stock[],2,FALSE)</f>
        <v>ဇေယျဝတီ Red</v>
      </c>
      <c r="Q2919" s="119">
        <f>VLOOKUP(O2919,Stock[],3,FALSE)</f>
        <v>0.64</v>
      </c>
      <c r="R2919" s="119">
        <f>VLOOKUP(O2919,Stock[],4,FALSE)</f>
        <v>14</v>
      </c>
      <c r="S2919" s="118"/>
      <c r="T2919" s="119">
        <f>(DailySales!$S2919/DailySales!$R2919)+DailySales!$U2919</f>
        <v>10</v>
      </c>
      <c r="U2919" s="118">
        <v>10</v>
      </c>
      <c r="V2919" s="120">
        <f>+DailySales!$T2919*DailySales!$R2919</f>
        <v>140</v>
      </c>
      <c r="W2919" s="120">
        <f>+DailySales!$V2919*DailySales!$Q2919</f>
        <v>89.600000000000009</v>
      </c>
      <c r="X2919" s="120">
        <f>VLOOKUP(O2919,Stock[],6,FALSE)</f>
        <v>1330</v>
      </c>
      <c r="Y2919" s="120">
        <f>+DailySales!$V2919*DailySales!$X2919</f>
        <v>186200</v>
      </c>
      <c r="Z2919" s="118"/>
      <c r="AA2919" s="118"/>
      <c r="AB2919" s="118"/>
      <c r="AC2919" s="118"/>
      <c r="AD2919" s="118"/>
      <c r="AE2919" s="121"/>
      <c r="AF2919" s="122"/>
      <c r="AG2919" s="123"/>
      <c r="AH2919" s="38">
        <v>46072</v>
      </c>
      <c r="AI2919" s="123">
        <v>186200</v>
      </c>
      <c r="AJ2919" s="122"/>
      <c r="AK2919" s="123"/>
      <c r="AL2919" s="34"/>
      <c r="AM2919" s="39"/>
      <c r="AN291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20" spans="1:40" ht="19.5" customHeight="1" x14ac:dyDescent="0.25">
      <c r="A2920" s="112">
        <f t="shared" si="214"/>
        <v>2026</v>
      </c>
      <c r="B2920" s="112">
        <f t="shared" si="215"/>
        <v>1</v>
      </c>
      <c r="C2920" s="25">
        <v>46053</v>
      </c>
      <c r="D2920" s="114">
        <f t="shared" ca="1" si="212"/>
        <v>46097</v>
      </c>
      <c r="E2920" s="114" t="str">
        <f t="shared" ca="1" si="213"/>
        <v>1-Months</v>
      </c>
      <c r="F2920" s="114" t="str">
        <f>VLOOKUP(O2920,Stock[],5,FALSE)</f>
        <v>BE</v>
      </c>
      <c r="G2920" s="115" t="s">
        <v>3049</v>
      </c>
      <c r="H2920" s="116"/>
      <c r="I2920" s="117" t="s">
        <v>180</v>
      </c>
      <c r="J2920" s="112" t="str">
        <f>VLOOKUP(I2920,Customers[],2,FALSE)</f>
        <v>ရွှေမြင်း</v>
      </c>
      <c r="K2920" s="112" t="str">
        <f>VLOOKUP(I2920,Customers[],4,FALSE)</f>
        <v>Meiktila</v>
      </c>
      <c r="L2920" s="112" t="str">
        <f>VLOOKUP(Table85[[#This Row],[CustomerID]],Table!H:K,3,0)</f>
        <v>မိတ္ထီလာ</v>
      </c>
      <c r="M2920" s="112" t="str">
        <f>VLOOKUP(I2920,Customers[],5,FALSE)</f>
        <v>WholeSales/Contract</v>
      </c>
      <c r="N2920" s="117" t="s">
        <v>10</v>
      </c>
      <c r="O2920" s="118" t="s">
        <v>205</v>
      </c>
      <c r="P2920" s="112" t="str">
        <f>VLOOKUP(O2920,Stock[],2,FALSE)</f>
        <v>ကောင်းကြည် ကော် 25%  (1Ltr )</v>
      </c>
      <c r="Q2920" s="119">
        <f>VLOOKUP(O2920,Stock[],3,FALSE)</f>
        <v>1</v>
      </c>
      <c r="R2920" s="119">
        <f>VLOOKUP(O2920,Stock[],4,FALSE)</f>
        <v>12</v>
      </c>
      <c r="S2920" s="118"/>
      <c r="T2920" s="119">
        <f>(DailySales!$S2920/DailySales!$R2920)+DailySales!$U2920</f>
        <v>30</v>
      </c>
      <c r="U2920" s="118">
        <v>30</v>
      </c>
      <c r="V2920" s="120">
        <f>+DailySales!$T2920*DailySales!$R2920</f>
        <v>360</v>
      </c>
      <c r="W2920" s="120">
        <f>+DailySales!$V2920*DailySales!$Q2920</f>
        <v>360</v>
      </c>
      <c r="X2920" s="120">
        <f>VLOOKUP(O2920,Stock[],6,FALSE)</f>
        <v>1530</v>
      </c>
      <c r="Y2920" s="120">
        <f>+DailySales!$V2920*DailySales!$X2920</f>
        <v>550800</v>
      </c>
      <c r="Z2920" s="118"/>
      <c r="AA2920" s="118"/>
      <c r="AB2920" s="118"/>
      <c r="AC2920" s="118"/>
      <c r="AD2920" s="118"/>
      <c r="AE2920" s="121"/>
      <c r="AF2920" s="122"/>
      <c r="AG2920" s="123"/>
      <c r="AH2920" s="38">
        <v>46072</v>
      </c>
      <c r="AI2920" s="123">
        <v>550800</v>
      </c>
      <c r="AJ2920" s="122"/>
      <c r="AK2920" s="123"/>
      <c r="AL2920" s="34"/>
      <c r="AM2920" s="39"/>
      <c r="AN292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21" spans="1:40" ht="19.5" customHeight="1" x14ac:dyDescent="0.25">
      <c r="A2921" s="112">
        <f t="shared" si="214"/>
        <v>2026</v>
      </c>
      <c r="B2921" s="112">
        <f t="shared" si="215"/>
        <v>1</v>
      </c>
      <c r="C2921" s="25">
        <v>46053</v>
      </c>
      <c r="D2921" s="114">
        <f t="shared" ca="1" si="212"/>
        <v>46097</v>
      </c>
      <c r="E2921" s="114" t="str">
        <f t="shared" ca="1" si="213"/>
        <v>1-Months</v>
      </c>
      <c r="F2921" s="114" t="str">
        <f>VLOOKUP(O2921,Stock[],5,FALSE)</f>
        <v>BE</v>
      </c>
      <c r="G2921" s="115" t="s">
        <v>3050</v>
      </c>
      <c r="H2921" s="116"/>
      <c r="I2921" s="117" t="s">
        <v>180</v>
      </c>
      <c r="J2921" s="112" t="str">
        <f>VLOOKUP(I2921,Customers[],2,FALSE)</f>
        <v>ရွှေမြင်း</v>
      </c>
      <c r="K2921" s="112" t="str">
        <f>VLOOKUP(I2921,Customers[],4,FALSE)</f>
        <v>Meiktila</v>
      </c>
      <c r="L2921" s="112" t="str">
        <f>VLOOKUP(Table85[[#This Row],[CustomerID]],Table!H:K,3,0)</f>
        <v>မိတ္ထီလာ</v>
      </c>
      <c r="M2921" s="112" t="str">
        <f>VLOOKUP(I2921,Customers[],5,FALSE)</f>
        <v>WholeSales/Contract</v>
      </c>
      <c r="N2921" s="117" t="s">
        <v>10</v>
      </c>
      <c r="O2921" s="118" t="s">
        <v>220</v>
      </c>
      <c r="P2921" s="112" t="str">
        <f>VLOOKUP(O2921,Stock[],2,FALSE)</f>
        <v>မြန်မာရှောက်ပျား</v>
      </c>
      <c r="Q2921" s="119">
        <f>VLOOKUP(O2921,Stock[],3,FALSE)</f>
        <v>0.64</v>
      </c>
      <c r="R2921" s="119">
        <f>VLOOKUP(O2921,Stock[],4,FALSE)</f>
        <v>14</v>
      </c>
      <c r="S2921" s="118"/>
      <c r="T2921" s="119">
        <f>(DailySales!$S2921/DailySales!$R2921)+DailySales!$U2921</f>
        <v>10</v>
      </c>
      <c r="U2921" s="118">
        <v>10</v>
      </c>
      <c r="V2921" s="120">
        <f>+DailySales!$T2921*DailySales!$R2921</f>
        <v>140</v>
      </c>
      <c r="W2921" s="120">
        <f>+DailySales!$V2921*DailySales!$Q2921</f>
        <v>89.600000000000009</v>
      </c>
      <c r="X2921" s="120">
        <f>VLOOKUP(O2921,Stock[],6,FALSE)</f>
        <v>1370</v>
      </c>
      <c r="Y2921" s="120">
        <f>+DailySales!$V2921*DailySales!$X2921</f>
        <v>191800</v>
      </c>
      <c r="Z2921" s="118"/>
      <c r="AA2921" s="118"/>
      <c r="AB2921" s="118"/>
      <c r="AC2921" s="118"/>
      <c r="AD2921" s="118"/>
      <c r="AE2921" s="121"/>
      <c r="AF2921" s="122"/>
      <c r="AG2921" s="123"/>
      <c r="AH2921" s="38">
        <v>46072</v>
      </c>
      <c r="AI2921" s="123">
        <v>191800</v>
      </c>
      <c r="AJ2921" s="122"/>
      <c r="AK2921" s="123"/>
      <c r="AL2921" s="34"/>
      <c r="AM2921" s="39"/>
      <c r="AN292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22" spans="1:40" ht="19.5" customHeight="1" x14ac:dyDescent="0.25">
      <c r="A2922" s="112">
        <f t="shared" si="214"/>
        <v>2026</v>
      </c>
      <c r="B2922" s="112">
        <f t="shared" si="215"/>
        <v>1</v>
      </c>
      <c r="C2922" s="25">
        <v>46053</v>
      </c>
      <c r="D2922" s="114">
        <f t="shared" ca="1" si="212"/>
        <v>46097</v>
      </c>
      <c r="E2922" s="114" t="str">
        <f t="shared" ca="1" si="213"/>
        <v>1-Months</v>
      </c>
      <c r="F2922" s="114" t="str">
        <f>VLOOKUP(O2922,Stock[],5,FALSE)</f>
        <v>BE</v>
      </c>
      <c r="G2922" s="115" t="s">
        <v>3050</v>
      </c>
      <c r="H2922" s="116"/>
      <c r="I2922" s="117" t="s">
        <v>180</v>
      </c>
      <c r="J2922" s="112" t="str">
        <f>VLOOKUP(I2922,Customers[],2,FALSE)</f>
        <v>ရွှေမြင်း</v>
      </c>
      <c r="K2922" s="112" t="str">
        <f>VLOOKUP(I2922,Customers[],4,FALSE)</f>
        <v>Meiktila</v>
      </c>
      <c r="L2922" s="112" t="str">
        <f>VLOOKUP(Table85[[#This Row],[CustomerID]],Table!H:K,3,0)</f>
        <v>မိတ္ထီလာ</v>
      </c>
      <c r="M2922" s="112" t="str">
        <f>VLOOKUP(I2922,Customers[],5,FALSE)</f>
        <v>WholeSales/Contract</v>
      </c>
      <c r="N2922" s="117" t="s">
        <v>10</v>
      </c>
      <c r="O2922" s="118" t="s">
        <v>217</v>
      </c>
      <c r="P2922" s="112" t="str">
        <f>VLOOKUP(O2922,Stock[],2,FALSE)</f>
        <v>လိမ္မော်ဖြူ</v>
      </c>
      <c r="Q2922" s="119">
        <f>VLOOKUP(O2922,Stock[],3,FALSE)</f>
        <v>0.64</v>
      </c>
      <c r="R2922" s="119">
        <f>VLOOKUP(O2922,Stock[],4,FALSE)</f>
        <v>24</v>
      </c>
      <c r="S2922" s="118"/>
      <c r="T2922" s="119">
        <f>(DailySales!$S2922/DailySales!$R2922)+DailySales!$U2922</f>
        <v>40</v>
      </c>
      <c r="U2922" s="118">
        <v>40</v>
      </c>
      <c r="V2922" s="120">
        <f>+DailySales!$T2922*DailySales!$R2922</f>
        <v>960</v>
      </c>
      <c r="W2922" s="120">
        <f>+DailySales!$V2922*DailySales!$Q2922</f>
        <v>614.4</v>
      </c>
      <c r="X2922" s="120">
        <f>VLOOKUP(O2922,Stock[],6,FALSE)</f>
        <v>1330</v>
      </c>
      <c r="Y2922" s="120">
        <f>+DailySales!$V2922*DailySales!$X2922</f>
        <v>1276800</v>
      </c>
      <c r="Z2922" s="118"/>
      <c r="AA2922" s="118"/>
      <c r="AB2922" s="118"/>
      <c r="AC2922" s="118"/>
      <c r="AD2922" s="118"/>
      <c r="AE2922" s="121"/>
      <c r="AF2922" s="122"/>
      <c r="AG2922" s="123"/>
      <c r="AH2922" s="38">
        <v>46072</v>
      </c>
      <c r="AI2922" s="123">
        <v>1276800</v>
      </c>
      <c r="AJ2922" s="122"/>
      <c r="AK2922" s="123"/>
      <c r="AL2922" s="34"/>
      <c r="AM2922" s="39"/>
      <c r="AN292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23" spans="1:40" ht="19.5" customHeight="1" x14ac:dyDescent="0.25">
      <c r="A2923" s="112">
        <f t="shared" si="214"/>
        <v>2026</v>
      </c>
      <c r="B2923" s="112">
        <f t="shared" si="215"/>
        <v>1</v>
      </c>
      <c r="C2923" s="25">
        <v>46053</v>
      </c>
      <c r="D2923" s="114">
        <f t="shared" ca="1" si="212"/>
        <v>46097</v>
      </c>
      <c r="E2923" s="114" t="str">
        <f t="shared" ca="1" si="213"/>
        <v>1-Months</v>
      </c>
      <c r="F2923" s="114" t="str">
        <f>VLOOKUP(O2923,Stock[],5,FALSE)</f>
        <v>BE</v>
      </c>
      <c r="G2923" s="115" t="s">
        <v>3050</v>
      </c>
      <c r="H2923" s="116"/>
      <c r="I2923" s="117" t="s">
        <v>180</v>
      </c>
      <c r="J2923" s="112" t="str">
        <f>VLOOKUP(I2923,Customers[],2,FALSE)</f>
        <v>ရွှေမြင်း</v>
      </c>
      <c r="K2923" s="112" t="str">
        <f>VLOOKUP(I2923,Customers[],4,FALSE)</f>
        <v>Meiktila</v>
      </c>
      <c r="L2923" s="112" t="str">
        <f>VLOOKUP(Table85[[#This Row],[CustomerID]],Table!H:K,3,0)</f>
        <v>မိတ္ထီလာ</v>
      </c>
      <c r="M2923" s="112" t="str">
        <f>VLOOKUP(I2923,Customers[],5,FALSE)</f>
        <v>WholeSales/Contract</v>
      </c>
      <c r="N2923" s="117" t="s">
        <v>10</v>
      </c>
      <c r="O2923" s="118" t="s">
        <v>2120</v>
      </c>
      <c r="P2923" s="112" t="str">
        <f>VLOOKUP(O2923,Stock[],2,FALSE)</f>
        <v>ဇေ အရက်သန့်</v>
      </c>
      <c r="Q2923" s="119">
        <f>VLOOKUP(O2923,Stock[],3,FALSE)</f>
        <v>0.64</v>
      </c>
      <c r="R2923" s="119">
        <f>VLOOKUP(O2923,Stock[],4,FALSE)</f>
        <v>14</v>
      </c>
      <c r="S2923" s="118"/>
      <c r="T2923" s="119">
        <f>(DailySales!$S2923/DailySales!$R2923)+DailySales!$U2923</f>
        <v>30</v>
      </c>
      <c r="U2923" s="118">
        <v>30</v>
      </c>
      <c r="V2923" s="120">
        <f>+DailySales!$T2923*DailySales!$R2923</f>
        <v>420</v>
      </c>
      <c r="W2923" s="120">
        <f>+DailySales!$V2923*DailySales!$Q2923</f>
        <v>268.8</v>
      </c>
      <c r="X2923" s="120">
        <f>VLOOKUP(O2923,Stock[],6,FALSE)</f>
        <v>1380</v>
      </c>
      <c r="Y2923" s="120">
        <f>+DailySales!$V2923*DailySales!$X2923</f>
        <v>579600</v>
      </c>
      <c r="Z2923" s="118"/>
      <c r="AA2923" s="118"/>
      <c r="AB2923" s="118"/>
      <c r="AC2923" s="118"/>
      <c r="AD2923" s="118"/>
      <c r="AE2923" s="121"/>
      <c r="AF2923" s="122"/>
      <c r="AG2923" s="123"/>
      <c r="AH2923" s="38">
        <v>46072</v>
      </c>
      <c r="AI2923" s="123">
        <v>579600</v>
      </c>
      <c r="AJ2923" s="122"/>
      <c r="AK2923" s="123"/>
      <c r="AL2923" s="34"/>
      <c r="AM2923" s="39"/>
      <c r="AN292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24" spans="1:40" ht="19.5" customHeight="1" x14ac:dyDescent="0.25">
      <c r="A2924" s="112">
        <f t="shared" si="214"/>
        <v>2026</v>
      </c>
      <c r="B2924" s="112">
        <f t="shared" si="215"/>
        <v>1</v>
      </c>
      <c r="C2924" s="25">
        <v>46053</v>
      </c>
      <c r="D2924" s="114">
        <f t="shared" ca="1" si="212"/>
        <v>46097</v>
      </c>
      <c r="E2924" s="114" t="str">
        <f t="shared" ca="1" si="213"/>
        <v>1-Months</v>
      </c>
      <c r="F2924" s="114" t="str">
        <f>VLOOKUP(O2924,Stock[],5,FALSE)</f>
        <v>BE</v>
      </c>
      <c r="G2924" s="115" t="s">
        <v>3051</v>
      </c>
      <c r="H2924" s="116"/>
      <c r="I2924" s="117" t="s">
        <v>233</v>
      </c>
      <c r="J2924" s="112" t="str">
        <f>VLOOKUP(I2924,Customers[],2,FALSE)</f>
        <v>ဦးဝင်းနိုင်</v>
      </c>
      <c r="K2924" s="112" t="str">
        <f>VLOOKUP(I2924,Customers[],4,FALSE)</f>
        <v>Wandwin</v>
      </c>
      <c r="L2924" s="112" t="str">
        <f>VLOOKUP(Table85[[#This Row],[CustomerID]],Table!H:K,3,0)</f>
        <v>လျှော်ပင်</v>
      </c>
      <c r="M2924" s="112" t="str">
        <f>VLOOKUP(I2924,Customers[],5,FALSE)</f>
        <v>WholeSales/Contract</v>
      </c>
      <c r="N2924" s="117" t="s">
        <v>10</v>
      </c>
      <c r="O2924" s="118" t="s">
        <v>217</v>
      </c>
      <c r="P2924" s="112" t="str">
        <f>VLOOKUP(O2924,Stock[],2,FALSE)</f>
        <v>လိမ္မော်ဖြူ</v>
      </c>
      <c r="Q2924" s="119">
        <f>VLOOKUP(O2924,Stock[],3,FALSE)</f>
        <v>0.64</v>
      </c>
      <c r="R2924" s="119">
        <f>VLOOKUP(O2924,Stock[],4,FALSE)</f>
        <v>24</v>
      </c>
      <c r="S2924" s="118"/>
      <c r="T2924" s="119">
        <f>(DailySales!$S2924/DailySales!$R2924)+DailySales!$U2924</f>
        <v>40</v>
      </c>
      <c r="U2924" s="118">
        <v>40</v>
      </c>
      <c r="V2924" s="120">
        <f>+DailySales!$T2924*DailySales!$R2924</f>
        <v>960</v>
      </c>
      <c r="W2924" s="120">
        <f>+DailySales!$V2924*DailySales!$Q2924</f>
        <v>614.4</v>
      </c>
      <c r="X2924" s="120">
        <f>VLOOKUP(O2924,Stock[],6,FALSE)</f>
        <v>1330</v>
      </c>
      <c r="Y2924" s="120">
        <f>+DailySales!$V2924*DailySales!$X2924</f>
        <v>1276800</v>
      </c>
      <c r="Z2924" s="118"/>
      <c r="AA2924" s="118"/>
      <c r="AB2924" s="118"/>
      <c r="AC2924" s="118"/>
      <c r="AD2924" s="118"/>
      <c r="AE2924" s="121"/>
      <c r="AF2924" s="122"/>
      <c r="AG2924" s="123"/>
      <c r="AH2924" s="87">
        <v>46073</v>
      </c>
      <c r="AI2924" s="123">
        <v>1276800</v>
      </c>
      <c r="AJ2924" s="122"/>
      <c r="AK2924" s="123"/>
      <c r="AL2924" s="34"/>
      <c r="AM2924" s="39"/>
      <c r="AN292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25" spans="1:40" ht="19.5" customHeight="1" x14ac:dyDescent="0.25">
      <c r="A2925" s="112">
        <f t="shared" si="214"/>
        <v>2026</v>
      </c>
      <c r="B2925" s="112">
        <f t="shared" si="215"/>
        <v>1</v>
      </c>
      <c r="C2925" s="25">
        <v>46053</v>
      </c>
      <c r="D2925" s="114">
        <f t="shared" ca="1" si="212"/>
        <v>46097</v>
      </c>
      <c r="E2925" s="114" t="str">
        <f t="shared" ca="1" si="213"/>
        <v>1-Months</v>
      </c>
      <c r="F2925" s="114" t="str">
        <f>VLOOKUP(O2925,Stock[],5,FALSE)</f>
        <v>BE</v>
      </c>
      <c r="G2925" s="115" t="s">
        <v>3051</v>
      </c>
      <c r="H2925" s="116"/>
      <c r="I2925" s="117" t="s">
        <v>233</v>
      </c>
      <c r="J2925" s="112" t="str">
        <f>VLOOKUP(I2925,Customers[],2,FALSE)</f>
        <v>ဦးဝင်းနိုင်</v>
      </c>
      <c r="K2925" s="112" t="str">
        <f>VLOOKUP(I2925,Customers[],4,FALSE)</f>
        <v>Wandwin</v>
      </c>
      <c r="L2925" s="112" t="str">
        <f>VLOOKUP(Table85[[#This Row],[CustomerID]],Table!H:K,3,0)</f>
        <v>လျှော်ပင်</v>
      </c>
      <c r="M2925" s="112" t="str">
        <f>VLOOKUP(I2925,Customers[],5,FALSE)</f>
        <v>WholeSales/Contract</v>
      </c>
      <c r="N2925" s="117" t="s">
        <v>10</v>
      </c>
      <c r="O2925" s="118" t="s">
        <v>216</v>
      </c>
      <c r="P2925" s="112" t="str">
        <f>VLOOKUP(O2925,Stock[],2,FALSE)</f>
        <v>ဒဂုံအရက်သန့်</v>
      </c>
      <c r="Q2925" s="119">
        <f>VLOOKUP(O2925,Stock[],3,FALSE)</f>
        <v>0.64</v>
      </c>
      <c r="R2925" s="119">
        <f>VLOOKUP(O2925,Stock[],4,FALSE)</f>
        <v>14</v>
      </c>
      <c r="S2925" s="118"/>
      <c r="T2925" s="119">
        <f>(DailySales!$S2925/DailySales!$R2925)+DailySales!$U2925</f>
        <v>20</v>
      </c>
      <c r="U2925" s="118">
        <v>20</v>
      </c>
      <c r="V2925" s="120">
        <f>+DailySales!$T2925*DailySales!$R2925</f>
        <v>280</v>
      </c>
      <c r="W2925" s="120">
        <f>+DailySales!$V2925*DailySales!$Q2925</f>
        <v>179.20000000000002</v>
      </c>
      <c r="X2925" s="120">
        <f>VLOOKUP(O2925,Stock[],6,FALSE)</f>
        <v>1330</v>
      </c>
      <c r="Y2925" s="120">
        <f>+DailySales!$V2925*DailySales!$X2925</f>
        <v>372400</v>
      </c>
      <c r="Z2925" s="118"/>
      <c r="AA2925" s="118"/>
      <c r="AB2925" s="118"/>
      <c r="AC2925" s="118"/>
      <c r="AD2925" s="118"/>
      <c r="AE2925" s="121"/>
      <c r="AF2925" s="122"/>
      <c r="AG2925" s="123"/>
      <c r="AH2925" s="87">
        <v>46073</v>
      </c>
      <c r="AI2925" s="123">
        <v>372400</v>
      </c>
      <c r="AJ2925" s="122"/>
      <c r="AK2925" s="123"/>
      <c r="AL2925" s="34"/>
      <c r="AM2925" s="39"/>
      <c r="AN292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26" spans="1:40" ht="19.5" customHeight="1" x14ac:dyDescent="0.25">
      <c r="A2926" s="112">
        <f t="shared" si="214"/>
        <v>2026</v>
      </c>
      <c r="B2926" s="112">
        <f t="shared" si="215"/>
        <v>1</v>
      </c>
      <c r="C2926" s="25">
        <v>46053</v>
      </c>
      <c r="D2926" s="114">
        <f t="shared" ca="1" si="212"/>
        <v>46097</v>
      </c>
      <c r="E2926" s="114" t="str">
        <f t="shared" ca="1" si="213"/>
        <v>1-Months</v>
      </c>
      <c r="F2926" s="114" t="str">
        <f>VLOOKUP(O2926,Stock[],5,FALSE)</f>
        <v>BE</v>
      </c>
      <c r="G2926" s="115" t="s">
        <v>3051</v>
      </c>
      <c r="H2926" s="116"/>
      <c r="I2926" s="117" t="s">
        <v>233</v>
      </c>
      <c r="J2926" s="112" t="str">
        <f>VLOOKUP(I2926,Customers[],2,FALSE)</f>
        <v>ဦးဝင်းနိုင်</v>
      </c>
      <c r="K2926" s="112" t="str">
        <f>VLOOKUP(I2926,Customers[],4,FALSE)</f>
        <v>Wandwin</v>
      </c>
      <c r="L2926" s="112" t="str">
        <f>VLOOKUP(Table85[[#This Row],[CustomerID]],Table!H:K,3,0)</f>
        <v>လျှော်ပင်</v>
      </c>
      <c r="M2926" s="112" t="str">
        <f>VLOOKUP(I2926,Customers[],5,FALSE)</f>
        <v>WholeSales/Contract</v>
      </c>
      <c r="N2926" s="117" t="s">
        <v>10</v>
      </c>
      <c r="O2926" s="118" t="s">
        <v>215</v>
      </c>
      <c r="P2926" s="112" t="str">
        <f>VLOOKUP(O2926,Stock[],2,FALSE)</f>
        <v>ဒဂုံနာနတ်</v>
      </c>
      <c r="Q2926" s="119">
        <f>VLOOKUP(O2926,Stock[],3,FALSE)</f>
        <v>0.64</v>
      </c>
      <c r="R2926" s="119">
        <f>VLOOKUP(O2926,Stock[],4,FALSE)</f>
        <v>24</v>
      </c>
      <c r="S2926" s="118"/>
      <c r="T2926" s="119">
        <f>(DailySales!$S2926/DailySales!$R2926)+DailySales!$U2926</f>
        <v>40</v>
      </c>
      <c r="U2926" s="118">
        <v>40</v>
      </c>
      <c r="V2926" s="120">
        <f>+DailySales!$T2926*DailySales!$R2926</f>
        <v>960</v>
      </c>
      <c r="W2926" s="120">
        <f>+DailySales!$V2926*DailySales!$Q2926</f>
        <v>614.4</v>
      </c>
      <c r="X2926" s="120">
        <f>VLOOKUP(O2926,Stock[],6,FALSE)</f>
        <v>1330</v>
      </c>
      <c r="Y2926" s="120">
        <f>+DailySales!$V2926*DailySales!$X2926</f>
        <v>1276800</v>
      </c>
      <c r="Z2926" s="118"/>
      <c r="AA2926" s="118"/>
      <c r="AB2926" s="118"/>
      <c r="AC2926" s="118"/>
      <c r="AD2926" s="118"/>
      <c r="AE2926" s="121"/>
      <c r="AF2926" s="122"/>
      <c r="AG2926" s="123"/>
      <c r="AH2926" s="87">
        <v>46073</v>
      </c>
      <c r="AI2926" s="123">
        <v>1276800</v>
      </c>
      <c r="AJ2926" s="122"/>
      <c r="AK2926" s="123"/>
      <c r="AL2926" s="34"/>
      <c r="AM2926" s="39"/>
      <c r="AN292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27" spans="1:40" ht="19.5" customHeight="1" x14ac:dyDescent="0.25">
      <c r="A2927" s="112">
        <f t="shared" si="214"/>
        <v>2026</v>
      </c>
      <c r="B2927" s="112">
        <f t="shared" si="215"/>
        <v>1</v>
      </c>
      <c r="C2927" s="25">
        <v>46053</v>
      </c>
      <c r="D2927" s="114">
        <f t="shared" ca="1" si="212"/>
        <v>46097</v>
      </c>
      <c r="E2927" s="114" t="str">
        <f t="shared" ca="1" si="213"/>
        <v>1-Months</v>
      </c>
      <c r="F2927" s="114" t="str">
        <f>VLOOKUP(O2927,Stock[],5,FALSE)</f>
        <v>BE</v>
      </c>
      <c r="G2927" s="115" t="s">
        <v>3051</v>
      </c>
      <c r="H2927" s="116"/>
      <c r="I2927" s="117" t="s">
        <v>233</v>
      </c>
      <c r="J2927" s="112" t="str">
        <f>VLOOKUP(I2927,Customers[],2,FALSE)</f>
        <v>ဦးဝင်းနိုင်</v>
      </c>
      <c r="K2927" s="112" t="str">
        <f>VLOOKUP(I2927,Customers[],4,FALSE)</f>
        <v>Wandwin</v>
      </c>
      <c r="L2927" s="112" t="str">
        <f>VLOOKUP(Table85[[#This Row],[CustomerID]],Table!H:K,3,0)</f>
        <v>လျှော်ပင်</v>
      </c>
      <c r="M2927" s="112" t="str">
        <f>VLOOKUP(I2927,Customers[],5,FALSE)</f>
        <v>WholeSales/Contract</v>
      </c>
      <c r="N2927" s="117" t="s">
        <v>10</v>
      </c>
      <c r="O2927" s="118" t="s">
        <v>205</v>
      </c>
      <c r="P2927" s="112" t="str">
        <f>VLOOKUP(O2927,Stock[],2,FALSE)</f>
        <v>ကောင်းကြည် ကော် 25%  (1Ltr )</v>
      </c>
      <c r="Q2927" s="119">
        <f>VLOOKUP(O2927,Stock[],3,FALSE)</f>
        <v>1</v>
      </c>
      <c r="R2927" s="119">
        <f>VLOOKUP(O2927,Stock[],4,FALSE)</f>
        <v>12</v>
      </c>
      <c r="S2927" s="118"/>
      <c r="T2927" s="119">
        <f>(DailySales!$S2927/DailySales!$R2927)+DailySales!$U2927</f>
        <v>20</v>
      </c>
      <c r="U2927" s="118">
        <v>20</v>
      </c>
      <c r="V2927" s="120">
        <f>+DailySales!$T2927*DailySales!$R2927</f>
        <v>240</v>
      </c>
      <c r="W2927" s="120">
        <f>+DailySales!$V2927*DailySales!$Q2927</f>
        <v>240</v>
      </c>
      <c r="X2927" s="120">
        <f>VLOOKUP(O2927,Stock[],6,FALSE)</f>
        <v>1530</v>
      </c>
      <c r="Y2927" s="120">
        <f>+DailySales!$V2927*DailySales!$X2927</f>
        <v>367200</v>
      </c>
      <c r="Z2927" s="118"/>
      <c r="AA2927" s="118"/>
      <c r="AB2927" s="118"/>
      <c r="AC2927" s="118"/>
      <c r="AD2927" s="118"/>
      <c r="AE2927" s="121"/>
      <c r="AF2927" s="122"/>
      <c r="AG2927" s="123"/>
      <c r="AH2927" s="87">
        <v>46073</v>
      </c>
      <c r="AI2927" s="123">
        <v>367200</v>
      </c>
      <c r="AJ2927" s="122"/>
      <c r="AK2927" s="123"/>
      <c r="AL2927" s="34"/>
      <c r="AM2927" s="39"/>
      <c r="AN292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28" spans="1:40" ht="19.5" customHeight="1" x14ac:dyDescent="0.25">
      <c r="A2928" s="112">
        <f t="shared" si="214"/>
        <v>2026</v>
      </c>
      <c r="B2928" s="112">
        <f t="shared" si="215"/>
        <v>1</v>
      </c>
      <c r="C2928" s="25">
        <v>46053</v>
      </c>
      <c r="D2928" s="114">
        <f t="shared" ca="1" si="212"/>
        <v>46097</v>
      </c>
      <c r="E2928" s="114" t="str">
        <f t="shared" ca="1" si="213"/>
        <v>1-Months</v>
      </c>
      <c r="F2928" s="114" t="str">
        <f>VLOOKUP(O2928,Stock[],5,FALSE)</f>
        <v>BE</v>
      </c>
      <c r="G2928" s="115" t="s">
        <v>3051</v>
      </c>
      <c r="H2928" s="116"/>
      <c r="I2928" s="117" t="s">
        <v>233</v>
      </c>
      <c r="J2928" s="112" t="str">
        <f>VLOOKUP(I2928,Customers[],2,FALSE)</f>
        <v>ဦးဝင်းနိုင်</v>
      </c>
      <c r="K2928" s="112" t="str">
        <f>VLOOKUP(I2928,Customers[],4,FALSE)</f>
        <v>Wandwin</v>
      </c>
      <c r="L2928" s="112" t="str">
        <f>VLOOKUP(Table85[[#This Row],[CustomerID]],Table!H:K,3,0)</f>
        <v>လျှော်ပင်</v>
      </c>
      <c r="M2928" s="112" t="str">
        <f>VLOOKUP(I2928,Customers[],5,FALSE)</f>
        <v>WholeSales/Contract</v>
      </c>
      <c r="N2928" s="117" t="s">
        <v>10</v>
      </c>
      <c r="O2928" s="118" t="s">
        <v>223</v>
      </c>
      <c r="P2928" s="112" t="str">
        <f>VLOOKUP(O2928,Stock[],2,FALSE)</f>
        <v>ချယ်ရီအရက်သန့်ကော် (.6Ltr)</v>
      </c>
      <c r="Q2928" s="119">
        <f>VLOOKUP(O2928,Stock[],3,FALSE)</f>
        <v>0.6</v>
      </c>
      <c r="R2928" s="119">
        <f>VLOOKUP(O2928,Stock[],4,FALSE)</f>
        <v>24</v>
      </c>
      <c r="S2928" s="118"/>
      <c r="T2928" s="119">
        <f>(DailySales!$S2928/DailySales!$R2928)+DailySales!$U2928</f>
        <v>20</v>
      </c>
      <c r="U2928" s="118">
        <v>20</v>
      </c>
      <c r="V2928" s="120">
        <f>+DailySales!$T2928*DailySales!$R2928</f>
        <v>480</v>
      </c>
      <c r="W2928" s="120">
        <f>+DailySales!$V2928*DailySales!$Q2928</f>
        <v>288</v>
      </c>
      <c r="X2928" s="120">
        <f>VLOOKUP(O2928,Stock[],6,FALSE)</f>
        <v>875</v>
      </c>
      <c r="Y2928" s="120">
        <f>+DailySales!$V2928*DailySales!$X2928</f>
        <v>420000</v>
      </c>
      <c r="Z2928" s="118"/>
      <c r="AA2928" s="118"/>
      <c r="AB2928" s="118"/>
      <c r="AC2928" s="118"/>
      <c r="AD2928" s="118"/>
      <c r="AE2928" s="121"/>
      <c r="AF2928" s="122"/>
      <c r="AG2928" s="123"/>
      <c r="AH2928" s="87">
        <v>46073</v>
      </c>
      <c r="AI2928" s="123">
        <v>420000</v>
      </c>
      <c r="AJ2928" s="122"/>
      <c r="AK2928" s="123"/>
      <c r="AL2928" s="34"/>
      <c r="AM2928" s="39"/>
      <c r="AN292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29" spans="1:40" ht="19.5" customHeight="1" x14ac:dyDescent="0.25">
      <c r="A2929" s="112">
        <f t="shared" si="214"/>
        <v>2026</v>
      </c>
      <c r="B2929" s="112">
        <f t="shared" si="215"/>
        <v>1</v>
      </c>
      <c r="C2929" s="25">
        <v>46053</v>
      </c>
      <c r="D2929" s="114">
        <f t="shared" ca="1" si="212"/>
        <v>46097</v>
      </c>
      <c r="E2929" s="114" t="str">
        <f t="shared" ca="1" si="213"/>
        <v>1-Months</v>
      </c>
      <c r="F2929" s="114" t="str">
        <f>VLOOKUP(O2929,Stock[],5,FALSE)</f>
        <v>BE</v>
      </c>
      <c r="G2929" s="115" t="s">
        <v>3052</v>
      </c>
      <c r="H2929" s="116"/>
      <c r="I2929" s="117" t="s">
        <v>200</v>
      </c>
      <c r="J2929" s="112" t="str">
        <f>VLOOKUP(I2929,Customers[],2,FALSE)</f>
        <v>ဦးအောင်မိုး</v>
      </c>
      <c r="K2929" s="112" t="str">
        <f>VLOOKUP(I2929,Customers[],4,FALSE)</f>
        <v>Yamethin</v>
      </c>
      <c r="L2929" s="112" t="str">
        <f>VLOOKUP(Table85[[#This Row],[CustomerID]],Table!H:K,3,0)</f>
        <v>ရမည်းသင်း</v>
      </c>
      <c r="M2929" s="112" t="str">
        <f>VLOOKUP(I2929,Customers[],5,FALSE)</f>
        <v>WholeSales</v>
      </c>
      <c r="N2929" s="117" t="s">
        <v>10</v>
      </c>
      <c r="O2929" s="118" t="s">
        <v>220</v>
      </c>
      <c r="P2929" s="112" t="str">
        <f>VLOOKUP(O2929,Stock[],2,FALSE)</f>
        <v>မြန်မာရှောက်ပျား</v>
      </c>
      <c r="Q2929" s="119">
        <f>VLOOKUP(O2929,Stock[],3,FALSE)</f>
        <v>0.64</v>
      </c>
      <c r="R2929" s="119">
        <f>VLOOKUP(O2929,Stock[],4,FALSE)</f>
        <v>14</v>
      </c>
      <c r="S2929" s="118"/>
      <c r="T2929" s="119">
        <f>(DailySales!$S2929/DailySales!$R2929)+DailySales!$U2929</f>
        <v>100</v>
      </c>
      <c r="U2929" s="118">
        <v>100</v>
      </c>
      <c r="V2929" s="120">
        <f>+DailySales!$T2929*DailySales!$R2929</f>
        <v>1400</v>
      </c>
      <c r="W2929" s="120">
        <f>+DailySales!$V2929*DailySales!$Q2929</f>
        <v>896</v>
      </c>
      <c r="X2929" s="120">
        <f>VLOOKUP(O2929,Stock[],6,FALSE)</f>
        <v>1370</v>
      </c>
      <c r="Y2929" s="120">
        <f>+DailySales!$V2929*DailySales!$X2929</f>
        <v>1918000</v>
      </c>
      <c r="Z2929" s="118"/>
      <c r="AA2929" s="118"/>
      <c r="AB2929" s="118"/>
      <c r="AC2929" s="118"/>
      <c r="AD2929" s="118"/>
      <c r="AE2929" s="121"/>
      <c r="AF2929" s="122"/>
      <c r="AG2929" s="123"/>
      <c r="AH2929" s="38">
        <v>46057</v>
      </c>
      <c r="AI2929" s="123">
        <v>1918000</v>
      </c>
      <c r="AJ2929" s="122"/>
      <c r="AK2929" s="123"/>
      <c r="AL2929" s="34"/>
      <c r="AM2929" s="39"/>
      <c r="AN292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30" spans="1:40" ht="19.5" customHeight="1" x14ac:dyDescent="0.25">
      <c r="A2930" s="112">
        <f t="shared" si="214"/>
        <v>2026</v>
      </c>
      <c r="B2930" s="112">
        <f t="shared" si="215"/>
        <v>1</v>
      </c>
      <c r="C2930" s="25">
        <v>46053</v>
      </c>
      <c r="D2930" s="114">
        <f t="shared" ca="1" si="212"/>
        <v>46097</v>
      </c>
      <c r="E2930" s="114" t="str">
        <f t="shared" ca="1" si="213"/>
        <v>1-Months</v>
      </c>
      <c r="F2930" s="114" t="str">
        <f>VLOOKUP(O2930,Stock[],5,FALSE)</f>
        <v>BE</v>
      </c>
      <c r="G2930" s="115" t="s">
        <v>3053</v>
      </c>
      <c r="H2930" s="116"/>
      <c r="I2930" s="117" t="s">
        <v>237</v>
      </c>
      <c r="J2930" s="112" t="str">
        <f>VLOOKUP(I2930,Customers[],2,FALSE)</f>
        <v>စံချိန်</v>
      </c>
      <c r="K2930" s="112" t="str">
        <f>VLOOKUP(I2930,Customers[],4,FALSE)</f>
        <v>Yamethin</v>
      </c>
      <c r="L2930" s="112" t="str">
        <f>VLOOKUP(Table85[[#This Row],[CustomerID]],Table!H:K,3,0)</f>
        <v>ရမည်းသင်း</v>
      </c>
      <c r="M2930" s="112" t="str">
        <f>VLOOKUP(I2930,Customers[],5,FALSE)</f>
        <v>WholeSales/Contract</v>
      </c>
      <c r="N2930" s="117" t="s">
        <v>10</v>
      </c>
      <c r="O2930" s="118" t="s">
        <v>240</v>
      </c>
      <c r="P2930" s="112" t="str">
        <f>VLOOKUP(O2930,Stock[],2,FALSE)</f>
        <v>သံပုရာအရက်</v>
      </c>
      <c r="Q2930" s="119">
        <f>VLOOKUP(O2930,Stock[],3,FALSE)</f>
        <v>0.64</v>
      </c>
      <c r="R2930" s="119">
        <f>VLOOKUP(O2930,Stock[],4,FALSE)</f>
        <v>14</v>
      </c>
      <c r="S2930" s="118"/>
      <c r="T2930" s="119">
        <f>(DailySales!$S2930/DailySales!$R2930)+DailySales!$U2930</f>
        <v>100</v>
      </c>
      <c r="U2930" s="118">
        <v>100</v>
      </c>
      <c r="V2930" s="120">
        <f>+DailySales!$T2930*DailySales!$R2930</f>
        <v>1400</v>
      </c>
      <c r="W2930" s="120">
        <f>+DailySales!$V2930*DailySales!$Q2930</f>
        <v>896</v>
      </c>
      <c r="X2930" s="120">
        <f>VLOOKUP(O2930,Stock[],6,FALSE)</f>
        <v>1330</v>
      </c>
      <c r="Y2930" s="120">
        <f>+DailySales!$V2930*DailySales!$X2930</f>
        <v>1862000</v>
      </c>
      <c r="Z2930" s="118"/>
      <c r="AA2930" s="118"/>
      <c r="AB2930" s="118"/>
      <c r="AC2930" s="118"/>
      <c r="AD2930" s="118"/>
      <c r="AE2930" s="121"/>
      <c r="AF2930" s="122"/>
      <c r="AG2930" s="123"/>
      <c r="AH2930" s="87">
        <v>46055</v>
      </c>
      <c r="AI2930" s="123">
        <v>1862000</v>
      </c>
      <c r="AJ2930" s="122"/>
      <c r="AK2930" s="123"/>
      <c r="AL2930" s="34"/>
      <c r="AM2930" s="39"/>
      <c r="AN293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31" spans="1:40" ht="19.5" customHeight="1" x14ac:dyDescent="0.25">
      <c r="A2931" s="112">
        <f t="shared" si="214"/>
        <v>2026</v>
      </c>
      <c r="B2931" s="112">
        <f t="shared" si="215"/>
        <v>1</v>
      </c>
      <c r="C2931" s="25">
        <v>46053</v>
      </c>
      <c r="D2931" s="114">
        <f t="shared" ca="1" si="212"/>
        <v>46097</v>
      </c>
      <c r="E2931" s="114" t="str">
        <f t="shared" ca="1" si="213"/>
        <v>1-Months</v>
      </c>
      <c r="F2931" s="114" t="str">
        <f>VLOOKUP(O2931,Stock[],5,FALSE)</f>
        <v>BE</v>
      </c>
      <c r="G2931" s="115" t="s">
        <v>3054</v>
      </c>
      <c r="H2931" s="116"/>
      <c r="I2931" s="117" t="s">
        <v>240</v>
      </c>
      <c r="J2931" s="112" t="str">
        <f>VLOOKUP(I2931,Customers[],2,FALSE)</f>
        <v>လွင်</v>
      </c>
      <c r="K2931" s="112" t="str">
        <f>VLOOKUP(I2931,Customers[],4,FALSE)</f>
        <v>Kyukpadaung</v>
      </c>
      <c r="L2931" s="112" t="str">
        <f>VLOOKUP(Table85[[#This Row],[CustomerID]],Table!H:K,3,0)</f>
        <v>ကျောက်ပန်းတောင်း</v>
      </c>
      <c r="M2931" s="112" t="str">
        <f>VLOOKUP(I2931,Customers[],5,FALSE)</f>
        <v>WholeSales/Contract</v>
      </c>
      <c r="N2931" s="117" t="s">
        <v>10</v>
      </c>
      <c r="O2931" s="118" t="s">
        <v>2120</v>
      </c>
      <c r="P2931" s="112" t="str">
        <f>VLOOKUP(O2931,Stock[],2,FALSE)</f>
        <v>ဇေ အရက်သန့်</v>
      </c>
      <c r="Q2931" s="119">
        <f>VLOOKUP(O2931,Stock[],3,FALSE)</f>
        <v>0.64</v>
      </c>
      <c r="R2931" s="119">
        <f>VLOOKUP(O2931,Stock[],4,FALSE)</f>
        <v>14</v>
      </c>
      <c r="S2931" s="118"/>
      <c r="T2931" s="119">
        <f>(DailySales!$S2931/DailySales!$R2931)+DailySales!$U2931</f>
        <v>150</v>
      </c>
      <c r="U2931" s="118">
        <v>150</v>
      </c>
      <c r="V2931" s="120">
        <f>+DailySales!$T2931*DailySales!$R2931</f>
        <v>2100</v>
      </c>
      <c r="W2931" s="120">
        <f>+DailySales!$V2931*DailySales!$Q2931</f>
        <v>1344</v>
      </c>
      <c r="X2931" s="120">
        <f>VLOOKUP(O2931,Stock[],6,FALSE)</f>
        <v>1380</v>
      </c>
      <c r="Y2931" s="120">
        <f>+DailySales!$V2931*DailySales!$X2931</f>
        <v>2898000</v>
      </c>
      <c r="Z2931" s="118"/>
      <c r="AA2931" s="118"/>
      <c r="AB2931" s="118"/>
      <c r="AC2931" s="118"/>
      <c r="AD2931" s="118"/>
      <c r="AE2931" s="121">
        <f>150*350</f>
        <v>52500</v>
      </c>
      <c r="AF2931" s="122"/>
      <c r="AG2931" s="123"/>
      <c r="AH2931" s="122">
        <v>46081</v>
      </c>
      <c r="AI2931" s="123">
        <v>2950500</v>
      </c>
      <c r="AJ2931" s="122"/>
      <c r="AK2931" s="123"/>
      <c r="AL2931" s="34"/>
      <c r="AM2931" s="39"/>
      <c r="AN293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32" spans="1:40" ht="19.5" customHeight="1" x14ac:dyDescent="0.25">
      <c r="A2932" s="112">
        <f t="shared" si="214"/>
        <v>2026</v>
      </c>
      <c r="B2932" s="112">
        <f t="shared" si="215"/>
        <v>1</v>
      </c>
      <c r="C2932" s="25">
        <v>46053</v>
      </c>
      <c r="D2932" s="114">
        <f t="shared" ca="1" si="212"/>
        <v>46097</v>
      </c>
      <c r="E2932" s="114" t="str">
        <f t="shared" ca="1" si="213"/>
        <v>1-Months</v>
      </c>
      <c r="F2932" s="114" t="str">
        <f>VLOOKUP(O2932,Stock[],5,FALSE)</f>
        <v>BE</v>
      </c>
      <c r="G2932" s="115" t="s">
        <v>3054</v>
      </c>
      <c r="H2932" s="116"/>
      <c r="I2932" s="117" t="s">
        <v>240</v>
      </c>
      <c r="J2932" s="112" t="str">
        <f>VLOOKUP(I2932,Customers[],2,FALSE)</f>
        <v>လွင်</v>
      </c>
      <c r="K2932" s="112" t="str">
        <f>VLOOKUP(I2932,Customers[],4,FALSE)</f>
        <v>Kyukpadaung</v>
      </c>
      <c r="L2932" s="112" t="str">
        <f>VLOOKUP(Table85[[#This Row],[CustomerID]],Table!H:K,3,0)</f>
        <v>ကျောက်ပန်းတောင်း</v>
      </c>
      <c r="M2932" s="112" t="str">
        <f>VLOOKUP(I2932,Customers[],5,FALSE)</f>
        <v>WholeSales/Contract</v>
      </c>
      <c r="N2932" s="117" t="s">
        <v>10</v>
      </c>
      <c r="O2932" s="118" t="s">
        <v>2465</v>
      </c>
      <c r="P2932" s="112" t="str">
        <f>VLOOKUP(O2932,Stock[],2,FALSE)</f>
        <v>မိုးနဲကွန်ကီး</v>
      </c>
      <c r="Q2932" s="119">
        <f>VLOOKUP(O2932,Stock[],3,FALSE)</f>
        <v>0.64</v>
      </c>
      <c r="R2932" s="119">
        <f>VLOOKUP(O2932,Stock[],4,FALSE)</f>
        <v>14</v>
      </c>
      <c r="S2932" s="118"/>
      <c r="T2932" s="119">
        <f>(DailySales!$S2932/DailySales!$R2932)+DailySales!$U2932</f>
        <v>100</v>
      </c>
      <c r="U2932" s="118">
        <v>100</v>
      </c>
      <c r="V2932" s="120">
        <f>+DailySales!$T2932*DailySales!$R2932</f>
        <v>1400</v>
      </c>
      <c r="W2932" s="120">
        <f>+DailySales!$V2932*DailySales!$Q2932</f>
        <v>896</v>
      </c>
      <c r="X2932" s="120">
        <f>VLOOKUP(O2932,Stock[],6,FALSE)</f>
        <v>1700</v>
      </c>
      <c r="Y2932" s="120">
        <f>+DailySales!$V2932*DailySales!$X2932</f>
        <v>2380000</v>
      </c>
      <c r="Z2932" s="118"/>
      <c r="AA2932" s="118"/>
      <c r="AB2932" s="118"/>
      <c r="AC2932" s="118"/>
      <c r="AD2932" s="118"/>
      <c r="AE2932" s="121">
        <f>100*350</f>
        <v>35000</v>
      </c>
      <c r="AF2932" s="122"/>
      <c r="AG2932" s="123"/>
      <c r="AH2932" s="122">
        <v>46081</v>
      </c>
      <c r="AI2932" s="123">
        <v>2415000</v>
      </c>
      <c r="AJ2932" s="122"/>
      <c r="AK2932" s="123"/>
      <c r="AL2932" s="34"/>
      <c r="AM2932" s="39"/>
      <c r="AN293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33" spans="1:40" ht="19.5" customHeight="1" x14ac:dyDescent="0.25">
      <c r="A2933" s="112">
        <f t="shared" si="214"/>
        <v>2026</v>
      </c>
      <c r="B2933" s="112">
        <f t="shared" si="215"/>
        <v>1</v>
      </c>
      <c r="C2933" s="25">
        <v>46053</v>
      </c>
      <c r="D2933" s="114">
        <f t="shared" ca="1" si="212"/>
        <v>46097</v>
      </c>
      <c r="E2933" s="114" t="str">
        <f t="shared" ca="1" si="213"/>
        <v>1-Months</v>
      </c>
      <c r="F2933" s="114" t="str">
        <f>VLOOKUP(O2933,Stock[],5,FALSE)</f>
        <v>BE</v>
      </c>
      <c r="G2933" s="115" t="s">
        <v>3055</v>
      </c>
      <c r="H2933" s="116"/>
      <c r="I2933" s="117" t="s">
        <v>236</v>
      </c>
      <c r="J2933" s="112" t="str">
        <f>VLOOKUP(I2933,Customers[],2,FALSE)</f>
        <v>မယဉ်ယဉ်အေး</v>
      </c>
      <c r="K2933" s="112" t="str">
        <f>VLOOKUP(I2933,Customers[],4,FALSE)</f>
        <v>Mahlaing</v>
      </c>
      <c r="L2933" s="112" t="str">
        <f>VLOOKUP(Table85[[#This Row],[CustomerID]],Table!H:K,3,0)</f>
        <v>မလှိုင်</v>
      </c>
      <c r="M2933" s="112" t="str">
        <f>VLOOKUP(I2933,Customers[],5,FALSE)</f>
        <v>WholeSales/Contract</v>
      </c>
      <c r="N2933" s="117" t="s">
        <v>10</v>
      </c>
      <c r="O2933" s="118" t="s">
        <v>240</v>
      </c>
      <c r="P2933" s="112" t="str">
        <f>VLOOKUP(O2933,Stock[],2,FALSE)</f>
        <v>သံပုရာအရက်</v>
      </c>
      <c r="Q2933" s="119">
        <f>VLOOKUP(O2933,Stock[],3,FALSE)</f>
        <v>0.64</v>
      </c>
      <c r="R2933" s="119">
        <f>VLOOKUP(O2933,Stock[],4,FALSE)</f>
        <v>14</v>
      </c>
      <c r="S2933" s="118"/>
      <c r="T2933" s="119">
        <f>(DailySales!$S2933/DailySales!$R2933)+DailySales!$U2933</f>
        <v>60</v>
      </c>
      <c r="U2933" s="118">
        <v>60</v>
      </c>
      <c r="V2933" s="120">
        <f>+DailySales!$T2933*DailySales!$R2933</f>
        <v>840</v>
      </c>
      <c r="W2933" s="120">
        <f>+DailySales!$V2933*DailySales!$Q2933</f>
        <v>537.6</v>
      </c>
      <c r="X2933" s="120">
        <f>VLOOKUP(O2933,Stock[],6,FALSE)</f>
        <v>1330</v>
      </c>
      <c r="Y2933" s="120">
        <f>+DailySales!$V2933*DailySales!$X2933</f>
        <v>1117200</v>
      </c>
      <c r="Z2933" s="118"/>
      <c r="AA2933" s="118"/>
      <c r="AB2933" s="118"/>
      <c r="AC2933" s="118"/>
      <c r="AD2933" s="118"/>
      <c r="AE2933" s="121"/>
      <c r="AF2933" s="122"/>
      <c r="AG2933" s="123"/>
      <c r="AH2933" s="122"/>
      <c r="AI2933" s="123"/>
      <c r="AJ2933" s="87">
        <v>46062</v>
      </c>
      <c r="AK2933" s="123">
        <v>1117200</v>
      </c>
      <c r="AL2933" s="34"/>
      <c r="AM2933" s="39"/>
      <c r="AN293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34" spans="1:40" ht="19.5" customHeight="1" x14ac:dyDescent="0.25">
      <c r="A2934" s="112">
        <f t="shared" si="214"/>
        <v>2026</v>
      </c>
      <c r="B2934" s="112">
        <f t="shared" si="215"/>
        <v>1</v>
      </c>
      <c r="C2934" s="25">
        <v>46053</v>
      </c>
      <c r="D2934" s="114">
        <f t="shared" ca="1" si="212"/>
        <v>46097</v>
      </c>
      <c r="E2934" s="114" t="str">
        <f t="shared" ca="1" si="213"/>
        <v>1-Months</v>
      </c>
      <c r="F2934" s="114" t="str">
        <f>VLOOKUP(O2934,Stock[],5,FALSE)</f>
        <v>BE</v>
      </c>
      <c r="G2934" s="115" t="s">
        <v>3055</v>
      </c>
      <c r="H2934" s="116"/>
      <c r="I2934" s="117" t="s">
        <v>236</v>
      </c>
      <c r="J2934" s="112" t="str">
        <f>VLOOKUP(I2934,Customers[],2,FALSE)</f>
        <v>မယဉ်ယဉ်အေး</v>
      </c>
      <c r="K2934" s="112" t="str">
        <f>VLOOKUP(I2934,Customers[],4,FALSE)</f>
        <v>Mahlaing</v>
      </c>
      <c r="L2934" s="112" t="str">
        <f>VLOOKUP(Table85[[#This Row],[CustomerID]],Table!H:K,3,0)</f>
        <v>မလှိုင်</v>
      </c>
      <c r="M2934" s="112" t="str">
        <f>VLOOKUP(I2934,Customers[],5,FALSE)</f>
        <v>WholeSales/Contract</v>
      </c>
      <c r="N2934" s="117" t="s">
        <v>10</v>
      </c>
      <c r="O2934" s="118" t="s">
        <v>217</v>
      </c>
      <c r="P2934" s="112" t="str">
        <f>VLOOKUP(O2934,Stock[],2,FALSE)</f>
        <v>လိမ္မော်ဖြူ</v>
      </c>
      <c r="Q2934" s="119">
        <f>VLOOKUP(O2934,Stock[],3,FALSE)</f>
        <v>0.64</v>
      </c>
      <c r="R2934" s="119">
        <f>VLOOKUP(O2934,Stock[],4,FALSE)</f>
        <v>24</v>
      </c>
      <c r="S2934" s="118"/>
      <c r="T2934" s="119">
        <f>(DailySales!$S2934/DailySales!$R2934)+DailySales!$U2934</f>
        <v>20</v>
      </c>
      <c r="U2934" s="118">
        <v>20</v>
      </c>
      <c r="V2934" s="120">
        <f>+DailySales!$T2934*DailySales!$R2934</f>
        <v>480</v>
      </c>
      <c r="W2934" s="120">
        <f>+DailySales!$V2934*DailySales!$Q2934</f>
        <v>307.2</v>
      </c>
      <c r="X2934" s="120">
        <f>VLOOKUP(O2934,Stock[],6,FALSE)</f>
        <v>1330</v>
      </c>
      <c r="Y2934" s="120">
        <f>+DailySales!$V2934*DailySales!$X2934</f>
        <v>638400</v>
      </c>
      <c r="Z2934" s="118"/>
      <c r="AA2934" s="118"/>
      <c r="AB2934" s="118"/>
      <c r="AC2934" s="118"/>
      <c r="AD2934" s="118"/>
      <c r="AE2934" s="121"/>
      <c r="AF2934" s="122"/>
      <c r="AG2934" s="123"/>
      <c r="AH2934" s="122"/>
      <c r="AI2934" s="123"/>
      <c r="AJ2934" s="87">
        <v>46062</v>
      </c>
      <c r="AK2934" s="123">
        <v>638400</v>
      </c>
      <c r="AL2934" s="34"/>
      <c r="AM2934" s="39"/>
      <c r="AN293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35" spans="1:40" ht="19.5" customHeight="1" x14ac:dyDescent="0.25">
      <c r="A2935" s="112">
        <f t="shared" si="214"/>
        <v>2026</v>
      </c>
      <c r="B2935" s="112">
        <f t="shared" si="215"/>
        <v>1</v>
      </c>
      <c r="C2935" s="25">
        <v>46053</v>
      </c>
      <c r="D2935" s="114">
        <f t="shared" ca="1" si="212"/>
        <v>46097</v>
      </c>
      <c r="E2935" s="114" t="str">
        <f t="shared" ca="1" si="213"/>
        <v>1-Months</v>
      </c>
      <c r="F2935" s="114" t="str">
        <f>VLOOKUP(O2935,Stock[],5,FALSE)</f>
        <v>BE</v>
      </c>
      <c r="G2935" s="115" t="s">
        <v>3056</v>
      </c>
      <c r="H2935" s="116"/>
      <c r="I2935" s="117" t="s">
        <v>201</v>
      </c>
      <c r="J2935" s="112" t="str">
        <f>VLOOKUP(I2935,Customers[],2,FALSE)</f>
        <v>ဦးအောင်မိုး(ကောင်းသန့်)</v>
      </c>
      <c r="K2935" s="112" t="str">
        <f>VLOOKUP(I2935,Customers[],4,FALSE)</f>
        <v>Meiktila</v>
      </c>
      <c r="L2935" s="112" t="str">
        <f>VLOOKUP(Table85[[#This Row],[CustomerID]],Table!H:K,3,0)</f>
        <v>မိတ္ထီလာ</v>
      </c>
      <c r="M2935" s="112" t="str">
        <f>VLOOKUP(I2935,Customers[],5,FALSE)</f>
        <v>WholeSales/Contract</v>
      </c>
      <c r="N2935" s="117" t="s">
        <v>10</v>
      </c>
      <c r="O2935" s="118" t="s">
        <v>220</v>
      </c>
      <c r="P2935" s="112" t="str">
        <f>VLOOKUP(O2935,Stock[],2,FALSE)</f>
        <v>မြန်မာရှောက်ပျား</v>
      </c>
      <c r="Q2935" s="119">
        <f>VLOOKUP(O2935,Stock[],3,FALSE)</f>
        <v>0.64</v>
      </c>
      <c r="R2935" s="119">
        <f>VLOOKUP(O2935,Stock[],4,FALSE)</f>
        <v>14</v>
      </c>
      <c r="S2935" s="118"/>
      <c r="T2935" s="119">
        <f>(DailySales!$S2935/DailySales!$R2935)+DailySales!$U2935</f>
        <v>15</v>
      </c>
      <c r="U2935" s="118">
        <v>15</v>
      </c>
      <c r="V2935" s="120">
        <f>+DailySales!$T2935*DailySales!$R2935</f>
        <v>210</v>
      </c>
      <c r="W2935" s="120">
        <f>+DailySales!$V2935*DailySales!$Q2935</f>
        <v>134.4</v>
      </c>
      <c r="X2935" s="120">
        <f>VLOOKUP(O2935,Stock[],6,FALSE)</f>
        <v>1370</v>
      </c>
      <c r="Y2935" s="120">
        <f>+DailySales!$V2935*DailySales!$X2935</f>
        <v>287700</v>
      </c>
      <c r="Z2935" s="118"/>
      <c r="AA2935" s="118"/>
      <c r="AB2935" s="118"/>
      <c r="AC2935" s="118"/>
      <c r="AD2935" s="118"/>
      <c r="AE2935" s="121"/>
      <c r="AF2935" s="122"/>
      <c r="AG2935" s="123"/>
      <c r="AH2935" s="122"/>
      <c r="AI2935" s="123"/>
      <c r="AJ2935" s="87">
        <v>46053</v>
      </c>
      <c r="AK2935" s="123">
        <v>287700</v>
      </c>
      <c r="AL2935" s="34"/>
      <c r="AM2935" s="39"/>
      <c r="AN293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36" spans="1:40" ht="19.5" customHeight="1" x14ac:dyDescent="0.25">
      <c r="A2936" s="112">
        <f t="shared" si="214"/>
        <v>2026</v>
      </c>
      <c r="B2936" s="112">
        <f t="shared" si="215"/>
        <v>1</v>
      </c>
      <c r="C2936" s="25">
        <v>46053</v>
      </c>
      <c r="D2936" s="114">
        <f t="shared" ca="1" si="212"/>
        <v>46097</v>
      </c>
      <c r="E2936" s="114" t="str">
        <f t="shared" ca="1" si="213"/>
        <v>1-Months</v>
      </c>
      <c r="F2936" s="114" t="str">
        <f>VLOOKUP(O2936,Stock[],5,FALSE)</f>
        <v>BE</v>
      </c>
      <c r="G2936" s="115" t="s">
        <v>3056</v>
      </c>
      <c r="H2936" s="116"/>
      <c r="I2936" s="117" t="s">
        <v>201</v>
      </c>
      <c r="J2936" s="112" t="str">
        <f>VLOOKUP(I2936,Customers[],2,FALSE)</f>
        <v>ဦးအောင်မိုး(ကောင်းသန့်)</v>
      </c>
      <c r="K2936" s="112" t="str">
        <f>VLOOKUP(I2936,Customers[],4,FALSE)</f>
        <v>Meiktila</v>
      </c>
      <c r="L2936" s="112" t="str">
        <f>VLOOKUP(Table85[[#This Row],[CustomerID]],Table!H:K,3,0)</f>
        <v>မိတ္ထီလာ</v>
      </c>
      <c r="M2936" s="112" t="str">
        <f>VLOOKUP(I2936,Customers[],5,FALSE)</f>
        <v>WholeSales/Contract</v>
      </c>
      <c r="N2936" s="117" t="s">
        <v>10</v>
      </c>
      <c r="O2936" s="118" t="s">
        <v>217</v>
      </c>
      <c r="P2936" s="112" t="str">
        <f>VLOOKUP(O2936,Stock[],2,FALSE)</f>
        <v>လိမ္မော်ဖြူ</v>
      </c>
      <c r="Q2936" s="119">
        <f>VLOOKUP(O2936,Stock[],3,FALSE)</f>
        <v>0.64</v>
      </c>
      <c r="R2936" s="119">
        <f>VLOOKUP(O2936,Stock[],4,FALSE)</f>
        <v>24</v>
      </c>
      <c r="S2936" s="118"/>
      <c r="T2936" s="119">
        <f>(DailySales!$S2936/DailySales!$R2936)+DailySales!$U2936</f>
        <v>15</v>
      </c>
      <c r="U2936" s="118">
        <v>15</v>
      </c>
      <c r="V2936" s="120">
        <f>+DailySales!$T2936*DailySales!$R2936</f>
        <v>360</v>
      </c>
      <c r="W2936" s="120">
        <f>+DailySales!$V2936*DailySales!$Q2936</f>
        <v>230.4</v>
      </c>
      <c r="X2936" s="120">
        <f>VLOOKUP(O2936,Stock[],6,FALSE)</f>
        <v>1330</v>
      </c>
      <c r="Y2936" s="120">
        <f>+DailySales!$V2936*DailySales!$X2936</f>
        <v>478800</v>
      </c>
      <c r="Z2936" s="118"/>
      <c r="AA2936" s="118"/>
      <c r="AB2936" s="118"/>
      <c r="AC2936" s="118"/>
      <c r="AD2936" s="118"/>
      <c r="AE2936" s="121"/>
      <c r="AF2936" s="122"/>
      <c r="AG2936" s="123"/>
      <c r="AH2936" s="122"/>
      <c r="AI2936" s="123"/>
      <c r="AJ2936" s="87">
        <v>46053</v>
      </c>
      <c r="AK2936" s="123">
        <v>478800</v>
      </c>
      <c r="AL2936" s="34"/>
      <c r="AM2936" s="39"/>
      <c r="AN293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37" spans="1:40" ht="19.5" customHeight="1" x14ac:dyDescent="0.25">
      <c r="A2937" s="112">
        <f t="shared" si="214"/>
        <v>2026</v>
      </c>
      <c r="B2937" s="112">
        <f t="shared" si="215"/>
        <v>1</v>
      </c>
      <c r="C2937" s="25">
        <v>46053</v>
      </c>
      <c r="D2937" s="114">
        <f t="shared" ca="1" si="212"/>
        <v>46097</v>
      </c>
      <c r="E2937" s="114" t="str">
        <f t="shared" ca="1" si="213"/>
        <v>1-Months</v>
      </c>
      <c r="F2937" s="114" t="str">
        <f>VLOOKUP(O2937,Stock[],5,FALSE)</f>
        <v>BE</v>
      </c>
      <c r="G2937" s="115" t="s">
        <v>3056</v>
      </c>
      <c r="H2937" s="116"/>
      <c r="I2937" s="117" t="s">
        <v>201</v>
      </c>
      <c r="J2937" s="112" t="str">
        <f>VLOOKUP(I2937,Customers[],2,FALSE)</f>
        <v>ဦးအောင်မိုး(ကောင်းသန့်)</v>
      </c>
      <c r="K2937" s="112" t="str">
        <f>VLOOKUP(I2937,Customers[],4,FALSE)</f>
        <v>Meiktila</v>
      </c>
      <c r="L2937" s="112" t="str">
        <f>VLOOKUP(Table85[[#This Row],[CustomerID]],Table!H:K,3,0)</f>
        <v>မိတ္ထီလာ</v>
      </c>
      <c r="M2937" s="112" t="str">
        <f>VLOOKUP(I2937,Customers[],5,FALSE)</f>
        <v>WholeSales/Contract</v>
      </c>
      <c r="N2937" s="117" t="s">
        <v>10</v>
      </c>
      <c r="O2937" s="118" t="s">
        <v>2465</v>
      </c>
      <c r="P2937" s="112" t="str">
        <f>VLOOKUP(O2937,Stock[],2,FALSE)</f>
        <v>မိုးနဲကွန်ကီး</v>
      </c>
      <c r="Q2937" s="119">
        <f>VLOOKUP(O2937,Stock[],3,FALSE)</f>
        <v>0.64</v>
      </c>
      <c r="R2937" s="119">
        <f>VLOOKUP(O2937,Stock[],4,FALSE)</f>
        <v>14</v>
      </c>
      <c r="S2937" s="118"/>
      <c r="T2937" s="119">
        <f>(DailySales!$S2937/DailySales!$R2937)+DailySales!$U2937</f>
        <v>5</v>
      </c>
      <c r="U2937" s="118">
        <v>5</v>
      </c>
      <c r="V2937" s="120">
        <f>+DailySales!$T2937*DailySales!$R2937</f>
        <v>70</v>
      </c>
      <c r="W2937" s="120">
        <f>+DailySales!$V2937*DailySales!$Q2937</f>
        <v>44.800000000000004</v>
      </c>
      <c r="X2937" s="120">
        <f>VLOOKUP(O2937,Stock[],6,FALSE)</f>
        <v>1700</v>
      </c>
      <c r="Y2937" s="120">
        <f>+DailySales!$V2937*DailySales!$X2937</f>
        <v>119000</v>
      </c>
      <c r="Z2937" s="118"/>
      <c r="AA2937" s="118"/>
      <c r="AB2937" s="118"/>
      <c r="AC2937" s="118">
        <v>51478</v>
      </c>
      <c r="AD2937" s="118"/>
      <c r="AE2937" s="121"/>
      <c r="AF2937" s="122"/>
      <c r="AG2937" s="123"/>
      <c r="AH2937" s="122"/>
      <c r="AI2937" s="123"/>
      <c r="AJ2937" s="87">
        <v>46053</v>
      </c>
      <c r="AK2937" s="123">
        <v>67522</v>
      </c>
      <c r="AL2937" s="34"/>
      <c r="AM2937" s="39"/>
      <c r="AN293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38" spans="1:40" ht="19.5" customHeight="1" x14ac:dyDescent="0.25">
      <c r="A2938" s="112">
        <f t="shared" si="214"/>
        <v>2026</v>
      </c>
      <c r="B2938" s="112">
        <f t="shared" si="215"/>
        <v>1</v>
      </c>
      <c r="C2938" s="25">
        <v>46053</v>
      </c>
      <c r="D2938" s="114">
        <f t="shared" ca="1" si="212"/>
        <v>46097</v>
      </c>
      <c r="E2938" s="114" t="str">
        <f t="shared" ca="1" si="213"/>
        <v>1-Months</v>
      </c>
      <c r="F2938" s="114" t="str">
        <f>VLOOKUP(O2938,Stock[],5,FALSE)</f>
        <v>BE</v>
      </c>
      <c r="G2938" s="115" t="s">
        <v>3057</v>
      </c>
      <c r="H2938" s="116"/>
      <c r="I2938" s="117" t="s">
        <v>240</v>
      </c>
      <c r="J2938" s="112" t="str">
        <f>VLOOKUP(I2938,Customers[],2,FALSE)</f>
        <v>လွင်</v>
      </c>
      <c r="K2938" s="112" t="str">
        <f>VLOOKUP(I2938,Customers[],4,FALSE)</f>
        <v>Kyukpadaung</v>
      </c>
      <c r="L2938" s="112" t="str">
        <f>VLOOKUP(Table85[[#This Row],[CustomerID]],Table!H:K,3,0)</f>
        <v>ကျောက်ပန်းတောင်း</v>
      </c>
      <c r="M2938" s="112" t="str">
        <f>VLOOKUP(I2938,Customers[],5,FALSE)</f>
        <v>WholeSales/Contract</v>
      </c>
      <c r="N2938" s="117" t="s">
        <v>10</v>
      </c>
      <c r="O2938" s="118" t="s">
        <v>2120</v>
      </c>
      <c r="P2938" s="112" t="str">
        <f>VLOOKUP(O2938,Stock[],2,FALSE)</f>
        <v>ဇေ အရက်သန့်</v>
      </c>
      <c r="Q2938" s="119">
        <f>VLOOKUP(O2938,Stock[],3,FALSE)</f>
        <v>0.64</v>
      </c>
      <c r="R2938" s="119">
        <f>VLOOKUP(O2938,Stock[],4,FALSE)</f>
        <v>14</v>
      </c>
      <c r="S2938" s="118"/>
      <c r="T2938" s="119">
        <f>(DailySales!$S2938/DailySales!$R2938)+DailySales!$U2938</f>
        <v>250</v>
      </c>
      <c r="U2938" s="118">
        <v>250</v>
      </c>
      <c r="V2938" s="120">
        <f>+DailySales!$T2938*DailySales!$R2938</f>
        <v>3500</v>
      </c>
      <c r="W2938" s="120">
        <f>+DailySales!$V2938*DailySales!$Q2938</f>
        <v>2240</v>
      </c>
      <c r="X2938" s="120">
        <f>VLOOKUP(O2938,Stock[],6,FALSE)</f>
        <v>1380</v>
      </c>
      <c r="Y2938" s="120">
        <f>+DailySales!$V2938*DailySales!$X2938</f>
        <v>4830000</v>
      </c>
      <c r="Z2938" s="118"/>
      <c r="AA2938" s="118"/>
      <c r="AB2938" s="118">
        <v>308000</v>
      </c>
      <c r="AC2938" s="118">
        <v>160240</v>
      </c>
      <c r="AD2938" s="118"/>
      <c r="AE2938" s="121">
        <f>250*350</f>
        <v>87500</v>
      </c>
      <c r="AF2938" s="122"/>
      <c r="AG2938" s="123"/>
      <c r="AH2938" s="122">
        <v>46081</v>
      </c>
      <c r="AI2938" s="123">
        <v>1555650</v>
      </c>
      <c r="AJ2938" s="122">
        <v>46085</v>
      </c>
      <c r="AK2938" s="123">
        <v>2893610</v>
      </c>
      <c r="AL2938" s="34"/>
      <c r="AM2938" s="39"/>
      <c r="AN293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39" spans="1:40" ht="19.5" customHeight="1" x14ac:dyDescent="0.25">
      <c r="A2939" s="112">
        <f t="shared" si="214"/>
        <v>2026</v>
      </c>
      <c r="B2939" s="112">
        <f t="shared" si="215"/>
        <v>1</v>
      </c>
      <c r="C2939" s="25">
        <v>46053</v>
      </c>
      <c r="D2939" s="114">
        <f t="shared" ca="1" si="212"/>
        <v>46097</v>
      </c>
      <c r="E2939" s="114" t="str">
        <f t="shared" ca="1" si="213"/>
        <v>1-Months</v>
      </c>
      <c r="F2939" s="114" t="str">
        <f>VLOOKUP(O2939,Stock[],5,FALSE)</f>
        <v>BE</v>
      </c>
      <c r="G2939" s="115" t="s">
        <v>3057</v>
      </c>
      <c r="H2939" s="116"/>
      <c r="I2939" s="117" t="s">
        <v>240</v>
      </c>
      <c r="J2939" s="112" t="str">
        <f>VLOOKUP(I2939,Customers[],2,FALSE)</f>
        <v>လွင်</v>
      </c>
      <c r="K2939" s="112" t="str">
        <f>VLOOKUP(I2939,Customers[],4,FALSE)</f>
        <v>Kyukpadaung</v>
      </c>
      <c r="L2939" s="112" t="str">
        <f>VLOOKUP(Table85[[#This Row],[CustomerID]],Table!H:K,3,0)</f>
        <v>ကျောက်ပန်းတောင်း</v>
      </c>
      <c r="M2939" s="112" t="str">
        <f>VLOOKUP(I2939,Customers[],5,FALSE)</f>
        <v>WholeSales/Contract</v>
      </c>
      <c r="N2939" s="117" t="s">
        <v>10</v>
      </c>
      <c r="O2939" s="118" t="s">
        <v>205</v>
      </c>
      <c r="P2939" s="112" t="str">
        <f>VLOOKUP(O2939,Stock[],2,FALSE)</f>
        <v>ကောင်းကြည် ကော် 25%  (1Ltr )</v>
      </c>
      <c r="Q2939" s="119">
        <f>VLOOKUP(O2939,Stock[],3,FALSE)</f>
        <v>1</v>
      </c>
      <c r="R2939" s="119">
        <f>VLOOKUP(O2939,Stock[],4,FALSE)</f>
        <v>12</v>
      </c>
      <c r="S2939" s="118"/>
      <c r="T2939" s="119">
        <f>(DailySales!$S2939/DailySales!$R2939)+DailySales!$U2939</f>
        <v>30</v>
      </c>
      <c r="U2939" s="118">
        <v>30</v>
      </c>
      <c r="V2939" s="120">
        <f>+DailySales!$T2939*DailySales!$R2939</f>
        <v>360</v>
      </c>
      <c r="W2939" s="120">
        <f>+DailySales!$V2939*DailySales!$Q2939</f>
        <v>360</v>
      </c>
      <c r="X2939" s="120">
        <f>VLOOKUP(O2939,Stock[],6,FALSE)</f>
        <v>1530</v>
      </c>
      <c r="Y2939" s="120">
        <f>+DailySales!$V2939*DailySales!$X2939</f>
        <v>550800</v>
      </c>
      <c r="Z2939" s="118"/>
      <c r="AA2939" s="118"/>
      <c r="AB2939" s="118"/>
      <c r="AC2939" s="118"/>
      <c r="AD2939" s="118"/>
      <c r="AE2939" s="121">
        <f>30*350</f>
        <v>10500</v>
      </c>
      <c r="AF2939" s="122"/>
      <c r="AG2939" s="123"/>
      <c r="AH2939" s="122"/>
      <c r="AI2939" s="123"/>
      <c r="AJ2939" s="122">
        <v>46085</v>
      </c>
      <c r="AK2939" s="123">
        <v>561300</v>
      </c>
      <c r="AL2939" s="34"/>
      <c r="AM2939" s="39"/>
      <c r="AN293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40" spans="1:40" ht="19.5" customHeight="1" x14ac:dyDescent="0.25">
      <c r="A2940" s="112">
        <f t="shared" si="214"/>
        <v>2026</v>
      </c>
      <c r="B2940" s="112">
        <f t="shared" si="215"/>
        <v>1</v>
      </c>
      <c r="C2940" s="25">
        <v>46053</v>
      </c>
      <c r="D2940" s="114">
        <f t="shared" ca="1" si="212"/>
        <v>46097</v>
      </c>
      <c r="E2940" s="114" t="str">
        <f t="shared" ca="1" si="213"/>
        <v>1-Months</v>
      </c>
      <c r="F2940" s="114" t="str">
        <f>VLOOKUP(O2940,Stock[],5,FALSE)</f>
        <v>BE</v>
      </c>
      <c r="G2940" s="115" t="s">
        <v>3058</v>
      </c>
      <c r="H2940" s="116"/>
      <c r="I2940" s="117" t="s">
        <v>239</v>
      </c>
      <c r="J2940" s="112" t="str">
        <f>VLOOKUP(I2940,Customers[],2,FALSE)</f>
        <v>ဦးရဲမြင့်</v>
      </c>
      <c r="K2940" s="112" t="str">
        <f>VLOOKUP(I2940,Customers[],4,FALSE)</f>
        <v>Pyawbwe</v>
      </c>
      <c r="L2940" s="112" t="str">
        <f>VLOOKUP(Table85[[#This Row],[CustomerID]],Table!H:K,3,0)</f>
        <v>ပျော်ဘွယ်</v>
      </c>
      <c r="M2940" s="112" t="str">
        <f>VLOOKUP(I2940,Customers[],5,FALSE)</f>
        <v>WholeSales/Contract</v>
      </c>
      <c r="N2940" s="117" t="s">
        <v>10</v>
      </c>
      <c r="O2940" s="118" t="s">
        <v>240</v>
      </c>
      <c r="P2940" s="112" t="str">
        <f>VLOOKUP(O2940,Stock[],2,FALSE)</f>
        <v>သံပုရာအရက်</v>
      </c>
      <c r="Q2940" s="119">
        <f>VLOOKUP(O2940,Stock[],3,FALSE)</f>
        <v>0.64</v>
      </c>
      <c r="R2940" s="119">
        <f>VLOOKUP(O2940,Stock[],4,FALSE)</f>
        <v>14</v>
      </c>
      <c r="S2940" s="118"/>
      <c r="T2940" s="119">
        <f>(DailySales!$S2940/DailySales!$R2940)+DailySales!$U2940</f>
        <v>100</v>
      </c>
      <c r="U2940" s="118">
        <v>100</v>
      </c>
      <c r="V2940" s="120">
        <f>+DailySales!$T2940*DailySales!$R2940</f>
        <v>1400</v>
      </c>
      <c r="W2940" s="120">
        <f>+DailySales!$V2940*DailySales!$Q2940</f>
        <v>896</v>
      </c>
      <c r="X2940" s="120">
        <f>VLOOKUP(O2940,Stock[],6,FALSE)</f>
        <v>1330</v>
      </c>
      <c r="Y2940" s="120">
        <f>+DailySales!$V2940*DailySales!$X2940</f>
        <v>1862000</v>
      </c>
      <c r="Z2940" s="118"/>
      <c r="AA2940" s="118"/>
      <c r="AB2940" s="118"/>
      <c r="AC2940" s="118"/>
      <c r="AD2940" s="118"/>
      <c r="AE2940" s="121"/>
      <c r="AF2940" s="122"/>
      <c r="AG2940" s="123"/>
      <c r="AH2940" s="122"/>
      <c r="AI2940" s="123"/>
      <c r="AJ2940" s="122"/>
      <c r="AK2940" s="123"/>
      <c r="AL2940" s="38">
        <v>46056</v>
      </c>
      <c r="AM2940" s="39">
        <v>1862000</v>
      </c>
      <c r="AN294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41" spans="1:40" ht="19.5" customHeight="1" x14ac:dyDescent="0.25">
      <c r="A2941" s="112">
        <f t="shared" si="214"/>
        <v>2026</v>
      </c>
      <c r="B2941" s="112">
        <f t="shared" si="215"/>
        <v>1</v>
      </c>
      <c r="C2941" s="25">
        <v>46053</v>
      </c>
      <c r="D2941" s="114">
        <f t="shared" ca="1" si="212"/>
        <v>46097</v>
      </c>
      <c r="E2941" s="114" t="str">
        <f t="shared" ca="1" si="213"/>
        <v>1-Months</v>
      </c>
      <c r="F2941" s="114" t="str">
        <f>VLOOKUP(O2941,Stock[],5,FALSE)</f>
        <v>BE</v>
      </c>
      <c r="G2941" s="115" t="s">
        <v>3058</v>
      </c>
      <c r="H2941" s="116"/>
      <c r="I2941" s="117" t="s">
        <v>239</v>
      </c>
      <c r="J2941" s="112" t="str">
        <f>VLOOKUP(I2941,Customers[],2,FALSE)</f>
        <v>ဦးရဲမြင့်</v>
      </c>
      <c r="K2941" s="112" t="str">
        <f>VLOOKUP(I2941,Customers[],4,FALSE)</f>
        <v>Pyawbwe</v>
      </c>
      <c r="L2941" s="112" t="str">
        <f>VLOOKUP(Table85[[#This Row],[CustomerID]],Table!H:K,3,0)</f>
        <v>ပျော်ဘွယ်</v>
      </c>
      <c r="M2941" s="112" t="str">
        <f>VLOOKUP(I2941,Customers[],5,FALSE)</f>
        <v>WholeSales/Contract</v>
      </c>
      <c r="N2941" s="117" t="s">
        <v>10</v>
      </c>
      <c r="O2941" s="118" t="s">
        <v>220</v>
      </c>
      <c r="P2941" s="112" t="str">
        <f>VLOOKUP(O2941,Stock[],2,FALSE)</f>
        <v>မြန်မာရှောက်ပျား</v>
      </c>
      <c r="Q2941" s="119">
        <f>VLOOKUP(O2941,Stock[],3,FALSE)</f>
        <v>0.64</v>
      </c>
      <c r="R2941" s="119">
        <f>VLOOKUP(O2941,Stock[],4,FALSE)</f>
        <v>14</v>
      </c>
      <c r="S2941" s="118"/>
      <c r="T2941" s="119">
        <f>(DailySales!$S2941/DailySales!$R2941)+DailySales!$U2941</f>
        <v>230</v>
      </c>
      <c r="U2941" s="118">
        <v>230</v>
      </c>
      <c r="V2941" s="120">
        <f>+DailySales!$T2941*DailySales!$R2941</f>
        <v>3220</v>
      </c>
      <c r="W2941" s="120">
        <f>+DailySales!$V2941*DailySales!$Q2941</f>
        <v>2060.8000000000002</v>
      </c>
      <c r="X2941" s="120">
        <f>VLOOKUP(O2941,Stock[],6,FALSE)</f>
        <v>1370</v>
      </c>
      <c r="Y2941" s="120">
        <f>+DailySales!$V2941*DailySales!$X2941</f>
        <v>4411400</v>
      </c>
      <c r="Z2941" s="118"/>
      <c r="AA2941" s="118"/>
      <c r="AB2941" s="118"/>
      <c r="AC2941" s="118"/>
      <c r="AD2941" s="118"/>
      <c r="AE2941" s="121"/>
      <c r="AF2941" s="122"/>
      <c r="AG2941" s="123"/>
      <c r="AH2941" s="122"/>
      <c r="AI2941" s="123"/>
      <c r="AJ2941" s="122"/>
      <c r="AK2941" s="123"/>
      <c r="AL2941" s="38">
        <v>46056</v>
      </c>
      <c r="AM2941" s="39">
        <v>4411400</v>
      </c>
      <c r="AN294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42" spans="1:40" ht="19.5" customHeight="1" x14ac:dyDescent="0.25">
      <c r="A2942" s="112">
        <f t="shared" si="214"/>
        <v>2026</v>
      </c>
      <c r="B2942" s="112">
        <f t="shared" si="215"/>
        <v>1</v>
      </c>
      <c r="C2942" s="25">
        <v>46053</v>
      </c>
      <c r="D2942" s="114">
        <f t="shared" ca="1" si="212"/>
        <v>46097</v>
      </c>
      <c r="E2942" s="114" t="str">
        <f t="shared" ca="1" si="213"/>
        <v>1-Months</v>
      </c>
      <c r="F2942" s="114" t="str">
        <f>VLOOKUP(O2942,Stock[],5,FALSE)</f>
        <v>BE</v>
      </c>
      <c r="G2942" s="115" t="s">
        <v>3058</v>
      </c>
      <c r="H2942" s="116"/>
      <c r="I2942" s="117" t="s">
        <v>239</v>
      </c>
      <c r="J2942" s="112" t="str">
        <f>VLOOKUP(I2942,Customers[],2,FALSE)</f>
        <v>ဦးရဲမြင့်</v>
      </c>
      <c r="K2942" s="112" t="str">
        <f>VLOOKUP(I2942,Customers[],4,FALSE)</f>
        <v>Pyawbwe</v>
      </c>
      <c r="L2942" s="112" t="str">
        <f>VLOOKUP(Table85[[#This Row],[CustomerID]],Table!H:K,3,0)</f>
        <v>ပျော်ဘွယ်</v>
      </c>
      <c r="M2942" s="112" t="str">
        <f>VLOOKUP(I2942,Customers[],5,FALSE)</f>
        <v>WholeSales/Contract</v>
      </c>
      <c r="N2942" s="117" t="s">
        <v>10</v>
      </c>
      <c r="O2942" s="118" t="s">
        <v>217</v>
      </c>
      <c r="P2942" s="112" t="str">
        <f>VLOOKUP(O2942,Stock[],2,FALSE)</f>
        <v>လိမ္မော်ဖြူ</v>
      </c>
      <c r="Q2942" s="119">
        <f>VLOOKUP(O2942,Stock[],3,FALSE)</f>
        <v>0.64</v>
      </c>
      <c r="R2942" s="119">
        <f>VLOOKUP(O2942,Stock[],4,FALSE)</f>
        <v>24</v>
      </c>
      <c r="S2942" s="118"/>
      <c r="T2942" s="119">
        <f>(DailySales!$S2942/DailySales!$R2942)+DailySales!$U2942</f>
        <v>60</v>
      </c>
      <c r="U2942" s="118">
        <v>60</v>
      </c>
      <c r="V2942" s="120">
        <f>+DailySales!$T2942*DailySales!$R2942</f>
        <v>1440</v>
      </c>
      <c r="W2942" s="120">
        <f>+DailySales!$V2942*DailySales!$Q2942</f>
        <v>921.6</v>
      </c>
      <c r="X2942" s="120">
        <f>VLOOKUP(O2942,Stock[],6,FALSE)</f>
        <v>1330</v>
      </c>
      <c r="Y2942" s="120">
        <f>+DailySales!$V2942*DailySales!$X2942</f>
        <v>1915200</v>
      </c>
      <c r="Z2942" s="118"/>
      <c r="AA2942" s="118"/>
      <c r="AB2942" s="118"/>
      <c r="AC2942" s="118"/>
      <c r="AD2942" s="118"/>
      <c r="AE2942" s="121"/>
      <c r="AF2942" s="122"/>
      <c r="AG2942" s="123"/>
      <c r="AH2942" s="122"/>
      <c r="AI2942" s="123"/>
      <c r="AJ2942" s="122"/>
      <c r="AK2942" s="123"/>
      <c r="AL2942" s="38">
        <v>46056</v>
      </c>
      <c r="AM2942" s="39">
        <v>1915200</v>
      </c>
      <c r="AN294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43" spans="1:40" ht="19.5" customHeight="1" x14ac:dyDescent="0.25">
      <c r="A2943" s="112">
        <f t="shared" si="214"/>
        <v>2026</v>
      </c>
      <c r="B2943" s="112">
        <f t="shared" si="215"/>
        <v>1</v>
      </c>
      <c r="C2943" s="25">
        <v>46053</v>
      </c>
      <c r="D2943" s="114">
        <f t="shared" ca="1" si="212"/>
        <v>46097</v>
      </c>
      <c r="E2943" s="114" t="str">
        <f t="shared" ca="1" si="213"/>
        <v>1-Months</v>
      </c>
      <c r="F2943" s="114" t="str">
        <f>VLOOKUP(O2943,Stock[],5,FALSE)</f>
        <v>BE</v>
      </c>
      <c r="G2943" s="115" t="s">
        <v>3059</v>
      </c>
      <c r="H2943" s="116"/>
      <c r="I2943" s="117" t="s">
        <v>201</v>
      </c>
      <c r="J2943" s="112" t="str">
        <f>VLOOKUP(I2943,Customers[],2,FALSE)</f>
        <v>ဦးအောင်မိုး(ကောင်းသန့်)</v>
      </c>
      <c r="K2943" s="112" t="str">
        <f>VLOOKUP(I2943,Customers[],4,FALSE)</f>
        <v>Meiktila</v>
      </c>
      <c r="L2943" s="112" t="str">
        <f>VLOOKUP(Table85[[#This Row],[CustomerID]],Table!H:K,3,0)</f>
        <v>မိတ္ထီလာ</v>
      </c>
      <c r="M2943" s="112" t="str">
        <f>VLOOKUP(I2943,Customers[],5,FALSE)</f>
        <v>WholeSales/Contract</v>
      </c>
      <c r="N2943" s="117" t="s">
        <v>10</v>
      </c>
      <c r="O2943" s="118" t="s">
        <v>240</v>
      </c>
      <c r="P2943" s="112" t="str">
        <f>VLOOKUP(O2943,Stock[],2,FALSE)</f>
        <v>သံပုရာအရက်</v>
      </c>
      <c r="Q2943" s="119">
        <f>VLOOKUP(O2943,Stock[],3,FALSE)</f>
        <v>0.64</v>
      </c>
      <c r="R2943" s="119">
        <f>VLOOKUP(O2943,Stock[],4,FALSE)</f>
        <v>14</v>
      </c>
      <c r="S2943" s="118"/>
      <c r="T2943" s="119">
        <f>(DailySales!$S2943/DailySales!$R2943)+DailySales!$U2943</f>
        <v>30</v>
      </c>
      <c r="U2943" s="118">
        <v>30</v>
      </c>
      <c r="V2943" s="120">
        <f>+DailySales!$T2943*DailySales!$R2943</f>
        <v>420</v>
      </c>
      <c r="W2943" s="120">
        <f>+DailySales!$V2943*DailySales!$Q2943</f>
        <v>268.8</v>
      </c>
      <c r="X2943" s="120">
        <f>VLOOKUP(O2943,Stock[],6,FALSE)</f>
        <v>1330</v>
      </c>
      <c r="Y2943" s="120">
        <f>+DailySales!$V2943*DailySales!$X2943</f>
        <v>558600</v>
      </c>
      <c r="Z2943" s="118"/>
      <c r="AA2943" s="118"/>
      <c r="AB2943" s="118"/>
      <c r="AC2943" s="118">
        <v>16660</v>
      </c>
      <c r="AD2943" s="118"/>
      <c r="AE2943" s="121"/>
      <c r="AF2943" s="122"/>
      <c r="AG2943" s="123"/>
      <c r="AH2943" s="122">
        <v>46056</v>
      </c>
      <c r="AI2943" s="123">
        <v>541940</v>
      </c>
      <c r="AJ2943" s="122"/>
      <c r="AK2943" s="123"/>
      <c r="AL2943" s="34"/>
      <c r="AM2943" s="39"/>
      <c r="AN294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44" spans="1:40" ht="19.5" customHeight="1" x14ac:dyDescent="0.25">
      <c r="A2944" s="112">
        <f t="shared" si="214"/>
        <v>2026</v>
      </c>
      <c r="B2944" s="112">
        <f t="shared" si="215"/>
        <v>1</v>
      </c>
      <c r="C2944" s="25">
        <v>46053</v>
      </c>
      <c r="D2944" s="114">
        <f t="shared" ca="1" si="212"/>
        <v>46097</v>
      </c>
      <c r="E2944" s="114" t="str">
        <f t="shared" ca="1" si="213"/>
        <v>1-Months</v>
      </c>
      <c r="F2944" s="114" t="str">
        <f>VLOOKUP(O2944,Stock[],5,FALSE)</f>
        <v>BE</v>
      </c>
      <c r="G2944" s="115" t="s">
        <v>3059</v>
      </c>
      <c r="H2944" s="116"/>
      <c r="I2944" s="117" t="s">
        <v>201</v>
      </c>
      <c r="J2944" s="112" t="str">
        <f>VLOOKUP(I2944,Customers[],2,FALSE)</f>
        <v>ဦးအောင်မိုး(ကောင်းသန့်)</v>
      </c>
      <c r="K2944" s="112" t="str">
        <f>VLOOKUP(I2944,Customers[],4,FALSE)</f>
        <v>Meiktila</v>
      </c>
      <c r="L2944" s="112" t="str">
        <f>VLOOKUP(Table85[[#This Row],[CustomerID]],Table!H:K,3,0)</f>
        <v>မိတ္ထီလာ</v>
      </c>
      <c r="M2944" s="112" t="str">
        <f>VLOOKUP(I2944,Customers[],5,FALSE)</f>
        <v>WholeSales/Contract</v>
      </c>
      <c r="N2944" s="117" t="s">
        <v>10</v>
      </c>
      <c r="O2944" s="118" t="s">
        <v>220</v>
      </c>
      <c r="P2944" s="112" t="str">
        <f>VLOOKUP(O2944,Stock[],2,FALSE)</f>
        <v>မြန်မာရှောက်ပျား</v>
      </c>
      <c r="Q2944" s="119">
        <f>VLOOKUP(O2944,Stock[],3,FALSE)</f>
        <v>0.64</v>
      </c>
      <c r="R2944" s="119">
        <f>VLOOKUP(O2944,Stock[],4,FALSE)</f>
        <v>14</v>
      </c>
      <c r="S2944" s="118"/>
      <c r="T2944" s="119">
        <f>(DailySales!$S2944/DailySales!$R2944)+DailySales!$U2944</f>
        <v>50</v>
      </c>
      <c r="U2944" s="118">
        <v>50</v>
      </c>
      <c r="V2944" s="120">
        <f>+DailySales!$T2944*DailySales!$R2944</f>
        <v>700</v>
      </c>
      <c r="W2944" s="120">
        <f>+DailySales!$V2944*DailySales!$Q2944</f>
        <v>448</v>
      </c>
      <c r="X2944" s="120">
        <f>VLOOKUP(O2944,Stock[],6,FALSE)</f>
        <v>1370</v>
      </c>
      <c r="Y2944" s="120">
        <f>+DailySales!$V2944*DailySales!$X2944</f>
        <v>959000</v>
      </c>
      <c r="Z2944" s="118"/>
      <c r="AA2944" s="118"/>
      <c r="AB2944" s="118"/>
      <c r="AC2944" s="118"/>
      <c r="AD2944" s="118"/>
      <c r="AE2944" s="121"/>
      <c r="AF2944" s="122"/>
      <c r="AG2944" s="123"/>
      <c r="AH2944" s="122">
        <v>46056</v>
      </c>
      <c r="AI2944" s="123">
        <v>959000</v>
      </c>
      <c r="AJ2944" s="122"/>
      <c r="AK2944" s="123"/>
      <c r="AL2944" s="34"/>
      <c r="AM2944" s="39"/>
      <c r="AN294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45" spans="1:40" ht="19.5" customHeight="1" x14ac:dyDescent="0.25">
      <c r="A2945" s="112">
        <f t="shared" si="214"/>
        <v>2026</v>
      </c>
      <c r="B2945" s="112">
        <f t="shared" si="215"/>
        <v>1</v>
      </c>
      <c r="C2945" s="25">
        <v>46053</v>
      </c>
      <c r="D2945" s="114">
        <f t="shared" ca="1" si="212"/>
        <v>46097</v>
      </c>
      <c r="E2945" s="114" t="str">
        <f t="shared" ca="1" si="213"/>
        <v>1-Months</v>
      </c>
      <c r="F2945" s="114" t="str">
        <f>VLOOKUP(O2945,Stock[],5,FALSE)</f>
        <v>BE</v>
      </c>
      <c r="G2945" s="115" t="s">
        <v>3059</v>
      </c>
      <c r="H2945" s="116"/>
      <c r="I2945" s="117" t="s">
        <v>201</v>
      </c>
      <c r="J2945" s="112" t="str">
        <f>VLOOKUP(I2945,Customers[],2,FALSE)</f>
        <v>ဦးအောင်မိုး(ကောင်းသန့်)</v>
      </c>
      <c r="K2945" s="112" t="str">
        <f>VLOOKUP(I2945,Customers[],4,FALSE)</f>
        <v>Meiktila</v>
      </c>
      <c r="L2945" s="112" t="str">
        <f>VLOOKUP(Table85[[#This Row],[CustomerID]],Table!H:K,3,0)</f>
        <v>မိတ္ထီလာ</v>
      </c>
      <c r="M2945" s="112" t="str">
        <f>VLOOKUP(I2945,Customers[],5,FALSE)</f>
        <v>WholeSales/Contract</v>
      </c>
      <c r="N2945" s="117" t="s">
        <v>10</v>
      </c>
      <c r="O2945" s="118" t="s">
        <v>217</v>
      </c>
      <c r="P2945" s="112" t="str">
        <f>VLOOKUP(O2945,Stock[],2,FALSE)</f>
        <v>လိမ္မော်ဖြူ</v>
      </c>
      <c r="Q2945" s="119">
        <f>VLOOKUP(O2945,Stock[],3,FALSE)</f>
        <v>0.64</v>
      </c>
      <c r="R2945" s="119">
        <f>VLOOKUP(O2945,Stock[],4,FALSE)</f>
        <v>24</v>
      </c>
      <c r="S2945" s="118"/>
      <c r="T2945" s="119">
        <f>(DailySales!$S2945/DailySales!$R2945)+DailySales!$U2945</f>
        <v>35</v>
      </c>
      <c r="U2945" s="118">
        <v>35</v>
      </c>
      <c r="V2945" s="120">
        <f>+DailySales!$T2945*DailySales!$R2945</f>
        <v>840</v>
      </c>
      <c r="W2945" s="120">
        <f>+DailySales!$V2945*DailySales!$Q2945</f>
        <v>537.6</v>
      </c>
      <c r="X2945" s="120">
        <f>VLOOKUP(O2945,Stock[],6,FALSE)</f>
        <v>1330</v>
      </c>
      <c r="Y2945" s="120">
        <f>+DailySales!$V2945*DailySales!$X2945</f>
        <v>1117200</v>
      </c>
      <c r="Z2945" s="118"/>
      <c r="AA2945" s="118"/>
      <c r="AB2945" s="118"/>
      <c r="AC2945" s="118"/>
      <c r="AD2945" s="118"/>
      <c r="AE2945" s="121"/>
      <c r="AF2945" s="122"/>
      <c r="AG2945" s="123"/>
      <c r="AH2945" s="122">
        <v>46056</v>
      </c>
      <c r="AI2945" s="123">
        <v>1117200</v>
      </c>
      <c r="AJ2945" s="122"/>
      <c r="AK2945" s="123"/>
      <c r="AL2945" s="34"/>
      <c r="AM2945" s="39"/>
      <c r="AN294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46" spans="1:40" ht="19.5" customHeight="1" x14ac:dyDescent="0.25">
      <c r="A2946" s="112">
        <f t="shared" si="214"/>
        <v>2026</v>
      </c>
      <c r="B2946" s="112">
        <f t="shared" si="215"/>
        <v>1</v>
      </c>
      <c r="C2946" s="25">
        <v>46053</v>
      </c>
      <c r="D2946" s="114">
        <f t="shared" ref="D2946:D3009" ca="1" si="216">TODAY()</f>
        <v>46097</v>
      </c>
      <c r="E2946" s="114" t="str">
        <f t="shared" ref="E2946:E3009" ca="1" si="217">DATEDIF(C2946,D2946,"M")&amp;"-Months"</f>
        <v>1-Months</v>
      </c>
      <c r="F2946" s="114" t="str">
        <f>VLOOKUP(O2946,Stock[],5,FALSE)</f>
        <v>BE</v>
      </c>
      <c r="G2946" s="115" t="s">
        <v>3059</v>
      </c>
      <c r="H2946" s="116"/>
      <c r="I2946" s="117" t="s">
        <v>201</v>
      </c>
      <c r="J2946" s="112" t="str">
        <f>VLOOKUP(I2946,Customers[],2,FALSE)</f>
        <v>ဦးအောင်မိုး(ကောင်းသန့်)</v>
      </c>
      <c r="K2946" s="112" t="str">
        <f>VLOOKUP(I2946,Customers[],4,FALSE)</f>
        <v>Meiktila</v>
      </c>
      <c r="L2946" s="112" t="str">
        <f>VLOOKUP(Table85[[#This Row],[CustomerID]],Table!H:K,3,0)</f>
        <v>မိတ္ထီလာ</v>
      </c>
      <c r="M2946" s="112" t="str">
        <f>VLOOKUP(I2946,Customers[],5,FALSE)</f>
        <v>WholeSales/Contract</v>
      </c>
      <c r="N2946" s="117" t="s">
        <v>10</v>
      </c>
      <c r="O2946" s="118" t="s">
        <v>209</v>
      </c>
      <c r="P2946" s="112" t="str">
        <f>VLOOKUP(O2946,Stock[],2,FALSE)</f>
        <v>ဇေယျဝတီ Red</v>
      </c>
      <c r="Q2946" s="119">
        <f>VLOOKUP(O2946,Stock[],3,FALSE)</f>
        <v>0.64</v>
      </c>
      <c r="R2946" s="119">
        <f>VLOOKUP(O2946,Stock[],4,FALSE)</f>
        <v>14</v>
      </c>
      <c r="S2946" s="118"/>
      <c r="T2946" s="119">
        <f>(DailySales!$S2946/DailySales!$R2946)+DailySales!$U2946</f>
        <v>30</v>
      </c>
      <c r="U2946" s="118">
        <v>30</v>
      </c>
      <c r="V2946" s="120">
        <f>+DailySales!$T2946*DailySales!$R2946</f>
        <v>420</v>
      </c>
      <c r="W2946" s="120">
        <f>+DailySales!$V2946*DailySales!$Q2946</f>
        <v>268.8</v>
      </c>
      <c r="X2946" s="120">
        <f>VLOOKUP(O2946,Stock[],6,FALSE)</f>
        <v>1330</v>
      </c>
      <c r="Y2946" s="120">
        <f>+DailySales!$V2946*DailySales!$X2946</f>
        <v>558600</v>
      </c>
      <c r="Z2946" s="118"/>
      <c r="AA2946" s="118"/>
      <c r="AB2946" s="118"/>
      <c r="AC2946" s="118"/>
      <c r="AD2946" s="118"/>
      <c r="AE2946" s="121"/>
      <c r="AF2946" s="122"/>
      <c r="AG2946" s="123"/>
      <c r="AH2946" s="122">
        <v>46056</v>
      </c>
      <c r="AI2946" s="123">
        <v>558600</v>
      </c>
      <c r="AJ2946" s="122"/>
      <c r="AK2946" s="123"/>
      <c r="AL2946" s="34"/>
      <c r="AM2946" s="39"/>
      <c r="AN294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47" spans="1:40" ht="19.5" customHeight="1" x14ac:dyDescent="0.25">
      <c r="A2947" s="112">
        <f t="shared" si="214"/>
        <v>2026</v>
      </c>
      <c r="B2947" s="112">
        <f t="shared" si="215"/>
        <v>1</v>
      </c>
      <c r="C2947" s="25">
        <v>46053</v>
      </c>
      <c r="D2947" s="114">
        <f t="shared" ca="1" si="216"/>
        <v>46097</v>
      </c>
      <c r="E2947" s="114" t="str">
        <f t="shared" ca="1" si="217"/>
        <v>1-Months</v>
      </c>
      <c r="F2947" s="114" t="str">
        <f>VLOOKUP(O2947,Stock[],5,FALSE)</f>
        <v>BE</v>
      </c>
      <c r="G2947" s="33" t="s">
        <v>3060</v>
      </c>
      <c r="H2947" s="116"/>
      <c r="I2947" s="117" t="s">
        <v>233</v>
      </c>
      <c r="J2947" s="112" t="str">
        <f>VLOOKUP(I2947,Customers[],2,FALSE)</f>
        <v>ဦးဝင်းနိုင်</v>
      </c>
      <c r="K2947" s="112" t="str">
        <f>VLOOKUP(I2947,Customers[],4,FALSE)</f>
        <v>Wandwin</v>
      </c>
      <c r="L2947" s="112" t="str">
        <f>VLOOKUP(Table85[[#This Row],[CustomerID]],Table!H:K,3,0)</f>
        <v>လျှော်ပင်</v>
      </c>
      <c r="M2947" s="112" t="str">
        <f>VLOOKUP(I2947,Customers[],5,FALSE)</f>
        <v>WholeSales/Contract</v>
      </c>
      <c r="N2947" s="117" t="s">
        <v>10</v>
      </c>
      <c r="O2947" s="118" t="s">
        <v>220</v>
      </c>
      <c r="P2947" s="112" t="str">
        <f>VLOOKUP(O2947,Stock[],2,FALSE)</f>
        <v>မြန်မာရှောက်ပျား</v>
      </c>
      <c r="Q2947" s="119">
        <f>VLOOKUP(O2947,Stock[],3,FALSE)</f>
        <v>0.64</v>
      </c>
      <c r="R2947" s="119">
        <f>VLOOKUP(O2947,Stock[],4,FALSE)</f>
        <v>14</v>
      </c>
      <c r="S2947" s="118"/>
      <c r="T2947" s="119">
        <f>(DailySales!$S2947/DailySales!$R2947)+DailySales!$U2947</f>
        <v>30</v>
      </c>
      <c r="U2947" s="118">
        <v>30</v>
      </c>
      <c r="V2947" s="120">
        <f>+DailySales!$T2947*DailySales!$R2947</f>
        <v>420</v>
      </c>
      <c r="W2947" s="120">
        <f>+DailySales!$V2947*DailySales!$Q2947</f>
        <v>268.8</v>
      </c>
      <c r="X2947" s="120">
        <f>VLOOKUP(O2947,Stock[],6,FALSE)</f>
        <v>1370</v>
      </c>
      <c r="Y2947" s="120">
        <f>+DailySales!$V2947*DailySales!$X2947</f>
        <v>575400</v>
      </c>
      <c r="Z2947" s="118"/>
      <c r="AA2947" s="118"/>
      <c r="AB2947" s="118"/>
      <c r="AC2947" s="118"/>
      <c r="AD2947" s="118"/>
      <c r="AE2947" s="121"/>
      <c r="AF2947" s="122"/>
      <c r="AG2947" s="123"/>
      <c r="AH2947" s="87">
        <v>46073</v>
      </c>
      <c r="AI2947" s="123">
        <v>575400</v>
      </c>
      <c r="AJ2947" s="122"/>
      <c r="AK2947" s="123"/>
      <c r="AL2947" s="34"/>
      <c r="AM2947" s="39"/>
      <c r="AN294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48" spans="1:40" ht="19.5" customHeight="1" x14ac:dyDescent="0.25">
      <c r="A2948" s="112">
        <f t="shared" si="214"/>
        <v>2026</v>
      </c>
      <c r="B2948" s="112">
        <f t="shared" si="215"/>
        <v>1</v>
      </c>
      <c r="C2948" s="25">
        <v>46053</v>
      </c>
      <c r="D2948" s="114">
        <f t="shared" ca="1" si="216"/>
        <v>46097</v>
      </c>
      <c r="E2948" s="114" t="str">
        <f t="shared" ca="1" si="217"/>
        <v>1-Months</v>
      </c>
      <c r="F2948" s="114" t="str">
        <f>VLOOKUP(O2948,Stock[],5,FALSE)</f>
        <v>BE</v>
      </c>
      <c r="G2948" s="33" t="s">
        <v>3060</v>
      </c>
      <c r="H2948" s="116"/>
      <c r="I2948" s="117" t="s">
        <v>233</v>
      </c>
      <c r="J2948" s="112" t="str">
        <f>VLOOKUP(I2948,Customers[],2,FALSE)</f>
        <v>ဦးဝင်းနိုင်</v>
      </c>
      <c r="K2948" s="112" t="str">
        <f>VLOOKUP(I2948,Customers[],4,FALSE)</f>
        <v>Wandwin</v>
      </c>
      <c r="L2948" s="112" t="str">
        <f>VLOOKUP(Table85[[#This Row],[CustomerID]],Table!H:K,3,0)</f>
        <v>လျှော်ပင်</v>
      </c>
      <c r="M2948" s="112" t="str">
        <f>VLOOKUP(I2948,Customers[],5,FALSE)</f>
        <v>WholeSales/Contract</v>
      </c>
      <c r="N2948" s="117" t="s">
        <v>10</v>
      </c>
      <c r="O2948" s="118" t="s">
        <v>217</v>
      </c>
      <c r="P2948" s="112" t="str">
        <f>VLOOKUP(O2948,Stock[],2,FALSE)</f>
        <v>လိမ္မော်ဖြူ</v>
      </c>
      <c r="Q2948" s="119">
        <f>VLOOKUP(O2948,Stock[],3,FALSE)</f>
        <v>0.64</v>
      </c>
      <c r="R2948" s="119">
        <f>VLOOKUP(O2948,Stock[],4,FALSE)</f>
        <v>24</v>
      </c>
      <c r="S2948" s="118"/>
      <c r="T2948" s="119">
        <f>(DailySales!$S2948/DailySales!$R2948)+DailySales!$U2948</f>
        <v>15</v>
      </c>
      <c r="U2948" s="118">
        <v>15</v>
      </c>
      <c r="V2948" s="120">
        <f>+DailySales!$T2948*DailySales!$R2948</f>
        <v>360</v>
      </c>
      <c r="W2948" s="120">
        <f>+DailySales!$V2948*DailySales!$Q2948</f>
        <v>230.4</v>
      </c>
      <c r="X2948" s="120">
        <f>VLOOKUP(O2948,Stock[],6,FALSE)</f>
        <v>1330</v>
      </c>
      <c r="Y2948" s="120">
        <f>+DailySales!$V2948*DailySales!$X2948</f>
        <v>478800</v>
      </c>
      <c r="Z2948" s="118"/>
      <c r="AA2948" s="118"/>
      <c r="AB2948" s="118"/>
      <c r="AC2948" s="118"/>
      <c r="AD2948" s="118"/>
      <c r="AE2948" s="121"/>
      <c r="AF2948" s="122"/>
      <c r="AG2948" s="123"/>
      <c r="AH2948" s="87">
        <v>46073</v>
      </c>
      <c r="AI2948" s="123">
        <v>254200</v>
      </c>
      <c r="AJ2948" s="122">
        <v>46074</v>
      </c>
      <c r="AK2948" s="123">
        <v>224600</v>
      </c>
      <c r="AL2948" s="34"/>
      <c r="AM2948" s="39"/>
      <c r="AN294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49" spans="1:40" ht="19.5" customHeight="1" x14ac:dyDescent="0.25">
      <c r="A2949" s="112">
        <f t="shared" si="214"/>
        <v>2026</v>
      </c>
      <c r="B2949" s="112">
        <f t="shared" si="215"/>
        <v>1</v>
      </c>
      <c r="C2949" s="25">
        <v>46053</v>
      </c>
      <c r="D2949" s="114">
        <f t="shared" ca="1" si="216"/>
        <v>46097</v>
      </c>
      <c r="E2949" s="114" t="str">
        <f t="shared" ca="1" si="217"/>
        <v>1-Months</v>
      </c>
      <c r="F2949" s="114" t="str">
        <f>VLOOKUP(O2949,Stock[],5,FALSE)</f>
        <v>BE</v>
      </c>
      <c r="G2949" s="33" t="s">
        <v>3060</v>
      </c>
      <c r="H2949" s="116"/>
      <c r="I2949" s="117" t="s">
        <v>233</v>
      </c>
      <c r="J2949" s="112" t="str">
        <f>VLOOKUP(I2949,Customers[],2,FALSE)</f>
        <v>ဦးဝင်းနိုင်</v>
      </c>
      <c r="K2949" s="112" t="str">
        <f>VLOOKUP(I2949,Customers[],4,FALSE)</f>
        <v>Wandwin</v>
      </c>
      <c r="L2949" s="112" t="str">
        <f>VLOOKUP(Table85[[#This Row],[CustomerID]],Table!H:K,3,0)</f>
        <v>လျှော်ပင်</v>
      </c>
      <c r="M2949" s="112" t="str">
        <f>VLOOKUP(I2949,Customers[],5,FALSE)</f>
        <v>WholeSales/Contract</v>
      </c>
      <c r="N2949" s="117" t="s">
        <v>10</v>
      </c>
      <c r="O2949" s="118" t="s">
        <v>205</v>
      </c>
      <c r="P2949" s="112" t="str">
        <f>VLOOKUP(O2949,Stock[],2,FALSE)</f>
        <v>ကောင်းကြည် ကော် 25%  (1Ltr )</v>
      </c>
      <c r="Q2949" s="119">
        <f>VLOOKUP(O2949,Stock[],3,FALSE)</f>
        <v>1</v>
      </c>
      <c r="R2949" s="119">
        <f>VLOOKUP(O2949,Stock[],4,FALSE)</f>
        <v>12</v>
      </c>
      <c r="S2949" s="118"/>
      <c r="T2949" s="119">
        <f>(DailySales!$S2949/DailySales!$R2949)+DailySales!$U2949</f>
        <v>15</v>
      </c>
      <c r="U2949" s="118">
        <v>15</v>
      </c>
      <c r="V2949" s="120">
        <f>+DailySales!$T2949*DailySales!$R2949</f>
        <v>180</v>
      </c>
      <c r="W2949" s="120">
        <f>+DailySales!$V2949*DailySales!$Q2949</f>
        <v>180</v>
      </c>
      <c r="X2949" s="120">
        <f>VLOOKUP(O2949,Stock[],6,FALSE)</f>
        <v>1530</v>
      </c>
      <c r="Y2949" s="120">
        <f>+DailySales!$V2949*DailySales!$X2949</f>
        <v>275400</v>
      </c>
      <c r="Z2949" s="118"/>
      <c r="AA2949" s="118"/>
      <c r="AB2949" s="118"/>
      <c r="AC2949" s="118"/>
      <c r="AD2949" s="118"/>
      <c r="AE2949" s="121"/>
      <c r="AF2949" s="122"/>
      <c r="AG2949" s="123"/>
      <c r="AH2949" s="122"/>
      <c r="AI2949" s="123"/>
      <c r="AJ2949" s="122">
        <v>46074</v>
      </c>
      <c r="AK2949" s="123">
        <v>275400</v>
      </c>
      <c r="AL2949" s="34"/>
      <c r="AM2949" s="39"/>
      <c r="AN294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50" spans="1:40" ht="19.5" customHeight="1" x14ac:dyDescent="0.25">
      <c r="A2950" s="112">
        <f t="shared" si="214"/>
        <v>2026</v>
      </c>
      <c r="B2950" s="112">
        <f t="shared" si="215"/>
        <v>1</v>
      </c>
      <c r="C2950" s="25">
        <v>46053</v>
      </c>
      <c r="D2950" s="114">
        <f t="shared" ca="1" si="216"/>
        <v>46097</v>
      </c>
      <c r="E2950" s="114" t="str">
        <f t="shared" ca="1" si="217"/>
        <v>1-Months</v>
      </c>
      <c r="F2950" s="114" t="str">
        <f>VLOOKUP(O2950,Stock[],5,FALSE)</f>
        <v>BE</v>
      </c>
      <c r="G2950" s="33" t="s">
        <v>3061</v>
      </c>
      <c r="H2950" s="116"/>
      <c r="I2950" s="117" t="s">
        <v>180</v>
      </c>
      <c r="J2950" s="112" t="str">
        <f>VLOOKUP(I2950,Customers[],2,FALSE)</f>
        <v>ရွှေမြင်း</v>
      </c>
      <c r="K2950" s="112" t="str">
        <f>VLOOKUP(I2950,Customers[],4,FALSE)</f>
        <v>Meiktila</v>
      </c>
      <c r="L2950" s="112" t="str">
        <f>VLOOKUP(Table85[[#This Row],[CustomerID]],Table!H:K,3,0)</f>
        <v>မိတ္ထီလာ</v>
      </c>
      <c r="M2950" s="112" t="str">
        <f>VLOOKUP(I2950,Customers[],5,FALSE)</f>
        <v>WholeSales/Contract</v>
      </c>
      <c r="N2950" s="117" t="s">
        <v>10</v>
      </c>
      <c r="O2950" s="118" t="s">
        <v>240</v>
      </c>
      <c r="P2950" s="112" t="str">
        <f>VLOOKUP(O2950,Stock[],2,FALSE)</f>
        <v>သံပုရာအရက်</v>
      </c>
      <c r="Q2950" s="119">
        <f>VLOOKUP(O2950,Stock[],3,FALSE)</f>
        <v>0.64</v>
      </c>
      <c r="R2950" s="119">
        <f>VLOOKUP(O2950,Stock[],4,FALSE)</f>
        <v>14</v>
      </c>
      <c r="S2950" s="118"/>
      <c r="T2950" s="119">
        <f>(DailySales!$S2950/DailySales!$R2950)+DailySales!$U2950</f>
        <v>20</v>
      </c>
      <c r="U2950" s="118">
        <v>20</v>
      </c>
      <c r="V2950" s="120">
        <f>+DailySales!$T2950*DailySales!$R2950</f>
        <v>280</v>
      </c>
      <c r="W2950" s="120">
        <f>+DailySales!$V2950*DailySales!$Q2950</f>
        <v>179.20000000000002</v>
      </c>
      <c r="X2950" s="120">
        <f>VLOOKUP(O2950,Stock[],6,FALSE)</f>
        <v>1330</v>
      </c>
      <c r="Y2950" s="120">
        <f>+DailySales!$V2950*DailySales!$X2950</f>
        <v>372400</v>
      </c>
      <c r="Z2950" s="118"/>
      <c r="AA2950" s="118"/>
      <c r="AB2950" s="118"/>
      <c r="AC2950" s="118"/>
      <c r="AD2950" s="118"/>
      <c r="AE2950" s="121"/>
      <c r="AF2950" s="122"/>
      <c r="AG2950" s="123"/>
      <c r="AH2950" s="38">
        <v>46072</v>
      </c>
      <c r="AI2950" s="123">
        <v>372400</v>
      </c>
      <c r="AJ2950" s="122"/>
      <c r="AK2950" s="123"/>
      <c r="AL2950" s="34"/>
      <c r="AM2950" s="39"/>
      <c r="AN295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51" spans="1:40" ht="19.5" customHeight="1" x14ac:dyDescent="0.25">
      <c r="A2951" s="112">
        <f t="shared" si="214"/>
        <v>2026</v>
      </c>
      <c r="B2951" s="112">
        <f t="shared" si="215"/>
        <v>1</v>
      </c>
      <c r="C2951" s="25">
        <v>46053</v>
      </c>
      <c r="D2951" s="114">
        <f t="shared" ca="1" si="216"/>
        <v>46097</v>
      </c>
      <c r="E2951" s="114" t="str">
        <f t="shared" ca="1" si="217"/>
        <v>1-Months</v>
      </c>
      <c r="F2951" s="114" t="str">
        <f>VLOOKUP(O2951,Stock[],5,FALSE)</f>
        <v>BE</v>
      </c>
      <c r="G2951" s="33" t="s">
        <v>3061</v>
      </c>
      <c r="H2951" s="116"/>
      <c r="I2951" s="117" t="s">
        <v>180</v>
      </c>
      <c r="J2951" s="112" t="str">
        <f>VLOOKUP(I2951,Customers[],2,FALSE)</f>
        <v>ရွှေမြင်း</v>
      </c>
      <c r="K2951" s="112" t="str">
        <f>VLOOKUP(I2951,Customers[],4,FALSE)</f>
        <v>Meiktila</v>
      </c>
      <c r="L2951" s="112" t="str">
        <f>VLOOKUP(Table85[[#This Row],[CustomerID]],Table!H:K,3,0)</f>
        <v>မိတ္ထီလာ</v>
      </c>
      <c r="M2951" s="112" t="str">
        <f>VLOOKUP(I2951,Customers[],5,FALSE)</f>
        <v>WholeSales/Contract</v>
      </c>
      <c r="N2951" s="117" t="s">
        <v>10</v>
      </c>
      <c r="O2951" s="118" t="s">
        <v>220</v>
      </c>
      <c r="P2951" s="112" t="str">
        <f>VLOOKUP(O2951,Stock[],2,FALSE)</f>
        <v>မြန်မာရှောက်ပျား</v>
      </c>
      <c r="Q2951" s="119">
        <f>VLOOKUP(O2951,Stock[],3,FALSE)</f>
        <v>0.64</v>
      </c>
      <c r="R2951" s="119">
        <f>VLOOKUP(O2951,Stock[],4,FALSE)</f>
        <v>14</v>
      </c>
      <c r="S2951" s="118"/>
      <c r="T2951" s="119">
        <f>(DailySales!$S2951/DailySales!$R2951)+DailySales!$U2951</f>
        <v>20</v>
      </c>
      <c r="U2951" s="118">
        <v>20</v>
      </c>
      <c r="V2951" s="120">
        <f>+DailySales!$T2951*DailySales!$R2951</f>
        <v>280</v>
      </c>
      <c r="W2951" s="120">
        <f>+DailySales!$V2951*DailySales!$Q2951</f>
        <v>179.20000000000002</v>
      </c>
      <c r="X2951" s="120">
        <f>VLOOKUP(O2951,Stock[],6,FALSE)</f>
        <v>1370</v>
      </c>
      <c r="Y2951" s="120">
        <f>+DailySales!$V2951*DailySales!$X2951</f>
        <v>383600</v>
      </c>
      <c r="Z2951" s="118"/>
      <c r="AA2951" s="118"/>
      <c r="AB2951" s="118"/>
      <c r="AC2951" s="118"/>
      <c r="AD2951" s="118"/>
      <c r="AE2951" s="121"/>
      <c r="AF2951" s="122"/>
      <c r="AG2951" s="123"/>
      <c r="AH2951" s="38">
        <v>46072</v>
      </c>
      <c r="AI2951" s="123">
        <v>383600</v>
      </c>
      <c r="AJ2951" s="122"/>
      <c r="AK2951" s="123"/>
      <c r="AL2951" s="34"/>
      <c r="AM2951" s="39"/>
      <c r="AN295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52" spans="1:40" ht="19.5" customHeight="1" x14ac:dyDescent="0.25">
      <c r="A2952" s="32">
        <f t="shared" ref="A2952:A3015" si="218">YEAR(C2952)</f>
        <v>2026</v>
      </c>
      <c r="B2952" s="32">
        <f t="shared" ref="B2952:B3015" si="219">MONTH(C2952)</f>
        <v>1</v>
      </c>
      <c r="C2952" s="25">
        <v>46053</v>
      </c>
      <c r="D2952" s="57">
        <f t="shared" ca="1" si="216"/>
        <v>46097</v>
      </c>
      <c r="E2952" s="57" t="str">
        <f t="shared" ca="1" si="217"/>
        <v>1-Months</v>
      </c>
      <c r="F2952" s="57" t="str">
        <f>VLOOKUP(O2952,Stock[],5,FALSE)</f>
        <v>BE</v>
      </c>
      <c r="G2952" s="33" t="s">
        <v>3061</v>
      </c>
      <c r="H2952" s="116"/>
      <c r="I2952" s="117" t="s">
        <v>180</v>
      </c>
      <c r="J2952" s="32" t="str">
        <f>VLOOKUP(I2952,Customers[],2,FALSE)</f>
        <v>ရွှေမြင်း</v>
      </c>
      <c r="K2952" s="32" t="str">
        <f>VLOOKUP(I2952,Customers[],4,FALSE)</f>
        <v>Meiktila</v>
      </c>
      <c r="L2952" s="32" t="str">
        <f>VLOOKUP(Table85[[#This Row],[CustomerID]],Table!H:K,3,0)</f>
        <v>မိတ္ထီလာ</v>
      </c>
      <c r="M2952" s="32" t="str">
        <f>VLOOKUP(I2952,Customers[],5,FALSE)</f>
        <v>WholeSales/Contract</v>
      </c>
      <c r="N2952" s="117" t="s">
        <v>10</v>
      </c>
      <c r="O2952" s="37" t="s">
        <v>217</v>
      </c>
      <c r="P2952" s="32" t="str">
        <f>VLOOKUP(O2952,Stock[],2,FALSE)</f>
        <v>လိမ္မော်ဖြူ</v>
      </c>
      <c r="Q2952" s="35">
        <f>VLOOKUP(O2952,Stock[],3,FALSE)</f>
        <v>0.64</v>
      </c>
      <c r="R2952" s="35">
        <f>VLOOKUP(O2952,Stock[],4,FALSE)</f>
        <v>24</v>
      </c>
      <c r="S2952" s="37"/>
      <c r="T2952" s="35">
        <f>(DailySales!$S2952/DailySales!$R2952)+DailySales!$U2952</f>
        <v>30</v>
      </c>
      <c r="U2952" s="37">
        <v>30</v>
      </c>
      <c r="V2952" s="36">
        <f>+DailySales!$T2952*DailySales!$R2952</f>
        <v>720</v>
      </c>
      <c r="W2952" s="36">
        <f>+DailySales!$V2952*DailySales!$Q2952</f>
        <v>460.8</v>
      </c>
      <c r="X2952" s="36">
        <f>VLOOKUP(O2952,Stock[],6,FALSE)</f>
        <v>1330</v>
      </c>
      <c r="Y2952" s="36">
        <f>+DailySales!$V2952*DailySales!$X2952</f>
        <v>957600</v>
      </c>
      <c r="Z2952" s="37"/>
      <c r="AA2952" s="37"/>
      <c r="AB2952" s="37"/>
      <c r="AC2952" s="37"/>
      <c r="AD2952" s="37"/>
      <c r="AE2952" s="77"/>
      <c r="AF2952" s="87"/>
      <c r="AG2952" s="39"/>
      <c r="AH2952" s="38">
        <v>46072</v>
      </c>
      <c r="AI2952" s="39">
        <v>957600</v>
      </c>
      <c r="AJ2952" s="87"/>
      <c r="AK2952" s="39"/>
      <c r="AL2952" s="34"/>
      <c r="AM2952" s="39"/>
      <c r="AN295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53" spans="1:40" ht="19.5" customHeight="1" x14ac:dyDescent="0.25">
      <c r="A2953" s="32">
        <f t="shared" si="218"/>
        <v>2026</v>
      </c>
      <c r="B2953" s="32">
        <f t="shared" si="219"/>
        <v>1</v>
      </c>
      <c r="C2953" s="25">
        <v>46053</v>
      </c>
      <c r="D2953" s="57">
        <f t="shared" ca="1" si="216"/>
        <v>46097</v>
      </c>
      <c r="E2953" s="57" t="str">
        <f t="shared" ca="1" si="217"/>
        <v>1-Months</v>
      </c>
      <c r="F2953" s="57" t="str">
        <f>VLOOKUP(O2953,Stock[],5,FALSE)</f>
        <v>BE</v>
      </c>
      <c r="G2953" s="33" t="s">
        <v>3062</v>
      </c>
      <c r="H2953" s="38"/>
      <c r="I2953" s="34" t="s">
        <v>180</v>
      </c>
      <c r="J2953" s="32" t="str">
        <f>VLOOKUP(I2953,Customers[],2,FALSE)</f>
        <v>ရွှေမြင်း</v>
      </c>
      <c r="K2953" s="32" t="str">
        <f>VLOOKUP(I2953,Customers[],4,FALSE)</f>
        <v>Meiktila</v>
      </c>
      <c r="L2953" s="32" t="str">
        <f>VLOOKUP(Table85[[#This Row],[CustomerID]],Table!H:K,3,0)</f>
        <v>မိတ္ထီလာ</v>
      </c>
      <c r="M2953" s="32" t="str">
        <f>VLOOKUP(I2953,Customers[],5,FALSE)</f>
        <v>WholeSales/Contract</v>
      </c>
      <c r="N2953" s="117" t="s">
        <v>10</v>
      </c>
      <c r="O2953" s="37" t="s">
        <v>217</v>
      </c>
      <c r="P2953" s="32" t="str">
        <f>VLOOKUP(O2953,Stock[],2,FALSE)</f>
        <v>လိမ္မော်ဖြူ</v>
      </c>
      <c r="Q2953" s="35">
        <f>VLOOKUP(O2953,Stock[],3,FALSE)</f>
        <v>0.64</v>
      </c>
      <c r="R2953" s="35">
        <f>VLOOKUP(O2953,Stock[],4,FALSE)</f>
        <v>24</v>
      </c>
      <c r="S2953" s="37"/>
      <c r="T2953" s="35">
        <f>(DailySales!$S2953/DailySales!$R2953)+DailySales!$U2953</f>
        <v>60</v>
      </c>
      <c r="U2953" s="37">
        <v>60</v>
      </c>
      <c r="V2953" s="36">
        <f>+DailySales!$T2953*DailySales!$R2953</f>
        <v>1440</v>
      </c>
      <c r="W2953" s="36">
        <f>+DailySales!$V2953*DailySales!$Q2953</f>
        <v>921.6</v>
      </c>
      <c r="X2953" s="36">
        <f>VLOOKUP(O2953,Stock[],6,FALSE)</f>
        <v>1330</v>
      </c>
      <c r="Y2953" s="36">
        <f>+DailySales!$V2953*DailySales!$X2953</f>
        <v>1915200</v>
      </c>
      <c r="Z2953" s="37"/>
      <c r="AA2953" s="37"/>
      <c r="AB2953" s="37"/>
      <c r="AC2953" s="37"/>
      <c r="AD2953" s="37"/>
      <c r="AE2953" s="77"/>
      <c r="AF2953" s="87"/>
      <c r="AG2953" s="39"/>
      <c r="AH2953" s="38">
        <v>46072</v>
      </c>
      <c r="AI2953" s="39">
        <v>1915200</v>
      </c>
      <c r="AJ2953" s="87"/>
      <c r="AK2953" s="39"/>
      <c r="AL2953" s="34"/>
      <c r="AM2953" s="39"/>
      <c r="AN295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54" spans="1:40" ht="19.5" customHeight="1" x14ac:dyDescent="0.25">
      <c r="A2954" s="32">
        <f t="shared" si="218"/>
        <v>2026</v>
      </c>
      <c r="B2954" s="32">
        <f t="shared" si="219"/>
        <v>1</v>
      </c>
      <c r="C2954" s="25">
        <v>46053</v>
      </c>
      <c r="D2954" s="57">
        <f t="shared" ca="1" si="216"/>
        <v>46097</v>
      </c>
      <c r="E2954" s="57" t="str">
        <f t="shared" ca="1" si="217"/>
        <v>1-Months</v>
      </c>
      <c r="F2954" s="57" t="str">
        <f>VLOOKUP(O2954,Stock[],5,FALSE)</f>
        <v>BE</v>
      </c>
      <c r="G2954" s="33" t="s">
        <v>3062</v>
      </c>
      <c r="H2954" s="38"/>
      <c r="I2954" s="34" t="s">
        <v>180</v>
      </c>
      <c r="J2954" s="32" t="str">
        <f>VLOOKUP(I2954,Customers[],2,FALSE)</f>
        <v>ရွှေမြင်း</v>
      </c>
      <c r="K2954" s="32" t="str">
        <f>VLOOKUP(I2954,Customers[],4,FALSE)</f>
        <v>Meiktila</v>
      </c>
      <c r="L2954" s="32" t="str">
        <f>VLOOKUP(Table85[[#This Row],[CustomerID]],Table!H:K,3,0)</f>
        <v>မိတ္ထီလာ</v>
      </c>
      <c r="M2954" s="32" t="str">
        <f>VLOOKUP(I2954,Customers[],5,FALSE)</f>
        <v>WholeSales/Contract</v>
      </c>
      <c r="N2954" s="117" t="s">
        <v>10</v>
      </c>
      <c r="O2954" s="37" t="s">
        <v>216</v>
      </c>
      <c r="P2954" s="32" t="str">
        <f>VLOOKUP(O2954,Stock[],2,FALSE)</f>
        <v>ဒဂုံအရက်သန့်</v>
      </c>
      <c r="Q2954" s="35">
        <f>VLOOKUP(O2954,Stock[],3,FALSE)</f>
        <v>0.64</v>
      </c>
      <c r="R2954" s="35">
        <f>VLOOKUP(O2954,Stock[],4,FALSE)</f>
        <v>14</v>
      </c>
      <c r="S2954" s="37"/>
      <c r="T2954" s="35">
        <f>(DailySales!$S2954/DailySales!$R2954)+DailySales!$U2954</f>
        <v>30</v>
      </c>
      <c r="U2954" s="37">
        <v>30</v>
      </c>
      <c r="V2954" s="36">
        <f>+DailySales!$T2954*DailySales!$R2954</f>
        <v>420</v>
      </c>
      <c r="W2954" s="36">
        <f>+DailySales!$V2954*DailySales!$Q2954</f>
        <v>268.8</v>
      </c>
      <c r="X2954" s="36">
        <f>VLOOKUP(O2954,Stock[],6,FALSE)</f>
        <v>1330</v>
      </c>
      <c r="Y2954" s="36">
        <f>+DailySales!$V2954*DailySales!$X2954</f>
        <v>558600</v>
      </c>
      <c r="Z2954" s="37"/>
      <c r="AA2954" s="37"/>
      <c r="AB2954" s="37"/>
      <c r="AC2954" s="37"/>
      <c r="AD2954" s="37"/>
      <c r="AE2954" s="77"/>
      <c r="AF2954" s="87"/>
      <c r="AG2954" s="39"/>
      <c r="AH2954" s="38">
        <v>46072</v>
      </c>
      <c r="AI2954" s="39">
        <v>558600</v>
      </c>
      <c r="AJ2954" s="87"/>
      <c r="AK2954" s="39"/>
      <c r="AL2954" s="34"/>
      <c r="AM2954" s="39"/>
      <c r="AN295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55" spans="1:40" ht="19.5" customHeight="1" x14ac:dyDescent="0.25">
      <c r="A2955" s="32">
        <f t="shared" si="218"/>
        <v>2026</v>
      </c>
      <c r="B2955" s="32">
        <f t="shared" si="219"/>
        <v>1</v>
      </c>
      <c r="C2955" s="25">
        <v>46053</v>
      </c>
      <c r="D2955" s="57">
        <f t="shared" ca="1" si="216"/>
        <v>46097</v>
      </c>
      <c r="E2955" s="57" t="str">
        <f t="shared" ca="1" si="217"/>
        <v>1-Months</v>
      </c>
      <c r="F2955" s="57" t="str">
        <f>VLOOKUP(O2955,Stock[],5,FALSE)</f>
        <v>BE</v>
      </c>
      <c r="G2955" s="33" t="s">
        <v>3062</v>
      </c>
      <c r="H2955" s="38"/>
      <c r="I2955" s="34" t="s">
        <v>180</v>
      </c>
      <c r="J2955" s="32" t="str">
        <f>VLOOKUP(I2955,Customers[],2,FALSE)</f>
        <v>ရွှေမြင်း</v>
      </c>
      <c r="K2955" s="32" t="str">
        <f>VLOOKUP(I2955,Customers[],4,FALSE)</f>
        <v>Meiktila</v>
      </c>
      <c r="L2955" s="32" t="str">
        <f>VLOOKUP(Table85[[#This Row],[CustomerID]],Table!H:K,3,0)</f>
        <v>မိတ္ထီလာ</v>
      </c>
      <c r="M2955" s="32" t="str">
        <f>VLOOKUP(I2955,Customers[],5,FALSE)</f>
        <v>WholeSales/Contract</v>
      </c>
      <c r="N2955" s="117" t="s">
        <v>10</v>
      </c>
      <c r="O2955" s="37" t="s">
        <v>214</v>
      </c>
      <c r="P2955" s="32" t="str">
        <f>VLOOKUP(O2955,Stock[],2,FALSE)</f>
        <v>ကောင်းကြည်</v>
      </c>
      <c r="Q2955" s="35">
        <f>VLOOKUP(O2955,Stock[],3,FALSE)</f>
        <v>0.64</v>
      </c>
      <c r="R2955" s="35">
        <f>VLOOKUP(O2955,Stock[],4,FALSE)</f>
        <v>14</v>
      </c>
      <c r="S2955" s="37"/>
      <c r="T2955" s="35">
        <f>(DailySales!$S2955/DailySales!$R2955)+DailySales!$U2955</f>
        <v>20</v>
      </c>
      <c r="U2955" s="37">
        <v>20</v>
      </c>
      <c r="V2955" s="36">
        <f>+DailySales!$T2955*DailySales!$R2955</f>
        <v>280</v>
      </c>
      <c r="W2955" s="36">
        <f>+DailySales!$V2955*DailySales!$Q2955</f>
        <v>179.20000000000002</v>
      </c>
      <c r="X2955" s="36">
        <f>VLOOKUP(O2955,Stock[],6,FALSE)</f>
        <v>1330</v>
      </c>
      <c r="Y2955" s="36">
        <f>+DailySales!$V2955*DailySales!$X2955</f>
        <v>372400</v>
      </c>
      <c r="Z2955" s="37"/>
      <c r="AA2955" s="37"/>
      <c r="AB2955" s="37"/>
      <c r="AC2955" s="37"/>
      <c r="AD2955" s="37"/>
      <c r="AE2955" s="77"/>
      <c r="AF2955" s="87"/>
      <c r="AG2955" s="39"/>
      <c r="AH2955" s="38">
        <v>46072</v>
      </c>
      <c r="AI2955" s="39">
        <v>372400</v>
      </c>
      <c r="AJ2955" s="87"/>
      <c r="AK2955" s="39"/>
      <c r="AL2955" s="34"/>
      <c r="AM2955" s="39"/>
      <c r="AN295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56" spans="1:40" ht="19.5" customHeight="1" x14ac:dyDescent="0.25">
      <c r="A2956" s="32">
        <f t="shared" si="218"/>
        <v>2026</v>
      </c>
      <c r="B2956" s="32">
        <f t="shared" si="219"/>
        <v>1</v>
      </c>
      <c r="C2956" s="25">
        <v>46053</v>
      </c>
      <c r="D2956" s="57">
        <f t="shared" ca="1" si="216"/>
        <v>46097</v>
      </c>
      <c r="E2956" s="57" t="str">
        <f t="shared" ca="1" si="217"/>
        <v>1-Months</v>
      </c>
      <c r="F2956" s="57" t="str">
        <f>VLOOKUP(O2956,Stock[],5,FALSE)</f>
        <v>BE</v>
      </c>
      <c r="G2956" s="33" t="s">
        <v>3062</v>
      </c>
      <c r="H2956" s="38"/>
      <c r="I2956" s="34" t="s">
        <v>180</v>
      </c>
      <c r="J2956" s="32" t="str">
        <f>VLOOKUP(I2956,Customers[],2,FALSE)</f>
        <v>ရွှေမြင်း</v>
      </c>
      <c r="K2956" s="32" t="str">
        <f>VLOOKUP(I2956,Customers[],4,FALSE)</f>
        <v>Meiktila</v>
      </c>
      <c r="L2956" s="32" t="str">
        <f>VLOOKUP(Table85[[#This Row],[CustomerID]],Table!H:K,3,0)</f>
        <v>မိတ္ထီလာ</v>
      </c>
      <c r="M2956" s="32" t="str">
        <f>VLOOKUP(I2956,Customers[],5,FALSE)</f>
        <v>WholeSales/Contract</v>
      </c>
      <c r="N2956" s="117" t="s">
        <v>10</v>
      </c>
      <c r="O2956" s="37" t="s">
        <v>205</v>
      </c>
      <c r="P2956" s="32" t="str">
        <f>VLOOKUP(O2956,Stock[],2,FALSE)</f>
        <v>ကောင်းကြည် ကော် 25%  (1Ltr )</v>
      </c>
      <c r="Q2956" s="35">
        <f>VLOOKUP(O2956,Stock[],3,FALSE)</f>
        <v>1</v>
      </c>
      <c r="R2956" s="35">
        <f>VLOOKUP(O2956,Stock[],4,FALSE)</f>
        <v>12</v>
      </c>
      <c r="S2956" s="37"/>
      <c r="T2956" s="35">
        <f>(DailySales!$S2956/DailySales!$R2956)+DailySales!$U2956</f>
        <v>20</v>
      </c>
      <c r="U2956" s="37">
        <v>20</v>
      </c>
      <c r="V2956" s="36">
        <f>+DailySales!$T2956*DailySales!$R2956</f>
        <v>240</v>
      </c>
      <c r="W2956" s="36">
        <f>+DailySales!$V2956*DailySales!$Q2956</f>
        <v>240</v>
      </c>
      <c r="X2956" s="36">
        <f>VLOOKUP(O2956,Stock[],6,FALSE)</f>
        <v>1530</v>
      </c>
      <c r="Y2956" s="36">
        <f>+DailySales!$V2956*DailySales!$X2956</f>
        <v>367200</v>
      </c>
      <c r="Z2956" s="37"/>
      <c r="AA2956" s="37"/>
      <c r="AB2956" s="37"/>
      <c r="AC2956" s="37"/>
      <c r="AD2956" s="37"/>
      <c r="AE2956" s="77"/>
      <c r="AF2956" s="87"/>
      <c r="AG2956" s="39"/>
      <c r="AH2956" s="38">
        <v>46072</v>
      </c>
      <c r="AI2956" s="39">
        <v>367200</v>
      </c>
      <c r="AJ2956" s="87"/>
      <c r="AK2956" s="39"/>
      <c r="AL2956" s="34"/>
      <c r="AM2956" s="39"/>
      <c r="AN295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57" spans="1:40" ht="19.5" customHeight="1" x14ac:dyDescent="0.25">
      <c r="A2957" s="32">
        <f t="shared" si="218"/>
        <v>2026</v>
      </c>
      <c r="B2957" s="32">
        <f t="shared" si="219"/>
        <v>1</v>
      </c>
      <c r="C2957" s="25">
        <v>46053</v>
      </c>
      <c r="D2957" s="57">
        <f t="shared" ca="1" si="216"/>
        <v>46097</v>
      </c>
      <c r="E2957" s="57" t="str">
        <f t="shared" ca="1" si="217"/>
        <v>1-Months</v>
      </c>
      <c r="F2957" s="57" t="str">
        <f>VLOOKUP(O2957,Stock[],5,FALSE)</f>
        <v>BE</v>
      </c>
      <c r="G2957" s="33" t="s">
        <v>3063</v>
      </c>
      <c r="H2957" s="38"/>
      <c r="I2957" s="34" t="s">
        <v>180</v>
      </c>
      <c r="J2957" s="32" t="str">
        <f>VLOOKUP(I2957,Customers[],2,FALSE)</f>
        <v>ရွှေမြင်း</v>
      </c>
      <c r="K2957" s="32" t="str">
        <f>VLOOKUP(I2957,Customers[],4,FALSE)</f>
        <v>Meiktila</v>
      </c>
      <c r="L2957" s="32" t="str">
        <f>VLOOKUP(Table85[[#This Row],[CustomerID]],Table!H:K,3,0)</f>
        <v>မိတ္ထီလာ</v>
      </c>
      <c r="M2957" s="32" t="str">
        <f>VLOOKUP(I2957,Customers[],5,FALSE)</f>
        <v>WholeSales/Contract</v>
      </c>
      <c r="N2957" s="117" t="s">
        <v>10</v>
      </c>
      <c r="O2957" s="37" t="s">
        <v>220</v>
      </c>
      <c r="P2957" s="32" t="str">
        <f>VLOOKUP(O2957,Stock[],2,FALSE)</f>
        <v>မြန်မာရှောက်ပျား</v>
      </c>
      <c r="Q2957" s="35">
        <f>VLOOKUP(O2957,Stock[],3,FALSE)</f>
        <v>0.64</v>
      </c>
      <c r="R2957" s="35">
        <f>VLOOKUP(O2957,Stock[],4,FALSE)</f>
        <v>14</v>
      </c>
      <c r="S2957" s="37"/>
      <c r="T2957" s="35">
        <f>(DailySales!$S2957/DailySales!$R2957)+DailySales!$U2957</f>
        <v>30</v>
      </c>
      <c r="U2957" s="37">
        <v>30</v>
      </c>
      <c r="V2957" s="36">
        <f>+DailySales!$T2957*DailySales!$R2957</f>
        <v>420</v>
      </c>
      <c r="W2957" s="36">
        <f>+DailySales!$V2957*DailySales!$Q2957</f>
        <v>268.8</v>
      </c>
      <c r="X2957" s="36">
        <f>VLOOKUP(O2957,Stock[],6,FALSE)</f>
        <v>1370</v>
      </c>
      <c r="Y2957" s="36">
        <f>+DailySales!$V2957*DailySales!$X2957</f>
        <v>575400</v>
      </c>
      <c r="Z2957" s="37"/>
      <c r="AA2957" s="37"/>
      <c r="AB2957" s="37"/>
      <c r="AC2957" s="37"/>
      <c r="AD2957" s="37"/>
      <c r="AE2957" s="77"/>
      <c r="AF2957" s="87"/>
      <c r="AG2957" s="39"/>
      <c r="AH2957" s="38">
        <v>46072</v>
      </c>
      <c r="AI2957" s="39">
        <v>575400</v>
      </c>
      <c r="AJ2957" s="87"/>
      <c r="AK2957" s="39"/>
      <c r="AL2957" s="34"/>
      <c r="AM2957" s="39"/>
      <c r="AN295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58" spans="1:40" ht="19.5" customHeight="1" x14ac:dyDescent="0.25">
      <c r="A2958" s="32">
        <f t="shared" si="218"/>
        <v>2026</v>
      </c>
      <c r="B2958" s="32">
        <f t="shared" si="219"/>
        <v>1</v>
      </c>
      <c r="C2958" s="25">
        <v>46053</v>
      </c>
      <c r="D2958" s="57">
        <f t="shared" ca="1" si="216"/>
        <v>46097</v>
      </c>
      <c r="E2958" s="57" t="str">
        <f t="shared" ca="1" si="217"/>
        <v>1-Months</v>
      </c>
      <c r="F2958" s="57" t="str">
        <f>VLOOKUP(O2958,Stock[],5,FALSE)</f>
        <v>BE</v>
      </c>
      <c r="G2958" s="33" t="s">
        <v>3063</v>
      </c>
      <c r="H2958" s="38"/>
      <c r="I2958" s="34" t="s">
        <v>180</v>
      </c>
      <c r="J2958" s="32" t="str">
        <f>VLOOKUP(I2958,Customers[],2,FALSE)</f>
        <v>ရွှေမြင်း</v>
      </c>
      <c r="K2958" s="32" t="str">
        <f>VLOOKUP(I2958,Customers[],4,FALSE)</f>
        <v>Meiktila</v>
      </c>
      <c r="L2958" s="32" t="str">
        <f>VLOOKUP(Table85[[#This Row],[CustomerID]],Table!H:K,3,0)</f>
        <v>မိတ္ထီလာ</v>
      </c>
      <c r="M2958" s="32" t="str">
        <f>VLOOKUP(I2958,Customers[],5,FALSE)</f>
        <v>WholeSales/Contract</v>
      </c>
      <c r="N2958" s="117" t="s">
        <v>10</v>
      </c>
      <c r="O2958" s="37" t="s">
        <v>214</v>
      </c>
      <c r="P2958" s="32" t="str">
        <f>VLOOKUP(O2958,Stock[],2,FALSE)</f>
        <v>ကောင်းကြည်</v>
      </c>
      <c r="Q2958" s="35">
        <f>VLOOKUP(O2958,Stock[],3,FALSE)</f>
        <v>0.64</v>
      </c>
      <c r="R2958" s="35">
        <f>VLOOKUP(O2958,Stock[],4,FALSE)</f>
        <v>14</v>
      </c>
      <c r="S2958" s="37"/>
      <c r="T2958" s="35">
        <f>(DailySales!$S2958/DailySales!$R2958)+DailySales!$U2958</f>
        <v>20</v>
      </c>
      <c r="U2958" s="37">
        <v>20</v>
      </c>
      <c r="V2958" s="36">
        <f>+DailySales!$T2958*DailySales!$R2958</f>
        <v>280</v>
      </c>
      <c r="W2958" s="36">
        <f>+DailySales!$V2958*DailySales!$Q2958</f>
        <v>179.20000000000002</v>
      </c>
      <c r="X2958" s="36">
        <f>VLOOKUP(O2958,Stock[],6,FALSE)</f>
        <v>1330</v>
      </c>
      <c r="Y2958" s="36">
        <f>+DailySales!$V2958*DailySales!$X2958</f>
        <v>372400</v>
      </c>
      <c r="Z2958" s="37"/>
      <c r="AA2958" s="37"/>
      <c r="AB2958" s="37"/>
      <c r="AC2958" s="37"/>
      <c r="AD2958" s="37"/>
      <c r="AE2958" s="77"/>
      <c r="AF2958" s="87"/>
      <c r="AG2958" s="39"/>
      <c r="AH2958" s="38">
        <v>46072</v>
      </c>
      <c r="AI2958" s="39">
        <v>372400</v>
      </c>
      <c r="AJ2958" s="87"/>
      <c r="AK2958" s="39"/>
      <c r="AL2958" s="34"/>
      <c r="AM2958" s="39"/>
      <c r="AN295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59" spans="1:40" ht="19.5" customHeight="1" x14ac:dyDescent="0.25">
      <c r="A2959" s="32">
        <f t="shared" si="218"/>
        <v>2026</v>
      </c>
      <c r="B2959" s="32">
        <f t="shared" si="219"/>
        <v>1</v>
      </c>
      <c r="C2959" s="25">
        <v>46053</v>
      </c>
      <c r="D2959" s="57">
        <f t="shared" ca="1" si="216"/>
        <v>46097</v>
      </c>
      <c r="E2959" s="57" t="str">
        <f t="shared" ca="1" si="217"/>
        <v>1-Months</v>
      </c>
      <c r="F2959" s="57" t="str">
        <f>VLOOKUP(O2959,Stock[],5,FALSE)</f>
        <v>BE</v>
      </c>
      <c r="G2959" s="33" t="s">
        <v>3063</v>
      </c>
      <c r="H2959" s="38"/>
      <c r="I2959" s="34" t="s">
        <v>180</v>
      </c>
      <c r="J2959" s="32" t="str">
        <f>VLOOKUP(I2959,Customers[],2,FALSE)</f>
        <v>ရွှေမြင်း</v>
      </c>
      <c r="K2959" s="32" t="str">
        <f>VLOOKUP(I2959,Customers[],4,FALSE)</f>
        <v>Meiktila</v>
      </c>
      <c r="L2959" s="32" t="str">
        <f>VLOOKUP(Table85[[#This Row],[CustomerID]],Table!H:K,3,0)</f>
        <v>မိတ္ထီလာ</v>
      </c>
      <c r="M2959" s="32" t="str">
        <f>VLOOKUP(I2959,Customers[],5,FALSE)</f>
        <v>WholeSales/Contract</v>
      </c>
      <c r="N2959" s="117" t="s">
        <v>10</v>
      </c>
      <c r="O2959" s="37" t="s">
        <v>217</v>
      </c>
      <c r="P2959" s="32" t="str">
        <f>VLOOKUP(O2959,Stock[],2,FALSE)</f>
        <v>လိမ္မော်ဖြူ</v>
      </c>
      <c r="Q2959" s="35">
        <f>VLOOKUP(O2959,Stock[],3,FALSE)</f>
        <v>0.64</v>
      </c>
      <c r="R2959" s="35">
        <f>VLOOKUP(O2959,Stock[],4,FALSE)</f>
        <v>24</v>
      </c>
      <c r="S2959" s="37"/>
      <c r="T2959" s="35">
        <f>(DailySales!$S2959/DailySales!$R2959)+DailySales!$U2959</f>
        <v>15</v>
      </c>
      <c r="U2959" s="37">
        <v>15</v>
      </c>
      <c r="V2959" s="36">
        <f>+DailySales!$T2959*DailySales!$R2959</f>
        <v>360</v>
      </c>
      <c r="W2959" s="36">
        <f>+DailySales!$V2959*DailySales!$Q2959</f>
        <v>230.4</v>
      </c>
      <c r="X2959" s="36">
        <f>VLOOKUP(O2959,Stock[],6,FALSE)</f>
        <v>1330</v>
      </c>
      <c r="Y2959" s="36">
        <f>+DailySales!$V2959*DailySales!$X2959</f>
        <v>478800</v>
      </c>
      <c r="Z2959" s="37"/>
      <c r="AA2959" s="37"/>
      <c r="AB2959" s="37"/>
      <c r="AC2959" s="37"/>
      <c r="AD2959" s="37"/>
      <c r="AE2959" s="77"/>
      <c r="AF2959" s="87"/>
      <c r="AG2959" s="39"/>
      <c r="AH2959" s="38">
        <v>46072</v>
      </c>
      <c r="AI2959" s="39">
        <v>478800</v>
      </c>
      <c r="AJ2959" s="87"/>
      <c r="AK2959" s="39"/>
      <c r="AL2959" s="34"/>
      <c r="AM2959" s="39"/>
      <c r="AN295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60" spans="1:40" ht="19.5" customHeight="1" x14ac:dyDescent="0.25">
      <c r="A2960" s="32">
        <f t="shared" si="218"/>
        <v>2026</v>
      </c>
      <c r="B2960" s="32">
        <f t="shared" si="219"/>
        <v>1</v>
      </c>
      <c r="C2960" s="25">
        <v>46053</v>
      </c>
      <c r="D2960" s="57">
        <f t="shared" ca="1" si="216"/>
        <v>46097</v>
      </c>
      <c r="E2960" s="57" t="str">
        <f t="shared" ca="1" si="217"/>
        <v>1-Months</v>
      </c>
      <c r="F2960" s="57" t="str">
        <f>VLOOKUP(O2960,Stock[],5,FALSE)</f>
        <v>BE</v>
      </c>
      <c r="G2960" s="33" t="s">
        <v>3064</v>
      </c>
      <c r="H2960" s="38"/>
      <c r="I2960" s="34" t="s">
        <v>2181</v>
      </c>
      <c r="J2960" s="32" t="str">
        <f>VLOOKUP(I2960,Customers[],2,FALSE)</f>
        <v>အကွဲ</v>
      </c>
      <c r="K2960" s="32">
        <f>VLOOKUP(I2960,Customers[],4,FALSE)</f>
        <v>0</v>
      </c>
      <c r="L2960" s="32">
        <f>VLOOKUP(Table85[[#This Row],[CustomerID]],Table!H:K,3,0)</f>
        <v>0</v>
      </c>
      <c r="M2960" s="32">
        <f>VLOOKUP(I2960,Customers[],5,FALSE)</f>
        <v>0</v>
      </c>
      <c r="N2960" s="34" t="s">
        <v>12</v>
      </c>
      <c r="O2960" s="37" t="s">
        <v>217</v>
      </c>
      <c r="P2960" s="32" t="str">
        <f>VLOOKUP(O2960,Stock[],2,FALSE)</f>
        <v>လိမ္မော်ဖြူ</v>
      </c>
      <c r="Q2960" s="35">
        <f>VLOOKUP(O2960,Stock[],3,FALSE)</f>
        <v>0.64</v>
      </c>
      <c r="R2960" s="35">
        <f>VLOOKUP(O2960,Stock[],4,FALSE)</f>
        <v>24</v>
      </c>
      <c r="S2960" s="37">
        <v>2</v>
      </c>
      <c r="T2960" s="35">
        <f>(DailySales!$S2960/DailySales!$R2960)+DailySales!$U2960</f>
        <v>8.3333333333333329E-2</v>
      </c>
      <c r="U2960" s="37"/>
      <c r="V2960" s="36">
        <f>+DailySales!$T2960*DailySales!$R2960</f>
        <v>2</v>
      </c>
      <c r="W2960" s="36">
        <f>+DailySales!$V2960*DailySales!$Q2960</f>
        <v>1.28</v>
      </c>
      <c r="X2960" s="36">
        <f>VLOOKUP(O2960,Stock[],6,FALSE)</f>
        <v>1330</v>
      </c>
      <c r="Y2960" s="36">
        <f>+DailySales!$V2960*DailySales!$X2960</f>
        <v>2660</v>
      </c>
      <c r="Z2960" s="37"/>
      <c r="AA2960" s="37"/>
      <c r="AB2960" s="37"/>
      <c r="AC2960" s="37"/>
      <c r="AD2960" s="37"/>
      <c r="AE2960" s="77"/>
      <c r="AF2960" s="87">
        <v>46053</v>
      </c>
      <c r="AG2960" s="39">
        <v>2660</v>
      </c>
      <c r="AH2960" s="87"/>
      <c r="AI2960" s="39"/>
      <c r="AJ2960" s="87"/>
      <c r="AK2960" s="39"/>
      <c r="AL2960" s="34"/>
      <c r="AM2960" s="39"/>
      <c r="AN296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61" spans="1:40" ht="19.5" customHeight="1" x14ac:dyDescent="0.25">
      <c r="A2961" s="32">
        <f t="shared" si="218"/>
        <v>2026</v>
      </c>
      <c r="B2961" s="32">
        <f t="shared" si="219"/>
        <v>1</v>
      </c>
      <c r="C2961" s="25">
        <v>46053</v>
      </c>
      <c r="D2961" s="57">
        <f t="shared" ca="1" si="216"/>
        <v>46097</v>
      </c>
      <c r="E2961" s="57" t="str">
        <f t="shared" ca="1" si="217"/>
        <v>1-Months</v>
      </c>
      <c r="F2961" s="57" t="str">
        <f>VLOOKUP(O2961,Stock[],5,FALSE)</f>
        <v>BE</v>
      </c>
      <c r="G2961" s="33" t="s">
        <v>3064</v>
      </c>
      <c r="H2961" s="38"/>
      <c r="I2961" s="34" t="s">
        <v>2181</v>
      </c>
      <c r="J2961" s="32" t="str">
        <f>VLOOKUP(I2961,Customers[],2,FALSE)</f>
        <v>အကွဲ</v>
      </c>
      <c r="K2961" s="32">
        <f>VLOOKUP(I2961,Customers[],4,FALSE)</f>
        <v>0</v>
      </c>
      <c r="L2961" s="32">
        <f>VLOOKUP(Table85[[#This Row],[CustomerID]],Table!H:K,3,0)</f>
        <v>0</v>
      </c>
      <c r="M2961" s="32">
        <f>VLOOKUP(I2961,Customers[],5,FALSE)</f>
        <v>0</v>
      </c>
      <c r="N2961" s="34" t="s">
        <v>12</v>
      </c>
      <c r="O2961" s="37" t="s">
        <v>2120</v>
      </c>
      <c r="P2961" s="32" t="str">
        <f>VLOOKUP(O2961,Stock[],2,FALSE)</f>
        <v>ဇေ အရက်သန့်</v>
      </c>
      <c r="Q2961" s="35">
        <f>VLOOKUP(O2961,Stock[],3,FALSE)</f>
        <v>0.64</v>
      </c>
      <c r="R2961" s="35">
        <f>VLOOKUP(O2961,Stock[],4,FALSE)</f>
        <v>14</v>
      </c>
      <c r="S2961" s="37">
        <v>1</v>
      </c>
      <c r="T2961" s="35">
        <f>(DailySales!$S2961/DailySales!$R2961)+DailySales!$U2961</f>
        <v>7.1428571428571425E-2</v>
      </c>
      <c r="U2961" s="37"/>
      <c r="V2961" s="36">
        <f>+DailySales!$T2961*DailySales!$R2961</f>
        <v>1</v>
      </c>
      <c r="W2961" s="36">
        <f>+DailySales!$V2961*DailySales!$Q2961</f>
        <v>0.64</v>
      </c>
      <c r="X2961" s="36">
        <f>VLOOKUP(O2961,Stock[],6,FALSE)</f>
        <v>1380</v>
      </c>
      <c r="Y2961" s="36">
        <f>+DailySales!$V2961*DailySales!$X2961</f>
        <v>1380</v>
      </c>
      <c r="Z2961" s="37"/>
      <c r="AA2961" s="37"/>
      <c r="AB2961" s="37"/>
      <c r="AC2961" s="37"/>
      <c r="AD2961" s="37"/>
      <c r="AE2961" s="77"/>
      <c r="AF2961" s="87">
        <v>46053</v>
      </c>
      <c r="AG2961" s="39">
        <v>1380</v>
      </c>
      <c r="AH2961" s="87"/>
      <c r="AI2961" s="39"/>
      <c r="AJ2961" s="87"/>
      <c r="AK2961" s="39"/>
      <c r="AL2961" s="34"/>
      <c r="AM2961" s="39"/>
      <c r="AN296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62" spans="1:40" ht="19.5" customHeight="1" x14ac:dyDescent="0.25">
      <c r="A2962" s="32">
        <f t="shared" si="218"/>
        <v>2026</v>
      </c>
      <c r="B2962" s="32">
        <f t="shared" si="219"/>
        <v>1</v>
      </c>
      <c r="C2962" s="25">
        <v>46053</v>
      </c>
      <c r="D2962" s="57">
        <f t="shared" ca="1" si="216"/>
        <v>46097</v>
      </c>
      <c r="E2962" s="57" t="str">
        <f t="shared" ca="1" si="217"/>
        <v>1-Months</v>
      </c>
      <c r="F2962" s="57" t="str">
        <f>VLOOKUP(O2962,Stock[],5,FALSE)</f>
        <v>BE</v>
      </c>
      <c r="G2962" s="33" t="s">
        <v>3064</v>
      </c>
      <c r="H2962" s="38"/>
      <c r="I2962" s="34" t="s">
        <v>2181</v>
      </c>
      <c r="J2962" s="32" t="str">
        <f>VLOOKUP(I2962,Customers[],2,FALSE)</f>
        <v>အကွဲ</v>
      </c>
      <c r="K2962" s="32">
        <f>VLOOKUP(I2962,Customers[],4,FALSE)</f>
        <v>0</v>
      </c>
      <c r="L2962" s="32">
        <f>VLOOKUP(Table85[[#This Row],[CustomerID]],Table!H:K,3,0)</f>
        <v>0</v>
      </c>
      <c r="M2962" s="32">
        <f>VLOOKUP(I2962,Customers[],5,FALSE)</f>
        <v>0</v>
      </c>
      <c r="N2962" s="34" t="s">
        <v>12</v>
      </c>
      <c r="O2962" s="37" t="s">
        <v>214</v>
      </c>
      <c r="P2962" s="32" t="str">
        <f>VLOOKUP(O2962,Stock[],2,FALSE)</f>
        <v>ကောင်းကြည်</v>
      </c>
      <c r="Q2962" s="35">
        <f>VLOOKUP(O2962,Stock[],3,FALSE)</f>
        <v>0.64</v>
      </c>
      <c r="R2962" s="35">
        <f>VLOOKUP(O2962,Stock[],4,FALSE)</f>
        <v>14</v>
      </c>
      <c r="S2962" s="37">
        <v>2</v>
      </c>
      <c r="T2962" s="35">
        <f>(DailySales!$S2962/DailySales!$R2962)+DailySales!$U2962</f>
        <v>0.14285714285714285</v>
      </c>
      <c r="U2962" s="37"/>
      <c r="V2962" s="36">
        <f>+DailySales!$T2962*DailySales!$R2962</f>
        <v>2</v>
      </c>
      <c r="W2962" s="36">
        <f>+DailySales!$V2962*DailySales!$Q2962</f>
        <v>1.28</v>
      </c>
      <c r="X2962" s="36">
        <f>VLOOKUP(O2962,Stock[],6,FALSE)</f>
        <v>1330</v>
      </c>
      <c r="Y2962" s="36">
        <f>+DailySales!$V2962*DailySales!$X2962</f>
        <v>2660</v>
      </c>
      <c r="Z2962" s="37"/>
      <c r="AA2962" s="37"/>
      <c r="AB2962" s="37"/>
      <c r="AC2962" s="37"/>
      <c r="AD2962" s="37"/>
      <c r="AE2962" s="77"/>
      <c r="AF2962" s="87">
        <v>46053</v>
      </c>
      <c r="AG2962" s="39">
        <v>2660</v>
      </c>
      <c r="AH2962" s="87"/>
      <c r="AI2962" s="39"/>
      <c r="AJ2962" s="87"/>
      <c r="AK2962" s="39"/>
      <c r="AL2962" s="34"/>
      <c r="AM2962" s="39"/>
      <c r="AN296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63" spans="1:40" ht="19.5" customHeight="1" x14ac:dyDescent="0.25">
      <c r="A2963" s="32">
        <f t="shared" si="218"/>
        <v>2026</v>
      </c>
      <c r="B2963" s="32">
        <f t="shared" si="219"/>
        <v>2</v>
      </c>
      <c r="C2963" s="25">
        <v>46055</v>
      </c>
      <c r="D2963" s="57">
        <f t="shared" ca="1" si="216"/>
        <v>46097</v>
      </c>
      <c r="E2963" s="57" t="str">
        <f t="shared" ca="1" si="217"/>
        <v>1-Months</v>
      </c>
      <c r="F2963" s="57" t="str">
        <f>VLOOKUP(O2963,Stock[],5,FALSE)</f>
        <v>Whisky</v>
      </c>
      <c r="G2963" s="33" t="s">
        <v>3065</v>
      </c>
      <c r="H2963" s="38"/>
      <c r="I2963" s="34" t="s">
        <v>626</v>
      </c>
      <c r="J2963" s="32" t="str">
        <f>VLOOKUP(I2963,Customers[],2,FALSE)</f>
        <v>Liquor House</v>
      </c>
      <c r="K2963" s="32" t="str">
        <f>VLOOKUP(I2963,Customers[],4,FALSE)</f>
        <v>Meiktila</v>
      </c>
      <c r="L2963" s="32" t="str">
        <f>VLOOKUP(Table85[[#This Row],[CustomerID]],Table!H:K,3,0)</f>
        <v>စက်မှုဇုံ</v>
      </c>
      <c r="M2963" s="32" t="str">
        <f>VLOOKUP(I2963,Customers[],5,FALSE)</f>
        <v>Van-2</v>
      </c>
      <c r="N2963" s="117" t="s">
        <v>10</v>
      </c>
      <c r="O2963" s="37" t="s">
        <v>2113</v>
      </c>
      <c r="P2963" s="32" t="str">
        <f>VLOOKUP(O2963,Stock[],2,FALSE)</f>
        <v>Ngwe Taung 700ml</v>
      </c>
      <c r="Q2963" s="35">
        <f>VLOOKUP(O2963,Stock[],3,FALSE)</f>
        <v>0.7</v>
      </c>
      <c r="R2963" s="35">
        <f>VLOOKUP(O2963,Stock[],4,FALSE)</f>
        <v>12</v>
      </c>
      <c r="S2963" s="37"/>
      <c r="T2963" s="35">
        <f>(DailySales!$S2963/DailySales!$R2963)+DailySales!$U2963</f>
        <v>1</v>
      </c>
      <c r="U2963" s="37">
        <v>1</v>
      </c>
      <c r="V2963" s="36">
        <f>+DailySales!$T2963*DailySales!$R2963</f>
        <v>12</v>
      </c>
      <c r="W2963" s="36">
        <f>+DailySales!$V2963*DailySales!$Q2963</f>
        <v>8.3999999999999986</v>
      </c>
      <c r="X2963" s="36">
        <f>VLOOKUP(O2963,Stock[],6,FALSE)</f>
        <v>4700</v>
      </c>
      <c r="Y2963" s="36">
        <f>+DailySales!$V2963*DailySales!$X2963</f>
        <v>56400</v>
      </c>
      <c r="Z2963" s="37"/>
      <c r="AA2963" s="37"/>
      <c r="AB2963" s="37"/>
      <c r="AC2963" s="37"/>
      <c r="AD2963" s="37"/>
      <c r="AE2963" s="77"/>
      <c r="AF2963" s="38">
        <v>46062</v>
      </c>
      <c r="AG2963" s="39">
        <v>56400</v>
      </c>
      <c r="AH2963" s="87"/>
      <c r="AI2963" s="39"/>
      <c r="AJ2963" s="87"/>
      <c r="AK2963" s="39"/>
      <c r="AL2963" s="34"/>
      <c r="AM2963" s="39"/>
      <c r="AN296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64" spans="1:40" ht="19.5" customHeight="1" x14ac:dyDescent="0.25">
      <c r="A2964" s="32">
        <f t="shared" si="218"/>
        <v>2026</v>
      </c>
      <c r="B2964" s="32">
        <f t="shared" si="219"/>
        <v>2</v>
      </c>
      <c r="C2964" s="25">
        <v>46055</v>
      </c>
      <c r="D2964" s="57">
        <f t="shared" ca="1" si="216"/>
        <v>46097</v>
      </c>
      <c r="E2964" s="57" t="str">
        <f t="shared" ca="1" si="217"/>
        <v>1-Months</v>
      </c>
      <c r="F2964" s="57" t="str">
        <f>VLOOKUP(O2964,Stock[],5,FALSE)</f>
        <v>BE</v>
      </c>
      <c r="G2964" s="33" t="s">
        <v>3066</v>
      </c>
      <c r="H2964" s="38"/>
      <c r="I2964" s="34" t="s">
        <v>181</v>
      </c>
      <c r="J2964" s="32" t="str">
        <f>VLOOKUP(I2964,Customers[],2,FALSE)</f>
        <v>ရွှေမြင်း(ရွှေခြင်္သေ့)</v>
      </c>
      <c r="K2964" s="32" t="str">
        <f>VLOOKUP(I2964,Customers[],4,FALSE)</f>
        <v>Meiktila</v>
      </c>
      <c r="L2964" s="32" t="str">
        <f>VLOOKUP(Table85[[#This Row],[CustomerID]],Table!H:K,3,0)</f>
        <v>မိတ္ထီလာ</v>
      </c>
      <c r="M2964" s="32" t="str">
        <f>VLOOKUP(I2964,Customers[],5,FALSE)</f>
        <v>WholeSales/Contract</v>
      </c>
      <c r="N2964" s="117" t="s">
        <v>10</v>
      </c>
      <c r="O2964" s="37" t="s">
        <v>240</v>
      </c>
      <c r="P2964" s="32" t="str">
        <f>VLOOKUP(O2964,Stock[],2,FALSE)</f>
        <v>သံပုရာအရက်</v>
      </c>
      <c r="Q2964" s="35">
        <f>VLOOKUP(O2964,Stock[],3,FALSE)</f>
        <v>0.64</v>
      </c>
      <c r="R2964" s="35">
        <f>VLOOKUP(O2964,Stock[],4,FALSE)</f>
        <v>14</v>
      </c>
      <c r="S2964" s="37"/>
      <c r="T2964" s="35">
        <f>(DailySales!$S2964/DailySales!$R2964)+DailySales!$U2964</f>
        <v>5</v>
      </c>
      <c r="U2964" s="37">
        <v>5</v>
      </c>
      <c r="V2964" s="36">
        <f>+DailySales!$T2964*DailySales!$R2964</f>
        <v>70</v>
      </c>
      <c r="W2964" s="36">
        <f>+DailySales!$V2964*DailySales!$Q2964</f>
        <v>44.800000000000004</v>
      </c>
      <c r="X2964" s="36">
        <f>VLOOKUP(O2964,Stock[],6,FALSE)</f>
        <v>1330</v>
      </c>
      <c r="Y2964" s="36">
        <f>+DailySales!$V2964*DailySales!$X2964</f>
        <v>93100</v>
      </c>
      <c r="Z2964" s="37"/>
      <c r="AA2964" s="37"/>
      <c r="AB2964" s="37"/>
      <c r="AC2964" s="37"/>
      <c r="AD2964" s="37"/>
      <c r="AE2964" s="77"/>
      <c r="AF2964" s="87"/>
      <c r="AG2964" s="39"/>
      <c r="AH2964" s="87"/>
      <c r="AI2964" s="39"/>
      <c r="AJ2964" s="87">
        <v>46074</v>
      </c>
      <c r="AK2964" s="39">
        <v>93100</v>
      </c>
      <c r="AL2964" s="34"/>
      <c r="AM2964" s="39"/>
      <c r="AN296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65" spans="1:40" ht="19.5" customHeight="1" x14ac:dyDescent="0.25">
      <c r="A2965" s="32">
        <f t="shared" si="218"/>
        <v>2026</v>
      </c>
      <c r="B2965" s="32">
        <f t="shared" si="219"/>
        <v>2</v>
      </c>
      <c r="C2965" s="25">
        <v>46055</v>
      </c>
      <c r="D2965" s="57">
        <f t="shared" ca="1" si="216"/>
        <v>46097</v>
      </c>
      <c r="E2965" s="57" t="str">
        <f t="shared" ca="1" si="217"/>
        <v>1-Months</v>
      </c>
      <c r="F2965" s="57" t="str">
        <f>VLOOKUP(O2965,Stock[],5,FALSE)</f>
        <v>BE</v>
      </c>
      <c r="G2965" s="33" t="s">
        <v>3066</v>
      </c>
      <c r="H2965" s="38"/>
      <c r="I2965" s="34" t="s">
        <v>181</v>
      </c>
      <c r="J2965" s="32" t="str">
        <f>VLOOKUP(I2965,Customers[],2,FALSE)</f>
        <v>ရွှေမြင်း(ရွှေခြင်္သေ့)</v>
      </c>
      <c r="K2965" s="32" t="str">
        <f>VLOOKUP(I2965,Customers[],4,FALSE)</f>
        <v>Meiktila</v>
      </c>
      <c r="L2965" s="32" t="str">
        <f>VLOOKUP(Table85[[#This Row],[CustomerID]],Table!H:K,3,0)</f>
        <v>မိတ္ထီလာ</v>
      </c>
      <c r="M2965" s="32" t="str">
        <f>VLOOKUP(I2965,Customers[],5,FALSE)</f>
        <v>WholeSales/Contract</v>
      </c>
      <c r="N2965" s="117" t="s">
        <v>10</v>
      </c>
      <c r="O2965" s="37" t="s">
        <v>220</v>
      </c>
      <c r="P2965" s="32" t="str">
        <f>VLOOKUP(O2965,Stock[],2,FALSE)</f>
        <v>မြန်မာရှောက်ပျား</v>
      </c>
      <c r="Q2965" s="35">
        <f>VLOOKUP(O2965,Stock[],3,FALSE)</f>
        <v>0.64</v>
      </c>
      <c r="R2965" s="35">
        <f>VLOOKUP(O2965,Stock[],4,FALSE)</f>
        <v>14</v>
      </c>
      <c r="S2965" s="37"/>
      <c r="T2965" s="35">
        <f>(DailySales!$S2965/DailySales!$R2965)+DailySales!$U2965</f>
        <v>10</v>
      </c>
      <c r="U2965" s="37">
        <v>10</v>
      </c>
      <c r="V2965" s="36">
        <f>+DailySales!$T2965*DailySales!$R2965</f>
        <v>140</v>
      </c>
      <c r="W2965" s="36">
        <f>+DailySales!$V2965*DailySales!$Q2965</f>
        <v>89.600000000000009</v>
      </c>
      <c r="X2965" s="36">
        <f>VLOOKUP(O2965,Stock[],6,FALSE)</f>
        <v>1370</v>
      </c>
      <c r="Y2965" s="36">
        <f>+DailySales!$V2965*DailySales!$X2965</f>
        <v>191800</v>
      </c>
      <c r="Z2965" s="37"/>
      <c r="AA2965" s="37"/>
      <c r="AB2965" s="37">
        <v>168290</v>
      </c>
      <c r="AC2965" s="37"/>
      <c r="AD2965" s="37"/>
      <c r="AE2965" s="77"/>
      <c r="AF2965" s="87"/>
      <c r="AG2965" s="39"/>
      <c r="AH2965" s="87"/>
      <c r="AI2965" s="39"/>
      <c r="AJ2965" s="87">
        <v>46074</v>
      </c>
      <c r="AK2965" s="39">
        <v>23510</v>
      </c>
      <c r="AL2965" s="34"/>
      <c r="AM2965" s="39"/>
      <c r="AN296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66" spans="1:40" ht="19.5" customHeight="1" x14ac:dyDescent="0.25">
      <c r="A2966" s="32">
        <f t="shared" si="218"/>
        <v>2026</v>
      </c>
      <c r="B2966" s="32">
        <f t="shared" si="219"/>
        <v>2</v>
      </c>
      <c r="C2966" s="25">
        <v>46055</v>
      </c>
      <c r="D2966" s="57">
        <f t="shared" ca="1" si="216"/>
        <v>46097</v>
      </c>
      <c r="E2966" s="57" t="str">
        <f t="shared" ca="1" si="217"/>
        <v>1-Months</v>
      </c>
      <c r="F2966" s="57" t="str">
        <f>VLOOKUP(O2966,Stock[],5,FALSE)</f>
        <v>BE</v>
      </c>
      <c r="G2966" s="33" t="s">
        <v>3066</v>
      </c>
      <c r="H2966" s="38"/>
      <c r="I2966" s="34" t="s">
        <v>181</v>
      </c>
      <c r="J2966" s="32" t="str">
        <f>VLOOKUP(I2966,Customers[],2,FALSE)</f>
        <v>ရွှေမြင်း(ရွှေခြင်္သေ့)</v>
      </c>
      <c r="K2966" s="32" t="str">
        <f>VLOOKUP(I2966,Customers[],4,FALSE)</f>
        <v>Meiktila</v>
      </c>
      <c r="L2966" s="32" t="str">
        <f>VLOOKUP(Table85[[#This Row],[CustomerID]],Table!H:K,3,0)</f>
        <v>မိတ္ထီလာ</v>
      </c>
      <c r="M2966" s="32" t="str">
        <f>VLOOKUP(I2966,Customers[],5,FALSE)</f>
        <v>WholeSales/Contract</v>
      </c>
      <c r="N2966" s="117" t="s">
        <v>10</v>
      </c>
      <c r="O2966" s="37" t="s">
        <v>217</v>
      </c>
      <c r="P2966" s="32" t="str">
        <f>VLOOKUP(O2966,Stock[],2,FALSE)</f>
        <v>လိမ္မော်ဖြူ</v>
      </c>
      <c r="Q2966" s="35">
        <f>VLOOKUP(O2966,Stock[],3,FALSE)</f>
        <v>0.64</v>
      </c>
      <c r="R2966" s="35">
        <f>VLOOKUP(O2966,Stock[],4,FALSE)</f>
        <v>24</v>
      </c>
      <c r="S2966" s="37"/>
      <c r="T2966" s="35">
        <f>(DailySales!$S2966/DailySales!$R2966)+DailySales!$U2966</f>
        <v>10</v>
      </c>
      <c r="U2966" s="37">
        <v>10</v>
      </c>
      <c r="V2966" s="36">
        <f>+DailySales!$T2966*DailySales!$R2966</f>
        <v>240</v>
      </c>
      <c r="W2966" s="36">
        <f>+DailySales!$V2966*DailySales!$Q2966</f>
        <v>153.6</v>
      </c>
      <c r="X2966" s="36">
        <f>VLOOKUP(O2966,Stock[],6,FALSE)</f>
        <v>1330</v>
      </c>
      <c r="Y2966" s="36">
        <f>+DailySales!$V2966*DailySales!$X2966</f>
        <v>319200</v>
      </c>
      <c r="Z2966" s="37"/>
      <c r="AA2966" s="37"/>
      <c r="AB2966" s="37">
        <v>319200</v>
      </c>
      <c r="AC2966" s="37"/>
      <c r="AD2966" s="37"/>
      <c r="AE2966" s="77"/>
      <c r="AF2966" s="87"/>
      <c r="AG2966" s="39"/>
      <c r="AH2966" s="87"/>
      <c r="AI2966" s="39"/>
      <c r="AJ2966" s="87"/>
      <c r="AK2966" s="39"/>
      <c r="AL2966" s="34"/>
      <c r="AM2966" s="39"/>
      <c r="AN296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67" spans="1:40" ht="19.5" customHeight="1" x14ac:dyDescent="0.25">
      <c r="A2967" s="32">
        <f t="shared" si="218"/>
        <v>2026</v>
      </c>
      <c r="B2967" s="32">
        <f t="shared" si="219"/>
        <v>2</v>
      </c>
      <c r="C2967" s="25">
        <v>46055</v>
      </c>
      <c r="D2967" s="57">
        <f t="shared" ca="1" si="216"/>
        <v>46097</v>
      </c>
      <c r="E2967" s="57" t="str">
        <f t="shared" ca="1" si="217"/>
        <v>1-Months</v>
      </c>
      <c r="F2967" s="57" t="str">
        <f>VLOOKUP(O2967,Stock[],5,FALSE)</f>
        <v>BE</v>
      </c>
      <c r="G2967" s="33" t="s">
        <v>3066</v>
      </c>
      <c r="H2967" s="38"/>
      <c r="I2967" s="34" t="s">
        <v>181</v>
      </c>
      <c r="J2967" s="32" t="str">
        <f>VLOOKUP(I2967,Customers[],2,FALSE)</f>
        <v>ရွှေမြင်း(ရွှေခြင်္သေ့)</v>
      </c>
      <c r="K2967" s="32" t="str">
        <f>VLOOKUP(I2967,Customers[],4,FALSE)</f>
        <v>Meiktila</v>
      </c>
      <c r="L2967" s="32" t="str">
        <f>VLOOKUP(Table85[[#This Row],[CustomerID]],Table!H:K,3,0)</f>
        <v>မိတ္ထီလာ</v>
      </c>
      <c r="M2967" s="32" t="str">
        <f>VLOOKUP(I2967,Customers[],5,FALSE)</f>
        <v>WholeSales/Contract</v>
      </c>
      <c r="N2967" s="117" t="s">
        <v>10</v>
      </c>
      <c r="O2967" s="37" t="s">
        <v>2120</v>
      </c>
      <c r="P2967" s="32" t="str">
        <f>VLOOKUP(O2967,Stock[],2,FALSE)</f>
        <v>ဇေ အရက်သန့်</v>
      </c>
      <c r="Q2967" s="35">
        <f>VLOOKUP(O2967,Stock[],3,FALSE)</f>
        <v>0.64</v>
      </c>
      <c r="R2967" s="35">
        <f>VLOOKUP(O2967,Stock[],4,FALSE)</f>
        <v>14</v>
      </c>
      <c r="S2967" s="37"/>
      <c r="T2967" s="35">
        <f>(DailySales!$S2967/DailySales!$R2967)+DailySales!$U2967</f>
        <v>35</v>
      </c>
      <c r="U2967" s="37">
        <v>35</v>
      </c>
      <c r="V2967" s="36">
        <f>+DailySales!$T2967*DailySales!$R2967</f>
        <v>490</v>
      </c>
      <c r="W2967" s="36">
        <f>+DailySales!$V2967*DailySales!$Q2967</f>
        <v>313.60000000000002</v>
      </c>
      <c r="X2967" s="36">
        <f>VLOOKUP(O2967,Stock[],6,FALSE)</f>
        <v>1380</v>
      </c>
      <c r="Y2967" s="36">
        <f>+DailySales!$V2967*DailySales!$X2967</f>
        <v>676200</v>
      </c>
      <c r="Z2967" s="37"/>
      <c r="AA2967" s="37"/>
      <c r="AB2967" s="37">
        <v>676200</v>
      </c>
      <c r="AC2967" s="37"/>
      <c r="AD2967" s="37"/>
      <c r="AE2967" s="77"/>
      <c r="AF2967" s="87"/>
      <c r="AG2967" s="39"/>
      <c r="AH2967" s="87"/>
      <c r="AI2967" s="39"/>
      <c r="AJ2967" s="87"/>
      <c r="AK2967" s="39"/>
      <c r="AL2967" s="34"/>
      <c r="AM2967" s="39"/>
      <c r="AN296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68" spans="1:40" ht="19.5" customHeight="1" x14ac:dyDescent="0.25">
      <c r="A2968" s="32">
        <f t="shared" si="218"/>
        <v>2026</v>
      </c>
      <c r="B2968" s="32">
        <f t="shared" si="219"/>
        <v>2</v>
      </c>
      <c r="C2968" s="25">
        <v>46055</v>
      </c>
      <c r="D2968" s="57">
        <f t="shared" ca="1" si="216"/>
        <v>46097</v>
      </c>
      <c r="E2968" s="57" t="str">
        <f t="shared" ca="1" si="217"/>
        <v>1-Months</v>
      </c>
      <c r="F2968" s="57" t="str">
        <f>VLOOKUP(O2968,Stock[],5,FALSE)</f>
        <v>BE</v>
      </c>
      <c r="G2968" s="33" t="s">
        <v>3066</v>
      </c>
      <c r="H2968" s="38"/>
      <c r="I2968" s="34" t="s">
        <v>181</v>
      </c>
      <c r="J2968" s="32" t="str">
        <f>VLOOKUP(I2968,Customers[],2,FALSE)</f>
        <v>ရွှေမြင်း(ရွှေခြင်္သေ့)</v>
      </c>
      <c r="K2968" s="32" t="str">
        <f>VLOOKUP(I2968,Customers[],4,FALSE)</f>
        <v>Meiktila</v>
      </c>
      <c r="L2968" s="32" t="str">
        <f>VLOOKUP(Table85[[#This Row],[CustomerID]],Table!H:K,3,0)</f>
        <v>မိတ္ထီလာ</v>
      </c>
      <c r="M2968" s="32" t="str">
        <f>VLOOKUP(I2968,Customers[],5,FALSE)</f>
        <v>WholeSales/Contract</v>
      </c>
      <c r="N2968" s="117" t="s">
        <v>10</v>
      </c>
      <c r="O2968" s="37" t="s">
        <v>214</v>
      </c>
      <c r="P2968" s="32" t="str">
        <f>VLOOKUP(O2968,Stock[],2,FALSE)</f>
        <v>ကောင်းကြည်</v>
      </c>
      <c r="Q2968" s="35">
        <f>VLOOKUP(O2968,Stock[],3,FALSE)</f>
        <v>0.64</v>
      </c>
      <c r="R2968" s="35">
        <f>VLOOKUP(O2968,Stock[],4,FALSE)</f>
        <v>14</v>
      </c>
      <c r="S2968" s="37"/>
      <c r="T2968" s="35">
        <f>(DailySales!$S2968/DailySales!$R2968)+DailySales!$U2968</f>
        <v>20</v>
      </c>
      <c r="U2968" s="37">
        <v>20</v>
      </c>
      <c r="V2968" s="36">
        <f>+DailySales!$T2968*DailySales!$R2968</f>
        <v>280</v>
      </c>
      <c r="W2968" s="36">
        <f>+DailySales!$V2968*DailySales!$Q2968</f>
        <v>179.20000000000002</v>
      </c>
      <c r="X2968" s="36">
        <f>VLOOKUP(O2968,Stock[],6,FALSE)</f>
        <v>1330</v>
      </c>
      <c r="Y2968" s="36">
        <f>+DailySales!$V2968*DailySales!$X2968</f>
        <v>372400</v>
      </c>
      <c r="Z2968" s="37"/>
      <c r="AA2968" s="37"/>
      <c r="AB2968" s="37">
        <v>372400</v>
      </c>
      <c r="AC2968" s="37"/>
      <c r="AD2968" s="37"/>
      <c r="AE2968" s="77"/>
      <c r="AF2968" s="87"/>
      <c r="AG2968" s="39"/>
      <c r="AH2968" s="87"/>
      <c r="AI2968" s="39"/>
      <c r="AJ2968" s="87"/>
      <c r="AK2968" s="39"/>
      <c r="AL2968" s="34"/>
      <c r="AM2968" s="39"/>
      <c r="AN296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69" spans="1:40" ht="19.5" customHeight="1" x14ac:dyDescent="0.25">
      <c r="A2969" s="32">
        <f t="shared" si="218"/>
        <v>2026</v>
      </c>
      <c r="B2969" s="32">
        <f t="shared" si="219"/>
        <v>2</v>
      </c>
      <c r="C2969" s="25">
        <v>46055</v>
      </c>
      <c r="D2969" s="57">
        <f t="shared" ca="1" si="216"/>
        <v>46097</v>
      </c>
      <c r="E2969" s="57" t="str">
        <f t="shared" ca="1" si="217"/>
        <v>1-Months</v>
      </c>
      <c r="F2969" s="57" t="str">
        <f>VLOOKUP(O2969,Stock[],5,FALSE)</f>
        <v>BE</v>
      </c>
      <c r="G2969" s="33" t="s">
        <v>3066</v>
      </c>
      <c r="H2969" s="38"/>
      <c r="I2969" s="34" t="s">
        <v>181</v>
      </c>
      <c r="J2969" s="32" t="str">
        <f>VLOOKUP(I2969,Customers[],2,FALSE)</f>
        <v>ရွှေမြင်း(ရွှေခြင်္သေ့)</v>
      </c>
      <c r="K2969" s="32" t="str">
        <f>VLOOKUP(I2969,Customers[],4,FALSE)</f>
        <v>Meiktila</v>
      </c>
      <c r="L2969" s="32" t="str">
        <f>VLOOKUP(Table85[[#This Row],[CustomerID]],Table!H:K,3,0)</f>
        <v>မိတ္ထီလာ</v>
      </c>
      <c r="M2969" s="32" t="str">
        <f>VLOOKUP(I2969,Customers[],5,FALSE)</f>
        <v>WholeSales/Contract</v>
      </c>
      <c r="N2969" s="117" t="s">
        <v>10</v>
      </c>
      <c r="O2969" s="37" t="s">
        <v>2465</v>
      </c>
      <c r="P2969" s="32" t="str">
        <f>VLOOKUP(O2969,Stock[],2,FALSE)</f>
        <v>မိုးနဲကွန်ကီး</v>
      </c>
      <c r="Q2969" s="35">
        <f>VLOOKUP(O2969,Stock[],3,FALSE)</f>
        <v>0.64</v>
      </c>
      <c r="R2969" s="35">
        <f>VLOOKUP(O2969,Stock[],4,FALSE)</f>
        <v>14</v>
      </c>
      <c r="S2969" s="37"/>
      <c r="T2969" s="35">
        <f>(DailySales!$S2969/DailySales!$R2969)+DailySales!$U2969</f>
        <v>10</v>
      </c>
      <c r="U2969" s="37">
        <v>10</v>
      </c>
      <c r="V2969" s="36">
        <f>+DailySales!$T2969*DailySales!$R2969</f>
        <v>140</v>
      </c>
      <c r="W2969" s="36">
        <f>+DailySales!$V2969*DailySales!$Q2969</f>
        <v>89.600000000000009</v>
      </c>
      <c r="X2969" s="36">
        <f>VLOOKUP(O2969,Stock[],6,FALSE)</f>
        <v>1700</v>
      </c>
      <c r="Y2969" s="36">
        <f>+DailySales!$V2969*DailySales!$X2969</f>
        <v>238000</v>
      </c>
      <c r="Z2969" s="37"/>
      <c r="AA2969" s="37"/>
      <c r="AB2969" s="37">
        <v>238000</v>
      </c>
      <c r="AC2969" s="37"/>
      <c r="AD2969" s="37"/>
      <c r="AE2969" s="77"/>
      <c r="AF2969" s="87"/>
      <c r="AG2969" s="39"/>
      <c r="AH2969" s="87"/>
      <c r="AI2969" s="39"/>
      <c r="AJ2969" s="87"/>
      <c r="AK2969" s="39"/>
      <c r="AL2969" s="34"/>
      <c r="AM2969" s="39"/>
      <c r="AN296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70" spans="1:40" ht="19.5" customHeight="1" x14ac:dyDescent="0.25">
      <c r="A2970" s="32">
        <f t="shared" si="218"/>
        <v>2026</v>
      </c>
      <c r="B2970" s="32">
        <f t="shared" si="219"/>
        <v>2</v>
      </c>
      <c r="C2970" s="25">
        <v>46055</v>
      </c>
      <c r="D2970" s="57">
        <f t="shared" ca="1" si="216"/>
        <v>46097</v>
      </c>
      <c r="E2970" s="57" t="str">
        <f t="shared" ca="1" si="217"/>
        <v>1-Months</v>
      </c>
      <c r="F2970" s="57" t="str">
        <f>VLOOKUP(O2970,Stock[],5,FALSE)</f>
        <v>BE</v>
      </c>
      <c r="G2970" s="33" t="s">
        <v>3067</v>
      </c>
      <c r="H2970" s="38"/>
      <c r="I2970" s="34" t="s">
        <v>233</v>
      </c>
      <c r="J2970" s="32" t="str">
        <f>VLOOKUP(I2970,Customers[],2,FALSE)</f>
        <v>ဦးဝင်းနိုင်</v>
      </c>
      <c r="K2970" s="32" t="str">
        <f>VLOOKUP(I2970,Customers[],4,FALSE)</f>
        <v>Wandwin</v>
      </c>
      <c r="L2970" s="32" t="str">
        <f>VLOOKUP(Table85[[#This Row],[CustomerID]],Table!H:K,3,0)</f>
        <v>လျှော်ပင်</v>
      </c>
      <c r="M2970" s="32" t="str">
        <f>VLOOKUP(I2970,Customers[],5,FALSE)</f>
        <v>WholeSales/Contract</v>
      </c>
      <c r="N2970" s="117" t="s">
        <v>10</v>
      </c>
      <c r="O2970" s="37" t="s">
        <v>240</v>
      </c>
      <c r="P2970" s="32" t="str">
        <f>VLOOKUP(O2970,Stock[],2,FALSE)</f>
        <v>သံပုရာအရက်</v>
      </c>
      <c r="Q2970" s="35">
        <f>VLOOKUP(O2970,Stock[],3,FALSE)</f>
        <v>0.64</v>
      </c>
      <c r="R2970" s="35">
        <f>VLOOKUP(O2970,Stock[],4,FALSE)</f>
        <v>14</v>
      </c>
      <c r="S2970" s="37"/>
      <c r="T2970" s="35">
        <f>(DailySales!$S2970/DailySales!$R2970)+DailySales!$U2970</f>
        <v>70</v>
      </c>
      <c r="U2970" s="37">
        <v>70</v>
      </c>
      <c r="V2970" s="36">
        <f>+DailySales!$T2970*DailySales!$R2970</f>
        <v>980</v>
      </c>
      <c r="W2970" s="36">
        <f>+DailySales!$V2970*DailySales!$Q2970</f>
        <v>627.20000000000005</v>
      </c>
      <c r="X2970" s="36">
        <f>VLOOKUP(O2970,Stock[],6,FALSE)</f>
        <v>1330</v>
      </c>
      <c r="Y2970" s="36">
        <f>+DailySales!$V2970*DailySales!$X2970</f>
        <v>1303400</v>
      </c>
      <c r="Z2970" s="37"/>
      <c r="AA2970" s="37"/>
      <c r="AB2970" s="37"/>
      <c r="AC2970" s="37"/>
      <c r="AD2970" s="37"/>
      <c r="AE2970" s="77"/>
      <c r="AF2970" s="87"/>
      <c r="AG2970" s="39"/>
      <c r="AH2970" s="87"/>
      <c r="AI2970" s="39"/>
      <c r="AJ2970" s="122">
        <v>46074</v>
      </c>
      <c r="AK2970" s="39">
        <v>1303400</v>
      </c>
      <c r="AL2970" s="34"/>
      <c r="AM2970" s="39"/>
      <c r="AN297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71" spans="1:40" ht="19.5" customHeight="1" x14ac:dyDescent="0.25">
      <c r="A2971" s="32">
        <f t="shared" si="218"/>
        <v>2026</v>
      </c>
      <c r="B2971" s="32">
        <f t="shared" si="219"/>
        <v>2</v>
      </c>
      <c r="C2971" s="25">
        <v>46055</v>
      </c>
      <c r="D2971" s="57">
        <f t="shared" ca="1" si="216"/>
        <v>46097</v>
      </c>
      <c r="E2971" s="57" t="str">
        <f t="shared" ca="1" si="217"/>
        <v>1-Months</v>
      </c>
      <c r="F2971" s="57" t="str">
        <f>VLOOKUP(O2971,Stock[],5,FALSE)</f>
        <v>BE</v>
      </c>
      <c r="G2971" s="33" t="s">
        <v>3067</v>
      </c>
      <c r="H2971" s="38"/>
      <c r="I2971" s="34" t="s">
        <v>233</v>
      </c>
      <c r="J2971" s="32" t="str">
        <f>VLOOKUP(I2971,Customers[],2,FALSE)</f>
        <v>ဦးဝင်းနိုင်</v>
      </c>
      <c r="K2971" s="32" t="str">
        <f>VLOOKUP(I2971,Customers[],4,FALSE)</f>
        <v>Wandwin</v>
      </c>
      <c r="L2971" s="32" t="str">
        <f>VLOOKUP(Table85[[#This Row],[CustomerID]],Table!H:K,3,0)</f>
        <v>လျှော်ပင်</v>
      </c>
      <c r="M2971" s="32" t="str">
        <f>VLOOKUP(I2971,Customers[],5,FALSE)</f>
        <v>WholeSales/Contract</v>
      </c>
      <c r="N2971" s="117" t="s">
        <v>10</v>
      </c>
      <c r="O2971" s="37" t="s">
        <v>220</v>
      </c>
      <c r="P2971" s="32" t="str">
        <f>VLOOKUP(O2971,Stock[],2,FALSE)</f>
        <v>မြန်မာရှောက်ပျား</v>
      </c>
      <c r="Q2971" s="35">
        <f>VLOOKUP(O2971,Stock[],3,FALSE)</f>
        <v>0.64</v>
      </c>
      <c r="R2971" s="35">
        <f>VLOOKUP(O2971,Stock[],4,FALSE)</f>
        <v>14</v>
      </c>
      <c r="S2971" s="37"/>
      <c r="T2971" s="35">
        <f>(DailySales!$S2971/DailySales!$R2971)+DailySales!$U2971</f>
        <v>100</v>
      </c>
      <c r="U2971" s="37">
        <v>100</v>
      </c>
      <c r="V2971" s="36">
        <f>+DailySales!$T2971*DailySales!$R2971</f>
        <v>1400</v>
      </c>
      <c r="W2971" s="36">
        <f>+DailySales!$V2971*DailySales!$Q2971</f>
        <v>896</v>
      </c>
      <c r="X2971" s="36">
        <f>VLOOKUP(O2971,Stock[],6,FALSE)</f>
        <v>1370</v>
      </c>
      <c r="Y2971" s="36">
        <f>+DailySales!$V2971*DailySales!$X2971</f>
        <v>1918000</v>
      </c>
      <c r="Z2971" s="37"/>
      <c r="AA2971" s="37"/>
      <c r="AB2971" s="37"/>
      <c r="AC2971" s="37"/>
      <c r="AD2971" s="37"/>
      <c r="AE2971" s="77"/>
      <c r="AF2971" s="87"/>
      <c r="AG2971" s="39"/>
      <c r="AH2971" s="87"/>
      <c r="AI2971" s="39"/>
      <c r="AJ2971" s="122">
        <v>46074</v>
      </c>
      <c r="AK2971" s="39">
        <v>1918000</v>
      </c>
      <c r="AL2971" s="34"/>
      <c r="AM2971" s="39"/>
      <c r="AN297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72" spans="1:40" ht="19.5" customHeight="1" x14ac:dyDescent="0.25">
      <c r="A2972" s="32">
        <f t="shared" si="218"/>
        <v>2026</v>
      </c>
      <c r="B2972" s="32">
        <f t="shared" si="219"/>
        <v>2</v>
      </c>
      <c r="C2972" s="25">
        <v>46055</v>
      </c>
      <c r="D2972" s="57">
        <f t="shared" ca="1" si="216"/>
        <v>46097</v>
      </c>
      <c r="E2972" s="57" t="str">
        <f t="shared" ca="1" si="217"/>
        <v>1-Months</v>
      </c>
      <c r="F2972" s="57" t="str">
        <f>VLOOKUP(O2972,Stock[],5,FALSE)</f>
        <v>BE</v>
      </c>
      <c r="G2972" s="33" t="s">
        <v>3067</v>
      </c>
      <c r="H2972" s="38"/>
      <c r="I2972" s="34" t="s">
        <v>233</v>
      </c>
      <c r="J2972" s="32" t="str">
        <f>VLOOKUP(I2972,Customers[],2,FALSE)</f>
        <v>ဦးဝင်းနိုင်</v>
      </c>
      <c r="K2972" s="32" t="str">
        <f>VLOOKUP(I2972,Customers[],4,FALSE)</f>
        <v>Wandwin</v>
      </c>
      <c r="L2972" s="32" t="str">
        <f>VLOOKUP(Table85[[#This Row],[CustomerID]],Table!H:K,3,0)</f>
        <v>လျှော်ပင်</v>
      </c>
      <c r="M2972" s="32" t="str">
        <f>VLOOKUP(I2972,Customers[],5,FALSE)</f>
        <v>WholeSales/Contract</v>
      </c>
      <c r="N2972" s="117" t="s">
        <v>10</v>
      </c>
      <c r="O2972" s="37" t="s">
        <v>2120</v>
      </c>
      <c r="P2972" s="32" t="str">
        <f>VLOOKUP(O2972,Stock[],2,FALSE)</f>
        <v>ဇေ အရက်သန့်</v>
      </c>
      <c r="Q2972" s="35">
        <f>VLOOKUP(O2972,Stock[],3,FALSE)</f>
        <v>0.64</v>
      </c>
      <c r="R2972" s="35">
        <f>VLOOKUP(O2972,Stock[],4,FALSE)</f>
        <v>14</v>
      </c>
      <c r="S2972" s="37"/>
      <c r="T2972" s="35">
        <f>(DailySales!$S2972/DailySales!$R2972)+DailySales!$U2972</f>
        <v>30</v>
      </c>
      <c r="U2972" s="37">
        <v>30</v>
      </c>
      <c r="V2972" s="36">
        <f>+DailySales!$T2972*DailySales!$R2972</f>
        <v>420</v>
      </c>
      <c r="W2972" s="36">
        <f>+DailySales!$V2972*DailySales!$Q2972</f>
        <v>268.8</v>
      </c>
      <c r="X2972" s="36">
        <f>VLOOKUP(O2972,Stock[],6,FALSE)</f>
        <v>1380</v>
      </c>
      <c r="Y2972" s="36">
        <f>+DailySales!$V2972*DailySales!$X2972</f>
        <v>579600</v>
      </c>
      <c r="Z2972" s="37"/>
      <c r="AA2972" s="37"/>
      <c r="AB2972" s="37"/>
      <c r="AC2972" s="37"/>
      <c r="AD2972" s="37"/>
      <c r="AE2972" s="77"/>
      <c r="AF2972" s="87"/>
      <c r="AG2972" s="39"/>
      <c r="AH2972" s="87"/>
      <c r="AI2972" s="39"/>
      <c r="AJ2972" s="122">
        <v>46074</v>
      </c>
      <c r="AK2972" s="39">
        <v>579600</v>
      </c>
      <c r="AL2972" s="34"/>
      <c r="AM2972" s="39"/>
      <c r="AN297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73" spans="1:40" ht="19.5" customHeight="1" x14ac:dyDescent="0.25">
      <c r="A2973" s="32">
        <f t="shared" si="218"/>
        <v>2026</v>
      </c>
      <c r="B2973" s="32">
        <f t="shared" si="219"/>
        <v>2</v>
      </c>
      <c r="C2973" s="25">
        <v>46055</v>
      </c>
      <c r="D2973" s="57">
        <f t="shared" ca="1" si="216"/>
        <v>46097</v>
      </c>
      <c r="E2973" s="57" t="str">
        <f t="shared" ca="1" si="217"/>
        <v>1-Months</v>
      </c>
      <c r="F2973" s="57" t="str">
        <f>VLOOKUP(O2973,Stock[],5,FALSE)</f>
        <v>BE</v>
      </c>
      <c r="G2973" s="33" t="s">
        <v>3067</v>
      </c>
      <c r="H2973" s="38"/>
      <c r="I2973" s="34" t="s">
        <v>233</v>
      </c>
      <c r="J2973" s="32" t="str">
        <f>VLOOKUP(I2973,Customers[],2,FALSE)</f>
        <v>ဦးဝင်းနိုင်</v>
      </c>
      <c r="K2973" s="32" t="str">
        <f>VLOOKUP(I2973,Customers[],4,FALSE)</f>
        <v>Wandwin</v>
      </c>
      <c r="L2973" s="32" t="str">
        <f>VLOOKUP(Table85[[#This Row],[CustomerID]],Table!H:K,3,0)</f>
        <v>လျှော်ပင်</v>
      </c>
      <c r="M2973" s="32" t="str">
        <f>VLOOKUP(I2973,Customers[],5,FALSE)</f>
        <v>WholeSales/Contract</v>
      </c>
      <c r="N2973" s="117" t="s">
        <v>10</v>
      </c>
      <c r="O2973" s="37" t="s">
        <v>215</v>
      </c>
      <c r="P2973" s="32" t="str">
        <f>VLOOKUP(O2973,Stock[],2,FALSE)</f>
        <v>ဒဂုံနာနတ်</v>
      </c>
      <c r="Q2973" s="35">
        <f>VLOOKUP(O2973,Stock[],3,FALSE)</f>
        <v>0.64</v>
      </c>
      <c r="R2973" s="35">
        <f>VLOOKUP(O2973,Stock[],4,FALSE)</f>
        <v>24</v>
      </c>
      <c r="S2973" s="37"/>
      <c r="T2973" s="35">
        <f>(DailySales!$S2973/DailySales!$R2973)+DailySales!$U2973</f>
        <v>20</v>
      </c>
      <c r="U2973" s="37">
        <v>20</v>
      </c>
      <c r="V2973" s="36">
        <f>+DailySales!$T2973*DailySales!$R2973</f>
        <v>480</v>
      </c>
      <c r="W2973" s="36">
        <f>+DailySales!$V2973*DailySales!$Q2973</f>
        <v>307.2</v>
      </c>
      <c r="X2973" s="36">
        <f>VLOOKUP(O2973,Stock[],6,FALSE)</f>
        <v>1330</v>
      </c>
      <c r="Y2973" s="36">
        <f>+DailySales!$V2973*DailySales!$X2973</f>
        <v>638400</v>
      </c>
      <c r="Z2973" s="37"/>
      <c r="AA2973" s="37"/>
      <c r="AB2973" s="37"/>
      <c r="AC2973" s="37"/>
      <c r="AD2973" s="37"/>
      <c r="AE2973" s="77"/>
      <c r="AF2973" s="87"/>
      <c r="AG2973" s="39"/>
      <c r="AH2973" s="87"/>
      <c r="AI2973" s="39"/>
      <c r="AJ2973" s="122">
        <v>46074</v>
      </c>
      <c r="AK2973" s="39">
        <v>638400</v>
      </c>
      <c r="AL2973" s="34"/>
      <c r="AM2973" s="39"/>
      <c r="AN297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74" spans="1:40" ht="19.5" customHeight="1" x14ac:dyDescent="0.25">
      <c r="A2974" s="32">
        <f t="shared" si="218"/>
        <v>2026</v>
      </c>
      <c r="B2974" s="32">
        <f t="shared" si="219"/>
        <v>2</v>
      </c>
      <c r="C2974" s="25">
        <v>46055</v>
      </c>
      <c r="D2974" s="57">
        <f t="shared" ca="1" si="216"/>
        <v>46097</v>
      </c>
      <c r="E2974" s="57" t="str">
        <f t="shared" ca="1" si="217"/>
        <v>1-Months</v>
      </c>
      <c r="F2974" s="57" t="str">
        <f>VLOOKUP(O2974,Stock[],5,FALSE)</f>
        <v>BE</v>
      </c>
      <c r="G2974" s="33" t="s">
        <v>3067</v>
      </c>
      <c r="H2974" s="38"/>
      <c r="I2974" s="34" t="s">
        <v>233</v>
      </c>
      <c r="J2974" s="32" t="str">
        <f>VLOOKUP(I2974,Customers[],2,FALSE)</f>
        <v>ဦးဝင်းနိုင်</v>
      </c>
      <c r="K2974" s="32" t="str">
        <f>VLOOKUP(I2974,Customers[],4,FALSE)</f>
        <v>Wandwin</v>
      </c>
      <c r="L2974" s="32" t="str">
        <f>VLOOKUP(Table85[[#This Row],[CustomerID]],Table!H:K,3,0)</f>
        <v>လျှော်ပင်</v>
      </c>
      <c r="M2974" s="32" t="str">
        <f>VLOOKUP(I2974,Customers[],5,FALSE)</f>
        <v>WholeSales/Contract</v>
      </c>
      <c r="N2974" s="117" t="s">
        <v>10</v>
      </c>
      <c r="O2974" s="37" t="s">
        <v>213</v>
      </c>
      <c r="P2974" s="32" t="str">
        <f>VLOOKUP(O2974,Stock[],2,FALSE)</f>
        <v>ဒဂုံမန်ကျည်း</v>
      </c>
      <c r="Q2974" s="35">
        <f>VLOOKUP(O2974,Stock[],3,FALSE)</f>
        <v>0.64</v>
      </c>
      <c r="R2974" s="35">
        <f>VLOOKUP(O2974,Stock[],4,FALSE)</f>
        <v>14</v>
      </c>
      <c r="S2974" s="37"/>
      <c r="T2974" s="35">
        <f>(DailySales!$S2974/DailySales!$R2974)+DailySales!$U2974</f>
        <v>3</v>
      </c>
      <c r="U2974" s="37">
        <v>3</v>
      </c>
      <c r="V2974" s="36">
        <f>+DailySales!$T2974*DailySales!$R2974</f>
        <v>42</v>
      </c>
      <c r="W2974" s="36">
        <f>+DailySales!$V2974*DailySales!$Q2974</f>
        <v>26.88</v>
      </c>
      <c r="X2974" s="36">
        <f>VLOOKUP(O2974,Stock[],6,FALSE)</f>
        <v>1280</v>
      </c>
      <c r="Y2974" s="36">
        <f>+DailySales!$V2974*DailySales!$X2974</f>
        <v>53760</v>
      </c>
      <c r="Z2974" s="37"/>
      <c r="AA2974" s="37"/>
      <c r="AB2974" s="37"/>
      <c r="AC2974" s="37"/>
      <c r="AD2974" s="37"/>
      <c r="AE2974" s="77"/>
      <c r="AF2974" s="87"/>
      <c r="AG2974" s="39"/>
      <c r="AH2974" s="87"/>
      <c r="AI2974" s="39"/>
      <c r="AJ2974" s="122">
        <v>46074</v>
      </c>
      <c r="AK2974" s="39">
        <v>53760</v>
      </c>
      <c r="AL2974" s="34"/>
      <c r="AM2974" s="39"/>
      <c r="AN297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75" spans="1:40" ht="19.5" customHeight="1" x14ac:dyDescent="0.25">
      <c r="A2975" s="32">
        <f t="shared" si="218"/>
        <v>2026</v>
      </c>
      <c r="B2975" s="32">
        <f t="shared" si="219"/>
        <v>2</v>
      </c>
      <c r="C2975" s="25">
        <v>46055</v>
      </c>
      <c r="D2975" s="57">
        <f t="shared" ca="1" si="216"/>
        <v>46097</v>
      </c>
      <c r="E2975" s="57" t="str">
        <f t="shared" ca="1" si="217"/>
        <v>1-Months</v>
      </c>
      <c r="F2975" s="57" t="str">
        <f>VLOOKUP(O2975,Stock[],5,FALSE)</f>
        <v>BE</v>
      </c>
      <c r="G2975" s="33" t="s">
        <v>3067</v>
      </c>
      <c r="H2975" s="38"/>
      <c r="I2975" s="34" t="s">
        <v>233</v>
      </c>
      <c r="J2975" s="32" t="str">
        <f>VLOOKUP(I2975,Customers[],2,FALSE)</f>
        <v>ဦးဝင်းနိုင်</v>
      </c>
      <c r="K2975" s="32" t="str">
        <f>VLOOKUP(I2975,Customers[],4,FALSE)</f>
        <v>Wandwin</v>
      </c>
      <c r="L2975" s="32" t="str">
        <f>VLOOKUP(Table85[[#This Row],[CustomerID]],Table!H:K,3,0)</f>
        <v>လျှော်ပင်</v>
      </c>
      <c r="M2975" s="32" t="str">
        <f>VLOOKUP(I2975,Customers[],5,FALSE)</f>
        <v>WholeSales/Contract</v>
      </c>
      <c r="N2975" s="117" t="s">
        <v>10</v>
      </c>
      <c r="O2975" s="37" t="s">
        <v>214</v>
      </c>
      <c r="P2975" s="32" t="str">
        <f>VLOOKUP(O2975,Stock[],2,FALSE)</f>
        <v>ကောင်းကြည်</v>
      </c>
      <c r="Q2975" s="35">
        <f>VLOOKUP(O2975,Stock[],3,FALSE)</f>
        <v>0.64</v>
      </c>
      <c r="R2975" s="35">
        <f>VLOOKUP(O2975,Stock[],4,FALSE)</f>
        <v>14</v>
      </c>
      <c r="S2975" s="37"/>
      <c r="T2975" s="35">
        <f>(DailySales!$S2975/DailySales!$R2975)+DailySales!$U2975</f>
        <v>50</v>
      </c>
      <c r="U2975" s="37">
        <v>50</v>
      </c>
      <c r="V2975" s="36">
        <f>+DailySales!$T2975*DailySales!$R2975</f>
        <v>700</v>
      </c>
      <c r="W2975" s="36">
        <f>+DailySales!$V2975*DailySales!$Q2975</f>
        <v>448</v>
      </c>
      <c r="X2975" s="36">
        <f>VLOOKUP(O2975,Stock[],6,FALSE)</f>
        <v>1330</v>
      </c>
      <c r="Y2975" s="36">
        <f>+DailySales!$V2975*DailySales!$X2975</f>
        <v>931000</v>
      </c>
      <c r="Z2975" s="37"/>
      <c r="AA2975" s="37"/>
      <c r="AB2975" s="37"/>
      <c r="AC2975" s="37"/>
      <c r="AD2975" s="37"/>
      <c r="AE2975" s="77"/>
      <c r="AF2975" s="87"/>
      <c r="AG2975" s="39"/>
      <c r="AH2975" s="87"/>
      <c r="AI2975" s="39"/>
      <c r="AJ2975" s="122">
        <v>46074</v>
      </c>
      <c r="AK2975" s="39">
        <v>931000</v>
      </c>
      <c r="AL2975" s="34"/>
      <c r="AM2975" s="39"/>
      <c r="AN297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76" spans="1:40" ht="19.5" customHeight="1" x14ac:dyDescent="0.25">
      <c r="A2976" s="32">
        <f t="shared" si="218"/>
        <v>2026</v>
      </c>
      <c r="B2976" s="32">
        <f t="shared" si="219"/>
        <v>2</v>
      </c>
      <c r="C2976" s="25">
        <v>46055</v>
      </c>
      <c r="D2976" s="57">
        <f t="shared" ca="1" si="216"/>
        <v>46097</v>
      </c>
      <c r="E2976" s="57" t="str">
        <f t="shared" ca="1" si="217"/>
        <v>1-Months</v>
      </c>
      <c r="F2976" s="57" t="str">
        <f>VLOOKUP(O2976,Stock[],5,FALSE)</f>
        <v>BE</v>
      </c>
      <c r="G2976" s="33" t="s">
        <v>3068</v>
      </c>
      <c r="H2976" s="38"/>
      <c r="I2976" s="34" t="s">
        <v>181</v>
      </c>
      <c r="J2976" s="32" t="str">
        <f>VLOOKUP(I2976,Customers[],2,FALSE)</f>
        <v>ရွှေမြင်း(ရွှေခြင်္သေ့)</v>
      </c>
      <c r="K2976" s="32" t="str">
        <f>VLOOKUP(I2976,Customers[],4,FALSE)</f>
        <v>Meiktila</v>
      </c>
      <c r="L2976" s="32" t="str">
        <f>VLOOKUP(Table85[[#This Row],[CustomerID]],Table!H:K,3,0)</f>
        <v>မိတ္ထီလာ</v>
      </c>
      <c r="M2976" s="32" t="str">
        <f>VLOOKUP(I2976,Customers[],5,FALSE)</f>
        <v>WholeSales/Contract</v>
      </c>
      <c r="N2976" s="117" t="s">
        <v>10</v>
      </c>
      <c r="O2976" s="37" t="s">
        <v>240</v>
      </c>
      <c r="P2976" s="32" t="str">
        <f>VLOOKUP(O2976,Stock[],2,FALSE)</f>
        <v>သံပုရာအရက်</v>
      </c>
      <c r="Q2976" s="35">
        <f>VLOOKUP(O2976,Stock[],3,FALSE)</f>
        <v>0.64</v>
      </c>
      <c r="R2976" s="35">
        <f>VLOOKUP(O2976,Stock[],4,FALSE)</f>
        <v>14</v>
      </c>
      <c r="S2976" s="37"/>
      <c r="T2976" s="35">
        <f>(DailySales!$S2976/DailySales!$R2976)+DailySales!$U2976</f>
        <v>10</v>
      </c>
      <c r="U2976" s="37">
        <v>10</v>
      </c>
      <c r="V2976" s="36">
        <f>+DailySales!$T2976*DailySales!$R2976</f>
        <v>140</v>
      </c>
      <c r="W2976" s="36">
        <f>+DailySales!$V2976*DailySales!$Q2976</f>
        <v>89.600000000000009</v>
      </c>
      <c r="X2976" s="36">
        <f>VLOOKUP(O2976,Stock[],6,FALSE)</f>
        <v>1330</v>
      </c>
      <c r="Y2976" s="36">
        <f>+DailySales!$V2976*DailySales!$X2976</f>
        <v>186200</v>
      </c>
      <c r="Z2976" s="37"/>
      <c r="AA2976" s="37"/>
      <c r="AB2976" s="37">
        <v>186200</v>
      </c>
      <c r="AC2976" s="37"/>
      <c r="AD2976" s="37"/>
      <c r="AE2976" s="77"/>
      <c r="AF2976" s="87"/>
      <c r="AG2976" s="39"/>
      <c r="AH2976" s="87"/>
      <c r="AI2976" s="39"/>
      <c r="AJ2976" s="87"/>
      <c r="AK2976" s="39"/>
      <c r="AL2976" s="34"/>
      <c r="AM2976" s="39"/>
      <c r="AN297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77" spans="1:40" ht="19.5" customHeight="1" x14ac:dyDescent="0.25">
      <c r="A2977" s="32">
        <f t="shared" si="218"/>
        <v>2026</v>
      </c>
      <c r="B2977" s="32">
        <f t="shared" si="219"/>
        <v>2</v>
      </c>
      <c r="C2977" s="25">
        <v>46055</v>
      </c>
      <c r="D2977" s="57">
        <f t="shared" ca="1" si="216"/>
        <v>46097</v>
      </c>
      <c r="E2977" s="57" t="str">
        <f t="shared" ca="1" si="217"/>
        <v>1-Months</v>
      </c>
      <c r="F2977" s="57" t="str">
        <f>VLOOKUP(O2977,Stock[],5,FALSE)</f>
        <v>BE</v>
      </c>
      <c r="G2977" s="33" t="s">
        <v>3068</v>
      </c>
      <c r="H2977" s="38"/>
      <c r="I2977" s="34" t="s">
        <v>181</v>
      </c>
      <c r="J2977" s="32" t="str">
        <f>VLOOKUP(I2977,Customers[],2,FALSE)</f>
        <v>ရွှေမြင်း(ရွှေခြင်္သေ့)</v>
      </c>
      <c r="K2977" s="32" t="str">
        <f>VLOOKUP(I2977,Customers[],4,FALSE)</f>
        <v>Meiktila</v>
      </c>
      <c r="L2977" s="32" t="str">
        <f>VLOOKUP(Table85[[#This Row],[CustomerID]],Table!H:K,3,0)</f>
        <v>မိတ္ထီလာ</v>
      </c>
      <c r="M2977" s="32" t="str">
        <f>VLOOKUP(I2977,Customers[],5,FALSE)</f>
        <v>WholeSales/Contract</v>
      </c>
      <c r="N2977" s="117" t="s">
        <v>10</v>
      </c>
      <c r="O2977" s="37" t="s">
        <v>220</v>
      </c>
      <c r="P2977" s="32" t="str">
        <f>VLOOKUP(O2977,Stock[],2,FALSE)</f>
        <v>မြန်မာရှောက်ပျား</v>
      </c>
      <c r="Q2977" s="35">
        <f>VLOOKUP(O2977,Stock[],3,FALSE)</f>
        <v>0.64</v>
      </c>
      <c r="R2977" s="35">
        <f>VLOOKUP(O2977,Stock[],4,FALSE)</f>
        <v>14</v>
      </c>
      <c r="S2977" s="37"/>
      <c r="T2977" s="35">
        <f>(DailySales!$S2977/DailySales!$R2977)+DailySales!$U2977</f>
        <v>25</v>
      </c>
      <c r="U2977" s="37">
        <v>25</v>
      </c>
      <c r="V2977" s="36">
        <f>+DailySales!$T2977*DailySales!$R2977</f>
        <v>350</v>
      </c>
      <c r="W2977" s="36">
        <f>+DailySales!$V2977*DailySales!$Q2977</f>
        <v>224</v>
      </c>
      <c r="X2977" s="36">
        <f>VLOOKUP(O2977,Stock[],6,FALSE)</f>
        <v>1370</v>
      </c>
      <c r="Y2977" s="36">
        <f>+DailySales!$V2977*DailySales!$X2977</f>
        <v>479500</v>
      </c>
      <c r="Z2977" s="37"/>
      <c r="AA2977" s="37"/>
      <c r="AB2977" s="37">
        <v>403315</v>
      </c>
      <c r="AC2977" s="37">
        <v>76185</v>
      </c>
      <c r="AD2977" s="37"/>
      <c r="AE2977" s="77"/>
      <c r="AF2977" s="87"/>
      <c r="AG2977" s="39"/>
      <c r="AH2977" s="87"/>
      <c r="AI2977" s="39"/>
      <c r="AJ2977" s="87"/>
      <c r="AK2977" s="39"/>
      <c r="AL2977" s="34"/>
      <c r="AM2977" s="39"/>
      <c r="AN297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78" spans="1:40" ht="19.5" customHeight="1" x14ac:dyDescent="0.25">
      <c r="A2978" s="32">
        <f t="shared" si="218"/>
        <v>2026</v>
      </c>
      <c r="B2978" s="32">
        <f t="shared" si="219"/>
        <v>2</v>
      </c>
      <c r="C2978" s="25">
        <v>46055</v>
      </c>
      <c r="D2978" s="57">
        <f t="shared" ca="1" si="216"/>
        <v>46097</v>
      </c>
      <c r="E2978" s="57" t="str">
        <f t="shared" ca="1" si="217"/>
        <v>1-Months</v>
      </c>
      <c r="F2978" s="57" t="str">
        <f>VLOOKUP(O2978,Stock[],5,FALSE)</f>
        <v>BE</v>
      </c>
      <c r="G2978" s="33" t="s">
        <v>3068</v>
      </c>
      <c r="H2978" s="38"/>
      <c r="I2978" s="34" t="s">
        <v>181</v>
      </c>
      <c r="J2978" s="32" t="str">
        <f>VLOOKUP(I2978,Customers[],2,FALSE)</f>
        <v>ရွှေမြင်း(ရွှေခြင်္သေ့)</v>
      </c>
      <c r="K2978" s="32" t="str">
        <f>VLOOKUP(I2978,Customers[],4,FALSE)</f>
        <v>Meiktila</v>
      </c>
      <c r="L2978" s="32" t="str">
        <f>VLOOKUP(Table85[[#This Row],[CustomerID]],Table!H:K,3,0)</f>
        <v>မိတ္ထီလာ</v>
      </c>
      <c r="M2978" s="32" t="str">
        <f>VLOOKUP(I2978,Customers[],5,FALSE)</f>
        <v>WholeSales/Contract</v>
      </c>
      <c r="N2978" s="117" t="s">
        <v>10</v>
      </c>
      <c r="O2978" s="37" t="s">
        <v>217</v>
      </c>
      <c r="P2978" s="32" t="str">
        <f>VLOOKUP(O2978,Stock[],2,FALSE)</f>
        <v>လိမ္မော်ဖြူ</v>
      </c>
      <c r="Q2978" s="35">
        <f>VLOOKUP(O2978,Stock[],3,FALSE)</f>
        <v>0.64</v>
      </c>
      <c r="R2978" s="35">
        <f>VLOOKUP(O2978,Stock[],4,FALSE)</f>
        <v>24</v>
      </c>
      <c r="S2978" s="37"/>
      <c r="T2978" s="35">
        <f>(DailySales!$S2978/DailySales!$R2978)+DailySales!$U2978</f>
        <v>25</v>
      </c>
      <c r="U2978" s="37">
        <v>25</v>
      </c>
      <c r="V2978" s="36">
        <f>+DailySales!$T2978*DailySales!$R2978</f>
        <v>600</v>
      </c>
      <c r="W2978" s="36">
        <f>+DailySales!$V2978*DailySales!$Q2978</f>
        <v>384</v>
      </c>
      <c r="X2978" s="36">
        <f>VLOOKUP(O2978,Stock[],6,FALSE)</f>
        <v>1330</v>
      </c>
      <c r="Y2978" s="36">
        <f>+DailySales!$V2978*DailySales!$X2978</f>
        <v>798000</v>
      </c>
      <c r="Z2978" s="37"/>
      <c r="AA2978" s="37"/>
      <c r="AB2978" s="37"/>
      <c r="AC2978" s="37">
        <v>798000</v>
      </c>
      <c r="AD2978" s="37"/>
      <c r="AE2978" s="77"/>
      <c r="AF2978" s="87"/>
      <c r="AG2978" s="39"/>
      <c r="AH2978" s="87"/>
      <c r="AI2978" s="39"/>
      <c r="AJ2978" s="87"/>
      <c r="AK2978" s="39"/>
      <c r="AL2978" s="34"/>
      <c r="AM2978" s="39"/>
      <c r="AN297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79" spans="1:40" ht="19.5" customHeight="1" x14ac:dyDescent="0.25">
      <c r="A2979" s="32">
        <f t="shared" si="218"/>
        <v>2026</v>
      </c>
      <c r="B2979" s="32">
        <f t="shared" si="219"/>
        <v>2</v>
      </c>
      <c r="C2979" s="25">
        <v>46055</v>
      </c>
      <c r="D2979" s="57">
        <f t="shared" ca="1" si="216"/>
        <v>46097</v>
      </c>
      <c r="E2979" s="57" t="str">
        <f t="shared" ca="1" si="217"/>
        <v>1-Months</v>
      </c>
      <c r="F2979" s="57" t="str">
        <f>VLOOKUP(O2979,Stock[],5,FALSE)</f>
        <v>BE</v>
      </c>
      <c r="G2979" s="33" t="s">
        <v>3068</v>
      </c>
      <c r="H2979" s="38"/>
      <c r="I2979" s="34" t="s">
        <v>181</v>
      </c>
      <c r="J2979" s="32" t="str">
        <f>VLOOKUP(I2979,Customers[],2,FALSE)</f>
        <v>ရွှေမြင်း(ရွှေခြင်္သေ့)</v>
      </c>
      <c r="K2979" s="32" t="str">
        <f>VLOOKUP(I2979,Customers[],4,FALSE)</f>
        <v>Meiktila</v>
      </c>
      <c r="L2979" s="32" t="str">
        <f>VLOOKUP(Table85[[#This Row],[CustomerID]],Table!H:K,3,0)</f>
        <v>မိတ္ထီလာ</v>
      </c>
      <c r="M2979" s="32" t="str">
        <f>VLOOKUP(I2979,Customers[],5,FALSE)</f>
        <v>WholeSales/Contract</v>
      </c>
      <c r="N2979" s="117" t="s">
        <v>10</v>
      </c>
      <c r="O2979" s="37" t="s">
        <v>2120</v>
      </c>
      <c r="P2979" s="32" t="str">
        <f>VLOOKUP(O2979,Stock[],2,FALSE)</f>
        <v>ဇေ အရက်သန့်</v>
      </c>
      <c r="Q2979" s="35">
        <f>VLOOKUP(O2979,Stock[],3,FALSE)</f>
        <v>0.64</v>
      </c>
      <c r="R2979" s="35">
        <f>VLOOKUP(O2979,Stock[],4,FALSE)</f>
        <v>14</v>
      </c>
      <c r="S2979" s="37"/>
      <c r="T2979" s="35">
        <f>(DailySales!$S2979/DailySales!$R2979)+DailySales!$U2979</f>
        <v>5</v>
      </c>
      <c r="U2979" s="37">
        <v>5</v>
      </c>
      <c r="V2979" s="36">
        <f>+DailySales!$T2979*DailySales!$R2979</f>
        <v>70</v>
      </c>
      <c r="W2979" s="36">
        <f>+DailySales!$V2979*DailySales!$Q2979</f>
        <v>44.800000000000004</v>
      </c>
      <c r="X2979" s="36">
        <f>VLOOKUP(O2979,Stock[],6,FALSE)</f>
        <v>1380</v>
      </c>
      <c r="Y2979" s="36">
        <f>+DailySales!$V2979*DailySales!$X2979</f>
        <v>96600</v>
      </c>
      <c r="Z2979" s="37"/>
      <c r="AA2979" s="37"/>
      <c r="AB2979" s="37"/>
      <c r="AC2979" s="37">
        <v>96600</v>
      </c>
      <c r="AD2979" s="37"/>
      <c r="AE2979" s="77"/>
      <c r="AF2979" s="87"/>
      <c r="AG2979" s="39"/>
      <c r="AH2979" s="87"/>
      <c r="AI2979" s="39"/>
      <c r="AJ2979" s="87"/>
      <c r="AK2979" s="39"/>
      <c r="AL2979" s="34"/>
      <c r="AM2979" s="39"/>
      <c r="AN297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80" spans="1:40" ht="19.5" customHeight="1" x14ac:dyDescent="0.25">
      <c r="A2980" s="32">
        <f t="shared" si="218"/>
        <v>2026</v>
      </c>
      <c r="B2980" s="32">
        <f t="shared" si="219"/>
        <v>2</v>
      </c>
      <c r="C2980" s="25">
        <v>46055</v>
      </c>
      <c r="D2980" s="57">
        <f t="shared" ca="1" si="216"/>
        <v>46097</v>
      </c>
      <c r="E2980" s="57" t="str">
        <f t="shared" ca="1" si="217"/>
        <v>1-Months</v>
      </c>
      <c r="F2980" s="57" t="str">
        <f>VLOOKUP(O2980,Stock[],5,FALSE)</f>
        <v>BE</v>
      </c>
      <c r="G2980" s="33" t="s">
        <v>3068</v>
      </c>
      <c r="H2980" s="38"/>
      <c r="I2980" s="34" t="s">
        <v>181</v>
      </c>
      <c r="J2980" s="32" t="str">
        <f>VLOOKUP(I2980,Customers[],2,FALSE)</f>
        <v>ရွှေမြင်း(ရွှေခြင်္သေ့)</v>
      </c>
      <c r="K2980" s="32" t="str">
        <f>VLOOKUP(I2980,Customers[],4,FALSE)</f>
        <v>Meiktila</v>
      </c>
      <c r="L2980" s="32" t="str">
        <f>VLOOKUP(Table85[[#This Row],[CustomerID]],Table!H:K,3,0)</f>
        <v>မိတ္ထီလာ</v>
      </c>
      <c r="M2980" s="32" t="str">
        <f>VLOOKUP(I2980,Customers[],5,FALSE)</f>
        <v>WholeSales/Contract</v>
      </c>
      <c r="N2980" s="117" t="s">
        <v>10</v>
      </c>
      <c r="O2980" s="37" t="s">
        <v>214</v>
      </c>
      <c r="P2980" s="32" t="str">
        <f>VLOOKUP(O2980,Stock[],2,FALSE)</f>
        <v>ကောင်းကြည်</v>
      </c>
      <c r="Q2980" s="35">
        <f>VLOOKUP(O2980,Stock[],3,FALSE)</f>
        <v>0.64</v>
      </c>
      <c r="R2980" s="35">
        <f>VLOOKUP(O2980,Stock[],4,FALSE)</f>
        <v>14</v>
      </c>
      <c r="S2980" s="37"/>
      <c r="T2980" s="35">
        <f>(DailySales!$S2980/DailySales!$R2980)+DailySales!$U2980</f>
        <v>10</v>
      </c>
      <c r="U2980" s="37">
        <v>10</v>
      </c>
      <c r="V2980" s="36">
        <f>+DailySales!$T2980*DailySales!$R2980</f>
        <v>140</v>
      </c>
      <c r="W2980" s="36">
        <f>+DailySales!$V2980*DailySales!$Q2980</f>
        <v>89.600000000000009</v>
      </c>
      <c r="X2980" s="36">
        <f>VLOOKUP(O2980,Stock[],6,FALSE)</f>
        <v>1330</v>
      </c>
      <c r="Y2980" s="36">
        <f>+DailySales!$V2980*DailySales!$X2980</f>
        <v>186200</v>
      </c>
      <c r="Z2980" s="37"/>
      <c r="AA2980" s="37"/>
      <c r="AB2980" s="37"/>
      <c r="AC2980" s="37">
        <v>186200</v>
      </c>
      <c r="AD2980" s="37"/>
      <c r="AE2980" s="77"/>
      <c r="AF2980" s="87"/>
      <c r="AG2980" s="39"/>
      <c r="AH2980" s="87"/>
      <c r="AI2980" s="39"/>
      <c r="AJ2980" s="87"/>
      <c r="AK2980" s="39"/>
      <c r="AL2980" s="34"/>
      <c r="AM2980" s="39"/>
      <c r="AN298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81" spans="1:40" ht="19.5" customHeight="1" x14ac:dyDescent="0.25">
      <c r="A2981" s="32">
        <f t="shared" si="218"/>
        <v>2026</v>
      </c>
      <c r="B2981" s="32">
        <f t="shared" si="219"/>
        <v>2</v>
      </c>
      <c r="C2981" s="25">
        <v>46055</v>
      </c>
      <c r="D2981" s="57">
        <f t="shared" ca="1" si="216"/>
        <v>46097</v>
      </c>
      <c r="E2981" s="57" t="str">
        <f t="shared" ca="1" si="217"/>
        <v>1-Months</v>
      </c>
      <c r="F2981" s="57" t="str">
        <f>VLOOKUP(O2981,Stock[],5,FALSE)</f>
        <v>BE</v>
      </c>
      <c r="G2981" s="33" t="s">
        <v>3069</v>
      </c>
      <c r="H2981" s="38"/>
      <c r="I2981" s="34" t="s">
        <v>180</v>
      </c>
      <c r="J2981" s="32" t="str">
        <f>VLOOKUP(I2981,Customers[],2,FALSE)</f>
        <v>ရွှေမြင်း</v>
      </c>
      <c r="K2981" s="32" t="str">
        <f>VLOOKUP(I2981,Customers[],4,FALSE)</f>
        <v>Meiktila</v>
      </c>
      <c r="L2981" s="32" t="str">
        <f>VLOOKUP(Table85[[#This Row],[CustomerID]],Table!H:K,3,0)</f>
        <v>မိတ္ထီလာ</v>
      </c>
      <c r="M2981" s="32" t="str">
        <f>VLOOKUP(I2981,Customers[],5,FALSE)</f>
        <v>WholeSales/Contract</v>
      </c>
      <c r="N2981" s="117" t="s">
        <v>10</v>
      </c>
      <c r="O2981" s="37" t="s">
        <v>220</v>
      </c>
      <c r="P2981" s="32" t="str">
        <f>VLOOKUP(O2981,Stock[],2,FALSE)</f>
        <v>မြန်မာရှောက်ပျား</v>
      </c>
      <c r="Q2981" s="35">
        <f>VLOOKUP(O2981,Stock[],3,FALSE)</f>
        <v>0.64</v>
      </c>
      <c r="R2981" s="35">
        <f>VLOOKUP(O2981,Stock[],4,FALSE)</f>
        <v>14</v>
      </c>
      <c r="S2981" s="37"/>
      <c r="T2981" s="35">
        <f>(DailySales!$S2981/DailySales!$R2981)+DailySales!$U2981</f>
        <v>50</v>
      </c>
      <c r="U2981" s="37">
        <v>50</v>
      </c>
      <c r="V2981" s="36">
        <f>+DailySales!$T2981*DailySales!$R2981</f>
        <v>700</v>
      </c>
      <c r="W2981" s="36">
        <f>+DailySales!$V2981*DailySales!$Q2981</f>
        <v>448</v>
      </c>
      <c r="X2981" s="36">
        <f>VLOOKUP(O2981,Stock[],6,FALSE)</f>
        <v>1370</v>
      </c>
      <c r="Y2981" s="36">
        <f>+DailySales!$V2981*DailySales!$X2981</f>
        <v>959000</v>
      </c>
      <c r="Z2981" s="37"/>
      <c r="AA2981" s="37"/>
      <c r="AB2981" s="37"/>
      <c r="AC2981" s="37">
        <v>237957</v>
      </c>
      <c r="AD2981" s="37"/>
      <c r="AE2981" s="77"/>
      <c r="AF2981" s="87"/>
      <c r="AG2981" s="39"/>
      <c r="AH2981" s="87"/>
      <c r="AI2981" s="39"/>
      <c r="AJ2981" s="87"/>
      <c r="AK2981" s="39"/>
      <c r="AL2981" s="34"/>
      <c r="AM2981" s="39"/>
      <c r="AN298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721043</v>
      </c>
    </row>
    <row r="2982" spans="1:40" ht="19.5" customHeight="1" x14ac:dyDescent="0.25">
      <c r="A2982" s="32">
        <f t="shared" si="218"/>
        <v>2026</v>
      </c>
      <c r="B2982" s="32">
        <f t="shared" si="219"/>
        <v>2</v>
      </c>
      <c r="C2982" s="25">
        <v>46055</v>
      </c>
      <c r="D2982" s="57">
        <f t="shared" ca="1" si="216"/>
        <v>46097</v>
      </c>
      <c r="E2982" s="57" t="str">
        <f t="shared" ca="1" si="217"/>
        <v>1-Months</v>
      </c>
      <c r="F2982" s="57" t="str">
        <f>VLOOKUP(O2982,Stock[],5,FALSE)</f>
        <v>BE</v>
      </c>
      <c r="G2982" s="33" t="s">
        <v>3069</v>
      </c>
      <c r="H2982" s="38"/>
      <c r="I2982" s="34" t="s">
        <v>180</v>
      </c>
      <c r="J2982" s="32" t="str">
        <f>VLOOKUP(I2982,Customers[],2,FALSE)</f>
        <v>ရွှေမြင်း</v>
      </c>
      <c r="K2982" s="32" t="str">
        <f>VLOOKUP(I2982,Customers[],4,FALSE)</f>
        <v>Meiktila</v>
      </c>
      <c r="L2982" s="32" t="str">
        <f>VLOOKUP(Table85[[#This Row],[CustomerID]],Table!H:K,3,0)</f>
        <v>မိတ္ထီလာ</v>
      </c>
      <c r="M2982" s="32" t="str">
        <f>VLOOKUP(I2982,Customers[],5,FALSE)</f>
        <v>WholeSales/Contract</v>
      </c>
      <c r="N2982" s="117" t="s">
        <v>10</v>
      </c>
      <c r="O2982" s="37" t="s">
        <v>2120</v>
      </c>
      <c r="P2982" s="32" t="str">
        <f>VLOOKUP(O2982,Stock[],2,FALSE)</f>
        <v>ဇေ အရက်သန့်</v>
      </c>
      <c r="Q2982" s="35">
        <f>VLOOKUP(O2982,Stock[],3,FALSE)</f>
        <v>0.64</v>
      </c>
      <c r="R2982" s="35">
        <f>VLOOKUP(O2982,Stock[],4,FALSE)</f>
        <v>14</v>
      </c>
      <c r="S2982" s="37"/>
      <c r="T2982" s="35">
        <f>(DailySales!$S2982/DailySales!$R2982)+DailySales!$U2982</f>
        <v>50</v>
      </c>
      <c r="U2982" s="37">
        <v>50</v>
      </c>
      <c r="V2982" s="36">
        <f>+DailySales!$T2982*DailySales!$R2982</f>
        <v>700</v>
      </c>
      <c r="W2982" s="36">
        <f>+DailySales!$V2982*DailySales!$Q2982</f>
        <v>448</v>
      </c>
      <c r="X2982" s="36">
        <f>VLOOKUP(O2982,Stock[],6,FALSE)</f>
        <v>1380</v>
      </c>
      <c r="Y2982" s="36">
        <f>+DailySales!$V2982*DailySales!$X2982</f>
        <v>966000</v>
      </c>
      <c r="Z2982" s="37"/>
      <c r="AA2982" s="37"/>
      <c r="AB2982" s="37"/>
      <c r="AC2982" s="37"/>
      <c r="AD2982" s="37"/>
      <c r="AE2982" s="77"/>
      <c r="AF2982" s="87"/>
      <c r="AG2982" s="39"/>
      <c r="AH2982" s="87"/>
      <c r="AI2982" s="39"/>
      <c r="AJ2982" s="87"/>
      <c r="AK2982" s="39"/>
      <c r="AL2982" s="34"/>
      <c r="AM2982" s="39"/>
      <c r="AN298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966000</v>
      </c>
    </row>
    <row r="2983" spans="1:40" ht="19.5" customHeight="1" x14ac:dyDescent="0.25">
      <c r="A2983" s="32">
        <f t="shared" si="218"/>
        <v>2026</v>
      </c>
      <c r="B2983" s="32">
        <f t="shared" si="219"/>
        <v>2</v>
      </c>
      <c r="C2983" s="25">
        <v>46055</v>
      </c>
      <c r="D2983" s="57">
        <f t="shared" ca="1" si="216"/>
        <v>46097</v>
      </c>
      <c r="E2983" s="57" t="str">
        <f t="shared" ca="1" si="217"/>
        <v>1-Months</v>
      </c>
      <c r="F2983" s="57" t="str">
        <f>VLOOKUP(O2983,Stock[],5,FALSE)</f>
        <v>BE</v>
      </c>
      <c r="G2983" s="33" t="s">
        <v>3069</v>
      </c>
      <c r="H2983" s="38"/>
      <c r="I2983" s="34" t="s">
        <v>180</v>
      </c>
      <c r="J2983" s="32" t="str">
        <f>VLOOKUP(I2983,Customers[],2,FALSE)</f>
        <v>ရွှေမြင်း</v>
      </c>
      <c r="K2983" s="32" t="str">
        <f>VLOOKUP(I2983,Customers[],4,FALSE)</f>
        <v>Meiktila</v>
      </c>
      <c r="L2983" s="32" t="str">
        <f>VLOOKUP(Table85[[#This Row],[CustomerID]],Table!H:K,3,0)</f>
        <v>မိတ္ထီလာ</v>
      </c>
      <c r="M2983" s="32" t="str">
        <f>VLOOKUP(I2983,Customers[],5,FALSE)</f>
        <v>WholeSales/Contract</v>
      </c>
      <c r="N2983" s="117" t="s">
        <v>10</v>
      </c>
      <c r="O2983" s="37" t="s">
        <v>217</v>
      </c>
      <c r="P2983" s="32" t="str">
        <f>VLOOKUP(O2983,Stock[],2,FALSE)</f>
        <v>လိမ္မော်ဖြူ</v>
      </c>
      <c r="Q2983" s="35">
        <f>VLOOKUP(O2983,Stock[],3,FALSE)</f>
        <v>0.64</v>
      </c>
      <c r="R2983" s="35">
        <f>VLOOKUP(O2983,Stock[],4,FALSE)</f>
        <v>24</v>
      </c>
      <c r="S2983" s="37"/>
      <c r="T2983" s="35">
        <f>(DailySales!$S2983/DailySales!$R2983)+DailySales!$U2983</f>
        <v>60</v>
      </c>
      <c r="U2983" s="37">
        <v>60</v>
      </c>
      <c r="V2983" s="36">
        <f>+DailySales!$T2983*DailySales!$R2983</f>
        <v>1440</v>
      </c>
      <c r="W2983" s="36">
        <f>+DailySales!$V2983*DailySales!$Q2983</f>
        <v>921.6</v>
      </c>
      <c r="X2983" s="36">
        <f>VLOOKUP(O2983,Stock[],6,FALSE)</f>
        <v>1330</v>
      </c>
      <c r="Y2983" s="36">
        <f>+DailySales!$V2983*DailySales!$X2983</f>
        <v>1915200</v>
      </c>
      <c r="Z2983" s="37"/>
      <c r="AA2983" s="37"/>
      <c r="AB2983" s="37"/>
      <c r="AC2983" s="37"/>
      <c r="AD2983" s="37"/>
      <c r="AE2983" s="77"/>
      <c r="AF2983" s="87"/>
      <c r="AG2983" s="39"/>
      <c r="AH2983" s="87"/>
      <c r="AI2983" s="39"/>
      <c r="AJ2983" s="87"/>
      <c r="AK2983" s="39"/>
      <c r="AL2983" s="34"/>
      <c r="AM2983" s="39"/>
      <c r="AN298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1915200</v>
      </c>
    </row>
    <row r="2984" spans="1:40" ht="19.5" customHeight="1" x14ac:dyDescent="0.25">
      <c r="A2984" s="32">
        <f t="shared" si="218"/>
        <v>2026</v>
      </c>
      <c r="B2984" s="32">
        <f t="shared" si="219"/>
        <v>2</v>
      </c>
      <c r="C2984" s="25">
        <v>46055</v>
      </c>
      <c r="D2984" s="57">
        <f t="shared" ca="1" si="216"/>
        <v>46097</v>
      </c>
      <c r="E2984" s="57" t="str">
        <f t="shared" ca="1" si="217"/>
        <v>1-Months</v>
      </c>
      <c r="F2984" s="57" t="str">
        <f>VLOOKUP(O2984,Stock[],5,FALSE)</f>
        <v>BE</v>
      </c>
      <c r="G2984" s="33" t="s">
        <v>3070</v>
      </c>
      <c r="H2984" s="38"/>
      <c r="I2984" s="34" t="s">
        <v>201</v>
      </c>
      <c r="J2984" s="32" t="str">
        <f>VLOOKUP(I2984,Customers[],2,FALSE)</f>
        <v>ဦးအောင်မိုး(ကောင်းသန့်)</v>
      </c>
      <c r="K2984" s="32" t="str">
        <f>VLOOKUP(I2984,Customers[],4,FALSE)</f>
        <v>Meiktila</v>
      </c>
      <c r="L2984" s="32" t="str">
        <f>VLOOKUP(Table85[[#This Row],[CustomerID]],Table!H:K,3,0)</f>
        <v>မိတ္ထီလာ</v>
      </c>
      <c r="M2984" s="32" t="str">
        <f>VLOOKUP(I2984,Customers[],5,FALSE)</f>
        <v>WholeSales/Contract</v>
      </c>
      <c r="N2984" s="117" t="s">
        <v>10</v>
      </c>
      <c r="O2984" s="37" t="s">
        <v>240</v>
      </c>
      <c r="P2984" s="32" t="str">
        <f>VLOOKUP(O2984,Stock[],2,FALSE)</f>
        <v>သံပုရာအရက်</v>
      </c>
      <c r="Q2984" s="35">
        <f>VLOOKUP(O2984,Stock[],3,FALSE)</f>
        <v>0.64</v>
      </c>
      <c r="R2984" s="35">
        <f>VLOOKUP(O2984,Stock[],4,FALSE)</f>
        <v>14</v>
      </c>
      <c r="S2984" s="37"/>
      <c r="T2984" s="35">
        <f>(DailySales!$S2984/DailySales!$R2984)+DailySales!$U2984</f>
        <v>10</v>
      </c>
      <c r="U2984" s="37">
        <v>10</v>
      </c>
      <c r="V2984" s="36">
        <f>+DailySales!$T2984*DailySales!$R2984</f>
        <v>140</v>
      </c>
      <c r="W2984" s="36">
        <f>+DailySales!$V2984*DailySales!$Q2984</f>
        <v>89.600000000000009</v>
      </c>
      <c r="X2984" s="36">
        <f>VLOOKUP(O2984,Stock[],6,FALSE)</f>
        <v>1330</v>
      </c>
      <c r="Y2984" s="36">
        <f>+DailySales!$V2984*DailySales!$X2984</f>
        <v>186200</v>
      </c>
      <c r="Z2984" s="37"/>
      <c r="AA2984" s="37"/>
      <c r="AB2984" s="37"/>
      <c r="AC2984" s="37"/>
      <c r="AD2984" s="37"/>
      <c r="AE2984" s="77"/>
      <c r="AF2984" s="87"/>
      <c r="AG2984" s="39"/>
      <c r="AH2984" s="87">
        <v>46059</v>
      </c>
      <c r="AI2984" s="39">
        <v>186200</v>
      </c>
      <c r="AJ2984" s="87"/>
      <c r="AK2984" s="39"/>
      <c r="AL2984" s="34"/>
      <c r="AM2984" s="39"/>
      <c r="AN298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85" spans="1:40" ht="19.5" customHeight="1" x14ac:dyDescent="0.25">
      <c r="A2985" s="32">
        <f t="shared" si="218"/>
        <v>2026</v>
      </c>
      <c r="B2985" s="32">
        <f t="shared" si="219"/>
        <v>2</v>
      </c>
      <c r="C2985" s="25">
        <v>46055</v>
      </c>
      <c r="D2985" s="57">
        <f t="shared" ca="1" si="216"/>
        <v>46097</v>
      </c>
      <c r="E2985" s="57" t="str">
        <f t="shared" ca="1" si="217"/>
        <v>1-Months</v>
      </c>
      <c r="F2985" s="57" t="str">
        <f>VLOOKUP(O2985,Stock[],5,FALSE)</f>
        <v>BE</v>
      </c>
      <c r="G2985" s="33" t="s">
        <v>3070</v>
      </c>
      <c r="H2985" s="38"/>
      <c r="I2985" s="34" t="s">
        <v>201</v>
      </c>
      <c r="J2985" s="32" t="str">
        <f>VLOOKUP(I2985,Customers[],2,FALSE)</f>
        <v>ဦးအောင်မိုး(ကောင်းသန့်)</v>
      </c>
      <c r="K2985" s="32" t="str">
        <f>VLOOKUP(I2985,Customers[],4,FALSE)</f>
        <v>Meiktila</v>
      </c>
      <c r="L2985" s="32" t="str">
        <f>VLOOKUP(Table85[[#This Row],[CustomerID]],Table!H:K,3,0)</f>
        <v>မိတ္ထီလာ</v>
      </c>
      <c r="M2985" s="32" t="str">
        <f>VLOOKUP(I2985,Customers[],5,FALSE)</f>
        <v>WholeSales/Contract</v>
      </c>
      <c r="N2985" s="117" t="s">
        <v>10</v>
      </c>
      <c r="O2985" s="37" t="s">
        <v>217</v>
      </c>
      <c r="P2985" s="32" t="str">
        <f>VLOOKUP(O2985,Stock[],2,FALSE)</f>
        <v>လိမ္မော်ဖြူ</v>
      </c>
      <c r="Q2985" s="35">
        <f>VLOOKUP(O2985,Stock[],3,FALSE)</f>
        <v>0.64</v>
      </c>
      <c r="R2985" s="35">
        <f>VLOOKUP(O2985,Stock[],4,FALSE)</f>
        <v>24</v>
      </c>
      <c r="S2985" s="37"/>
      <c r="T2985" s="35">
        <f>(DailySales!$S2985/DailySales!$R2985)+DailySales!$U2985</f>
        <v>30</v>
      </c>
      <c r="U2985" s="37">
        <v>30</v>
      </c>
      <c r="V2985" s="36">
        <f>+DailySales!$T2985*DailySales!$R2985</f>
        <v>720</v>
      </c>
      <c r="W2985" s="36">
        <f>+DailySales!$V2985*DailySales!$Q2985</f>
        <v>460.8</v>
      </c>
      <c r="X2985" s="36">
        <f>VLOOKUP(O2985,Stock[],6,FALSE)</f>
        <v>1330</v>
      </c>
      <c r="Y2985" s="36">
        <f>+DailySales!$V2985*DailySales!$X2985</f>
        <v>957600</v>
      </c>
      <c r="Z2985" s="37"/>
      <c r="AA2985" s="37"/>
      <c r="AB2985" s="37"/>
      <c r="AC2985" s="37"/>
      <c r="AD2985" s="37"/>
      <c r="AE2985" s="77"/>
      <c r="AF2985" s="87"/>
      <c r="AG2985" s="39"/>
      <c r="AH2985" s="87">
        <v>46059</v>
      </c>
      <c r="AI2985" s="39">
        <v>957600</v>
      </c>
      <c r="AJ2985" s="87"/>
      <c r="AK2985" s="39"/>
      <c r="AL2985" s="34"/>
      <c r="AM2985" s="39"/>
      <c r="AN298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86" spans="1:40" ht="19.5" customHeight="1" x14ac:dyDescent="0.25">
      <c r="A2986" s="32">
        <f t="shared" si="218"/>
        <v>2026</v>
      </c>
      <c r="B2986" s="32">
        <f t="shared" si="219"/>
        <v>2</v>
      </c>
      <c r="C2986" s="25">
        <v>46055</v>
      </c>
      <c r="D2986" s="57">
        <f t="shared" ca="1" si="216"/>
        <v>46097</v>
      </c>
      <c r="E2986" s="57" t="str">
        <f t="shared" ca="1" si="217"/>
        <v>1-Months</v>
      </c>
      <c r="F2986" s="57" t="str">
        <f>VLOOKUP(O2986,Stock[],5,FALSE)</f>
        <v>BE</v>
      </c>
      <c r="G2986" s="33" t="s">
        <v>3070</v>
      </c>
      <c r="H2986" s="38"/>
      <c r="I2986" s="34" t="s">
        <v>201</v>
      </c>
      <c r="J2986" s="32" t="str">
        <f>VLOOKUP(I2986,Customers[],2,FALSE)</f>
        <v>ဦးအောင်မိုး(ကောင်းသန့်)</v>
      </c>
      <c r="K2986" s="32" t="str">
        <f>VLOOKUP(I2986,Customers[],4,FALSE)</f>
        <v>Meiktila</v>
      </c>
      <c r="L2986" s="32" t="str">
        <f>VLOOKUP(Table85[[#This Row],[CustomerID]],Table!H:K,3,0)</f>
        <v>မိတ္ထီလာ</v>
      </c>
      <c r="M2986" s="32" t="str">
        <f>VLOOKUP(I2986,Customers[],5,FALSE)</f>
        <v>WholeSales/Contract</v>
      </c>
      <c r="N2986" s="117" t="s">
        <v>10</v>
      </c>
      <c r="O2986" s="37" t="s">
        <v>2120</v>
      </c>
      <c r="P2986" s="32" t="str">
        <f>VLOOKUP(O2986,Stock[],2,FALSE)</f>
        <v>ဇေ အရက်သန့်</v>
      </c>
      <c r="Q2986" s="35">
        <f>VLOOKUP(O2986,Stock[],3,FALSE)</f>
        <v>0.64</v>
      </c>
      <c r="R2986" s="35">
        <f>VLOOKUP(O2986,Stock[],4,FALSE)</f>
        <v>14</v>
      </c>
      <c r="S2986" s="37"/>
      <c r="T2986" s="35">
        <f>(DailySales!$S2986/DailySales!$R2986)+DailySales!$U2986</f>
        <v>80</v>
      </c>
      <c r="U2986" s="37">
        <v>80</v>
      </c>
      <c r="V2986" s="36">
        <f>+DailySales!$T2986*DailySales!$R2986</f>
        <v>1120</v>
      </c>
      <c r="W2986" s="36">
        <f>+DailySales!$V2986*DailySales!$Q2986</f>
        <v>716.80000000000007</v>
      </c>
      <c r="X2986" s="36">
        <f>VLOOKUP(O2986,Stock[],6,FALSE)</f>
        <v>1380</v>
      </c>
      <c r="Y2986" s="36">
        <f>+DailySales!$V2986*DailySales!$X2986</f>
        <v>1545600</v>
      </c>
      <c r="Z2986" s="37"/>
      <c r="AA2986" s="37"/>
      <c r="AB2986" s="37"/>
      <c r="AC2986" s="37"/>
      <c r="AD2986" s="37"/>
      <c r="AE2986" s="77"/>
      <c r="AF2986" s="87"/>
      <c r="AG2986" s="39"/>
      <c r="AH2986" s="87">
        <v>46059</v>
      </c>
      <c r="AI2986" s="39">
        <v>1545600</v>
      </c>
      <c r="AJ2986" s="87"/>
      <c r="AK2986" s="39"/>
      <c r="AL2986" s="34"/>
      <c r="AM2986" s="39"/>
      <c r="AN298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87" spans="1:40" ht="19.5" customHeight="1" x14ac:dyDescent="0.25">
      <c r="A2987" s="32">
        <f t="shared" si="218"/>
        <v>2026</v>
      </c>
      <c r="B2987" s="32">
        <f t="shared" si="219"/>
        <v>2</v>
      </c>
      <c r="C2987" s="25">
        <v>46055</v>
      </c>
      <c r="D2987" s="57">
        <f t="shared" ca="1" si="216"/>
        <v>46097</v>
      </c>
      <c r="E2987" s="57" t="str">
        <f t="shared" ca="1" si="217"/>
        <v>1-Months</v>
      </c>
      <c r="F2987" s="57" t="str">
        <f>VLOOKUP(O2987,Stock[],5,FALSE)</f>
        <v>BE</v>
      </c>
      <c r="G2987" s="33" t="s">
        <v>3070</v>
      </c>
      <c r="H2987" s="38"/>
      <c r="I2987" s="34" t="s">
        <v>201</v>
      </c>
      <c r="J2987" s="32" t="str">
        <f>VLOOKUP(I2987,Customers[],2,FALSE)</f>
        <v>ဦးအောင်မိုး(ကောင်းသန့်)</v>
      </c>
      <c r="K2987" s="32" t="str">
        <f>VLOOKUP(I2987,Customers[],4,FALSE)</f>
        <v>Meiktila</v>
      </c>
      <c r="L2987" s="32" t="str">
        <f>VLOOKUP(Table85[[#This Row],[CustomerID]],Table!H:K,3,0)</f>
        <v>မိတ္ထီလာ</v>
      </c>
      <c r="M2987" s="32" t="str">
        <f>VLOOKUP(I2987,Customers[],5,FALSE)</f>
        <v>WholeSales/Contract</v>
      </c>
      <c r="N2987" s="117" t="s">
        <v>10</v>
      </c>
      <c r="O2987" s="37" t="s">
        <v>214</v>
      </c>
      <c r="P2987" s="32" t="str">
        <f>VLOOKUP(O2987,Stock[],2,FALSE)</f>
        <v>ကောင်းကြည်</v>
      </c>
      <c r="Q2987" s="35">
        <f>VLOOKUP(O2987,Stock[],3,FALSE)</f>
        <v>0.64</v>
      </c>
      <c r="R2987" s="35">
        <f>VLOOKUP(O2987,Stock[],4,FALSE)</f>
        <v>14</v>
      </c>
      <c r="S2987" s="37"/>
      <c r="T2987" s="35">
        <f>(DailySales!$S2987/DailySales!$R2987)+DailySales!$U2987</f>
        <v>35</v>
      </c>
      <c r="U2987" s="37">
        <v>35</v>
      </c>
      <c r="V2987" s="36">
        <f>+DailySales!$T2987*DailySales!$R2987</f>
        <v>490</v>
      </c>
      <c r="W2987" s="36">
        <f>+DailySales!$V2987*DailySales!$Q2987</f>
        <v>313.60000000000002</v>
      </c>
      <c r="X2987" s="36">
        <f>VLOOKUP(O2987,Stock[],6,FALSE)</f>
        <v>1330</v>
      </c>
      <c r="Y2987" s="36">
        <f>+DailySales!$V2987*DailySales!$X2987</f>
        <v>651700</v>
      </c>
      <c r="Z2987" s="37"/>
      <c r="AA2987" s="37"/>
      <c r="AB2987" s="37"/>
      <c r="AC2987" s="37"/>
      <c r="AD2987" s="37"/>
      <c r="AE2987" s="77"/>
      <c r="AF2987" s="87"/>
      <c r="AG2987" s="39"/>
      <c r="AH2987" s="87">
        <v>46059</v>
      </c>
      <c r="AI2987" s="39">
        <v>651700</v>
      </c>
      <c r="AJ2987" s="87"/>
      <c r="AK2987" s="39"/>
      <c r="AL2987" s="34"/>
      <c r="AM2987" s="39"/>
      <c r="AN298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88" spans="1:40" ht="19.5" customHeight="1" x14ac:dyDescent="0.25">
      <c r="A2988" s="32">
        <f t="shared" si="218"/>
        <v>2026</v>
      </c>
      <c r="B2988" s="32">
        <f t="shared" si="219"/>
        <v>2</v>
      </c>
      <c r="C2988" s="25">
        <v>46055</v>
      </c>
      <c r="D2988" s="57">
        <f t="shared" ca="1" si="216"/>
        <v>46097</v>
      </c>
      <c r="E2988" s="57" t="str">
        <f t="shared" ca="1" si="217"/>
        <v>1-Months</v>
      </c>
      <c r="F2988" s="57" t="str">
        <f>VLOOKUP(O2988,Stock[],5,FALSE)</f>
        <v>BE</v>
      </c>
      <c r="G2988" s="33" t="s">
        <v>3070</v>
      </c>
      <c r="H2988" s="38"/>
      <c r="I2988" s="34" t="s">
        <v>201</v>
      </c>
      <c r="J2988" s="32" t="str">
        <f>VLOOKUP(I2988,Customers[],2,FALSE)</f>
        <v>ဦးအောင်မိုး(ကောင်းသန့်)</v>
      </c>
      <c r="K2988" s="32" t="str">
        <f>VLOOKUP(I2988,Customers[],4,FALSE)</f>
        <v>Meiktila</v>
      </c>
      <c r="L2988" s="32" t="str">
        <f>VLOOKUP(Table85[[#This Row],[CustomerID]],Table!H:K,3,0)</f>
        <v>မိတ္ထီလာ</v>
      </c>
      <c r="M2988" s="32" t="str">
        <f>VLOOKUP(I2988,Customers[],5,FALSE)</f>
        <v>WholeSales/Contract</v>
      </c>
      <c r="N2988" s="117" t="s">
        <v>10</v>
      </c>
      <c r="O2988" s="37" t="s">
        <v>209</v>
      </c>
      <c r="P2988" s="32" t="str">
        <f>VLOOKUP(O2988,Stock[],2,FALSE)</f>
        <v>ဇေယျဝတီ Red</v>
      </c>
      <c r="Q2988" s="35">
        <f>VLOOKUP(O2988,Stock[],3,FALSE)</f>
        <v>0.64</v>
      </c>
      <c r="R2988" s="35">
        <f>VLOOKUP(O2988,Stock[],4,FALSE)</f>
        <v>14</v>
      </c>
      <c r="S2988" s="37"/>
      <c r="T2988" s="35">
        <f>(DailySales!$S2988/DailySales!$R2988)+DailySales!$U2988</f>
        <v>35</v>
      </c>
      <c r="U2988" s="37">
        <v>35</v>
      </c>
      <c r="V2988" s="36">
        <f>+DailySales!$T2988*DailySales!$R2988</f>
        <v>490</v>
      </c>
      <c r="W2988" s="36">
        <f>+DailySales!$V2988*DailySales!$Q2988</f>
        <v>313.60000000000002</v>
      </c>
      <c r="X2988" s="36">
        <f>VLOOKUP(O2988,Stock[],6,FALSE)</f>
        <v>1330</v>
      </c>
      <c r="Y2988" s="36">
        <f>+DailySales!$V2988*DailySales!$X2988</f>
        <v>651700</v>
      </c>
      <c r="Z2988" s="37"/>
      <c r="AA2988" s="37"/>
      <c r="AB2988" s="37"/>
      <c r="AC2988" s="37"/>
      <c r="AD2988" s="37"/>
      <c r="AE2988" s="77"/>
      <c r="AF2988" s="87"/>
      <c r="AG2988" s="39"/>
      <c r="AH2988" s="87">
        <v>46059</v>
      </c>
      <c r="AI2988" s="39">
        <v>651700</v>
      </c>
      <c r="AJ2988" s="87"/>
      <c r="AK2988" s="39"/>
      <c r="AL2988" s="34"/>
      <c r="AM2988" s="39"/>
      <c r="AN298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89" spans="1:40" ht="19.5" customHeight="1" x14ac:dyDescent="0.25">
      <c r="A2989" s="32">
        <f t="shared" si="218"/>
        <v>2026</v>
      </c>
      <c r="B2989" s="32">
        <f t="shared" si="219"/>
        <v>2</v>
      </c>
      <c r="C2989" s="25">
        <v>46055</v>
      </c>
      <c r="D2989" s="57">
        <f t="shared" ca="1" si="216"/>
        <v>46097</v>
      </c>
      <c r="E2989" s="57" t="str">
        <f t="shared" ca="1" si="217"/>
        <v>1-Months</v>
      </c>
      <c r="F2989" s="57" t="str">
        <f>VLOOKUP(O2989,Stock[],5,FALSE)</f>
        <v>BE</v>
      </c>
      <c r="G2989" s="33" t="s">
        <v>3070</v>
      </c>
      <c r="H2989" s="38"/>
      <c r="I2989" s="34" t="s">
        <v>201</v>
      </c>
      <c r="J2989" s="32" t="str">
        <f>VLOOKUP(I2989,Customers[],2,FALSE)</f>
        <v>ဦးအောင်မိုး(ကောင်းသန့်)</v>
      </c>
      <c r="K2989" s="32" t="str">
        <f>VLOOKUP(I2989,Customers[],4,FALSE)</f>
        <v>Meiktila</v>
      </c>
      <c r="L2989" s="32" t="str">
        <f>VLOOKUP(Table85[[#This Row],[CustomerID]],Table!H:K,3,0)</f>
        <v>မိတ္ထီလာ</v>
      </c>
      <c r="M2989" s="32" t="str">
        <f>VLOOKUP(I2989,Customers[],5,FALSE)</f>
        <v>WholeSales/Contract</v>
      </c>
      <c r="N2989" s="117" t="s">
        <v>10</v>
      </c>
      <c r="O2989" s="37" t="s">
        <v>2465</v>
      </c>
      <c r="P2989" s="32" t="str">
        <f>VLOOKUP(O2989,Stock[],2,FALSE)</f>
        <v>မိုးနဲကွန်ကီး</v>
      </c>
      <c r="Q2989" s="35">
        <f>VLOOKUP(O2989,Stock[],3,FALSE)</f>
        <v>0.64</v>
      </c>
      <c r="R2989" s="35">
        <f>VLOOKUP(O2989,Stock[],4,FALSE)</f>
        <v>14</v>
      </c>
      <c r="S2989" s="37"/>
      <c r="T2989" s="35">
        <f>(DailySales!$S2989/DailySales!$R2989)+DailySales!$U2989</f>
        <v>20</v>
      </c>
      <c r="U2989" s="37">
        <v>20</v>
      </c>
      <c r="V2989" s="36">
        <f>+DailySales!$T2989*DailySales!$R2989</f>
        <v>280</v>
      </c>
      <c r="W2989" s="36">
        <f>+DailySales!$V2989*DailySales!$Q2989</f>
        <v>179.20000000000002</v>
      </c>
      <c r="X2989" s="36">
        <f>VLOOKUP(O2989,Stock[],6,FALSE)</f>
        <v>1700</v>
      </c>
      <c r="Y2989" s="36">
        <f>+DailySales!$V2989*DailySales!$X2989</f>
        <v>476000</v>
      </c>
      <c r="Z2989" s="37"/>
      <c r="AA2989" s="37"/>
      <c r="AB2989" s="37"/>
      <c r="AC2989" s="37"/>
      <c r="AD2989" s="37"/>
      <c r="AE2989" s="77"/>
      <c r="AF2989" s="87"/>
      <c r="AG2989" s="39"/>
      <c r="AH2989" s="87">
        <v>46059</v>
      </c>
      <c r="AI2989" s="39">
        <v>476000</v>
      </c>
      <c r="AJ2989" s="87"/>
      <c r="AK2989" s="39"/>
      <c r="AL2989" s="34"/>
      <c r="AM2989" s="39"/>
      <c r="AN298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90" spans="1:40" ht="19.5" customHeight="1" x14ac:dyDescent="0.25">
      <c r="A2990" s="32">
        <f t="shared" si="218"/>
        <v>2026</v>
      </c>
      <c r="B2990" s="32">
        <f t="shared" si="219"/>
        <v>2</v>
      </c>
      <c r="C2990" s="25">
        <v>46055</v>
      </c>
      <c r="D2990" s="57">
        <f t="shared" ca="1" si="216"/>
        <v>46097</v>
      </c>
      <c r="E2990" s="57" t="str">
        <f t="shared" ca="1" si="217"/>
        <v>1-Months</v>
      </c>
      <c r="F2990" s="57" t="str">
        <f>VLOOKUP(O2990,Stock[],5,FALSE)</f>
        <v>BE</v>
      </c>
      <c r="G2990" s="33" t="s">
        <v>3071</v>
      </c>
      <c r="H2990" s="38"/>
      <c r="I2990" s="34" t="s">
        <v>227</v>
      </c>
      <c r="J2990" s="32" t="str">
        <f>VLOOKUP(I2990,Customers[],2,FALSE)</f>
        <v>Summer-2</v>
      </c>
      <c r="K2990" s="32" t="str">
        <f>VLOOKUP(I2990,Customers[],4,FALSE)</f>
        <v>Meiktila</v>
      </c>
      <c r="L2990" s="32" t="str">
        <f>VLOOKUP(Table85[[#This Row],[CustomerID]],Table!H:K,3,0)</f>
        <v>မိတ္ထီလာ</v>
      </c>
      <c r="M2990" s="32" t="str">
        <f>VLOOKUP(I2990,Customers[],5,FALSE)</f>
        <v>WholeSales</v>
      </c>
      <c r="N2990" s="117" t="s">
        <v>10</v>
      </c>
      <c r="O2990" s="37" t="s">
        <v>217</v>
      </c>
      <c r="P2990" s="32" t="str">
        <f>VLOOKUP(O2990,Stock[],2,FALSE)</f>
        <v>လိမ္မော်ဖြူ</v>
      </c>
      <c r="Q2990" s="35">
        <f>VLOOKUP(O2990,Stock[],3,FALSE)</f>
        <v>0.64</v>
      </c>
      <c r="R2990" s="35">
        <f>VLOOKUP(O2990,Stock[],4,FALSE)</f>
        <v>24</v>
      </c>
      <c r="S2990" s="37"/>
      <c r="T2990" s="35">
        <f>(DailySales!$S2990/DailySales!$R2990)+DailySales!$U2990</f>
        <v>45</v>
      </c>
      <c r="U2990" s="37">
        <v>45</v>
      </c>
      <c r="V2990" s="36">
        <f>+DailySales!$T2990*DailySales!$R2990</f>
        <v>1080</v>
      </c>
      <c r="W2990" s="36">
        <f>+DailySales!$V2990*DailySales!$Q2990</f>
        <v>691.2</v>
      </c>
      <c r="X2990" s="36">
        <f>VLOOKUP(O2990,Stock[],6,FALSE)</f>
        <v>1330</v>
      </c>
      <c r="Y2990" s="36">
        <f>+DailySales!$V2990*DailySales!$X2990</f>
        <v>1436400</v>
      </c>
      <c r="Z2990" s="37"/>
      <c r="AA2990" s="37"/>
      <c r="AB2990" s="37"/>
      <c r="AC2990" s="37"/>
      <c r="AD2990" s="37"/>
      <c r="AE2990" s="77"/>
      <c r="AF2990" s="87"/>
      <c r="AG2990" s="39"/>
      <c r="AH2990" s="87">
        <v>46060</v>
      </c>
      <c r="AI2990" s="39">
        <v>1436400</v>
      </c>
      <c r="AJ2990" s="87"/>
      <c r="AK2990" s="39"/>
      <c r="AL2990" s="34"/>
      <c r="AM2990" s="39"/>
      <c r="AN299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91" spans="1:40" ht="19.5" customHeight="1" x14ac:dyDescent="0.25">
      <c r="A2991" s="32">
        <f t="shared" si="218"/>
        <v>2026</v>
      </c>
      <c r="B2991" s="32">
        <f t="shared" si="219"/>
        <v>2</v>
      </c>
      <c r="C2991" s="25">
        <v>46055</v>
      </c>
      <c r="D2991" s="57">
        <f t="shared" ca="1" si="216"/>
        <v>46097</v>
      </c>
      <c r="E2991" s="57" t="str">
        <f t="shared" ca="1" si="217"/>
        <v>1-Months</v>
      </c>
      <c r="F2991" s="57" t="str">
        <f>VLOOKUP(O2991,Stock[],5,FALSE)</f>
        <v>BE</v>
      </c>
      <c r="G2991" s="33" t="s">
        <v>3072</v>
      </c>
      <c r="H2991" s="38"/>
      <c r="I2991" s="34" t="s">
        <v>226</v>
      </c>
      <c r="J2991" s="32" t="str">
        <f>VLOOKUP(I2991,Customers[],2,FALSE)</f>
        <v>Summer-1</v>
      </c>
      <c r="K2991" s="32" t="str">
        <f>VLOOKUP(I2991,Customers[],4,FALSE)</f>
        <v>Meiktila</v>
      </c>
      <c r="L2991" s="32" t="str">
        <f>VLOOKUP(Table85[[#This Row],[CustomerID]],Table!H:K,3,0)</f>
        <v>မိတ္ထီလာ</v>
      </c>
      <c r="M2991" s="32" t="str">
        <f>VLOOKUP(I2991,Customers[],5,FALSE)</f>
        <v>WholeSales</v>
      </c>
      <c r="N2991" s="117" t="s">
        <v>10</v>
      </c>
      <c r="O2991" s="37" t="s">
        <v>240</v>
      </c>
      <c r="P2991" s="32" t="str">
        <f>VLOOKUP(O2991,Stock[],2,FALSE)</f>
        <v>သံပုရာအရက်</v>
      </c>
      <c r="Q2991" s="35">
        <f>VLOOKUP(O2991,Stock[],3,FALSE)</f>
        <v>0.64</v>
      </c>
      <c r="R2991" s="35">
        <f>VLOOKUP(O2991,Stock[],4,FALSE)</f>
        <v>14</v>
      </c>
      <c r="S2991" s="37"/>
      <c r="T2991" s="35">
        <f>(DailySales!$S2991/DailySales!$R2991)+DailySales!$U2991</f>
        <v>50</v>
      </c>
      <c r="U2991" s="37">
        <v>50</v>
      </c>
      <c r="V2991" s="36">
        <f>+DailySales!$T2991*DailySales!$R2991</f>
        <v>700</v>
      </c>
      <c r="W2991" s="36">
        <f>+DailySales!$V2991*DailySales!$Q2991</f>
        <v>448</v>
      </c>
      <c r="X2991" s="36">
        <f>VLOOKUP(O2991,Stock[],6,FALSE)</f>
        <v>1330</v>
      </c>
      <c r="Y2991" s="36">
        <f>+DailySales!$V2991*DailySales!$X2991</f>
        <v>931000</v>
      </c>
      <c r="Z2991" s="37"/>
      <c r="AA2991" s="37"/>
      <c r="AB2991" s="37"/>
      <c r="AC2991" s="37"/>
      <c r="AD2991" s="37"/>
      <c r="AE2991" s="77"/>
      <c r="AF2991" s="87"/>
      <c r="AG2991" s="39"/>
      <c r="AH2991" s="87">
        <v>46060</v>
      </c>
      <c r="AI2991" s="39">
        <v>931000</v>
      </c>
      <c r="AJ2991" s="87"/>
      <c r="AK2991" s="39"/>
      <c r="AL2991" s="34"/>
      <c r="AM2991" s="39"/>
      <c r="AN299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92" spans="1:40" ht="19.5" customHeight="1" x14ac:dyDescent="0.25">
      <c r="A2992" s="32">
        <f t="shared" si="218"/>
        <v>2026</v>
      </c>
      <c r="B2992" s="32">
        <f t="shared" si="219"/>
        <v>2</v>
      </c>
      <c r="C2992" s="25">
        <v>46055</v>
      </c>
      <c r="D2992" s="57">
        <f t="shared" ca="1" si="216"/>
        <v>46097</v>
      </c>
      <c r="E2992" s="57" t="str">
        <f t="shared" ca="1" si="217"/>
        <v>1-Months</v>
      </c>
      <c r="F2992" s="57" t="str">
        <f>VLOOKUP(O2992,Stock[],5,FALSE)</f>
        <v>BE</v>
      </c>
      <c r="G2992" s="33" t="s">
        <v>3072</v>
      </c>
      <c r="H2992" s="38"/>
      <c r="I2992" s="34" t="s">
        <v>226</v>
      </c>
      <c r="J2992" s="32" t="str">
        <f>VLOOKUP(I2992,Customers[],2,FALSE)</f>
        <v>Summer-1</v>
      </c>
      <c r="K2992" s="32" t="str">
        <f>VLOOKUP(I2992,Customers[],4,FALSE)</f>
        <v>Meiktila</v>
      </c>
      <c r="L2992" s="32" t="str">
        <f>VLOOKUP(Table85[[#This Row],[CustomerID]],Table!H:K,3,0)</f>
        <v>မိတ္ထီလာ</v>
      </c>
      <c r="M2992" s="32" t="str">
        <f>VLOOKUP(I2992,Customers[],5,FALSE)</f>
        <v>WholeSales</v>
      </c>
      <c r="N2992" s="117" t="s">
        <v>10</v>
      </c>
      <c r="O2992" s="37" t="s">
        <v>217</v>
      </c>
      <c r="P2992" s="32" t="str">
        <f>VLOOKUP(O2992,Stock[],2,FALSE)</f>
        <v>လိမ္မော်ဖြူ</v>
      </c>
      <c r="Q2992" s="35">
        <f>VLOOKUP(O2992,Stock[],3,FALSE)</f>
        <v>0.64</v>
      </c>
      <c r="R2992" s="35">
        <f>VLOOKUP(O2992,Stock[],4,FALSE)</f>
        <v>24</v>
      </c>
      <c r="S2992" s="37"/>
      <c r="T2992" s="35">
        <f>(DailySales!$S2992/DailySales!$R2992)+DailySales!$U2992</f>
        <v>50</v>
      </c>
      <c r="U2992" s="37">
        <v>50</v>
      </c>
      <c r="V2992" s="36">
        <f>+DailySales!$T2992*DailySales!$R2992</f>
        <v>1200</v>
      </c>
      <c r="W2992" s="36">
        <f>+DailySales!$V2992*DailySales!$Q2992</f>
        <v>768</v>
      </c>
      <c r="X2992" s="36">
        <f>VLOOKUP(O2992,Stock[],6,FALSE)</f>
        <v>1330</v>
      </c>
      <c r="Y2992" s="36">
        <f>+DailySales!$V2992*DailySales!$X2992</f>
        <v>1596000</v>
      </c>
      <c r="Z2992" s="37"/>
      <c r="AA2992" s="37"/>
      <c r="AB2992" s="37"/>
      <c r="AC2992" s="37"/>
      <c r="AD2992" s="37"/>
      <c r="AE2992" s="77"/>
      <c r="AF2992" s="87"/>
      <c r="AG2992" s="39"/>
      <c r="AH2992" s="87">
        <v>46060</v>
      </c>
      <c r="AI2992" s="39">
        <v>1596000</v>
      </c>
      <c r="AJ2992" s="87"/>
      <c r="AK2992" s="39"/>
      <c r="AL2992" s="34"/>
      <c r="AM2992" s="39"/>
      <c r="AN299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93" spans="1:40" ht="19.5" customHeight="1" x14ac:dyDescent="0.25">
      <c r="A2993" s="32">
        <f t="shared" si="218"/>
        <v>2026</v>
      </c>
      <c r="B2993" s="32">
        <f t="shared" si="219"/>
        <v>2</v>
      </c>
      <c r="C2993" s="25">
        <v>46055</v>
      </c>
      <c r="D2993" s="57">
        <f t="shared" ca="1" si="216"/>
        <v>46097</v>
      </c>
      <c r="E2993" s="57" t="str">
        <f t="shared" ca="1" si="217"/>
        <v>1-Months</v>
      </c>
      <c r="F2993" s="57" t="str">
        <f>VLOOKUP(O2993,Stock[],5,FALSE)</f>
        <v>BE</v>
      </c>
      <c r="G2993" s="33" t="s">
        <v>3072</v>
      </c>
      <c r="H2993" s="38"/>
      <c r="I2993" s="34" t="s">
        <v>226</v>
      </c>
      <c r="J2993" s="32" t="str">
        <f>VLOOKUP(I2993,Customers[],2,FALSE)</f>
        <v>Summer-1</v>
      </c>
      <c r="K2993" s="32" t="str">
        <f>VLOOKUP(I2993,Customers[],4,FALSE)</f>
        <v>Meiktila</v>
      </c>
      <c r="L2993" s="32" t="str">
        <f>VLOOKUP(Table85[[#This Row],[CustomerID]],Table!H:K,3,0)</f>
        <v>မိတ္ထီလာ</v>
      </c>
      <c r="M2993" s="32" t="str">
        <f>VLOOKUP(I2993,Customers[],5,FALSE)</f>
        <v>WholeSales</v>
      </c>
      <c r="N2993" s="117" t="s">
        <v>10</v>
      </c>
      <c r="O2993" s="37" t="s">
        <v>214</v>
      </c>
      <c r="P2993" s="32" t="str">
        <f>VLOOKUP(O2993,Stock[],2,FALSE)</f>
        <v>ကောင်းကြည်</v>
      </c>
      <c r="Q2993" s="35">
        <f>VLOOKUP(O2993,Stock[],3,FALSE)</f>
        <v>0.64</v>
      </c>
      <c r="R2993" s="35">
        <f>VLOOKUP(O2993,Stock[],4,FALSE)</f>
        <v>14</v>
      </c>
      <c r="S2993" s="37"/>
      <c r="T2993" s="35">
        <f>(DailySales!$S2993/DailySales!$R2993)+DailySales!$U2993</f>
        <v>50</v>
      </c>
      <c r="U2993" s="37">
        <v>50</v>
      </c>
      <c r="V2993" s="36">
        <f>+DailySales!$T2993*DailySales!$R2993</f>
        <v>700</v>
      </c>
      <c r="W2993" s="36">
        <f>+DailySales!$V2993*DailySales!$Q2993</f>
        <v>448</v>
      </c>
      <c r="X2993" s="36">
        <f>VLOOKUP(O2993,Stock[],6,FALSE)</f>
        <v>1330</v>
      </c>
      <c r="Y2993" s="36">
        <f>+DailySales!$V2993*DailySales!$X2993</f>
        <v>931000</v>
      </c>
      <c r="Z2993" s="37"/>
      <c r="AA2993" s="37"/>
      <c r="AB2993" s="37"/>
      <c r="AC2993" s="37"/>
      <c r="AD2993" s="37"/>
      <c r="AE2993" s="77"/>
      <c r="AF2993" s="87"/>
      <c r="AG2993" s="39"/>
      <c r="AH2993" s="87">
        <v>46060</v>
      </c>
      <c r="AI2993" s="39">
        <v>931000</v>
      </c>
      <c r="AJ2993" s="87"/>
      <c r="AK2993" s="39"/>
      <c r="AL2993" s="34"/>
      <c r="AM2993" s="39"/>
      <c r="AN299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94" spans="1:40" ht="19.5" customHeight="1" x14ac:dyDescent="0.25">
      <c r="A2994" s="32">
        <f t="shared" si="218"/>
        <v>2026</v>
      </c>
      <c r="B2994" s="32">
        <f t="shared" si="219"/>
        <v>2</v>
      </c>
      <c r="C2994" s="25">
        <v>46055</v>
      </c>
      <c r="D2994" s="57">
        <f t="shared" ca="1" si="216"/>
        <v>46097</v>
      </c>
      <c r="E2994" s="57" t="str">
        <f t="shared" ca="1" si="217"/>
        <v>1-Months</v>
      </c>
      <c r="F2994" s="57" t="str">
        <f>VLOOKUP(O2994,Stock[],5,FALSE)</f>
        <v>BE</v>
      </c>
      <c r="G2994" s="33" t="s">
        <v>3072</v>
      </c>
      <c r="H2994" s="38"/>
      <c r="I2994" s="34" t="s">
        <v>226</v>
      </c>
      <c r="J2994" s="32" t="str">
        <f>VLOOKUP(I2994,Customers[],2,FALSE)</f>
        <v>Summer-1</v>
      </c>
      <c r="K2994" s="32" t="str">
        <f>VLOOKUP(I2994,Customers[],4,FALSE)</f>
        <v>Meiktila</v>
      </c>
      <c r="L2994" s="32" t="str">
        <f>VLOOKUP(Table85[[#This Row],[CustomerID]],Table!H:K,3,0)</f>
        <v>မိတ္ထီလာ</v>
      </c>
      <c r="M2994" s="32" t="str">
        <f>VLOOKUP(I2994,Customers[],5,FALSE)</f>
        <v>WholeSales</v>
      </c>
      <c r="N2994" s="117" t="s">
        <v>10</v>
      </c>
      <c r="O2994" s="37" t="s">
        <v>209</v>
      </c>
      <c r="P2994" s="32" t="str">
        <f>VLOOKUP(O2994,Stock[],2,FALSE)</f>
        <v>ဇေယျဝတီ Red</v>
      </c>
      <c r="Q2994" s="35">
        <f>VLOOKUP(O2994,Stock[],3,FALSE)</f>
        <v>0.64</v>
      </c>
      <c r="R2994" s="35">
        <f>VLOOKUP(O2994,Stock[],4,FALSE)</f>
        <v>14</v>
      </c>
      <c r="S2994" s="37"/>
      <c r="T2994" s="35">
        <f>(DailySales!$S2994/DailySales!$R2994)+DailySales!$U2994</f>
        <v>50</v>
      </c>
      <c r="U2994" s="37">
        <v>50</v>
      </c>
      <c r="V2994" s="36">
        <f>+DailySales!$T2994*DailySales!$R2994</f>
        <v>700</v>
      </c>
      <c r="W2994" s="36">
        <f>+DailySales!$V2994*DailySales!$Q2994</f>
        <v>448</v>
      </c>
      <c r="X2994" s="36">
        <f>VLOOKUP(O2994,Stock[],6,FALSE)</f>
        <v>1330</v>
      </c>
      <c r="Y2994" s="36">
        <f>+DailySales!$V2994*DailySales!$X2994</f>
        <v>931000</v>
      </c>
      <c r="Z2994" s="37"/>
      <c r="AA2994" s="37"/>
      <c r="AB2994" s="37"/>
      <c r="AC2994" s="37"/>
      <c r="AD2994" s="37"/>
      <c r="AE2994" s="77"/>
      <c r="AF2994" s="87"/>
      <c r="AG2994" s="39"/>
      <c r="AH2994" s="87">
        <v>46060</v>
      </c>
      <c r="AI2994" s="39">
        <v>931000</v>
      </c>
      <c r="AJ2994" s="87"/>
      <c r="AK2994" s="39"/>
      <c r="AL2994" s="34"/>
      <c r="AM2994" s="39"/>
      <c r="AN299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2995" spans="1:40" ht="19.5" customHeight="1" x14ac:dyDescent="0.25">
      <c r="A2995" s="32">
        <f t="shared" si="218"/>
        <v>2026</v>
      </c>
      <c r="B2995" s="32">
        <f t="shared" si="219"/>
        <v>2</v>
      </c>
      <c r="C2995" s="25">
        <v>46055</v>
      </c>
      <c r="D2995" s="57">
        <f t="shared" ca="1" si="216"/>
        <v>46097</v>
      </c>
      <c r="E2995" s="57" t="str">
        <f t="shared" ca="1" si="217"/>
        <v>1-Months</v>
      </c>
      <c r="F2995" s="57" t="str">
        <f>VLOOKUP(O2995,Stock[],5,FALSE)</f>
        <v>BE</v>
      </c>
      <c r="G2995" s="33" t="s">
        <v>3073</v>
      </c>
      <c r="H2995" s="38"/>
      <c r="I2995" s="34" t="s">
        <v>180</v>
      </c>
      <c r="J2995" s="32" t="str">
        <f>VLOOKUP(I2995,Customers[],2,FALSE)</f>
        <v>ရွှေမြင်း</v>
      </c>
      <c r="K2995" s="32" t="str">
        <f>VLOOKUP(I2995,Customers[],4,FALSE)</f>
        <v>Meiktila</v>
      </c>
      <c r="L2995" s="32" t="str">
        <f>VLOOKUP(Table85[[#This Row],[CustomerID]],Table!H:K,3,0)</f>
        <v>မိတ္ထီလာ</v>
      </c>
      <c r="M2995" s="32" t="str">
        <f>VLOOKUP(I2995,Customers[],5,FALSE)</f>
        <v>WholeSales/Contract</v>
      </c>
      <c r="N2995" s="117" t="s">
        <v>10</v>
      </c>
      <c r="O2995" s="37" t="s">
        <v>217</v>
      </c>
      <c r="P2995" s="32" t="str">
        <f>VLOOKUP(O2995,Stock[],2,FALSE)</f>
        <v>လိမ္မော်ဖြူ</v>
      </c>
      <c r="Q2995" s="35">
        <f>VLOOKUP(O2995,Stock[],3,FALSE)</f>
        <v>0.64</v>
      </c>
      <c r="R2995" s="35">
        <f>VLOOKUP(O2995,Stock[],4,FALSE)</f>
        <v>24</v>
      </c>
      <c r="S2995" s="37"/>
      <c r="T2995" s="35">
        <f>(DailySales!$S2995/DailySales!$R2995)+DailySales!$U2995</f>
        <v>50</v>
      </c>
      <c r="U2995" s="37">
        <v>50</v>
      </c>
      <c r="V2995" s="36">
        <f>+DailySales!$T2995*DailySales!$R2995</f>
        <v>1200</v>
      </c>
      <c r="W2995" s="36">
        <f>+DailySales!$V2995*DailySales!$Q2995</f>
        <v>768</v>
      </c>
      <c r="X2995" s="36">
        <f>VLOOKUP(O2995,Stock[],6,FALSE)</f>
        <v>1330</v>
      </c>
      <c r="Y2995" s="36">
        <f>+DailySales!$V2995*DailySales!$X2995</f>
        <v>1596000</v>
      </c>
      <c r="Z2995" s="37"/>
      <c r="AA2995" s="37"/>
      <c r="AB2995" s="37"/>
      <c r="AC2995" s="37"/>
      <c r="AD2995" s="37"/>
      <c r="AE2995" s="77"/>
      <c r="AF2995" s="87"/>
      <c r="AG2995" s="39"/>
      <c r="AH2995" s="87"/>
      <c r="AI2995" s="39"/>
      <c r="AJ2995" s="87"/>
      <c r="AK2995" s="39"/>
      <c r="AL2995" s="34"/>
      <c r="AM2995" s="39"/>
      <c r="AN299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1596000</v>
      </c>
    </row>
    <row r="2996" spans="1:40" ht="19.5" customHeight="1" x14ac:dyDescent="0.25">
      <c r="A2996" s="32">
        <f t="shared" si="218"/>
        <v>2026</v>
      </c>
      <c r="B2996" s="32">
        <f t="shared" si="219"/>
        <v>2</v>
      </c>
      <c r="C2996" s="25">
        <v>46055</v>
      </c>
      <c r="D2996" s="57">
        <f t="shared" ca="1" si="216"/>
        <v>46097</v>
      </c>
      <c r="E2996" s="57" t="str">
        <f t="shared" ca="1" si="217"/>
        <v>1-Months</v>
      </c>
      <c r="F2996" s="57" t="str">
        <f>VLOOKUP(O2996,Stock[],5,FALSE)</f>
        <v>BE</v>
      </c>
      <c r="G2996" s="33" t="s">
        <v>3073</v>
      </c>
      <c r="H2996" s="38"/>
      <c r="I2996" s="34" t="s">
        <v>180</v>
      </c>
      <c r="J2996" s="32" t="str">
        <f>VLOOKUP(I2996,Customers[],2,FALSE)</f>
        <v>ရွှေမြင်း</v>
      </c>
      <c r="K2996" s="32" t="str">
        <f>VLOOKUP(I2996,Customers[],4,FALSE)</f>
        <v>Meiktila</v>
      </c>
      <c r="L2996" s="32" t="str">
        <f>VLOOKUP(Table85[[#This Row],[CustomerID]],Table!H:K,3,0)</f>
        <v>မိတ္ထီလာ</v>
      </c>
      <c r="M2996" s="32" t="str">
        <f>VLOOKUP(I2996,Customers[],5,FALSE)</f>
        <v>WholeSales/Contract</v>
      </c>
      <c r="N2996" s="117" t="s">
        <v>10</v>
      </c>
      <c r="O2996" s="37" t="s">
        <v>2120</v>
      </c>
      <c r="P2996" s="32" t="str">
        <f>VLOOKUP(O2996,Stock[],2,FALSE)</f>
        <v>ဇေ အရက်သန့်</v>
      </c>
      <c r="Q2996" s="35">
        <f>VLOOKUP(O2996,Stock[],3,FALSE)</f>
        <v>0.64</v>
      </c>
      <c r="R2996" s="35">
        <f>VLOOKUP(O2996,Stock[],4,FALSE)</f>
        <v>14</v>
      </c>
      <c r="S2996" s="37"/>
      <c r="T2996" s="35">
        <f>(DailySales!$S2996/DailySales!$R2996)+DailySales!$U2996</f>
        <v>30</v>
      </c>
      <c r="U2996" s="37">
        <v>30</v>
      </c>
      <c r="V2996" s="36">
        <f>+DailySales!$T2996*DailySales!$R2996</f>
        <v>420</v>
      </c>
      <c r="W2996" s="36">
        <f>+DailySales!$V2996*DailySales!$Q2996</f>
        <v>268.8</v>
      </c>
      <c r="X2996" s="36">
        <f>VLOOKUP(O2996,Stock[],6,FALSE)</f>
        <v>1380</v>
      </c>
      <c r="Y2996" s="36">
        <f>+DailySales!$V2996*DailySales!$X2996</f>
        <v>579600</v>
      </c>
      <c r="Z2996" s="37"/>
      <c r="AA2996" s="37"/>
      <c r="AB2996" s="37"/>
      <c r="AC2996" s="37"/>
      <c r="AD2996" s="37"/>
      <c r="AE2996" s="77"/>
      <c r="AF2996" s="87"/>
      <c r="AG2996" s="39"/>
      <c r="AH2996" s="87"/>
      <c r="AI2996" s="39"/>
      <c r="AJ2996" s="87"/>
      <c r="AK2996" s="39"/>
      <c r="AL2996" s="34"/>
      <c r="AM2996" s="39"/>
      <c r="AN299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579600</v>
      </c>
    </row>
    <row r="2997" spans="1:40" ht="19.5" customHeight="1" x14ac:dyDescent="0.25">
      <c r="A2997" s="32">
        <f t="shared" si="218"/>
        <v>2026</v>
      </c>
      <c r="B2997" s="32">
        <f t="shared" si="219"/>
        <v>2</v>
      </c>
      <c r="C2997" s="25">
        <v>46055</v>
      </c>
      <c r="D2997" s="57">
        <f t="shared" ca="1" si="216"/>
        <v>46097</v>
      </c>
      <c r="E2997" s="57" t="str">
        <f t="shared" ca="1" si="217"/>
        <v>1-Months</v>
      </c>
      <c r="F2997" s="57" t="str">
        <f>VLOOKUP(O2997,Stock[],5,FALSE)</f>
        <v>BE</v>
      </c>
      <c r="G2997" s="33" t="s">
        <v>3073</v>
      </c>
      <c r="H2997" s="38"/>
      <c r="I2997" s="34" t="s">
        <v>180</v>
      </c>
      <c r="J2997" s="32" t="str">
        <f>VLOOKUP(I2997,Customers[],2,FALSE)</f>
        <v>ရွှေမြင်း</v>
      </c>
      <c r="K2997" s="32" t="str">
        <f>VLOOKUP(I2997,Customers[],4,FALSE)</f>
        <v>Meiktila</v>
      </c>
      <c r="L2997" s="32" t="str">
        <f>VLOOKUP(Table85[[#This Row],[CustomerID]],Table!H:K,3,0)</f>
        <v>မိတ္ထီလာ</v>
      </c>
      <c r="M2997" s="32" t="str">
        <f>VLOOKUP(I2997,Customers[],5,FALSE)</f>
        <v>WholeSales/Contract</v>
      </c>
      <c r="N2997" s="117" t="s">
        <v>10</v>
      </c>
      <c r="O2997" s="37" t="s">
        <v>214</v>
      </c>
      <c r="P2997" s="32" t="str">
        <f>VLOOKUP(O2997,Stock[],2,FALSE)</f>
        <v>ကောင်းကြည်</v>
      </c>
      <c r="Q2997" s="35">
        <f>VLOOKUP(O2997,Stock[],3,FALSE)</f>
        <v>0.64</v>
      </c>
      <c r="R2997" s="35">
        <f>VLOOKUP(O2997,Stock[],4,FALSE)</f>
        <v>14</v>
      </c>
      <c r="S2997" s="37"/>
      <c r="T2997" s="35">
        <f>(DailySales!$S2997/DailySales!$R2997)+DailySales!$U2997</f>
        <v>20</v>
      </c>
      <c r="U2997" s="37">
        <v>20</v>
      </c>
      <c r="V2997" s="36">
        <f>+DailySales!$T2997*DailySales!$R2997</f>
        <v>280</v>
      </c>
      <c r="W2997" s="36">
        <f>+DailySales!$V2997*DailySales!$Q2997</f>
        <v>179.20000000000002</v>
      </c>
      <c r="X2997" s="36">
        <f>VLOOKUP(O2997,Stock[],6,FALSE)</f>
        <v>1330</v>
      </c>
      <c r="Y2997" s="36">
        <f>+DailySales!$V2997*DailySales!$X2997</f>
        <v>372400</v>
      </c>
      <c r="Z2997" s="37"/>
      <c r="AA2997" s="37"/>
      <c r="AB2997" s="37"/>
      <c r="AC2997" s="37"/>
      <c r="AD2997" s="37"/>
      <c r="AE2997" s="77"/>
      <c r="AF2997" s="87"/>
      <c r="AG2997" s="39"/>
      <c r="AH2997" s="87"/>
      <c r="AI2997" s="39"/>
      <c r="AJ2997" s="87"/>
      <c r="AK2997" s="39"/>
      <c r="AL2997" s="34"/>
      <c r="AM2997" s="39"/>
      <c r="AN299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2998" spans="1:40" ht="19.5" customHeight="1" x14ac:dyDescent="0.25">
      <c r="A2998" s="32">
        <f t="shared" si="218"/>
        <v>2026</v>
      </c>
      <c r="B2998" s="32">
        <f t="shared" si="219"/>
        <v>2</v>
      </c>
      <c r="C2998" s="25">
        <v>46055</v>
      </c>
      <c r="D2998" s="57">
        <f t="shared" ca="1" si="216"/>
        <v>46097</v>
      </c>
      <c r="E2998" s="57" t="str">
        <f t="shared" ca="1" si="217"/>
        <v>1-Months</v>
      </c>
      <c r="F2998" s="57" t="str">
        <f>VLOOKUP(O2998,Stock[],5,FALSE)</f>
        <v>BE</v>
      </c>
      <c r="G2998" s="33" t="s">
        <v>3073</v>
      </c>
      <c r="H2998" s="38"/>
      <c r="I2998" s="34" t="s">
        <v>180</v>
      </c>
      <c r="J2998" s="32" t="str">
        <f>VLOOKUP(I2998,Customers[],2,FALSE)</f>
        <v>ရွှေမြင်း</v>
      </c>
      <c r="K2998" s="32" t="str">
        <f>VLOOKUP(I2998,Customers[],4,FALSE)</f>
        <v>Meiktila</v>
      </c>
      <c r="L2998" s="32" t="str">
        <f>VLOOKUP(Table85[[#This Row],[CustomerID]],Table!H:K,3,0)</f>
        <v>မိတ္ထီလာ</v>
      </c>
      <c r="M2998" s="32" t="str">
        <f>VLOOKUP(I2998,Customers[],5,FALSE)</f>
        <v>WholeSales/Contract</v>
      </c>
      <c r="N2998" s="117" t="s">
        <v>10</v>
      </c>
      <c r="O2998" s="37" t="s">
        <v>2465</v>
      </c>
      <c r="P2998" s="32" t="str">
        <f>VLOOKUP(O2998,Stock[],2,FALSE)</f>
        <v>မိုးနဲကွန်ကီး</v>
      </c>
      <c r="Q2998" s="35">
        <f>VLOOKUP(O2998,Stock[],3,FALSE)</f>
        <v>0.64</v>
      </c>
      <c r="R2998" s="35">
        <f>VLOOKUP(O2998,Stock[],4,FALSE)</f>
        <v>14</v>
      </c>
      <c r="S2998" s="37"/>
      <c r="T2998" s="35">
        <f>(DailySales!$S2998/DailySales!$R2998)+DailySales!$U2998</f>
        <v>30</v>
      </c>
      <c r="U2998" s="37">
        <v>30</v>
      </c>
      <c r="V2998" s="36">
        <f>+DailySales!$T2998*DailySales!$R2998</f>
        <v>420</v>
      </c>
      <c r="W2998" s="36">
        <f>+DailySales!$V2998*DailySales!$Q2998</f>
        <v>268.8</v>
      </c>
      <c r="X2998" s="36">
        <f>VLOOKUP(O2998,Stock[],6,FALSE)</f>
        <v>1700</v>
      </c>
      <c r="Y2998" s="36">
        <f>+DailySales!$V2998*DailySales!$X2998</f>
        <v>714000</v>
      </c>
      <c r="Z2998" s="37"/>
      <c r="AA2998" s="37"/>
      <c r="AB2998" s="37"/>
      <c r="AC2998" s="37"/>
      <c r="AD2998" s="37"/>
      <c r="AE2998" s="77"/>
      <c r="AF2998" s="87"/>
      <c r="AG2998" s="39"/>
      <c r="AH2998" s="87"/>
      <c r="AI2998" s="39"/>
      <c r="AJ2998" s="87"/>
      <c r="AK2998" s="39"/>
      <c r="AL2998" s="34"/>
      <c r="AM2998" s="39"/>
      <c r="AN299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714000</v>
      </c>
    </row>
    <row r="2999" spans="1:40" ht="19.5" customHeight="1" x14ac:dyDescent="0.25">
      <c r="A2999" s="32">
        <f t="shared" si="218"/>
        <v>2026</v>
      </c>
      <c r="B2999" s="32">
        <f t="shared" si="219"/>
        <v>2</v>
      </c>
      <c r="C2999" s="25">
        <v>46055</v>
      </c>
      <c r="D2999" s="57">
        <f t="shared" ca="1" si="216"/>
        <v>46097</v>
      </c>
      <c r="E2999" s="57" t="str">
        <f t="shared" ca="1" si="217"/>
        <v>1-Months</v>
      </c>
      <c r="F2999" s="57" t="str">
        <f>VLOOKUP(O2999,Stock[],5,FALSE)</f>
        <v>BE</v>
      </c>
      <c r="G2999" s="33" t="s">
        <v>3074</v>
      </c>
      <c r="H2999" s="38"/>
      <c r="I2999" s="34" t="s">
        <v>180</v>
      </c>
      <c r="J2999" s="32" t="str">
        <f>VLOOKUP(I2999,Customers[],2,FALSE)</f>
        <v>ရွှေမြင်း</v>
      </c>
      <c r="K2999" s="32" t="str">
        <f>VLOOKUP(I2999,Customers[],4,FALSE)</f>
        <v>Meiktila</v>
      </c>
      <c r="L2999" s="32" t="str">
        <f>VLOOKUP(Table85[[#This Row],[CustomerID]],Table!H:K,3,0)</f>
        <v>မိတ္ထီလာ</v>
      </c>
      <c r="M2999" s="32" t="str">
        <f>VLOOKUP(I2999,Customers[],5,FALSE)</f>
        <v>WholeSales/Contract</v>
      </c>
      <c r="N2999" s="117" t="s">
        <v>10</v>
      </c>
      <c r="O2999" s="37" t="s">
        <v>220</v>
      </c>
      <c r="P2999" s="32" t="str">
        <f>VLOOKUP(O2999,Stock[],2,FALSE)</f>
        <v>မြန်မာရှောက်ပျား</v>
      </c>
      <c r="Q2999" s="35">
        <f>VLOOKUP(O2999,Stock[],3,FALSE)</f>
        <v>0.64</v>
      </c>
      <c r="R2999" s="35">
        <f>VLOOKUP(O2999,Stock[],4,FALSE)</f>
        <v>14</v>
      </c>
      <c r="S2999" s="37"/>
      <c r="T2999" s="35">
        <f>(DailySales!$S2999/DailySales!$R2999)+DailySales!$U2999</f>
        <v>30</v>
      </c>
      <c r="U2999" s="37">
        <v>30</v>
      </c>
      <c r="V2999" s="36">
        <f>+DailySales!$T2999*DailySales!$R2999</f>
        <v>420</v>
      </c>
      <c r="W2999" s="36">
        <f>+DailySales!$V2999*DailySales!$Q2999</f>
        <v>268.8</v>
      </c>
      <c r="X2999" s="36">
        <f>VLOOKUP(O2999,Stock[],6,FALSE)</f>
        <v>1370</v>
      </c>
      <c r="Y2999" s="36">
        <f>+DailySales!$V2999*DailySales!$X2999</f>
        <v>575400</v>
      </c>
      <c r="Z2999" s="37"/>
      <c r="AA2999" s="37"/>
      <c r="AB2999" s="37"/>
      <c r="AC2999" s="37"/>
      <c r="AD2999" s="37"/>
      <c r="AE2999" s="77"/>
      <c r="AF2999" s="87"/>
      <c r="AG2999" s="39"/>
      <c r="AH2999" s="87"/>
      <c r="AI2999" s="39"/>
      <c r="AJ2999" s="87"/>
      <c r="AK2999" s="39"/>
      <c r="AL2999" s="34"/>
      <c r="AM2999" s="39"/>
      <c r="AN299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575400</v>
      </c>
    </row>
    <row r="3000" spans="1:40" ht="19.5" customHeight="1" x14ac:dyDescent="0.25">
      <c r="A3000" s="32">
        <f t="shared" si="218"/>
        <v>2026</v>
      </c>
      <c r="B3000" s="32">
        <f t="shared" si="219"/>
        <v>2</v>
      </c>
      <c r="C3000" s="25">
        <v>46055</v>
      </c>
      <c r="D3000" s="57">
        <f t="shared" ca="1" si="216"/>
        <v>46097</v>
      </c>
      <c r="E3000" s="57" t="str">
        <f t="shared" ca="1" si="217"/>
        <v>1-Months</v>
      </c>
      <c r="F3000" s="57" t="str">
        <f>VLOOKUP(O3000,Stock[],5,FALSE)</f>
        <v>BE</v>
      </c>
      <c r="G3000" s="33" t="s">
        <v>3074</v>
      </c>
      <c r="H3000" s="38"/>
      <c r="I3000" s="34" t="s">
        <v>180</v>
      </c>
      <c r="J3000" s="32" t="str">
        <f>VLOOKUP(I3000,Customers[],2,FALSE)</f>
        <v>ရွှေမြင်း</v>
      </c>
      <c r="K3000" s="32" t="str">
        <f>VLOOKUP(I3000,Customers[],4,FALSE)</f>
        <v>Meiktila</v>
      </c>
      <c r="L3000" s="32" t="str">
        <f>VLOOKUP(Table85[[#This Row],[CustomerID]],Table!H:K,3,0)</f>
        <v>မိတ္ထီလာ</v>
      </c>
      <c r="M3000" s="32" t="str">
        <f>VLOOKUP(I3000,Customers[],5,FALSE)</f>
        <v>WholeSales/Contract</v>
      </c>
      <c r="N3000" s="117" t="s">
        <v>10</v>
      </c>
      <c r="O3000" s="37" t="s">
        <v>217</v>
      </c>
      <c r="P3000" s="32" t="str">
        <f>VLOOKUP(O3000,Stock[],2,FALSE)</f>
        <v>လိမ္မော်ဖြူ</v>
      </c>
      <c r="Q3000" s="35">
        <f>VLOOKUP(O3000,Stock[],3,FALSE)</f>
        <v>0.64</v>
      </c>
      <c r="R3000" s="35">
        <f>VLOOKUP(O3000,Stock[],4,FALSE)</f>
        <v>24</v>
      </c>
      <c r="S3000" s="37"/>
      <c r="T3000" s="35">
        <f>(DailySales!$S3000/DailySales!$R3000)+DailySales!$U3000</f>
        <v>40</v>
      </c>
      <c r="U3000" s="37">
        <v>40</v>
      </c>
      <c r="V3000" s="36">
        <f>+DailySales!$T3000*DailySales!$R3000</f>
        <v>960</v>
      </c>
      <c r="W3000" s="36">
        <f>+DailySales!$V3000*DailySales!$Q3000</f>
        <v>614.4</v>
      </c>
      <c r="X3000" s="36">
        <f>VLOOKUP(O3000,Stock[],6,FALSE)</f>
        <v>1330</v>
      </c>
      <c r="Y3000" s="36">
        <f>+DailySales!$V3000*DailySales!$X3000</f>
        <v>1276800</v>
      </c>
      <c r="Z3000" s="37"/>
      <c r="AA3000" s="37"/>
      <c r="AB3000" s="37"/>
      <c r="AC3000" s="37"/>
      <c r="AD3000" s="37"/>
      <c r="AE3000" s="77"/>
      <c r="AF3000" s="87"/>
      <c r="AG3000" s="39"/>
      <c r="AH3000" s="87"/>
      <c r="AI3000" s="39"/>
      <c r="AJ3000" s="87"/>
      <c r="AK3000" s="39"/>
      <c r="AL3000" s="34"/>
      <c r="AM3000" s="39"/>
      <c r="AN300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1276800</v>
      </c>
    </row>
    <row r="3001" spans="1:40" ht="19.5" customHeight="1" x14ac:dyDescent="0.25">
      <c r="A3001" s="32">
        <f t="shared" si="218"/>
        <v>2026</v>
      </c>
      <c r="B3001" s="32">
        <f t="shared" si="219"/>
        <v>2</v>
      </c>
      <c r="C3001" s="25">
        <v>46055</v>
      </c>
      <c r="D3001" s="57">
        <f t="shared" ca="1" si="216"/>
        <v>46097</v>
      </c>
      <c r="E3001" s="57" t="str">
        <f t="shared" ca="1" si="217"/>
        <v>1-Months</v>
      </c>
      <c r="F3001" s="57" t="str">
        <f>VLOOKUP(O3001,Stock[],5,FALSE)</f>
        <v>BE</v>
      </c>
      <c r="G3001" s="33" t="s">
        <v>3074</v>
      </c>
      <c r="H3001" s="38"/>
      <c r="I3001" s="34" t="s">
        <v>180</v>
      </c>
      <c r="J3001" s="32" t="str">
        <f>VLOOKUP(I3001,Customers[],2,FALSE)</f>
        <v>ရွှေမြင်း</v>
      </c>
      <c r="K3001" s="32" t="str">
        <f>VLOOKUP(I3001,Customers[],4,FALSE)</f>
        <v>Meiktila</v>
      </c>
      <c r="L3001" s="32" t="str">
        <f>VLOOKUP(Table85[[#This Row],[CustomerID]],Table!H:K,3,0)</f>
        <v>မိတ္ထီလာ</v>
      </c>
      <c r="M3001" s="32" t="str">
        <f>VLOOKUP(I3001,Customers[],5,FALSE)</f>
        <v>WholeSales/Contract</v>
      </c>
      <c r="N3001" s="117" t="s">
        <v>10</v>
      </c>
      <c r="O3001" s="37" t="s">
        <v>2120</v>
      </c>
      <c r="P3001" s="32" t="str">
        <f>VLOOKUP(O3001,Stock[],2,FALSE)</f>
        <v>ဇေ အရက်သန့်</v>
      </c>
      <c r="Q3001" s="35">
        <f>VLOOKUP(O3001,Stock[],3,FALSE)</f>
        <v>0.64</v>
      </c>
      <c r="R3001" s="35">
        <f>VLOOKUP(O3001,Stock[],4,FALSE)</f>
        <v>14</v>
      </c>
      <c r="S3001" s="37"/>
      <c r="T3001" s="35">
        <f>(DailySales!$S3001/DailySales!$R3001)+DailySales!$U3001</f>
        <v>20</v>
      </c>
      <c r="U3001" s="37">
        <v>20</v>
      </c>
      <c r="V3001" s="36">
        <f>+DailySales!$T3001*DailySales!$R3001</f>
        <v>280</v>
      </c>
      <c r="W3001" s="36">
        <f>+DailySales!$V3001*DailySales!$Q3001</f>
        <v>179.20000000000002</v>
      </c>
      <c r="X3001" s="36">
        <f>VLOOKUP(O3001,Stock[],6,FALSE)</f>
        <v>1380</v>
      </c>
      <c r="Y3001" s="36">
        <f>+DailySales!$V3001*DailySales!$X3001</f>
        <v>386400</v>
      </c>
      <c r="Z3001" s="37"/>
      <c r="AA3001" s="37"/>
      <c r="AB3001" s="37"/>
      <c r="AC3001" s="37"/>
      <c r="AD3001" s="37"/>
      <c r="AE3001" s="77"/>
      <c r="AF3001" s="87"/>
      <c r="AG3001" s="39"/>
      <c r="AH3001" s="87"/>
      <c r="AI3001" s="39"/>
      <c r="AJ3001" s="87"/>
      <c r="AK3001" s="39"/>
      <c r="AL3001" s="34"/>
      <c r="AM3001" s="39"/>
      <c r="AN300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386400</v>
      </c>
    </row>
    <row r="3002" spans="1:40" ht="19.5" customHeight="1" x14ac:dyDescent="0.25">
      <c r="A3002" s="32">
        <f t="shared" si="218"/>
        <v>2026</v>
      </c>
      <c r="B3002" s="32">
        <f t="shared" si="219"/>
        <v>2</v>
      </c>
      <c r="C3002" s="25">
        <v>46055</v>
      </c>
      <c r="D3002" s="57">
        <f t="shared" ca="1" si="216"/>
        <v>46097</v>
      </c>
      <c r="E3002" s="57" t="str">
        <f t="shared" ca="1" si="217"/>
        <v>1-Months</v>
      </c>
      <c r="F3002" s="57" t="str">
        <f>VLOOKUP(O3002,Stock[],5,FALSE)</f>
        <v>BE</v>
      </c>
      <c r="G3002" s="33" t="s">
        <v>3074</v>
      </c>
      <c r="H3002" s="38"/>
      <c r="I3002" s="34" t="s">
        <v>180</v>
      </c>
      <c r="J3002" s="32" t="str">
        <f>VLOOKUP(I3002,Customers[],2,FALSE)</f>
        <v>ရွှေမြင်း</v>
      </c>
      <c r="K3002" s="32" t="str">
        <f>VLOOKUP(I3002,Customers[],4,FALSE)</f>
        <v>Meiktila</v>
      </c>
      <c r="L3002" s="32" t="str">
        <f>VLOOKUP(Table85[[#This Row],[CustomerID]],Table!H:K,3,0)</f>
        <v>မိတ္ထီလာ</v>
      </c>
      <c r="M3002" s="32" t="str">
        <f>VLOOKUP(I3002,Customers[],5,FALSE)</f>
        <v>WholeSales/Contract</v>
      </c>
      <c r="N3002" s="117" t="s">
        <v>10</v>
      </c>
      <c r="O3002" s="37" t="s">
        <v>209</v>
      </c>
      <c r="P3002" s="32" t="str">
        <f>VLOOKUP(O3002,Stock[],2,FALSE)</f>
        <v>ဇေယျဝတီ Red</v>
      </c>
      <c r="Q3002" s="35">
        <f>VLOOKUP(O3002,Stock[],3,FALSE)</f>
        <v>0.64</v>
      </c>
      <c r="R3002" s="35">
        <f>VLOOKUP(O3002,Stock[],4,FALSE)</f>
        <v>14</v>
      </c>
      <c r="S3002" s="37"/>
      <c r="T3002" s="35">
        <f>(DailySales!$S3002/DailySales!$R3002)+DailySales!$U3002</f>
        <v>10</v>
      </c>
      <c r="U3002" s="37">
        <v>10</v>
      </c>
      <c r="V3002" s="36">
        <f>+DailySales!$T3002*DailySales!$R3002</f>
        <v>140</v>
      </c>
      <c r="W3002" s="36">
        <f>+DailySales!$V3002*DailySales!$Q3002</f>
        <v>89.600000000000009</v>
      </c>
      <c r="X3002" s="36">
        <f>VLOOKUP(O3002,Stock[],6,FALSE)</f>
        <v>1330</v>
      </c>
      <c r="Y3002" s="36">
        <f>+DailySales!$V3002*DailySales!$X3002</f>
        <v>186200</v>
      </c>
      <c r="Z3002" s="37"/>
      <c r="AA3002" s="37"/>
      <c r="AB3002" s="37"/>
      <c r="AC3002" s="37"/>
      <c r="AD3002" s="37"/>
      <c r="AE3002" s="77"/>
      <c r="AF3002" s="87"/>
      <c r="AG3002" s="39"/>
      <c r="AH3002" s="87"/>
      <c r="AI3002" s="39"/>
      <c r="AJ3002" s="87"/>
      <c r="AK3002" s="39"/>
      <c r="AL3002" s="34"/>
      <c r="AM3002" s="39"/>
      <c r="AN300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3003" spans="1:40" ht="19.5" customHeight="1" x14ac:dyDescent="0.25">
      <c r="A3003" s="32">
        <f t="shared" si="218"/>
        <v>2026</v>
      </c>
      <c r="B3003" s="32">
        <f t="shared" si="219"/>
        <v>2</v>
      </c>
      <c r="C3003" s="25">
        <v>46055</v>
      </c>
      <c r="D3003" s="57">
        <f t="shared" ca="1" si="216"/>
        <v>46097</v>
      </c>
      <c r="E3003" s="57" t="str">
        <f t="shared" ca="1" si="217"/>
        <v>1-Months</v>
      </c>
      <c r="F3003" s="57" t="str">
        <f>VLOOKUP(O3003,Stock[],5,FALSE)</f>
        <v>BE</v>
      </c>
      <c r="G3003" s="33" t="s">
        <v>3074</v>
      </c>
      <c r="H3003" s="38"/>
      <c r="I3003" s="34" t="s">
        <v>180</v>
      </c>
      <c r="J3003" s="32" t="str">
        <f>VLOOKUP(I3003,Customers[],2,FALSE)</f>
        <v>ရွှေမြင်း</v>
      </c>
      <c r="K3003" s="32" t="str">
        <f>VLOOKUP(I3003,Customers[],4,FALSE)</f>
        <v>Meiktila</v>
      </c>
      <c r="L3003" s="32" t="str">
        <f>VLOOKUP(Table85[[#This Row],[CustomerID]],Table!H:K,3,0)</f>
        <v>မိတ္ထီလာ</v>
      </c>
      <c r="M3003" s="32" t="str">
        <f>VLOOKUP(I3003,Customers[],5,FALSE)</f>
        <v>WholeSales/Contract</v>
      </c>
      <c r="N3003" s="117" t="s">
        <v>10</v>
      </c>
      <c r="O3003" s="37" t="s">
        <v>214</v>
      </c>
      <c r="P3003" s="32" t="str">
        <f>VLOOKUP(O3003,Stock[],2,FALSE)</f>
        <v>ကောင်းကြည်</v>
      </c>
      <c r="Q3003" s="35">
        <f>VLOOKUP(O3003,Stock[],3,FALSE)</f>
        <v>0.64</v>
      </c>
      <c r="R3003" s="35">
        <f>VLOOKUP(O3003,Stock[],4,FALSE)</f>
        <v>14</v>
      </c>
      <c r="S3003" s="37"/>
      <c r="T3003" s="35">
        <f>(DailySales!$S3003/DailySales!$R3003)+DailySales!$U3003</f>
        <v>20</v>
      </c>
      <c r="U3003" s="37">
        <v>20</v>
      </c>
      <c r="V3003" s="36">
        <f>+DailySales!$T3003*DailySales!$R3003</f>
        <v>280</v>
      </c>
      <c r="W3003" s="36">
        <f>+DailySales!$V3003*DailySales!$Q3003</f>
        <v>179.20000000000002</v>
      </c>
      <c r="X3003" s="36">
        <f>VLOOKUP(O3003,Stock[],6,FALSE)</f>
        <v>1330</v>
      </c>
      <c r="Y3003" s="36">
        <f>+DailySales!$V3003*DailySales!$X3003</f>
        <v>372400</v>
      </c>
      <c r="Z3003" s="37"/>
      <c r="AA3003" s="37"/>
      <c r="AB3003" s="37"/>
      <c r="AC3003" s="37"/>
      <c r="AD3003" s="37"/>
      <c r="AE3003" s="77"/>
      <c r="AF3003" s="87"/>
      <c r="AG3003" s="39"/>
      <c r="AH3003" s="87"/>
      <c r="AI3003" s="39"/>
      <c r="AJ3003" s="87"/>
      <c r="AK3003" s="39"/>
      <c r="AL3003" s="34"/>
      <c r="AM3003" s="39"/>
      <c r="AN300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3004" spans="1:40" ht="19.5" customHeight="1" x14ac:dyDescent="0.25">
      <c r="A3004" s="32">
        <f t="shared" si="218"/>
        <v>2026</v>
      </c>
      <c r="B3004" s="32">
        <f t="shared" si="219"/>
        <v>2</v>
      </c>
      <c r="C3004" s="25">
        <v>46055</v>
      </c>
      <c r="D3004" s="57">
        <f t="shared" ca="1" si="216"/>
        <v>46097</v>
      </c>
      <c r="E3004" s="57" t="str">
        <f t="shared" ca="1" si="217"/>
        <v>1-Months</v>
      </c>
      <c r="F3004" s="57" t="str">
        <f>VLOOKUP(O3004,Stock[],5,FALSE)</f>
        <v>BE</v>
      </c>
      <c r="G3004" s="33" t="s">
        <v>3074</v>
      </c>
      <c r="H3004" s="38"/>
      <c r="I3004" s="34" t="s">
        <v>180</v>
      </c>
      <c r="J3004" s="32" t="str">
        <f>VLOOKUP(I3004,Customers[],2,FALSE)</f>
        <v>ရွှေမြင်း</v>
      </c>
      <c r="K3004" s="32" t="str">
        <f>VLOOKUP(I3004,Customers[],4,FALSE)</f>
        <v>Meiktila</v>
      </c>
      <c r="L3004" s="32" t="str">
        <f>VLOOKUP(Table85[[#This Row],[CustomerID]],Table!H:K,3,0)</f>
        <v>မိတ္ထီလာ</v>
      </c>
      <c r="M3004" s="32" t="str">
        <f>VLOOKUP(I3004,Customers[],5,FALSE)</f>
        <v>WholeSales/Contract</v>
      </c>
      <c r="N3004" s="117" t="s">
        <v>10</v>
      </c>
      <c r="O3004" s="37" t="s">
        <v>2465</v>
      </c>
      <c r="P3004" s="32" t="str">
        <f>VLOOKUP(O3004,Stock[],2,FALSE)</f>
        <v>မိုးနဲကွန်ကီး</v>
      </c>
      <c r="Q3004" s="35">
        <f>VLOOKUP(O3004,Stock[],3,FALSE)</f>
        <v>0.64</v>
      </c>
      <c r="R3004" s="35">
        <f>VLOOKUP(O3004,Stock[],4,FALSE)</f>
        <v>14</v>
      </c>
      <c r="S3004" s="37"/>
      <c r="T3004" s="35">
        <f>(DailySales!$S3004/DailySales!$R3004)+DailySales!$U3004</f>
        <v>30</v>
      </c>
      <c r="U3004" s="37">
        <v>30</v>
      </c>
      <c r="V3004" s="36">
        <f>+DailySales!$T3004*DailySales!$R3004</f>
        <v>420</v>
      </c>
      <c r="W3004" s="36">
        <f>+DailySales!$V3004*DailySales!$Q3004</f>
        <v>268.8</v>
      </c>
      <c r="X3004" s="36">
        <f>VLOOKUP(O3004,Stock[],6,FALSE)</f>
        <v>1700</v>
      </c>
      <c r="Y3004" s="36">
        <f>+DailySales!$V3004*DailySales!$X3004</f>
        <v>714000</v>
      </c>
      <c r="Z3004" s="37"/>
      <c r="AA3004" s="37"/>
      <c r="AB3004" s="37"/>
      <c r="AC3004" s="37"/>
      <c r="AD3004" s="37"/>
      <c r="AE3004" s="77"/>
      <c r="AF3004" s="87"/>
      <c r="AG3004" s="39"/>
      <c r="AH3004" s="87"/>
      <c r="AI3004" s="39"/>
      <c r="AJ3004" s="87"/>
      <c r="AK3004" s="39"/>
      <c r="AL3004" s="34"/>
      <c r="AM3004" s="39"/>
      <c r="AN300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714000</v>
      </c>
    </row>
    <row r="3005" spans="1:40" ht="19.5" customHeight="1" x14ac:dyDescent="0.25">
      <c r="A3005" s="32">
        <f t="shared" si="218"/>
        <v>2026</v>
      </c>
      <c r="B3005" s="32">
        <f t="shared" si="219"/>
        <v>2</v>
      </c>
      <c r="C3005" s="25">
        <v>46055</v>
      </c>
      <c r="D3005" s="57">
        <f t="shared" ca="1" si="216"/>
        <v>46097</v>
      </c>
      <c r="E3005" s="57" t="str">
        <f t="shared" ca="1" si="217"/>
        <v>1-Months</v>
      </c>
      <c r="F3005" s="57" t="str">
        <f>VLOOKUP(O3005,Stock[],5,FALSE)</f>
        <v>BE</v>
      </c>
      <c r="G3005" s="33" t="s">
        <v>3074</v>
      </c>
      <c r="H3005" s="38"/>
      <c r="I3005" s="34" t="s">
        <v>180</v>
      </c>
      <c r="J3005" s="32" t="str">
        <f>VLOOKUP(I3005,Customers[],2,FALSE)</f>
        <v>ရွှေမြင်း</v>
      </c>
      <c r="K3005" s="32" t="str">
        <f>VLOOKUP(I3005,Customers[],4,FALSE)</f>
        <v>Meiktila</v>
      </c>
      <c r="L3005" s="32" t="str">
        <f>VLOOKUP(Table85[[#This Row],[CustomerID]],Table!H:K,3,0)</f>
        <v>မိတ္ထီလာ</v>
      </c>
      <c r="M3005" s="32" t="str">
        <f>VLOOKUP(I3005,Customers[],5,FALSE)</f>
        <v>WholeSales/Contract</v>
      </c>
      <c r="N3005" s="117" t="s">
        <v>10</v>
      </c>
      <c r="O3005" s="37" t="s">
        <v>205</v>
      </c>
      <c r="P3005" s="32" t="str">
        <f>VLOOKUP(O3005,Stock[],2,FALSE)</f>
        <v>ကောင်းကြည် ကော် 25%  (1Ltr )</v>
      </c>
      <c r="Q3005" s="35">
        <f>VLOOKUP(O3005,Stock[],3,FALSE)</f>
        <v>1</v>
      </c>
      <c r="R3005" s="35">
        <f>VLOOKUP(O3005,Stock[],4,FALSE)</f>
        <v>12</v>
      </c>
      <c r="S3005" s="37"/>
      <c r="T3005" s="35">
        <f>(DailySales!$S3005/DailySales!$R3005)+DailySales!$U3005</f>
        <v>20</v>
      </c>
      <c r="U3005" s="37">
        <v>20</v>
      </c>
      <c r="V3005" s="36">
        <f>+DailySales!$T3005*DailySales!$R3005</f>
        <v>240</v>
      </c>
      <c r="W3005" s="36">
        <f>+DailySales!$V3005*DailySales!$Q3005</f>
        <v>240</v>
      </c>
      <c r="X3005" s="36">
        <f>VLOOKUP(O3005,Stock[],6,FALSE)</f>
        <v>1530</v>
      </c>
      <c r="Y3005" s="36">
        <f>+DailySales!$V3005*DailySales!$X3005</f>
        <v>367200</v>
      </c>
      <c r="Z3005" s="37"/>
      <c r="AA3005" s="37"/>
      <c r="AB3005" s="37"/>
      <c r="AC3005" s="37"/>
      <c r="AD3005" s="37"/>
      <c r="AE3005" s="77"/>
      <c r="AF3005" s="87"/>
      <c r="AG3005" s="39"/>
      <c r="AH3005" s="87"/>
      <c r="AI3005" s="39"/>
      <c r="AJ3005" s="87"/>
      <c r="AK3005" s="39"/>
      <c r="AL3005" s="34"/>
      <c r="AM3005" s="39"/>
      <c r="AN300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367200</v>
      </c>
    </row>
    <row r="3006" spans="1:40" ht="19.5" customHeight="1" x14ac:dyDescent="0.25">
      <c r="A3006" s="32">
        <f t="shared" si="218"/>
        <v>2026</v>
      </c>
      <c r="B3006" s="32">
        <f t="shared" si="219"/>
        <v>2</v>
      </c>
      <c r="C3006" s="25">
        <v>46056</v>
      </c>
      <c r="D3006" s="57">
        <f t="shared" ca="1" si="216"/>
        <v>46097</v>
      </c>
      <c r="E3006" s="57" t="str">
        <f t="shared" ca="1" si="217"/>
        <v>1-Months</v>
      </c>
      <c r="F3006" s="57" t="str">
        <f>VLOOKUP(O3006,Stock[],5,FALSE)</f>
        <v>BE</v>
      </c>
      <c r="G3006" s="33" t="s">
        <v>3075</v>
      </c>
      <c r="H3006" s="38"/>
      <c r="I3006" s="34" t="s">
        <v>303</v>
      </c>
      <c r="J3006" s="32" t="str">
        <f>VLOOKUP(I3006,Customers[],2,FALSE)</f>
        <v>အောင်ကြီး</v>
      </c>
      <c r="K3006" s="32" t="str">
        <f>VLOOKUP(I3006,Customers[],4,FALSE)</f>
        <v>Meiktila</v>
      </c>
      <c r="L3006" s="32" t="str">
        <f>VLOOKUP(Table85[[#This Row],[CustomerID]],Table!H:K,3,0)</f>
        <v>မိတ္ထီလာ</v>
      </c>
      <c r="M3006" s="32" t="str">
        <f>VLOOKUP(I3006,Customers[],5,FALSE)</f>
        <v>Van-2</v>
      </c>
      <c r="N3006" s="117" t="s">
        <v>10</v>
      </c>
      <c r="O3006" s="37" t="s">
        <v>205</v>
      </c>
      <c r="P3006" s="32" t="str">
        <f>VLOOKUP(O3006,Stock[],2,FALSE)</f>
        <v>ကောင်းကြည် ကော် 25%  (1Ltr )</v>
      </c>
      <c r="Q3006" s="35">
        <f>VLOOKUP(O3006,Stock[],3,FALSE)</f>
        <v>1</v>
      </c>
      <c r="R3006" s="35">
        <f>VLOOKUP(O3006,Stock[],4,FALSE)</f>
        <v>12</v>
      </c>
      <c r="S3006" s="37">
        <v>4</v>
      </c>
      <c r="T3006" s="35">
        <f>(DailySales!$S3006/DailySales!$R3006)+DailySales!$U3006</f>
        <v>2.3333333333333335</v>
      </c>
      <c r="U3006" s="37">
        <v>2</v>
      </c>
      <c r="V3006" s="36">
        <f>+DailySales!$T3006*DailySales!$R3006</f>
        <v>28</v>
      </c>
      <c r="W3006" s="36">
        <f>+DailySales!$V3006*DailySales!$Q3006</f>
        <v>28</v>
      </c>
      <c r="X3006" s="36">
        <f>VLOOKUP(O3006,Stock[],6,FALSE)</f>
        <v>1530</v>
      </c>
      <c r="Y3006" s="36">
        <f>+DailySales!$V3006*DailySales!$X3006</f>
        <v>42840</v>
      </c>
      <c r="Z3006" s="37"/>
      <c r="AA3006" s="37"/>
      <c r="AB3006" s="37"/>
      <c r="AC3006" s="37"/>
      <c r="AD3006" s="37"/>
      <c r="AE3006" s="77"/>
      <c r="AF3006" s="87"/>
      <c r="AG3006" s="39"/>
      <c r="AH3006" s="87">
        <v>46056</v>
      </c>
      <c r="AI3006" s="39">
        <v>42840</v>
      </c>
      <c r="AJ3006" s="87"/>
      <c r="AK3006" s="39"/>
      <c r="AL3006" s="34"/>
      <c r="AM3006" s="39"/>
      <c r="AN300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07" spans="1:40" ht="19.5" customHeight="1" x14ac:dyDescent="0.25">
      <c r="A3007" s="32">
        <f t="shared" si="218"/>
        <v>2026</v>
      </c>
      <c r="B3007" s="32">
        <f t="shared" si="219"/>
        <v>2</v>
      </c>
      <c r="C3007" s="25">
        <v>46056</v>
      </c>
      <c r="D3007" s="57">
        <f t="shared" ca="1" si="216"/>
        <v>46097</v>
      </c>
      <c r="E3007" s="57" t="str">
        <f t="shared" ca="1" si="217"/>
        <v>1-Months</v>
      </c>
      <c r="F3007" s="57" t="str">
        <f>VLOOKUP(O3007,Stock[],5,FALSE)</f>
        <v>BE</v>
      </c>
      <c r="G3007" s="33" t="s">
        <v>3076</v>
      </c>
      <c r="H3007" s="38"/>
      <c r="I3007" s="34" t="s">
        <v>227</v>
      </c>
      <c r="J3007" s="32" t="str">
        <f>VLOOKUP(I3007,Customers[],2,FALSE)</f>
        <v>Summer-2</v>
      </c>
      <c r="K3007" s="32" t="str">
        <f>VLOOKUP(I3007,Customers[],4,FALSE)</f>
        <v>Meiktila</v>
      </c>
      <c r="L3007" s="32" t="str">
        <f>VLOOKUP(Table85[[#This Row],[CustomerID]],Table!H:K,3,0)</f>
        <v>မိတ္ထီလာ</v>
      </c>
      <c r="M3007" s="32" t="str">
        <f>VLOOKUP(I3007,Customers[],5,FALSE)</f>
        <v>WholeSales</v>
      </c>
      <c r="N3007" s="117" t="s">
        <v>10</v>
      </c>
      <c r="O3007" s="37" t="s">
        <v>217</v>
      </c>
      <c r="P3007" s="32" t="str">
        <f>VLOOKUP(O3007,Stock[],2,FALSE)</f>
        <v>လိမ္မော်ဖြူ</v>
      </c>
      <c r="Q3007" s="35">
        <f>VLOOKUP(O3007,Stock[],3,FALSE)</f>
        <v>0.64</v>
      </c>
      <c r="R3007" s="35">
        <f>VLOOKUP(O3007,Stock[],4,FALSE)</f>
        <v>24</v>
      </c>
      <c r="S3007" s="37"/>
      <c r="T3007" s="35">
        <f>(DailySales!$S3007/DailySales!$R3007)+DailySales!$U3007</f>
        <v>45</v>
      </c>
      <c r="U3007" s="37">
        <v>45</v>
      </c>
      <c r="V3007" s="36">
        <f>+DailySales!$T3007*DailySales!$R3007</f>
        <v>1080</v>
      </c>
      <c r="W3007" s="36">
        <f>+DailySales!$V3007*DailySales!$Q3007</f>
        <v>691.2</v>
      </c>
      <c r="X3007" s="36">
        <f>VLOOKUP(O3007,Stock[],6,FALSE)</f>
        <v>1330</v>
      </c>
      <c r="Y3007" s="36">
        <f>+DailySales!$V3007*DailySales!$X3007</f>
        <v>1436400</v>
      </c>
      <c r="Z3007" s="37"/>
      <c r="AA3007" s="37"/>
      <c r="AB3007" s="37"/>
      <c r="AC3007" s="37"/>
      <c r="AD3007" s="37"/>
      <c r="AE3007" s="77"/>
      <c r="AF3007" s="87"/>
      <c r="AG3007" s="39"/>
      <c r="AH3007" s="87">
        <v>46060</v>
      </c>
      <c r="AI3007" s="39">
        <v>1436400</v>
      </c>
      <c r="AJ3007" s="87"/>
      <c r="AK3007" s="39"/>
      <c r="AL3007" s="34"/>
      <c r="AM3007" s="39"/>
      <c r="AN300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08" spans="1:40" ht="19.5" customHeight="1" x14ac:dyDescent="0.25">
      <c r="A3008" s="32">
        <f t="shared" si="218"/>
        <v>2026</v>
      </c>
      <c r="B3008" s="32">
        <f t="shared" si="219"/>
        <v>2</v>
      </c>
      <c r="C3008" s="25">
        <v>46056</v>
      </c>
      <c r="D3008" s="57">
        <f t="shared" ca="1" si="216"/>
        <v>46097</v>
      </c>
      <c r="E3008" s="57" t="str">
        <f t="shared" ca="1" si="217"/>
        <v>1-Months</v>
      </c>
      <c r="F3008" s="57" t="str">
        <f>VLOOKUP(O3008,Stock[],5,FALSE)</f>
        <v>BE</v>
      </c>
      <c r="G3008" s="33" t="s">
        <v>3077</v>
      </c>
      <c r="H3008" s="38"/>
      <c r="I3008" s="34" t="s">
        <v>1086</v>
      </c>
      <c r="J3008" s="32" t="str">
        <f>VLOOKUP(I3008,Customers[],2,FALSE)</f>
        <v>မိုးယံ(2)</v>
      </c>
      <c r="K3008" s="32" t="str">
        <f>VLOOKUP(I3008,Customers[],4,FALSE)</f>
        <v>Yamethin</v>
      </c>
      <c r="L3008" s="32" t="str">
        <f>VLOOKUP(Table85[[#This Row],[CustomerID]],Table!H:K,3,0)</f>
        <v>ရမည်းသင်း</v>
      </c>
      <c r="M3008" s="32" t="str">
        <f>VLOOKUP(I3008,Customers[],5,FALSE)</f>
        <v>WholeSales/Contract</v>
      </c>
      <c r="N3008" s="117" t="s">
        <v>10</v>
      </c>
      <c r="O3008" s="37" t="s">
        <v>240</v>
      </c>
      <c r="P3008" s="32" t="str">
        <f>VLOOKUP(O3008,Stock[],2,FALSE)</f>
        <v>သံပုရာအရက်</v>
      </c>
      <c r="Q3008" s="35">
        <f>VLOOKUP(O3008,Stock[],3,FALSE)</f>
        <v>0.64</v>
      </c>
      <c r="R3008" s="35">
        <f>VLOOKUP(O3008,Stock[],4,FALSE)</f>
        <v>14</v>
      </c>
      <c r="S3008" s="37"/>
      <c r="T3008" s="35">
        <f>(DailySales!$S3008/DailySales!$R3008)+DailySales!$U3008</f>
        <v>30</v>
      </c>
      <c r="U3008" s="37">
        <v>30</v>
      </c>
      <c r="V3008" s="36">
        <f>+DailySales!$T3008*DailySales!$R3008</f>
        <v>420</v>
      </c>
      <c r="W3008" s="36">
        <f>+DailySales!$V3008*DailySales!$Q3008</f>
        <v>268.8</v>
      </c>
      <c r="X3008" s="36">
        <f>VLOOKUP(O3008,Stock[],6,FALSE)</f>
        <v>1330</v>
      </c>
      <c r="Y3008" s="36">
        <f>+DailySales!$V3008*DailySales!$X3008</f>
        <v>558600</v>
      </c>
      <c r="Z3008" s="37"/>
      <c r="AA3008" s="37"/>
      <c r="AB3008" s="37"/>
      <c r="AC3008" s="37"/>
      <c r="AD3008" s="37"/>
      <c r="AE3008" s="77">
        <f>30*350</f>
        <v>10500</v>
      </c>
      <c r="AF3008" s="87"/>
      <c r="AG3008" s="39"/>
      <c r="AH3008" s="87">
        <v>46056</v>
      </c>
      <c r="AI3008" s="39">
        <v>569100</v>
      </c>
      <c r="AJ3008" s="87"/>
      <c r="AK3008" s="39"/>
      <c r="AL3008" s="34"/>
      <c r="AM3008" s="39"/>
      <c r="AN300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09" spans="1:40" ht="19.5" customHeight="1" x14ac:dyDescent="0.25">
      <c r="A3009" s="32">
        <f t="shared" si="218"/>
        <v>2026</v>
      </c>
      <c r="B3009" s="32">
        <f t="shared" si="219"/>
        <v>2</v>
      </c>
      <c r="C3009" s="25">
        <v>46056</v>
      </c>
      <c r="D3009" s="57">
        <f t="shared" ca="1" si="216"/>
        <v>46097</v>
      </c>
      <c r="E3009" s="57" t="str">
        <f t="shared" ca="1" si="217"/>
        <v>1-Months</v>
      </c>
      <c r="F3009" s="57" t="str">
        <f>VLOOKUP(O3009,Stock[],5,FALSE)</f>
        <v>BE</v>
      </c>
      <c r="G3009" s="33" t="s">
        <v>3077</v>
      </c>
      <c r="H3009" s="38"/>
      <c r="I3009" s="34" t="s">
        <v>1086</v>
      </c>
      <c r="J3009" s="32" t="str">
        <f>VLOOKUP(I3009,Customers[],2,FALSE)</f>
        <v>မိုးယံ(2)</v>
      </c>
      <c r="K3009" s="32" t="str">
        <f>VLOOKUP(I3009,Customers[],4,FALSE)</f>
        <v>Yamethin</v>
      </c>
      <c r="L3009" s="32" t="str">
        <f>VLOOKUP(Table85[[#This Row],[CustomerID]],Table!H:K,3,0)</f>
        <v>ရမည်းသင်း</v>
      </c>
      <c r="M3009" s="32" t="str">
        <f>VLOOKUP(I3009,Customers[],5,FALSE)</f>
        <v>WholeSales/Contract</v>
      </c>
      <c r="N3009" s="117" t="s">
        <v>10</v>
      </c>
      <c r="O3009" s="37" t="s">
        <v>2120</v>
      </c>
      <c r="P3009" s="32" t="str">
        <f>VLOOKUP(O3009,Stock[],2,FALSE)</f>
        <v>ဇေ အရက်သန့်</v>
      </c>
      <c r="Q3009" s="35">
        <f>VLOOKUP(O3009,Stock[],3,FALSE)</f>
        <v>0.64</v>
      </c>
      <c r="R3009" s="35">
        <f>VLOOKUP(O3009,Stock[],4,FALSE)</f>
        <v>14</v>
      </c>
      <c r="S3009" s="37"/>
      <c r="T3009" s="35">
        <f>(DailySales!$S3009/DailySales!$R3009)+DailySales!$U3009</f>
        <v>70</v>
      </c>
      <c r="U3009" s="37">
        <v>70</v>
      </c>
      <c r="V3009" s="36">
        <f>+DailySales!$T3009*DailySales!$R3009</f>
        <v>980</v>
      </c>
      <c r="W3009" s="36">
        <f>+DailySales!$V3009*DailySales!$Q3009</f>
        <v>627.20000000000005</v>
      </c>
      <c r="X3009" s="36">
        <f>VLOOKUP(O3009,Stock[],6,FALSE)</f>
        <v>1380</v>
      </c>
      <c r="Y3009" s="36">
        <f>+DailySales!$V3009*DailySales!$X3009</f>
        <v>1352400</v>
      </c>
      <c r="Z3009" s="37"/>
      <c r="AA3009" s="37"/>
      <c r="AB3009" s="37"/>
      <c r="AC3009" s="37"/>
      <c r="AD3009" s="37"/>
      <c r="AE3009" s="77">
        <f>70*400</f>
        <v>28000</v>
      </c>
      <c r="AF3009" s="87"/>
      <c r="AG3009" s="39"/>
      <c r="AH3009" s="87">
        <v>46056</v>
      </c>
      <c r="AI3009" s="39">
        <v>1370600</v>
      </c>
      <c r="AJ3009" s="87">
        <v>46059</v>
      </c>
      <c r="AK3009" s="39">
        <v>9800</v>
      </c>
      <c r="AL3009" s="34"/>
      <c r="AM3009" s="39"/>
      <c r="AN300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10" spans="1:40" ht="19.5" customHeight="1" x14ac:dyDescent="0.25">
      <c r="A3010" s="32">
        <f t="shared" si="218"/>
        <v>2026</v>
      </c>
      <c r="B3010" s="32">
        <f t="shared" si="219"/>
        <v>2</v>
      </c>
      <c r="C3010" s="25">
        <v>46056</v>
      </c>
      <c r="D3010" s="57">
        <f t="shared" ref="D3010:D3073" ca="1" si="220">TODAY()</f>
        <v>46097</v>
      </c>
      <c r="E3010" s="57" t="str">
        <f t="shared" ref="E3010:E3073" ca="1" si="221">DATEDIF(C3010,D3010,"M")&amp;"-Months"</f>
        <v>1-Months</v>
      </c>
      <c r="F3010" s="57" t="str">
        <f>VLOOKUP(O3010,Stock[],5,FALSE)</f>
        <v>BE</v>
      </c>
      <c r="G3010" s="33" t="s">
        <v>3078</v>
      </c>
      <c r="H3010" s="38"/>
      <c r="I3010" s="34" t="s">
        <v>235</v>
      </c>
      <c r="J3010" s="32" t="str">
        <f>VLOOKUP(I3010,Customers[],2,FALSE)</f>
        <v>ကျော်ကြား</v>
      </c>
      <c r="K3010" s="32" t="str">
        <f>VLOOKUP(I3010,Customers[],4,FALSE)</f>
        <v>Mahlaing</v>
      </c>
      <c r="L3010" s="32" t="str">
        <f>VLOOKUP(Table85[[#This Row],[CustomerID]],Table!H:K,3,0)</f>
        <v>မလှိုင်</v>
      </c>
      <c r="M3010" s="32" t="str">
        <f>VLOOKUP(I3010,Customers[],5,FALSE)</f>
        <v>WholeSales/Contract</v>
      </c>
      <c r="N3010" s="117" t="s">
        <v>10</v>
      </c>
      <c r="O3010" s="37" t="s">
        <v>214</v>
      </c>
      <c r="P3010" s="32" t="str">
        <f>VLOOKUP(O3010,Stock[],2,FALSE)</f>
        <v>ကောင်းကြည်</v>
      </c>
      <c r="Q3010" s="35">
        <f>VLOOKUP(O3010,Stock[],3,FALSE)</f>
        <v>0.64</v>
      </c>
      <c r="R3010" s="35">
        <f>VLOOKUP(O3010,Stock[],4,FALSE)</f>
        <v>14</v>
      </c>
      <c r="S3010" s="37"/>
      <c r="T3010" s="35">
        <f>(DailySales!$S3010/DailySales!$R3010)+DailySales!$U3010</f>
        <v>20</v>
      </c>
      <c r="U3010" s="37">
        <v>20</v>
      </c>
      <c r="V3010" s="36">
        <f>+DailySales!$T3010*DailySales!$R3010</f>
        <v>280</v>
      </c>
      <c r="W3010" s="36">
        <f>+DailySales!$V3010*DailySales!$Q3010</f>
        <v>179.20000000000002</v>
      </c>
      <c r="X3010" s="36">
        <f>VLOOKUP(O3010,Stock[],6,FALSE)</f>
        <v>1330</v>
      </c>
      <c r="Y3010" s="36">
        <f>+DailySales!$V3010*DailySales!$X3010</f>
        <v>372400</v>
      </c>
      <c r="Z3010" s="37"/>
      <c r="AA3010" s="37"/>
      <c r="AB3010" s="37"/>
      <c r="AC3010" s="37"/>
      <c r="AD3010" s="37"/>
      <c r="AE3010" s="77"/>
      <c r="AF3010" s="87"/>
      <c r="AG3010" s="39"/>
      <c r="AH3010" s="87">
        <v>46064</v>
      </c>
      <c r="AI3010" s="39">
        <v>372400</v>
      </c>
      <c r="AJ3010" s="87"/>
      <c r="AK3010" s="39"/>
      <c r="AL3010" s="34"/>
      <c r="AM3010" s="39"/>
      <c r="AN301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11" spans="1:40" ht="19.5" customHeight="1" x14ac:dyDescent="0.25">
      <c r="A3011" s="32">
        <f t="shared" si="218"/>
        <v>2026</v>
      </c>
      <c r="B3011" s="32">
        <f t="shared" si="219"/>
        <v>2</v>
      </c>
      <c r="C3011" s="25">
        <v>46056</v>
      </c>
      <c r="D3011" s="57">
        <f t="shared" ca="1" si="220"/>
        <v>46097</v>
      </c>
      <c r="E3011" s="57" t="str">
        <f t="shared" ca="1" si="221"/>
        <v>1-Months</v>
      </c>
      <c r="F3011" s="57" t="str">
        <f>VLOOKUP(O3011,Stock[],5,FALSE)</f>
        <v>BE</v>
      </c>
      <c r="G3011" s="33" t="s">
        <v>3079</v>
      </c>
      <c r="H3011" s="38"/>
      <c r="I3011" s="34" t="s">
        <v>189</v>
      </c>
      <c r="J3011" s="32" t="str">
        <f>VLOOKUP(I3011,Customers[],2,FALSE)</f>
        <v>ရွှေမြင်း(ကျော်ကြား)</v>
      </c>
      <c r="K3011" s="32" t="str">
        <f>VLOOKUP(I3011,Customers[],4,FALSE)</f>
        <v>Mahlaing</v>
      </c>
      <c r="L3011" s="32" t="str">
        <f>VLOOKUP(Table85[[#This Row],[CustomerID]],Table!H:K,3,0)</f>
        <v>မလှိုင်</v>
      </c>
      <c r="M3011" s="32" t="str">
        <f>VLOOKUP(I3011,Customers[],5,FALSE)</f>
        <v>WholeSales/Contract</v>
      </c>
      <c r="N3011" s="117" t="s">
        <v>10</v>
      </c>
      <c r="O3011" s="37" t="s">
        <v>240</v>
      </c>
      <c r="P3011" s="32" t="str">
        <f>VLOOKUP(O3011,Stock[],2,FALSE)</f>
        <v>သံပုရာအရက်</v>
      </c>
      <c r="Q3011" s="35">
        <f>VLOOKUP(O3011,Stock[],3,FALSE)</f>
        <v>0.64</v>
      </c>
      <c r="R3011" s="35">
        <f>VLOOKUP(O3011,Stock[],4,FALSE)</f>
        <v>14</v>
      </c>
      <c r="S3011" s="37"/>
      <c r="T3011" s="35">
        <f>(DailySales!$S3011/DailySales!$R3011)+DailySales!$U3011</f>
        <v>100</v>
      </c>
      <c r="U3011" s="37">
        <v>100</v>
      </c>
      <c r="V3011" s="36">
        <f>+DailySales!$T3011*DailySales!$R3011</f>
        <v>1400</v>
      </c>
      <c r="W3011" s="36">
        <f>+DailySales!$V3011*DailySales!$Q3011</f>
        <v>896</v>
      </c>
      <c r="X3011" s="36">
        <f>VLOOKUP(O3011,Stock[],6,FALSE)</f>
        <v>1330</v>
      </c>
      <c r="Y3011" s="36">
        <f>+DailySales!$V3011*DailySales!$X3011</f>
        <v>1862000</v>
      </c>
      <c r="Z3011" s="37"/>
      <c r="AA3011" s="37"/>
      <c r="AB3011" s="37"/>
      <c r="AC3011" s="37"/>
      <c r="AD3011" s="37"/>
      <c r="AE3011" s="77"/>
      <c r="AF3011" s="87"/>
      <c r="AG3011" s="39"/>
      <c r="AH3011" s="87"/>
      <c r="AI3011" s="39"/>
      <c r="AJ3011" s="87"/>
      <c r="AK3011" s="39"/>
      <c r="AL3011" s="34"/>
      <c r="AM3011" s="39"/>
      <c r="AN301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1862000</v>
      </c>
    </row>
    <row r="3012" spans="1:40" ht="19.5" customHeight="1" x14ac:dyDescent="0.25">
      <c r="A3012" s="32">
        <f t="shared" si="218"/>
        <v>2026</v>
      </c>
      <c r="B3012" s="32">
        <f t="shared" si="219"/>
        <v>2</v>
      </c>
      <c r="C3012" s="25">
        <v>46056</v>
      </c>
      <c r="D3012" s="57">
        <f t="shared" ca="1" si="220"/>
        <v>46097</v>
      </c>
      <c r="E3012" s="57" t="str">
        <f t="shared" ca="1" si="221"/>
        <v>1-Months</v>
      </c>
      <c r="F3012" s="57" t="str">
        <f>VLOOKUP(O3012,Stock[],5,FALSE)</f>
        <v>BE</v>
      </c>
      <c r="G3012" s="33" t="s">
        <v>3079</v>
      </c>
      <c r="H3012" s="38"/>
      <c r="I3012" s="34" t="s">
        <v>189</v>
      </c>
      <c r="J3012" s="32" t="str">
        <f>VLOOKUP(I3012,Customers[],2,FALSE)</f>
        <v>ရွှေမြင်း(ကျော်ကြား)</v>
      </c>
      <c r="K3012" s="32" t="str">
        <f>VLOOKUP(I3012,Customers[],4,FALSE)</f>
        <v>Mahlaing</v>
      </c>
      <c r="L3012" s="32" t="str">
        <f>VLOOKUP(Table85[[#This Row],[CustomerID]],Table!H:K,3,0)</f>
        <v>မလှိုင်</v>
      </c>
      <c r="M3012" s="32" t="str">
        <f>VLOOKUP(I3012,Customers[],5,FALSE)</f>
        <v>WholeSales/Contract</v>
      </c>
      <c r="N3012" s="117" t="s">
        <v>10</v>
      </c>
      <c r="O3012" s="37" t="s">
        <v>220</v>
      </c>
      <c r="P3012" s="32" t="str">
        <f>VLOOKUP(O3012,Stock[],2,FALSE)</f>
        <v>မြန်မာရှောက်ပျား</v>
      </c>
      <c r="Q3012" s="35">
        <f>VLOOKUP(O3012,Stock[],3,FALSE)</f>
        <v>0.64</v>
      </c>
      <c r="R3012" s="35">
        <f>VLOOKUP(O3012,Stock[],4,FALSE)</f>
        <v>14</v>
      </c>
      <c r="S3012" s="37"/>
      <c r="T3012" s="35">
        <f>(DailySales!$S3012/DailySales!$R3012)+DailySales!$U3012</f>
        <v>30</v>
      </c>
      <c r="U3012" s="37">
        <v>30</v>
      </c>
      <c r="V3012" s="36">
        <f>+DailySales!$T3012*DailySales!$R3012</f>
        <v>420</v>
      </c>
      <c r="W3012" s="36">
        <f>+DailySales!$V3012*DailySales!$Q3012</f>
        <v>268.8</v>
      </c>
      <c r="X3012" s="36">
        <f>VLOOKUP(O3012,Stock[],6,FALSE)</f>
        <v>1370</v>
      </c>
      <c r="Y3012" s="36">
        <f>+DailySales!$V3012*DailySales!$X3012</f>
        <v>575400</v>
      </c>
      <c r="Z3012" s="37"/>
      <c r="AA3012" s="37"/>
      <c r="AB3012" s="37"/>
      <c r="AC3012" s="37"/>
      <c r="AD3012" s="37"/>
      <c r="AE3012" s="77"/>
      <c r="AF3012" s="87"/>
      <c r="AG3012" s="39"/>
      <c r="AH3012" s="87"/>
      <c r="AI3012" s="39"/>
      <c r="AJ3012" s="87"/>
      <c r="AK3012" s="39"/>
      <c r="AL3012" s="34"/>
      <c r="AM3012" s="39"/>
      <c r="AN301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575400</v>
      </c>
    </row>
    <row r="3013" spans="1:40" ht="19.5" customHeight="1" x14ac:dyDescent="0.25">
      <c r="A3013" s="32">
        <f t="shared" si="218"/>
        <v>2026</v>
      </c>
      <c r="B3013" s="32">
        <f t="shared" si="219"/>
        <v>2</v>
      </c>
      <c r="C3013" s="25">
        <v>46056</v>
      </c>
      <c r="D3013" s="57">
        <f t="shared" ca="1" si="220"/>
        <v>46097</v>
      </c>
      <c r="E3013" s="57" t="str">
        <f t="shared" ca="1" si="221"/>
        <v>1-Months</v>
      </c>
      <c r="F3013" s="57" t="str">
        <f>VLOOKUP(O3013,Stock[],5,FALSE)</f>
        <v>BE</v>
      </c>
      <c r="G3013" s="33" t="s">
        <v>3079</v>
      </c>
      <c r="H3013" s="38"/>
      <c r="I3013" s="34" t="s">
        <v>189</v>
      </c>
      <c r="J3013" s="32" t="str">
        <f>VLOOKUP(I3013,Customers[],2,FALSE)</f>
        <v>ရွှေမြင်း(ကျော်ကြား)</v>
      </c>
      <c r="K3013" s="32" t="str">
        <f>VLOOKUP(I3013,Customers[],4,FALSE)</f>
        <v>Mahlaing</v>
      </c>
      <c r="L3013" s="32" t="str">
        <f>VLOOKUP(Table85[[#This Row],[CustomerID]],Table!H:K,3,0)</f>
        <v>မလှိုင်</v>
      </c>
      <c r="M3013" s="32" t="str">
        <f>VLOOKUP(I3013,Customers[],5,FALSE)</f>
        <v>WholeSales/Contract</v>
      </c>
      <c r="N3013" s="117" t="s">
        <v>10</v>
      </c>
      <c r="O3013" s="37" t="s">
        <v>217</v>
      </c>
      <c r="P3013" s="32" t="str">
        <f>VLOOKUP(O3013,Stock[],2,FALSE)</f>
        <v>လိမ္မော်ဖြူ</v>
      </c>
      <c r="Q3013" s="35">
        <f>VLOOKUP(O3013,Stock[],3,FALSE)</f>
        <v>0.64</v>
      </c>
      <c r="R3013" s="35">
        <f>VLOOKUP(O3013,Stock[],4,FALSE)</f>
        <v>24</v>
      </c>
      <c r="S3013" s="37"/>
      <c r="T3013" s="35">
        <f>(DailySales!$S3013/DailySales!$R3013)+DailySales!$U3013</f>
        <v>100</v>
      </c>
      <c r="U3013" s="37">
        <v>100</v>
      </c>
      <c r="V3013" s="36">
        <f>+DailySales!$T3013*DailySales!$R3013</f>
        <v>2400</v>
      </c>
      <c r="W3013" s="36">
        <f>+DailySales!$V3013*DailySales!$Q3013</f>
        <v>1536</v>
      </c>
      <c r="X3013" s="36">
        <f>VLOOKUP(O3013,Stock[],6,FALSE)</f>
        <v>1330</v>
      </c>
      <c r="Y3013" s="36">
        <f>+DailySales!$V3013*DailySales!$X3013</f>
        <v>3192000</v>
      </c>
      <c r="Z3013" s="37"/>
      <c r="AA3013" s="37"/>
      <c r="AB3013" s="37"/>
      <c r="AC3013" s="37"/>
      <c r="AD3013" s="37"/>
      <c r="AE3013" s="77"/>
      <c r="AF3013" s="87"/>
      <c r="AG3013" s="39"/>
      <c r="AH3013" s="87"/>
      <c r="AI3013" s="39"/>
      <c r="AJ3013" s="87"/>
      <c r="AK3013" s="39"/>
      <c r="AL3013" s="34"/>
      <c r="AM3013" s="39"/>
      <c r="AN301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3192000</v>
      </c>
    </row>
    <row r="3014" spans="1:40" ht="19.5" customHeight="1" x14ac:dyDescent="0.25">
      <c r="A3014" s="32">
        <f t="shared" si="218"/>
        <v>2026</v>
      </c>
      <c r="B3014" s="32">
        <f t="shared" si="219"/>
        <v>2</v>
      </c>
      <c r="C3014" s="25">
        <v>46056</v>
      </c>
      <c r="D3014" s="57">
        <f t="shared" ca="1" si="220"/>
        <v>46097</v>
      </c>
      <c r="E3014" s="57" t="str">
        <f t="shared" ca="1" si="221"/>
        <v>1-Months</v>
      </c>
      <c r="F3014" s="57" t="str">
        <f>VLOOKUP(O3014,Stock[],5,FALSE)</f>
        <v>BE</v>
      </c>
      <c r="G3014" s="33" t="s">
        <v>3079</v>
      </c>
      <c r="H3014" s="38"/>
      <c r="I3014" s="34" t="s">
        <v>189</v>
      </c>
      <c r="J3014" s="32" t="str">
        <f>VLOOKUP(I3014,Customers[],2,FALSE)</f>
        <v>ရွှေမြင်း(ကျော်ကြား)</v>
      </c>
      <c r="K3014" s="32" t="str">
        <f>VLOOKUP(I3014,Customers[],4,FALSE)</f>
        <v>Mahlaing</v>
      </c>
      <c r="L3014" s="32" t="str">
        <f>VLOOKUP(Table85[[#This Row],[CustomerID]],Table!H:K,3,0)</f>
        <v>မလှိုင်</v>
      </c>
      <c r="M3014" s="32" t="str">
        <f>VLOOKUP(I3014,Customers[],5,FALSE)</f>
        <v>WholeSales/Contract</v>
      </c>
      <c r="N3014" s="117" t="s">
        <v>10</v>
      </c>
      <c r="O3014" s="37" t="s">
        <v>2120</v>
      </c>
      <c r="P3014" s="32" t="str">
        <f>VLOOKUP(O3014,Stock[],2,FALSE)</f>
        <v>ဇေ အရက်သန့်</v>
      </c>
      <c r="Q3014" s="35">
        <f>VLOOKUP(O3014,Stock[],3,FALSE)</f>
        <v>0.64</v>
      </c>
      <c r="R3014" s="35">
        <f>VLOOKUP(O3014,Stock[],4,FALSE)</f>
        <v>14</v>
      </c>
      <c r="S3014" s="37"/>
      <c r="T3014" s="35">
        <f>(DailySales!$S3014/DailySales!$R3014)+DailySales!$U3014</f>
        <v>100</v>
      </c>
      <c r="U3014" s="37">
        <v>100</v>
      </c>
      <c r="V3014" s="36">
        <f>+DailySales!$T3014*DailySales!$R3014</f>
        <v>1400</v>
      </c>
      <c r="W3014" s="36">
        <f>+DailySales!$V3014*DailySales!$Q3014</f>
        <v>896</v>
      </c>
      <c r="X3014" s="36">
        <f>VLOOKUP(O3014,Stock[],6,FALSE)</f>
        <v>1380</v>
      </c>
      <c r="Y3014" s="36">
        <f>+DailySales!$V3014*DailySales!$X3014</f>
        <v>1932000</v>
      </c>
      <c r="Z3014" s="37"/>
      <c r="AA3014" s="37"/>
      <c r="AB3014" s="37"/>
      <c r="AC3014" s="37"/>
      <c r="AD3014" s="37"/>
      <c r="AE3014" s="77"/>
      <c r="AF3014" s="87"/>
      <c r="AG3014" s="39"/>
      <c r="AH3014" s="87"/>
      <c r="AI3014" s="39"/>
      <c r="AJ3014" s="87"/>
      <c r="AK3014" s="39"/>
      <c r="AL3014" s="34"/>
      <c r="AM3014" s="39"/>
      <c r="AN301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1932000</v>
      </c>
    </row>
    <row r="3015" spans="1:40" ht="19.5" customHeight="1" x14ac:dyDescent="0.25">
      <c r="A3015" s="32">
        <f t="shared" si="218"/>
        <v>2026</v>
      </c>
      <c r="B3015" s="32">
        <f t="shared" si="219"/>
        <v>2</v>
      </c>
      <c r="C3015" s="25">
        <v>46056</v>
      </c>
      <c r="D3015" s="57">
        <f t="shared" ca="1" si="220"/>
        <v>46097</v>
      </c>
      <c r="E3015" s="57" t="str">
        <f t="shared" ca="1" si="221"/>
        <v>1-Months</v>
      </c>
      <c r="F3015" s="57" t="str">
        <f>VLOOKUP(O3015,Stock[],5,FALSE)</f>
        <v>BE</v>
      </c>
      <c r="G3015" s="33" t="s">
        <v>3080</v>
      </c>
      <c r="H3015" s="38"/>
      <c r="I3015" s="34" t="s">
        <v>1754</v>
      </c>
      <c r="J3015" s="32" t="str">
        <f>VLOOKUP(I3015,Customers[],2,FALSE)</f>
        <v>စစ်ဆေးရေးဂိတ်လက်ဆောင်</v>
      </c>
      <c r="K3015" s="32">
        <f>VLOOKUP(I3015,Customers[],4,FALSE)</f>
        <v>0</v>
      </c>
      <c r="L3015" s="32">
        <f>VLOOKUP(Table85[[#This Row],[CustomerID]],Table!H:K,3,0)</f>
        <v>0</v>
      </c>
      <c r="M3015" s="32">
        <f>VLOOKUP(I3015,Customers[],5,FALSE)</f>
        <v>0</v>
      </c>
      <c r="N3015" s="34" t="s">
        <v>1751</v>
      </c>
      <c r="O3015" s="37" t="s">
        <v>217</v>
      </c>
      <c r="P3015" s="32" t="str">
        <f>VLOOKUP(O3015,Stock[],2,FALSE)</f>
        <v>လိမ္မော်ဖြူ</v>
      </c>
      <c r="Q3015" s="35">
        <f>VLOOKUP(O3015,Stock[],3,FALSE)</f>
        <v>0.64</v>
      </c>
      <c r="R3015" s="35">
        <f>VLOOKUP(O3015,Stock[],4,FALSE)</f>
        <v>24</v>
      </c>
      <c r="S3015" s="37">
        <v>6</v>
      </c>
      <c r="T3015" s="35">
        <f>(DailySales!$S3015/DailySales!$R3015)+DailySales!$U3015</f>
        <v>0.25</v>
      </c>
      <c r="U3015" s="37"/>
      <c r="V3015" s="36">
        <f>+DailySales!$T3015*DailySales!$R3015</f>
        <v>6</v>
      </c>
      <c r="W3015" s="36">
        <f>+DailySales!$V3015*DailySales!$Q3015</f>
        <v>3.84</v>
      </c>
      <c r="X3015" s="36">
        <f>VLOOKUP(O3015,Stock[],6,FALSE)</f>
        <v>1330</v>
      </c>
      <c r="Y3015" s="36">
        <f>+DailySales!$V3015*DailySales!$X3015</f>
        <v>7980</v>
      </c>
      <c r="Z3015" s="37"/>
      <c r="AA3015" s="37"/>
      <c r="AB3015" s="37"/>
      <c r="AC3015" s="37"/>
      <c r="AD3015" s="37"/>
      <c r="AE3015" s="77"/>
      <c r="AF3015" s="87">
        <v>46056</v>
      </c>
      <c r="AG3015" s="39">
        <v>7980</v>
      </c>
      <c r="AH3015" s="87"/>
      <c r="AI3015" s="39"/>
      <c r="AJ3015" s="87"/>
      <c r="AK3015" s="39"/>
      <c r="AL3015" s="34"/>
      <c r="AM3015" s="39"/>
      <c r="AN301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16" spans="1:40" ht="19.5" customHeight="1" x14ac:dyDescent="0.25">
      <c r="A3016" s="112">
        <f t="shared" ref="A3016:A3079" si="222">YEAR(C3016)</f>
        <v>2026</v>
      </c>
      <c r="B3016" s="112">
        <f t="shared" ref="B3016:B3079" si="223">MONTH(C3016)</f>
        <v>2</v>
      </c>
      <c r="C3016" s="25">
        <v>46056</v>
      </c>
      <c r="D3016" s="114">
        <f t="shared" ca="1" si="220"/>
        <v>46097</v>
      </c>
      <c r="E3016" s="114" t="str">
        <f t="shared" ca="1" si="221"/>
        <v>1-Months</v>
      </c>
      <c r="F3016" s="114" t="str">
        <f>VLOOKUP(O3016,Stock[],5,FALSE)</f>
        <v>BE</v>
      </c>
      <c r="G3016" s="115" t="s">
        <v>3081</v>
      </c>
      <c r="H3016" s="116" t="s">
        <v>275</v>
      </c>
      <c r="I3016" s="117" t="s">
        <v>642</v>
      </c>
      <c r="J3016" s="112" t="str">
        <f>VLOOKUP(I3016,Customers[],2,FALSE)</f>
        <v>ဦးညွန့်ဝင်း</v>
      </c>
      <c r="K3016" s="112" t="str">
        <f>VLOOKUP(I3016,Customers[],4,FALSE)</f>
        <v>Kyukpadaung</v>
      </c>
      <c r="L3016" s="112" t="str">
        <f>VLOOKUP(Table85[[#This Row],[CustomerID]],Table!H:K,3,0)</f>
        <v>ဝက်ချုပ်ကုန်း</v>
      </c>
      <c r="M3016" s="112" t="str">
        <f>VLOOKUP(I3016,Customers[],5,FALSE)</f>
        <v>Van-1</v>
      </c>
      <c r="N3016" s="117" t="s">
        <v>9</v>
      </c>
      <c r="O3016" s="118" t="s">
        <v>205</v>
      </c>
      <c r="P3016" s="112" t="str">
        <f>VLOOKUP(O3016,Stock[],2,FALSE)</f>
        <v>ကောင်းကြည် ကော် 25%  (1Ltr )</v>
      </c>
      <c r="Q3016" s="119">
        <f>VLOOKUP(O3016,Stock[],3,FALSE)</f>
        <v>1</v>
      </c>
      <c r="R3016" s="119">
        <f>VLOOKUP(O3016,Stock[],4,FALSE)</f>
        <v>12</v>
      </c>
      <c r="S3016" s="118"/>
      <c r="T3016" s="119">
        <f>(DailySales!$S3016/DailySales!$R3016)+DailySales!$U3016</f>
        <v>100</v>
      </c>
      <c r="U3016" s="118">
        <v>100</v>
      </c>
      <c r="V3016" s="120">
        <f>+DailySales!$T3016*DailySales!$R3016</f>
        <v>1200</v>
      </c>
      <c r="W3016" s="120">
        <f>+DailySales!$V3016*DailySales!$Q3016</f>
        <v>1200</v>
      </c>
      <c r="X3016" s="120">
        <f>VLOOKUP(O3016,Stock[],6,FALSE)</f>
        <v>1530</v>
      </c>
      <c r="Y3016" s="120">
        <f>+DailySales!$V3016*DailySales!$X3016</f>
        <v>1836000</v>
      </c>
      <c r="Z3016" s="118"/>
      <c r="AA3016" s="118"/>
      <c r="AB3016" s="118">
        <v>12000</v>
      </c>
      <c r="AC3016" s="118">
        <v>12000</v>
      </c>
      <c r="AD3016" s="118"/>
      <c r="AE3016" s="121">
        <v>34000</v>
      </c>
      <c r="AF3016" s="87">
        <v>46056</v>
      </c>
      <c r="AG3016" s="123">
        <v>1846000</v>
      </c>
      <c r="AH3016" s="122"/>
      <c r="AI3016" s="123"/>
      <c r="AJ3016" s="122"/>
      <c r="AK3016" s="123"/>
      <c r="AL3016" s="34"/>
      <c r="AM3016" s="39"/>
      <c r="AN301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17" spans="1:40" ht="19.5" customHeight="1" x14ac:dyDescent="0.25">
      <c r="A3017" s="112">
        <f t="shared" si="222"/>
        <v>2026</v>
      </c>
      <c r="B3017" s="112">
        <f t="shared" si="223"/>
        <v>2</v>
      </c>
      <c r="C3017" s="25">
        <v>46056</v>
      </c>
      <c r="D3017" s="114">
        <f t="shared" ca="1" si="220"/>
        <v>46097</v>
      </c>
      <c r="E3017" s="114" t="str">
        <f t="shared" ca="1" si="221"/>
        <v>1-Months</v>
      </c>
      <c r="F3017" s="114" t="str">
        <f>VLOOKUP(O3017,Stock[],5,FALSE)</f>
        <v>BE</v>
      </c>
      <c r="G3017" s="115" t="s">
        <v>3082</v>
      </c>
      <c r="H3017" s="116" t="s">
        <v>275</v>
      </c>
      <c r="I3017" s="117" t="s">
        <v>1869</v>
      </c>
      <c r="J3017" s="112" t="str">
        <f>VLOOKUP(I3017,Customers[],2,FALSE)</f>
        <v>ပန်းဝါလှိုင်</v>
      </c>
      <c r="K3017" s="112" t="str">
        <f>VLOOKUP(I3017,Customers[],4,FALSE)</f>
        <v>Kyukpadaung</v>
      </c>
      <c r="L3017" s="112" t="str">
        <f>VLOOKUP(Table85[[#This Row],[CustomerID]],Table!H:K,3,0)</f>
        <v>ဝက်ချုပ်ကုန်း</v>
      </c>
      <c r="M3017" s="112" t="str">
        <f>VLOOKUP(I3017,Customers[],5,FALSE)</f>
        <v>Van-1</v>
      </c>
      <c r="N3017" s="117" t="s">
        <v>9</v>
      </c>
      <c r="O3017" s="118" t="s">
        <v>205</v>
      </c>
      <c r="P3017" s="112" t="str">
        <f>VLOOKUP(O3017,Stock[],2,FALSE)</f>
        <v>ကောင်းကြည် ကော် 25%  (1Ltr )</v>
      </c>
      <c r="Q3017" s="119">
        <f>VLOOKUP(O3017,Stock[],3,FALSE)</f>
        <v>1</v>
      </c>
      <c r="R3017" s="119">
        <f>VLOOKUP(O3017,Stock[],4,FALSE)</f>
        <v>12</v>
      </c>
      <c r="S3017" s="118"/>
      <c r="T3017" s="119">
        <f>(DailySales!$S3017/DailySales!$R3017)+DailySales!$U3017</f>
        <v>25</v>
      </c>
      <c r="U3017" s="118">
        <v>25</v>
      </c>
      <c r="V3017" s="120">
        <f>+DailySales!$T3017*DailySales!$R3017</f>
        <v>300</v>
      </c>
      <c r="W3017" s="120">
        <f>+DailySales!$V3017*DailySales!$Q3017</f>
        <v>300</v>
      </c>
      <c r="X3017" s="120">
        <f>VLOOKUP(O3017,Stock[],6,FALSE)</f>
        <v>1530</v>
      </c>
      <c r="Y3017" s="120">
        <f>+DailySales!$V3017*DailySales!$X3017</f>
        <v>459000</v>
      </c>
      <c r="Z3017" s="118"/>
      <c r="AA3017" s="118"/>
      <c r="AB3017" s="118">
        <v>1800</v>
      </c>
      <c r="AC3017" s="118">
        <v>3000</v>
      </c>
      <c r="AD3017" s="118"/>
      <c r="AE3017" s="121">
        <v>8500</v>
      </c>
      <c r="AF3017" s="87">
        <v>46056</v>
      </c>
      <c r="AG3017" s="123">
        <v>462700</v>
      </c>
      <c r="AH3017" s="122"/>
      <c r="AI3017" s="123"/>
      <c r="AJ3017" s="122"/>
      <c r="AK3017" s="123"/>
      <c r="AL3017" s="34"/>
      <c r="AM3017" s="39"/>
      <c r="AN301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18" spans="1:40" ht="19.5" customHeight="1" x14ac:dyDescent="0.25">
      <c r="A3018" s="112">
        <f t="shared" si="222"/>
        <v>2026</v>
      </c>
      <c r="B3018" s="112">
        <f t="shared" si="223"/>
        <v>2</v>
      </c>
      <c r="C3018" s="25">
        <v>46056</v>
      </c>
      <c r="D3018" s="114">
        <f t="shared" ca="1" si="220"/>
        <v>46097</v>
      </c>
      <c r="E3018" s="114" t="str">
        <f t="shared" ca="1" si="221"/>
        <v>1-Months</v>
      </c>
      <c r="F3018" s="114" t="str">
        <f>VLOOKUP(O3018,Stock[],5,FALSE)</f>
        <v>BE</v>
      </c>
      <c r="G3018" s="115" t="s">
        <v>3083</v>
      </c>
      <c r="H3018" s="116" t="s">
        <v>275</v>
      </c>
      <c r="I3018" s="117" t="s">
        <v>3085</v>
      </c>
      <c r="J3018" s="112" t="str">
        <f>VLOOKUP(I3018,Customers[],2,FALSE)</f>
        <v>ရောင်နီဦး</v>
      </c>
      <c r="K3018" s="112" t="str">
        <f>VLOOKUP(I3018,Customers[],4,FALSE)</f>
        <v>Kyukpadaung</v>
      </c>
      <c r="L3018" s="112" t="str">
        <f>VLOOKUP(Table85[[#This Row],[CustomerID]],Table!H:K,3,0)</f>
        <v>ဝက်ချုပ်ကုန်း</v>
      </c>
      <c r="M3018" s="112" t="str">
        <f>VLOOKUP(I3018,Customers[],5,FALSE)</f>
        <v>Van-1</v>
      </c>
      <c r="N3018" s="117" t="s">
        <v>9</v>
      </c>
      <c r="O3018" s="118" t="s">
        <v>205</v>
      </c>
      <c r="P3018" s="112" t="str">
        <f>VLOOKUP(O3018,Stock[],2,FALSE)</f>
        <v>ကောင်းကြည် ကော် 25%  (1Ltr )</v>
      </c>
      <c r="Q3018" s="119">
        <f>VLOOKUP(O3018,Stock[],3,FALSE)</f>
        <v>1</v>
      </c>
      <c r="R3018" s="119">
        <f>VLOOKUP(O3018,Stock[],4,FALSE)</f>
        <v>12</v>
      </c>
      <c r="S3018" s="118"/>
      <c r="T3018" s="119">
        <f>(DailySales!$S3018/DailySales!$R3018)+DailySales!$U3018</f>
        <v>25</v>
      </c>
      <c r="U3018" s="118">
        <v>25</v>
      </c>
      <c r="V3018" s="120">
        <f>+DailySales!$T3018*DailySales!$R3018</f>
        <v>300</v>
      </c>
      <c r="W3018" s="120">
        <f>+DailySales!$V3018*DailySales!$Q3018</f>
        <v>300</v>
      </c>
      <c r="X3018" s="120">
        <f>VLOOKUP(O3018,Stock[],6,FALSE)</f>
        <v>1530</v>
      </c>
      <c r="Y3018" s="120">
        <f>+DailySales!$V3018*DailySales!$X3018</f>
        <v>459000</v>
      </c>
      <c r="Z3018" s="118"/>
      <c r="AA3018" s="118"/>
      <c r="AB3018" s="118">
        <v>1800</v>
      </c>
      <c r="AC3018" s="118">
        <v>3000</v>
      </c>
      <c r="AD3018" s="118"/>
      <c r="AE3018" s="121">
        <v>8500</v>
      </c>
      <c r="AF3018" s="87">
        <v>46056</v>
      </c>
      <c r="AG3018" s="123">
        <v>462700</v>
      </c>
      <c r="AH3018" s="122"/>
      <c r="AI3018" s="123"/>
      <c r="AJ3018" s="122"/>
      <c r="AK3018" s="123"/>
      <c r="AL3018" s="34"/>
      <c r="AM3018" s="39"/>
      <c r="AN301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19" spans="1:40" ht="19.5" customHeight="1" x14ac:dyDescent="0.25">
      <c r="A3019" s="112">
        <f t="shared" si="222"/>
        <v>2026</v>
      </c>
      <c r="B3019" s="112">
        <f t="shared" si="223"/>
        <v>2</v>
      </c>
      <c r="C3019" s="25">
        <v>46056</v>
      </c>
      <c r="D3019" s="114">
        <f t="shared" ca="1" si="220"/>
        <v>46097</v>
      </c>
      <c r="E3019" s="114" t="str">
        <f t="shared" ca="1" si="221"/>
        <v>1-Months</v>
      </c>
      <c r="F3019" s="114" t="str">
        <f>VLOOKUP(O3019,Stock[],5,FALSE)</f>
        <v>BE</v>
      </c>
      <c r="G3019" s="115" t="s">
        <v>3086</v>
      </c>
      <c r="H3019" s="116" t="s">
        <v>275</v>
      </c>
      <c r="I3019" s="117" t="s">
        <v>609</v>
      </c>
      <c r="J3019" s="112" t="str">
        <f>VLOOKUP(I3019,Customers[],2,FALSE)</f>
        <v>မအေးမြင့်</v>
      </c>
      <c r="K3019" s="112" t="str">
        <f>VLOOKUP(I3019,Customers[],4,FALSE)</f>
        <v>Kyukpadaung</v>
      </c>
      <c r="L3019" s="112" t="str">
        <f>VLOOKUP(Table85[[#This Row],[CustomerID]],Table!H:K,3,0)</f>
        <v>ရေငံ</v>
      </c>
      <c r="M3019" s="112" t="str">
        <f>VLOOKUP(I3019,Customers[],5,FALSE)</f>
        <v>Van-1</v>
      </c>
      <c r="N3019" s="117" t="s">
        <v>9</v>
      </c>
      <c r="O3019" s="118" t="s">
        <v>214</v>
      </c>
      <c r="P3019" s="112" t="str">
        <f>VLOOKUP(O3019,Stock[],2,FALSE)</f>
        <v>ကောင်းကြည်</v>
      </c>
      <c r="Q3019" s="119">
        <f>VLOOKUP(O3019,Stock[],3,FALSE)</f>
        <v>0.64</v>
      </c>
      <c r="R3019" s="119">
        <f>VLOOKUP(O3019,Stock[],4,FALSE)</f>
        <v>14</v>
      </c>
      <c r="S3019" s="118"/>
      <c r="T3019" s="119">
        <f>(DailySales!$S3019/DailySales!$R3019)+DailySales!$U3019</f>
        <v>15</v>
      </c>
      <c r="U3019" s="118">
        <v>15</v>
      </c>
      <c r="V3019" s="120">
        <f>+DailySales!$T3019*DailySales!$R3019</f>
        <v>210</v>
      </c>
      <c r="W3019" s="120">
        <f>+DailySales!$V3019*DailySales!$Q3019</f>
        <v>134.4</v>
      </c>
      <c r="X3019" s="120">
        <f>VLOOKUP(O3019,Stock[],6,FALSE)</f>
        <v>1330</v>
      </c>
      <c r="Y3019" s="120">
        <f>+DailySales!$V3019*DailySales!$X3019</f>
        <v>279300</v>
      </c>
      <c r="Z3019" s="118"/>
      <c r="AA3019" s="118"/>
      <c r="AB3019" s="118"/>
      <c r="AC3019" s="118"/>
      <c r="AD3019" s="118"/>
      <c r="AE3019" s="121">
        <v>7200</v>
      </c>
      <c r="AF3019" s="87">
        <v>46056</v>
      </c>
      <c r="AG3019" s="123">
        <v>286500</v>
      </c>
      <c r="AH3019" s="122"/>
      <c r="AI3019" s="123"/>
      <c r="AJ3019" s="122"/>
      <c r="AK3019" s="123"/>
      <c r="AL3019" s="34"/>
      <c r="AM3019" s="39"/>
      <c r="AN301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20" spans="1:40" ht="19.5" customHeight="1" x14ac:dyDescent="0.25">
      <c r="A3020" s="112">
        <f t="shared" si="222"/>
        <v>2026</v>
      </c>
      <c r="B3020" s="112">
        <f t="shared" si="223"/>
        <v>2</v>
      </c>
      <c r="C3020" s="25">
        <v>46056</v>
      </c>
      <c r="D3020" s="114">
        <f t="shared" ca="1" si="220"/>
        <v>46097</v>
      </c>
      <c r="E3020" s="114" t="str">
        <f t="shared" ca="1" si="221"/>
        <v>1-Months</v>
      </c>
      <c r="F3020" s="114" t="str">
        <f>VLOOKUP(O3020,Stock[],5,FALSE)</f>
        <v>BE</v>
      </c>
      <c r="G3020" s="115" t="s">
        <v>3087</v>
      </c>
      <c r="H3020" s="116" t="s">
        <v>275</v>
      </c>
      <c r="I3020" s="117" t="s">
        <v>238</v>
      </c>
      <c r="J3020" s="112" t="str">
        <f>VLOOKUP(I3020,Customers[],2,FALSE)</f>
        <v>ဦးမောင်ငယ်</v>
      </c>
      <c r="K3020" s="112" t="str">
        <f>VLOOKUP(I3020,Customers[],4,FALSE)</f>
        <v>Yamethin</v>
      </c>
      <c r="L3020" s="112" t="str">
        <f>VLOOKUP(Table85[[#This Row],[CustomerID]],Table!H:K,3,0)</f>
        <v>ရမည်းသင်း</v>
      </c>
      <c r="M3020" s="112" t="str">
        <f>VLOOKUP(I3020,Customers[],5,FALSE)</f>
        <v>Semi WS</v>
      </c>
      <c r="N3020" s="117" t="s">
        <v>9</v>
      </c>
      <c r="O3020" s="118" t="s">
        <v>2120</v>
      </c>
      <c r="P3020" s="112" t="str">
        <f>VLOOKUP(O3020,Stock[],2,FALSE)</f>
        <v>ဇေ အရက်သန့်</v>
      </c>
      <c r="Q3020" s="119">
        <f>VLOOKUP(O3020,Stock[],3,FALSE)</f>
        <v>0.64</v>
      </c>
      <c r="R3020" s="119">
        <f>VLOOKUP(O3020,Stock[],4,FALSE)</f>
        <v>14</v>
      </c>
      <c r="S3020" s="118"/>
      <c r="T3020" s="119">
        <f>(DailySales!$S3020/DailySales!$R3020)+DailySales!$U3020</f>
        <v>50</v>
      </c>
      <c r="U3020" s="118">
        <v>50</v>
      </c>
      <c r="V3020" s="120">
        <f>+DailySales!$T3020*DailySales!$R3020</f>
        <v>700</v>
      </c>
      <c r="W3020" s="120">
        <f>+DailySales!$V3020*DailySales!$Q3020</f>
        <v>448</v>
      </c>
      <c r="X3020" s="120">
        <f>VLOOKUP(O3020,Stock[],6,FALSE)</f>
        <v>1380</v>
      </c>
      <c r="Y3020" s="120">
        <f>+DailySales!$V3020*DailySales!$X3020</f>
        <v>966000</v>
      </c>
      <c r="Z3020" s="118"/>
      <c r="AA3020" s="118"/>
      <c r="AB3020" s="118">
        <v>5000</v>
      </c>
      <c r="AC3020" s="118">
        <v>4900</v>
      </c>
      <c r="AD3020" s="118"/>
      <c r="AE3020" s="121">
        <v>19000</v>
      </c>
      <c r="AF3020" s="87">
        <v>46056</v>
      </c>
      <c r="AG3020" s="123">
        <v>975100</v>
      </c>
      <c r="AH3020" s="122"/>
      <c r="AI3020" s="123"/>
      <c r="AJ3020" s="122"/>
      <c r="AK3020" s="123"/>
      <c r="AL3020" s="34"/>
      <c r="AM3020" s="39"/>
      <c r="AN302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21" spans="1:40" ht="19.5" customHeight="1" x14ac:dyDescent="0.25">
      <c r="A3021" s="112">
        <f t="shared" si="222"/>
        <v>2026</v>
      </c>
      <c r="B3021" s="112">
        <f t="shared" si="223"/>
        <v>2</v>
      </c>
      <c r="C3021" s="25">
        <v>46056</v>
      </c>
      <c r="D3021" s="114">
        <f t="shared" ca="1" si="220"/>
        <v>46097</v>
      </c>
      <c r="E3021" s="114" t="str">
        <f t="shared" ca="1" si="221"/>
        <v>1-Months</v>
      </c>
      <c r="F3021" s="114" t="str">
        <f>VLOOKUP(O3021,Stock[],5,FALSE)</f>
        <v>BE</v>
      </c>
      <c r="G3021" s="115" t="s">
        <v>3087</v>
      </c>
      <c r="H3021" s="116" t="s">
        <v>275</v>
      </c>
      <c r="I3021" s="117" t="s">
        <v>238</v>
      </c>
      <c r="J3021" s="112" t="str">
        <f>VLOOKUP(I3021,Customers[],2,FALSE)</f>
        <v>ဦးမောင်ငယ်</v>
      </c>
      <c r="K3021" s="112" t="str">
        <f>VLOOKUP(I3021,Customers[],4,FALSE)</f>
        <v>Yamethin</v>
      </c>
      <c r="L3021" s="112" t="str">
        <f>VLOOKUP(Table85[[#This Row],[CustomerID]],Table!H:K,3,0)</f>
        <v>ရမည်းသင်း</v>
      </c>
      <c r="M3021" s="112" t="str">
        <f>VLOOKUP(I3021,Customers[],5,FALSE)</f>
        <v>Semi WS</v>
      </c>
      <c r="N3021" s="117" t="s">
        <v>9</v>
      </c>
      <c r="O3021" s="118" t="s">
        <v>223</v>
      </c>
      <c r="P3021" s="112" t="str">
        <f>VLOOKUP(O3021,Stock[],2,FALSE)</f>
        <v>ချယ်ရီအရက်သန့်ကော် (.6Ltr)</v>
      </c>
      <c r="Q3021" s="119">
        <f>VLOOKUP(O3021,Stock[],3,FALSE)</f>
        <v>0.6</v>
      </c>
      <c r="R3021" s="119">
        <f>VLOOKUP(O3021,Stock[],4,FALSE)</f>
        <v>24</v>
      </c>
      <c r="S3021" s="118"/>
      <c r="T3021" s="119">
        <f>(DailySales!$S3021/DailySales!$R3021)+DailySales!$U3021</f>
        <v>5</v>
      </c>
      <c r="U3021" s="118">
        <v>5</v>
      </c>
      <c r="V3021" s="120">
        <f>+DailySales!$T3021*DailySales!$R3021</f>
        <v>120</v>
      </c>
      <c r="W3021" s="120">
        <f>+DailySales!$V3021*DailySales!$Q3021</f>
        <v>72</v>
      </c>
      <c r="X3021" s="120">
        <f>VLOOKUP(O3021,Stock[],6,FALSE)</f>
        <v>875</v>
      </c>
      <c r="Y3021" s="120">
        <f>+DailySales!$V3021*DailySales!$X3021</f>
        <v>105000</v>
      </c>
      <c r="Z3021" s="118"/>
      <c r="AA3021" s="118"/>
      <c r="AB3021" s="118"/>
      <c r="AC3021" s="118"/>
      <c r="AD3021" s="118"/>
      <c r="AE3021" s="121">
        <v>3000</v>
      </c>
      <c r="AF3021" s="87">
        <v>46056</v>
      </c>
      <c r="AG3021" s="123">
        <v>108000</v>
      </c>
      <c r="AH3021" s="122"/>
      <c r="AI3021" s="123"/>
      <c r="AJ3021" s="122"/>
      <c r="AK3021" s="123"/>
      <c r="AL3021" s="34"/>
      <c r="AM3021" s="39"/>
      <c r="AN302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22" spans="1:40" ht="19.5" customHeight="1" x14ac:dyDescent="0.25">
      <c r="A3022" s="112">
        <f t="shared" si="222"/>
        <v>2026</v>
      </c>
      <c r="B3022" s="112">
        <f t="shared" si="223"/>
        <v>2</v>
      </c>
      <c r="C3022" s="25">
        <v>46056</v>
      </c>
      <c r="D3022" s="114">
        <f t="shared" ca="1" si="220"/>
        <v>46097</v>
      </c>
      <c r="E3022" s="114" t="str">
        <f t="shared" ca="1" si="221"/>
        <v>1-Months</v>
      </c>
      <c r="F3022" s="114" t="str">
        <f>VLOOKUP(O3022,Stock[],5,FALSE)</f>
        <v>BE</v>
      </c>
      <c r="G3022" s="115" t="s">
        <v>3088</v>
      </c>
      <c r="H3022" s="116" t="s">
        <v>275</v>
      </c>
      <c r="I3022" s="117" t="s">
        <v>1066</v>
      </c>
      <c r="J3022" s="112" t="str">
        <f>VLOOKUP(I3022,Customers[],2,FALSE)</f>
        <v>ခင် (ရောင်းဝယ်ရေး)</v>
      </c>
      <c r="K3022" s="112" t="str">
        <f>VLOOKUP(I3022,Customers[],4,FALSE)</f>
        <v>Pyawbwe</v>
      </c>
      <c r="L3022" s="112" t="str">
        <f>VLOOKUP(Table85[[#This Row],[CustomerID]],Table!H:K,3,0)</f>
        <v>ပျော်ဘွယ်</v>
      </c>
      <c r="M3022" s="112" t="str">
        <f>VLOOKUP(I3022,Customers[],5,FALSE)</f>
        <v>Van-1</v>
      </c>
      <c r="N3022" s="117" t="s">
        <v>9</v>
      </c>
      <c r="O3022" s="118" t="s">
        <v>225</v>
      </c>
      <c r="P3022" s="112" t="str">
        <f>VLOOKUP(O3022,Stock[],2,FALSE)</f>
        <v>ချယ်ရီသံပုရာအရက်သန့်ကော် (1Ltr)</v>
      </c>
      <c r="Q3022" s="119">
        <f>VLOOKUP(O3022,Stock[],3,FALSE)</f>
        <v>1</v>
      </c>
      <c r="R3022" s="119">
        <f>VLOOKUP(O3022,Stock[],4,FALSE)</f>
        <v>12</v>
      </c>
      <c r="S3022" s="118"/>
      <c r="T3022" s="119">
        <f>(DailySales!$S3022/DailySales!$R3022)+DailySales!$U3022</f>
        <v>15</v>
      </c>
      <c r="U3022" s="118">
        <v>15</v>
      </c>
      <c r="V3022" s="120">
        <f>+DailySales!$T3022*DailySales!$R3022</f>
        <v>180</v>
      </c>
      <c r="W3022" s="120">
        <f>+DailySales!$V3022*DailySales!$Q3022</f>
        <v>180</v>
      </c>
      <c r="X3022" s="120">
        <f>VLOOKUP(O3022,Stock[],6,FALSE)</f>
        <v>1260</v>
      </c>
      <c r="Y3022" s="120">
        <f>+DailySales!$V3022*DailySales!$X3022</f>
        <v>226800</v>
      </c>
      <c r="Z3022" s="118"/>
      <c r="AA3022" s="118"/>
      <c r="AB3022" s="118"/>
      <c r="AC3022" s="118"/>
      <c r="AD3022" s="118"/>
      <c r="AE3022" s="121">
        <v>5700</v>
      </c>
      <c r="AF3022" s="87">
        <v>46056</v>
      </c>
      <c r="AG3022" s="123">
        <v>232500</v>
      </c>
      <c r="AH3022" s="122"/>
      <c r="AI3022" s="123"/>
      <c r="AJ3022" s="122"/>
      <c r="AK3022" s="123"/>
      <c r="AL3022" s="34"/>
      <c r="AM3022" s="39"/>
      <c r="AN302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23" spans="1:40" ht="19.5" customHeight="1" x14ac:dyDescent="0.25">
      <c r="A3023" s="112">
        <f t="shared" si="222"/>
        <v>2026</v>
      </c>
      <c r="B3023" s="112">
        <f t="shared" si="223"/>
        <v>2</v>
      </c>
      <c r="C3023" s="25">
        <v>46056</v>
      </c>
      <c r="D3023" s="114">
        <f t="shared" ca="1" si="220"/>
        <v>46097</v>
      </c>
      <c r="E3023" s="114" t="str">
        <f t="shared" ca="1" si="221"/>
        <v>1-Months</v>
      </c>
      <c r="F3023" s="114" t="str">
        <f>VLOOKUP(O3023,Stock[],5,FALSE)</f>
        <v>BE</v>
      </c>
      <c r="G3023" s="115" t="s">
        <v>3089</v>
      </c>
      <c r="H3023" s="116" t="s">
        <v>1168</v>
      </c>
      <c r="I3023" s="117" t="s">
        <v>1143</v>
      </c>
      <c r="J3023" s="112" t="str">
        <f>VLOOKUP(I3023,Customers[],2,FALSE)</f>
        <v>မနှင်းနှင်းခိုင်</v>
      </c>
      <c r="K3023" s="112" t="str">
        <f>VLOOKUP(I3023,Customers[],4,FALSE)</f>
        <v>Wandwin</v>
      </c>
      <c r="L3023" s="112" t="str">
        <f>VLOOKUP(Table85[[#This Row],[CustomerID]],Table!H:K,3,0)</f>
        <v>သီးကုန်း</v>
      </c>
      <c r="M3023" s="112" t="str">
        <f>VLOOKUP(I3023,Customers[],5,FALSE)</f>
        <v>Van-2</v>
      </c>
      <c r="N3023" s="117" t="s">
        <v>9</v>
      </c>
      <c r="O3023" s="118" t="s">
        <v>240</v>
      </c>
      <c r="P3023" s="112" t="str">
        <f>VLOOKUP(O3023,Stock[],2,FALSE)</f>
        <v>သံပုရာအရက်</v>
      </c>
      <c r="Q3023" s="119">
        <f>VLOOKUP(O3023,Stock[],3,FALSE)</f>
        <v>0.64</v>
      </c>
      <c r="R3023" s="119">
        <f>VLOOKUP(O3023,Stock[],4,FALSE)</f>
        <v>14</v>
      </c>
      <c r="S3023" s="118"/>
      <c r="T3023" s="119">
        <f>(DailySales!$S3023/DailySales!$R3023)+DailySales!$U3023</f>
        <v>3</v>
      </c>
      <c r="U3023" s="118">
        <v>3</v>
      </c>
      <c r="V3023" s="120">
        <f>+DailySales!$T3023*DailySales!$R3023</f>
        <v>42</v>
      </c>
      <c r="W3023" s="120">
        <f>+DailySales!$V3023*DailySales!$Q3023</f>
        <v>26.88</v>
      </c>
      <c r="X3023" s="120">
        <f>VLOOKUP(O3023,Stock[],6,FALSE)</f>
        <v>1330</v>
      </c>
      <c r="Y3023" s="120">
        <f>+DailySales!$V3023*DailySales!$X3023</f>
        <v>55860</v>
      </c>
      <c r="Z3023" s="118"/>
      <c r="AA3023" s="118"/>
      <c r="AB3023" s="118"/>
      <c r="AC3023" s="118"/>
      <c r="AD3023" s="118"/>
      <c r="AE3023" s="121">
        <v>1440</v>
      </c>
      <c r="AF3023" s="87">
        <v>46056</v>
      </c>
      <c r="AG3023" s="123">
        <v>57300</v>
      </c>
      <c r="AH3023" s="122"/>
      <c r="AI3023" s="123"/>
      <c r="AJ3023" s="122"/>
      <c r="AK3023" s="123"/>
      <c r="AL3023" s="34"/>
      <c r="AM3023" s="39"/>
      <c r="AN302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24" spans="1:40" ht="19.5" customHeight="1" x14ac:dyDescent="0.25">
      <c r="A3024" s="112">
        <f t="shared" si="222"/>
        <v>2026</v>
      </c>
      <c r="B3024" s="112">
        <f t="shared" si="223"/>
        <v>2</v>
      </c>
      <c r="C3024" s="25">
        <v>46056</v>
      </c>
      <c r="D3024" s="114">
        <f t="shared" ca="1" si="220"/>
        <v>46097</v>
      </c>
      <c r="E3024" s="114" t="str">
        <f t="shared" ca="1" si="221"/>
        <v>1-Months</v>
      </c>
      <c r="F3024" s="114" t="str">
        <f>VLOOKUP(O3024,Stock[],5,FALSE)</f>
        <v>BE</v>
      </c>
      <c r="G3024" s="115" t="s">
        <v>3090</v>
      </c>
      <c r="H3024" s="116" t="s">
        <v>1168</v>
      </c>
      <c r="I3024" s="117" t="s">
        <v>2736</v>
      </c>
      <c r="J3024" s="112" t="str">
        <f>VLOOKUP(I3024,Customers[],2,FALSE)</f>
        <v>ကိုမျိုးဇော်လင်း</v>
      </c>
      <c r="K3024" s="112" t="str">
        <f>VLOOKUP(I3024,Customers[],4,FALSE)</f>
        <v>Wandwin</v>
      </c>
      <c r="L3024" s="112" t="str">
        <f>VLOOKUP(Table85[[#This Row],[CustomerID]],Table!H:K,3,0)</f>
        <v>သီးကုန်း</v>
      </c>
      <c r="M3024" s="112" t="str">
        <f>VLOOKUP(I3024,Customers[],5,FALSE)</f>
        <v>Van-2</v>
      </c>
      <c r="N3024" s="117" t="s">
        <v>9</v>
      </c>
      <c r="O3024" s="118" t="s">
        <v>240</v>
      </c>
      <c r="P3024" s="112" t="str">
        <f>VLOOKUP(O3024,Stock[],2,FALSE)</f>
        <v>သံပုရာအရက်</v>
      </c>
      <c r="Q3024" s="119">
        <f>VLOOKUP(O3024,Stock[],3,FALSE)</f>
        <v>0.64</v>
      </c>
      <c r="R3024" s="119">
        <f>VLOOKUP(O3024,Stock[],4,FALSE)</f>
        <v>14</v>
      </c>
      <c r="S3024" s="118"/>
      <c r="T3024" s="119">
        <f>(DailySales!$S3024/DailySales!$R3024)+DailySales!$U3024</f>
        <v>5</v>
      </c>
      <c r="U3024" s="118">
        <v>5</v>
      </c>
      <c r="V3024" s="120">
        <f>+DailySales!$T3024*DailySales!$R3024</f>
        <v>70</v>
      </c>
      <c r="W3024" s="120">
        <f>+DailySales!$V3024*DailySales!$Q3024</f>
        <v>44.800000000000004</v>
      </c>
      <c r="X3024" s="120">
        <f>VLOOKUP(O3024,Stock[],6,FALSE)</f>
        <v>1330</v>
      </c>
      <c r="Y3024" s="120">
        <f>+DailySales!$V3024*DailySales!$X3024</f>
        <v>93100</v>
      </c>
      <c r="Z3024" s="118"/>
      <c r="AA3024" s="118"/>
      <c r="AB3024" s="118"/>
      <c r="AC3024" s="118"/>
      <c r="AD3024" s="118"/>
      <c r="AE3024" s="121">
        <v>2400</v>
      </c>
      <c r="AF3024" s="87">
        <v>46056</v>
      </c>
      <c r="AG3024" s="123">
        <v>95500</v>
      </c>
      <c r="AH3024" s="122"/>
      <c r="AI3024" s="123"/>
      <c r="AJ3024" s="122"/>
      <c r="AK3024" s="123"/>
      <c r="AL3024" s="34"/>
      <c r="AM3024" s="39"/>
      <c r="AN302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25" spans="1:40" ht="19.5" customHeight="1" x14ac:dyDescent="0.25">
      <c r="A3025" s="112">
        <f t="shared" si="222"/>
        <v>2026</v>
      </c>
      <c r="B3025" s="112">
        <f t="shared" si="223"/>
        <v>2</v>
      </c>
      <c r="C3025" s="25">
        <v>46056</v>
      </c>
      <c r="D3025" s="114">
        <f t="shared" ca="1" si="220"/>
        <v>46097</v>
      </c>
      <c r="E3025" s="114" t="str">
        <f t="shared" ca="1" si="221"/>
        <v>1-Months</v>
      </c>
      <c r="F3025" s="114" t="str">
        <f>VLOOKUP(O3025,Stock[],5,FALSE)</f>
        <v>BE</v>
      </c>
      <c r="G3025" s="115" t="s">
        <v>3090</v>
      </c>
      <c r="H3025" s="116" t="s">
        <v>1168</v>
      </c>
      <c r="I3025" s="117" t="s">
        <v>2736</v>
      </c>
      <c r="J3025" s="112" t="str">
        <f>VLOOKUP(I3025,Customers[],2,FALSE)</f>
        <v>ကိုမျိုးဇော်လင်း</v>
      </c>
      <c r="K3025" s="112" t="str">
        <f>VLOOKUP(I3025,Customers[],4,FALSE)</f>
        <v>Wandwin</v>
      </c>
      <c r="L3025" s="112" t="str">
        <f>VLOOKUP(Table85[[#This Row],[CustomerID]],Table!H:K,3,0)</f>
        <v>သီးကုန်း</v>
      </c>
      <c r="M3025" s="112" t="str">
        <f>VLOOKUP(I3025,Customers[],5,FALSE)</f>
        <v>Van-2</v>
      </c>
      <c r="N3025" s="117" t="s">
        <v>9</v>
      </c>
      <c r="O3025" s="118" t="s">
        <v>207</v>
      </c>
      <c r="P3025" s="112" t="str">
        <f>VLOOKUP(O3025,Stock[],2,FALSE)</f>
        <v>ရွှေမင်းသားခေါင်ရည်</v>
      </c>
      <c r="Q3025" s="119">
        <f>VLOOKUP(O3025,Stock[],3,FALSE)</f>
        <v>0.64</v>
      </c>
      <c r="R3025" s="119">
        <f>VLOOKUP(O3025,Stock[],4,FALSE)</f>
        <v>24</v>
      </c>
      <c r="S3025" s="118"/>
      <c r="T3025" s="119">
        <f>(DailySales!$S3025/DailySales!$R3025)+DailySales!$U3025</f>
        <v>1</v>
      </c>
      <c r="U3025" s="118">
        <v>1</v>
      </c>
      <c r="V3025" s="120">
        <f>+DailySales!$T3025*DailySales!$R3025</f>
        <v>24</v>
      </c>
      <c r="W3025" s="120">
        <f>+DailySales!$V3025*DailySales!$Q3025</f>
        <v>15.36</v>
      </c>
      <c r="X3025" s="120">
        <f>VLOOKUP(O3025,Stock[],6,FALSE)</f>
        <v>800</v>
      </c>
      <c r="Y3025" s="120">
        <f>+DailySales!$V3025*DailySales!$X3025</f>
        <v>19200</v>
      </c>
      <c r="Z3025" s="118"/>
      <c r="AA3025" s="118"/>
      <c r="AB3025" s="118"/>
      <c r="AC3025" s="118"/>
      <c r="AD3025" s="118"/>
      <c r="AE3025" s="121">
        <v>500</v>
      </c>
      <c r="AF3025" s="87">
        <v>46056</v>
      </c>
      <c r="AG3025" s="123">
        <v>19700</v>
      </c>
      <c r="AH3025" s="122"/>
      <c r="AI3025" s="123"/>
      <c r="AJ3025" s="122"/>
      <c r="AK3025" s="123"/>
      <c r="AL3025" s="34"/>
      <c r="AM3025" s="39"/>
      <c r="AN302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26" spans="1:40" ht="19.5" customHeight="1" x14ac:dyDescent="0.25">
      <c r="A3026" s="112">
        <f t="shared" si="222"/>
        <v>2026</v>
      </c>
      <c r="B3026" s="112">
        <f t="shared" si="223"/>
        <v>2</v>
      </c>
      <c r="C3026" s="25">
        <v>46056</v>
      </c>
      <c r="D3026" s="114">
        <f t="shared" ca="1" si="220"/>
        <v>46097</v>
      </c>
      <c r="E3026" s="114" t="str">
        <f t="shared" ca="1" si="221"/>
        <v>1-Months</v>
      </c>
      <c r="F3026" s="114" t="str">
        <f>VLOOKUP(O3026,Stock[],5,FALSE)</f>
        <v>BE</v>
      </c>
      <c r="G3026" s="115" t="s">
        <v>3090</v>
      </c>
      <c r="H3026" s="116" t="s">
        <v>1168</v>
      </c>
      <c r="I3026" s="117" t="s">
        <v>1753</v>
      </c>
      <c r="J3026" s="112" t="str">
        <f>VLOOKUP(I3026,Customers[],2,FALSE)</f>
        <v>ကုန်သည်လက်ဆောင်</v>
      </c>
      <c r="K3026" s="112">
        <f>VLOOKUP(I3026,Customers[],4,FALSE)</f>
        <v>0</v>
      </c>
      <c r="L3026" s="112">
        <f>VLOOKUP(Table85[[#This Row],[CustomerID]],Table!H:K,3,0)</f>
        <v>0</v>
      </c>
      <c r="M3026" s="112">
        <f>VLOOKUP(I3026,Customers[],5,FALSE)</f>
        <v>0</v>
      </c>
      <c r="N3026" s="117" t="s">
        <v>1750</v>
      </c>
      <c r="O3026" s="118" t="s">
        <v>207</v>
      </c>
      <c r="P3026" s="112" t="str">
        <f>VLOOKUP(O3026,Stock[],2,FALSE)</f>
        <v>ရွှေမင်းသားခေါင်ရည်</v>
      </c>
      <c r="Q3026" s="119">
        <f>VLOOKUP(O3026,Stock[],3,FALSE)</f>
        <v>0.64</v>
      </c>
      <c r="R3026" s="119">
        <f>VLOOKUP(O3026,Stock[],4,FALSE)</f>
        <v>24</v>
      </c>
      <c r="S3026" s="118">
        <v>1</v>
      </c>
      <c r="T3026" s="119">
        <f>(DailySales!$S3026/DailySales!$R3026)+DailySales!$U3026</f>
        <v>4.1666666666666664E-2</v>
      </c>
      <c r="U3026" s="118"/>
      <c r="V3026" s="120">
        <f>+DailySales!$T3026*DailySales!$R3026</f>
        <v>1</v>
      </c>
      <c r="W3026" s="120">
        <f>+DailySales!$V3026*DailySales!$Q3026</f>
        <v>0.64</v>
      </c>
      <c r="X3026" s="120">
        <f>VLOOKUP(O3026,Stock[],6,FALSE)</f>
        <v>800</v>
      </c>
      <c r="Y3026" s="120">
        <f>+DailySales!$V3026*DailySales!$X3026</f>
        <v>800</v>
      </c>
      <c r="Z3026" s="118"/>
      <c r="AA3026" s="118"/>
      <c r="AB3026" s="118"/>
      <c r="AC3026" s="118"/>
      <c r="AD3026" s="118"/>
      <c r="AE3026" s="121"/>
      <c r="AF3026" s="87">
        <v>46056</v>
      </c>
      <c r="AG3026" s="123">
        <v>800</v>
      </c>
      <c r="AH3026" s="122"/>
      <c r="AI3026" s="123"/>
      <c r="AJ3026" s="122"/>
      <c r="AK3026" s="123"/>
      <c r="AL3026" s="34"/>
      <c r="AM3026" s="39"/>
      <c r="AN302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27" spans="1:40" ht="19.5" customHeight="1" x14ac:dyDescent="0.25">
      <c r="A3027" s="112">
        <f t="shared" si="222"/>
        <v>2026</v>
      </c>
      <c r="B3027" s="112">
        <f t="shared" si="223"/>
        <v>2</v>
      </c>
      <c r="C3027" s="25">
        <v>46056</v>
      </c>
      <c r="D3027" s="114">
        <f t="shared" ca="1" si="220"/>
        <v>46097</v>
      </c>
      <c r="E3027" s="114" t="str">
        <f t="shared" ca="1" si="221"/>
        <v>1-Months</v>
      </c>
      <c r="F3027" s="114" t="str">
        <f>VLOOKUP(O3027,Stock[],5,FALSE)</f>
        <v>BE</v>
      </c>
      <c r="G3027" s="115" t="s">
        <v>3091</v>
      </c>
      <c r="H3027" s="116" t="s">
        <v>1168</v>
      </c>
      <c r="I3027" s="117" t="s">
        <v>1012</v>
      </c>
      <c r="J3027" s="112" t="str">
        <f>VLOOKUP(I3027,Customers[],2,FALSE)</f>
        <v>ကိုစန်းဦး</v>
      </c>
      <c r="K3027" s="112" t="str">
        <f>VLOOKUP(I3027,Customers[],4,FALSE)</f>
        <v>Wandwin</v>
      </c>
      <c r="L3027" s="112" t="str">
        <f>VLOOKUP(Table85[[#This Row],[CustomerID]],Table!H:K,3,0)</f>
        <v>ဆပ်ခင်း</v>
      </c>
      <c r="M3027" s="112" t="str">
        <f>VLOOKUP(I3027,Customers[],5,FALSE)</f>
        <v>Van-2</v>
      </c>
      <c r="N3027" s="117" t="s">
        <v>9</v>
      </c>
      <c r="O3027" s="118" t="s">
        <v>214</v>
      </c>
      <c r="P3027" s="112" t="str">
        <f>VLOOKUP(O3027,Stock[],2,FALSE)</f>
        <v>ကောင်းကြည်</v>
      </c>
      <c r="Q3027" s="119">
        <f>VLOOKUP(O3027,Stock[],3,FALSE)</f>
        <v>0.64</v>
      </c>
      <c r="R3027" s="119">
        <f>VLOOKUP(O3027,Stock[],4,FALSE)</f>
        <v>14</v>
      </c>
      <c r="S3027" s="118"/>
      <c r="T3027" s="119">
        <f>(DailySales!$S3027/DailySales!$R3027)+DailySales!$U3027</f>
        <v>2</v>
      </c>
      <c r="U3027" s="118">
        <v>2</v>
      </c>
      <c r="V3027" s="120">
        <f>+DailySales!$T3027*DailySales!$R3027</f>
        <v>28</v>
      </c>
      <c r="W3027" s="120">
        <f>+DailySales!$V3027*DailySales!$Q3027</f>
        <v>17.920000000000002</v>
      </c>
      <c r="X3027" s="120">
        <f>VLOOKUP(O3027,Stock[],6,FALSE)</f>
        <v>1330</v>
      </c>
      <c r="Y3027" s="120">
        <f>+DailySales!$V3027*DailySales!$X3027</f>
        <v>37240</v>
      </c>
      <c r="Z3027" s="118"/>
      <c r="AA3027" s="118"/>
      <c r="AB3027" s="118"/>
      <c r="AC3027" s="118"/>
      <c r="AD3027" s="118"/>
      <c r="AE3027" s="121">
        <v>960</v>
      </c>
      <c r="AF3027" s="87">
        <v>46056</v>
      </c>
      <c r="AG3027" s="123">
        <v>38200</v>
      </c>
      <c r="AH3027" s="122"/>
      <c r="AI3027" s="123"/>
      <c r="AJ3027" s="122"/>
      <c r="AK3027" s="123"/>
      <c r="AL3027" s="34"/>
      <c r="AM3027" s="39"/>
      <c r="AN302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28" spans="1:40" ht="19.5" customHeight="1" x14ac:dyDescent="0.25">
      <c r="A3028" s="112">
        <f t="shared" si="222"/>
        <v>2026</v>
      </c>
      <c r="B3028" s="112">
        <f t="shared" si="223"/>
        <v>2</v>
      </c>
      <c r="C3028" s="25">
        <v>46056</v>
      </c>
      <c r="D3028" s="114">
        <f t="shared" ca="1" si="220"/>
        <v>46097</v>
      </c>
      <c r="E3028" s="114" t="str">
        <f t="shared" ca="1" si="221"/>
        <v>1-Months</v>
      </c>
      <c r="F3028" s="114" t="str">
        <f>VLOOKUP(O3028,Stock[],5,FALSE)</f>
        <v>BE</v>
      </c>
      <c r="G3028" s="115" t="s">
        <v>3091</v>
      </c>
      <c r="H3028" s="116" t="s">
        <v>1168</v>
      </c>
      <c r="I3028" s="117" t="s">
        <v>1012</v>
      </c>
      <c r="J3028" s="112" t="str">
        <f>VLOOKUP(I3028,Customers[],2,FALSE)</f>
        <v>ကိုစန်းဦး</v>
      </c>
      <c r="K3028" s="112" t="str">
        <f>VLOOKUP(I3028,Customers[],4,FALSE)</f>
        <v>Wandwin</v>
      </c>
      <c r="L3028" s="112" t="str">
        <f>VLOOKUP(Table85[[#This Row],[CustomerID]],Table!H:K,3,0)</f>
        <v>ဆပ်ခင်း</v>
      </c>
      <c r="M3028" s="112" t="str">
        <f>VLOOKUP(I3028,Customers[],5,FALSE)</f>
        <v>Van-2</v>
      </c>
      <c r="N3028" s="117" t="s">
        <v>9</v>
      </c>
      <c r="O3028" s="118" t="s">
        <v>240</v>
      </c>
      <c r="P3028" s="112" t="str">
        <f>VLOOKUP(O3028,Stock[],2,FALSE)</f>
        <v>သံပုရာအရက်</v>
      </c>
      <c r="Q3028" s="119">
        <f>VLOOKUP(O3028,Stock[],3,FALSE)</f>
        <v>0.64</v>
      </c>
      <c r="R3028" s="119">
        <f>VLOOKUP(O3028,Stock[],4,FALSE)</f>
        <v>14</v>
      </c>
      <c r="S3028" s="118"/>
      <c r="T3028" s="119">
        <f>(DailySales!$S3028/DailySales!$R3028)+DailySales!$U3028</f>
        <v>2</v>
      </c>
      <c r="U3028" s="118">
        <v>2</v>
      </c>
      <c r="V3028" s="120">
        <f>+DailySales!$T3028*DailySales!$R3028</f>
        <v>28</v>
      </c>
      <c r="W3028" s="120">
        <f>+DailySales!$V3028*DailySales!$Q3028</f>
        <v>17.920000000000002</v>
      </c>
      <c r="X3028" s="120">
        <f>VLOOKUP(O3028,Stock[],6,FALSE)</f>
        <v>1330</v>
      </c>
      <c r="Y3028" s="120">
        <f>+DailySales!$V3028*DailySales!$X3028</f>
        <v>37240</v>
      </c>
      <c r="Z3028" s="118"/>
      <c r="AA3028" s="118"/>
      <c r="AB3028" s="118"/>
      <c r="AC3028" s="118"/>
      <c r="AD3028" s="118"/>
      <c r="AE3028" s="121">
        <v>960</v>
      </c>
      <c r="AF3028" s="87">
        <v>46056</v>
      </c>
      <c r="AG3028" s="123">
        <v>38200</v>
      </c>
      <c r="AH3028" s="122"/>
      <c r="AI3028" s="123"/>
      <c r="AJ3028" s="122"/>
      <c r="AK3028" s="123"/>
      <c r="AL3028" s="34"/>
      <c r="AM3028" s="39"/>
      <c r="AN302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29" spans="1:40" ht="19.5" customHeight="1" x14ac:dyDescent="0.25">
      <c r="A3029" s="112">
        <f t="shared" si="222"/>
        <v>2026</v>
      </c>
      <c r="B3029" s="112">
        <f t="shared" si="223"/>
        <v>2</v>
      </c>
      <c r="C3029" s="25">
        <v>46056</v>
      </c>
      <c r="D3029" s="114">
        <f t="shared" ca="1" si="220"/>
        <v>46097</v>
      </c>
      <c r="E3029" s="114" t="str">
        <f t="shared" ca="1" si="221"/>
        <v>1-Months</v>
      </c>
      <c r="F3029" s="114" t="str">
        <f>VLOOKUP(O3029,Stock[],5,FALSE)</f>
        <v>BE</v>
      </c>
      <c r="G3029" s="115" t="s">
        <v>3092</v>
      </c>
      <c r="H3029" s="116" t="s">
        <v>1168</v>
      </c>
      <c r="I3029" s="117" t="s">
        <v>781</v>
      </c>
      <c r="J3029" s="112" t="str">
        <f>VLOOKUP(I3029,Customers[],2,FALSE)</f>
        <v>မရွှေရင်</v>
      </c>
      <c r="K3029" s="112" t="str">
        <f>VLOOKUP(I3029,Customers[],4,FALSE)</f>
        <v>Wandwin</v>
      </c>
      <c r="L3029" s="112" t="str">
        <f>VLOOKUP(Table85[[#This Row],[CustomerID]],Table!H:K,3,0)</f>
        <v>ဆပ်ခင်း</v>
      </c>
      <c r="M3029" s="112" t="str">
        <f>VLOOKUP(I3029,Customers[],5,FALSE)</f>
        <v>Van-2</v>
      </c>
      <c r="N3029" s="117" t="s">
        <v>9</v>
      </c>
      <c r="O3029" s="118" t="s">
        <v>214</v>
      </c>
      <c r="P3029" s="112" t="str">
        <f>VLOOKUP(O3029,Stock[],2,FALSE)</f>
        <v>ကောင်းကြည်</v>
      </c>
      <c r="Q3029" s="119">
        <f>VLOOKUP(O3029,Stock[],3,FALSE)</f>
        <v>0.64</v>
      </c>
      <c r="R3029" s="119">
        <f>VLOOKUP(O3029,Stock[],4,FALSE)</f>
        <v>14</v>
      </c>
      <c r="S3029" s="118"/>
      <c r="T3029" s="119">
        <f>(DailySales!$S3029/DailySales!$R3029)+DailySales!$U3029</f>
        <v>15</v>
      </c>
      <c r="U3029" s="118">
        <v>15</v>
      </c>
      <c r="V3029" s="120">
        <f>+DailySales!$T3029*DailySales!$R3029</f>
        <v>210</v>
      </c>
      <c r="W3029" s="120">
        <f>+DailySales!$V3029*DailySales!$Q3029</f>
        <v>134.4</v>
      </c>
      <c r="X3029" s="120">
        <f>VLOOKUP(O3029,Stock[],6,FALSE)</f>
        <v>1330</v>
      </c>
      <c r="Y3029" s="120">
        <f>+DailySales!$V3029*DailySales!$X3029</f>
        <v>279300</v>
      </c>
      <c r="Z3029" s="118"/>
      <c r="AA3029" s="118"/>
      <c r="AB3029" s="118">
        <v>1800</v>
      </c>
      <c r="AC3029" s="118">
        <v>2450</v>
      </c>
      <c r="AD3029" s="118"/>
      <c r="AE3029" s="121">
        <v>7200</v>
      </c>
      <c r="AF3029" s="87">
        <v>46056</v>
      </c>
      <c r="AG3029" s="123">
        <v>282250</v>
      </c>
      <c r="AH3029" s="122"/>
      <c r="AI3029" s="123"/>
      <c r="AJ3029" s="122"/>
      <c r="AK3029" s="123"/>
      <c r="AL3029" s="34"/>
      <c r="AM3029" s="39"/>
      <c r="AN302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30" spans="1:40" ht="19.5" customHeight="1" x14ac:dyDescent="0.25">
      <c r="A3030" s="112">
        <f t="shared" si="222"/>
        <v>2026</v>
      </c>
      <c r="B3030" s="112">
        <f t="shared" si="223"/>
        <v>2</v>
      </c>
      <c r="C3030" s="25">
        <v>46056</v>
      </c>
      <c r="D3030" s="114">
        <f t="shared" ca="1" si="220"/>
        <v>46097</v>
      </c>
      <c r="E3030" s="114" t="str">
        <f t="shared" ca="1" si="221"/>
        <v>1-Months</v>
      </c>
      <c r="F3030" s="114" t="str">
        <f>VLOOKUP(O3030,Stock[],5,FALSE)</f>
        <v>BE</v>
      </c>
      <c r="G3030" s="115" t="s">
        <v>3092</v>
      </c>
      <c r="H3030" s="116" t="s">
        <v>1168</v>
      </c>
      <c r="I3030" s="117" t="s">
        <v>781</v>
      </c>
      <c r="J3030" s="112" t="str">
        <f>VLOOKUP(I3030,Customers[],2,FALSE)</f>
        <v>မရွှေရင်</v>
      </c>
      <c r="K3030" s="112" t="str">
        <f>VLOOKUP(I3030,Customers[],4,FALSE)</f>
        <v>Wandwin</v>
      </c>
      <c r="L3030" s="112" t="str">
        <f>VLOOKUP(Table85[[#This Row],[CustomerID]],Table!H:K,3,0)</f>
        <v>ဆပ်ခင်း</v>
      </c>
      <c r="M3030" s="112" t="str">
        <f>VLOOKUP(I3030,Customers[],5,FALSE)</f>
        <v>Van-2</v>
      </c>
      <c r="N3030" s="117" t="s">
        <v>9</v>
      </c>
      <c r="O3030" s="118" t="s">
        <v>240</v>
      </c>
      <c r="P3030" s="112" t="str">
        <f>VLOOKUP(O3030,Stock[],2,FALSE)</f>
        <v>သံပုရာအရက်</v>
      </c>
      <c r="Q3030" s="119">
        <f>VLOOKUP(O3030,Stock[],3,FALSE)</f>
        <v>0.64</v>
      </c>
      <c r="R3030" s="119">
        <f>VLOOKUP(O3030,Stock[],4,FALSE)</f>
        <v>14</v>
      </c>
      <c r="S3030" s="118"/>
      <c r="T3030" s="119">
        <f>(DailySales!$S3030/DailySales!$R3030)+DailySales!$U3030</f>
        <v>10</v>
      </c>
      <c r="U3030" s="118">
        <v>10</v>
      </c>
      <c r="V3030" s="120">
        <f>+DailySales!$T3030*DailySales!$R3030</f>
        <v>140</v>
      </c>
      <c r="W3030" s="120">
        <f>+DailySales!$V3030*DailySales!$Q3030</f>
        <v>89.600000000000009</v>
      </c>
      <c r="X3030" s="120">
        <f>VLOOKUP(O3030,Stock[],6,FALSE)</f>
        <v>1330</v>
      </c>
      <c r="Y3030" s="120">
        <f>+DailySales!$V3030*DailySales!$X3030</f>
        <v>186200</v>
      </c>
      <c r="Z3030" s="118"/>
      <c r="AA3030" s="118"/>
      <c r="AB3030" s="118"/>
      <c r="AC3030" s="118"/>
      <c r="AD3030" s="118"/>
      <c r="AE3030" s="121">
        <v>4800</v>
      </c>
      <c r="AF3030" s="87">
        <v>46056</v>
      </c>
      <c r="AG3030" s="123">
        <v>191000</v>
      </c>
      <c r="AH3030" s="122"/>
      <c r="AI3030" s="123"/>
      <c r="AJ3030" s="122"/>
      <c r="AK3030" s="123"/>
      <c r="AL3030" s="34"/>
      <c r="AM3030" s="39"/>
      <c r="AN303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31" spans="1:40" ht="19.5" customHeight="1" x14ac:dyDescent="0.25">
      <c r="A3031" s="112">
        <f t="shared" si="222"/>
        <v>2026</v>
      </c>
      <c r="B3031" s="112">
        <f t="shared" si="223"/>
        <v>2</v>
      </c>
      <c r="C3031" s="25">
        <v>46056</v>
      </c>
      <c r="D3031" s="114">
        <f t="shared" ca="1" si="220"/>
        <v>46097</v>
      </c>
      <c r="E3031" s="114" t="str">
        <f t="shared" ca="1" si="221"/>
        <v>1-Months</v>
      </c>
      <c r="F3031" s="114" t="str">
        <f>VLOOKUP(O3031,Stock[],5,FALSE)</f>
        <v>BE</v>
      </c>
      <c r="G3031" s="115" t="s">
        <v>3093</v>
      </c>
      <c r="H3031" s="116" t="s">
        <v>1168</v>
      </c>
      <c r="I3031" s="117" t="s">
        <v>3095</v>
      </c>
      <c r="J3031" s="112" t="str">
        <f>VLOOKUP(I3031,Customers[],2,FALSE)</f>
        <v>ကိုမိုးမင်း</v>
      </c>
      <c r="K3031" s="112" t="str">
        <f>VLOOKUP(I3031,Customers[],4,FALSE)</f>
        <v>Wandwin</v>
      </c>
      <c r="L3031" s="112" t="str">
        <f>VLOOKUP(Table85[[#This Row],[CustomerID]],Table!H:K,3,0)</f>
        <v>ဆပ်ခင်း</v>
      </c>
      <c r="M3031" s="112" t="str">
        <f>VLOOKUP(I3031,Customers[],5,FALSE)</f>
        <v>Van-2</v>
      </c>
      <c r="N3031" s="117" t="s">
        <v>9</v>
      </c>
      <c r="O3031" s="118" t="s">
        <v>240</v>
      </c>
      <c r="P3031" s="112" t="str">
        <f>VLOOKUP(O3031,Stock[],2,FALSE)</f>
        <v>သံပုရာအရက်</v>
      </c>
      <c r="Q3031" s="119">
        <f>VLOOKUP(O3031,Stock[],3,FALSE)</f>
        <v>0.64</v>
      </c>
      <c r="R3031" s="119">
        <f>VLOOKUP(O3031,Stock[],4,FALSE)</f>
        <v>14</v>
      </c>
      <c r="S3031" s="118"/>
      <c r="T3031" s="119">
        <f>(DailySales!$S3031/DailySales!$R3031)+DailySales!$U3031</f>
        <v>5</v>
      </c>
      <c r="U3031" s="118">
        <v>5</v>
      </c>
      <c r="V3031" s="120">
        <f>+DailySales!$T3031*DailySales!$R3031</f>
        <v>70</v>
      </c>
      <c r="W3031" s="120">
        <f>+DailySales!$V3031*DailySales!$Q3031</f>
        <v>44.800000000000004</v>
      </c>
      <c r="X3031" s="120">
        <f>VLOOKUP(O3031,Stock[],6,FALSE)</f>
        <v>1330</v>
      </c>
      <c r="Y3031" s="120">
        <f>+DailySales!$V3031*DailySales!$X3031</f>
        <v>93100</v>
      </c>
      <c r="Z3031" s="118"/>
      <c r="AA3031" s="118"/>
      <c r="AB3031" s="118"/>
      <c r="AC3031" s="118"/>
      <c r="AD3031" s="118"/>
      <c r="AE3031" s="121">
        <v>2400</v>
      </c>
      <c r="AF3031" s="87">
        <v>46056</v>
      </c>
      <c r="AG3031" s="123">
        <v>95500</v>
      </c>
      <c r="AH3031" s="122"/>
      <c r="AI3031" s="123"/>
      <c r="AJ3031" s="122"/>
      <c r="AK3031" s="123"/>
      <c r="AL3031" s="34"/>
      <c r="AM3031" s="39"/>
      <c r="AN303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32" spans="1:40" ht="19.5" customHeight="1" x14ac:dyDescent="0.25">
      <c r="A3032" s="112">
        <f t="shared" si="222"/>
        <v>2026</v>
      </c>
      <c r="B3032" s="112">
        <f t="shared" si="223"/>
        <v>2</v>
      </c>
      <c r="C3032" s="25">
        <v>46056</v>
      </c>
      <c r="D3032" s="114">
        <f t="shared" ca="1" si="220"/>
        <v>46097</v>
      </c>
      <c r="E3032" s="114" t="str">
        <f t="shared" ca="1" si="221"/>
        <v>1-Months</v>
      </c>
      <c r="F3032" s="114" t="str">
        <f>VLOOKUP(O3032,Stock[],5,FALSE)</f>
        <v>BE</v>
      </c>
      <c r="G3032" s="115" t="s">
        <v>3096</v>
      </c>
      <c r="H3032" s="116" t="s">
        <v>1168</v>
      </c>
      <c r="I3032" s="117" t="s">
        <v>2330</v>
      </c>
      <c r="J3032" s="112" t="str">
        <f>VLOOKUP(I3032,Customers[],2,FALSE)</f>
        <v>မအေဝမ်း</v>
      </c>
      <c r="K3032" s="112" t="str">
        <f>VLOOKUP(I3032,Customers[],4,FALSE)</f>
        <v>Wandwin</v>
      </c>
      <c r="L3032" s="112" t="str">
        <f>VLOOKUP(Table85[[#This Row],[CustomerID]],Table!H:K,3,0)</f>
        <v>ဆပ်ခင်း</v>
      </c>
      <c r="M3032" s="112" t="str">
        <f>VLOOKUP(I3032,Customers[],5,FALSE)</f>
        <v>Van-2</v>
      </c>
      <c r="N3032" s="117" t="s">
        <v>9</v>
      </c>
      <c r="O3032" s="118" t="s">
        <v>214</v>
      </c>
      <c r="P3032" s="112" t="str">
        <f>VLOOKUP(O3032,Stock[],2,FALSE)</f>
        <v>ကောင်းကြည်</v>
      </c>
      <c r="Q3032" s="119">
        <f>VLOOKUP(O3032,Stock[],3,FALSE)</f>
        <v>0.64</v>
      </c>
      <c r="R3032" s="119">
        <f>VLOOKUP(O3032,Stock[],4,FALSE)</f>
        <v>14</v>
      </c>
      <c r="S3032" s="118"/>
      <c r="T3032" s="119">
        <f>(DailySales!$S3032/DailySales!$R3032)+DailySales!$U3032</f>
        <v>3</v>
      </c>
      <c r="U3032" s="118">
        <v>3</v>
      </c>
      <c r="V3032" s="120">
        <f>+DailySales!$T3032*DailySales!$R3032</f>
        <v>42</v>
      </c>
      <c r="W3032" s="120">
        <f>+DailySales!$V3032*DailySales!$Q3032</f>
        <v>26.88</v>
      </c>
      <c r="X3032" s="120">
        <f>VLOOKUP(O3032,Stock[],6,FALSE)</f>
        <v>1330</v>
      </c>
      <c r="Y3032" s="120">
        <f>+DailySales!$V3032*DailySales!$X3032</f>
        <v>55860</v>
      </c>
      <c r="Z3032" s="118"/>
      <c r="AA3032" s="118"/>
      <c r="AB3032" s="118"/>
      <c r="AC3032" s="118"/>
      <c r="AD3032" s="118"/>
      <c r="AE3032" s="121">
        <v>1440</v>
      </c>
      <c r="AF3032" s="87">
        <v>46056</v>
      </c>
      <c r="AG3032" s="123">
        <v>57300</v>
      </c>
      <c r="AH3032" s="122"/>
      <c r="AI3032" s="123"/>
      <c r="AJ3032" s="122"/>
      <c r="AK3032" s="123"/>
      <c r="AL3032" s="34"/>
      <c r="AM3032" s="39"/>
      <c r="AN303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33" spans="1:40" ht="19.5" customHeight="1" x14ac:dyDescent="0.25">
      <c r="A3033" s="112">
        <f t="shared" si="222"/>
        <v>2026</v>
      </c>
      <c r="B3033" s="112">
        <f t="shared" si="223"/>
        <v>2</v>
      </c>
      <c r="C3033" s="25">
        <v>46056</v>
      </c>
      <c r="D3033" s="114">
        <f t="shared" ca="1" si="220"/>
        <v>46097</v>
      </c>
      <c r="E3033" s="114" t="str">
        <f t="shared" ca="1" si="221"/>
        <v>1-Months</v>
      </c>
      <c r="F3033" s="114" t="str">
        <f>VLOOKUP(O3033,Stock[],5,FALSE)</f>
        <v>BE</v>
      </c>
      <c r="G3033" s="115" t="s">
        <v>3096</v>
      </c>
      <c r="H3033" s="116" t="s">
        <v>1168</v>
      </c>
      <c r="I3033" s="117" t="s">
        <v>2330</v>
      </c>
      <c r="J3033" s="112" t="str">
        <f>VLOOKUP(I3033,Customers[],2,FALSE)</f>
        <v>မအေဝမ်း</v>
      </c>
      <c r="K3033" s="112" t="str">
        <f>VLOOKUP(I3033,Customers[],4,FALSE)</f>
        <v>Wandwin</v>
      </c>
      <c r="L3033" s="112" t="str">
        <f>VLOOKUP(Table85[[#This Row],[CustomerID]],Table!H:K,3,0)</f>
        <v>ဆပ်ခင်း</v>
      </c>
      <c r="M3033" s="112" t="str">
        <f>VLOOKUP(I3033,Customers[],5,FALSE)</f>
        <v>Van-2</v>
      </c>
      <c r="N3033" s="117" t="s">
        <v>9</v>
      </c>
      <c r="O3033" s="118" t="s">
        <v>240</v>
      </c>
      <c r="P3033" s="112" t="str">
        <f>VLOOKUP(O3033,Stock[],2,FALSE)</f>
        <v>သံပုရာအရက်</v>
      </c>
      <c r="Q3033" s="119">
        <f>VLOOKUP(O3033,Stock[],3,FALSE)</f>
        <v>0.64</v>
      </c>
      <c r="R3033" s="119">
        <f>VLOOKUP(O3033,Stock[],4,FALSE)</f>
        <v>14</v>
      </c>
      <c r="S3033" s="118"/>
      <c r="T3033" s="119">
        <f>(DailySales!$S3033/DailySales!$R3033)+DailySales!$U3033</f>
        <v>2</v>
      </c>
      <c r="U3033" s="118">
        <v>2</v>
      </c>
      <c r="V3033" s="120">
        <f>+DailySales!$T3033*DailySales!$R3033</f>
        <v>28</v>
      </c>
      <c r="W3033" s="120">
        <f>+DailySales!$V3033*DailySales!$Q3033</f>
        <v>17.920000000000002</v>
      </c>
      <c r="X3033" s="120">
        <f>VLOOKUP(O3033,Stock[],6,FALSE)</f>
        <v>1330</v>
      </c>
      <c r="Y3033" s="120">
        <f>+DailySales!$V3033*DailySales!$X3033</f>
        <v>37240</v>
      </c>
      <c r="Z3033" s="118"/>
      <c r="AA3033" s="118"/>
      <c r="AB3033" s="118"/>
      <c r="AC3033" s="118"/>
      <c r="AD3033" s="118"/>
      <c r="AE3033" s="121">
        <v>960</v>
      </c>
      <c r="AF3033" s="87">
        <v>46056</v>
      </c>
      <c r="AG3033" s="123">
        <v>38200</v>
      </c>
      <c r="AH3033" s="122"/>
      <c r="AI3033" s="123"/>
      <c r="AJ3033" s="122"/>
      <c r="AK3033" s="123"/>
      <c r="AL3033" s="34"/>
      <c r="AM3033" s="39"/>
      <c r="AN303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34" spans="1:40" ht="19.5" customHeight="1" x14ac:dyDescent="0.25">
      <c r="A3034" s="112">
        <f t="shared" si="222"/>
        <v>2026</v>
      </c>
      <c r="B3034" s="112">
        <f t="shared" si="223"/>
        <v>2</v>
      </c>
      <c r="C3034" s="25">
        <v>46056</v>
      </c>
      <c r="D3034" s="114">
        <f t="shared" ca="1" si="220"/>
        <v>46097</v>
      </c>
      <c r="E3034" s="114" t="str">
        <f t="shared" ca="1" si="221"/>
        <v>1-Months</v>
      </c>
      <c r="F3034" s="114" t="str">
        <f>VLOOKUP(O3034,Stock[],5,FALSE)</f>
        <v>BE</v>
      </c>
      <c r="G3034" s="115" t="s">
        <v>3097</v>
      </c>
      <c r="H3034" s="116" t="s">
        <v>1168</v>
      </c>
      <c r="I3034" s="117" t="s">
        <v>872</v>
      </c>
      <c r="J3034" s="112" t="str">
        <f>VLOOKUP(I3034,Customers[],2,FALSE)</f>
        <v>ကိုနေမျိုးအောင်</v>
      </c>
      <c r="K3034" s="112" t="str">
        <f>VLOOKUP(I3034,Customers[],4,FALSE)</f>
        <v>Wandwin</v>
      </c>
      <c r="L3034" s="112" t="str">
        <f>VLOOKUP(Table85[[#This Row],[CustomerID]],Table!H:K,3,0)</f>
        <v>ဆပ်ခင်း</v>
      </c>
      <c r="M3034" s="112" t="str">
        <f>VLOOKUP(I3034,Customers[],5,FALSE)</f>
        <v>Van-2</v>
      </c>
      <c r="N3034" s="117" t="s">
        <v>9</v>
      </c>
      <c r="O3034" s="118" t="s">
        <v>214</v>
      </c>
      <c r="P3034" s="112" t="str">
        <f>VLOOKUP(O3034,Stock[],2,FALSE)</f>
        <v>ကောင်းကြည်</v>
      </c>
      <c r="Q3034" s="119">
        <f>VLOOKUP(O3034,Stock[],3,FALSE)</f>
        <v>0.64</v>
      </c>
      <c r="R3034" s="119">
        <f>VLOOKUP(O3034,Stock[],4,FALSE)</f>
        <v>14</v>
      </c>
      <c r="S3034" s="118"/>
      <c r="T3034" s="119">
        <f>(DailySales!$S3034/DailySales!$R3034)+DailySales!$U3034</f>
        <v>2</v>
      </c>
      <c r="U3034" s="118">
        <v>2</v>
      </c>
      <c r="V3034" s="120">
        <f>+DailySales!$T3034*DailySales!$R3034</f>
        <v>28</v>
      </c>
      <c r="W3034" s="120">
        <f>+DailySales!$V3034*DailySales!$Q3034</f>
        <v>17.920000000000002</v>
      </c>
      <c r="X3034" s="120">
        <f>VLOOKUP(O3034,Stock[],6,FALSE)</f>
        <v>1330</v>
      </c>
      <c r="Y3034" s="120">
        <f>+DailySales!$V3034*DailySales!$X3034</f>
        <v>37240</v>
      </c>
      <c r="Z3034" s="118"/>
      <c r="AA3034" s="118"/>
      <c r="AB3034" s="118"/>
      <c r="AC3034" s="118"/>
      <c r="AD3034" s="118"/>
      <c r="AE3034" s="121">
        <v>960</v>
      </c>
      <c r="AF3034" s="87">
        <v>46056</v>
      </c>
      <c r="AG3034" s="123">
        <v>38200</v>
      </c>
      <c r="AH3034" s="122"/>
      <c r="AI3034" s="123"/>
      <c r="AJ3034" s="122"/>
      <c r="AK3034" s="123"/>
      <c r="AL3034" s="34"/>
      <c r="AM3034" s="39"/>
      <c r="AN303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35" spans="1:40" ht="19.5" customHeight="1" x14ac:dyDescent="0.25">
      <c r="A3035" s="112">
        <f t="shared" si="222"/>
        <v>2026</v>
      </c>
      <c r="B3035" s="112">
        <f t="shared" si="223"/>
        <v>2</v>
      </c>
      <c r="C3035" s="25">
        <v>46056</v>
      </c>
      <c r="D3035" s="114">
        <f t="shared" ca="1" si="220"/>
        <v>46097</v>
      </c>
      <c r="E3035" s="114" t="str">
        <f t="shared" ca="1" si="221"/>
        <v>1-Months</v>
      </c>
      <c r="F3035" s="114" t="str">
        <f>VLOOKUP(O3035,Stock[],5,FALSE)</f>
        <v>BE</v>
      </c>
      <c r="G3035" s="115" t="s">
        <v>3097</v>
      </c>
      <c r="H3035" s="116" t="s">
        <v>1168</v>
      </c>
      <c r="I3035" s="117" t="s">
        <v>872</v>
      </c>
      <c r="J3035" s="112" t="str">
        <f>VLOOKUP(I3035,Customers[],2,FALSE)</f>
        <v>ကိုနေမျိုးအောင်</v>
      </c>
      <c r="K3035" s="112" t="str">
        <f>VLOOKUP(I3035,Customers[],4,FALSE)</f>
        <v>Wandwin</v>
      </c>
      <c r="L3035" s="112" t="str">
        <f>VLOOKUP(Table85[[#This Row],[CustomerID]],Table!H:K,3,0)</f>
        <v>ဆပ်ခင်း</v>
      </c>
      <c r="M3035" s="112" t="str">
        <f>VLOOKUP(I3035,Customers[],5,FALSE)</f>
        <v>Van-2</v>
      </c>
      <c r="N3035" s="117" t="s">
        <v>9</v>
      </c>
      <c r="O3035" s="118" t="s">
        <v>240</v>
      </c>
      <c r="P3035" s="112" t="str">
        <f>VLOOKUP(O3035,Stock[],2,FALSE)</f>
        <v>သံပုရာအရက်</v>
      </c>
      <c r="Q3035" s="119">
        <f>VLOOKUP(O3035,Stock[],3,FALSE)</f>
        <v>0.64</v>
      </c>
      <c r="R3035" s="119">
        <f>VLOOKUP(O3035,Stock[],4,FALSE)</f>
        <v>14</v>
      </c>
      <c r="S3035" s="118"/>
      <c r="T3035" s="119">
        <f>(DailySales!$S3035/DailySales!$R3035)+DailySales!$U3035</f>
        <v>3</v>
      </c>
      <c r="U3035" s="118">
        <v>3</v>
      </c>
      <c r="V3035" s="120">
        <f>+DailySales!$T3035*DailySales!$R3035</f>
        <v>42</v>
      </c>
      <c r="W3035" s="120">
        <f>+DailySales!$V3035*DailySales!$Q3035</f>
        <v>26.88</v>
      </c>
      <c r="X3035" s="120">
        <f>VLOOKUP(O3035,Stock[],6,FALSE)</f>
        <v>1330</v>
      </c>
      <c r="Y3035" s="120">
        <f>+DailySales!$V3035*DailySales!$X3035</f>
        <v>55860</v>
      </c>
      <c r="Z3035" s="118"/>
      <c r="AA3035" s="118"/>
      <c r="AB3035" s="118"/>
      <c r="AC3035" s="118"/>
      <c r="AD3035" s="118"/>
      <c r="AE3035" s="121">
        <v>1440</v>
      </c>
      <c r="AF3035" s="87">
        <v>46056</v>
      </c>
      <c r="AG3035" s="123">
        <v>57300</v>
      </c>
      <c r="AH3035" s="122"/>
      <c r="AI3035" s="123"/>
      <c r="AJ3035" s="122"/>
      <c r="AK3035" s="123"/>
      <c r="AL3035" s="34"/>
      <c r="AM3035" s="39"/>
      <c r="AN303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36" spans="1:40" ht="19.5" customHeight="1" x14ac:dyDescent="0.25">
      <c r="A3036" s="112">
        <f t="shared" si="222"/>
        <v>2026</v>
      </c>
      <c r="B3036" s="112">
        <f t="shared" si="223"/>
        <v>2</v>
      </c>
      <c r="C3036" s="25">
        <v>46056</v>
      </c>
      <c r="D3036" s="114">
        <f t="shared" ca="1" si="220"/>
        <v>46097</v>
      </c>
      <c r="E3036" s="114" t="str">
        <f t="shared" ca="1" si="221"/>
        <v>1-Months</v>
      </c>
      <c r="F3036" s="114" t="str">
        <f>VLOOKUP(O3036,Stock[],5,FALSE)</f>
        <v>BE</v>
      </c>
      <c r="G3036" s="115" t="s">
        <v>3098</v>
      </c>
      <c r="H3036" s="116" t="s">
        <v>1168</v>
      </c>
      <c r="I3036" s="117" t="s">
        <v>874</v>
      </c>
      <c r="J3036" s="112" t="str">
        <f>VLOOKUP(I3036,Customers[],2,FALSE)</f>
        <v>ကိုမောင်နိုင်</v>
      </c>
      <c r="K3036" s="112" t="str">
        <f>VLOOKUP(I3036,Customers[],4,FALSE)</f>
        <v>Wandwin</v>
      </c>
      <c r="L3036" s="112" t="str">
        <f>VLOOKUP(Table85[[#This Row],[CustomerID]],Table!H:K,3,0)</f>
        <v>ဆပ်ခင်း</v>
      </c>
      <c r="M3036" s="112" t="str">
        <f>VLOOKUP(I3036,Customers[],5,FALSE)</f>
        <v>Van-2</v>
      </c>
      <c r="N3036" s="117" t="s">
        <v>9</v>
      </c>
      <c r="O3036" s="118" t="s">
        <v>214</v>
      </c>
      <c r="P3036" s="112" t="str">
        <f>VLOOKUP(O3036,Stock[],2,FALSE)</f>
        <v>ကောင်းကြည်</v>
      </c>
      <c r="Q3036" s="119">
        <f>VLOOKUP(O3036,Stock[],3,FALSE)</f>
        <v>0.64</v>
      </c>
      <c r="R3036" s="119">
        <f>VLOOKUP(O3036,Stock[],4,FALSE)</f>
        <v>14</v>
      </c>
      <c r="S3036" s="118"/>
      <c r="T3036" s="119">
        <f>(DailySales!$S3036/DailySales!$R3036)+DailySales!$U3036</f>
        <v>5</v>
      </c>
      <c r="U3036" s="118">
        <v>5</v>
      </c>
      <c r="V3036" s="120">
        <f>+DailySales!$T3036*DailySales!$R3036</f>
        <v>70</v>
      </c>
      <c r="W3036" s="120">
        <f>+DailySales!$V3036*DailySales!$Q3036</f>
        <v>44.800000000000004</v>
      </c>
      <c r="X3036" s="120">
        <f>VLOOKUP(O3036,Stock[],6,FALSE)</f>
        <v>1330</v>
      </c>
      <c r="Y3036" s="120">
        <f>+DailySales!$V3036*DailySales!$X3036</f>
        <v>93100</v>
      </c>
      <c r="Z3036" s="118"/>
      <c r="AA3036" s="118"/>
      <c r="AB3036" s="118"/>
      <c r="AC3036" s="118"/>
      <c r="AD3036" s="118"/>
      <c r="AE3036" s="121">
        <v>2400</v>
      </c>
      <c r="AF3036" s="87">
        <v>46056</v>
      </c>
      <c r="AG3036" s="123">
        <v>95500</v>
      </c>
      <c r="AH3036" s="122"/>
      <c r="AI3036" s="123"/>
      <c r="AJ3036" s="122"/>
      <c r="AK3036" s="123"/>
      <c r="AL3036" s="34"/>
      <c r="AM3036" s="39"/>
      <c r="AN303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37" spans="1:40" ht="19.5" customHeight="1" x14ac:dyDescent="0.25">
      <c r="A3037" s="112">
        <f t="shared" si="222"/>
        <v>2026</v>
      </c>
      <c r="B3037" s="112">
        <f t="shared" si="223"/>
        <v>2</v>
      </c>
      <c r="C3037" s="25">
        <v>46056</v>
      </c>
      <c r="D3037" s="114">
        <f t="shared" ca="1" si="220"/>
        <v>46097</v>
      </c>
      <c r="E3037" s="114" t="str">
        <f t="shared" ca="1" si="221"/>
        <v>1-Months</v>
      </c>
      <c r="F3037" s="114" t="str">
        <f>VLOOKUP(O3037,Stock[],5,FALSE)</f>
        <v>BE</v>
      </c>
      <c r="G3037" s="115" t="s">
        <v>3098</v>
      </c>
      <c r="H3037" s="116" t="s">
        <v>1168</v>
      </c>
      <c r="I3037" s="117" t="s">
        <v>874</v>
      </c>
      <c r="J3037" s="112" t="str">
        <f>VLOOKUP(I3037,Customers[],2,FALSE)</f>
        <v>ကိုမောင်နိုင်</v>
      </c>
      <c r="K3037" s="112" t="str">
        <f>VLOOKUP(I3037,Customers[],4,FALSE)</f>
        <v>Wandwin</v>
      </c>
      <c r="L3037" s="112" t="str">
        <f>VLOOKUP(Table85[[#This Row],[CustomerID]],Table!H:K,3,0)</f>
        <v>ဆပ်ခင်း</v>
      </c>
      <c r="M3037" s="112" t="str">
        <f>VLOOKUP(I3037,Customers[],5,FALSE)</f>
        <v>Van-2</v>
      </c>
      <c r="N3037" s="117" t="s">
        <v>9</v>
      </c>
      <c r="O3037" s="118" t="s">
        <v>240</v>
      </c>
      <c r="P3037" s="112" t="str">
        <f>VLOOKUP(O3037,Stock[],2,FALSE)</f>
        <v>သံပုရာအရက်</v>
      </c>
      <c r="Q3037" s="119">
        <f>VLOOKUP(O3037,Stock[],3,FALSE)</f>
        <v>0.64</v>
      </c>
      <c r="R3037" s="119">
        <f>VLOOKUP(O3037,Stock[],4,FALSE)</f>
        <v>14</v>
      </c>
      <c r="S3037" s="118"/>
      <c r="T3037" s="119">
        <f>(DailySales!$S3037/DailySales!$R3037)+DailySales!$U3037</f>
        <v>5</v>
      </c>
      <c r="U3037" s="118">
        <v>5</v>
      </c>
      <c r="V3037" s="120">
        <f>+DailySales!$T3037*DailySales!$R3037</f>
        <v>70</v>
      </c>
      <c r="W3037" s="120">
        <f>+DailySales!$V3037*DailySales!$Q3037</f>
        <v>44.800000000000004</v>
      </c>
      <c r="X3037" s="120">
        <f>VLOOKUP(O3037,Stock[],6,FALSE)</f>
        <v>1330</v>
      </c>
      <c r="Y3037" s="120">
        <f>+DailySales!$V3037*DailySales!$X3037</f>
        <v>93100</v>
      </c>
      <c r="Z3037" s="118"/>
      <c r="AA3037" s="118"/>
      <c r="AB3037" s="118"/>
      <c r="AC3037" s="118"/>
      <c r="AD3037" s="118"/>
      <c r="AE3037" s="121">
        <v>2400</v>
      </c>
      <c r="AF3037" s="87">
        <v>46056</v>
      </c>
      <c r="AG3037" s="123">
        <v>95500</v>
      </c>
      <c r="AH3037" s="122"/>
      <c r="AI3037" s="123"/>
      <c r="AJ3037" s="122"/>
      <c r="AK3037" s="123"/>
      <c r="AL3037" s="34"/>
      <c r="AM3037" s="39"/>
      <c r="AN303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38" spans="1:40" ht="19.5" customHeight="1" x14ac:dyDescent="0.25">
      <c r="A3038" s="112">
        <f t="shared" si="222"/>
        <v>2026</v>
      </c>
      <c r="B3038" s="112">
        <f t="shared" si="223"/>
        <v>2</v>
      </c>
      <c r="C3038" s="25">
        <v>46056</v>
      </c>
      <c r="D3038" s="114">
        <f t="shared" ca="1" si="220"/>
        <v>46097</v>
      </c>
      <c r="E3038" s="114" t="str">
        <f t="shared" ca="1" si="221"/>
        <v>1-Months</v>
      </c>
      <c r="F3038" s="114" t="str">
        <f>VLOOKUP(O3038,Stock[],5,FALSE)</f>
        <v>BE</v>
      </c>
      <c r="G3038" s="115" t="s">
        <v>3098</v>
      </c>
      <c r="H3038" s="116" t="s">
        <v>1168</v>
      </c>
      <c r="I3038" s="117" t="s">
        <v>874</v>
      </c>
      <c r="J3038" s="112" t="str">
        <f>VLOOKUP(I3038,Customers[],2,FALSE)</f>
        <v>ကိုမောင်နိုင်</v>
      </c>
      <c r="K3038" s="112" t="str">
        <f>VLOOKUP(I3038,Customers[],4,FALSE)</f>
        <v>Wandwin</v>
      </c>
      <c r="L3038" s="112" t="str">
        <f>VLOOKUP(Table85[[#This Row],[CustomerID]],Table!H:K,3,0)</f>
        <v>ဆပ်ခင်း</v>
      </c>
      <c r="M3038" s="112" t="str">
        <f>VLOOKUP(I3038,Customers[],5,FALSE)</f>
        <v>Van-2</v>
      </c>
      <c r="N3038" s="117" t="s">
        <v>9</v>
      </c>
      <c r="O3038" s="118" t="s">
        <v>225</v>
      </c>
      <c r="P3038" s="112" t="str">
        <f>VLOOKUP(O3038,Stock[],2,FALSE)</f>
        <v>ချယ်ရီသံပုရာအရက်သန့်ကော် (1Ltr)</v>
      </c>
      <c r="Q3038" s="119">
        <f>VLOOKUP(O3038,Stock[],3,FALSE)</f>
        <v>1</v>
      </c>
      <c r="R3038" s="119">
        <f>VLOOKUP(O3038,Stock[],4,FALSE)</f>
        <v>12</v>
      </c>
      <c r="S3038" s="118"/>
      <c r="T3038" s="119">
        <f>(DailySales!$S3038/DailySales!$R3038)+DailySales!$U3038</f>
        <v>2</v>
      </c>
      <c r="U3038" s="118">
        <v>2</v>
      </c>
      <c r="V3038" s="120">
        <f>+DailySales!$T3038*DailySales!$R3038</f>
        <v>24</v>
      </c>
      <c r="W3038" s="120">
        <f>+DailySales!$V3038*DailySales!$Q3038</f>
        <v>24</v>
      </c>
      <c r="X3038" s="120">
        <f>VLOOKUP(O3038,Stock[],6,FALSE)</f>
        <v>1260</v>
      </c>
      <c r="Y3038" s="120">
        <f>+DailySales!$V3038*DailySales!$X3038</f>
        <v>30240</v>
      </c>
      <c r="Z3038" s="118"/>
      <c r="AA3038" s="118"/>
      <c r="AB3038" s="118"/>
      <c r="AC3038" s="118"/>
      <c r="AD3038" s="118"/>
      <c r="AE3038" s="121">
        <v>760</v>
      </c>
      <c r="AF3038" s="87">
        <v>46056</v>
      </c>
      <c r="AG3038" s="123">
        <v>31000</v>
      </c>
      <c r="AH3038" s="122"/>
      <c r="AI3038" s="123"/>
      <c r="AJ3038" s="122"/>
      <c r="AK3038" s="123"/>
      <c r="AL3038" s="34"/>
      <c r="AM3038" s="39"/>
      <c r="AN303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39" spans="1:40" ht="19.5" customHeight="1" x14ac:dyDescent="0.25">
      <c r="A3039" s="112">
        <f t="shared" si="222"/>
        <v>2026</v>
      </c>
      <c r="B3039" s="112">
        <f t="shared" si="223"/>
        <v>2</v>
      </c>
      <c r="C3039" s="25">
        <v>46056</v>
      </c>
      <c r="D3039" s="114">
        <f t="shared" ca="1" si="220"/>
        <v>46097</v>
      </c>
      <c r="E3039" s="114" t="str">
        <f t="shared" ca="1" si="221"/>
        <v>1-Months</v>
      </c>
      <c r="F3039" s="114" t="str">
        <f>VLOOKUP(O3039,Stock[],5,FALSE)</f>
        <v>BE</v>
      </c>
      <c r="G3039" s="115" t="s">
        <v>3099</v>
      </c>
      <c r="H3039" s="116" t="s">
        <v>1168</v>
      </c>
      <c r="I3039" s="117" t="s">
        <v>1851</v>
      </c>
      <c r="J3039" s="112" t="str">
        <f>VLOOKUP(I3039,Customers[],2,FALSE)</f>
        <v>ဉီးဝင်းတင့်</v>
      </c>
      <c r="K3039" s="112" t="str">
        <f>VLOOKUP(I3039,Customers[],4,FALSE)</f>
        <v>Wandwin</v>
      </c>
      <c r="L3039" s="112" t="str">
        <f>VLOOKUP(Table85[[#This Row],[CustomerID]],Table!H:K,3,0)</f>
        <v>ဘုရားစု</v>
      </c>
      <c r="M3039" s="112" t="str">
        <f>VLOOKUP(I3039,Customers[],5,FALSE)</f>
        <v>Van-2</v>
      </c>
      <c r="N3039" s="117" t="s">
        <v>9</v>
      </c>
      <c r="O3039" s="118" t="s">
        <v>2591</v>
      </c>
      <c r="P3039" s="112" t="str">
        <f>VLOOKUP(O3039,Stock[],2,FALSE)</f>
        <v>မိုးနဲကွန်ကီး ကော် (1L)</v>
      </c>
      <c r="Q3039" s="119">
        <f>VLOOKUP(O3039,Stock[],3,FALSE)</f>
        <v>1</v>
      </c>
      <c r="R3039" s="119">
        <f>VLOOKUP(O3039,Stock[],4,FALSE)</f>
        <v>12</v>
      </c>
      <c r="S3039" s="118"/>
      <c r="T3039" s="119">
        <f>(DailySales!$S3039/DailySales!$R3039)+DailySales!$U3039</f>
        <v>2</v>
      </c>
      <c r="U3039" s="118">
        <v>2</v>
      </c>
      <c r="V3039" s="120">
        <f>+DailySales!$T3039*DailySales!$R3039</f>
        <v>24</v>
      </c>
      <c r="W3039" s="120">
        <f>+DailySales!$V3039*DailySales!$Q3039</f>
        <v>24</v>
      </c>
      <c r="X3039" s="120">
        <f>VLOOKUP(O3039,Stock[],6,FALSE)</f>
        <v>2100</v>
      </c>
      <c r="Y3039" s="120">
        <f>+DailySales!$V3039*DailySales!$X3039</f>
        <v>50400</v>
      </c>
      <c r="Z3039" s="118"/>
      <c r="AA3039" s="118"/>
      <c r="AB3039" s="118"/>
      <c r="AC3039" s="118"/>
      <c r="AD3039" s="118"/>
      <c r="AE3039" s="121">
        <v>600</v>
      </c>
      <c r="AF3039" s="87">
        <v>46056</v>
      </c>
      <c r="AG3039" s="123">
        <v>51000</v>
      </c>
      <c r="AH3039" s="122"/>
      <c r="AI3039" s="123"/>
      <c r="AJ3039" s="122"/>
      <c r="AK3039" s="123"/>
      <c r="AL3039" s="34"/>
      <c r="AM3039" s="39"/>
      <c r="AN303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40" spans="1:40" ht="19.5" customHeight="1" x14ac:dyDescent="0.25">
      <c r="A3040" s="112">
        <f t="shared" si="222"/>
        <v>2026</v>
      </c>
      <c r="B3040" s="112">
        <f t="shared" si="223"/>
        <v>2</v>
      </c>
      <c r="C3040" s="25">
        <v>46056</v>
      </c>
      <c r="D3040" s="114">
        <f t="shared" ca="1" si="220"/>
        <v>46097</v>
      </c>
      <c r="E3040" s="114" t="str">
        <f t="shared" ca="1" si="221"/>
        <v>1-Months</v>
      </c>
      <c r="F3040" s="114" t="str">
        <f>VLOOKUP(O3040,Stock[],5,FALSE)</f>
        <v>BE</v>
      </c>
      <c r="G3040" s="115" t="s">
        <v>3100</v>
      </c>
      <c r="H3040" s="116" t="s">
        <v>1168</v>
      </c>
      <c r="I3040" s="117" t="s">
        <v>2181</v>
      </c>
      <c r="J3040" s="112" t="str">
        <f>VLOOKUP(I3040,Customers[],2,FALSE)</f>
        <v>အကွဲ</v>
      </c>
      <c r="K3040" s="112">
        <f>VLOOKUP(I3040,Customers[],4,FALSE)</f>
        <v>0</v>
      </c>
      <c r="L3040" s="112">
        <f>VLOOKUP(Table85[[#This Row],[CustomerID]],Table!H:K,3,0)</f>
        <v>0</v>
      </c>
      <c r="M3040" s="112">
        <f>VLOOKUP(I3040,Customers[],5,FALSE)</f>
        <v>0</v>
      </c>
      <c r="N3040" s="117" t="s">
        <v>1749</v>
      </c>
      <c r="O3040" s="118" t="s">
        <v>207</v>
      </c>
      <c r="P3040" s="112" t="str">
        <f>VLOOKUP(O3040,Stock[],2,FALSE)</f>
        <v>ရွှေမင်းသားခေါင်ရည်</v>
      </c>
      <c r="Q3040" s="119">
        <f>VLOOKUP(O3040,Stock[],3,FALSE)</f>
        <v>0.64</v>
      </c>
      <c r="R3040" s="119">
        <f>VLOOKUP(O3040,Stock[],4,FALSE)</f>
        <v>24</v>
      </c>
      <c r="S3040" s="118">
        <v>3</v>
      </c>
      <c r="T3040" s="119">
        <f>(DailySales!$S3040/DailySales!$R3040)+DailySales!$U3040</f>
        <v>0.125</v>
      </c>
      <c r="U3040" s="118"/>
      <c r="V3040" s="120">
        <f>+DailySales!$T3040*DailySales!$R3040</f>
        <v>3</v>
      </c>
      <c r="W3040" s="120">
        <f>+DailySales!$V3040*DailySales!$Q3040</f>
        <v>1.92</v>
      </c>
      <c r="X3040" s="120">
        <f>VLOOKUP(O3040,Stock[],6,FALSE)</f>
        <v>800</v>
      </c>
      <c r="Y3040" s="120">
        <f>+DailySales!$V3040*DailySales!$X3040</f>
        <v>2400</v>
      </c>
      <c r="Z3040" s="118"/>
      <c r="AA3040" s="118"/>
      <c r="AB3040" s="118"/>
      <c r="AC3040" s="118"/>
      <c r="AD3040" s="118"/>
      <c r="AE3040" s="121"/>
      <c r="AF3040" s="87">
        <v>46056</v>
      </c>
      <c r="AG3040" s="123">
        <v>2400</v>
      </c>
      <c r="AH3040" s="122"/>
      <c r="AI3040" s="123"/>
      <c r="AJ3040" s="122"/>
      <c r="AK3040" s="123"/>
      <c r="AL3040" s="34"/>
      <c r="AM3040" s="39"/>
      <c r="AN304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41" spans="1:40" ht="19.5" customHeight="1" x14ac:dyDescent="0.25">
      <c r="A3041" s="112">
        <f t="shared" si="222"/>
        <v>2026</v>
      </c>
      <c r="B3041" s="112">
        <f t="shared" si="223"/>
        <v>2</v>
      </c>
      <c r="C3041" s="25">
        <v>46056</v>
      </c>
      <c r="D3041" s="114">
        <f t="shared" ca="1" si="220"/>
        <v>46097</v>
      </c>
      <c r="E3041" s="114" t="str">
        <f t="shared" ca="1" si="221"/>
        <v>1-Months</v>
      </c>
      <c r="F3041" s="114" t="str">
        <f>VLOOKUP(O3041,Stock[],5,FALSE)</f>
        <v>BE</v>
      </c>
      <c r="G3041" s="115" t="s">
        <v>3101</v>
      </c>
      <c r="H3041" s="116" t="s">
        <v>1168</v>
      </c>
      <c r="I3041" s="117" t="s">
        <v>522</v>
      </c>
      <c r="J3041" s="112" t="str">
        <f>VLOOKUP(I3041,Customers[],2,FALSE)</f>
        <v>ကိုဝင်းနိုင်</v>
      </c>
      <c r="K3041" s="112" t="str">
        <f>VLOOKUP(I3041,Customers[],4,FALSE)</f>
        <v>Wandwin</v>
      </c>
      <c r="L3041" s="112" t="str">
        <f>VLOOKUP(Table85[[#This Row],[CustomerID]],Table!H:K,3,0)</f>
        <v>ခင်ကြီး</v>
      </c>
      <c r="M3041" s="112" t="str">
        <f>VLOOKUP(I3041,Customers[],5,FALSE)</f>
        <v>Van-2</v>
      </c>
      <c r="N3041" s="117" t="s">
        <v>9</v>
      </c>
      <c r="O3041" s="118" t="s">
        <v>214</v>
      </c>
      <c r="P3041" s="112" t="str">
        <f>VLOOKUP(O3041,Stock[],2,FALSE)</f>
        <v>ကောင်းကြည်</v>
      </c>
      <c r="Q3041" s="119">
        <f>VLOOKUP(O3041,Stock[],3,FALSE)</f>
        <v>0.64</v>
      </c>
      <c r="R3041" s="119">
        <f>VLOOKUP(O3041,Stock[],4,FALSE)</f>
        <v>14</v>
      </c>
      <c r="S3041" s="118"/>
      <c r="T3041" s="119">
        <f>(DailySales!$S3041/DailySales!$R3041)+DailySales!$U3041</f>
        <v>10</v>
      </c>
      <c r="U3041" s="118">
        <v>10</v>
      </c>
      <c r="V3041" s="120">
        <f>+DailySales!$T3041*DailySales!$R3041</f>
        <v>140</v>
      </c>
      <c r="W3041" s="120">
        <f>+DailySales!$V3041*DailySales!$Q3041</f>
        <v>89.600000000000009</v>
      </c>
      <c r="X3041" s="120">
        <f>VLOOKUP(O3041,Stock[],6,FALSE)</f>
        <v>1330</v>
      </c>
      <c r="Y3041" s="120">
        <f>+DailySales!$V3041*DailySales!$X3041</f>
        <v>186200</v>
      </c>
      <c r="Z3041" s="118"/>
      <c r="AA3041" s="118"/>
      <c r="AB3041" s="118"/>
      <c r="AC3041" s="118"/>
      <c r="AD3041" s="118"/>
      <c r="AE3041" s="121">
        <v>4800</v>
      </c>
      <c r="AF3041" s="87">
        <v>46056</v>
      </c>
      <c r="AG3041" s="123">
        <v>191000</v>
      </c>
      <c r="AH3041" s="122"/>
      <c r="AI3041" s="123"/>
      <c r="AJ3041" s="122"/>
      <c r="AK3041" s="123"/>
      <c r="AL3041" s="34"/>
      <c r="AM3041" s="39"/>
      <c r="AN304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42" spans="1:40" ht="19.5" customHeight="1" x14ac:dyDescent="0.25">
      <c r="A3042" s="112">
        <f t="shared" si="222"/>
        <v>2026</v>
      </c>
      <c r="B3042" s="112">
        <f t="shared" si="223"/>
        <v>2</v>
      </c>
      <c r="C3042" s="25">
        <v>46056</v>
      </c>
      <c r="D3042" s="114">
        <f t="shared" ca="1" si="220"/>
        <v>46097</v>
      </c>
      <c r="E3042" s="114" t="str">
        <f t="shared" ca="1" si="221"/>
        <v>1-Months</v>
      </c>
      <c r="F3042" s="114" t="str">
        <f>VLOOKUP(O3042,Stock[],5,FALSE)</f>
        <v>BE</v>
      </c>
      <c r="G3042" s="115" t="s">
        <v>3102</v>
      </c>
      <c r="H3042" s="116" t="s">
        <v>1168</v>
      </c>
      <c r="I3042" s="117" t="s">
        <v>814</v>
      </c>
      <c r="J3042" s="112" t="str">
        <f>VLOOKUP(I3042,Customers[],2,FALSE)</f>
        <v>ဒေါ်ကြူ</v>
      </c>
      <c r="K3042" s="112" t="str">
        <f>VLOOKUP(I3042,Customers[],4,FALSE)</f>
        <v>Wandwin</v>
      </c>
      <c r="L3042" s="112" t="str">
        <f>VLOOKUP(Table85[[#This Row],[CustomerID]],Table!H:K,3,0)</f>
        <v>ခင်ဘန်း</v>
      </c>
      <c r="M3042" s="112" t="str">
        <f>VLOOKUP(I3042,Customers[],5,FALSE)</f>
        <v>Van-2</v>
      </c>
      <c r="N3042" s="117" t="s">
        <v>9</v>
      </c>
      <c r="O3042" s="118" t="s">
        <v>214</v>
      </c>
      <c r="P3042" s="112" t="str">
        <f>VLOOKUP(O3042,Stock[],2,FALSE)</f>
        <v>ကောင်းကြည်</v>
      </c>
      <c r="Q3042" s="119">
        <f>VLOOKUP(O3042,Stock[],3,FALSE)</f>
        <v>0.64</v>
      </c>
      <c r="R3042" s="119">
        <f>VLOOKUP(O3042,Stock[],4,FALSE)</f>
        <v>14</v>
      </c>
      <c r="S3042" s="118"/>
      <c r="T3042" s="119">
        <f>(DailySales!$S3042/DailySales!$R3042)+DailySales!$U3042</f>
        <v>10</v>
      </c>
      <c r="U3042" s="118">
        <v>10</v>
      </c>
      <c r="V3042" s="120">
        <f>+DailySales!$T3042*DailySales!$R3042</f>
        <v>140</v>
      </c>
      <c r="W3042" s="120">
        <f>+DailySales!$V3042*DailySales!$Q3042</f>
        <v>89.600000000000009</v>
      </c>
      <c r="X3042" s="120">
        <f>VLOOKUP(O3042,Stock[],6,FALSE)</f>
        <v>1330</v>
      </c>
      <c r="Y3042" s="120">
        <f>+DailySales!$V3042*DailySales!$X3042</f>
        <v>186200</v>
      </c>
      <c r="Z3042" s="118"/>
      <c r="AA3042" s="118"/>
      <c r="AB3042" s="118"/>
      <c r="AC3042" s="118"/>
      <c r="AD3042" s="118"/>
      <c r="AE3042" s="121">
        <v>4800</v>
      </c>
      <c r="AF3042" s="87">
        <v>46056</v>
      </c>
      <c r="AG3042" s="123">
        <v>191000</v>
      </c>
      <c r="AH3042" s="122"/>
      <c r="AI3042" s="123"/>
      <c r="AJ3042" s="122"/>
      <c r="AK3042" s="123"/>
      <c r="AL3042" s="34"/>
      <c r="AM3042" s="39"/>
      <c r="AN304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43" spans="1:40" ht="19.5" customHeight="1" x14ac:dyDescent="0.25">
      <c r="A3043" s="112">
        <f t="shared" si="222"/>
        <v>2026</v>
      </c>
      <c r="B3043" s="112">
        <f t="shared" si="223"/>
        <v>2</v>
      </c>
      <c r="C3043" s="25">
        <v>46056</v>
      </c>
      <c r="D3043" s="114">
        <f t="shared" ca="1" si="220"/>
        <v>46097</v>
      </c>
      <c r="E3043" s="114" t="str">
        <f t="shared" ca="1" si="221"/>
        <v>1-Months</v>
      </c>
      <c r="F3043" s="114" t="str">
        <f>VLOOKUP(O3043,Stock[],5,FALSE)</f>
        <v>BE</v>
      </c>
      <c r="G3043" s="115" t="s">
        <v>3103</v>
      </c>
      <c r="H3043" s="116" t="s">
        <v>1168</v>
      </c>
      <c r="I3043" s="117" t="s">
        <v>617</v>
      </c>
      <c r="J3043" s="112" t="str">
        <f>VLOOKUP(I3043,Customers[],2,FALSE)</f>
        <v>ကိုရင်ကြီး</v>
      </c>
      <c r="K3043" s="112" t="str">
        <f>VLOOKUP(I3043,Customers[],4,FALSE)</f>
        <v>Wandwin</v>
      </c>
      <c r="L3043" s="112" t="str">
        <f>VLOOKUP(Table85[[#This Row],[CustomerID]],Table!H:K,3,0)</f>
        <v>ကန်စွယ်</v>
      </c>
      <c r="M3043" s="112" t="str">
        <f>VLOOKUP(I3043,Customers[],5,FALSE)</f>
        <v>Van-2</v>
      </c>
      <c r="N3043" s="117" t="s">
        <v>9</v>
      </c>
      <c r="O3043" s="118" t="s">
        <v>207</v>
      </c>
      <c r="P3043" s="112" t="str">
        <f>VLOOKUP(O3043,Stock[],2,FALSE)</f>
        <v>ရွှေမင်းသားခေါင်ရည်</v>
      </c>
      <c r="Q3043" s="119">
        <f>VLOOKUP(O3043,Stock[],3,FALSE)</f>
        <v>0.64</v>
      </c>
      <c r="R3043" s="119">
        <f>VLOOKUP(O3043,Stock[],4,FALSE)</f>
        <v>24</v>
      </c>
      <c r="S3043" s="118"/>
      <c r="T3043" s="119">
        <f>(DailySales!$S3043/DailySales!$R3043)+DailySales!$U3043</f>
        <v>30</v>
      </c>
      <c r="U3043" s="118">
        <v>30</v>
      </c>
      <c r="V3043" s="120">
        <f>+DailySales!$T3043*DailySales!$R3043</f>
        <v>720</v>
      </c>
      <c r="W3043" s="120">
        <f>+DailySales!$V3043*DailySales!$Q3043</f>
        <v>460.8</v>
      </c>
      <c r="X3043" s="120">
        <f>VLOOKUP(O3043,Stock[],6,FALSE)</f>
        <v>800</v>
      </c>
      <c r="Y3043" s="120">
        <f>+DailySales!$V3043*DailySales!$X3043</f>
        <v>576000</v>
      </c>
      <c r="Z3043" s="118"/>
      <c r="AA3043" s="118"/>
      <c r="AB3043" s="118"/>
      <c r="AC3043" s="118"/>
      <c r="AD3043" s="118"/>
      <c r="AE3043" s="121">
        <v>15000</v>
      </c>
      <c r="AF3043" s="87">
        <v>46056</v>
      </c>
      <c r="AG3043" s="123">
        <v>591000</v>
      </c>
      <c r="AH3043" s="122"/>
      <c r="AI3043" s="123"/>
      <c r="AJ3043" s="122"/>
      <c r="AK3043" s="123"/>
      <c r="AL3043" s="34"/>
      <c r="AM3043" s="39"/>
      <c r="AN304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44" spans="1:40" ht="19.5" customHeight="1" x14ac:dyDescent="0.25">
      <c r="A3044" s="112">
        <f t="shared" si="222"/>
        <v>2026</v>
      </c>
      <c r="B3044" s="112">
        <f t="shared" si="223"/>
        <v>2</v>
      </c>
      <c r="C3044" s="25">
        <v>46056</v>
      </c>
      <c r="D3044" s="114">
        <f t="shared" ca="1" si="220"/>
        <v>46097</v>
      </c>
      <c r="E3044" s="114" t="str">
        <f t="shared" ca="1" si="221"/>
        <v>1-Months</v>
      </c>
      <c r="F3044" s="114" t="str">
        <f>VLOOKUP(O3044,Stock[],5,FALSE)</f>
        <v>BE</v>
      </c>
      <c r="G3044" s="115" t="s">
        <v>3104</v>
      </c>
      <c r="H3044" s="116" t="s">
        <v>282</v>
      </c>
      <c r="I3044" s="117" t="s">
        <v>3109</v>
      </c>
      <c r="J3044" s="112" t="str">
        <f>VLOOKUP(I3044,Customers[],2,FALSE)</f>
        <v>ကိုပြည့််စုံအောင်</v>
      </c>
      <c r="K3044" s="112" t="str">
        <f>VLOOKUP(I3044,Customers[],4,FALSE)</f>
        <v>Yamethin</v>
      </c>
      <c r="L3044" s="112" t="str">
        <f>VLOOKUP(Table85[[#This Row],[CustomerID]],Table!H:K,3,0)</f>
        <v>ရွှေကုန်း</v>
      </c>
      <c r="M3044" s="112" t="str">
        <f>VLOOKUP(I3044,Customers[],5,FALSE)</f>
        <v>Van-1</v>
      </c>
      <c r="N3044" s="117" t="s">
        <v>9</v>
      </c>
      <c r="O3044" s="118" t="s">
        <v>3113</v>
      </c>
      <c r="P3044" s="112" t="str">
        <f>VLOOKUP(O3044,Stock[],2,FALSE)</f>
        <v>မြန်မာရှောက်ပျား   ကော်(1L)</v>
      </c>
      <c r="Q3044" s="119">
        <f>VLOOKUP(O3044,Stock[],3,FALSE)</f>
        <v>1</v>
      </c>
      <c r="R3044" s="119">
        <f>VLOOKUP(O3044,Stock[],4,FALSE)</f>
        <v>12</v>
      </c>
      <c r="S3044" s="118">
        <v>6</v>
      </c>
      <c r="T3044" s="119">
        <f>(DailySales!$S3044/DailySales!$R3044)+DailySales!$U3044</f>
        <v>0.5</v>
      </c>
      <c r="U3044" s="118"/>
      <c r="V3044" s="120">
        <f>+DailySales!$T3044*DailySales!$R3044</f>
        <v>6</v>
      </c>
      <c r="W3044" s="120">
        <f>+DailySales!$V3044*DailySales!$Q3044</f>
        <v>6</v>
      </c>
      <c r="X3044" s="120">
        <f>VLOOKUP(O3044,Stock[],6,FALSE)</f>
        <v>1700</v>
      </c>
      <c r="Y3044" s="120">
        <f>+DailySales!$V3044*DailySales!$X3044</f>
        <v>10200</v>
      </c>
      <c r="Z3044" s="118"/>
      <c r="AA3044" s="118"/>
      <c r="AB3044" s="118"/>
      <c r="AC3044" s="118"/>
      <c r="AD3044" s="121"/>
      <c r="AE3044" s="121">
        <v>174</v>
      </c>
      <c r="AF3044" s="87">
        <v>46056</v>
      </c>
      <c r="AG3044" s="123">
        <v>10374</v>
      </c>
      <c r="AH3044" s="122"/>
      <c r="AI3044" s="123"/>
      <c r="AJ3044" s="122"/>
      <c r="AK3044" s="123"/>
      <c r="AL3044" s="34"/>
      <c r="AM3044" s="39"/>
      <c r="AN304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45" spans="1:40" ht="19.5" customHeight="1" x14ac:dyDescent="0.25">
      <c r="A3045" s="112">
        <f t="shared" si="222"/>
        <v>2026</v>
      </c>
      <c r="B3045" s="112">
        <f t="shared" si="223"/>
        <v>2</v>
      </c>
      <c r="C3045" s="25">
        <v>46056</v>
      </c>
      <c r="D3045" s="114">
        <f t="shared" ca="1" si="220"/>
        <v>46097</v>
      </c>
      <c r="E3045" s="114" t="str">
        <f t="shared" ca="1" si="221"/>
        <v>1-Months</v>
      </c>
      <c r="F3045" s="114" t="str">
        <f>VLOOKUP(O3045,Stock[],5,FALSE)</f>
        <v>BE</v>
      </c>
      <c r="G3045" s="115" t="s">
        <v>3104</v>
      </c>
      <c r="H3045" s="116" t="s">
        <v>282</v>
      </c>
      <c r="I3045" s="117" t="s">
        <v>1753</v>
      </c>
      <c r="J3045" s="112" t="str">
        <f>VLOOKUP(I3045,Customers[],2,FALSE)</f>
        <v>ကုန်သည်လက်ဆောင်</v>
      </c>
      <c r="K3045" s="112">
        <f>VLOOKUP(I3045,Customers[],4,FALSE)</f>
        <v>0</v>
      </c>
      <c r="L3045" s="112">
        <f>VLOOKUP(Table85[[#This Row],[CustomerID]],Table!H:K,3,0)</f>
        <v>0</v>
      </c>
      <c r="M3045" s="112">
        <f>VLOOKUP(I3045,Customers[],5,FALSE)</f>
        <v>0</v>
      </c>
      <c r="N3045" s="117" t="s">
        <v>1750</v>
      </c>
      <c r="O3045" s="118" t="s">
        <v>3113</v>
      </c>
      <c r="P3045" s="112" t="str">
        <f>VLOOKUP(O3045,Stock[],2,FALSE)</f>
        <v>မြန်မာရှောက်ပျား   ကော်(1L)</v>
      </c>
      <c r="Q3045" s="119">
        <f>VLOOKUP(O3045,Stock[],3,FALSE)</f>
        <v>1</v>
      </c>
      <c r="R3045" s="119">
        <f>VLOOKUP(O3045,Stock[],4,FALSE)</f>
        <v>12</v>
      </c>
      <c r="S3045" s="118">
        <v>1</v>
      </c>
      <c r="T3045" s="119">
        <f>(DailySales!$S3045/DailySales!$R3045)+DailySales!$U3045</f>
        <v>8.3333333333333329E-2</v>
      </c>
      <c r="U3045" s="118"/>
      <c r="V3045" s="120">
        <f>+DailySales!$T3045*DailySales!$R3045</f>
        <v>1</v>
      </c>
      <c r="W3045" s="120">
        <f>+DailySales!$V3045*DailySales!$Q3045</f>
        <v>1</v>
      </c>
      <c r="X3045" s="120">
        <f>VLOOKUP(O3045,Stock[],6,FALSE)</f>
        <v>1700</v>
      </c>
      <c r="Y3045" s="120">
        <f>+DailySales!$V3045*DailySales!$X3045</f>
        <v>1700</v>
      </c>
      <c r="Z3045" s="118"/>
      <c r="AA3045" s="118"/>
      <c r="AB3045" s="118"/>
      <c r="AC3045" s="118"/>
      <c r="AD3045" s="118"/>
      <c r="AE3045" s="121"/>
      <c r="AF3045" s="87">
        <v>46056</v>
      </c>
      <c r="AG3045" s="123">
        <v>1700</v>
      </c>
      <c r="AH3045" s="122"/>
      <c r="AI3045" s="123"/>
      <c r="AJ3045" s="122"/>
      <c r="AK3045" s="123"/>
      <c r="AL3045" s="34"/>
      <c r="AM3045" s="39"/>
      <c r="AN304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46" spans="1:40" ht="19.5" customHeight="1" x14ac:dyDescent="0.25">
      <c r="A3046" s="112">
        <f t="shared" si="222"/>
        <v>2026</v>
      </c>
      <c r="B3046" s="112">
        <f t="shared" si="223"/>
        <v>2</v>
      </c>
      <c r="C3046" s="25">
        <v>46056</v>
      </c>
      <c r="D3046" s="114">
        <f t="shared" ca="1" si="220"/>
        <v>46097</v>
      </c>
      <c r="E3046" s="114" t="str">
        <f t="shared" ca="1" si="221"/>
        <v>1-Months</v>
      </c>
      <c r="F3046" s="114" t="str">
        <f>VLOOKUP(O3046,Stock[],5,FALSE)</f>
        <v>BE</v>
      </c>
      <c r="G3046" s="115" t="s">
        <v>3114</v>
      </c>
      <c r="H3046" s="116" t="s">
        <v>282</v>
      </c>
      <c r="I3046" s="117" t="s">
        <v>2596</v>
      </c>
      <c r="J3046" s="112" t="str">
        <f>VLOOKUP(I3046,Customers[],2,FALSE)</f>
        <v>မစန်းမြင့်အေး-2</v>
      </c>
      <c r="K3046" s="112" t="str">
        <f>VLOOKUP(I3046,Customers[],4,FALSE)</f>
        <v>Yamethin</v>
      </c>
      <c r="L3046" s="112" t="str">
        <f>VLOOKUP(Table85[[#This Row],[CustomerID]],Table!H:K,3,0)</f>
        <v>ဂွေးကုန်း</v>
      </c>
      <c r="M3046" s="112" t="str">
        <f>VLOOKUP(I3046,Customers[],5,FALSE)</f>
        <v>Van-1</v>
      </c>
      <c r="N3046" s="117" t="s">
        <v>9</v>
      </c>
      <c r="O3046" s="118" t="s">
        <v>3113</v>
      </c>
      <c r="P3046" s="112" t="str">
        <f>VLOOKUP(O3046,Stock[],2,FALSE)</f>
        <v>မြန်မာရှောက်ပျား   ကော်(1L)</v>
      </c>
      <c r="Q3046" s="119">
        <f>VLOOKUP(O3046,Stock[],3,FALSE)</f>
        <v>1</v>
      </c>
      <c r="R3046" s="119">
        <f>VLOOKUP(O3046,Stock[],4,FALSE)</f>
        <v>12</v>
      </c>
      <c r="S3046" s="118">
        <v>6</v>
      </c>
      <c r="T3046" s="119">
        <f>(DailySales!$S3046/DailySales!$R3046)+DailySales!$U3046</f>
        <v>0.5</v>
      </c>
      <c r="U3046" s="118"/>
      <c r="V3046" s="120">
        <f>+DailySales!$T3046*DailySales!$R3046</f>
        <v>6</v>
      </c>
      <c r="W3046" s="120">
        <f>+DailySales!$V3046*DailySales!$Q3046</f>
        <v>6</v>
      </c>
      <c r="X3046" s="120">
        <f>VLOOKUP(O3046,Stock[],6,FALSE)</f>
        <v>1700</v>
      </c>
      <c r="Y3046" s="120">
        <f>+DailySales!$V3046*DailySales!$X3046</f>
        <v>10200</v>
      </c>
      <c r="Z3046" s="118"/>
      <c r="AA3046" s="118"/>
      <c r="AB3046" s="118"/>
      <c r="AC3046" s="118"/>
      <c r="AD3046" s="118"/>
      <c r="AE3046" s="121">
        <v>174</v>
      </c>
      <c r="AF3046" s="87">
        <v>46056</v>
      </c>
      <c r="AG3046" s="123">
        <v>10374</v>
      </c>
      <c r="AH3046" s="122"/>
      <c r="AI3046" s="123"/>
      <c r="AJ3046" s="122"/>
      <c r="AK3046" s="123"/>
      <c r="AL3046" s="34"/>
      <c r="AM3046" s="39"/>
      <c r="AN304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47" spans="1:40" ht="19.5" customHeight="1" x14ac:dyDescent="0.25">
      <c r="A3047" s="112">
        <f t="shared" si="222"/>
        <v>2026</v>
      </c>
      <c r="B3047" s="112">
        <f t="shared" si="223"/>
        <v>2</v>
      </c>
      <c r="C3047" s="25">
        <v>46056</v>
      </c>
      <c r="D3047" s="114">
        <f t="shared" ca="1" si="220"/>
        <v>46097</v>
      </c>
      <c r="E3047" s="114" t="str">
        <f t="shared" ca="1" si="221"/>
        <v>1-Months</v>
      </c>
      <c r="F3047" s="114" t="str">
        <f>VLOOKUP(O3047,Stock[],5,FALSE)</f>
        <v>BE</v>
      </c>
      <c r="G3047" s="115" t="s">
        <v>3114</v>
      </c>
      <c r="H3047" s="116" t="s">
        <v>282</v>
      </c>
      <c r="I3047" s="117" t="s">
        <v>1753</v>
      </c>
      <c r="J3047" s="112" t="str">
        <f>VLOOKUP(I3047,Customers[],2,FALSE)</f>
        <v>ကုန်သည်လက်ဆောင်</v>
      </c>
      <c r="K3047" s="112">
        <f>VLOOKUP(I3047,Customers[],4,FALSE)</f>
        <v>0</v>
      </c>
      <c r="L3047" s="112">
        <f>VLOOKUP(Table85[[#This Row],[CustomerID]],Table!H:K,3,0)</f>
        <v>0</v>
      </c>
      <c r="M3047" s="112">
        <f>VLOOKUP(I3047,Customers[],5,FALSE)</f>
        <v>0</v>
      </c>
      <c r="N3047" s="117" t="s">
        <v>1750</v>
      </c>
      <c r="O3047" s="118" t="s">
        <v>3113</v>
      </c>
      <c r="P3047" s="112" t="str">
        <f>VLOOKUP(O3047,Stock[],2,FALSE)</f>
        <v>မြန်မာရှောက်ပျား   ကော်(1L)</v>
      </c>
      <c r="Q3047" s="119">
        <f>VLOOKUP(O3047,Stock[],3,FALSE)</f>
        <v>1</v>
      </c>
      <c r="R3047" s="119">
        <f>VLOOKUP(O3047,Stock[],4,FALSE)</f>
        <v>12</v>
      </c>
      <c r="S3047" s="118">
        <v>1</v>
      </c>
      <c r="T3047" s="119">
        <f>(DailySales!$S3047/DailySales!$R3047)+DailySales!$U3047</f>
        <v>8.3333333333333329E-2</v>
      </c>
      <c r="U3047" s="118"/>
      <c r="V3047" s="120">
        <f>+DailySales!$T3047*DailySales!$R3047</f>
        <v>1</v>
      </c>
      <c r="W3047" s="120">
        <f>+DailySales!$V3047*DailySales!$Q3047</f>
        <v>1</v>
      </c>
      <c r="X3047" s="120">
        <f>VLOOKUP(O3047,Stock[],6,FALSE)</f>
        <v>1700</v>
      </c>
      <c r="Y3047" s="120">
        <f>+DailySales!$V3047*DailySales!$X3047</f>
        <v>1700</v>
      </c>
      <c r="Z3047" s="118"/>
      <c r="AA3047" s="118"/>
      <c r="AB3047" s="118"/>
      <c r="AC3047" s="118"/>
      <c r="AD3047" s="118"/>
      <c r="AE3047" s="121"/>
      <c r="AF3047" s="87">
        <v>46056</v>
      </c>
      <c r="AG3047" s="123">
        <v>1700</v>
      </c>
      <c r="AH3047" s="122"/>
      <c r="AI3047" s="123"/>
      <c r="AJ3047" s="122"/>
      <c r="AK3047" s="123"/>
      <c r="AL3047" s="34"/>
      <c r="AM3047" s="39"/>
      <c r="AN304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48" spans="1:40" ht="19.5" customHeight="1" x14ac:dyDescent="0.25">
      <c r="A3048" s="112">
        <f t="shared" si="222"/>
        <v>2026</v>
      </c>
      <c r="B3048" s="112">
        <f t="shared" si="223"/>
        <v>2</v>
      </c>
      <c r="C3048" s="25">
        <v>46056</v>
      </c>
      <c r="D3048" s="114">
        <f t="shared" ca="1" si="220"/>
        <v>46097</v>
      </c>
      <c r="E3048" s="114" t="str">
        <f t="shared" ca="1" si="221"/>
        <v>1-Months</v>
      </c>
      <c r="F3048" s="114" t="str">
        <f>VLOOKUP(O3048,Stock[],5,FALSE)</f>
        <v>BE</v>
      </c>
      <c r="G3048" s="115" t="s">
        <v>3115</v>
      </c>
      <c r="H3048" s="116" t="s">
        <v>282</v>
      </c>
      <c r="I3048" s="117" t="s">
        <v>3111</v>
      </c>
      <c r="J3048" s="112" t="str">
        <f>VLOOKUP(I3048,Customers[],2,FALSE)</f>
        <v>ရွှေညောင်ပင်</v>
      </c>
      <c r="K3048" s="112" t="str">
        <f>VLOOKUP(I3048,Customers[],4,FALSE)</f>
        <v>Yamethin</v>
      </c>
      <c r="L3048" s="112" t="str">
        <f>VLOOKUP(Table85[[#This Row],[CustomerID]],Table!H:K,3,0)</f>
        <v>ရွှေကုန်း</v>
      </c>
      <c r="M3048" s="112" t="str">
        <f>VLOOKUP(I3048,Customers[],5,FALSE)</f>
        <v>Van-1</v>
      </c>
      <c r="N3048" s="117" t="s">
        <v>9</v>
      </c>
      <c r="O3048" s="118" t="s">
        <v>3113</v>
      </c>
      <c r="P3048" s="112" t="str">
        <f>VLOOKUP(O3048,Stock[],2,FALSE)</f>
        <v>မြန်မာရှောက်ပျား   ကော်(1L)</v>
      </c>
      <c r="Q3048" s="119">
        <f>VLOOKUP(O3048,Stock[],3,FALSE)</f>
        <v>1</v>
      </c>
      <c r="R3048" s="119">
        <f>VLOOKUP(O3048,Stock[],4,FALSE)</f>
        <v>12</v>
      </c>
      <c r="S3048" s="118">
        <v>6</v>
      </c>
      <c r="T3048" s="119">
        <f>(DailySales!$S3048/DailySales!$R3048)+DailySales!$U3048</f>
        <v>0.5</v>
      </c>
      <c r="U3048" s="118"/>
      <c r="V3048" s="120">
        <f>+DailySales!$T3048*DailySales!$R3048</f>
        <v>6</v>
      </c>
      <c r="W3048" s="120">
        <f>+DailySales!$V3048*DailySales!$Q3048</f>
        <v>6</v>
      </c>
      <c r="X3048" s="120">
        <f>VLOOKUP(O3048,Stock[],6,FALSE)</f>
        <v>1700</v>
      </c>
      <c r="Y3048" s="120">
        <f>+DailySales!$V3048*DailySales!$X3048</f>
        <v>10200</v>
      </c>
      <c r="Z3048" s="118"/>
      <c r="AA3048" s="118"/>
      <c r="AB3048" s="118"/>
      <c r="AC3048" s="118"/>
      <c r="AD3048" s="118"/>
      <c r="AE3048" s="121">
        <v>174</v>
      </c>
      <c r="AF3048" s="87">
        <v>46056</v>
      </c>
      <c r="AG3048" s="123">
        <v>10374</v>
      </c>
      <c r="AH3048" s="122"/>
      <c r="AI3048" s="123"/>
      <c r="AJ3048" s="122"/>
      <c r="AK3048" s="123"/>
      <c r="AL3048" s="34"/>
      <c r="AM3048" s="39"/>
      <c r="AN304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49" spans="1:40" ht="19.5" customHeight="1" x14ac:dyDescent="0.25">
      <c r="A3049" s="112">
        <f t="shared" si="222"/>
        <v>2026</v>
      </c>
      <c r="B3049" s="112">
        <f t="shared" si="223"/>
        <v>2</v>
      </c>
      <c r="C3049" s="25">
        <v>46056</v>
      </c>
      <c r="D3049" s="114">
        <f t="shared" ca="1" si="220"/>
        <v>46097</v>
      </c>
      <c r="E3049" s="114" t="str">
        <f t="shared" ca="1" si="221"/>
        <v>1-Months</v>
      </c>
      <c r="F3049" s="114" t="str">
        <f>VLOOKUP(O3049,Stock[],5,FALSE)</f>
        <v>BE</v>
      </c>
      <c r="G3049" s="115" t="s">
        <v>3115</v>
      </c>
      <c r="H3049" s="116" t="s">
        <v>282</v>
      </c>
      <c r="I3049" s="117" t="s">
        <v>1753</v>
      </c>
      <c r="J3049" s="112" t="str">
        <f>VLOOKUP(I3049,Customers[],2,FALSE)</f>
        <v>ကုန်သည်လက်ဆောင်</v>
      </c>
      <c r="K3049" s="112">
        <f>VLOOKUP(I3049,Customers[],4,FALSE)</f>
        <v>0</v>
      </c>
      <c r="L3049" s="112">
        <f>VLOOKUP(Table85[[#This Row],[CustomerID]],Table!H:K,3,0)</f>
        <v>0</v>
      </c>
      <c r="M3049" s="112">
        <f>VLOOKUP(I3049,Customers[],5,FALSE)</f>
        <v>0</v>
      </c>
      <c r="N3049" s="117" t="s">
        <v>1750</v>
      </c>
      <c r="O3049" s="118" t="s">
        <v>3113</v>
      </c>
      <c r="P3049" s="112" t="str">
        <f>VLOOKUP(O3049,Stock[],2,FALSE)</f>
        <v>မြန်မာရှောက်ပျား   ကော်(1L)</v>
      </c>
      <c r="Q3049" s="119">
        <f>VLOOKUP(O3049,Stock[],3,FALSE)</f>
        <v>1</v>
      </c>
      <c r="R3049" s="119">
        <f>VLOOKUP(O3049,Stock[],4,FALSE)</f>
        <v>12</v>
      </c>
      <c r="S3049" s="118">
        <v>2</v>
      </c>
      <c r="T3049" s="119">
        <f>(DailySales!$S3049/DailySales!$R3049)+DailySales!$U3049</f>
        <v>0.16666666666666666</v>
      </c>
      <c r="U3049" s="118"/>
      <c r="V3049" s="120">
        <f>+DailySales!$T3049*DailySales!$R3049</f>
        <v>2</v>
      </c>
      <c r="W3049" s="120">
        <f>+DailySales!$V3049*DailySales!$Q3049</f>
        <v>2</v>
      </c>
      <c r="X3049" s="120">
        <f>VLOOKUP(O3049,Stock[],6,FALSE)</f>
        <v>1700</v>
      </c>
      <c r="Y3049" s="120">
        <f>+DailySales!$V3049*DailySales!$X3049</f>
        <v>3400</v>
      </c>
      <c r="Z3049" s="118"/>
      <c r="AA3049" s="118"/>
      <c r="AB3049" s="118"/>
      <c r="AC3049" s="118"/>
      <c r="AD3049" s="118"/>
      <c r="AE3049" s="121"/>
      <c r="AF3049" s="87">
        <v>46056</v>
      </c>
      <c r="AG3049" s="123">
        <v>3400</v>
      </c>
      <c r="AH3049" s="122"/>
      <c r="AI3049" s="123"/>
      <c r="AJ3049" s="122"/>
      <c r="AK3049" s="123"/>
      <c r="AL3049" s="34"/>
      <c r="AM3049" s="39"/>
      <c r="AN304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50" spans="1:40" ht="19.5" customHeight="1" x14ac:dyDescent="0.25">
      <c r="A3050" s="112">
        <f t="shared" si="222"/>
        <v>2026</v>
      </c>
      <c r="B3050" s="112">
        <f t="shared" si="223"/>
        <v>2</v>
      </c>
      <c r="C3050" s="25">
        <v>46056</v>
      </c>
      <c r="D3050" s="114">
        <f t="shared" ca="1" si="220"/>
        <v>46097</v>
      </c>
      <c r="E3050" s="114" t="str">
        <f t="shared" ca="1" si="221"/>
        <v>1-Months</v>
      </c>
      <c r="F3050" s="114" t="str">
        <f>VLOOKUP(O3050,Stock[],5,FALSE)</f>
        <v>BE</v>
      </c>
      <c r="G3050" s="115" t="s">
        <v>3116</v>
      </c>
      <c r="H3050" s="116" t="s">
        <v>282</v>
      </c>
      <c r="I3050" s="117" t="s">
        <v>3110</v>
      </c>
      <c r="J3050" s="112" t="str">
        <f>VLOOKUP(I3050,Customers[],2,FALSE)</f>
        <v>ငွေစန္ဒာ</v>
      </c>
      <c r="K3050" s="112" t="str">
        <f>VLOOKUP(I3050,Customers[],4,FALSE)</f>
        <v>Yamethin</v>
      </c>
      <c r="L3050" s="112" t="str">
        <f>VLOOKUP(Table85[[#This Row],[CustomerID]],Table!H:K,3,0)</f>
        <v>ရွှေကုန်း</v>
      </c>
      <c r="M3050" s="112" t="str">
        <f>VLOOKUP(I3050,Customers[],5,FALSE)</f>
        <v>Van-1</v>
      </c>
      <c r="N3050" s="117" t="s">
        <v>9</v>
      </c>
      <c r="O3050" s="118" t="s">
        <v>3113</v>
      </c>
      <c r="P3050" s="112" t="str">
        <f>VLOOKUP(O3050,Stock[],2,FALSE)</f>
        <v>မြန်မာရှောက်ပျား   ကော်(1L)</v>
      </c>
      <c r="Q3050" s="119">
        <f>VLOOKUP(O3050,Stock[],3,FALSE)</f>
        <v>1</v>
      </c>
      <c r="R3050" s="119">
        <f>VLOOKUP(O3050,Stock[],4,FALSE)</f>
        <v>12</v>
      </c>
      <c r="S3050" s="118">
        <v>6</v>
      </c>
      <c r="T3050" s="119">
        <f>(DailySales!$S3050/DailySales!$R3050)+DailySales!$U3050</f>
        <v>0.5</v>
      </c>
      <c r="U3050" s="118"/>
      <c r="V3050" s="120">
        <f>+DailySales!$T3050*DailySales!$R3050</f>
        <v>6</v>
      </c>
      <c r="W3050" s="120">
        <f>+DailySales!$V3050*DailySales!$Q3050</f>
        <v>6</v>
      </c>
      <c r="X3050" s="120">
        <f>VLOOKUP(O3050,Stock[],6,FALSE)</f>
        <v>1700</v>
      </c>
      <c r="Y3050" s="120">
        <f>+DailySales!$V3050*DailySales!$X3050</f>
        <v>10200</v>
      </c>
      <c r="Z3050" s="118"/>
      <c r="AA3050" s="118"/>
      <c r="AB3050" s="118"/>
      <c r="AC3050" s="118"/>
      <c r="AD3050" s="118"/>
      <c r="AE3050" s="121">
        <v>174</v>
      </c>
      <c r="AF3050" s="87">
        <v>46056</v>
      </c>
      <c r="AG3050" s="123">
        <v>10374</v>
      </c>
      <c r="AH3050" s="122"/>
      <c r="AI3050" s="123"/>
      <c r="AJ3050" s="122"/>
      <c r="AK3050" s="123"/>
      <c r="AL3050" s="34"/>
      <c r="AM3050" s="39"/>
      <c r="AN305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51" spans="1:40" ht="19.5" customHeight="1" x14ac:dyDescent="0.25">
      <c r="A3051" s="112">
        <f t="shared" si="222"/>
        <v>2026</v>
      </c>
      <c r="B3051" s="112">
        <f t="shared" si="223"/>
        <v>2</v>
      </c>
      <c r="C3051" s="25">
        <v>46056</v>
      </c>
      <c r="D3051" s="114">
        <f t="shared" ca="1" si="220"/>
        <v>46097</v>
      </c>
      <c r="E3051" s="114" t="str">
        <f t="shared" ca="1" si="221"/>
        <v>1-Months</v>
      </c>
      <c r="F3051" s="114" t="str">
        <f>VLOOKUP(O3051,Stock[],5,FALSE)</f>
        <v>BE</v>
      </c>
      <c r="G3051" s="115" t="s">
        <v>3116</v>
      </c>
      <c r="H3051" s="116" t="s">
        <v>282</v>
      </c>
      <c r="I3051" s="117" t="s">
        <v>1753</v>
      </c>
      <c r="J3051" s="112" t="str">
        <f>VLOOKUP(I3051,Customers[],2,FALSE)</f>
        <v>ကုန်သည်လက်ဆောင်</v>
      </c>
      <c r="K3051" s="112">
        <f>VLOOKUP(I3051,Customers[],4,FALSE)</f>
        <v>0</v>
      </c>
      <c r="L3051" s="112">
        <f>VLOOKUP(Table85[[#This Row],[CustomerID]],Table!H:K,3,0)</f>
        <v>0</v>
      </c>
      <c r="M3051" s="112">
        <f>VLOOKUP(I3051,Customers[],5,FALSE)</f>
        <v>0</v>
      </c>
      <c r="N3051" s="117" t="s">
        <v>1750</v>
      </c>
      <c r="O3051" s="118" t="s">
        <v>3113</v>
      </c>
      <c r="P3051" s="112" t="str">
        <f>VLOOKUP(O3051,Stock[],2,FALSE)</f>
        <v>မြန်မာရှောက်ပျား   ကော်(1L)</v>
      </c>
      <c r="Q3051" s="119">
        <f>VLOOKUP(O3051,Stock[],3,FALSE)</f>
        <v>1</v>
      </c>
      <c r="R3051" s="119">
        <f>VLOOKUP(O3051,Stock[],4,FALSE)</f>
        <v>12</v>
      </c>
      <c r="S3051" s="118">
        <v>1</v>
      </c>
      <c r="T3051" s="119">
        <f>(DailySales!$S3051/DailySales!$R3051)+DailySales!$U3051</f>
        <v>8.3333333333333329E-2</v>
      </c>
      <c r="U3051" s="118"/>
      <c r="V3051" s="120">
        <f>+DailySales!$T3051*DailySales!$R3051</f>
        <v>1</v>
      </c>
      <c r="W3051" s="120">
        <f>+DailySales!$V3051*DailySales!$Q3051</f>
        <v>1</v>
      </c>
      <c r="X3051" s="120">
        <f>VLOOKUP(O3051,Stock[],6,FALSE)</f>
        <v>1700</v>
      </c>
      <c r="Y3051" s="120">
        <f>+DailySales!$V3051*DailySales!$X3051</f>
        <v>1700</v>
      </c>
      <c r="Z3051" s="118"/>
      <c r="AA3051" s="118"/>
      <c r="AB3051" s="118"/>
      <c r="AC3051" s="118"/>
      <c r="AD3051" s="118"/>
      <c r="AE3051" s="121"/>
      <c r="AF3051" s="87">
        <v>46056</v>
      </c>
      <c r="AG3051" s="123">
        <v>1700</v>
      </c>
      <c r="AH3051" s="122"/>
      <c r="AI3051" s="123"/>
      <c r="AJ3051" s="122"/>
      <c r="AK3051" s="123"/>
      <c r="AL3051" s="34"/>
      <c r="AM3051" s="39"/>
      <c r="AN305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52" spans="1:40" ht="19.5" customHeight="1" x14ac:dyDescent="0.25">
      <c r="A3052" s="112">
        <f t="shared" si="222"/>
        <v>2026</v>
      </c>
      <c r="B3052" s="112">
        <f t="shared" si="223"/>
        <v>2</v>
      </c>
      <c r="C3052" s="25">
        <v>46056</v>
      </c>
      <c r="D3052" s="114">
        <f t="shared" ca="1" si="220"/>
        <v>46097</v>
      </c>
      <c r="E3052" s="114" t="str">
        <f t="shared" ca="1" si="221"/>
        <v>1-Months</v>
      </c>
      <c r="F3052" s="114" t="str">
        <f>VLOOKUP(O3052,Stock[],5,FALSE)</f>
        <v>BE</v>
      </c>
      <c r="G3052" s="115" t="s">
        <v>3117</v>
      </c>
      <c r="H3052" s="116" t="s">
        <v>282</v>
      </c>
      <c r="I3052" s="117" t="s">
        <v>858</v>
      </c>
      <c r="J3052" s="112" t="str">
        <f>VLOOKUP(I3052,Customers[],2,FALSE)</f>
        <v>ကိုအောင်ကိုဝင်း</v>
      </c>
      <c r="K3052" s="112" t="str">
        <f>VLOOKUP(I3052,Customers[],4,FALSE)</f>
        <v>Pyawbwe</v>
      </c>
      <c r="L3052" s="112" t="str">
        <f>VLOOKUP(Table85[[#This Row],[CustomerID]],Table!H:K,3,0)</f>
        <v>ရွှေတောင်ကုန်း</v>
      </c>
      <c r="M3052" s="112" t="str">
        <f>VLOOKUP(I3052,Customers[],5,FALSE)</f>
        <v>Van-1</v>
      </c>
      <c r="N3052" s="117" t="s">
        <v>9</v>
      </c>
      <c r="O3052" s="118" t="s">
        <v>225</v>
      </c>
      <c r="P3052" s="112" t="str">
        <f>VLOOKUP(O3052,Stock[],2,FALSE)</f>
        <v>ချယ်ရီသံပုရာအရက်သန့်ကော် (1Ltr)</v>
      </c>
      <c r="Q3052" s="119">
        <f>VLOOKUP(O3052,Stock[],3,FALSE)</f>
        <v>1</v>
      </c>
      <c r="R3052" s="119">
        <f>VLOOKUP(O3052,Stock[],4,FALSE)</f>
        <v>12</v>
      </c>
      <c r="S3052" s="118"/>
      <c r="T3052" s="119">
        <f>(DailySales!$S3052/DailySales!$R3052)+DailySales!$U3052</f>
        <v>2</v>
      </c>
      <c r="U3052" s="118">
        <v>2</v>
      </c>
      <c r="V3052" s="120">
        <f>+DailySales!$T3052*DailySales!$R3052</f>
        <v>24</v>
      </c>
      <c r="W3052" s="120">
        <f>+DailySales!$V3052*DailySales!$Q3052</f>
        <v>24</v>
      </c>
      <c r="X3052" s="120">
        <f>VLOOKUP(O3052,Stock[],6,FALSE)</f>
        <v>1260</v>
      </c>
      <c r="Y3052" s="120">
        <f>+DailySales!$V3052*DailySales!$X3052</f>
        <v>30240</v>
      </c>
      <c r="Z3052" s="118"/>
      <c r="AA3052" s="118"/>
      <c r="AB3052" s="118"/>
      <c r="AC3052" s="118"/>
      <c r="AD3052" s="118"/>
      <c r="AE3052" s="121">
        <v>760</v>
      </c>
      <c r="AF3052" s="87">
        <v>46056</v>
      </c>
      <c r="AG3052" s="123">
        <v>31000</v>
      </c>
      <c r="AH3052" s="122"/>
      <c r="AI3052" s="123"/>
      <c r="AJ3052" s="122"/>
      <c r="AK3052" s="123"/>
      <c r="AL3052" s="34"/>
      <c r="AM3052" s="39"/>
      <c r="AN305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53" spans="1:40" ht="19.5" customHeight="1" x14ac:dyDescent="0.25">
      <c r="A3053" s="112">
        <f t="shared" si="222"/>
        <v>2026</v>
      </c>
      <c r="B3053" s="112">
        <f t="shared" si="223"/>
        <v>2</v>
      </c>
      <c r="C3053" s="25">
        <v>46056</v>
      </c>
      <c r="D3053" s="114">
        <f t="shared" ca="1" si="220"/>
        <v>46097</v>
      </c>
      <c r="E3053" s="114" t="str">
        <f t="shared" ca="1" si="221"/>
        <v>1-Months</v>
      </c>
      <c r="F3053" s="114" t="str">
        <f>VLOOKUP(O3053,Stock[],5,FALSE)</f>
        <v>BE</v>
      </c>
      <c r="G3053" s="115" t="s">
        <v>3117</v>
      </c>
      <c r="H3053" s="116" t="s">
        <v>282</v>
      </c>
      <c r="I3053" s="117" t="s">
        <v>1753</v>
      </c>
      <c r="J3053" s="112" t="str">
        <f>VLOOKUP(I3053,Customers[],2,FALSE)</f>
        <v>ကုန်သည်လက်ဆောင်</v>
      </c>
      <c r="K3053" s="112">
        <f>VLOOKUP(I3053,Customers[],4,FALSE)</f>
        <v>0</v>
      </c>
      <c r="L3053" s="112">
        <f>VLOOKUP(Table85[[#This Row],[CustomerID]],Table!H:K,3,0)</f>
        <v>0</v>
      </c>
      <c r="M3053" s="112">
        <f>VLOOKUP(I3053,Customers[],5,FALSE)</f>
        <v>0</v>
      </c>
      <c r="N3053" s="117" t="s">
        <v>1750</v>
      </c>
      <c r="O3053" s="118" t="s">
        <v>3113</v>
      </c>
      <c r="P3053" s="112" t="str">
        <f>VLOOKUP(O3053,Stock[],2,FALSE)</f>
        <v>မြန်မာရှောက်ပျား   ကော်(1L)</v>
      </c>
      <c r="Q3053" s="119">
        <f>VLOOKUP(O3053,Stock[],3,FALSE)</f>
        <v>1</v>
      </c>
      <c r="R3053" s="119">
        <f>VLOOKUP(O3053,Stock[],4,FALSE)</f>
        <v>12</v>
      </c>
      <c r="S3053" s="118">
        <v>1</v>
      </c>
      <c r="T3053" s="119">
        <f>(DailySales!$S3053/DailySales!$R3053)+DailySales!$U3053</f>
        <v>8.3333333333333329E-2</v>
      </c>
      <c r="U3053" s="118"/>
      <c r="V3053" s="120">
        <f>+DailySales!$T3053*DailySales!$R3053</f>
        <v>1</v>
      </c>
      <c r="W3053" s="120">
        <f>+DailySales!$V3053*DailySales!$Q3053</f>
        <v>1</v>
      </c>
      <c r="X3053" s="120">
        <f>VLOOKUP(O3053,Stock[],6,FALSE)</f>
        <v>1700</v>
      </c>
      <c r="Y3053" s="120">
        <f>+DailySales!$V3053*DailySales!$X3053</f>
        <v>1700</v>
      </c>
      <c r="Z3053" s="118"/>
      <c r="AA3053" s="118"/>
      <c r="AB3053" s="118"/>
      <c r="AC3053" s="118"/>
      <c r="AD3053" s="118"/>
      <c r="AE3053" s="121"/>
      <c r="AF3053" s="87">
        <v>46056</v>
      </c>
      <c r="AG3053" s="123">
        <v>1700</v>
      </c>
      <c r="AH3053" s="122"/>
      <c r="AI3053" s="123"/>
      <c r="AJ3053" s="122"/>
      <c r="AK3053" s="123"/>
      <c r="AL3053" s="34"/>
      <c r="AM3053" s="39"/>
      <c r="AN305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54" spans="1:40" ht="19.5" customHeight="1" x14ac:dyDescent="0.25">
      <c r="A3054" s="112">
        <f t="shared" si="222"/>
        <v>2026</v>
      </c>
      <c r="B3054" s="112">
        <f t="shared" si="223"/>
        <v>2</v>
      </c>
      <c r="C3054" s="25">
        <v>46056</v>
      </c>
      <c r="D3054" s="114">
        <f t="shared" ca="1" si="220"/>
        <v>46097</v>
      </c>
      <c r="E3054" s="114" t="str">
        <f t="shared" ca="1" si="221"/>
        <v>1-Months</v>
      </c>
      <c r="F3054" s="114" t="str">
        <f>VLOOKUP(O3054,Stock[],5,FALSE)</f>
        <v>BE</v>
      </c>
      <c r="G3054" s="115" t="s">
        <v>3118</v>
      </c>
      <c r="H3054" s="116" t="s">
        <v>282</v>
      </c>
      <c r="I3054" s="117" t="s">
        <v>1754</v>
      </c>
      <c r="J3054" s="112" t="str">
        <f>VLOOKUP(I3054,Customers[],2,FALSE)</f>
        <v>စစ်ဆေးရေးဂိတ်လက်ဆောင်</v>
      </c>
      <c r="K3054" s="112">
        <f>VLOOKUP(I3054,Customers[],4,FALSE)</f>
        <v>0</v>
      </c>
      <c r="L3054" s="112">
        <f>VLOOKUP(Table85[[#This Row],[CustomerID]],Table!H:K,3,0)</f>
        <v>0</v>
      </c>
      <c r="M3054" s="112">
        <f>VLOOKUP(I3054,Customers[],5,FALSE)</f>
        <v>0</v>
      </c>
      <c r="N3054" s="117" t="s">
        <v>1751</v>
      </c>
      <c r="O3054" s="118" t="s">
        <v>217</v>
      </c>
      <c r="P3054" s="112" t="str">
        <f>VLOOKUP(O3054,Stock[],2,FALSE)</f>
        <v>လိမ္မော်ဖြူ</v>
      </c>
      <c r="Q3054" s="119">
        <f>VLOOKUP(O3054,Stock[],3,FALSE)</f>
        <v>0.64</v>
      </c>
      <c r="R3054" s="119">
        <f>VLOOKUP(O3054,Stock[],4,FALSE)</f>
        <v>24</v>
      </c>
      <c r="S3054" s="118">
        <v>4</v>
      </c>
      <c r="T3054" s="119">
        <f>(DailySales!$S3054/DailySales!$R3054)+DailySales!$U3054</f>
        <v>0.16666666666666666</v>
      </c>
      <c r="U3054" s="118"/>
      <c r="V3054" s="120">
        <f>+DailySales!$T3054*DailySales!$R3054</f>
        <v>4</v>
      </c>
      <c r="W3054" s="120">
        <f>+DailySales!$V3054*DailySales!$Q3054</f>
        <v>2.56</v>
      </c>
      <c r="X3054" s="120">
        <f>VLOOKUP(O3054,Stock[],6,FALSE)</f>
        <v>1330</v>
      </c>
      <c r="Y3054" s="120">
        <f>+DailySales!$V3054*DailySales!$X3054</f>
        <v>5320</v>
      </c>
      <c r="Z3054" s="118"/>
      <c r="AA3054" s="118"/>
      <c r="AB3054" s="118"/>
      <c r="AC3054" s="118"/>
      <c r="AD3054" s="118"/>
      <c r="AE3054" s="121"/>
      <c r="AF3054" s="87">
        <v>46056</v>
      </c>
      <c r="AG3054" s="123">
        <v>5320</v>
      </c>
      <c r="AH3054" s="122"/>
      <c r="AI3054" s="123"/>
      <c r="AJ3054" s="122"/>
      <c r="AK3054" s="123"/>
      <c r="AL3054" s="34"/>
      <c r="AM3054" s="39"/>
      <c r="AN305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55" spans="1:40" ht="19.5" customHeight="1" x14ac:dyDescent="0.25">
      <c r="A3055" s="112">
        <f t="shared" si="222"/>
        <v>2026</v>
      </c>
      <c r="B3055" s="112">
        <f t="shared" si="223"/>
        <v>2</v>
      </c>
      <c r="C3055" s="25">
        <v>46056</v>
      </c>
      <c r="D3055" s="114">
        <f t="shared" ca="1" si="220"/>
        <v>46097</v>
      </c>
      <c r="E3055" s="114" t="str">
        <f t="shared" ca="1" si="221"/>
        <v>1-Months</v>
      </c>
      <c r="F3055" s="114" t="str">
        <f>VLOOKUP(O3055,Stock[],5,FALSE)</f>
        <v>BE</v>
      </c>
      <c r="G3055" s="115" t="s">
        <v>3119</v>
      </c>
      <c r="H3055" s="116" t="s">
        <v>282</v>
      </c>
      <c r="I3055" s="117" t="s">
        <v>2372</v>
      </c>
      <c r="J3055" s="112" t="str">
        <f>VLOOKUP(I3055,Customers[],2,FALSE)</f>
        <v>ကိုဇော်မင်းနိုင်</v>
      </c>
      <c r="K3055" s="112" t="str">
        <f>VLOOKUP(I3055,Customers[],4,FALSE)</f>
        <v>Yamethin</v>
      </c>
      <c r="L3055" s="112" t="str">
        <f>VLOOKUP(Table85[[#This Row],[CustomerID]],Table!H:K,3,0)</f>
        <v>ညောင်အိုင်</v>
      </c>
      <c r="M3055" s="112" t="str">
        <f>VLOOKUP(I3055,Customers[],5,FALSE)</f>
        <v>Van-1</v>
      </c>
      <c r="N3055" s="117" t="s">
        <v>9</v>
      </c>
      <c r="O3055" s="118" t="s">
        <v>205</v>
      </c>
      <c r="P3055" s="112" t="str">
        <f>VLOOKUP(O3055,Stock[],2,FALSE)</f>
        <v>ကောင်းကြည် ကော် 25%  (1Ltr )</v>
      </c>
      <c r="Q3055" s="119">
        <f>VLOOKUP(O3055,Stock[],3,FALSE)</f>
        <v>1</v>
      </c>
      <c r="R3055" s="119">
        <f>VLOOKUP(O3055,Stock[],4,FALSE)</f>
        <v>12</v>
      </c>
      <c r="S3055" s="118"/>
      <c r="T3055" s="119">
        <f>(DailySales!$S3055/DailySales!$R3055)+DailySales!$U3055</f>
        <v>1</v>
      </c>
      <c r="U3055" s="118">
        <v>1</v>
      </c>
      <c r="V3055" s="120">
        <f>+DailySales!$T3055*DailySales!$R3055</f>
        <v>12</v>
      </c>
      <c r="W3055" s="120">
        <f>+DailySales!$V3055*DailySales!$Q3055</f>
        <v>12</v>
      </c>
      <c r="X3055" s="120">
        <f>VLOOKUP(O3055,Stock[],6,FALSE)</f>
        <v>1530</v>
      </c>
      <c r="Y3055" s="120">
        <f>+DailySales!$V3055*DailySales!$X3055</f>
        <v>18360</v>
      </c>
      <c r="Z3055" s="118"/>
      <c r="AA3055" s="118"/>
      <c r="AB3055" s="118"/>
      <c r="AC3055" s="118"/>
      <c r="AD3055" s="118"/>
      <c r="AE3055" s="121">
        <v>340</v>
      </c>
      <c r="AF3055" s="87">
        <v>46056</v>
      </c>
      <c r="AG3055" s="123">
        <v>18700</v>
      </c>
      <c r="AH3055" s="122"/>
      <c r="AI3055" s="123"/>
      <c r="AJ3055" s="122"/>
      <c r="AK3055" s="123"/>
      <c r="AL3055" s="34"/>
      <c r="AM3055" s="39"/>
      <c r="AN305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56" spans="1:40" ht="19.5" customHeight="1" x14ac:dyDescent="0.25">
      <c r="A3056" s="112">
        <f t="shared" si="222"/>
        <v>2026</v>
      </c>
      <c r="B3056" s="112">
        <f t="shared" si="223"/>
        <v>2</v>
      </c>
      <c r="C3056" s="25">
        <v>46056</v>
      </c>
      <c r="D3056" s="114">
        <f t="shared" ca="1" si="220"/>
        <v>46097</v>
      </c>
      <c r="E3056" s="114" t="str">
        <f t="shared" ca="1" si="221"/>
        <v>1-Months</v>
      </c>
      <c r="F3056" s="114" t="str">
        <f>VLOOKUP(O3056,Stock[],5,FALSE)</f>
        <v>BE</v>
      </c>
      <c r="G3056" s="115" t="s">
        <v>3120</v>
      </c>
      <c r="H3056" s="116" t="s">
        <v>282</v>
      </c>
      <c r="I3056" s="117" t="s">
        <v>2854</v>
      </c>
      <c r="J3056" s="112" t="str">
        <f>VLOOKUP(I3056,Customers[],2,FALSE)</f>
        <v>မယမင်းသူ</v>
      </c>
      <c r="K3056" s="112" t="str">
        <f>VLOOKUP(I3056,Customers[],4,FALSE)</f>
        <v>Yamethin</v>
      </c>
      <c r="L3056" s="112" t="str">
        <f>VLOOKUP(Table85[[#This Row],[CustomerID]],Table!H:K,3,0)</f>
        <v>ထီးလှိုင်</v>
      </c>
      <c r="M3056" s="112" t="str">
        <f>VLOOKUP(I3056,Customers[],5,FALSE)</f>
        <v>Van-1</v>
      </c>
      <c r="N3056" s="117" t="s">
        <v>9</v>
      </c>
      <c r="O3056" s="118" t="s">
        <v>3113</v>
      </c>
      <c r="P3056" s="112" t="str">
        <f>VLOOKUP(O3056,Stock[],2,FALSE)</f>
        <v>မြန်မာရှောက်ပျား   ကော်(1L)</v>
      </c>
      <c r="Q3056" s="119">
        <f>VLOOKUP(O3056,Stock[],3,FALSE)</f>
        <v>1</v>
      </c>
      <c r="R3056" s="119">
        <f>VLOOKUP(O3056,Stock[],4,FALSE)</f>
        <v>12</v>
      </c>
      <c r="S3056" s="118">
        <v>6</v>
      </c>
      <c r="T3056" s="119">
        <f>(DailySales!$S3056/DailySales!$R3056)+DailySales!$U3056</f>
        <v>0.5</v>
      </c>
      <c r="U3056" s="118"/>
      <c r="V3056" s="120">
        <f>+DailySales!$T3056*DailySales!$R3056</f>
        <v>6</v>
      </c>
      <c r="W3056" s="120">
        <f>+DailySales!$V3056*DailySales!$Q3056</f>
        <v>6</v>
      </c>
      <c r="X3056" s="120">
        <f>VLOOKUP(O3056,Stock[],6,FALSE)</f>
        <v>1700</v>
      </c>
      <c r="Y3056" s="120">
        <f>+DailySales!$V3056*DailySales!$X3056</f>
        <v>10200</v>
      </c>
      <c r="Z3056" s="118"/>
      <c r="AA3056" s="118"/>
      <c r="AB3056" s="118"/>
      <c r="AC3056" s="118"/>
      <c r="AD3056" s="118"/>
      <c r="AE3056" s="121">
        <v>174</v>
      </c>
      <c r="AF3056" s="87">
        <v>46056</v>
      </c>
      <c r="AG3056" s="123">
        <v>10374</v>
      </c>
      <c r="AH3056" s="122"/>
      <c r="AI3056" s="123"/>
      <c r="AJ3056" s="122"/>
      <c r="AK3056" s="123"/>
      <c r="AL3056" s="34"/>
      <c r="AM3056" s="39"/>
      <c r="AN305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57" spans="1:40" ht="19.5" customHeight="1" x14ac:dyDescent="0.25">
      <c r="A3057" s="112">
        <f t="shared" si="222"/>
        <v>2026</v>
      </c>
      <c r="B3057" s="112">
        <f t="shared" si="223"/>
        <v>2</v>
      </c>
      <c r="C3057" s="25">
        <v>46056</v>
      </c>
      <c r="D3057" s="114">
        <f t="shared" ca="1" si="220"/>
        <v>46097</v>
      </c>
      <c r="E3057" s="114" t="str">
        <f t="shared" ca="1" si="221"/>
        <v>1-Months</v>
      </c>
      <c r="F3057" s="114" t="str">
        <f>VLOOKUP(O3057,Stock[],5,FALSE)</f>
        <v>BE</v>
      </c>
      <c r="G3057" s="115" t="s">
        <v>3120</v>
      </c>
      <c r="H3057" s="116" t="s">
        <v>282</v>
      </c>
      <c r="I3057" s="117" t="s">
        <v>1753</v>
      </c>
      <c r="J3057" s="112" t="str">
        <f>VLOOKUP(I3057,Customers[],2,FALSE)</f>
        <v>ကုန်သည်လက်ဆောင်</v>
      </c>
      <c r="K3057" s="112">
        <f>VLOOKUP(I3057,Customers[],4,FALSE)</f>
        <v>0</v>
      </c>
      <c r="L3057" s="112">
        <f>VLOOKUP(Table85[[#This Row],[CustomerID]],Table!H:K,3,0)</f>
        <v>0</v>
      </c>
      <c r="M3057" s="112">
        <f>VLOOKUP(I3057,Customers[],5,FALSE)</f>
        <v>0</v>
      </c>
      <c r="N3057" s="117" t="s">
        <v>1750</v>
      </c>
      <c r="O3057" s="118" t="s">
        <v>3113</v>
      </c>
      <c r="P3057" s="112" t="str">
        <f>VLOOKUP(O3057,Stock[],2,FALSE)</f>
        <v>မြန်မာရှောက်ပျား   ကော်(1L)</v>
      </c>
      <c r="Q3057" s="119">
        <f>VLOOKUP(O3057,Stock[],3,FALSE)</f>
        <v>1</v>
      </c>
      <c r="R3057" s="119">
        <f>VLOOKUP(O3057,Stock[],4,FALSE)</f>
        <v>12</v>
      </c>
      <c r="S3057" s="118">
        <v>1</v>
      </c>
      <c r="T3057" s="119">
        <f>(DailySales!$S3057/DailySales!$R3057)+DailySales!$U3057</f>
        <v>8.3333333333333329E-2</v>
      </c>
      <c r="U3057" s="118"/>
      <c r="V3057" s="120">
        <f>+DailySales!$T3057*DailySales!$R3057</f>
        <v>1</v>
      </c>
      <c r="W3057" s="120">
        <f>+DailySales!$V3057*DailySales!$Q3057</f>
        <v>1</v>
      </c>
      <c r="X3057" s="120">
        <f>VLOOKUP(O3057,Stock[],6,FALSE)</f>
        <v>1700</v>
      </c>
      <c r="Y3057" s="120">
        <f>+DailySales!$V3057*DailySales!$X3057</f>
        <v>1700</v>
      </c>
      <c r="Z3057" s="118"/>
      <c r="AA3057" s="118"/>
      <c r="AB3057" s="118"/>
      <c r="AC3057" s="118"/>
      <c r="AD3057" s="118"/>
      <c r="AE3057" s="121"/>
      <c r="AF3057" s="87">
        <v>46056</v>
      </c>
      <c r="AG3057" s="123">
        <v>1700</v>
      </c>
      <c r="AH3057" s="122"/>
      <c r="AI3057" s="123"/>
      <c r="AJ3057" s="122"/>
      <c r="AK3057" s="123"/>
      <c r="AL3057" s="34"/>
      <c r="AM3057" s="39"/>
      <c r="AN305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58" spans="1:40" ht="19.5" customHeight="1" x14ac:dyDescent="0.25">
      <c r="A3058" s="112">
        <f t="shared" si="222"/>
        <v>2026</v>
      </c>
      <c r="B3058" s="112">
        <f t="shared" si="223"/>
        <v>2</v>
      </c>
      <c r="C3058" s="25">
        <v>46056</v>
      </c>
      <c r="D3058" s="114">
        <f t="shared" ca="1" si="220"/>
        <v>46097</v>
      </c>
      <c r="E3058" s="114" t="str">
        <f t="shared" ca="1" si="221"/>
        <v>1-Months</v>
      </c>
      <c r="F3058" s="114" t="str">
        <f>VLOOKUP(O3058,Stock[],5,FALSE)</f>
        <v>BE</v>
      </c>
      <c r="G3058" s="115" t="s">
        <v>3121</v>
      </c>
      <c r="H3058" s="116" t="s">
        <v>282</v>
      </c>
      <c r="I3058" s="117" t="s">
        <v>3123</v>
      </c>
      <c r="J3058" s="112" t="str">
        <f>VLOOKUP(I3058,Customers[],2,FALSE)</f>
        <v>ကိုဇော်နိုင်ဝင်း</v>
      </c>
      <c r="K3058" s="112" t="str">
        <f>VLOOKUP(I3058,Customers[],4,FALSE)</f>
        <v>Yamethin</v>
      </c>
      <c r="L3058" s="112" t="str">
        <f>VLOOKUP(Table85[[#This Row],[CustomerID]],Table!H:K,3,0)</f>
        <v>ထီးလှိုင်</v>
      </c>
      <c r="M3058" s="112" t="str">
        <f>VLOOKUP(I3058,Customers[],5,FALSE)</f>
        <v>Van-1</v>
      </c>
      <c r="N3058" s="117" t="s">
        <v>9</v>
      </c>
      <c r="O3058" s="118" t="s">
        <v>223</v>
      </c>
      <c r="P3058" s="112" t="str">
        <f>VLOOKUP(O3058,Stock[],2,FALSE)</f>
        <v>ချယ်ရီအရက်သန့်ကော် (.6Ltr)</v>
      </c>
      <c r="Q3058" s="119">
        <f>VLOOKUP(O3058,Stock[],3,FALSE)</f>
        <v>0.6</v>
      </c>
      <c r="R3058" s="119">
        <f>VLOOKUP(O3058,Stock[],4,FALSE)</f>
        <v>24</v>
      </c>
      <c r="S3058" s="118">
        <v>10</v>
      </c>
      <c r="T3058" s="119">
        <f>(DailySales!$S3058/DailySales!$R3058)+DailySales!$U3058</f>
        <v>0.41666666666666669</v>
      </c>
      <c r="U3058" s="118"/>
      <c r="V3058" s="120">
        <f>+DailySales!$T3058*DailySales!$R3058</f>
        <v>10</v>
      </c>
      <c r="W3058" s="120">
        <f>+DailySales!$V3058*DailySales!$Q3058</f>
        <v>6</v>
      </c>
      <c r="X3058" s="120">
        <f>VLOOKUP(O3058,Stock[],6,FALSE)</f>
        <v>875</v>
      </c>
      <c r="Y3058" s="120">
        <f>+DailySales!$V3058*DailySales!$X3058</f>
        <v>8750</v>
      </c>
      <c r="Z3058" s="118"/>
      <c r="AA3058" s="118"/>
      <c r="AB3058" s="118"/>
      <c r="AC3058" s="118"/>
      <c r="AD3058" s="118"/>
      <c r="AE3058" s="121">
        <v>250</v>
      </c>
      <c r="AF3058" s="87">
        <v>46056</v>
      </c>
      <c r="AG3058" s="123">
        <v>9000</v>
      </c>
      <c r="AH3058" s="122"/>
      <c r="AI3058" s="123"/>
      <c r="AJ3058" s="122"/>
      <c r="AK3058" s="123"/>
      <c r="AL3058" s="34"/>
      <c r="AM3058" s="39"/>
      <c r="AN305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59" spans="1:40" ht="19.5" customHeight="1" x14ac:dyDescent="0.25">
      <c r="A3059" s="112">
        <f t="shared" si="222"/>
        <v>2026</v>
      </c>
      <c r="B3059" s="112">
        <f t="shared" si="223"/>
        <v>2</v>
      </c>
      <c r="C3059" s="25">
        <v>46056</v>
      </c>
      <c r="D3059" s="114">
        <f t="shared" ca="1" si="220"/>
        <v>46097</v>
      </c>
      <c r="E3059" s="114" t="str">
        <f t="shared" ca="1" si="221"/>
        <v>1-Months</v>
      </c>
      <c r="F3059" s="114" t="str">
        <f>VLOOKUP(O3059,Stock[],5,FALSE)</f>
        <v>BE</v>
      </c>
      <c r="G3059" s="115" t="s">
        <v>3121</v>
      </c>
      <c r="H3059" s="116" t="s">
        <v>282</v>
      </c>
      <c r="I3059" s="117" t="s">
        <v>3123</v>
      </c>
      <c r="J3059" s="112" t="str">
        <f>VLOOKUP(I3059,Customers[],2,FALSE)</f>
        <v>ကိုဇော်နိုင်ဝင်း</v>
      </c>
      <c r="K3059" s="112" t="str">
        <f>VLOOKUP(I3059,Customers[],4,FALSE)</f>
        <v>Yamethin</v>
      </c>
      <c r="L3059" s="112" t="str">
        <f>VLOOKUP(Table85[[#This Row],[CustomerID]],Table!H:K,3,0)</f>
        <v>ထီးလှိုင်</v>
      </c>
      <c r="M3059" s="112" t="str">
        <f>VLOOKUP(I3059,Customers[],5,FALSE)</f>
        <v>Van-1</v>
      </c>
      <c r="N3059" s="117" t="s">
        <v>9</v>
      </c>
      <c r="O3059" s="118" t="s">
        <v>3113</v>
      </c>
      <c r="P3059" s="112" t="str">
        <f>VLOOKUP(O3059,Stock[],2,FALSE)</f>
        <v>မြန်မာရှောက်ပျား   ကော်(1L)</v>
      </c>
      <c r="Q3059" s="119">
        <f>VLOOKUP(O3059,Stock[],3,FALSE)</f>
        <v>1</v>
      </c>
      <c r="R3059" s="119">
        <f>VLOOKUP(O3059,Stock[],4,FALSE)</f>
        <v>12</v>
      </c>
      <c r="S3059" s="118">
        <v>6</v>
      </c>
      <c r="T3059" s="119">
        <f>(DailySales!$S3059/DailySales!$R3059)+DailySales!$U3059</f>
        <v>0.5</v>
      </c>
      <c r="U3059" s="118"/>
      <c r="V3059" s="120">
        <f>+DailySales!$T3059*DailySales!$R3059</f>
        <v>6</v>
      </c>
      <c r="W3059" s="120">
        <f>+DailySales!$V3059*DailySales!$Q3059</f>
        <v>6</v>
      </c>
      <c r="X3059" s="120">
        <f>VLOOKUP(O3059,Stock[],6,FALSE)</f>
        <v>1700</v>
      </c>
      <c r="Y3059" s="120">
        <f>+DailySales!$V3059*DailySales!$X3059</f>
        <v>10200</v>
      </c>
      <c r="Z3059" s="118"/>
      <c r="AA3059" s="118"/>
      <c r="AB3059" s="118"/>
      <c r="AC3059" s="118"/>
      <c r="AD3059" s="118"/>
      <c r="AE3059" s="121">
        <v>174</v>
      </c>
      <c r="AF3059" s="87">
        <v>46056</v>
      </c>
      <c r="AG3059" s="123">
        <v>10374</v>
      </c>
      <c r="AH3059" s="122"/>
      <c r="AI3059" s="123"/>
      <c r="AJ3059" s="122"/>
      <c r="AK3059" s="123"/>
      <c r="AL3059" s="34"/>
      <c r="AM3059" s="39"/>
      <c r="AN305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60" spans="1:40" ht="19.5" customHeight="1" x14ac:dyDescent="0.25">
      <c r="A3060" s="112">
        <f t="shared" si="222"/>
        <v>2026</v>
      </c>
      <c r="B3060" s="112">
        <f t="shared" si="223"/>
        <v>2</v>
      </c>
      <c r="C3060" s="25">
        <v>46056</v>
      </c>
      <c r="D3060" s="114">
        <f t="shared" ca="1" si="220"/>
        <v>46097</v>
      </c>
      <c r="E3060" s="114" t="str">
        <f t="shared" ca="1" si="221"/>
        <v>1-Months</v>
      </c>
      <c r="F3060" s="114" t="str">
        <f>VLOOKUP(O3060,Stock[],5,FALSE)</f>
        <v>BE</v>
      </c>
      <c r="G3060" s="115" t="s">
        <v>3121</v>
      </c>
      <c r="H3060" s="116" t="s">
        <v>282</v>
      </c>
      <c r="I3060" s="117" t="s">
        <v>1753</v>
      </c>
      <c r="J3060" s="112" t="str">
        <f>VLOOKUP(I3060,Customers[],2,FALSE)</f>
        <v>ကုန်သည်လက်ဆောင်</v>
      </c>
      <c r="K3060" s="112">
        <f>VLOOKUP(I3060,Customers[],4,FALSE)</f>
        <v>0</v>
      </c>
      <c r="L3060" s="112">
        <f>VLOOKUP(Table85[[#This Row],[CustomerID]],Table!H:K,3,0)</f>
        <v>0</v>
      </c>
      <c r="M3060" s="112">
        <f>VLOOKUP(I3060,Customers[],5,FALSE)</f>
        <v>0</v>
      </c>
      <c r="N3060" s="117" t="s">
        <v>1750</v>
      </c>
      <c r="O3060" s="118" t="s">
        <v>3113</v>
      </c>
      <c r="P3060" s="112" t="str">
        <f>VLOOKUP(O3060,Stock[],2,FALSE)</f>
        <v>မြန်မာရှောက်ပျား   ကော်(1L)</v>
      </c>
      <c r="Q3060" s="119">
        <f>VLOOKUP(O3060,Stock[],3,FALSE)</f>
        <v>1</v>
      </c>
      <c r="R3060" s="119">
        <f>VLOOKUP(O3060,Stock[],4,FALSE)</f>
        <v>12</v>
      </c>
      <c r="S3060" s="118">
        <v>1</v>
      </c>
      <c r="T3060" s="119">
        <f>(DailySales!$S3060/DailySales!$R3060)+DailySales!$U3060</f>
        <v>8.3333333333333329E-2</v>
      </c>
      <c r="U3060" s="118"/>
      <c r="V3060" s="120">
        <f>+DailySales!$T3060*DailySales!$R3060</f>
        <v>1</v>
      </c>
      <c r="W3060" s="120">
        <f>+DailySales!$V3060*DailySales!$Q3060</f>
        <v>1</v>
      </c>
      <c r="X3060" s="120">
        <f>VLOOKUP(O3060,Stock[],6,FALSE)</f>
        <v>1700</v>
      </c>
      <c r="Y3060" s="120">
        <f>+DailySales!$V3060*DailySales!$X3060</f>
        <v>1700</v>
      </c>
      <c r="Z3060" s="118"/>
      <c r="AA3060" s="118"/>
      <c r="AB3060" s="118"/>
      <c r="AC3060" s="118"/>
      <c r="AD3060" s="118"/>
      <c r="AE3060" s="121"/>
      <c r="AF3060" s="87">
        <v>46056</v>
      </c>
      <c r="AG3060" s="123">
        <v>1700</v>
      </c>
      <c r="AH3060" s="122"/>
      <c r="AI3060" s="123"/>
      <c r="AJ3060" s="122"/>
      <c r="AK3060" s="123"/>
      <c r="AL3060" s="34"/>
      <c r="AM3060" s="39"/>
      <c r="AN306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61" spans="1:40" ht="19.5" customHeight="1" x14ac:dyDescent="0.25">
      <c r="A3061" s="112">
        <f t="shared" si="222"/>
        <v>2026</v>
      </c>
      <c r="B3061" s="112">
        <f t="shared" si="223"/>
        <v>2</v>
      </c>
      <c r="C3061" s="25">
        <v>46056</v>
      </c>
      <c r="D3061" s="114">
        <f t="shared" ca="1" si="220"/>
        <v>46097</v>
      </c>
      <c r="E3061" s="114" t="str">
        <f t="shared" ca="1" si="221"/>
        <v>1-Months</v>
      </c>
      <c r="F3061" s="114" t="str">
        <f>VLOOKUP(O3061,Stock[],5,FALSE)</f>
        <v>BE</v>
      </c>
      <c r="G3061" s="115" t="s">
        <v>3124</v>
      </c>
      <c r="H3061" s="116" t="s">
        <v>282</v>
      </c>
      <c r="I3061" s="117" t="s">
        <v>2377</v>
      </c>
      <c r="J3061" s="112" t="str">
        <f>VLOOKUP(I3061,Customers[],2,FALSE)</f>
        <v>ကိုကျော်ထူး</v>
      </c>
      <c r="K3061" s="112" t="str">
        <f>VLOOKUP(I3061,Customers[],4,FALSE)</f>
        <v>Yamethin</v>
      </c>
      <c r="L3061" s="112" t="str">
        <f>VLOOKUP(Table85[[#This Row],[CustomerID]],Table!H:K,3,0)</f>
        <v>ဇီးဖြူကုန်း</v>
      </c>
      <c r="M3061" s="112" t="str">
        <f>VLOOKUP(I3061,Customers[],5,FALSE)</f>
        <v>Van-1</v>
      </c>
      <c r="N3061" s="117" t="s">
        <v>9</v>
      </c>
      <c r="O3061" s="118" t="s">
        <v>205</v>
      </c>
      <c r="P3061" s="112" t="str">
        <f>VLOOKUP(O3061,Stock[],2,FALSE)</f>
        <v>ကောင်းကြည် ကော် 25%  (1Ltr )</v>
      </c>
      <c r="Q3061" s="119">
        <f>VLOOKUP(O3061,Stock[],3,FALSE)</f>
        <v>1</v>
      </c>
      <c r="R3061" s="119">
        <f>VLOOKUP(O3061,Stock[],4,FALSE)</f>
        <v>12</v>
      </c>
      <c r="S3061" s="118"/>
      <c r="T3061" s="119">
        <f>(DailySales!$S3061/DailySales!$R3061)+DailySales!$U3061</f>
        <v>1</v>
      </c>
      <c r="U3061" s="118">
        <v>1</v>
      </c>
      <c r="V3061" s="120">
        <f>+DailySales!$T3061*DailySales!$R3061</f>
        <v>12</v>
      </c>
      <c r="W3061" s="120">
        <f>+DailySales!$V3061*DailySales!$Q3061</f>
        <v>12</v>
      </c>
      <c r="X3061" s="120">
        <f>VLOOKUP(O3061,Stock[],6,FALSE)</f>
        <v>1530</v>
      </c>
      <c r="Y3061" s="120">
        <f>+DailySales!$V3061*DailySales!$X3061</f>
        <v>18360</v>
      </c>
      <c r="Z3061" s="118"/>
      <c r="AA3061" s="118"/>
      <c r="AB3061" s="118"/>
      <c r="AC3061" s="118"/>
      <c r="AD3061" s="118"/>
      <c r="AE3061" s="121">
        <v>340</v>
      </c>
      <c r="AF3061" s="87">
        <v>46056</v>
      </c>
      <c r="AG3061" s="123">
        <v>18700</v>
      </c>
      <c r="AH3061" s="122"/>
      <c r="AI3061" s="123"/>
      <c r="AJ3061" s="122"/>
      <c r="AK3061" s="123"/>
      <c r="AL3061" s="34"/>
      <c r="AM3061" s="39"/>
      <c r="AN306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62" spans="1:40" ht="19.5" customHeight="1" x14ac:dyDescent="0.25">
      <c r="A3062" s="112">
        <f t="shared" si="222"/>
        <v>2026</v>
      </c>
      <c r="B3062" s="112">
        <f t="shared" si="223"/>
        <v>2</v>
      </c>
      <c r="C3062" s="25">
        <v>46056</v>
      </c>
      <c r="D3062" s="114">
        <f t="shared" ca="1" si="220"/>
        <v>46097</v>
      </c>
      <c r="E3062" s="114" t="str">
        <f t="shared" ca="1" si="221"/>
        <v>1-Months</v>
      </c>
      <c r="F3062" s="114" t="str">
        <f>VLOOKUP(O3062,Stock[],5,FALSE)</f>
        <v>BE</v>
      </c>
      <c r="G3062" s="115" t="s">
        <v>3125</v>
      </c>
      <c r="H3062" s="116" t="s">
        <v>282</v>
      </c>
      <c r="I3062" s="117" t="s">
        <v>2360</v>
      </c>
      <c r="J3062" s="112" t="str">
        <f>VLOOKUP(I3062,Customers[],2,FALSE)</f>
        <v>ဦးမြင့်တင်</v>
      </c>
      <c r="K3062" s="112" t="str">
        <f>VLOOKUP(I3062,Customers[],4,FALSE)</f>
        <v>Yamethin</v>
      </c>
      <c r="L3062" s="112" t="str">
        <f>VLOOKUP(Table85[[#This Row],[CustomerID]],Table!H:K,3,0)</f>
        <v>စည်းခုံ</v>
      </c>
      <c r="M3062" s="112" t="str">
        <f>VLOOKUP(I3062,Customers[],5,FALSE)</f>
        <v>Van-1</v>
      </c>
      <c r="N3062" s="117" t="s">
        <v>9</v>
      </c>
      <c r="O3062" s="118" t="s">
        <v>1501</v>
      </c>
      <c r="P3062" s="112" t="str">
        <f>VLOOKUP(O3062,Stock[],2,FALSE)</f>
        <v>ရွှေမင်းသားမန်ကျည်းခေါင်ရည်(.6Ltr)</v>
      </c>
      <c r="Q3062" s="119">
        <f>VLOOKUP(O3062,Stock[],3,FALSE)</f>
        <v>0.6</v>
      </c>
      <c r="R3062" s="119">
        <f>VLOOKUP(O3062,Stock[],4,FALSE)</f>
        <v>12</v>
      </c>
      <c r="S3062" s="118"/>
      <c r="T3062" s="119">
        <f>(DailySales!$S3062/DailySales!$R3062)+DailySales!$U3062</f>
        <v>6</v>
      </c>
      <c r="U3062" s="118">
        <v>6</v>
      </c>
      <c r="V3062" s="120">
        <f>+DailySales!$T3062*DailySales!$R3062</f>
        <v>72</v>
      </c>
      <c r="W3062" s="120">
        <f>+DailySales!$V3062*DailySales!$Q3062</f>
        <v>43.199999999999996</v>
      </c>
      <c r="X3062" s="120">
        <f>VLOOKUP(O3062,Stock[],6,FALSE)</f>
        <v>800</v>
      </c>
      <c r="Y3062" s="120">
        <f>+DailySales!$V3062*DailySales!$X3062</f>
        <v>57600</v>
      </c>
      <c r="Z3062" s="118"/>
      <c r="AA3062" s="118"/>
      <c r="AB3062" s="118"/>
      <c r="AC3062" s="118"/>
      <c r="AD3062" s="118"/>
      <c r="AE3062" s="121"/>
      <c r="AF3062" s="87">
        <v>46056</v>
      </c>
      <c r="AG3062" s="123">
        <v>57600</v>
      </c>
      <c r="AH3062" s="122"/>
      <c r="AI3062" s="123"/>
      <c r="AJ3062" s="122"/>
      <c r="AK3062" s="123"/>
      <c r="AL3062" s="34"/>
      <c r="AM3062" s="39"/>
      <c r="AN306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63" spans="1:40" ht="19.5" customHeight="1" x14ac:dyDescent="0.25">
      <c r="A3063" s="112">
        <f t="shared" si="222"/>
        <v>2026</v>
      </c>
      <c r="B3063" s="112">
        <f t="shared" si="223"/>
        <v>2</v>
      </c>
      <c r="C3063" s="25">
        <v>46056</v>
      </c>
      <c r="D3063" s="114">
        <f t="shared" ca="1" si="220"/>
        <v>46097</v>
      </c>
      <c r="E3063" s="114" t="str">
        <f t="shared" ca="1" si="221"/>
        <v>1-Months</v>
      </c>
      <c r="F3063" s="114" t="str">
        <f>VLOOKUP(O3063,Stock[],5,FALSE)</f>
        <v>BE</v>
      </c>
      <c r="G3063" s="115" t="s">
        <v>3125</v>
      </c>
      <c r="H3063" s="116" t="s">
        <v>282</v>
      </c>
      <c r="I3063" s="117" t="s">
        <v>2360</v>
      </c>
      <c r="J3063" s="112" t="str">
        <f>VLOOKUP(I3063,Customers[],2,FALSE)</f>
        <v>ဦးမြင့်တင်</v>
      </c>
      <c r="K3063" s="112" t="str">
        <f>VLOOKUP(I3063,Customers[],4,FALSE)</f>
        <v>Yamethin</v>
      </c>
      <c r="L3063" s="112" t="str">
        <f>VLOOKUP(Table85[[#This Row],[CustomerID]],Table!H:K,3,0)</f>
        <v>စည်းခုံ</v>
      </c>
      <c r="M3063" s="112" t="str">
        <f>VLOOKUP(I3063,Customers[],5,FALSE)</f>
        <v>Van-1</v>
      </c>
      <c r="N3063" s="117" t="s">
        <v>9</v>
      </c>
      <c r="O3063" s="118" t="s">
        <v>1471</v>
      </c>
      <c r="P3063" s="112" t="str">
        <f>VLOOKUP(O3063,Stock[],2,FALSE)</f>
        <v>ရွှေမင်းသားခေါင်ရည်ကော်ဗူး(.6Ltr)</v>
      </c>
      <c r="Q3063" s="119">
        <f>VLOOKUP(O3063,Stock[],3,FALSE)</f>
        <v>0.6</v>
      </c>
      <c r="R3063" s="119">
        <f>VLOOKUP(O3063,Stock[],4,FALSE)</f>
        <v>12</v>
      </c>
      <c r="S3063" s="118"/>
      <c r="T3063" s="119">
        <f>(DailySales!$S3063/DailySales!$R3063)+DailySales!$U3063</f>
        <v>4</v>
      </c>
      <c r="U3063" s="118">
        <v>4</v>
      </c>
      <c r="V3063" s="120">
        <f>+DailySales!$T3063*DailySales!$R3063</f>
        <v>48</v>
      </c>
      <c r="W3063" s="120">
        <f>+DailySales!$V3063*DailySales!$Q3063</f>
        <v>28.799999999999997</v>
      </c>
      <c r="X3063" s="120">
        <f>VLOOKUP(O3063,Stock[],6,FALSE)</f>
        <v>800</v>
      </c>
      <c r="Y3063" s="120">
        <f>+DailySales!$V3063*DailySales!$X3063</f>
        <v>38400</v>
      </c>
      <c r="Z3063" s="118"/>
      <c r="AA3063" s="118"/>
      <c r="AB3063" s="118"/>
      <c r="AC3063" s="118"/>
      <c r="AD3063" s="118"/>
      <c r="AE3063" s="121"/>
      <c r="AF3063" s="87">
        <v>46056</v>
      </c>
      <c r="AG3063" s="123">
        <v>38400</v>
      </c>
      <c r="AH3063" s="122"/>
      <c r="AI3063" s="123"/>
      <c r="AJ3063" s="122"/>
      <c r="AK3063" s="123"/>
      <c r="AL3063" s="34"/>
      <c r="AM3063" s="39"/>
      <c r="AN306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64" spans="1:40" ht="19.5" customHeight="1" x14ac:dyDescent="0.25">
      <c r="A3064" s="112">
        <f t="shared" si="222"/>
        <v>2026</v>
      </c>
      <c r="B3064" s="112">
        <f t="shared" si="223"/>
        <v>2</v>
      </c>
      <c r="C3064" s="25">
        <v>46056</v>
      </c>
      <c r="D3064" s="114">
        <f t="shared" ca="1" si="220"/>
        <v>46097</v>
      </c>
      <c r="E3064" s="114" t="str">
        <f t="shared" ca="1" si="221"/>
        <v>1-Months</v>
      </c>
      <c r="F3064" s="114" t="str">
        <f>VLOOKUP(O3064,Stock[],5,FALSE)</f>
        <v>BE</v>
      </c>
      <c r="G3064" s="115" t="s">
        <v>3125</v>
      </c>
      <c r="H3064" s="116" t="s">
        <v>282</v>
      </c>
      <c r="I3064" s="117" t="s">
        <v>1014</v>
      </c>
      <c r="J3064" s="112" t="str">
        <f>VLOOKUP(I3064,Customers[],2,FALSE)</f>
        <v>FOC</v>
      </c>
      <c r="K3064" s="112">
        <f>VLOOKUP(I3064,Customers[],4,FALSE)</f>
        <v>0</v>
      </c>
      <c r="L3064" s="112">
        <f>VLOOKUP(Table85[[#This Row],[CustomerID]],Table!H:K,3,0)</f>
        <v>0</v>
      </c>
      <c r="M3064" s="112">
        <f>VLOOKUP(I3064,Customers[],5,FALSE)</f>
        <v>0</v>
      </c>
      <c r="N3064" s="117" t="s">
        <v>1014</v>
      </c>
      <c r="O3064" s="118" t="s">
        <v>1501</v>
      </c>
      <c r="P3064" s="112" t="str">
        <f>VLOOKUP(O3064,Stock[],2,FALSE)</f>
        <v>ရွှေမင်းသားမန်ကျည်းခေါင်ရည်(.6Ltr)</v>
      </c>
      <c r="Q3064" s="119">
        <f>VLOOKUP(O3064,Stock[],3,FALSE)</f>
        <v>0.6</v>
      </c>
      <c r="R3064" s="119">
        <f>VLOOKUP(O3064,Stock[],4,FALSE)</f>
        <v>12</v>
      </c>
      <c r="S3064" s="118"/>
      <c r="T3064" s="119">
        <f>(DailySales!$S3064/DailySales!$R3064)+DailySales!$U3064</f>
        <v>1</v>
      </c>
      <c r="U3064" s="118">
        <v>1</v>
      </c>
      <c r="V3064" s="120">
        <f>+DailySales!$T3064*DailySales!$R3064</f>
        <v>12</v>
      </c>
      <c r="W3064" s="120">
        <f>+DailySales!$V3064*DailySales!$Q3064</f>
        <v>7.1999999999999993</v>
      </c>
      <c r="X3064" s="120">
        <f>VLOOKUP(O3064,Stock[],6,FALSE)</f>
        <v>800</v>
      </c>
      <c r="Y3064" s="120">
        <f>+DailySales!$V3064*DailySales!$X3064</f>
        <v>9600</v>
      </c>
      <c r="Z3064" s="118"/>
      <c r="AA3064" s="118"/>
      <c r="AB3064" s="118"/>
      <c r="AC3064" s="118"/>
      <c r="AD3064" s="118"/>
      <c r="AE3064" s="121"/>
      <c r="AF3064" s="87">
        <v>46056</v>
      </c>
      <c r="AG3064" s="123">
        <v>9600</v>
      </c>
      <c r="AH3064" s="122"/>
      <c r="AI3064" s="123"/>
      <c r="AJ3064" s="122"/>
      <c r="AK3064" s="123"/>
      <c r="AL3064" s="34"/>
      <c r="AM3064" s="39"/>
      <c r="AN306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65" spans="1:40" ht="19.5" customHeight="1" x14ac:dyDescent="0.25">
      <c r="A3065" s="112">
        <f t="shared" si="222"/>
        <v>2026</v>
      </c>
      <c r="B3065" s="112">
        <f t="shared" si="223"/>
        <v>2</v>
      </c>
      <c r="C3065" s="25">
        <v>46056</v>
      </c>
      <c r="D3065" s="114">
        <f t="shared" ca="1" si="220"/>
        <v>46097</v>
      </c>
      <c r="E3065" s="114" t="str">
        <f t="shared" ca="1" si="221"/>
        <v>1-Months</v>
      </c>
      <c r="F3065" s="114" t="str">
        <f>VLOOKUP(O3065,Stock[],5,FALSE)</f>
        <v>BE</v>
      </c>
      <c r="G3065" s="115" t="s">
        <v>3126</v>
      </c>
      <c r="H3065" s="116" t="s">
        <v>282</v>
      </c>
      <c r="I3065" s="117" t="s">
        <v>1754</v>
      </c>
      <c r="J3065" s="112" t="str">
        <f>VLOOKUP(I3065,Customers[],2,FALSE)</f>
        <v>စစ်ဆေးရေးဂိတ်လက်ဆောင်</v>
      </c>
      <c r="K3065" s="112">
        <f>VLOOKUP(I3065,Customers[],4,FALSE)</f>
        <v>0</v>
      </c>
      <c r="L3065" s="112">
        <f>VLOOKUP(Table85[[#This Row],[CustomerID]],Table!H:K,3,0)</f>
        <v>0</v>
      </c>
      <c r="M3065" s="112">
        <f>VLOOKUP(I3065,Customers[],5,FALSE)</f>
        <v>0</v>
      </c>
      <c r="N3065" s="117" t="s">
        <v>1751</v>
      </c>
      <c r="O3065" s="118" t="s">
        <v>217</v>
      </c>
      <c r="P3065" s="112" t="str">
        <f>VLOOKUP(O3065,Stock[],2,FALSE)</f>
        <v>လိမ္မော်ဖြူ</v>
      </c>
      <c r="Q3065" s="119">
        <f>VLOOKUP(O3065,Stock[],3,FALSE)</f>
        <v>0.64</v>
      </c>
      <c r="R3065" s="119">
        <f>VLOOKUP(O3065,Stock[],4,FALSE)</f>
        <v>24</v>
      </c>
      <c r="S3065" s="118">
        <v>3</v>
      </c>
      <c r="T3065" s="119">
        <f>(DailySales!$S3065/DailySales!$R3065)+DailySales!$U3065</f>
        <v>0.125</v>
      </c>
      <c r="U3065" s="118"/>
      <c r="V3065" s="120">
        <f>+DailySales!$T3065*DailySales!$R3065</f>
        <v>3</v>
      </c>
      <c r="W3065" s="120">
        <f>+DailySales!$V3065*DailySales!$Q3065</f>
        <v>1.92</v>
      </c>
      <c r="X3065" s="120">
        <f>VLOOKUP(O3065,Stock[],6,FALSE)</f>
        <v>1330</v>
      </c>
      <c r="Y3065" s="120">
        <f>+DailySales!$V3065*DailySales!$X3065</f>
        <v>3990</v>
      </c>
      <c r="Z3065" s="118"/>
      <c r="AA3065" s="118"/>
      <c r="AB3065" s="118"/>
      <c r="AC3065" s="118"/>
      <c r="AD3065" s="118"/>
      <c r="AE3065" s="121"/>
      <c r="AF3065" s="87">
        <v>46056</v>
      </c>
      <c r="AG3065" s="123">
        <v>3990</v>
      </c>
      <c r="AH3065" s="122"/>
      <c r="AI3065" s="123"/>
      <c r="AJ3065" s="122"/>
      <c r="AK3065" s="123"/>
      <c r="AL3065" s="34"/>
      <c r="AM3065" s="39"/>
      <c r="AN306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66" spans="1:40" ht="19.5" customHeight="1" x14ac:dyDescent="0.25">
      <c r="A3066" s="112">
        <f t="shared" si="222"/>
        <v>2026</v>
      </c>
      <c r="B3066" s="112">
        <f t="shared" si="223"/>
        <v>2</v>
      </c>
      <c r="C3066" s="25">
        <v>46056</v>
      </c>
      <c r="D3066" s="114">
        <f t="shared" ca="1" si="220"/>
        <v>46097</v>
      </c>
      <c r="E3066" s="114" t="str">
        <f t="shared" ca="1" si="221"/>
        <v>1-Months</v>
      </c>
      <c r="F3066" s="114" t="str">
        <f>VLOOKUP(O3066,Stock[],5,FALSE)</f>
        <v>BE</v>
      </c>
      <c r="G3066" s="115" t="s">
        <v>3127</v>
      </c>
      <c r="H3066" s="116" t="s">
        <v>282</v>
      </c>
      <c r="I3066" s="117" t="s">
        <v>1753</v>
      </c>
      <c r="J3066" s="112" t="str">
        <f>VLOOKUP(I3066,Customers[],2,FALSE)</f>
        <v>ကုန်သည်လက်ဆောင်</v>
      </c>
      <c r="K3066" s="112">
        <f>VLOOKUP(I3066,Customers[],4,FALSE)</f>
        <v>0</v>
      </c>
      <c r="L3066" s="112">
        <f>VLOOKUP(Table85[[#This Row],[CustomerID]],Table!H:K,3,0)</f>
        <v>0</v>
      </c>
      <c r="M3066" s="112">
        <f>VLOOKUP(I3066,Customers[],5,FALSE)</f>
        <v>0</v>
      </c>
      <c r="N3066" s="117" t="s">
        <v>1750</v>
      </c>
      <c r="O3066" s="118" t="s">
        <v>1777</v>
      </c>
      <c r="P3066" s="112" t="str">
        <f>VLOOKUP(O3066,Stock[],2,FALSE)</f>
        <v>ရွှေမန်းကော်(1Ltr)</v>
      </c>
      <c r="Q3066" s="119">
        <f>VLOOKUP(O3066,Stock[],3,FALSE)</f>
        <v>1</v>
      </c>
      <c r="R3066" s="119">
        <f>VLOOKUP(O3066,Stock[],4,FALSE)</f>
        <v>12</v>
      </c>
      <c r="S3066" s="118"/>
      <c r="T3066" s="119">
        <f>(DailySales!$S3066/DailySales!$R3066)+DailySales!$U3066</f>
        <v>1</v>
      </c>
      <c r="U3066" s="118">
        <v>1</v>
      </c>
      <c r="V3066" s="120">
        <f>+DailySales!$T3066*DailySales!$R3066</f>
        <v>12</v>
      </c>
      <c r="W3066" s="120">
        <f>+DailySales!$V3066*DailySales!$Q3066</f>
        <v>12</v>
      </c>
      <c r="X3066" s="120">
        <f>VLOOKUP(O3066,Stock[],6,FALSE)</f>
        <v>1600</v>
      </c>
      <c r="Y3066" s="120">
        <f>+DailySales!$V3066*DailySales!$X3066</f>
        <v>19200</v>
      </c>
      <c r="Z3066" s="118"/>
      <c r="AA3066" s="118"/>
      <c r="AB3066" s="118"/>
      <c r="AC3066" s="118"/>
      <c r="AD3066" s="118"/>
      <c r="AE3066" s="121"/>
      <c r="AF3066" s="87">
        <v>46056</v>
      </c>
      <c r="AG3066" s="123">
        <v>19200</v>
      </c>
      <c r="AH3066" s="122"/>
      <c r="AI3066" s="123"/>
      <c r="AJ3066" s="122"/>
      <c r="AK3066" s="123"/>
      <c r="AL3066" s="34"/>
      <c r="AM3066" s="39"/>
      <c r="AN306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67" spans="1:40" ht="19.5" customHeight="1" x14ac:dyDescent="0.25">
      <c r="A3067" s="112">
        <f t="shared" si="222"/>
        <v>2026</v>
      </c>
      <c r="B3067" s="112">
        <f t="shared" si="223"/>
        <v>2</v>
      </c>
      <c r="C3067" s="25">
        <v>46056</v>
      </c>
      <c r="D3067" s="114">
        <f t="shared" ca="1" si="220"/>
        <v>46097</v>
      </c>
      <c r="E3067" s="114" t="str">
        <f t="shared" ca="1" si="221"/>
        <v>1-Months</v>
      </c>
      <c r="F3067" s="114" t="str">
        <f>VLOOKUP(O3067,Stock[],5,FALSE)</f>
        <v>BE</v>
      </c>
      <c r="G3067" s="115" t="s">
        <v>3128</v>
      </c>
      <c r="H3067" s="116" t="s">
        <v>282</v>
      </c>
      <c r="I3067" s="117" t="s">
        <v>3130</v>
      </c>
      <c r="J3067" s="112" t="str">
        <f>VLOOKUP(I3067,Customers[],2,FALSE)</f>
        <v>ရွှေစင်</v>
      </c>
      <c r="K3067" s="112" t="str">
        <f>VLOOKUP(I3067,Customers[],4,FALSE)</f>
        <v>Yamethin</v>
      </c>
      <c r="L3067" s="112" t="str">
        <f>VLOOKUP(Table85[[#This Row],[CustomerID]],Table!H:K,3,0)</f>
        <v>ရမည်းသင်း</v>
      </c>
      <c r="M3067" s="112" t="str">
        <f>VLOOKUP(I3067,Customers[],5,FALSE)</f>
        <v>Van-1</v>
      </c>
      <c r="N3067" s="117" t="s">
        <v>9</v>
      </c>
      <c r="O3067" s="118" t="s">
        <v>224</v>
      </c>
      <c r="P3067" s="112" t="str">
        <f>VLOOKUP(O3067,Stock[],2,FALSE)</f>
        <v>ချယ်ရီသံပုရာအရက်သန့်ကော် (.6Ltr)</v>
      </c>
      <c r="Q3067" s="119">
        <f>VLOOKUP(O3067,Stock[],3,FALSE)</f>
        <v>0.6</v>
      </c>
      <c r="R3067" s="119">
        <f>VLOOKUP(O3067,Stock[],4,FALSE)</f>
        <v>24</v>
      </c>
      <c r="S3067" s="118"/>
      <c r="T3067" s="119">
        <f>(DailySales!$S3067/DailySales!$R3067)+DailySales!$U3067</f>
        <v>1</v>
      </c>
      <c r="U3067" s="118">
        <v>1</v>
      </c>
      <c r="V3067" s="120">
        <f>+DailySales!$T3067*DailySales!$R3067</f>
        <v>24</v>
      </c>
      <c r="W3067" s="120">
        <f>+DailySales!$V3067*DailySales!$Q3067</f>
        <v>14.399999999999999</v>
      </c>
      <c r="X3067" s="120">
        <f>VLOOKUP(O3067,Stock[],6,FALSE)</f>
        <v>915</v>
      </c>
      <c r="Y3067" s="120">
        <f>+DailySales!$V3067*DailySales!$X3067</f>
        <v>21960</v>
      </c>
      <c r="Z3067" s="118"/>
      <c r="AA3067" s="118"/>
      <c r="AB3067" s="118"/>
      <c r="AC3067" s="118"/>
      <c r="AD3067" s="118"/>
      <c r="AE3067" s="121">
        <v>40</v>
      </c>
      <c r="AF3067" s="87">
        <v>46056</v>
      </c>
      <c r="AG3067" s="123">
        <v>22000</v>
      </c>
      <c r="AH3067" s="122"/>
      <c r="AI3067" s="123"/>
      <c r="AJ3067" s="122"/>
      <c r="AK3067" s="123"/>
      <c r="AL3067" s="34"/>
      <c r="AM3067" s="39"/>
      <c r="AN306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68" spans="1:40" ht="19.5" customHeight="1" x14ac:dyDescent="0.25">
      <c r="A3068" s="112">
        <f t="shared" si="222"/>
        <v>2026</v>
      </c>
      <c r="B3068" s="112">
        <f t="shared" si="223"/>
        <v>2</v>
      </c>
      <c r="C3068" s="25">
        <v>46056</v>
      </c>
      <c r="D3068" s="114">
        <f t="shared" ca="1" si="220"/>
        <v>46097</v>
      </c>
      <c r="E3068" s="114" t="str">
        <f t="shared" ca="1" si="221"/>
        <v>1-Months</v>
      </c>
      <c r="F3068" s="114" t="str">
        <f>VLOOKUP(O3068,Stock[],5,FALSE)</f>
        <v>BE</v>
      </c>
      <c r="G3068" s="115" t="s">
        <v>3128</v>
      </c>
      <c r="H3068" s="116" t="s">
        <v>282</v>
      </c>
      <c r="I3068" s="117" t="s">
        <v>1753</v>
      </c>
      <c r="J3068" s="112" t="str">
        <f>VLOOKUP(I3068,Customers[],2,FALSE)</f>
        <v>ကုန်သည်လက်ဆောင်</v>
      </c>
      <c r="K3068" s="112">
        <f>VLOOKUP(I3068,Customers[],4,FALSE)</f>
        <v>0</v>
      </c>
      <c r="L3068" s="112">
        <f>VLOOKUP(Table85[[#This Row],[CustomerID]],Table!H:K,3,0)</f>
        <v>0</v>
      </c>
      <c r="M3068" s="112">
        <f>VLOOKUP(I3068,Customers[],5,FALSE)</f>
        <v>0</v>
      </c>
      <c r="N3068" s="117" t="s">
        <v>1750</v>
      </c>
      <c r="O3068" s="118" t="s">
        <v>3113</v>
      </c>
      <c r="P3068" s="112" t="str">
        <f>VLOOKUP(O3068,Stock[],2,FALSE)</f>
        <v>မြန်မာရှောက်ပျား   ကော်(1L)</v>
      </c>
      <c r="Q3068" s="119">
        <f>VLOOKUP(O3068,Stock[],3,FALSE)</f>
        <v>1</v>
      </c>
      <c r="R3068" s="119">
        <f>VLOOKUP(O3068,Stock[],4,FALSE)</f>
        <v>12</v>
      </c>
      <c r="S3068" s="118">
        <v>1</v>
      </c>
      <c r="T3068" s="119">
        <f>(DailySales!$S3068/DailySales!$R3068)+DailySales!$U3068</f>
        <v>8.3333333333333329E-2</v>
      </c>
      <c r="U3068" s="118"/>
      <c r="V3068" s="120">
        <f>+DailySales!$T3068*DailySales!$R3068</f>
        <v>1</v>
      </c>
      <c r="W3068" s="120">
        <f>+DailySales!$V3068*DailySales!$Q3068</f>
        <v>1</v>
      </c>
      <c r="X3068" s="120">
        <f>VLOOKUP(O3068,Stock[],6,FALSE)</f>
        <v>1700</v>
      </c>
      <c r="Y3068" s="120">
        <f>+DailySales!$V3068*DailySales!$X3068</f>
        <v>1700</v>
      </c>
      <c r="Z3068" s="118"/>
      <c r="AA3068" s="118"/>
      <c r="AB3068" s="118"/>
      <c r="AC3068" s="118"/>
      <c r="AD3068" s="118"/>
      <c r="AE3068" s="121"/>
      <c r="AF3068" s="87">
        <v>46056</v>
      </c>
      <c r="AG3068" s="123">
        <v>1700</v>
      </c>
      <c r="AH3068" s="122"/>
      <c r="AI3068" s="123"/>
      <c r="AJ3068" s="122"/>
      <c r="AK3068" s="123"/>
      <c r="AL3068" s="34"/>
      <c r="AM3068" s="39"/>
      <c r="AN306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69" spans="1:40" ht="19.5" customHeight="1" x14ac:dyDescent="0.25">
      <c r="A3069" s="112">
        <f t="shared" si="222"/>
        <v>2026</v>
      </c>
      <c r="B3069" s="112">
        <f t="shared" si="223"/>
        <v>2</v>
      </c>
      <c r="C3069" s="25">
        <v>46056</v>
      </c>
      <c r="D3069" s="114">
        <f t="shared" ca="1" si="220"/>
        <v>46097</v>
      </c>
      <c r="E3069" s="114" t="str">
        <f t="shared" ca="1" si="221"/>
        <v>1-Months</v>
      </c>
      <c r="F3069" s="114" t="str">
        <f>VLOOKUP(O3069,Stock[],5,FALSE)</f>
        <v>BE</v>
      </c>
      <c r="G3069" s="115" t="s">
        <v>3131</v>
      </c>
      <c r="H3069" s="116" t="s">
        <v>282</v>
      </c>
      <c r="I3069" s="117" t="s">
        <v>3133</v>
      </c>
      <c r="J3069" s="112" t="str">
        <f>VLOOKUP(I3069,Customers[],2,FALSE)</f>
        <v>အေးမေတ္တာ</v>
      </c>
      <c r="K3069" s="112" t="str">
        <f>VLOOKUP(I3069,Customers[],4,FALSE)</f>
        <v>Yamethin</v>
      </c>
      <c r="L3069" s="112" t="str">
        <f>VLOOKUP(Table85[[#This Row],[CustomerID]],Table!H:K,3,0)</f>
        <v>ရမည်းသင်း</v>
      </c>
      <c r="M3069" s="112" t="str">
        <f>VLOOKUP(I3069,Customers[],5,FALSE)</f>
        <v>Van-1</v>
      </c>
      <c r="N3069" s="117" t="s">
        <v>9</v>
      </c>
      <c r="O3069" s="118" t="s">
        <v>224</v>
      </c>
      <c r="P3069" s="112" t="str">
        <f>VLOOKUP(O3069,Stock[],2,FALSE)</f>
        <v>ချယ်ရီသံပုရာအရက်သန့်ကော် (.6Ltr)</v>
      </c>
      <c r="Q3069" s="119">
        <f>VLOOKUP(O3069,Stock[],3,FALSE)</f>
        <v>0.6</v>
      </c>
      <c r="R3069" s="119">
        <f>VLOOKUP(O3069,Stock[],4,FALSE)</f>
        <v>24</v>
      </c>
      <c r="S3069" s="118">
        <v>12</v>
      </c>
      <c r="T3069" s="119">
        <f>(DailySales!$S3069/DailySales!$R3069)+DailySales!$U3069</f>
        <v>0.5</v>
      </c>
      <c r="U3069" s="118"/>
      <c r="V3069" s="120">
        <f>+DailySales!$T3069*DailySales!$R3069</f>
        <v>12</v>
      </c>
      <c r="W3069" s="120">
        <f>+DailySales!$V3069*DailySales!$Q3069</f>
        <v>7.1999999999999993</v>
      </c>
      <c r="X3069" s="120">
        <f>VLOOKUP(O3069,Stock[],6,FALSE)</f>
        <v>915</v>
      </c>
      <c r="Y3069" s="120">
        <f>+DailySales!$V3069*DailySales!$X3069</f>
        <v>10980</v>
      </c>
      <c r="Z3069" s="118"/>
      <c r="AA3069" s="118"/>
      <c r="AB3069" s="118"/>
      <c r="AC3069" s="118"/>
      <c r="AD3069" s="118"/>
      <c r="AE3069" s="121">
        <v>12</v>
      </c>
      <c r="AF3069" s="87">
        <v>46056</v>
      </c>
      <c r="AG3069" s="123">
        <v>10992</v>
      </c>
      <c r="AH3069" s="122"/>
      <c r="AI3069" s="123"/>
      <c r="AJ3069" s="122"/>
      <c r="AK3069" s="123"/>
      <c r="AL3069" s="34"/>
      <c r="AM3069" s="39"/>
      <c r="AN306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70" spans="1:40" ht="19.5" customHeight="1" x14ac:dyDescent="0.25">
      <c r="A3070" s="112">
        <f t="shared" si="222"/>
        <v>2026</v>
      </c>
      <c r="B3070" s="112">
        <f t="shared" si="223"/>
        <v>2</v>
      </c>
      <c r="C3070" s="25">
        <v>46056</v>
      </c>
      <c r="D3070" s="114">
        <f t="shared" ca="1" si="220"/>
        <v>46097</v>
      </c>
      <c r="E3070" s="114" t="str">
        <f t="shared" ca="1" si="221"/>
        <v>1-Months</v>
      </c>
      <c r="F3070" s="114" t="str">
        <f>VLOOKUP(O3070,Stock[],5,FALSE)</f>
        <v>BE</v>
      </c>
      <c r="G3070" s="115" t="s">
        <v>3131</v>
      </c>
      <c r="H3070" s="116" t="s">
        <v>282</v>
      </c>
      <c r="I3070" s="117" t="s">
        <v>1753</v>
      </c>
      <c r="J3070" s="112" t="str">
        <f>VLOOKUP(I3070,Customers[],2,FALSE)</f>
        <v>ကုန်သည်လက်ဆောင်</v>
      </c>
      <c r="K3070" s="112">
        <f>VLOOKUP(I3070,Customers[],4,FALSE)</f>
        <v>0</v>
      </c>
      <c r="L3070" s="112">
        <f>VLOOKUP(Table85[[#This Row],[CustomerID]],Table!H:K,3,0)</f>
        <v>0</v>
      </c>
      <c r="M3070" s="112">
        <f>VLOOKUP(I3070,Customers[],5,FALSE)</f>
        <v>0</v>
      </c>
      <c r="N3070" s="117" t="s">
        <v>1750</v>
      </c>
      <c r="O3070" s="118" t="s">
        <v>3113</v>
      </c>
      <c r="P3070" s="112" t="str">
        <f>VLOOKUP(O3070,Stock[],2,FALSE)</f>
        <v>မြန်မာရှောက်ပျား   ကော်(1L)</v>
      </c>
      <c r="Q3070" s="119">
        <f>VLOOKUP(O3070,Stock[],3,FALSE)</f>
        <v>1</v>
      </c>
      <c r="R3070" s="119">
        <f>VLOOKUP(O3070,Stock[],4,FALSE)</f>
        <v>12</v>
      </c>
      <c r="S3070" s="118">
        <v>1</v>
      </c>
      <c r="T3070" s="119">
        <f>(DailySales!$S3070/DailySales!$R3070)+DailySales!$U3070</f>
        <v>8.3333333333333329E-2</v>
      </c>
      <c r="U3070" s="118"/>
      <c r="V3070" s="120">
        <f>+DailySales!$T3070*DailySales!$R3070</f>
        <v>1</v>
      </c>
      <c r="W3070" s="120">
        <f>+DailySales!$V3070*DailySales!$Q3070</f>
        <v>1</v>
      </c>
      <c r="X3070" s="120">
        <f>VLOOKUP(O3070,Stock[],6,FALSE)</f>
        <v>1700</v>
      </c>
      <c r="Y3070" s="120">
        <f>+DailySales!$V3070*DailySales!$X3070</f>
        <v>1700</v>
      </c>
      <c r="Z3070" s="118"/>
      <c r="AA3070" s="118"/>
      <c r="AB3070" s="118"/>
      <c r="AC3070" s="118"/>
      <c r="AD3070" s="118"/>
      <c r="AE3070" s="121"/>
      <c r="AF3070" s="87">
        <v>46056</v>
      </c>
      <c r="AG3070" s="123">
        <v>1700</v>
      </c>
      <c r="AH3070" s="122"/>
      <c r="AI3070" s="123"/>
      <c r="AJ3070" s="122"/>
      <c r="AK3070" s="123"/>
      <c r="AL3070" s="34"/>
      <c r="AM3070" s="39"/>
      <c r="AN307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71" spans="1:40" ht="19.5" customHeight="1" x14ac:dyDescent="0.25">
      <c r="A3071" s="112">
        <f t="shared" si="222"/>
        <v>2026</v>
      </c>
      <c r="B3071" s="112">
        <f t="shared" si="223"/>
        <v>2</v>
      </c>
      <c r="C3071" s="25">
        <v>46056</v>
      </c>
      <c r="D3071" s="114">
        <f t="shared" ca="1" si="220"/>
        <v>46097</v>
      </c>
      <c r="E3071" s="114" t="str">
        <f t="shared" ca="1" si="221"/>
        <v>1-Months</v>
      </c>
      <c r="F3071" s="114" t="str">
        <f>VLOOKUP(O3071,Stock[],5,FALSE)</f>
        <v>BE</v>
      </c>
      <c r="G3071" s="115" t="s">
        <v>3134</v>
      </c>
      <c r="H3071" s="116" t="s">
        <v>282</v>
      </c>
      <c r="I3071" s="117" t="s">
        <v>3136</v>
      </c>
      <c r="J3071" s="112" t="str">
        <f>VLOOKUP(I3071,Customers[],2,FALSE)</f>
        <v>လပြည့်</v>
      </c>
      <c r="K3071" s="112" t="str">
        <f>VLOOKUP(I3071,Customers[],4,FALSE)</f>
        <v>Yamethin</v>
      </c>
      <c r="L3071" s="112" t="str">
        <f>VLOOKUP(Table85[[#This Row],[CustomerID]],Table!H:K,3,0)</f>
        <v>ရမည်းသင်း</v>
      </c>
      <c r="M3071" s="112" t="str">
        <f>VLOOKUP(I3071,Customers[],5,FALSE)</f>
        <v>Van-1</v>
      </c>
      <c r="N3071" s="117" t="s">
        <v>9</v>
      </c>
      <c r="O3071" s="118" t="s">
        <v>224</v>
      </c>
      <c r="P3071" s="112" t="str">
        <f>VLOOKUP(O3071,Stock[],2,FALSE)</f>
        <v>ချယ်ရီသံပုရာအရက်သန့်ကော် (.6Ltr)</v>
      </c>
      <c r="Q3071" s="119">
        <f>VLOOKUP(O3071,Stock[],3,FALSE)</f>
        <v>0.6</v>
      </c>
      <c r="R3071" s="119">
        <f>VLOOKUP(O3071,Stock[],4,FALSE)</f>
        <v>24</v>
      </c>
      <c r="S3071" s="118">
        <v>12</v>
      </c>
      <c r="T3071" s="119">
        <f>(DailySales!$S3071/DailySales!$R3071)+DailySales!$U3071</f>
        <v>0.5</v>
      </c>
      <c r="U3071" s="118"/>
      <c r="V3071" s="120">
        <f>+DailySales!$T3071*DailySales!$R3071</f>
        <v>12</v>
      </c>
      <c r="W3071" s="120">
        <f>+DailySales!$V3071*DailySales!$Q3071</f>
        <v>7.1999999999999993</v>
      </c>
      <c r="X3071" s="120">
        <f>VLOOKUP(O3071,Stock[],6,FALSE)</f>
        <v>915</v>
      </c>
      <c r="Y3071" s="120">
        <f>+DailySales!$V3071*DailySales!$X3071</f>
        <v>10980</v>
      </c>
      <c r="Z3071" s="118"/>
      <c r="AA3071" s="118"/>
      <c r="AB3071" s="118"/>
      <c r="AC3071" s="118"/>
      <c r="AD3071" s="118"/>
      <c r="AE3071" s="121">
        <v>12</v>
      </c>
      <c r="AF3071" s="87">
        <v>46056</v>
      </c>
      <c r="AG3071" s="123">
        <v>10992</v>
      </c>
      <c r="AH3071" s="122"/>
      <c r="AI3071" s="123"/>
      <c r="AJ3071" s="122"/>
      <c r="AK3071" s="123"/>
      <c r="AL3071" s="34"/>
      <c r="AM3071" s="39"/>
      <c r="AN307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72" spans="1:40" ht="19.5" customHeight="1" x14ac:dyDescent="0.25">
      <c r="A3072" s="112">
        <f t="shared" si="222"/>
        <v>2026</v>
      </c>
      <c r="B3072" s="112">
        <f t="shared" si="223"/>
        <v>2</v>
      </c>
      <c r="C3072" s="25">
        <v>46056</v>
      </c>
      <c r="D3072" s="114">
        <f t="shared" ca="1" si="220"/>
        <v>46097</v>
      </c>
      <c r="E3072" s="114" t="str">
        <f t="shared" ca="1" si="221"/>
        <v>1-Months</v>
      </c>
      <c r="F3072" s="114" t="str">
        <f>VLOOKUP(O3072,Stock[],5,FALSE)</f>
        <v>BE</v>
      </c>
      <c r="G3072" s="115" t="s">
        <v>3134</v>
      </c>
      <c r="H3072" s="116" t="s">
        <v>282</v>
      </c>
      <c r="I3072" s="117" t="s">
        <v>1753</v>
      </c>
      <c r="J3072" s="112" t="str">
        <f>VLOOKUP(I3072,Customers[],2,FALSE)</f>
        <v>ကုန်သည်လက်ဆောင်</v>
      </c>
      <c r="K3072" s="112">
        <f>VLOOKUP(I3072,Customers[],4,FALSE)</f>
        <v>0</v>
      </c>
      <c r="L3072" s="112">
        <f>VLOOKUP(Table85[[#This Row],[CustomerID]],Table!H:K,3,0)</f>
        <v>0</v>
      </c>
      <c r="M3072" s="112">
        <f>VLOOKUP(I3072,Customers[],5,FALSE)</f>
        <v>0</v>
      </c>
      <c r="N3072" s="117" t="s">
        <v>1750</v>
      </c>
      <c r="O3072" s="118" t="s">
        <v>3113</v>
      </c>
      <c r="P3072" s="112" t="str">
        <f>VLOOKUP(O3072,Stock[],2,FALSE)</f>
        <v>မြန်မာရှောက်ပျား   ကော်(1L)</v>
      </c>
      <c r="Q3072" s="119">
        <f>VLOOKUP(O3072,Stock[],3,FALSE)</f>
        <v>1</v>
      </c>
      <c r="R3072" s="119">
        <f>VLOOKUP(O3072,Stock[],4,FALSE)</f>
        <v>12</v>
      </c>
      <c r="S3072" s="118">
        <v>1</v>
      </c>
      <c r="T3072" s="119">
        <f>(DailySales!$S3072/DailySales!$R3072)+DailySales!$U3072</f>
        <v>8.3333333333333329E-2</v>
      </c>
      <c r="U3072" s="118"/>
      <c r="V3072" s="120">
        <f>+DailySales!$T3072*DailySales!$R3072</f>
        <v>1</v>
      </c>
      <c r="W3072" s="120">
        <f>+DailySales!$V3072*DailySales!$Q3072</f>
        <v>1</v>
      </c>
      <c r="X3072" s="120">
        <f>VLOOKUP(O3072,Stock[],6,FALSE)</f>
        <v>1700</v>
      </c>
      <c r="Y3072" s="120">
        <f>+DailySales!$V3072*DailySales!$X3072</f>
        <v>1700</v>
      </c>
      <c r="Z3072" s="118"/>
      <c r="AA3072" s="118"/>
      <c r="AB3072" s="118"/>
      <c r="AC3072" s="118"/>
      <c r="AD3072" s="118"/>
      <c r="AE3072" s="121"/>
      <c r="AF3072" s="87">
        <v>46056</v>
      </c>
      <c r="AG3072" s="123">
        <v>1700</v>
      </c>
      <c r="AH3072" s="122"/>
      <c r="AI3072" s="123"/>
      <c r="AJ3072" s="122"/>
      <c r="AK3072" s="123"/>
      <c r="AL3072" s="34"/>
      <c r="AM3072" s="39"/>
      <c r="AN307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73" spans="1:40" ht="19.5" customHeight="1" x14ac:dyDescent="0.25">
      <c r="A3073" s="112">
        <f t="shared" si="222"/>
        <v>2026</v>
      </c>
      <c r="B3073" s="112">
        <f t="shared" si="223"/>
        <v>2</v>
      </c>
      <c r="C3073" s="25">
        <v>46056</v>
      </c>
      <c r="D3073" s="114">
        <f t="shared" ca="1" si="220"/>
        <v>46097</v>
      </c>
      <c r="E3073" s="114" t="str">
        <f t="shared" ca="1" si="221"/>
        <v>1-Months</v>
      </c>
      <c r="F3073" s="114" t="str">
        <f>VLOOKUP(O3073,Stock[],5,FALSE)</f>
        <v>BE</v>
      </c>
      <c r="G3073" s="115" t="s">
        <v>3137</v>
      </c>
      <c r="H3073" s="116" t="s">
        <v>282</v>
      </c>
      <c r="I3073" s="117" t="s">
        <v>3140</v>
      </c>
      <c r="J3073" s="112" t="str">
        <f>VLOOKUP(I3073,Customers[],2,FALSE)</f>
        <v>မိုးသောက်ကြယ်</v>
      </c>
      <c r="K3073" s="112" t="str">
        <f>VLOOKUP(I3073,Customers[],4,FALSE)</f>
        <v>Yamethin</v>
      </c>
      <c r="L3073" s="112" t="str">
        <f>VLOOKUP(Table85[[#This Row],[CustomerID]],Table!H:K,3,0)</f>
        <v>ရမည်းသင်း</v>
      </c>
      <c r="M3073" s="112" t="str">
        <f>VLOOKUP(I3073,Customers[],5,FALSE)</f>
        <v>Van-1</v>
      </c>
      <c r="N3073" s="117" t="s">
        <v>9</v>
      </c>
      <c r="O3073" s="118" t="s">
        <v>224</v>
      </c>
      <c r="P3073" s="112" t="str">
        <f>VLOOKUP(O3073,Stock[],2,FALSE)</f>
        <v>ချယ်ရီသံပုရာအရက်သန့်ကော် (.6Ltr)</v>
      </c>
      <c r="Q3073" s="119">
        <f>VLOOKUP(O3073,Stock[],3,FALSE)</f>
        <v>0.6</v>
      </c>
      <c r="R3073" s="119">
        <f>VLOOKUP(O3073,Stock[],4,FALSE)</f>
        <v>24</v>
      </c>
      <c r="S3073" s="118"/>
      <c r="T3073" s="119">
        <f>(DailySales!$S3073/DailySales!$R3073)+DailySales!$U3073</f>
        <v>1</v>
      </c>
      <c r="U3073" s="118">
        <v>1</v>
      </c>
      <c r="V3073" s="120">
        <f>+DailySales!$T3073*DailySales!$R3073</f>
        <v>24</v>
      </c>
      <c r="W3073" s="120">
        <f>+DailySales!$V3073*DailySales!$Q3073</f>
        <v>14.399999999999999</v>
      </c>
      <c r="X3073" s="120">
        <f>VLOOKUP(O3073,Stock[],6,FALSE)</f>
        <v>915</v>
      </c>
      <c r="Y3073" s="120">
        <f>+DailySales!$V3073*DailySales!$X3073</f>
        <v>21960</v>
      </c>
      <c r="Z3073" s="118"/>
      <c r="AA3073" s="118"/>
      <c r="AB3073" s="118"/>
      <c r="AC3073" s="118"/>
      <c r="AD3073" s="118"/>
      <c r="AE3073" s="121">
        <v>40</v>
      </c>
      <c r="AF3073" s="87">
        <v>46056</v>
      </c>
      <c r="AG3073" s="123">
        <v>22000</v>
      </c>
      <c r="AH3073" s="122"/>
      <c r="AI3073" s="123"/>
      <c r="AJ3073" s="122"/>
      <c r="AK3073" s="123"/>
      <c r="AL3073" s="34"/>
      <c r="AM3073" s="39"/>
      <c r="AN307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74" spans="1:40" ht="19.5" customHeight="1" x14ac:dyDescent="0.25">
      <c r="A3074" s="112">
        <f t="shared" si="222"/>
        <v>2026</v>
      </c>
      <c r="B3074" s="112">
        <f t="shared" si="223"/>
        <v>2</v>
      </c>
      <c r="C3074" s="25">
        <v>46056</v>
      </c>
      <c r="D3074" s="114">
        <f t="shared" ref="D3074:D3137" ca="1" si="224">TODAY()</f>
        <v>46097</v>
      </c>
      <c r="E3074" s="114" t="str">
        <f t="shared" ref="E3074:E3137" ca="1" si="225">DATEDIF(C3074,D3074,"M")&amp;"-Months"</f>
        <v>1-Months</v>
      </c>
      <c r="F3074" s="114" t="str">
        <f>VLOOKUP(O3074,Stock[],5,FALSE)</f>
        <v>BE</v>
      </c>
      <c r="G3074" s="115" t="s">
        <v>3137</v>
      </c>
      <c r="H3074" s="116" t="s">
        <v>282</v>
      </c>
      <c r="I3074" s="117" t="s">
        <v>1753</v>
      </c>
      <c r="J3074" s="112" t="str">
        <f>VLOOKUP(I3074,Customers[],2,FALSE)</f>
        <v>ကုန်သည်လက်ဆောင်</v>
      </c>
      <c r="K3074" s="112">
        <f>VLOOKUP(I3074,Customers[],4,FALSE)</f>
        <v>0</v>
      </c>
      <c r="L3074" s="112">
        <f>VLOOKUP(Table85[[#This Row],[CustomerID]],Table!H:K,3,0)</f>
        <v>0</v>
      </c>
      <c r="M3074" s="112">
        <f>VLOOKUP(I3074,Customers[],5,FALSE)</f>
        <v>0</v>
      </c>
      <c r="N3074" s="117" t="s">
        <v>1750</v>
      </c>
      <c r="O3074" s="118" t="s">
        <v>3113</v>
      </c>
      <c r="P3074" s="112" t="str">
        <f>VLOOKUP(O3074,Stock[],2,FALSE)</f>
        <v>မြန်မာရှောက်ပျား   ကော်(1L)</v>
      </c>
      <c r="Q3074" s="119">
        <f>VLOOKUP(O3074,Stock[],3,FALSE)</f>
        <v>1</v>
      </c>
      <c r="R3074" s="119">
        <f>VLOOKUP(O3074,Stock[],4,FALSE)</f>
        <v>12</v>
      </c>
      <c r="S3074" s="118">
        <v>1</v>
      </c>
      <c r="T3074" s="119">
        <f>(DailySales!$S3074/DailySales!$R3074)+DailySales!$U3074</f>
        <v>8.3333333333333329E-2</v>
      </c>
      <c r="U3074" s="118"/>
      <c r="V3074" s="120">
        <f>+DailySales!$T3074*DailySales!$R3074</f>
        <v>1</v>
      </c>
      <c r="W3074" s="120">
        <f>+DailySales!$V3074*DailySales!$Q3074</f>
        <v>1</v>
      </c>
      <c r="X3074" s="120">
        <f>VLOOKUP(O3074,Stock[],6,FALSE)</f>
        <v>1700</v>
      </c>
      <c r="Y3074" s="120">
        <f>+DailySales!$V3074*DailySales!$X3074</f>
        <v>1700</v>
      </c>
      <c r="Z3074" s="118"/>
      <c r="AA3074" s="118"/>
      <c r="AB3074" s="118"/>
      <c r="AC3074" s="118"/>
      <c r="AD3074" s="118"/>
      <c r="AE3074" s="121"/>
      <c r="AF3074" s="87">
        <v>46056</v>
      </c>
      <c r="AG3074" s="123">
        <v>1700</v>
      </c>
      <c r="AH3074" s="122"/>
      <c r="AI3074" s="123"/>
      <c r="AJ3074" s="122"/>
      <c r="AK3074" s="123"/>
      <c r="AL3074" s="34"/>
      <c r="AM3074" s="39"/>
      <c r="AN307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75" spans="1:40" ht="19.5" customHeight="1" x14ac:dyDescent="0.25">
      <c r="A3075" s="112">
        <f t="shared" si="222"/>
        <v>2026</v>
      </c>
      <c r="B3075" s="112">
        <f t="shared" si="223"/>
        <v>2</v>
      </c>
      <c r="C3075" s="25">
        <v>46056</v>
      </c>
      <c r="D3075" s="114">
        <f t="shared" ca="1" si="224"/>
        <v>46097</v>
      </c>
      <c r="E3075" s="114" t="str">
        <f t="shared" ca="1" si="225"/>
        <v>1-Months</v>
      </c>
      <c r="F3075" s="114" t="str">
        <f>VLOOKUP(O3075,Stock[],5,FALSE)</f>
        <v>BE</v>
      </c>
      <c r="G3075" s="115" t="s">
        <v>3142</v>
      </c>
      <c r="H3075" s="116" t="s">
        <v>282</v>
      </c>
      <c r="I3075" s="117" t="s">
        <v>3141</v>
      </c>
      <c r="J3075" s="112" t="str">
        <f>VLOOKUP(I3075,Customers[],2,FALSE)</f>
        <v>လာဘ်မိုးအောင်</v>
      </c>
      <c r="K3075" s="112" t="str">
        <f>VLOOKUP(I3075,Customers[],4,FALSE)</f>
        <v>Yamethin</v>
      </c>
      <c r="L3075" s="112" t="str">
        <f>VLOOKUP(Table85[[#This Row],[CustomerID]],Table!H:K,3,0)</f>
        <v>ရမည်းသင်း</v>
      </c>
      <c r="M3075" s="112" t="str">
        <f>VLOOKUP(I3075,Customers[],5,FALSE)</f>
        <v>Van-1</v>
      </c>
      <c r="N3075" s="117" t="s">
        <v>9</v>
      </c>
      <c r="O3075" s="118" t="s">
        <v>224</v>
      </c>
      <c r="P3075" s="112" t="str">
        <f>VLOOKUP(O3075,Stock[],2,FALSE)</f>
        <v>ချယ်ရီသံပုရာအရက်သန့်ကော် (.6Ltr)</v>
      </c>
      <c r="Q3075" s="119">
        <f>VLOOKUP(O3075,Stock[],3,FALSE)</f>
        <v>0.6</v>
      </c>
      <c r="R3075" s="119">
        <f>VLOOKUP(O3075,Stock[],4,FALSE)</f>
        <v>24</v>
      </c>
      <c r="S3075" s="118"/>
      <c r="T3075" s="119">
        <f>(DailySales!$S3075/DailySales!$R3075)+DailySales!$U3075</f>
        <v>1</v>
      </c>
      <c r="U3075" s="118">
        <v>1</v>
      </c>
      <c r="V3075" s="120">
        <f>+DailySales!$T3075*DailySales!$R3075</f>
        <v>24</v>
      </c>
      <c r="W3075" s="120">
        <f>+DailySales!$V3075*DailySales!$Q3075</f>
        <v>14.399999999999999</v>
      </c>
      <c r="X3075" s="120">
        <f>VLOOKUP(O3075,Stock[],6,FALSE)</f>
        <v>915</v>
      </c>
      <c r="Y3075" s="120">
        <f>+DailySales!$V3075*DailySales!$X3075</f>
        <v>21960</v>
      </c>
      <c r="Z3075" s="118"/>
      <c r="AA3075" s="118"/>
      <c r="AB3075" s="118"/>
      <c r="AC3075" s="118"/>
      <c r="AD3075" s="118"/>
      <c r="AE3075" s="121">
        <v>40</v>
      </c>
      <c r="AF3075" s="87">
        <v>46056</v>
      </c>
      <c r="AG3075" s="123">
        <v>22000</v>
      </c>
      <c r="AH3075" s="122"/>
      <c r="AI3075" s="123"/>
      <c r="AJ3075" s="122"/>
      <c r="AK3075" s="123"/>
      <c r="AL3075" s="34"/>
      <c r="AM3075" s="39"/>
      <c r="AN307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76" spans="1:40" ht="19.5" customHeight="1" x14ac:dyDescent="0.25">
      <c r="A3076" s="112">
        <f t="shared" si="222"/>
        <v>2026</v>
      </c>
      <c r="B3076" s="112">
        <f t="shared" si="223"/>
        <v>2</v>
      </c>
      <c r="C3076" s="25">
        <v>46056</v>
      </c>
      <c r="D3076" s="114">
        <f t="shared" ca="1" si="224"/>
        <v>46097</v>
      </c>
      <c r="E3076" s="114" t="str">
        <f t="shared" ca="1" si="225"/>
        <v>1-Months</v>
      </c>
      <c r="F3076" s="114" t="str">
        <f>VLOOKUP(O3076,Stock[],5,FALSE)</f>
        <v>BE</v>
      </c>
      <c r="G3076" s="115" t="s">
        <v>3142</v>
      </c>
      <c r="H3076" s="116" t="s">
        <v>282</v>
      </c>
      <c r="I3076" s="117" t="s">
        <v>1753</v>
      </c>
      <c r="J3076" s="112" t="str">
        <f>VLOOKUP(I3076,Customers[],2,FALSE)</f>
        <v>ကုန်သည်လက်ဆောင်</v>
      </c>
      <c r="K3076" s="112">
        <f>VLOOKUP(I3076,Customers[],4,FALSE)</f>
        <v>0</v>
      </c>
      <c r="L3076" s="112">
        <f>VLOOKUP(Table85[[#This Row],[CustomerID]],Table!H:K,3,0)</f>
        <v>0</v>
      </c>
      <c r="M3076" s="112">
        <f>VLOOKUP(I3076,Customers[],5,FALSE)</f>
        <v>0</v>
      </c>
      <c r="N3076" s="117" t="s">
        <v>1750</v>
      </c>
      <c r="O3076" s="118" t="s">
        <v>225</v>
      </c>
      <c r="P3076" s="112" t="str">
        <f>VLOOKUP(O3076,Stock[],2,FALSE)</f>
        <v>ချယ်ရီသံပုရာအရက်သန့်ကော် (1Ltr)</v>
      </c>
      <c r="Q3076" s="119">
        <f>VLOOKUP(O3076,Stock[],3,FALSE)</f>
        <v>1</v>
      </c>
      <c r="R3076" s="119">
        <f>VLOOKUP(O3076,Stock[],4,FALSE)</f>
        <v>12</v>
      </c>
      <c r="S3076" s="118">
        <v>1</v>
      </c>
      <c r="T3076" s="119">
        <f>(DailySales!$S3076/DailySales!$R3076)+DailySales!$U3076</f>
        <v>8.3333333333333329E-2</v>
      </c>
      <c r="U3076" s="118"/>
      <c r="V3076" s="120">
        <f>+DailySales!$T3076*DailySales!$R3076</f>
        <v>1</v>
      </c>
      <c r="W3076" s="120">
        <f>+DailySales!$V3076*DailySales!$Q3076</f>
        <v>1</v>
      </c>
      <c r="X3076" s="120">
        <f>VLOOKUP(O3076,Stock[],6,FALSE)</f>
        <v>1260</v>
      </c>
      <c r="Y3076" s="120">
        <f>+DailySales!$V3076*DailySales!$X3076</f>
        <v>1260</v>
      </c>
      <c r="Z3076" s="118"/>
      <c r="AA3076" s="118"/>
      <c r="AB3076" s="118"/>
      <c r="AC3076" s="118"/>
      <c r="AD3076" s="118"/>
      <c r="AE3076" s="121"/>
      <c r="AF3076" s="87">
        <v>46056</v>
      </c>
      <c r="AG3076" s="123">
        <v>1260</v>
      </c>
      <c r="AH3076" s="122"/>
      <c r="AI3076" s="123"/>
      <c r="AJ3076" s="122"/>
      <c r="AK3076" s="123"/>
      <c r="AL3076" s="34"/>
      <c r="AM3076" s="39"/>
      <c r="AN307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77" spans="1:40" ht="19.5" customHeight="1" x14ac:dyDescent="0.25">
      <c r="A3077" s="112">
        <f t="shared" si="222"/>
        <v>2026</v>
      </c>
      <c r="B3077" s="112">
        <f t="shared" si="223"/>
        <v>2</v>
      </c>
      <c r="C3077" s="25">
        <v>46056</v>
      </c>
      <c r="D3077" s="114">
        <f t="shared" ca="1" si="224"/>
        <v>46097</v>
      </c>
      <c r="E3077" s="114" t="str">
        <f t="shared" ca="1" si="225"/>
        <v>1-Months</v>
      </c>
      <c r="F3077" s="114" t="str">
        <f>VLOOKUP(O3077,Stock[],5,FALSE)</f>
        <v>BE</v>
      </c>
      <c r="G3077" s="115" t="s">
        <v>3143</v>
      </c>
      <c r="H3077" s="116" t="s">
        <v>282</v>
      </c>
      <c r="I3077" s="117" t="s">
        <v>2369</v>
      </c>
      <c r="J3077" s="112" t="str">
        <f>VLOOKUP(I3077,Customers[],2,FALSE)</f>
        <v>အိရွှေဇင်</v>
      </c>
      <c r="K3077" s="112" t="str">
        <f>VLOOKUP(I3077,Customers[],4,FALSE)</f>
        <v>Yamethin</v>
      </c>
      <c r="L3077" s="112" t="str">
        <f>VLOOKUP(Table85[[#This Row],[CustomerID]],Table!H:K,3,0)</f>
        <v>ဘွတ်ကုန်း</v>
      </c>
      <c r="M3077" s="112" t="str">
        <f>VLOOKUP(I3077,Customers[],5,FALSE)</f>
        <v>Van-1</v>
      </c>
      <c r="N3077" s="117" t="s">
        <v>9</v>
      </c>
      <c r="O3077" s="118" t="s">
        <v>223</v>
      </c>
      <c r="P3077" s="112" t="str">
        <f>VLOOKUP(O3077,Stock[],2,FALSE)</f>
        <v>ချယ်ရီအရက်သန့်ကော် (.6Ltr)</v>
      </c>
      <c r="Q3077" s="119">
        <f>VLOOKUP(O3077,Stock[],3,FALSE)</f>
        <v>0.6</v>
      </c>
      <c r="R3077" s="119">
        <f>VLOOKUP(O3077,Stock[],4,FALSE)</f>
        <v>24</v>
      </c>
      <c r="S3077" s="118">
        <v>12</v>
      </c>
      <c r="T3077" s="119">
        <f>(DailySales!$S3077/DailySales!$R3077)+DailySales!$U3077</f>
        <v>0.5</v>
      </c>
      <c r="U3077" s="118"/>
      <c r="V3077" s="120">
        <f>+DailySales!$T3077*DailySales!$R3077</f>
        <v>12</v>
      </c>
      <c r="W3077" s="120">
        <f>+DailySales!$V3077*DailySales!$Q3077</f>
        <v>7.1999999999999993</v>
      </c>
      <c r="X3077" s="120">
        <f>VLOOKUP(O3077,Stock[],6,FALSE)</f>
        <v>875</v>
      </c>
      <c r="Y3077" s="120">
        <f>+DailySales!$V3077*DailySales!$X3077</f>
        <v>10500</v>
      </c>
      <c r="Z3077" s="118"/>
      <c r="AA3077" s="118"/>
      <c r="AB3077" s="118"/>
      <c r="AC3077" s="118"/>
      <c r="AD3077" s="118"/>
      <c r="AE3077" s="121">
        <v>300</v>
      </c>
      <c r="AF3077" s="87">
        <v>46056</v>
      </c>
      <c r="AG3077" s="123">
        <v>10800</v>
      </c>
      <c r="AH3077" s="122"/>
      <c r="AI3077" s="123"/>
      <c r="AJ3077" s="122"/>
      <c r="AK3077" s="123"/>
      <c r="AL3077" s="34"/>
      <c r="AM3077" s="39"/>
      <c r="AN307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78" spans="1:40" ht="19.5" customHeight="1" x14ac:dyDescent="0.25">
      <c r="A3078" s="112">
        <f t="shared" si="222"/>
        <v>2026</v>
      </c>
      <c r="B3078" s="112">
        <f t="shared" si="223"/>
        <v>2</v>
      </c>
      <c r="C3078" s="25">
        <v>46056</v>
      </c>
      <c r="D3078" s="114">
        <f t="shared" ca="1" si="224"/>
        <v>46097</v>
      </c>
      <c r="E3078" s="114" t="str">
        <f t="shared" ca="1" si="225"/>
        <v>1-Months</v>
      </c>
      <c r="F3078" s="114" t="str">
        <f>VLOOKUP(O3078,Stock[],5,FALSE)</f>
        <v>BE</v>
      </c>
      <c r="G3078" s="115" t="s">
        <v>3144</v>
      </c>
      <c r="H3078" s="116" t="s">
        <v>282</v>
      </c>
      <c r="I3078" s="117" t="s">
        <v>2877</v>
      </c>
      <c r="J3078" s="112" t="str">
        <f>VLOOKUP(I3078,Customers[],2,FALSE)</f>
        <v>မချိုလေး</v>
      </c>
      <c r="K3078" s="112" t="str">
        <f>VLOOKUP(I3078,Customers[],4,FALSE)</f>
        <v>Yamethin</v>
      </c>
      <c r="L3078" s="112" t="str">
        <f>VLOOKUP(Table85[[#This Row],[CustomerID]],Table!H:K,3,0)</f>
        <v>ကံသာအေး</v>
      </c>
      <c r="M3078" s="112" t="str">
        <f>VLOOKUP(I3078,Customers[],5,FALSE)</f>
        <v>Van-1</v>
      </c>
      <c r="N3078" s="117" t="s">
        <v>9</v>
      </c>
      <c r="O3078" s="118" t="s">
        <v>223</v>
      </c>
      <c r="P3078" s="112" t="str">
        <f>VLOOKUP(O3078,Stock[],2,FALSE)</f>
        <v>ချယ်ရီအရက်သန့်ကော် (.6Ltr)</v>
      </c>
      <c r="Q3078" s="119">
        <f>VLOOKUP(O3078,Stock[],3,FALSE)</f>
        <v>0.6</v>
      </c>
      <c r="R3078" s="119">
        <f>VLOOKUP(O3078,Stock[],4,FALSE)</f>
        <v>24</v>
      </c>
      <c r="S3078" s="118">
        <v>12</v>
      </c>
      <c r="T3078" s="119">
        <f>(DailySales!$S3078/DailySales!$R3078)+DailySales!$U3078</f>
        <v>0.5</v>
      </c>
      <c r="U3078" s="118"/>
      <c r="V3078" s="120">
        <f>+DailySales!$T3078*DailySales!$R3078</f>
        <v>12</v>
      </c>
      <c r="W3078" s="120">
        <f>+DailySales!$V3078*DailySales!$Q3078</f>
        <v>7.1999999999999993</v>
      </c>
      <c r="X3078" s="120">
        <f>VLOOKUP(O3078,Stock[],6,FALSE)</f>
        <v>875</v>
      </c>
      <c r="Y3078" s="120">
        <f>+DailySales!$V3078*DailySales!$X3078</f>
        <v>10500</v>
      </c>
      <c r="Z3078" s="118"/>
      <c r="AA3078" s="118"/>
      <c r="AB3078" s="118"/>
      <c r="AC3078" s="118"/>
      <c r="AD3078" s="118"/>
      <c r="AE3078" s="121">
        <v>300</v>
      </c>
      <c r="AF3078" s="87">
        <v>46056</v>
      </c>
      <c r="AG3078" s="123">
        <v>10800</v>
      </c>
      <c r="AH3078" s="122"/>
      <c r="AI3078" s="123"/>
      <c r="AJ3078" s="122"/>
      <c r="AK3078" s="123"/>
      <c r="AL3078" s="34"/>
      <c r="AM3078" s="39"/>
      <c r="AN307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79" spans="1:40" ht="19.5" customHeight="1" x14ac:dyDescent="0.25">
      <c r="A3079" s="112">
        <f t="shared" si="222"/>
        <v>2026</v>
      </c>
      <c r="B3079" s="112">
        <f t="shared" si="223"/>
        <v>2</v>
      </c>
      <c r="C3079" s="25">
        <v>46056</v>
      </c>
      <c r="D3079" s="114">
        <f t="shared" ca="1" si="224"/>
        <v>46097</v>
      </c>
      <c r="E3079" s="114" t="str">
        <f t="shared" ca="1" si="225"/>
        <v>1-Months</v>
      </c>
      <c r="F3079" s="114" t="str">
        <f>VLOOKUP(O3079,Stock[],5,FALSE)</f>
        <v>BE</v>
      </c>
      <c r="G3079" s="115" t="s">
        <v>3144</v>
      </c>
      <c r="H3079" s="116" t="s">
        <v>282</v>
      </c>
      <c r="I3079" s="117" t="s">
        <v>1753</v>
      </c>
      <c r="J3079" s="112" t="str">
        <f>VLOOKUP(I3079,Customers[],2,FALSE)</f>
        <v>ကုန်သည်လက်ဆောင်</v>
      </c>
      <c r="K3079" s="112">
        <f>VLOOKUP(I3079,Customers[],4,FALSE)</f>
        <v>0</v>
      </c>
      <c r="L3079" s="112">
        <f>VLOOKUP(Table85[[#This Row],[CustomerID]],Table!H:K,3,0)</f>
        <v>0</v>
      </c>
      <c r="M3079" s="112">
        <f>VLOOKUP(I3079,Customers[],5,FALSE)</f>
        <v>0</v>
      </c>
      <c r="N3079" s="117" t="s">
        <v>1750</v>
      </c>
      <c r="O3079" s="118" t="s">
        <v>1501</v>
      </c>
      <c r="P3079" s="112" t="str">
        <f>VLOOKUP(O3079,Stock[],2,FALSE)</f>
        <v>ရွှေမင်းသားမန်ကျည်းခေါင်ရည်(.6Ltr)</v>
      </c>
      <c r="Q3079" s="119">
        <f>VLOOKUP(O3079,Stock[],3,FALSE)</f>
        <v>0.6</v>
      </c>
      <c r="R3079" s="119">
        <f>VLOOKUP(O3079,Stock[],4,FALSE)</f>
        <v>12</v>
      </c>
      <c r="S3079" s="118">
        <v>1</v>
      </c>
      <c r="T3079" s="119">
        <f>(DailySales!$S3079/DailySales!$R3079)+DailySales!$U3079</f>
        <v>8.3333333333333329E-2</v>
      </c>
      <c r="U3079" s="118"/>
      <c r="V3079" s="120">
        <f>+DailySales!$T3079*DailySales!$R3079</f>
        <v>1</v>
      </c>
      <c r="W3079" s="120">
        <f>+DailySales!$V3079*DailySales!$Q3079</f>
        <v>0.6</v>
      </c>
      <c r="X3079" s="120">
        <f>VLOOKUP(O3079,Stock[],6,FALSE)</f>
        <v>800</v>
      </c>
      <c r="Y3079" s="120">
        <f>+DailySales!$V3079*DailySales!$X3079</f>
        <v>800</v>
      </c>
      <c r="Z3079" s="118"/>
      <c r="AA3079" s="118"/>
      <c r="AB3079" s="118"/>
      <c r="AC3079" s="118"/>
      <c r="AD3079" s="118"/>
      <c r="AE3079" s="121"/>
      <c r="AF3079" s="87">
        <v>46056</v>
      </c>
      <c r="AG3079" s="123">
        <v>800</v>
      </c>
      <c r="AH3079" s="122"/>
      <c r="AI3079" s="123"/>
      <c r="AJ3079" s="122"/>
      <c r="AK3079" s="123"/>
      <c r="AL3079" s="34"/>
      <c r="AM3079" s="39"/>
      <c r="AN307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80" spans="1:40" ht="19.5" customHeight="1" x14ac:dyDescent="0.25">
      <c r="A3080" s="112">
        <f t="shared" ref="A3080:A3143" si="226">YEAR(C3080)</f>
        <v>2026</v>
      </c>
      <c r="B3080" s="112">
        <f t="shared" ref="B3080:B3143" si="227">MONTH(C3080)</f>
        <v>2</v>
      </c>
      <c r="C3080" s="25">
        <v>46056</v>
      </c>
      <c r="D3080" s="114">
        <f t="shared" ca="1" si="224"/>
        <v>46097</v>
      </c>
      <c r="E3080" s="114" t="str">
        <f t="shared" ca="1" si="225"/>
        <v>1-Months</v>
      </c>
      <c r="F3080" s="114" t="str">
        <f>VLOOKUP(O3080,Stock[],5,FALSE)</f>
        <v>BE</v>
      </c>
      <c r="G3080" s="115" t="s">
        <v>3145</v>
      </c>
      <c r="H3080" s="116" t="s">
        <v>282</v>
      </c>
      <c r="I3080" s="117" t="s">
        <v>1754</v>
      </c>
      <c r="J3080" s="112" t="str">
        <f>VLOOKUP(I3080,Customers[],2,FALSE)</f>
        <v>စစ်ဆေးရေးဂိတ်လက်ဆောင်</v>
      </c>
      <c r="K3080" s="112">
        <f>VLOOKUP(I3080,Customers[],4,FALSE)</f>
        <v>0</v>
      </c>
      <c r="L3080" s="112">
        <f>VLOOKUP(Table85[[#This Row],[CustomerID]],Table!H:K,3,0)</f>
        <v>0</v>
      </c>
      <c r="M3080" s="112">
        <f>VLOOKUP(I3080,Customers[],5,FALSE)</f>
        <v>0</v>
      </c>
      <c r="N3080" s="117" t="s">
        <v>1751</v>
      </c>
      <c r="O3080" s="118" t="s">
        <v>217</v>
      </c>
      <c r="P3080" s="112" t="str">
        <f>VLOOKUP(O3080,Stock[],2,FALSE)</f>
        <v>လိမ္မော်ဖြူ</v>
      </c>
      <c r="Q3080" s="119">
        <f>VLOOKUP(O3080,Stock[],3,FALSE)</f>
        <v>0.64</v>
      </c>
      <c r="R3080" s="119">
        <f>VLOOKUP(O3080,Stock[],4,FALSE)</f>
        <v>24</v>
      </c>
      <c r="S3080" s="118">
        <v>3</v>
      </c>
      <c r="T3080" s="119">
        <f>(DailySales!$S3080/DailySales!$R3080)+DailySales!$U3080</f>
        <v>0.125</v>
      </c>
      <c r="U3080" s="118"/>
      <c r="V3080" s="120">
        <f>+DailySales!$T3080*DailySales!$R3080</f>
        <v>3</v>
      </c>
      <c r="W3080" s="120">
        <f>+DailySales!$V3080*DailySales!$Q3080</f>
        <v>1.92</v>
      </c>
      <c r="X3080" s="120">
        <f>VLOOKUP(O3080,Stock[],6,FALSE)</f>
        <v>1330</v>
      </c>
      <c r="Y3080" s="120">
        <f>+DailySales!$V3080*DailySales!$X3080</f>
        <v>3990</v>
      </c>
      <c r="Z3080" s="118"/>
      <c r="AA3080" s="118"/>
      <c r="AB3080" s="118"/>
      <c r="AC3080" s="118"/>
      <c r="AD3080" s="118"/>
      <c r="AE3080" s="121"/>
      <c r="AF3080" s="87">
        <v>46056</v>
      </c>
      <c r="AG3080" s="123">
        <v>3990</v>
      </c>
      <c r="AH3080" s="122"/>
      <c r="AI3080" s="123"/>
      <c r="AJ3080" s="122"/>
      <c r="AK3080" s="123"/>
      <c r="AL3080" s="34"/>
      <c r="AM3080" s="39"/>
      <c r="AN308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81" spans="1:40" ht="19.5" customHeight="1" x14ac:dyDescent="0.25">
      <c r="A3081" s="112">
        <f t="shared" si="226"/>
        <v>2026</v>
      </c>
      <c r="B3081" s="112">
        <f t="shared" si="227"/>
        <v>2</v>
      </c>
      <c r="C3081" s="25">
        <v>46056</v>
      </c>
      <c r="D3081" s="114">
        <f t="shared" ca="1" si="224"/>
        <v>46097</v>
      </c>
      <c r="E3081" s="114" t="str">
        <f t="shared" ca="1" si="225"/>
        <v>1-Months</v>
      </c>
      <c r="F3081" s="114" t="str">
        <f>VLOOKUP(O3081,Stock[],5,FALSE)</f>
        <v>BE</v>
      </c>
      <c r="G3081" s="115" t="s">
        <v>3146</v>
      </c>
      <c r="H3081" s="116" t="s">
        <v>282</v>
      </c>
      <c r="I3081" s="117" t="s">
        <v>575</v>
      </c>
      <c r="J3081" s="112" t="str">
        <f>VLOOKUP(I3081,Customers[],2,FALSE)</f>
        <v>ကိုညီညီ</v>
      </c>
      <c r="K3081" s="112" t="str">
        <f>VLOOKUP(I3081,Customers[],4,FALSE)</f>
        <v>Yamethin</v>
      </c>
      <c r="L3081" s="112" t="str">
        <f>VLOOKUP(Table85[[#This Row],[CustomerID]],Table!H:K,3,0)</f>
        <v>ရွှေညောင်ဖူး</v>
      </c>
      <c r="M3081" s="112" t="str">
        <f>VLOOKUP(I3081,Customers[],5,FALSE)</f>
        <v>Van-1</v>
      </c>
      <c r="N3081" s="117" t="s">
        <v>9</v>
      </c>
      <c r="O3081" s="118" t="s">
        <v>225</v>
      </c>
      <c r="P3081" s="112" t="str">
        <f>VLOOKUP(O3081,Stock[],2,FALSE)</f>
        <v>ချယ်ရီသံပုရာအရက်သန့်ကော် (1Ltr)</v>
      </c>
      <c r="Q3081" s="119">
        <f>VLOOKUP(O3081,Stock[],3,FALSE)</f>
        <v>1</v>
      </c>
      <c r="R3081" s="119">
        <f>VLOOKUP(O3081,Stock[],4,FALSE)</f>
        <v>12</v>
      </c>
      <c r="S3081" s="118"/>
      <c r="T3081" s="119">
        <f>(DailySales!$S3081/DailySales!$R3081)+DailySales!$U3081</f>
        <v>1</v>
      </c>
      <c r="U3081" s="118">
        <v>1</v>
      </c>
      <c r="V3081" s="120">
        <f>+DailySales!$T3081*DailySales!$R3081</f>
        <v>12</v>
      </c>
      <c r="W3081" s="120">
        <f>+DailySales!$V3081*DailySales!$Q3081</f>
        <v>12</v>
      </c>
      <c r="X3081" s="120">
        <f>VLOOKUP(O3081,Stock[],6,FALSE)</f>
        <v>1260</v>
      </c>
      <c r="Y3081" s="120">
        <f>+DailySales!$V3081*DailySales!$X3081</f>
        <v>15120</v>
      </c>
      <c r="Z3081" s="118"/>
      <c r="AA3081" s="118"/>
      <c r="AB3081" s="118"/>
      <c r="AC3081" s="118"/>
      <c r="AD3081" s="118"/>
      <c r="AE3081" s="121">
        <v>380</v>
      </c>
      <c r="AF3081" s="87">
        <v>46056</v>
      </c>
      <c r="AG3081" s="123">
        <v>15500</v>
      </c>
      <c r="AH3081" s="122"/>
      <c r="AI3081" s="123"/>
      <c r="AJ3081" s="122"/>
      <c r="AK3081" s="123"/>
      <c r="AL3081" s="34"/>
      <c r="AM3081" s="39"/>
      <c r="AN308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82" spans="1:40" ht="19.5" customHeight="1" x14ac:dyDescent="0.25">
      <c r="A3082" s="112">
        <f t="shared" si="226"/>
        <v>2026</v>
      </c>
      <c r="B3082" s="112">
        <f t="shared" si="227"/>
        <v>2</v>
      </c>
      <c r="C3082" s="25">
        <v>46056</v>
      </c>
      <c r="D3082" s="114">
        <f t="shared" ca="1" si="224"/>
        <v>46097</v>
      </c>
      <c r="E3082" s="114" t="str">
        <f t="shared" ca="1" si="225"/>
        <v>1-Months</v>
      </c>
      <c r="F3082" s="114" t="str">
        <f>VLOOKUP(O3082,Stock[],5,FALSE)</f>
        <v>BE</v>
      </c>
      <c r="G3082" s="115" t="s">
        <v>3147</v>
      </c>
      <c r="H3082" s="116" t="s">
        <v>282</v>
      </c>
      <c r="I3082" s="117" t="s">
        <v>316</v>
      </c>
      <c r="J3082" s="112" t="str">
        <f>VLOOKUP(I3082,Customers[],2,FALSE)</f>
        <v>ကိုချစ်ဖွယ်</v>
      </c>
      <c r="K3082" s="112" t="str">
        <f>VLOOKUP(I3082,Customers[],4,FALSE)</f>
        <v>Yamethin</v>
      </c>
      <c r="L3082" s="112" t="str">
        <f>VLOOKUP(Table85[[#This Row],[CustomerID]],Table!H:K,3,0)</f>
        <v>ရွှေညောင်ဖူး</v>
      </c>
      <c r="M3082" s="112" t="str">
        <f>VLOOKUP(I3082,Customers[],5,FALSE)</f>
        <v>Van-1</v>
      </c>
      <c r="N3082" s="117" t="s">
        <v>9</v>
      </c>
      <c r="O3082" s="118" t="s">
        <v>225</v>
      </c>
      <c r="P3082" s="112" t="str">
        <f>VLOOKUP(O3082,Stock[],2,FALSE)</f>
        <v>ချယ်ရီသံပုရာအရက်သန့်ကော် (1Ltr)</v>
      </c>
      <c r="Q3082" s="119">
        <f>VLOOKUP(O3082,Stock[],3,FALSE)</f>
        <v>1</v>
      </c>
      <c r="R3082" s="119">
        <f>VLOOKUP(O3082,Stock[],4,FALSE)</f>
        <v>12</v>
      </c>
      <c r="S3082" s="118"/>
      <c r="T3082" s="119">
        <f>(DailySales!$S3082/DailySales!$R3082)+DailySales!$U3082</f>
        <v>2</v>
      </c>
      <c r="U3082" s="118">
        <v>2</v>
      </c>
      <c r="V3082" s="120">
        <f>+DailySales!$T3082*DailySales!$R3082</f>
        <v>24</v>
      </c>
      <c r="W3082" s="120">
        <f>+DailySales!$V3082*DailySales!$Q3082</f>
        <v>24</v>
      </c>
      <c r="X3082" s="120">
        <f>VLOOKUP(O3082,Stock[],6,FALSE)</f>
        <v>1260</v>
      </c>
      <c r="Y3082" s="120">
        <f>+DailySales!$V3082*DailySales!$X3082</f>
        <v>30240</v>
      </c>
      <c r="Z3082" s="118"/>
      <c r="AA3082" s="118"/>
      <c r="AB3082" s="118"/>
      <c r="AC3082" s="118"/>
      <c r="AD3082" s="118"/>
      <c r="AE3082" s="121">
        <v>760</v>
      </c>
      <c r="AF3082" s="87">
        <v>46056</v>
      </c>
      <c r="AG3082" s="123">
        <v>31000</v>
      </c>
      <c r="AH3082" s="122"/>
      <c r="AI3082" s="123"/>
      <c r="AJ3082" s="122"/>
      <c r="AK3082" s="123"/>
      <c r="AL3082" s="34"/>
      <c r="AM3082" s="39"/>
      <c r="AN308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83" spans="1:40" ht="19.5" customHeight="1" x14ac:dyDescent="0.25">
      <c r="A3083" s="112">
        <f t="shared" si="226"/>
        <v>2026</v>
      </c>
      <c r="B3083" s="112">
        <f t="shared" si="227"/>
        <v>2</v>
      </c>
      <c r="C3083" s="25">
        <v>46056</v>
      </c>
      <c r="D3083" s="114">
        <f t="shared" ca="1" si="224"/>
        <v>46097</v>
      </c>
      <c r="E3083" s="114" t="str">
        <f t="shared" ca="1" si="225"/>
        <v>1-Months</v>
      </c>
      <c r="F3083" s="114" t="str">
        <f>VLOOKUP(O3083,Stock[],5,FALSE)</f>
        <v>BE</v>
      </c>
      <c r="G3083" s="115" t="s">
        <v>3147</v>
      </c>
      <c r="H3083" s="116" t="s">
        <v>282</v>
      </c>
      <c r="I3083" s="117" t="s">
        <v>1753</v>
      </c>
      <c r="J3083" s="112" t="str">
        <f>VLOOKUP(I3083,Customers[],2,FALSE)</f>
        <v>ကုန်သည်လက်ဆောင်</v>
      </c>
      <c r="K3083" s="112">
        <f>VLOOKUP(I3083,Customers[],4,FALSE)</f>
        <v>0</v>
      </c>
      <c r="L3083" s="112">
        <f>VLOOKUP(Table85[[#This Row],[CustomerID]],Table!H:K,3,0)</f>
        <v>0</v>
      </c>
      <c r="M3083" s="112">
        <f>VLOOKUP(I3083,Customers[],5,FALSE)</f>
        <v>0</v>
      </c>
      <c r="N3083" s="117" t="s">
        <v>1750</v>
      </c>
      <c r="O3083" s="118" t="s">
        <v>1501</v>
      </c>
      <c r="P3083" s="112" t="str">
        <f>VLOOKUP(O3083,Stock[],2,FALSE)</f>
        <v>ရွှေမင်းသားမန်ကျည်းခေါင်ရည်(.6Ltr)</v>
      </c>
      <c r="Q3083" s="119">
        <f>VLOOKUP(O3083,Stock[],3,FALSE)</f>
        <v>0.6</v>
      </c>
      <c r="R3083" s="119">
        <f>VLOOKUP(O3083,Stock[],4,FALSE)</f>
        <v>12</v>
      </c>
      <c r="S3083" s="118">
        <v>2</v>
      </c>
      <c r="T3083" s="119">
        <f>(DailySales!$S3083/DailySales!$R3083)+DailySales!$U3083</f>
        <v>0.16666666666666666</v>
      </c>
      <c r="U3083" s="118"/>
      <c r="V3083" s="120">
        <f>+DailySales!$T3083*DailySales!$R3083</f>
        <v>2</v>
      </c>
      <c r="W3083" s="120">
        <f>+DailySales!$V3083*DailySales!$Q3083</f>
        <v>1.2</v>
      </c>
      <c r="X3083" s="120">
        <f>VLOOKUP(O3083,Stock[],6,FALSE)</f>
        <v>800</v>
      </c>
      <c r="Y3083" s="120">
        <f>+DailySales!$V3083*DailySales!$X3083</f>
        <v>1600</v>
      </c>
      <c r="Z3083" s="118"/>
      <c r="AA3083" s="118"/>
      <c r="AB3083" s="118"/>
      <c r="AC3083" s="118"/>
      <c r="AD3083" s="118"/>
      <c r="AE3083" s="121"/>
      <c r="AF3083" s="87">
        <v>46056</v>
      </c>
      <c r="AG3083" s="123">
        <v>1600</v>
      </c>
      <c r="AH3083" s="122"/>
      <c r="AI3083" s="123"/>
      <c r="AJ3083" s="122"/>
      <c r="AK3083" s="123"/>
      <c r="AL3083" s="34"/>
      <c r="AM3083" s="39"/>
      <c r="AN308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84" spans="1:40" ht="19.5" customHeight="1" x14ac:dyDescent="0.25">
      <c r="A3084" s="112">
        <f t="shared" si="226"/>
        <v>2026</v>
      </c>
      <c r="B3084" s="112">
        <f t="shared" si="227"/>
        <v>2</v>
      </c>
      <c r="C3084" s="25">
        <v>46056</v>
      </c>
      <c r="D3084" s="114">
        <f t="shared" ca="1" si="224"/>
        <v>46097</v>
      </c>
      <c r="E3084" s="114" t="str">
        <f t="shared" ca="1" si="225"/>
        <v>1-Months</v>
      </c>
      <c r="F3084" s="114" t="str">
        <f>VLOOKUP(O3084,Stock[],5,FALSE)</f>
        <v>BE</v>
      </c>
      <c r="G3084" s="115" t="s">
        <v>3148</v>
      </c>
      <c r="H3084" s="116" t="s">
        <v>282</v>
      </c>
      <c r="I3084" s="117" t="s">
        <v>977</v>
      </c>
      <c r="J3084" s="112" t="str">
        <f>VLOOKUP(I3084,Customers[],2,FALSE)</f>
        <v>မိဘမေတ္တာ</v>
      </c>
      <c r="K3084" s="112" t="str">
        <f>VLOOKUP(I3084,Customers[],4,FALSE)</f>
        <v>Yamethin</v>
      </c>
      <c r="L3084" s="112" t="str">
        <f>VLOOKUP(Table85[[#This Row],[CustomerID]],Table!H:K,3,0)</f>
        <v>ဝကုန်း</v>
      </c>
      <c r="M3084" s="112" t="str">
        <f>VLOOKUP(I3084,Customers[],5,FALSE)</f>
        <v>Van-1</v>
      </c>
      <c r="N3084" s="117" t="s">
        <v>9</v>
      </c>
      <c r="O3084" s="118" t="s">
        <v>223</v>
      </c>
      <c r="P3084" s="112" t="str">
        <f>VLOOKUP(O3084,Stock[],2,FALSE)</f>
        <v>ချယ်ရီအရက်သန့်ကော် (.6Ltr)</v>
      </c>
      <c r="Q3084" s="119">
        <f>VLOOKUP(O3084,Stock[],3,FALSE)</f>
        <v>0.6</v>
      </c>
      <c r="R3084" s="119">
        <f>VLOOKUP(O3084,Stock[],4,FALSE)</f>
        <v>24</v>
      </c>
      <c r="S3084" s="118"/>
      <c r="T3084" s="119">
        <f>(DailySales!$S3084/DailySales!$R3084)+DailySales!$U3084</f>
        <v>1</v>
      </c>
      <c r="U3084" s="118">
        <v>1</v>
      </c>
      <c r="V3084" s="120">
        <f>+DailySales!$T3084*DailySales!$R3084</f>
        <v>24</v>
      </c>
      <c r="W3084" s="120">
        <f>+DailySales!$V3084*DailySales!$Q3084</f>
        <v>14.399999999999999</v>
      </c>
      <c r="X3084" s="120">
        <f>VLOOKUP(O3084,Stock[],6,FALSE)</f>
        <v>875</v>
      </c>
      <c r="Y3084" s="120">
        <f>+DailySales!$V3084*DailySales!$X3084</f>
        <v>21000</v>
      </c>
      <c r="Z3084" s="118"/>
      <c r="AA3084" s="118"/>
      <c r="AB3084" s="118"/>
      <c r="AC3084" s="118"/>
      <c r="AD3084" s="118"/>
      <c r="AE3084" s="121">
        <v>600</v>
      </c>
      <c r="AF3084" s="87">
        <v>46056</v>
      </c>
      <c r="AG3084" s="123">
        <v>21600</v>
      </c>
      <c r="AH3084" s="122"/>
      <c r="AI3084" s="123"/>
      <c r="AJ3084" s="122"/>
      <c r="AK3084" s="123"/>
      <c r="AL3084" s="34"/>
      <c r="AM3084" s="39"/>
      <c r="AN308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85" spans="1:40" ht="19.5" customHeight="1" x14ac:dyDescent="0.25">
      <c r="A3085" s="112">
        <f t="shared" si="226"/>
        <v>2026</v>
      </c>
      <c r="B3085" s="112">
        <f t="shared" si="227"/>
        <v>2</v>
      </c>
      <c r="C3085" s="25">
        <v>46056</v>
      </c>
      <c r="D3085" s="114">
        <f t="shared" ca="1" si="224"/>
        <v>46097</v>
      </c>
      <c r="E3085" s="114" t="str">
        <f t="shared" ca="1" si="225"/>
        <v>1-Months</v>
      </c>
      <c r="F3085" s="114" t="str">
        <f>VLOOKUP(O3085,Stock[],5,FALSE)</f>
        <v>BE</v>
      </c>
      <c r="G3085" s="115" t="s">
        <v>3148</v>
      </c>
      <c r="H3085" s="116" t="s">
        <v>282</v>
      </c>
      <c r="I3085" s="117" t="s">
        <v>1753</v>
      </c>
      <c r="J3085" s="112" t="str">
        <f>VLOOKUP(I3085,Customers[],2,FALSE)</f>
        <v>ကုန်သည်လက်ဆောင်</v>
      </c>
      <c r="K3085" s="112">
        <f>VLOOKUP(I3085,Customers[],4,FALSE)</f>
        <v>0</v>
      </c>
      <c r="L3085" s="112">
        <f>VLOOKUP(Table85[[#This Row],[CustomerID]],Table!H:K,3,0)</f>
        <v>0</v>
      </c>
      <c r="M3085" s="112">
        <f>VLOOKUP(I3085,Customers[],5,FALSE)</f>
        <v>0</v>
      </c>
      <c r="N3085" s="117" t="s">
        <v>1750</v>
      </c>
      <c r="O3085" s="118" t="s">
        <v>1501</v>
      </c>
      <c r="P3085" s="112" t="str">
        <f>VLOOKUP(O3085,Stock[],2,FALSE)</f>
        <v>ရွှေမင်းသားမန်ကျည်းခေါင်ရည်(.6Ltr)</v>
      </c>
      <c r="Q3085" s="119">
        <f>VLOOKUP(O3085,Stock[],3,FALSE)</f>
        <v>0.6</v>
      </c>
      <c r="R3085" s="119">
        <f>VLOOKUP(O3085,Stock[],4,FALSE)</f>
        <v>12</v>
      </c>
      <c r="S3085" s="118">
        <v>2</v>
      </c>
      <c r="T3085" s="119">
        <f>(DailySales!$S3085/DailySales!$R3085)+DailySales!$U3085</f>
        <v>0.16666666666666666</v>
      </c>
      <c r="U3085" s="118"/>
      <c r="V3085" s="120">
        <f>+DailySales!$T3085*DailySales!$R3085</f>
        <v>2</v>
      </c>
      <c r="W3085" s="120">
        <f>+DailySales!$V3085*DailySales!$Q3085</f>
        <v>1.2</v>
      </c>
      <c r="X3085" s="120">
        <f>VLOOKUP(O3085,Stock[],6,FALSE)</f>
        <v>800</v>
      </c>
      <c r="Y3085" s="120">
        <f>+DailySales!$V3085*DailySales!$X3085</f>
        <v>1600</v>
      </c>
      <c r="Z3085" s="118"/>
      <c r="AA3085" s="118"/>
      <c r="AB3085" s="118"/>
      <c r="AC3085" s="118"/>
      <c r="AD3085" s="118"/>
      <c r="AE3085" s="121"/>
      <c r="AF3085" s="87">
        <v>46056</v>
      </c>
      <c r="AG3085" s="123">
        <v>1600</v>
      </c>
      <c r="AH3085" s="122"/>
      <c r="AI3085" s="123"/>
      <c r="AJ3085" s="122"/>
      <c r="AK3085" s="123"/>
      <c r="AL3085" s="34"/>
      <c r="AM3085" s="39"/>
      <c r="AN308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86" spans="1:40" ht="19.5" customHeight="1" x14ac:dyDescent="0.25">
      <c r="A3086" s="112">
        <f t="shared" si="226"/>
        <v>2026</v>
      </c>
      <c r="B3086" s="112">
        <f t="shared" si="227"/>
        <v>2</v>
      </c>
      <c r="C3086" s="25">
        <v>46056</v>
      </c>
      <c r="D3086" s="114">
        <f t="shared" ca="1" si="224"/>
        <v>46097</v>
      </c>
      <c r="E3086" s="114" t="str">
        <f t="shared" ca="1" si="225"/>
        <v>1-Months</v>
      </c>
      <c r="F3086" s="114" t="str">
        <f>VLOOKUP(O3086,Stock[],5,FALSE)</f>
        <v>BE</v>
      </c>
      <c r="G3086" s="115" t="s">
        <v>3151</v>
      </c>
      <c r="H3086" s="116" t="s">
        <v>282</v>
      </c>
      <c r="I3086" s="117" t="s">
        <v>2628</v>
      </c>
      <c r="J3086" s="112" t="str">
        <f>VLOOKUP(I3086,Customers[],2,FALSE)</f>
        <v>မိဘအရိပ်</v>
      </c>
      <c r="K3086" s="112" t="str">
        <f>VLOOKUP(I3086,Customers[],4,FALSE)</f>
        <v>Yamethin</v>
      </c>
      <c r="L3086" s="112" t="str">
        <f>VLOOKUP(Table85[[#This Row],[CustomerID]],Table!H:K,3,0)</f>
        <v>ကျီစု</v>
      </c>
      <c r="M3086" s="112" t="str">
        <f>VLOOKUP(I3086,Customers[],5,FALSE)</f>
        <v>Van-1</v>
      </c>
      <c r="N3086" s="117" t="s">
        <v>9</v>
      </c>
      <c r="O3086" s="118" t="s">
        <v>223</v>
      </c>
      <c r="P3086" s="112" t="str">
        <f>VLOOKUP(O3086,Stock[],2,FALSE)</f>
        <v>ချယ်ရီအရက်သန့်ကော် (.6Ltr)</v>
      </c>
      <c r="Q3086" s="119">
        <f>VLOOKUP(O3086,Stock[],3,FALSE)</f>
        <v>0.6</v>
      </c>
      <c r="R3086" s="119">
        <f>VLOOKUP(O3086,Stock[],4,FALSE)</f>
        <v>24</v>
      </c>
      <c r="S3086" s="118"/>
      <c r="T3086" s="119">
        <f>(DailySales!$S3086/DailySales!$R3086)+DailySales!$U3086</f>
        <v>1</v>
      </c>
      <c r="U3086" s="118">
        <v>1</v>
      </c>
      <c r="V3086" s="120">
        <f>+DailySales!$T3086*DailySales!$R3086</f>
        <v>24</v>
      </c>
      <c r="W3086" s="120">
        <f>+DailySales!$V3086*DailySales!$Q3086</f>
        <v>14.399999999999999</v>
      </c>
      <c r="X3086" s="120">
        <f>VLOOKUP(O3086,Stock[],6,FALSE)</f>
        <v>875</v>
      </c>
      <c r="Y3086" s="120">
        <f>+DailySales!$V3086*DailySales!$X3086</f>
        <v>21000</v>
      </c>
      <c r="Z3086" s="118"/>
      <c r="AA3086" s="118"/>
      <c r="AB3086" s="118"/>
      <c r="AC3086" s="118"/>
      <c r="AD3086" s="118"/>
      <c r="AE3086" s="121">
        <v>600</v>
      </c>
      <c r="AF3086" s="87">
        <v>46056</v>
      </c>
      <c r="AG3086" s="123">
        <v>21600</v>
      </c>
      <c r="AH3086" s="122"/>
      <c r="AI3086" s="123"/>
      <c r="AJ3086" s="122"/>
      <c r="AK3086" s="123"/>
      <c r="AL3086" s="34"/>
      <c r="AM3086" s="39"/>
      <c r="AN308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87" spans="1:40" ht="19.5" customHeight="1" x14ac:dyDescent="0.25">
      <c r="A3087" s="112">
        <f t="shared" si="226"/>
        <v>2026</v>
      </c>
      <c r="B3087" s="112">
        <f t="shared" si="227"/>
        <v>2</v>
      </c>
      <c r="C3087" s="25">
        <v>46056</v>
      </c>
      <c r="D3087" s="114">
        <f t="shared" ca="1" si="224"/>
        <v>46097</v>
      </c>
      <c r="E3087" s="114" t="str">
        <f t="shared" ca="1" si="225"/>
        <v>1-Months</v>
      </c>
      <c r="F3087" s="114" t="str">
        <f>VLOOKUP(O3087,Stock[],5,FALSE)</f>
        <v>BE</v>
      </c>
      <c r="G3087" s="115" t="s">
        <v>3151</v>
      </c>
      <c r="H3087" s="116" t="s">
        <v>282</v>
      </c>
      <c r="I3087" s="117" t="s">
        <v>1753</v>
      </c>
      <c r="J3087" s="112" t="str">
        <f>VLOOKUP(I3087,Customers[],2,FALSE)</f>
        <v>ကုန်သည်လက်ဆောင်</v>
      </c>
      <c r="K3087" s="112">
        <f>VLOOKUP(I3087,Customers[],4,FALSE)</f>
        <v>0</v>
      </c>
      <c r="L3087" s="112">
        <f>VLOOKUP(Table85[[#This Row],[CustomerID]],Table!H:K,3,0)</f>
        <v>0</v>
      </c>
      <c r="M3087" s="112">
        <f>VLOOKUP(I3087,Customers[],5,FALSE)</f>
        <v>0</v>
      </c>
      <c r="N3087" s="117" t="s">
        <v>1750</v>
      </c>
      <c r="O3087" s="118" t="s">
        <v>1501</v>
      </c>
      <c r="P3087" s="112" t="str">
        <f>VLOOKUP(O3087,Stock[],2,FALSE)</f>
        <v>ရွှေမင်းသားမန်ကျည်းခေါင်ရည်(.6Ltr)</v>
      </c>
      <c r="Q3087" s="119">
        <f>VLOOKUP(O3087,Stock[],3,FALSE)</f>
        <v>0.6</v>
      </c>
      <c r="R3087" s="119">
        <f>VLOOKUP(O3087,Stock[],4,FALSE)</f>
        <v>12</v>
      </c>
      <c r="S3087" s="118">
        <v>2</v>
      </c>
      <c r="T3087" s="119">
        <f>(DailySales!$S3087/DailySales!$R3087)+DailySales!$U3087</f>
        <v>0.16666666666666666</v>
      </c>
      <c r="U3087" s="118"/>
      <c r="V3087" s="120">
        <f>+DailySales!$T3087*DailySales!$R3087</f>
        <v>2</v>
      </c>
      <c r="W3087" s="120">
        <f>+DailySales!$V3087*DailySales!$Q3087</f>
        <v>1.2</v>
      </c>
      <c r="X3087" s="120">
        <f>VLOOKUP(O3087,Stock[],6,FALSE)</f>
        <v>800</v>
      </c>
      <c r="Y3087" s="120">
        <f>+DailySales!$V3087*DailySales!$X3087</f>
        <v>1600</v>
      </c>
      <c r="Z3087" s="118"/>
      <c r="AA3087" s="118"/>
      <c r="AB3087" s="118"/>
      <c r="AC3087" s="118"/>
      <c r="AD3087" s="118"/>
      <c r="AE3087" s="121"/>
      <c r="AF3087" s="87">
        <v>46056</v>
      </c>
      <c r="AG3087" s="123">
        <v>1600</v>
      </c>
      <c r="AH3087" s="122"/>
      <c r="AI3087" s="123"/>
      <c r="AJ3087" s="122"/>
      <c r="AK3087" s="123"/>
      <c r="AL3087" s="34"/>
      <c r="AM3087" s="39"/>
      <c r="AN308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88" spans="1:40" ht="19.5" customHeight="1" x14ac:dyDescent="0.25">
      <c r="A3088" s="112">
        <f t="shared" si="226"/>
        <v>2026</v>
      </c>
      <c r="B3088" s="112">
        <f t="shared" si="227"/>
        <v>2</v>
      </c>
      <c r="C3088" s="25">
        <v>46056</v>
      </c>
      <c r="D3088" s="114">
        <f t="shared" ca="1" si="224"/>
        <v>46097</v>
      </c>
      <c r="E3088" s="114" t="str">
        <f t="shared" ca="1" si="225"/>
        <v>1-Months</v>
      </c>
      <c r="F3088" s="114" t="str">
        <f>VLOOKUP(O3088,Stock[],5,FALSE)</f>
        <v>BE</v>
      </c>
      <c r="G3088" s="115" t="s">
        <v>3152</v>
      </c>
      <c r="H3088" s="116" t="s">
        <v>282</v>
      </c>
      <c r="I3088" s="117" t="s">
        <v>3154</v>
      </c>
      <c r="J3088" s="112" t="str">
        <f>VLOOKUP(I3088,Customers[],2,FALSE)</f>
        <v>မကြည်ထွေး</v>
      </c>
      <c r="K3088" s="112" t="str">
        <f>VLOOKUP(I3088,Customers[],4,FALSE)</f>
        <v>Pyawbwe</v>
      </c>
      <c r="L3088" s="112" t="str">
        <f>VLOOKUP(Table85[[#This Row],[CustomerID]],Table!H:K,3,0)</f>
        <v>ခံဘူး</v>
      </c>
      <c r="M3088" s="112" t="str">
        <f>VLOOKUP(I3088,Customers[],5,FALSE)</f>
        <v>Van-1</v>
      </c>
      <c r="N3088" s="117" t="s">
        <v>9</v>
      </c>
      <c r="O3088" s="118" t="s">
        <v>223</v>
      </c>
      <c r="P3088" s="112" t="str">
        <f>VLOOKUP(O3088,Stock[],2,FALSE)</f>
        <v>ချယ်ရီအရက်သန့်ကော် (.6Ltr)</v>
      </c>
      <c r="Q3088" s="119">
        <f>VLOOKUP(O3088,Stock[],3,FALSE)</f>
        <v>0.6</v>
      </c>
      <c r="R3088" s="119">
        <f>VLOOKUP(O3088,Stock[],4,FALSE)</f>
        <v>24</v>
      </c>
      <c r="S3088" s="118"/>
      <c r="T3088" s="119">
        <f>(DailySales!$S3088/DailySales!$R3088)+DailySales!$U3088</f>
        <v>1</v>
      </c>
      <c r="U3088" s="118">
        <v>1</v>
      </c>
      <c r="V3088" s="120">
        <f>+DailySales!$T3088*DailySales!$R3088</f>
        <v>24</v>
      </c>
      <c r="W3088" s="120">
        <f>+DailySales!$V3088*DailySales!$Q3088</f>
        <v>14.399999999999999</v>
      </c>
      <c r="X3088" s="120">
        <f>VLOOKUP(O3088,Stock[],6,FALSE)</f>
        <v>875</v>
      </c>
      <c r="Y3088" s="120">
        <f>+DailySales!$V3088*DailySales!$X3088</f>
        <v>21000</v>
      </c>
      <c r="Z3088" s="118"/>
      <c r="AA3088" s="118"/>
      <c r="AB3088" s="118"/>
      <c r="AC3088" s="118"/>
      <c r="AD3088" s="118"/>
      <c r="AE3088" s="121">
        <v>600</v>
      </c>
      <c r="AF3088" s="87">
        <v>46056</v>
      </c>
      <c r="AG3088" s="123">
        <v>21600</v>
      </c>
      <c r="AH3088" s="122"/>
      <c r="AI3088" s="123"/>
      <c r="AJ3088" s="122"/>
      <c r="AK3088" s="123"/>
      <c r="AL3088" s="34"/>
      <c r="AM3088" s="39"/>
      <c r="AN308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89" spans="1:40" ht="19.5" customHeight="1" x14ac:dyDescent="0.25">
      <c r="A3089" s="112">
        <f t="shared" si="226"/>
        <v>2026</v>
      </c>
      <c r="B3089" s="112">
        <f t="shared" si="227"/>
        <v>2</v>
      </c>
      <c r="C3089" s="25">
        <v>46056</v>
      </c>
      <c r="D3089" s="114">
        <f t="shared" ca="1" si="224"/>
        <v>46097</v>
      </c>
      <c r="E3089" s="114" t="str">
        <f t="shared" ca="1" si="225"/>
        <v>1-Months</v>
      </c>
      <c r="F3089" s="114" t="str">
        <f>VLOOKUP(O3089,Stock[],5,FALSE)</f>
        <v>BE</v>
      </c>
      <c r="G3089" s="115" t="s">
        <v>3152</v>
      </c>
      <c r="H3089" s="116" t="s">
        <v>282</v>
      </c>
      <c r="I3089" s="117" t="s">
        <v>1753</v>
      </c>
      <c r="J3089" s="112" t="str">
        <f>VLOOKUP(I3089,Customers[],2,FALSE)</f>
        <v>ကုန်သည်လက်ဆောင်</v>
      </c>
      <c r="K3089" s="112">
        <f>VLOOKUP(I3089,Customers[],4,FALSE)</f>
        <v>0</v>
      </c>
      <c r="L3089" s="112">
        <f>VLOOKUP(Table85[[#This Row],[CustomerID]],Table!H:K,3,0)</f>
        <v>0</v>
      </c>
      <c r="M3089" s="112">
        <f>VLOOKUP(I3089,Customers[],5,FALSE)</f>
        <v>0</v>
      </c>
      <c r="N3089" s="117" t="s">
        <v>1750</v>
      </c>
      <c r="O3089" s="118" t="s">
        <v>1501</v>
      </c>
      <c r="P3089" s="112" t="str">
        <f>VLOOKUP(O3089,Stock[],2,FALSE)</f>
        <v>ရွှေမင်းသားမန်ကျည်းခေါင်ရည်(.6Ltr)</v>
      </c>
      <c r="Q3089" s="119">
        <f>VLOOKUP(O3089,Stock[],3,FALSE)</f>
        <v>0.6</v>
      </c>
      <c r="R3089" s="119">
        <f>VLOOKUP(O3089,Stock[],4,FALSE)</f>
        <v>12</v>
      </c>
      <c r="S3089" s="118">
        <v>2</v>
      </c>
      <c r="T3089" s="119">
        <f>(DailySales!$S3089/DailySales!$R3089)+DailySales!$U3089</f>
        <v>0.16666666666666666</v>
      </c>
      <c r="U3089" s="118"/>
      <c r="V3089" s="120">
        <f>+DailySales!$T3089*DailySales!$R3089</f>
        <v>2</v>
      </c>
      <c r="W3089" s="120">
        <f>+DailySales!$V3089*DailySales!$Q3089</f>
        <v>1.2</v>
      </c>
      <c r="X3089" s="120">
        <f>VLOOKUP(O3089,Stock[],6,FALSE)</f>
        <v>800</v>
      </c>
      <c r="Y3089" s="120">
        <f>+DailySales!$V3089*DailySales!$X3089</f>
        <v>1600</v>
      </c>
      <c r="Z3089" s="118"/>
      <c r="AA3089" s="118"/>
      <c r="AB3089" s="118"/>
      <c r="AC3089" s="118"/>
      <c r="AD3089" s="118"/>
      <c r="AE3089" s="121"/>
      <c r="AF3089" s="87">
        <v>46056</v>
      </c>
      <c r="AG3089" s="123">
        <v>1600</v>
      </c>
      <c r="AH3089" s="122"/>
      <c r="AI3089" s="123"/>
      <c r="AJ3089" s="122"/>
      <c r="AK3089" s="123"/>
      <c r="AL3089" s="34"/>
      <c r="AM3089" s="39"/>
      <c r="AN308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90" spans="1:40" ht="19.5" customHeight="1" x14ac:dyDescent="0.25">
      <c r="A3090" s="112">
        <f t="shared" si="226"/>
        <v>2026</v>
      </c>
      <c r="B3090" s="112">
        <f t="shared" si="227"/>
        <v>2</v>
      </c>
      <c r="C3090" s="25">
        <v>46056</v>
      </c>
      <c r="D3090" s="114">
        <f t="shared" ca="1" si="224"/>
        <v>46097</v>
      </c>
      <c r="E3090" s="114" t="str">
        <f t="shared" ca="1" si="225"/>
        <v>1-Months</v>
      </c>
      <c r="F3090" s="114" t="str">
        <f>VLOOKUP(O3090,Stock[],5,FALSE)</f>
        <v>BE</v>
      </c>
      <c r="G3090" s="115" t="s">
        <v>3155</v>
      </c>
      <c r="H3090" s="116" t="s">
        <v>282</v>
      </c>
      <c r="I3090" s="117" t="s">
        <v>1754</v>
      </c>
      <c r="J3090" s="112" t="str">
        <f>VLOOKUP(I3090,Customers[],2,FALSE)</f>
        <v>စစ်ဆေးရေးဂိတ်လက်ဆောင်</v>
      </c>
      <c r="K3090" s="112">
        <f>VLOOKUP(I3090,Customers[],4,FALSE)</f>
        <v>0</v>
      </c>
      <c r="L3090" s="112">
        <f>VLOOKUP(Table85[[#This Row],[CustomerID]],Table!H:K,3,0)</f>
        <v>0</v>
      </c>
      <c r="M3090" s="112">
        <f>VLOOKUP(I3090,Customers[],5,FALSE)</f>
        <v>0</v>
      </c>
      <c r="N3090" s="117" t="s">
        <v>1751</v>
      </c>
      <c r="O3090" s="118" t="s">
        <v>217</v>
      </c>
      <c r="P3090" s="112" t="str">
        <f>VLOOKUP(O3090,Stock[],2,FALSE)</f>
        <v>လိမ္မော်ဖြူ</v>
      </c>
      <c r="Q3090" s="119">
        <f>VLOOKUP(O3090,Stock[],3,FALSE)</f>
        <v>0.64</v>
      </c>
      <c r="R3090" s="119">
        <f>VLOOKUP(O3090,Stock[],4,FALSE)</f>
        <v>24</v>
      </c>
      <c r="S3090" s="118">
        <v>3</v>
      </c>
      <c r="T3090" s="119">
        <f>(DailySales!$S3090/DailySales!$R3090)+DailySales!$U3090</f>
        <v>0.125</v>
      </c>
      <c r="U3090" s="118"/>
      <c r="V3090" s="120">
        <f>+DailySales!$T3090*DailySales!$R3090</f>
        <v>3</v>
      </c>
      <c r="W3090" s="120">
        <f>+DailySales!$V3090*DailySales!$Q3090</f>
        <v>1.92</v>
      </c>
      <c r="X3090" s="120">
        <f>VLOOKUP(O3090,Stock[],6,FALSE)</f>
        <v>1330</v>
      </c>
      <c r="Y3090" s="120">
        <f>+DailySales!$V3090*DailySales!$X3090</f>
        <v>3990</v>
      </c>
      <c r="Z3090" s="118"/>
      <c r="AA3090" s="118"/>
      <c r="AB3090" s="118"/>
      <c r="AC3090" s="118"/>
      <c r="AD3090" s="118"/>
      <c r="AE3090" s="121"/>
      <c r="AF3090" s="87">
        <v>46056</v>
      </c>
      <c r="AG3090" s="123">
        <v>3990</v>
      </c>
      <c r="AH3090" s="122"/>
      <c r="AI3090" s="123"/>
      <c r="AJ3090" s="122"/>
      <c r="AK3090" s="123"/>
      <c r="AL3090" s="34"/>
      <c r="AM3090" s="39"/>
      <c r="AN309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91" spans="1:40" ht="19.5" customHeight="1" x14ac:dyDescent="0.25">
      <c r="A3091" s="112">
        <f t="shared" si="226"/>
        <v>2026</v>
      </c>
      <c r="B3091" s="112">
        <f t="shared" si="227"/>
        <v>2</v>
      </c>
      <c r="C3091" s="25">
        <v>46056</v>
      </c>
      <c r="D3091" s="114">
        <f t="shared" ca="1" si="224"/>
        <v>46097</v>
      </c>
      <c r="E3091" s="114" t="str">
        <f t="shared" ca="1" si="225"/>
        <v>1-Months</v>
      </c>
      <c r="F3091" s="114" t="str">
        <f>VLOOKUP(O3091,Stock[],5,FALSE)</f>
        <v>BE</v>
      </c>
      <c r="G3091" s="115" t="s">
        <v>3156</v>
      </c>
      <c r="H3091" s="116"/>
      <c r="I3091" s="117" t="s">
        <v>239</v>
      </c>
      <c r="J3091" s="112" t="str">
        <f>VLOOKUP(I3091,Customers[],2,FALSE)</f>
        <v>ဦးရဲမြင့်</v>
      </c>
      <c r="K3091" s="112" t="str">
        <f>VLOOKUP(I3091,Customers[],4,FALSE)</f>
        <v>Pyawbwe</v>
      </c>
      <c r="L3091" s="112" t="str">
        <f>VLOOKUP(Table85[[#This Row],[CustomerID]],Table!H:K,3,0)</f>
        <v>ပျော်ဘွယ်</v>
      </c>
      <c r="M3091" s="112" t="str">
        <f>VLOOKUP(I3091,Customers[],5,FALSE)</f>
        <v>WholeSales/Contract</v>
      </c>
      <c r="N3091" s="117" t="s">
        <v>10</v>
      </c>
      <c r="O3091" s="118" t="s">
        <v>240</v>
      </c>
      <c r="P3091" s="112" t="str">
        <f>VLOOKUP(O3091,Stock[],2,FALSE)</f>
        <v>သံပုရာအရက်</v>
      </c>
      <c r="Q3091" s="119">
        <f>VLOOKUP(O3091,Stock[],3,FALSE)</f>
        <v>0.64</v>
      </c>
      <c r="R3091" s="119">
        <f>VLOOKUP(O3091,Stock[],4,FALSE)</f>
        <v>14</v>
      </c>
      <c r="S3091" s="118"/>
      <c r="T3091" s="119">
        <f>(DailySales!$S3091/DailySales!$R3091)+DailySales!$U3091</f>
        <v>100</v>
      </c>
      <c r="U3091" s="118">
        <v>100</v>
      </c>
      <c r="V3091" s="120">
        <f>+DailySales!$T3091*DailySales!$R3091</f>
        <v>1400</v>
      </c>
      <c r="W3091" s="120">
        <f>+DailySales!$V3091*DailySales!$Q3091</f>
        <v>896</v>
      </c>
      <c r="X3091" s="120">
        <f>VLOOKUP(O3091,Stock[],6,FALSE)</f>
        <v>1330</v>
      </c>
      <c r="Y3091" s="120">
        <f>+DailySales!$V3091*DailySales!$X3091</f>
        <v>1862000</v>
      </c>
      <c r="Z3091" s="118"/>
      <c r="AA3091" s="118"/>
      <c r="AB3091" s="118"/>
      <c r="AC3091" s="118"/>
      <c r="AD3091" s="118"/>
      <c r="AE3091" s="121"/>
      <c r="AF3091" s="87"/>
      <c r="AG3091" s="123"/>
      <c r="AH3091" s="122">
        <v>46062</v>
      </c>
      <c r="AI3091" s="123">
        <v>1862000</v>
      </c>
      <c r="AJ3091" s="122"/>
      <c r="AK3091" s="123"/>
      <c r="AL3091" s="34"/>
      <c r="AM3091" s="39"/>
      <c r="AN309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92" spans="1:40" ht="19.5" customHeight="1" x14ac:dyDescent="0.25">
      <c r="A3092" s="112">
        <f t="shared" si="226"/>
        <v>2026</v>
      </c>
      <c r="B3092" s="112">
        <f t="shared" si="227"/>
        <v>2</v>
      </c>
      <c r="C3092" s="25">
        <v>46056</v>
      </c>
      <c r="D3092" s="114">
        <f t="shared" ca="1" si="224"/>
        <v>46097</v>
      </c>
      <c r="E3092" s="114" t="str">
        <f t="shared" ca="1" si="225"/>
        <v>1-Months</v>
      </c>
      <c r="F3092" s="114" t="str">
        <f>VLOOKUP(O3092,Stock[],5,FALSE)</f>
        <v>BE</v>
      </c>
      <c r="G3092" s="115" t="s">
        <v>3156</v>
      </c>
      <c r="H3092" s="116"/>
      <c r="I3092" s="117" t="s">
        <v>239</v>
      </c>
      <c r="J3092" s="112" t="str">
        <f>VLOOKUP(I3092,Customers[],2,FALSE)</f>
        <v>ဦးရဲမြင့်</v>
      </c>
      <c r="K3092" s="112" t="str">
        <f>VLOOKUP(I3092,Customers[],4,FALSE)</f>
        <v>Pyawbwe</v>
      </c>
      <c r="L3092" s="112" t="str">
        <f>VLOOKUP(Table85[[#This Row],[CustomerID]],Table!H:K,3,0)</f>
        <v>ပျော်ဘွယ်</v>
      </c>
      <c r="M3092" s="112" t="str">
        <f>VLOOKUP(I3092,Customers[],5,FALSE)</f>
        <v>WholeSales/Contract</v>
      </c>
      <c r="N3092" s="117" t="s">
        <v>10</v>
      </c>
      <c r="O3092" s="118" t="s">
        <v>2120</v>
      </c>
      <c r="P3092" s="112" t="str">
        <f>VLOOKUP(O3092,Stock[],2,FALSE)</f>
        <v>ဇေ အရက်သန့်</v>
      </c>
      <c r="Q3092" s="119">
        <f>VLOOKUP(O3092,Stock[],3,FALSE)</f>
        <v>0.64</v>
      </c>
      <c r="R3092" s="119">
        <f>VLOOKUP(O3092,Stock[],4,FALSE)</f>
        <v>14</v>
      </c>
      <c r="S3092" s="118"/>
      <c r="T3092" s="119">
        <f>(DailySales!$S3092/DailySales!$R3092)+DailySales!$U3092</f>
        <v>100</v>
      </c>
      <c r="U3092" s="118">
        <v>100</v>
      </c>
      <c r="V3092" s="120">
        <f>+DailySales!$T3092*DailySales!$R3092</f>
        <v>1400</v>
      </c>
      <c r="W3092" s="120">
        <f>+DailySales!$V3092*DailySales!$Q3092</f>
        <v>896</v>
      </c>
      <c r="X3092" s="120">
        <f>VLOOKUP(O3092,Stock[],6,FALSE)</f>
        <v>1380</v>
      </c>
      <c r="Y3092" s="120">
        <f>+DailySales!$V3092*DailySales!$X3092</f>
        <v>1932000</v>
      </c>
      <c r="Z3092" s="118"/>
      <c r="AA3092" s="118"/>
      <c r="AB3092" s="118"/>
      <c r="AC3092" s="118"/>
      <c r="AD3092" s="118"/>
      <c r="AE3092" s="121"/>
      <c r="AF3092" s="87"/>
      <c r="AG3092" s="123"/>
      <c r="AH3092" s="122">
        <v>46062</v>
      </c>
      <c r="AI3092" s="123">
        <v>1932000</v>
      </c>
      <c r="AJ3092" s="122"/>
      <c r="AK3092" s="123"/>
      <c r="AL3092" s="34"/>
      <c r="AM3092" s="39"/>
      <c r="AN309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93" spans="1:40" ht="19.5" customHeight="1" x14ac:dyDescent="0.25">
      <c r="A3093" s="112">
        <f t="shared" si="226"/>
        <v>2026</v>
      </c>
      <c r="B3093" s="112">
        <f t="shared" si="227"/>
        <v>2</v>
      </c>
      <c r="C3093" s="25">
        <v>46056</v>
      </c>
      <c r="D3093" s="114">
        <f t="shared" ca="1" si="224"/>
        <v>46097</v>
      </c>
      <c r="E3093" s="114" t="str">
        <f t="shared" ca="1" si="225"/>
        <v>1-Months</v>
      </c>
      <c r="F3093" s="114" t="str">
        <f>VLOOKUP(O3093,Stock[],5,FALSE)</f>
        <v>BE</v>
      </c>
      <c r="G3093" s="115" t="s">
        <v>3156</v>
      </c>
      <c r="H3093" s="116"/>
      <c r="I3093" s="117" t="s">
        <v>239</v>
      </c>
      <c r="J3093" s="112" t="str">
        <f>VLOOKUP(I3093,Customers[],2,FALSE)</f>
        <v>ဦးရဲမြင့်</v>
      </c>
      <c r="K3093" s="112" t="str">
        <f>VLOOKUP(I3093,Customers[],4,FALSE)</f>
        <v>Pyawbwe</v>
      </c>
      <c r="L3093" s="112" t="str">
        <f>VLOOKUP(Table85[[#This Row],[CustomerID]],Table!H:K,3,0)</f>
        <v>ပျော်ဘွယ်</v>
      </c>
      <c r="M3093" s="112" t="str">
        <f>VLOOKUP(I3093,Customers[],5,FALSE)</f>
        <v>WholeSales/Contract</v>
      </c>
      <c r="N3093" s="117" t="s">
        <v>10</v>
      </c>
      <c r="O3093" s="118" t="s">
        <v>217</v>
      </c>
      <c r="P3093" s="112" t="str">
        <f>VLOOKUP(O3093,Stock[],2,FALSE)</f>
        <v>လိမ္မော်ဖြူ</v>
      </c>
      <c r="Q3093" s="119">
        <f>VLOOKUP(O3093,Stock[],3,FALSE)</f>
        <v>0.64</v>
      </c>
      <c r="R3093" s="119">
        <f>VLOOKUP(O3093,Stock[],4,FALSE)</f>
        <v>24</v>
      </c>
      <c r="S3093" s="118"/>
      <c r="T3093" s="119">
        <f>(DailySales!$S3093/DailySales!$R3093)+DailySales!$U3093</f>
        <v>30</v>
      </c>
      <c r="U3093" s="118">
        <v>30</v>
      </c>
      <c r="V3093" s="120">
        <f>+DailySales!$T3093*DailySales!$R3093</f>
        <v>720</v>
      </c>
      <c r="W3093" s="120">
        <f>+DailySales!$V3093*DailySales!$Q3093</f>
        <v>460.8</v>
      </c>
      <c r="X3093" s="120">
        <f>VLOOKUP(O3093,Stock[],6,FALSE)</f>
        <v>1330</v>
      </c>
      <c r="Y3093" s="120">
        <f>+DailySales!$V3093*DailySales!$X3093</f>
        <v>957600</v>
      </c>
      <c r="Z3093" s="118"/>
      <c r="AA3093" s="118"/>
      <c r="AB3093" s="118"/>
      <c r="AC3093" s="118"/>
      <c r="AD3093" s="118"/>
      <c r="AE3093" s="121"/>
      <c r="AF3093" s="87"/>
      <c r="AG3093" s="123"/>
      <c r="AH3093" s="122">
        <v>46062</v>
      </c>
      <c r="AI3093" s="123">
        <v>957600</v>
      </c>
      <c r="AJ3093" s="122"/>
      <c r="AK3093" s="123"/>
      <c r="AL3093" s="34"/>
      <c r="AM3093" s="39"/>
      <c r="AN309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94" spans="1:40" ht="19.5" customHeight="1" x14ac:dyDescent="0.25">
      <c r="A3094" s="112">
        <f t="shared" si="226"/>
        <v>2026</v>
      </c>
      <c r="B3094" s="112">
        <f t="shared" si="227"/>
        <v>2</v>
      </c>
      <c r="C3094" s="25">
        <v>46056</v>
      </c>
      <c r="D3094" s="114">
        <f t="shared" ca="1" si="224"/>
        <v>46097</v>
      </c>
      <c r="E3094" s="114" t="str">
        <f t="shared" ca="1" si="225"/>
        <v>1-Months</v>
      </c>
      <c r="F3094" s="114" t="str">
        <f>VLOOKUP(O3094,Stock[],5,FALSE)</f>
        <v>BE</v>
      </c>
      <c r="G3094" s="115" t="s">
        <v>3156</v>
      </c>
      <c r="H3094" s="116"/>
      <c r="I3094" s="117" t="s">
        <v>239</v>
      </c>
      <c r="J3094" s="112" t="str">
        <f>VLOOKUP(I3094,Customers[],2,FALSE)</f>
        <v>ဦးရဲမြင့်</v>
      </c>
      <c r="K3094" s="112" t="str">
        <f>VLOOKUP(I3094,Customers[],4,FALSE)</f>
        <v>Pyawbwe</v>
      </c>
      <c r="L3094" s="112" t="str">
        <f>VLOOKUP(Table85[[#This Row],[CustomerID]],Table!H:K,3,0)</f>
        <v>ပျော်ဘွယ်</v>
      </c>
      <c r="M3094" s="112" t="str">
        <f>VLOOKUP(I3094,Customers[],5,FALSE)</f>
        <v>WholeSales/Contract</v>
      </c>
      <c r="N3094" s="117" t="s">
        <v>10</v>
      </c>
      <c r="O3094" s="118" t="s">
        <v>209</v>
      </c>
      <c r="P3094" s="112" t="str">
        <f>VLOOKUP(O3094,Stock[],2,FALSE)</f>
        <v>ဇေယျဝတီ Red</v>
      </c>
      <c r="Q3094" s="119">
        <f>VLOOKUP(O3094,Stock[],3,FALSE)</f>
        <v>0.64</v>
      </c>
      <c r="R3094" s="119">
        <f>VLOOKUP(O3094,Stock[],4,FALSE)</f>
        <v>14</v>
      </c>
      <c r="S3094" s="118"/>
      <c r="T3094" s="119">
        <f>(DailySales!$S3094/DailySales!$R3094)+DailySales!$U3094</f>
        <v>200</v>
      </c>
      <c r="U3094" s="118">
        <v>200</v>
      </c>
      <c r="V3094" s="120">
        <f>+DailySales!$T3094*DailySales!$R3094</f>
        <v>2800</v>
      </c>
      <c r="W3094" s="120">
        <f>+DailySales!$V3094*DailySales!$Q3094</f>
        <v>1792</v>
      </c>
      <c r="X3094" s="120">
        <f>VLOOKUP(O3094,Stock[],6,FALSE)</f>
        <v>1330</v>
      </c>
      <c r="Y3094" s="120">
        <f>+DailySales!$V3094*DailySales!$X3094</f>
        <v>3724000</v>
      </c>
      <c r="Z3094" s="118"/>
      <c r="AA3094" s="118"/>
      <c r="AB3094" s="118"/>
      <c r="AC3094" s="118"/>
      <c r="AD3094" s="118"/>
      <c r="AE3094" s="121"/>
      <c r="AF3094" s="122"/>
      <c r="AG3094" s="123"/>
      <c r="AH3094" s="122">
        <v>46062</v>
      </c>
      <c r="AI3094" s="123">
        <v>3724000</v>
      </c>
      <c r="AJ3094" s="122"/>
      <c r="AK3094" s="123"/>
      <c r="AL3094" s="34"/>
      <c r="AM3094" s="39"/>
      <c r="AN309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095" spans="1:40" ht="19.5" customHeight="1" x14ac:dyDescent="0.25">
      <c r="A3095" s="112">
        <f t="shared" si="226"/>
        <v>2026</v>
      </c>
      <c r="B3095" s="112">
        <f t="shared" si="227"/>
        <v>2</v>
      </c>
      <c r="C3095" s="25">
        <v>46056</v>
      </c>
      <c r="D3095" s="114">
        <f t="shared" ca="1" si="224"/>
        <v>46097</v>
      </c>
      <c r="E3095" s="114" t="str">
        <f t="shared" ca="1" si="225"/>
        <v>1-Months</v>
      </c>
      <c r="F3095" s="114" t="str">
        <f>VLOOKUP(O3095,Stock[],5,FALSE)</f>
        <v>BE</v>
      </c>
      <c r="G3095" s="115" t="s">
        <v>3157</v>
      </c>
      <c r="H3095" s="116"/>
      <c r="I3095" s="117" t="s">
        <v>181</v>
      </c>
      <c r="J3095" s="112" t="str">
        <f>VLOOKUP(I3095,Customers[],2,FALSE)</f>
        <v>ရွှေမြင်း(ရွှေခြင်္သေ့)</v>
      </c>
      <c r="K3095" s="112" t="str">
        <f>VLOOKUP(I3095,Customers[],4,FALSE)</f>
        <v>Meiktila</v>
      </c>
      <c r="L3095" s="112" t="str">
        <f>VLOOKUP(Table85[[#This Row],[CustomerID]],Table!H:K,3,0)</f>
        <v>မိတ္ထီလာ</v>
      </c>
      <c r="M3095" s="112" t="str">
        <f>VLOOKUP(I3095,Customers[],5,FALSE)</f>
        <v>WholeSales/Contract</v>
      </c>
      <c r="N3095" s="117" t="s">
        <v>10</v>
      </c>
      <c r="O3095" s="118" t="s">
        <v>220</v>
      </c>
      <c r="P3095" s="112" t="str">
        <f>VLOOKUP(O3095,Stock[],2,FALSE)</f>
        <v>မြန်မာရှောက်ပျား</v>
      </c>
      <c r="Q3095" s="119">
        <f>VLOOKUP(O3095,Stock[],3,FALSE)</f>
        <v>0.64</v>
      </c>
      <c r="R3095" s="119">
        <f>VLOOKUP(O3095,Stock[],4,FALSE)</f>
        <v>14</v>
      </c>
      <c r="S3095" s="118"/>
      <c r="T3095" s="119">
        <f>(DailySales!$S3095/DailySales!$R3095)+DailySales!$U3095</f>
        <v>10</v>
      </c>
      <c r="U3095" s="118">
        <v>10</v>
      </c>
      <c r="V3095" s="120">
        <f>+DailySales!$T3095*DailySales!$R3095</f>
        <v>140</v>
      </c>
      <c r="W3095" s="120">
        <f>+DailySales!$V3095*DailySales!$Q3095</f>
        <v>89.600000000000009</v>
      </c>
      <c r="X3095" s="120">
        <f>VLOOKUP(O3095,Stock[],6,FALSE)</f>
        <v>1370</v>
      </c>
      <c r="Y3095" s="120">
        <f>+DailySales!$V3095*DailySales!$X3095</f>
        <v>191800</v>
      </c>
      <c r="Z3095" s="118"/>
      <c r="AA3095" s="118"/>
      <c r="AB3095" s="118"/>
      <c r="AC3095" s="118"/>
      <c r="AD3095" s="118"/>
      <c r="AE3095" s="121"/>
      <c r="AF3095" s="122"/>
      <c r="AG3095" s="123"/>
      <c r="AH3095" s="122"/>
      <c r="AI3095" s="123"/>
      <c r="AJ3095" s="122"/>
      <c r="AK3095" s="123"/>
      <c r="AL3095" s="34"/>
      <c r="AM3095" s="39"/>
      <c r="AN309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191800</v>
      </c>
    </row>
    <row r="3096" spans="1:40" ht="19.5" customHeight="1" x14ac:dyDescent="0.25">
      <c r="A3096" s="112">
        <f t="shared" si="226"/>
        <v>2026</v>
      </c>
      <c r="B3096" s="112">
        <f t="shared" si="227"/>
        <v>2</v>
      </c>
      <c r="C3096" s="25">
        <v>46056</v>
      </c>
      <c r="D3096" s="114">
        <f t="shared" ca="1" si="224"/>
        <v>46097</v>
      </c>
      <c r="E3096" s="114" t="str">
        <f t="shared" ca="1" si="225"/>
        <v>1-Months</v>
      </c>
      <c r="F3096" s="114" t="str">
        <f>VLOOKUP(O3096,Stock[],5,FALSE)</f>
        <v>BE</v>
      </c>
      <c r="G3096" s="115" t="s">
        <v>3157</v>
      </c>
      <c r="H3096" s="116"/>
      <c r="I3096" s="117" t="s">
        <v>181</v>
      </c>
      <c r="J3096" s="112" t="str">
        <f>VLOOKUP(I3096,Customers[],2,FALSE)</f>
        <v>ရွှေမြင်း(ရွှေခြင်္သေ့)</v>
      </c>
      <c r="K3096" s="112" t="str">
        <f>VLOOKUP(I3096,Customers[],4,FALSE)</f>
        <v>Meiktila</v>
      </c>
      <c r="L3096" s="112" t="str">
        <f>VLOOKUP(Table85[[#This Row],[CustomerID]],Table!H:K,3,0)</f>
        <v>မိတ္ထီလာ</v>
      </c>
      <c r="M3096" s="112" t="str">
        <f>VLOOKUP(I3096,Customers[],5,FALSE)</f>
        <v>WholeSales/Contract</v>
      </c>
      <c r="N3096" s="117" t="s">
        <v>10</v>
      </c>
      <c r="O3096" s="118" t="s">
        <v>217</v>
      </c>
      <c r="P3096" s="112" t="str">
        <f>VLOOKUP(O3096,Stock[],2,FALSE)</f>
        <v>လိမ္မော်ဖြူ</v>
      </c>
      <c r="Q3096" s="119">
        <f>VLOOKUP(O3096,Stock[],3,FALSE)</f>
        <v>0.64</v>
      </c>
      <c r="R3096" s="119">
        <f>VLOOKUP(O3096,Stock[],4,FALSE)</f>
        <v>24</v>
      </c>
      <c r="S3096" s="118"/>
      <c r="T3096" s="119">
        <f>(DailySales!$S3096/DailySales!$R3096)+DailySales!$U3096</f>
        <v>25</v>
      </c>
      <c r="U3096" s="118">
        <v>25</v>
      </c>
      <c r="V3096" s="120">
        <f>+DailySales!$T3096*DailySales!$R3096</f>
        <v>600</v>
      </c>
      <c r="W3096" s="120">
        <f>+DailySales!$V3096*DailySales!$Q3096</f>
        <v>384</v>
      </c>
      <c r="X3096" s="120">
        <f>VLOOKUP(O3096,Stock[],6,FALSE)</f>
        <v>1330</v>
      </c>
      <c r="Y3096" s="120">
        <f>+DailySales!$V3096*DailySales!$X3096</f>
        <v>798000</v>
      </c>
      <c r="Z3096" s="118"/>
      <c r="AA3096" s="118"/>
      <c r="AB3096" s="118"/>
      <c r="AC3096" s="118"/>
      <c r="AD3096" s="118"/>
      <c r="AE3096" s="121"/>
      <c r="AF3096" s="122"/>
      <c r="AG3096" s="123"/>
      <c r="AH3096" s="122"/>
      <c r="AI3096" s="123"/>
      <c r="AJ3096" s="122"/>
      <c r="AK3096" s="123"/>
      <c r="AL3096" s="34"/>
      <c r="AM3096" s="39"/>
      <c r="AN309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798000</v>
      </c>
    </row>
    <row r="3097" spans="1:40" ht="19.5" customHeight="1" x14ac:dyDescent="0.25">
      <c r="A3097" s="112">
        <f t="shared" si="226"/>
        <v>2026</v>
      </c>
      <c r="B3097" s="112">
        <f t="shared" si="227"/>
        <v>2</v>
      </c>
      <c r="C3097" s="25">
        <v>46056</v>
      </c>
      <c r="D3097" s="114">
        <f t="shared" ca="1" si="224"/>
        <v>46097</v>
      </c>
      <c r="E3097" s="114" t="str">
        <f t="shared" ca="1" si="225"/>
        <v>1-Months</v>
      </c>
      <c r="F3097" s="114" t="str">
        <f>VLOOKUP(O3097,Stock[],5,FALSE)</f>
        <v>BE</v>
      </c>
      <c r="G3097" s="115" t="s">
        <v>3157</v>
      </c>
      <c r="H3097" s="116"/>
      <c r="I3097" s="117" t="s">
        <v>181</v>
      </c>
      <c r="J3097" s="112" t="str">
        <f>VLOOKUP(I3097,Customers[],2,FALSE)</f>
        <v>ရွှေမြင်း(ရွှေခြင်္သေ့)</v>
      </c>
      <c r="K3097" s="112" t="str">
        <f>VLOOKUP(I3097,Customers[],4,FALSE)</f>
        <v>Meiktila</v>
      </c>
      <c r="L3097" s="112" t="str">
        <f>VLOOKUP(Table85[[#This Row],[CustomerID]],Table!H:K,3,0)</f>
        <v>မိတ္ထီလာ</v>
      </c>
      <c r="M3097" s="112" t="str">
        <f>VLOOKUP(I3097,Customers[],5,FALSE)</f>
        <v>WholeSales/Contract</v>
      </c>
      <c r="N3097" s="117" t="s">
        <v>10</v>
      </c>
      <c r="O3097" s="118" t="s">
        <v>2120</v>
      </c>
      <c r="P3097" s="112" t="str">
        <f>VLOOKUP(O3097,Stock[],2,FALSE)</f>
        <v>ဇေ အရက်သန့်</v>
      </c>
      <c r="Q3097" s="119">
        <f>VLOOKUP(O3097,Stock[],3,FALSE)</f>
        <v>0.64</v>
      </c>
      <c r="R3097" s="119">
        <f>VLOOKUP(O3097,Stock[],4,FALSE)</f>
        <v>14</v>
      </c>
      <c r="S3097" s="118"/>
      <c r="T3097" s="119">
        <f>(DailySales!$S3097/DailySales!$R3097)+DailySales!$U3097</f>
        <v>10</v>
      </c>
      <c r="U3097" s="118">
        <v>10</v>
      </c>
      <c r="V3097" s="120">
        <f>+DailySales!$T3097*DailySales!$R3097</f>
        <v>140</v>
      </c>
      <c r="W3097" s="120">
        <f>+DailySales!$V3097*DailySales!$Q3097</f>
        <v>89.600000000000009</v>
      </c>
      <c r="X3097" s="120">
        <f>VLOOKUP(O3097,Stock[],6,FALSE)</f>
        <v>1380</v>
      </c>
      <c r="Y3097" s="120">
        <f>+DailySales!$V3097*DailySales!$X3097</f>
        <v>193200</v>
      </c>
      <c r="Z3097" s="118"/>
      <c r="AA3097" s="118"/>
      <c r="AB3097" s="118"/>
      <c r="AC3097" s="118"/>
      <c r="AD3097" s="118"/>
      <c r="AE3097" s="121"/>
      <c r="AF3097" s="122"/>
      <c r="AG3097" s="123"/>
      <c r="AH3097" s="122"/>
      <c r="AI3097" s="123"/>
      <c r="AJ3097" s="122"/>
      <c r="AK3097" s="123"/>
      <c r="AL3097" s="34"/>
      <c r="AM3097" s="39"/>
      <c r="AN309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193200</v>
      </c>
    </row>
    <row r="3098" spans="1:40" ht="19.5" customHeight="1" x14ac:dyDescent="0.25">
      <c r="A3098" s="112">
        <f t="shared" si="226"/>
        <v>2026</v>
      </c>
      <c r="B3098" s="112">
        <f t="shared" si="227"/>
        <v>2</v>
      </c>
      <c r="C3098" s="25">
        <v>46056</v>
      </c>
      <c r="D3098" s="114">
        <f t="shared" ca="1" si="224"/>
        <v>46097</v>
      </c>
      <c r="E3098" s="114" t="str">
        <f t="shared" ca="1" si="225"/>
        <v>1-Months</v>
      </c>
      <c r="F3098" s="114" t="str">
        <f>VLOOKUP(O3098,Stock[],5,FALSE)</f>
        <v>BE</v>
      </c>
      <c r="G3098" s="115" t="s">
        <v>3157</v>
      </c>
      <c r="H3098" s="116"/>
      <c r="I3098" s="117" t="s">
        <v>181</v>
      </c>
      <c r="J3098" s="112" t="str">
        <f>VLOOKUP(I3098,Customers[],2,FALSE)</f>
        <v>ရွှေမြင်း(ရွှေခြင်္သေ့)</v>
      </c>
      <c r="K3098" s="112" t="str">
        <f>VLOOKUP(I3098,Customers[],4,FALSE)</f>
        <v>Meiktila</v>
      </c>
      <c r="L3098" s="112" t="str">
        <f>VLOOKUP(Table85[[#This Row],[CustomerID]],Table!H:K,3,0)</f>
        <v>မိတ္ထီလာ</v>
      </c>
      <c r="M3098" s="112" t="str">
        <f>VLOOKUP(I3098,Customers[],5,FALSE)</f>
        <v>WholeSales/Contract</v>
      </c>
      <c r="N3098" s="117" t="s">
        <v>10</v>
      </c>
      <c r="O3098" s="118" t="s">
        <v>214</v>
      </c>
      <c r="P3098" s="112" t="str">
        <f>VLOOKUP(O3098,Stock[],2,FALSE)</f>
        <v>ကောင်းကြည်</v>
      </c>
      <c r="Q3098" s="119">
        <f>VLOOKUP(O3098,Stock[],3,FALSE)</f>
        <v>0.64</v>
      </c>
      <c r="R3098" s="119">
        <f>VLOOKUP(O3098,Stock[],4,FALSE)</f>
        <v>14</v>
      </c>
      <c r="S3098" s="118"/>
      <c r="T3098" s="119">
        <f>(DailySales!$S3098/DailySales!$R3098)+DailySales!$U3098</f>
        <v>10</v>
      </c>
      <c r="U3098" s="118">
        <v>10</v>
      </c>
      <c r="V3098" s="120">
        <f>+DailySales!$T3098*DailySales!$R3098</f>
        <v>140</v>
      </c>
      <c r="W3098" s="120">
        <f>+DailySales!$V3098*DailySales!$Q3098</f>
        <v>89.600000000000009</v>
      </c>
      <c r="X3098" s="120">
        <f>VLOOKUP(O3098,Stock[],6,FALSE)</f>
        <v>1330</v>
      </c>
      <c r="Y3098" s="120">
        <f>+DailySales!$V3098*DailySales!$X3098</f>
        <v>186200</v>
      </c>
      <c r="Z3098" s="118"/>
      <c r="AA3098" s="118"/>
      <c r="AB3098" s="118"/>
      <c r="AC3098" s="118"/>
      <c r="AD3098" s="118"/>
      <c r="AE3098" s="121"/>
      <c r="AF3098" s="122"/>
      <c r="AG3098" s="123"/>
      <c r="AH3098" s="122"/>
      <c r="AI3098" s="123"/>
      <c r="AJ3098" s="122"/>
      <c r="AK3098" s="123"/>
      <c r="AL3098" s="34"/>
      <c r="AM3098" s="39"/>
      <c r="AN309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3099" spans="1:40" ht="19.5" customHeight="1" x14ac:dyDescent="0.25">
      <c r="A3099" s="112">
        <f t="shared" si="226"/>
        <v>2026</v>
      </c>
      <c r="B3099" s="112">
        <f t="shared" si="227"/>
        <v>2</v>
      </c>
      <c r="C3099" s="25">
        <v>46056</v>
      </c>
      <c r="D3099" s="114">
        <f t="shared" ca="1" si="224"/>
        <v>46097</v>
      </c>
      <c r="E3099" s="114" t="str">
        <f t="shared" ca="1" si="225"/>
        <v>1-Months</v>
      </c>
      <c r="F3099" s="114" t="str">
        <f>VLOOKUP(O3099,Stock[],5,FALSE)</f>
        <v>BE</v>
      </c>
      <c r="G3099" s="115" t="s">
        <v>3157</v>
      </c>
      <c r="H3099" s="116"/>
      <c r="I3099" s="117" t="s">
        <v>181</v>
      </c>
      <c r="J3099" s="112" t="str">
        <f>VLOOKUP(I3099,Customers[],2,FALSE)</f>
        <v>ရွှေမြင်း(ရွှေခြင်္သေ့)</v>
      </c>
      <c r="K3099" s="112" t="str">
        <f>VLOOKUP(I3099,Customers[],4,FALSE)</f>
        <v>Meiktila</v>
      </c>
      <c r="L3099" s="112" t="str">
        <f>VLOOKUP(Table85[[#This Row],[CustomerID]],Table!H:K,3,0)</f>
        <v>မိတ္ထီလာ</v>
      </c>
      <c r="M3099" s="112" t="str">
        <f>VLOOKUP(I3099,Customers[],5,FALSE)</f>
        <v>WholeSales/Contract</v>
      </c>
      <c r="N3099" s="117" t="s">
        <v>10</v>
      </c>
      <c r="O3099" s="118" t="s">
        <v>2465</v>
      </c>
      <c r="P3099" s="112" t="str">
        <f>VLOOKUP(O3099,Stock[],2,FALSE)</f>
        <v>မိုးနဲကွန်ကီး</v>
      </c>
      <c r="Q3099" s="119">
        <f>VLOOKUP(O3099,Stock[],3,FALSE)</f>
        <v>0.64</v>
      </c>
      <c r="R3099" s="119">
        <f>VLOOKUP(O3099,Stock[],4,FALSE)</f>
        <v>14</v>
      </c>
      <c r="S3099" s="118"/>
      <c r="T3099" s="119">
        <f>(DailySales!$S3099/DailySales!$R3099)+DailySales!$U3099</f>
        <v>10</v>
      </c>
      <c r="U3099" s="118">
        <v>10</v>
      </c>
      <c r="V3099" s="120">
        <f>+DailySales!$T3099*DailySales!$R3099</f>
        <v>140</v>
      </c>
      <c r="W3099" s="120">
        <f>+DailySales!$V3099*DailySales!$Q3099</f>
        <v>89.600000000000009</v>
      </c>
      <c r="X3099" s="120">
        <f>VLOOKUP(O3099,Stock[],6,FALSE)</f>
        <v>1700</v>
      </c>
      <c r="Y3099" s="120">
        <f>+DailySales!$V3099*DailySales!$X3099</f>
        <v>238000</v>
      </c>
      <c r="Z3099" s="118"/>
      <c r="AA3099" s="118"/>
      <c r="AB3099" s="118"/>
      <c r="AC3099" s="118"/>
      <c r="AD3099" s="118"/>
      <c r="AE3099" s="121"/>
      <c r="AF3099" s="122"/>
      <c r="AG3099" s="123"/>
      <c r="AH3099" s="122"/>
      <c r="AI3099" s="123"/>
      <c r="AJ3099" s="122"/>
      <c r="AK3099" s="123"/>
      <c r="AL3099" s="34"/>
      <c r="AM3099" s="39"/>
      <c r="AN309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238000</v>
      </c>
    </row>
    <row r="3100" spans="1:40" ht="19.5" customHeight="1" x14ac:dyDescent="0.25">
      <c r="A3100" s="112">
        <f t="shared" si="226"/>
        <v>2026</v>
      </c>
      <c r="B3100" s="112">
        <f t="shared" si="227"/>
        <v>2</v>
      </c>
      <c r="C3100" s="25">
        <v>46056</v>
      </c>
      <c r="D3100" s="114">
        <f t="shared" ca="1" si="224"/>
        <v>46097</v>
      </c>
      <c r="E3100" s="114" t="str">
        <f t="shared" ca="1" si="225"/>
        <v>1-Months</v>
      </c>
      <c r="F3100" s="114" t="str">
        <f>VLOOKUP(O3100,Stock[],5,FALSE)</f>
        <v>BE</v>
      </c>
      <c r="G3100" s="115" t="s">
        <v>3157</v>
      </c>
      <c r="H3100" s="116"/>
      <c r="I3100" s="117" t="s">
        <v>181</v>
      </c>
      <c r="J3100" s="112" t="str">
        <f>VLOOKUP(I3100,Customers[],2,FALSE)</f>
        <v>ရွှေမြင်း(ရွှေခြင်္သေ့)</v>
      </c>
      <c r="K3100" s="112" t="str">
        <f>VLOOKUP(I3100,Customers[],4,FALSE)</f>
        <v>Meiktila</v>
      </c>
      <c r="L3100" s="112" t="str">
        <f>VLOOKUP(Table85[[#This Row],[CustomerID]],Table!H:K,3,0)</f>
        <v>မိတ္ထီလာ</v>
      </c>
      <c r="M3100" s="112" t="str">
        <f>VLOOKUP(I3100,Customers[],5,FALSE)</f>
        <v>WholeSales/Contract</v>
      </c>
      <c r="N3100" s="117" t="s">
        <v>10</v>
      </c>
      <c r="O3100" s="118" t="s">
        <v>205</v>
      </c>
      <c r="P3100" s="112" t="str">
        <f>VLOOKUP(O3100,Stock[],2,FALSE)</f>
        <v>ကောင်းကြည် ကော် 25%  (1Ltr )</v>
      </c>
      <c r="Q3100" s="119">
        <f>VLOOKUP(O3100,Stock[],3,FALSE)</f>
        <v>1</v>
      </c>
      <c r="R3100" s="119">
        <f>VLOOKUP(O3100,Stock[],4,FALSE)</f>
        <v>12</v>
      </c>
      <c r="S3100" s="118"/>
      <c r="T3100" s="119">
        <f>(DailySales!$S3100/DailySales!$R3100)+DailySales!$U3100</f>
        <v>15</v>
      </c>
      <c r="U3100" s="118">
        <v>15</v>
      </c>
      <c r="V3100" s="120">
        <f>+DailySales!$T3100*DailySales!$R3100</f>
        <v>180</v>
      </c>
      <c r="W3100" s="120">
        <f>+DailySales!$V3100*DailySales!$Q3100</f>
        <v>180</v>
      </c>
      <c r="X3100" s="120">
        <f>VLOOKUP(O3100,Stock[],6,FALSE)</f>
        <v>1530</v>
      </c>
      <c r="Y3100" s="120">
        <f>+DailySales!$V3100*DailySales!$X3100</f>
        <v>275400</v>
      </c>
      <c r="Z3100" s="118"/>
      <c r="AA3100" s="118"/>
      <c r="AB3100" s="118"/>
      <c r="AC3100" s="118"/>
      <c r="AD3100" s="118"/>
      <c r="AE3100" s="121"/>
      <c r="AF3100" s="122"/>
      <c r="AG3100" s="123"/>
      <c r="AH3100" s="122"/>
      <c r="AI3100" s="123"/>
      <c r="AJ3100" s="122"/>
      <c r="AK3100" s="123"/>
      <c r="AL3100" s="34"/>
      <c r="AM3100" s="39"/>
      <c r="AN310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275400</v>
      </c>
    </row>
    <row r="3101" spans="1:40" ht="19.5" customHeight="1" x14ac:dyDescent="0.25">
      <c r="A3101" s="112">
        <f t="shared" si="226"/>
        <v>2026</v>
      </c>
      <c r="B3101" s="112">
        <f t="shared" si="227"/>
        <v>2</v>
      </c>
      <c r="C3101" s="25">
        <v>46056</v>
      </c>
      <c r="D3101" s="114">
        <f t="shared" ca="1" si="224"/>
        <v>46097</v>
      </c>
      <c r="E3101" s="114" t="str">
        <f t="shared" ca="1" si="225"/>
        <v>1-Months</v>
      </c>
      <c r="F3101" s="114" t="str">
        <f>VLOOKUP(O3101,Stock[],5,FALSE)</f>
        <v>BE</v>
      </c>
      <c r="G3101" s="115" t="s">
        <v>3158</v>
      </c>
      <c r="H3101" s="116"/>
      <c r="I3101" s="117" t="s">
        <v>228</v>
      </c>
      <c r="J3101" s="112" t="str">
        <f>VLOOKUP(I3101,Customers[],2,FALSE)</f>
        <v>ဦးအေးခင်မောင်</v>
      </c>
      <c r="K3101" s="112" t="str">
        <f>VLOOKUP(I3101,Customers[],4,FALSE)</f>
        <v>Meiktila</v>
      </c>
      <c r="L3101" s="112" t="str">
        <f>VLOOKUP(Table85[[#This Row],[CustomerID]],Table!H:K,3,0)</f>
        <v>မိတ္ထီလာ</v>
      </c>
      <c r="M3101" s="112" t="str">
        <f>VLOOKUP(I3101,Customers[],5,FALSE)</f>
        <v>WholeSales</v>
      </c>
      <c r="N3101" s="117" t="s">
        <v>10</v>
      </c>
      <c r="O3101" s="118" t="s">
        <v>217</v>
      </c>
      <c r="P3101" s="112" t="str">
        <f>VLOOKUP(O3101,Stock[],2,FALSE)</f>
        <v>လိမ္မော်ဖြူ</v>
      </c>
      <c r="Q3101" s="119">
        <f>VLOOKUP(O3101,Stock[],3,FALSE)</f>
        <v>0.64</v>
      </c>
      <c r="R3101" s="119">
        <f>VLOOKUP(O3101,Stock[],4,FALSE)</f>
        <v>24</v>
      </c>
      <c r="S3101" s="118"/>
      <c r="T3101" s="119">
        <f>(DailySales!$S3101/DailySales!$R3101)+DailySales!$U3101</f>
        <v>20</v>
      </c>
      <c r="U3101" s="118">
        <v>20</v>
      </c>
      <c r="V3101" s="120">
        <f>+DailySales!$T3101*DailySales!$R3101</f>
        <v>480</v>
      </c>
      <c r="W3101" s="120">
        <f>+DailySales!$V3101*DailySales!$Q3101</f>
        <v>307.2</v>
      </c>
      <c r="X3101" s="120">
        <f>VLOOKUP(O3101,Stock[],6,FALSE)</f>
        <v>1330</v>
      </c>
      <c r="Y3101" s="120">
        <f>+DailySales!$V3101*DailySales!$X3101</f>
        <v>638400</v>
      </c>
      <c r="Z3101" s="118"/>
      <c r="AA3101" s="118"/>
      <c r="AB3101" s="118"/>
      <c r="AC3101" s="118"/>
      <c r="AD3101" s="118"/>
      <c r="AE3101" s="121"/>
      <c r="AF3101" s="122"/>
      <c r="AG3101" s="123"/>
      <c r="AH3101" s="122"/>
      <c r="AI3101" s="123"/>
      <c r="AJ3101" s="122">
        <v>46063</v>
      </c>
      <c r="AK3101" s="123">
        <v>638400</v>
      </c>
      <c r="AL3101" s="34"/>
      <c r="AM3101" s="39"/>
      <c r="AN310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02" spans="1:40" ht="19.5" customHeight="1" x14ac:dyDescent="0.25">
      <c r="A3102" s="112">
        <f t="shared" si="226"/>
        <v>2026</v>
      </c>
      <c r="B3102" s="112">
        <f t="shared" si="227"/>
        <v>2</v>
      </c>
      <c r="C3102" s="25">
        <v>46056</v>
      </c>
      <c r="D3102" s="114">
        <f t="shared" ca="1" si="224"/>
        <v>46097</v>
      </c>
      <c r="E3102" s="114" t="str">
        <f t="shared" ca="1" si="225"/>
        <v>1-Months</v>
      </c>
      <c r="F3102" s="114" t="str">
        <f>VLOOKUP(O3102,Stock[],5,FALSE)</f>
        <v>BE</v>
      </c>
      <c r="G3102" s="115" t="s">
        <v>3159</v>
      </c>
      <c r="H3102" s="116"/>
      <c r="I3102" s="117" t="s">
        <v>180</v>
      </c>
      <c r="J3102" s="112" t="str">
        <f>VLOOKUP(I3102,Customers[],2,FALSE)</f>
        <v>ရွှေမြင်း</v>
      </c>
      <c r="K3102" s="112" t="str">
        <f>VLOOKUP(I3102,Customers[],4,FALSE)</f>
        <v>Meiktila</v>
      </c>
      <c r="L3102" s="112" t="str">
        <f>VLOOKUP(Table85[[#This Row],[CustomerID]],Table!H:K,3,0)</f>
        <v>မိတ္ထီလာ</v>
      </c>
      <c r="M3102" s="112" t="str">
        <f>VLOOKUP(I3102,Customers[],5,FALSE)</f>
        <v>WholeSales/Contract</v>
      </c>
      <c r="N3102" s="117" t="s">
        <v>10</v>
      </c>
      <c r="O3102" s="118" t="s">
        <v>240</v>
      </c>
      <c r="P3102" s="112" t="str">
        <f>VLOOKUP(O3102,Stock[],2,FALSE)</f>
        <v>သံပုရာအရက်</v>
      </c>
      <c r="Q3102" s="119">
        <f>VLOOKUP(O3102,Stock[],3,FALSE)</f>
        <v>0.64</v>
      </c>
      <c r="R3102" s="119">
        <f>VLOOKUP(O3102,Stock[],4,FALSE)</f>
        <v>14</v>
      </c>
      <c r="S3102" s="118"/>
      <c r="T3102" s="119">
        <f>(DailySales!$S3102/DailySales!$R3102)+DailySales!$U3102</f>
        <v>30</v>
      </c>
      <c r="U3102" s="118">
        <v>30</v>
      </c>
      <c r="V3102" s="120">
        <f>+DailySales!$T3102*DailySales!$R3102</f>
        <v>420</v>
      </c>
      <c r="W3102" s="120">
        <f>+DailySales!$V3102*DailySales!$Q3102</f>
        <v>268.8</v>
      </c>
      <c r="X3102" s="120">
        <f>VLOOKUP(O3102,Stock[],6,FALSE)</f>
        <v>1330</v>
      </c>
      <c r="Y3102" s="120">
        <f>+DailySales!$V3102*DailySales!$X3102</f>
        <v>558600</v>
      </c>
      <c r="Z3102" s="118"/>
      <c r="AA3102" s="118"/>
      <c r="AB3102" s="118"/>
      <c r="AC3102" s="118"/>
      <c r="AD3102" s="118"/>
      <c r="AE3102" s="121"/>
      <c r="AF3102" s="122"/>
      <c r="AG3102" s="123"/>
      <c r="AH3102" s="122"/>
      <c r="AI3102" s="123"/>
      <c r="AJ3102" s="122"/>
      <c r="AK3102" s="123"/>
      <c r="AL3102" s="34"/>
      <c r="AM3102" s="39"/>
      <c r="AN310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558600</v>
      </c>
    </row>
    <row r="3103" spans="1:40" ht="19.5" customHeight="1" x14ac:dyDescent="0.25">
      <c r="A3103" s="112">
        <f t="shared" si="226"/>
        <v>2026</v>
      </c>
      <c r="B3103" s="112">
        <f t="shared" si="227"/>
        <v>2</v>
      </c>
      <c r="C3103" s="25">
        <v>46056</v>
      </c>
      <c r="D3103" s="114">
        <f t="shared" ca="1" si="224"/>
        <v>46097</v>
      </c>
      <c r="E3103" s="114" t="str">
        <f t="shared" ca="1" si="225"/>
        <v>1-Months</v>
      </c>
      <c r="F3103" s="114" t="str">
        <f>VLOOKUP(O3103,Stock[],5,FALSE)</f>
        <v>BE</v>
      </c>
      <c r="G3103" s="115" t="s">
        <v>3159</v>
      </c>
      <c r="H3103" s="116"/>
      <c r="I3103" s="117" t="s">
        <v>180</v>
      </c>
      <c r="J3103" s="112" t="str">
        <f>VLOOKUP(I3103,Customers[],2,FALSE)</f>
        <v>ရွှေမြင်း</v>
      </c>
      <c r="K3103" s="112" t="str">
        <f>VLOOKUP(I3103,Customers[],4,FALSE)</f>
        <v>Meiktila</v>
      </c>
      <c r="L3103" s="112" t="str">
        <f>VLOOKUP(Table85[[#This Row],[CustomerID]],Table!H:K,3,0)</f>
        <v>မိတ္ထီလာ</v>
      </c>
      <c r="M3103" s="112" t="str">
        <f>VLOOKUP(I3103,Customers[],5,FALSE)</f>
        <v>WholeSales/Contract</v>
      </c>
      <c r="N3103" s="117" t="s">
        <v>10</v>
      </c>
      <c r="O3103" s="118" t="s">
        <v>217</v>
      </c>
      <c r="P3103" s="112" t="str">
        <f>VLOOKUP(O3103,Stock[],2,FALSE)</f>
        <v>လိမ္မော်ဖြူ</v>
      </c>
      <c r="Q3103" s="119">
        <f>VLOOKUP(O3103,Stock[],3,FALSE)</f>
        <v>0.64</v>
      </c>
      <c r="R3103" s="119">
        <f>VLOOKUP(O3103,Stock[],4,FALSE)</f>
        <v>24</v>
      </c>
      <c r="S3103" s="118"/>
      <c r="T3103" s="119">
        <f>(DailySales!$S3103/DailySales!$R3103)+DailySales!$U3103</f>
        <v>30</v>
      </c>
      <c r="U3103" s="118">
        <v>30</v>
      </c>
      <c r="V3103" s="120">
        <f>+DailySales!$T3103*DailySales!$R3103</f>
        <v>720</v>
      </c>
      <c r="W3103" s="120">
        <f>+DailySales!$V3103*DailySales!$Q3103</f>
        <v>460.8</v>
      </c>
      <c r="X3103" s="120">
        <f>VLOOKUP(O3103,Stock[],6,FALSE)</f>
        <v>1330</v>
      </c>
      <c r="Y3103" s="120">
        <f>+DailySales!$V3103*DailySales!$X3103</f>
        <v>957600</v>
      </c>
      <c r="Z3103" s="118"/>
      <c r="AA3103" s="118"/>
      <c r="AB3103" s="118"/>
      <c r="AC3103" s="118"/>
      <c r="AD3103" s="118"/>
      <c r="AE3103" s="121"/>
      <c r="AF3103" s="122"/>
      <c r="AG3103" s="123"/>
      <c r="AH3103" s="122"/>
      <c r="AI3103" s="123"/>
      <c r="AJ3103" s="122"/>
      <c r="AK3103" s="123"/>
      <c r="AL3103" s="34"/>
      <c r="AM3103" s="39"/>
      <c r="AN310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3104" spans="1:40" ht="19.5" customHeight="1" x14ac:dyDescent="0.25">
      <c r="A3104" s="112">
        <f t="shared" si="226"/>
        <v>2026</v>
      </c>
      <c r="B3104" s="112">
        <f t="shared" si="227"/>
        <v>2</v>
      </c>
      <c r="C3104" s="25">
        <v>46056</v>
      </c>
      <c r="D3104" s="114">
        <f t="shared" ca="1" si="224"/>
        <v>46097</v>
      </c>
      <c r="E3104" s="114" t="str">
        <f t="shared" ca="1" si="225"/>
        <v>1-Months</v>
      </c>
      <c r="F3104" s="114" t="str">
        <f>VLOOKUP(O3104,Stock[],5,FALSE)</f>
        <v>BE</v>
      </c>
      <c r="G3104" s="115" t="s">
        <v>3159</v>
      </c>
      <c r="H3104" s="116"/>
      <c r="I3104" s="117" t="s">
        <v>180</v>
      </c>
      <c r="J3104" s="112" t="str">
        <f>VLOOKUP(I3104,Customers[],2,FALSE)</f>
        <v>ရွှေမြင်း</v>
      </c>
      <c r="K3104" s="112" t="str">
        <f>VLOOKUP(I3104,Customers[],4,FALSE)</f>
        <v>Meiktila</v>
      </c>
      <c r="L3104" s="112" t="str">
        <f>VLOOKUP(Table85[[#This Row],[CustomerID]],Table!H:K,3,0)</f>
        <v>မိတ္ထီလာ</v>
      </c>
      <c r="M3104" s="112" t="str">
        <f>VLOOKUP(I3104,Customers[],5,FALSE)</f>
        <v>WholeSales/Contract</v>
      </c>
      <c r="N3104" s="117" t="s">
        <v>10</v>
      </c>
      <c r="O3104" s="118" t="s">
        <v>220</v>
      </c>
      <c r="P3104" s="112" t="str">
        <f>VLOOKUP(O3104,Stock[],2,FALSE)</f>
        <v>မြန်မာရှောက်ပျား</v>
      </c>
      <c r="Q3104" s="119">
        <f>VLOOKUP(O3104,Stock[],3,FALSE)</f>
        <v>0.64</v>
      </c>
      <c r="R3104" s="119">
        <f>VLOOKUP(O3104,Stock[],4,FALSE)</f>
        <v>14</v>
      </c>
      <c r="S3104" s="118"/>
      <c r="T3104" s="119">
        <f>(DailySales!$S3104/DailySales!$R3104)+DailySales!$U3104</f>
        <v>20</v>
      </c>
      <c r="U3104" s="118">
        <v>20</v>
      </c>
      <c r="V3104" s="120">
        <f>+DailySales!$T3104*DailySales!$R3104</f>
        <v>280</v>
      </c>
      <c r="W3104" s="120">
        <f>+DailySales!$V3104*DailySales!$Q3104</f>
        <v>179.20000000000002</v>
      </c>
      <c r="X3104" s="120">
        <f>VLOOKUP(O3104,Stock[],6,FALSE)</f>
        <v>1370</v>
      </c>
      <c r="Y3104" s="120">
        <f>+DailySales!$V3104*DailySales!$X3104</f>
        <v>383600</v>
      </c>
      <c r="Z3104" s="118"/>
      <c r="AA3104" s="118"/>
      <c r="AB3104" s="118"/>
      <c r="AC3104" s="118"/>
      <c r="AD3104" s="118"/>
      <c r="AE3104" s="121"/>
      <c r="AF3104" s="122"/>
      <c r="AG3104" s="123"/>
      <c r="AH3104" s="122"/>
      <c r="AI3104" s="123"/>
      <c r="AJ3104" s="122"/>
      <c r="AK3104" s="123"/>
      <c r="AL3104" s="34"/>
      <c r="AM3104" s="39"/>
      <c r="AN310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383600</v>
      </c>
    </row>
    <row r="3105" spans="1:40" ht="19.5" customHeight="1" x14ac:dyDescent="0.25">
      <c r="A3105" s="112">
        <f t="shared" si="226"/>
        <v>2026</v>
      </c>
      <c r="B3105" s="112">
        <f t="shared" si="227"/>
        <v>2</v>
      </c>
      <c r="C3105" s="25">
        <v>46056</v>
      </c>
      <c r="D3105" s="114">
        <f t="shared" ca="1" si="224"/>
        <v>46097</v>
      </c>
      <c r="E3105" s="114" t="str">
        <f t="shared" ca="1" si="225"/>
        <v>1-Months</v>
      </c>
      <c r="F3105" s="114" t="str">
        <f>VLOOKUP(O3105,Stock[],5,FALSE)</f>
        <v>BE</v>
      </c>
      <c r="G3105" s="115" t="s">
        <v>3160</v>
      </c>
      <c r="H3105" s="116"/>
      <c r="I3105" s="117" t="s">
        <v>180</v>
      </c>
      <c r="J3105" s="112" t="str">
        <f>VLOOKUP(I3105,Customers[],2,FALSE)</f>
        <v>ရွှေမြင်း</v>
      </c>
      <c r="K3105" s="112" t="str">
        <f>VLOOKUP(I3105,Customers[],4,FALSE)</f>
        <v>Meiktila</v>
      </c>
      <c r="L3105" s="112" t="str">
        <f>VLOOKUP(Table85[[#This Row],[CustomerID]],Table!H:K,3,0)</f>
        <v>မိတ္ထီလာ</v>
      </c>
      <c r="M3105" s="112" t="str">
        <f>VLOOKUP(I3105,Customers[],5,FALSE)</f>
        <v>WholeSales/Contract</v>
      </c>
      <c r="N3105" s="117" t="s">
        <v>10</v>
      </c>
      <c r="O3105" s="118" t="s">
        <v>217</v>
      </c>
      <c r="P3105" s="112" t="str">
        <f>VLOOKUP(O3105,Stock[],2,FALSE)</f>
        <v>လိမ္မော်ဖြူ</v>
      </c>
      <c r="Q3105" s="119">
        <f>VLOOKUP(O3105,Stock[],3,FALSE)</f>
        <v>0.64</v>
      </c>
      <c r="R3105" s="119">
        <f>VLOOKUP(O3105,Stock[],4,FALSE)</f>
        <v>24</v>
      </c>
      <c r="S3105" s="118"/>
      <c r="T3105" s="119">
        <f>(DailySales!$S3105/DailySales!$R3105)+DailySales!$U3105</f>
        <v>30</v>
      </c>
      <c r="U3105" s="118">
        <v>30</v>
      </c>
      <c r="V3105" s="120">
        <f>+DailySales!$T3105*DailySales!$R3105</f>
        <v>720</v>
      </c>
      <c r="W3105" s="120">
        <f>+DailySales!$V3105*DailySales!$Q3105</f>
        <v>460.8</v>
      </c>
      <c r="X3105" s="120">
        <f>VLOOKUP(O3105,Stock[],6,FALSE)</f>
        <v>1330</v>
      </c>
      <c r="Y3105" s="120">
        <f>+DailySales!$V3105*DailySales!$X3105</f>
        <v>957600</v>
      </c>
      <c r="Z3105" s="118"/>
      <c r="AA3105" s="118"/>
      <c r="AB3105" s="118"/>
      <c r="AC3105" s="118"/>
      <c r="AD3105" s="118"/>
      <c r="AE3105" s="121"/>
      <c r="AF3105" s="122"/>
      <c r="AG3105" s="123"/>
      <c r="AH3105" s="122"/>
      <c r="AI3105" s="123"/>
      <c r="AJ3105" s="122"/>
      <c r="AK3105" s="123"/>
      <c r="AL3105" s="34"/>
      <c r="AM3105" s="39"/>
      <c r="AN310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3106" spans="1:40" ht="19.5" customHeight="1" x14ac:dyDescent="0.25">
      <c r="A3106" s="112">
        <f t="shared" si="226"/>
        <v>2026</v>
      </c>
      <c r="B3106" s="112">
        <f t="shared" si="227"/>
        <v>2</v>
      </c>
      <c r="C3106" s="25">
        <v>46056</v>
      </c>
      <c r="D3106" s="114">
        <f t="shared" ca="1" si="224"/>
        <v>46097</v>
      </c>
      <c r="E3106" s="114" t="str">
        <f t="shared" ca="1" si="225"/>
        <v>1-Months</v>
      </c>
      <c r="F3106" s="114" t="str">
        <f>VLOOKUP(O3106,Stock[],5,FALSE)</f>
        <v>BE</v>
      </c>
      <c r="G3106" s="115" t="s">
        <v>3160</v>
      </c>
      <c r="H3106" s="116"/>
      <c r="I3106" s="117" t="s">
        <v>180</v>
      </c>
      <c r="J3106" s="112" t="str">
        <f>VLOOKUP(I3106,Customers[],2,FALSE)</f>
        <v>ရွှေမြင်း</v>
      </c>
      <c r="K3106" s="112" t="str">
        <f>VLOOKUP(I3106,Customers[],4,FALSE)</f>
        <v>Meiktila</v>
      </c>
      <c r="L3106" s="112" t="str">
        <f>VLOOKUP(Table85[[#This Row],[CustomerID]],Table!H:K,3,0)</f>
        <v>မိတ္ထီလာ</v>
      </c>
      <c r="M3106" s="112" t="str">
        <f>VLOOKUP(I3106,Customers[],5,FALSE)</f>
        <v>WholeSales/Contract</v>
      </c>
      <c r="N3106" s="117" t="s">
        <v>10</v>
      </c>
      <c r="O3106" s="118" t="s">
        <v>2120</v>
      </c>
      <c r="P3106" s="112" t="str">
        <f>VLOOKUP(O3106,Stock[],2,FALSE)</f>
        <v>ဇေ အရက်သန့်</v>
      </c>
      <c r="Q3106" s="119">
        <f>VLOOKUP(O3106,Stock[],3,FALSE)</f>
        <v>0.64</v>
      </c>
      <c r="R3106" s="119">
        <f>VLOOKUP(O3106,Stock[],4,FALSE)</f>
        <v>14</v>
      </c>
      <c r="S3106" s="118"/>
      <c r="T3106" s="119">
        <f>(DailySales!$S3106/DailySales!$R3106)+DailySales!$U3106</f>
        <v>20</v>
      </c>
      <c r="U3106" s="118">
        <v>20</v>
      </c>
      <c r="V3106" s="120">
        <f>+DailySales!$T3106*DailySales!$R3106</f>
        <v>280</v>
      </c>
      <c r="W3106" s="120">
        <f>+DailySales!$V3106*DailySales!$Q3106</f>
        <v>179.20000000000002</v>
      </c>
      <c r="X3106" s="120">
        <f>VLOOKUP(O3106,Stock[],6,FALSE)</f>
        <v>1380</v>
      </c>
      <c r="Y3106" s="120">
        <f>+DailySales!$V3106*DailySales!$X3106</f>
        <v>386400</v>
      </c>
      <c r="Z3106" s="118"/>
      <c r="AA3106" s="118"/>
      <c r="AB3106" s="118"/>
      <c r="AC3106" s="118"/>
      <c r="AD3106" s="118"/>
      <c r="AE3106" s="121"/>
      <c r="AF3106" s="122"/>
      <c r="AG3106" s="123"/>
      <c r="AH3106" s="122"/>
      <c r="AI3106" s="123"/>
      <c r="AJ3106" s="122"/>
      <c r="AK3106" s="123"/>
      <c r="AL3106" s="34"/>
      <c r="AM3106" s="39"/>
      <c r="AN310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386400</v>
      </c>
    </row>
    <row r="3107" spans="1:40" ht="19.5" customHeight="1" x14ac:dyDescent="0.25">
      <c r="A3107" s="32">
        <f t="shared" si="226"/>
        <v>2026</v>
      </c>
      <c r="B3107" s="32">
        <f t="shared" si="227"/>
        <v>2</v>
      </c>
      <c r="C3107" s="25">
        <v>46056</v>
      </c>
      <c r="D3107" s="57">
        <f t="shared" ca="1" si="224"/>
        <v>46097</v>
      </c>
      <c r="E3107" s="57" t="str">
        <f t="shared" ca="1" si="225"/>
        <v>1-Months</v>
      </c>
      <c r="F3107" s="57" t="str">
        <f>VLOOKUP(O3107,Stock[],5,FALSE)</f>
        <v>BE</v>
      </c>
      <c r="G3107" s="115" t="s">
        <v>3160</v>
      </c>
      <c r="H3107" s="116"/>
      <c r="I3107" s="117" t="s">
        <v>180</v>
      </c>
      <c r="J3107" s="32" t="str">
        <f>VLOOKUP(I3107,Customers[],2,FALSE)</f>
        <v>ရွှေမြင်း</v>
      </c>
      <c r="K3107" s="32" t="str">
        <f>VLOOKUP(I3107,Customers[],4,FALSE)</f>
        <v>Meiktila</v>
      </c>
      <c r="L3107" s="32" t="str">
        <f>VLOOKUP(Table85[[#This Row],[CustomerID]],Table!H:K,3,0)</f>
        <v>မိတ္ထီလာ</v>
      </c>
      <c r="M3107" s="32" t="str">
        <f>VLOOKUP(I3107,Customers[],5,FALSE)</f>
        <v>WholeSales/Contract</v>
      </c>
      <c r="N3107" s="117" t="s">
        <v>10</v>
      </c>
      <c r="O3107" s="37" t="s">
        <v>214</v>
      </c>
      <c r="P3107" s="32" t="str">
        <f>VLOOKUP(O3107,Stock[],2,FALSE)</f>
        <v>ကောင်းကြည်</v>
      </c>
      <c r="Q3107" s="35">
        <f>VLOOKUP(O3107,Stock[],3,FALSE)</f>
        <v>0.64</v>
      </c>
      <c r="R3107" s="35">
        <f>VLOOKUP(O3107,Stock[],4,FALSE)</f>
        <v>14</v>
      </c>
      <c r="S3107" s="37"/>
      <c r="T3107" s="35">
        <f>(DailySales!$S3107/DailySales!$R3107)+DailySales!$U3107</f>
        <v>30</v>
      </c>
      <c r="U3107" s="37">
        <v>30</v>
      </c>
      <c r="V3107" s="36">
        <f>+DailySales!$T3107*DailySales!$R3107</f>
        <v>420</v>
      </c>
      <c r="W3107" s="36">
        <f>+DailySales!$V3107*DailySales!$Q3107</f>
        <v>268.8</v>
      </c>
      <c r="X3107" s="36">
        <f>VLOOKUP(O3107,Stock[],6,FALSE)</f>
        <v>1330</v>
      </c>
      <c r="Y3107" s="36">
        <f>+DailySales!$V3107*DailySales!$X3107</f>
        <v>558600</v>
      </c>
      <c r="Z3107" s="37"/>
      <c r="AA3107" s="37"/>
      <c r="AB3107" s="37"/>
      <c r="AC3107" s="37"/>
      <c r="AD3107" s="37"/>
      <c r="AE3107" s="77"/>
      <c r="AF3107" s="87"/>
      <c r="AG3107" s="39"/>
      <c r="AH3107" s="87"/>
      <c r="AI3107" s="39"/>
      <c r="AJ3107" s="87"/>
      <c r="AK3107" s="39"/>
      <c r="AL3107" s="34"/>
      <c r="AM3107" s="39"/>
      <c r="AN310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558600</v>
      </c>
    </row>
    <row r="3108" spans="1:40" ht="19.5" customHeight="1" x14ac:dyDescent="0.25">
      <c r="A3108" s="32">
        <f t="shared" si="226"/>
        <v>2026</v>
      </c>
      <c r="B3108" s="32">
        <f t="shared" si="227"/>
        <v>2</v>
      </c>
      <c r="C3108" s="25">
        <v>46056</v>
      </c>
      <c r="D3108" s="57">
        <f t="shared" ca="1" si="224"/>
        <v>46097</v>
      </c>
      <c r="E3108" s="57" t="str">
        <f t="shared" ca="1" si="225"/>
        <v>1-Months</v>
      </c>
      <c r="F3108" s="57" t="str">
        <f>VLOOKUP(O3108,Stock[],5,FALSE)</f>
        <v>BE</v>
      </c>
      <c r="G3108" s="115" t="s">
        <v>3160</v>
      </c>
      <c r="H3108" s="116"/>
      <c r="I3108" s="117" t="s">
        <v>180</v>
      </c>
      <c r="J3108" s="32" t="str">
        <f>VLOOKUP(I3108,Customers[],2,FALSE)</f>
        <v>ရွှေမြင်း</v>
      </c>
      <c r="K3108" s="32" t="str">
        <f>VLOOKUP(I3108,Customers[],4,FALSE)</f>
        <v>Meiktila</v>
      </c>
      <c r="L3108" s="32" t="str">
        <f>VLOOKUP(Table85[[#This Row],[CustomerID]],Table!H:K,3,0)</f>
        <v>မိတ္ထီလာ</v>
      </c>
      <c r="M3108" s="32" t="str">
        <f>VLOOKUP(I3108,Customers[],5,FALSE)</f>
        <v>WholeSales/Contract</v>
      </c>
      <c r="N3108" s="117" t="s">
        <v>10</v>
      </c>
      <c r="O3108" s="37" t="s">
        <v>2465</v>
      </c>
      <c r="P3108" s="32" t="str">
        <f>VLOOKUP(O3108,Stock[],2,FALSE)</f>
        <v>မိုးနဲကွန်ကီး</v>
      </c>
      <c r="Q3108" s="35">
        <f>VLOOKUP(O3108,Stock[],3,FALSE)</f>
        <v>0.64</v>
      </c>
      <c r="R3108" s="35">
        <f>VLOOKUP(O3108,Stock[],4,FALSE)</f>
        <v>14</v>
      </c>
      <c r="S3108" s="37"/>
      <c r="T3108" s="35">
        <f>(DailySales!$S3108/DailySales!$R3108)+DailySales!$U3108</f>
        <v>20</v>
      </c>
      <c r="U3108" s="37">
        <v>20</v>
      </c>
      <c r="V3108" s="36">
        <f>+DailySales!$T3108*DailySales!$R3108</f>
        <v>280</v>
      </c>
      <c r="W3108" s="36">
        <f>+DailySales!$V3108*DailySales!$Q3108</f>
        <v>179.20000000000002</v>
      </c>
      <c r="X3108" s="36">
        <f>VLOOKUP(O3108,Stock[],6,FALSE)</f>
        <v>1700</v>
      </c>
      <c r="Y3108" s="36">
        <f>+DailySales!$V3108*DailySales!$X3108</f>
        <v>476000</v>
      </c>
      <c r="Z3108" s="37"/>
      <c r="AA3108" s="37"/>
      <c r="AB3108" s="37"/>
      <c r="AC3108" s="37"/>
      <c r="AD3108" s="37"/>
      <c r="AE3108" s="77"/>
      <c r="AF3108" s="87"/>
      <c r="AG3108" s="39"/>
      <c r="AH3108" s="87"/>
      <c r="AI3108" s="39"/>
      <c r="AJ3108" s="87"/>
      <c r="AK3108" s="39"/>
      <c r="AL3108" s="34"/>
      <c r="AM3108" s="39"/>
      <c r="AN310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476000</v>
      </c>
    </row>
    <row r="3109" spans="1:40" ht="19.5" customHeight="1" x14ac:dyDescent="0.25">
      <c r="A3109" s="32">
        <f t="shared" si="226"/>
        <v>2026</v>
      </c>
      <c r="B3109" s="32">
        <f t="shared" si="227"/>
        <v>2</v>
      </c>
      <c r="C3109" s="25">
        <v>46056</v>
      </c>
      <c r="D3109" s="57">
        <f t="shared" ca="1" si="224"/>
        <v>46097</v>
      </c>
      <c r="E3109" s="57" t="str">
        <f t="shared" ca="1" si="225"/>
        <v>1-Months</v>
      </c>
      <c r="F3109" s="57" t="str">
        <f>VLOOKUP(O3109,Stock[],5,FALSE)</f>
        <v>BE</v>
      </c>
      <c r="G3109" s="33" t="s">
        <v>3161</v>
      </c>
      <c r="H3109" s="38"/>
      <c r="I3109" s="34" t="s">
        <v>227</v>
      </c>
      <c r="J3109" s="32" t="str">
        <f>VLOOKUP(I3109,Customers[],2,FALSE)</f>
        <v>Summer-2</v>
      </c>
      <c r="K3109" s="32" t="str">
        <f>VLOOKUP(I3109,Customers[],4,FALSE)</f>
        <v>Meiktila</v>
      </c>
      <c r="L3109" s="32" t="str">
        <f>VLOOKUP(Table85[[#This Row],[CustomerID]],Table!H:K,3,0)</f>
        <v>မိတ္ထီလာ</v>
      </c>
      <c r="M3109" s="32" t="str">
        <f>VLOOKUP(I3109,Customers[],5,FALSE)</f>
        <v>WholeSales</v>
      </c>
      <c r="N3109" s="117" t="s">
        <v>10</v>
      </c>
      <c r="O3109" s="37" t="s">
        <v>2120</v>
      </c>
      <c r="P3109" s="32" t="str">
        <f>VLOOKUP(O3109,Stock[],2,FALSE)</f>
        <v>ဇေ အရက်သန့်</v>
      </c>
      <c r="Q3109" s="35">
        <f>VLOOKUP(O3109,Stock[],3,FALSE)</f>
        <v>0.64</v>
      </c>
      <c r="R3109" s="35">
        <f>VLOOKUP(O3109,Stock[],4,FALSE)</f>
        <v>14</v>
      </c>
      <c r="S3109" s="37"/>
      <c r="T3109" s="35">
        <f>(DailySales!$S3109/DailySales!$R3109)+DailySales!$U3109</f>
        <v>10</v>
      </c>
      <c r="U3109" s="37">
        <v>10</v>
      </c>
      <c r="V3109" s="36">
        <f>+DailySales!$T3109*DailySales!$R3109</f>
        <v>140</v>
      </c>
      <c r="W3109" s="36">
        <f>+DailySales!$V3109*DailySales!$Q3109</f>
        <v>89.600000000000009</v>
      </c>
      <c r="X3109" s="36">
        <f>VLOOKUP(O3109,Stock[],6,FALSE)</f>
        <v>1380</v>
      </c>
      <c r="Y3109" s="36">
        <f>+DailySales!$V3109*DailySales!$X3109</f>
        <v>193200</v>
      </c>
      <c r="Z3109" s="37"/>
      <c r="AA3109" s="37"/>
      <c r="AB3109" s="37"/>
      <c r="AC3109" s="37"/>
      <c r="AD3109" s="37"/>
      <c r="AE3109" s="77"/>
      <c r="AF3109" s="87"/>
      <c r="AG3109" s="39"/>
      <c r="AH3109" s="87">
        <v>46060</v>
      </c>
      <c r="AI3109" s="39">
        <v>193200</v>
      </c>
      <c r="AJ3109" s="87"/>
      <c r="AK3109" s="39"/>
      <c r="AL3109" s="34"/>
      <c r="AM3109" s="39"/>
      <c r="AN310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10" spans="1:40" ht="19.5" customHeight="1" x14ac:dyDescent="0.25">
      <c r="A3110" s="32">
        <f t="shared" si="226"/>
        <v>2026</v>
      </c>
      <c r="B3110" s="32">
        <f t="shared" si="227"/>
        <v>2</v>
      </c>
      <c r="C3110" s="25">
        <v>46056</v>
      </c>
      <c r="D3110" s="57">
        <f t="shared" ca="1" si="224"/>
        <v>46097</v>
      </c>
      <c r="E3110" s="57" t="str">
        <f t="shared" ca="1" si="225"/>
        <v>1-Months</v>
      </c>
      <c r="F3110" s="57" t="str">
        <f>VLOOKUP(O3110,Stock[],5,FALSE)</f>
        <v>BE</v>
      </c>
      <c r="G3110" s="33" t="s">
        <v>3161</v>
      </c>
      <c r="H3110" s="38"/>
      <c r="I3110" s="34" t="s">
        <v>227</v>
      </c>
      <c r="J3110" s="32" t="str">
        <f>VLOOKUP(I3110,Customers[],2,FALSE)</f>
        <v>Summer-2</v>
      </c>
      <c r="K3110" s="32" t="str">
        <f>VLOOKUP(I3110,Customers[],4,FALSE)</f>
        <v>Meiktila</v>
      </c>
      <c r="L3110" s="32" t="str">
        <f>VLOOKUP(Table85[[#This Row],[CustomerID]],Table!H:K,3,0)</f>
        <v>မိတ္ထီလာ</v>
      </c>
      <c r="M3110" s="32" t="str">
        <f>VLOOKUP(I3110,Customers[],5,FALSE)</f>
        <v>WholeSales</v>
      </c>
      <c r="N3110" s="117" t="s">
        <v>10</v>
      </c>
      <c r="O3110" s="37" t="s">
        <v>214</v>
      </c>
      <c r="P3110" s="32" t="str">
        <f>VLOOKUP(O3110,Stock[],2,FALSE)</f>
        <v>ကောင်းကြည်</v>
      </c>
      <c r="Q3110" s="35">
        <f>VLOOKUP(O3110,Stock[],3,FALSE)</f>
        <v>0.64</v>
      </c>
      <c r="R3110" s="35">
        <f>VLOOKUP(O3110,Stock[],4,FALSE)</f>
        <v>14</v>
      </c>
      <c r="S3110" s="37"/>
      <c r="T3110" s="35">
        <f>(DailySales!$S3110/DailySales!$R3110)+DailySales!$U3110</f>
        <v>40</v>
      </c>
      <c r="U3110" s="37">
        <v>40</v>
      </c>
      <c r="V3110" s="36">
        <f>+DailySales!$T3110*DailySales!$R3110</f>
        <v>560</v>
      </c>
      <c r="W3110" s="36">
        <f>+DailySales!$V3110*DailySales!$Q3110</f>
        <v>358.40000000000003</v>
      </c>
      <c r="X3110" s="36">
        <f>VLOOKUP(O3110,Stock[],6,FALSE)</f>
        <v>1330</v>
      </c>
      <c r="Y3110" s="36">
        <f>+DailySales!$V3110*DailySales!$X3110</f>
        <v>744800</v>
      </c>
      <c r="Z3110" s="37"/>
      <c r="AA3110" s="37"/>
      <c r="AB3110" s="37"/>
      <c r="AC3110" s="37"/>
      <c r="AD3110" s="37"/>
      <c r="AE3110" s="77"/>
      <c r="AF3110" s="87"/>
      <c r="AG3110" s="39"/>
      <c r="AH3110" s="87">
        <v>46060</v>
      </c>
      <c r="AI3110" s="39">
        <v>744800</v>
      </c>
      <c r="AJ3110" s="87"/>
      <c r="AK3110" s="39"/>
      <c r="AL3110" s="34"/>
      <c r="AM3110" s="39"/>
      <c r="AN311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11" spans="1:40" ht="19.5" customHeight="1" x14ac:dyDescent="0.25">
      <c r="A3111" s="32">
        <f t="shared" si="226"/>
        <v>2026</v>
      </c>
      <c r="B3111" s="32">
        <f t="shared" si="227"/>
        <v>2</v>
      </c>
      <c r="C3111" s="25">
        <v>46056</v>
      </c>
      <c r="D3111" s="57">
        <f t="shared" ca="1" si="224"/>
        <v>46097</v>
      </c>
      <c r="E3111" s="57" t="str">
        <f t="shared" ca="1" si="225"/>
        <v>1-Months</v>
      </c>
      <c r="F3111" s="57" t="str">
        <f>VLOOKUP(O3111,Stock[],5,FALSE)</f>
        <v>BE</v>
      </c>
      <c r="G3111" s="33" t="s">
        <v>3161</v>
      </c>
      <c r="H3111" s="38"/>
      <c r="I3111" s="34" t="s">
        <v>227</v>
      </c>
      <c r="J3111" s="32" t="str">
        <f>VLOOKUP(I3111,Customers[],2,FALSE)</f>
        <v>Summer-2</v>
      </c>
      <c r="K3111" s="32" t="str">
        <f>VLOOKUP(I3111,Customers[],4,FALSE)</f>
        <v>Meiktila</v>
      </c>
      <c r="L3111" s="32" t="str">
        <f>VLOOKUP(Table85[[#This Row],[CustomerID]],Table!H:K,3,0)</f>
        <v>မိတ္ထီလာ</v>
      </c>
      <c r="M3111" s="32" t="str">
        <f>VLOOKUP(I3111,Customers[],5,FALSE)</f>
        <v>WholeSales</v>
      </c>
      <c r="N3111" s="117" t="s">
        <v>10</v>
      </c>
      <c r="O3111" s="37" t="s">
        <v>205</v>
      </c>
      <c r="P3111" s="32" t="str">
        <f>VLOOKUP(O3111,Stock[],2,FALSE)</f>
        <v>ကောင်းကြည် ကော် 25%  (1Ltr )</v>
      </c>
      <c r="Q3111" s="35">
        <f>VLOOKUP(O3111,Stock[],3,FALSE)</f>
        <v>1</v>
      </c>
      <c r="R3111" s="35">
        <f>VLOOKUP(O3111,Stock[],4,FALSE)</f>
        <v>12</v>
      </c>
      <c r="S3111" s="37"/>
      <c r="T3111" s="35">
        <f>(DailySales!$S3111/DailySales!$R3111)+DailySales!$U3111</f>
        <v>50</v>
      </c>
      <c r="U3111" s="37">
        <v>50</v>
      </c>
      <c r="V3111" s="36">
        <f>+DailySales!$T3111*DailySales!$R3111</f>
        <v>600</v>
      </c>
      <c r="W3111" s="36">
        <f>+DailySales!$V3111*DailySales!$Q3111</f>
        <v>600</v>
      </c>
      <c r="X3111" s="36">
        <f>VLOOKUP(O3111,Stock[],6,FALSE)</f>
        <v>1530</v>
      </c>
      <c r="Y3111" s="36">
        <f>+DailySales!$V3111*DailySales!$X3111</f>
        <v>918000</v>
      </c>
      <c r="Z3111" s="37"/>
      <c r="AA3111" s="37"/>
      <c r="AB3111" s="37"/>
      <c r="AC3111" s="37"/>
      <c r="AD3111" s="37"/>
      <c r="AE3111" s="77"/>
      <c r="AF3111" s="87"/>
      <c r="AG3111" s="39"/>
      <c r="AH3111" s="87">
        <v>46060</v>
      </c>
      <c r="AI3111" s="39">
        <v>918000</v>
      </c>
      <c r="AJ3111" s="87"/>
      <c r="AK3111" s="39"/>
      <c r="AL3111" s="34"/>
      <c r="AM3111" s="39"/>
      <c r="AN311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12" spans="1:40" ht="19.5" customHeight="1" x14ac:dyDescent="0.25">
      <c r="A3112" s="32">
        <f t="shared" si="226"/>
        <v>2026</v>
      </c>
      <c r="B3112" s="32">
        <f t="shared" si="227"/>
        <v>2</v>
      </c>
      <c r="C3112" s="25">
        <v>46056</v>
      </c>
      <c r="D3112" s="57">
        <f t="shared" ca="1" si="224"/>
        <v>46097</v>
      </c>
      <c r="E3112" s="57" t="str">
        <f t="shared" ca="1" si="225"/>
        <v>1-Months</v>
      </c>
      <c r="F3112" s="57" t="str">
        <f>VLOOKUP(O3112,Stock[],5,FALSE)</f>
        <v>BE</v>
      </c>
      <c r="G3112" s="33" t="s">
        <v>3162</v>
      </c>
      <c r="H3112" s="38"/>
      <c r="I3112" s="34" t="s">
        <v>235</v>
      </c>
      <c r="J3112" s="32" t="str">
        <f>VLOOKUP(I3112,Customers[],2,FALSE)</f>
        <v>ကျော်ကြား</v>
      </c>
      <c r="K3112" s="32" t="str">
        <f>VLOOKUP(I3112,Customers[],4,FALSE)</f>
        <v>Mahlaing</v>
      </c>
      <c r="L3112" s="32" t="str">
        <f>VLOOKUP(Table85[[#This Row],[CustomerID]],Table!H:K,3,0)</f>
        <v>မလှိုင်</v>
      </c>
      <c r="M3112" s="32" t="str">
        <f>VLOOKUP(I3112,Customers[],5,FALSE)</f>
        <v>WholeSales/Contract</v>
      </c>
      <c r="N3112" s="117" t="s">
        <v>10</v>
      </c>
      <c r="O3112" s="37" t="s">
        <v>214</v>
      </c>
      <c r="P3112" s="32" t="str">
        <f>VLOOKUP(O3112,Stock[],2,FALSE)</f>
        <v>ကောင်းကြည်</v>
      </c>
      <c r="Q3112" s="35">
        <f>VLOOKUP(O3112,Stock[],3,FALSE)</f>
        <v>0.64</v>
      </c>
      <c r="R3112" s="35">
        <f>VLOOKUP(O3112,Stock[],4,FALSE)</f>
        <v>14</v>
      </c>
      <c r="S3112" s="37"/>
      <c r="T3112" s="35">
        <f>(DailySales!$S3112/DailySales!$R3112)+DailySales!$U3112</f>
        <v>10</v>
      </c>
      <c r="U3112" s="37">
        <v>10</v>
      </c>
      <c r="V3112" s="36">
        <f>+DailySales!$T3112*DailySales!$R3112</f>
        <v>140</v>
      </c>
      <c r="W3112" s="36">
        <f>+DailySales!$V3112*DailySales!$Q3112</f>
        <v>89.600000000000009</v>
      </c>
      <c r="X3112" s="36">
        <f>VLOOKUP(O3112,Stock[],6,FALSE)</f>
        <v>1330</v>
      </c>
      <c r="Y3112" s="36">
        <f>+DailySales!$V3112*DailySales!$X3112</f>
        <v>186200</v>
      </c>
      <c r="Z3112" s="37"/>
      <c r="AA3112" s="37"/>
      <c r="AB3112" s="37"/>
      <c r="AC3112" s="37"/>
      <c r="AD3112" s="37"/>
      <c r="AE3112" s="77"/>
      <c r="AF3112" s="87"/>
      <c r="AG3112" s="39"/>
      <c r="AH3112" s="87">
        <v>46064</v>
      </c>
      <c r="AI3112" s="39">
        <v>186200</v>
      </c>
      <c r="AJ3112" s="87"/>
      <c r="AK3112" s="39"/>
      <c r="AL3112" s="34"/>
      <c r="AM3112" s="39"/>
      <c r="AN311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13" spans="1:40" ht="19.5" customHeight="1" x14ac:dyDescent="0.25">
      <c r="A3113" s="32">
        <f t="shared" si="226"/>
        <v>2026</v>
      </c>
      <c r="B3113" s="32">
        <f t="shared" si="227"/>
        <v>2</v>
      </c>
      <c r="C3113" s="25">
        <v>46056</v>
      </c>
      <c r="D3113" s="57">
        <f t="shared" ca="1" si="224"/>
        <v>46097</v>
      </c>
      <c r="E3113" s="57" t="str">
        <f t="shared" ca="1" si="225"/>
        <v>1-Months</v>
      </c>
      <c r="F3113" s="57" t="str">
        <f>VLOOKUP(O3113,Stock[],5,FALSE)</f>
        <v>BE</v>
      </c>
      <c r="G3113" s="33" t="s">
        <v>3163</v>
      </c>
      <c r="H3113" s="38"/>
      <c r="I3113" s="34" t="s">
        <v>201</v>
      </c>
      <c r="J3113" s="32" t="str">
        <f>VLOOKUP(I3113,Customers[],2,FALSE)</f>
        <v>ဦးအောင်မိုး(ကောင်းသန့်)</v>
      </c>
      <c r="K3113" s="32" t="str">
        <f>VLOOKUP(I3113,Customers[],4,FALSE)</f>
        <v>Meiktila</v>
      </c>
      <c r="L3113" s="32" t="str">
        <f>VLOOKUP(Table85[[#This Row],[CustomerID]],Table!H:K,3,0)</f>
        <v>မိတ္ထီလာ</v>
      </c>
      <c r="M3113" s="32" t="str">
        <f>VLOOKUP(I3113,Customers[],5,FALSE)</f>
        <v>WholeSales/Contract</v>
      </c>
      <c r="N3113" s="117" t="s">
        <v>10</v>
      </c>
      <c r="O3113" s="37" t="s">
        <v>240</v>
      </c>
      <c r="P3113" s="32" t="str">
        <f>VLOOKUP(O3113,Stock[],2,FALSE)</f>
        <v>သံပုရာအရက်</v>
      </c>
      <c r="Q3113" s="35">
        <f>VLOOKUP(O3113,Stock[],3,FALSE)</f>
        <v>0.64</v>
      </c>
      <c r="R3113" s="35">
        <f>VLOOKUP(O3113,Stock[],4,FALSE)</f>
        <v>14</v>
      </c>
      <c r="S3113" s="37"/>
      <c r="T3113" s="35">
        <f>(DailySales!$S3113/DailySales!$R3113)+DailySales!$U3113</f>
        <v>10</v>
      </c>
      <c r="U3113" s="37">
        <v>10</v>
      </c>
      <c r="V3113" s="36">
        <f>+DailySales!$T3113*DailySales!$R3113</f>
        <v>140</v>
      </c>
      <c r="W3113" s="36">
        <f>+DailySales!$V3113*DailySales!$Q3113</f>
        <v>89.600000000000009</v>
      </c>
      <c r="X3113" s="36">
        <f>VLOOKUP(O3113,Stock[],6,FALSE)</f>
        <v>1330</v>
      </c>
      <c r="Y3113" s="36">
        <f>+DailySales!$V3113*DailySales!$X3113</f>
        <v>186200</v>
      </c>
      <c r="Z3113" s="37"/>
      <c r="AA3113" s="37"/>
      <c r="AB3113" s="37"/>
      <c r="AC3113" s="37"/>
      <c r="AD3113" s="37"/>
      <c r="AE3113" s="77"/>
      <c r="AF3113" s="87"/>
      <c r="AG3113" s="39"/>
      <c r="AH3113" s="87">
        <v>46059</v>
      </c>
      <c r="AI3113" s="39">
        <v>186200</v>
      </c>
      <c r="AJ3113" s="87"/>
      <c r="AK3113" s="39"/>
      <c r="AL3113" s="34"/>
      <c r="AM3113" s="39"/>
      <c r="AN311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14" spans="1:40" ht="19.5" customHeight="1" x14ac:dyDescent="0.25">
      <c r="A3114" s="32">
        <f t="shared" si="226"/>
        <v>2026</v>
      </c>
      <c r="B3114" s="32">
        <f t="shared" si="227"/>
        <v>2</v>
      </c>
      <c r="C3114" s="25">
        <v>46056</v>
      </c>
      <c r="D3114" s="57">
        <f t="shared" ca="1" si="224"/>
        <v>46097</v>
      </c>
      <c r="E3114" s="57" t="str">
        <f t="shared" ca="1" si="225"/>
        <v>1-Months</v>
      </c>
      <c r="F3114" s="57" t="str">
        <f>VLOOKUP(O3114,Stock[],5,FALSE)</f>
        <v>BE</v>
      </c>
      <c r="G3114" s="33" t="s">
        <v>3163</v>
      </c>
      <c r="H3114" s="38"/>
      <c r="I3114" s="34" t="s">
        <v>201</v>
      </c>
      <c r="J3114" s="32" t="str">
        <f>VLOOKUP(I3114,Customers[],2,FALSE)</f>
        <v>ဦးအောင်မိုး(ကောင်းသန့်)</v>
      </c>
      <c r="K3114" s="32" t="str">
        <f>VLOOKUP(I3114,Customers[],4,FALSE)</f>
        <v>Meiktila</v>
      </c>
      <c r="L3114" s="32" t="str">
        <f>VLOOKUP(Table85[[#This Row],[CustomerID]],Table!H:K,3,0)</f>
        <v>မိတ္ထီလာ</v>
      </c>
      <c r="M3114" s="32" t="str">
        <f>VLOOKUP(I3114,Customers[],5,FALSE)</f>
        <v>WholeSales/Contract</v>
      </c>
      <c r="N3114" s="117" t="s">
        <v>10</v>
      </c>
      <c r="O3114" s="37" t="s">
        <v>220</v>
      </c>
      <c r="P3114" s="32" t="str">
        <f>VLOOKUP(O3114,Stock[],2,FALSE)</f>
        <v>မြန်မာရှောက်ပျား</v>
      </c>
      <c r="Q3114" s="35">
        <f>VLOOKUP(O3114,Stock[],3,FALSE)</f>
        <v>0.64</v>
      </c>
      <c r="R3114" s="35">
        <f>VLOOKUP(O3114,Stock[],4,FALSE)</f>
        <v>14</v>
      </c>
      <c r="S3114" s="37"/>
      <c r="T3114" s="35">
        <f>(DailySales!$S3114/DailySales!$R3114)+DailySales!$U3114</f>
        <v>10</v>
      </c>
      <c r="U3114" s="37">
        <v>10</v>
      </c>
      <c r="V3114" s="36">
        <f>+DailySales!$T3114*DailySales!$R3114</f>
        <v>140</v>
      </c>
      <c r="W3114" s="36">
        <f>+DailySales!$V3114*DailySales!$Q3114</f>
        <v>89.600000000000009</v>
      </c>
      <c r="X3114" s="36">
        <f>VLOOKUP(O3114,Stock[],6,FALSE)</f>
        <v>1370</v>
      </c>
      <c r="Y3114" s="36">
        <f>+DailySales!$V3114*DailySales!$X3114</f>
        <v>191800</v>
      </c>
      <c r="Z3114" s="37"/>
      <c r="AA3114" s="37"/>
      <c r="AB3114" s="37"/>
      <c r="AC3114" s="37"/>
      <c r="AD3114" s="37"/>
      <c r="AE3114" s="77"/>
      <c r="AF3114" s="87"/>
      <c r="AG3114" s="39"/>
      <c r="AH3114" s="87">
        <v>46059</v>
      </c>
      <c r="AI3114" s="39">
        <v>191800</v>
      </c>
      <c r="AJ3114" s="87"/>
      <c r="AK3114" s="39"/>
      <c r="AL3114" s="34"/>
      <c r="AM3114" s="39"/>
      <c r="AN311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15" spans="1:40" ht="19.5" customHeight="1" x14ac:dyDescent="0.25">
      <c r="A3115" s="32">
        <f t="shared" si="226"/>
        <v>2026</v>
      </c>
      <c r="B3115" s="32">
        <f t="shared" si="227"/>
        <v>2</v>
      </c>
      <c r="C3115" s="25">
        <v>46056</v>
      </c>
      <c r="D3115" s="57">
        <f t="shared" ca="1" si="224"/>
        <v>46097</v>
      </c>
      <c r="E3115" s="57" t="str">
        <f t="shared" ca="1" si="225"/>
        <v>1-Months</v>
      </c>
      <c r="F3115" s="57" t="str">
        <f>VLOOKUP(O3115,Stock[],5,FALSE)</f>
        <v>BE</v>
      </c>
      <c r="G3115" s="33" t="s">
        <v>3163</v>
      </c>
      <c r="H3115" s="38"/>
      <c r="I3115" s="34" t="s">
        <v>201</v>
      </c>
      <c r="J3115" s="32" t="str">
        <f>VLOOKUP(I3115,Customers[],2,FALSE)</f>
        <v>ဦးအောင်မိုး(ကောင်းသန့်)</v>
      </c>
      <c r="K3115" s="32" t="str">
        <f>VLOOKUP(I3115,Customers[],4,FALSE)</f>
        <v>Meiktila</v>
      </c>
      <c r="L3115" s="32" t="str">
        <f>VLOOKUP(Table85[[#This Row],[CustomerID]],Table!H:K,3,0)</f>
        <v>မိတ္ထီလာ</v>
      </c>
      <c r="M3115" s="32" t="str">
        <f>VLOOKUP(I3115,Customers[],5,FALSE)</f>
        <v>WholeSales/Contract</v>
      </c>
      <c r="N3115" s="117" t="s">
        <v>10</v>
      </c>
      <c r="O3115" s="37" t="s">
        <v>217</v>
      </c>
      <c r="P3115" s="32" t="str">
        <f>VLOOKUP(O3115,Stock[],2,FALSE)</f>
        <v>လိမ္မော်ဖြူ</v>
      </c>
      <c r="Q3115" s="35">
        <f>VLOOKUP(O3115,Stock[],3,FALSE)</f>
        <v>0.64</v>
      </c>
      <c r="R3115" s="35">
        <f>VLOOKUP(O3115,Stock[],4,FALSE)</f>
        <v>24</v>
      </c>
      <c r="S3115" s="37"/>
      <c r="T3115" s="35">
        <f>(DailySales!$S3115/DailySales!$R3115)+DailySales!$U3115</f>
        <v>25</v>
      </c>
      <c r="U3115" s="37">
        <v>25</v>
      </c>
      <c r="V3115" s="36">
        <f>+DailySales!$T3115*DailySales!$R3115</f>
        <v>600</v>
      </c>
      <c r="W3115" s="36">
        <f>+DailySales!$V3115*DailySales!$Q3115</f>
        <v>384</v>
      </c>
      <c r="X3115" s="36">
        <f>VLOOKUP(O3115,Stock[],6,FALSE)</f>
        <v>1330</v>
      </c>
      <c r="Y3115" s="36">
        <f>+DailySales!$V3115*DailySales!$X3115</f>
        <v>798000</v>
      </c>
      <c r="Z3115" s="37"/>
      <c r="AA3115" s="37"/>
      <c r="AB3115" s="37"/>
      <c r="AC3115" s="37"/>
      <c r="AD3115" s="37"/>
      <c r="AE3115" s="77"/>
      <c r="AF3115" s="87"/>
      <c r="AG3115" s="39"/>
      <c r="AH3115" s="87">
        <v>46059</v>
      </c>
      <c r="AI3115" s="39">
        <v>798000</v>
      </c>
      <c r="AJ3115" s="87"/>
      <c r="AK3115" s="39"/>
      <c r="AL3115" s="34"/>
      <c r="AM3115" s="39"/>
      <c r="AN311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16" spans="1:40" ht="19.5" customHeight="1" x14ac:dyDescent="0.25">
      <c r="A3116" s="32">
        <f t="shared" si="226"/>
        <v>2026</v>
      </c>
      <c r="B3116" s="32">
        <f t="shared" si="227"/>
        <v>2</v>
      </c>
      <c r="C3116" s="25">
        <v>46056</v>
      </c>
      <c r="D3116" s="57">
        <f t="shared" ca="1" si="224"/>
        <v>46097</v>
      </c>
      <c r="E3116" s="57" t="str">
        <f t="shared" ca="1" si="225"/>
        <v>1-Months</v>
      </c>
      <c r="F3116" s="57" t="str">
        <f>VLOOKUP(O3116,Stock[],5,FALSE)</f>
        <v>BE</v>
      </c>
      <c r="G3116" s="33" t="s">
        <v>3180</v>
      </c>
      <c r="H3116" s="38"/>
      <c r="I3116" s="34" t="s">
        <v>2181</v>
      </c>
      <c r="J3116" s="32" t="str">
        <f>VLOOKUP(I3116,Customers[],2,FALSE)</f>
        <v>အကွဲ</v>
      </c>
      <c r="K3116" s="32">
        <f>VLOOKUP(I3116,Customers[],4,FALSE)</f>
        <v>0</v>
      </c>
      <c r="L3116" s="32">
        <f>VLOOKUP(Table85[[#This Row],[CustomerID]],Table!H:K,3,0)</f>
        <v>0</v>
      </c>
      <c r="M3116" s="32">
        <f>VLOOKUP(I3116,Customers[],5,FALSE)</f>
        <v>0</v>
      </c>
      <c r="N3116" s="117" t="s">
        <v>12</v>
      </c>
      <c r="O3116" s="37" t="s">
        <v>220</v>
      </c>
      <c r="P3116" s="32" t="str">
        <f>VLOOKUP(O3116,Stock[],2,FALSE)</f>
        <v>မြန်မာရှောက်ပျား</v>
      </c>
      <c r="Q3116" s="35">
        <f>VLOOKUP(O3116,Stock[],3,FALSE)</f>
        <v>0.64</v>
      </c>
      <c r="R3116" s="35">
        <f>VLOOKUP(O3116,Stock[],4,FALSE)</f>
        <v>14</v>
      </c>
      <c r="S3116" s="37">
        <v>1</v>
      </c>
      <c r="T3116" s="35">
        <f>(DailySales!$S3116/DailySales!$R3116)+DailySales!$U3116</f>
        <v>7.1428571428571425E-2</v>
      </c>
      <c r="U3116" s="37"/>
      <c r="V3116" s="36">
        <f>+DailySales!$T3116*DailySales!$R3116</f>
        <v>1</v>
      </c>
      <c r="W3116" s="36">
        <f>+DailySales!$V3116*DailySales!$Q3116</f>
        <v>0.64</v>
      </c>
      <c r="X3116" s="36">
        <f>VLOOKUP(O3116,Stock[],6,FALSE)</f>
        <v>1370</v>
      </c>
      <c r="Y3116" s="36">
        <f>+DailySales!$V3116*DailySales!$X3116</f>
        <v>1370</v>
      </c>
      <c r="Z3116" s="37"/>
      <c r="AA3116" s="37"/>
      <c r="AB3116" s="37"/>
      <c r="AC3116" s="37"/>
      <c r="AD3116" s="37"/>
      <c r="AE3116" s="77"/>
      <c r="AF3116" s="87">
        <v>46056</v>
      </c>
      <c r="AG3116" s="39">
        <v>1370</v>
      </c>
      <c r="AH3116" s="87"/>
      <c r="AI3116" s="39"/>
      <c r="AJ3116" s="87"/>
      <c r="AK3116" s="39"/>
      <c r="AL3116" s="34"/>
      <c r="AM3116" s="39"/>
      <c r="AN311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17" spans="1:40" ht="19.5" customHeight="1" x14ac:dyDescent="0.25">
      <c r="A3117" s="32">
        <f t="shared" si="226"/>
        <v>2026</v>
      </c>
      <c r="B3117" s="32">
        <f t="shared" si="227"/>
        <v>2</v>
      </c>
      <c r="C3117" s="25">
        <v>46056</v>
      </c>
      <c r="D3117" s="57">
        <f t="shared" ca="1" si="224"/>
        <v>46097</v>
      </c>
      <c r="E3117" s="57" t="str">
        <f t="shared" ca="1" si="225"/>
        <v>1-Months</v>
      </c>
      <c r="F3117" s="57" t="str">
        <f>VLOOKUP(O3117,Stock[],5,FALSE)</f>
        <v>BE</v>
      </c>
      <c r="G3117" s="33" t="s">
        <v>3180</v>
      </c>
      <c r="H3117" s="38"/>
      <c r="I3117" s="34" t="s">
        <v>2181</v>
      </c>
      <c r="J3117" s="32" t="str">
        <f>VLOOKUP(I3117,Customers[],2,FALSE)</f>
        <v>အကွဲ</v>
      </c>
      <c r="K3117" s="32">
        <f>VLOOKUP(I3117,Customers[],4,FALSE)</f>
        <v>0</v>
      </c>
      <c r="L3117" s="32">
        <f>VLOOKUP(Table85[[#This Row],[CustomerID]],Table!H:K,3,0)</f>
        <v>0</v>
      </c>
      <c r="M3117" s="32">
        <f>VLOOKUP(I3117,Customers[],5,FALSE)</f>
        <v>0</v>
      </c>
      <c r="N3117" s="117" t="s">
        <v>12</v>
      </c>
      <c r="O3117" s="37" t="s">
        <v>216</v>
      </c>
      <c r="P3117" s="32" t="str">
        <f>VLOOKUP(O3117,Stock[],2,FALSE)</f>
        <v>ဒဂုံအရက်သန့်</v>
      </c>
      <c r="Q3117" s="35">
        <f>VLOOKUP(O3117,Stock[],3,FALSE)</f>
        <v>0.64</v>
      </c>
      <c r="R3117" s="35">
        <f>VLOOKUP(O3117,Stock[],4,FALSE)</f>
        <v>14</v>
      </c>
      <c r="S3117" s="37">
        <v>1</v>
      </c>
      <c r="T3117" s="35">
        <f>(DailySales!$S3117/DailySales!$R3117)+DailySales!$U3117</f>
        <v>7.1428571428571425E-2</v>
      </c>
      <c r="U3117" s="37"/>
      <c r="V3117" s="36">
        <f>+DailySales!$T3117*DailySales!$R3117</f>
        <v>1</v>
      </c>
      <c r="W3117" s="36">
        <f>+DailySales!$V3117*DailySales!$Q3117</f>
        <v>0.64</v>
      </c>
      <c r="X3117" s="36">
        <f>VLOOKUP(O3117,Stock[],6,FALSE)</f>
        <v>1330</v>
      </c>
      <c r="Y3117" s="36">
        <f>+DailySales!$V3117*DailySales!$X3117</f>
        <v>1330</v>
      </c>
      <c r="Z3117" s="37"/>
      <c r="AA3117" s="37"/>
      <c r="AB3117" s="37"/>
      <c r="AC3117" s="37"/>
      <c r="AD3117" s="37"/>
      <c r="AE3117" s="77"/>
      <c r="AF3117" s="87">
        <v>46056</v>
      </c>
      <c r="AG3117" s="39">
        <v>1330</v>
      </c>
      <c r="AH3117" s="87"/>
      <c r="AI3117" s="39"/>
      <c r="AJ3117" s="87"/>
      <c r="AK3117" s="39"/>
      <c r="AL3117" s="34"/>
      <c r="AM3117" s="39"/>
      <c r="AN311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18" spans="1:40" ht="19.5" customHeight="1" x14ac:dyDescent="0.25">
      <c r="A3118" s="32">
        <f t="shared" si="226"/>
        <v>2026</v>
      </c>
      <c r="B3118" s="32">
        <f t="shared" si="227"/>
        <v>2</v>
      </c>
      <c r="C3118" s="25">
        <v>46056</v>
      </c>
      <c r="D3118" s="57">
        <f t="shared" ca="1" si="224"/>
        <v>46097</v>
      </c>
      <c r="E3118" s="57" t="str">
        <f t="shared" ca="1" si="225"/>
        <v>1-Months</v>
      </c>
      <c r="F3118" s="57" t="str">
        <f>VLOOKUP(O3118,Stock[],5,FALSE)</f>
        <v>BE</v>
      </c>
      <c r="G3118" s="33" t="s">
        <v>3180</v>
      </c>
      <c r="H3118" s="38"/>
      <c r="I3118" s="34" t="s">
        <v>2181</v>
      </c>
      <c r="J3118" s="32" t="str">
        <f>VLOOKUP(I3118,Customers[],2,FALSE)</f>
        <v>အကွဲ</v>
      </c>
      <c r="K3118" s="32">
        <f>VLOOKUP(I3118,Customers[],4,FALSE)</f>
        <v>0</v>
      </c>
      <c r="L3118" s="32">
        <f>VLOOKUP(Table85[[#This Row],[CustomerID]],Table!H:K,3,0)</f>
        <v>0</v>
      </c>
      <c r="M3118" s="32">
        <f>VLOOKUP(I3118,Customers[],5,FALSE)</f>
        <v>0</v>
      </c>
      <c r="N3118" s="117" t="s">
        <v>12</v>
      </c>
      <c r="O3118" s="37" t="s">
        <v>214</v>
      </c>
      <c r="P3118" s="32" t="str">
        <f>VLOOKUP(O3118,Stock[],2,FALSE)</f>
        <v>ကောင်းကြည်</v>
      </c>
      <c r="Q3118" s="35">
        <f>VLOOKUP(O3118,Stock[],3,FALSE)</f>
        <v>0.64</v>
      </c>
      <c r="R3118" s="35">
        <f>VLOOKUP(O3118,Stock[],4,FALSE)</f>
        <v>14</v>
      </c>
      <c r="S3118" s="37">
        <v>1</v>
      </c>
      <c r="T3118" s="35">
        <f>(DailySales!$S3118/DailySales!$R3118)+DailySales!$U3118</f>
        <v>7.1428571428571425E-2</v>
      </c>
      <c r="U3118" s="37"/>
      <c r="V3118" s="36">
        <f>+DailySales!$T3118*DailySales!$R3118</f>
        <v>1</v>
      </c>
      <c r="W3118" s="36">
        <f>+DailySales!$V3118*DailySales!$Q3118</f>
        <v>0.64</v>
      </c>
      <c r="X3118" s="36">
        <f>VLOOKUP(O3118,Stock[],6,FALSE)</f>
        <v>1330</v>
      </c>
      <c r="Y3118" s="36">
        <f>+DailySales!$V3118*DailySales!$X3118</f>
        <v>1330</v>
      </c>
      <c r="Z3118" s="37"/>
      <c r="AA3118" s="37"/>
      <c r="AB3118" s="37"/>
      <c r="AC3118" s="37"/>
      <c r="AD3118" s="37"/>
      <c r="AE3118" s="77"/>
      <c r="AF3118" s="87">
        <v>46056</v>
      </c>
      <c r="AG3118" s="39">
        <v>1330</v>
      </c>
      <c r="AH3118" s="87"/>
      <c r="AI3118" s="39"/>
      <c r="AJ3118" s="87"/>
      <c r="AK3118" s="39"/>
      <c r="AL3118" s="34"/>
      <c r="AM3118" s="39"/>
      <c r="AN311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19" spans="1:40" ht="19.5" customHeight="1" x14ac:dyDescent="0.25">
      <c r="A3119" s="32">
        <f t="shared" si="226"/>
        <v>2026</v>
      </c>
      <c r="B3119" s="32">
        <f t="shared" si="227"/>
        <v>2</v>
      </c>
      <c r="C3119" s="25">
        <v>46056</v>
      </c>
      <c r="D3119" s="57">
        <f t="shared" ca="1" si="224"/>
        <v>46097</v>
      </c>
      <c r="E3119" s="57" t="str">
        <f t="shared" ca="1" si="225"/>
        <v>1-Months</v>
      </c>
      <c r="F3119" s="57" t="str">
        <f>VLOOKUP(O3119,Stock[],5,FALSE)</f>
        <v>BE</v>
      </c>
      <c r="G3119" s="33" t="s">
        <v>3180</v>
      </c>
      <c r="H3119" s="38"/>
      <c r="I3119" s="34" t="s">
        <v>2181</v>
      </c>
      <c r="J3119" s="32" t="str">
        <f>VLOOKUP(I3119,Customers[],2,FALSE)</f>
        <v>အကွဲ</v>
      </c>
      <c r="K3119" s="32">
        <f>VLOOKUP(I3119,Customers[],4,FALSE)</f>
        <v>0</v>
      </c>
      <c r="L3119" s="32">
        <f>VLOOKUP(Table85[[#This Row],[CustomerID]],Table!H:K,3,0)</f>
        <v>0</v>
      </c>
      <c r="M3119" s="32">
        <f>VLOOKUP(I3119,Customers[],5,FALSE)</f>
        <v>0</v>
      </c>
      <c r="N3119" s="117" t="s">
        <v>12</v>
      </c>
      <c r="O3119" s="37" t="s">
        <v>217</v>
      </c>
      <c r="P3119" s="32" t="str">
        <f>VLOOKUP(O3119,Stock[],2,FALSE)</f>
        <v>လိမ္မော်ဖြူ</v>
      </c>
      <c r="Q3119" s="35">
        <f>VLOOKUP(O3119,Stock[],3,FALSE)</f>
        <v>0.64</v>
      </c>
      <c r="R3119" s="35">
        <f>VLOOKUP(O3119,Stock[],4,FALSE)</f>
        <v>24</v>
      </c>
      <c r="S3119" s="37">
        <v>1</v>
      </c>
      <c r="T3119" s="35">
        <f>(DailySales!$S3119/DailySales!$R3119)+DailySales!$U3119</f>
        <v>4.1666666666666664E-2</v>
      </c>
      <c r="U3119" s="37"/>
      <c r="V3119" s="36">
        <f>+DailySales!$T3119*DailySales!$R3119</f>
        <v>1</v>
      </c>
      <c r="W3119" s="36">
        <f>+DailySales!$V3119*DailySales!$Q3119</f>
        <v>0.64</v>
      </c>
      <c r="X3119" s="36">
        <f>VLOOKUP(O3119,Stock[],6,FALSE)</f>
        <v>1330</v>
      </c>
      <c r="Y3119" s="36">
        <f>+DailySales!$V3119*DailySales!$X3119</f>
        <v>1330</v>
      </c>
      <c r="Z3119" s="37"/>
      <c r="AA3119" s="37"/>
      <c r="AB3119" s="37"/>
      <c r="AC3119" s="37"/>
      <c r="AD3119" s="37"/>
      <c r="AE3119" s="77"/>
      <c r="AF3119" s="87">
        <v>46056</v>
      </c>
      <c r="AG3119" s="39">
        <v>1330</v>
      </c>
      <c r="AH3119" s="87"/>
      <c r="AI3119" s="39"/>
      <c r="AJ3119" s="87"/>
      <c r="AK3119" s="39"/>
      <c r="AL3119" s="34"/>
      <c r="AM3119" s="39"/>
      <c r="AN311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20" spans="1:40" ht="19.5" customHeight="1" x14ac:dyDescent="0.25">
      <c r="A3120" s="32">
        <f t="shared" si="226"/>
        <v>2026</v>
      </c>
      <c r="B3120" s="32">
        <f t="shared" si="227"/>
        <v>2</v>
      </c>
      <c r="C3120" s="25">
        <v>46056</v>
      </c>
      <c r="D3120" s="57">
        <f t="shared" ca="1" si="224"/>
        <v>46097</v>
      </c>
      <c r="E3120" s="57" t="str">
        <f t="shared" ca="1" si="225"/>
        <v>1-Months</v>
      </c>
      <c r="F3120" s="57" t="str">
        <f>VLOOKUP(O3120,Stock[],5,FALSE)</f>
        <v>Whisky</v>
      </c>
      <c r="G3120" s="33" t="s">
        <v>3164</v>
      </c>
      <c r="H3120" s="38"/>
      <c r="I3120" s="34" t="s">
        <v>625</v>
      </c>
      <c r="J3120" s="32" t="str">
        <f>VLOOKUP(I3120,Customers[],2,FALSE)</f>
        <v>စိန်ခြယ်</v>
      </c>
      <c r="K3120" s="32" t="str">
        <f>VLOOKUP(I3120,Customers[],4,FALSE)</f>
        <v>Meiktila</v>
      </c>
      <c r="L3120" s="32" t="str">
        <f>VLOOKUP(Table85[[#This Row],[CustomerID]],Table!H:K,3,0)</f>
        <v>ညောင်အိုင့်</v>
      </c>
      <c r="M3120" s="32" t="str">
        <f>VLOOKUP(I3120,Customers[],5,FALSE)</f>
        <v>Van-2</v>
      </c>
      <c r="N3120" s="117" t="s">
        <v>10</v>
      </c>
      <c r="O3120" s="37" t="s">
        <v>2113</v>
      </c>
      <c r="P3120" s="32" t="str">
        <f>VLOOKUP(O3120,Stock[],2,FALSE)</f>
        <v>Ngwe Taung 700ml</v>
      </c>
      <c r="Q3120" s="35">
        <f>VLOOKUP(O3120,Stock[],3,FALSE)</f>
        <v>0.7</v>
      </c>
      <c r="R3120" s="35">
        <f>VLOOKUP(O3120,Stock[],4,FALSE)</f>
        <v>12</v>
      </c>
      <c r="S3120" s="37"/>
      <c r="T3120" s="35">
        <f>(DailySales!$S3120/DailySales!$R3120)+DailySales!$U3120</f>
        <v>1</v>
      </c>
      <c r="U3120" s="37">
        <v>1</v>
      </c>
      <c r="V3120" s="36">
        <f>+DailySales!$T3120*DailySales!$R3120</f>
        <v>12</v>
      </c>
      <c r="W3120" s="36">
        <f>+DailySales!$V3120*DailySales!$Q3120</f>
        <v>8.3999999999999986</v>
      </c>
      <c r="X3120" s="36">
        <f>VLOOKUP(O3120,Stock[],6,FALSE)</f>
        <v>4700</v>
      </c>
      <c r="Y3120" s="36">
        <f>+DailySales!$V3120*DailySales!$X3120</f>
        <v>56400</v>
      </c>
      <c r="Z3120" s="37"/>
      <c r="AA3120" s="37"/>
      <c r="AB3120" s="37"/>
      <c r="AC3120" s="37"/>
      <c r="AD3120" s="37"/>
      <c r="AE3120" s="77"/>
      <c r="AF3120" s="87">
        <v>46058</v>
      </c>
      <c r="AG3120" s="39">
        <v>56400</v>
      </c>
      <c r="AH3120" s="87"/>
      <c r="AI3120" s="39"/>
      <c r="AJ3120" s="87"/>
      <c r="AK3120" s="39"/>
      <c r="AL3120" s="34"/>
      <c r="AM3120" s="39"/>
      <c r="AN312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21" spans="1:40" ht="19.5" customHeight="1" x14ac:dyDescent="0.25">
      <c r="A3121" s="32">
        <f t="shared" si="226"/>
        <v>2026</v>
      </c>
      <c r="B3121" s="32">
        <f t="shared" si="227"/>
        <v>2</v>
      </c>
      <c r="C3121" s="25">
        <v>46056</v>
      </c>
      <c r="D3121" s="57">
        <f t="shared" ca="1" si="224"/>
        <v>46097</v>
      </c>
      <c r="E3121" s="57" t="str">
        <f t="shared" ca="1" si="225"/>
        <v>1-Months</v>
      </c>
      <c r="F3121" s="57" t="str">
        <f>VLOOKUP(O3121,Stock[],5,FALSE)</f>
        <v>Whisky</v>
      </c>
      <c r="G3121" s="33" t="s">
        <v>3165</v>
      </c>
      <c r="H3121" s="38"/>
      <c r="I3121" s="34" t="s">
        <v>745</v>
      </c>
      <c r="J3121" s="32" t="str">
        <f>VLOOKUP(I3121,Customers[],2,FALSE)</f>
        <v>ဖောက်တိုက်</v>
      </c>
      <c r="K3121" s="32">
        <f>VLOOKUP(I3121,Customers[],4,FALSE)</f>
        <v>0</v>
      </c>
      <c r="L3121" s="32">
        <f>VLOOKUP(Table85[[#This Row],[CustomerID]],Table!H:K,3,0)</f>
        <v>0</v>
      </c>
      <c r="M3121" s="32">
        <f>VLOOKUP(I3121,Customers[],5,FALSE)</f>
        <v>0</v>
      </c>
      <c r="N3121" s="34" t="s">
        <v>14</v>
      </c>
      <c r="O3121" s="37" t="s">
        <v>2114</v>
      </c>
      <c r="P3121" s="32" t="str">
        <f>VLOOKUP(O3121,Stock[],2,FALSE)</f>
        <v>Ngwe Taung 700ml(NFS)</v>
      </c>
      <c r="Q3121" s="35">
        <f>VLOOKUP(O3121,Stock[],3,FALSE)</f>
        <v>0.7</v>
      </c>
      <c r="R3121" s="35">
        <f>VLOOKUP(O3121,Stock[],4,FALSE)</f>
        <v>12</v>
      </c>
      <c r="S3121" s="37">
        <v>7</v>
      </c>
      <c r="T3121" s="35">
        <f>(DailySales!$S3121/DailySales!$R3121)+DailySales!$U3121</f>
        <v>0.58333333333333337</v>
      </c>
      <c r="U3121" s="37"/>
      <c r="V3121" s="36">
        <f>+DailySales!$T3121*DailySales!$R3121</f>
        <v>7</v>
      </c>
      <c r="W3121" s="36">
        <f>+DailySales!$V3121*DailySales!$Q3121</f>
        <v>4.8999999999999995</v>
      </c>
      <c r="X3121" s="36">
        <f>VLOOKUP(O3121,Stock[],6,FALSE)</f>
        <v>4700</v>
      </c>
      <c r="Y3121" s="36">
        <f>+DailySales!$V3121*DailySales!$X3121</f>
        <v>32900</v>
      </c>
      <c r="Z3121" s="37"/>
      <c r="AA3121" s="37"/>
      <c r="AB3121" s="37"/>
      <c r="AC3121" s="37"/>
      <c r="AD3121" s="37"/>
      <c r="AE3121" s="77"/>
      <c r="AF3121" s="87">
        <v>46056</v>
      </c>
      <c r="AG3121" s="39">
        <v>32900</v>
      </c>
      <c r="AH3121" s="87"/>
      <c r="AI3121" s="39"/>
      <c r="AJ3121" s="87"/>
      <c r="AK3121" s="39"/>
      <c r="AL3121" s="34"/>
      <c r="AM3121" s="39"/>
      <c r="AN312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22" spans="1:40" ht="19.5" customHeight="1" x14ac:dyDescent="0.25">
      <c r="A3122" s="32">
        <f t="shared" si="226"/>
        <v>2026</v>
      </c>
      <c r="B3122" s="32">
        <f t="shared" si="227"/>
        <v>2</v>
      </c>
      <c r="C3122" s="25">
        <v>46057</v>
      </c>
      <c r="D3122" s="57">
        <f t="shared" ca="1" si="224"/>
        <v>46097</v>
      </c>
      <c r="E3122" s="57" t="str">
        <f t="shared" ca="1" si="225"/>
        <v>1-Months</v>
      </c>
      <c r="F3122" s="57" t="str">
        <f>VLOOKUP(O3122,Stock[],5,FALSE)</f>
        <v>BE</v>
      </c>
      <c r="G3122" s="33" t="s">
        <v>3166</v>
      </c>
      <c r="H3122" s="38" t="s">
        <v>283</v>
      </c>
      <c r="I3122" s="34" t="s">
        <v>1675</v>
      </c>
      <c r="J3122" s="32" t="str">
        <f>VLOOKUP(I3122,Customers[],2,FALSE)</f>
        <v>ကိုမြင့်ဇော်ဦး</v>
      </c>
      <c r="K3122" s="32" t="str">
        <f>VLOOKUP(I3122,Customers[],4,FALSE)</f>
        <v>Wandwin</v>
      </c>
      <c r="L3122" s="32" t="str">
        <f>VLOOKUP(Table85[[#This Row],[CustomerID]],Table!H:K,3,0)</f>
        <v>သဖန်း</v>
      </c>
      <c r="M3122" s="32" t="str">
        <f>VLOOKUP(I3122,Customers[],5,FALSE)</f>
        <v>Van-2</v>
      </c>
      <c r="N3122" s="34" t="s">
        <v>9</v>
      </c>
      <c r="O3122" s="37" t="s">
        <v>220</v>
      </c>
      <c r="P3122" s="32" t="str">
        <f>VLOOKUP(O3122,Stock[],2,FALSE)</f>
        <v>မြန်မာရှောက်ပျား</v>
      </c>
      <c r="Q3122" s="35">
        <f>VLOOKUP(O3122,Stock[],3,FALSE)</f>
        <v>0.64</v>
      </c>
      <c r="R3122" s="35">
        <f>VLOOKUP(O3122,Stock[],4,FALSE)</f>
        <v>14</v>
      </c>
      <c r="S3122" s="37"/>
      <c r="T3122" s="35">
        <f>(DailySales!$S3122/DailySales!$R3122)+DailySales!$U3122</f>
        <v>3</v>
      </c>
      <c r="U3122" s="37">
        <v>3</v>
      </c>
      <c r="V3122" s="36">
        <f>+DailySales!$T3122*DailySales!$R3122</f>
        <v>42</v>
      </c>
      <c r="W3122" s="36">
        <f>+DailySales!$V3122*DailySales!$Q3122</f>
        <v>26.88</v>
      </c>
      <c r="X3122" s="36">
        <f>VLOOKUP(O3122,Stock[],6,FALSE)</f>
        <v>1370</v>
      </c>
      <c r="Y3122" s="36">
        <f>+DailySales!$V3122*DailySales!$X3122</f>
        <v>57540</v>
      </c>
      <c r="Z3122" s="37"/>
      <c r="AA3122" s="37"/>
      <c r="AB3122" s="37"/>
      <c r="AC3122" s="37"/>
      <c r="AD3122" s="37"/>
      <c r="AE3122" s="77">
        <v>1260</v>
      </c>
      <c r="AF3122" s="87">
        <v>46057</v>
      </c>
      <c r="AG3122" s="39">
        <v>58800</v>
      </c>
      <c r="AH3122" s="87"/>
      <c r="AI3122" s="39"/>
      <c r="AJ3122" s="87"/>
      <c r="AK3122" s="39"/>
      <c r="AL3122" s="34"/>
      <c r="AM3122" s="39"/>
      <c r="AN312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23" spans="1:40" ht="19.5" customHeight="1" x14ac:dyDescent="0.25">
      <c r="A3123" s="32">
        <f t="shared" si="226"/>
        <v>2026</v>
      </c>
      <c r="B3123" s="32">
        <f t="shared" si="227"/>
        <v>2</v>
      </c>
      <c r="C3123" s="25">
        <v>46057</v>
      </c>
      <c r="D3123" s="57">
        <f t="shared" ca="1" si="224"/>
        <v>46097</v>
      </c>
      <c r="E3123" s="57" t="str">
        <f t="shared" ca="1" si="225"/>
        <v>1-Months</v>
      </c>
      <c r="F3123" s="57" t="str">
        <f>VLOOKUP(O3123,Stock[],5,FALSE)</f>
        <v>BE</v>
      </c>
      <c r="G3123" s="33" t="s">
        <v>3166</v>
      </c>
      <c r="H3123" s="38" t="s">
        <v>283</v>
      </c>
      <c r="I3123" s="34" t="s">
        <v>1675</v>
      </c>
      <c r="J3123" s="32" t="str">
        <f>VLOOKUP(I3123,Customers[],2,FALSE)</f>
        <v>ကိုမြင့်ဇော်ဦး</v>
      </c>
      <c r="K3123" s="32" t="str">
        <f>VLOOKUP(I3123,Customers[],4,FALSE)</f>
        <v>Wandwin</v>
      </c>
      <c r="L3123" s="32" t="str">
        <f>VLOOKUP(Table85[[#This Row],[CustomerID]],Table!H:K,3,0)</f>
        <v>သဖန်း</v>
      </c>
      <c r="M3123" s="32" t="str">
        <f>VLOOKUP(I3123,Customers[],5,FALSE)</f>
        <v>Van-2</v>
      </c>
      <c r="N3123" s="34" t="s">
        <v>9</v>
      </c>
      <c r="O3123" s="37" t="s">
        <v>223</v>
      </c>
      <c r="P3123" s="32" t="str">
        <f>VLOOKUP(O3123,Stock[],2,FALSE)</f>
        <v>ချယ်ရီအရက်သန့်ကော် (.6Ltr)</v>
      </c>
      <c r="Q3123" s="35">
        <f>VLOOKUP(O3123,Stock[],3,FALSE)</f>
        <v>0.6</v>
      </c>
      <c r="R3123" s="35">
        <f>VLOOKUP(O3123,Stock[],4,FALSE)</f>
        <v>24</v>
      </c>
      <c r="S3123" s="37"/>
      <c r="T3123" s="35">
        <f>(DailySales!$S3123/DailySales!$R3123)+DailySales!$U3123</f>
        <v>1</v>
      </c>
      <c r="U3123" s="37">
        <v>1</v>
      </c>
      <c r="V3123" s="36">
        <f>+DailySales!$T3123*DailySales!$R3123</f>
        <v>24</v>
      </c>
      <c r="W3123" s="36">
        <f>+DailySales!$V3123*DailySales!$Q3123</f>
        <v>14.399999999999999</v>
      </c>
      <c r="X3123" s="36">
        <f>VLOOKUP(O3123,Stock[],6,FALSE)</f>
        <v>875</v>
      </c>
      <c r="Y3123" s="36">
        <f>+DailySales!$V3123*DailySales!$X3123</f>
        <v>21000</v>
      </c>
      <c r="Z3123" s="37"/>
      <c r="AA3123" s="37"/>
      <c r="AB3123" s="37"/>
      <c r="AC3123" s="37"/>
      <c r="AD3123" s="37"/>
      <c r="AE3123" s="77">
        <v>600</v>
      </c>
      <c r="AF3123" s="87">
        <v>46057</v>
      </c>
      <c r="AG3123" s="39">
        <v>21600</v>
      </c>
      <c r="AH3123" s="87"/>
      <c r="AI3123" s="39"/>
      <c r="AJ3123" s="87"/>
      <c r="AK3123" s="39"/>
      <c r="AL3123" s="34"/>
      <c r="AM3123" s="39"/>
      <c r="AN312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24" spans="1:40" ht="19.5" customHeight="1" x14ac:dyDescent="0.25">
      <c r="A3124" s="32">
        <f t="shared" si="226"/>
        <v>2026</v>
      </c>
      <c r="B3124" s="32">
        <f t="shared" si="227"/>
        <v>2</v>
      </c>
      <c r="C3124" s="25">
        <v>46057</v>
      </c>
      <c r="D3124" s="57">
        <f t="shared" ca="1" si="224"/>
        <v>46097</v>
      </c>
      <c r="E3124" s="57" t="str">
        <f t="shared" ca="1" si="225"/>
        <v>1-Months</v>
      </c>
      <c r="F3124" s="57" t="str">
        <f>VLOOKUP(O3124,Stock[],5,FALSE)</f>
        <v>BE</v>
      </c>
      <c r="G3124" s="33" t="s">
        <v>3167</v>
      </c>
      <c r="H3124" s="38" t="s">
        <v>283</v>
      </c>
      <c r="I3124" s="34" t="s">
        <v>1129</v>
      </c>
      <c r="J3124" s="32" t="str">
        <f>VLOOKUP(I3124,Customers[],2,FALSE)</f>
        <v>မမူမူခိုင်</v>
      </c>
      <c r="K3124" s="32" t="str">
        <f>VLOOKUP(I3124,Customers[],4,FALSE)</f>
        <v>Wandwin</v>
      </c>
      <c r="L3124" s="32" t="str">
        <f>VLOOKUP(Table85[[#This Row],[CustomerID]],Table!H:K,3,0)</f>
        <v>သစ်ပုလွေကန်</v>
      </c>
      <c r="M3124" s="32" t="str">
        <f>VLOOKUP(I3124,Customers[],5,FALSE)</f>
        <v>Van-2</v>
      </c>
      <c r="N3124" s="34" t="s">
        <v>9</v>
      </c>
      <c r="O3124" s="37" t="s">
        <v>225</v>
      </c>
      <c r="P3124" s="32" t="str">
        <f>VLOOKUP(O3124,Stock[],2,FALSE)</f>
        <v>ချယ်ရီသံပုရာအရက်သန့်ကော် (1Ltr)</v>
      </c>
      <c r="Q3124" s="35">
        <f>VLOOKUP(O3124,Stock[],3,FALSE)</f>
        <v>1</v>
      </c>
      <c r="R3124" s="35">
        <f>VLOOKUP(O3124,Stock[],4,FALSE)</f>
        <v>12</v>
      </c>
      <c r="S3124" s="37"/>
      <c r="T3124" s="35">
        <f>(DailySales!$S3124/DailySales!$R3124)+DailySales!$U3124</f>
        <v>5</v>
      </c>
      <c r="U3124" s="37">
        <v>5</v>
      </c>
      <c r="V3124" s="36">
        <f>+DailySales!$T3124*DailySales!$R3124</f>
        <v>60</v>
      </c>
      <c r="W3124" s="36">
        <f>+DailySales!$V3124*DailySales!$Q3124</f>
        <v>60</v>
      </c>
      <c r="X3124" s="36">
        <f>VLOOKUP(O3124,Stock[],6,FALSE)</f>
        <v>1260</v>
      </c>
      <c r="Y3124" s="36">
        <f>+DailySales!$V3124*DailySales!$X3124</f>
        <v>75600</v>
      </c>
      <c r="Z3124" s="37"/>
      <c r="AA3124" s="37"/>
      <c r="AB3124" s="37"/>
      <c r="AC3124" s="37"/>
      <c r="AD3124" s="37"/>
      <c r="AE3124" s="77">
        <v>1900</v>
      </c>
      <c r="AF3124" s="87">
        <v>46057</v>
      </c>
      <c r="AG3124" s="39">
        <v>77500</v>
      </c>
      <c r="AH3124" s="87"/>
      <c r="AI3124" s="39"/>
      <c r="AJ3124" s="87"/>
      <c r="AK3124" s="39"/>
      <c r="AL3124" s="34"/>
      <c r="AM3124" s="39"/>
      <c r="AN312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25" spans="1:40" ht="19.5" customHeight="1" x14ac:dyDescent="0.25">
      <c r="A3125" s="32">
        <f t="shared" si="226"/>
        <v>2026</v>
      </c>
      <c r="B3125" s="32">
        <f t="shared" si="227"/>
        <v>2</v>
      </c>
      <c r="C3125" s="25">
        <v>46057</v>
      </c>
      <c r="D3125" s="57">
        <f t="shared" ca="1" si="224"/>
        <v>46097</v>
      </c>
      <c r="E3125" s="57" t="str">
        <f t="shared" ca="1" si="225"/>
        <v>1-Months</v>
      </c>
      <c r="F3125" s="57" t="str">
        <f>VLOOKUP(O3125,Stock[],5,FALSE)</f>
        <v>BE</v>
      </c>
      <c r="G3125" s="33" t="s">
        <v>3167</v>
      </c>
      <c r="H3125" s="38" t="s">
        <v>283</v>
      </c>
      <c r="I3125" s="34" t="s">
        <v>1129</v>
      </c>
      <c r="J3125" s="32" t="str">
        <f>VLOOKUP(I3125,Customers[],2,FALSE)</f>
        <v>မမူမူခိုင်</v>
      </c>
      <c r="K3125" s="32" t="str">
        <f>VLOOKUP(I3125,Customers[],4,FALSE)</f>
        <v>Wandwin</v>
      </c>
      <c r="L3125" s="32" t="str">
        <f>VLOOKUP(Table85[[#This Row],[CustomerID]],Table!H:K,3,0)</f>
        <v>သစ်ပုလွေကန်</v>
      </c>
      <c r="M3125" s="32" t="str">
        <f>VLOOKUP(I3125,Customers[],5,FALSE)</f>
        <v>Van-2</v>
      </c>
      <c r="N3125" s="34" t="s">
        <v>9</v>
      </c>
      <c r="O3125" s="37" t="s">
        <v>220</v>
      </c>
      <c r="P3125" s="32" t="str">
        <f>VLOOKUP(O3125,Stock[],2,FALSE)</f>
        <v>မြန်မာရှောက်ပျား</v>
      </c>
      <c r="Q3125" s="35">
        <f>VLOOKUP(O3125,Stock[],3,FALSE)</f>
        <v>0.64</v>
      </c>
      <c r="R3125" s="35">
        <f>VLOOKUP(O3125,Stock[],4,FALSE)</f>
        <v>14</v>
      </c>
      <c r="S3125" s="37"/>
      <c r="T3125" s="35">
        <f>(DailySales!$S3125/DailySales!$R3125)+DailySales!$U3125</f>
        <v>3</v>
      </c>
      <c r="U3125" s="37">
        <v>3</v>
      </c>
      <c r="V3125" s="36">
        <f>+DailySales!$T3125*DailySales!$R3125</f>
        <v>42</v>
      </c>
      <c r="W3125" s="36">
        <f>+DailySales!$V3125*DailySales!$Q3125</f>
        <v>26.88</v>
      </c>
      <c r="X3125" s="36">
        <f>VLOOKUP(O3125,Stock[],6,FALSE)</f>
        <v>1370</v>
      </c>
      <c r="Y3125" s="36">
        <f>+DailySales!$V3125*DailySales!$X3125</f>
        <v>57540</v>
      </c>
      <c r="Z3125" s="37"/>
      <c r="AA3125" s="37"/>
      <c r="AB3125" s="37"/>
      <c r="AC3125" s="37"/>
      <c r="AD3125" s="37"/>
      <c r="AE3125" s="77">
        <v>1260</v>
      </c>
      <c r="AF3125" s="87">
        <v>46057</v>
      </c>
      <c r="AG3125" s="39">
        <v>58800</v>
      </c>
      <c r="AH3125" s="87"/>
      <c r="AI3125" s="39"/>
      <c r="AJ3125" s="87"/>
      <c r="AK3125" s="39"/>
      <c r="AL3125" s="34"/>
      <c r="AM3125" s="39"/>
      <c r="AN312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26" spans="1:40" ht="19.5" customHeight="1" x14ac:dyDescent="0.25">
      <c r="A3126" s="32">
        <f t="shared" si="226"/>
        <v>2026</v>
      </c>
      <c r="B3126" s="32">
        <f t="shared" si="227"/>
        <v>2</v>
      </c>
      <c r="C3126" s="25">
        <v>46057</v>
      </c>
      <c r="D3126" s="57">
        <f t="shared" ca="1" si="224"/>
        <v>46097</v>
      </c>
      <c r="E3126" s="57" t="str">
        <f t="shared" ca="1" si="225"/>
        <v>1-Months</v>
      </c>
      <c r="F3126" s="57" t="str">
        <f>VLOOKUP(O3126,Stock[],5,FALSE)</f>
        <v>BE</v>
      </c>
      <c r="G3126" s="33" t="s">
        <v>3168</v>
      </c>
      <c r="H3126" s="38" t="s">
        <v>283</v>
      </c>
      <c r="I3126" s="34" t="s">
        <v>508</v>
      </c>
      <c r="J3126" s="32" t="str">
        <f>VLOOKUP(I3126,Customers[],2,FALSE)</f>
        <v>မဝေဝေလွင်</v>
      </c>
      <c r="K3126" s="32" t="str">
        <f>VLOOKUP(I3126,Customers[],4,FALSE)</f>
        <v>Wandwin</v>
      </c>
      <c r="L3126" s="32" t="str">
        <f>VLOOKUP(Table85[[#This Row],[CustomerID]],Table!H:K,3,0)</f>
        <v>သစ်ပုလွေကန်</v>
      </c>
      <c r="M3126" s="32" t="str">
        <f>VLOOKUP(I3126,Customers[],5,FALSE)</f>
        <v>Van-2</v>
      </c>
      <c r="N3126" s="34" t="s">
        <v>9</v>
      </c>
      <c r="O3126" s="37" t="s">
        <v>223</v>
      </c>
      <c r="P3126" s="32" t="str">
        <f>VLOOKUP(O3126,Stock[],2,FALSE)</f>
        <v>ချယ်ရီအရက်သန့်ကော် (.6Ltr)</v>
      </c>
      <c r="Q3126" s="35">
        <f>VLOOKUP(O3126,Stock[],3,FALSE)</f>
        <v>0.6</v>
      </c>
      <c r="R3126" s="35">
        <f>VLOOKUP(O3126,Stock[],4,FALSE)</f>
        <v>24</v>
      </c>
      <c r="S3126" s="37"/>
      <c r="T3126" s="35">
        <f>(DailySales!$S3126/DailySales!$R3126)+DailySales!$U3126</f>
        <v>2</v>
      </c>
      <c r="U3126" s="37">
        <v>2</v>
      </c>
      <c r="V3126" s="36">
        <f>+DailySales!$T3126*DailySales!$R3126</f>
        <v>48</v>
      </c>
      <c r="W3126" s="36">
        <f>+DailySales!$V3126*DailySales!$Q3126</f>
        <v>28.799999999999997</v>
      </c>
      <c r="X3126" s="36">
        <f>VLOOKUP(O3126,Stock[],6,FALSE)</f>
        <v>875</v>
      </c>
      <c r="Y3126" s="36">
        <f>+DailySales!$V3126*DailySales!$X3126</f>
        <v>42000</v>
      </c>
      <c r="Z3126" s="37"/>
      <c r="AA3126" s="37"/>
      <c r="AB3126" s="37"/>
      <c r="AC3126" s="37"/>
      <c r="AD3126" s="37"/>
      <c r="AE3126" s="77">
        <v>1200</v>
      </c>
      <c r="AF3126" s="87">
        <v>46057</v>
      </c>
      <c r="AG3126" s="39">
        <v>43200</v>
      </c>
      <c r="AH3126" s="87"/>
      <c r="AI3126" s="39"/>
      <c r="AJ3126" s="87"/>
      <c r="AK3126" s="39"/>
      <c r="AL3126" s="34"/>
      <c r="AM3126" s="39"/>
      <c r="AN312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27" spans="1:40" ht="19.5" customHeight="1" x14ac:dyDescent="0.25">
      <c r="A3127" s="32">
        <f t="shared" si="226"/>
        <v>2026</v>
      </c>
      <c r="B3127" s="32">
        <f t="shared" si="227"/>
        <v>2</v>
      </c>
      <c r="C3127" s="25">
        <v>46057</v>
      </c>
      <c r="D3127" s="57">
        <f t="shared" ca="1" si="224"/>
        <v>46097</v>
      </c>
      <c r="E3127" s="57" t="str">
        <f t="shared" ca="1" si="225"/>
        <v>1-Months</v>
      </c>
      <c r="F3127" s="57" t="str">
        <f>VLOOKUP(O3127,Stock[],5,FALSE)</f>
        <v>BE</v>
      </c>
      <c r="G3127" s="33" t="s">
        <v>3169</v>
      </c>
      <c r="H3127" s="38" t="s">
        <v>283</v>
      </c>
      <c r="I3127" s="34" t="s">
        <v>937</v>
      </c>
      <c r="J3127" s="32" t="str">
        <f>VLOOKUP(I3127,Customers[],2,FALSE)</f>
        <v>မသီတာဝင်း-၂</v>
      </c>
      <c r="K3127" s="32" t="str">
        <f>VLOOKUP(I3127,Customers[],4,FALSE)</f>
        <v>Wandwin</v>
      </c>
      <c r="L3127" s="32" t="str">
        <f>VLOOKUP(Table85[[#This Row],[CustomerID]],Table!H:K,3,0)</f>
        <v>သဖန်း</v>
      </c>
      <c r="M3127" s="32" t="str">
        <f>VLOOKUP(I3127,Customers[],5,FALSE)</f>
        <v>Van-2</v>
      </c>
      <c r="N3127" s="34" t="s">
        <v>9</v>
      </c>
      <c r="O3127" s="37" t="s">
        <v>220</v>
      </c>
      <c r="P3127" s="32" t="str">
        <f>VLOOKUP(O3127,Stock[],2,FALSE)</f>
        <v>မြန်မာရှောက်ပျား</v>
      </c>
      <c r="Q3127" s="35">
        <f>VLOOKUP(O3127,Stock[],3,FALSE)</f>
        <v>0.64</v>
      </c>
      <c r="R3127" s="35">
        <f>VLOOKUP(O3127,Stock[],4,FALSE)</f>
        <v>14</v>
      </c>
      <c r="S3127" s="37"/>
      <c r="T3127" s="35">
        <f>(DailySales!$S3127/DailySales!$R3127)+DailySales!$U3127</f>
        <v>10</v>
      </c>
      <c r="U3127" s="37">
        <v>10</v>
      </c>
      <c r="V3127" s="36">
        <f>+DailySales!$T3127*DailySales!$R3127</f>
        <v>140</v>
      </c>
      <c r="W3127" s="36">
        <f>+DailySales!$V3127*DailySales!$Q3127</f>
        <v>89.600000000000009</v>
      </c>
      <c r="X3127" s="36">
        <f>VLOOKUP(O3127,Stock[],6,FALSE)</f>
        <v>1370</v>
      </c>
      <c r="Y3127" s="36">
        <f>+DailySales!$V3127*DailySales!$X3127</f>
        <v>191800</v>
      </c>
      <c r="Z3127" s="37"/>
      <c r="AA3127" s="37"/>
      <c r="AB3127" s="37"/>
      <c r="AC3127" s="37"/>
      <c r="AD3127" s="37"/>
      <c r="AE3127" s="77">
        <v>4200</v>
      </c>
      <c r="AF3127" s="87">
        <v>46057</v>
      </c>
      <c r="AG3127" s="39">
        <v>196000</v>
      </c>
      <c r="AH3127" s="87"/>
      <c r="AI3127" s="39"/>
      <c r="AJ3127" s="87"/>
      <c r="AK3127" s="39"/>
      <c r="AL3127" s="34"/>
      <c r="AM3127" s="39"/>
      <c r="AN312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28" spans="1:40" ht="19.5" customHeight="1" x14ac:dyDescent="0.25">
      <c r="A3128" s="32">
        <f t="shared" si="226"/>
        <v>2026</v>
      </c>
      <c r="B3128" s="32">
        <f t="shared" si="227"/>
        <v>2</v>
      </c>
      <c r="C3128" s="25">
        <v>46057</v>
      </c>
      <c r="D3128" s="57">
        <f t="shared" ca="1" si="224"/>
        <v>46097</v>
      </c>
      <c r="E3128" s="57" t="str">
        <f t="shared" ca="1" si="225"/>
        <v>1-Months</v>
      </c>
      <c r="F3128" s="57" t="str">
        <f>VLOOKUP(O3128,Stock[],5,FALSE)</f>
        <v>BE</v>
      </c>
      <c r="G3128" s="33" t="s">
        <v>3169</v>
      </c>
      <c r="H3128" s="38" t="s">
        <v>283</v>
      </c>
      <c r="I3128" s="34" t="s">
        <v>937</v>
      </c>
      <c r="J3128" s="32" t="str">
        <f>VLOOKUP(I3128,Customers[],2,FALSE)</f>
        <v>မသီတာဝင်း-၂</v>
      </c>
      <c r="K3128" s="32" t="str">
        <f>VLOOKUP(I3128,Customers[],4,FALSE)</f>
        <v>Wandwin</v>
      </c>
      <c r="L3128" s="32" t="str">
        <f>VLOOKUP(Table85[[#This Row],[CustomerID]],Table!H:K,3,0)</f>
        <v>သဖန်း</v>
      </c>
      <c r="M3128" s="32" t="str">
        <f>VLOOKUP(I3128,Customers[],5,FALSE)</f>
        <v>Van-2</v>
      </c>
      <c r="N3128" s="34" t="s">
        <v>9</v>
      </c>
      <c r="O3128" s="37" t="s">
        <v>223</v>
      </c>
      <c r="P3128" s="32" t="str">
        <f>VLOOKUP(O3128,Stock[],2,FALSE)</f>
        <v>ချယ်ရီအရက်သန့်ကော် (.6Ltr)</v>
      </c>
      <c r="Q3128" s="35">
        <f>VLOOKUP(O3128,Stock[],3,FALSE)</f>
        <v>0.6</v>
      </c>
      <c r="R3128" s="35">
        <f>VLOOKUP(O3128,Stock[],4,FALSE)</f>
        <v>24</v>
      </c>
      <c r="S3128" s="37"/>
      <c r="T3128" s="35">
        <f>(DailySales!$S3128/DailySales!$R3128)+DailySales!$U3128</f>
        <v>1</v>
      </c>
      <c r="U3128" s="37">
        <v>1</v>
      </c>
      <c r="V3128" s="36">
        <f>+DailySales!$T3128*DailySales!$R3128</f>
        <v>24</v>
      </c>
      <c r="W3128" s="36">
        <f>+DailySales!$V3128*DailySales!$Q3128</f>
        <v>14.399999999999999</v>
      </c>
      <c r="X3128" s="36">
        <f>VLOOKUP(O3128,Stock[],6,FALSE)</f>
        <v>875</v>
      </c>
      <c r="Y3128" s="36">
        <f>+DailySales!$V3128*DailySales!$X3128</f>
        <v>21000</v>
      </c>
      <c r="Z3128" s="37"/>
      <c r="AA3128" s="37"/>
      <c r="AB3128" s="37"/>
      <c r="AC3128" s="37"/>
      <c r="AD3128" s="37"/>
      <c r="AE3128" s="77">
        <v>600</v>
      </c>
      <c r="AF3128" s="87">
        <v>46057</v>
      </c>
      <c r="AG3128" s="39">
        <v>21600</v>
      </c>
      <c r="AH3128" s="87"/>
      <c r="AI3128" s="39"/>
      <c r="AJ3128" s="87"/>
      <c r="AK3128" s="39"/>
      <c r="AL3128" s="34"/>
      <c r="AM3128" s="39"/>
      <c r="AN312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29" spans="1:40" ht="19.5" customHeight="1" x14ac:dyDescent="0.25">
      <c r="A3129" s="32">
        <f t="shared" si="226"/>
        <v>2026</v>
      </c>
      <c r="B3129" s="32">
        <f t="shared" si="227"/>
        <v>2</v>
      </c>
      <c r="C3129" s="25">
        <v>46057</v>
      </c>
      <c r="D3129" s="57">
        <f t="shared" ca="1" si="224"/>
        <v>46097</v>
      </c>
      <c r="E3129" s="57" t="str">
        <f t="shared" ca="1" si="225"/>
        <v>1-Months</v>
      </c>
      <c r="F3129" s="57" t="str">
        <f>VLOOKUP(O3129,Stock[],5,FALSE)</f>
        <v>BE</v>
      </c>
      <c r="G3129" s="33" t="s">
        <v>3170</v>
      </c>
      <c r="H3129" s="38" t="s">
        <v>283</v>
      </c>
      <c r="I3129" s="34" t="s">
        <v>1774</v>
      </c>
      <c r="J3129" s="32" t="str">
        <f>VLOOKUP(I3129,Customers[],2,FALSE)</f>
        <v>မစန်းမြင့်</v>
      </c>
      <c r="K3129" s="32" t="str">
        <f>VLOOKUP(I3129,Customers[],4,FALSE)</f>
        <v>Wandwin</v>
      </c>
      <c r="L3129" s="32" t="str">
        <f>VLOOKUP(Table85[[#This Row],[CustomerID]],Table!H:K,3,0)</f>
        <v>သဖန်း</v>
      </c>
      <c r="M3129" s="32" t="str">
        <f>VLOOKUP(I3129,Customers[],5,FALSE)</f>
        <v>Van-2</v>
      </c>
      <c r="N3129" s="34" t="s">
        <v>9</v>
      </c>
      <c r="O3129" s="37" t="s">
        <v>223</v>
      </c>
      <c r="P3129" s="32" t="str">
        <f>VLOOKUP(O3129,Stock[],2,FALSE)</f>
        <v>ချယ်ရီအရက်သန့်ကော် (.6Ltr)</v>
      </c>
      <c r="Q3129" s="35">
        <f>VLOOKUP(O3129,Stock[],3,FALSE)</f>
        <v>0.6</v>
      </c>
      <c r="R3129" s="35">
        <f>VLOOKUP(O3129,Stock[],4,FALSE)</f>
        <v>24</v>
      </c>
      <c r="S3129" s="37"/>
      <c r="T3129" s="35">
        <f>(DailySales!$S3129/DailySales!$R3129)+DailySales!$U3129</f>
        <v>2</v>
      </c>
      <c r="U3129" s="37">
        <v>2</v>
      </c>
      <c r="V3129" s="36">
        <f>+DailySales!$T3129*DailySales!$R3129</f>
        <v>48</v>
      </c>
      <c r="W3129" s="36">
        <f>+DailySales!$V3129*DailySales!$Q3129</f>
        <v>28.799999999999997</v>
      </c>
      <c r="X3129" s="36">
        <f>VLOOKUP(O3129,Stock[],6,FALSE)</f>
        <v>875</v>
      </c>
      <c r="Y3129" s="36">
        <f>+DailySales!$V3129*DailySales!$X3129</f>
        <v>42000</v>
      </c>
      <c r="Z3129" s="37"/>
      <c r="AA3129" s="37"/>
      <c r="AB3129" s="37"/>
      <c r="AC3129" s="37"/>
      <c r="AD3129" s="37"/>
      <c r="AE3129" s="77">
        <v>1200</v>
      </c>
      <c r="AF3129" s="87">
        <v>46057</v>
      </c>
      <c r="AG3129" s="39">
        <v>43200</v>
      </c>
      <c r="AH3129" s="87"/>
      <c r="AI3129" s="39"/>
      <c r="AJ3129" s="87"/>
      <c r="AK3129" s="39"/>
      <c r="AL3129" s="34"/>
      <c r="AM3129" s="39"/>
      <c r="AN312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30" spans="1:40" ht="19.5" customHeight="1" x14ac:dyDescent="0.25">
      <c r="A3130" s="32">
        <f t="shared" si="226"/>
        <v>2026</v>
      </c>
      <c r="B3130" s="32">
        <f t="shared" si="227"/>
        <v>2</v>
      </c>
      <c r="C3130" s="25">
        <v>46057</v>
      </c>
      <c r="D3130" s="57">
        <f t="shared" ca="1" si="224"/>
        <v>46097</v>
      </c>
      <c r="E3130" s="57" t="str">
        <f t="shared" ca="1" si="225"/>
        <v>1-Months</v>
      </c>
      <c r="F3130" s="57" t="str">
        <f>VLOOKUP(O3130,Stock[],5,FALSE)</f>
        <v>BE</v>
      </c>
      <c r="G3130" s="33" t="s">
        <v>3171</v>
      </c>
      <c r="H3130" s="38" t="s">
        <v>283</v>
      </c>
      <c r="I3130" s="34" t="s">
        <v>964</v>
      </c>
      <c r="J3130" s="32" t="str">
        <f>VLOOKUP(I3130,Customers[],2,FALSE)</f>
        <v>မနှင်းဝေအောင်</v>
      </c>
      <c r="K3130" s="32" t="str">
        <f>VLOOKUP(I3130,Customers[],4,FALSE)</f>
        <v>Wandwin</v>
      </c>
      <c r="L3130" s="32" t="str">
        <f>VLOOKUP(Table85[[#This Row],[CustomerID]],Table!H:K,3,0)</f>
        <v>ကျောင်းကုန်း</v>
      </c>
      <c r="M3130" s="32" t="str">
        <f>VLOOKUP(I3130,Customers[],5,FALSE)</f>
        <v>Van-2</v>
      </c>
      <c r="N3130" s="34" t="s">
        <v>9</v>
      </c>
      <c r="O3130" s="37" t="s">
        <v>220</v>
      </c>
      <c r="P3130" s="32" t="str">
        <f>VLOOKUP(O3130,Stock[],2,FALSE)</f>
        <v>မြန်မာရှောက်ပျား</v>
      </c>
      <c r="Q3130" s="35">
        <f>VLOOKUP(O3130,Stock[],3,FALSE)</f>
        <v>0.64</v>
      </c>
      <c r="R3130" s="35">
        <f>VLOOKUP(O3130,Stock[],4,FALSE)</f>
        <v>14</v>
      </c>
      <c r="S3130" s="37"/>
      <c r="T3130" s="35">
        <f>(DailySales!$S3130/DailySales!$R3130)+DailySales!$U3130</f>
        <v>6</v>
      </c>
      <c r="U3130" s="37">
        <v>6</v>
      </c>
      <c r="V3130" s="36">
        <f>+DailySales!$T3130*DailySales!$R3130</f>
        <v>84</v>
      </c>
      <c r="W3130" s="36">
        <f>+DailySales!$V3130*DailySales!$Q3130</f>
        <v>53.76</v>
      </c>
      <c r="X3130" s="36">
        <f>VLOOKUP(O3130,Stock[],6,FALSE)</f>
        <v>1370</v>
      </c>
      <c r="Y3130" s="36">
        <f>+DailySales!$V3130*DailySales!$X3130</f>
        <v>115080</v>
      </c>
      <c r="Z3130" s="37"/>
      <c r="AA3130" s="37"/>
      <c r="AB3130" s="37"/>
      <c r="AC3130" s="37"/>
      <c r="AD3130" s="37"/>
      <c r="AE3130" s="77">
        <v>2520</v>
      </c>
      <c r="AF3130" s="87">
        <v>46057</v>
      </c>
      <c r="AG3130" s="39">
        <v>117600</v>
      </c>
      <c r="AH3130" s="87"/>
      <c r="AI3130" s="39"/>
      <c r="AJ3130" s="87"/>
      <c r="AK3130" s="39"/>
      <c r="AL3130" s="34"/>
      <c r="AM3130" s="39"/>
      <c r="AN313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31" spans="1:40" ht="19.5" customHeight="1" x14ac:dyDescent="0.25">
      <c r="A3131" s="32">
        <f t="shared" si="226"/>
        <v>2026</v>
      </c>
      <c r="B3131" s="32">
        <f t="shared" si="227"/>
        <v>2</v>
      </c>
      <c r="C3131" s="25">
        <v>46057</v>
      </c>
      <c r="D3131" s="57">
        <f t="shared" ca="1" si="224"/>
        <v>46097</v>
      </c>
      <c r="E3131" s="57" t="str">
        <f t="shared" ca="1" si="225"/>
        <v>1-Months</v>
      </c>
      <c r="F3131" s="57" t="str">
        <f>VLOOKUP(O3131,Stock[],5,FALSE)</f>
        <v>BE</v>
      </c>
      <c r="G3131" s="33" t="s">
        <v>3172</v>
      </c>
      <c r="H3131" s="38" t="s">
        <v>283</v>
      </c>
      <c r="I3131" s="34" t="s">
        <v>2181</v>
      </c>
      <c r="J3131" s="32" t="str">
        <f>VLOOKUP(I3131,Customers[],2,FALSE)</f>
        <v>အကွဲ</v>
      </c>
      <c r="K3131" s="32">
        <f>VLOOKUP(I3131,Customers[],4,FALSE)</f>
        <v>0</v>
      </c>
      <c r="L3131" s="32">
        <f>VLOOKUP(Table85[[#This Row],[CustomerID]],Table!H:K,3,0)</f>
        <v>0</v>
      </c>
      <c r="M3131" s="32">
        <f>VLOOKUP(I3131,Customers[],5,FALSE)</f>
        <v>0</v>
      </c>
      <c r="N3131" s="34" t="s">
        <v>1749</v>
      </c>
      <c r="O3131" s="37" t="s">
        <v>1395</v>
      </c>
      <c r="P3131" s="32" t="str">
        <f>VLOOKUP(O3131,Stock[],2,FALSE)</f>
        <v>ရွှေမင်းသားမန်ကျည်းခေါင်ရည်</v>
      </c>
      <c r="Q3131" s="35">
        <f>VLOOKUP(O3131,Stock[],3,FALSE)</f>
        <v>0.64</v>
      </c>
      <c r="R3131" s="35">
        <f>VLOOKUP(O3131,Stock[],4,FALSE)</f>
        <v>14</v>
      </c>
      <c r="S3131" s="37">
        <v>3</v>
      </c>
      <c r="T3131" s="35">
        <f>(DailySales!$S3131/DailySales!$R3131)+DailySales!$U3131</f>
        <v>0.21428571428571427</v>
      </c>
      <c r="U3131" s="37"/>
      <c r="V3131" s="36">
        <f>+DailySales!$T3131*DailySales!$R3131</f>
        <v>3</v>
      </c>
      <c r="W3131" s="36">
        <f>+DailySales!$V3131*DailySales!$Q3131</f>
        <v>1.92</v>
      </c>
      <c r="X3131" s="36">
        <f>VLOOKUP(O3131,Stock[],6,FALSE)</f>
        <v>830</v>
      </c>
      <c r="Y3131" s="36">
        <f>+DailySales!$V3131*DailySales!$X3131</f>
        <v>2490</v>
      </c>
      <c r="Z3131" s="37"/>
      <c r="AA3131" s="37"/>
      <c r="AB3131" s="37"/>
      <c r="AC3131" s="37"/>
      <c r="AD3131" s="37"/>
      <c r="AE3131" s="77"/>
      <c r="AF3131" s="87">
        <v>46057</v>
      </c>
      <c r="AG3131" s="39">
        <v>2490</v>
      </c>
      <c r="AH3131" s="87"/>
      <c r="AI3131" s="39"/>
      <c r="AJ3131" s="87"/>
      <c r="AK3131" s="39"/>
      <c r="AL3131" s="34"/>
      <c r="AM3131" s="39"/>
      <c r="AN313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32" spans="1:40" ht="19.5" customHeight="1" x14ac:dyDescent="0.25">
      <c r="A3132" s="32">
        <f t="shared" si="226"/>
        <v>2026</v>
      </c>
      <c r="B3132" s="32">
        <f t="shared" si="227"/>
        <v>2</v>
      </c>
      <c r="C3132" s="25">
        <v>46057</v>
      </c>
      <c r="D3132" s="57">
        <f t="shared" ca="1" si="224"/>
        <v>46097</v>
      </c>
      <c r="E3132" s="57" t="str">
        <f t="shared" ca="1" si="225"/>
        <v>1-Months</v>
      </c>
      <c r="F3132" s="57" t="str">
        <f>VLOOKUP(O3132,Stock[],5,FALSE)</f>
        <v>BE</v>
      </c>
      <c r="G3132" s="33" t="s">
        <v>3173</v>
      </c>
      <c r="H3132" s="38" t="s">
        <v>275</v>
      </c>
      <c r="I3132" s="34" t="s">
        <v>1116</v>
      </c>
      <c r="J3132" s="32" t="str">
        <f>VLOOKUP(I3132,Customers[],2,FALSE)</f>
        <v>မခင်ဝင်း-၂</v>
      </c>
      <c r="K3132" s="32" t="str">
        <f>VLOOKUP(I3132,Customers[],4,FALSE)</f>
        <v>Kyukpadaung</v>
      </c>
      <c r="L3132" s="32" t="str">
        <f>VLOOKUP(Table85[[#This Row],[CustomerID]],Table!H:K,3,0)</f>
        <v>အိုင်ကုန်း</v>
      </c>
      <c r="M3132" s="32" t="str">
        <f>VLOOKUP(I3132,Customers[],5,FALSE)</f>
        <v>Van-1</v>
      </c>
      <c r="N3132" s="34" t="s">
        <v>9</v>
      </c>
      <c r="O3132" s="37" t="s">
        <v>217</v>
      </c>
      <c r="P3132" s="32" t="str">
        <f>VLOOKUP(O3132,Stock[],2,FALSE)</f>
        <v>လိမ္မော်ဖြူ</v>
      </c>
      <c r="Q3132" s="35">
        <f>VLOOKUP(O3132,Stock[],3,FALSE)</f>
        <v>0.64</v>
      </c>
      <c r="R3132" s="35">
        <f>VLOOKUP(O3132,Stock[],4,FALSE)</f>
        <v>24</v>
      </c>
      <c r="S3132" s="37"/>
      <c r="T3132" s="35">
        <f>(DailySales!$S3132/DailySales!$R3132)+DailySales!$U3132</f>
        <v>5</v>
      </c>
      <c r="U3132" s="37">
        <v>5</v>
      </c>
      <c r="V3132" s="36">
        <f>+DailySales!$T3132*DailySales!$R3132</f>
        <v>120</v>
      </c>
      <c r="W3132" s="36">
        <f>+DailySales!$V3132*DailySales!$Q3132</f>
        <v>76.8</v>
      </c>
      <c r="X3132" s="36">
        <f>VLOOKUP(O3132,Stock[],6,FALSE)</f>
        <v>1330</v>
      </c>
      <c r="Y3132" s="36">
        <f>+DailySales!$V3132*DailySales!$X3132</f>
        <v>159600</v>
      </c>
      <c r="Z3132" s="37"/>
      <c r="AA3132" s="37"/>
      <c r="AB3132" s="37"/>
      <c r="AC3132" s="37"/>
      <c r="AD3132" s="37"/>
      <c r="AE3132" s="77">
        <v>2900</v>
      </c>
      <c r="AF3132" s="87">
        <v>46057</v>
      </c>
      <c r="AG3132" s="39">
        <v>162500</v>
      </c>
      <c r="AH3132" s="87"/>
      <c r="AI3132" s="39"/>
      <c r="AJ3132" s="87"/>
      <c r="AK3132" s="39"/>
      <c r="AL3132" s="34"/>
      <c r="AM3132" s="39"/>
      <c r="AN313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33" spans="1:40" ht="19.5" customHeight="1" x14ac:dyDescent="0.25">
      <c r="A3133" s="32">
        <f t="shared" si="226"/>
        <v>2026</v>
      </c>
      <c r="B3133" s="32">
        <f t="shared" si="227"/>
        <v>2</v>
      </c>
      <c r="C3133" s="25">
        <v>46057</v>
      </c>
      <c r="D3133" s="57">
        <f t="shared" ca="1" si="224"/>
        <v>46097</v>
      </c>
      <c r="E3133" s="57" t="str">
        <f t="shared" ca="1" si="225"/>
        <v>1-Months</v>
      </c>
      <c r="F3133" s="57" t="str">
        <f>VLOOKUP(O3133,Stock[],5,FALSE)</f>
        <v>BE</v>
      </c>
      <c r="G3133" s="33" t="s">
        <v>3174</v>
      </c>
      <c r="H3133" s="38" t="s">
        <v>275</v>
      </c>
      <c r="I3133" s="34" t="s">
        <v>1176</v>
      </c>
      <c r="J3133" s="32" t="str">
        <f>VLOOKUP(I3133,Customers[],2,FALSE)</f>
        <v>မစန်းမြင့်အေး</v>
      </c>
      <c r="K3133" s="32" t="str">
        <f>VLOOKUP(I3133,Customers[],4,FALSE)</f>
        <v>Kyukpadaung</v>
      </c>
      <c r="L3133" s="32" t="str">
        <f>VLOOKUP(Table85[[#This Row],[CustomerID]],Table!H:K,3,0)</f>
        <v>အိုင်ကုန်း</v>
      </c>
      <c r="M3133" s="32" t="str">
        <f>VLOOKUP(I3133,Customers[],5,FALSE)</f>
        <v>Van-1</v>
      </c>
      <c r="N3133" s="34" t="s">
        <v>9</v>
      </c>
      <c r="O3133" s="37" t="s">
        <v>217</v>
      </c>
      <c r="P3133" s="32" t="str">
        <f>VLOOKUP(O3133,Stock[],2,FALSE)</f>
        <v>လိမ္မော်ဖြူ</v>
      </c>
      <c r="Q3133" s="35">
        <f>VLOOKUP(O3133,Stock[],3,FALSE)</f>
        <v>0.64</v>
      </c>
      <c r="R3133" s="35">
        <f>VLOOKUP(O3133,Stock[],4,FALSE)</f>
        <v>24</v>
      </c>
      <c r="S3133" s="37"/>
      <c r="T3133" s="35">
        <f>(DailySales!$S3133/DailySales!$R3133)+DailySales!$U3133</f>
        <v>3</v>
      </c>
      <c r="U3133" s="37">
        <v>3</v>
      </c>
      <c r="V3133" s="36">
        <f>+DailySales!$T3133*DailySales!$R3133</f>
        <v>72</v>
      </c>
      <c r="W3133" s="36">
        <f>+DailySales!$V3133*DailySales!$Q3133</f>
        <v>46.08</v>
      </c>
      <c r="X3133" s="36">
        <f>VLOOKUP(O3133,Stock[],6,FALSE)</f>
        <v>1330</v>
      </c>
      <c r="Y3133" s="36">
        <f>+DailySales!$V3133*DailySales!$X3133</f>
        <v>95760</v>
      </c>
      <c r="Z3133" s="37"/>
      <c r="AA3133" s="37"/>
      <c r="AB3133" s="37"/>
      <c r="AC3133" s="37"/>
      <c r="AD3133" s="37"/>
      <c r="AE3133" s="77">
        <v>1740</v>
      </c>
      <c r="AF3133" s="87">
        <v>46057</v>
      </c>
      <c r="AG3133" s="39">
        <v>97500</v>
      </c>
      <c r="AH3133" s="87"/>
      <c r="AI3133" s="39"/>
      <c r="AJ3133" s="87"/>
      <c r="AK3133" s="39"/>
      <c r="AL3133" s="34"/>
      <c r="AM3133" s="39"/>
      <c r="AN313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34" spans="1:40" ht="19.5" customHeight="1" x14ac:dyDescent="0.25">
      <c r="A3134" s="32">
        <f t="shared" si="226"/>
        <v>2026</v>
      </c>
      <c r="B3134" s="32">
        <f t="shared" si="227"/>
        <v>2</v>
      </c>
      <c r="C3134" s="25">
        <v>46057</v>
      </c>
      <c r="D3134" s="57">
        <f t="shared" ca="1" si="224"/>
        <v>46097</v>
      </c>
      <c r="E3134" s="57" t="str">
        <f t="shared" ca="1" si="225"/>
        <v>1-Months</v>
      </c>
      <c r="F3134" s="57" t="str">
        <f>VLOOKUP(O3134,Stock[],5,FALSE)</f>
        <v>BE</v>
      </c>
      <c r="G3134" s="33" t="s">
        <v>3175</v>
      </c>
      <c r="H3134" s="38" t="s">
        <v>275</v>
      </c>
      <c r="I3134" s="34" t="s">
        <v>1442</v>
      </c>
      <c r="J3134" s="32" t="str">
        <f>VLOOKUP(I3134,Customers[],2,FALSE)</f>
        <v>ကိုသန်းထိုက်အောင်</v>
      </c>
      <c r="K3134" s="32" t="str">
        <f>VLOOKUP(I3134,Customers[],4,FALSE)</f>
        <v>Kyukpadaung</v>
      </c>
      <c r="L3134" s="32" t="str">
        <f>VLOOKUP(Table85[[#This Row],[CustomerID]],Table!H:K,3,0)</f>
        <v>အိုင်ကုန်း</v>
      </c>
      <c r="M3134" s="32" t="str">
        <f>VLOOKUP(I3134,Customers[],5,FALSE)</f>
        <v>Van-1</v>
      </c>
      <c r="N3134" s="34" t="s">
        <v>9</v>
      </c>
      <c r="O3134" s="37" t="s">
        <v>217</v>
      </c>
      <c r="P3134" s="32" t="str">
        <f>VLOOKUP(O3134,Stock[],2,FALSE)</f>
        <v>လိမ္မော်ဖြူ</v>
      </c>
      <c r="Q3134" s="35">
        <f>VLOOKUP(O3134,Stock[],3,FALSE)</f>
        <v>0.64</v>
      </c>
      <c r="R3134" s="35">
        <f>VLOOKUP(O3134,Stock[],4,FALSE)</f>
        <v>24</v>
      </c>
      <c r="S3134" s="37"/>
      <c r="T3134" s="35">
        <f>(DailySales!$S3134/DailySales!$R3134)+DailySales!$U3134</f>
        <v>3</v>
      </c>
      <c r="U3134" s="37">
        <v>3</v>
      </c>
      <c r="V3134" s="36">
        <f>+DailySales!$T3134*DailySales!$R3134</f>
        <v>72</v>
      </c>
      <c r="W3134" s="36">
        <f>+DailySales!$V3134*DailySales!$Q3134</f>
        <v>46.08</v>
      </c>
      <c r="X3134" s="36">
        <f>VLOOKUP(O3134,Stock[],6,FALSE)</f>
        <v>1330</v>
      </c>
      <c r="Y3134" s="36">
        <f>+DailySales!$V3134*DailySales!$X3134</f>
        <v>95760</v>
      </c>
      <c r="Z3134" s="37"/>
      <c r="AA3134" s="37"/>
      <c r="AB3134" s="37"/>
      <c r="AC3134" s="37"/>
      <c r="AD3134" s="37"/>
      <c r="AE3134" s="77">
        <v>1740</v>
      </c>
      <c r="AF3134" s="87">
        <v>46057</v>
      </c>
      <c r="AG3134" s="39">
        <v>97500</v>
      </c>
      <c r="AH3134" s="87"/>
      <c r="AI3134" s="39"/>
      <c r="AJ3134" s="87"/>
      <c r="AK3134" s="39"/>
      <c r="AL3134" s="34"/>
      <c r="AM3134" s="39"/>
      <c r="AN313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35" spans="1:40" ht="19.5" customHeight="1" x14ac:dyDescent="0.25">
      <c r="A3135" s="32">
        <f t="shared" si="226"/>
        <v>2026</v>
      </c>
      <c r="B3135" s="32">
        <f t="shared" si="227"/>
        <v>2</v>
      </c>
      <c r="C3135" s="25">
        <v>46057</v>
      </c>
      <c r="D3135" s="57">
        <f t="shared" ca="1" si="224"/>
        <v>46097</v>
      </c>
      <c r="E3135" s="57" t="str">
        <f t="shared" ca="1" si="225"/>
        <v>1-Months</v>
      </c>
      <c r="F3135" s="57" t="str">
        <f>VLOOKUP(O3135,Stock[],5,FALSE)</f>
        <v>BE</v>
      </c>
      <c r="G3135" s="33" t="s">
        <v>3175</v>
      </c>
      <c r="H3135" s="38" t="s">
        <v>275</v>
      </c>
      <c r="I3135" s="34" t="s">
        <v>1442</v>
      </c>
      <c r="J3135" s="32" t="str">
        <f>VLOOKUP(I3135,Customers[],2,FALSE)</f>
        <v>ကိုသန်းထိုက်အောင်</v>
      </c>
      <c r="K3135" s="32" t="str">
        <f>VLOOKUP(I3135,Customers[],4,FALSE)</f>
        <v>Kyukpadaung</v>
      </c>
      <c r="L3135" s="32" t="str">
        <f>VLOOKUP(Table85[[#This Row],[CustomerID]],Table!H:K,3,0)</f>
        <v>အိုင်ကုန်း</v>
      </c>
      <c r="M3135" s="32" t="str">
        <f>VLOOKUP(I3135,Customers[],5,FALSE)</f>
        <v>Van-1</v>
      </c>
      <c r="N3135" s="34" t="s">
        <v>9</v>
      </c>
      <c r="O3135" s="37" t="s">
        <v>207</v>
      </c>
      <c r="P3135" s="32" t="str">
        <f>VLOOKUP(O3135,Stock[],2,FALSE)</f>
        <v>ရွှေမင်းသားခေါင်ရည်</v>
      </c>
      <c r="Q3135" s="35">
        <f>VLOOKUP(O3135,Stock[],3,FALSE)</f>
        <v>0.64</v>
      </c>
      <c r="R3135" s="35">
        <f>VLOOKUP(O3135,Stock[],4,FALSE)</f>
        <v>24</v>
      </c>
      <c r="S3135" s="37"/>
      <c r="T3135" s="35">
        <f>(DailySales!$S3135/DailySales!$R3135)+DailySales!$U3135</f>
        <v>1</v>
      </c>
      <c r="U3135" s="37">
        <v>1</v>
      </c>
      <c r="V3135" s="36">
        <f>+DailySales!$T3135*DailySales!$R3135</f>
        <v>24</v>
      </c>
      <c r="W3135" s="36">
        <f>+DailySales!$V3135*DailySales!$Q3135</f>
        <v>15.36</v>
      </c>
      <c r="X3135" s="36">
        <f>VLOOKUP(O3135,Stock[],6,FALSE)</f>
        <v>800</v>
      </c>
      <c r="Y3135" s="36">
        <f>+DailySales!$V3135*DailySales!$X3135</f>
        <v>19200</v>
      </c>
      <c r="Z3135" s="37"/>
      <c r="AA3135" s="37"/>
      <c r="AB3135" s="37"/>
      <c r="AC3135" s="37"/>
      <c r="AD3135" s="37"/>
      <c r="AE3135" s="77">
        <v>500</v>
      </c>
      <c r="AF3135" s="87">
        <v>46057</v>
      </c>
      <c r="AG3135" s="39">
        <v>19700</v>
      </c>
      <c r="AH3135" s="87"/>
      <c r="AI3135" s="39"/>
      <c r="AJ3135" s="87"/>
      <c r="AK3135" s="39"/>
      <c r="AL3135" s="34"/>
      <c r="AM3135" s="39"/>
      <c r="AN313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36" spans="1:40" ht="19.5" customHeight="1" x14ac:dyDescent="0.25">
      <c r="A3136" s="32">
        <f t="shared" si="226"/>
        <v>2026</v>
      </c>
      <c r="B3136" s="32">
        <f t="shared" si="227"/>
        <v>2</v>
      </c>
      <c r="C3136" s="25">
        <v>46057</v>
      </c>
      <c r="D3136" s="57">
        <f t="shared" ca="1" si="224"/>
        <v>46097</v>
      </c>
      <c r="E3136" s="57" t="str">
        <f t="shared" ca="1" si="225"/>
        <v>1-Months</v>
      </c>
      <c r="F3136" s="57" t="str">
        <f>VLOOKUP(O3136,Stock[],5,FALSE)</f>
        <v>BE</v>
      </c>
      <c r="G3136" s="33" t="s">
        <v>3176</v>
      </c>
      <c r="H3136" s="38" t="s">
        <v>275</v>
      </c>
      <c r="I3136" s="34" t="s">
        <v>610</v>
      </c>
      <c r="J3136" s="32" t="str">
        <f>VLOOKUP(I3136,Customers[],2,FALSE)</f>
        <v>ကိုစံမိုး</v>
      </c>
      <c r="K3136" s="32" t="str">
        <f>VLOOKUP(I3136,Customers[],4,FALSE)</f>
        <v>Kyukpadaung</v>
      </c>
      <c r="L3136" s="32" t="str">
        <f>VLOOKUP(Table85[[#This Row],[CustomerID]],Table!H:K,3,0)</f>
        <v>ကျီကုန်း</v>
      </c>
      <c r="M3136" s="32" t="str">
        <f>VLOOKUP(I3136,Customers[],5,FALSE)</f>
        <v>Van-1</v>
      </c>
      <c r="N3136" s="34" t="s">
        <v>9</v>
      </c>
      <c r="O3136" s="37" t="s">
        <v>217</v>
      </c>
      <c r="P3136" s="32" t="str">
        <f>VLOOKUP(O3136,Stock[],2,FALSE)</f>
        <v>လိမ္မော်ဖြူ</v>
      </c>
      <c r="Q3136" s="35">
        <f>VLOOKUP(O3136,Stock[],3,FALSE)</f>
        <v>0.64</v>
      </c>
      <c r="R3136" s="35">
        <f>VLOOKUP(O3136,Stock[],4,FALSE)</f>
        <v>24</v>
      </c>
      <c r="S3136" s="37"/>
      <c r="T3136" s="35">
        <f>(DailySales!$S3136/DailySales!$R3136)+DailySales!$U3136</f>
        <v>15</v>
      </c>
      <c r="U3136" s="37">
        <v>15</v>
      </c>
      <c r="V3136" s="36">
        <f>+DailySales!$T3136*DailySales!$R3136</f>
        <v>360</v>
      </c>
      <c r="W3136" s="36">
        <f>+DailySales!$V3136*DailySales!$Q3136</f>
        <v>230.4</v>
      </c>
      <c r="X3136" s="36">
        <f>VLOOKUP(O3136,Stock[],6,FALSE)</f>
        <v>1330</v>
      </c>
      <c r="Y3136" s="36">
        <f>+DailySales!$V3136*DailySales!$X3136</f>
        <v>478800</v>
      </c>
      <c r="Z3136" s="37"/>
      <c r="AA3136" s="37"/>
      <c r="AB3136" s="37">
        <v>1800</v>
      </c>
      <c r="AC3136" s="37">
        <v>2520</v>
      </c>
      <c r="AD3136" s="37"/>
      <c r="AE3136" s="77">
        <v>8700</v>
      </c>
      <c r="AF3136" s="87">
        <v>46057</v>
      </c>
      <c r="AG3136" s="39">
        <v>483180</v>
      </c>
      <c r="AH3136" s="87"/>
      <c r="AI3136" s="39"/>
      <c r="AJ3136" s="87"/>
      <c r="AK3136" s="39"/>
      <c r="AL3136" s="34"/>
      <c r="AM3136" s="39"/>
      <c r="AN313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37" spans="1:40" ht="19.5" customHeight="1" x14ac:dyDescent="0.25">
      <c r="A3137" s="32">
        <f t="shared" si="226"/>
        <v>2026</v>
      </c>
      <c r="B3137" s="32">
        <f t="shared" si="227"/>
        <v>2</v>
      </c>
      <c r="C3137" s="25">
        <v>46057</v>
      </c>
      <c r="D3137" s="57">
        <f t="shared" ca="1" si="224"/>
        <v>46097</v>
      </c>
      <c r="E3137" s="57" t="str">
        <f t="shared" ca="1" si="225"/>
        <v>1-Months</v>
      </c>
      <c r="F3137" s="57" t="str">
        <f>VLOOKUP(O3137,Stock[],5,FALSE)</f>
        <v>BE</v>
      </c>
      <c r="G3137" s="33" t="s">
        <v>3176</v>
      </c>
      <c r="H3137" s="38" t="s">
        <v>275</v>
      </c>
      <c r="I3137" s="34" t="s">
        <v>610</v>
      </c>
      <c r="J3137" s="32" t="str">
        <f>VLOOKUP(I3137,Customers[],2,FALSE)</f>
        <v>ကိုစံမိုး</v>
      </c>
      <c r="K3137" s="32" t="str">
        <f>VLOOKUP(I3137,Customers[],4,FALSE)</f>
        <v>Kyukpadaung</v>
      </c>
      <c r="L3137" s="32" t="str">
        <f>VLOOKUP(Table85[[#This Row],[CustomerID]],Table!H:K,3,0)</f>
        <v>ကျီကုန်း</v>
      </c>
      <c r="M3137" s="32" t="str">
        <f>VLOOKUP(I3137,Customers[],5,FALSE)</f>
        <v>Van-1</v>
      </c>
      <c r="N3137" s="34" t="s">
        <v>9</v>
      </c>
      <c r="O3137" s="37" t="s">
        <v>207</v>
      </c>
      <c r="P3137" s="32" t="str">
        <f>VLOOKUP(O3137,Stock[],2,FALSE)</f>
        <v>ရွှေမင်းသားခေါင်ရည်</v>
      </c>
      <c r="Q3137" s="35">
        <f>VLOOKUP(O3137,Stock[],3,FALSE)</f>
        <v>0.64</v>
      </c>
      <c r="R3137" s="35">
        <f>VLOOKUP(O3137,Stock[],4,FALSE)</f>
        <v>24</v>
      </c>
      <c r="S3137" s="37"/>
      <c r="T3137" s="35">
        <f>(DailySales!$S3137/DailySales!$R3137)+DailySales!$U3137</f>
        <v>10</v>
      </c>
      <c r="U3137" s="37">
        <v>10</v>
      </c>
      <c r="V3137" s="36">
        <f>+DailySales!$T3137*DailySales!$R3137</f>
        <v>240</v>
      </c>
      <c r="W3137" s="36">
        <f>+DailySales!$V3137*DailySales!$Q3137</f>
        <v>153.6</v>
      </c>
      <c r="X3137" s="36">
        <f>VLOOKUP(O3137,Stock[],6,FALSE)</f>
        <v>800</v>
      </c>
      <c r="Y3137" s="36">
        <f>+DailySales!$V3137*DailySales!$X3137</f>
        <v>192000</v>
      </c>
      <c r="Z3137" s="37"/>
      <c r="AA3137" s="37"/>
      <c r="AB3137" s="37"/>
      <c r="AC3137" s="37"/>
      <c r="AD3137" s="37"/>
      <c r="AE3137" s="77">
        <v>5000</v>
      </c>
      <c r="AF3137" s="87">
        <v>46057</v>
      </c>
      <c r="AG3137" s="39">
        <v>197000</v>
      </c>
      <c r="AH3137" s="87"/>
      <c r="AI3137" s="39"/>
      <c r="AJ3137" s="87"/>
      <c r="AK3137" s="39"/>
      <c r="AL3137" s="34"/>
      <c r="AM3137" s="39"/>
      <c r="AN313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38" spans="1:40" ht="19.5" customHeight="1" x14ac:dyDescent="0.25">
      <c r="A3138" s="32">
        <f t="shared" si="226"/>
        <v>2026</v>
      </c>
      <c r="B3138" s="32">
        <f t="shared" si="227"/>
        <v>2</v>
      </c>
      <c r="C3138" s="25">
        <v>46057</v>
      </c>
      <c r="D3138" s="57">
        <f t="shared" ref="D3138:D3201" ca="1" si="228">TODAY()</f>
        <v>46097</v>
      </c>
      <c r="E3138" s="57" t="str">
        <f t="shared" ref="E3138:E3201" ca="1" si="229">DATEDIF(C3138,D3138,"M")&amp;"-Months"</f>
        <v>1-Months</v>
      </c>
      <c r="F3138" s="57" t="str">
        <f>VLOOKUP(O3138,Stock[],5,FALSE)</f>
        <v>BE</v>
      </c>
      <c r="G3138" s="33" t="s">
        <v>3177</v>
      </c>
      <c r="H3138" s="38" t="s">
        <v>275</v>
      </c>
      <c r="I3138" s="34" t="s">
        <v>611</v>
      </c>
      <c r="J3138" s="32" t="str">
        <f>VLOOKUP(I3138,Customers[],2,FALSE)</f>
        <v>ကိုမောင်နိုင်</v>
      </c>
      <c r="K3138" s="32" t="str">
        <f>VLOOKUP(I3138,Customers[],4,FALSE)</f>
        <v>Kyukpadaung</v>
      </c>
      <c r="L3138" s="32" t="str">
        <f>VLOOKUP(Table85[[#This Row],[CustomerID]],Table!H:K,3,0)</f>
        <v>ကျေးသာအိုင့်</v>
      </c>
      <c r="M3138" s="32" t="str">
        <f>VLOOKUP(I3138,Customers[],5,FALSE)</f>
        <v>Van-1</v>
      </c>
      <c r="N3138" s="34" t="s">
        <v>9</v>
      </c>
      <c r="O3138" s="37" t="s">
        <v>207</v>
      </c>
      <c r="P3138" s="32" t="str">
        <f>VLOOKUP(O3138,Stock[],2,FALSE)</f>
        <v>ရွှေမင်းသားခေါင်ရည်</v>
      </c>
      <c r="Q3138" s="35">
        <f>VLOOKUP(O3138,Stock[],3,FALSE)</f>
        <v>0.64</v>
      </c>
      <c r="R3138" s="35">
        <f>VLOOKUP(O3138,Stock[],4,FALSE)</f>
        <v>24</v>
      </c>
      <c r="S3138" s="37"/>
      <c r="T3138" s="35">
        <f>(DailySales!$S3138/DailySales!$R3138)+DailySales!$U3138</f>
        <v>2</v>
      </c>
      <c r="U3138" s="37">
        <v>2</v>
      </c>
      <c r="V3138" s="36">
        <f>+DailySales!$T3138*DailySales!$R3138</f>
        <v>48</v>
      </c>
      <c r="W3138" s="36">
        <f>+DailySales!$V3138*DailySales!$Q3138</f>
        <v>30.72</v>
      </c>
      <c r="X3138" s="36">
        <f>VLOOKUP(O3138,Stock[],6,FALSE)</f>
        <v>800</v>
      </c>
      <c r="Y3138" s="36">
        <f>+DailySales!$V3138*DailySales!$X3138</f>
        <v>38400</v>
      </c>
      <c r="Z3138" s="37"/>
      <c r="AA3138" s="37"/>
      <c r="AB3138" s="37"/>
      <c r="AC3138" s="37"/>
      <c r="AD3138" s="37"/>
      <c r="AE3138" s="77">
        <v>1000</v>
      </c>
      <c r="AF3138" s="87">
        <v>46057</v>
      </c>
      <c r="AG3138" s="39">
        <v>39400</v>
      </c>
      <c r="AH3138" s="87"/>
      <c r="AI3138" s="39"/>
      <c r="AJ3138" s="87"/>
      <c r="AK3138" s="39"/>
      <c r="AL3138" s="34"/>
      <c r="AM3138" s="39"/>
      <c r="AN313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39" spans="1:40" ht="19.5" customHeight="1" x14ac:dyDescent="0.25">
      <c r="A3139" s="32">
        <f t="shared" si="226"/>
        <v>2026</v>
      </c>
      <c r="B3139" s="32">
        <f t="shared" si="227"/>
        <v>2</v>
      </c>
      <c r="C3139" s="25">
        <v>46057</v>
      </c>
      <c r="D3139" s="57">
        <f t="shared" ca="1" si="228"/>
        <v>46097</v>
      </c>
      <c r="E3139" s="57" t="str">
        <f t="shared" ca="1" si="229"/>
        <v>1-Months</v>
      </c>
      <c r="F3139" s="57" t="str">
        <f>VLOOKUP(O3139,Stock[],5,FALSE)</f>
        <v>BE</v>
      </c>
      <c r="G3139" s="33" t="s">
        <v>3178</v>
      </c>
      <c r="H3139" s="38" t="s">
        <v>275</v>
      </c>
      <c r="I3139" s="34" t="s">
        <v>2181</v>
      </c>
      <c r="J3139" s="32" t="str">
        <f>VLOOKUP(I3139,Customers[],2,FALSE)</f>
        <v>အကွဲ</v>
      </c>
      <c r="K3139" s="32">
        <f>VLOOKUP(I3139,Customers[],4,FALSE)</f>
        <v>0</v>
      </c>
      <c r="L3139" s="32">
        <f>VLOOKUP(Table85[[#This Row],[CustomerID]],Table!H:K,3,0)</f>
        <v>0</v>
      </c>
      <c r="M3139" s="32">
        <f>VLOOKUP(I3139,Customers[],5,FALSE)</f>
        <v>0</v>
      </c>
      <c r="N3139" s="34" t="s">
        <v>1749</v>
      </c>
      <c r="O3139" s="37" t="s">
        <v>207</v>
      </c>
      <c r="P3139" s="32" t="str">
        <f>VLOOKUP(O3139,Stock[],2,FALSE)</f>
        <v>ရွှေမင်းသားခေါင်ရည်</v>
      </c>
      <c r="Q3139" s="35">
        <f>VLOOKUP(O3139,Stock[],3,FALSE)</f>
        <v>0.64</v>
      </c>
      <c r="R3139" s="35">
        <f>VLOOKUP(O3139,Stock[],4,FALSE)</f>
        <v>24</v>
      </c>
      <c r="S3139" s="37">
        <v>3</v>
      </c>
      <c r="T3139" s="35">
        <f>(DailySales!$S3139/DailySales!$R3139)+DailySales!$U3139</f>
        <v>0.125</v>
      </c>
      <c r="U3139" s="37"/>
      <c r="V3139" s="36">
        <f>+DailySales!$T3139*DailySales!$R3139</f>
        <v>3</v>
      </c>
      <c r="W3139" s="36">
        <f>+DailySales!$V3139*DailySales!$Q3139</f>
        <v>1.92</v>
      </c>
      <c r="X3139" s="36">
        <f>VLOOKUP(O3139,Stock[],6,FALSE)</f>
        <v>800</v>
      </c>
      <c r="Y3139" s="36">
        <f>+DailySales!$V3139*DailySales!$X3139</f>
        <v>2400</v>
      </c>
      <c r="Z3139" s="37"/>
      <c r="AA3139" s="37"/>
      <c r="AB3139" s="37"/>
      <c r="AC3139" s="37"/>
      <c r="AD3139" s="37"/>
      <c r="AE3139" s="77"/>
      <c r="AF3139" s="87">
        <v>46057</v>
      </c>
      <c r="AG3139" s="39">
        <v>2400</v>
      </c>
      <c r="AH3139" s="87"/>
      <c r="AI3139" s="39"/>
      <c r="AJ3139" s="87"/>
      <c r="AK3139" s="39"/>
      <c r="AL3139" s="34"/>
      <c r="AM3139" s="39"/>
      <c r="AN313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40" spans="1:40" ht="19.5" customHeight="1" x14ac:dyDescent="0.25">
      <c r="A3140" s="112">
        <f t="shared" si="226"/>
        <v>2026</v>
      </c>
      <c r="B3140" s="112">
        <f t="shared" si="227"/>
        <v>2</v>
      </c>
      <c r="C3140" s="25">
        <v>46057</v>
      </c>
      <c r="D3140" s="114">
        <f t="shared" ca="1" si="228"/>
        <v>46097</v>
      </c>
      <c r="E3140" s="114" t="str">
        <f t="shared" ca="1" si="229"/>
        <v>1-Months</v>
      </c>
      <c r="F3140" s="114" t="str">
        <f>VLOOKUP(O3140,Stock[],5,FALSE)</f>
        <v>Whisky</v>
      </c>
      <c r="G3140" s="115" t="s">
        <v>3179</v>
      </c>
      <c r="H3140" s="116"/>
      <c r="I3140" s="117" t="s">
        <v>233</v>
      </c>
      <c r="J3140" s="112" t="str">
        <f>VLOOKUP(I3140,Customers[],2,FALSE)</f>
        <v>ဦးဝင်းနိုင်</v>
      </c>
      <c r="K3140" s="112" t="str">
        <f>VLOOKUP(I3140,Customers[],4,FALSE)</f>
        <v>Wandwin</v>
      </c>
      <c r="L3140" s="112" t="str">
        <f>VLOOKUP(Table85[[#This Row],[CustomerID]],Table!H:K,3,0)</f>
        <v>လျှော်ပင်</v>
      </c>
      <c r="M3140" s="112" t="str">
        <f>VLOOKUP(I3140,Customers[],5,FALSE)</f>
        <v>WholeSales/Contract</v>
      </c>
      <c r="N3140" s="117" t="s">
        <v>10</v>
      </c>
      <c r="O3140" s="118" t="s">
        <v>2113</v>
      </c>
      <c r="P3140" s="112" t="str">
        <f>VLOOKUP(O3140,Stock[],2,FALSE)</f>
        <v>Ngwe Taung 700ml</v>
      </c>
      <c r="Q3140" s="119">
        <f>VLOOKUP(O3140,Stock[],3,FALSE)</f>
        <v>0.7</v>
      </c>
      <c r="R3140" s="119">
        <f>VLOOKUP(O3140,Stock[],4,FALSE)</f>
        <v>12</v>
      </c>
      <c r="S3140" s="118"/>
      <c r="T3140" s="119">
        <f>(DailySales!$S3140/DailySales!$R3140)+DailySales!$U3140</f>
        <v>1</v>
      </c>
      <c r="U3140" s="118">
        <v>1</v>
      </c>
      <c r="V3140" s="120">
        <f>+DailySales!$T3140*DailySales!$R3140</f>
        <v>12</v>
      </c>
      <c r="W3140" s="120">
        <f>+DailySales!$V3140*DailySales!$Q3140</f>
        <v>8.3999999999999986</v>
      </c>
      <c r="X3140" s="120">
        <f>VLOOKUP(O3140,Stock[],6,FALSE)</f>
        <v>4700</v>
      </c>
      <c r="Y3140" s="120">
        <f>+DailySales!$V3140*DailySales!$X3140</f>
        <v>56400</v>
      </c>
      <c r="Z3140" s="118"/>
      <c r="AA3140" s="118"/>
      <c r="AB3140" s="118"/>
      <c r="AC3140" s="118"/>
      <c r="AD3140" s="118"/>
      <c r="AE3140" s="121"/>
      <c r="AF3140" s="122">
        <v>46085</v>
      </c>
      <c r="AG3140" s="123">
        <v>56400</v>
      </c>
      <c r="AH3140" s="122"/>
      <c r="AI3140" s="123"/>
      <c r="AJ3140" s="122"/>
      <c r="AK3140" s="123"/>
      <c r="AL3140" s="34"/>
      <c r="AM3140" s="39"/>
      <c r="AN314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41" spans="1:40" ht="19.5" customHeight="1" x14ac:dyDescent="0.25">
      <c r="A3141" s="112">
        <f t="shared" si="226"/>
        <v>2026</v>
      </c>
      <c r="B3141" s="112">
        <f t="shared" si="227"/>
        <v>2</v>
      </c>
      <c r="C3141" s="25">
        <v>46057</v>
      </c>
      <c r="D3141" s="114">
        <f t="shared" ca="1" si="228"/>
        <v>46097</v>
      </c>
      <c r="E3141" s="114" t="str">
        <f t="shared" ca="1" si="229"/>
        <v>1-Months</v>
      </c>
      <c r="F3141" s="114" t="str">
        <f>VLOOKUP(O3141,Stock[],5,FALSE)</f>
        <v>Whisky</v>
      </c>
      <c r="G3141" s="33" t="s">
        <v>3194</v>
      </c>
      <c r="H3141" s="116"/>
      <c r="I3141" s="34" t="s">
        <v>233</v>
      </c>
      <c r="J3141" s="112" t="str">
        <f>VLOOKUP(I3141,Customers[],2,FALSE)</f>
        <v>ဦးဝင်းနိုင်</v>
      </c>
      <c r="K3141" s="112" t="str">
        <f>VLOOKUP(I3141,Customers[],4,FALSE)</f>
        <v>Wandwin</v>
      </c>
      <c r="L3141" s="112" t="str">
        <f>VLOOKUP(Table85[[#This Row],[CustomerID]],Table!H:K,3,0)</f>
        <v>လျှော်ပင်</v>
      </c>
      <c r="M3141" s="112" t="str">
        <f>VLOOKUP(I3141,Customers[],5,FALSE)</f>
        <v>WholeSales/Contract</v>
      </c>
      <c r="N3141" s="117" t="s">
        <v>10</v>
      </c>
      <c r="O3141" s="37" t="s">
        <v>2113</v>
      </c>
      <c r="P3141" s="112" t="str">
        <f>VLOOKUP(O3141,Stock[],2,FALSE)</f>
        <v>Ngwe Taung 700ml</v>
      </c>
      <c r="Q3141" s="119">
        <f>VLOOKUP(O3141,Stock[],3,FALSE)</f>
        <v>0.7</v>
      </c>
      <c r="R3141" s="119">
        <f>VLOOKUP(O3141,Stock[],4,FALSE)</f>
        <v>12</v>
      </c>
      <c r="S3141" s="118"/>
      <c r="T3141" s="119">
        <f>(DailySales!$S3141/DailySales!$R3141)+DailySales!$U3141</f>
        <v>1</v>
      </c>
      <c r="U3141" s="118">
        <v>1</v>
      </c>
      <c r="V3141" s="120">
        <f>+DailySales!$T3141*DailySales!$R3141</f>
        <v>12</v>
      </c>
      <c r="W3141" s="120">
        <f>+DailySales!$V3141*DailySales!$Q3141</f>
        <v>8.3999999999999986</v>
      </c>
      <c r="X3141" s="120">
        <f>VLOOKUP(O3141,Stock[],6,FALSE)</f>
        <v>4700</v>
      </c>
      <c r="Y3141" s="120">
        <f>+DailySales!$V3141*DailySales!$X3141</f>
        <v>56400</v>
      </c>
      <c r="Z3141" s="118"/>
      <c r="AA3141" s="118"/>
      <c r="AB3141" s="118"/>
      <c r="AC3141" s="118"/>
      <c r="AD3141" s="118"/>
      <c r="AE3141" s="121"/>
      <c r="AF3141" s="122">
        <v>46087</v>
      </c>
      <c r="AG3141" s="123">
        <v>56400</v>
      </c>
      <c r="AH3141" s="122"/>
      <c r="AI3141" s="123"/>
      <c r="AJ3141" s="122"/>
      <c r="AK3141" s="123"/>
      <c r="AL3141" s="34"/>
      <c r="AM3141" s="39"/>
      <c r="AN314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42" spans="1:40" ht="19.5" customHeight="1" x14ac:dyDescent="0.25">
      <c r="A3142" s="112">
        <f t="shared" si="226"/>
        <v>2026</v>
      </c>
      <c r="B3142" s="112">
        <f t="shared" si="227"/>
        <v>2</v>
      </c>
      <c r="C3142" s="25">
        <v>46057</v>
      </c>
      <c r="D3142" s="114">
        <f t="shared" ca="1" si="228"/>
        <v>46097</v>
      </c>
      <c r="E3142" s="114" t="str">
        <f t="shared" ca="1" si="229"/>
        <v>1-Months</v>
      </c>
      <c r="F3142" s="114" t="str">
        <f>VLOOKUP(O3142,Stock[],5,FALSE)</f>
        <v>Whisky</v>
      </c>
      <c r="G3142" s="33" t="s">
        <v>3195</v>
      </c>
      <c r="H3142" s="116"/>
      <c r="I3142" s="34" t="s">
        <v>626</v>
      </c>
      <c r="J3142" s="112" t="str">
        <f>VLOOKUP(I3142,Customers[],2,FALSE)</f>
        <v>Liquor House</v>
      </c>
      <c r="K3142" s="112" t="str">
        <f>VLOOKUP(I3142,Customers[],4,FALSE)</f>
        <v>Meiktila</v>
      </c>
      <c r="L3142" s="112" t="str">
        <f>VLOOKUP(Table85[[#This Row],[CustomerID]],Table!H:K,3,0)</f>
        <v>စက်မှုဇုံ</v>
      </c>
      <c r="M3142" s="112" t="str">
        <f>VLOOKUP(I3142,Customers[],5,FALSE)</f>
        <v>Van-2</v>
      </c>
      <c r="N3142" s="117" t="s">
        <v>10</v>
      </c>
      <c r="O3142" s="37" t="s">
        <v>2113</v>
      </c>
      <c r="P3142" s="112" t="str">
        <f>VLOOKUP(O3142,Stock[],2,FALSE)</f>
        <v>Ngwe Taung 700ml</v>
      </c>
      <c r="Q3142" s="119">
        <f>VLOOKUP(O3142,Stock[],3,FALSE)</f>
        <v>0.7</v>
      </c>
      <c r="R3142" s="119">
        <f>VLOOKUP(O3142,Stock[],4,FALSE)</f>
        <v>12</v>
      </c>
      <c r="S3142" s="118"/>
      <c r="T3142" s="119">
        <f>(DailySales!$S3142/DailySales!$R3142)+DailySales!$U3142</f>
        <v>1</v>
      </c>
      <c r="U3142" s="118">
        <v>1</v>
      </c>
      <c r="V3142" s="120">
        <f>+DailySales!$T3142*DailySales!$R3142</f>
        <v>12</v>
      </c>
      <c r="W3142" s="120">
        <f>+DailySales!$V3142*DailySales!$Q3142</f>
        <v>8.3999999999999986</v>
      </c>
      <c r="X3142" s="120">
        <f>VLOOKUP(O3142,Stock[],6,FALSE)</f>
        <v>4700</v>
      </c>
      <c r="Y3142" s="120">
        <f>+DailySales!$V3142*DailySales!$X3142</f>
        <v>56400</v>
      </c>
      <c r="Z3142" s="118"/>
      <c r="AA3142" s="118"/>
      <c r="AB3142" s="118"/>
      <c r="AC3142" s="118"/>
      <c r="AD3142" s="118"/>
      <c r="AE3142" s="121"/>
      <c r="AF3142" s="38">
        <v>46062</v>
      </c>
      <c r="AG3142" s="123">
        <v>56400</v>
      </c>
      <c r="AH3142" s="122"/>
      <c r="AI3142" s="123"/>
      <c r="AJ3142" s="122"/>
      <c r="AK3142" s="123"/>
      <c r="AL3142" s="34"/>
      <c r="AM3142" s="39"/>
      <c r="AN314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43" spans="1:40" ht="19.5" customHeight="1" x14ac:dyDescent="0.25">
      <c r="A3143" s="112">
        <f t="shared" si="226"/>
        <v>2026</v>
      </c>
      <c r="B3143" s="112">
        <f t="shared" si="227"/>
        <v>2</v>
      </c>
      <c r="C3143" s="25">
        <v>46057</v>
      </c>
      <c r="D3143" s="114">
        <f t="shared" ca="1" si="228"/>
        <v>46097</v>
      </c>
      <c r="E3143" s="114" t="str">
        <f t="shared" ca="1" si="229"/>
        <v>1-Months</v>
      </c>
      <c r="F3143" s="114" t="str">
        <f>VLOOKUP(O3143,Stock[],5,FALSE)</f>
        <v>Whisky</v>
      </c>
      <c r="G3143" s="33" t="s">
        <v>3196</v>
      </c>
      <c r="H3143" s="116"/>
      <c r="I3143" s="34" t="s">
        <v>625</v>
      </c>
      <c r="J3143" s="112" t="str">
        <f>VLOOKUP(I3143,Customers[],2,FALSE)</f>
        <v>စိန်ခြယ်</v>
      </c>
      <c r="K3143" s="112" t="str">
        <f>VLOOKUP(I3143,Customers[],4,FALSE)</f>
        <v>Meiktila</v>
      </c>
      <c r="L3143" s="112" t="str">
        <f>VLOOKUP(Table85[[#This Row],[CustomerID]],Table!H:K,3,0)</f>
        <v>ညောင်အိုင့်</v>
      </c>
      <c r="M3143" s="112" t="str">
        <f>VLOOKUP(I3143,Customers[],5,FALSE)</f>
        <v>Van-2</v>
      </c>
      <c r="N3143" s="117" t="s">
        <v>10</v>
      </c>
      <c r="O3143" s="37" t="s">
        <v>2113</v>
      </c>
      <c r="P3143" s="112" t="str">
        <f>VLOOKUP(O3143,Stock[],2,FALSE)</f>
        <v>Ngwe Taung 700ml</v>
      </c>
      <c r="Q3143" s="119">
        <f>VLOOKUP(O3143,Stock[],3,FALSE)</f>
        <v>0.7</v>
      </c>
      <c r="R3143" s="119">
        <f>VLOOKUP(O3143,Stock[],4,FALSE)</f>
        <v>12</v>
      </c>
      <c r="S3143" s="118"/>
      <c r="T3143" s="119">
        <f>(DailySales!$S3143/DailySales!$R3143)+DailySales!$U3143</f>
        <v>1</v>
      </c>
      <c r="U3143" s="118">
        <v>1</v>
      </c>
      <c r="V3143" s="120">
        <f>+DailySales!$T3143*DailySales!$R3143</f>
        <v>12</v>
      </c>
      <c r="W3143" s="120">
        <f>+DailySales!$V3143*DailySales!$Q3143</f>
        <v>8.3999999999999986</v>
      </c>
      <c r="X3143" s="120">
        <f>VLOOKUP(O3143,Stock[],6,FALSE)</f>
        <v>4700</v>
      </c>
      <c r="Y3143" s="120">
        <f>+DailySales!$V3143*DailySales!$X3143</f>
        <v>56400</v>
      </c>
      <c r="Z3143" s="118"/>
      <c r="AA3143" s="118"/>
      <c r="AB3143" s="118"/>
      <c r="AC3143" s="118"/>
      <c r="AD3143" s="118"/>
      <c r="AE3143" s="121"/>
      <c r="AF3143" s="87">
        <v>46058</v>
      </c>
      <c r="AG3143" s="123">
        <v>56400</v>
      </c>
      <c r="AH3143" s="122"/>
      <c r="AI3143" s="123"/>
      <c r="AJ3143" s="122"/>
      <c r="AK3143" s="123"/>
      <c r="AL3143" s="34"/>
      <c r="AM3143" s="39"/>
      <c r="AN314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44" spans="1:40" ht="19.5" customHeight="1" x14ac:dyDescent="0.25">
      <c r="A3144" s="112">
        <f t="shared" ref="A3144:A3207" si="230">YEAR(C3144)</f>
        <v>2026</v>
      </c>
      <c r="B3144" s="112">
        <f t="shared" ref="B3144:B3207" si="231">MONTH(C3144)</f>
        <v>2</v>
      </c>
      <c r="C3144" s="25">
        <v>46057</v>
      </c>
      <c r="D3144" s="114">
        <f t="shared" ca="1" si="228"/>
        <v>46097</v>
      </c>
      <c r="E3144" s="114" t="str">
        <f t="shared" ca="1" si="229"/>
        <v>1-Months</v>
      </c>
      <c r="F3144" s="114" t="str">
        <f>VLOOKUP(O3144,Stock[],5,FALSE)</f>
        <v>BE</v>
      </c>
      <c r="G3144" s="115" t="s">
        <v>3181</v>
      </c>
      <c r="H3144" s="116"/>
      <c r="I3144" s="117" t="s">
        <v>303</v>
      </c>
      <c r="J3144" s="112" t="str">
        <f>VLOOKUP(I3144,Customers[],2,FALSE)</f>
        <v>အောင်ကြီး</v>
      </c>
      <c r="K3144" s="112" t="str">
        <f>VLOOKUP(I3144,Customers[],4,FALSE)</f>
        <v>Meiktila</v>
      </c>
      <c r="L3144" s="112" t="str">
        <f>VLOOKUP(Table85[[#This Row],[CustomerID]],Table!H:K,3,0)</f>
        <v>မိတ္ထီလာ</v>
      </c>
      <c r="M3144" s="112" t="str">
        <f>VLOOKUP(I3144,Customers[],5,FALSE)</f>
        <v>Van-2</v>
      </c>
      <c r="N3144" s="117" t="s">
        <v>10</v>
      </c>
      <c r="O3144" s="118" t="s">
        <v>205</v>
      </c>
      <c r="P3144" s="112" t="str">
        <f>VLOOKUP(O3144,Stock[],2,FALSE)</f>
        <v>ကောင်းကြည် ကော် 25%  (1Ltr )</v>
      </c>
      <c r="Q3144" s="119">
        <f>VLOOKUP(O3144,Stock[],3,FALSE)</f>
        <v>1</v>
      </c>
      <c r="R3144" s="119">
        <f>VLOOKUP(O3144,Stock[],4,FALSE)</f>
        <v>12</v>
      </c>
      <c r="S3144" s="118"/>
      <c r="T3144" s="119">
        <f>(DailySales!$S3144/DailySales!$R3144)+DailySales!$U3144</f>
        <v>2</v>
      </c>
      <c r="U3144" s="118">
        <v>2</v>
      </c>
      <c r="V3144" s="120">
        <f>+DailySales!$T3144*DailySales!$R3144</f>
        <v>24</v>
      </c>
      <c r="W3144" s="120">
        <f>+DailySales!$V3144*DailySales!$Q3144</f>
        <v>24</v>
      </c>
      <c r="X3144" s="120">
        <f>VLOOKUP(O3144,Stock[],6,FALSE)</f>
        <v>1530</v>
      </c>
      <c r="Y3144" s="120">
        <f>+DailySales!$V3144*DailySales!$X3144</f>
        <v>36720</v>
      </c>
      <c r="Z3144" s="118"/>
      <c r="AA3144" s="118"/>
      <c r="AB3144" s="118"/>
      <c r="AC3144" s="118"/>
      <c r="AD3144" s="118"/>
      <c r="AE3144" s="121"/>
      <c r="AF3144" s="122"/>
      <c r="AG3144" s="123"/>
      <c r="AH3144" s="122">
        <v>46057</v>
      </c>
      <c r="AI3144" s="123">
        <v>36720</v>
      </c>
      <c r="AJ3144" s="122"/>
      <c r="AK3144" s="123"/>
      <c r="AL3144" s="34"/>
      <c r="AM3144" s="39"/>
      <c r="AN314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45" spans="1:40" ht="19.5" customHeight="1" x14ac:dyDescent="0.25">
      <c r="A3145" s="112">
        <f t="shared" si="230"/>
        <v>2026</v>
      </c>
      <c r="B3145" s="112">
        <f t="shared" si="231"/>
        <v>2</v>
      </c>
      <c r="C3145" s="25">
        <v>46057</v>
      </c>
      <c r="D3145" s="114">
        <f t="shared" ca="1" si="228"/>
        <v>46097</v>
      </c>
      <c r="E3145" s="114" t="str">
        <f t="shared" ca="1" si="229"/>
        <v>1-Months</v>
      </c>
      <c r="F3145" s="114" t="str">
        <f>VLOOKUP(O3145,Stock[],5,FALSE)</f>
        <v>BE</v>
      </c>
      <c r="G3145" s="115" t="s">
        <v>3182</v>
      </c>
      <c r="H3145" s="116"/>
      <c r="I3145" s="117" t="s">
        <v>245</v>
      </c>
      <c r="J3145" s="112" t="str">
        <f>VLOOKUP(I3145,Customers[],2,FALSE)</f>
        <v>မြို့မ</v>
      </c>
      <c r="K3145" s="112" t="str">
        <f>VLOOKUP(I3145,Customers[],4,FALSE)</f>
        <v>Taungthar</v>
      </c>
      <c r="L3145" s="112" t="str">
        <f>VLOOKUP(Table85[[#This Row],[CustomerID]],Table!H:K,3,0)</f>
        <v>တောင်သာ</v>
      </c>
      <c r="M3145" s="112" t="str">
        <f>VLOOKUP(I3145,Customers[],5,FALSE)</f>
        <v>WholeSales/Contract</v>
      </c>
      <c r="N3145" s="117" t="s">
        <v>10</v>
      </c>
      <c r="O3145" s="118" t="s">
        <v>205</v>
      </c>
      <c r="P3145" s="112" t="str">
        <f>VLOOKUP(O3145,Stock[],2,FALSE)</f>
        <v>ကောင်းကြည် ကော် 25%  (1Ltr )</v>
      </c>
      <c r="Q3145" s="119">
        <f>VLOOKUP(O3145,Stock[],3,FALSE)</f>
        <v>1</v>
      </c>
      <c r="R3145" s="119">
        <f>VLOOKUP(O3145,Stock[],4,FALSE)</f>
        <v>12</v>
      </c>
      <c r="S3145" s="118"/>
      <c r="T3145" s="119">
        <f>(DailySales!$S3145/DailySales!$R3145)+DailySales!$U3145</f>
        <v>100</v>
      </c>
      <c r="U3145" s="118">
        <v>100</v>
      </c>
      <c r="V3145" s="120">
        <f>+DailySales!$T3145*DailySales!$R3145</f>
        <v>1200</v>
      </c>
      <c r="W3145" s="120">
        <f>+DailySales!$V3145*DailySales!$Q3145</f>
        <v>1200</v>
      </c>
      <c r="X3145" s="120">
        <f>VLOOKUP(O3145,Stock[],6,FALSE)</f>
        <v>1530</v>
      </c>
      <c r="Y3145" s="120">
        <f>+DailySales!$V3145*DailySales!$X3145</f>
        <v>1836000</v>
      </c>
      <c r="Z3145" s="118"/>
      <c r="AA3145" s="118"/>
      <c r="AB3145" s="118"/>
      <c r="AC3145" s="118">
        <v>28900</v>
      </c>
      <c r="AD3145" s="118"/>
      <c r="AE3145" s="121"/>
      <c r="AF3145" s="122"/>
      <c r="AG3145" s="123"/>
      <c r="AH3145" s="122">
        <v>46081</v>
      </c>
      <c r="AI3145" s="123">
        <v>1807100</v>
      </c>
      <c r="AJ3145" s="122"/>
      <c r="AK3145" s="123"/>
      <c r="AL3145" s="34"/>
      <c r="AM3145" s="39"/>
      <c r="AN314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46" spans="1:40" ht="19.5" customHeight="1" x14ac:dyDescent="0.25">
      <c r="A3146" s="112">
        <f t="shared" si="230"/>
        <v>2026</v>
      </c>
      <c r="B3146" s="112">
        <f t="shared" si="231"/>
        <v>2</v>
      </c>
      <c r="C3146" s="25">
        <v>46057</v>
      </c>
      <c r="D3146" s="114">
        <f t="shared" ca="1" si="228"/>
        <v>46097</v>
      </c>
      <c r="E3146" s="114" t="str">
        <f t="shared" ca="1" si="229"/>
        <v>1-Months</v>
      </c>
      <c r="F3146" s="114" t="str">
        <f>VLOOKUP(O3146,Stock[],5,FALSE)</f>
        <v>BE</v>
      </c>
      <c r="G3146" s="115" t="s">
        <v>3183</v>
      </c>
      <c r="H3146" s="116"/>
      <c r="I3146" s="117" t="s">
        <v>237</v>
      </c>
      <c r="J3146" s="112" t="str">
        <f>VLOOKUP(I3146,Customers[],2,FALSE)</f>
        <v>စံချိန်</v>
      </c>
      <c r="K3146" s="112" t="str">
        <f>VLOOKUP(I3146,Customers[],4,FALSE)</f>
        <v>Yamethin</v>
      </c>
      <c r="L3146" s="112" t="str">
        <f>VLOOKUP(Table85[[#This Row],[CustomerID]],Table!H:K,3,0)</f>
        <v>ရမည်းသင်း</v>
      </c>
      <c r="M3146" s="112" t="str">
        <f>VLOOKUP(I3146,Customers[],5,FALSE)</f>
        <v>WholeSales/Contract</v>
      </c>
      <c r="N3146" s="117" t="s">
        <v>10</v>
      </c>
      <c r="O3146" s="118" t="s">
        <v>2465</v>
      </c>
      <c r="P3146" s="112" t="str">
        <f>VLOOKUP(O3146,Stock[],2,FALSE)</f>
        <v>မိုးနဲကွန်ကီး</v>
      </c>
      <c r="Q3146" s="119">
        <f>VLOOKUP(O3146,Stock[],3,FALSE)</f>
        <v>0.64</v>
      </c>
      <c r="R3146" s="119">
        <f>VLOOKUP(O3146,Stock[],4,FALSE)</f>
        <v>14</v>
      </c>
      <c r="S3146" s="118"/>
      <c r="T3146" s="119">
        <f>(DailySales!$S3146/DailySales!$R3146)+DailySales!$U3146</f>
        <v>200</v>
      </c>
      <c r="U3146" s="118">
        <v>200</v>
      </c>
      <c r="V3146" s="120">
        <f>+DailySales!$T3146*DailySales!$R3146</f>
        <v>2800</v>
      </c>
      <c r="W3146" s="120">
        <f>+DailySales!$V3146*DailySales!$Q3146</f>
        <v>1792</v>
      </c>
      <c r="X3146" s="120">
        <f>VLOOKUP(O3146,Stock[],6,FALSE)</f>
        <v>1700</v>
      </c>
      <c r="Y3146" s="120">
        <f>+DailySales!$V3146*DailySales!$X3146</f>
        <v>4760000</v>
      </c>
      <c r="Z3146" s="118"/>
      <c r="AA3146" s="118"/>
      <c r="AB3146" s="118"/>
      <c r="AC3146" s="118"/>
      <c r="AD3146" s="118"/>
      <c r="AE3146" s="121"/>
      <c r="AF3146" s="122"/>
      <c r="AG3146" s="123"/>
      <c r="AH3146" s="87">
        <v>46055</v>
      </c>
      <c r="AI3146" s="123">
        <v>84000</v>
      </c>
      <c r="AJ3146" s="122">
        <v>46062</v>
      </c>
      <c r="AK3146" s="123">
        <v>4256000</v>
      </c>
      <c r="AL3146" s="38">
        <v>46067</v>
      </c>
      <c r="AM3146" s="39">
        <v>420000</v>
      </c>
      <c r="AN314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47" spans="1:40" ht="19.5" customHeight="1" x14ac:dyDescent="0.25">
      <c r="A3147" s="112">
        <f t="shared" si="230"/>
        <v>2026</v>
      </c>
      <c r="B3147" s="112">
        <f t="shared" si="231"/>
        <v>2</v>
      </c>
      <c r="C3147" s="25">
        <v>46057</v>
      </c>
      <c r="D3147" s="114">
        <f t="shared" ca="1" si="228"/>
        <v>46097</v>
      </c>
      <c r="E3147" s="114" t="str">
        <f t="shared" ca="1" si="229"/>
        <v>1-Months</v>
      </c>
      <c r="F3147" s="114" t="str">
        <f>VLOOKUP(O3147,Stock[],5,FALSE)</f>
        <v>BE</v>
      </c>
      <c r="G3147" s="115" t="s">
        <v>3184</v>
      </c>
      <c r="H3147" s="116"/>
      <c r="I3147" s="117" t="s">
        <v>953</v>
      </c>
      <c r="J3147" s="112" t="str">
        <f>VLOOKUP(I3147,Customers[],2,FALSE)</f>
        <v>‌ရွှေခြင်္သေ့</v>
      </c>
      <c r="K3147" s="112" t="str">
        <f>VLOOKUP(I3147,Customers[],4,FALSE)</f>
        <v>Meiktila</v>
      </c>
      <c r="L3147" s="112" t="str">
        <f>VLOOKUP(Table85[[#This Row],[CustomerID]],Table!H:K,3,0)</f>
        <v>မိတ္ထီလာ</v>
      </c>
      <c r="M3147" s="112" t="str">
        <f>VLOOKUP(I3147,Customers[],5,FALSE)</f>
        <v>WholeSales/Contract</v>
      </c>
      <c r="N3147" s="117" t="s">
        <v>10</v>
      </c>
      <c r="O3147" s="118" t="s">
        <v>223</v>
      </c>
      <c r="P3147" s="112" t="str">
        <f>VLOOKUP(O3147,Stock[],2,FALSE)</f>
        <v>ချယ်ရီအရက်သန့်ကော် (.6Ltr)</v>
      </c>
      <c r="Q3147" s="119">
        <f>VLOOKUP(O3147,Stock[],3,FALSE)</f>
        <v>0.6</v>
      </c>
      <c r="R3147" s="119">
        <f>VLOOKUP(O3147,Stock[],4,FALSE)</f>
        <v>24</v>
      </c>
      <c r="S3147" s="118"/>
      <c r="T3147" s="119">
        <f>(DailySales!$S3147/DailySales!$R3147)+DailySales!$U3147</f>
        <v>10</v>
      </c>
      <c r="U3147" s="118">
        <v>10</v>
      </c>
      <c r="V3147" s="120">
        <f>+DailySales!$T3147*DailySales!$R3147</f>
        <v>240</v>
      </c>
      <c r="W3147" s="120">
        <f>+DailySales!$V3147*DailySales!$Q3147</f>
        <v>144</v>
      </c>
      <c r="X3147" s="120">
        <f>VLOOKUP(O3147,Stock[],6,FALSE)</f>
        <v>875</v>
      </c>
      <c r="Y3147" s="120">
        <f>+DailySales!$V3147*DailySales!$X3147</f>
        <v>210000</v>
      </c>
      <c r="Z3147" s="118"/>
      <c r="AA3147" s="118"/>
      <c r="AB3147" s="118"/>
      <c r="AC3147" s="118"/>
      <c r="AD3147" s="118"/>
      <c r="AE3147" s="121">
        <v>5000</v>
      </c>
      <c r="AF3147" s="122"/>
      <c r="AG3147" s="123"/>
      <c r="AH3147" s="122">
        <v>46057</v>
      </c>
      <c r="AI3147" s="123">
        <v>215000</v>
      </c>
      <c r="AJ3147" s="122"/>
      <c r="AK3147" s="123"/>
      <c r="AL3147" s="34"/>
      <c r="AM3147" s="39"/>
      <c r="AN314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48" spans="1:40" ht="19.5" customHeight="1" x14ac:dyDescent="0.25">
      <c r="A3148" s="112">
        <f t="shared" si="230"/>
        <v>2026</v>
      </c>
      <c r="B3148" s="112">
        <f t="shared" si="231"/>
        <v>2</v>
      </c>
      <c r="C3148" s="25">
        <v>46057</v>
      </c>
      <c r="D3148" s="114">
        <f t="shared" ca="1" si="228"/>
        <v>46097</v>
      </c>
      <c r="E3148" s="114" t="str">
        <f t="shared" ca="1" si="229"/>
        <v>1-Months</v>
      </c>
      <c r="F3148" s="114" t="str">
        <f>VLOOKUP(O3148,Stock[],5,FALSE)</f>
        <v>BE</v>
      </c>
      <c r="G3148" s="115" t="s">
        <v>3185</v>
      </c>
      <c r="H3148" s="116"/>
      <c r="I3148" s="117" t="s">
        <v>1754</v>
      </c>
      <c r="J3148" s="112" t="str">
        <f>VLOOKUP(I3148,Customers[],2,FALSE)</f>
        <v>စစ်ဆေးရေးဂိတ်လက်ဆောင်</v>
      </c>
      <c r="K3148" s="112">
        <f>VLOOKUP(I3148,Customers[],4,FALSE)</f>
        <v>0</v>
      </c>
      <c r="L3148" s="112">
        <f>VLOOKUP(Table85[[#This Row],[CustomerID]],Table!H:K,3,0)</f>
        <v>0</v>
      </c>
      <c r="M3148" s="112">
        <f>VLOOKUP(I3148,Customers[],5,FALSE)</f>
        <v>0</v>
      </c>
      <c r="N3148" s="117" t="s">
        <v>1751</v>
      </c>
      <c r="O3148" s="118" t="s">
        <v>217</v>
      </c>
      <c r="P3148" s="112" t="str">
        <f>VLOOKUP(O3148,Stock[],2,FALSE)</f>
        <v>လိမ္မော်ဖြူ</v>
      </c>
      <c r="Q3148" s="119">
        <f>VLOOKUP(O3148,Stock[],3,FALSE)</f>
        <v>0.64</v>
      </c>
      <c r="R3148" s="119">
        <f>VLOOKUP(O3148,Stock[],4,FALSE)</f>
        <v>24</v>
      </c>
      <c r="S3148" s="118">
        <v>9</v>
      </c>
      <c r="T3148" s="119">
        <f>(DailySales!$S3148/DailySales!$R3148)+DailySales!$U3148</f>
        <v>0.375</v>
      </c>
      <c r="U3148" s="118"/>
      <c r="V3148" s="120">
        <f>+DailySales!$T3148*DailySales!$R3148</f>
        <v>9</v>
      </c>
      <c r="W3148" s="120">
        <f>+DailySales!$V3148*DailySales!$Q3148</f>
        <v>5.76</v>
      </c>
      <c r="X3148" s="120">
        <f>VLOOKUP(O3148,Stock[],6,FALSE)</f>
        <v>1330</v>
      </c>
      <c r="Y3148" s="120">
        <f>+DailySales!$V3148*DailySales!$X3148</f>
        <v>11970</v>
      </c>
      <c r="Z3148" s="118"/>
      <c r="AA3148" s="118"/>
      <c r="AB3148" s="118"/>
      <c r="AC3148" s="118"/>
      <c r="AD3148" s="118"/>
      <c r="AE3148" s="121"/>
      <c r="AF3148" s="122">
        <v>46057</v>
      </c>
      <c r="AG3148" s="123">
        <v>11970</v>
      </c>
      <c r="AH3148" s="122"/>
      <c r="AI3148" s="123"/>
      <c r="AJ3148" s="122"/>
      <c r="AK3148" s="123"/>
      <c r="AL3148" s="34"/>
      <c r="AM3148" s="39"/>
      <c r="AN314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49" spans="1:40" ht="19.5" customHeight="1" x14ac:dyDescent="0.25">
      <c r="A3149" s="112">
        <f t="shared" si="230"/>
        <v>2026</v>
      </c>
      <c r="B3149" s="112">
        <f t="shared" si="231"/>
        <v>2</v>
      </c>
      <c r="C3149" s="25">
        <v>46057</v>
      </c>
      <c r="D3149" s="114">
        <f t="shared" ca="1" si="228"/>
        <v>46097</v>
      </c>
      <c r="E3149" s="114" t="str">
        <f t="shared" ca="1" si="229"/>
        <v>1-Months</v>
      </c>
      <c r="F3149" s="114" t="str">
        <f>VLOOKUP(O3149,Stock[],5,FALSE)</f>
        <v>BE</v>
      </c>
      <c r="G3149" s="115" t="s">
        <v>3186</v>
      </c>
      <c r="H3149" s="116"/>
      <c r="I3149" s="117" t="s">
        <v>236</v>
      </c>
      <c r="J3149" s="112" t="str">
        <f>VLOOKUP(I3149,Customers[],2,FALSE)</f>
        <v>မယဉ်ယဉ်အေး</v>
      </c>
      <c r="K3149" s="112" t="str">
        <f>VLOOKUP(I3149,Customers[],4,FALSE)</f>
        <v>Mahlaing</v>
      </c>
      <c r="L3149" s="112" t="str">
        <f>VLOOKUP(Table85[[#This Row],[CustomerID]],Table!H:K,3,0)</f>
        <v>မလှိုင်</v>
      </c>
      <c r="M3149" s="112" t="str">
        <f>VLOOKUP(I3149,Customers[],5,FALSE)</f>
        <v>WholeSales/Contract</v>
      </c>
      <c r="N3149" s="117" t="s">
        <v>10</v>
      </c>
      <c r="O3149" s="118" t="s">
        <v>240</v>
      </c>
      <c r="P3149" s="112" t="str">
        <f>VLOOKUP(O3149,Stock[],2,FALSE)</f>
        <v>သံပုရာအရက်</v>
      </c>
      <c r="Q3149" s="119">
        <f>VLOOKUP(O3149,Stock[],3,FALSE)</f>
        <v>0.64</v>
      </c>
      <c r="R3149" s="119">
        <f>VLOOKUP(O3149,Stock[],4,FALSE)</f>
        <v>14</v>
      </c>
      <c r="S3149" s="118"/>
      <c r="T3149" s="119">
        <f>(DailySales!$S3149/DailySales!$R3149)+DailySales!$U3149</f>
        <v>200</v>
      </c>
      <c r="U3149" s="118">
        <v>200</v>
      </c>
      <c r="V3149" s="120">
        <f>+DailySales!$T3149*DailySales!$R3149</f>
        <v>2800</v>
      </c>
      <c r="W3149" s="120">
        <f>+DailySales!$V3149*DailySales!$Q3149</f>
        <v>1792</v>
      </c>
      <c r="X3149" s="120">
        <f>VLOOKUP(O3149,Stock[],6,FALSE)</f>
        <v>1330</v>
      </c>
      <c r="Y3149" s="120">
        <f>+DailySales!$V3149*DailySales!$X3149</f>
        <v>3724000</v>
      </c>
      <c r="Z3149" s="118"/>
      <c r="AA3149" s="118"/>
      <c r="AB3149" s="118"/>
      <c r="AC3149" s="118"/>
      <c r="AD3149" s="118"/>
      <c r="AE3149" s="121">
        <f>200*350</f>
        <v>70000</v>
      </c>
      <c r="AF3149" s="122"/>
      <c r="AG3149" s="123"/>
      <c r="AH3149" s="122">
        <v>46072</v>
      </c>
      <c r="AI3149" s="123">
        <v>3794000</v>
      </c>
      <c r="AJ3149" s="122"/>
      <c r="AK3149" s="123"/>
      <c r="AL3149" s="34"/>
      <c r="AM3149" s="39"/>
      <c r="AN314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50" spans="1:40" ht="19.5" customHeight="1" x14ac:dyDescent="0.25">
      <c r="A3150" s="112">
        <f t="shared" si="230"/>
        <v>2026</v>
      </c>
      <c r="B3150" s="112">
        <f t="shared" si="231"/>
        <v>2</v>
      </c>
      <c r="C3150" s="25">
        <v>46057</v>
      </c>
      <c r="D3150" s="114">
        <f t="shared" ca="1" si="228"/>
        <v>46097</v>
      </c>
      <c r="E3150" s="114" t="str">
        <f t="shared" ca="1" si="229"/>
        <v>1-Months</v>
      </c>
      <c r="F3150" s="114" t="str">
        <f>VLOOKUP(O3150,Stock[],5,FALSE)</f>
        <v>BE</v>
      </c>
      <c r="G3150" s="115" t="s">
        <v>3186</v>
      </c>
      <c r="H3150" s="116"/>
      <c r="I3150" s="117" t="s">
        <v>236</v>
      </c>
      <c r="J3150" s="112" t="str">
        <f>VLOOKUP(I3150,Customers[],2,FALSE)</f>
        <v>မယဉ်ယဉ်အေး</v>
      </c>
      <c r="K3150" s="112" t="str">
        <f>VLOOKUP(I3150,Customers[],4,FALSE)</f>
        <v>Mahlaing</v>
      </c>
      <c r="L3150" s="112" t="str">
        <f>VLOOKUP(Table85[[#This Row],[CustomerID]],Table!H:K,3,0)</f>
        <v>မလှိုင်</v>
      </c>
      <c r="M3150" s="112" t="str">
        <f>VLOOKUP(I3150,Customers[],5,FALSE)</f>
        <v>WholeSales/Contract</v>
      </c>
      <c r="N3150" s="117" t="s">
        <v>10</v>
      </c>
      <c r="O3150" s="118" t="s">
        <v>217</v>
      </c>
      <c r="P3150" s="112" t="str">
        <f>VLOOKUP(O3150,Stock[],2,FALSE)</f>
        <v>လိမ္မော်ဖြူ</v>
      </c>
      <c r="Q3150" s="119">
        <f>VLOOKUP(O3150,Stock[],3,FALSE)</f>
        <v>0.64</v>
      </c>
      <c r="R3150" s="119">
        <f>VLOOKUP(O3150,Stock[],4,FALSE)</f>
        <v>24</v>
      </c>
      <c r="S3150" s="118"/>
      <c r="T3150" s="119">
        <f>(DailySales!$S3150/DailySales!$R3150)+DailySales!$U3150</f>
        <v>100</v>
      </c>
      <c r="U3150" s="118">
        <v>100</v>
      </c>
      <c r="V3150" s="120">
        <f>+DailySales!$T3150*DailySales!$R3150</f>
        <v>2400</v>
      </c>
      <c r="W3150" s="120">
        <f>+DailySales!$V3150*DailySales!$Q3150</f>
        <v>1536</v>
      </c>
      <c r="X3150" s="120">
        <f>VLOOKUP(O3150,Stock[],6,FALSE)</f>
        <v>1330</v>
      </c>
      <c r="Y3150" s="120">
        <f>+DailySales!$V3150*DailySales!$X3150</f>
        <v>3192000</v>
      </c>
      <c r="Z3150" s="118"/>
      <c r="AA3150" s="118"/>
      <c r="AB3150" s="118"/>
      <c r="AC3150" s="118"/>
      <c r="AD3150" s="118"/>
      <c r="AE3150" s="121">
        <f>100*400</f>
        <v>40000</v>
      </c>
      <c r="AF3150" s="122"/>
      <c r="AG3150" s="123"/>
      <c r="AH3150" s="122">
        <v>46072</v>
      </c>
      <c r="AI3150" s="123">
        <v>3232000</v>
      </c>
      <c r="AJ3150" s="122"/>
      <c r="AK3150" s="123"/>
      <c r="AL3150" s="34"/>
      <c r="AM3150" s="39"/>
      <c r="AN315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51" spans="1:40" ht="19.5" customHeight="1" x14ac:dyDescent="0.25">
      <c r="A3151" s="112">
        <f t="shared" si="230"/>
        <v>2026</v>
      </c>
      <c r="B3151" s="112">
        <f t="shared" si="231"/>
        <v>2</v>
      </c>
      <c r="C3151" s="25">
        <v>46057</v>
      </c>
      <c r="D3151" s="114">
        <f t="shared" ca="1" si="228"/>
        <v>46097</v>
      </c>
      <c r="E3151" s="114" t="str">
        <f t="shared" ca="1" si="229"/>
        <v>1-Months</v>
      </c>
      <c r="F3151" s="114" t="str">
        <f>VLOOKUP(O3151,Stock[],5,FALSE)</f>
        <v>BE</v>
      </c>
      <c r="G3151" s="115" t="s">
        <v>3186</v>
      </c>
      <c r="H3151" s="116"/>
      <c r="I3151" s="117" t="s">
        <v>236</v>
      </c>
      <c r="J3151" s="112" t="str">
        <f>VLOOKUP(I3151,Customers[],2,FALSE)</f>
        <v>မယဉ်ယဉ်အေး</v>
      </c>
      <c r="K3151" s="112" t="str">
        <f>VLOOKUP(I3151,Customers[],4,FALSE)</f>
        <v>Mahlaing</v>
      </c>
      <c r="L3151" s="112" t="str">
        <f>VLOOKUP(Table85[[#This Row],[CustomerID]],Table!H:K,3,0)</f>
        <v>မလှိုင်</v>
      </c>
      <c r="M3151" s="112" t="str">
        <f>VLOOKUP(I3151,Customers[],5,FALSE)</f>
        <v>WholeSales/Contract</v>
      </c>
      <c r="N3151" s="117" t="s">
        <v>10</v>
      </c>
      <c r="O3151" s="118" t="s">
        <v>2120</v>
      </c>
      <c r="P3151" s="112" t="str">
        <f>VLOOKUP(O3151,Stock[],2,FALSE)</f>
        <v>ဇေ အရက်သန့်</v>
      </c>
      <c r="Q3151" s="119">
        <f>VLOOKUP(O3151,Stock[],3,FALSE)</f>
        <v>0.64</v>
      </c>
      <c r="R3151" s="119">
        <f>VLOOKUP(O3151,Stock[],4,FALSE)</f>
        <v>14</v>
      </c>
      <c r="S3151" s="118"/>
      <c r="T3151" s="119">
        <f>(DailySales!$S3151/DailySales!$R3151)+DailySales!$U3151</f>
        <v>100</v>
      </c>
      <c r="U3151" s="118">
        <v>100</v>
      </c>
      <c r="V3151" s="120">
        <f>+DailySales!$T3151*DailySales!$R3151</f>
        <v>1400</v>
      </c>
      <c r="W3151" s="120">
        <f>+DailySales!$V3151*DailySales!$Q3151</f>
        <v>896</v>
      </c>
      <c r="X3151" s="120">
        <f>VLOOKUP(O3151,Stock[],6,FALSE)</f>
        <v>1380</v>
      </c>
      <c r="Y3151" s="120">
        <f>+DailySales!$V3151*DailySales!$X3151</f>
        <v>1932000</v>
      </c>
      <c r="Z3151" s="118"/>
      <c r="AA3151" s="118"/>
      <c r="AB3151" s="118"/>
      <c r="AC3151" s="118"/>
      <c r="AD3151" s="118"/>
      <c r="AE3151" s="121">
        <v>35000</v>
      </c>
      <c r="AF3151" s="122"/>
      <c r="AG3151" s="123"/>
      <c r="AH3151" s="122">
        <v>46072</v>
      </c>
      <c r="AI3151" s="123">
        <v>1967000</v>
      </c>
      <c r="AJ3151" s="122"/>
      <c r="AK3151" s="123"/>
      <c r="AL3151" s="34"/>
      <c r="AM3151" s="39"/>
      <c r="AN315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52" spans="1:40" ht="19.5" customHeight="1" x14ac:dyDescent="0.25">
      <c r="A3152" s="112">
        <f t="shared" si="230"/>
        <v>2026</v>
      </c>
      <c r="B3152" s="112">
        <f t="shared" si="231"/>
        <v>2</v>
      </c>
      <c r="C3152" s="25">
        <v>46057</v>
      </c>
      <c r="D3152" s="114">
        <f t="shared" ca="1" si="228"/>
        <v>46097</v>
      </c>
      <c r="E3152" s="114" t="str">
        <f t="shared" ca="1" si="229"/>
        <v>1-Months</v>
      </c>
      <c r="F3152" s="114" t="str">
        <f>VLOOKUP(O3152,Stock[],5,FALSE)</f>
        <v>BE</v>
      </c>
      <c r="G3152" s="115" t="s">
        <v>3186</v>
      </c>
      <c r="H3152" s="116"/>
      <c r="I3152" s="117" t="s">
        <v>236</v>
      </c>
      <c r="J3152" s="112" t="str">
        <f>VLOOKUP(I3152,Customers[],2,FALSE)</f>
        <v>မယဉ်ယဉ်အေး</v>
      </c>
      <c r="K3152" s="112" t="str">
        <f>VLOOKUP(I3152,Customers[],4,FALSE)</f>
        <v>Mahlaing</v>
      </c>
      <c r="L3152" s="112" t="str">
        <f>VLOOKUP(Table85[[#This Row],[CustomerID]],Table!H:K,3,0)</f>
        <v>မလှိုင်</v>
      </c>
      <c r="M3152" s="112" t="str">
        <f>VLOOKUP(I3152,Customers[],5,FALSE)</f>
        <v>WholeSales/Contract</v>
      </c>
      <c r="N3152" s="117" t="s">
        <v>10</v>
      </c>
      <c r="O3152" s="118" t="s">
        <v>209</v>
      </c>
      <c r="P3152" s="112" t="str">
        <f>VLOOKUP(O3152,Stock[],2,FALSE)</f>
        <v>ဇေယျဝတီ Red</v>
      </c>
      <c r="Q3152" s="119">
        <f>VLOOKUP(O3152,Stock[],3,FALSE)</f>
        <v>0.64</v>
      </c>
      <c r="R3152" s="119">
        <f>VLOOKUP(O3152,Stock[],4,FALSE)</f>
        <v>14</v>
      </c>
      <c r="S3152" s="118"/>
      <c r="T3152" s="119">
        <f>(DailySales!$S3152/DailySales!$R3152)+DailySales!$U3152</f>
        <v>50</v>
      </c>
      <c r="U3152" s="118">
        <v>50</v>
      </c>
      <c r="V3152" s="120">
        <f>+DailySales!$T3152*DailySales!$R3152</f>
        <v>700</v>
      </c>
      <c r="W3152" s="120">
        <f>+DailySales!$V3152*DailySales!$Q3152</f>
        <v>448</v>
      </c>
      <c r="X3152" s="120">
        <f>VLOOKUP(O3152,Stock[],6,FALSE)</f>
        <v>1330</v>
      </c>
      <c r="Y3152" s="120">
        <f>+DailySales!$V3152*DailySales!$X3152</f>
        <v>931000</v>
      </c>
      <c r="Z3152" s="118"/>
      <c r="AA3152" s="118"/>
      <c r="AB3152" s="118"/>
      <c r="AC3152" s="118"/>
      <c r="AD3152" s="118"/>
      <c r="AE3152" s="121">
        <f>50*350</f>
        <v>17500</v>
      </c>
      <c r="AF3152" s="122"/>
      <c r="AG3152" s="123"/>
      <c r="AH3152" s="122">
        <v>46072</v>
      </c>
      <c r="AI3152" s="123">
        <v>948500</v>
      </c>
      <c r="AJ3152" s="122"/>
      <c r="AK3152" s="123"/>
      <c r="AL3152" s="34"/>
      <c r="AM3152" s="39"/>
      <c r="AN315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53" spans="1:40" ht="19.5" customHeight="1" x14ac:dyDescent="0.25">
      <c r="A3153" s="112">
        <f t="shared" si="230"/>
        <v>2026</v>
      </c>
      <c r="B3153" s="112">
        <f t="shared" si="231"/>
        <v>2</v>
      </c>
      <c r="C3153" s="25">
        <v>46057</v>
      </c>
      <c r="D3153" s="114">
        <f t="shared" ca="1" si="228"/>
        <v>46097</v>
      </c>
      <c r="E3153" s="114" t="str">
        <f t="shared" ca="1" si="229"/>
        <v>1-Months</v>
      </c>
      <c r="F3153" s="114" t="str">
        <f>VLOOKUP(O3153,Stock[],5,FALSE)</f>
        <v>BE</v>
      </c>
      <c r="G3153" s="115" t="s">
        <v>3187</v>
      </c>
      <c r="H3153" s="116"/>
      <c r="I3153" s="117" t="s">
        <v>185</v>
      </c>
      <c r="J3153" s="112" t="str">
        <f>VLOOKUP(I3153,Customers[],2,FALSE)</f>
        <v>ရွှေမြင်း(ကျော်ချမ်းသာ)</v>
      </c>
      <c r="K3153" s="112" t="str">
        <f>VLOOKUP(I3153,Customers[],4,FALSE)</f>
        <v>Meiktila</v>
      </c>
      <c r="L3153" s="112" t="str">
        <f>VLOOKUP(Table85[[#This Row],[CustomerID]],Table!H:K,3,0)</f>
        <v>မိတ္ထီလာ</v>
      </c>
      <c r="M3153" s="112" t="str">
        <f>VLOOKUP(I3153,Customers[],5,FALSE)</f>
        <v>WholeSales/Contract</v>
      </c>
      <c r="N3153" s="117" t="s">
        <v>10</v>
      </c>
      <c r="O3153" s="118" t="s">
        <v>217</v>
      </c>
      <c r="P3153" s="112" t="str">
        <f>VLOOKUP(O3153,Stock[],2,FALSE)</f>
        <v>လိမ္မော်ဖြူ</v>
      </c>
      <c r="Q3153" s="119">
        <f>VLOOKUP(O3153,Stock[],3,FALSE)</f>
        <v>0.64</v>
      </c>
      <c r="R3153" s="119">
        <f>VLOOKUP(O3153,Stock[],4,FALSE)</f>
        <v>24</v>
      </c>
      <c r="S3153" s="118"/>
      <c r="T3153" s="119">
        <f>(DailySales!$S3153/DailySales!$R3153)+DailySales!$U3153</f>
        <v>30</v>
      </c>
      <c r="U3153" s="118">
        <v>30</v>
      </c>
      <c r="V3153" s="120">
        <f>+DailySales!$T3153*DailySales!$R3153</f>
        <v>720</v>
      </c>
      <c r="W3153" s="120">
        <f>+DailySales!$V3153*DailySales!$Q3153</f>
        <v>460.8</v>
      </c>
      <c r="X3153" s="120">
        <f>VLOOKUP(O3153,Stock[],6,FALSE)</f>
        <v>1330</v>
      </c>
      <c r="Y3153" s="120">
        <f>+DailySales!$V3153*DailySales!$X3153</f>
        <v>957600</v>
      </c>
      <c r="Z3153" s="118"/>
      <c r="AA3153" s="118"/>
      <c r="AB3153" s="118"/>
      <c r="AC3153" s="118"/>
      <c r="AD3153" s="118"/>
      <c r="AE3153" s="121"/>
      <c r="AF3153" s="122"/>
      <c r="AG3153" s="123"/>
      <c r="AH3153" s="122"/>
      <c r="AI3153" s="123"/>
      <c r="AJ3153" s="122"/>
      <c r="AK3153" s="123"/>
      <c r="AL3153" s="34"/>
      <c r="AM3153" s="39"/>
      <c r="AN315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3154" spans="1:40" ht="19.5" customHeight="1" x14ac:dyDescent="0.25">
      <c r="A3154" s="112">
        <f t="shared" si="230"/>
        <v>2026</v>
      </c>
      <c r="B3154" s="112">
        <f t="shared" si="231"/>
        <v>2</v>
      </c>
      <c r="C3154" s="25">
        <v>46057</v>
      </c>
      <c r="D3154" s="114">
        <f t="shared" ca="1" si="228"/>
        <v>46097</v>
      </c>
      <c r="E3154" s="114" t="str">
        <f t="shared" ca="1" si="229"/>
        <v>1-Months</v>
      </c>
      <c r="F3154" s="114" t="str">
        <f>VLOOKUP(O3154,Stock[],5,FALSE)</f>
        <v>BE</v>
      </c>
      <c r="G3154" s="115" t="s">
        <v>3187</v>
      </c>
      <c r="H3154" s="116"/>
      <c r="I3154" s="117" t="s">
        <v>185</v>
      </c>
      <c r="J3154" s="112" t="str">
        <f>VLOOKUP(I3154,Customers[],2,FALSE)</f>
        <v>ရွှေမြင်း(ကျော်ချမ်းသာ)</v>
      </c>
      <c r="K3154" s="112" t="str">
        <f>VLOOKUP(I3154,Customers[],4,FALSE)</f>
        <v>Meiktila</v>
      </c>
      <c r="L3154" s="112" t="str">
        <f>VLOOKUP(Table85[[#This Row],[CustomerID]],Table!H:K,3,0)</f>
        <v>မိတ္ထီလာ</v>
      </c>
      <c r="M3154" s="112" t="str">
        <f>VLOOKUP(I3154,Customers[],5,FALSE)</f>
        <v>WholeSales/Contract</v>
      </c>
      <c r="N3154" s="117" t="s">
        <v>10</v>
      </c>
      <c r="O3154" s="118" t="s">
        <v>209</v>
      </c>
      <c r="P3154" s="112" t="str">
        <f>VLOOKUP(O3154,Stock[],2,FALSE)</f>
        <v>ဇေယျဝတီ Red</v>
      </c>
      <c r="Q3154" s="119">
        <f>VLOOKUP(O3154,Stock[],3,FALSE)</f>
        <v>0.64</v>
      </c>
      <c r="R3154" s="119">
        <f>VLOOKUP(O3154,Stock[],4,FALSE)</f>
        <v>14</v>
      </c>
      <c r="S3154" s="118"/>
      <c r="T3154" s="119">
        <f>(DailySales!$S3154/DailySales!$R3154)+DailySales!$U3154</f>
        <v>10</v>
      </c>
      <c r="U3154" s="118">
        <v>10</v>
      </c>
      <c r="V3154" s="120">
        <f>+DailySales!$T3154*DailySales!$R3154</f>
        <v>140</v>
      </c>
      <c r="W3154" s="120">
        <f>+DailySales!$V3154*DailySales!$Q3154</f>
        <v>89.600000000000009</v>
      </c>
      <c r="X3154" s="120">
        <f>VLOOKUP(O3154,Stock[],6,FALSE)</f>
        <v>1330</v>
      </c>
      <c r="Y3154" s="120">
        <f>+DailySales!$V3154*DailySales!$X3154</f>
        <v>186200</v>
      </c>
      <c r="Z3154" s="118"/>
      <c r="AA3154" s="118"/>
      <c r="AB3154" s="118"/>
      <c r="AC3154" s="118"/>
      <c r="AD3154" s="118"/>
      <c r="AE3154" s="121"/>
      <c r="AF3154" s="122"/>
      <c r="AG3154" s="123"/>
      <c r="AH3154" s="122"/>
      <c r="AI3154" s="123"/>
      <c r="AJ3154" s="122"/>
      <c r="AK3154" s="123"/>
      <c r="AL3154" s="34"/>
      <c r="AM3154" s="39"/>
      <c r="AN315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3155" spans="1:40" ht="19.5" customHeight="1" x14ac:dyDescent="0.25">
      <c r="A3155" s="112">
        <f t="shared" si="230"/>
        <v>2026</v>
      </c>
      <c r="B3155" s="112">
        <f t="shared" si="231"/>
        <v>2</v>
      </c>
      <c r="C3155" s="25">
        <v>46057</v>
      </c>
      <c r="D3155" s="114">
        <f t="shared" ca="1" si="228"/>
        <v>46097</v>
      </c>
      <c r="E3155" s="114" t="str">
        <f t="shared" ca="1" si="229"/>
        <v>1-Months</v>
      </c>
      <c r="F3155" s="114" t="str">
        <f>VLOOKUP(O3155,Stock[],5,FALSE)</f>
        <v>BE</v>
      </c>
      <c r="G3155" s="115" t="s">
        <v>3187</v>
      </c>
      <c r="H3155" s="116"/>
      <c r="I3155" s="117" t="s">
        <v>185</v>
      </c>
      <c r="J3155" s="112" t="str">
        <f>VLOOKUP(I3155,Customers[],2,FALSE)</f>
        <v>ရွှေမြင်း(ကျော်ချမ်းသာ)</v>
      </c>
      <c r="K3155" s="112" t="str">
        <f>VLOOKUP(I3155,Customers[],4,FALSE)</f>
        <v>Meiktila</v>
      </c>
      <c r="L3155" s="112" t="str">
        <f>VLOOKUP(Table85[[#This Row],[CustomerID]],Table!H:K,3,0)</f>
        <v>မိတ္ထီလာ</v>
      </c>
      <c r="M3155" s="112" t="str">
        <f>VLOOKUP(I3155,Customers[],5,FALSE)</f>
        <v>WholeSales/Contract</v>
      </c>
      <c r="N3155" s="117" t="s">
        <v>10</v>
      </c>
      <c r="O3155" s="118" t="s">
        <v>214</v>
      </c>
      <c r="P3155" s="112" t="str">
        <f>VLOOKUP(O3155,Stock[],2,FALSE)</f>
        <v>ကောင်းကြည်</v>
      </c>
      <c r="Q3155" s="119">
        <f>VLOOKUP(O3155,Stock[],3,FALSE)</f>
        <v>0.64</v>
      </c>
      <c r="R3155" s="119">
        <f>VLOOKUP(O3155,Stock[],4,FALSE)</f>
        <v>14</v>
      </c>
      <c r="S3155" s="118"/>
      <c r="T3155" s="119">
        <f>(DailySales!$S3155/DailySales!$R3155)+DailySales!$U3155</f>
        <v>70</v>
      </c>
      <c r="U3155" s="118">
        <v>70</v>
      </c>
      <c r="V3155" s="120">
        <f>+DailySales!$T3155*DailySales!$R3155</f>
        <v>980</v>
      </c>
      <c r="W3155" s="120">
        <f>+DailySales!$V3155*DailySales!$Q3155</f>
        <v>627.20000000000005</v>
      </c>
      <c r="X3155" s="120">
        <f>VLOOKUP(O3155,Stock[],6,FALSE)</f>
        <v>1330</v>
      </c>
      <c r="Y3155" s="120">
        <f>+DailySales!$V3155*DailySales!$X3155</f>
        <v>1303400</v>
      </c>
      <c r="Z3155" s="118"/>
      <c r="AA3155" s="118"/>
      <c r="AB3155" s="118"/>
      <c r="AC3155" s="118"/>
      <c r="AD3155" s="118"/>
      <c r="AE3155" s="121"/>
      <c r="AF3155" s="122"/>
      <c r="AG3155" s="123"/>
      <c r="AH3155" s="122"/>
      <c r="AI3155" s="123"/>
      <c r="AJ3155" s="122"/>
      <c r="AK3155" s="123"/>
      <c r="AL3155" s="34"/>
      <c r="AM3155" s="39"/>
      <c r="AN315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1303400</v>
      </c>
    </row>
    <row r="3156" spans="1:40" ht="19.5" customHeight="1" x14ac:dyDescent="0.25">
      <c r="A3156" s="112">
        <f t="shared" si="230"/>
        <v>2026</v>
      </c>
      <c r="B3156" s="112">
        <f t="shared" si="231"/>
        <v>2</v>
      </c>
      <c r="C3156" s="25">
        <v>46057</v>
      </c>
      <c r="D3156" s="114">
        <f t="shared" ca="1" si="228"/>
        <v>46097</v>
      </c>
      <c r="E3156" s="114" t="str">
        <f t="shared" ca="1" si="229"/>
        <v>1-Months</v>
      </c>
      <c r="F3156" s="114" t="str">
        <f>VLOOKUP(O3156,Stock[],5,FALSE)</f>
        <v>BE</v>
      </c>
      <c r="G3156" s="115" t="s">
        <v>3187</v>
      </c>
      <c r="H3156" s="116"/>
      <c r="I3156" s="117" t="s">
        <v>185</v>
      </c>
      <c r="J3156" s="112" t="str">
        <f>VLOOKUP(I3156,Customers[],2,FALSE)</f>
        <v>ရွှေမြင်း(ကျော်ချမ်းသာ)</v>
      </c>
      <c r="K3156" s="112" t="str">
        <f>VLOOKUP(I3156,Customers[],4,FALSE)</f>
        <v>Meiktila</v>
      </c>
      <c r="L3156" s="112" t="str">
        <f>VLOOKUP(Table85[[#This Row],[CustomerID]],Table!H:K,3,0)</f>
        <v>မိတ္ထီလာ</v>
      </c>
      <c r="M3156" s="112" t="str">
        <f>VLOOKUP(I3156,Customers[],5,FALSE)</f>
        <v>WholeSales/Contract</v>
      </c>
      <c r="N3156" s="117" t="s">
        <v>10</v>
      </c>
      <c r="O3156" s="118" t="s">
        <v>205</v>
      </c>
      <c r="P3156" s="112" t="str">
        <f>VLOOKUP(O3156,Stock[],2,FALSE)</f>
        <v>ကောင်းကြည် ကော် 25%  (1Ltr )</v>
      </c>
      <c r="Q3156" s="119">
        <f>VLOOKUP(O3156,Stock[],3,FALSE)</f>
        <v>1</v>
      </c>
      <c r="R3156" s="119">
        <f>VLOOKUP(O3156,Stock[],4,FALSE)</f>
        <v>12</v>
      </c>
      <c r="S3156" s="118"/>
      <c r="T3156" s="119">
        <f>(DailySales!$S3156/DailySales!$R3156)+DailySales!$U3156</f>
        <v>10</v>
      </c>
      <c r="U3156" s="118">
        <v>10</v>
      </c>
      <c r="V3156" s="120">
        <f>+DailySales!$T3156*DailySales!$R3156</f>
        <v>120</v>
      </c>
      <c r="W3156" s="120">
        <f>+DailySales!$V3156*DailySales!$Q3156</f>
        <v>120</v>
      </c>
      <c r="X3156" s="120">
        <f>VLOOKUP(O3156,Stock[],6,FALSE)</f>
        <v>1530</v>
      </c>
      <c r="Y3156" s="120">
        <f>+DailySales!$V3156*DailySales!$X3156</f>
        <v>183600</v>
      </c>
      <c r="Z3156" s="118"/>
      <c r="AA3156" s="118"/>
      <c r="AB3156" s="118"/>
      <c r="AC3156" s="118"/>
      <c r="AD3156" s="118"/>
      <c r="AE3156" s="121"/>
      <c r="AF3156" s="122"/>
      <c r="AG3156" s="123"/>
      <c r="AH3156" s="122"/>
      <c r="AI3156" s="123"/>
      <c r="AJ3156" s="122"/>
      <c r="AK3156" s="123"/>
      <c r="AL3156" s="34"/>
      <c r="AM3156" s="39"/>
      <c r="AN315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183600</v>
      </c>
    </row>
    <row r="3157" spans="1:40" ht="19.5" customHeight="1" x14ac:dyDescent="0.25">
      <c r="A3157" s="112">
        <f t="shared" si="230"/>
        <v>2026</v>
      </c>
      <c r="B3157" s="112">
        <f t="shared" si="231"/>
        <v>2</v>
      </c>
      <c r="C3157" s="25">
        <v>46057</v>
      </c>
      <c r="D3157" s="114">
        <f t="shared" ca="1" si="228"/>
        <v>46097</v>
      </c>
      <c r="E3157" s="114" t="str">
        <f t="shared" ca="1" si="229"/>
        <v>1-Months</v>
      </c>
      <c r="F3157" s="114" t="str">
        <f>VLOOKUP(O3157,Stock[],5,FALSE)</f>
        <v>BE</v>
      </c>
      <c r="G3157" s="115" t="s">
        <v>3188</v>
      </c>
      <c r="H3157" s="116"/>
      <c r="I3157" s="117" t="s">
        <v>239</v>
      </c>
      <c r="J3157" s="112" t="str">
        <f>VLOOKUP(I3157,Customers[],2,FALSE)</f>
        <v>ဦးရဲမြင့်</v>
      </c>
      <c r="K3157" s="112" t="str">
        <f>VLOOKUP(I3157,Customers[],4,FALSE)</f>
        <v>Pyawbwe</v>
      </c>
      <c r="L3157" s="112" t="str">
        <f>VLOOKUP(Table85[[#This Row],[CustomerID]],Table!H:K,3,0)</f>
        <v>ပျော်ဘွယ်</v>
      </c>
      <c r="M3157" s="112" t="str">
        <f>VLOOKUP(I3157,Customers[],5,FALSE)</f>
        <v>WholeSales/Contract</v>
      </c>
      <c r="N3157" s="117" t="s">
        <v>10</v>
      </c>
      <c r="O3157" s="118" t="s">
        <v>240</v>
      </c>
      <c r="P3157" s="112" t="str">
        <f>VLOOKUP(O3157,Stock[],2,FALSE)</f>
        <v>သံပုရာအရက်</v>
      </c>
      <c r="Q3157" s="119">
        <f>VLOOKUP(O3157,Stock[],3,FALSE)</f>
        <v>0.64</v>
      </c>
      <c r="R3157" s="119">
        <f>VLOOKUP(O3157,Stock[],4,FALSE)</f>
        <v>14</v>
      </c>
      <c r="S3157" s="118"/>
      <c r="T3157" s="119">
        <f>(DailySales!$S3157/DailySales!$R3157)+DailySales!$U3157</f>
        <v>55</v>
      </c>
      <c r="U3157" s="118">
        <v>55</v>
      </c>
      <c r="V3157" s="120">
        <f>+DailySales!$T3157*DailySales!$R3157</f>
        <v>770</v>
      </c>
      <c r="W3157" s="120">
        <f>+DailySales!$V3157*DailySales!$Q3157</f>
        <v>492.8</v>
      </c>
      <c r="X3157" s="120">
        <f>VLOOKUP(O3157,Stock[],6,FALSE)</f>
        <v>1330</v>
      </c>
      <c r="Y3157" s="120">
        <f>+DailySales!$V3157*DailySales!$X3157</f>
        <v>1024100</v>
      </c>
      <c r="Z3157" s="118"/>
      <c r="AA3157" s="118"/>
      <c r="AB3157" s="118"/>
      <c r="AC3157" s="118"/>
      <c r="AD3157" s="118"/>
      <c r="AE3157" s="121"/>
      <c r="AF3157" s="122"/>
      <c r="AG3157" s="123"/>
      <c r="AH3157" s="122">
        <v>46062</v>
      </c>
      <c r="AI3157" s="123">
        <v>1024100</v>
      </c>
      <c r="AJ3157" s="122"/>
      <c r="AK3157" s="123"/>
      <c r="AL3157" s="34"/>
      <c r="AM3157" s="39"/>
      <c r="AN315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58" spans="1:40" ht="19.5" customHeight="1" x14ac:dyDescent="0.25">
      <c r="A3158" s="112">
        <f t="shared" si="230"/>
        <v>2026</v>
      </c>
      <c r="B3158" s="112">
        <f t="shared" si="231"/>
        <v>2</v>
      </c>
      <c r="C3158" s="25">
        <v>46057</v>
      </c>
      <c r="D3158" s="114">
        <f t="shared" ca="1" si="228"/>
        <v>46097</v>
      </c>
      <c r="E3158" s="114" t="str">
        <f t="shared" ca="1" si="229"/>
        <v>1-Months</v>
      </c>
      <c r="F3158" s="114" t="str">
        <f>VLOOKUP(O3158,Stock[],5,FALSE)</f>
        <v>BE</v>
      </c>
      <c r="G3158" s="115" t="s">
        <v>3188</v>
      </c>
      <c r="H3158" s="116"/>
      <c r="I3158" s="117" t="s">
        <v>239</v>
      </c>
      <c r="J3158" s="112" t="str">
        <f>VLOOKUP(I3158,Customers[],2,FALSE)</f>
        <v>ဦးရဲမြင့်</v>
      </c>
      <c r="K3158" s="112" t="str">
        <f>VLOOKUP(I3158,Customers[],4,FALSE)</f>
        <v>Pyawbwe</v>
      </c>
      <c r="L3158" s="112" t="str">
        <f>VLOOKUP(Table85[[#This Row],[CustomerID]],Table!H:K,3,0)</f>
        <v>ပျော်ဘွယ်</v>
      </c>
      <c r="M3158" s="112" t="str">
        <f>VLOOKUP(I3158,Customers[],5,FALSE)</f>
        <v>WholeSales/Contract</v>
      </c>
      <c r="N3158" s="117" t="s">
        <v>10</v>
      </c>
      <c r="O3158" s="118" t="s">
        <v>220</v>
      </c>
      <c r="P3158" s="112" t="str">
        <f>VLOOKUP(O3158,Stock[],2,FALSE)</f>
        <v>မြန်မာရှောက်ပျား</v>
      </c>
      <c r="Q3158" s="119">
        <f>VLOOKUP(O3158,Stock[],3,FALSE)</f>
        <v>0.64</v>
      </c>
      <c r="R3158" s="119">
        <f>VLOOKUP(O3158,Stock[],4,FALSE)</f>
        <v>14</v>
      </c>
      <c r="S3158" s="118"/>
      <c r="T3158" s="119">
        <f>(DailySales!$S3158/DailySales!$R3158)+DailySales!$U3158</f>
        <v>200</v>
      </c>
      <c r="U3158" s="118">
        <v>200</v>
      </c>
      <c r="V3158" s="120">
        <f>+DailySales!$T3158*DailySales!$R3158</f>
        <v>2800</v>
      </c>
      <c r="W3158" s="120">
        <f>+DailySales!$V3158*DailySales!$Q3158</f>
        <v>1792</v>
      </c>
      <c r="X3158" s="120">
        <f>VLOOKUP(O3158,Stock[],6,FALSE)</f>
        <v>1370</v>
      </c>
      <c r="Y3158" s="120">
        <f>+DailySales!$V3158*DailySales!$X3158</f>
        <v>3836000</v>
      </c>
      <c r="Z3158" s="118"/>
      <c r="AA3158" s="118"/>
      <c r="AB3158" s="118"/>
      <c r="AC3158" s="118"/>
      <c r="AD3158" s="118"/>
      <c r="AE3158" s="121"/>
      <c r="AF3158" s="122"/>
      <c r="AG3158" s="123"/>
      <c r="AH3158" s="122">
        <v>46062</v>
      </c>
      <c r="AI3158" s="123">
        <v>3836000</v>
      </c>
      <c r="AJ3158" s="122"/>
      <c r="AK3158" s="123"/>
      <c r="AL3158" s="34"/>
      <c r="AM3158" s="39"/>
      <c r="AN315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59" spans="1:40" ht="19.5" customHeight="1" x14ac:dyDescent="0.25">
      <c r="A3159" s="112">
        <f t="shared" si="230"/>
        <v>2026</v>
      </c>
      <c r="B3159" s="112">
        <f t="shared" si="231"/>
        <v>2</v>
      </c>
      <c r="C3159" s="25">
        <v>46057</v>
      </c>
      <c r="D3159" s="114">
        <f t="shared" ca="1" si="228"/>
        <v>46097</v>
      </c>
      <c r="E3159" s="114" t="str">
        <f t="shared" ca="1" si="229"/>
        <v>1-Months</v>
      </c>
      <c r="F3159" s="114" t="str">
        <f>VLOOKUP(O3159,Stock[],5,FALSE)</f>
        <v>BE</v>
      </c>
      <c r="G3159" s="115" t="s">
        <v>3188</v>
      </c>
      <c r="H3159" s="116"/>
      <c r="I3159" s="117" t="s">
        <v>239</v>
      </c>
      <c r="J3159" s="112" t="str">
        <f>VLOOKUP(I3159,Customers[],2,FALSE)</f>
        <v>ဦးရဲမြင့်</v>
      </c>
      <c r="K3159" s="112" t="str">
        <f>VLOOKUP(I3159,Customers[],4,FALSE)</f>
        <v>Pyawbwe</v>
      </c>
      <c r="L3159" s="112" t="str">
        <f>VLOOKUP(Table85[[#This Row],[CustomerID]],Table!H:K,3,0)</f>
        <v>ပျော်ဘွယ်</v>
      </c>
      <c r="M3159" s="112" t="str">
        <f>VLOOKUP(I3159,Customers[],5,FALSE)</f>
        <v>WholeSales/Contract</v>
      </c>
      <c r="N3159" s="117" t="s">
        <v>10</v>
      </c>
      <c r="O3159" s="118" t="s">
        <v>209</v>
      </c>
      <c r="P3159" s="112" t="str">
        <f>VLOOKUP(O3159,Stock[],2,FALSE)</f>
        <v>ဇေယျဝတီ Red</v>
      </c>
      <c r="Q3159" s="119">
        <f>VLOOKUP(O3159,Stock[],3,FALSE)</f>
        <v>0.64</v>
      </c>
      <c r="R3159" s="119">
        <f>VLOOKUP(O3159,Stock[],4,FALSE)</f>
        <v>14</v>
      </c>
      <c r="S3159" s="118"/>
      <c r="T3159" s="119">
        <f>(DailySales!$S3159/DailySales!$R3159)+DailySales!$U3159</f>
        <v>200</v>
      </c>
      <c r="U3159" s="118">
        <v>200</v>
      </c>
      <c r="V3159" s="120">
        <f>+DailySales!$T3159*DailySales!$R3159</f>
        <v>2800</v>
      </c>
      <c r="W3159" s="120">
        <f>+DailySales!$V3159*DailySales!$Q3159</f>
        <v>1792</v>
      </c>
      <c r="X3159" s="120">
        <f>VLOOKUP(O3159,Stock[],6,FALSE)</f>
        <v>1330</v>
      </c>
      <c r="Y3159" s="120">
        <f>+DailySales!$V3159*DailySales!$X3159</f>
        <v>3724000</v>
      </c>
      <c r="Z3159" s="118"/>
      <c r="AA3159" s="118"/>
      <c r="AB3159" s="118"/>
      <c r="AC3159" s="118"/>
      <c r="AD3159" s="118"/>
      <c r="AE3159" s="121"/>
      <c r="AF3159" s="122"/>
      <c r="AG3159" s="123"/>
      <c r="AH3159" s="122">
        <v>46062</v>
      </c>
      <c r="AI3159" s="123">
        <v>3724000</v>
      </c>
      <c r="AJ3159" s="122"/>
      <c r="AK3159" s="123"/>
      <c r="AL3159" s="34"/>
      <c r="AM3159" s="39"/>
      <c r="AN315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60" spans="1:40" ht="19.5" customHeight="1" x14ac:dyDescent="0.25">
      <c r="A3160" s="112">
        <f t="shared" si="230"/>
        <v>2026</v>
      </c>
      <c r="B3160" s="112">
        <f t="shared" si="231"/>
        <v>2</v>
      </c>
      <c r="C3160" s="25">
        <v>46057</v>
      </c>
      <c r="D3160" s="114">
        <f t="shared" ca="1" si="228"/>
        <v>46097</v>
      </c>
      <c r="E3160" s="114" t="str">
        <f t="shared" ca="1" si="229"/>
        <v>1-Months</v>
      </c>
      <c r="F3160" s="114" t="str">
        <f>VLOOKUP(O3160,Stock[],5,FALSE)</f>
        <v>BE</v>
      </c>
      <c r="G3160" s="115" t="s">
        <v>3189</v>
      </c>
      <c r="H3160" s="116"/>
      <c r="I3160" s="117" t="s">
        <v>181</v>
      </c>
      <c r="J3160" s="112" t="str">
        <f>VLOOKUP(I3160,Customers[],2,FALSE)</f>
        <v>ရွှေမြင်း(ရွှေခြင်္သေ့)</v>
      </c>
      <c r="K3160" s="112" t="str">
        <f>VLOOKUP(I3160,Customers[],4,FALSE)</f>
        <v>Meiktila</v>
      </c>
      <c r="L3160" s="112" t="str">
        <f>VLOOKUP(Table85[[#This Row],[CustomerID]],Table!H:K,3,0)</f>
        <v>မိတ္ထီလာ</v>
      </c>
      <c r="M3160" s="112" t="str">
        <f>VLOOKUP(I3160,Customers[],5,FALSE)</f>
        <v>WholeSales/Contract</v>
      </c>
      <c r="N3160" s="117" t="s">
        <v>10</v>
      </c>
      <c r="O3160" s="118" t="s">
        <v>220</v>
      </c>
      <c r="P3160" s="112" t="str">
        <f>VLOOKUP(O3160,Stock[],2,FALSE)</f>
        <v>မြန်မာရှောက်ပျား</v>
      </c>
      <c r="Q3160" s="119">
        <f>VLOOKUP(O3160,Stock[],3,FALSE)</f>
        <v>0.64</v>
      </c>
      <c r="R3160" s="119">
        <f>VLOOKUP(O3160,Stock[],4,FALSE)</f>
        <v>14</v>
      </c>
      <c r="S3160" s="118"/>
      <c r="T3160" s="119">
        <f>(DailySales!$S3160/DailySales!$R3160)+DailySales!$U3160</f>
        <v>5</v>
      </c>
      <c r="U3160" s="118">
        <v>5</v>
      </c>
      <c r="V3160" s="120">
        <f>+DailySales!$T3160*DailySales!$R3160</f>
        <v>70</v>
      </c>
      <c r="W3160" s="120">
        <f>+DailySales!$V3160*DailySales!$Q3160</f>
        <v>44.800000000000004</v>
      </c>
      <c r="X3160" s="120">
        <f>VLOOKUP(O3160,Stock[],6,FALSE)</f>
        <v>1370</v>
      </c>
      <c r="Y3160" s="120">
        <f>+DailySales!$V3160*DailySales!$X3160</f>
        <v>95900</v>
      </c>
      <c r="Z3160" s="118"/>
      <c r="AA3160" s="118"/>
      <c r="AB3160" s="118"/>
      <c r="AC3160" s="118"/>
      <c r="AD3160" s="118"/>
      <c r="AE3160" s="121"/>
      <c r="AF3160" s="122"/>
      <c r="AG3160" s="123"/>
      <c r="AH3160" s="122"/>
      <c r="AI3160" s="123"/>
      <c r="AJ3160" s="122"/>
      <c r="AK3160" s="123"/>
      <c r="AL3160" s="34"/>
      <c r="AM3160" s="39"/>
      <c r="AN316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95900</v>
      </c>
    </row>
    <row r="3161" spans="1:40" ht="19.5" customHeight="1" x14ac:dyDescent="0.25">
      <c r="A3161" s="112">
        <f t="shared" si="230"/>
        <v>2026</v>
      </c>
      <c r="B3161" s="112">
        <f t="shared" si="231"/>
        <v>2</v>
      </c>
      <c r="C3161" s="25">
        <v>46057</v>
      </c>
      <c r="D3161" s="114">
        <f t="shared" ca="1" si="228"/>
        <v>46097</v>
      </c>
      <c r="E3161" s="114" t="str">
        <f t="shared" ca="1" si="229"/>
        <v>1-Months</v>
      </c>
      <c r="F3161" s="114" t="str">
        <f>VLOOKUP(O3161,Stock[],5,FALSE)</f>
        <v>BE</v>
      </c>
      <c r="G3161" s="115" t="s">
        <v>3189</v>
      </c>
      <c r="H3161" s="116"/>
      <c r="I3161" s="117" t="s">
        <v>181</v>
      </c>
      <c r="J3161" s="112" t="str">
        <f>VLOOKUP(I3161,Customers[],2,FALSE)</f>
        <v>ရွှေမြင်း(ရွှေခြင်္သေ့)</v>
      </c>
      <c r="K3161" s="112" t="str">
        <f>VLOOKUP(I3161,Customers[],4,FALSE)</f>
        <v>Meiktila</v>
      </c>
      <c r="L3161" s="112" t="str">
        <f>VLOOKUP(Table85[[#This Row],[CustomerID]],Table!H:K,3,0)</f>
        <v>မိတ္ထီလာ</v>
      </c>
      <c r="M3161" s="112" t="str">
        <f>VLOOKUP(I3161,Customers[],5,FALSE)</f>
        <v>WholeSales/Contract</v>
      </c>
      <c r="N3161" s="117" t="s">
        <v>10</v>
      </c>
      <c r="O3161" s="118" t="s">
        <v>217</v>
      </c>
      <c r="P3161" s="112" t="str">
        <f>VLOOKUP(O3161,Stock[],2,FALSE)</f>
        <v>လိမ္မော်ဖြူ</v>
      </c>
      <c r="Q3161" s="119">
        <f>VLOOKUP(O3161,Stock[],3,FALSE)</f>
        <v>0.64</v>
      </c>
      <c r="R3161" s="119">
        <f>VLOOKUP(O3161,Stock[],4,FALSE)</f>
        <v>24</v>
      </c>
      <c r="S3161" s="118"/>
      <c r="T3161" s="119">
        <f>(DailySales!$S3161/DailySales!$R3161)+DailySales!$U3161</f>
        <v>25</v>
      </c>
      <c r="U3161" s="118">
        <v>25</v>
      </c>
      <c r="V3161" s="120">
        <f>+DailySales!$T3161*DailySales!$R3161</f>
        <v>600</v>
      </c>
      <c r="W3161" s="120">
        <f>+DailySales!$V3161*DailySales!$Q3161</f>
        <v>384</v>
      </c>
      <c r="X3161" s="120">
        <f>VLOOKUP(O3161,Stock[],6,FALSE)</f>
        <v>1330</v>
      </c>
      <c r="Y3161" s="120">
        <f>+DailySales!$V3161*DailySales!$X3161</f>
        <v>798000</v>
      </c>
      <c r="Z3161" s="118"/>
      <c r="AA3161" s="118"/>
      <c r="AB3161" s="118"/>
      <c r="AC3161" s="118"/>
      <c r="AD3161" s="118"/>
      <c r="AE3161" s="121"/>
      <c r="AF3161" s="122"/>
      <c r="AG3161" s="123"/>
      <c r="AH3161" s="122"/>
      <c r="AI3161" s="123"/>
      <c r="AJ3161" s="122"/>
      <c r="AK3161" s="123"/>
      <c r="AL3161" s="34"/>
      <c r="AM3161" s="39"/>
      <c r="AN316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798000</v>
      </c>
    </row>
    <row r="3162" spans="1:40" ht="19.5" customHeight="1" x14ac:dyDescent="0.25">
      <c r="A3162" s="112">
        <f t="shared" si="230"/>
        <v>2026</v>
      </c>
      <c r="B3162" s="112">
        <f t="shared" si="231"/>
        <v>2</v>
      </c>
      <c r="C3162" s="25">
        <v>46057</v>
      </c>
      <c r="D3162" s="114">
        <f t="shared" ca="1" si="228"/>
        <v>46097</v>
      </c>
      <c r="E3162" s="114" t="str">
        <f t="shared" ca="1" si="229"/>
        <v>1-Months</v>
      </c>
      <c r="F3162" s="114" t="str">
        <f>VLOOKUP(O3162,Stock[],5,FALSE)</f>
        <v>BE</v>
      </c>
      <c r="G3162" s="115" t="s">
        <v>3189</v>
      </c>
      <c r="H3162" s="116"/>
      <c r="I3162" s="117" t="s">
        <v>181</v>
      </c>
      <c r="J3162" s="112" t="str">
        <f>VLOOKUP(I3162,Customers[],2,FALSE)</f>
        <v>ရွှေမြင်း(ရွှေခြင်္သေ့)</v>
      </c>
      <c r="K3162" s="112" t="str">
        <f>VLOOKUP(I3162,Customers[],4,FALSE)</f>
        <v>Meiktila</v>
      </c>
      <c r="L3162" s="112" t="str">
        <f>VLOOKUP(Table85[[#This Row],[CustomerID]],Table!H:K,3,0)</f>
        <v>မိတ္ထီလာ</v>
      </c>
      <c r="M3162" s="112" t="str">
        <f>VLOOKUP(I3162,Customers[],5,FALSE)</f>
        <v>WholeSales/Contract</v>
      </c>
      <c r="N3162" s="117" t="s">
        <v>10</v>
      </c>
      <c r="O3162" s="118" t="s">
        <v>2120</v>
      </c>
      <c r="P3162" s="112" t="str">
        <f>VLOOKUP(O3162,Stock[],2,FALSE)</f>
        <v>ဇေ အရက်သန့်</v>
      </c>
      <c r="Q3162" s="119">
        <f>VLOOKUP(O3162,Stock[],3,FALSE)</f>
        <v>0.64</v>
      </c>
      <c r="R3162" s="119">
        <f>VLOOKUP(O3162,Stock[],4,FALSE)</f>
        <v>14</v>
      </c>
      <c r="S3162" s="118"/>
      <c r="T3162" s="119">
        <f>(DailySales!$S3162/DailySales!$R3162)+DailySales!$U3162</f>
        <v>15</v>
      </c>
      <c r="U3162" s="118">
        <v>15</v>
      </c>
      <c r="V3162" s="120">
        <f>+DailySales!$T3162*DailySales!$R3162</f>
        <v>210</v>
      </c>
      <c r="W3162" s="120">
        <f>+DailySales!$V3162*DailySales!$Q3162</f>
        <v>134.4</v>
      </c>
      <c r="X3162" s="120">
        <f>VLOOKUP(O3162,Stock[],6,FALSE)</f>
        <v>1380</v>
      </c>
      <c r="Y3162" s="120">
        <f>+DailySales!$V3162*DailySales!$X3162</f>
        <v>289800</v>
      </c>
      <c r="Z3162" s="118"/>
      <c r="AA3162" s="118"/>
      <c r="AB3162" s="118"/>
      <c r="AC3162" s="118"/>
      <c r="AD3162" s="118"/>
      <c r="AE3162" s="121"/>
      <c r="AF3162" s="122"/>
      <c r="AG3162" s="123"/>
      <c r="AH3162" s="122"/>
      <c r="AI3162" s="123"/>
      <c r="AJ3162" s="122"/>
      <c r="AK3162" s="123"/>
      <c r="AL3162" s="34"/>
      <c r="AM3162" s="39"/>
      <c r="AN316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289800</v>
      </c>
    </row>
    <row r="3163" spans="1:40" ht="19.5" customHeight="1" x14ac:dyDescent="0.25">
      <c r="A3163" s="112">
        <f t="shared" si="230"/>
        <v>2026</v>
      </c>
      <c r="B3163" s="112">
        <f t="shared" si="231"/>
        <v>2</v>
      </c>
      <c r="C3163" s="25">
        <v>46057</v>
      </c>
      <c r="D3163" s="114">
        <f t="shared" ca="1" si="228"/>
        <v>46097</v>
      </c>
      <c r="E3163" s="114" t="str">
        <f t="shared" ca="1" si="229"/>
        <v>1-Months</v>
      </c>
      <c r="F3163" s="114" t="str">
        <f>VLOOKUP(O3163,Stock[],5,FALSE)</f>
        <v>BE</v>
      </c>
      <c r="G3163" s="115" t="s">
        <v>3189</v>
      </c>
      <c r="H3163" s="116"/>
      <c r="I3163" s="117" t="s">
        <v>181</v>
      </c>
      <c r="J3163" s="112" t="str">
        <f>VLOOKUP(I3163,Customers[],2,FALSE)</f>
        <v>ရွှေမြင်း(ရွှေခြင်္သေ့)</v>
      </c>
      <c r="K3163" s="112" t="str">
        <f>VLOOKUP(I3163,Customers[],4,FALSE)</f>
        <v>Meiktila</v>
      </c>
      <c r="L3163" s="112" t="str">
        <f>VLOOKUP(Table85[[#This Row],[CustomerID]],Table!H:K,3,0)</f>
        <v>မိတ္ထီလာ</v>
      </c>
      <c r="M3163" s="112" t="str">
        <f>VLOOKUP(I3163,Customers[],5,FALSE)</f>
        <v>WholeSales/Contract</v>
      </c>
      <c r="N3163" s="117" t="s">
        <v>10</v>
      </c>
      <c r="O3163" s="118" t="s">
        <v>209</v>
      </c>
      <c r="P3163" s="112" t="str">
        <f>VLOOKUP(O3163,Stock[],2,FALSE)</f>
        <v>ဇေယျဝတီ Red</v>
      </c>
      <c r="Q3163" s="119">
        <f>VLOOKUP(O3163,Stock[],3,FALSE)</f>
        <v>0.64</v>
      </c>
      <c r="R3163" s="119">
        <f>VLOOKUP(O3163,Stock[],4,FALSE)</f>
        <v>14</v>
      </c>
      <c r="S3163" s="118"/>
      <c r="T3163" s="119">
        <f>(DailySales!$S3163/DailySales!$R3163)+DailySales!$U3163</f>
        <v>5</v>
      </c>
      <c r="U3163" s="118">
        <v>5</v>
      </c>
      <c r="V3163" s="120">
        <f>+DailySales!$T3163*DailySales!$R3163</f>
        <v>70</v>
      </c>
      <c r="W3163" s="120">
        <f>+DailySales!$V3163*DailySales!$Q3163</f>
        <v>44.800000000000004</v>
      </c>
      <c r="X3163" s="120">
        <f>VLOOKUP(O3163,Stock[],6,FALSE)</f>
        <v>1330</v>
      </c>
      <c r="Y3163" s="120">
        <f>+DailySales!$V3163*DailySales!$X3163</f>
        <v>93100</v>
      </c>
      <c r="Z3163" s="118"/>
      <c r="AA3163" s="118"/>
      <c r="AB3163" s="118"/>
      <c r="AC3163" s="118"/>
      <c r="AD3163" s="118"/>
      <c r="AE3163" s="121"/>
      <c r="AF3163" s="122"/>
      <c r="AG3163" s="123"/>
      <c r="AH3163" s="122"/>
      <c r="AI3163" s="123"/>
      <c r="AJ3163" s="122"/>
      <c r="AK3163" s="123"/>
      <c r="AL3163" s="34"/>
      <c r="AM3163" s="39"/>
      <c r="AN316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</v>
      </c>
    </row>
    <row r="3164" spans="1:40" ht="19.5" customHeight="1" x14ac:dyDescent="0.25">
      <c r="A3164" s="112">
        <f t="shared" si="230"/>
        <v>2026</v>
      </c>
      <c r="B3164" s="112">
        <f t="shared" si="231"/>
        <v>2</v>
      </c>
      <c r="C3164" s="25">
        <v>46057</v>
      </c>
      <c r="D3164" s="114">
        <f t="shared" ca="1" si="228"/>
        <v>46097</v>
      </c>
      <c r="E3164" s="114" t="str">
        <f t="shared" ca="1" si="229"/>
        <v>1-Months</v>
      </c>
      <c r="F3164" s="114" t="str">
        <f>VLOOKUP(O3164,Stock[],5,FALSE)</f>
        <v>BE</v>
      </c>
      <c r="G3164" s="115" t="s">
        <v>3189</v>
      </c>
      <c r="H3164" s="116"/>
      <c r="I3164" s="117" t="s">
        <v>181</v>
      </c>
      <c r="J3164" s="112" t="str">
        <f>VLOOKUP(I3164,Customers[],2,FALSE)</f>
        <v>ရွှေမြင်း(ရွှေခြင်္သေ့)</v>
      </c>
      <c r="K3164" s="112" t="str">
        <f>VLOOKUP(I3164,Customers[],4,FALSE)</f>
        <v>Meiktila</v>
      </c>
      <c r="L3164" s="112" t="str">
        <f>VLOOKUP(Table85[[#This Row],[CustomerID]],Table!H:K,3,0)</f>
        <v>မိတ္ထီလာ</v>
      </c>
      <c r="M3164" s="112" t="str">
        <f>VLOOKUP(I3164,Customers[],5,FALSE)</f>
        <v>WholeSales/Contract</v>
      </c>
      <c r="N3164" s="117" t="s">
        <v>10</v>
      </c>
      <c r="O3164" s="118" t="s">
        <v>205</v>
      </c>
      <c r="P3164" s="112" t="str">
        <f>VLOOKUP(O3164,Stock[],2,FALSE)</f>
        <v>ကောင်းကြည် ကော် 25%  (1Ltr )</v>
      </c>
      <c r="Q3164" s="119">
        <f>VLOOKUP(O3164,Stock[],3,FALSE)</f>
        <v>1</v>
      </c>
      <c r="R3164" s="119">
        <f>VLOOKUP(O3164,Stock[],4,FALSE)</f>
        <v>12</v>
      </c>
      <c r="S3164" s="118"/>
      <c r="T3164" s="119">
        <f>(DailySales!$S3164/DailySales!$R3164)+DailySales!$U3164</f>
        <v>30</v>
      </c>
      <c r="U3164" s="118">
        <v>30</v>
      </c>
      <c r="V3164" s="120">
        <f>+DailySales!$T3164*DailySales!$R3164</f>
        <v>360</v>
      </c>
      <c r="W3164" s="120">
        <f>+DailySales!$V3164*DailySales!$Q3164</f>
        <v>360</v>
      </c>
      <c r="X3164" s="120">
        <f>VLOOKUP(O3164,Stock[],6,FALSE)</f>
        <v>1530</v>
      </c>
      <c r="Y3164" s="120">
        <f>+DailySales!$V3164*DailySales!$X3164</f>
        <v>550800</v>
      </c>
      <c r="Z3164" s="118"/>
      <c r="AA3164" s="118"/>
      <c r="AB3164" s="118"/>
      <c r="AC3164" s="118"/>
      <c r="AD3164" s="118"/>
      <c r="AE3164" s="121"/>
      <c r="AF3164" s="122"/>
      <c r="AG3164" s="123"/>
      <c r="AH3164" s="122"/>
      <c r="AI3164" s="123"/>
      <c r="AJ3164" s="122"/>
      <c r="AK3164" s="123"/>
      <c r="AL3164" s="34"/>
      <c r="AM3164" s="39"/>
      <c r="AN316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550800</v>
      </c>
    </row>
    <row r="3165" spans="1:40" ht="19.5" customHeight="1" x14ac:dyDescent="0.25">
      <c r="A3165" s="112">
        <f t="shared" si="230"/>
        <v>2026</v>
      </c>
      <c r="B3165" s="112">
        <f t="shared" si="231"/>
        <v>2</v>
      </c>
      <c r="C3165" s="25">
        <v>46057</v>
      </c>
      <c r="D3165" s="114">
        <f t="shared" ca="1" si="228"/>
        <v>46097</v>
      </c>
      <c r="E3165" s="114" t="str">
        <f t="shared" ca="1" si="229"/>
        <v>1-Months</v>
      </c>
      <c r="F3165" s="114" t="str">
        <f>VLOOKUP(O3165,Stock[],5,FALSE)</f>
        <v>BE</v>
      </c>
      <c r="G3165" s="115" t="s">
        <v>3190</v>
      </c>
      <c r="H3165" s="116"/>
      <c r="I3165" s="117" t="s">
        <v>233</v>
      </c>
      <c r="J3165" s="112" t="str">
        <f>VLOOKUP(I3165,Customers[],2,FALSE)</f>
        <v>ဦးဝင်းနိုင်</v>
      </c>
      <c r="K3165" s="112" t="str">
        <f>VLOOKUP(I3165,Customers[],4,FALSE)</f>
        <v>Wandwin</v>
      </c>
      <c r="L3165" s="112" t="str">
        <f>VLOOKUP(Table85[[#This Row],[CustomerID]],Table!H:K,3,0)</f>
        <v>လျှော်ပင်</v>
      </c>
      <c r="M3165" s="112" t="str">
        <f>VLOOKUP(I3165,Customers[],5,FALSE)</f>
        <v>WholeSales/Contract</v>
      </c>
      <c r="N3165" s="117" t="s">
        <v>10</v>
      </c>
      <c r="O3165" s="118" t="s">
        <v>240</v>
      </c>
      <c r="P3165" s="112" t="str">
        <f>VLOOKUP(O3165,Stock[],2,FALSE)</f>
        <v>သံပုရာအရက်</v>
      </c>
      <c r="Q3165" s="119">
        <f>VLOOKUP(O3165,Stock[],3,FALSE)</f>
        <v>0.64</v>
      </c>
      <c r="R3165" s="119">
        <f>VLOOKUP(O3165,Stock[],4,FALSE)</f>
        <v>14</v>
      </c>
      <c r="S3165" s="118"/>
      <c r="T3165" s="119">
        <f>(DailySales!$S3165/DailySales!$R3165)+DailySales!$U3165</f>
        <v>50</v>
      </c>
      <c r="U3165" s="118">
        <v>50</v>
      </c>
      <c r="V3165" s="120">
        <f>+DailySales!$T3165*DailySales!$R3165</f>
        <v>700</v>
      </c>
      <c r="W3165" s="120">
        <f>+DailySales!$V3165*DailySales!$Q3165</f>
        <v>448</v>
      </c>
      <c r="X3165" s="120">
        <f>VLOOKUP(O3165,Stock[],6,FALSE)</f>
        <v>1330</v>
      </c>
      <c r="Y3165" s="120">
        <f>+DailySales!$V3165*DailySales!$X3165</f>
        <v>931000</v>
      </c>
      <c r="Z3165" s="118"/>
      <c r="AA3165" s="118"/>
      <c r="AB3165" s="118"/>
      <c r="AC3165" s="118"/>
      <c r="AD3165" s="118"/>
      <c r="AE3165" s="121"/>
      <c r="AF3165" s="122"/>
      <c r="AG3165" s="123"/>
      <c r="AH3165" s="122">
        <v>46076</v>
      </c>
      <c r="AI3165" s="123">
        <v>855160</v>
      </c>
      <c r="AJ3165" s="122">
        <v>46074</v>
      </c>
      <c r="AK3165" s="123">
        <v>75840</v>
      </c>
      <c r="AL3165" s="34"/>
      <c r="AM3165" s="39"/>
      <c r="AN316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66" spans="1:40" ht="19.5" customHeight="1" x14ac:dyDescent="0.25">
      <c r="A3166" s="112">
        <f t="shared" si="230"/>
        <v>2026</v>
      </c>
      <c r="B3166" s="112">
        <f t="shared" si="231"/>
        <v>2</v>
      </c>
      <c r="C3166" s="25">
        <v>46057</v>
      </c>
      <c r="D3166" s="114">
        <f t="shared" ca="1" si="228"/>
        <v>46097</v>
      </c>
      <c r="E3166" s="114" t="str">
        <f t="shared" ca="1" si="229"/>
        <v>1-Months</v>
      </c>
      <c r="F3166" s="114" t="str">
        <f>VLOOKUP(O3166,Stock[],5,FALSE)</f>
        <v>BE</v>
      </c>
      <c r="G3166" s="115" t="s">
        <v>3190</v>
      </c>
      <c r="H3166" s="116"/>
      <c r="I3166" s="117" t="s">
        <v>233</v>
      </c>
      <c r="J3166" s="112" t="str">
        <f>VLOOKUP(I3166,Customers[],2,FALSE)</f>
        <v>ဦးဝင်းနိုင်</v>
      </c>
      <c r="K3166" s="112" t="str">
        <f>VLOOKUP(I3166,Customers[],4,FALSE)</f>
        <v>Wandwin</v>
      </c>
      <c r="L3166" s="112" t="str">
        <f>VLOOKUP(Table85[[#This Row],[CustomerID]],Table!H:K,3,0)</f>
        <v>လျှော်ပင်</v>
      </c>
      <c r="M3166" s="112" t="str">
        <f>VLOOKUP(I3166,Customers[],5,FALSE)</f>
        <v>WholeSales/Contract</v>
      </c>
      <c r="N3166" s="117" t="s">
        <v>10</v>
      </c>
      <c r="O3166" s="118" t="s">
        <v>220</v>
      </c>
      <c r="P3166" s="112" t="str">
        <f>VLOOKUP(O3166,Stock[],2,FALSE)</f>
        <v>မြန်မာရှောက်ပျား</v>
      </c>
      <c r="Q3166" s="119">
        <f>VLOOKUP(O3166,Stock[],3,FALSE)</f>
        <v>0.64</v>
      </c>
      <c r="R3166" s="119">
        <f>VLOOKUP(O3166,Stock[],4,FALSE)</f>
        <v>14</v>
      </c>
      <c r="S3166" s="118"/>
      <c r="T3166" s="119">
        <f>(DailySales!$S3166/DailySales!$R3166)+DailySales!$U3166</f>
        <v>80</v>
      </c>
      <c r="U3166" s="118">
        <v>80</v>
      </c>
      <c r="V3166" s="120">
        <f>+DailySales!$T3166*DailySales!$R3166</f>
        <v>1120</v>
      </c>
      <c r="W3166" s="120">
        <f>+DailySales!$V3166*DailySales!$Q3166</f>
        <v>716.80000000000007</v>
      </c>
      <c r="X3166" s="120">
        <f>VLOOKUP(O3166,Stock[],6,FALSE)</f>
        <v>1370</v>
      </c>
      <c r="Y3166" s="120">
        <f>+DailySales!$V3166*DailySales!$X3166</f>
        <v>1534400</v>
      </c>
      <c r="Z3166" s="118"/>
      <c r="AA3166" s="118"/>
      <c r="AB3166" s="118"/>
      <c r="AC3166" s="118"/>
      <c r="AD3166" s="118"/>
      <c r="AE3166" s="121"/>
      <c r="AF3166" s="122"/>
      <c r="AG3166" s="123"/>
      <c r="AH3166" s="122">
        <v>46076</v>
      </c>
      <c r="AI3166" s="123">
        <v>1534400</v>
      </c>
      <c r="AJ3166" s="122"/>
      <c r="AK3166" s="123"/>
      <c r="AL3166" s="34"/>
      <c r="AM3166" s="39"/>
      <c r="AN316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67" spans="1:40" ht="19.5" customHeight="1" x14ac:dyDescent="0.25">
      <c r="A3167" s="112">
        <f t="shared" si="230"/>
        <v>2026</v>
      </c>
      <c r="B3167" s="112">
        <f t="shared" si="231"/>
        <v>2</v>
      </c>
      <c r="C3167" s="25">
        <v>46057</v>
      </c>
      <c r="D3167" s="114">
        <f t="shared" ca="1" si="228"/>
        <v>46097</v>
      </c>
      <c r="E3167" s="114" t="str">
        <f t="shared" ca="1" si="229"/>
        <v>1-Months</v>
      </c>
      <c r="F3167" s="114" t="str">
        <f>VLOOKUP(O3167,Stock[],5,FALSE)</f>
        <v>BE</v>
      </c>
      <c r="G3167" s="115" t="s">
        <v>3190</v>
      </c>
      <c r="H3167" s="116"/>
      <c r="I3167" s="117" t="s">
        <v>233</v>
      </c>
      <c r="J3167" s="112" t="str">
        <f>VLOOKUP(I3167,Customers[],2,FALSE)</f>
        <v>ဦးဝင်းနိုင်</v>
      </c>
      <c r="K3167" s="112" t="str">
        <f>VLOOKUP(I3167,Customers[],4,FALSE)</f>
        <v>Wandwin</v>
      </c>
      <c r="L3167" s="112" t="str">
        <f>VLOOKUP(Table85[[#This Row],[CustomerID]],Table!H:K,3,0)</f>
        <v>လျှော်ပင်</v>
      </c>
      <c r="M3167" s="112" t="str">
        <f>VLOOKUP(I3167,Customers[],5,FALSE)</f>
        <v>WholeSales/Contract</v>
      </c>
      <c r="N3167" s="117" t="s">
        <v>10</v>
      </c>
      <c r="O3167" s="118" t="s">
        <v>2120</v>
      </c>
      <c r="P3167" s="112" t="str">
        <f>VLOOKUP(O3167,Stock[],2,FALSE)</f>
        <v>ဇေ အရက်သန့်</v>
      </c>
      <c r="Q3167" s="119">
        <f>VLOOKUP(O3167,Stock[],3,FALSE)</f>
        <v>0.64</v>
      </c>
      <c r="R3167" s="119">
        <f>VLOOKUP(O3167,Stock[],4,FALSE)</f>
        <v>14</v>
      </c>
      <c r="S3167" s="118"/>
      <c r="T3167" s="119">
        <f>(DailySales!$S3167/DailySales!$R3167)+DailySales!$U3167</f>
        <v>10</v>
      </c>
      <c r="U3167" s="118">
        <v>10</v>
      </c>
      <c r="V3167" s="120">
        <f>+DailySales!$T3167*DailySales!$R3167</f>
        <v>140</v>
      </c>
      <c r="W3167" s="120">
        <f>+DailySales!$V3167*DailySales!$Q3167</f>
        <v>89.600000000000009</v>
      </c>
      <c r="X3167" s="120">
        <f>VLOOKUP(O3167,Stock[],6,FALSE)</f>
        <v>1380</v>
      </c>
      <c r="Y3167" s="120">
        <f>+DailySales!$V3167*DailySales!$X3167</f>
        <v>193200</v>
      </c>
      <c r="Z3167" s="118"/>
      <c r="AA3167" s="118"/>
      <c r="AB3167" s="118"/>
      <c r="AC3167" s="118"/>
      <c r="AD3167" s="118"/>
      <c r="AE3167" s="121"/>
      <c r="AF3167" s="122"/>
      <c r="AG3167" s="123"/>
      <c r="AH3167" s="122">
        <v>46076</v>
      </c>
      <c r="AI3167" s="123">
        <v>193200</v>
      </c>
      <c r="AJ3167" s="122"/>
      <c r="AK3167" s="123"/>
      <c r="AL3167" s="34"/>
      <c r="AM3167" s="39"/>
      <c r="AN316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68" spans="1:40" ht="19.5" customHeight="1" x14ac:dyDescent="0.25">
      <c r="A3168" s="112">
        <f t="shared" si="230"/>
        <v>2026</v>
      </c>
      <c r="B3168" s="112">
        <f t="shared" si="231"/>
        <v>2</v>
      </c>
      <c r="C3168" s="25">
        <v>46057</v>
      </c>
      <c r="D3168" s="114">
        <f t="shared" ca="1" si="228"/>
        <v>46097</v>
      </c>
      <c r="E3168" s="114" t="str">
        <f t="shared" ca="1" si="229"/>
        <v>1-Months</v>
      </c>
      <c r="F3168" s="114" t="str">
        <f>VLOOKUP(O3168,Stock[],5,FALSE)</f>
        <v>BE</v>
      </c>
      <c r="G3168" s="115" t="s">
        <v>3190</v>
      </c>
      <c r="H3168" s="116"/>
      <c r="I3168" s="117" t="s">
        <v>233</v>
      </c>
      <c r="J3168" s="112" t="str">
        <f>VLOOKUP(I3168,Customers[],2,FALSE)</f>
        <v>ဦးဝင်းနိုင်</v>
      </c>
      <c r="K3168" s="112" t="str">
        <f>VLOOKUP(I3168,Customers[],4,FALSE)</f>
        <v>Wandwin</v>
      </c>
      <c r="L3168" s="112" t="str">
        <f>VLOOKUP(Table85[[#This Row],[CustomerID]],Table!H:K,3,0)</f>
        <v>လျှော်ပင်</v>
      </c>
      <c r="M3168" s="112" t="str">
        <f>VLOOKUP(I3168,Customers[],5,FALSE)</f>
        <v>WholeSales/Contract</v>
      </c>
      <c r="N3168" s="117" t="s">
        <v>10</v>
      </c>
      <c r="O3168" s="118" t="s">
        <v>214</v>
      </c>
      <c r="P3168" s="112" t="str">
        <f>VLOOKUP(O3168,Stock[],2,FALSE)</f>
        <v>ကောင်းကြည်</v>
      </c>
      <c r="Q3168" s="119">
        <f>VLOOKUP(O3168,Stock[],3,FALSE)</f>
        <v>0.64</v>
      </c>
      <c r="R3168" s="119">
        <f>VLOOKUP(O3168,Stock[],4,FALSE)</f>
        <v>14</v>
      </c>
      <c r="S3168" s="118"/>
      <c r="T3168" s="119">
        <f>(DailySales!$S3168/DailySales!$R3168)+DailySales!$U3168</f>
        <v>30</v>
      </c>
      <c r="U3168" s="118">
        <v>30</v>
      </c>
      <c r="V3168" s="120">
        <f>+DailySales!$T3168*DailySales!$R3168</f>
        <v>420</v>
      </c>
      <c r="W3168" s="120">
        <f>+DailySales!$V3168*DailySales!$Q3168</f>
        <v>268.8</v>
      </c>
      <c r="X3168" s="120">
        <f>VLOOKUP(O3168,Stock[],6,FALSE)</f>
        <v>1330</v>
      </c>
      <c r="Y3168" s="120">
        <f>+DailySales!$V3168*DailySales!$X3168</f>
        <v>558600</v>
      </c>
      <c r="Z3168" s="118"/>
      <c r="AA3168" s="118"/>
      <c r="AB3168" s="118"/>
      <c r="AC3168" s="118"/>
      <c r="AD3168" s="118"/>
      <c r="AE3168" s="121"/>
      <c r="AF3168" s="122"/>
      <c r="AG3168" s="123"/>
      <c r="AH3168" s="122">
        <v>46076</v>
      </c>
      <c r="AI3168" s="123">
        <v>558600</v>
      </c>
      <c r="AJ3168" s="122"/>
      <c r="AK3168" s="123"/>
      <c r="AL3168" s="34"/>
      <c r="AM3168" s="39"/>
      <c r="AN316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69" spans="1:40" ht="19.5" customHeight="1" x14ac:dyDescent="0.25">
      <c r="A3169" s="112">
        <f t="shared" si="230"/>
        <v>2026</v>
      </c>
      <c r="B3169" s="112">
        <f t="shared" si="231"/>
        <v>2</v>
      </c>
      <c r="C3169" s="25">
        <v>46057</v>
      </c>
      <c r="D3169" s="114">
        <f t="shared" ca="1" si="228"/>
        <v>46097</v>
      </c>
      <c r="E3169" s="114" t="str">
        <f t="shared" ca="1" si="229"/>
        <v>1-Months</v>
      </c>
      <c r="F3169" s="114" t="str">
        <f>VLOOKUP(O3169,Stock[],5,FALSE)</f>
        <v>BE</v>
      </c>
      <c r="G3169" s="115" t="s">
        <v>3190</v>
      </c>
      <c r="H3169" s="116"/>
      <c r="I3169" s="117" t="s">
        <v>233</v>
      </c>
      <c r="J3169" s="112" t="str">
        <f>VLOOKUP(I3169,Customers[],2,FALSE)</f>
        <v>ဦးဝင်းနိုင်</v>
      </c>
      <c r="K3169" s="112" t="str">
        <f>VLOOKUP(I3169,Customers[],4,FALSE)</f>
        <v>Wandwin</v>
      </c>
      <c r="L3169" s="112" t="str">
        <f>VLOOKUP(Table85[[#This Row],[CustomerID]],Table!H:K,3,0)</f>
        <v>လျှော်ပင်</v>
      </c>
      <c r="M3169" s="112" t="str">
        <f>VLOOKUP(I3169,Customers[],5,FALSE)</f>
        <v>WholeSales/Contract</v>
      </c>
      <c r="N3169" s="117" t="s">
        <v>10</v>
      </c>
      <c r="O3169" s="118" t="s">
        <v>205</v>
      </c>
      <c r="P3169" s="112" t="str">
        <f>VLOOKUP(O3169,Stock[],2,FALSE)</f>
        <v>ကောင်းကြည် ကော် 25%  (1Ltr )</v>
      </c>
      <c r="Q3169" s="119">
        <f>VLOOKUP(O3169,Stock[],3,FALSE)</f>
        <v>1</v>
      </c>
      <c r="R3169" s="119">
        <f>VLOOKUP(O3169,Stock[],4,FALSE)</f>
        <v>12</v>
      </c>
      <c r="S3169" s="118"/>
      <c r="T3169" s="119">
        <f>(DailySales!$S3169/DailySales!$R3169)+DailySales!$U3169</f>
        <v>15</v>
      </c>
      <c r="U3169" s="118">
        <v>15</v>
      </c>
      <c r="V3169" s="120">
        <f>+DailySales!$T3169*DailySales!$R3169</f>
        <v>180</v>
      </c>
      <c r="W3169" s="120">
        <f>+DailySales!$V3169*DailySales!$Q3169</f>
        <v>180</v>
      </c>
      <c r="X3169" s="120">
        <f>VLOOKUP(O3169,Stock[],6,FALSE)</f>
        <v>1530</v>
      </c>
      <c r="Y3169" s="120">
        <f>+DailySales!$V3169*DailySales!$X3169</f>
        <v>275400</v>
      </c>
      <c r="Z3169" s="118"/>
      <c r="AA3169" s="118"/>
      <c r="AB3169" s="118"/>
      <c r="AC3169" s="118"/>
      <c r="AD3169" s="118"/>
      <c r="AE3169" s="121"/>
      <c r="AF3169" s="122"/>
      <c r="AG3169" s="123"/>
      <c r="AH3169" s="122">
        <v>46076</v>
      </c>
      <c r="AI3169" s="123">
        <v>275400</v>
      </c>
      <c r="AJ3169" s="122"/>
      <c r="AK3169" s="123"/>
      <c r="AL3169" s="34"/>
      <c r="AM3169" s="39"/>
      <c r="AN316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70" spans="1:40" ht="19.5" customHeight="1" x14ac:dyDescent="0.25">
      <c r="A3170" s="112">
        <f t="shared" si="230"/>
        <v>2026</v>
      </c>
      <c r="B3170" s="112">
        <f t="shared" si="231"/>
        <v>2</v>
      </c>
      <c r="C3170" s="25">
        <v>46057</v>
      </c>
      <c r="D3170" s="114">
        <f t="shared" ca="1" si="228"/>
        <v>46097</v>
      </c>
      <c r="E3170" s="114" t="str">
        <f t="shared" ca="1" si="229"/>
        <v>1-Months</v>
      </c>
      <c r="F3170" s="114" t="str">
        <f>VLOOKUP(O3170,Stock[],5,FALSE)</f>
        <v>BE</v>
      </c>
      <c r="G3170" s="115" t="s">
        <v>3191</v>
      </c>
      <c r="H3170" s="116"/>
      <c r="I3170" s="117" t="s">
        <v>226</v>
      </c>
      <c r="J3170" s="112" t="str">
        <f>VLOOKUP(I3170,Customers[],2,FALSE)</f>
        <v>Summer-1</v>
      </c>
      <c r="K3170" s="112" t="str">
        <f>VLOOKUP(I3170,Customers[],4,FALSE)</f>
        <v>Meiktila</v>
      </c>
      <c r="L3170" s="112" t="str">
        <f>VLOOKUP(Table85[[#This Row],[CustomerID]],Table!H:K,3,0)</f>
        <v>မိတ္ထီလာ</v>
      </c>
      <c r="M3170" s="112" t="str">
        <f>VLOOKUP(I3170,Customers[],5,FALSE)</f>
        <v>WholeSales</v>
      </c>
      <c r="N3170" s="117" t="s">
        <v>10</v>
      </c>
      <c r="O3170" s="118" t="s">
        <v>240</v>
      </c>
      <c r="P3170" s="112" t="str">
        <f>VLOOKUP(O3170,Stock[],2,FALSE)</f>
        <v>သံပုရာအရက်</v>
      </c>
      <c r="Q3170" s="119">
        <f>VLOOKUP(O3170,Stock[],3,FALSE)</f>
        <v>0.64</v>
      </c>
      <c r="R3170" s="119">
        <f>VLOOKUP(O3170,Stock[],4,FALSE)</f>
        <v>14</v>
      </c>
      <c r="S3170" s="118"/>
      <c r="T3170" s="119">
        <f>(DailySales!$S3170/DailySales!$R3170)+DailySales!$U3170</f>
        <v>50</v>
      </c>
      <c r="U3170" s="118">
        <v>50</v>
      </c>
      <c r="V3170" s="120">
        <f>+DailySales!$T3170*DailySales!$R3170</f>
        <v>700</v>
      </c>
      <c r="W3170" s="120">
        <f>+DailySales!$V3170*DailySales!$Q3170</f>
        <v>448</v>
      </c>
      <c r="X3170" s="120">
        <f>VLOOKUP(O3170,Stock[],6,FALSE)</f>
        <v>1330</v>
      </c>
      <c r="Y3170" s="120">
        <f>+DailySales!$V3170*DailySales!$X3170</f>
        <v>931000</v>
      </c>
      <c r="Z3170" s="118"/>
      <c r="AA3170" s="118"/>
      <c r="AB3170" s="118"/>
      <c r="AC3170" s="118"/>
      <c r="AD3170" s="118"/>
      <c r="AE3170" s="121"/>
      <c r="AF3170" s="122"/>
      <c r="AG3170" s="123"/>
      <c r="AH3170" s="87">
        <v>46060</v>
      </c>
      <c r="AI3170" s="123">
        <v>931000</v>
      </c>
      <c r="AJ3170" s="122"/>
      <c r="AK3170" s="123"/>
      <c r="AL3170" s="34"/>
      <c r="AM3170" s="39"/>
      <c r="AN317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71" spans="1:40" ht="19.5" customHeight="1" x14ac:dyDescent="0.25">
      <c r="A3171" s="112">
        <f t="shared" si="230"/>
        <v>2026</v>
      </c>
      <c r="B3171" s="112">
        <f t="shared" si="231"/>
        <v>2</v>
      </c>
      <c r="C3171" s="25">
        <v>46057</v>
      </c>
      <c r="D3171" s="114">
        <f t="shared" ca="1" si="228"/>
        <v>46097</v>
      </c>
      <c r="E3171" s="114" t="str">
        <f t="shared" ca="1" si="229"/>
        <v>1-Months</v>
      </c>
      <c r="F3171" s="114" t="str">
        <f>VLOOKUP(O3171,Stock[],5,FALSE)</f>
        <v>BE</v>
      </c>
      <c r="G3171" s="115" t="s">
        <v>3191</v>
      </c>
      <c r="H3171" s="116"/>
      <c r="I3171" s="117" t="s">
        <v>226</v>
      </c>
      <c r="J3171" s="112" t="str">
        <f>VLOOKUP(I3171,Customers[],2,FALSE)</f>
        <v>Summer-1</v>
      </c>
      <c r="K3171" s="112" t="str">
        <f>VLOOKUP(I3171,Customers[],4,FALSE)</f>
        <v>Meiktila</v>
      </c>
      <c r="L3171" s="112" t="str">
        <f>VLOOKUP(Table85[[#This Row],[CustomerID]],Table!H:K,3,0)</f>
        <v>မိတ္ထီလာ</v>
      </c>
      <c r="M3171" s="112" t="str">
        <f>VLOOKUP(I3171,Customers[],5,FALSE)</f>
        <v>WholeSales</v>
      </c>
      <c r="N3171" s="117" t="s">
        <v>10</v>
      </c>
      <c r="O3171" s="118" t="s">
        <v>220</v>
      </c>
      <c r="P3171" s="112" t="str">
        <f>VLOOKUP(O3171,Stock[],2,FALSE)</f>
        <v>မြန်မာရှောက်ပျား</v>
      </c>
      <c r="Q3171" s="119">
        <f>VLOOKUP(O3171,Stock[],3,FALSE)</f>
        <v>0.64</v>
      </c>
      <c r="R3171" s="119">
        <f>VLOOKUP(O3171,Stock[],4,FALSE)</f>
        <v>14</v>
      </c>
      <c r="S3171" s="118"/>
      <c r="T3171" s="119">
        <f>(DailySales!$S3171/DailySales!$R3171)+DailySales!$U3171</f>
        <v>150</v>
      </c>
      <c r="U3171" s="118">
        <v>150</v>
      </c>
      <c r="V3171" s="120">
        <f>+DailySales!$T3171*DailySales!$R3171</f>
        <v>2100</v>
      </c>
      <c r="W3171" s="120">
        <f>+DailySales!$V3171*DailySales!$Q3171</f>
        <v>1344</v>
      </c>
      <c r="X3171" s="120">
        <f>VLOOKUP(O3171,Stock[],6,FALSE)</f>
        <v>1370</v>
      </c>
      <c r="Y3171" s="120">
        <f>+DailySales!$V3171*DailySales!$X3171</f>
        <v>2877000</v>
      </c>
      <c r="Z3171" s="118"/>
      <c r="AA3171" s="118"/>
      <c r="AB3171" s="118"/>
      <c r="AC3171" s="118"/>
      <c r="AD3171" s="118"/>
      <c r="AE3171" s="121"/>
      <c r="AF3171" s="122"/>
      <c r="AG3171" s="123"/>
      <c r="AH3171" s="87">
        <v>46060</v>
      </c>
      <c r="AI3171" s="123">
        <v>2877000</v>
      </c>
      <c r="AJ3171" s="122"/>
      <c r="AK3171" s="123"/>
      <c r="AL3171" s="34"/>
      <c r="AM3171" s="39"/>
      <c r="AN317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72" spans="1:40" ht="19.5" customHeight="1" x14ac:dyDescent="0.25">
      <c r="A3172" s="112">
        <f t="shared" si="230"/>
        <v>2026</v>
      </c>
      <c r="B3172" s="112">
        <f t="shared" si="231"/>
        <v>2</v>
      </c>
      <c r="C3172" s="25">
        <v>46057</v>
      </c>
      <c r="D3172" s="114">
        <f t="shared" ca="1" si="228"/>
        <v>46097</v>
      </c>
      <c r="E3172" s="114" t="str">
        <f t="shared" ca="1" si="229"/>
        <v>1-Months</v>
      </c>
      <c r="F3172" s="114" t="str">
        <f>VLOOKUP(O3172,Stock[],5,FALSE)</f>
        <v>BE</v>
      </c>
      <c r="G3172" s="115" t="s">
        <v>3192</v>
      </c>
      <c r="H3172" s="116"/>
      <c r="I3172" s="117" t="s">
        <v>180</v>
      </c>
      <c r="J3172" s="112" t="str">
        <f>VLOOKUP(I3172,Customers[],2,FALSE)</f>
        <v>ရွှေမြင်း</v>
      </c>
      <c r="K3172" s="112" t="str">
        <f>VLOOKUP(I3172,Customers[],4,FALSE)</f>
        <v>Meiktila</v>
      </c>
      <c r="L3172" s="112" t="str">
        <f>VLOOKUP(Table85[[#This Row],[CustomerID]],Table!H:K,3,0)</f>
        <v>မိတ္ထီလာ</v>
      </c>
      <c r="M3172" s="112" t="str">
        <f>VLOOKUP(I3172,Customers[],5,FALSE)</f>
        <v>WholeSales/Contract</v>
      </c>
      <c r="N3172" s="117" t="s">
        <v>10</v>
      </c>
      <c r="O3172" s="118" t="s">
        <v>220</v>
      </c>
      <c r="P3172" s="112" t="str">
        <f>VLOOKUP(O3172,Stock[],2,FALSE)</f>
        <v>မြန်မာရှောက်ပျား</v>
      </c>
      <c r="Q3172" s="119">
        <f>VLOOKUP(O3172,Stock[],3,FALSE)</f>
        <v>0.64</v>
      </c>
      <c r="R3172" s="119">
        <f>VLOOKUP(O3172,Stock[],4,FALSE)</f>
        <v>14</v>
      </c>
      <c r="S3172" s="118"/>
      <c r="T3172" s="119">
        <f>(DailySales!$S3172/DailySales!$R3172)+DailySales!$U3172</f>
        <v>50</v>
      </c>
      <c r="U3172" s="118">
        <v>50</v>
      </c>
      <c r="V3172" s="120">
        <f>+DailySales!$T3172*DailySales!$R3172</f>
        <v>700</v>
      </c>
      <c r="W3172" s="120">
        <f>+DailySales!$V3172*DailySales!$Q3172</f>
        <v>448</v>
      </c>
      <c r="X3172" s="120">
        <f>VLOOKUP(O3172,Stock[],6,FALSE)</f>
        <v>1370</v>
      </c>
      <c r="Y3172" s="120">
        <f>+DailySales!$V3172*DailySales!$X3172</f>
        <v>959000</v>
      </c>
      <c r="Z3172" s="118"/>
      <c r="AA3172" s="118"/>
      <c r="AB3172" s="118"/>
      <c r="AC3172" s="118"/>
      <c r="AD3172" s="118"/>
      <c r="AE3172" s="121"/>
      <c r="AF3172" s="122"/>
      <c r="AG3172" s="123"/>
      <c r="AH3172" s="122"/>
      <c r="AI3172" s="123"/>
      <c r="AJ3172" s="122"/>
      <c r="AK3172" s="123"/>
      <c r="AL3172" s="34"/>
      <c r="AM3172" s="39"/>
      <c r="AN317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959000</v>
      </c>
    </row>
    <row r="3173" spans="1:40" ht="19.5" customHeight="1" x14ac:dyDescent="0.25">
      <c r="A3173" s="112">
        <f t="shared" si="230"/>
        <v>2026</v>
      </c>
      <c r="B3173" s="112">
        <f t="shared" si="231"/>
        <v>2</v>
      </c>
      <c r="C3173" s="25">
        <v>46057</v>
      </c>
      <c r="D3173" s="114">
        <f t="shared" ca="1" si="228"/>
        <v>46097</v>
      </c>
      <c r="E3173" s="114" t="str">
        <f t="shared" ca="1" si="229"/>
        <v>1-Months</v>
      </c>
      <c r="F3173" s="114" t="str">
        <f>VLOOKUP(O3173,Stock[],5,FALSE)</f>
        <v>BE</v>
      </c>
      <c r="G3173" s="115" t="s">
        <v>3193</v>
      </c>
      <c r="H3173" s="116"/>
      <c r="I3173" s="117" t="s">
        <v>543</v>
      </c>
      <c r="J3173" s="112" t="str">
        <f>VLOOKUP(I3173,Customers[],2,FALSE)</f>
        <v>ရွှေခေတ်</v>
      </c>
      <c r="K3173" s="112" t="str">
        <f>VLOOKUP(I3173,Customers[],4,FALSE)</f>
        <v>Mahlaing</v>
      </c>
      <c r="L3173" s="112" t="str">
        <f>VLOOKUP(Table85[[#This Row],[CustomerID]],Table!H:K,3,0)</f>
        <v>မလှိုင်</v>
      </c>
      <c r="M3173" s="112" t="str">
        <f>VLOOKUP(I3173,Customers[],5,FALSE)</f>
        <v>Semi WS</v>
      </c>
      <c r="N3173" s="117" t="s">
        <v>10</v>
      </c>
      <c r="O3173" s="118" t="s">
        <v>205</v>
      </c>
      <c r="P3173" s="112" t="str">
        <f>VLOOKUP(O3173,Stock[],2,FALSE)</f>
        <v>ကောင်းကြည် ကော် 25%  (1Ltr )</v>
      </c>
      <c r="Q3173" s="119">
        <f>VLOOKUP(O3173,Stock[],3,FALSE)</f>
        <v>1</v>
      </c>
      <c r="R3173" s="119">
        <f>VLOOKUP(O3173,Stock[],4,FALSE)</f>
        <v>12</v>
      </c>
      <c r="S3173" s="118"/>
      <c r="T3173" s="119">
        <f>(DailySales!$S3173/DailySales!$R3173)+DailySales!$U3173</f>
        <v>150</v>
      </c>
      <c r="U3173" s="118">
        <v>150</v>
      </c>
      <c r="V3173" s="120">
        <f>+DailySales!$T3173*DailySales!$R3173</f>
        <v>1800</v>
      </c>
      <c r="W3173" s="120">
        <f>+DailySales!$V3173*DailySales!$Q3173</f>
        <v>1800</v>
      </c>
      <c r="X3173" s="120">
        <f>VLOOKUP(O3173,Stock[],6,FALSE)</f>
        <v>1530</v>
      </c>
      <c r="Y3173" s="120">
        <f>+DailySales!$V3173*DailySales!$X3173</f>
        <v>2754000</v>
      </c>
      <c r="Z3173" s="118"/>
      <c r="AA3173" s="118"/>
      <c r="AB3173" s="118"/>
      <c r="AC3173" s="118"/>
      <c r="AD3173" s="118"/>
      <c r="AE3173" s="121">
        <f>150*350</f>
        <v>52500</v>
      </c>
      <c r="AF3173" s="122"/>
      <c r="AG3173" s="123"/>
      <c r="AH3173" s="122">
        <v>46057</v>
      </c>
      <c r="AI3173" s="123">
        <v>2788500</v>
      </c>
      <c r="AJ3173" s="122">
        <v>46064</v>
      </c>
      <c r="AK3173" s="123">
        <v>18000</v>
      </c>
      <c r="AL3173" s="34"/>
      <c r="AM3173" s="39"/>
      <c r="AN317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74" spans="1:40" ht="19.5" customHeight="1" x14ac:dyDescent="0.25">
      <c r="A3174" s="112">
        <f t="shared" si="230"/>
        <v>2026</v>
      </c>
      <c r="B3174" s="112">
        <f t="shared" si="231"/>
        <v>2</v>
      </c>
      <c r="C3174" s="25">
        <v>46058</v>
      </c>
      <c r="D3174" s="114">
        <f t="shared" ca="1" si="228"/>
        <v>46097</v>
      </c>
      <c r="E3174" s="114" t="str">
        <f t="shared" ca="1" si="229"/>
        <v>1-Months</v>
      </c>
      <c r="F3174" s="114" t="str">
        <f>VLOOKUP(O3174,Stock[],5,FALSE)</f>
        <v>BE</v>
      </c>
      <c r="G3174" s="115" t="s">
        <v>3197</v>
      </c>
      <c r="H3174" s="116"/>
      <c r="I3174" s="117" t="s">
        <v>201</v>
      </c>
      <c r="J3174" s="112" t="str">
        <f>VLOOKUP(I3174,Customers[],2,FALSE)</f>
        <v>ဦးအောင်မိုး(ကောင်းသန့်)</v>
      </c>
      <c r="K3174" s="112" t="str">
        <f>VLOOKUP(I3174,Customers[],4,FALSE)</f>
        <v>Meiktila</v>
      </c>
      <c r="L3174" s="112" t="str">
        <f>VLOOKUP(Table85[[#This Row],[CustomerID]],Table!H:K,3,0)</f>
        <v>မိတ္ထီလာ</v>
      </c>
      <c r="M3174" s="112" t="str">
        <f>VLOOKUP(I3174,Customers[],5,FALSE)</f>
        <v>WholeSales/Contract</v>
      </c>
      <c r="N3174" s="117" t="s">
        <v>10</v>
      </c>
      <c r="O3174" s="118" t="s">
        <v>240</v>
      </c>
      <c r="P3174" s="112" t="str">
        <f>VLOOKUP(O3174,Stock[],2,FALSE)</f>
        <v>သံပုရာအရက်</v>
      </c>
      <c r="Q3174" s="119">
        <f>VLOOKUP(O3174,Stock[],3,FALSE)</f>
        <v>0.64</v>
      </c>
      <c r="R3174" s="119">
        <f>VLOOKUP(O3174,Stock[],4,FALSE)</f>
        <v>14</v>
      </c>
      <c r="S3174" s="118"/>
      <c r="T3174" s="119">
        <f>(DailySales!$S3174/DailySales!$R3174)+DailySales!$U3174</f>
        <v>10</v>
      </c>
      <c r="U3174" s="118">
        <v>10</v>
      </c>
      <c r="V3174" s="120">
        <f>+DailySales!$T3174*DailySales!$R3174</f>
        <v>140</v>
      </c>
      <c r="W3174" s="120">
        <f>+DailySales!$V3174*DailySales!$Q3174</f>
        <v>89.600000000000009</v>
      </c>
      <c r="X3174" s="120">
        <f>VLOOKUP(O3174,Stock[],6,FALSE)</f>
        <v>1330</v>
      </c>
      <c r="Y3174" s="120">
        <f>+DailySales!$V3174*DailySales!$X3174</f>
        <v>186200</v>
      </c>
      <c r="Z3174" s="118"/>
      <c r="AA3174" s="118"/>
      <c r="AB3174" s="118"/>
      <c r="AC3174" s="118"/>
      <c r="AD3174" s="118"/>
      <c r="AE3174" s="121"/>
      <c r="AF3174" s="122"/>
      <c r="AG3174" s="123"/>
      <c r="AH3174" s="87">
        <v>46059</v>
      </c>
      <c r="AI3174" s="123">
        <v>186200</v>
      </c>
      <c r="AJ3174" s="122"/>
      <c r="AK3174" s="123"/>
      <c r="AL3174" s="34"/>
      <c r="AM3174" s="39"/>
      <c r="AN317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75" spans="1:40" ht="19.5" customHeight="1" x14ac:dyDescent="0.25">
      <c r="A3175" s="112">
        <f t="shared" si="230"/>
        <v>2026</v>
      </c>
      <c r="B3175" s="112">
        <f t="shared" si="231"/>
        <v>2</v>
      </c>
      <c r="C3175" s="25">
        <v>46058</v>
      </c>
      <c r="D3175" s="114">
        <f t="shared" ca="1" si="228"/>
        <v>46097</v>
      </c>
      <c r="E3175" s="114" t="str">
        <f t="shared" ca="1" si="229"/>
        <v>1-Months</v>
      </c>
      <c r="F3175" s="114" t="str">
        <f>VLOOKUP(O3175,Stock[],5,FALSE)</f>
        <v>BE</v>
      </c>
      <c r="G3175" s="115" t="s">
        <v>3197</v>
      </c>
      <c r="H3175" s="116"/>
      <c r="I3175" s="117" t="s">
        <v>201</v>
      </c>
      <c r="J3175" s="112" t="str">
        <f>VLOOKUP(I3175,Customers[],2,FALSE)</f>
        <v>ဦးအောင်မိုး(ကောင်းသန့်)</v>
      </c>
      <c r="K3175" s="112" t="str">
        <f>VLOOKUP(I3175,Customers[],4,FALSE)</f>
        <v>Meiktila</v>
      </c>
      <c r="L3175" s="112" t="str">
        <f>VLOOKUP(Table85[[#This Row],[CustomerID]],Table!H:K,3,0)</f>
        <v>မိတ္ထီလာ</v>
      </c>
      <c r="M3175" s="112" t="str">
        <f>VLOOKUP(I3175,Customers[],5,FALSE)</f>
        <v>WholeSales/Contract</v>
      </c>
      <c r="N3175" s="117" t="s">
        <v>10</v>
      </c>
      <c r="O3175" s="118" t="s">
        <v>220</v>
      </c>
      <c r="P3175" s="112" t="str">
        <f>VLOOKUP(O3175,Stock[],2,FALSE)</f>
        <v>မြန်မာရှောက်ပျား</v>
      </c>
      <c r="Q3175" s="119">
        <f>VLOOKUP(O3175,Stock[],3,FALSE)</f>
        <v>0.64</v>
      </c>
      <c r="R3175" s="119">
        <f>VLOOKUP(O3175,Stock[],4,FALSE)</f>
        <v>14</v>
      </c>
      <c r="S3175" s="118"/>
      <c r="T3175" s="119">
        <f>(DailySales!$S3175/DailySales!$R3175)+DailySales!$U3175</f>
        <v>20</v>
      </c>
      <c r="U3175" s="118">
        <v>20</v>
      </c>
      <c r="V3175" s="120">
        <f>+DailySales!$T3175*DailySales!$R3175</f>
        <v>280</v>
      </c>
      <c r="W3175" s="120">
        <f>+DailySales!$V3175*DailySales!$Q3175</f>
        <v>179.20000000000002</v>
      </c>
      <c r="X3175" s="120">
        <f>VLOOKUP(O3175,Stock[],6,FALSE)</f>
        <v>1370</v>
      </c>
      <c r="Y3175" s="120">
        <f>+DailySales!$V3175*DailySales!$X3175</f>
        <v>383600</v>
      </c>
      <c r="Z3175" s="118"/>
      <c r="AA3175" s="118"/>
      <c r="AB3175" s="118"/>
      <c r="AC3175" s="118"/>
      <c r="AD3175" s="118"/>
      <c r="AE3175" s="121"/>
      <c r="AF3175" s="122"/>
      <c r="AG3175" s="123"/>
      <c r="AH3175" s="87">
        <v>46059</v>
      </c>
      <c r="AI3175" s="123">
        <v>383600</v>
      </c>
      <c r="AJ3175" s="122"/>
      <c r="AK3175" s="123"/>
      <c r="AL3175" s="34"/>
      <c r="AM3175" s="39"/>
      <c r="AN317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76" spans="1:40" ht="19.5" customHeight="1" x14ac:dyDescent="0.25">
      <c r="A3176" s="112">
        <f t="shared" si="230"/>
        <v>2026</v>
      </c>
      <c r="B3176" s="112">
        <f t="shared" si="231"/>
        <v>2</v>
      </c>
      <c r="C3176" s="25">
        <v>46058</v>
      </c>
      <c r="D3176" s="114">
        <f t="shared" ca="1" si="228"/>
        <v>46097</v>
      </c>
      <c r="E3176" s="114" t="str">
        <f t="shared" ca="1" si="229"/>
        <v>1-Months</v>
      </c>
      <c r="F3176" s="114" t="str">
        <f>VLOOKUP(O3176,Stock[],5,FALSE)</f>
        <v>BE</v>
      </c>
      <c r="G3176" s="115" t="s">
        <v>3197</v>
      </c>
      <c r="H3176" s="116"/>
      <c r="I3176" s="117" t="s">
        <v>201</v>
      </c>
      <c r="J3176" s="112" t="str">
        <f>VLOOKUP(I3176,Customers[],2,FALSE)</f>
        <v>ဦးအောင်မိုး(ကောင်းသန့်)</v>
      </c>
      <c r="K3176" s="112" t="str">
        <f>VLOOKUP(I3176,Customers[],4,FALSE)</f>
        <v>Meiktila</v>
      </c>
      <c r="L3176" s="112" t="str">
        <f>VLOOKUP(Table85[[#This Row],[CustomerID]],Table!H:K,3,0)</f>
        <v>မိတ္ထီလာ</v>
      </c>
      <c r="M3176" s="112" t="str">
        <f>VLOOKUP(I3176,Customers[],5,FALSE)</f>
        <v>WholeSales/Contract</v>
      </c>
      <c r="N3176" s="117" t="s">
        <v>10</v>
      </c>
      <c r="O3176" s="118" t="s">
        <v>217</v>
      </c>
      <c r="P3176" s="112" t="str">
        <f>VLOOKUP(O3176,Stock[],2,FALSE)</f>
        <v>လိမ္မော်ဖြူ</v>
      </c>
      <c r="Q3176" s="119">
        <f>VLOOKUP(O3176,Stock[],3,FALSE)</f>
        <v>0.64</v>
      </c>
      <c r="R3176" s="119">
        <f>VLOOKUP(O3176,Stock[],4,FALSE)</f>
        <v>24</v>
      </c>
      <c r="S3176" s="118"/>
      <c r="T3176" s="119">
        <f>(DailySales!$S3176/DailySales!$R3176)+DailySales!$U3176</f>
        <v>10</v>
      </c>
      <c r="U3176" s="118">
        <v>10</v>
      </c>
      <c r="V3176" s="120">
        <f>+DailySales!$T3176*DailySales!$R3176</f>
        <v>240</v>
      </c>
      <c r="W3176" s="120">
        <f>+DailySales!$V3176*DailySales!$Q3176</f>
        <v>153.6</v>
      </c>
      <c r="X3176" s="120">
        <f>VLOOKUP(O3176,Stock[],6,FALSE)</f>
        <v>1330</v>
      </c>
      <c r="Y3176" s="120">
        <f>+DailySales!$V3176*DailySales!$X3176</f>
        <v>319200</v>
      </c>
      <c r="Z3176" s="118"/>
      <c r="AA3176" s="118"/>
      <c r="AB3176" s="118"/>
      <c r="AC3176" s="118"/>
      <c r="AD3176" s="118"/>
      <c r="AE3176" s="121"/>
      <c r="AF3176" s="122"/>
      <c r="AG3176" s="123"/>
      <c r="AH3176" s="87">
        <v>46059</v>
      </c>
      <c r="AI3176" s="123">
        <v>319200</v>
      </c>
      <c r="AJ3176" s="122"/>
      <c r="AK3176" s="123"/>
      <c r="AL3176" s="34"/>
      <c r="AM3176" s="39"/>
      <c r="AN317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77" spans="1:40" ht="19.5" customHeight="1" x14ac:dyDescent="0.25">
      <c r="A3177" s="112">
        <f t="shared" si="230"/>
        <v>2026</v>
      </c>
      <c r="B3177" s="112">
        <f t="shared" si="231"/>
        <v>2</v>
      </c>
      <c r="C3177" s="25">
        <v>46058</v>
      </c>
      <c r="D3177" s="114">
        <f t="shared" ca="1" si="228"/>
        <v>46097</v>
      </c>
      <c r="E3177" s="114" t="str">
        <f t="shared" ca="1" si="229"/>
        <v>1-Months</v>
      </c>
      <c r="F3177" s="114" t="str">
        <f>VLOOKUP(O3177,Stock[],5,FALSE)</f>
        <v>BE</v>
      </c>
      <c r="G3177" s="115" t="s">
        <v>3197</v>
      </c>
      <c r="H3177" s="116"/>
      <c r="I3177" s="117" t="s">
        <v>201</v>
      </c>
      <c r="J3177" s="112" t="str">
        <f>VLOOKUP(I3177,Customers[],2,FALSE)</f>
        <v>ဦးအောင်မိုး(ကောင်းသန့်)</v>
      </c>
      <c r="K3177" s="112" t="str">
        <f>VLOOKUP(I3177,Customers[],4,FALSE)</f>
        <v>Meiktila</v>
      </c>
      <c r="L3177" s="112" t="str">
        <f>VLOOKUP(Table85[[#This Row],[CustomerID]],Table!H:K,3,0)</f>
        <v>မိတ္ထီလာ</v>
      </c>
      <c r="M3177" s="112" t="str">
        <f>VLOOKUP(I3177,Customers[],5,FALSE)</f>
        <v>WholeSales/Contract</v>
      </c>
      <c r="N3177" s="117" t="s">
        <v>10</v>
      </c>
      <c r="O3177" s="118" t="s">
        <v>214</v>
      </c>
      <c r="P3177" s="112" t="str">
        <f>VLOOKUP(O3177,Stock[],2,FALSE)</f>
        <v>ကောင်းကြည်</v>
      </c>
      <c r="Q3177" s="119">
        <f>VLOOKUP(O3177,Stock[],3,FALSE)</f>
        <v>0.64</v>
      </c>
      <c r="R3177" s="119">
        <f>VLOOKUP(O3177,Stock[],4,FALSE)</f>
        <v>14</v>
      </c>
      <c r="S3177" s="118"/>
      <c r="T3177" s="119">
        <f>(DailySales!$S3177/DailySales!$R3177)+DailySales!$U3177</f>
        <v>5</v>
      </c>
      <c r="U3177" s="118">
        <v>5</v>
      </c>
      <c r="V3177" s="120">
        <f>+DailySales!$T3177*DailySales!$R3177</f>
        <v>70</v>
      </c>
      <c r="W3177" s="120">
        <f>+DailySales!$V3177*DailySales!$Q3177</f>
        <v>44.800000000000004</v>
      </c>
      <c r="X3177" s="120">
        <f>VLOOKUP(O3177,Stock[],6,FALSE)</f>
        <v>1330</v>
      </c>
      <c r="Y3177" s="120">
        <f>+DailySales!$V3177*DailySales!$X3177</f>
        <v>93100</v>
      </c>
      <c r="Z3177" s="118"/>
      <c r="AA3177" s="118"/>
      <c r="AB3177" s="118"/>
      <c r="AC3177" s="118"/>
      <c r="AD3177" s="118"/>
      <c r="AE3177" s="121"/>
      <c r="AF3177" s="122"/>
      <c r="AG3177" s="123"/>
      <c r="AH3177" s="87">
        <v>46059</v>
      </c>
      <c r="AI3177" s="123">
        <v>61110</v>
      </c>
      <c r="AJ3177" s="122">
        <v>46063</v>
      </c>
      <c r="AK3177" s="123">
        <v>31990</v>
      </c>
      <c r="AL3177" s="34"/>
      <c r="AM3177" s="39"/>
      <c r="AN317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78" spans="1:40" ht="19.5" customHeight="1" x14ac:dyDescent="0.25">
      <c r="A3178" s="112">
        <f t="shared" si="230"/>
        <v>2026</v>
      </c>
      <c r="B3178" s="112">
        <f t="shared" si="231"/>
        <v>2</v>
      </c>
      <c r="C3178" s="25">
        <v>46058</v>
      </c>
      <c r="D3178" s="114">
        <f t="shared" ca="1" si="228"/>
        <v>46097</v>
      </c>
      <c r="E3178" s="114" t="str">
        <f t="shared" ca="1" si="229"/>
        <v>1-Months</v>
      </c>
      <c r="F3178" s="114" t="str">
        <f>VLOOKUP(O3178,Stock[],5,FALSE)</f>
        <v>BE</v>
      </c>
      <c r="G3178" s="115" t="s">
        <v>3198</v>
      </c>
      <c r="H3178" s="116"/>
      <c r="I3178" s="117" t="s">
        <v>240</v>
      </c>
      <c r="J3178" s="112" t="str">
        <f>VLOOKUP(I3178,Customers[],2,FALSE)</f>
        <v>လွင်</v>
      </c>
      <c r="K3178" s="112" t="str">
        <f>VLOOKUP(I3178,Customers[],4,FALSE)</f>
        <v>Kyukpadaung</v>
      </c>
      <c r="L3178" s="112" t="str">
        <f>VLOOKUP(Table85[[#This Row],[CustomerID]],Table!H:K,3,0)</f>
        <v>ကျောက်ပန်းတောင်း</v>
      </c>
      <c r="M3178" s="112" t="str">
        <f>VLOOKUP(I3178,Customers[],5,FALSE)</f>
        <v>WholeSales/Contract</v>
      </c>
      <c r="N3178" s="117" t="s">
        <v>10</v>
      </c>
      <c r="O3178" s="118" t="s">
        <v>217</v>
      </c>
      <c r="P3178" s="112" t="str">
        <f>VLOOKUP(O3178,Stock[],2,FALSE)</f>
        <v>လိမ္မော်ဖြူ</v>
      </c>
      <c r="Q3178" s="119">
        <f>VLOOKUP(O3178,Stock[],3,FALSE)</f>
        <v>0.64</v>
      </c>
      <c r="R3178" s="119">
        <f>VLOOKUP(O3178,Stock[],4,FALSE)</f>
        <v>24</v>
      </c>
      <c r="S3178" s="118"/>
      <c r="T3178" s="119">
        <f>(DailySales!$S3178/DailySales!$R3178)+DailySales!$U3178</f>
        <v>30</v>
      </c>
      <c r="U3178" s="118">
        <v>30</v>
      </c>
      <c r="V3178" s="120">
        <f>+DailySales!$T3178*DailySales!$R3178</f>
        <v>720</v>
      </c>
      <c r="W3178" s="120">
        <f>+DailySales!$V3178*DailySales!$Q3178</f>
        <v>460.8</v>
      </c>
      <c r="X3178" s="120">
        <f>VLOOKUP(O3178,Stock[],6,FALSE)</f>
        <v>1330</v>
      </c>
      <c r="Y3178" s="120">
        <f>+DailySales!$V3178*DailySales!$X3178</f>
        <v>957600</v>
      </c>
      <c r="Z3178" s="118"/>
      <c r="AA3178" s="118"/>
      <c r="AB3178" s="118"/>
      <c r="AC3178" s="118"/>
      <c r="AD3178" s="118"/>
      <c r="AE3178" s="121">
        <f>30*400</f>
        <v>12000</v>
      </c>
      <c r="AF3178" s="122"/>
      <c r="AG3178" s="123"/>
      <c r="AH3178" s="122">
        <v>46086</v>
      </c>
      <c r="AI3178" s="123">
        <v>501360</v>
      </c>
      <c r="AJ3178" s="122">
        <v>46085</v>
      </c>
      <c r="AK3178" s="123">
        <v>468240</v>
      </c>
      <c r="AL3178" s="34"/>
      <c r="AM3178" s="39"/>
      <c r="AN317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79" spans="1:40" ht="19.5" customHeight="1" x14ac:dyDescent="0.25">
      <c r="A3179" s="32">
        <f t="shared" si="230"/>
        <v>2026</v>
      </c>
      <c r="B3179" s="32">
        <f t="shared" si="231"/>
        <v>2</v>
      </c>
      <c r="C3179" s="25">
        <v>46058</v>
      </c>
      <c r="D3179" s="57">
        <f t="shared" ca="1" si="228"/>
        <v>46097</v>
      </c>
      <c r="E3179" s="57" t="str">
        <f t="shared" ca="1" si="229"/>
        <v>1-Months</v>
      </c>
      <c r="F3179" s="57" t="str">
        <f>VLOOKUP(O3179,Stock[],5,FALSE)</f>
        <v>BE</v>
      </c>
      <c r="G3179" s="115" t="s">
        <v>3198</v>
      </c>
      <c r="H3179" s="116"/>
      <c r="I3179" s="117" t="s">
        <v>240</v>
      </c>
      <c r="J3179" s="32" t="str">
        <f>VLOOKUP(I3179,Customers[],2,FALSE)</f>
        <v>လွင်</v>
      </c>
      <c r="K3179" s="32" t="str">
        <f>VLOOKUP(I3179,Customers[],4,FALSE)</f>
        <v>Kyukpadaung</v>
      </c>
      <c r="L3179" s="32" t="str">
        <f>VLOOKUP(Table85[[#This Row],[CustomerID]],Table!H:K,3,0)</f>
        <v>ကျောက်ပန်းတောင်း</v>
      </c>
      <c r="M3179" s="32" t="str">
        <f>VLOOKUP(I3179,Customers[],5,FALSE)</f>
        <v>WholeSales/Contract</v>
      </c>
      <c r="N3179" s="117" t="s">
        <v>10</v>
      </c>
      <c r="O3179" s="37" t="s">
        <v>2120</v>
      </c>
      <c r="P3179" s="32" t="str">
        <f>VLOOKUP(O3179,Stock[],2,FALSE)</f>
        <v>ဇေ အရက်သန့်</v>
      </c>
      <c r="Q3179" s="35">
        <f>VLOOKUP(O3179,Stock[],3,FALSE)</f>
        <v>0.64</v>
      </c>
      <c r="R3179" s="35">
        <f>VLOOKUP(O3179,Stock[],4,FALSE)</f>
        <v>14</v>
      </c>
      <c r="S3179" s="37"/>
      <c r="T3179" s="35">
        <f>(DailySales!$S3179/DailySales!$R3179)+DailySales!$U3179</f>
        <v>150</v>
      </c>
      <c r="U3179" s="37">
        <v>150</v>
      </c>
      <c r="V3179" s="36">
        <f>+DailySales!$T3179*DailySales!$R3179</f>
        <v>2100</v>
      </c>
      <c r="W3179" s="36">
        <f>+DailySales!$V3179*DailySales!$Q3179</f>
        <v>1344</v>
      </c>
      <c r="X3179" s="36">
        <f>VLOOKUP(O3179,Stock[],6,FALSE)</f>
        <v>1380</v>
      </c>
      <c r="Y3179" s="36">
        <f>+DailySales!$V3179*DailySales!$X3179</f>
        <v>2898000</v>
      </c>
      <c r="Z3179" s="37"/>
      <c r="AA3179" s="37"/>
      <c r="AB3179" s="37"/>
      <c r="AC3179" s="37"/>
      <c r="AD3179" s="37"/>
      <c r="AE3179" s="77">
        <f>150*350</f>
        <v>52500</v>
      </c>
      <c r="AF3179" s="87"/>
      <c r="AG3179" s="39"/>
      <c r="AH3179" s="122">
        <v>46086</v>
      </c>
      <c r="AI3179" s="39">
        <v>2950500</v>
      </c>
      <c r="AJ3179" s="87"/>
      <c r="AK3179" s="39"/>
      <c r="AL3179" s="34"/>
      <c r="AM3179" s="39"/>
      <c r="AN317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80" spans="1:40" ht="19.5" customHeight="1" x14ac:dyDescent="0.25">
      <c r="A3180" s="32">
        <f t="shared" si="230"/>
        <v>2026</v>
      </c>
      <c r="B3180" s="32">
        <f t="shared" si="231"/>
        <v>2</v>
      </c>
      <c r="C3180" s="25">
        <v>46058</v>
      </c>
      <c r="D3180" s="57">
        <f t="shared" ca="1" si="228"/>
        <v>46097</v>
      </c>
      <c r="E3180" s="57" t="str">
        <f t="shared" ca="1" si="229"/>
        <v>1-Months</v>
      </c>
      <c r="F3180" s="57" t="str">
        <f>VLOOKUP(O3180,Stock[],5,FALSE)</f>
        <v>BE</v>
      </c>
      <c r="G3180" s="115" t="s">
        <v>3198</v>
      </c>
      <c r="H3180" s="116"/>
      <c r="I3180" s="117" t="s">
        <v>240</v>
      </c>
      <c r="J3180" s="32" t="str">
        <f>VLOOKUP(I3180,Customers[],2,FALSE)</f>
        <v>လွင်</v>
      </c>
      <c r="K3180" s="32" t="str">
        <f>VLOOKUP(I3180,Customers[],4,FALSE)</f>
        <v>Kyukpadaung</v>
      </c>
      <c r="L3180" s="32" t="str">
        <f>VLOOKUP(Table85[[#This Row],[CustomerID]],Table!H:K,3,0)</f>
        <v>ကျောက်ပန်းတောင်း</v>
      </c>
      <c r="M3180" s="32" t="str">
        <f>VLOOKUP(I3180,Customers[],5,FALSE)</f>
        <v>WholeSales/Contract</v>
      </c>
      <c r="N3180" s="117" t="s">
        <v>10</v>
      </c>
      <c r="O3180" s="37" t="s">
        <v>2465</v>
      </c>
      <c r="P3180" s="32" t="str">
        <f>VLOOKUP(O3180,Stock[],2,FALSE)</f>
        <v>မိုးနဲကွန်ကီး</v>
      </c>
      <c r="Q3180" s="35">
        <f>VLOOKUP(O3180,Stock[],3,FALSE)</f>
        <v>0.64</v>
      </c>
      <c r="R3180" s="35">
        <f>VLOOKUP(O3180,Stock[],4,FALSE)</f>
        <v>14</v>
      </c>
      <c r="S3180" s="37"/>
      <c r="T3180" s="35">
        <f>(DailySales!$S3180/DailySales!$R3180)+DailySales!$U3180</f>
        <v>50</v>
      </c>
      <c r="U3180" s="37">
        <v>50</v>
      </c>
      <c r="V3180" s="36">
        <f>+DailySales!$T3180*DailySales!$R3180</f>
        <v>700</v>
      </c>
      <c r="W3180" s="36">
        <f>+DailySales!$V3180*DailySales!$Q3180</f>
        <v>448</v>
      </c>
      <c r="X3180" s="36">
        <f>VLOOKUP(O3180,Stock[],6,FALSE)</f>
        <v>1700</v>
      </c>
      <c r="Y3180" s="36">
        <f>+DailySales!$V3180*DailySales!$X3180</f>
        <v>1190000</v>
      </c>
      <c r="Z3180" s="37"/>
      <c r="AA3180" s="37"/>
      <c r="AB3180" s="37"/>
      <c r="AC3180" s="37"/>
      <c r="AD3180" s="37"/>
      <c r="AE3180" s="77">
        <f>50*350</f>
        <v>17500</v>
      </c>
      <c r="AF3180" s="87"/>
      <c r="AG3180" s="39"/>
      <c r="AH3180" s="122">
        <v>46086</v>
      </c>
      <c r="AI3180" s="39">
        <v>1207500</v>
      </c>
      <c r="AJ3180" s="87"/>
      <c r="AK3180" s="39"/>
      <c r="AL3180" s="34"/>
      <c r="AM3180" s="39"/>
      <c r="AN318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81" spans="1:40" ht="19.5" customHeight="1" x14ac:dyDescent="0.25">
      <c r="A3181" s="32">
        <f t="shared" si="230"/>
        <v>2026</v>
      </c>
      <c r="B3181" s="32">
        <f t="shared" si="231"/>
        <v>2</v>
      </c>
      <c r="C3181" s="25">
        <v>46058</v>
      </c>
      <c r="D3181" s="57">
        <f t="shared" ca="1" si="228"/>
        <v>46097</v>
      </c>
      <c r="E3181" s="57" t="str">
        <f t="shared" ca="1" si="229"/>
        <v>1-Months</v>
      </c>
      <c r="F3181" s="57" t="str">
        <f>VLOOKUP(O3181,Stock[],5,FALSE)</f>
        <v>BE</v>
      </c>
      <c r="G3181" s="115" t="s">
        <v>3198</v>
      </c>
      <c r="H3181" s="116"/>
      <c r="I3181" s="117" t="s">
        <v>240</v>
      </c>
      <c r="J3181" s="32" t="str">
        <f>VLOOKUP(I3181,Customers[],2,FALSE)</f>
        <v>လွင်</v>
      </c>
      <c r="K3181" s="32" t="str">
        <f>VLOOKUP(I3181,Customers[],4,FALSE)</f>
        <v>Kyukpadaung</v>
      </c>
      <c r="L3181" s="32" t="str">
        <f>VLOOKUP(Table85[[#This Row],[CustomerID]],Table!H:K,3,0)</f>
        <v>ကျောက်ပန်းတောင်း</v>
      </c>
      <c r="M3181" s="32" t="str">
        <f>VLOOKUP(I3181,Customers[],5,FALSE)</f>
        <v>WholeSales/Contract</v>
      </c>
      <c r="N3181" s="117" t="s">
        <v>10</v>
      </c>
      <c r="O3181" s="37" t="s">
        <v>223</v>
      </c>
      <c r="P3181" s="32" t="str">
        <f>VLOOKUP(O3181,Stock[],2,FALSE)</f>
        <v>ချယ်ရီအရက်သန့်ကော် (.6Ltr)</v>
      </c>
      <c r="Q3181" s="35">
        <f>VLOOKUP(O3181,Stock[],3,FALSE)</f>
        <v>0.6</v>
      </c>
      <c r="R3181" s="35">
        <f>VLOOKUP(O3181,Stock[],4,FALSE)</f>
        <v>24</v>
      </c>
      <c r="S3181" s="37"/>
      <c r="T3181" s="35">
        <f>(DailySales!$S3181/DailySales!$R3181)+DailySales!$U3181</f>
        <v>50</v>
      </c>
      <c r="U3181" s="37">
        <v>50</v>
      </c>
      <c r="V3181" s="36">
        <f>+DailySales!$T3181*DailySales!$R3181</f>
        <v>1200</v>
      </c>
      <c r="W3181" s="36">
        <f>+DailySales!$V3181*DailySales!$Q3181</f>
        <v>720</v>
      </c>
      <c r="X3181" s="36">
        <f>VLOOKUP(O3181,Stock[],6,FALSE)</f>
        <v>875</v>
      </c>
      <c r="Y3181" s="36">
        <f>+DailySales!$V3181*DailySales!$X3181</f>
        <v>1050000</v>
      </c>
      <c r="Z3181" s="37"/>
      <c r="AA3181" s="37"/>
      <c r="AB3181" s="37"/>
      <c r="AC3181" s="37"/>
      <c r="AD3181" s="37"/>
      <c r="AE3181" s="77"/>
      <c r="AF3181" s="87"/>
      <c r="AG3181" s="39"/>
      <c r="AH3181" s="122">
        <v>46086</v>
      </c>
      <c r="AI3181" s="39">
        <v>1050000</v>
      </c>
      <c r="AJ3181" s="87"/>
      <c r="AK3181" s="39"/>
      <c r="AL3181" s="34"/>
      <c r="AM3181" s="39"/>
      <c r="AN318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82" spans="1:40" ht="19.5" customHeight="1" x14ac:dyDescent="0.25">
      <c r="A3182" s="32">
        <f t="shared" si="230"/>
        <v>2026</v>
      </c>
      <c r="B3182" s="32">
        <f t="shared" si="231"/>
        <v>2</v>
      </c>
      <c r="C3182" s="25">
        <v>46058</v>
      </c>
      <c r="D3182" s="57">
        <f t="shared" ca="1" si="228"/>
        <v>46097</v>
      </c>
      <c r="E3182" s="57" t="str">
        <f t="shared" ca="1" si="229"/>
        <v>1-Months</v>
      </c>
      <c r="F3182" s="57" t="str">
        <f>VLOOKUP(O3182,Stock[],5,FALSE)</f>
        <v>BE</v>
      </c>
      <c r="G3182" s="33" t="s">
        <v>3199</v>
      </c>
      <c r="H3182" s="38"/>
      <c r="I3182" s="34" t="s">
        <v>243</v>
      </c>
      <c r="J3182" s="32" t="str">
        <f>VLOOKUP(I3182,Customers[],2,FALSE)</f>
        <v>ကောင်းထက်သူ</v>
      </c>
      <c r="K3182" s="32" t="str">
        <f>VLOOKUP(I3182,Customers[],4,FALSE)</f>
        <v>Kyukpadaung</v>
      </c>
      <c r="L3182" s="32" t="str">
        <f>VLOOKUP(Table85[[#This Row],[CustomerID]],Table!H:K,3,0)</f>
        <v>ကျောက်ပန်းတောင်း</v>
      </c>
      <c r="M3182" s="32" t="str">
        <f>VLOOKUP(I3182,Customers[],5,FALSE)</f>
        <v>WholeSales/Contract</v>
      </c>
      <c r="N3182" s="117" t="s">
        <v>10</v>
      </c>
      <c r="O3182" s="37" t="s">
        <v>2120</v>
      </c>
      <c r="P3182" s="32" t="str">
        <f>VLOOKUP(O3182,Stock[],2,FALSE)</f>
        <v>ဇေ အရက်သန့်</v>
      </c>
      <c r="Q3182" s="35">
        <f>VLOOKUP(O3182,Stock[],3,FALSE)</f>
        <v>0.64</v>
      </c>
      <c r="R3182" s="35">
        <f>VLOOKUP(O3182,Stock[],4,FALSE)</f>
        <v>14</v>
      </c>
      <c r="S3182" s="37"/>
      <c r="T3182" s="35">
        <f>(DailySales!$S3182/DailySales!$R3182)+DailySales!$U3182</f>
        <v>200</v>
      </c>
      <c r="U3182" s="37">
        <v>200</v>
      </c>
      <c r="V3182" s="36">
        <f>+DailySales!$T3182*DailySales!$R3182</f>
        <v>2800</v>
      </c>
      <c r="W3182" s="36">
        <f>+DailySales!$V3182*DailySales!$Q3182</f>
        <v>1792</v>
      </c>
      <c r="X3182" s="36">
        <f>VLOOKUP(O3182,Stock[],6,FALSE)</f>
        <v>1380</v>
      </c>
      <c r="Y3182" s="36">
        <f>+DailySales!$V3182*DailySales!$X3182</f>
        <v>3864000</v>
      </c>
      <c r="Z3182" s="37"/>
      <c r="AA3182" s="37"/>
      <c r="AB3182" s="37">
        <v>140120</v>
      </c>
      <c r="AC3182" s="37">
        <v>84160</v>
      </c>
      <c r="AD3182" s="37"/>
      <c r="AE3182" s="77">
        <f>200*350</f>
        <v>70000</v>
      </c>
      <c r="AF3182" s="87"/>
      <c r="AG3182" s="39"/>
      <c r="AH3182" s="87">
        <v>46079</v>
      </c>
      <c r="AI3182" s="39">
        <v>2000000</v>
      </c>
      <c r="AJ3182" s="87">
        <v>46084</v>
      </c>
      <c r="AK3182" s="39">
        <v>1709720</v>
      </c>
      <c r="AL3182" s="34"/>
      <c r="AM3182" s="39"/>
      <c r="AN318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83" spans="1:40" ht="19.5" customHeight="1" x14ac:dyDescent="0.25">
      <c r="A3183" s="32">
        <f t="shared" si="230"/>
        <v>2026</v>
      </c>
      <c r="B3183" s="32">
        <f t="shared" si="231"/>
        <v>2</v>
      </c>
      <c r="C3183" s="25">
        <v>46058</v>
      </c>
      <c r="D3183" s="57">
        <f t="shared" ca="1" si="228"/>
        <v>46097</v>
      </c>
      <c r="E3183" s="57" t="str">
        <f t="shared" ca="1" si="229"/>
        <v>1-Months</v>
      </c>
      <c r="F3183" s="57" t="str">
        <f>VLOOKUP(O3183,Stock[],5,FALSE)</f>
        <v>BE</v>
      </c>
      <c r="G3183" s="33" t="s">
        <v>3199</v>
      </c>
      <c r="H3183" s="38"/>
      <c r="I3183" s="34" t="s">
        <v>243</v>
      </c>
      <c r="J3183" s="32" t="str">
        <f>VLOOKUP(I3183,Customers[],2,FALSE)</f>
        <v>ကောင်းထက်သူ</v>
      </c>
      <c r="K3183" s="32" t="str">
        <f>VLOOKUP(I3183,Customers[],4,FALSE)</f>
        <v>Kyukpadaung</v>
      </c>
      <c r="L3183" s="32" t="str">
        <f>VLOOKUP(Table85[[#This Row],[CustomerID]],Table!H:K,3,0)</f>
        <v>ကျောက်ပန်းတောင်း</v>
      </c>
      <c r="M3183" s="32" t="str">
        <f>VLOOKUP(I3183,Customers[],5,FALSE)</f>
        <v>WholeSales/Contract</v>
      </c>
      <c r="N3183" s="117" t="s">
        <v>10</v>
      </c>
      <c r="O3183" s="37" t="s">
        <v>2465</v>
      </c>
      <c r="P3183" s="32" t="str">
        <f>VLOOKUP(O3183,Stock[],2,FALSE)</f>
        <v>မိုးနဲကွန်ကီး</v>
      </c>
      <c r="Q3183" s="35">
        <f>VLOOKUP(O3183,Stock[],3,FALSE)</f>
        <v>0.64</v>
      </c>
      <c r="R3183" s="35">
        <f>VLOOKUP(O3183,Stock[],4,FALSE)</f>
        <v>14</v>
      </c>
      <c r="S3183" s="37"/>
      <c r="T3183" s="35">
        <f>(DailySales!$S3183/DailySales!$R3183)+DailySales!$U3183</f>
        <v>50</v>
      </c>
      <c r="U3183" s="37">
        <v>50</v>
      </c>
      <c r="V3183" s="36">
        <f>+DailySales!$T3183*DailySales!$R3183</f>
        <v>700</v>
      </c>
      <c r="W3183" s="36">
        <f>+DailySales!$V3183*DailySales!$Q3183</f>
        <v>448</v>
      </c>
      <c r="X3183" s="36">
        <f>VLOOKUP(O3183,Stock[],6,FALSE)</f>
        <v>1700</v>
      </c>
      <c r="Y3183" s="36">
        <f>+DailySales!$V3183*DailySales!$X3183</f>
        <v>1190000</v>
      </c>
      <c r="Z3183" s="37"/>
      <c r="AA3183" s="37"/>
      <c r="AB3183" s="37"/>
      <c r="AC3183" s="37"/>
      <c r="AD3183" s="37"/>
      <c r="AE3183" s="77">
        <f>50*350</f>
        <v>17500</v>
      </c>
      <c r="AF3183" s="87"/>
      <c r="AG3183" s="39"/>
      <c r="AH3183" s="87"/>
      <c r="AI3183" s="39"/>
      <c r="AJ3183" s="87">
        <v>46084</v>
      </c>
      <c r="AK3183" s="39">
        <v>1207500</v>
      </c>
      <c r="AL3183" s="34"/>
      <c r="AM3183" s="39"/>
      <c r="AN318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84" spans="1:40" ht="19.5" customHeight="1" x14ac:dyDescent="0.25">
      <c r="A3184" s="32">
        <f t="shared" si="230"/>
        <v>2026</v>
      </c>
      <c r="B3184" s="32">
        <f t="shared" si="231"/>
        <v>2</v>
      </c>
      <c r="C3184" s="25">
        <v>46058</v>
      </c>
      <c r="D3184" s="57">
        <f t="shared" ca="1" si="228"/>
        <v>46097</v>
      </c>
      <c r="E3184" s="57" t="str">
        <f t="shared" ca="1" si="229"/>
        <v>1-Months</v>
      </c>
      <c r="F3184" s="57" t="str">
        <f>VLOOKUP(O3184,Stock[],5,FALSE)</f>
        <v>BE</v>
      </c>
      <c r="G3184" s="33" t="s">
        <v>3199</v>
      </c>
      <c r="H3184" s="38"/>
      <c r="I3184" s="34" t="s">
        <v>243</v>
      </c>
      <c r="J3184" s="32" t="str">
        <f>VLOOKUP(I3184,Customers[],2,FALSE)</f>
        <v>ကောင်းထက်သူ</v>
      </c>
      <c r="K3184" s="32" t="str">
        <f>VLOOKUP(I3184,Customers[],4,FALSE)</f>
        <v>Kyukpadaung</v>
      </c>
      <c r="L3184" s="32" t="str">
        <f>VLOOKUP(Table85[[#This Row],[CustomerID]],Table!H:K,3,0)</f>
        <v>ကျောက်ပန်းတောင်း</v>
      </c>
      <c r="M3184" s="32" t="str">
        <f>VLOOKUP(I3184,Customers[],5,FALSE)</f>
        <v>WholeSales/Contract</v>
      </c>
      <c r="N3184" s="117" t="s">
        <v>10</v>
      </c>
      <c r="O3184" s="37" t="s">
        <v>223</v>
      </c>
      <c r="P3184" s="32" t="str">
        <f>VLOOKUP(O3184,Stock[],2,FALSE)</f>
        <v>ချယ်ရီအရက်သန့်ကော် (.6Ltr)</v>
      </c>
      <c r="Q3184" s="35">
        <f>VLOOKUP(O3184,Stock[],3,FALSE)</f>
        <v>0.6</v>
      </c>
      <c r="R3184" s="35">
        <f>VLOOKUP(O3184,Stock[],4,FALSE)</f>
        <v>24</v>
      </c>
      <c r="S3184" s="37"/>
      <c r="T3184" s="35">
        <f>(DailySales!$S3184/DailySales!$R3184)+DailySales!$U3184</f>
        <v>50</v>
      </c>
      <c r="U3184" s="37">
        <v>50</v>
      </c>
      <c r="V3184" s="36">
        <f>+DailySales!$T3184*DailySales!$R3184</f>
        <v>1200</v>
      </c>
      <c r="W3184" s="36">
        <f>+DailySales!$V3184*DailySales!$Q3184</f>
        <v>720</v>
      </c>
      <c r="X3184" s="36">
        <f>VLOOKUP(O3184,Stock[],6,FALSE)</f>
        <v>875</v>
      </c>
      <c r="Y3184" s="36">
        <f>+DailySales!$V3184*DailySales!$X3184</f>
        <v>1050000</v>
      </c>
      <c r="Z3184" s="37"/>
      <c r="AA3184" s="37"/>
      <c r="AB3184" s="37"/>
      <c r="AC3184" s="37"/>
      <c r="AD3184" s="37"/>
      <c r="AE3184" s="77">
        <f>50*500</f>
        <v>25000</v>
      </c>
      <c r="AF3184" s="87"/>
      <c r="AG3184" s="39"/>
      <c r="AH3184" s="87"/>
      <c r="AI3184" s="39"/>
      <c r="AJ3184" s="87">
        <v>46084</v>
      </c>
      <c r="AK3184" s="39">
        <v>1075000</v>
      </c>
      <c r="AL3184" s="34"/>
      <c r="AM3184" s="39"/>
      <c r="AN318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85" spans="1:40" ht="19.5" customHeight="1" x14ac:dyDescent="0.25">
      <c r="A3185" s="32">
        <f t="shared" si="230"/>
        <v>2026</v>
      </c>
      <c r="B3185" s="32">
        <f t="shared" si="231"/>
        <v>2</v>
      </c>
      <c r="C3185" s="25">
        <v>46058</v>
      </c>
      <c r="D3185" s="57">
        <f t="shared" ca="1" si="228"/>
        <v>46097</v>
      </c>
      <c r="E3185" s="57" t="str">
        <f t="shared" ca="1" si="229"/>
        <v>1-Months</v>
      </c>
      <c r="F3185" s="57" t="str">
        <f>VLOOKUP(O3185,Stock[],5,FALSE)</f>
        <v>BE</v>
      </c>
      <c r="G3185" s="33" t="s">
        <v>3200</v>
      </c>
      <c r="H3185" s="38"/>
      <c r="I3185" s="34" t="s">
        <v>1506</v>
      </c>
      <c r="J3185" s="32" t="str">
        <f>VLOOKUP(I3185,Customers[],2,FALSE)</f>
        <v>ဖိုးသာထူး</v>
      </c>
      <c r="K3185" s="32" t="str">
        <f>VLOOKUP(I3185,Customers[],4,FALSE)</f>
        <v>Meiktila</v>
      </c>
      <c r="L3185" s="32" t="str">
        <f>VLOOKUP(Table85[[#This Row],[CustomerID]],Table!H:K,3,0)</f>
        <v>ကျွဲတပ်ဆုံ</v>
      </c>
      <c r="M3185" s="32" t="str">
        <f>VLOOKUP(I3185,Customers[],5,FALSE)</f>
        <v>Van-2</v>
      </c>
      <c r="N3185" s="117" t="s">
        <v>10</v>
      </c>
      <c r="O3185" s="37" t="s">
        <v>205</v>
      </c>
      <c r="P3185" s="32" t="str">
        <f>VLOOKUP(O3185,Stock[],2,FALSE)</f>
        <v>ကောင်းကြည် ကော် 25%  (1Ltr )</v>
      </c>
      <c r="Q3185" s="35">
        <f>VLOOKUP(O3185,Stock[],3,FALSE)</f>
        <v>1</v>
      </c>
      <c r="R3185" s="35">
        <f>VLOOKUP(O3185,Stock[],4,FALSE)</f>
        <v>12</v>
      </c>
      <c r="S3185" s="37"/>
      <c r="T3185" s="35">
        <f>(DailySales!$S3185/DailySales!$R3185)+DailySales!$U3185</f>
        <v>100</v>
      </c>
      <c r="U3185" s="37">
        <v>100</v>
      </c>
      <c r="V3185" s="36">
        <f>+DailySales!$T3185*DailySales!$R3185</f>
        <v>1200</v>
      </c>
      <c r="W3185" s="36">
        <f>+DailySales!$V3185*DailySales!$Q3185</f>
        <v>1200</v>
      </c>
      <c r="X3185" s="36">
        <f>VLOOKUP(O3185,Stock[],6,FALSE)</f>
        <v>1530</v>
      </c>
      <c r="Y3185" s="36">
        <f>+DailySales!$V3185*DailySales!$X3185</f>
        <v>1836000</v>
      </c>
      <c r="Z3185" s="37"/>
      <c r="AA3185" s="37"/>
      <c r="AB3185" s="37">
        <v>12000</v>
      </c>
      <c r="AC3185" s="37">
        <v>12000</v>
      </c>
      <c r="AD3185" s="37"/>
      <c r="AE3185" s="77">
        <v>35000</v>
      </c>
      <c r="AF3185" s="87"/>
      <c r="AG3185" s="39"/>
      <c r="AH3185" s="87"/>
      <c r="AI3185" s="39"/>
      <c r="AJ3185" s="87"/>
      <c r="AK3185" s="39"/>
      <c r="AL3185" s="34"/>
      <c r="AM3185" s="39"/>
      <c r="AN318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1847000</v>
      </c>
    </row>
    <row r="3186" spans="1:40" ht="19.5" customHeight="1" x14ac:dyDescent="0.25">
      <c r="A3186" s="32">
        <f t="shared" si="230"/>
        <v>2026</v>
      </c>
      <c r="B3186" s="32">
        <f t="shared" si="231"/>
        <v>2</v>
      </c>
      <c r="C3186" s="25">
        <v>46058</v>
      </c>
      <c r="D3186" s="57">
        <f t="shared" ca="1" si="228"/>
        <v>46097</v>
      </c>
      <c r="E3186" s="57" t="str">
        <f t="shared" ca="1" si="229"/>
        <v>1-Months</v>
      </c>
      <c r="F3186" s="57" t="str">
        <f>VLOOKUP(O3186,Stock[],5,FALSE)</f>
        <v>BE</v>
      </c>
      <c r="G3186" s="33" t="s">
        <v>3201</v>
      </c>
      <c r="H3186" s="38"/>
      <c r="I3186" s="34" t="s">
        <v>1754</v>
      </c>
      <c r="J3186" s="32" t="str">
        <f>VLOOKUP(I3186,Customers[],2,FALSE)</f>
        <v>စစ်ဆေးရေးဂိတ်လက်ဆောင်</v>
      </c>
      <c r="K3186" s="32">
        <f>VLOOKUP(I3186,Customers[],4,FALSE)</f>
        <v>0</v>
      </c>
      <c r="L3186" s="32">
        <f>VLOOKUP(Table85[[#This Row],[CustomerID]],Table!H:K,3,0)</f>
        <v>0</v>
      </c>
      <c r="M3186" s="32">
        <f>VLOOKUP(I3186,Customers[],5,FALSE)</f>
        <v>0</v>
      </c>
      <c r="N3186" s="34" t="s">
        <v>1751</v>
      </c>
      <c r="O3186" s="37" t="s">
        <v>217</v>
      </c>
      <c r="P3186" s="32" t="str">
        <f>VLOOKUP(O3186,Stock[],2,FALSE)</f>
        <v>လိမ္မော်ဖြူ</v>
      </c>
      <c r="Q3186" s="35">
        <f>VLOOKUP(O3186,Stock[],3,FALSE)</f>
        <v>0.64</v>
      </c>
      <c r="R3186" s="35">
        <f>VLOOKUP(O3186,Stock[],4,FALSE)</f>
        <v>24</v>
      </c>
      <c r="S3186" s="37">
        <v>8</v>
      </c>
      <c r="T3186" s="35">
        <f>(DailySales!$S3186/DailySales!$R3186)+DailySales!$U3186</f>
        <v>0.33333333333333331</v>
      </c>
      <c r="U3186" s="37"/>
      <c r="V3186" s="36">
        <f>+DailySales!$T3186*DailySales!$R3186</f>
        <v>8</v>
      </c>
      <c r="W3186" s="36">
        <f>+DailySales!$V3186*DailySales!$Q3186</f>
        <v>5.12</v>
      </c>
      <c r="X3186" s="36">
        <f>VLOOKUP(O3186,Stock[],6,FALSE)</f>
        <v>1330</v>
      </c>
      <c r="Y3186" s="36">
        <f>+DailySales!$V3186*DailySales!$X3186</f>
        <v>10640</v>
      </c>
      <c r="Z3186" s="37"/>
      <c r="AA3186" s="37"/>
      <c r="AB3186" s="37"/>
      <c r="AC3186" s="37"/>
      <c r="AD3186" s="37"/>
      <c r="AE3186" s="77"/>
      <c r="AF3186" s="87">
        <v>46058</v>
      </c>
      <c r="AG3186" s="39">
        <v>10640</v>
      </c>
      <c r="AH3186" s="87"/>
      <c r="AI3186" s="39"/>
      <c r="AJ3186" s="87"/>
      <c r="AK3186" s="39"/>
      <c r="AL3186" s="34"/>
      <c r="AM3186" s="39"/>
      <c r="AN318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87" spans="1:40" ht="19.5" customHeight="1" x14ac:dyDescent="0.25">
      <c r="A3187" s="32">
        <f t="shared" si="230"/>
        <v>2026</v>
      </c>
      <c r="B3187" s="32">
        <f t="shared" si="231"/>
        <v>2</v>
      </c>
      <c r="C3187" s="25">
        <v>46058</v>
      </c>
      <c r="D3187" s="57">
        <f t="shared" ca="1" si="228"/>
        <v>46097</v>
      </c>
      <c r="E3187" s="57" t="str">
        <f t="shared" ca="1" si="229"/>
        <v>1-Months</v>
      </c>
      <c r="F3187" s="57" t="str">
        <f>VLOOKUP(O3187,Stock[],5,FALSE)</f>
        <v>BE</v>
      </c>
      <c r="G3187" s="33" t="s">
        <v>3202</v>
      </c>
      <c r="H3187" s="38"/>
      <c r="I3187" s="34" t="s">
        <v>181</v>
      </c>
      <c r="J3187" s="32" t="str">
        <f>VLOOKUP(I3187,Customers[],2,FALSE)</f>
        <v>ရွှေမြင်း(ရွှေခြင်္သေ့)</v>
      </c>
      <c r="K3187" s="32" t="str">
        <f>VLOOKUP(I3187,Customers[],4,FALSE)</f>
        <v>Meiktila</v>
      </c>
      <c r="L3187" s="32" t="str">
        <f>VLOOKUP(Table85[[#This Row],[CustomerID]],Table!H:K,3,0)</f>
        <v>မိတ္ထီလာ</v>
      </c>
      <c r="M3187" s="32" t="str">
        <f>VLOOKUP(I3187,Customers[],5,FALSE)</f>
        <v>WholeSales/Contract</v>
      </c>
      <c r="N3187" s="117" t="s">
        <v>10</v>
      </c>
      <c r="O3187" s="37" t="s">
        <v>240</v>
      </c>
      <c r="P3187" s="32" t="str">
        <f>VLOOKUP(O3187,Stock[],2,FALSE)</f>
        <v>သံပုရာအရက်</v>
      </c>
      <c r="Q3187" s="35">
        <f>VLOOKUP(O3187,Stock[],3,FALSE)</f>
        <v>0.64</v>
      </c>
      <c r="R3187" s="35">
        <f>VLOOKUP(O3187,Stock[],4,FALSE)</f>
        <v>14</v>
      </c>
      <c r="S3187" s="37"/>
      <c r="T3187" s="35">
        <f>(DailySales!$S3187/DailySales!$R3187)+DailySales!$U3187</f>
        <v>5</v>
      </c>
      <c r="U3187" s="37">
        <v>5</v>
      </c>
      <c r="V3187" s="36">
        <f>+DailySales!$T3187*DailySales!$R3187</f>
        <v>70</v>
      </c>
      <c r="W3187" s="36">
        <f>+DailySales!$V3187*DailySales!$Q3187</f>
        <v>44.800000000000004</v>
      </c>
      <c r="X3187" s="36">
        <f>VLOOKUP(O3187,Stock[],6,FALSE)</f>
        <v>1330</v>
      </c>
      <c r="Y3187" s="36">
        <f>+DailySales!$V3187*DailySales!$X3187</f>
        <v>93100</v>
      </c>
      <c r="Z3187" s="37"/>
      <c r="AA3187" s="37"/>
      <c r="AB3187" s="37"/>
      <c r="AC3187" s="37"/>
      <c r="AD3187" s="37"/>
      <c r="AE3187" s="77"/>
      <c r="AF3187" s="87"/>
      <c r="AG3187" s="39"/>
      <c r="AH3187" s="87"/>
      <c r="AI3187" s="39"/>
      <c r="AJ3187" s="87"/>
      <c r="AK3187" s="39"/>
      <c r="AL3187" s="34"/>
      <c r="AM3187" s="39"/>
      <c r="AN318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</v>
      </c>
    </row>
    <row r="3188" spans="1:40" ht="19.5" customHeight="1" x14ac:dyDescent="0.25">
      <c r="A3188" s="32">
        <f t="shared" si="230"/>
        <v>2026</v>
      </c>
      <c r="B3188" s="32">
        <f t="shared" si="231"/>
        <v>2</v>
      </c>
      <c r="C3188" s="25">
        <v>46058</v>
      </c>
      <c r="D3188" s="57">
        <f t="shared" ca="1" si="228"/>
        <v>46097</v>
      </c>
      <c r="E3188" s="57" t="str">
        <f t="shared" ca="1" si="229"/>
        <v>1-Months</v>
      </c>
      <c r="F3188" s="57" t="str">
        <f>VLOOKUP(O3188,Stock[],5,FALSE)</f>
        <v>BE</v>
      </c>
      <c r="G3188" s="33" t="s">
        <v>3202</v>
      </c>
      <c r="H3188" s="38"/>
      <c r="I3188" s="34" t="s">
        <v>181</v>
      </c>
      <c r="J3188" s="32" t="str">
        <f>VLOOKUP(I3188,Customers[],2,FALSE)</f>
        <v>ရွှေမြင်း(ရွှေခြင်္သေ့)</v>
      </c>
      <c r="K3188" s="32" t="str">
        <f>VLOOKUP(I3188,Customers[],4,FALSE)</f>
        <v>Meiktila</v>
      </c>
      <c r="L3188" s="32" t="str">
        <f>VLOOKUP(Table85[[#This Row],[CustomerID]],Table!H:K,3,0)</f>
        <v>မိတ္ထီလာ</v>
      </c>
      <c r="M3188" s="32" t="str">
        <f>VLOOKUP(I3188,Customers[],5,FALSE)</f>
        <v>WholeSales/Contract</v>
      </c>
      <c r="N3188" s="117" t="s">
        <v>10</v>
      </c>
      <c r="O3188" s="37" t="s">
        <v>220</v>
      </c>
      <c r="P3188" s="32" t="str">
        <f>VLOOKUP(O3188,Stock[],2,FALSE)</f>
        <v>မြန်မာရှောက်ပျား</v>
      </c>
      <c r="Q3188" s="35">
        <f>VLOOKUP(O3188,Stock[],3,FALSE)</f>
        <v>0.64</v>
      </c>
      <c r="R3188" s="35">
        <f>VLOOKUP(O3188,Stock[],4,FALSE)</f>
        <v>14</v>
      </c>
      <c r="S3188" s="37"/>
      <c r="T3188" s="35">
        <f>(DailySales!$S3188/DailySales!$R3188)+DailySales!$U3188</f>
        <v>10</v>
      </c>
      <c r="U3188" s="37">
        <v>10</v>
      </c>
      <c r="V3188" s="36">
        <f>+DailySales!$T3188*DailySales!$R3188</f>
        <v>140</v>
      </c>
      <c r="W3188" s="36">
        <f>+DailySales!$V3188*DailySales!$Q3188</f>
        <v>89.600000000000009</v>
      </c>
      <c r="X3188" s="36">
        <f>VLOOKUP(O3188,Stock[],6,FALSE)</f>
        <v>1370</v>
      </c>
      <c r="Y3188" s="36">
        <f>+DailySales!$V3188*DailySales!$X3188</f>
        <v>191800</v>
      </c>
      <c r="Z3188" s="37"/>
      <c r="AA3188" s="37"/>
      <c r="AB3188" s="37"/>
      <c r="AC3188" s="37"/>
      <c r="AD3188" s="37"/>
      <c r="AE3188" s="77"/>
      <c r="AF3188" s="87"/>
      <c r="AG3188" s="39"/>
      <c r="AH3188" s="87"/>
      <c r="AI3188" s="39"/>
      <c r="AJ3188" s="87"/>
      <c r="AK3188" s="39"/>
      <c r="AL3188" s="34"/>
      <c r="AM3188" s="39"/>
      <c r="AN318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191800</v>
      </c>
    </row>
    <row r="3189" spans="1:40" ht="19.5" customHeight="1" x14ac:dyDescent="0.25">
      <c r="A3189" s="32">
        <f t="shared" si="230"/>
        <v>2026</v>
      </c>
      <c r="B3189" s="32">
        <f t="shared" si="231"/>
        <v>2</v>
      </c>
      <c r="C3189" s="25">
        <v>46058</v>
      </c>
      <c r="D3189" s="57">
        <f t="shared" ca="1" si="228"/>
        <v>46097</v>
      </c>
      <c r="E3189" s="57" t="str">
        <f t="shared" ca="1" si="229"/>
        <v>1-Months</v>
      </c>
      <c r="F3189" s="57" t="str">
        <f>VLOOKUP(O3189,Stock[],5,FALSE)</f>
        <v>BE</v>
      </c>
      <c r="G3189" s="33" t="s">
        <v>3202</v>
      </c>
      <c r="H3189" s="38"/>
      <c r="I3189" s="34" t="s">
        <v>181</v>
      </c>
      <c r="J3189" s="32" t="str">
        <f>VLOOKUP(I3189,Customers[],2,FALSE)</f>
        <v>ရွှေမြင်း(ရွှေခြင်္သေ့)</v>
      </c>
      <c r="K3189" s="32" t="str">
        <f>VLOOKUP(I3189,Customers[],4,FALSE)</f>
        <v>Meiktila</v>
      </c>
      <c r="L3189" s="32" t="str">
        <f>VLOOKUP(Table85[[#This Row],[CustomerID]],Table!H:K,3,0)</f>
        <v>မိတ္ထီလာ</v>
      </c>
      <c r="M3189" s="32" t="str">
        <f>VLOOKUP(I3189,Customers[],5,FALSE)</f>
        <v>WholeSales/Contract</v>
      </c>
      <c r="N3189" s="117" t="s">
        <v>10</v>
      </c>
      <c r="O3189" s="37" t="s">
        <v>217</v>
      </c>
      <c r="P3189" s="32" t="str">
        <f>VLOOKUP(O3189,Stock[],2,FALSE)</f>
        <v>လိမ္မော်ဖြူ</v>
      </c>
      <c r="Q3189" s="35">
        <f>VLOOKUP(O3189,Stock[],3,FALSE)</f>
        <v>0.64</v>
      </c>
      <c r="R3189" s="35">
        <f>VLOOKUP(O3189,Stock[],4,FALSE)</f>
        <v>24</v>
      </c>
      <c r="S3189" s="37"/>
      <c r="T3189" s="35">
        <f>(DailySales!$S3189/DailySales!$R3189)+DailySales!$U3189</f>
        <v>15</v>
      </c>
      <c r="U3189" s="37">
        <v>15</v>
      </c>
      <c r="V3189" s="36">
        <f>+DailySales!$T3189*DailySales!$R3189</f>
        <v>360</v>
      </c>
      <c r="W3189" s="36">
        <f>+DailySales!$V3189*DailySales!$Q3189</f>
        <v>230.4</v>
      </c>
      <c r="X3189" s="36">
        <f>VLOOKUP(O3189,Stock[],6,FALSE)</f>
        <v>1330</v>
      </c>
      <c r="Y3189" s="36">
        <f>+DailySales!$V3189*DailySales!$X3189</f>
        <v>478800</v>
      </c>
      <c r="Z3189" s="37"/>
      <c r="AA3189" s="37"/>
      <c r="AB3189" s="37"/>
      <c r="AC3189" s="37"/>
      <c r="AD3189" s="37"/>
      <c r="AE3189" s="77"/>
      <c r="AF3189" s="87"/>
      <c r="AG3189" s="39"/>
      <c r="AH3189" s="87"/>
      <c r="AI3189" s="39"/>
      <c r="AJ3189" s="87"/>
      <c r="AK3189" s="39"/>
      <c r="AL3189" s="34"/>
      <c r="AM3189" s="39"/>
      <c r="AN318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478800</v>
      </c>
    </row>
    <row r="3190" spans="1:40" ht="19.5" customHeight="1" x14ac:dyDescent="0.25">
      <c r="A3190" s="32">
        <f t="shared" si="230"/>
        <v>2026</v>
      </c>
      <c r="B3190" s="32">
        <f t="shared" si="231"/>
        <v>2</v>
      </c>
      <c r="C3190" s="25">
        <v>46058</v>
      </c>
      <c r="D3190" s="57">
        <f t="shared" ca="1" si="228"/>
        <v>46097</v>
      </c>
      <c r="E3190" s="57" t="str">
        <f t="shared" ca="1" si="229"/>
        <v>1-Months</v>
      </c>
      <c r="F3190" s="57" t="str">
        <f>VLOOKUP(O3190,Stock[],5,FALSE)</f>
        <v>BE</v>
      </c>
      <c r="G3190" s="33" t="s">
        <v>3202</v>
      </c>
      <c r="H3190" s="38"/>
      <c r="I3190" s="34" t="s">
        <v>181</v>
      </c>
      <c r="J3190" s="32" t="str">
        <f>VLOOKUP(I3190,Customers[],2,FALSE)</f>
        <v>ရွှေမြင်း(ရွှေခြင်္သေ့)</v>
      </c>
      <c r="K3190" s="32" t="str">
        <f>VLOOKUP(I3190,Customers[],4,FALSE)</f>
        <v>Meiktila</v>
      </c>
      <c r="L3190" s="32" t="str">
        <f>VLOOKUP(Table85[[#This Row],[CustomerID]],Table!H:K,3,0)</f>
        <v>မိတ္ထီလာ</v>
      </c>
      <c r="M3190" s="32" t="str">
        <f>VLOOKUP(I3190,Customers[],5,FALSE)</f>
        <v>WholeSales/Contract</v>
      </c>
      <c r="N3190" s="117" t="s">
        <v>10</v>
      </c>
      <c r="O3190" s="37" t="s">
        <v>2120</v>
      </c>
      <c r="P3190" s="32" t="str">
        <f>VLOOKUP(O3190,Stock[],2,FALSE)</f>
        <v>ဇေ အရက်သန့်</v>
      </c>
      <c r="Q3190" s="35">
        <f>VLOOKUP(O3190,Stock[],3,FALSE)</f>
        <v>0.64</v>
      </c>
      <c r="R3190" s="35">
        <f>VLOOKUP(O3190,Stock[],4,FALSE)</f>
        <v>14</v>
      </c>
      <c r="S3190" s="37"/>
      <c r="T3190" s="35">
        <f>(DailySales!$S3190/DailySales!$R3190)+DailySales!$U3190</f>
        <v>15</v>
      </c>
      <c r="U3190" s="37">
        <v>15</v>
      </c>
      <c r="V3190" s="36">
        <f>+DailySales!$T3190*DailySales!$R3190</f>
        <v>210</v>
      </c>
      <c r="W3190" s="36">
        <f>+DailySales!$V3190*DailySales!$Q3190</f>
        <v>134.4</v>
      </c>
      <c r="X3190" s="36">
        <f>VLOOKUP(O3190,Stock[],6,FALSE)</f>
        <v>1380</v>
      </c>
      <c r="Y3190" s="36">
        <f>+DailySales!$V3190*DailySales!$X3190</f>
        <v>289800</v>
      </c>
      <c r="Z3190" s="37"/>
      <c r="AA3190" s="37"/>
      <c r="AB3190" s="37"/>
      <c r="AC3190" s="37"/>
      <c r="AD3190" s="37"/>
      <c r="AE3190" s="77"/>
      <c r="AF3190" s="87"/>
      <c r="AG3190" s="39"/>
      <c r="AH3190" s="87"/>
      <c r="AI3190" s="39"/>
      <c r="AJ3190" s="87"/>
      <c r="AK3190" s="39"/>
      <c r="AL3190" s="34"/>
      <c r="AM3190" s="39"/>
      <c r="AN319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289800</v>
      </c>
    </row>
    <row r="3191" spans="1:40" ht="19.5" customHeight="1" x14ac:dyDescent="0.25">
      <c r="A3191" s="32">
        <f t="shared" si="230"/>
        <v>2026</v>
      </c>
      <c r="B3191" s="32">
        <f t="shared" si="231"/>
        <v>2</v>
      </c>
      <c r="C3191" s="25">
        <v>46058</v>
      </c>
      <c r="D3191" s="57">
        <f t="shared" ca="1" si="228"/>
        <v>46097</v>
      </c>
      <c r="E3191" s="57" t="str">
        <f t="shared" ca="1" si="229"/>
        <v>1-Months</v>
      </c>
      <c r="F3191" s="57" t="str">
        <f>VLOOKUP(O3191,Stock[],5,FALSE)</f>
        <v>BE</v>
      </c>
      <c r="G3191" s="33" t="s">
        <v>3202</v>
      </c>
      <c r="H3191" s="38"/>
      <c r="I3191" s="34" t="s">
        <v>181</v>
      </c>
      <c r="J3191" s="32" t="str">
        <f>VLOOKUP(I3191,Customers[],2,FALSE)</f>
        <v>ရွှေမြင်း(ရွှေခြင်္သေ့)</v>
      </c>
      <c r="K3191" s="32" t="str">
        <f>VLOOKUP(I3191,Customers[],4,FALSE)</f>
        <v>Meiktila</v>
      </c>
      <c r="L3191" s="32" t="str">
        <f>VLOOKUP(Table85[[#This Row],[CustomerID]],Table!H:K,3,0)</f>
        <v>မိတ္ထီလာ</v>
      </c>
      <c r="M3191" s="32" t="str">
        <f>VLOOKUP(I3191,Customers[],5,FALSE)</f>
        <v>WholeSales/Contract</v>
      </c>
      <c r="N3191" s="117" t="s">
        <v>10</v>
      </c>
      <c r="O3191" s="37" t="s">
        <v>214</v>
      </c>
      <c r="P3191" s="32" t="str">
        <f>VLOOKUP(O3191,Stock[],2,FALSE)</f>
        <v>ကောင်းကြည်</v>
      </c>
      <c r="Q3191" s="35">
        <f>VLOOKUP(O3191,Stock[],3,FALSE)</f>
        <v>0.64</v>
      </c>
      <c r="R3191" s="35">
        <f>VLOOKUP(O3191,Stock[],4,FALSE)</f>
        <v>14</v>
      </c>
      <c r="S3191" s="37"/>
      <c r="T3191" s="35">
        <f>(DailySales!$S3191/DailySales!$R3191)+DailySales!$U3191</f>
        <v>15</v>
      </c>
      <c r="U3191" s="37">
        <v>15</v>
      </c>
      <c r="V3191" s="36">
        <f>+DailySales!$T3191*DailySales!$R3191</f>
        <v>210</v>
      </c>
      <c r="W3191" s="36">
        <f>+DailySales!$V3191*DailySales!$Q3191</f>
        <v>134.4</v>
      </c>
      <c r="X3191" s="36">
        <f>VLOOKUP(O3191,Stock[],6,FALSE)</f>
        <v>1330</v>
      </c>
      <c r="Y3191" s="36">
        <f>+DailySales!$V3191*DailySales!$X3191</f>
        <v>279300</v>
      </c>
      <c r="Z3191" s="37"/>
      <c r="AA3191" s="37"/>
      <c r="AB3191" s="37"/>
      <c r="AC3191" s="37"/>
      <c r="AD3191" s="37"/>
      <c r="AE3191" s="77"/>
      <c r="AF3191" s="87"/>
      <c r="AG3191" s="39"/>
      <c r="AH3191" s="87"/>
      <c r="AI3191" s="39"/>
      <c r="AJ3191" s="87"/>
      <c r="AK3191" s="39"/>
      <c r="AL3191" s="34"/>
      <c r="AM3191" s="39"/>
      <c r="AN319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279300</v>
      </c>
    </row>
    <row r="3192" spans="1:40" ht="19.5" customHeight="1" x14ac:dyDescent="0.25">
      <c r="A3192" s="32">
        <f t="shared" si="230"/>
        <v>2026</v>
      </c>
      <c r="B3192" s="32">
        <f t="shared" si="231"/>
        <v>2</v>
      </c>
      <c r="C3192" s="25">
        <v>46058</v>
      </c>
      <c r="D3192" s="57">
        <f t="shared" ca="1" si="228"/>
        <v>46097</v>
      </c>
      <c r="E3192" s="57" t="str">
        <f t="shared" ca="1" si="229"/>
        <v>1-Months</v>
      </c>
      <c r="F3192" s="57" t="str">
        <f>VLOOKUP(O3192,Stock[],5,FALSE)</f>
        <v>BE</v>
      </c>
      <c r="G3192" s="33" t="s">
        <v>3202</v>
      </c>
      <c r="H3192" s="38"/>
      <c r="I3192" s="34" t="s">
        <v>181</v>
      </c>
      <c r="J3192" s="32" t="str">
        <f>VLOOKUP(I3192,Customers[],2,FALSE)</f>
        <v>ရွှေမြင်း(ရွှေခြင်္သေ့)</v>
      </c>
      <c r="K3192" s="32" t="str">
        <f>VLOOKUP(I3192,Customers[],4,FALSE)</f>
        <v>Meiktila</v>
      </c>
      <c r="L3192" s="32" t="str">
        <f>VLOOKUP(Table85[[#This Row],[CustomerID]],Table!H:K,3,0)</f>
        <v>မိတ္ထီလာ</v>
      </c>
      <c r="M3192" s="32" t="str">
        <f>VLOOKUP(I3192,Customers[],5,FALSE)</f>
        <v>WholeSales/Contract</v>
      </c>
      <c r="N3192" s="117" t="s">
        <v>10</v>
      </c>
      <c r="O3192" s="37" t="s">
        <v>2465</v>
      </c>
      <c r="P3192" s="32" t="str">
        <f>VLOOKUP(O3192,Stock[],2,FALSE)</f>
        <v>မိုးနဲကွန်ကီး</v>
      </c>
      <c r="Q3192" s="35">
        <f>VLOOKUP(O3192,Stock[],3,FALSE)</f>
        <v>0.64</v>
      </c>
      <c r="R3192" s="35">
        <f>VLOOKUP(O3192,Stock[],4,FALSE)</f>
        <v>14</v>
      </c>
      <c r="S3192" s="37"/>
      <c r="T3192" s="35">
        <f>(DailySales!$S3192/DailySales!$R3192)+DailySales!$U3192</f>
        <v>5</v>
      </c>
      <c r="U3192" s="37">
        <v>5</v>
      </c>
      <c r="V3192" s="36">
        <f>+DailySales!$T3192*DailySales!$R3192</f>
        <v>70</v>
      </c>
      <c r="W3192" s="36">
        <f>+DailySales!$V3192*DailySales!$Q3192</f>
        <v>44.800000000000004</v>
      </c>
      <c r="X3192" s="36">
        <f>VLOOKUP(O3192,Stock[],6,FALSE)</f>
        <v>1700</v>
      </c>
      <c r="Y3192" s="36">
        <f>+DailySales!$V3192*DailySales!$X3192</f>
        <v>119000</v>
      </c>
      <c r="Z3192" s="37"/>
      <c r="AA3192" s="37"/>
      <c r="AB3192" s="37"/>
      <c r="AC3192" s="37"/>
      <c r="AD3192" s="37"/>
      <c r="AE3192" s="77"/>
      <c r="AF3192" s="87"/>
      <c r="AG3192" s="39"/>
      <c r="AH3192" s="87"/>
      <c r="AI3192" s="39"/>
      <c r="AJ3192" s="87"/>
      <c r="AK3192" s="39"/>
      <c r="AL3192" s="34"/>
      <c r="AM3192" s="39"/>
      <c r="AN319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119000</v>
      </c>
    </row>
    <row r="3193" spans="1:40" ht="19.5" customHeight="1" x14ac:dyDescent="0.25">
      <c r="A3193" s="32">
        <f t="shared" si="230"/>
        <v>2026</v>
      </c>
      <c r="B3193" s="32">
        <f t="shared" si="231"/>
        <v>2</v>
      </c>
      <c r="C3193" s="25">
        <v>46058</v>
      </c>
      <c r="D3193" s="57">
        <f t="shared" ca="1" si="228"/>
        <v>46097</v>
      </c>
      <c r="E3193" s="57" t="str">
        <f t="shared" ca="1" si="229"/>
        <v>1-Months</v>
      </c>
      <c r="F3193" s="57" t="str">
        <f>VLOOKUP(O3193,Stock[],5,FALSE)</f>
        <v>BE</v>
      </c>
      <c r="G3193" s="33" t="s">
        <v>3202</v>
      </c>
      <c r="H3193" s="38"/>
      <c r="I3193" s="34" t="s">
        <v>181</v>
      </c>
      <c r="J3193" s="32" t="str">
        <f>VLOOKUP(I3193,Customers[],2,FALSE)</f>
        <v>ရွှေမြင်း(ရွှေခြင်္သေ့)</v>
      </c>
      <c r="K3193" s="32" t="str">
        <f>VLOOKUP(I3193,Customers[],4,FALSE)</f>
        <v>Meiktila</v>
      </c>
      <c r="L3193" s="32" t="str">
        <f>VLOOKUP(Table85[[#This Row],[CustomerID]],Table!H:K,3,0)</f>
        <v>မိတ္ထီလာ</v>
      </c>
      <c r="M3193" s="32" t="str">
        <f>VLOOKUP(I3193,Customers[],5,FALSE)</f>
        <v>WholeSales/Contract</v>
      </c>
      <c r="N3193" s="117" t="s">
        <v>10</v>
      </c>
      <c r="O3193" s="37" t="s">
        <v>205</v>
      </c>
      <c r="P3193" s="32" t="str">
        <f>VLOOKUP(O3193,Stock[],2,FALSE)</f>
        <v>ကောင်းကြည် ကော် 25%  (1Ltr )</v>
      </c>
      <c r="Q3193" s="35">
        <f>VLOOKUP(O3193,Stock[],3,FALSE)</f>
        <v>1</v>
      </c>
      <c r="R3193" s="35">
        <f>VLOOKUP(O3193,Stock[],4,FALSE)</f>
        <v>12</v>
      </c>
      <c r="S3193" s="37"/>
      <c r="T3193" s="35">
        <f>(DailySales!$S3193/DailySales!$R3193)+DailySales!$U3193</f>
        <v>20</v>
      </c>
      <c r="U3193" s="37">
        <v>20</v>
      </c>
      <c r="V3193" s="36">
        <f>+DailySales!$T3193*DailySales!$R3193</f>
        <v>240</v>
      </c>
      <c r="W3193" s="36">
        <f>+DailySales!$V3193*DailySales!$Q3193</f>
        <v>240</v>
      </c>
      <c r="X3193" s="36">
        <f>VLOOKUP(O3193,Stock[],6,FALSE)</f>
        <v>1530</v>
      </c>
      <c r="Y3193" s="36">
        <f>+DailySales!$V3193*DailySales!$X3193</f>
        <v>367200</v>
      </c>
      <c r="Z3193" s="37"/>
      <c r="AA3193" s="37"/>
      <c r="AB3193" s="37"/>
      <c r="AC3193" s="37"/>
      <c r="AD3193" s="37"/>
      <c r="AE3193" s="77"/>
      <c r="AF3193" s="87"/>
      <c r="AG3193" s="39"/>
      <c r="AH3193" s="87"/>
      <c r="AI3193" s="39"/>
      <c r="AJ3193" s="87"/>
      <c r="AK3193" s="39"/>
      <c r="AL3193" s="34"/>
      <c r="AM3193" s="39"/>
      <c r="AN319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367200</v>
      </c>
    </row>
    <row r="3194" spans="1:40" ht="19.5" customHeight="1" x14ac:dyDescent="0.25">
      <c r="A3194" s="32">
        <f t="shared" si="230"/>
        <v>2026</v>
      </c>
      <c r="B3194" s="32">
        <f t="shared" si="231"/>
        <v>2</v>
      </c>
      <c r="C3194" s="25">
        <v>46058</v>
      </c>
      <c r="D3194" s="57">
        <f t="shared" ca="1" si="228"/>
        <v>46097</v>
      </c>
      <c r="E3194" s="57" t="str">
        <f t="shared" ca="1" si="229"/>
        <v>1-Months</v>
      </c>
      <c r="F3194" s="57" t="str">
        <f>VLOOKUP(O3194,Stock[],5,FALSE)</f>
        <v>BE</v>
      </c>
      <c r="G3194" s="33" t="s">
        <v>3203</v>
      </c>
      <c r="H3194" s="38" t="s">
        <v>275</v>
      </c>
      <c r="I3194" s="34" t="s">
        <v>881</v>
      </c>
      <c r="J3194" s="32" t="str">
        <f>VLOOKUP(I3194,Customers[],2,FALSE)</f>
        <v>ရွှေနန်း‌တော်</v>
      </c>
      <c r="K3194" s="32" t="str">
        <f>VLOOKUP(I3194,Customers[],4,FALSE)</f>
        <v>Pyawbwe</v>
      </c>
      <c r="L3194" s="32" t="str">
        <f>VLOOKUP(Table85[[#This Row],[CustomerID]],Table!H:K,3,0)</f>
        <v>ရေပေါင်းဆုံ</v>
      </c>
      <c r="M3194" s="32" t="str">
        <f>VLOOKUP(I3194,Customers[],5,FALSE)</f>
        <v>Van-1</v>
      </c>
      <c r="N3194" s="34" t="s">
        <v>9</v>
      </c>
      <c r="O3194" s="37" t="s">
        <v>205</v>
      </c>
      <c r="P3194" s="32" t="str">
        <f>VLOOKUP(O3194,Stock[],2,FALSE)</f>
        <v>ကောင်းကြည် ကော် 25%  (1Ltr )</v>
      </c>
      <c r="Q3194" s="35">
        <f>VLOOKUP(O3194,Stock[],3,FALSE)</f>
        <v>1</v>
      </c>
      <c r="R3194" s="35">
        <f>VLOOKUP(O3194,Stock[],4,FALSE)</f>
        <v>12</v>
      </c>
      <c r="S3194" s="37"/>
      <c r="T3194" s="35">
        <f>(DailySales!$S3194/DailySales!$R3194)+DailySales!$U3194</f>
        <v>30</v>
      </c>
      <c r="U3194" s="37">
        <v>30</v>
      </c>
      <c r="V3194" s="36">
        <f>+DailySales!$T3194*DailySales!$R3194</f>
        <v>360</v>
      </c>
      <c r="W3194" s="36">
        <f>+DailySales!$V3194*DailySales!$Q3194</f>
        <v>360</v>
      </c>
      <c r="X3194" s="36">
        <f>VLOOKUP(O3194,Stock[],6,FALSE)</f>
        <v>1530</v>
      </c>
      <c r="Y3194" s="36">
        <f>+DailySales!$V3194*DailySales!$X3194</f>
        <v>550800</v>
      </c>
      <c r="Z3194" s="37"/>
      <c r="AA3194" s="37"/>
      <c r="AB3194" s="37">
        <v>2160</v>
      </c>
      <c r="AC3194" s="37">
        <v>3600</v>
      </c>
      <c r="AD3194" s="37"/>
      <c r="AE3194" s="77">
        <v>10200</v>
      </c>
      <c r="AF3194" s="87">
        <v>46058</v>
      </c>
      <c r="AG3194" s="39">
        <v>555240</v>
      </c>
      <c r="AH3194" s="87"/>
      <c r="AI3194" s="39"/>
      <c r="AJ3194" s="87"/>
      <c r="AK3194" s="39"/>
      <c r="AL3194" s="34"/>
      <c r="AM3194" s="39"/>
      <c r="AN319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95" spans="1:40" ht="19.5" customHeight="1" x14ac:dyDescent="0.25">
      <c r="A3195" s="32">
        <f t="shared" si="230"/>
        <v>2026</v>
      </c>
      <c r="B3195" s="32">
        <f t="shared" si="231"/>
        <v>2</v>
      </c>
      <c r="C3195" s="25">
        <v>46058</v>
      </c>
      <c r="D3195" s="57">
        <f t="shared" ca="1" si="228"/>
        <v>46097</v>
      </c>
      <c r="E3195" s="57" t="str">
        <f t="shared" ca="1" si="229"/>
        <v>1-Months</v>
      </c>
      <c r="F3195" s="57" t="str">
        <f>VLOOKUP(O3195,Stock[],5,FALSE)</f>
        <v>BE</v>
      </c>
      <c r="G3195" s="33" t="s">
        <v>3203</v>
      </c>
      <c r="H3195" s="38" t="s">
        <v>275</v>
      </c>
      <c r="I3195" s="34" t="s">
        <v>881</v>
      </c>
      <c r="J3195" s="32" t="str">
        <f>VLOOKUP(I3195,Customers[],2,FALSE)</f>
        <v>ရွှေနန်း‌တော်</v>
      </c>
      <c r="K3195" s="32" t="str">
        <f>VLOOKUP(I3195,Customers[],4,FALSE)</f>
        <v>Pyawbwe</v>
      </c>
      <c r="L3195" s="32" t="str">
        <f>VLOOKUP(Table85[[#This Row],[CustomerID]],Table!H:K,3,0)</f>
        <v>ရေပေါင်းဆုံ</v>
      </c>
      <c r="M3195" s="32" t="str">
        <f>VLOOKUP(I3195,Customers[],5,FALSE)</f>
        <v>Van-1</v>
      </c>
      <c r="N3195" s="34" t="s">
        <v>9</v>
      </c>
      <c r="O3195" s="37" t="s">
        <v>1501</v>
      </c>
      <c r="P3195" s="32" t="str">
        <f>VLOOKUP(O3195,Stock[],2,FALSE)</f>
        <v>ရွှေမင်းသားမန်ကျည်းခေါင်ရည်(.6Ltr)</v>
      </c>
      <c r="Q3195" s="35">
        <f>VLOOKUP(O3195,Stock[],3,FALSE)</f>
        <v>0.6</v>
      </c>
      <c r="R3195" s="35">
        <f>VLOOKUP(O3195,Stock[],4,FALSE)</f>
        <v>12</v>
      </c>
      <c r="S3195" s="37"/>
      <c r="T3195" s="35">
        <f>(DailySales!$S3195/DailySales!$R3195)+DailySales!$U3195</f>
        <v>10</v>
      </c>
      <c r="U3195" s="37">
        <v>10</v>
      </c>
      <c r="V3195" s="36">
        <f>+DailySales!$T3195*DailySales!$R3195</f>
        <v>120</v>
      </c>
      <c r="W3195" s="36">
        <f>+DailySales!$V3195*DailySales!$Q3195</f>
        <v>72</v>
      </c>
      <c r="X3195" s="36">
        <f>VLOOKUP(O3195,Stock[],6,FALSE)</f>
        <v>800</v>
      </c>
      <c r="Y3195" s="36">
        <f>+DailySales!$V3195*DailySales!$X3195</f>
        <v>96000</v>
      </c>
      <c r="Z3195" s="37"/>
      <c r="AA3195" s="37"/>
      <c r="AB3195" s="37"/>
      <c r="AC3195" s="37"/>
      <c r="AD3195" s="37"/>
      <c r="AE3195" s="77"/>
      <c r="AF3195" s="87">
        <v>46058</v>
      </c>
      <c r="AG3195" s="39">
        <v>96000</v>
      </c>
      <c r="AH3195" s="87"/>
      <c r="AI3195" s="39"/>
      <c r="AJ3195" s="87"/>
      <c r="AK3195" s="39"/>
      <c r="AL3195" s="34"/>
      <c r="AM3195" s="39"/>
      <c r="AN319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96" spans="1:40" ht="19.5" customHeight="1" x14ac:dyDescent="0.25">
      <c r="A3196" s="32">
        <f t="shared" si="230"/>
        <v>2026</v>
      </c>
      <c r="B3196" s="32">
        <f t="shared" si="231"/>
        <v>2</v>
      </c>
      <c r="C3196" s="25">
        <v>46058</v>
      </c>
      <c r="D3196" s="57">
        <f t="shared" ca="1" si="228"/>
        <v>46097</v>
      </c>
      <c r="E3196" s="57" t="str">
        <f t="shared" ca="1" si="229"/>
        <v>1-Months</v>
      </c>
      <c r="F3196" s="57" t="str">
        <f>VLOOKUP(O3196,Stock[],5,FALSE)</f>
        <v>BE</v>
      </c>
      <c r="G3196" s="33" t="s">
        <v>3203</v>
      </c>
      <c r="H3196" s="38" t="s">
        <v>275</v>
      </c>
      <c r="I3196" s="34" t="s">
        <v>881</v>
      </c>
      <c r="J3196" s="32" t="str">
        <f>VLOOKUP(I3196,Customers[],2,FALSE)</f>
        <v>ရွှေနန်း‌တော်</v>
      </c>
      <c r="K3196" s="32" t="str">
        <f>VLOOKUP(I3196,Customers[],4,FALSE)</f>
        <v>Pyawbwe</v>
      </c>
      <c r="L3196" s="32" t="str">
        <f>VLOOKUP(Table85[[#This Row],[CustomerID]],Table!H:K,3,0)</f>
        <v>ရေပေါင်းဆုံ</v>
      </c>
      <c r="M3196" s="32" t="str">
        <f>VLOOKUP(I3196,Customers[],5,FALSE)</f>
        <v>Van-1</v>
      </c>
      <c r="N3196" s="34" t="s">
        <v>9</v>
      </c>
      <c r="O3196" s="37" t="s">
        <v>1471</v>
      </c>
      <c r="P3196" s="32" t="str">
        <f>VLOOKUP(O3196,Stock[],2,FALSE)</f>
        <v>ရွှေမင်းသားခေါင်ရည်ကော်ဗူး(.6Ltr)</v>
      </c>
      <c r="Q3196" s="35">
        <f>VLOOKUP(O3196,Stock[],3,FALSE)</f>
        <v>0.6</v>
      </c>
      <c r="R3196" s="35">
        <f>VLOOKUP(O3196,Stock[],4,FALSE)</f>
        <v>12</v>
      </c>
      <c r="S3196" s="37"/>
      <c r="T3196" s="35">
        <f>(DailySales!$S3196/DailySales!$R3196)+DailySales!$U3196</f>
        <v>10</v>
      </c>
      <c r="U3196" s="37">
        <v>10</v>
      </c>
      <c r="V3196" s="36">
        <f>+DailySales!$T3196*DailySales!$R3196</f>
        <v>120</v>
      </c>
      <c r="W3196" s="36">
        <f>+DailySales!$V3196*DailySales!$Q3196</f>
        <v>72</v>
      </c>
      <c r="X3196" s="36">
        <f>VLOOKUP(O3196,Stock[],6,FALSE)</f>
        <v>800</v>
      </c>
      <c r="Y3196" s="36">
        <f>+DailySales!$V3196*DailySales!$X3196</f>
        <v>96000</v>
      </c>
      <c r="Z3196" s="37"/>
      <c r="AA3196" s="37"/>
      <c r="AB3196" s="37"/>
      <c r="AC3196" s="37"/>
      <c r="AD3196" s="37"/>
      <c r="AE3196" s="77"/>
      <c r="AF3196" s="87">
        <v>46058</v>
      </c>
      <c r="AG3196" s="39">
        <v>96000</v>
      </c>
      <c r="AH3196" s="87"/>
      <c r="AI3196" s="39"/>
      <c r="AJ3196" s="87"/>
      <c r="AK3196" s="39"/>
      <c r="AL3196" s="34"/>
      <c r="AM3196" s="39"/>
      <c r="AN319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97" spans="1:40" ht="19.5" customHeight="1" x14ac:dyDescent="0.25">
      <c r="A3197" s="32">
        <f t="shared" si="230"/>
        <v>2026</v>
      </c>
      <c r="B3197" s="32">
        <f t="shared" si="231"/>
        <v>2</v>
      </c>
      <c r="C3197" s="25">
        <v>46058</v>
      </c>
      <c r="D3197" s="57">
        <f t="shared" ca="1" si="228"/>
        <v>46097</v>
      </c>
      <c r="E3197" s="57" t="str">
        <f t="shared" ca="1" si="229"/>
        <v>1-Months</v>
      </c>
      <c r="F3197" s="57" t="str">
        <f>VLOOKUP(O3197,Stock[],5,FALSE)</f>
        <v>BE</v>
      </c>
      <c r="G3197" s="33" t="s">
        <v>3203</v>
      </c>
      <c r="H3197" s="38" t="s">
        <v>275</v>
      </c>
      <c r="I3197" s="34" t="s">
        <v>1014</v>
      </c>
      <c r="J3197" s="32" t="str">
        <f>VLOOKUP(I3197,Customers[],2,FALSE)</f>
        <v>FOC</v>
      </c>
      <c r="K3197" s="32">
        <f>VLOOKUP(I3197,Customers[],4,FALSE)</f>
        <v>0</v>
      </c>
      <c r="L3197" s="32">
        <f>VLOOKUP(Table85[[#This Row],[CustomerID]],Table!H:K,3,0)</f>
        <v>0</v>
      </c>
      <c r="M3197" s="32">
        <f>VLOOKUP(I3197,Customers[],5,FALSE)</f>
        <v>0</v>
      </c>
      <c r="N3197" s="34" t="s">
        <v>1014</v>
      </c>
      <c r="O3197" s="37" t="s">
        <v>1471</v>
      </c>
      <c r="P3197" s="32" t="str">
        <f>VLOOKUP(O3197,Stock[],2,FALSE)</f>
        <v>ရွှေမင်းသားခေါင်ရည်ကော်ဗူး(.6Ltr)</v>
      </c>
      <c r="Q3197" s="35">
        <f>VLOOKUP(O3197,Stock[],3,FALSE)</f>
        <v>0.6</v>
      </c>
      <c r="R3197" s="35">
        <f>VLOOKUP(O3197,Stock[],4,FALSE)</f>
        <v>12</v>
      </c>
      <c r="S3197" s="37"/>
      <c r="T3197" s="35">
        <f>(DailySales!$S3197/DailySales!$R3197)+DailySales!$U3197</f>
        <v>2</v>
      </c>
      <c r="U3197" s="37">
        <v>2</v>
      </c>
      <c r="V3197" s="36">
        <f>+DailySales!$T3197*DailySales!$R3197</f>
        <v>24</v>
      </c>
      <c r="W3197" s="36">
        <f>+DailySales!$V3197*DailySales!$Q3197</f>
        <v>14.399999999999999</v>
      </c>
      <c r="X3197" s="36">
        <f>VLOOKUP(O3197,Stock[],6,FALSE)</f>
        <v>800</v>
      </c>
      <c r="Y3197" s="36">
        <f>+DailySales!$V3197*DailySales!$X3197</f>
        <v>19200</v>
      </c>
      <c r="Z3197" s="37"/>
      <c r="AA3197" s="37"/>
      <c r="AB3197" s="37"/>
      <c r="AC3197" s="37"/>
      <c r="AD3197" s="37"/>
      <c r="AE3197" s="77"/>
      <c r="AF3197" s="87">
        <v>46058</v>
      </c>
      <c r="AG3197" s="39">
        <v>19200</v>
      </c>
      <c r="AH3197" s="87"/>
      <c r="AI3197" s="39"/>
      <c r="AJ3197" s="87"/>
      <c r="AK3197" s="39"/>
      <c r="AL3197" s="34"/>
      <c r="AM3197" s="39"/>
      <c r="AN319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98" spans="1:40" ht="19.5" customHeight="1" x14ac:dyDescent="0.25">
      <c r="A3198" s="32">
        <f t="shared" si="230"/>
        <v>2026</v>
      </c>
      <c r="B3198" s="32">
        <f t="shared" si="231"/>
        <v>2</v>
      </c>
      <c r="C3198" s="25">
        <v>46058</v>
      </c>
      <c r="D3198" s="57">
        <f t="shared" ca="1" si="228"/>
        <v>46097</v>
      </c>
      <c r="E3198" s="57" t="str">
        <f t="shared" ca="1" si="229"/>
        <v>1-Months</v>
      </c>
      <c r="F3198" s="57" t="str">
        <f>VLOOKUP(O3198,Stock[],5,FALSE)</f>
        <v>BE</v>
      </c>
      <c r="G3198" s="33" t="s">
        <v>3204</v>
      </c>
      <c r="H3198" s="38" t="s">
        <v>275</v>
      </c>
      <c r="I3198" s="34" t="s">
        <v>564</v>
      </c>
      <c r="J3198" s="32" t="str">
        <f>VLOOKUP(I3198,Customers[],2,FALSE)</f>
        <v>မမြလေး</v>
      </c>
      <c r="K3198" s="32" t="str">
        <f>VLOOKUP(I3198,Customers[],4,FALSE)</f>
        <v>Pyawbwe</v>
      </c>
      <c r="L3198" s="32" t="str">
        <f>VLOOKUP(Table85[[#This Row],[CustomerID]],Table!H:K,3,0)</f>
        <v>မဒါန်း</v>
      </c>
      <c r="M3198" s="32" t="str">
        <f>VLOOKUP(I3198,Customers[],5,FALSE)</f>
        <v>Van-1</v>
      </c>
      <c r="N3198" s="34" t="s">
        <v>9</v>
      </c>
      <c r="O3198" s="37" t="s">
        <v>205</v>
      </c>
      <c r="P3198" s="32" t="str">
        <f>VLOOKUP(O3198,Stock[],2,FALSE)</f>
        <v>ကောင်းကြည် ကော် 25%  (1Ltr )</v>
      </c>
      <c r="Q3198" s="35">
        <f>VLOOKUP(O3198,Stock[],3,FALSE)</f>
        <v>1</v>
      </c>
      <c r="R3198" s="35">
        <f>VLOOKUP(O3198,Stock[],4,FALSE)</f>
        <v>12</v>
      </c>
      <c r="S3198" s="37"/>
      <c r="T3198" s="35">
        <f>(DailySales!$S3198/DailySales!$R3198)+DailySales!$U3198</f>
        <v>5</v>
      </c>
      <c r="U3198" s="37">
        <v>5</v>
      </c>
      <c r="V3198" s="36">
        <f>+DailySales!$T3198*DailySales!$R3198</f>
        <v>60</v>
      </c>
      <c r="W3198" s="36">
        <f>+DailySales!$V3198*DailySales!$Q3198</f>
        <v>60</v>
      </c>
      <c r="X3198" s="36">
        <f>VLOOKUP(O3198,Stock[],6,FALSE)</f>
        <v>1530</v>
      </c>
      <c r="Y3198" s="36">
        <f>+DailySales!$V3198*DailySales!$X3198</f>
        <v>91800</v>
      </c>
      <c r="Z3198" s="37"/>
      <c r="AA3198" s="37"/>
      <c r="AB3198" s="37"/>
      <c r="AC3198" s="37"/>
      <c r="AD3198" s="37"/>
      <c r="AE3198" s="77">
        <v>1700</v>
      </c>
      <c r="AF3198" s="87">
        <v>46058</v>
      </c>
      <c r="AG3198" s="39">
        <v>93500</v>
      </c>
      <c r="AH3198" s="87"/>
      <c r="AI3198" s="39"/>
      <c r="AJ3198" s="87"/>
      <c r="AK3198" s="39"/>
      <c r="AL3198" s="34"/>
      <c r="AM3198" s="39"/>
      <c r="AN319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199" spans="1:40" ht="19.5" customHeight="1" x14ac:dyDescent="0.25">
      <c r="A3199" s="32">
        <f t="shared" si="230"/>
        <v>2026</v>
      </c>
      <c r="B3199" s="32">
        <f t="shared" si="231"/>
        <v>2</v>
      </c>
      <c r="C3199" s="25">
        <v>46058</v>
      </c>
      <c r="D3199" s="57">
        <f t="shared" ca="1" si="228"/>
        <v>46097</v>
      </c>
      <c r="E3199" s="57" t="str">
        <f t="shared" ca="1" si="229"/>
        <v>1-Months</v>
      </c>
      <c r="F3199" s="57" t="str">
        <f>VLOOKUP(O3199,Stock[],5,FALSE)</f>
        <v>BE</v>
      </c>
      <c r="G3199" s="33" t="s">
        <v>3204</v>
      </c>
      <c r="H3199" s="38" t="s">
        <v>275</v>
      </c>
      <c r="I3199" s="34" t="s">
        <v>564</v>
      </c>
      <c r="J3199" s="32" t="str">
        <f>VLOOKUP(I3199,Customers[],2,FALSE)</f>
        <v>မမြလေး</v>
      </c>
      <c r="K3199" s="32" t="str">
        <f>VLOOKUP(I3199,Customers[],4,FALSE)</f>
        <v>Pyawbwe</v>
      </c>
      <c r="L3199" s="32" t="str">
        <f>VLOOKUP(Table85[[#This Row],[CustomerID]],Table!H:K,3,0)</f>
        <v>မဒါန်း</v>
      </c>
      <c r="M3199" s="32" t="str">
        <f>VLOOKUP(I3199,Customers[],5,FALSE)</f>
        <v>Van-1</v>
      </c>
      <c r="N3199" s="34" t="s">
        <v>9</v>
      </c>
      <c r="O3199" s="37" t="s">
        <v>207</v>
      </c>
      <c r="P3199" s="32" t="str">
        <f>VLOOKUP(O3199,Stock[],2,FALSE)</f>
        <v>ရွှေမင်းသားခေါင်ရည်</v>
      </c>
      <c r="Q3199" s="35">
        <f>VLOOKUP(O3199,Stock[],3,FALSE)</f>
        <v>0.64</v>
      </c>
      <c r="R3199" s="35">
        <f>VLOOKUP(O3199,Stock[],4,FALSE)</f>
        <v>24</v>
      </c>
      <c r="S3199" s="37"/>
      <c r="T3199" s="35">
        <f>(DailySales!$S3199/DailySales!$R3199)+DailySales!$U3199</f>
        <v>1</v>
      </c>
      <c r="U3199" s="37">
        <v>1</v>
      </c>
      <c r="V3199" s="36">
        <f>+DailySales!$T3199*DailySales!$R3199</f>
        <v>24</v>
      </c>
      <c r="W3199" s="36">
        <f>+DailySales!$V3199*DailySales!$Q3199</f>
        <v>15.36</v>
      </c>
      <c r="X3199" s="36">
        <f>VLOOKUP(O3199,Stock[],6,FALSE)</f>
        <v>800</v>
      </c>
      <c r="Y3199" s="36">
        <f>+DailySales!$V3199*DailySales!$X3199</f>
        <v>19200</v>
      </c>
      <c r="Z3199" s="37"/>
      <c r="AA3199" s="37"/>
      <c r="AB3199" s="37"/>
      <c r="AC3199" s="37"/>
      <c r="AD3199" s="37"/>
      <c r="AE3199" s="77">
        <v>500</v>
      </c>
      <c r="AF3199" s="87">
        <v>46058</v>
      </c>
      <c r="AG3199" s="39">
        <v>19700</v>
      </c>
      <c r="AH3199" s="87"/>
      <c r="AI3199" s="39"/>
      <c r="AJ3199" s="87"/>
      <c r="AK3199" s="39"/>
      <c r="AL3199" s="34"/>
      <c r="AM3199" s="39"/>
      <c r="AN319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00" spans="1:40" ht="19.5" customHeight="1" x14ac:dyDescent="0.25">
      <c r="A3200" s="32">
        <f t="shared" si="230"/>
        <v>2026</v>
      </c>
      <c r="B3200" s="32">
        <f t="shared" si="231"/>
        <v>2</v>
      </c>
      <c r="C3200" s="25">
        <v>46058</v>
      </c>
      <c r="D3200" s="57">
        <f t="shared" ca="1" si="228"/>
        <v>46097</v>
      </c>
      <c r="E3200" s="57" t="str">
        <f t="shared" ca="1" si="229"/>
        <v>1-Months</v>
      </c>
      <c r="F3200" s="57" t="str">
        <f>VLOOKUP(O3200,Stock[],5,FALSE)</f>
        <v>BE</v>
      </c>
      <c r="G3200" s="33" t="s">
        <v>3205</v>
      </c>
      <c r="H3200" s="38" t="s">
        <v>275</v>
      </c>
      <c r="I3200" s="34" t="s">
        <v>787</v>
      </c>
      <c r="J3200" s="32" t="str">
        <f>VLOOKUP(I3200,Customers[],2,FALSE)</f>
        <v>အန်တီထွန်း</v>
      </c>
      <c r="K3200" s="32" t="str">
        <f>VLOOKUP(I3200,Customers[],4,FALSE)</f>
        <v>Pyawbwe</v>
      </c>
      <c r="L3200" s="32" t="str">
        <f>VLOOKUP(Table85[[#This Row],[CustomerID]],Table!H:K,3,0)</f>
        <v>မဒါန်း</v>
      </c>
      <c r="M3200" s="32" t="str">
        <f>VLOOKUP(I3200,Customers[],5,FALSE)</f>
        <v>Van-1</v>
      </c>
      <c r="N3200" s="34" t="s">
        <v>9</v>
      </c>
      <c r="O3200" s="37" t="s">
        <v>205</v>
      </c>
      <c r="P3200" s="32" t="str">
        <f>VLOOKUP(O3200,Stock[],2,FALSE)</f>
        <v>ကောင်းကြည် ကော် 25%  (1Ltr )</v>
      </c>
      <c r="Q3200" s="35">
        <f>VLOOKUP(O3200,Stock[],3,FALSE)</f>
        <v>1</v>
      </c>
      <c r="R3200" s="35">
        <f>VLOOKUP(O3200,Stock[],4,FALSE)</f>
        <v>12</v>
      </c>
      <c r="S3200" s="37"/>
      <c r="T3200" s="35">
        <f>(DailySales!$S3200/DailySales!$R3200)+DailySales!$U3200</f>
        <v>2</v>
      </c>
      <c r="U3200" s="37">
        <v>2</v>
      </c>
      <c r="V3200" s="36">
        <f>+DailySales!$T3200*DailySales!$R3200</f>
        <v>24</v>
      </c>
      <c r="W3200" s="36">
        <f>+DailySales!$V3200*DailySales!$Q3200</f>
        <v>24</v>
      </c>
      <c r="X3200" s="36">
        <f>VLOOKUP(O3200,Stock[],6,FALSE)</f>
        <v>1530</v>
      </c>
      <c r="Y3200" s="36">
        <f>+DailySales!$V3200*DailySales!$X3200</f>
        <v>36720</v>
      </c>
      <c r="Z3200" s="37"/>
      <c r="AA3200" s="37"/>
      <c r="AB3200" s="37"/>
      <c r="AC3200" s="37"/>
      <c r="AD3200" s="37"/>
      <c r="AE3200" s="77">
        <v>680</v>
      </c>
      <c r="AF3200" s="87">
        <v>46058</v>
      </c>
      <c r="AG3200" s="39">
        <v>37400</v>
      </c>
      <c r="AH3200" s="87"/>
      <c r="AI3200" s="39"/>
      <c r="AJ3200" s="87"/>
      <c r="AK3200" s="39"/>
      <c r="AL3200" s="34"/>
      <c r="AM3200" s="39"/>
      <c r="AN320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01" spans="1:40" ht="19.5" customHeight="1" x14ac:dyDescent="0.25">
      <c r="A3201" s="32">
        <f t="shared" si="230"/>
        <v>2026</v>
      </c>
      <c r="B3201" s="32">
        <f t="shared" si="231"/>
        <v>2</v>
      </c>
      <c r="C3201" s="25">
        <v>46058</v>
      </c>
      <c r="D3201" s="57">
        <f t="shared" ca="1" si="228"/>
        <v>46097</v>
      </c>
      <c r="E3201" s="57" t="str">
        <f t="shared" ca="1" si="229"/>
        <v>1-Months</v>
      </c>
      <c r="F3201" s="57" t="str">
        <f>VLOOKUP(O3201,Stock[],5,FALSE)</f>
        <v>BE</v>
      </c>
      <c r="G3201" s="33" t="s">
        <v>3206</v>
      </c>
      <c r="H3201" s="38" t="s">
        <v>275</v>
      </c>
      <c r="I3201" s="34" t="s">
        <v>789</v>
      </c>
      <c r="J3201" s="32" t="str">
        <f>VLOOKUP(I3201,Customers[],2,FALSE)</f>
        <v>မခင်စိမ်း</v>
      </c>
      <c r="K3201" s="32" t="str">
        <f>VLOOKUP(I3201,Customers[],4,FALSE)</f>
        <v>Pyawbwe</v>
      </c>
      <c r="L3201" s="32" t="str">
        <f>VLOOKUP(Table85[[#This Row],[CustomerID]],Table!H:K,3,0)</f>
        <v>မဒါန်း</v>
      </c>
      <c r="M3201" s="32" t="str">
        <f>VLOOKUP(I3201,Customers[],5,FALSE)</f>
        <v>Van-1</v>
      </c>
      <c r="N3201" s="34" t="s">
        <v>9</v>
      </c>
      <c r="O3201" s="37" t="s">
        <v>205</v>
      </c>
      <c r="P3201" s="32" t="str">
        <f>VLOOKUP(O3201,Stock[],2,FALSE)</f>
        <v>ကောင်းကြည် ကော် 25%  (1Ltr )</v>
      </c>
      <c r="Q3201" s="35">
        <f>VLOOKUP(O3201,Stock[],3,FALSE)</f>
        <v>1</v>
      </c>
      <c r="R3201" s="35">
        <f>VLOOKUP(O3201,Stock[],4,FALSE)</f>
        <v>12</v>
      </c>
      <c r="S3201" s="37"/>
      <c r="T3201" s="35">
        <f>(DailySales!$S3201/DailySales!$R3201)+DailySales!$U3201</f>
        <v>3</v>
      </c>
      <c r="U3201" s="37">
        <v>3</v>
      </c>
      <c r="V3201" s="36">
        <f>+DailySales!$T3201*DailySales!$R3201</f>
        <v>36</v>
      </c>
      <c r="W3201" s="36">
        <f>+DailySales!$V3201*DailySales!$Q3201</f>
        <v>36</v>
      </c>
      <c r="X3201" s="36">
        <f>VLOOKUP(O3201,Stock[],6,FALSE)</f>
        <v>1530</v>
      </c>
      <c r="Y3201" s="36">
        <f>+DailySales!$V3201*DailySales!$X3201</f>
        <v>55080</v>
      </c>
      <c r="Z3201" s="37"/>
      <c r="AA3201" s="37"/>
      <c r="AB3201" s="37"/>
      <c r="AC3201" s="37"/>
      <c r="AD3201" s="37"/>
      <c r="AE3201" s="77">
        <v>1020</v>
      </c>
      <c r="AF3201" s="87">
        <v>46058</v>
      </c>
      <c r="AG3201" s="39">
        <v>56100</v>
      </c>
      <c r="AH3201" s="87"/>
      <c r="AI3201" s="39"/>
      <c r="AJ3201" s="87"/>
      <c r="AK3201" s="39"/>
      <c r="AL3201" s="34"/>
      <c r="AM3201" s="39"/>
      <c r="AN320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02" spans="1:40" ht="19.5" customHeight="1" x14ac:dyDescent="0.25">
      <c r="A3202" s="32">
        <f t="shared" si="230"/>
        <v>2026</v>
      </c>
      <c r="B3202" s="32">
        <f t="shared" si="231"/>
        <v>2</v>
      </c>
      <c r="C3202" s="25">
        <v>46058</v>
      </c>
      <c r="D3202" s="57">
        <f t="shared" ref="D3202:D3265" ca="1" si="232">TODAY()</f>
        <v>46097</v>
      </c>
      <c r="E3202" s="57" t="str">
        <f t="shared" ref="E3202:E3265" ca="1" si="233">DATEDIF(C3202,D3202,"M")&amp;"-Months"</f>
        <v>1-Months</v>
      </c>
      <c r="F3202" s="57" t="str">
        <f>VLOOKUP(O3202,Stock[],5,FALSE)</f>
        <v>BE</v>
      </c>
      <c r="G3202" s="33" t="s">
        <v>3207</v>
      </c>
      <c r="H3202" s="38" t="s">
        <v>275</v>
      </c>
      <c r="I3202" s="34" t="s">
        <v>1055</v>
      </c>
      <c r="J3202" s="32" t="str">
        <f>VLOOKUP(I3202,Customers[],2,FALSE)</f>
        <v>မယဉ်အေး(၂)</v>
      </c>
      <c r="K3202" s="32" t="str">
        <f>VLOOKUP(I3202,Customers[],4,FALSE)</f>
        <v>Pyawbwe</v>
      </c>
      <c r="L3202" s="32" t="str">
        <f>VLOOKUP(Table85[[#This Row],[CustomerID]],Table!H:K,3,0)</f>
        <v>ရေပေါင်းဆုံ</v>
      </c>
      <c r="M3202" s="32" t="str">
        <f>VLOOKUP(I3202,Customers[],5,FALSE)</f>
        <v>Van-1</v>
      </c>
      <c r="N3202" s="34" t="s">
        <v>9</v>
      </c>
      <c r="O3202" s="37" t="s">
        <v>205</v>
      </c>
      <c r="P3202" s="32" t="str">
        <f>VLOOKUP(O3202,Stock[],2,FALSE)</f>
        <v>ကောင်းကြည် ကော် 25%  (1Ltr )</v>
      </c>
      <c r="Q3202" s="35">
        <f>VLOOKUP(O3202,Stock[],3,FALSE)</f>
        <v>1</v>
      </c>
      <c r="R3202" s="35">
        <f>VLOOKUP(O3202,Stock[],4,FALSE)</f>
        <v>12</v>
      </c>
      <c r="S3202" s="37"/>
      <c r="T3202" s="35">
        <f>(DailySales!$S3202/DailySales!$R3202)+DailySales!$U3202</f>
        <v>1</v>
      </c>
      <c r="U3202" s="37">
        <v>1</v>
      </c>
      <c r="V3202" s="36">
        <f>+DailySales!$T3202*DailySales!$R3202</f>
        <v>12</v>
      </c>
      <c r="W3202" s="36">
        <f>+DailySales!$V3202*DailySales!$Q3202</f>
        <v>12</v>
      </c>
      <c r="X3202" s="36">
        <f>VLOOKUP(O3202,Stock[],6,FALSE)</f>
        <v>1530</v>
      </c>
      <c r="Y3202" s="36">
        <f>+DailySales!$V3202*DailySales!$X3202</f>
        <v>18360</v>
      </c>
      <c r="Z3202" s="37"/>
      <c r="AA3202" s="37"/>
      <c r="AB3202" s="37"/>
      <c r="AC3202" s="37"/>
      <c r="AD3202" s="37"/>
      <c r="AE3202" s="77">
        <v>340</v>
      </c>
      <c r="AF3202" s="87">
        <v>46058</v>
      </c>
      <c r="AG3202" s="39">
        <v>18700</v>
      </c>
      <c r="AH3202" s="87"/>
      <c r="AI3202" s="39"/>
      <c r="AJ3202" s="87"/>
      <c r="AK3202" s="39"/>
      <c r="AL3202" s="34"/>
      <c r="AM3202" s="39"/>
      <c r="AN320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03" spans="1:40" ht="19.5" customHeight="1" x14ac:dyDescent="0.25">
      <c r="A3203" s="32">
        <f t="shared" si="230"/>
        <v>2026</v>
      </c>
      <c r="B3203" s="32">
        <f t="shared" si="231"/>
        <v>2</v>
      </c>
      <c r="C3203" s="25">
        <v>46058</v>
      </c>
      <c r="D3203" s="57">
        <f t="shared" ca="1" si="232"/>
        <v>46097</v>
      </c>
      <c r="E3203" s="57" t="str">
        <f t="shared" ca="1" si="233"/>
        <v>1-Months</v>
      </c>
      <c r="F3203" s="57" t="str">
        <f>VLOOKUP(O3203,Stock[],5,FALSE)</f>
        <v>BE</v>
      </c>
      <c r="G3203" s="33" t="s">
        <v>3207</v>
      </c>
      <c r="H3203" s="38" t="s">
        <v>275</v>
      </c>
      <c r="I3203" s="34" t="s">
        <v>1055</v>
      </c>
      <c r="J3203" s="32" t="str">
        <f>VLOOKUP(I3203,Customers[],2,FALSE)</f>
        <v>မယဉ်အေး(၂)</v>
      </c>
      <c r="K3203" s="32" t="str">
        <f>VLOOKUP(I3203,Customers[],4,FALSE)</f>
        <v>Pyawbwe</v>
      </c>
      <c r="L3203" s="32" t="str">
        <f>VLOOKUP(Table85[[#This Row],[CustomerID]],Table!H:K,3,0)</f>
        <v>ရေပေါင်းဆုံ</v>
      </c>
      <c r="M3203" s="32" t="str">
        <f>VLOOKUP(I3203,Customers[],5,FALSE)</f>
        <v>Van-1</v>
      </c>
      <c r="N3203" s="34" t="s">
        <v>9</v>
      </c>
      <c r="O3203" s="37" t="s">
        <v>207</v>
      </c>
      <c r="P3203" s="32" t="str">
        <f>VLOOKUP(O3203,Stock[],2,FALSE)</f>
        <v>ရွှေမင်းသားခေါင်ရည်</v>
      </c>
      <c r="Q3203" s="35">
        <f>VLOOKUP(O3203,Stock[],3,FALSE)</f>
        <v>0.64</v>
      </c>
      <c r="R3203" s="35">
        <f>VLOOKUP(O3203,Stock[],4,FALSE)</f>
        <v>24</v>
      </c>
      <c r="S3203" s="37"/>
      <c r="T3203" s="35">
        <f>(DailySales!$S3203/DailySales!$R3203)+DailySales!$U3203</f>
        <v>1</v>
      </c>
      <c r="U3203" s="37">
        <v>1</v>
      </c>
      <c r="V3203" s="36">
        <f>+DailySales!$T3203*DailySales!$R3203</f>
        <v>24</v>
      </c>
      <c r="W3203" s="36">
        <f>+DailySales!$V3203*DailySales!$Q3203</f>
        <v>15.36</v>
      </c>
      <c r="X3203" s="36">
        <f>VLOOKUP(O3203,Stock[],6,FALSE)</f>
        <v>800</v>
      </c>
      <c r="Y3203" s="36">
        <f>+DailySales!$V3203*DailySales!$X3203</f>
        <v>19200</v>
      </c>
      <c r="Z3203" s="37"/>
      <c r="AA3203" s="37"/>
      <c r="AB3203" s="37"/>
      <c r="AC3203" s="37"/>
      <c r="AD3203" s="37"/>
      <c r="AE3203" s="77">
        <v>500</v>
      </c>
      <c r="AF3203" s="87">
        <v>46058</v>
      </c>
      <c r="AG3203" s="39">
        <v>19700</v>
      </c>
      <c r="AH3203" s="87"/>
      <c r="AI3203" s="39"/>
      <c r="AJ3203" s="87"/>
      <c r="AK3203" s="39"/>
      <c r="AL3203" s="34"/>
      <c r="AM3203" s="39"/>
      <c r="AN320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04" spans="1:40" ht="19.5" customHeight="1" x14ac:dyDescent="0.25">
      <c r="A3204" s="32">
        <f t="shared" si="230"/>
        <v>2026</v>
      </c>
      <c r="B3204" s="32">
        <f t="shared" si="231"/>
        <v>2</v>
      </c>
      <c r="C3204" s="25">
        <v>46058</v>
      </c>
      <c r="D3204" s="57">
        <f t="shared" ca="1" si="232"/>
        <v>46097</v>
      </c>
      <c r="E3204" s="57" t="str">
        <f t="shared" ca="1" si="233"/>
        <v>1-Months</v>
      </c>
      <c r="F3204" s="57" t="str">
        <f>VLOOKUP(O3204,Stock[],5,FALSE)</f>
        <v>BE</v>
      </c>
      <c r="G3204" s="33" t="s">
        <v>3208</v>
      </c>
      <c r="H3204" s="38" t="s">
        <v>275</v>
      </c>
      <c r="I3204" s="34" t="s">
        <v>2181</v>
      </c>
      <c r="J3204" s="32" t="str">
        <f>VLOOKUP(I3204,Customers[],2,FALSE)</f>
        <v>အကွဲ</v>
      </c>
      <c r="K3204" s="32">
        <f>VLOOKUP(I3204,Customers[],4,FALSE)</f>
        <v>0</v>
      </c>
      <c r="L3204" s="32">
        <f>VLOOKUP(Table85[[#This Row],[CustomerID]],Table!H:K,3,0)</f>
        <v>0</v>
      </c>
      <c r="M3204" s="32">
        <f>VLOOKUP(I3204,Customers[],5,FALSE)</f>
        <v>0</v>
      </c>
      <c r="N3204" s="34" t="s">
        <v>1749</v>
      </c>
      <c r="O3204" s="37" t="s">
        <v>2465</v>
      </c>
      <c r="P3204" s="32" t="str">
        <f>VLOOKUP(O3204,Stock[],2,FALSE)</f>
        <v>မိုးနဲကွန်ကီး</v>
      </c>
      <c r="Q3204" s="35">
        <f>VLOOKUP(O3204,Stock[],3,FALSE)</f>
        <v>0.64</v>
      </c>
      <c r="R3204" s="35">
        <f>VLOOKUP(O3204,Stock[],4,FALSE)</f>
        <v>14</v>
      </c>
      <c r="S3204" s="37">
        <v>3</v>
      </c>
      <c r="T3204" s="35">
        <f>(DailySales!$S3204/DailySales!$R3204)+DailySales!$U3204</f>
        <v>0.21428571428571427</v>
      </c>
      <c r="U3204" s="37"/>
      <c r="V3204" s="36">
        <f>+DailySales!$T3204*DailySales!$R3204</f>
        <v>3</v>
      </c>
      <c r="W3204" s="36">
        <f>+DailySales!$V3204*DailySales!$Q3204</f>
        <v>1.92</v>
      </c>
      <c r="X3204" s="36">
        <f>VLOOKUP(O3204,Stock[],6,FALSE)</f>
        <v>1700</v>
      </c>
      <c r="Y3204" s="36">
        <f>+DailySales!$V3204*DailySales!$X3204</f>
        <v>5100</v>
      </c>
      <c r="Z3204" s="37"/>
      <c r="AA3204" s="37"/>
      <c r="AB3204" s="37"/>
      <c r="AC3204" s="37"/>
      <c r="AD3204" s="37"/>
      <c r="AE3204" s="77"/>
      <c r="AF3204" s="87">
        <v>46058</v>
      </c>
      <c r="AG3204" s="39">
        <v>5100</v>
      </c>
      <c r="AH3204" s="87"/>
      <c r="AI3204" s="39"/>
      <c r="AJ3204" s="87"/>
      <c r="AK3204" s="39"/>
      <c r="AL3204" s="34"/>
      <c r="AM3204" s="39"/>
      <c r="AN320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05" spans="1:40" ht="19.5" customHeight="1" x14ac:dyDescent="0.25">
      <c r="A3205" s="32">
        <f t="shared" si="230"/>
        <v>2026</v>
      </c>
      <c r="B3205" s="32">
        <f t="shared" si="231"/>
        <v>2</v>
      </c>
      <c r="C3205" s="25">
        <v>46058</v>
      </c>
      <c r="D3205" s="57">
        <f t="shared" ca="1" si="232"/>
        <v>46097</v>
      </c>
      <c r="E3205" s="57" t="str">
        <f t="shared" ca="1" si="233"/>
        <v>1-Months</v>
      </c>
      <c r="F3205" s="57" t="str">
        <f>VLOOKUP(O3205,Stock[],5,FALSE)</f>
        <v>BE</v>
      </c>
      <c r="G3205" s="33" t="s">
        <v>3209</v>
      </c>
      <c r="H3205" s="38" t="s">
        <v>1497</v>
      </c>
      <c r="I3205" s="34" t="s">
        <v>1231</v>
      </c>
      <c r="J3205" s="32" t="str">
        <f>VLOOKUP(I3205,Customers[],2,FALSE)</f>
        <v>ကိုဝင်းလှိုင်</v>
      </c>
      <c r="K3205" s="32" t="str">
        <f>VLOOKUP(I3205,Customers[],4,FALSE)</f>
        <v>Tharzi</v>
      </c>
      <c r="L3205" s="32" t="str">
        <f>VLOOKUP(Table85[[#This Row],[CustomerID]],Table!H:K,3,0)</f>
        <v>အုတ်တွင်း</v>
      </c>
      <c r="M3205" s="32" t="str">
        <f>VLOOKUP(I3205,Customers[],5,FALSE)</f>
        <v>Van-2</v>
      </c>
      <c r="N3205" s="34" t="s">
        <v>9</v>
      </c>
      <c r="O3205" s="37" t="s">
        <v>217</v>
      </c>
      <c r="P3205" s="32" t="str">
        <f>VLOOKUP(O3205,Stock[],2,FALSE)</f>
        <v>လိမ္မော်ဖြူ</v>
      </c>
      <c r="Q3205" s="35">
        <f>VLOOKUP(O3205,Stock[],3,FALSE)</f>
        <v>0.64</v>
      </c>
      <c r="R3205" s="35">
        <f>VLOOKUP(O3205,Stock[],4,FALSE)</f>
        <v>24</v>
      </c>
      <c r="S3205" s="37"/>
      <c r="T3205" s="35">
        <f>(DailySales!$S3205/DailySales!$R3205)+DailySales!$U3205</f>
        <v>1</v>
      </c>
      <c r="U3205" s="37">
        <v>1</v>
      </c>
      <c r="V3205" s="36">
        <f>+DailySales!$T3205*DailySales!$R3205</f>
        <v>24</v>
      </c>
      <c r="W3205" s="36">
        <f>+DailySales!$V3205*DailySales!$Q3205</f>
        <v>15.36</v>
      </c>
      <c r="X3205" s="36">
        <f>VLOOKUP(O3205,Stock[],6,FALSE)</f>
        <v>1330</v>
      </c>
      <c r="Y3205" s="36">
        <f>+DailySales!$V3205*DailySales!$X3205</f>
        <v>31920</v>
      </c>
      <c r="Z3205" s="37"/>
      <c r="AA3205" s="37"/>
      <c r="AB3205" s="37"/>
      <c r="AC3205" s="37"/>
      <c r="AD3205" s="37"/>
      <c r="AE3205" s="77">
        <v>580</v>
      </c>
      <c r="AF3205" s="87">
        <v>46058</v>
      </c>
      <c r="AG3205" s="39">
        <v>32500</v>
      </c>
      <c r="AH3205" s="87"/>
      <c r="AI3205" s="39"/>
      <c r="AJ3205" s="87"/>
      <c r="AK3205" s="39"/>
      <c r="AL3205" s="34"/>
      <c r="AM3205" s="39"/>
      <c r="AN320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06" spans="1:40" ht="19.5" customHeight="1" x14ac:dyDescent="0.25">
      <c r="A3206" s="32">
        <f t="shared" si="230"/>
        <v>2026</v>
      </c>
      <c r="B3206" s="32">
        <f t="shared" si="231"/>
        <v>2</v>
      </c>
      <c r="C3206" s="25">
        <v>46058</v>
      </c>
      <c r="D3206" s="57">
        <f t="shared" ca="1" si="232"/>
        <v>46097</v>
      </c>
      <c r="E3206" s="57" t="str">
        <f t="shared" ca="1" si="233"/>
        <v>1-Months</v>
      </c>
      <c r="F3206" s="57" t="str">
        <f>VLOOKUP(O3206,Stock[],5,FALSE)</f>
        <v>BE</v>
      </c>
      <c r="G3206" s="33" t="s">
        <v>3210</v>
      </c>
      <c r="H3206" s="38" t="s">
        <v>1497</v>
      </c>
      <c r="I3206" s="34" t="s">
        <v>597</v>
      </c>
      <c r="J3206" s="32" t="str">
        <f>VLOOKUP(I3206,Customers[],2,FALSE)</f>
        <v>ကိုရဲဇော်</v>
      </c>
      <c r="K3206" s="32" t="str">
        <f>VLOOKUP(I3206,Customers[],4,FALSE)</f>
        <v>Tharzi</v>
      </c>
      <c r="L3206" s="32" t="str">
        <f>VLOOKUP(Table85[[#This Row],[CustomerID]],Table!H:K,3,0)</f>
        <v>အုတ်တွင်း</v>
      </c>
      <c r="M3206" s="32" t="str">
        <f>VLOOKUP(I3206,Customers[],5,FALSE)</f>
        <v>Van-2</v>
      </c>
      <c r="N3206" s="34" t="s">
        <v>9</v>
      </c>
      <c r="O3206" s="37" t="s">
        <v>217</v>
      </c>
      <c r="P3206" s="32" t="str">
        <f>VLOOKUP(O3206,Stock[],2,FALSE)</f>
        <v>လိမ္မော်ဖြူ</v>
      </c>
      <c r="Q3206" s="35">
        <f>VLOOKUP(O3206,Stock[],3,FALSE)</f>
        <v>0.64</v>
      </c>
      <c r="R3206" s="35">
        <f>VLOOKUP(O3206,Stock[],4,FALSE)</f>
        <v>24</v>
      </c>
      <c r="S3206" s="37"/>
      <c r="T3206" s="35">
        <f>(DailySales!$S3206/DailySales!$R3206)+DailySales!$U3206</f>
        <v>7</v>
      </c>
      <c r="U3206" s="37">
        <v>7</v>
      </c>
      <c r="V3206" s="36">
        <f>+DailySales!$T3206*DailySales!$R3206</f>
        <v>168</v>
      </c>
      <c r="W3206" s="36">
        <f>+DailySales!$V3206*DailySales!$Q3206</f>
        <v>107.52</v>
      </c>
      <c r="X3206" s="36">
        <f>VLOOKUP(O3206,Stock[],6,FALSE)</f>
        <v>1330</v>
      </c>
      <c r="Y3206" s="36">
        <f>+DailySales!$V3206*DailySales!$X3206</f>
        <v>223440</v>
      </c>
      <c r="Z3206" s="37"/>
      <c r="AA3206" s="37"/>
      <c r="AB3206" s="37"/>
      <c r="AC3206" s="37"/>
      <c r="AD3206" s="37"/>
      <c r="AE3206" s="77">
        <v>4060</v>
      </c>
      <c r="AF3206" s="87">
        <v>46058</v>
      </c>
      <c r="AG3206" s="39">
        <v>227500</v>
      </c>
      <c r="AH3206" s="87"/>
      <c r="AI3206" s="39"/>
      <c r="AJ3206" s="87"/>
      <c r="AK3206" s="39"/>
      <c r="AL3206" s="34"/>
      <c r="AM3206" s="39"/>
      <c r="AN320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07" spans="1:40" ht="19.5" customHeight="1" x14ac:dyDescent="0.25">
      <c r="A3207" s="32">
        <f t="shared" si="230"/>
        <v>2026</v>
      </c>
      <c r="B3207" s="32">
        <f t="shared" si="231"/>
        <v>2</v>
      </c>
      <c r="C3207" s="25">
        <v>46058</v>
      </c>
      <c r="D3207" s="57">
        <f t="shared" ca="1" si="232"/>
        <v>46097</v>
      </c>
      <c r="E3207" s="57" t="str">
        <f t="shared" ca="1" si="233"/>
        <v>1-Months</v>
      </c>
      <c r="F3207" s="57" t="str">
        <f>VLOOKUP(O3207,Stock[],5,FALSE)</f>
        <v>BE</v>
      </c>
      <c r="G3207" s="33" t="s">
        <v>3210</v>
      </c>
      <c r="H3207" s="38" t="s">
        <v>1497</v>
      </c>
      <c r="I3207" s="34" t="s">
        <v>597</v>
      </c>
      <c r="J3207" s="32" t="str">
        <f>VLOOKUP(I3207,Customers[],2,FALSE)</f>
        <v>ကိုရဲဇော်</v>
      </c>
      <c r="K3207" s="32" t="str">
        <f>VLOOKUP(I3207,Customers[],4,FALSE)</f>
        <v>Tharzi</v>
      </c>
      <c r="L3207" s="32" t="str">
        <f>VLOOKUP(Table85[[#This Row],[CustomerID]],Table!H:K,3,0)</f>
        <v>အုတ်တွင်း</v>
      </c>
      <c r="M3207" s="32" t="str">
        <f>VLOOKUP(I3207,Customers[],5,FALSE)</f>
        <v>Van-2</v>
      </c>
      <c r="N3207" s="34" t="s">
        <v>9</v>
      </c>
      <c r="O3207" s="37" t="s">
        <v>2465</v>
      </c>
      <c r="P3207" s="32" t="str">
        <f>VLOOKUP(O3207,Stock[],2,FALSE)</f>
        <v>မိုးနဲကွန်ကီး</v>
      </c>
      <c r="Q3207" s="35">
        <f>VLOOKUP(O3207,Stock[],3,FALSE)</f>
        <v>0.64</v>
      </c>
      <c r="R3207" s="35">
        <f>VLOOKUP(O3207,Stock[],4,FALSE)</f>
        <v>14</v>
      </c>
      <c r="S3207" s="37"/>
      <c r="T3207" s="35">
        <f>(DailySales!$S3207/DailySales!$R3207)+DailySales!$U3207</f>
        <v>1</v>
      </c>
      <c r="U3207" s="37">
        <v>1</v>
      </c>
      <c r="V3207" s="36">
        <f>+DailySales!$T3207*DailySales!$R3207</f>
        <v>14</v>
      </c>
      <c r="W3207" s="36">
        <f>+DailySales!$V3207*DailySales!$Q3207</f>
        <v>8.9600000000000009</v>
      </c>
      <c r="X3207" s="36">
        <f>VLOOKUP(O3207,Stock[],6,FALSE)</f>
        <v>1700</v>
      </c>
      <c r="Y3207" s="36">
        <f>+DailySales!$V3207*DailySales!$X3207</f>
        <v>23800</v>
      </c>
      <c r="Z3207" s="37"/>
      <c r="AA3207" s="37"/>
      <c r="AB3207" s="37"/>
      <c r="AC3207" s="37"/>
      <c r="AD3207" s="37"/>
      <c r="AE3207" s="77">
        <v>300</v>
      </c>
      <c r="AF3207" s="87">
        <v>46058</v>
      </c>
      <c r="AG3207" s="39">
        <v>24100</v>
      </c>
      <c r="AH3207" s="87"/>
      <c r="AI3207" s="39"/>
      <c r="AJ3207" s="87"/>
      <c r="AK3207" s="39"/>
      <c r="AL3207" s="34"/>
      <c r="AM3207" s="39"/>
      <c r="AN320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08" spans="1:40" ht="19.5" customHeight="1" x14ac:dyDescent="0.25">
      <c r="A3208" s="32">
        <f t="shared" ref="A3208:A3271" si="234">YEAR(C3208)</f>
        <v>2026</v>
      </c>
      <c r="B3208" s="32">
        <f t="shared" ref="B3208:B3271" si="235">MONTH(C3208)</f>
        <v>2</v>
      </c>
      <c r="C3208" s="25">
        <v>46058</v>
      </c>
      <c r="D3208" s="57">
        <f t="shared" ca="1" si="232"/>
        <v>46097</v>
      </c>
      <c r="E3208" s="57" t="str">
        <f t="shared" ca="1" si="233"/>
        <v>1-Months</v>
      </c>
      <c r="F3208" s="57" t="str">
        <f>VLOOKUP(O3208,Stock[],5,FALSE)</f>
        <v>BE</v>
      </c>
      <c r="G3208" s="33" t="s">
        <v>3211</v>
      </c>
      <c r="H3208" s="38" t="s">
        <v>1497</v>
      </c>
      <c r="I3208" s="34" t="s">
        <v>762</v>
      </c>
      <c r="J3208" s="32" t="str">
        <f>VLOOKUP(I3208,Customers[],2,FALSE)</f>
        <v>မခိုင်</v>
      </c>
      <c r="K3208" s="32" t="str">
        <f>VLOOKUP(I3208,Customers[],4,FALSE)</f>
        <v>Tharzi</v>
      </c>
      <c r="L3208" s="32" t="str">
        <f>VLOOKUP(Table85[[#This Row],[CustomerID]],Table!H:K,3,0)</f>
        <v>အုတ်တွင်း</v>
      </c>
      <c r="M3208" s="32" t="str">
        <f>VLOOKUP(I3208,Customers[],5,FALSE)</f>
        <v>Van-2</v>
      </c>
      <c r="N3208" s="34" t="s">
        <v>9</v>
      </c>
      <c r="O3208" s="37" t="s">
        <v>217</v>
      </c>
      <c r="P3208" s="32" t="str">
        <f>VLOOKUP(O3208,Stock[],2,FALSE)</f>
        <v>လိမ္မော်ဖြူ</v>
      </c>
      <c r="Q3208" s="35">
        <f>VLOOKUP(O3208,Stock[],3,FALSE)</f>
        <v>0.64</v>
      </c>
      <c r="R3208" s="35">
        <f>VLOOKUP(O3208,Stock[],4,FALSE)</f>
        <v>24</v>
      </c>
      <c r="S3208" s="37"/>
      <c r="T3208" s="35">
        <f>(DailySales!$S3208/DailySales!$R3208)+DailySales!$U3208</f>
        <v>1</v>
      </c>
      <c r="U3208" s="37">
        <v>1</v>
      </c>
      <c r="V3208" s="36">
        <f>+DailySales!$T3208*DailySales!$R3208</f>
        <v>24</v>
      </c>
      <c r="W3208" s="36">
        <f>+DailySales!$V3208*DailySales!$Q3208</f>
        <v>15.36</v>
      </c>
      <c r="X3208" s="36">
        <f>VLOOKUP(O3208,Stock[],6,FALSE)</f>
        <v>1330</v>
      </c>
      <c r="Y3208" s="36">
        <f>+DailySales!$V3208*DailySales!$X3208</f>
        <v>31920</v>
      </c>
      <c r="Z3208" s="37"/>
      <c r="AA3208" s="37"/>
      <c r="AB3208" s="37"/>
      <c r="AC3208" s="37"/>
      <c r="AD3208" s="37"/>
      <c r="AE3208" s="77">
        <v>580</v>
      </c>
      <c r="AF3208" s="87">
        <v>46058</v>
      </c>
      <c r="AG3208" s="39">
        <v>32500</v>
      </c>
      <c r="AH3208" s="87"/>
      <c r="AI3208" s="39"/>
      <c r="AJ3208" s="87"/>
      <c r="AK3208" s="39"/>
      <c r="AL3208" s="34"/>
      <c r="AM3208" s="39"/>
      <c r="AN320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09" spans="1:40" ht="19.5" customHeight="1" x14ac:dyDescent="0.25">
      <c r="A3209" s="32">
        <f t="shared" si="234"/>
        <v>2026</v>
      </c>
      <c r="B3209" s="32">
        <f t="shared" si="235"/>
        <v>2</v>
      </c>
      <c r="C3209" s="25">
        <v>46058</v>
      </c>
      <c r="D3209" s="57">
        <f t="shared" ca="1" si="232"/>
        <v>46097</v>
      </c>
      <c r="E3209" s="57" t="str">
        <f t="shared" ca="1" si="233"/>
        <v>1-Months</v>
      </c>
      <c r="F3209" s="57" t="str">
        <f>VLOOKUP(O3209,Stock[],5,FALSE)</f>
        <v>BE</v>
      </c>
      <c r="G3209" s="33" t="s">
        <v>3212</v>
      </c>
      <c r="H3209" s="38" t="s">
        <v>1497</v>
      </c>
      <c r="I3209" s="34" t="s">
        <v>629</v>
      </c>
      <c r="J3209" s="32" t="str">
        <f>VLOOKUP(I3209,Customers[],2,FALSE)</f>
        <v>မခင်စိုးဝင်း</v>
      </c>
      <c r="K3209" s="32" t="str">
        <f>VLOOKUP(I3209,Customers[],4,FALSE)</f>
        <v>Tharzi</v>
      </c>
      <c r="L3209" s="32" t="str">
        <f>VLOOKUP(Table85[[#This Row],[CustomerID]],Table!H:K,3,0)</f>
        <v>အုတ်တွင်း</v>
      </c>
      <c r="M3209" s="32" t="str">
        <f>VLOOKUP(I3209,Customers[],5,FALSE)</f>
        <v>Van-2</v>
      </c>
      <c r="N3209" s="34" t="s">
        <v>9</v>
      </c>
      <c r="O3209" s="37" t="s">
        <v>217</v>
      </c>
      <c r="P3209" s="32" t="str">
        <f>VLOOKUP(O3209,Stock[],2,FALSE)</f>
        <v>လိမ္မော်ဖြူ</v>
      </c>
      <c r="Q3209" s="35">
        <f>VLOOKUP(O3209,Stock[],3,FALSE)</f>
        <v>0.64</v>
      </c>
      <c r="R3209" s="35">
        <f>VLOOKUP(O3209,Stock[],4,FALSE)</f>
        <v>24</v>
      </c>
      <c r="S3209" s="37"/>
      <c r="T3209" s="35">
        <f>(DailySales!$S3209/DailySales!$R3209)+DailySales!$U3209</f>
        <v>5</v>
      </c>
      <c r="U3209" s="37">
        <v>5</v>
      </c>
      <c r="V3209" s="36">
        <f>+DailySales!$T3209*DailySales!$R3209</f>
        <v>120</v>
      </c>
      <c r="W3209" s="36">
        <f>+DailySales!$V3209*DailySales!$Q3209</f>
        <v>76.8</v>
      </c>
      <c r="X3209" s="36">
        <f>VLOOKUP(O3209,Stock[],6,FALSE)</f>
        <v>1330</v>
      </c>
      <c r="Y3209" s="36">
        <f>+DailySales!$V3209*DailySales!$X3209</f>
        <v>159600</v>
      </c>
      <c r="Z3209" s="37"/>
      <c r="AA3209" s="37"/>
      <c r="AB3209" s="37"/>
      <c r="AC3209" s="37"/>
      <c r="AD3209" s="37"/>
      <c r="AE3209" s="77">
        <v>2900</v>
      </c>
      <c r="AF3209" s="87">
        <v>46058</v>
      </c>
      <c r="AG3209" s="39">
        <v>162500</v>
      </c>
      <c r="AH3209" s="87"/>
      <c r="AI3209" s="39"/>
      <c r="AJ3209" s="87"/>
      <c r="AK3209" s="39"/>
      <c r="AL3209" s="34"/>
      <c r="AM3209" s="39"/>
      <c r="AN320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10" spans="1:40" ht="19.5" customHeight="1" x14ac:dyDescent="0.25">
      <c r="A3210" s="32">
        <f t="shared" si="234"/>
        <v>2026</v>
      </c>
      <c r="B3210" s="32">
        <f t="shared" si="235"/>
        <v>2</v>
      </c>
      <c r="C3210" s="25">
        <v>46058</v>
      </c>
      <c r="D3210" s="57">
        <f t="shared" ca="1" si="232"/>
        <v>46097</v>
      </c>
      <c r="E3210" s="57" t="str">
        <f t="shared" ca="1" si="233"/>
        <v>1-Months</v>
      </c>
      <c r="F3210" s="57" t="str">
        <f>VLOOKUP(O3210,Stock[],5,FALSE)</f>
        <v>BE</v>
      </c>
      <c r="G3210" s="33" t="s">
        <v>3213</v>
      </c>
      <c r="H3210" s="38" t="s">
        <v>1497</v>
      </c>
      <c r="I3210" s="34" t="s">
        <v>533</v>
      </c>
      <c r="J3210" s="32" t="str">
        <f>VLOOKUP(I3210,Customers[],2,FALSE)</f>
        <v>သုခစံ</v>
      </c>
      <c r="K3210" s="32" t="str">
        <f>VLOOKUP(I3210,Customers[],4,FALSE)</f>
        <v>Tharzi</v>
      </c>
      <c r="L3210" s="32" t="str">
        <f>VLOOKUP(Table85[[#This Row],[CustomerID]],Table!H:K,3,0)</f>
        <v>နန်းတော်ကုန်း</v>
      </c>
      <c r="M3210" s="32" t="str">
        <f>VLOOKUP(I3210,Customers[],5,FALSE)</f>
        <v>Van-2</v>
      </c>
      <c r="N3210" s="34" t="s">
        <v>9</v>
      </c>
      <c r="O3210" s="37" t="s">
        <v>209</v>
      </c>
      <c r="P3210" s="32" t="str">
        <f>VLOOKUP(O3210,Stock[],2,FALSE)</f>
        <v>ဇေယျဝတီ Red</v>
      </c>
      <c r="Q3210" s="35">
        <f>VLOOKUP(O3210,Stock[],3,FALSE)</f>
        <v>0.64</v>
      </c>
      <c r="R3210" s="35">
        <f>VLOOKUP(O3210,Stock[],4,FALSE)</f>
        <v>14</v>
      </c>
      <c r="S3210" s="37"/>
      <c r="T3210" s="35">
        <f>(DailySales!$S3210/DailySales!$R3210)+DailySales!$U3210</f>
        <v>10</v>
      </c>
      <c r="U3210" s="37">
        <v>10</v>
      </c>
      <c r="V3210" s="36">
        <f>+DailySales!$T3210*DailySales!$R3210</f>
        <v>140</v>
      </c>
      <c r="W3210" s="36">
        <f>+DailySales!$V3210*DailySales!$Q3210</f>
        <v>89.600000000000009</v>
      </c>
      <c r="X3210" s="36">
        <f>VLOOKUP(O3210,Stock[],6,FALSE)</f>
        <v>1330</v>
      </c>
      <c r="Y3210" s="36">
        <f>+DailySales!$V3210*DailySales!$X3210</f>
        <v>186200</v>
      </c>
      <c r="Z3210" s="37"/>
      <c r="AA3210" s="37"/>
      <c r="AB3210" s="37"/>
      <c r="AC3210" s="37"/>
      <c r="AD3210" s="37"/>
      <c r="AE3210" s="77">
        <v>4800</v>
      </c>
      <c r="AF3210" s="87">
        <v>46058</v>
      </c>
      <c r="AG3210" s="39">
        <v>191000</v>
      </c>
      <c r="AH3210" s="87"/>
      <c r="AI3210" s="39"/>
      <c r="AJ3210" s="87"/>
      <c r="AK3210" s="39"/>
      <c r="AL3210" s="34"/>
      <c r="AM3210" s="39"/>
      <c r="AN321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11" spans="1:40" ht="19.5" customHeight="1" x14ac:dyDescent="0.25">
      <c r="A3211" s="32">
        <f t="shared" si="234"/>
        <v>2026</v>
      </c>
      <c r="B3211" s="32">
        <f t="shared" si="235"/>
        <v>2</v>
      </c>
      <c r="C3211" s="25">
        <v>46058</v>
      </c>
      <c r="D3211" s="57">
        <f t="shared" ca="1" si="232"/>
        <v>46097</v>
      </c>
      <c r="E3211" s="57" t="str">
        <f t="shared" ca="1" si="233"/>
        <v>1-Months</v>
      </c>
      <c r="F3211" s="57" t="str">
        <f>VLOOKUP(O3211,Stock[],5,FALSE)</f>
        <v>BE</v>
      </c>
      <c r="G3211" s="33" t="s">
        <v>3213</v>
      </c>
      <c r="H3211" s="38" t="s">
        <v>1497</v>
      </c>
      <c r="I3211" s="34" t="s">
        <v>533</v>
      </c>
      <c r="J3211" s="32" t="str">
        <f>VLOOKUP(I3211,Customers[],2,FALSE)</f>
        <v>သုခစံ</v>
      </c>
      <c r="K3211" s="32" t="str">
        <f>VLOOKUP(I3211,Customers[],4,FALSE)</f>
        <v>Tharzi</v>
      </c>
      <c r="L3211" s="32" t="str">
        <f>VLOOKUP(Table85[[#This Row],[CustomerID]],Table!H:K,3,0)</f>
        <v>နန်းတော်ကုန်း</v>
      </c>
      <c r="M3211" s="32" t="str">
        <f>VLOOKUP(I3211,Customers[],5,FALSE)</f>
        <v>Van-2</v>
      </c>
      <c r="N3211" s="34" t="s">
        <v>9</v>
      </c>
      <c r="O3211" s="37" t="s">
        <v>2465</v>
      </c>
      <c r="P3211" s="32" t="str">
        <f>VLOOKUP(O3211,Stock[],2,FALSE)</f>
        <v>မိုးနဲကွန်ကီး</v>
      </c>
      <c r="Q3211" s="35">
        <f>VLOOKUP(O3211,Stock[],3,FALSE)</f>
        <v>0.64</v>
      </c>
      <c r="R3211" s="35">
        <f>VLOOKUP(O3211,Stock[],4,FALSE)</f>
        <v>14</v>
      </c>
      <c r="S3211" s="37"/>
      <c r="T3211" s="35">
        <f>(DailySales!$S3211/DailySales!$R3211)+DailySales!$U3211</f>
        <v>3</v>
      </c>
      <c r="U3211" s="37">
        <v>3</v>
      </c>
      <c r="V3211" s="36">
        <f>+DailySales!$T3211*DailySales!$R3211</f>
        <v>42</v>
      </c>
      <c r="W3211" s="36">
        <f>+DailySales!$V3211*DailySales!$Q3211</f>
        <v>26.88</v>
      </c>
      <c r="X3211" s="36">
        <f>VLOOKUP(O3211,Stock[],6,FALSE)</f>
        <v>1700</v>
      </c>
      <c r="Y3211" s="36">
        <f>+DailySales!$V3211*DailySales!$X3211</f>
        <v>71400</v>
      </c>
      <c r="Z3211" s="37"/>
      <c r="AA3211" s="37"/>
      <c r="AB3211" s="37"/>
      <c r="AC3211" s="37"/>
      <c r="AD3211" s="37"/>
      <c r="AE3211" s="77">
        <v>900</v>
      </c>
      <c r="AF3211" s="87">
        <v>46058</v>
      </c>
      <c r="AG3211" s="39">
        <v>72300</v>
      </c>
      <c r="AH3211" s="87"/>
      <c r="AI3211" s="39"/>
      <c r="AJ3211" s="87"/>
      <c r="AK3211" s="39"/>
      <c r="AL3211" s="34"/>
      <c r="AM3211" s="39"/>
      <c r="AN321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12" spans="1:40" ht="19.5" customHeight="1" x14ac:dyDescent="0.25">
      <c r="A3212" s="32">
        <f t="shared" si="234"/>
        <v>2026</v>
      </c>
      <c r="B3212" s="32">
        <f t="shared" si="235"/>
        <v>2</v>
      </c>
      <c r="C3212" s="25">
        <v>46058</v>
      </c>
      <c r="D3212" s="57">
        <f t="shared" ca="1" si="232"/>
        <v>46097</v>
      </c>
      <c r="E3212" s="57" t="str">
        <f t="shared" ca="1" si="233"/>
        <v>1-Months</v>
      </c>
      <c r="F3212" s="57" t="str">
        <f>VLOOKUP(O3212,Stock[],5,FALSE)</f>
        <v>BE</v>
      </c>
      <c r="G3212" s="33" t="s">
        <v>3214</v>
      </c>
      <c r="H3212" s="38" t="s">
        <v>1497</v>
      </c>
      <c r="I3212" s="34" t="s">
        <v>1508</v>
      </c>
      <c r="J3212" s="32" t="str">
        <f>VLOOKUP(I3212,Customers[],2,FALSE)</f>
        <v>စိန်ငွေနှင်း</v>
      </c>
      <c r="K3212" s="32" t="str">
        <f>VLOOKUP(I3212,Customers[],4,FALSE)</f>
        <v>Tharzi</v>
      </c>
      <c r="L3212" s="32" t="str">
        <f>VLOOKUP(Table85[[#This Row],[CustomerID]],Table!H:K,3,0)</f>
        <v>ဇဝင်း</v>
      </c>
      <c r="M3212" s="32" t="str">
        <f>VLOOKUP(I3212,Customers[],5,FALSE)</f>
        <v>Van-2</v>
      </c>
      <c r="N3212" s="34" t="s">
        <v>9</v>
      </c>
      <c r="O3212" s="37" t="s">
        <v>2465</v>
      </c>
      <c r="P3212" s="32" t="str">
        <f>VLOOKUP(O3212,Stock[],2,FALSE)</f>
        <v>မိုးနဲကွန်ကီး</v>
      </c>
      <c r="Q3212" s="35">
        <f>VLOOKUP(O3212,Stock[],3,FALSE)</f>
        <v>0.64</v>
      </c>
      <c r="R3212" s="35">
        <f>VLOOKUP(O3212,Stock[],4,FALSE)</f>
        <v>14</v>
      </c>
      <c r="S3212" s="37"/>
      <c r="T3212" s="35">
        <f>(DailySales!$S3212/DailySales!$R3212)+DailySales!$U3212</f>
        <v>1</v>
      </c>
      <c r="U3212" s="37">
        <v>1</v>
      </c>
      <c r="V3212" s="36">
        <f>+DailySales!$T3212*DailySales!$R3212</f>
        <v>14</v>
      </c>
      <c r="W3212" s="36">
        <f>+DailySales!$V3212*DailySales!$Q3212</f>
        <v>8.9600000000000009</v>
      </c>
      <c r="X3212" s="36">
        <f>VLOOKUP(O3212,Stock[],6,FALSE)</f>
        <v>1700</v>
      </c>
      <c r="Y3212" s="36">
        <f>+DailySales!$V3212*DailySales!$X3212</f>
        <v>23800</v>
      </c>
      <c r="Z3212" s="37"/>
      <c r="AA3212" s="37"/>
      <c r="AB3212" s="37"/>
      <c r="AC3212" s="37"/>
      <c r="AD3212" s="37"/>
      <c r="AE3212" s="77">
        <v>300</v>
      </c>
      <c r="AF3212" s="87">
        <v>46058</v>
      </c>
      <c r="AG3212" s="39">
        <v>24100</v>
      </c>
      <c r="AH3212" s="87"/>
      <c r="AI3212" s="39"/>
      <c r="AJ3212" s="87"/>
      <c r="AK3212" s="39"/>
      <c r="AL3212" s="34"/>
      <c r="AM3212" s="39"/>
      <c r="AN321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13" spans="1:40" ht="19.5" customHeight="1" x14ac:dyDescent="0.25">
      <c r="A3213" s="32">
        <f t="shared" si="234"/>
        <v>2026</v>
      </c>
      <c r="B3213" s="32">
        <f t="shared" si="235"/>
        <v>2</v>
      </c>
      <c r="C3213" s="25">
        <v>46058</v>
      </c>
      <c r="D3213" s="57">
        <f t="shared" ca="1" si="232"/>
        <v>46097</v>
      </c>
      <c r="E3213" s="57" t="str">
        <f t="shared" ca="1" si="233"/>
        <v>1-Months</v>
      </c>
      <c r="F3213" s="57" t="str">
        <f>VLOOKUP(O3213,Stock[],5,FALSE)</f>
        <v>BE</v>
      </c>
      <c r="G3213" s="33" t="s">
        <v>3214</v>
      </c>
      <c r="H3213" s="38" t="s">
        <v>1497</v>
      </c>
      <c r="I3213" s="34" t="s">
        <v>1508</v>
      </c>
      <c r="J3213" s="32" t="str">
        <f>VLOOKUP(I3213,Customers[],2,FALSE)</f>
        <v>စိန်ငွေနှင်း</v>
      </c>
      <c r="K3213" s="32" t="str">
        <f>VLOOKUP(I3213,Customers[],4,FALSE)</f>
        <v>Tharzi</v>
      </c>
      <c r="L3213" s="32" t="str">
        <f>VLOOKUP(Table85[[#This Row],[CustomerID]],Table!H:K,3,0)</f>
        <v>ဇဝင်း</v>
      </c>
      <c r="M3213" s="32" t="str">
        <f>VLOOKUP(I3213,Customers[],5,FALSE)</f>
        <v>Van-2</v>
      </c>
      <c r="N3213" s="34" t="s">
        <v>9</v>
      </c>
      <c r="O3213" s="37" t="s">
        <v>209</v>
      </c>
      <c r="P3213" s="32" t="str">
        <f>VLOOKUP(O3213,Stock[],2,FALSE)</f>
        <v>ဇေယျဝတီ Red</v>
      </c>
      <c r="Q3213" s="35">
        <f>VLOOKUP(O3213,Stock[],3,FALSE)</f>
        <v>0.64</v>
      </c>
      <c r="R3213" s="35">
        <f>VLOOKUP(O3213,Stock[],4,FALSE)</f>
        <v>14</v>
      </c>
      <c r="S3213" s="37"/>
      <c r="T3213" s="35">
        <f>(DailySales!$S3213/DailySales!$R3213)+DailySales!$U3213</f>
        <v>1</v>
      </c>
      <c r="U3213" s="37">
        <v>1</v>
      </c>
      <c r="V3213" s="36">
        <f>+DailySales!$T3213*DailySales!$R3213</f>
        <v>14</v>
      </c>
      <c r="W3213" s="36">
        <f>+DailySales!$V3213*DailySales!$Q3213</f>
        <v>8.9600000000000009</v>
      </c>
      <c r="X3213" s="36">
        <f>VLOOKUP(O3213,Stock[],6,FALSE)</f>
        <v>1330</v>
      </c>
      <c r="Y3213" s="36">
        <f>+DailySales!$V3213*DailySales!$X3213</f>
        <v>18620</v>
      </c>
      <c r="Z3213" s="37"/>
      <c r="AA3213" s="37"/>
      <c r="AB3213" s="37"/>
      <c r="AC3213" s="37"/>
      <c r="AD3213" s="37"/>
      <c r="AE3213" s="77">
        <v>480</v>
      </c>
      <c r="AF3213" s="87">
        <v>46058</v>
      </c>
      <c r="AG3213" s="39">
        <v>19100</v>
      </c>
      <c r="AH3213" s="87"/>
      <c r="AI3213" s="39"/>
      <c r="AJ3213" s="87"/>
      <c r="AK3213" s="39"/>
      <c r="AL3213" s="34"/>
      <c r="AM3213" s="39"/>
      <c r="AN321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14" spans="1:40" ht="19.5" customHeight="1" x14ac:dyDescent="0.25">
      <c r="A3214" s="32">
        <f t="shared" si="234"/>
        <v>2026</v>
      </c>
      <c r="B3214" s="32">
        <f t="shared" si="235"/>
        <v>2</v>
      </c>
      <c r="C3214" s="25">
        <v>46058</v>
      </c>
      <c r="D3214" s="57">
        <f t="shared" ca="1" si="232"/>
        <v>46097</v>
      </c>
      <c r="E3214" s="57" t="str">
        <f t="shared" ca="1" si="233"/>
        <v>1-Months</v>
      </c>
      <c r="F3214" s="57" t="str">
        <f>VLOOKUP(O3214,Stock[],5,FALSE)</f>
        <v>BE</v>
      </c>
      <c r="G3214" s="33" t="s">
        <v>3215</v>
      </c>
      <c r="H3214" s="38" t="s">
        <v>1497</v>
      </c>
      <c r="I3214" s="34" t="s">
        <v>534</v>
      </c>
      <c r="J3214" s="32" t="str">
        <f>VLOOKUP(I3214,Customers[],2,FALSE)</f>
        <v>မိဘမေတ္တာ</v>
      </c>
      <c r="K3214" s="32" t="str">
        <f>VLOOKUP(I3214,Customers[],4,FALSE)</f>
        <v>Tharzi</v>
      </c>
      <c r="L3214" s="32" t="str">
        <f>VLOOKUP(Table85[[#This Row],[CustomerID]],Table!H:K,3,0)</f>
        <v>မြောင်းဦး</v>
      </c>
      <c r="M3214" s="32" t="str">
        <f>VLOOKUP(I3214,Customers[],5,FALSE)</f>
        <v>Van-2</v>
      </c>
      <c r="N3214" s="34" t="s">
        <v>9</v>
      </c>
      <c r="O3214" s="37" t="s">
        <v>205</v>
      </c>
      <c r="P3214" s="32" t="str">
        <f>VLOOKUP(O3214,Stock[],2,FALSE)</f>
        <v>ကောင်းကြည် ကော် 25%  (1Ltr )</v>
      </c>
      <c r="Q3214" s="35">
        <f>VLOOKUP(O3214,Stock[],3,FALSE)</f>
        <v>1</v>
      </c>
      <c r="R3214" s="35">
        <f>VLOOKUP(O3214,Stock[],4,FALSE)</f>
        <v>12</v>
      </c>
      <c r="S3214" s="37"/>
      <c r="T3214" s="35">
        <f>(DailySales!$S3214/DailySales!$R3214)+DailySales!$U3214</f>
        <v>2</v>
      </c>
      <c r="U3214" s="37">
        <v>2</v>
      </c>
      <c r="V3214" s="36">
        <f>+DailySales!$T3214*DailySales!$R3214</f>
        <v>24</v>
      </c>
      <c r="W3214" s="36">
        <f>+DailySales!$V3214*DailySales!$Q3214</f>
        <v>24</v>
      </c>
      <c r="X3214" s="36">
        <f>VLOOKUP(O3214,Stock[],6,FALSE)</f>
        <v>1530</v>
      </c>
      <c r="Y3214" s="36">
        <f>+DailySales!$V3214*DailySales!$X3214</f>
        <v>36720</v>
      </c>
      <c r="Z3214" s="37"/>
      <c r="AA3214" s="37"/>
      <c r="AB3214" s="37"/>
      <c r="AC3214" s="37"/>
      <c r="AD3214" s="37"/>
      <c r="AE3214" s="77">
        <v>680</v>
      </c>
      <c r="AF3214" s="87">
        <v>46058</v>
      </c>
      <c r="AG3214" s="39">
        <v>37400</v>
      </c>
      <c r="AH3214" s="87"/>
      <c r="AI3214" s="39"/>
      <c r="AJ3214" s="87"/>
      <c r="AK3214" s="39"/>
      <c r="AL3214" s="34"/>
      <c r="AM3214" s="39"/>
      <c r="AN321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15" spans="1:40" ht="19.5" customHeight="1" x14ac:dyDescent="0.25">
      <c r="A3215" s="32">
        <f t="shared" si="234"/>
        <v>2026</v>
      </c>
      <c r="B3215" s="32">
        <f t="shared" si="235"/>
        <v>2</v>
      </c>
      <c r="C3215" s="25">
        <v>46058</v>
      </c>
      <c r="D3215" s="57">
        <f t="shared" ca="1" si="232"/>
        <v>46097</v>
      </c>
      <c r="E3215" s="57" t="str">
        <f t="shared" ca="1" si="233"/>
        <v>1-Months</v>
      </c>
      <c r="F3215" s="57" t="str">
        <f>VLOOKUP(O3215,Stock[],5,FALSE)</f>
        <v>BE</v>
      </c>
      <c r="G3215" s="33" t="s">
        <v>3216</v>
      </c>
      <c r="H3215" s="38" t="s">
        <v>1497</v>
      </c>
      <c r="I3215" s="34" t="s">
        <v>538</v>
      </c>
      <c r="J3215" s="32" t="str">
        <f>VLOOKUP(I3215,Customers[],2,FALSE)</f>
        <v>ကိုအောင်ဆန်းလင်း</v>
      </c>
      <c r="K3215" s="32" t="str">
        <f>VLOOKUP(I3215,Customers[],4,FALSE)</f>
        <v>Tharzi</v>
      </c>
      <c r="L3215" s="32" t="str">
        <f>VLOOKUP(Table85[[#This Row],[CustomerID]],Table!H:K,3,0)</f>
        <v>မြောင်းဦး</v>
      </c>
      <c r="M3215" s="32" t="str">
        <f>VLOOKUP(I3215,Customers[],5,FALSE)</f>
        <v>Van-2</v>
      </c>
      <c r="N3215" s="34" t="s">
        <v>9</v>
      </c>
      <c r="O3215" s="37" t="s">
        <v>205</v>
      </c>
      <c r="P3215" s="32" t="str">
        <f>VLOOKUP(O3215,Stock[],2,FALSE)</f>
        <v>ကောင်းကြည် ကော် 25%  (1Ltr )</v>
      </c>
      <c r="Q3215" s="35">
        <f>VLOOKUP(O3215,Stock[],3,FALSE)</f>
        <v>1</v>
      </c>
      <c r="R3215" s="35">
        <f>VLOOKUP(O3215,Stock[],4,FALSE)</f>
        <v>12</v>
      </c>
      <c r="S3215" s="37"/>
      <c r="T3215" s="35">
        <f>(DailySales!$S3215/DailySales!$R3215)+DailySales!$U3215</f>
        <v>15</v>
      </c>
      <c r="U3215" s="37">
        <v>15</v>
      </c>
      <c r="V3215" s="36">
        <f>+DailySales!$T3215*DailySales!$R3215</f>
        <v>180</v>
      </c>
      <c r="W3215" s="36">
        <f>+DailySales!$V3215*DailySales!$Q3215</f>
        <v>180</v>
      </c>
      <c r="X3215" s="36">
        <f>VLOOKUP(O3215,Stock[],6,FALSE)</f>
        <v>1530</v>
      </c>
      <c r="Y3215" s="36">
        <f>+DailySales!$V3215*DailySales!$X3215</f>
        <v>275400</v>
      </c>
      <c r="Z3215" s="37"/>
      <c r="AA3215" s="37"/>
      <c r="AB3215" s="37"/>
      <c r="AC3215" s="37"/>
      <c r="AD3215" s="37"/>
      <c r="AE3215" s="77">
        <v>5100</v>
      </c>
      <c r="AF3215" s="87">
        <v>46058</v>
      </c>
      <c r="AG3215" s="39">
        <v>280500</v>
      </c>
      <c r="AH3215" s="87"/>
      <c r="AI3215" s="39"/>
      <c r="AJ3215" s="87"/>
      <c r="AK3215" s="39"/>
      <c r="AL3215" s="34"/>
      <c r="AM3215" s="39"/>
      <c r="AN321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16" spans="1:40" ht="19.5" customHeight="1" x14ac:dyDescent="0.25">
      <c r="A3216" s="32">
        <f t="shared" si="234"/>
        <v>2026</v>
      </c>
      <c r="B3216" s="32">
        <f t="shared" si="235"/>
        <v>2</v>
      </c>
      <c r="C3216" s="25">
        <v>46058</v>
      </c>
      <c r="D3216" s="57">
        <f t="shared" ca="1" si="232"/>
        <v>46097</v>
      </c>
      <c r="E3216" s="57" t="str">
        <f t="shared" ca="1" si="233"/>
        <v>1-Months</v>
      </c>
      <c r="F3216" s="57" t="str">
        <f>VLOOKUP(O3216,Stock[],5,FALSE)</f>
        <v>BE</v>
      </c>
      <c r="G3216" s="33" t="s">
        <v>3216</v>
      </c>
      <c r="H3216" s="38" t="s">
        <v>1497</v>
      </c>
      <c r="I3216" s="34" t="s">
        <v>538</v>
      </c>
      <c r="J3216" s="32" t="str">
        <f>VLOOKUP(I3216,Customers[],2,FALSE)</f>
        <v>ကိုအောင်ဆန်းလင်း</v>
      </c>
      <c r="K3216" s="32" t="str">
        <f>VLOOKUP(I3216,Customers[],4,FALSE)</f>
        <v>Tharzi</v>
      </c>
      <c r="L3216" s="32" t="str">
        <f>VLOOKUP(Table85[[#This Row],[CustomerID]],Table!H:K,3,0)</f>
        <v>မြောင်းဦး</v>
      </c>
      <c r="M3216" s="32" t="str">
        <f>VLOOKUP(I3216,Customers[],5,FALSE)</f>
        <v>Van-2</v>
      </c>
      <c r="N3216" s="34" t="s">
        <v>9</v>
      </c>
      <c r="O3216" s="37" t="s">
        <v>1395</v>
      </c>
      <c r="P3216" s="32" t="str">
        <f>VLOOKUP(O3216,Stock[],2,FALSE)</f>
        <v>ရွှေမင်းသားမန်ကျည်းခေါင်ရည်</v>
      </c>
      <c r="Q3216" s="35">
        <f>VLOOKUP(O3216,Stock[],3,FALSE)</f>
        <v>0.64</v>
      </c>
      <c r="R3216" s="35">
        <f>VLOOKUP(O3216,Stock[],4,FALSE)</f>
        <v>14</v>
      </c>
      <c r="S3216" s="37"/>
      <c r="T3216" s="35">
        <f>(DailySales!$S3216/DailySales!$R3216)+DailySales!$U3216</f>
        <v>3</v>
      </c>
      <c r="U3216" s="37">
        <v>3</v>
      </c>
      <c r="V3216" s="36">
        <f>+DailySales!$T3216*DailySales!$R3216</f>
        <v>42</v>
      </c>
      <c r="W3216" s="36">
        <f>+DailySales!$V3216*DailySales!$Q3216</f>
        <v>26.88</v>
      </c>
      <c r="X3216" s="36">
        <f>VLOOKUP(O3216,Stock[],6,FALSE)</f>
        <v>830</v>
      </c>
      <c r="Y3216" s="36">
        <f>+DailySales!$V3216*DailySales!$X3216</f>
        <v>34860</v>
      </c>
      <c r="Z3216" s="37"/>
      <c r="AA3216" s="37"/>
      <c r="AB3216" s="37"/>
      <c r="AC3216" s="37"/>
      <c r="AD3216" s="37"/>
      <c r="AE3216" s="77">
        <v>1140</v>
      </c>
      <c r="AF3216" s="87">
        <v>46058</v>
      </c>
      <c r="AG3216" s="39">
        <v>36000</v>
      </c>
      <c r="AH3216" s="87"/>
      <c r="AI3216" s="39"/>
      <c r="AJ3216" s="87"/>
      <c r="AK3216" s="39"/>
      <c r="AL3216" s="34"/>
      <c r="AM3216" s="39"/>
      <c r="AN321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17" spans="1:40" ht="19.5" customHeight="1" x14ac:dyDescent="0.25">
      <c r="A3217" s="32">
        <f t="shared" si="234"/>
        <v>2026</v>
      </c>
      <c r="B3217" s="32">
        <f t="shared" si="235"/>
        <v>2</v>
      </c>
      <c r="C3217" s="25">
        <v>46058</v>
      </c>
      <c r="D3217" s="57">
        <f t="shared" ca="1" si="232"/>
        <v>46097</v>
      </c>
      <c r="E3217" s="57" t="str">
        <f t="shared" ca="1" si="233"/>
        <v>1-Months</v>
      </c>
      <c r="F3217" s="57" t="str">
        <f>VLOOKUP(O3217,Stock[],5,FALSE)</f>
        <v>BE</v>
      </c>
      <c r="G3217" s="33" t="s">
        <v>3217</v>
      </c>
      <c r="H3217" s="38" t="s">
        <v>1497</v>
      </c>
      <c r="I3217" s="34" t="s">
        <v>536</v>
      </c>
      <c r="J3217" s="32" t="str">
        <f>VLOOKUP(I3217,Customers[],2,FALSE)</f>
        <v>ကိုဇော်လွင်</v>
      </c>
      <c r="K3217" s="32" t="str">
        <f>VLOOKUP(I3217,Customers[],4,FALSE)</f>
        <v>Tharzi</v>
      </c>
      <c r="L3217" s="32" t="str">
        <f>VLOOKUP(Table85[[#This Row],[CustomerID]],Table!H:K,3,0)</f>
        <v>မြောင်းဦး</v>
      </c>
      <c r="M3217" s="32" t="str">
        <f>VLOOKUP(I3217,Customers[],5,FALSE)</f>
        <v>Van-2</v>
      </c>
      <c r="N3217" s="34" t="s">
        <v>9</v>
      </c>
      <c r="O3217" s="37" t="s">
        <v>205</v>
      </c>
      <c r="P3217" s="32" t="str">
        <f>VLOOKUP(O3217,Stock[],2,FALSE)</f>
        <v>ကောင်းကြည် ကော် 25%  (1Ltr )</v>
      </c>
      <c r="Q3217" s="35">
        <f>VLOOKUP(O3217,Stock[],3,FALSE)</f>
        <v>1</v>
      </c>
      <c r="R3217" s="35">
        <f>VLOOKUP(O3217,Stock[],4,FALSE)</f>
        <v>12</v>
      </c>
      <c r="S3217" s="37"/>
      <c r="T3217" s="35">
        <f>(DailySales!$S3217/DailySales!$R3217)+DailySales!$U3217</f>
        <v>5</v>
      </c>
      <c r="U3217" s="37">
        <v>5</v>
      </c>
      <c r="V3217" s="36">
        <f>+DailySales!$T3217*DailySales!$R3217</f>
        <v>60</v>
      </c>
      <c r="W3217" s="36">
        <f>+DailySales!$V3217*DailySales!$Q3217</f>
        <v>60</v>
      </c>
      <c r="X3217" s="36">
        <f>VLOOKUP(O3217,Stock[],6,FALSE)</f>
        <v>1530</v>
      </c>
      <c r="Y3217" s="36">
        <f>+DailySales!$V3217*DailySales!$X3217</f>
        <v>91800</v>
      </c>
      <c r="Z3217" s="37"/>
      <c r="AA3217" s="37"/>
      <c r="AB3217" s="37"/>
      <c r="AC3217" s="37"/>
      <c r="AD3217" s="37"/>
      <c r="AE3217" s="77">
        <v>1700</v>
      </c>
      <c r="AF3217" s="87">
        <v>46058</v>
      </c>
      <c r="AG3217" s="39">
        <v>93500</v>
      </c>
      <c r="AH3217" s="87"/>
      <c r="AI3217" s="39"/>
      <c r="AJ3217" s="87"/>
      <c r="AK3217" s="39"/>
      <c r="AL3217" s="34"/>
      <c r="AM3217" s="39"/>
      <c r="AN321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18" spans="1:40" ht="19.5" customHeight="1" x14ac:dyDescent="0.25">
      <c r="A3218" s="32">
        <f t="shared" si="234"/>
        <v>2026</v>
      </c>
      <c r="B3218" s="32">
        <f t="shared" si="235"/>
        <v>2</v>
      </c>
      <c r="C3218" s="25">
        <v>46058</v>
      </c>
      <c r="D3218" s="57">
        <f t="shared" ca="1" si="232"/>
        <v>46097</v>
      </c>
      <c r="E3218" s="57" t="str">
        <f t="shared" ca="1" si="233"/>
        <v>1-Months</v>
      </c>
      <c r="F3218" s="57" t="str">
        <f>VLOOKUP(O3218,Stock[],5,FALSE)</f>
        <v>BE</v>
      </c>
      <c r="G3218" s="33" t="s">
        <v>3217</v>
      </c>
      <c r="H3218" s="38" t="s">
        <v>1497</v>
      </c>
      <c r="I3218" s="34" t="s">
        <v>536</v>
      </c>
      <c r="J3218" s="32" t="str">
        <f>VLOOKUP(I3218,Customers[],2,FALSE)</f>
        <v>ကိုဇော်လွင်</v>
      </c>
      <c r="K3218" s="32" t="str">
        <f>VLOOKUP(I3218,Customers[],4,FALSE)</f>
        <v>Tharzi</v>
      </c>
      <c r="L3218" s="32" t="str">
        <f>VLOOKUP(Table85[[#This Row],[CustomerID]],Table!H:K,3,0)</f>
        <v>မြောင်းဦး</v>
      </c>
      <c r="M3218" s="32" t="str">
        <f>VLOOKUP(I3218,Customers[],5,FALSE)</f>
        <v>Van-2</v>
      </c>
      <c r="N3218" s="34" t="s">
        <v>9</v>
      </c>
      <c r="O3218" s="37" t="s">
        <v>1395</v>
      </c>
      <c r="P3218" s="32" t="str">
        <f>VLOOKUP(O3218,Stock[],2,FALSE)</f>
        <v>ရွှေမင်းသားမန်ကျည်းခေါင်ရည်</v>
      </c>
      <c r="Q3218" s="35">
        <f>VLOOKUP(O3218,Stock[],3,FALSE)</f>
        <v>0.64</v>
      </c>
      <c r="R3218" s="35">
        <f>VLOOKUP(O3218,Stock[],4,FALSE)</f>
        <v>14</v>
      </c>
      <c r="S3218" s="37"/>
      <c r="T3218" s="35">
        <f>(DailySales!$S3218/DailySales!$R3218)+DailySales!$U3218</f>
        <v>2</v>
      </c>
      <c r="U3218" s="37">
        <v>2</v>
      </c>
      <c r="V3218" s="36">
        <f>+DailySales!$T3218*DailySales!$R3218</f>
        <v>28</v>
      </c>
      <c r="W3218" s="36">
        <f>+DailySales!$V3218*DailySales!$Q3218</f>
        <v>17.920000000000002</v>
      </c>
      <c r="X3218" s="36">
        <f>VLOOKUP(O3218,Stock[],6,FALSE)</f>
        <v>830</v>
      </c>
      <c r="Y3218" s="36">
        <f>+DailySales!$V3218*DailySales!$X3218</f>
        <v>23240</v>
      </c>
      <c r="Z3218" s="37"/>
      <c r="AA3218" s="37"/>
      <c r="AB3218" s="37"/>
      <c r="AC3218" s="37"/>
      <c r="AD3218" s="37"/>
      <c r="AE3218" s="77">
        <v>760</v>
      </c>
      <c r="AF3218" s="87">
        <v>46058</v>
      </c>
      <c r="AG3218" s="39">
        <v>24000</v>
      </c>
      <c r="AH3218" s="87"/>
      <c r="AI3218" s="39"/>
      <c r="AJ3218" s="87"/>
      <c r="AK3218" s="39"/>
      <c r="AL3218" s="34"/>
      <c r="AM3218" s="39"/>
      <c r="AN321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19" spans="1:40" ht="19.5" customHeight="1" x14ac:dyDescent="0.25">
      <c r="A3219" s="32">
        <f t="shared" si="234"/>
        <v>2026</v>
      </c>
      <c r="B3219" s="32">
        <f t="shared" si="235"/>
        <v>2</v>
      </c>
      <c r="C3219" s="25">
        <v>46058</v>
      </c>
      <c r="D3219" s="57">
        <f t="shared" ca="1" si="232"/>
        <v>46097</v>
      </c>
      <c r="E3219" s="57" t="str">
        <f t="shared" ca="1" si="233"/>
        <v>1-Months</v>
      </c>
      <c r="F3219" s="57" t="str">
        <f>VLOOKUP(O3219,Stock[],5,FALSE)</f>
        <v>BE</v>
      </c>
      <c r="G3219" s="33" t="s">
        <v>3218</v>
      </c>
      <c r="H3219" s="38" t="s">
        <v>1497</v>
      </c>
      <c r="I3219" s="34" t="s">
        <v>219</v>
      </c>
      <c r="J3219" s="32" t="str">
        <f>VLOOKUP(I3219,Customers[],2,FALSE)</f>
        <v>ကိုမိုးကျော်</v>
      </c>
      <c r="K3219" s="32" t="str">
        <f>VLOOKUP(I3219,Customers[],4,FALSE)</f>
        <v>Tharzi</v>
      </c>
      <c r="L3219" s="32" t="str">
        <f>VLOOKUP(Table85[[#This Row],[CustomerID]],Table!H:K,3,0)</f>
        <v>မြောင်းဦး</v>
      </c>
      <c r="M3219" s="32" t="str">
        <f>VLOOKUP(I3219,Customers[],5,FALSE)</f>
        <v>Van-2</v>
      </c>
      <c r="N3219" s="34" t="s">
        <v>9</v>
      </c>
      <c r="O3219" s="37" t="s">
        <v>205</v>
      </c>
      <c r="P3219" s="32" t="str">
        <f>VLOOKUP(O3219,Stock[],2,FALSE)</f>
        <v>ကောင်းကြည် ကော် 25%  (1Ltr )</v>
      </c>
      <c r="Q3219" s="35">
        <f>VLOOKUP(O3219,Stock[],3,FALSE)</f>
        <v>1</v>
      </c>
      <c r="R3219" s="35">
        <f>VLOOKUP(O3219,Stock[],4,FALSE)</f>
        <v>12</v>
      </c>
      <c r="S3219" s="37"/>
      <c r="T3219" s="35">
        <f>(DailySales!$S3219/DailySales!$R3219)+DailySales!$U3219</f>
        <v>10</v>
      </c>
      <c r="U3219" s="37">
        <v>10</v>
      </c>
      <c r="V3219" s="36">
        <f>+DailySales!$T3219*DailySales!$R3219</f>
        <v>120</v>
      </c>
      <c r="W3219" s="36">
        <f>+DailySales!$V3219*DailySales!$Q3219</f>
        <v>120</v>
      </c>
      <c r="X3219" s="36">
        <f>VLOOKUP(O3219,Stock[],6,FALSE)</f>
        <v>1530</v>
      </c>
      <c r="Y3219" s="36">
        <f>+DailySales!$V3219*DailySales!$X3219</f>
        <v>183600</v>
      </c>
      <c r="Z3219" s="37"/>
      <c r="AA3219" s="37"/>
      <c r="AB3219" s="37"/>
      <c r="AC3219" s="37"/>
      <c r="AD3219" s="37"/>
      <c r="AE3219" s="77">
        <v>3400</v>
      </c>
      <c r="AF3219" s="87">
        <v>46058</v>
      </c>
      <c r="AG3219" s="39">
        <v>187000</v>
      </c>
      <c r="AH3219" s="87"/>
      <c r="AI3219" s="39"/>
      <c r="AJ3219" s="87"/>
      <c r="AK3219" s="39"/>
      <c r="AL3219" s="34"/>
      <c r="AM3219" s="39"/>
      <c r="AN321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20" spans="1:40" ht="19.5" customHeight="1" x14ac:dyDescent="0.25">
      <c r="A3220" s="32">
        <f t="shared" si="234"/>
        <v>2026</v>
      </c>
      <c r="B3220" s="32">
        <f t="shared" si="235"/>
        <v>2</v>
      </c>
      <c r="C3220" s="25">
        <v>46058</v>
      </c>
      <c r="D3220" s="57">
        <f t="shared" ca="1" si="232"/>
        <v>46097</v>
      </c>
      <c r="E3220" s="57" t="str">
        <f t="shared" ca="1" si="233"/>
        <v>1-Months</v>
      </c>
      <c r="F3220" s="57" t="str">
        <f>VLOOKUP(O3220,Stock[],5,FALSE)</f>
        <v>BE</v>
      </c>
      <c r="G3220" s="33" t="s">
        <v>3219</v>
      </c>
      <c r="H3220" s="38" t="s">
        <v>1497</v>
      </c>
      <c r="I3220" s="34" t="s">
        <v>535</v>
      </c>
      <c r="J3220" s="32" t="str">
        <f>VLOOKUP(I3220,Customers[],2,FALSE)</f>
        <v>ကိုဇော်ဦး</v>
      </c>
      <c r="K3220" s="32" t="str">
        <f>VLOOKUP(I3220,Customers[],4,FALSE)</f>
        <v>Tharzi</v>
      </c>
      <c r="L3220" s="32" t="str">
        <f>VLOOKUP(Table85[[#This Row],[CustomerID]],Table!H:K,3,0)</f>
        <v>မြောင်းဦး</v>
      </c>
      <c r="M3220" s="32" t="str">
        <f>VLOOKUP(I3220,Customers[],5,FALSE)</f>
        <v>Van-2</v>
      </c>
      <c r="N3220" s="34" t="s">
        <v>9</v>
      </c>
      <c r="O3220" s="37" t="s">
        <v>205</v>
      </c>
      <c r="P3220" s="32" t="str">
        <f>VLOOKUP(O3220,Stock[],2,FALSE)</f>
        <v>ကောင်းကြည် ကော် 25%  (1Ltr )</v>
      </c>
      <c r="Q3220" s="35">
        <f>VLOOKUP(O3220,Stock[],3,FALSE)</f>
        <v>1</v>
      </c>
      <c r="R3220" s="35">
        <f>VLOOKUP(O3220,Stock[],4,FALSE)</f>
        <v>12</v>
      </c>
      <c r="S3220" s="37"/>
      <c r="T3220" s="35">
        <f>(DailySales!$S3220/DailySales!$R3220)+DailySales!$U3220</f>
        <v>5</v>
      </c>
      <c r="U3220" s="37">
        <v>5</v>
      </c>
      <c r="V3220" s="36">
        <f>+DailySales!$T3220*DailySales!$R3220</f>
        <v>60</v>
      </c>
      <c r="W3220" s="36">
        <f>+DailySales!$V3220*DailySales!$Q3220</f>
        <v>60</v>
      </c>
      <c r="X3220" s="36">
        <f>VLOOKUP(O3220,Stock[],6,FALSE)</f>
        <v>1530</v>
      </c>
      <c r="Y3220" s="36">
        <f>+DailySales!$V3220*DailySales!$X3220</f>
        <v>91800</v>
      </c>
      <c r="Z3220" s="37"/>
      <c r="AA3220" s="37"/>
      <c r="AB3220" s="37"/>
      <c r="AC3220" s="37"/>
      <c r="AD3220" s="37"/>
      <c r="AE3220" s="77">
        <v>1700</v>
      </c>
      <c r="AF3220" s="87">
        <v>46058</v>
      </c>
      <c r="AG3220" s="39">
        <v>93500</v>
      </c>
      <c r="AH3220" s="87"/>
      <c r="AI3220" s="39"/>
      <c r="AJ3220" s="87"/>
      <c r="AK3220" s="39"/>
      <c r="AL3220" s="34"/>
      <c r="AM3220" s="39"/>
      <c r="AN322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21" spans="1:40" ht="19.5" customHeight="1" x14ac:dyDescent="0.25">
      <c r="A3221" s="32">
        <f t="shared" si="234"/>
        <v>2026</v>
      </c>
      <c r="B3221" s="32">
        <f t="shared" si="235"/>
        <v>2</v>
      </c>
      <c r="C3221" s="25">
        <v>46058</v>
      </c>
      <c r="D3221" s="57">
        <f t="shared" ca="1" si="232"/>
        <v>46097</v>
      </c>
      <c r="E3221" s="57" t="str">
        <f t="shared" ca="1" si="233"/>
        <v>1-Months</v>
      </c>
      <c r="F3221" s="57" t="str">
        <f>VLOOKUP(O3221,Stock[],5,FALSE)</f>
        <v>BE</v>
      </c>
      <c r="G3221" s="33" t="s">
        <v>3220</v>
      </c>
      <c r="H3221" s="38" t="s">
        <v>1497</v>
      </c>
      <c r="I3221" s="34" t="s">
        <v>1008</v>
      </c>
      <c r="J3221" s="32" t="str">
        <f>VLOOKUP(I3221,Customers[],2,FALSE)</f>
        <v>ကိုမြတ်စောင်းအောင်</v>
      </c>
      <c r="K3221" s="32" t="str">
        <f>VLOOKUP(I3221,Customers[],4,FALSE)</f>
        <v>Tharzi</v>
      </c>
      <c r="L3221" s="32" t="str">
        <f>VLOOKUP(Table85[[#This Row],[CustomerID]],Table!H:K,3,0)</f>
        <v>မြောင်းဦး</v>
      </c>
      <c r="M3221" s="32" t="str">
        <f>VLOOKUP(I3221,Customers[],5,FALSE)</f>
        <v>Van-2</v>
      </c>
      <c r="N3221" s="34" t="s">
        <v>9</v>
      </c>
      <c r="O3221" s="37" t="s">
        <v>205</v>
      </c>
      <c r="P3221" s="32" t="str">
        <f>VLOOKUP(O3221,Stock[],2,FALSE)</f>
        <v>ကောင်းကြည် ကော် 25%  (1Ltr )</v>
      </c>
      <c r="Q3221" s="35">
        <f>VLOOKUP(O3221,Stock[],3,FALSE)</f>
        <v>1</v>
      </c>
      <c r="R3221" s="35">
        <f>VLOOKUP(O3221,Stock[],4,FALSE)</f>
        <v>12</v>
      </c>
      <c r="S3221" s="37"/>
      <c r="T3221" s="35">
        <f>(DailySales!$S3221/DailySales!$R3221)+DailySales!$U3221</f>
        <v>2</v>
      </c>
      <c r="U3221" s="37">
        <v>2</v>
      </c>
      <c r="V3221" s="36">
        <f>+DailySales!$T3221*DailySales!$R3221</f>
        <v>24</v>
      </c>
      <c r="W3221" s="36">
        <f>+DailySales!$V3221*DailySales!$Q3221</f>
        <v>24</v>
      </c>
      <c r="X3221" s="36">
        <f>VLOOKUP(O3221,Stock[],6,FALSE)</f>
        <v>1530</v>
      </c>
      <c r="Y3221" s="36">
        <f>+DailySales!$V3221*DailySales!$X3221</f>
        <v>36720</v>
      </c>
      <c r="Z3221" s="37"/>
      <c r="AA3221" s="37"/>
      <c r="AB3221" s="37"/>
      <c r="AC3221" s="37"/>
      <c r="AD3221" s="37"/>
      <c r="AE3221" s="77">
        <v>680</v>
      </c>
      <c r="AF3221" s="87">
        <v>46058</v>
      </c>
      <c r="AG3221" s="39">
        <v>37400</v>
      </c>
      <c r="AH3221" s="87"/>
      <c r="AI3221" s="39"/>
      <c r="AJ3221" s="87"/>
      <c r="AK3221" s="39"/>
      <c r="AL3221" s="34"/>
      <c r="AM3221" s="39"/>
      <c r="AN322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22" spans="1:40" ht="19.5" customHeight="1" x14ac:dyDescent="0.25">
      <c r="A3222" s="32">
        <f t="shared" si="234"/>
        <v>2026</v>
      </c>
      <c r="B3222" s="32">
        <f t="shared" si="235"/>
        <v>2</v>
      </c>
      <c r="C3222" s="25">
        <v>46058</v>
      </c>
      <c r="D3222" s="57">
        <f t="shared" ca="1" si="232"/>
        <v>46097</v>
      </c>
      <c r="E3222" s="57" t="str">
        <f t="shared" ca="1" si="233"/>
        <v>1-Months</v>
      </c>
      <c r="F3222" s="57" t="str">
        <f>VLOOKUP(O3222,Stock[],5,FALSE)</f>
        <v>BE</v>
      </c>
      <c r="G3222" s="33" t="s">
        <v>3220</v>
      </c>
      <c r="H3222" s="38" t="s">
        <v>1497</v>
      </c>
      <c r="I3222" s="34" t="s">
        <v>1008</v>
      </c>
      <c r="J3222" s="32" t="str">
        <f>VLOOKUP(I3222,Customers[],2,FALSE)</f>
        <v>ကိုမြတ်စောင်းအောင်</v>
      </c>
      <c r="K3222" s="32" t="str">
        <f>VLOOKUP(I3222,Customers[],4,FALSE)</f>
        <v>Tharzi</v>
      </c>
      <c r="L3222" s="32" t="str">
        <f>VLOOKUP(Table85[[#This Row],[CustomerID]],Table!H:K,3,0)</f>
        <v>မြောင်းဦး</v>
      </c>
      <c r="M3222" s="32" t="str">
        <f>VLOOKUP(I3222,Customers[],5,FALSE)</f>
        <v>Van-2</v>
      </c>
      <c r="N3222" s="34" t="s">
        <v>9</v>
      </c>
      <c r="O3222" s="37" t="s">
        <v>209</v>
      </c>
      <c r="P3222" s="32" t="str">
        <f>VLOOKUP(O3222,Stock[],2,FALSE)</f>
        <v>ဇေယျဝတီ Red</v>
      </c>
      <c r="Q3222" s="35">
        <f>VLOOKUP(O3222,Stock[],3,FALSE)</f>
        <v>0.64</v>
      </c>
      <c r="R3222" s="35">
        <f>VLOOKUP(O3222,Stock[],4,FALSE)</f>
        <v>14</v>
      </c>
      <c r="S3222" s="37"/>
      <c r="T3222" s="35">
        <f>(DailySales!$S3222/DailySales!$R3222)+DailySales!$U3222</f>
        <v>2</v>
      </c>
      <c r="U3222" s="37">
        <v>2</v>
      </c>
      <c r="V3222" s="36">
        <f>+DailySales!$T3222*DailySales!$R3222</f>
        <v>28</v>
      </c>
      <c r="W3222" s="36">
        <f>+DailySales!$V3222*DailySales!$Q3222</f>
        <v>17.920000000000002</v>
      </c>
      <c r="X3222" s="36">
        <f>VLOOKUP(O3222,Stock[],6,FALSE)</f>
        <v>1330</v>
      </c>
      <c r="Y3222" s="36">
        <f>+DailySales!$V3222*DailySales!$X3222</f>
        <v>37240</v>
      </c>
      <c r="Z3222" s="37"/>
      <c r="AA3222" s="37"/>
      <c r="AB3222" s="37"/>
      <c r="AC3222" s="37"/>
      <c r="AD3222" s="37"/>
      <c r="AE3222" s="77">
        <v>960</v>
      </c>
      <c r="AF3222" s="87">
        <v>46058</v>
      </c>
      <c r="AG3222" s="39">
        <v>38200</v>
      </c>
      <c r="AH3222" s="87"/>
      <c r="AI3222" s="39"/>
      <c r="AJ3222" s="87"/>
      <c r="AK3222" s="39"/>
      <c r="AL3222" s="34"/>
      <c r="AM3222" s="39"/>
      <c r="AN322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23" spans="1:40" ht="19.5" customHeight="1" x14ac:dyDescent="0.25">
      <c r="A3223" s="32">
        <f t="shared" si="234"/>
        <v>2026</v>
      </c>
      <c r="B3223" s="32">
        <f t="shared" si="235"/>
        <v>2</v>
      </c>
      <c r="C3223" s="25">
        <v>46058</v>
      </c>
      <c r="D3223" s="57">
        <f t="shared" ca="1" si="232"/>
        <v>46097</v>
      </c>
      <c r="E3223" s="57" t="str">
        <f t="shared" ca="1" si="233"/>
        <v>1-Months</v>
      </c>
      <c r="F3223" s="57" t="str">
        <f>VLOOKUP(O3223,Stock[],5,FALSE)</f>
        <v>BE</v>
      </c>
      <c r="G3223" s="33" t="s">
        <v>3221</v>
      </c>
      <c r="H3223" s="38" t="s">
        <v>282</v>
      </c>
      <c r="I3223" s="34" t="s">
        <v>1455</v>
      </c>
      <c r="J3223" s="32" t="str">
        <f>VLOOKUP(I3223,Customers[],2,FALSE)</f>
        <v>ဒေါညိုသက်</v>
      </c>
      <c r="K3223" s="32" t="str">
        <f>VLOOKUP(I3223,Customers[],4,FALSE)</f>
        <v>Yamethin</v>
      </c>
      <c r="L3223" s="32" t="str">
        <f>VLOOKUP(Table85[[#This Row],[CustomerID]],Table!H:K,3,0)</f>
        <v>စျေးကုန်းကြီး</v>
      </c>
      <c r="M3223" s="32" t="str">
        <f>VLOOKUP(I3223,Customers[],5,FALSE)</f>
        <v>Van-1</v>
      </c>
      <c r="N3223" s="34" t="s">
        <v>9</v>
      </c>
      <c r="O3223" s="37" t="s">
        <v>225</v>
      </c>
      <c r="P3223" s="32" t="str">
        <f>VLOOKUP(O3223,Stock[],2,FALSE)</f>
        <v>ချယ်ရီသံပုရာအရက်သန့်ကော် (1Ltr)</v>
      </c>
      <c r="Q3223" s="35">
        <f>VLOOKUP(O3223,Stock[],3,FALSE)</f>
        <v>1</v>
      </c>
      <c r="R3223" s="35">
        <f>VLOOKUP(O3223,Stock[],4,FALSE)</f>
        <v>12</v>
      </c>
      <c r="S3223" s="37"/>
      <c r="T3223" s="35">
        <f>(DailySales!$S3223/DailySales!$R3223)+DailySales!$U3223</f>
        <v>2</v>
      </c>
      <c r="U3223" s="37">
        <v>2</v>
      </c>
      <c r="V3223" s="36">
        <f>+DailySales!$T3223*DailySales!$R3223</f>
        <v>24</v>
      </c>
      <c r="W3223" s="36">
        <f>+DailySales!$V3223*DailySales!$Q3223</f>
        <v>24</v>
      </c>
      <c r="X3223" s="36">
        <f>VLOOKUP(O3223,Stock[],6,FALSE)</f>
        <v>1260</v>
      </c>
      <c r="Y3223" s="36">
        <f>+DailySales!$V3223*DailySales!$X3223</f>
        <v>30240</v>
      </c>
      <c r="Z3223" s="37"/>
      <c r="AA3223" s="37"/>
      <c r="AB3223" s="37"/>
      <c r="AC3223" s="37"/>
      <c r="AD3223" s="37"/>
      <c r="AE3223" s="77">
        <v>760</v>
      </c>
      <c r="AF3223" s="87">
        <v>46058</v>
      </c>
      <c r="AG3223" s="39">
        <v>31000</v>
      </c>
      <c r="AH3223" s="87"/>
      <c r="AI3223" s="39"/>
      <c r="AJ3223" s="87"/>
      <c r="AK3223" s="39"/>
      <c r="AL3223" s="34"/>
      <c r="AM3223" s="39"/>
      <c r="AN322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24" spans="1:40" ht="19.5" customHeight="1" x14ac:dyDescent="0.25">
      <c r="A3224" s="32">
        <f t="shared" si="234"/>
        <v>2026</v>
      </c>
      <c r="B3224" s="32">
        <f t="shared" si="235"/>
        <v>2</v>
      </c>
      <c r="C3224" s="25">
        <v>46058</v>
      </c>
      <c r="D3224" s="57">
        <f t="shared" ca="1" si="232"/>
        <v>46097</v>
      </c>
      <c r="E3224" s="57" t="str">
        <f t="shared" ca="1" si="233"/>
        <v>1-Months</v>
      </c>
      <c r="F3224" s="57" t="str">
        <f>VLOOKUP(O3224,Stock[],5,FALSE)</f>
        <v>BE</v>
      </c>
      <c r="G3224" s="33" t="s">
        <v>3221</v>
      </c>
      <c r="H3224" s="38" t="s">
        <v>282</v>
      </c>
      <c r="I3224" s="34" t="s">
        <v>1753</v>
      </c>
      <c r="J3224" s="32" t="str">
        <f>VLOOKUP(I3224,Customers[],2,FALSE)</f>
        <v>ကုန်သည်လက်ဆောင်</v>
      </c>
      <c r="K3224" s="32">
        <f>VLOOKUP(I3224,Customers[],4,FALSE)</f>
        <v>0</v>
      </c>
      <c r="L3224" s="32">
        <f>VLOOKUP(Table85[[#This Row],[CustomerID]],Table!H:K,3,0)</f>
        <v>0</v>
      </c>
      <c r="M3224" s="32">
        <f>VLOOKUP(I3224,Customers[],5,FALSE)</f>
        <v>0</v>
      </c>
      <c r="N3224" s="34" t="s">
        <v>1750</v>
      </c>
      <c r="O3224" s="37" t="s">
        <v>1501</v>
      </c>
      <c r="P3224" s="32" t="str">
        <f>VLOOKUP(O3224,Stock[],2,FALSE)</f>
        <v>ရွှေမင်းသားမန်ကျည်းခေါင်ရည်(.6Ltr)</v>
      </c>
      <c r="Q3224" s="35">
        <f>VLOOKUP(O3224,Stock[],3,FALSE)</f>
        <v>0.6</v>
      </c>
      <c r="R3224" s="35">
        <f>VLOOKUP(O3224,Stock[],4,FALSE)</f>
        <v>12</v>
      </c>
      <c r="S3224" s="37">
        <v>1</v>
      </c>
      <c r="T3224" s="35">
        <f>(DailySales!$S3224/DailySales!$R3224)+DailySales!$U3224</f>
        <v>8.3333333333333329E-2</v>
      </c>
      <c r="U3224" s="37"/>
      <c r="V3224" s="36">
        <f>+DailySales!$T3224*DailySales!$R3224</f>
        <v>1</v>
      </c>
      <c r="W3224" s="36">
        <f>+DailySales!$V3224*DailySales!$Q3224</f>
        <v>0.6</v>
      </c>
      <c r="X3224" s="36">
        <f>VLOOKUP(O3224,Stock[],6,FALSE)</f>
        <v>800</v>
      </c>
      <c r="Y3224" s="36">
        <f>+DailySales!$V3224*DailySales!$X3224</f>
        <v>800</v>
      </c>
      <c r="Z3224" s="37"/>
      <c r="AA3224" s="37"/>
      <c r="AB3224" s="37"/>
      <c r="AC3224" s="37"/>
      <c r="AD3224" s="37"/>
      <c r="AE3224" s="77"/>
      <c r="AF3224" s="87">
        <v>46058</v>
      </c>
      <c r="AG3224" s="39">
        <v>800</v>
      </c>
      <c r="AH3224" s="87"/>
      <c r="AI3224" s="39"/>
      <c r="AJ3224" s="87"/>
      <c r="AK3224" s="39"/>
      <c r="AL3224" s="34"/>
      <c r="AM3224" s="39"/>
      <c r="AN322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25" spans="1:40" ht="19.5" customHeight="1" x14ac:dyDescent="0.25">
      <c r="A3225" s="32">
        <f t="shared" si="234"/>
        <v>2026</v>
      </c>
      <c r="B3225" s="32">
        <f t="shared" si="235"/>
        <v>2</v>
      </c>
      <c r="C3225" s="25">
        <v>46058</v>
      </c>
      <c r="D3225" s="57">
        <f t="shared" ca="1" si="232"/>
        <v>46097</v>
      </c>
      <c r="E3225" s="57" t="str">
        <f t="shared" ca="1" si="233"/>
        <v>1-Months</v>
      </c>
      <c r="F3225" s="57" t="str">
        <f>VLOOKUP(O3225,Stock[],5,FALSE)</f>
        <v>BE</v>
      </c>
      <c r="G3225" s="33" t="s">
        <v>3222</v>
      </c>
      <c r="H3225" s="38" t="s">
        <v>282</v>
      </c>
      <c r="I3225" s="34" t="s">
        <v>2834</v>
      </c>
      <c r="J3225" s="32" t="str">
        <f>VLOOKUP(I3225,Customers[],2,FALSE)</f>
        <v>မမိသေး</v>
      </c>
      <c r="K3225" s="32" t="str">
        <f>VLOOKUP(I3225,Customers[],4,FALSE)</f>
        <v>Yamethin</v>
      </c>
      <c r="L3225" s="32" t="str">
        <f>VLOOKUP(Table85[[#This Row],[CustomerID]],Table!H:K,3,0)</f>
        <v>စျေးကုန်းကြီး</v>
      </c>
      <c r="M3225" s="32" t="str">
        <f>VLOOKUP(I3225,Customers[],5,FALSE)</f>
        <v>Van-1</v>
      </c>
      <c r="N3225" s="34" t="s">
        <v>9</v>
      </c>
      <c r="O3225" s="37" t="s">
        <v>224</v>
      </c>
      <c r="P3225" s="32" t="str">
        <f>VLOOKUP(O3225,Stock[],2,FALSE)</f>
        <v>ချယ်ရီသံပုရာအရက်သန့်ကော် (.6Ltr)</v>
      </c>
      <c r="Q3225" s="35">
        <f>VLOOKUP(O3225,Stock[],3,FALSE)</f>
        <v>0.6</v>
      </c>
      <c r="R3225" s="35">
        <f>VLOOKUP(O3225,Stock[],4,FALSE)</f>
        <v>24</v>
      </c>
      <c r="S3225" s="37"/>
      <c r="T3225" s="35">
        <f>(DailySales!$S3225/DailySales!$R3225)+DailySales!$U3225</f>
        <v>1</v>
      </c>
      <c r="U3225" s="37">
        <v>1</v>
      </c>
      <c r="V3225" s="36">
        <f>+DailySales!$T3225*DailySales!$R3225</f>
        <v>24</v>
      </c>
      <c r="W3225" s="36">
        <f>+DailySales!$V3225*DailySales!$Q3225</f>
        <v>14.399999999999999</v>
      </c>
      <c r="X3225" s="36">
        <f>VLOOKUP(O3225,Stock[],6,FALSE)</f>
        <v>915</v>
      </c>
      <c r="Y3225" s="36">
        <f>+DailySales!$V3225*DailySales!$X3225</f>
        <v>21960</v>
      </c>
      <c r="Z3225" s="37"/>
      <c r="AA3225" s="37"/>
      <c r="AB3225" s="37"/>
      <c r="AC3225" s="37"/>
      <c r="AD3225" s="37"/>
      <c r="AE3225" s="77">
        <v>40</v>
      </c>
      <c r="AF3225" s="87">
        <v>46058</v>
      </c>
      <c r="AG3225" s="39">
        <v>22000</v>
      </c>
      <c r="AH3225" s="87"/>
      <c r="AI3225" s="39"/>
      <c r="AJ3225" s="87"/>
      <c r="AK3225" s="39"/>
      <c r="AL3225" s="34"/>
      <c r="AM3225" s="39"/>
      <c r="AN322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26" spans="1:40" ht="19.5" customHeight="1" x14ac:dyDescent="0.25">
      <c r="A3226" s="32">
        <f t="shared" si="234"/>
        <v>2026</v>
      </c>
      <c r="B3226" s="32">
        <f t="shared" si="235"/>
        <v>2</v>
      </c>
      <c r="C3226" s="25">
        <v>46058</v>
      </c>
      <c r="D3226" s="57">
        <f t="shared" ca="1" si="232"/>
        <v>46097</v>
      </c>
      <c r="E3226" s="57" t="str">
        <f t="shared" ca="1" si="233"/>
        <v>1-Months</v>
      </c>
      <c r="F3226" s="57" t="str">
        <f>VLOOKUP(O3226,Stock[],5,FALSE)</f>
        <v>BE</v>
      </c>
      <c r="G3226" s="33" t="s">
        <v>3222</v>
      </c>
      <c r="H3226" s="38" t="s">
        <v>282</v>
      </c>
      <c r="I3226" s="34" t="s">
        <v>1753</v>
      </c>
      <c r="J3226" s="32" t="str">
        <f>VLOOKUP(I3226,Customers[],2,FALSE)</f>
        <v>ကုန်သည်လက်ဆောင်</v>
      </c>
      <c r="K3226" s="32">
        <f>VLOOKUP(I3226,Customers[],4,FALSE)</f>
        <v>0</v>
      </c>
      <c r="L3226" s="32">
        <f>VLOOKUP(Table85[[#This Row],[CustomerID]],Table!H:K,3,0)</f>
        <v>0</v>
      </c>
      <c r="M3226" s="32">
        <f>VLOOKUP(I3226,Customers[],5,FALSE)</f>
        <v>0</v>
      </c>
      <c r="N3226" s="34" t="s">
        <v>1750</v>
      </c>
      <c r="O3226" s="37" t="s">
        <v>1501</v>
      </c>
      <c r="P3226" s="32" t="str">
        <f>VLOOKUP(O3226,Stock[],2,FALSE)</f>
        <v>ရွှေမင်းသားမန်ကျည်းခေါင်ရည်(.6Ltr)</v>
      </c>
      <c r="Q3226" s="35">
        <f>VLOOKUP(O3226,Stock[],3,FALSE)</f>
        <v>0.6</v>
      </c>
      <c r="R3226" s="35">
        <f>VLOOKUP(O3226,Stock[],4,FALSE)</f>
        <v>12</v>
      </c>
      <c r="S3226" s="37">
        <v>1</v>
      </c>
      <c r="T3226" s="35">
        <f>(DailySales!$S3226/DailySales!$R3226)+DailySales!$U3226</f>
        <v>8.3333333333333329E-2</v>
      </c>
      <c r="U3226" s="37"/>
      <c r="V3226" s="36">
        <f>+DailySales!$T3226*DailySales!$R3226</f>
        <v>1</v>
      </c>
      <c r="W3226" s="36">
        <f>+DailySales!$V3226*DailySales!$Q3226</f>
        <v>0.6</v>
      </c>
      <c r="X3226" s="36">
        <f>VLOOKUP(O3226,Stock[],6,FALSE)</f>
        <v>800</v>
      </c>
      <c r="Y3226" s="36">
        <f>+DailySales!$V3226*DailySales!$X3226</f>
        <v>800</v>
      </c>
      <c r="Z3226" s="37"/>
      <c r="AA3226" s="37"/>
      <c r="AB3226" s="37"/>
      <c r="AC3226" s="37"/>
      <c r="AD3226" s="37"/>
      <c r="AE3226" s="77"/>
      <c r="AF3226" s="87">
        <v>46058</v>
      </c>
      <c r="AG3226" s="39">
        <v>800</v>
      </c>
      <c r="AH3226" s="87"/>
      <c r="AI3226" s="39"/>
      <c r="AJ3226" s="87"/>
      <c r="AK3226" s="39"/>
      <c r="AL3226" s="34"/>
      <c r="AM3226" s="39"/>
      <c r="AN322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27" spans="1:40" ht="19.5" customHeight="1" x14ac:dyDescent="0.25">
      <c r="A3227" s="32">
        <f t="shared" si="234"/>
        <v>2026</v>
      </c>
      <c r="B3227" s="32">
        <f t="shared" si="235"/>
        <v>2</v>
      </c>
      <c r="C3227" s="25">
        <v>46058</v>
      </c>
      <c r="D3227" s="57">
        <f t="shared" ca="1" si="232"/>
        <v>46097</v>
      </c>
      <c r="E3227" s="57" t="str">
        <f t="shared" ca="1" si="233"/>
        <v>1-Months</v>
      </c>
      <c r="F3227" s="57" t="str">
        <f>VLOOKUP(O3227,Stock[],5,FALSE)</f>
        <v>BE</v>
      </c>
      <c r="G3227" s="33" t="s">
        <v>3223</v>
      </c>
      <c r="H3227" s="38" t="s">
        <v>282</v>
      </c>
      <c r="I3227" s="34" t="s">
        <v>580</v>
      </c>
      <c r="J3227" s="32" t="str">
        <f>VLOOKUP(I3227,Customers[],2,FALSE)</f>
        <v>မစန်းနုဝေ</v>
      </c>
      <c r="K3227" s="32" t="str">
        <f>VLOOKUP(I3227,Customers[],4,FALSE)</f>
        <v>Pyawbwe</v>
      </c>
      <c r="L3227" s="32" t="str">
        <f>VLOOKUP(Table85[[#This Row],[CustomerID]],Table!H:K,3,0)</f>
        <v>အင်းကုန်း</v>
      </c>
      <c r="M3227" s="32" t="str">
        <f>VLOOKUP(I3227,Customers[],5,FALSE)</f>
        <v>Van-1</v>
      </c>
      <c r="N3227" s="34" t="s">
        <v>9</v>
      </c>
      <c r="O3227" s="37" t="s">
        <v>225</v>
      </c>
      <c r="P3227" s="32" t="str">
        <f>VLOOKUP(O3227,Stock[],2,FALSE)</f>
        <v>ချယ်ရီသံပုရာအရက်သန့်ကော် (1Ltr)</v>
      </c>
      <c r="Q3227" s="35">
        <f>VLOOKUP(O3227,Stock[],3,FALSE)</f>
        <v>1</v>
      </c>
      <c r="R3227" s="35">
        <f>VLOOKUP(O3227,Stock[],4,FALSE)</f>
        <v>12</v>
      </c>
      <c r="S3227" s="37"/>
      <c r="T3227" s="35">
        <f>(DailySales!$S3227/DailySales!$R3227)+DailySales!$U3227</f>
        <v>2</v>
      </c>
      <c r="U3227" s="37">
        <v>2</v>
      </c>
      <c r="V3227" s="36">
        <f>+DailySales!$T3227*DailySales!$R3227</f>
        <v>24</v>
      </c>
      <c r="W3227" s="36">
        <f>+DailySales!$V3227*DailySales!$Q3227</f>
        <v>24</v>
      </c>
      <c r="X3227" s="36">
        <f>VLOOKUP(O3227,Stock[],6,FALSE)</f>
        <v>1260</v>
      </c>
      <c r="Y3227" s="36">
        <f>+DailySales!$V3227*DailySales!$X3227</f>
        <v>30240</v>
      </c>
      <c r="Z3227" s="37"/>
      <c r="AA3227" s="37"/>
      <c r="AB3227" s="37"/>
      <c r="AC3227" s="37"/>
      <c r="AD3227" s="37"/>
      <c r="AE3227" s="77">
        <v>760</v>
      </c>
      <c r="AF3227" s="87">
        <v>46058</v>
      </c>
      <c r="AG3227" s="39">
        <v>31000</v>
      </c>
      <c r="AH3227" s="87"/>
      <c r="AI3227" s="39"/>
      <c r="AJ3227" s="87"/>
      <c r="AK3227" s="39"/>
      <c r="AL3227" s="34"/>
      <c r="AM3227" s="39"/>
      <c r="AN322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28" spans="1:40" ht="19.5" customHeight="1" x14ac:dyDescent="0.25">
      <c r="A3228" s="32">
        <f t="shared" si="234"/>
        <v>2026</v>
      </c>
      <c r="B3228" s="32">
        <f t="shared" si="235"/>
        <v>2</v>
      </c>
      <c r="C3228" s="25">
        <v>46058</v>
      </c>
      <c r="D3228" s="57">
        <f t="shared" ca="1" si="232"/>
        <v>46097</v>
      </c>
      <c r="E3228" s="57" t="str">
        <f t="shared" ca="1" si="233"/>
        <v>1-Months</v>
      </c>
      <c r="F3228" s="57" t="str">
        <f>VLOOKUP(O3228,Stock[],5,FALSE)</f>
        <v>BE</v>
      </c>
      <c r="G3228" s="33" t="s">
        <v>3223</v>
      </c>
      <c r="H3228" s="38" t="s">
        <v>282</v>
      </c>
      <c r="I3228" s="34" t="s">
        <v>1753</v>
      </c>
      <c r="J3228" s="32" t="str">
        <f>VLOOKUP(I3228,Customers[],2,FALSE)</f>
        <v>ကုန်သည်လက်ဆောင်</v>
      </c>
      <c r="K3228" s="32">
        <f>VLOOKUP(I3228,Customers[],4,FALSE)</f>
        <v>0</v>
      </c>
      <c r="L3228" s="32">
        <f>VLOOKUP(Table85[[#This Row],[CustomerID]],Table!H:K,3,0)</f>
        <v>0</v>
      </c>
      <c r="M3228" s="32">
        <f>VLOOKUP(I3228,Customers[],5,FALSE)</f>
        <v>0</v>
      </c>
      <c r="N3228" s="34" t="s">
        <v>1750</v>
      </c>
      <c r="O3228" s="37" t="s">
        <v>1501</v>
      </c>
      <c r="P3228" s="32" t="str">
        <f>VLOOKUP(O3228,Stock[],2,FALSE)</f>
        <v>ရွှေမင်းသားမန်ကျည်းခေါင်ရည်(.6Ltr)</v>
      </c>
      <c r="Q3228" s="35">
        <f>VLOOKUP(O3228,Stock[],3,FALSE)</f>
        <v>0.6</v>
      </c>
      <c r="R3228" s="35">
        <f>VLOOKUP(O3228,Stock[],4,FALSE)</f>
        <v>12</v>
      </c>
      <c r="S3228" s="37">
        <v>1</v>
      </c>
      <c r="T3228" s="35">
        <f>(DailySales!$S3228/DailySales!$R3228)+DailySales!$U3228</f>
        <v>8.3333333333333329E-2</v>
      </c>
      <c r="U3228" s="37"/>
      <c r="V3228" s="36">
        <f>+DailySales!$T3228*DailySales!$R3228</f>
        <v>1</v>
      </c>
      <c r="W3228" s="36">
        <f>+DailySales!$V3228*DailySales!$Q3228</f>
        <v>0.6</v>
      </c>
      <c r="X3228" s="36">
        <f>VLOOKUP(O3228,Stock[],6,FALSE)</f>
        <v>800</v>
      </c>
      <c r="Y3228" s="36">
        <f>+DailySales!$V3228*DailySales!$X3228</f>
        <v>800</v>
      </c>
      <c r="Z3228" s="37"/>
      <c r="AA3228" s="37"/>
      <c r="AB3228" s="37"/>
      <c r="AC3228" s="37"/>
      <c r="AD3228" s="37"/>
      <c r="AE3228" s="77"/>
      <c r="AF3228" s="87">
        <v>46058</v>
      </c>
      <c r="AG3228" s="39">
        <v>800</v>
      </c>
      <c r="AH3228" s="87"/>
      <c r="AI3228" s="39"/>
      <c r="AJ3228" s="87"/>
      <c r="AK3228" s="39"/>
      <c r="AL3228" s="34"/>
      <c r="AM3228" s="39"/>
      <c r="AN322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29" spans="1:40" ht="19.5" customHeight="1" x14ac:dyDescent="0.25">
      <c r="A3229" s="32">
        <f t="shared" si="234"/>
        <v>2026</v>
      </c>
      <c r="B3229" s="32">
        <f t="shared" si="235"/>
        <v>2</v>
      </c>
      <c r="C3229" s="25">
        <v>46058</v>
      </c>
      <c r="D3229" s="57">
        <f t="shared" ca="1" si="232"/>
        <v>46097</v>
      </c>
      <c r="E3229" s="57" t="str">
        <f t="shared" ca="1" si="233"/>
        <v>1-Months</v>
      </c>
      <c r="F3229" s="57" t="str">
        <f>VLOOKUP(O3229,Stock[],5,FALSE)</f>
        <v>BE</v>
      </c>
      <c r="G3229" s="33" t="s">
        <v>3223</v>
      </c>
      <c r="H3229" s="38" t="s">
        <v>282</v>
      </c>
      <c r="I3229" s="34" t="s">
        <v>1753</v>
      </c>
      <c r="J3229" s="32" t="str">
        <f>VLOOKUP(I3229,Customers[],2,FALSE)</f>
        <v>ကုန်သည်လက်ဆောင်</v>
      </c>
      <c r="K3229" s="32">
        <f>VLOOKUP(I3229,Customers[],4,FALSE)</f>
        <v>0</v>
      </c>
      <c r="L3229" s="32">
        <f>VLOOKUP(Table85[[#This Row],[CustomerID]],Table!H:K,3,0)</f>
        <v>0</v>
      </c>
      <c r="M3229" s="32">
        <f>VLOOKUP(I3229,Customers[],5,FALSE)</f>
        <v>0</v>
      </c>
      <c r="N3229" s="34" t="s">
        <v>1750</v>
      </c>
      <c r="O3229" s="37" t="s">
        <v>1471</v>
      </c>
      <c r="P3229" s="32" t="str">
        <f>VLOOKUP(O3229,Stock[],2,FALSE)</f>
        <v>ရွှေမင်းသားခေါင်ရည်ကော်ဗူး(.6Ltr)</v>
      </c>
      <c r="Q3229" s="35">
        <f>VLOOKUP(O3229,Stock[],3,FALSE)</f>
        <v>0.6</v>
      </c>
      <c r="R3229" s="35">
        <f>VLOOKUP(O3229,Stock[],4,FALSE)</f>
        <v>12</v>
      </c>
      <c r="S3229" s="37">
        <v>1</v>
      </c>
      <c r="T3229" s="35">
        <f>(DailySales!$S3229/DailySales!$R3229)+DailySales!$U3229</f>
        <v>8.3333333333333329E-2</v>
      </c>
      <c r="U3229" s="37"/>
      <c r="V3229" s="36">
        <f>+DailySales!$T3229*DailySales!$R3229</f>
        <v>1</v>
      </c>
      <c r="W3229" s="36">
        <f>+DailySales!$V3229*DailySales!$Q3229</f>
        <v>0.6</v>
      </c>
      <c r="X3229" s="36">
        <f>VLOOKUP(O3229,Stock[],6,FALSE)</f>
        <v>800</v>
      </c>
      <c r="Y3229" s="36">
        <f>+DailySales!$V3229*DailySales!$X3229</f>
        <v>800</v>
      </c>
      <c r="Z3229" s="37"/>
      <c r="AA3229" s="37"/>
      <c r="AB3229" s="37"/>
      <c r="AC3229" s="37"/>
      <c r="AD3229" s="37"/>
      <c r="AE3229" s="77"/>
      <c r="AF3229" s="87">
        <v>46058</v>
      </c>
      <c r="AG3229" s="39">
        <v>800</v>
      </c>
      <c r="AH3229" s="87"/>
      <c r="AI3229" s="39"/>
      <c r="AJ3229" s="87"/>
      <c r="AK3229" s="39"/>
      <c r="AL3229" s="34"/>
      <c r="AM3229" s="39"/>
      <c r="AN322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30" spans="1:40" ht="19.5" customHeight="1" x14ac:dyDescent="0.25">
      <c r="A3230" s="32">
        <f t="shared" si="234"/>
        <v>2026</v>
      </c>
      <c r="B3230" s="32">
        <f t="shared" si="235"/>
        <v>2</v>
      </c>
      <c r="C3230" s="25">
        <v>46058</v>
      </c>
      <c r="D3230" s="57">
        <f t="shared" ca="1" si="232"/>
        <v>46097</v>
      </c>
      <c r="E3230" s="57" t="str">
        <f t="shared" ca="1" si="233"/>
        <v>1-Months</v>
      </c>
      <c r="F3230" s="57" t="str">
        <f>VLOOKUP(O3230,Stock[],5,FALSE)</f>
        <v>BE</v>
      </c>
      <c r="G3230" s="33" t="s">
        <v>3224</v>
      </c>
      <c r="H3230" s="38" t="s">
        <v>282</v>
      </c>
      <c r="I3230" s="34" t="s">
        <v>975</v>
      </c>
      <c r="J3230" s="32" t="str">
        <f>VLOOKUP(I3230,Customers[],2,FALSE)</f>
        <v>ကိုဇော်ဝင်း</v>
      </c>
      <c r="K3230" s="32" t="str">
        <f>VLOOKUP(I3230,Customers[],4,FALSE)</f>
        <v>Pyawbwe</v>
      </c>
      <c r="L3230" s="32" t="str">
        <f>VLOOKUP(Table85[[#This Row],[CustomerID]],Table!H:K,3,0)</f>
        <v>အင်းကုန်း</v>
      </c>
      <c r="M3230" s="32" t="str">
        <f>VLOOKUP(I3230,Customers[],5,FALSE)</f>
        <v>Van-1</v>
      </c>
      <c r="N3230" s="34" t="s">
        <v>9</v>
      </c>
      <c r="O3230" s="37" t="s">
        <v>225</v>
      </c>
      <c r="P3230" s="32" t="str">
        <f>VLOOKUP(O3230,Stock[],2,FALSE)</f>
        <v>ချယ်ရီသံပုရာအရက်သန့်ကော် (1Ltr)</v>
      </c>
      <c r="Q3230" s="35">
        <f>VLOOKUP(O3230,Stock[],3,FALSE)</f>
        <v>1</v>
      </c>
      <c r="R3230" s="35">
        <f>VLOOKUP(O3230,Stock[],4,FALSE)</f>
        <v>12</v>
      </c>
      <c r="S3230" s="37"/>
      <c r="T3230" s="35">
        <f>(DailySales!$S3230/DailySales!$R3230)+DailySales!$U3230</f>
        <v>1</v>
      </c>
      <c r="U3230" s="37">
        <v>1</v>
      </c>
      <c r="V3230" s="36">
        <f>+DailySales!$T3230*DailySales!$R3230</f>
        <v>12</v>
      </c>
      <c r="W3230" s="36">
        <f>+DailySales!$V3230*DailySales!$Q3230</f>
        <v>12</v>
      </c>
      <c r="X3230" s="36">
        <f>VLOOKUP(O3230,Stock[],6,FALSE)</f>
        <v>1260</v>
      </c>
      <c r="Y3230" s="36">
        <f>+DailySales!$V3230*DailySales!$X3230</f>
        <v>15120</v>
      </c>
      <c r="Z3230" s="37"/>
      <c r="AA3230" s="37"/>
      <c r="AB3230" s="37"/>
      <c r="AC3230" s="37"/>
      <c r="AD3230" s="37"/>
      <c r="AE3230" s="77">
        <v>380</v>
      </c>
      <c r="AF3230" s="87">
        <v>46058</v>
      </c>
      <c r="AG3230" s="39">
        <v>15500</v>
      </c>
      <c r="AH3230" s="87"/>
      <c r="AI3230" s="39"/>
      <c r="AJ3230" s="87"/>
      <c r="AK3230" s="39"/>
      <c r="AL3230" s="34"/>
      <c r="AM3230" s="39"/>
      <c r="AN323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31" spans="1:40" ht="19.5" customHeight="1" x14ac:dyDescent="0.25">
      <c r="A3231" s="32">
        <f t="shared" si="234"/>
        <v>2026</v>
      </c>
      <c r="B3231" s="32">
        <f t="shared" si="235"/>
        <v>2</v>
      </c>
      <c r="C3231" s="25">
        <v>46058</v>
      </c>
      <c r="D3231" s="57">
        <f t="shared" ca="1" si="232"/>
        <v>46097</v>
      </c>
      <c r="E3231" s="57" t="str">
        <f t="shared" ca="1" si="233"/>
        <v>1-Months</v>
      </c>
      <c r="F3231" s="57" t="str">
        <f>VLOOKUP(O3231,Stock[],5,FALSE)</f>
        <v>BE</v>
      </c>
      <c r="G3231" s="33" t="s">
        <v>3224</v>
      </c>
      <c r="H3231" s="38" t="s">
        <v>282</v>
      </c>
      <c r="I3231" s="34" t="s">
        <v>1753</v>
      </c>
      <c r="J3231" s="32" t="str">
        <f>VLOOKUP(I3231,Customers[],2,FALSE)</f>
        <v>ကုန်သည်လက်ဆောင်</v>
      </c>
      <c r="K3231" s="32">
        <f>VLOOKUP(I3231,Customers[],4,FALSE)</f>
        <v>0</v>
      </c>
      <c r="L3231" s="32">
        <f>VLOOKUP(Table85[[#This Row],[CustomerID]],Table!H:K,3,0)</f>
        <v>0</v>
      </c>
      <c r="M3231" s="32">
        <f>VLOOKUP(I3231,Customers[],5,FALSE)</f>
        <v>0</v>
      </c>
      <c r="N3231" s="34" t="s">
        <v>1750</v>
      </c>
      <c r="O3231" s="37" t="s">
        <v>1501</v>
      </c>
      <c r="P3231" s="32" t="str">
        <f>VLOOKUP(O3231,Stock[],2,FALSE)</f>
        <v>ရွှေမင်းသားမန်ကျည်းခေါင်ရည်(.6Ltr)</v>
      </c>
      <c r="Q3231" s="35">
        <f>VLOOKUP(O3231,Stock[],3,FALSE)</f>
        <v>0.6</v>
      </c>
      <c r="R3231" s="35">
        <f>VLOOKUP(O3231,Stock[],4,FALSE)</f>
        <v>12</v>
      </c>
      <c r="S3231" s="37">
        <v>1</v>
      </c>
      <c r="T3231" s="35">
        <f>(DailySales!$S3231/DailySales!$R3231)+DailySales!$U3231</f>
        <v>8.3333333333333329E-2</v>
      </c>
      <c r="U3231" s="37"/>
      <c r="V3231" s="36">
        <f>+DailySales!$T3231*DailySales!$R3231</f>
        <v>1</v>
      </c>
      <c r="W3231" s="36">
        <f>+DailySales!$V3231*DailySales!$Q3231</f>
        <v>0.6</v>
      </c>
      <c r="X3231" s="36">
        <f>VLOOKUP(O3231,Stock[],6,FALSE)</f>
        <v>800</v>
      </c>
      <c r="Y3231" s="36">
        <f>+DailySales!$V3231*DailySales!$X3231</f>
        <v>800</v>
      </c>
      <c r="Z3231" s="37"/>
      <c r="AA3231" s="37"/>
      <c r="AB3231" s="37"/>
      <c r="AC3231" s="37"/>
      <c r="AD3231" s="37"/>
      <c r="AE3231" s="77"/>
      <c r="AF3231" s="87">
        <v>46058</v>
      </c>
      <c r="AG3231" s="39">
        <v>800</v>
      </c>
      <c r="AH3231" s="87"/>
      <c r="AI3231" s="39"/>
      <c r="AJ3231" s="87"/>
      <c r="AK3231" s="39"/>
      <c r="AL3231" s="34"/>
      <c r="AM3231" s="39"/>
      <c r="AN323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32" spans="1:40" ht="19.5" customHeight="1" x14ac:dyDescent="0.25">
      <c r="A3232" s="32">
        <f t="shared" si="234"/>
        <v>2026</v>
      </c>
      <c r="B3232" s="32">
        <f t="shared" si="235"/>
        <v>2</v>
      </c>
      <c r="C3232" s="25">
        <v>46058</v>
      </c>
      <c r="D3232" s="57">
        <f t="shared" ca="1" si="232"/>
        <v>46097</v>
      </c>
      <c r="E3232" s="57" t="str">
        <f t="shared" ca="1" si="233"/>
        <v>1-Months</v>
      </c>
      <c r="F3232" s="57" t="str">
        <f>VLOOKUP(O3232,Stock[],5,FALSE)</f>
        <v>BE</v>
      </c>
      <c r="G3232" s="33" t="s">
        <v>3225</v>
      </c>
      <c r="H3232" s="38" t="s">
        <v>282</v>
      </c>
      <c r="I3232" s="34" t="s">
        <v>1754</v>
      </c>
      <c r="J3232" s="32" t="str">
        <f>VLOOKUP(I3232,Customers[],2,FALSE)</f>
        <v>စစ်ဆေးရေးဂိတ်လက်ဆောင်</v>
      </c>
      <c r="K3232" s="32">
        <f>VLOOKUP(I3232,Customers[],4,FALSE)</f>
        <v>0</v>
      </c>
      <c r="L3232" s="32">
        <f>VLOOKUP(Table85[[#This Row],[CustomerID]],Table!H:K,3,0)</f>
        <v>0</v>
      </c>
      <c r="M3232" s="32">
        <f>VLOOKUP(I3232,Customers[],5,FALSE)</f>
        <v>0</v>
      </c>
      <c r="N3232" s="34" t="s">
        <v>1751</v>
      </c>
      <c r="O3232" s="37" t="s">
        <v>217</v>
      </c>
      <c r="P3232" s="32" t="str">
        <f>VLOOKUP(O3232,Stock[],2,FALSE)</f>
        <v>လိမ္မော်ဖြူ</v>
      </c>
      <c r="Q3232" s="35">
        <f>VLOOKUP(O3232,Stock[],3,FALSE)</f>
        <v>0.64</v>
      </c>
      <c r="R3232" s="35">
        <f>VLOOKUP(O3232,Stock[],4,FALSE)</f>
        <v>24</v>
      </c>
      <c r="S3232" s="37">
        <v>2</v>
      </c>
      <c r="T3232" s="35">
        <f>(DailySales!$S3232/DailySales!$R3232)+DailySales!$U3232</f>
        <v>8.3333333333333329E-2</v>
      </c>
      <c r="U3232" s="37"/>
      <c r="V3232" s="36">
        <f>+DailySales!$T3232*DailySales!$R3232</f>
        <v>2</v>
      </c>
      <c r="W3232" s="36">
        <f>+DailySales!$V3232*DailySales!$Q3232</f>
        <v>1.28</v>
      </c>
      <c r="X3232" s="36">
        <f>VLOOKUP(O3232,Stock[],6,FALSE)</f>
        <v>1330</v>
      </c>
      <c r="Y3232" s="36">
        <f>+DailySales!$V3232*DailySales!$X3232</f>
        <v>2660</v>
      </c>
      <c r="Z3232" s="37"/>
      <c r="AA3232" s="37"/>
      <c r="AB3232" s="37"/>
      <c r="AC3232" s="37"/>
      <c r="AD3232" s="37"/>
      <c r="AE3232" s="77"/>
      <c r="AF3232" s="87">
        <v>46058</v>
      </c>
      <c r="AG3232" s="39">
        <v>2660</v>
      </c>
      <c r="AH3232" s="87"/>
      <c r="AI3232" s="39"/>
      <c r="AJ3232" s="87"/>
      <c r="AK3232" s="39"/>
      <c r="AL3232" s="34"/>
      <c r="AM3232" s="39"/>
      <c r="AN323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33" spans="1:40" ht="19.5" customHeight="1" x14ac:dyDescent="0.25">
      <c r="A3233" s="32">
        <f t="shared" si="234"/>
        <v>2026</v>
      </c>
      <c r="B3233" s="32">
        <f t="shared" si="235"/>
        <v>2</v>
      </c>
      <c r="C3233" s="25">
        <v>46058</v>
      </c>
      <c r="D3233" s="57">
        <f t="shared" ca="1" si="232"/>
        <v>46097</v>
      </c>
      <c r="E3233" s="57" t="str">
        <f t="shared" ca="1" si="233"/>
        <v>1-Months</v>
      </c>
      <c r="F3233" s="57" t="str">
        <f>VLOOKUP(O3233,Stock[],5,FALSE)</f>
        <v>BE</v>
      </c>
      <c r="G3233" s="33" t="s">
        <v>3226</v>
      </c>
      <c r="H3233" s="38" t="s">
        <v>282</v>
      </c>
      <c r="I3233" s="34" t="s">
        <v>2385</v>
      </c>
      <c r="J3233" s="32" t="str">
        <f>VLOOKUP(I3233,Customers[],2,FALSE)</f>
        <v>ကိုနိုင်ဦး</v>
      </c>
      <c r="K3233" s="32" t="str">
        <f>VLOOKUP(I3233,Customers[],4,FALSE)</f>
        <v>Yamethin</v>
      </c>
      <c r="L3233" s="32" t="str">
        <f>VLOOKUP(Table85[[#This Row],[CustomerID]],Table!H:K,3,0)</f>
        <v>မြို့လှ</v>
      </c>
      <c r="M3233" s="32" t="str">
        <f>VLOOKUP(I3233,Customers[],5,FALSE)</f>
        <v>Van-1</v>
      </c>
      <c r="N3233" s="34" t="s">
        <v>9</v>
      </c>
      <c r="O3233" s="37" t="s">
        <v>223</v>
      </c>
      <c r="P3233" s="32" t="str">
        <f>VLOOKUP(O3233,Stock[],2,FALSE)</f>
        <v>ချယ်ရီအရက်သန့်ကော် (.6Ltr)</v>
      </c>
      <c r="Q3233" s="35">
        <f>VLOOKUP(O3233,Stock[],3,FALSE)</f>
        <v>0.6</v>
      </c>
      <c r="R3233" s="35">
        <f>VLOOKUP(O3233,Stock[],4,FALSE)</f>
        <v>24</v>
      </c>
      <c r="S3233" s="37"/>
      <c r="T3233" s="35">
        <f>(DailySales!$S3233/DailySales!$R3233)+DailySales!$U3233</f>
        <v>1</v>
      </c>
      <c r="U3233" s="37">
        <v>1</v>
      </c>
      <c r="V3233" s="36">
        <f>+DailySales!$T3233*DailySales!$R3233</f>
        <v>24</v>
      </c>
      <c r="W3233" s="36">
        <f>+DailySales!$V3233*DailySales!$Q3233</f>
        <v>14.399999999999999</v>
      </c>
      <c r="X3233" s="36">
        <f>VLOOKUP(O3233,Stock[],6,FALSE)</f>
        <v>875</v>
      </c>
      <c r="Y3233" s="36">
        <f>+DailySales!$V3233*DailySales!$X3233</f>
        <v>21000</v>
      </c>
      <c r="Z3233" s="37"/>
      <c r="AA3233" s="37"/>
      <c r="AB3233" s="37"/>
      <c r="AC3233" s="37"/>
      <c r="AD3233" s="37"/>
      <c r="AE3233" s="77">
        <v>600</v>
      </c>
      <c r="AF3233" s="87">
        <v>46058</v>
      </c>
      <c r="AG3233" s="39">
        <v>21600</v>
      </c>
      <c r="AH3233" s="87"/>
      <c r="AI3233" s="39"/>
      <c r="AJ3233" s="87"/>
      <c r="AK3233" s="39"/>
      <c r="AL3233" s="34"/>
      <c r="AM3233" s="39"/>
      <c r="AN323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34" spans="1:40" ht="19.5" customHeight="1" x14ac:dyDescent="0.25">
      <c r="A3234" s="32">
        <f t="shared" si="234"/>
        <v>2026</v>
      </c>
      <c r="B3234" s="32">
        <f t="shared" si="235"/>
        <v>2</v>
      </c>
      <c r="C3234" s="25">
        <v>46058</v>
      </c>
      <c r="D3234" s="57">
        <f t="shared" ca="1" si="232"/>
        <v>46097</v>
      </c>
      <c r="E3234" s="57" t="str">
        <f t="shared" ca="1" si="233"/>
        <v>1-Months</v>
      </c>
      <c r="F3234" s="57" t="str">
        <f>VLOOKUP(O3234,Stock[],5,FALSE)</f>
        <v>BE</v>
      </c>
      <c r="G3234" s="33" t="s">
        <v>3226</v>
      </c>
      <c r="H3234" s="38" t="s">
        <v>282</v>
      </c>
      <c r="I3234" s="34" t="s">
        <v>2385</v>
      </c>
      <c r="J3234" s="32" t="str">
        <f>VLOOKUP(I3234,Customers[],2,FALSE)</f>
        <v>ကိုနိုင်ဦး</v>
      </c>
      <c r="K3234" s="32" t="str">
        <f>VLOOKUP(I3234,Customers[],4,FALSE)</f>
        <v>Yamethin</v>
      </c>
      <c r="L3234" s="32" t="str">
        <f>VLOOKUP(Table85[[#This Row],[CustomerID]],Table!H:K,3,0)</f>
        <v>မြို့လှ</v>
      </c>
      <c r="M3234" s="32" t="str">
        <f>VLOOKUP(I3234,Customers[],5,FALSE)</f>
        <v>Van-1</v>
      </c>
      <c r="N3234" s="34" t="s">
        <v>9</v>
      </c>
      <c r="O3234" s="37" t="s">
        <v>224</v>
      </c>
      <c r="P3234" s="32" t="str">
        <f>VLOOKUP(O3234,Stock[],2,FALSE)</f>
        <v>ချယ်ရီသံပုရာအရက်သန့်ကော် (.6Ltr)</v>
      </c>
      <c r="Q3234" s="35">
        <f>VLOOKUP(O3234,Stock[],3,FALSE)</f>
        <v>0.6</v>
      </c>
      <c r="R3234" s="35">
        <f>VLOOKUP(O3234,Stock[],4,FALSE)</f>
        <v>24</v>
      </c>
      <c r="S3234" s="37"/>
      <c r="T3234" s="35">
        <f>(DailySales!$S3234/DailySales!$R3234)+DailySales!$U3234</f>
        <v>1</v>
      </c>
      <c r="U3234" s="37">
        <v>1</v>
      </c>
      <c r="V3234" s="36">
        <f>+DailySales!$T3234*DailySales!$R3234</f>
        <v>24</v>
      </c>
      <c r="W3234" s="36">
        <f>+DailySales!$V3234*DailySales!$Q3234</f>
        <v>14.399999999999999</v>
      </c>
      <c r="X3234" s="36">
        <f>VLOOKUP(O3234,Stock[],6,FALSE)</f>
        <v>915</v>
      </c>
      <c r="Y3234" s="36">
        <f>+DailySales!$V3234*DailySales!$X3234</f>
        <v>21960</v>
      </c>
      <c r="Z3234" s="37"/>
      <c r="AA3234" s="37"/>
      <c r="AB3234" s="37"/>
      <c r="AC3234" s="37"/>
      <c r="AD3234" s="37"/>
      <c r="AE3234" s="77">
        <v>40</v>
      </c>
      <c r="AF3234" s="87">
        <v>46058</v>
      </c>
      <c r="AG3234" s="39">
        <v>22000</v>
      </c>
      <c r="AH3234" s="87"/>
      <c r="AI3234" s="39"/>
      <c r="AJ3234" s="87"/>
      <c r="AK3234" s="39"/>
      <c r="AL3234" s="34"/>
      <c r="AM3234" s="39"/>
      <c r="AN323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35" spans="1:40" ht="19.5" customHeight="1" x14ac:dyDescent="0.25">
      <c r="A3235" s="32">
        <f t="shared" si="234"/>
        <v>2026</v>
      </c>
      <c r="B3235" s="32">
        <f t="shared" si="235"/>
        <v>2</v>
      </c>
      <c r="C3235" s="25">
        <v>46058</v>
      </c>
      <c r="D3235" s="57">
        <f t="shared" ca="1" si="232"/>
        <v>46097</v>
      </c>
      <c r="E3235" s="57" t="str">
        <f t="shared" ca="1" si="233"/>
        <v>1-Months</v>
      </c>
      <c r="F3235" s="57" t="str">
        <f>VLOOKUP(O3235,Stock[],5,FALSE)</f>
        <v>BE</v>
      </c>
      <c r="G3235" s="33" t="s">
        <v>3226</v>
      </c>
      <c r="H3235" s="38" t="s">
        <v>282</v>
      </c>
      <c r="I3235" s="34" t="s">
        <v>2385</v>
      </c>
      <c r="J3235" s="32" t="str">
        <f>VLOOKUP(I3235,Customers[],2,FALSE)</f>
        <v>ကိုနိုင်ဦး</v>
      </c>
      <c r="K3235" s="32" t="str">
        <f>VLOOKUP(I3235,Customers[],4,FALSE)</f>
        <v>Yamethin</v>
      </c>
      <c r="L3235" s="32" t="str">
        <f>VLOOKUP(Table85[[#This Row],[CustomerID]],Table!H:K,3,0)</f>
        <v>မြို့လှ</v>
      </c>
      <c r="M3235" s="32" t="str">
        <f>VLOOKUP(I3235,Customers[],5,FALSE)</f>
        <v>Van-1</v>
      </c>
      <c r="N3235" s="34" t="s">
        <v>9</v>
      </c>
      <c r="O3235" s="37" t="s">
        <v>1471</v>
      </c>
      <c r="P3235" s="32" t="str">
        <f>VLOOKUP(O3235,Stock[],2,FALSE)</f>
        <v>ရွှေမင်းသားခေါင်ရည်ကော်ဗူး(.6Ltr)</v>
      </c>
      <c r="Q3235" s="35">
        <f>VLOOKUP(O3235,Stock[],3,FALSE)</f>
        <v>0.6</v>
      </c>
      <c r="R3235" s="35">
        <f>VLOOKUP(O3235,Stock[],4,FALSE)</f>
        <v>12</v>
      </c>
      <c r="S3235" s="37"/>
      <c r="T3235" s="35">
        <f>(DailySales!$S3235/DailySales!$R3235)+DailySales!$U3235</f>
        <v>4</v>
      </c>
      <c r="U3235" s="37">
        <v>4</v>
      </c>
      <c r="V3235" s="36">
        <f>+DailySales!$T3235*DailySales!$R3235</f>
        <v>48</v>
      </c>
      <c r="W3235" s="36">
        <f>+DailySales!$V3235*DailySales!$Q3235</f>
        <v>28.799999999999997</v>
      </c>
      <c r="X3235" s="36">
        <f>VLOOKUP(O3235,Stock[],6,FALSE)</f>
        <v>800</v>
      </c>
      <c r="Y3235" s="36">
        <f>+DailySales!$V3235*DailySales!$X3235</f>
        <v>38400</v>
      </c>
      <c r="Z3235" s="37"/>
      <c r="AA3235" s="37"/>
      <c r="AB3235" s="37"/>
      <c r="AC3235" s="37"/>
      <c r="AD3235" s="37"/>
      <c r="AE3235" s="77"/>
      <c r="AF3235" s="87">
        <v>46058</v>
      </c>
      <c r="AG3235" s="39">
        <v>38400</v>
      </c>
      <c r="AH3235" s="87"/>
      <c r="AI3235" s="39"/>
      <c r="AJ3235" s="87"/>
      <c r="AK3235" s="39"/>
      <c r="AL3235" s="34"/>
      <c r="AM3235" s="39"/>
      <c r="AN323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36" spans="1:40" ht="19.5" customHeight="1" x14ac:dyDescent="0.25">
      <c r="A3236" s="32">
        <f t="shared" si="234"/>
        <v>2026</v>
      </c>
      <c r="B3236" s="32">
        <f t="shared" si="235"/>
        <v>2</v>
      </c>
      <c r="C3236" s="25">
        <v>46058</v>
      </c>
      <c r="D3236" s="57">
        <f t="shared" ca="1" si="232"/>
        <v>46097</v>
      </c>
      <c r="E3236" s="57" t="str">
        <f t="shared" ca="1" si="233"/>
        <v>1-Months</v>
      </c>
      <c r="F3236" s="57" t="str">
        <f>VLOOKUP(O3236,Stock[],5,FALSE)</f>
        <v>BE</v>
      </c>
      <c r="G3236" s="33" t="s">
        <v>3226</v>
      </c>
      <c r="H3236" s="38" t="s">
        <v>282</v>
      </c>
      <c r="I3236" s="34" t="s">
        <v>2385</v>
      </c>
      <c r="J3236" s="32" t="str">
        <f>VLOOKUP(I3236,Customers[],2,FALSE)</f>
        <v>ကိုနိုင်ဦး</v>
      </c>
      <c r="K3236" s="32" t="str">
        <f>VLOOKUP(I3236,Customers[],4,FALSE)</f>
        <v>Yamethin</v>
      </c>
      <c r="L3236" s="32" t="str">
        <f>VLOOKUP(Table85[[#This Row],[CustomerID]],Table!H:K,3,0)</f>
        <v>မြို့လှ</v>
      </c>
      <c r="M3236" s="32" t="str">
        <f>VLOOKUP(I3236,Customers[],5,FALSE)</f>
        <v>Van-1</v>
      </c>
      <c r="N3236" s="34" t="s">
        <v>9</v>
      </c>
      <c r="O3236" s="37" t="s">
        <v>1501</v>
      </c>
      <c r="P3236" s="32" t="str">
        <f>VLOOKUP(O3236,Stock[],2,FALSE)</f>
        <v>ရွှေမင်းသားမန်ကျည်းခေါင်ရည်(.6Ltr)</v>
      </c>
      <c r="Q3236" s="35">
        <f>VLOOKUP(O3236,Stock[],3,FALSE)</f>
        <v>0.6</v>
      </c>
      <c r="R3236" s="35">
        <f>VLOOKUP(O3236,Stock[],4,FALSE)</f>
        <v>12</v>
      </c>
      <c r="S3236" s="37"/>
      <c r="T3236" s="35">
        <f>(DailySales!$S3236/DailySales!$R3236)+DailySales!$U3236</f>
        <v>6</v>
      </c>
      <c r="U3236" s="37">
        <v>6</v>
      </c>
      <c r="V3236" s="36">
        <f>+DailySales!$T3236*DailySales!$R3236</f>
        <v>72</v>
      </c>
      <c r="W3236" s="36">
        <f>+DailySales!$V3236*DailySales!$Q3236</f>
        <v>43.199999999999996</v>
      </c>
      <c r="X3236" s="36">
        <f>VLOOKUP(O3236,Stock[],6,FALSE)</f>
        <v>800</v>
      </c>
      <c r="Y3236" s="36">
        <f>+DailySales!$V3236*DailySales!$X3236</f>
        <v>57600</v>
      </c>
      <c r="Z3236" s="37"/>
      <c r="AA3236" s="37"/>
      <c r="AB3236" s="37"/>
      <c r="AC3236" s="37"/>
      <c r="AD3236" s="37"/>
      <c r="AE3236" s="77"/>
      <c r="AF3236" s="87">
        <v>46058</v>
      </c>
      <c r="AG3236" s="39">
        <v>57600</v>
      </c>
      <c r="AH3236" s="87"/>
      <c r="AI3236" s="39"/>
      <c r="AJ3236" s="87"/>
      <c r="AK3236" s="39"/>
      <c r="AL3236" s="34"/>
      <c r="AM3236" s="39"/>
      <c r="AN323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37" spans="1:40" ht="19.5" customHeight="1" x14ac:dyDescent="0.25">
      <c r="A3237" s="32">
        <f t="shared" si="234"/>
        <v>2026</v>
      </c>
      <c r="B3237" s="32">
        <f t="shared" si="235"/>
        <v>2</v>
      </c>
      <c r="C3237" s="25">
        <v>46058</v>
      </c>
      <c r="D3237" s="57">
        <f t="shared" ca="1" si="232"/>
        <v>46097</v>
      </c>
      <c r="E3237" s="57" t="str">
        <f t="shared" ca="1" si="233"/>
        <v>1-Months</v>
      </c>
      <c r="F3237" s="57" t="str">
        <f>VLOOKUP(O3237,Stock[],5,FALSE)</f>
        <v>BE</v>
      </c>
      <c r="G3237" s="33" t="s">
        <v>3226</v>
      </c>
      <c r="H3237" s="38" t="s">
        <v>282</v>
      </c>
      <c r="I3237" s="34" t="s">
        <v>1014</v>
      </c>
      <c r="J3237" s="32" t="str">
        <f>VLOOKUP(I3237,Customers[],2,FALSE)</f>
        <v>FOC</v>
      </c>
      <c r="K3237" s="32">
        <f>VLOOKUP(I3237,Customers[],4,FALSE)</f>
        <v>0</v>
      </c>
      <c r="L3237" s="32">
        <f>VLOOKUP(Table85[[#This Row],[CustomerID]],Table!H:K,3,0)</f>
        <v>0</v>
      </c>
      <c r="M3237" s="32">
        <f>VLOOKUP(I3237,Customers[],5,FALSE)</f>
        <v>0</v>
      </c>
      <c r="N3237" s="34" t="s">
        <v>1014</v>
      </c>
      <c r="O3237" s="37" t="s">
        <v>1501</v>
      </c>
      <c r="P3237" s="32" t="str">
        <f>VLOOKUP(O3237,Stock[],2,FALSE)</f>
        <v>ရွှေမင်းသားမန်ကျည်းခေါင်ရည်(.6Ltr)</v>
      </c>
      <c r="Q3237" s="35">
        <f>VLOOKUP(O3237,Stock[],3,FALSE)</f>
        <v>0.6</v>
      </c>
      <c r="R3237" s="35">
        <f>VLOOKUP(O3237,Stock[],4,FALSE)</f>
        <v>12</v>
      </c>
      <c r="S3237" s="37"/>
      <c r="T3237" s="35">
        <f>(DailySales!$S3237/DailySales!$R3237)+DailySales!$U3237</f>
        <v>1</v>
      </c>
      <c r="U3237" s="37">
        <v>1</v>
      </c>
      <c r="V3237" s="36">
        <f>+DailySales!$T3237*DailySales!$R3237</f>
        <v>12</v>
      </c>
      <c r="W3237" s="36">
        <f>+DailySales!$V3237*DailySales!$Q3237</f>
        <v>7.1999999999999993</v>
      </c>
      <c r="X3237" s="36">
        <f>VLOOKUP(O3237,Stock[],6,FALSE)</f>
        <v>800</v>
      </c>
      <c r="Y3237" s="36">
        <f>+DailySales!$V3237*DailySales!$X3237</f>
        <v>9600</v>
      </c>
      <c r="Z3237" s="37"/>
      <c r="AA3237" s="37"/>
      <c r="AB3237" s="37"/>
      <c r="AC3237" s="37"/>
      <c r="AD3237" s="37"/>
      <c r="AE3237" s="77"/>
      <c r="AF3237" s="87">
        <v>46058</v>
      </c>
      <c r="AG3237" s="39">
        <v>9600</v>
      </c>
      <c r="AH3237" s="87"/>
      <c r="AI3237" s="39"/>
      <c r="AJ3237" s="87"/>
      <c r="AK3237" s="39"/>
      <c r="AL3237" s="34"/>
      <c r="AM3237" s="39"/>
      <c r="AN323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38" spans="1:40" ht="19.5" customHeight="1" x14ac:dyDescent="0.25">
      <c r="A3238" s="32">
        <f t="shared" si="234"/>
        <v>2026</v>
      </c>
      <c r="B3238" s="32">
        <f t="shared" si="235"/>
        <v>2</v>
      </c>
      <c r="C3238" s="25">
        <v>46058</v>
      </c>
      <c r="D3238" s="57">
        <f t="shared" ca="1" si="232"/>
        <v>46097</v>
      </c>
      <c r="E3238" s="57" t="str">
        <f t="shared" ca="1" si="233"/>
        <v>1-Months</v>
      </c>
      <c r="F3238" s="57" t="str">
        <f>VLOOKUP(O3238,Stock[],5,FALSE)</f>
        <v>BE</v>
      </c>
      <c r="G3238" s="33" t="s">
        <v>3227</v>
      </c>
      <c r="H3238" s="38" t="s">
        <v>282</v>
      </c>
      <c r="I3238" s="34" t="s">
        <v>3229</v>
      </c>
      <c r="J3238" s="32" t="str">
        <f>VLOOKUP(I3238,Customers[],2,FALSE)</f>
        <v>ကိုဇော်ဝင်းနိုင်</v>
      </c>
      <c r="K3238" s="32" t="str">
        <f>VLOOKUP(I3238,Customers[],4,FALSE)</f>
        <v>Yamethin</v>
      </c>
      <c r="L3238" s="32" t="str">
        <f>VLOOKUP(Table85[[#This Row],[CustomerID]],Table!H:K,3,0)</f>
        <v>ဝါးရုံ</v>
      </c>
      <c r="M3238" s="32" t="str">
        <f>VLOOKUP(I3238,Customers[],5,FALSE)</f>
        <v>Van-1</v>
      </c>
      <c r="N3238" s="34" t="s">
        <v>9</v>
      </c>
      <c r="O3238" s="37" t="s">
        <v>1471</v>
      </c>
      <c r="P3238" s="32" t="str">
        <f>VLOOKUP(O3238,Stock[],2,FALSE)</f>
        <v>ရွှေမင်းသားခေါင်ရည်ကော်ဗူး(.6Ltr)</v>
      </c>
      <c r="Q3238" s="35">
        <f>VLOOKUP(O3238,Stock[],3,FALSE)</f>
        <v>0.6</v>
      </c>
      <c r="R3238" s="35">
        <f>VLOOKUP(O3238,Stock[],4,FALSE)</f>
        <v>12</v>
      </c>
      <c r="S3238" s="37"/>
      <c r="T3238" s="35">
        <f>(DailySales!$S3238/DailySales!$R3238)+DailySales!$U3238</f>
        <v>1</v>
      </c>
      <c r="U3238" s="37">
        <v>1</v>
      </c>
      <c r="V3238" s="36">
        <f>+DailySales!$T3238*DailySales!$R3238</f>
        <v>12</v>
      </c>
      <c r="W3238" s="36">
        <f>+DailySales!$V3238*DailySales!$Q3238</f>
        <v>7.1999999999999993</v>
      </c>
      <c r="X3238" s="36">
        <f>VLOOKUP(O3238,Stock[],6,FALSE)</f>
        <v>800</v>
      </c>
      <c r="Y3238" s="36">
        <f>+DailySales!$V3238*DailySales!$X3238</f>
        <v>9600</v>
      </c>
      <c r="Z3238" s="37"/>
      <c r="AA3238" s="37"/>
      <c r="AB3238" s="37"/>
      <c r="AC3238" s="37"/>
      <c r="AD3238" s="37"/>
      <c r="AE3238" s="77"/>
      <c r="AF3238" s="87">
        <v>46058</v>
      </c>
      <c r="AG3238" s="39">
        <v>9600</v>
      </c>
      <c r="AH3238" s="87"/>
      <c r="AI3238" s="39"/>
      <c r="AJ3238" s="87"/>
      <c r="AK3238" s="39"/>
      <c r="AL3238" s="34"/>
      <c r="AM3238" s="39"/>
      <c r="AN323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39" spans="1:40" ht="19.5" customHeight="1" x14ac:dyDescent="0.25">
      <c r="A3239" s="32">
        <f t="shared" si="234"/>
        <v>2026</v>
      </c>
      <c r="B3239" s="32">
        <f t="shared" si="235"/>
        <v>2</v>
      </c>
      <c r="C3239" s="25">
        <v>46058</v>
      </c>
      <c r="D3239" s="57">
        <f t="shared" ca="1" si="232"/>
        <v>46097</v>
      </c>
      <c r="E3239" s="57" t="str">
        <f t="shared" ca="1" si="233"/>
        <v>1-Months</v>
      </c>
      <c r="F3239" s="57" t="str">
        <f>VLOOKUP(O3239,Stock[],5,FALSE)</f>
        <v>BE</v>
      </c>
      <c r="G3239" s="33" t="s">
        <v>3227</v>
      </c>
      <c r="H3239" s="38" t="s">
        <v>282</v>
      </c>
      <c r="I3239" s="34" t="s">
        <v>1753</v>
      </c>
      <c r="J3239" s="32" t="str">
        <f>VLOOKUP(I3239,Customers[],2,FALSE)</f>
        <v>ကုန်သည်လက်ဆောင်</v>
      </c>
      <c r="K3239" s="32">
        <f>VLOOKUP(I3239,Customers[],4,FALSE)</f>
        <v>0</v>
      </c>
      <c r="L3239" s="32">
        <f>VLOOKUP(Table85[[#This Row],[CustomerID]],Table!H:K,3,0)</f>
        <v>0</v>
      </c>
      <c r="M3239" s="32">
        <f>VLOOKUP(I3239,Customers[],5,FALSE)</f>
        <v>0</v>
      </c>
      <c r="N3239" s="34" t="s">
        <v>1750</v>
      </c>
      <c r="O3239" s="37" t="s">
        <v>1501</v>
      </c>
      <c r="P3239" s="32" t="str">
        <f>VLOOKUP(O3239,Stock[],2,FALSE)</f>
        <v>ရွှေမင်းသားမန်ကျည်းခေါင်ရည်(.6Ltr)</v>
      </c>
      <c r="Q3239" s="35">
        <f>VLOOKUP(O3239,Stock[],3,FALSE)</f>
        <v>0.6</v>
      </c>
      <c r="R3239" s="35">
        <f>VLOOKUP(O3239,Stock[],4,FALSE)</f>
        <v>12</v>
      </c>
      <c r="S3239" s="37">
        <v>1</v>
      </c>
      <c r="T3239" s="35">
        <f>(DailySales!$S3239/DailySales!$R3239)+DailySales!$U3239</f>
        <v>8.3333333333333329E-2</v>
      </c>
      <c r="U3239" s="37"/>
      <c r="V3239" s="36">
        <f>+DailySales!$T3239*DailySales!$R3239</f>
        <v>1</v>
      </c>
      <c r="W3239" s="36">
        <f>+DailySales!$V3239*DailySales!$Q3239</f>
        <v>0.6</v>
      </c>
      <c r="X3239" s="36">
        <f>VLOOKUP(O3239,Stock[],6,FALSE)</f>
        <v>800</v>
      </c>
      <c r="Y3239" s="36">
        <f>+DailySales!$V3239*DailySales!$X3239</f>
        <v>800</v>
      </c>
      <c r="Z3239" s="37"/>
      <c r="AA3239" s="37"/>
      <c r="AB3239" s="37"/>
      <c r="AC3239" s="37"/>
      <c r="AD3239" s="37"/>
      <c r="AE3239" s="77"/>
      <c r="AF3239" s="87">
        <v>46058</v>
      </c>
      <c r="AG3239" s="39">
        <v>800</v>
      </c>
      <c r="AH3239" s="87"/>
      <c r="AI3239" s="39"/>
      <c r="AJ3239" s="87"/>
      <c r="AK3239" s="39"/>
      <c r="AL3239" s="34"/>
      <c r="AM3239" s="39"/>
      <c r="AN323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40" spans="1:40" ht="19.5" customHeight="1" x14ac:dyDescent="0.25">
      <c r="A3240" s="32">
        <f t="shared" si="234"/>
        <v>2026</v>
      </c>
      <c r="B3240" s="32">
        <f t="shared" si="235"/>
        <v>2</v>
      </c>
      <c r="C3240" s="25">
        <v>46058</v>
      </c>
      <c r="D3240" s="57">
        <f t="shared" ca="1" si="232"/>
        <v>46097</v>
      </c>
      <c r="E3240" s="57" t="str">
        <f t="shared" ca="1" si="233"/>
        <v>1-Months</v>
      </c>
      <c r="F3240" s="57" t="str">
        <f>VLOOKUP(O3240,Stock[],5,FALSE)</f>
        <v>BE</v>
      </c>
      <c r="G3240" s="33" t="s">
        <v>3227</v>
      </c>
      <c r="H3240" s="38" t="s">
        <v>282</v>
      </c>
      <c r="I3240" s="34" t="s">
        <v>1753</v>
      </c>
      <c r="J3240" s="32" t="str">
        <f>VLOOKUP(I3240,Customers[],2,FALSE)</f>
        <v>ကုန်သည်လက်ဆောင်</v>
      </c>
      <c r="K3240" s="32">
        <f>VLOOKUP(I3240,Customers[],4,FALSE)</f>
        <v>0</v>
      </c>
      <c r="L3240" s="32">
        <f>VLOOKUP(Table85[[#This Row],[CustomerID]],Table!H:K,3,0)</f>
        <v>0</v>
      </c>
      <c r="M3240" s="32">
        <f>VLOOKUP(I3240,Customers[],5,FALSE)</f>
        <v>0</v>
      </c>
      <c r="N3240" s="34" t="s">
        <v>1750</v>
      </c>
      <c r="O3240" s="37" t="s">
        <v>1471</v>
      </c>
      <c r="P3240" s="32" t="str">
        <f>VLOOKUP(O3240,Stock[],2,FALSE)</f>
        <v>ရွှေမင်းသားခေါင်ရည်ကော်ဗူး(.6Ltr)</v>
      </c>
      <c r="Q3240" s="35">
        <f>VLOOKUP(O3240,Stock[],3,FALSE)</f>
        <v>0.6</v>
      </c>
      <c r="R3240" s="35">
        <f>VLOOKUP(O3240,Stock[],4,FALSE)</f>
        <v>12</v>
      </c>
      <c r="S3240" s="37">
        <v>1</v>
      </c>
      <c r="T3240" s="35">
        <f>(DailySales!$S3240/DailySales!$R3240)+DailySales!$U3240</f>
        <v>8.3333333333333329E-2</v>
      </c>
      <c r="U3240" s="37"/>
      <c r="V3240" s="36">
        <f>+DailySales!$T3240*DailySales!$R3240</f>
        <v>1</v>
      </c>
      <c r="W3240" s="36">
        <f>+DailySales!$V3240*DailySales!$Q3240</f>
        <v>0.6</v>
      </c>
      <c r="X3240" s="36">
        <f>VLOOKUP(O3240,Stock[],6,FALSE)</f>
        <v>800</v>
      </c>
      <c r="Y3240" s="36">
        <f>+DailySales!$V3240*DailySales!$X3240</f>
        <v>800</v>
      </c>
      <c r="Z3240" s="37"/>
      <c r="AA3240" s="37"/>
      <c r="AB3240" s="37"/>
      <c r="AC3240" s="37"/>
      <c r="AD3240" s="37"/>
      <c r="AE3240" s="77"/>
      <c r="AF3240" s="87">
        <v>46058</v>
      </c>
      <c r="AG3240" s="39">
        <v>800</v>
      </c>
      <c r="AH3240" s="87"/>
      <c r="AI3240" s="39"/>
      <c r="AJ3240" s="87"/>
      <c r="AK3240" s="39"/>
      <c r="AL3240" s="34"/>
      <c r="AM3240" s="39"/>
      <c r="AN324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41" spans="1:40" ht="19.5" customHeight="1" x14ac:dyDescent="0.25">
      <c r="A3241" s="32">
        <f t="shared" si="234"/>
        <v>2026</v>
      </c>
      <c r="B3241" s="32">
        <f t="shared" si="235"/>
        <v>2</v>
      </c>
      <c r="C3241" s="25">
        <v>46058</v>
      </c>
      <c r="D3241" s="57">
        <f t="shared" ca="1" si="232"/>
        <v>46097</v>
      </c>
      <c r="E3241" s="57" t="str">
        <f t="shared" ca="1" si="233"/>
        <v>1-Months</v>
      </c>
      <c r="F3241" s="57" t="str">
        <f>VLOOKUP(O3241,Stock[],5,FALSE)</f>
        <v>BE</v>
      </c>
      <c r="G3241" s="33" t="s">
        <v>3230</v>
      </c>
      <c r="H3241" s="38" t="s">
        <v>282</v>
      </c>
      <c r="I3241" s="34" t="s">
        <v>2872</v>
      </c>
      <c r="J3241" s="32" t="str">
        <f>VLOOKUP(I3241,Customers[],2,FALSE)</f>
        <v>ကိုလှ</v>
      </c>
      <c r="K3241" s="32" t="str">
        <f>VLOOKUP(I3241,Customers[],4,FALSE)</f>
        <v>Yamethin</v>
      </c>
      <c r="L3241" s="32" t="str">
        <f>VLOOKUP(Table85[[#This Row],[CustomerID]],Table!H:K,3,0)</f>
        <v>အောင်မင်္ဂလာ</v>
      </c>
      <c r="M3241" s="32" t="str">
        <f>VLOOKUP(I3241,Customers[],5,FALSE)</f>
        <v>Van-1</v>
      </c>
      <c r="N3241" s="34" t="s">
        <v>9</v>
      </c>
      <c r="O3241" s="37" t="s">
        <v>1471</v>
      </c>
      <c r="P3241" s="32" t="str">
        <f>VLOOKUP(O3241,Stock[],2,FALSE)</f>
        <v>ရွှေမင်းသားခေါင်ရည်ကော်ဗူး(.6Ltr)</v>
      </c>
      <c r="Q3241" s="35">
        <f>VLOOKUP(O3241,Stock[],3,FALSE)</f>
        <v>0.6</v>
      </c>
      <c r="R3241" s="35">
        <f>VLOOKUP(O3241,Stock[],4,FALSE)</f>
        <v>12</v>
      </c>
      <c r="S3241" s="37"/>
      <c r="T3241" s="35">
        <f>(DailySales!$S3241/DailySales!$R3241)+DailySales!$U3241</f>
        <v>1</v>
      </c>
      <c r="U3241" s="37">
        <v>1</v>
      </c>
      <c r="V3241" s="36">
        <f>+DailySales!$T3241*DailySales!$R3241</f>
        <v>12</v>
      </c>
      <c r="W3241" s="36">
        <f>+DailySales!$V3241*DailySales!$Q3241</f>
        <v>7.1999999999999993</v>
      </c>
      <c r="X3241" s="36">
        <f>VLOOKUP(O3241,Stock[],6,FALSE)</f>
        <v>800</v>
      </c>
      <c r="Y3241" s="36">
        <f>+DailySales!$V3241*DailySales!$X3241</f>
        <v>9600</v>
      </c>
      <c r="Z3241" s="37"/>
      <c r="AA3241" s="37"/>
      <c r="AB3241" s="37"/>
      <c r="AC3241" s="37"/>
      <c r="AD3241" s="37"/>
      <c r="AE3241" s="77"/>
      <c r="AF3241" s="87">
        <v>46058</v>
      </c>
      <c r="AG3241" s="39">
        <v>9600</v>
      </c>
      <c r="AH3241" s="87"/>
      <c r="AI3241" s="39"/>
      <c r="AJ3241" s="87"/>
      <c r="AK3241" s="39"/>
      <c r="AL3241" s="34"/>
      <c r="AM3241" s="39"/>
      <c r="AN324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42" spans="1:40" ht="19.5" customHeight="1" x14ac:dyDescent="0.25">
      <c r="A3242" s="32">
        <f t="shared" si="234"/>
        <v>2026</v>
      </c>
      <c r="B3242" s="32">
        <f t="shared" si="235"/>
        <v>2</v>
      </c>
      <c r="C3242" s="25">
        <v>46058</v>
      </c>
      <c r="D3242" s="57">
        <f t="shared" ca="1" si="232"/>
        <v>46097</v>
      </c>
      <c r="E3242" s="57" t="str">
        <f t="shared" ca="1" si="233"/>
        <v>1-Months</v>
      </c>
      <c r="F3242" s="57" t="str">
        <f>VLOOKUP(O3242,Stock[],5,FALSE)</f>
        <v>BE</v>
      </c>
      <c r="G3242" s="33" t="s">
        <v>3230</v>
      </c>
      <c r="H3242" s="38" t="s">
        <v>282</v>
      </c>
      <c r="I3242" s="34" t="s">
        <v>1753</v>
      </c>
      <c r="J3242" s="32" t="str">
        <f>VLOOKUP(I3242,Customers[],2,FALSE)</f>
        <v>ကုန်သည်လက်ဆောင်</v>
      </c>
      <c r="K3242" s="32">
        <f>VLOOKUP(I3242,Customers[],4,FALSE)</f>
        <v>0</v>
      </c>
      <c r="L3242" s="32">
        <f>VLOOKUP(Table85[[#This Row],[CustomerID]],Table!H:K,3,0)</f>
        <v>0</v>
      </c>
      <c r="M3242" s="32">
        <f>VLOOKUP(I3242,Customers[],5,FALSE)</f>
        <v>0</v>
      </c>
      <c r="N3242" s="34" t="s">
        <v>1750</v>
      </c>
      <c r="O3242" s="37" t="s">
        <v>1501</v>
      </c>
      <c r="P3242" s="32" t="str">
        <f>VLOOKUP(O3242,Stock[],2,FALSE)</f>
        <v>ရွှေမင်းသားမန်ကျည်းခေါင်ရည်(.6Ltr)</v>
      </c>
      <c r="Q3242" s="35">
        <f>VLOOKUP(O3242,Stock[],3,FALSE)</f>
        <v>0.6</v>
      </c>
      <c r="R3242" s="35">
        <f>VLOOKUP(O3242,Stock[],4,FALSE)</f>
        <v>12</v>
      </c>
      <c r="S3242" s="37">
        <v>1</v>
      </c>
      <c r="T3242" s="35">
        <f>(DailySales!$S3242/DailySales!$R3242)+DailySales!$U3242</f>
        <v>8.3333333333333329E-2</v>
      </c>
      <c r="U3242" s="37"/>
      <c r="V3242" s="36">
        <f>+DailySales!$T3242*DailySales!$R3242</f>
        <v>1</v>
      </c>
      <c r="W3242" s="36">
        <f>+DailySales!$V3242*DailySales!$Q3242</f>
        <v>0.6</v>
      </c>
      <c r="X3242" s="36">
        <f>VLOOKUP(O3242,Stock[],6,FALSE)</f>
        <v>800</v>
      </c>
      <c r="Y3242" s="36">
        <f>+DailySales!$V3242*DailySales!$X3242</f>
        <v>800</v>
      </c>
      <c r="Z3242" s="37"/>
      <c r="AA3242" s="37"/>
      <c r="AB3242" s="37"/>
      <c r="AC3242" s="37"/>
      <c r="AD3242" s="37"/>
      <c r="AE3242" s="77"/>
      <c r="AF3242" s="87">
        <v>46058</v>
      </c>
      <c r="AG3242" s="39">
        <v>800</v>
      </c>
      <c r="AH3242" s="87"/>
      <c r="AI3242" s="39"/>
      <c r="AJ3242" s="87"/>
      <c r="AK3242" s="39"/>
      <c r="AL3242" s="34"/>
      <c r="AM3242" s="39"/>
      <c r="AN324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43" spans="1:40" ht="19.5" customHeight="1" x14ac:dyDescent="0.25">
      <c r="A3243" s="32">
        <f t="shared" si="234"/>
        <v>2026</v>
      </c>
      <c r="B3243" s="32">
        <f t="shared" si="235"/>
        <v>2</v>
      </c>
      <c r="C3243" s="25">
        <v>46058</v>
      </c>
      <c r="D3243" s="57">
        <f t="shared" ca="1" si="232"/>
        <v>46097</v>
      </c>
      <c r="E3243" s="57" t="str">
        <f t="shared" ca="1" si="233"/>
        <v>1-Months</v>
      </c>
      <c r="F3243" s="57" t="str">
        <f>VLOOKUP(O3243,Stock[],5,FALSE)</f>
        <v>BE</v>
      </c>
      <c r="G3243" s="33" t="s">
        <v>3230</v>
      </c>
      <c r="H3243" s="38" t="s">
        <v>282</v>
      </c>
      <c r="I3243" s="34" t="s">
        <v>1753</v>
      </c>
      <c r="J3243" s="32" t="str">
        <f>VLOOKUP(I3243,Customers[],2,FALSE)</f>
        <v>ကုန်သည်လက်ဆောင်</v>
      </c>
      <c r="K3243" s="32">
        <f>VLOOKUP(I3243,Customers[],4,FALSE)</f>
        <v>0</v>
      </c>
      <c r="L3243" s="32">
        <f>VLOOKUP(Table85[[#This Row],[CustomerID]],Table!H:K,3,0)</f>
        <v>0</v>
      </c>
      <c r="M3243" s="32">
        <f>VLOOKUP(I3243,Customers[],5,FALSE)</f>
        <v>0</v>
      </c>
      <c r="N3243" s="34" t="s">
        <v>1750</v>
      </c>
      <c r="O3243" s="37" t="s">
        <v>1471</v>
      </c>
      <c r="P3243" s="32" t="str">
        <f>VLOOKUP(O3243,Stock[],2,FALSE)</f>
        <v>ရွှေမင်းသားခေါင်ရည်ကော်ဗူး(.6Ltr)</v>
      </c>
      <c r="Q3243" s="35">
        <f>VLOOKUP(O3243,Stock[],3,FALSE)</f>
        <v>0.6</v>
      </c>
      <c r="R3243" s="35">
        <f>VLOOKUP(O3243,Stock[],4,FALSE)</f>
        <v>12</v>
      </c>
      <c r="S3243" s="37">
        <v>1</v>
      </c>
      <c r="T3243" s="35">
        <f>(DailySales!$S3243/DailySales!$R3243)+DailySales!$U3243</f>
        <v>8.3333333333333329E-2</v>
      </c>
      <c r="U3243" s="37"/>
      <c r="V3243" s="36">
        <f>+DailySales!$T3243*DailySales!$R3243</f>
        <v>1</v>
      </c>
      <c r="W3243" s="36">
        <f>+DailySales!$V3243*DailySales!$Q3243</f>
        <v>0.6</v>
      </c>
      <c r="X3243" s="36">
        <f>VLOOKUP(O3243,Stock[],6,FALSE)</f>
        <v>800</v>
      </c>
      <c r="Y3243" s="36">
        <f>+DailySales!$V3243*DailySales!$X3243</f>
        <v>800</v>
      </c>
      <c r="Z3243" s="37"/>
      <c r="AA3243" s="37"/>
      <c r="AB3243" s="37"/>
      <c r="AC3243" s="37"/>
      <c r="AD3243" s="37"/>
      <c r="AE3243" s="77"/>
      <c r="AF3243" s="87">
        <v>46058</v>
      </c>
      <c r="AG3243" s="39">
        <v>800</v>
      </c>
      <c r="AH3243" s="87"/>
      <c r="AI3243" s="39"/>
      <c r="AJ3243" s="87"/>
      <c r="AK3243" s="39"/>
      <c r="AL3243" s="34"/>
      <c r="AM3243" s="39"/>
      <c r="AN324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44" spans="1:40" ht="19.5" customHeight="1" x14ac:dyDescent="0.25">
      <c r="A3244" s="32">
        <f t="shared" si="234"/>
        <v>2026</v>
      </c>
      <c r="B3244" s="32">
        <f t="shared" si="235"/>
        <v>2</v>
      </c>
      <c r="C3244" s="25">
        <v>46058</v>
      </c>
      <c r="D3244" s="57">
        <f t="shared" ca="1" si="232"/>
        <v>46097</v>
      </c>
      <c r="E3244" s="57" t="str">
        <f t="shared" ca="1" si="233"/>
        <v>1-Months</v>
      </c>
      <c r="F3244" s="57" t="str">
        <f>VLOOKUP(O3244,Stock[],5,FALSE)</f>
        <v>BE</v>
      </c>
      <c r="G3244" s="33" t="s">
        <v>3231</v>
      </c>
      <c r="H3244" s="38" t="s">
        <v>282</v>
      </c>
      <c r="I3244" s="34" t="s">
        <v>3233</v>
      </c>
      <c r="J3244" s="32" t="str">
        <f>VLOOKUP(I3244,Customers[],2,FALSE)</f>
        <v>ဝေယံဘုန်းမြတ်</v>
      </c>
      <c r="K3244" s="32" t="str">
        <f>VLOOKUP(I3244,Customers[],4,FALSE)</f>
        <v>Yamethin</v>
      </c>
      <c r="L3244" s="32" t="str">
        <f>VLOOKUP(Table85[[#This Row],[CustomerID]],Table!H:K,3,0)</f>
        <v>ဝါးရုံ</v>
      </c>
      <c r="M3244" s="32" t="str">
        <f>VLOOKUP(I3244,Customers[],5,FALSE)</f>
        <v>Van-1</v>
      </c>
      <c r="N3244" s="34" t="s">
        <v>9</v>
      </c>
      <c r="O3244" s="37" t="s">
        <v>1471</v>
      </c>
      <c r="P3244" s="32" t="str">
        <f>VLOOKUP(O3244,Stock[],2,FALSE)</f>
        <v>ရွှေမင်းသားခေါင်ရည်ကော်ဗူး(.6Ltr)</v>
      </c>
      <c r="Q3244" s="35">
        <f>VLOOKUP(O3244,Stock[],3,FALSE)</f>
        <v>0.6</v>
      </c>
      <c r="R3244" s="35">
        <f>VLOOKUP(O3244,Stock[],4,FALSE)</f>
        <v>12</v>
      </c>
      <c r="S3244" s="37"/>
      <c r="T3244" s="35">
        <f>(DailySales!$S3244/DailySales!$R3244)+DailySales!$U3244</f>
        <v>1</v>
      </c>
      <c r="U3244" s="37">
        <v>1</v>
      </c>
      <c r="V3244" s="36">
        <f>+DailySales!$T3244*DailySales!$R3244</f>
        <v>12</v>
      </c>
      <c r="W3244" s="36">
        <f>+DailySales!$V3244*DailySales!$Q3244</f>
        <v>7.1999999999999993</v>
      </c>
      <c r="X3244" s="36">
        <f>VLOOKUP(O3244,Stock[],6,FALSE)</f>
        <v>800</v>
      </c>
      <c r="Y3244" s="36">
        <f>+DailySales!$V3244*DailySales!$X3244</f>
        <v>9600</v>
      </c>
      <c r="Z3244" s="37"/>
      <c r="AA3244" s="37"/>
      <c r="AB3244" s="37"/>
      <c r="AC3244" s="37"/>
      <c r="AD3244" s="37"/>
      <c r="AE3244" s="77"/>
      <c r="AF3244" s="87">
        <v>46058</v>
      </c>
      <c r="AG3244" s="39">
        <v>9600</v>
      </c>
      <c r="AH3244" s="87"/>
      <c r="AI3244" s="39"/>
      <c r="AJ3244" s="87"/>
      <c r="AK3244" s="39"/>
      <c r="AL3244" s="34"/>
      <c r="AM3244" s="39"/>
      <c r="AN324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45" spans="1:40" ht="19.5" customHeight="1" x14ac:dyDescent="0.25">
      <c r="A3245" s="32">
        <f t="shared" si="234"/>
        <v>2026</v>
      </c>
      <c r="B3245" s="32">
        <f t="shared" si="235"/>
        <v>2</v>
      </c>
      <c r="C3245" s="25">
        <v>46058</v>
      </c>
      <c r="D3245" s="57">
        <f t="shared" ca="1" si="232"/>
        <v>46097</v>
      </c>
      <c r="E3245" s="57" t="str">
        <f t="shared" ca="1" si="233"/>
        <v>1-Months</v>
      </c>
      <c r="F3245" s="57" t="str">
        <f>VLOOKUP(O3245,Stock[],5,FALSE)</f>
        <v>BE</v>
      </c>
      <c r="G3245" s="33" t="s">
        <v>3231</v>
      </c>
      <c r="H3245" s="38" t="s">
        <v>282</v>
      </c>
      <c r="I3245" s="34" t="s">
        <v>1753</v>
      </c>
      <c r="J3245" s="32" t="str">
        <f>VLOOKUP(I3245,Customers[],2,FALSE)</f>
        <v>ကုန်သည်လက်ဆောင်</v>
      </c>
      <c r="K3245" s="32">
        <f>VLOOKUP(I3245,Customers[],4,FALSE)</f>
        <v>0</v>
      </c>
      <c r="L3245" s="32">
        <f>VLOOKUP(Table85[[#This Row],[CustomerID]],Table!H:K,3,0)</f>
        <v>0</v>
      </c>
      <c r="M3245" s="32">
        <f>VLOOKUP(I3245,Customers[],5,FALSE)</f>
        <v>0</v>
      </c>
      <c r="N3245" s="34" t="s">
        <v>1750</v>
      </c>
      <c r="O3245" s="37" t="s">
        <v>1501</v>
      </c>
      <c r="P3245" s="32" t="str">
        <f>VLOOKUP(O3245,Stock[],2,FALSE)</f>
        <v>ရွှေမင်းသားမန်ကျည်းခေါင်ရည်(.6Ltr)</v>
      </c>
      <c r="Q3245" s="35">
        <f>VLOOKUP(O3245,Stock[],3,FALSE)</f>
        <v>0.6</v>
      </c>
      <c r="R3245" s="35">
        <f>VLOOKUP(O3245,Stock[],4,FALSE)</f>
        <v>12</v>
      </c>
      <c r="S3245" s="37">
        <v>1</v>
      </c>
      <c r="T3245" s="35">
        <f>(DailySales!$S3245/DailySales!$R3245)+DailySales!$U3245</f>
        <v>8.3333333333333329E-2</v>
      </c>
      <c r="U3245" s="37"/>
      <c r="V3245" s="36">
        <f>+DailySales!$T3245*DailySales!$R3245</f>
        <v>1</v>
      </c>
      <c r="W3245" s="36">
        <f>+DailySales!$V3245*DailySales!$Q3245</f>
        <v>0.6</v>
      </c>
      <c r="X3245" s="36">
        <f>VLOOKUP(O3245,Stock[],6,FALSE)</f>
        <v>800</v>
      </c>
      <c r="Y3245" s="36">
        <f>+DailySales!$V3245*DailySales!$X3245</f>
        <v>800</v>
      </c>
      <c r="Z3245" s="37"/>
      <c r="AA3245" s="37"/>
      <c r="AB3245" s="37"/>
      <c r="AC3245" s="37"/>
      <c r="AD3245" s="37"/>
      <c r="AE3245" s="77"/>
      <c r="AF3245" s="87">
        <v>46058</v>
      </c>
      <c r="AG3245" s="39">
        <v>800</v>
      </c>
      <c r="AH3245" s="87"/>
      <c r="AI3245" s="39"/>
      <c r="AJ3245" s="87"/>
      <c r="AK3245" s="39"/>
      <c r="AL3245" s="34"/>
      <c r="AM3245" s="39"/>
      <c r="AN324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46" spans="1:40" ht="19.5" customHeight="1" x14ac:dyDescent="0.25">
      <c r="A3246" s="32">
        <f t="shared" si="234"/>
        <v>2026</v>
      </c>
      <c r="B3246" s="32">
        <f t="shared" si="235"/>
        <v>2</v>
      </c>
      <c r="C3246" s="25">
        <v>46058</v>
      </c>
      <c r="D3246" s="57">
        <f t="shared" ca="1" si="232"/>
        <v>46097</v>
      </c>
      <c r="E3246" s="57" t="str">
        <f t="shared" ca="1" si="233"/>
        <v>1-Months</v>
      </c>
      <c r="F3246" s="57" t="str">
        <f>VLOOKUP(O3246,Stock[],5,FALSE)</f>
        <v>BE</v>
      </c>
      <c r="G3246" s="33" t="s">
        <v>3231</v>
      </c>
      <c r="H3246" s="38" t="s">
        <v>282</v>
      </c>
      <c r="I3246" s="34" t="s">
        <v>1753</v>
      </c>
      <c r="J3246" s="32" t="str">
        <f>VLOOKUP(I3246,Customers[],2,FALSE)</f>
        <v>ကုန်သည်လက်ဆောင်</v>
      </c>
      <c r="K3246" s="32">
        <f>VLOOKUP(I3246,Customers[],4,FALSE)</f>
        <v>0</v>
      </c>
      <c r="L3246" s="32">
        <f>VLOOKUP(Table85[[#This Row],[CustomerID]],Table!H:K,3,0)</f>
        <v>0</v>
      </c>
      <c r="M3246" s="32">
        <f>VLOOKUP(I3246,Customers[],5,FALSE)</f>
        <v>0</v>
      </c>
      <c r="N3246" s="34" t="s">
        <v>1750</v>
      </c>
      <c r="O3246" s="37" t="s">
        <v>1471</v>
      </c>
      <c r="P3246" s="32" t="str">
        <f>VLOOKUP(O3246,Stock[],2,FALSE)</f>
        <v>ရွှေမင်းသားခေါင်ရည်ကော်ဗူး(.6Ltr)</v>
      </c>
      <c r="Q3246" s="35">
        <f>VLOOKUP(O3246,Stock[],3,FALSE)</f>
        <v>0.6</v>
      </c>
      <c r="R3246" s="35">
        <f>VLOOKUP(O3246,Stock[],4,FALSE)</f>
        <v>12</v>
      </c>
      <c r="S3246" s="37">
        <v>1</v>
      </c>
      <c r="T3246" s="35">
        <f>(DailySales!$S3246/DailySales!$R3246)+DailySales!$U3246</f>
        <v>8.3333333333333329E-2</v>
      </c>
      <c r="U3246" s="37"/>
      <c r="V3246" s="36">
        <f>+DailySales!$T3246*DailySales!$R3246</f>
        <v>1</v>
      </c>
      <c r="W3246" s="36">
        <f>+DailySales!$V3246*DailySales!$Q3246</f>
        <v>0.6</v>
      </c>
      <c r="X3246" s="36">
        <f>VLOOKUP(O3246,Stock[],6,FALSE)</f>
        <v>800</v>
      </c>
      <c r="Y3246" s="36">
        <f>+DailySales!$V3246*DailySales!$X3246</f>
        <v>800</v>
      </c>
      <c r="Z3246" s="37"/>
      <c r="AA3246" s="37"/>
      <c r="AB3246" s="37"/>
      <c r="AC3246" s="37"/>
      <c r="AD3246" s="37"/>
      <c r="AE3246" s="77"/>
      <c r="AF3246" s="87">
        <v>46058</v>
      </c>
      <c r="AG3246" s="39">
        <v>800</v>
      </c>
      <c r="AH3246" s="87"/>
      <c r="AI3246" s="39"/>
      <c r="AJ3246" s="87"/>
      <c r="AK3246" s="39"/>
      <c r="AL3246" s="34"/>
      <c r="AM3246" s="39"/>
      <c r="AN324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47" spans="1:40" ht="19.5" customHeight="1" x14ac:dyDescent="0.25">
      <c r="A3247" s="32">
        <f t="shared" si="234"/>
        <v>2026</v>
      </c>
      <c r="B3247" s="32">
        <f t="shared" si="235"/>
        <v>2</v>
      </c>
      <c r="C3247" s="25">
        <v>46058</v>
      </c>
      <c r="D3247" s="57">
        <f t="shared" ca="1" si="232"/>
        <v>46097</v>
      </c>
      <c r="E3247" s="57" t="str">
        <f t="shared" ca="1" si="233"/>
        <v>1-Months</v>
      </c>
      <c r="F3247" s="57" t="str">
        <f>VLOOKUP(O3247,Stock[],5,FALSE)</f>
        <v>BE</v>
      </c>
      <c r="G3247" s="33" t="s">
        <v>3234</v>
      </c>
      <c r="H3247" s="38" t="s">
        <v>282</v>
      </c>
      <c r="I3247" s="34" t="s">
        <v>1754</v>
      </c>
      <c r="J3247" s="32" t="str">
        <f>VLOOKUP(I3247,Customers[],2,FALSE)</f>
        <v>စစ်ဆေးရေးဂိတ်လက်ဆောင်</v>
      </c>
      <c r="K3247" s="32">
        <f>VLOOKUP(I3247,Customers[],4,FALSE)</f>
        <v>0</v>
      </c>
      <c r="L3247" s="32">
        <f>VLOOKUP(Table85[[#This Row],[CustomerID]],Table!H:K,3,0)</f>
        <v>0</v>
      </c>
      <c r="M3247" s="32">
        <f>VLOOKUP(I3247,Customers[],5,FALSE)</f>
        <v>0</v>
      </c>
      <c r="N3247" s="34" t="s">
        <v>1751</v>
      </c>
      <c r="O3247" s="37" t="s">
        <v>217</v>
      </c>
      <c r="P3247" s="32" t="str">
        <f>VLOOKUP(O3247,Stock[],2,FALSE)</f>
        <v>လိမ္မော်ဖြူ</v>
      </c>
      <c r="Q3247" s="35">
        <f>VLOOKUP(O3247,Stock[],3,FALSE)</f>
        <v>0.64</v>
      </c>
      <c r="R3247" s="35">
        <f>VLOOKUP(O3247,Stock[],4,FALSE)</f>
        <v>24</v>
      </c>
      <c r="S3247" s="37">
        <v>3</v>
      </c>
      <c r="T3247" s="35">
        <f>(DailySales!$S3247/DailySales!$R3247)+DailySales!$U3247</f>
        <v>0.125</v>
      </c>
      <c r="U3247" s="37"/>
      <c r="V3247" s="36">
        <f>+DailySales!$T3247*DailySales!$R3247</f>
        <v>3</v>
      </c>
      <c r="W3247" s="36">
        <f>+DailySales!$V3247*DailySales!$Q3247</f>
        <v>1.92</v>
      </c>
      <c r="X3247" s="36">
        <f>VLOOKUP(O3247,Stock[],6,FALSE)</f>
        <v>1330</v>
      </c>
      <c r="Y3247" s="36">
        <f>+DailySales!$V3247*DailySales!$X3247</f>
        <v>3990</v>
      </c>
      <c r="Z3247" s="37"/>
      <c r="AA3247" s="37"/>
      <c r="AB3247" s="37"/>
      <c r="AC3247" s="37"/>
      <c r="AD3247" s="37"/>
      <c r="AE3247" s="77"/>
      <c r="AF3247" s="87">
        <v>46058</v>
      </c>
      <c r="AG3247" s="39">
        <v>3990</v>
      </c>
      <c r="AH3247" s="87"/>
      <c r="AI3247" s="39"/>
      <c r="AJ3247" s="87"/>
      <c r="AK3247" s="39"/>
      <c r="AL3247" s="34"/>
      <c r="AM3247" s="39"/>
      <c r="AN324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48" spans="1:40" ht="19.5" customHeight="1" x14ac:dyDescent="0.25">
      <c r="A3248" s="32">
        <f t="shared" si="234"/>
        <v>2026</v>
      </c>
      <c r="B3248" s="32">
        <f t="shared" si="235"/>
        <v>2</v>
      </c>
      <c r="C3248" s="25">
        <v>46058</v>
      </c>
      <c r="D3248" s="57">
        <f t="shared" ca="1" si="232"/>
        <v>46097</v>
      </c>
      <c r="E3248" s="57" t="str">
        <f t="shared" ca="1" si="233"/>
        <v>1-Months</v>
      </c>
      <c r="F3248" s="57" t="str">
        <f>VLOOKUP(O3248,Stock[],5,FALSE)</f>
        <v>BE</v>
      </c>
      <c r="G3248" s="33" t="s">
        <v>3235</v>
      </c>
      <c r="H3248" s="38" t="s">
        <v>282</v>
      </c>
      <c r="I3248" s="34" t="s">
        <v>2609</v>
      </c>
      <c r="J3248" s="32" t="str">
        <f>VLOOKUP(I3248,Customers[],2,FALSE)</f>
        <v>ကိုအောင်ကိုလင်း</v>
      </c>
      <c r="K3248" s="32" t="str">
        <f>VLOOKUP(I3248,Customers[],4,FALSE)</f>
        <v>Yamethin</v>
      </c>
      <c r="L3248" s="32" t="str">
        <f>VLOOKUP(Table85[[#This Row],[CustomerID]],Table!H:K,3,0)</f>
        <v>ရွှေတုတ်ကုန်း</v>
      </c>
      <c r="M3248" s="32" t="str">
        <f>VLOOKUP(I3248,Customers[],5,FALSE)</f>
        <v>Van-1</v>
      </c>
      <c r="N3248" s="34" t="s">
        <v>9</v>
      </c>
      <c r="O3248" s="37" t="s">
        <v>224</v>
      </c>
      <c r="P3248" s="32" t="str">
        <f>VLOOKUP(O3248,Stock[],2,FALSE)</f>
        <v>ချယ်ရီသံပုရာအရက်သန့်ကော် (.6Ltr)</v>
      </c>
      <c r="Q3248" s="35">
        <f>VLOOKUP(O3248,Stock[],3,FALSE)</f>
        <v>0.6</v>
      </c>
      <c r="R3248" s="35">
        <f>VLOOKUP(O3248,Stock[],4,FALSE)</f>
        <v>24</v>
      </c>
      <c r="S3248" s="37"/>
      <c r="T3248" s="35">
        <f>(DailySales!$S3248/DailySales!$R3248)+DailySales!$U3248</f>
        <v>1</v>
      </c>
      <c r="U3248" s="37">
        <v>1</v>
      </c>
      <c r="V3248" s="36">
        <f>+DailySales!$T3248*DailySales!$R3248</f>
        <v>24</v>
      </c>
      <c r="W3248" s="36">
        <f>+DailySales!$V3248*DailySales!$Q3248</f>
        <v>14.399999999999999</v>
      </c>
      <c r="X3248" s="36">
        <f>VLOOKUP(O3248,Stock[],6,FALSE)</f>
        <v>915</v>
      </c>
      <c r="Y3248" s="36">
        <f>+DailySales!$V3248*DailySales!$X3248</f>
        <v>21960</v>
      </c>
      <c r="Z3248" s="37"/>
      <c r="AA3248" s="37"/>
      <c r="AB3248" s="37"/>
      <c r="AC3248" s="37"/>
      <c r="AD3248" s="37"/>
      <c r="AE3248" s="77">
        <v>40</v>
      </c>
      <c r="AF3248" s="87">
        <v>46058</v>
      </c>
      <c r="AG3248" s="39">
        <v>22000</v>
      </c>
      <c r="AH3248" s="87"/>
      <c r="AI3248" s="39"/>
      <c r="AJ3248" s="87"/>
      <c r="AK3248" s="39"/>
      <c r="AL3248" s="34"/>
      <c r="AM3248" s="39"/>
      <c r="AN324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49" spans="1:40" ht="19.5" customHeight="1" x14ac:dyDescent="0.25">
      <c r="A3249" s="32">
        <f t="shared" si="234"/>
        <v>2026</v>
      </c>
      <c r="B3249" s="32">
        <f t="shared" si="235"/>
        <v>2</v>
      </c>
      <c r="C3249" s="25">
        <v>46058</v>
      </c>
      <c r="D3249" s="57">
        <f t="shared" ca="1" si="232"/>
        <v>46097</v>
      </c>
      <c r="E3249" s="57" t="str">
        <f t="shared" ca="1" si="233"/>
        <v>1-Months</v>
      </c>
      <c r="F3249" s="57" t="str">
        <f>VLOOKUP(O3249,Stock[],5,FALSE)</f>
        <v>BE</v>
      </c>
      <c r="G3249" s="33" t="s">
        <v>3235</v>
      </c>
      <c r="H3249" s="38" t="s">
        <v>282</v>
      </c>
      <c r="I3249" s="34" t="s">
        <v>1753</v>
      </c>
      <c r="J3249" s="32" t="str">
        <f>VLOOKUP(I3249,Customers[],2,FALSE)</f>
        <v>ကုန်သည်လက်ဆောင်</v>
      </c>
      <c r="K3249" s="32">
        <f>VLOOKUP(I3249,Customers[],4,FALSE)</f>
        <v>0</v>
      </c>
      <c r="L3249" s="32">
        <f>VLOOKUP(Table85[[#This Row],[CustomerID]],Table!H:K,3,0)</f>
        <v>0</v>
      </c>
      <c r="M3249" s="32">
        <f>VLOOKUP(I3249,Customers[],5,FALSE)</f>
        <v>0</v>
      </c>
      <c r="N3249" s="34" t="s">
        <v>1750</v>
      </c>
      <c r="O3249" s="37" t="s">
        <v>1471</v>
      </c>
      <c r="P3249" s="32" t="str">
        <f>VLOOKUP(O3249,Stock[],2,FALSE)</f>
        <v>ရွှေမင်းသားခေါင်ရည်ကော်ဗူး(.6Ltr)</v>
      </c>
      <c r="Q3249" s="35">
        <f>VLOOKUP(O3249,Stock[],3,FALSE)</f>
        <v>0.6</v>
      </c>
      <c r="R3249" s="35">
        <f>VLOOKUP(O3249,Stock[],4,FALSE)</f>
        <v>12</v>
      </c>
      <c r="S3249" s="37">
        <v>2</v>
      </c>
      <c r="T3249" s="35">
        <f>(DailySales!$S3249/DailySales!$R3249)+DailySales!$U3249</f>
        <v>0.16666666666666666</v>
      </c>
      <c r="U3249" s="37"/>
      <c r="V3249" s="36">
        <f>+DailySales!$T3249*DailySales!$R3249</f>
        <v>2</v>
      </c>
      <c r="W3249" s="36">
        <f>+DailySales!$V3249*DailySales!$Q3249</f>
        <v>1.2</v>
      </c>
      <c r="X3249" s="36">
        <f>VLOOKUP(O3249,Stock[],6,FALSE)</f>
        <v>800</v>
      </c>
      <c r="Y3249" s="36">
        <f>+DailySales!$V3249*DailySales!$X3249</f>
        <v>1600</v>
      </c>
      <c r="Z3249" s="37"/>
      <c r="AA3249" s="37"/>
      <c r="AB3249" s="37"/>
      <c r="AC3249" s="37"/>
      <c r="AD3249" s="37"/>
      <c r="AE3249" s="77"/>
      <c r="AF3249" s="87">
        <v>46058</v>
      </c>
      <c r="AG3249" s="39">
        <v>1600</v>
      </c>
      <c r="AH3249" s="87"/>
      <c r="AI3249" s="39"/>
      <c r="AJ3249" s="87"/>
      <c r="AK3249" s="39"/>
      <c r="AL3249" s="34"/>
      <c r="AM3249" s="39"/>
      <c r="AN324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50" spans="1:40" ht="19.5" customHeight="1" x14ac:dyDescent="0.25">
      <c r="A3250" s="32">
        <f t="shared" si="234"/>
        <v>2026</v>
      </c>
      <c r="B3250" s="32">
        <f t="shared" si="235"/>
        <v>2</v>
      </c>
      <c r="C3250" s="25">
        <v>46058</v>
      </c>
      <c r="D3250" s="57">
        <f t="shared" ca="1" si="232"/>
        <v>46097</v>
      </c>
      <c r="E3250" s="57" t="str">
        <f t="shared" ca="1" si="233"/>
        <v>1-Months</v>
      </c>
      <c r="F3250" s="57" t="str">
        <f>VLOOKUP(O3250,Stock[],5,FALSE)</f>
        <v>BE</v>
      </c>
      <c r="G3250" s="33" t="s">
        <v>3236</v>
      </c>
      <c r="H3250" s="38" t="s">
        <v>282</v>
      </c>
      <c r="I3250" s="34" t="s">
        <v>3238</v>
      </c>
      <c r="J3250" s="32" t="str">
        <f>VLOOKUP(I3250,Customers[],2,FALSE)</f>
        <v>မငယ်လေး</v>
      </c>
      <c r="K3250" s="32" t="str">
        <f>VLOOKUP(I3250,Customers[],4,FALSE)</f>
        <v>Yamethin</v>
      </c>
      <c r="L3250" s="32" t="str">
        <f>VLOOKUP(Table85[[#This Row],[CustomerID]],Table!H:K,3,0)</f>
        <v>ရွှေကုန်း</v>
      </c>
      <c r="M3250" s="32" t="str">
        <f>VLOOKUP(I3250,Customers[],5,FALSE)</f>
        <v>Van-1</v>
      </c>
      <c r="N3250" s="34" t="s">
        <v>9</v>
      </c>
      <c r="O3250" s="37" t="s">
        <v>3113</v>
      </c>
      <c r="P3250" s="32" t="str">
        <f>VLOOKUP(O3250,Stock[],2,FALSE)</f>
        <v>မြန်မာရှောက်ပျား   ကော်(1L)</v>
      </c>
      <c r="Q3250" s="35">
        <f>VLOOKUP(O3250,Stock[],3,FALSE)</f>
        <v>1</v>
      </c>
      <c r="R3250" s="35">
        <f>VLOOKUP(O3250,Stock[],4,FALSE)</f>
        <v>12</v>
      </c>
      <c r="S3250" s="37">
        <v>4</v>
      </c>
      <c r="T3250" s="35">
        <f>(DailySales!$S3250/DailySales!$R3250)+DailySales!$U3250</f>
        <v>0.33333333333333331</v>
      </c>
      <c r="U3250" s="37"/>
      <c r="V3250" s="36">
        <f>+DailySales!$T3250*DailySales!$R3250</f>
        <v>4</v>
      </c>
      <c r="W3250" s="36">
        <f>+DailySales!$V3250*DailySales!$Q3250</f>
        <v>4</v>
      </c>
      <c r="X3250" s="36">
        <f>VLOOKUP(O3250,Stock[],6,FALSE)</f>
        <v>1700</v>
      </c>
      <c r="Y3250" s="36">
        <f>+DailySales!$V3250*DailySales!$X3250</f>
        <v>6800</v>
      </c>
      <c r="Z3250" s="37"/>
      <c r="AA3250" s="37"/>
      <c r="AB3250" s="37"/>
      <c r="AC3250" s="37"/>
      <c r="AD3250" s="37"/>
      <c r="AE3250" s="77">
        <v>116</v>
      </c>
      <c r="AF3250" s="87">
        <v>46058</v>
      </c>
      <c r="AG3250" s="39">
        <v>6916</v>
      </c>
      <c r="AH3250" s="87"/>
      <c r="AI3250" s="39"/>
      <c r="AJ3250" s="87"/>
      <c r="AK3250" s="39"/>
      <c r="AL3250" s="34"/>
      <c r="AM3250" s="39"/>
      <c r="AN325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51" spans="1:40" ht="19.5" customHeight="1" x14ac:dyDescent="0.25">
      <c r="A3251" s="32">
        <f t="shared" si="234"/>
        <v>2026</v>
      </c>
      <c r="B3251" s="32">
        <f t="shared" si="235"/>
        <v>2</v>
      </c>
      <c r="C3251" s="25">
        <v>46058</v>
      </c>
      <c r="D3251" s="57">
        <f t="shared" ca="1" si="232"/>
        <v>46097</v>
      </c>
      <c r="E3251" s="57" t="str">
        <f t="shared" ca="1" si="233"/>
        <v>1-Months</v>
      </c>
      <c r="F3251" s="57" t="str">
        <f>VLOOKUP(O3251,Stock[],5,FALSE)</f>
        <v>BE</v>
      </c>
      <c r="G3251" s="33" t="s">
        <v>3236</v>
      </c>
      <c r="H3251" s="38" t="s">
        <v>282</v>
      </c>
      <c r="I3251" s="34" t="s">
        <v>1753</v>
      </c>
      <c r="J3251" s="32" t="str">
        <f>VLOOKUP(I3251,Customers[],2,FALSE)</f>
        <v>ကုန်သည်လက်ဆောင်</v>
      </c>
      <c r="K3251" s="32">
        <f>VLOOKUP(I3251,Customers[],4,FALSE)</f>
        <v>0</v>
      </c>
      <c r="L3251" s="32">
        <f>VLOOKUP(Table85[[#This Row],[CustomerID]],Table!H:K,3,0)</f>
        <v>0</v>
      </c>
      <c r="M3251" s="32">
        <f>VLOOKUP(I3251,Customers[],5,FALSE)</f>
        <v>0</v>
      </c>
      <c r="N3251" s="34" t="s">
        <v>1750</v>
      </c>
      <c r="O3251" s="37" t="s">
        <v>1471</v>
      </c>
      <c r="P3251" s="32" t="str">
        <f>VLOOKUP(O3251,Stock[],2,FALSE)</f>
        <v>ရွှေမင်းသားခေါင်ရည်ကော်ဗူး(.6Ltr)</v>
      </c>
      <c r="Q3251" s="35">
        <f>VLOOKUP(O3251,Stock[],3,FALSE)</f>
        <v>0.6</v>
      </c>
      <c r="R3251" s="35">
        <f>VLOOKUP(O3251,Stock[],4,FALSE)</f>
        <v>12</v>
      </c>
      <c r="S3251" s="37">
        <v>2</v>
      </c>
      <c r="T3251" s="35">
        <f>(DailySales!$S3251/DailySales!$R3251)+DailySales!$U3251</f>
        <v>0.16666666666666666</v>
      </c>
      <c r="U3251" s="37"/>
      <c r="V3251" s="36">
        <f>+DailySales!$T3251*DailySales!$R3251</f>
        <v>2</v>
      </c>
      <c r="W3251" s="36">
        <f>+DailySales!$V3251*DailySales!$Q3251</f>
        <v>1.2</v>
      </c>
      <c r="X3251" s="36">
        <f>VLOOKUP(O3251,Stock[],6,FALSE)</f>
        <v>800</v>
      </c>
      <c r="Y3251" s="36">
        <f>+DailySales!$V3251*DailySales!$X3251</f>
        <v>1600</v>
      </c>
      <c r="Z3251" s="37"/>
      <c r="AA3251" s="37"/>
      <c r="AB3251" s="37"/>
      <c r="AC3251" s="37"/>
      <c r="AD3251" s="37"/>
      <c r="AE3251" s="77"/>
      <c r="AF3251" s="87">
        <v>46058</v>
      </c>
      <c r="AG3251" s="39">
        <v>1600</v>
      </c>
      <c r="AH3251" s="87"/>
      <c r="AI3251" s="39"/>
      <c r="AJ3251" s="87"/>
      <c r="AK3251" s="39"/>
      <c r="AL3251" s="34"/>
      <c r="AM3251" s="39"/>
      <c r="AN325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52" spans="1:40" ht="19.5" customHeight="1" x14ac:dyDescent="0.25">
      <c r="A3252" s="32">
        <f t="shared" si="234"/>
        <v>2026</v>
      </c>
      <c r="B3252" s="32">
        <f t="shared" si="235"/>
        <v>2</v>
      </c>
      <c r="C3252" s="25">
        <v>46058</v>
      </c>
      <c r="D3252" s="57">
        <f t="shared" ca="1" si="232"/>
        <v>46097</v>
      </c>
      <c r="E3252" s="57" t="str">
        <f t="shared" ca="1" si="233"/>
        <v>1-Months</v>
      </c>
      <c r="F3252" s="57" t="str">
        <f>VLOOKUP(O3252,Stock[],5,FALSE)</f>
        <v>BE</v>
      </c>
      <c r="G3252" s="33" t="s">
        <v>3236</v>
      </c>
      <c r="H3252" s="38" t="s">
        <v>282</v>
      </c>
      <c r="I3252" s="34" t="s">
        <v>1753</v>
      </c>
      <c r="J3252" s="32" t="str">
        <f>VLOOKUP(I3252,Customers[],2,FALSE)</f>
        <v>ကုန်သည်လက်ဆောင်</v>
      </c>
      <c r="K3252" s="32">
        <f>VLOOKUP(I3252,Customers[],4,FALSE)</f>
        <v>0</v>
      </c>
      <c r="L3252" s="32">
        <f>VLOOKUP(Table85[[#This Row],[CustomerID]],Table!H:K,3,0)</f>
        <v>0</v>
      </c>
      <c r="M3252" s="32">
        <f>VLOOKUP(I3252,Customers[],5,FALSE)</f>
        <v>0</v>
      </c>
      <c r="N3252" s="34" t="s">
        <v>1750</v>
      </c>
      <c r="O3252" s="37" t="s">
        <v>225</v>
      </c>
      <c r="P3252" s="32" t="str">
        <f>VLOOKUP(O3252,Stock[],2,FALSE)</f>
        <v>ချယ်ရီသံပုရာအရက်သန့်ကော် (1Ltr)</v>
      </c>
      <c r="Q3252" s="35">
        <f>VLOOKUP(O3252,Stock[],3,FALSE)</f>
        <v>1</v>
      </c>
      <c r="R3252" s="35">
        <f>VLOOKUP(O3252,Stock[],4,FALSE)</f>
        <v>12</v>
      </c>
      <c r="S3252" s="37">
        <v>1</v>
      </c>
      <c r="T3252" s="35">
        <f>(DailySales!$S3252/DailySales!$R3252)+DailySales!$U3252</f>
        <v>8.3333333333333329E-2</v>
      </c>
      <c r="U3252" s="37"/>
      <c r="V3252" s="36">
        <f>+DailySales!$T3252*DailySales!$R3252</f>
        <v>1</v>
      </c>
      <c r="W3252" s="36">
        <f>+DailySales!$V3252*DailySales!$Q3252</f>
        <v>1</v>
      </c>
      <c r="X3252" s="36">
        <f>VLOOKUP(O3252,Stock[],6,FALSE)</f>
        <v>1260</v>
      </c>
      <c r="Y3252" s="36">
        <f>+DailySales!$V3252*DailySales!$X3252</f>
        <v>1260</v>
      </c>
      <c r="Z3252" s="37"/>
      <c r="AA3252" s="37"/>
      <c r="AB3252" s="37"/>
      <c r="AC3252" s="37"/>
      <c r="AD3252" s="37"/>
      <c r="AE3252" s="77"/>
      <c r="AF3252" s="87">
        <v>46058</v>
      </c>
      <c r="AG3252" s="39">
        <v>1260</v>
      </c>
      <c r="AH3252" s="87"/>
      <c r="AI3252" s="39"/>
      <c r="AJ3252" s="87"/>
      <c r="AK3252" s="39"/>
      <c r="AL3252" s="34"/>
      <c r="AM3252" s="39"/>
      <c r="AN325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53" spans="1:40" ht="19.5" customHeight="1" x14ac:dyDescent="0.25">
      <c r="A3253" s="32">
        <f t="shared" si="234"/>
        <v>2026</v>
      </c>
      <c r="B3253" s="32">
        <f t="shared" si="235"/>
        <v>2</v>
      </c>
      <c r="C3253" s="25">
        <v>46058</v>
      </c>
      <c r="D3253" s="57">
        <f t="shared" ca="1" si="232"/>
        <v>46097</v>
      </c>
      <c r="E3253" s="57" t="str">
        <f t="shared" ca="1" si="233"/>
        <v>1-Months</v>
      </c>
      <c r="F3253" s="57" t="str">
        <f>VLOOKUP(O3253,Stock[],5,FALSE)</f>
        <v>BE</v>
      </c>
      <c r="G3253" s="33" t="s">
        <v>3239</v>
      </c>
      <c r="H3253" s="38" t="s">
        <v>282</v>
      </c>
      <c r="I3253" s="34" t="s">
        <v>3241</v>
      </c>
      <c r="J3253" s="32" t="str">
        <f>VLOOKUP(I3253,Customers[],2,FALSE)</f>
        <v>ရွှေမန်းပိုင်ပိုင်</v>
      </c>
      <c r="K3253" s="32" t="str">
        <f>VLOOKUP(I3253,Customers[],4,FALSE)</f>
        <v>Yamethin</v>
      </c>
      <c r="L3253" s="32" t="str">
        <f>VLOOKUP(Table85[[#This Row],[CustomerID]],Table!H:K,3,0)</f>
        <v>ရွှေကုန်း</v>
      </c>
      <c r="M3253" s="32" t="str">
        <f>VLOOKUP(I3253,Customers[],5,FALSE)</f>
        <v>Van-1</v>
      </c>
      <c r="N3253" s="34" t="s">
        <v>9</v>
      </c>
      <c r="O3253" s="37" t="s">
        <v>3113</v>
      </c>
      <c r="P3253" s="32" t="str">
        <f>VLOOKUP(O3253,Stock[],2,FALSE)</f>
        <v>မြန်မာရှောက်ပျား   ကော်(1L)</v>
      </c>
      <c r="Q3253" s="35">
        <f>VLOOKUP(O3253,Stock[],3,FALSE)</f>
        <v>1</v>
      </c>
      <c r="R3253" s="35">
        <f>VLOOKUP(O3253,Stock[],4,FALSE)</f>
        <v>12</v>
      </c>
      <c r="S3253" s="37">
        <v>4</v>
      </c>
      <c r="T3253" s="35">
        <f>(DailySales!$S3253/DailySales!$R3253)+DailySales!$U3253</f>
        <v>0.33333333333333331</v>
      </c>
      <c r="U3253" s="37"/>
      <c r="V3253" s="36">
        <f>+DailySales!$T3253*DailySales!$R3253</f>
        <v>4</v>
      </c>
      <c r="W3253" s="36">
        <f>+DailySales!$V3253*DailySales!$Q3253</f>
        <v>4</v>
      </c>
      <c r="X3253" s="36">
        <f>VLOOKUP(O3253,Stock[],6,FALSE)</f>
        <v>1700</v>
      </c>
      <c r="Y3253" s="36">
        <f>+DailySales!$V3253*DailySales!$X3253</f>
        <v>6800</v>
      </c>
      <c r="Z3253" s="37"/>
      <c r="AA3253" s="37"/>
      <c r="AB3253" s="37"/>
      <c r="AC3253" s="37"/>
      <c r="AD3253" s="37"/>
      <c r="AE3253" s="77">
        <v>116</v>
      </c>
      <c r="AF3253" s="87">
        <v>46058</v>
      </c>
      <c r="AG3253" s="39">
        <v>6916</v>
      </c>
      <c r="AH3253" s="87"/>
      <c r="AI3253" s="39"/>
      <c r="AJ3253" s="87"/>
      <c r="AK3253" s="39"/>
      <c r="AL3253" s="34"/>
      <c r="AM3253" s="39"/>
      <c r="AN325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54" spans="1:40" ht="19.5" customHeight="1" x14ac:dyDescent="0.25">
      <c r="A3254" s="32">
        <f t="shared" si="234"/>
        <v>2026</v>
      </c>
      <c r="B3254" s="32">
        <f t="shared" si="235"/>
        <v>2</v>
      </c>
      <c r="C3254" s="25">
        <v>46058</v>
      </c>
      <c r="D3254" s="57">
        <f t="shared" ca="1" si="232"/>
        <v>46097</v>
      </c>
      <c r="E3254" s="57" t="str">
        <f t="shared" ca="1" si="233"/>
        <v>1-Months</v>
      </c>
      <c r="F3254" s="57" t="str">
        <f>VLOOKUP(O3254,Stock[],5,FALSE)</f>
        <v>BE</v>
      </c>
      <c r="G3254" s="33" t="s">
        <v>3239</v>
      </c>
      <c r="H3254" s="38" t="s">
        <v>282</v>
      </c>
      <c r="I3254" s="34" t="s">
        <v>1753</v>
      </c>
      <c r="J3254" s="32" t="str">
        <f>VLOOKUP(I3254,Customers[],2,FALSE)</f>
        <v>ကုန်သည်လက်ဆောင်</v>
      </c>
      <c r="K3254" s="32">
        <f>VLOOKUP(I3254,Customers[],4,FALSE)</f>
        <v>0</v>
      </c>
      <c r="L3254" s="32">
        <f>VLOOKUP(Table85[[#This Row],[CustomerID]],Table!H:K,3,0)</f>
        <v>0</v>
      </c>
      <c r="M3254" s="32">
        <f>VLOOKUP(I3254,Customers[],5,FALSE)</f>
        <v>0</v>
      </c>
      <c r="N3254" s="34" t="s">
        <v>1750</v>
      </c>
      <c r="O3254" s="37" t="s">
        <v>225</v>
      </c>
      <c r="P3254" s="32" t="str">
        <f>VLOOKUP(O3254,Stock[],2,FALSE)</f>
        <v>ချယ်ရီသံပုရာအရက်သန့်ကော် (1Ltr)</v>
      </c>
      <c r="Q3254" s="35">
        <f>VLOOKUP(O3254,Stock[],3,FALSE)</f>
        <v>1</v>
      </c>
      <c r="R3254" s="35">
        <f>VLOOKUP(O3254,Stock[],4,FALSE)</f>
        <v>12</v>
      </c>
      <c r="S3254" s="37">
        <v>1</v>
      </c>
      <c r="T3254" s="35">
        <f>(DailySales!$S3254/DailySales!$R3254)+DailySales!$U3254</f>
        <v>8.3333333333333329E-2</v>
      </c>
      <c r="U3254" s="37"/>
      <c r="V3254" s="36">
        <f>+DailySales!$T3254*DailySales!$R3254</f>
        <v>1</v>
      </c>
      <c r="W3254" s="36">
        <f>+DailySales!$V3254*DailySales!$Q3254</f>
        <v>1</v>
      </c>
      <c r="X3254" s="36">
        <f>VLOOKUP(O3254,Stock[],6,FALSE)</f>
        <v>1260</v>
      </c>
      <c r="Y3254" s="36">
        <f>+DailySales!$V3254*DailySales!$X3254</f>
        <v>1260</v>
      </c>
      <c r="Z3254" s="37"/>
      <c r="AA3254" s="37"/>
      <c r="AB3254" s="37"/>
      <c r="AC3254" s="37"/>
      <c r="AD3254" s="37"/>
      <c r="AE3254" s="77"/>
      <c r="AF3254" s="87">
        <v>46058</v>
      </c>
      <c r="AG3254" s="39">
        <v>1260</v>
      </c>
      <c r="AH3254" s="87"/>
      <c r="AI3254" s="39"/>
      <c r="AJ3254" s="87"/>
      <c r="AK3254" s="39"/>
      <c r="AL3254" s="34"/>
      <c r="AM3254" s="39"/>
      <c r="AN325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55" spans="1:40" ht="19.5" customHeight="1" x14ac:dyDescent="0.25">
      <c r="A3255" s="32">
        <f t="shared" si="234"/>
        <v>2026</v>
      </c>
      <c r="B3255" s="32">
        <f t="shared" si="235"/>
        <v>2</v>
      </c>
      <c r="C3255" s="25">
        <v>46058</v>
      </c>
      <c r="D3255" s="57">
        <f t="shared" ca="1" si="232"/>
        <v>46097</v>
      </c>
      <c r="E3255" s="57" t="str">
        <f t="shared" ca="1" si="233"/>
        <v>1-Months</v>
      </c>
      <c r="F3255" s="57" t="str">
        <f>VLOOKUP(O3255,Stock[],5,FALSE)</f>
        <v>BE</v>
      </c>
      <c r="G3255" s="33" t="s">
        <v>3242</v>
      </c>
      <c r="H3255" s="38" t="s">
        <v>282</v>
      </c>
      <c r="I3255" s="34" t="s">
        <v>3244</v>
      </c>
      <c r="J3255" s="32" t="str">
        <f>VLOOKUP(I3255,Customers[],2,FALSE)</f>
        <v>မရီခိုင်</v>
      </c>
      <c r="K3255" s="32" t="str">
        <f>VLOOKUP(I3255,Customers[],4,FALSE)</f>
        <v>Yamethin</v>
      </c>
      <c r="L3255" s="32" t="str">
        <f>VLOOKUP(Table85[[#This Row],[CustomerID]],Table!H:K,3,0)</f>
        <v>ရွှေကုန်း</v>
      </c>
      <c r="M3255" s="32" t="str">
        <f>VLOOKUP(I3255,Customers[],5,FALSE)</f>
        <v>Van-1</v>
      </c>
      <c r="N3255" s="34" t="s">
        <v>9</v>
      </c>
      <c r="O3255" s="37" t="s">
        <v>3113</v>
      </c>
      <c r="P3255" s="32" t="str">
        <f>VLOOKUP(O3255,Stock[],2,FALSE)</f>
        <v>မြန်မာရှောက်ပျား   ကော်(1L)</v>
      </c>
      <c r="Q3255" s="35">
        <f>VLOOKUP(O3255,Stock[],3,FALSE)</f>
        <v>1</v>
      </c>
      <c r="R3255" s="35">
        <f>VLOOKUP(O3255,Stock[],4,FALSE)</f>
        <v>12</v>
      </c>
      <c r="S3255" s="37">
        <v>4</v>
      </c>
      <c r="T3255" s="35">
        <f>(DailySales!$S3255/DailySales!$R3255)+DailySales!$U3255</f>
        <v>0.33333333333333331</v>
      </c>
      <c r="U3255" s="37"/>
      <c r="V3255" s="36">
        <f>+DailySales!$T3255*DailySales!$R3255</f>
        <v>4</v>
      </c>
      <c r="W3255" s="36">
        <f>+DailySales!$V3255*DailySales!$Q3255</f>
        <v>4</v>
      </c>
      <c r="X3255" s="36">
        <f>VLOOKUP(O3255,Stock[],6,FALSE)</f>
        <v>1700</v>
      </c>
      <c r="Y3255" s="36">
        <f>+DailySales!$V3255*DailySales!$X3255</f>
        <v>6800</v>
      </c>
      <c r="Z3255" s="37"/>
      <c r="AA3255" s="37"/>
      <c r="AB3255" s="37"/>
      <c r="AC3255" s="37"/>
      <c r="AD3255" s="37"/>
      <c r="AE3255" s="77">
        <v>116</v>
      </c>
      <c r="AF3255" s="87">
        <v>46058</v>
      </c>
      <c r="AG3255" s="39">
        <v>6916</v>
      </c>
      <c r="AH3255" s="87"/>
      <c r="AI3255" s="39"/>
      <c r="AJ3255" s="87"/>
      <c r="AK3255" s="39"/>
      <c r="AL3255" s="34"/>
      <c r="AM3255" s="39"/>
      <c r="AN325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56" spans="1:40" ht="19.5" customHeight="1" x14ac:dyDescent="0.25">
      <c r="A3256" s="32">
        <f t="shared" si="234"/>
        <v>2026</v>
      </c>
      <c r="B3256" s="32">
        <f t="shared" si="235"/>
        <v>2</v>
      </c>
      <c r="C3256" s="25">
        <v>46058</v>
      </c>
      <c r="D3256" s="57">
        <f t="shared" ca="1" si="232"/>
        <v>46097</v>
      </c>
      <c r="E3256" s="57" t="str">
        <f t="shared" ca="1" si="233"/>
        <v>1-Months</v>
      </c>
      <c r="F3256" s="57" t="str">
        <f>VLOOKUP(O3256,Stock[],5,FALSE)</f>
        <v>BE</v>
      </c>
      <c r="G3256" s="33" t="s">
        <v>3242</v>
      </c>
      <c r="H3256" s="38" t="s">
        <v>282</v>
      </c>
      <c r="I3256" s="34" t="s">
        <v>1753</v>
      </c>
      <c r="J3256" s="32" t="str">
        <f>VLOOKUP(I3256,Customers[],2,FALSE)</f>
        <v>ကုန်သည်လက်ဆောင်</v>
      </c>
      <c r="K3256" s="32">
        <f>VLOOKUP(I3256,Customers[],4,FALSE)</f>
        <v>0</v>
      </c>
      <c r="L3256" s="32">
        <f>VLOOKUP(Table85[[#This Row],[CustomerID]],Table!H:K,3,0)</f>
        <v>0</v>
      </c>
      <c r="M3256" s="32">
        <f>VLOOKUP(I3256,Customers[],5,FALSE)</f>
        <v>0</v>
      </c>
      <c r="N3256" s="34" t="s">
        <v>1750</v>
      </c>
      <c r="O3256" s="37" t="s">
        <v>225</v>
      </c>
      <c r="P3256" s="32" t="str">
        <f>VLOOKUP(O3256,Stock[],2,FALSE)</f>
        <v>ချယ်ရီသံပုရာအရက်သန့်ကော် (1Ltr)</v>
      </c>
      <c r="Q3256" s="35">
        <f>VLOOKUP(O3256,Stock[],3,FALSE)</f>
        <v>1</v>
      </c>
      <c r="R3256" s="35">
        <f>VLOOKUP(O3256,Stock[],4,FALSE)</f>
        <v>12</v>
      </c>
      <c r="S3256" s="37">
        <v>1</v>
      </c>
      <c r="T3256" s="35">
        <f>(DailySales!$S3256/DailySales!$R3256)+DailySales!$U3256</f>
        <v>8.3333333333333329E-2</v>
      </c>
      <c r="U3256" s="37"/>
      <c r="V3256" s="36">
        <f>+DailySales!$T3256*DailySales!$R3256</f>
        <v>1</v>
      </c>
      <c r="W3256" s="36">
        <f>+DailySales!$V3256*DailySales!$Q3256</f>
        <v>1</v>
      </c>
      <c r="X3256" s="36">
        <f>VLOOKUP(O3256,Stock[],6,FALSE)</f>
        <v>1260</v>
      </c>
      <c r="Y3256" s="36">
        <f>+DailySales!$V3256*DailySales!$X3256</f>
        <v>1260</v>
      </c>
      <c r="Z3256" s="37"/>
      <c r="AA3256" s="37"/>
      <c r="AB3256" s="37"/>
      <c r="AC3256" s="37"/>
      <c r="AD3256" s="37"/>
      <c r="AE3256" s="77"/>
      <c r="AF3256" s="87">
        <v>46058</v>
      </c>
      <c r="AG3256" s="39">
        <v>1260</v>
      </c>
      <c r="AH3256" s="87"/>
      <c r="AI3256" s="39"/>
      <c r="AJ3256" s="87"/>
      <c r="AK3256" s="39"/>
      <c r="AL3256" s="34"/>
      <c r="AM3256" s="39"/>
      <c r="AN325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57" spans="1:40" ht="19.5" customHeight="1" x14ac:dyDescent="0.25">
      <c r="A3257" s="32">
        <f t="shared" si="234"/>
        <v>2026</v>
      </c>
      <c r="B3257" s="32">
        <f t="shared" si="235"/>
        <v>2</v>
      </c>
      <c r="C3257" s="25">
        <v>46058</v>
      </c>
      <c r="D3257" s="57">
        <f t="shared" ca="1" si="232"/>
        <v>46097</v>
      </c>
      <c r="E3257" s="57" t="str">
        <f t="shared" ca="1" si="233"/>
        <v>1-Months</v>
      </c>
      <c r="F3257" s="57" t="str">
        <f>VLOOKUP(O3257,Stock[],5,FALSE)</f>
        <v>BE</v>
      </c>
      <c r="G3257" s="33" t="s">
        <v>3245</v>
      </c>
      <c r="H3257" s="38" t="s">
        <v>282</v>
      </c>
      <c r="I3257" s="34" t="s">
        <v>3110</v>
      </c>
      <c r="J3257" s="32" t="str">
        <f>VLOOKUP(I3257,Customers[],2,FALSE)</f>
        <v>ငွေစန္ဒာ</v>
      </c>
      <c r="K3257" s="32" t="str">
        <f>VLOOKUP(I3257,Customers[],4,FALSE)</f>
        <v>Yamethin</v>
      </c>
      <c r="L3257" s="32" t="str">
        <f>VLOOKUP(Table85[[#This Row],[CustomerID]],Table!H:K,3,0)</f>
        <v>ရွှေကုန်း</v>
      </c>
      <c r="M3257" s="32" t="str">
        <f>VLOOKUP(I3257,Customers[],5,FALSE)</f>
        <v>Van-1</v>
      </c>
      <c r="N3257" s="34" t="s">
        <v>9</v>
      </c>
      <c r="O3257" s="37" t="s">
        <v>3113</v>
      </c>
      <c r="P3257" s="32" t="str">
        <f>VLOOKUP(O3257,Stock[],2,FALSE)</f>
        <v>မြန်မာရှောက်ပျား   ကော်(1L)</v>
      </c>
      <c r="Q3257" s="35">
        <f>VLOOKUP(O3257,Stock[],3,FALSE)</f>
        <v>1</v>
      </c>
      <c r="R3257" s="35">
        <f>VLOOKUP(O3257,Stock[],4,FALSE)</f>
        <v>12</v>
      </c>
      <c r="S3257" s="37">
        <v>4</v>
      </c>
      <c r="T3257" s="35">
        <f>(DailySales!$S3257/DailySales!$R3257)+DailySales!$U3257</f>
        <v>0.33333333333333331</v>
      </c>
      <c r="U3257" s="37"/>
      <c r="V3257" s="36">
        <f>+DailySales!$T3257*DailySales!$R3257</f>
        <v>4</v>
      </c>
      <c r="W3257" s="36">
        <f>+DailySales!$V3257*DailySales!$Q3257</f>
        <v>4</v>
      </c>
      <c r="X3257" s="36">
        <f>VLOOKUP(O3257,Stock[],6,FALSE)</f>
        <v>1700</v>
      </c>
      <c r="Y3257" s="36">
        <f>+DailySales!$V3257*DailySales!$X3257</f>
        <v>6800</v>
      </c>
      <c r="Z3257" s="37"/>
      <c r="AA3257" s="37"/>
      <c r="AB3257" s="37"/>
      <c r="AC3257" s="37"/>
      <c r="AD3257" s="37"/>
      <c r="AE3257" s="77">
        <v>116</v>
      </c>
      <c r="AF3257" s="87">
        <v>46058</v>
      </c>
      <c r="AG3257" s="39">
        <v>6916</v>
      </c>
      <c r="AH3257" s="87"/>
      <c r="AI3257" s="39"/>
      <c r="AJ3257" s="87"/>
      <c r="AK3257" s="39"/>
      <c r="AL3257" s="34"/>
      <c r="AM3257" s="39"/>
      <c r="AN325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58" spans="1:40" ht="19.5" customHeight="1" x14ac:dyDescent="0.25">
      <c r="A3258" s="32">
        <f t="shared" si="234"/>
        <v>2026</v>
      </c>
      <c r="B3258" s="32">
        <f t="shared" si="235"/>
        <v>2</v>
      </c>
      <c r="C3258" s="25">
        <v>46058</v>
      </c>
      <c r="D3258" s="57">
        <f t="shared" ca="1" si="232"/>
        <v>46097</v>
      </c>
      <c r="E3258" s="57" t="str">
        <f t="shared" ca="1" si="233"/>
        <v>1-Months</v>
      </c>
      <c r="F3258" s="57" t="str">
        <f>VLOOKUP(O3258,Stock[],5,FALSE)</f>
        <v>BE</v>
      </c>
      <c r="G3258" s="33" t="s">
        <v>3245</v>
      </c>
      <c r="H3258" s="38" t="s">
        <v>282</v>
      </c>
      <c r="I3258" s="34" t="s">
        <v>1753</v>
      </c>
      <c r="J3258" s="32" t="str">
        <f>VLOOKUP(I3258,Customers[],2,FALSE)</f>
        <v>ကုန်သည်လက်ဆောင်</v>
      </c>
      <c r="K3258" s="32">
        <f>VLOOKUP(I3258,Customers[],4,FALSE)</f>
        <v>0</v>
      </c>
      <c r="L3258" s="32">
        <f>VLOOKUP(Table85[[#This Row],[CustomerID]],Table!H:K,3,0)</f>
        <v>0</v>
      </c>
      <c r="M3258" s="32">
        <f>VLOOKUP(I3258,Customers[],5,FALSE)</f>
        <v>0</v>
      </c>
      <c r="N3258" s="34" t="s">
        <v>1750</v>
      </c>
      <c r="O3258" s="37" t="s">
        <v>225</v>
      </c>
      <c r="P3258" s="32" t="str">
        <f>VLOOKUP(O3258,Stock[],2,FALSE)</f>
        <v>ချယ်ရီသံပုရာအရက်သန့်ကော် (1Ltr)</v>
      </c>
      <c r="Q3258" s="35">
        <f>VLOOKUP(O3258,Stock[],3,FALSE)</f>
        <v>1</v>
      </c>
      <c r="R3258" s="35">
        <f>VLOOKUP(O3258,Stock[],4,FALSE)</f>
        <v>12</v>
      </c>
      <c r="S3258" s="37">
        <v>1</v>
      </c>
      <c r="T3258" s="35">
        <f>(DailySales!$S3258/DailySales!$R3258)+DailySales!$U3258</f>
        <v>8.3333333333333329E-2</v>
      </c>
      <c r="U3258" s="37"/>
      <c r="V3258" s="36">
        <f>+DailySales!$T3258*DailySales!$R3258</f>
        <v>1</v>
      </c>
      <c r="W3258" s="36">
        <f>+DailySales!$V3258*DailySales!$Q3258</f>
        <v>1</v>
      </c>
      <c r="X3258" s="36">
        <f>VLOOKUP(O3258,Stock[],6,FALSE)</f>
        <v>1260</v>
      </c>
      <c r="Y3258" s="36">
        <f>+DailySales!$V3258*DailySales!$X3258</f>
        <v>1260</v>
      </c>
      <c r="Z3258" s="37"/>
      <c r="AA3258" s="37"/>
      <c r="AB3258" s="37"/>
      <c r="AC3258" s="37"/>
      <c r="AD3258" s="37"/>
      <c r="AE3258" s="77"/>
      <c r="AF3258" s="87">
        <v>46058</v>
      </c>
      <c r="AG3258" s="39">
        <v>1260</v>
      </c>
      <c r="AH3258" s="87"/>
      <c r="AI3258" s="39"/>
      <c r="AJ3258" s="87"/>
      <c r="AK3258" s="39"/>
      <c r="AL3258" s="34"/>
      <c r="AM3258" s="39"/>
      <c r="AN325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59" spans="1:40" ht="19.5" customHeight="1" x14ac:dyDescent="0.25">
      <c r="A3259" s="32">
        <f t="shared" si="234"/>
        <v>2026</v>
      </c>
      <c r="B3259" s="32">
        <f t="shared" si="235"/>
        <v>2</v>
      </c>
      <c r="C3259" s="25">
        <v>46058</v>
      </c>
      <c r="D3259" s="57">
        <f t="shared" ca="1" si="232"/>
        <v>46097</v>
      </c>
      <c r="E3259" s="57" t="str">
        <f t="shared" ca="1" si="233"/>
        <v>1-Months</v>
      </c>
      <c r="F3259" s="57" t="str">
        <f>VLOOKUP(O3259,Stock[],5,FALSE)</f>
        <v>BE</v>
      </c>
      <c r="G3259" s="33" t="s">
        <v>3246</v>
      </c>
      <c r="H3259" s="38" t="s">
        <v>282</v>
      </c>
      <c r="I3259" s="34" t="s">
        <v>3111</v>
      </c>
      <c r="J3259" s="32" t="str">
        <f>VLOOKUP(I3259,Customers[],2,FALSE)</f>
        <v>ရွှေညောင်ပင်</v>
      </c>
      <c r="K3259" s="32" t="str">
        <f>VLOOKUP(I3259,Customers[],4,FALSE)</f>
        <v>Yamethin</v>
      </c>
      <c r="L3259" s="32" t="str">
        <f>VLOOKUP(Table85[[#This Row],[CustomerID]],Table!H:K,3,0)</f>
        <v>ရွှေကုန်း</v>
      </c>
      <c r="M3259" s="32" t="str">
        <f>VLOOKUP(I3259,Customers[],5,FALSE)</f>
        <v>Van-1</v>
      </c>
      <c r="N3259" s="34" t="s">
        <v>9</v>
      </c>
      <c r="O3259" s="37" t="s">
        <v>3113</v>
      </c>
      <c r="P3259" s="32" t="str">
        <f>VLOOKUP(O3259,Stock[],2,FALSE)</f>
        <v>မြန်မာရှောက်ပျား   ကော်(1L)</v>
      </c>
      <c r="Q3259" s="35">
        <f>VLOOKUP(O3259,Stock[],3,FALSE)</f>
        <v>1</v>
      </c>
      <c r="R3259" s="35">
        <f>VLOOKUP(O3259,Stock[],4,FALSE)</f>
        <v>12</v>
      </c>
      <c r="S3259" s="37">
        <v>4</v>
      </c>
      <c r="T3259" s="35">
        <f>(DailySales!$S3259/DailySales!$R3259)+DailySales!$U3259</f>
        <v>0.33333333333333331</v>
      </c>
      <c r="U3259" s="37"/>
      <c r="V3259" s="36">
        <f>+DailySales!$T3259*DailySales!$R3259</f>
        <v>4</v>
      </c>
      <c r="W3259" s="36">
        <f>+DailySales!$V3259*DailySales!$Q3259</f>
        <v>4</v>
      </c>
      <c r="X3259" s="36">
        <f>VLOOKUP(O3259,Stock[],6,FALSE)</f>
        <v>1700</v>
      </c>
      <c r="Y3259" s="36">
        <f>+DailySales!$V3259*DailySales!$X3259</f>
        <v>6800</v>
      </c>
      <c r="Z3259" s="37"/>
      <c r="AA3259" s="37"/>
      <c r="AB3259" s="37"/>
      <c r="AC3259" s="37"/>
      <c r="AD3259" s="37"/>
      <c r="AE3259" s="77">
        <v>116</v>
      </c>
      <c r="AF3259" s="87">
        <v>46058</v>
      </c>
      <c r="AG3259" s="39">
        <v>6916</v>
      </c>
      <c r="AH3259" s="87"/>
      <c r="AI3259" s="39"/>
      <c r="AJ3259" s="87"/>
      <c r="AK3259" s="39"/>
      <c r="AL3259" s="34"/>
      <c r="AM3259" s="39"/>
      <c r="AN325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60" spans="1:40" ht="19.5" customHeight="1" x14ac:dyDescent="0.25">
      <c r="A3260" s="32">
        <f t="shared" si="234"/>
        <v>2026</v>
      </c>
      <c r="B3260" s="32">
        <f t="shared" si="235"/>
        <v>2</v>
      </c>
      <c r="C3260" s="25">
        <v>46058</v>
      </c>
      <c r="D3260" s="57">
        <f t="shared" ca="1" si="232"/>
        <v>46097</v>
      </c>
      <c r="E3260" s="57" t="str">
        <f t="shared" ca="1" si="233"/>
        <v>1-Months</v>
      </c>
      <c r="F3260" s="57" t="str">
        <f>VLOOKUP(O3260,Stock[],5,FALSE)</f>
        <v>BE</v>
      </c>
      <c r="G3260" s="33" t="s">
        <v>3246</v>
      </c>
      <c r="H3260" s="38" t="s">
        <v>282</v>
      </c>
      <c r="I3260" s="34" t="s">
        <v>1753</v>
      </c>
      <c r="J3260" s="32" t="str">
        <f>VLOOKUP(I3260,Customers[],2,FALSE)</f>
        <v>ကုန်သည်လက်ဆောင်</v>
      </c>
      <c r="K3260" s="32">
        <f>VLOOKUP(I3260,Customers[],4,FALSE)</f>
        <v>0</v>
      </c>
      <c r="L3260" s="32">
        <f>VLOOKUP(Table85[[#This Row],[CustomerID]],Table!H:K,3,0)</f>
        <v>0</v>
      </c>
      <c r="M3260" s="32">
        <f>VLOOKUP(I3260,Customers[],5,FALSE)</f>
        <v>0</v>
      </c>
      <c r="N3260" s="34" t="s">
        <v>1750</v>
      </c>
      <c r="O3260" s="37" t="s">
        <v>225</v>
      </c>
      <c r="P3260" s="32" t="str">
        <f>VLOOKUP(O3260,Stock[],2,FALSE)</f>
        <v>ချယ်ရီသံပုရာအရက်သန့်ကော် (1Ltr)</v>
      </c>
      <c r="Q3260" s="35">
        <f>VLOOKUP(O3260,Stock[],3,FALSE)</f>
        <v>1</v>
      </c>
      <c r="R3260" s="35">
        <f>VLOOKUP(O3260,Stock[],4,FALSE)</f>
        <v>12</v>
      </c>
      <c r="S3260" s="37">
        <v>1</v>
      </c>
      <c r="T3260" s="35">
        <f>(DailySales!$S3260/DailySales!$R3260)+DailySales!$U3260</f>
        <v>8.3333333333333329E-2</v>
      </c>
      <c r="U3260" s="37"/>
      <c r="V3260" s="36">
        <f>+DailySales!$T3260*DailySales!$R3260</f>
        <v>1</v>
      </c>
      <c r="W3260" s="36">
        <f>+DailySales!$V3260*DailySales!$Q3260</f>
        <v>1</v>
      </c>
      <c r="X3260" s="36">
        <f>VLOOKUP(O3260,Stock[],6,FALSE)</f>
        <v>1260</v>
      </c>
      <c r="Y3260" s="36">
        <f>+DailySales!$V3260*DailySales!$X3260</f>
        <v>1260</v>
      </c>
      <c r="Z3260" s="37"/>
      <c r="AA3260" s="37"/>
      <c r="AB3260" s="37"/>
      <c r="AC3260" s="37"/>
      <c r="AD3260" s="37"/>
      <c r="AE3260" s="77"/>
      <c r="AF3260" s="87">
        <v>46058</v>
      </c>
      <c r="AG3260" s="39">
        <v>1260</v>
      </c>
      <c r="AH3260" s="87"/>
      <c r="AI3260" s="39"/>
      <c r="AJ3260" s="87"/>
      <c r="AK3260" s="39"/>
      <c r="AL3260" s="34"/>
      <c r="AM3260" s="39"/>
      <c r="AN326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61" spans="1:40" ht="19.5" customHeight="1" x14ac:dyDescent="0.25">
      <c r="A3261" s="32">
        <f t="shared" si="234"/>
        <v>2026</v>
      </c>
      <c r="B3261" s="32">
        <f t="shared" si="235"/>
        <v>2</v>
      </c>
      <c r="C3261" s="25">
        <v>46058</v>
      </c>
      <c r="D3261" s="57">
        <f t="shared" ca="1" si="232"/>
        <v>46097</v>
      </c>
      <c r="E3261" s="57" t="str">
        <f t="shared" ca="1" si="233"/>
        <v>1-Months</v>
      </c>
      <c r="F3261" s="57" t="str">
        <f>VLOOKUP(O3261,Stock[],5,FALSE)</f>
        <v>BE</v>
      </c>
      <c r="G3261" s="33" t="s">
        <v>3247</v>
      </c>
      <c r="H3261" s="38" t="s">
        <v>282</v>
      </c>
      <c r="I3261" s="34" t="s">
        <v>1246</v>
      </c>
      <c r="J3261" s="32" t="str">
        <f>VLOOKUP(I3261,Customers[],2,FALSE)</f>
        <v>မသင်းသင်းနွယ်</v>
      </c>
      <c r="K3261" s="32" t="str">
        <f>VLOOKUP(I3261,Customers[],4,FALSE)</f>
        <v>Yamethin</v>
      </c>
      <c r="L3261" s="32" t="str">
        <f>VLOOKUP(Table85[[#This Row],[CustomerID]],Table!H:K,3,0)</f>
        <v>ဝါတီး</v>
      </c>
      <c r="M3261" s="32" t="str">
        <f>VLOOKUP(I3261,Customers[],5,FALSE)</f>
        <v>Van-1</v>
      </c>
      <c r="N3261" s="34" t="s">
        <v>9</v>
      </c>
      <c r="O3261" s="37" t="s">
        <v>225</v>
      </c>
      <c r="P3261" s="32" t="str">
        <f>VLOOKUP(O3261,Stock[],2,FALSE)</f>
        <v>ချယ်ရီသံပုရာအရက်သန့်ကော် (1Ltr)</v>
      </c>
      <c r="Q3261" s="35">
        <f>VLOOKUP(O3261,Stock[],3,FALSE)</f>
        <v>1</v>
      </c>
      <c r="R3261" s="35">
        <f>VLOOKUP(O3261,Stock[],4,FALSE)</f>
        <v>12</v>
      </c>
      <c r="S3261" s="37"/>
      <c r="T3261" s="35">
        <f>(DailySales!$S3261/DailySales!$R3261)+DailySales!$U3261</f>
        <v>1</v>
      </c>
      <c r="U3261" s="37">
        <v>1</v>
      </c>
      <c r="V3261" s="36">
        <f>+DailySales!$T3261*DailySales!$R3261</f>
        <v>12</v>
      </c>
      <c r="W3261" s="36">
        <f>+DailySales!$V3261*DailySales!$Q3261</f>
        <v>12</v>
      </c>
      <c r="X3261" s="36">
        <f>VLOOKUP(O3261,Stock[],6,FALSE)</f>
        <v>1260</v>
      </c>
      <c r="Y3261" s="36">
        <f>+DailySales!$V3261*DailySales!$X3261</f>
        <v>15120</v>
      </c>
      <c r="Z3261" s="37"/>
      <c r="AA3261" s="37"/>
      <c r="AB3261" s="37"/>
      <c r="AC3261" s="37"/>
      <c r="AD3261" s="37"/>
      <c r="AE3261" s="77">
        <v>380</v>
      </c>
      <c r="AF3261" s="87">
        <v>46058</v>
      </c>
      <c r="AG3261" s="39">
        <v>15500</v>
      </c>
      <c r="AH3261" s="87"/>
      <c r="AI3261" s="39"/>
      <c r="AJ3261" s="87"/>
      <c r="AK3261" s="39"/>
      <c r="AL3261" s="34"/>
      <c r="AM3261" s="39"/>
      <c r="AN326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62" spans="1:40" ht="19.5" customHeight="1" x14ac:dyDescent="0.25">
      <c r="A3262" s="32">
        <f t="shared" si="234"/>
        <v>2026</v>
      </c>
      <c r="B3262" s="32">
        <f t="shared" si="235"/>
        <v>2</v>
      </c>
      <c r="C3262" s="25">
        <v>46058</v>
      </c>
      <c r="D3262" s="57">
        <f t="shared" ca="1" si="232"/>
        <v>46097</v>
      </c>
      <c r="E3262" s="57" t="str">
        <f t="shared" ca="1" si="233"/>
        <v>1-Months</v>
      </c>
      <c r="F3262" s="57" t="str">
        <f>VLOOKUP(O3262,Stock[],5,FALSE)</f>
        <v>BE</v>
      </c>
      <c r="G3262" s="33" t="s">
        <v>3248</v>
      </c>
      <c r="H3262" s="38" t="s">
        <v>282</v>
      </c>
      <c r="I3262" s="34" t="s">
        <v>1248</v>
      </c>
      <c r="J3262" s="32" t="str">
        <f>VLOOKUP(I3262,Customers[],2,FALSE)</f>
        <v>ကိုတင်မိုး</v>
      </c>
      <c r="K3262" s="32" t="str">
        <f>VLOOKUP(I3262,Customers[],4,FALSE)</f>
        <v>Yamethin</v>
      </c>
      <c r="L3262" s="32" t="str">
        <f>VLOOKUP(Table85[[#This Row],[CustomerID]],Table!H:K,3,0)</f>
        <v>ဝါတီး</v>
      </c>
      <c r="M3262" s="32" t="str">
        <f>VLOOKUP(I3262,Customers[],5,FALSE)</f>
        <v>Van-1</v>
      </c>
      <c r="N3262" s="34" t="s">
        <v>9</v>
      </c>
      <c r="O3262" s="37" t="s">
        <v>3113</v>
      </c>
      <c r="P3262" s="32" t="str">
        <f>VLOOKUP(O3262,Stock[],2,FALSE)</f>
        <v>မြန်မာရှောက်ပျား   ကော်(1L)</v>
      </c>
      <c r="Q3262" s="35">
        <f>VLOOKUP(O3262,Stock[],3,FALSE)</f>
        <v>1</v>
      </c>
      <c r="R3262" s="35">
        <f>VLOOKUP(O3262,Stock[],4,FALSE)</f>
        <v>12</v>
      </c>
      <c r="S3262" s="37">
        <v>4</v>
      </c>
      <c r="T3262" s="35">
        <f>(DailySales!$S3262/DailySales!$R3262)+DailySales!$U3262</f>
        <v>0.33333333333333331</v>
      </c>
      <c r="U3262" s="37"/>
      <c r="V3262" s="36">
        <f>+DailySales!$T3262*DailySales!$R3262</f>
        <v>4</v>
      </c>
      <c r="W3262" s="36">
        <f>+DailySales!$V3262*DailySales!$Q3262</f>
        <v>4</v>
      </c>
      <c r="X3262" s="36">
        <f>VLOOKUP(O3262,Stock[],6,FALSE)</f>
        <v>1700</v>
      </c>
      <c r="Y3262" s="36">
        <f>+DailySales!$V3262*DailySales!$X3262</f>
        <v>6800</v>
      </c>
      <c r="Z3262" s="37"/>
      <c r="AA3262" s="37"/>
      <c r="AB3262" s="37"/>
      <c r="AC3262" s="37"/>
      <c r="AD3262" s="37"/>
      <c r="AE3262" s="77">
        <v>116</v>
      </c>
      <c r="AF3262" s="87">
        <v>46058</v>
      </c>
      <c r="AG3262" s="39">
        <v>6916</v>
      </c>
      <c r="AH3262" s="87"/>
      <c r="AI3262" s="39"/>
      <c r="AJ3262" s="87"/>
      <c r="AK3262" s="39"/>
      <c r="AL3262" s="34"/>
      <c r="AM3262" s="39"/>
      <c r="AN326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63" spans="1:40" ht="19.5" customHeight="1" x14ac:dyDescent="0.25">
      <c r="A3263" s="32">
        <f t="shared" si="234"/>
        <v>2026</v>
      </c>
      <c r="B3263" s="32">
        <f t="shared" si="235"/>
        <v>2</v>
      </c>
      <c r="C3263" s="25">
        <v>46058</v>
      </c>
      <c r="D3263" s="57">
        <f t="shared" ca="1" si="232"/>
        <v>46097</v>
      </c>
      <c r="E3263" s="57" t="str">
        <f t="shared" ca="1" si="233"/>
        <v>1-Months</v>
      </c>
      <c r="F3263" s="57" t="str">
        <f>VLOOKUP(O3263,Stock[],5,FALSE)</f>
        <v>BE</v>
      </c>
      <c r="G3263" s="33" t="s">
        <v>3248</v>
      </c>
      <c r="H3263" s="38" t="s">
        <v>282</v>
      </c>
      <c r="I3263" s="34" t="s">
        <v>1753</v>
      </c>
      <c r="J3263" s="32" t="str">
        <f>VLOOKUP(I3263,Customers[],2,FALSE)</f>
        <v>ကုန်သည်လက်ဆောင်</v>
      </c>
      <c r="K3263" s="32">
        <f>VLOOKUP(I3263,Customers[],4,FALSE)</f>
        <v>0</v>
      </c>
      <c r="L3263" s="32">
        <f>VLOOKUP(Table85[[#This Row],[CustomerID]],Table!H:K,3,0)</f>
        <v>0</v>
      </c>
      <c r="M3263" s="32">
        <f>VLOOKUP(I3263,Customers[],5,FALSE)</f>
        <v>0</v>
      </c>
      <c r="N3263" s="34" t="s">
        <v>1750</v>
      </c>
      <c r="O3263" s="37" t="s">
        <v>225</v>
      </c>
      <c r="P3263" s="32" t="str">
        <f>VLOOKUP(O3263,Stock[],2,FALSE)</f>
        <v>ချယ်ရီသံပုရာအရက်သန့်ကော် (1Ltr)</v>
      </c>
      <c r="Q3263" s="35">
        <f>VLOOKUP(O3263,Stock[],3,FALSE)</f>
        <v>1</v>
      </c>
      <c r="R3263" s="35">
        <f>VLOOKUP(O3263,Stock[],4,FALSE)</f>
        <v>12</v>
      </c>
      <c r="S3263" s="37">
        <v>1</v>
      </c>
      <c r="T3263" s="35">
        <f>(DailySales!$S3263/DailySales!$R3263)+DailySales!$U3263</f>
        <v>8.3333333333333329E-2</v>
      </c>
      <c r="U3263" s="37"/>
      <c r="V3263" s="36">
        <f>+DailySales!$T3263*DailySales!$R3263</f>
        <v>1</v>
      </c>
      <c r="W3263" s="36">
        <f>+DailySales!$V3263*DailySales!$Q3263</f>
        <v>1</v>
      </c>
      <c r="X3263" s="36">
        <f>VLOOKUP(O3263,Stock[],6,FALSE)</f>
        <v>1260</v>
      </c>
      <c r="Y3263" s="36">
        <f>+DailySales!$V3263*DailySales!$X3263</f>
        <v>1260</v>
      </c>
      <c r="Z3263" s="37"/>
      <c r="AA3263" s="37"/>
      <c r="AB3263" s="37"/>
      <c r="AC3263" s="37"/>
      <c r="AD3263" s="37"/>
      <c r="AE3263" s="77"/>
      <c r="AF3263" s="87">
        <v>46058</v>
      </c>
      <c r="AG3263" s="39">
        <v>1260</v>
      </c>
      <c r="AH3263" s="87"/>
      <c r="AI3263" s="39"/>
      <c r="AJ3263" s="87"/>
      <c r="AK3263" s="39"/>
      <c r="AL3263" s="34"/>
      <c r="AM3263" s="39"/>
      <c r="AN326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64" spans="1:40" ht="19.5" customHeight="1" x14ac:dyDescent="0.25">
      <c r="A3264" s="32">
        <f t="shared" si="234"/>
        <v>2026</v>
      </c>
      <c r="B3264" s="32">
        <f t="shared" si="235"/>
        <v>2</v>
      </c>
      <c r="C3264" s="25">
        <v>46058</v>
      </c>
      <c r="D3264" s="57">
        <f t="shared" ca="1" si="232"/>
        <v>46097</v>
      </c>
      <c r="E3264" s="57" t="str">
        <f t="shared" ca="1" si="233"/>
        <v>1-Months</v>
      </c>
      <c r="F3264" s="57" t="str">
        <f>VLOOKUP(O3264,Stock[],5,FALSE)</f>
        <v>BE</v>
      </c>
      <c r="G3264" s="33" t="s">
        <v>3249</v>
      </c>
      <c r="H3264" s="38" t="s">
        <v>282</v>
      </c>
      <c r="I3264" s="34" t="s">
        <v>1754</v>
      </c>
      <c r="J3264" s="32" t="str">
        <f>VLOOKUP(I3264,Customers[],2,FALSE)</f>
        <v>စစ်ဆေးရေးဂိတ်လက်ဆောင်</v>
      </c>
      <c r="K3264" s="32">
        <f>VLOOKUP(I3264,Customers[],4,FALSE)</f>
        <v>0</v>
      </c>
      <c r="L3264" s="32">
        <f>VLOOKUP(Table85[[#This Row],[CustomerID]],Table!H:K,3,0)</f>
        <v>0</v>
      </c>
      <c r="M3264" s="32">
        <f>VLOOKUP(I3264,Customers[],5,FALSE)</f>
        <v>0</v>
      </c>
      <c r="N3264" s="34" t="s">
        <v>1751</v>
      </c>
      <c r="O3264" s="37" t="s">
        <v>217</v>
      </c>
      <c r="P3264" s="32" t="str">
        <f>VLOOKUP(O3264,Stock[],2,FALSE)</f>
        <v>လိမ္မော်ဖြူ</v>
      </c>
      <c r="Q3264" s="35">
        <f>VLOOKUP(O3264,Stock[],3,FALSE)</f>
        <v>0.64</v>
      </c>
      <c r="R3264" s="35">
        <f>VLOOKUP(O3264,Stock[],4,FALSE)</f>
        <v>24</v>
      </c>
      <c r="S3264" s="37">
        <v>3</v>
      </c>
      <c r="T3264" s="35">
        <f>(DailySales!$S3264/DailySales!$R3264)+DailySales!$U3264</f>
        <v>0.125</v>
      </c>
      <c r="U3264" s="37"/>
      <c r="V3264" s="36">
        <f>+DailySales!$T3264*DailySales!$R3264</f>
        <v>3</v>
      </c>
      <c r="W3264" s="36">
        <f>+DailySales!$V3264*DailySales!$Q3264</f>
        <v>1.92</v>
      </c>
      <c r="X3264" s="36">
        <f>VLOOKUP(O3264,Stock[],6,FALSE)</f>
        <v>1330</v>
      </c>
      <c r="Y3264" s="36">
        <f>+DailySales!$V3264*DailySales!$X3264</f>
        <v>3990</v>
      </c>
      <c r="Z3264" s="37"/>
      <c r="AA3264" s="37"/>
      <c r="AB3264" s="37"/>
      <c r="AC3264" s="37"/>
      <c r="AD3264" s="37"/>
      <c r="AE3264" s="77"/>
      <c r="AF3264" s="87">
        <v>46058</v>
      </c>
      <c r="AG3264" s="39">
        <v>3990</v>
      </c>
      <c r="AH3264" s="87"/>
      <c r="AI3264" s="39"/>
      <c r="AJ3264" s="87"/>
      <c r="AK3264" s="39"/>
      <c r="AL3264" s="34"/>
      <c r="AM3264" s="39"/>
      <c r="AN326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65" spans="1:40" ht="19.5" customHeight="1" x14ac:dyDescent="0.25">
      <c r="A3265" s="32">
        <f t="shared" si="234"/>
        <v>2026</v>
      </c>
      <c r="B3265" s="32">
        <f t="shared" si="235"/>
        <v>2</v>
      </c>
      <c r="C3265" s="25">
        <v>46058</v>
      </c>
      <c r="D3265" s="57">
        <f t="shared" ca="1" si="232"/>
        <v>46097</v>
      </c>
      <c r="E3265" s="57" t="str">
        <f t="shared" ca="1" si="233"/>
        <v>1-Months</v>
      </c>
      <c r="F3265" s="57" t="str">
        <f>VLOOKUP(O3265,Stock[],5,FALSE)</f>
        <v>BE</v>
      </c>
      <c r="G3265" s="33" t="s">
        <v>3250</v>
      </c>
      <c r="H3265" s="38" t="s">
        <v>282</v>
      </c>
      <c r="I3265" s="34" t="s">
        <v>2377</v>
      </c>
      <c r="J3265" s="32" t="str">
        <f>VLOOKUP(I3265,Customers[],2,FALSE)</f>
        <v>ကိုကျော်ထူး</v>
      </c>
      <c r="K3265" s="32" t="str">
        <f>VLOOKUP(I3265,Customers[],4,FALSE)</f>
        <v>Yamethin</v>
      </c>
      <c r="L3265" s="32" t="str">
        <f>VLOOKUP(Table85[[#This Row],[CustomerID]],Table!H:K,3,0)</f>
        <v>ဇီးဖြူကုန်း</v>
      </c>
      <c r="M3265" s="32" t="str">
        <f>VLOOKUP(I3265,Customers[],5,FALSE)</f>
        <v>Van-1</v>
      </c>
      <c r="N3265" s="34" t="s">
        <v>9</v>
      </c>
      <c r="O3265" s="37" t="s">
        <v>205</v>
      </c>
      <c r="P3265" s="32" t="str">
        <f>VLOOKUP(O3265,Stock[],2,FALSE)</f>
        <v>ကောင်းကြည် ကော် 25%  (1Ltr )</v>
      </c>
      <c r="Q3265" s="35">
        <f>VLOOKUP(O3265,Stock[],3,FALSE)</f>
        <v>1</v>
      </c>
      <c r="R3265" s="35">
        <f>VLOOKUP(O3265,Stock[],4,FALSE)</f>
        <v>12</v>
      </c>
      <c r="S3265" s="37"/>
      <c r="T3265" s="35">
        <f>(DailySales!$S3265/DailySales!$R3265)+DailySales!$U3265</f>
        <v>1</v>
      </c>
      <c r="U3265" s="37">
        <v>1</v>
      </c>
      <c r="V3265" s="36">
        <f>+DailySales!$T3265*DailySales!$R3265</f>
        <v>12</v>
      </c>
      <c r="W3265" s="36">
        <f>+DailySales!$V3265*DailySales!$Q3265</f>
        <v>12</v>
      </c>
      <c r="X3265" s="36">
        <f>VLOOKUP(O3265,Stock[],6,FALSE)</f>
        <v>1530</v>
      </c>
      <c r="Y3265" s="36">
        <f>+DailySales!$V3265*DailySales!$X3265</f>
        <v>18360</v>
      </c>
      <c r="Z3265" s="37"/>
      <c r="AA3265" s="37"/>
      <c r="AB3265" s="37"/>
      <c r="AC3265" s="37"/>
      <c r="AD3265" s="37"/>
      <c r="AE3265" s="77">
        <v>340</v>
      </c>
      <c r="AF3265" s="87">
        <v>46058</v>
      </c>
      <c r="AG3265" s="39">
        <v>18700</v>
      </c>
      <c r="AH3265" s="87"/>
      <c r="AI3265" s="39"/>
      <c r="AJ3265" s="87"/>
      <c r="AK3265" s="39"/>
      <c r="AL3265" s="34"/>
      <c r="AM3265" s="39"/>
      <c r="AN326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66" spans="1:40" ht="19.5" customHeight="1" x14ac:dyDescent="0.25">
      <c r="A3266" s="32">
        <f t="shared" si="234"/>
        <v>2026</v>
      </c>
      <c r="B3266" s="32">
        <f t="shared" si="235"/>
        <v>2</v>
      </c>
      <c r="C3266" s="25">
        <v>46058</v>
      </c>
      <c r="D3266" s="57">
        <f t="shared" ref="D3266:D3329" ca="1" si="236">TODAY()</f>
        <v>46097</v>
      </c>
      <c r="E3266" s="57" t="str">
        <f t="shared" ref="E3266:E3329" ca="1" si="237">DATEDIF(C3266,D3266,"M")&amp;"-Months"</f>
        <v>1-Months</v>
      </c>
      <c r="F3266" s="57" t="str">
        <f>VLOOKUP(O3266,Stock[],5,FALSE)</f>
        <v>BE</v>
      </c>
      <c r="G3266" s="33" t="s">
        <v>3250</v>
      </c>
      <c r="H3266" s="38" t="s">
        <v>282</v>
      </c>
      <c r="I3266" s="34" t="s">
        <v>1753</v>
      </c>
      <c r="J3266" s="32" t="str">
        <f>VLOOKUP(I3266,Customers[],2,FALSE)</f>
        <v>ကုန်သည်လက်ဆောင်</v>
      </c>
      <c r="K3266" s="32">
        <f>VLOOKUP(I3266,Customers[],4,FALSE)</f>
        <v>0</v>
      </c>
      <c r="L3266" s="32">
        <f>VLOOKUP(Table85[[#This Row],[CustomerID]],Table!H:K,3,0)</f>
        <v>0</v>
      </c>
      <c r="M3266" s="32">
        <f>VLOOKUP(I3266,Customers[],5,FALSE)</f>
        <v>0</v>
      </c>
      <c r="N3266" s="34" t="s">
        <v>1750</v>
      </c>
      <c r="O3266" s="37" t="s">
        <v>1471</v>
      </c>
      <c r="P3266" s="32" t="str">
        <f>VLOOKUP(O3266,Stock[],2,FALSE)</f>
        <v>ရွှေမင်းသားခေါင်ရည်ကော်ဗူး(.6Ltr)</v>
      </c>
      <c r="Q3266" s="35">
        <f>VLOOKUP(O3266,Stock[],3,FALSE)</f>
        <v>0.6</v>
      </c>
      <c r="R3266" s="35">
        <f>VLOOKUP(O3266,Stock[],4,FALSE)</f>
        <v>12</v>
      </c>
      <c r="S3266" s="37">
        <v>1</v>
      </c>
      <c r="T3266" s="35">
        <f>(DailySales!$S3266/DailySales!$R3266)+DailySales!$U3266</f>
        <v>8.3333333333333329E-2</v>
      </c>
      <c r="U3266" s="37"/>
      <c r="V3266" s="36">
        <f>+DailySales!$T3266*DailySales!$R3266</f>
        <v>1</v>
      </c>
      <c r="W3266" s="36">
        <f>+DailySales!$V3266*DailySales!$Q3266</f>
        <v>0.6</v>
      </c>
      <c r="X3266" s="36">
        <f>VLOOKUP(O3266,Stock[],6,FALSE)</f>
        <v>800</v>
      </c>
      <c r="Y3266" s="36">
        <f>+DailySales!$V3266*DailySales!$X3266</f>
        <v>800</v>
      </c>
      <c r="Z3266" s="37"/>
      <c r="AA3266" s="37"/>
      <c r="AB3266" s="37"/>
      <c r="AC3266" s="37"/>
      <c r="AD3266" s="37"/>
      <c r="AE3266" s="77"/>
      <c r="AF3266" s="87">
        <v>46058</v>
      </c>
      <c r="AG3266" s="39">
        <v>800</v>
      </c>
      <c r="AH3266" s="87"/>
      <c r="AI3266" s="39"/>
      <c r="AJ3266" s="87"/>
      <c r="AK3266" s="39"/>
      <c r="AL3266" s="34"/>
      <c r="AM3266" s="39"/>
      <c r="AN326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67" spans="1:40" ht="19.5" customHeight="1" x14ac:dyDescent="0.25">
      <c r="A3267" s="32">
        <f t="shared" si="234"/>
        <v>2026</v>
      </c>
      <c r="B3267" s="32">
        <f t="shared" si="235"/>
        <v>2</v>
      </c>
      <c r="C3267" s="25">
        <v>46058</v>
      </c>
      <c r="D3267" s="57">
        <f t="shared" ca="1" si="236"/>
        <v>46097</v>
      </c>
      <c r="E3267" s="57" t="str">
        <f t="shared" ca="1" si="237"/>
        <v>1-Months</v>
      </c>
      <c r="F3267" s="57" t="str">
        <f>VLOOKUP(O3267,Stock[],5,FALSE)</f>
        <v>BE</v>
      </c>
      <c r="G3267" s="33" t="s">
        <v>3251</v>
      </c>
      <c r="H3267" s="38" t="s">
        <v>282</v>
      </c>
      <c r="I3267" s="34" t="s">
        <v>2360</v>
      </c>
      <c r="J3267" s="32" t="str">
        <f>VLOOKUP(I3267,Customers[],2,FALSE)</f>
        <v>ဦးမြင့်တင်</v>
      </c>
      <c r="K3267" s="32" t="str">
        <f>VLOOKUP(I3267,Customers[],4,FALSE)</f>
        <v>Yamethin</v>
      </c>
      <c r="L3267" s="32" t="str">
        <f>VLOOKUP(Table85[[#This Row],[CustomerID]],Table!H:K,3,0)</f>
        <v>စည်းခုံ</v>
      </c>
      <c r="M3267" s="32" t="str">
        <f>VLOOKUP(I3267,Customers[],5,FALSE)</f>
        <v>Van-1</v>
      </c>
      <c r="N3267" s="34" t="s">
        <v>9</v>
      </c>
      <c r="O3267" s="37" t="s">
        <v>205</v>
      </c>
      <c r="P3267" s="32" t="str">
        <f>VLOOKUP(O3267,Stock[],2,FALSE)</f>
        <v>ကောင်းကြည် ကော် 25%  (1Ltr )</v>
      </c>
      <c r="Q3267" s="35">
        <f>VLOOKUP(O3267,Stock[],3,FALSE)</f>
        <v>1</v>
      </c>
      <c r="R3267" s="35">
        <f>VLOOKUP(O3267,Stock[],4,FALSE)</f>
        <v>12</v>
      </c>
      <c r="S3267" s="37"/>
      <c r="T3267" s="35">
        <f>(DailySales!$S3267/DailySales!$R3267)+DailySales!$U3267</f>
        <v>2</v>
      </c>
      <c r="U3267" s="37">
        <v>2</v>
      </c>
      <c r="V3267" s="36">
        <f>+DailySales!$T3267*DailySales!$R3267</f>
        <v>24</v>
      </c>
      <c r="W3267" s="36">
        <f>+DailySales!$V3267*DailySales!$Q3267</f>
        <v>24</v>
      </c>
      <c r="X3267" s="36">
        <f>VLOOKUP(O3267,Stock[],6,FALSE)</f>
        <v>1530</v>
      </c>
      <c r="Y3267" s="36">
        <f>+DailySales!$V3267*DailySales!$X3267</f>
        <v>36720</v>
      </c>
      <c r="Z3267" s="37"/>
      <c r="AA3267" s="37"/>
      <c r="AB3267" s="37"/>
      <c r="AC3267" s="37"/>
      <c r="AD3267" s="37"/>
      <c r="AE3267" s="77">
        <v>680</v>
      </c>
      <c r="AF3267" s="87">
        <v>46058</v>
      </c>
      <c r="AG3267" s="39">
        <v>37400</v>
      </c>
      <c r="AH3267" s="87"/>
      <c r="AI3267" s="39"/>
      <c r="AJ3267" s="87"/>
      <c r="AK3267" s="39"/>
      <c r="AL3267" s="34"/>
      <c r="AM3267" s="39"/>
      <c r="AN326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68" spans="1:40" ht="19.5" customHeight="1" x14ac:dyDescent="0.25">
      <c r="A3268" s="32">
        <f t="shared" si="234"/>
        <v>2026</v>
      </c>
      <c r="B3268" s="32">
        <f t="shared" si="235"/>
        <v>2</v>
      </c>
      <c r="C3268" s="25">
        <v>46058</v>
      </c>
      <c r="D3268" s="57">
        <f t="shared" ca="1" si="236"/>
        <v>46097</v>
      </c>
      <c r="E3268" s="57" t="str">
        <f t="shared" ca="1" si="237"/>
        <v>1-Months</v>
      </c>
      <c r="F3268" s="57" t="str">
        <f>VLOOKUP(O3268,Stock[],5,FALSE)</f>
        <v>BE</v>
      </c>
      <c r="G3268" s="33" t="s">
        <v>3251</v>
      </c>
      <c r="H3268" s="38" t="s">
        <v>282</v>
      </c>
      <c r="I3268" s="34" t="s">
        <v>1753</v>
      </c>
      <c r="J3268" s="32" t="str">
        <f>VLOOKUP(I3268,Customers[],2,FALSE)</f>
        <v>ကုန်သည်လက်ဆောင်</v>
      </c>
      <c r="K3268" s="32">
        <f>VLOOKUP(I3268,Customers[],4,FALSE)</f>
        <v>0</v>
      </c>
      <c r="L3268" s="32">
        <f>VLOOKUP(Table85[[#This Row],[CustomerID]],Table!H:K,3,0)</f>
        <v>0</v>
      </c>
      <c r="M3268" s="32">
        <f>VLOOKUP(I3268,Customers[],5,FALSE)</f>
        <v>0</v>
      </c>
      <c r="N3268" s="34" t="s">
        <v>1750</v>
      </c>
      <c r="O3268" s="37" t="s">
        <v>1471</v>
      </c>
      <c r="P3268" s="32" t="str">
        <f>VLOOKUP(O3268,Stock[],2,FALSE)</f>
        <v>ရွှေမင်းသားခေါင်ရည်ကော်ဗူး(.6Ltr)</v>
      </c>
      <c r="Q3268" s="35">
        <f>VLOOKUP(O3268,Stock[],3,FALSE)</f>
        <v>0.6</v>
      </c>
      <c r="R3268" s="35">
        <f>VLOOKUP(O3268,Stock[],4,FALSE)</f>
        <v>12</v>
      </c>
      <c r="S3268" s="37">
        <v>1</v>
      </c>
      <c r="T3268" s="35">
        <f>(DailySales!$S3268/DailySales!$R3268)+DailySales!$U3268</f>
        <v>8.3333333333333329E-2</v>
      </c>
      <c r="U3268" s="37"/>
      <c r="V3268" s="36">
        <f>+DailySales!$T3268*DailySales!$R3268</f>
        <v>1</v>
      </c>
      <c r="W3268" s="36">
        <f>+DailySales!$V3268*DailySales!$Q3268</f>
        <v>0.6</v>
      </c>
      <c r="X3268" s="36">
        <f>VLOOKUP(O3268,Stock[],6,FALSE)</f>
        <v>800</v>
      </c>
      <c r="Y3268" s="36">
        <f>+DailySales!$V3268*DailySales!$X3268</f>
        <v>800</v>
      </c>
      <c r="Z3268" s="37"/>
      <c r="AA3268" s="37"/>
      <c r="AB3268" s="37"/>
      <c r="AC3268" s="37"/>
      <c r="AD3268" s="37"/>
      <c r="AE3268" s="77"/>
      <c r="AF3268" s="87">
        <v>46058</v>
      </c>
      <c r="AG3268" s="39">
        <v>800</v>
      </c>
      <c r="AH3268" s="87"/>
      <c r="AI3268" s="39"/>
      <c r="AJ3268" s="87"/>
      <c r="AK3268" s="39"/>
      <c r="AL3268" s="34"/>
      <c r="AM3268" s="39"/>
      <c r="AN326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69" spans="1:40" ht="19.5" customHeight="1" x14ac:dyDescent="0.25">
      <c r="A3269" s="32">
        <f t="shared" si="234"/>
        <v>2026</v>
      </c>
      <c r="B3269" s="32">
        <f t="shared" si="235"/>
        <v>2</v>
      </c>
      <c r="C3269" s="25">
        <v>46058</v>
      </c>
      <c r="D3269" s="57">
        <f t="shared" ca="1" si="236"/>
        <v>46097</v>
      </c>
      <c r="E3269" s="57" t="str">
        <f t="shared" ca="1" si="237"/>
        <v>1-Months</v>
      </c>
      <c r="F3269" s="57" t="str">
        <f>VLOOKUP(O3269,Stock[],5,FALSE)</f>
        <v>BE</v>
      </c>
      <c r="G3269" s="33" t="s">
        <v>3252</v>
      </c>
      <c r="H3269" s="38" t="s">
        <v>282</v>
      </c>
      <c r="I3269" s="34" t="s">
        <v>1754</v>
      </c>
      <c r="J3269" s="32" t="str">
        <f>VLOOKUP(I3269,Customers[],2,FALSE)</f>
        <v>စစ်ဆေးရေးဂိတ်လက်ဆောင်</v>
      </c>
      <c r="K3269" s="32">
        <f>VLOOKUP(I3269,Customers[],4,FALSE)</f>
        <v>0</v>
      </c>
      <c r="L3269" s="32">
        <f>VLOOKUP(Table85[[#This Row],[CustomerID]],Table!H:K,3,0)</f>
        <v>0</v>
      </c>
      <c r="M3269" s="32">
        <f>VLOOKUP(I3269,Customers[],5,FALSE)</f>
        <v>0</v>
      </c>
      <c r="N3269" s="34" t="s">
        <v>1751</v>
      </c>
      <c r="O3269" s="37" t="s">
        <v>217</v>
      </c>
      <c r="P3269" s="32" t="str">
        <f>VLOOKUP(O3269,Stock[],2,FALSE)</f>
        <v>လိမ္မော်ဖြူ</v>
      </c>
      <c r="Q3269" s="35">
        <f>VLOOKUP(O3269,Stock[],3,FALSE)</f>
        <v>0.64</v>
      </c>
      <c r="R3269" s="35">
        <f>VLOOKUP(O3269,Stock[],4,FALSE)</f>
        <v>24</v>
      </c>
      <c r="S3269" s="37">
        <v>3</v>
      </c>
      <c r="T3269" s="35">
        <f>(DailySales!$S3269/DailySales!$R3269)+DailySales!$U3269</f>
        <v>0.125</v>
      </c>
      <c r="U3269" s="37"/>
      <c r="V3269" s="36">
        <f>+DailySales!$T3269*DailySales!$R3269</f>
        <v>3</v>
      </c>
      <c r="W3269" s="36">
        <f>+DailySales!$V3269*DailySales!$Q3269</f>
        <v>1.92</v>
      </c>
      <c r="X3269" s="36">
        <f>VLOOKUP(O3269,Stock[],6,FALSE)</f>
        <v>1330</v>
      </c>
      <c r="Y3269" s="36">
        <f>+DailySales!$V3269*DailySales!$X3269</f>
        <v>3990</v>
      </c>
      <c r="Z3269" s="37"/>
      <c r="AA3269" s="37"/>
      <c r="AB3269" s="37"/>
      <c r="AC3269" s="37"/>
      <c r="AD3269" s="37"/>
      <c r="AE3269" s="77"/>
      <c r="AF3269" s="87">
        <v>46058</v>
      </c>
      <c r="AG3269" s="39">
        <v>3990</v>
      </c>
      <c r="AH3269" s="87"/>
      <c r="AI3269" s="39"/>
      <c r="AJ3269" s="87"/>
      <c r="AK3269" s="39"/>
      <c r="AL3269" s="34"/>
      <c r="AM3269" s="39"/>
      <c r="AN326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70" spans="1:40" ht="19.5" customHeight="1" x14ac:dyDescent="0.25">
      <c r="A3270" s="32">
        <f t="shared" si="234"/>
        <v>2026</v>
      </c>
      <c r="B3270" s="32">
        <f t="shared" si="235"/>
        <v>2</v>
      </c>
      <c r="C3270" s="25">
        <v>46058</v>
      </c>
      <c r="D3270" s="57">
        <f t="shared" ca="1" si="236"/>
        <v>46097</v>
      </c>
      <c r="E3270" s="57" t="str">
        <f t="shared" ca="1" si="237"/>
        <v>1-Months</v>
      </c>
      <c r="F3270" s="57" t="str">
        <f>VLOOKUP(O3270,Stock[],5,FALSE)</f>
        <v>BE</v>
      </c>
      <c r="G3270" s="33" t="s">
        <v>3253</v>
      </c>
      <c r="H3270" s="38" t="s">
        <v>282</v>
      </c>
      <c r="I3270" s="34" t="s">
        <v>3141</v>
      </c>
      <c r="J3270" s="32" t="str">
        <f>VLOOKUP(I3270,Customers[],2,FALSE)</f>
        <v>လာဘ်မိုးအောင်</v>
      </c>
      <c r="K3270" s="32" t="str">
        <f>VLOOKUP(I3270,Customers[],4,FALSE)</f>
        <v>Yamethin</v>
      </c>
      <c r="L3270" s="32" t="str">
        <f>VLOOKUP(Table85[[#This Row],[CustomerID]],Table!H:K,3,0)</f>
        <v>ရမည်းသင်း</v>
      </c>
      <c r="M3270" s="32" t="str">
        <f>VLOOKUP(I3270,Customers[],5,FALSE)</f>
        <v>Van-1</v>
      </c>
      <c r="N3270" s="34" t="s">
        <v>9</v>
      </c>
      <c r="O3270" s="37" t="s">
        <v>224</v>
      </c>
      <c r="P3270" s="32" t="str">
        <f>VLOOKUP(O3270,Stock[],2,FALSE)</f>
        <v>ချယ်ရီသံပုရာအရက်သန့်ကော် (.6Ltr)</v>
      </c>
      <c r="Q3270" s="35">
        <f>VLOOKUP(O3270,Stock[],3,FALSE)</f>
        <v>0.6</v>
      </c>
      <c r="R3270" s="35">
        <f>VLOOKUP(O3270,Stock[],4,FALSE)</f>
        <v>24</v>
      </c>
      <c r="S3270" s="37">
        <v>12</v>
      </c>
      <c r="T3270" s="35">
        <f>(DailySales!$S3270/DailySales!$R3270)+DailySales!$U3270</f>
        <v>0.5</v>
      </c>
      <c r="U3270" s="37"/>
      <c r="V3270" s="36">
        <f>+DailySales!$T3270*DailySales!$R3270</f>
        <v>12</v>
      </c>
      <c r="W3270" s="36">
        <f>+DailySales!$V3270*DailySales!$Q3270</f>
        <v>7.1999999999999993</v>
      </c>
      <c r="X3270" s="36">
        <f>VLOOKUP(O3270,Stock[],6,FALSE)</f>
        <v>915</v>
      </c>
      <c r="Y3270" s="36">
        <f>+DailySales!$V3270*DailySales!$X3270</f>
        <v>10980</v>
      </c>
      <c r="Z3270" s="37"/>
      <c r="AA3270" s="37"/>
      <c r="AB3270" s="37"/>
      <c r="AC3270" s="37"/>
      <c r="AD3270" s="37"/>
      <c r="AE3270" s="77">
        <v>12</v>
      </c>
      <c r="AF3270" s="87">
        <v>46058</v>
      </c>
      <c r="AG3270" s="39">
        <v>10992</v>
      </c>
      <c r="AH3270" s="87"/>
      <c r="AI3270" s="39"/>
      <c r="AJ3270" s="87"/>
      <c r="AK3270" s="39"/>
      <c r="AL3270" s="34"/>
      <c r="AM3270" s="39"/>
      <c r="AN327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71" spans="1:40" ht="19.5" customHeight="1" x14ac:dyDescent="0.25">
      <c r="A3271" s="32">
        <f t="shared" si="234"/>
        <v>2026</v>
      </c>
      <c r="B3271" s="32">
        <f t="shared" si="235"/>
        <v>2</v>
      </c>
      <c r="C3271" s="25">
        <v>46058</v>
      </c>
      <c r="D3271" s="57">
        <f t="shared" ca="1" si="236"/>
        <v>46097</v>
      </c>
      <c r="E3271" s="57" t="str">
        <f t="shared" ca="1" si="237"/>
        <v>1-Months</v>
      </c>
      <c r="F3271" s="57" t="str">
        <f>VLOOKUP(O3271,Stock[],5,FALSE)</f>
        <v>BE</v>
      </c>
      <c r="G3271" s="33" t="s">
        <v>3254</v>
      </c>
      <c r="H3271" s="38" t="s">
        <v>282</v>
      </c>
      <c r="I3271" s="34" t="s">
        <v>3140</v>
      </c>
      <c r="J3271" s="32" t="str">
        <f>VLOOKUP(I3271,Customers[],2,FALSE)</f>
        <v>မိုးသောက်ကြယ်</v>
      </c>
      <c r="K3271" s="32" t="str">
        <f>VLOOKUP(I3271,Customers[],4,FALSE)</f>
        <v>Yamethin</v>
      </c>
      <c r="L3271" s="32" t="str">
        <f>VLOOKUP(Table85[[#This Row],[CustomerID]],Table!H:K,3,0)</f>
        <v>ရမည်းသင်း</v>
      </c>
      <c r="M3271" s="32" t="str">
        <f>VLOOKUP(I3271,Customers[],5,FALSE)</f>
        <v>Van-1</v>
      </c>
      <c r="N3271" s="34" t="s">
        <v>9</v>
      </c>
      <c r="O3271" s="37" t="s">
        <v>224</v>
      </c>
      <c r="P3271" s="32" t="str">
        <f>VLOOKUP(O3271,Stock[],2,FALSE)</f>
        <v>ချယ်ရီသံပုရာအရက်သန့်ကော် (.6Ltr)</v>
      </c>
      <c r="Q3271" s="35">
        <f>VLOOKUP(O3271,Stock[],3,FALSE)</f>
        <v>0.6</v>
      </c>
      <c r="R3271" s="35">
        <f>VLOOKUP(O3271,Stock[],4,FALSE)</f>
        <v>24</v>
      </c>
      <c r="S3271" s="37">
        <v>12</v>
      </c>
      <c r="T3271" s="35">
        <f>(DailySales!$S3271/DailySales!$R3271)+DailySales!$U3271</f>
        <v>0.5</v>
      </c>
      <c r="U3271" s="37"/>
      <c r="V3271" s="36">
        <f>+DailySales!$T3271*DailySales!$R3271</f>
        <v>12</v>
      </c>
      <c r="W3271" s="36">
        <f>+DailySales!$V3271*DailySales!$Q3271</f>
        <v>7.1999999999999993</v>
      </c>
      <c r="X3271" s="36">
        <f>VLOOKUP(O3271,Stock[],6,FALSE)</f>
        <v>915</v>
      </c>
      <c r="Y3271" s="36">
        <f>+DailySales!$V3271*DailySales!$X3271</f>
        <v>10980</v>
      </c>
      <c r="Z3271" s="37"/>
      <c r="AA3271" s="37"/>
      <c r="AB3271" s="37"/>
      <c r="AC3271" s="37"/>
      <c r="AD3271" s="37"/>
      <c r="AE3271" s="77">
        <v>12</v>
      </c>
      <c r="AF3271" s="87">
        <v>46058</v>
      </c>
      <c r="AG3271" s="39">
        <v>10992</v>
      </c>
      <c r="AH3271" s="87"/>
      <c r="AI3271" s="39"/>
      <c r="AJ3271" s="87"/>
      <c r="AK3271" s="39"/>
      <c r="AL3271" s="34"/>
      <c r="AM3271" s="39"/>
      <c r="AN327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72" spans="1:40" ht="19.5" customHeight="1" x14ac:dyDescent="0.25">
      <c r="A3272" s="32">
        <f t="shared" ref="A3272:A3335" si="238">YEAR(C3272)</f>
        <v>2026</v>
      </c>
      <c r="B3272" s="32">
        <f t="shared" ref="B3272:B3335" si="239">MONTH(C3272)</f>
        <v>2</v>
      </c>
      <c r="C3272" s="25">
        <v>46058</v>
      </c>
      <c r="D3272" s="57">
        <f t="shared" ca="1" si="236"/>
        <v>46097</v>
      </c>
      <c r="E3272" s="57" t="str">
        <f t="shared" ca="1" si="237"/>
        <v>1-Months</v>
      </c>
      <c r="F3272" s="57" t="str">
        <f>VLOOKUP(O3272,Stock[],5,FALSE)</f>
        <v>BE</v>
      </c>
      <c r="G3272" s="33" t="s">
        <v>3255</v>
      </c>
      <c r="H3272" s="38" t="s">
        <v>282</v>
      </c>
      <c r="I3272" s="34" t="s">
        <v>3136</v>
      </c>
      <c r="J3272" s="32" t="str">
        <f>VLOOKUP(I3272,Customers[],2,FALSE)</f>
        <v>လပြည့်</v>
      </c>
      <c r="K3272" s="32" t="str">
        <f>VLOOKUP(I3272,Customers[],4,FALSE)</f>
        <v>Yamethin</v>
      </c>
      <c r="L3272" s="32" t="str">
        <f>VLOOKUP(Table85[[#This Row],[CustomerID]],Table!H:K,3,0)</f>
        <v>ရမည်းသင်း</v>
      </c>
      <c r="M3272" s="32" t="str">
        <f>VLOOKUP(I3272,Customers[],5,FALSE)</f>
        <v>Van-1</v>
      </c>
      <c r="N3272" s="34" t="s">
        <v>9</v>
      </c>
      <c r="O3272" s="37" t="s">
        <v>224</v>
      </c>
      <c r="P3272" s="32" t="str">
        <f>VLOOKUP(O3272,Stock[],2,FALSE)</f>
        <v>ချယ်ရီသံပုရာအရက်သန့်ကော် (.6Ltr)</v>
      </c>
      <c r="Q3272" s="35">
        <f>VLOOKUP(O3272,Stock[],3,FALSE)</f>
        <v>0.6</v>
      </c>
      <c r="R3272" s="35">
        <f>VLOOKUP(O3272,Stock[],4,FALSE)</f>
        <v>24</v>
      </c>
      <c r="S3272" s="37">
        <v>12</v>
      </c>
      <c r="T3272" s="35">
        <f>(DailySales!$S3272/DailySales!$R3272)+DailySales!$U3272</f>
        <v>0.5</v>
      </c>
      <c r="U3272" s="37"/>
      <c r="V3272" s="36">
        <f>+DailySales!$T3272*DailySales!$R3272</f>
        <v>12</v>
      </c>
      <c r="W3272" s="36">
        <f>+DailySales!$V3272*DailySales!$Q3272</f>
        <v>7.1999999999999993</v>
      </c>
      <c r="X3272" s="36">
        <f>VLOOKUP(O3272,Stock[],6,FALSE)</f>
        <v>915</v>
      </c>
      <c r="Y3272" s="36">
        <f>+DailySales!$V3272*DailySales!$X3272</f>
        <v>10980</v>
      </c>
      <c r="Z3272" s="37"/>
      <c r="AA3272" s="37"/>
      <c r="AB3272" s="37"/>
      <c r="AC3272" s="37"/>
      <c r="AD3272" s="37"/>
      <c r="AE3272" s="77">
        <v>12</v>
      </c>
      <c r="AF3272" s="87">
        <v>46058</v>
      </c>
      <c r="AG3272" s="39">
        <v>10992</v>
      </c>
      <c r="AH3272" s="87"/>
      <c r="AI3272" s="39"/>
      <c r="AJ3272" s="87"/>
      <c r="AK3272" s="39"/>
      <c r="AL3272" s="34"/>
      <c r="AM3272" s="39"/>
      <c r="AN327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73" spans="1:40" ht="19.5" customHeight="1" x14ac:dyDescent="0.25">
      <c r="A3273" s="32">
        <f t="shared" si="238"/>
        <v>2026</v>
      </c>
      <c r="B3273" s="32">
        <f t="shared" si="239"/>
        <v>2</v>
      </c>
      <c r="C3273" s="25">
        <v>46058</v>
      </c>
      <c r="D3273" s="57">
        <f t="shared" ca="1" si="236"/>
        <v>46097</v>
      </c>
      <c r="E3273" s="57" t="str">
        <f t="shared" ca="1" si="237"/>
        <v>1-Months</v>
      </c>
      <c r="F3273" s="57" t="str">
        <f>VLOOKUP(O3273,Stock[],5,FALSE)</f>
        <v>BE</v>
      </c>
      <c r="G3273" s="33" t="s">
        <v>3256</v>
      </c>
      <c r="H3273" s="38" t="s">
        <v>282</v>
      </c>
      <c r="I3273" s="34" t="s">
        <v>3130</v>
      </c>
      <c r="J3273" s="32" t="str">
        <f>VLOOKUP(I3273,Customers[],2,FALSE)</f>
        <v>ရွှေစင်</v>
      </c>
      <c r="K3273" s="32" t="str">
        <f>VLOOKUP(I3273,Customers[],4,FALSE)</f>
        <v>Yamethin</v>
      </c>
      <c r="L3273" s="32" t="str">
        <f>VLOOKUP(Table85[[#This Row],[CustomerID]],Table!H:K,3,0)</f>
        <v>ရမည်းသင်း</v>
      </c>
      <c r="M3273" s="32" t="str">
        <f>VLOOKUP(I3273,Customers[],5,FALSE)</f>
        <v>Van-1</v>
      </c>
      <c r="N3273" s="34" t="s">
        <v>9</v>
      </c>
      <c r="O3273" s="37" t="s">
        <v>224</v>
      </c>
      <c r="P3273" s="32" t="str">
        <f>VLOOKUP(O3273,Stock[],2,FALSE)</f>
        <v>ချယ်ရီသံပုရာအရက်သန့်ကော် (.6Ltr)</v>
      </c>
      <c r="Q3273" s="35">
        <f>VLOOKUP(O3273,Stock[],3,FALSE)</f>
        <v>0.6</v>
      </c>
      <c r="R3273" s="35">
        <f>VLOOKUP(O3273,Stock[],4,FALSE)</f>
        <v>24</v>
      </c>
      <c r="S3273" s="37">
        <v>12</v>
      </c>
      <c r="T3273" s="35">
        <f>(DailySales!$S3273/DailySales!$R3273)+DailySales!$U3273</f>
        <v>0.5</v>
      </c>
      <c r="U3273" s="37"/>
      <c r="V3273" s="36">
        <f>+DailySales!$T3273*DailySales!$R3273</f>
        <v>12</v>
      </c>
      <c r="W3273" s="36">
        <f>+DailySales!$V3273*DailySales!$Q3273</f>
        <v>7.1999999999999993</v>
      </c>
      <c r="X3273" s="36">
        <f>VLOOKUP(O3273,Stock[],6,FALSE)</f>
        <v>915</v>
      </c>
      <c r="Y3273" s="36">
        <f>+DailySales!$V3273*DailySales!$X3273</f>
        <v>10980</v>
      </c>
      <c r="Z3273" s="37"/>
      <c r="AA3273" s="37"/>
      <c r="AB3273" s="37"/>
      <c r="AC3273" s="37"/>
      <c r="AD3273" s="37"/>
      <c r="AE3273" s="77">
        <v>12</v>
      </c>
      <c r="AF3273" s="87">
        <v>46058</v>
      </c>
      <c r="AG3273" s="39">
        <v>10992</v>
      </c>
      <c r="AH3273" s="87"/>
      <c r="AI3273" s="39"/>
      <c r="AJ3273" s="87"/>
      <c r="AK3273" s="39"/>
      <c r="AL3273" s="34"/>
      <c r="AM3273" s="39"/>
      <c r="AN327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74" spans="1:40" ht="19.5" customHeight="1" x14ac:dyDescent="0.25">
      <c r="A3274" s="32">
        <f t="shared" si="238"/>
        <v>2026</v>
      </c>
      <c r="B3274" s="32">
        <f t="shared" si="239"/>
        <v>2</v>
      </c>
      <c r="C3274" s="25">
        <v>46058</v>
      </c>
      <c r="D3274" s="57">
        <f t="shared" ca="1" si="236"/>
        <v>46097</v>
      </c>
      <c r="E3274" s="57" t="str">
        <f t="shared" ca="1" si="237"/>
        <v>1-Months</v>
      </c>
      <c r="F3274" s="57" t="str">
        <f>VLOOKUP(O3274,Stock[],5,FALSE)</f>
        <v>BE</v>
      </c>
      <c r="G3274" s="33" t="s">
        <v>3257</v>
      </c>
      <c r="H3274" s="38" t="s">
        <v>282</v>
      </c>
      <c r="I3274" s="34" t="s">
        <v>1754</v>
      </c>
      <c r="J3274" s="32" t="str">
        <f>VLOOKUP(I3274,Customers[],2,FALSE)</f>
        <v>စစ်ဆေးရေးဂိတ်လက်ဆောင်</v>
      </c>
      <c r="K3274" s="32">
        <f>VLOOKUP(I3274,Customers[],4,FALSE)</f>
        <v>0</v>
      </c>
      <c r="L3274" s="32">
        <f>VLOOKUP(Table85[[#This Row],[CustomerID]],Table!H:K,3,0)</f>
        <v>0</v>
      </c>
      <c r="M3274" s="32">
        <f>VLOOKUP(I3274,Customers[],5,FALSE)</f>
        <v>0</v>
      </c>
      <c r="N3274" s="34" t="s">
        <v>1751</v>
      </c>
      <c r="O3274" s="37" t="s">
        <v>217</v>
      </c>
      <c r="P3274" s="32" t="str">
        <f>VLOOKUP(O3274,Stock[],2,FALSE)</f>
        <v>လိမ္မော်ဖြူ</v>
      </c>
      <c r="Q3274" s="35">
        <f>VLOOKUP(O3274,Stock[],3,FALSE)</f>
        <v>0.64</v>
      </c>
      <c r="R3274" s="35">
        <f>VLOOKUP(O3274,Stock[],4,FALSE)</f>
        <v>24</v>
      </c>
      <c r="S3274" s="37">
        <v>3</v>
      </c>
      <c r="T3274" s="35">
        <f>(DailySales!$S3274/DailySales!$R3274)+DailySales!$U3274</f>
        <v>0.125</v>
      </c>
      <c r="U3274" s="37"/>
      <c r="V3274" s="36">
        <f>+DailySales!$T3274*DailySales!$R3274</f>
        <v>3</v>
      </c>
      <c r="W3274" s="36">
        <f>+DailySales!$V3274*DailySales!$Q3274</f>
        <v>1.92</v>
      </c>
      <c r="X3274" s="36">
        <f>VLOOKUP(O3274,Stock[],6,FALSE)</f>
        <v>1330</v>
      </c>
      <c r="Y3274" s="36">
        <f>+DailySales!$V3274*DailySales!$X3274</f>
        <v>3990</v>
      </c>
      <c r="Z3274" s="37"/>
      <c r="AA3274" s="37"/>
      <c r="AB3274" s="37"/>
      <c r="AC3274" s="37"/>
      <c r="AD3274" s="37"/>
      <c r="AE3274" s="77"/>
      <c r="AF3274" s="87">
        <v>46058</v>
      </c>
      <c r="AG3274" s="39">
        <v>3990</v>
      </c>
      <c r="AH3274" s="87"/>
      <c r="AI3274" s="39"/>
      <c r="AJ3274" s="87"/>
      <c r="AK3274" s="39"/>
      <c r="AL3274" s="34"/>
      <c r="AM3274" s="39"/>
      <c r="AN327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75" spans="1:40" ht="19.5" customHeight="1" x14ac:dyDescent="0.25">
      <c r="A3275" s="112">
        <f t="shared" si="238"/>
        <v>2026</v>
      </c>
      <c r="B3275" s="112">
        <f t="shared" si="239"/>
        <v>2</v>
      </c>
      <c r="C3275" s="25">
        <v>46058</v>
      </c>
      <c r="D3275" s="114">
        <f t="shared" ca="1" si="236"/>
        <v>46097</v>
      </c>
      <c r="E3275" s="114" t="str">
        <f t="shared" ca="1" si="237"/>
        <v>1-Months</v>
      </c>
      <c r="F3275" s="114" t="str">
        <f>VLOOKUP(O3275,Stock[],5,FALSE)</f>
        <v>BE</v>
      </c>
      <c r="G3275" s="115" t="s">
        <v>3258</v>
      </c>
      <c r="H3275" s="116"/>
      <c r="I3275" s="117" t="s">
        <v>227</v>
      </c>
      <c r="J3275" s="112" t="str">
        <f>VLOOKUP(I3275,Customers[],2,FALSE)</f>
        <v>Summer-2</v>
      </c>
      <c r="K3275" s="112" t="str">
        <f>VLOOKUP(I3275,Customers[],4,FALSE)</f>
        <v>Meiktila</v>
      </c>
      <c r="L3275" s="112" t="str">
        <f>VLOOKUP(Table85[[#This Row],[CustomerID]],Table!H:K,3,0)</f>
        <v>မိတ္ထီလာ</v>
      </c>
      <c r="M3275" s="112" t="str">
        <f>VLOOKUP(I3275,Customers[],5,FALSE)</f>
        <v>WholeSales</v>
      </c>
      <c r="N3275" s="117" t="s">
        <v>10</v>
      </c>
      <c r="O3275" s="118" t="s">
        <v>220</v>
      </c>
      <c r="P3275" s="112" t="str">
        <f>VLOOKUP(O3275,Stock[],2,FALSE)</f>
        <v>မြန်မာရှောက်ပျား</v>
      </c>
      <c r="Q3275" s="119">
        <f>VLOOKUP(O3275,Stock[],3,FALSE)</f>
        <v>0.64</v>
      </c>
      <c r="R3275" s="119">
        <f>VLOOKUP(O3275,Stock[],4,FALSE)</f>
        <v>14</v>
      </c>
      <c r="S3275" s="118"/>
      <c r="T3275" s="119">
        <f>(DailySales!$S3275/DailySales!$R3275)+DailySales!$U3275</f>
        <v>10</v>
      </c>
      <c r="U3275" s="118">
        <v>10</v>
      </c>
      <c r="V3275" s="120">
        <f>+DailySales!$T3275*DailySales!$R3275</f>
        <v>140</v>
      </c>
      <c r="W3275" s="120">
        <f>+DailySales!$V3275*DailySales!$Q3275</f>
        <v>89.600000000000009</v>
      </c>
      <c r="X3275" s="120">
        <f>VLOOKUP(O3275,Stock[],6,FALSE)</f>
        <v>1370</v>
      </c>
      <c r="Y3275" s="120">
        <f>+DailySales!$V3275*DailySales!$X3275</f>
        <v>191800</v>
      </c>
      <c r="Z3275" s="118"/>
      <c r="AA3275" s="118"/>
      <c r="AB3275" s="118"/>
      <c r="AC3275" s="118"/>
      <c r="AD3275" s="118"/>
      <c r="AE3275" s="121"/>
      <c r="AF3275" s="122"/>
      <c r="AG3275" s="123"/>
      <c r="AH3275" s="87">
        <v>46060</v>
      </c>
      <c r="AI3275" s="123">
        <v>191800</v>
      </c>
      <c r="AJ3275" s="122"/>
      <c r="AK3275" s="123"/>
      <c r="AL3275" s="34"/>
      <c r="AM3275" s="39"/>
      <c r="AN327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76" spans="1:40" ht="19.5" customHeight="1" x14ac:dyDescent="0.25">
      <c r="A3276" s="112">
        <f t="shared" si="238"/>
        <v>2026</v>
      </c>
      <c r="B3276" s="112">
        <f t="shared" si="239"/>
        <v>2</v>
      </c>
      <c r="C3276" s="25">
        <v>46058</v>
      </c>
      <c r="D3276" s="114">
        <f t="shared" ca="1" si="236"/>
        <v>46097</v>
      </c>
      <c r="E3276" s="114" t="str">
        <f t="shared" ca="1" si="237"/>
        <v>1-Months</v>
      </c>
      <c r="F3276" s="114" t="str">
        <f>VLOOKUP(O3276,Stock[],5,FALSE)</f>
        <v>BE</v>
      </c>
      <c r="G3276" s="115" t="s">
        <v>3258</v>
      </c>
      <c r="H3276" s="116"/>
      <c r="I3276" s="117" t="s">
        <v>227</v>
      </c>
      <c r="J3276" s="112" t="str">
        <f>VLOOKUP(I3276,Customers[],2,FALSE)</f>
        <v>Summer-2</v>
      </c>
      <c r="K3276" s="112" t="str">
        <f>VLOOKUP(I3276,Customers[],4,FALSE)</f>
        <v>Meiktila</v>
      </c>
      <c r="L3276" s="112" t="str">
        <f>VLOOKUP(Table85[[#This Row],[CustomerID]],Table!H:K,3,0)</f>
        <v>မိတ္ထီလာ</v>
      </c>
      <c r="M3276" s="112" t="str">
        <f>VLOOKUP(I3276,Customers[],5,FALSE)</f>
        <v>WholeSales</v>
      </c>
      <c r="N3276" s="117" t="s">
        <v>10</v>
      </c>
      <c r="O3276" s="118" t="s">
        <v>2120</v>
      </c>
      <c r="P3276" s="112" t="str">
        <f>VLOOKUP(O3276,Stock[],2,FALSE)</f>
        <v>ဇေ အရက်သန့်</v>
      </c>
      <c r="Q3276" s="119">
        <f>VLOOKUP(O3276,Stock[],3,FALSE)</f>
        <v>0.64</v>
      </c>
      <c r="R3276" s="119">
        <f>VLOOKUP(O3276,Stock[],4,FALSE)</f>
        <v>14</v>
      </c>
      <c r="S3276" s="118"/>
      <c r="T3276" s="119">
        <f>(DailySales!$S3276/DailySales!$R3276)+DailySales!$U3276</f>
        <v>10</v>
      </c>
      <c r="U3276" s="118">
        <v>10</v>
      </c>
      <c r="V3276" s="120">
        <f>+DailySales!$T3276*DailySales!$R3276</f>
        <v>140</v>
      </c>
      <c r="W3276" s="120">
        <f>+DailySales!$V3276*DailySales!$Q3276</f>
        <v>89.600000000000009</v>
      </c>
      <c r="X3276" s="120">
        <f>VLOOKUP(O3276,Stock[],6,FALSE)</f>
        <v>1380</v>
      </c>
      <c r="Y3276" s="120">
        <f>+DailySales!$V3276*DailySales!$X3276</f>
        <v>193200</v>
      </c>
      <c r="Z3276" s="118"/>
      <c r="AA3276" s="118"/>
      <c r="AB3276" s="118"/>
      <c r="AC3276" s="118"/>
      <c r="AD3276" s="118"/>
      <c r="AE3276" s="121"/>
      <c r="AF3276" s="122"/>
      <c r="AG3276" s="123"/>
      <c r="AH3276" s="87">
        <v>46060</v>
      </c>
      <c r="AI3276" s="123">
        <v>193200</v>
      </c>
      <c r="AJ3276" s="122"/>
      <c r="AK3276" s="123"/>
      <c r="AL3276" s="34"/>
      <c r="AM3276" s="39"/>
      <c r="AN327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77" spans="1:40" ht="19.5" customHeight="1" x14ac:dyDescent="0.25">
      <c r="A3277" s="112">
        <f t="shared" si="238"/>
        <v>2026</v>
      </c>
      <c r="B3277" s="112">
        <f t="shared" si="239"/>
        <v>2</v>
      </c>
      <c r="C3277" s="25">
        <v>46058</v>
      </c>
      <c r="D3277" s="114">
        <f t="shared" ca="1" si="236"/>
        <v>46097</v>
      </c>
      <c r="E3277" s="114" t="str">
        <f t="shared" ca="1" si="237"/>
        <v>1-Months</v>
      </c>
      <c r="F3277" s="114" t="str">
        <f>VLOOKUP(O3277,Stock[],5,FALSE)</f>
        <v>BE</v>
      </c>
      <c r="G3277" s="115" t="s">
        <v>3258</v>
      </c>
      <c r="H3277" s="116"/>
      <c r="I3277" s="117" t="s">
        <v>227</v>
      </c>
      <c r="J3277" s="112" t="str">
        <f>VLOOKUP(I3277,Customers[],2,FALSE)</f>
        <v>Summer-2</v>
      </c>
      <c r="K3277" s="112" t="str">
        <f>VLOOKUP(I3277,Customers[],4,FALSE)</f>
        <v>Meiktila</v>
      </c>
      <c r="L3277" s="112" t="str">
        <f>VLOOKUP(Table85[[#This Row],[CustomerID]],Table!H:K,3,0)</f>
        <v>မိတ္ထီလာ</v>
      </c>
      <c r="M3277" s="112" t="str">
        <f>VLOOKUP(I3277,Customers[],5,FALSE)</f>
        <v>WholeSales</v>
      </c>
      <c r="N3277" s="117" t="s">
        <v>10</v>
      </c>
      <c r="O3277" s="118" t="s">
        <v>209</v>
      </c>
      <c r="P3277" s="112" t="str">
        <f>VLOOKUP(O3277,Stock[],2,FALSE)</f>
        <v>ဇေယျဝတီ Red</v>
      </c>
      <c r="Q3277" s="119">
        <f>VLOOKUP(O3277,Stock[],3,FALSE)</f>
        <v>0.64</v>
      </c>
      <c r="R3277" s="119">
        <f>VLOOKUP(O3277,Stock[],4,FALSE)</f>
        <v>14</v>
      </c>
      <c r="S3277" s="118"/>
      <c r="T3277" s="119">
        <f>(DailySales!$S3277/DailySales!$R3277)+DailySales!$U3277</f>
        <v>10</v>
      </c>
      <c r="U3277" s="118">
        <v>10</v>
      </c>
      <c r="V3277" s="120">
        <f>+DailySales!$T3277*DailySales!$R3277</f>
        <v>140</v>
      </c>
      <c r="W3277" s="120">
        <f>+DailySales!$V3277*DailySales!$Q3277</f>
        <v>89.600000000000009</v>
      </c>
      <c r="X3277" s="120">
        <f>VLOOKUP(O3277,Stock[],6,FALSE)</f>
        <v>1330</v>
      </c>
      <c r="Y3277" s="120">
        <f>+DailySales!$V3277*DailySales!$X3277</f>
        <v>186200</v>
      </c>
      <c r="Z3277" s="118"/>
      <c r="AA3277" s="118"/>
      <c r="AB3277" s="118"/>
      <c r="AC3277" s="118"/>
      <c r="AD3277" s="118"/>
      <c r="AE3277" s="121"/>
      <c r="AF3277" s="122"/>
      <c r="AG3277" s="123"/>
      <c r="AH3277" s="87">
        <v>46060</v>
      </c>
      <c r="AI3277" s="123">
        <v>186200</v>
      </c>
      <c r="AJ3277" s="122"/>
      <c r="AK3277" s="123"/>
      <c r="AL3277" s="34"/>
      <c r="AM3277" s="39"/>
      <c r="AN327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78" spans="1:40" ht="19.5" customHeight="1" x14ac:dyDescent="0.25">
      <c r="A3278" s="112">
        <f t="shared" si="238"/>
        <v>2026</v>
      </c>
      <c r="B3278" s="112">
        <f t="shared" si="239"/>
        <v>2</v>
      </c>
      <c r="C3278" s="25">
        <v>46058</v>
      </c>
      <c r="D3278" s="114">
        <f t="shared" ca="1" si="236"/>
        <v>46097</v>
      </c>
      <c r="E3278" s="114" t="str">
        <f t="shared" ca="1" si="237"/>
        <v>1-Months</v>
      </c>
      <c r="F3278" s="114" t="str">
        <f>VLOOKUP(O3278,Stock[],5,FALSE)</f>
        <v>BE</v>
      </c>
      <c r="G3278" s="115" t="s">
        <v>3258</v>
      </c>
      <c r="H3278" s="116"/>
      <c r="I3278" s="117" t="s">
        <v>227</v>
      </c>
      <c r="J3278" s="112" t="str">
        <f>VLOOKUP(I3278,Customers[],2,FALSE)</f>
        <v>Summer-2</v>
      </c>
      <c r="K3278" s="112" t="str">
        <f>VLOOKUP(I3278,Customers[],4,FALSE)</f>
        <v>Meiktila</v>
      </c>
      <c r="L3278" s="112" t="str">
        <f>VLOOKUP(Table85[[#This Row],[CustomerID]],Table!H:K,3,0)</f>
        <v>မိတ္ထီလာ</v>
      </c>
      <c r="M3278" s="112" t="str">
        <f>VLOOKUP(I3278,Customers[],5,FALSE)</f>
        <v>WholeSales</v>
      </c>
      <c r="N3278" s="117" t="s">
        <v>10</v>
      </c>
      <c r="O3278" s="118" t="s">
        <v>214</v>
      </c>
      <c r="P3278" s="112" t="str">
        <f>VLOOKUP(O3278,Stock[],2,FALSE)</f>
        <v>ကောင်းကြည်</v>
      </c>
      <c r="Q3278" s="119">
        <f>VLOOKUP(O3278,Stock[],3,FALSE)</f>
        <v>0.64</v>
      </c>
      <c r="R3278" s="119">
        <f>VLOOKUP(O3278,Stock[],4,FALSE)</f>
        <v>14</v>
      </c>
      <c r="S3278" s="118"/>
      <c r="T3278" s="119">
        <f>(DailySales!$S3278/DailySales!$R3278)+DailySales!$U3278</f>
        <v>70</v>
      </c>
      <c r="U3278" s="118">
        <v>70</v>
      </c>
      <c r="V3278" s="120">
        <f>+DailySales!$T3278*DailySales!$R3278</f>
        <v>980</v>
      </c>
      <c r="W3278" s="120">
        <f>+DailySales!$V3278*DailySales!$Q3278</f>
        <v>627.20000000000005</v>
      </c>
      <c r="X3278" s="120">
        <f>VLOOKUP(O3278,Stock[],6,FALSE)</f>
        <v>1330</v>
      </c>
      <c r="Y3278" s="120">
        <f>+DailySales!$V3278*DailySales!$X3278</f>
        <v>1303400</v>
      </c>
      <c r="Z3278" s="118"/>
      <c r="AA3278" s="118"/>
      <c r="AB3278" s="118"/>
      <c r="AC3278" s="118"/>
      <c r="AD3278" s="118"/>
      <c r="AE3278" s="121"/>
      <c r="AF3278" s="122"/>
      <c r="AG3278" s="123"/>
      <c r="AH3278" s="87">
        <v>46060</v>
      </c>
      <c r="AI3278" s="123">
        <v>1267580</v>
      </c>
      <c r="AJ3278" s="122">
        <v>46069</v>
      </c>
      <c r="AK3278" s="123">
        <v>35820</v>
      </c>
      <c r="AL3278" s="34"/>
      <c r="AM3278" s="39"/>
      <c r="AN327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79" spans="1:40" ht="19.5" customHeight="1" x14ac:dyDescent="0.25">
      <c r="A3279" s="112">
        <f t="shared" si="238"/>
        <v>2026</v>
      </c>
      <c r="B3279" s="112">
        <f t="shared" si="239"/>
        <v>2</v>
      </c>
      <c r="C3279" s="25">
        <v>46058</v>
      </c>
      <c r="D3279" s="114">
        <f t="shared" ca="1" si="236"/>
        <v>46097</v>
      </c>
      <c r="E3279" s="114" t="str">
        <f t="shared" ca="1" si="237"/>
        <v>1-Months</v>
      </c>
      <c r="F3279" s="114" t="str">
        <f>VLOOKUP(O3279,Stock[],5,FALSE)</f>
        <v>BE</v>
      </c>
      <c r="G3279" s="115" t="s">
        <v>3259</v>
      </c>
      <c r="H3279" s="116"/>
      <c r="I3279" s="117" t="s">
        <v>180</v>
      </c>
      <c r="J3279" s="112" t="str">
        <f>VLOOKUP(I3279,Customers[],2,FALSE)</f>
        <v>ရွှေမြင်း</v>
      </c>
      <c r="K3279" s="112" t="str">
        <f>VLOOKUP(I3279,Customers[],4,FALSE)</f>
        <v>Meiktila</v>
      </c>
      <c r="L3279" s="112" t="str">
        <f>VLOOKUP(Table85[[#This Row],[CustomerID]],Table!H:K,3,0)</f>
        <v>မိတ္ထီလာ</v>
      </c>
      <c r="M3279" s="112" t="str">
        <f>VLOOKUP(I3279,Customers[],5,FALSE)</f>
        <v>WholeSales/Contract</v>
      </c>
      <c r="N3279" s="117" t="s">
        <v>10</v>
      </c>
      <c r="O3279" s="118" t="s">
        <v>220</v>
      </c>
      <c r="P3279" s="112" t="str">
        <f>VLOOKUP(O3279,Stock[],2,FALSE)</f>
        <v>မြန်မာရှောက်ပျား</v>
      </c>
      <c r="Q3279" s="119">
        <f>VLOOKUP(O3279,Stock[],3,FALSE)</f>
        <v>0.64</v>
      </c>
      <c r="R3279" s="119">
        <f>VLOOKUP(O3279,Stock[],4,FALSE)</f>
        <v>14</v>
      </c>
      <c r="S3279" s="118"/>
      <c r="T3279" s="119">
        <f>(DailySales!$S3279/DailySales!$R3279)+DailySales!$U3279</f>
        <v>50</v>
      </c>
      <c r="U3279" s="118">
        <v>50</v>
      </c>
      <c r="V3279" s="120">
        <f>+DailySales!$T3279*DailySales!$R3279</f>
        <v>700</v>
      </c>
      <c r="W3279" s="120">
        <f>+DailySales!$V3279*DailySales!$Q3279</f>
        <v>448</v>
      </c>
      <c r="X3279" s="120">
        <f>VLOOKUP(O3279,Stock[],6,FALSE)</f>
        <v>1370</v>
      </c>
      <c r="Y3279" s="120">
        <f>+DailySales!$V3279*DailySales!$X3279</f>
        <v>959000</v>
      </c>
      <c r="Z3279" s="118"/>
      <c r="AA3279" s="118"/>
      <c r="AB3279" s="118"/>
      <c r="AC3279" s="118"/>
      <c r="AD3279" s="118"/>
      <c r="AE3279" s="121"/>
      <c r="AF3279" s="122"/>
      <c r="AG3279" s="123"/>
      <c r="AH3279" s="122"/>
      <c r="AI3279" s="123"/>
      <c r="AJ3279" s="122"/>
      <c r="AK3279" s="123"/>
      <c r="AL3279" s="34"/>
      <c r="AM3279" s="39"/>
      <c r="AN327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959000</v>
      </c>
    </row>
    <row r="3280" spans="1:40" ht="19.5" customHeight="1" x14ac:dyDescent="0.25">
      <c r="A3280" s="112">
        <f t="shared" si="238"/>
        <v>2026</v>
      </c>
      <c r="B3280" s="112">
        <f t="shared" si="239"/>
        <v>2</v>
      </c>
      <c r="C3280" s="25">
        <v>46058</v>
      </c>
      <c r="D3280" s="114">
        <f t="shared" ca="1" si="236"/>
        <v>46097</v>
      </c>
      <c r="E3280" s="114" t="str">
        <f t="shared" ca="1" si="237"/>
        <v>1-Months</v>
      </c>
      <c r="F3280" s="114" t="str">
        <f>VLOOKUP(O3280,Stock[],5,FALSE)</f>
        <v>BE</v>
      </c>
      <c r="G3280" s="115" t="s">
        <v>3259</v>
      </c>
      <c r="H3280" s="116"/>
      <c r="I3280" s="117" t="s">
        <v>180</v>
      </c>
      <c r="J3280" s="112" t="str">
        <f>VLOOKUP(I3280,Customers[],2,FALSE)</f>
        <v>ရွှေမြင်း</v>
      </c>
      <c r="K3280" s="112" t="str">
        <f>VLOOKUP(I3280,Customers[],4,FALSE)</f>
        <v>Meiktila</v>
      </c>
      <c r="L3280" s="112" t="str">
        <f>VLOOKUP(Table85[[#This Row],[CustomerID]],Table!H:K,3,0)</f>
        <v>မိတ္ထီလာ</v>
      </c>
      <c r="M3280" s="112" t="str">
        <f>VLOOKUP(I3280,Customers[],5,FALSE)</f>
        <v>WholeSales/Contract</v>
      </c>
      <c r="N3280" s="117" t="s">
        <v>10</v>
      </c>
      <c r="O3280" s="118" t="s">
        <v>217</v>
      </c>
      <c r="P3280" s="112" t="str">
        <f>VLOOKUP(O3280,Stock[],2,FALSE)</f>
        <v>လိမ္မော်ဖြူ</v>
      </c>
      <c r="Q3280" s="119">
        <f>VLOOKUP(O3280,Stock[],3,FALSE)</f>
        <v>0.64</v>
      </c>
      <c r="R3280" s="119">
        <f>VLOOKUP(O3280,Stock[],4,FALSE)</f>
        <v>24</v>
      </c>
      <c r="S3280" s="118"/>
      <c r="T3280" s="119">
        <f>(DailySales!$S3280/DailySales!$R3280)+DailySales!$U3280</f>
        <v>50</v>
      </c>
      <c r="U3280" s="118">
        <v>50</v>
      </c>
      <c r="V3280" s="120">
        <f>+DailySales!$T3280*DailySales!$R3280</f>
        <v>1200</v>
      </c>
      <c r="W3280" s="120">
        <f>+DailySales!$V3280*DailySales!$Q3280</f>
        <v>768</v>
      </c>
      <c r="X3280" s="120">
        <f>VLOOKUP(O3280,Stock[],6,FALSE)</f>
        <v>1330</v>
      </c>
      <c r="Y3280" s="120">
        <f>+DailySales!$V3280*DailySales!$X3280</f>
        <v>1596000</v>
      </c>
      <c r="Z3280" s="118"/>
      <c r="AA3280" s="118"/>
      <c r="AB3280" s="118"/>
      <c r="AC3280" s="118"/>
      <c r="AD3280" s="118"/>
      <c r="AE3280" s="121"/>
      <c r="AF3280" s="122"/>
      <c r="AG3280" s="123"/>
      <c r="AH3280" s="122"/>
      <c r="AI3280" s="123"/>
      <c r="AJ3280" s="122"/>
      <c r="AK3280" s="123"/>
      <c r="AL3280" s="34"/>
      <c r="AM3280" s="39"/>
      <c r="AN328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1596000</v>
      </c>
    </row>
    <row r="3281" spans="1:40" ht="19.5" customHeight="1" x14ac:dyDescent="0.25">
      <c r="A3281" s="112">
        <f t="shared" si="238"/>
        <v>2026</v>
      </c>
      <c r="B3281" s="112">
        <f t="shared" si="239"/>
        <v>2</v>
      </c>
      <c r="C3281" s="25">
        <v>46058</v>
      </c>
      <c r="D3281" s="114">
        <f t="shared" ca="1" si="236"/>
        <v>46097</v>
      </c>
      <c r="E3281" s="114" t="str">
        <f t="shared" ca="1" si="237"/>
        <v>1-Months</v>
      </c>
      <c r="F3281" s="114" t="str">
        <f>VLOOKUP(O3281,Stock[],5,FALSE)</f>
        <v>BE</v>
      </c>
      <c r="G3281" s="115" t="s">
        <v>3259</v>
      </c>
      <c r="H3281" s="116"/>
      <c r="I3281" s="117" t="s">
        <v>180</v>
      </c>
      <c r="J3281" s="112" t="str">
        <f>VLOOKUP(I3281,Customers[],2,FALSE)</f>
        <v>ရွှေမြင်း</v>
      </c>
      <c r="K3281" s="112" t="str">
        <f>VLOOKUP(I3281,Customers[],4,FALSE)</f>
        <v>Meiktila</v>
      </c>
      <c r="L3281" s="112" t="str">
        <f>VLOOKUP(Table85[[#This Row],[CustomerID]],Table!H:K,3,0)</f>
        <v>မိတ္ထီလာ</v>
      </c>
      <c r="M3281" s="112" t="str">
        <f>VLOOKUP(I3281,Customers[],5,FALSE)</f>
        <v>WholeSales/Contract</v>
      </c>
      <c r="N3281" s="117" t="s">
        <v>10</v>
      </c>
      <c r="O3281" s="118" t="s">
        <v>2120</v>
      </c>
      <c r="P3281" s="112" t="str">
        <f>VLOOKUP(O3281,Stock[],2,FALSE)</f>
        <v>ဇေ အရက်သန့်</v>
      </c>
      <c r="Q3281" s="119">
        <f>VLOOKUP(O3281,Stock[],3,FALSE)</f>
        <v>0.64</v>
      </c>
      <c r="R3281" s="119">
        <f>VLOOKUP(O3281,Stock[],4,FALSE)</f>
        <v>14</v>
      </c>
      <c r="S3281" s="118"/>
      <c r="T3281" s="119">
        <f>(DailySales!$S3281/DailySales!$R3281)+DailySales!$U3281</f>
        <v>30</v>
      </c>
      <c r="U3281" s="118">
        <v>30</v>
      </c>
      <c r="V3281" s="120">
        <f>+DailySales!$T3281*DailySales!$R3281</f>
        <v>420</v>
      </c>
      <c r="W3281" s="120">
        <f>+DailySales!$V3281*DailySales!$Q3281</f>
        <v>268.8</v>
      </c>
      <c r="X3281" s="120">
        <f>VLOOKUP(O3281,Stock[],6,FALSE)</f>
        <v>1380</v>
      </c>
      <c r="Y3281" s="120">
        <f>+DailySales!$V3281*DailySales!$X3281</f>
        <v>579600</v>
      </c>
      <c r="Z3281" s="118"/>
      <c r="AA3281" s="118"/>
      <c r="AB3281" s="118"/>
      <c r="AC3281" s="118"/>
      <c r="AD3281" s="118"/>
      <c r="AE3281" s="121"/>
      <c r="AF3281" s="122"/>
      <c r="AG3281" s="123"/>
      <c r="AH3281" s="122"/>
      <c r="AI3281" s="123"/>
      <c r="AJ3281" s="122"/>
      <c r="AK3281" s="123"/>
      <c r="AL3281" s="34"/>
      <c r="AM3281" s="39"/>
      <c r="AN328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579600</v>
      </c>
    </row>
    <row r="3282" spans="1:40" ht="19.5" customHeight="1" x14ac:dyDescent="0.25">
      <c r="A3282" s="112">
        <f t="shared" si="238"/>
        <v>2026</v>
      </c>
      <c r="B3282" s="112">
        <f t="shared" si="239"/>
        <v>2</v>
      </c>
      <c r="C3282" s="25">
        <v>46058</v>
      </c>
      <c r="D3282" s="114">
        <f t="shared" ca="1" si="236"/>
        <v>46097</v>
      </c>
      <c r="E3282" s="114" t="str">
        <f t="shared" ca="1" si="237"/>
        <v>1-Months</v>
      </c>
      <c r="F3282" s="114" t="str">
        <f>VLOOKUP(O3282,Stock[],5,FALSE)</f>
        <v>BE</v>
      </c>
      <c r="G3282" s="115" t="s">
        <v>3259</v>
      </c>
      <c r="H3282" s="116"/>
      <c r="I3282" s="117" t="s">
        <v>180</v>
      </c>
      <c r="J3282" s="112" t="str">
        <f>VLOOKUP(I3282,Customers[],2,FALSE)</f>
        <v>ရွှေမြင်း</v>
      </c>
      <c r="K3282" s="112" t="str">
        <f>VLOOKUP(I3282,Customers[],4,FALSE)</f>
        <v>Meiktila</v>
      </c>
      <c r="L3282" s="112" t="str">
        <f>VLOOKUP(Table85[[#This Row],[CustomerID]],Table!H:K,3,0)</f>
        <v>မိတ္ထီလာ</v>
      </c>
      <c r="M3282" s="112" t="str">
        <f>VLOOKUP(I3282,Customers[],5,FALSE)</f>
        <v>WholeSales/Contract</v>
      </c>
      <c r="N3282" s="117" t="s">
        <v>10</v>
      </c>
      <c r="O3282" s="118" t="s">
        <v>209</v>
      </c>
      <c r="P3282" s="112" t="str">
        <f>VLOOKUP(O3282,Stock[],2,FALSE)</f>
        <v>ဇေယျဝတီ Red</v>
      </c>
      <c r="Q3282" s="119">
        <f>VLOOKUP(O3282,Stock[],3,FALSE)</f>
        <v>0.64</v>
      </c>
      <c r="R3282" s="119">
        <f>VLOOKUP(O3282,Stock[],4,FALSE)</f>
        <v>14</v>
      </c>
      <c r="S3282" s="118"/>
      <c r="T3282" s="119">
        <f>(DailySales!$S3282/DailySales!$R3282)+DailySales!$U3282</f>
        <v>10</v>
      </c>
      <c r="U3282" s="118">
        <v>10</v>
      </c>
      <c r="V3282" s="120">
        <f>+DailySales!$T3282*DailySales!$R3282</f>
        <v>140</v>
      </c>
      <c r="W3282" s="120">
        <f>+DailySales!$V3282*DailySales!$Q3282</f>
        <v>89.600000000000009</v>
      </c>
      <c r="X3282" s="120">
        <f>VLOOKUP(O3282,Stock[],6,FALSE)</f>
        <v>1330</v>
      </c>
      <c r="Y3282" s="120">
        <f>+DailySales!$V3282*DailySales!$X3282</f>
        <v>186200</v>
      </c>
      <c r="Z3282" s="118"/>
      <c r="AA3282" s="118"/>
      <c r="AB3282" s="118"/>
      <c r="AC3282" s="118"/>
      <c r="AD3282" s="118"/>
      <c r="AE3282" s="121"/>
      <c r="AF3282" s="122"/>
      <c r="AG3282" s="123"/>
      <c r="AH3282" s="122"/>
      <c r="AI3282" s="123"/>
      <c r="AJ3282" s="122"/>
      <c r="AK3282" s="123"/>
      <c r="AL3282" s="34"/>
      <c r="AM3282" s="39"/>
      <c r="AN328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3283" spans="1:40" ht="19.5" customHeight="1" x14ac:dyDescent="0.25">
      <c r="A3283" s="112">
        <f t="shared" si="238"/>
        <v>2026</v>
      </c>
      <c r="B3283" s="112">
        <f t="shared" si="239"/>
        <v>2</v>
      </c>
      <c r="C3283" s="25">
        <v>46058</v>
      </c>
      <c r="D3283" s="114">
        <f t="shared" ca="1" si="236"/>
        <v>46097</v>
      </c>
      <c r="E3283" s="114" t="str">
        <f t="shared" ca="1" si="237"/>
        <v>1-Months</v>
      </c>
      <c r="F3283" s="114" t="str">
        <f>VLOOKUP(O3283,Stock[],5,FALSE)</f>
        <v>BE</v>
      </c>
      <c r="G3283" s="115" t="s">
        <v>3259</v>
      </c>
      <c r="H3283" s="116"/>
      <c r="I3283" s="117" t="s">
        <v>180</v>
      </c>
      <c r="J3283" s="112" t="str">
        <f>VLOOKUP(I3283,Customers[],2,FALSE)</f>
        <v>ရွှေမြင်း</v>
      </c>
      <c r="K3283" s="112" t="str">
        <f>VLOOKUP(I3283,Customers[],4,FALSE)</f>
        <v>Meiktila</v>
      </c>
      <c r="L3283" s="112" t="str">
        <f>VLOOKUP(Table85[[#This Row],[CustomerID]],Table!H:K,3,0)</f>
        <v>မိတ္ထီလာ</v>
      </c>
      <c r="M3283" s="112" t="str">
        <f>VLOOKUP(I3283,Customers[],5,FALSE)</f>
        <v>WholeSales/Contract</v>
      </c>
      <c r="N3283" s="117" t="s">
        <v>10</v>
      </c>
      <c r="O3283" s="118" t="s">
        <v>214</v>
      </c>
      <c r="P3283" s="112" t="str">
        <f>VLOOKUP(O3283,Stock[],2,FALSE)</f>
        <v>ကောင်းကြည်</v>
      </c>
      <c r="Q3283" s="119">
        <f>VLOOKUP(O3283,Stock[],3,FALSE)</f>
        <v>0.64</v>
      </c>
      <c r="R3283" s="119">
        <f>VLOOKUP(O3283,Stock[],4,FALSE)</f>
        <v>14</v>
      </c>
      <c r="S3283" s="118"/>
      <c r="T3283" s="119">
        <f>(DailySales!$S3283/DailySales!$R3283)+DailySales!$U3283</f>
        <v>60</v>
      </c>
      <c r="U3283" s="118">
        <v>60</v>
      </c>
      <c r="V3283" s="120">
        <f>+DailySales!$T3283*DailySales!$R3283</f>
        <v>840</v>
      </c>
      <c r="W3283" s="120">
        <f>+DailySales!$V3283*DailySales!$Q3283</f>
        <v>537.6</v>
      </c>
      <c r="X3283" s="120">
        <f>VLOOKUP(O3283,Stock[],6,FALSE)</f>
        <v>1330</v>
      </c>
      <c r="Y3283" s="120">
        <f>+DailySales!$V3283*DailySales!$X3283</f>
        <v>1117200</v>
      </c>
      <c r="Z3283" s="118"/>
      <c r="AA3283" s="118"/>
      <c r="AB3283" s="118"/>
      <c r="AC3283" s="118"/>
      <c r="AD3283" s="118"/>
      <c r="AE3283" s="121"/>
      <c r="AF3283" s="122"/>
      <c r="AG3283" s="123"/>
      <c r="AH3283" s="122"/>
      <c r="AI3283" s="123"/>
      <c r="AJ3283" s="122"/>
      <c r="AK3283" s="123"/>
      <c r="AL3283" s="34"/>
      <c r="AM3283" s="39"/>
      <c r="AN328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1117200</v>
      </c>
    </row>
    <row r="3284" spans="1:40" ht="19.5" customHeight="1" x14ac:dyDescent="0.25">
      <c r="A3284" s="112">
        <f t="shared" si="238"/>
        <v>2026</v>
      </c>
      <c r="B3284" s="112">
        <f t="shared" si="239"/>
        <v>2</v>
      </c>
      <c r="C3284" s="25">
        <v>46058</v>
      </c>
      <c r="D3284" s="114">
        <f t="shared" ca="1" si="236"/>
        <v>46097</v>
      </c>
      <c r="E3284" s="114" t="str">
        <f t="shared" ca="1" si="237"/>
        <v>1-Months</v>
      </c>
      <c r="F3284" s="114" t="str">
        <f>VLOOKUP(O3284,Stock[],5,FALSE)</f>
        <v>BE</v>
      </c>
      <c r="G3284" s="115" t="s">
        <v>3259</v>
      </c>
      <c r="H3284" s="116"/>
      <c r="I3284" s="117" t="s">
        <v>180</v>
      </c>
      <c r="J3284" s="112" t="str">
        <f>VLOOKUP(I3284,Customers[],2,FALSE)</f>
        <v>ရွှေမြင်း</v>
      </c>
      <c r="K3284" s="112" t="str">
        <f>VLOOKUP(I3284,Customers[],4,FALSE)</f>
        <v>Meiktila</v>
      </c>
      <c r="L3284" s="112" t="str">
        <f>VLOOKUP(Table85[[#This Row],[CustomerID]],Table!H:K,3,0)</f>
        <v>မိတ္ထီလာ</v>
      </c>
      <c r="M3284" s="112" t="str">
        <f>VLOOKUP(I3284,Customers[],5,FALSE)</f>
        <v>WholeSales/Contract</v>
      </c>
      <c r="N3284" s="117" t="s">
        <v>10</v>
      </c>
      <c r="O3284" s="118" t="s">
        <v>205</v>
      </c>
      <c r="P3284" s="112" t="str">
        <f>VLOOKUP(O3284,Stock[],2,FALSE)</f>
        <v>ကောင်းကြည် ကော် 25%  (1Ltr )</v>
      </c>
      <c r="Q3284" s="119">
        <f>VLOOKUP(O3284,Stock[],3,FALSE)</f>
        <v>1</v>
      </c>
      <c r="R3284" s="119">
        <f>VLOOKUP(O3284,Stock[],4,FALSE)</f>
        <v>12</v>
      </c>
      <c r="S3284" s="118"/>
      <c r="T3284" s="119">
        <f>(DailySales!$S3284/DailySales!$R3284)+DailySales!$U3284</f>
        <v>20</v>
      </c>
      <c r="U3284" s="118">
        <v>20</v>
      </c>
      <c r="V3284" s="120">
        <f>+DailySales!$T3284*DailySales!$R3284</f>
        <v>240</v>
      </c>
      <c r="W3284" s="120">
        <f>+DailySales!$V3284*DailySales!$Q3284</f>
        <v>240</v>
      </c>
      <c r="X3284" s="120">
        <f>VLOOKUP(O3284,Stock[],6,FALSE)</f>
        <v>1530</v>
      </c>
      <c r="Y3284" s="120">
        <f>+DailySales!$V3284*DailySales!$X3284</f>
        <v>367200</v>
      </c>
      <c r="Z3284" s="118"/>
      <c r="AA3284" s="118"/>
      <c r="AB3284" s="118"/>
      <c r="AC3284" s="118"/>
      <c r="AD3284" s="118"/>
      <c r="AE3284" s="121"/>
      <c r="AF3284" s="122"/>
      <c r="AG3284" s="123"/>
      <c r="AH3284" s="122"/>
      <c r="AI3284" s="123"/>
      <c r="AJ3284" s="122"/>
      <c r="AK3284" s="123"/>
      <c r="AL3284" s="34"/>
      <c r="AM3284" s="39"/>
      <c r="AN328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367200</v>
      </c>
    </row>
    <row r="3285" spans="1:40" ht="19.5" customHeight="1" x14ac:dyDescent="0.25">
      <c r="A3285" s="112">
        <f t="shared" si="238"/>
        <v>2026</v>
      </c>
      <c r="B3285" s="112">
        <f t="shared" si="239"/>
        <v>2</v>
      </c>
      <c r="C3285" s="25">
        <v>46058</v>
      </c>
      <c r="D3285" s="114">
        <f t="shared" ca="1" si="236"/>
        <v>46097</v>
      </c>
      <c r="E3285" s="114" t="str">
        <f t="shared" ca="1" si="237"/>
        <v>1-Months</v>
      </c>
      <c r="F3285" s="114" t="str">
        <f>VLOOKUP(O3285,Stock[],5,FALSE)</f>
        <v>BE</v>
      </c>
      <c r="G3285" s="115" t="s">
        <v>3260</v>
      </c>
      <c r="H3285" s="116"/>
      <c r="I3285" s="117" t="s">
        <v>180</v>
      </c>
      <c r="J3285" s="112" t="str">
        <f>VLOOKUP(I3285,Customers[],2,FALSE)</f>
        <v>ရွှေမြင်း</v>
      </c>
      <c r="K3285" s="112" t="str">
        <f>VLOOKUP(I3285,Customers[],4,FALSE)</f>
        <v>Meiktila</v>
      </c>
      <c r="L3285" s="112" t="str">
        <f>VLOOKUP(Table85[[#This Row],[CustomerID]],Table!H:K,3,0)</f>
        <v>မိတ္ထီလာ</v>
      </c>
      <c r="M3285" s="112" t="str">
        <f>VLOOKUP(I3285,Customers[],5,FALSE)</f>
        <v>WholeSales/Contract</v>
      </c>
      <c r="N3285" s="117" t="s">
        <v>10</v>
      </c>
      <c r="O3285" s="118" t="s">
        <v>240</v>
      </c>
      <c r="P3285" s="112" t="str">
        <f>VLOOKUP(O3285,Stock[],2,FALSE)</f>
        <v>သံပုရာအရက်</v>
      </c>
      <c r="Q3285" s="119">
        <f>VLOOKUP(O3285,Stock[],3,FALSE)</f>
        <v>0.64</v>
      </c>
      <c r="R3285" s="119">
        <f>VLOOKUP(O3285,Stock[],4,FALSE)</f>
        <v>14</v>
      </c>
      <c r="S3285" s="118"/>
      <c r="T3285" s="119">
        <f>(DailySales!$S3285/DailySales!$R3285)+DailySales!$U3285</f>
        <v>10</v>
      </c>
      <c r="U3285" s="118">
        <v>10</v>
      </c>
      <c r="V3285" s="120">
        <f>+DailySales!$T3285*DailySales!$R3285</f>
        <v>140</v>
      </c>
      <c r="W3285" s="120">
        <f>+DailySales!$V3285*DailySales!$Q3285</f>
        <v>89.600000000000009</v>
      </c>
      <c r="X3285" s="120">
        <f>VLOOKUP(O3285,Stock[],6,FALSE)</f>
        <v>1330</v>
      </c>
      <c r="Y3285" s="120">
        <f>+DailySales!$V3285*DailySales!$X3285</f>
        <v>186200</v>
      </c>
      <c r="Z3285" s="118"/>
      <c r="AA3285" s="118"/>
      <c r="AB3285" s="118"/>
      <c r="AC3285" s="118"/>
      <c r="AD3285" s="118"/>
      <c r="AE3285" s="121"/>
      <c r="AF3285" s="122"/>
      <c r="AG3285" s="123"/>
      <c r="AH3285" s="122"/>
      <c r="AI3285" s="123"/>
      <c r="AJ3285" s="122"/>
      <c r="AK3285" s="123"/>
      <c r="AL3285" s="34"/>
      <c r="AM3285" s="39"/>
      <c r="AN328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3286" spans="1:40" ht="19.5" customHeight="1" x14ac:dyDescent="0.25">
      <c r="A3286" s="112">
        <f t="shared" si="238"/>
        <v>2026</v>
      </c>
      <c r="B3286" s="112">
        <f t="shared" si="239"/>
        <v>2</v>
      </c>
      <c r="C3286" s="25">
        <v>46058</v>
      </c>
      <c r="D3286" s="114">
        <f t="shared" ca="1" si="236"/>
        <v>46097</v>
      </c>
      <c r="E3286" s="114" t="str">
        <f t="shared" ca="1" si="237"/>
        <v>1-Months</v>
      </c>
      <c r="F3286" s="114" t="str">
        <f>VLOOKUP(O3286,Stock[],5,FALSE)</f>
        <v>BE</v>
      </c>
      <c r="G3286" s="115" t="s">
        <v>3260</v>
      </c>
      <c r="H3286" s="116"/>
      <c r="I3286" s="117" t="s">
        <v>180</v>
      </c>
      <c r="J3286" s="112" t="str">
        <f>VLOOKUP(I3286,Customers[],2,FALSE)</f>
        <v>ရွှေမြင်း</v>
      </c>
      <c r="K3286" s="112" t="str">
        <f>VLOOKUP(I3286,Customers[],4,FALSE)</f>
        <v>Meiktila</v>
      </c>
      <c r="L3286" s="112" t="str">
        <f>VLOOKUP(Table85[[#This Row],[CustomerID]],Table!H:K,3,0)</f>
        <v>မိတ္ထီလာ</v>
      </c>
      <c r="M3286" s="112" t="str">
        <f>VLOOKUP(I3286,Customers[],5,FALSE)</f>
        <v>WholeSales/Contract</v>
      </c>
      <c r="N3286" s="117" t="s">
        <v>10</v>
      </c>
      <c r="O3286" s="118" t="s">
        <v>217</v>
      </c>
      <c r="P3286" s="112" t="str">
        <f>VLOOKUP(O3286,Stock[],2,FALSE)</f>
        <v>လိမ္မော်ဖြူ</v>
      </c>
      <c r="Q3286" s="119">
        <f>VLOOKUP(O3286,Stock[],3,FALSE)</f>
        <v>0.64</v>
      </c>
      <c r="R3286" s="119">
        <f>VLOOKUP(O3286,Stock[],4,FALSE)</f>
        <v>24</v>
      </c>
      <c r="S3286" s="118"/>
      <c r="T3286" s="119">
        <f>(DailySales!$S3286/DailySales!$R3286)+DailySales!$U3286</f>
        <v>30</v>
      </c>
      <c r="U3286" s="118">
        <v>30</v>
      </c>
      <c r="V3286" s="120">
        <f>+DailySales!$T3286*DailySales!$R3286</f>
        <v>720</v>
      </c>
      <c r="W3286" s="120">
        <f>+DailySales!$V3286*DailySales!$Q3286</f>
        <v>460.8</v>
      </c>
      <c r="X3286" s="120">
        <f>VLOOKUP(O3286,Stock[],6,FALSE)</f>
        <v>1330</v>
      </c>
      <c r="Y3286" s="120">
        <f>+DailySales!$V3286*DailySales!$X3286</f>
        <v>957600</v>
      </c>
      <c r="Z3286" s="118"/>
      <c r="AA3286" s="118"/>
      <c r="AB3286" s="118"/>
      <c r="AC3286" s="118"/>
      <c r="AD3286" s="118"/>
      <c r="AE3286" s="121"/>
      <c r="AF3286" s="122"/>
      <c r="AG3286" s="123"/>
      <c r="AH3286" s="122"/>
      <c r="AI3286" s="123"/>
      <c r="AJ3286" s="122"/>
      <c r="AK3286" s="123"/>
      <c r="AL3286" s="34"/>
      <c r="AM3286" s="39"/>
      <c r="AN328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3287" spans="1:40" ht="19.5" customHeight="1" x14ac:dyDescent="0.25">
      <c r="A3287" s="112">
        <f t="shared" si="238"/>
        <v>2026</v>
      </c>
      <c r="B3287" s="112">
        <f t="shared" si="239"/>
        <v>2</v>
      </c>
      <c r="C3287" s="25">
        <v>46058</v>
      </c>
      <c r="D3287" s="114">
        <f t="shared" ca="1" si="236"/>
        <v>46097</v>
      </c>
      <c r="E3287" s="114" t="str">
        <f t="shared" ca="1" si="237"/>
        <v>1-Months</v>
      </c>
      <c r="F3287" s="114" t="str">
        <f>VLOOKUP(O3287,Stock[],5,FALSE)</f>
        <v>BE</v>
      </c>
      <c r="G3287" s="115" t="s">
        <v>3261</v>
      </c>
      <c r="H3287" s="116"/>
      <c r="I3287" s="117" t="s">
        <v>1753</v>
      </c>
      <c r="J3287" s="112" t="str">
        <f>VLOOKUP(I3287,Customers[],2,FALSE)</f>
        <v>ကုန်သည်လက်ဆောင်</v>
      </c>
      <c r="K3287" s="112">
        <f>VLOOKUP(I3287,Customers[],4,FALSE)</f>
        <v>0</v>
      </c>
      <c r="L3287" s="112">
        <f>VLOOKUP(Table85[[#This Row],[CustomerID]],Table!H:K,3,0)</f>
        <v>0</v>
      </c>
      <c r="M3287" s="112">
        <f>VLOOKUP(I3287,Customers[],5,FALSE)</f>
        <v>0</v>
      </c>
      <c r="N3287" s="117" t="s">
        <v>1750</v>
      </c>
      <c r="O3287" s="118" t="s">
        <v>3262</v>
      </c>
      <c r="P3287" s="112" t="str">
        <f>VLOOKUP(O3287,Stock[],2,FALSE)</f>
        <v>လိမ္မော်ဖြူ</v>
      </c>
      <c r="Q3287" s="119">
        <f>VLOOKUP(O3287,Stock[],3,FALSE)</f>
        <v>1</v>
      </c>
      <c r="R3287" s="119">
        <f>VLOOKUP(O3287,Stock[],4,FALSE)</f>
        <v>12</v>
      </c>
      <c r="S3287" s="118">
        <v>9</v>
      </c>
      <c r="T3287" s="119">
        <f>(DailySales!$S3287/DailySales!$R3287)+DailySales!$U3287</f>
        <v>0.75</v>
      </c>
      <c r="U3287" s="118"/>
      <c r="V3287" s="120">
        <f>+DailySales!$T3287*DailySales!$R3287</f>
        <v>9</v>
      </c>
      <c r="W3287" s="120">
        <f>+DailySales!$V3287*DailySales!$Q3287</f>
        <v>9</v>
      </c>
      <c r="X3287" s="120">
        <f>VLOOKUP(O3287,Stock[],6,FALSE)</f>
        <v>0</v>
      </c>
      <c r="Y3287" s="120">
        <f>+DailySales!$V3287*DailySales!$X3287</f>
        <v>0</v>
      </c>
      <c r="Z3287" s="118"/>
      <c r="AA3287" s="118"/>
      <c r="AB3287" s="118"/>
      <c r="AC3287" s="118"/>
      <c r="AD3287" s="118"/>
      <c r="AE3287" s="121"/>
      <c r="AF3287" s="122"/>
      <c r="AG3287" s="123"/>
      <c r="AH3287" s="122"/>
      <c r="AI3287" s="123"/>
      <c r="AJ3287" s="122"/>
      <c r="AK3287" s="123"/>
      <c r="AL3287" s="34"/>
      <c r="AM3287" s="39"/>
      <c r="AN328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88" spans="1:40" ht="19.5" customHeight="1" x14ac:dyDescent="0.25">
      <c r="A3288" s="112">
        <f t="shared" si="238"/>
        <v>2026</v>
      </c>
      <c r="B3288" s="112">
        <f t="shared" si="239"/>
        <v>2</v>
      </c>
      <c r="C3288" s="25">
        <v>46058</v>
      </c>
      <c r="D3288" s="114">
        <f t="shared" ca="1" si="236"/>
        <v>46097</v>
      </c>
      <c r="E3288" s="114" t="str">
        <f t="shared" ca="1" si="237"/>
        <v>1-Months</v>
      </c>
      <c r="F3288" s="114" t="str">
        <f>VLOOKUP(O3288,Stock[],5,FALSE)</f>
        <v>Whisky</v>
      </c>
      <c r="G3288" s="115" t="s">
        <v>3263</v>
      </c>
      <c r="H3288" s="116"/>
      <c r="I3288" s="117" t="s">
        <v>1473</v>
      </c>
      <c r="J3288" s="112" t="str">
        <f>VLOOKUP(I3288,Customers[],2,FALSE)</f>
        <v xml:space="preserve"> BB Liquor</v>
      </c>
      <c r="K3288" s="112" t="str">
        <f>VLOOKUP(I3288,Customers[],4,FALSE)</f>
        <v>Meiktila</v>
      </c>
      <c r="L3288" s="112" t="str">
        <f>VLOOKUP(Table85[[#This Row],[CustomerID]],Table!H:K,3,0)</f>
        <v>ပြည်သာယာ</v>
      </c>
      <c r="M3288" s="112" t="str">
        <f>VLOOKUP(I3288,Customers[],5,FALSE)</f>
        <v>Van-2</v>
      </c>
      <c r="N3288" s="117" t="s">
        <v>10</v>
      </c>
      <c r="O3288" s="118" t="s">
        <v>2113</v>
      </c>
      <c r="P3288" s="112" t="str">
        <f>VLOOKUP(O3288,Stock[],2,FALSE)</f>
        <v>Ngwe Taung 700ml</v>
      </c>
      <c r="Q3288" s="119">
        <f>VLOOKUP(O3288,Stock[],3,FALSE)</f>
        <v>0.7</v>
      </c>
      <c r="R3288" s="119">
        <f>VLOOKUP(O3288,Stock[],4,FALSE)</f>
        <v>12</v>
      </c>
      <c r="S3288" s="118"/>
      <c r="T3288" s="119">
        <f>(DailySales!$S3288/DailySales!$R3288)+DailySales!$U3288</f>
        <v>1</v>
      </c>
      <c r="U3288" s="118">
        <v>1</v>
      </c>
      <c r="V3288" s="120">
        <f>+DailySales!$T3288*DailySales!$R3288</f>
        <v>12</v>
      </c>
      <c r="W3288" s="120">
        <f>+DailySales!$V3288*DailySales!$Q3288</f>
        <v>8.3999999999999986</v>
      </c>
      <c r="X3288" s="120">
        <f>VLOOKUP(O3288,Stock[],6,FALSE)</f>
        <v>4700</v>
      </c>
      <c r="Y3288" s="120">
        <f>+DailySales!$V3288*DailySales!$X3288</f>
        <v>56400</v>
      </c>
      <c r="Z3288" s="118"/>
      <c r="AA3288" s="118"/>
      <c r="AB3288" s="118"/>
      <c r="AC3288" s="118"/>
      <c r="AD3288" s="118"/>
      <c r="AE3288" s="121"/>
      <c r="AF3288" s="122">
        <v>46062</v>
      </c>
      <c r="AG3288" s="123">
        <v>56400</v>
      </c>
      <c r="AH3288" s="122"/>
      <c r="AI3288" s="123"/>
      <c r="AJ3288" s="122"/>
      <c r="AK3288" s="123"/>
      <c r="AL3288" s="34"/>
      <c r="AM3288" s="39"/>
      <c r="AN328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89" spans="1:40" ht="19.5" customHeight="1" x14ac:dyDescent="0.25">
      <c r="A3289" s="112">
        <f t="shared" si="238"/>
        <v>2026</v>
      </c>
      <c r="B3289" s="112">
        <f t="shared" si="239"/>
        <v>2</v>
      </c>
      <c r="C3289" s="25">
        <v>46058</v>
      </c>
      <c r="D3289" s="114">
        <f t="shared" ca="1" si="236"/>
        <v>46097</v>
      </c>
      <c r="E3289" s="114" t="str">
        <f t="shared" ca="1" si="237"/>
        <v>1-Months</v>
      </c>
      <c r="F3289" s="114" t="str">
        <f>VLOOKUP(O3289,Stock[],5,FALSE)</f>
        <v>Whisky</v>
      </c>
      <c r="G3289" s="115" t="s">
        <v>3264</v>
      </c>
      <c r="H3289" s="116"/>
      <c r="I3289" s="117" t="s">
        <v>626</v>
      </c>
      <c r="J3289" s="112" t="str">
        <f>VLOOKUP(I3289,Customers[],2,FALSE)</f>
        <v>Liquor House</v>
      </c>
      <c r="K3289" s="112" t="str">
        <f>VLOOKUP(I3289,Customers[],4,FALSE)</f>
        <v>Meiktila</v>
      </c>
      <c r="L3289" s="112" t="str">
        <f>VLOOKUP(Table85[[#This Row],[CustomerID]],Table!H:K,3,0)</f>
        <v>စက်မှုဇုံ</v>
      </c>
      <c r="M3289" s="112" t="str">
        <f>VLOOKUP(I3289,Customers[],5,FALSE)</f>
        <v>Van-2</v>
      </c>
      <c r="N3289" s="117" t="s">
        <v>10</v>
      </c>
      <c r="O3289" s="118" t="s">
        <v>2113</v>
      </c>
      <c r="P3289" s="112" t="str">
        <f>VLOOKUP(O3289,Stock[],2,FALSE)</f>
        <v>Ngwe Taung 700ml</v>
      </c>
      <c r="Q3289" s="119">
        <f>VLOOKUP(O3289,Stock[],3,FALSE)</f>
        <v>0.7</v>
      </c>
      <c r="R3289" s="119">
        <f>VLOOKUP(O3289,Stock[],4,FALSE)</f>
        <v>12</v>
      </c>
      <c r="S3289" s="118"/>
      <c r="T3289" s="119">
        <f>(DailySales!$S3289/DailySales!$R3289)+DailySales!$U3289</f>
        <v>1</v>
      </c>
      <c r="U3289" s="118">
        <v>1</v>
      </c>
      <c r="V3289" s="120">
        <f>+DailySales!$T3289*DailySales!$R3289</f>
        <v>12</v>
      </c>
      <c r="W3289" s="120">
        <f>+DailySales!$V3289*DailySales!$Q3289</f>
        <v>8.3999999999999986</v>
      </c>
      <c r="X3289" s="120">
        <f>VLOOKUP(O3289,Stock[],6,FALSE)</f>
        <v>4700</v>
      </c>
      <c r="Y3289" s="120">
        <f>+DailySales!$V3289*DailySales!$X3289</f>
        <v>56400</v>
      </c>
      <c r="Z3289" s="118"/>
      <c r="AA3289" s="118"/>
      <c r="AB3289" s="118"/>
      <c r="AC3289" s="118"/>
      <c r="AD3289" s="118"/>
      <c r="AE3289" s="121"/>
      <c r="AF3289" s="38">
        <v>46062</v>
      </c>
      <c r="AG3289" s="123">
        <v>56400</v>
      </c>
      <c r="AH3289" s="122"/>
      <c r="AI3289" s="123"/>
      <c r="AJ3289" s="122"/>
      <c r="AK3289" s="123"/>
      <c r="AL3289" s="34"/>
      <c r="AM3289" s="39"/>
      <c r="AN328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90" spans="1:40" ht="19.5" customHeight="1" x14ac:dyDescent="0.25">
      <c r="A3290" s="112">
        <f t="shared" si="238"/>
        <v>2026</v>
      </c>
      <c r="B3290" s="112">
        <f t="shared" si="239"/>
        <v>2</v>
      </c>
      <c r="C3290" s="25">
        <v>46059</v>
      </c>
      <c r="D3290" s="114">
        <f t="shared" ca="1" si="236"/>
        <v>46097</v>
      </c>
      <c r="E3290" s="114" t="str">
        <f t="shared" ca="1" si="237"/>
        <v>1-Months</v>
      </c>
      <c r="F3290" s="114" t="str">
        <f>VLOOKUP(O3290,Stock[],5,FALSE)</f>
        <v>BE</v>
      </c>
      <c r="G3290" s="115" t="s">
        <v>3265</v>
      </c>
      <c r="H3290" s="116"/>
      <c r="I3290" s="117" t="s">
        <v>181</v>
      </c>
      <c r="J3290" s="112" t="str">
        <f>VLOOKUP(I3290,Customers[],2,FALSE)</f>
        <v>ရွှေမြင်း(ရွှေခြင်္သေ့)</v>
      </c>
      <c r="K3290" s="112" t="str">
        <f>VLOOKUP(I3290,Customers[],4,FALSE)</f>
        <v>Meiktila</v>
      </c>
      <c r="L3290" s="112" t="str">
        <f>VLOOKUP(Table85[[#This Row],[CustomerID]],Table!H:K,3,0)</f>
        <v>မိတ္ထီလာ</v>
      </c>
      <c r="M3290" s="112" t="str">
        <f>VLOOKUP(I3290,Customers[],5,FALSE)</f>
        <v>WholeSales/Contract</v>
      </c>
      <c r="N3290" s="117" t="s">
        <v>10</v>
      </c>
      <c r="O3290" s="118" t="s">
        <v>240</v>
      </c>
      <c r="P3290" s="112" t="str">
        <f>VLOOKUP(O3290,Stock[],2,FALSE)</f>
        <v>သံပုရာအရက်</v>
      </c>
      <c r="Q3290" s="119">
        <f>VLOOKUP(O3290,Stock[],3,FALSE)</f>
        <v>0.64</v>
      </c>
      <c r="R3290" s="119">
        <f>VLOOKUP(O3290,Stock[],4,FALSE)</f>
        <v>14</v>
      </c>
      <c r="S3290" s="118"/>
      <c r="T3290" s="119">
        <f>(DailySales!$S3290/DailySales!$R3290)+DailySales!$U3290</f>
        <v>5</v>
      </c>
      <c r="U3290" s="118">
        <v>5</v>
      </c>
      <c r="V3290" s="120">
        <f>+DailySales!$T3290*DailySales!$R3290</f>
        <v>70</v>
      </c>
      <c r="W3290" s="120">
        <f>+DailySales!$V3290*DailySales!$Q3290</f>
        <v>44.800000000000004</v>
      </c>
      <c r="X3290" s="120">
        <f>VLOOKUP(O3290,Stock[],6,FALSE)</f>
        <v>1330</v>
      </c>
      <c r="Y3290" s="120">
        <f>+DailySales!$V3290*DailySales!$X3290</f>
        <v>93100</v>
      </c>
      <c r="Z3290" s="118"/>
      <c r="AA3290" s="118"/>
      <c r="AB3290" s="118"/>
      <c r="AC3290" s="118"/>
      <c r="AD3290" s="118"/>
      <c r="AE3290" s="121"/>
      <c r="AF3290" s="122"/>
      <c r="AG3290" s="123"/>
      <c r="AH3290" s="122"/>
      <c r="AI3290" s="123"/>
      <c r="AJ3290" s="122"/>
      <c r="AK3290" s="123"/>
      <c r="AL3290" s="34"/>
      <c r="AM3290" s="39"/>
      <c r="AN329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</v>
      </c>
    </row>
    <row r="3291" spans="1:40" ht="19.5" customHeight="1" x14ac:dyDescent="0.25">
      <c r="A3291" s="112">
        <f t="shared" si="238"/>
        <v>2026</v>
      </c>
      <c r="B3291" s="112">
        <f t="shared" si="239"/>
        <v>2</v>
      </c>
      <c r="C3291" s="25">
        <v>46059</v>
      </c>
      <c r="D3291" s="114">
        <f t="shared" ca="1" si="236"/>
        <v>46097</v>
      </c>
      <c r="E3291" s="114" t="str">
        <f t="shared" ca="1" si="237"/>
        <v>1-Months</v>
      </c>
      <c r="F3291" s="114" t="str">
        <f>VLOOKUP(O3291,Stock[],5,FALSE)</f>
        <v>BE</v>
      </c>
      <c r="G3291" s="115" t="s">
        <v>3265</v>
      </c>
      <c r="H3291" s="116"/>
      <c r="I3291" s="117" t="s">
        <v>181</v>
      </c>
      <c r="J3291" s="112" t="str">
        <f>VLOOKUP(I3291,Customers[],2,FALSE)</f>
        <v>ရွှေမြင်း(ရွှေခြင်္သေ့)</v>
      </c>
      <c r="K3291" s="112" t="str">
        <f>VLOOKUP(I3291,Customers[],4,FALSE)</f>
        <v>Meiktila</v>
      </c>
      <c r="L3291" s="112" t="str">
        <f>VLOOKUP(Table85[[#This Row],[CustomerID]],Table!H:K,3,0)</f>
        <v>မိတ္ထီလာ</v>
      </c>
      <c r="M3291" s="112" t="str">
        <f>VLOOKUP(I3291,Customers[],5,FALSE)</f>
        <v>WholeSales/Contract</v>
      </c>
      <c r="N3291" s="117" t="s">
        <v>10</v>
      </c>
      <c r="O3291" s="118" t="s">
        <v>220</v>
      </c>
      <c r="P3291" s="112" t="str">
        <f>VLOOKUP(O3291,Stock[],2,FALSE)</f>
        <v>မြန်မာရှောက်ပျား</v>
      </c>
      <c r="Q3291" s="119">
        <f>VLOOKUP(O3291,Stock[],3,FALSE)</f>
        <v>0.64</v>
      </c>
      <c r="R3291" s="119">
        <f>VLOOKUP(O3291,Stock[],4,FALSE)</f>
        <v>14</v>
      </c>
      <c r="S3291" s="118"/>
      <c r="T3291" s="119">
        <f>(DailySales!$S3291/DailySales!$R3291)+DailySales!$U3291</f>
        <v>15</v>
      </c>
      <c r="U3291" s="118">
        <v>15</v>
      </c>
      <c r="V3291" s="120">
        <f>+DailySales!$T3291*DailySales!$R3291</f>
        <v>210</v>
      </c>
      <c r="W3291" s="120">
        <f>+DailySales!$V3291*DailySales!$Q3291</f>
        <v>134.4</v>
      </c>
      <c r="X3291" s="120">
        <f>VLOOKUP(O3291,Stock[],6,FALSE)</f>
        <v>1370</v>
      </c>
      <c r="Y3291" s="120">
        <f>+DailySales!$V3291*DailySales!$X3291</f>
        <v>287700</v>
      </c>
      <c r="Z3291" s="118"/>
      <c r="AA3291" s="118"/>
      <c r="AB3291" s="118"/>
      <c r="AC3291" s="118"/>
      <c r="AD3291" s="118"/>
      <c r="AE3291" s="121"/>
      <c r="AF3291" s="122"/>
      <c r="AG3291" s="123"/>
      <c r="AH3291" s="122"/>
      <c r="AI3291" s="123"/>
      <c r="AJ3291" s="122"/>
      <c r="AK3291" s="123"/>
      <c r="AL3291" s="34"/>
      <c r="AM3291" s="39"/>
      <c r="AN329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287700</v>
      </c>
    </row>
    <row r="3292" spans="1:40" ht="19.5" customHeight="1" x14ac:dyDescent="0.25">
      <c r="A3292" s="112">
        <f t="shared" si="238"/>
        <v>2026</v>
      </c>
      <c r="B3292" s="112">
        <f t="shared" si="239"/>
        <v>2</v>
      </c>
      <c r="C3292" s="25">
        <v>46059</v>
      </c>
      <c r="D3292" s="114">
        <f t="shared" ca="1" si="236"/>
        <v>46097</v>
      </c>
      <c r="E3292" s="114" t="str">
        <f t="shared" ca="1" si="237"/>
        <v>1-Months</v>
      </c>
      <c r="F3292" s="114" t="str">
        <f>VLOOKUP(O3292,Stock[],5,FALSE)</f>
        <v>BE</v>
      </c>
      <c r="G3292" s="115" t="s">
        <v>3265</v>
      </c>
      <c r="H3292" s="116"/>
      <c r="I3292" s="117" t="s">
        <v>181</v>
      </c>
      <c r="J3292" s="112" t="str">
        <f>VLOOKUP(I3292,Customers[],2,FALSE)</f>
        <v>ရွှေမြင်း(ရွှေခြင်္သေ့)</v>
      </c>
      <c r="K3292" s="112" t="str">
        <f>VLOOKUP(I3292,Customers[],4,FALSE)</f>
        <v>Meiktila</v>
      </c>
      <c r="L3292" s="112" t="str">
        <f>VLOOKUP(Table85[[#This Row],[CustomerID]],Table!H:K,3,0)</f>
        <v>မိတ္ထီလာ</v>
      </c>
      <c r="M3292" s="112" t="str">
        <f>VLOOKUP(I3292,Customers[],5,FALSE)</f>
        <v>WholeSales/Contract</v>
      </c>
      <c r="N3292" s="117" t="s">
        <v>10</v>
      </c>
      <c r="O3292" s="118" t="s">
        <v>217</v>
      </c>
      <c r="P3292" s="112" t="str">
        <f>VLOOKUP(O3292,Stock[],2,FALSE)</f>
        <v>လိမ္မော်ဖြူ</v>
      </c>
      <c r="Q3292" s="119">
        <f>VLOOKUP(O3292,Stock[],3,FALSE)</f>
        <v>0.64</v>
      </c>
      <c r="R3292" s="119">
        <f>VLOOKUP(O3292,Stock[],4,FALSE)</f>
        <v>24</v>
      </c>
      <c r="S3292" s="118"/>
      <c r="T3292" s="119">
        <f>(DailySales!$S3292/DailySales!$R3292)+DailySales!$U3292</f>
        <v>25</v>
      </c>
      <c r="U3292" s="118">
        <v>25</v>
      </c>
      <c r="V3292" s="120">
        <f>+DailySales!$T3292*DailySales!$R3292</f>
        <v>600</v>
      </c>
      <c r="W3292" s="120">
        <f>+DailySales!$V3292*DailySales!$Q3292</f>
        <v>384</v>
      </c>
      <c r="X3292" s="120">
        <f>VLOOKUP(O3292,Stock[],6,FALSE)</f>
        <v>1330</v>
      </c>
      <c r="Y3292" s="120">
        <f>+DailySales!$V3292*DailySales!$X3292</f>
        <v>798000</v>
      </c>
      <c r="Z3292" s="118"/>
      <c r="AA3292" s="118"/>
      <c r="AB3292" s="118"/>
      <c r="AC3292" s="118"/>
      <c r="AD3292" s="118"/>
      <c r="AE3292" s="121"/>
      <c r="AF3292" s="122"/>
      <c r="AG3292" s="123"/>
      <c r="AH3292" s="122"/>
      <c r="AI3292" s="123"/>
      <c r="AJ3292" s="122"/>
      <c r="AK3292" s="123"/>
      <c r="AL3292" s="34"/>
      <c r="AM3292" s="39"/>
      <c r="AN329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798000</v>
      </c>
    </row>
    <row r="3293" spans="1:40" ht="19.5" customHeight="1" x14ac:dyDescent="0.25">
      <c r="A3293" s="112">
        <f t="shared" si="238"/>
        <v>2026</v>
      </c>
      <c r="B3293" s="112">
        <f t="shared" si="239"/>
        <v>2</v>
      </c>
      <c r="C3293" s="25">
        <v>46059</v>
      </c>
      <c r="D3293" s="114">
        <f t="shared" ca="1" si="236"/>
        <v>46097</v>
      </c>
      <c r="E3293" s="114" t="str">
        <f t="shared" ca="1" si="237"/>
        <v>1-Months</v>
      </c>
      <c r="F3293" s="114" t="str">
        <f>VLOOKUP(O3293,Stock[],5,FALSE)</f>
        <v>BE</v>
      </c>
      <c r="G3293" s="115" t="s">
        <v>3265</v>
      </c>
      <c r="H3293" s="116"/>
      <c r="I3293" s="117" t="s">
        <v>181</v>
      </c>
      <c r="J3293" s="112" t="str">
        <f>VLOOKUP(I3293,Customers[],2,FALSE)</f>
        <v>ရွှေမြင်း(ရွှေခြင်္သေ့)</v>
      </c>
      <c r="K3293" s="112" t="str">
        <f>VLOOKUP(I3293,Customers[],4,FALSE)</f>
        <v>Meiktila</v>
      </c>
      <c r="L3293" s="112" t="str">
        <f>VLOOKUP(Table85[[#This Row],[CustomerID]],Table!H:K,3,0)</f>
        <v>မိတ္ထီလာ</v>
      </c>
      <c r="M3293" s="112" t="str">
        <f>VLOOKUP(I3293,Customers[],5,FALSE)</f>
        <v>WholeSales/Contract</v>
      </c>
      <c r="N3293" s="117" t="s">
        <v>10</v>
      </c>
      <c r="O3293" s="118" t="s">
        <v>2120</v>
      </c>
      <c r="P3293" s="112" t="str">
        <f>VLOOKUP(O3293,Stock[],2,FALSE)</f>
        <v>ဇေ အရက်သန့်</v>
      </c>
      <c r="Q3293" s="119">
        <f>VLOOKUP(O3293,Stock[],3,FALSE)</f>
        <v>0.64</v>
      </c>
      <c r="R3293" s="119">
        <f>VLOOKUP(O3293,Stock[],4,FALSE)</f>
        <v>14</v>
      </c>
      <c r="S3293" s="118"/>
      <c r="T3293" s="119">
        <f>(DailySales!$S3293/DailySales!$R3293)+DailySales!$U3293</f>
        <v>20</v>
      </c>
      <c r="U3293" s="118">
        <v>20</v>
      </c>
      <c r="V3293" s="120">
        <f>+DailySales!$T3293*DailySales!$R3293</f>
        <v>280</v>
      </c>
      <c r="W3293" s="120">
        <f>+DailySales!$V3293*DailySales!$Q3293</f>
        <v>179.20000000000002</v>
      </c>
      <c r="X3293" s="120">
        <f>VLOOKUP(O3293,Stock[],6,FALSE)</f>
        <v>1380</v>
      </c>
      <c r="Y3293" s="120">
        <f>+DailySales!$V3293*DailySales!$X3293</f>
        <v>386400</v>
      </c>
      <c r="Z3293" s="118"/>
      <c r="AA3293" s="118"/>
      <c r="AB3293" s="118"/>
      <c r="AC3293" s="118"/>
      <c r="AD3293" s="118"/>
      <c r="AE3293" s="121"/>
      <c r="AF3293" s="122"/>
      <c r="AG3293" s="123"/>
      <c r="AH3293" s="122"/>
      <c r="AI3293" s="123"/>
      <c r="AJ3293" s="122"/>
      <c r="AK3293" s="123"/>
      <c r="AL3293" s="34"/>
      <c r="AM3293" s="39"/>
      <c r="AN329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386400</v>
      </c>
    </row>
    <row r="3294" spans="1:40" ht="19.5" customHeight="1" x14ac:dyDescent="0.25">
      <c r="A3294" s="112">
        <f t="shared" si="238"/>
        <v>2026</v>
      </c>
      <c r="B3294" s="112">
        <f t="shared" si="239"/>
        <v>2</v>
      </c>
      <c r="C3294" s="25">
        <v>46059</v>
      </c>
      <c r="D3294" s="114">
        <f t="shared" ca="1" si="236"/>
        <v>46097</v>
      </c>
      <c r="E3294" s="114" t="str">
        <f t="shared" ca="1" si="237"/>
        <v>1-Months</v>
      </c>
      <c r="F3294" s="114" t="str">
        <f>VLOOKUP(O3294,Stock[],5,FALSE)</f>
        <v>BE</v>
      </c>
      <c r="G3294" s="115" t="s">
        <v>3265</v>
      </c>
      <c r="H3294" s="116"/>
      <c r="I3294" s="117" t="s">
        <v>181</v>
      </c>
      <c r="J3294" s="112" t="str">
        <f>VLOOKUP(I3294,Customers[],2,FALSE)</f>
        <v>ရွှေမြင်း(ရွှေခြင်္သေ့)</v>
      </c>
      <c r="K3294" s="112" t="str">
        <f>VLOOKUP(I3294,Customers[],4,FALSE)</f>
        <v>Meiktila</v>
      </c>
      <c r="L3294" s="112" t="str">
        <f>VLOOKUP(Table85[[#This Row],[CustomerID]],Table!H:K,3,0)</f>
        <v>မိတ္ထီလာ</v>
      </c>
      <c r="M3294" s="112" t="str">
        <f>VLOOKUP(I3294,Customers[],5,FALSE)</f>
        <v>WholeSales/Contract</v>
      </c>
      <c r="N3294" s="117" t="s">
        <v>10</v>
      </c>
      <c r="O3294" s="118" t="s">
        <v>214</v>
      </c>
      <c r="P3294" s="112" t="str">
        <f>VLOOKUP(O3294,Stock[],2,FALSE)</f>
        <v>ကောင်းကြည်</v>
      </c>
      <c r="Q3294" s="119">
        <f>VLOOKUP(O3294,Stock[],3,FALSE)</f>
        <v>0.64</v>
      </c>
      <c r="R3294" s="119">
        <f>VLOOKUP(O3294,Stock[],4,FALSE)</f>
        <v>14</v>
      </c>
      <c r="S3294" s="118"/>
      <c r="T3294" s="119">
        <f>(DailySales!$S3294/DailySales!$R3294)+DailySales!$U3294</f>
        <v>5</v>
      </c>
      <c r="U3294" s="118">
        <v>5</v>
      </c>
      <c r="V3294" s="120">
        <f>+DailySales!$T3294*DailySales!$R3294</f>
        <v>70</v>
      </c>
      <c r="W3294" s="120">
        <f>+DailySales!$V3294*DailySales!$Q3294</f>
        <v>44.800000000000004</v>
      </c>
      <c r="X3294" s="120">
        <f>VLOOKUP(O3294,Stock[],6,FALSE)</f>
        <v>1330</v>
      </c>
      <c r="Y3294" s="120">
        <f>+DailySales!$V3294*DailySales!$X3294</f>
        <v>93100</v>
      </c>
      <c r="Z3294" s="118"/>
      <c r="AA3294" s="118"/>
      <c r="AB3294" s="118"/>
      <c r="AC3294" s="118"/>
      <c r="AD3294" s="118"/>
      <c r="AE3294" s="121"/>
      <c r="AF3294" s="122"/>
      <c r="AG3294" s="123"/>
      <c r="AH3294" s="122"/>
      <c r="AI3294" s="123"/>
      <c r="AJ3294" s="122"/>
      <c r="AK3294" s="123"/>
      <c r="AL3294" s="34"/>
      <c r="AM3294" s="39"/>
      <c r="AN329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</v>
      </c>
    </row>
    <row r="3295" spans="1:40" ht="19.5" customHeight="1" x14ac:dyDescent="0.25">
      <c r="A3295" s="112">
        <f t="shared" si="238"/>
        <v>2026</v>
      </c>
      <c r="B3295" s="112">
        <f t="shared" si="239"/>
        <v>2</v>
      </c>
      <c r="C3295" s="25">
        <v>46059</v>
      </c>
      <c r="D3295" s="114">
        <f t="shared" ca="1" si="236"/>
        <v>46097</v>
      </c>
      <c r="E3295" s="114" t="str">
        <f t="shared" ca="1" si="237"/>
        <v>1-Months</v>
      </c>
      <c r="F3295" s="114" t="str">
        <f>VLOOKUP(O3295,Stock[],5,FALSE)</f>
        <v>BE</v>
      </c>
      <c r="G3295" s="115" t="s">
        <v>3265</v>
      </c>
      <c r="H3295" s="116"/>
      <c r="I3295" s="117" t="s">
        <v>181</v>
      </c>
      <c r="J3295" s="112" t="str">
        <f>VLOOKUP(I3295,Customers[],2,FALSE)</f>
        <v>ရွှေမြင်း(ရွှေခြင်္သေ့)</v>
      </c>
      <c r="K3295" s="112" t="str">
        <f>VLOOKUP(I3295,Customers[],4,FALSE)</f>
        <v>Meiktila</v>
      </c>
      <c r="L3295" s="112" t="str">
        <f>VLOOKUP(Table85[[#This Row],[CustomerID]],Table!H:K,3,0)</f>
        <v>မိတ္ထီလာ</v>
      </c>
      <c r="M3295" s="112" t="str">
        <f>VLOOKUP(I3295,Customers[],5,FALSE)</f>
        <v>WholeSales/Contract</v>
      </c>
      <c r="N3295" s="117" t="s">
        <v>10</v>
      </c>
      <c r="O3295" s="118" t="s">
        <v>2465</v>
      </c>
      <c r="P3295" s="112" t="str">
        <f>VLOOKUP(O3295,Stock[],2,FALSE)</f>
        <v>မိုးနဲကွန်ကီး</v>
      </c>
      <c r="Q3295" s="119">
        <f>VLOOKUP(O3295,Stock[],3,FALSE)</f>
        <v>0.64</v>
      </c>
      <c r="R3295" s="119">
        <f>VLOOKUP(O3295,Stock[],4,FALSE)</f>
        <v>14</v>
      </c>
      <c r="S3295" s="118"/>
      <c r="T3295" s="119">
        <f>(DailySales!$S3295/DailySales!$R3295)+DailySales!$U3295</f>
        <v>5</v>
      </c>
      <c r="U3295" s="118">
        <v>5</v>
      </c>
      <c r="V3295" s="120">
        <f>+DailySales!$T3295*DailySales!$R3295</f>
        <v>70</v>
      </c>
      <c r="W3295" s="120">
        <f>+DailySales!$V3295*DailySales!$Q3295</f>
        <v>44.800000000000004</v>
      </c>
      <c r="X3295" s="120">
        <f>VLOOKUP(O3295,Stock[],6,FALSE)</f>
        <v>1700</v>
      </c>
      <c r="Y3295" s="120">
        <f>+DailySales!$V3295*DailySales!$X3295</f>
        <v>119000</v>
      </c>
      <c r="Z3295" s="118"/>
      <c r="AA3295" s="118"/>
      <c r="AB3295" s="118"/>
      <c r="AC3295" s="118"/>
      <c r="AD3295" s="118"/>
      <c r="AE3295" s="121"/>
      <c r="AF3295" s="122"/>
      <c r="AG3295" s="123"/>
      <c r="AH3295" s="122"/>
      <c r="AI3295" s="123"/>
      <c r="AJ3295" s="122"/>
      <c r="AK3295" s="123"/>
      <c r="AL3295" s="34"/>
      <c r="AM3295" s="39"/>
      <c r="AN329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119000</v>
      </c>
    </row>
    <row r="3296" spans="1:40" ht="19.5" customHeight="1" x14ac:dyDescent="0.25">
      <c r="A3296" s="112">
        <f t="shared" si="238"/>
        <v>2026</v>
      </c>
      <c r="B3296" s="112">
        <f t="shared" si="239"/>
        <v>2</v>
      </c>
      <c r="C3296" s="25">
        <v>46059</v>
      </c>
      <c r="D3296" s="114">
        <f t="shared" ca="1" si="236"/>
        <v>46097</v>
      </c>
      <c r="E3296" s="114" t="str">
        <f t="shared" ca="1" si="237"/>
        <v>1-Months</v>
      </c>
      <c r="F3296" s="114" t="str">
        <f>VLOOKUP(O3296,Stock[],5,FALSE)</f>
        <v>BE</v>
      </c>
      <c r="G3296" s="115" t="s">
        <v>3266</v>
      </c>
      <c r="H3296" s="116"/>
      <c r="I3296" s="117" t="s">
        <v>244</v>
      </c>
      <c r="J3296" s="112" t="str">
        <f>VLOOKUP(I3296,Customers[],2,FALSE)</f>
        <v>ကောင်းဆုဝေ</v>
      </c>
      <c r="K3296" s="112" t="str">
        <f>VLOOKUP(I3296,Customers[],4,FALSE)</f>
        <v>Kyukpadaung</v>
      </c>
      <c r="L3296" s="112" t="str">
        <f>VLOOKUP(Table85[[#This Row],[CustomerID]],Table!H:K,3,0)</f>
        <v>ကျောက်ပန်းတောင်း</v>
      </c>
      <c r="M3296" s="112" t="str">
        <f>VLOOKUP(I3296,Customers[],5,FALSE)</f>
        <v>WholeSales/Contract</v>
      </c>
      <c r="N3296" s="117" t="s">
        <v>10</v>
      </c>
      <c r="O3296" s="118" t="s">
        <v>2120</v>
      </c>
      <c r="P3296" s="112" t="str">
        <f>VLOOKUP(O3296,Stock[],2,FALSE)</f>
        <v>ဇေ အရက်သန့်</v>
      </c>
      <c r="Q3296" s="119">
        <f>VLOOKUP(O3296,Stock[],3,FALSE)</f>
        <v>0.64</v>
      </c>
      <c r="R3296" s="119">
        <f>VLOOKUP(O3296,Stock[],4,FALSE)</f>
        <v>14</v>
      </c>
      <c r="S3296" s="118"/>
      <c r="T3296" s="119">
        <f>(DailySales!$S3296/DailySales!$R3296)+DailySales!$U3296</f>
        <v>100</v>
      </c>
      <c r="U3296" s="118">
        <v>100</v>
      </c>
      <c r="V3296" s="120">
        <f>+DailySales!$T3296*DailySales!$R3296</f>
        <v>1400</v>
      </c>
      <c r="W3296" s="120">
        <f>+DailySales!$V3296*DailySales!$Q3296</f>
        <v>896</v>
      </c>
      <c r="X3296" s="120">
        <f>VLOOKUP(O3296,Stock[],6,FALSE)</f>
        <v>1380</v>
      </c>
      <c r="Y3296" s="120">
        <f>+DailySales!$V3296*DailySales!$X3296</f>
        <v>1932000</v>
      </c>
      <c r="Z3296" s="118"/>
      <c r="AA3296" s="118"/>
      <c r="AB3296" s="118">
        <v>94500</v>
      </c>
      <c r="AC3296" s="118">
        <v>66150</v>
      </c>
      <c r="AD3296" s="118"/>
      <c r="AE3296" s="121">
        <v>35000</v>
      </c>
      <c r="AF3296" s="122"/>
      <c r="AG3296" s="123"/>
      <c r="AH3296" s="122"/>
      <c r="AI3296" s="123"/>
      <c r="AJ3296" s="122"/>
      <c r="AK3296" s="123"/>
      <c r="AL3296" s="38">
        <v>46091</v>
      </c>
      <c r="AM3296" s="39">
        <v>1806350</v>
      </c>
      <c r="AN329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97" spans="1:40" ht="19.5" customHeight="1" x14ac:dyDescent="0.25">
      <c r="A3297" s="112">
        <f t="shared" si="238"/>
        <v>2026</v>
      </c>
      <c r="B3297" s="112">
        <f t="shared" si="239"/>
        <v>2</v>
      </c>
      <c r="C3297" s="25">
        <v>46059</v>
      </c>
      <c r="D3297" s="114">
        <f t="shared" ca="1" si="236"/>
        <v>46097</v>
      </c>
      <c r="E3297" s="114" t="str">
        <f t="shared" ca="1" si="237"/>
        <v>1-Months</v>
      </c>
      <c r="F3297" s="114" t="str">
        <f>VLOOKUP(O3297,Stock[],5,FALSE)</f>
        <v>BE</v>
      </c>
      <c r="G3297" s="115" t="s">
        <v>3267</v>
      </c>
      <c r="H3297" s="116"/>
      <c r="I3297" s="117" t="s">
        <v>1323</v>
      </c>
      <c r="J3297" s="112" t="str">
        <f>VLOOKUP(I3297,Customers[],2,FALSE)</f>
        <v>A1</v>
      </c>
      <c r="K3297" s="112" t="str">
        <f>VLOOKUP(I3297,Customers[],4,FALSE)</f>
        <v>Bagan</v>
      </c>
      <c r="L3297" s="112" t="str">
        <f>VLOOKUP(Table85[[#This Row],[CustomerID]],Table!H:K,3,0)</f>
        <v>ညောင်ဦး</v>
      </c>
      <c r="M3297" s="112" t="str">
        <f>VLOOKUP(I3297,Customers[],5,FALSE)</f>
        <v>Semi WS</v>
      </c>
      <c r="N3297" s="117" t="s">
        <v>10</v>
      </c>
      <c r="O3297" s="118" t="s">
        <v>2120</v>
      </c>
      <c r="P3297" s="112" t="str">
        <f>VLOOKUP(O3297,Stock[],2,FALSE)</f>
        <v>ဇေ အရက်သန့်</v>
      </c>
      <c r="Q3297" s="119">
        <f>VLOOKUP(O3297,Stock[],3,FALSE)</f>
        <v>0.64</v>
      </c>
      <c r="R3297" s="119">
        <f>VLOOKUP(O3297,Stock[],4,FALSE)</f>
        <v>14</v>
      </c>
      <c r="S3297" s="118"/>
      <c r="T3297" s="119">
        <f>(DailySales!$S3297/DailySales!$R3297)+DailySales!$U3297</f>
        <v>50</v>
      </c>
      <c r="U3297" s="118">
        <v>50</v>
      </c>
      <c r="V3297" s="120">
        <f>+DailySales!$T3297*DailySales!$R3297</f>
        <v>700</v>
      </c>
      <c r="W3297" s="120">
        <f>+DailySales!$V3297*DailySales!$Q3297</f>
        <v>448</v>
      </c>
      <c r="X3297" s="120">
        <f>VLOOKUP(O3297,Stock[],6,FALSE)</f>
        <v>1380</v>
      </c>
      <c r="Y3297" s="120">
        <f>+DailySales!$V3297*DailySales!$X3297</f>
        <v>966000</v>
      </c>
      <c r="Z3297" s="118"/>
      <c r="AA3297" s="118"/>
      <c r="AB3297" s="118"/>
      <c r="AC3297" s="118"/>
      <c r="AD3297" s="118"/>
      <c r="AE3297" s="121">
        <f>50*400</f>
        <v>20000</v>
      </c>
      <c r="AF3297" s="122"/>
      <c r="AG3297" s="123"/>
      <c r="AH3297" s="122">
        <v>46059</v>
      </c>
      <c r="AI3297" s="123">
        <v>986000</v>
      </c>
      <c r="AJ3297" s="122"/>
      <c r="AK3297" s="123"/>
      <c r="AL3297" s="34"/>
      <c r="AM3297" s="39"/>
      <c r="AN329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98" spans="1:40" ht="19.5" customHeight="1" x14ac:dyDescent="0.25">
      <c r="A3298" s="112">
        <f t="shared" si="238"/>
        <v>2026</v>
      </c>
      <c r="B3298" s="112">
        <f t="shared" si="239"/>
        <v>2</v>
      </c>
      <c r="C3298" s="25">
        <v>46059</v>
      </c>
      <c r="D3298" s="114">
        <f t="shared" ca="1" si="236"/>
        <v>46097</v>
      </c>
      <c r="E3298" s="114" t="str">
        <f t="shared" ca="1" si="237"/>
        <v>1-Months</v>
      </c>
      <c r="F3298" s="114" t="str">
        <f>VLOOKUP(O3298,Stock[],5,FALSE)</f>
        <v>BE</v>
      </c>
      <c r="G3298" s="115" t="s">
        <v>3267</v>
      </c>
      <c r="H3298" s="116"/>
      <c r="I3298" s="117" t="s">
        <v>1323</v>
      </c>
      <c r="J3298" s="112" t="str">
        <f>VLOOKUP(I3298,Customers[],2,FALSE)</f>
        <v>A1</v>
      </c>
      <c r="K3298" s="112" t="str">
        <f>VLOOKUP(I3298,Customers[],4,FALSE)</f>
        <v>Bagan</v>
      </c>
      <c r="L3298" s="112" t="str">
        <f>VLOOKUP(Table85[[#This Row],[CustomerID]],Table!H:K,3,0)</f>
        <v>ညောင်ဦး</v>
      </c>
      <c r="M3298" s="112" t="str">
        <f>VLOOKUP(I3298,Customers[],5,FALSE)</f>
        <v>Semi WS</v>
      </c>
      <c r="N3298" s="117" t="s">
        <v>10</v>
      </c>
      <c r="O3298" s="118" t="s">
        <v>225</v>
      </c>
      <c r="P3298" s="112" t="str">
        <f>VLOOKUP(O3298,Stock[],2,FALSE)</f>
        <v>ချယ်ရီသံပုရာအရက်သန့်ကော် (1Ltr)</v>
      </c>
      <c r="Q3298" s="119">
        <f>VLOOKUP(O3298,Stock[],3,FALSE)</f>
        <v>1</v>
      </c>
      <c r="R3298" s="119">
        <f>VLOOKUP(O3298,Stock[],4,FALSE)</f>
        <v>12</v>
      </c>
      <c r="S3298" s="118"/>
      <c r="T3298" s="119">
        <f>(DailySales!$S3298/DailySales!$R3298)+DailySales!$U3298</f>
        <v>100</v>
      </c>
      <c r="U3298" s="118">
        <v>100</v>
      </c>
      <c r="V3298" s="120">
        <f>+DailySales!$T3298*DailySales!$R3298</f>
        <v>1200</v>
      </c>
      <c r="W3298" s="120">
        <f>+DailySales!$V3298*DailySales!$Q3298</f>
        <v>1200</v>
      </c>
      <c r="X3298" s="120">
        <f>VLOOKUP(O3298,Stock[],6,FALSE)</f>
        <v>1260</v>
      </c>
      <c r="Y3298" s="120">
        <f>+DailySales!$V3298*DailySales!$X3298</f>
        <v>1512000</v>
      </c>
      <c r="Z3298" s="118"/>
      <c r="AA3298" s="118"/>
      <c r="AB3298" s="118"/>
      <c r="AC3298" s="118"/>
      <c r="AD3298" s="118"/>
      <c r="AE3298" s="121">
        <f>100*380</f>
        <v>38000</v>
      </c>
      <c r="AF3298" s="122"/>
      <c r="AG3298" s="123"/>
      <c r="AH3298" s="122">
        <v>46059</v>
      </c>
      <c r="AI3298" s="123">
        <v>845100</v>
      </c>
      <c r="AJ3298" s="122">
        <v>46064</v>
      </c>
      <c r="AK3298" s="123">
        <v>700000</v>
      </c>
      <c r="AL3298" s="38">
        <v>46069</v>
      </c>
      <c r="AM3298" s="39">
        <v>4900</v>
      </c>
      <c r="AN329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299" spans="1:40" ht="19.5" customHeight="1" x14ac:dyDescent="0.25">
      <c r="A3299" s="112">
        <f t="shared" si="238"/>
        <v>2026</v>
      </c>
      <c r="B3299" s="112">
        <f t="shared" si="239"/>
        <v>2</v>
      </c>
      <c r="C3299" s="25">
        <v>46059</v>
      </c>
      <c r="D3299" s="114">
        <f t="shared" ca="1" si="236"/>
        <v>46097</v>
      </c>
      <c r="E3299" s="114" t="str">
        <f t="shared" ca="1" si="237"/>
        <v>1-Months</v>
      </c>
      <c r="F3299" s="114" t="str">
        <f>VLOOKUP(O3299,Stock[],5,FALSE)</f>
        <v>BE</v>
      </c>
      <c r="G3299" s="115" t="s">
        <v>3268</v>
      </c>
      <c r="H3299" s="116"/>
      <c r="I3299" s="117" t="s">
        <v>1754</v>
      </c>
      <c r="J3299" s="112" t="str">
        <f>VLOOKUP(I3299,Customers[],2,FALSE)</f>
        <v>စစ်ဆေးရေးဂိတ်လက်ဆောင်</v>
      </c>
      <c r="K3299" s="112">
        <f>VLOOKUP(I3299,Customers[],4,FALSE)</f>
        <v>0</v>
      </c>
      <c r="L3299" s="112">
        <f>VLOOKUP(Table85[[#This Row],[CustomerID]],Table!H:K,3,0)</f>
        <v>0</v>
      </c>
      <c r="M3299" s="112">
        <f>VLOOKUP(I3299,Customers[],5,FALSE)</f>
        <v>0</v>
      </c>
      <c r="N3299" s="117" t="s">
        <v>1751</v>
      </c>
      <c r="O3299" s="118" t="s">
        <v>217</v>
      </c>
      <c r="P3299" s="112" t="str">
        <f>VLOOKUP(O3299,Stock[],2,FALSE)</f>
        <v>လိမ္မော်ဖြူ</v>
      </c>
      <c r="Q3299" s="119">
        <f>VLOOKUP(O3299,Stock[],3,FALSE)</f>
        <v>0.64</v>
      </c>
      <c r="R3299" s="119">
        <f>VLOOKUP(O3299,Stock[],4,FALSE)</f>
        <v>24</v>
      </c>
      <c r="S3299" s="118">
        <v>15</v>
      </c>
      <c r="T3299" s="119">
        <f>(DailySales!$S3299/DailySales!$R3299)+DailySales!$U3299</f>
        <v>0.625</v>
      </c>
      <c r="U3299" s="118"/>
      <c r="V3299" s="120">
        <f>+DailySales!$T3299*DailySales!$R3299</f>
        <v>15</v>
      </c>
      <c r="W3299" s="120">
        <f>+DailySales!$V3299*DailySales!$Q3299</f>
        <v>9.6</v>
      </c>
      <c r="X3299" s="120">
        <f>VLOOKUP(O3299,Stock[],6,FALSE)</f>
        <v>1330</v>
      </c>
      <c r="Y3299" s="120">
        <f>+DailySales!$V3299*DailySales!$X3299</f>
        <v>19950</v>
      </c>
      <c r="Z3299" s="118"/>
      <c r="AA3299" s="118"/>
      <c r="AB3299" s="118"/>
      <c r="AC3299" s="118"/>
      <c r="AD3299" s="118"/>
      <c r="AE3299" s="121"/>
      <c r="AF3299" s="122">
        <v>46059</v>
      </c>
      <c r="AG3299" s="123">
        <v>19950</v>
      </c>
      <c r="AH3299" s="122"/>
      <c r="AI3299" s="123"/>
      <c r="AJ3299" s="122"/>
      <c r="AK3299" s="123"/>
      <c r="AL3299" s="34"/>
      <c r="AM3299" s="39"/>
      <c r="AN329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00" spans="1:40" ht="19.5" customHeight="1" x14ac:dyDescent="0.25">
      <c r="A3300" s="112">
        <f t="shared" si="238"/>
        <v>2026</v>
      </c>
      <c r="B3300" s="112">
        <f t="shared" si="239"/>
        <v>2</v>
      </c>
      <c r="C3300" s="25">
        <v>46059</v>
      </c>
      <c r="D3300" s="114">
        <f t="shared" ca="1" si="236"/>
        <v>46097</v>
      </c>
      <c r="E3300" s="114" t="str">
        <f t="shared" ca="1" si="237"/>
        <v>1-Months</v>
      </c>
      <c r="F3300" s="114" t="str">
        <f>VLOOKUP(O3300,Stock[],5,FALSE)</f>
        <v>BE</v>
      </c>
      <c r="G3300" s="115" t="s">
        <v>3269</v>
      </c>
      <c r="H3300" s="116"/>
      <c r="I3300" s="117" t="s">
        <v>1086</v>
      </c>
      <c r="J3300" s="112" t="str">
        <f>VLOOKUP(I3300,Customers[],2,FALSE)</f>
        <v>မိုးယံ(2)</v>
      </c>
      <c r="K3300" s="112" t="str">
        <f>VLOOKUP(I3300,Customers[],4,FALSE)</f>
        <v>Yamethin</v>
      </c>
      <c r="L3300" s="112" t="str">
        <f>VLOOKUP(Table85[[#This Row],[CustomerID]],Table!H:K,3,0)</f>
        <v>ရမည်းသင်း</v>
      </c>
      <c r="M3300" s="112" t="str">
        <f>VLOOKUP(I3300,Customers[],5,FALSE)</f>
        <v>WholeSales/Contract</v>
      </c>
      <c r="N3300" s="117" t="s">
        <v>10</v>
      </c>
      <c r="O3300" s="118" t="s">
        <v>225</v>
      </c>
      <c r="P3300" s="112" t="str">
        <f>VLOOKUP(O3300,Stock[],2,FALSE)</f>
        <v>ချယ်ရီသံပုရာအရက်သန့်ကော် (1Ltr)</v>
      </c>
      <c r="Q3300" s="119">
        <f>VLOOKUP(O3300,Stock[],3,FALSE)</f>
        <v>1</v>
      </c>
      <c r="R3300" s="119">
        <f>VLOOKUP(O3300,Stock[],4,FALSE)</f>
        <v>12</v>
      </c>
      <c r="S3300" s="118"/>
      <c r="T3300" s="119">
        <f>(DailySales!$S3300/DailySales!$R3300)+DailySales!$U3300</f>
        <v>20</v>
      </c>
      <c r="U3300" s="118">
        <v>20</v>
      </c>
      <c r="V3300" s="120">
        <f>+DailySales!$T3300*DailySales!$R3300</f>
        <v>240</v>
      </c>
      <c r="W3300" s="120">
        <f>+DailySales!$V3300*DailySales!$Q3300</f>
        <v>240</v>
      </c>
      <c r="X3300" s="120">
        <f>VLOOKUP(O3300,Stock[],6,FALSE)</f>
        <v>1260</v>
      </c>
      <c r="Y3300" s="120">
        <f>+DailySales!$V3300*DailySales!$X3300</f>
        <v>302400</v>
      </c>
      <c r="Z3300" s="118"/>
      <c r="AA3300" s="118"/>
      <c r="AB3300" s="118"/>
      <c r="AC3300" s="118"/>
      <c r="AD3300" s="118"/>
      <c r="AE3300" s="121">
        <f>20*380</f>
        <v>7600</v>
      </c>
      <c r="AF3300" s="122"/>
      <c r="AG3300" s="123"/>
      <c r="AH3300" s="122">
        <v>46066</v>
      </c>
      <c r="AI3300" s="123">
        <v>9800</v>
      </c>
      <c r="AJ3300" s="87">
        <v>46059</v>
      </c>
      <c r="AK3300" s="123">
        <v>300200</v>
      </c>
      <c r="AL3300" s="34"/>
      <c r="AM3300" s="39"/>
      <c r="AN330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01" spans="1:40" ht="19.5" customHeight="1" x14ac:dyDescent="0.25">
      <c r="A3301" s="112">
        <f t="shared" si="238"/>
        <v>2026</v>
      </c>
      <c r="B3301" s="112">
        <f t="shared" si="239"/>
        <v>2</v>
      </c>
      <c r="C3301" s="25">
        <v>46059</v>
      </c>
      <c r="D3301" s="114">
        <f t="shared" ca="1" si="236"/>
        <v>46097</v>
      </c>
      <c r="E3301" s="114" t="str">
        <f t="shared" ca="1" si="237"/>
        <v>1-Months</v>
      </c>
      <c r="F3301" s="114" t="str">
        <f>VLOOKUP(O3301,Stock[],5,FALSE)</f>
        <v>BE</v>
      </c>
      <c r="G3301" s="115" t="s">
        <v>3270</v>
      </c>
      <c r="H3301" s="116"/>
      <c r="I3301" s="117" t="s">
        <v>233</v>
      </c>
      <c r="J3301" s="112" t="str">
        <f>VLOOKUP(I3301,Customers[],2,FALSE)</f>
        <v>ဦးဝင်းနိုင်</v>
      </c>
      <c r="K3301" s="112" t="str">
        <f>VLOOKUP(I3301,Customers[],4,FALSE)</f>
        <v>Wandwin</v>
      </c>
      <c r="L3301" s="112" t="str">
        <f>VLOOKUP(Table85[[#This Row],[CustomerID]],Table!H:K,3,0)</f>
        <v>လျှော်ပင်</v>
      </c>
      <c r="M3301" s="112" t="str">
        <f>VLOOKUP(I3301,Customers[],5,FALSE)</f>
        <v>WholeSales/Contract</v>
      </c>
      <c r="N3301" s="117" t="s">
        <v>10</v>
      </c>
      <c r="O3301" s="118" t="s">
        <v>3271</v>
      </c>
      <c r="P3301" s="112" t="str">
        <f>VLOOKUP(O3301,Stock[],2,FALSE)</f>
        <v>မြန်မာရှောက်ပျား</v>
      </c>
      <c r="Q3301" s="119">
        <f>VLOOKUP(O3301,Stock[],3,FALSE)</f>
        <v>0.64</v>
      </c>
      <c r="R3301" s="119">
        <f>VLOOKUP(O3301,Stock[],4,FALSE)</f>
        <v>14</v>
      </c>
      <c r="S3301" s="118"/>
      <c r="T3301" s="119">
        <f>(DailySales!$S3301/DailySales!$R3301)+DailySales!$U3301</f>
        <v>200</v>
      </c>
      <c r="U3301" s="118">
        <v>200</v>
      </c>
      <c r="V3301" s="120">
        <f>+DailySales!$T3301*DailySales!$R3301</f>
        <v>2800</v>
      </c>
      <c r="W3301" s="120">
        <f>+DailySales!$V3301*DailySales!$Q3301</f>
        <v>1792</v>
      </c>
      <c r="X3301" s="120">
        <f>VLOOKUP(O3301,Stock[],6,FALSE)</f>
        <v>1370</v>
      </c>
      <c r="Y3301" s="120">
        <f>+DailySales!$V3301*DailySales!$X3301</f>
        <v>3836000</v>
      </c>
      <c r="Z3301" s="118"/>
      <c r="AA3301" s="118"/>
      <c r="AB3301" s="118"/>
      <c r="AC3301" s="118"/>
      <c r="AD3301" s="118"/>
      <c r="AE3301" s="121"/>
      <c r="AF3301" s="122"/>
      <c r="AG3301" s="123"/>
      <c r="AH3301" s="122">
        <v>46076</v>
      </c>
      <c r="AI3301" s="123">
        <v>3083240</v>
      </c>
      <c r="AJ3301" s="122">
        <v>46077</v>
      </c>
      <c r="AK3301" s="123">
        <v>752760</v>
      </c>
      <c r="AL3301" s="34"/>
      <c r="AM3301" s="39"/>
      <c r="AN330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02" spans="1:40" ht="19.5" customHeight="1" x14ac:dyDescent="0.25">
      <c r="A3302" s="112">
        <f t="shared" si="238"/>
        <v>2026</v>
      </c>
      <c r="B3302" s="112">
        <f t="shared" si="239"/>
        <v>2</v>
      </c>
      <c r="C3302" s="25">
        <v>46059</v>
      </c>
      <c r="D3302" s="114">
        <f t="shared" ca="1" si="236"/>
        <v>46097</v>
      </c>
      <c r="E3302" s="114" t="str">
        <f t="shared" ca="1" si="237"/>
        <v>1-Months</v>
      </c>
      <c r="F3302" s="114" t="str">
        <f>VLOOKUP(O3302,Stock[],5,FALSE)</f>
        <v>BE</v>
      </c>
      <c r="G3302" s="115" t="s">
        <v>3270</v>
      </c>
      <c r="H3302" s="116"/>
      <c r="I3302" s="117" t="s">
        <v>233</v>
      </c>
      <c r="J3302" s="112" t="str">
        <f>VLOOKUP(I3302,Customers[],2,FALSE)</f>
        <v>ဦးဝင်းနိုင်</v>
      </c>
      <c r="K3302" s="112" t="str">
        <f>VLOOKUP(I3302,Customers[],4,FALSE)</f>
        <v>Wandwin</v>
      </c>
      <c r="L3302" s="112" t="str">
        <f>VLOOKUP(Table85[[#This Row],[CustomerID]],Table!H:K,3,0)</f>
        <v>လျှော်ပင်</v>
      </c>
      <c r="M3302" s="112" t="str">
        <f>VLOOKUP(I3302,Customers[],5,FALSE)</f>
        <v>WholeSales/Contract</v>
      </c>
      <c r="N3302" s="117" t="s">
        <v>10</v>
      </c>
      <c r="O3302" s="118" t="s">
        <v>214</v>
      </c>
      <c r="P3302" s="112" t="str">
        <f>VLOOKUP(O3302,Stock[],2,FALSE)</f>
        <v>ကောင်းကြည်</v>
      </c>
      <c r="Q3302" s="119">
        <f>VLOOKUP(O3302,Stock[],3,FALSE)</f>
        <v>0.64</v>
      </c>
      <c r="R3302" s="119">
        <f>VLOOKUP(O3302,Stock[],4,FALSE)</f>
        <v>14</v>
      </c>
      <c r="S3302" s="118"/>
      <c r="T3302" s="119">
        <f>(DailySales!$S3302/DailySales!$R3302)+DailySales!$U3302</f>
        <v>300</v>
      </c>
      <c r="U3302" s="118">
        <v>300</v>
      </c>
      <c r="V3302" s="120">
        <f>+DailySales!$T3302*DailySales!$R3302</f>
        <v>4200</v>
      </c>
      <c r="W3302" s="120">
        <f>+DailySales!$V3302*DailySales!$Q3302</f>
        <v>2688</v>
      </c>
      <c r="X3302" s="120">
        <f>VLOOKUP(O3302,Stock[],6,FALSE)</f>
        <v>1330</v>
      </c>
      <c r="Y3302" s="120">
        <f>+DailySales!$V3302*DailySales!$X3302</f>
        <v>5586000</v>
      </c>
      <c r="Z3302" s="118"/>
      <c r="AA3302" s="118"/>
      <c r="AB3302" s="118"/>
      <c r="AC3302" s="118"/>
      <c r="AD3302" s="118"/>
      <c r="AE3302" s="121"/>
      <c r="AF3302" s="122"/>
      <c r="AG3302" s="123"/>
      <c r="AH3302" s="122">
        <v>46079</v>
      </c>
      <c r="AI3302" s="123">
        <v>2838760</v>
      </c>
      <c r="AJ3302" s="122">
        <v>46077</v>
      </c>
      <c r="AK3302" s="123">
        <v>247240</v>
      </c>
      <c r="AL3302" s="122">
        <v>46078</v>
      </c>
      <c r="AM3302" s="39">
        <v>2500000</v>
      </c>
      <c r="AN330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03" spans="1:40" ht="19.5" customHeight="1" x14ac:dyDescent="0.25">
      <c r="A3303" s="112">
        <f t="shared" si="238"/>
        <v>2026</v>
      </c>
      <c r="B3303" s="112">
        <f t="shared" si="239"/>
        <v>2</v>
      </c>
      <c r="C3303" s="25">
        <v>46059</v>
      </c>
      <c r="D3303" s="114">
        <f t="shared" ca="1" si="236"/>
        <v>46097</v>
      </c>
      <c r="E3303" s="114" t="str">
        <f t="shared" ca="1" si="237"/>
        <v>1-Months</v>
      </c>
      <c r="F3303" s="114" t="str">
        <f>VLOOKUP(O3303,Stock[],5,FALSE)</f>
        <v>BE</v>
      </c>
      <c r="G3303" s="115" t="s">
        <v>3270</v>
      </c>
      <c r="H3303" s="116"/>
      <c r="I3303" s="117" t="s">
        <v>233</v>
      </c>
      <c r="J3303" s="112" t="str">
        <f>VLOOKUP(I3303,Customers[],2,FALSE)</f>
        <v>ဦးဝင်းနိုင်</v>
      </c>
      <c r="K3303" s="112" t="str">
        <f>VLOOKUP(I3303,Customers[],4,FALSE)</f>
        <v>Wandwin</v>
      </c>
      <c r="L3303" s="112" t="str">
        <f>VLOOKUP(Table85[[#This Row],[CustomerID]],Table!H:K,3,0)</f>
        <v>လျှော်ပင်</v>
      </c>
      <c r="M3303" s="112" t="str">
        <f>VLOOKUP(I3303,Customers[],5,FALSE)</f>
        <v>WholeSales/Contract</v>
      </c>
      <c r="N3303" s="117" t="s">
        <v>10</v>
      </c>
      <c r="O3303" s="118" t="s">
        <v>2961</v>
      </c>
      <c r="P3303" s="112" t="str">
        <f>VLOOKUP(O3303,Stock[],2,FALSE)</f>
        <v>လိမ္မော်ဖြူ</v>
      </c>
      <c r="Q3303" s="119">
        <f>VLOOKUP(O3303,Stock[],3,FALSE)</f>
        <v>0.64</v>
      </c>
      <c r="R3303" s="119">
        <f>VLOOKUP(O3303,Stock[],4,FALSE)</f>
        <v>24</v>
      </c>
      <c r="S3303" s="118"/>
      <c r="T3303" s="119">
        <f>(DailySales!$S3303/DailySales!$R3303)+DailySales!$U3303</f>
        <v>10</v>
      </c>
      <c r="U3303" s="118">
        <v>10</v>
      </c>
      <c r="V3303" s="120">
        <f>+DailySales!$T3303*DailySales!$R3303</f>
        <v>240</v>
      </c>
      <c r="W3303" s="120">
        <f>+DailySales!$V3303*DailySales!$Q3303</f>
        <v>153.6</v>
      </c>
      <c r="X3303" s="120">
        <f>VLOOKUP(O3303,Stock[],6,FALSE)</f>
        <v>1330</v>
      </c>
      <c r="Y3303" s="120">
        <f>+DailySales!$V3303*DailySales!$X3303</f>
        <v>319200</v>
      </c>
      <c r="Z3303" s="118"/>
      <c r="AA3303" s="118"/>
      <c r="AB3303" s="118"/>
      <c r="AC3303" s="118"/>
      <c r="AD3303" s="118"/>
      <c r="AE3303" s="121"/>
      <c r="AF3303" s="122"/>
      <c r="AG3303" s="123"/>
      <c r="AH3303" s="122">
        <v>46079</v>
      </c>
      <c r="AI3303" s="123">
        <v>319200</v>
      </c>
      <c r="AJ3303" s="122"/>
      <c r="AK3303" s="123"/>
      <c r="AL3303" s="34"/>
      <c r="AM3303" s="39"/>
      <c r="AN330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04" spans="1:40" ht="19.5" customHeight="1" x14ac:dyDescent="0.25">
      <c r="A3304" s="112">
        <f t="shared" si="238"/>
        <v>2026</v>
      </c>
      <c r="B3304" s="112">
        <f t="shared" si="239"/>
        <v>2</v>
      </c>
      <c r="C3304" s="25">
        <v>46059</v>
      </c>
      <c r="D3304" s="114">
        <f t="shared" ca="1" si="236"/>
        <v>46097</v>
      </c>
      <c r="E3304" s="114" t="str">
        <f t="shared" ca="1" si="237"/>
        <v>1-Months</v>
      </c>
      <c r="F3304" s="114" t="str">
        <f>VLOOKUP(O3304,Stock[],5,FALSE)</f>
        <v>BE</v>
      </c>
      <c r="G3304" s="115" t="s">
        <v>3272</v>
      </c>
      <c r="H3304" s="116"/>
      <c r="I3304" s="117" t="s">
        <v>201</v>
      </c>
      <c r="J3304" s="112" t="str">
        <f>VLOOKUP(I3304,Customers[],2,FALSE)</f>
        <v>ဦးအောင်မိုး(ကောင်းသန့်)</v>
      </c>
      <c r="K3304" s="112" t="str">
        <f>VLOOKUP(I3304,Customers[],4,FALSE)</f>
        <v>Meiktila</v>
      </c>
      <c r="L3304" s="112" t="str">
        <f>VLOOKUP(Table85[[#This Row],[CustomerID]],Table!H:K,3,0)</f>
        <v>မိတ္ထီလာ</v>
      </c>
      <c r="M3304" s="112" t="str">
        <f>VLOOKUP(I3304,Customers[],5,FALSE)</f>
        <v>WholeSales/Contract</v>
      </c>
      <c r="N3304" s="117" t="s">
        <v>10</v>
      </c>
      <c r="O3304" s="118" t="s">
        <v>240</v>
      </c>
      <c r="P3304" s="112" t="str">
        <f>VLOOKUP(O3304,Stock[],2,FALSE)</f>
        <v>သံပုရာအရက်</v>
      </c>
      <c r="Q3304" s="119">
        <f>VLOOKUP(O3304,Stock[],3,FALSE)</f>
        <v>0.64</v>
      </c>
      <c r="R3304" s="119">
        <f>VLOOKUP(O3304,Stock[],4,FALSE)</f>
        <v>14</v>
      </c>
      <c r="S3304" s="118"/>
      <c r="T3304" s="119">
        <f>(DailySales!$S3304/DailySales!$R3304)+DailySales!$U3304</f>
        <v>20</v>
      </c>
      <c r="U3304" s="118">
        <v>20</v>
      </c>
      <c r="V3304" s="120">
        <f>+DailySales!$T3304*DailySales!$R3304</f>
        <v>280</v>
      </c>
      <c r="W3304" s="120">
        <f>+DailySales!$V3304*DailySales!$Q3304</f>
        <v>179.20000000000002</v>
      </c>
      <c r="X3304" s="120">
        <f>VLOOKUP(O3304,Stock[],6,FALSE)</f>
        <v>1330</v>
      </c>
      <c r="Y3304" s="120">
        <f>+DailySales!$V3304*DailySales!$X3304</f>
        <v>372400</v>
      </c>
      <c r="Z3304" s="118"/>
      <c r="AA3304" s="118"/>
      <c r="AB3304" s="118"/>
      <c r="AC3304" s="118"/>
      <c r="AD3304" s="118"/>
      <c r="AE3304" s="121"/>
      <c r="AF3304" s="122"/>
      <c r="AG3304" s="123"/>
      <c r="AH3304" s="122"/>
      <c r="AI3304" s="123"/>
      <c r="AJ3304" s="122">
        <v>46063</v>
      </c>
      <c r="AK3304" s="123">
        <v>372400</v>
      </c>
      <c r="AL3304" s="34"/>
      <c r="AM3304" s="39"/>
      <c r="AN330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05" spans="1:40" ht="19.5" customHeight="1" x14ac:dyDescent="0.25">
      <c r="A3305" s="112">
        <f t="shared" si="238"/>
        <v>2026</v>
      </c>
      <c r="B3305" s="112">
        <f t="shared" si="239"/>
        <v>2</v>
      </c>
      <c r="C3305" s="25">
        <v>46059</v>
      </c>
      <c r="D3305" s="114">
        <f t="shared" ca="1" si="236"/>
        <v>46097</v>
      </c>
      <c r="E3305" s="114" t="str">
        <f t="shared" ca="1" si="237"/>
        <v>1-Months</v>
      </c>
      <c r="F3305" s="114" t="str">
        <f>VLOOKUP(O3305,Stock[],5,FALSE)</f>
        <v>BE</v>
      </c>
      <c r="G3305" s="115" t="s">
        <v>3272</v>
      </c>
      <c r="H3305" s="116"/>
      <c r="I3305" s="117" t="s">
        <v>201</v>
      </c>
      <c r="J3305" s="112" t="str">
        <f>VLOOKUP(I3305,Customers[],2,FALSE)</f>
        <v>ဦးအောင်မိုး(ကောင်းသန့်)</v>
      </c>
      <c r="K3305" s="112" t="str">
        <f>VLOOKUP(I3305,Customers[],4,FALSE)</f>
        <v>Meiktila</v>
      </c>
      <c r="L3305" s="112" t="str">
        <f>VLOOKUP(Table85[[#This Row],[CustomerID]],Table!H:K,3,0)</f>
        <v>မိတ္ထီလာ</v>
      </c>
      <c r="M3305" s="112" t="str">
        <f>VLOOKUP(I3305,Customers[],5,FALSE)</f>
        <v>WholeSales/Contract</v>
      </c>
      <c r="N3305" s="117" t="s">
        <v>10</v>
      </c>
      <c r="O3305" s="118" t="s">
        <v>220</v>
      </c>
      <c r="P3305" s="112" t="str">
        <f>VLOOKUP(O3305,Stock[],2,FALSE)</f>
        <v>မြန်မာရှောက်ပျား</v>
      </c>
      <c r="Q3305" s="119">
        <f>VLOOKUP(O3305,Stock[],3,FALSE)</f>
        <v>0.64</v>
      </c>
      <c r="R3305" s="119">
        <f>VLOOKUP(O3305,Stock[],4,FALSE)</f>
        <v>14</v>
      </c>
      <c r="S3305" s="118"/>
      <c r="T3305" s="119">
        <f>(DailySales!$S3305/DailySales!$R3305)+DailySales!$U3305</f>
        <v>35</v>
      </c>
      <c r="U3305" s="118">
        <v>35</v>
      </c>
      <c r="V3305" s="120">
        <f>+DailySales!$T3305*DailySales!$R3305</f>
        <v>490</v>
      </c>
      <c r="W3305" s="120">
        <f>+DailySales!$V3305*DailySales!$Q3305</f>
        <v>313.60000000000002</v>
      </c>
      <c r="X3305" s="120">
        <f>VLOOKUP(O3305,Stock[],6,FALSE)</f>
        <v>1370</v>
      </c>
      <c r="Y3305" s="120">
        <f>+DailySales!$V3305*DailySales!$X3305</f>
        <v>671300</v>
      </c>
      <c r="Z3305" s="118"/>
      <c r="AA3305" s="118"/>
      <c r="AB3305" s="118"/>
      <c r="AC3305" s="118"/>
      <c r="AD3305" s="118"/>
      <c r="AE3305" s="121"/>
      <c r="AF3305" s="122"/>
      <c r="AG3305" s="123"/>
      <c r="AH3305" s="122"/>
      <c r="AI3305" s="123"/>
      <c r="AJ3305" s="122">
        <v>46063</v>
      </c>
      <c r="AK3305" s="123">
        <v>671300</v>
      </c>
      <c r="AL3305" s="34"/>
      <c r="AM3305" s="39"/>
      <c r="AN330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06" spans="1:40" ht="19.5" customHeight="1" x14ac:dyDescent="0.25">
      <c r="A3306" s="112">
        <f t="shared" si="238"/>
        <v>2026</v>
      </c>
      <c r="B3306" s="112">
        <f t="shared" si="239"/>
        <v>2</v>
      </c>
      <c r="C3306" s="25">
        <v>46059</v>
      </c>
      <c r="D3306" s="114">
        <f t="shared" ca="1" si="236"/>
        <v>46097</v>
      </c>
      <c r="E3306" s="114" t="str">
        <f t="shared" ca="1" si="237"/>
        <v>1-Months</v>
      </c>
      <c r="F3306" s="114" t="str">
        <f>VLOOKUP(O3306,Stock[],5,FALSE)</f>
        <v>BE</v>
      </c>
      <c r="G3306" s="115" t="s">
        <v>3272</v>
      </c>
      <c r="H3306" s="116"/>
      <c r="I3306" s="117" t="s">
        <v>201</v>
      </c>
      <c r="J3306" s="112" t="str">
        <f>VLOOKUP(I3306,Customers[],2,FALSE)</f>
        <v>ဦးအောင်မိုး(ကောင်းသန့်)</v>
      </c>
      <c r="K3306" s="112" t="str">
        <f>VLOOKUP(I3306,Customers[],4,FALSE)</f>
        <v>Meiktila</v>
      </c>
      <c r="L3306" s="112" t="str">
        <f>VLOOKUP(Table85[[#This Row],[CustomerID]],Table!H:K,3,0)</f>
        <v>မိတ္ထီလာ</v>
      </c>
      <c r="M3306" s="112" t="str">
        <f>VLOOKUP(I3306,Customers[],5,FALSE)</f>
        <v>WholeSales/Contract</v>
      </c>
      <c r="N3306" s="117" t="s">
        <v>10</v>
      </c>
      <c r="O3306" s="118" t="s">
        <v>217</v>
      </c>
      <c r="P3306" s="112" t="str">
        <f>VLOOKUP(O3306,Stock[],2,FALSE)</f>
        <v>လိမ္မော်ဖြူ</v>
      </c>
      <c r="Q3306" s="119">
        <f>VLOOKUP(O3306,Stock[],3,FALSE)</f>
        <v>0.64</v>
      </c>
      <c r="R3306" s="119">
        <f>VLOOKUP(O3306,Stock[],4,FALSE)</f>
        <v>24</v>
      </c>
      <c r="S3306" s="118"/>
      <c r="T3306" s="119">
        <f>(DailySales!$S3306/DailySales!$R3306)+DailySales!$U3306</f>
        <v>85</v>
      </c>
      <c r="U3306" s="118">
        <v>85</v>
      </c>
      <c r="V3306" s="120">
        <f>+DailySales!$T3306*DailySales!$R3306</f>
        <v>2040</v>
      </c>
      <c r="W3306" s="120">
        <f>+DailySales!$V3306*DailySales!$Q3306</f>
        <v>1305.6000000000001</v>
      </c>
      <c r="X3306" s="120">
        <f>VLOOKUP(O3306,Stock[],6,FALSE)</f>
        <v>1330</v>
      </c>
      <c r="Y3306" s="120">
        <f>+DailySales!$V3306*DailySales!$X3306</f>
        <v>2713200</v>
      </c>
      <c r="Z3306" s="118"/>
      <c r="AA3306" s="118"/>
      <c r="AB3306" s="118"/>
      <c r="AC3306" s="118"/>
      <c r="AD3306" s="118"/>
      <c r="AE3306" s="121"/>
      <c r="AF3306" s="122"/>
      <c r="AG3306" s="123"/>
      <c r="AH3306" s="122"/>
      <c r="AI3306" s="123"/>
      <c r="AJ3306" s="122">
        <v>46063</v>
      </c>
      <c r="AK3306" s="123">
        <v>2713200</v>
      </c>
      <c r="AL3306" s="34"/>
      <c r="AM3306" s="39"/>
      <c r="AN330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07" spans="1:40" ht="19.5" customHeight="1" x14ac:dyDescent="0.25">
      <c r="A3307" s="112">
        <f t="shared" si="238"/>
        <v>2026</v>
      </c>
      <c r="B3307" s="112">
        <f t="shared" si="239"/>
        <v>2</v>
      </c>
      <c r="C3307" s="25">
        <v>46059</v>
      </c>
      <c r="D3307" s="114">
        <f t="shared" ca="1" si="236"/>
        <v>46097</v>
      </c>
      <c r="E3307" s="114" t="str">
        <f t="shared" ca="1" si="237"/>
        <v>1-Months</v>
      </c>
      <c r="F3307" s="114" t="str">
        <f>VLOOKUP(O3307,Stock[],5,FALSE)</f>
        <v>BE</v>
      </c>
      <c r="G3307" s="115" t="s">
        <v>3272</v>
      </c>
      <c r="H3307" s="116"/>
      <c r="I3307" s="117" t="s">
        <v>201</v>
      </c>
      <c r="J3307" s="112" t="str">
        <f>VLOOKUP(I3307,Customers[],2,FALSE)</f>
        <v>ဦးအောင်မိုး(ကောင်းသန့်)</v>
      </c>
      <c r="K3307" s="112" t="str">
        <f>VLOOKUP(I3307,Customers[],4,FALSE)</f>
        <v>Meiktila</v>
      </c>
      <c r="L3307" s="112" t="str">
        <f>VLOOKUP(Table85[[#This Row],[CustomerID]],Table!H:K,3,0)</f>
        <v>မိတ္ထီလာ</v>
      </c>
      <c r="M3307" s="112" t="str">
        <f>VLOOKUP(I3307,Customers[],5,FALSE)</f>
        <v>WholeSales/Contract</v>
      </c>
      <c r="N3307" s="117" t="s">
        <v>10</v>
      </c>
      <c r="O3307" s="118" t="s">
        <v>214</v>
      </c>
      <c r="P3307" s="112" t="str">
        <f>VLOOKUP(O3307,Stock[],2,FALSE)</f>
        <v>ကောင်းကြည်</v>
      </c>
      <c r="Q3307" s="119">
        <f>VLOOKUP(O3307,Stock[],3,FALSE)</f>
        <v>0.64</v>
      </c>
      <c r="R3307" s="119">
        <f>VLOOKUP(O3307,Stock[],4,FALSE)</f>
        <v>14</v>
      </c>
      <c r="S3307" s="118"/>
      <c r="T3307" s="119">
        <f>(DailySales!$S3307/DailySales!$R3307)+DailySales!$U3307</f>
        <v>20</v>
      </c>
      <c r="U3307" s="118">
        <v>20</v>
      </c>
      <c r="V3307" s="120">
        <f>+DailySales!$T3307*DailySales!$R3307</f>
        <v>280</v>
      </c>
      <c r="W3307" s="120">
        <f>+DailySales!$V3307*DailySales!$Q3307</f>
        <v>179.20000000000002</v>
      </c>
      <c r="X3307" s="120">
        <f>VLOOKUP(O3307,Stock[],6,FALSE)</f>
        <v>1330</v>
      </c>
      <c r="Y3307" s="120">
        <f>+DailySales!$V3307*DailySales!$X3307</f>
        <v>372400</v>
      </c>
      <c r="Z3307" s="118"/>
      <c r="AA3307" s="118"/>
      <c r="AB3307" s="118"/>
      <c r="AC3307" s="118"/>
      <c r="AD3307" s="118"/>
      <c r="AE3307" s="121"/>
      <c r="AF3307" s="122"/>
      <c r="AG3307" s="123"/>
      <c r="AH3307" s="122"/>
      <c r="AI3307" s="123"/>
      <c r="AJ3307" s="122">
        <v>46063</v>
      </c>
      <c r="AK3307" s="123">
        <v>372400</v>
      </c>
      <c r="AL3307" s="34"/>
      <c r="AM3307" s="39"/>
      <c r="AN330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08" spans="1:40" ht="19.5" customHeight="1" x14ac:dyDescent="0.25">
      <c r="A3308" s="112">
        <f t="shared" si="238"/>
        <v>2026</v>
      </c>
      <c r="B3308" s="112">
        <f t="shared" si="239"/>
        <v>2</v>
      </c>
      <c r="C3308" s="25">
        <v>46059</v>
      </c>
      <c r="D3308" s="114">
        <f t="shared" ca="1" si="236"/>
        <v>46097</v>
      </c>
      <c r="E3308" s="114" t="str">
        <f t="shared" ca="1" si="237"/>
        <v>1-Months</v>
      </c>
      <c r="F3308" s="114" t="str">
        <f>VLOOKUP(O3308,Stock[],5,FALSE)</f>
        <v>BE</v>
      </c>
      <c r="G3308" s="115" t="s">
        <v>3273</v>
      </c>
      <c r="H3308" s="116"/>
      <c r="I3308" s="117" t="s">
        <v>72</v>
      </c>
      <c r="J3308" s="112" t="str">
        <f>VLOOKUP(I3308,Customers[],2,FALSE)</f>
        <v>ဦးကျော်လှ</v>
      </c>
      <c r="K3308" s="112" t="str">
        <f>VLOOKUP(I3308,Customers[],4,FALSE)</f>
        <v>Tharzi</v>
      </c>
      <c r="L3308" s="112" t="str">
        <f>VLOOKUP(Table85[[#This Row],[CustomerID]],Table!H:K,3,0)</f>
        <v>သာစည်</v>
      </c>
      <c r="M3308" s="112" t="str">
        <f>VLOOKUP(I3308,Customers[],5,FALSE)</f>
        <v>WholeSales</v>
      </c>
      <c r="N3308" s="117" t="s">
        <v>10</v>
      </c>
      <c r="O3308" s="118" t="s">
        <v>217</v>
      </c>
      <c r="P3308" s="112" t="str">
        <f>VLOOKUP(O3308,Stock[],2,FALSE)</f>
        <v>လိမ္မော်ဖြူ</v>
      </c>
      <c r="Q3308" s="119">
        <f>VLOOKUP(O3308,Stock[],3,FALSE)</f>
        <v>0.64</v>
      </c>
      <c r="R3308" s="119">
        <f>VLOOKUP(O3308,Stock[],4,FALSE)</f>
        <v>24</v>
      </c>
      <c r="S3308" s="118"/>
      <c r="T3308" s="119">
        <f>(DailySales!$S3308/DailySales!$R3308)+DailySales!$U3308</f>
        <v>10</v>
      </c>
      <c r="U3308" s="118">
        <v>10</v>
      </c>
      <c r="V3308" s="120">
        <f>+DailySales!$T3308*DailySales!$R3308</f>
        <v>240</v>
      </c>
      <c r="W3308" s="120">
        <f>+DailySales!$V3308*DailySales!$Q3308</f>
        <v>153.6</v>
      </c>
      <c r="X3308" s="120">
        <f>VLOOKUP(O3308,Stock[],6,FALSE)</f>
        <v>1330</v>
      </c>
      <c r="Y3308" s="120">
        <f>+DailySales!$V3308*DailySales!$X3308</f>
        <v>319200</v>
      </c>
      <c r="Z3308" s="118"/>
      <c r="AA3308" s="118"/>
      <c r="AB3308" s="118"/>
      <c r="AC3308" s="118"/>
      <c r="AD3308" s="118"/>
      <c r="AE3308" s="121"/>
      <c r="AF3308" s="122"/>
      <c r="AG3308" s="123"/>
      <c r="AH3308" s="122">
        <v>46073</v>
      </c>
      <c r="AI3308" s="123">
        <v>319200</v>
      </c>
      <c r="AJ3308" s="122"/>
      <c r="AK3308" s="123"/>
      <c r="AL3308" s="34"/>
      <c r="AM3308" s="39"/>
      <c r="AN330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09" spans="1:40" ht="19.5" customHeight="1" x14ac:dyDescent="0.25">
      <c r="A3309" s="112">
        <f t="shared" si="238"/>
        <v>2026</v>
      </c>
      <c r="B3309" s="112">
        <f t="shared" si="239"/>
        <v>2</v>
      </c>
      <c r="C3309" s="25">
        <v>46059</v>
      </c>
      <c r="D3309" s="114">
        <f t="shared" ca="1" si="236"/>
        <v>46097</v>
      </c>
      <c r="E3309" s="114" t="str">
        <f t="shared" ca="1" si="237"/>
        <v>1-Months</v>
      </c>
      <c r="F3309" s="114" t="str">
        <f>VLOOKUP(O3309,Stock[],5,FALSE)</f>
        <v>BE</v>
      </c>
      <c r="G3309" s="115" t="s">
        <v>3273</v>
      </c>
      <c r="H3309" s="116"/>
      <c r="I3309" s="117" t="s">
        <v>72</v>
      </c>
      <c r="J3309" s="112" t="str">
        <f>VLOOKUP(I3309,Customers[],2,FALSE)</f>
        <v>ဦးကျော်လှ</v>
      </c>
      <c r="K3309" s="112" t="str">
        <f>VLOOKUP(I3309,Customers[],4,FALSE)</f>
        <v>Tharzi</v>
      </c>
      <c r="L3309" s="112" t="str">
        <f>VLOOKUP(Table85[[#This Row],[CustomerID]],Table!H:K,3,0)</f>
        <v>သာစည်</v>
      </c>
      <c r="M3309" s="112" t="str">
        <f>VLOOKUP(I3309,Customers[],5,FALSE)</f>
        <v>WholeSales</v>
      </c>
      <c r="N3309" s="117" t="s">
        <v>10</v>
      </c>
      <c r="O3309" s="118" t="s">
        <v>3274</v>
      </c>
      <c r="P3309" s="112" t="str">
        <f>VLOOKUP(O3309,Stock[],2,FALSE)</f>
        <v>ဇေ အရက်သန့်</v>
      </c>
      <c r="Q3309" s="119">
        <f>VLOOKUP(O3309,Stock[],3,FALSE)</f>
        <v>0.64</v>
      </c>
      <c r="R3309" s="119">
        <f>VLOOKUP(O3309,Stock[],4,FALSE)</f>
        <v>14</v>
      </c>
      <c r="S3309" s="118"/>
      <c r="T3309" s="119">
        <f>(DailySales!$S3309/DailySales!$R3309)+DailySales!$U3309</f>
        <v>20</v>
      </c>
      <c r="U3309" s="118">
        <v>20</v>
      </c>
      <c r="V3309" s="120">
        <f>+DailySales!$T3309*DailySales!$R3309</f>
        <v>280</v>
      </c>
      <c r="W3309" s="120">
        <f>+DailySales!$V3309*DailySales!$Q3309</f>
        <v>179.20000000000002</v>
      </c>
      <c r="X3309" s="120">
        <f>VLOOKUP(O3309,Stock[],6,FALSE)</f>
        <v>1380</v>
      </c>
      <c r="Y3309" s="120">
        <f>+DailySales!$V3309*DailySales!$X3309</f>
        <v>386400</v>
      </c>
      <c r="Z3309" s="118"/>
      <c r="AA3309" s="118"/>
      <c r="AB3309" s="118"/>
      <c r="AC3309" s="118"/>
      <c r="AD3309" s="118"/>
      <c r="AE3309" s="121"/>
      <c r="AF3309" s="122"/>
      <c r="AG3309" s="123"/>
      <c r="AH3309" s="122">
        <v>46073</v>
      </c>
      <c r="AI3309" s="123">
        <v>386400</v>
      </c>
      <c r="AJ3309" s="122"/>
      <c r="AK3309" s="123"/>
      <c r="AL3309" s="34"/>
      <c r="AM3309" s="39"/>
      <c r="AN330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10" spans="1:40" ht="19.5" customHeight="1" x14ac:dyDescent="0.25">
      <c r="A3310" s="112">
        <f t="shared" si="238"/>
        <v>2026</v>
      </c>
      <c r="B3310" s="112">
        <f t="shared" si="239"/>
        <v>2</v>
      </c>
      <c r="C3310" s="25">
        <v>46059</v>
      </c>
      <c r="D3310" s="114">
        <f t="shared" ca="1" si="236"/>
        <v>46097</v>
      </c>
      <c r="E3310" s="114" t="str">
        <f t="shared" ca="1" si="237"/>
        <v>1-Months</v>
      </c>
      <c r="F3310" s="114" t="str">
        <f>VLOOKUP(O3310,Stock[],5,FALSE)</f>
        <v>BE</v>
      </c>
      <c r="G3310" s="115" t="s">
        <v>3273</v>
      </c>
      <c r="H3310" s="116"/>
      <c r="I3310" s="117" t="s">
        <v>72</v>
      </c>
      <c r="J3310" s="112" t="str">
        <f>VLOOKUP(I3310,Customers[],2,FALSE)</f>
        <v>ဦးကျော်လှ</v>
      </c>
      <c r="K3310" s="112" t="str">
        <f>VLOOKUP(I3310,Customers[],4,FALSE)</f>
        <v>Tharzi</v>
      </c>
      <c r="L3310" s="112" t="str">
        <f>VLOOKUP(Table85[[#This Row],[CustomerID]],Table!H:K,3,0)</f>
        <v>သာစည်</v>
      </c>
      <c r="M3310" s="112" t="str">
        <f>VLOOKUP(I3310,Customers[],5,FALSE)</f>
        <v>WholeSales</v>
      </c>
      <c r="N3310" s="117" t="s">
        <v>10</v>
      </c>
      <c r="O3310" s="118" t="s">
        <v>214</v>
      </c>
      <c r="P3310" s="112" t="str">
        <f>VLOOKUP(O3310,Stock[],2,FALSE)</f>
        <v>ကောင်းကြည်</v>
      </c>
      <c r="Q3310" s="119">
        <f>VLOOKUP(O3310,Stock[],3,FALSE)</f>
        <v>0.64</v>
      </c>
      <c r="R3310" s="119">
        <f>VLOOKUP(O3310,Stock[],4,FALSE)</f>
        <v>14</v>
      </c>
      <c r="S3310" s="118"/>
      <c r="T3310" s="119">
        <f>(DailySales!$S3310/DailySales!$R3310)+DailySales!$U3310</f>
        <v>10</v>
      </c>
      <c r="U3310" s="118">
        <v>10</v>
      </c>
      <c r="V3310" s="120">
        <f>+DailySales!$T3310*DailySales!$R3310</f>
        <v>140</v>
      </c>
      <c r="W3310" s="120">
        <f>+DailySales!$V3310*DailySales!$Q3310</f>
        <v>89.600000000000009</v>
      </c>
      <c r="X3310" s="120">
        <f>VLOOKUP(O3310,Stock[],6,FALSE)</f>
        <v>1330</v>
      </c>
      <c r="Y3310" s="120">
        <f>+DailySales!$V3310*DailySales!$X3310</f>
        <v>186200</v>
      </c>
      <c r="Z3310" s="118"/>
      <c r="AA3310" s="118"/>
      <c r="AB3310" s="118"/>
      <c r="AC3310" s="118"/>
      <c r="AD3310" s="118"/>
      <c r="AE3310" s="121"/>
      <c r="AF3310" s="122"/>
      <c r="AG3310" s="123"/>
      <c r="AH3310" s="122">
        <v>46073</v>
      </c>
      <c r="AI3310" s="123">
        <v>186200</v>
      </c>
      <c r="AJ3310" s="122"/>
      <c r="AK3310" s="123"/>
      <c r="AL3310" s="34"/>
      <c r="AM3310" s="39"/>
      <c r="AN331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11" spans="1:40" ht="19.5" customHeight="1" x14ac:dyDescent="0.25">
      <c r="A3311" s="112">
        <f t="shared" si="238"/>
        <v>2026</v>
      </c>
      <c r="B3311" s="112">
        <f t="shared" si="239"/>
        <v>2</v>
      </c>
      <c r="C3311" s="25">
        <v>46059</v>
      </c>
      <c r="D3311" s="114">
        <f t="shared" ca="1" si="236"/>
        <v>46097</v>
      </c>
      <c r="E3311" s="114" t="str">
        <f t="shared" ca="1" si="237"/>
        <v>1-Months</v>
      </c>
      <c r="F3311" s="114" t="str">
        <f>VLOOKUP(O3311,Stock[],5,FALSE)</f>
        <v>BE</v>
      </c>
      <c r="G3311" s="115" t="s">
        <v>3273</v>
      </c>
      <c r="H3311" s="116"/>
      <c r="I3311" s="117" t="s">
        <v>72</v>
      </c>
      <c r="J3311" s="112" t="str">
        <f>VLOOKUP(I3311,Customers[],2,FALSE)</f>
        <v>ဦးကျော်လှ</v>
      </c>
      <c r="K3311" s="112" t="str">
        <f>VLOOKUP(I3311,Customers[],4,FALSE)</f>
        <v>Tharzi</v>
      </c>
      <c r="L3311" s="112" t="str">
        <f>VLOOKUP(Table85[[#This Row],[CustomerID]],Table!H:K,3,0)</f>
        <v>သာစည်</v>
      </c>
      <c r="M3311" s="112" t="str">
        <f>VLOOKUP(I3311,Customers[],5,FALSE)</f>
        <v>WholeSales</v>
      </c>
      <c r="N3311" s="117" t="s">
        <v>10</v>
      </c>
      <c r="O3311" s="118" t="s">
        <v>2465</v>
      </c>
      <c r="P3311" s="112" t="str">
        <f>VLOOKUP(O3311,Stock[],2,FALSE)</f>
        <v>မိုးနဲကွန်ကီး</v>
      </c>
      <c r="Q3311" s="119">
        <f>VLOOKUP(O3311,Stock[],3,FALSE)</f>
        <v>0.64</v>
      </c>
      <c r="R3311" s="119">
        <f>VLOOKUP(O3311,Stock[],4,FALSE)</f>
        <v>14</v>
      </c>
      <c r="S3311" s="118"/>
      <c r="T3311" s="119">
        <f>(DailySales!$S3311/DailySales!$R3311)+DailySales!$U3311</f>
        <v>20</v>
      </c>
      <c r="U3311" s="118">
        <v>20</v>
      </c>
      <c r="V3311" s="120">
        <f>+DailySales!$T3311*DailySales!$R3311</f>
        <v>280</v>
      </c>
      <c r="W3311" s="120">
        <f>+DailySales!$V3311*DailySales!$Q3311</f>
        <v>179.20000000000002</v>
      </c>
      <c r="X3311" s="120">
        <f>VLOOKUP(O3311,Stock[],6,FALSE)</f>
        <v>1700</v>
      </c>
      <c r="Y3311" s="120">
        <f>+DailySales!$V3311*DailySales!$X3311</f>
        <v>476000</v>
      </c>
      <c r="Z3311" s="118"/>
      <c r="AA3311" s="118"/>
      <c r="AB3311" s="118"/>
      <c r="AC3311" s="118"/>
      <c r="AD3311" s="118"/>
      <c r="AE3311" s="121"/>
      <c r="AF3311" s="122"/>
      <c r="AG3311" s="123"/>
      <c r="AH3311" s="122">
        <v>46073</v>
      </c>
      <c r="AI3311" s="123">
        <v>476000</v>
      </c>
      <c r="AJ3311" s="122"/>
      <c r="AK3311" s="123"/>
      <c r="AL3311" s="34"/>
      <c r="AM3311" s="39"/>
      <c r="AN331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12" spans="1:40" ht="19.5" customHeight="1" x14ac:dyDescent="0.25">
      <c r="A3312" s="112">
        <f t="shared" si="238"/>
        <v>2026</v>
      </c>
      <c r="B3312" s="112">
        <f t="shared" si="239"/>
        <v>2</v>
      </c>
      <c r="C3312" s="25">
        <v>46059</v>
      </c>
      <c r="D3312" s="114">
        <f t="shared" ca="1" si="236"/>
        <v>46097</v>
      </c>
      <c r="E3312" s="114" t="str">
        <f t="shared" ca="1" si="237"/>
        <v>1-Months</v>
      </c>
      <c r="F3312" s="114" t="str">
        <f>VLOOKUP(O3312,Stock[],5,FALSE)</f>
        <v>BE</v>
      </c>
      <c r="G3312" s="115" t="s">
        <v>3275</v>
      </c>
      <c r="H3312" s="116"/>
      <c r="I3312" s="117" t="s">
        <v>239</v>
      </c>
      <c r="J3312" s="112" t="str">
        <f>VLOOKUP(I3312,Customers[],2,FALSE)</f>
        <v>ဦးရဲမြင့်</v>
      </c>
      <c r="K3312" s="112" t="str">
        <f>VLOOKUP(I3312,Customers[],4,FALSE)</f>
        <v>Pyawbwe</v>
      </c>
      <c r="L3312" s="112" t="str">
        <f>VLOOKUP(Table85[[#This Row],[CustomerID]],Table!H:K,3,0)</f>
        <v>ပျော်ဘွယ်</v>
      </c>
      <c r="M3312" s="112" t="str">
        <f>VLOOKUP(I3312,Customers[],5,FALSE)</f>
        <v>WholeSales/Contract</v>
      </c>
      <c r="N3312" s="117" t="s">
        <v>10</v>
      </c>
      <c r="O3312" s="118" t="s">
        <v>240</v>
      </c>
      <c r="P3312" s="112" t="str">
        <f>VLOOKUP(O3312,Stock[],2,FALSE)</f>
        <v>သံပုရာအရက်</v>
      </c>
      <c r="Q3312" s="119">
        <f>VLOOKUP(O3312,Stock[],3,FALSE)</f>
        <v>0.64</v>
      </c>
      <c r="R3312" s="119">
        <f>VLOOKUP(O3312,Stock[],4,FALSE)</f>
        <v>14</v>
      </c>
      <c r="S3312" s="118"/>
      <c r="T3312" s="119">
        <f>(DailySales!$S3312/DailySales!$R3312)+DailySales!$U3312</f>
        <v>50</v>
      </c>
      <c r="U3312" s="118">
        <v>50</v>
      </c>
      <c r="V3312" s="120">
        <f>+DailySales!$T3312*DailySales!$R3312</f>
        <v>700</v>
      </c>
      <c r="W3312" s="120">
        <f>+DailySales!$V3312*DailySales!$Q3312</f>
        <v>448</v>
      </c>
      <c r="X3312" s="120">
        <f>VLOOKUP(O3312,Stock[],6,FALSE)</f>
        <v>1330</v>
      </c>
      <c r="Y3312" s="120">
        <f>+DailySales!$V3312*DailySales!$X3312</f>
        <v>931000</v>
      </c>
      <c r="Z3312" s="118"/>
      <c r="AA3312" s="118"/>
      <c r="AB3312" s="118"/>
      <c r="AC3312" s="118"/>
      <c r="AD3312" s="118"/>
      <c r="AE3312" s="121"/>
      <c r="AF3312" s="122"/>
      <c r="AG3312" s="123"/>
      <c r="AH3312" s="122">
        <v>46062</v>
      </c>
      <c r="AI3312" s="123">
        <v>931000</v>
      </c>
      <c r="AJ3312" s="122"/>
      <c r="AK3312" s="123"/>
      <c r="AL3312" s="34"/>
      <c r="AM3312" s="39"/>
      <c r="AN331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13" spans="1:40" ht="19.5" customHeight="1" x14ac:dyDescent="0.25">
      <c r="A3313" s="112">
        <f t="shared" si="238"/>
        <v>2026</v>
      </c>
      <c r="B3313" s="112">
        <f t="shared" si="239"/>
        <v>2</v>
      </c>
      <c r="C3313" s="25">
        <v>46059</v>
      </c>
      <c r="D3313" s="114">
        <f t="shared" ca="1" si="236"/>
        <v>46097</v>
      </c>
      <c r="E3313" s="114" t="str">
        <f t="shared" ca="1" si="237"/>
        <v>1-Months</v>
      </c>
      <c r="F3313" s="114" t="str">
        <f>VLOOKUP(O3313,Stock[],5,FALSE)</f>
        <v>BE</v>
      </c>
      <c r="G3313" s="115" t="s">
        <v>3275</v>
      </c>
      <c r="H3313" s="116"/>
      <c r="I3313" s="117" t="s">
        <v>239</v>
      </c>
      <c r="J3313" s="112" t="str">
        <f>VLOOKUP(I3313,Customers[],2,FALSE)</f>
        <v>ဦးရဲမြင့်</v>
      </c>
      <c r="K3313" s="112" t="str">
        <f>VLOOKUP(I3313,Customers[],4,FALSE)</f>
        <v>Pyawbwe</v>
      </c>
      <c r="L3313" s="112" t="str">
        <f>VLOOKUP(Table85[[#This Row],[CustomerID]],Table!H:K,3,0)</f>
        <v>ပျော်ဘွယ်</v>
      </c>
      <c r="M3313" s="112" t="str">
        <f>VLOOKUP(I3313,Customers[],5,FALSE)</f>
        <v>WholeSales/Contract</v>
      </c>
      <c r="N3313" s="117" t="s">
        <v>10</v>
      </c>
      <c r="O3313" s="118" t="s">
        <v>220</v>
      </c>
      <c r="P3313" s="112" t="str">
        <f>VLOOKUP(O3313,Stock[],2,FALSE)</f>
        <v>မြန်မာရှောက်ပျား</v>
      </c>
      <c r="Q3313" s="119">
        <f>VLOOKUP(O3313,Stock[],3,FALSE)</f>
        <v>0.64</v>
      </c>
      <c r="R3313" s="119">
        <f>VLOOKUP(O3313,Stock[],4,FALSE)</f>
        <v>14</v>
      </c>
      <c r="S3313" s="118"/>
      <c r="T3313" s="119">
        <f>(DailySales!$S3313/DailySales!$R3313)+DailySales!$U3313</f>
        <v>300</v>
      </c>
      <c r="U3313" s="118">
        <v>300</v>
      </c>
      <c r="V3313" s="120">
        <f>+DailySales!$T3313*DailySales!$R3313</f>
        <v>4200</v>
      </c>
      <c r="W3313" s="120">
        <f>+DailySales!$V3313*DailySales!$Q3313</f>
        <v>2688</v>
      </c>
      <c r="X3313" s="120">
        <f>VLOOKUP(O3313,Stock[],6,FALSE)</f>
        <v>1370</v>
      </c>
      <c r="Y3313" s="120">
        <f>+DailySales!$V3313*DailySales!$X3313</f>
        <v>5754000</v>
      </c>
      <c r="Z3313" s="118"/>
      <c r="AA3313" s="118"/>
      <c r="AB3313" s="118"/>
      <c r="AC3313" s="118"/>
      <c r="AD3313" s="118"/>
      <c r="AE3313" s="121"/>
      <c r="AF3313" s="122"/>
      <c r="AG3313" s="123"/>
      <c r="AH3313" s="122">
        <v>46062</v>
      </c>
      <c r="AI3313" s="123">
        <v>5754000</v>
      </c>
      <c r="AJ3313" s="122"/>
      <c r="AK3313" s="123"/>
      <c r="AL3313" s="34"/>
      <c r="AM3313" s="39"/>
      <c r="AN331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14" spans="1:40" ht="19.5" customHeight="1" x14ac:dyDescent="0.25">
      <c r="A3314" s="32">
        <f t="shared" si="238"/>
        <v>2026</v>
      </c>
      <c r="B3314" s="32">
        <f t="shared" si="239"/>
        <v>2</v>
      </c>
      <c r="C3314" s="25">
        <v>46059</v>
      </c>
      <c r="D3314" s="57">
        <f t="shared" ca="1" si="236"/>
        <v>46097</v>
      </c>
      <c r="E3314" s="57" t="str">
        <f t="shared" ca="1" si="237"/>
        <v>1-Months</v>
      </c>
      <c r="F3314" s="57" t="str">
        <f>VLOOKUP(O3314,Stock[],5,FALSE)</f>
        <v>BE</v>
      </c>
      <c r="G3314" s="115" t="s">
        <v>3275</v>
      </c>
      <c r="H3314" s="116"/>
      <c r="I3314" s="117" t="s">
        <v>239</v>
      </c>
      <c r="J3314" s="32" t="str">
        <f>VLOOKUP(I3314,Customers[],2,FALSE)</f>
        <v>ဦးရဲမြင့်</v>
      </c>
      <c r="K3314" s="32" t="str">
        <f>VLOOKUP(I3314,Customers[],4,FALSE)</f>
        <v>Pyawbwe</v>
      </c>
      <c r="L3314" s="32" t="str">
        <f>VLOOKUP(Table85[[#This Row],[CustomerID]],Table!H:K,3,0)</f>
        <v>ပျော်ဘွယ်</v>
      </c>
      <c r="M3314" s="32" t="str">
        <f>VLOOKUP(I3314,Customers[],5,FALSE)</f>
        <v>WholeSales/Contract</v>
      </c>
      <c r="N3314" s="117" t="s">
        <v>10</v>
      </c>
      <c r="O3314" s="37" t="s">
        <v>217</v>
      </c>
      <c r="P3314" s="32" t="str">
        <f>VLOOKUP(O3314,Stock[],2,FALSE)</f>
        <v>လိမ္မော်ဖြူ</v>
      </c>
      <c r="Q3314" s="35">
        <f>VLOOKUP(O3314,Stock[],3,FALSE)</f>
        <v>0.64</v>
      </c>
      <c r="R3314" s="35">
        <f>VLOOKUP(O3314,Stock[],4,FALSE)</f>
        <v>24</v>
      </c>
      <c r="S3314" s="37"/>
      <c r="T3314" s="35">
        <f>(DailySales!$S3314/DailySales!$R3314)+DailySales!$U3314</f>
        <v>30</v>
      </c>
      <c r="U3314" s="37">
        <v>30</v>
      </c>
      <c r="V3314" s="36">
        <f>+DailySales!$T3314*DailySales!$R3314</f>
        <v>720</v>
      </c>
      <c r="W3314" s="36">
        <f>+DailySales!$V3314*DailySales!$Q3314</f>
        <v>460.8</v>
      </c>
      <c r="X3314" s="36">
        <f>VLOOKUP(O3314,Stock[],6,FALSE)</f>
        <v>1330</v>
      </c>
      <c r="Y3314" s="36">
        <f>+DailySales!$V3314*DailySales!$X3314</f>
        <v>957600</v>
      </c>
      <c r="Z3314" s="37"/>
      <c r="AA3314" s="37"/>
      <c r="AB3314" s="37"/>
      <c r="AC3314" s="37"/>
      <c r="AD3314" s="37"/>
      <c r="AE3314" s="77"/>
      <c r="AF3314" s="87"/>
      <c r="AG3314" s="39"/>
      <c r="AH3314" s="122">
        <v>46062</v>
      </c>
      <c r="AI3314" s="39">
        <v>957600</v>
      </c>
      <c r="AJ3314" s="87"/>
      <c r="AK3314" s="39"/>
      <c r="AL3314" s="34"/>
      <c r="AM3314" s="39"/>
      <c r="AN331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15" spans="1:40" ht="19.5" customHeight="1" x14ac:dyDescent="0.25">
      <c r="A3315" s="32">
        <f t="shared" si="238"/>
        <v>2026</v>
      </c>
      <c r="B3315" s="32">
        <f t="shared" si="239"/>
        <v>2</v>
      </c>
      <c r="C3315" s="25">
        <v>46059</v>
      </c>
      <c r="D3315" s="57">
        <f t="shared" ca="1" si="236"/>
        <v>46097</v>
      </c>
      <c r="E3315" s="57" t="str">
        <f t="shared" ca="1" si="237"/>
        <v>1-Months</v>
      </c>
      <c r="F3315" s="57" t="str">
        <f>VLOOKUP(O3315,Stock[],5,FALSE)</f>
        <v>BE</v>
      </c>
      <c r="G3315" s="115" t="s">
        <v>3275</v>
      </c>
      <c r="H3315" s="116"/>
      <c r="I3315" s="117" t="s">
        <v>239</v>
      </c>
      <c r="J3315" s="32" t="str">
        <f>VLOOKUP(I3315,Customers[],2,FALSE)</f>
        <v>ဦးရဲမြင့်</v>
      </c>
      <c r="K3315" s="32" t="str">
        <f>VLOOKUP(I3315,Customers[],4,FALSE)</f>
        <v>Pyawbwe</v>
      </c>
      <c r="L3315" s="32" t="str">
        <f>VLOOKUP(Table85[[#This Row],[CustomerID]],Table!H:K,3,0)</f>
        <v>ပျော်ဘွယ်</v>
      </c>
      <c r="M3315" s="32" t="str">
        <f>VLOOKUP(I3315,Customers[],5,FALSE)</f>
        <v>WholeSales/Contract</v>
      </c>
      <c r="N3315" s="117" t="s">
        <v>10</v>
      </c>
      <c r="O3315" s="37" t="s">
        <v>209</v>
      </c>
      <c r="P3315" s="32" t="str">
        <f>VLOOKUP(O3315,Stock[],2,FALSE)</f>
        <v>ဇေယျဝတီ Red</v>
      </c>
      <c r="Q3315" s="35">
        <f>VLOOKUP(O3315,Stock[],3,FALSE)</f>
        <v>0.64</v>
      </c>
      <c r="R3315" s="35">
        <f>VLOOKUP(O3315,Stock[],4,FALSE)</f>
        <v>14</v>
      </c>
      <c r="S3315" s="37"/>
      <c r="T3315" s="35">
        <f>(DailySales!$S3315/DailySales!$R3315)+DailySales!$U3315</f>
        <v>50</v>
      </c>
      <c r="U3315" s="37">
        <v>50</v>
      </c>
      <c r="V3315" s="36">
        <f>+DailySales!$T3315*DailySales!$R3315</f>
        <v>700</v>
      </c>
      <c r="W3315" s="36">
        <f>+DailySales!$V3315*DailySales!$Q3315</f>
        <v>448</v>
      </c>
      <c r="X3315" s="36">
        <f>VLOOKUP(O3315,Stock[],6,FALSE)</f>
        <v>1330</v>
      </c>
      <c r="Y3315" s="36">
        <f>+DailySales!$V3315*DailySales!$X3315</f>
        <v>931000</v>
      </c>
      <c r="Z3315" s="37"/>
      <c r="AA3315" s="37"/>
      <c r="AB3315" s="37"/>
      <c r="AC3315" s="37"/>
      <c r="AD3315" s="37"/>
      <c r="AE3315" s="77"/>
      <c r="AF3315" s="87"/>
      <c r="AG3315" s="39"/>
      <c r="AH3315" s="122">
        <v>46062</v>
      </c>
      <c r="AI3315" s="39">
        <v>931000</v>
      </c>
      <c r="AJ3315" s="87"/>
      <c r="AK3315" s="39"/>
      <c r="AL3315" s="34"/>
      <c r="AM3315" s="39"/>
      <c r="AN331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16" spans="1:40" ht="19.5" customHeight="1" x14ac:dyDescent="0.25">
      <c r="A3316" s="32">
        <f t="shared" si="238"/>
        <v>2026</v>
      </c>
      <c r="B3316" s="32">
        <f t="shared" si="239"/>
        <v>2</v>
      </c>
      <c r="C3316" s="25">
        <v>46059</v>
      </c>
      <c r="D3316" s="57">
        <f t="shared" ca="1" si="236"/>
        <v>46097</v>
      </c>
      <c r="E3316" s="57" t="str">
        <f t="shared" ca="1" si="237"/>
        <v>1-Months</v>
      </c>
      <c r="F3316" s="57" t="str">
        <f>VLOOKUP(O3316,Stock[],5,FALSE)</f>
        <v>BE</v>
      </c>
      <c r="G3316" s="33" t="s">
        <v>3276</v>
      </c>
      <c r="H3316" s="38" t="s">
        <v>283</v>
      </c>
      <c r="I3316" s="34" t="s">
        <v>559</v>
      </c>
      <c r="J3316" s="32" t="str">
        <f>VLOOKUP(I3316,Customers[],2,FALSE)</f>
        <v>ဦးထွန်းဝေ</v>
      </c>
      <c r="K3316" s="32" t="str">
        <f>VLOOKUP(I3316,Customers[],4,FALSE)</f>
        <v>Tharzi</v>
      </c>
      <c r="L3316" s="32" t="str">
        <f>VLOOKUP(Table85[[#This Row],[CustomerID]],Table!H:K,3,0)</f>
        <v>နှမ်းကန်</v>
      </c>
      <c r="M3316" s="32" t="str">
        <f>VLOOKUP(I3316,Customers[],5,FALSE)</f>
        <v>Van-2</v>
      </c>
      <c r="N3316" s="34" t="s">
        <v>9</v>
      </c>
      <c r="O3316" s="37" t="s">
        <v>225</v>
      </c>
      <c r="P3316" s="32" t="str">
        <f>VLOOKUP(O3316,Stock[],2,FALSE)</f>
        <v>ချယ်ရီသံပုရာအရက်သန့်ကော် (1Ltr)</v>
      </c>
      <c r="Q3316" s="35">
        <f>VLOOKUP(O3316,Stock[],3,FALSE)</f>
        <v>1</v>
      </c>
      <c r="R3316" s="35">
        <f>VLOOKUP(O3316,Stock[],4,FALSE)</f>
        <v>12</v>
      </c>
      <c r="S3316" s="37"/>
      <c r="T3316" s="35">
        <f>(DailySales!$S3316/DailySales!$R3316)+DailySales!$U3316</f>
        <v>20</v>
      </c>
      <c r="U3316" s="37">
        <v>20</v>
      </c>
      <c r="V3316" s="36">
        <f>+DailySales!$T3316*DailySales!$R3316</f>
        <v>240</v>
      </c>
      <c r="W3316" s="36">
        <f>+DailySales!$V3316*DailySales!$Q3316</f>
        <v>240</v>
      </c>
      <c r="X3316" s="36">
        <f>VLOOKUP(O3316,Stock[],6,FALSE)</f>
        <v>1260</v>
      </c>
      <c r="Y3316" s="36">
        <f>+DailySales!$V3316*DailySales!$X3316</f>
        <v>302400</v>
      </c>
      <c r="Z3316" s="37"/>
      <c r="AA3316" s="37"/>
      <c r="AB3316" s="37"/>
      <c r="AC3316" s="37"/>
      <c r="AD3316" s="37"/>
      <c r="AE3316" s="77">
        <v>7600</v>
      </c>
      <c r="AF3316" s="87">
        <v>46059</v>
      </c>
      <c r="AG3316" s="39">
        <v>310000</v>
      </c>
      <c r="AH3316" s="87"/>
      <c r="AI3316" s="39"/>
      <c r="AJ3316" s="87"/>
      <c r="AK3316" s="39"/>
      <c r="AL3316" s="34"/>
      <c r="AM3316" s="39"/>
      <c r="AN331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17" spans="1:40" ht="19.5" customHeight="1" x14ac:dyDescent="0.25">
      <c r="A3317" s="32">
        <f t="shared" si="238"/>
        <v>2026</v>
      </c>
      <c r="B3317" s="32">
        <f t="shared" si="239"/>
        <v>2</v>
      </c>
      <c r="C3317" s="25">
        <v>46059</v>
      </c>
      <c r="D3317" s="57">
        <f t="shared" ca="1" si="236"/>
        <v>46097</v>
      </c>
      <c r="E3317" s="57" t="str">
        <f t="shared" ca="1" si="237"/>
        <v>1-Months</v>
      </c>
      <c r="F3317" s="57" t="str">
        <f>VLOOKUP(O3317,Stock[],5,FALSE)</f>
        <v>BE</v>
      </c>
      <c r="G3317" s="33" t="s">
        <v>3276</v>
      </c>
      <c r="H3317" s="38" t="s">
        <v>283</v>
      </c>
      <c r="I3317" s="34" t="s">
        <v>559</v>
      </c>
      <c r="J3317" s="32" t="str">
        <f>VLOOKUP(I3317,Customers[],2,FALSE)</f>
        <v>ဦးထွန်းဝေ</v>
      </c>
      <c r="K3317" s="32" t="str">
        <f>VLOOKUP(I3317,Customers[],4,FALSE)</f>
        <v>Tharzi</v>
      </c>
      <c r="L3317" s="32" t="str">
        <f>VLOOKUP(Table85[[#This Row],[CustomerID]],Table!H:K,3,0)</f>
        <v>နှမ်းကန်</v>
      </c>
      <c r="M3317" s="32" t="str">
        <f>VLOOKUP(I3317,Customers[],5,FALSE)</f>
        <v>Van-2</v>
      </c>
      <c r="N3317" s="34" t="s">
        <v>9</v>
      </c>
      <c r="O3317" s="37" t="s">
        <v>223</v>
      </c>
      <c r="P3317" s="32" t="str">
        <f>VLOOKUP(O3317,Stock[],2,FALSE)</f>
        <v>ချယ်ရီအရက်သန့်ကော် (.6Ltr)</v>
      </c>
      <c r="Q3317" s="35">
        <f>VLOOKUP(O3317,Stock[],3,FALSE)</f>
        <v>0.6</v>
      </c>
      <c r="R3317" s="35">
        <f>VLOOKUP(O3317,Stock[],4,FALSE)</f>
        <v>24</v>
      </c>
      <c r="S3317" s="37"/>
      <c r="T3317" s="35">
        <f>(DailySales!$S3317/DailySales!$R3317)+DailySales!$U3317</f>
        <v>1</v>
      </c>
      <c r="U3317" s="37">
        <v>1</v>
      </c>
      <c r="V3317" s="36">
        <f>+DailySales!$T3317*DailySales!$R3317</f>
        <v>24</v>
      </c>
      <c r="W3317" s="36">
        <f>+DailySales!$V3317*DailySales!$Q3317</f>
        <v>14.399999999999999</v>
      </c>
      <c r="X3317" s="36">
        <f>VLOOKUP(O3317,Stock[],6,FALSE)</f>
        <v>875</v>
      </c>
      <c r="Y3317" s="36">
        <f>+DailySales!$V3317*DailySales!$X3317</f>
        <v>21000</v>
      </c>
      <c r="Z3317" s="37"/>
      <c r="AA3317" s="37"/>
      <c r="AB3317" s="37"/>
      <c r="AC3317" s="37"/>
      <c r="AD3317" s="37"/>
      <c r="AE3317" s="77">
        <v>600</v>
      </c>
      <c r="AF3317" s="87">
        <v>46059</v>
      </c>
      <c r="AG3317" s="39">
        <v>21600</v>
      </c>
      <c r="AH3317" s="87"/>
      <c r="AI3317" s="39"/>
      <c r="AJ3317" s="87"/>
      <c r="AK3317" s="39"/>
      <c r="AL3317" s="34"/>
      <c r="AM3317" s="39"/>
      <c r="AN331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18" spans="1:40" ht="19.5" customHeight="1" x14ac:dyDescent="0.25">
      <c r="A3318" s="32">
        <f t="shared" si="238"/>
        <v>2026</v>
      </c>
      <c r="B3318" s="32">
        <f t="shared" si="239"/>
        <v>2</v>
      </c>
      <c r="C3318" s="25">
        <v>46059</v>
      </c>
      <c r="D3318" s="57">
        <f t="shared" ca="1" si="236"/>
        <v>46097</v>
      </c>
      <c r="E3318" s="57" t="str">
        <f t="shared" ca="1" si="237"/>
        <v>1-Months</v>
      </c>
      <c r="F3318" s="57" t="str">
        <f>VLOOKUP(O3318,Stock[],5,FALSE)</f>
        <v>BE</v>
      </c>
      <c r="G3318" s="33" t="s">
        <v>3277</v>
      </c>
      <c r="H3318" s="38" t="s">
        <v>283</v>
      </c>
      <c r="I3318" s="34" t="s">
        <v>606</v>
      </c>
      <c r="J3318" s="32" t="str">
        <f>VLOOKUP(I3318,Customers[],2,FALSE)</f>
        <v>ဒေါ်သန်းမြင့်</v>
      </c>
      <c r="K3318" s="32" t="str">
        <f>VLOOKUP(I3318,Customers[],4,FALSE)</f>
        <v>Tharzi</v>
      </c>
      <c r="L3318" s="32" t="str">
        <f>VLOOKUP(Table85[[#This Row],[CustomerID]],Table!H:K,3,0)</f>
        <v>ကုက္ကိုပေါက်</v>
      </c>
      <c r="M3318" s="32" t="str">
        <f>VLOOKUP(I3318,Customers[],5,FALSE)</f>
        <v>Van-2</v>
      </c>
      <c r="N3318" s="34" t="s">
        <v>9</v>
      </c>
      <c r="O3318" s="37" t="s">
        <v>2465</v>
      </c>
      <c r="P3318" s="32" t="str">
        <f>VLOOKUP(O3318,Stock[],2,FALSE)</f>
        <v>မိုးနဲကွန်ကီး</v>
      </c>
      <c r="Q3318" s="35">
        <f>VLOOKUP(O3318,Stock[],3,FALSE)</f>
        <v>0.64</v>
      </c>
      <c r="R3318" s="35">
        <f>VLOOKUP(O3318,Stock[],4,FALSE)</f>
        <v>14</v>
      </c>
      <c r="S3318" s="37"/>
      <c r="T3318" s="35">
        <f>(DailySales!$S3318/DailySales!$R3318)+DailySales!$U3318</f>
        <v>3</v>
      </c>
      <c r="U3318" s="37">
        <v>3</v>
      </c>
      <c r="V3318" s="36">
        <f>+DailySales!$T3318*DailySales!$R3318</f>
        <v>42</v>
      </c>
      <c r="W3318" s="36">
        <f>+DailySales!$V3318*DailySales!$Q3318</f>
        <v>26.88</v>
      </c>
      <c r="X3318" s="36">
        <f>VLOOKUP(O3318,Stock[],6,FALSE)</f>
        <v>1700</v>
      </c>
      <c r="Y3318" s="36">
        <f>+DailySales!$V3318*DailySales!$X3318</f>
        <v>71400</v>
      </c>
      <c r="Z3318" s="37"/>
      <c r="AA3318" s="37"/>
      <c r="AB3318" s="37"/>
      <c r="AC3318" s="37"/>
      <c r="AD3318" s="37"/>
      <c r="AE3318" s="77">
        <v>900</v>
      </c>
      <c r="AF3318" s="87">
        <v>46059</v>
      </c>
      <c r="AG3318" s="39">
        <v>72300</v>
      </c>
      <c r="AH3318" s="87"/>
      <c r="AI3318" s="39"/>
      <c r="AJ3318" s="87"/>
      <c r="AK3318" s="39"/>
      <c r="AL3318" s="34"/>
      <c r="AM3318" s="39"/>
      <c r="AN331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19" spans="1:40" ht="19.5" customHeight="1" x14ac:dyDescent="0.25">
      <c r="A3319" s="32">
        <f t="shared" si="238"/>
        <v>2026</v>
      </c>
      <c r="B3319" s="32">
        <f t="shared" si="239"/>
        <v>2</v>
      </c>
      <c r="C3319" s="25">
        <v>46059</v>
      </c>
      <c r="D3319" s="57">
        <f t="shared" ca="1" si="236"/>
        <v>46097</v>
      </c>
      <c r="E3319" s="57" t="str">
        <f t="shared" ca="1" si="237"/>
        <v>1-Months</v>
      </c>
      <c r="F3319" s="57" t="str">
        <f>VLOOKUP(O3319,Stock[],5,FALSE)</f>
        <v>BE</v>
      </c>
      <c r="G3319" s="33" t="s">
        <v>3277</v>
      </c>
      <c r="H3319" s="38" t="s">
        <v>283</v>
      </c>
      <c r="I3319" s="34" t="s">
        <v>606</v>
      </c>
      <c r="J3319" s="32" t="str">
        <f>VLOOKUP(I3319,Customers[],2,FALSE)</f>
        <v>ဒေါ်သန်းမြင့်</v>
      </c>
      <c r="K3319" s="32" t="str">
        <f>VLOOKUP(I3319,Customers[],4,FALSE)</f>
        <v>Tharzi</v>
      </c>
      <c r="L3319" s="32" t="str">
        <f>VLOOKUP(Table85[[#This Row],[CustomerID]],Table!H:K,3,0)</f>
        <v>ကုက္ကိုပေါက်</v>
      </c>
      <c r="M3319" s="32" t="str">
        <f>VLOOKUP(I3319,Customers[],5,FALSE)</f>
        <v>Van-2</v>
      </c>
      <c r="N3319" s="34" t="s">
        <v>9</v>
      </c>
      <c r="O3319" s="37" t="s">
        <v>209</v>
      </c>
      <c r="P3319" s="32" t="str">
        <f>VLOOKUP(O3319,Stock[],2,FALSE)</f>
        <v>ဇေယျဝတီ Red</v>
      </c>
      <c r="Q3319" s="35">
        <f>VLOOKUP(O3319,Stock[],3,FALSE)</f>
        <v>0.64</v>
      </c>
      <c r="R3319" s="35">
        <f>VLOOKUP(O3319,Stock[],4,FALSE)</f>
        <v>14</v>
      </c>
      <c r="S3319" s="37"/>
      <c r="T3319" s="35">
        <f>(DailySales!$S3319/DailySales!$R3319)+DailySales!$U3319</f>
        <v>2</v>
      </c>
      <c r="U3319" s="37">
        <v>2</v>
      </c>
      <c r="V3319" s="36">
        <f>+DailySales!$T3319*DailySales!$R3319</f>
        <v>28</v>
      </c>
      <c r="W3319" s="36">
        <f>+DailySales!$V3319*DailySales!$Q3319</f>
        <v>17.920000000000002</v>
      </c>
      <c r="X3319" s="36">
        <f>VLOOKUP(O3319,Stock[],6,FALSE)</f>
        <v>1330</v>
      </c>
      <c r="Y3319" s="36">
        <f>+DailySales!$V3319*DailySales!$X3319</f>
        <v>37240</v>
      </c>
      <c r="Z3319" s="37"/>
      <c r="AA3319" s="37"/>
      <c r="AB3319" s="37"/>
      <c r="AC3319" s="37"/>
      <c r="AD3319" s="37"/>
      <c r="AE3319" s="77">
        <v>960</v>
      </c>
      <c r="AF3319" s="87">
        <v>46059</v>
      </c>
      <c r="AG3319" s="39">
        <v>38200</v>
      </c>
      <c r="AH3319" s="87"/>
      <c r="AI3319" s="39"/>
      <c r="AJ3319" s="87"/>
      <c r="AK3319" s="39"/>
      <c r="AL3319" s="34"/>
      <c r="AM3319" s="39"/>
      <c r="AN331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20" spans="1:40" ht="19.5" customHeight="1" x14ac:dyDescent="0.25">
      <c r="A3320" s="32">
        <f t="shared" si="238"/>
        <v>2026</v>
      </c>
      <c r="B3320" s="32">
        <f t="shared" si="239"/>
        <v>2</v>
      </c>
      <c r="C3320" s="25">
        <v>46059</v>
      </c>
      <c r="D3320" s="57">
        <f t="shared" ca="1" si="236"/>
        <v>46097</v>
      </c>
      <c r="E3320" s="57" t="str">
        <f t="shared" ca="1" si="237"/>
        <v>1-Months</v>
      </c>
      <c r="F3320" s="57" t="str">
        <f>VLOOKUP(O3320,Stock[],5,FALSE)</f>
        <v>BE</v>
      </c>
      <c r="G3320" s="33" t="s">
        <v>3278</v>
      </c>
      <c r="H3320" s="38" t="s">
        <v>283</v>
      </c>
      <c r="I3320" s="34" t="s">
        <v>1015</v>
      </c>
      <c r="J3320" s="32" t="str">
        <f>VLOOKUP(I3320,Customers[],2,FALSE)</f>
        <v>ကိုလင်း</v>
      </c>
      <c r="K3320" s="32" t="str">
        <f>VLOOKUP(I3320,Customers[],4,FALSE)</f>
        <v>Tharzi</v>
      </c>
      <c r="L3320" s="32" t="str">
        <f>VLOOKUP(Table85[[#This Row],[CustomerID]],Table!H:K,3,0)</f>
        <v>ညောင်ရမ်း</v>
      </c>
      <c r="M3320" s="32" t="str">
        <f>VLOOKUP(I3320,Customers[],5,FALSE)</f>
        <v>Van-2</v>
      </c>
      <c r="N3320" s="34" t="s">
        <v>9</v>
      </c>
      <c r="O3320" s="37" t="s">
        <v>209</v>
      </c>
      <c r="P3320" s="32" t="str">
        <f>VLOOKUP(O3320,Stock[],2,FALSE)</f>
        <v>ဇေယျဝတီ Red</v>
      </c>
      <c r="Q3320" s="35">
        <f>VLOOKUP(O3320,Stock[],3,FALSE)</f>
        <v>0.64</v>
      </c>
      <c r="R3320" s="35">
        <f>VLOOKUP(O3320,Stock[],4,FALSE)</f>
        <v>14</v>
      </c>
      <c r="S3320" s="37"/>
      <c r="T3320" s="35">
        <f>(DailySales!$S3320/DailySales!$R3320)+DailySales!$U3320</f>
        <v>3</v>
      </c>
      <c r="U3320" s="37">
        <v>3</v>
      </c>
      <c r="V3320" s="36">
        <f>+DailySales!$T3320*DailySales!$R3320</f>
        <v>42</v>
      </c>
      <c r="W3320" s="36">
        <f>+DailySales!$V3320*DailySales!$Q3320</f>
        <v>26.88</v>
      </c>
      <c r="X3320" s="36">
        <f>VLOOKUP(O3320,Stock[],6,FALSE)</f>
        <v>1330</v>
      </c>
      <c r="Y3320" s="36">
        <f>+DailySales!$V3320*DailySales!$X3320</f>
        <v>55860</v>
      </c>
      <c r="Z3320" s="37"/>
      <c r="AA3320" s="37"/>
      <c r="AB3320" s="37"/>
      <c r="AC3320" s="37"/>
      <c r="AD3320" s="37"/>
      <c r="AE3320" s="77">
        <v>1440</v>
      </c>
      <c r="AF3320" s="87">
        <v>46059</v>
      </c>
      <c r="AG3320" s="39">
        <v>57300</v>
      </c>
      <c r="AH3320" s="87"/>
      <c r="AI3320" s="39"/>
      <c r="AJ3320" s="87"/>
      <c r="AK3320" s="39"/>
      <c r="AL3320" s="34"/>
      <c r="AM3320" s="39"/>
      <c r="AN332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21" spans="1:40" ht="19.5" customHeight="1" x14ac:dyDescent="0.25">
      <c r="A3321" s="32">
        <f t="shared" si="238"/>
        <v>2026</v>
      </c>
      <c r="B3321" s="32">
        <f t="shared" si="239"/>
        <v>2</v>
      </c>
      <c r="C3321" s="25">
        <v>46059</v>
      </c>
      <c r="D3321" s="57">
        <f t="shared" ca="1" si="236"/>
        <v>46097</v>
      </c>
      <c r="E3321" s="57" t="str">
        <f t="shared" ca="1" si="237"/>
        <v>1-Months</v>
      </c>
      <c r="F3321" s="57" t="str">
        <f>VLOOKUP(O3321,Stock[],5,FALSE)</f>
        <v>BE</v>
      </c>
      <c r="G3321" s="33" t="s">
        <v>3279</v>
      </c>
      <c r="H3321" s="38" t="s">
        <v>283</v>
      </c>
      <c r="I3321" s="34" t="s">
        <v>2003</v>
      </c>
      <c r="J3321" s="32" t="str">
        <f>VLOOKUP(I3321,Customers[],2,FALSE)</f>
        <v>ဦးဇော်ဦး</v>
      </c>
      <c r="K3321" s="32" t="str">
        <f>VLOOKUP(I3321,Customers[],4,FALSE)</f>
        <v>Tharzi</v>
      </c>
      <c r="L3321" s="32" t="str">
        <f>VLOOKUP(Table85[[#This Row],[CustomerID]],Table!H:K,3,0)</f>
        <v>ညောင်ရမ်း</v>
      </c>
      <c r="M3321" s="32" t="str">
        <f>VLOOKUP(I3321,Customers[],5,FALSE)</f>
        <v>Van-2</v>
      </c>
      <c r="N3321" s="34" t="s">
        <v>9</v>
      </c>
      <c r="O3321" s="37" t="s">
        <v>224</v>
      </c>
      <c r="P3321" s="32" t="str">
        <f>VLOOKUP(O3321,Stock[],2,FALSE)</f>
        <v>ချယ်ရီသံပုရာအရက်သန့်ကော် (.6Ltr)</v>
      </c>
      <c r="Q3321" s="35">
        <f>VLOOKUP(O3321,Stock[],3,FALSE)</f>
        <v>0.6</v>
      </c>
      <c r="R3321" s="35">
        <f>VLOOKUP(O3321,Stock[],4,FALSE)</f>
        <v>24</v>
      </c>
      <c r="S3321" s="37"/>
      <c r="T3321" s="35">
        <f>(DailySales!$S3321/DailySales!$R3321)+DailySales!$U3321</f>
        <v>2</v>
      </c>
      <c r="U3321" s="37">
        <v>2</v>
      </c>
      <c r="V3321" s="36">
        <f>+DailySales!$T3321*DailySales!$R3321</f>
        <v>48</v>
      </c>
      <c r="W3321" s="36">
        <f>+DailySales!$V3321*DailySales!$Q3321</f>
        <v>28.799999999999997</v>
      </c>
      <c r="X3321" s="36">
        <f>VLOOKUP(O3321,Stock[],6,FALSE)</f>
        <v>915</v>
      </c>
      <c r="Y3321" s="36">
        <f>+DailySales!$V3321*DailySales!$X3321</f>
        <v>43920</v>
      </c>
      <c r="Z3321" s="37"/>
      <c r="AA3321" s="37"/>
      <c r="AB3321" s="37"/>
      <c r="AC3321" s="37"/>
      <c r="AD3321" s="37"/>
      <c r="AE3321" s="77">
        <v>80</v>
      </c>
      <c r="AF3321" s="87">
        <v>46059</v>
      </c>
      <c r="AG3321" s="39">
        <v>44000</v>
      </c>
      <c r="AH3321" s="87"/>
      <c r="AI3321" s="39"/>
      <c r="AJ3321" s="87"/>
      <c r="AK3321" s="39"/>
      <c r="AL3321" s="34"/>
      <c r="AM3321" s="39"/>
      <c r="AN332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22" spans="1:40" ht="19.5" customHeight="1" x14ac:dyDescent="0.25">
      <c r="A3322" s="32">
        <f t="shared" si="238"/>
        <v>2026</v>
      </c>
      <c r="B3322" s="32">
        <f t="shared" si="239"/>
        <v>2</v>
      </c>
      <c r="C3322" s="25">
        <v>46059</v>
      </c>
      <c r="D3322" s="57">
        <f t="shared" ca="1" si="236"/>
        <v>46097</v>
      </c>
      <c r="E3322" s="57" t="str">
        <f t="shared" ca="1" si="237"/>
        <v>1-Months</v>
      </c>
      <c r="F3322" s="57" t="str">
        <f>VLOOKUP(O3322,Stock[],5,FALSE)</f>
        <v>BE</v>
      </c>
      <c r="G3322" s="33" t="s">
        <v>3280</v>
      </c>
      <c r="H3322" s="38" t="s">
        <v>283</v>
      </c>
      <c r="I3322" s="34" t="s">
        <v>563</v>
      </c>
      <c r="J3322" s="32" t="str">
        <f>VLOOKUP(I3322,Customers[],2,FALSE)</f>
        <v>မနိုင်နိုင်မော်</v>
      </c>
      <c r="K3322" s="32" t="str">
        <f>VLOOKUP(I3322,Customers[],4,FALSE)</f>
        <v>Tharzi</v>
      </c>
      <c r="L3322" s="32" t="str">
        <f>VLOOKUP(Table85[[#This Row],[CustomerID]],Table!H:K,3,0)</f>
        <v>ဇီးတောအိုင်</v>
      </c>
      <c r="M3322" s="32" t="str">
        <f>VLOOKUP(I3322,Customers[],5,FALSE)</f>
        <v>Van-2</v>
      </c>
      <c r="N3322" s="34" t="s">
        <v>9</v>
      </c>
      <c r="O3322" s="37" t="s">
        <v>224</v>
      </c>
      <c r="P3322" s="32" t="str">
        <f>VLOOKUP(O3322,Stock[],2,FALSE)</f>
        <v>ချယ်ရီသံပုရာအရက်သန့်ကော် (.6Ltr)</v>
      </c>
      <c r="Q3322" s="35">
        <f>VLOOKUP(O3322,Stock[],3,FALSE)</f>
        <v>0.6</v>
      </c>
      <c r="R3322" s="35">
        <f>VLOOKUP(O3322,Stock[],4,FALSE)</f>
        <v>24</v>
      </c>
      <c r="S3322" s="37"/>
      <c r="T3322" s="35">
        <f>(DailySales!$S3322/DailySales!$R3322)+DailySales!$U3322</f>
        <v>2</v>
      </c>
      <c r="U3322" s="37">
        <v>2</v>
      </c>
      <c r="V3322" s="36">
        <f>+DailySales!$T3322*DailySales!$R3322</f>
        <v>48</v>
      </c>
      <c r="W3322" s="36">
        <f>+DailySales!$V3322*DailySales!$Q3322</f>
        <v>28.799999999999997</v>
      </c>
      <c r="X3322" s="36">
        <f>VLOOKUP(O3322,Stock[],6,FALSE)</f>
        <v>915</v>
      </c>
      <c r="Y3322" s="36">
        <f>+DailySales!$V3322*DailySales!$X3322</f>
        <v>43920</v>
      </c>
      <c r="Z3322" s="37"/>
      <c r="AA3322" s="37"/>
      <c r="AB3322" s="37"/>
      <c r="AC3322" s="37"/>
      <c r="AD3322" s="37"/>
      <c r="AE3322" s="77">
        <v>80</v>
      </c>
      <c r="AF3322" s="87">
        <v>46059</v>
      </c>
      <c r="AG3322" s="39">
        <v>44000</v>
      </c>
      <c r="AH3322" s="87"/>
      <c r="AI3322" s="39"/>
      <c r="AJ3322" s="87"/>
      <c r="AK3322" s="39"/>
      <c r="AL3322" s="34"/>
      <c r="AM3322" s="39"/>
      <c r="AN332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23" spans="1:40" ht="19.5" customHeight="1" x14ac:dyDescent="0.25">
      <c r="A3323" s="32">
        <f t="shared" si="238"/>
        <v>2026</v>
      </c>
      <c r="B3323" s="32">
        <f t="shared" si="239"/>
        <v>2</v>
      </c>
      <c r="C3323" s="25">
        <v>46059</v>
      </c>
      <c r="D3323" s="57">
        <f t="shared" ca="1" si="236"/>
        <v>46097</v>
      </c>
      <c r="E3323" s="57" t="str">
        <f t="shared" ca="1" si="237"/>
        <v>1-Months</v>
      </c>
      <c r="F3323" s="57" t="str">
        <f>VLOOKUP(O3323,Stock[],5,FALSE)</f>
        <v>BE</v>
      </c>
      <c r="G3323" s="33" t="s">
        <v>3281</v>
      </c>
      <c r="H3323" s="38" t="s">
        <v>283</v>
      </c>
      <c r="I3323" s="34" t="s">
        <v>840</v>
      </c>
      <c r="J3323" s="32" t="str">
        <f>VLOOKUP(I3323,Customers[],2,FALSE)</f>
        <v>မသန်းသန်းဆင့်</v>
      </c>
      <c r="K3323" s="32" t="str">
        <f>VLOOKUP(I3323,Customers[],4,FALSE)</f>
        <v>Tharzi</v>
      </c>
      <c r="L3323" s="32" t="str">
        <f>VLOOKUP(Table85[[#This Row],[CustomerID]],Table!H:K,3,0)</f>
        <v>မကျီးရိုး</v>
      </c>
      <c r="M3323" s="32" t="str">
        <f>VLOOKUP(I3323,Customers[],5,FALSE)</f>
        <v>Van-2</v>
      </c>
      <c r="N3323" s="34" t="s">
        <v>9</v>
      </c>
      <c r="O3323" s="37" t="s">
        <v>1395</v>
      </c>
      <c r="P3323" s="32" t="str">
        <f>VLOOKUP(O3323,Stock[],2,FALSE)</f>
        <v>ရွှေမင်းသားမန်ကျည်းခေါင်ရည်</v>
      </c>
      <c r="Q3323" s="35">
        <f>VLOOKUP(O3323,Stock[],3,FALSE)</f>
        <v>0.64</v>
      </c>
      <c r="R3323" s="35">
        <f>VLOOKUP(O3323,Stock[],4,FALSE)</f>
        <v>14</v>
      </c>
      <c r="S3323" s="37"/>
      <c r="T3323" s="35">
        <f>(DailySales!$S3323/DailySales!$R3323)+DailySales!$U3323</f>
        <v>5</v>
      </c>
      <c r="U3323" s="37">
        <v>5</v>
      </c>
      <c r="V3323" s="36">
        <f>+DailySales!$T3323*DailySales!$R3323</f>
        <v>70</v>
      </c>
      <c r="W3323" s="36">
        <f>+DailySales!$V3323*DailySales!$Q3323</f>
        <v>44.800000000000004</v>
      </c>
      <c r="X3323" s="36">
        <f>VLOOKUP(O3323,Stock[],6,FALSE)</f>
        <v>830</v>
      </c>
      <c r="Y3323" s="36">
        <f>+DailySales!$V3323*DailySales!$X3323</f>
        <v>58100</v>
      </c>
      <c r="Z3323" s="37"/>
      <c r="AA3323" s="37"/>
      <c r="AB3323" s="37"/>
      <c r="AC3323" s="37"/>
      <c r="AD3323" s="37"/>
      <c r="AE3323" s="77">
        <v>1900</v>
      </c>
      <c r="AF3323" s="87">
        <v>46059</v>
      </c>
      <c r="AG3323" s="39">
        <v>60000</v>
      </c>
      <c r="AH3323" s="87"/>
      <c r="AI3323" s="39"/>
      <c r="AJ3323" s="87"/>
      <c r="AK3323" s="39"/>
      <c r="AL3323" s="34"/>
      <c r="AM3323" s="39"/>
      <c r="AN332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24" spans="1:40" ht="19.5" customHeight="1" x14ac:dyDescent="0.25">
      <c r="A3324" s="32">
        <f t="shared" si="238"/>
        <v>2026</v>
      </c>
      <c r="B3324" s="32">
        <f t="shared" si="239"/>
        <v>2</v>
      </c>
      <c r="C3324" s="25">
        <v>46059</v>
      </c>
      <c r="D3324" s="57">
        <f t="shared" ca="1" si="236"/>
        <v>46097</v>
      </c>
      <c r="E3324" s="57" t="str">
        <f t="shared" ca="1" si="237"/>
        <v>1-Months</v>
      </c>
      <c r="F3324" s="57" t="str">
        <f>VLOOKUP(O3324,Stock[],5,FALSE)</f>
        <v>BE</v>
      </c>
      <c r="G3324" s="33" t="s">
        <v>3282</v>
      </c>
      <c r="H3324" s="38" t="s">
        <v>283</v>
      </c>
      <c r="I3324" s="34" t="s">
        <v>836</v>
      </c>
      <c r="J3324" s="32" t="str">
        <f>VLOOKUP(I3324,Customers[],2,FALSE)</f>
        <v>မသန်းနု</v>
      </c>
      <c r="K3324" s="32" t="str">
        <f>VLOOKUP(I3324,Customers[],4,FALSE)</f>
        <v>Tharzi</v>
      </c>
      <c r="L3324" s="32" t="str">
        <f>VLOOKUP(Table85[[#This Row],[CustomerID]],Table!H:K,3,0)</f>
        <v>မကျီးရိုး</v>
      </c>
      <c r="M3324" s="32" t="str">
        <f>VLOOKUP(I3324,Customers[],5,FALSE)</f>
        <v>Van-2</v>
      </c>
      <c r="N3324" s="34" t="s">
        <v>9</v>
      </c>
      <c r="O3324" s="37" t="s">
        <v>225</v>
      </c>
      <c r="P3324" s="32" t="str">
        <f>VLOOKUP(O3324,Stock[],2,FALSE)</f>
        <v>ချယ်ရီသံပုရာအရက်သန့်ကော် (1Ltr)</v>
      </c>
      <c r="Q3324" s="35">
        <f>VLOOKUP(O3324,Stock[],3,FALSE)</f>
        <v>1</v>
      </c>
      <c r="R3324" s="35">
        <f>VLOOKUP(O3324,Stock[],4,FALSE)</f>
        <v>12</v>
      </c>
      <c r="S3324" s="37"/>
      <c r="T3324" s="35">
        <f>(DailySales!$S3324/DailySales!$R3324)+DailySales!$U3324</f>
        <v>5</v>
      </c>
      <c r="U3324" s="37">
        <v>5</v>
      </c>
      <c r="V3324" s="36">
        <f>+DailySales!$T3324*DailySales!$R3324</f>
        <v>60</v>
      </c>
      <c r="W3324" s="36">
        <f>+DailySales!$V3324*DailySales!$Q3324</f>
        <v>60</v>
      </c>
      <c r="X3324" s="36">
        <f>VLOOKUP(O3324,Stock[],6,FALSE)</f>
        <v>1260</v>
      </c>
      <c r="Y3324" s="36">
        <f>+DailySales!$V3324*DailySales!$X3324</f>
        <v>75600</v>
      </c>
      <c r="Z3324" s="37"/>
      <c r="AA3324" s="37"/>
      <c r="AB3324" s="37"/>
      <c r="AC3324" s="37"/>
      <c r="AD3324" s="37"/>
      <c r="AE3324" s="77">
        <v>1900</v>
      </c>
      <c r="AF3324" s="87">
        <v>46059</v>
      </c>
      <c r="AG3324" s="39">
        <v>77500</v>
      </c>
      <c r="AH3324" s="87"/>
      <c r="AI3324" s="39"/>
      <c r="AJ3324" s="87"/>
      <c r="AK3324" s="39"/>
      <c r="AL3324" s="34"/>
      <c r="AM3324" s="39"/>
      <c r="AN332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25" spans="1:40" ht="19.5" customHeight="1" x14ac:dyDescent="0.25">
      <c r="A3325" s="32">
        <f t="shared" si="238"/>
        <v>2026</v>
      </c>
      <c r="B3325" s="32">
        <f t="shared" si="239"/>
        <v>2</v>
      </c>
      <c r="C3325" s="25">
        <v>46059</v>
      </c>
      <c r="D3325" s="57">
        <f t="shared" ca="1" si="236"/>
        <v>46097</v>
      </c>
      <c r="E3325" s="57" t="str">
        <f t="shared" ca="1" si="237"/>
        <v>1-Months</v>
      </c>
      <c r="F3325" s="57" t="str">
        <f>VLOOKUP(O3325,Stock[],5,FALSE)</f>
        <v>BE</v>
      </c>
      <c r="G3325" s="33" t="s">
        <v>3283</v>
      </c>
      <c r="H3325" s="38" t="s">
        <v>275</v>
      </c>
      <c r="I3325" s="34" t="s">
        <v>1759</v>
      </c>
      <c r="J3325" s="32" t="str">
        <f>VLOOKUP(I3325,Customers[],2,FALSE)</f>
        <v>ကိုဇော်လွင်</v>
      </c>
      <c r="K3325" s="32" t="str">
        <f>VLOOKUP(I3325,Customers[],4,FALSE)</f>
        <v>Pyawbwe</v>
      </c>
      <c r="L3325" s="32" t="str">
        <f>VLOOKUP(Table85[[#This Row],[CustomerID]],Table!H:K,3,0)</f>
        <v>ဝကုန်း</v>
      </c>
      <c r="M3325" s="32" t="str">
        <f>VLOOKUP(I3325,Customers[],5,FALSE)</f>
        <v>Van-1</v>
      </c>
      <c r="N3325" s="34" t="s">
        <v>9</v>
      </c>
      <c r="O3325" s="37" t="s">
        <v>223</v>
      </c>
      <c r="P3325" s="32" t="str">
        <f>VLOOKUP(O3325,Stock[],2,FALSE)</f>
        <v>ချယ်ရီအရက်သန့်ကော် (.6Ltr)</v>
      </c>
      <c r="Q3325" s="35">
        <f>VLOOKUP(O3325,Stock[],3,FALSE)</f>
        <v>0.6</v>
      </c>
      <c r="R3325" s="35">
        <f>VLOOKUP(O3325,Stock[],4,FALSE)</f>
        <v>24</v>
      </c>
      <c r="S3325" s="37"/>
      <c r="T3325" s="35">
        <f>(DailySales!$S3325/DailySales!$R3325)+DailySales!$U3325</f>
        <v>100</v>
      </c>
      <c r="U3325" s="37">
        <v>100</v>
      </c>
      <c r="V3325" s="36">
        <f>+DailySales!$T3325*DailySales!$R3325</f>
        <v>2400</v>
      </c>
      <c r="W3325" s="36">
        <f>+DailySales!$V3325*DailySales!$Q3325</f>
        <v>1440</v>
      </c>
      <c r="X3325" s="36">
        <f>VLOOKUP(O3325,Stock[],6,FALSE)</f>
        <v>875</v>
      </c>
      <c r="Y3325" s="36">
        <f>+DailySales!$V3325*DailySales!$X3325</f>
        <v>2100000</v>
      </c>
      <c r="Z3325" s="37"/>
      <c r="AA3325" s="37"/>
      <c r="AB3325" s="37"/>
      <c r="AC3325" s="37"/>
      <c r="AD3325" s="37"/>
      <c r="AE3325" s="77">
        <v>60000</v>
      </c>
      <c r="AF3325" s="87">
        <v>46059</v>
      </c>
      <c r="AG3325" s="39">
        <v>2160000</v>
      </c>
      <c r="AH3325" s="87"/>
      <c r="AI3325" s="39"/>
      <c r="AJ3325" s="87"/>
      <c r="AK3325" s="39"/>
      <c r="AL3325" s="34"/>
      <c r="AM3325" s="39"/>
      <c r="AN332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26" spans="1:40" ht="19.5" customHeight="1" x14ac:dyDescent="0.25">
      <c r="A3326" s="112">
        <f t="shared" si="238"/>
        <v>2026</v>
      </c>
      <c r="B3326" s="112">
        <f t="shared" si="239"/>
        <v>2</v>
      </c>
      <c r="C3326" s="25">
        <v>46059</v>
      </c>
      <c r="D3326" s="114">
        <f t="shared" ca="1" si="236"/>
        <v>46097</v>
      </c>
      <c r="E3326" s="114" t="str">
        <f t="shared" ca="1" si="237"/>
        <v>1-Months</v>
      </c>
      <c r="F3326" s="114" t="str">
        <f>VLOOKUP(O3326,Stock[],5,FALSE)</f>
        <v>BE</v>
      </c>
      <c r="G3326" s="115" t="s">
        <v>3284</v>
      </c>
      <c r="H3326" s="116"/>
      <c r="I3326" s="117" t="s">
        <v>200</v>
      </c>
      <c r="J3326" s="112" t="str">
        <f>VLOOKUP(I3326,Customers[],2,FALSE)</f>
        <v>ဦးအောင်မိုး</v>
      </c>
      <c r="K3326" s="112" t="str">
        <f>VLOOKUP(I3326,Customers[],4,FALSE)</f>
        <v>Yamethin</v>
      </c>
      <c r="L3326" s="112" t="str">
        <f>VLOOKUP(Table85[[#This Row],[CustomerID]],Table!H:K,3,0)</f>
        <v>ရမည်းသင်း</v>
      </c>
      <c r="M3326" s="112" t="str">
        <f>VLOOKUP(I3326,Customers[],5,FALSE)</f>
        <v>WholeSales</v>
      </c>
      <c r="N3326" s="117" t="s">
        <v>10</v>
      </c>
      <c r="O3326" s="118" t="s">
        <v>240</v>
      </c>
      <c r="P3326" s="112" t="str">
        <f>VLOOKUP(O3326,Stock[],2,FALSE)</f>
        <v>သံပုရာအရက်</v>
      </c>
      <c r="Q3326" s="119">
        <f>VLOOKUP(O3326,Stock[],3,FALSE)</f>
        <v>0.64</v>
      </c>
      <c r="R3326" s="119">
        <f>VLOOKUP(O3326,Stock[],4,FALSE)</f>
        <v>14</v>
      </c>
      <c r="S3326" s="118"/>
      <c r="T3326" s="119">
        <f>(DailySales!$S3326/DailySales!$R3326)+DailySales!$U3326</f>
        <v>100</v>
      </c>
      <c r="U3326" s="118">
        <v>100</v>
      </c>
      <c r="V3326" s="120">
        <f>+DailySales!$T3326*DailySales!$R3326</f>
        <v>1400</v>
      </c>
      <c r="W3326" s="120">
        <f>+DailySales!$V3326*DailySales!$Q3326</f>
        <v>896</v>
      </c>
      <c r="X3326" s="120">
        <f>VLOOKUP(O3326,Stock[],6,FALSE)</f>
        <v>1330</v>
      </c>
      <c r="Y3326" s="120">
        <f>+DailySales!$V3326*DailySales!$X3326</f>
        <v>1862000</v>
      </c>
      <c r="Z3326" s="118"/>
      <c r="AA3326" s="118"/>
      <c r="AB3326" s="118">
        <v>43750</v>
      </c>
      <c r="AC3326" s="118">
        <v>24500</v>
      </c>
      <c r="AD3326" s="118"/>
      <c r="AE3326" s="121"/>
      <c r="AF3326" s="122"/>
      <c r="AG3326" s="123"/>
      <c r="AH3326" s="122">
        <v>46081</v>
      </c>
      <c r="AI3326" s="123">
        <v>1793750</v>
      </c>
      <c r="AJ3326" s="122"/>
      <c r="AK3326" s="123"/>
      <c r="AL3326" s="34"/>
      <c r="AM3326" s="39"/>
      <c r="AN332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27" spans="1:40" ht="19.5" customHeight="1" x14ac:dyDescent="0.25">
      <c r="A3327" s="112">
        <f t="shared" si="238"/>
        <v>2026</v>
      </c>
      <c r="B3327" s="112">
        <f t="shared" si="239"/>
        <v>2</v>
      </c>
      <c r="C3327" s="25">
        <v>46059</v>
      </c>
      <c r="D3327" s="114">
        <f t="shared" ca="1" si="236"/>
        <v>46097</v>
      </c>
      <c r="E3327" s="114" t="str">
        <f t="shared" ca="1" si="237"/>
        <v>1-Months</v>
      </c>
      <c r="F3327" s="114" t="str">
        <f>VLOOKUP(O3327,Stock[],5,FALSE)</f>
        <v>BE</v>
      </c>
      <c r="G3327" s="115" t="s">
        <v>3284</v>
      </c>
      <c r="H3327" s="116"/>
      <c r="I3327" s="117" t="s">
        <v>200</v>
      </c>
      <c r="J3327" s="112" t="str">
        <f>VLOOKUP(I3327,Customers[],2,FALSE)</f>
        <v>ဦးအောင်မိုး</v>
      </c>
      <c r="K3327" s="112" t="str">
        <f>VLOOKUP(I3327,Customers[],4,FALSE)</f>
        <v>Yamethin</v>
      </c>
      <c r="L3327" s="112" t="str">
        <f>VLOOKUP(Table85[[#This Row],[CustomerID]],Table!H:K,3,0)</f>
        <v>ရမည်းသင်း</v>
      </c>
      <c r="M3327" s="112" t="str">
        <f>VLOOKUP(I3327,Customers[],5,FALSE)</f>
        <v>WholeSales</v>
      </c>
      <c r="N3327" s="117" t="s">
        <v>10</v>
      </c>
      <c r="O3327" s="118" t="s">
        <v>220</v>
      </c>
      <c r="P3327" s="112" t="str">
        <f>VLOOKUP(O3327,Stock[],2,FALSE)</f>
        <v>မြန်မာရှောက်ပျား</v>
      </c>
      <c r="Q3327" s="119">
        <f>VLOOKUP(O3327,Stock[],3,FALSE)</f>
        <v>0.64</v>
      </c>
      <c r="R3327" s="119">
        <f>VLOOKUP(O3327,Stock[],4,FALSE)</f>
        <v>14</v>
      </c>
      <c r="S3327" s="118"/>
      <c r="T3327" s="119">
        <f>(DailySales!$S3327/DailySales!$R3327)+DailySales!$U3327</f>
        <v>50</v>
      </c>
      <c r="U3327" s="118">
        <v>50</v>
      </c>
      <c r="V3327" s="120">
        <f>+DailySales!$T3327*DailySales!$R3327</f>
        <v>700</v>
      </c>
      <c r="W3327" s="120">
        <f>+DailySales!$V3327*DailySales!$Q3327</f>
        <v>448</v>
      </c>
      <c r="X3327" s="120">
        <f>VLOOKUP(O3327,Stock[],6,FALSE)</f>
        <v>1370</v>
      </c>
      <c r="Y3327" s="120">
        <f>+DailySales!$V3327*DailySales!$X3327</f>
        <v>959000</v>
      </c>
      <c r="Z3327" s="118"/>
      <c r="AA3327" s="118"/>
      <c r="AB3327" s="118"/>
      <c r="AC3327" s="118"/>
      <c r="AD3327" s="118"/>
      <c r="AE3327" s="121"/>
      <c r="AF3327" s="122"/>
      <c r="AG3327" s="123"/>
      <c r="AH3327" s="122">
        <v>46081</v>
      </c>
      <c r="AI3327" s="123">
        <v>959000</v>
      </c>
      <c r="AJ3327" s="122"/>
      <c r="AK3327" s="123"/>
      <c r="AL3327" s="34"/>
      <c r="AM3327" s="39"/>
      <c r="AN332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28" spans="1:40" ht="19.5" customHeight="1" x14ac:dyDescent="0.25">
      <c r="A3328" s="112">
        <f t="shared" si="238"/>
        <v>2026</v>
      </c>
      <c r="B3328" s="112">
        <f t="shared" si="239"/>
        <v>2</v>
      </c>
      <c r="C3328" s="25">
        <v>46059</v>
      </c>
      <c r="D3328" s="114">
        <f t="shared" ca="1" si="236"/>
        <v>46097</v>
      </c>
      <c r="E3328" s="114" t="str">
        <f t="shared" ca="1" si="237"/>
        <v>1-Months</v>
      </c>
      <c r="F3328" s="114" t="str">
        <f>VLOOKUP(O3328,Stock[],5,FALSE)</f>
        <v>BE</v>
      </c>
      <c r="G3328" s="115" t="s">
        <v>3284</v>
      </c>
      <c r="H3328" s="116"/>
      <c r="I3328" s="117" t="s">
        <v>200</v>
      </c>
      <c r="J3328" s="112" t="str">
        <f>VLOOKUP(I3328,Customers[],2,FALSE)</f>
        <v>ဦးအောင်မိုး</v>
      </c>
      <c r="K3328" s="112" t="str">
        <f>VLOOKUP(I3328,Customers[],4,FALSE)</f>
        <v>Yamethin</v>
      </c>
      <c r="L3328" s="112" t="str">
        <f>VLOOKUP(Table85[[#This Row],[CustomerID]],Table!H:K,3,0)</f>
        <v>ရမည်းသင်း</v>
      </c>
      <c r="M3328" s="112" t="str">
        <f>VLOOKUP(I3328,Customers[],5,FALSE)</f>
        <v>WholeSales</v>
      </c>
      <c r="N3328" s="117" t="s">
        <v>10</v>
      </c>
      <c r="O3328" s="118" t="s">
        <v>2120</v>
      </c>
      <c r="P3328" s="112" t="str">
        <f>VLOOKUP(O3328,Stock[],2,FALSE)</f>
        <v>ဇေ အရက်သန့်</v>
      </c>
      <c r="Q3328" s="119">
        <f>VLOOKUP(O3328,Stock[],3,FALSE)</f>
        <v>0.64</v>
      </c>
      <c r="R3328" s="119">
        <f>VLOOKUP(O3328,Stock[],4,FALSE)</f>
        <v>14</v>
      </c>
      <c r="S3328" s="118"/>
      <c r="T3328" s="119">
        <f>(DailySales!$S3328/DailySales!$R3328)+DailySales!$U3328</f>
        <v>100</v>
      </c>
      <c r="U3328" s="118">
        <v>100</v>
      </c>
      <c r="V3328" s="120">
        <f>+DailySales!$T3328*DailySales!$R3328</f>
        <v>1400</v>
      </c>
      <c r="W3328" s="120">
        <f>+DailySales!$V3328*DailySales!$Q3328</f>
        <v>896</v>
      </c>
      <c r="X3328" s="120">
        <f>VLOOKUP(O3328,Stock[],6,FALSE)</f>
        <v>1380</v>
      </c>
      <c r="Y3328" s="120">
        <f>+DailySales!$V3328*DailySales!$X3328</f>
        <v>1932000</v>
      </c>
      <c r="Z3328" s="118"/>
      <c r="AA3328" s="118"/>
      <c r="AB3328" s="118"/>
      <c r="AC3328" s="118"/>
      <c r="AD3328" s="118"/>
      <c r="AE3328" s="121"/>
      <c r="AF3328" s="122"/>
      <c r="AG3328" s="123"/>
      <c r="AH3328" s="122">
        <v>46081</v>
      </c>
      <c r="AI3328" s="123">
        <v>1932000</v>
      </c>
      <c r="AJ3328" s="122"/>
      <c r="AK3328" s="123"/>
      <c r="AL3328" s="34"/>
      <c r="AM3328" s="39"/>
      <c r="AN332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29" spans="1:40" ht="19.5" customHeight="1" x14ac:dyDescent="0.25">
      <c r="A3329" s="112">
        <f t="shared" si="238"/>
        <v>2026</v>
      </c>
      <c r="B3329" s="112">
        <f t="shared" si="239"/>
        <v>2</v>
      </c>
      <c r="C3329" s="25">
        <v>46059</v>
      </c>
      <c r="D3329" s="114">
        <f t="shared" ca="1" si="236"/>
        <v>46097</v>
      </c>
      <c r="E3329" s="114" t="str">
        <f t="shared" ca="1" si="237"/>
        <v>1-Months</v>
      </c>
      <c r="F3329" s="114" t="str">
        <f>VLOOKUP(O3329,Stock[],5,FALSE)</f>
        <v>BE</v>
      </c>
      <c r="G3329" s="115" t="s">
        <v>3285</v>
      </c>
      <c r="H3329" s="116"/>
      <c r="I3329" s="117" t="s">
        <v>231</v>
      </c>
      <c r="J3329" s="112" t="str">
        <f>VLOOKUP(I3329,Customers[],2,FALSE)</f>
        <v>ဦးဝင်းအောင်ကြွယ်</v>
      </c>
      <c r="K3329" s="112" t="str">
        <f>VLOOKUP(I3329,Customers[],4,FALSE)</f>
        <v>Pyawbwe</v>
      </c>
      <c r="L3329" s="112" t="str">
        <f>VLOOKUP(Table85[[#This Row],[CustomerID]],Table!H:K,3,0)</f>
        <v>ပျော်ဘွယ်</v>
      </c>
      <c r="M3329" s="112" t="str">
        <f>VLOOKUP(I3329,Customers[],5,FALSE)</f>
        <v>WholeSales</v>
      </c>
      <c r="N3329" s="117" t="s">
        <v>10</v>
      </c>
      <c r="O3329" s="118" t="s">
        <v>220</v>
      </c>
      <c r="P3329" s="112" t="str">
        <f>VLOOKUP(O3329,Stock[],2,FALSE)</f>
        <v>မြန်မာရှောက်ပျား</v>
      </c>
      <c r="Q3329" s="119">
        <f>VLOOKUP(O3329,Stock[],3,FALSE)</f>
        <v>0.64</v>
      </c>
      <c r="R3329" s="119">
        <f>VLOOKUP(O3329,Stock[],4,FALSE)</f>
        <v>14</v>
      </c>
      <c r="S3329" s="118"/>
      <c r="T3329" s="119">
        <f>(DailySales!$S3329/DailySales!$R3329)+DailySales!$U3329</f>
        <v>100</v>
      </c>
      <c r="U3329" s="118">
        <v>100</v>
      </c>
      <c r="V3329" s="120">
        <f>+DailySales!$T3329*DailySales!$R3329</f>
        <v>1400</v>
      </c>
      <c r="W3329" s="120">
        <f>+DailySales!$V3329*DailySales!$Q3329</f>
        <v>896</v>
      </c>
      <c r="X3329" s="120">
        <f>VLOOKUP(O3329,Stock[],6,FALSE)</f>
        <v>1370</v>
      </c>
      <c r="Y3329" s="120">
        <f>+DailySales!$V3329*DailySales!$X3329</f>
        <v>1918000</v>
      </c>
      <c r="Z3329" s="118"/>
      <c r="AA3329" s="118"/>
      <c r="AB3329" s="118"/>
      <c r="AC3329" s="118"/>
      <c r="AD3329" s="118"/>
      <c r="AE3329" s="121"/>
      <c r="AF3329" s="122"/>
      <c r="AG3329" s="123"/>
      <c r="AH3329" s="122">
        <v>46063</v>
      </c>
      <c r="AI3329" s="123">
        <v>1918000</v>
      </c>
      <c r="AJ3329" s="122"/>
      <c r="AK3329" s="123"/>
      <c r="AL3329" s="34"/>
      <c r="AM3329" s="39"/>
      <c r="AN332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30" spans="1:40" ht="19.5" customHeight="1" x14ac:dyDescent="0.25">
      <c r="A3330" s="112">
        <f t="shared" si="238"/>
        <v>2026</v>
      </c>
      <c r="B3330" s="112">
        <f t="shared" si="239"/>
        <v>2</v>
      </c>
      <c r="C3330" s="25">
        <v>46059</v>
      </c>
      <c r="D3330" s="114">
        <f t="shared" ref="D3330:D3393" ca="1" si="240">TODAY()</f>
        <v>46097</v>
      </c>
      <c r="E3330" s="114" t="str">
        <f t="shared" ref="E3330:E3393" ca="1" si="241">DATEDIF(C3330,D3330,"M")&amp;"-Months"</f>
        <v>1-Months</v>
      </c>
      <c r="F3330" s="114" t="str">
        <f>VLOOKUP(O3330,Stock[],5,FALSE)</f>
        <v>BE</v>
      </c>
      <c r="G3330" s="115" t="s">
        <v>3286</v>
      </c>
      <c r="H3330" s="116"/>
      <c r="I3330" s="117" t="s">
        <v>236</v>
      </c>
      <c r="J3330" s="112" t="str">
        <f>VLOOKUP(I3330,Customers[],2,FALSE)</f>
        <v>မယဉ်ယဉ်အေး</v>
      </c>
      <c r="K3330" s="112" t="str">
        <f>VLOOKUP(I3330,Customers[],4,FALSE)</f>
        <v>Mahlaing</v>
      </c>
      <c r="L3330" s="112" t="str">
        <f>VLOOKUP(Table85[[#This Row],[CustomerID]],Table!H:K,3,0)</f>
        <v>မလှိုင်</v>
      </c>
      <c r="M3330" s="112" t="str">
        <f>VLOOKUP(I3330,Customers[],5,FALSE)</f>
        <v>WholeSales/Contract</v>
      </c>
      <c r="N3330" s="117" t="s">
        <v>10</v>
      </c>
      <c r="O3330" s="118" t="s">
        <v>2120</v>
      </c>
      <c r="P3330" s="112" t="str">
        <f>VLOOKUP(O3330,Stock[],2,FALSE)</f>
        <v>ဇေ အရက်သန့်</v>
      </c>
      <c r="Q3330" s="119">
        <f>VLOOKUP(O3330,Stock[],3,FALSE)</f>
        <v>0.64</v>
      </c>
      <c r="R3330" s="119">
        <f>VLOOKUP(O3330,Stock[],4,FALSE)</f>
        <v>14</v>
      </c>
      <c r="S3330" s="118"/>
      <c r="T3330" s="119">
        <f>(DailySales!$S3330/DailySales!$R3330)+DailySales!$U3330</f>
        <v>60</v>
      </c>
      <c r="U3330" s="118">
        <v>60</v>
      </c>
      <c r="V3330" s="120">
        <f>+DailySales!$T3330*DailySales!$R3330</f>
        <v>840</v>
      </c>
      <c r="W3330" s="120">
        <f>+DailySales!$V3330*DailySales!$Q3330</f>
        <v>537.6</v>
      </c>
      <c r="X3330" s="120">
        <f>VLOOKUP(O3330,Stock[],6,FALSE)</f>
        <v>1380</v>
      </c>
      <c r="Y3330" s="120">
        <f>+DailySales!$V3330*DailySales!$X3330</f>
        <v>1159200</v>
      </c>
      <c r="Z3330" s="118"/>
      <c r="AA3330" s="118"/>
      <c r="AB3330" s="118"/>
      <c r="AC3330" s="118"/>
      <c r="AD3330" s="118"/>
      <c r="AE3330" s="121"/>
      <c r="AF3330" s="122"/>
      <c r="AG3330" s="123"/>
      <c r="AH3330" s="122"/>
      <c r="AI3330" s="123"/>
      <c r="AJ3330" s="122">
        <v>46077</v>
      </c>
      <c r="AK3330" s="123">
        <v>1159200</v>
      </c>
      <c r="AL3330" s="34"/>
      <c r="AM3330" s="39"/>
      <c r="AN333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31" spans="1:40" ht="19.5" customHeight="1" x14ac:dyDescent="0.25">
      <c r="A3331" s="112">
        <f t="shared" si="238"/>
        <v>2026</v>
      </c>
      <c r="B3331" s="112">
        <f t="shared" si="239"/>
        <v>2</v>
      </c>
      <c r="C3331" s="25">
        <v>46059</v>
      </c>
      <c r="D3331" s="114">
        <f t="shared" ca="1" si="240"/>
        <v>46097</v>
      </c>
      <c r="E3331" s="114" t="str">
        <f t="shared" ca="1" si="241"/>
        <v>1-Months</v>
      </c>
      <c r="F3331" s="114" t="str">
        <f>VLOOKUP(O3331,Stock[],5,FALSE)</f>
        <v>BE</v>
      </c>
      <c r="G3331" s="115" t="s">
        <v>3286</v>
      </c>
      <c r="H3331" s="116"/>
      <c r="I3331" s="117" t="s">
        <v>236</v>
      </c>
      <c r="J3331" s="112" t="str">
        <f>VLOOKUP(I3331,Customers[],2,FALSE)</f>
        <v>မယဉ်ယဉ်အေး</v>
      </c>
      <c r="K3331" s="112" t="str">
        <f>VLOOKUP(I3331,Customers[],4,FALSE)</f>
        <v>Mahlaing</v>
      </c>
      <c r="L3331" s="112" t="str">
        <f>VLOOKUP(Table85[[#This Row],[CustomerID]],Table!H:K,3,0)</f>
        <v>မလှိုင်</v>
      </c>
      <c r="M3331" s="112" t="str">
        <f>VLOOKUP(I3331,Customers[],5,FALSE)</f>
        <v>WholeSales/Contract</v>
      </c>
      <c r="N3331" s="117" t="s">
        <v>10</v>
      </c>
      <c r="O3331" s="118" t="s">
        <v>217</v>
      </c>
      <c r="P3331" s="112" t="str">
        <f>VLOOKUP(O3331,Stock[],2,FALSE)</f>
        <v>လိမ္မော်ဖြူ</v>
      </c>
      <c r="Q3331" s="119">
        <f>VLOOKUP(O3331,Stock[],3,FALSE)</f>
        <v>0.64</v>
      </c>
      <c r="R3331" s="119">
        <f>VLOOKUP(O3331,Stock[],4,FALSE)</f>
        <v>24</v>
      </c>
      <c r="S3331" s="118"/>
      <c r="T3331" s="119">
        <f>(DailySales!$S3331/DailySales!$R3331)+DailySales!$U3331</f>
        <v>20</v>
      </c>
      <c r="U3331" s="118">
        <v>20</v>
      </c>
      <c r="V3331" s="120">
        <f>+DailySales!$T3331*DailySales!$R3331</f>
        <v>480</v>
      </c>
      <c r="W3331" s="120">
        <f>+DailySales!$V3331*DailySales!$Q3331</f>
        <v>307.2</v>
      </c>
      <c r="X3331" s="120">
        <f>VLOOKUP(O3331,Stock[],6,FALSE)</f>
        <v>1330</v>
      </c>
      <c r="Y3331" s="120">
        <f>+DailySales!$V3331*DailySales!$X3331</f>
        <v>638400</v>
      </c>
      <c r="Z3331" s="118"/>
      <c r="AA3331" s="118"/>
      <c r="AB3331" s="118"/>
      <c r="AC3331" s="118"/>
      <c r="AD3331" s="118"/>
      <c r="AE3331" s="121"/>
      <c r="AF3331" s="122"/>
      <c r="AG3331" s="123"/>
      <c r="AH3331" s="122"/>
      <c r="AI3331" s="123"/>
      <c r="AJ3331" s="122">
        <v>46077</v>
      </c>
      <c r="AK3331" s="123">
        <v>638400</v>
      </c>
      <c r="AL3331" s="34"/>
      <c r="AM3331" s="39"/>
      <c r="AN333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32" spans="1:40" ht="19.5" customHeight="1" x14ac:dyDescent="0.25">
      <c r="A3332" s="112">
        <f t="shared" si="238"/>
        <v>2026</v>
      </c>
      <c r="B3332" s="112">
        <f t="shared" si="239"/>
        <v>2</v>
      </c>
      <c r="C3332" s="25">
        <v>46059</v>
      </c>
      <c r="D3332" s="114">
        <f t="shared" ca="1" si="240"/>
        <v>46097</v>
      </c>
      <c r="E3332" s="114" t="str">
        <f t="shared" ca="1" si="241"/>
        <v>1-Months</v>
      </c>
      <c r="F3332" s="114" t="str">
        <f>VLOOKUP(O3332,Stock[],5,FALSE)</f>
        <v>BE</v>
      </c>
      <c r="G3332" s="115" t="s">
        <v>3286</v>
      </c>
      <c r="H3332" s="116"/>
      <c r="I3332" s="117" t="s">
        <v>236</v>
      </c>
      <c r="J3332" s="112" t="str">
        <f>VLOOKUP(I3332,Customers[],2,FALSE)</f>
        <v>မယဉ်ယဉ်အေး</v>
      </c>
      <c r="K3332" s="112" t="str">
        <f>VLOOKUP(I3332,Customers[],4,FALSE)</f>
        <v>Mahlaing</v>
      </c>
      <c r="L3332" s="112" t="str">
        <f>VLOOKUP(Table85[[#This Row],[CustomerID]],Table!H:K,3,0)</f>
        <v>မလှိုင်</v>
      </c>
      <c r="M3332" s="112" t="str">
        <f>VLOOKUP(I3332,Customers[],5,FALSE)</f>
        <v>WholeSales/Contract</v>
      </c>
      <c r="N3332" s="117" t="s">
        <v>10</v>
      </c>
      <c r="O3332" s="118" t="s">
        <v>205</v>
      </c>
      <c r="P3332" s="112" t="str">
        <f>VLOOKUP(O3332,Stock[],2,FALSE)</f>
        <v>ကောင်းကြည် ကော် 25%  (1Ltr )</v>
      </c>
      <c r="Q3332" s="119">
        <f>VLOOKUP(O3332,Stock[],3,FALSE)</f>
        <v>1</v>
      </c>
      <c r="R3332" s="119">
        <f>VLOOKUP(O3332,Stock[],4,FALSE)</f>
        <v>12</v>
      </c>
      <c r="S3332" s="118"/>
      <c r="T3332" s="119">
        <f>(DailySales!$S3332/DailySales!$R3332)+DailySales!$U3332</f>
        <v>50</v>
      </c>
      <c r="U3332" s="118">
        <v>50</v>
      </c>
      <c r="V3332" s="120">
        <f>+DailySales!$T3332*DailySales!$R3332</f>
        <v>600</v>
      </c>
      <c r="W3332" s="120">
        <f>+DailySales!$V3332*DailySales!$Q3332</f>
        <v>600</v>
      </c>
      <c r="X3332" s="120">
        <f>VLOOKUP(O3332,Stock[],6,FALSE)</f>
        <v>1530</v>
      </c>
      <c r="Y3332" s="120">
        <f>+DailySales!$V3332*DailySales!$X3332</f>
        <v>918000</v>
      </c>
      <c r="Z3332" s="118"/>
      <c r="AA3332" s="118"/>
      <c r="AB3332" s="118"/>
      <c r="AC3332" s="118"/>
      <c r="AD3332" s="118"/>
      <c r="AE3332" s="121"/>
      <c r="AF3332" s="122"/>
      <c r="AG3332" s="123"/>
      <c r="AH3332" s="122"/>
      <c r="AI3332" s="123"/>
      <c r="AJ3332" s="122">
        <v>46077</v>
      </c>
      <c r="AK3332" s="123">
        <v>918000</v>
      </c>
      <c r="AL3332" s="34"/>
      <c r="AM3332" s="39"/>
      <c r="AN333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33" spans="1:40" ht="19.5" customHeight="1" x14ac:dyDescent="0.25">
      <c r="A3333" s="112">
        <f t="shared" si="238"/>
        <v>2026</v>
      </c>
      <c r="B3333" s="112">
        <f t="shared" si="239"/>
        <v>2</v>
      </c>
      <c r="C3333" s="25">
        <v>46059</v>
      </c>
      <c r="D3333" s="114">
        <f t="shared" ca="1" si="240"/>
        <v>46097</v>
      </c>
      <c r="E3333" s="114" t="str">
        <f t="shared" ca="1" si="241"/>
        <v>1-Months</v>
      </c>
      <c r="F3333" s="114" t="str">
        <f>VLOOKUP(O3333,Stock[],5,FALSE)</f>
        <v>BE</v>
      </c>
      <c r="G3333" s="115" t="s">
        <v>3287</v>
      </c>
      <c r="H3333" s="116"/>
      <c r="I3333" s="117" t="s">
        <v>189</v>
      </c>
      <c r="J3333" s="112" t="str">
        <f>VLOOKUP(I3333,Customers[],2,FALSE)</f>
        <v>ရွှေမြင်း(ကျော်ကြား)</v>
      </c>
      <c r="K3333" s="112" t="str">
        <f>VLOOKUP(I3333,Customers[],4,FALSE)</f>
        <v>Mahlaing</v>
      </c>
      <c r="L3333" s="112" t="str">
        <f>VLOOKUP(Table85[[#This Row],[CustomerID]],Table!H:K,3,0)</f>
        <v>မလှိုင်</v>
      </c>
      <c r="M3333" s="112" t="str">
        <f>VLOOKUP(I3333,Customers[],5,FALSE)</f>
        <v>WholeSales/Contract</v>
      </c>
      <c r="N3333" s="117" t="s">
        <v>10</v>
      </c>
      <c r="O3333" s="118" t="s">
        <v>240</v>
      </c>
      <c r="P3333" s="112" t="str">
        <f>VLOOKUP(O3333,Stock[],2,FALSE)</f>
        <v>သံပုရာအရက်</v>
      </c>
      <c r="Q3333" s="119">
        <f>VLOOKUP(O3333,Stock[],3,FALSE)</f>
        <v>0.64</v>
      </c>
      <c r="R3333" s="119">
        <f>VLOOKUP(O3333,Stock[],4,FALSE)</f>
        <v>14</v>
      </c>
      <c r="S3333" s="118"/>
      <c r="T3333" s="119">
        <f>(DailySales!$S3333/DailySales!$R3333)+DailySales!$U3333</f>
        <v>50</v>
      </c>
      <c r="U3333" s="118">
        <v>50</v>
      </c>
      <c r="V3333" s="120">
        <f>+DailySales!$T3333*DailySales!$R3333</f>
        <v>700</v>
      </c>
      <c r="W3333" s="120">
        <f>+DailySales!$V3333*DailySales!$Q3333</f>
        <v>448</v>
      </c>
      <c r="X3333" s="120">
        <f>VLOOKUP(O3333,Stock[],6,FALSE)</f>
        <v>1330</v>
      </c>
      <c r="Y3333" s="120">
        <f>+DailySales!$V3333*DailySales!$X3333</f>
        <v>931000</v>
      </c>
      <c r="Z3333" s="118"/>
      <c r="AA3333" s="118"/>
      <c r="AB3333" s="118"/>
      <c r="AC3333" s="118"/>
      <c r="AD3333" s="118"/>
      <c r="AE3333" s="121"/>
      <c r="AF3333" s="122"/>
      <c r="AG3333" s="123"/>
      <c r="AH3333" s="122"/>
      <c r="AI3333" s="123"/>
      <c r="AJ3333" s="122"/>
      <c r="AK3333" s="123"/>
      <c r="AL3333" s="34"/>
      <c r="AM3333" s="39"/>
      <c r="AN333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931000</v>
      </c>
    </row>
    <row r="3334" spans="1:40" ht="19.5" customHeight="1" x14ac:dyDescent="0.25">
      <c r="A3334" s="112">
        <f t="shared" si="238"/>
        <v>2026</v>
      </c>
      <c r="B3334" s="112">
        <f t="shared" si="239"/>
        <v>2</v>
      </c>
      <c r="C3334" s="25">
        <v>46059</v>
      </c>
      <c r="D3334" s="114">
        <f t="shared" ca="1" si="240"/>
        <v>46097</v>
      </c>
      <c r="E3334" s="114" t="str">
        <f t="shared" ca="1" si="241"/>
        <v>1-Months</v>
      </c>
      <c r="F3334" s="114" t="str">
        <f>VLOOKUP(O3334,Stock[],5,FALSE)</f>
        <v>BE</v>
      </c>
      <c r="G3334" s="115" t="s">
        <v>3287</v>
      </c>
      <c r="H3334" s="116"/>
      <c r="I3334" s="117" t="s">
        <v>189</v>
      </c>
      <c r="J3334" s="112" t="str">
        <f>VLOOKUP(I3334,Customers[],2,FALSE)</f>
        <v>ရွှေမြင်း(ကျော်ကြား)</v>
      </c>
      <c r="K3334" s="112" t="str">
        <f>VLOOKUP(I3334,Customers[],4,FALSE)</f>
        <v>Mahlaing</v>
      </c>
      <c r="L3334" s="112" t="str">
        <f>VLOOKUP(Table85[[#This Row],[CustomerID]],Table!H:K,3,0)</f>
        <v>မလှိုင်</v>
      </c>
      <c r="M3334" s="112" t="str">
        <f>VLOOKUP(I3334,Customers[],5,FALSE)</f>
        <v>WholeSales/Contract</v>
      </c>
      <c r="N3334" s="117" t="s">
        <v>10</v>
      </c>
      <c r="O3334" s="118" t="s">
        <v>217</v>
      </c>
      <c r="P3334" s="112" t="str">
        <f>VLOOKUP(O3334,Stock[],2,FALSE)</f>
        <v>လိမ္မော်ဖြူ</v>
      </c>
      <c r="Q3334" s="119">
        <f>VLOOKUP(O3334,Stock[],3,FALSE)</f>
        <v>0.64</v>
      </c>
      <c r="R3334" s="119">
        <f>VLOOKUP(O3334,Stock[],4,FALSE)</f>
        <v>24</v>
      </c>
      <c r="S3334" s="118"/>
      <c r="T3334" s="119">
        <f>(DailySales!$S3334/DailySales!$R3334)+DailySales!$U3334</f>
        <v>70</v>
      </c>
      <c r="U3334" s="118">
        <v>70</v>
      </c>
      <c r="V3334" s="120">
        <f>+DailySales!$T3334*DailySales!$R3334</f>
        <v>1680</v>
      </c>
      <c r="W3334" s="120">
        <f>+DailySales!$V3334*DailySales!$Q3334</f>
        <v>1075.2</v>
      </c>
      <c r="X3334" s="120">
        <f>VLOOKUP(O3334,Stock[],6,FALSE)</f>
        <v>1330</v>
      </c>
      <c r="Y3334" s="120">
        <f>+DailySales!$V3334*DailySales!$X3334</f>
        <v>2234400</v>
      </c>
      <c r="Z3334" s="118"/>
      <c r="AA3334" s="118"/>
      <c r="AB3334" s="118"/>
      <c r="AC3334" s="118"/>
      <c r="AD3334" s="118"/>
      <c r="AE3334" s="121"/>
      <c r="AF3334" s="122"/>
      <c r="AG3334" s="123"/>
      <c r="AH3334" s="122"/>
      <c r="AI3334" s="123"/>
      <c r="AJ3334" s="122"/>
      <c r="AK3334" s="123"/>
      <c r="AL3334" s="34"/>
      <c r="AM3334" s="39"/>
      <c r="AN333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2234400</v>
      </c>
    </row>
    <row r="3335" spans="1:40" ht="19.5" customHeight="1" x14ac:dyDescent="0.25">
      <c r="A3335" s="112">
        <f t="shared" si="238"/>
        <v>2026</v>
      </c>
      <c r="B3335" s="112">
        <f t="shared" si="239"/>
        <v>2</v>
      </c>
      <c r="C3335" s="25">
        <v>46059</v>
      </c>
      <c r="D3335" s="114">
        <f t="shared" ca="1" si="240"/>
        <v>46097</v>
      </c>
      <c r="E3335" s="114" t="str">
        <f t="shared" ca="1" si="241"/>
        <v>1-Months</v>
      </c>
      <c r="F3335" s="114" t="str">
        <f>VLOOKUP(O3335,Stock[],5,FALSE)</f>
        <v>BE</v>
      </c>
      <c r="G3335" s="115" t="s">
        <v>3287</v>
      </c>
      <c r="H3335" s="116"/>
      <c r="I3335" s="117" t="s">
        <v>189</v>
      </c>
      <c r="J3335" s="112" t="str">
        <f>VLOOKUP(I3335,Customers[],2,FALSE)</f>
        <v>ရွှေမြင်း(ကျော်ကြား)</v>
      </c>
      <c r="K3335" s="112" t="str">
        <f>VLOOKUP(I3335,Customers[],4,FALSE)</f>
        <v>Mahlaing</v>
      </c>
      <c r="L3335" s="112" t="str">
        <f>VLOOKUP(Table85[[#This Row],[CustomerID]],Table!H:K,3,0)</f>
        <v>မလှိုင်</v>
      </c>
      <c r="M3335" s="112" t="str">
        <f>VLOOKUP(I3335,Customers[],5,FALSE)</f>
        <v>WholeSales/Contract</v>
      </c>
      <c r="N3335" s="117" t="s">
        <v>10</v>
      </c>
      <c r="O3335" s="118" t="s">
        <v>2120</v>
      </c>
      <c r="P3335" s="112" t="str">
        <f>VLOOKUP(O3335,Stock[],2,FALSE)</f>
        <v>ဇေ အရက်သန့်</v>
      </c>
      <c r="Q3335" s="119">
        <f>VLOOKUP(O3335,Stock[],3,FALSE)</f>
        <v>0.64</v>
      </c>
      <c r="R3335" s="119">
        <f>VLOOKUP(O3335,Stock[],4,FALSE)</f>
        <v>14</v>
      </c>
      <c r="S3335" s="118"/>
      <c r="T3335" s="119">
        <f>(DailySales!$S3335/DailySales!$R3335)+DailySales!$U3335</f>
        <v>50</v>
      </c>
      <c r="U3335" s="118">
        <v>50</v>
      </c>
      <c r="V3335" s="120">
        <f>+DailySales!$T3335*DailySales!$R3335</f>
        <v>700</v>
      </c>
      <c r="W3335" s="120">
        <f>+DailySales!$V3335*DailySales!$Q3335</f>
        <v>448</v>
      </c>
      <c r="X3335" s="120">
        <f>VLOOKUP(O3335,Stock[],6,FALSE)</f>
        <v>1380</v>
      </c>
      <c r="Y3335" s="120">
        <f>+DailySales!$V3335*DailySales!$X3335</f>
        <v>966000</v>
      </c>
      <c r="Z3335" s="118"/>
      <c r="AA3335" s="118"/>
      <c r="AB3335" s="118"/>
      <c r="AC3335" s="118"/>
      <c r="AD3335" s="118"/>
      <c r="AE3335" s="121"/>
      <c r="AF3335" s="122"/>
      <c r="AG3335" s="123"/>
      <c r="AH3335" s="122"/>
      <c r="AI3335" s="123"/>
      <c r="AJ3335" s="122"/>
      <c r="AK3335" s="123"/>
      <c r="AL3335" s="34"/>
      <c r="AM3335" s="39"/>
      <c r="AN333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966000</v>
      </c>
    </row>
    <row r="3336" spans="1:40" ht="19.5" customHeight="1" x14ac:dyDescent="0.25">
      <c r="A3336" s="112">
        <f t="shared" ref="A3336:A3399" si="242">YEAR(C3336)</f>
        <v>2026</v>
      </c>
      <c r="B3336" s="112">
        <f t="shared" ref="B3336:B3399" si="243">MONTH(C3336)</f>
        <v>2</v>
      </c>
      <c r="C3336" s="25">
        <v>46059</v>
      </c>
      <c r="D3336" s="114">
        <f t="shared" ca="1" si="240"/>
        <v>46097</v>
      </c>
      <c r="E3336" s="114" t="str">
        <f t="shared" ca="1" si="241"/>
        <v>1-Months</v>
      </c>
      <c r="F3336" s="114" t="str">
        <f>VLOOKUP(O3336,Stock[],5,FALSE)</f>
        <v>BE</v>
      </c>
      <c r="G3336" s="115" t="s">
        <v>3288</v>
      </c>
      <c r="H3336" s="116"/>
      <c r="I3336" s="117" t="s">
        <v>235</v>
      </c>
      <c r="J3336" s="112" t="str">
        <f>VLOOKUP(I3336,Customers[],2,FALSE)</f>
        <v>ကျော်ကြား</v>
      </c>
      <c r="K3336" s="112" t="str">
        <f>VLOOKUP(I3336,Customers[],4,FALSE)</f>
        <v>Mahlaing</v>
      </c>
      <c r="L3336" s="112" t="str">
        <f>VLOOKUP(Table85[[#This Row],[CustomerID]],Table!H:K,3,0)</f>
        <v>မလှိုင်</v>
      </c>
      <c r="M3336" s="112" t="str">
        <f>VLOOKUP(I3336,Customers[],5,FALSE)</f>
        <v>WholeSales/Contract</v>
      </c>
      <c r="N3336" s="117" t="s">
        <v>10</v>
      </c>
      <c r="O3336" s="118" t="s">
        <v>209</v>
      </c>
      <c r="P3336" s="112" t="str">
        <f>VLOOKUP(O3336,Stock[],2,FALSE)</f>
        <v>ဇေယျဝတီ Red</v>
      </c>
      <c r="Q3336" s="119">
        <f>VLOOKUP(O3336,Stock[],3,FALSE)</f>
        <v>0.64</v>
      </c>
      <c r="R3336" s="119">
        <f>VLOOKUP(O3336,Stock[],4,FALSE)</f>
        <v>14</v>
      </c>
      <c r="S3336" s="118"/>
      <c r="T3336" s="119">
        <f>(DailySales!$S3336/DailySales!$R3336)+DailySales!$U3336</f>
        <v>50</v>
      </c>
      <c r="U3336" s="118">
        <v>50</v>
      </c>
      <c r="V3336" s="120">
        <f>+DailySales!$T3336*DailySales!$R3336</f>
        <v>700</v>
      </c>
      <c r="W3336" s="120">
        <f>+DailySales!$V3336*DailySales!$Q3336</f>
        <v>448</v>
      </c>
      <c r="X3336" s="120">
        <f>VLOOKUP(O3336,Stock[],6,FALSE)</f>
        <v>1330</v>
      </c>
      <c r="Y3336" s="120">
        <f>+DailySales!$V3336*DailySales!$X3336</f>
        <v>931000</v>
      </c>
      <c r="Z3336" s="118"/>
      <c r="AA3336" s="118"/>
      <c r="AB3336" s="118"/>
      <c r="AC3336" s="118"/>
      <c r="AD3336" s="118"/>
      <c r="AE3336" s="121"/>
      <c r="AF3336" s="122"/>
      <c r="AG3336" s="123"/>
      <c r="AH3336" s="87">
        <v>46064</v>
      </c>
      <c r="AI3336" s="123">
        <v>931000</v>
      </c>
      <c r="AJ3336" s="122"/>
      <c r="AK3336" s="123"/>
      <c r="AL3336" s="34"/>
      <c r="AM3336" s="39"/>
      <c r="AN333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37" spans="1:40" ht="19.5" customHeight="1" x14ac:dyDescent="0.25">
      <c r="A3337" s="112">
        <f t="shared" si="242"/>
        <v>2026</v>
      </c>
      <c r="B3337" s="112">
        <f t="shared" si="243"/>
        <v>2</v>
      </c>
      <c r="C3337" s="25">
        <v>46059</v>
      </c>
      <c r="D3337" s="114">
        <f t="shared" ca="1" si="240"/>
        <v>46097</v>
      </c>
      <c r="E3337" s="114" t="str">
        <f t="shared" ca="1" si="241"/>
        <v>1-Months</v>
      </c>
      <c r="F3337" s="114" t="str">
        <f>VLOOKUP(O3337,Stock[],5,FALSE)</f>
        <v>BE</v>
      </c>
      <c r="G3337" s="115" t="s">
        <v>3288</v>
      </c>
      <c r="H3337" s="116"/>
      <c r="I3337" s="117" t="s">
        <v>235</v>
      </c>
      <c r="J3337" s="112" t="str">
        <f>VLOOKUP(I3337,Customers[],2,FALSE)</f>
        <v>ကျော်ကြား</v>
      </c>
      <c r="K3337" s="112" t="str">
        <f>VLOOKUP(I3337,Customers[],4,FALSE)</f>
        <v>Mahlaing</v>
      </c>
      <c r="L3337" s="112" t="str">
        <f>VLOOKUP(Table85[[#This Row],[CustomerID]],Table!H:K,3,0)</f>
        <v>မလှိုင်</v>
      </c>
      <c r="M3337" s="112" t="str">
        <f>VLOOKUP(I3337,Customers[],5,FALSE)</f>
        <v>WholeSales/Contract</v>
      </c>
      <c r="N3337" s="117" t="s">
        <v>10</v>
      </c>
      <c r="O3337" s="118" t="s">
        <v>214</v>
      </c>
      <c r="P3337" s="112" t="str">
        <f>VLOOKUP(O3337,Stock[],2,FALSE)</f>
        <v>ကောင်းကြည်</v>
      </c>
      <c r="Q3337" s="119">
        <f>VLOOKUP(O3337,Stock[],3,FALSE)</f>
        <v>0.64</v>
      </c>
      <c r="R3337" s="119">
        <f>VLOOKUP(O3337,Stock[],4,FALSE)</f>
        <v>14</v>
      </c>
      <c r="S3337" s="118"/>
      <c r="T3337" s="119">
        <f>(DailySales!$S3337/DailySales!$R3337)+DailySales!$U3337</f>
        <v>50</v>
      </c>
      <c r="U3337" s="118">
        <v>50</v>
      </c>
      <c r="V3337" s="120">
        <f>+DailySales!$T3337*DailySales!$R3337</f>
        <v>700</v>
      </c>
      <c r="W3337" s="120">
        <f>+DailySales!$V3337*DailySales!$Q3337</f>
        <v>448</v>
      </c>
      <c r="X3337" s="120">
        <f>VLOOKUP(O3337,Stock[],6,FALSE)</f>
        <v>1330</v>
      </c>
      <c r="Y3337" s="120">
        <f>+DailySales!$V3337*DailySales!$X3337</f>
        <v>931000</v>
      </c>
      <c r="Z3337" s="118"/>
      <c r="AA3337" s="118"/>
      <c r="AB3337" s="118"/>
      <c r="AC3337" s="118"/>
      <c r="AD3337" s="118"/>
      <c r="AE3337" s="121"/>
      <c r="AF3337" s="122"/>
      <c r="AG3337" s="123"/>
      <c r="AH3337" s="87">
        <v>46064</v>
      </c>
      <c r="AI3337" s="123">
        <v>931000</v>
      </c>
      <c r="AJ3337" s="122"/>
      <c r="AK3337" s="123"/>
      <c r="AL3337" s="34"/>
      <c r="AM3337" s="39"/>
      <c r="AN333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38" spans="1:40" ht="19.5" customHeight="1" x14ac:dyDescent="0.25">
      <c r="A3338" s="112">
        <f t="shared" si="242"/>
        <v>2026</v>
      </c>
      <c r="B3338" s="112">
        <f t="shared" si="243"/>
        <v>2</v>
      </c>
      <c r="C3338" s="25">
        <v>46059</v>
      </c>
      <c r="D3338" s="114">
        <f t="shared" ca="1" si="240"/>
        <v>46097</v>
      </c>
      <c r="E3338" s="114" t="str">
        <f t="shared" ca="1" si="241"/>
        <v>1-Months</v>
      </c>
      <c r="F3338" s="114" t="str">
        <f>VLOOKUP(O3338,Stock[],5,FALSE)</f>
        <v>BE</v>
      </c>
      <c r="G3338" s="115" t="s">
        <v>3288</v>
      </c>
      <c r="H3338" s="116"/>
      <c r="I3338" s="117" t="s">
        <v>235</v>
      </c>
      <c r="J3338" s="112" t="str">
        <f>VLOOKUP(I3338,Customers[],2,FALSE)</f>
        <v>ကျော်ကြား</v>
      </c>
      <c r="K3338" s="112" t="str">
        <f>VLOOKUP(I3338,Customers[],4,FALSE)</f>
        <v>Mahlaing</v>
      </c>
      <c r="L3338" s="112" t="str">
        <f>VLOOKUP(Table85[[#This Row],[CustomerID]],Table!H:K,3,0)</f>
        <v>မလှိုင်</v>
      </c>
      <c r="M3338" s="112" t="str">
        <f>VLOOKUP(I3338,Customers[],5,FALSE)</f>
        <v>WholeSales/Contract</v>
      </c>
      <c r="N3338" s="117" t="s">
        <v>10</v>
      </c>
      <c r="O3338" s="118" t="s">
        <v>205</v>
      </c>
      <c r="P3338" s="112" t="str">
        <f>VLOOKUP(O3338,Stock[],2,FALSE)</f>
        <v>ကောင်းကြည် ကော် 25%  (1Ltr )</v>
      </c>
      <c r="Q3338" s="119">
        <f>VLOOKUP(O3338,Stock[],3,FALSE)</f>
        <v>1</v>
      </c>
      <c r="R3338" s="119">
        <f>VLOOKUP(O3338,Stock[],4,FALSE)</f>
        <v>12</v>
      </c>
      <c r="S3338" s="118"/>
      <c r="T3338" s="119">
        <f>(DailySales!$S3338/DailySales!$R3338)+DailySales!$U3338</f>
        <v>30</v>
      </c>
      <c r="U3338" s="118">
        <v>30</v>
      </c>
      <c r="V3338" s="120">
        <f>+DailySales!$T3338*DailySales!$R3338</f>
        <v>360</v>
      </c>
      <c r="W3338" s="120">
        <f>+DailySales!$V3338*DailySales!$Q3338</f>
        <v>360</v>
      </c>
      <c r="X3338" s="120">
        <f>VLOOKUP(O3338,Stock[],6,FALSE)</f>
        <v>1530</v>
      </c>
      <c r="Y3338" s="120">
        <f>+DailySales!$V3338*DailySales!$X3338</f>
        <v>550800</v>
      </c>
      <c r="Z3338" s="118"/>
      <c r="AA3338" s="118"/>
      <c r="AB3338" s="118"/>
      <c r="AC3338" s="118">
        <v>16340</v>
      </c>
      <c r="AD3338" s="118"/>
      <c r="AE3338" s="121"/>
      <c r="AF3338" s="122"/>
      <c r="AG3338" s="123"/>
      <c r="AH3338" s="87">
        <v>46064</v>
      </c>
      <c r="AI3338" s="123">
        <v>534460</v>
      </c>
      <c r="AJ3338" s="122"/>
      <c r="AK3338" s="123"/>
      <c r="AL3338" s="34"/>
      <c r="AM3338" s="39"/>
      <c r="AN333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39" spans="1:40" ht="19.5" customHeight="1" x14ac:dyDescent="0.25">
      <c r="A3339" s="112">
        <f t="shared" si="242"/>
        <v>2026</v>
      </c>
      <c r="B3339" s="112">
        <f t="shared" si="243"/>
        <v>2</v>
      </c>
      <c r="C3339" s="25">
        <v>46059</v>
      </c>
      <c r="D3339" s="114">
        <f t="shared" ca="1" si="240"/>
        <v>46097</v>
      </c>
      <c r="E3339" s="114" t="str">
        <f t="shared" ca="1" si="241"/>
        <v>1-Months</v>
      </c>
      <c r="F3339" s="114" t="str">
        <f>VLOOKUP(O3339,Stock[],5,FALSE)</f>
        <v>BE</v>
      </c>
      <c r="G3339" s="115" t="s">
        <v>3289</v>
      </c>
      <c r="H3339" s="116"/>
      <c r="I3339" s="117" t="s">
        <v>183</v>
      </c>
      <c r="J3339" s="112" t="str">
        <f>VLOOKUP(I3339,Customers[],2,FALSE)</f>
        <v>ရွှေမြင်း(ထူးကျော်)</v>
      </c>
      <c r="K3339" s="112" t="str">
        <f>VLOOKUP(I3339,Customers[],4,FALSE)</f>
        <v>Meiktila</v>
      </c>
      <c r="L3339" s="112" t="str">
        <f>VLOOKUP(Table85[[#This Row],[CustomerID]],Table!H:K,3,0)</f>
        <v>မိတ္ထီလာ</v>
      </c>
      <c r="M3339" s="112" t="str">
        <f>VLOOKUP(I3339,Customers[],5,FALSE)</f>
        <v>WholeSales/Contract</v>
      </c>
      <c r="N3339" s="117" t="s">
        <v>10</v>
      </c>
      <c r="O3339" s="118" t="s">
        <v>217</v>
      </c>
      <c r="P3339" s="112" t="str">
        <f>VLOOKUP(O3339,Stock[],2,FALSE)</f>
        <v>လိမ္မော်ဖြူ</v>
      </c>
      <c r="Q3339" s="119">
        <f>VLOOKUP(O3339,Stock[],3,FALSE)</f>
        <v>0.64</v>
      </c>
      <c r="R3339" s="119">
        <f>VLOOKUP(O3339,Stock[],4,FALSE)</f>
        <v>24</v>
      </c>
      <c r="S3339" s="118"/>
      <c r="T3339" s="119">
        <f>(DailySales!$S3339/DailySales!$R3339)+DailySales!$U3339</f>
        <v>40</v>
      </c>
      <c r="U3339" s="118">
        <v>40</v>
      </c>
      <c r="V3339" s="120">
        <f>+DailySales!$T3339*DailySales!$R3339</f>
        <v>960</v>
      </c>
      <c r="W3339" s="120">
        <f>+DailySales!$V3339*DailySales!$Q3339</f>
        <v>614.4</v>
      </c>
      <c r="X3339" s="120">
        <f>VLOOKUP(O3339,Stock[],6,FALSE)</f>
        <v>1330</v>
      </c>
      <c r="Y3339" s="120">
        <f>+DailySales!$V3339*DailySales!$X3339</f>
        <v>1276800</v>
      </c>
      <c r="Z3339" s="118"/>
      <c r="AA3339" s="118"/>
      <c r="AB3339" s="118"/>
      <c r="AC3339" s="118"/>
      <c r="AD3339" s="118"/>
      <c r="AE3339" s="121"/>
      <c r="AF3339" s="122"/>
      <c r="AG3339" s="123"/>
      <c r="AH3339" s="122"/>
      <c r="AI3339" s="123"/>
      <c r="AJ3339" s="122"/>
      <c r="AK3339" s="123"/>
      <c r="AL3339" s="34"/>
      <c r="AM3339" s="39"/>
      <c r="AN333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1276800</v>
      </c>
    </row>
    <row r="3340" spans="1:40" ht="19.5" customHeight="1" x14ac:dyDescent="0.25">
      <c r="A3340" s="112">
        <f t="shared" si="242"/>
        <v>2026</v>
      </c>
      <c r="B3340" s="112">
        <f t="shared" si="243"/>
        <v>2</v>
      </c>
      <c r="C3340" s="25">
        <v>46059</v>
      </c>
      <c r="D3340" s="114">
        <f t="shared" ca="1" si="240"/>
        <v>46097</v>
      </c>
      <c r="E3340" s="114" t="str">
        <f t="shared" ca="1" si="241"/>
        <v>1-Months</v>
      </c>
      <c r="F3340" s="114" t="str">
        <f>VLOOKUP(O3340,Stock[],5,FALSE)</f>
        <v>BE</v>
      </c>
      <c r="G3340" s="115" t="s">
        <v>3290</v>
      </c>
      <c r="H3340" s="116"/>
      <c r="I3340" s="117" t="s">
        <v>180</v>
      </c>
      <c r="J3340" s="112" t="str">
        <f>VLOOKUP(I3340,Customers[],2,FALSE)</f>
        <v>ရွှေမြင်း</v>
      </c>
      <c r="K3340" s="112" t="str">
        <f>VLOOKUP(I3340,Customers[],4,FALSE)</f>
        <v>Meiktila</v>
      </c>
      <c r="L3340" s="112" t="str">
        <f>VLOOKUP(Table85[[#This Row],[CustomerID]],Table!H:K,3,0)</f>
        <v>မိတ္ထီလာ</v>
      </c>
      <c r="M3340" s="112" t="str">
        <f>VLOOKUP(I3340,Customers[],5,FALSE)</f>
        <v>WholeSales/Contract</v>
      </c>
      <c r="N3340" s="117" t="s">
        <v>10</v>
      </c>
      <c r="O3340" s="118" t="s">
        <v>217</v>
      </c>
      <c r="P3340" s="112" t="str">
        <f>VLOOKUP(O3340,Stock[],2,FALSE)</f>
        <v>လိမ္မော်ဖြူ</v>
      </c>
      <c r="Q3340" s="119">
        <f>VLOOKUP(O3340,Stock[],3,FALSE)</f>
        <v>0.64</v>
      </c>
      <c r="R3340" s="119">
        <f>VLOOKUP(O3340,Stock[],4,FALSE)</f>
        <v>24</v>
      </c>
      <c r="S3340" s="118"/>
      <c r="T3340" s="119">
        <f>(DailySales!$S3340/DailySales!$R3340)+DailySales!$U3340</f>
        <v>20</v>
      </c>
      <c r="U3340" s="118">
        <v>20</v>
      </c>
      <c r="V3340" s="120">
        <f>+DailySales!$T3340*DailySales!$R3340</f>
        <v>480</v>
      </c>
      <c r="W3340" s="120">
        <f>+DailySales!$V3340*DailySales!$Q3340</f>
        <v>307.2</v>
      </c>
      <c r="X3340" s="120">
        <f>VLOOKUP(O3340,Stock[],6,FALSE)</f>
        <v>1330</v>
      </c>
      <c r="Y3340" s="120">
        <f>+DailySales!$V3340*DailySales!$X3340</f>
        <v>638400</v>
      </c>
      <c r="Z3340" s="118"/>
      <c r="AA3340" s="118"/>
      <c r="AB3340" s="118"/>
      <c r="AC3340" s="118"/>
      <c r="AD3340" s="118"/>
      <c r="AE3340" s="121"/>
      <c r="AF3340" s="122"/>
      <c r="AG3340" s="123"/>
      <c r="AH3340" s="122"/>
      <c r="AI3340" s="123"/>
      <c r="AJ3340" s="122"/>
      <c r="AK3340" s="123"/>
      <c r="AL3340" s="34"/>
      <c r="AM3340" s="39"/>
      <c r="AN334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638400</v>
      </c>
    </row>
    <row r="3341" spans="1:40" ht="19.5" customHeight="1" x14ac:dyDescent="0.25">
      <c r="A3341" s="112">
        <f t="shared" si="242"/>
        <v>2026</v>
      </c>
      <c r="B3341" s="112">
        <f t="shared" si="243"/>
        <v>2</v>
      </c>
      <c r="C3341" s="25">
        <v>46059</v>
      </c>
      <c r="D3341" s="114">
        <f t="shared" ca="1" si="240"/>
        <v>46097</v>
      </c>
      <c r="E3341" s="114" t="str">
        <f t="shared" ca="1" si="241"/>
        <v>1-Months</v>
      </c>
      <c r="F3341" s="114" t="str">
        <f>VLOOKUP(O3341,Stock[],5,FALSE)</f>
        <v>BE</v>
      </c>
      <c r="G3341" s="115" t="s">
        <v>3290</v>
      </c>
      <c r="H3341" s="116"/>
      <c r="I3341" s="117" t="s">
        <v>180</v>
      </c>
      <c r="J3341" s="112" t="str">
        <f>VLOOKUP(I3341,Customers[],2,FALSE)</f>
        <v>ရွှေမြင်း</v>
      </c>
      <c r="K3341" s="112" t="str">
        <f>VLOOKUP(I3341,Customers[],4,FALSE)</f>
        <v>Meiktila</v>
      </c>
      <c r="L3341" s="112" t="str">
        <f>VLOOKUP(Table85[[#This Row],[CustomerID]],Table!H:K,3,0)</f>
        <v>မိတ္ထီလာ</v>
      </c>
      <c r="M3341" s="112" t="str">
        <f>VLOOKUP(I3341,Customers[],5,FALSE)</f>
        <v>WholeSales/Contract</v>
      </c>
      <c r="N3341" s="117" t="s">
        <v>10</v>
      </c>
      <c r="O3341" s="118" t="s">
        <v>215</v>
      </c>
      <c r="P3341" s="112" t="str">
        <f>VLOOKUP(O3341,Stock[],2,FALSE)</f>
        <v>ဒဂုံနာနတ်</v>
      </c>
      <c r="Q3341" s="119">
        <f>VLOOKUP(O3341,Stock[],3,FALSE)</f>
        <v>0.64</v>
      </c>
      <c r="R3341" s="119">
        <f>VLOOKUP(O3341,Stock[],4,FALSE)</f>
        <v>24</v>
      </c>
      <c r="S3341" s="118"/>
      <c r="T3341" s="119">
        <f>(DailySales!$S3341/DailySales!$R3341)+DailySales!$U3341</f>
        <v>10</v>
      </c>
      <c r="U3341" s="118">
        <v>10</v>
      </c>
      <c r="V3341" s="120">
        <f>+DailySales!$T3341*DailySales!$R3341</f>
        <v>240</v>
      </c>
      <c r="W3341" s="120">
        <f>+DailySales!$V3341*DailySales!$Q3341</f>
        <v>153.6</v>
      </c>
      <c r="X3341" s="120">
        <f>VLOOKUP(O3341,Stock[],6,FALSE)</f>
        <v>1330</v>
      </c>
      <c r="Y3341" s="120">
        <f>+DailySales!$V3341*DailySales!$X3341</f>
        <v>319200</v>
      </c>
      <c r="Z3341" s="118"/>
      <c r="AA3341" s="118"/>
      <c r="AB3341" s="118"/>
      <c r="AC3341" s="118"/>
      <c r="AD3341" s="118"/>
      <c r="AE3341" s="121"/>
      <c r="AF3341" s="122"/>
      <c r="AG3341" s="123"/>
      <c r="AH3341" s="122"/>
      <c r="AI3341" s="123"/>
      <c r="AJ3341" s="122"/>
      <c r="AK3341" s="123"/>
      <c r="AL3341" s="34"/>
      <c r="AM3341" s="39"/>
      <c r="AN334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319200</v>
      </c>
    </row>
    <row r="3342" spans="1:40" ht="19.5" customHeight="1" x14ac:dyDescent="0.25">
      <c r="A3342" s="112">
        <f t="shared" si="242"/>
        <v>2026</v>
      </c>
      <c r="B3342" s="112">
        <f t="shared" si="243"/>
        <v>2</v>
      </c>
      <c r="C3342" s="25">
        <v>46059</v>
      </c>
      <c r="D3342" s="114">
        <f t="shared" ca="1" si="240"/>
        <v>46097</v>
      </c>
      <c r="E3342" s="114" t="str">
        <f t="shared" ca="1" si="241"/>
        <v>1-Months</v>
      </c>
      <c r="F3342" s="114" t="str">
        <f>VLOOKUP(O3342,Stock[],5,FALSE)</f>
        <v>BE</v>
      </c>
      <c r="G3342" s="115" t="s">
        <v>3291</v>
      </c>
      <c r="H3342" s="116"/>
      <c r="I3342" s="117" t="s">
        <v>226</v>
      </c>
      <c r="J3342" s="112" t="str">
        <f>VLOOKUP(I3342,Customers[],2,FALSE)</f>
        <v>Summer-1</v>
      </c>
      <c r="K3342" s="112" t="str">
        <f>VLOOKUP(I3342,Customers[],4,FALSE)</f>
        <v>Meiktila</v>
      </c>
      <c r="L3342" s="112" t="str">
        <f>VLOOKUP(Table85[[#This Row],[CustomerID]],Table!H:K,3,0)</f>
        <v>မိတ္ထီလာ</v>
      </c>
      <c r="M3342" s="112" t="str">
        <f>VLOOKUP(I3342,Customers[],5,FALSE)</f>
        <v>WholeSales</v>
      </c>
      <c r="N3342" s="117" t="s">
        <v>10</v>
      </c>
      <c r="O3342" s="118" t="s">
        <v>217</v>
      </c>
      <c r="P3342" s="112" t="str">
        <f>VLOOKUP(O3342,Stock[],2,FALSE)</f>
        <v>လိမ္မော်ဖြူ</v>
      </c>
      <c r="Q3342" s="119">
        <f>VLOOKUP(O3342,Stock[],3,FALSE)</f>
        <v>0.64</v>
      </c>
      <c r="R3342" s="119">
        <f>VLOOKUP(O3342,Stock[],4,FALSE)</f>
        <v>24</v>
      </c>
      <c r="S3342" s="118"/>
      <c r="T3342" s="119">
        <f>(DailySales!$S3342/DailySales!$R3342)+DailySales!$U3342</f>
        <v>30</v>
      </c>
      <c r="U3342" s="118">
        <v>30</v>
      </c>
      <c r="V3342" s="120">
        <f>+DailySales!$T3342*DailySales!$R3342</f>
        <v>720</v>
      </c>
      <c r="W3342" s="120">
        <f>+DailySales!$V3342*DailySales!$Q3342</f>
        <v>460.8</v>
      </c>
      <c r="X3342" s="120">
        <f>VLOOKUP(O3342,Stock[],6,FALSE)</f>
        <v>1330</v>
      </c>
      <c r="Y3342" s="120">
        <f>+DailySales!$V3342*DailySales!$X3342</f>
        <v>957600</v>
      </c>
      <c r="Z3342" s="118"/>
      <c r="AA3342" s="118"/>
      <c r="AB3342" s="118"/>
      <c r="AC3342" s="118"/>
      <c r="AD3342" s="118"/>
      <c r="AE3342" s="121"/>
      <c r="AF3342" s="122"/>
      <c r="AG3342" s="123"/>
      <c r="AH3342" s="87">
        <v>46060</v>
      </c>
      <c r="AI3342" s="123">
        <v>957600</v>
      </c>
      <c r="AJ3342" s="122"/>
      <c r="AK3342" s="123"/>
      <c r="AL3342" s="34"/>
      <c r="AM3342" s="39"/>
      <c r="AN334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43" spans="1:40" ht="19.5" customHeight="1" x14ac:dyDescent="0.25">
      <c r="A3343" s="112">
        <f t="shared" si="242"/>
        <v>2026</v>
      </c>
      <c r="B3343" s="112">
        <f t="shared" si="243"/>
        <v>2</v>
      </c>
      <c r="C3343" s="25">
        <v>46059</v>
      </c>
      <c r="D3343" s="114">
        <f t="shared" ca="1" si="240"/>
        <v>46097</v>
      </c>
      <c r="E3343" s="114" t="str">
        <f t="shared" ca="1" si="241"/>
        <v>1-Months</v>
      </c>
      <c r="F3343" s="114" t="str">
        <f>VLOOKUP(O3343,Stock[],5,FALSE)</f>
        <v>BE</v>
      </c>
      <c r="G3343" s="115" t="s">
        <v>3291</v>
      </c>
      <c r="H3343" s="116"/>
      <c r="I3343" s="117" t="s">
        <v>226</v>
      </c>
      <c r="J3343" s="112" t="str">
        <f>VLOOKUP(I3343,Customers[],2,FALSE)</f>
        <v>Summer-1</v>
      </c>
      <c r="K3343" s="112" t="str">
        <f>VLOOKUP(I3343,Customers[],4,FALSE)</f>
        <v>Meiktila</v>
      </c>
      <c r="L3343" s="112" t="str">
        <f>VLOOKUP(Table85[[#This Row],[CustomerID]],Table!H:K,3,0)</f>
        <v>မိတ္ထီလာ</v>
      </c>
      <c r="M3343" s="112" t="str">
        <f>VLOOKUP(I3343,Customers[],5,FALSE)</f>
        <v>WholeSales</v>
      </c>
      <c r="N3343" s="117" t="s">
        <v>10</v>
      </c>
      <c r="O3343" s="118" t="s">
        <v>2120</v>
      </c>
      <c r="P3343" s="112" t="str">
        <f>VLOOKUP(O3343,Stock[],2,FALSE)</f>
        <v>ဇေ အရက်သန့်</v>
      </c>
      <c r="Q3343" s="119">
        <f>VLOOKUP(O3343,Stock[],3,FALSE)</f>
        <v>0.64</v>
      </c>
      <c r="R3343" s="119">
        <f>VLOOKUP(O3343,Stock[],4,FALSE)</f>
        <v>14</v>
      </c>
      <c r="S3343" s="118"/>
      <c r="T3343" s="119">
        <f>(DailySales!$S3343/DailySales!$R3343)+DailySales!$U3343</f>
        <v>50</v>
      </c>
      <c r="U3343" s="118">
        <v>50</v>
      </c>
      <c r="V3343" s="120">
        <f>+DailySales!$T3343*DailySales!$R3343</f>
        <v>700</v>
      </c>
      <c r="W3343" s="120">
        <f>+DailySales!$V3343*DailySales!$Q3343</f>
        <v>448</v>
      </c>
      <c r="X3343" s="120">
        <f>VLOOKUP(O3343,Stock[],6,FALSE)</f>
        <v>1380</v>
      </c>
      <c r="Y3343" s="120">
        <f>+DailySales!$V3343*DailySales!$X3343</f>
        <v>966000</v>
      </c>
      <c r="Z3343" s="118"/>
      <c r="AA3343" s="118"/>
      <c r="AB3343" s="118"/>
      <c r="AC3343" s="118"/>
      <c r="AD3343" s="118"/>
      <c r="AE3343" s="121"/>
      <c r="AF3343" s="122"/>
      <c r="AG3343" s="123"/>
      <c r="AH3343" s="87">
        <v>46060</v>
      </c>
      <c r="AI3343" s="123">
        <v>966000</v>
      </c>
      <c r="AJ3343" s="122"/>
      <c r="AK3343" s="123"/>
      <c r="AL3343" s="34"/>
      <c r="AM3343" s="39"/>
      <c r="AN334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44" spans="1:40" ht="19.5" customHeight="1" x14ac:dyDescent="0.25">
      <c r="A3344" s="112">
        <f t="shared" si="242"/>
        <v>2026</v>
      </c>
      <c r="B3344" s="112">
        <f t="shared" si="243"/>
        <v>2</v>
      </c>
      <c r="C3344" s="25">
        <v>46059</v>
      </c>
      <c r="D3344" s="114">
        <f t="shared" ca="1" si="240"/>
        <v>46097</v>
      </c>
      <c r="E3344" s="114" t="str">
        <f t="shared" ca="1" si="241"/>
        <v>1-Months</v>
      </c>
      <c r="F3344" s="114" t="str">
        <f>VLOOKUP(O3344,Stock[],5,FALSE)</f>
        <v>BE</v>
      </c>
      <c r="G3344" s="115" t="s">
        <v>3291</v>
      </c>
      <c r="H3344" s="116"/>
      <c r="I3344" s="117" t="s">
        <v>226</v>
      </c>
      <c r="J3344" s="112" t="str">
        <f>VLOOKUP(I3344,Customers[],2,FALSE)</f>
        <v>Summer-1</v>
      </c>
      <c r="K3344" s="112" t="str">
        <f>VLOOKUP(I3344,Customers[],4,FALSE)</f>
        <v>Meiktila</v>
      </c>
      <c r="L3344" s="112" t="str">
        <f>VLOOKUP(Table85[[#This Row],[CustomerID]],Table!H:K,3,0)</f>
        <v>မိတ္ထီလာ</v>
      </c>
      <c r="M3344" s="112" t="str">
        <f>VLOOKUP(I3344,Customers[],5,FALSE)</f>
        <v>WholeSales</v>
      </c>
      <c r="N3344" s="117" t="s">
        <v>10</v>
      </c>
      <c r="O3344" s="118" t="s">
        <v>205</v>
      </c>
      <c r="P3344" s="112" t="str">
        <f>VLOOKUP(O3344,Stock[],2,FALSE)</f>
        <v>ကောင်းကြည် ကော် 25%  (1Ltr )</v>
      </c>
      <c r="Q3344" s="119">
        <f>VLOOKUP(O3344,Stock[],3,FALSE)</f>
        <v>1</v>
      </c>
      <c r="R3344" s="119">
        <f>VLOOKUP(O3344,Stock[],4,FALSE)</f>
        <v>12</v>
      </c>
      <c r="S3344" s="118"/>
      <c r="T3344" s="119">
        <f>(DailySales!$S3344/DailySales!$R3344)+DailySales!$U3344</f>
        <v>20</v>
      </c>
      <c r="U3344" s="118">
        <v>20</v>
      </c>
      <c r="V3344" s="120">
        <f>+DailySales!$T3344*DailySales!$R3344</f>
        <v>240</v>
      </c>
      <c r="W3344" s="120">
        <f>+DailySales!$V3344*DailySales!$Q3344</f>
        <v>240</v>
      </c>
      <c r="X3344" s="120">
        <f>VLOOKUP(O3344,Stock[],6,FALSE)</f>
        <v>1530</v>
      </c>
      <c r="Y3344" s="120">
        <f>+DailySales!$V3344*DailySales!$X3344</f>
        <v>367200</v>
      </c>
      <c r="Z3344" s="118"/>
      <c r="AA3344" s="118"/>
      <c r="AB3344" s="118"/>
      <c r="AC3344" s="118"/>
      <c r="AD3344" s="118"/>
      <c r="AE3344" s="121"/>
      <c r="AF3344" s="122"/>
      <c r="AG3344" s="123"/>
      <c r="AH3344" s="87">
        <v>46060</v>
      </c>
      <c r="AI3344" s="123">
        <v>367200</v>
      </c>
      <c r="AJ3344" s="122"/>
      <c r="AK3344" s="123"/>
      <c r="AL3344" s="34"/>
      <c r="AM3344" s="39"/>
      <c r="AN334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45" spans="1:40" ht="19.5" customHeight="1" x14ac:dyDescent="0.25">
      <c r="A3345" s="112">
        <f t="shared" si="242"/>
        <v>2026</v>
      </c>
      <c r="B3345" s="112">
        <f t="shared" si="243"/>
        <v>2</v>
      </c>
      <c r="C3345" s="25">
        <v>46059</v>
      </c>
      <c r="D3345" s="114">
        <f t="shared" ca="1" si="240"/>
        <v>46097</v>
      </c>
      <c r="E3345" s="114" t="str">
        <f t="shared" ca="1" si="241"/>
        <v>1-Months</v>
      </c>
      <c r="F3345" s="114" t="str">
        <f>VLOOKUP(O3345,Stock[],5,FALSE)</f>
        <v>Whisky</v>
      </c>
      <c r="G3345" s="115" t="s">
        <v>3292</v>
      </c>
      <c r="H3345" s="116"/>
      <c r="I3345" s="117" t="s">
        <v>233</v>
      </c>
      <c r="J3345" s="112" t="str">
        <f>VLOOKUP(I3345,Customers[],2,FALSE)</f>
        <v>ဦးဝင်းနိုင်</v>
      </c>
      <c r="K3345" s="112" t="str">
        <f>VLOOKUP(I3345,Customers[],4,FALSE)</f>
        <v>Wandwin</v>
      </c>
      <c r="L3345" s="112" t="str">
        <f>VLOOKUP(Table85[[#This Row],[CustomerID]],Table!H:K,3,0)</f>
        <v>လျှော်ပင်</v>
      </c>
      <c r="M3345" s="112" t="str">
        <f>VLOOKUP(I3345,Customers[],5,FALSE)</f>
        <v>WholeSales/Contract</v>
      </c>
      <c r="N3345" s="117" t="s">
        <v>10</v>
      </c>
      <c r="O3345" s="118" t="s">
        <v>2113</v>
      </c>
      <c r="P3345" s="112" t="str">
        <f>VLOOKUP(O3345,Stock[],2,FALSE)</f>
        <v>Ngwe Taung 700ml</v>
      </c>
      <c r="Q3345" s="119">
        <f>VLOOKUP(O3345,Stock[],3,FALSE)</f>
        <v>0.7</v>
      </c>
      <c r="R3345" s="119">
        <f>VLOOKUP(O3345,Stock[],4,FALSE)</f>
        <v>12</v>
      </c>
      <c r="S3345" s="118"/>
      <c r="T3345" s="119">
        <f>(DailySales!$S3345/DailySales!$R3345)+DailySales!$U3345</f>
        <v>1</v>
      </c>
      <c r="U3345" s="118">
        <v>1</v>
      </c>
      <c r="V3345" s="120">
        <f>+DailySales!$T3345*DailySales!$R3345</f>
        <v>12</v>
      </c>
      <c r="W3345" s="120">
        <f>+DailySales!$V3345*DailySales!$Q3345</f>
        <v>8.3999999999999986</v>
      </c>
      <c r="X3345" s="120">
        <f>VLOOKUP(O3345,Stock[],6,FALSE)</f>
        <v>4700</v>
      </c>
      <c r="Y3345" s="120">
        <f>+DailySales!$V3345*DailySales!$X3345</f>
        <v>56400</v>
      </c>
      <c r="Z3345" s="118"/>
      <c r="AA3345" s="118"/>
      <c r="AB3345" s="118"/>
      <c r="AC3345" s="118"/>
      <c r="AD3345" s="118"/>
      <c r="AE3345" s="121"/>
      <c r="AF3345" s="122"/>
      <c r="AG3345" s="123"/>
      <c r="AH3345" s="122"/>
      <c r="AI3345" s="123"/>
      <c r="AJ3345" s="122"/>
      <c r="AK3345" s="123"/>
      <c r="AL3345" s="34"/>
      <c r="AM3345" s="39"/>
      <c r="AN334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56400</v>
      </c>
    </row>
    <row r="3346" spans="1:40" ht="19.5" customHeight="1" x14ac:dyDescent="0.25">
      <c r="A3346" s="112">
        <f t="shared" si="242"/>
        <v>2026</v>
      </c>
      <c r="B3346" s="112">
        <f t="shared" si="243"/>
        <v>2</v>
      </c>
      <c r="C3346" s="25">
        <v>46059</v>
      </c>
      <c r="D3346" s="114">
        <f t="shared" ca="1" si="240"/>
        <v>46097</v>
      </c>
      <c r="E3346" s="114" t="str">
        <f t="shared" ca="1" si="241"/>
        <v>1-Months</v>
      </c>
      <c r="F3346" s="114" t="str">
        <f>VLOOKUP(O3346,Stock[],5,FALSE)</f>
        <v>Whisky</v>
      </c>
      <c r="G3346" s="115" t="s">
        <v>3293</v>
      </c>
      <c r="H3346" s="116"/>
      <c r="I3346" s="117" t="s">
        <v>953</v>
      </c>
      <c r="J3346" s="112" t="str">
        <f>VLOOKUP(I3346,Customers[],2,FALSE)</f>
        <v>‌ရွှေခြင်္သေ့</v>
      </c>
      <c r="K3346" s="112" t="str">
        <f>VLOOKUP(I3346,Customers[],4,FALSE)</f>
        <v>Meiktila</v>
      </c>
      <c r="L3346" s="112" t="str">
        <f>VLOOKUP(Table85[[#This Row],[CustomerID]],Table!H:K,3,0)</f>
        <v>မိတ္ထီလာ</v>
      </c>
      <c r="M3346" s="112" t="str">
        <f>VLOOKUP(I3346,Customers[],5,FALSE)</f>
        <v>WholeSales/Contract</v>
      </c>
      <c r="N3346" s="117" t="s">
        <v>10</v>
      </c>
      <c r="O3346" s="118" t="s">
        <v>2113</v>
      </c>
      <c r="P3346" s="112" t="str">
        <f>VLOOKUP(O3346,Stock[],2,FALSE)</f>
        <v>Ngwe Taung 700ml</v>
      </c>
      <c r="Q3346" s="119">
        <f>VLOOKUP(O3346,Stock[],3,FALSE)</f>
        <v>0.7</v>
      </c>
      <c r="R3346" s="119">
        <f>VLOOKUP(O3346,Stock[],4,FALSE)</f>
        <v>12</v>
      </c>
      <c r="S3346" s="118"/>
      <c r="T3346" s="119">
        <f>(DailySales!$S3346/DailySales!$R3346)+DailySales!$U3346</f>
        <v>3</v>
      </c>
      <c r="U3346" s="118">
        <v>3</v>
      </c>
      <c r="V3346" s="120">
        <f>+DailySales!$T3346*DailySales!$R3346</f>
        <v>36</v>
      </c>
      <c r="W3346" s="120">
        <f>+DailySales!$V3346*DailySales!$Q3346</f>
        <v>25.2</v>
      </c>
      <c r="X3346" s="120">
        <f>VLOOKUP(O3346,Stock[],6,FALSE)</f>
        <v>4700</v>
      </c>
      <c r="Y3346" s="120">
        <f>+DailySales!$V3346*DailySales!$X3346</f>
        <v>169200</v>
      </c>
      <c r="Z3346" s="118"/>
      <c r="AA3346" s="118"/>
      <c r="AB3346" s="118"/>
      <c r="AC3346" s="118">
        <v>3000</v>
      </c>
      <c r="AD3346" s="118"/>
      <c r="AE3346" s="121"/>
      <c r="AF3346" s="122">
        <v>46060</v>
      </c>
      <c r="AG3346" s="123">
        <v>166200</v>
      </c>
      <c r="AH3346" s="122"/>
      <c r="AI3346" s="123"/>
      <c r="AJ3346" s="122"/>
      <c r="AK3346" s="123"/>
      <c r="AL3346" s="34"/>
      <c r="AM3346" s="39"/>
      <c r="AN334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47" spans="1:40" ht="19.5" customHeight="1" x14ac:dyDescent="0.25">
      <c r="A3347" s="112">
        <f t="shared" si="242"/>
        <v>2026</v>
      </c>
      <c r="B3347" s="112">
        <f t="shared" si="243"/>
        <v>2</v>
      </c>
      <c r="C3347" s="25">
        <v>46059</v>
      </c>
      <c r="D3347" s="114">
        <f t="shared" ca="1" si="240"/>
        <v>46097</v>
      </c>
      <c r="E3347" s="114" t="str">
        <f t="shared" ca="1" si="241"/>
        <v>1-Months</v>
      </c>
      <c r="F3347" s="114" t="str">
        <f>VLOOKUP(O3347,Stock[],5,FALSE)</f>
        <v>Whisky</v>
      </c>
      <c r="G3347" s="115" t="s">
        <v>3319</v>
      </c>
      <c r="H3347" s="116"/>
      <c r="I3347" s="117" t="s">
        <v>745</v>
      </c>
      <c r="J3347" s="112" t="str">
        <f>VLOOKUP(I3347,Customers[],2,FALSE)</f>
        <v>ဖောက်တိုက်</v>
      </c>
      <c r="K3347" s="112">
        <f>VLOOKUP(I3347,Customers[],4,FALSE)</f>
        <v>0</v>
      </c>
      <c r="L3347" s="112">
        <f>VLOOKUP(Table85[[#This Row],[CustomerID]],Table!H:K,3,0)</f>
        <v>0</v>
      </c>
      <c r="M3347" s="112">
        <f>VLOOKUP(I3347,Customers[],5,FALSE)</f>
        <v>0</v>
      </c>
      <c r="N3347" s="117" t="s">
        <v>14</v>
      </c>
      <c r="O3347" s="118" t="s">
        <v>2114</v>
      </c>
      <c r="P3347" s="112" t="str">
        <f>VLOOKUP(O3347,Stock[],2,FALSE)</f>
        <v>Ngwe Taung 700ml(NFS)</v>
      </c>
      <c r="Q3347" s="119">
        <f>VLOOKUP(O3347,Stock[],3,FALSE)</f>
        <v>0.7</v>
      </c>
      <c r="R3347" s="119">
        <f>VLOOKUP(O3347,Stock[],4,FALSE)</f>
        <v>12</v>
      </c>
      <c r="S3347" s="118">
        <v>6</v>
      </c>
      <c r="T3347" s="119">
        <f>(DailySales!$S3347/DailySales!$R3347)+DailySales!$U3347</f>
        <v>0.5</v>
      </c>
      <c r="U3347" s="118"/>
      <c r="V3347" s="120">
        <f>+DailySales!$T3347*DailySales!$R3347</f>
        <v>6</v>
      </c>
      <c r="W3347" s="120">
        <f>+DailySales!$V3347*DailySales!$Q3347</f>
        <v>4.1999999999999993</v>
      </c>
      <c r="X3347" s="120">
        <f>VLOOKUP(O3347,Stock[],6,FALSE)</f>
        <v>4700</v>
      </c>
      <c r="Y3347" s="120">
        <f>+DailySales!$V3347*DailySales!$X3347</f>
        <v>28200</v>
      </c>
      <c r="Z3347" s="118"/>
      <c r="AA3347" s="118"/>
      <c r="AB3347" s="118"/>
      <c r="AC3347" s="118"/>
      <c r="AD3347" s="118"/>
      <c r="AE3347" s="121"/>
      <c r="AF3347" s="122">
        <v>46059</v>
      </c>
      <c r="AG3347" s="123">
        <v>28200</v>
      </c>
      <c r="AH3347" s="122"/>
      <c r="AI3347" s="123"/>
      <c r="AJ3347" s="122"/>
      <c r="AK3347" s="123"/>
      <c r="AL3347" s="34"/>
      <c r="AM3347" s="39"/>
      <c r="AN334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48" spans="1:40" ht="19.5" customHeight="1" x14ac:dyDescent="0.25">
      <c r="A3348" s="112">
        <f t="shared" si="242"/>
        <v>2026</v>
      </c>
      <c r="B3348" s="112">
        <f t="shared" si="243"/>
        <v>2</v>
      </c>
      <c r="C3348" s="25">
        <v>46059</v>
      </c>
      <c r="D3348" s="114">
        <f t="shared" ca="1" si="240"/>
        <v>46097</v>
      </c>
      <c r="E3348" s="114" t="str">
        <f t="shared" ca="1" si="241"/>
        <v>1-Months</v>
      </c>
      <c r="F3348" s="114" t="str">
        <f>VLOOKUP(O3348,Stock[],5,FALSE)</f>
        <v>BE</v>
      </c>
      <c r="G3348" s="115" t="s">
        <v>3294</v>
      </c>
      <c r="H3348" s="116"/>
      <c r="I3348" s="117" t="s">
        <v>542</v>
      </c>
      <c r="J3348" s="112" t="str">
        <f>VLOOKUP(I3348,Customers[],2,FALSE)</f>
        <v>ဟိန်းမြန်မာ</v>
      </c>
      <c r="K3348" s="112" t="str">
        <f>VLOOKUP(I3348,Customers[],4,FALSE)</f>
        <v>Mahlaing</v>
      </c>
      <c r="L3348" s="112" t="str">
        <f>VLOOKUP(Table85[[#This Row],[CustomerID]],Table!H:K,3,0)</f>
        <v>မလှိုင်</v>
      </c>
      <c r="M3348" s="112" t="str">
        <f>VLOOKUP(I3348,Customers[],5,FALSE)</f>
        <v>Semi WS</v>
      </c>
      <c r="N3348" s="117" t="s">
        <v>10</v>
      </c>
      <c r="O3348" s="118" t="s">
        <v>240</v>
      </c>
      <c r="P3348" s="112" t="str">
        <f>VLOOKUP(O3348,Stock[],2,FALSE)</f>
        <v>သံပုရာအရက်</v>
      </c>
      <c r="Q3348" s="119">
        <f>VLOOKUP(O3348,Stock[],3,FALSE)</f>
        <v>0.64</v>
      </c>
      <c r="R3348" s="119">
        <f>VLOOKUP(O3348,Stock[],4,FALSE)</f>
        <v>14</v>
      </c>
      <c r="S3348" s="118"/>
      <c r="T3348" s="119">
        <f>(DailySales!$S3348/DailySales!$R3348)+DailySales!$U3348</f>
        <v>5</v>
      </c>
      <c r="U3348" s="118">
        <v>5</v>
      </c>
      <c r="V3348" s="120">
        <f>+DailySales!$T3348*DailySales!$R3348</f>
        <v>70</v>
      </c>
      <c r="W3348" s="120">
        <f>+DailySales!$V3348*DailySales!$Q3348</f>
        <v>44.800000000000004</v>
      </c>
      <c r="X3348" s="120">
        <f>VLOOKUP(O3348,Stock[],6,FALSE)</f>
        <v>1330</v>
      </c>
      <c r="Y3348" s="120">
        <f>+DailySales!$V3348*DailySales!$X3348</f>
        <v>93100</v>
      </c>
      <c r="Z3348" s="118"/>
      <c r="AA3348" s="118"/>
      <c r="AB3348" s="118"/>
      <c r="AC3348" s="118"/>
      <c r="AD3348" s="118"/>
      <c r="AE3348" s="121">
        <f>5*350</f>
        <v>1750</v>
      </c>
      <c r="AF3348" s="122"/>
      <c r="AG3348" s="123"/>
      <c r="AH3348" s="122">
        <v>46059</v>
      </c>
      <c r="AI3348" s="123">
        <v>94850</v>
      </c>
      <c r="AJ3348" s="122"/>
      <c r="AK3348" s="123"/>
      <c r="AL3348" s="34"/>
      <c r="AM3348" s="39"/>
      <c r="AN334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49" spans="1:40" ht="19.5" customHeight="1" x14ac:dyDescent="0.25">
      <c r="A3349" s="112">
        <f t="shared" si="242"/>
        <v>2026</v>
      </c>
      <c r="B3349" s="112">
        <f t="shared" si="243"/>
        <v>2</v>
      </c>
      <c r="C3349" s="25">
        <v>46059</v>
      </c>
      <c r="D3349" s="114">
        <f t="shared" ca="1" si="240"/>
        <v>46097</v>
      </c>
      <c r="E3349" s="114" t="str">
        <f t="shared" ca="1" si="241"/>
        <v>1-Months</v>
      </c>
      <c r="F3349" s="114" t="str">
        <f>VLOOKUP(O3349,Stock[],5,FALSE)</f>
        <v>BE</v>
      </c>
      <c r="G3349" s="115" t="s">
        <v>3294</v>
      </c>
      <c r="H3349" s="116"/>
      <c r="I3349" s="117" t="s">
        <v>542</v>
      </c>
      <c r="J3349" s="112" t="str">
        <f>VLOOKUP(I3349,Customers[],2,FALSE)</f>
        <v>ဟိန်းမြန်မာ</v>
      </c>
      <c r="K3349" s="112" t="str">
        <f>VLOOKUP(I3349,Customers[],4,FALSE)</f>
        <v>Mahlaing</v>
      </c>
      <c r="L3349" s="112" t="str">
        <f>VLOOKUP(Table85[[#This Row],[CustomerID]],Table!H:K,3,0)</f>
        <v>မလှိုင်</v>
      </c>
      <c r="M3349" s="112" t="str">
        <f>VLOOKUP(I3349,Customers[],5,FALSE)</f>
        <v>Semi WS</v>
      </c>
      <c r="N3349" s="117" t="s">
        <v>10</v>
      </c>
      <c r="O3349" s="118" t="s">
        <v>2120</v>
      </c>
      <c r="P3349" s="112" t="str">
        <f>VLOOKUP(O3349,Stock[],2,FALSE)</f>
        <v>ဇေ အရက်သန့်</v>
      </c>
      <c r="Q3349" s="119">
        <f>VLOOKUP(O3349,Stock[],3,FALSE)</f>
        <v>0.64</v>
      </c>
      <c r="R3349" s="119">
        <f>VLOOKUP(O3349,Stock[],4,FALSE)</f>
        <v>14</v>
      </c>
      <c r="S3349" s="118"/>
      <c r="T3349" s="119">
        <f>(DailySales!$S3349/DailySales!$R3349)+DailySales!$U3349</f>
        <v>50</v>
      </c>
      <c r="U3349" s="118">
        <v>50</v>
      </c>
      <c r="V3349" s="120">
        <f>+DailySales!$T3349*DailySales!$R3349</f>
        <v>700</v>
      </c>
      <c r="W3349" s="120">
        <f>+DailySales!$V3349*DailySales!$Q3349</f>
        <v>448</v>
      </c>
      <c r="X3349" s="120">
        <f>VLOOKUP(O3349,Stock[],6,FALSE)</f>
        <v>1380</v>
      </c>
      <c r="Y3349" s="120">
        <f>+DailySales!$V3349*DailySales!$X3349</f>
        <v>966000</v>
      </c>
      <c r="Z3349" s="118"/>
      <c r="AA3349" s="118"/>
      <c r="AB3349" s="118"/>
      <c r="AC3349" s="118">
        <v>5390</v>
      </c>
      <c r="AD3349" s="118"/>
      <c r="AE3349" s="121">
        <f>50*350</f>
        <v>17500</v>
      </c>
      <c r="AF3349" s="122"/>
      <c r="AG3349" s="123"/>
      <c r="AH3349" s="122">
        <v>46059</v>
      </c>
      <c r="AI3349" s="123">
        <v>978110</v>
      </c>
      <c r="AJ3349" s="122"/>
      <c r="AK3349" s="123"/>
      <c r="AL3349" s="34"/>
      <c r="AM3349" s="39"/>
      <c r="AN334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50" spans="1:40" ht="19.5" customHeight="1" x14ac:dyDescent="0.25">
      <c r="A3350" s="112">
        <f t="shared" si="242"/>
        <v>2026</v>
      </c>
      <c r="B3350" s="112">
        <f t="shared" si="243"/>
        <v>2</v>
      </c>
      <c r="C3350" s="25">
        <v>46059</v>
      </c>
      <c r="D3350" s="114">
        <f t="shared" ca="1" si="240"/>
        <v>46097</v>
      </c>
      <c r="E3350" s="114" t="str">
        <f t="shared" ca="1" si="241"/>
        <v>1-Months</v>
      </c>
      <c r="F3350" s="114" t="str">
        <f>VLOOKUP(O3350,Stock[],5,FALSE)</f>
        <v>BE</v>
      </c>
      <c r="G3350" s="115" t="s">
        <v>3295</v>
      </c>
      <c r="H3350" s="116"/>
      <c r="I3350" s="117" t="s">
        <v>233</v>
      </c>
      <c r="J3350" s="112" t="str">
        <f>VLOOKUP(I3350,Customers[],2,FALSE)</f>
        <v>ဦးဝင်းနိုင်</v>
      </c>
      <c r="K3350" s="112" t="str">
        <f>VLOOKUP(I3350,Customers[],4,FALSE)</f>
        <v>Wandwin</v>
      </c>
      <c r="L3350" s="112" t="str">
        <f>VLOOKUP(Table85[[#This Row],[CustomerID]],Table!H:K,3,0)</f>
        <v>လျှော်ပင်</v>
      </c>
      <c r="M3350" s="112" t="str">
        <f>VLOOKUP(I3350,Customers[],5,FALSE)</f>
        <v>WholeSales/Contract</v>
      </c>
      <c r="N3350" s="117" t="s">
        <v>10</v>
      </c>
      <c r="O3350" s="118" t="s">
        <v>223</v>
      </c>
      <c r="P3350" s="112" t="str">
        <f>VLOOKUP(O3350,Stock[],2,FALSE)</f>
        <v>ချယ်ရီအရက်သန့်ကော် (.6Ltr)</v>
      </c>
      <c r="Q3350" s="119">
        <f>VLOOKUP(O3350,Stock[],3,FALSE)</f>
        <v>0.6</v>
      </c>
      <c r="R3350" s="119">
        <f>VLOOKUP(O3350,Stock[],4,FALSE)</f>
        <v>24</v>
      </c>
      <c r="S3350" s="118"/>
      <c r="T3350" s="119">
        <f>(DailySales!$S3350/DailySales!$R3350)+DailySales!$U3350</f>
        <v>80</v>
      </c>
      <c r="U3350" s="118">
        <v>80</v>
      </c>
      <c r="V3350" s="120">
        <f>+DailySales!$T3350*DailySales!$R3350</f>
        <v>1920</v>
      </c>
      <c r="W3350" s="120">
        <f>+DailySales!$V3350*DailySales!$Q3350</f>
        <v>1152</v>
      </c>
      <c r="X3350" s="120">
        <f>VLOOKUP(O3350,Stock[],6,FALSE)</f>
        <v>875</v>
      </c>
      <c r="Y3350" s="120">
        <f>+DailySales!$V3350*DailySales!$X3350</f>
        <v>1680000</v>
      </c>
      <c r="Z3350" s="118"/>
      <c r="AA3350" s="118"/>
      <c r="AB3350" s="118"/>
      <c r="AC3350" s="118"/>
      <c r="AD3350" s="118"/>
      <c r="AE3350" s="121"/>
      <c r="AF3350" s="122"/>
      <c r="AG3350" s="123"/>
      <c r="AH3350" s="122">
        <v>46079</v>
      </c>
      <c r="AI3350" s="123">
        <v>1680000</v>
      </c>
      <c r="AJ3350" s="122"/>
      <c r="AK3350" s="123"/>
      <c r="AL3350" s="34"/>
      <c r="AM3350" s="39"/>
      <c r="AN335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51" spans="1:40" ht="19.5" customHeight="1" x14ac:dyDescent="0.25">
      <c r="A3351" s="112">
        <f t="shared" si="242"/>
        <v>2026</v>
      </c>
      <c r="B3351" s="112">
        <f t="shared" si="243"/>
        <v>2</v>
      </c>
      <c r="C3351" s="25">
        <v>46060</v>
      </c>
      <c r="D3351" s="114">
        <f t="shared" ca="1" si="240"/>
        <v>46097</v>
      </c>
      <c r="E3351" s="114" t="str">
        <f t="shared" ca="1" si="241"/>
        <v>1-Months</v>
      </c>
      <c r="F3351" s="114" t="str">
        <f>VLOOKUP(O3351,Stock[],5,FALSE)</f>
        <v>BE</v>
      </c>
      <c r="G3351" s="115" t="s">
        <v>3296</v>
      </c>
      <c r="H3351" s="116" t="s">
        <v>283</v>
      </c>
      <c r="I3351" s="117" t="s">
        <v>1900</v>
      </c>
      <c r="J3351" s="112" t="str">
        <f>VLOOKUP(I3351,Customers[],2,FALSE)</f>
        <v>မသင်ဇာဝင်း</v>
      </c>
      <c r="K3351" s="112" t="str">
        <f>VLOOKUP(I3351,Customers[],4,FALSE)</f>
        <v>Tharzi</v>
      </c>
      <c r="L3351" s="112" t="str">
        <f>VLOOKUP(Table85[[#This Row],[CustomerID]],Table!H:K,3,0)</f>
        <v>ရွှေတုတ်ကုန်း</v>
      </c>
      <c r="M3351" s="112" t="str">
        <f>VLOOKUP(I3351,Customers[],5,FALSE)</f>
        <v>Van-2</v>
      </c>
      <c r="N3351" s="117" t="s">
        <v>9</v>
      </c>
      <c r="O3351" s="118" t="s">
        <v>207</v>
      </c>
      <c r="P3351" s="112" t="str">
        <f>VLOOKUP(O3351,Stock[],2,FALSE)</f>
        <v>ရွှေမင်းသားခေါင်ရည်</v>
      </c>
      <c r="Q3351" s="119">
        <f>VLOOKUP(O3351,Stock[],3,FALSE)</f>
        <v>0.64</v>
      </c>
      <c r="R3351" s="119">
        <f>VLOOKUP(O3351,Stock[],4,FALSE)</f>
        <v>24</v>
      </c>
      <c r="S3351" s="118"/>
      <c r="T3351" s="119">
        <f>(DailySales!$S3351/DailySales!$R3351)+DailySales!$U3351</f>
        <v>2</v>
      </c>
      <c r="U3351" s="118">
        <v>2</v>
      </c>
      <c r="V3351" s="120">
        <f>+DailySales!$T3351*DailySales!$R3351</f>
        <v>48</v>
      </c>
      <c r="W3351" s="120">
        <f>+DailySales!$V3351*DailySales!$Q3351</f>
        <v>30.72</v>
      </c>
      <c r="X3351" s="120">
        <f>VLOOKUP(O3351,Stock[],6,FALSE)</f>
        <v>800</v>
      </c>
      <c r="Y3351" s="120">
        <f>+DailySales!$V3351*DailySales!$X3351</f>
        <v>38400</v>
      </c>
      <c r="Z3351" s="118"/>
      <c r="AA3351" s="118"/>
      <c r="AB3351" s="118"/>
      <c r="AC3351" s="118"/>
      <c r="AD3351" s="118"/>
      <c r="AE3351" s="121">
        <v>1000</v>
      </c>
      <c r="AF3351" s="122">
        <v>46060</v>
      </c>
      <c r="AG3351" s="123">
        <v>39400</v>
      </c>
      <c r="AH3351" s="122"/>
      <c r="AI3351" s="123"/>
      <c r="AJ3351" s="122"/>
      <c r="AK3351" s="123"/>
      <c r="AL3351" s="34"/>
      <c r="AM3351" s="39"/>
      <c r="AN335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52" spans="1:40" ht="19.5" customHeight="1" x14ac:dyDescent="0.25">
      <c r="A3352" s="112">
        <f t="shared" si="242"/>
        <v>2026</v>
      </c>
      <c r="B3352" s="112">
        <f t="shared" si="243"/>
        <v>2</v>
      </c>
      <c r="C3352" s="25">
        <v>46060</v>
      </c>
      <c r="D3352" s="114">
        <f t="shared" ca="1" si="240"/>
        <v>46097</v>
      </c>
      <c r="E3352" s="114" t="str">
        <f t="shared" ca="1" si="241"/>
        <v>1-Months</v>
      </c>
      <c r="F3352" s="114" t="str">
        <f>VLOOKUP(O3352,Stock[],5,FALSE)</f>
        <v>BE</v>
      </c>
      <c r="G3352" s="115" t="s">
        <v>3297</v>
      </c>
      <c r="H3352" s="116" t="s">
        <v>283</v>
      </c>
      <c r="I3352" s="117" t="s">
        <v>1124</v>
      </c>
      <c r="J3352" s="112" t="str">
        <f>VLOOKUP(I3352,Customers[],2,FALSE)</f>
        <v>မမြဝင်း</v>
      </c>
      <c r="K3352" s="112" t="str">
        <f>VLOOKUP(I3352,Customers[],4,FALSE)</f>
        <v>Tharzi</v>
      </c>
      <c r="L3352" s="112" t="str">
        <f>VLOOKUP(Table85[[#This Row],[CustomerID]],Table!H:K,3,0)</f>
        <v>ရွှေတုတ်ကုန်း</v>
      </c>
      <c r="M3352" s="112" t="str">
        <f>VLOOKUP(I3352,Customers[],5,FALSE)</f>
        <v>Van-2</v>
      </c>
      <c r="N3352" s="117" t="s">
        <v>9</v>
      </c>
      <c r="O3352" s="118" t="s">
        <v>207</v>
      </c>
      <c r="P3352" s="112" t="str">
        <f>VLOOKUP(O3352,Stock[],2,FALSE)</f>
        <v>ရွှေမင်းသားခေါင်ရည်</v>
      </c>
      <c r="Q3352" s="119">
        <f>VLOOKUP(O3352,Stock[],3,FALSE)</f>
        <v>0.64</v>
      </c>
      <c r="R3352" s="119">
        <f>VLOOKUP(O3352,Stock[],4,FALSE)</f>
        <v>24</v>
      </c>
      <c r="S3352" s="118"/>
      <c r="T3352" s="119">
        <f>(DailySales!$S3352/DailySales!$R3352)+DailySales!$U3352</f>
        <v>1</v>
      </c>
      <c r="U3352" s="118">
        <v>1</v>
      </c>
      <c r="V3352" s="120">
        <f>+DailySales!$T3352*DailySales!$R3352</f>
        <v>24</v>
      </c>
      <c r="W3352" s="120">
        <f>+DailySales!$V3352*DailySales!$Q3352</f>
        <v>15.36</v>
      </c>
      <c r="X3352" s="120">
        <f>VLOOKUP(O3352,Stock[],6,FALSE)</f>
        <v>800</v>
      </c>
      <c r="Y3352" s="120">
        <f>+DailySales!$V3352*DailySales!$X3352</f>
        <v>19200</v>
      </c>
      <c r="Z3352" s="118"/>
      <c r="AA3352" s="118"/>
      <c r="AB3352" s="118"/>
      <c r="AC3352" s="118"/>
      <c r="AD3352" s="118"/>
      <c r="AE3352" s="121">
        <v>500</v>
      </c>
      <c r="AF3352" s="122">
        <v>46060</v>
      </c>
      <c r="AG3352" s="123">
        <v>19700</v>
      </c>
      <c r="AH3352" s="122"/>
      <c r="AI3352" s="123"/>
      <c r="AJ3352" s="122"/>
      <c r="AK3352" s="123"/>
      <c r="AL3352" s="34"/>
      <c r="AM3352" s="39"/>
      <c r="AN335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53" spans="1:40" ht="19.5" customHeight="1" x14ac:dyDescent="0.25">
      <c r="A3353" s="112">
        <f t="shared" si="242"/>
        <v>2026</v>
      </c>
      <c r="B3353" s="112">
        <f t="shared" si="243"/>
        <v>2</v>
      </c>
      <c r="C3353" s="25">
        <v>46060</v>
      </c>
      <c r="D3353" s="114">
        <f t="shared" ca="1" si="240"/>
        <v>46097</v>
      </c>
      <c r="E3353" s="114" t="str">
        <f t="shared" ca="1" si="241"/>
        <v>1-Months</v>
      </c>
      <c r="F3353" s="114" t="str">
        <f>VLOOKUP(O3353,Stock[],5,FALSE)</f>
        <v>BE</v>
      </c>
      <c r="G3353" s="115" t="s">
        <v>3298</v>
      </c>
      <c r="H3353" s="116" t="s">
        <v>283</v>
      </c>
      <c r="I3353" s="117" t="s">
        <v>1377</v>
      </c>
      <c r="J3353" s="112" t="str">
        <f>VLOOKUP(I3353,Customers[],2,FALSE)</f>
        <v>မမာခိုင်-၂</v>
      </c>
      <c r="K3353" s="112" t="str">
        <f>VLOOKUP(I3353,Customers[],4,FALSE)</f>
        <v>Tharzi</v>
      </c>
      <c r="L3353" s="112" t="str">
        <f>VLOOKUP(Table85[[#This Row],[CustomerID]],Table!H:K,3,0)</f>
        <v>နတ်မြောင်း</v>
      </c>
      <c r="M3353" s="112" t="str">
        <f>VLOOKUP(I3353,Customers[],5,FALSE)</f>
        <v>Van-2</v>
      </c>
      <c r="N3353" s="117" t="s">
        <v>9</v>
      </c>
      <c r="O3353" s="118" t="s">
        <v>1395</v>
      </c>
      <c r="P3353" s="112" t="str">
        <f>VLOOKUP(O3353,Stock[],2,FALSE)</f>
        <v>ရွှေမင်းသားမန်ကျည်းခေါင်ရည်</v>
      </c>
      <c r="Q3353" s="119">
        <f>VLOOKUP(O3353,Stock[],3,FALSE)</f>
        <v>0.64</v>
      </c>
      <c r="R3353" s="119">
        <f>VLOOKUP(O3353,Stock[],4,FALSE)</f>
        <v>14</v>
      </c>
      <c r="S3353" s="118"/>
      <c r="T3353" s="119">
        <f>(DailySales!$S3353/DailySales!$R3353)+DailySales!$U3353</f>
        <v>5</v>
      </c>
      <c r="U3353" s="118">
        <v>5</v>
      </c>
      <c r="V3353" s="120">
        <f>+DailySales!$T3353*DailySales!$R3353</f>
        <v>70</v>
      </c>
      <c r="W3353" s="120">
        <f>+DailySales!$V3353*DailySales!$Q3353</f>
        <v>44.800000000000004</v>
      </c>
      <c r="X3353" s="120">
        <f>VLOOKUP(O3353,Stock[],6,FALSE)</f>
        <v>830</v>
      </c>
      <c r="Y3353" s="120">
        <f>+DailySales!$V3353*DailySales!$X3353</f>
        <v>58100</v>
      </c>
      <c r="Z3353" s="118"/>
      <c r="AA3353" s="118"/>
      <c r="AB3353" s="118"/>
      <c r="AC3353" s="118"/>
      <c r="AD3353" s="118"/>
      <c r="AE3353" s="121">
        <v>1900</v>
      </c>
      <c r="AF3353" s="122">
        <v>46060</v>
      </c>
      <c r="AG3353" s="123">
        <v>60000</v>
      </c>
      <c r="AH3353" s="122"/>
      <c r="AI3353" s="123"/>
      <c r="AJ3353" s="122"/>
      <c r="AK3353" s="123"/>
      <c r="AL3353" s="34"/>
      <c r="AM3353" s="39"/>
      <c r="AN335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54" spans="1:40" ht="19.5" customHeight="1" x14ac:dyDescent="0.25">
      <c r="A3354" s="112">
        <f t="shared" si="242"/>
        <v>2026</v>
      </c>
      <c r="B3354" s="112">
        <f t="shared" si="243"/>
        <v>2</v>
      </c>
      <c r="C3354" s="25">
        <v>46060</v>
      </c>
      <c r="D3354" s="114">
        <f t="shared" ca="1" si="240"/>
        <v>46097</v>
      </c>
      <c r="E3354" s="114" t="str">
        <f t="shared" ca="1" si="241"/>
        <v>1-Months</v>
      </c>
      <c r="F3354" s="114" t="str">
        <f>VLOOKUP(O3354,Stock[],5,FALSE)</f>
        <v>BE</v>
      </c>
      <c r="G3354" s="115" t="s">
        <v>3299</v>
      </c>
      <c r="H3354" s="116" t="s">
        <v>283</v>
      </c>
      <c r="I3354" s="117" t="s">
        <v>572</v>
      </c>
      <c r="J3354" s="112" t="str">
        <f>VLOOKUP(I3354,Customers[],2,FALSE)</f>
        <v>မစန်းစန်းမော်</v>
      </c>
      <c r="K3354" s="112" t="str">
        <f>VLOOKUP(I3354,Customers[],4,FALSE)</f>
        <v>Tharzi</v>
      </c>
      <c r="L3354" s="112" t="str">
        <f>VLOOKUP(Table85[[#This Row],[CustomerID]],Table!H:K,3,0)</f>
        <v>ဇီးပင်တွင်း</v>
      </c>
      <c r="M3354" s="112" t="str">
        <f>VLOOKUP(I3354,Customers[],5,FALSE)</f>
        <v>Van-2</v>
      </c>
      <c r="N3354" s="117" t="s">
        <v>9</v>
      </c>
      <c r="O3354" s="118" t="s">
        <v>1395</v>
      </c>
      <c r="P3354" s="112" t="str">
        <f>VLOOKUP(O3354,Stock[],2,FALSE)</f>
        <v>ရွှေမင်းသားမန်ကျည်းခေါင်ရည်</v>
      </c>
      <c r="Q3354" s="119">
        <f>VLOOKUP(O3354,Stock[],3,FALSE)</f>
        <v>0.64</v>
      </c>
      <c r="R3354" s="119">
        <f>VLOOKUP(O3354,Stock[],4,FALSE)</f>
        <v>14</v>
      </c>
      <c r="S3354" s="118"/>
      <c r="T3354" s="119">
        <f>(DailySales!$S3354/DailySales!$R3354)+DailySales!$U3354</f>
        <v>5</v>
      </c>
      <c r="U3354" s="118">
        <v>5</v>
      </c>
      <c r="V3354" s="120">
        <f>+DailySales!$T3354*DailySales!$R3354</f>
        <v>70</v>
      </c>
      <c r="W3354" s="120">
        <f>+DailySales!$V3354*DailySales!$Q3354</f>
        <v>44.800000000000004</v>
      </c>
      <c r="X3354" s="120">
        <f>VLOOKUP(O3354,Stock[],6,FALSE)</f>
        <v>830</v>
      </c>
      <c r="Y3354" s="120">
        <f>+DailySales!$V3354*DailySales!$X3354</f>
        <v>58100</v>
      </c>
      <c r="Z3354" s="118"/>
      <c r="AA3354" s="118"/>
      <c r="AB3354" s="118"/>
      <c r="AC3354" s="118"/>
      <c r="AD3354" s="118"/>
      <c r="AE3354" s="121">
        <v>1900</v>
      </c>
      <c r="AF3354" s="122">
        <v>46060</v>
      </c>
      <c r="AG3354" s="123">
        <v>60000</v>
      </c>
      <c r="AH3354" s="122"/>
      <c r="AI3354" s="123"/>
      <c r="AJ3354" s="122"/>
      <c r="AK3354" s="123"/>
      <c r="AL3354" s="34"/>
      <c r="AM3354" s="39"/>
      <c r="AN335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55" spans="1:40" ht="19.5" customHeight="1" x14ac:dyDescent="0.25">
      <c r="A3355" s="112">
        <f t="shared" si="242"/>
        <v>2026</v>
      </c>
      <c r="B3355" s="112">
        <f t="shared" si="243"/>
        <v>2</v>
      </c>
      <c r="C3355" s="25">
        <v>46060</v>
      </c>
      <c r="D3355" s="114">
        <f t="shared" ca="1" si="240"/>
        <v>46097</v>
      </c>
      <c r="E3355" s="114" t="str">
        <f t="shared" ca="1" si="241"/>
        <v>1-Months</v>
      </c>
      <c r="F3355" s="114" t="str">
        <f>VLOOKUP(O3355,Stock[],5,FALSE)</f>
        <v>BE</v>
      </c>
      <c r="G3355" s="115" t="s">
        <v>3300</v>
      </c>
      <c r="H3355" s="116" t="s">
        <v>283</v>
      </c>
      <c r="I3355" s="117" t="s">
        <v>532</v>
      </c>
      <c r="J3355" s="112" t="str">
        <f>VLOOKUP(I3355,Customers[],2,FALSE)</f>
        <v>မင်းဆုဝေ</v>
      </c>
      <c r="K3355" s="112" t="str">
        <f>VLOOKUP(I3355,Customers[],4,FALSE)</f>
        <v>Tharzi</v>
      </c>
      <c r="L3355" s="112" t="str">
        <f>VLOOKUP(Table85[[#This Row],[CustomerID]],Table!H:K,3,0)</f>
        <v>သာစည်</v>
      </c>
      <c r="M3355" s="112" t="str">
        <f>VLOOKUP(I3355,Customers[],5,FALSE)</f>
        <v>Van-2</v>
      </c>
      <c r="N3355" s="117" t="s">
        <v>9</v>
      </c>
      <c r="O3355" s="118" t="s">
        <v>1395</v>
      </c>
      <c r="P3355" s="112" t="str">
        <f>VLOOKUP(O3355,Stock[],2,FALSE)</f>
        <v>ရွှေမင်းသားမန်ကျည်းခေါင်ရည်</v>
      </c>
      <c r="Q3355" s="119">
        <f>VLOOKUP(O3355,Stock[],3,FALSE)</f>
        <v>0.64</v>
      </c>
      <c r="R3355" s="119">
        <f>VLOOKUP(O3355,Stock[],4,FALSE)</f>
        <v>14</v>
      </c>
      <c r="S3355" s="118"/>
      <c r="T3355" s="119">
        <f>(DailySales!$S3355/DailySales!$R3355)+DailySales!$U3355</f>
        <v>20</v>
      </c>
      <c r="U3355" s="118">
        <v>20</v>
      </c>
      <c r="V3355" s="120">
        <f>+DailySales!$T3355*DailySales!$R3355</f>
        <v>280</v>
      </c>
      <c r="W3355" s="120">
        <f>+DailySales!$V3355*DailySales!$Q3355</f>
        <v>179.20000000000002</v>
      </c>
      <c r="X3355" s="120">
        <f>VLOOKUP(O3355,Stock[],6,FALSE)</f>
        <v>830</v>
      </c>
      <c r="Y3355" s="120">
        <f>+DailySales!$V3355*DailySales!$X3355</f>
        <v>232400</v>
      </c>
      <c r="Z3355" s="118"/>
      <c r="AA3355" s="118"/>
      <c r="AB3355" s="118"/>
      <c r="AC3355" s="118"/>
      <c r="AD3355" s="118"/>
      <c r="AE3355" s="121">
        <v>7000</v>
      </c>
      <c r="AF3355" s="122">
        <v>46060</v>
      </c>
      <c r="AG3355" s="123">
        <v>239400</v>
      </c>
      <c r="AH3355" s="122"/>
      <c r="AI3355" s="123"/>
      <c r="AJ3355" s="122"/>
      <c r="AK3355" s="123"/>
      <c r="AL3355" s="34"/>
      <c r="AM3355" s="39"/>
      <c r="AN335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56" spans="1:40" ht="19.5" customHeight="1" x14ac:dyDescent="0.25">
      <c r="A3356" s="112">
        <f t="shared" si="242"/>
        <v>2026</v>
      </c>
      <c r="B3356" s="112">
        <f t="shared" si="243"/>
        <v>2</v>
      </c>
      <c r="C3356" s="25">
        <v>46060</v>
      </c>
      <c r="D3356" s="114">
        <f t="shared" ca="1" si="240"/>
        <v>46097</v>
      </c>
      <c r="E3356" s="114" t="str">
        <f t="shared" ca="1" si="241"/>
        <v>1-Months</v>
      </c>
      <c r="F3356" s="114" t="str">
        <f>VLOOKUP(O3356,Stock[],5,FALSE)</f>
        <v>BE</v>
      </c>
      <c r="G3356" s="115" t="s">
        <v>3300</v>
      </c>
      <c r="H3356" s="116" t="s">
        <v>283</v>
      </c>
      <c r="I3356" s="117" t="s">
        <v>532</v>
      </c>
      <c r="J3356" s="112" t="str">
        <f>VLOOKUP(I3356,Customers[],2,FALSE)</f>
        <v>မင်းဆုဝေ</v>
      </c>
      <c r="K3356" s="112" t="str">
        <f>VLOOKUP(I3356,Customers[],4,FALSE)</f>
        <v>Tharzi</v>
      </c>
      <c r="L3356" s="112" t="str">
        <f>VLOOKUP(Table85[[#This Row],[CustomerID]],Table!H:K,3,0)</f>
        <v>သာစည်</v>
      </c>
      <c r="M3356" s="112" t="str">
        <f>VLOOKUP(I3356,Customers[],5,FALSE)</f>
        <v>Van-2</v>
      </c>
      <c r="N3356" s="117" t="s">
        <v>9</v>
      </c>
      <c r="O3356" s="118" t="s">
        <v>1501</v>
      </c>
      <c r="P3356" s="112" t="str">
        <f>VLOOKUP(O3356,Stock[],2,FALSE)</f>
        <v>ရွှေမင်းသားမန်ကျည်းခေါင်ရည်(.6Ltr)</v>
      </c>
      <c r="Q3356" s="119">
        <f>VLOOKUP(O3356,Stock[],3,FALSE)</f>
        <v>0.6</v>
      </c>
      <c r="R3356" s="119">
        <f>VLOOKUP(O3356,Stock[],4,FALSE)</f>
        <v>12</v>
      </c>
      <c r="S3356" s="118"/>
      <c r="T3356" s="119">
        <f>(DailySales!$S3356/DailySales!$R3356)+DailySales!$U3356</f>
        <v>5</v>
      </c>
      <c r="U3356" s="118">
        <v>5</v>
      </c>
      <c r="V3356" s="120">
        <f>+DailySales!$T3356*DailySales!$R3356</f>
        <v>60</v>
      </c>
      <c r="W3356" s="120">
        <f>+DailySales!$V3356*DailySales!$Q3356</f>
        <v>36</v>
      </c>
      <c r="X3356" s="120">
        <f>VLOOKUP(O3356,Stock[],6,FALSE)</f>
        <v>800</v>
      </c>
      <c r="Y3356" s="120">
        <f>+DailySales!$V3356*DailySales!$X3356</f>
        <v>48000</v>
      </c>
      <c r="Z3356" s="118"/>
      <c r="AA3356" s="118"/>
      <c r="AB3356" s="118"/>
      <c r="AC3356" s="118"/>
      <c r="AD3356" s="118"/>
      <c r="AE3356" s="121"/>
      <c r="AF3356" s="122">
        <v>46060</v>
      </c>
      <c r="AG3356" s="123">
        <v>48000</v>
      </c>
      <c r="AH3356" s="122"/>
      <c r="AI3356" s="123"/>
      <c r="AJ3356" s="122"/>
      <c r="AK3356" s="123"/>
      <c r="AL3356" s="34"/>
      <c r="AM3356" s="39"/>
      <c r="AN335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57" spans="1:40" ht="19.5" customHeight="1" x14ac:dyDescent="0.25">
      <c r="A3357" s="112">
        <f t="shared" si="242"/>
        <v>2026</v>
      </c>
      <c r="B3357" s="112">
        <f t="shared" si="243"/>
        <v>2</v>
      </c>
      <c r="C3357" s="25">
        <v>46060</v>
      </c>
      <c r="D3357" s="114">
        <f t="shared" ca="1" si="240"/>
        <v>46097</v>
      </c>
      <c r="E3357" s="114" t="str">
        <f t="shared" ca="1" si="241"/>
        <v>1-Months</v>
      </c>
      <c r="F3357" s="114" t="str">
        <f>VLOOKUP(O3357,Stock[],5,FALSE)</f>
        <v>BE</v>
      </c>
      <c r="G3357" s="115" t="s">
        <v>3300</v>
      </c>
      <c r="H3357" s="116" t="s">
        <v>283</v>
      </c>
      <c r="I3357" s="117" t="s">
        <v>532</v>
      </c>
      <c r="J3357" s="112" t="str">
        <f>VLOOKUP(I3357,Customers[],2,FALSE)</f>
        <v>မင်းဆုဝေ</v>
      </c>
      <c r="K3357" s="112" t="str">
        <f>VLOOKUP(I3357,Customers[],4,FALSE)</f>
        <v>Tharzi</v>
      </c>
      <c r="L3357" s="112" t="str">
        <f>VLOOKUP(Table85[[#This Row],[CustomerID]],Table!H:K,3,0)</f>
        <v>သာစည်</v>
      </c>
      <c r="M3357" s="112" t="str">
        <f>VLOOKUP(I3357,Customers[],5,FALSE)</f>
        <v>Van-2</v>
      </c>
      <c r="N3357" s="117" t="s">
        <v>9</v>
      </c>
      <c r="O3357" s="118" t="s">
        <v>1471</v>
      </c>
      <c r="P3357" s="112" t="str">
        <f>VLOOKUP(O3357,Stock[],2,FALSE)</f>
        <v>ရွှေမင်းသားခေါင်ရည်ကော်ဗူး(.6Ltr)</v>
      </c>
      <c r="Q3357" s="119">
        <f>VLOOKUP(O3357,Stock[],3,FALSE)</f>
        <v>0.6</v>
      </c>
      <c r="R3357" s="119">
        <f>VLOOKUP(O3357,Stock[],4,FALSE)</f>
        <v>12</v>
      </c>
      <c r="S3357" s="118"/>
      <c r="T3357" s="119">
        <f>(DailySales!$S3357/DailySales!$R3357)+DailySales!$U3357</f>
        <v>5</v>
      </c>
      <c r="U3357" s="118">
        <v>5</v>
      </c>
      <c r="V3357" s="120">
        <f>+DailySales!$T3357*DailySales!$R3357</f>
        <v>60</v>
      </c>
      <c r="W3357" s="120">
        <f>+DailySales!$V3357*DailySales!$Q3357</f>
        <v>36</v>
      </c>
      <c r="X3357" s="120">
        <f>VLOOKUP(O3357,Stock[],6,FALSE)</f>
        <v>800</v>
      </c>
      <c r="Y3357" s="120">
        <f>+DailySales!$V3357*DailySales!$X3357</f>
        <v>48000</v>
      </c>
      <c r="Z3357" s="118"/>
      <c r="AA3357" s="118"/>
      <c r="AB3357" s="118"/>
      <c r="AC3357" s="118"/>
      <c r="AD3357" s="118"/>
      <c r="AE3357" s="121"/>
      <c r="AF3357" s="122">
        <v>46060</v>
      </c>
      <c r="AG3357" s="123">
        <v>48000</v>
      </c>
      <c r="AH3357" s="122"/>
      <c r="AI3357" s="123"/>
      <c r="AJ3357" s="122"/>
      <c r="AK3357" s="123"/>
      <c r="AL3357" s="34"/>
      <c r="AM3357" s="39"/>
      <c r="AN335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58" spans="1:40" ht="19.5" customHeight="1" x14ac:dyDescent="0.25">
      <c r="A3358" s="112">
        <f t="shared" si="242"/>
        <v>2026</v>
      </c>
      <c r="B3358" s="112">
        <f t="shared" si="243"/>
        <v>2</v>
      </c>
      <c r="C3358" s="25">
        <v>46060</v>
      </c>
      <c r="D3358" s="114">
        <f t="shared" ca="1" si="240"/>
        <v>46097</v>
      </c>
      <c r="E3358" s="114" t="str">
        <f t="shared" ca="1" si="241"/>
        <v>1-Months</v>
      </c>
      <c r="F3358" s="114" t="str">
        <f>VLOOKUP(O3358,Stock[],5,FALSE)</f>
        <v>BE</v>
      </c>
      <c r="G3358" s="115" t="s">
        <v>3300</v>
      </c>
      <c r="H3358" s="116" t="s">
        <v>283</v>
      </c>
      <c r="I3358" s="117" t="s">
        <v>1014</v>
      </c>
      <c r="J3358" s="112" t="str">
        <f>VLOOKUP(I3358,Customers[],2,FALSE)</f>
        <v>FOC</v>
      </c>
      <c r="K3358" s="112">
        <f>VLOOKUP(I3358,Customers[],4,FALSE)</f>
        <v>0</v>
      </c>
      <c r="L3358" s="112">
        <f>VLOOKUP(Table85[[#This Row],[CustomerID]],Table!H:K,3,0)</f>
        <v>0</v>
      </c>
      <c r="M3358" s="112">
        <f>VLOOKUP(I3358,Customers[],5,FALSE)</f>
        <v>0</v>
      </c>
      <c r="N3358" s="117" t="s">
        <v>1014</v>
      </c>
      <c r="O3358" s="118" t="s">
        <v>1501</v>
      </c>
      <c r="P3358" s="112" t="str">
        <f>VLOOKUP(O3358,Stock[],2,FALSE)</f>
        <v>ရွှေမင်းသားမန်ကျည်းခေါင်ရည်(.6Ltr)</v>
      </c>
      <c r="Q3358" s="119">
        <f>VLOOKUP(O3358,Stock[],3,FALSE)</f>
        <v>0.6</v>
      </c>
      <c r="R3358" s="119">
        <f>VLOOKUP(O3358,Stock[],4,FALSE)</f>
        <v>12</v>
      </c>
      <c r="S3358" s="118"/>
      <c r="T3358" s="119">
        <f>(DailySales!$S3358/DailySales!$R3358)+DailySales!$U3358</f>
        <v>1</v>
      </c>
      <c r="U3358" s="118">
        <v>1</v>
      </c>
      <c r="V3358" s="120">
        <f>+DailySales!$T3358*DailySales!$R3358</f>
        <v>12</v>
      </c>
      <c r="W3358" s="120">
        <f>+DailySales!$V3358*DailySales!$Q3358</f>
        <v>7.1999999999999993</v>
      </c>
      <c r="X3358" s="120">
        <f>VLOOKUP(O3358,Stock[],6,FALSE)</f>
        <v>800</v>
      </c>
      <c r="Y3358" s="120">
        <f>+DailySales!$V3358*DailySales!$X3358</f>
        <v>9600</v>
      </c>
      <c r="Z3358" s="118"/>
      <c r="AA3358" s="118"/>
      <c r="AB3358" s="118"/>
      <c r="AC3358" s="118"/>
      <c r="AD3358" s="118"/>
      <c r="AE3358" s="121"/>
      <c r="AF3358" s="122">
        <v>46060</v>
      </c>
      <c r="AG3358" s="123">
        <v>9600</v>
      </c>
      <c r="AH3358" s="122"/>
      <c r="AI3358" s="123"/>
      <c r="AJ3358" s="122"/>
      <c r="AK3358" s="123"/>
      <c r="AL3358" s="34"/>
      <c r="AM3358" s="39"/>
      <c r="AN335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59" spans="1:40" ht="19.5" customHeight="1" x14ac:dyDescent="0.25">
      <c r="A3359" s="112">
        <f t="shared" si="242"/>
        <v>2026</v>
      </c>
      <c r="B3359" s="112">
        <f t="shared" si="243"/>
        <v>2</v>
      </c>
      <c r="C3359" s="25">
        <v>46060</v>
      </c>
      <c r="D3359" s="114">
        <f t="shared" ca="1" si="240"/>
        <v>46097</v>
      </c>
      <c r="E3359" s="114" t="str">
        <f t="shared" ca="1" si="241"/>
        <v>1-Months</v>
      </c>
      <c r="F3359" s="114" t="str">
        <f>VLOOKUP(O3359,Stock[],5,FALSE)</f>
        <v>BE</v>
      </c>
      <c r="G3359" s="115" t="s">
        <v>3300</v>
      </c>
      <c r="H3359" s="116" t="s">
        <v>283</v>
      </c>
      <c r="I3359" s="117" t="s">
        <v>532</v>
      </c>
      <c r="J3359" s="112" t="str">
        <f>VLOOKUP(I3359,Customers[],2,FALSE)</f>
        <v>မင်းဆုဝေ</v>
      </c>
      <c r="K3359" s="112" t="str">
        <f>VLOOKUP(I3359,Customers[],4,FALSE)</f>
        <v>Tharzi</v>
      </c>
      <c r="L3359" s="112" t="str">
        <f>VLOOKUP(Table85[[#This Row],[CustomerID]],Table!H:K,3,0)</f>
        <v>သာစည်</v>
      </c>
      <c r="M3359" s="112" t="str">
        <f>VLOOKUP(I3359,Customers[],5,FALSE)</f>
        <v>Van-2</v>
      </c>
      <c r="N3359" s="117" t="s">
        <v>9</v>
      </c>
      <c r="O3359" s="118" t="s">
        <v>207</v>
      </c>
      <c r="P3359" s="112" t="str">
        <f>VLOOKUP(O3359,Stock[],2,FALSE)</f>
        <v>ရွှေမင်းသားခေါင်ရည်</v>
      </c>
      <c r="Q3359" s="119">
        <f>VLOOKUP(O3359,Stock[],3,FALSE)</f>
        <v>0.64</v>
      </c>
      <c r="R3359" s="119">
        <f>VLOOKUP(O3359,Stock[],4,FALSE)</f>
        <v>24</v>
      </c>
      <c r="S3359" s="118">
        <v>9</v>
      </c>
      <c r="T3359" s="119">
        <f>(DailySales!$S3359/DailySales!$R3359)+DailySales!$U3359</f>
        <v>0.375</v>
      </c>
      <c r="U3359" s="118"/>
      <c r="V3359" s="120">
        <f>+DailySales!$T3359*DailySales!$R3359</f>
        <v>9</v>
      </c>
      <c r="W3359" s="120">
        <f>+DailySales!$V3359*DailySales!$Q3359</f>
        <v>5.76</v>
      </c>
      <c r="X3359" s="120">
        <f>VLOOKUP(O3359,Stock[],6,FALSE)</f>
        <v>800</v>
      </c>
      <c r="Y3359" s="120">
        <f>+DailySales!$V3359*DailySales!$X3359</f>
        <v>7200</v>
      </c>
      <c r="Z3359" s="118"/>
      <c r="AA3359" s="118"/>
      <c r="AB3359" s="118"/>
      <c r="AC3359" s="118"/>
      <c r="AD3359" s="118"/>
      <c r="AE3359" s="121">
        <v>144</v>
      </c>
      <c r="AF3359" s="122">
        <v>46060</v>
      </c>
      <c r="AG3359" s="123">
        <v>7344</v>
      </c>
      <c r="AH3359" s="122"/>
      <c r="AI3359" s="123"/>
      <c r="AJ3359" s="122"/>
      <c r="AK3359" s="123"/>
      <c r="AL3359" s="34"/>
      <c r="AM3359" s="39"/>
      <c r="AN335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60" spans="1:40" ht="19.5" customHeight="1" x14ac:dyDescent="0.25">
      <c r="A3360" s="112">
        <f t="shared" si="242"/>
        <v>2026</v>
      </c>
      <c r="B3360" s="112">
        <f t="shared" si="243"/>
        <v>2</v>
      </c>
      <c r="C3360" s="25">
        <v>46060</v>
      </c>
      <c r="D3360" s="114">
        <f t="shared" ca="1" si="240"/>
        <v>46097</v>
      </c>
      <c r="E3360" s="114" t="str">
        <f t="shared" ca="1" si="241"/>
        <v>1-Months</v>
      </c>
      <c r="F3360" s="114" t="str">
        <f>VLOOKUP(O3360,Stock[],5,FALSE)</f>
        <v>BE</v>
      </c>
      <c r="G3360" s="115" t="s">
        <v>3301</v>
      </c>
      <c r="H3360" s="116"/>
      <c r="I3360" s="117" t="s">
        <v>181</v>
      </c>
      <c r="J3360" s="112" t="str">
        <f>VLOOKUP(I3360,Customers[],2,FALSE)</f>
        <v>ရွှေမြင်း(ရွှေခြင်္သေ့)</v>
      </c>
      <c r="K3360" s="112" t="str">
        <f>VLOOKUP(I3360,Customers[],4,FALSE)</f>
        <v>Meiktila</v>
      </c>
      <c r="L3360" s="112" t="str">
        <f>VLOOKUP(Table85[[#This Row],[CustomerID]],Table!H:K,3,0)</f>
        <v>မိတ္ထီလာ</v>
      </c>
      <c r="M3360" s="112" t="str">
        <f>VLOOKUP(I3360,Customers[],5,FALSE)</f>
        <v>WholeSales/Contract</v>
      </c>
      <c r="N3360" s="117" t="s">
        <v>10</v>
      </c>
      <c r="O3360" s="118" t="s">
        <v>217</v>
      </c>
      <c r="P3360" s="112" t="str">
        <f>VLOOKUP(O3360,Stock[],2,FALSE)</f>
        <v>လိမ္မော်ဖြူ</v>
      </c>
      <c r="Q3360" s="119">
        <f>VLOOKUP(O3360,Stock[],3,FALSE)</f>
        <v>0.64</v>
      </c>
      <c r="R3360" s="119">
        <f>VLOOKUP(O3360,Stock[],4,FALSE)</f>
        <v>24</v>
      </c>
      <c r="S3360" s="118"/>
      <c r="T3360" s="119">
        <f>(DailySales!$S3360/DailySales!$R3360)+DailySales!$U3360</f>
        <v>20</v>
      </c>
      <c r="U3360" s="118">
        <v>20</v>
      </c>
      <c r="V3360" s="120">
        <f>+DailySales!$T3360*DailySales!$R3360</f>
        <v>480</v>
      </c>
      <c r="W3360" s="120">
        <f>+DailySales!$V3360*DailySales!$Q3360</f>
        <v>307.2</v>
      </c>
      <c r="X3360" s="120">
        <f>VLOOKUP(O3360,Stock[],6,FALSE)</f>
        <v>1330</v>
      </c>
      <c r="Y3360" s="120">
        <f>+DailySales!$V3360*DailySales!$X3360</f>
        <v>638400</v>
      </c>
      <c r="Z3360" s="118"/>
      <c r="AA3360" s="118"/>
      <c r="AB3360" s="118"/>
      <c r="AC3360" s="118"/>
      <c r="AD3360" s="118"/>
      <c r="AE3360" s="121"/>
      <c r="AF3360" s="122"/>
      <c r="AG3360" s="123"/>
      <c r="AH3360" s="122"/>
      <c r="AI3360" s="123"/>
      <c r="AJ3360" s="122"/>
      <c r="AK3360" s="123"/>
      <c r="AL3360" s="34"/>
      <c r="AM3360" s="39"/>
      <c r="AN336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638400</v>
      </c>
    </row>
    <row r="3361" spans="1:40" ht="19.5" customHeight="1" x14ac:dyDescent="0.25">
      <c r="A3361" s="112">
        <f t="shared" si="242"/>
        <v>2026</v>
      </c>
      <c r="B3361" s="112">
        <f t="shared" si="243"/>
        <v>2</v>
      </c>
      <c r="C3361" s="25">
        <v>46060</v>
      </c>
      <c r="D3361" s="114">
        <f t="shared" ca="1" si="240"/>
        <v>46097</v>
      </c>
      <c r="E3361" s="114" t="str">
        <f t="shared" ca="1" si="241"/>
        <v>1-Months</v>
      </c>
      <c r="F3361" s="114" t="str">
        <f>VLOOKUP(O3361,Stock[],5,FALSE)</f>
        <v>BE</v>
      </c>
      <c r="G3361" s="115" t="s">
        <v>3301</v>
      </c>
      <c r="H3361" s="116"/>
      <c r="I3361" s="117" t="s">
        <v>181</v>
      </c>
      <c r="J3361" s="112" t="str">
        <f>VLOOKUP(I3361,Customers[],2,FALSE)</f>
        <v>ရွှေမြင်း(ရွှေခြင်္သေ့)</v>
      </c>
      <c r="K3361" s="112" t="str">
        <f>VLOOKUP(I3361,Customers[],4,FALSE)</f>
        <v>Meiktila</v>
      </c>
      <c r="L3361" s="112" t="str">
        <f>VLOOKUP(Table85[[#This Row],[CustomerID]],Table!H:K,3,0)</f>
        <v>မိတ္ထီလာ</v>
      </c>
      <c r="M3361" s="112" t="str">
        <f>VLOOKUP(I3361,Customers[],5,FALSE)</f>
        <v>WholeSales/Contract</v>
      </c>
      <c r="N3361" s="117" t="s">
        <v>10</v>
      </c>
      <c r="O3361" s="118" t="s">
        <v>219</v>
      </c>
      <c r="P3361" s="112" t="str">
        <f>VLOOKUP(O3361,Stock[],2,FALSE)</f>
        <v>ကင်းမြီးကောက်</v>
      </c>
      <c r="Q3361" s="119">
        <f>VLOOKUP(O3361,Stock[],3,FALSE)</f>
        <v>0.64</v>
      </c>
      <c r="R3361" s="119">
        <f>VLOOKUP(O3361,Stock[],4,FALSE)</f>
        <v>14</v>
      </c>
      <c r="S3361" s="118"/>
      <c r="T3361" s="119">
        <f>(DailySales!$S3361/DailySales!$R3361)+DailySales!$U3361</f>
        <v>50</v>
      </c>
      <c r="U3361" s="118">
        <v>50</v>
      </c>
      <c r="V3361" s="120">
        <f>+DailySales!$T3361*DailySales!$R3361</f>
        <v>700</v>
      </c>
      <c r="W3361" s="120">
        <f>+DailySales!$V3361*DailySales!$Q3361</f>
        <v>448</v>
      </c>
      <c r="X3361" s="120">
        <f>VLOOKUP(O3361,Stock[],6,FALSE)</f>
        <v>1330</v>
      </c>
      <c r="Y3361" s="120">
        <f>+DailySales!$V3361*DailySales!$X3361</f>
        <v>931000</v>
      </c>
      <c r="Z3361" s="118"/>
      <c r="AA3361" s="118"/>
      <c r="AB3361" s="118"/>
      <c r="AC3361" s="118"/>
      <c r="AD3361" s="118"/>
      <c r="AE3361" s="121"/>
      <c r="AF3361" s="122"/>
      <c r="AG3361" s="123"/>
      <c r="AH3361" s="122"/>
      <c r="AI3361" s="123"/>
      <c r="AJ3361" s="122"/>
      <c r="AK3361" s="123"/>
      <c r="AL3361" s="34"/>
      <c r="AM3361" s="39"/>
      <c r="AN336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931000</v>
      </c>
    </row>
    <row r="3362" spans="1:40" ht="19.5" customHeight="1" x14ac:dyDescent="0.25">
      <c r="A3362" s="112">
        <f t="shared" si="242"/>
        <v>2026</v>
      </c>
      <c r="B3362" s="112">
        <f t="shared" si="243"/>
        <v>2</v>
      </c>
      <c r="C3362" s="25">
        <v>46060</v>
      </c>
      <c r="D3362" s="114">
        <f t="shared" ca="1" si="240"/>
        <v>46097</v>
      </c>
      <c r="E3362" s="114" t="str">
        <f t="shared" ca="1" si="241"/>
        <v>1-Months</v>
      </c>
      <c r="F3362" s="114" t="str">
        <f>VLOOKUP(O3362,Stock[],5,FALSE)</f>
        <v>BE</v>
      </c>
      <c r="G3362" s="115" t="s">
        <v>3301</v>
      </c>
      <c r="H3362" s="116"/>
      <c r="I3362" s="117" t="s">
        <v>181</v>
      </c>
      <c r="J3362" s="112" t="str">
        <f>VLOOKUP(I3362,Customers[],2,FALSE)</f>
        <v>ရွှေမြင်း(ရွှေခြင်္သေ့)</v>
      </c>
      <c r="K3362" s="112" t="str">
        <f>VLOOKUP(I3362,Customers[],4,FALSE)</f>
        <v>Meiktila</v>
      </c>
      <c r="L3362" s="112" t="str">
        <f>VLOOKUP(Table85[[#This Row],[CustomerID]],Table!H:K,3,0)</f>
        <v>မိတ္ထီလာ</v>
      </c>
      <c r="M3362" s="112" t="str">
        <f>VLOOKUP(I3362,Customers[],5,FALSE)</f>
        <v>WholeSales/Contract</v>
      </c>
      <c r="N3362" s="117" t="s">
        <v>10</v>
      </c>
      <c r="O3362" s="118" t="s">
        <v>2120</v>
      </c>
      <c r="P3362" s="112" t="str">
        <f>VLOOKUP(O3362,Stock[],2,FALSE)</f>
        <v>ဇေ အရက်သန့်</v>
      </c>
      <c r="Q3362" s="119">
        <f>VLOOKUP(O3362,Stock[],3,FALSE)</f>
        <v>0.64</v>
      </c>
      <c r="R3362" s="119">
        <f>VLOOKUP(O3362,Stock[],4,FALSE)</f>
        <v>14</v>
      </c>
      <c r="S3362" s="118"/>
      <c r="T3362" s="119">
        <f>(DailySales!$S3362/DailySales!$R3362)+DailySales!$U3362</f>
        <v>15</v>
      </c>
      <c r="U3362" s="118">
        <v>15</v>
      </c>
      <c r="V3362" s="120">
        <f>+DailySales!$T3362*DailySales!$R3362</f>
        <v>210</v>
      </c>
      <c r="W3362" s="120">
        <f>+DailySales!$V3362*DailySales!$Q3362</f>
        <v>134.4</v>
      </c>
      <c r="X3362" s="120">
        <f>VLOOKUP(O3362,Stock[],6,FALSE)</f>
        <v>1380</v>
      </c>
      <c r="Y3362" s="120">
        <f>+DailySales!$V3362*DailySales!$X3362</f>
        <v>289800</v>
      </c>
      <c r="Z3362" s="118"/>
      <c r="AA3362" s="118"/>
      <c r="AB3362" s="118"/>
      <c r="AC3362" s="118"/>
      <c r="AD3362" s="118"/>
      <c r="AE3362" s="121"/>
      <c r="AF3362" s="122"/>
      <c r="AG3362" s="123"/>
      <c r="AH3362" s="122"/>
      <c r="AI3362" s="123"/>
      <c r="AJ3362" s="122"/>
      <c r="AK3362" s="123"/>
      <c r="AL3362" s="34"/>
      <c r="AM3362" s="39"/>
      <c r="AN336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289800</v>
      </c>
    </row>
    <row r="3363" spans="1:40" ht="19.5" customHeight="1" x14ac:dyDescent="0.25">
      <c r="A3363" s="112">
        <f t="shared" si="242"/>
        <v>2026</v>
      </c>
      <c r="B3363" s="112">
        <f t="shared" si="243"/>
        <v>2</v>
      </c>
      <c r="C3363" s="25">
        <v>46060</v>
      </c>
      <c r="D3363" s="114">
        <f t="shared" ca="1" si="240"/>
        <v>46097</v>
      </c>
      <c r="E3363" s="114" t="str">
        <f t="shared" ca="1" si="241"/>
        <v>1-Months</v>
      </c>
      <c r="F3363" s="114" t="str">
        <f>VLOOKUP(O3363,Stock[],5,FALSE)</f>
        <v>BE</v>
      </c>
      <c r="G3363" s="115" t="s">
        <v>3302</v>
      </c>
      <c r="H3363" s="116"/>
      <c r="I3363" s="117" t="s">
        <v>227</v>
      </c>
      <c r="J3363" s="112" t="str">
        <f>VLOOKUP(I3363,Customers[],2,FALSE)</f>
        <v>Summer-2</v>
      </c>
      <c r="K3363" s="112" t="str">
        <f>VLOOKUP(I3363,Customers[],4,FALSE)</f>
        <v>Meiktila</v>
      </c>
      <c r="L3363" s="112" t="str">
        <f>VLOOKUP(Table85[[#This Row],[CustomerID]],Table!H:K,3,0)</f>
        <v>မိတ္ထီလာ</v>
      </c>
      <c r="M3363" s="112" t="str">
        <f>VLOOKUP(I3363,Customers[],5,FALSE)</f>
        <v>WholeSales</v>
      </c>
      <c r="N3363" s="117" t="s">
        <v>10</v>
      </c>
      <c r="O3363" s="118" t="s">
        <v>217</v>
      </c>
      <c r="P3363" s="112" t="str">
        <f>VLOOKUP(O3363,Stock[],2,FALSE)</f>
        <v>လိမ္မော်ဖြူ</v>
      </c>
      <c r="Q3363" s="119">
        <f>VLOOKUP(O3363,Stock[],3,FALSE)</f>
        <v>0.64</v>
      </c>
      <c r="R3363" s="119">
        <f>VLOOKUP(O3363,Stock[],4,FALSE)</f>
        <v>24</v>
      </c>
      <c r="S3363" s="118"/>
      <c r="T3363" s="119">
        <f>(DailySales!$S3363/DailySales!$R3363)+DailySales!$U3363</f>
        <v>45</v>
      </c>
      <c r="U3363" s="118">
        <v>45</v>
      </c>
      <c r="V3363" s="120">
        <f>+DailySales!$T3363*DailySales!$R3363</f>
        <v>1080</v>
      </c>
      <c r="W3363" s="120">
        <f>+DailySales!$V3363*DailySales!$Q3363</f>
        <v>691.2</v>
      </c>
      <c r="X3363" s="120">
        <f>VLOOKUP(O3363,Stock[],6,FALSE)</f>
        <v>1330</v>
      </c>
      <c r="Y3363" s="120">
        <f>+DailySales!$V3363*DailySales!$X3363</f>
        <v>1436400</v>
      </c>
      <c r="Z3363" s="118"/>
      <c r="AA3363" s="118"/>
      <c r="AB3363" s="118"/>
      <c r="AC3363" s="118"/>
      <c r="AD3363" s="118"/>
      <c r="AE3363" s="121"/>
      <c r="AF3363" s="122"/>
      <c r="AG3363" s="123"/>
      <c r="AH3363" s="122"/>
      <c r="AI3363" s="123"/>
      <c r="AJ3363" s="122">
        <v>46069</v>
      </c>
      <c r="AK3363" s="123">
        <v>1436400</v>
      </c>
      <c r="AL3363" s="34"/>
      <c r="AM3363" s="39"/>
      <c r="AN336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64" spans="1:40" ht="19.5" customHeight="1" x14ac:dyDescent="0.25">
      <c r="A3364" s="112">
        <f t="shared" si="242"/>
        <v>2026</v>
      </c>
      <c r="B3364" s="112">
        <f t="shared" si="243"/>
        <v>2</v>
      </c>
      <c r="C3364" s="25">
        <v>46060</v>
      </c>
      <c r="D3364" s="114">
        <f t="shared" ca="1" si="240"/>
        <v>46097</v>
      </c>
      <c r="E3364" s="114" t="str">
        <f t="shared" ca="1" si="241"/>
        <v>1-Months</v>
      </c>
      <c r="F3364" s="114" t="str">
        <f>VLOOKUP(O3364,Stock[],5,FALSE)</f>
        <v>BE</v>
      </c>
      <c r="G3364" s="115" t="s">
        <v>3302</v>
      </c>
      <c r="H3364" s="116"/>
      <c r="I3364" s="117" t="s">
        <v>227</v>
      </c>
      <c r="J3364" s="112" t="str">
        <f>VLOOKUP(I3364,Customers[],2,FALSE)</f>
        <v>Summer-2</v>
      </c>
      <c r="K3364" s="112" t="str">
        <f>VLOOKUP(I3364,Customers[],4,FALSE)</f>
        <v>Meiktila</v>
      </c>
      <c r="L3364" s="112" t="str">
        <f>VLOOKUP(Table85[[#This Row],[CustomerID]],Table!H:K,3,0)</f>
        <v>မိတ္ထီလာ</v>
      </c>
      <c r="M3364" s="112" t="str">
        <f>VLOOKUP(I3364,Customers[],5,FALSE)</f>
        <v>WholeSales</v>
      </c>
      <c r="N3364" s="117" t="s">
        <v>10</v>
      </c>
      <c r="O3364" s="118" t="s">
        <v>219</v>
      </c>
      <c r="P3364" s="112" t="str">
        <f>VLOOKUP(O3364,Stock[],2,FALSE)</f>
        <v>ကင်းမြီးကောက်</v>
      </c>
      <c r="Q3364" s="119">
        <f>VLOOKUP(O3364,Stock[],3,FALSE)</f>
        <v>0.64</v>
      </c>
      <c r="R3364" s="119">
        <f>VLOOKUP(O3364,Stock[],4,FALSE)</f>
        <v>14</v>
      </c>
      <c r="S3364" s="118"/>
      <c r="T3364" s="119">
        <f>(DailySales!$S3364/DailySales!$R3364)+DailySales!$U3364</f>
        <v>50</v>
      </c>
      <c r="U3364" s="118">
        <v>50</v>
      </c>
      <c r="V3364" s="120">
        <f>+DailySales!$T3364*DailySales!$R3364</f>
        <v>700</v>
      </c>
      <c r="W3364" s="120">
        <f>+DailySales!$V3364*DailySales!$Q3364</f>
        <v>448</v>
      </c>
      <c r="X3364" s="120">
        <f>VLOOKUP(O3364,Stock[],6,FALSE)</f>
        <v>1330</v>
      </c>
      <c r="Y3364" s="120">
        <f>+DailySales!$V3364*DailySales!$X3364</f>
        <v>931000</v>
      </c>
      <c r="Z3364" s="118"/>
      <c r="AA3364" s="118"/>
      <c r="AB3364" s="118"/>
      <c r="AC3364" s="118"/>
      <c r="AD3364" s="118"/>
      <c r="AE3364" s="121"/>
      <c r="AF3364" s="122"/>
      <c r="AG3364" s="123"/>
      <c r="AH3364" s="122"/>
      <c r="AI3364" s="123"/>
      <c r="AJ3364" s="122">
        <v>46069</v>
      </c>
      <c r="AK3364" s="123">
        <v>931000</v>
      </c>
      <c r="AL3364" s="34"/>
      <c r="AM3364" s="39"/>
      <c r="AN336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65" spans="1:40" ht="19.5" customHeight="1" x14ac:dyDescent="0.25">
      <c r="A3365" s="112">
        <f t="shared" si="242"/>
        <v>2026</v>
      </c>
      <c r="B3365" s="112">
        <f t="shared" si="243"/>
        <v>2</v>
      </c>
      <c r="C3365" s="25">
        <v>46060</v>
      </c>
      <c r="D3365" s="114">
        <f t="shared" ca="1" si="240"/>
        <v>46097</v>
      </c>
      <c r="E3365" s="114" t="str">
        <f t="shared" ca="1" si="241"/>
        <v>1-Months</v>
      </c>
      <c r="F3365" s="114" t="str">
        <f>VLOOKUP(O3365,Stock[],5,FALSE)</f>
        <v>BE</v>
      </c>
      <c r="G3365" s="115" t="s">
        <v>3302</v>
      </c>
      <c r="H3365" s="116"/>
      <c r="I3365" s="117" t="s">
        <v>227</v>
      </c>
      <c r="J3365" s="112" t="str">
        <f>VLOOKUP(I3365,Customers[],2,FALSE)</f>
        <v>Summer-2</v>
      </c>
      <c r="K3365" s="112" t="str">
        <f>VLOOKUP(I3365,Customers[],4,FALSE)</f>
        <v>Meiktila</v>
      </c>
      <c r="L3365" s="112" t="str">
        <f>VLOOKUP(Table85[[#This Row],[CustomerID]],Table!H:K,3,0)</f>
        <v>မိတ္ထီလာ</v>
      </c>
      <c r="M3365" s="112" t="str">
        <f>VLOOKUP(I3365,Customers[],5,FALSE)</f>
        <v>WholeSales</v>
      </c>
      <c r="N3365" s="117" t="s">
        <v>10</v>
      </c>
      <c r="O3365" s="118" t="s">
        <v>205</v>
      </c>
      <c r="P3365" s="112" t="str">
        <f>VLOOKUP(O3365,Stock[],2,FALSE)</f>
        <v>ကောင်းကြည် ကော် 25%  (1Ltr )</v>
      </c>
      <c r="Q3365" s="119">
        <f>VLOOKUP(O3365,Stock[],3,FALSE)</f>
        <v>1</v>
      </c>
      <c r="R3365" s="119">
        <f>VLOOKUP(O3365,Stock[],4,FALSE)</f>
        <v>12</v>
      </c>
      <c r="S3365" s="118"/>
      <c r="T3365" s="119">
        <f>(DailySales!$S3365/DailySales!$R3365)+DailySales!$U3365</f>
        <v>50</v>
      </c>
      <c r="U3365" s="118">
        <v>50</v>
      </c>
      <c r="V3365" s="120">
        <f>+DailySales!$T3365*DailySales!$R3365</f>
        <v>600</v>
      </c>
      <c r="W3365" s="120">
        <f>+DailySales!$V3365*DailySales!$Q3365</f>
        <v>600</v>
      </c>
      <c r="X3365" s="120">
        <f>VLOOKUP(O3365,Stock[],6,FALSE)</f>
        <v>1530</v>
      </c>
      <c r="Y3365" s="120">
        <f>+DailySales!$V3365*DailySales!$X3365</f>
        <v>918000</v>
      </c>
      <c r="Z3365" s="118"/>
      <c r="AA3365" s="118"/>
      <c r="AB3365" s="118"/>
      <c r="AC3365" s="118"/>
      <c r="AD3365" s="118"/>
      <c r="AE3365" s="121"/>
      <c r="AF3365" s="122"/>
      <c r="AG3365" s="123"/>
      <c r="AH3365" s="122"/>
      <c r="AI3365" s="123"/>
      <c r="AJ3365" s="122">
        <v>46069</v>
      </c>
      <c r="AK3365" s="123">
        <v>918000</v>
      </c>
      <c r="AL3365" s="34"/>
      <c r="AM3365" s="39"/>
      <c r="AN336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66" spans="1:40" ht="19.5" customHeight="1" x14ac:dyDescent="0.25">
      <c r="A3366" s="112">
        <f t="shared" si="242"/>
        <v>2026</v>
      </c>
      <c r="B3366" s="112">
        <f t="shared" si="243"/>
        <v>2</v>
      </c>
      <c r="C3366" s="25">
        <v>46060</v>
      </c>
      <c r="D3366" s="114">
        <f t="shared" ca="1" si="240"/>
        <v>46097</v>
      </c>
      <c r="E3366" s="114" t="str">
        <f t="shared" ca="1" si="241"/>
        <v>1-Months</v>
      </c>
      <c r="F3366" s="114" t="str">
        <f>VLOOKUP(O3366,Stock[],5,FALSE)</f>
        <v>BE</v>
      </c>
      <c r="G3366" s="115" t="s">
        <v>3303</v>
      </c>
      <c r="H3366" s="116"/>
      <c r="I3366" s="117" t="s">
        <v>201</v>
      </c>
      <c r="J3366" s="112" t="str">
        <f>VLOOKUP(I3366,Customers[],2,FALSE)</f>
        <v>ဦးအောင်မိုး(ကောင်းသန့်)</v>
      </c>
      <c r="K3366" s="112" t="str">
        <f>VLOOKUP(I3366,Customers[],4,FALSE)</f>
        <v>Meiktila</v>
      </c>
      <c r="L3366" s="112" t="str">
        <f>VLOOKUP(Table85[[#This Row],[CustomerID]],Table!H:K,3,0)</f>
        <v>မိတ္ထီလာ</v>
      </c>
      <c r="M3366" s="112" t="str">
        <f>VLOOKUP(I3366,Customers[],5,FALSE)</f>
        <v>WholeSales/Contract</v>
      </c>
      <c r="N3366" s="117" t="s">
        <v>10</v>
      </c>
      <c r="O3366" s="118" t="s">
        <v>220</v>
      </c>
      <c r="P3366" s="112" t="str">
        <f>VLOOKUP(O3366,Stock[],2,FALSE)</f>
        <v>မြန်မာရှောက်ပျား</v>
      </c>
      <c r="Q3366" s="119">
        <f>VLOOKUP(O3366,Stock[],3,FALSE)</f>
        <v>0.64</v>
      </c>
      <c r="R3366" s="119">
        <f>VLOOKUP(O3366,Stock[],4,FALSE)</f>
        <v>14</v>
      </c>
      <c r="S3366" s="118"/>
      <c r="T3366" s="119">
        <f>(DailySales!$S3366/DailySales!$R3366)+DailySales!$U3366</f>
        <v>45</v>
      </c>
      <c r="U3366" s="118">
        <v>45</v>
      </c>
      <c r="V3366" s="120">
        <f>+DailySales!$T3366*DailySales!$R3366</f>
        <v>630</v>
      </c>
      <c r="W3366" s="120">
        <f>+DailySales!$V3366*DailySales!$Q3366</f>
        <v>403.2</v>
      </c>
      <c r="X3366" s="120">
        <f>VLOOKUP(O3366,Stock[],6,FALSE)</f>
        <v>1370</v>
      </c>
      <c r="Y3366" s="120">
        <f>+DailySales!$V3366*DailySales!$X3366</f>
        <v>863100</v>
      </c>
      <c r="Z3366" s="118"/>
      <c r="AA3366" s="118"/>
      <c r="AB3366" s="118"/>
      <c r="AC3366" s="118"/>
      <c r="AD3366" s="118"/>
      <c r="AE3366" s="121"/>
      <c r="AF3366" s="122"/>
      <c r="AG3366" s="123"/>
      <c r="AH3366" s="122"/>
      <c r="AI3366" s="123"/>
      <c r="AJ3366" s="122">
        <v>46063</v>
      </c>
      <c r="AK3366" s="123">
        <v>863100</v>
      </c>
      <c r="AL3366" s="34"/>
      <c r="AM3366" s="39"/>
      <c r="AN336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67" spans="1:40" ht="19.5" customHeight="1" x14ac:dyDescent="0.25">
      <c r="A3367" s="112">
        <f t="shared" si="242"/>
        <v>2026</v>
      </c>
      <c r="B3367" s="112">
        <f t="shared" si="243"/>
        <v>2</v>
      </c>
      <c r="C3367" s="25">
        <v>46060</v>
      </c>
      <c r="D3367" s="114">
        <f t="shared" ca="1" si="240"/>
        <v>46097</v>
      </c>
      <c r="E3367" s="114" t="str">
        <f t="shared" ca="1" si="241"/>
        <v>1-Months</v>
      </c>
      <c r="F3367" s="114" t="str">
        <f>VLOOKUP(O3367,Stock[],5,FALSE)</f>
        <v>BE</v>
      </c>
      <c r="G3367" s="115" t="s">
        <v>3303</v>
      </c>
      <c r="H3367" s="116"/>
      <c r="I3367" s="117" t="s">
        <v>201</v>
      </c>
      <c r="J3367" s="112" t="str">
        <f>VLOOKUP(I3367,Customers[],2,FALSE)</f>
        <v>ဦးအောင်မိုး(ကောင်းသန့်)</v>
      </c>
      <c r="K3367" s="112" t="str">
        <f>VLOOKUP(I3367,Customers[],4,FALSE)</f>
        <v>Meiktila</v>
      </c>
      <c r="L3367" s="112" t="str">
        <f>VLOOKUP(Table85[[#This Row],[CustomerID]],Table!H:K,3,0)</f>
        <v>မိတ္ထီလာ</v>
      </c>
      <c r="M3367" s="112" t="str">
        <f>VLOOKUP(I3367,Customers[],5,FALSE)</f>
        <v>WholeSales/Contract</v>
      </c>
      <c r="N3367" s="117" t="s">
        <v>10</v>
      </c>
      <c r="O3367" s="118" t="s">
        <v>217</v>
      </c>
      <c r="P3367" s="112" t="str">
        <f>VLOOKUP(O3367,Stock[],2,FALSE)</f>
        <v>လိမ္မော်ဖြူ</v>
      </c>
      <c r="Q3367" s="119">
        <f>VLOOKUP(O3367,Stock[],3,FALSE)</f>
        <v>0.64</v>
      </c>
      <c r="R3367" s="119">
        <f>VLOOKUP(O3367,Stock[],4,FALSE)</f>
        <v>24</v>
      </c>
      <c r="S3367" s="118"/>
      <c r="T3367" s="119">
        <f>(DailySales!$S3367/DailySales!$R3367)+DailySales!$U3367</f>
        <v>10</v>
      </c>
      <c r="U3367" s="118">
        <v>10</v>
      </c>
      <c r="V3367" s="120">
        <f>+DailySales!$T3367*DailySales!$R3367</f>
        <v>240</v>
      </c>
      <c r="W3367" s="120">
        <f>+DailySales!$V3367*DailySales!$Q3367</f>
        <v>153.6</v>
      </c>
      <c r="X3367" s="120">
        <f>VLOOKUP(O3367,Stock[],6,FALSE)</f>
        <v>1330</v>
      </c>
      <c r="Y3367" s="120">
        <f>+DailySales!$V3367*DailySales!$X3367</f>
        <v>319200</v>
      </c>
      <c r="Z3367" s="118"/>
      <c r="AA3367" s="118"/>
      <c r="AB3367" s="118"/>
      <c r="AC3367" s="118"/>
      <c r="AD3367" s="118"/>
      <c r="AE3367" s="121"/>
      <c r="AF3367" s="122"/>
      <c r="AG3367" s="123"/>
      <c r="AH3367" s="122"/>
      <c r="AI3367" s="123"/>
      <c r="AJ3367" s="122">
        <v>46063</v>
      </c>
      <c r="AK3367" s="123">
        <v>319200</v>
      </c>
      <c r="AL3367" s="34"/>
      <c r="AM3367" s="39"/>
      <c r="AN336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68" spans="1:40" ht="19.5" customHeight="1" x14ac:dyDescent="0.25">
      <c r="A3368" s="112">
        <f t="shared" si="242"/>
        <v>2026</v>
      </c>
      <c r="B3368" s="112">
        <f t="shared" si="243"/>
        <v>2</v>
      </c>
      <c r="C3368" s="25">
        <v>46060</v>
      </c>
      <c r="D3368" s="114">
        <f t="shared" ca="1" si="240"/>
        <v>46097</v>
      </c>
      <c r="E3368" s="114" t="str">
        <f t="shared" ca="1" si="241"/>
        <v>1-Months</v>
      </c>
      <c r="F3368" s="114" t="str">
        <f>VLOOKUP(O3368,Stock[],5,FALSE)</f>
        <v>BE</v>
      </c>
      <c r="G3368" s="115" t="s">
        <v>3303</v>
      </c>
      <c r="H3368" s="116"/>
      <c r="I3368" s="117" t="s">
        <v>201</v>
      </c>
      <c r="J3368" s="112" t="str">
        <f>VLOOKUP(I3368,Customers[],2,FALSE)</f>
        <v>ဦးအောင်မိုး(ကောင်းသန့်)</v>
      </c>
      <c r="K3368" s="112" t="str">
        <f>VLOOKUP(I3368,Customers[],4,FALSE)</f>
        <v>Meiktila</v>
      </c>
      <c r="L3368" s="112" t="str">
        <f>VLOOKUP(Table85[[#This Row],[CustomerID]],Table!H:K,3,0)</f>
        <v>မိတ္ထီလာ</v>
      </c>
      <c r="M3368" s="112" t="str">
        <f>VLOOKUP(I3368,Customers[],5,FALSE)</f>
        <v>WholeSales/Contract</v>
      </c>
      <c r="N3368" s="117" t="s">
        <v>10</v>
      </c>
      <c r="O3368" s="118" t="s">
        <v>216</v>
      </c>
      <c r="P3368" s="112" t="str">
        <f>VLOOKUP(O3368,Stock[],2,FALSE)</f>
        <v>ဒဂုံအရက်သန့်</v>
      </c>
      <c r="Q3368" s="119">
        <f>VLOOKUP(O3368,Stock[],3,FALSE)</f>
        <v>0.64</v>
      </c>
      <c r="R3368" s="119">
        <f>VLOOKUP(O3368,Stock[],4,FALSE)</f>
        <v>14</v>
      </c>
      <c r="S3368" s="118"/>
      <c r="T3368" s="119">
        <f>(DailySales!$S3368/DailySales!$R3368)+DailySales!$U3368</f>
        <v>15</v>
      </c>
      <c r="U3368" s="118">
        <v>15</v>
      </c>
      <c r="V3368" s="120">
        <f>+DailySales!$T3368*DailySales!$R3368</f>
        <v>210</v>
      </c>
      <c r="W3368" s="120">
        <f>+DailySales!$V3368*DailySales!$Q3368</f>
        <v>134.4</v>
      </c>
      <c r="X3368" s="120">
        <f>VLOOKUP(O3368,Stock[],6,FALSE)</f>
        <v>1330</v>
      </c>
      <c r="Y3368" s="120">
        <f>+DailySales!$V3368*DailySales!$X3368</f>
        <v>279300</v>
      </c>
      <c r="Z3368" s="118"/>
      <c r="AA3368" s="118"/>
      <c r="AB3368" s="118"/>
      <c r="AC3368" s="118"/>
      <c r="AD3368" s="118"/>
      <c r="AE3368" s="121"/>
      <c r="AF3368" s="122"/>
      <c r="AG3368" s="123"/>
      <c r="AH3368" s="122"/>
      <c r="AI3368" s="123"/>
      <c r="AJ3368" s="122">
        <v>46063</v>
      </c>
      <c r="AK3368" s="123">
        <v>279300</v>
      </c>
      <c r="AL3368" s="34"/>
      <c r="AM3368" s="39"/>
      <c r="AN336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69" spans="1:40" ht="19.5" customHeight="1" x14ac:dyDescent="0.25">
      <c r="A3369" s="112">
        <f t="shared" si="242"/>
        <v>2026</v>
      </c>
      <c r="B3369" s="112">
        <f t="shared" si="243"/>
        <v>2</v>
      </c>
      <c r="C3369" s="25">
        <v>46060</v>
      </c>
      <c r="D3369" s="114">
        <f t="shared" ca="1" si="240"/>
        <v>46097</v>
      </c>
      <c r="E3369" s="114" t="str">
        <f t="shared" ca="1" si="241"/>
        <v>1-Months</v>
      </c>
      <c r="F3369" s="114" t="str">
        <f>VLOOKUP(O3369,Stock[],5,FALSE)</f>
        <v>BE</v>
      </c>
      <c r="G3369" s="115" t="s">
        <v>3303</v>
      </c>
      <c r="H3369" s="116"/>
      <c r="I3369" s="117" t="s">
        <v>201</v>
      </c>
      <c r="J3369" s="112" t="str">
        <f>VLOOKUP(I3369,Customers[],2,FALSE)</f>
        <v>ဦးအောင်မိုး(ကောင်းသန့်)</v>
      </c>
      <c r="K3369" s="112" t="str">
        <f>VLOOKUP(I3369,Customers[],4,FALSE)</f>
        <v>Meiktila</v>
      </c>
      <c r="L3369" s="112" t="str">
        <f>VLOOKUP(Table85[[#This Row],[CustomerID]],Table!H:K,3,0)</f>
        <v>မိတ္ထီလာ</v>
      </c>
      <c r="M3369" s="112" t="str">
        <f>VLOOKUP(I3369,Customers[],5,FALSE)</f>
        <v>WholeSales/Contract</v>
      </c>
      <c r="N3369" s="117" t="s">
        <v>10</v>
      </c>
      <c r="O3369" s="118" t="s">
        <v>2120</v>
      </c>
      <c r="P3369" s="112" t="str">
        <f>VLOOKUP(O3369,Stock[],2,FALSE)</f>
        <v>ဇေ အရက်သန့်</v>
      </c>
      <c r="Q3369" s="119">
        <f>VLOOKUP(O3369,Stock[],3,FALSE)</f>
        <v>0.64</v>
      </c>
      <c r="R3369" s="119">
        <f>VLOOKUP(O3369,Stock[],4,FALSE)</f>
        <v>14</v>
      </c>
      <c r="S3369" s="118"/>
      <c r="T3369" s="119">
        <f>(DailySales!$S3369/DailySales!$R3369)+DailySales!$U3369</f>
        <v>33</v>
      </c>
      <c r="U3369" s="118">
        <v>33</v>
      </c>
      <c r="V3369" s="120">
        <f>+DailySales!$T3369*DailySales!$R3369</f>
        <v>462</v>
      </c>
      <c r="W3369" s="120">
        <f>+DailySales!$V3369*DailySales!$Q3369</f>
        <v>295.68</v>
      </c>
      <c r="X3369" s="120">
        <f>VLOOKUP(O3369,Stock[],6,FALSE)</f>
        <v>1380</v>
      </c>
      <c r="Y3369" s="120">
        <f>+DailySales!$V3369*DailySales!$X3369</f>
        <v>637560</v>
      </c>
      <c r="Z3369" s="118"/>
      <c r="AA3369" s="118"/>
      <c r="AB3369" s="118"/>
      <c r="AC3369" s="118"/>
      <c r="AD3369" s="118"/>
      <c r="AE3369" s="121"/>
      <c r="AF3369" s="122"/>
      <c r="AG3369" s="123"/>
      <c r="AH3369" s="122"/>
      <c r="AI3369" s="123"/>
      <c r="AJ3369" s="122">
        <v>46063</v>
      </c>
      <c r="AK3369" s="123">
        <v>637560</v>
      </c>
      <c r="AL3369" s="34"/>
      <c r="AM3369" s="39"/>
      <c r="AN336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70" spans="1:40" ht="19.5" customHeight="1" x14ac:dyDescent="0.25">
      <c r="A3370" s="112">
        <f t="shared" si="242"/>
        <v>2026</v>
      </c>
      <c r="B3370" s="112">
        <f t="shared" si="243"/>
        <v>2</v>
      </c>
      <c r="C3370" s="25">
        <v>46060</v>
      </c>
      <c r="D3370" s="114">
        <f t="shared" ca="1" si="240"/>
        <v>46097</v>
      </c>
      <c r="E3370" s="114" t="str">
        <f t="shared" ca="1" si="241"/>
        <v>1-Months</v>
      </c>
      <c r="F3370" s="114" t="str">
        <f>VLOOKUP(O3370,Stock[],5,FALSE)</f>
        <v>BE</v>
      </c>
      <c r="G3370" s="115" t="s">
        <v>3316</v>
      </c>
      <c r="H3370" s="116"/>
      <c r="I3370" s="117" t="s">
        <v>201</v>
      </c>
      <c r="J3370" s="112" t="str">
        <f>VLOOKUP(I3370,Customers[],2,FALSE)</f>
        <v>ဦးအောင်မိုး(ကောင်းသန့်)</v>
      </c>
      <c r="K3370" s="112" t="str">
        <f>VLOOKUP(I3370,Customers[],4,FALSE)</f>
        <v>Meiktila</v>
      </c>
      <c r="L3370" s="112" t="str">
        <f>VLOOKUP(Table85[[#This Row],[CustomerID]],Table!H:K,3,0)</f>
        <v>မိတ္ထီလာ</v>
      </c>
      <c r="M3370" s="112" t="str">
        <f>VLOOKUP(I3370,Customers[],5,FALSE)</f>
        <v>WholeSales/Contract</v>
      </c>
      <c r="N3370" s="117" t="s">
        <v>10</v>
      </c>
      <c r="O3370" s="118" t="s">
        <v>240</v>
      </c>
      <c r="P3370" s="112" t="str">
        <f>VLOOKUP(O3370,Stock[],2,FALSE)</f>
        <v>သံပုရာအရက်</v>
      </c>
      <c r="Q3370" s="119">
        <f>VLOOKUP(O3370,Stock[],3,FALSE)</f>
        <v>0.64</v>
      </c>
      <c r="R3370" s="119">
        <f>VLOOKUP(O3370,Stock[],4,FALSE)</f>
        <v>14</v>
      </c>
      <c r="S3370" s="118"/>
      <c r="T3370" s="119">
        <f>(DailySales!$S3370/DailySales!$R3370)+DailySales!$U3370</f>
        <v>15</v>
      </c>
      <c r="U3370" s="118">
        <v>15</v>
      </c>
      <c r="V3370" s="120">
        <f>+DailySales!$T3370*DailySales!$R3370</f>
        <v>210</v>
      </c>
      <c r="W3370" s="120">
        <f>+DailySales!$V3370*DailySales!$Q3370</f>
        <v>134.4</v>
      </c>
      <c r="X3370" s="120">
        <f>VLOOKUP(O3370,Stock[],6,FALSE)</f>
        <v>1330</v>
      </c>
      <c r="Y3370" s="120">
        <f>+DailySales!$V3370*DailySales!$X3370</f>
        <v>279300</v>
      </c>
      <c r="Z3370" s="118"/>
      <c r="AA3370" s="118"/>
      <c r="AB3370" s="118"/>
      <c r="AC3370" s="118"/>
      <c r="AD3370" s="118"/>
      <c r="AE3370" s="121"/>
      <c r="AF3370" s="122"/>
      <c r="AG3370" s="123"/>
      <c r="AH3370" s="122"/>
      <c r="AI3370" s="123"/>
      <c r="AJ3370" s="122">
        <v>46063</v>
      </c>
      <c r="AK3370" s="123">
        <v>279300</v>
      </c>
      <c r="AL3370" s="34"/>
      <c r="AM3370" s="39"/>
      <c r="AN337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71" spans="1:40" ht="19.5" customHeight="1" x14ac:dyDescent="0.25">
      <c r="A3371" s="112">
        <f t="shared" si="242"/>
        <v>2026</v>
      </c>
      <c r="B3371" s="112">
        <f t="shared" si="243"/>
        <v>2</v>
      </c>
      <c r="C3371" s="25">
        <v>46060</v>
      </c>
      <c r="D3371" s="114">
        <f t="shared" ca="1" si="240"/>
        <v>46097</v>
      </c>
      <c r="E3371" s="114" t="str">
        <f t="shared" ca="1" si="241"/>
        <v>1-Months</v>
      </c>
      <c r="F3371" s="114" t="str">
        <f>VLOOKUP(O3371,Stock[],5,FALSE)</f>
        <v>BE</v>
      </c>
      <c r="G3371" s="115" t="s">
        <v>3316</v>
      </c>
      <c r="H3371" s="116"/>
      <c r="I3371" s="117" t="s">
        <v>201</v>
      </c>
      <c r="J3371" s="112" t="str">
        <f>VLOOKUP(I3371,Customers[],2,FALSE)</f>
        <v>ဦးအောင်မိုး(ကောင်းသန့်)</v>
      </c>
      <c r="K3371" s="112" t="str">
        <f>VLOOKUP(I3371,Customers[],4,FALSE)</f>
        <v>Meiktila</v>
      </c>
      <c r="L3371" s="112" t="str">
        <f>VLOOKUP(Table85[[#This Row],[CustomerID]],Table!H:K,3,0)</f>
        <v>မိတ္ထီလာ</v>
      </c>
      <c r="M3371" s="112" t="str">
        <f>VLOOKUP(I3371,Customers[],5,FALSE)</f>
        <v>WholeSales/Contract</v>
      </c>
      <c r="N3371" s="117" t="s">
        <v>10</v>
      </c>
      <c r="O3371" s="118" t="s">
        <v>220</v>
      </c>
      <c r="P3371" s="112" t="str">
        <f>VLOOKUP(O3371,Stock[],2,FALSE)</f>
        <v>မြန်မာရှောက်ပျား</v>
      </c>
      <c r="Q3371" s="119">
        <f>VLOOKUP(O3371,Stock[],3,FALSE)</f>
        <v>0.64</v>
      </c>
      <c r="R3371" s="119">
        <f>VLOOKUP(O3371,Stock[],4,FALSE)</f>
        <v>14</v>
      </c>
      <c r="S3371" s="118"/>
      <c r="T3371" s="119">
        <f>(DailySales!$S3371/DailySales!$R3371)+DailySales!$U3371</f>
        <v>30</v>
      </c>
      <c r="U3371" s="118">
        <v>30</v>
      </c>
      <c r="V3371" s="120">
        <f>+DailySales!$T3371*DailySales!$R3371</f>
        <v>420</v>
      </c>
      <c r="W3371" s="120">
        <f>+DailySales!$V3371*DailySales!$Q3371</f>
        <v>268.8</v>
      </c>
      <c r="X3371" s="120">
        <f>VLOOKUP(O3371,Stock[],6,FALSE)</f>
        <v>1370</v>
      </c>
      <c r="Y3371" s="120">
        <f>+DailySales!$V3371*DailySales!$X3371</f>
        <v>575400</v>
      </c>
      <c r="Z3371" s="118"/>
      <c r="AA3371" s="118"/>
      <c r="AB3371" s="118"/>
      <c r="AC3371" s="118"/>
      <c r="AD3371" s="118"/>
      <c r="AE3371" s="121"/>
      <c r="AF3371" s="122"/>
      <c r="AG3371" s="123"/>
      <c r="AH3371" s="122"/>
      <c r="AI3371" s="123"/>
      <c r="AJ3371" s="122">
        <v>46063</v>
      </c>
      <c r="AK3371" s="123">
        <v>575400</v>
      </c>
      <c r="AL3371" s="34"/>
      <c r="AM3371" s="39"/>
      <c r="AN337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72" spans="1:40" ht="19.5" customHeight="1" x14ac:dyDescent="0.25">
      <c r="A3372" s="112">
        <f t="shared" si="242"/>
        <v>2026</v>
      </c>
      <c r="B3372" s="112">
        <f t="shared" si="243"/>
        <v>2</v>
      </c>
      <c r="C3372" s="25">
        <v>46060</v>
      </c>
      <c r="D3372" s="114">
        <f t="shared" ca="1" si="240"/>
        <v>46097</v>
      </c>
      <c r="E3372" s="114" t="str">
        <f t="shared" ca="1" si="241"/>
        <v>1-Months</v>
      </c>
      <c r="F3372" s="114" t="str">
        <f>VLOOKUP(O3372,Stock[],5,FALSE)</f>
        <v>BE</v>
      </c>
      <c r="G3372" s="115" t="s">
        <v>3316</v>
      </c>
      <c r="H3372" s="116"/>
      <c r="I3372" s="117" t="s">
        <v>201</v>
      </c>
      <c r="J3372" s="112" t="str">
        <f>VLOOKUP(I3372,Customers[],2,FALSE)</f>
        <v>ဦးအောင်မိုး(ကောင်းသန့်)</v>
      </c>
      <c r="K3372" s="112" t="str">
        <f>VLOOKUP(I3372,Customers[],4,FALSE)</f>
        <v>Meiktila</v>
      </c>
      <c r="L3372" s="112" t="str">
        <f>VLOOKUP(Table85[[#This Row],[CustomerID]],Table!H:K,3,0)</f>
        <v>မိတ္ထီလာ</v>
      </c>
      <c r="M3372" s="112" t="str">
        <f>VLOOKUP(I3372,Customers[],5,FALSE)</f>
        <v>WholeSales/Contract</v>
      </c>
      <c r="N3372" s="117" t="s">
        <v>10</v>
      </c>
      <c r="O3372" s="118" t="s">
        <v>2961</v>
      </c>
      <c r="P3372" s="112" t="str">
        <f>VLOOKUP(O3372,Stock[],2,FALSE)</f>
        <v>လိမ္မော်ဖြူ</v>
      </c>
      <c r="Q3372" s="119">
        <f>VLOOKUP(O3372,Stock[],3,FALSE)</f>
        <v>0.64</v>
      </c>
      <c r="R3372" s="119">
        <f>VLOOKUP(O3372,Stock[],4,FALSE)</f>
        <v>24</v>
      </c>
      <c r="S3372" s="118"/>
      <c r="T3372" s="119">
        <f>(DailySales!$S3372/DailySales!$R3372)+DailySales!$U3372</f>
        <v>15</v>
      </c>
      <c r="U3372" s="118">
        <v>15</v>
      </c>
      <c r="V3372" s="120">
        <f>+DailySales!$T3372*DailySales!$R3372</f>
        <v>360</v>
      </c>
      <c r="W3372" s="120">
        <f>+DailySales!$V3372*DailySales!$Q3372</f>
        <v>230.4</v>
      </c>
      <c r="X3372" s="120">
        <f>VLOOKUP(O3372,Stock[],6,FALSE)</f>
        <v>1330</v>
      </c>
      <c r="Y3372" s="120">
        <f>+DailySales!$V3372*DailySales!$X3372</f>
        <v>478800</v>
      </c>
      <c r="Z3372" s="118"/>
      <c r="AA3372" s="118"/>
      <c r="AB3372" s="118"/>
      <c r="AC3372" s="118"/>
      <c r="AD3372" s="118"/>
      <c r="AE3372" s="121"/>
      <c r="AF3372" s="122"/>
      <c r="AG3372" s="123"/>
      <c r="AH3372" s="122"/>
      <c r="AI3372" s="123"/>
      <c r="AJ3372" s="122">
        <v>46063</v>
      </c>
      <c r="AK3372" s="123">
        <v>478800</v>
      </c>
      <c r="AL3372" s="34"/>
      <c r="AM3372" s="39"/>
      <c r="AN337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73" spans="1:40" ht="19.5" customHeight="1" x14ac:dyDescent="0.25">
      <c r="A3373" s="112">
        <f t="shared" si="242"/>
        <v>2026</v>
      </c>
      <c r="B3373" s="112">
        <f t="shared" si="243"/>
        <v>2</v>
      </c>
      <c r="C3373" s="25">
        <v>46060</v>
      </c>
      <c r="D3373" s="114">
        <f t="shared" ca="1" si="240"/>
        <v>46097</v>
      </c>
      <c r="E3373" s="114" t="str">
        <f t="shared" ca="1" si="241"/>
        <v>1-Months</v>
      </c>
      <c r="F3373" s="114" t="str">
        <f>VLOOKUP(O3373,Stock[],5,FALSE)</f>
        <v>BE</v>
      </c>
      <c r="G3373" s="115" t="s">
        <v>3316</v>
      </c>
      <c r="H3373" s="116"/>
      <c r="I3373" s="117" t="s">
        <v>201</v>
      </c>
      <c r="J3373" s="112" t="str">
        <f>VLOOKUP(I3373,Customers[],2,FALSE)</f>
        <v>ဦးအောင်မိုး(ကောင်းသန့်)</v>
      </c>
      <c r="K3373" s="112" t="str">
        <f>VLOOKUP(I3373,Customers[],4,FALSE)</f>
        <v>Meiktila</v>
      </c>
      <c r="L3373" s="112" t="str">
        <f>VLOOKUP(Table85[[#This Row],[CustomerID]],Table!H:K,3,0)</f>
        <v>မိတ္ထီလာ</v>
      </c>
      <c r="M3373" s="112" t="str">
        <f>VLOOKUP(I3373,Customers[],5,FALSE)</f>
        <v>WholeSales/Contract</v>
      </c>
      <c r="N3373" s="117" t="s">
        <v>10</v>
      </c>
      <c r="O3373" s="118" t="s">
        <v>216</v>
      </c>
      <c r="P3373" s="112" t="str">
        <f>VLOOKUP(O3373,Stock[],2,FALSE)</f>
        <v>ဒဂုံအရက်သန့်</v>
      </c>
      <c r="Q3373" s="119">
        <f>VLOOKUP(O3373,Stock[],3,FALSE)</f>
        <v>0.64</v>
      </c>
      <c r="R3373" s="119">
        <f>VLOOKUP(O3373,Stock[],4,FALSE)</f>
        <v>14</v>
      </c>
      <c r="S3373" s="118"/>
      <c r="T3373" s="119">
        <f>(DailySales!$S3373/DailySales!$R3373)+DailySales!$U3373</f>
        <v>30</v>
      </c>
      <c r="U3373" s="118">
        <v>30</v>
      </c>
      <c r="V3373" s="120">
        <f>+DailySales!$T3373*DailySales!$R3373</f>
        <v>420</v>
      </c>
      <c r="W3373" s="120">
        <f>+DailySales!$V3373*DailySales!$Q3373</f>
        <v>268.8</v>
      </c>
      <c r="X3373" s="120">
        <f>VLOOKUP(O3373,Stock[],6,FALSE)</f>
        <v>1330</v>
      </c>
      <c r="Y3373" s="120">
        <f>+DailySales!$V3373*DailySales!$X3373</f>
        <v>558600</v>
      </c>
      <c r="Z3373" s="118"/>
      <c r="AA3373" s="118"/>
      <c r="AB3373" s="118"/>
      <c r="AC3373" s="118"/>
      <c r="AD3373" s="118"/>
      <c r="AE3373" s="121"/>
      <c r="AF3373" s="122"/>
      <c r="AG3373" s="123"/>
      <c r="AH3373" s="122"/>
      <c r="AI3373" s="123"/>
      <c r="AJ3373" s="122">
        <v>46063</v>
      </c>
      <c r="AK3373" s="123">
        <v>558600</v>
      </c>
      <c r="AL3373" s="34"/>
      <c r="AM3373" s="39"/>
      <c r="AN337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74" spans="1:40" ht="19.5" customHeight="1" x14ac:dyDescent="0.25">
      <c r="A3374" s="112">
        <f t="shared" si="242"/>
        <v>2026</v>
      </c>
      <c r="B3374" s="112">
        <f t="shared" si="243"/>
        <v>2</v>
      </c>
      <c r="C3374" s="25">
        <v>46060</v>
      </c>
      <c r="D3374" s="114">
        <f t="shared" ca="1" si="240"/>
        <v>46097</v>
      </c>
      <c r="E3374" s="114" t="str">
        <f t="shared" ca="1" si="241"/>
        <v>1-Months</v>
      </c>
      <c r="F3374" s="114" t="str">
        <f>VLOOKUP(O3374,Stock[],5,FALSE)</f>
        <v>BE</v>
      </c>
      <c r="G3374" s="115" t="s">
        <v>3316</v>
      </c>
      <c r="H3374" s="116"/>
      <c r="I3374" s="117" t="s">
        <v>201</v>
      </c>
      <c r="J3374" s="112" t="str">
        <f>VLOOKUP(I3374,Customers[],2,FALSE)</f>
        <v>ဦးအောင်မိုး(ကောင်းသန့်)</v>
      </c>
      <c r="K3374" s="112" t="str">
        <f>VLOOKUP(I3374,Customers[],4,FALSE)</f>
        <v>Meiktila</v>
      </c>
      <c r="L3374" s="112" t="str">
        <f>VLOOKUP(Table85[[#This Row],[CustomerID]],Table!H:K,3,0)</f>
        <v>မိတ္ထီလာ</v>
      </c>
      <c r="M3374" s="112" t="str">
        <f>VLOOKUP(I3374,Customers[],5,FALSE)</f>
        <v>WholeSales/Contract</v>
      </c>
      <c r="N3374" s="117" t="s">
        <v>10</v>
      </c>
      <c r="O3374" s="118" t="s">
        <v>2120</v>
      </c>
      <c r="P3374" s="112" t="str">
        <f>VLOOKUP(O3374,Stock[],2,FALSE)</f>
        <v>ဇေ အရက်သန့်</v>
      </c>
      <c r="Q3374" s="119">
        <f>VLOOKUP(O3374,Stock[],3,FALSE)</f>
        <v>0.64</v>
      </c>
      <c r="R3374" s="119">
        <f>VLOOKUP(O3374,Stock[],4,FALSE)</f>
        <v>14</v>
      </c>
      <c r="S3374" s="118"/>
      <c r="T3374" s="119">
        <f>(DailySales!$S3374/DailySales!$R3374)+DailySales!$U3374</f>
        <v>30</v>
      </c>
      <c r="U3374" s="118">
        <v>30</v>
      </c>
      <c r="V3374" s="120">
        <f>+DailySales!$T3374*DailySales!$R3374</f>
        <v>420</v>
      </c>
      <c r="W3374" s="120">
        <f>+DailySales!$V3374*DailySales!$Q3374</f>
        <v>268.8</v>
      </c>
      <c r="X3374" s="120">
        <f>VLOOKUP(O3374,Stock[],6,FALSE)</f>
        <v>1380</v>
      </c>
      <c r="Y3374" s="120">
        <f>+DailySales!$V3374*DailySales!$X3374</f>
        <v>579600</v>
      </c>
      <c r="Z3374" s="118"/>
      <c r="AA3374" s="118"/>
      <c r="AB3374" s="118"/>
      <c r="AC3374" s="118"/>
      <c r="AD3374" s="118"/>
      <c r="AE3374" s="121"/>
      <c r="AF3374" s="122"/>
      <c r="AG3374" s="123"/>
      <c r="AH3374" s="122"/>
      <c r="AI3374" s="123"/>
      <c r="AJ3374" s="122">
        <v>46063</v>
      </c>
      <c r="AK3374" s="123">
        <v>579600</v>
      </c>
      <c r="AL3374" s="34"/>
      <c r="AM3374" s="39"/>
      <c r="AN337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75" spans="1:40" ht="19.5" customHeight="1" x14ac:dyDescent="0.25">
      <c r="A3375" s="112">
        <f t="shared" si="242"/>
        <v>2026</v>
      </c>
      <c r="B3375" s="112">
        <f t="shared" si="243"/>
        <v>2</v>
      </c>
      <c r="C3375" s="25">
        <v>46060</v>
      </c>
      <c r="D3375" s="114">
        <f t="shared" ca="1" si="240"/>
        <v>46097</v>
      </c>
      <c r="E3375" s="114" t="str">
        <f t="shared" ca="1" si="241"/>
        <v>1-Months</v>
      </c>
      <c r="F3375" s="114" t="str">
        <f>VLOOKUP(O3375,Stock[],5,FALSE)</f>
        <v>BE</v>
      </c>
      <c r="G3375" s="115" t="s">
        <v>3316</v>
      </c>
      <c r="H3375" s="116"/>
      <c r="I3375" s="117" t="s">
        <v>201</v>
      </c>
      <c r="J3375" s="112" t="str">
        <f>VLOOKUP(I3375,Customers[],2,FALSE)</f>
        <v>ဦးအောင်မိုး(ကောင်းသန့်)</v>
      </c>
      <c r="K3375" s="112" t="str">
        <f>VLOOKUP(I3375,Customers[],4,FALSE)</f>
        <v>Meiktila</v>
      </c>
      <c r="L3375" s="112" t="str">
        <f>VLOOKUP(Table85[[#This Row],[CustomerID]],Table!H:K,3,0)</f>
        <v>မိတ္ထီလာ</v>
      </c>
      <c r="M3375" s="112" t="str">
        <f>VLOOKUP(I3375,Customers[],5,FALSE)</f>
        <v>WholeSales/Contract</v>
      </c>
      <c r="N3375" s="117" t="s">
        <v>10</v>
      </c>
      <c r="O3375" s="118" t="s">
        <v>3314</v>
      </c>
      <c r="P3375" s="112" t="str">
        <f>VLOOKUP(O3375,Stock[],2,FALSE)</f>
        <v>ကောင်းကြည်</v>
      </c>
      <c r="Q3375" s="119">
        <f>VLOOKUP(O3375,Stock[],3,FALSE)</f>
        <v>0.64</v>
      </c>
      <c r="R3375" s="119">
        <f>VLOOKUP(O3375,Stock[],4,FALSE)</f>
        <v>14</v>
      </c>
      <c r="S3375" s="118"/>
      <c r="T3375" s="119">
        <f>(DailySales!$S3375/DailySales!$R3375)+DailySales!$U3375</f>
        <v>35</v>
      </c>
      <c r="U3375" s="118">
        <v>35</v>
      </c>
      <c r="V3375" s="120">
        <f>+DailySales!$T3375*DailySales!$R3375</f>
        <v>490</v>
      </c>
      <c r="W3375" s="120">
        <f>+DailySales!$V3375*DailySales!$Q3375</f>
        <v>313.60000000000002</v>
      </c>
      <c r="X3375" s="120">
        <f>VLOOKUP(O3375,Stock[],6,FALSE)</f>
        <v>1330</v>
      </c>
      <c r="Y3375" s="120">
        <f>+DailySales!$V3375*DailySales!$X3375</f>
        <v>651700</v>
      </c>
      <c r="Z3375" s="118"/>
      <c r="AA3375" s="118"/>
      <c r="AB3375" s="118"/>
      <c r="AC3375" s="118"/>
      <c r="AD3375" s="118"/>
      <c r="AE3375" s="121"/>
      <c r="AF3375" s="122"/>
      <c r="AG3375" s="123"/>
      <c r="AH3375" s="122">
        <v>46064</v>
      </c>
      <c r="AI3375" s="123">
        <v>80654</v>
      </c>
      <c r="AJ3375" s="122">
        <v>46063</v>
      </c>
      <c r="AK3375" s="123">
        <v>571046</v>
      </c>
      <c r="AL3375" s="34"/>
      <c r="AM3375" s="39"/>
      <c r="AN337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76" spans="1:40" ht="19.5" customHeight="1" x14ac:dyDescent="0.25">
      <c r="A3376" s="112">
        <f t="shared" si="242"/>
        <v>2026</v>
      </c>
      <c r="B3376" s="112">
        <f t="shared" si="243"/>
        <v>2</v>
      </c>
      <c r="C3376" s="25">
        <v>46060</v>
      </c>
      <c r="D3376" s="114">
        <f t="shared" ca="1" si="240"/>
        <v>46097</v>
      </c>
      <c r="E3376" s="114" t="str">
        <f t="shared" ca="1" si="241"/>
        <v>1-Months</v>
      </c>
      <c r="F3376" s="114" t="str">
        <f>VLOOKUP(O3376,Stock[],5,FALSE)</f>
        <v>BE</v>
      </c>
      <c r="G3376" s="115" t="s">
        <v>3304</v>
      </c>
      <c r="H3376" s="116"/>
      <c r="I3376" s="117" t="s">
        <v>233</v>
      </c>
      <c r="J3376" s="112" t="str">
        <f>VLOOKUP(I3376,Customers[],2,FALSE)</f>
        <v>ဦးဝင်းနိုင်</v>
      </c>
      <c r="K3376" s="112" t="str">
        <f>VLOOKUP(I3376,Customers[],4,FALSE)</f>
        <v>Wandwin</v>
      </c>
      <c r="L3376" s="112" t="str">
        <f>VLOOKUP(Table85[[#This Row],[CustomerID]],Table!H:K,3,0)</f>
        <v>လျှော်ပင်</v>
      </c>
      <c r="M3376" s="112" t="str">
        <f>VLOOKUP(I3376,Customers[],5,FALSE)</f>
        <v>WholeSales/Contract</v>
      </c>
      <c r="N3376" s="117" t="s">
        <v>10</v>
      </c>
      <c r="O3376" s="118" t="s">
        <v>220</v>
      </c>
      <c r="P3376" s="112" t="str">
        <f>VLOOKUP(O3376,Stock[],2,FALSE)</f>
        <v>မြန်မာရှောက်ပျား</v>
      </c>
      <c r="Q3376" s="119">
        <f>VLOOKUP(O3376,Stock[],3,FALSE)</f>
        <v>0.64</v>
      </c>
      <c r="R3376" s="119">
        <f>VLOOKUP(O3376,Stock[],4,FALSE)</f>
        <v>14</v>
      </c>
      <c r="S3376" s="118"/>
      <c r="T3376" s="119">
        <f>(DailySales!$S3376/DailySales!$R3376)+DailySales!$U3376</f>
        <v>50</v>
      </c>
      <c r="U3376" s="118">
        <v>50</v>
      </c>
      <c r="V3376" s="120">
        <f>+DailySales!$T3376*DailySales!$R3376</f>
        <v>700</v>
      </c>
      <c r="W3376" s="120">
        <f>+DailySales!$V3376*DailySales!$Q3376</f>
        <v>448</v>
      </c>
      <c r="X3376" s="120">
        <f>VLOOKUP(O3376,Stock[],6,FALSE)</f>
        <v>1370</v>
      </c>
      <c r="Y3376" s="120">
        <f>+DailySales!$V3376*DailySales!$X3376</f>
        <v>959000</v>
      </c>
      <c r="Z3376" s="118"/>
      <c r="AA3376" s="118"/>
      <c r="AB3376" s="118"/>
      <c r="AC3376" s="118"/>
      <c r="AD3376" s="118"/>
      <c r="AE3376" s="121"/>
      <c r="AF3376" s="122"/>
      <c r="AG3376" s="123"/>
      <c r="AH3376" s="122">
        <v>46079</v>
      </c>
      <c r="AI3376" s="123">
        <v>959000</v>
      </c>
      <c r="AJ3376" s="122"/>
      <c r="AK3376" s="123"/>
      <c r="AL3376" s="34"/>
      <c r="AM3376" s="39"/>
      <c r="AN337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77" spans="1:40" ht="19.5" customHeight="1" x14ac:dyDescent="0.25">
      <c r="A3377" s="112">
        <f t="shared" si="242"/>
        <v>2026</v>
      </c>
      <c r="B3377" s="112">
        <f t="shared" si="243"/>
        <v>2</v>
      </c>
      <c r="C3377" s="25">
        <v>46060</v>
      </c>
      <c r="D3377" s="114">
        <f t="shared" ca="1" si="240"/>
        <v>46097</v>
      </c>
      <c r="E3377" s="114" t="str">
        <f t="shared" ca="1" si="241"/>
        <v>1-Months</v>
      </c>
      <c r="F3377" s="114" t="str">
        <f>VLOOKUP(O3377,Stock[],5,FALSE)</f>
        <v>BE</v>
      </c>
      <c r="G3377" s="115" t="s">
        <v>3304</v>
      </c>
      <c r="H3377" s="116"/>
      <c r="I3377" s="117" t="s">
        <v>233</v>
      </c>
      <c r="J3377" s="112" t="str">
        <f>VLOOKUP(I3377,Customers[],2,FALSE)</f>
        <v>ဦးဝင်းနိုင်</v>
      </c>
      <c r="K3377" s="112" t="str">
        <f>VLOOKUP(I3377,Customers[],4,FALSE)</f>
        <v>Wandwin</v>
      </c>
      <c r="L3377" s="112" t="str">
        <f>VLOOKUP(Table85[[#This Row],[CustomerID]],Table!H:K,3,0)</f>
        <v>လျှော်ပင်</v>
      </c>
      <c r="M3377" s="112" t="str">
        <f>VLOOKUP(I3377,Customers[],5,FALSE)</f>
        <v>WholeSales/Contract</v>
      </c>
      <c r="N3377" s="117" t="s">
        <v>10</v>
      </c>
      <c r="O3377" s="118" t="s">
        <v>217</v>
      </c>
      <c r="P3377" s="112" t="str">
        <f>VLOOKUP(O3377,Stock[],2,FALSE)</f>
        <v>လိမ္မော်ဖြူ</v>
      </c>
      <c r="Q3377" s="119">
        <f>VLOOKUP(O3377,Stock[],3,FALSE)</f>
        <v>0.64</v>
      </c>
      <c r="R3377" s="119">
        <f>VLOOKUP(O3377,Stock[],4,FALSE)</f>
        <v>24</v>
      </c>
      <c r="S3377" s="118"/>
      <c r="T3377" s="119">
        <f>(DailySales!$S3377/DailySales!$R3377)+DailySales!$U3377</f>
        <v>70</v>
      </c>
      <c r="U3377" s="118">
        <v>70</v>
      </c>
      <c r="V3377" s="120">
        <f>+DailySales!$T3377*DailySales!$R3377</f>
        <v>1680</v>
      </c>
      <c r="W3377" s="120">
        <f>+DailySales!$V3377*DailySales!$Q3377</f>
        <v>1075.2</v>
      </c>
      <c r="X3377" s="120">
        <f>VLOOKUP(O3377,Stock[],6,FALSE)</f>
        <v>1330</v>
      </c>
      <c r="Y3377" s="120">
        <f>+DailySales!$V3377*DailySales!$X3377</f>
        <v>2234400</v>
      </c>
      <c r="Z3377" s="118"/>
      <c r="AA3377" s="118"/>
      <c r="AB3377" s="118"/>
      <c r="AC3377" s="118"/>
      <c r="AD3377" s="118"/>
      <c r="AE3377" s="121"/>
      <c r="AF3377" s="122"/>
      <c r="AG3377" s="123"/>
      <c r="AH3377" s="122">
        <v>46079</v>
      </c>
      <c r="AI3377" s="123">
        <v>2234400</v>
      </c>
      <c r="AJ3377" s="122"/>
      <c r="AK3377" s="123"/>
      <c r="AL3377" s="34"/>
      <c r="AM3377" s="39"/>
      <c r="AN337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78" spans="1:40" ht="19.5" customHeight="1" x14ac:dyDescent="0.25">
      <c r="A3378" s="112">
        <f t="shared" si="242"/>
        <v>2026</v>
      </c>
      <c r="B3378" s="112">
        <f t="shared" si="243"/>
        <v>2</v>
      </c>
      <c r="C3378" s="25">
        <v>46060</v>
      </c>
      <c r="D3378" s="114">
        <f t="shared" ca="1" si="240"/>
        <v>46097</v>
      </c>
      <c r="E3378" s="114" t="str">
        <f t="shared" ca="1" si="241"/>
        <v>1-Months</v>
      </c>
      <c r="F3378" s="114" t="str">
        <f>VLOOKUP(O3378,Stock[],5,FALSE)</f>
        <v>BE</v>
      </c>
      <c r="G3378" s="115" t="s">
        <v>3304</v>
      </c>
      <c r="H3378" s="116"/>
      <c r="I3378" s="117" t="s">
        <v>233</v>
      </c>
      <c r="J3378" s="112" t="str">
        <f>VLOOKUP(I3378,Customers[],2,FALSE)</f>
        <v>ဦးဝင်းနိုင်</v>
      </c>
      <c r="K3378" s="112" t="str">
        <f>VLOOKUP(I3378,Customers[],4,FALSE)</f>
        <v>Wandwin</v>
      </c>
      <c r="L3378" s="112" t="str">
        <f>VLOOKUP(Table85[[#This Row],[CustomerID]],Table!H:K,3,0)</f>
        <v>လျှော်ပင်</v>
      </c>
      <c r="M3378" s="112" t="str">
        <f>VLOOKUP(I3378,Customers[],5,FALSE)</f>
        <v>WholeSales/Contract</v>
      </c>
      <c r="N3378" s="117" t="s">
        <v>10</v>
      </c>
      <c r="O3378" s="118" t="s">
        <v>216</v>
      </c>
      <c r="P3378" s="112" t="str">
        <f>VLOOKUP(O3378,Stock[],2,FALSE)</f>
        <v>ဒဂုံအရက်သန့်</v>
      </c>
      <c r="Q3378" s="119">
        <f>VLOOKUP(O3378,Stock[],3,FALSE)</f>
        <v>0.64</v>
      </c>
      <c r="R3378" s="119">
        <f>VLOOKUP(O3378,Stock[],4,FALSE)</f>
        <v>14</v>
      </c>
      <c r="S3378" s="118"/>
      <c r="T3378" s="119">
        <f>(DailySales!$S3378/DailySales!$R3378)+DailySales!$U3378</f>
        <v>10</v>
      </c>
      <c r="U3378" s="118">
        <v>10</v>
      </c>
      <c r="V3378" s="120">
        <f>+DailySales!$T3378*DailySales!$R3378</f>
        <v>140</v>
      </c>
      <c r="W3378" s="120">
        <f>+DailySales!$V3378*DailySales!$Q3378</f>
        <v>89.600000000000009</v>
      </c>
      <c r="X3378" s="120">
        <f>VLOOKUP(O3378,Stock[],6,FALSE)</f>
        <v>1330</v>
      </c>
      <c r="Y3378" s="120">
        <f>+DailySales!$V3378*DailySales!$X3378</f>
        <v>186200</v>
      </c>
      <c r="Z3378" s="118"/>
      <c r="AA3378" s="118"/>
      <c r="AB3378" s="118"/>
      <c r="AC3378" s="118"/>
      <c r="AD3378" s="118"/>
      <c r="AE3378" s="121"/>
      <c r="AF3378" s="122"/>
      <c r="AG3378" s="123"/>
      <c r="AH3378" s="122">
        <v>46079</v>
      </c>
      <c r="AI3378" s="123">
        <v>186200</v>
      </c>
      <c r="AJ3378" s="122"/>
      <c r="AK3378" s="123"/>
      <c r="AL3378" s="34"/>
      <c r="AM3378" s="39"/>
      <c r="AN337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79" spans="1:40" ht="19.5" customHeight="1" x14ac:dyDescent="0.25">
      <c r="A3379" s="112">
        <f t="shared" si="242"/>
        <v>2026</v>
      </c>
      <c r="B3379" s="112">
        <f t="shared" si="243"/>
        <v>2</v>
      </c>
      <c r="C3379" s="25">
        <v>46060</v>
      </c>
      <c r="D3379" s="114">
        <f t="shared" ca="1" si="240"/>
        <v>46097</v>
      </c>
      <c r="E3379" s="114" t="str">
        <f t="shared" ca="1" si="241"/>
        <v>1-Months</v>
      </c>
      <c r="F3379" s="114" t="str">
        <f>VLOOKUP(O3379,Stock[],5,FALSE)</f>
        <v>BE</v>
      </c>
      <c r="G3379" s="115" t="s">
        <v>3304</v>
      </c>
      <c r="H3379" s="116"/>
      <c r="I3379" s="117" t="s">
        <v>233</v>
      </c>
      <c r="J3379" s="112" t="str">
        <f>VLOOKUP(I3379,Customers[],2,FALSE)</f>
        <v>ဦးဝင်းနိုင်</v>
      </c>
      <c r="K3379" s="112" t="str">
        <f>VLOOKUP(I3379,Customers[],4,FALSE)</f>
        <v>Wandwin</v>
      </c>
      <c r="L3379" s="112" t="str">
        <f>VLOOKUP(Table85[[#This Row],[CustomerID]],Table!H:K,3,0)</f>
        <v>လျှော်ပင်</v>
      </c>
      <c r="M3379" s="112" t="str">
        <f>VLOOKUP(I3379,Customers[],5,FALSE)</f>
        <v>WholeSales/Contract</v>
      </c>
      <c r="N3379" s="117" t="s">
        <v>10</v>
      </c>
      <c r="O3379" s="118" t="s">
        <v>219</v>
      </c>
      <c r="P3379" s="112" t="str">
        <f>VLOOKUP(O3379,Stock[],2,FALSE)</f>
        <v>ကင်းမြီးကောက်</v>
      </c>
      <c r="Q3379" s="119">
        <f>VLOOKUP(O3379,Stock[],3,FALSE)</f>
        <v>0.64</v>
      </c>
      <c r="R3379" s="119">
        <f>VLOOKUP(O3379,Stock[],4,FALSE)</f>
        <v>14</v>
      </c>
      <c r="S3379" s="118"/>
      <c r="T3379" s="119">
        <f>(DailySales!$S3379/DailySales!$R3379)+DailySales!$U3379</f>
        <v>15</v>
      </c>
      <c r="U3379" s="118">
        <v>15</v>
      </c>
      <c r="V3379" s="120">
        <f>+DailySales!$T3379*DailySales!$R3379</f>
        <v>210</v>
      </c>
      <c r="W3379" s="120">
        <f>+DailySales!$V3379*DailySales!$Q3379</f>
        <v>134.4</v>
      </c>
      <c r="X3379" s="120">
        <f>VLOOKUP(O3379,Stock[],6,FALSE)</f>
        <v>1330</v>
      </c>
      <c r="Y3379" s="120">
        <f>+DailySales!$V3379*DailySales!$X3379</f>
        <v>279300</v>
      </c>
      <c r="Z3379" s="118"/>
      <c r="AA3379" s="118"/>
      <c r="AB3379" s="118"/>
      <c r="AC3379" s="118"/>
      <c r="AD3379" s="118"/>
      <c r="AE3379" s="121"/>
      <c r="AF3379" s="122"/>
      <c r="AG3379" s="123"/>
      <c r="AH3379" s="122">
        <v>46079</v>
      </c>
      <c r="AI3379" s="123">
        <v>279300</v>
      </c>
      <c r="AJ3379" s="122"/>
      <c r="AK3379" s="123"/>
      <c r="AL3379" s="34"/>
      <c r="AM3379" s="39"/>
      <c r="AN337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80" spans="1:40" ht="19.5" customHeight="1" x14ac:dyDescent="0.25">
      <c r="A3380" s="112">
        <f t="shared" si="242"/>
        <v>2026</v>
      </c>
      <c r="B3380" s="112">
        <f t="shared" si="243"/>
        <v>2</v>
      </c>
      <c r="C3380" s="25">
        <v>46060</v>
      </c>
      <c r="D3380" s="114">
        <f t="shared" ca="1" si="240"/>
        <v>46097</v>
      </c>
      <c r="E3380" s="114" t="str">
        <f t="shared" ca="1" si="241"/>
        <v>1-Months</v>
      </c>
      <c r="F3380" s="114" t="str">
        <f>VLOOKUP(O3380,Stock[],5,FALSE)</f>
        <v>BE</v>
      </c>
      <c r="G3380" s="115" t="s">
        <v>3304</v>
      </c>
      <c r="H3380" s="116"/>
      <c r="I3380" s="117" t="s">
        <v>233</v>
      </c>
      <c r="J3380" s="112" t="str">
        <f>VLOOKUP(I3380,Customers[],2,FALSE)</f>
        <v>ဦးဝင်းနိုင်</v>
      </c>
      <c r="K3380" s="112" t="str">
        <f>VLOOKUP(I3380,Customers[],4,FALSE)</f>
        <v>Wandwin</v>
      </c>
      <c r="L3380" s="112" t="str">
        <f>VLOOKUP(Table85[[#This Row],[CustomerID]],Table!H:K,3,0)</f>
        <v>လျှော်ပင်</v>
      </c>
      <c r="M3380" s="112" t="str">
        <f>VLOOKUP(I3380,Customers[],5,FALSE)</f>
        <v>WholeSales/Contract</v>
      </c>
      <c r="N3380" s="117" t="s">
        <v>10</v>
      </c>
      <c r="O3380" s="118" t="s">
        <v>2120</v>
      </c>
      <c r="P3380" s="112" t="str">
        <f>VLOOKUP(O3380,Stock[],2,FALSE)</f>
        <v>ဇေ အရက်သန့်</v>
      </c>
      <c r="Q3380" s="119">
        <f>VLOOKUP(O3380,Stock[],3,FALSE)</f>
        <v>0.64</v>
      </c>
      <c r="R3380" s="119">
        <f>VLOOKUP(O3380,Stock[],4,FALSE)</f>
        <v>14</v>
      </c>
      <c r="S3380" s="118"/>
      <c r="T3380" s="119">
        <f>(DailySales!$S3380/DailySales!$R3380)+DailySales!$U3380</f>
        <v>35</v>
      </c>
      <c r="U3380" s="118">
        <v>35</v>
      </c>
      <c r="V3380" s="120">
        <f>+DailySales!$T3380*DailySales!$R3380</f>
        <v>490</v>
      </c>
      <c r="W3380" s="120">
        <f>+DailySales!$V3380*DailySales!$Q3380</f>
        <v>313.60000000000002</v>
      </c>
      <c r="X3380" s="120">
        <f>VLOOKUP(O3380,Stock[],6,FALSE)</f>
        <v>1380</v>
      </c>
      <c r="Y3380" s="120">
        <f>+DailySales!$V3380*DailySales!$X3380</f>
        <v>676200</v>
      </c>
      <c r="Z3380" s="118"/>
      <c r="AA3380" s="118"/>
      <c r="AB3380" s="118"/>
      <c r="AC3380" s="118"/>
      <c r="AD3380" s="118"/>
      <c r="AE3380" s="121"/>
      <c r="AF3380" s="122"/>
      <c r="AG3380" s="123"/>
      <c r="AH3380" s="122">
        <v>46079</v>
      </c>
      <c r="AI3380" s="123">
        <v>676200</v>
      </c>
      <c r="AJ3380" s="122"/>
      <c r="AK3380" s="123"/>
      <c r="AL3380" s="34"/>
      <c r="AM3380" s="39"/>
      <c r="AN338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81" spans="1:40" ht="19.5" customHeight="1" x14ac:dyDescent="0.25">
      <c r="A3381" s="112">
        <f t="shared" si="242"/>
        <v>2026</v>
      </c>
      <c r="B3381" s="112">
        <f t="shared" si="243"/>
        <v>2</v>
      </c>
      <c r="C3381" s="25">
        <v>46060</v>
      </c>
      <c r="D3381" s="114">
        <f t="shared" ca="1" si="240"/>
        <v>46097</v>
      </c>
      <c r="E3381" s="114" t="str">
        <f t="shared" ca="1" si="241"/>
        <v>1-Months</v>
      </c>
      <c r="F3381" s="114" t="str">
        <f>VLOOKUP(O3381,Stock[],5,FALSE)</f>
        <v>BE</v>
      </c>
      <c r="G3381" s="115" t="s">
        <v>3304</v>
      </c>
      <c r="H3381" s="116"/>
      <c r="I3381" s="117" t="s">
        <v>233</v>
      </c>
      <c r="J3381" s="112" t="str">
        <f>VLOOKUP(I3381,Customers[],2,FALSE)</f>
        <v>ဦးဝင်းနိုင်</v>
      </c>
      <c r="K3381" s="112" t="str">
        <f>VLOOKUP(I3381,Customers[],4,FALSE)</f>
        <v>Wandwin</v>
      </c>
      <c r="L3381" s="112" t="str">
        <f>VLOOKUP(Table85[[#This Row],[CustomerID]],Table!H:K,3,0)</f>
        <v>လျှော်ပင်</v>
      </c>
      <c r="M3381" s="112" t="str">
        <f>VLOOKUP(I3381,Customers[],5,FALSE)</f>
        <v>WholeSales/Contract</v>
      </c>
      <c r="N3381" s="117" t="s">
        <v>10</v>
      </c>
      <c r="O3381" s="118" t="s">
        <v>215</v>
      </c>
      <c r="P3381" s="112" t="str">
        <f>VLOOKUP(O3381,Stock[],2,FALSE)</f>
        <v>ဒဂုံနာနတ်</v>
      </c>
      <c r="Q3381" s="119">
        <f>VLOOKUP(O3381,Stock[],3,FALSE)</f>
        <v>0.64</v>
      </c>
      <c r="R3381" s="119">
        <f>VLOOKUP(O3381,Stock[],4,FALSE)</f>
        <v>24</v>
      </c>
      <c r="S3381" s="118"/>
      <c r="T3381" s="119">
        <f>(DailySales!$S3381/DailySales!$R3381)+DailySales!$U3381</f>
        <v>39</v>
      </c>
      <c r="U3381" s="118">
        <v>39</v>
      </c>
      <c r="V3381" s="120">
        <f>+DailySales!$T3381*DailySales!$R3381</f>
        <v>936</v>
      </c>
      <c r="W3381" s="120">
        <f>+DailySales!$V3381*DailySales!$Q3381</f>
        <v>599.04</v>
      </c>
      <c r="X3381" s="120">
        <f>VLOOKUP(O3381,Stock[],6,FALSE)</f>
        <v>1330</v>
      </c>
      <c r="Y3381" s="120">
        <f>+DailySales!$V3381*DailySales!$X3381</f>
        <v>1244880</v>
      </c>
      <c r="Z3381" s="118"/>
      <c r="AA3381" s="118"/>
      <c r="AB3381" s="118"/>
      <c r="AC3381" s="118"/>
      <c r="AD3381" s="118"/>
      <c r="AE3381" s="121"/>
      <c r="AF3381" s="122"/>
      <c r="AG3381" s="123"/>
      <c r="AH3381" s="122">
        <v>46079</v>
      </c>
      <c r="AI3381" s="123">
        <v>1244880</v>
      </c>
      <c r="AJ3381" s="122"/>
      <c r="AK3381" s="123"/>
      <c r="AL3381" s="34"/>
      <c r="AM3381" s="39"/>
      <c r="AN338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82" spans="1:40" ht="19.5" customHeight="1" x14ac:dyDescent="0.25">
      <c r="A3382" s="112">
        <f t="shared" si="242"/>
        <v>2026</v>
      </c>
      <c r="B3382" s="112">
        <f t="shared" si="243"/>
        <v>2</v>
      </c>
      <c r="C3382" s="25">
        <v>46060</v>
      </c>
      <c r="D3382" s="114">
        <f t="shared" ca="1" si="240"/>
        <v>46097</v>
      </c>
      <c r="E3382" s="114" t="str">
        <f t="shared" ca="1" si="241"/>
        <v>1-Months</v>
      </c>
      <c r="F3382" s="114" t="str">
        <f>VLOOKUP(O3382,Stock[],5,FALSE)</f>
        <v>BE</v>
      </c>
      <c r="G3382" s="115" t="s">
        <v>3304</v>
      </c>
      <c r="H3382" s="116"/>
      <c r="I3382" s="117" t="s">
        <v>233</v>
      </c>
      <c r="J3382" s="112" t="str">
        <f>VLOOKUP(I3382,Customers[],2,FALSE)</f>
        <v>ဦးဝင်းနိုင်</v>
      </c>
      <c r="K3382" s="112" t="str">
        <f>VLOOKUP(I3382,Customers[],4,FALSE)</f>
        <v>Wandwin</v>
      </c>
      <c r="L3382" s="112" t="str">
        <f>VLOOKUP(Table85[[#This Row],[CustomerID]],Table!H:K,3,0)</f>
        <v>လျှော်ပင်</v>
      </c>
      <c r="M3382" s="112" t="str">
        <f>VLOOKUP(I3382,Customers[],5,FALSE)</f>
        <v>WholeSales/Contract</v>
      </c>
      <c r="N3382" s="117" t="s">
        <v>10</v>
      </c>
      <c r="O3382" s="118" t="s">
        <v>210</v>
      </c>
      <c r="P3382" s="112" t="str">
        <f>VLOOKUP(O3382,Stock[],2,FALSE)</f>
        <v>ဇေယျဝတီ Red ပု</v>
      </c>
      <c r="Q3382" s="119">
        <f>VLOOKUP(O3382,Stock[],3,FALSE)</f>
        <v>0.64</v>
      </c>
      <c r="R3382" s="119">
        <f>VLOOKUP(O3382,Stock[],4,FALSE)</f>
        <v>14</v>
      </c>
      <c r="S3382" s="118"/>
      <c r="T3382" s="119">
        <f>(DailySales!$S3382/DailySales!$R3382)+DailySales!$U3382</f>
        <v>20</v>
      </c>
      <c r="U3382" s="118">
        <v>20</v>
      </c>
      <c r="V3382" s="120">
        <f>+DailySales!$T3382*DailySales!$R3382</f>
        <v>280</v>
      </c>
      <c r="W3382" s="120">
        <f>+DailySales!$V3382*DailySales!$Q3382</f>
        <v>179.20000000000002</v>
      </c>
      <c r="X3382" s="120">
        <f>VLOOKUP(O3382,Stock[],6,FALSE)</f>
        <v>1600</v>
      </c>
      <c r="Y3382" s="120">
        <f>+DailySales!$V3382*DailySales!$X3382</f>
        <v>448000</v>
      </c>
      <c r="Z3382" s="118"/>
      <c r="AA3382" s="118"/>
      <c r="AB3382" s="118"/>
      <c r="AC3382" s="118"/>
      <c r="AD3382" s="118"/>
      <c r="AE3382" s="121"/>
      <c r="AF3382" s="122"/>
      <c r="AG3382" s="123"/>
      <c r="AH3382" s="122">
        <v>46079</v>
      </c>
      <c r="AI3382" s="123">
        <v>382060</v>
      </c>
      <c r="AJ3382" s="122">
        <v>46081</v>
      </c>
      <c r="AK3382" s="123">
        <v>65940</v>
      </c>
      <c r="AL3382" s="34"/>
      <c r="AM3382" s="39"/>
      <c r="AN338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83" spans="1:40" ht="19.5" customHeight="1" x14ac:dyDescent="0.25">
      <c r="A3383" s="112">
        <f t="shared" si="242"/>
        <v>2026</v>
      </c>
      <c r="B3383" s="112">
        <f t="shared" si="243"/>
        <v>2</v>
      </c>
      <c r="C3383" s="25">
        <v>46060</v>
      </c>
      <c r="D3383" s="114">
        <f t="shared" ca="1" si="240"/>
        <v>46097</v>
      </c>
      <c r="E3383" s="114" t="str">
        <f t="shared" ca="1" si="241"/>
        <v>1-Months</v>
      </c>
      <c r="F3383" s="114" t="str">
        <f>VLOOKUP(O3383,Stock[],5,FALSE)</f>
        <v>BE</v>
      </c>
      <c r="G3383" s="115" t="s">
        <v>3304</v>
      </c>
      <c r="H3383" s="116"/>
      <c r="I3383" s="117" t="s">
        <v>233</v>
      </c>
      <c r="J3383" s="112" t="str">
        <f>VLOOKUP(I3383,Customers[],2,FALSE)</f>
        <v>ဦးဝင်းနိုင်</v>
      </c>
      <c r="K3383" s="112" t="str">
        <f>VLOOKUP(I3383,Customers[],4,FALSE)</f>
        <v>Wandwin</v>
      </c>
      <c r="L3383" s="112" t="str">
        <f>VLOOKUP(Table85[[#This Row],[CustomerID]],Table!H:K,3,0)</f>
        <v>လျှော်ပင်</v>
      </c>
      <c r="M3383" s="112" t="str">
        <f>VLOOKUP(I3383,Customers[],5,FALSE)</f>
        <v>WholeSales/Contract</v>
      </c>
      <c r="N3383" s="117" t="s">
        <v>10</v>
      </c>
      <c r="O3383" s="118" t="s">
        <v>214</v>
      </c>
      <c r="P3383" s="112" t="str">
        <f>VLOOKUP(O3383,Stock[],2,FALSE)</f>
        <v>ကောင်းကြည်</v>
      </c>
      <c r="Q3383" s="119">
        <f>VLOOKUP(O3383,Stock[],3,FALSE)</f>
        <v>0.64</v>
      </c>
      <c r="R3383" s="119">
        <f>VLOOKUP(O3383,Stock[],4,FALSE)</f>
        <v>14</v>
      </c>
      <c r="S3383" s="118"/>
      <c r="T3383" s="119">
        <f>(DailySales!$S3383/DailySales!$R3383)+DailySales!$U3383</f>
        <v>20</v>
      </c>
      <c r="U3383" s="118">
        <v>20</v>
      </c>
      <c r="V3383" s="120">
        <f>+DailySales!$T3383*DailySales!$R3383</f>
        <v>280</v>
      </c>
      <c r="W3383" s="120">
        <f>+DailySales!$V3383*DailySales!$Q3383</f>
        <v>179.20000000000002</v>
      </c>
      <c r="X3383" s="120">
        <f>VLOOKUP(O3383,Stock[],6,FALSE)</f>
        <v>1330</v>
      </c>
      <c r="Y3383" s="120">
        <f>+DailySales!$V3383*DailySales!$X3383</f>
        <v>372400</v>
      </c>
      <c r="Z3383" s="118"/>
      <c r="AA3383" s="118"/>
      <c r="AB3383" s="118"/>
      <c r="AC3383" s="118"/>
      <c r="AD3383" s="118"/>
      <c r="AE3383" s="121"/>
      <c r="AF3383" s="122"/>
      <c r="AG3383" s="123"/>
      <c r="AH3383" s="122"/>
      <c r="AI3383" s="123"/>
      <c r="AJ3383" s="122">
        <v>46081</v>
      </c>
      <c r="AK3383" s="123">
        <v>372400</v>
      </c>
      <c r="AL3383" s="34"/>
      <c r="AM3383" s="39"/>
      <c r="AN338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84" spans="1:40" ht="19.5" customHeight="1" x14ac:dyDescent="0.25">
      <c r="A3384" s="112">
        <f t="shared" si="242"/>
        <v>2026</v>
      </c>
      <c r="B3384" s="112">
        <f t="shared" si="243"/>
        <v>2</v>
      </c>
      <c r="C3384" s="25">
        <v>46060</v>
      </c>
      <c r="D3384" s="114">
        <f t="shared" ca="1" si="240"/>
        <v>46097</v>
      </c>
      <c r="E3384" s="114" t="str">
        <f t="shared" ca="1" si="241"/>
        <v>1-Months</v>
      </c>
      <c r="F3384" s="114" t="str">
        <f>VLOOKUP(O3384,Stock[],5,FALSE)</f>
        <v>BE</v>
      </c>
      <c r="G3384" s="115" t="s">
        <v>3304</v>
      </c>
      <c r="H3384" s="116"/>
      <c r="I3384" s="117" t="s">
        <v>233</v>
      </c>
      <c r="J3384" s="112" t="str">
        <f>VLOOKUP(I3384,Customers[],2,FALSE)</f>
        <v>ဦးဝင်းနိုင်</v>
      </c>
      <c r="K3384" s="112" t="str">
        <f>VLOOKUP(I3384,Customers[],4,FALSE)</f>
        <v>Wandwin</v>
      </c>
      <c r="L3384" s="112" t="str">
        <f>VLOOKUP(Table85[[#This Row],[CustomerID]],Table!H:K,3,0)</f>
        <v>လျှော်ပင်</v>
      </c>
      <c r="M3384" s="112" t="str">
        <f>VLOOKUP(I3384,Customers[],5,FALSE)</f>
        <v>WholeSales/Contract</v>
      </c>
      <c r="N3384" s="117" t="s">
        <v>10</v>
      </c>
      <c r="O3384" s="118" t="s">
        <v>2465</v>
      </c>
      <c r="P3384" s="112" t="str">
        <f>VLOOKUP(O3384,Stock[],2,FALSE)</f>
        <v>မိုးနဲကွန်ကီး</v>
      </c>
      <c r="Q3384" s="119">
        <f>VLOOKUP(O3384,Stock[],3,FALSE)</f>
        <v>0.64</v>
      </c>
      <c r="R3384" s="119">
        <f>VLOOKUP(O3384,Stock[],4,FALSE)</f>
        <v>14</v>
      </c>
      <c r="S3384" s="118"/>
      <c r="T3384" s="119">
        <f>(DailySales!$S3384/DailySales!$R3384)+DailySales!$U3384</f>
        <v>5</v>
      </c>
      <c r="U3384" s="118">
        <v>5</v>
      </c>
      <c r="V3384" s="120">
        <f>+DailySales!$T3384*DailySales!$R3384</f>
        <v>70</v>
      </c>
      <c r="W3384" s="120">
        <f>+DailySales!$V3384*DailySales!$Q3384</f>
        <v>44.800000000000004</v>
      </c>
      <c r="X3384" s="120">
        <f>VLOOKUP(O3384,Stock[],6,FALSE)</f>
        <v>1700</v>
      </c>
      <c r="Y3384" s="120">
        <f>+DailySales!$V3384*DailySales!$X3384</f>
        <v>119000</v>
      </c>
      <c r="Z3384" s="118"/>
      <c r="AA3384" s="118"/>
      <c r="AB3384" s="118"/>
      <c r="AC3384" s="118"/>
      <c r="AD3384" s="118"/>
      <c r="AE3384" s="121"/>
      <c r="AF3384" s="122"/>
      <c r="AG3384" s="123"/>
      <c r="AH3384" s="122"/>
      <c r="AI3384" s="123"/>
      <c r="AJ3384" s="122">
        <v>46081</v>
      </c>
      <c r="AK3384" s="123">
        <v>119000</v>
      </c>
      <c r="AL3384" s="34"/>
      <c r="AM3384" s="39"/>
      <c r="AN338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85" spans="1:40" ht="19.5" customHeight="1" x14ac:dyDescent="0.25">
      <c r="A3385" s="112">
        <f t="shared" si="242"/>
        <v>2026</v>
      </c>
      <c r="B3385" s="112">
        <f t="shared" si="243"/>
        <v>2</v>
      </c>
      <c r="C3385" s="25">
        <v>46060</v>
      </c>
      <c r="D3385" s="114">
        <f t="shared" ca="1" si="240"/>
        <v>46097</v>
      </c>
      <c r="E3385" s="114" t="str">
        <f t="shared" ca="1" si="241"/>
        <v>1-Months</v>
      </c>
      <c r="F3385" s="114" t="str">
        <f>VLOOKUP(O3385,Stock[],5,FALSE)</f>
        <v>BE</v>
      </c>
      <c r="G3385" s="115" t="s">
        <v>3304</v>
      </c>
      <c r="H3385" s="116"/>
      <c r="I3385" s="117" t="s">
        <v>233</v>
      </c>
      <c r="J3385" s="112" t="str">
        <f>VLOOKUP(I3385,Customers[],2,FALSE)</f>
        <v>ဦးဝင်းနိုင်</v>
      </c>
      <c r="K3385" s="112" t="str">
        <f>VLOOKUP(I3385,Customers[],4,FALSE)</f>
        <v>Wandwin</v>
      </c>
      <c r="L3385" s="112" t="str">
        <f>VLOOKUP(Table85[[#This Row],[CustomerID]],Table!H:K,3,0)</f>
        <v>လျှော်ပင်</v>
      </c>
      <c r="M3385" s="112" t="str">
        <f>VLOOKUP(I3385,Customers[],5,FALSE)</f>
        <v>WholeSales/Contract</v>
      </c>
      <c r="N3385" s="117" t="s">
        <v>10</v>
      </c>
      <c r="O3385" s="118" t="s">
        <v>205</v>
      </c>
      <c r="P3385" s="112" t="str">
        <f>VLOOKUP(O3385,Stock[],2,FALSE)</f>
        <v>ကောင်းကြည် ကော် 25%  (1Ltr )</v>
      </c>
      <c r="Q3385" s="119">
        <f>VLOOKUP(O3385,Stock[],3,FALSE)</f>
        <v>1</v>
      </c>
      <c r="R3385" s="119">
        <f>VLOOKUP(O3385,Stock[],4,FALSE)</f>
        <v>12</v>
      </c>
      <c r="S3385" s="118"/>
      <c r="T3385" s="119">
        <f>(DailySales!$S3385/DailySales!$R3385)+DailySales!$U3385</f>
        <v>15</v>
      </c>
      <c r="U3385" s="118">
        <v>15</v>
      </c>
      <c r="V3385" s="120">
        <f>+DailySales!$T3385*DailySales!$R3385</f>
        <v>180</v>
      </c>
      <c r="W3385" s="120">
        <f>+DailySales!$V3385*DailySales!$Q3385</f>
        <v>180</v>
      </c>
      <c r="X3385" s="120">
        <f>VLOOKUP(O3385,Stock[],6,FALSE)</f>
        <v>1530</v>
      </c>
      <c r="Y3385" s="120">
        <f>+DailySales!$V3385*DailySales!$X3385</f>
        <v>275400</v>
      </c>
      <c r="Z3385" s="118"/>
      <c r="AA3385" s="118"/>
      <c r="AB3385" s="118"/>
      <c r="AC3385" s="118"/>
      <c r="AD3385" s="118"/>
      <c r="AE3385" s="121"/>
      <c r="AF3385" s="122"/>
      <c r="AG3385" s="123"/>
      <c r="AH3385" s="122"/>
      <c r="AI3385" s="123"/>
      <c r="AJ3385" s="122">
        <v>46081</v>
      </c>
      <c r="AK3385" s="123">
        <v>275400</v>
      </c>
      <c r="AL3385" s="34"/>
      <c r="AM3385" s="39"/>
      <c r="AN338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86" spans="1:40" ht="19.5" customHeight="1" x14ac:dyDescent="0.25">
      <c r="A3386" s="112">
        <f t="shared" si="242"/>
        <v>2026</v>
      </c>
      <c r="B3386" s="112">
        <f t="shared" si="243"/>
        <v>2</v>
      </c>
      <c r="C3386" s="25">
        <v>46060</v>
      </c>
      <c r="D3386" s="114">
        <f t="shared" ca="1" si="240"/>
        <v>46097</v>
      </c>
      <c r="E3386" s="114" t="str">
        <f t="shared" ca="1" si="241"/>
        <v>1-Months</v>
      </c>
      <c r="F3386" s="114" t="str">
        <f>VLOOKUP(O3386,Stock[],5,FALSE)</f>
        <v>BE</v>
      </c>
      <c r="G3386" s="115" t="s">
        <v>3304</v>
      </c>
      <c r="H3386" s="116"/>
      <c r="I3386" s="117" t="s">
        <v>233</v>
      </c>
      <c r="J3386" s="112" t="str">
        <f>VLOOKUP(I3386,Customers[],2,FALSE)</f>
        <v>ဦးဝင်းနိုင်</v>
      </c>
      <c r="K3386" s="112" t="str">
        <f>VLOOKUP(I3386,Customers[],4,FALSE)</f>
        <v>Wandwin</v>
      </c>
      <c r="L3386" s="112" t="str">
        <f>VLOOKUP(Table85[[#This Row],[CustomerID]],Table!H:K,3,0)</f>
        <v>လျှော်ပင်</v>
      </c>
      <c r="M3386" s="112" t="str">
        <f>VLOOKUP(I3386,Customers[],5,FALSE)</f>
        <v>WholeSales/Contract</v>
      </c>
      <c r="N3386" s="117" t="s">
        <v>10</v>
      </c>
      <c r="O3386" s="118" t="s">
        <v>223</v>
      </c>
      <c r="P3386" s="112" t="str">
        <f>VLOOKUP(O3386,Stock[],2,FALSE)</f>
        <v>ချယ်ရီအရက်သန့်ကော် (.6Ltr)</v>
      </c>
      <c r="Q3386" s="119">
        <f>VLOOKUP(O3386,Stock[],3,FALSE)</f>
        <v>0.6</v>
      </c>
      <c r="R3386" s="119">
        <f>VLOOKUP(O3386,Stock[],4,FALSE)</f>
        <v>24</v>
      </c>
      <c r="S3386" s="118"/>
      <c r="T3386" s="119">
        <f>(DailySales!$S3386/DailySales!$R3386)+DailySales!$U3386</f>
        <v>10</v>
      </c>
      <c r="U3386" s="118">
        <v>10</v>
      </c>
      <c r="V3386" s="120">
        <f>+DailySales!$T3386*DailySales!$R3386</f>
        <v>240</v>
      </c>
      <c r="W3386" s="120">
        <f>+DailySales!$V3386*DailySales!$Q3386</f>
        <v>144</v>
      </c>
      <c r="X3386" s="120">
        <f>VLOOKUP(O3386,Stock[],6,FALSE)</f>
        <v>875</v>
      </c>
      <c r="Y3386" s="120">
        <f>+DailySales!$V3386*DailySales!$X3386</f>
        <v>210000</v>
      </c>
      <c r="Z3386" s="118"/>
      <c r="AA3386" s="118"/>
      <c r="AB3386" s="118"/>
      <c r="AC3386" s="118"/>
      <c r="AD3386" s="118"/>
      <c r="AE3386" s="121"/>
      <c r="AF3386" s="122"/>
      <c r="AG3386" s="123"/>
      <c r="AH3386" s="122"/>
      <c r="AI3386" s="123"/>
      <c r="AJ3386" s="122">
        <v>46081</v>
      </c>
      <c r="AK3386" s="123">
        <v>210000</v>
      </c>
      <c r="AL3386" s="34"/>
      <c r="AM3386" s="39"/>
      <c r="AN338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87" spans="1:40" ht="19.5" customHeight="1" x14ac:dyDescent="0.25">
      <c r="A3387" s="112">
        <f t="shared" si="242"/>
        <v>2026</v>
      </c>
      <c r="B3387" s="112">
        <f t="shared" si="243"/>
        <v>2</v>
      </c>
      <c r="C3387" s="25">
        <v>46060</v>
      </c>
      <c r="D3387" s="114">
        <f t="shared" ca="1" si="240"/>
        <v>46097</v>
      </c>
      <c r="E3387" s="114" t="str">
        <f t="shared" ca="1" si="241"/>
        <v>1-Months</v>
      </c>
      <c r="F3387" s="114" t="str">
        <f>VLOOKUP(O3387,Stock[],5,FALSE)</f>
        <v>BE</v>
      </c>
      <c r="G3387" s="115" t="s">
        <v>3304</v>
      </c>
      <c r="H3387" s="116"/>
      <c r="I3387" s="117" t="s">
        <v>233</v>
      </c>
      <c r="J3387" s="112" t="str">
        <f>VLOOKUP(I3387,Customers[],2,FALSE)</f>
        <v>ဦးဝင်းနိုင်</v>
      </c>
      <c r="K3387" s="112" t="str">
        <f>VLOOKUP(I3387,Customers[],4,FALSE)</f>
        <v>Wandwin</v>
      </c>
      <c r="L3387" s="112" t="str">
        <f>VLOOKUP(Table85[[#This Row],[CustomerID]],Table!H:K,3,0)</f>
        <v>လျှော်ပင်</v>
      </c>
      <c r="M3387" s="112" t="str">
        <f>VLOOKUP(I3387,Customers[],5,FALSE)</f>
        <v>WholeSales/Contract</v>
      </c>
      <c r="N3387" s="117" t="s">
        <v>10</v>
      </c>
      <c r="O3387" s="118" t="s">
        <v>213</v>
      </c>
      <c r="P3387" s="112" t="str">
        <f>VLOOKUP(O3387,Stock[],2,FALSE)</f>
        <v>ဒဂုံမန်ကျည်း</v>
      </c>
      <c r="Q3387" s="119">
        <f>VLOOKUP(O3387,Stock[],3,FALSE)</f>
        <v>0.64</v>
      </c>
      <c r="R3387" s="119">
        <f>VLOOKUP(O3387,Stock[],4,FALSE)</f>
        <v>14</v>
      </c>
      <c r="S3387" s="118"/>
      <c r="T3387" s="119">
        <f>(DailySales!$S3387/DailySales!$R3387)+DailySales!$U3387</f>
        <v>2</v>
      </c>
      <c r="U3387" s="118">
        <v>2</v>
      </c>
      <c r="V3387" s="120">
        <f>+DailySales!$T3387*DailySales!$R3387</f>
        <v>28</v>
      </c>
      <c r="W3387" s="120">
        <f>+DailySales!$V3387*DailySales!$Q3387</f>
        <v>17.920000000000002</v>
      </c>
      <c r="X3387" s="120">
        <f>VLOOKUP(O3387,Stock[],6,FALSE)</f>
        <v>1280</v>
      </c>
      <c r="Y3387" s="120">
        <f>+DailySales!$V3387*DailySales!$X3387</f>
        <v>35840</v>
      </c>
      <c r="Z3387" s="118"/>
      <c r="AA3387" s="118"/>
      <c r="AB3387" s="118"/>
      <c r="AC3387" s="118"/>
      <c r="AD3387" s="118"/>
      <c r="AE3387" s="121"/>
      <c r="AF3387" s="122"/>
      <c r="AG3387" s="123"/>
      <c r="AH3387" s="122"/>
      <c r="AI3387" s="123"/>
      <c r="AJ3387" s="122">
        <v>46081</v>
      </c>
      <c r="AK3387" s="123">
        <v>35840</v>
      </c>
      <c r="AL3387" s="34"/>
      <c r="AM3387" s="39"/>
      <c r="AN338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88" spans="1:40" ht="19.5" customHeight="1" x14ac:dyDescent="0.25">
      <c r="A3388" s="112">
        <f t="shared" si="242"/>
        <v>2026</v>
      </c>
      <c r="B3388" s="112">
        <f t="shared" si="243"/>
        <v>2</v>
      </c>
      <c r="C3388" s="25">
        <v>46060</v>
      </c>
      <c r="D3388" s="114">
        <f t="shared" ca="1" si="240"/>
        <v>46097</v>
      </c>
      <c r="E3388" s="114" t="str">
        <f t="shared" ca="1" si="241"/>
        <v>1-Months</v>
      </c>
      <c r="F3388" s="114" t="str">
        <f>VLOOKUP(O3388,Stock[],5,FALSE)</f>
        <v>BE</v>
      </c>
      <c r="G3388" s="115" t="s">
        <v>3305</v>
      </c>
      <c r="H3388" s="116"/>
      <c r="I3388" s="117" t="s">
        <v>72</v>
      </c>
      <c r="J3388" s="112" t="str">
        <f>VLOOKUP(I3388,Customers[],2,FALSE)</f>
        <v>ဦးကျော်လှ</v>
      </c>
      <c r="K3388" s="112" t="str">
        <f>VLOOKUP(I3388,Customers[],4,FALSE)</f>
        <v>Tharzi</v>
      </c>
      <c r="L3388" s="112" t="str">
        <f>VLOOKUP(Table85[[#This Row],[CustomerID]],Table!H:K,3,0)</f>
        <v>သာစည်</v>
      </c>
      <c r="M3388" s="112" t="str">
        <f>VLOOKUP(I3388,Customers[],5,FALSE)</f>
        <v>WholeSales</v>
      </c>
      <c r="N3388" s="117" t="s">
        <v>10</v>
      </c>
      <c r="O3388" s="118" t="s">
        <v>216</v>
      </c>
      <c r="P3388" s="112" t="str">
        <f>VLOOKUP(O3388,Stock[],2,FALSE)</f>
        <v>ဒဂုံအရက်သန့်</v>
      </c>
      <c r="Q3388" s="119">
        <f>VLOOKUP(O3388,Stock[],3,FALSE)</f>
        <v>0.64</v>
      </c>
      <c r="R3388" s="119">
        <f>VLOOKUP(O3388,Stock[],4,FALSE)</f>
        <v>14</v>
      </c>
      <c r="S3388" s="118"/>
      <c r="T3388" s="119">
        <f>(DailySales!$S3388/DailySales!$R3388)+DailySales!$U3388</f>
        <v>30</v>
      </c>
      <c r="U3388" s="118">
        <v>30</v>
      </c>
      <c r="V3388" s="120">
        <f>+DailySales!$T3388*DailySales!$R3388</f>
        <v>420</v>
      </c>
      <c r="W3388" s="120">
        <f>+DailySales!$V3388*DailySales!$Q3388</f>
        <v>268.8</v>
      </c>
      <c r="X3388" s="120">
        <f>VLOOKUP(O3388,Stock[],6,FALSE)</f>
        <v>1330</v>
      </c>
      <c r="Y3388" s="120">
        <f>+DailySales!$V3388*DailySales!$X3388</f>
        <v>558600</v>
      </c>
      <c r="Z3388" s="118"/>
      <c r="AA3388" s="118"/>
      <c r="AB3388" s="118"/>
      <c r="AC3388" s="118"/>
      <c r="AD3388" s="118"/>
      <c r="AE3388" s="121"/>
      <c r="AF3388" s="122"/>
      <c r="AG3388" s="123"/>
      <c r="AH3388" s="122">
        <v>46073</v>
      </c>
      <c r="AI3388" s="123">
        <v>558600</v>
      </c>
      <c r="AJ3388" s="122"/>
      <c r="AK3388" s="123"/>
      <c r="AL3388" s="34"/>
      <c r="AM3388" s="39"/>
      <c r="AN338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89" spans="1:40" ht="19.5" customHeight="1" x14ac:dyDescent="0.25">
      <c r="A3389" s="112">
        <f t="shared" si="242"/>
        <v>2026</v>
      </c>
      <c r="B3389" s="112">
        <f t="shared" si="243"/>
        <v>2</v>
      </c>
      <c r="C3389" s="25">
        <v>46060</v>
      </c>
      <c r="D3389" s="114">
        <f t="shared" ca="1" si="240"/>
        <v>46097</v>
      </c>
      <c r="E3389" s="114" t="str">
        <f t="shared" ca="1" si="241"/>
        <v>1-Months</v>
      </c>
      <c r="F3389" s="114" t="str">
        <f>VLOOKUP(O3389,Stock[],5,FALSE)</f>
        <v>BE</v>
      </c>
      <c r="G3389" s="115" t="s">
        <v>3306</v>
      </c>
      <c r="H3389" s="116"/>
      <c r="I3389" s="117" t="s">
        <v>228</v>
      </c>
      <c r="J3389" s="112" t="str">
        <f>VLOOKUP(I3389,Customers[],2,FALSE)</f>
        <v>ဦးအေးခင်မောင်</v>
      </c>
      <c r="K3389" s="112" t="str">
        <f>VLOOKUP(I3389,Customers[],4,FALSE)</f>
        <v>Meiktila</v>
      </c>
      <c r="L3389" s="112" t="str">
        <f>VLOOKUP(Table85[[#This Row],[CustomerID]],Table!H:K,3,0)</f>
        <v>မိတ္ထီလာ</v>
      </c>
      <c r="M3389" s="112" t="str">
        <f>VLOOKUP(I3389,Customers[],5,FALSE)</f>
        <v>WholeSales</v>
      </c>
      <c r="N3389" s="117" t="s">
        <v>10</v>
      </c>
      <c r="O3389" s="118" t="s">
        <v>217</v>
      </c>
      <c r="P3389" s="112" t="str">
        <f>VLOOKUP(O3389,Stock[],2,FALSE)</f>
        <v>လိမ္မော်ဖြူ</v>
      </c>
      <c r="Q3389" s="119">
        <f>VLOOKUP(O3389,Stock[],3,FALSE)</f>
        <v>0.64</v>
      </c>
      <c r="R3389" s="119">
        <f>VLOOKUP(O3389,Stock[],4,FALSE)</f>
        <v>24</v>
      </c>
      <c r="S3389" s="118"/>
      <c r="T3389" s="119">
        <f>(DailySales!$S3389/DailySales!$R3389)+DailySales!$U3389</f>
        <v>50</v>
      </c>
      <c r="U3389" s="118">
        <v>50</v>
      </c>
      <c r="V3389" s="120">
        <f>+DailySales!$T3389*DailySales!$R3389</f>
        <v>1200</v>
      </c>
      <c r="W3389" s="120">
        <f>+DailySales!$V3389*DailySales!$Q3389</f>
        <v>768</v>
      </c>
      <c r="X3389" s="120">
        <f>VLOOKUP(O3389,Stock[],6,FALSE)</f>
        <v>1330</v>
      </c>
      <c r="Y3389" s="120">
        <f>+DailySales!$V3389*DailySales!$X3389</f>
        <v>1596000</v>
      </c>
      <c r="Z3389" s="118"/>
      <c r="AA3389" s="118"/>
      <c r="AB3389" s="118"/>
      <c r="AC3389" s="118"/>
      <c r="AD3389" s="118"/>
      <c r="AE3389" s="121"/>
      <c r="AF3389" s="122"/>
      <c r="AG3389" s="123"/>
      <c r="AH3389" s="122"/>
      <c r="AI3389" s="123"/>
      <c r="AJ3389" s="122">
        <v>46063</v>
      </c>
      <c r="AK3389" s="123">
        <v>1596000</v>
      </c>
      <c r="AL3389" s="34"/>
      <c r="AM3389" s="39"/>
      <c r="AN338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90" spans="1:40" ht="19.5" customHeight="1" x14ac:dyDescent="0.25">
      <c r="A3390" s="112">
        <f t="shared" si="242"/>
        <v>2026</v>
      </c>
      <c r="B3390" s="112">
        <f t="shared" si="243"/>
        <v>2</v>
      </c>
      <c r="C3390" s="25">
        <v>46060</v>
      </c>
      <c r="D3390" s="114">
        <f t="shared" ca="1" si="240"/>
        <v>46097</v>
      </c>
      <c r="E3390" s="114" t="str">
        <f t="shared" ca="1" si="241"/>
        <v>1-Months</v>
      </c>
      <c r="F3390" s="114" t="str">
        <f>VLOOKUP(O3390,Stock[],5,FALSE)</f>
        <v>BE</v>
      </c>
      <c r="G3390" s="115" t="s">
        <v>3306</v>
      </c>
      <c r="H3390" s="116"/>
      <c r="I3390" s="117" t="s">
        <v>228</v>
      </c>
      <c r="J3390" s="112" t="str">
        <f>VLOOKUP(I3390,Customers[],2,FALSE)</f>
        <v>ဦးအေးခင်မောင်</v>
      </c>
      <c r="K3390" s="112" t="str">
        <f>VLOOKUP(I3390,Customers[],4,FALSE)</f>
        <v>Meiktila</v>
      </c>
      <c r="L3390" s="112" t="str">
        <f>VLOOKUP(Table85[[#This Row],[CustomerID]],Table!H:K,3,0)</f>
        <v>မိတ္ထီလာ</v>
      </c>
      <c r="M3390" s="112" t="str">
        <f>VLOOKUP(I3390,Customers[],5,FALSE)</f>
        <v>WholeSales</v>
      </c>
      <c r="N3390" s="117" t="s">
        <v>10</v>
      </c>
      <c r="O3390" s="118" t="s">
        <v>216</v>
      </c>
      <c r="P3390" s="112" t="str">
        <f>VLOOKUP(O3390,Stock[],2,FALSE)</f>
        <v>ဒဂုံအရက်သန့်</v>
      </c>
      <c r="Q3390" s="119">
        <f>VLOOKUP(O3390,Stock[],3,FALSE)</f>
        <v>0.64</v>
      </c>
      <c r="R3390" s="119">
        <f>VLOOKUP(O3390,Stock[],4,FALSE)</f>
        <v>14</v>
      </c>
      <c r="S3390" s="118"/>
      <c r="T3390" s="119">
        <f>(DailySales!$S3390/DailySales!$R3390)+DailySales!$U3390</f>
        <v>50</v>
      </c>
      <c r="U3390" s="118">
        <v>50</v>
      </c>
      <c r="V3390" s="120">
        <f>+DailySales!$T3390*DailySales!$R3390</f>
        <v>700</v>
      </c>
      <c r="W3390" s="120">
        <f>+DailySales!$V3390*DailySales!$Q3390</f>
        <v>448</v>
      </c>
      <c r="X3390" s="120">
        <f>VLOOKUP(O3390,Stock[],6,FALSE)</f>
        <v>1330</v>
      </c>
      <c r="Y3390" s="120">
        <f>+DailySales!$V3390*DailySales!$X3390</f>
        <v>931000</v>
      </c>
      <c r="Z3390" s="118"/>
      <c r="AA3390" s="118"/>
      <c r="AB3390" s="118"/>
      <c r="AC3390" s="118">
        <v>16660</v>
      </c>
      <c r="AD3390" s="118"/>
      <c r="AE3390" s="121"/>
      <c r="AF3390" s="122"/>
      <c r="AG3390" s="123"/>
      <c r="AH3390" s="122"/>
      <c r="AI3390" s="123"/>
      <c r="AJ3390" s="122">
        <v>46063</v>
      </c>
      <c r="AK3390" s="123">
        <v>914340</v>
      </c>
      <c r="AL3390" s="34"/>
      <c r="AM3390" s="39"/>
      <c r="AN339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91" spans="1:40" ht="19.5" customHeight="1" x14ac:dyDescent="0.25">
      <c r="A3391" s="112">
        <f t="shared" si="242"/>
        <v>2026</v>
      </c>
      <c r="B3391" s="112">
        <f t="shared" si="243"/>
        <v>2</v>
      </c>
      <c r="C3391" s="25">
        <v>46060</v>
      </c>
      <c r="D3391" s="114">
        <f t="shared" ca="1" si="240"/>
        <v>46097</v>
      </c>
      <c r="E3391" s="114" t="str">
        <f t="shared" ca="1" si="241"/>
        <v>1-Months</v>
      </c>
      <c r="F3391" s="114" t="str">
        <f>VLOOKUP(O3391,Stock[],5,FALSE)</f>
        <v>BE</v>
      </c>
      <c r="G3391" s="115" t="s">
        <v>3307</v>
      </c>
      <c r="H3391" s="116"/>
      <c r="I3391" s="117" t="s">
        <v>1852</v>
      </c>
      <c r="J3391" s="112" t="str">
        <f>VLOOKUP(I3391,Customers[],2,FALSE)</f>
        <v>Summer-1</v>
      </c>
      <c r="K3391" s="112" t="str">
        <f>VLOOKUP(I3391,Customers[],4,FALSE)</f>
        <v>Meiktila</v>
      </c>
      <c r="L3391" s="112" t="str">
        <f>VLOOKUP(Table85[[#This Row],[CustomerID]],Table!H:K,3,0)</f>
        <v>မိတ္ထီလာ</v>
      </c>
      <c r="M3391" s="112" t="str">
        <f>VLOOKUP(I3391,Customers[],5,FALSE)</f>
        <v>WholeSales</v>
      </c>
      <c r="N3391" s="117" t="s">
        <v>10</v>
      </c>
      <c r="O3391" s="118" t="s">
        <v>220</v>
      </c>
      <c r="P3391" s="112" t="str">
        <f>VLOOKUP(O3391,Stock[],2,FALSE)</f>
        <v>မြန်မာရှောက်ပျား</v>
      </c>
      <c r="Q3391" s="119">
        <f>VLOOKUP(O3391,Stock[],3,FALSE)</f>
        <v>0.64</v>
      </c>
      <c r="R3391" s="119">
        <f>VLOOKUP(O3391,Stock[],4,FALSE)</f>
        <v>14</v>
      </c>
      <c r="S3391" s="118"/>
      <c r="T3391" s="119">
        <f>(DailySales!$S3391/DailySales!$R3391)+DailySales!$U3391</f>
        <v>150</v>
      </c>
      <c r="U3391" s="118">
        <v>150</v>
      </c>
      <c r="V3391" s="120">
        <f>+DailySales!$T3391*DailySales!$R3391</f>
        <v>2100</v>
      </c>
      <c r="W3391" s="120">
        <f>+DailySales!$V3391*DailySales!$Q3391</f>
        <v>1344</v>
      </c>
      <c r="X3391" s="120">
        <f>VLOOKUP(O3391,Stock[],6,FALSE)</f>
        <v>1370</v>
      </c>
      <c r="Y3391" s="120">
        <f>+DailySales!$V3391*DailySales!$X3391</f>
        <v>2877000</v>
      </c>
      <c r="Z3391" s="118"/>
      <c r="AA3391" s="118"/>
      <c r="AB3391" s="118"/>
      <c r="AC3391" s="118"/>
      <c r="AD3391" s="118"/>
      <c r="AE3391" s="121"/>
      <c r="AF3391" s="122"/>
      <c r="AG3391" s="123"/>
      <c r="AH3391" s="87">
        <v>46060</v>
      </c>
      <c r="AI3391" s="123">
        <v>2877000</v>
      </c>
      <c r="AJ3391" s="122"/>
      <c r="AK3391" s="123"/>
      <c r="AL3391" s="34"/>
      <c r="AM3391" s="39"/>
      <c r="AN339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92" spans="1:40" ht="19.5" customHeight="1" x14ac:dyDescent="0.25">
      <c r="A3392" s="112">
        <f t="shared" si="242"/>
        <v>2026</v>
      </c>
      <c r="B3392" s="112">
        <f t="shared" si="243"/>
        <v>2</v>
      </c>
      <c r="C3392" s="25">
        <v>46060</v>
      </c>
      <c r="D3392" s="114">
        <f t="shared" ca="1" si="240"/>
        <v>46097</v>
      </c>
      <c r="E3392" s="114" t="str">
        <f t="shared" ca="1" si="241"/>
        <v>1-Months</v>
      </c>
      <c r="F3392" s="114" t="str">
        <f>VLOOKUP(O3392,Stock[],5,FALSE)</f>
        <v>BE</v>
      </c>
      <c r="G3392" s="115" t="s">
        <v>3307</v>
      </c>
      <c r="H3392" s="116"/>
      <c r="I3392" s="117" t="s">
        <v>1852</v>
      </c>
      <c r="J3392" s="112" t="str">
        <f>VLOOKUP(I3392,Customers[],2,FALSE)</f>
        <v>Summer-1</v>
      </c>
      <c r="K3392" s="112" t="str">
        <f>VLOOKUP(I3392,Customers[],4,FALSE)</f>
        <v>Meiktila</v>
      </c>
      <c r="L3392" s="112" t="str">
        <f>VLOOKUP(Table85[[#This Row],[CustomerID]],Table!H:K,3,0)</f>
        <v>မိတ္ထီလာ</v>
      </c>
      <c r="M3392" s="112" t="str">
        <f>VLOOKUP(I3392,Customers[],5,FALSE)</f>
        <v>WholeSales</v>
      </c>
      <c r="N3392" s="117" t="s">
        <v>10</v>
      </c>
      <c r="O3392" s="118" t="s">
        <v>214</v>
      </c>
      <c r="P3392" s="112" t="str">
        <f>VLOOKUP(O3392,Stock[],2,FALSE)</f>
        <v>ကောင်းကြည်</v>
      </c>
      <c r="Q3392" s="119">
        <f>VLOOKUP(O3392,Stock[],3,FALSE)</f>
        <v>0.64</v>
      </c>
      <c r="R3392" s="119">
        <f>VLOOKUP(O3392,Stock[],4,FALSE)</f>
        <v>14</v>
      </c>
      <c r="S3392" s="118"/>
      <c r="T3392" s="119">
        <f>(DailySales!$S3392/DailySales!$R3392)+DailySales!$U3392</f>
        <v>100</v>
      </c>
      <c r="U3392" s="118">
        <v>100</v>
      </c>
      <c r="V3392" s="120">
        <f>+DailySales!$T3392*DailySales!$R3392</f>
        <v>1400</v>
      </c>
      <c r="W3392" s="120">
        <f>+DailySales!$V3392*DailySales!$Q3392</f>
        <v>896</v>
      </c>
      <c r="X3392" s="120">
        <f>VLOOKUP(O3392,Stock[],6,FALSE)</f>
        <v>1330</v>
      </c>
      <c r="Y3392" s="120">
        <f>+DailySales!$V3392*DailySales!$X3392</f>
        <v>1862000</v>
      </c>
      <c r="Z3392" s="118"/>
      <c r="AA3392" s="118"/>
      <c r="AB3392" s="118"/>
      <c r="AC3392" s="118"/>
      <c r="AD3392" s="118"/>
      <c r="AE3392" s="121"/>
      <c r="AF3392" s="122"/>
      <c r="AG3392" s="123"/>
      <c r="AH3392" s="87">
        <v>46060</v>
      </c>
      <c r="AI3392" s="123">
        <v>1782460</v>
      </c>
      <c r="AJ3392" s="122">
        <v>46074</v>
      </c>
      <c r="AK3392" s="123">
        <v>79540</v>
      </c>
      <c r="AL3392" s="34"/>
      <c r="AM3392" s="39"/>
      <c r="AN339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93" spans="1:40" ht="19.5" customHeight="1" x14ac:dyDescent="0.25">
      <c r="A3393" s="112">
        <f t="shared" si="242"/>
        <v>2026</v>
      </c>
      <c r="B3393" s="112">
        <f t="shared" si="243"/>
        <v>2</v>
      </c>
      <c r="C3393" s="25">
        <v>46060</v>
      </c>
      <c r="D3393" s="114">
        <f t="shared" ca="1" si="240"/>
        <v>46097</v>
      </c>
      <c r="E3393" s="114" t="str">
        <f t="shared" ca="1" si="241"/>
        <v>1-Months</v>
      </c>
      <c r="F3393" s="114" t="str">
        <f>VLOOKUP(O3393,Stock[],5,FALSE)</f>
        <v>BE</v>
      </c>
      <c r="G3393" s="115" t="s">
        <v>3308</v>
      </c>
      <c r="H3393" s="116"/>
      <c r="I3393" s="117" t="s">
        <v>231</v>
      </c>
      <c r="J3393" s="112" t="str">
        <f>VLOOKUP(I3393,Customers[],2,FALSE)</f>
        <v>ဦးဝင်းအောင်ကြွယ်</v>
      </c>
      <c r="K3393" s="112" t="str">
        <f>VLOOKUP(I3393,Customers[],4,FALSE)</f>
        <v>Pyawbwe</v>
      </c>
      <c r="L3393" s="112" t="str">
        <f>VLOOKUP(Table85[[#This Row],[CustomerID]],Table!H:K,3,0)</f>
        <v>ပျော်ဘွယ်</v>
      </c>
      <c r="M3393" s="112" t="str">
        <f>VLOOKUP(I3393,Customers[],5,FALSE)</f>
        <v>WholeSales</v>
      </c>
      <c r="N3393" s="117" t="s">
        <v>10</v>
      </c>
      <c r="O3393" s="118" t="s">
        <v>220</v>
      </c>
      <c r="P3393" s="112" t="str">
        <f>VLOOKUP(O3393,Stock[],2,FALSE)</f>
        <v>မြန်မာရှောက်ပျား</v>
      </c>
      <c r="Q3393" s="119">
        <f>VLOOKUP(O3393,Stock[],3,FALSE)</f>
        <v>0.64</v>
      </c>
      <c r="R3393" s="119">
        <f>VLOOKUP(O3393,Stock[],4,FALSE)</f>
        <v>14</v>
      </c>
      <c r="S3393" s="118"/>
      <c r="T3393" s="119">
        <f>(DailySales!$S3393/DailySales!$R3393)+DailySales!$U3393</f>
        <v>100</v>
      </c>
      <c r="U3393" s="118">
        <v>100</v>
      </c>
      <c r="V3393" s="120">
        <f>+DailySales!$T3393*DailySales!$R3393</f>
        <v>1400</v>
      </c>
      <c r="W3393" s="120">
        <f>+DailySales!$V3393*DailySales!$Q3393</f>
        <v>896</v>
      </c>
      <c r="X3393" s="120">
        <f>VLOOKUP(O3393,Stock[],6,FALSE)</f>
        <v>1370</v>
      </c>
      <c r="Y3393" s="120">
        <f>+DailySales!$V3393*DailySales!$X3393</f>
        <v>1918000</v>
      </c>
      <c r="Z3393" s="118"/>
      <c r="AA3393" s="118"/>
      <c r="AB3393" s="118"/>
      <c r="AC3393" s="118"/>
      <c r="AD3393" s="118"/>
      <c r="AE3393" s="121"/>
      <c r="AF3393" s="122"/>
      <c r="AG3393" s="123"/>
      <c r="AH3393" s="122">
        <v>46063</v>
      </c>
      <c r="AI3393" s="123">
        <v>1918000</v>
      </c>
      <c r="AJ3393" s="122"/>
      <c r="AK3393" s="123"/>
      <c r="AL3393" s="34"/>
      <c r="AM3393" s="39"/>
      <c r="AN339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94" spans="1:40" ht="19.5" customHeight="1" x14ac:dyDescent="0.25">
      <c r="A3394" s="112">
        <f t="shared" si="242"/>
        <v>2026</v>
      </c>
      <c r="B3394" s="112">
        <f t="shared" si="243"/>
        <v>2</v>
      </c>
      <c r="C3394" s="25">
        <v>46060</v>
      </c>
      <c r="D3394" s="114">
        <f t="shared" ref="D3394:D3457" ca="1" si="244">TODAY()</f>
        <v>46097</v>
      </c>
      <c r="E3394" s="114" t="str">
        <f t="shared" ref="E3394:E3457" ca="1" si="245">DATEDIF(C3394,D3394,"M")&amp;"-Months"</f>
        <v>1-Months</v>
      </c>
      <c r="F3394" s="114" t="str">
        <f>VLOOKUP(O3394,Stock[],5,FALSE)</f>
        <v>BE</v>
      </c>
      <c r="G3394" s="115" t="s">
        <v>3308</v>
      </c>
      <c r="H3394" s="116"/>
      <c r="I3394" s="117" t="s">
        <v>231</v>
      </c>
      <c r="J3394" s="112" t="str">
        <f>VLOOKUP(I3394,Customers[],2,FALSE)</f>
        <v>ဦးဝင်းအောင်ကြွယ်</v>
      </c>
      <c r="K3394" s="112" t="str">
        <f>VLOOKUP(I3394,Customers[],4,FALSE)</f>
        <v>Pyawbwe</v>
      </c>
      <c r="L3394" s="112" t="str">
        <f>VLOOKUP(Table85[[#This Row],[CustomerID]],Table!H:K,3,0)</f>
        <v>ပျော်ဘွယ်</v>
      </c>
      <c r="M3394" s="112" t="str">
        <f>VLOOKUP(I3394,Customers[],5,FALSE)</f>
        <v>WholeSales</v>
      </c>
      <c r="N3394" s="117" t="s">
        <v>10</v>
      </c>
      <c r="O3394" s="118" t="s">
        <v>217</v>
      </c>
      <c r="P3394" s="112" t="str">
        <f>VLOOKUP(O3394,Stock[],2,FALSE)</f>
        <v>လိမ္မော်ဖြူ</v>
      </c>
      <c r="Q3394" s="119">
        <f>VLOOKUP(O3394,Stock[],3,FALSE)</f>
        <v>0.64</v>
      </c>
      <c r="R3394" s="119">
        <f>VLOOKUP(O3394,Stock[],4,FALSE)</f>
        <v>24</v>
      </c>
      <c r="S3394" s="118"/>
      <c r="T3394" s="119">
        <f>(DailySales!$S3394/DailySales!$R3394)+DailySales!$U3394</f>
        <v>20</v>
      </c>
      <c r="U3394" s="118">
        <v>20</v>
      </c>
      <c r="V3394" s="120">
        <f>+DailySales!$T3394*DailySales!$R3394</f>
        <v>480</v>
      </c>
      <c r="W3394" s="120">
        <f>+DailySales!$V3394*DailySales!$Q3394</f>
        <v>307.2</v>
      </c>
      <c r="X3394" s="120">
        <f>VLOOKUP(O3394,Stock[],6,FALSE)</f>
        <v>1330</v>
      </c>
      <c r="Y3394" s="120">
        <f>+DailySales!$V3394*DailySales!$X3394</f>
        <v>638400</v>
      </c>
      <c r="Z3394" s="118"/>
      <c r="AA3394" s="118"/>
      <c r="AB3394" s="118"/>
      <c r="AC3394" s="118"/>
      <c r="AD3394" s="118"/>
      <c r="AE3394" s="121"/>
      <c r="AF3394" s="122"/>
      <c r="AG3394" s="123"/>
      <c r="AH3394" s="122">
        <v>46063</v>
      </c>
      <c r="AI3394" s="123">
        <v>638400</v>
      </c>
      <c r="AJ3394" s="122"/>
      <c r="AK3394" s="123"/>
      <c r="AL3394" s="34"/>
      <c r="AM3394" s="39"/>
      <c r="AN339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395" spans="1:40" ht="19.5" customHeight="1" x14ac:dyDescent="0.25">
      <c r="A3395" s="112">
        <f t="shared" si="242"/>
        <v>2026</v>
      </c>
      <c r="B3395" s="112">
        <f t="shared" si="243"/>
        <v>2</v>
      </c>
      <c r="C3395" s="25">
        <v>46060</v>
      </c>
      <c r="D3395" s="114">
        <f t="shared" ca="1" si="244"/>
        <v>46097</v>
      </c>
      <c r="E3395" s="114" t="str">
        <f t="shared" ca="1" si="245"/>
        <v>1-Months</v>
      </c>
      <c r="F3395" s="114" t="str">
        <f>VLOOKUP(O3395,Stock[],5,FALSE)</f>
        <v>BE</v>
      </c>
      <c r="G3395" s="115" t="s">
        <v>3309</v>
      </c>
      <c r="H3395" s="116"/>
      <c r="I3395" s="117" t="s">
        <v>181</v>
      </c>
      <c r="J3395" s="112" t="str">
        <f>VLOOKUP(I3395,Customers[],2,FALSE)</f>
        <v>ရွှေမြင်း(ရွှေခြင်္သေ့)</v>
      </c>
      <c r="K3395" s="112" t="str">
        <f>VLOOKUP(I3395,Customers[],4,FALSE)</f>
        <v>Meiktila</v>
      </c>
      <c r="L3395" s="112" t="str">
        <f>VLOOKUP(Table85[[#This Row],[CustomerID]],Table!H:K,3,0)</f>
        <v>မိတ္ထီလာ</v>
      </c>
      <c r="M3395" s="112" t="str">
        <f>VLOOKUP(I3395,Customers[],5,FALSE)</f>
        <v>WholeSales/Contract</v>
      </c>
      <c r="N3395" s="117" t="s">
        <v>10</v>
      </c>
      <c r="O3395" s="118" t="s">
        <v>240</v>
      </c>
      <c r="P3395" s="112" t="str">
        <f>VLOOKUP(O3395,Stock[],2,FALSE)</f>
        <v>သံပုရာအရက်</v>
      </c>
      <c r="Q3395" s="119">
        <f>VLOOKUP(O3395,Stock[],3,FALSE)</f>
        <v>0.64</v>
      </c>
      <c r="R3395" s="119">
        <f>VLOOKUP(O3395,Stock[],4,FALSE)</f>
        <v>14</v>
      </c>
      <c r="S3395" s="118"/>
      <c r="T3395" s="119">
        <f>(DailySales!$S3395/DailySales!$R3395)+DailySales!$U3395</f>
        <v>5</v>
      </c>
      <c r="U3395" s="118">
        <v>5</v>
      </c>
      <c r="V3395" s="120">
        <f>+DailySales!$T3395*DailySales!$R3395</f>
        <v>70</v>
      </c>
      <c r="W3395" s="120">
        <f>+DailySales!$V3395*DailySales!$Q3395</f>
        <v>44.800000000000004</v>
      </c>
      <c r="X3395" s="120">
        <f>VLOOKUP(O3395,Stock[],6,FALSE)</f>
        <v>1330</v>
      </c>
      <c r="Y3395" s="120">
        <f>+DailySales!$V3395*DailySales!$X3395</f>
        <v>93100</v>
      </c>
      <c r="Z3395" s="118"/>
      <c r="AA3395" s="118"/>
      <c r="AB3395" s="118"/>
      <c r="AC3395" s="118"/>
      <c r="AD3395" s="118"/>
      <c r="AE3395" s="121"/>
      <c r="AF3395" s="122"/>
      <c r="AG3395" s="123"/>
      <c r="AH3395" s="122"/>
      <c r="AI3395" s="123"/>
      <c r="AJ3395" s="122"/>
      <c r="AK3395" s="123"/>
      <c r="AL3395" s="34"/>
      <c r="AM3395" s="39"/>
      <c r="AN339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</v>
      </c>
    </row>
    <row r="3396" spans="1:40" ht="19.5" customHeight="1" x14ac:dyDescent="0.25">
      <c r="A3396" s="112">
        <f t="shared" si="242"/>
        <v>2026</v>
      </c>
      <c r="B3396" s="112">
        <f t="shared" si="243"/>
        <v>2</v>
      </c>
      <c r="C3396" s="25">
        <v>46060</v>
      </c>
      <c r="D3396" s="114">
        <f t="shared" ca="1" si="244"/>
        <v>46097</v>
      </c>
      <c r="E3396" s="114" t="str">
        <f t="shared" ca="1" si="245"/>
        <v>1-Months</v>
      </c>
      <c r="F3396" s="114" t="str">
        <f>VLOOKUP(O3396,Stock[],5,FALSE)</f>
        <v>BE</v>
      </c>
      <c r="G3396" s="115" t="s">
        <v>3309</v>
      </c>
      <c r="H3396" s="116"/>
      <c r="I3396" s="117" t="s">
        <v>181</v>
      </c>
      <c r="J3396" s="112" t="str">
        <f>VLOOKUP(I3396,Customers[],2,FALSE)</f>
        <v>ရွှေမြင်း(ရွှေခြင်္သေ့)</v>
      </c>
      <c r="K3396" s="112" t="str">
        <f>VLOOKUP(I3396,Customers[],4,FALSE)</f>
        <v>Meiktila</v>
      </c>
      <c r="L3396" s="112" t="str">
        <f>VLOOKUP(Table85[[#This Row],[CustomerID]],Table!H:K,3,0)</f>
        <v>မိတ္ထီလာ</v>
      </c>
      <c r="M3396" s="112" t="str">
        <f>VLOOKUP(I3396,Customers[],5,FALSE)</f>
        <v>WholeSales/Contract</v>
      </c>
      <c r="N3396" s="117" t="s">
        <v>10</v>
      </c>
      <c r="O3396" s="118" t="s">
        <v>220</v>
      </c>
      <c r="P3396" s="112" t="str">
        <f>VLOOKUP(O3396,Stock[],2,FALSE)</f>
        <v>မြန်မာရှောက်ပျား</v>
      </c>
      <c r="Q3396" s="119">
        <f>VLOOKUP(O3396,Stock[],3,FALSE)</f>
        <v>0.64</v>
      </c>
      <c r="R3396" s="119">
        <f>VLOOKUP(O3396,Stock[],4,FALSE)</f>
        <v>14</v>
      </c>
      <c r="S3396" s="118"/>
      <c r="T3396" s="119">
        <f>(DailySales!$S3396/DailySales!$R3396)+DailySales!$U3396</f>
        <v>40</v>
      </c>
      <c r="U3396" s="118">
        <v>40</v>
      </c>
      <c r="V3396" s="120">
        <f>+DailySales!$T3396*DailySales!$R3396</f>
        <v>560</v>
      </c>
      <c r="W3396" s="120">
        <f>+DailySales!$V3396*DailySales!$Q3396</f>
        <v>358.40000000000003</v>
      </c>
      <c r="X3396" s="120">
        <f>VLOOKUP(O3396,Stock[],6,FALSE)</f>
        <v>1370</v>
      </c>
      <c r="Y3396" s="120">
        <f>+DailySales!$V3396*DailySales!$X3396</f>
        <v>767200</v>
      </c>
      <c r="Z3396" s="118"/>
      <c r="AA3396" s="118"/>
      <c r="AB3396" s="118"/>
      <c r="AC3396" s="118"/>
      <c r="AD3396" s="118"/>
      <c r="AE3396" s="121"/>
      <c r="AF3396" s="122"/>
      <c r="AG3396" s="123"/>
      <c r="AH3396" s="122"/>
      <c r="AI3396" s="123"/>
      <c r="AJ3396" s="122"/>
      <c r="AK3396" s="123"/>
      <c r="AL3396" s="34"/>
      <c r="AM3396" s="39"/>
      <c r="AN339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767200</v>
      </c>
    </row>
    <row r="3397" spans="1:40" ht="19.5" customHeight="1" x14ac:dyDescent="0.25">
      <c r="A3397" s="112">
        <f t="shared" si="242"/>
        <v>2026</v>
      </c>
      <c r="B3397" s="112">
        <f t="shared" si="243"/>
        <v>2</v>
      </c>
      <c r="C3397" s="25">
        <v>46060</v>
      </c>
      <c r="D3397" s="114">
        <f t="shared" ca="1" si="244"/>
        <v>46097</v>
      </c>
      <c r="E3397" s="114" t="str">
        <f t="shared" ca="1" si="245"/>
        <v>1-Months</v>
      </c>
      <c r="F3397" s="114" t="str">
        <f>VLOOKUP(O3397,Stock[],5,FALSE)</f>
        <v>BE</v>
      </c>
      <c r="G3397" s="115" t="s">
        <v>3309</v>
      </c>
      <c r="H3397" s="116"/>
      <c r="I3397" s="117" t="s">
        <v>181</v>
      </c>
      <c r="J3397" s="112" t="str">
        <f>VLOOKUP(I3397,Customers[],2,FALSE)</f>
        <v>ရွှေမြင်း(ရွှေခြင်္သေ့)</v>
      </c>
      <c r="K3397" s="112" t="str">
        <f>VLOOKUP(I3397,Customers[],4,FALSE)</f>
        <v>Meiktila</v>
      </c>
      <c r="L3397" s="112" t="str">
        <f>VLOOKUP(Table85[[#This Row],[CustomerID]],Table!H:K,3,0)</f>
        <v>မိတ္ထီလာ</v>
      </c>
      <c r="M3397" s="112" t="str">
        <f>VLOOKUP(I3397,Customers[],5,FALSE)</f>
        <v>WholeSales/Contract</v>
      </c>
      <c r="N3397" s="117" t="s">
        <v>10</v>
      </c>
      <c r="O3397" s="118" t="s">
        <v>217</v>
      </c>
      <c r="P3397" s="112" t="str">
        <f>VLOOKUP(O3397,Stock[],2,FALSE)</f>
        <v>လိမ္မော်ဖြူ</v>
      </c>
      <c r="Q3397" s="119">
        <f>VLOOKUP(O3397,Stock[],3,FALSE)</f>
        <v>0.64</v>
      </c>
      <c r="R3397" s="119">
        <f>VLOOKUP(O3397,Stock[],4,FALSE)</f>
        <v>24</v>
      </c>
      <c r="S3397" s="118"/>
      <c r="T3397" s="119">
        <f>(DailySales!$S3397/DailySales!$R3397)+DailySales!$U3397</f>
        <v>10</v>
      </c>
      <c r="U3397" s="118">
        <v>10</v>
      </c>
      <c r="V3397" s="120">
        <f>+DailySales!$T3397*DailySales!$R3397</f>
        <v>240</v>
      </c>
      <c r="W3397" s="120">
        <f>+DailySales!$V3397*DailySales!$Q3397</f>
        <v>153.6</v>
      </c>
      <c r="X3397" s="120">
        <f>VLOOKUP(O3397,Stock[],6,FALSE)</f>
        <v>1330</v>
      </c>
      <c r="Y3397" s="120">
        <f>+DailySales!$V3397*DailySales!$X3397</f>
        <v>319200</v>
      </c>
      <c r="Z3397" s="118"/>
      <c r="AA3397" s="118"/>
      <c r="AB3397" s="118"/>
      <c r="AC3397" s="118"/>
      <c r="AD3397" s="118"/>
      <c r="AE3397" s="121"/>
      <c r="AF3397" s="122"/>
      <c r="AG3397" s="123"/>
      <c r="AH3397" s="122"/>
      <c r="AI3397" s="123"/>
      <c r="AJ3397" s="122"/>
      <c r="AK3397" s="123"/>
      <c r="AL3397" s="34"/>
      <c r="AM3397" s="39"/>
      <c r="AN339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319200</v>
      </c>
    </row>
    <row r="3398" spans="1:40" ht="19.5" customHeight="1" x14ac:dyDescent="0.25">
      <c r="A3398" s="112">
        <f t="shared" si="242"/>
        <v>2026</v>
      </c>
      <c r="B3398" s="112">
        <f t="shared" si="243"/>
        <v>2</v>
      </c>
      <c r="C3398" s="25">
        <v>46060</v>
      </c>
      <c r="D3398" s="114">
        <f t="shared" ca="1" si="244"/>
        <v>46097</v>
      </c>
      <c r="E3398" s="114" t="str">
        <f t="shared" ca="1" si="245"/>
        <v>1-Months</v>
      </c>
      <c r="F3398" s="114" t="str">
        <f>VLOOKUP(O3398,Stock[],5,FALSE)</f>
        <v>BE</v>
      </c>
      <c r="G3398" s="115" t="s">
        <v>3309</v>
      </c>
      <c r="H3398" s="116"/>
      <c r="I3398" s="117" t="s">
        <v>181</v>
      </c>
      <c r="J3398" s="112" t="str">
        <f>VLOOKUP(I3398,Customers[],2,FALSE)</f>
        <v>ရွှေမြင်း(ရွှေခြင်္သေ့)</v>
      </c>
      <c r="K3398" s="112" t="str">
        <f>VLOOKUP(I3398,Customers[],4,FALSE)</f>
        <v>Meiktila</v>
      </c>
      <c r="L3398" s="112" t="str">
        <f>VLOOKUP(Table85[[#This Row],[CustomerID]],Table!H:K,3,0)</f>
        <v>မိတ္ထီလာ</v>
      </c>
      <c r="M3398" s="112" t="str">
        <f>VLOOKUP(I3398,Customers[],5,FALSE)</f>
        <v>WholeSales/Contract</v>
      </c>
      <c r="N3398" s="117" t="s">
        <v>10</v>
      </c>
      <c r="O3398" s="118" t="s">
        <v>2120</v>
      </c>
      <c r="P3398" s="112" t="str">
        <f>VLOOKUP(O3398,Stock[],2,FALSE)</f>
        <v>ဇေ အရက်သန့်</v>
      </c>
      <c r="Q3398" s="119">
        <f>VLOOKUP(O3398,Stock[],3,FALSE)</f>
        <v>0.64</v>
      </c>
      <c r="R3398" s="119">
        <f>VLOOKUP(O3398,Stock[],4,FALSE)</f>
        <v>14</v>
      </c>
      <c r="S3398" s="118"/>
      <c r="T3398" s="119">
        <f>(DailySales!$S3398/DailySales!$R3398)+DailySales!$U3398</f>
        <v>20</v>
      </c>
      <c r="U3398" s="118">
        <v>20</v>
      </c>
      <c r="V3398" s="120">
        <f>+DailySales!$T3398*DailySales!$R3398</f>
        <v>280</v>
      </c>
      <c r="W3398" s="120">
        <f>+DailySales!$V3398*DailySales!$Q3398</f>
        <v>179.20000000000002</v>
      </c>
      <c r="X3398" s="120">
        <f>VLOOKUP(O3398,Stock[],6,FALSE)</f>
        <v>1380</v>
      </c>
      <c r="Y3398" s="120">
        <f>+DailySales!$V3398*DailySales!$X3398</f>
        <v>386400</v>
      </c>
      <c r="Z3398" s="118"/>
      <c r="AA3398" s="118"/>
      <c r="AB3398" s="118"/>
      <c r="AC3398" s="118"/>
      <c r="AD3398" s="118"/>
      <c r="AE3398" s="121"/>
      <c r="AF3398" s="122"/>
      <c r="AG3398" s="123"/>
      <c r="AH3398" s="122"/>
      <c r="AI3398" s="123"/>
      <c r="AJ3398" s="122"/>
      <c r="AK3398" s="123"/>
      <c r="AL3398" s="34"/>
      <c r="AM3398" s="39"/>
      <c r="AN339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386400</v>
      </c>
    </row>
    <row r="3399" spans="1:40" ht="19.5" customHeight="1" x14ac:dyDescent="0.25">
      <c r="A3399" s="112">
        <f t="shared" si="242"/>
        <v>2026</v>
      </c>
      <c r="B3399" s="112">
        <f t="shared" si="243"/>
        <v>2</v>
      </c>
      <c r="C3399" s="25">
        <v>46060</v>
      </c>
      <c r="D3399" s="114">
        <f t="shared" ca="1" si="244"/>
        <v>46097</v>
      </c>
      <c r="E3399" s="114" t="str">
        <f t="shared" ca="1" si="245"/>
        <v>1-Months</v>
      </c>
      <c r="F3399" s="114" t="str">
        <f>VLOOKUP(O3399,Stock[],5,FALSE)</f>
        <v>BE</v>
      </c>
      <c r="G3399" s="115" t="s">
        <v>3309</v>
      </c>
      <c r="H3399" s="116"/>
      <c r="I3399" s="117" t="s">
        <v>181</v>
      </c>
      <c r="J3399" s="112" t="str">
        <f>VLOOKUP(I3399,Customers[],2,FALSE)</f>
        <v>ရွှေမြင်း(ရွှေခြင်္သေ့)</v>
      </c>
      <c r="K3399" s="112" t="str">
        <f>VLOOKUP(I3399,Customers[],4,FALSE)</f>
        <v>Meiktila</v>
      </c>
      <c r="L3399" s="112" t="str">
        <f>VLOOKUP(Table85[[#This Row],[CustomerID]],Table!H:K,3,0)</f>
        <v>မိတ္ထီလာ</v>
      </c>
      <c r="M3399" s="112" t="str">
        <f>VLOOKUP(I3399,Customers[],5,FALSE)</f>
        <v>WholeSales/Contract</v>
      </c>
      <c r="N3399" s="117" t="s">
        <v>10</v>
      </c>
      <c r="O3399" s="118" t="s">
        <v>205</v>
      </c>
      <c r="P3399" s="112" t="str">
        <f>VLOOKUP(O3399,Stock[],2,FALSE)</f>
        <v>ကောင်းကြည် ကော် 25%  (1Ltr )</v>
      </c>
      <c r="Q3399" s="119">
        <f>VLOOKUP(O3399,Stock[],3,FALSE)</f>
        <v>1</v>
      </c>
      <c r="R3399" s="119">
        <f>VLOOKUP(O3399,Stock[],4,FALSE)</f>
        <v>12</v>
      </c>
      <c r="S3399" s="118"/>
      <c r="T3399" s="119">
        <f>(DailySales!$S3399/DailySales!$R3399)+DailySales!$U3399</f>
        <v>15</v>
      </c>
      <c r="U3399" s="118">
        <v>15</v>
      </c>
      <c r="V3399" s="120">
        <f>+DailySales!$T3399*DailySales!$R3399</f>
        <v>180</v>
      </c>
      <c r="W3399" s="120">
        <f>+DailySales!$V3399*DailySales!$Q3399</f>
        <v>180</v>
      </c>
      <c r="X3399" s="120">
        <f>VLOOKUP(O3399,Stock[],6,FALSE)</f>
        <v>1530</v>
      </c>
      <c r="Y3399" s="120">
        <f>+DailySales!$V3399*DailySales!$X3399</f>
        <v>275400</v>
      </c>
      <c r="Z3399" s="118"/>
      <c r="AA3399" s="118"/>
      <c r="AB3399" s="118"/>
      <c r="AC3399" s="118"/>
      <c r="AD3399" s="118"/>
      <c r="AE3399" s="121"/>
      <c r="AF3399" s="122"/>
      <c r="AG3399" s="123"/>
      <c r="AH3399" s="122"/>
      <c r="AI3399" s="123"/>
      <c r="AJ3399" s="122"/>
      <c r="AK3399" s="123"/>
      <c r="AL3399" s="34"/>
      <c r="AM3399" s="39"/>
      <c r="AN339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275400</v>
      </c>
    </row>
    <row r="3400" spans="1:40" ht="19.5" customHeight="1" x14ac:dyDescent="0.25">
      <c r="A3400" s="112">
        <f t="shared" ref="A3400:A3463" si="246">YEAR(C3400)</f>
        <v>2026</v>
      </c>
      <c r="B3400" s="112">
        <f t="shared" ref="B3400:B3463" si="247">MONTH(C3400)</f>
        <v>2</v>
      </c>
      <c r="C3400" s="25">
        <v>46060</v>
      </c>
      <c r="D3400" s="114">
        <f t="shared" ca="1" si="244"/>
        <v>46097</v>
      </c>
      <c r="E3400" s="114" t="str">
        <f t="shared" ca="1" si="245"/>
        <v>1-Months</v>
      </c>
      <c r="F3400" s="114" t="str">
        <f>VLOOKUP(O3400,Stock[],5,FALSE)</f>
        <v>BE</v>
      </c>
      <c r="G3400" s="115" t="s">
        <v>3310</v>
      </c>
      <c r="H3400" s="116"/>
      <c r="I3400" s="117" t="s">
        <v>180</v>
      </c>
      <c r="J3400" s="112" t="str">
        <f>VLOOKUP(I3400,Customers[],2,FALSE)</f>
        <v>ရွှေမြင်း</v>
      </c>
      <c r="K3400" s="112" t="str">
        <f>VLOOKUP(I3400,Customers[],4,FALSE)</f>
        <v>Meiktila</v>
      </c>
      <c r="L3400" s="112" t="str">
        <f>VLOOKUP(Table85[[#This Row],[CustomerID]],Table!H:K,3,0)</f>
        <v>မိတ္ထီလာ</v>
      </c>
      <c r="M3400" s="112" t="str">
        <f>VLOOKUP(I3400,Customers[],5,FALSE)</f>
        <v>WholeSales/Contract</v>
      </c>
      <c r="N3400" s="117" t="s">
        <v>10</v>
      </c>
      <c r="O3400" s="118" t="s">
        <v>240</v>
      </c>
      <c r="P3400" s="112" t="str">
        <f>VLOOKUP(O3400,Stock[],2,FALSE)</f>
        <v>သံပုရာအရက်</v>
      </c>
      <c r="Q3400" s="119">
        <f>VLOOKUP(O3400,Stock[],3,FALSE)</f>
        <v>0.64</v>
      </c>
      <c r="R3400" s="119">
        <f>VLOOKUP(O3400,Stock[],4,FALSE)</f>
        <v>14</v>
      </c>
      <c r="S3400" s="118"/>
      <c r="T3400" s="119">
        <f>(DailySales!$S3400/DailySales!$R3400)+DailySales!$U3400</f>
        <v>20</v>
      </c>
      <c r="U3400" s="118">
        <v>20</v>
      </c>
      <c r="V3400" s="120">
        <f>+DailySales!$T3400*DailySales!$R3400</f>
        <v>280</v>
      </c>
      <c r="W3400" s="120">
        <f>+DailySales!$V3400*DailySales!$Q3400</f>
        <v>179.20000000000002</v>
      </c>
      <c r="X3400" s="120">
        <f>VLOOKUP(O3400,Stock[],6,FALSE)</f>
        <v>1330</v>
      </c>
      <c r="Y3400" s="120">
        <f>+DailySales!$V3400*DailySales!$X3400</f>
        <v>372400</v>
      </c>
      <c r="Z3400" s="118"/>
      <c r="AA3400" s="118"/>
      <c r="AB3400" s="118"/>
      <c r="AC3400" s="118"/>
      <c r="AD3400" s="118"/>
      <c r="AE3400" s="121"/>
      <c r="AF3400" s="122"/>
      <c r="AG3400" s="123"/>
      <c r="AH3400" s="122"/>
      <c r="AI3400" s="123"/>
      <c r="AJ3400" s="122"/>
      <c r="AK3400" s="123"/>
      <c r="AL3400" s="34"/>
      <c r="AM3400" s="39"/>
      <c r="AN340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3401" spans="1:40" ht="19.5" customHeight="1" x14ac:dyDescent="0.25">
      <c r="A3401" s="112">
        <f t="shared" si="246"/>
        <v>2026</v>
      </c>
      <c r="B3401" s="112">
        <f t="shared" si="247"/>
        <v>2</v>
      </c>
      <c r="C3401" s="25">
        <v>46060</v>
      </c>
      <c r="D3401" s="114">
        <f t="shared" ca="1" si="244"/>
        <v>46097</v>
      </c>
      <c r="E3401" s="114" t="str">
        <f t="shared" ca="1" si="245"/>
        <v>1-Months</v>
      </c>
      <c r="F3401" s="114" t="str">
        <f>VLOOKUP(O3401,Stock[],5,FALSE)</f>
        <v>BE</v>
      </c>
      <c r="G3401" s="115" t="s">
        <v>3310</v>
      </c>
      <c r="H3401" s="116"/>
      <c r="I3401" s="117" t="s">
        <v>180</v>
      </c>
      <c r="J3401" s="112" t="str">
        <f>VLOOKUP(I3401,Customers[],2,FALSE)</f>
        <v>ရွှေမြင်း</v>
      </c>
      <c r="K3401" s="112" t="str">
        <f>VLOOKUP(I3401,Customers[],4,FALSE)</f>
        <v>Meiktila</v>
      </c>
      <c r="L3401" s="112" t="str">
        <f>VLOOKUP(Table85[[#This Row],[CustomerID]],Table!H:K,3,0)</f>
        <v>မိတ္ထီလာ</v>
      </c>
      <c r="M3401" s="112" t="str">
        <f>VLOOKUP(I3401,Customers[],5,FALSE)</f>
        <v>WholeSales/Contract</v>
      </c>
      <c r="N3401" s="117" t="s">
        <v>10</v>
      </c>
      <c r="O3401" s="118" t="s">
        <v>217</v>
      </c>
      <c r="P3401" s="112" t="str">
        <f>VLOOKUP(O3401,Stock[],2,FALSE)</f>
        <v>လိမ္မော်ဖြူ</v>
      </c>
      <c r="Q3401" s="119">
        <f>VLOOKUP(O3401,Stock[],3,FALSE)</f>
        <v>0.64</v>
      </c>
      <c r="R3401" s="119">
        <f>VLOOKUP(O3401,Stock[],4,FALSE)</f>
        <v>24</v>
      </c>
      <c r="S3401" s="118"/>
      <c r="T3401" s="119">
        <f>(DailySales!$S3401/DailySales!$R3401)+DailySales!$U3401</f>
        <v>40</v>
      </c>
      <c r="U3401" s="118">
        <v>40</v>
      </c>
      <c r="V3401" s="120">
        <f>+DailySales!$T3401*DailySales!$R3401</f>
        <v>960</v>
      </c>
      <c r="W3401" s="120">
        <f>+DailySales!$V3401*DailySales!$Q3401</f>
        <v>614.4</v>
      </c>
      <c r="X3401" s="120">
        <f>VLOOKUP(O3401,Stock[],6,FALSE)</f>
        <v>1330</v>
      </c>
      <c r="Y3401" s="120">
        <f>+DailySales!$V3401*DailySales!$X3401</f>
        <v>1276800</v>
      </c>
      <c r="Z3401" s="118"/>
      <c r="AA3401" s="118"/>
      <c r="AB3401" s="118"/>
      <c r="AC3401" s="118"/>
      <c r="AD3401" s="118"/>
      <c r="AE3401" s="121"/>
      <c r="AF3401" s="122"/>
      <c r="AG3401" s="123"/>
      <c r="AH3401" s="122"/>
      <c r="AI3401" s="123"/>
      <c r="AJ3401" s="122"/>
      <c r="AK3401" s="123"/>
      <c r="AL3401" s="34"/>
      <c r="AM3401" s="39"/>
      <c r="AN340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1276800</v>
      </c>
    </row>
    <row r="3402" spans="1:40" ht="19.5" customHeight="1" x14ac:dyDescent="0.25">
      <c r="A3402" s="112">
        <f t="shared" si="246"/>
        <v>2026</v>
      </c>
      <c r="B3402" s="112">
        <f t="shared" si="247"/>
        <v>2</v>
      </c>
      <c r="C3402" s="25">
        <v>46060</v>
      </c>
      <c r="D3402" s="114">
        <f t="shared" ca="1" si="244"/>
        <v>46097</v>
      </c>
      <c r="E3402" s="114" t="str">
        <f t="shared" ca="1" si="245"/>
        <v>1-Months</v>
      </c>
      <c r="F3402" s="114" t="str">
        <f>VLOOKUP(O3402,Stock[],5,FALSE)</f>
        <v>BE</v>
      </c>
      <c r="G3402" s="115" t="s">
        <v>3310</v>
      </c>
      <c r="H3402" s="116"/>
      <c r="I3402" s="117" t="s">
        <v>180</v>
      </c>
      <c r="J3402" s="112" t="str">
        <f>VLOOKUP(I3402,Customers[],2,FALSE)</f>
        <v>ရွှေမြင်း</v>
      </c>
      <c r="K3402" s="112" t="str">
        <f>VLOOKUP(I3402,Customers[],4,FALSE)</f>
        <v>Meiktila</v>
      </c>
      <c r="L3402" s="112" t="str">
        <f>VLOOKUP(Table85[[#This Row],[CustomerID]],Table!H:K,3,0)</f>
        <v>မိတ္ထီလာ</v>
      </c>
      <c r="M3402" s="112" t="str">
        <f>VLOOKUP(I3402,Customers[],5,FALSE)</f>
        <v>WholeSales/Contract</v>
      </c>
      <c r="N3402" s="117" t="s">
        <v>10</v>
      </c>
      <c r="O3402" s="118" t="s">
        <v>214</v>
      </c>
      <c r="P3402" s="112" t="str">
        <f>VLOOKUP(O3402,Stock[],2,FALSE)</f>
        <v>ကောင်းကြည်</v>
      </c>
      <c r="Q3402" s="119">
        <f>VLOOKUP(O3402,Stock[],3,FALSE)</f>
        <v>0.64</v>
      </c>
      <c r="R3402" s="119">
        <f>VLOOKUP(O3402,Stock[],4,FALSE)</f>
        <v>14</v>
      </c>
      <c r="S3402" s="118"/>
      <c r="T3402" s="119">
        <f>(DailySales!$S3402/DailySales!$R3402)+DailySales!$U3402</f>
        <v>20</v>
      </c>
      <c r="U3402" s="118">
        <v>20</v>
      </c>
      <c r="V3402" s="120">
        <f>+DailySales!$T3402*DailySales!$R3402</f>
        <v>280</v>
      </c>
      <c r="W3402" s="120">
        <f>+DailySales!$V3402*DailySales!$Q3402</f>
        <v>179.20000000000002</v>
      </c>
      <c r="X3402" s="120">
        <f>VLOOKUP(O3402,Stock[],6,FALSE)</f>
        <v>1330</v>
      </c>
      <c r="Y3402" s="120">
        <f>+DailySales!$V3402*DailySales!$X3402</f>
        <v>372400</v>
      </c>
      <c r="Z3402" s="118"/>
      <c r="AA3402" s="118"/>
      <c r="AB3402" s="118"/>
      <c r="AC3402" s="118"/>
      <c r="AD3402" s="118"/>
      <c r="AE3402" s="121"/>
      <c r="AF3402" s="122"/>
      <c r="AG3402" s="123"/>
      <c r="AH3402" s="122"/>
      <c r="AI3402" s="123"/>
      <c r="AJ3402" s="122"/>
      <c r="AK3402" s="123"/>
      <c r="AL3402" s="34"/>
      <c r="AM3402" s="39"/>
      <c r="AN340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3403" spans="1:40" ht="19.5" customHeight="1" x14ac:dyDescent="0.25">
      <c r="A3403" s="112">
        <f t="shared" si="246"/>
        <v>2026</v>
      </c>
      <c r="B3403" s="112">
        <f t="shared" si="247"/>
        <v>2</v>
      </c>
      <c r="C3403" s="25">
        <v>46060</v>
      </c>
      <c r="D3403" s="114">
        <f t="shared" ca="1" si="244"/>
        <v>46097</v>
      </c>
      <c r="E3403" s="114" t="str">
        <f t="shared" ca="1" si="245"/>
        <v>1-Months</v>
      </c>
      <c r="F3403" s="114" t="str">
        <f>VLOOKUP(O3403,Stock[],5,FALSE)</f>
        <v>BE</v>
      </c>
      <c r="G3403" s="115" t="s">
        <v>3310</v>
      </c>
      <c r="H3403" s="116"/>
      <c r="I3403" s="117" t="s">
        <v>180</v>
      </c>
      <c r="J3403" s="112" t="str">
        <f>VLOOKUP(I3403,Customers[],2,FALSE)</f>
        <v>ရွှေမြင်း</v>
      </c>
      <c r="K3403" s="112" t="str">
        <f>VLOOKUP(I3403,Customers[],4,FALSE)</f>
        <v>Meiktila</v>
      </c>
      <c r="L3403" s="112" t="str">
        <f>VLOOKUP(Table85[[#This Row],[CustomerID]],Table!H:K,3,0)</f>
        <v>မိတ္ထီလာ</v>
      </c>
      <c r="M3403" s="112" t="str">
        <f>VLOOKUP(I3403,Customers[],5,FALSE)</f>
        <v>WholeSales/Contract</v>
      </c>
      <c r="N3403" s="117" t="s">
        <v>10</v>
      </c>
      <c r="O3403" s="118" t="s">
        <v>205</v>
      </c>
      <c r="P3403" s="112" t="str">
        <f>VLOOKUP(O3403,Stock[],2,FALSE)</f>
        <v>ကောင်းကြည် ကော် 25%  (1Ltr )</v>
      </c>
      <c r="Q3403" s="119">
        <f>VLOOKUP(O3403,Stock[],3,FALSE)</f>
        <v>1</v>
      </c>
      <c r="R3403" s="119">
        <f>VLOOKUP(O3403,Stock[],4,FALSE)</f>
        <v>12</v>
      </c>
      <c r="S3403" s="118"/>
      <c r="T3403" s="119">
        <f>(DailySales!$S3403/DailySales!$R3403)+DailySales!$U3403</f>
        <v>20</v>
      </c>
      <c r="U3403" s="118">
        <v>20</v>
      </c>
      <c r="V3403" s="120">
        <f>+DailySales!$T3403*DailySales!$R3403</f>
        <v>240</v>
      </c>
      <c r="W3403" s="120">
        <f>+DailySales!$V3403*DailySales!$Q3403</f>
        <v>240</v>
      </c>
      <c r="X3403" s="120">
        <f>VLOOKUP(O3403,Stock[],6,FALSE)</f>
        <v>1530</v>
      </c>
      <c r="Y3403" s="120">
        <f>+DailySales!$V3403*DailySales!$X3403</f>
        <v>367200</v>
      </c>
      <c r="Z3403" s="118"/>
      <c r="AA3403" s="118"/>
      <c r="AB3403" s="118"/>
      <c r="AC3403" s="118"/>
      <c r="AD3403" s="118"/>
      <c r="AE3403" s="121"/>
      <c r="AF3403" s="122"/>
      <c r="AG3403" s="123"/>
      <c r="AH3403" s="122"/>
      <c r="AI3403" s="123"/>
      <c r="AJ3403" s="122"/>
      <c r="AK3403" s="123"/>
      <c r="AL3403" s="34"/>
      <c r="AM3403" s="39"/>
      <c r="AN340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367200</v>
      </c>
    </row>
    <row r="3404" spans="1:40" ht="19.5" customHeight="1" x14ac:dyDescent="0.25">
      <c r="A3404" s="112">
        <f t="shared" si="246"/>
        <v>2026</v>
      </c>
      <c r="B3404" s="112">
        <f t="shared" si="247"/>
        <v>2</v>
      </c>
      <c r="C3404" s="25">
        <v>46060</v>
      </c>
      <c r="D3404" s="114">
        <f t="shared" ca="1" si="244"/>
        <v>46097</v>
      </c>
      <c r="E3404" s="114" t="str">
        <f t="shared" ca="1" si="245"/>
        <v>1-Months</v>
      </c>
      <c r="F3404" s="114" t="str">
        <f>VLOOKUP(O3404,Stock[],5,FALSE)</f>
        <v>BE</v>
      </c>
      <c r="G3404" s="115" t="s">
        <v>3311</v>
      </c>
      <c r="H3404" s="116"/>
      <c r="I3404" s="117" t="s">
        <v>180</v>
      </c>
      <c r="J3404" s="112" t="str">
        <f>VLOOKUP(I3404,Customers[],2,FALSE)</f>
        <v>ရွှေမြင်း</v>
      </c>
      <c r="K3404" s="112" t="str">
        <f>VLOOKUP(I3404,Customers[],4,FALSE)</f>
        <v>Meiktila</v>
      </c>
      <c r="L3404" s="112" t="str">
        <f>VLOOKUP(Table85[[#This Row],[CustomerID]],Table!H:K,3,0)</f>
        <v>မိတ္ထီလာ</v>
      </c>
      <c r="M3404" s="112" t="str">
        <f>VLOOKUP(I3404,Customers[],5,FALSE)</f>
        <v>WholeSales/Contract</v>
      </c>
      <c r="N3404" s="117" t="s">
        <v>10</v>
      </c>
      <c r="O3404" s="118" t="s">
        <v>220</v>
      </c>
      <c r="P3404" s="112" t="str">
        <f>VLOOKUP(O3404,Stock[],2,FALSE)</f>
        <v>မြန်မာရှောက်ပျား</v>
      </c>
      <c r="Q3404" s="119">
        <f>VLOOKUP(O3404,Stock[],3,FALSE)</f>
        <v>0.64</v>
      </c>
      <c r="R3404" s="119">
        <f>VLOOKUP(O3404,Stock[],4,FALSE)</f>
        <v>14</v>
      </c>
      <c r="S3404" s="118"/>
      <c r="T3404" s="119">
        <f>(DailySales!$S3404/DailySales!$R3404)+DailySales!$U3404</f>
        <v>15</v>
      </c>
      <c r="U3404" s="118">
        <v>15</v>
      </c>
      <c r="V3404" s="120">
        <f>+DailySales!$T3404*DailySales!$R3404</f>
        <v>210</v>
      </c>
      <c r="W3404" s="120">
        <f>+DailySales!$V3404*DailySales!$Q3404</f>
        <v>134.4</v>
      </c>
      <c r="X3404" s="120">
        <f>VLOOKUP(O3404,Stock[],6,FALSE)</f>
        <v>1370</v>
      </c>
      <c r="Y3404" s="120">
        <f>+DailySales!$V3404*DailySales!$X3404</f>
        <v>287700</v>
      </c>
      <c r="Z3404" s="118"/>
      <c r="AA3404" s="118"/>
      <c r="AB3404" s="118"/>
      <c r="AC3404" s="118"/>
      <c r="AD3404" s="118"/>
      <c r="AE3404" s="121"/>
      <c r="AF3404" s="122"/>
      <c r="AG3404" s="123"/>
      <c r="AH3404" s="122"/>
      <c r="AI3404" s="123"/>
      <c r="AJ3404" s="122"/>
      <c r="AK3404" s="123"/>
      <c r="AL3404" s="34"/>
      <c r="AM3404" s="39"/>
      <c r="AN340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287700</v>
      </c>
    </row>
    <row r="3405" spans="1:40" ht="19.5" customHeight="1" x14ac:dyDescent="0.25">
      <c r="A3405" s="112">
        <f t="shared" si="246"/>
        <v>2026</v>
      </c>
      <c r="B3405" s="112">
        <f t="shared" si="247"/>
        <v>2</v>
      </c>
      <c r="C3405" s="25">
        <v>46060</v>
      </c>
      <c r="D3405" s="114">
        <f t="shared" ca="1" si="244"/>
        <v>46097</v>
      </c>
      <c r="E3405" s="114" t="str">
        <f t="shared" ca="1" si="245"/>
        <v>1-Months</v>
      </c>
      <c r="F3405" s="114" t="str">
        <f>VLOOKUP(O3405,Stock[],5,FALSE)</f>
        <v>BE</v>
      </c>
      <c r="G3405" s="115" t="s">
        <v>3311</v>
      </c>
      <c r="H3405" s="116"/>
      <c r="I3405" s="117" t="s">
        <v>180</v>
      </c>
      <c r="J3405" s="112" t="str">
        <f>VLOOKUP(I3405,Customers[],2,FALSE)</f>
        <v>ရွှေမြင်း</v>
      </c>
      <c r="K3405" s="112" t="str">
        <f>VLOOKUP(I3405,Customers[],4,FALSE)</f>
        <v>Meiktila</v>
      </c>
      <c r="L3405" s="112" t="str">
        <f>VLOOKUP(Table85[[#This Row],[CustomerID]],Table!H:K,3,0)</f>
        <v>မိတ္ထီလာ</v>
      </c>
      <c r="M3405" s="112" t="str">
        <f>VLOOKUP(I3405,Customers[],5,FALSE)</f>
        <v>WholeSales/Contract</v>
      </c>
      <c r="N3405" s="117" t="s">
        <v>10</v>
      </c>
      <c r="O3405" s="118" t="s">
        <v>2961</v>
      </c>
      <c r="P3405" s="112" t="str">
        <f>VLOOKUP(O3405,Stock[],2,FALSE)</f>
        <v>လိမ္မော်ဖြူ</v>
      </c>
      <c r="Q3405" s="119">
        <f>VLOOKUP(O3405,Stock[],3,FALSE)</f>
        <v>0.64</v>
      </c>
      <c r="R3405" s="119">
        <f>VLOOKUP(O3405,Stock[],4,FALSE)</f>
        <v>24</v>
      </c>
      <c r="S3405" s="118"/>
      <c r="T3405" s="119">
        <f>(DailySales!$S3405/DailySales!$R3405)+DailySales!$U3405</f>
        <v>20</v>
      </c>
      <c r="U3405" s="118">
        <v>20</v>
      </c>
      <c r="V3405" s="120">
        <f>+DailySales!$T3405*DailySales!$R3405</f>
        <v>480</v>
      </c>
      <c r="W3405" s="120">
        <f>+DailySales!$V3405*DailySales!$Q3405</f>
        <v>307.2</v>
      </c>
      <c r="X3405" s="120">
        <f>VLOOKUP(O3405,Stock[],6,FALSE)</f>
        <v>1330</v>
      </c>
      <c r="Y3405" s="120">
        <f>+DailySales!$V3405*DailySales!$X3405</f>
        <v>638400</v>
      </c>
      <c r="Z3405" s="118"/>
      <c r="AA3405" s="118"/>
      <c r="AB3405" s="118"/>
      <c r="AC3405" s="118"/>
      <c r="AD3405" s="118"/>
      <c r="AE3405" s="121"/>
      <c r="AF3405" s="122"/>
      <c r="AG3405" s="123"/>
      <c r="AH3405" s="122"/>
      <c r="AI3405" s="123"/>
      <c r="AJ3405" s="122"/>
      <c r="AK3405" s="123"/>
      <c r="AL3405" s="34"/>
      <c r="AM3405" s="39"/>
      <c r="AN340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638400</v>
      </c>
    </row>
    <row r="3406" spans="1:40" ht="19.5" customHeight="1" x14ac:dyDescent="0.25">
      <c r="A3406" s="112">
        <f t="shared" si="246"/>
        <v>2026</v>
      </c>
      <c r="B3406" s="112">
        <f t="shared" si="247"/>
        <v>2</v>
      </c>
      <c r="C3406" s="25">
        <v>46060</v>
      </c>
      <c r="D3406" s="114">
        <f t="shared" ca="1" si="244"/>
        <v>46097</v>
      </c>
      <c r="E3406" s="114" t="str">
        <f t="shared" ca="1" si="245"/>
        <v>1-Months</v>
      </c>
      <c r="F3406" s="114" t="str">
        <f>VLOOKUP(O3406,Stock[],5,FALSE)</f>
        <v>BE</v>
      </c>
      <c r="G3406" s="115" t="s">
        <v>3312</v>
      </c>
      <c r="H3406" s="116"/>
      <c r="I3406" s="117" t="s">
        <v>180</v>
      </c>
      <c r="J3406" s="112" t="str">
        <f>VLOOKUP(I3406,Customers[],2,FALSE)</f>
        <v>ရွှေမြင်း</v>
      </c>
      <c r="K3406" s="112" t="str">
        <f>VLOOKUP(I3406,Customers[],4,FALSE)</f>
        <v>Meiktila</v>
      </c>
      <c r="L3406" s="112" t="str">
        <f>VLOOKUP(Table85[[#This Row],[CustomerID]],Table!H:K,3,0)</f>
        <v>မိတ္ထီလာ</v>
      </c>
      <c r="M3406" s="112" t="str">
        <f>VLOOKUP(I3406,Customers[],5,FALSE)</f>
        <v>WholeSales/Contract</v>
      </c>
      <c r="N3406" s="117" t="s">
        <v>10</v>
      </c>
      <c r="O3406" s="118" t="s">
        <v>220</v>
      </c>
      <c r="P3406" s="112" t="str">
        <f>VLOOKUP(O3406,Stock[],2,FALSE)</f>
        <v>မြန်မာရှောက်ပျား</v>
      </c>
      <c r="Q3406" s="119">
        <f>VLOOKUP(O3406,Stock[],3,FALSE)</f>
        <v>0.64</v>
      </c>
      <c r="R3406" s="119">
        <f>VLOOKUP(O3406,Stock[],4,FALSE)</f>
        <v>14</v>
      </c>
      <c r="S3406" s="118"/>
      <c r="T3406" s="119">
        <f>(DailySales!$S3406/DailySales!$R3406)+DailySales!$U3406</f>
        <v>60</v>
      </c>
      <c r="U3406" s="118">
        <v>60</v>
      </c>
      <c r="V3406" s="120">
        <f>+DailySales!$T3406*DailySales!$R3406</f>
        <v>840</v>
      </c>
      <c r="W3406" s="120">
        <f>+DailySales!$V3406*DailySales!$Q3406</f>
        <v>537.6</v>
      </c>
      <c r="X3406" s="120">
        <f>VLOOKUP(O3406,Stock[],6,FALSE)</f>
        <v>1370</v>
      </c>
      <c r="Y3406" s="120">
        <f>+DailySales!$V3406*DailySales!$X3406</f>
        <v>1150800</v>
      </c>
      <c r="Z3406" s="118"/>
      <c r="AA3406" s="118"/>
      <c r="AB3406" s="118"/>
      <c r="AC3406" s="118"/>
      <c r="AD3406" s="118"/>
      <c r="AE3406" s="121"/>
      <c r="AF3406" s="122"/>
      <c r="AG3406" s="123"/>
      <c r="AH3406" s="122"/>
      <c r="AI3406" s="123"/>
      <c r="AJ3406" s="122"/>
      <c r="AK3406" s="123"/>
      <c r="AL3406" s="34"/>
      <c r="AM3406" s="39"/>
      <c r="AN340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1150800</v>
      </c>
    </row>
    <row r="3407" spans="1:40" ht="19.5" customHeight="1" x14ac:dyDescent="0.25">
      <c r="A3407" s="112">
        <f t="shared" si="246"/>
        <v>2026</v>
      </c>
      <c r="B3407" s="112">
        <f t="shared" si="247"/>
        <v>2</v>
      </c>
      <c r="C3407" s="25">
        <v>46060</v>
      </c>
      <c r="D3407" s="114">
        <f t="shared" ca="1" si="244"/>
        <v>46097</v>
      </c>
      <c r="E3407" s="114" t="str">
        <f t="shared" ca="1" si="245"/>
        <v>1-Months</v>
      </c>
      <c r="F3407" s="114" t="str">
        <f>VLOOKUP(O3407,Stock[],5,FALSE)</f>
        <v>BE</v>
      </c>
      <c r="G3407" s="115" t="s">
        <v>3312</v>
      </c>
      <c r="H3407" s="116"/>
      <c r="I3407" s="117" t="s">
        <v>180</v>
      </c>
      <c r="J3407" s="112" t="str">
        <f>VLOOKUP(I3407,Customers[],2,FALSE)</f>
        <v>ရွှေမြင်း</v>
      </c>
      <c r="K3407" s="112" t="str">
        <f>VLOOKUP(I3407,Customers[],4,FALSE)</f>
        <v>Meiktila</v>
      </c>
      <c r="L3407" s="112" t="str">
        <f>VLOOKUP(Table85[[#This Row],[CustomerID]],Table!H:K,3,0)</f>
        <v>မိတ္ထီလာ</v>
      </c>
      <c r="M3407" s="112" t="str">
        <f>VLOOKUP(I3407,Customers[],5,FALSE)</f>
        <v>WholeSales/Contract</v>
      </c>
      <c r="N3407" s="117" t="s">
        <v>10</v>
      </c>
      <c r="O3407" s="118" t="s">
        <v>2120</v>
      </c>
      <c r="P3407" s="112" t="str">
        <f>VLOOKUP(O3407,Stock[],2,FALSE)</f>
        <v>ဇေ အရက်သန့်</v>
      </c>
      <c r="Q3407" s="119">
        <f>VLOOKUP(O3407,Stock[],3,FALSE)</f>
        <v>0.64</v>
      </c>
      <c r="R3407" s="119">
        <f>VLOOKUP(O3407,Stock[],4,FALSE)</f>
        <v>14</v>
      </c>
      <c r="S3407" s="118"/>
      <c r="T3407" s="119">
        <f>(DailySales!$S3407/DailySales!$R3407)+DailySales!$U3407</f>
        <v>10</v>
      </c>
      <c r="U3407" s="118">
        <v>10</v>
      </c>
      <c r="V3407" s="120">
        <f>+DailySales!$T3407*DailySales!$R3407</f>
        <v>140</v>
      </c>
      <c r="W3407" s="120">
        <f>+DailySales!$V3407*DailySales!$Q3407</f>
        <v>89.600000000000009</v>
      </c>
      <c r="X3407" s="120">
        <f>VLOOKUP(O3407,Stock[],6,FALSE)</f>
        <v>1380</v>
      </c>
      <c r="Y3407" s="120">
        <f>+DailySales!$V3407*DailySales!$X3407</f>
        <v>193200</v>
      </c>
      <c r="Z3407" s="118"/>
      <c r="AA3407" s="118"/>
      <c r="AB3407" s="118"/>
      <c r="AC3407" s="118"/>
      <c r="AD3407" s="118"/>
      <c r="AE3407" s="121"/>
      <c r="AF3407" s="122"/>
      <c r="AG3407" s="123"/>
      <c r="AH3407" s="122"/>
      <c r="AI3407" s="123"/>
      <c r="AJ3407" s="122"/>
      <c r="AK3407" s="123"/>
      <c r="AL3407" s="34"/>
      <c r="AM3407" s="39"/>
      <c r="AN340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193200</v>
      </c>
    </row>
    <row r="3408" spans="1:40" ht="19.5" customHeight="1" x14ac:dyDescent="0.25">
      <c r="A3408" s="112">
        <f t="shared" si="246"/>
        <v>2026</v>
      </c>
      <c r="B3408" s="112">
        <f t="shared" si="247"/>
        <v>2</v>
      </c>
      <c r="C3408" s="25">
        <v>46060</v>
      </c>
      <c r="D3408" s="114">
        <f t="shared" ca="1" si="244"/>
        <v>46097</v>
      </c>
      <c r="E3408" s="114" t="str">
        <f t="shared" ca="1" si="245"/>
        <v>1-Months</v>
      </c>
      <c r="F3408" s="114" t="str">
        <f>VLOOKUP(O3408,Stock[],5,FALSE)</f>
        <v>BE</v>
      </c>
      <c r="G3408" s="115" t="s">
        <v>3312</v>
      </c>
      <c r="H3408" s="116"/>
      <c r="I3408" s="117" t="s">
        <v>180</v>
      </c>
      <c r="J3408" s="112" t="str">
        <f>VLOOKUP(I3408,Customers[],2,FALSE)</f>
        <v>ရွှေမြင်း</v>
      </c>
      <c r="K3408" s="112" t="str">
        <f>VLOOKUP(I3408,Customers[],4,FALSE)</f>
        <v>Meiktila</v>
      </c>
      <c r="L3408" s="112" t="str">
        <f>VLOOKUP(Table85[[#This Row],[CustomerID]],Table!H:K,3,0)</f>
        <v>မိတ္ထီလာ</v>
      </c>
      <c r="M3408" s="112" t="str">
        <f>VLOOKUP(I3408,Customers[],5,FALSE)</f>
        <v>WholeSales/Contract</v>
      </c>
      <c r="N3408" s="117" t="s">
        <v>10</v>
      </c>
      <c r="O3408" s="118" t="s">
        <v>209</v>
      </c>
      <c r="P3408" s="112" t="str">
        <f>VLOOKUP(O3408,Stock[],2,FALSE)</f>
        <v>ဇေယျဝတီ Red</v>
      </c>
      <c r="Q3408" s="119">
        <f>VLOOKUP(O3408,Stock[],3,FALSE)</f>
        <v>0.64</v>
      </c>
      <c r="R3408" s="119">
        <f>VLOOKUP(O3408,Stock[],4,FALSE)</f>
        <v>14</v>
      </c>
      <c r="S3408" s="118"/>
      <c r="T3408" s="119">
        <f>(DailySales!$S3408/DailySales!$R3408)+DailySales!$U3408</f>
        <v>7</v>
      </c>
      <c r="U3408" s="118">
        <v>7</v>
      </c>
      <c r="V3408" s="120">
        <f>+DailySales!$T3408*DailySales!$R3408</f>
        <v>98</v>
      </c>
      <c r="W3408" s="120">
        <f>+DailySales!$V3408*DailySales!$Q3408</f>
        <v>62.72</v>
      </c>
      <c r="X3408" s="120">
        <f>VLOOKUP(O3408,Stock[],6,FALSE)</f>
        <v>1330</v>
      </c>
      <c r="Y3408" s="120">
        <f>+DailySales!$V3408*DailySales!$X3408</f>
        <v>130340</v>
      </c>
      <c r="Z3408" s="118"/>
      <c r="AA3408" s="118"/>
      <c r="AB3408" s="118"/>
      <c r="AC3408" s="118"/>
      <c r="AD3408" s="118"/>
      <c r="AE3408" s="121"/>
      <c r="AF3408" s="122"/>
      <c r="AG3408" s="123"/>
      <c r="AH3408" s="122"/>
      <c r="AI3408" s="123"/>
      <c r="AJ3408" s="122"/>
      <c r="AK3408" s="123"/>
      <c r="AL3408" s="34"/>
      <c r="AM3408" s="39"/>
      <c r="AN340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130340</v>
      </c>
    </row>
    <row r="3409" spans="1:40" ht="19.5" customHeight="1" x14ac:dyDescent="0.25">
      <c r="A3409" s="112">
        <f t="shared" si="246"/>
        <v>2026</v>
      </c>
      <c r="B3409" s="112">
        <f t="shared" si="247"/>
        <v>2</v>
      </c>
      <c r="C3409" s="25">
        <v>46060</v>
      </c>
      <c r="D3409" s="114">
        <f t="shared" ca="1" si="244"/>
        <v>46097</v>
      </c>
      <c r="E3409" s="114" t="str">
        <f t="shared" ca="1" si="245"/>
        <v>1-Months</v>
      </c>
      <c r="F3409" s="114" t="str">
        <f>VLOOKUP(O3409,Stock[],5,FALSE)</f>
        <v>BE</v>
      </c>
      <c r="G3409" s="115" t="s">
        <v>3313</v>
      </c>
      <c r="H3409" s="116"/>
      <c r="I3409" s="117" t="s">
        <v>181</v>
      </c>
      <c r="J3409" s="112" t="str">
        <f>VLOOKUP(I3409,Customers[],2,FALSE)</f>
        <v>ရွှေမြင်း(ရွှေခြင်္သေ့)</v>
      </c>
      <c r="K3409" s="112" t="str">
        <f>VLOOKUP(I3409,Customers[],4,FALSE)</f>
        <v>Meiktila</v>
      </c>
      <c r="L3409" s="112" t="str">
        <f>VLOOKUP(Table85[[#This Row],[CustomerID]],Table!H:K,3,0)</f>
        <v>မိတ္ထီလာ</v>
      </c>
      <c r="M3409" s="112" t="str">
        <f>VLOOKUP(I3409,Customers[],5,FALSE)</f>
        <v>WholeSales/Contract</v>
      </c>
      <c r="N3409" s="117" t="s">
        <v>10</v>
      </c>
      <c r="O3409" s="118" t="s">
        <v>220</v>
      </c>
      <c r="P3409" s="112" t="str">
        <f>VLOOKUP(O3409,Stock[],2,FALSE)</f>
        <v>မြန်မာရှောက်ပျား</v>
      </c>
      <c r="Q3409" s="119">
        <f>VLOOKUP(O3409,Stock[],3,FALSE)</f>
        <v>0.64</v>
      </c>
      <c r="R3409" s="119">
        <f>VLOOKUP(O3409,Stock[],4,FALSE)</f>
        <v>14</v>
      </c>
      <c r="S3409" s="118"/>
      <c r="T3409" s="119">
        <f>(DailySales!$S3409/DailySales!$R3409)+DailySales!$U3409</f>
        <v>10</v>
      </c>
      <c r="U3409" s="118">
        <v>10</v>
      </c>
      <c r="V3409" s="120">
        <f>+DailySales!$T3409*DailySales!$R3409</f>
        <v>140</v>
      </c>
      <c r="W3409" s="120">
        <f>+DailySales!$V3409*DailySales!$Q3409</f>
        <v>89.600000000000009</v>
      </c>
      <c r="X3409" s="120">
        <f>VLOOKUP(O3409,Stock[],6,FALSE)</f>
        <v>1370</v>
      </c>
      <c r="Y3409" s="120">
        <f>+DailySales!$V3409*DailySales!$X3409</f>
        <v>191800</v>
      </c>
      <c r="Z3409" s="118"/>
      <c r="AA3409" s="118"/>
      <c r="AB3409" s="118"/>
      <c r="AC3409" s="118"/>
      <c r="AD3409" s="118"/>
      <c r="AE3409" s="121"/>
      <c r="AF3409" s="122"/>
      <c r="AG3409" s="123"/>
      <c r="AH3409" s="122"/>
      <c r="AI3409" s="123"/>
      <c r="AJ3409" s="122"/>
      <c r="AK3409" s="123"/>
      <c r="AL3409" s="34"/>
      <c r="AM3409" s="39"/>
      <c r="AN340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191800</v>
      </c>
    </row>
    <row r="3410" spans="1:40" ht="19.5" customHeight="1" x14ac:dyDescent="0.25">
      <c r="A3410" s="112">
        <f t="shared" si="246"/>
        <v>2026</v>
      </c>
      <c r="B3410" s="112">
        <f t="shared" si="247"/>
        <v>2</v>
      </c>
      <c r="C3410" s="25">
        <v>46060</v>
      </c>
      <c r="D3410" s="114">
        <f t="shared" ca="1" si="244"/>
        <v>46097</v>
      </c>
      <c r="E3410" s="114" t="str">
        <f t="shared" ca="1" si="245"/>
        <v>1-Months</v>
      </c>
      <c r="F3410" s="114" t="str">
        <f>VLOOKUP(O3410,Stock[],5,FALSE)</f>
        <v>BE</v>
      </c>
      <c r="G3410" s="115" t="s">
        <v>3313</v>
      </c>
      <c r="H3410" s="116"/>
      <c r="I3410" s="117" t="s">
        <v>181</v>
      </c>
      <c r="J3410" s="112" t="str">
        <f>VLOOKUP(I3410,Customers[],2,FALSE)</f>
        <v>ရွှေမြင်း(ရွှေခြင်္သေ့)</v>
      </c>
      <c r="K3410" s="112" t="str">
        <f>VLOOKUP(I3410,Customers[],4,FALSE)</f>
        <v>Meiktila</v>
      </c>
      <c r="L3410" s="112" t="str">
        <f>VLOOKUP(Table85[[#This Row],[CustomerID]],Table!H:K,3,0)</f>
        <v>မိတ္ထီလာ</v>
      </c>
      <c r="M3410" s="112" t="str">
        <f>VLOOKUP(I3410,Customers[],5,FALSE)</f>
        <v>WholeSales/Contract</v>
      </c>
      <c r="N3410" s="117" t="s">
        <v>10</v>
      </c>
      <c r="O3410" s="118" t="s">
        <v>217</v>
      </c>
      <c r="P3410" s="112" t="str">
        <f>VLOOKUP(O3410,Stock[],2,FALSE)</f>
        <v>လိမ္မော်ဖြူ</v>
      </c>
      <c r="Q3410" s="119">
        <f>VLOOKUP(O3410,Stock[],3,FALSE)</f>
        <v>0.64</v>
      </c>
      <c r="R3410" s="119">
        <f>VLOOKUP(O3410,Stock[],4,FALSE)</f>
        <v>24</v>
      </c>
      <c r="S3410" s="118"/>
      <c r="T3410" s="119">
        <f>(DailySales!$S3410/DailySales!$R3410)+DailySales!$U3410</f>
        <v>5</v>
      </c>
      <c r="U3410" s="118">
        <v>5</v>
      </c>
      <c r="V3410" s="120">
        <f>+DailySales!$T3410*DailySales!$R3410</f>
        <v>120</v>
      </c>
      <c r="W3410" s="120">
        <f>+DailySales!$V3410*DailySales!$Q3410</f>
        <v>76.8</v>
      </c>
      <c r="X3410" s="120">
        <f>VLOOKUP(O3410,Stock[],6,FALSE)</f>
        <v>1330</v>
      </c>
      <c r="Y3410" s="120">
        <f>+DailySales!$V3410*DailySales!$X3410</f>
        <v>159600</v>
      </c>
      <c r="Z3410" s="118"/>
      <c r="AA3410" s="118"/>
      <c r="AB3410" s="118"/>
      <c r="AC3410" s="118"/>
      <c r="AD3410" s="118"/>
      <c r="AE3410" s="121"/>
      <c r="AF3410" s="122"/>
      <c r="AG3410" s="123"/>
      <c r="AH3410" s="122"/>
      <c r="AI3410" s="123"/>
      <c r="AJ3410" s="122"/>
      <c r="AK3410" s="123"/>
      <c r="AL3410" s="34"/>
      <c r="AM3410" s="39"/>
      <c r="AN341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159600</v>
      </c>
    </row>
    <row r="3411" spans="1:40" ht="19.5" customHeight="1" x14ac:dyDescent="0.25">
      <c r="A3411" s="112">
        <f t="shared" si="246"/>
        <v>2026</v>
      </c>
      <c r="B3411" s="112">
        <f t="shared" si="247"/>
        <v>2</v>
      </c>
      <c r="C3411" s="25">
        <v>46060</v>
      </c>
      <c r="D3411" s="114">
        <f t="shared" ca="1" si="244"/>
        <v>46097</v>
      </c>
      <c r="E3411" s="114" t="str">
        <f t="shared" ca="1" si="245"/>
        <v>1-Months</v>
      </c>
      <c r="F3411" s="114" t="str">
        <f>VLOOKUP(O3411,Stock[],5,FALSE)</f>
        <v>BE</v>
      </c>
      <c r="G3411" s="115" t="s">
        <v>3313</v>
      </c>
      <c r="H3411" s="116"/>
      <c r="I3411" s="117" t="s">
        <v>181</v>
      </c>
      <c r="J3411" s="112" t="str">
        <f>VLOOKUP(I3411,Customers[],2,FALSE)</f>
        <v>ရွှေမြင်း(ရွှေခြင်္သေ့)</v>
      </c>
      <c r="K3411" s="112" t="str">
        <f>VLOOKUP(I3411,Customers[],4,FALSE)</f>
        <v>Meiktila</v>
      </c>
      <c r="L3411" s="112" t="str">
        <f>VLOOKUP(Table85[[#This Row],[CustomerID]],Table!H:K,3,0)</f>
        <v>မိတ္ထီလာ</v>
      </c>
      <c r="M3411" s="112" t="str">
        <f>VLOOKUP(I3411,Customers[],5,FALSE)</f>
        <v>WholeSales/Contract</v>
      </c>
      <c r="N3411" s="117" t="s">
        <v>10</v>
      </c>
      <c r="O3411" s="118" t="s">
        <v>3314</v>
      </c>
      <c r="P3411" s="112" t="str">
        <f>VLOOKUP(O3411,Stock[],2,FALSE)</f>
        <v>ကောင်းကြည်</v>
      </c>
      <c r="Q3411" s="119">
        <f>VLOOKUP(O3411,Stock[],3,FALSE)</f>
        <v>0.64</v>
      </c>
      <c r="R3411" s="119">
        <f>VLOOKUP(O3411,Stock[],4,FALSE)</f>
        <v>14</v>
      </c>
      <c r="S3411" s="118"/>
      <c r="T3411" s="119">
        <f>(DailySales!$S3411/DailySales!$R3411)+DailySales!$U3411</f>
        <v>15</v>
      </c>
      <c r="U3411" s="118">
        <v>15</v>
      </c>
      <c r="V3411" s="120">
        <f>+DailySales!$T3411*DailySales!$R3411</f>
        <v>210</v>
      </c>
      <c r="W3411" s="120">
        <f>+DailySales!$V3411*DailySales!$Q3411</f>
        <v>134.4</v>
      </c>
      <c r="X3411" s="120">
        <f>VLOOKUP(O3411,Stock[],6,FALSE)</f>
        <v>1330</v>
      </c>
      <c r="Y3411" s="120">
        <f>+DailySales!$V3411*DailySales!$X3411</f>
        <v>279300</v>
      </c>
      <c r="Z3411" s="118"/>
      <c r="AA3411" s="118"/>
      <c r="AB3411" s="118"/>
      <c r="AC3411" s="118"/>
      <c r="AD3411" s="118"/>
      <c r="AE3411" s="121"/>
      <c r="AF3411" s="122"/>
      <c r="AG3411" s="123"/>
      <c r="AH3411" s="122"/>
      <c r="AI3411" s="123"/>
      <c r="AJ3411" s="122"/>
      <c r="AK3411" s="123"/>
      <c r="AL3411" s="34"/>
      <c r="AM3411" s="39"/>
      <c r="AN341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279300</v>
      </c>
    </row>
    <row r="3412" spans="1:40" ht="19.5" customHeight="1" x14ac:dyDescent="0.25">
      <c r="A3412" s="112">
        <f t="shared" si="246"/>
        <v>2026</v>
      </c>
      <c r="B3412" s="112">
        <f t="shared" si="247"/>
        <v>2</v>
      </c>
      <c r="C3412" s="25">
        <v>46060</v>
      </c>
      <c r="D3412" s="114">
        <f t="shared" ca="1" si="244"/>
        <v>46097</v>
      </c>
      <c r="E3412" s="114" t="str">
        <f t="shared" ca="1" si="245"/>
        <v>1-Months</v>
      </c>
      <c r="F3412" s="114" t="str">
        <f>VLOOKUP(O3412,Stock[],5,FALSE)</f>
        <v>BE</v>
      </c>
      <c r="G3412" s="115" t="s">
        <v>3313</v>
      </c>
      <c r="H3412" s="116"/>
      <c r="I3412" s="117" t="s">
        <v>181</v>
      </c>
      <c r="J3412" s="112" t="str">
        <f>VLOOKUP(I3412,Customers[],2,FALSE)</f>
        <v>ရွှေမြင်း(ရွှေခြင်္သေ့)</v>
      </c>
      <c r="K3412" s="112" t="str">
        <f>VLOOKUP(I3412,Customers[],4,FALSE)</f>
        <v>Meiktila</v>
      </c>
      <c r="L3412" s="112" t="str">
        <f>VLOOKUP(Table85[[#This Row],[CustomerID]],Table!H:K,3,0)</f>
        <v>မိတ္ထီလာ</v>
      </c>
      <c r="M3412" s="112" t="str">
        <f>VLOOKUP(I3412,Customers[],5,FALSE)</f>
        <v>WholeSales/Contract</v>
      </c>
      <c r="N3412" s="117" t="s">
        <v>10</v>
      </c>
      <c r="O3412" s="118" t="s">
        <v>219</v>
      </c>
      <c r="P3412" s="112" t="str">
        <f>VLOOKUP(O3412,Stock[],2,FALSE)</f>
        <v>ကင်းမြီးကောက်</v>
      </c>
      <c r="Q3412" s="119">
        <f>VLOOKUP(O3412,Stock[],3,FALSE)</f>
        <v>0.64</v>
      </c>
      <c r="R3412" s="119">
        <f>VLOOKUP(O3412,Stock[],4,FALSE)</f>
        <v>14</v>
      </c>
      <c r="S3412" s="118"/>
      <c r="T3412" s="119">
        <f>(DailySales!$S3412/DailySales!$R3412)+DailySales!$U3412</f>
        <v>50</v>
      </c>
      <c r="U3412" s="118">
        <v>50</v>
      </c>
      <c r="V3412" s="120">
        <f>+DailySales!$T3412*DailySales!$R3412</f>
        <v>700</v>
      </c>
      <c r="W3412" s="120">
        <f>+DailySales!$V3412*DailySales!$Q3412</f>
        <v>448</v>
      </c>
      <c r="X3412" s="120">
        <f>VLOOKUP(O3412,Stock[],6,FALSE)</f>
        <v>1330</v>
      </c>
      <c r="Y3412" s="120">
        <f>+DailySales!$V3412*DailySales!$X3412</f>
        <v>931000</v>
      </c>
      <c r="Z3412" s="118"/>
      <c r="AA3412" s="118"/>
      <c r="AB3412" s="118"/>
      <c r="AC3412" s="118"/>
      <c r="AD3412" s="118"/>
      <c r="AE3412" s="121"/>
      <c r="AF3412" s="122"/>
      <c r="AG3412" s="123"/>
      <c r="AH3412" s="122"/>
      <c r="AI3412" s="123"/>
      <c r="AJ3412" s="122"/>
      <c r="AK3412" s="123"/>
      <c r="AL3412" s="34"/>
      <c r="AM3412" s="39"/>
      <c r="AN341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931000</v>
      </c>
    </row>
    <row r="3413" spans="1:40" ht="19.5" customHeight="1" x14ac:dyDescent="0.25">
      <c r="A3413" s="112">
        <f t="shared" si="246"/>
        <v>2026</v>
      </c>
      <c r="B3413" s="112">
        <f t="shared" si="247"/>
        <v>2</v>
      </c>
      <c r="C3413" s="25">
        <v>46060</v>
      </c>
      <c r="D3413" s="114">
        <f t="shared" ca="1" si="244"/>
        <v>46097</v>
      </c>
      <c r="E3413" s="114" t="str">
        <f t="shared" ca="1" si="245"/>
        <v>1-Months</v>
      </c>
      <c r="F3413" s="114" t="str">
        <f>VLOOKUP(O3413,Stock[],5,FALSE)</f>
        <v>BE</v>
      </c>
      <c r="G3413" s="115" t="s">
        <v>3313</v>
      </c>
      <c r="H3413" s="116"/>
      <c r="I3413" s="117" t="s">
        <v>181</v>
      </c>
      <c r="J3413" s="112" t="str">
        <f>VLOOKUP(I3413,Customers[],2,FALSE)</f>
        <v>ရွှေမြင်း(ရွှေခြင်္သေ့)</v>
      </c>
      <c r="K3413" s="112" t="str">
        <f>VLOOKUP(I3413,Customers[],4,FALSE)</f>
        <v>Meiktila</v>
      </c>
      <c r="L3413" s="112" t="str">
        <f>VLOOKUP(Table85[[#This Row],[CustomerID]],Table!H:K,3,0)</f>
        <v>မိတ္ထီလာ</v>
      </c>
      <c r="M3413" s="112" t="str">
        <f>VLOOKUP(I3413,Customers[],5,FALSE)</f>
        <v>WholeSales/Contract</v>
      </c>
      <c r="N3413" s="117" t="s">
        <v>10</v>
      </c>
      <c r="O3413" s="118" t="s">
        <v>2465</v>
      </c>
      <c r="P3413" s="112" t="str">
        <f>VLOOKUP(O3413,Stock[],2,FALSE)</f>
        <v>မိုးနဲကွန်ကီး</v>
      </c>
      <c r="Q3413" s="119">
        <f>VLOOKUP(O3413,Stock[],3,FALSE)</f>
        <v>0.64</v>
      </c>
      <c r="R3413" s="119">
        <f>VLOOKUP(O3413,Stock[],4,FALSE)</f>
        <v>14</v>
      </c>
      <c r="S3413" s="118"/>
      <c r="T3413" s="119">
        <f>(DailySales!$S3413/DailySales!$R3413)+DailySales!$U3413</f>
        <v>10</v>
      </c>
      <c r="U3413" s="118">
        <v>10</v>
      </c>
      <c r="V3413" s="120">
        <f>+DailySales!$T3413*DailySales!$R3413</f>
        <v>140</v>
      </c>
      <c r="W3413" s="120">
        <f>+DailySales!$V3413*DailySales!$Q3413</f>
        <v>89.600000000000009</v>
      </c>
      <c r="X3413" s="120">
        <f>VLOOKUP(O3413,Stock[],6,FALSE)</f>
        <v>1700</v>
      </c>
      <c r="Y3413" s="120">
        <f>+DailySales!$V3413*DailySales!$X3413</f>
        <v>238000</v>
      </c>
      <c r="Z3413" s="118"/>
      <c r="AA3413" s="118"/>
      <c r="AB3413" s="118"/>
      <c r="AC3413" s="118"/>
      <c r="AD3413" s="118"/>
      <c r="AE3413" s="121"/>
      <c r="AF3413" s="122"/>
      <c r="AG3413" s="123"/>
      <c r="AH3413" s="122"/>
      <c r="AI3413" s="123"/>
      <c r="AJ3413" s="122"/>
      <c r="AK3413" s="123"/>
      <c r="AL3413" s="34"/>
      <c r="AM3413" s="39"/>
      <c r="AN341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238000</v>
      </c>
    </row>
    <row r="3414" spans="1:40" ht="19.5" customHeight="1" x14ac:dyDescent="0.25">
      <c r="A3414" s="112">
        <f t="shared" si="246"/>
        <v>2026</v>
      </c>
      <c r="B3414" s="112">
        <f t="shared" si="247"/>
        <v>2</v>
      </c>
      <c r="C3414" s="25">
        <v>46060</v>
      </c>
      <c r="D3414" s="114">
        <f t="shared" ca="1" si="244"/>
        <v>46097</v>
      </c>
      <c r="E3414" s="114" t="str">
        <f t="shared" ca="1" si="245"/>
        <v>1-Months</v>
      </c>
      <c r="F3414" s="114" t="str">
        <f>VLOOKUP(O3414,Stock[],5,FALSE)</f>
        <v>BE</v>
      </c>
      <c r="G3414" s="115" t="s">
        <v>3315</v>
      </c>
      <c r="H3414" s="116"/>
      <c r="I3414" s="117" t="s">
        <v>2181</v>
      </c>
      <c r="J3414" s="112" t="str">
        <f>VLOOKUP(I3414,Customers[],2,FALSE)</f>
        <v>အကွဲ</v>
      </c>
      <c r="K3414" s="112">
        <f>VLOOKUP(I3414,Customers[],4,FALSE)</f>
        <v>0</v>
      </c>
      <c r="L3414" s="112">
        <f>VLOOKUP(Table85[[#This Row],[CustomerID]],Table!H:K,3,0)</f>
        <v>0</v>
      </c>
      <c r="M3414" s="112">
        <f>VLOOKUP(I3414,Customers[],5,FALSE)</f>
        <v>0</v>
      </c>
      <c r="N3414" s="117" t="s">
        <v>12</v>
      </c>
      <c r="O3414" s="118" t="s">
        <v>220</v>
      </c>
      <c r="P3414" s="112" t="str">
        <f>VLOOKUP(O3414,Stock[],2,FALSE)</f>
        <v>မြန်မာရှောက်ပျား</v>
      </c>
      <c r="Q3414" s="119">
        <f>VLOOKUP(O3414,Stock[],3,FALSE)</f>
        <v>0.64</v>
      </c>
      <c r="R3414" s="119">
        <f>VLOOKUP(O3414,Stock[],4,FALSE)</f>
        <v>14</v>
      </c>
      <c r="S3414" s="118">
        <v>2</v>
      </c>
      <c r="T3414" s="119">
        <f>(DailySales!$S3414/DailySales!$R3414)+DailySales!$U3414</f>
        <v>0.14285714285714285</v>
      </c>
      <c r="U3414" s="118"/>
      <c r="V3414" s="120">
        <f>+DailySales!$T3414*DailySales!$R3414</f>
        <v>2</v>
      </c>
      <c r="W3414" s="120">
        <f>+DailySales!$V3414*DailySales!$Q3414</f>
        <v>1.28</v>
      </c>
      <c r="X3414" s="120">
        <f>VLOOKUP(O3414,Stock[],6,FALSE)</f>
        <v>1370</v>
      </c>
      <c r="Y3414" s="120">
        <f>+DailySales!$V3414*DailySales!$X3414</f>
        <v>2740</v>
      </c>
      <c r="Z3414" s="118"/>
      <c r="AA3414" s="118"/>
      <c r="AB3414" s="118"/>
      <c r="AC3414" s="118"/>
      <c r="AD3414" s="118"/>
      <c r="AE3414" s="121"/>
      <c r="AF3414" s="122">
        <v>46060</v>
      </c>
      <c r="AG3414" s="123">
        <v>2740</v>
      </c>
      <c r="AH3414" s="122"/>
      <c r="AI3414" s="123"/>
      <c r="AJ3414" s="122"/>
      <c r="AK3414" s="123"/>
      <c r="AL3414" s="34"/>
      <c r="AM3414" s="39"/>
      <c r="AN341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15" spans="1:40" ht="19.5" customHeight="1" x14ac:dyDescent="0.25">
      <c r="A3415" s="112">
        <f t="shared" si="246"/>
        <v>2026</v>
      </c>
      <c r="B3415" s="112">
        <f t="shared" si="247"/>
        <v>2</v>
      </c>
      <c r="C3415" s="25">
        <v>46060</v>
      </c>
      <c r="D3415" s="114">
        <f t="shared" ca="1" si="244"/>
        <v>46097</v>
      </c>
      <c r="E3415" s="114" t="str">
        <f t="shared" ca="1" si="245"/>
        <v>1-Months</v>
      </c>
      <c r="F3415" s="114" t="str">
        <f>VLOOKUP(O3415,Stock[],5,FALSE)</f>
        <v>BE</v>
      </c>
      <c r="G3415" s="115" t="s">
        <v>3315</v>
      </c>
      <c r="H3415" s="116"/>
      <c r="I3415" s="117" t="s">
        <v>2181</v>
      </c>
      <c r="J3415" s="112" t="str">
        <f>VLOOKUP(I3415,Customers[],2,FALSE)</f>
        <v>အကွဲ</v>
      </c>
      <c r="K3415" s="112">
        <f>VLOOKUP(I3415,Customers[],4,FALSE)</f>
        <v>0</v>
      </c>
      <c r="L3415" s="112">
        <f>VLOOKUP(Table85[[#This Row],[CustomerID]],Table!H:K,3,0)</f>
        <v>0</v>
      </c>
      <c r="M3415" s="112">
        <f>VLOOKUP(I3415,Customers[],5,FALSE)</f>
        <v>0</v>
      </c>
      <c r="N3415" s="117" t="s">
        <v>12</v>
      </c>
      <c r="O3415" s="118" t="s">
        <v>2120</v>
      </c>
      <c r="P3415" s="112" t="str">
        <f>VLOOKUP(O3415,Stock[],2,FALSE)</f>
        <v>ဇေ အရက်သန့်</v>
      </c>
      <c r="Q3415" s="119">
        <f>VLOOKUP(O3415,Stock[],3,FALSE)</f>
        <v>0.64</v>
      </c>
      <c r="R3415" s="119">
        <f>VLOOKUP(O3415,Stock[],4,FALSE)</f>
        <v>14</v>
      </c>
      <c r="S3415" s="118">
        <v>1</v>
      </c>
      <c r="T3415" s="119">
        <f>(DailySales!$S3415/DailySales!$R3415)+DailySales!$U3415</f>
        <v>7.1428571428571425E-2</v>
      </c>
      <c r="U3415" s="118"/>
      <c r="V3415" s="120">
        <f>+DailySales!$T3415*DailySales!$R3415</f>
        <v>1</v>
      </c>
      <c r="W3415" s="120">
        <f>+DailySales!$V3415*DailySales!$Q3415</f>
        <v>0.64</v>
      </c>
      <c r="X3415" s="120">
        <f>VLOOKUP(O3415,Stock[],6,FALSE)</f>
        <v>1380</v>
      </c>
      <c r="Y3415" s="120">
        <f>+DailySales!$V3415*DailySales!$X3415</f>
        <v>1380</v>
      </c>
      <c r="Z3415" s="118"/>
      <c r="AA3415" s="118"/>
      <c r="AB3415" s="118"/>
      <c r="AC3415" s="118"/>
      <c r="AD3415" s="118"/>
      <c r="AE3415" s="121"/>
      <c r="AF3415" s="122">
        <v>46060</v>
      </c>
      <c r="AG3415" s="123">
        <v>1380</v>
      </c>
      <c r="AH3415" s="122"/>
      <c r="AI3415" s="123"/>
      <c r="AJ3415" s="122"/>
      <c r="AK3415" s="123"/>
      <c r="AL3415" s="34"/>
      <c r="AM3415" s="39"/>
      <c r="AN341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16" spans="1:40" ht="19.5" customHeight="1" x14ac:dyDescent="0.25">
      <c r="A3416" s="112">
        <f t="shared" si="246"/>
        <v>2026</v>
      </c>
      <c r="B3416" s="112">
        <f t="shared" si="247"/>
        <v>2</v>
      </c>
      <c r="C3416" s="25">
        <v>46060</v>
      </c>
      <c r="D3416" s="114">
        <f t="shared" ca="1" si="244"/>
        <v>46097</v>
      </c>
      <c r="E3416" s="114" t="str">
        <f t="shared" ca="1" si="245"/>
        <v>1-Months</v>
      </c>
      <c r="F3416" s="114" t="str">
        <f>VLOOKUP(O3416,Stock[],5,FALSE)</f>
        <v>BE</v>
      </c>
      <c r="G3416" s="115" t="s">
        <v>3315</v>
      </c>
      <c r="H3416" s="116"/>
      <c r="I3416" s="117" t="s">
        <v>2181</v>
      </c>
      <c r="J3416" s="112" t="str">
        <f>VLOOKUP(I3416,Customers[],2,FALSE)</f>
        <v>အကွဲ</v>
      </c>
      <c r="K3416" s="112">
        <f>VLOOKUP(I3416,Customers[],4,FALSE)</f>
        <v>0</v>
      </c>
      <c r="L3416" s="112">
        <f>VLOOKUP(Table85[[#This Row],[CustomerID]],Table!H:K,3,0)</f>
        <v>0</v>
      </c>
      <c r="M3416" s="112">
        <f>VLOOKUP(I3416,Customers[],5,FALSE)</f>
        <v>0</v>
      </c>
      <c r="N3416" s="117" t="s">
        <v>12</v>
      </c>
      <c r="O3416" s="118" t="s">
        <v>3314</v>
      </c>
      <c r="P3416" s="112" t="str">
        <f>VLOOKUP(O3416,Stock[],2,FALSE)</f>
        <v>ကောင်းကြည်</v>
      </c>
      <c r="Q3416" s="119">
        <f>VLOOKUP(O3416,Stock[],3,FALSE)</f>
        <v>0.64</v>
      </c>
      <c r="R3416" s="119">
        <f>VLOOKUP(O3416,Stock[],4,FALSE)</f>
        <v>14</v>
      </c>
      <c r="S3416" s="118">
        <v>1</v>
      </c>
      <c r="T3416" s="119">
        <f>(DailySales!$S3416/DailySales!$R3416)+DailySales!$U3416</f>
        <v>7.1428571428571425E-2</v>
      </c>
      <c r="U3416" s="118"/>
      <c r="V3416" s="120">
        <f>+DailySales!$T3416*DailySales!$R3416</f>
        <v>1</v>
      </c>
      <c r="W3416" s="120">
        <f>+DailySales!$V3416*DailySales!$Q3416</f>
        <v>0.64</v>
      </c>
      <c r="X3416" s="120">
        <f>VLOOKUP(O3416,Stock[],6,FALSE)</f>
        <v>1330</v>
      </c>
      <c r="Y3416" s="120">
        <f>+DailySales!$V3416*DailySales!$X3416</f>
        <v>1330</v>
      </c>
      <c r="Z3416" s="118"/>
      <c r="AA3416" s="118"/>
      <c r="AB3416" s="118"/>
      <c r="AC3416" s="118"/>
      <c r="AD3416" s="118"/>
      <c r="AE3416" s="121"/>
      <c r="AF3416" s="122">
        <v>46060</v>
      </c>
      <c r="AG3416" s="123">
        <v>1330</v>
      </c>
      <c r="AH3416" s="122"/>
      <c r="AI3416" s="123"/>
      <c r="AJ3416" s="122"/>
      <c r="AK3416" s="123"/>
      <c r="AL3416" s="34"/>
      <c r="AM3416" s="39"/>
      <c r="AN341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17" spans="1:40" ht="19.5" customHeight="1" x14ac:dyDescent="0.25">
      <c r="A3417" s="112">
        <f t="shared" si="246"/>
        <v>2026</v>
      </c>
      <c r="B3417" s="112">
        <f t="shared" si="247"/>
        <v>2</v>
      </c>
      <c r="C3417" s="25">
        <v>46060</v>
      </c>
      <c r="D3417" s="114">
        <f t="shared" ca="1" si="244"/>
        <v>46097</v>
      </c>
      <c r="E3417" s="114" t="str">
        <f t="shared" ca="1" si="245"/>
        <v>1-Months</v>
      </c>
      <c r="F3417" s="114" t="str">
        <f>VLOOKUP(O3417,Stock[],5,FALSE)</f>
        <v>BE</v>
      </c>
      <c r="G3417" s="115" t="s">
        <v>3315</v>
      </c>
      <c r="H3417" s="116"/>
      <c r="I3417" s="117" t="s">
        <v>2181</v>
      </c>
      <c r="J3417" s="112" t="str">
        <f>VLOOKUP(I3417,Customers[],2,FALSE)</f>
        <v>အကွဲ</v>
      </c>
      <c r="K3417" s="112">
        <f>VLOOKUP(I3417,Customers[],4,FALSE)</f>
        <v>0</v>
      </c>
      <c r="L3417" s="112">
        <f>VLOOKUP(Table85[[#This Row],[CustomerID]],Table!H:K,3,0)</f>
        <v>0</v>
      </c>
      <c r="M3417" s="112">
        <f>VLOOKUP(I3417,Customers[],5,FALSE)</f>
        <v>0</v>
      </c>
      <c r="N3417" s="117" t="s">
        <v>12</v>
      </c>
      <c r="O3417" s="118" t="s">
        <v>2465</v>
      </c>
      <c r="P3417" s="112" t="str">
        <f>VLOOKUP(O3417,Stock[],2,FALSE)</f>
        <v>မိုးနဲကွန်ကီး</v>
      </c>
      <c r="Q3417" s="119">
        <f>VLOOKUP(O3417,Stock[],3,FALSE)</f>
        <v>0.64</v>
      </c>
      <c r="R3417" s="119">
        <f>VLOOKUP(O3417,Stock[],4,FALSE)</f>
        <v>14</v>
      </c>
      <c r="S3417" s="118">
        <v>1</v>
      </c>
      <c r="T3417" s="119">
        <f>(DailySales!$S3417/DailySales!$R3417)+DailySales!$U3417</f>
        <v>7.1428571428571425E-2</v>
      </c>
      <c r="U3417" s="118"/>
      <c r="V3417" s="120">
        <f>+DailySales!$T3417*DailySales!$R3417</f>
        <v>1</v>
      </c>
      <c r="W3417" s="120">
        <f>+DailySales!$V3417*DailySales!$Q3417</f>
        <v>0.64</v>
      </c>
      <c r="X3417" s="120">
        <f>VLOOKUP(O3417,Stock[],6,FALSE)</f>
        <v>1700</v>
      </c>
      <c r="Y3417" s="120">
        <f>+DailySales!$V3417*DailySales!$X3417</f>
        <v>1700</v>
      </c>
      <c r="Z3417" s="118"/>
      <c r="AA3417" s="118"/>
      <c r="AB3417" s="118"/>
      <c r="AC3417" s="118"/>
      <c r="AD3417" s="118"/>
      <c r="AE3417" s="121"/>
      <c r="AF3417" s="122">
        <v>46060</v>
      </c>
      <c r="AG3417" s="123">
        <v>1700</v>
      </c>
      <c r="AH3417" s="122"/>
      <c r="AI3417" s="123"/>
      <c r="AJ3417" s="122"/>
      <c r="AK3417" s="123"/>
      <c r="AL3417" s="34"/>
      <c r="AM3417" s="39"/>
      <c r="AN341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18" spans="1:40" ht="19.5" customHeight="1" x14ac:dyDescent="0.25">
      <c r="A3418" s="112">
        <f t="shared" si="246"/>
        <v>2026</v>
      </c>
      <c r="B3418" s="112">
        <f t="shared" si="247"/>
        <v>2</v>
      </c>
      <c r="C3418" s="25">
        <v>46060</v>
      </c>
      <c r="D3418" s="114">
        <f t="shared" ca="1" si="244"/>
        <v>46097</v>
      </c>
      <c r="E3418" s="114" t="str">
        <f t="shared" ca="1" si="245"/>
        <v>1-Months</v>
      </c>
      <c r="F3418" s="114" t="str">
        <f>VLOOKUP(O3418,Stock[],5,FALSE)</f>
        <v>BE</v>
      </c>
      <c r="G3418" s="115" t="s">
        <v>3317</v>
      </c>
      <c r="H3418" s="116"/>
      <c r="I3418" s="117" t="s">
        <v>201</v>
      </c>
      <c r="J3418" s="112" t="str">
        <f>VLOOKUP(I3418,Customers[],2,FALSE)</f>
        <v>ဦးအောင်မိုး(ကောင်းသန့်)</v>
      </c>
      <c r="K3418" s="112" t="str">
        <f>VLOOKUP(I3418,Customers[],4,FALSE)</f>
        <v>Meiktila</v>
      </c>
      <c r="L3418" s="112" t="str">
        <f>VLOOKUP(Table85[[#This Row],[CustomerID]],Table!H:K,3,0)</f>
        <v>မိတ္ထီလာ</v>
      </c>
      <c r="M3418" s="112" t="str">
        <f>VLOOKUP(I3418,Customers[],5,FALSE)</f>
        <v>WholeSales/Contract</v>
      </c>
      <c r="N3418" s="117" t="s">
        <v>10</v>
      </c>
      <c r="O3418" s="118" t="s">
        <v>240</v>
      </c>
      <c r="P3418" s="112" t="str">
        <f>VLOOKUP(O3418,Stock[],2,FALSE)</f>
        <v>သံပုရာအရက်</v>
      </c>
      <c r="Q3418" s="119">
        <f>VLOOKUP(O3418,Stock[],3,FALSE)</f>
        <v>0.64</v>
      </c>
      <c r="R3418" s="119">
        <f>VLOOKUP(O3418,Stock[],4,FALSE)</f>
        <v>14</v>
      </c>
      <c r="S3418" s="118"/>
      <c r="T3418" s="119">
        <f>(DailySales!$S3418/DailySales!$R3418)+DailySales!$U3418</f>
        <v>5</v>
      </c>
      <c r="U3418" s="118">
        <v>5</v>
      </c>
      <c r="V3418" s="120">
        <f>+DailySales!$T3418*DailySales!$R3418</f>
        <v>70</v>
      </c>
      <c r="W3418" s="120">
        <f>+DailySales!$V3418*DailySales!$Q3418</f>
        <v>44.800000000000004</v>
      </c>
      <c r="X3418" s="120">
        <f>VLOOKUP(O3418,Stock[],6,FALSE)</f>
        <v>1330</v>
      </c>
      <c r="Y3418" s="120">
        <f>+DailySales!$V3418*DailySales!$X3418</f>
        <v>93100</v>
      </c>
      <c r="Z3418" s="118"/>
      <c r="AA3418" s="118"/>
      <c r="AB3418" s="118"/>
      <c r="AC3418" s="118"/>
      <c r="AD3418" s="118"/>
      <c r="AE3418" s="121"/>
      <c r="AF3418" s="122"/>
      <c r="AG3418" s="123"/>
      <c r="AH3418" s="122">
        <v>46064</v>
      </c>
      <c r="AI3418" s="123">
        <v>93100</v>
      </c>
      <c r="AJ3418" s="122"/>
      <c r="AK3418" s="123"/>
      <c r="AL3418" s="34"/>
      <c r="AM3418" s="39"/>
      <c r="AN341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19" spans="1:40" ht="19.5" customHeight="1" x14ac:dyDescent="0.25">
      <c r="A3419" s="112">
        <f t="shared" si="246"/>
        <v>2026</v>
      </c>
      <c r="B3419" s="112">
        <f t="shared" si="247"/>
        <v>2</v>
      </c>
      <c r="C3419" s="25">
        <v>46060</v>
      </c>
      <c r="D3419" s="114">
        <f t="shared" ca="1" si="244"/>
        <v>46097</v>
      </c>
      <c r="E3419" s="114" t="str">
        <f t="shared" ca="1" si="245"/>
        <v>1-Months</v>
      </c>
      <c r="F3419" s="114" t="str">
        <f>VLOOKUP(O3419,Stock[],5,FALSE)</f>
        <v>BE</v>
      </c>
      <c r="G3419" s="115" t="s">
        <v>3317</v>
      </c>
      <c r="H3419" s="116"/>
      <c r="I3419" s="117" t="s">
        <v>201</v>
      </c>
      <c r="J3419" s="112" t="str">
        <f>VLOOKUP(I3419,Customers[],2,FALSE)</f>
        <v>ဦးအောင်မိုး(ကောင်းသန့်)</v>
      </c>
      <c r="K3419" s="112" t="str">
        <f>VLOOKUP(I3419,Customers[],4,FALSE)</f>
        <v>Meiktila</v>
      </c>
      <c r="L3419" s="112" t="str">
        <f>VLOOKUP(Table85[[#This Row],[CustomerID]],Table!H:K,3,0)</f>
        <v>မိတ္ထီလာ</v>
      </c>
      <c r="M3419" s="112" t="str">
        <f>VLOOKUP(I3419,Customers[],5,FALSE)</f>
        <v>WholeSales/Contract</v>
      </c>
      <c r="N3419" s="117" t="s">
        <v>10</v>
      </c>
      <c r="O3419" s="118" t="s">
        <v>220</v>
      </c>
      <c r="P3419" s="112" t="str">
        <f>VLOOKUP(O3419,Stock[],2,FALSE)</f>
        <v>မြန်မာရှောက်ပျား</v>
      </c>
      <c r="Q3419" s="119">
        <f>VLOOKUP(O3419,Stock[],3,FALSE)</f>
        <v>0.64</v>
      </c>
      <c r="R3419" s="119">
        <f>VLOOKUP(O3419,Stock[],4,FALSE)</f>
        <v>14</v>
      </c>
      <c r="S3419" s="118"/>
      <c r="T3419" s="119">
        <f>(DailySales!$S3419/DailySales!$R3419)+DailySales!$U3419</f>
        <v>15</v>
      </c>
      <c r="U3419" s="118">
        <v>15</v>
      </c>
      <c r="V3419" s="120">
        <f>+DailySales!$T3419*DailySales!$R3419</f>
        <v>210</v>
      </c>
      <c r="W3419" s="120">
        <f>+DailySales!$V3419*DailySales!$Q3419</f>
        <v>134.4</v>
      </c>
      <c r="X3419" s="120">
        <f>VLOOKUP(O3419,Stock[],6,FALSE)</f>
        <v>1370</v>
      </c>
      <c r="Y3419" s="120">
        <f>+DailySales!$V3419*DailySales!$X3419</f>
        <v>287700</v>
      </c>
      <c r="Z3419" s="118"/>
      <c r="AA3419" s="118"/>
      <c r="AB3419" s="118"/>
      <c r="AC3419" s="118"/>
      <c r="AD3419" s="118"/>
      <c r="AE3419" s="121"/>
      <c r="AF3419" s="122"/>
      <c r="AG3419" s="123"/>
      <c r="AH3419" s="122">
        <v>46064</v>
      </c>
      <c r="AI3419" s="123">
        <v>287700</v>
      </c>
      <c r="AJ3419" s="122"/>
      <c r="AK3419" s="123"/>
      <c r="AL3419" s="34"/>
      <c r="AM3419" s="39"/>
      <c r="AN341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20" spans="1:40" ht="19.5" customHeight="1" x14ac:dyDescent="0.25">
      <c r="A3420" s="112">
        <f t="shared" si="246"/>
        <v>2026</v>
      </c>
      <c r="B3420" s="112">
        <f t="shared" si="247"/>
        <v>2</v>
      </c>
      <c r="C3420" s="25">
        <v>46060</v>
      </c>
      <c r="D3420" s="114">
        <f t="shared" ca="1" si="244"/>
        <v>46097</v>
      </c>
      <c r="E3420" s="114" t="str">
        <f t="shared" ca="1" si="245"/>
        <v>1-Months</v>
      </c>
      <c r="F3420" s="114" t="str">
        <f>VLOOKUP(O3420,Stock[],5,FALSE)</f>
        <v>BE</v>
      </c>
      <c r="G3420" s="115" t="s">
        <v>3317</v>
      </c>
      <c r="H3420" s="116"/>
      <c r="I3420" s="117" t="s">
        <v>201</v>
      </c>
      <c r="J3420" s="112" t="str">
        <f>VLOOKUP(I3420,Customers[],2,FALSE)</f>
        <v>ဦးအောင်မိုး(ကောင်းသန့်)</v>
      </c>
      <c r="K3420" s="112" t="str">
        <f>VLOOKUP(I3420,Customers[],4,FALSE)</f>
        <v>Meiktila</v>
      </c>
      <c r="L3420" s="112" t="str">
        <f>VLOOKUP(Table85[[#This Row],[CustomerID]],Table!H:K,3,0)</f>
        <v>မိတ္ထီလာ</v>
      </c>
      <c r="M3420" s="112" t="str">
        <f>VLOOKUP(I3420,Customers[],5,FALSE)</f>
        <v>WholeSales/Contract</v>
      </c>
      <c r="N3420" s="117" t="s">
        <v>10</v>
      </c>
      <c r="O3420" s="118" t="s">
        <v>217</v>
      </c>
      <c r="P3420" s="112" t="str">
        <f>VLOOKUP(O3420,Stock[],2,FALSE)</f>
        <v>လိမ္မော်ဖြူ</v>
      </c>
      <c r="Q3420" s="119">
        <f>VLOOKUP(O3420,Stock[],3,FALSE)</f>
        <v>0.64</v>
      </c>
      <c r="R3420" s="119">
        <f>VLOOKUP(O3420,Stock[],4,FALSE)</f>
        <v>24</v>
      </c>
      <c r="S3420" s="118"/>
      <c r="T3420" s="119">
        <f>(DailySales!$S3420/DailySales!$R3420)+DailySales!$U3420</f>
        <v>20</v>
      </c>
      <c r="U3420" s="118">
        <v>20</v>
      </c>
      <c r="V3420" s="120">
        <f>+DailySales!$T3420*DailySales!$R3420</f>
        <v>480</v>
      </c>
      <c r="W3420" s="120">
        <f>+DailySales!$V3420*DailySales!$Q3420</f>
        <v>307.2</v>
      </c>
      <c r="X3420" s="120">
        <f>VLOOKUP(O3420,Stock[],6,FALSE)</f>
        <v>1330</v>
      </c>
      <c r="Y3420" s="120">
        <f>+DailySales!$V3420*DailySales!$X3420</f>
        <v>638400</v>
      </c>
      <c r="Z3420" s="118"/>
      <c r="AA3420" s="118"/>
      <c r="AB3420" s="118"/>
      <c r="AC3420" s="118"/>
      <c r="AD3420" s="118"/>
      <c r="AE3420" s="121"/>
      <c r="AF3420" s="122"/>
      <c r="AG3420" s="123"/>
      <c r="AH3420" s="122">
        <v>46064</v>
      </c>
      <c r="AI3420" s="123">
        <v>638400</v>
      </c>
      <c r="AJ3420" s="122"/>
      <c r="AK3420" s="123"/>
      <c r="AL3420" s="34"/>
      <c r="AM3420" s="39"/>
      <c r="AN342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21" spans="1:40" ht="19.5" customHeight="1" x14ac:dyDescent="0.25">
      <c r="A3421" s="112">
        <f t="shared" si="246"/>
        <v>2026</v>
      </c>
      <c r="B3421" s="112">
        <f t="shared" si="247"/>
        <v>2</v>
      </c>
      <c r="C3421" s="25">
        <v>46060</v>
      </c>
      <c r="D3421" s="114">
        <f t="shared" ca="1" si="244"/>
        <v>46097</v>
      </c>
      <c r="E3421" s="114" t="str">
        <f t="shared" ca="1" si="245"/>
        <v>1-Months</v>
      </c>
      <c r="F3421" s="114" t="str">
        <f>VLOOKUP(O3421,Stock[],5,FALSE)</f>
        <v>BE</v>
      </c>
      <c r="G3421" s="115" t="s">
        <v>3317</v>
      </c>
      <c r="H3421" s="116"/>
      <c r="I3421" s="117" t="s">
        <v>201</v>
      </c>
      <c r="J3421" s="112" t="str">
        <f>VLOOKUP(I3421,Customers[],2,FALSE)</f>
        <v>ဦးအောင်မိုး(ကောင်းသန့်)</v>
      </c>
      <c r="K3421" s="112" t="str">
        <f>VLOOKUP(I3421,Customers[],4,FALSE)</f>
        <v>Meiktila</v>
      </c>
      <c r="L3421" s="112" t="str">
        <f>VLOOKUP(Table85[[#This Row],[CustomerID]],Table!H:K,3,0)</f>
        <v>မိတ္ထီလာ</v>
      </c>
      <c r="M3421" s="112" t="str">
        <f>VLOOKUP(I3421,Customers[],5,FALSE)</f>
        <v>WholeSales/Contract</v>
      </c>
      <c r="N3421" s="117" t="s">
        <v>10</v>
      </c>
      <c r="O3421" s="118" t="s">
        <v>219</v>
      </c>
      <c r="P3421" s="112" t="str">
        <f>VLOOKUP(O3421,Stock[],2,FALSE)</f>
        <v>ကင်းမြီးကောက်</v>
      </c>
      <c r="Q3421" s="119">
        <f>VLOOKUP(O3421,Stock[],3,FALSE)</f>
        <v>0.64</v>
      </c>
      <c r="R3421" s="119">
        <f>VLOOKUP(O3421,Stock[],4,FALSE)</f>
        <v>14</v>
      </c>
      <c r="S3421" s="118"/>
      <c r="T3421" s="119">
        <f>(DailySales!$S3421/DailySales!$R3421)+DailySales!$U3421</f>
        <v>5</v>
      </c>
      <c r="U3421" s="118">
        <v>5</v>
      </c>
      <c r="V3421" s="120">
        <f>+DailySales!$T3421*DailySales!$R3421</f>
        <v>70</v>
      </c>
      <c r="W3421" s="120">
        <f>+DailySales!$V3421*DailySales!$Q3421</f>
        <v>44.800000000000004</v>
      </c>
      <c r="X3421" s="120">
        <f>VLOOKUP(O3421,Stock[],6,FALSE)</f>
        <v>1330</v>
      </c>
      <c r="Y3421" s="120">
        <f>+DailySales!$V3421*DailySales!$X3421</f>
        <v>93100</v>
      </c>
      <c r="Z3421" s="118"/>
      <c r="AA3421" s="118"/>
      <c r="AB3421" s="118"/>
      <c r="AC3421" s="118"/>
      <c r="AD3421" s="118"/>
      <c r="AE3421" s="121"/>
      <c r="AF3421" s="122"/>
      <c r="AG3421" s="123"/>
      <c r="AH3421" s="122">
        <v>46064</v>
      </c>
      <c r="AI3421" s="123">
        <v>93100</v>
      </c>
      <c r="AJ3421" s="122"/>
      <c r="AK3421" s="123"/>
      <c r="AL3421" s="34"/>
      <c r="AM3421" s="39"/>
      <c r="AN342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22" spans="1:40" ht="19.5" customHeight="1" x14ac:dyDescent="0.25">
      <c r="A3422" s="112">
        <f t="shared" si="246"/>
        <v>2026</v>
      </c>
      <c r="B3422" s="112">
        <f t="shared" si="247"/>
        <v>2</v>
      </c>
      <c r="C3422" s="25">
        <v>46060</v>
      </c>
      <c r="D3422" s="114">
        <f t="shared" ca="1" si="244"/>
        <v>46097</v>
      </c>
      <c r="E3422" s="114" t="str">
        <f t="shared" ca="1" si="245"/>
        <v>1-Months</v>
      </c>
      <c r="F3422" s="114" t="str">
        <f>VLOOKUP(O3422,Stock[],5,FALSE)</f>
        <v>BE</v>
      </c>
      <c r="G3422" s="115" t="s">
        <v>3318</v>
      </c>
      <c r="H3422" s="116"/>
      <c r="I3422" s="117" t="s">
        <v>180</v>
      </c>
      <c r="J3422" s="112" t="str">
        <f>VLOOKUP(I3422,Customers[],2,FALSE)</f>
        <v>ရွှေမြင်း</v>
      </c>
      <c r="K3422" s="112" t="str">
        <f>VLOOKUP(I3422,Customers[],4,FALSE)</f>
        <v>Meiktila</v>
      </c>
      <c r="L3422" s="112" t="str">
        <f>VLOOKUP(Table85[[#This Row],[CustomerID]],Table!H:K,3,0)</f>
        <v>မိတ္ထီလာ</v>
      </c>
      <c r="M3422" s="112" t="str">
        <f>VLOOKUP(I3422,Customers[],5,FALSE)</f>
        <v>WholeSales/Contract</v>
      </c>
      <c r="N3422" s="117" t="s">
        <v>10</v>
      </c>
      <c r="O3422" s="118" t="s">
        <v>240</v>
      </c>
      <c r="P3422" s="112" t="str">
        <f>VLOOKUP(O3422,Stock[],2,FALSE)</f>
        <v>သံပုရာအရက်</v>
      </c>
      <c r="Q3422" s="119">
        <f>VLOOKUP(O3422,Stock[],3,FALSE)</f>
        <v>0.64</v>
      </c>
      <c r="R3422" s="119">
        <f>VLOOKUP(O3422,Stock[],4,FALSE)</f>
        <v>14</v>
      </c>
      <c r="S3422" s="118"/>
      <c r="T3422" s="119">
        <f>(DailySales!$S3422/DailySales!$R3422)+DailySales!$U3422</f>
        <v>22</v>
      </c>
      <c r="U3422" s="118">
        <v>22</v>
      </c>
      <c r="V3422" s="120">
        <f>+DailySales!$T3422*DailySales!$R3422</f>
        <v>308</v>
      </c>
      <c r="W3422" s="120">
        <f>+DailySales!$V3422*DailySales!$Q3422</f>
        <v>197.12</v>
      </c>
      <c r="X3422" s="120">
        <f>VLOOKUP(O3422,Stock[],6,FALSE)</f>
        <v>1330</v>
      </c>
      <c r="Y3422" s="120">
        <f>+DailySales!$V3422*DailySales!$X3422</f>
        <v>409640</v>
      </c>
      <c r="Z3422" s="118"/>
      <c r="AA3422" s="118"/>
      <c r="AB3422" s="118"/>
      <c r="AC3422" s="118"/>
      <c r="AD3422" s="118"/>
      <c r="AE3422" s="121"/>
      <c r="AF3422" s="122"/>
      <c r="AG3422" s="123"/>
      <c r="AH3422" s="122"/>
      <c r="AI3422" s="123"/>
      <c r="AJ3422" s="122"/>
      <c r="AK3422" s="123"/>
      <c r="AL3422" s="34"/>
      <c r="AM3422" s="39"/>
      <c r="AN342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409640</v>
      </c>
    </row>
    <row r="3423" spans="1:40" ht="19.5" customHeight="1" x14ac:dyDescent="0.25">
      <c r="A3423" s="112">
        <f t="shared" si="246"/>
        <v>2026</v>
      </c>
      <c r="B3423" s="112">
        <f t="shared" si="247"/>
        <v>2</v>
      </c>
      <c r="C3423" s="25">
        <v>46060</v>
      </c>
      <c r="D3423" s="114">
        <f t="shared" ca="1" si="244"/>
        <v>46097</v>
      </c>
      <c r="E3423" s="114" t="str">
        <f t="shared" ca="1" si="245"/>
        <v>1-Months</v>
      </c>
      <c r="F3423" s="114" t="str">
        <f>VLOOKUP(O3423,Stock[],5,FALSE)</f>
        <v>BE</v>
      </c>
      <c r="G3423" s="115" t="s">
        <v>3318</v>
      </c>
      <c r="H3423" s="116"/>
      <c r="I3423" s="117" t="s">
        <v>180</v>
      </c>
      <c r="J3423" s="112" t="str">
        <f>VLOOKUP(I3423,Customers[],2,FALSE)</f>
        <v>ရွှေမြင်း</v>
      </c>
      <c r="K3423" s="112" t="str">
        <f>VLOOKUP(I3423,Customers[],4,FALSE)</f>
        <v>Meiktila</v>
      </c>
      <c r="L3423" s="112" t="str">
        <f>VLOOKUP(Table85[[#This Row],[CustomerID]],Table!H:K,3,0)</f>
        <v>မိတ္ထီလာ</v>
      </c>
      <c r="M3423" s="112" t="str">
        <f>VLOOKUP(I3423,Customers[],5,FALSE)</f>
        <v>WholeSales/Contract</v>
      </c>
      <c r="N3423" s="117" t="s">
        <v>10</v>
      </c>
      <c r="O3423" s="118" t="s">
        <v>220</v>
      </c>
      <c r="P3423" s="112" t="str">
        <f>VLOOKUP(O3423,Stock[],2,FALSE)</f>
        <v>မြန်မာရှောက်ပျား</v>
      </c>
      <c r="Q3423" s="119">
        <f>VLOOKUP(O3423,Stock[],3,FALSE)</f>
        <v>0.64</v>
      </c>
      <c r="R3423" s="119">
        <f>VLOOKUP(O3423,Stock[],4,FALSE)</f>
        <v>14</v>
      </c>
      <c r="S3423" s="118"/>
      <c r="T3423" s="119">
        <f>(DailySales!$S3423/DailySales!$R3423)+DailySales!$U3423</f>
        <v>65</v>
      </c>
      <c r="U3423" s="118">
        <v>65</v>
      </c>
      <c r="V3423" s="120">
        <f>+DailySales!$T3423*DailySales!$R3423</f>
        <v>910</v>
      </c>
      <c r="W3423" s="120">
        <f>+DailySales!$V3423*DailySales!$Q3423</f>
        <v>582.4</v>
      </c>
      <c r="X3423" s="120">
        <f>VLOOKUP(O3423,Stock[],6,FALSE)</f>
        <v>1370</v>
      </c>
      <c r="Y3423" s="120">
        <f>+DailySales!$V3423*DailySales!$X3423</f>
        <v>1246700</v>
      </c>
      <c r="Z3423" s="118"/>
      <c r="AA3423" s="118"/>
      <c r="AB3423" s="118"/>
      <c r="AC3423" s="118"/>
      <c r="AD3423" s="118"/>
      <c r="AE3423" s="121"/>
      <c r="AF3423" s="122"/>
      <c r="AG3423" s="123"/>
      <c r="AH3423" s="122"/>
      <c r="AI3423" s="123"/>
      <c r="AJ3423" s="122"/>
      <c r="AK3423" s="123"/>
      <c r="AL3423" s="34"/>
      <c r="AM3423" s="39"/>
      <c r="AN342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1246700</v>
      </c>
    </row>
    <row r="3424" spans="1:40" ht="19.5" customHeight="1" x14ac:dyDescent="0.25">
      <c r="A3424" s="112">
        <f t="shared" si="246"/>
        <v>2026</v>
      </c>
      <c r="B3424" s="112">
        <f t="shared" si="247"/>
        <v>2</v>
      </c>
      <c r="C3424" s="25">
        <v>46060</v>
      </c>
      <c r="D3424" s="114">
        <f t="shared" ca="1" si="244"/>
        <v>46097</v>
      </c>
      <c r="E3424" s="114" t="str">
        <f t="shared" ca="1" si="245"/>
        <v>1-Months</v>
      </c>
      <c r="F3424" s="114" t="str">
        <f>VLOOKUP(O3424,Stock[],5,FALSE)</f>
        <v>BE</v>
      </c>
      <c r="G3424" s="115" t="s">
        <v>3318</v>
      </c>
      <c r="H3424" s="116"/>
      <c r="I3424" s="117" t="s">
        <v>180</v>
      </c>
      <c r="J3424" s="112" t="str">
        <f>VLOOKUP(I3424,Customers[],2,FALSE)</f>
        <v>ရွှေမြင်း</v>
      </c>
      <c r="K3424" s="112" t="str">
        <f>VLOOKUP(I3424,Customers[],4,FALSE)</f>
        <v>Meiktila</v>
      </c>
      <c r="L3424" s="112" t="str">
        <f>VLOOKUP(Table85[[#This Row],[CustomerID]],Table!H:K,3,0)</f>
        <v>မိတ္ထီလာ</v>
      </c>
      <c r="M3424" s="112" t="str">
        <f>VLOOKUP(I3424,Customers[],5,FALSE)</f>
        <v>WholeSales/Contract</v>
      </c>
      <c r="N3424" s="117" t="s">
        <v>10</v>
      </c>
      <c r="O3424" s="118" t="s">
        <v>217</v>
      </c>
      <c r="P3424" s="112" t="str">
        <f>VLOOKUP(O3424,Stock[],2,FALSE)</f>
        <v>လိမ္မော်ဖြူ</v>
      </c>
      <c r="Q3424" s="119">
        <f>VLOOKUP(O3424,Stock[],3,FALSE)</f>
        <v>0.64</v>
      </c>
      <c r="R3424" s="119">
        <f>VLOOKUP(O3424,Stock[],4,FALSE)</f>
        <v>24</v>
      </c>
      <c r="S3424" s="118"/>
      <c r="T3424" s="119">
        <f>(DailySales!$S3424/DailySales!$R3424)+DailySales!$U3424</f>
        <v>30</v>
      </c>
      <c r="U3424" s="118">
        <v>30</v>
      </c>
      <c r="V3424" s="120">
        <f>+DailySales!$T3424*DailySales!$R3424</f>
        <v>720</v>
      </c>
      <c r="W3424" s="120">
        <f>+DailySales!$V3424*DailySales!$Q3424</f>
        <v>460.8</v>
      </c>
      <c r="X3424" s="120">
        <f>VLOOKUP(O3424,Stock[],6,FALSE)</f>
        <v>1330</v>
      </c>
      <c r="Y3424" s="120">
        <f>+DailySales!$V3424*DailySales!$X3424</f>
        <v>957600</v>
      </c>
      <c r="Z3424" s="118"/>
      <c r="AA3424" s="118"/>
      <c r="AB3424" s="118"/>
      <c r="AC3424" s="118"/>
      <c r="AD3424" s="118"/>
      <c r="AE3424" s="121"/>
      <c r="AF3424" s="122"/>
      <c r="AG3424" s="123"/>
      <c r="AH3424" s="122"/>
      <c r="AI3424" s="123"/>
      <c r="AJ3424" s="122"/>
      <c r="AK3424" s="123"/>
      <c r="AL3424" s="34"/>
      <c r="AM3424" s="39"/>
      <c r="AN342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3425" spans="1:40" ht="19.5" customHeight="1" x14ac:dyDescent="0.25">
      <c r="A3425" s="32">
        <f t="shared" si="246"/>
        <v>2026</v>
      </c>
      <c r="B3425" s="32">
        <f t="shared" si="247"/>
        <v>2</v>
      </c>
      <c r="C3425" s="25">
        <v>46060</v>
      </c>
      <c r="D3425" s="57">
        <f t="shared" ca="1" si="244"/>
        <v>46097</v>
      </c>
      <c r="E3425" s="57" t="str">
        <f t="shared" ca="1" si="245"/>
        <v>1-Months</v>
      </c>
      <c r="F3425" s="57" t="str">
        <f>VLOOKUP(O3425,Stock[],5,FALSE)</f>
        <v>BE</v>
      </c>
      <c r="G3425" s="115" t="s">
        <v>3318</v>
      </c>
      <c r="H3425" s="116"/>
      <c r="I3425" s="117" t="s">
        <v>180</v>
      </c>
      <c r="J3425" s="32" t="str">
        <f>VLOOKUP(I3425,Customers[],2,FALSE)</f>
        <v>ရွှေမြင်း</v>
      </c>
      <c r="K3425" s="32" t="str">
        <f>VLOOKUP(I3425,Customers[],4,FALSE)</f>
        <v>Meiktila</v>
      </c>
      <c r="L3425" s="32" t="str">
        <f>VLOOKUP(Table85[[#This Row],[CustomerID]],Table!H:K,3,0)</f>
        <v>မိတ္ထီလာ</v>
      </c>
      <c r="M3425" s="32" t="str">
        <f>VLOOKUP(I3425,Customers[],5,FALSE)</f>
        <v>WholeSales/Contract</v>
      </c>
      <c r="N3425" s="117" t="s">
        <v>10</v>
      </c>
      <c r="O3425" s="37" t="s">
        <v>216</v>
      </c>
      <c r="P3425" s="32" t="str">
        <f>VLOOKUP(O3425,Stock[],2,FALSE)</f>
        <v>ဒဂုံအရက်သန့်</v>
      </c>
      <c r="Q3425" s="35">
        <f>VLOOKUP(O3425,Stock[],3,FALSE)</f>
        <v>0.64</v>
      </c>
      <c r="R3425" s="35">
        <f>VLOOKUP(O3425,Stock[],4,FALSE)</f>
        <v>14</v>
      </c>
      <c r="S3425" s="37"/>
      <c r="T3425" s="35">
        <f>(DailySales!$S3425/DailySales!$R3425)+DailySales!$U3425</f>
        <v>20</v>
      </c>
      <c r="U3425" s="37">
        <v>20</v>
      </c>
      <c r="V3425" s="36">
        <f>+DailySales!$T3425*DailySales!$R3425</f>
        <v>280</v>
      </c>
      <c r="W3425" s="36">
        <f>+DailySales!$V3425*DailySales!$Q3425</f>
        <v>179.20000000000002</v>
      </c>
      <c r="X3425" s="36">
        <f>VLOOKUP(O3425,Stock[],6,FALSE)</f>
        <v>1330</v>
      </c>
      <c r="Y3425" s="36">
        <f>+DailySales!$V3425*DailySales!$X3425</f>
        <v>372400</v>
      </c>
      <c r="Z3425" s="37"/>
      <c r="AA3425" s="37"/>
      <c r="AB3425" s="37"/>
      <c r="AC3425" s="37"/>
      <c r="AD3425" s="37"/>
      <c r="AE3425" s="77"/>
      <c r="AF3425" s="87"/>
      <c r="AG3425" s="39"/>
      <c r="AH3425" s="87"/>
      <c r="AI3425" s="39"/>
      <c r="AJ3425" s="87"/>
      <c r="AK3425" s="39"/>
      <c r="AL3425" s="34"/>
      <c r="AM3425" s="39"/>
      <c r="AN342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3426" spans="1:40" ht="19.5" customHeight="1" x14ac:dyDescent="0.25">
      <c r="A3426" s="32">
        <f t="shared" si="246"/>
        <v>2026</v>
      </c>
      <c r="B3426" s="32">
        <f t="shared" si="247"/>
        <v>2</v>
      </c>
      <c r="C3426" s="25">
        <v>46060</v>
      </c>
      <c r="D3426" s="57">
        <f t="shared" ca="1" si="244"/>
        <v>46097</v>
      </c>
      <c r="E3426" s="57" t="str">
        <f t="shared" ca="1" si="245"/>
        <v>1-Months</v>
      </c>
      <c r="F3426" s="57" t="str">
        <f>VLOOKUP(O3426,Stock[],5,FALSE)</f>
        <v>BE</v>
      </c>
      <c r="G3426" s="115" t="s">
        <v>3318</v>
      </c>
      <c r="H3426" s="116"/>
      <c r="I3426" s="117" t="s">
        <v>180</v>
      </c>
      <c r="J3426" s="32" t="str">
        <f>VLOOKUP(I3426,Customers[],2,FALSE)</f>
        <v>ရွှေမြင်း</v>
      </c>
      <c r="K3426" s="32" t="str">
        <f>VLOOKUP(I3426,Customers[],4,FALSE)</f>
        <v>Meiktila</v>
      </c>
      <c r="L3426" s="32" t="str">
        <f>VLOOKUP(Table85[[#This Row],[CustomerID]],Table!H:K,3,0)</f>
        <v>မိတ္ထီလာ</v>
      </c>
      <c r="M3426" s="32" t="str">
        <f>VLOOKUP(I3426,Customers[],5,FALSE)</f>
        <v>WholeSales/Contract</v>
      </c>
      <c r="N3426" s="117" t="s">
        <v>10</v>
      </c>
      <c r="O3426" s="37" t="s">
        <v>2120</v>
      </c>
      <c r="P3426" s="32" t="str">
        <f>VLOOKUP(O3426,Stock[],2,FALSE)</f>
        <v>ဇေ အရက်သန့်</v>
      </c>
      <c r="Q3426" s="35">
        <f>VLOOKUP(O3426,Stock[],3,FALSE)</f>
        <v>0.64</v>
      </c>
      <c r="R3426" s="35">
        <f>VLOOKUP(O3426,Stock[],4,FALSE)</f>
        <v>14</v>
      </c>
      <c r="S3426" s="37"/>
      <c r="T3426" s="35">
        <f>(DailySales!$S3426/DailySales!$R3426)+DailySales!$U3426</f>
        <v>50</v>
      </c>
      <c r="U3426" s="37">
        <v>50</v>
      </c>
      <c r="V3426" s="36">
        <f>+DailySales!$T3426*DailySales!$R3426</f>
        <v>700</v>
      </c>
      <c r="W3426" s="36">
        <f>+DailySales!$V3426*DailySales!$Q3426</f>
        <v>448</v>
      </c>
      <c r="X3426" s="36">
        <f>VLOOKUP(O3426,Stock[],6,FALSE)</f>
        <v>1380</v>
      </c>
      <c r="Y3426" s="36">
        <f>+DailySales!$V3426*DailySales!$X3426</f>
        <v>966000</v>
      </c>
      <c r="Z3426" s="37"/>
      <c r="AA3426" s="37"/>
      <c r="AB3426" s="37"/>
      <c r="AC3426" s="37"/>
      <c r="AD3426" s="37"/>
      <c r="AE3426" s="77"/>
      <c r="AF3426" s="87"/>
      <c r="AG3426" s="39"/>
      <c r="AH3426" s="87"/>
      <c r="AI3426" s="39"/>
      <c r="AJ3426" s="87"/>
      <c r="AK3426" s="39"/>
      <c r="AL3426" s="34"/>
      <c r="AM3426" s="39"/>
      <c r="AN342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966000</v>
      </c>
    </row>
    <row r="3427" spans="1:40" ht="19.5" customHeight="1" x14ac:dyDescent="0.25">
      <c r="A3427" s="32">
        <f t="shared" si="246"/>
        <v>2026</v>
      </c>
      <c r="B3427" s="32">
        <f t="shared" si="247"/>
        <v>2</v>
      </c>
      <c r="C3427" s="25">
        <v>46060</v>
      </c>
      <c r="D3427" s="57">
        <f t="shared" ca="1" si="244"/>
        <v>46097</v>
      </c>
      <c r="E3427" s="57" t="str">
        <f t="shared" ca="1" si="245"/>
        <v>1-Months</v>
      </c>
      <c r="F3427" s="57" t="str">
        <f>VLOOKUP(O3427,Stock[],5,FALSE)</f>
        <v>Whisky</v>
      </c>
      <c r="G3427" s="33" t="s">
        <v>3320</v>
      </c>
      <c r="H3427" s="38"/>
      <c r="I3427" s="34" t="s">
        <v>626</v>
      </c>
      <c r="J3427" s="32" t="str">
        <f>VLOOKUP(I3427,Customers[],2,FALSE)</f>
        <v>Liquor House</v>
      </c>
      <c r="K3427" s="32" t="str">
        <f>VLOOKUP(I3427,Customers[],4,FALSE)</f>
        <v>Meiktila</v>
      </c>
      <c r="L3427" s="32" t="str">
        <f>VLOOKUP(Table85[[#This Row],[CustomerID]],Table!H:K,3,0)</f>
        <v>စက်မှုဇုံ</v>
      </c>
      <c r="M3427" s="32" t="str">
        <f>VLOOKUP(I3427,Customers[],5,FALSE)</f>
        <v>Van-2</v>
      </c>
      <c r="N3427" s="117" t="s">
        <v>10</v>
      </c>
      <c r="O3427" s="37" t="s">
        <v>2113</v>
      </c>
      <c r="P3427" s="32" t="str">
        <f>VLOOKUP(O3427,Stock[],2,FALSE)</f>
        <v>Ngwe Taung 700ml</v>
      </c>
      <c r="Q3427" s="35">
        <f>VLOOKUP(O3427,Stock[],3,FALSE)</f>
        <v>0.7</v>
      </c>
      <c r="R3427" s="35">
        <f>VLOOKUP(O3427,Stock[],4,FALSE)</f>
        <v>12</v>
      </c>
      <c r="S3427" s="37"/>
      <c r="T3427" s="35">
        <f>(DailySales!$S3427/DailySales!$R3427)+DailySales!$U3427</f>
        <v>1</v>
      </c>
      <c r="U3427" s="37">
        <v>1</v>
      </c>
      <c r="V3427" s="36">
        <f>+DailySales!$T3427*DailySales!$R3427</f>
        <v>12</v>
      </c>
      <c r="W3427" s="36">
        <f>+DailySales!$V3427*DailySales!$Q3427</f>
        <v>8.3999999999999986</v>
      </c>
      <c r="X3427" s="36">
        <f>VLOOKUP(O3427,Stock[],6,FALSE)</f>
        <v>4700</v>
      </c>
      <c r="Y3427" s="36">
        <f>+DailySales!$V3427*DailySales!$X3427</f>
        <v>56400</v>
      </c>
      <c r="Z3427" s="37"/>
      <c r="AA3427" s="37"/>
      <c r="AB3427" s="37"/>
      <c r="AC3427" s="37"/>
      <c r="AD3427" s="37"/>
      <c r="AE3427" s="77"/>
      <c r="AF3427" s="38">
        <v>46062</v>
      </c>
      <c r="AG3427" s="39">
        <v>56400</v>
      </c>
      <c r="AH3427" s="87"/>
      <c r="AI3427" s="39"/>
      <c r="AJ3427" s="87"/>
      <c r="AK3427" s="39"/>
      <c r="AL3427" s="34"/>
      <c r="AM3427" s="39"/>
      <c r="AN342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28" spans="1:40" ht="19.5" customHeight="1" x14ac:dyDescent="0.25">
      <c r="A3428" s="32">
        <f t="shared" si="246"/>
        <v>2026</v>
      </c>
      <c r="B3428" s="32">
        <f t="shared" si="247"/>
        <v>2</v>
      </c>
      <c r="C3428" s="25">
        <v>46060</v>
      </c>
      <c r="D3428" s="57">
        <f t="shared" ca="1" si="244"/>
        <v>46097</v>
      </c>
      <c r="E3428" s="57" t="str">
        <f t="shared" ca="1" si="245"/>
        <v>1-Months</v>
      </c>
      <c r="F3428" s="57" t="str">
        <f>VLOOKUP(O3428,Stock[],5,FALSE)</f>
        <v>Whisky</v>
      </c>
      <c r="G3428" s="33" t="s">
        <v>3321</v>
      </c>
      <c r="H3428" s="38"/>
      <c r="I3428" s="34" t="s">
        <v>625</v>
      </c>
      <c r="J3428" s="32" t="str">
        <f>VLOOKUP(I3428,Customers[],2,FALSE)</f>
        <v>စိန်ခြယ်</v>
      </c>
      <c r="K3428" s="32" t="str">
        <f>VLOOKUP(I3428,Customers[],4,FALSE)</f>
        <v>Meiktila</v>
      </c>
      <c r="L3428" s="32" t="str">
        <f>VLOOKUP(Table85[[#This Row],[CustomerID]],Table!H:K,3,0)</f>
        <v>ညောင်အိုင့်</v>
      </c>
      <c r="M3428" s="32" t="str">
        <f>VLOOKUP(I3428,Customers[],5,FALSE)</f>
        <v>Van-2</v>
      </c>
      <c r="N3428" s="117" t="s">
        <v>10</v>
      </c>
      <c r="O3428" s="37" t="s">
        <v>2113</v>
      </c>
      <c r="P3428" s="32" t="str">
        <f>VLOOKUP(O3428,Stock[],2,FALSE)</f>
        <v>Ngwe Taung 700ml</v>
      </c>
      <c r="Q3428" s="35">
        <f>VLOOKUP(O3428,Stock[],3,FALSE)</f>
        <v>0.7</v>
      </c>
      <c r="R3428" s="35">
        <f>VLOOKUP(O3428,Stock[],4,FALSE)</f>
        <v>12</v>
      </c>
      <c r="S3428" s="37"/>
      <c r="T3428" s="35">
        <f>(DailySales!$S3428/DailySales!$R3428)+DailySales!$U3428</f>
        <v>1</v>
      </c>
      <c r="U3428" s="37">
        <v>1</v>
      </c>
      <c r="V3428" s="36">
        <f>+DailySales!$T3428*DailySales!$R3428</f>
        <v>12</v>
      </c>
      <c r="W3428" s="36">
        <f>+DailySales!$V3428*DailySales!$Q3428</f>
        <v>8.3999999999999986</v>
      </c>
      <c r="X3428" s="36">
        <f>VLOOKUP(O3428,Stock[],6,FALSE)</f>
        <v>4700</v>
      </c>
      <c r="Y3428" s="36">
        <f>+DailySales!$V3428*DailySales!$X3428</f>
        <v>56400</v>
      </c>
      <c r="Z3428" s="37"/>
      <c r="AA3428" s="37"/>
      <c r="AB3428" s="37"/>
      <c r="AC3428" s="37"/>
      <c r="AD3428" s="37"/>
      <c r="AE3428" s="77"/>
      <c r="AF3428" s="87">
        <v>46062</v>
      </c>
      <c r="AG3428" s="39">
        <v>56400</v>
      </c>
      <c r="AH3428" s="87"/>
      <c r="AI3428" s="39"/>
      <c r="AJ3428" s="87"/>
      <c r="AK3428" s="39"/>
      <c r="AL3428" s="34"/>
      <c r="AM3428" s="39"/>
      <c r="AN342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29" spans="1:40" ht="19.5" customHeight="1" x14ac:dyDescent="0.25">
      <c r="A3429" s="32">
        <f t="shared" si="246"/>
        <v>2026</v>
      </c>
      <c r="B3429" s="32">
        <f t="shared" si="247"/>
        <v>2</v>
      </c>
      <c r="C3429" s="25">
        <v>46062</v>
      </c>
      <c r="D3429" s="57">
        <f t="shared" ca="1" si="244"/>
        <v>46097</v>
      </c>
      <c r="E3429" s="57" t="str">
        <f t="shared" ca="1" si="245"/>
        <v>1-Months</v>
      </c>
      <c r="F3429" s="57" t="str">
        <f>VLOOKUP(O3429,Stock[],5,FALSE)</f>
        <v>BE</v>
      </c>
      <c r="G3429" s="33" t="s">
        <v>3322</v>
      </c>
      <c r="H3429" s="38"/>
      <c r="I3429" s="34" t="s">
        <v>240</v>
      </c>
      <c r="J3429" s="32" t="str">
        <f>VLOOKUP(I3429,Customers[],2,FALSE)</f>
        <v>လွင်</v>
      </c>
      <c r="K3429" s="32" t="str">
        <f>VLOOKUP(I3429,Customers[],4,FALSE)</f>
        <v>Kyukpadaung</v>
      </c>
      <c r="L3429" s="32" t="str">
        <f>VLOOKUP(Table85[[#This Row],[CustomerID]],Table!H:K,3,0)</f>
        <v>ကျောက်ပန်းတောင်း</v>
      </c>
      <c r="M3429" s="32" t="str">
        <f>VLOOKUP(I3429,Customers[],5,FALSE)</f>
        <v>WholeSales/Contract</v>
      </c>
      <c r="N3429" s="117" t="s">
        <v>10</v>
      </c>
      <c r="O3429" s="37" t="s">
        <v>2120</v>
      </c>
      <c r="P3429" s="32" t="str">
        <f>VLOOKUP(O3429,Stock[],2,FALSE)</f>
        <v>ဇေ အရက်သန့်</v>
      </c>
      <c r="Q3429" s="35">
        <f>VLOOKUP(O3429,Stock[],3,FALSE)</f>
        <v>0.64</v>
      </c>
      <c r="R3429" s="35">
        <f>VLOOKUP(O3429,Stock[],4,FALSE)</f>
        <v>14</v>
      </c>
      <c r="S3429" s="37"/>
      <c r="T3429" s="35">
        <f>(DailySales!$S3429/DailySales!$R3429)+DailySales!$U3429</f>
        <v>200</v>
      </c>
      <c r="U3429" s="37">
        <v>200</v>
      </c>
      <c r="V3429" s="36">
        <f>+DailySales!$T3429*DailySales!$R3429</f>
        <v>2800</v>
      </c>
      <c r="W3429" s="36">
        <f>+DailySales!$V3429*DailySales!$Q3429</f>
        <v>1792</v>
      </c>
      <c r="X3429" s="36">
        <f>VLOOKUP(O3429,Stock[],6,FALSE)</f>
        <v>1380</v>
      </c>
      <c r="Y3429" s="36">
        <f>+DailySales!$V3429*DailySales!$X3429</f>
        <v>3864000</v>
      </c>
      <c r="Z3429" s="37"/>
      <c r="AA3429" s="37"/>
      <c r="AB3429" s="37"/>
      <c r="AC3429" s="37"/>
      <c r="AD3429" s="37"/>
      <c r="AE3429" s="77">
        <v>70000</v>
      </c>
      <c r="AF3429" s="87"/>
      <c r="AG3429" s="39"/>
      <c r="AH3429" s="122">
        <v>46086</v>
      </c>
      <c r="AI3429" s="39">
        <v>468240</v>
      </c>
      <c r="AJ3429" s="87">
        <v>46091</v>
      </c>
      <c r="AK3429" s="39">
        <v>3465760</v>
      </c>
      <c r="AL3429" s="34"/>
      <c r="AM3429" s="39"/>
      <c r="AN342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30" spans="1:40" ht="19.5" customHeight="1" x14ac:dyDescent="0.25">
      <c r="A3430" s="32">
        <f t="shared" si="246"/>
        <v>2026</v>
      </c>
      <c r="B3430" s="32">
        <f t="shared" si="247"/>
        <v>2</v>
      </c>
      <c r="C3430" s="25">
        <v>46062</v>
      </c>
      <c r="D3430" s="57">
        <f t="shared" ca="1" si="244"/>
        <v>46097</v>
      </c>
      <c r="E3430" s="57" t="str">
        <f t="shared" ca="1" si="245"/>
        <v>1-Months</v>
      </c>
      <c r="F3430" s="57" t="str">
        <f>VLOOKUP(O3430,Stock[],5,FALSE)</f>
        <v>BE</v>
      </c>
      <c r="G3430" s="33" t="s">
        <v>3322</v>
      </c>
      <c r="H3430" s="38"/>
      <c r="I3430" s="34" t="s">
        <v>240</v>
      </c>
      <c r="J3430" s="32" t="str">
        <f>VLOOKUP(I3430,Customers[],2,FALSE)</f>
        <v>လွင်</v>
      </c>
      <c r="K3430" s="32" t="str">
        <f>VLOOKUP(I3430,Customers[],4,FALSE)</f>
        <v>Kyukpadaung</v>
      </c>
      <c r="L3430" s="32" t="str">
        <f>VLOOKUP(Table85[[#This Row],[CustomerID]],Table!H:K,3,0)</f>
        <v>ကျောက်ပန်းတောင်း</v>
      </c>
      <c r="M3430" s="32" t="str">
        <f>VLOOKUP(I3430,Customers[],5,FALSE)</f>
        <v>WholeSales/Contract</v>
      </c>
      <c r="N3430" s="117" t="s">
        <v>10</v>
      </c>
      <c r="O3430" s="37" t="s">
        <v>223</v>
      </c>
      <c r="P3430" s="32" t="str">
        <f>VLOOKUP(O3430,Stock[],2,FALSE)</f>
        <v>ချယ်ရီအရက်သန့်ကော် (.6Ltr)</v>
      </c>
      <c r="Q3430" s="35">
        <f>VLOOKUP(O3430,Stock[],3,FALSE)</f>
        <v>0.6</v>
      </c>
      <c r="R3430" s="35">
        <f>VLOOKUP(O3430,Stock[],4,FALSE)</f>
        <v>24</v>
      </c>
      <c r="S3430" s="37"/>
      <c r="T3430" s="35">
        <f>(DailySales!$S3430/DailySales!$R3430)+DailySales!$U3430</f>
        <v>30</v>
      </c>
      <c r="U3430" s="37">
        <v>30</v>
      </c>
      <c r="V3430" s="36">
        <f>+DailySales!$T3430*DailySales!$R3430</f>
        <v>720</v>
      </c>
      <c r="W3430" s="36">
        <f>+DailySales!$V3430*DailySales!$Q3430</f>
        <v>432</v>
      </c>
      <c r="X3430" s="36">
        <f>VLOOKUP(O3430,Stock[],6,FALSE)</f>
        <v>875</v>
      </c>
      <c r="Y3430" s="36">
        <f>+DailySales!$V3430*DailySales!$X3430</f>
        <v>630000</v>
      </c>
      <c r="Z3430" s="37"/>
      <c r="AA3430" s="37"/>
      <c r="AB3430" s="37"/>
      <c r="AC3430" s="37"/>
      <c r="AD3430" s="37"/>
      <c r="AE3430" s="77"/>
      <c r="AF3430" s="87"/>
      <c r="AG3430" s="39"/>
      <c r="AH3430" s="87"/>
      <c r="AI3430" s="39"/>
      <c r="AJ3430" s="87">
        <v>46091</v>
      </c>
      <c r="AK3430" s="39">
        <v>630000</v>
      </c>
      <c r="AL3430" s="34"/>
      <c r="AM3430" s="39"/>
      <c r="AN343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31" spans="1:40" ht="19.5" customHeight="1" x14ac:dyDescent="0.25">
      <c r="A3431" s="32">
        <f t="shared" si="246"/>
        <v>2026</v>
      </c>
      <c r="B3431" s="32">
        <f t="shared" si="247"/>
        <v>2</v>
      </c>
      <c r="C3431" s="25">
        <v>46062</v>
      </c>
      <c r="D3431" s="57">
        <f t="shared" ca="1" si="244"/>
        <v>46097</v>
      </c>
      <c r="E3431" s="57" t="str">
        <f t="shared" ca="1" si="245"/>
        <v>1-Months</v>
      </c>
      <c r="F3431" s="57" t="str">
        <f>VLOOKUP(O3431,Stock[],5,FALSE)</f>
        <v>BE</v>
      </c>
      <c r="G3431" s="33" t="s">
        <v>3322</v>
      </c>
      <c r="H3431" s="38"/>
      <c r="I3431" s="34" t="s">
        <v>240</v>
      </c>
      <c r="J3431" s="32" t="str">
        <f>VLOOKUP(I3431,Customers[],2,FALSE)</f>
        <v>လွင်</v>
      </c>
      <c r="K3431" s="32" t="str">
        <f>VLOOKUP(I3431,Customers[],4,FALSE)</f>
        <v>Kyukpadaung</v>
      </c>
      <c r="L3431" s="32" t="str">
        <f>VLOOKUP(Table85[[#This Row],[CustomerID]],Table!H:K,3,0)</f>
        <v>ကျောက်ပန်းတောင်း</v>
      </c>
      <c r="M3431" s="32" t="str">
        <f>VLOOKUP(I3431,Customers[],5,FALSE)</f>
        <v>WholeSales/Contract</v>
      </c>
      <c r="N3431" s="117" t="s">
        <v>10</v>
      </c>
      <c r="O3431" s="37" t="s">
        <v>225</v>
      </c>
      <c r="P3431" s="32" t="str">
        <f>VLOOKUP(O3431,Stock[],2,FALSE)</f>
        <v>ချယ်ရီသံပုရာအရက်သန့်ကော် (1Ltr)</v>
      </c>
      <c r="Q3431" s="35">
        <f>VLOOKUP(O3431,Stock[],3,FALSE)</f>
        <v>1</v>
      </c>
      <c r="R3431" s="35">
        <f>VLOOKUP(O3431,Stock[],4,FALSE)</f>
        <v>12</v>
      </c>
      <c r="S3431" s="37"/>
      <c r="T3431" s="35">
        <f>(DailySales!$S3431/DailySales!$R3431)+DailySales!$U3431</f>
        <v>50</v>
      </c>
      <c r="U3431" s="37">
        <v>50</v>
      </c>
      <c r="V3431" s="36">
        <f>+DailySales!$T3431*DailySales!$R3431</f>
        <v>600</v>
      </c>
      <c r="W3431" s="36">
        <f>+DailySales!$V3431*DailySales!$Q3431</f>
        <v>600</v>
      </c>
      <c r="X3431" s="36">
        <f>VLOOKUP(O3431,Stock[],6,FALSE)</f>
        <v>1260</v>
      </c>
      <c r="Y3431" s="36">
        <f>+DailySales!$V3431*DailySales!$X3431</f>
        <v>756000</v>
      </c>
      <c r="Z3431" s="37"/>
      <c r="AA3431" s="37"/>
      <c r="AB3431" s="37"/>
      <c r="AC3431" s="37"/>
      <c r="AD3431" s="37"/>
      <c r="AE3431" s="77">
        <f>50*380</f>
        <v>19000</v>
      </c>
      <c r="AF3431" s="87"/>
      <c r="AG3431" s="39"/>
      <c r="AH3431" s="87"/>
      <c r="AI3431" s="39"/>
      <c r="AJ3431" s="87">
        <v>46091</v>
      </c>
      <c r="AK3431" s="39">
        <v>775000</v>
      </c>
      <c r="AL3431" s="34"/>
      <c r="AM3431" s="39"/>
      <c r="AN343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32" spans="1:40" ht="19.5" customHeight="1" x14ac:dyDescent="0.25">
      <c r="A3432" s="32">
        <f t="shared" si="246"/>
        <v>2026</v>
      </c>
      <c r="B3432" s="32">
        <f t="shared" si="247"/>
        <v>2</v>
      </c>
      <c r="C3432" s="25">
        <v>46062</v>
      </c>
      <c r="D3432" s="57">
        <f t="shared" ca="1" si="244"/>
        <v>46097</v>
      </c>
      <c r="E3432" s="57" t="str">
        <f t="shared" ca="1" si="245"/>
        <v>1-Months</v>
      </c>
      <c r="F3432" s="57" t="str">
        <f>VLOOKUP(O3432,Stock[],5,FALSE)</f>
        <v>BE</v>
      </c>
      <c r="G3432" s="33" t="s">
        <v>3323</v>
      </c>
      <c r="H3432" s="38"/>
      <c r="I3432" s="34" t="s">
        <v>1754</v>
      </c>
      <c r="J3432" s="32" t="str">
        <f>VLOOKUP(I3432,Customers[],2,FALSE)</f>
        <v>စစ်ဆေးရေးဂိတ်လက်ဆောင်</v>
      </c>
      <c r="K3432" s="32">
        <f>VLOOKUP(I3432,Customers[],4,FALSE)</f>
        <v>0</v>
      </c>
      <c r="L3432" s="32">
        <f>VLOOKUP(Table85[[#This Row],[CustomerID]],Table!H:K,3,0)</f>
        <v>0</v>
      </c>
      <c r="M3432" s="32">
        <f>VLOOKUP(I3432,Customers[],5,FALSE)</f>
        <v>0</v>
      </c>
      <c r="N3432" s="117" t="s">
        <v>1751</v>
      </c>
      <c r="O3432" s="37" t="s">
        <v>217</v>
      </c>
      <c r="P3432" s="32" t="str">
        <f>VLOOKUP(O3432,Stock[],2,FALSE)</f>
        <v>လိမ္မော်ဖြူ</v>
      </c>
      <c r="Q3432" s="35">
        <f>VLOOKUP(O3432,Stock[],3,FALSE)</f>
        <v>0.64</v>
      </c>
      <c r="R3432" s="35">
        <f>VLOOKUP(O3432,Stock[],4,FALSE)</f>
        <v>24</v>
      </c>
      <c r="S3432" s="37">
        <v>4</v>
      </c>
      <c r="T3432" s="35">
        <f>(DailySales!$S3432/DailySales!$R3432)+DailySales!$U3432</f>
        <v>0.16666666666666666</v>
      </c>
      <c r="U3432" s="37"/>
      <c r="V3432" s="36">
        <f>+DailySales!$T3432*DailySales!$R3432</f>
        <v>4</v>
      </c>
      <c r="W3432" s="36">
        <f>+DailySales!$V3432*DailySales!$Q3432</f>
        <v>2.56</v>
      </c>
      <c r="X3432" s="36">
        <f>VLOOKUP(O3432,Stock[],6,FALSE)</f>
        <v>1330</v>
      </c>
      <c r="Y3432" s="36">
        <f>+DailySales!$V3432*DailySales!$X3432</f>
        <v>5320</v>
      </c>
      <c r="Z3432" s="37"/>
      <c r="AA3432" s="37"/>
      <c r="AB3432" s="37"/>
      <c r="AC3432" s="37"/>
      <c r="AD3432" s="37"/>
      <c r="AE3432" s="77"/>
      <c r="AF3432" s="87">
        <v>46062</v>
      </c>
      <c r="AG3432" s="39">
        <v>5320</v>
      </c>
      <c r="AH3432" s="87"/>
      <c r="AI3432" s="39"/>
      <c r="AJ3432" s="87"/>
      <c r="AK3432" s="39"/>
      <c r="AL3432" s="34"/>
      <c r="AM3432" s="39"/>
      <c r="AN343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33" spans="1:40" ht="19.5" customHeight="1" x14ac:dyDescent="0.25">
      <c r="A3433" s="32">
        <f t="shared" si="246"/>
        <v>2026</v>
      </c>
      <c r="B3433" s="32">
        <f t="shared" si="247"/>
        <v>2</v>
      </c>
      <c r="C3433" s="25">
        <v>46062</v>
      </c>
      <c r="D3433" s="57">
        <f t="shared" ca="1" si="244"/>
        <v>46097</v>
      </c>
      <c r="E3433" s="57" t="str">
        <f t="shared" ca="1" si="245"/>
        <v>1-Months</v>
      </c>
      <c r="F3433" s="57" t="str">
        <f>VLOOKUP(O3433,Stock[],5,FALSE)</f>
        <v>BE</v>
      </c>
      <c r="G3433" s="33" t="s">
        <v>3324</v>
      </c>
      <c r="H3433" s="38"/>
      <c r="I3433" s="34" t="s">
        <v>245</v>
      </c>
      <c r="J3433" s="32" t="str">
        <f>VLOOKUP(I3433,Customers[],2,FALSE)</f>
        <v>မြို့မ</v>
      </c>
      <c r="K3433" s="32" t="str">
        <f>VLOOKUP(I3433,Customers[],4,FALSE)</f>
        <v>Taungthar</v>
      </c>
      <c r="L3433" s="32" t="str">
        <f>VLOOKUP(Table85[[#This Row],[CustomerID]],Table!H:K,3,0)</f>
        <v>တောင်သာ</v>
      </c>
      <c r="M3433" s="32" t="str">
        <f>VLOOKUP(I3433,Customers[],5,FALSE)</f>
        <v>WholeSales/Contract</v>
      </c>
      <c r="N3433" s="117" t="s">
        <v>10</v>
      </c>
      <c r="O3433" s="37" t="s">
        <v>210</v>
      </c>
      <c r="P3433" s="32" t="str">
        <f>VLOOKUP(O3433,Stock[],2,FALSE)</f>
        <v>ဇေယျဝတီ Red ပု</v>
      </c>
      <c r="Q3433" s="35">
        <f>VLOOKUP(O3433,Stock[],3,FALSE)</f>
        <v>0.64</v>
      </c>
      <c r="R3433" s="35">
        <f>VLOOKUP(O3433,Stock[],4,FALSE)</f>
        <v>14</v>
      </c>
      <c r="S3433" s="37"/>
      <c r="T3433" s="35">
        <f>(DailySales!$S3433/DailySales!$R3433)+DailySales!$U3433</f>
        <v>100</v>
      </c>
      <c r="U3433" s="37">
        <v>100</v>
      </c>
      <c r="V3433" s="36">
        <f>+DailySales!$T3433*DailySales!$R3433</f>
        <v>1400</v>
      </c>
      <c r="W3433" s="36">
        <f>+DailySales!$V3433*DailySales!$Q3433</f>
        <v>896</v>
      </c>
      <c r="X3433" s="36">
        <f>VLOOKUP(O3433,Stock[],6,FALSE)</f>
        <v>1600</v>
      </c>
      <c r="Y3433" s="36">
        <f>+DailySales!$V3433*DailySales!$X3433</f>
        <v>2240000</v>
      </c>
      <c r="Z3433" s="37"/>
      <c r="AA3433" s="37"/>
      <c r="AB3433" s="37">
        <v>243250</v>
      </c>
      <c r="AC3433" s="37"/>
      <c r="AD3433" s="37"/>
      <c r="AE3433" s="77"/>
      <c r="AF3433" s="87"/>
      <c r="AG3433" s="39"/>
      <c r="AH3433" s="87">
        <v>46081</v>
      </c>
      <c r="AI3433" s="39">
        <v>28900</v>
      </c>
      <c r="AJ3433" s="87">
        <v>46088</v>
      </c>
      <c r="AK3433" s="39">
        <v>1967850</v>
      </c>
      <c r="AL3433" s="34"/>
      <c r="AM3433" s="39"/>
      <c r="AN343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34" spans="1:40" ht="19.5" customHeight="1" x14ac:dyDescent="0.25">
      <c r="A3434" s="32">
        <f t="shared" si="246"/>
        <v>2026</v>
      </c>
      <c r="B3434" s="32">
        <f t="shared" si="247"/>
        <v>2</v>
      </c>
      <c r="C3434" s="25">
        <v>46062</v>
      </c>
      <c r="D3434" s="57">
        <f t="shared" ca="1" si="244"/>
        <v>46097</v>
      </c>
      <c r="E3434" s="57" t="str">
        <f t="shared" ca="1" si="245"/>
        <v>1-Months</v>
      </c>
      <c r="F3434" s="57" t="str">
        <f>VLOOKUP(O3434,Stock[],5,FALSE)</f>
        <v>BE</v>
      </c>
      <c r="G3434" s="33" t="s">
        <v>3325</v>
      </c>
      <c r="H3434" s="38"/>
      <c r="I3434" s="34" t="s">
        <v>180</v>
      </c>
      <c r="J3434" s="32" t="str">
        <f>VLOOKUP(I3434,Customers[],2,FALSE)</f>
        <v>ရွှေမြင်း</v>
      </c>
      <c r="K3434" s="32" t="str">
        <f>VLOOKUP(I3434,Customers[],4,FALSE)</f>
        <v>Meiktila</v>
      </c>
      <c r="L3434" s="32" t="str">
        <f>VLOOKUP(Table85[[#This Row],[CustomerID]],Table!H:K,3,0)</f>
        <v>မိတ္ထီလာ</v>
      </c>
      <c r="M3434" s="32" t="str">
        <f>VLOOKUP(I3434,Customers[],5,FALSE)</f>
        <v>WholeSales/Contract</v>
      </c>
      <c r="N3434" s="117" t="s">
        <v>10</v>
      </c>
      <c r="O3434" s="37" t="s">
        <v>220</v>
      </c>
      <c r="P3434" s="32" t="str">
        <f>VLOOKUP(O3434,Stock[],2,FALSE)</f>
        <v>မြန်မာရှောက်ပျား</v>
      </c>
      <c r="Q3434" s="35">
        <f>VLOOKUP(O3434,Stock[],3,FALSE)</f>
        <v>0.64</v>
      </c>
      <c r="R3434" s="35">
        <f>VLOOKUP(O3434,Stock[],4,FALSE)</f>
        <v>14</v>
      </c>
      <c r="S3434" s="37"/>
      <c r="T3434" s="35">
        <f>(DailySales!$S3434/DailySales!$R3434)+DailySales!$U3434</f>
        <v>30</v>
      </c>
      <c r="U3434" s="37">
        <v>30</v>
      </c>
      <c r="V3434" s="36">
        <f>+DailySales!$T3434*DailySales!$R3434</f>
        <v>420</v>
      </c>
      <c r="W3434" s="36">
        <f>+DailySales!$V3434*DailySales!$Q3434</f>
        <v>268.8</v>
      </c>
      <c r="X3434" s="36">
        <f>VLOOKUP(O3434,Stock[],6,FALSE)</f>
        <v>1370</v>
      </c>
      <c r="Y3434" s="36">
        <f>+DailySales!$V3434*DailySales!$X3434</f>
        <v>575400</v>
      </c>
      <c r="Z3434" s="37"/>
      <c r="AA3434" s="37"/>
      <c r="AB3434" s="37"/>
      <c r="AC3434" s="37"/>
      <c r="AD3434" s="37"/>
      <c r="AE3434" s="77"/>
      <c r="AF3434" s="87"/>
      <c r="AG3434" s="39"/>
      <c r="AH3434" s="87"/>
      <c r="AI3434" s="39"/>
      <c r="AJ3434" s="87"/>
      <c r="AK3434" s="39"/>
      <c r="AL3434" s="34"/>
      <c r="AM3434" s="39"/>
      <c r="AN343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575400</v>
      </c>
    </row>
    <row r="3435" spans="1:40" ht="19.5" customHeight="1" x14ac:dyDescent="0.25">
      <c r="A3435" s="32">
        <f t="shared" si="246"/>
        <v>2026</v>
      </c>
      <c r="B3435" s="32">
        <f t="shared" si="247"/>
        <v>2</v>
      </c>
      <c r="C3435" s="25">
        <v>46062</v>
      </c>
      <c r="D3435" s="57">
        <f t="shared" ca="1" si="244"/>
        <v>46097</v>
      </c>
      <c r="E3435" s="57" t="str">
        <f t="shared" ca="1" si="245"/>
        <v>1-Months</v>
      </c>
      <c r="F3435" s="57" t="str">
        <f>VLOOKUP(O3435,Stock[],5,FALSE)</f>
        <v>BE</v>
      </c>
      <c r="G3435" s="33" t="s">
        <v>3325</v>
      </c>
      <c r="H3435" s="38"/>
      <c r="I3435" s="34" t="s">
        <v>180</v>
      </c>
      <c r="J3435" s="32" t="str">
        <f>VLOOKUP(I3435,Customers[],2,FALSE)</f>
        <v>ရွှေမြင်း</v>
      </c>
      <c r="K3435" s="32" t="str">
        <f>VLOOKUP(I3435,Customers[],4,FALSE)</f>
        <v>Meiktila</v>
      </c>
      <c r="L3435" s="32" t="str">
        <f>VLOOKUP(Table85[[#This Row],[CustomerID]],Table!H:K,3,0)</f>
        <v>မိတ္ထီလာ</v>
      </c>
      <c r="M3435" s="32" t="str">
        <f>VLOOKUP(I3435,Customers[],5,FALSE)</f>
        <v>WholeSales/Contract</v>
      </c>
      <c r="N3435" s="117" t="s">
        <v>10</v>
      </c>
      <c r="O3435" s="37" t="s">
        <v>217</v>
      </c>
      <c r="P3435" s="32" t="str">
        <f>VLOOKUP(O3435,Stock[],2,FALSE)</f>
        <v>လိမ္မော်ဖြူ</v>
      </c>
      <c r="Q3435" s="35">
        <f>VLOOKUP(O3435,Stock[],3,FALSE)</f>
        <v>0.64</v>
      </c>
      <c r="R3435" s="35">
        <f>VLOOKUP(O3435,Stock[],4,FALSE)</f>
        <v>24</v>
      </c>
      <c r="S3435" s="37"/>
      <c r="T3435" s="35">
        <f>(DailySales!$S3435/DailySales!$R3435)+DailySales!$U3435</f>
        <v>60</v>
      </c>
      <c r="U3435" s="37">
        <v>60</v>
      </c>
      <c r="V3435" s="36">
        <f>+DailySales!$T3435*DailySales!$R3435</f>
        <v>1440</v>
      </c>
      <c r="W3435" s="36">
        <f>+DailySales!$V3435*DailySales!$Q3435</f>
        <v>921.6</v>
      </c>
      <c r="X3435" s="36">
        <f>VLOOKUP(O3435,Stock[],6,FALSE)</f>
        <v>1330</v>
      </c>
      <c r="Y3435" s="36">
        <f>+DailySales!$V3435*DailySales!$X3435</f>
        <v>1915200</v>
      </c>
      <c r="Z3435" s="37"/>
      <c r="AA3435" s="37"/>
      <c r="AB3435" s="37"/>
      <c r="AC3435" s="37"/>
      <c r="AD3435" s="37"/>
      <c r="AE3435" s="77"/>
      <c r="AF3435" s="87"/>
      <c r="AG3435" s="39"/>
      <c r="AH3435" s="87"/>
      <c r="AI3435" s="39"/>
      <c r="AJ3435" s="87"/>
      <c r="AK3435" s="39"/>
      <c r="AL3435" s="34"/>
      <c r="AM3435" s="39"/>
      <c r="AN343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1915200</v>
      </c>
    </row>
    <row r="3436" spans="1:40" ht="19.5" customHeight="1" x14ac:dyDescent="0.25">
      <c r="A3436" s="32">
        <f t="shared" si="246"/>
        <v>2026</v>
      </c>
      <c r="B3436" s="32">
        <f t="shared" si="247"/>
        <v>2</v>
      </c>
      <c r="C3436" s="25">
        <v>46062</v>
      </c>
      <c r="D3436" s="57">
        <f t="shared" ca="1" si="244"/>
        <v>46097</v>
      </c>
      <c r="E3436" s="57" t="str">
        <f t="shared" ca="1" si="245"/>
        <v>1-Months</v>
      </c>
      <c r="F3436" s="57" t="str">
        <f>VLOOKUP(O3436,Stock[],5,FALSE)</f>
        <v>BE</v>
      </c>
      <c r="G3436" s="33" t="s">
        <v>3325</v>
      </c>
      <c r="H3436" s="38"/>
      <c r="I3436" s="34" t="s">
        <v>180</v>
      </c>
      <c r="J3436" s="32" t="str">
        <f>VLOOKUP(I3436,Customers[],2,FALSE)</f>
        <v>ရွှေမြင်း</v>
      </c>
      <c r="K3436" s="32" t="str">
        <f>VLOOKUP(I3436,Customers[],4,FALSE)</f>
        <v>Meiktila</v>
      </c>
      <c r="L3436" s="32" t="str">
        <f>VLOOKUP(Table85[[#This Row],[CustomerID]],Table!H:K,3,0)</f>
        <v>မိတ္ထီလာ</v>
      </c>
      <c r="M3436" s="32" t="str">
        <f>VLOOKUP(I3436,Customers[],5,FALSE)</f>
        <v>WholeSales/Contract</v>
      </c>
      <c r="N3436" s="117" t="s">
        <v>10</v>
      </c>
      <c r="O3436" s="37" t="s">
        <v>214</v>
      </c>
      <c r="P3436" s="32" t="str">
        <f>VLOOKUP(O3436,Stock[],2,FALSE)</f>
        <v>ကောင်းကြည်</v>
      </c>
      <c r="Q3436" s="35">
        <f>VLOOKUP(O3436,Stock[],3,FALSE)</f>
        <v>0.64</v>
      </c>
      <c r="R3436" s="35">
        <f>VLOOKUP(O3436,Stock[],4,FALSE)</f>
        <v>14</v>
      </c>
      <c r="S3436" s="37"/>
      <c r="T3436" s="35">
        <f>(DailySales!$S3436/DailySales!$R3436)+DailySales!$U3436</f>
        <v>30</v>
      </c>
      <c r="U3436" s="37">
        <v>30</v>
      </c>
      <c r="V3436" s="36">
        <f>+DailySales!$T3436*DailySales!$R3436</f>
        <v>420</v>
      </c>
      <c r="W3436" s="36">
        <f>+DailySales!$V3436*DailySales!$Q3436</f>
        <v>268.8</v>
      </c>
      <c r="X3436" s="36">
        <f>VLOOKUP(O3436,Stock[],6,FALSE)</f>
        <v>1330</v>
      </c>
      <c r="Y3436" s="36">
        <f>+DailySales!$V3436*DailySales!$X3436</f>
        <v>558600</v>
      </c>
      <c r="Z3436" s="37"/>
      <c r="AA3436" s="37"/>
      <c r="AB3436" s="37"/>
      <c r="AC3436" s="37"/>
      <c r="AD3436" s="37"/>
      <c r="AE3436" s="77"/>
      <c r="AF3436" s="87"/>
      <c r="AG3436" s="39"/>
      <c r="AH3436" s="87"/>
      <c r="AI3436" s="39"/>
      <c r="AJ3436" s="87"/>
      <c r="AK3436" s="39"/>
      <c r="AL3436" s="34"/>
      <c r="AM3436" s="39"/>
      <c r="AN343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558600</v>
      </c>
    </row>
    <row r="3437" spans="1:40" ht="19.5" customHeight="1" x14ac:dyDescent="0.25">
      <c r="A3437" s="32">
        <f t="shared" si="246"/>
        <v>2026</v>
      </c>
      <c r="B3437" s="32">
        <f t="shared" si="247"/>
        <v>2</v>
      </c>
      <c r="C3437" s="25">
        <v>46062</v>
      </c>
      <c r="D3437" s="57">
        <f t="shared" ca="1" si="244"/>
        <v>46097</v>
      </c>
      <c r="E3437" s="57" t="str">
        <f t="shared" ca="1" si="245"/>
        <v>1-Months</v>
      </c>
      <c r="F3437" s="57" t="str">
        <f>VLOOKUP(O3437,Stock[],5,FALSE)</f>
        <v>BE</v>
      </c>
      <c r="G3437" s="33" t="s">
        <v>3325</v>
      </c>
      <c r="H3437" s="38"/>
      <c r="I3437" s="34" t="s">
        <v>180</v>
      </c>
      <c r="J3437" s="32" t="str">
        <f>VLOOKUP(I3437,Customers[],2,FALSE)</f>
        <v>ရွှေမြင်း</v>
      </c>
      <c r="K3437" s="32" t="str">
        <f>VLOOKUP(I3437,Customers[],4,FALSE)</f>
        <v>Meiktila</v>
      </c>
      <c r="L3437" s="32" t="str">
        <f>VLOOKUP(Table85[[#This Row],[CustomerID]],Table!H:K,3,0)</f>
        <v>မိတ္ထီလာ</v>
      </c>
      <c r="M3437" s="32" t="str">
        <f>VLOOKUP(I3437,Customers[],5,FALSE)</f>
        <v>WholeSales/Contract</v>
      </c>
      <c r="N3437" s="117" t="s">
        <v>10</v>
      </c>
      <c r="O3437" s="37" t="s">
        <v>2465</v>
      </c>
      <c r="P3437" s="32" t="str">
        <f>VLOOKUP(O3437,Stock[],2,FALSE)</f>
        <v>မိုးနဲကွန်ကီး</v>
      </c>
      <c r="Q3437" s="35">
        <f>VLOOKUP(O3437,Stock[],3,FALSE)</f>
        <v>0.64</v>
      </c>
      <c r="R3437" s="35">
        <f>VLOOKUP(O3437,Stock[],4,FALSE)</f>
        <v>14</v>
      </c>
      <c r="S3437" s="37"/>
      <c r="T3437" s="35">
        <f>(DailySales!$S3437/DailySales!$R3437)+DailySales!$U3437</f>
        <v>10</v>
      </c>
      <c r="U3437" s="37">
        <v>10</v>
      </c>
      <c r="V3437" s="36">
        <f>+DailySales!$T3437*DailySales!$R3437</f>
        <v>140</v>
      </c>
      <c r="W3437" s="36">
        <f>+DailySales!$V3437*DailySales!$Q3437</f>
        <v>89.600000000000009</v>
      </c>
      <c r="X3437" s="36">
        <f>VLOOKUP(O3437,Stock[],6,FALSE)</f>
        <v>1700</v>
      </c>
      <c r="Y3437" s="36">
        <f>+DailySales!$V3437*DailySales!$X3437</f>
        <v>238000</v>
      </c>
      <c r="Z3437" s="37"/>
      <c r="AA3437" s="37"/>
      <c r="AB3437" s="37"/>
      <c r="AC3437" s="37"/>
      <c r="AD3437" s="37"/>
      <c r="AE3437" s="77"/>
      <c r="AF3437" s="87"/>
      <c r="AG3437" s="39"/>
      <c r="AH3437" s="87"/>
      <c r="AI3437" s="39"/>
      <c r="AJ3437" s="87"/>
      <c r="AK3437" s="39"/>
      <c r="AL3437" s="34"/>
      <c r="AM3437" s="39"/>
      <c r="AN343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238000</v>
      </c>
    </row>
    <row r="3438" spans="1:40" ht="19.5" customHeight="1" x14ac:dyDescent="0.25">
      <c r="A3438" s="32">
        <f t="shared" si="246"/>
        <v>2026</v>
      </c>
      <c r="B3438" s="32">
        <f t="shared" si="247"/>
        <v>2</v>
      </c>
      <c r="C3438" s="25">
        <v>46062</v>
      </c>
      <c r="D3438" s="57">
        <f t="shared" ca="1" si="244"/>
        <v>46097</v>
      </c>
      <c r="E3438" s="57" t="str">
        <f t="shared" ca="1" si="245"/>
        <v>1-Months</v>
      </c>
      <c r="F3438" s="57" t="str">
        <f>VLOOKUP(O3438,Stock[],5,FALSE)</f>
        <v>BE</v>
      </c>
      <c r="G3438" s="33" t="s">
        <v>3325</v>
      </c>
      <c r="H3438" s="38"/>
      <c r="I3438" s="34" t="s">
        <v>180</v>
      </c>
      <c r="J3438" s="32" t="str">
        <f>VLOOKUP(I3438,Customers[],2,FALSE)</f>
        <v>ရွှေမြင်း</v>
      </c>
      <c r="K3438" s="32" t="str">
        <f>VLOOKUP(I3438,Customers[],4,FALSE)</f>
        <v>Meiktila</v>
      </c>
      <c r="L3438" s="32" t="str">
        <f>VLOOKUP(Table85[[#This Row],[CustomerID]],Table!H:K,3,0)</f>
        <v>မိတ္ထီလာ</v>
      </c>
      <c r="M3438" s="32" t="str">
        <f>VLOOKUP(I3438,Customers[],5,FALSE)</f>
        <v>WholeSales/Contract</v>
      </c>
      <c r="N3438" s="117" t="s">
        <v>10</v>
      </c>
      <c r="O3438" s="37" t="s">
        <v>205</v>
      </c>
      <c r="P3438" s="32" t="str">
        <f>VLOOKUP(O3438,Stock[],2,FALSE)</f>
        <v>ကောင်းကြည် ကော် 25%  (1Ltr )</v>
      </c>
      <c r="Q3438" s="35">
        <f>VLOOKUP(O3438,Stock[],3,FALSE)</f>
        <v>1</v>
      </c>
      <c r="R3438" s="35">
        <f>VLOOKUP(O3438,Stock[],4,FALSE)</f>
        <v>12</v>
      </c>
      <c r="S3438" s="37"/>
      <c r="T3438" s="35">
        <f>(DailySales!$S3438/DailySales!$R3438)+DailySales!$U3438</f>
        <v>20</v>
      </c>
      <c r="U3438" s="37">
        <v>20</v>
      </c>
      <c r="V3438" s="36">
        <f>+DailySales!$T3438*DailySales!$R3438</f>
        <v>240</v>
      </c>
      <c r="W3438" s="36">
        <f>+DailySales!$V3438*DailySales!$Q3438</f>
        <v>240</v>
      </c>
      <c r="X3438" s="36">
        <f>VLOOKUP(O3438,Stock[],6,FALSE)</f>
        <v>1530</v>
      </c>
      <c r="Y3438" s="36">
        <f>+DailySales!$V3438*DailySales!$X3438</f>
        <v>367200</v>
      </c>
      <c r="Z3438" s="37"/>
      <c r="AA3438" s="37"/>
      <c r="AB3438" s="37"/>
      <c r="AC3438" s="37"/>
      <c r="AD3438" s="37"/>
      <c r="AE3438" s="77"/>
      <c r="AF3438" s="87"/>
      <c r="AG3438" s="39"/>
      <c r="AH3438" s="87"/>
      <c r="AI3438" s="39"/>
      <c r="AJ3438" s="87"/>
      <c r="AK3438" s="39"/>
      <c r="AL3438" s="34"/>
      <c r="AM3438" s="39"/>
      <c r="AN343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367200</v>
      </c>
    </row>
    <row r="3439" spans="1:40" ht="19.5" customHeight="1" x14ac:dyDescent="0.25">
      <c r="A3439" s="32">
        <f t="shared" si="246"/>
        <v>2026</v>
      </c>
      <c r="B3439" s="32">
        <f t="shared" si="247"/>
        <v>2</v>
      </c>
      <c r="C3439" s="25">
        <v>46062</v>
      </c>
      <c r="D3439" s="57">
        <f t="shared" ca="1" si="244"/>
        <v>46097</v>
      </c>
      <c r="E3439" s="57" t="str">
        <f t="shared" ca="1" si="245"/>
        <v>1-Months</v>
      </c>
      <c r="F3439" s="57" t="str">
        <f>VLOOKUP(O3439,Stock[],5,FALSE)</f>
        <v>BE</v>
      </c>
      <c r="G3439" s="33" t="s">
        <v>3326</v>
      </c>
      <c r="H3439" s="38"/>
      <c r="I3439" s="34" t="s">
        <v>233</v>
      </c>
      <c r="J3439" s="32" t="str">
        <f>VLOOKUP(I3439,Customers[],2,FALSE)</f>
        <v>ဦးဝင်းနိုင်</v>
      </c>
      <c r="K3439" s="32" t="str">
        <f>VLOOKUP(I3439,Customers[],4,FALSE)</f>
        <v>Wandwin</v>
      </c>
      <c r="L3439" s="32" t="str">
        <f>VLOOKUP(Table85[[#This Row],[CustomerID]],Table!H:K,3,0)</f>
        <v>လျှော်ပင်</v>
      </c>
      <c r="M3439" s="32" t="str">
        <f>VLOOKUP(I3439,Customers[],5,FALSE)</f>
        <v>WholeSales/Contract</v>
      </c>
      <c r="N3439" s="117" t="s">
        <v>10</v>
      </c>
      <c r="O3439" s="37" t="s">
        <v>240</v>
      </c>
      <c r="P3439" s="32" t="str">
        <f>VLOOKUP(O3439,Stock[],2,FALSE)</f>
        <v>သံပုရာအရက်</v>
      </c>
      <c r="Q3439" s="35">
        <f>VLOOKUP(O3439,Stock[],3,FALSE)</f>
        <v>0.64</v>
      </c>
      <c r="R3439" s="35">
        <f>VLOOKUP(O3439,Stock[],4,FALSE)</f>
        <v>14</v>
      </c>
      <c r="S3439" s="37"/>
      <c r="T3439" s="35">
        <f>(DailySales!$S3439/DailySales!$R3439)+DailySales!$U3439</f>
        <v>100</v>
      </c>
      <c r="U3439" s="37">
        <v>100</v>
      </c>
      <c r="V3439" s="36">
        <f>+DailySales!$T3439*DailySales!$R3439</f>
        <v>1400</v>
      </c>
      <c r="W3439" s="36">
        <f>+DailySales!$V3439*DailySales!$Q3439</f>
        <v>896</v>
      </c>
      <c r="X3439" s="36">
        <f>VLOOKUP(O3439,Stock[],6,FALSE)</f>
        <v>1330</v>
      </c>
      <c r="Y3439" s="36">
        <f>+DailySales!$V3439*DailySales!$X3439</f>
        <v>1862000</v>
      </c>
      <c r="Z3439" s="37"/>
      <c r="AA3439" s="37"/>
      <c r="AB3439" s="37"/>
      <c r="AC3439" s="37"/>
      <c r="AD3439" s="37"/>
      <c r="AE3439" s="77"/>
      <c r="AF3439" s="87"/>
      <c r="AG3439" s="39"/>
      <c r="AH3439" s="87"/>
      <c r="AI3439" s="39"/>
      <c r="AJ3439" s="122">
        <v>46081</v>
      </c>
      <c r="AK3439" s="39">
        <v>1862000</v>
      </c>
      <c r="AL3439" s="34"/>
      <c r="AM3439" s="39"/>
      <c r="AN343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40" spans="1:40" ht="19.5" customHeight="1" x14ac:dyDescent="0.25">
      <c r="A3440" s="32">
        <f t="shared" si="246"/>
        <v>2026</v>
      </c>
      <c r="B3440" s="32">
        <f t="shared" si="247"/>
        <v>2</v>
      </c>
      <c r="C3440" s="25">
        <v>46062</v>
      </c>
      <c r="D3440" s="57">
        <f t="shared" ca="1" si="244"/>
        <v>46097</v>
      </c>
      <c r="E3440" s="57" t="str">
        <f t="shared" ca="1" si="245"/>
        <v>1-Months</v>
      </c>
      <c r="F3440" s="57" t="str">
        <f>VLOOKUP(O3440,Stock[],5,FALSE)</f>
        <v>BE</v>
      </c>
      <c r="G3440" s="33" t="s">
        <v>3326</v>
      </c>
      <c r="H3440" s="38"/>
      <c r="I3440" s="34" t="s">
        <v>233</v>
      </c>
      <c r="J3440" s="32" t="str">
        <f>VLOOKUP(I3440,Customers[],2,FALSE)</f>
        <v>ဦးဝင်းနိုင်</v>
      </c>
      <c r="K3440" s="32" t="str">
        <f>VLOOKUP(I3440,Customers[],4,FALSE)</f>
        <v>Wandwin</v>
      </c>
      <c r="L3440" s="32" t="str">
        <f>VLOOKUP(Table85[[#This Row],[CustomerID]],Table!H:K,3,0)</f>
        <v>လျှော်ပင်</v>
      </c>
      <c r="M3440" s="32" t="str">
        <f>VLOOKUP(I3440,Customers[],5,FALSE)</f>
        <v>WholeSales/Contract</v>
      </c>
      <c r="N3440" s="117" t="s">
        <v>10</v>
      </c>
      <c r="O3440" s="37" t="s">
        <v>216</v>
      </c>
      <c r="P3440" s="32" t="str">
        <f>VLOOKUP(O3440,Stock[],2,FALSE)</f>
        <v>ဒဂုံအရက်သန့်</v>
      </c>
      <c r="Q3440" s="35">
        <f>VLOOKUP(O3440,Stock[],3,FALSE)</f>
        <v>0.64</v>
      </c>
      <c r="R3440" s="35">
        <f>VLOOKUP(O3440,Stock[],4,FALSE)</f>
        <v>14</v>
      </c>
      <c r="S3440" s="37"/>
      <c r="T3440" s="35">
        <f>(DailySales!$S3440/DailySales!$R3440)+DailySales!$U3440</f>
        <v>10</v>
      </c>
      <c r="U3440" s="37">
        <v>10</v>
      </c>
      <c r="V3440" s="36">
        <f>+DailySales!$T3440*DailySales!$R3440</f>
        <v>140</v>
      </c>
      <c r="W3440" s="36">
        <f>+DailySales!$V3440*DailySales!$Q3440</f>
        <v>89.600000000000009</v>
      </c>
      <c r="X3440" s="36">
        <f>VLOOKUP(O3440,Stock[],6,FALSE)</f>
        <v>1330</v>
      </c>
      <c r="Y3440" s="36">
        <f>+DailySales!$V3440*DailySales!$X3440</f>
        <v>186200</v>
      </c>
      <c r="Z3440" s="37"/>
      <c r="AA3440" s="37"/>
      <c r="AB3440" s="37"/>
      <c r="AC3440" s="37"/>
      <c r="AD3440" s="37"/>
      <c r="AE3440" s="77"/>
      <c r="AF3440" s="87"/>
      <c r="AG3440" s="39"/>
      <c r="AH3440" s="87"/>
      <c r="AI3440" s="39"/>
      <c r="AJ3440" s="122">
        <v>46081</v>
      </c>
      <c r="AK3440" s="39">
        <v>186200</v>
      </c>
      <c r="AL3440" s="34"/>
      <c r="AM3440" s="39"/>
      <c r="AN344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41" spans="1:40" ht="19.5" customHeight="1" x14ac:dyDescent="0.25">
      <c r="A3441" s="32">
        <f t="shared" si="246"/>
        <v>2026</v>
      </c>
      <c r="B3441" s="32">
        <f t="shared" si="247"/>
        <v>2</v>
      </c>
      <c r="C3441" s="25">
        <v>46062</v>
      </c>
      <c r="D3441" s="57">
        <f t="shared" ca="1" si="244"/>
        <v>46097</v>
      </c>
      <c r="E3441" s="57" t="str">
        <f t="shared" ca="1" si="245"/>
        <v>1-Months</v>
      </c>
      <c r="F3441" s="57" t="str">
        <f>VLOOKUP(O3441,Stock[],5,FALSE)</f>
        <v>BE</v>
      </c>
      <c r="G3441" s="33" t="s">
        <v>3326</v>
      </c>
      <c r="H3441" s="38"/>
      <c r="I3441" s="34" t="s">
        <v>233</v>
      </c>
      <c r="J3441" s="32" t="str">
        <f>VLOOKUP(I3441,Customers[],2,FALSE)</f>
        <v>ဦးဝင်းနိုင်</v>
      </c>
      <c r="K3441" s="32" t="str">
        <f>VLOOKUP(I3441,Customers[],4,FALSE)</f>
        <v>Wandwin</v>
      </c>
      <c r="L3441" s="32" t="str">
        <f>VLOOKUP(Table85[[#This Row],[CustomerID]],Table!H:K,3,0)</f>
        <v>လျှော်ပင်</v>
      </c>
      <c r="M3441" s="32" t="str">
        <f>VLOOKUP(I3441,Customers[],5,FALSE)</f>
        <v>WholeSales/Contract</v>
      </c>
      <c r="N3441" s="117" t="s">
        <v>10</v>
      </c>
      <c r="O3441" s="37" t="s">
        <v>2120</v>
      </c>
      <c r="P3441" s="32" t="str">
        <f>VLOOKUP(O3441,Stock[],2,FALSE)</f>
        <v>ဇေ အရက်သန့်</v>
      </c>
      <c r="Q3441" s="35">
        <f>VLOOKUP(O3441,Stock[],3,FALSE)</f>
        <v>0.64</v>
      </c>
      <c r="R3441" s="35">
        <f>VLOOKUP(O3441,Stock[],4,FALSE)</f>
        <v>14</v>
      </c>
      <c r="S3441" s="37"/>
      <c r="T3441" s="35">
        <f>(DailySales!$S3441/DailySales!$R3441)+DailySales!$U3441</f>
        <v>60</v>
      </c>
      <c r="U3441" s="37">
        <v>60</v>
      </c>
      <c r="V3441" s="36">
        <f>+DailySales!$T3441*DailySales!$R3441</f>
        <v>840</v>
      </c>
      <c r="W3441" s="36">
        <f>+DailySales!$V3441*DailySales!$Q3441</f>
        <v>537.6</v>
      </c>
      <c r="X3441" s="36">
        <f>VLOOKUP(O3441,Stock[],6,FALSE)</f>
        <v>1380</v>
      </c>
      <c r="Y3441" s="36">
        <f>+DailySales!$V3441*DailySales!$X3441</f>
        <v>1159200</v>
      </c>
      <c r="Z3441" s="37"/>
      <c r="AA3441" s="37"/>
      <c r="AB3441" s="37"/>
      <c r="AC3441" s="37"/>
      <c r="AD3441" s="37"/>
      <c r="AE3441" s="77"/>
      <c r="AF3441" s="87"/>
      <c r="AG3441" s="39"/>
      <c r="AH3441" s="87"/>
      <c r="AI3441" s="39"/>
      <c r="AJ3441" s="122">
        <v>46081</v>
      </c>
      <c r="AK3441" s="39">
        <v>1159200</v>
      </c>
      <c r="AL3441" s="34"/>
      <c r="AM3441" s="39"/>
      <c r="AN344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42" spans="1:40" ht="19.5" customHeight="1" x14ac:dyDescent="0.25">
      <c r="A3442" s="32">
        <f t="shared" si="246"/>
        <v>2026</v>
      </c>
      <c r="B3442" s="32">
        <f t="shared" si="247"/>
        <v>2</v>
      </c>
      <c r="C3442" s="25">
        <v>46062</v>
      </c>
      <c r="D3442" s="57">
        <f t="shared" ca="1" si="244"/>
        <v>46097</v>
      </c>
      <c r="E3442" s="57" t="str">
        <f t="shared" ca="1" si="245"/>
        <v>1-Months</v>
      </c>
      <c r="F3442" s="57" t="str">
        <f>VLOOKUP(O3442,Stock[],5,FALSE)</f>
        <v>BE</v>
      </c>
      <c r="G3442" s="33" t="s">
        <v>3326</v>
      </c>
      <c r="H3442" s="38"/>
      <c r="I3442" s="34" t="s">
        <v>233</v>
      </c>
      <c r="J3442" s="32" t="str">
        <f>VLOOKUP(I3442,Customers[],2,FALSE)</f>
        <v>ဦးဝင်းနိုင်</v>
      </c>
      <c r="K3442" s="32" t="str">
        <f>VLOOKUP(I3442,Customers[],4,FALSE)</f>
        <v>Wandwin</v>
      </c>
      <c r="L3442" s="32" t="str">
        <f>VLOOKUP(Table85[[#This Row],[CustomerID]],Table!H:K,3,0)</f>
        <v>လျှော်ပင်</v>
      </c>
      <c r="M3442" s="32" t="str">
        <f>VLOOKUP(I3442,Customers[],5,FALSE)</f>
        <v>WholeSales/Contract</v>
      </c>
      <c r="N3442" s="117" t="s">
        <v>10</v>
      </c>
      <c r="O3442" s="37" t="s">
        <v>214</v>
      </c>
      <c r="P3442" s="32" t="str">
        <f>VLOOKUP(O3442,Stock[],2,FALSE)</f>
        <v>ကောင်းကြည်</v>
      </c>
      <c r="Q3442" s="35">
        <f>VLOOKUP(O3442,Stock[],3,FALSE)</f>
        <v>0.64</v>
      </c>
      <c r="R3442" s="35">
        <f>VLOOKUP(O3442,Stock[],4,FALSE)</f>
        <v>14</v>
      </c>
      <c r="S3442" s="37"/>
      <c r="T3442" s="35">
        <f>(DailySales!$S3442/DailySales!$R3442)+DailySales!$U3442</f>
        <v>20</v>
      </c>
      <c r="U3442" s="37">
        <v>20</v>
      </c>
      <c r="V3442" s="36">
        <f>+DailySales!$T3442*DailySales!$R3442</f>
        <v>280</v>
      </c>
      <c r="W3442" s="36">
        <f>+DailySales!$V3442*DailySales!$Q3442</f>
        <v>179.20000000000002</v>
      </c>
      <c r="X3442" s="36">
        <f>VLOOKUP(O3442,Stock[],6,FALSE)</f>
        <v>1330</v>
      </c>
      <c r="Y3442" s="36">
        <f>+DailySales!$V3442*DailySales!$X3442</f>
        <v>372400</v>
      </c>
      <c r="Z3442" s="37"/>
      <c r="AA3442" s="37"/>
      <c r="AB3442" s="37"/>
      <c r="AC3442" s="37"/>
      <c r="AD3442" s="37"/>
      <c r="AE3442" s="77"/>
      <c r="AF3442" s="87"/>
      <c r="AG3442" s="39"/>
      <c r="AH3442" s="87"/>
      <c r="AI3442" s="39"/>
      <c r="AJ3442" s="122">
        <v>46081</v>
      </c>
      <c r="AK3442" s="39">
        <v>372400</v>
      </c>
      <c r="AL3442" s="34"/>
      <c r="AM3442" s="39"/>
      <c r="AN344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43" spans="1:40" ht="19.5" customHeight="1" x14ac:dyDescent="0.25">
      <c r="A3443" s="32">
        <f t="shared" si="246"/>
        <v>2026</v>
      </c>
      <c r="B3443" s="32">
        <f t="shared" si="247"/>
        <v>2</v>
      </c>
      <c r="C3443" s="25">
        <v>46062</v>
      </c>
      <c r="D3443" s="57">
        <f t="shared" ca="1" si="244"/>
        <v>46097</v>
      </c>
      <c r="E3443" s="57" t="str">
        <f t="shared" ca="1" si="245"/>
        <v>1-Months</v>
      </c>
      <c r="F3443" s="57" t="str">
        <f>VLOOKUP(O3443,Stock[],5,FALSE)</f>
        <v>BE</v>
      </c>
      <c r="G3443" s="33" t="s">
        <v>3326</v>
      </c>
      <c r="H3443" s="38"/>
      <c r="I3443" s="34" t="s">
        <v>233</v>
      </c>
      <c r="J3443" s="32" t="str">
        <f>VLOOKUP(I3443,Customers[],2,FALSE)</f>
        <v>ဦးဝင်းနိုင်</v>
      </c>
      <c r="K3443" s="32" t="str">
        <f>VLOOKUP(I3443,Customers[],4,FALSE)</f>
        <v>Wandwin</v>
      </c>
      <c r="L3443" s="32" t="str">
        <f>VLOOKUP(Table85[[#This Row],[CustomerID]],Table!H:K,3,0)</f>
        <v>လျှော်ပင်</v>
      </c>
      <c r="M3443" s="32" t="str">
        <f>VLOOKUP(I3443,Customers[],5,FALSE)</f>
        <v>WholeSales/Contract</v>
      </c>
      <c r="N3443" s="117" t="s">
        <v>10</v>
      </c>
      <c r="O3443" s="37" t="s">
        <v>205</v>
      </c>
      <c r="P3443" s="32" t="str">
        <f>VLOOKUP(O3443,Stock[],2,FALSE)</f>
        <v>ကောင်းကြည် ကော် 25%  (1Ltr )</v>
      </c>
      <c r="Q3443" s="35">
        <f>VLOOKUP(O3443,Stock[],3,FALSE)</f>
        <v>1</v>
      </c>
      <c r="R3443" s="35">
        <f>VLOOKUP(O3443,Stock[],4,FALSE)</f>
        <v>12</v>
      </c>
      <c r="S3443" s="37"/>
      <c r="T3443" s="35">
        <f>(DailySales!$S3443/DailySales!$R3443)+DailySales!$U3443</f>
        <v>35</v>
      </c>
      <c r="U3443" s="37">
        <v>35</v>
      </c>
      <c r="V3443" s="36">
        <f>+DailySales!$T3443*DailySales!$R3443</f>
        <v>420</v>
      </c>
      <c r="W3443" s="36">
        <f>+DailySales!$V3443*DailySales!$Q3443</f>
        <v>420</v>
      </c>
      <c r="X3443" s="36">
        <f>VLOOKUP(O3443,Stock[],6,FALSE)</f>
        <v>1530</v>
      </c>
      <c r="Y3443" s="36">
        <f>+DailySales!$V3443*DailySales!$X3443</f>
        <v>642600</v>
      </c>
      <c r="Z3443" s="37"/>
      <c r="AA3443" s="37"/>
      <c r="AB3443" s="37">
        <v>300980</v>
      </c>
      <c r="AC3443" s="37"/>
      <c r="AD3443" s="37"/>
      <c r="AE3443" s="77"/>
      <c r="AF3443" s="87"/>
      <c r="AG3443" s="39"/>
      <c r="AH3443" s="87"/>
      <c r="AI3443" s="39"/>
      <c r="AJ3443" s="87">
        <v>46081</v>
      </c>
      <c r="AK3443" s="39">
        <v>341620</v>
      </c>
      <c r="AL3443" s="34"/>
      <c r="AM3443" s="39"/>
      <c r="AN344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44" spans="1:40" ht="19.5" customHeight="1" x14ac:dyDescent="0.25">
      <c r="A3444" s="32">
        <f t="shared" si="246"/>
        <v>2026</v>
      </c>
      <c r="B3444" s="32">
        <f t="shared" si="247"/>
        <v>2</v>
      </c>
      <c r="C3444" s="25">
        <v>46062</v>
      </c>
      <c r="D3444" s="57">
        <f t="shared" ca="1" si="244"/>
        <v>46097</v>
      </c>
      <c r="E3444" s="57" t="str">
        <f t="shared" ca="1" si="245"/>
        <v>1-Months</v>
      </c>
      <c r="F3444" s="57" t="str">
        <f>VLOOKUP(O3444,Stock[],5,FALSE)</f>
        <v>BE</v>
      </c>
      <c r="G3444" s="33" t="s">
        <v>3326</v>
      </c>
      <c r="H3444" s="38"/>
      <c r="I3444" s="34" t="s">
        <v>233</v>
      </c>
      <c r="J3444" s="32" t="str">
        <f>VLOOKUP(I3444,Customers[],2,FALSE)</f>
        <v>ဦးဝင်းနိုင်</v>
      </c>
      <c r="K3444" s="32" t="str">
        <f>VLOOKUP(I3444,Customers[],4,FALSE)</f>
        <v>Wandwin</v>
      </c>
      <c r="L3444" s="32" t="str">
        <f>VLOOKUP(Table85[[#This Row],[CustomerID]],Table!H:K,3,0)</f>
        <v>လျှော်ပင်</v>
      </c>
      <c r="M3444" s="32" t="str">
        <f>VLOOKUP(I3444,Customers[],5,FALSE)</f>
        <v>WholeSales/Contract</v>
      </c>
      <c r="N3444" s="117" t="s">
        <v>10</v>
      </c>
      <c r="O3444" s="37" t="s">
        <v>2465</v>
      </c>
      <c r="P3444" s="32" t="str">
        <f>VLOOKUP(O3444,Stock[],2,FALSE)</f>
        <v>မိုးနဲကွန်ကီး</v>
      </c>
      <c r="Q3444" s="35">
        <f>VLOOKUP(O3444,Stock[],3,FALSE)</f>
        <v>0.64</v>
      </c>
      <c r="R3444" s="35">
        <f>VLOOKUP(O3444,Stock[],4,FALSE)</f>
        <v>14</v>
      </c>
      <c r="S3444" s="37"/>
      <c r="T3444" s="35">
        <f>(DailySales!$S3444/DailySales!$R3444)+DailySales!$U3444</f>
        <v>5</v>
      </c>
      <c r="U3444" s="37">
        <v>5</v>
      </c>
      <c r="V3444" s="36">
        <f>+DailySales!$T3444*DailySales!$R3444</f>
        <v>70</v>
      </c>
      <c r="W3444" s="36">
        <f>+DailySales!$V3444*DailySales!$Q3444</f>
        <v>44.800000000000004</v>
      </c>
      <c r="X3444" s="36">
        <f>VLOOKUP(O3444,Stock[],6,FALSE)</f>
        <v>1700</v>
      </c>
      <c r="Y3444" s="36">
        <f>+DailySales!$V3444*DailySales!$X3444</f>
        <v>119000</v>
      </c>
      <c r="Z3444" s="37"/>
      <c r="AA3444" s="37"/>
      <c r="AB3444" s="37">
        <v>119000</v>
      </c>
      <c r="AC3444" s="37"/>
      <c r="AD3444" s="37"/>
      <c r="AE3444" s="77"/>
      <c r="AF3444" s="87"/>
      <c r="AG3444" s="39"/>
      <c r="AH3444" s="87"/>
      <c r="AI3444" s="39"/>
      <c r="AJ3444" s="87"/>
      <c r="AK3444" s="39"/>
      <c r="AL3444" s="34"/>
      <c r="AM3444" s="39"/>
      <c r="AN344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45" spans="1:40" ht="19.5" customHeight="1" x14ac:dyDescent="0.25">
      <c r="A3445" s="32">
        <f t="shared" si="246"/>
        <v>2026</v>
      </c>
      <c r="B3445" s="32">
        <f t="shared" si="247"/>
        <v>2</v>
      </c>
      <c r="C3445" s="25">
        <v>46062</v>
      </c>
      <c r="D3445" s="57">
        <f t="shared" ca="1" si="244"/>
        <v>46097</v>
      </c>
      <c r="E3445" s="57" t="str">
        <f t="shared" ca="1" si="245"/>
        <v>1-Months</v>
      </c>
      <c r="F3445" s="57" t="str">
        <f>VLOOKUP(O3445,Stock[],5,FALSE)</f>
        <v>BE</v>
      </c>
      <c r="G3445" s="33" t="s">
        <v>3327</v>
      </c>
      <c r="H3445" s="38" t="s">
        <v>283</v>
      </c>
      <c r="I3445" s="34" t="s">
        <v>2015</v>
      </c>
      <c r="J3445" s="32" t="str">
        <f>VLOOKUP(I3445,Customers[],2,FALSE)</f>
        <v>ကိုဆွေကျော်</v>
      </c>
      <c r="K3445" s="32" t="str">
        <f>VLOOKUP(I3445,Customers[],4,FALSE)</f>
        <v>Pyawbwe</v>
      </c>
      <c r="L3445" s="32" t="str">
        <f>VLOOKUP(Table85[[#This Row],[CustomerID]],Table!H:K,3,0)</f>
        <v>‌တောင်းကောက်ရွာ</v>
      </c>
      <c r="M3445" s="32" t="str">
        <f>VLOOKUP(I3445,Customers[],5,FALSE)</f>
        <v>Van-1</v>
      </c>
      <c r="N3445" s="117" t="s">
        <v>9</v>
      </c>
      <c r="O3445" s="37" t="s">
        <v>214</v>
      </c>
      <c r="P3445" s="32" t="str">
        <f>VLOOKUP(O3445,Stock[],2,FALSE)</f>
        <v>ကောင်းကြည်</v>
      </c>
      <c r="Q3445" s="35">
        <f>VLOOKUP(O3445,Stock[],3,FALSE)</f>
        <v>0.64</v>
      </c>
      <c r="R3445" s="35">
        <f>VLOOKUP(O3445,Stock[],4,FALSE)</f>
        <v>14</v>
      </c>
      <c r="S3445" s="37"/>
      <c r="T3445" s="35">
        <f>(DailySales!$S3445/DailySales!$R3445)+DailySales!$U3445</f>
        <v>5</v>
      </c>
      <c r="U3445" s="37">
        <v>5</v>
      </c>
      <c r="V3445" s="36">
        <f>+DailySales!$T3445*DailySales!$R3445</f>
        <v>70</v>
      </c>
      <c r="W3445" s="36">
        <f>+DailySales!$V3445*DailySales!$Q3445</f>
        <v>44.800000000000004</v>
      </c>
      <c r="X3445" s="36">
        <f>VLOOKUP(O3445,Stock[],6,FALSE)</f>
        <v>1330</v>
      </c>
      <c r="Y3445" s="36">
        <f>+DailySales!$V3445*DailySales!$X3445</f>
        <v>93100</v>
      </c>
      <c r="Z3445" s="37"/>
      <c r="AA3445" s="37"/>
      <c r="AB3445" s="37"/>
      <c r="AC3445" s="37"/>
      <c r="AD3445" s="37"/>
      <c r="AE3445" s="77">
        <v>2400</v>
      </c>
      <c r="AF3445" s="87">
        <v>46062</v>
      </c>
      <c r="AG3445" s="39">
        <v>95500</v>
      </c>
      <c r="AH3445" s="87"/>
      <c r="AI3445" s="39"/>
      <c r="AJ3445" s="87"/>
      <c r="AK3445" s="39"/>
      <c r="AL3445" s="34"/>
      <c r="AM3445" s="39"/>
      <c r="AN344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46" spans="1:40" ht="19.5" customHeight="1" x14ac:dyDescent="0.25">
      <c r="A3446" s="32">
        <f t="shared" si="246"/>
        <v>2026</v>
      </c>
      <c r="B3446" s="32">
        <f t="shared" si="247"/>
        <v>2</v>
      </c>
      <c r="C3446" s="25">
        <v>46062</v>
      </c>
      <c r="D3446" s="57">
        <f t="shared" ca="1" si="244"/>
        <v>46097</v>
      </c>
      <c r="E3446" s="57" t="str">
        <f t="shared" ca="1" si="245"/>
        <v>1-Months</v>
      </c>
      <c r="F3446" s="57" t="str">
        <f>VLOOKUP(O3446,Stock[],5,FALSE)</f>
        <v>BE</v>
      </c>
      <c r="G3446" s="33" t="s">
        <v>3328</v>
      </c>
      <c r="H3446" s="38" t="s">
        <v>283</v>
      </c>
      <c r="I3446" s="34" t="s">
        <v>1030</v>
      </c>
      <c r="J3446" s="32" t="str">
        <f>VLOOKUP(I3446,Customers[],2,FALSE)</f>
        <v>မမိုးမိုးခိုင်</v>
      </c>
      <c r="K3446" s="32" t="str">
        <f>VLOOKUP(I3446,Customers[],4,FALSE)</f>
        <v>Meiktila</v>
      </c>
      <c r="L3446" s="32" t="str">
        <f>VLOOKUP(Table85[[#This Row],[CustomerID]],Table!H:K,3,0)</f>
        <v>ကုက္ကိုကုန်း</v>
      </c>
      <c r="M3446" s="32" t="str">
        <f>VLOOKUP(I3446,Customers[],5,FALSE)</f>
        <v>Van-2</v>
      </c>
      <c r="N3446" s="117" t="s">
        <v>9</v>
      </c>
      <c r="O3446" s="37" t="s">
        <v>2120</v>
      </c>
      <c r="P3446" s="32" t="str">
        <f>VLOOKUP(O3446,Stock[],2,FALSE)</f>
        <v>ဇေ အရက်သန့်</v>
      </c>
      <c r="Q3446" s="35">
        <f>VLOOKUP(O3446,Stock[],3,FALSE)</f>
        <v>0.64</v>
      </c>
      <c r="R3446" s="35">
        <f>VLOOKUP(O3446,Stock[],4,FALSE)</f>
        <v>14</v>
      </c>
      <c r="S3446" s="37"/>
      <c r="T3446" s="35">
        <f>(DailySales!$S3446/DailySales!$R3446)+DailySales!$U3446</f>
        <v>5</v>
      </c>
      <c r="U3446" s="37">
        <v>5</v>
      </c>
      <c r="V3446" s="36">
        <f>+DailySales!$T3446*DailySales!$R3446</f>
        <v>70</v>
      </c>
      <c r="W3446" s="36">
        <f>+DailySales!$V3446*DailySales!$Q3446</f>
        <v>44.800000000000004</v>
      </c>
      <c r="X3446" s="36">
        <f>VLOOKUP(O3446,Stock[],6,FALSE)</f>
        <v>1380</v>
      </c>
      <c r="Y3446" s="36">
        <f>+DailySales!$V3446*DailySales!$X3446</f>
        <v>96600</v>
      </c>
      <c r="Z3446" s="37"/>
      <c r="AA3446" s="37"/>
      <c r="AB3446" s="37"/>
      <c r="AC3446" s="37"/>
      <c r="AD3446" s="37"/>
      <c r="AE3446" s="77">
        <v>2400</v>
      </c>
      <c r="AF3446" s="87">
        <v>46062</v>
      </c>
      <c r="AG3446" s="39">
        <v>99000</v>
      </c>
      <c r="AH3446" s="87"/>
      <c r="AI3446" s="39"/>
      <c r="AJ3446" s="87"/>
      <c r="AK3446" s="39"/>
      <c r="AL3446" s="34"/>
      <c r="AM3446" s="39"/>
      <c r="AN344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47" spans="1:40" ht="19.5" customHeight="1" x14ac:dyDescent="0.25">
      <c r="A3447" s="32">
        <f t="shared" si="246"/>
        <v>2026</v>
      </c>
      <c r="B3447" s="32">
        <f t="shared" si="247"/>
        <v>2</v>
      </c>
      <c r="C3447" s="25">
        <v>46062</v>
      </c>
      <c r="D3447" s="57">
        <f t="shared" ca="1" si="244"/>
        <v>46097</v>
      </c>
      <c r="E3447" s="57" t="str">
        <f t="shared" ca="1" si="245"/>
        <v>1-Months</v>
      </c>
      <c r="F3447" s="57" t="str">
        <f>VLOOKUP(O3447,Stock[],5,FALSE)</f>
        <v>BE</v>
      </c>
      <c r="G3447" s="33" t="s">
        <v>3328</v>
      </c>
      <c r="H3447" s="38" t="s">
        <v>283</v>
      </c>
      <c r="I3447" s="34" t="s">
        <v>1030</v>
      </c>
      <c r="J3447" s="32" t="str">
        <f>VLOOKUP(I3447,Customers[],2,FALSE)</f>
        <v>မမိုးမိုးခိုင်</v>
      </c>
      <c r="K3447" s="32" t="str">
        <f>VLOOKUP(I3447,Customers[],4,FALSE)</f>
        <v>Meiktila</v>
      </c>
      <c r="L3447" s="32" t="str">
        <f>VLOOKUP(Table85[[#This Row],[CustomerID]],Table!H:K,3,0)</f>
        <v>ကုက္ကိုကုန်း</v>
      </c>
      <c r="M3447" s="32" t="str">
        <f>VLOOKUP(I3447,Customers[],5,FALSE)</f>
        <v>Van-2</v>
      </c>
      <c r="N3447" s="117" t="s">
        <v>9</v>
      </c>
      <c r="O3447" s="37" t="s">
        <v>214</v>
      </c>
      <c r="P3447" s="32" t="str">
        <f>VLOOKUP(O3447,Stock[],2,FALSE)</f>
        <v>ကောင်းကြည်</v>
      </c>
      <c r="Q3447" s="35">
        <f>VLOOKUP(O3447,Stock[],3,FALSE)</f>
        <v>0.64</v>
      </c>
      <c r="R3447" s="35">
        <f>VLOOKUP(O3447,Stock[],4,FALSE)</f>
        <v>14</v>
      </c>
      <c r="S3447" s="37"/>
      <c r="T3447" s="35">
        <f>(DailySales!$S3447/DailySales!$R3447)+DailySales!$U3447</f>
        <v>5</v>
      </c>
      <c r="U3447" s="37">
        <v>5</v>
      </c>
      <c r="V3447" s="36">
        <f>+DailySales!$T3447*DailySales!$R3447</f>
        <v>70</v>
      </c>
      <c r="W3447" s="36">
        <f>+DailySales!$V3447*DailySales!$Q3447</f>
        <v>44.800000000000004</v>
      </c>
      <c r="X3447" s="36">
        <f>VLOOKUP(O3447,Stock[],6,FALSE)</f>
        <v>1330</v>
      </c>
      <c r="Y3447" s="36">
        <f>+DailySales!$V3447*DailySales!$X3447</f>
        <v>93100</v>
      </c>
      <c r="Z3447" s="37"/>
      <c r="AA3447" s="37"/>
      <c r="AB3447" s="37"/>
      <c r="AC3447" s="37"/>
      <c r="AD3447" s="37"/>
      <c r="AE3447" s="77">
        <v>2400</v>
      </c>
      <c r="AF3447" s="87">
        <v>46062</v>
      </c>
      <c r="AG3447" s="39">
        <v>95500</v>
      </c>
      <c r="AH3447" s="87"/>
      <c r="AI3447" s="39"/>
      <c r="AJ3447" s="87"/>
      <c r="AK3447" s="39"/>
      <c r="AL3447" s="34"/>
      <c r="AM3447" s="39"/>
      <c r="AN344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48" spans="1:40" ht="19.5" customHeight="1" x14ac:dyDescent="0.25">
      <c r="A3448" s="32">
        <f t="shared" si="246"/>
        <v>2026</v>
      </c>
      <c r="B3448" s="32">
        <f t="shared" si="247"/>
        <v>2</v>
      </c>
      <c r="C3448" s="25">
        <v>46062</v>
      </c>
      <c r="D3448" s="57">
        <f t="shared" ca="1" si="244"/>
        <v>46097</v>
      </c>
      <c r="E3448" s="57" t="str">
        <f t="shared" ca="1" si="245"/>
        <v>1-Months</v>
      </c>
      <c r="F3448" s="57" t="str">
        <f>VLOOKUP(O3448,Stock[],5,FALSE)</f>
        <v>BE</v>
      </c>
      <c r="G3448" s="33" t="s">
        <v>3329</v>
      </c>
      <c r="H3448" s="38" t="s">
        <v>283</v>
      </c>
      <c r="I3448" s="34" t="s">
        <v>643</v>
      </c>
      <c r="J3448" s="32" t="str">
        <f>VLOOKUP(I3448,Customers[],2,FALSE)</f>
        <v>ဒေါ်ခင်မြင့်</v>
      </c>
      <c r="K3448" s="32" t="str">
        <f>VLOOKUP(I3448,Customers[],4,FALSE)</f>
        <v>Meiktila</v>
      </c>
      <c r="L3448" s="32" t="str">
        <f>VLOOKUP(Table85[[#This Row],[CustomerID]],Table!H:K,3,0)</f>
        <v>ကျောက်ကာ</v>
      </c>
      <c r="M3448" s="32" t="str">
        <f>VLOOKUP(I3448,Customers[],5,FALSE)</f>
        <v>Van-2</v>
      </c>
      <c r="N3448" s="117" t="s">
        <v>9</v>
      </c>
      <c r="O3448" s="37" t="s">
        <v>2120</v>
      </c>
      <c r="P3448" s="32" t="str">
        <f>VLOOKUP(O3448,Stock[],2,FALSE)</f>
        <v>ဇေ အရက်သန့်</v>
      </c>
      <c r="Q3448" s="35">
        <f>VLOOKUP(O3448,Stock[],3,FALSE)</f>
        <v>0.64</v>
      </c>
      <c r="R3448" s="35">
        <f>VLOOKUP(O3448,Stock[],4,FALSE)</f>
        <v>14</v>
      </c>
      <c r="S3448" s="37"/>
      <c r="T3448" s="35">
        <f>(DailySales!$S3448/DailySales!$R3448)+DailySales!$U3448</f>
        <v>5</v>
      </c>
      <c r="U3448" s="37">
        <v>5</v>
      </c>
      <c r="V3448" s="36">
        <f>+DailySales!$T3448*DailySales!$R3448</f>
        <v>70</v>
      </c>
      <c r="W3448" s="36">
        <f>+DailySales!$V3448*DailySales!$Q3448</f>
        <v>44.800000000000004</v>
      </c>
      <c r="X3448" s="36">
        <f>VLOOKUP(O3448,Stock[],6,FALSE)</f>
        <v>1380</v>
      </c>
      <c r="Y3448" s="36">
        <f>+DailySales!$V3448*DailySales!$X3448</f>
        <v>96600</v>
      </c>
      <c r="Z3448" s="37"/>
      <c r="AA3448" s="37"/>
      <c r="AB3448" s="37"/>
      <c r="AC3448" s="37"/>
      <c r="AD3448" s="37"/>
      <c r="AE3448" s="77">
        <v>2400</v>
      </c>
      <c r="AF3448" s="87">
        <v>46062</v>
      </c>
      <c r="AG3448" s="39">
        <v>99000</v>
      </c>
      <c r="AH3448" s="87"/>
      <c r="AI3448" s="39"/>
      <c r="AJ3448" s="87"/>
      <c r="AK3448" s="39"/>
      <c r="AL3448" s="34"/>
      <c r="AM3448" s="39"/>
      <c r="AN344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49" spans="1:40" ht="19.5" customHeight="1" x14ac:dyDescent="0.25">
      <c r="A3449" s="32">
        <f t="shared" si="246"/>
        <v>2026</v>
      </c>
      <c r="B3449" s="32">
        <f t="shared" si="247"/>
        <v>2</v>
      </c>
      <c r="C3449" s="25">
        <v>46062</v>
      </c>
      <c r="D3449" s="57">
        <f t="shared" ca="1" si="244"/>
        <v>46097</v>
      </c>
      <c r="E3449" s="57" t="str">
        <f t="shared" ca="1" si="245"/>
        <v>1-Months</v>
      </c>
      <c r="F3449" s="57" t="str">
        <f>VLOOKUP(O3449,Stock[],5,FALSE)</f>
        <v>BE</v>
      </c>
      <c r="G3449" s="33" t="s">
        <v>3329</v>
      </c>
      <c r="H3449" s="38" t="s">
        <v>283</v>
      </c>
      <c r="I3449" s="34" t="s">
        <v>643</v>
      </c>
      <c r="J3449" s="32" t="str">
        <f>VLOOKUP(I3449,Customers[],2,FALSE)</f>
        <v>ဒေါ်ခင်မြင့်</v>
      </c>
      <c r="K3449" s="32" t="str">
        <f>VLOOKUP(I3449,Customers[],4,FALSE)</f>
        <v>Meiktila</v>
      </c>
      <c r="L3449" s="32" t="str">
        <f>VLOOKUP(Table85[[#This Row],[CustomerID]],Table!H:K,3,0)</f>
        <v>ကျောက်ကာ</v>
      </c>
      <c r="M3449" s="32" t="str">
        <f>VLOOKUP(I3449,Customers[],5,FALSE)</f>
        <v>Van-2</v>
      </c>
      <c r="N3449" s="117" t="s">
        <v>9</v>
      </c>
      <c r="O3449" s="37" t="s">
        <v>225</v>
      </c>
      <c r="P3449" s="32" t="str">
        <f>VLOOKUP(O3449,Stock[],2,FALSE)</f>
        <v>ချယ်ရီသံပုရာအရက်သန့်ကော် (1Ltr)</v>
      </c>
      <c r="Q3449" s="35">
        <f>VLOOKUP(O3449,Stock[],3,FALSE)</f>
        <v>1</v>
      </c>
      <c r="R3449" s="35">
        <f>VLOOKUP(O3449,Stock[],4,FALSE)</f>
        <v>12</v>
      </c>
      <c r="S3449" s="37"/>
      <c r="T3449" s="35">
        <f>(DailySales!$S3449/DailySales!$R3449)+DailySales!$U3449</f>
        <v>1</v>
      </c>
      <c r="U3449" s="37">
        <v>1</v>
      </c>
      <c r="V3449" s="36">
        <f>+DailySales!$T3449*DailySales!$R3449</f>
        <v>12</v>
      </c>
      <c r="W3449" s="36">
        <f>+DailySales!$V3449*DailySales!$Q3449</f>
        <v>12</v>
      </c>
      <c r="X3449" s="36">
        <f>VLOOKUP(O3449,Stock[],6,FALSE)</f>
        <v>1260</v>
      </c>
      <c r="Y3449" s="36">
        <f>+DailySales!$V3449*DailySales!$X3449</f>
        <v>15120</v>
      </c>
      <c r="Z3449" s="37"/>
      <c r="AA3449" s="37"/>
      <c r="AB3449" s="37"/>
      <c r="AC3449" s="37"/>
      <c r="AD3449" s="37"/>
      <c r="AE3449" s="77">
        <v>380</v>
      </c>
      <c r="AF3449" s="87">
        <v>46062</v>
      </c>
      <c r="AG3449" s="39">
        <v>15500</v>
      </c>
      <c r="AH3449" s="87"/>
      <c r="AI3449" s="39"/>
      <c r="AJ3449" s="87"/>
      <c r="AK3449" s="39"/>
      <c r="AL3449" s="34"/>
      <c r="AM3449" s="39"/>
      <c r="AN344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50" spans="1:40" ht="19.5" customHeight="1" x14ac:dyDescent="0.25">
      <c r="A3450" s="32">
        <f t="shared" si="246"/>
        <v>2026</v>
      </c>
      <c r="B3450" s="32">
        <f t="shared" si="247"/>
        <v>2</v>
      </c>
      <c r="C3450" s="25">
        <v>46062</v>
      </c>
      <c r="D3450" s="57">
        <f t="shared" ca="1" si="244"/>
        <v>46097</v>
      </c>
      <c r="E3450" s="57" t="str">
        <f t="shared" ca="1" si="245"/>
        <v>1-Months</v>
      </c>
      <c r="F3450" s="57" t="str">
        <f>VLOOKUP(O3450,Stock[],5,FALSE)</f>
        <v>BE</v>
      </c>
      <c r="G3450" s="33" t="s">
        <v>3329</v>
      </c>
      <c r="H3450" s="38" t="s">
        <v>283</v>
      </c>
      <c r="I3450" s="34" t="s">
        <v>643</v>
      </c>
      <c r="J3450" s="32" t="str">
        <f>VLOOKUP(I3450,Customers[],2,FALSE)</f>
        <v>ဒေါ်ခင်မြင့်</v>
      </c>
      <c r="K3450" s="32" t="str">
        <f>VLOOKUP(I3450,Customers[],4,FALSE)</f>
        <v>Meiktila</v>
      </c>
      <c r="L3450" s="32" t="str">
        <f>VLOOKUP(Table85[[#This Row],[CustomerID]],Table!H:K,3,0)</f>
        <v>ကျောက်ကာ</v>
      </c>
      <c r="M3450" s="32" t="str">
        <f>VLOOKUP(I3450,Customers[],5,FALSE)</f>
        <v>Van-2</v>
      </c>
      <c r="N3450" s="117" t="s">
        <v>9</v>
      </c>
      <c r="O3450" s="37" t="s">
        <v>207</v>
      </c>
      <c r="P3450" s="32" t="str">
        <f>VLOOKUP(O3450,Stock[],2,FALSE)</f>
        <v>ရွှေမင်းသားခေါင်ရည်</v>
      </c>
      <c r="Q3450" s="35">
        <f>VLOOKUP(O3450,Stock[],3,FALSE)</f>
        <v>0.64</v>
      </c>
      <c r="R3450" s="35">
        <f>VLOOKUP(O3450,Stock[],4,FALSE)</f>
        <v>24</v>
      </c>
      <c r="S3450" s="37"/>
      <c r="T3450" s="35">
        <f>(DailySales!$S3450/DailySales!$R3450)+DailySales!$U3450</f>
        <v>1</v>
      </c>
      <c r="U3450" s="37">
        <v>1</v>
      </c>
      <c r="V3450" s="36">
        <f>+DailySales!$T3450*DailySales!$R3450</f>
        <v>24</v>
      </c>
      <c r="W3450" s="36">
        <f>+DailySales!$V3450*DailySales!$Q3450</f>
        <v>15.36</v>
      </c>
      <c r="X3450" s="36">
        <f>VLOOKUP(O3450,Stock[],6,FALSE)</f>
        <v>800</v>
      </c>
      <c r="Y3450" s="36">
        <f>+DailySales!$V3450*DailySales!$X3450</f>
        <v>19200</v>
      </c>
      <c r="Z3450" s="37"/>
      <c r="AA3450" s="37"/>
      <c r="AB3450" s="37"/>
      <c r="AC3450" s="37"/>
      <c r="AD3450" s="37"/>
      <c r="AE3450" s="77">
        <v>500</v>
      </c>
      <c r="AF3450" s="87">
        <v>46062</v>
      </c>
      <c r="AG3450" s="39">
        <v>19700</v>
      </c>
      <c r="AH3450" s="87"/>
      <c r="AI3450" s="39"/>
      <c r="AJ3450" s="87"/>
      <c r="AK3450" s="39"/>
      <c r="AL3450" s="34"/>
      <c r="AM3450" s="39"/>
      <c r="AN345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51" spans="1:40" ht="19.5" customHeight="1" x14ac:dyDescent="0.25">
      <c r="A3451" s="32">
        <f t="shared" si="246"/>
        <v>2026</v>
      </c>
      <c r="B3451" s="32">
        <f t="shared" si="247"/>
        <v>2</v>
      </c>
      <c r="C3451" s="25">
        <v>46062</v>
      </c>
      <c r="D3451" s="57">
        <f t="shared" ca="1" si="244"/>
        <v>46097</v>
      </c>
      <c r="E3451" s="57" t="str">
        <f t="shared" ca="1" si="245"/>
        <v>1-Months</v>
      </c>
      <c r="F3451" s="57" t="str">
        <f>VLOOKUP(O3451,Stock[],5,FALSE)</f>
        <v>BE</v>
      </c>
      <c r="G3451" s="33" t="s">
        <v>3329</v>
      </c>
      <c r="H3451" s="38" t="s">
        <v>283</v>
      </c>
      <c r="I3451" s="34" t="s">
        <v>643</v>
      </c>
      <c r="J3451" s="32" t="str">
        <f>VLOOKUP(I3451,Customers[],2,FALSE)</f>
        <v>ဒေါ်ခင်မြင့်</v>
      </c>
      <c r="K3451" s="32" t="str">
        <f>VLOOKUP(I3451,Customers[],4,FALSE)</f>
        <v>Meiktila</v>
      </c>
      <c r="L3451" s="32" t="str">
        <f>VLOOKUP(Table85[[#This Row],[CustomerID]],Table!H:K,3,0)</f>
        <v>ကျောက်ကာ</v>
      </c>
      <c r="M3451" s="32" t="str">
        <f>VLOOKUP(I3451,Customers[],5,FALSE)</f>
        <v>Van-2</v>
      </c>
      <c r="N3451" s="117" t="s">
        <v>9</v>
      </c>
      <c r="O3451" s="37" t="s">
        <v>1395</v>
      </c>
      <c r="P3451" s="32" t="str">
        <f>VLOOKUP(O3451,Stock[],2,FALSE)</f>
        <v>ရွှေမင်းသားမန်ကျည်းခေါင်ရည်</v>
      </c>
      <c r="Q3451" s="35">
        <f>VLOOKUP(O3451,Stock[],3,FALSE)</f>
        <v>0.64</v>
      </c>
      <c r="R3451" s="35">
        <f>VLOOKUP(O3451,Stock[],4,FALSE)</f>
        <v>14</v>
      </c>
      <c r="S3451" s="37"/>
      <c r="T3451" s="35">
        <f>(DailySales!$S3451/DailySales!$R3451)+DailySales!$U3451</f>
        <v>1</v>
      </c>
      <c r="U3451" s="37">
        <v>1</v>
      </c>
      <c r="V3451" s="36">
        <f>+DailySales!$T3451*DailySales!$R3451</f>
        <v>14</v>
      </c>
      <c r="W3451" s="36">
        <f>+DailySales!$V3451*DailySales!$Q3451</f>
        <v>8.9600000000000009</v>
      </c>
      <c r="X3451" s="36">
        <f>VLOOKUP(O3451,Stock[],6,FALSE)</f>
        <v>830</v>
      </c>
      <c r="Y3451" s="36">
        <f>+DailySales!$V3451*DailySales!$X3451</f>
        <v>11620</v>
      </c>
      <c r="Z3451" s="37"/>
      <c r="AA3451" s="37"/>
      <c r="AB3451" s="37"/>
      <c r="AC3451" s="37"/>
      <c r="AD3451" s="37"/>
      <c r="AE3451" s="77">
        <v>380</v>
      </c>
      <c r="AF3451" s="87">
        <v>46062</v>
      </c>
      <c r="AG3451" s="39">
        <v>12000</v>
      </c>
      <c r="AH3451" s="87"/>
      <c r="AI3451" s="39"/>
      <c r="AJ3451" s="87"/>
      <c r="AK3451" s="39"/>
      <c r="AL3451" s="34"/>
      <c r="AM3451" s="39"/>
      <c r="AN345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52" spans="1:40" ht="19.5" customHeight="1" x14ac:dyDescent="0.25">
      <c r="A3452" s="32">
        <f t="shared" si="246"/>
        <v>2026</v>
      </c>
      <c r="B3452" s="32">
        <f t="shared" si="247"/>
        <v>2</v>
      </c>
      <c r="C3452" s="25">
        <v>46062</v>
      </c>
      <c r="D3452" s="57">
        <f t="shared" ca="1" si="244"/>
        <v>46097</v>
      </c>
      <c r="E3452" s="57" t="str">
        <f t="shared" ca="1" si="245"/>
        <v>1-Months</v>
      </c>
      <c r="F3452" s="57" t="str">
        <f>VLOOKUP(O3452,Stock[],5,FALSE)</f>
        <v>BE</v>
      </c>
      <c r="G3452" s="33" t="s">
        <v>3329</v>
      </c>
      <c r="H3452" s="38" t="s">
        <v>283</v>
      </c>
      <c r="I3452" s="34" t="s">
        <v>1753</v>
      </c>
      <c r="J3452" s="32" t="str">
        <f>VLOOKUP(I3452,Customers[],2,FALSE)</f>
        <v>ကုန်သည်လက်ဆောင်</v>
      </c>
      <c r="K3452" s="32">
        <f>VLOOKUP(I3452,Customers[],4,FALSE)</f>
        <v>0</v>
      </c>
      <c r="L3452" s="32">
        <f>VLOOKUP(Table85[[#This Row],[CustomerID]],Table!H:K,3,0)</f>
        <v>0</v>
      </c>
      <c r="M3452" s="32">
        <f>VLOOKUP(I3452,Customers[],5,FALSE)</f>
        <v>0</v>
      </c>
      <c r="N3452" s="117" t="s">
        <v>1750</v>
      </c>
      <c r="O3452" s="37" t="s">
        <v>1395</v>
      </c>
      <c r="P3452" s="32" t="str">
        <f>VLOOKUP(O3452,Stock[],2,FALSE)</f>
        <v>ရွှေမင်းသားမန်ကျည်းခေါင်ရည်</v>
      </c>
      <c r="Q3452" s="35">
        <f>VLOOKUP(O3452,Stock[],3,FALSE)</f>
        <v>0.64</v>
      </c>
      <c r="R3452" s="35">
        <f>VLOOKUP(O3452,Stock[],4,FALSE)</f>
        <v>14</v>
      </c>
      <c r="S3452" s="37">
        <v>1</v>
      </c>
      <c r="T3452" s="35">
        <f>(DailySales!$S3452/DailySales!$R3452)+DailySales!$U3452</f>
        <v>7.1428571428571425E-2</v>
      </c>
      <c r="U3452" s="37"/>
      <c r="V3452" s="36">
        <f>+DailySales!$T3452*DailySales!$R3452</f>
        <v>1</v>
      </c>
      <c r="W3452" s="36">
        <f>+DailySales!$V3452*DailySales!$Q3452</f>
        <v>0.64</v>
      </c>
      <c r="X3452" s="36">
        <f>VLOOKUP(O3452,Stock[],6,FALSE)</f>
        <v>830</v>
      </c>
      <c r="Y3452" s="36">
        <f>+DailySales!$V3452*DailySales!$X3452</f>
        <v>830</v>
      </c>
      <c r="Z3452" s="37"/>
      <c r="AA3452" s="37"/>
      <c r="AB3452" s="37"/>
      <c r="AC3452" s="37"/>
      <c r="AD3452" s="37"/>
      <c r="AE3452" s="77"/>
      <c r="AF3452" s="87">
        <v>46062</v>
      </c>
      <c r="AG3452" s="39">
        <v>830</v>
      </c>
      <c r="AH3452" s="87"/>
      <c r="AI3452" s="39"/>
      <c r="AJ3452" s="87"/>
      <c r="AK3452" s="39"/>
      <c r="AL3452" s="34"/>
      <c r="AM3452" s="39"/>
      <c r="AN345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53" spans="1:40" ht="19.5" customHeight="1" x14ac:dyDescent="0.25">
      <c r="A3453" s="32">
        <f t="shared" si="246"/>
        <v>2026</v>
      </c>
      <c r="B3453" s="32">
        <f t="shared" si="247"/>
        <v>2</v>
      </c>
      <c r="C3453" s="25">
        <v>46062</v>
      </c>
      <c r="D3453" s="57">
        <f t="shared" ca="1" si="244"/>
        <v>46097</v>
      </c>
      <c r="E3453" s="57" t="str">
        <f t="shared" ca="1" si="245"/>
        <v>1-Months</v>
      </c>
      <c r="F3453" s="57" t="str">
        <f>VLOOKUP(O3453,Stock[],5,FALSE)</f>
        <v>BE</v>
      </c>
      <c r="G3453" s="33" t="s">
        <v>3330</v>
      </c>
      <c r="H3453" s="38" t="s">
        <v>283</v>
      </c>
      <c r="I3453" s="34" t="s">
        <v>1032</v>
      </c>
      <c r="J3453" s="32" t="str">
        <f>VLOOKUP(I3453,Customers[],2,FALSE)</f>
        <v>ဦးဝင်းမြင့်</v>
      </c>
      <c r="K3453" s="32" t="str">
        <f>VLOOKUP(I3453,Customers[],4,FALSE)</f>
        <v>Meiktila</v>
      </c>
      <c r="L3453" s="32" t="str">
        <f>VLOOKUP(Table85[[#This Row],[CustomerID]],Table!H:K,3,0)</f>
        <v>ကုက္ကိုကုန်း</v>
      </c>
      <c r="M3453" s="32" t="str">
        <f>VLOOKUP(I3453,Customers[],5,FALSE)</f>
        <v>Van-2</v>
      </c>
      <c r="N3453" s="117" t="s">
        <v>9</v>
      </c>
      <c r="O3453" s="37" t="s">
        <v>2120</v>
      </c>
      <c r="P3453" s="32" t="str">
        <f>VLOOKUP(O3453,Stock[],2,FALSE)</f>
        <v>ဇေ အရက်သန့်</v>
      </c>
      <c r="Q3453" s="35">
        <f>VLOOKUP(O3453,Stock[],3,FALSE)</f>
        <v>0.64</v>
      </c>
      <c r="R3453" s="35">
        <f>VLOOKUP(O3453,Stock[],4,FALSE)</f>
        <v>14</v>
      </c>
      <c r="S3453" s="37"/>
      <c r="T3453" s="35">
        <f>(DailySales!$S3453/DailySales!$R3453)+DailySales!$U3453</f>
        <v>2</v>
      </c>
      <c r="U3453" s="37">
        <v>2</v>
      </c>
      <c r="V3453" s="36">
        <f>+DailySales!$T3453*DailySales!$R3453</f>
        <v>28</v>
      </c>
      <c r="W3453" s="36">
        <f>+DailySales!$V3453*DailySales!$Q3453</f>
        <v>17.920000000000002</v>
      </c>
      <c r="X3453" s="36">
        <f>VLOOKUP(O3453,Stock[],6,FALSE)</f>
        <v>1380</v>
      </c>
      <c r="Y3453" s="36">
        <f>+DailySales!$V3453*DailySales!$X3453</f>
        <v>38640</v>
      </c>
      <c r="Z3453" s="37"/>
      <c r="AA3453" s="37"/>
      <c r="AB3453" s="37"/>
      <c r="AC3453" s="37"/>
      <c r="AD3453" s="37"/>
      <c r="AE3453" s="77">
        <v>960</v>
      </c>
      <c r="AF3453" s="87">
        <v>46062</v>
      </c>
      <c r="AG3453" s="39">
        <v>39600</v>
      </c>
      <c r="AH3453" s="87"/>
      <c r="AI3453" s="39"/>
      <c r="AJ3453" s="87"/>
      <c r="AK3453" s="39"/>
      <c r="AL3453" s="34"/>
      <c r="AM3453" s="39"/>
      <c r="AN345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54" spans="1:40" ht="19.5" customHeight="1" x14ac:dyDescent="0.25">
      <c r="A3454" s="32">
        <f t="shared" si="246"/>
        <v>2026</v>
      </c>
      <c r="B3454" s="32">
        <f t="shared" si="247"/>
        <v>2</v>
      </c>
      <c r="C3454" s="25">
        <v>46062</v>
      </c>
      <c r="D3454" s="57">
        <f t="shared" ca="1" si="244"/>
        <v>46097</v>
      </c>
      <c r="E3454" s="57" t="str">
        <f t="shared" ca="1" si="245"/>
        <v>1-Months</v>
      </c>
      <c r="F3454" s="57" t="str">
        <f>VLOOKUP(O3454,Stock[],5,FALSE)</f>
        <v>BE</v>
      </c>
      <c r="G3454" s="33" t="s">
        <v>3331</v>
      </c>
      <c r="H3454" s="38" t="s">
        <v>283</v>
      </c>
      <c r="I3454" s="34" t="s">
        <v>645</v>
      </c>
      <c r="J3454" s="32" t="str">
        <f>VLOOKUP(I3454,Customers[],2,FALSE)</f>
        <v>ကိုဌေး</v>
      </c>
      <c r="K3454" s="32" t="str">
        <f>VLOOKUP(I3454,Customers[],4,FALSE)</f>
        <v>Meiktila</v>
      </c>
      <c r="L3454" s="32" t="str">
        <f>VLOOKUP(Table85[[#This Row],[CustomerID]],Table!H:K,3,0)</f>
        <v>ညောင်အိုင့်</v>
      </c>
      <c r="M3454" s="32" t="str">
        <f>VLOOKUP(I3454,Customers[],5,FALSE)</f>
        <v>Van-2</v>
      </c>
      <c r="N3454" s="117" t="s">
        <v>9</v>
      </c>
      <c r="O3454" s="37" t="s">
        <v>225</v>
      </c>
      <c r="P3454" s="32" t="str">
        <f>VLOOKUP(O3454,Stock[],2,FALSE)</f>
        <v>ချယ်ရီသံပုရာအရက်သန့်ကော် (1Ltr)</v>
      </c>
      <c r="Q3454" s="35">
        <f>VLOOKUP(O3454,Stock[],3,FALSE)</f>
        <v>1</v>
      </c>
      <c r="R3454" s="35">
        <f>VLOOKUP(O3454,Stock[],4,FALSE)</f>
        <v>12</v>
      </c>
      <c r="S3454" s="37"/>
      <c r="T3454" s="35">
        <f>(DailySales!$S3454/DailySales!$R3454)+DailySales!$U3454</f>
        <v>10</v>
      </c>
      <c r="U3454" s="37">
        <v>10</v>
      </c>
      <c r="V3454" s="36">
        <f>+DailySales!$T3454*DailySales!$R3454</f>
        <v>120</v>
      </c>
      <c r="W3454" s="36">
        <f>+DailySales!$V3454*DailySales!$Q3454</f>
        <v>120</v>
      </c>
      <c r="X3454" s="36">
        <f>VLOOKUP(O3454,Stock[],6,FALSE)</f>
        <v>1260</v>
      </c>
      <c r="Y3454" s="36">
        <f>+DailySales!$V3454*DailySales!$X3454</f>
        <v>151200</v>
      </c>
      <c r="Z3454" s="37"/>
      <c r="AA3454" s="37"/>
      <c r="AB3454" s="37"/>
      <c r="AC3454" s="37"/>
      <c r="AD3454" s="37"/>
      <c r="AE3454" s="77">
        <v>3800</v>
      </c>
      <c r="AF3454" s="87">
        <v>46062</v>
      </c>
      <c r="AG3454" s="39">
        <v>155000</v>
      </c>
      <c r="AH3454" s="87"/>
      <c r="AI3454" s="39"/>
      <c r="AJ3454" s="87"/>
      <c r="AK3454" s="39"/>
      <c r="AL3454" s="34"/>
      <c r="AM3454" s="39"/>
      <c r="AN345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55" spans="1:40" ht="19.5" customHeight="1" x14ac:dyDescent="0.25">
      <c r="A3455" s="32">
        <f t="shared" si="246"/>
        <v>2026</v>
      </c>
      <c r="B3455" s="32">
        <f t="shared" si="247"/>
        <v>2</v>
      </c>
      <c r="C3455" s="25">
        <v>46062</v>
      </c>
      <c r="D3455" s="57">
        <f t="shared" ca="1" si="244"/>
        <v>46097</v>
      </c>
      <c r="E3455" s="57" t="str">
        <f t="shared" ca="1" si="245"/>
        <v>1-Months</v>
      </c>
      <c r="F3455" s="57" t="str">
        <f>VLOOKUP(O3455,Stock[],5,FALSE)</f>
        <v>BE</v>
      </c>
      <c r="G3455" s="33" t="s">
        <v>3331</v>
      </c>
      <c r="H3455" s="38" t="s">
        <v>283</v>
      </c>
      <c r="I3455" s="34" t="s">
        <v>645</v>
      </c>
      <c r="J3455" s="32" t="str">
        <f>VLOOKUP(I3455,Customers[],2,FALSE)</f>
        <v>ကိုဌေး</v>
      </c>
      <c r="K3455" s="32" t="str">
        <f>VLOOKUP(I3455,Customers[],4,FALSE)</f>
        <v>Meiktila</v>
      </c>
      <c r="L3455" s="32" t="str">
        <f>VLOOKUP(Table85[[#This Row],[CustomerID]],Table!H:K,3,0)</f>
        <v>ညောင်အိုင့်</v>
      </c>
      <c r="M3455" s="32" t="str">
        <f>VLOOKUP(I3455,Customers[],5,FALSE)</f>
        <v>Van-2</v>
      </c>
      <c r="N3455" s="117" t="s">
        <v>9</v>
      </c>
      <c r="O3455" s="37" t="s">
        <v>217</v>
      </c>
      <c r="P3455" s="32" t="str">
        <f>VLOOKUP(O3455,Stock[],2,FALSE)</f>
        <v>လိမ္မော်ဖြူ</v>
      </c>
      <c r="Q3455" s="35">
        <f>VLOOKUP(O3455,Stock[],3,FALSE)</f>
        <v>0.64</v>
      </c>
      <c r="R3455" s="35">
        <f>VLOOKUP(O3455,Stock[],4,FALSE)</f>
        <v>24</v>
      </c>
      <c r="S3455" s="37"/>
      <c r="T3455" s="35">
        <f>(DailySales!$S3455/DailySales!$R3455)+DailySales!$U3455</f>
        <v>5</v>
      </c>
      <c r="U3455" s="37">
        <v>5</v>
      </c>
      <c r="V3455" s="36">
        <f>+DailySales!$T3455*DailySales!$R3455</f>
        <v>120</v>
      </c>
      <c r="W3455" s="36">
        <f>+DailySales!$V3455*DailySales!$Q3455</f>
        <v>76.8</v>
      </c>
      <c r="X3455" s="36">
        <f>VLOOKUP(O3455,Stock[],6,FALSE)</f>
        <v>1330</v>
      </c>
      <c r="Y3455" s="36">
        <f>+DailySales!$V3455*DailySales!$X3455</f>
        <v>159600</v>
      </c>
      <c r="Z3455" s="37"/>
      <c r="AA3455" s="37"/>
      <c r="AB3455" s="37"/>
      <c r="AC3455" s="37"/>
      <c r="AD3455" s="37"/>
      <c r="AE3455" s="77">
        <v>2900</v>
      </c>
      <c r="AF3455" s="87">
        <v>46062</v>
      </c>
      <c r="AG3455" s="39">
        <v>162500</v>
      </c>
      <c r="AH3455" s="87"/>
      <c r="AI3455" s="39"/>
      <c r="AJ3455" s="87"/>
      <c r="AK3455" s="39"/>
      <c r="AL3455" s="34"/>
      <c r="AM3455" s="39"/>
      <c r="AN345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56" spans="1:40" ht="19.5" customHeight="1" x14ac:dyDescent="0.25">
      <c r="A3456" s="32">
        <f t="shared" si="246"/>
        <v>2026</v>
      </c>
      <c r="B3456" s="32">
        <f t="shared" si="247"/>
        <v>2</v>
      </c>
      <c r="C3456" s="25">
        <v>46062</v>
      </c>
      <c r="D3456" s="57">
        <f t="shared" ca="1" si="244"/>
        <v>46097</v>
      </c>
      <c r="E3456" s="57" t="str">
        <f t="shared" ca="1" si="245"/>
        <v>1-Months</v>
      </c>
      <c r="F3456" s="57" t="str">
        <f>VLOOKUP(O3456,Stock[],5,FALSE)</f>
        <v>BE</v>
      </c>
      <c r="G3456" s="33" t="s">
        <v>3331</v>
      </c>
      <c r="H3456" s="38" t="s">
        <v>283</v>
      </c>
      <c r="I3456" s="34" t="s">
        <v>1753</v>
      </c>
      <c r="J3456" s="32" t="str">
        <f>VLOOKUP(I3456,Customers[],2,FALSE)</f>
        <v>ကုန်သည်လက်ဆောင်</v>
      </c>
      <c r="K3456" s="32">
        <f>VLOOKUP(I3456,Customers[],4,FALSE)</f>
        <v>0</v>
      </c>
      <c r="L3456" s="32">
        <f>VLOOKUP(Table85[[#This Row],[CustomerID]],Table!H:K,3,0)</f>
        <v>0</v>
      </c>
      <c r="M3456" s="32">
        <f>VLOOKUP(I3456,Customers[],5,FALSE)</f>
        <v>0</v>
      </c>
      <c r="N3456" s="117" t="s">
        <v>1750</v>
      </c>
      <c r="O3456" s="37" t="s">
        <v>225</v>
      </c>
      <c r="P3456" s="32" t="str">
        <f>VLOOKUP(O3456,Stock[],2,FALSE)</f>
        <v>ချယ်ရီသံပုရာအရက်သန့်ကော် (1Ltr)</v>
      </c>
      <c r="Q3456" s="35">
        <f>VLOOKUP(O3456,Stock[],3,FALSE)</f>
        <v>1</v>
      </c>
      <c r="R3456" s="35">
        <f>VLOOKUP(O3456,Stock[],4,FALSE)</f>
        <v>12</v>
      </c>
      <c r="S3456" s="37">
        <v>1</v>
      </c>
      <c r="T3456" s="35">
        <f>(DailySales!$S3456/DailySales!$R3456)+DailySales!$U3456</f>
        <v>8.3333333333333329E-2</v>
      </c>
      <c r="U3456" s="37"/>
      <c r="V3456" s="36">
        <f>+DailySales!$T3456*DailySales!$R3456</f>
        <v>1</v>
      </c>
      <c r="W3456" s="36">
        <f>+DailySales!$V3456*DailySales!$Q3456</f>
        <v>1</v>
      </c>
      <c r="X3456" s="36">
        <f>VLOOKUP(O3456,Stock[],6,FALSE)</f>
        <v>1260</v>
      </c>
      <c r="Y3456" s="36">
        <f>+DailySales!$V3456*DailySales!$X3456</f>
        <v>1260</v>
      </c>
      <c r="Z3456" s="37"/>
      <c r="AA3456" s="37"/>
      <c r="AB3456" s="37"/>
      <c r="AC3456" s="37"/>
      <c r="AD3456" s="37"/>
      <c r="AE3456" s="77"/>
      <c r="AF3456" s="87">
        <v>46062</v>
      </c>
      <c r="AG3456" s="39">
        <v>1260</v>
      </c>
      <c r="AH3456" s="87"/>
      <c r="AI3456" s="39"/>
      <c r="AJ3456" s="87"/>
      <c r="AK3456" s="39"/>
      <c r="AL3456" s="34"/>
      <c r="AM3456" s="39"/>
      <c r="AN345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57" spans="1:40" ht="19.5" customHeight="1" x14ac:dyDescent="0.25">
      <c r="A3457" s="32">
        <f t="shared" si="246"/>
        <v>2026</v>
      </c>
      <c r="B3457" s="32">
        <f t="shared" si="247"/>
        <v>2</v>
      </c>
      <c r="C3457" s="25">
        <v>46062</v>
      </c>
      <c r="D3457" s="57">
        <f t="shared" ca="1" si="244"/>
        <v>46097</v>
      </c>
      <c r="E3457" s="57" t="str">
        <f t="shared" ca="1" si="245"/>
        <v>1-Months</v>
      </c>
      <c r="F3457" s="57" t="str">
        <f>VLOOKUP(O3457,Stock[],5,FALSE)</f>
        <v>BE</v>
      </c>
      <c r="G3457" s="33" t="s">
        <v>3332</v>
      </c>
      <c r="H3457" s="38" t="s">
        <v>283</v>
      </c>
      <c r="I3457" s="34" t="s">
        <v>1430</v>
      </c>
      <c r="J3457" s="32" t="str">
        <f>VLOOKUP(I3457,Customers[],2,FALSE)</f>
        <v>ကိုထွန်းနိုင်</v>
      </c>
      <c r="K3457" s="32" t="str">
        <f>VLOOKUP(I3457,Customers[],4,FALSE)</f>
        <v>Meiktila</v>
      </c>
      <c r="L3457" s="32" t="str">
        <f>VLOOKUP(Table85[[#This Row],[CustomerID]],Table!H:K,3,0)</f>
        <v>အင်းအုံး</v>
      </c>
      <c r="M3457" s="32" t="str">
        <f>VLOOKUP(I3457,Customers[],5,FALSE)</f>
        <v>Van-2</v>
      </c>
      <c r="N3457" s="117" t="s">
        <v>9</v>
      </c>
      <c r="O3457" s="37" t="s">
        <v>2120</v>
      </c>
      <c r="P3457" s="32" t="str">
        <f>VLOOKUP(O3457,Stock[],2,FALSE)</f>
        <v>ဇေ အရက်သန့်</v>
      </c>
      <c r="Q3457" s="35">
        <f>VLOOKUP(O3457,Stock[],3,FALSE)</f>
        <v>0.64</v>
      </c>
      <c r="R3457" s="35">
        <f>VLOOKUP(O3457,Stock[],4,FALSE)</f>
        <v>14</v>
      </c>
      <c r="S3457" s="37"/>
      <c r="T3457" s="35">
        <f>(DailySales!$S3457/DailySales!$R3457)+DailySales!$U3457</f>
        <v>3</v>
      </c>
      <c r="U3457" s="37">
        <v>3</v>
      </c>
      <c r="V3457" s="36">
        <f>+DailySales!$T3457*DailySales!$R3457</f>
        <v>42</v>
      </c>
      <c r="W3457" s="36">
        <f>+DailySales!$V3457*DailySales!$Q3457</f>
        <v>26.88</v>
      </c>
      <c r="X3457" s="36">
        <f>VLOOKUP(O3457,Stock[],6,FALSE)</f>
        <v>1380</v>
      </c>
      <c r="Y3457" s="36">
        <f>+DailySales!$V3457*DailySales!$X3457</f>
        <v>57960</v>
      </c>
      <c r="Z3457" s="37"/>
      <c r="AA3457" s="37"/>
      <c r="AB3457" s="37"/>
      <c r="AC3457" s="37"/>
      <c r="AD3457" s="37"/>
      <c r="AE3457" s="77">
        <v>1440</v>
      </c>
      <c r="AF3457" s="87">
        <v>46062</v>
      </c>
      <c r="AG3457" s="39">
        <v>59400</v>
      </c>
      <c r="AH3457" s="87"/>
      <c r="AI3457" s="39"/>
      <c r="AJ3457" s="87"/>
      <c r="AK3457" s="39"/>
      <c r="AL3457" s="34"/>
      <c r="AM3457" s="39"/>
      <c r="AN345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58" spans="1:40" ht="19.5" customHeight="1" x14ac:dyDescent="0.25">
      <c r="A3458" s="32">
        <f t="shared" si="246"/>
        <v>2026</v>
      </c>
      <c r="B3458" s="32">
        <f t="shared" si="247"/>
        <v>2</v>
      </c>
      <c r="C3458" s="25">
        <v>46062</v>
      </c>
      <c r="D3458" s="57">
        <f t="shared" ref="D3458:D3521" ca="1" si="248">TODAY()</f>
        <v>46097</v>
      </c>
      <c r="E3458" s="57" t="str">
        <f t="shared" ref="E3458:E3521" ca="1" si="249">DATEDIF(C3458,D3458,"M")&amp;"-Months"</f>
        <v>1-Months</v>
      </c>
      <c r="F3458" s="57" t="str">
        <f>VLOOKUP(O3458,Stock[],5,FALSE)</f>
        <v>BE</v>
      </c>
      <c r="G3458" s="33" t="s">
        <v>3332</v>
      </c>
      <c r="H3458" s="38" t="s">
        <v>283</v>
      </c>
      <c r="I3458" s="34" t="s">
        <v>1753</v>
      </c>
      <c r="J3458" s="32" t="str">
        <f>VLOOKUP(I3458,Customers[],2,FALSE)</f>
        <v>ကုန်သည်လက်ဆောင်</v>
      </c>
      <c r="K3458" s="32">
        <f>VLOOKUP(I3458,Customers[],4,FALSE)</f>
        <v>0</v>
      </c>
      <c r="L3458" s="32">
        <f>VLOOKUP(Table85[[#This Row],[CustomerID]],Table!H:K,3,0)</f>
        <v>0</v>
      </c>
      <c r="M3458" s="32">
        <f>VLOOKUP(I3458,Customers[],5,FALSE)</f>
        <v>0</v>
      </c>
      <c r="N3458" s="117" t="s">
        <v>1750</v>
      </c>
      <c r="O3458" s="37" t="s">
        <v>207</v>
      </c>
      <c r="P3458" s="32" t="str">
        <f>VLOOKUP(O3458,Stock[],2,FALSE)</f>
        <v>ရွှေမင်းသားခေါင်ရည်</v>
      </c>
      <c r="Q3458" s="35">
        <f>VLOOKUP(O3458,Stock[],3,FALSE)</f>
        <v>0.64</v>
      </c>
      <c r="R3458" s="35">
        <f>VLOOKUP(O3458,Stock[],4,FALSE)</f>
        <v>24</v>
      </c>
      <c r="S3458" s="37">
        <v>1</v>
      </c>
      <c r="T3458" s="35">
        <f>(DailySales!$S3458/DailySales!$R3458)+DailySales!$U3458</f>
        <v>4.1666666666666664E-2</v>
      </c>
      <c r="U3458" s="37"/>
      <c r="V3458" s="36">
        <f>+DailySales!$T3458*DailySales!$R3458</f>
        <v>1</v>
      </c>
      <c r="W3458" s="36">
        <f>+DailySales!$V3458*DailySales!$Q3458</f>
        <v>0.64</v>
      </c>
      <c r="X3458" s="36">
        <f>VLOOKUP(O3458,Stock[],6,FALSE)</f>
        <v>800</v>
      </c>
      <c r="Y3458" s="36">
        <f>+DailySales!$V3458*DailySales!$X3458</f>
        <v>800</v>
      </c>
      <c r="Z3458" s="37"/>
      <c r="AA3458" s="37"/>
      <c r="AB3458" s="37"/>
      <c r="AC3458" s="37"/>
      <c r="AD3458" s="37"/>
      <c r="AE3458" s="77"/>
      <c r="AF3458" s="87">
        <v>46062</v>
      </c>
      <c r="AG3458" s="39">
        <v>800</v>
      </c>
      <c r="AH3458" s="87"/>
      <c r="AI3458" s="39"/>
      <c r="AJ3458" s="87"/>
      <c r="AK3458" s="39"/>
      <c r="AL3458" s="34"/>
      <c r="AM3458" s="39"/>
      <c r="AN345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59" spans="1:40" ht="19.5" customHeight="1" x14ac:dyDescent="0.25">
      <c r="A3459" s="32">
        <f t="shared" si="246"/>
        <v>2026</v>
      </c>
      <c r="B3459" s="32">
        <f t="shared" si="247"/>
        <v>2</v>
      </c>
      <c r="C3459" s="25">
        <v>46062</v>
      </c>
      <c r="D3459" s="57">
        <f t="shared" ca="1" si="248"/>
        <v>46097</v>
      </c>
      <c r="E3459" s="57" t="str">
        <f t="shared" ca="1" si="249"/>
        <v>1-Months</v>
      </c>
      <c r="F3459" s="57" t="str">
        <f>VLOOKUP(O3459,Stock[],5,FALSE)</f>
        <v>BE</v>
      </c>
      <c r="G3459" s="33" t="s">
        <v>3333</v>
      </c>
      <c r="H3459" s="38" t="s">
        <v>275</v>
      </c>
      <c r="I3459" s="34" t="s">
        <v>821</v>
      </c>
      <c r="J3459" s="32" t="str">
        <f>VLOOKUP(I3459,Customers[],2,FALSE)</f>
        <v>ရွာသားကြီး</v>
      </c>
      <c r="K3459" s="32" t="str">
        <f>VLOOKUP(I3459,Customers[],4,FALSE)</f>
        <v>Kyukpadaung</v>
      </c>
      <c r="L3459" s="32" t="str">
        <f>VLOOKUP(Table85[[#This Row],[CustomerID]],Table!H:K,3,0)</f>
        <v>လက်ပံပျား</v>
      </c>
      <c r="M3459" s="32" t="str">
        <f>VLOOKUP(I3459,Customers[],5,FALSE)</f>
        <v>Van-1</v>
      </c>
      <c r="N3459" s="117" t="s">
        <v>9</v>
      </c>
      <c r="O3459" s="37" t="s">
        <v>1395</v>
      </c>
      <c r="P3459" s="32" t="str">
        <f>VLOOKUP(O3459,Stock[],2,FALSE)</f>
        <v>ရွှေမင်းသားမန်ကျည်းခေါင်ရည်</v>
      </c>
      <c r="Q3459" s="35">
        <f>VLOOKUP(O3459,Stock[],3,FALSE)</f>
        <v>0.64</v>
      </c>
      <c r="R3459" s="35">
        <f>VLOOKUP(O3459,Stock[],4,FALSE)</f>
        <v>14</v>
      </c>
      <c r="S3459" s="37"/>
      <c r="T3459" s="35">
        <f>(DailySales!$S3459/DailySales!$R3459)+DailySales!$U3459</f>
        <v>2</v>
      </c>
      <c r="U3459" s="37">
        <v>2</v>
      </c>
      <c r="V3459" s="36">
        <f>+DailySales!$T3459*DailySales!$R3459</f>
        <v>28</v>
      </c>
      <c r="W3459" s="36">
        <f>+DailySales!$V3459*DailySales!$Q3459</f>
        <v>17.920000000000002</v>
      </c>
      <c r="X3459" s="36">
        <f>VLOOKUP(O3459,Stock[],6,FALSE)</f>
        <v>830</v>
      </c>
      <c r="Y3459" s="36">
        <f>+DailySales!$V3459*DailySales!$X3459</f>
        <v>23240</v>
      </c>
      <c r="Z3459" s="37"/>
      <c r="AA3459" s="37"/>
      <c r="AB3459" s="37"/>
      <c r="AC3459" s="37"/>
      <c r="AD3459" s="37"/>
      <c r="AE3459" s="77">
        <v>760</v>
      </c>
      <c r="AF3459" s="87">
        <v>46062</v>
      </c>
      <c r="AG3459" s="39">
        <v>24000</v>
      </c>
      <c r="AH3459" s="87"/>
      <c r="AI3459" s="39"/>
      <c r="AJ3459" s="87"/>
      <c r="AK3459" s="39"/>
      <c r="AL3459" s="34"/>
      <c r="AM3459" s="39"/>
      <c r="AN345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60" spans="1:40" ht="19.5" customHeight="1" x14ac:dyDescent="0.25">
      <c r="A3460" s="32">
        <f t="shared" si="246"/>
        <v>2026</v>
      </c>
      <c r="B3460" s="32">
        <f t="shared" si="247"/>
        <v>2</v>
      </c>
      <c r="C3460" s="25">
        <v>46062</v>
      </c>
      <c r="D3460" s="57">
        <f t="shared" ca="1" si="248"/>
        <v>46097</v>
      </c>
      <c r="E3460" s="57" t="str">
        <f t="shared" ca="1" si="249"/>
        <v>1-Months</v>
      </c>
      <c r="F3460" s="57" t="str">
        <f>VLOOKUP(O3460,Stock[],5,FALSE)</f>
        <v>BE</v>
      </c>
      <c r="G3460" s="33" t="s">
        <v>3334</v>
      </c>
      <c r="H3460" s="38" t="s">
        <v>275</v>
      </c>
      <c r="I3460" s="34" t="s">
        <v>1024</v>
      </c>
      <c r="J3460" s="32" t="str">
        <f>VLOOKUP(I3460,Customers[],2,FALSE)</f>
        <v>ပြည်သူအောင်</v>
      </c>
      <c r="K3460" s="32" t="str">
        <f>VLOOKUP(I3460,Customers[],4,FALSE)</f>
        <v>Bagan</v>
      </c>
      <c r="L3460" s="32" t="str">
        <f>VLOOKUP(Table85[[#This Row],[CustomerID]],Table!H:K,3,0)</f>
        <v>ရေထွက်</v>
      </c>
      <c r="M3460" s="32" t="str">
        <f>VLOOKUP(I3460,Customers[],5,FALSE)</f>
        <v>Van-1</v>
      </c>
      <c r="N3460" s="117" t="s">
        <v>9</v>
      </c>
      <c r="O3460" s="37" t="s">
        <v>225</v>
      </c>
      <c r="P3460" s="32" t="str">
        <f>VLOOKUP(O3460,Stock[],2,FALSE)</f>
        <v>ချယ်ရီသံပုရာအရက်သန့်ကော် (1Ltr)</v>
      </c>
      <c r="Q3460" s="35">
        <f>VLOOKUP(O3460,Stock[],3,FALSE)</f>
        <v>1</v>
      </c>
      <c r="R3460" s="35">
        <f>VLOOKUP(O3460,Stock[],4,FALSE)</f>
        <v>12</v>
      </c>
      <c r="S3460" s="37"/>
      <c r="T3460" s="35">
        <f>(DailySales!$S3460/DailySales!$R3460)+DailySales!$U3460</f>
        <v>3</v>
      </c>
      <c r="U3460" s="37">
        <v>3</v>
      </c>
      <c r="V3460" s="36">
        <f>+DailySales!$T3460*DailySales!$R3460</f>
        <v>36</v>
      </c>
      <c r="W3460" s="36">
        <f>+DailySales!$V3460*DailySales!$Q3460</f>
        <v>36</v>
      </c>
      <c r="X3460" s="36">
        <f>VLOOKUP(O3460,Stock[],6,FALSE)</f>
        <v>1260</v>
      </c>
      <c r="Y3460" s="36">
        <f>+DailySales!$V3460*DailySales!$X3460</f>
        <v>45360</v>
      </c>
      <c r="Z3460" s="37"/>
      <c r="AA3460" s="37"/>
      <c r="AB3460" s="37"/>
      <c r="AC3460" s="37"/>
      <c r="AD3460" s="37"/>
      <c r="AE3460" s="77">
        <v>1140</v>
      </c>
      <c r="AF3460" s="87">
        <v>46062</v>
      </c>
      <c r="AG3460" s="39">
        <v>46500</v>
      </c>
      <c r="AH3460" s="87"/>
      <c r="AI3460" s="39"/>
      <c r="AJ3460" s="87"/>
      <c r="AK3460" s="39"/>
      <c r="AL3460" s="34"/>
      <c r="AM3460" s="39"/>
      <c r="AN346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61" spans="1:40" ht="19.5" customHeight="1" x14ac:dyDescent="0.25">
      <c r="A3461" s="32">
        <f t="shared" si="246"/>
        <v>2026</v>
      </c>
      <c r="B3461" s="32">
        <f t="shared" si="247"/>
        <v>2</v>
      </c>
      <c r="C3461" s="25">
        <v>46062</v>
      </c>
      <c r="D3461" s="57">
        <f t="shared" ca="1" si="248"/>
        <v>46097</v>
      </c>
      <c r="E3461" s="57" t="str">
        <f t="shared" ca="1" si="249"/>
        <v>1-Months</v>
      </c>
      <c r="F3461" s="57" t="str">
        <f>VLOOKUP(O3461,Stock[],5,FALSE)</f>
        <v>BE</v>
      </c>
      <c r="G3461" s="33" t="s">
        <v>3334</v>
      </c>
      <c r="H3461" s="38" t="s">
        <v>275</v>
      </c>
      <c r="I3461" s="34" t="s">
        <v>1024</v>
      </c>
      <c r="J3461" s="32" t="str">
        <f>VLOOKUP(I3461,Customers[],2,FALSE)</f>
        <v>ပြည်သူအောင်</v>
      </c>
      <c r="K3461" s="32" t="str">
        <f>VLOOKUP(I3461,Customers[],4,FALSE)</f>
        <v>Bagan</v>
      </c>
      <c r="L3461" s="32" t="str">
        <f>VLOOKUP(Table85[[#This Row],[CustomerID]],Table!H:K,3,0)</f>
        <v>ရေထွက်</v>
      </c>
      <c r="M3461" s="32" t="str">
        <f>VLOOKUP(I3461,Customers[],5,FALSE)</f>
        <v>Van-1</v>
      </c>
      <c r="N3461" s="117" t="s">
        <v>9</v>
      </c>
      <c r="O3461" s="37" t="s">
        <v>223</v>
      </c>
      <c r="P3461" s="32" t="str">
        <f>VLOOKUP(O3461,Stock[],2,FALSE)</f>
        <v>ချယ်ရီအရက်သန့်ကော် (.6Ltr)</v>
      </c>
      <c r="Q3461" s="35">
        <f>VLOOKUP(O3461,Stock[],3,FALSE)</f>
        <v>0.6</v>
      </c>
      <c r="R3461" s="35">
        <f>VLOOKUP(O3461,Stock[],4,FALSE)</f>
        <v>24</v>
      </c>
      <c r="S3461" s="37"/>
      <c r="T3461" s="35">
        <f>(DailySales!$S3461/DailySales!$R3461)+DailySales!$U3461</f>
        <v>2</v>
      </c>
      <c r="U3461" s="37">
        <v>2</v>
      </c>
      <c r="V3461" s="36">
        <f>+DailySales!$T3461*DailySales!$R3461</f>
        <v>48</v>
      </c>
      <c r="W3461" s="36">
        <f>+DailySales!$V3461*DailySales!$Q3461</f>
        <v>28.799999999999997</v>
      </c>
      <c r="X3461" s="36">
        <f>VLOOKUP(O3461,Stock[],6,FALSE)</f>
        <v>875</v>
      </c>
      <c r="Y3461" s="36">
        <f>+DailySales!$V3461*DailySales!$X3461</f>
        <v>42000</v>
      </c>
      <c r="Z3461" s="37"/>
      <c r="AA3461" s="37"/>
      <c r="AB3461" s="37"/>
      <c r="AC3461" s="37"/>
      <c r="AD3461" s="37"/>
      <c r="AE3461" s="77">
        <v>1200</v>
      </c>
      <c r="AF3461" s="87">
        <v>46062</v>
      </c>
      <c r="AG3461" s="39">
        <v>43200</v>
      </c>
      <c r="AH3461" s="87"/>
      <c r="AI3461" s="39"/>
      <c r="AJ3461" s="87"/>
      <c r="AK3461" s="39"/>
      <c r="AL3461" s="34"/>
      <c r="AM3461" s="39"/>
      <c r="AN346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62" spans="1:40" ht="19.5" customHeight="1" x14ac:dyDescent="0.25">
      <c r="A3462" s="32">
        <f t="shared" si="246"/>
        <v>2026</v>
      </c>
      <c r="B3462" s="32">
        <f t="shared" si="247"/>
        <v>2</v>
      </c>
      <c r="C3462" s="25">
        <v>46062</v>
      </c>
      <c r="D3462" s="57">
        <f t="shared" ca="1" si="248"/>
        <v>46097</v>
      </c>
      <c r="E3462" s="57" t="str">
        <f t="shared" ca="1" si="249"/>
        <v>1-Months</v>
      </c>
      <c r="F3462" s="57" t="str">
        <f>VLOOKUP(O3462,Stock[],5,FALSE)</f>
        <v>BE</v>
      </c>
      <c r="G3462" s="33" t="s">
        <v>3335</v>
      </c>
      <c r="H3462" s="38" t="s">
        <v>275</v>
      </c>
      <c r="I3462" s="34" t="s">
        <v>332</v>
      </c>
      <c r="J3462" s="32" t="str">
        <f>VLOOKUP(I3462,Customers[],2,FALSE)</f>
        <v>ကိုမာလုံ</v>
      </c>
      <c r="K3462" s="32" t="str">
        <f>VLOOKUP(I3462,Customers[],4,FALSE)</f>
        <v>Kyukpadaung</v>
      </c>
      <c r="L3462" s="32" t="str">
        <f>VLOOKUP(Table85[[#This Row],[CustomerID]],Table!H:K,3,0)</f>
        <v>ရိုးခြား</v>
      </c>
      <c r="M3462" s="32" t="str">
        <f>VLOOKUP(I3462,Customers[],5,FALSE)</f>
        <v>Van-1</v>
      </c>
      <c r="N3462" s="117" t="s">
        <v>9</v>
      </c>
      <c r="O3462" s="37" t="s">
        <v>223</v>
      </c>
      <c r="P3462" s="32" t="str">
        <f>VLOOKUP(O3462,Stock[],2,FALSE)</f>
        <v>ချယ်ရီအရက်သန့်ကော် (.6Ltr)</v>
      </c>
      <c r="Q3462" s="35">
        <f>VLOOKUP(O3462,Stock[],3,FALSE)</f>
        <v>0.6</v>
      </c>
      <c r="R3462" s="35">
        <f>VLOOKUP(O3462,Stock[],4,FALSE)</f>
        <v>24</v>
      </c>
      <c r="S3462" s="37"/>
      <c r="T3462" s="35">
        <f>(DailySales!$S3462/DailySales!$R3462)+DailySales!$U3462</f>
        <v>5</v>
      </c>
      <c r="U3462" s="37">
        <v>5</v>
      </c>
      <c r="V3462" s="36">
        <f>+DailySales!$T3462*DailySales!$R3462</f>
        <v>120</v>
      </c>
      <c r="W3462" s="36">
        <f>+DailySales!$V3462*DailySales!$Q3462</f>
        <v>72</v>
      </c>
      <c r="X3462" s="36">
        <f>VLOOKUP(O3462,Stock[],6,FALSE)</f>
        <v>875</v>
      </c>
      <c r="Y3462" s="36">
        <f>+DailySales!$V3462*DailySales!$X3462</f>
        <v>105000</v>
      </c>
      <c r="Z3462" s="37"/>
      <c r="AA3462" s="37"/>
      <c r="AB3462" s="37"/>
      <c r="AC3462" s="37"/>
      <c r="AD3462" s="37"/>
      <c r="AE3462" s="77">
        <v>3000</v>
      </c>
      <c r="AF3462" s="87">
        <v>46062</v>
      </c>
      <c r="AG3462" s="39">
        <v>108000</v>
      </c>
      <c r="AH3462" s="87"/>
      <c r="AI3462" s="39"/>
      <c r="AJ3462" s="87"/>
      <c r="AK3462" s="39"/>
      <c r="AL3462" s="34"/>
      <c r="AM3462" s="39"/>
      <c r="AN346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63" spans="1:40" ht="19.5" customHeight="1" x14ac:dyDescent="0.25">
      <c r="A3463" s="32">
        <f t="shared" si="246"/>
        <v>2026</v>
      </c>
      <c r="B3463" s="32">
        <f t="shared" si="247"/>
        <v>2</v>
      </c>
      <c r="C3463" s="25">
        <v>46062</v>
      </c>
      <c r="D3463" s="57">
        <f t="shared" ca="1" si="248"/>
        <v>46097</v>
      </c>
      <c r="E3463" s="57" t="str">
        <f t="shared" ca="1" si="249"/>
        <v>1-Months</v>
      </c>
      <c r="F3463" s="57" t="str">
        <f>VLOOKUP(O3463,Stock[],5,FALSE)</f>
        <v>BE</v>
      </c>
      <c r="G3463" s="33" t="s">
        <v>3336</v>
      </c>
      <c r="H3463" s="38" t="s">
        <v>275</v>
      </c>
      <c r="I3463" s="34" t="s">
        <v>3338</v>
      </c>
      <c r="J3463" s="32" t="str">
        <f>VLOOKUP(I3463,Customers[],2,FALSE)</f>
        <v>ကိုမောင်ဇော်</v>
      </c>
      <c r="K3463" s="32" t="str">
        <f>VLOOKUP(I3463,Customers[],4,FALSE)</f>
        <v>Kyukpadaung</v>
      </c>
      <c r="L3463" s="32" t="str">
        <f>VLOOKUP(Table85[[#This Row],[CustomerID]],Table!H:K,3,0)</f>
        <v>ရိုးခြား</v>
      </c>
      <c r="M3463" s="32" t="str">
        <f>VLOOKUP(I3463,Customers[],5,FALSE)</f>
        <v>Van-1</v>
      </c>
      <c r="N3463" s="117" t="s">
        <v>9</v>
      </c>
      <c r="O3463" s="37" t="s">
        <v>223</v>
      </c>
      <c r="P3463" s="32" t="str">
        <f>VLOOKUP(O3463,Stock[],2,FALSE)</f>
        <v>ချယ်ရီအရက်သန့်ကော် (.6Ltr)</v>
      </c>
      <c r="Q3463" s="35">
        <f>VLOOKUP(O3463,Stock[],3,FALSE)</f>
        <v>0.6</v>
      </c>
      <c r="R3463" s="35">
        <f>VLOOKUP(O3463,Stock[],4,FALSE)</f>
        <v>24</v>
      </c>
      <c r="S3463" s="37"/>
      <c r="T3463" s="35">
        <f>(DailySales!$S3463/DailySales!$R3463)+DailySales!$U3463</f>
        <v>8</v>
      </c>
      <c r="U3463" s="37">
        <v>8</v>
      </c>
      <c r="V3463" s="36">
        <f>+DailySales!$T3463*DailySales!$R3463</f>
        <v>192</v>
      </c>
      <c r="W3463" s="36">
        <f>+DailySales!$V3463*DailySales!$Q3463</f>
        <v>115.19999999999999</v>
      </c>
      <c r="X3463" s="36">
        <f>VLOOKUP(O3463,Stock[],6,FALSE)</f>
        <v>875</v>
      </c>
      <c r="Y3463" s="36">
        <f>+DailySales!$V3463*DailySales!$X3463</f>
        <v>168000</v>
      </c>
      <c r="Z3463" s="37"/>
      <c r="AA3463" s="37"/>
      <c r="AB3463" s="37"/>
      <c r="AC3463" s="37"/>
      <c r="AD3463" s="37"/>
      <c r="AE3463" s="77">
        <v>4800</v>
      </c>
      <c r="AF3463" s="87">
        <v>46062</v>
      </c>
      <c r="AG3463" s="39">
        <v>172800</v>
      </c>
      <c r="AH3463" s="87"/>
      <c r="AI3463" s="39"/>
      <c r="AJ3463" s="87"/>
      <c r="AK3463" s="39"/>
      <c r="AL3463" s="34"/>
      <c r="AM3463" s="39"/>
      <c r="AN346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64" spans="1:40" ht="19.5" customHeight="1" x14ac:dyDescent="0.25">
      <c r="A3464" s="32">
        <f t="shared" ref="A3464:A3515" si="250">YEAR(C3464)</f>
        <v>2026</v>
      </c>
      <c r="B3464" s="32">
        <f t="shared" ref="B3464:B3515" si="251">MONTH(C3464)</f>
        <v>2</v>
      </c>
      <c r="C3464" s="25">
        <v>46062</v>
      </c>
      <c r="D3464" s="57">
        <f t="shared" ca="1" si="248"/>
        <v>46097</v>
      </c>
      <c r="E3464" s="57" t="str">
        <f t="shared" ca="1" si="249"/>
        <v>1-Months</v>
      </c>
      <c r="F3464" s="57" t="str">
        <f>VLOOKUP(O3464,Stock[],5,FALSE)</f>
        <v>BE</v>
      </c>
      <c r="G3464" s="33" t="s">
        <v>3339</v>
      </c>
      <c r="H3464" s="38" t="s">
        <v>275</v>
      </c>
      <c r="I3464" s="34" t="s">
        <v>941</v>
      </c>
      <c r="J3464" s="32" t="str">
        <f>VLOOKUP(I3464,Customers[],2,FALSE)</f>
        <v>ကိုဉာဏ်လင်း</v>
      </c>
      <c r="K3464" s="32" t="str">
        <f>VLOOKUP(I3464,Customers[],4,FALSE)</f>
        <v>Kyukpadaung</v>
      </c>
      <c r="L3464" s="32" t="str">
        <f>VLOOKUP(Table85[[#This Row],[CustomerID]],Table!H:K,3,0)</f>
        <v>ရိုးခြား</v>
      </c>
      <c r="M3464" s="32" t="str">
        <f>VLOOKUP(I3464,Customers[],5,FALSE)</f>
        <v>Van-1</v>
      </c>
      <c r="N3464" s="117" t="s">
        <v>9</v>
      </c>
      <c r="O3464" s="37" t="s">
        <v>223</v>
      </c>
      <c r="P3464" s="32" t="str">
        <f>VLOOKUP(O3464,Stock[],2,FALSE)</f>
        <v>ချယ်ရီအရက်သန့်ကော် (.6Ltr)</v>
      </c>
      <c r="Q3464" s="35">
        <f>VLOOKUP(O3464,Stock[],3,FALSE)</f>
        <v>0.6</v>
      </c>
      <c r="R3464" s="35">
        <f>VLOOKUP(O3464,Stock[],4,FALSE)</f>
        <v>24</v>
      </c>
      <c r="S3464" s="37"/>
      <c r="T3464" s="35">
        <f>(DailySales!$S3464/DailySales!$R3464)+DailySales!$U3464</f>
        <v>3</v>
      </c>
      <c r="U3464" s="37">
        <v>3</v>
      </c>
      <c r="V3464" s="36">
        <f>+DailySales!$T3464*DailySales!$R3464</f>
        <v>72</v>
      </c>
      <c r="W3464" s="36">
        <f>+DailySales!$V3464*DailySales!$Q3464</f>
        <v>43.199999999999996</v>
      </c>
      <c r="X3464" s="36">
        <f>VLOOKUP(O3464,Stock[],6,FALSE)</f>
        <v>875</v>
      </c>
      <c r="Y3464" s="36">
        <f>+DailySales!$V3464*DailySales!$X3464</f>
        <v>63000</v>
      </c>
      <c r="Z3464" s="37"/>
      <c r="AA3464" s="37"/>
      <c r="AB3464" s="37"/>
      <c r="AC3464" s="37"/>
      <c r="AD3464" s="37"/>
      <c r="AE3464" s="77">
        <v>1800</v>
      </c>
      <c r="AF3464" s="87">
        <v>46062</v>
      </c>
      <c r="AG3464" s="39">
        <v>64800</v>
      </c>
      <c r="AH3464" s="87"/>
      <c r="AI3464" s="39"/>
      <c r="AJ3464" s="87"/>
      <c r="AK3464" s="39"/>
      <c r="AL3464" s="34"/>
      <c r="AM3464" s="39"/>
      <c r="AN346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65" spans="1:40" ht="19.5" customHeight="1" x14ac:dyDescent="0.25">
      <c r="A3465" s="32">
        <f t="shared" si="250"/>
        <v>2026</v>
      </c>
      <c r="B3465" s="32">
        <f t="shared" si="251"/>
        <v>2</v>
      </c>
      <c r="C3465" s="25">
        <v>46062</v>
      </c>
      <c r="D3465" s="57">
        <f t="shared" ca="1" si="248"/>
        <v>46097</v>
      </c>
      <c r="E3465" s="57" t="str">
        <f t="shared" ca="1" si="249"/>
        <v>1-Months</v>
      </c>
      <c r="F3465" s="57" t="str">
        <f>VLOOKUP(O3465,Stock[],5,FALSE)</f>
        <v>BE</v>
      </c>
      <c r="G3465" s="33" t="s">
        <v>3340</v>
      </c>
      <c r="H3465" s="38" t="s">
        <v>275</v>
      </c>
      <c r="I3465" s="34" t="s">
        <v>3346</v>
      </c>
      <c r="J3465" s="32" t="str">
        <f>VLOOKUP(I3465,Customers[],2,FALSE)</f>
        <v>ကိုမင်းသူ</v>
      </c>
      <c r="K3465" s="32" t="str">
        <f>VLOOKUP(I3465,Customers[],4,FALSE)</f>
        <v>Kyukpadaung</v>
      </c>
      <c r="L3465" s="32" t="str">
        <f>VLOOKUP(Table85[[#This Row],[CustomerID]],Table!H:K,3,0)</f>
        <v>ဖလန်းတောင်</v>
      </c>
      <c r="M3465" s="32" t="str">
        <f>VLOOKUP(I3465,Customers[],5,FALSE)</f>
        <v>Van-1</v>
      </c>
      <c r="N3465" s="117" t="s">
        <v>9</v>
      </c>
      <c r="O3465" s="37" t="s">
        <v>225</v>
      </c>
      <c r="P3465" s="32" t="str">
        <f>VLOOKUP(O3465,Stock[],2,FALSE)</f>
        <v>ချယ်ရီသံပုရာအရက်သန့်ကော် (1Ltr)</v>
      </c>
      <c r="Q3465" s="35">
        <f>VLOOKUP(O3465,Stock[],3,FALSE)</f>
        <v>1</v>
      </c>
      <c r="R3465" s="35">
        <f>VLOOKUP(O3465,Stock[],4,FALSE)</f>
        <v>12</v>
      </c>
      <c r="S3465" s="37"/>
      <c r="T3465" s="35">
        <f>(DailySales!$S3465/DailySales!$R3465)+DailySales!$U3465</f>
        <v>2</v>
      </c>
      <c r="U3465" s="37">
        <v>2</v>
      </c>
      <c r="V3465" s="36">
        <f>+DailySales!$T3465*DailySales!$R3465</f>
        <v>24</v>
      </c>
      <c r="W3465" s="36">
        <f>+DailySales!$V3465*DailySales!$Q3465</f>
        <v>24</v>
      </c>
      <c r="X3465" s="36">
        <f>VLOOKUP(O3465,Stock[],6,FALSE)</f>
        <v>1260</v>
      </c>
      <c r="Y3465" s="36">
        <f>+DailySales!$V3465*DailySales!$X3465</f>
        <v>30240</v>
      </c>
      <c r="Z3465" s="37"/>
      <c r="AA3465" s="37"/>
      <c r="AB3465" s="37"/>
      <c r="AC3465" s="37"/>
      <c r="AD3465" s="37"/>
      <c r="AE3465" s="77">
        <v>760</v>
      </c>
      <c r="AF3465" s="87">
        <v>46062</v>
      </c>
      <c r="AG3465" s="39">
        <v>31000</v>
      </c>
      <c r="AH3465" s="87"/>
      <c r="AI3465" s="39"/>
      <c r="AJ3465" s="87"/>
      <c r="AK3465" s="39"/>
      <c r="AL3465" s="34"/>
      <c r="AM3465" s="39"/>
      <c r="AN346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66" spans="1:40" ht="19.5" customHeight="1" x14ac:dyDescent="0.25">
      <c r="A3466" s="32">
        <f t="shared" si="250"/>
        <v>2026</v>
      </c>
      <c r="B3466" s="32">
        <f t="shared" si="251"/>
        <v>2</v>
      </c>
      <c r="C3466" s="25">
        <v>46062</v>
      </c>
      <c r="D3466" s="57">
        <f t="shared" ca="1" si="248"/>
        <v>46097</v>
      </c>
      <c r="E3466" s="57" t="str">
        <f t="shared" ca="1" si="249"/>
        <v>1-Months</v>
      </c>
      <c r="F3466" s="57" t="str">
        <f>VLOOKUP(O3466,Stock[],5,FALSE)</f>
        <v>BE</v>
      </c>
      <c r="G3466" s="33" t="s">
        <v>3340</v>
      </c>
      <c r="H3466" s="38" t="s">
        <v>275</v>
      </c>
      <c r="I3466" s="34" t="s">
        <v>1753</v>
      </c>
      <c r="J3466" s="32" t="str">
        <f>VLOOKUP(I3466,Customers[],2,FALSE)</f>
        <v>ကုန်သည်လက်ဆောင်</v>
      </c>
      <c r="K3466" s="32">
        <f>VLOOKUP(I3466,Customers[],4,FALSE)</f>
        <v>0</v>
      </c>
      <c r="L3466" s="32">
        <f>VLOOKUP(Table85[[#This Row],[CustomerID]],Table!H:K,3,0)</f>
        <v>0</v>
      </c>
      <c r="M3466" s="32">
        <f>VLOOKUP(I3466,Customers[],5,FALSE)</f>
        <v>0</v>
      </c>
      <c r="N3466" s="117" t="s">
        <v>1750</v>
      </c>
      <c r="O3466" s="37" t="s">
        <v>225</v>
      </c>
      <c r="P3466" s="32" t="str">
        <f>VLOOKUP(O3466,Stock[],2,FALSE)</f>
        <v>ချယ်ရီသံပုရာအရက်သန့်ကော် (1Ltr)</v>
      </c>
      <c r="Q3466" s="35">
        <f>VLOOKUP(O3466,Stock[],3,FALSE)</f>
        <v>1</v>
      </c>
      <c r="R3466" s="35">
        <f>VLOOKUP(O3466,Stock[],4,FALSE)</f>
        <v>12</v>
      </c>
      <c r="S3466" s="37">
        <v>1</v>
      </c>
      <c r="T3466" s="35">
        <f>(DailySales!$S3466/DailySales!$R3466)+DailySales!$U3466</f>
        <v>8.3333333333333329E-2</v>
      </c>
      <c r="U3466" s="37"/>
      <c r="V3466" s="36">
        <f>+DailySales!$T3466*DailySales!$R3466</f>
        <v>1</v>
      </c>
      <c r="W3466" s="36">
        <f>+DailySales!$V3466*DailySales!$Q3466</f>
        <v>1</v>
      </c>
      <c r="X3466" s="36">
        <f>VLOOKUP(O3466,Stock[],6,FALSE)</f>
        <v>1260</v>
      </c>
      <c r="Y3466" s="36">
        <f>+DailySales!$V3466*DailySales!$X3466</f>
        <v>1260</v>
      </c>
      <c r="Z3466" s="37"/>
      <c r="AA3466" s="37"/>
      <c r="AB3466" s="37"/>
      <c r="AC3466" s="37"/>
      <c r="AD3466" s="37"/>
      <c r="AE3466" s="77"/>
      <c r="AF3466" s="87">
        <v>46062</v>
      </c>
      <c r="AG3466" s="39">
        <v>1260</v>
      </c>
      <c r="AH3466" s="87"/>
      <c r="AI3466" s="39"/>
      <c r="AJ3466" s="87"/>
      <c r="AK3466" s="39"/>
      <c r="AL3466" s="34"/>
      <c r="AM3466" s="39"/>
      <c r="AN346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67" spans="1:40" ht="19.5" customHeight="1" x14ac:dyDescent="0.25">
      <c r="A3467" s="32">
        <f t="shared" si="250"/>
        <v>2026</v>
      </c>
      <c r="B3467" s="32">
        <f t="shared" si="251"/>
        <v>2</v>
      </c>
      <c r="C3467" s="25">
        <v>46062</v>
      </c>
      <c r="D3467" s="57">
        <f t="shared" ca="1" si="248"/>
        <v>46097</v>
      </c>
      <c r="E3467" s="57" t="str">
        <f t="shared" ca="1" si="249"/>
        <v>1-Months</v>
      </c>
      <c r="F3467" s="57" t="str">
        <f>VLOOKUP(O3467,Stock[],5,FALSE)</f>
        <v>BE</v>
      </c>
      <c r="G3467" s="33" t="s">
        <v>3349</v>
      </c>
      <c r="H3467" s="38" t="s">
        <v>275</v>
      </c>
      <c r="I3467" s="34" t="s">
        <v>3347</v>
      </c>
      <c r="J3467" s="32" t="str">
        <f>VLOOKUP(I3467,Customers[],2,FALSE)</f>
        <v>ကိုတင်နိုင်ထွန်း</v>
      </c>
      <c r="K3467" s="32" t="str">
        <f>VLOOKUP(I3467,Customers[],4,FALSE)</f>
        <v>Kyukpadaung</v>
      </c>
      <c r="L3467" s="32" t="str">
        <f>VLOOKUP(Table85[[#This Row],[CustomerID]],Table!H:K,3,0)</f>
        <v>ဖလန်းတောင်</v>
      </c>
      <c r="M3467" s="32" t="str">
        <f>VLOOKUP(I3467,Customers[],5,FALSE)</f>
        <v>Van-1</v>
      </c>
      <c r="N3467" s="117" t="s">
        <v>9</v>
      </c>
      <c r="O3467" s="37" t="s">
        <v>225</v>
      </c>
      <c r="P3467" s="32" t="str">
        <f>VLOOKUP(O3467,Stock[],2,FALSE)</f>
        <v>ချယ်ရီသံပုရာအရက်သန့်ကော် (1Ltr)</v>
      </c>
      <c r="Q3467" s="35">
        <f>VLOOKUP(O3467,Stock[],3,FALSE)</f>
        <v>1</v>
      </c>
      <c r="R3467" s="35">
        <f>VLOOKUP(O3467,Stock[],4,FALSE)</f>
        <v>12</v>
      </c>
      <c r="S3467" s="37"/>
      <c r="T3467" s="35">
        <f>(DailySales!$S3467/DailySales!$R3467)+DailySales!$U3467</f>
        <v>2</v>
      </c>
      <c r="U3467" s="37">
        <v>2</v>
      </c>
      <c r="V3467" s="36">
        <f>+DailySales!$T3467*DailySales!$R3467</f>
        <v>24</v>
      </c>
      <c r="W3467" s="36">
        <f>+DailySales!$V3467*DailySales!$Q3467</f>
        <v>24</v>
      </c>
      <c r="X3467" s="36">
        <f>VLOOKUP(O3467,Stock[],6,FALSE)</f>
        <v>1260</v>
      </c>
      <c r="Y3467" s="36">
        <f>+DailySales!$V3467*DailySales!$X3467</f>
        <v>30240</v>
      </c>
      <c r="Z3467" s="37"/>
      <c r="AA3467" s="37"/>
      <c r="AB3467" s="37"/>
      <c r="AC3467" s="37"/>
      <c r="AD3467" s="37"/>
      <c r="AE3467" s="77">
        <v>760</v>
      </c>
      <c r="AF3467" s="87">
        <v>46062</v>
      </c>
      <c r="AG3467" s="39">
        <v>31000</v>
      </c>
      <c r="AH3467" s="87"/>
      <c r="AI3467" s="39"/>
      <c r="AJ3467" s="87"/>
      <c r="AK3467" s="39"/>
      <c r="AL3467" s="34"/>
      <c r="AM3467" s="39"/>
      <c r="AN346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68" spans="1:40" ht="19.5" customHeight="1" x14ac:dyDescent="0.25">
      <c r="A3468" s="32">
        <f t="shared" si="250"/>
        <v>2026</v>
      </c>
      <c r="B3468" s="32">
        <f t="shared" si="251"/>
        <v>2</v>
      </c>
      <c r="C3468" s="25">
        <v>46062</v>
      </c>
      <c r="D3468" s="57">
        <f t="shared" ca="1" si="248"/>
        <v>46097</v>
      </c>
      <c r="E3468" s="57" t="str">
        <f t="shared" ca="1" si="249"/>
        <v>1-Months</v>
      </c>
      <c r="F3468" s="57" t="str">
        <f>VLOOKUP(O3468,Stock[],5,FALSE)</f>
        <v>BE</v>
      </c>
      <c r="G3468" s="33" t="s">
        <v>3349</v>
      </c>
      <c r="H3468" s="38" t="s">
        <v>275</v>
      </c>
      <c r="I3468" s="34" t="s">
        <v>1753</v>
      </c>
      <c r="J3468" s="32" t="str">
        <f>VLOOKUP(I3468,Customers[],2,FALSE)</f>
        <v>ကုန်သည်လက်ဆောင်</v>
      </c>
      <c r="K3468" s="32">
        <f>VLOOKUP(I3468,Customers[],4,FALSE)</f>
        <v>0</v>
      </c>
      <c r="L3468" s="32">
        <f>VLOOKUP(Table85[[#This Row],[CustomerID]],Table!H:K,3,0)</f>
        <v>0</v>
      </c>
      <c r="M3468" s="32">
        <f>VLOOKUP(I3468,Customers[],5,FALSE)</f>
        <v>0</v>
      </c>
      <c r="N3468" s="117" t="s">
        <v>1750</v>
      </c>
      <c r="O3468" s="37" t="s">
        <v>225</v>
      </c>
      <c r="P3468" s="32" t="str">
        <f>VLOOKUP(O3468,Stock[],2,FALSE)</f>
        <v>ချယ်ရီသံပုရာအရက်သန့်ကော် (1Ltr)</v>
      </c>
      <c r="Q3468" s="35">
        <f>VLOOKUP(O3468,Stock[],3,FALSE)</f>
        <v>1</v>
      </c>
      <c r="R3468" s="35">
        <f>VLOOKUP(O3468,Stock[],4,FALSE)</f>
        <v>12</v>
      </c>
      <c r="S3468" s="37">
        <v>1</v>
      </c>
      <c r="T3468" s="35">
        <f>(DailySales!$S3468/DailySales!$R3468)+DailySales!$U3468</f>
        <v>8.3333333333333329E-2</v>
      </c>
      <c r="U3468" s="37"/>
      <c r="V3468" s="36">
        <f>+DailySales!$T3468*DailySales!$R3468</f>
        <v>1</v>
      </c>
      <c r="W3468" s="36">
        <f>+DailySales!$V3468*DailySales!$Q3468</f>
        <v>1</v>
      </c>
      <c r="X3468" s="36">
        <f>VLOOKUP(O3468,Stock[],6,FALSE)</f>
        <v>1260</v>
      </c>
      <c r="Y3468" s="36">
        <f>+DailySales!$V3468*DailySales!$X3468</f>
        <v>1260</v>
      </c>
      <c r="Z3468" s="37"/>
      <c r="AA3468" s="37"/>
      <c r="AB3468" s="37"/>
      <c r="AC3468" s="37"/>
      <c r="AD3468" s="37"/>
      <c r="AE3468" s="77"/>
      <c r="AF3468" s="87">
        <v>46062</v>
      </c>
      <c r="AG3468" s="39">
        <v>1260</v>
      </c>
      <c r="AH3468" s="87"/>
      <c r="AI3468" s="39"/>
      <c r="AJ3468" s="87"/>
      <c r="AK3468" s="39"/>
      <c r="AL3468" s="34"/>
      <c r="AM3468" s="39"/>
      <c r="AN346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69" spans="1:40" ht="19.5" customHeight="1" x14ac:dyDescent="0.25">
      <c r="A3469" s="32">
        <f t="shared" si="250"/>
        <v>2026</v>
      </c>
      <c r="B3469" s="32">
        <f t="shared" si="251"/>
        <v>2</v>
      </c>
      <c r="C3469" s="25">
        <v>46062</v>
      </c>
      <c r="D3469" s="57">
        <f t="shared" ca="1" si="248"/>
        <v>46097</v>
      </c>
      <c r="E3469" s="57" t="str">
        <f t="shared" ca="1" si="249"/>
        <v>1-Months</v>
      </c>
      <c r="F3469" s="57" t="str">
        <f>VLOOKUP(O3469,Stock[],5,FALSE)</f>
        <v>BE</v>
      </c>
      <c r="G3469" s="33" t="s">
        <v>3350</v>
      </c>
      <c r="H3469" s="38" t="s">
        <v>275</v>
      </c>
      <c r="I3469" s="34" t="s">
        <v>3348</v>
      </c>
      <c r="J3469" s="32" t="str">
        <f>VLOOKUP(I3469,Customers[],2,FALSE)</f>
        <v>ပန်းတမာ</v>
      </c>
      <c r="K3469" s="32" t="str">
        <f>VLOOKUP(I3469,Customers[],4,FALSE)</f>
        <v>Kyukpadaung</v>
      </c>
      <c r="L3469" s="32" t="str">
        <f>VLOOKUP(Table85[[#This Row],[CustomerID]],Table!H:K,3,0)</f>
        <v>ထန်းပင်ကုန်း</v>
      </c>
      <c r="M3469" s="32" t="str">
        <f>VLOOKUP(I3469,Customers[],5,FALSE)</f>
        <v>Van-1</v>
      </c>
      <c r="N3469" s="117" t="s">
        <v>9</v>
      </c>
      <c r="O3469" s="37" t="s">
        <v>1395</v>
      </c>
      <c r="P3469" s="32" t="str">
        <f>VLOOKUP(O3469,Stock[],2,FALSE)</f>
        <v>ရွှေမင်းသားမန်ကျည်းခေါင်ရည်</v>
      </c>
      <c r="Q3469" s="35">
        <f>VLOOKUP(O3469,Stock[],3,FALSE)</f>
        <v>0.64</v>
      </c>
      <c r="R3469" s="35">
        <f>VLOOKUP(O3469,Stock[],4,FALSE)</f>
        <v>14</v>
      </c>
      <c r="S3469" s="37"/>
      <c r="T3469" s="35">
        <f>(DailySales!$S3469/DailySales!$R3469)+DailySales!$U3469</f>
        <v>1</v>
      </c>
      <c r="U3469" s="37">
        <v>1</v>
      </c>
      <c r="V3469" s="36">
        <f>+DailySales!$T3469*DailySales!$R3469</f>
        <v>14</v>
      </c>
      <c r="W3469" s="36">
        <f>+DailySales!$V3469*DailySales!$Q3469</f>
        <v>8.9600000000000009</v>
      </c>
      <c r="X3469" s="36">
        <f>VLOOKUP(O3469,Stock[],6,FALSE)</f>
        <v>830</v>
      </c>
      <c r="Y3469" s="36">
        <f>+DailySales!$V3469*DailySales!$X3469</f>
        <v>11620</v>
      </c>
      <c r="Z3469" s="37"/>
      <c r="AA3469" s="37"/>
      <c r="AB3469" s="37"/>
      <c r="AC3469" s="37"/>
      <c r="AD3469" s="37"/>
      <c r="AE3469" s="77">
        <v>380</v>
      </c>
      <c r="AF3469" s="87">
        <v>46062</v>
      </c>
      <c r="AG3469" s="39">
        <v>12000</v>
      </c>
      <c r="AH3469" s="87"/>
      <c r="AI3469" s="39"/>
      <c r="AJ3469" s="87"/>
      <c r="AK3469" s="39"/>
      <c r="AL3469" s="34"/>
      <c r="AM3469" s="39"/>
      <c r="AN346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70" spans="1:40" ht="19.5" customHeight="1" x14ac:dyDescent="0.25">
      <c r="A3470" s="32">
        <f t="shared" si="250"/>
        <v>2026</v>
      </c>
      <c r="B3470" s="32">
        <f t="shared" si="251"/>
        <v>2</v>
      </c>
      <c r="C3470" s="25">
        <v>46062</v>
      </c>
      <c r="D3470" s="57">
        <f t="shared" ca="1" si="248"/>
        <v>46097</v>
      </c>
      <c r="E3470" s="57" t="str">
        <f t="shared" ca="1" si="249"/>
        <v>1-Months</v>
      </c>
      <c r="F3470" s="57" t="str">
        <f>VLOOKUP(O3470,Stock[],5,FALSE)</f>
        <v>BE</v>
      </c>
      <c r="G3470" s="33" t="s">
        <v>3350</v>
      </c>
      <c r="H3470" s="38" t="s">
        <v>275</v>
      </c>
      <c r="I3470" s="34" t="s">
        <v>1753</v>
      </c>
      <c r="J3470" s="32" t="str">
        <f>VLOOKUP(I3470,Customers[],2,FALSE)</f>
        <v>ကုန်သည်လက်ဆောင်</v>
      </c>
      <c r="K3470" s="32">
        <f>VLOOKUP(I3470,Customers[],4,FALSE)</f>
        <v>0</v>
      </c>
      <c r="L3470" s="32">
        <f>VLOOKUP(Table85[[#This Row],[CustomerID]],Table!H:K,3,0)</f>
        <v>0</v>
      </c>
      <c r="M3470" s="32">
        <f>VLOOKUP(I3470,Customers[],5,FALSE)</f>
        <v>0</v>
      </c>
      <c r="N3470" s="117" t="s">
        <v>1750</v>
      </c>
      <c r="O3470" s="37" t="s">
        <v>207</v>
      </c>
      <c r="P3470" s="32" t="str">
        <f>VLOOKUP(O3470,Stock[],2,FALSE)</f>
        <v>ရွှေမင်းသားခေါင်ရည်</v>
      </c>
      <c r="Q3470" s="35">
        <f>VLOOKUP(O3470,Stock[],3,FALSE)</f>
        <v>0.64</v>
      </c>
      <c r="R3470" s="35">
        <f>VLOOKUP(O3470,Stock[],4,FALSE)</f>
        <v>24</v>
      </c>
      <c r="S3470" s="37">
        <v>1</v>
      </c>
      <c r="T3470" s="35">
        <f>(DailySales!$S3470/DailySales!$R3470)+DailySales!$U3470</f>
        <v>4.1666666666666664E-2</v>
      </c>
      <c r="U3470" s="37"/>
      <c r="V3470" s="36">
        <f>+DailySales!$T3470*DailySales!$R3470</f>
        <v>1</v>
      </c>
      <c r="W3470" s="36">
        <f>+DailySales!$V3470*DailySales!$Q3470</f>
        <v>0.64</v>
      </c>
      <c r="X3470" s="36">
        <f>VLOOKUP(O3470,Stock[],6,FALSE)</f>
        <v>800</v>
      </c>
      <c r="Y3470" s="36">
        <f>+DailySales!$V3470*DailySales!$X3470</f>
        <v>800</v>
      </c>
      <c r="Z3470" s="37"/>
      <c r="AA3470" s="37"/>
      <c r="AB3470" s="37"/>
      <c r="AC3470" s="37"/>
      <c r="AD3470" s="37"/>
      <c r="AE3470" s="77"/>
      <c r="AF3470" s="87">
        <v>46062</v>
      </c>
      <c r="AG3470" s="39">
        <v>800</v>
      </c>
      <c r="AH3470" s="87"/>
      <c r="AI3470" s="39"/>
      <c r="AJ3470" s="87"/>
      <c r="AK3470" s="39"/>
      <c r="AL3470" s="34"/>
      <c r="AM3470" s="39"/>
      <c r="AN347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71" spans="1:40" ht="19.5" customHeight="1" x14ac:dyDescent="0.25">
      <c r="A3471" s="32">
        <f t="shared" si="250"/>
        <v>2026</v>
      </c>
      <c r="B3471" s="32">
        <f t="shared" si="251"/>
        <v>2</v>
      </c>
      <c r="C3471" s="25">
        <v>46062</v>
      </c>
      <c r="D3471" s="57">
        <f t="shared" ca="1" si="248"/>
        <v>46097</v>
      </c>
      <c r="E3471" s="57" t="str">
        <f t="shared" ca="1" si="249"/>
        <v>1-Months</v>
      </c>
      <c r="F3471" s="57" t="str">
        <f>VLOOKUP(O3471,Stock[],5,FALSE)</f>
        <v>BE</v>
      </c>
      <c r="G3471" s="33" t="s">
        <v>3350</v>
      </c>
      <c r="H3471" s="38" t="s">
        <v>275</v>
      </c>
      <c r="I3471" s="34" t="s">
        <v>1753</v>
      </c>
      <c r="J3471" s="32" t="str">
        <f>VLOOKUP(I3471,Customers[],2,FALSE)</f>
        <v>ကုန်သည်လက်ဆောင်</v>
      </c>
      <c r="K3471" s="32">
        <f>VLOOKUP(I3471,Customers[],4,FALSE)</f>
        <v>0</v>
      </c>
      <c r="L3471" s="32">
        <f>VLOOKUP(Table85[[#This Row],[CustomerID]],Table!H:K,3,0)</f>
        <v>0</v>
      </c>
      <c r="M3471" s="32">
        <f>VLOOKUP(I3471,Customers[],5,FALSE)</f>
        <v>0</v>
      </c>
      <c r="N3471" s="117" t="s">
        <v>1750</v>
      </c>
      <c r="O3471" s="37" t="s">
        <v>1395</v>
      </c>
      <c r="P3471" s="32" t="str">
        <f>VLOOKUP(O3471,Stock[],2,FALSE)</f>
        <v>ရွှေမင်းသားမန်ကျည်းခေါင်ရည်</v>
      </c>
      <c r="Q3471" s="35">
        <f>VLOOKUP(O3471,Stock[],3,FALSE)</f>
        <v>0.64</v>
      </c>
      <c r="R3471" s="35">
        <f>VLOOKUP(O3471,Stock[],4,FALSE)</f>
        <v>14</v>
      </c>
      <c r="S3471" s="37">
        <v>1</v>
      </c>
      <c r="T3471" s="35">
        <f>(DailySales!$S3471/DailySales!$R3471)+DailySales!$U3471</f>
        <v>7.1428571428571425E-2</v>
      </c>
      <c r="U3471" s="37"/>
      <c r="V3471" s="36">
        <f>+DailySales!$T3471*DailySales!$R3471</f>
        <v>1</v>
      </c>
      <c r="W3471" s="36">
        <f>+DailySales!$V3471*DailySales!$Q3471</f>
        <v>0.64</v>
      </c>
      <c r="X3471" s="36">
        <f>VLOOKUP(O3471,Stock[],6,FALSE)</f>
        <v>830</v>
      </c>
      <c r="Y3471" s="36">
        <f>+DailySales!$V3471*DailySales!$X3471</f>
        <v>830</v>
      </c>
      <c r="Z3471" s="37"/>
      <c r="AA3471" s="37"/>
      <c r="AB3471" s="37"/>
      <c r="AC3471" s="37"/>
      <c r="AD3471" s="37"/>
      <c r="AE3471" s="77"/>
      <c r="AF3471" s="87">
        <v>46062</v>
      </c>
      <c r="AG3471" s="39">
        <v>830</v>
      </c>
      <c r="AH3471" s="87"/>
      <c r="AI3471" s="39"/>
      <c r="AJ3471" s="87"/>
      <c r="AK3471" s="39"/>
      <c r="AL3471" s="34"/>
      <c r="AM3471" s="39"/>
      <c r="AN347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72" spans="1:40" ht="19.5" customHeight="1" x14ac:dyDescent="0.25">
      <c r="A3472" s="32">
        <f t="shared" si="250"/>
        <v>2026</v>
      </c>
      <c r="B3472" s="32">
        <f t="shared" si="251"/>
        <v>2</v>
      </c>
      <c r="C3472" s="25">
        <v>46062</v>
      </c>
      <c r="D3472" s="57">
        <f t="shared" ca="1" si="248"/>
        <v>46097</v>
      </c>
      <c r="E3472" s="57" t="str">
        <f t="shared" ca="1" si="249"/>
        <v>1-Months</v>
      </c>
      <c r="F3472" s="57" t="str">
        <f>VLOOKUP(O3472,Stock[],5,FALSE)</f>
        <v>BE</v>
      </c>
      <c r="G3472" s="33" t="s">
        <v>3351</v>
      </c>
      <c r="H3472" s="38" t="s">
        <v>275</v>
      </c>
      <c r="I3472" s="34" t="s">
        <v>3353</v>
      </c>
      <c r="J3472" s="32" t="str">
        <f>VLOOKUP(I3472,Customers[],2,FALSE)</f>
        <v>ကိုဝင်းသိန်း</v>
      </c>
      <c r="K3472" s="32" t="str">
        <f>VLOOKUP(I3472,Customers[],4,FALSE)</f>
        <v>Kyukpadaung</v>
      </c>
      <c r="L3472" s="32" t="str">
        <f>VLOOKUP(Table85[[#This Row],[CustomerID]],Table!H:K,3,0)</f>
        <v>ဖလန်းတောင်</v>
      </c>
      <c r="M3472" s="32" t="str">
        <f>VLOOKUP(I3472,Customers[],5,FALSE)</f>
        <v>Van-1</v>
      </c>
      <c r="N3472" s="117" t="s">
        <v>9</v>
      </c>
      <c r="O3472" s="37" t="s">
        <v>225</v>
      </c>
      <c r="P3472" s="32" t="str">
        <f>VLOOKUP(O3472,Stock[],2,FALSE)</f>
        <v>ချယ်ရီသံပုရာအရက်သန့်ကော် (1Ltr)</v>
      </c>
      <c r="Q3472" s="35">
        <f>VLOOKUP(O3472,Stock[],3,FALSE)</f>
        <v>1</v>
      </c>
      <c r="R3472" s="35">
        <f>VLOOKUP(O3472,Stock[],4,FALSE)</f>
        <v>12</v>
      </c>
      <c r="S3472" s="37"/>
      <c r="T3472" s="35">
        <f>(DailySales!$S3472/DailySales!$R3472)+DailySales!$U3472</f>
        <v>1</v>
      </c>
      <c r="U3472" s="37">
        <v>1</v>
      </c>
      <c r="V3472" s="36">
        <f>+DailySales!$T3472*DailySales!$R3472</f>
        <v>12</v>
      </c>
      <c r="W3472" s="36">
        <f>+DailySales!$V3472*DailySales!$Q3472</f>
        <v>12</v>
      </c>
      <c r="X3472" s="36">
        <f>VLOOKUP(O3472,Stock[],6,FALSE)</f>
        <v>1260</v>
      </c>
      <c r="Y3472" s="36">
        <f>+DailySales!$V3472*DailySales!$X3472</f>
        <v>15120</v>
      </c>
      <c r="Z3472" s="37"/>
      <c r="AA3472" s="37"/>
      <c r="AB3472" s="37"/>
      <c r="AC3472" s="37"/>
      <c r="AD3472" s="37"/>
      <c r="AE3472" s="77">
        <v>380</v>
      </c>
      <c r="AF3472" s="87">
        <v>46062</v>
      </c>
      <c r="AG3472" s="39">
        <v>15500</v>
      </c>
      <c r="AH3472" s="87"/>
      <c r="AI3472" s="39"/>
      <c r="AJ3472" s="87"/>
      <c r="AK3472" s="39"/>
      <c r="AL3472" s="34"/>
      <c r="AM3472" s="39"/>
      <c r="AN347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73" spans="1:40" ht="19.5" customHeight="1" x14ac:dyDescent="0.25">
      <c r="A3473" s="32">
        <f t="shared" si="250"/>
        <v>2026</v>
      </c>
      <c r="B3473" s="32">
        <f t="shared" si="251"/>
        <v>2</v>
      </c>
      <c r="C3473" s="25">
        <v>46062</v>
      </c>
      <c r="D3473" s="57">
        <f t="shared" ca="1" si="248"/>
        <v>46097</v>
      </c>
      <c r="E3473" s="57" t="str">
        <f t="shared" ca="1" si="249"/>
        <v>1-Months</v>
      </c>
      <c r="F3473" s="57" t="str">
        <f>VLOOKUP(O3473,Stock[],5,FALSE)</f>
        <v>BE</v>
      </c>
      <c r="G3473" s="33" t="s">
        <v>3351</v>
      </c>
      <c r="H3473" s="38" t="s">
        <v>275</v>
      </c>
      <c r="I3473" s="34" t="s">
        <v>1753</v>
      </c>
      <c r="J3473" s="32" t="str">
        <f>VLOOKUP(I3473,Customers[],2,FALSE)</f>
        <v>ကုန်သည်လက်ဆောင်</v>
      </c>
      <c r="K3473" s="32">
        <f>VLOOKUP(I3473,Customers[],4,FALSE)</f>
        <v>0</v>
      </c>
      <c r="L3473" s="32">
        <f>VLOOKUP(Table85[[#This Row],[CustomerID]],Table!H:K,3,0)</f>
        <v>0</v>
      </c>
      <c r="M3473" s="32">
        <f>VLOOKUP(I3473,Customers[],5,FALSE)</f>
        <v>0</v>
      </c>
      <c r="N3473" s="117" t="s">
        <v>1750</v>
      </c>
      <c r="O3473" s="37" t="s">
        <v>225</v>
      </c>
      <c r="P3473" s="32" t="str">
        <f>VLOOKUP(O3473,Stock[],2,FALSE)</f>
        <v>ချယ်ရီသံပုရာအရက်သန့်ကော် (1Ltr)</v>
      </c>
      <c r="Q3473" s="35">
        <f>VLOOKUP(O3473,Stock[],3,FALSE)</f>
        <v>1</v>
      </c>
      <c r="R3473" s="35">
        <f>VLOOKUP(O3473,Stock[],4,FALSE)</f>
        <v>12</v>
      </c>
      <c r="S3473" s="37">
        <v>1</v>
      </c>
      <c r="T3473" s="35">
        <f>(DailySales!$S3473/DailySales!$R3473)+DailySales!$U3473</f>
        <v>8.3333333333333329E-2</v>
      </c>
      <c r="U3473" s="37"/>
      <c r="V3473" s="36">
        <f>+DailySales!$T3473*DailySales!$R3473</f>
        <v>1</v>
      </c>
      <c r="W3473" s="36">
        <f>+DailySales!$V3473*DailySales!$Q3473</f>
        <v>1</v>
      </c>
      <c r="X3473" s="36">
        <f>VLOOKUP(O3473,Stock[],6,FALSE)</f>
        <v>1260</v>
      </c>
      <c r="Y3473" s="36">
        <f>+DailySales!$V3473*DailySales!$X3473</f>
        <v>1260</v>
      </c>
      <c r="Z3473" s="37"/>
      <c r="AA3473" s="37"/>
      <c r="AB3473" s="37"/>
      <c r="AC3473" s="37"/>
      <c r="AD3473" s="37"/>
      <c r="AE3473" s="77"/>
      <c r="AF3473" s="87">
        <v>46062</v>
      </c>
      <c r="AG3473" s="39">
        <v>1260</v>
      </c>
      <c r="AH3473" s="87"/>
      <c r="AI3473" s="39"/>
      <c r="AJ3473" s="87"/>
      <c r="AK3473" s="39"/>
      <c r="AL3473" s="34"/>
      <c r="AM3473" s="39"/>
      <c r="AN347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74" spans="1:40" ht="19.5" customHeight="1" x14ac:dyDescent="0.25">
      <c r="A3474" s="32">
        <f t="shared" si="250"/>
        <v>2026</v>
      </c>
      <c r="B3474" s="32">
        <f t="shared" si="251"/>
        <v>2</v>
      </c>
      <c r="C3474" s="25">
        <v>46062</v>
      </c>
      <c r="D3474" s="57">
        <f t="shared" ca="1" si="248"/>
        <v>46097</v>
      </c>
      <c r="E3474" s="57" t="str">
        <f t="shared" ca="1" si="249"/>
        <v>1-Months</v>
      </c>
      <c r="F3474" s="57" t="str">
        <f>VLOOKUP(O3474,Stock[],5,FALSE)</f>
        <v>BE</v>
      </c>
      <c r="G3474" s="33" t="s">
        <v>3354</v>
      </c>
      <c r="H3474" s="38" t="s">
        <v>275</v>
      </c>
      <c r="I3474" s="34" t="s">
        <v>3358</v>
      </c>
      <c r="J3474" s="32" t="str">
        <f>VLOOKUP(I3474,Customers[],2,FALSE)</f>
        <v>ကို‌ဇော်ကြီး</v>
      </c>
      <c r="K3474" s="32" t="str">
        <f>VLOOKUP(I3474,Customers[],4,FALSE)</f>
        <v>Kyukpadaung</v>
      </c>
      <c r="L3474" s="32" t="str">
        <f>VLOOKUP(Table85[[#This Row],[CustomerID]],Table!H:K,3,0)</f>
        <v>ဆည်ကြီး</v>
      </c>
      <c r="M3474" s="32" t="str">
        <f>VLOOKUP(I3474,Customers[],5,FALSE)</f>
        <v>Van-1</v>
      </c>
      <c r="N3474" s="117" t="s">
        <v>9</v>
      </c>
      <c r="O3474" s="37" t="s">
        <v>217</v>
      </c>
      <c r="P3474" s="32" t="str">
        <f>VLOOKUP(O3474,Stock[],2,FALSE)</f>
        <v>လိမ္မော်ဖြူ</v>
      </c>
      <c r="Q3474" s="35">
        <f>VLOOKUP(O3474,Stock[],3,FALSE)</f>
        <v>0.64</v>
      </c>
      <c r="R3474" s="35">
        <f>VLOOKUP(O3474,Stock[],4,FALSE)</f>
        <v>24</v>
      </c>
      <c r="S3474" s="37"/>
      <c r="T3474" s="35">
        <f>(DailySales!$S3474/DailySales!$R3474)+DailySales!$U3474</f>
        <v>10</v>
      </c>
      <c r="U3474" s="37">
        <v>10</v>
      </c>
      <c r="V3474" s="36">
        <f>+DailySales!$T3474*DailySales!$R3474</f>
        <v>240</v>
      </c>
      <c r="W3474" s="36">
        <f>+DailySales!$V3474*DailySales!$Q3474</f>
        <v>153.6</v>
      </c>
      <c r="X3474" s="36">
        <f>VLOOKUP(O3474,Stock[],6,FALSE)</f>
        <v>1330</v>
      </c>
      <c r="Y3474" s="36">
        <f>+DailySales!$V3474*DailySales!$X3474</f>
        <v>319200</v>
      </c>
      <c r="Z3474" s="37"/>
      <c r="AA3474" s="37"/>
      <c r="AB3474" s="37"/>
      <c r="AC3474" s="37"/>
      <c r="AD3474" s="37"/>
      <c r="AE3474" s="77">
        <v>5800</v>
      </c>
      <c r="AF3474" s="87">
        <v>46062</v>
      </c>
      <c r="AG3474" s="39">
        <v>325000</v>
      </c>
      <c r="AH3474" s="87"/>
      <c r="AI3474" s="39"/>
      <c r="AJ3474" s="87"/>
      <c r="AK3474" s="39"/>
      <c r="AL3474" s="34"/>
      <c r="AM3474" s="39"/>
      <c r="AN347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75" spans="1:40" ht="19.5" customHeight="1" x14ac:dyDescent="0.25">
      <c r="A3475" s="32">
        <f t="shared" si="250"/>
        <v>2026</v>
      </c>
      <c r="B3475" s="32">
        <f t="shared" si="251"/>
        <v>2</v>
      </c>
      <c r="C3475" s="25">
        <v>46062</v>
      </c>
      <c r="D3475" s="57">
        <f t="shared" ca="1" si="248"/>
        <v>46097</v>
      </c>
      <c r="E3475" s="57" t="str">
        <f t="shared" ca="1" si="249"/>
        <v>1-Months</v>
      </c>
      <c r="F3475" s="57" t="str">
        <f>VLOOKUP(O3475,Stock[],5,FALSE)</f>
        <v>BE</v>
      </c>
      <c r="G3475" s="33" t="s">
        <v>3354</v>
      </c>
      <c r="H3475" s="38" t="s">
        <v>275</v>
      </c>
      <c r="I3475" s="34" t="s">
        <v>3358</v>
      </c>
      <c r="J3475" s="32" t="str">
        <f>VLOOKUP(I3475,Customers[],2,FALSE)</f>
        <v>ကို‌ဇော်ကြီး</v>
      </c>
      <c r="K3475" s="32" t="str">
        <f>VLOOKUP(I3475,Customers[],4,FALSE)</f>
        <v>Kyukpadaung</v>
      </c>
      <c r="L3475" s="32" t="str">
        <f>VLOOKUP(Table85[[#This Row],[CustomerID]],Table!H:K,3,0)</f>
        <v>ဆည်ကြီး</v>
      </c>
      <c r="M3475" s="32" t="str">
        <f>VLOOKUP(I3475,Customers[],5,FALSE)</f>
        <v>Van-1</v>
      </c>
      <c r="N3475" s="117" t="s">
        <v>9</v>
      </c>
      <c r="O3475" s="37" t="s">
        <v>2465</v>
      </c>
      <c r="P3475" s="32" t="str">
        <f>VLOOKUP(O3475,Stock[],2,FALSE)</f>
        <v>မိုးနဲကွန်ကီး</v>
      </c>
      <c r="Q3475" s="35">
        <f>VLOOKUP(O3475,Stock[],3,FALSE)</f>
        <v>0.64</v>
      </c>
      <c r="R3475" s="35">
        <f>VLOOKUP(O3475,Stock[],4,FALSE)</f>
        <v>14</v>
      </c>
      <c r="S3475" s="37"/>
      <c r="T3475" s="35">
        <f>(DailySales!$S3475/DailySales!$R3475)+DailySales!$U3475</f>
        <v>8</v>
      </c>
      <c r="U3475" s="37">
        <v>8</v>
      </c>
      <c r="V3475" s="36">
        <f>+DailySales!$T3475*DailySales!$R3475</f>
        <v>112</v>
      </c>
      <c r="W3475" s="36">
        <f>+DailySales!$V3475*DailySales!$Q3475</f>
        <v>71.680000000000007</v>
      </c>
      <c r="X3475" s="36">
        <f>VLOOKUP(O3475,Stock[],6,FALSE)</f>
        <v>1700</v>
      </c>
      <c r="Y3475" s="36">
        <f>+DailySales!$V3475*DailySales!$X3475</f>
        <v>190400</v>
      </c>
      <c r="Z3475" s="37"/>
      <c r="AA3475" s="37"/>
      <c r="AB3475" s="37"/>
      <c r="AC3475" s="37"/>
      <c r="AD3475" s="37"/>
      <c r="AE3475" s="77">
        <v>3200</v>
      </c>
      <c r="AF3475" s="87">
        <v>46062</v>
      </c>
      <c r="AG3475" s="39">
        <v>193600</v>
      </c>
      <c r="AH3475" s="87"/>
      <c r="AI3475" s="39"/>
      <c r="AJ3475" s="87"/>
      <c r="AK3475" s="39"/>
      <c r="AL3475" s="34"/>
      <c r="AM3475" s="39"/>
      <c r="AN347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76" spans="1:40" ht="19.5" customHeight="1" x14ac:dyDescent="0.25">
      <c r="A3476" s="112">
        <f t="shared" si="250"/>
        <v>2026</v>
      </c>
      <c r="B3476" s="112">
        <f t="shared" si="251"/>
        <v>2</v>
      </c>
      <c r="C3476" s="25">
        <v>46062</v>
      </c>
      <c r="D3476" s="114">
        <f t="shared" ca="1" si="248"/>
        <v>46097</v>
      </c>
      <c r="E3476" s="114" t="str">
        <f t="shared" ca="1" si="249"/>
        <v>1-Months</v>
      </c>
      <c r="F3476" s="114" t="str">
        <f>VLOOKUP(O3476,Stock[],5,FALSE)</f>
        <v>BE</v>
      </c>
      <c r="G3476" s="33" t="s">
        <v>3354</v>
      </c>
      <c r="H3476" s="38" t="s">
        <v>275</v>
      </c>
      <c r="I3476" s="117" t="s">
        <v>1753</v>
      </c>
      <c r="J3476" s="112" t="str">
        <f>VLOOKUP(I3476,Customers[],2,FALSE)</f>
        <v>ကုန်သည်လက်ဆောင်</v>
      </c>
      <c r="K3476" s="112">
        <f>VLOOKUP(I3476,Customers[],4,FALSE)</f>
        <v>0</v>
      </c>
      <c r="L3476" s="112">
        <f>VLOOKUP(Table85[[#This Row],[CustomerID]],Table!H:K,3,0)</f>
        <v>0</v>
      </c>
      <c r="M3476" s="112">
        <f>VLOOKUP(I3476,Customers[],5,FALSE)</f>
        <v>0</v>
      </c>
      <c r="N3476" s="117" t="s">
        <v>1750</v>
      </c>
      <c r="O3476" s="118" t="s">
        <v>225</v>
      </c>
      <c r="P3476" s="112" t="str">
        <f>VLOOKUP(O3476,Stock[],2,FALSE)</f>
        <v>ချယ်ရီသံပုရာအရက်သန့်ကော် (1Ltr)</v>
      </c>
      <c r="Q3476" s="119">
        <f>VLOOKUP(O3476,Stock[],3,FALSE)</f>
        <v>1</v>
      </c>
      <c r="R3476" s="119">
        <f>VLOOKUP(O3476,Stock[],4,FALSE)</f>
        <v>12</v>
      </c>
      <c r="S3476" s="118">
        <v>2</v>
      </c>
      <c r="T3476" s="119">
        <f>(DailySales!$S3476/DailySales!$R3476)+DailySales!$U3476</f>
        <v>0.16666666666666666</v>
      </c>
      <c r="U3476" s="118"/>
      <c r="V3476" s="120">
        <f>+DailySales!$T3476*DailySales!$R3476</f>
        <v>2</v>
      </c>
      <c r="W3476" s="120">
        <f>+DailySales!$V3476*DailySales!$Q3476</f>
        <v>2</v>
      </c>
      <c r="X3476" s="120">
        <f>VLOOKUP(O3476,Stock[],6,FALSE)</f>
        <v>1260</v>
      </c>
      <c r="Y3476" s="120">
        <f>+DailySales!$V3476*DailySales!$X3476</f>
        <v>2520</v>
      </c>
      <c r="Z3476" s="118"/>
      <c r="AA3476" s="118"/>
      <c r="AB3476" s="118"/>
      <c r="AC3476" s="118"/>
      <c r="AD3476" s="118"/>
      <c r="AE3476" s="121"/>
      <c r="AF3476" s="87">
        <v>46062</v>
      </c>
      <c r="AG3476" s="123">
        <v>2520</v>
      </c>
      <c r="AH3476" s="122"/>
      <c r="AI3476" s="123"/>
      <c r="AJ3476" s="122"/>
      <c r="AK3476" s="123"/>
      <c r="AL3476" s="34"/>
      <c r="AM3476" s="39"/>
      <c r="AN347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77" spans="1:40" ht="19.5" customHeight="1" x14ac:dyDescent="0.25">
      <c r="A3477" s="112">
        <f t="shared" si="250"/>
        <v>2026</v>
      </c>
      <c r="B3477" s="112">
        <f t="shared" si="251"/>
        <v>2</v>
      </c>
      <c r="C3477" s="25">
        <v>46062</v>
      </c>
      <c r="D3477" s="114">
        <f t="shared" ca="1" si="248"/>
        <v>46097</v>
      </c>
      <c r="E3477" s="114" t="str">
        <f t="shared" ca="1" si="249"/>
        <v>1-Months</v>
      </c>
      <c r="F3477" s="114" t="str">
        <f>VLOOKUP(O3477,Stock[],5,FALSE)</f>
        <v>BE</v>
      </c>
      <c r="G3477" s="115" t="s">
        <v>3355</v>
      </c>
      <c r="H3477" s="38" t="s">
        <v>275</v>
      </c>
      <c r="I3477" s="117" t="s">
        <v>1754</v>
      </c>
      <c r="J3477" s="112" t="str">
        <f>VLOOKUP(I3477,Customers[],2,FALSE)</f>
        <v>စစ်ဆေးရေးဂိတ်လက်ဆောင်</v>
      </c>
      <c r="K3477" s="112">
        <f>VLOOKUP(I3477,Customers[],4,FALSE)</f>
        <v>0</v>
      </c>
      <c r="L3477" s="112">
        <f>VLOOKUP(Table85[[#This Row],[CustomerID]],Table!H:K,3,0)</f>
        <v>0</v>
      </c>
      <c r="M3477" s="112">
        <f>VLOOKUP(I3477,Customers[],5,FALSE)</f>
        <v>0</v>
      </c>
      <c r="N3477" s="117" t="s">
        <v>1751</v>
      </c>
      <c r="O3477" s="118" t="s">
        <v>217</v>
      </c>
      <c r="P3477" s="112" t="str">
        <f>VLOOKUP(O3477,Stock[],2,FALSE)</f>
        <v>လိမ္မော်ဖြူ</v>
      </c>
      <c r="Q3477" s="119">
        <f>VLOOKUP(O3477,Stock[],3,FALSE)</f>
        <v>0.64</v>
      </c>
      <c r="R3477" s="119">
        <f>VLOOKUP(O3477,Stock[],4,FALSE)</f>
        <v>24</v>
      </c>
      <c r="S3477" s="118">
        <v>7</v>
      </c>
      <c r="T3477" s="119">
        <f>(DailySales!$S3477/DailySales!$R3477)+DailySales!$U3477</f>
        <v>0.29166666666666669</v>
      </c>
      <c r="U3477" s="118"/>
      <c r="V3477" s="120">
        <f>+DailySales!$T3477*DailySales!$R3477</f>
        <v>7</v>
      </c>
      <c r="W3477" s="120">
        <f>+DailySales!$V3477*DailySales!$Q3477</f>
        <v>4.4800000000000004</v>
      </c>
      <c r="X3477" s="120">
        <f>VLOOKUP(O3477,Stock[],6,FALSE)</f>
        <v>1330</v>
      </c>
      <c r="Y3477" s="120">
        <f>+DailySales!$V3477*DailySales!$X3477</f>
        <v>9310</v>
      </c>
      <c r="Z3477" s="118"/>
      <c r="AA3477" s="118"/>
      <c r="AB3477" s="118"/>
      <c r="AC3477" s="118"/>
      <c r="AD3477" s="118"/>
      <c r="AE3477" s="121"/>
      <c r="AF3477" s="87">
        <v>46062</v>
      </c>
      <c r="AG3477" s="123">
        <v>9310</v>
      </c>
      <c r="AH3477" s="122"/>
      <c r="AI3477" s="123"/>
      <c r="AJ3477" s="122"/>
      <c r="AK3477" s="123"/>
      <c r="AL3477" s="34"/>
      <c r="AM3477" s="39"/>
      <c r="AN347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78" spans="1:40" ht="19.5" customHeight="1" x14ac:dyDescent="0.25">
      <c r="A3478" s="112">
        <f t="shared" si="250"/>
        <v>2026</v>
      </c>
      <c r="B3478" s="112">
        <f t="shared" si="251"/>
        <v>2</v>
      </c>
      <c r="C3478" s="25">
        <v>46062</v>
      </c>
      <c r="D3478" s="114">
        <f t="shared" ca="1" si="248"/>
        <v>46097</v>
      </c>
      <c r="E3478" s="114" t="str">
        <f t="shared" ca="1" si="249"/>
        <v>1-Months</v>
      </c>
      <c r="F3478" s="114" t="str">
        <f>VLOOKUP(O3478,Stock[],5,FALSE)</f>
        <v>BE</v>
      </c>
      <c r="G3478" s="115" t="s">
        <v>3359</v>
      </c>
      <c r="H3478" s="116"/>
      <c r="I3478" s="117" t="s">
        <v>198</v>
      </c>
      <c r="J3478" s="112" t="str">
        <f>VLOOKUP(I3478,Customers[],2,FALSE)</f>
        <v>ရွှေမြင်း(ရွှေမြင့်မိုရ်)</v>
      </c>
      <c r="K3478" s="112" t="str">
        <f>VLOOKUP(I3478,Customers[],4,FALSE)</f>
        <v>Pyawbwe</v>
      </c>
      <c r="L3478" s="112" t="str">
        <f>VLOOKUP(Table85[[#This Row],[CustomerID]],Table!H:K,3,0)</f>
        <v>ပျော်ဘွယ်</v>
      </c>
      <c r="M3478" s="112" t="str">
        <f>VLOOKUP(I3478,Customers[],5,FALSE)</f>
        <v>WholeSales/Contract</v>
      </c>
      <c r="N3478" s="117" t="s">
        <v>10</v>
      </c>
      <c r="O3478" s="118" t="s">
        <v>240</v>
      </c>
      <c r="P3478" s="112" t="str">
        <f>VLOOKUP(O3478,Stock[],2,FALSE)</f>
        <v>သံပုရာအရက်</v>
      </c>
      <c r="Q3478" s="119">
        <f>VLOOKUP(O3478,Stock[],3,FALSE)</f>
        <v>0.64</v>
      </c>
      <c r="R3478" s="119">
        <f>VLOOKUP(O3478,Stock[],4,FALSE)</f>
        <v>14</v>
      </c>
      <c r="S3478" s="118"/>
      <c r="T3478" s="119">
        <f>(DailySales!$S3478/DailySales!$R3478)+DailySales!$U3478</f>
        <v>50</v>
      </c>
      <c r="U3478" s="118">
        <v>50</v>
      </c>
      <c r="V3478" s="120">
        <f>+DailySales!$T3478*DailySales!$R3478</f>
        <v>700</v>
      </c>
      <c r="W3478" s="120">
        <f>+DailySales!$V3478*DailySales!$Q3478</f>
        <v>448</v>
      </c>
      <c r="X3478" s="120">
        <f>VLOOKUP(O3478,Stock[],6,FALSE)</f>
        <v>1330</v>
      </c>
      <c r="Y3478" s="120">
        <f>+DailySales!$V3478*DailySales!$X3478</f>
        <v>931000</v>
      </c>
      <c r="Z3478" s="118"/>
      <c r="AA3478" s="118"/>
      <c r="AB3478" s="118"/>
      <c r="AC3478" s="118"/>
      <c r="AD3478" s="118"/>
      <c r="AE3478" s="121"/>
      <c r="AF3478" s="87"/>
      <c r="AG3478" s="123"/>
      <c r="AH3478" s="122"/>
      <c r="AI3478" s="123"/>
      <c r="AJ3478" s="122"/>
      <c r="AK3478" s="123"/>
      <c r="AL3478" s="34"/>
      <c r="AM3478" s="39"/>
      <c r="AN347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931000</v>
      </c>
    </row>
    <row r="3479" spans="1:40" ht="19.5" customHeight="1" x14ac:dyDescent="0.25">
      <c r="A3479" s="112">
        <f t="shared" si="250"/>
        <v>2026</v>
      </c>
      <c r="B3479" s="112">
        <f t="shared" si="251"/>
        <v>2</v>
      </c>
      <c r="C3479" s="25">
        <v>46062</v>
      </c>
      <c r="D3479" s="114">
        <f t="shared" ca="1" si="248"/>
        <v>46097</v>
      </c>
      <c r="E3479" s="114" t="str">
        <f t="shared" ca="1" si="249"/>
        <v>1-Months</v>
      </c>
      <c r="F3479" s="114" t="str">
        <f>VLOOKUP(O3479,Stock[],5,FALSE)</f>
        <v>BE</v>
      </c>
      <c r="G3479" s="115" t="s">
        <v>3360</v>
      </c>
      <c r="H3479" s="116"/>
      <c r="I3479" s="117" t="s">
        <v>1112</v>
      </c>
      <c r="J3479" s="112" t="str">
        <f>VLOOKUP(I3479,Customers[],2,FALSE)</f>
        <v>ရွှေမြင်း(ရွှေတမာတန်း)</v>
      </c>
      <c r="K3479" s="112" t="str">
        <f>VLOOKUP(I3479,Customers[],4,FALSE)</f>
        <v>Wandwin</v>
      </c>
      <c r="L3479" s="112" t="str">
        <f>VLOOKUP(Table85[[#This Row],[CustomerID]],Table!H:K,3,0)</f>
        <v>ဝမ်းတွင်း</v>
      </c>
      <c r="M3479" s="112" t="str">
        <f>VLOOKUP(I3479,Customers[],5,FALSE)</f>
        <v>WholeSales/Contract</v>
      </c>
      <c r="N3479" s="117" t="s">
        <v>10</v>
      </c>
      <c r="O3479" s="118" t="s">
        <v>240</v>
      </c>
      <c r="P3479" s="112" t="str">
        <f>VLOOKUP(O3479,Stock[],2,FALSE)</f>
        <v>သံပုရာအရက်</v>
      </c>
      <c r="Q3479" s="119">
        <f>VLOOKUP(O3479,Stock[],3,FALSE)</f>
        <v>0.64</v>
      </c>
      <c r="R3479" s="119">
        <f>VLOOKUP(O3479,Stock[],4,FALSE)</f>
        <v>14</v>
      </c>
      <c r="S3479" s="118"/>
      <c r="T3479" s="119">
        <f>(DailySales!$S3479/DailySales!$R3479)+DailySales!$U3479</f>
        <v>30</v>
      </c>
      <c r="U3479" s="118">
        <v>30</v>
      </c>
      <c r="V3479" s="120">
        <f>+DailySales!$T3479*DailySales!$R3479</f>
        <v>420</v>
      </c>
      <c r="W3479" s="120">
        <f>+DailySales!$V3479*DailySales!$Q3479</f>
        <v>268.8</v>
      </c>
      <c r="X3479" s="120">
        <f>VLOOKUP(O3479,Stock[],6,FALSE)</f>
        <v>1330</v>
      </c>
      <c r="Y3479" s="120">
        <f>+DailySales!$V3479*DailySales!$X3479</f>
        <v>558600</v>
      </c>
      <c r="Z3479" s="118"/>
      <c r="AA3479" s="118"/>
      <c r="AB3479" s="118"/>
      <c r="AC3479" s="118"/>
      <c r="AD3479" s="118"/>
      <c r="AE3479" s="121"/>
      <c r="AF3479" s="87"/>
      <c r="AG3479" s="123"/>
      <c r="AH3479" s="122"/>
      <c r="AI3479" s="123"/>
      <c r="AJ3479" s="122"/>
      <c r="AK3479" s="123"/>
      <c r="AL3479" s="34"/>
      <c r="AM3479" s="39"/>
      <c r="AN347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558600</v>
      </c>
    </row>
    <row r="3480" spans="1:40" ht="19.5" customHeight="1" x14ac:dyDescent="0.25">
      <c r="A3480" s="112">
        <f t="shared" si="250"/>
        <v>2026</v>
      </c>
      <c r="B3480" s="112">
        <f t="shared" si="251"/>
        <v>2</v>
      </c>
      <c r="C3480" s="25">
        <v>46062</v>
      </c>
      <c r="D3480" s="114">
        <f t="shared" ca="1" si="248"/>
        <v>46097</v>
      </c>
      <c r="E3480" s="114" t="str">
        <f t="shared" ca="1" si="249"/>
        <v>1-Months</v>
      </c>
      <c r="F3480" s="114" t="str">
        <f>VLOOKUP(O3480,Stock[],5,FALSE)</f>
        <v>BE</v>
      </c>
      <c r="G3480" s="115" t="s">
        <v>3360</v>
      </c>
      <c r="H3480" s="116"/>
      <c r="I3480" s="117" t="s">
        <v>1112</v>
      </c>
      <c r="J3480" s="112" t="str">
        <f>VLOOKUP(I3480,Customers[],2,FALSE)</f>
        <v>ရွှေမြင်း(ရွှေတမာတန်း)</v>
      </c>
      <c r="K3480" s="112" t="str">
        <f>VLOOKUP(I3480,Customers[],4,FALSE)</f>
        <v>Wandwin</v>
      </c>
      <c r="L3480" s="112" t="str">
        <f>VLOOKUP(Table85[[#This Row],[CustomerID]],Table!H:K,3,0)</f>
        <v>ဝမ်းတွင်း</v>
      </c>
      <c r="M3480" s="112" t="str">
        <f>VLOOKUP(I3480,Customers[],5,FALSE)</f>
        <v>WholeSales/Contract</v>
      </c>
      <c r="N3480" s="117" t="s">
        <v>10</v>
      </c>
      <c r="O3480" s="118" t="s">
        <v>217</v>
      </c>
      <c r="P3480" s="112" t="str">
        <f>VLOOKUP(O3480,Stock[],2,FALSE)</f>
        <v>လိမ္မော်ဖြူ</v>
      </c>
      <c r="Q3480" s="119">
        <f>VLOOKUP(O3480,Stock[],3,FALSE)</f>
        <v>0.64</v>
      </c>
      <c r="R3480" s="119">
        <f>VLOOKUP(O3480,Stock[],4,FALSE)</f>
        <v>24</v>
      </c>
      <c r="S3480" s="118"/>
      <c r="T3480" s="119">
        <f>(DailySales!$S3480/DailySales!$R3480)+DailySales!$U3480</f>
        <v>10</v>
      </c>
      <c r="U3480" s="118">
        <v>10</v>
      </c>
      <c r="V3480" s="120">
        <f>+DailySales!$T3480*DailySales!$R3480</f>
        <v>240</v>
      </c>
      <c r="W3480" s="120">
        <f>+DailySales!$V3480*DailySales!$Q3480</f>
        <v>153.6</v>
      </c>
      <c r="X3480" s="120">
        <f>VLOOKUP(O3480,Stock[],6,FALSE)</f>
        <v>1330</v>
      </c>
      <c r="Y3480" s="120">
        <f>+DailySales!$V3480*DailySales!$X3480</f>
        <v>319200</v>
      </c>
      <c r="Z3480" s="118"/>
      <c r="AA3480" s="118"/>
      <c r="AB3480" s="118"/>
      <c r="AC3480" s="118"/>
      <c r="AD3480" s="118"/>
      <c r="AE3480" s="121"/>
      <c r="AF3480" s="87"/>
      <c r="AG3480" s="123"/>
      <c r="AH3480" s="122"/>
      <c r="AI3480" s="123"/>
      <c r="AJ3480" s="122"/>
      <c r="AK3480" s="123"/>
      <c r="AL3480" s="34"/>
      <c r="AM3480" s="39"/>
      <c r="AN348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319200</v>
      </c>
    </row>
    <row r="3481" spans="1:40" ht="19.5" customHeight="1" x14ac:dyDescent="0.25">
      <c r="A3481" s="112">
        <f t="shared" si="250"/>
        <v>2026</v>
      </c>
      <c r="B3481" s="112">
        <f t="shared" si="251"/>
        <v>2</v>
      </c>
      <c r="C3481" s="25">
        <v>46062</v>
      </c>
      <c r="D3481" s="114">
        <f t="shared" ca="1" si="248"/>
        <v>46097</v>
      </c>
      <c r="E3481" s="114" t="str">
        <f t="shared" ca="1" si="249"/>
        <v>1-Months</v>
      </c>
      <c r="F3481" s="114" t="str">
        <f>VLOOKUP(O3481,Stock[],5,FALSE)</f>
        <v>BE</v>
      </c>
      <c r="G3481" s="115" t="s">
        <v>3360</v>
      </c>
      <c r="H3481" s="116"/>
      <c r="I3481" s="117" t="s">
        <v>1112</v>
      </c>
      <c r="J3481" s="112" t="str">
        <f>VLOOKUP(I3481,Customers[],2,FALSE)</f>
        <v>ရွှေမြင်း(ရွှေတမာတန်း)</v>
      </c>
      <c r="K3481" s="112" t="str">
        <f>VLOOKUP(I3481,Customers[],4,FALSE)</f>
        <v>Wandwin</v>
      </c>
      <c r="L3481" s="112" t="str">
        <f>VLOOKUP(Table85[[#This Row],[CustomerID]],Table!H:K,3,0)</f>
        <v>ဝမ်းတွင်း</v>
      </c>
      <c r="M3481" s="112" t="str">
        <f>VLOOKUP(I3481,Customers[],5,FALSE)</f>
        <v>WholeSales/Contract</v>
      </c>
      <c r="N3481" s="117" t="s">
        <v>10</v>
      </c>
      <c r="O3481" s="118" t="s">
        <v>205</v>
      </c>
      <c r="P3481" s="112" t="str">
        <f>VLOOKUP(O3481,Stock[],2,FALSE)</f>
        <v>ကောင်းကြည် ကော် 25%  (1Ltr )</v>
      </c>
      <c r="Q3481" s="119">
        <f>VLOOKUP(O3481,Stock[],3,FALSE)</f>
        <v>1</v>
      </c>
      <c r="R3481" s="119">
        <f>VLOOKUP(O3481,Stock[],4,FALSE)</f>
        <v>12</v>
      </c>
      <c r="S3481" s="118"/>
      <c r="T3481" s="119">
        <f>(DailySales!$S3481/DailySales!$R3481)+DailySales!$U3481</f>
        <v>100</v>
      </c>
      <c r="U3481" s="118">
        <v>100</v>
      </c>
      <c r="V3481" s="120">
        <f>+DailySales!$T3481*DailySales!$R3481</f>
        <v>1200</v>
      </c>
      <c r="W3481" s="120">
        <f>+DailySales!$V3481*DailySales!$Q3481</f>
        <v>1200</v>
      </c>
      <c r="X3481" s="120">
        <f>VLOOKUP(O3481,Stock[],6,FALSE)</f>
        <v>1530</v>
      </c>
      <c r="Y3481" s="120">
        <f>+DailySales!$V3481*DailySales!$X3481</f>
        <v>1836000</v>
      </c>
      <c r="Z3481" s="118"/>
      <c r="AA3481" s="118"/>
      <c r="AB3481" s="118"/>
      <c r="AC3481" s="118"/>
      <c r="AD3481" s="118"/>
      <c r="AE3481" s="121"/>
      <c r="AF3481" s="87"/>
      <c r="AG3481" s="123"/>
      <c r="AH3481" s="122"/>
      <c r="AI3481" s="123"/>
      <c r="AJ3481" s="122"/>
      <c r="AK3481" s="123"/>
      <c r="AL3481" s="34"/>
      <c r="AM3481" s="39"/>
      <c r="AN348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1836000</v>
      </c>
    </row>
    <row r="3482" spans="1:40" ht="19.5" customHeight="1" x14ac:dyDescent="0.25">
      <c r="A3482" s="112">
        <f t="shared" si="250"/>
        <v>2026</v>
      </c>
      <c r="B3482" s="112">
        <f t="shared" si="251"/>
        <v>2</v>
      </c>
      <c r="C3482" s="25">
        <v>46062</v>
      </c>
      <c r="D3482" s="114">
        <f t="shared" ca="1" si="248"/>
        <v>46097</v>
      </c>
      <c r="E3482" s="114" t="str">
        <f t="shared" ca="1" si="249"/>
        <v>1-Months</v>
      </c>
      <c r="F3482" s="114" t="str">
        <f>VLOOKUP(O3482,Stock[],5,FALSE)</f>
        <v>BE</v>
      </c>
      <c r="G3482" s="115" t="s">
        <v>3361</v>
      </c>
      <c r="H3482" s="116"/>
      <c r="I3482" s="117" t="s">
        <v>201</v>
      </c>
      <c r="J3482" s="112" t="str">
        <f>VLOOKUP(I3482,Customers[],2,FALSE)</f>
        <v>ဦးအောင်မိုး(ကောင်းသန့်)</v>
      </c>
      <c r="K3482" s="112" t="str">
        <f>VLOOKUP(I3482,Customers[],4,FALSE)</f>
        <v>Meiktila</v>
      </c>
      <c r="L3482" s="112" t="str">
        <f>VLOOKUP(Table85[[#This Row],[CustomerID]],Table!H:K,3,0)</f>
        <v>မိတ္ထီလာ</v>
      </c>
      <c r="M3482" s="112" t="str">
        <f>VLOOKUP(I3482,Customers[],5,FALSE)</f>
        <v>WholeSales/Contract</v>
      </c>
      <c r="N3482" s="117" t="s">
        <v>10</v>
      </c>
      <c r="O3482" s="118" t="s">
        <v>240</v>
      </c>
      <c r="P3482" s="112" t="str">
        <f>VLOOKUP(O3482,Stock[],2,FALSE)</f>
        <v>သံပုရာအရက်</v>
      </c>
      <c r="Q3482" s="119">
        <f>VLOOKUP(O3482,Stock[],3,FALSE)</f>
        <v>0.64</v>
      </c>
      <c r="R3482" s="119">
        <f>VLOOKUP(O3482,Stock[],4,FALSE)</f>
        <v>14</v>
      </c>
      <c r="S3482" s="118"/>
      <c r="T3482" s="119">
        <f>(DailySales!$S3482/DailySales!$R3482)+DailySales!$U3482</f>
        <v>20</v>
      </c>
      <c r="U3482" s="118">
        <v>20</v>
      </c>
      <c r="V3482" s="120">
        <f>+DailySales!$T3482*DailySales!$R3482</f>
        <v>280</v>
      </c>
      <c r="W3482" s="120">
        <f>+DailySales!$V3482*DailySales!$Q3482</f>
        <v>179.20000000000002</v>
      </c>
      <c r="X3482" s="120">
        <f>VLOOKUP(O3482,Stock[],6,FALSE)</f>
        <v>1330</v>
      </c>
      <c r="Y3482" s="120">
        <f>+DailySales!$V3482*DailySales!$X3482</f>
        <v>372400</v>
      </c>
      <c r="Z3482" s="118"/>
      <c r="AA3482" s="118"/>
      <c r="AB3482" s="118"/>
      <c r="AC3482" s="118"/>
      <c r="AD3482" s="118"/>
      <c r="AE3482" s="121"/>
      <c r="AF3482" s="87"/>
      <c r="AG3482" s="123"/>
      <c r="AH3482" s="122">
        <v>46064</v>
      </c>
      <c r="AI3482" s="123">
        <v>372400</v>
      </c>
      <c r="AJ3482" s="122"/>
      <c r="AK3482" s="123"/>
      <c r="AL3482" s="34"/>
      <c r="AM3482" s="39"/>
      <c r="AN348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83" spans="1:40" ht="19.5" customHeight="1" x14ac:dyDescent="0.25">
      <c r="A3483" s="112">
        <f t="shared" si="250"/>
        <v>2026</v>
      </c>
      <c r="B3483" s="112">
        <f t="shared" si="251"/>
        <v>2</v>
      </c>
      <c r="C3483" s="25">
        <v>46062</v>
      </c>
      <c r="D3483" s="114">
        <f t="shared" ca="1" si="248"/>
        <v>46097</v>
      </c>
      <c r="E3483" s="114" t="str">
        <f t="shared" ca="1" si="249"/>
        <v>1-Months</v>
      </c>
      <c r="F3483" s="114" t="str">
        <f>VLOOKUP(O3483,Stock[],5,FALSE)</f>
        <v>BE</v>
      </c>
      <c r="G3483" s="115" t="s">
        <v>3361</v>
      </c>
      <c r="H3483" s="116"/>
      <c r="I3483" s="117" t="s">
        <v>201</v>
      </c>
      <c r="J3483" s="112" t="str">
        <f>VLOOKUP(I3483,Customers[],2,FALSE)</f>
        <v>ဦးအောင်မိုး(ကောင်းသန့်)</v>
      </c>
      <c r="K3483" s="112" t="str">
        <f>VLOOKUP(I3483,Customers[],4,FALSE)</f>
        <v>Meiktila</v>
      </c>
      <c r="L3483" s="112" t="str">
        <f>VLOOKUP(Table85[[#This Row],[CustomerID]],Table!H:K,3,0)</f>
        <v>မိတ္ထီလာ</v>
      </c>
      <c r="M3483" s="112" t="str">
        <f>VLOOKUP(I3483,Customers[],5,FALSE)</f>
        <v>WholeSales/Contract</v>
      </c>
      <c r="N3483" s="117" t="s">
        <v>10</v>
      </c>
      <c r="O3483" s="118" t="s">
        <v>217</v>
      </c>
      <c r="P3483" s="112" t="str">
        <f>VLOOKUP(O3483,Stock[],2,FALSE)</f>
        <v>လိမ္မော်ဖြူ</v>
      </c>
      <c r="Q3483" s="119">
        <f>VLOOKUP(O3483,Stock[],3,FALSE)</f>
        <v>0.64</v>
      </c>
      <c r="R3483" s="119">
        <f>VLOOKUP(O3483,Stock[],4,FALSE)</f>
        <v>24</v>
      </c>
      <c r="S3483" s="118"/>
      <c r="T3483" s="119">
        <f>(DailySales!$S3483/DailySales!$R3483)+DailySales!$U3483</f>
        <v>40</v>
      </c>
      <c r="U3483" s="118">
        <v>40</v>
      </c>
      <c r="V3483" s="120">
        <f>+DailySales!$T3483*DailySales!$R3483</f>
        <v>960</v>
      </c>
      <c r="W3483" s="120">
        <f>+DailySales!$V3483*DailySales!$Q3483</f>
        <v>614.4</v>
      </c>
      <c r="X3483" s="120">
        <f>VLOOKUP(O3483,Stock[],6,FALSE)</f>
        <v>1330</v>
      </c>
      <c r="Y3483" s="120">
        <f>+DailySales!$V3483*DailySales!$X3483</f>
        <v>1276800</v>
      </c>
      <c r="Z3483" s="118"/>
      <c r="AA3483" s="118"/>
      <c r="AB3483" s="118"/>
      <c r="AC3483" s="118"/>
      <c r="AD3483" s="118"/>
      <c r="AE3483" s="121"/>
      <c r="AF3483" s="87"/>
      <c r="AG3483" s="123"/>
      <c r="AH3483" s="122">
        <v>46064</v>
      </c>
      <c r="AI3483" s="123">
        <v>671216</v>
      </c>
      <c r="AJ3483" s="122">
        <v>46067</v>
      </c>
      <c r="AK3483" s="123">
        <v>605584</v>
      </c>
      <c r="AL3483" s="34"/>
      <c r="AM3483" s="39"/>
      <c r="AN348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84" spans="1:40" ht="19.5" customHeight="1" x14ac:dyDescent="0.25">
      <c r="A3484" s="112">
        <f t="shared" si="250"/>
        <v>2026</v>
      </c>
      <c r="B3484" s="112">
        <f t="shared" si="251"/>
        <v>2</v>
      </c>
      <c r="C3484" s="25">
        <v>46062</v>
      </c>
      <c r="D3484" s="114">
        <f t="shared" ca="1" si="248"/>
        <v>46097</v>
      </c>
      <c r="E3484" s="114" t="str">
        <f t="shared" ca="1" si="249"/>
        <v>1-Months</v>
      </c>
      <c r="F3484" s="114" t="str">
        <f>VLOOKUP(O3484,Stock[],5,FALSE)</f>
        <v>BE</v>
      </c>
      <c r="G3484" s="115" t="s">
        <v>3361</v>
      </c>
      <c r="H3484" s="116"/>
      <c r="I3484" s="117" t="s">
        <v>201</v>
      </c>
      <c r="J3484" s="112" t="str">
        <f>VLOOKUP(I3484,Customers[],2,FALSE)</f>
        <v>ဦးအောင်မိုး(ကောင်းသန့်)</v>
      </c>
      <c r="K3484" s="112" t="str">
        <f>VLOOKUP(I3484,Customers[],4,FALSE)</f>
        <v>Meiktila</v>
      </c>
      <c r="L3484" s="112" t="str">
        <f>VLOOKUP(Table85[[#This Row],[CustomerID]],Table!H:K,3,0)</f>
        <v>မိတ္ထီလာ</v>
      </c>
      <c r="M3484" s="112" t="str">
        <f>VLOOKUP(I3484,Customers[],5,FALSE)</f>
        <v>WholeSales/Contract</v>
      </c>
      <c r="N3484" s="117" t="s">
        <v>10</v>
      </c>
      <c r="O3484" s="118" t="s">
        <v>219</v>
      </c>
      <c r="P3484" s="112" t="str">
        <f>VLOOKUP(O3484,Stock[],2,FALSE)</f>
        <v>ကင်းမြီးကောက်</v>
      </c>
      <c r="Q3484" s="119">
        <f>VLOOKUP(O3484,Stock[],3,FALSE)</f>
        <v>0.64</v>
      </c>
      <c r="R3484" s="119">
        <f>VLOOKUP(O3484,Stock[],4,FALSE)</f>
        <v>14</v>
      </c>
      <c r="S3484" s="118"/>
      <c r="T3484" s="119">
        <f>(DailySales!$S3484/DailySales!$R3484)+DailySales!$U3484</f>
        <v>5</v>
      </c>
      <c r="U3484" s="118">
        <v>5</v>
      </c>
      <c r="V3484" s="120">
        <f>+DailySales!$T3484*DailySales!$R3484</f>
        <v>70</v>
      </c>
      <c r="W3484" s="120">
        <f>+DailySales!$V3484*DailySales!$Q3484</f>
        <v>44.800000000000004</v>
      </c>
      <c r="X3484" s="120">
        <f>VLOOKUP(O3484,Stock[],6,FALSE)</f>
        <v>1330</v>
      </c>
      <c r="Y3484" s="120">
        <f>+DailySales!$V3484*DailySales!$X3484</f>
        <v>93100</v>
      </c>
      <c r="Z3484" s="118"/>
      <c r="AA3484" s="118"/>
      <c r="AB3484" s="118"/>
      <c r="AC3484" s="118"/>
      <c r="AD3484" s="118"/>
      <c r="AE3484" s="121"/>
      <c r="AF3484" s="122"/>
      <c r="AG3484" s="123"/>
      <c r="AH3484" s="122"/>
      <c r="AI3484" s="123"/>
      <c r="AJ3484" s="122">
        <v>46067</v>
      </c>
      <c r="AK3484" s="123">
        <v>93100</v>
      </c>
      <c r="AL3484" s="34"/>
      <c r="AM3484" s="39"/>
      <c r="AN348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85" spans="1:40" ht="19.5" customHeight="1" x14ac:dyDescent="0.25">
      <c r="A3485" s="112">
        <f t="shared" si="250"/>
        <v>2026</v>
      </c>
      <c r="B3485" s="112">
        <f t="shared" si="251"/>
        <v>2</v>
      </c>
      <c r="C3485" s="25">
        <v>46062</v>
      </c>
      <c r="D3485" s="114">
        <f t="shared" ca="1" si="248"/>
        <v>46097</v>
      </c>
      <c r="E3485" s="114" t="str">
        <f t="shared" ca="1" si="249"/>
        <v>1-Months</v>
      </c>
      <c r="F3485" s="114" t="str">
        <f>VLOOKUP(O3485,Stock[],5,FALSE)</f>
        <v>BE</v>
      </c>
      <c r="G3485" s="115" t="s">
        <v>3361</v>
      </c>
      <c r="H3485" s="116"/>
      <c r="I3485" s="117" t="s">
        <v>201</v>
      </c>
      <c r="J3485" s="112" t="str">
        <f>VLOOKUP(I3485,Customers[],2,FALSE)</f>
        <v>ဦးအောင်မိုး(ကောင်းသန့်)</v>
      </c>
      <c r="K3485" s="112" t="str">
        <f>VLOOKUP(I3485,Customers[],4,FALSE)</f>
        <v>Meiktila</v>
      </c>
      <c r="L3485" s="112" t="str">
        <f>VLOOKUP(Table85[[#This Row],[CustomerID]],Table!H:K,3,0)</f>
        <v>မိတ္ထီလာ</v>
      </c>
      <c r="M3485" s="112" t="str">
        <f>VLOOKUP(I3485,Customers[],5,FALSE)</f>
        <v>WholeSales/Contract</v>
      </c>
      <c r="N3485" s="117" t="s">
        <v>10</v>
      </c>
      <c r="O3485" s="118" t="s">
        <v>2120</v>
      </c>
      <c r="P3485" s="112" t="str">
        <f>VLOOKUP(O3485,Stock[],2,FALSE)</f>
        <v>ဇေ အရက်သန့်</v>
      </c>
      <c r="Q3485" s="119">
        <f>VLOOKUP(O3485,Stock[],3,FALSE)</f>
        <v>0.64</v>
      </c>
      <c r="R3485" s="119">
        <f>VLOOKUP(O3485,Stock[],4,FALSE)</f>
        <v>14</v>
      </c>
      <c r="S3485" s="118"/>
      <c r="T3485" s="119">
        <f>(DailySales!$S3485/DailySales!$R3485)+DailySales!$U3485</f>
        <v>20</v>
      </c>
      <c r="U3485" s="118">
        <v>20</v>
      </c>
      <c r="V3485" s="120">
        <f>+DailySales!$T3485*DailySales!$R3485</f>
        <v>280</v>
      </c>
      <c r="W3485" s="120">
        <f>+DailySales!$V3485*DailySales!$Q3485</f>
        <v>179.20000000000002</v>
      </c>
      <c r="X3485" s="120">
        <f>VLOOKUP(O3485,Stock[],6,FALSE)</f>
        <v>1380</v>
      </c>
      <c r="Y3485" s="120">
        <f>+DailySales!$V3485*DailySales!$X3485</f>
        <v>386400</v>
      </c>
      <c r="Z3485" s="118"/>
      <c r="AA3485" s="118"/>
      <c r="AB3485" s="118"/>
      <c r="AC3485" s="118"/>
      <c r="AD3485" s="118"/>
      <c r="AE3485" s="121"/>
      <c r="AF3485" s="122"/>
      <c r="AG3485" s="123"/>
      <c r="AH3485" s="122"/>
      <c r="AI3485" s="123"/>
      <c r="AJ3485" s="122">
        <v>46067</v>
      </c>
      <c r="AK3485" s="123">
        <v>386400</v>
      </c>
      <c r="AL3485" s="34"/>
      <c r="AM3485" s="39"/>
      <c r="AN348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86" spans="1:40" ht="19.5" customHeight="1" x14ac:dyDescent="0.25">
      <c r="A3486" s="112">
        <f t="shared" si="250"/>
        <v>2026</v>
      </c>
      <c r="B3486" s="112">
        <f t="shared" si="251"/>
        <v>2</v>
      </c>
      <c r="C3486" s="25">
        <v>46062</v>
      </c>
      <c r="D3486" s="114">
        <f t="shared" ca="1" si="248"/>
        <v>46097</v>
      </c>
      <c r="E3486" s="114" t="str">
        <f t="shared" ca="1" si="249"/>
        <v>1-Months</v>
      </c>
      <c r="F3486" s="114" t="str">
        <f>VLOOKUP(O3486,Stock[],5,FALSE)</f>
        <v>BE</v>
      </c>
      <c r="G3486" s="115" t="s">
        <v>3361</v>
      </c>
      <c r="H3486" s="116"/>
      <c r="I3486" s="117" t="s">
        <v>201</v>
      </c>
      <c r="J3486" s="112" t="str">
        <f>VLOOKUP(I3486,Customers[],2,FALSE)</f>
        <v>ဦးအောင်မိုး(ကောင်းသန့်)</v>
      </c>
      <c r="K3486" s="112" t="str">
        <f>VLOOKUP(I3486,Customers[],4,FALSE)</f>
        <v>Meiktila</v>
      </c>
      <c r="L3486" s="112" t="str">
        <f>VLOOKUP(Table85[[#This Row],[CustomerID]],Table!H:K,3,0)</f>
        <v>မိတ္ထီလာ</v>
      </c>
      <c r="M3486" s="112" t="str">
        <f>VLOOKUP(I3486,Customers[],5,FALSE)</f>
        <v>WholeSales/Contract</v>
      </c>
      <c r="N3486" s="117" t="s">
        <v>10</v>
      </c>
      <c r="O3486" s="118" t="s">
        <v>2465</v>
      </c>
      <c r="P3486" s="112" t="str">
        <f>VLOOKUP(O3486,Stock[],2,FALSE)</f>
        <v>မိုးနဲကွန်ကီး</v>
      </c>
      <c r="Q3486" s="119">
        <f>VLOOKUP(O3486,Stock[],3,FALSE)</f>
        <v>0.64</v>
      </c>
      <c r="R3486" s="119">
        <f>VLOOKUP(O3486,Stock[],4,FALSE)</f>
        <v>14</v>
      </c>
      <c r="S3486" s="118"/>
      <c r="T3486" s="119">
        <f>(DailySales!$S3486/DailySales!$R3486)+DailySales!$U3486</f>
        <v>5</v>
      </c>
      <c r="U3486" s="118">
        <v>5</v>
      </c>
      <c r="V3486" s="120">
        <f>+DailySales!$T3486*DailySales!$R3486</f>
        <v>70</v>
      </c>
      <c r="W3486" s="120">
        <f>+DailySales!$V3486*DailySales!$Q3486</f>
        <v>44.800000000000004</v>
      </c>
      <c r="X3486" s="120">
        <f>VLOOKUP(O3486,Stock[],6,FALSE)</f>
        <v>1700</v>
      </c>
      <c r="Y3486" s="120">
        <f>+DailySales!$V3486*DailySales!$X3486</f>
        <v>119000</v>
      </c>
      <c r="Z3486" s="118"/>
      <c r="AA3486" s="118"/>
      <c r="AB3486" s="118"/>
      <c r="AC3486" s="118"/>
      <c r="AD3486" s="118"/>
      <c r="AE3486" s="121"/>
      <c r="AF3486" s="122"/>
      <c r="AG3486" s="123"/>
      <c r="AH3486" s="122"/>
      <c r="AI3486" s="123"/>
      <c r="AJ3486" s="122">
        <v>46067</v>
      </c>
      <c r="AK3486" s="123">
        <v>119000</v>
      </c>
      <c r="AL3486" s="34"/>
      <c r="AM3486" s="39"/>
      <c r="AN348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87" spans="1:40" ht="19.5" customHeight="1" x14ac:dyDescent="0.25">
      <c r="A3487" s="112">
        <f t="shared" si="250"/>
        <v>2026</v>
      </c>
      <c r="B3487" s="112">
        <f t="shared" si="251"/>
        <v>2</v>
      </c>
      <c r="C3487" s="25">
        <v>46062</v>
      </c>
      <c r="D3487" s="114">
        <f t="shared" ca="1" si="248"/>
        <v>46097</v>
      </c>
      <c r="E3487" s="114" t="str">
        <f t="shared" ca="1" si="249"/>
        <v>1-Months</v>
      </c>
      <c r="F3487" s="114" t="str">
        <f>VLOOKUP(O3487,Stock[],5,FALSE)</f>
        <v>BE</v>
      </c>
      <c r="G3487" s="115" t="s">
        <v>3362</v>
      </c>
      <c r="H3487" s="116"/>
      <c r="I3487" s="117" t="s">
        <v>226</v>
      </c>
      <c r="J3487" s="112" t="str">
        <f>VLOOKUP(I3487,Customers[],2,FALSE)</f>
        <v>Summer-1</v>
      </c>
      <c r="K3487" s="112" t="str">
        <f>VLOOKUP(I3487,Customers[],4,FALSE)</f>
        <v>Meiktila</v>
      </c>
      <c r="L3487" s="112" t="str">
        <f>VLOOKUP(Table85[[#This Row],[CustomerID]],Table!H:K,3,0)</f>
        <v>မိတ္ထီလာ</v>
      </c>
      <c r="M3487" s="112" t="str">
        <f>VLOOKUP(I3487,Customers[],5,FALSE)</f>
        <v>WholeSales</v>
      </c>
      <c r="N3487" s="117" t="s">
        <v>10</v>
      </c>
      <c r="O3487" s="118" t="s">
        <v>207</v>
      </c>
      <c r="P3487" s="112" t="str">
        <f>VLOOKUP(O3487,Stock[],2,FALSE)</f>
        <v>ရွှေမင်းသားခေါင်ရည်</v>
      </c>
      <c r="Q3487" s="119">
        <f>VLOOKUP(O3487,Stock[],3,FALSE)</f>
        <v>0.64</v>
      </c>
      <c r="R3487" s="119">
        <f>VLOOKUP(O3487,Stock[],4,FALSE)</f>
        <v>24</v>
      </c>
      <c r="S3487" s="118"/>
      <c r="T3487" s="119">
        <f>(DailySales!$S3487/DailySales!$R3487)+DailySales!$U3487</f>
        <v>30</v>
      </c>
      <c r="U3487" s="118">
        <v>30</v>
      </c>
      <c r="V3487" s="120">
        <f>+DailySales!$T3487*DailySales!$R3487</f>
        <v>720</v>
      </c>
      <c r="W3487" s="120">
        <f>+DailySales!$V3487*DailySales!$Q3487</f>
        <v>460.8</v>
      </c>
      <c r="X3487" s="120">
        <f>VLOOKUP(O3487,Stock[],6,FALSE)</f>
        <v>800</v>
      </c>
      <c r="Y3487" s="120">
        <f>+DailySales!$V3487*DailySales!$X3487</f>
        <v>576000</v>
      </c>
      <c r="Z3487" s="118"/>
      <c r="AA3487" s="118"/>
      <c r="AB3487" s="118"/>
      <c r="AC3487" s="118"/>
      <c r="AD3487" s="118"/>
      <c r="AE3487" s="121"/>
      <c r="AF3487" s="122"/>
      <c r="AG3487" s="123"/>
      <c r="AH3487" s="122"/>
      <c r="AI3487" s="123"/>
      <c r="AJ3487" s="122">
        <v>46074</v>
      </c>
      <c r="AK3487" s="123">
        <v>576000</v>
      </c>
      <c r="AL3487" s="34"/>
      <c r="AM3487" s="39"/>
      <c r="AN348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88" spans="1:40" ht="19.5" customHeight="1" x14ac:dyDescent="0.25">
      <c r="A3488" s="112">
        <f t="shared" si="250"/>
        <v>2026</v>
      </c>
      <c r="B3488" s="112">
        <f t="shared" si="251"/>
        <v>2</v>
      </c>
      <c r="C3488" s="25">
        <v>46062</v>
      </c>
      <c r="D3488" s="114">
        <f t="shared" ca="1" si="248"/>
        <v>46097</v>
      </c>
      <c r="E3488" s="114" t="str">
        <f t="shared" ca="1" si="249"/>
        <v>1-Months</v>
      </c>
      <c r="F3488" s="114" t="str">
        <f>VLOOKUP(O3488,Stock[],5,FALSE)</f>
        <v>BE</v>
      </c>
      <c r="G3488" s="115" t="s">
        <v>3362</v>
      </c>
      <c r="H3488" s="116"/>
      <c r="I3488" s="117" t="s">
        <v>226</v>
      </c>
      <c r="J3488" s="112" t="str">
        <f>VLOOKUP(I3488,Customers[],2,FALSE)</f>
        <v>Summer-1</v>
      </c>
      <c r="K3488" s="112" t="str">
        <f>VLOOKUP(I3488,Customers[],4,FALSE)</f>
        <v>Meiktila</v>
      </c>
      <c r="L3488" s="112" t="str">
        <f>VLOOKUP(Table85[[#This Row],[CustomerID]],Table!H:K,3,0)</f>
        <v>မိတ္ထီလာ</v>
      </c>
      <c r="M3488" s="112" t="str">
        <f>VLOOKUP(I3488,Customers[],5,FALSE)</f>
        <v>WholeSales</v>
      </c>
      <c r="N3488" s="117" t="s">
        <v>10</v>
      </c>
      <c r="O3488" s="118" t="s">
        <v>1395</v>
      </c>
      <c r="P3488" s="112" t="str">
        <f>VLOOKUP(O3488,Stock[],2,FALSE)</f>
        <v>ရွှေမင်းသားမန်ကျည်းခေါင်ရည်</v>
      </c>
      <c r="Q3488" s="119">
        <f>VLOOKUP(O3488,Stock[],3,FALSE)</f>
        <v>0.64</v>
      </c>
      <c r="R3488" s="119">
        <f>VLOOKUP(O3488,Stock[],4,FALSE)</f>
        <v>14</v>
      </c>
      <c r="S3488" s="118"/>
      <c r="T3488" s="119">
        <f>(DailySales!$S3488/DailySales!$R3488)+DailySales!$U3488</f>
        <v>30</v>
      </c>
      <c r="U3488" s="118">
        <v>30</v>
      </c>
      <c r="V3488" s="120">
        <f>+DailySales!$T3488*DailySales!$R3488</f>
        <v>420</v>
      </c>
      <c r="W3488" s="120">
        <f>+DailySales!$V3488*DailySales!$Q3488</f>
        <v>268.8</v>
      </c>
      <c r="X3488" s="120">
        <f>VLOOKUP(O3488,Stock[],6,FALSE)</f>
        <v>830</v>
      </c>
      <c r="Y3488" s="120">
        <f>+DailySales!$V3488*DailySales!$X3488</f>
        <v>348600</v>
      </c>
      <c r="Z3488" s="118"/>
      <c r="AA3488" s="118"/>
      <c r="AB3488" s="118"/>
      <c r="AC3488" s="118"/>
      <c r="AD3488" s="118"/>
      <c r="AE3488" s="121"/>
      <c r="AF3488" s="122"/>
      <c r="AG3488" s="123"/>
      <c r="AH3488" s="122"/>
      <c r="AI3488" s="123"/>
      <c r="AJ3488" s="122">
        <v>46074</v>
      </c>
      <c r="AK3488" s="123">
        <v>348600</v>
      </c>
      <c r="AL3488" s="34"/>
      <c r="AM3488" s="39"/>
      <c r="AN348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89" spans="1:40" ht="19.5" customHeight="1" x14ac:dyDescent="0.25">
      <c r="A3489" s="112">
        <f t="shared" si="250"/>
        <v>2026</v>
      </c>
      <c r="B3489" s="112">
        <f t="shared" si="251"/>
        <v>2</v>
      </c>
      <c r="C3489" s="25">
        <v>46062</v>
      </c>
      <c r="D3489" s="114">
        <f t="shared" ca="1" si="248"/>
        <v>46097</v>
      </c>
      <c r="E3489" s="114" t="str">
        <f t="shared" ca="1" si="249"/>
        <v>1-Months</v>
      </c>
      <c r="F3489" s="114" t="str">
        <f>VLOOKUP(O3489,Stock[],5,FALSE)</f>
        <v>BE</v>
      </c>
      <c r="G3489" s="115" t="s">
        <v>3363</v>
      </c>
      <c r="H3489" s="116"/>
      <c r="I3489" s="117" t="s">
        <v>180</v>
      </c>
      <c r="J3489" s="112" t="str">
        <f>VLOOKUP(I3489,Customers[],2,FALSE)</f>
        <v>ရွှေမြင်း</v>
      </c>
      <c r="K3489" s="112" t="str">
        <f>VLOOKUP(I3489,Customers[],4,FALSE)</f>
        <v>Meiktila</v>
      </c>
      <c r="L3489" s="112" t="str">
        <f>VLOOKUP(Table85[[#This Row],[CustomerID]],Table!H:K,3,0)</f>
        <v>မိတ္ထီလာ</v>
      </c>
      <c r="M3489" s="112" t="str">
        <f>VLOOKUP(I3489,Customers[],5,FALSE)</f>
        <v>WholeSales/Contract</v>
      </c>
      <c r="N3489" s="117" t="s">
        <v>10</v>
      </c>
      <c r="O3489" s="118" t="s">
        <v>240</v>
      </c>
      <c r="P3489" s="112" t="str">
        <f>VLOOKUP(O3489,Stock[],2,FALSE)</f>
        <v>သံပုရာအရက်</v>
      </c>
      <c r="Q3489" s="119">
        <f>VLOOKUP(O3489,Stock[],3,FALSE)</f>
        <v>0.64</v>
      </c>
      <c r="R3489" s="119">
        <f>VLOOKUP(O3489,Stock[],4,FALSE)</f>
        <v>14</v>
      </c>
      <c r="S3489" s="118"/>
      <c r="T3489" s="119">
        <f>(DailySales!$S3489/DailySales!$R3489)+DailySales!$U3489</f>
        <v>20</v>
      </c>
      <c r="U3489" s="118">
        <v>20</v>
      </c>
      <c r="V3489" s="120">
        <f>+DailySales!$T3489*DailySales!$R3489</f>
        <v>280</v>
      </c>
      <c r="W3489" s="120">
        <f>+DailySales!$V3489*DailySales!$Q3489</f>
        <v>179.20000000000002</v>
      </c>
      <c r="X3489" s="120">
        <f>VLOOKUP(O3489,Stock[],6,FALSE)</f>
        <v>1330</v>
      </c>
      <c r="Y3489" s="120">
        <f>+DailySales!$V3489*DailySales!$X3489</f>
        <v>372400</v>
      </c>
      <c r="Z3489" s="118"/>
      <c r="AA3489" s="118"/>
      <c r="AB3489" s="118"/>
      <c r="AC3489" s="118"/>
      <c r="AD3489" s="118"/>
      <c r="AE3489" s="121"/>
      <c r="AF3489" s="122"/>
      <c r="AG3489" s="123"/>
      <c r="AH3489" s="122"/>
      <c r="AI3489" s="123"/>
      <c r="AJ3489" s="122"/>
      <c r="AK3489" s="123"/>
      <c r="AL3489" s="34"/>
      <c r="AM3489" s="39"/>
      <c r="AN348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3490" spans="1:40" ht="19.5" customHeight="1" x14ac:dyDescent="0.25">
      <c r="A3490" s="112">
        <f t="shared" si="250"/>
        <v>2026</v>
      </c>
      <c r="B3490" s="112">
        <f t="shared" si="251"/>
        <v>2</v>
      </c>
      <c r="C3490" s="25">
        <v>46062</v>
      </c>
      <c r="D3490" s="114">
        <f t="shared" ca="1" si="248"/>
        <v>46097</v>
      </c>
      <c r="E3490" s="114" t="str">
        <f t="shared" ca="1" si="249"/>
        <v>1-Months</v>
      </c>
      <c r="F3490" s="114" t="str">
        <f>VLOOKUP(O3490,Stock[],5,FALSE)</f>
        <v>BE</v>
      </c>
      <c r="G3490" s="115" t="s">
        <v>3363</v>
      </c>
      <c r="H3490" s="116"/>
      <c r="I3490" s="117" t="s">
        <v>180</v>
      </c>
      <c r="J3490" s="112" t="str">
        <f>VLOOKUP(I3490,Customers[],2,FALSE)</f>
        <v>ရွှေမြင်း</v>
      </c>
      <c r="K3490" s="112" t="str">
        <f>VLOOKUP(I3490,Customers[],4,FALSE)</f>
        <v>Meiktila</v>
      </c>
      <c r="L3490" s="112" t="str">
        <f>VLOOKUP(Table85[[#This Row],[CustomerID]],Table!H:K,3,0)</f>
        <v>မိတ္ထီလာ</v>
      </c>
      <c r="M3490" s="112" t="str">
        <f>VLOOKUP(I3490,Customers[],5,FALSE)</f>
        <v>WholeSales/Contract</v>
      </c>
      <c r="N3490" s="117" t="s">
        <v>10</v>
      </c>
      <c r="O3490" s="118" t="s">
        <v>217</v>
      </c>
      <c r="P3490" s="112" t="str">
        <f>VLOOKUP(O3490,Stock[],2,FALSE)</f>
        <v>လိမ္မော်ဖြူ</v>
      </c>
      <c r="Q3490" s="119">
        <f>VLOOKUP(O3490,Stock[],3,FALSE)</f>
        <v>0.64</v>
      </c>
      <c r="R3490" s="119">
        <f>VLOOKUP(O3490,Stock[],4,FALSE)</f>
        <v>24</v>
      </c>
      <c r="S3490" s="118"/>
      <c r="T3490" s="119">
        <f>(DailySales!$S3490/DailySales!$R3490)+DailySales!$U3490</f>
        <v>60</v>
      </c>
      <c r="U3490" s="118">
        <v>60</v>
      </c>
      <c r="V3490" s="120">
        <f>+DailySales!$T3490*DailySales!$R3490</f>
        <v>1440</v>
      </c>
      <c r="W3490" s="120">
        <f>+DailySales!$V3490*DailySales!$Q3490</f>
        <v>921.6</v>
      </c>
      <c r="X3490" s="120">
        <f>VLOOKUP(O3490,Stock[],6,FALSE)</f>
        <v>1330</v>
      </c>
      <c r="Y3490" s="120">
        <f>+DailySales!$V3490*DailySales!$X3490</f>
        <v>1915200</v>
      </c>
      <c r="Z3490" s="118"/>
      <c r="AA3490" s="118"/>
      <c r="AB3490" s="118"/>
      <c r="AC3490" s="118"/>
      <c r="AD3490" s="118"/>
      <c r="AE3490" s="121"/>
      <c r="AF3490" s="122"/>
      <c r="AG3490" s="123"/>
      <c r="AH3490" s="122"/>
      <c r="AI3490" s="123"/>
      <c r="AJ3490" s="122"/>
      <c r="AK3490" s="123"/>
      <c r="AL3490" s="34"/>
      <c r="AM3490" s="39"/>
      <c r="AN349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1915200</v>
      </c>
    </row>
    <row r="3491" spans="1:40" ht="19.5" customHeight="1" x14ac:dyDescent="0.25">
      <c r="A3491" s="112">
        <f t="shared" si="250"/>
        <v>2026</v>
      </c>
      <c r="B3491" s="112">
        <f t="shared" si="251"/>
        <v>2</v>
      </c>
      <c r="C3491" s="25">
        <v>46062</v>
      </c>
      <c r="D3491" s="114">
        <f t="shared" ca="1" si="248"/>
        <v>46097</v>
      </c>
      <c r="E3491" s="114" t="str">
        <f t="shared" ca="1" si="249"/>
        <v>1-Months</v>
      </c>
      <c r="F3491" s="114" t="str">
        <f>VLOOKUP(O3491,Stock[],5,FALSE)</f>
        <v>BE</v>
      </c>
      <c r="G3491" s="115" t="s">
        <v>3363</v>
      </c>
      <c r="H3491" s="116"/>
      <c r="I3491" s="117" t="s">
        <v>180</v>
      </c>
      <c r="J3491" s="112" t="str">
        <f>VLOOKUP(I3491,Customers[],2,FALSE)</f>
        <v>ရွှေမြင်း</v>
      </c>
      <c r="K3491" s="112" t="str">
        <f>VLOOKUP(I3491,Customers[],4,FALSE)</f>
        <v>Meiktila</v>
      </c>
      <c r="L3491" s="112" t="str">
        <f>VLOOKUP(Table85[[#This Row],[CustomerID]],Table!H:K,3,0)</f>
        <v>မိတ္ထီလာ</v>
      </c>
      <c r="M3491" s="112" t="str">
        <f>VLOOKUP(I3491,Customers[],5,FALSE)</f>
        <v>WholeSales/Contract</v>
      </c>
      <c r="N3491" s="117" t="s">
        <v>10</v>
      </c>
      <c r="O3491" s="118" t="s">
        <v>205</v>
      </c>
      <c r="P3491" s="112" t="str">
        <f>VLOOKUP(O3491,Stock[],2,FALSE)</f>
        <v>ကောင်းကြည် ကော် 25%  (1Ltr )</v>
      </c>
      <c r="Q3491" s="119">
        <f>VLOOKUP(O3491,Stock[],3,FALSE)</f>
        <v>1</v>
      </c>
      <c r="R3491" s="119">
        <f>VLOOKUP(O3491,Stock[],4,FALSE)</f>
        <v>12</v>
      </c>
      <c r="S3491" s="118"/>
      <c r="T3491" s="119">
        <f>(DailySales!$S3491/DailySales!$R3491)+DailySales!$U3491</f>
        <v>30</v>
      </c>
      <c r="U3491" s="118">
        <v>30</v>
      </c>
      <c r="V3491" s="120">
        <f>+DailySales!$T3491*DailySales!$R3491</f>
        <v>360</v>
      </c>
      <c r="W3491" s="120">
        <f>+DailySales!$V3491*DailySales!$Q3491</f>
        <v>360</v>
      </c>
      <c r="X3491" s="120">
        <f>VLOOKUP(O3491,Stock[],6,FALSE)</f>
        <v>1530</v>
      </c>
      <c r="Y3491" s="120">
        <f>+DailySales!$V3491*DailySales!$X3491</f>
        <v>550800</v>
      </c>
      <c r="Z3491" s="118"/>
      <c r="AA3491" s="118"/>
      <c r="AB3491" s="118"/>
      <c r="AC3491" s="118"/>
      <c r="AD3491" s="118"/>
      <c r="AE3491" s="121"/>
      <c r="AF3491" s="122"/>
      <c r="AG3491" s="123"/>
      <c r="AH3491" s="122"/>
      <c r="AI3491" s="123"/>
      <c r="AJ3491" s="122"/>
      <c r="AK3491" s="123"/>
      <c r="AL3491" s="34"/>
      <c r="AM3491" s="39"/>
      <c r="AN349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550800</v>
      </c>
    </row>
    <row r="3492" spans="1:40" ht="19.5" customHeight="1" x14ac:dyDescent="0.25">
      <c r="A3492" s="112">
        <f t="shared" si="250"/>
        <v>2026</v>
      </c>
      <c r="B3492" s="112">
        <f t="shared" si="251"/>
        <v>2</v>
      </c>
      <c r="C3492" s="25">
        <v>46062</v>
      </c>
      <c r="D3492" s="114">
        <f t="shared" ca="1" si="248"/>
        <v>46097</v>
      </c>
      <c r="E3492" s="114" t="str">
        <f t="shared" ca="1" si="249"/>
        <v>1-Months</v>
      </c>
      <c r="F3492" s="114" t="str">
        <f>VLOOKUP(O3492,Stock[],5,FALSE)</f>
        <v>BE</v>
      </c>
      <c r="G3492" s="115" t="s">
        <v>3364</v>
      </c>
      <c r="H3492" s="116"/>
      <c r="I3492" s="117" t="s">
        <v>2181</v>
      </c>
      <c r="J3492" s="112" t="str">
        <f>VLOOKUP(I3492,Customers[],2,FALSE)</f>
        <v>အကွဲ</v>
      </c>
      <c r="K3492" s="112">
        <f>VLOOKUP(I3492,Customers[],4,FALSE)</f>
        <v>0</v>
      </c>
      <c r="L3492" s="112">
        <f>VLOOKUP(Table85[[#This Row],[CustomerID]],Table!H:K,3,0)</f>
        <v>0</v>
      </c>
      <c r="M3492" s="112">
        <f>VLOOKUP(I3492,Customers[],5,FALSE)</f>
        <v>0</v>
      </c>
      <c r="N3492" s="117" t="s">
        <v>12</v>
      </c>
      <c r="O3492" s="118" t="s">
        <v>217</v>
      </c>
      <c r="P3492" s="112" t="str">
        <f>VLOOKUP(O3492,Stock[],2,FALSE)</f>
        <v>လိမ္မော်ဖြူ</v>
      </c>
      <c r="Q3492" s="119">
        <f>VLOOKUP(O3492,Stock[],3,FALSE)</f>
        <v>0.64</v>
      </c>
      <c r="R3492" s="119">
        <f>VLOOKUP(O3492,Stock[],4,FALSE)</f>
        <v>24</v>
      </c>
      <c r="S3492" s="118">
        <v>2</v>
      </c>
      <c r="T3492" s="119">
        <f>(DailySales!$S3492/DailySales!$R3492)+DailySales!$U3492</f>
        <v>8.3333333333333329E-2</v>
      </c>
      <c r="U3492" s="118"/>
      <c r="V3492" s="120">
        <f>+DailySales!$T3492*DailySales!$R3492</f>
        <v>2</v>
      </c>
      <c r="W3492" s="120">
        <f>+DailySales!$V3492*DailySales!$Q3492</f>
        <v>1.28</v>
      </c>
      <c r="X3492" s="120">
        <f>VLOOKUP(O3492,Stock[],6,FALSE)</f>
        <v>1330</v>
      </c>
      <c r="Y3492" s="120">
        <f>+DailySales!$V3492*DailySales!$X3492</f>
        <v>2660</v>
      </c>
      <c r="Z3492" s="118"/>
      <c r="AA3492" s="118"/>
      <c r="AB3492" s="118"/>
      <c r="AC3492" s="118"/>
      <c r="AD3492" s="118"/>
      <c r="AE3492" s="121"/>
      <c r="AF3492" s="122">
        <v>46062</v>
      </c>
      <c r="AG3492" s="123">
        <v>2660</v>
      </c>
      <c r="AH3492" s="122"/>
      <c r="AI3492" s="123"/>
      <c r="AJ3492" s="122"/>
      <c r="AK3492" s="123"/>
      <c r="AL3492" s="34"/>
      <c r="AM3492" s="39"/>
      <c r="AN349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93" spans="1:40" ht="19.5" customHeight="1" x14ac:dyDescent="0.25">
      <c r="A3493" s="112">
        <f t="shared" si="250"/>
        <v>2026</v>
      </c>
      <c r="B3493" s="112">
        <f t="shared" si="251"/>
        <v>2</v>
      </c>
      <c r="C3493" s="25">
        <v>46062</v>
      </c>
      <c r="D3493" s="114">
        <f t="shared" ca="1" si="248"/>
        <v>46097</v>
      </c>
      <c r="E3493" s="114" t="str">
        <f t="shared" ca="1" si="249"/>
        <v>1-Months</v>
      </c>
      <c r="F3493" s="114" t="str">
        <f>VLOOKUP(O3493,Stock[],5,FALSE)</f>
        <v>BE</v>
      </c>
      <c r="G3493" s="115" t="s">
        <v>3364</v>
      </c>
      <c r="H3493" s="116"/>
      <c r="I3493" s="117" t="s">
        <v>2181</v>
      </c>
      <c r="J3493" s="112" t="str">
        <f>VLOOKUP(I3493,Customers[],2,FALSE)</f>
        <v>အကွဲ</v>
      </c>
      <c r="K3493" s="112">
        <f>VLOOKUP(I3493,Customers[],4,FALSE)</f>
        <v>0</v>
      </c>
      <c r="L3493" s="112">
        <f>VLOOKUP(Table85[[#This Row],[CustomerID]],Table!H:K,3,0)</f>
        <v>0</v>
      </c>
      <c r="M3493" s="112">
        <f>VLOOKUP(I3493,Customers[],5,FALSE)</f>
        <v>0</v>
      </c>
      <c r="N3493" s="117" t="s">
        <v>12</v>
      </c>
      <c r="O3493" s="118" t="s">
        <v>2120</v>
      </c>
      <c r="P3493" s="112" t="str">
        <f>VLOOKUP(O3493,Stock[],2,FALSE)</f>
        <v>ဇေ အရက်သန့်</v>
      </c>
      <c r="Q3493" s="119">
        <f>VLOOKUP(O3493,Stock[],3,FALSE)</f>
        <v>0.64</v>
      </c>
      <c r="R3493" s="119">
        <f>VLOOKUP(O3493,Stock[],4,FALSE)</f>
        <v>14</v>
      </c>
      <c r="S3493" s="118">
        <v>3</v>
      </c>
      <c r="T3493" s="119">
        <f>(DailySales!$S3493/DailySales!$R3493)+DailySales!$U3493</f>
        <v>0.21428571428571427</v>
      </c>
      <c r="U3493" s="118"/>
      <c r="V3493" s="120">
        <f>+DailySales!$T3493*DailySales!$R3493</f>
        <v>3</v>
      </c>
      <c r="W3493" s="120">
        <f>+DailySales!$V3493*DailySales!$Q3493</f>
        <v>1.92</v>
      </c>
      <c r="X3493" s="120">
        <f>VLOOKUP(O3493,Stock[],6,FALSE)</f>
        <v>1380</v>
      </c>
      <c r="Y3493" s="120">
        <f>+DailySales!$V3493*DailySales!$X3493</f>
        <v>4140</v>
      </c>
      <c r="Z3493" s="118"/>
      <c r="AA3493" s="118"/>
      <c r="AB3493" s="118"/>
      <c r="AC3493" s="118"/>
      <c r="AD3493" s="118"/>
      <c r="AE3493" s="121"/>
      <c r="AF3493" s="122">
        <v>46062</v>
      </c>
      <c r="AG3493" s="123">
        <v>4140</v>
      </c>
      <c r="AH3493" s="122"/>
      <c r="AI3493" s="123"/>
      <c r="AJ3493" s="122"/>
      <c r="AK3493" s="123"/>
      <c r="AL3493" s="34"/>
      <c r="AM3493" s="39"/>
      <c r="AN349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94" spans="1:40" ht="19.5" customHeight="1" x14ac:dyDescent="0.25">
      <c r="A3494" s="112">
        <f t="shared" si="250"/>
        <v>2026</v>
      </c>
      <c r="B3494" s="112">
        <f t="shared" si="251"/>
        <v>2</v>
      </c>
      <c r="C3494" s="25">
        <v>46062</v>
      </c>
      <c r="D3494" s="114">
        <f t="shared" ca="1" si="248"/>
        <v>46097</v>
      </c>
      <c r="E3494" s="114" t="str">
        <f t="shared" ca="1" si="249"/>
        <v>1-Months</v>
      </c>
      <c r="F3494" s="114" t="str">
        <f>VLOOKUP(O3494,Stock[],5,FALSE)</f>
        <v>Whisky</v>
      </c>
      <c r="G3494" s="115" t="s">
        <v>3365</v>
      </c>
      <c r="H3494" s="116"/>
      <c r="I3494" s="117" t="s">
        <v>755</v>
      </c>
      <c r="J3494" s="112" t="str">
        <f>VLOOKUP(I3494,Customers[],2,FALSE)</f>
        <v>ပစ်တိုင်းထောင်</v>
      </c>
      <c r="K3494" s="112" t="str">
        <f>VLOOKUP(I3494,Customers[],4,FALSE)</f>
        <v>Meiktila</v>
      </c>
      <c r="L3494" s="112" t="str">
        <f>VLOOKUP(Table85[[#This Row],[CustomerID]],Table!H:K,3,0)</f>
        <v>မိတ္ထီလာ</v>
      </c>
      <c r="M3494" s="112" t="str">
        <f>VLOOKUP(I3494,Customers[],5,FALSE)</f>
        <v>Van-2</v>
      </c>
      <c r="N3494" s="117" t="s">
        <v>10</v>
      </c>
      <c r="O3494" s="118" t="s">
        <v>2113</v>
      </c>
      <c r="P3494" s="112" t="str">
        <f>VLOOKUP(O3494,Stock[],2,FALSE)</f>
        <v>Ngwe Taung 700ml</v>
      </c>
      <c r="Q3494" s="119">
        <f>VLOOKUP(O3494,Stock[],3,FALSE)</f>
        <v>0.7</v>
      </c>
      <c r="R3494" s="119">
        <f>VLOOKUP(O3494,Stock[],4,FALSE)</f>
        <v>12</v>
      </c>
      <c r="S3494" s="118"/>
      <c r="T3494" s="119">
        <f>(DailySales!$S3494/DailySales!$R3494)+DailySales!$U3494</f>
        <v>1</v>
      </c>
      <c r="U3494" s="118">
        <v>1</v>
      </c>
      <c r="V3494" s="120">
        <f>+DailySales!$T3494*DailySales!$R3494</f>
        <v>12</v>
      </c>
      <c r="W3494" s="120">
        <f>+DailySales!$V3494*DailySales!$Q3494</f>
        <v>8.3999999999999986</v>
      </c>
      <c r="X3494" s="120">
        <f>VLOOKUP(O3494,Stock[],6,FALSE)</f>
        <v>4700</v>
      </c>
      <c r="Y3494" s="120">
        <f>+DailySales!$V3494*DailySales!$X3494</f>
        <v>56400</v>
      </c>
      <c r="Z3494" s="118"/>
      <c r="AA3494" s="118"/>
      <c r="AB3494" s="118"/>
      <c r="AC3494" s="118"/>
      <c r="AD3494" s="118"/>
      <c r="AE3494" s="121"/>
      <c r="AF3494" s="122">
        <v>46063</v>
      </c>
      <c r="AG3494" s="123">
        <v>56400</v>
      </c>
      <c r="AH3494" s="122"/>
      <c r="AI3494" s="123"/>
      <c r="AJ3494" s="122"/>
      <c r="AK3494" s="123"/>
      <c r="AL3494" s="34"/>
      <c r="AM3494" s="39"/>
      <c r="AN349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95" spans="1:40" ht="19.5" customHeight="1" x14ac:dyDescent="0.25">
      <c r="A3495" s="112">
        <f t="shared" si="250"/>
        <v>2026</v>
      </c>
      <c r="B3495" s="112">
        <f t="shared" si="251"/>
        <v>2</v>
      </c>
      <c r="C3495" s="25">
        <v>46062</v>
      </c>
      <c r="D3495" s="114">
        <f t="shared" ca="1" si="248"/>
        <v>46097</v>
      </c>
      <c r="E3495" s="114" t="str">
        <f t="shared" ca="1" si="249"/>
        <v>1-Months</v>
      </c>
      <c r="F3495" s="114" t="str">
        <f>VLOOKUP(O3495,Stock[],5,FALSE)</f>
        <v>Whisky</v>
      </c>
      <c r="G3495" s="115" t="s">
        <v>3366</v>
      </c>
      <c r="H3495" s="116"/>
      <c r="I3495" s="117" t="s">
        <v>1587</v>
      </c>
      <c r="J3495" s="112" t="str">
        <f>VLOOKUP(I3495,Customers[],2,FALSE)</f>
        <v>ကောင်းစုစံ</v>
      </c>
      <c r="K3495" s="112" t="str">
        <f>VLOOKUP(I3495,Customers[],4,FALSE)</f>
        <v>Meiktila</v>
      </c>
      <c r="L3495" s="112" t="str">
        <f>VLOOKUP(Table85[[#This Row],[CustomerID]],Table!H:K,3,0)</f>
        <v>တောမ</v>
      </c>
      <c r="M3495" s="112" t="str">
        <f>VLOOKUP(I3495,Customers[],5,FALSE)</f>
        <v>Van-2</v>
      </c>
      <c r="N3495" s="117" t="s">
        <v>10</v>
      </c>
      <c r="O3495" s="118" t="s">
        <v>2113</v>
      </c>
      <c r="P3495" s="112" t="str">
        <f>VLOOKUP(O3495,Stock[],2,FALSE)</f>
        <v>Ngwe Taung 700ml</v>
      </c>
      <c r="Q3495" s="119">
        <f>VLOOKUP(O3495,Stock[],3,FALSE)</f>
        <v>0.7</v>
      </c>
      <c r="R3495" s="119">
        <f>VLOOKUP(O3495,Stock[],4,FALSE)</f>
        <v>12</v>
      </c>
      <c r="S3495" s="118"/>
      <c r="T3495" s="119">
        <f>(DailySales!$S3495/DailySales!$R3495)+DailySales!$U3495</f>
        <v>1</v>
      </c>
      <c r="U3495" s="118">
        <v>1</v>
      </c>
      <c r="V3495" s="120">
        <f>+DailySales!$T3495*DailySales!$R3495</f>
        <v>12</v>
      </c>
      <c r="W3495" s="120">
        <f>+DailySales!$V3495*DailySales!$Q3495</f>
        <v>8.3999999999999986</v>
      </c>
      <c r="X3495" s="120">
        <f>VLOOKUP(O3495,Stock[],6,FALSE)</f>
        <v>4700</v>
      </c>
      <c r="Y3495" s="120">
        <f>+DailySales!$V3495*DailySales!$X3495</f>
        <v>56400</v>
      </c>
      <c r="Z3495" s="118"/>
      <c r="AA3495" s="118"/>
      <c r="AB3495" s="118"/>
      <c r="AC3495" s="118"/>
      <c r="AD3495" s="118"/>
      <c r="AE3495" s="121"/>
      <c r="AF3495" s="122">
        <v>46065</v>
      </c>
      <c r="AG3495" s="123">
        <v>56400</v>
      </c>
      <c r="AH3495" s="122"/>
      <c r="AI3495" s="123"/>
      <c r="AJ3495" s="122"/>
      <c r="AK3495" s="123"/>
      <c r="AL3495" s="34"/>
      <c r="AM3495" s="39"/>
      <c r="AN349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96" spans="1:40" ht="19.5" customHeight="1" x14ac:dyDescent="0.25">
      <c r="A3496" s="112">
        <f t="shared" si="250"/>
        <v>2026</v>
      </c>
      <c r="B3496" s="112">
        <f t="shared" si="251"/>
        <v>2</v>
      </c>
      <c r="C3496" s="25">
        <v>46062</v>
      </c>
      <c r="D3496" s="114">
        <f t="shared" ca="1" si="248"/>
        <v>46097</v>
      </c>
      <c r="E3496" s="114" t="str">
        <f t="shared" ca="1" si="249"/>
        <v>1-Months</v>
      </c>
      <c r="F3496" s="114" t="str">
        <f>VLOOKUP(O3496,Stock[],5,FALSE)</f>
        <v>Whisky</v>
      </c>
      <c r="G3496" s="115" t="s">
        <v>3367</v>
      </c>
      <c r="H3496" s="116"/>
      <c r="I3496" s="117" t="s">
        <v>745</v>
      </c>
      <c r="J3496" s="112" t="str">
        <f>VLOOKUP(I3496,Customers[],2,FALSE)</f>
        <v>ဖောက်တိုက်</v>
      </c>
      <c r="K3496" s="112">
        <f>VLOOKUP(I3496,Customers[],4,FALSE)</f>
        <v>0</v>
      </c>
      <c r="L3496" s="112">
        <f>VLOOKUP(Table85[[#This Row],[CustomerID]],Table!H:K,3,0)</f>
        <v>0</v>
      </c>
      <c r="M3496" s="112">
        <f>VLOOKUP(I3496,Customers[],5,FALSE)</f>
        <v>0</v>
      </c>
      <c r="N3496" s="117" t="s">
        <v>14</v>
      </c>
      <c r="O3496" s="118" t="s">
        <v>2114</v>
      </c>
      <c r="P3496" s="112" t="str">
        <f>VLOOKUP(O3496,Stock[],2,FALSE)</f>
        <v>Ngwe Taung 700ml(NFS)</v>
      </c>
      <c r="Q3496" s="119">
        <f>VLOOKUP(O3496,Stock[],3,FALSE)</f>
        <v>0.7</v>
      </c>
      <c r="R3496" s="119">
        <f>VLOOKUP(O3496,Stock[],4,FALSE)</f>
        <v>12</v>
      </c>
      <c r="S3496" s="118">
        <v>3</v>
      </c>
      <c r="T3496" s="119">
        <f>(DailySales!$S3496/DailySales!$R3496)+DailySales!$U3496</f>
        <v>0.25</v>
      </c>
      <c r="U3496" s="118"/>
      <c r="V3496" s="120">
        <f>+DailySales!$T3496*DailySales!$R3496</f>
        <v>3</v>
      </c>
      <c r="W3496" s="120">
        <f>+DailySales!$V3496*DailySales!$Q3496</f>
        <v>2.0999999999999996</v>
      </c>
      <c r="X3496" s="120">
        <f>VLOOKUP(O3496,Stock[],6,FALSE)</f>
        <v>4700</v>
      </c>
      <c r="Y3496" s="120">
        <f>+DailySales!$V3496*DailySales!$X3496</f>
        <v>14100</v>
      </c>
      <c r="Z3496" s="118"/>
      <c r="AA3496" s="118"/>
      <c r="AB3496" s="118"/>
      <c r="AC3496" s="118"/>
      <c r="AD3496" s="118"/>
      <c r="AE3496" s="121"/>
      <c r="AF3496" s="122">
        <v>46062</v>
      </c>
      <c r="AG3496" s="123">
        <v>14100</v>
      </c>
      <c r="AH3496" s="122"/>
      <c r="AI3496" s="123"/>
      <c r="AJ3496" s="122"/>
      <c r="AK3496" s="123"/>
      <c r="AL3496" s="34"/>
      <c r="AM3496" s="39"/>
      <c r="AN349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97" spans="1:40" ht="19.5" customHeight="1" x14ac:dyDescent="0.25">
      <c r="A3497" s="112">
        <f t="shared" si="250"/>
        <v>2026</v>
      </c>
      <c r="B3497" s="112">
        <f t="shared" si="251"/>
        <v>2</v>
      </c>
      <c r="C3497" s="25">
        <v>46063</v>
      </c>
      <c r="D3497" s="114">
        <f t="shared" ca="1" si="248"/>
        <v>46097</v>
      </c>
      <c r="E3497" s="114" t="str">
        <f t="shared" ca="1" si="249"/>
        <v>1-Months</v>
      </c>
      <c r="F3497" s="114" t="str">
        <f>VLOOKUP(O3497,Stock[],5,FALSE)</f>
        <v>BE</v>
      </c>
      <c r="G3497" s="33" t="s">
        <v>3368</v>
      </c>
      <c r="H3497" s="116"/>
      <c r="I3497" s="34" t="s">
        <v>242</v>
      </c>
      <c r="J3497" s="112" t="str">
        <f>VLOOKUP(I3497,Customers[],2,FALSE)</f>
        <v>ဦးသိန်းစိုး</v>
      </c>
      <c r="K3497" s="112" t="str">
        <f>VLOOKUP(I3497,Customers[],4,FALSE)</f>
        <v>Kyukpadaung</v>
      </c>
      <c r="L3497" s="112" t="str">
        <f>VLOOKUP(Table85[[#This Row],[CustomerID]],Table!H:K,3,0)</f>
        <v>ကျောက်ပန်းတောင်း</v>
      </c>
      <c r="M3497" s="112" t="str">
        <f>VLOOKUP(I3497,Customers[],5,FALSE)</f>
        <v>WholeSales/Contract</v>
      </c>
      <c r="N3497" s="117" t="s">
        <v>10</v>
      </c>
      <c r="O3497" s="37" t="s">
        <v>217</v>
      </c>
      <c r="P3497" s="112" t="str">
        <f>VLOOKUP(O3497,Stock[],2,FALSE)</f>
        <v>လိမ္မော်ဖြူ</v>
      </c>
      <c r="Q3497" s="119">
        <f>VLOOKUP(O3497,Stock[],3,FALSE)</f>
        <v>0.64</v>
      </c>
      <c r="R3497" s="119">
        <f>VLOOKUP(O3497,Stock[],4,FALSE)</f>
        <v>24</v>
      </c>
      <c r="S3497" s="118"/>
      <c r="T3497" s="119">
        <f>(DailySales!$S3497/DailySales!$R3497)+DailySales!$U3497</f>
        <v>30</v>
      </c>
      <c r="U3497" s="118">
        <v>30</v>
      </c>
      <c r="V3497" s="120">
        <f>+DailySales!$T3497*DailySales!$R3497</f>
        <v>720</v>
      </c>
      <c r="W3497" s="120">
        <f>+DailySales!$V3497*DailySales!$Q3497</f>
        <v>460.8</v>
      </c>
      <c r="X3497" s="120">
        <f>VLOOKUP(O3497,Stock[],6,FALSE)</f>
        <v>1330</v>
      </c>
      <c r="Y3497" s="120">
        <f>+DailySales!$V3497*DailySales!$X3497</f>
        <v>957600</v>
      </c>
      <c r="Z3497" s="118"/>
      <c r="AA3497" s="118"/>
      <c r="AB3497" s="118"/>
      <c r="AC3497" s="118"/>
      <c r="AD3497" s="118"/>
      <c r="AE3497" s="121">
        <v>12000</v>
      </c>
      <c r="AF3497" s="122"/>
      <c r="AG3497" s="123"/>
      <c r="AH3497" s="122">
        <v>46076</v>
      </c>
      <c r="AI3497" s="123">
        <v>969600</v>
      </c>
      <c r="AJ3497" s="122"/>
      <c r="AK3497" s="123"/>
      <c r="AL3497" s="34"/>
      <c r="AM3497" s="39"/>
      <c r="AN349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98" spans="1:40" ht="19.5" customHeight="1" x14ac:dyDescent="0.25">
      <c r="A3498" s="112">
        <f t="shared" si="250"/>
        <v>2026</v>
      </c>
      <c r="B3498" s="112">
        <f t="shared" si="251"/>
        <v>2</v>
      </c>
      <c r="C3498" s="25">
        <v>46063</v>
      </c>
      <c r="D3498" s="114">
        <f t="shared" ca="1" si="248"/>
        <v>46097</v>
      </c>
      <c r="E3498" s="114" t="str">
        <f t="shared" ca="1" si="249"/>
        <v>1-Months</v>
      </c>
      <c r="F3498" s="114" t="str">
        <f>VLOOKUP(O3498,Stock[],5,FALSE)</f>
        <v>BE</v>
      </c>
      <c r="G3498" s="33" t="s">
        <v>3368</v>
      </c>
      <c r="H3498" s="116"/>
      <c r="I3498" s="34" t="s">
        <v>242</v>
      </c>
      <c r="J3498" s="112" t="str">
        <f>VLOOKUP(I3498,Customers[],2,FALSE)</f>
        <v>ဦးသိန်းစိုး</v>
      </c>
      <c r="K3498" s="112" t="str">
        <f>VLOOKUP(I3498,Customers[],4,FALSE)</f>
        <v>Kyukpadaung</v>
      </c>
      <c r="L3498" s="112" t="str">
        <f>VLOOKUP(Table85[[#This Row],[CustomerID]],Table!H:K,3,0)</f>
        <v>ကျောက်ပန်းတောင်း</v>
      </c>
      <c r="M3498" s="112" t="str">
        <f>VLOOKUP(I3498,Customers[],5,FALSE)</f>
        <v>WholeSales/Contract</v>
      </c>
      <c r="N3498" s="117" t="s">
        <v>10</v>
      </c>
      <c r="O3498" s="37" t="s">
        <v>2120</v>
      </c>
      <c r="P3498" s="112" t="str">
        <f>VLOOKUP(O3498,Stock[],2,FALSE)</f>
        <v>ဇေ အရက်သန့်</v>
      </c>
      <c r="Q3498" s="119">
        <f>VLOOKUP(O3498,Stock[],3,FALSE)</f>
        <v>0.64</v>
      </c>
      <c r="R3498" s="119">
        <f>VLOOKUP(O3498,Stock[],4,FALSE)</f>
        <v>14</v>
      </c>
      <c r="S3498" s="118"/>
      <c r="T3498" s="119">
        <f>(DailySales!$S3498/DailySales!$R3498)+DailySales!$U3498</f>
        <v>100</v>
      </c>
      <c r="U3498" s="118">
        <v>100</v>
      </c>
      <c r="V3498" s="120">
        <f>+DailySales!$T3498*DailySales!$R3498</f>
        <v>1400</v>
      </c>
      <c r="W3498" s="120">
        <f>+DailySales!$V3498*DailySales!$Q3498</f>
        <v>896</v>
      </c>
      <c r="X3498" s="120">
        <f>VLOOKUP(O3498,Stock[],6,FALSE)</f>
        <v>1380</v>
      </c>
      <c r="Y3498" s="120">
        <f>+DailySales!$V3498*DailySales!$X3498</f>
        <v>1932000</v>
      </c>
      <c r="Z3498" s="118"/>
      <c r="AA3498" s="118"/>
      <c r="AB3498" s="118"/>
      <c r="AC3498" s="118"/>
      <c r="AD3498" s="118"/>
      <c r="AE3498" s="121">
        <v>35000</v>
      </c>
      <c r="AF3498" s="122"/>
      <c r="AG3498" s="123"/>
      <c r="AH3498" s="122">
        <v>46076</v>
      </c>
      <c r="AI3498" s="123">
        <v>1967000</v>
      </c>
      <c r="AJ3498" s="122"/>
      <c r="AK3498" s="123"/>
      <c r="AL3498" s="34"/>
      <c r="AM3498" s="39"/>
      <c r="AN349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499" spans="1:40" ht="19.5" customHeight="1" x14ac:dyDescent="0.25">
      <c r="A3499" s="112">
        <f t="shared" si="250"/>
        <v>2026</v>
      </c>
      <c r="B3499" s="112">
        <f t="shared" si="251"/>
        <v>2</v>
      </c>
      <c r="C3499" s="25">
        <v>46063</v>
      </c>
      <c r="D3499" s="114">
        <f t="shared" ca="1" si="248"/>
        <v>46097</v>
      </c>
      <c r="E3499" s="114" t="str">
        <f t="shared" ca="1" si="249"/>
        <v>1-Months</v>
      </c>
      <c r="F3499" s="114" t="str">
        <f>VLOOKUP(O3499,Stock[],5,FALSE)</f>
        <v>BE</v>
      </c>
      <c r="G3499" s="33" t="s">
        <v>3368</v>
      </c>
      <c r="H3499" s="116"/>
      <c r="I3499" s="34" t="s">
        <v>242</v>
      </c>
      <c r="J3499" s="112" t="str">
        <f>VLOOKUP(I3499,Customers[],2,FALSE)</f>
        <v>ဦးသိန်းစိုး</v>
      </c>
      <c r="K3499" s="112" t="str">
        <f>VLOOKUP(I3499,Customers[],4,FALSE)</f>
        <v>Kyukpadaung</v>
      </c>
      <c r="L3499" s="112" t="str">
        <f>VLOOKUP(Table85[[#This Row],[CustomerID]],Table!H:K,3,0)</f>
        <v>ကျောက်ပန်းတောင်း</v>
      </c>
      <c r="M3499" s="112" t="str">
        <f>VLOOKUP(I3499,Customers[],5,FALSE)</f>
        <v>WholeSales/Contract</v>
      </c>
      <c r="N3499" s="117" t="s">
        <v>10</v>
      </c>
      <c r="O3499" s="37" t="s">
        <v>205</v>
      </c>
      <c r="P3499" s="112" t="str">
        <f>VLOOKUP(O3499,Stock[],2,FALSE)</f>
        <v>ကောင်းကြည် ကော် 25%  (1Ltr )</v>
      </c>
      <c r="Q3499" s="119">
        <f>VLOOKUP(O3499,Stock[],3,FALSE)</f>
        <v>1</v>
      </c>
      <c r="R3499" s="119">
        <f>VLOOKUP(O3499,Stock[],4,FALSE)</f>
        <v>12</v>
      </c>
      <c r="S3499" s="118"/>
      <c r="T3499" s="119">
        <f>(DailySales!$S3499/DailySales!$R3499)+DailySales!$U3499</f>
        <v>100</v>
      </c>
      <c r="U3499" s="118">
        <v>100</v>
      </c>
      <c r="V3499" s="120">
        <f>+DailySales!$T3499*DailySales!$R3499</f>
        <v>1200</v>
      </c>
      <c r="W3499" s="120">
        <f>+DailySales!$V3499*DailySales!$Q3499</f>
        <v>1200</v>
      </c>
      <c r="X3499" s="120">
        <f>VLOOKUP(O3499,Stock[],6,FALSE)</f>
        <v>1530</v>
      </c>
      <c r="Y3499" s="120">
        <f>+DailySales!$V3499*DailySales!$X3499</f>
        <v>1836000</v>
      </c>
      <c r="Z3499" s="118"/>
      <c r="AA3499" s="118"/>
      <c r="AB3499" s="118"/>
      <c r="AC3499" s="118"/>
      <c r="AD3499" s="118"/>
      <c r="AE3499" s="121">
        <v>35000</v>
      </c>
      <c r="AF3499" s="122"/>
      <c r="AG3499" s="123"/>
      <c r="AH3499" s="122">
        <v>46076</v>
      </c>
      <c r="AI3499" s="123">
        <v>1871000</v>
      </c>
      <c r="AJ3499" s="122"/>
      <c r="AK3499" s="123"/>
      <c r="AL3499" s="34"/>
      <c r="AM3499" s="39"/>
      <c r="AN349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00" spans="1:40" ht="19.5" customHeight="1" x14ac:dyDescent="0.25">
      <c r="A3500" s="112">
        <f t="shared" si="250"/>
        <v>2026</v>
      </c>
      <c r="B3500" s="112">
        <f t="shared" si="251"/>
        <v>2</v>
      </c>
      <c r="C3500" s="25">
        <v>46063</v>
      </c>
      <c r="D3500" s="114">
        <f t="shared" ca="1" si="248"/>
        <v>46097</v>
      </c>
      <c r="E3500" s="114" t="str">
        <f t="shared" ca="1" si="249"/>
        <v>1-Months</v>
      </c>
      <c r="F3500" s="114" t="str">
        <f>VLOOKUP(O3500,Stock[],5,FALSE)</f>
        <v>BE</v>
      </c>
      <c r="G3500" s="33" t="s">
        <v>3369</v>
      </c>
      <c r="H3500" s="116"/>
      <c r="I3500" s="34" t="s">
        <v>243</v>
      </c>
      <c r="J3500" s="112" t="str">
        <f>VLOOKUP(I3500,Customers[],2,FALSE)</f>
        <v>ကောင်းထက်သူ</v>
      </c>
      <c r="K3500" s="112" t="str">
        <f>VLOOKUP(I3500,Customers[],4,FALSE)</f>
        <v>Kyukpadaung</v>
      </c>
      <c r="L3500" s="112" t="str">
        <f>VLOOKUP(Table85[[#This Row],[CustomerID]],Table!H:K,3,0)</f>
        <v>ကျောက်ပန်းတောင်း</v>
      </c>
      <c r="M3500" s="112" t="str">
        <f>VLOOKUP(I3500,Customers[],5,FALSE)</f>
        <v>WholeSales/Contract</v>
      </c>
      <c r="N3500" s="117" t="s">
        <v>10</v>
      </c>
      <c r="O3500" s="37" t="s">
        <v>217</v>
      </c>
      <c r="P3500" s="112" t="str">
        <f>VLOOKUP(O3500,Stock[],2,FALSE)</f>
        <v>လိမ္မော်ဖြူ</v>
      </c>
      <c r="Q3500" s="119">
        <f>VLOOKUP(O3500,Stock[],3,FALSE)</f>
        <v>0.64</v>
      </c>
      <c r="R3500" s="119">
        <f>VLOOKUP(O3500,Stock[],4,FALSE)</f>
        <v>24</v>
      </c>
      <c r="S3500" s="118"/>
      <c r="T3500" s="119">
        <f>(DailySales!$S3500/DailySales!$R3500)+DailySales!$U3500</f>
        <v>20</v>
      </c>
      <c r="U3500" s="118">
        <v>20</v>
      </c>
      <c r="V3500" s="120">
        <f>+DailySales!$T3500*DailySales!$R3500</f>
        <v>480</v>
      </c>
      <c r="W3500" s="120">
        <f>+DailySales!$V3500*DailySales!$Q3500</f>
        <v>307.2</v>
      </c>
      <c r="X3500" s="120">
        <f>VLOOKUP(O3500,Stock[],6,FALSE)</f>
        <v>1330</v>
      </c>
      <c r="Y3500" s="120">
        <f>+DailySales!$V3500*DailySales!$X3500</f>
        <v>638400</v>
      </c>
      <c r="Z3500" s="118"/>
      <c r="AA3500" s="118"/>
      <c r="AB3500" s="118"/>
      <c r="AC3500" s="118"/>
      <c r="AD3500" s="118"/>
      <c r="AE3500" s="121">
        <v>8000</v>
      </c>
      <c r="AF3500" s="122"/>
      <c r="AG3500" s="123"/>
      <c r="AH3500" s="122">
        <v>46086</v>
      </c>
      <c r="AI3500" s="123">
        <v>1500</v>
      </c>
      <c r="AJ3500" s="87">
        <v>46084</v>
      </c>
      <c r="AK3500" s="123">
        <v>222780</v>
      </c>
      <c r="AL3500" s="38">
        <v>46086</v>
      </c>
      <c r="AM3500" s="39">
        <v>422120</v>
      </c>
      <c r="AN350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01" spans="1:40" ht="19.5" customHeight="1" x14ac:dyDescent="0.25">
      <c r="A3501" s="112">
        <f t="shared" si="250"/>
        <v>2026</v>
      </c>
      <c r="B3501" s="112">
        <f t="shared" si="251"/>
        <v>2</v>
      </c>
      <c r="C3501" s="25">
        <v>46063</v>
      </c>
      <c r="D3501" s="114">
        <f t="shared" ca="1" si="248"/>
        <v>46097</v>
      </c>
      <c r="E3501" s="114" t="str">
        <f t="shared" ca="1" si="249"/>
        <v>1-Months</v>
      </c>
      <c r="F3501" s="114" t="str">
        <f>VLOOKUP(O3501,Stock[],5,FALSE)</f>
        <v>BE</v>
      </c>
      <c r="G3501" s="33" t="s">
        <v>3369</v>
      </c>
      <c r="H3501" s="116"/>
      <c r="I3501" s="34" t="s">
        <v>243</v>
      </c>
      <c r="J3501" s="112" t="str">
        <f>VLOOKUP(I3501,Customers[],2,FALSE)</f>
        <v>ကောင်းထက်သူ</v>
      </c>
      <c r="K3501" s="112" t="str">
        <f>VLOOKUP(I3501,Customers[],4,FALSE)</f>
        <v>Kyukpadaung</v>
      </c>
      <c r="L3501" s="112" t="str">
        <f>VLOOKUP(Table85[[#This Row],[CustomerID]],Table!H:K,3,0)</f>
        <v>ကျောက်ပန်းတောင်း</v>
      </c>
      <c r="M3501" s="112" t="str">
        <f>VLOOKUP(I3501,Customers[],5,FALSE)</f>
        <v>WholeSales/Contract</v>
      </c>
      <c r="N3501" s="117" t="s">
        <v>10</v>
      </c>
      <c r="O3501" s="37" t="s">
        <v>2120</v>
      </c>
      <c r="P3501" s="112" t="str">
        <f>VLOOKUP(O3501,Stock[],2,FALSE)</f>
        <v>ဇေ အရက်သန့်</v>
      </c>
      <c r="Q3501" s="119">
        <f>VLOOKUP(O3501,Stock[],3,FALSE)</f>
        <v>0.64</v>
      </c>
      <c r="R3501" s="119">
        <f>VLOOKUP(O3501,Stock[],4,FALSE)</f>
        <v>14</v>
      </c>
      <c r="S3501" s="118"/>
      <c r="T3501" s="119">
        <f>(DailySales!$S3501/DailySales!$R3501)+DailySales!$U3501</f>
        <v>200</v>
      </c>
      <c r="U3501" s="118">
        <v>200</v>
      </c>
      <c r="V3501" s="120">
        <f>+DailySales!$T3501*DailySales!$R3501</f>
        <v>2800</v>
      </c>
      <c r="W3501" s="120">
        <f>+DailySales!$V3501*DailySales!$Q3501</f>
        <v>1792</v>
      </c>
      <c r="X3501" s="120">
        <f>VLOOKUP(O3501,Stock[],6,FALSE)</f>
        <v>1380</v>
      </c>
      <c r="Y3501" s="120">
        <f>+DailySales!$V3501*DailySales!$X3501</f>
        <v>3864000</v>
      </c>
      <c r="Z3501" s="118"/>
      <c r="AA3501" s="118"/>
      <c r="AB3501" s="118"/>
      <c r="AC3501" s="118"/>
      <c r="AD3501" s="118"/>
      <c r="AE3501" s="121">
        <v>70000</v>
      </c>
      <c r="AF3501" s="122"/>
      <c r="AG3501" s="123"/>
      <c r="AH3501" s="122"/>
      <c r="AI3501" s="123"/>
      <c r="AJ3501" s="122"/>
      <c r="AK3501" s="123"/>
      <c r="AL3501" s="38">
        <v>46086</v>
      </c>
      <c r="AM3501" s="39">
        <v>1577880</v>
      </c>
      <c r="AN350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2356120</v>
      </c>
    </row>
    <row r="3502" spans="1:40" ht="19.5" customHeight="1" x14ac:dyDescent="0.25">
      <c r="A3502" s="112">
        <f t="shared" si="250"/>
        <v>2026</v>
      </c>
      <c r="B3502" s="112">
        <f t="shared" si="251"/>
        <v>2</v>
      </c>
      <c r="C3502" s="25">
        <v>46063</v>
      </c>
      <c r="D3502" s="114">
        <f t="shared" ca="1" si="248"/>
        <v>46097</v>
      </c>
      <c r="E3502" s="114" t="str">
        <f t="shared" ca="1" si="249"/>
        <v>1-Months</v>
      </c>
      <c r="F3502" s="114" t="str">
        <f>VLOOKUP(O3502,Stock[],5,FALSE)</f>
        <v>BE</v>
      </c>
      <c r="G3502" s="33" t="s">
        <v>3370</v>
      </c>
      <c r="H3502" s="116"/>
      <c r="I3502" s="34" t="s">
        <v>1754</v>
      </c>
      <c r="J3502" s="112" t="str">
        <f>VLOOKUP(I3502,Customers[],2,FALSE)</f>
        <v>စစ်ဆေးရေးဂိတ်လက်ဆောင်</v>
      </c>
      <c r="K3502" s="112">
        <f>VLOOKUP(I3502,Customers[],4,FALSE)</f>
        <v>0</v>
      </c>
      <c r="L3502" s="112">
        <f>VLOOKUP(Table85[[#This Row],[CustomerID]],Table!H:K,3,0)</f>
        <v>0</v>
      </c>
      <c r="M3502" s="112">
        <f>VLOOKUP(I3502,Customers[],5,FALSE)</f>
        <v>0</v>
      </c>
      <c r="N3502" s="117" t="s">
        <v>1751</v>
      </c>
      <c r="O3502" s="37" t="s">
        <v>217</v>
      </c>
      <c r="P3502" s="112" t="str">
        <f>VLOOKUP(O3502,Stock[],2,FALSE)</f>
        <v>လိမ္မော်ဖြူ</v>
      </c>
      <c r="Q3502" s="119">
        <f>VLOOKUP(O3502,Stock[],3,FALSE)</f>
        <v>0.64</v>
      </c>
      <c r="R3502" s="119">
        <f>VLOOKUP(O3502,Stock[],4,FALSE)</f>
        <v>24</v>
      </c>
      <c r="S3502" s="118">
        <v>12</v>
      </c>
      <c r="T3502" s="119">
        <f>(DailySales!$S3502/DailySales!$R3502)+DailySales!$U3502</f>
        <v>0.5</v>
      </c>
      <c r="U3502" s="118"/>
      <c r="V3502" s="120">
        <f>+DailySales!$T3502*DailySales!$R3502</f>
        <v>12</v>
      </c>
      <c r="W3502" s="120">
        <f>+DailySales!$V3502*DailySales!$Q3502</f>
        <v>7.68</v>
      </c>
      <c r="X3502" s="120">
        <f>VLOOKUP(O3502,Stock[],6,FALSE)</f>
        <v>1330</v>
      </c>
      <c r="Y3502" s="120">
        <f>+DailySales!$V3502*DailySales!$X3502</f>
        <v>15960</v>
      </c>
      <c r="Z3502" s="118"/>
      <c r="AA3502" s="118"/>
      <c r="AB3502" s="118"/>
      <c r="AC3502" s="118"/>
      <c r="AD3502" s="118"/>
      <c r="AE3502" s="121"/>
      <c r="AF3502" s="122">
        <v>46063</v>
      </c>
      <c r="AG3502" s="123">
        <v>15960</v>
      </c>
      <c r="AH3502" s="122"/>
      <c r="AI3502" s="123"/>
      <c r="AJ3502" s="122"/>
      <c r="AK3502" s="123"/>
      <c r="AL3502" s="34"/>
      <c r="AM3502" s="39"/>
      <c r="AN350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03" spans="1:40" ht="19.5" customHeight="1" x14ac:dyDescent="0.25">
      <c r="A3503" s="112">
        <f t="shared" si="250"/>
        <v>2026</v>
      </c>
      <c r="B3503" s="112">
        <f t="shared" si="251"/>
        <v>2</v>
      </c>
      <c r="C3503" s="25">
        <v>46063</v>
      </c>
      <c r="D3503" s="114">
        <f t="shared" ca="1" si="248"/>
        <v>46097</v>
      </c>
      <c r="E3503" s="114" t="str">
        <f t="shared" ca="1" si="249"/>
        <v>1-Months</v>
      </c>
      <c r="F3503" s="114" t="str">
        <f>VLOOKUP(O3503,Stock[],5,FALSE)</f>
        <v>BE</v>
      </c>
      <c r="G3503" s="33" t="s">
        <v>3371</v>
      </c>
      <c r="H3503" s="116"/>
      <c r="I3503" s="34" t="s">
        <v>303</v>
      </c>
      <c r="J3503" s="112" t="str">
        <f>VLOOKUP(I3503,Customers[],2,FALSE)</f>
        <v>အောင်ကြီး</v>
      </c>
      <c r="K3503" s="112" t="str">
        <f>VLOOKUP(I3503,Customers[],4,FALSE)</f>
        <v>Meiktila</v>
      </c>
      <c r="L3503" s="112" t="str">
        <f>VLOOKUP(Table85[[#This Row],[CustomerID]],Table!H:K,3,0)</f>
        <v>မိတ္ထီလာ</v>
      </c>
      <c r="M3503" s="112" t="str">
        <f>VLOOKUP(I3503,Customers[],5,FALSE)</f>
        <v>Van-2</v>
      </c>
      <c r="N3503" s="117" t="s">
        <v>10</v>
      </c>
      <c r="O3503" s="37" t="s">
        <v>2120</v>
      </c>
      <c r="P3503" s="112" t="str">
        <f>VLOOKUP(O3503,Stock[],2,FALSE)</f>
        <v>ဇေ အရက်သန့်</v>
      </c>
      <c r="Q3503" s="119">
        <f>VLOOKUP(O3503,Stock[],3,FALSE)</f>
        <v>0.64</v>
      </c>
      <c r="R3503" s="119">
        <f>VLOOKUP(O3503,Stock[],4,FALSE)</f>
        <v>14</v>
      </c>
      <c r="S3503" s="118">
        <v>1</v>
      </c>
      <c r="T3503" s="119">
        <f>(DailySales!$S3503/DailySales!$R3503)+DailySales!$U3503</f>
        <v>7.1428571428571425E-2</v>
      </c>
      <c r="U3503" s="118"/>
      <c r="V3503" s="120">
        <f>+DailySales!$T3503*DailySales!$R3503</f>
        <v>1</v>
      </c>
      <c r="W3503" s="120">
        <f>+DailySales!$V3503*DailySales!$Q3503</f>
        <v>0.64</v>
      </c>
      <c r="X3503" s="120">
        <f>VLOOKUP(O3503,Stock[],6,FALSE)</f>
        <v>1380</v>
      </c>
      <c r="Y3503" s="120">
        <f>+DailySales!$V3503*DailySales!$X3503</f>
        <v>1380</v>
      </c>
      <c r="Z3503" s="118"/>
      <c r="AA3503" s="118"/>
      <c r="AB3503" s="118"/>
      <c r="AC3503" s="118"/>
      <c r="AD3503" s="118"/>
      <c r="AE3503" s="121"/>
      <c r="AF3503" s="122"/>
      <c r="AG3503" s="123"/>
      <c r="AH3503" s="122">
        <v>46063</v>
      </c>
      <c r="AI3503" s="123">
        <v>1380</v>
      </c>
      <c r="AJ3503" s="122"/>
      <c r="AK3503" s="123"/>
      <c r="AL3503" s="34"/>
      <c r="AM3503" s="39"/>
      <c r="AN350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04" spans="1:40" ht="19.5" customHeight="1" x14ac:dyDescent="0.25">
      <c r="A3504" s="112">
        <f t="shared" si="250"/>
        <v>2026</v>
      </c>
      <c r="B3504" s="112">
        <f t="shared" si="251"/>
        <v>2</v>
      </c>
      <c r="C3504" s="25">
        <v>46063</v>
      </c>
      <c r="D3504" s="114">
        <f t="shared" ca="1" si="248"/>
        <v>46097</v>
      </c>
      <c r="E3504" s="114" t="str">
        <f t="shared" ca="1" si="249"/>
        <v>1-Months</v>
      </c>
      <c r="F3504" s="114" t="str">
        <f>VLOOKUP(O3504,Stock[],5,FALSE)</f>
        <v>BE</v>
      </c>
      <c r="G3504" s="33" t="s">
        <v>3372</v>
      </c>
      <c r="H3504" s="116"/>
      <c r="I3504" s="34" t="s">
        <v>181</v>
      </c>
      <c r="J3504" s="112" t="str">
        <f>VLOOKUP(I3504,Customers[],2,FALSE)</f>
        <v>ရွှေမြင်း(ရွှေခြင်္သေ့)</v>
      </c>
      <c r="K3504" s="112" t="str">
        <f>VLOOKUP(I3504,Customers[],4,FALSE)</f>
        <v>Meiktila</v>
      </c>
      <c r="L3504" s="112" t="str">
        <f>VLOOKUP(Table85[[#This Row],[CustomerID]],Table!H:K,3,0)</f>
        <v>မိတ္ထီလာ</v>
      </c>
      <c r="M3504" s="112" t="str">
        <f>VLOOKUP(I3504,Customers[],5,FALSE)</f>
        <v>WholeSales/Contract</v>
      </c>
      <c r="N3504" s="117" t="s">
        <v>10</v>
      </c>
      <c r="O3504" s="37" t="s">
        <v>220</v>
      </c>
      <c r="P3504" s="112" t="str">
        <f>VLOOKUP(O3504,Stock[],2,FALSE)</f>
        <v>မြန်မာရှောက်ပျား</v>
      </c>
      <c r="Q3504" s="119">
        <f>VLOOKUP(O3504,Stock[],3,FALSE)</f>
        <v>0.64</v>
      </c>
      <c r="R3504" s="119">
        <f>VLOOKUP(O3504,Stock[],4,FALSE)</f>
        <v>14</v>
      </c>
      <c r="S3504" s="118"/>
      <c r="T3504" s="119">
        <f>(DailySales!$S3504/DailySales!$R3504)+DailySales!$U3504</f>
        <v>10</v>
      </c>
      <c r="U3504" s="118">
        <v>10</v>
      </c>
      <c r="V3504" s="120">
        <f>+DailySales!$T3504*DailySales!$R3504</f>
        <v>140</v>
      </c>
      <c r="W3504" s="120">
        <f>+DailySales!$V3504*DailySales!$Q3504</f>
        <v>89.600000000000009</v>
      </c>
      <c r="X3504" s="120">
        <f>VLOOKUP(O3504,Stock[],6,FALSE)</f>
        <v>1370</v>
      </c>
      <c r="Y3504" s="120">
        <f>+DailySales!$V3504*DailySales!$X3504</f>
        <v>191800</v>
      </c>
      <c r="Z3504" s="118"/>
      <c r="AA3504" s="118"/>
      <c r="AB3504" s="118"/>
      <c r="AC3504" s="118"/>
      <c r="AD3504" s="118"/>
      <c r="AE3504" s="121"/>
      <c r="AF3504" s="122"/>
      <c r="AG3504" s="123"/>
      <c r="AH3504" s="122"/>
      <c r="AI3504" s="123"/>
      <c r="AJ3504" s="122"/>
      <c r="AK3504" s="123"/>
      <c r="AL3504" s="34"/>
      <c r="AM3504" s="39"/>
      <c r="AN350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191800</v>
      </c>
    </row>
    <row r="3505" spans="1:40" ht="19.5" customHeight="1" x14ac:dyDescent="0.25">
      <c r="A3505" s="112">
        <f t="shared" si="250"/>
        <v>2026</v>
      </c>
      <c r="B3505" s="112">
        <f t="shared" si="251"/>
        <v>2</v>
      </c>
      <c r="C3505" s="25">
        <v>46063</v>
      </c>
      <c r="D3505" s="114">
        <f t="shared" ca="1" si="248"/>
        <v>46097</v>
      </c>
      <c r="E3505" s="114" t="str">
        <f t="shared" ca="1" si="249"/>
        <v>1-Months</v>
      </c>
      <c r="F3505" s="114" t="str">
        <f>VLOOKUP(O3505,Stock[],5,FALSE)</f>
        <v>BE</v>
      </c>
      <c r="G3505" s="33" t="s">
        <v>3372</v>
      </c>
      <c r="H3505" s="116"/>
      <c r="I3505" s="34" t="s">
        <v>181</v>
      </c>
      <c r="J3505" s="112" t="str">
        <f>VLOOKUP(I3505,Customers[],2,FALSE)</f>
        <v>ရွှေမြင်း(ရွှေခြင်္သေ့)</v>
      </c>
      <c r="K3505" s="112" t="str">
        <f>VLOOKUP(I3505,Customers[],4,FALSE)</f>
        <v>Meiktila</v>
      </c>
      <c r="L3505" s="112" t="str">
        <f>VLOOKUP(Table85[[#This Row],[CustomerID]],Table!H:K,3,0)</f>
        <v>မိတ္ထီလာ</v>
      </c>
      <c r="M3505" s="112" t="str">
        <f>VLOOKUP(I3505,Customers[],5,FALSE)</f>
        <v>WholeSales/Contract</v>
      </c>
      <c r="N3505" s="117" t="s">
        <v>10</v>
      </c>
      <c r="O3505" s="37" t="s">
        <v>217</v>
      </c>
      <c r="P3505" s="112" t="str">
        <f>VLOOKUP(O3505,Stock[],2,FALSE)</f>
        <v>လိမ္မော်ဖြူ</v>
      </c>
      <c r="Q3505" s="119">
        <f>VLOOKUP(O3505,Stock[],3,FALSE)</f>
        <v>0.64</v>
      </c>
      <c r="R3505" s="119">
        <f>VLOOKUP(O3505,Stock[],4,FALSE)</f>
        <v>24</v>
      </c>
      <c r="S3505" s="118"/>
      <c r="T3505" s="119">
        <f>(DailySales!$S3505/DailySales!$R3505)+DailySales!$U3505</f>
        <v>10</v>
      </c>
      <c r="U3505" s="118">
        <v>10</v>
      </c>
      <c r="V3505" s="120">
        <f>+DailySales!$T3505*DailySales!$R3505</f>
        <v>240</v>
      </c>
      <c r="W3505" s="120">
        <f>+DailySales!$V3505*DailySales!$Q3505</f>
        <v>153.6</v>
      </c>
      <c r="X3505" s="120">
        <f>VLOOKUP(O3505,Stock[],6,FALSE)</f>
        <v>1330</v>
      </c>
      <c r="Y3505" s="120">
        <f>+DailySales!$V3505*DailySales!$X3505</f>
        <v>319200</v>
      </c>
      <c r="Z3505" s="118"/>
      <c r="AA3505" s="118"/>
      <c r="AB3505" s="118"/>
      <c r="AC3505" s="118"/>
      <c r="AD3505" s="118"/>
      <c r="AE3505" s="121"/>
      <c r="AF3505" s="122"/>
      <c r="AG3505" s="123"/>
      <c r="AH3505" s="122"/>
      <c r="AI3505" s="123"/>
      <c r="AJ3505" s="122"/>
      <c r="AK3505" s="123"/>
      <c r="AL3505" s="34"/>
      <c r="AM3505" s="39"/>
      <c r="AN350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319200</v>
      </c>
    </row>
    <row r="3506" spans="1:40" ht="19.5" customHeight="1" x14ac:dyDescent="0.25">
      <c r="A3506" s="112">
        <f t="shared" si="250"/>
        <v>2026</v>
      </c>
      <c r="B3506" s="112">
        <f t="shared" si="251"/>
        <v>2</v>
      </c>
      <c r="C3506" s="25">
        <v>46063</v>
      </c>
      <c r="D3506" s="114">
        <f t="shared" ca="1" si="248"/>
        <v>46097</v>
      </c>
      <c r="E3506" s="114" t="str">
        <f t="shared" ca="1" si="249"/>
        <v>1-Months</v>
      </c>
      <c r="F3506" s="114" t="str">
        <f>VLOOKUP(O3506,Stock[],5,FALSE)</f>
        <v>BE</v>
      </c>
      <c r="G3506" s="33" t="s">
        <v>3372</v>
      </c>
      <c r="H3506" s="116"/>
      <c r="I3506" s="34" t="s">
        <v>181</v>
      </c>
      <c r="J3506" s="112" t="str">
        <f>VLOOKUP(I3506,Customers[],2,FALSE)</f>
        <v>ရွှေမြင်း(ရွှေခြင်္သေ့)</v>
      </c>
      <c r="K3506" s="112" t="str">
        <f>VLOOKUP(I3506,Customers[],4,FALSE)</f>
        <v>Meiktila</v>
      </c>
      <c r="L3506" s="112" t="str">
        <f>VLOOKUP(Table85[[#This Row],[CustomerID]],Table!H:K,3,0)</f>
        <v>မိတ္ထီလာ</v>
      </c>
      <c r="M3506" s="112" t="str">
        <f>VLOOKUP(I3506,Customers[],5,FALSE)</f>
        <v>WholeSales/Contract</v>
      </c>
      <c r="N3506" s="117" t="s">
        <v>10</v>
      </c>
      <c r="O3506" s="37" t="s">
        <v>2120</v>
      </c>
      <c r="P3506" s="112" t="str">
        <f>VLOOKUP(O3506,Stock[],2,FALSE)</f>
        <v>ဇေ အရက်သန့်</v>
      </c>
      <c r="Q3506" s="119">
        <f>VLOOKUP(O3506,Stock[],3,FALSE)</f>
        <v>0.64</v>
      </c>
      <c r="R3506" s="119">
        <f>VLOOKUP(O3506,Stock[],4,FALSE)</f>
        <v>14</v>
      </c>
      <c r="S3506" s="118"/>
      <c r="T3506" s="119">
        <f>(DailySales!$S3506/DailySales!$R3506)+DailySales!$U3506</f>
        <v>30</v>
      </c>
      <c r="U3506" s="118">
        <v>30</v>
      </c>
      <c r="V3506" s="120">
        <f>+DailySales!$T3506*DailySales!$R3506</f>
        <v>420</v>
      </c>
      <c r="W3506" s="120">
        <f>+DailySales!$V3506*DailySales!$Q3506</f>
        <v>268.8</v>
      </c>
      <c r="X3506" s="120">
        <f>VLOOKUP(O3506,Stock[],6,FALSE)</f>
        <v>1380</v>
      </c>
      <c r="Y3506" s="120">
        <f>+DailySales!$V3506*DailySales!$X3506</f>
        <v>579600</v>
      </c>
      <c r="Z3506" s="118"/>
      <c r="AA3506" s="118"/>
      <c r="AB3506" s="118"/>
      <c r="AC3506" s="118"/>
      <c r="AD3506" s="118"/>
      <c r="AE3506" s="121"/>
      <c r="AF3506" s="122"/>
      <c r="AG3506" s="123"/>
      <c r="AH3506" s="122"/>
      <c r="AI3506" s="123"/>
      <c r="AJ3506" s="122"/>
      <c r="AK3506" s="123"/>
      <c r="AL3506" s="34"/>
      <c r="AM3506" s="39"/>
      <c r="AN350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579600</v>
      </c>
    </row>
    <row r="3507" spans="1:40" ht="19.5" customHeight="1" x14ac:dyDescent="0.25">
      <c r="A3507" s="112">
        <f t="shared" si="250"/>
        <v>2026</v>
      </c>
      <c r="B3507" s="112">
        <f t="shared" si="251"/>
        <v>2</v>
      </c>
      <c r="C3507" s="25">
        <v>46063</v>
      </c>
      <c r="D3507" s="114">
        <f t="shared" ca="1" si="248"/>
        <v>46097</v>
      </c>
      <c r="E3507" s="114" t="str">
        <f t="shared" ca="1" si="249"/>
        <v>1-Months</v>
      </c>
      <c r="F3507" s="114" t="str">
        <f>VLOOKUP(O3507,Stock[],5,FALSE)</f>
        <v>BE</v>
      </c>
      <c r="G3507" s="33" t="s">
        <v>3372</v>
      </c>
      <c r="H3507" s="116"/>
      <c r="I3507" s="34" t="s">
        <v>181</v>
      </c>
      <c r="J3507" s="112" t="str">
        <f>VLOOKUP(I3507,Customers[],2,FALSE)</f>
        <v>ရွှေမြင်း(ရွှေခြင်္သေ့)</v>
      </c>
      <c r="K3507" s="112" t="str">
        <f>VLOOKUP(I3507,Customers[],4,FALSE)</f>
        <v>Meiktila</v>
      </c>
      <c r="L3507" s="112" t="str">
        <f>VLOOKUP(Table85[[#This Row],[CustomerID]],Table!H:K,3,0)</f>
        <v>မိတ္ထီလာ</v>
      </c>
      <c r="M3507" s="112" t="str">
        <f>VLOOKUP(I3507,Customers[],5,FALSE)</f>
        <v>WholeSales/Contract</v>
      </c>
      <c r="N3507" s="117" t="s">
        <v>10</v>
      </c>
      <c r="O3507" s="37" t="s">
        <v>218</v>
      </c>
      <c r="P3507" s="112" t="str">
        <f>VLOOKUP(O3507,Stock[],2,FALSE)</f>
        <v>Black Cat</v>
      </c>
      <c r="Q3507" s="119">
        <f>VLOOKUP(O3507,Stock[],3,FALSE)</f>
        <v>0.64</v>
      </c>
      <c r="R3507" s="119">
        <f>VLOOKUP(O3507,Stock[],4,FALSE)</f>
        <v>24</v>
      </c>
      <c r="S3507" s="118"/>
      <c r="T3507" s="119">
        <f>(DailySales!$S3507/DailySales!$R3507)+DailySales!$U3507</f>
        <v>10</v>
      </c>
      <c r="U3507" s="118">
        <v>10</v>
      </c>
      <c r="V3507" s="120">
        <f>+DailySales!$T3507*DailySales!$R3507</f>
        <v>240</v>
      </c>
      <c r="W3507" s="120">
        <f>+DailySales!$V3507*DailySales!$Q3507</f>
        <v>153.6</v>
      </c>
      <c r="X3507" s="120">
        <f>VLOOKUP(O3507,Stock[],6,FALSE)</f>
        <v>1330</v>
      </c>
      <c r="Y3507" s="120">
        <f>+DailySales!$V3507*DailySales!$X3507</f>
        <v>319200</v>
      </c>
      <c r="Z3507" s="118"/>
      <c r="AA3507" s="118"/>
      <c r="AB3507" s="118"/>
      <c r="AC3507" s="118"/>
      <c r="AD3507" s="118"/>
      <c r="AE3507" s="121"/>
      <c r="AF3507" s="122"/>
      <c r="AG3507" s="123"/>
      <c r="AH3507" s="122"/>
      <c r="AI3507" s="123"/>
      <c r="AJ3507" s="122"/>
      <c r="AK3507" s="123"/>
      <c r="AL3507" s="34"/>
      <c r="AM3507" s="39"/>
      <c r="AN350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319200</v>
      </c>
    </row>
    <row r="3508" spans="1:40" ht="19.5" customHeight="1" x14ac:dyDescent="0.25">
      <c r="A3508" s="112">
        <f t="shared" si="250"/>
        <v>2026</v>
      </c>
      <c r="B3508" s="112">
        <f t="shared" si="251"/>
        <v>2</v>
      </c>
      <c r="C3508" s="25">
        <v>46063</v>
      </c>
      <c r="D3508" s="114">
        <f t="shared" ca="1" si="248"/>
        <v>46097</v>
      </c>
      <c r="E3508" s="114" t="str">
        <f t="shared" ca="1" si="249"/>
        <v>1-Months</v>
      </c>
      <c r="F3508" s="114" t="str">
        <f>VLOOKUP(O3508,Stock[],5,FALSE)</f>
        <v>BE</v>
      </c>
      <c r="G3508" s="33" t="s">
        <v>3372</v>
      </c>
      <c r="H3508" s="116"/>
      <c r="I3508" s="34" t="s">
        <v>181</v>
      </c>
      <c r="J3508" s="112" t="str">
        <f>VLOOKUP(I3508,Customers[],2,FALSE)</f>
        <v>ရွှေမြင်း(ရွှေခြင်္သေ့)</v>
      </c>
      <c r="K3508" s="112" t="str">
        <f>VLOOKUP(I3508,Customers[],4,FALSE)</f>
        <v>Meiktila</v>
      </c>
      <c r="L3508" s="112" t="str">
        <f>VLOOKUP(Table85[[#This Row],[CustomerID]],Table!H:K,3,0)</f>
        <v>မိတ္ထီလာ</v>
      </c>
      <c r="M3508" s="112" t="str">
        <f>VLOOKUP(I3508,Customers[],5,FALSE)</f>
        <v>WholeSales/Contract</v>
      </c>
      <c r="N3508" s="117" t="s">
        <v>10</v>
      </c>
      <c r="O3508" s="37" t="s">
        <v>214</v>
      </c>
      <c r="P3508" s="112" t="str">
        <f>VLOOKUP(O3508,Stock[],2,FALSE)</f>
        <v>ကောင်းကြည်</v>
      </c>
      <c r="Q3508" s="119">
        <f>VLOOKUP(O3508,Stock[],3,FALSE)</f>
        <v>0.64</v>
      </c>
      <c r="R3508" s="119">
        <f>VLOOKUP(O3508,Stock[],4,FALSE)</f>
        <v>14</v>
      </c>
      <c r="S3508" s="118"/>
      <c r="T3508" s="119">
        <f>(DailySales!$S3508/DailySales!$R3508)+DailySales!$U3508</f>
        <v>20</v>
      </c>
      <c r="U3508" s="118">
        <v>20</v>
      </c>
      <c r="V3508" s="120">
        <f>+DailySales!$T3508*DailySales!$R3508</f>
        <v>280</v>
      </c>
      <c r="W3508" s="120">
        <f>+DailySales!$V3508*DailySales!$Q3508</f>
        <v>179.20000000000002</v>
      </c>
      <c r="X3508" s="120">
        <f>VLOOKUP(O3508,Stock[],6,FALSE)</f>
        <v>1330</v>
      </c>
      <c r="Y3508" s="120">
        <f>+DailySales!$V3508*DailySales!$X3508</f>
        <v>372400</v>
      </c>
      <c r="Z3508" s="118"/>
      <c r="AA3508" s="118"/>
      <c r="AB3508" s="118"/>
      <c r="AC3508" s="118"/>
      <c r="AD3508" s="118"/>
      <c r="AE3508" s="121"/>
      <c r="AF3508" s="122"/>
      <c r="AG3508" s="123"/>
      <c r="AH3508" s="122"/>
      <c r="AI3508" s="123"/>
      <c r="AJ3508" s="122"/>
      <c r="AK3508" s="123"/>
      <c r="AL3508" s="34"/>
      <c r="AM3508" s="39"/>
      <c r="AN350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3509" spans="1:40" ht="19.5" customHeight="1" x14ac:dyDescent="0.25">
      <c r="A3509" s="112">
        <f t="shared" si="250"/>
        <v>2026</v>
      </c>
      <c r="B3509" s="112">
        <f t="shared" si="251"/>
        <v>2</v>
      </c>
      <c r="C3509" s="25">
        <v>46063</v>
      </c>
      <c r="D3509" s="114">
        <f t="shared" ca="1" si="248"/>
        <v>46097</v>
      </c>
      <c r="E3509" s="114" t="str">
        <f t="shared" ca="1" si="249"/>
        <v>1-Months</v>
      </c>
      <c r="F3509" s="114" t="str">
        <f>VLOOKUP(O3509,Stock[],5,FALSE)</f>
        <v>BE</v>
      </c>
      <c r="G3509" s="33" t="s">
        <v>3373</v>
      </c>
      <c r="H3509" s="116"/>
      <c r="I3509" s="34" t="s">
        <v>240</v>
      </c>
      <c r="J3509" s="112" t="str">
        <f>VLOOKUP(I3509,Customers[],2,FALSE)</f>
        <v>လွင်</v>
      </c>
      <c r="K3509" s="112" t="str">
        <f>VLOOKUP(I3509,Customers[],4,FALSE)</f>
        <v>Kyukpadaung</v>
      </c>
      <c r="L3509" s="112" t="str">
        <f>VLOOKUP(Table85[[#This Row],[CustomerID]],Table!H:K,3,0)</f>
        <v>ကျောက်ပန်းတောင်း</v>
      </c>
      <c r="M3509" s="112" t="str">
        <f>VLOOKUP(I3509,Customers[],5,FALSE)</f>
        <v>WholeSales/Contract</v>
      </c>
      <c r="N3509" s="117" t="s">
        <v>10</v>
      </c>
      <c r="O3509" s="37" t="s">
        <v>2120</v>
      </c>
      <c r="P3509" s="112" t="str">
        <f>VLOOKUP(O3509,Stock[],2,FALSE)</f>
        <v>ဇေ အရက်သန့်</v>
      </c>
      <c r="Q3509" s="119">
        <f>VLOOKUP(O3509,Stock[],3,FALSE)</f>
        <v>0.64</v>
      </c>
      <c r="R3509" s="119">
        <f>VLOOKUP(O3509,Stock[],4,FALSE)</f>
        <v>14</v>
      </c>
      <c r="S3509" s="118"/>
      <c r="T3509" s="119">
        <f>(DailySales!$S3509/DailySales!$R3509)+DailySales!$U3509</f>
        <v>50</v>
      </c>
      <c r="U3509" s="118">
        <v>50</v>
      </c>
      <c r="V3509" s="120">
        <f>+DailySales!$T3509*DailySales!$R3509</f>
        <v>700</v>
      </c>
      <c r="W3509" s="120">
        <f>+DailySales!$V3509*DailySales!$Q3509</f>
        <v>448</v>
      </c>
      <c r="X3509" s="120">
        <f>VLOOKUP(O3509,Stock[],6,FALSE)</f>
        <v>1380</v>
      </c>
      <c r="Y3509" s="120">
        <f>+DailySales!$V3509*DailySales!$X3509</f>
        <v>966000</v>
      </c>
      <c r="Z3509" s="118"/>
      <c r="AA3509" s="118"/>
      <c r="AB3509" s="118"/>
      <c r="AC3509" s="118"/>
      <c r="AD3509" s="118"/>
      <c r="AE3509" s="121">
        <f>50*350</f>
        <v>17500</v>
      </c>
      <c r="AF3509" s="122"/>
      <c r="AG3509" s="123"/>
      <c r="AH3509" s="122"/>
      <c r="AI3509" s="123"/>
      <c r="AJ3509" s="87">
        <v>46091</v>
      </c>
      <c r="AK3509" s="123">
        <v>468240</v>
      </c>
      <c r="AL3509" s="34"/>
      <c r="AM3509" s="39"/>
      <c r="AN350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515260</v>
      </c>
    </row>
    <row r="3510" spans="1:40" ht="19.5" customHeight="1" x14ac:dyDescent="0.25">
      <c r="A3510" s="112">
        <f t="shared" si="250"/>
        <v>2026</v>
      </c>
      <c r="B3510" s="112">
        <f t="shared" si="251"/>
        <v>2</v>
      </c>
      <c r="C3510" s="25">
        <v>46063</v>
      </c>
      <c r="D3510" s="114">
        <f t="shared" ca="1" si="248"/>
        <v>46097</v>
      </c>
      <c r="E3510" s="114" t="str">
        <f t="shared" ca="1" si="249"/>
        <v>1-Months</v>
      </c>
      <c r="F3510" s="114" t="str">
        <f>VLOOKUP(O3510,Stock[],5,FALSE)</f>
        <v>BE</v>
      </c>
      <c r="G3510" s="33" t="s">
        <v>3373</v>
      </c>
      <c r="H3510" s="116"/>
      <c r="I3510" s="34" t="s">
        <v>240</v>
      </c>
      <c r="J3510" s="112" t="str">
        <f>VLOOKUP(I3510,Customers[],2,FALSE)</f>
        <v>လွင်</v>
      </c>
      <c r="K3510" s="112" t="str">
        <f>VLOOKUP(I3510,Customers[],4,FALSE)</f>
        <v>Kyukpadaung</v>
      </c>
      <c r="L3510" s="112" t="str">
        <f>VLOOKUP(Table85[[#This Row],[CustomerID]],Table!H:K,3,0)</f>
        <v>ကျောက်ပန်းတောင်း</v>
      </c>
      <c r="M3510" s="112" t="str">
        <f>VLOOKUP(I3510,Customers[],5,FALSE)</f>
        <v>WholeSales/Contract</v>
      </c>
      <c r="N3510" s="117" t="s">
        <v>10</v>
      </c>
      <c r="O3510" s="37" t="s">
        <v>210</v>
      </c>
      <c r="P3510" s="112" t="str">
        <f>VLOOKUP(O3510,Stock[],2,FALSE)</f>
        <v>ဇေယျဝတီ Red ပု</v>
      </c>
      <c r="Q3510" s="119">
        <f>VLOOKUP(O3510,Stock[],3,FALSE)</f>
        <v>0.64</v>
      </c>
      <c r="R3510" s="119">
        <f>VLOOKUP(O3510,Stock[],4,FALSE)</f>
        <v>14</v>
      </c>
      <c r="S3510" s="118"/>
      <c r="T3510" s="119">
        <f>(DailySales!$S3510/DailySales!$R3510)+DailySales!$U3510</f>
        <v>30</v>
      </c>
      <c r="U3510" s="118">
        <v>30</v>
      </c>
      <c r="V3510" s="120">
        <f>+DailySales!$T3510*DailySales!$R3510</f>
        <v>420</v>
      </c>
      <c r="W3510" s="120">
        <f>+DailySales!$V3510*DailySales!$Q3510</f>
        <v>268.8</v>
      </c>
      <c r="X3510" s="120">
        <f>VLOOKUP(O3510,Stock[],6,FALSE)</f>
        <v>1600</v>
      </c>
      <c r="Y3510" s="120">
        <f>+DailySales!$V3510*DailySales!$X3510</f>
        <v>672000</v>
      </c>
      <c r="Z3510" s="118"/>
      <c r="AA3510" s="118"/>
      <c r="AB3510" s="118"/>
      <c r="AC3510" s="118"/>
      <c r="AD3510" s="118"/>
      <c r="AE3510" s="121">
        <f>30*350</f>
        <v>10500</v>
      </c>
      <c r="AF3510" s="122"/>
      <c r="AG3510" s="123"/>
      <c r="AH3510" s="122"/>
      <c r="AI3510" s="123"/>
      <c r="AJ3510" s="122"/>
      <c r="AK3510" s="123"/>
      <c r="AL3510" s="34"/>
      <c r="AM3510" s="39"/>
      <c r="AN351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682500</v>
      </c>
    </row>
    <row r="3511" spans="1:40" ht="19.5" customHeight="1" x14ac:dyDescent="0.25">
      <c r="A3511" s="112">
        <f t="shared" si="250"/>
        <v>2026</v>
      </c>
      <c r="B3511" s="112">
        <f t="shared" si="251"/>
        <v>2</v>
      </c>
      <c r="C3511" s="25">
        <v>46063</v>
      </c>
      <c r="D3511" s="114">
        <f t="shared" ca="1" si="248"/>
        <v>46097</v>
      </c>
      <c r="E3511" s="114" t="str">
        <f t="shared" ca="1" si="249"/>
        <v>1-Months</v>
      </c>
      <c r="F3511" s="114" t="str">
        <f>VLOOKUP(O3511,Stock[],5,FALSE)</f>
        <v>BE</v>
      </c>
      <c r="G3511" s="33" t="s">
        <v>3373</v>
      </c>
      <c r="H3511" s="116"/>
      <c r="I3511" s="34" t="s">
        <v>240</v>
      </c>
      <c r="J3511" s="112" t="str">
        <f>VLOOKUP(I3511,Customers[],2,FALSE)</f>
        <v>လွင်</v>
      </c>
      <c r="K3511" s="112" t="str">
        <f>VLOOKUP(I3511,Customers[],4,FALSE)</f>
        <v>Kyukpadaung</v>
      </c>
      <c r="L3511" s="112" t="str">
        <f>VLOOKUP(Table85[[#This Row],[CustomerID]],Table!H:K,3,0)</f>
        <v>ကျောက်ပန်းတောင်း</v>
      </c>
      <c r="M3511" s="112" t="str">
        <f>VLOOKUP(I3511,Customers[],5,FALSE)</f>
        <v>WholeSales/Contract</v>
      </c>
      <c r="N3511" s="117" t="s">
        <v>10</v>
      </c>
      <c r="O3511" s="37" t="s">
        <v>214</v>
      </c>
      <c r="P3511" s="112" t="str">
        <f>VLOOKUP(O3511,Stock[],2,FALSE)</f>
        <v>ကောင်းကြည်</v>
      </c>
      <c r="Q3511" s="119">
        <f>VLOOKUP(O3511,Stock[],3,FALSE)</f>
        <v>0.64</v>
      </c>
      <c r="R3511" s="119">
        <f>VLOOKUP(O3511,Stock[],4,FALSE)</f>
        <v>14</v>
      </c>
      <c r="S3511" s="118"/>
      <c r="T3511" s="119">
        <f>(DailySales!$S3511/DailySales!$R3511)+DailySales!$U3511</f>
        <v>50</v>
      </c>
      <c r="U3511" s="118">
        <v>50</v>
      </c>
      <c r="V3511" s="120">
        <f>+DailySales!$T3511*DailySales!$R3511</f>
        <v>700</v>
      </c>
      <c r="W3511" s="120">
        <f>+DailySales!$V3511*DailySales!$Q3511</f>
        <v>448</v>
      </c>
      <c r="X3511" s="120">
        <f>VLOOKUP(O3511,Stock[],6,FALSE)</f>
        <v>1330</v>
      </c>
      <c r="Y3511" s="120">
        <f>+DailySales!$V3511*DailySales!$X3511</f>
        <v>931000</v>
      </c>
      <c r="Z3511" s="118"/>
      <c r="AA3511" s="118"/>
      <c r="AB3511" s="118"/>
      <c r="AC3511" s="118"/>
      <c r="AD3511" s="118"/>
      <c r="AE3511" s="121">
        <f>50*350</f>
        <v>17500</v>
      </c>
      <c r="AF3511" s="122"/>
      <c r="AG3511" s="123"/>
      <c r="AH3511" s="122"/>
      <c r="AI3511" s="123"/>
      <c r="AJ3511" s="122"/>
      <c r="AK3511" s="123"/>
      <c r="AL3511" s="34"/>
      <c r="AM3511" s="39"/>
      <c r="AN351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948500</v>
      </c>
    </row>
    <row r="3512" spans="1:40" ht="19.5" customHeight="1" x14ac:dyDescent="0.25">
      <c r="A3512" s="112">
        <f t="shared" si="250"/>
        <v>2026</v>
      </c>
      <c r="B3512" s="112">
        <f t="shared" si="251"/>
        <v>2</v>
      </c>
      <c r="C3512" s="25">
        <v>46063</v>
      </c>
      <c r="D3512" s="114">
        <f t="shared" ca="1" si="248"/>
        <v>46097</v>
      </c>
      <c r="E3512" s="114" t="str">
        <f t="shared" ca="1" si="249"/>
        <v>1-Months</v>
      </c>
      <c r="F3512" s="114" t="str">
        <f>VLOOKUP(O3512,Stock[],5,FALSE)</f>
        <v>BE</v>
      </c>
      <c r="G3512" s="33" t="s">
        <v>3373</v>
      </c>
      <c r="H3512" s="116"/>
      <c r="I3512" s="34" t="s">
        <v>240</v>
      </c>
      <c r="J3512" s="112" t="str">
        <f>VLOOKUP(I3512,Customers[],2,FALSE)</f>
        <v>လွင်</v>
      </c>
      <c r="K3512" s="112" t="str">
        <f>VLOOKUP(I3512,Customers[],4,FALSE)</f>
        <v>Kyukpadaung</v>
      </c>
      <c r="L3512" s="112" t="str">
        <f>VLOOKUP(Table85[[#This Row],[CustomerID]],Table!H:K,3,0)</f>
        <v>ကျောက်ပန်းတောင်း</v>
      </c>
      <c r="M3512" s="112" t="str">
        <f>VLOOKUP(I3512,Customers[],5,FALSE)</f>
        <v>WholeSales/Contract</v>
      </c>
      <c r="N3512" s="117" t="s">
        <v>10</v>
      </c>
      <c r="O3512" s="37" t="s">
        <v>2465</v>
      </c>
      <c r="P3512" s="112" t="str">
        <f>VLOOKUP(O3512,Stock[],2,FALSE)</f>
        <v>မိုးနဲကွန်ကီး</v>
      </c>
      <c r="Q3512" s="119">
        <f>VLOOKUP(O3512,Stock[],3,FALSE)</f>
        <v>0.64</v>
      </c>
      <c r="R3512" s="119">
        <f>VLOOKUP(O3512,Stock[],4,FALSE)</f>
        <v>14</v>
      </c>
      <c r="S3512" s="118"/>
      <c r="T3512" s="119">
        <f>(DailySales!$S3512/DailySales!$R3512)+DailySales!$U3512</f>
        <v>50</v>
      </c>
      <c r="U3512" s="118">
        <v>50</v>
      </c>
      <c r="V3512" s="120">
        <f>+DailySales!$T3512*DailySales!$R3512</f>
        <v>700</v>
      </c>
      <c r="W3512" s="120">
        <f>+DailySales!$V3512*DailySales!$Q3512</f>
        <v>448</v>
      </c>
      <c r="X3512" s="120">
        <f>VLOOKUP(O3512,Stock[],6,FALSE)</f>
        <v>1700</v>
      </c>
      <c r="Y3512" s="120">
        <f>+DailySales!$V3512*DailySales!$X3512</f>
        <v>1190000</v>
      </c>
      <c r="Z3512" s="118"/>
      <c r="AA3512" s="118"/>
      <c r="AB3512" s="118"/>
      <c r="AC3512" s="118"/>
      <c r="AD3512" s="118"/>
      <c r="AE3512" s="121">
        <f>50*350</f>
        <v>17500</v>
      </c>
      <c r="AF3512" s="122"/>
      <c r="AG3512" s="123"/>
      <c r="AH3512" s="122"/>
      <c r="AI3512" s="123"/>
      <c r="AJ3512" s="122"/>
      <c r="AK3512" s="123"/>
      <c r="AL3512" s="34"/>
      <c r="AM3512" s="39"/>
      <c r="AN351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1207500</v>
      </c>
    </row>
    <row r="3513" spans="1:40" ht="19.5" customHeight="1" x14ac:dyDescent="0.25">
      <c r="A3513" s="112">
        <f t="shared" si="250"/>
        <v>2026</v>
      </c>
      <c r="B3513" s="112">
        <f t="shared" si="251"/>
        <v>2</v>
      </c>
      <c r="C3513" s="25">
        <v>46063</v>
      </c>
      <c r="D3513" s="114">
        <f t="shared" ca="1" si="248"/>
        <v>46097</v>
      </c>
      <c r="E3513" s="114" t="str">
        <f t="shared" ca="1" si="249"/>
        <v>1-Months</v>
      </c>
      <c r="F3513" s="114" t="str">
        <f>VLOOKUP(O3513,Stock[],5,FALSE)</f>
        <v>BE</v>
      </c>
      <c r="G3513" s="33" t="s">
        <v>3373</v>
      </c>
      <c r="H3513" s="116"/>
      <c r="I3513" s="34" t="s">
        <v>240</v>
      </c>
      <c r="J3513" s="112" t="str">
        <f>VLOOKUP(I3513,Customers[],2,FALSE)</f>
        <v>လွင်</v>
      </c>
      <c r="K3513" s="112" t="str">
        <f>VLOOKUP(I3513,Customers[],4,FALSE)</f>
        <v>Kyukpadaung</v>
      </c>
      <c r="L3513" s="112" t="str">
        <f>VLOOKUP(Table85[[#This Row],[CustomerID]],Table!H:K,3,0)</f>
        <v>ကျောက်ပန်းတောင်း</v>
      </c>
      <c r="M3513" s="112" t="str">
        <f>VLOOKUP(I3513,Customers[],5,FALSE)</f>
        <v>WholeSales/Contract</v>
      </c>
      <c r="N3513" s="117" t="s">
        <v>10</v>
      </c>
      <c r="O3513" s="37" t="s">
        <v>223</v>
      </c>
      <c r="P3513" s="112" t="str">
        <f>VLOOKUP(O3513,Stock[],2,FALSE)</f>
        <v>ချယ်ရီအရက်သန့်ကော် (.6Ltr)</v>
      </c>
      <c r="Q3513" s="119">
        <f>VLOOKUP(O3513,Stock[],3,FALSE)</f>
        <v>0.6</v>
      </c>
      <c r="R3513" s="119">
        <f>VLOOKUP(O3513,Stock[],4,FALSE)</f>
        <v>24</v>
      </c>
      <c r="S3513" s="118"/>
      <c r="T3513" s="119">
        <f>(DailySales!$S3513/DailySales!$R3513)+DailySales!$U3513</f>
        <v>50</v>
      </c>
      <c r="U3513" s="118">
        <v>50</v>
      </c>
      <c r="V3513" s="120">
        <f>+DailySales!$T3513*DailySales!$R3513</f>
        <v>1200</v>
      </c>
      <c r="W3513" s="120">
        <f>+DailySales!$V3513*DailySales!$Q3513</f>
        <v>720</v>
      </c>
      <c r="X3513" s="120">
        <f>VLOOKUP(O3513,Stock[],6,FALSE)</f>
        <v>875</v>
      </c>
      <c r="Y3513" s="120">
        <f>+DailySales!$V3513*DailySales!$X3513</f>
        <v>1050000</v>
      </c>
      <c r="Z3513" s="118"/>
      <c r="AA3513" s="118"/>
      <c r="AB3513" s="118"/>
      <c r="AC3513" s="118"/>
      <c r="AD3513" s="118"/>
      <c r="AE3513" s="121"/>
      <c r="AF3513" s="122"/>
      <c r="AG3513" s="123"/>
      <c r="AH3513" s="122"/>
      <c r="AI3513" s="123"/>
      <c r="AJ3513" s="122"/>
      <c r="AK3513" s="123"/>
      <c r="AL3513" s="34"/>
      <c r="AM3513" s="39"/>
      <c r="AN351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1050000</v>
      </c>
    </row>
    <row r="3514" spans="1:40" ht="19.5" customHeight="1" x14ac:dyDescent="0.25">
      <c r="A3514" s="112">
        <f t="shared" si="250"/>
        <v>2026</v>
      </c>
      <c r="B3514" s="112">
        <f t="shared" si="251"/>
        <v>2</v>
      </c>
      <c r="C3514" s="25">
        <v>46063</v>
      </c>
      <c r="D3514" s="114">
        <f t="shared" ca="1" si="248"/>
        <v>46097</v>
      </c>
      <c r="E3514" s="114" t="str">
        <f t="shared" ca="1" si="249"/>
        <v>1-Months</v>
      </c>
      <c r="F3514" s="114" t="str">
        <f>VLOOKUP(O3514,Stock[],5,FALSE)</f>
        <v>BE</v>
      </c>
      <c r="G3514" s="33" t="s">
        <v>3373</v>
      </c>
      <c r="H3514" s="116"/>
      <c r="I3514" s="34" t="s">
        <v>240</v>
      </c>
      <c r="J3514" s="112" t="str">
        <f>VLOOKUP(I3514,Customers[],2,FALSE)</f>
        <v>လွင်</v>
      </c>
      <c r="K3514" s="112" t="str">
        <f>VLOOKUP(I3514,Customers[],4,FALSE)</f>
        <v>Kyukpadaung</v>
      </c>
      <c r="L3514" s="112" t="str">
        <f>VLOOKUP(Table85[[#This Row],[CustomerID]],Table!H:K,3,0)</f>
        <v>ကျောက်ပန်းတောင်း</v>
      </c>
      <c r="M3514" s="112" t="str">
        <f>VLOOKUP(I3514,Customers[],5,FALSE)</f>
        <v>WholeSales/Contract</v>
      </c>
      <c r="N3514" s="117" t="s">
        <v>10</v>
      </c>
      <c r="O3514" s="37" t="s">
        <v>2591</v>
      </c>
      <c r="P3514" s="112" t="str">
        <f>VLOOKUP(O3514,Stock[],2,FALSE)</f>
        <v>မိုးနဲကွန်ကီး ကော် (1L)</v>
      </c>
      <c r="Q3514" s="119">
        <f>VLOOKUP(O3514,Stock[],3,FALSE)</f>
        <v>1</v>
      </c>
      <c r="R3514" s="119">
        <f>VLOOKUP(O3514,Stock[],4,FALSE)</f>
        <v>12</v>
      </c>
      <c r="S3514" s="118"/>
      <c r="T3514" s="119">
        <f>(DailySales!$S3514/DailySales!$R3514)+DailySales!$U3514</f>
        <v>10</v>
      </c>
      <c r="U3514" s="118">
        <v>10</v>
      </c>
      <c r="V3514" s="120">
        <f>+DailySales!$T3514*DailySales!$R3514</f>
        <v>120</v>
      </c>
      <c r="W3514" s="120">
        <f>+DailySales!$V3514*DailySales!$Q3514</f>
        <v>120</v>
      </c>
      <c r="X3514" s="120">
        <f>VLOOKUP(O3514,Stock[],6,FALSE)</f>
        <v>2100</v>
      </c>
      <c r="Y3514" s="120">
        <f>+DailySales!$V3514*DailySales!$X3514</f>
        <v>252000</v>
      </c>
      <c r="Z3514" s="118"/>
      <c r="AA3514" s="118"/>
      <c r="AB3514" s="118"/>
      <c r="AC3514" s="118"/>
      <c r="AD3514" s="118"/>
      <c r="AE3514" s="121">
        <v>3500</v>
      </c>
      <c r="AF3514" s="122"/>
      <c r="AG3514" s="123"/>
      <c r="AH3514" s="122"/>
      <c r="AI3514" s="123"/>
      <c r="AJ3514" s="122"/>
      <c r="AK3514" s="123"/>
      <c r="AL3514" s="34"/>
      <c r="AM3514" s="39"/>
      <c r="AN351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255500</v>
      </c>
    </row>
    <row r="3515" spans="1:40" ht="19.5" customHeight="1" x14ac:dyDescent="0.25">
      <c r="A3515" s="112">
        <f t="shared" si="250"/>
        <v>2026</v>
      </c>
      <c r="B3515" s="112">
        <f t="shared" si="251"/>
        <v>2</v>
      </c>
      <c r="C3515" s="113">
        <v>46063</v>
      </c>
      <c r="D3515" s="114">
        <f t="shared" ca="1" si="248"/>
        <v>46097</v>
      </c>
      <c r="E3515" s="114" t="str">
        <f t="shared" ca="1" si="249"/>
        <v>1-Months</v>
      </c>
      <c r="F3515" s="114" t="str">
        <f>VLOOKUP(O3515,Stock[],5,FALSE)</f>
        <v>BE</v>
      </c>
      <c r="G3515" s="33" t="s">
        <v>3374</v>
      </c>
      <c r="H3515" s="116" t="s">
        <v>283</v>
      </c>
      <c r="I3515" s="117" t="s">
        <v>497</v>
      </c>
      <c r="J3515" s="112" t="str">
        <f>VLOOKUP(I3515,Customers[],2,FALSE)</f>
        <v>ကိုကျော်သင်း</v>
      </c>
      <c r="K3515" s="112" t="str">
        <f>VLOOKUP(I3515,Customers[],4,FALSE)</f>
        <v>Wandwin</v>
      </c>
      <c r="L3515" s="112" t="str">
        <f>VLOOKUP(Table85[[#This Row],[CustomerID]],Table!H:K,3,0)</f>
        <v>ကုက္ကိုခါးလှ</v>
      </c>
      <c r="M3515" s="112" t="str">
        <f>VLOOKUP(I3515,Customers[],5,FALSE)</f>
        <v>Van-2</v>
      </c>
      <c r="N3515" s="117" t="s">
        <v>9</v>
      </c>
      <c r="O3515" s="118" t="s">
        <v>2120</v>
      </c>
      <c r="P3515" s="112" t="str">
        <f>VLOOKUP(O3515,Stock[],2,FALSE)</f>
        <v>ဇေ အရက်သန့်</v>
      </c>
      <c r="Q3515" s="119">
        <f>VLOOKUP(O3515,Stock[],3,FALSE)</f>
        <v>0.64</v>
      </c>
      <c r="R3515" s="119">
        <f>VLOOKUP(O3515,Stock[],4,FALSE)</f>
        <v>14</v>
      </c>
      <c r="S3515" s="118"/>
      <c r="T3515" s="119">
        <f>(DailySales!$S3515/DailySales!$R3515)+DailySales!$U3515</f>
        <v>5</v>
      </c>
      <c r="U3515" s="118">
        <v>5</v>
      </c>
      <c r="V3515" s="120">
        <f>+DailySales!$T3515*DailySales!$R3515</f>
        <v>70</v>
      </c>
      <c r="W3515" s="120">
        <f>+DailySales!$V3515*DailySales!$Q3515</f>
        <v>44.800000000000004</v>
      </c>
      <c r="X3515" s="120">
        <f>VLOOKUP(O3515,Stock[],6,FALSE)</f>
        <v>1380</v>
      </c>
      <c r="Y3515" s="120">
        <f>+DailySales!$V3515*DailySales!$X3515</f>
        <v>96600</v>
      </c>
      <c r="Z3515" s="118"/>
      <c r="AA3515" s="118"/>
      <c r="AB3515" s="118"/>
      <c r="AC3515" s="118"/>
      <c r="AD3515" s="118"/>
      <c r="AE3515" s="121">
        <v>2400</v>
      </c>
      <c r="AF3515" s="122">
        <v>46063</v>
      </c>
      <c r="AG3515" s="123">
        <v>99000</v>
      </c>
      <c r="AH3515" s="122"/>
      <c r="AI3515" s="123"/>
      <c r="AJ3515" s="122"/>
      <c r="AK3515" s="123"/>
      <c r="AL3515" s="34"/>
      <c r="AM3515" s="39"/>
      <c r="AN351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16" spans="1:40" ht="19.5" customHeight="1" x14ac:dyDescent="0.25">
      <c r="A3516" s="112">
        <f t="shared" ref="A3516:A3520" si="252">YEAR(C3516)</f>
        <v>2026</v>
      </c>
      <c r="B3516" s="112">
        <f t="shared" ref="B3516:B3520" si="253">MONTH(C3516)</f>
        <v>2</v>
      </c>
      <c r="C3516" s="113">
        <v>46063</v>
      </c>
      <c r="D3516" s="114">
        <f t="shared" ca="1" si="248"/>
        <v>46097</v>
      </c>
      <c r="E3516" s="114" t="str">
        <f t="shared" ca="1" si="249"/>
        <v>1-Months</v>
      </c>
      <c r="F3516" s="114" t="str">
        <f>VLOOKUP(O3516,Stock[],5,FALSE)</f>
        <v>BE</v>
      </c>
      <c r="G3516" s="33" t="s">
        <v>3374</v>
      </c>
      <c r="H3516" s="116" t="s">
        <v>283</v>
      </c>
      <c r="I3516" s="117" t="s">
        <v>497</v>
      </c>
      <c r="J3516" s="112" t="str">
        <f>VLOOKUP(I3516,Customers[],2,FALSE)</f>
        <v>ကိုကျော်သင်း</v>
      </c>
      <c r="K3516" s="112" t="str">
        <f>VLOOKUP(I3516,Customers[],4,FALSE)</f>
        <v>Wandwin</v>
      </c>
      <c r="L3516" s="112" t="str">
        <f>VLOOKUP(Table85[[#This Row],[CustomerID]],Table!H:K,3,0)</f>
        <v>ကုက္ကိုခါးလှ</v>
      </c>
      <c r="M3516" s="112" t="str">
        <f>VLOOKUP(I3516,Customers[],5,FALSE)</f>
        <v>Van-2</v>
      </c>
      <c r="N3516" s="117" t="s">
        <v>9</v>
      </c>
      <c r="O3516" s="37" t="s">
        <v>217</v>
      </c>
      <c r="P3516" s="112" t="str">
        <f>VLOOKUP(O3516,Stock[],2,FALSE)</f>
        <v>လိမ္မော်ဖြူ</v>
      </c>
      <c r="Q3516" s="119">
        <f>VLOOKUP(O3516,Stock[],3,FALSE)</f>
        <v>0.64</v>
      </c>
      <c r="R3516" s="119">
        <f>VLOOKUP(O3516,Stock[],4,FALSE)</f>
        <v>24</v>
      </c>
      <c r="S3516" s="118"/>
      <c r="T3516" s="119">
        <f>(DailySales!$S3516/DailySales!$R3516)+DailySales!$U3516</f>
        <v>1</v>
      </c>
      <c r="U3516" s="118">
        <v>1</v>
      </c>
      <c r="V3516" s="120">
        <f>+DailySales!$T3516*DailySales!$R3516</f>
        <v>24</v>
      </c>
      <c r="W3516" s="120">
        <f>+DailySales!$V3516*DailySales!$Q3516</f>
        <v>15.36</v>
      </c>
      <c r="X3516" s="120">
        <f>VLOOKUP(O3516,Stock[],6,FALSE)</f>
        <v>1330</v>
      </c>
      <c r="Y3516" s="120">
        <f>+DailySales!$V3516*DailySales!$X3516</f>
        <v>31920</v>
      </c>
      <c r="Z3516" s="118"/>
      <c r="AA3516" s="118"/>
      <c r="AB3516" s="118"/>
      <c r="AC3516" s="118"/>
      <c r="AD3516" s="118"/>
      <c r="AE3516" s="121">
        <v>580</v>
      </c>
      <c r="AF3516" s="122">
        <v>46063</v>
      </c>
      <c r="AG3516" s="123">
        <v>32500</v>
      </c>
      <c r="AH3516" s="122"/>
      <c r="AI3516" s="123"/>
      <c r="AJ3516" s="122"/>
      <c r="AK3516" s="123"/>
      <c r="AL3516" s="34"/>
      <c r="AM3516" s="39"/>
      <c r="AN351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17" spans="1:40" ht="19.5" customHeight="1" x14ac:dyDescent="0.25">
      <c r="A3517" s="112">
        <f t="shared" si="252"/>
        <v>2026</v>
      </c>
      <c r="B3517" s="112">
        <f t="shared" si="253"/>
        <v>2</v>
      </c>
      <c r="C3517" s="113">
        <v>46063</v>
      </c>
      <c r="D3517" s="114">
        <f t="shared" ca="1" si="248"/>
        <v>46097</v>
      </c>
      <c r="E3517" s="114" t="str">
        <f t="shared" ca="1" si="249"/>
        <v>1-Months</v>
      </c>
      <c r="F3517" s="114" t="str">
        <f>VLOOKUP(O3517,Stock[],5,FALSE)</f>
        <v>BE</v>
      </c>
      <c r="G3517" s="33" t="s">
        <v>3375</v>
      </c>
      <c r="H3517" s="116" t="s">
        <v>283</v>
      </c>
      <c r="I3517" s="117" t="s">
        <v>602</v>
      </c>
      <c r="J3517" s="112" t="str">
        <f>VLOOKUP(I3517,Customers[],2,FALSE)</f>
        <v>ကိုမောင်ကြည်</v>
      </c>
      <c r="K3517" s="112" t="str">
        <f>VLOOKUP(I3517,Customers[],4,FALSE)</f>
        <v>Wandwin</v>
      </c>
      <c r="L3517" s="112" t="str">
        <f>VLOOKUP(Table85[[#This Row],[CustomerID]],Table!H:K,3,0)</f>
        <v>ကုက္ကိုခါးလှ</v>
      </c>
      <c r="M3517" s="112" t="str">
        <f>VLOOKUP(I3517,Customers[],5,FALSE)</f>
        <v>Van-2</v>
      </c>
      <c r="N3517" s="117" t="s">
        <v>9</v>
      </c>
      <c r="O3517" s="118" t="s">
        <v>225</v>
      </c>
      <c r="P3517" s="112" t="str">
        <f>VLOOKUP(O3517,Stock[],2,FALSE)</f>
        <v>ချယ်ရီသံပုရာအရက်သန့်ကော် (1Ltr)</v>
      </c>
      <c r="Q3517" s="119">
        <f>VLOOKUP(O3517,Stock[],3,FALSE)</f>
        <v>1</v>
      </c>
      <c r="R3517" s="119">
        <f>VLOOKUP(O3517,Stock[],4,FALSE)</f>
        <v>12</v>
      </c>
      <c r="S3517" s="118"/>
      <c r="T3517" s="119">
        <f>(DailySales!$S3517/DailySales!$R3517)+DailySales!$U3517</f>
        <v>2</v>
      </c>
      <c r="U3517" s="118">
        <v>2</v>
      </c>
      <c r="V3517" s="120">
        <f>+DailySales!$T3517*DailySales!$R3517</f>
        <v>24</v>
      </c>
      <c r="W3517" s="120">
        <f>+DailySales!$V3517*DailySales!$Q3517</f>
        <v>24</v>
      </c>
      <c r="X3517" s="120">
        <f>VLOOKUP(O3517,Stock[],6,FALSE)</f>
        <v>1260</v>
      </c>
      <c r="Y3517" s="120">
        <f>+DailySales!$V3517*DailySales!$X3517</f>
        <v>30240</v>
      </c>
      <c r="Z3517" s="118"/>
      <c r="AA3517" s="118"/>
      <c r="AB3517" s="118"/>
      <c r="AC3517" s="118"/>
      <c r="AD3517" s="118"/>
      <c r="AE3517" s="121">
        <v>760</v>
      </c>
      <c r="AF3517" s="122">
        <v>46063</v>
      </c>
      <c r="AG3517" s="123">
        <v>31000</v>
      </c>
      <c r="AH3517" s="122"/>
      <c r="AI3517" s="123"/>
      <c r="AJ3517" s="122"/>
      <c r="AK3517" s="123"/>
      <c r="AL3517" s="34"/>
      <c r="AM3517" s="39"/>
      <c r="AN351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18" spans="1:40" ht="19.5" customHeight="1" x14ac:dyDescent="0.25">
      <c r="A3518" s="112">
        <f t="shared" si="252"/>
        <v>2026</v>
      </c>
      <c r="B3518" s="112">
        <f t="shared" si="253"/>
        <v>2</v>
      </c>
      <c r="C3518" s="113">
        <v>46063</v>
      </c>
      <c r="D3518" s="114">
        <f t="shared" ca="1" si="248"/>
        <v>46097</v>
      </c>
      <c r="E3518" s="114" t="str">
        <f t="shared" ca="1" si="249"/>
        <v>1-Months</v>
      </c>
      <c r="F3518" s="114" t="str">
        <f>VLOOKUP(O3518,Stock[],5,FALSE)</f>
        <v>BE</v>
      </c>
      <c r="G3518" s="33" t="s">
        <v>3376</v>
      </c>
      <c r="H3518" s="116" t="s">
        <v>283</v>
      </c>
      <c r="I3518" s="117" t="s">
        <v>499</v>
      </c>
      <c r="J3518" s="112" t="str">
        <f>VLOOKUP(I3518,Customers[],2,FALSE)</f>
        <v>မွန်မွန်ကို</v>
      </c>
      <c r="K3518" s="112" t="str">
        <f>VLOOKUP(I3518,Customers[],4,FALSE)</f>
        <v>Wandwin</v>
      </c>
      <c r="L3518" s="112" t="str">
        <f>VLOOKUP(Table85[[#This Row],[CustomerID]],Table!H:K,3,0)</f>
        <v>အင်းကုန်း</v>
      </c>
      <c r="M3518" s="112" t="str">
        <f>VLOOKUP(I3518,Customers[],5,FALSE)</f>
        <v>Van-2</v>
      </c>
      <c r="N3518" s="117" t="s">
        <v>9</v>
      </c>
      <c r="O3518" s="118" t="s">
        <v>225</v>
      </c>
      <c r="P3518" s="112" t="str">
        <f>VLOOKUP(O3518,Stock[],2,FALSE)</f>
        <v>ချယ်ရီသံပုရာအရက်သန့်ကော် (1Ltr)</v>
      </c>
      <c r="Q3518" s="119">
        <f>VLOOKUP(O3518,Stock[],3,FALSE)</f>
        <v>1</v>
      </c>
      <c r="R3518" s="119">
        <f>VLOOKUP(O3518,Stock[],4,FALSE)</f>
        <v>12</v>
      </c>
      <c r="S3518" s="118"/>
      <c r="T3518" s="119">
        <f>(DailySales!$S3518/DailySales!$R3518)+DailySales!$U3518</f>
        <v>10</v>
      </c>
      <c r="U3518" s="118">
        <v>10</v>
      </c>
      <c r="V3518" s="120">
        <f>+DailySales!$T3518*DailySales!$R3518</f>
        <v>120</v>
      </c>
      <c r="W3518" s="120">
        <f>+DailySales!$V3518*DailySales!$Q3518</f>
        <v>120</v>
      </c>
      <c r="X3518" s="120">
        <f>VLOOKUP(O3518,Stock[],6,FALSE)</f>
        <v>1260</v>
      </c>
      <c r="Y3518" s="120">
        <f>+DailySales!$V3518*DailySales!$X3518</f>
        <v>151200</v>
      </c>
      <c r="Z3518" s="118"/>
      <c r="AA3518" s="118"/>
      <c r="AB3518" s="118"/>
      <c r="AC3518" s="118"/>
      <c r="AD3518" s="118"/>
      <c r="AE3518" s="121">
        <v>3800</v>
      </c>
      <c r="AF3518" s="122">
        <v>46063</v>
      </c>
      <c r="AG3518" s="123">
        <v>155000</v>
      </c>
      <c r="AH3518" s="122"/>
      <c r="AI3518" s="123"/>
      <c r="AJ3518" s="122"/>
      <c r="AK3518" s="123"/>
      <c r="AL3518" s="34"/>
      <c r="AM3518" s="39"/>
      <c r="AN351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19" spans="1:40" ht="19.5" customHeight="1" x14ac:dyDescent="0.25">
      <c r="A3519" s="112">
        <f t="shared" si="252"/>
        <v>2026</v>
      </c>
      <c r="B3519" s="112">
        <f t="shared" si="253"/>
        <v>2</v>
      </c>
      <c r="C3519" s="113">
        <v>46063</v>
      </c>
      <c r="D3519" s="114">
        <f t="shared" ca="1" si="248"/>
        <v>46097</v>
      </c>
      <c r="E3519" s="114" t="str">
        <f t="shared" ca="1" si="249"/>
        <v>1-Months</v>
      </c>
      <c r="F3519" s="114" t="str">
        <f>VLOOKUP(O3519,Stock[],5,FALSE)</f>
        <v>BE</v>
      </c>
      <c r="G3519" s="33" t="s">
        <v>3377</v>
      </c>
      <c r="H3519" s="116" t="s">
        <v>283</v>
      </c>
      <c r="I3519" s="117" t="s">
        <v>496</v>
      </c>
      <c r="J3519" s="112" t="str">
        <f>VLOOKUP(I3519,Customers[],2,FALSE)</f>
        <v>မခင်ဝင်းရီ</v>
      </c>
      <c r="K3519" s="112" t="str">
        <f>VLOOKUP(I3519,Customers[],4,FALSE)</f>
        <v>Wandwin</v>
      </c>
      <c r="L3519" s="112" t="str">
        <f>VLOOKUP(Table85[[#This Row],[CustomerID]],Table!H:K,3,0)</f>
        <v>ကန်အောက်</v>
      </c>
      <c r="M3519" s="112" t="str">
        <f>VLOOKUP(I3519,Customers[],5,FALSE)</f>
        <v>Van-2</v>
      </c>
      <c r="N3519" s="117" t="s">
        <v>9</v>
      </c>
      <c r="O3519" s="37" t="s">
        <v>217</v>
      </c>
      <c r="P3519" s="112" t="str">
        <f>VLOOKUP(O3519,Stock[],2,FALSE)</f>
        <v>လိမ္မော်ဖြူ</v>
      </c>
      <c r="Q3519" s="119">
        <f>VLOOKUP(O3519,Stock[],3,FALSE)</f>
        <v>0.64</v>
      </c>
      <c r="R3519" s="119">
        <f>VLOOKUP(O3519,Stock[],4,FALSE)</f>
        <v>24</v>
      </c>
      <c r="S3519" s="118"/>
      <c r="T3519" s="119">
        <f>(DailySales!$S3519/DailySales!$R3519)+DailySales!$U3519</f>
        <v>6</v>
      </c>
      <c r="U3519" s="118">
        <v>6</v>
      </c>
      <c r="V3519" s="120">
        <f>+DailySales!$T3519*DailySales!$R3519</f>
        <v>144</v>
      </c>
      <c r="W3519" s="120">
        <f>+DailySales!$V3519*DailySales!$Q3519</f>
        <v>92.16</v>
      </c>
      <c r="X3519" s="120">
        <f>VLOOKUP(O3519,Stock[],6,FALSE)</f>
        <v>1330</v>
      </c>
      <c r="Y3519" s="120">
        <f>+DailySales!$V3519*DailySales!$X3519</f>
        <v>191520</v>
      </c>
      <c r="Z3519" s="118"/>
      <c r="AA3519" s="118"/>
      <c r="AB3519" s="118"/>
      <c r="AC3519" s="118"/>
      <c r="AD3519" s="118"/>
      <c r="AE3519" s="121">
        <v>3480</v>
      </c>
      <c r="AF3519" s="122">
        <v>46063</v>
      </c>
      <c r="AG3519" s="123">
        <v>195000</v>
      </c>
      <c r="AH3519" s="122"/>
      <c r="AI3519" s="123"/>
      <c r="AJ3519" s="122"/>
      <c r="AK3519" s="123"/>
      <c r="AL3519" s="34"/>
      <c r="AM3519" s="39"/>
      <c r="AN351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20" spans="1:40" ht="19.5" customHeight="1" x14ac:dyDescent="0.25">
      <c r="A3520" s="112">
        <f t="shared" si="252"/>
        <v>2026</v>
      </c>
      <c r="B3520" s="112">
        <f t="shared" si="253"/>
        <v>2</v>
      </c>
      <c r="C3520" s="113">
        <v>46063</v>
      </c>
      <c r="D3520" s="114">
        <f t="shared" ca="1" si="248"/>
        <v>46097</v>
      </c>
      <c r="E3520" s="114" t="str">
        <f t="shared" ca="1" si="249"/>
        <v>1-Months</v>
      </c>
      <c r="F3520" s="114" t="str">
        <f>VLOOKUP(O3520,Stock[],5,FALSE)</f>
        <v>BE</v>
      </c>
      <c r="G3520" s="33" t="s">
        <v>3377</v>
      </c>
      <c r="H3520" s="116" t="s">
        <v>283</v>
      </c>
      <c r="I3520" s="117" t="s">
        <v>496</v>
      </c>
      <c r="J3520" s="112" t="str">
        <f>VLOOKUP(I3520,Customers[],2,FALSE)</f>
        <v>မခင်ဝင်းရီ</v>
      </c>
      <c r="K3520" s="112" t="str">
        <f>VLOOKUP(I3520,Customers[],4,FALSE)</f>
        <v>Wandwin</v>
      </c>
      <c r="L3520" s="112" t="str">
        <f>VLOOKUP(Table85[[#This Row],[CustomerID]],Table!H:K,3,0)</f>
        <v>ကန်အောက်</v>
      </c>
      <c r="M3520" s="112" t="str">
        <f>VLOOKUP(I3520,Customers[],5,FALSE)</f>
        <v>Van-2</v>
      </c>
      <c r="N3520" s="117" t="s">
        <v>9</v>
      </c>
      <c r="O3520" s="118" t="s">
        <v>205</v>
      </c>
      <c r="P3520" s="112" t="str">
        <f>VLOOKUP(O3520,Stock[],2,FALSE)</f>
        <v>ကောင်းကြည် ကော် 25%  (1Ltr )</v>
      </c>
      <c r="Q3520" s="119">
        <f>VLOOKUP(O3520,Stock[],3,FALSE)</f>
        <v>1</v>
      </c>
      <c r="R3520" s="119">
        <f>VLOOKUP(O3520,Stock[],4,FALSE)</f>
        <v>12</v>
      </c>
      <c r="S3520" s="118"/>
      <c r="T3520" s="119">
        <f>(DailySales!$S3520/DailySales!$R3520)+DailySales!$U3520</f>
        <v>5</v>
      </c>
      <c r="U3520" s="118">
        <v>5</v>
      </c>
      <c r="V3520" s="120">
        <f>+DailySales!$T3520*DailySales!$R3520</f>
        <v>60</v>
      </c>
      <c r="W3520" s="120">
        <f>+DailySales!$V3520*DailySales!$Q3520</f>
        <v>60</v>
      </c>
      <c r="X3520" s="120">
        <f>VLOOKUP(O3520,Stock[],6,FALSE)</f>
        <v>1530</v>
      </c>
      <c r="Y3520" s="120">
        <f>+DailySales!$V3520*DailySales!$X3520</f>
        <v>91800</v>
      </c>
      <c r="Z3520" s="118"/>
      <c r="AA3520" s="118"/>
      <c r="AB3520" s="118"/>
      <c r="AC3520" s="118"/>
      <c r="AD3520" s="118"/>
      <c r="AE3520" s="121">
        <v>1700</v>
      </c>
      <c r="AF3520" s="122">
        <v>46063</v>
      </c>
      <c r="AG3520" s="123">
        <v>93500</v>
      </c>
      <c r="AH3520" s="122"/>
      <c r="AI3520" s="123"/>
      <c r="AJ3520" s="122"/>
      <c r="AK3520" s="123"/>
      <c r="AL3520" s="34"/>
      <c r="AM3520" s="39"/>
      <c r="AN352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21" spans="1:40" ht="19.5" customHeight="1" x14ac:dyDescent="0.25">
      <c r="A3521" s="112">
        <f t="shared" ref="A3521:A3525" si="254">YEAR(C3521)</f>
        <v>2026</v>
      </c>
      <c r="B3521" s="112">
        <f t="shared" ref="B3521:B3525" si="255">MONTH(C3521)</f>
        <v>2</v>
      </c>
      <c r="C3521" s="113">
        <v>46063</v>
      </c>
      <c r="D3521" s="114">
        <f t="shared" ca="1" si="248"/>
        <v>46097</v>
      </c>
      <c r="E3521" s="114" t="str">
        <f t="shared" ca="1" si="249"/>
        <v>1-Months</v>
      </c>
      <c r="F3521" s="114" t="str">
        <f>VLOOKUP(O3521,Stock[],5,FALSE)</f>
        <v>BE</v>
      </c>
      <c r="G3521" s="33" t="s">
        <v>3377</v>
      </c>
      <c r="H3521" s="116" t="s">
        <v>283</v>
      </c>
      <c r="I3521" s="117" t="s">
        <v>496</v>
      </c>
      <c r="J3521" s="112" t="str">
        <f>VLOOKUP(I3521,Customers[],2,FALSE)</f>
        <v>မခင်ဝင်းရီ</v>
      </c>
      <c r="K3521" s="112" t="str">
        <f>VLOOKUP(I3521,Customers[],4,FALSE)</f>
        <v>Wandwin</v>
      </c>
      <c r="L3521" s="112" t="str">
        <f>VLOOKUP(Table85[[#This Row],[CustomerID]],Table!H:K,3,0)</f>
        <v>ကန်အောက်</v>
      </c>
      <c r="M3521" s="112" t="str">
        <f>VLOOKUP(I3521,Customers[],5,FALSE)</f>
        <v>Van-2</v>
      </c>
      <c r="N3521" s="117" t="s">
        <v>9</v>
      </c>
      <c r="O3521" s="37" t="s">
        <v>207</v>
      </c>
      <c r="P3521" s="112" t="str">
        <f>VLOOKUP(O3521,Stock[],2,FALSE)</f>
        <v>ရွှေမင်းသားခေါင်ရည်</v>
      </c>
      <c r="Q3521" s="119">
        <f>VLOOKUP(O3521,Stock[],3,FALSE)</f>
        <v>0.64</v>
      </c>
      <c r="R3521" s="119">
        <f>VLOOKUP(O3521,Stock[],4,FALSE)</f>
        <v>24</v>
      </c>
      <c r="S3521" s="118"/>
      <c r="T3521" s="119">
        <f>(DailySales!$S3521/DailySales!$R3521)+DailySales!$U3521</f>
        <v>5</v>
      </c>
      <c r="U3521" s="118">
        <v>5</v>
      </c>
      <c r="V3521" s="120">
        <f>+DailySales!$T3521*DailySales!$R3521</f>
        <v>120</v>
      </c>
      <c r="W3521" s="120">
        <f>+DailySales!$V3521*DailySales!$Q3521</f>
        <v>76.8</v>
      </c>
      <c r="X3521" s="120">
        <f>VLOOKUP(O3521,Stock[],6,FALSE)</f>
        <v>800</v>
      </c>
      <c r="Y3521" s="120">
        <f>+DailySales!$V3521*DailySales!$X3521</f>
        <v>96000</v>
      </c>
      <c r="Z3521" s="118"/>
      <c r="AA3521" s="118"/>
      <c r="AB3521" s="118"/>
      <c r="AC3521" s="118"/>
      <c r="AD3521" s="118"/>
      <c r="AE3521" s="121">
        <v>2500</v>
      </c>
      <c r="AF3521" s="122">
        <v>46063</v>
      </c>
      <c r="AG3521" s="123">
        <v>98500</v>
      </c>
      <c r="AH3521" s="122"/>
      <c r="AI3521" s="123"/>
      <c r="AJ3521" s="122"/>
      <c r="AK3521" s="123"/>
      <c r="AL3521" s="34"/>
      <c r="AM3521" s="39"/>
      <c r="AN352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22" spans="1:40" ht="19.5" customHeight="1" x14ac:dyDescent="0.25">
      <c r="A3522" s="112">
        <f t="shared" si="254"/>
        <v>2026</v>
      </c>
      <c r="B3522" s="112">
        <f t="shared" si="255"/>
        <v>2</v>
      </c>
      <c r="C3522" s="113">
        <v>46063</v>
      </c>
      <c r="D3522" s="114">
        <f t="shared" ref="D3522:D3585" ca="1" si="256">TODAY()</f>
        <v>46097</v>
      </c>
      <c r="E3522" s="114" t="str">
        <f t="shared" ref="E3522:E3585" ca="1" si="257">DATEDIF(C3522,D3522,"M")&amp;"-Months"</f>
        <v>1-Months</v>
      </c>
      <c r="F3522" s="114" t="str">
        <f>VLOOKUP(O3522,Stock[],5,FALSE)</f>
        <v>BE</v>
      </c>
      <c r="G3522" s="33" t="s">
        <v>3377</v>
      </c>
      <c r="H3522" s="116" t="s">
        <v>283</v>
      </c>
      <c r="I3522" s="117" t="s">
        <v>496</v>
      </c>
      <c r="J3522" s="112" t="str">
        <f>VLOOKUP(I3522,Customers[],2,FALSE)</f>
        <v>မခင်ဝင်းရီ</v>
      </c>
      <c r="K3522" s="112" t="str">
        <f>VLOOKUP(I3522,Customers[],4,FALSE)</f>
        <v>Wandwin</v>
      </c>
      <c r="L3522" s="112" t="str">
        <f>VLOOKUP(Table85[[#This Row],[CustomerID]],Table!H:K,3,0)</f>
        <v>ကန်အောက်</v>
      </c>
      <c r="M3522" s="112" t="str">
        <f>VLOOKUP(I3522,Customers[],5,FALSE)</f>
        <v>Van-2</v>
      </c>
      <c r="N3522" s="117" t="s">
        <v>9</v>
      </c>
      <c r="O3522" s="37" t="s">
        <v>225</v>
      </c>
      <c r="P3522" s="112" t="str">
        <f>VLOOKUP(O3522,Stock[],2,FALSE)</f>
        <v>ချယ်ရီသံပုရာအရက်သန့်ကော် (1Ltr)</v>
      </c>
      <c r="Q3522" s="119">
        <f>VLOOKUP(O3522,Stock[],3,FALSE)</f>
        <v>1</v>
      </c>
      <c r="R3522" s="119">
        <f>VLOOKUP(O3522,Stock[],4,FALSE)</f>
        <v>12</v>
      </c>
      <c r="S3522" s="118"/>
      <c r="T3522" s="119">
        <f>(DailySales!$S3522/DailySales!$R3522)+DailySales!$U3522</f>
        <v>8</v>
      </c>
      <c r="U3522" s="118">
        <v>8</v>
      </c>
      <c r="V3522" s="120">
        <f>+DailySales!$T3522*DailySales!$R3522</f>
        <v>96</v>
      </c>
      <c r="W3522" s="120">
        <f>+DailySales!$V3522*DailySales!$Q3522</f>
        <v>96</v>
      </c>
      <c r="X3522" s="120">
        <f>VLOOKUP(O3522,Stock[],6,FALSE)</f>
        <v>1260</v>
      </c>
      <c r="Y3522" s="120">
        <f>+DailySales!$V3522*DailySales!$X3522</f>
        <v>120960</v>
      </c>
      <c r="Z3522" s="118"/>
      <c r="AA3522" s="118"/>
      <c r="AB3522" s="118"/>
      <c r="AC3522" s="118"/>
      <c r="AD3522" s="118"/>
      <c r="AE3522" s="121">
        <v>3040</v>
      </c>
      <c r="AF3522" s="122">
        <v>46063</v>
      </c>
      <c r="AG3522" s="123">
        <v>124000</v>
      </c>
      <c r="AH3522" s="122"/>
      <c r="AI3522" s="123"/>
      <c r="AJ3522" s="122"/>
      <c r="AK3522" s="123"/>
      <c r="AL3522" s="34"/>
      <c r="AM3522" s="39"/>
      <c r="AN352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23" spans="1:40" ht="19.5" customHeight="1" x14ac:dyDescent="0.25">
      <c r="A3523" s="112">
        <f t="shared" si="254"/>
        <v>2026</v>
      </c>
      <c r="B3523" s="112">
        <f t="shared" si="255"/>
        <v>2</v>
      </c>
      <c r="C3523" s="113">
        <v>46063</v>
      </c>
      <c r="D3523" s="114">
        <f t="shared" ca="1" si="256"/>
        <v>46097</v>
      </c>
      <c r="E3523" s="114" t="str">
        <f t="shared" ca="1" si="257"/>
        <v>1-Months</v>
      </c>
      <c r="F3523" s="114" t="str">
        <f>VLOOKUP(O3523,Stock[],5,FALSE)</f>
        <v>BE</v>
      </c>
      <c r="G3523" s="33" t="s">
        <v>3378</v>
      </c>
      <c r="H3523" s="116" t="s">
        <v>283</v>
      </c>
      <c r="I3523" s="34" t="s">
        <v>1754</v>
      </c>
      <c r="J3523" s="112" t="str">
        <f>VLOOKUP(I3523,Customers[],2,FALSE)</f>
        <v>စစ်ဆေးရေးဂိတ်လက်ဆောင်</v>
      </c>
      <c r="K3523" s="112">
        <f>VLOOKUP(I3523,Customers[],4,FALSE)</f>
        <v>0</v>
      </c>
      <c r="L3523" s="112">
        <f>VLOOKUP(Table85[[#This Row],[CustomerID]],Table!H:K,3,0)</f>
        <v>0</v>
      </c>
      <c r="M3523" s="112">
        <f>VLOOKUP(I3523,Customers[],5,FALSE)</f>
        <v>0</v>
      </c>
      <c r="N3523" s="117" t="s">
        <v>1751</v>
      </c>
      <c r="O3523" s="37" t="s">
        <v>217</v>
      </c>
      <c r="P3523" s="112" t="str">
        <f>VLOOKUP(O3523,Stock[],2,FALSE)</f>
        <v>လိမ္မော်ဖြူ</v>
      </c>
      <c r="Q3523" s="119">
        <f>VLOOKUP(O3523,Stock[],3,FALSE)</f>
        <v>0.64</v>
      </c>
      <c r="R3523" s="119">
        <f>VLOOKUP(O3523,Stock[],4,FALSE)</f>
        <v>24</v>
      </c>
      <c r="S3523" s="118">
        <v>3</v>
      </c>
      <c r="T3523" s="119">
        <f>(DailySales!$S3523/DailySales!$R3523)+DailySales!$U3523</f>
        <v>0.125</v>
      </c>
      <c r="U3523" s="118"/>
      <c r="V3523" s="120">
        <f>+DailySales!$T3523*DailySales!$R3523</f>
        <v>3</v>
      </c>
      <c r="W3523" s="120">
        <f>+DailySales!$V3523*DailySales!$Q3523</f>
        <v>1.92</v>
      </c>
      <c r="X3523" s="120">
        <f>VLOOKUP(O3523,Stock[],6,FALSE)</f>
        <v>1330</v>
      </c>
      <c r="Y3523" s="120">
        <f>+DailySales!$V3523*DailySales!$X3523</f>
        <v>3990</v>
      </c>
      <c r="Z3523" s="118"/>
      <c r="AA3523" s="118"/>
      <c r="AB3523" s="118"/>
      <c r="AC3523" s="118"/>
      <c r="AD3523" s="118"/>
      <c r="AE3523" s="121"/>
      <c r="AF3523" s="122">
        <v>46063</v>
      </c>
      <c r="AG3523" s="123">
        <v>3990</v>
      </c>
      <c r="AH3523" s="122"/>
      <c r="AI3523" s="123"/>
      <c r="AJ3523" s="122"/>
      <c r="AK3523" s="123"/>
      <c r="AL3523" s="34"/>
      <c r="AM3523" s="39"/>
      <c r="AN352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24" spans="1:40" ht="19.5" customHeight="1" x14ac:dyDescent="0.25">
      <c r="A3524" s="112">
        <f t="shared" si="254"/>
        <v>2026</v>
      </c>
      <c r="B3524" s="112">
        <f t="shared" si="255"/>
        <v>2</v>
      </c>
      <c r="C3524" s="113">
        <v>46063</v>
      </c>
      <c r="D3524" s="114">
        <f t="shared" ca="1" si="256"/>
        <v>46097</v>
      </c>
      <c r="E3524" s="114" t="str">
        <f t="shared" ca="1" si="257"/>
        <v>1-Months</v>
      </c>
      <c r="F3524" s="114" t="str">
        <f>VLOOKUP(O3524,Stock[],5,FALSE)</f>
        <v>BE</v>
      </c>
      <c r="G3524" s="33" t="s">
        <v>3378</v>
      </c>
      <c r="H3524" s="116" t="s">
        <v>283</v>
      </c>
      <c r="I3524" s="34" t="s">
        <v>2181</v>
      </c>
      <c r="J3524" s="112" t="str">
        <f>VLOOKUP(I3524,Customers[],2,FALSE)</f>
        <v>အကွဲ</v>
      </c>
      <c r="K3524" s="112">
        <f>VLOOKUP(I3524,Customers[],4,FALSE)</f>
        <v>0</v>
      </c>
      <c r="L3524" s="112">
        <f>VLOOKUP(Table85[[#This Row],[CustomerID]],Table!H:K,3,0)</f>
        <v>0</v>
      </c>
      <c r="M3524" s="112">
        <f>VLOOKUP(I3524,Customers[],5,FALSE)</f>
        <v>0</v>
      </c>
      <c r="N3524" s="117" t="s">
        <v>1749</v>
      </c>
      <c r="O3524" s="37" t="s">
        <v>217</v>
      </c>
      <c r="P3524" s="112" t="str">
        <f>VLOOKUP(O3524,Stock[],2,FALSE)</f>
        <v>လိမ္မော်ဖြူ</v>
      </c>
      <c r="Q3524" s="119">
        <f>VLOOKUP(O3524,Stock[],3,FALSE)</f>
        <v>0.64</v>
      </c>
      <c r="R3524" s="119">
        <f>VLOOKUP(O3524,Stock[],4,FALSE)</f>
        <v>24</v>
      </c>
      <c r="S3524" s="118">
        <v>2</v>
      </c>
      <c r="T3524" s="119">
        <f>(DailySales!$S3524/DailySales!$R3524)+DailySales!$U3524</f>
        <v>8.3333333333333329E-2</v>
      </c>
      <c r="U3524" s="118"/>
      <c r="V3524" s="120">
        <f>+DailySales!$T3524*DailySales!$R3524</f>
        <v>2</v>
      </c>
      <c r="W3524" s="120">
        <f>+DailySales!$V3524*DailySales!$Q3524</f>
        <v>1.28</v>
      </c>
      <c r="X3524" s="120">
        <f>VLOOKUP(O3524,Stock[],6,FALSE)</f>
        <v>1330</v>
      </c>
      <c r="Y3524" s="120">
        <f>+DailySales!$V3524*DailySales!$X3524</f>
        <v>2660</v>
      </c>
      <c r="Z3524" s="118"/>
      <c r="AA3524" s="118"/>
      <c r="AB3524" s="118"/>
      <c r="AC3524" s="118"/>
      <c r="AD3524" s="118"/>
      <c r="AE3524" s="121"/>
      <c r="AF3524" s="122">
        <v>46063</v>
      </c>
      <c r="AG3524" s="123">
        <v>2660</v>
      </c>
      <c r="AH3524" s="122"/>
      <c r="AI3524" s="123"/>
      <c r="AJ3524" s="122"/>
      <c r="AK3524" s="123"/>
      <c r="AL3524" s="34"/>
      <c r="AM3524" s="39"/>
      <c r="AN352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25" spans="1:40" ht="19.5" customHeight="1" x14ac:dyDescent="0.25">
      <c r="A3525" s="112">
        <f t="shared" si="254"/>
        <v>2026</v>
      </c>
      <c r="B3525" s="112">
        <f t="shared" si="255"/>
        <v>2</v>
      </c>
      <c r="C3525" s="113">
        <v>46063</v>
      </c>
      <c r="D3525" s="114">
        <f t="shared" ca="1" si="256"/>
        <v>46097</v>
      </c>
      <c r="E3525" s="114" t="str">
        <f t="shared" ca="1" si="257"/>
        <v>1-Months</v>
      </c>
      <c r="F3525" s="114" t="str">
        <f>VLOOKUP(O3525,Stock[],5,FALSE)</f>
        <v>BE</v>
      </c>
      <c r="G3525" s="33" t="s">
        <v>3379</v>
      </c>
      <c r="H3525" s="116" t="s">
        <v>275</v>
      </c>
      <c r="I3525" s="117" t="s">
        <v>610</v>
      </c>
      <c r="J3525" s="112" t="str">
        <f>VLOOKUP(I3525,Customers[],2,FALSE)</f>
        <v>ကိုစံမိုး</v>
      </c>
      <c r="K3525" s="112" t="str">
        <f>VLOOKUP(I3525,Customers[],4,FALSE)</f>
        <v>Kyukpadaung</v>
      </c>
      <c r="L3525" s="112" t="str">
        <f>VLOOKUP(Table85[[#This Row],[CustomerID]],Table!H:K,3,0)</f>
        <v>ကျီကုန်း</v>
      </c>
      <c r="M3525" s="112" t="str">
        <f>VLOOKUP(I3525,Customers[],5,FALSE)</f>
        <v>Van-1</v>
      </c>
      <c r="N3525" s="117" t="s">
        <v>9</v>
      </c>
      <c r="O3525" s="37" t="s">
        <v>2961</v>
      </c>
      <c r="P3525" s="112" t="str">
        <f>VLOOKUP(O3525,Stock[],2,FALSE)</f>
        <v>လိမ္မော်ဖြူ</v>
      </c>
      <c r="Q3525" s="119">
        <f>VLOOKUP(O3525,Stock[],3,FALSE)</f>
        <v>0.64</v>
      </c>
      <c r="R3525" s="119">
        <f>VLOOKUP(O3525,Stock[],4,FALSE)</f>
        <v>24</v>
      </c>
      <c r="S3525" s="118"/>
      <c r="T3525" s="119">
        <f>(DailySales!$S3525/DailySales!$R3525)+DailySales!$U3525</f>
        <v>5</v>
      </c>
      <c r="U3525" s="118">
        <v>5</v>
      </c>
      <c r="V3525" s="120">
        <f>+DailySales!$T3525*DailySales!$R3525</f>
        <v>120</v>
      </c>
      <c r="W3525" s="120">
        <f>+DailySales!$V3525*DailySales!$Q3525</f>
        <v>76.8</v>
      </c>
      <c r="X3525" s="120">
        <f>VLOOKUP(O3525,Stock[],6,FALSE)</f>
        <v>1330</v>
      </c>
      <c r="Y3525" s="120">
        <f>+DailySales!$V3525*DailySales!$X3525</f>
        <v>159600</v>
      </c>
      <c r="Z3525" s="118"/>
      <c r="AA3525" s="118"/>
      <c r="AB3525" s="118"/>
      <c r="AC3525" s="118"/>
      <c r="AD3525" s="118"/>
      <c r="AE3525" s="121">
        <v>2900</v>
      </c>
      <c r="AF3525" s="122">
        <v>46063</v>
      </c>
      <c r="AG3525" s="123">
        <v>162500</v>
      </c>
      <c r="AH3525" s="122"/>
      <c r="AI3525" s="123"/>
      <c r="AJ3525" s="122"/>
      <c r="AK3525" s="123"/>
      <c r="AL3525" s="34"/>
      <c r="AM3525" s="39"/>
      <c r="AN352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26" spans="1:40" ht="19.5" customHeight="1" x14ac:dyDescent="0.25">
      <c r="A3526" s="112">
        <f t="shared" ref="A3526:A3530" si="258">YEAR(C3526)</f>
        <v>2026</v>
      </c>
      <c r="B3526" s="112">
        <f t="shared" ref="B3526:B3530" si="259">MONTH(C3526)</f>
        <v>2</v>
      </c>
      <c r="C3526" s="113">
        <v>46063</v>
      </c>
      <c r="D3526" s="114">
        <f t="shared" ca="1" si="256"/>
        <v>46097</v>
      </c>
      <c r="E3526" s="114" t="str">
        <f t="shared" ca="1" si="257"/>
        <v>1-Months</v>
      </c>
      <c r="F3526" s="114" t="str">
        <f>VLOOKUP(O3526,Stock[],5,FALSE)</f>
        <v>BE</v>
      </c>
      <c r="G3526" s="33" t="s">
        <v>3380</v>
      </c>
      <c r="H3526" s="116" t="s">
        <v>275</v>
      </c>
      <c r="I3526" s="117" t="s">
        <v>595</v>
      </c>
      <c r="J3526" s="112" t="str">
        <f>VLOOKUP(I3526,Customers[],2,FALSE)</f>
        <v>ကိုဆန်းဦး</v>
      </c>
      <c r="K3526" s="112" t="str">
        <f>VLOOKUP(I3526,Customers[],4,FALSE)</f>
        <v>Kyukpadaung</v>
      </c>
      <c r="L3526" s="112" t="str">
        <f>VLOOKUP(Table85[[#This Row],[CustomerID]],Table!H:K,3,0)</f>
        <v>ကျောက်ဖူး</v>
      </c>
      <c r="M3526" s="112" t="str">
        <f>VLOOKUP(I3526,Customers[],5,FALSE)</f>
        <v>Van-1</v>
      </c>
      <c r="N3526" s="117" t="s">
        <v>9</v>
      </c>
      <c r="O3526" s="37" t="s">
        <v>2465</v>
      </c>
      <c r="P3526" s="112" t="str">
        <f>VLOOKUP(O3526,Stock[],2,FALSE)</f>
        <v>မိုးနဲကွန်ကီး</v>
      </c>
      <c r="Q3526" s="119">
        <f>VLOOKUP(O3526,Stock[],3,FALSE)</f>
        <v>0.64</v>
      </c>
      <c r="R3526" s="119">
        <f>VLOOKUP(O3526,Stock[],4,FALSE)</f>
        <v>14</v>
      </c>
      <c r="S3526" s="118"/>
      <c r="T3526" s="119">
        <f>(DailySales!$S3526/DailySales!$R3526)+DailySales!$U3526</f>
        <v>5</v>
      </c>
      <c r="U3526" s="118">
        <v>5</v>
      </c>
      <c r="V3526" s="120">
        <f>+DailySales!$T3526*DailySales!$R3526</f>
        <v>70</v>
      </c>
      <c r="W3526" s="120">
        <f>+DailySales!$V3526*DailySales!$Q3526</f>
        <v>44.800000000000004</v>
      </c>
      <c r="X3526" s="120">
        <f>VLOOKUP(O3526,Stock[],6,FALSE)</f>
        <v>1700</v>
      </c>
      <c r="Y3526" s="120">
        <f>+DailySales!$V3526*DailySales!$X3526</f>
        <v>119000</v>
      </c>
      <c r="Z3526" s="118"/>
      <c r="AA3526" s="118"/>
      <c r="AB3526" s="118"/>
      <c r="AC3526" s="118"/>
      <c r="AD3526" s="118"/>
      <c r="AE3526" s="121">
        <v>2000</v>
      </c>
      <c r="AF3526" s="122">
        <v>46063</v>
      </c>
      <c r="AG3526" s="123">
        <v>121000</v>
      </c>
      <c r="AH3526" s="122"/>
      <c r="AI3526" s="123"/>
      <c r="AJ3526" s="122"/>
      <c r="AK3526" s="123"/>
      <c r="AL3526" s="34"/>
      <c r="AM3526" s="39"/>
      <c r="AN352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27" spans="1:40" ht="19.5" customHeight="1" x14ac:dyDescent="0.25">
      <c r="A3527" s="112">
        <f t="shared" si="258"/>
        <v>2026</v>
      </c>
      <c r="B3527" s="112">
        <f t="shared" si="259"/>
        <v>2</v>
      </c>
      <c r="C3527" s="113">
        <v>46063</v>
      </c>
      <c r="D3527" s="114">
        <f t="shared" ca="1" si="256"/>
        <v>46097</v>
      </c>
      <c r="E3527" s="114" t="str">
        <f t="shared" ca="1" si="257"/>
        <v>1-Months</v>
      </c>
      <c r="F3527" s="114" t="str">
        <f>VLOOKUP(O3527,Stock[],5,FALSE)</f>
        <v>BE</v>
      </c>
      <c r="G3527" s="33" t="s">
        <v>3380</v>
      </c>
      <c r="H3527" s="116" t="s">
        <v>275</v>
      </c>
      <c r="I3527" s="117" t="s">
        <v>595</v>
      </c>
      <c r="J3527" s="112" t="str">
        <f>VLOOKUP(I3527,Customers[],2,FALSE)</f>
        <v>ကိုဆန်းဦး</v>
      </c>
      <c r="K3527" s="112" t="str">
        <f>VLOOKUP(I3527,Customers[],4,FALSE)</f>
        <v>Kyukpadaung</v>
      </c>
      <c r="L3527" s="112" t="str">
        <f>VLOOKUP(Table85[[#This Row],[CustomerID]],Table!H:K,3,0)</f>
        <v>ကျောက်ဖူး</v>
      </c>
      <c r="M3527" s="112" t="str">
        <f>VLOOKUP(I3527,Customers[],5,FALSE)</f>
        <v>Van-1</v>
      </c>
      <c r="N3527" s="117" t="s">
        <v>9</v>
      </c>
      <c r="O3527" s="37" t="s">
        <v>217</v>
      </c>
      <c r="P3527" s="112" t="str">
        <f>VLOOKUP(O3527,Stock[],2,FALSE)</f>
        <v>လိမ္မော်ဖြူ</v>
      </c>
      <c r="Q3527" s="119">
        <f>VLOOKUP(O3527,Stock[],3,FALSE)</f>
        <v>0.64</v>
      </c>
      <c r="R3527" s="119">
        <f>VLOOKUP(O3527,Stock[],4,FALSE)</f>
        <v>24</v>
      </c>
      <c r="S3527" s="118"/>
      <c r="T3527" s="119">
        <f>(DailySales!$S3527/DailySales!$R3527)+DailySales!$U3527</f>
        <v>5</v>
      </c>
      <c r="U3527" s="118">
        <v>5</v>
      </c>
      <c r="V3527" s="120">
        <f>+DailySales!$T3527*DailySales!$R3527</f>
        <v>120</v>
      </c>
      <c r="W3527" s="120">
        <f>+DailySales!$V3527*DailySales!$Q3527</f>
        <v>76.8</v>
      </c>
      <c r="X3527" s="120">
        <f>VLOOKUP(O3527,Stock[],6,FALSE)</f>
        <v>1330</v>
      </c>
      <c r="Y3527" s="120">
        <f>+DailySales!$V3527*DailySales!$X3527</f>
        <v>159600</v>
      </c>
      <c r="Z3527" s="118"/>
      <c r="AA3527" s="118"/>
      <c r="AB3527" s="118"/>
      <c r="AC3527" s="118"/>
      <c r="AD3527" s="118"/>
      <c r="AE3527" s="121">
        <v>2900</v>
      </c>
      <c r="AF3527" s="122">
        <v>46063</v>
      </c>
      <c r="AG3527" s="123">
        <v>162500</v>
      </c>
      <c r="AH3527" s="122"/>
      <c r="AI3527" s="123"/>
      <c r="AJ3527" s="122"/>
      <c r="AK3527" s="123"/>
      <c r="AL3527" s="34"/>
      <c r="AM3527" s="39"/>
      <c r="AN352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28" spans="1:40" ht="19.5" customHeight="1" x14ac:dyDescent="0.25">
      <c r="A3528" s="112">
        <f t="shared" si="258"/>
        <v>2026</v>
      </c>
      <c r="B3528" s="112">
        <f t="shared" si="259"/>
        <v>2</v>
      </c>
      <c r="C3528" s="113">
        <v>46063</v>
      </c>
      <c r="D3528" s="114">
        <f t="shared" ca="1" si="256"/>
        <v>46097</v>
      </c>
      <c r="E3528" s="114" t="str">
        <f t="shared" ca="1" si="257"/>
        <v>1-Months</v>
      </c>
      <c r="F3528" s="114" t="str">
        <f>VLOOKUP(O3528,Stock[],5,FALSE)</f>
        <v>BE</v>
      </c>
      <c r="G3528" s="33" t="s">
        <v>3380</v>
      </c>
      <c r="H3528" s="116" t="s">
        <v>275</v>
      </c>
      <c r="I3528" s="117" t="s">
        <v>595</v>
      </c>
      <c r="J3528" s="112" t="str">
        <f>VLOOKUP(I3528,Customers[],2,FALSE)</f>
        <v>ကိုဆန်းဦး</v>
      </c>
      <c r="K3528" s="112" t="str">
        <f>VLOOKUP(I3528,Customers[],4,FALSE)</f>
        <v>Kyukpadaung</v>
      </c>
      <c r="L3528" s="112" t="str">
        <f>VLOOKUP(Table85[[#This Row],[CustomerID]],Table!H:K,3,0)</f>
        <v>ကျောက်ဖူး</v>
      </c>
      <c r="M3528" s="112" t="str">
        <f>VLOOKUP(I3528,Customers[],5,FALSE)</f>
        <v>Van-1</v>
      </c>
      <c r="N3528" s="117" t="s">
        <v>9</v>
      </c>
      <c r="O3528" s="37" t="s">
        <v>207</v>
      </c>
      <c r="P3528" s="112" t="str">
        <f>VLOOKUP(O3528,Stock[],2,FALSE)</f>
        <v>ရွှေမင်းသားခေါင်ရည်</v>
      </c>
      <c r="Q3528" s="119">
        <f>VLOOKUP(O3528,Stock[],3,FALSE)</f>
        <v>0.64</v>
      </c>
      <c r="R3528" s="119">
        <f>VLOOKUP(O3528,Stock[],4,FALSE)</f>
        <v>24</v>
      </c>
      <c r="S3528" s="118"/>
      <c r="T3528" s="119">
        <f>(DailySales!$S3528/DailySales!$R3528)+DailySales!$U3528</f>
        <v>5</v>
      </c>
      <c r="U3528" s="118">
        <v>5</v>
      </c>
      <c r="V3528" s="120">
        <f>+DailySales!$T3528*DailySales!$R3528</f>
        <v>120</v>
      </c>
      <c r="W3528" s="120">
        <f>+DailySales!$V3528*DailySales!$Q3528</f>
        <v>76.8</v>
      </c>
      <c r="X3528" s="120">
        <f>VLOOKUP(O3528,Stock[],6,FALSE)</f>
        <v>800</v>
      </c>
      <c r="Y3528" s="120">
        <f>+DailySales!$V3528*DailySales!$X3528</f>
        <v>96000</v>
      </c>
      <c r="Z3528" s="118"/>
      <c r="AA3528" s="118"/>
      <c r="AB3528" s="118"/>
      <c r="AC3528" s="118"/>
      <c r="AD3528" s="118"/>
      <c r="AE3528" s="121"/>
      <c r="AF3528" s="122">
        <v>46063</v>
      </c>
      <c r="AG3528" s="123">
        <v>96000</v>
      </c>
      <c r="AH3528" s="122"/>
      <c r="AI3528" s="123"/>
      <c r="AJ3528" s="122"/>
      <c r="AK3528" s="123"/>
      <c r="AL3528" s="34"/>
      <c r="AM3528" s="39"/>
      <c r="AN352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29" spans="1:40" ht="19.5" customHeight="1" x14ac:dyDescent="0.25">
      <c r="A3529" s="112">
        <f t="shared" si="258"/>
        <v>2026</v>
      </c>
      <c r="B3529" s="112">
        <f t="shared" si="259"/>
        <v>2</v>
      </c>
      <c r="C3529" s="113">
        <v>46063</v>
      </c>
      <c r="D3529" s="114">
        <f t="shared" ca="1" si="256"/>
        <v>46097</v>
      </c>
      <c r="E3529" s="114" t="str">
        <f t="shared" ca="1" si="257"/>
        <v>1-Months</v>
      </c>
      <c r="F3529" s="114" t="str">
        <f>VLOOKUP(O3529,Stock[],5,FALSE)</f>
        <v>BE</v>
      </c>
      <c r="G3529" s="33" t="s">
        <v>3381</v>
      </c>
      <c r="H3529" s="116" t="s">
        <v>275</v>
      </c>
      <c r="I3529" s="117" t="s">
        <v>1116</v>
      </c>
      <c r="J3529" s="112" t="str">
        <f>VLOOKUP(I3529,Customers[],2,FALSE)</f>
        <v>မခင်ဝင်း-၂</v>
      </c>
      <c r="K3529" s="112" t="str">
        <f>VLOOKUP(I3529,Customers[],4,FALSE)</f>
        <v>Kyukpadaung</v>
      </c>
      <c r="L3529" s="112" t="str">
        <f>VLOOKUP(Table85[[#This Row],[CustomerID]],Table!H:K,3,0)</f>
        <v>အိုင်ကုန်း</v>
      </c>
      <c r="M3529" s="112" t="str">
        <f>VLOOKUP(I3529,Customers[],5,FALSE)</f>
        <v>Van-1</v>
      </c>
      <c r="N3529" s="117" t="s">
        <v>9</v>
      </c>
      <c r="O3529" s="37" t="s">
        <v>217</v>
      </c>
      <c r="P3529" s="112" t="str">
        <f>VLOOKUP(O3529,Stock[],2,FALSE)</f>
        <v>လိမ္မော်ဖြူ</v>
      </c>
      <c r="Q3529" s="119">
        <f>VLOOKUP(O3529,Stock[],3,FALSE)</f>
        <v>0.64</v>
      </c>
      <c r="R3529" s="119">
        <f>VLOOKUP(O3529,Stock[],4,FALSE)</f>
        <v>24</v>
      </c>
      <c r="S3529" s="118"/>
      <c r="T3529" s="119">
        <f>(DailySales!$S3529/DailySales!$R3529)+DailySales!$U3529</f>
        <v>2</v>
      </c>
      <c r="U3529" s="118">
        <v>2</v>
      </c>
      <c r="V3529" s="120">
        <f>+DailySales!$T3529*DailySales!$R3529</f>
        <v>48</v>
      </c>
      <c r="W3529" s="120">
        <f>+DailySales!$V3529*DailySales!$Q3529</f>
        <v>30.72</v>
      </c>
      <c r="X3529" s="120">
        <f>VLOOKUP(O3529,Stock[],6,FALSE)</f>
        <v>1330</v>
      </c>
      <c r="Y3529" s="120">
        <f>+DailySales!$V3529*DailySales!$X3529</f>
        <v>63840</v>
      </c>
      <c r="Z3529" s="118"/>
      <c r="AA3529" s="118"/>
      <c r="AB3529" s="118"/>
      <c r="AC3529" s="118"/>
      <c r="AD3529" s="118"/>
      <c r="AE3529" s="121">
        <v>1160</v>
      </c>
      <c r="AF3529" s="122">
        <v>46063</v>
      </c>
      <c r="AG3529" s="123">
        <v>65000</v>
      </c>
      <c r="AH3529" s="122"/>
      <c r="AI3529" s="123"/>
      <c r="AJ3529" s="122"/>
      <c r="AK3529" s="123"/>
      <c r="AL3529" s="34"/>
      <c r="AM3529" s="39"/>
      <c r="AN352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30" spans="1:40" ht="19.5" customHeight="1" x14ac:dyDescent="0.25">
      <c r="A3530" s="112">
        <f t="shared" si="258"/>
        <v>2026</v>
      </c>
      <c r="B3530" s="112">
        <f t="shared" si="259"/>
        <v>2</v>
      </c>
      <c r="C3530" s="113">
        <v>46063</v>
      </c>
      <c r="D3530" s="114">
        <f t="shared" ca="1" si="256"/>
        <v>46097</v>
      </c>
      <c r="E3530" s="114" t="str">
        <f t="shared" ca="1" si="257"/>
        <v>1-Months</v>
      </c>
      <c r="F3530" s="114" t="str">
        <f>VLOOKUP(O3530,Stock[],5,FALSE)</f>
        <v>BE</v>
      </c>
      <c r="G3530" s="33" t="s">
        <v>3382</v>
      </c>
      <c r="H3530" s="116"/>
      <c r="I3530" s="34" t="s">
        <v>227</v>
      </c>
      <c r="J3530" s="112" t="str">
        <f>VLOOKUP(I3530,Customers[],2,FALSE)</f>
        <v>Summer-2</v>
      </c>
      <c r="K3530" s="112" t="str">
        <f>VLOOKUP(I3530,Customers[],4,FALSE)</f>
        <v>Meiktila</v>
      </c>
      <c r="L3530" s="112" t="str">
        <f>VLOOKUP(Table85[[#This Row],[CustomerID]],Table!H:K,3,0)</f>
        <v>မိတ္ထီလာ</v>
      </c>
      <c r="M3530" s="112" t="str">
        <f>VLOOKUP(I3530,Customers[],5,FALSE)</f>
        <v>WholeSales</v>
      </c>
      <c r="N3530" s="117" t="s">
        <v>10</v>
      </c>
      <c r="O3530" s="37" t="s">
        <v>217</v>
      </c>
      <c r="P3530" s="112" t="str">
        <f>VLOOKUP(O3530,Stock[],2,FALSE)</f>
        <v>လိမ္မော်ဖြူ</v>
      </c>
      <c r="Q3530" s="119">
        <f>VLOOKUP(O3530,Stock[],3,FALSE)</f>
        <v>0.64</v>
      </c>
      <c r="R3530" s="119">
        <f>VLOOKUP(O3530,Stock[],4,FALSE)</f>
        <v>24</v>
      </c>
      <c r="S3530" s="118"/>
      <c r="T3530" s="119">
        <f>(DailySales!$S3530/DailySales!$R3530)+DailySales!$U3530</f>
        <v>45</v>
      </c>
      <c r="U3530" s="118">
        <v>45</v>
      </c>
      <c r="V3530" s="120">
        <f>+DailySales!$T3530*DailySales!$R3530</f>
        <v>1080</v>
      </c>
      <c r="W3530" s="120">
        <f>+DailySales!$V3530*DailySales!$Q3530</f>
        <v>691.2</v>
      </c>
      <c r="X3530" s="120">
        <f>VLOOKUP(O3530,Stock[],6,FALSE)</f>
        <v>1330</v>
      </c>
      <c r="Y3530" s="120">
        <f>+DailySales!$V3530*DailySales!$X3530</f>
        <v>1436400</v>
      </c>
      <c r="Z3530" s="118"/>
      <c r="AA3530" s="118"/>
      <c r="AB3530" s="118"/>
      <c r="AC3530" s="118"/>
      <c r="AD3530" s="118"/>
      <c r="AE3530" s="121"/>
      <c r="AF3530" s="122"/>
      <c r="AG3530" s="123"/>
      <c r="AH3530" s="122"/>
      <c r="AI3530" s="123"/>
      <c r="AJ3530" s="122">
        <v>46069</v>
      </c>
      <c r="AK3530" s="123">
        <v>1436400</v>
      </c>
      <c r="AL3530" s="34"/>
      <c r="AM3530" s="39"/>
      <c r="AN353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31" spans="1:40" ht="19.5" customHeight="1" x14ac:dyDescent="0.25">
      <c r="A3531" s="112">
        <f t="shared" ref="A3531:A3535" si="260">YEAR(C3531)</f>
        <v>2026</v>
      </c>
      <c r="B3531" s="112">
        <f t="shared" ref="B3531:B3535" si="261">MONTH(C3531)</f>
        <v>2</v>
      </c>
      <c r="C3531" s="113">
        <v>46063</v>
      </c>
      <c r="D3531" s="114">
        <f t="shared" ca="1" si="256"/>
        <v>46097</v>
      </c>
      <c r="E3531" s="114" t="str">
        <f t="shared" ca="1" si="257"/>
        <v>1-Months</v>
      </c>
      <c r="F3531" s="114" t="str">
        <f>VLOOKUP(O3531,Stock[],5,FALSE)</f>
        <v>BE</v>
      </c>
      <c r="G3531" s="33" t="s">
        <v>3383</v>
      </c>
      <c r="H3531" s="116"/>
      <c r="I3531" s="34" t="s">
        <v>231</v>
      </c>
      <c r="J3531" s="112" t="str">
        <f>VLOOKUP(I3531,Customers[],2,FALSE)</f>
        <v>ဦးဝင်းအောင်ကြွယ်</v>
      </c>
      <c r="K3531" s="112" t="str">
        <f>VLOOKUP(I3531,Customers[],4,FALSE)</f>
        <v>Pyawbwe</v>
      </c>
      <c r="L3531" s="112" t="str">
        <f>VLOOKUP(Table85[[#This Row],[CustomerID]],Table!H:K,3,0)</f>
        <v>ပျော်ဘွယ်</v>
      </c>
      <c r="M3531" s="112" t="str">
        <f>VLOOKUP(I3531,Customers[],5,FALSE)</f>
        <v>WholeSales</v>
      </c>
      <c r="N3531" s="117" t="s">
        <v>10</v>
      </c>
      <c r="O3531" s="37" t="s">
        <v>220</v>
      </c>
      <c r="P3531" s="112" t="str">
        <f>VLOOKUP(O3531,Stock[],2,FALSE)</f>
        <v>မြန်မာရှောက်ပျား</v>
      </c>
      <c r="Q3531" s="119">
        <f>VLOOKUP(O3531,Stock[],3,FALSE)</f>
        <v>0.64</v>
      </c>
      <c r="R3531" s="119">
        <f>VLOOKUP(O3531,Stock[],4,FALSE)</f>
        <v>14</v>
      </c>
      <c r="S3531" s="118"/>
      <c r="T3531" s="119">
        <f>(DailySales!$S3531/DailySales!$R3531)+DailySales!$U3531</f>
        <v>50</v>
      </c>
      <c r="U3531" s="118">
        <v>50</v>
      </c>
      <c r="V3531" s="120">
        <f>+DailySales!$T3531*DailySales!$R3531</f>
        <v>700</v>
      </c>
      <c r="W3531" s="120">
        <f>+DailySales!$V3531*DailySales!$Q3531</f>
        <v>448</v>
      </c>
      <c r="X3531" s="120">
        <f>VLOOKUP(O3531,Stock[],6,FALSE)</f>
        <v>1370</v>
      </c>
      <c r="Y3531" s="120">
        <f>+DailySales!$V3531*DailySales!$X3531</f>
        <v>959000</v>
      </c>
      <c r="Z3531" s="118"/>
      <c r="AA3531" s="118"/>
      <c r="AB3531" s="118"/>
      <c r="AC3531" s="118"/>
      <c r="AD3531" s="118"/>
      <c r="AE3531" s="121"/>
      <c r="AF3531" s="122"/>
      <c r="AG3531" s="123"/>
      <c r="AH3531" s="122">
        <v>46063</v>
      </c>
      <c r="AI3531" s="123">
        <v>959000</v>
      </c>
      <c r="AJ3531" s="122"/>
      <c r="AK3531" s="123"/>
      <c r="AL3531" s="34"/>
      <c r="AM3531" s="39"/>
      <c r="AN353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32" spans="1:40" ht="19.5" customHeight="1" x14ac:dyDescent="0.25">
      <c r="A3532" s="112">
        <f t="shared" si="260"/>
        <v>2026</v>
      </c>
      <c r="B3532" s="112">
        <f t="shared" si="261"/>
        <v>2</v>
      </c>
      <c r="C3532" s="113">
        <v>46063</v>
      </c>
      <c r="D3532" s="114">
        <f t="shared" ca="1" si="256"/>
        <v>46097</v>
      </c>
      <c r="E3532" s="114" t="str">
        <f t="shared" ca="1" si="257"/>
        <v>1-Months</v>
      </c>
      <c r="F3532" s="114" t="str">
        <f>VLOOKUP(O3532,Stock[],5,FALSE)</f>
        <v>BE</v>
      </c>
      <c r="G3532" s="33" t="s">
        <v>3383</v>
      </c>
      <c r="H3532" s="116"/>
      <c r="I3532" s="34" t="s">
        <v>231</v>
      </c>
      <c r="J3532" s="112" t="str">
        <f>VLOOKUP(I3532,Customers[],2,FALSE)</f>
        <v>ဦးဝင်းအောင်ကြွယ်</v>
      </c>
      <c r="K3532" s="112" t="str">
        <f>VLOOKUP(I3532,Customers[],4,FALSE)</f>
        <v>Pyawbwe</v>
      </c>
      <c r="L3532" s="112" t="str">
        <f>VLOOKUP(Table85[[#This Row],[CustomerID]],Table!H:K,3,0)</f>
        <v>ပျော်ဘွယ်</v>
      </c>
      <c r="M3532" s="112" t="str">
        <f>VLOOKUP(I3532,Customers[],5,FALSE)</f>
        <v>WholeSales</v>
      </c>
      <c r="N3532" s="117" t="s">
        <v>10</v>
      </c>
      <c r="O3532" s="37" t="s">
        <v>209</v>
      </c>
      <c r="P3532" s="112" t="str">
        <f>VLOOKUP(O3532,Stock[],2,FALSE)</f>
        <v>ဇေယျဝတီ Red</v>
      </c>
      <c r="Q3532" s="119">
        <f>VLOOKUP(O3532,Stock[],3,FALSE)</f>
        <v>0.64</v>
      </c>
      <c r="R3532" s="119">
        <f>VLOOKUP(O3532,Stock[],4,FALSE)</f>
        <v>14</v>
      </c>
      <c r="S3532" s="118"/>
      <c r="T3532" s="119">
        <f>(DailySales!$S3532/DailySales!$R3532)+DailySales!$U3532</f>
        <v>30</v>
      </c>
      <c r="U3532" s="118">
        <v>30</v>
      </c>
      <c r="V3532" s="120">
        <f>+DailySales!$T3532*DailySales!$R3532</f>
        <v>420</v>
      </c>
      <c r="W3532" s="120">
        <f>+DailySales!$V3532*DailySales!$Q3532</f>
        <v>268.8</v>
      </c>
      <c r="X3532" s="120">
        <f>VLOOKUP(O3532,Stock[],6,FALSE)</f>
        <v>1330</v>
      </c>
      <c r="Y3532" s="120">
        <f>+DailySales!$V3532*DailySales!$X3532</f>
        <v>558600</v>
      </c>
      <c r="Z3532" s="118"/>
      <c r="AA3532" s="118"/>
      <c r="AB3532" s="118"/>
      <c r="AC3532" s="118">
        <v>30800</v>
      </c>
      <c r="AD3532" s="118"/>
      <c r="AE3532" s="121"/>
      <c r="AF3532" s="122"/>
      <c r="AG3532" s="123"/>
      <c r="AH3532" s="122">
        <v>46063</v>
      </c>
      <c r="AI3532" s="123">
        <v>527800</v>
      </c>
      <c r="AJ3532" s="122"/>
      <c r="AK3532" s="123"/>
      <c r="AL3532" s="34"/>
      <c r="AM3532" s="39"/>
      <c r="AN353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33" spans="1:40" ht="19.5" customHeight="1" x14ac:dyDescent="0.25">
      <c r="A3533" s="112">
        <f t="shared" si="260"/>
        <v>2026</v>
      </c>
      <c r="B3533" s="112">
        <f t="shared" si="261"/>
        <v>2</v>
      </c>
      <c r="C3533" s="113">
        <v>46063</v>
      </c>
      <c r="D3533" s="114">
        <f t="shared" ca="1" si="256"/>
        <v>46097</v>
      </c>
      <c r="E3533" s="114" t="str">
        <f t="shared" ca="1" si="257"/>
        <v>1-Months</v>
      </c>
      <c r="F3533" s="114" t="str">
        <f>VLOOKUP(O3533,Stock[],5,FALSE)</f>
        <v>BE</v>
      </c>
      <c r="G3533" s="33" t="s">
        <v>3384</v>
      </c>
      <c r="H3533" s="116"/>
      <c r="I3533" s="34" t="s">
        <v>237</v>
      </c>
      <c r="J3533" s="112" t="str">
        <f>VLOOKUP(I3533,Customers[],2,FALSE)</f>
        <v>စံချိန်</v>
      </c>
      <c r="K3533" s="112" t="str">
        <f>VLOOKUP(I3533,Customers[],4,FALSE)</f>
        <v>Yamethin</v>
      </c>
      <c r="L3533" s="112" t="str">
        <f>VLOOKUP(Table85[[#This Row],[CustomerID]],Table!H:K,3,0)</f>
        <v>ရမည်းသင်း</v>
      </c>
      <c r="M3533" s="112" t="str">
        <f>VLOOKUP(I3533,Customers[],5,FALSE)</f>
        <v>WholeSales/Contract</v>
      </c>
      <c r="N3533" s="117" t="s">
        <v>10</v>
      </c>
      <c r="O3533" s="37" t="s">
        <v>240</v>
      </c>
      <c r="P3533" s="112" t="str">
        <f>VLOOKUP(O3533,Stock[],2,FALSE)</f>
        <v>သံပုရာအရက်</v>
      </c>
      <c r="Q3533" s="119">
        <f>VLOOKUP(O3533,Stock[],3,FALSE)</f>
        <v>0.64</v>
      </c>
      <c r="R3533" s="119">
        <f>VLOOKUP(O3533,Stock[],4,FALSE)</f>
        <v>14</v>
      </c>
      <c r="S3533" s="118"/>
      <c r="T3533" s="119">
        <f>(DailySales!$S3533/DailySales!$R3533)+DailySales!$U3533</f>
        <v>100</v>
      </c>
      <c r="U3533" s="118">
        <v>100</v>
      </c>
      <c r="V3533" s="120">
        <f>+DailySales!$T3533*DailySales!$R3533</f>
        <v>1400</v>
      </c>
      <c r="W3533" s="120">
        <f>+DailySales!$V3533*DailySales!$Q3533</f>
        <v>896</v>
      </c>
      <c r="X3533" s="120">
        <f>VLOOKUP(O3533,Stock[],6,FALSE)</f>
        <v>1330</v>
      </c>
      <c r="Y3533" s="120">
        <f>+DailySales!$V3533*DailySales!$X3533</f>
        <v>1862000</v>
      </c>
      <c r="Z3533" s="118"/>
      <c r="AA3533" s="118"/>
      <c r="AB3533" s="118"/>
      <c r="AC3533" s="118">
        <v>429800</v>
      </c>
      <c r="AD3533" s="118"/>
      <c r="AE3533" s="121"/>
      <c r="AF3533" s="122"/>
      <c r="AG3533" s="123"/>
      <c r="AH3533" s="122"/>
      <c r="AI3533" s="123"/>
      <c r="AJ3533" s="122"/>
      <c r="AK3533" s="123"/>
      <c r="AL3533" s="38">
        <v>46067</v>
      </c>
      <c r="AM3533" s="39">
        <v>1432200</v>
      </c>
      <c r="AN353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34" spans="1:40" ht="19.5" customHeight="1" x14ac:dyDescent="0.25">
      <c r="A3534" s="112">
        <f t="shared" si="260"/>
        <v>2026</v>
      </c>
      <c r="B3534" s="112">
        <f t="shared" si="261"/>
        <v>2</v>
      </c>
      <c r="C3534" s="113">
        <v>46063</v>
      </c>
      <c r="D3534" s="114">
        <f t="shared" ca="1" si="256"/>
        <v>46097</v>
      </c>
      <c r="E3534" s="114" t="str">
        <f t="shared" ca="1" si="257"/>
        <v>1-Months</v>
      </c>
      <c r="F3534" s="114" t="str">
        <f>VLOOKUP(O3534,Stock[],5,FALSE)</f>
        <v>BE</v>
      </c>
      <c r="G3534" s="33" t="s">
        <v>3385</v>
      </c>
      <c r="H3534" s="116"/>
      <c r="I3534" s="34" t="s">
        <v>233</v>
      </c>
      <c r="J3534" s="112" t="str">
        <f>VLOOKUP(I3534,Customers[],2,FALSE)</f>
        <v>ဦးဝင်းနိုင်</v>
      </c>
      <c r="K3534" s="112" t="str">
        <f>VLOOKUP(I3534,Customers[],4,FALSE)</f>
        <v>Wandwin</v>
      </c>
      <c r="L3534" s="112" t="str">
        <f>VLOOKUP(Table85[[#This Row],[CustomerID]],Table!H:K,3,0)</f>
        <v>လျှော်ပင်</v>
      </c>
      <c r="M3534" s="112" t="str">
        <f>VLOOKUP(I3534,Customers[],5,FALSE)</f>
        <v>WholeSales/Contract</v>
      </c>
      <c r="N3534" s="117" t="s">
        <v>10</v>
      </c>
      <c r="O3534" s="37" t="s">
        <v>220</v>
      </c>
      <c r="P3534" s="112" t="str">
        <f>VLOOKUP(O3534,Stock[],2,FALSE)</f>
        <v>မြန်မာရှောက်ပျား</v>
      </c>
      <c r="Q3534" s="119">
        <f>VLOOKUP(O3534,Stock[],3,FALSE)</f>
        <v>0.64</v>
      </c>
      <c r="R3534" s="119">
        <f>VLOOKUP(O3534,Stock[],4,FALSE)</f>
        <v>14</v>
      </c>
      <c r="S3534" s="118"/>
      <c r="T3534" s="119">
        <f>(DailySales!$S3534/DailySales!$R3534)+DailySales!$U3534</f>
        <v>50</v>
      </c>
      <c r="U3534" s="118">
        <v>50</v>
      </c>
      <c r="V3534" s="120">
        <f>+DailySales!$T3534*DailySales!$R3534</f>
        <v>700</v>
      </c>
      <c r="W3534" s="120">
        <f>+DailySales!$V3534*DailySales!$Q3534</f>
        <v>448</v>
      </c>
      <c r="X3534" s="120">
        <f>VLOOKUP(O3534,Stock[],6,FALSE)</f>
        <v>1370</v>
      </c>
      <c r="Y3534" s="120">
        <f>+DailySales!$V3534*DailySales!$X3534</f>
        <v>959000</v>
      </c>
      <c r="Z3534" s="118"/>
      <c r="AA3534" s="118"/>
      <c r="AB3534" s="118">
        <v>683827</v>
      </c>
      <c r="AC3534" s="118">
        <v>275173</v>
      </c>
      <c r="AD3534" s="118"/>
      <c r="AE3534" s="121"/>
      <c r="AF3534" s="122"/>
      <c r="AG3534" s="123"/>
      <c r="AH3534" s="122"/>
      <c r="AI3534" s="123"/>
      <c r="AJ3534" s="122"/>
      <c r="AK3534" s="123"/>
      <c r="AL3534" s="34"/>
      <c r="AM3534" s="39"/>
      <c r="AN353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35" spans="1:40" ht="19.5" customHeight="1" x14ac:dyDescent="0.25">
      <c r="A3535" s="112">
        <f t="shared" si="260"/>
        <v>2026</v>
      </c>
      <c r="B3535" s="112">
        <f t="shared" si="261"/>
        <v>2</v>
      </c>
      <c r="C3535" s="113">
        <v>46063</v>
      </c>
      <c r="D3535" s="114">
        <f t="shared" ca="1" si="256"/>
        <v>46097</v>
      </c>
      <c r="E3535" s="114" t="str">
        <f t="shared" ca="1" si="257"/>
        <v>1-Months</v>
      </c>
      <c r="F3535" s="114" t="str">
        <f>VLOOKUP(O3535,Stock[],5,FALSE)</f>
        <v>BE</v>
      </c>
      <c r="G3535" s="33" t="s">
        <v>3385</v>
      </c>
      <c r="H3535" s="116"/>
      <c r="I3535" s="34" t="s">
        <v>233</v>
      </c>
      <c r="J3535" s="112" t="str">
        <f>VLOOKUP(I3535,Customers[],2,FALSE)</f>
        <v>ဦးဝင်းနိုင်</v>
      </c>
      <c r="K3535" s="112" t="str">
        <f>VLOOKUP(I3535,Customers[],4,FALSE)</f>
        <v>Wandwin</v>
      </c>
      <c r="L3535" s="112" t="str">
        <f>VLOOKUP(Table85[[#This Row],[CustomerID]],Table!H:K,3,0)</f>
        <v>လျှော်ပင်</v>
      </c>
      <c r="M3535" s="112" t="str">
        <f>VLOOKUP(I3535,Customers[],5,FALSE)</f>
        <v>WholeSales/Contract</v>
      </c>
      <c r="N3535" s="117" t="s">
        <v>10</v>
      </c>
      <c r="O3535" s="37" t="s">
        <v>217</v>
      </c>
      <c r="P3535" s="112" t="str">
        <f>VLOOKUP(O3535,Stock[],2,FALSE)</f>
        <v>လိမ္မော်ဖြူ</v>
      </c>
      <c r="Q3535" s="119">
        <f>VLOOKUP(O3535,Stock[],3,FALSE)</f>
        <v>0.64</v>
      </c>
      <c r="R3535" s="119">
        <f>VLOOKUP(O3535,Stock[],4,FALSE)</f>
        <v>24</v>
      </c>
      <c r="S3535" s="118"/>
      <c r="T3535" s="119">
        <f>(DailySales!$S3535/DailySales!$R3535)+DailySales!$U3535</f>
        <v>5</v>
      </c>
      <c r="U3535" s="118">
        <v>5</v>
      </c>
      <c r="V3535" s="120">
        <f>+DailySales!$T3535*DailySales!$R3535</f>
        <v>120</v>
      </c>
      <c r="W3535" s="120">
        <f>+DailySales!$V3535*DailySales!$Q3535</f>
        <v>76.8</v>
      </c>
      <c r="X3535" s="120">
        <f>VLOOKUP(O3535,Stock[],6,FALSE)</f>
        <v>1330</v>
      </c>
      <c r="Y3535" s="120">
        <f>+DailySales!$V3535*DailySales!$X3535</f>
        <v>159600</v>
      </c>
      <c r="Z3535" s="118"/>
      <c r="AA3535" s="118"/>
      <c r="AB3535" s="118"/>
      <c r="AC3535" s="118">
        <v>159600</v>
      </c>
      <c r="AD3535" s="118"/>
      <c r="AE3535" s="121"/>
      <c r="AF3535" s="122"/>
      <c r="AG3535" s="123"/>
      <c r="AH3535" s="122"/>
      <c r="AI3535" s="123"/>
      <c r="AJ3535" s="122"/>
      <c r="AK3535" s="123"/>
      <c r="AL3535" s="34"/>
      <c r="AM3535" s="39"/>
      <c r="AN353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36" spans="1:40" ht="19.5" customHeight="1" x14ac:dyDescent="0.25">
      <c r="A3536" s="112">
        <f t="shared" ref="A3536:A3540" si="262">YEAR(C3536)</f>
        <v>2026</v>
      </c>
      <c r="B3536" s="112">
        <f t="shared" ref="B3536:B3540" si="263">MONTH(C3536)</f>
        <v>2</v>
      </c>
      <c r="C3536" s="113">
        <v>46063</v>
      </c>
      <c r="D3536" s="114">
        <f t="shared" ca="1" si="256"/>
        <v>46097</v>
      </c>
      <c r="E3536" s="114" t="str">
        <f t="shared" ca="1" si="257"/>
        <v>1-Months</v>
      </c>
      <c r="F3536" s="114" t="str">
        <f>VLOOKUP(O3536,Stock[],5,FALSE)</f>
        <v>BE</v>
      </c>
      <c r="G3536" s="33" t="s">
        <v>3385</v>
      </c>
      <c r="H3536" s="116"/>
      <c r="I3536" s="34" t="s">
        <v>233</v>
      </c>
      <c r="J3536" s="112" t="str">
        <f>VLOOKUP(I3536,Customers[],2,FALSE)</f>
        <v>ဦးဝင်းနိုင်</v>
      </c>
      <c r="K3536" s="112" t="str">
        <f>VLOOKUP(I3536,Customers[],4,FALSE)</f>
        <v>Wandwin</v>
      </c>
      <c r="L3536" s="112" t="str">
        <f>VLOOKUP(Table85[[#This Row],[CustomerID]],Table!H:K,3,0)</f>
        <v>လျှော်ပင်</v>
      </c>
      <c r="M3536" s="112" t="str">
        <f>VLOOKUP(I3536,Customers[],5,FALSE)</f>
        <v>WholeSales/Contract</v>
      </c>
      <c r="N3536" s="117" t="s">
        <v>10</v>
      </c>
      <c r="O3536" s="37" t="s">
        <v>2120</v>
      </c>
      <c r="P3536" s="112" t="str">
        <f>VLOOKUP(O3536,Stock[],2,FALSE)</f>
        <v>ဇေ အရက်သန့်</v>
      </c>
      <c r="Q3536" s="119">
        <f>VLOOKUP(O3536,Stock[],3,FALSE)</f>
        <v>0.64</v>
      </c>
      <c r="R3536" s="119">
        <f>VLOOKUP(O3536,Stock[],4,FALSE)</f>
        <v>14</v>
      </c>
      <c r="S3536" s="118"/>
      <c r="T3536" s="119">
        <f>(DailySales!$S3536/DailySales!$R3536)+DailySales!$U3536</f>
        <v>5</v>
      </c>
      <c r="U3536" s="118">
        <v>5</v>
      </c>
      <c r="V3536" s="120">
        <f>+DailySales!$T3536*DailySales!$R3536</f>
        <v>70</v>
      </c>
      <c r="W3536" s="120">
        <f>+DailySales!$V3536*DailySales!$Q3536</f>
        <v>44.800000000000004</v>
      </c>
      <c r="X3536" s="120">
        <f>VLOOKUP(O3536,Stock[],6,FALSE)</f>
        <v>1380</v>
      </c>
      <c r="Y3536" s="120">
        <f>+DailySales!$V3536*DailySales!$X3536</f>
        <v>96600</v>
      </c>
      <c r="Z3536" s="118"/>
      <c r="AA3536" s="118"/>
      <c r="AB3536" s="118"/>
      <c r="AC3536" s="118">
        <v>96600</v>
      </c>
      <c r="AD3536" s="118"/>
      <c r="AE3536" s="121"/>
      <c r="AF3536" s="122"/>
      <c r="AG3536" s="123"/>
      <c r="AH3536" s="122"/>
      <c r="AI3536" s="123"/>
      <c r="AJ3536" s="122"/>
      <c r="AK3536" s="123"/>
      <c r="AL3536" s="34"/>
      <c r="AM3536" s="39"/>
      <c r="AN353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37" spans="1:40" ht="19.5" customHeight="1" x14ac:dyDescent="0.25">
      <c r="A3537" s="112">
        <f t="shared" si="262"/>
        <v>2026</v>
      </c>
      <c r="B3537" s="112">
        <f t="shared" si="263"/>
        <v>2</v>
      </c>
      <c r="C3537" s="113">
        <v>46063</v>
      </c>
      <c r="D3537" s="114">
        <f t="shared" ca="1" si="256"/>
        <v>46097</v>
      </c>
      <c r="E3537" s="114" t="str">
        <f t="shared" ca="1" si="257"/>
        <v>1-Months</v>
      </c>
      <c r="F3537" s="114" t="str">
        <f>VLOOKUP(O3537,Stock[],5,FALSE)</f>
        <v>BE</v>
      </c>
      <c r="G3537" s="33" t="s">
        <v>3385</v>
      </c>
      <c r="H3537" s="116"/>
      <c r="I3537" s="34" t="s">
        <v>233</v>
      </c>
      <c r="J3537" s="112" t="str">
        <f>VLOOKUP(I3537,Customers[],2,FALSE)</f>
        <v>ဦးဝင်းနိုင်</v>
      </c>
      <c r="K3537" s="112" t="str">
        <f>VLOOKUP(I3537,Customers[],4,FALSE)</f>
        <v>Wandwin</v>
      </c>
      <c r="L3537" s="112" t="str">
        <f>VLOOKUP(Table85[[#This Row],[CustomerID]],Table!H:K,3,0)</f>
        <v>လျှော်ပင်</v>
      </c>
      <c r="M3537" s="112" t="str">
        <f>VLOOKUP(I3537,Customers[],5,FALSE)</f>
        <v>WholeSales/Contract</v>
      </c>
      <c r="N3537" s="117" t="s">
        <v>10</v>
      </c>
      <c r="O3537" s="37" t="s">
        <v>214</v>
      </c>
      <c r="P3537" s="112" t="str">
        <f>VLOOKUP(O3537,Stock[],2,FALSE)</f>
        <v>ကောင်းကြည်</v>
      </c>
      <c r="Q3537" s="119">
        <f>VLOOKUP(O3537,Stock[],3,FALSE)</f>
        <v>0.64</v>
      </c>
      <c r="R3537" s="119">
        <f>VLOOKUP(O3537,Stock[],4,FALSE)</f>
        <v>14</v>
      </c>
      <c r="S3537" s="118"/>
      <c r="T3537" s="119">
        <f>(DailySales!$S3537/DailySales!$R3537)+DailySales!$U3537</f>
        <v>30</v>
      </c>
      <c r="U3537" s="118">
        <v>30</v>
      </c>
      <c r="V3537" s="120">
        <f>+DailySales!$T3537*DailySales!$R3537</f>
        <v>420</v>
      </c>
      <c r="W3537" s="120">
        <f>+DailySales!$V3537*DailySales!$Q3537</f>
        <v>268.8</v>
      </c>
      <c r="X3537" s="120">
        <f>VLOOKUP(O3537,Stock[],6,FALSE)</f>
        <v>1330</v>
      </c>
      <c r="Y3537" s="120">
        <f>+DailySales!$V3537*DailySales!$X3537</f>
        <v>558600</v>
      </c>
      <c r="Z3537" s="118"/>
      <c r="AA3537" s="118"/>
      <c r="AB3537" s="118"/>
      <c r="AC3537" s="118">
        <v>38931</v>
      </c>
      <c r="AD3537" s="118"/>
      <c r="AE3537" s="121"/>
      <c r="AF3537" s="122"/>
      <c r="AG3537" s="123"/>
      <c r="AH3537" s="122">
        <v>46081</v>
      </c>
      <c r="AI3537" s="123">
        <v>327600</v>
      </c>
      <c r="AJ3537" s="122">
        <v>46084</v>
      </c>
      <c r="AK3537" s="123">
        <v>192069</v>
      </c>
      <c r="AL3537" s="34"/>
      <c r="AM3537" s="39"/>
      <c r="AN353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38" spans="1:40" ht="19.5" customHeight="1" x14ac:dyDescent="0.25">
      <c r="A3538" s="112">
        <f t="shared" si="262"/>
        <v>2026</v>
      </c>
      <c r="B3538" s="112">
        <f t="shared" si="263"/>
        <v>2</v>
      </c>
      <c r="C3538" s="113">
        <v>46063</v>
      </c>
      <c r="D3538" s="114">
        <f t="shared" ca="1" si="256"/>
        <v>46097</v>
      </c>
      <c r="E3538" s="114" t="str">
        <f t="shared" ca="1" si="257"/>
        <v>1-Months</v>
      </c>
      <c r="F3538" s="114" t="str">
        <f>VLOOKUP(O3538,Stock[],5,FALSE)</f>
        <v>BE</v>
      </c>
      <c r="G3538" s="33" t="s">
        <v>3385</v>
      </c>
      <c r="H3538" s="116"/>
      <c r="I3538" s="34" t="s">
        <v>233</v>
      </c>
      <c r="J3538" s="112" t="str">
        <f>VLOOKUP(I3538,Customers[],2,FALSE)</f>
        <v>ဦးဝင်းနိုင်</v>
      </c>
      <c r="K3538" s="112" t="str">
        <f>VLOOKUP(I3538,Customers[],4,FALSE)</f>
        <v>Wandwin</v>
      </c>
      <c r="L3538" s="112" t="str">
        <f>VLOOKUP(Table85[[#This Row],[CustomerID]],Table!H:K,3,0)</f>
        <v>လျှော်ပင်</v>
      </c>
      <c r="M3538" s="112" t="str">
        <f>VLOOKUP(I3538,Customers[],5,FALSE)</f>
        <v>WholeSales/Contract</v>
      </c>
      <c r="N3538" s="117" t="s">
        <v>10</v>
      </c>
      <c r="O3538" s="37" t="s">
        <v>205</v>
      </c>
      <c r="P3538" s="112" t="str">
        <f>VLOOKUP(O3538,Stock[],2,FALSE)</f>
        <v>ကောင်းကြည် ကော် 25%  (1Ltr )</v>
      </c>
      <c r="Q3538" s="119">
        <f>VLOOKUP(O3538,Stock[],3,FALSE)</f>
        <v>1</v>
      </c>
      <c r="R3538" s="119">
        <f>VLOOKUP(O3538,Stock[],4,FALSE)</f>
        <v>12</v>
      </c>
      <c r="S3538" s="118"/>
      <c r="T3538" s="119">
        <f>(DailySales!$S3538/DailySales!$R3538)+DailySales!$U3538</f>
        <v>25</v>
      </c>
      <c r="U3538" s="118">
        <v>25</v>
      </c>
      <c r="V3538" s="120">
        <f>+DailySales!$T3538*DailySales!$R3538</f>
        <v>300</v>
      </c>
      <c r="W3538" s="120">
        <f>+DailySales!$V3538*DailySales!$Q3538</f>
        <v>300</v>
      </c>
      <c r="X3538" s="120">
        <f>VLOOKUP(O3538,Stock[],6,FALSE)</f>
        <v>1530</v>
      </c>
      <c r="Y3538" s="120">
        <f>+DailySales!$V3538*DailySales!$X3538</f>
        <v>459000</v>
      </c>
      <c r="Z3538" s="118"/>
      <c r="AA3538" s="118"/>
      <c r="AB3538" s="118"/>
      <c r="AC3538" s="118"/>
      <c r="AD3538" s="118"/>
      <c r="AE3538" s="121"/>
      <c r="AF3538" s="122"/>
      <c r="AG3538" s="123"/>
      <c r="AH3538" s="122"/>
      <c r="AI3538" s="123"/>
      <c r="AJ3538" s="122">
        <v>46084</v>
      </c>
      <c r="AK3538" s="123">
        <v>459000</v>
      </c>
      <c r="AL3538" s="34"/>
      <c r="AM3538" s="39"/>
      <c r="AN353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39" spans="1:40" ht="19.5" customHeight="1" x14ac:dyDescent="0.25">
      <c r="A3539" s="112">
        <f t="shared" si="262"/>
        <v>2026</v>
      </c>
      <c r="B3539" s="112">
        <f t="shared" si="263"/>
        <v>2</v>
      </c>
      <c r="C3539" s="113">
        <v>46063</v>
      </c>
      <c r="D3539" s="114">
        <f t="shared" ca="1" si="256"/>
        <v>46097</v>
      </c>
      <c r="E3539" s="114" t="str">
        <f t="shared" ca="1" si="257"/>
        <v>1-Months</v>
      </c>
      <c r="F3539" s="114" t="str">
        <f>VLOOKUP(O3539,Stock[],5,FALSE)</f>
        <v>BE</v>
      </c>
      <c r="G3539" s="33" t="s">
        <v>3386</v>
      </c>
      <c r="H3539" s="116"/>
      <c r="I3539" s="34" t="s">
        <v>72</v>
      </c>
      <c r="J3539" s="112" t="str">
        <f>VLOOKUP(I3539,Customers[],2,FALSE)</f>
        <v>ဦးကျော်လှ</v>
      </c>
      <c r="K3539" s="112" t="str">
        <f>VLOOKUP(I3539,Customers[],4,FALSE)</f>
        <v>Tharzi</v>
      </c>
      <c r="L3539" s="112" t="str">
        <f>VLOOKUP(Table85[[#This Row],[CustomerID]],Table!H:K,3,0)</f>
        <v>သာစည်</v>
      </c>
      <c r="M3539" s="112" t="str">
        <f>VLOOKUP(I3539,Customers[],5,FALSE)</f>
        <v>WholeSales</v>
      </c>
      <c r="N3539" s="117" t="s">
        <v>10</v>
      </c>
      <c r="O3539" s="37" t="s">
        <v>209</v>
      </c>
      <c r="P3539" s="112" t="str">
        <f>VLOOKUP(O3539,Stock[],2,FALSE)</f>
        <v>ဇေယျဝတီ Red</v>
      </c>
      <c r="Q3539" s="119">
        <f>VLOOKUP(O3539,Stock[],3,FALSE)</f>
        <v>0.64</v>
      </c>
      <c r="R3539" s="119">
        <f>VLOOKUP(O3539,Stock[],4,FALSE)</f>
        <v>14</v>
      </c>
      <c r="S3539" s="118"/>
      <c r="T3539" s="119">
        <f>(DailySales!$S3539/DailySales!$R3539)+DailySales!$U3539</f>
        <v>50</v>
      </c>
      <c r="U3539" s="118">
        <v>50</v>
      </c>
      <c r="V3539" s="120">
        <f>+DailySales!$T3539*DailySales!$R3539</f>
        <v>700</v>
      </c>
      <c r="W3539" s="120">
        <f>+DailySales!$V3539*DailySales!$Q3539</f>
        <v>448</v>
      </c>
      <c r="X3539" s="120">
        <f>VLOOKUP(O3539,Stock[],6,FALSE)</f>
        <v>1330</v>
      </c>
      <c r="Y3539" s="120">
        <f>+DailySales!$V3539*DailySales!$X3539</f>
        <v>931000</v>
      </c>
      <c r="Z3539" s="118"/>
      <c r="AA3539" s="118"/>
      <c r="AB3539" s="118">
        <v>39755</v>
      </c>
      <c r="AC3539" s="118">
        <v>30030</v>
      </c>
      <c r="AD3539" s="118"/>
      <c r="AE3539" s="121"/>
      <c r="AF3539" s="122"/>
      <c r="AG3539" s="123"/>
      <c r="AH3539" s="122">
        <v>46081</v>
      </c>
      <c r="AI3539" s="123">
        <v>3150</v>
      </c>
      <c r="AJ3539" s="122">
        <v>46086</v>
      </c>
      <c r="AK3539" s="123">
        <v>858065</v>
      </c>
      <c r="AL3539" s="34"/>
      <c r="AM3539" s="39"/>
      <c r="AN353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40" spans="1:40" ht="19.5" customHeight="1" x14ac:dyDescent="0.25">
      <c r="A3540" s="112">
        <f t="shared" si="262"/>
        <v>2026</v>
      </c>
      <c r="B3540" s="112">
        <f t="shared" si="263"/>
        <v>2</v>
      </c>
      <c r="C3540" s="113">
        <v>46063</v>
      </c>
      <c r="D3540" s="114">
        <f t="shared" ca="1" si="256"/>
        <v>46097</v>
      </c>
      <c r="E3540" s="114" t="str">
        <f t="shared" ca="1" si="257"/>
        <v>1-Months</v>
      </c>
      <c r="F3540" s="114" t="str">
        <f>VLOOKUP(O3540,Stock[],5,FALSE)</f>
        <v>BE</v>
      </c>
      <c r="G3540" s="33" t="s">
        <v>3386</v>
      </c>
      <c r="H3540" s="116"/>
      <c r="I3540" s="34" t="s">
        <v>72</v>
      </c>
      <c r="J3540" s="112" t="str">
        <f>VLOOKUP(I3540,Customers[],2,FALSE)</f>
        <v>ဦးကျော်လှ</v>
      </c>
      <c r="K3540" s="112" t="str">
        <f>VLOOKUP(I3540,Customers[],4,FALSE)</f>
        <v>Tharzi</v>
      </c>
      <c r="L3540" s="112" t="str">
        <f>VLOOKUP(Table85[[#This Row],[CustomerID]],Table!H:K,3,0)</f>
        <v>သာစည်</v>
      </c>
      <c r="M3540" s="112" t="str">
        <f>VLOOKUP(I3540,Customers[],5,FALSE)</f>
        <v>WholeSales</v>
      </c>
      <c r="N3540" s="117" t="s">
        <v>10</v>
      </c>
      <c r="O3540" s="37" t="s">
        <v>207</v>
      </c>
      <c r="P3540" s="112" t="str">
        <f>VLOOKUP(O3540,Stock[],2,FALSE)</f>
        <v>ရွှေမင်းသားခေါင်ရည်</v>
      </c>
      <c r="Q3540" s="119">
        <f>VLOOKUP(O3540,Stock[],3,FALSE)</f>
        <v>0.64</v>
      </c>
      <c r="R3540" s="119">
        <f>VLOOKUP(O3540,Stock[],4,FALSE)</f>
        <v>24</v>
      </c>
      <c r="S3540" s="118"/>
      <c r="T3540" s="119">
        <f>(DailySales!$S3540/DailySales!$R3540)+DailySales!$U3540</f>
        <v>20</v>
      </c>
      <c r="U3540" s="118">
        <v>20</v>
      </c>
      <c r="V3540" s="120">
        <f>+DailySales!$T3540*DailySales!$R3540</f>
        <v>480</v>
      </c>
      <c r="W3540" s="120">
        <f>+DailySales!$V3540*DailySales!$Q3540</f>
        <v>307.2</v>
      </c>
      <c r="X3540" s="120">
        <f>VLOOKUP(O3540,Stock[],6,FALSE)</f>
        <v>800</v>
      </c>
      <c r="Y3540" s="120">
        <f>+DailySales!$V3540*DailySales!$X3540</f>
        <v>384000</v>
      </c>
      <c r="Z3540" s="118"/>
      <c r="AA3540" s="118"/>
      <c r="AB3540" s="118"/>
      <c r="AC3540" s="118"/>
      <c r="AD3540" s="118"/>
      <c r="AE3540" s="121"/>
      <c r="AF3540" s="122"/>
      <c r="AG3540" s="123"/>
      <c r="AH3540" s="122"/>
      <c r="AI3540" s="123"/>
      <c r="AJ3540" s="122">
        <v>46086</v>
      </c>
      <c r="AK3540" s="123">
        <v>384000</v>
      </c>
      <c r="AL3540" s="34"/>
      <c r="AM3540" s="39"/>
      <c r="AN354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41" spans="1:40" ht="19.5" customHeight="1" x14ac:dyDescent="0.25">
      <c r="A3541" s="112">
        <f t="shared" ref="A3541:A3545" si="264">YEAR(C3541)</f>
        <v>2026</v>
      </c>
      <c r="B3541" s="112">
        <f t="shared" ref="B3541:B3545" si="265">MONTH(C3541)</f>
        <v>2</v>
      </c>
      <c r="C3541" s="113">
        <v>46063</v>
      </c>
      <c r="D3541" s="114">
        <f t="shared" ca="1" si="256"/>
        <v>46097</v>
      </c>
      <c r="E3541" s="114" t="str">
        <f t="shared" ca="1" si="257"/>
        <v>1-Months</v>
      </c>
      <c r="F3541" s="114" t="str">
        <f>VLOOKUP(O3541,Stock[],5,FALSE)</f>
        <v>BE</v>
      </c>
      <c r="G3541" s="33" t="s">
        <v>3386</v>
      </c>
      <c r="H3541" s="116"/>
      <c r="I3541" s="34" t="s">
        <v>72</v>
      </c>
      <c r="J3541" s="112" t="str">
        <f>VLOOKUP(I3541,Customers[],2,FALSE)</f>
        <v>ဦးကျော်လှ</v>
      </c>
      <c r="K3541" s="112" t="str">
        <f>VLOOKUP(I3541,Customers[],4,FALSE)</f>
        <v>Tharzi</v>
      </c>
      <c r="L3541" s="112" t="str">
        <f>VLOOKUP(Table85[[#This Row],[CustomerID]],Table!H:K,3,0)</f>
        <v>သာစည်</v>
      </c>
      <c r="M3541" s="112" t="str">
        <f>VLOOKUP(I3541,Customers[],5,FALSE)</f>
        <v>WholeSales</v>
      </c>
      <c r="N3541" s="117" t="s">
        <v>10</v>
      </c>
      <c r="O3541" s="37" t="s">
        <v>1395</v>
      </c>
      <c r="P3541" s="112" t="str">
        <f>VLOOKUP(O3541,Stock[],2,FALSE)</f>
        <v>ရွှေမင်းသားမန်ကျည်းခေါင်ရည်</v>
      </c>
      <c r="Q3541" s="119">
        <f>VLOOKUP(O3541,Stock[],3,FALSE)</f>
        <v>0.64</v>
      </c>
      <c r="R3541" s="119">
        <f>VLOOKUP(O3541,Stock[],4,FALSE)</f>
        <v>14</v>
      </c>
      <c r="S3541" s="118"/>
      <c r="T3541" s="119">
        <f>(DailySales!$S3541/DailySales!$R3541)+DailySales!$U3541</f>
        <v>20</v>
      </c>
      <c r="U3541" s="118">
        <v>20</v>
      </c>
      <c r="V3541" s="120">
        <f>+DailySales!$T3541*DailySales!$R3541</f>
        <v>280</v>
      </c>
      <c r="W3541" s="120">
        <f>+DailySales!$V3541*DailySales!$Q3541</f>
        <v>179.20000000000002</v>
      </c>
      <c r="X3541" s="120">
        <f>VLOOKUP(O3541,Stock[],6,FALSE)</f>
        <v>830</v>
      </c>
      <c r="Y3541" s="120">
        <f>+DailySales!$V3541*DailySales!$X3541</f>
        <v>232400</v>
      </c>
      <c r="Z3541" s="118"/>
      <c r="AA3541" s="118"/>
      <c r="AB3541" s="118"/>
      <c r="AC3541" s="118"/>
      <c r="AD3541" s="118"/>
      <c r="AE3541" s="121"/>
      <c r="AF3541" s="122"/>
      <c r="AG3541" s="123"/>
      <c r="AH3541" s="122"/>
      <c r="AI3541" s="123"/>
      <c r="AJ3541" s="122">
        <v>46086</v>
      </c>
      <c r="AK3541" s="123">
        <v>232400</v>
      </c>
      <c r="AL3541" s="34"/>
      <c r="AM3541" s="39"/>
      <c r="AN354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42" spans="1:40" ht="19.5" customHeight="1" x14ac:dyDescent="0.25">
      <c r="A3542" s="112">
        <f t="shared" si="264"/>
        <v>2026</v>
      </c>
      <c r="B3542" s="112">
        <f t="shared" si="265"/>
        <v>2</v>
      </c>
      <c r="C3542" s="113">
        <v>46063</v>
      </c>
      <c r="D3542" s="114">
        <f t="shared" ca="1" si="256"/>
        <v>46097</v>
      </c>
      <c r="E3542" s="114" t="str">
        <f t="shared" ca="1" si="257"/>
        <v>1-Months</v>
      </c>
      <c r="F3542" s="114" t="str">
        <f>VLOOKUP(O3542,Stock[],5,FALSE)</f>
        <v>BE</v>
      </c>
      <c r="G3542" s="33" t="s">
        <v>3387</v>
      </c>
      <c r="H3542" s="116"/>
      <c r="I3542" s="34" t="s">
        <v>193</v>
      </c>
      <c r="J3542" s="112" t="str">
        <f>VLOOKUP(I3542,Customers[],2,FALSE)</f>
        <v>ရွှေမြင်း(မခင်မာဌေး)</v>
      </c>
      <c r="K3542" s="112" t="str">
        <f>VLOOKUP(I3542,Customers[],4,FALSE)</f>
        <v>Meiktila</v>
      </c>
      <c r="L3542" s="112" t="str">
        <f>VLOOKUP(Table85[[#This Row],[CustomerID]],Table!H:K,3,0)</f>
        <v>ကျွဲတပ်ဆုံ</v>
      </c>
      <c r="M3542" s="112" t="str">
        <f>VLOOKUP(I3542,Customers[],5,FALSE)</f>
        <v>WholeSales/Contract</v>
      </c>
      <c r="N3542" s="117" t="s">
        <v>10</v>
      </c>
      <c r="O3542" s="37" t="s">
        <v>217</v>
      </c>
      <c r="P3542" s="112" t="str">
        <f>VLOOKUP(O3542,Stock[],2,FALSE)</f>
        <v>လိမ္မော်ဖြူ</v>
      </c>
      <c r="Q3542" s="119">
        <f>VLOOKUP(O3542,Stock[],3,FALSE)</f>
        <v>0.64</v>
      </c>
      <c r="R3542" s="119">
        <f>VLOOKUP(O3542,Stock[],4,FALSE)</f>
        <v>24</v>
      </c>
      <c r="S3542" s="118"/>
      <c r="T3542" s="119">
        <f>(DailySales!$S3542/DailySales!$R3542)+DailySales!$U3542</f>
        <v>100</v>
      </c>
      <c r="U3542" s="118">
        <v>100</v>
      </c>
      <c r="V3542" s="120">
        <f>+DailySales!$T3542*DailySales!$R3542</f>
        <v>2400</v>
      </c>
      <c r="W3542" s="120">
        <f>+DailySales!$V3542*DailySales!$Q3542</f>
        <v>1536</v>
      </c>
      <c r="X3542" s="120">
        <f>VLOOKUP(O3542,Stock[],6,FALSE)</f>
        <v>1330</v>
      </c>
      <c r="Y3542" s="120">
        <f>+DailySales!$V3542*DailySales!$X3542</f>
        <v>3192000</v>
      </c>
      <c r="Z3542" s="118"/>
      <c r="AA3542" s="118"/>
      <c r="AB3542" s="118"/>
      <c r="AC3542" s="118"/>
      <c r="AD3542" s="118"/>
      <c r="AE3542" s="121"/>
      <c r="AF3542" s="122"/>
      <c r="AG3542" s="123"/>
      <c r="AH3542" s="122"/>
      <c r="AI3542" s="123"/>
      <c r="AJ3542" s="122"/>
      <c r="AK3542" s="123"/>
      <c r="AL3542" s="34"/>
      <c r="AM3542" s="39"/>
      <c r="AN354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3192000</v>
      </c>
    </row>
    <row r="3543" spans="1:40" ht="19.5" customHeight="1" x14ac:dyDescent="0.25">
      <c r="A3543" s="112">
        <f t="shared" si="264"/>
        <v>2026</v>
      </c>
      <c r="B3543" s="112">
        <f t="shared" si="265"/>
        <v>2</v>
      </c>
      <c r="C3543" s="113">
        <v>46063</v>
      </c>
      <c r="D3543" s="114">
        <f t="shared" ca="1" si="256"/>
        <v>46097</v>
      </c>
      <c r="E3543" s="114" t="str">
        <f t="shared" ca="1" si="257"/>
        <v>1-Months</v>
      </c>
      <c r="F3543" s="114" t="str">
        <f>VLOOKUP(O3543,Stock[],5,FALSE)</f>
        <v>BE</v>
      </c>
      <c r="G3543" s="33" t="s">
        <v>3388</v>
      </c>
      <c r="H3543" s="116"/>
      <c r="I3543" s="34" t="s">
        <v>181</v>
      </c>
      <c r="J3543" s="112" t="str">
        <f>VLOOKUP(I3543,Customers[],2,FALSE)</f>
        <v>ရွှေမြင်း(ရွှေခြင်္သေ့)</v>
      </c>
      <c r="K3543" s="112" t="str">
        <f>VLOOKUP(I3543,Customers[],4,FALSE)</f>
        <v>Meiktila</v>
      </c>
      <c r="L3543" s="112" t="str">
        <f>VLOOKUP(Table85[[#This Row],[CustomerID]],Table!H:K,3,0)</f>
        <v>မိတ္ထီလာ</v>
      </c>
      <c r="M3543" s="112" t="str">
        <f>VLOOKUP(I3543,Customers[],5,FALSE)</f>
        <v>WholeSales/Contract</v>
      </c>
      <c r="N3543" s="117" t="s">
        <v>10</v>
      </c>
      <c r="O3543" s="37" t="s">
        <v>240</v>
      </c>
      <c r="P3543" s="112" t="str">
        <f>VLOOKUP(O3543,Stock[],2,FALSE)</f>
        <v>သံပုရာအရက်</v>
      </c>
      <c r="Q3543" s="119">
        <f>VLOOKUP(O3543,Stock[],3,FALSE)</f>
        <v>0.64</v>
      </c>
      <c r="R3543" s="119">
        <f>VLOOKUP(O3543,Stock[],4,FALSE)</f>
        <v>14</v>
      </c>
      <c r="S3543" s="118"/>
      <c r="T3543" s="119">
        <f>(DailySales!$S3543/DailySales!$R3543)+DailySales!$U3543</f>
        <v>10</v>
      </c>
      <c r="U3543" s="118">
        <v>10</v>
      </c>
      <c r="V3543" s="120">
        <f>+DailySales!$T3543*DailySales!$R3543</f>
        <v>140</v>
      </c>
      <c r="W3543" s="120">
        <f>+DailySales!$V3543*DailySales!$Q3543</f>
        <v>89.600000000000009</v>
      </c>
      <c r="X3543" s="120">
        <f>VLOOKUP(O3543,Stock[],6,FALSE)</f>
        <v>1330</v>
      </c>
      <c r="Y3543" s="120">
        <f>+DailySales!$V3543*DailySales!$X3543</f>
        <v>186200</v>
      </c>
      <c r="Z3543" s="118"/>
      <c r="AA3543" s="118"/>
      <c r="AB3543" s="118"/>
      <c r="AC3543" s="118"/>
      <c r="AD3543" s="118"/>
      <c r="AE3543" s="121"/>
      <c r="AF3543" s="122"/>
      <c r="AG3543" s="123"/>
      <c r="AH3543" s="122"/>
      <c r="AI3543" s="123"/>
      <c r="AJ3543" s="122"/>
      <c r="AK3543" s="123"/>
      <c r="AL3543" s="34"/>
      <c r="AM3543" s="39"/>
      <c r="AN354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3544" spans="1:40" ht="19.5" customHeight="1" x14ac:dyDescent="0.25">
      <c r="A3544" s="112">
        <f t="shared" si="264"/>
        <v>2026</v>
      </c>
      <c r="B3544" s="112">
        <f t="shared" si="265"/>
        <v>2</v>
      </c>
      <c r="C3544" s="113">
        <v>46063</v>
      </c>
      <c r="D3544" s="114">
        <f t="shared" ca="1" si="256"/>
        <v>46097</v>
      </c>
      <c r="E3544" s="114" t="str">
        <f t="shared" ca="1" si="257"/>
        <v>1-Months</v>
      </c>
      <c r="F3544" s="114" t="str">
        <f>VLOOKUP(O3544,Stock[],5,FALSE)</f>
        <v>BE</v>
      </c>
      <c r="G3544" s="33" t="s">
        <v>3388</v>
      </c>
      <c r="H3544" s="116"/>
      <c r="I3544" s="34" t="s">
        <v>181</v>
      </c>
      <c r="J3544" s="112" t="str">
        <f>VLOOKUP(I3544,Customers[],2,FALSE)</f>
        <v>ရွှေမြင်း(ရွှေခြင်္သေ့)</v>
      </c>
      <c r="K3544" s="112" t="str">
        <f>VLOOKUP(I3544,Customers[],4,FALSE)</f>
        <v>Meiktila</v>
      </c>
      <c r="L3544" s="112" t="str">
        <f>VLOOKUP(Table85[[#This Row],[CustomerID]],Table!H:K,3,0)</f>
        <v>မိတ္ထီလာ</v>
      </c>
      <c r="M3544" s="112" t="str">
        <f>VLOOKUP(I3544,Customers[],5,FALSE)</f>
        <v>WholeSales/Contract</v>
      </c>
      <c r="N3544" s="117" t="s">
        <v>10</v>
      </c>
      <c r="O3544" s="37" t="s">
        <v>220</v>
      </c>
      <c r="P3544" s="112" t="str">
        <f>VLOOKUP(O3544,Stock[],2,FALSE)</f>
        <v>မြန်မာရှောက်ပျား</v>
      </c>
      <c r="Q3544" s="119">
        <f>VLOOKUP(O3544,Stock[],3,FALSE)</f>
        <v>0.64</v>
      </c>
      <c r="R3544" s="119">
        <f>VLOOKUP(O3544,Stock[],4,FALSE)</f>
        <v>14</v>
      </c>
      <c r="S3544" s="118"/>
      <c r="T3544" s="119">
        <f>(DailySales!$S3544/DailySales!$R3544)+DailySales!$U3544</f>
        <v>15</v>
      </c>
      <c r="U3544" s="118">
        <v>15</v>
      </c>
      <c r="V3544" s="120">
        <f>+DailySales!$T3544*DailySales!$R3544</f>
        <v>210</v>
      </c>
      <c r="W3544" s="120">
        <f>+DailySales!$V3544*DailySales!$Q3544</f>
        <v>134.4</v>
      </c>
      <c r="X3544" s="120">
        <f>VLOOKUP(O3544,Stock[],6,FALSE)</f>
        <v>1370</v>
      </c>
      <c r="Y3544" s="120">
        <f>+DailySales!$V3544*DailySales!$X3544</f>
        <v>287700</v>
      </c>
      <c r="Z3544" s="118"/>
      <c r="AA3544" s="118"/>
      <c r="AB3544" s="118"/>
      <c r="AC3544" s="118"/>
      <c r="AD3544" s="118"/>
      <c r="AE3544" s="121"/>
      <c r="AF3544" s="122"/>
      <c r="AG3544" s="123"/>
      <c r="AH3544" s="122"/>
      <c r="AI3544" s="123"/>
      <c r="AJ3544" s="122"/>
      <c r="AK3544" s="123"/>
      <c r="AL3544" s="34"/>
      <c r="AM3544" s="39"/>
      <c r="AN354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287700</v>
      </c>
    </row>
    <row r="3545" spans="1:40" ht="19.5" customHeight="1" x14ac:dyDescent="0.25">
      <c r="A3545" s="112">
        <f t="shared" si="264"/>
        <v>2026</v>
      </c>
      <c r="B3545" s="112">
        <f t="shared" si="265"/>
        <v>2</v>
      </c>
      <c r="C3545" s="113">
        <v>46063</v>
      </c>
      <c r="D3545" s="114">
        <f t="shared" ca="1" si="256"/>
        <v>46097</v>
      </c>
      <c r="E3545" s="114" t="str">
        <f t="shared" ca="1" si="257"/>
        <v>1-Months</v>
      </c>
      <c r="F3545" s="114" t="str">
        <f>VLOOKUP(O3545,Stock[],5,FALSE)</f>
        <v>BE</v>
      </c>
      <c r="G3545" s="33" t="s">
        <v>3388</v>
      </c>
      <c r="H3545" s="116"/>
      <c r="I3545" s="34" t="s">
        <v>181</v>
      </c>
      <c r="J3545" s="112" t="str">
        <f>VLOOKUP(I3545,Customers[],2,FALSE)</f>
        <v>ရွှေမြင်း(ရွှေခြင်္သေ့)</v>
      </c>
      <c r="K3545" s="112" t="str">
        <f>VLOOKUP(I3545,Customers[],4,FALSE)</f>
        <v>Meiktila</v>
      </c>
      <c r="L3545" s="112" t="str">
        <f>VLOOKUP(Table85[[#This Row],[CustomerID]],Table!H:K,3,0)</f>
        <v>မိတ္ထီလာ</v>
      </c>
      <c r="M3545" s="112" t="str">
        <f>VLOOKUP(I3545,Customers[],5,FALSE)</f>
        <v>WholeSales/Contract</v>
      </c>
      <c r="N3545" s="117" t="s">
        <v>10</v>
      </c>
      <c r="O3545" s="37" t="s">
        <v>217</v>
      </c>
      <c r="P3545" s="112" t="str">
        <f>VLOOKUP(O3545,Stock[],2,FALSE)</f>
        <v>လိမ္မော်ဖြူ</v>
      </c>
      <c r="Q3545" s="119">
        <f>VLOOKUP(O3545,Stock[],3,FALSE)</f>
        <v>0.64</v>
      </c>
      <c r="R3545" s="119">
        <f>VLOOKUP(O3545,Stock[],4,FALSE)</f>
        <v>24</v>
      </c>
      <c r="S3545" s="118"/>
      <c r="T3545" s="119">
        <f>(DailySales!$S3545/DailySales!$R3545)+DailySales!$U3545</f>
        <v>15</v>
      </c>
      <c r="U3545" s="118">
        <v>15</v>
      </c>
      <c r="V3545" s="120">
        <f>+DailySales!$T3545*DailySales!$R3545</f>
        <v>360</v>
      </c>
      <c r="W3545" s="120">
        <f>+DailySales!$V3545*DailySales!$Q3545</f>
        <v>230.4</v>
      </c>
      <c r="X3545" s="120">
        <f>VLOOKUP(O3545,Stock[],6,FALSE)</f>
        <v>1330</v>
      </c>
      <c r="Y3545" s="120">
        <f>+DailySales!$V3545*DailySales!$X3545</f>
        <v>478800</v>
      </c>
      <c r="Z3545" s="118"/>
      <c r="AA3545" s="118"/>
      <c r="AB3545" s="118"/>
      <c r="AC3545" s="118"/>
      <c r="AD3545" s="118"/>
      <c r="AE3545" s="121"/>
      <c r="AF3545" s="122"/>
      <c r="AG3545" s="123"/>
      <c r="AH3545" s="122"/>
      <c r="AI3545" s="123"/>
      <c r="AJ3545" s="122"/>
      <c r="AK3545" s="123"/>
      <c r="AL3545" s="34"/>
      <c r="AM3545" s="39"/>
      <c r="AN354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478800</v>
      </c>
    </row>
    <row r="3546" spans="1:40" ht="19.5" customHeight="1" x14ac:dyDescent="0.25">
      <c r="A3546" s="112">
        <f t="shared" ref="A3546:A3550" si="266">YEAR(C3546)</f>
        <v>2026</v>
      </c>
      <c r="B3546" s="112">
        <f t="shared" ref="B3546:B3550" si="267">MONTH(C3546)</f>
        <v>2</v>
      </c>
      <c r="C3546" s="113">
        <v>46063</v>
      </c>
      <c r="D3546" s="114">
        <f t="shared" ca="1" si="256"/>
        <v>46097</v>
      </c>
      <c r="E3546" s="114" t="str">
        <f t="shared" ca="1" si="257"/>
        <v>1-Months</v>
      </c>
      <c r="F3546" s="114" t="str">
        <f>VLOOKUP(O3546,Stock[],5,FALSE)</f>
        <v>BE</v>
      </c>
      <c r="G3546" s="33" t="s">
        <v>3388</v>
      </c>
      <c r="H3546" s="116"/>
      <c r="I3546" s="34" t="s">
        <v>181</v>
      </c>
      <c r="J3546" s="112" t="str">
        <f>VLOOKUP(I3546,Customers[],2,FALSE)</f>
        <v>ရွှေမြင်း(ရွှေခြင်္သေ့)</v>
      </c>
      <c r="K3546" s="112" t="str">
        <f>VLOOKUP(I3546,Customers[],4,FALSE)</f>
        <v>Meiktila</v>
      </c>
      <c r="L3546" s="112" t="str">
        <f>VLOOKUP(Table85[[#This Row],[CustomerID]],Table!H:K,3,0)</f>
        <v>မိတ္ထီလာ</v>
      </c>
      <c r="M3546" s="112" t="str">
        <f>VLOOKUP(I3546,Customers[],5,FALSE)</f>
        <v>WholeSales/Contract</v>
      </c>
      <c r="N3546" s="117" t="s">
        <v>10</v>
      </c>
      <c r="O3546" s="37" t="s">
        <v>2120</v>
      </c>
      <c r="P3546" s="112" t="str">
        <f>VLOOKUP(O3546,Stock[],2,FALSE)</f>
        <v>ဇေ အရက်သန့်</v>
      </c>
      <c r="Q3546" s="119">
        <f>VLOOKUP(O3546,Stock[],3,FALSE)</f>
        <v>0.64</v>
      </c>
      <c r="R3546" s="119">
        <f>VLOOKUP(O3546,Stock[],4,FALSE)</f>
        <v>14</v>
      </c>
      <c r="S3546" s="118"/>
      <c r="T3546" s="119">
        <f>(DailySales!$S3546/DailySales!$R3546)+DailySales!$U3546</f>
        <v>5</v>
      </c>
      <c r="U3546" s="118">
        <v>5</v>
      </c>
      <c r="V3546" s="120">
        <f>+DailySales!$T3546*DailySales!$R3546</f>
        <v>70</v>
      </c>
      <c r="W3546" s="120">
        <f>+DailySales!$V3546*DailySales!$Q3546</f>
        <v>44.800000000000004</v>
      </c>
      <c r="X3546" s="120">
        <f>VLOOKUP(O3546,Stock[],6,FALSE)</f>
        <v>1380</v>
      </c>
      <c r="Y3546" s="120">
        <f>+DailySales!$V3546*DailySales!$X3546</f>
        <v>96600</v>
      </c>
      <c r="Z3546" s="118"/>
      <c r="AA3546" s="118"/>
      <c r="AB3546" s="118"/>
      <c r="AC3546" s="118"/>
      <c r="AD3546" s="118"/>
      <c r="AE3546" s="121"/>
      <c r="AF3546" s="122"/>
      <c r="AG3546" s="123"/>
      <c r="AH3546" s="122"/>
      <c r="AI3546" s="123"/>
      <c r="AJ3546" s="122"/>
      <c r="AK3546" s="123"/>
      <c r="AL3546" s="34"/>
      <c r="AM3546" s="39"/>
      <c r="AN354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96600</v>
      </c>
    </row>
    <row r="3547" spans="1:40" ht="19.5" customHeight="1" x14ac:dyDescent="0.25">
      <c r="A3547" s="112">
        <f t="shared" si="266"/>
        <v>2026</v>
      </c>
      <c r="B3547" s="112">
        <f t="shared" si="267"/>
        <v>2</v>
      </c>
      <c r="C3547" s="113">
        <v>46063</v>
      </c>
      <c r="D3547" s="114">
        <f t="shared" ca="1" si="256"/>
        <v>46097</v>
      </c>
      <c r="E3547" s="114" t="str">
        <f t="shared" ca="1" si="257"/>
        <v>1-Months</v>
      </c>
      <c r="F3547" s="114" t="str">
        <f>VLOOKUP(O3547,Stock[],5,FALSE)</f>
        <v>BE</v>
      </c>
      <c r="G3547" s="33" t="s">
        <v>3388</v>
      </c>
      <c r="H3547" s="116"/>
      <c r="I3547" s="34" t="s">
        <v>181</v>
      </c>
      <c r="J3547" s="112" t="str">
        <f>VLOOKUP(I3547,Customers[],2,FALSE)</f>
        <v>ရွှေမြင်း(ရွှေခြင်္သေ့)</v>
      </c>
      <c r="K3547" s="112" t="str">
        <f>VLOOKUP(I3547,Customers[],4,FALSE)</f>
        <v>Meiktila</v>
      </c>
      <c r="L3547" s="112" t="str">
        <f>VLOOKUP(Table85[[#This Row],[CustomerID]],Table!H:K,3,0)</f>
        <v>မိတ္ထီလာ</v>
      </c>
      <c r="M3547" s="112" t="str">
        <f>VLOOKUP(I3547,Customers[],5,FALSE)</f>
        <v>WholeSales/Contract</v>
      </c>
      <c r="N3547" s="117" t="s">
        <v>10</v>
      </c>
      <c r="O3547" s="37" t="s">
        <v>214</v>
      </c>
      <c r="P3547" s="112" t="str">
        <f>VLOOKUP(O3547,Stock[],2,FALSE)</f>
        <v>ကောင်းကြည်</v>
      </c>
      <c r="Q3547" s="119">
        <f>VLOOKUP(O3547,Stock[],3,FALSE)</f>
        <v>0.64</v>
      </c>
      <c r="R3547" s="119">
        <f>VLOOKUP(O3547,Stock[],4,FALSE)</f>
        <v>14</v>
      </c>
      <c r="S3547" s="118"/>
      <c r="T3547" s="119">
        <f>(DailySales!$S3547/DailySales!$R3547)+DailySales!$U3547</f>
        <v>10</v>
      </c>
      <c r="U3547" s="118">
        <v>10</v>
      </c>
      <c r="V3547" s="120">
        <f>+DailySales!$T3547*DailySales!$R3547</f>
        <v>140</v>
      </c>
      <c r="W3547" s="120">
        <f>+DailySales!$V3547*DailySales!$Q3547</f>
        <v>89.600000000000009</v>
      </c>
      <c r="X3547" s="120">
        <f>VLOOKUP(O3547,Stock[],6,FALSE)</f>
        <v>1330</v>
      </c>
      <c r="Y3547" s="120">
        <f>+DailySales!$V3547*DailySales!$X3547</f>
        <v>186200</v>
      </c>
      <c r="Z3547" s="118"/>
      <c r="AA3547" s="118"/>
      <c r="AB3547" s="118"/>
      <c r="AC3547" s="118"/>
      <c r="AD3547" s="118"/>
      <c r="AE3547" s="121"/>
      <c r="AF3547" s="122"/>
      <c r="AG3547" s="123"/>
      <c r="AH3547" s="122"/>
      <c r="AI3547" s="123"/>
      <c r="AJ3547" s="122"/>
      <c r="AK3547" s="123"/>
      <c r="AL3547" s="34"/>
      <c r="AM3547" s="39"/>
      <c r="AN354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3548" spans="1:40" ht="19.5" customHeight="1" x14ac:dyDescent="0.25">
      <c r="A3548" s="112">
        <f t="shared" si="266"/>
        <v>2026</v>
      </c>
      <c r="B3548" s="112">
        <f t="shared" si="267"/>
        <v>2</v>
      </c>
      <c r="C3548" s="113">
        <v>46063</v>
      </c>
      <c r="D3548" s="114">
        <f t="shared" ca="1" si="256"/>
        <v>46097</v>
      </c>
      <c r="E3548" s="114" t="str">
        <f t="shared" ca="1" si="257"/>
        <v>1-Months</v>
      </c>
      <c r="F3548" s="114" t="str">
        <f>VLOOKUP(O3548,Stock[],5,FALSE)</f>
        <v>BE</v>
      </c>
      <c r="G3548" s="33" t="s">
        <v>3388</v>
      </c>
      <c r="H3548" s="116"/>
      <c r="I3548" s="34" t="s">
        <v>181</v>
      </c>
      <c r="J3548" s="112" t="str">
        <f>VLOOKUP(I3548,Customers[],2,FALSE)</f>
        <v>ရွှေမြင်း(ရွှေခြင်္သေ့)</v>
      </c>
      <c r="K3548" s="112" t="str">
        <f>VLOOKUP(I3548,Customers[],4,FALSE)</f>
        <v>Meiktila</v>
      </c>
      <c r="L3548" s="112" t="str">
        <f>VLOOKUP(Table85[[#This Row],[CustomerID]],Table!H:K,3,0)</f>
        <v>မိတ္ထီလာ</v>
      </c>
      <c r="M3548" s="112" t="str">
        <f>VLOOKUP(I3548,Customers[],5,FALSE)</f>
        <v>WholeSales/Contract</v>
      </c>
      <c r="N3548" s="117" t="s">
        <v>10</v>
      </c>
      <c r="O3548" s="37" t="s">
        <v>2465</v>
      </c>
      <c r="P3548" s="112" t="str">
        <f>VLOOKUP(O3548,Stock[],2,FALSE)</f>
        <v>မိုးနဲကွန်ကီး</v>
      </c>
      <c r="Q3548" s="119">
        <f>VLOOKUP(O3548,Stock[],3,FALSE)</f>
        <v>0.64</v>
      </c>
      <c r="R3548" s="119">
        <f>VLOOKUP(O3548,Stock[],4,FALSE)</f>
        <v>14</v>
      </c>
      <c r="S3548" s="118"/>
      <c r="T3548" s="119">
        <f>(DailySales!$S3548/DailySales!$R3548)+DailySales!$U3548</f>
        <v>5</v>
      </c>
      <c r="U3548" s="118">
        <v>5</v>
      </c>
      <c r="V3548" s="120">
        <f>+DailySales!$T3548*DailySales!$R3548</f>
        <v>70</v>
      </c>
      <c r="W3548" s="120">
        <f>+DailySales!$V3548*DailySales!$Q3548</f>
        <v>44.800000000000004</v>
      </c>
      <c r="X3548" s="120">
        <f>VLOOKUP(O3548,Stock[],6,FALSE)</f>
        <v>1700</v>
      </c>
      <c r="Y3548" s="120">
        <f>+DailySales!$V3548*DailySales!$X3548</f>
        <v>119000</v>
      </c>
      <c r="Z3548" s="118"/>
      <c r="AA3548" s="118"/>
      <c r="AB3548" s="118"/>
      <c r="AC3548" s="118"/>
      <c r="AD3548" s="118"/>
      <c r="AE3548" s="121"/>
      <c r="AF3548" s="122"/>
      <c r="AG3548" s="123"/>
      <c r="AH3548" s="122"/>
      <c r="AI3548" s="123"/>
      <c r="AJ3548" s="122"/>
      <c r="AK3548" s="123"/>
      <c r="AL3548" s="34"/>
      <c r="AM3548" s="39"/>
      <c r="AN354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119000</v>
      </c>
    </row>
    <row r="3549" spans="1:40" ht="19.5" customHeight="1" x14ac:dyDescent="0.25">
      <c r="A3549" s="112">
        <f t="shared" si="266"/>
        <v>2026</v>
      </c>
      <c r="B3549" s="112">
        <f t="shared" si="267"/>
        <v>2</v>
      </c>
      <c r="C3549" s="113">
        <v>46063</v>
      </c>
      <c r="D3549" s="114">
        <f t="shared" ca="1" si="256"/>
        <v>46097</v>
      </c>
      <c r="E3549" s="114" t="str">
        <f t="shared" ca="1" si="257"/>
        <v>1-Months</v>
      </c>
      <c r="F3549" s="114" t="str">
        <f>VLOOKUP(O3549,Stock[],5,FALSE)</f>
        <v>BE</v>
      </c>
      <c r="G3549" s="33" t="s">
        <v>3388</v>
      </c>
      <c r="H3549" s="116"/>
      <c r="I3549" s="34" t="s">
        <v>181</v>
      </c>
      <c r="J3549" s="112" t="str">
        <f>VLOOKUP(I3549,Customers[],2,FALSE)</f>
        <v>ရွှေမြင်း(ရွှေခြင်္သေ့)</v>
      </c>
      <c r="K3549" s="112" t="str">
        <f>VLOOKUP(I3549,Customers[],4,FALSE)</f>
        <v>Meiktila</v>
      </c>
      <c r="L3549" s="112" t="str">
        <f>VLOOKUP(Table85[[#This Row],[CustomerID]],Table!H:K,3,0)</f>
        <v>မိတ္ထီလာ</v>
      </c>
      <c r="M3549" s="112" t="str">
        <f>VLOOKUP(I3549,Customers[],5,FALSE)</f>
        <v>WholeSales/Contract</v>
      </c>
      <c r="N3549" s="117" t="s">
        <v>10</v>
      </c>
      <c r="O3549" s="37" t="s">
        <v>205</v>
      </c>
      <c r="P3549" s="112" t="str">
        <f>VLOOKUP(O3549,Stock[],2,FALSE)</f>
        <v>ကောင်းကြည် ကော် 25%  (1Ltr )</v>
      </c>
      <c r="Q3549" s="119">
        <f>VLOOKUP(O3549,Stock[],3,FALSE)</f>
        <v>1</v>
      </c>
      <c r="R3549" s="119">
        <f>VLOOKUP(O3549,Stock[],4,FALSE)</f>
        <v>12</v>
      </c>
      <c r="S3549" s="118"/>
      <c r="T3549" s="119">
        <f>(DailySales!$S3549/DailySales!$R3549)+DailySales!$U3549</f>
        <v>25</v>
      </c>
      <c r="U3549" s="118">
        <v>25</v>
      </c>
      <c r="V3549" s="120">
        <f>+DailySales!$T3549*DailySales!$R3549</f>
        <v>300</v>
      </c>
      <c r="W3549" s="120">
        <f>+DailySales!$V3549*DailySales!$Q3549</f>
        <v>300</v>
      </c>
      <c r="X3549" s="120">
        <f>VLOOKUP(O3549,Stock[],6,FALSE)</f>
        <v>1530</v>
      </c>
      <c r="Y3549" s="120">
        <f>+DailySales!$V3549*DailySales!$X3549</f>
        <v>459000</v>
      </c>
      <c r="Z3549" s="118"/>
      <c r="AA3549" s="118"/>
      <c r="AB3549" s="118"/>
      <c r="AC3549" s="118"/>
      <c r="AD3549" s="118"/>
      <c r="AE3549" s="121"/>
      <c r="AF3549" s="122"/>
      <c r="AG3549" s="123"/>
      <c r="AH3549" s="122"/>
      <c r="AI3549" s="123"/>
      <c r="AJ3549" s="122"/>
      <c r="AK3549" s="123"/>
      <c r="AL3549" s="34"/>
      <c r="AM3549" s="39"/>
      <c r="AN354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459000</v>
      </c>
    </row>
    <row r="3550" spans="1:40" ht="19.5" customHeight="1" x14ac:dyDescent="0.25">
      <c r="A3550" s="112">
        <f t="shared" si="266"/>
        <v>2026</v>
      </c>
      <c r="B3550" s="112">
        <f t="shared" si="267"/>
        <v>2</v>
      </c>
      <c r="C3550" s="113">
        <v>46063</v>
      </c>
      <c r="D3550" s="114">
        <f t="shared" ca="1" si="256"/>
        <v>46097</v>
      </c>
      <c r="E3550" s="114" t="str">
        <f t="shared" ca="1" si="257"/>
        <v>1-Months</v>
      </c>
      <c r="F3550" s="114" t="str">
        <f>VLOOKUP(O3550,Stock[],5,FALSE)</f>
        <v>BE</v>
      </c>
      <c r="G3550" s="33" t="s">
        <v>3389</v>
      </c>
      <c r="H3550" s="116"/>
      <c r="I3550" s="34" t="s">
        <v>181</v>
      </c>
      <c r="J3550" s="112" t="str">
        <f>VLOOKUP(I3550,Customers[],2,FALSE)</f>
        <v>ရွှေမြင်း(ရွှေခြင်္သေ့)</v>
      </c>
      <c r="K3550" s="112" t="str">
        <f>VLOOKUP(I3550,Customers[],4,FALSE)</f>
        <v>Meiktila</v>
      </c>
      <c r="L3550" s="112" t="str">
        <f>VLOOKUP(Table85[[#This Row],[CustomerID]],Table!H:K,3,0)</f>
        <v>မိတ္ထီလာ</v>
      </c>
      <c r="M3550" s="112" t="str">
        <f>VLOOKUP(I3550,Customers[],5,FALSE)</f>
        <v>WholeSales/Contract</v>
      </c>
      <c r="N3550" s="117" t="s">
        <v>10</v>
      </c>
      <c r="O3550" s="37" t="s">
        <v>240</v>
      </c>
      <c r="P3550" s="112" t="str">
        <f>VLOOKUP(O3550,Stock[],2,FALSE)</f>
        <v>သံပုရာအရက်</v>
      </c>
      <c r="Q3550" s="119">
        <f>VLOOKUP(O3550,Stock[],3,FALSE)</f>
        <v>0.64</v>
      </c>
      <c r="R3550" s="119">
        <f>VLOOKUP(O3550,Stock[],4,FALSE)</f>
        <v>14</v>
      </c>
      <c r="S3550" s="118"/>
      <c r="T3550" s="119">
        <f>(DailySales!$S3550/DailySales!$R3550)+DailySales!$U3550</f>
        <v>5</v>
      </c>
      <c r="U3550" s="118">
        <v>5</v>
      </c>
      <c r="V3550" s="120">
        <f>+DailySales!$T3550*DailySales!$R3550</f>
        <v>70</v>
      </c>
      <c r="W3550" s="120">
        <f>+DailySales!$V3550*DailySales!$Q3550</f>
        <v>44.800000000000004</v>
      </c>
      <c r="X3550" s="120">
        <f>VLOOKUP(O3550,Stock[],6,FALSE)</f>
        <v>1330</v>
      </c>
      <c r="Y3550" s="120">
        <f>+DailySales!$V3550*DailySales!$X3550</f>
        <v>93100</v>
      </c>
      <c r="Z3550" s="118"/>
      <c r="AA3550" s="118"/>
      <c r="AB3550" s="118"/>
      <c r="AC3550" s="118"/>
      <c r="AD3550" s="118"/>
      <c r="AE3550" s="121"/>
      <c r="AF3550" s="122"/>
      <c r="AG3550" s="123"/>
      <c r="AH3550" s="122"/>
      <c r="AI3550" s="123"/>
      <c r="AJ3550" s="122"/>
      <c r="AK3550" s="123"/>
      <c r="AL3550" s="34"/>
      <c r="AM3550" s="39"/>
      <c r="AN355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</v>
      </c>
    </row>
    <row r="3551" spans="1:40" ht="19.5" customHeight="1" x14ac:dyDescent="0.25">
      <c r="A3551" s="112">
        <f t="shared" ref="A3551:A3555" si="268">YEAR(C3551)</f>
        <v>2026</v>
      </c>
      <c r="B3551" s="112">
        <f t="shared" ref="B3551:B3555" si="269">MONTH(C3551)</f>
        <v>2</v>
      </c>
      <c r="C3551" s="113">
        <v>46063</v>
      </c>
      <c r="D3551" s="114">
        <f t="shared" ca="1" si="256"/>
        <v>46097</v>
      </c>
      <c r="E3551" s="114" t="str">
        <f t="shared" ca="1" si="257"/>
        <v>1-Months</v>
      </c>
      <c r="F3551" s="114" t="str">
        <f>VLOOKUP(O3551,Stock[],5,FALSE)</f>
        <v>BE</v>
      </c>
      <c r="G3551" s="33" t="s">
        <v>3389</v>
      </c>
      <c r="H3551" s="116"/>
      <c r="I3551" s="34" t="s">
        <v>181</v>
      </c>
      <c r="J3551" s="112" t="str">
        <f>VLOOKUP(I3551,Customers[],2,FALSE)</f>
        <v>ရွှေမြင်း(ရွှေခြင်္သေ့)</v>
      </c>
      <c r="K3551" s="112" t="str">
        <f>VLOOKUP(I3551,Customers[],4,FALSE)</f>
        <v>Meiktila</v>
      </c>
      <c r="L3551" s="112" t="str">
        <f>VLOOKUP(Table85[[#This Row],[CustomerID]],Table!H:K,3,0)</f>
        <v>မိတ္ထီလာ</v>
      </c>
      <c r="M3551" s="112" t="str">
        <f>VLOOKUP(I3551,Customers[],5,FALSE)</f>
        <v>WholeSales/Contract</v>
      </c>
      <c r="N3551" s="117" t="s">
        <v>10</v>
      </c>
      <c r="O3551" s="37" t="s">
        <v>220</v>
      </c>
      <c r="P3551" s="112" t="str">
        <f>VLOOKUP(O3551,Stock[],2,FALSE)</f>
        <v>မြန်မာရှောက်ပျား</v>
      </c>
      <c r="Q3551" s="119">
        <f>VLOOKUP(O3551,Stock[],3,FALSE)</f>
        <v>0.64</v>
      </c>
      <c r="R3551" s="119">
        <f>VLOOKUP(O3551,Stock[],4,FALSE)</f>
        <v>14</v>
      </c>
      <c r="S3551" s="118"/>
      <c r="T3551" s="119">
        <f>(DailySales!$S3551/DailySales!$R3551)+DailySales!$U3551</f>
        <v>35</v>
      </c>
      <c r="U3551" s="118">
        <v>35</v>
      </c>
      <c r="V3551" s="120">
        <f>+DailySales!$T3551*DailySales!$R3551</f>
        <v>490</v>
      </c>
      <c r="W3551" s="120">
        <f>+DailySales!$V3551*DailySales!$Q3551</f>
        <v>313.60000000000002</v>
      </c>
      <c r="X3551" s="120">
        <f>VLOOKUP(O3551,Stock[],6,FALSE)</f>
        <v>1370</v>
      </c>
      <c r="Y3551" s="120">
        <f>+DailySales!$V3551*DailySales!$X3551</f>
        <v>671300</v>
      </c>
      <c r="Z3551" s="118"/>
      <c r="AA3551" s="118"/>
      <c r="AB3551" s="118"/>
      <c r="AC3551" s="118"/>
      <c r="AD3551" s="118"/>
      <c r="AE3551" s="121"/>
      <c r="AF3551" s="122"/>
      <c r="AG3551" s="123"/>
      <c r="AH3551" s="122"/>
      <c r="AI3551" s="123"/>
      <c r="AJ3551" s="122"/>
      <c r="AK3551" s="123"/>
      <c r="AL3551" s="34"/>
      <c r="AM3551" s="39"/>
      <c r="AN355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671300</v>
      </c>
    </row>
    <row r="3552" spans="1:40" ht="19.5" customHeight="1" x14ac:dyDescent="0.25">
      <c r="A3552" s="112">
        <f t="shared" si="268"/>
        <v>2026</v>
      </c>
      <c r="B3552" s="112">
        <f t="shared" si="269"/>
        <v>2</v>
      </c>
      <c r="C3552" s="113">
        <v>46063</v>
      </c>
      <c r="D3552" s="114">
        <f t="shared" ca="1" si="256"/>
        <v>46097</v>
      </c>
      <c r="E3552" s="114" t="str">
        <f t="shared" ca="1" si="257"/>
        <v>1-Months</v>
      </c>
      <c r="F3552" s="114" t="str">
        <f>VLOOKUP(O3552,Stock[],5,FALSE)</f>
        <v>BE</v>
      </c>
      <c r="G3552" s="33" t="s">
        <v>3389</v>
      </c>
      <c r="H3552" s="116"/>
      <c r="I3552" s="34" t="s">
        <v>181</v>
      </c>
      <c r="J3552" s="112" t="str">
        <f>VLOOKUP(I3552,Customers[],2,FALSE)</f>
        <v>ရွှေမြင်း(ရွှေခြင်္သေ့)</v>
      </c>
      <c r="K3552" s="112" t="str">
        <f>VLOOKUP(I3552,Customers[],4,FALSE)</f>
        <v>Meiktila</v>
      </c>
      <c r="L3552" s="112" t="str">
        <f>VLOOKUP(Table85[[#This Row],[CustomerID]],Table!H:K,3,0)</f>
        <v>မိတ္ထီလာ</v>
      </c>
      <c r="M3552" s="112" t="str">
        <f>VLOOKUP(I3552,Customers[],5,FALSE)</f>
        <v>WholeSales/Contract</v>
      </c>
      <c r="N3552" s="117" t="s">
        <v>10</v>
      </c>
      <c r="O3552" s="37" t="s">
        <v>217</v>
      </c>
      <c r="P3552" s="112" t="str">
        <f>VLOOKUP(O3552,Stock[],2,FALSE)</f>
        <v>လိမ္မော်ဖြူ</v>
      </c>
      <c r="Q3552" s="119">
        <f>VLOOKUP(O3552,Stock[],3,FALSE)</f>
        <v>0.64</v>
      </c>
      <c r="R3552" s="119">
        <f>VLOOKUP(O3552,Stock[],4,FALSE)</f>
        <v>24</v>
      </c>
      <c r="S3552" s="118"/>
      <c r="T3552" s="119">
        <f>(DailySales!$S3552/DailySales!$R3552)+DailySales!$U3552</f>
        <v>20</v>
      </c>
      <c r="U3552" s="118">
        <v>20</v>
      </c>
      <c r="V3552" s="120">
        <f>+DailySales!$T3552*DailySales!$R3552</f>
        <v>480</v>
      </c>
      <c r="W3552" s="120">
        <f>+DailySales!$V3552*DailySales!$Q3552</f>
        <v>307.2</v>
      </c>
      <c r="X3552" s="120">
        <f>VLOOKUP(O3552,Stock[],6,FALSE)</f>
        <v>1330</v>
      </c>
      <c r="Y3552" s="120">
        <f>+DailySales!$V3552*DailySales!$X3552</f>
        <v>638400</v>
      </c>
      <c r="Z3552" s="118"/>
      <c r="AA3552" s="118"/>
      <c r="AB3552" s="118"/>
      <c r="AC3552" s="118"/>
      <c r="AD3552" s="118"/>
      <c r="AE3552" s="121"/>
      <c r="AF3552" s="122"/>
      <c r="AG3552" s="123"/>
      <c r="AH3552" s="122"/>
      <c r="AI3552" s="123"/>
      <c r="AJ3552" s="122"/>
      <c r="AK3552" s="123"/>
      <c r="AL3552" s="34"/>
      <c r="AM3552" s="39"/>
      <c r="AN355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638400</v>
      </c>
    </row>
    <row r="3553" spans="1:40" ht="19.5" customHeight="1" x14ac:dyDescent="0.25">
      <c r="A3553" s="112">
        <f t="shared" si="268"/>
        <v>2026</v>
      </c>
      <c r="B3553" s="112">
        <f t="shared" si="269"/>
        <v>2</v>
      </c>
      <c r="C3553" s="113">
        <v>46063</v>
      </c>
      <c r="D3553" s="114">
        <f t="shared" ca="1" si="256"/>
        <v>46097</v>
      </c>
      <c r="E3553" s="114" t="str">
        <f t="shared" ca="1" si="257"/>
        <v>1-Months</v>
      </c>
      <c r="F3553" s="114" t="str">
        <f>VLOOKUP(O3553,Stock[],5,FALSE)</f>
        <v>BE</v>
      </c>
      <c r="G3553" s="33" t="s">
        <v>3389</v>
      </c>
      <c r="H3553" s="116"/>
      <c r="I3553" s="34" t="s">
        <v>181</v>
      </c>
      <c r="J3553" s="112" t="str">
        <f>VLOOKUP(I3553,Customers[],2,FALSE)</f>
        <v>ရွှေမြင်း(ရွှေခြင်္သေ့)</v>
      </c>
      <c r="K3553" s="112" t="str">
        <f>VLOOKUP(I3553,Customers[],4,FALSE)</f>
        <v>Meiktila</v>
      </c>
      <c r="L3553" s="112" t="str">
        <f>VLOOKUP(Table85[[#This Row],[CustomerID]],Table!H:K,3,0)</f>
        <v>မိတ္ထီလာ</v>
      </c>
      <c r="M3553" s="112" t="str">
        <f>VLOOKUP(I3553,Customers[],5,FALSE)</f>
        <v>WholeSales/Contract</v>
      </c>
      <c r="N3553" s="117" t="s">
        <v>10</v>
      </c>
      <c r="O3553" s="37" t="s">
        <v>2120</v>
      </c>
      <c r="P3553" s="112" t="str">
        <f>VLOOKUP(O3553,Stock[],2,FALSE)</f>
        <v>ဇေ အရက်သန့်</v>
      </c>
      <c r="Q3553" s="119">
        <f>VLOOKUP(O3553,Stock[],3,FALSE)</f>
        <v>0.64</v>
      </c>
      <c r="R3553" s="119">
        <f>VLOOKUP(O3553,Stock[],4,FALSE)</f>
        <v>14</v>
      </c>
      <c r="S3553" s="118"/>
      <c r="T3553" s="119">
        <f>(DailySales!$S3553/DailySales!$R3553)+DailySales!$U3553</f>
        <v>5</v>
      </c>
      <c r="U3553" s="118">
        <v>5</v>
      </c>
      <c r="V3553" s="120">
        <f>+DailySales!$T3553*DailySales!$R3553</f>
        <v>70</v>
      </c>
      <c r="W3553" s="120">
        <f>+DailySales!$V3553*DailySales!$Q3553</f>
        <v>44.800000000000004</v>
      </c>
      <c r="X3553" s="120">
        <f>VLOOKUP(O3553,Stock[],6,FALSE)</f>
        <v>1380</v>
      </c>
      <c r="Y3553" s="120">
        <f>+DailySales!$V3553*DailySales!$X3553</f>
        <v>96600</v>
      </c>
      <c r="Z3553" s="118"/>
      <c r="AA3553" s="118"/>
      <c r="AB3553" s="118"/>
      <c r="AC3553" s="118"/>
      <c r="AD3553" s="118"/>
      <c r="AE3553" s="121"/>
      <c r="AF3553" s="122"/>
      <c r="AG3553" s="123"/>
      <c r="AH3553" s="122"/>
      <c r="AI3553" s="123"/>
      <c r="AJ3553" s="122"/>
      <c r="AK3553" s="123"/>
      <c r="AL3553" s="34"/>
      <c r="AM3553" s="39"/>
      <c r="AN355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96600</v>
      </c>
    </row>
    <row r="3554" spans="1:40" ht="19.5" customHeight="1" x14ac:dyDescent="0.25">
      <c r="A3554" s="112">
        <f t="shared" si="268"/>
        <v>2026</v>
      </c>
      <c r="B3554" s="112">
        <f t="shared" si="269"/>
        <v>2</v>
      </c>
      <c r="C3554" s="113">
        <v>46063</v>
      </c>
      <c r="D3554" s="114">
        <f t="shared" ca="1" si="256"/>
        <v>46097</v>
      </c>
      <c r="E3554" s="114" t="str">
        <f t="shared" ca="1" si="257"/>
        <v>1-Months</v>
      </c>
      <c r="F3554" s="114" t="str">
        <f>VLOOKUP(O3554,Stock[],5,FALSE)</f>
        <v>BE</v>
      </c>
      <c r="G3554" s="33" t="s">
        <v>3389</v>
      </c>
      <c r="H3554" s="116"/>
      <c r="I3554" s="34" t="s">
        <v>181</v>
      </c>
      <c r="J3554" s="112" t="str">
        <f>VLOOKUP(I3554,Customers[],2,FALSE)</f>
        <v>ရွှေမြင်း(ရွှေခြင်္သေ့)</v>
      </c>
      <c r="K3554" s="112" t="str">
        <f>VLOOKUP(I3554,Customers[],4,FALSE)</f>
        <v>Meiktila</v>
      </c>
      <c r="L3554" s="112" t="str">
        <f>VLOOKUP(Table85[[#This Row],[CustomerID]],Table!H:K,3,0)</f>
        <v>မိတ္ထီလာ</v>
      </c>
      <c r="M3554" s="112" t="str">
        <f>VLOOKUP(I3554,Customers[],5,FALSE)</f>
        <v>WholeSales/Contract</v>
      </c>
      <c r="N3554" s="117" t="s">
        <v>10</v>
      </c>
      <c r="O3554" s="37" t="s">
        <v>214</v>
      </c>
      <c r="P3554" s="112" t="str">
        <f>VLOOKUP(O3554,Stock[],2,FALSE)</f>
        <v>ကောင်းကြည်</v>
      </c>
      <c r="Q3554" s="119">
        <f>VLOOKUP(O3554,Stock[],3,FALSE)</f>
        <v>0.64</v>
      </c>
      <c r="R3554" s="119">
        <f>VLOOKUP(O3554,Stock[],4,FALSE)</f>
        <v>14</v>
      </c>
      <c r="S3554" s="118"/>
      <c r="T3554" s="119">
        <f>(DailySales!$S3554/DailySales!$R3554)+DailySales!$U3554</f>
        <v>15</v>
      </c>
      <c r="U3554" s="118">
        <v>15</v>
      </c>
      <c r="V3554" s="120">
        <f>+DailySales!$T3554*DailySales!$R3554</f>
        <v>210</v>
      </c>
      <c r="W3554" s="120">
        <f>+DailySales!$V3554*DailySales!$Q3554</f>
        <v>134.4</v>
      </c>
      <c r="X3554" s="120">
        <f>VLOOKUP(O3554,Stock[],6,FALSE)</f>
        <v>1330</v>
      </c>
      <c r="Y3554" s="120">
        <f>+DailySales!$V3554*DailySales!$X3554</f>
        <v>279300</v>
      </c>
      <c r="Z3554" s="118"/>
      <c r="AA3554" s="118"/>
      <c r="AB3554" s="118"/>
      <c r="AC3554" s="118"/>
      <c r="AD3554" s="118"/>
      <c r="AE3554" s="121"/>
      <c r="AF3554" s="122"/>
      <c r="AG3554" s="123"/>
      <c r="AH3554" s="122"/>
      <c r="AI3554" s="123"/>
      <c r="AJ3554" s="122"/>
      <c r="AK3554" s="123"/>
      <c r="AL3554" s="34"/>
      <c r="AM3554" s="39"/>
      <c r="AN355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279300</v>
      </c>
    </row>
    <row r="3555" spans="1:40" ht="19.5" customHeight="1" x14ac:dyDescent="0.25">
      <c r="A3555" s="112">
        <f t="shared" si="268"/>
        <v>2026</v>
      </c>
      <c r="B3555" s="112">
        <f t="shared" si="269"/>
        <v>2</v>
      </c>
      <c r="C3555" s="113">
        <v>46063</v>
      </c>
      <c r="D3555" s="114">
        <f t="shared" ca="1" si="256"/>
        <v>46097</v>
      </c>
      <c r="E3555" s="114" t="str">
        <f t="shared" ca="1" si="257"/>
        <v>1-Months</v>
      </c>
      <c r="F3555" s="114" t="str">
        <f>VLOOKUP(O3555,Stock[],5,FALSE)</f>
        <v>BE</v>
      </c>
      <c r="G3555" s="33" t="s">
        <v>3390</v>
      </c>
      <c r="H3555" s="116"/>
      <c r="I3555" s="34" t="s">
        <v>180</v>
      </c>
      <c r="J3555" s="112" t="str">
        <f>VLOOKUP(I3555,Customers[],2,FALSE)</f>
        <v>ရွှေမြင်း</v>
      </c>
      <c r="K3555" s="112" t="str">
        <f>VLOOKUP(I3555,Customers[],4,FALSE)</f>
        <v>Meiktila</v>
      </c>
      <c r="L3555" s="112" t="str">
        <f>VLOOKUP(Table85[[#This Row],[CustomerID]],Table!H:K,3,0)</f>
        <v>မိတ္ထီလာ</v>
      </c>
      <c r="M3555" s="112" t="str">
        <f>VLOOKUP(I3555,Customers[],5,FALSE)</f>
        <v>WholeSales/Contract</v>
      </c>
      <c r="N3555" s="117" t="s">
        <v>10</v>
      </c>
      <c r="O3555" s="37" t="s">
        <v>240</v>
      </c>
      <c r="P3555" s="112" t="str">
        <f>VLOOKUP(O3555,Stock[],2,FALSE)</f>
        <v>သံပုရာအရက်</v>
      </c>
      <c r="Q3555" s="119">
        <f>VLOOKUP(O3555,Stock[],3,FALSE)</f>
        <v>0.64</v>
      </c>
      <c r="R3555" s="119">
        <f>VLOOKUP(O3555,Stock[],4,FALSE)</f>
        <v>14</v>
      </c>
      <c r="S3555" s="118"/>
      <c r="T3555" s="119">
        <f>(DailySales!$S3555/DailySales!$R3555)+DailySales!$U3555</f>
        <v>10</v>
      </c>
      <c r="U3555" s="118">
        <v>10</v>
      </c>
      <c r="V3555" s="120">
        <f>+DailySales!$T3555*DailySales!$R3555</f>
        <v>140</v>
      </c>
      <c r="W3555" s="120">
        <f>+DailySales!$V3555*DailySales!$Q3555</f>
        <v>89.600000000000009</v>
      </c>
      <c r="X3555" s="120">
        <f>VLOOKUP(O3555,Stock[],6,FALSE)</f>
        <v>1330</v>
      </c>
      <c r="Y3555" s="120">
        <f>+DailySales!$V3555*DailySales!$X3555</f>
        <v>186200</v>
      </c>
      <c r="Z3555" s="118"/>
      <c r="AA3555" s="118"/>
      <c r="AB3555" s="118"/>
      <c r="AC3555" s="118"/>
      <c r="AD3555" s="118"/>
      <c r="AE3555" s="121"/>
      <c r="AF3555" s="122"/>
      <c r="AG3555" s="123"/>
      <c r="AH3555" s="122"/>
      <c r="AI3555" s="123"/>
      <c r="AJ3555" s="122"/>
      <c r="AK3555" s="123"/>
      <c r="AL3555" s="34"/>
      <c r="AM3555" s="39"/>
      <c r="AN355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3556" spans="1:40" ht="19.5" customHeight="1" x14ac:dyDescent="0.25">
      <c r="A3556" s="112">
        <f t="shared" ref="A3556:A3560" si="270">YEAR(C3556)</f>
        <v>2026</v>
      </c>
      <c r="B3556" s="112">
        <f t="shared" ref="B3556:B3560" si="271">MONTH(C3556)</f>
        <v>2</v>
      </c>
      <c r="C3556" s="113">
        <v>46063</v>
      </c>
      <c r="D3556" s="114">
        <f t="shared" ca="1" si="256"/>
        <v>46097</v>
      </c>
      <c r="E3556" s="114" t="str">
        <f t="shared" ca="1" si="257"/>
        <v>1-Months</v>
      </c>
      <c r="F3556" s="114" t="str">
        <f>VLOOKUP(O3556,Stock[],5,FALSE)</f>
        <v>BE</v>
      </c>
      <c r="G3556" s="33" t="s">
        <v>3390</v>
      </c>
      <c r="H3556" s="116"/>
      <c r="I3556" s="34" t="s">
        <v>180</v>
      </c>
      <c r="J3556" s="112" t="str">
        <f>VLOOKUP(I3556,Customers[],2,FALSE)</f>
        <v>ရွှေမြင်း</v>
      </c>
      <c r="K3556" s="112" t="str">
        <f>VLOOKUP(I3556,Customers[],4,FALSE)</f>
        <v>Meiktila</v>
      </c>
      <c r="L3556" s="112" t="str">
        <f>VLOOKUP(Table85[[#This Row],[CustomerID]],Table!H:K,3,0)</f>
        <v>မိတ္ထီလာ</v>
      </c>
      <c r="M3556" s="112" t="str">
        <f>VLOOKUP(I3556,Customers[],5,FALSE)</f>
        <v>WholeSales/Contract</v>
      </c>
      <c r="N3556" s="117" t="s">
        <v>10</v>
      </c>
      <c r="O3556" s="37" t="s">
        <v>220</v>
      </c>
      <c r="P3556" s="112" t="str">
        <f>VLOOKUP(O3556,Stock[],2,FALSE)</f>
        <v>မြန်မာရှောက်ပျား</v>
      </c>
      <c r="Q3556" s="119">
        <f>VLOOKUP(O3556,Stock[],3,FALSE)</f>
        <v>0.64</v>
      </c>
      <c r="R3556" s="119">
        <f>VLOOKUP(O3556,Stock[],4,FALSE)</f>
        <v>14</v>
      </c>
      <c r="S3556" s="118"/>
      <c r="T3556" s="119">
        <f>(DailySales!$S3556/DailySales!$R3556)+DailySales!$U3556</f>
        <v>30</v>
      </c>
      <c r="U3556" s="118">
        <v>30</v>
      </c>
      <c r="V3556" s="120">
        <f>+DailySales!$T3556*DailySales!$R3556</f>
        <v>420</v>
      </c>
      <c r="W3556" s="120">
        <f>+DailySales!$V3556*DailySales!$Q3556</f>
        <v>268.8</v>
      </c>
      <c r="X3556" s="120">
        <f>VLOOKUP(O3556,Stock[],6,FALSE)</f>
        <v>1370</v>
      </c>
      <c r="Y3556" s="120">
        <f>+DailySales!$V3556*DailySales!$X3556</f>
        <v>575400</v>
      </c>
      <c r="Z3556" s="118"/>
      <c r="AA3556" s="118"/>
      <c r="AB3556" s="118"/>
      <c r="AC3556" s="118"/>
      <c r="AD3556" s="118"/>
      <c r="AE3556" s="121"/>
      <c r="AF3556" s="122"/>
      <c r="AG3556" s="123"/>
      <c r="AH3556" s="122"/>
      <c r="AI3556" s="123"/>
      <c r="AJ3556" s="122"/>
      <c r="AK3556" s="123"/>
      <c r="AL3556" s="34"/>
      <c r="AM3556" s="39"/>
      <c r="AN355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575400</v>
      </c>
    </row>
    <row r="3557" spans="1:40" ht="19.5" customHeight="1" x14ac:dyDescent="0.25">
      <c r="A3557" s="112">
        <f t="shared" si="270"/>
        <v>2026</v>
      </c>
      <c r="B3557" s="112">
        <f t="shared" si="271"/>
        <v>2</v>
      </c>
      <c r="C3557" s="113">
        <v>46063</v>
      </c>
      <c r="D3557" s="114">
        <f t="shared" ca="1" si="256"/>
        <v>46097</v>
      </c>
      <c r="E3557" s="114" t="str">
        <f t="shared" ca="1" si="257"/>
        <v>1-Months</v>
      </c>
      <c r="F3557" s="114" t="str">
        <f>VLOOKUP(O3557,Stock[],5,FALSE)</f>
        <v>BE</v>
      </c>
      <c r="G3557" s="33" t="s">
        <v>3390</v>
      </c>
      <c r="H3557" s="116"/>
      <c r="I3557" s="34" t="s">
        <v>180</v>
      </c>
      <c r="J3557" s="112" t="str">
        <f>VLOOKUP(I3557,Customers[],2,FALSE)</f>
        <v>ရွှေမြင်း</v>
      </c>
      <c r="K3557" s="112" t="str">
        <f>VLOOKUP(I3557,Customers[],4,FALSE)</f>
        <v>Meiktila</v>
      </c>
      <c r="L3557" s="112" t="str">
        <f>VLOOKUP(Table85[[#This Row],[CustomerID]],Table!H:K,3,0)</f>
        <v>မိတ္ထီလာ</v>
      </c>
      <c r="M3557" s="112" t="str">
        <f>VLOOKUP(I3557,Customers[],5,FALSE)</f>
        <v>WholeSales/Contract</v>
      </c>
      <c r="N3557" s="117" t="s">
        <v>10</v>
      </c>
      <c r="O3557" s="37" t="s">
        <v>217</v>
      </c>
      <c r="P3557" s="112" t="str">
        <f>VLOOKUP(O3557,Stock[],2,FALSE)</f>
        <v>လိမ္မော်ဖြူ</v>
      </c>
      <c r="Q3557" s="119">
        <f>VLOOKUP(O3557,Stock[],3,FALSE)</f>
        <v>0.64</v>
      </c>
      <c r="R3557" s="119">
        <f>VLOOKUP(O3557,Stock[],4,FALSE)</f>
        <v>24</v>
      </c>
      <c r="S3557" s="118"/>
      <c r="T3557" s="119">
        <f>(DailySales!$S3557/DailySales!$R3557)+DailySales!$U3557</f>
        <v>60</v>
      </c>
      <c r="U3557" s="118">
        <v>60</v>
      </c>
      <c r="V3557" s="120">
        <f>+DailySales!$T3557*DailySales!$R3557</f>
        <v>1440</v>
      </c>
      <c r="W3557" s="120">
        <f>+DailySales!$V3557*DailySales!$Q3557</f>
        <v>921.6</v>
      </c>
      <c r="X3557" s="120">
        <f>VLOOKUP(O3557,Stock[],6,FALSE)</f>
        <v>1330</v>
      </c>
      <c r="Y3557" s="120">
        <f>+DailySales!$V3557*DailySales!$X3557</f>
        <v>1915200</v>
      </c>
      <c r="Z3557" s="118"/>
      <c r="AA3557" s="118"/>
      <c r="AB3557" s="118"/>
      <c r="AC3557" s="118"/>
      <c r="AD3557" s="118"/>
      <c r="AE3557" s="121"/>
      <c r="AF3557" s="122"/>
      <c r="AG3557" s="123"/>
      <c r="AH3557" s="122"/>
      <c r="AI3557" s="123"/>
      <c r="AJ3557" s="122"/>
      <c r="AK3557" s="123"/>
      <c r="AL3557" s="34"/>
      <c r="AM3557" s="39"/>
      <c r="AN355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1915200</v>
      </c>
    </row>
    <row r="3558" spans="1:40" ht="19.5" customHeight="1" x14ac:dyDescent="0.25">
      <c r="A3558" s="112">
        <f t="shared" si="270"/>
        <v>2026</v>
      </c>
      <c r="B3558" s="112">
        <f t="shared" si="271"/>
        <v>2</v>
      </c>
      <c r="C3558" s="113">
        <v>46063</v>
      </c>
      <c r="D3558" s="114">
        <f t="shared" ca="1" si="256"/>
        <v>46097</v>
      </c>
      <c r="E3558" s="114" t="str">
        <f t="shared" ca="1" si="257"/>
        <v>1-Months</v>
      </c>
      <c r="F3558" s="114" t="str">
        <f>VLOOKUP(O3558,Stock[],5,FALSE)</f>
        <v>BE</v>
      </c>
      <c r="G3558" s="33" t="s">
        <v>3390</v>
      </c>
      <c r="H3558" s="116"/>
      <c r="I3558" s="34" t="s">
        <v>180</v>
      </c>
      <c r="J3558" s="112" t="str">
        <f>VLOOKUP(I3558,Customers[],2,FALSE)</f>
        <v>ရွှေမြင်း</v>
      </c>
      <c r="K3558" s="112" t="str">
        <f>VLOOKUP(I3558,Customers[],4,FALSE)</f>
        <v>Meiktila</v>
      </c>
      <c r="L3558" s="112" t="str">
        <f>VLOOKUP(Table85[[#This Row],[CustomerID]],Table!H:K,3,0)</f>
        <v>မိတ္ထီလာ</v>
      </c>
      <c r="M3558" s="112" t="str">
        <f>VLOOKUP(I3558,Customers[],5,FALSE)</f>
        <v>WholeSales/Contract</v>
      </c>
      <c r="N3558" s="117" t="s">
        <v>10</v>
      </c>
      <c r="O3558" s="37" t="s">
        <v>219</v>
      </c>
      <c r="P3558" s="112" t="str">
        <f>VLOOKUP(O3558,Stock[],2,FALSE)</f>
        <v>ကင်းမြီးကောက်</v>
      </c>
      <c r="Q3558" s="119">
        <f>VLOOKUP(O3558,Stock[],3,FALSE)</f>
        <v>0.64</v>
      </c>
      <c r="R3558" s="119">
        <f>VLOOKUP(O3558,Stock[],4,FALSE)</f>
        <v>14</v>
      </c>
      <c r="S3558" s="118"/>
      <c r="T3558" s="119">
        <f>(DailySales!$S3558/DailySales!$R3558)+DailySales!$U3558</f>
        <v>10</v>
      </c>
      <c r="U3558" s="118">
        <v>10</v>
      </c>
      <c r="V3558" s="120">
        <f>+DailySales!$T3558*DailySales!$R3558</f>
        <v>140</v>
      </c>
      <c r="W3558" s="120">
        <f>+DailySales!$V3558*DailySales!$Q3558</f>
        <v>89.600000000000009</v>
      </c>
      <c r="X3558" s="120">
        <f>VLOOKUP(O3558,Stock[],6,FALSE)</f>
        <v>1330</v>
      </c>
      <c r="Y3558" s="120">
        <f>+DailySales!$V3558*DailySales!$X3558</f>
        <v>186200</v>
      </c>
      <c r="Z3558" s="118"/>
      <c r="AA3558" s="118"/>
      <c r="AB3558" s="118"/>
      <c r="AC3558" s="118"/>
      <c r="AD3558" s="118"/>
      <c r="AE3558" s="121"/>
      <c r="AF3558" s="122"/>
      <c r="AG3558" s="123"/>
      <c r="AH3558" s="122"/>
      <c r="AI3558" s="123"/>
      <c r="AJ3558" s="122"/>
      <c r="AK3558" s="123"/>
      <c r="AL3558" s="34"/>
      <c r="AM3558" s="39"/>
      <c r="AN355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3559" spans="1:40" ht="19.5" customHeight="1" x14ac:dyDescent="0.25">
      <c r="A3559" s="112">
        <f t="shared" si="270"/>
        <v>2026</v>
      </c>
      <c r="B3559" s="112">
        <f t="shared" si="271"/>
        <v>2</v>
      </c>
      <c r="C3559" s="113">
        <v>46063</v>
      </c>
      <c r="D3559" s="114">
        <f t="shared" ca="1" si="256"/>
        <v>46097</v>
      </c>
      <c r="E3559" s="114" t="str">
        <f t="shared" ca="1" si="257"/>
        <v>1-Months</v>
      </c>
      <c r="F3559" s="114" t="str">
        <f>VLOOKUP(O3559,Stock[],5,FALSE)</f>
        <v>BE</v>
      </c>
      <c r="G3559" s="33" t="s">
        <v>3390</v>
      </c>
      <c r="H3559" s="116"/>
      <c r="I3559" s="34" t="s">
        <v>180</v>
      </c>
      <c r="J3559" s="112" t="str">
        <f>VLOOKUP(I3559,Customers[],2,FALSE)</f>
        <v>ရွှေမြင်း</v>
      </c>
      <c r="K3559" s="112" t="str">
        <f>VLOOKUP(I3559,Customers[],4,FALSE)</f>
        <v>Meiktila</v>
      </c>
      <c r="L3559" s="112" t="str">
        <f>VLOOKUP(Table85[[#This Row],[CustomerID]],Table!H:K,3,0)</f>
        <v>မိတ္ထီလာ</v>
      </c>
      <c r="M3559" s="112" t="str">
        <f>VLOOKUP(I3559,Customers[],5,FALSE)</f>
        <v>WholeSales/Contract</v>
      </c>
      <c r="N3559" s="117" t="s">
        <v>10</v>
      </c>
      <c r="O3559" s="37" t="s">
        <v>2120</v>
      </c>
      <c r="P3559" s="112" t="str">
        <f>VLOOKUP(O3559,Stock[],2,FALSE)</f>
        <v>ဇေ အရက်သန့်</v>
      </c>
      <c r="Q3559" s="119">
        <f>VLOOKUP(O3559,Stock[],3,FALSE)</f>
        <v>0.64</v>
      </c>
      <c r="R3559" s="119">
        <f>VLOOKUP(O3559,Stock[],4,FALSE)</f>
        <v>14</v>
      </c>
      <c r="S3559" s="118"/>
      <c r="T3559" s="119">
        <f>(DailySales!$S3559/DailySales!$R3559)+DailySales!$U3559</f>
        <v>20</v>
      </c>
      <c r="U3559" s="118">
        <v>20</v>
      </c>
      <c r="V3559" s="120">
        <f>+DailySales!$T3559*DailySales!$R3559</f>
        <v>280</v>
      </c>
      <c r="W3559" s="120">
        <f>+DailySales!$V3559*DailySales!$Q3559</f>
        <v>179.20000000000002</v>
      </c>
      <c r="X3559" s="120">
        <f>VLOOKUP(O3559,Stock[],6,FALSE)</f>
        <v>1380</v>
      </c>
      <c r="Y3559" s="120">
        <f>+DailySales!$V3559*DailySales!$X3559</f>
        <v>386400</v>
      </c>
      <c r="Z3559" s="118"/>
      <c r="AA3559" s="118"/>
      <c r="AB3559" s="118"/>
      <c r="AC3559" s="118"/>
      <c r="AD3559" s="118"/>
      <c r="AE3559" s="121"/>
      <c r="AF3559" s="122"/>
      <c r="AG3559" s="123"/>
      <c r="AH3559" s="122"/>
      <c r="AI3559" s="123"/>
      <c r="AJ3559" s="122"/>
      <c r="AK3559" s="123"/>
      <c r="AL3559" s="34"/>
      <c r="AM3559" s="39"/>
      <c r="AN355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386400</v>
      </c>
    </row>
    <row r="3560" spans="1:40" ht="19.5" customHeight="1" x14ac:dyDescent="0.25">
      <c r="A3560" s="112">
        <f t="shared" si="270"/>
        <v>2026</v>
      </c>
      <c r="B3560" s="112">
        <f t="shared" si="271"/>
        <v>2</v>
      </c>
      <c r="C3560" s="113">
        <v>46063</v>
      </c>
      <c r="D3560" s="114">
        <f t="shared" ca="1" si="256"/>
        <v>46097</v>
      </c>
      <c r="E3560" s="114" t="str">
        <f t="shared" ca="1" si="257"/>
        <v>1-Months</v>
      </c>
      <c r="F3560" s="114" t="str">
        <f>VLOOKUP(O3560,Stock[],5,FALSE)</f>
        <v>BE</v>
      </c>
      <c r="G3560" s="33" t="s">
        <v>3390</v>
      </c>
      <c r="H3560" s="116"/>
      <c r="I3560" s="34" t="s">
        <v>180</v>
      </c>
      <c r="J3560" s="112" t="str">
        <f>VLOOKUP(I3560,Customers[],2,FALSE)</f>
        <v>ရွှေမြင်း</v>
      </c>
      <c r="K3560" s="112" t="str">
        <f>VLOOKUP(I3560,Customers[],4,FALSE)</f>
        <v>Meiktila</v>
      </c>
      <c r="L3560" s="112" t="str">
        <f>VLOOKUP(Table85[[#This Row],[CustomerID]],Table!H:K,3,0)</f>
        <v>မိတ္ထီလာ</v>
      </c>
      <c r="M3560" s="112" t="str">
        <f>VLOOKUP(I3560,Customers[],5,FALSE)</f>
        <v>WholeSales/Contract</v>
      </c>
      <c r="N3560" s="117" t="s">
        <v>10</v>
      </c>
      <c r="O3560" s="37" t="s">
        <v>209</v>
      </c>
      <c r="P3560" s="112" t="str">
        <f>VLOOKUP(O3560,Stock[],2,FALSE)</f>
        <v>ဇေယျဝတီ Red</v>
      </c>
      <c r="Q3560" s="119">
        <f>VLOOKUP(O3560,Stock[],3,FALSE)</f>
        <v>0.64</v>
      </c>
      <c r="R3560" s="119">
        <f>VLOOKUP(O3560,Stock[],4,FALSE)</f>
        <v>14</v>
      </c>
      <c r="S3560" s="118"/>
      <c r="T3560" s="119">
        <f>(DailySales!$S3560/DailySales!$R3560)+DailySales!$U3560</f>
        <v>20</v>
      </c>
      <c r="U3560" s="118">
        <v>20</v>
      </c>
      <c r="V3560" s="120">
        <f>+DailySales!$T3560*DailySales!$R3560</f>
        <v>280</v>
      </c>
      <c r="W3560" s="120">
        <f>+DailySales!$V3560*DailySales!$Q3560</f>
        <v>179.20000000000002</v>
      </c>
      <c r="X3560" s="120">
        <f>VLOOKUP(O3560,Stock[],6,FALSE)</f>
        <v>1330</v>
      </c>
      <c r="Y3560" s="120">
        <f>+DailySales!$V3560*DailySales!$X3560</f>
        <v>372400</v>
      </c>
      <c r="Z3560" s="118"/>
      <c r="AA3560" s="118"/>
      <c r="AB3560" s="118"/>
      <c r="AC3560" s="118"/>
      <c r="AD3560" s="118"/>
      <c r="AE3560" s="121"/>
      <c r="AF3560" s="122"/>
      <c r="AG3560" s="123"/>
      <c r="AH3560" s="122"/>
      <c r="AI3560" s="123"/>
      <c r="AJ3560" s="122"/>
      <c r="AK3560" s="123"/>
      <c r="AL3560" s="34"/>
      <c r="AM3560" s="39"/>
      <c r="AN356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3561" spans="1:40" ht="19.5" customHeight="1" x14ac:dyDescent="0.25">
      <c r="A3561" s="112">
        <f t="shared" ref="A3561:A3748" si="272">YEAR(C3561)</f>
        <v>2026</v>
      </c>
      <c r="B3561" s="112">
        <f t="shared" ref="B3561:B3748" si="273">MONTH(C3561)</f>
        <v>2</v>
      </c>
      <c r="C3561" s="113">
        <v>46063</v>
      </c>
      <c r="D3561" s="114">
        <f t="shared" ca="1" si="256"/>
        <v>46097</v>
      </c>
      <c r="E3561" s="114" t="str">
        <f t="shared" ca="1" si="257"/>
        <v>1-Months</v>
      </c>
      <c r="F3561" s="114" t="str">
        <f>VLOOKUP(O3561,Stock[],5,FALSE)</f>
        <v>BE</v>
      </c>
      <c r="G3561" s="33" t="s">
        <v>3390</v>
      </c>
      <c r="H3561" s="116"/>
      <c r="I3561" s="34" t="s">
        <v>180</v>
      </c>
      <c r="J3561" s="112" t="str">
        <f>VLOOKUP(I3561,Customers[],2,FALSE)</f>
        <v>ရွှေမြင်း</v>
      </c>
      <c r="K3561" s="112" t="str">
        <f>VLOOKUP(I3561,Customers[],4,FALSE)</f>
        <v>Meiktila</v>
      </c>
      <c r="L3561" s="112" t="str">
        <f>VLOOKUP(Table85[[#This Row],[CustomerID]],Table!H:K,3,0)</f>
        <v>မိတ္ထီလာ</v>
      </c>
      <c r="M3561" s="112" t="str">
        <f>VLOOKUP(I3561,Customers[],5,FALSE)</f>
        <v>WholeSales/Contract</v>
      </c>
      <c r="N3561" s="117" t="s">
        <v>10</v>
      </c>
      <c r="O3561" s="37" t="s">
        <v>214</v>
      </c>
      <c r="P3561" s="112" t="str">
        <f>VLOOKUP(O3561,Stock[],2,FALSE)</f>
        <v>ကောင်းကြည်</v>
      </c>
      <c r="Q3561" s="119">
        <f>VLOOKUP(O3561,Stock[],3,FALSE)</f>
        <v>0.64</v>
      </c>
      <c r="R3561" s="119">
        <f>VLOOKUP(O3561,Stock[],4,FALSE)</f>
        <v>14</v>
      </c>
      <c r="S3561" s="118"/>
      <c r="T3561" s="119">
        <f>(DailySales!$S3561/DailySales!$R3561)+DailySales!$U3561</f>
        <v>20</v>
      </c>
      <c r="U3561" s="118">
        <v>20</v>
      </c>
      <c r="V3561" s="120">
        <f>+DailySales!$T3561*DailySales!$R3561</f>
        <v>280</v>
      </c>
      <c r="W3561" s="120">
        <f>+DailySales!$V3561*DailySales!$Q3561</f>
        <v>179.20000000000002</v>
      </c>
      <c r="X3561" s="120">
        <f>VLOOKUP(O3561,Stock[],6,FALSE)</f>
        <v>1330</v>
      </c>
      <c r="Y3561" s="120">
        <f>+DailySales!$V3561*DailySales!$X3561</f>
        <v>372400</v>
      </c>
      <c r="Z3561" s="118"/>
      <c r="AA3561" s="118"/>
      <c r="AB3561" s="118"/>
      <c r="AC3561" s="118"/>
      <c r="AD3561" s="118"/>
      <c r="AE3561" s="121"/>
      <c r="AF3561" s="122"/>
      <c r="AG3561" s="123"/>
      <c r="AH3561" s="122"/>
      <c r="AI3561" s="123"/>
      <c r="AJ3561" s="122"/>
      <c r="AK3561" s="123"/>
      <c r="AL3561" s="34"/>
      <c r="AM3561" s="39"/>
      <c r="AN356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3562" spans="1:40" ht="19.5" customHeight="1" x14ac:dyDescent="0.25">
      <c r="A3562" s="112">
        <f t="shared" si="272"/>
        <v>2026</v>
      </c>
      <c r="B3562" s="112">
        <f t="shared" si="273"/>
        <v>2</v>
      </c>
      <c r="C3562" s="113">
        <v>46063</v>
      </c>
      <c r="D3562" s="114">
        <f t="shared" ca="1" si="256"/>
        <v>46097</v>
      </c>
      <c r="E3562" s="114" t="str">
        <f t="shared" ca="1" si="257"/>
        <v>1-Months</v>
      </c>
      <c r="F3562" s="114" t="str">
        <f>VLOOKUP(O3562,Stock[],5,FALSE)</f>
        <v>BE</v>
      </c>
      <c r="G3562" s="33" t="s">
        <v>3390</v>
      </c>
      <c r="H3562" s="116"/>
      <c r="I3562" s="34" t="s">
        <v>180</v>
      </c>
      <c r="J3562" s="112" t="str">
        <f>VLOOKUP(I3562,Customers[],2,FALSE)</f>
        <v>ရွှေမြင်း</v>
      </c>
      <c r="K3562" s="112" t="str">
        <f>VLOOKUP(I3562,Customers[],4,FALSE)</f>
        <v>Meiktila</v>
      </c>
      <c r="L3562" s="112" t="str">
        <f>VLOOKUP(Table85[[#This Row],[CustomerID]],Table!H:K,3,0)</f>
        <v>မိတ္ထီလာ</v>
      </c>
      <c r="M3562" s="112" t="str">
        <f>VLOOKUP(I3562,Customers[],5,FALSE)</f>
        <v>WholeSales/Contract</v>
      </c>
      <c r="N3562" s="117" t="s">
        <v>10</v>
      </c>
      <c r="O3562" s="37" t="s">
        <v>2465</v>
      </c>
      <c r="P3562" s="112" t="str">
        <f>VLOOKUP(O3562,Stock[],2,FALSE)</f>
        <v>မိုးနဲကွန်ကီး</v>
      </c>
      <c r="Q3562" s="119">
        <f>VLOOKUP(O3562,Stock[],3,FALSE)</f>
        <v>0.64</v>
      </c>
      <c r="R3562" s="119">
        <f>VLOOKUP(O3562,Stock[],4,FALSE)</f>
        <v>14</v>
      </c>
      <c r="S3562" s="118"/>
      <c r="T3562" s="119">
        <f>(DailySales!$S3562/DailySales!$R3562)+DailySales!$U3562</f>
        <v>20</v>
      </c>
      <c r="U3562" s="118">
        <v>20</v>
      </c>
      <c r="V3562" s="120">
        <f>+DailySales!$T3562*DailySales!$R3562</f>
        <v>280</v>
      </c>
      <c r="W3562" s="120">
        <f>+DailySales!$V3562*DailySales!$Q3562</f>
        <v>179.20000000000002</v>
      </c>
      <c r="X3562" s="120">
        <f>VLOOKUP(O3562,Stock[],6,FALSE)</f>
        <v>1700</v>
      </c>
      <c r="Y3562" s="120">
        <f>+DailySales!$V3562*DailySales!$X3562</f>
        <v>476000</v>
      </c>
      <c r="Z3562" s="118"/>
      <c r="AA3562" s="118"/>
      <c r="AB3562" s="118"/>
      <c r="AC3562" s="118"/>
      <c r="AD3562" s="118"/>
      <c r="AE3562" s="121"/>
      <c r="AF3562" s="122"/>
      <c r="AG3562" s="123"/>
      <c r="AH3562" s="122"/>
      <c r="AI3562" s="123"/>
      <c r="AJ3562" s="122"/>
      <c r="AK3562" s="123"/>
      <c r="AL3562" s="34"/>
      <c r="AM3562" s="39"/>
      <c r="AN356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476000</v>
      </c>
    </row>
    <row r="3563" spans="1:40" ht="19.5" customHeight="1" x14ac:dyDescent="0.25">
      <c r="A3563" s="112">
        <f t="shared" si="272"/>
        <v>2026</v>
      </c>
      <c r="B3563" s="112">
        <f t="shared" si="273"/>
        <v>2</v>
      </c>
      <c r="C3563" s="113">
        <v>46063</v>
      </c>
      <c r="D3563" s="114">
        <f t="shared" ca="1" si="256"/>
        <v>46097</v>
      </c>
      <c r="E3563" s="114" t="str">
        <f t="shared" ca="1" si="257"/>
        <v>1-Months</v>
      </c>
      <c r="F3563" s="114" t="str">
        <f>VLOOKUP(O3563,Stock[],5,FALSE)</f>
        <v>BE</v>
      </c>
      <c r="G3563" s="33" t="s">
        <v>3391</v>
      </c>
      <c r="H3563" s="116"/>
      <c r="I3563" s="34" t="s">
        <v>180</v>
      </c>
      <c r="J3563" s="112" t="str">
        <f>VLOOKUP(I3563,Customers[],2,FALSE)</f>
        <v>ရွှေမြင်း</v>
      </c>
      <c r="K3563" s="112" t="str">
        <f>VLOOKUP(I3563,Customers[],4,FALSE)</f>
        <v>Meiktila</v>
      </c>
      <c r="L3563" s="112" t="str">
        <f>VLOOKUP(Table85[[#This Row],[CustomerID]],Table!H:K,3,0)</f>
        <v>မိတ္ထီလာ</v>
      </c>
      <c r="M3563" s="112" t="str">
        <f>VLOOKUP(I3563,Customers[],5,FALSE)</f>
        <v>WholeSales/Contract</v>
      </c>
      <c r="N3563" s="117" t="s">
        <v>10</v>
      </c>
      <c r="O3563" s="37" t="s">
        <v>220</v>
      </c>
      <c r="P3563" s="112" t="str">
        <f>VLOOKUP(O3563,Stock[],2,FALSE)</f>
        <v>မြန်မာရှောက်ပျား</v>
      </c>
      <c r="Q3563" s="119">
        <f>VLOOKUP(O3563,Stock[],3,FALSE)</f>
        <v>0.64</v>
      </c>
      <c r="R3563" s="119">
        <f>VLOOKUP(O3563,Stock[],4,FALSE)</f>
        <v>14</v>
      </c>
      <c r="S3563" s="118"/>
      <c r="T3563" s="119">
        <f>(DailySales!$S3563/DailySales!$R3563)+DailySales!$U3563</f>
        <v>60</v>
      </c>
      <c r="U3563" s="118">
        <v>60</v>
      </c>
      <c r="V3563" s="120">
        <f>+DailySales!$T3563*DailySales!$R3563</f>
        <v>840</v>
      </c>
      <c r="W3563" s="120">
        <f>+DailySales!$V3563*DailySales!$Q3563</f>
        <v>537.6</v>
      </c>
      <c r="X3563" s="120">
        <f>VLOOKUP(O3563,Stock[],6,FALSE)</f>
        <v>1370</v>
      </c>
      <c r="Y3563" s="120">
        <f>+DailySales!$V3563*DailySales!$X3563</f>
        <v>1150800</v>
      </c>
      <c r="Z3563" s="118"/>
      <c r="AA3563" s="118"/>
      <c r="AB3563" s="118"/>
      <c r="AC3563" s="118"/>
      <c r="AD3563" s="118"/>
      <c r="AE3563" s="121"/>
      <c r="AF3563" s="122"/>
      <c r="AG3563" s="123"/>
      <c r="AH3563" s="122"/>
      <c r="AI3563" s="123"/>
      <c r="AJ3563" s="122"/>
      <c r="AK3563" s="123"/>
      <c r="AL3563" s="34"/>
      <c r="AM3563" s="39"/>
      <c r="AN356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1150800</v>
      </c>
    </row>
    <row r="3564" spans="1:40" ht="19.5" customHeight="1" x14ac:dyDescent="0.25">
      <c r="A3564" s="112">
        <f t="shared" ref="A3564:A3570" si="274">YEAR(C3564)</f>
        <v>2026</v>
      </c>
      <c r="B3564" s="112">
        <f t="shared" ref="B3564:B3570" si="275">MONTH(C3564)</f>
        <v>2</v>
      </c>
      <c r="C3564" s="113">
        <v>46063</v>
      </c>
      <c r="D3564" s="114">
        <f t="shared" ca="1" si="256"/>
        <v>46097</v>
      </c>
      <c r="E3564" s="114" t="str">
        <f t="shared" ca="1" si="257"/>
        <v>1-Months</v>
      </c>
      <c r="F3564" s="114" t="str">
        <f>VLOOKUP(O3564,Stock[],5,FALSE)</f>
        <v>BE</v>
      </c>
      <c r="G3564" s="33" t="s">
        <v>3391</v>
      </c>
      <c r="H3564" s="116"/>
      <c r="I3564" s="34" t="s">
        <v>180</v>
      </c>
      <c r="J3564" s="112" t="str">
        <f>VLOOKUP(I3564,Customers[],2,FALSE)</f>
        <v>ရွှေမြင်း</v>
      </c>
      <c r="K3564" s="112" t="str">
        <f>VLOOKUP(I3564,Customers[],4,FALSE)</f>
        <v>Meiktila</v>
      </c>
      <c r="L3564" s="112" t="str">
        <f>VLOOKUP(Table85[[#This Row],[CustomerID]],Table!H:K,3,0)</f>
        <v>မိတ္ထီလာ</v>
      </c>
      <c r="M3564" s="112" t="str">
        <f>VLOOKUP(I3564,Customers[],5,FALSE)</f>
        <v>WholeSales/Contract</v>
      </c>
      <c r="N3564" s="117" t="s">
        <v>10</v>
      </c>
      <c r="O3564" s="37" t="s">
        <v>217</v>
      </c>
      <c r="P3564" s="112" t="str">
        <f>VLOOKUP(O3564,Stock[],2,FALSE)</f>
        <v>လိမ္မော်ဖြူ</v>
      </c>
      <c r="Q3564" s="119">
        <f>VLOOKUP(O3564,Stock[],3,FALSE)</f>
        <v>0.64</v>
      </c>
      <c r="R3564" s="119">
        <f>VLOOKUP(O3564,Stock[],4,FALSE)</f>
        <v>24</v>
      </c>
      <c r="S3564" s="118"/>
      <c r="T3564" s="119">
        <f>(DailySales!$S3564/DailySales!$R3564)+DailySales!$U3564</f>
        <v>30</v>
      </c>
      <c r="U3564" s="118">
        <v>30</v>
      </c>
      <c r="V3564" s="120">
        <f>+DailySales!$T3564*DailySales!$R3564</f>
        <v>720</v>
      </c>
      <c r="W3564" s="120">
        <f>+DailySales!$V3564*DailySales!$Q3564</f>
        <v>460.8</v>
      </c>
      <c r="X3564" s="120">
        <f>VLOOKUP(O3564,Stock[],6,FALSE)</f>
        <v>1330</v>
      </c>
      <c r="Y3564" s="120">
        <f>+DailySales!$V3564*DailySales!$X3564</f>
        <v>957600</v>
      </c>
      <c r="Z3564" s="118"/>
      <c r="AA3564" s="118"/>
      <c r="AB3564" s="118"/>
      <c r="AC3564" s="118"/>
      <c r="AD3564" s="118"/>
      <c r="AE3564" s="121"/>
      <c r="AF3564" s="122"/>
      <c r="AG3564" s="123"/>
      <c r="AH3564" s="122"/>
      <c r="AI3564" s="123"/>
      <c r="AJ3564" s="122"/>
      <c r="AK3564" s="123"/>
      <c r="AL3564" s="34"/>
      <c r="AM3564" s="39"/>
      <c r="AN356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3565" spans="1:40" ht="19.5" customHeight="1" x14ac:dyDescent="0.25">
      <c r="A3565" s="112">
        <f t="shared" si="274"/>
        <v>2026</v>
      </c>
      <c r="B3565" s="112">
        <f t="shared" si="275"/>
        <v>2</v>
      </c>
      <c r="C3565" s="113">
        <v>46063</v>
      </c>
      <c r="D3565" s="114">
        <f t="shared" ca="1" si="256"/>
        <v>46097</v>
      </c>
      <c r="E3565" s="114" t="str">
        <f t="shared" ca="1" si="257"/>
        <v>1-Months</v>
      </c>
      <c r="F3565" s="114" t="str">
        <f>VLOOKUP(O3565,Stock[],5,FALSE)</f>
        <v>BE</v>
      </c>
      <c r="G3565" s="33" t="s">
        <v>3391</v>
      </c>
      <c r="H3565" s="116"/>
      <c r="I3565" s="34" t="s">
        <v>180</v>
      </c>
      <c r="J3565" s="112" t="str">
        <f>VLOOKUP(I3565,Customers[],2,FALSE)</f>
        <v>ရွှေမြင်း</v>
      </c>
      <c r="K3565" s="112" t="str">
        <f>VLOOKUP(I3565,Customers[],4,FALSE)</f>
        <v>Meiktila</v>
      </c>
      <c r="L3565" s="112" t="str">
        <f>VLOOKUP(Table85[[#This Row],[CustomerID]],Table!H:K,3,0)</f>
        <v>မိတ္ထီလာ</v>
      </c>
      <c r="M3565" s="112" t="str">
        <f>VLOOKUP(I3565,Customers[],5,FALSE)</f>
        <v>WholeSales/Contract</v>
      </c>
      <c r="N3565" s="117" t="s">
        <v>10</v>
      </c>
      <c r="O3565" s="37" t="s">
        <v>2120</v>
      </c>
      <c r="P3565" s="112" t="str">
        <f>VLOOKUP(O3565,Stock[],2,FALSE)</f>
        <v>ဇေ အရက်သန့်</v>
      </c>
      <c r="Q3565" s="119">
        <f>VLOOKUP(O3565,Stock[],3,FALSE)</f>
        <v>0.64</v>
      </c>
      <c r="R3565" s="119">
        <f>VLOOKUP(O3565,Stock[],4,FALSE)</f>
        <v>14</v>
      </c>
      <c r="S3565" s="118"/>
      <c r="T3565" s="119">
        <f>(DailySales!$S3565/DailySales!$R3565)+DailySales!$U3565</f>
        <v>20</v>
      </c>
      <c r="U3565" s="118">
        <v>20</v>
      </c>
      <c r="V3565" s="120">
        <f>+DailySales!$T3565*DailySales!$R3565</f>
        <v>280</v>
      </c>
      <c r="W3565" s="120">
        <f>+DailySales!$V3565*DailySales!$Q3565</f>
        <v>179.20000000000002</v>
      </c>
      <c r="X3565" s="120">
        <f>VLOOKUP(O3565,Stock[],6,FALSE)</f>
        <v>1380</v>
      </c>
      <c r="Y3565" s="120">
        <f>+DailySales!$V3565*DailySales!$X3565</f>
        <v>386400</v>
      </c>
      <c r="Z3565" s="118"/>
      <c r="AA3565" s="118"/>
      <c r="AB3565" s="118"/>
      <c r="AC3565" s="118"/>
      <c r="AD3565" s="118"/>
      <c r="AE3565" s="121"/>
      <c r="AF3565" s="122"/>
      <c r="AG3565" s="123"/>
      <c r="AH3565" s="122"/>
      <c r="AI3565" s="123"/>
      <c r="AJ3565" s="122"/>
      <c r="AK3565" s="123"/>
      <c r="AL3565" s="34"/>
      <c r="AM3565" s="39"/>
      <c r="AN356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386400</v>
      </c>
    </row>
    <row r="3566" spans="1:40" ht="19.5" customHeight="1" x14ac:dyDescent="0.25">
      <c r="A3566" s="112">
        <f t="shared" si="274"/>
        <v>2026</v>
      </c>
      <c r="B3566" s="112">
        <f t="shared" si="275"/>
        <v>2</v>
      </c>
      <c r="C3566" s="113">
        <v>46063</v>
      </c>
      <c r="D3566" s="114">
        <f t="shared" ca="1" si="256"/>
        <v>46097</v>
      </c>
      <c r="E3566" s="114" t="str">
        <f t="shared" ca="1" si="257"/>
        <v>1-Months</v>
      </c>
      <c r="F3566" s="114" t="str">
        <f>VLOOKUP(O3566,Stock[],5,FALSE)</f>
        <v>BE</v>
      </c>
      <c r="G3566" s="33" t="s">
        <v>3391</v>
      </c>
      <c r="H3566" s="116"/>
      <c r="I3566" s="34" t="s">
        <v>180</v>
      </c>
      <c r="J3566" s="112" t="str">
        <f>VLOOKUP(I3566,Customers[],2,FALSE)</f>
        <v>ရွှေမြင်း</v>
      </c>
      <c r="K3566" s="112" t="str">
        <f>VLOOKUP(I3566,Customers[],4,FALSE)</f>
        <v>Meiktila</v>
      </c>
      <c r="L3566" s="112" t="str">
        <f>VLOOKUP(Table85[[#This Row],[CustomerID]],Table!H:K,3,0)</f>
        <v>မိတ္ထီလာ</v>
      </c>
      <c r="M3566" s="112" t="str">
        <f>VLOOKUP(I3566,Customers[],5,FALSE)</f>
        <v>WholeSales/Contract</v>
      </c>
      <c r="N3566" s="117" t="s">
        <v>10</v>
      </c>
      <c r="O3566" s="37" t="s">
        <v>218</v>
      </c>
      <c r="P3566" s="112" t="str">
        <f>VLOOKUP(O3566,Stock[],2,FALSE)</f>
        <v>Black Cat</v>
      </c>
      <c r="Q3566" s="119">
        <f>VLOOKUP(O3566,Stock[],3,FALSE)</f>
        <v>0.64</v>
      </c>
      <c r="R3566" s="119">
        <f>VLOOKUP(O3566,Stock[],4,FALSE)</f>
        <v>24</v>
      </c>
      <c r="S3566" s="118"/>
      <c r="T3566" s="119">
        <f>(DailySales!$S3566/DailySales!$R3566)+DailySales!$U3566</f>
        <v>5</v>
      </c>
      <c r="U3566" s="118">
        <v>5</v>
      </c>
      <c r="V3566" s="120">
        <f>+DailySales!$T3566*DailySales!$R3566</f>
        <v>120</v>
      </c>
      <c r="W3566" s="120">
        <f>+DailySales!$V3566*DailySales!$Q3566</f>
        <v>76.8</v>
      </c>
      <c r="X3566" s="120">
        <f>VLOOKUP(O3566,Stock[],6,FALSE)</f>
        <v>1330</v>
      </c>
      <c r="Y3566" s="120">
        <f>+DailySales!$V3566*DailySales!$X3566</f>
        <v>159600</v>
      </c>
      <c r="Z3566" s="118"/>
      <c r="AA3566" s="118"/>
      <c r="AB3566" s="118"/>
      <c r="AC3566" s="118"/>
      <c r="AD3566" s="118"/>
      <c r="AE3566" s="121"/>
      <c r="AF3566" s="122"/>
      <c r="AG3566" s="123"/>
      <c r="AH3566" s="122"/>
      <c r="AI3566" s="123"/>
      <c r="AJ3566" s="122"/>
      <c r="AK3566" s="123"/>
      <c r="AL3566" s="34"/>
      <c r="AM3566" s="39"/>
      <c r="AN356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159600</v>
      </c>
    </row>
    <row r="3567" spans="1:40" ht="19.5" customHeight="1" x14ac:dyDescent="0.25">
      <c r="A3567" s="112">
        <f t="shared" si="274"/>
        <v>2026</v>
      </c>
      <c r="B3567" s="112">
        <f t="shared" si="275"/>
        <v>2</v>
      </c>
      <c r="C3567" s="113">
        <v>46063</v>
      </c>
      <c r="D3567" s="114">
        <f t="shared" ca="1" si="256"/>
        <v>46097</v>
      </c>
      <c r="E3567" s="114" t="str">
        <f t="shared" ca="1" si="257"/>
        <v>1-Months</v>
      </c>
      <c r="F3567" s="114" t="str">
        <f>VLOOKUP(O3567,Stock[],5,FALSE)</f>
        <v>BE</v>
      </c>
      <c r="G3567" s="33" t="s">
        <v>3391</v>
      </c>
      <c r="H3567" s="116"/>
      <c r="I3567" s="34" t="s">
        <v>180</v>
      </c>
      <c r="J3567" s="112" t="str">
        <f>VLOOKUP(I3567,Customers[],2,FALSE)</f>
        <v>ရွှေမြင်း</v>
      </c>
      <c r="K3567" s="112" t="str">
        <f>VLOOKUP(I3567,Customers[],4,FALSE)</f>
        <v>Meiktila</v>
      </c>
      <c r="L3567" s="112" t="str">
        <f>VLOOKUP(Table85[[#This Row],[CustomerID]],Table!H:K,3,0)</f>
        <v>မိတ္ထီလာ</v>
      </c>
      <c r="M3567" s="112" t="str">
        <f>VLOOKUP(I3567,Customers[],5,FALSE)</f>
        <v>WholeSales/Contract</v>
      </c>
      <c r="N3567" s="117" t="s">
        <v>10</v>
      </c>
      <c r="O3567" s="37" t="s">
        <v>209</v>
      </c>
      <c r="P3567" s="112" t="str">
        <f>VLOOKUP(O3567,Stock[],2,FALSE)</f>
        <v>ဇေယျဝတီ Red</v>
      </c>
      <c r="Q3567" s="119">
        <f>VLOOKUP(O3567,Stock[],3,FALSE)</f>
        <v>0.64</v>
      </c>
      <c r="R3567" s="119">
        <f>VLOOKUP(O3567,Stock[],4,FALSE)</f>
        <v>14</v>
      </c>
      <c r="S3567" s="118"/>
      <c r="T3567" s="119">
        <f>(DailySales!$S3567/DailySales!$R3567)+DailySales!$U3567</f>
        <v>10</v>
      </c>
      <c r="U3567" s="118">
        <v>10</v>
      </c>
      <c r="V3567" s="120">
        <f>+DailySales!$T3567*DailySales!$R3567</f>
        <v>140</v>
      </c>
      <c r="W3567" s="120">
        <f>+DailySales!$V3567*DailySales!$Q3567</f>
        <v>89.600000000000009</v>
      </c>
      <c r="X3567" s="120">
        <f>VLOOKUP(O3567,Stock[],6,FALSE)</f>
        <v>1330</v>
      </c>
      <c r="Y3567" s="120">
        <f>+DailySales!$V3567*DailySales!$X3567</f>
        <v>186200</v>
      </c>
      <c r="Z3567" s="118"/>
      <c r="AA3567" s="118"/>
      <c r="AB3567" s="118"/>
      <c r="AC3567" s="118"/>
      <c r="AD3567" s="118"/>
      <c r="AE3567" s="121"/>
      <c r="AF3567" s="122"/>
      <c r="AG3567" s="123"/>
      <c r="AH3567" s="122"/>
      <c r="AI3567" s="123"/>
      <c r="AJ3567" s="122"/>
      <c r="AK3567" s="123"/>
      <c r="AL3567" s="34"/>
      <c r="AM3567" s="39"/>
      <c r="AN356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3568" spans="1:40" ht="19.5" customHeight="1" x14ac:dyDescent="0.25">
      <c r="A3568" s="112">
        <f t="shared" si="274"/>
        <v>2026</v>
      </c>
      <c r="B3568" s="112">
        <f t="shared" si="275"/>
        <v>2</v>
      </c>
      <c r="C3568" s="113">
        <v>46063</v>
      </c>
      <c r="D3568" s="114">
        <f t="shared" ca="1" si="256"/>
        <v>46097</v>
      </c>
      <c r="E3568" s="114" t="str">
        <f t="shared" ca="1" si="257"/>
        <v>1-Months</v>
      </c>
      <c r="F3568" s="114" t="str">
        <f>VLOOKUP(O3568,Stock[],5,FALSE)</f>
        <v>BE</v>
      </c>
      <c r="G3568" s="33" t="s">
        <v>3391</v>
      </c>
      <c r="H3568" s="116"/>
      <c r="I3568" s="34" t="s">
        <v>180</v>
      </c>
      <c r="J3568" s="112" t="str">
        <f>VLOOKUP(I3568,Customers[],2,FALSE)</f>
        <v>ရွှေမြင်း</v>
      </c>
      <c r="K3568" s="112" t="str">
        <f>VLOOKUP(I3568,Customers[],4,FALSE)</f>
        <v>Meiktila</v>
      </c>
      <c r="L3568" s="112" t="str">
        <f>VLOOKUP(Table85[[#This Row],[CustomerID]],Table!H:K,3,0)</f>
        <v>မိတ္ထီလာ</v>
      </c>
      <c r="M3568" s="112" t="str">
        <f>VLOOKUP(I3568,Customers[],5,FALSE)</f>
        <v>WholeSales/Contract</v>
      </c>
      <c r="N3568" s="117" t="s">
        <v>10</v>
      </c>
      <c r="O3568" s="37" t="s">
        <v>214</v>
      </c>
      <c r="P3568" s="112" t="str">
        <f>VLOOKUP(O3568,Stock[],2,FALSE)</f>
        <v>ကောင်းကြည်</v>
      </c>
      <c r="Q3568" s="119">
        <f>VLOOKUP(O3568,Stock[],3,FALSE)</f>
        <v>0.64</v>
      </c>
      <c r="R3568" s="119">
        <f>VLOOKUP(O3568,Stock[],4,FALSE)</f>
        <v>14</v>
      </c>
      <c r="S3568" s="118"/>
      <c r="T3568" s="119">
        <f>(DailySales!$S3568/DailySales!$R3568)+DailySales!$U3568</f>
        <v>20</v>
      </c>
      <c r="U3568" s="118">
        <v>20</v>
      </c>
      <c r="V3568" s="120">
        <f>+DailySales!$T3568*DailySales!$R3568</f>
        <v>280</v>
      </c>
      <c r="W3568" s="120">
        <f>+DailySales!$V3568*DailySales!$Q3568</f>
        <v>179.20000000000002</v>
      </c>
      <c r="X3568" s="120">
        <f>VLOOKUP(O3568,Stock[],6,FALSE)</f>
        <v>1330</v>
      </c>
      <c r="Y3568" s="120">
        <f>+DailySales!$V3568*DailySales!$X3568</f>
        <v>372400</v>
      </c>
      <c r="Z3568" s="118"/>
      <c r="AA3568" s="118"/>
      <c r="AB3568" s="118"/>
      <c r="AC3568" s="118"/>
      <c r="AD3568" s="118"/>
      <c r="AE3568" s="121"/>
      <c r="AF3568" s="122"/>
      <c r="AG3568" s="123"/>
      <c r="AH3568" s="122"/>
      <c r="AI3568" s="123"/>
      <c r="AJ3568" s="122"/>
      <c r="AK3568" s="123"/>
      <c r="AL3568" s="34"/>
      <c r="AM3568" s="39"/>
      <c r="AN356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3569" spans="1:40" ht="19.5" customHeight="1" x14ac:dyDescent="0.25">
      <c r="A3569" s="112">
        <f t="shared" si="274"/>
        <v>2026</v>
      </c>
      <c r="B3569" s="112">
        <f t="shared" si="275"/>
        <v>2</v>
      </c>
      <c r="C3569" s="113">
        <v>46063</v>
      </c>
      <c r="D3569" s="114">
        <f t="shared" ca="1" si="256"/>
        <v>46097</v>
      </c>
      <c r="E3569" s="114" t="str">
        <f t="shared" ca="1" si="257"/>
        <v>1-Months</v>
      </c>
      <c r="F3569" s="114" t="str">
        <f>VLOOKUP(O3569,Stock[],5,FALSE)</f>
        <v>BE</v>
      </c>
      <c r="G3569" s="33" t="s">
        <v>3391</v>
      </c>
      <c r="H3569" s="116"/>
      <c r="I3569" s="34" t="s">
        <v>180</v>
      </c>
      <c r="J3569" s="112" t="str">
        <f>VLOOKUP(I3569,Customers[],2,FALSE)</f>
        <v>ရွှေမြင်း</v>
      </c>
      <c r="K3569" s="112" t="str">
        <f>VLOOKUP(I3569,Customers[],4,FALSE)</f>
        <v>Meiktila</v>
      </c>
      <c r="L3569" s="112" t="str">
        <f>VLOOKUP(Table85[[#This Row],[CustomerID]],Table!H:K,3,0)</f>
        <v>မိတ္ထီလာ</v>
      </c>
      <c r="M3569" s="112" t="str">
        <f>VLOOKUP(I3569,Customers[],5,FALSE)</f>
        <v>WholeSales/Contract</v>
      </c>
      <c r="N3569" s="117" t="s">
        <v>10</v>
      </c>
      <c r="O3569" s="37" t="s">
        <v>2465</v>
      </c>
      <c r="P3569" s="112" t="str">
        <f>VLOOKUP(O3569,Stock[],2,FALSE)</f>
        <v>မိုးနဲကွန်ကီး</v>
      </c>
      <c r="Q3569" s="119">
        <f>VLOOKUP(O3569,Stock[],3,FALSE)</f>
        <v>0.64</v>
      </c>
      <c r="R3569" s="119">
        <f>VLOOKUP(O3569,Stock[],4,FALSE)</f>
        <v>14</v>
      </c>
      <c r="S3569" s="118"/>
      <c r="T3569" s="119">
        <f>(DailySales!$S3569/DailySales!$R3569)+DailySales!$U3569</f>
        <v>10</v>
      </c>
      <c r="U3569" s="118">
        <v>10</v>
      </c>
      <c r="V3569" s="120">
        <f>+DailySales!$T3569*DailySales!$R3569</f>
        <v>140</v>
      </c>
      <c r="W3569" s="120">
        <f>+DailySales!$V3569*DailySales!$Q3569</f>
        <v>89.600000000000009</v>
      </c>
      <c r="X3569" s="120">
        <f>VLOOKUP(O3569,Stock[],6,FALSE)</f>
        <v>1700</v>
      </c>
      <c r="Y3569" s="120">
        <f>+DailySales!$V3569*DailySales!$X3569</f>
        <v>238000</v>
      </c>
      <c r="Z3569" s="118"/>
      <c r="AA3569" s="118"/>
      <c r="AB3569" s="118"/>
      <c r="AC3569" s="118"/>
      <c r="AD3569" s="118"/>
      <c r="AE3569" s="121"/>
      <c r="AF3569" s="122"/>
      <c r="AG3569" s="123"/>
      <c r="AH3569" s="122"/>
      <c r="AI3569" s="123"/>
      <c r="AJ3569" s="122"/>
      <c r="AK3569" s="123"/>
      <c r="AL3569" s="34"/>
      <c r="AM3569" s="39"/>
      <c r="AN356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238000</v>
      </c>
    </row>
    <row r="3570" spans="1:40" ht="19.5" customHeight="1" x14ac:dyDescent="0.25">
      <c r="A3570" s="112">
        <f t="shared" si="274"/>
        <v>2026</v>
      </c>
      <c r="B3570" s="112">
        <f t="shared" si="275"/>
        <v>2</v>
      </c>
      <c r="C3570" s="113">
        <v>46063</v>
      </c>
      <c r="D3570" s="114">
        <f t="shared" ca="1" si="256"/>
        <v>46097</v>
      </c>
      <c r="E3570" s="114" t="str">
        <f t="shared" ca="1" si="257"/>
        <v>1-Months</v>
      </c>
      <c r="F3570" s="114" t="str">
        <f>VLOOKUP(O3570,Stock[],5,FALSE)</f>
        <v>BE</v>
      </c>
      <c r="G3570" s="33" t="s">
        <v>3391</v>
      </c>
      <c r="H3570" s="116"/>
      <c r="I3570" s="34" t="s">
        <v>180</v>
      </c>
      <c r="J3570" s="112" t="str">
        <f>VLOOKUP(I3570,Customers[],2,FALSE)</f>
        <v>ရွှေမြင်း</v>
      </c>
      <c r="K3570" s="112" t="str">
        <f>VLOOKUP(I3570,Customers[],4,FALSE)</f>
        <v>Meiktila</v>
      </c>
      <c r="L3570" s="112" t="str">
        <f>VLOOKUP(Table85[[#This Row],[CustomerID]],Table!H:K,3,0)</f>
        <v>မိတ္ထီလာ</v>
      </c>
      <c r="M3570" s="112" t="str">
        <f>VLOOKUP(I3570,Customers[],5,FALSE)</f>
        <v>WholeSales/Contract</v>
      </c>
      <c r="N3570" s="117" t="s">
        <v>10</v>
      </c>
      <c r="O3570" s="37" t="s">
        <v>205</v>
      </c>
      <c r="P3570" s="112" t="str">
        <f>VLOOKUP(O3570,Stock[],2,FALSE)</f>
        <v>ကောင်းကြည် ကော် 25%  (1Ltr )</v>
      </c>
      <c r="Q3570" s="119">
        <f>VLOOKUP(O3570,Stock[],3,FALSE)</f>
        <v>1</v>
      </c>
      <c r="R3570" s="119">
        <f>VLOOKUP(O3570,Stock[],4,FALSE)</f>
        <v>12</v>
      </c>
      <c r="S3570" s="118"/>
      <c r="T3570" s="119">
        <f>(DailySales!$S3570/DailySales!$R3570)+DailySales!$U3570</f>
        <v>20</v>
      </c>
      <c r="U3570" s="118">
        <v>20</v>
      </c>
      <c r="V3570" s="120">
        <f>+DailySales!$T3570*DailySales!$R3570</f>
        <v>240</v>
      </c>
      <c r="W3570" s="120">
        <f>+DailySales!$V3570*DailySales!$Q3570</f>
        <v>240</v>
      </c>
      <c r="X3570" s="120">
        <f>VLOOKUP(O3570,Stock[],6,FALSE)</f>
        <v>1530</v>
      </c>
      <c r="Y3570" s="120">
        <f>+DailySales!$V3570*DailySales!$X3570</f>
        <v>367200</v>
      </c>
      <c r="Z3570" s="118"/>
      <c r="AA3570" s="118"/>
      <c r="AB3570" s="118"/>
      <c r="AC3570" s="118"/>
      <c r="AD3570" s="118"/>
      <c r="AE3570" s="121"/>
      <c r="AF3570" s="122"/>
      <c r="AG3570" s="123"/>
      <c r="AH3570" s="122"/>
      <c r="AI3570" s="123"/>
      <c r="AJ3570" s="122"/>
      <c r="AK3570" s="123"/>
      <c r="AL3570" s="34"/>
      <c r="AM3570" s="39"/>
      <c r="AN357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367200</v>
      </c>
    </row>
    <row r="3571" spans="1:40" ht="19.5" customHeight="1" x14ac:dyDescent="0.25">
      <c r="A3571" s="112">
        <f t="shared" ref="A3571:A3577" si="276">YEAR(C3571)</f>
        <v>2026</v>
      </c>
      <c r="B3571" s="112">
        <f t="shared" ref="B3571:B3577" si="277">MONTH(C3571)</f>
        <v>2</v>
      </c>
      <c r="C3571" s="113">
        <v>46063</v>
      </c>
      <c r="D3571" s="114">
        <f t="shared" ca="1" si="256"/>
        <v>46097</v>
      </c>
      <c r="E3571" s="114" t="str">
        <f t="shared" ca="1" si="257"/>
        <v>1-Months</v>
      </c>
      <c r="F3571" s="114" t="str">
        <f>VLOOKUP(O3571,Stock[],5,FALSE)</f>
        <v>BE</v>
      </c>
      <c r="G3571" s="33" t="s">
        <v>3392</v>
      </c>
      <c r="H3571" s="116"/>
      <c r="I3571" s="34" t="s">
        <v>201</v>
      </c>
      <c r="J3571" s="112" t="str">
        <f>VLOOKUP(I3571,Customers[],2,FALSE)</f>
        <v>ဦးအောင်မိုး(ကောင်းသန့်)</v>
      </c>
      <c r="K3571" s="112" t="str">
        <f>VLOOKUP(I3571,Customers[],4,FALSE)</f>
        <v>Meiktila</v>
      </c>
      <c r="L3571" s="112" t="str">
        <f>VLOOKUP(Table85[[#This Row],[CustomerID]],Table!H:K,3,0)</f>
        <v>မိတ္ထီလာ</v>
      </c>
      <c r="M3571" s="112" t="str">
        <f>VLOOKUP(I3571,Customers[],5,FALSE)</f>
        <v>WholeSales/Contract</v>
      </c>
      <c r="N3571" s="117" t="s">
        <v>10</v>
      </c>
      <c r="O3571" s="37" t="s">
        <v>240</v>
      </c>
      <c r="P3571" s="112" t="str">
        <f>VLOOKUP(O3571,Stock[],2,FALSE)</f>
        <v>သံပုရာအရက်</v>
      </c>
      <c r="Q3571" s="119">
        <f>VLOOKUP(O3571,Stock[],3,FALSE)</f>
        <v>0.64</v>
      </c>
      <c r="R3571" s="119">
        <f>VLOOKUP(O3571,Stock[],4,FALSE)</f>
        <v>14</v>
      </c>
      <c r="S3571" s="118"/>
      <c r="T3571" s="119">
        <f>(DailySales!$S3571/DailySales!$R3571)+DailySales!$U3571</f>
        <v>15</v>
      </c>
      <c r="U3571" s="118">
        <v>15</v>
      </c>
      <c r="V3571" s="120">
        <f>+DailySales!$T3571*DailySales!$R3571</f>
        <v>210</v>
      </c>
      <c r="W3571" s="120">
        <f>+DailySales!$V3571*DailySales!$Q3571</f>
        <v>134.4</v>
      </c>
      <c r="X3571" s="120">
        <f>VLOOKUP(O3571,Stock[],6,FALSE)</f>
        <v>1330</v>
      </c>
      <c r="Y3571" s="120">
        <f>+DailySales!$V3571*DailySales!$X3571</f>
        <v>279300</v>
      </c>
      <c r="Z3571" s="118"/>
      <c r="AA3571" s="118"/>
      <c r="AB3571" s="118"/>
      <c r="AC3571" s="118"/>
      <c r="AD3571" s="118"/>
      <c r="AE3571" s="121"/>
      <c r="AF3571" s="122"/>
      <c r="AG3571" s="123"/>
      <c r="AH3571" s="122"/>
      <c r="AI3571" s="123"/>
      <c r="AJ3571" s="122">
        <v>46067</v>
      </c>
      <c r="AK3571" s="123">
        <v>279300</v>
      </c>
      <c r="AL3571" s="34"/>
      <c r="AM3571" s="39"/>
      <c r="AN357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72" spans="1:40" ht="19.5" customHeight="1" x14ac:dyDescent="0.25">
      <c r="A3572" s="112">
        <f t="shared" si="276"/>
        <v>2026</v>
      </c>
      <c r="B3572" s="112">
        <f t="shared" si="277"/>
        <v>2</v>
      </c>
      <c r="C3572" s="113">
        <v>46063</v>
      </c>
      <c r="D3572" s="114">
        <f t="shared" ca="1" si="256"/>
        <v>46097</v>
      </c>
      <c r="E3572" s="114" t="str">
        <f t="shared" ca="1" si="257"/>
        <v>1-Months</v>
      </c>
      <c r="F3572" s="114" t="str">
        <f>VLOOKUP(O3572,Stock[],5,FALSE)</f>
        <v>BE</v>
      </c>
      <c r="G3572" s="33" t="s">
        <v>3392</v>
      </c>
      <c r="H3572" s="116"/>
      <c r="I3572" s="34" t="s">
        <v>201</v>
      </c>
      <c r="J3572" s="112" t="str">
        <f>VLOOKUP(I3572,Customers[],2,FALSE)</f>
        <v>ဦးအောင်မိုး(ကောင်းသန့်)</v>
      </c>
      <c r="K3572" s="112" t="str">
        <f>VLOOKUP(I3572,Customers[],4,FALSE)</f>
        <v>Meiktila</v>
      </c>
      <c r="L3572" s="112" t="str">
        <f>VLOOKUP(Table85[[#This Row],[CustomerID]],Table!H:K,3,0)</f>
        <v>မိတ္ထီလာ</v>
      </c>
      <c r="M3572" s="112" t="str">
        <f>VLOOKUP(I3572,Customers[],5,FALSE)</f>
        <v>WholeSales/Contract</v>
      </c>
      <c r="N3572" s="117" t="s">
        <v>10</v>
      </c>
      <c r="O3572" s="37" t="s">
        <v>220</v>
      </c>
      <c r="P3572" s="112" t="str">
        <f>VLOOKUP(O3572,Stock[],2,FALSE)</f>
        <v>မြန်မာရှောက်ပျား</v>
      </c>
      <c r="Q3572" s="119">
        <f>VLOOKUP(O3572,Stock[],3,FALSE)</f>
        <v>0.64</v>
      </c>
      <c r="R3572" s="119">
        <f>VLOOKUP(O3572,Stock[],4,FALSE)</f>
        <v>14</v>
      </c>
      <c r="S3572" s="118"/>
      <c r="T3572" s="119">
        <f>(DailySales!$S3572/DailySales!$R3572)+DailySales!$U3572</f>
        <v>10</v>
      </c>
      <c r="U3572" s="118">
        <v>10</v>
      </c>
      <c r="V3572" s="120">
        <f>+DailySales!$T3572*DailySales!$R3572</f>
        <v>140</v>
      </c>
      <c r="W3572" s="120">
        <f>+DailySales!$V3572*DailySales!$Q3572</f>
        <v>89.600000000000009</v>
      </c>
      <c r="X3572" s="120">
        <f>VLOOKUP(O3572,Stock[],6,FALSE)</f>
        <v>1370</v>
      </c>
      <c r="Y3572" s="120">
        <f>+DailySales!$V3572*DailySales!$X3572</f>
        <v>191800</v>
      </c>
      <c r="Z3572" s="118"/>
      <c r="AA3572" s="118"/>
      <c r="AB3572" s="118"/>
      <c r="AC3572" s="118"/>
      <c r="AD3572" s="118"/>
      <c r="AE3572" s="121"/>
      <c r="AF3572" s="122"/>
      <c r="AG3572" s="123"/>
      <c r="AH3572" s="122"/>
      <c r="AI3572" s="123"/>
      <c r="AJ3572" s="122">
        <v>46067</v>
      </c>
      <c r="AK3572" s="123">
        <v>191800</v>
      </c>
      <c r="AL3572" s="34"/>
      <c r="AM3572" s="39"/>
      <c r="AN357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73" spans="1:40" ht="19.5" customHeight="1" x14ac:dyDescent="0.25">
      <c r="A3573" s="112">
        <f t="shared" si="276"/>
        <v>2026</v>
      </c>
      <c r="B3573" s="112">
        <f t="shared" si="277"/>
        <v>2</v>
      </c>
      <c r="C3573" s="113">
        <v>46063</v>
      </c>
      <c r="D3573" s="114">
        <f t="shared" ca="1" si="256"/>
        <v>46097</v>
      </c>
      <c r="E3573" s="114" t="str">
        <f t="shared" ca="1" si="257"/>
        <v>1-Months</v>
      </c>
      <c r="F3573" s="114" t="str">
        <f>VLOOKUP(O3573,Stock[],5,FALSE)</f>
        <v>BE</v>
      </c>
      <c r="G3573" s="33" t="s">
        <v>3392</v>
      </c>
      <c r="H3573" s="116"/>
      <c r="I3573" s="34" t="s">
        <v>201</v>
      </c>
      <c r="J3573" s="112" t="str">
        <f>VLOOKUP(I3573,Customers[],2,FALSE)</f>
        <v>ဦးအောင်မိုး(ကောင်းသန့်)</v>
      </c>
      <c r="K3573" s="112" t="str">
        <f>VLOOKUP(I3573,Customers[],4,FALSE)</f>
        <v>Meiktila</v>
      </c>
      <c r="L3573" s="112" t="str">
        <f>VLOOKUP(Table85[[#This Row],[CustomerID]],Table!H:K,3,0)</f>
        <v>မိတ္ထီလာ</v>
      </c>
      <c r="M3573" s="112" t="str">
        <f>VLOOKUP(I3573,Customers[],5,FALSE)</f>
        <v>WholeSales/Contract</v>
      </c>
      <c r="N3573" s="117" t="s">
        <v>10</v>
      </c>
      <c r="O3573" s="37" t="s">
        <v>217</v>
      </c>
      <c r="P3573" s="112" t="str">
        <f>VLOOKUP(O3573,Stock[],2,FALSE)</f>
        <v>လိမ္မော်ဖြူ</v>
      </c>
      <c r="Q3573" s="119">
        <f>VLOOKUP(O3573,Stock[],3,FALSE)</f>
        <v>0.64</v>
      </c>
      <c r="R3573" s="119">
        <f>VLOOKUP(O3573,Stock[],4,FALSE)</f>
        <v>24</v>
      </c>
      <c r="S3573" s="118"/>
      <c r="T3573" s="119">
        <f>(DailySales!$S3573/DailySales!$R3573)+DailySales!$U3573</f>
        <v>32</v>
      </c>
      <c r="U3573" s="118">
        <v>32</v>
      </c>
      <c r="V3573" s="120">
        <f>+DailySales!$T3573*DailySales!$R3573</f>
        <v>768</v>
      </c>
      <c r="W3573" s="120">
        <f>+DailySales!$V3573*DailySales!$Q3573</f>
        <v>491.52</v>
      </c>
      <c r="X3573" s="120">
        <f>VLOOKUP(O3573,Stock[],6,FALSE)</f>
        <v>1330</v>
      </c>
      <c r="Y3573" s="120">
        <f>+DailySales!$V3573*DailySales!$X3573</f>
        <v>1021440</v>
      </c>
      <c r="Z3573" s="118"/>
      <c r="AA3573" s="118"/>
      <c r="AB3573" s="118"/>
      <c r="AC3573" s="118"/>
      <c r="AD3573" s="118"/>
      <c r="AE3573" s="121"/>
      <c r="AF3573" s="122"/>
      <c r="AG3573" s="123"/>
      <c r="AH3573" s="122"/>
      <c r="AI3573" s="123"/>
      <c r="AJ3573" s="122">
        <v>46067</v>
      </c>
      <c r="AK3573" s="123">
        <v>1021440</v>
      </c>
      <c r="AL3573" s="34"/>
      <c r="AM3573" s="39"/>
      <c r="AN357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74" spans="1:40" ht="19.5" customHeight="1" x14ac:dyDescent="0.25">
      <c r="A3574" s="112">
        <f t="shared" si="276"/>
        <v>2026</v>
      </c>
      <c r="B3574" s="112">
        <f t="shared" si="277"/>
        <v>2</v>
      </c>
      <c r="C3574" s="113">
        <v>46063</v>
      </c>
      <c r="D3574" s="114">
        <f t="shared" ca="1" si="256"/>
        <v>46097</v>
      </c>
      <c r="E3574" s="114" t="str">
        <f t="shared" ca="1" si="257"/>
        <v>1-Months</v>
      </c>
      <c r="F3574" s="114" t="str">
        <f>VLOOKUP(O3574,Stock[],5,FALSE)</f>
        <v>BE</v>
      </c>
      <c r="G3574" s="33" t="s">
        <v>3392</v>
      </c>
      <c r="H3574" s="116"/>
      <c r="I3574" s="34" t="s">
        <v>201</v>
      </c>
      <c r="J3574" s="112" t="str">
        <f>VLOOKUP(I3574,Customers[],2,FALSE)</f>
        <v>ဦးအောင်မိုး(ကောင်းသန့်)</v>
      </c>
      <c r="K3574" s="112" t="str">
        <f>VLOOKUP(I3574,Customers[],4,FALSE)</f>
        <v>Meiktila</v>
      </c>
      <c r="L3574" s="112" t="str">
        <f>VLOOKUP(Table85[[#This Row],[CustomerID]],Table!H:K,3,0)</f>
        <v>မိတ္ထီလာ</v>
      </c>
      <c r="M3574" s="112" t="str">
        <f>VLOOKUP(I3574,Customers[],5,FALSE)</f>
        <v>WholeSales/Contract</v>
      </c>
      <c r="N3574" s="117" t="s">
        <v>10</v>
      </c>
      <c r="O3574" s="37" t="s">
        <v>216</v>
      </c>
      <c r="P3574" s="112" t="str">
        <f>VLOOKUP(O3574,Stock[],2,FALSE)</f>
        <v>ဒဂုံအရက်သန့်</v>
      </c>
      <c r="Q3574" s="119">
        <f>VLOOKUP(O3574,Stock[],3,FALSE)</f>
        <v>0.64</v>
      </c>
      <c r="R3574" s="119">
        <f>VLOOKUP(O3574,Stock[],4,FALSE)</f>
        <v>14</v>
      </c>
      <c r="S3574" s="118"/>
      <c r="T3574" s="119">
        <f>(DailySales!$S3574/DailySales!$R3574)+DailySales!$U3574</f>
        <v>50</v>
      </c>
      <c r="U3574" s="118">
        <v>50</v>
      </c>
      <c r="V3574" s="120">
        <f>+DailySales!$T3574*DailySales!$R3574</f>
        <v>700</v>
      </c>
      <c r="W3574" s="120">
        <f>+DailySales!$V3574*DailySales!$Q3574</f>
        <v>448</v>
      </c>
      <c r="X3574" s="120">
        <f>VLOOKUP(O3574,Stock[],6,FALSE)</f>
        <v>1330</v>
      </c>
      <c r="Y3574" s="120">
        <f>+DailySales!$V3574*DailySales!$X3574</f>
        <v>931000</v>
      </c>
      <c r="Z3574" s="118"/>
      <c r="AA3574" s="118"/>
      <c r="AB3574" s="118"/>
      <c r="AC3574" s="118"/>
      <c r="AD3574" s="118"/>
      <c r="AE3574" s="121"/>
      <c r="AF3574" s="122"/>
      <c r="AG3574" s="123"/>
      <c r="AH3574" s="122"/>
      <c r="AI3574" s="123"/>
      <c r="AJ3574" s="122">
        <v>46067</v>
      </c>
      <c r="AK3574" s="123">
        <v>931000</v>
      </c>
      <c r="AL3574" s="34"/>
      <c r="AM3574" s="39"/>
      <c r="AN357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75" spans="1:40" ht="19.5" customHeight="1" x14ac:dyDescent="0.25">
      <c r="A3575" s="112">
        <f t="shared" si="276"/>
        <v>2026</v>
      </c>
      <c r="B3575" s="112">
        <f t="shared" si="277"/>
        <v>2</v>
      </c>
      <c r="C3575" s="113">
        <v>46063</v>
      </c>
      <c r="D3575" s="114">
        <f t="shared" ca="1" si="256"/>
        <v>46097</v>
      </c>
      <c r="E3575" s="114" t="str">
        <f t="shared" ca="1" si="257"/>
        <v>1-Months</v>
      </c>
      <c r="F3575" s="114" t="str">
        <f>VLOOKUP(O3575,Stock[],5,FALSE)</f>
        <v>BE</v>
      </c>
      <c r="G3575" s="33" t="s">
        <v>3392</v>
      </c>
      <c r="H3575" s="116"/>
      <c r="I3575" s="34" t="s">
        <v>201</v>
      </c>
      <c r="J3575" s="112" t="str">
        <f>VLOOKUP(I3575,Customers[],2,FALSE)</f>
        <v>ဦးအောင်မိုး(ကောင်းသန့်)</v>
      </c>
      <c r="K3575" s="112" t="str">
        <f>VLOOKUP(I3575,Customers[],4,FALSE)</f>
        <v>Meiktila</v>
      </c>
      <c r="L3575" s="112" t="str">
        <f>VLOOKUP(Table85[[#This Row],[CustomerID]],Table!H:K,3,0)</f>
        <v>မိတ္ထီလာ</v>
      </c>
      <c r="M3575" s="112" t="str">
        <f>VLOOKUP(I3575,Customers[],5,FALSE)</f>
        <v>WholeSales/Contract</v>
      </c>
      <c r="N3575" s="117" t="s">
        <v>10</v>
      </c>
      <c r="O3575" s="37" t="s">
        <v>209</v>
      </c>
      <c r="P3575" s="112" t="str">
        <f>VLOOKUP(O3575,Stock[],2,FALSE)</f>
        <v>ဇေယျဝတီ Red</v>
      </c>
      <c r="Q3575" s="119">
        <f>VLOOKUP(O3575,Stock[],3,FALSE)</f>
        <v>0.64</v>
      </c>
      <c r="R3575" s="119">
        <f>VLOOKUP(O3575,Stock[],4,FALSE)</f>
        <v>14</v>
      </c>
      <c r="S3575" s="118"/>
      <c r="T3575" s="119">
        <f>(DailySales!$S3575/DailySales!$R3575)+DailySales!$U3575</f>
        <v>65</v>
      </c>
      <c r="U3575" s="118">
        <v>65</v>
      </c>
      <c r="V3575" s="120">
        <f>+DailySales!$T3575*DailySales!$R3575</f>
        <v>910</v>
      </c>
      <c r="W3575" s="120">
        <f>+DailySales!$V3575*DailySales!$Q3575</f>
        <v>582.4</v>
      </c>
      <c r="X3575" s="120">
        <f>VLOOKUP(O3575,Stock[],6,FALSE)</f>
        <v>1330</v>
      </c>
      <c r="Y3575" s="120">
        <f>+DailySales!$V3575*DailySales!$X3575</f>
        <v>1210300</v>
      </c>
      <c r="Z3575" s="118"/>
      <c r="AA3575" s="118"/>
      <c r="AB3575" s="118"/>
      <c r="AC3575" s="118"/>
      <c r="AD3575" s="118"/>
      <c r="AE3575" s="121"/>
      <c r="AF3575" s="122"/>
      <c r="AG3575" s="123"/>
      <c r="AH3575" s="122"/>
      <c r="AI3575" s="123"/>
      <c r="AJ3575" s="122">
        <v>46067</v>
      </c>
      <c r="AK3575" s="123">
        <v>1210300</v>
      </c>
      <c r="AL3575" s="34"/>
      <c r="AM3575" s="39"/>
      <c r="AN357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76" spans="1:40" ht="19.5" customHeight="1" x14ac:dyDescent="0.25">
      <c r="A3576" s="112">
        <f t="shared" si="276"/>
        <v>2026</v>
      </c>
      <c r="B3576" s="112">
        <f t="shared" si="277"/>
        <v>2</v>
      </c>
      <c r="C3576" s="113">
        <v>46063</v>
      </c>
      <c r="D3576" s="114">
        <f t="shared" ca="1" si="256"/>
        <v>46097</v>
      </c>
      <c r="E3576" s="114" t="str">
        <f t="shared" ca="1" si="257"/>
        <v>1-Months</v>
      </c>
      <c r="F3576" s="114" t="str">
        <f>VLOOKUP(O3576,Stock[],5,FALSE)</f>
        <v>BE</v>
      </c>
      <c r="G3576" s="33" t="s">
        <v>3392</v>
      </c>
      <c r="H3576" s="116"/>
      <c r="I3576" s="34" t="s">
        <v>201</v>
      </c>
      <c r="J3576" s="112" t="str">
        <f>VLOOKUP(I3576,Customers[],2,FALSE)</f>
        <v>ဦးအောင်မိုး(ကောင်းသန့်)</v>
      </c>
      <c r="K3576" s="112" t="str">
        <f>VLOOKUP(I3576,Customers[],4,FALSE)</f>
        <v>Meiktila</v>
      </c>
      <c r="L3576" s="112" t="str">
        <f>VLOOKUP(Table85[[#This Row],[CustomerID]],Table!H:K,3,0)</f>
        <v>မိတ္ထီလာ</v>
      </c>
      <c r="M3576" s="112" t="str">
        <f>VLOOKUP(I3576,Customers[],5,FALSE)</f>
        <v>WholeSales/Contract</v>
      </c>
      <c r="N3576" s="117" t="s">
        <v>10</v>
      </c>
      <c r="O3576" s="37" t="s">
        <v>2465</v>
      </c>
      <c r="P3576" s="112" t="str">
        <f>VLOOKUP(O3576,Stock[],2,FALSE)</f>
        <v>မိုးနဲကွန်ကီး</v>
      </c>
      <c r="Q3576" s="119">
        <f>VLOOKUP(O3576,Stock[],3,FALSE)</f>
        <v>0.64</v>
      </c>
      <c r="R3576" s="119">
        <f>VLOOKUP(O3576,Stock[],4,FALSE)</f>
        <v>14</v>
      </c>
      <c r="S3576" s="118"/>
      <c r="T3576" s="119">
        <f>(DailySales!$S3576/DailySales!$R3576)+DailySales!$U3576</f>
        <v>33</v>
      </c>
      <c r="U3576" s="118">
        <v>33</v>
      </c>
      <c r="V3576" s="120">
        <f>+DailySales!$T3576*DailySales!$R3576</f>
        <v>462</v>
      </c>
      <c r="W3576" s="120">
        <f>+DailySales!$V3576*DailySales!$Q3576</f>
        <v>295.68</v>
      </c>
      <c r="X3576" s="120">
        <f>VLOOKUP(O3576,Stock[],6,FALSE)</f>
        <v>1700</v>
      </c>
      <c r="Y3576" s="120">
        <f>+DailySales!$V3576*DailySales!$X3576</f>
        <v>785400</v>
      </c>
      <c r="Z3576" s="118"/>
      <c r="AA3576" s="118"/>
      <c r="AB3576" s="118"/>
      <c r="AC3576" s="118"/>
      <c r="AD3576" s="118"/>
      <c r="AE3576" s="121"/>
      <c r="AF3576" s="122"/>
      <c r="AG3576" s="123"/>
      <c r="AH3576" s="122">
        <v>46069</v>
      </c>
      <c r="AI3576" s="123">
        <v>83244</v>
      </c>
      <c r="AJ3576" s="122">
        <v>46067</v>
      </c>
      <c r="AK3576" s="123">
        <v>702156</v>
      </c>
      <c r="AL3576" s="34"/>
      <c r="AM3576" s="39"/>
      <c r="AN357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77" spans="1:40" ht="19.5" customHeight="1" x14ac:dyDescent="0.25">
      <c r="A3577" s="112">
        <f t="shared" si="276"/>
        <v>2026</v>
      </c>
      <c r="B3577" s="112">
        <f t="shared" si="277"/>
        <v>2</v>
      </c>
      <c r="C3577" s="113">
        <v>46063</v>
      </c>
      <c r="D3577" s="114">
        <f t="shared" ca="1" si="256"/>
        <v>46097</v>
      </c>
      <c r="E3577" s="114" t="str">
        <f t="shared" ca="1" si="257"/>
        <v>1-Months</v>
      </c>
      <c r="F3577" s="114" t="str">
        <f>VLOOKUP(O3577,Stock[],5,FALSE)</f>
        <v>BE</v>
      </c>
      <c r="G3577" s="33" t="s">
        <v>3393</v>
      </c>
      <c r="H3577" s="116"/>
      <c r="I3577" s="34" t="s">
        <v>201</v>
      </c>
      <c r="J3577" s="112" t="str">
        <f>VLOOKUP(I3577,Customers[],2,FALSE)</f>
        <v>ဦးအောင်မိုး(ကောင်းသန့်)</v>
      </c>
      <c r="K3577" s="112" t="str">
        <f>VLOOKUP(I3577,Customers[],4,FALSE)</f>
        <v>Meiktila</v>
      </c>
      <c r="L3577" s="112" t="str">
        <f>VLOOKUP(Table85[[#This Row],[CustomerID]],Table!H:K,3,0)</f>
        <v>မိတ္ထီလာ</v>
      </c>
      <c r="M3577" s="112" t="str">
        <f>VLOOKUP(I3577,Customers[],5,FALSE)</f>
        <v>WholeSales/Contract</v>
      </c>
      <c r="N3577" s="117" t="s">
        <v>10</v>
      </c>
      <c r="O3577" s="37" t="s">
        <v>240</v>
      </c>
      <c r="P3577" s="112" t="str">
        <f>VLOOKUP(O3577,Stock[],2,FALSE)</f>
        <v>သံပုရာအရက်</v>
      </c>
      <c r="Q3577" s="119">
        <f>VLOOKUP(O3577,Stock[],3,FALSE)</f>
        <v>0.64</v>
      </c>
      <c r="R3577" s="119">
        <f>VLOOKUP(O3577,Stock[],4,FALSE)</f>
        <v>14</v>
      </c>
      <c r="S3577" s="118"/>
      <c r="T3577" s="119">
        <f>(DailySales!$S3577/DailySales!$R3577)+DailySales!$U3577</f>
        <v>50</v>
      </c>
      <c r="U3577" s="118">
        <v>50</v>
      </c>
      <c r="V3577" s="120">
        <f>+DailySales!$T3577*DailySales!$R3577</f>
        <v>700</v>
      </c>
      <c r="W3577" s="120">
        <f>+DailySales!$V3577*DailySales!$Q3577</f>
        <v>448</v>
      </c>
      <c r="X3577" s="120">
        <f>VLOOKUP(O3577,Stock[],6,FALSE)</f>
        <v>1330</v>
      </c>
      <c r="Y3577" s="120">
        <f>+DailySales!$V3577*DailySales!$X3577</f>
        <v>931000</v>
      </c>
      <c r="Z3577" s="118"/>
      <c r="AA3577" s="118"/>
      <c r="AB3577" s="118"/>
      <c r="AC3577" s="118"/>
      <c r="AD3577" s="118"/>
      <c r="AE3577" s="121"/>
      <c r="AF3577" s="122"/>
      <c r="AG3577" s="123"/>
      <c r="AH3577" s="122">
        <v>46069</v>
      </c>
      <c r="AI3577" s="123">
        <v>931000</v>
      </c>
      <c r="AJ3577" s="122"/>
      <c r="AK3577" s="123"/>
      <c r="AL3577" s="34"/>
      <c r="AM3577" s="39"/>
      <c r="AN357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78" spans="1:40" ht="19.5" customHeight="1" x14ac:dyDescent="0.25">
      <c r="A3578" s="112">
        <f t="shared" ref="A3578:A3584" si="278">YEAR(C3578)</f>
        <v>2026</v>
      </c>
      <c r="B3578" s="112">
        <f t="shared" ref="B3578:B3584" si="279">MONTH(C3578)</f>
        <v>2</v>
      </c>
      <c r="C3578" s="113">
        <v>46063</v>
      </c>
      <c r="D3578" s="114">
        <f t="shared" ca="1" si="256"/>
        <v>46097</v>
      </c>
      <c r="E3578" s="114" t="str">
        <f t="shared" ca="1" si="257"/>
        <v>1-Months</v>
      </c>
      <c r="F3578" s="114" t="str">
        <f>VLOOKUP(O3578,Stock[],5,FALSE)</f>
        <v>BE</v>
      </c>
      <c r="G3578" s="33" t="s">
        <v>3393</v>
      </c>
      <c r="H3578" s="116"/>
      <c r="I3578" s="34" t="s">
        <v>201</v>
      </c>
      <c r="J3578" s="112" t="str">
        <f>VLOOKUP(I3578,Customers[],2,FALSE)</f>
        <v>ဦးအောင်မိုး(ကောင်းသန့်)</v>
      </c>
      <c r="K3578" s="112" t="str">
        <f>VLOOKUP(I3578,Customers[],4,FALSE)</f>
        <v>Meiktila</v>
      </c>
      <c r="L3578" s="112" t="str">
        <f>VLOOKUP(Table85[[#This Row],[CustomerID]],Table!H:K,3,0)</f>
        <v>မိတ္ထီလာ</v>
      </c>
      <c r="M3578" s="112" t="str">
        <f>VLOOKUP(I3578,Customers[],5,FALSE)</f>
        <v>WholeSales/Contract</v>
      </c>
      <c r="N3578" s="117" t="s">
        <v>10</v>
      </c>
      <c r="O3578" s="37" t="s">
        <v>2120</v>
      </c>
      <c r="P3578" s="112" t="str">
        <f>VLOOKUP(O3578,Stock[],2,FALSE)</f>
        <v>ဇေ အရက်သန့်</v>
      </c>
      <c r="Q3578" s="119">
        <f>VLOOKUP(O3578,Stock[],3,FALSE)</f>
        <v>0.64</v>
      </c>
      <c r="R3578" s="119">
        <f>VLOOKUP(O3578,Stock[],4,FALSE)</f>
        <v>14</v>
      </c>
      <c r="S3578" s="118"/>
      <c r="T3578" s="119">
        <f>(DailySales!$S3578/DailySales!$R3578)+DailySales!$U3578</f>
        <v>50</v>
      </c>
      <c r="U3578" s="118">
        <v>50</v>
      </c>
      <c r="V3578" s="120">
        <f>+DailySales!$T3578*DailySales!$R3578</f>
        <v>700</v>
      </c>
      <c r="W3578" s="120">
        <f>+DailySales!$V3578*DailySales!$Q3578</f>
        <v>448</v>
      </c>
      <c r="X3578" s="120">
        <f>VLOOKUP(O3578,Stock[],6,FALSE)</f>
        <v>1380</v>
      </c>
      <c r="Y3578" s="120">
        <f>+DailySales!$V3578*DailySales!$X3578</f>
        <v>966000</v>
      </c>
      <c r="Z3578" s="118"/>
      <c r="AA3578" s="118"/>
      <c r="AB3578" s="118"/>
      <c r="AC3578" s="118"/>
      <c r="AD3578" s="118"/>
      <c r="AE3578" s="121"/>
      <c r="AF3578" s="122"/>
      <c r="AG3578" s="123"/>
      <c r="AH3578" s="122">
        <v>46069</v>
      </c>
      <c r="AI3578" s="123">
        <v>161756</v>
      </c>
      <c r="AJ3578" s="122">
        <v>46071</v>
      </c>
      <c r="AK3578" s="123">
        <v>804244</v>
      </c>
      <c r="AL3578" s="34"/>
      <c r="AM3578" s="39"/>
      <c r="AN357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79" spans="1:40" ht="19.5" customHeight="1" x14ac:dyDescent="0.25">
      <c r="A3579" s="112">
        <f t="shared" si="278"/>
        <v>2026</v>
      </c>
      <c r="B3579" s="112">
        <f t="shared" si="279"/>
        <v>2</v>
      </c>
      <c r="C3579" s="113">
        <v>46063</v>
      </c>
      <c r="D3579" s="114">
        <f t="shared" ca="1" si="256"/>
        <v>46097</v>
      </c>
      <c r="E3579" s="114" t="str">
        <f t="shared" ca="1" si="257"/>
        <v>1-Months</v>
      </c>
      <c r="F3579" s="114" t="str">
        <f>VLOOKUP(O3579,Stock[],5,FALSE)</f>
        <v>BE</v>
      </c>
      <c r="G3579" s="33" t="s">
        <v>3394</v>
      </c>
      <c r="H3579" s="116"/>
      <c r="I3579" s="34" t="s">
        <v>180</v>
      </c>
      <c r="J3579" s="112" t="str">
        <f>VLOOKUP(I3579,Customers[],2,FALSE)</f>
        <v>ရွှေမြင်း</v>
      </c>
      <c r="K3579" s="112" t="str">
        <f>VLOOKUP(I3579,Customers[],4,FALSE)</f>
        <v>Meiktila</v>
      </c>
      <c r="L3579" s="112" t="str">
        <f>VLOOKUP(Table85[[#This Row],[CustomerID]],Table!H:K,3,0)</f>
        <v>မိတ္ထီလာ</v>
      </c>
      <c r="M3579" s="112" t="str">
        <f>VLOOKUP(I3579,Customers[],5,FALSE)</f>
        <v>WholeSales/Contract</v>
      </c>
      <c r="N3579" s="117" t="s">
        <v>10</v>
      </c>
      <c r="O3579" s="37" t="s">
        <v>220</v>
      </c>
      <c r="P3579" s="112" t="str">
        <f>VLOOKUP(O3579,Stock[],2,FALSE)</f>
        <v>မြန်မာရှောက်ပျား</v>
      </c>
      <c r="Q3579" s="119">
        <f>VLOOKUP(O3579,Stock[],3,FALSE)</f>
        <v>0.64</v>
      </c>
      <c r="R3579" s="119">
        <f>VLOOKUP(O3579,Stock[],4,FALSE)</f>
        <v>14</v>
      </c>
      <c r="S3579" s="118"/>
      <c r="T3579" s="119">
        <f>(DailySales!$S3579/DailySales!$R3579)+DailySales!$U3579</f>
        <v>60</v>
      </c>
      <c r="U3579" s="118">
        <v>60</v>
      </c>
      <c r="V3579" s="120">
        <f>+DailySales!$T3579*DailySales!$R3579</f>
        <v>840</v>
      </c>
      <c r="W3579" s="120">
        <f>+DailySales!$V3579*DailySales!$Q3579</f>
        <v>537.6</v>
      </c>
      <c r="X3579" s="120">
        <f>VLOOKUP(O3579,Stock[],6,FALSE)</f>
        <v>1370</v>
      </c>
      <c r="Y3579" s="120">
        <f>+DailySales!$V3579*DailySales!$X3579</f>
        <v>1150800</v>
      </c>
      <c r="Z3579" s="118"/>
      <c r="AA3579" s="118"/>
      <c r="AB3579" s="118"/>
      <c r="AC3579" s="118"/>
      <c r="AD3579" s="118"/>
      <c r="AE3579" s="121"/>
      <c r="AF3579" s="122"/>
      <c r="AG3579" s="123"/>
      <c r="AH3579" s="122"/>
      <c r="AI3579" s="123"/>
      <c r="AJ3579" s="122"/>
      <c r="AK3579" s="123"/>
      <c r="AL3579" s="34"/>
      <c r="AM3579" s="39"/>
      <c r="AN357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1150800</v>
      </c>
    </row>
    <row r="3580" spans="1:40" ht="19.5" customHeight="1" x14ac:dyDescent="0.25">
      <c r="A3580" s="112">
        <f t="shared" si="278"/>
        <v>2026</v>
      </c>
      <c r="B3580" s="112">
        <f t="shared" si="279"/>
        <v>2</v>
      </c>
      <c r="C3580" s="113">
        <v>46063</v>
      </c>
      <c r="D3580" s="114">
        <f t="shared" ca="1" si="256"/>
        <v>46097</v>
      </c>
      <c r="E3580" s="114" t="str">
        <f t="shared" ca="1" si="257"/>
        <v>1-Months</v>
      </c>
      <c r="F3580" s="114" t="str">
        <f>VLOOKUP(O3580,Stock[],5,FALSE)</f>
        <v>BE</v>
      </c>
      <c r="G3580" s="33" t="s">
        <v>3394</v>
      </c>
      <c r="H3580" s="116"/>
      <c r="I3580" s="34" t="s">
        <v>180</v>
      </c>
      <c r="J3580" s="112" t="str">
        <f>VLOOKUP(I3580,Customers[],2,FALSE)</f>
        <v>ရွှေမြင်း</v>
      </c>
      <c r="K3580" s="112" t="str">
        <f>VLOOKUP(I3580,Customers[],4,FALSE)</f>
        <v>Meiktila</v>
      </c>
      <c r="L3580" s="112" t="str">
        <f>VLOOKUP(Table85[[#This Row],[CustomerID]],Table!H:K,3,0)</f>
        <v>မိတ္ထီလာ</v>
      </c>
      <c r="M3580" s="112" t="str">
        <f>VLOOKUP(I3580,Customers[],5,FALSE)</f>
        <v>WholeSales/Contract</v>
      </c>
      <c r="N3580" s="117" t="s">
        <v>10</v>
      </c>
      <c r="O3580" s="37" t="s">
        <v>216</v>
      </c>
      <c r="P3580" s="112" t="str">
        <f>VLOOKUP(O3580,Stock[],2,FALSE)</f>
        <v>ဒဂုံအရက်သန့်</v>
      </c>
      <c r="Q3580" s="119">
        <f>VLOOKUP(O3580,Stock[],3,FALSE)</f>
        <v>0.64</v>
      </c>
      <c r="R3580" s="119">
        <f>VLOOKUP(O3580,Stock[],4,FALSE)</f>
        <v>14</v>
      </c>
      <c r="S3580" s="118"/>
      <c r="T3580" s="119">
        <f>(DailySales!$S3580/DailySales!$R3580)+DailySales!$U3580</f>
        <v>50</v>
      </c>
      <c r="U3580" s="118">
        <v>50</v>
      </c>
      <c r="V3580" s="120">
        <f>+DailySales!$T3580*DailySales!$R3580</f>
        <v>700</v>
      </c>
      <c r="W3580" s="120">
        <f>+DailySales!$V3580*DailySales!$Q3580</f>
        <v>448</v>
      </c>
      <c r="X3580" s="120">
        <f>VLOOKUP(O3580,Stock[],6,FALSE)</f>
        <v>1330</v>
      </c>
      <c r="Y3580" s="120">
        <f>+DailySales!$V3580*DailySales!$X3580</f>
        <v>931000</v>
      </c>
      <c r="Z3580" s="118"/>
      <c r="AA3580" s="118"/>
      <c r="AB3580" s="118"/>
      <c r="AC3580" s="118"/>
      <c r="AD3580" s="118"/>
      <c r="AE3580" s="121"/>
      <c r="AF3580" s="122"/>
      <c r="AG3580" s="123"/>
      <c r="AH3580" s="122"/>
      <c r="AI3580" s="123"/>
      <c r="AJ3580" s="122"/>
      <c r="AK3580" s="123"/>
      <c r="AL3580" s="34"/>
      <c r="AM3580" s="39"/>
      <c r="AN358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931000</v>
      </c>
    </row>
    <row r="3581" spans="1:40" ht="19.5" customHeight="1" x14ac:dyDescent="0.25">
      <c r="A3581" s="112">
        <f t="shared" si="278"/>
        <v>2026</v>
      </c>
      <c r="B3581" s="112">
        <f t="shared" si="279"/>
        <v>2</v>
      </c>
      <c r="C3581" s="113">
        <v>46064</v>
      </c>
      <c r="D3581" s="114">
        <f t="shared" ca="1" si="256"/>
        <v>46097</v>
      </c>
      <c r="E3581" s="114" t="str">
        <f t="shared" ca="1" si="257"/>
        <v>1-Months</v>
      </c>
      <c r="F3581" s="114" t="str">
        <f>VLOOKUP(O3581,Stock[],5,FALSE)</f>
        <v>BE</v>
      </c>
      <c r="G3581" s="33" t="s">
        <v>3395</v>
      </c>
      <c r="H3581" s="116" t="s">
        <v>283</v>
      </c>
      <c r="I3581" s="117" t="s">
        <v>925</v>
      </c>
      <c r="J3581" s="112" t="str">
        <f>VLOOKUP(I3581,Customers[],2,FALSE)</f>
        <v>ကိုမြင့်အောင်(2)</v>
      </c>
      <c r="K3581" s="112" t="str">
        <f>VLOOKUP(I3581,Customers[],4,FALSE)</f>
        <v>Wandwin</v>
      </c>
      <c r="L3581" s="112" t="str">
        <f>VLOOKUP(Table85[[#This Row],[CustomerID]],Table!H:K,3,0)</f>
        <v>ခင်ကြီး</v>
      </c>
      <c r="M3581" s="112" t="str">
        <f>VLOOKUP(I3581,Customers[],5,FALSE)</f>
        <v>Van-2</v>
      </c>
      <c r="N3581" s="117" t="s">
        <v>9</v>
      </c>
      <c r="O3581" s="118" t="s">
        <v>214</v>
      </c>
      <c r="P3581" s="112" t="str">
        <f>VLOOKUP(O3581,Stock[],2,FALSE)</f>
        <v>ကောင်းကြည်</v>
      </c>
      <c r="Q3581" s="119">
        <f>VLOOKUP(O3581,Stock[],3,FALSE)</f>
        <v>0.64</v>
      </c>
      <c r="R3581" s="119">
        <f>VLOOKUP(O3581,Stock[],4,FALSE)</f>
        <v>14</v>
      </c>
      <c r="S3581" s="118"/>
      <c r="T3581" s="119">
        <f>(DailySales!$S3581/DailySales!$R3581)+DailySales!$U3581</f>
        <v>25</v>
      </c>
      <c r="U3581" s="118">
        <v>25</v>
      </c>
      <c r="V3581" s="120">
        <f>+DailySales!$T3581*DailySales!$R3581</f>
        <v>350</v>
      </c>
      <c r="W3581" s="120">
        <f>+DailySales!$V3581*DailySales!$Q3581</f>
        <v>224</v>
      </c>
      <c r="X3581" s="120">
        <f>VLOOKUP(O3581,Stock[],6,FALSE)</f>
        <v>1330</v>
      </c>
      <c r="Y3581" s="120">
        <f>+DailySales!$V3581*DailySales!$X3581</f>
        <v>465500</v>
      </c>
      <c r="Z3581" s="118"/>
      <c r="AA3581" s="118"/>
      <c r="AB3581" s="118">
        <v>1800</v>
      </c>
      <c r="AC3581" s="118">
        <v>2450</v>
      </c>
      <c r="AD3581" s="118"/>
      <c r="AE3581" s="121">
        <v>12000</v>
      </c>
      <c r="AF3581" s="122">
        <v>46064</v>
      </c>
      <c r="AG3581" s="123">
        <v>473250</v>
      </c>
      <c r="AH3581" s="122"/>
      <c r="AI3581" s="123"/>
      <c r="AJ3581" s="122"/>
      <c r="AK3581" s="123"/>
      <c r="AL3581" s="34"/>
      <c r="AM3581" s="39"/>
      <c r="AN358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82" spans="1:40" ht="19.5" customHeight="1" x14ac:dyDescent="0.25">
      <c r="A3582" s="112">
        <f t="shared" si="278"/>
        <v>2026</v>
      </c>
      <c r="B3582" s="112">
        <f t="shared" si="279"/>
        <v>2</v>
      </c>
      <c r="C3582" s="113">
        <v>46064</v>
      </c>
      <c r="D3582" s="114">
        <f t="shared" ca="1" si="256"/>
        <v>46097</v>
      </c>
      <c r="E3582" s="114" t="str">
        <f t="shared" ca="1" si="257"/>
        <v>1-Months</v>
      </c>
      <c r="F3582" s="114" t="str">
        <f>VLOOKUP(O3582,Stock[],5,FALSE)</f>
        <v>BE</v>
      </c>
      <c r="G3582" s="33" t="s">
        <v>3396</v>
      </c>
      <c r="H3582" s="116" t="s">
        <v>283</v>
      </c>
      <c r="I3582" s="117" t="s">
        <v>522</v>
      </c>
      <c r="J3582" s="112" t="str">
        <f>VLOOKUP(I3582,Customers[],2,FALSE)</f>
        <v>ကိုဝင်းနိုင်</v>
      </c>
      <c r="K3582" s="112" t="str">
        <f>VLOOKUP(I3582,Customers[],4,FALSE)</f>
        <v>Wandwin</v>
      </c>
      <c r="L3582" s="112" t="str">
        <f>VLOOKUP(Table85[[#This Row],[CustomerID]],Table!H:K,3,0)</f>
        <v>ခင်ကြီး</v>
      </c>
      <c r="M3582" s="112" t="str">
        <f>VLOOKUP(I3582,Customers[],5,FALSE)</f>
        <v>Van-2</v>
      </c>
      <c r="N3582" s="117" t="s">
        <v>9</v>
      </c>
      <c r="O3582" s="118" t="s">
        <v>214</v>
      </c>
      <c r="P3582" s="112" t="str">
        <f>VLOOKUP(O3582,Stock[],2,FALSE)</f>
        <v>ကောင်းကြည်</v>
      </c>
      <c r="Q3582" s="119">
        <f>VLOOKUP(O3582,Stock[],3,FALSE)</f>
        <v>0.64</v>
      </c>
      <c r="R3582" s="119">
        <f>VLOOKUP(O3582,Stock[],4,FALSE)</f>
        <v>14</v>
      </c>
      <c r="S3582" s="118"/>
      <c r="T3582" s="119">
        <f>(DailySales!$S3582/DailySales!$R3582)+DailySales!$U3582</f>
        <v>10</v>
      </c>
      <c r="U3582" s="118">
        <v>10</v>
      </c>
      <c r="V3582" s="120">
        <f>+DailySales!$T3582*DailySales!$R3582</f>
        <v>140</v>
      </c>
      <c r="W3582" s="120">
        <f>+DailySales!$V3582*DailySales!$Q3582</f>
        <v>89.600000000000009</v>
      </c>
      <c r="X3582" s="120">
        <f>VLOOKUP(O3582,Stock[],6,FALSE)</f>
        <v>1330</v>
      </c>
      <c r="Y3582" s="120">
        <f>+DailySales!$V3582*DailySales!$X3582</f>
        <v>186200</v>
      </c>
      <c r="Z3582" s="118"/>
      <c r="AA3582" s="118"/>
      <c r="AB3582" s="118"/>
      <c r="AC3582" s="118"/>
      <c r="AD3582" s="118"/>
      <c r="AE3582" s="121">
        <v>4800</v>
      </c>
      <c r="AF3582" s="122">
        <v>46064</v>
      </c>
      <c r="AG3582" s="123">
        <v>191000</v>
      </c>
      <c r="AH3582" s="122"/>
      <c r="AI3582" s="123"/>
      <c r="AJ3582" s="122"/>
      <c r="AK3582" s="123"/>
      <c r="AL3582" s="34"/>
      <c r="AM3582" s="39"/>
      <c r="AN358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83" spans="1:40" ht="19.5" customHeight="1" x14ac:dyDescent="0.25">
      <c r="A3583" s="112">
        <f t="shared" si="278"/>
        <v>2026</v>
      </c>
      <c r="B3583" s="112">
        <f t="shared" si="279"/>
        <v>2</v>
      </c>
      <c r="C3583" s="113">
        <v>46064</v>
      </c>
      <c r="D3583" s="114">
        <f t="shared" ca="1" si="256"/>
        <v>46097</v>
      </c>
      <c r="E3583" s="114" t="str">
        <f t="shared" ca="1" si="257"/>
        <v>1-Months</v>
      </c>
      <c r="F3583" s="114" t="str">
        <f>VLOOKUP(O3583,Stock[],5,FALSE)</f>
        <v>BE</v>
      </c>
      <c r="G3583" s="33" t="s">
        <v>3397</v>
      </c>
      <c r="H3583" s="116" t="s">
        <v>283</v>
      </c>
      <c r="I3583" s="117" t="s">
        <v>814</v>
      </c>
      <c r="J3583" s="112" t="str">
        <f>VLOOKUP(I3583,Customers[],2,FALSE)</f>
        <v>ဒေါ်ကြူ</v>
      </c>
      <c r="K3583" s="112" t="str">
        <f>VLOOKUP(I3583,Customers[],4,FALSE)</f>
        <v>Wandwin</v>
      </c>
      <c r="L3583" s="112" t="str">
        <f>VLOOKUP(Table85[[#This Row],[CustomerID]],Table!H:K,3,0)</f>
        <v>ခင်ဘန်း</v>
      </c>
      <c r="M3583" s="112" t="str">
        <f>VLOOKUP(I3583,Customers[],5,FALSE)</f>
        <v>Van-2</v>
      </c>
      <c r="N3583" s="117" t="s">
        <v>9</v>
      </c>
      <c r="O3583" s="118" t="s">
        <v>214</v>
      </c>
      <c r="P3583" s="112" t="str">
        <f>VLOOKUP(O3583,Stock[],2,FALSE)</f>
        <v>ကောင်းကြည်</v>
      </c>
      <c r="Q3583" s="119">
        <f>VLOOKUP(O3583,Stock[],3,FALSE)</f>
        <v>0.64</v>
      </c>
      <c r="R3583" s="119">
        <f>VLOOKUP(O3583,Stock[],4,FALSE)</f>
        <v>14</v>
      </c>
      <c r="S3583" s="118"/>
      <c r="T3583" s="119">
        <f>(DailySales!$S3583/DailySales!$R3583)+DailySales!$U3583</f>
        <v>5</v>
      </c>
      <c r="U3583" s="118">
        <v>5</v>
      </c>
      <c r="V3583" s="120">
        <f>+DailySales!$T3583*DailySales!$R3583</f>
        <v>70</v>
      </c>
      <c r="W3583" s="120">
        <f>+DailySales!$V3583*DailySales!$Q3583</f>
        <v>44.800000000000004</v>
      </c>
      <c r="X3583" s="120">
        <f>VLOOKUP(O3583,Stock[],6,FALSE)</f>
        <v>1330</v>
      </c>
      <c r="Y3583" s="120">
        <f>+DailySales!$V3583*DailySales!$X3583</f>
        <v>93100</v>
      </c>
      <c r="Z3583" s="118"/>
      <c r="AA3583" s="118"/>
      <c r="AB3583" s="118"/>
      <c r="AC3583" s="118"/>
      <c r="AD3583" s="118"/>
      <c r="AE3583" s="121">
        <v>2400</v>
      </c>
      <c r="AF3583" s="122">
        <v>46064</v>
      </c>
      <c r="AG3583" s="123">
        <v>95500</v>
      </c>
      <c r="AH3583" s="122"/>
      <c r="AI3583" s="123"/>
      <c r="AJ3583" s="122"/>
      <c r="AK3583" s="123"/>
      <c r="AL3583" s="34"/>
      <c r="AM3583" s="39"/>
      <c r="AN358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84" spans="1:40" ht="19.5" customHeight="1" x14ac:dyDescent="0.25">
      <c r="A3584" s="112">
        <f t="shared" si="278"/>
        <v>2026</v>
      </c>
      <c r="B3584" s="112">
        <f t="shared" si="279"/>
        <v>2</v>
      </c>
      <c r="C3584" s="113">
        <v>46064</v>
      </c>
      <c r="D3584" s="114">
        <f t="shared" ca="1" si="256"/>
        <v>46097</v>
      </c>
      <c r="E3584" s="114" t="str">
        <f t="shared" ca="1" si="257"/>
        <v>1-Months</v>
      </c>
      <c r="F3584" s="114" t="str">
        <f>VLOOKUP(O3584,Stock[],5,FALSE)</f>
        <v>BE</v>
      </c>
      <c r="G3584" s="33" t="s">
        <v>3398</v>
      </c>
      <c r="H3584" s="116" t="s">
        <v>275</v>
      </c>
      <c r="I3584" s="117" t="s">
        <v>642</v>
      </c>
      <c r="J3584" s="112" t="str">
        <f>VLOOKUP(I3584,Customers[],2,FALSE)</f>
        <v>ဦးညွန့်ဝင်း</v>
      </c>
      <c r="K3584" s="112" t="str">
        <f>VLOOKUP(I3584,Customers[],4,FALSE)</f>
        <v>Kyukpadaung</v>
      </c>
      <c r="L3584" s="112" t="str">
        <f>VLOOKUP(Table85[[#This Row],[CustomerID]],Table!H:K,3,0)</f>
        <v>ဝက်ချုပ်ကုန်း</v>
      </c>
      <c r="M3584" s="112" t="str">
        <f>VLOOKUP(I3584,Customers[],5,FALSE)</f>
        <v>Van-1</v>
      </c>
      <c r="N3584" s="117" t="s">
        <v>9</v>
      </c>
      <c r="O3584" s="118" t="s">
        <v>205</v>
      </c>
      <c r="P3584" s="112" t="str">
        <f>VLOOKUP(O3584,Stock[],2,FALSE)</f>
        <v>ကောင်းကြည် ကော် 25%  (1Ltr )</v>
      </c>
      <c r="Q3584" s="119">
        <f>VLOOKUP(O3584,Stock[],3,FALSE)</f>
        <v>1</v>
      </c>
      <c r="R3584" s="119">
        <f>VLOOKUP(O3584,Stock[],4,FALSE)</f>
        <v>12</v>
      </c>
      <c r="S3584" s="118"/>
      <c r="T3584" s="119">
        <f>(DailySales!$S3584/DailySales!$R3584)+DailySales!$U3584</f>
        <v>100</v>
      </c>
      <c r="U3584" s="118">
        <v>100</v>
      </c>
      <c r="V3584" s="120">
        <f>+DailySales!$T3584*DailySales!$R3584</f>
        <v>1200</v>
      </c>
      <c r="W3584" s="120">
        <f>+DailySales!$V3584*DailySales!$Q3584</f>
        <v>1200</v>
      </c>
      <c r="X3584" s="120">
        <f>VLOOKUP(O3584,Stock[],6,FALSE)</f>
        <v>1530</v>
      </c>
      <c r="Y3584" s="120">
        <f>+DailySales!$V3584*DailySales!$X3584</f>
        <v>1836000</v>
      </c>
      <c r="Z3584" s="118"/>
      <c r="AA3584" s="118"/>
      <c r="AB3584" s="118">
        <v>12000</v>
      </c>
      <c r="AC3584" s="118">
        <v>12000</v>
      </c>
      <c r="AD3584" s="118"/>
      <c r="AE3584" s="121">
        <v>34000</v>
      </c>
      <c r="AF3584" s="122">
        <v>46064</v>
      </c>
      <c r="AG3584" s="123">
        <v>1846000</v>
      </c>
      <c r="AH3584" s="122"/>
      <c r="AI3584" s="123"/>
      <c r="AJ3584" s="122"/>
      <c r="AK3584" s="123"/>
      <c r="AL3584" s="34"/>
      <c r="AM3584" s="39"/>
      <c r="AN358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85" spans="1:40" ht="19.5" customHeight="1" x14ac:dyDescent="0.25">
      <c r="A3585" s="112">
        <f t="shared" ref="A3585:A3591" si="280">YEAR(C3585)</f>
        <v>2026</v>
      </c>
      <c r="B3585" s="112">
        <f t="shared" ref="B3585:B3591" si="281">MONTH(C3585)</f>
        <v>2</v>
      </c>
      <c r="C3585" s="113">
        <v>46064</v>
      </c>
      <c r="D3585" s="114">
        <f t="shared" ca="1" si="256"/>
        <v>46097</v>
      </c>
      <c r="E3585" s="114" t="str">
        <f t="shared" ca="1" si="257"/>
        <v>1-Months</v>
      </c>
      <c r="F3585" s="114" t="str">
        <f>VLOOKUP(O3585,Stock[],5,FALSE)</f>
        <v>BE</v>
      </c>
      <c r="G3585" s="33" t="s">
        <v>3399</v>
      </c>
      <c r="H3585" s="116" t="s">
        <v>275</v>
      </c>
      <c r="I3585" s="117" t="s">
        <v>612</v>
      </c>
      <c r="J3585" s="112" t="str">
        <f>VLOOKUP(I3585,Customers[],2,FALSE)</f>
        <v>ကိုစိုးဦး</v>
      </c>
      <c r="K3585" s="112" t="str">
        <f>VLOOKUP(I3585,Customers[],4,FALSE)</f>
        <v>Kyukpadaung</v>
      </c>
      <c r="L3585" s="112" t="str">
        <f>VLOOKUP(Table85[[#This Row],[CustomerID]],Table!H:K,3,0)</f>
        <v>ဝက်ချုပ်ကုန်း</v>
      </c>
      <c r="M3585" s="112" t="str">
        <f>VLOOKUP(I3585,Customers[],5,FALSE)</f>
        <v>Van-1</v>
      </c>
      <c r="N3585" s="117" t="s">
        <v>9</v>
      </c>
      <c r="O3585" s="118" t="s">
        <v>205</v>
      </c>
      <c r="P3585" s="112" t="str">
        <f>VLOOKUP(O3585,Stock[],2,FALSE)</f>
        <v>ကောင်းကြည် ကော် 25%  (1Ltr )</v>
      </c>
      <c r="Q3585" s="119">
        <f>VLOOKUP(O3585,Stock[],3,FALSE)</f>
        <v>1</v>
      </c>
      <c r="R3585" s="119">
        <f>VLOOKUP(O3585,Stock[],4,FALSE)</f>
        <v>12</v>
      </c>
      <c r="S3585" s="118"/>
      <c r="T3585" s="119">
        <f>(DailySales!$S3585/DailySales!$R3585)+DailySales!$U3585</f>
        <v>50</v>
      </c>
      <c r="U3585" s="118">
        <v>50</v>
      </c>
      <c r="V3585" s="120">
        <f>+DailySales!$T3585*DailySales!$R3585</f>
        <v>600</v>
      </c>
      <c r="W3585" s="120">
        <f>+DailySales!$V3585*DailySales!$Q3585</f>
        <v>600</v>
      </c>
      <c r="X3585" s="120">
        <f>VLOOKUP(O3585,Stock[],6,FALSE)</f>
        <v>1530</v>
      </c>
      <c r="Y3585" s="120">
        <f>+DailySales!$V3585*DailySales!$X3585</f>
        <v>918000</v>
      </c>
      <c r="Z3585" s="118"/>
      <c r="AA3585" s="118"/>
      <c r="AB3585" s="118">
        <v>5000</v>
      </c>
      <c r="AC3585" s="118">
        <v>6000</v>
      </c>
      <c r="AD3585" s="118"/>
      <c r="AE3585" s="121">
        <v>17000</v>
      </c>
      <c r="AF3585" s="122">
        <v>46064</v>
      </c>
      <c r="AG3585" s="123">
        <v>924000</v>
      </c>
      <c r="AH3585" s="122"/>
      <c r="AI3585" s="123"/>
      <c r="AJ3585" s="122"/>
      <c r="AK3585" s="123"/>
      <c r="AL3585" s="34"/>
      <c r="AM3585" s="39"/>
      <c r="AN358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86" spans="1:40" ht="19.5" customHeight="1" x14ac:dyDescent="0.25">
      <c r="A3586" s="112">
        <f t="shared" si="280"/>
        <v>2026</v>
      </c>
      <c r="B3586" s="112">
        <f t="shared" si="281"/>
        <v>2</v>
      </c>
      <c r="C3586" s="113">
        <v>46064</v>
      </c>
      <c r="D3586" s="114">
        <f t="shared" ref="D3586:D3748" ca="1" si="282">TODAY()</f>
        <v>46097</v>
      </c>
      <c r="E3586" s="114" t="str">
        <f t="shared" ref="E3586:E3748" ca="1" si="283">DATEDIF(C3586,D3586,"M")&amp;"-Months"</f>
        <v>1-Months</v>
      </c>
      <c r="F3586" s="114" t="str">
        <f>VLOOKUP(O3586,Stock[],5,FALSE)</f>
        <v>BE</v>
      </c>
      <c r="G3586" s="33" t="s">
        <v>3400</v>
      </c>
      <c r="H3586" s="116" t="s">
        <v>275</v>
      </c>
      <c r="I3586" s="117" t="s">
        <v>531</v>
      </c>
      <c r="J3586" s="112" t="str">
        <f>VLOOKUP(I3586,Customers[],2,FALSE)</f>
        <v>ကောင်းသဇင်</v>
      </c>
      <c r="K3586" s="112" t="str">
        <f>VLOOKUP(I3586,Customers[],4,FALSE)</f>
        <v>Kyukpadaung</v>
      </c>
      <c r="L3586" s="112" t="str">
        <f>VLOOKUP(Table85[[#This Row],[CustomerID]],Table!H:K,3,0)</f>
        <v>ဝက်ချုပ်ကုန်း</v>
      </c>
      <c r="M3586" s="112" t="str">
        <f>VLOOKUP(I3586,Customers[],5,FALSE)</f>
        <v>Van-1</v>
      </c>
      <c r="N3586" s="117" t="s">
        <v>9</v>
      </c>
      <c r="O3586" s="118" t="s">
        <v>205</v>
      </c>
      <c r="P3586" s="112" t="str">
        <f>VLOOKUP(O3586,Stock[],2,FALSE)</f>
        <v>ကောင်းကြည် ကော် 25%  (1Ltr )</v>
      </c>
      <c r="Q3586" s="119">
        <f>VLOOKUP(O3586,Stock[],3,FALSE)</f>
        <v>1</v>
      </c>
      <c r="R3586" s="119">
        <f>VLOOKUP(O3586,Stock[],4,FALSE)</f>
        <v>12</v>
      </c>
      <c r="S3586" s="118"/>
      <c r="T3586" s="119">
        <f>(DailySales!$S3586/DailySales!$R3586)+DailySales!$U3586</f>
        <v>40</v>
      </c>
      <c r="U3586" s="118">
        <v>40</v>
      </c>
      <c r="V3586" s="120">
        <f>+DailySales!$T3586*DailySales!$R3586</f>
        <v>480</v>
      </c>
      <c r="W3586" s="120">
        <f>+DailySales!$V3586*DailySales!$Q3586</f>
        <v>480</v>
      </c>
      <c r="X3586" s="120">
        <f>VLOOKUP(O3586,Stock[],6,FALSE)</f>
        <v>1530</v>
      </c>
      <c r="Y3586" s="120">
        <f>+DailySales!$V3586*DailySales!$X3586</f>
        <v>734400</v>
      </c>
      <c r="Z3586" s="118"/>
      <c r="AA3586" s="118"/>
      <c r="AB3586" s="118">
        <v>2880</v>
      </c>
      <c r="AC3586" s="118">
        <v>4800</v>
      </c>
      <c r="AD3586" s="118"/>
      <c r="AE3586" s="121">
        <v>13600</v>
      </c>
      <c r="AF3586" s="122">
        <v>46064</v>
      </c>
      <c r="AG3586" s="123">
        <v>740320</v>
      </c>
      <c r="AH3586" s="122"/>
      <c r="AI3586" s="123"/>
      <c r="AJ3586" s="122"/>
      <c r="AK3586" s="123"/>
      <c r="AL3586" s="34"/>
      <c r="AM3586" s="39"/>
      <c r="AN358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87" spans="1:40" ht="19.5" customHeight="1" x14ac:dyDescent="0.25">
      <c r="A3587" s="112">
        <f t="shared" si="280"/>
        <v>2026</v>
      </c>
      <c r="B3587" s="112">
        <f t="shared" si="281"/>
        <v>2</v>
      </c>
      <c r="C3587" s="113">
        <v>46064</v>
      </c>
      <c r="D3587" s="114">
        <f t="shared" ca="1" si="282"/>
        <v>46097</v>
      </c>
      <c r="E3587" s="114" t="str">
        <f t="shared" ca="1" si="283"/>
        <v>1-Months</v>
      </c>
      <c r="F3587" s="114" t="str">
        <f>VLOOKUP(O3587,Stock[],5,FALSE)</f>
        <v>BE</v>
      </c>
      <c r="G3587" s="33" t="s">
        <v>3401</v>
      </c>
      <c r="H3587" s="116" t="s">
        <v>275</v>
      </c>
      <c r="I3587" s="117" t="s">
        <v>1869</v>
      </c>
      <c r="J3587" s="112" t="str">
        <f>VLOOKUP(I3587,Customers[],2,FALSE)</f>
        <v>ပန်းဝါလှိုင်</v>
      </c>
      <c r="K3587" s="112" t="str">
        <f>VLOOKUP(I3587,Customers[],4,FALSE)</f>
        <v>Kyukpadaung</v>
      </c>
      <c r="L3587" s="112" t="str">
        <f>VLOOKUP(Table85[[#This Row],[CustomerID]],Table!H:K,3,0)</f>
        <v>ဝက်ချုပ်ကုန်း</v>
      </c>
      <c r="M3587" s="112" t="str">
        <f>VLOOKUP(I3587,Customers[],5,FALSE)</f>
        <v>Van-1</v>
      </c>
      <c r="N3587" s="117" t="s">
        <v>9</v>
      </c>
      <c r="O3587" s="37" t="s">
        <v>2465</v>
      </c>
      <c r="P3587" s="112" t="str">
        <f>VLOOKUP(O3587,Stock[],2,FALSE)</f>
        <v>မိုးနဲကွန်ကီး</v>
      </c>
      <c r="Q3587" s="119">
        <f>VLOOKUP(O3587,Stock[],3,FALSE)</f>
        <v>0.64</v>
      </c>
      <c r="R3587" s="119">
        <f>VLOOKUP(O3587,Stock[],4,FALSE)</f>
        <v>14</v>
      </c>
      <c r="S3587" s="118"/>
      <c r="T3587" s="119">
        <f>(DailySales!$S3587/DailySales!$R3587)+DailySales!$U3587</f>
        <v>5</v>
      </c>
      <c r="U3587" s="118">
        <v>5</v>
      </c>
      <c r="V3587" s="120">
        <f>+DailySales!$T3587*DailySales!$R3587</f>
        <v>70</v>
      </c>
      <c r="W3587" s="120">
        <f>+DailySales!$V3587*DailySales!$Q3587</f>
        <v>44.800000000000004</v>
      </c>
      <c r="X3587" s="120">
        <f>VLOOKUP(O3587,Stock[],6,FALSE)</f>
        <v>1700</v>
      </c>
      <c r="Y3587" s="120">
        <f>+DailySales!$V3587*DailySales!$X3587</f>
        <v>119000</v>
      </c>
      <c r="Z3587" s="118"/>
      <c r="AA3587" s="118"/>
      <c r="AB3587" s="118"/>
      <c r="AC3587" s="118"/>
      <c r="AD3587" s="118"/>
      <c r="AE3587" s="121">
        <v>2000</v>
      </c>
      <c r="AF3587" s="122">
        <v>46064</v>
      </c>
      <c r="AG3587" s="123">
        <v>121000</v>
      </c>
      <c r="AH3587" s="122"/>
      <c r="AI3587" s="123"/>
      <c r="AJ3587" s="122"/>
      <c r="AK3587" s="123"/>
      <c r="AL3587" s="34"/>
      <c r="AM3587" s="39"/>
      <c r="AN358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88" spans="1:40" ht="19.5" customHeight="1" x14ac:dyDescent="0.25">
      <c r="A3588" s="112">
        <f t="shared" si="280"/>
        <v>2026</v>
      </c>
      <c r="B3588" s="112">
        <f t="shared" si="281"/>
        <v>2</v>
      </c>
      <c r="C3588" s="113">
        <v>46064</v>
      </c>
      <c r="D3588" s="114">
        <f t="shared" ca="1" si="282"/>
        <v>46097</v>
      </c>
      <c r="E3588" s="114" t="str">
        <f t="shared" ca="1" si="283"/>
        <v>1-Months</v>
      </c>
      <c r="F3588" s="114" t="str">
        <f>VLOOKUP(O3588,Stock[],5,FALSE)</f>
        <v>BE</v>
      </c>
      <c r="G3588" s="33" t="s">
        <v>3402</v>
      </c>
      <c r="H3588" s="116" t="s">
        <v>275</v>
      </c>
      <c r="I3588" s="117" t="s">
        <v>1512</v>
      </c>
      <c r="J3588" s="112" t="str">
        <f>VLOOKUP(I3588,Customers[],2,FALSE)</f>
        <v>ကိုလွှမ်းမိုးအောင်</v>
      </c>
      <c r="K3588" s="112" t="str">
        <f>VLOOKUP(I3588,Customers[],4,FALSE)</f>
        <v>Kyukpadaung</v>
      </c>
      <c r="L3588" s="112" t="str">
        <f>VLOOKUP(Table85[[#This Row],[CustomerID]],Table!H:K,3,0)</f>
        <v>ဝက်ချုပ်ကုန်း</v>
      </c>
      <c r="M3588" s="112" t="str">
        <f>VLOOKUP(I3588,Customers[],5,FALSE)</f>
        <v>Van-1</v>
      </c>
      <c r="N3588" s="117" t="s">
        <v>9</v>
      </c>
      <c r="O3588" s="118" t="s">
        <v>214</v>
      </c>
      <c r="P3588" s="112" t="str">
        <f>VLOOKUP(O3588,Stock[],2,FALSE)</f>
        <v>ကောင်းကြည်</v>
      </c>
      <c r="Q3588" s="119">
        <f>VLOOKUP(O3588,Stock[],3,FALSE)</f>
        <v>0.64</v>
      </c>
      <c r="R3588" s="119">
        <f>VLOOKUP(O3588,Stock[],4,FALSE)</f>
        <v>14</v>
      </c>
      <c r="S3588" s="118"/>
      <c r="T3588" s="119">
        <f>(DailySales!$S3588/DailySales!$R3588)+DailySales!$U3588</f>
        <v>25</v>
      </c>
      <c r="U3588" s="118">
        <v>25</v>
      </c>
      <c r="V3588" s="120">
        <f>+DailySales!$T3588*DailySales!$R3588</f>
        <v>350</v>
      </c>
      <c r="W3588" s="120">
        <f>+DailySales!$V3588*DailySales!$Q3588</f>
        <v>224</v>
      </c>
      <c r="X3588" s="120">
        <f>VLOOKUP(O3588,Stock[],6,FALSE)</f>
        <v>1330</v>
      </c>
      <c r="Y3588" s="120">
        <f>+DailySales!$V3588*DailySales!$X3588</f>
        <v>465500</v>
      </c>
      <c r="Z3588" s="118"/>
      <c r="AA3588" s="118"/>
      <c r="AB3588" s="118">
        <v>1800</v>
      </c>
      <c r="AC3588" s="118">
        <v>2450</v>
      </c>
      <c r="AD3588" s="118"/>
      <c r="AE3588" s="121">
        <v>14500</v>
      </c>
      <c r="AF3588" s="122">
        <v>46064</v>
      </c>
      <c r="AG3588" s="123">
        <v>475750</v>
      </c>
      <c r="AH3588" s="122"/>
      <c r="AI3588" s="123"/>
      <c r="AJ3588" s="122"/>
      <c r="AK3588" s="123"/>
      <c r="AL3588" s="34"/>
      <c r="AM3588" s="39"/>
      <c r="AN358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89" spans="1:40" ht="19.5" customHeight="1" x14ac:dyDescent="0.25">
      <c r="A3589" s="112">
        <f t="shared" si="280"/>
        <v>2026</v>
      </c>
      <c r="B3589" s="112">
        <f t="shared" si="281"/>
        <v>2</v>
      </c>
      <c r="C3589" s="113">
        <v>46064</v>
      </c>
      <c r="D3589" s="114">
        <f t="shared" ca="1" si="282"/>
        <v>46097</v>
      </c>
      <c r="E3589" s="114" t="str">
        <f t="shared" ca="1" si="283"/>
        <v>1-Months</v>
      </c>
      <c r="F3589" s="114" t="str">
        <f>VLOOKUP(O3589,Stock[],5,FALSE)</f>
        <v>BE</v>
      </c>
      <c r="G3589" s="33" t="s">
        <v>3403</v>
      </c>
      <c r="H3589" s="116" t="s">
        <v>275</v>
      </c>
      <c r="I3589" s="117" t="s">
        <v>3085</v>
      </c>
      <c r="J3589" s="112" t="str">
        <f>VLOOKUP(I3589,Customers[],2,FALSE)</f>
        <v>ရောင်နီဦး</v>
      </c>
      <c r="K3589" s="112" t="str">
        <f>VLOOKUP(I3589,Customers[],4,FALSE)</f>
        <v>Kyukpadaung</v>
      </c>
      <c r="L3589" s="112" t="str">
        <f>VLOOKUP(Table85[[#This Row],[CustomerID]],Table!H:K,3,0)</f>
        <v>ဝက်ချုပ်ကုန်း</v>
      </c>
      <c r="M3589" s="112" t="str">
        <f>VLOOKUP(I3589,Customers[],5,FALSE)</f>
        <v>Van-1</v>
      </c>
      <c r="N3589" s="117" t="s">
        <v>9</v>
      </c>
      <c r="O3589" s="37" t="s">
        <v>217</v>
      </c>
      <c r="P3589" s="112" t="str">
        <f>VLOOKUP(O3589,Stock[],2,FALSE)</f>
        <v>လိမ္မော်ဖြူ</v>
      </c>
      <c r="Q3589" s="119">
        <f>VLOOKUP(O3589,Stock[],3,FALSE)</f>
        <v>0.64</v>
      </c>
      <c r="R3589" s="119">
        <f>VLOOKUP(O3589,Stock[],4,FALSE)</f>
        <v>24</v>
      </c>
      <c r="S3589" s="118"/>
      <c r="T3589" s="119">
        <f>(DailySales!$S3589/DailySales!$R3589)+DailySales!$U3589</f>
        <v>20</v>
      </c>
      <c r="U3589" s="118">
        <v>20</v>
      </c>
      <c r="V3589" s="120">
        <f>+DailySales!$T3589*DailySales!$R3589</f>
        <v>480</v>
      </c>
      <c r="W3589" s="120">
        <f>+DailySales!$V3589*DailySales!$Q3589</f>
        <v>307.2</v>
      </c>
      <c r="X3589" s="120">
        <f>VLOOKUP(O3589,Stock[],6,FALSE)</f>
        <v>1330</v>
      </c>
      <c r="Y3589" s="120">
        <f>+DailySales!$V3589*DailySales!$X3589</f>
        <v>638400</v>
      </c>
      <c r="Z3589" s="118"/>
      <c r="AA3589" s="118"/>
      <c r="AB3589" s="118">
        <v>2400</v>
      </c>
      <c r="AC3589" s="118">
        <v>3360</v>
      </c>
      <c r="AD3589" s="118"/>
      <c r="AE3589" s="121">
        <v>11600</v>
      </c>
      <c r="AF3589" s="122">
        <v>46064</v>
      </c>
      <c r="AG3589" s="123">
        <v>644240</v>
      </c>
      <c r="AH3589" s="122"/>
      <c r="AI3589" s="123"/>
      <c r="AJ3589" s="122"/>
      <c r="AK3589" s="123"/>
      <c r="AL3589" s="34"/>
      <c r="AM3589" s="39"/>
      <c r="AN358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90" spans="1:40" ht="19.5" customHeight="1" x14ac:dyDescent="0.25">
      <c r="A3590" s="112">
        <f t="shared" si="280"/>
        <v>2026</v>
      </c>
      <c r="B3590" s="112">
        <f t="shared" si="281"/>
        <v>2</v>
      </c>
      <c r="C3590" s="113">
        <v>46064</v>
      </c>
      <c r="D3590" s="114">
        <f t="shared" ca="1" si="282"/>
        <v>46097</v>
      </c>
      <c r="E3590" s="114" t="str">
        <f t="shared" ca="1" si="283"/>
        <v>1-Months</v>
      </c>
      <c r="F3590" s="114" t="str">
        <f>VLOOKUP(O3590,Stock[],5,FALSE)</f>
        <v>BE</v>
      </c>
      <c r="G3590" s="33" t="s">
        <v>3404</v>
      </c>
      <c r="H3590" s="116" t="s">
        <v>275</v>
      </c>
      <c r="I3590" s="34" t="s">
        <v>1754</v>
      </c>
      <c r="J3590" s="112" t="str">
        <f>VLOOKUP(I3590,Customers[],2,FALSE)</f>
        <v>စစ်ဆေးရေးဂိတ်လက်ဆောင်</v>
      </c>
      <c r="K3590" s="112">
        <f>VLOOKUP(I3590,Customers[],4,FALSE)</f>
        <v>0</v>
      </c>
      <c r="L3590" s="112">
        <f>VLOOKUP(Table85[[#This Row],[CustomerID]],Table!H:K,3,0)</f>
        <v>0</v>
      </c>
      <c r="M3590" s="112">
        <f>VLOOKUP(I3590,Customers[],5,FALSE)</f>
        <v>0</v>
      </c>
      <c r="N3590" s="117" t="s">
        <v>1751</v>
      </c>
      <c r="O3590" s="37" t="s">
        <v>217</v>
      </c>
      <c r="P3590" s="112" t="str">
        <f>VLOOKUP(O3590,Stock[],2,FALSE)</f>
        <v>လိမ္မော်ဖြူ</v>
      </c>
      <c r="Q3590" s="119">
        <f>VLOOKUP(O3590,Stock[],3,FALSE)</f>
        <v>0.64</v>
      </c>
      <c r="R3590" s="119">
        <f>VLOOKUP(O3590,Stock[],4,FALSE)</f>
        <v>24</v>
      </c>
      <c r="S3590" s="118">
        <v>3</v>
      </c>
      <c r="T3590" s="119">
        <f>(DailySales!$S3590/DailySales!$R3590)+DailySales!$U3590</f>
        <v>0.125</v>
      </c>
      <c r="U3590" s="118"/>
      <c r="V3590" s="120">
        <f>+DailySales!$T3590*DailySales!$R3590</f>
        <v>3</v>
      </c>
      <c r="W3590" s="120">
        <f>+DailySales!$V3590*DailySales!$Q3590</f>
        <v>1.92</v>
      </c>
      <c r="X3590" s="120">
        <f>VLOOKUP(O3590,Stock[],6,FALSE)</f>
        <v>1330</v>
      </c>
      <c r="Y3590" s="120">
        <f>+DailySales!$V3590*DailySales!$X3590</f>
        <v>3990</v>
      </c>
      <c r="Z3590" s="118"/>
      <c r="AA3590" s="118"/>
      <c r="AB3590" s="118"/>
      <c r="AC3590" s="118"/>
      <c r="AD3590" s="118"/>
      <c r="AE3590" s="121"/>
      <c r="AF3590" s="122">
        <v>46064</v>
      </c>
      <c r="AG3590" s="123">
        <v>3990</v>
      </c>
      <c r="AH3590" s="122"/>
      <c r="AI3590" s="123"/>
      <c r="AJ3590" s="122"/>
      <c r="AK3590" s="123"/>
      <c r="AL3590" s="34"/>
      <c r="AM3590" s="39"/>
      <c r="AN359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91" spans="1:40" ht="19.5" customHeight="1" x14ac:dyDescent="0.25">
      <c r="A3591" s="112">
        <f t="shared" si="280"/>
        <v>2026</v>
      </c>
      <c r="B3591" s="112">
        <f t="shared" si="281"/>
        <v>2</v>
      </c>
      <c r="C3591" s="113">
        <v>46064</v>
      </c>
      <c r="D3591" s="114">
        <f t="shared" ca="1" si="282"/>
        <v>46097</v>
      </c>
      <c r="E3591" s="114" t="str">
        <f t="shared" ca="1" si="283"/>
        <v>1-Months</v>
      </c>
      <c r="F3591" s="114" t="str">
        <f>VLOOKUP(O3591,Stock[],5,FALSE)</f>
        <v>BE</v>
      </c>
      <c r="G3591" s="33" t="s">
        <v>3405</v>
      </c>
      <c r="H3591" s="116"/>
      <c r="I3591" s="34" t="s">
        <v>236</v>
      </c>
      <c r="J3591" s="112" t="str">
        <f>VLOOKUP(I3591,Customers[],2,FALSE)</f>
        <v>မယဉ်ယဉ်အေး</v>
      </c>
      <c r="K3591" s="112" t="str">
        <f>VLOOKUP(I3591,Customers[],4,FALSE)</f>
        <v>Mahlaing</v>
      </c>
      <c r="L3591" s="112" t="str">
        <f>VLOOKUP(Table85[[#This Row],[CustomerID]],Table!H:K,3,0)</f>
        <v>မလှိုင်</v>
      </c>
      <c r="M3591" s="112" t="str">
        <f>VLOOKUP(I3591,Customers[],5,FALSE)</f>
        <v>WholeSales/Contract</v>
      </c>
      <c r="N3591" s="117" t="s">
        <v>10</v>
      </c>
      <c r="O3591" s="37" t="s">
        <v>240</v>
      </c>
      <c r="P3591" s="112" t="str">
        <f>VLOOKUP(O3591,Stock[],2,FALSE)</f>
        <v>သံပုရာအရက်</v>
      </c>
      <c r="Q3591" s="119">
        <f>VLOOKUP(O3591,Stock[],3,FALSE)</f>
        <v>0.64</v>
      </c>
      <c r="R3591" s="119">
        <f>VLOOKUP(O3591,Stock[],4,FALSE)</f>
        <v>14</v>
      </c>
      <c r="S3591" s="118"/>
      <c r="T3591" s="119">
        <f>(DailySales!$S3591/DailySales!$R3591)+DailySales!$U3591</f>
        <v>100</v>
      </c>
      <c r="U3591" s="118">
        <v>100</v>
      </c>
      <c r="V3591" s="120">
        <f>+DailySales!$T3591*DailySales!$R3591</f>
        <v>1400</v>
      </c>
      <c r="W3591" s="120">
        <f>+DailySales!$V3591*DailySales!$Q3591</f>
        <v>896</v>
      </c>
      <c r="X3591" s="120">
        <f>VLOOKUP(O3591,Stock[],6,FALSE)</f>
        <v>1330</v>
      </c>
      <c r="Y3591" s="120">
        <f>+DailySales!$V3591*DailySales!$X3591</f>
        <v>1862000</v>
      </c>
      <c r="Z3591" s="118"/>
      <c r="AA3591" s="118"/>
      <c r="AB3591" s="118"/>
      <c r="AC3591" s="118"/>
      <c r="AD3591" s="118"/>
      <c r="AE3591" s="121">
        <v>35000</v>
      </c>
      <c r="AF3591" s="122"/>
      <c r="AG3591" s="123"/>
      <c r="AH3591" s="122"/>
      <c r="AI3591" s="123"/>
      <c r="AJ3591" s="122">
        <v>46077</v>
      </c>
      <c r="AK3591" s="123">
        <v>1897000</v>
      </c>
      <c r="AL3591" s="34"/>
      <c r="AM3591" s="39"/>
      <c r="AN359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92" spans="1:40" ht="19.5" customHeight="1" x14ac:dyDescent="0.25">
      <c r="A3592" s="112">
        <f t="shared" ref="A3592:A3598" si="284">YEAR(C3592)</f>
        <v>2026</v>
      </c>
      <c r="B3592" s="112">
        <f t="shared" ref="B3592:B3598" si="285">MONTH(C3592)</f>
        <v>2</v>
      </c>
      <c r="C3592" s="113">
        <v>46064</v>
      </c>
      <c r="D3592" s="114">
        <f t="shared" ca="1" si="282"/>
        <v>46097</v>
      </c>
      <c r="E3592" s="114" t="str">
        <f t="shared" ca="1" si="283"/>
        <v>1-Months</v>
      </c>
      <c r="F3592" s="114" t="str">
        <f>VLOOKUP(O3592,Stock[],5,FALSE)</f>
        <v>BE</v>
      </c>
      <c r="G3592" s="33" t="s">
        <v>3405</v>
      </c>
      <c r="H3592" s="116"/>
      <c r="I3592" s="34" t="s">
        <v>236</v>
      </c>
      <c r="J3592" s="112" t="str">
        <f>VLOOKUP(I3592,Customers[],2,FALSE)</f>
        <v>မယဉ်ယဉ်အေး</v>
      </c>
      <c r="K3592" s="112" t="str">
        <f>VLOOKUP(I3592,Customers[],4,FALSE)</f>
        <v>Mahlaing</v>
      </c>
      <c r="L3592" s="112" t="str">
        <f>VLOOKUP(Table85[[#This Row],[CustomerID]],Table!H:K,3,0)</f>
        <v>မလှိုင်</v>
      </c>
      <c r="M3592" s="112" t="str">
        <f>VLOOKUP(I3592,Customers[],5,FALSE)</f>
        <v>WholeSales/Contract</v>
      </c>
      <c r="N3592" s="117" t="s">
        <v>10</v>
      </c>
      <c r="O3592" s="37" t="s">
        <v>217</v>
      </c>
      <c r="P3592" s="112" t="str">
        <f>VLOOKUP(O3592,Stock[],2,FALSE)</f>
        <v>လိမ္မော်ဖြူ</v>
      </c>
      <c r="Q3592" s="119">
        <f>VLOOKUP(O3592,Stock[],3,FALSE)</f>
        <v>0.64</v>
      </c>
      <c r="R3592" s="119">
        <f>VLOOKUP(O3592,Stock[],4,FALSE)</f>
        <v>24</v>
      </c>
      <c r="S3592" s="118"/>
      <c r="T3592" s="119">
        <f>(DailySales!$S3592/DailySales!$R3592)+DailySales!$U3592</f>
        <v>30</v>
      </c>
      <c r="U3592" s="118">
        <v>30</v>
      </c>
      <c r="V3592" s="120">
        <f>+DailySales!$T3592*DailySales!$R3592</f>
        <v>720</v>
      </c>
      <c r="W3592" s="120">
        <f>+DailySales!$V3592*DailySales!$Q3592</f>
        <v>460.8</v>
      </c>
      <c r="X3592" s="120">
        <f>VLOOKUP(O3592,Stock[],6,FALSE)</f>
        <v>1330</v>
      </c>
      <c r="Y3592" s="120">
        <f>+DailySales!$V3592*DailySales!$X3592</f>
        <v>957600</v>
      </c>
      <c r="Z3592" s="118"/>
      <c r="AA3592" s="118"/>
      <c r="AB3592" s="118"/>
      <c r="AC3592" s="118"/>
      <c r="AD3592" s="118"/>
      <c r="AE3592" s="121">
        <v>12000</v>
      </c>
      <c r="AF3592" s="122"/>
      <c r="AG3592" s="123"/>
      <c r="AH3592" s="122"/>
      <c r="AI3592" s="123"/>
      <c r="AJ3592" s="122">
        <v>46077</v>
      </c>
      <c r="AK3592" s="123">
        <v>969600</v>
      </c>
      <c r="AL3592" s="34"/>
      <c r="AM3592" s="39"/>
      <c r="AN359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93" spans="1:40" ht="19.5" customHeight="1" x14ac:dyDescent="0.25">
      <c r="A3593" s="112">
        <f t="shared" si="284"/>
        <v>2026</v>
      </c>
      <c r="B3593" s="112">
        <f t="shared" si="285"/>
        <v>2</v>
      </c>
      <c r="C3593" s="113">
        <v>46064</v>
      </c>
      <c r="D3593" s="114">
        <f t="shared" ca="1" si="282"/>
        <v>46097</v>
      </c>
      <c r="E3593" s="114" t="str">
        <f t="shared" ca="1" si="283"/>
        <v>1-Months</v>
      </c>
      <c r="F3593" s="114" t="str">
        <f>VLOOKUP(O3593,Stock[],5,FALSE)</f>
        <v>BE</v>
      </c>
      <c r="G3593" s="33" t="s">
        <v>3405</v>
      </c>
      <c r="H3593" s="116"/>
      <c r="I3593" s="34" t="s">
        <v>236</v>
      </c>
      <c r="J3593" s="112" t="str">
        <f>VLOOKUP(I3593,Customers[],2,FALSE)</f>
        <v>မယဉ်ယဉ်အေး</v>
      </c>
      <c r="K3593" s="112" t="str">
        <f>VLOOKUP(I3593,Customers[],4,FALSE)</f>
        <v>Mahlaing</v>
      </c>
      <c r="L3593" s="112" t="str">
        <f>VLOOKUP(Table85[[#This Row],[CustomerID]],Table!H:K,3,0)</f>
        <v>မလှိုင်</v>
      </c>
      <c r="M3593" s="112" t="str">
        <f>VLOOKUP(I3593,Customers[],5,FALSE)</f>
        <v>WholeSales/Contract</v>
      </c>
      <c r="N3593" s="117" t="s">
        <v>10</v>
      </c>
      <c r="O3593" s="37" t="s">
        <v>2120</v>
      </c>
      <c r="P3593" s="112" t="str">
        <f>VLOOKUP(O3593,Stock[],2,FALSE)</f>
        <v>ဇေ အရက်သန့်</v>
      </c>
      <c r="Q3593" s="119">
        <f>VLOOKUP(O3593,Stock[],3,FALSE)</f>
        <v>0.64</v>
      </c>
      <c r="R3593" s="119">
        <f>VLOOKUP(O3593,Stock[],4,FALSE)</f>
        <v>14</v>
      </c>
      <c r="S3593" s="118"/>
      <c r="T3593" s="119">
        <f>(DailySales!$S3593/DailySales!$R3593)+DailySales!$U3593</f>
        <v>100</v>
      </c>
      <c r="U3593" s="118">
        <v>100</v>
      </c>
      <c r="V3593" s="120">
        <f>+DailySales!$T3593*DailySales!$R3593</f>
        <v>1400</v>
      </c>
      <c r="W3593" s="120">
        <f>+DailySales!$V3593*DailySales!$Q3593</f>
        <v>896</v>
      </c>
      <c r="X3593" s="120">
        <f>VLOOKUP(O3593,Stock[],6,FALSE)</f>
        <v>1380</v>
      </c>
      <c r="Y3593" s="120">
        <f>+DailySales!$V3593*DailySales!$X3593</f>
        <v>1932000</v>
      </c>
      <c r="Z3593" s="118"/>
      <c r="AA3593" s="118"/>
      <c r="AB3593" s="118"/>
      <c r="AC3593" s="118"/>
      <c r="AD3593" s="118"/>
      <c r="AE3593" s="121">
        <v>35000</v>
      </c>
      <c r="AF3593" s="122"/>
      <c r="AG3593" s="123"/>
      <c r="AH3593" s="122"/>
      <c r="AI3593" s="123"/>
      <c r="AJ3593" s="122">
        <v>46077</v>
      </c>
      <c r="AK3593" s="123">
        <v>1967000</v>
      </c>
      <c r="AL3593" s="34"/>
      <c r="AM3593" s="39"/>
      <c r="AN359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94" spans="1:40" ht="19.5" customHeight="1" x14ac:dyDescent="0.25">
      <c r="A3594" s="112">
        <f t="shared" si="284"/>
        <v>2026</v>
      </c>
      <c r="B3594" s="112">
        <f t="shared" si="285"/>
        <v>2</v>
      </c>
      <c r="C3594" s="113">
        <v>46064</v>
      </c>
      <c r="D3594" s="114">
        <f t="shared" ca="1" si="282"/>
        <v>46097</v>
      </c>
      <c r="E3594" s="114" t="str">
        <f t="shared" ca="1" si="283"/>
        <v>1-Months</v>
      </c>
      <c r="F3594" s="114" t="str">
        <f>VLOOKUP(O3594,Stock[],5,FALSE)</f>
        <v>BE</v>
      </c>
      <c r="G3594" s="33" t="s">
        <v>3406</v>
      </c>
      <c r="H3594" s="116"/>
      <c r="I3594" s="34" t="s">
        <v>1754</v>
      </c>
      <c r="J3594" s="112" t="str">
        <f>VLOOKUP(I3594,Customers[],2,FALSE)</f>
        <v>စစ်ဆေးရေးဂိတ်လက်ဆောင်</v>
      </c>
      <c r="K3594" s="112">
        <f>VLOOKUP(I3594,Customers[],4,FALSE)</f>
        <v>0</v>
      </c>
      <c r="L3594" s="112">
        <f>VLOOKUP(Table85[[#This Row],[CustomerID]],Table!H:K,3,0)</f>
        <v>0</v>
      </c>
      <c r="M3594" s="112">
        <f>VLOOKUP(I3594,Customers[],5,FALSE)</f>
        <v>0</v>
      </c>
      <c r="N3594" s="117" t="s">
        <v>1751</v>
      </c>
      <c r="O3594" s="37" t="s">
        <v>217</v>
      </c>
      <c r="P3594" s="112" t="str">
        <f>VLOOKUP(O3594,Stock[],2,FALSE)</f>
        <v>လိမ္မော်ဖြူ</v>
      </c>
      <c r="Q3594" s="119">
        <f>VLOOKUP(O3594,Stock[],3,FALSE)</f>
        <v>0.64</v>
      </c>
      <c r="R3594" s="119">
        <f>VLOOKUP(O3594,Stock[],4,FALSE)</f>
        <v>24</v>
      </c>
      <c r="S3594" s="118">
        <v>6</v>
      </c>
      <c r="T3594" s="119">
        <f>(DailySales!$S3594/DailySales!$R3594)+DailySales!$U3594</f>
        <v>0.25</v>
      </c>
      <c r="U3594" s="118"/>
      <c r="V3594" s="120">
        <f>+DailySales!$T3594*DailySales!$R3594</f>
        <v>6</v>
      </c>
      <c r="W3594" s="120">
        <f>+DailySales!$V3594*DailySales!$Q3594</f>
        <v>3.84</v>
      </c>
      <c r="X3594" s="120">
        <f>VLOOKUP(O3594,Stock[],6,FALSE)</f>
        <v>1330</v>
      </c>
      <c r="Y3594" s="120">
        <f>+DailySales!$V3594*DailySales!$X3594</f>
        <v>7980</v>
      </c>
      <c r="Z3594" s="118"/>
      <c r="AA3594" s="118"/>
      <c r="AB3594" s="118"/>
      <c r="AC3594" s="118"/>
      <c r="AD3594" s="118"/>
      <c r="AE3594" s="121"/>
      <c r="AF3594" s="122">
        <v>46064</v>
      </c>
      <c r="AG3594" s="123">
        <v>7980</v>
      </c>
      <c r="AH3594" s="122"/>
      <c r="AI3594" s="123"/>
      <c r="AJ3594" s="122"/>
      <c r="AK3594" s="123"/>
      <c r="AL3594" s="34"/>
      <c r="AM3594" s="39"/>
      <c r="AN359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95" spans="1:40" ht="19.5" customHeight="1" x14ac:dyDescent="0.25">
      <c r="A3595" s="112">
        <f t="shared" si="284"/>
        <v>2026</v>
      </c>
      <c r="B3595" s="112">
        <f t="shared" si="285"/>
        <v>2</v>
      </c>
      <c r="C3595" s="113">
        <v>46064</v>
      </c>
      <c r="D3595" s="114">
        <f t="shared" ca="1" si="282"/>
        <v>46097</v>
      </c>
      <c r="E3595" s="114" t="str">
        <f t="shared" ca="1" si="283"/>
        <v>1-Months</v>
      </c>
      <c r="F3595" s="114" t="str">
        <f>VLOOKUP(O3595,Stock[],5,FALSE)</f>
        <v>BE</v>
      </c>
      <c r="G3595" s="33" t="s">
        <v>3407</v>
      </c>
      <c r="H3595" s="116"/>
      <c r="I3595" s="34" t="s">
        <v>226</v>
      </c>
      <c r="J3595" s="112" t="str">
        <f>VLOOKUP(I3595,Customers[],2,FALSE)</f>
        <v>Summer-1</v>
      </c>
      <c r="K3595" s="112" t="str">
        <f>VLOOKUP(I3595,Customers[],4,FALSE)</f>
        <v>Meiktila</v>
      </c>
      <c r="L3595" s="112" t="str">
        <f>VLOOKUP(Table85[[#This Row],[CustomerID]],Table!H:K,3,0)</f>
        <v>မိတ္ထီလာ</v>
      </c>
      <c r="M3595" s="112" t="str">
        <f>VLOOKUP(I3595,Customers[],5,FALSE)</f>
        <v>WholeSales</v>
      </c>
      <c r="N3595" s="117" t="s">
        <v>10</v>
      </c>
      <c r="O3595" s="37" t="s">
        <v>217</v>
      </c>
      <c r="P3595" s="112" t="str">
        <f>VLOOKUP(O3595,Stock[],2,FALSE)</f>
        <v>လိမ္မော်ဖြူ</v>
      </c>
      <c r="Q3595" s="119">
        <f>VLOOKUP(O3595,Stock[],3,FALSE)</f>
        <v>0.64</v>
      </c>
      <c r="R3595" s="119">
        <f>VLOOKUP(O3595,Stock[],4,FALSE)</f>
        <v>24</v>
      </c>
      <c r="S3595" s="118"/>
      <c r="T3595" s="119">
        <f>(DailySales!$S3595/DailySales!$R3595)+DailySales!$U3595</f>
        <v>120</v>
      </c>
      <c r="U3595" s="118">
        <v>120</v>
      </c>
      <c r="V3595" s="120">
        <f>+DailySales!$T3595*DailySales!$R3595</f>
        <v>2880</v>
      </c>
      <c r="W3595" s="120">
        <f>+DailySales!$V3595*DailySales!$Q3595</f>
        <v>1843.2</v>
      </c>
      <c r="X3595" s="120">
        <f>VLOOKUP(O3595,Stock[],6,FALSE)</f>
        <v>1330</v>
      </c>
      <c r="Y3595" s="120">
        <f>+DailySales!$V3595*DailySales!$X3595</f>
        <v>3830400</v>
      </c>
      <c r="Z3595" s="118"/>
      <c r="AA3595" s="118"/>
      <c r="AB3595" s="118"/>
      <c r="AC3595" s="118"/>
      <c r="AD3595" s="118"/>
      <c r="AE3595" s="121"/>
      <c r="AF3595" s="122"/>
      <c r="AG3595" s="123"/>
      <c r="AH3595" s="122"/>
      <c r="AI3595" s="123"/>
      <c r="AJ3595" s="122">
        <v>46074</v>
      </c>
      <c r="AK3595" s="123">
        <v>3830400</v>
      </c>
      <c r="AL3595" s="34"/>
      <c r="AM3595" s="39"/>
      <c r="AN359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96" spans="1:40" ht="19.5" customHeight="1" x14ac:dyDescent="0.25">
      <c r="A3596" s="112">
        <f t="shared" si="284"/>
        <v>2026</v>
      </c>
      <c r="B3596" s="112">
        <f t="shared" si="285"/>
        <v>2</v>
      </c>
      <c r="C3596" s="113">
        <v>46064</v>
      </c>
      <c r="D3596" s="114">
        <f t="shared" ca="1" si="282"/>
        <v>46097</v>
      </c>
      <c r="E3596" s="114" t="str">
        <f t="shared" ca="1" si="283"/>
        <v>1-Months</v>
      </c>
      <c r="F3596" s="114" t="str">
        <f>VLOOKUP(O3596,Stock[],5,FALSE)</f>
        <v>BE</v>
      </c>
      <c r="G3596" s="33" t="s">
        <v>3407</v>
      </c>
      <c r="H3596" s="116"/>
      <c r="I3596" s="34" t="s">
        <v>226</v>
      </c>
      <c r="J3596" s="112" t="str">
        <f>VLOOKUP(I3596,Customers[],2,FALSE)</f>
        <v>Summer-1</v>
      </c>
      <c r="K3596" s="112" t="str">
        <f>VLOOKUP(I3596,Customers[],4,FALSE)</f>
        <v>Meiktila</v>
      </c>
      <c r="L3596" s="112" t="str">
        <f>VLOOKUP(Table85[[#This Row],[CustomerID]],Table!H:K,3,0)</f>
        <v>မိတ္ထီလာ</v>
      </c>
      <c r="M3596" s="112" t="str">
        <f>VLOOKUP(I3596,Customers[],5,FALSE)</f>
        <v>WholeSales</v>
      </c>
      <c r="N3596" s="117" t="s">
        <v>10</v>
      </c>
      <c r="O3596" s="37" t="s">
        <v>214</v>
      </c>
      <c r="P3596" s="112" t="str">
        <f>VLOOKUP(O3596,Stock[],2,FALSE)</f>
        <v>ကောင်းကြည်</v>
      </c>
      <c r="Q3596" s="119">
        <f>VLOOKUP(O3596,Stock[],3,FALSE)</f>
        <v>0.64</v>
      </c>
      <c r="R3596" s="119">
        <f>VLOOKUP(O3596,Stock[],4,FALSE)</f>
        <v>14</v>
      </c>
      <c r="S3596" s="118"/>
      <c r="T3596" s="119">
        <f>(DailySales!$S3596/DailySales!$R3596)+DailySales!$U3596</f>
        <v>20</v>
      </c>
      <c r="U3596" s="118">
        <v>20</v>
      </c>
      <c r="V3596" s="120">
        <f>+DailySales!$T3596*DailySales!$R3596</f>
        <v>280</v>
      </c>
      <c r="W3596" s="120">
        <f>+DailySales!$V3596*DailySales!$Q3596</f>
        <v>179.20000000000002</v>
      </c>
      <c r="X3596" s="120">
        <f>VLOOKUP(O3596,Stock[],6,FALSE)</f>
        <v>1330</v>
      </c>
      <c r="Y3596" s="120">
        <f>+DailySales!$V3596*DailySales!$X3596</f>
        <v>372400</v>
      </c>
      <c r="Z3596" s="118"/>
      <c r="AA3596" s="118"/>
      <c r="AB3596" s="118"/>
      <c r="AC3596" s="118"/>
      <c r="AD3596" s="118"/>
      <c r="AE3596" s="121"/>
      <c r="AF3596" s="122"/>
      <c r="AG3596" s="123"/>
      <c r="AH3596" s="122"/>
      <c r="AI3596" s="123"/>
      <c r="AJ3596" s="122">
        <v>46074</v>
      </c>
      <c r="AK3596" s="123">
        <v>372400</v>
      </c>
      <c r="AL3596" s="34"/>
      <c r="AM3596" s="39"/>
      <c r="AN359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97" spans="1:40" ht="19.5" customHeight="1" x14ac:dyDescent="0.25">
      <c r="A3597" s="112">
        <f t="shared" si="284"/>
        <v>2026</v>
      </c>
      <c r="B3597" s="112">
        <f t="shared" si="285"/>
        <v>2</v>
      </c>
      <c r="C3597" s="113">
        <v>46064</v>
      </c>
      <c r="D3597" s="114">
        <f t="shared" ca="1" si="282"/>
        <v>46097</v>
      </c>
      <c r="E3597" s="114" t="str">
        <f t="shared" ca="1" si="283"/>
        <v>1-Months</v>
      </c>
      <c r="F3597" s="114" t="str">
        <f>VLOOKUP(O3597,Stock[],5,FALSE)</f>
        <v>BE</v>
      </c>
      <c r="G3597" s="33" t="s">
        <v>3408</v>
      </c>
      <c r="H3597" s="116"/>
      <c r="I3597" s="34" t="s">
        <v>233</v>
      </c>
      <c r="J3597" s="112" t="str">
        <f>VLOOKUP(I3597,Customers[],2,FALSE)</f>
        <v>ဦးဝင်းနိုင်</v>
      </c>
      <c r="K3597" s="112" t="str">
        <f>VLOOKUP(I3597,Customers[],4,FALSE)</f>
        <v>Wandwin</v>
      </c>
      <c r="L3597" s="112" t="str">
        <f>VLOOKUP(Table85[[#This Row],[CustomerID]],Table!H:K,3,0)</f>
        <v>လျှော်ပင်</v>
      </c>
      <c r="M3597" s="112" t="str">
        <f>VLOOKUP(I3597,Customers[],5,FALSE)</f>
        <v>WholeSales/Contract</v>
      </c>
      <c r="N3597" s="117" t="s">
        <v>10</v>
      </c>
      <c r="O3597" s="37" t="s">
        <v>240</v>
      </c>
      <c r="P3597" s="112" t="str">
        <f>VLOOKUP(O3597,Stock[],2,FALSE)</f>
        <v>သံပုရာအရက်</v>
      </c>
      <c r="Q3597" s="119">
        <f>VLOOKUP(O3597,Stock[],3,FALSE)</f>
        <v>0.64</v>
      </c>
      <c r="R3597" s="119">
        <f>VLOOKUP(O3597,Stock[],4,FALSE)</f>
        <v>14</v>
      </c>
      <c r="S3597" s="118"/>
      <c r="T3597" s="119">
        <f>(DailySales!$S3597/DailySales!$R3597)+DailySales!$U3597</f>
        <v>10</v>
      </c>
      <c r="U3597" s="118">
        <v>10</v>
      </c>
      <c r="V3597" s="120">
        <f>+DailySales!$T3597*DailySales!$R3597</f>
        <v>140</v>
      </c>
      <c r="W3597" s="120">
        <f>+DailySales!$V3597*DailySales!$Q3597</f>
        <v>89.600000000000009</v>
      </c>
      <c r="X3597" s="120">
        <f>VLOOKUP(O3597,Stock[],6,FALSE)</f>
        <v>1330</v>
      </c>
      <c r="Y3597" s="120">
        <f>+DailySales!$V3597*DailySales!$X3597</f>
        <v>186200</v>
      </c>
      <c r="Z3597" s="118"/>
      <c r="AA3597" s="118"/>
      <c r="AB3597" s="118"/>
      <c r="AC3597" s="118"/>
      <c r="AD3597" s="118"/>
      <c r="AE3597" s="121"/>
      <c r="AF3597" s="122"/>
      <c r="AG3597" s="123"/>
      <c r="AH3597" s="122"/>
      <c r="AI3597" s="123"/>
      <c r="AJ3597" s="122">
        <v>46084</v>
      </c>
      <c r="AK3597" s="123">
        <v>186200</v>
      </c>
      <c r="AL3597" s="34"/>
      <c r="AM3597" s="39"/>
      <c r="AN359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98" spans="1:40" ht="19.5" customHeight="1" x14ac:dyDescent="0.25">
      <c r="A3598" s="112">
        <f t="shared" si="284"/>
        <v>2026</v>
      </c>
      <c r="B3598" s="112">
        <f t="shared" si="285"/>
        <v>2</v>
      </c>
      <c r="C3598" s="113">
        <v>46064</v>
      </c>
      <c r="D3598" s="114">
        <f t="shared" ca="1" si="282"/>
        <v>46097</v>
      </c>
      <c r="E3598" s="114" t="str">
        <f t="shared" ca="1" si="283"/>
        <v>1-Months</v>
      </c>
      <c r="F3598" s="114" t="str">
        <f>VLOOKUP(O3598,Stock[],5,FALSE)</f>
        <v>BE</v>
      </c>
      <c r="G3598" s="33" t="s">
        <v>3408</v>
      </c>
      <c r="H3598" s="116"/>
      <c r="I3598" s="34" t="s">
        <v>233</v>
      </c>
      <c r="J3598" s="112" t="str">
        <f>VLOOKUP(I3598,Customers[],2,FALSE)</f>
        <v>ဦးဝင်းနိုင်</v>
      </c>
      <c r="K3598" s="112" t="str">
        <f>VLOOKUP(I3598,Customers[],4,FALSE)</f>
        <v>Wandwin</v>
      </c>
      <c r="L3598" s="112" t="str">
        <f>VLOOKUP(Table85[[#This Row],[CustomerID]],Table!H:K,3,0)</f>
        <v>လျှော်ပင်</v>
      </c>
      <c r="M3598" s="112" t="str">
        <f>VLOOKUP(I3598,Customers[],5,FALSE)</f>
        <v>WholeSales/Contract</v>
      </c>
      <c r="N3598" s="117" t="s">
        <v>10</v>
      </c>
      <c r="O3598" s="37" t="s">
        <v>220</v>
      </c>
      <c r="P3598" s="112" t="str">
        <f>VLOOKUP(O3598,Stock[],2,FALSE)</f>
        <v>မြန်မာရှောက်ပျား</v>
      </c>
      <c r="Q3598" s="119">
        <f>VLOOKUP(O3598,Stock[],3,FALSE)</f>
        <v>0.64</v>
      </c>
      <c r="R3598" s="119">
        <f>VLOOKUP(O3598,Stock[],4,FALSE)</f>
        <v>14</v>
      </c>
      <c r="S3598" s="118"/>
      <c r="T3598" s="119">
        <f>(DailySales!$S3598/DailySales!$R3598)+DailySales!$U3598</f>
        <v>20</v>
      </c>
      <c r="U3598" s="118">
        <v>20</v>
      </c>
      <c r="V3598" s="120">
        <f>+DailySales!$T3598*DailySales!$R3598</f>
        <v>280</v>
      </c>
      <c r="W3598" s="120">
        <f>+DailySales!$V3598*DailySales!$Q3598</f>
        <v>179.20000000000002</v>
      </c>
      <c r="X3598" s="120">
        <f>VLOOKUP(O3598,Stock[],6,FALSE)</f>
        <v>1370</v>
      </c>
      <c r="Y3598" s="120">
        <f>+DailySales!$V3598*DailySales!$X3598</f>
        <v>383600</v>
      </c>
      <c r="Z3598" s="118"/>
      <c r="AA3598" s="118"/>
      <c r="AB3598" s="118"/>
      <c r="AC3598" s="118"/>
      <c r="AD3598" s="118"/>
      <c r="AE3598" s="121"/>
      <c r="AF3598" s="122"/>
      <c r="AG3598" s="123"/>
      <c r="AH3598" s="122"/>
      <c r="AI3598" s="123"/>
      <c r="AJ3598" s="122">
        <v>46084</v>
      </c>
      <c r="AK3598" s="123">
        <v>383600</v>
      </c>
      <c r="AL3598" s="34"/>
      <c r="AM3598" s="39"/>
      <c r="AN359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599" spans="1:40" ht="19.5" customHeight="1" x14ac:dyDescent="0.25">
      <c r="A3599" s="112">
        <f t="shared" ref="A3599:A3605" si="286">YEAR(C3599)</f>
        <v>2026</v>
      </c>
      <c r="B3599" s="112">
        <f t="shared" ref="B3599:B3605" si="287">MONTH(C3599)</f>
        <v>2</v>
      </c>
      <c r="C3599" s="113">
        <v>46064</v>
      </c>
      <c r="D3599" s="114">
        <f t="shared" ca="1" si="282"/>
        <v>46097</v>
      </c>
      <c r="E3599" s="114" t="str">
        <f t="shared" ca="1" si="283"/>
        <v>1-Months</v>
      </c>
      <c r="F3599" s="114" t="str">
        <f>VLOOKUP(O3599,Stock[],5,FALSE)</f>
        <v>BE</v>
      </c>
      <c r="G3599" s="33" t="s">
        <v>3409</v>
      </c>
      <c r="H3599" s="116"/>
      <c r="I3599" s="34" t="s">
        <v>181</v>
      </c>
      <c r="J3599" s="112" t="str">
        <f>VLOOKUP(I3599,Customers[],2,FALSE)</f>
        <v>ရွှေမြင်း(ရွှေခြင်္သေ့)</v>
      </c>
      <c r="K3599" s="112" t="str">
        <f>VLOOKUP(I3599,Customers[],4,FALSE)</f>
        <v>Meiktila</v>
      </c>
      <c r="L3599" s="112" t="str">
        <f>VLOOKUP(Table85[[#This Row],[CustomerID]],Table!H:K,3,0)</f>
        <v>မိတ္ထီလာ</v>
      </c>
      <c r="M3599" s="112" t="str">
        <f>VLOOKUP(I3599,Customers[],5,FALSE)</f>
        <v>WholeSales/Contract</v>
      </c>
      <c r="N3599" s="117" t="s">
        <v>10</v>
      </c>
      <c r="O3599" s="37" t="s">
        <v>240</v>
      </c>
      <c r="P3599" s="112" t="str">
        <f>VLOOKUP(O3599,Stock[],2,FALSE)</f>
        <v>သံပုရာအရက်</v>
      </c>
      <c r="Q3599" s="119">
        <f>VLOOKUP(O3599,Stock[],3,FALSE)</f>
        <v>0.64</v>
      </c>
      <c r="R3599" s="119">
        <f>VLOOKUP(O3599,Stock[],4,FALSE)</f>
        <v>14</v>
      </c>
      <c r="S3599" s="118"/>
      <c r="T3599" s="119">
        <f>(DailySales!$S3599/DailySales!$R3599)+DailySales!$U3599</f>
        <v>10</v>
      </c>
      <c r="U3599" s="118">
        <v>10</v>
      </c>
      <c r="V3599" s="120">
        <f>+DailySales!$T3599*DailySales!$R3599</f>
        <v>140</v>
      </c>
      <c r="W3599" s="120">
        <f>+DailySales!$V3599*DailySales!$Q3599</f>
        <v>89.600000000000009</v>
      </c>
      <c r="X3599" s="120">
        <f>VLOOKUP(O3599,Stock[],6,FALSE)</f>
        <v>1330</v>
      </c>
      <c r="Y3599" s="120">
        <f>+DailySales!$V3599*DailySales!$X3599</f>
        <v>186200</v>
      </c>
      <c r="Z3599" s="118"/>
      <c r="AA3599" s="118"/>
      <c r="AB3599" s="118"/>
      <c r="AC3599" s="118"/>
      <c r="AD3599" s="118"/>
      <c r="AE3599" s="121"/>
      <c r="AF3599" s="122"/>
      <c r="AG3599" s="123"/>
      <c r="AH3599" s="122"/>
      <c r="AI3599" s="123"/>
      <c r="AJ3599" s="122"/>
      <c r="AK3599" s="123"/>
      <c r="AL3599" s="34"/>
      <c r="AM3599" s="39"/>
      <c r="AN359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3600" spans="1:40" ht="19.5" customHeight="1" x14ac:dyDescent="0.25">
      <c r="A3600" s="112">
        <f t="shared" si="286"/>
        <v>2026</v>
      </c>
      <c r="B3600" s="112">
        <f t="shared" si="287"/>
        <v>2</v>
      </c>
      <c r="C3600" s="113">
        <v>46064</v>
      </c>
      <c r="D3600" s="114">
        <f t="shared" ca="1" si="282"/>
        <v>46097</v>
      </c>
      <c r="E3600" s="114" t="str">
        <f t="shared" ca="1" si="283"/>
        <v>1-Months</v>
      </c>
      <c r="F3600" s="114" t="str">
        <f>VLOOKUP(O3600,Stock[],5,FALSE)</f>
        <v>BE</v>
      </c>
      <c r="G3600" s="33" t="s">
        <v>3409</v>
      </c>
      <c r="H3600" s="116"/>
      <c r="I3600" s="34" t="s">
        <v>181</v>
      </c>
      <c r="J3600" s="112" t="str">
        <f>VLOOKUP(I3600,Customers[],2,FALSE)</f>
        <v>ရွှေမြင်း(ရွှေခြင်္သေ့)</v>
      </c>
      <c r="K3600" s="112" t="str">
        <f>VLOOKUP(I3600,Customers[],4,FALSE)</f>
        <v>Meiktila</v>
      </c>
      <c r="L3600" s="112" t="str">
        <f>VLOOKUP(Table85[[#This Row],[CustomerID]],Table!H:K,3,0)</f>
        <v>မိတ္ထီလာ</v>
      </c>
      <c r="M3600" s="112" t="str">
        <f>VLOOKUP(I3600,Customers[],5,FALSE)</f>
        <v>WholeSales/Contract</v>
      </c>
      <c r="N3600" s="117" t="s">
        <v>10</v>
      </c>
      <c r="O3600" s="37" t="s">
        <v>220</v>
      </c>
      <c r="P3600" s="112" t="str">
        <f>VLOOKUP(O3600,Stock[],2,FALSE)</f>
        <v>မြန်မာရှောက်ပျား</v>
      </c>
      <c r="Q3600" s="119">
        <f>VLOOKUP(O3600,Stock[],3,FALSE)</f>
        <v>0.64</v>
      </c>
      <c r="R3600" s="119">
        <f>VLOOKUP(O3600,Stock[],4,FALSE)</f>
        <v>14</v>
      </c>
      <c r="S3600" s="118"/>
      <c r="T3600" s="119">
        <f>(DailySales!$S3600/DailySales!$R3600)+DailySales!$U3600</f>
        <v>20</v>
      </c>
      <c r="U3600" s="118">
        <v>20</v>
      </c>
      <c r="V3600" s="120">
        <f>+DailySales!$T3600*DailySales!$R3600</f>
        <v>280</v>
      </c>
      <c r="W3600" s="120">
        <f>+DailySales!$V3600*DailySales!$Q3600</f>
        <v>179.20000000000002</v>
      </c>
      <c r="X3600" s="120">
        <f>VLOOKUP(O3600,Stock[],6,FALSE)</f>
        <v>1370</v>
      </c>
      <c r="Y3600" s="120">
        <f>+DailySales!$V3600*DailySales!$X3600</f>
        <v>383600</v>
      </c>
      <c r="Z3600" s="118"/>
      <c r="AA3600" s="118"/>
      <c r="AB3600" s="118"/>
      <c r="AC3600" s="118"/>
      <c r="AD3600" s="118"/>
      <c r="AE3600" s="121"/>
      <c r="AF3600" s="122"/>
      <c r="AG3600" s="123"/>
      <c r="AH3600" s="122"/>
      <c r="AI3600" s="123"/>
      <c r="AJ3600" s="122"/>
      <c r="AK3600" s="123"/>
      <c r="AL3600" s="34"/>
      <c r="AM3600" s="39"/>
      <c r="AN360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383600</v>
      </c>
    </row>
    <row r="3601" spans="1:40" ht="19.5" customHeight="1" x14ac:dyDescent="0.25">
      <c r="A3601" s="112">
        <f t="shared" si="286"/>
        <v>2026</v>
      </c>
      <c r="B3601" s="112">
        <f t="shared" si="287"/>
        <v>2</v>
      </c>
      <c r="C3601" s="113">
        <v>46064</v>
      </c>
      <c r="D3601" s="114">
        <f t="shared" ca="1" si="282"/>
        <v>46097</v>
      </c>
      <c r="E3601" s="114" t="str">
        <f t="shared" ca="1" si="283"/>
        <v>1-Months</v>
      </c>
      <c r="F3601" s="114" t="str">
        <f>VLOOKUP(O3601,Stock[],5,FALSE)</f>
        <v>BE</v>
      </c>
      <c r="G3601" s="33" t="s">
        <v>3409</v>
      </c>
      <c r="H3601" s="116"/>
      <c r="I3601" s="34" t="s">
        <v>181</v>
      </c>
      <c r="J3601" s="112" t="str">
        <f>VLOOKUP(I3601,Customers[],2,FALSE)</f>
        <v>ရွှေမြင်း(ရွှေခြင်္သေ့)</v>
      </c>
      <c r="K3601" s="112" t="str">
        <f>VLOOKUP(I3601,Customers[],4,FALSE)</f>
        <v>Meiktila</v>
      </c>
      <c r="L3601" s="112" t="str">
        <f>VLOOKUP(Table85[[#This Row],[CustomerID]],Table!H:K,3,0)</f>
        <v>မိတ္ထီလာ</v>
      </c>
      <c r="M3601" s="112" t="str">
        <f>VLOOKUP(I3601,Customers[],5,FALSE)</f>
        <v>WholeSales/Contract</v>
      </c>
      <c r="N3601" s="117" t="s">
        <v>10</v>
      </c>
      <c r="O3601" s="37" t="s">
        <v>217</v>
      </c>
      <c r="P3601" s="112" t="str">
        <f>VLOOKUP(O3601,Stock[],2,FALSE)</f>
        <v>လိမ္မော်ဖြူ</v>
      </c>
      <c r="Q3601" s="119">
        <f>VLOOKUP(O3601,Stock[],3,FALSE)</f>
        <v>0.64</v>
      </c>
      <c r="R3601" s="119">
        <f>VLOOKUP(O3601,Stock[],4,FALSE)</f>
        <v>24</v>
      </c>
      <c r="S3601" s="118"/>
      <c r="T3601" s="119">
        <f>(DailySales!$S3601/DailySales!$R3601)+DailySales!$U3601</f>
        <v>15</v>
      </c>
      <c r="U3601" s="118">
        <v>15</v>
      </c>
      <c r="V3601" s="120">
        <f>+DailySales!$T3601*DailySales!$R3601</f>
        <v>360</v>
      </c>
      <c r="W3601" s="120">
        <f>+DailySales!$V3601*DailySales!$Q3601</f>
        <v>230.4</v>
      </c>
      <c r="X3601" s="120">
        <f>VLOOKUP(O3601,Stock[],6,FALSE)</f>
        <v>1330</v>
      </c>
      <c r="Y3601" s="120">
        <f>+DailySales!$V3601*DailySales!$X3601</f>
        <v>478800</v>
      </c>
      <c r="Z3601" s="118"/>
      <c r="AA3601" s="118"/>
      <c r="AB3601" s="118"/>
      <c r="AC3601" s="118"/>
      <c r="AD3601" s="118"/>
      <c r="AE3601" s="121"/>
      <c r="AF3601" s="122"/>
      <c r="AG3601" s="123"/>
      <c r="AH3601" s="122"/>
      <c r="AI3601" s="123"/>
      <c r="AJ3601" s="122"/>
      <c r="AK3601" s="123"/>
      <c r="AL3601" s="34"/>
      <c r="AM3601" s="39"/>
      <c r="AN360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478800</v>
      </c>
    </row>
    <row r="3602" spans="1:40" ht="19.5" customHeight="1" x14ac:dyDescent="0.25">
      <c r="A3602" s="112">
        <f t="shared" si="286"/>
        <v>2026</v>
      </c>
      <c r="B3602" s="112">
        <f t="shared" si="287"/>
        <v>2</v>
      </c>
      <c r="C3602" s="113">
        <v>46064</v>
      </c>
      <c r="D3602" s="114">
        <f t="shared" ca="1" si="282"/>
        <v>46097</v>
      </c>
      <c r="E3602" s="114" t="str">
        <f t="shared" ca="1" si="283"/>
        <v>1-Months</v>
      </c>
      <c r="F3602" s="114" t="str">
        <f>VLOOKUP(O3602,Stock[],5,FALSE)</f>
        <v>BE</v>
      </c>
      <c r="G3602" s="33" t="s">
        <v>3409</v>
      </c>
      <c r="H3602" s="116"/>
      <c r="I3602" s="34" t="s">
        <v>181</v>
      </c>
      <c r="J3602" s="112" t="str">
        <f>VLOOKUP(I3602,Customers[],2,FALSE)</f>
        <v>ရွှေမြင်း(ရွှေခြင်္သေ့)</v>
      </c>
      <c r="K3602" s="112" t="str">
        <f>VLOOKUP(I3602,Customers[],4,FALSE)</f>
        <v>Meiktila</v>
      </c>
      <c r="L3602" s="112" t="str">
        <f>VLOOKUP(Table85[[#This Row],[CustomerID]],Table!H:K,3,0)</f>
        <v>မိတ္ထီလာ</v>
      </c>
      <c r="M3602" s="112" t="str">
        <f>VLOOKUP(I3602,Customers[],5,FALSE)</f>
        <v>WholeSales/Contract</v>
      </c>
      <c r="N3602" s="117" t="s">
        <v>10</v>
      </c>
      <c r="O3602" s="37" t="s">
        <v>2120</v>
      </c>
      <c r="P3602" s="112" t="str">
        <f>VLOOKUP(O3602,Stock[],2,FALSE)</f>
        <v>ဇေ အရက်သန့်</v>
      </c>
      <c r="Q3602" s="119">
        <f>VLOOKUP(O3602,Stock[],3,FALSE)</f>
        <v>0.64</v>
      </c>
      <c r="R3602" s="119">
        <f>VLOOKUP(O3602,Stock[],4,FALSE)</f>
        <v>14</v>
      </c>
      <c r="S3602" s="118"/>
      <c r="T3602" s="119">
        <f>(DailySales!$S3602/DailySales!$R3602)+DailySales!$U3602</f>
        <v>25</v>
      </c>
      <c r="U3602" s="118">
        <v>25</v>
      </c>
      <c r="V3602" s="120">
        <f>+DailySales!$T3602*DailySales!$R3602</f>
        <v>350</v>
      </c>
      <c r="W3602" s="120">
        <f>+DailySales!$V3602*DailySales!$Q3602</f>
        <v>224</v>
      </c>
      <c r="X3602" s="120">
        <f>VLOOKUP(O3602,Stock[],6,FALSE)</f>
        <v>1380</v>
      </c>
      <c r="Y3602" s="120">
        <f>+DailySales!$V3602*DailySales!$X3602</f>
        <v>483000</v>
      </c>
      <c r="Z3602" s="118"/>
      <c r="AA3602" s="118"/>
      <c r="AB3602" s="118"/>
      <c r="AC3602" s="118"/>
      <c r="AD3602" s="118"/>
      <c r="AE3602" s="121"/>
      <c r="AF3602" s="122"/>
      <c r="AG3602" s="123"/>
      <c r="AH3602" s="122"/>
      <c r="AI3602" s="123"/>
      <c r="AJ3602" s="122"/>
      <c r="AK3602" s="123"/>
      <c r="AL3602" s="34"/>
      <c r="AM3602" s="39"/>
      <c r="AN360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483000</v>
      </c>
    </row>
    <row r="3603" spans="1:40" ht="19.5" customHeight="1" x14ac:dyDescent="0.25">
      <c r="A3603" s="112">
        <f t="shared" si="286"/>
        <v>2026</v>
      </c>
      <c r="B3603" s="112">
        <f t="shared" si="287"/>
        <v>2</v>
      </c>
      <c r="C3603" s="113">
        <v>46064</v>
      </c>
      <c r="D3603" s="114">
        <f t="shared" ca="1" si="282"/>
        <v>46097</v>
      </c>
      <c r="E3603" s="114" t="str">
        <f t="shared" ca="1" si="283"/>
        <v>1-Months</v>
      </c>
      <c r="F3603" s="114" t="str">
        <f>VLOOKUP(O3603,Stock[],5,FALSE)</f>
        <v>BE</v>
      </c>
      <c r="G3603" s="33" t="s">
        <v>3409</v>
      </c>
      <c r="H3603" s="116"/>
      <c r="I3603" s="34" t="s">
        <v>181</v>
      </c>
      <c r="J3603" s="112" t="str">
        <f>VLOOKUP(I3603,Customers[],2,FALSE)</f>
        <v>ရွှေမြင်း(ရွှေခြင်္သေ့)</v>
      </c>
      <c r="K3603" s="112" t="str">
        <f>VLOOKUP(I3603,Customers[],4,FALSE)</f>
        <v>Meiktila</v>
      </c>
      <c r="L3603" s="112" t="str">
        <f>VLOOKUP(Table85[[#This Row],[CustomerID]],Table!H:K,3,0)</f>
        <v>မိတ္ထီလာ</v>
      </c>
      <c r="M3603" s="112" t="str">
        <f>VLOOKUP(I3603,Customers[],5,FALSE)</f>
        <v>WholeSales/Contract</v>
      </c>
      <c r="N3603" s="117" t="s">
        <v>10</v>
      </c>
      <c r="O3603" s="37" t="s">
        <v>214</v>
      </c>
      <c r="P3603" s="112" t="str">
        <f>VLOOKUP(O3603,Stock[],2,FALSE)</f>
        <v>ကောင်းကြည်</v>
      </c>
      <c r="Q3603" s="119">
        <f>VLOOKUP(O3603,Stock[],3,FALSE)</f>
        <v>0.64</v>
      </c>
      <c r="R3603" s="119">
        <f>VLOOKUP(O3603,Stock[],4,FALSE)</f>
        <v>14</v>
      </c>
      <c r="S3603" s="118"/>
      <c r="T3603" s="119">
        <f>(DailySales!$S3603/DailySales!$R3603)+DailySales!$U3603</f>
        <v>10</v>
      </c>
      <c r="U3603" s="118">
        <v>10</v>
      </c>
      <c r="V3603" s="120">
        <f>+DailySales!$T3603*DailySales!$R3603</f>
        <v>140</v>
      </c>
      <c r="W3603" s="120">
        <f>+DailySales!$V3603*DailySales!$Q3603</f>
        <v>89.600000000000009</v>
      </c>
      <c r="X3603" s="120">
        <f>VLOOKUP(O3603,Stock[],6,FALSE)</f>
        <v>1330</v>
      </c>
      <c r="Y3603" s="120">
        <f>+DailySales!$V3603*DailySales!$X3603</f>
        <v>186200</v>
      </c>
      <c r="Z3603" s="118"/>
      <c r="AA3603" s="118"/>
      <c r="AB3603" s="118"/>
      <c r="AC3603" s="118"/>
      <c r="AD3603" s="118"/>
      <c r="AE3603" s="121"/>
      <c r="AF3603" s="122"/>
      <c r="AG3603" s="123"/>
      <c r="AH3603" s="122"/>
      <c r="AI3603" s="123"/>
      <c r="AJ3603" s="122"/>
      <c r="AK3603" s="123"/>
      <c r="AL3603" s="34"/>
      <c r="AM3603" s="39"/>
      <c r="AN360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3604" spans="1:40" ht="19.5" customHeight="1" x14ac:dyDescent="0.25">
      <c r="A3604" s="112">
        <f t="shared" si="286"/>
        <v>2026</v>
      </c>
      <c r="B3604" s="112">
        <f t="shared" si="287"/>
        <v>2</v>
      </c>
      <c r="C3604" s="113">
        <v>46064</v>
      </c>
      <c r="D3604" s="114">
        <f t="shared" ca="1" si="282"/>
        <v>46097</v>
      </c>
      <c r="E3604" s="114" t="str">
        <f t="shared" ca="1" si="283"/>
        <v>1-Months</v>
      </c>
      <c r="F3604" s="114" t="str">
        <f>VLOOKUP(O3604,Stock[],5,FALSE)</f>
        <v>BE</v>
      </c>
      <c r="G3604" s="33" t="s">
        <v>3409</v>
      </c>
      <c r="H3604" s="116"/>
      <c r="I3604" s="34" t="s">
        <v>181</v>
      </c>
      <c r="J3604" s="112" t="str">
        <f>VLOOKUP(I3604,Customers[],2,FALSE)</f>
        <v>ရွှေမြင်း(ရွှေခြင်္သေ့)</v>
      </c>
      <c r="K3604" s="112" t="str">
        <f>VLOOKUP(I3604,Customers[],4,FALSE)</f>
        <v>Meiktila</v>
      </c>
      <c r="L3604" s="112" t="str">
        <f>VLOOKUP(Table85[[#This Row],[CustomerID]],Table!H:K,3,0)</f>
        <v>မိတ္ထီလာ</v>
      </c>
      <c r="M3604" s="112" t="str">
        <f>VLOOKUP(I3604,Customers[],5,FALSE)</f>
        <v>WholeSales/Contract</v>
      </c>
      <c r="N3604" s="117" t="s">
        <v>10</v>
      </c>
      <c r="O3604" s="37" t="s">
        <v>2465</v>
      </c>
      <c r="P3604" s="112" t="str">
        <f>VLOOKUP(O3604,Stock[],2,FALSE)</f>
        <v>မိုးနဲကွန်ကီး</v>
      </c>
      <c r="Q3604" s="119">
        <f>VLOOKUP(O3604,Stock[],3,FALSE)</f>
        <v>0.64</v>
      </c>
      <c r="R3604" s="119">
        <f>VLOOKUP(O3604,Stock[],4,FALSE)</f>
        <v>14</v>
      </c>
      <c r="S3604" s="118"/>
      <c r="T3604" s="119">
        <f>(DailySales!$S3604/DailySales!$R3604)+DailySales!$U3604</f>
        <v>5</v>
      </c>
      <c r="U3604" s="118">
        <v>5</v>
      </c>
      <c r="V3604" s="120">
        <f>+DailySales!$T3604*DailySales!$R3604</f>
        <v>70</v>
      </c>
      <c r="W3604" s="120">
        <f>+DailySales!$V3604*DailySales!$Q3604</f>
        <v>44.800000000000004</v>
      </c>
      <c r="X3604" s="120">
        <f>VLOOKUP(O3604,Stock[],6,FALSE)</f>
        <v>1700</v>
      </c>
      <c r="Y3604" s="120">
        <f>+DailySales!$V3604*DailySales!$X3604</f>
        <v>119000</v>
      </c>
      <c r="Z3604" s="118"/>
      <c r="AA3604" s="118"/>
      <c r="AB3604" s="118"/>
      <c r="AC3604" s="118"/>
      <c r="AD3604" s="118"/>
      <c r="AE3604" s="121"/>
      <c r="AF3604" s="122"/>
      <c r="AG3604" s="123"/>
      <c r="AH3604" s="122"/>
      <c r="AI3604" s="123"/>
      <c r="AJ3604" s="122"/>
      <c r="AK3604" s="123"/>
      <c r="AL3604" s="34"/>
      <c r="AM3604" s="39"/>
      <c r="AN360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119000</v>
      </c>
    </row>
    <row r="3605" spans="1:40" ht="19.5" customHeight="1" x14ac:dyDescent="0.25">
      <c r="A3605" s="112">
        <f t="shared" si="286"/>
        <v>2026</v>
      </c>
      <c r="B3605" s="112">
        <f t="shared" si="287"/>
        <v>2</v>
      </c>
      <c r="C3605" s="113">
        <v>46064</v>
      </c>
      <c r="D3605" s="114">
        <f t="shared" ca="1" si="282"/>
        <v>46097</v>
      </c>
      <c r="E3605" s="114" t="str">
        <f t="shared" ca="1" si="283"/>
        <v>1-Months</v>
      </c>
      <c r="F3605" s="114" t="str">
        <f>VLOOKUP(O3605,Stock[],5,FALSE)</f>
        <v>BE</v>
      </c>
      <c r="G3605" s="33" t="s">
        <v>3410</v>
      </c>
      <c r="H3605" s="116"/>
      <c r="I3605" s="34" t="s">
        <v>236</v>
      </c>
      <c r="J3605" s="112" t="str">
        <f>VLOOKUP(I3605,Customers[],2,FALSE)</f>
        <v>မယဉ်ယဉ်အေး</v>
      </c>
      <c r="K3605" s="112" t="str">
        <f>VLOOKUP(I3605,Customers[],4,FALSE)</f>
        <v>Mahlaing</v>
      </c>
      <c r="L3605" s="112" t="str">
        <f>VLOOKUP(Table85[[#This Row],[CustomerID]],Table!H:K,3,0)</f>
        <v>မလှိုင်</v>
      </c>
      <c r="M3605" s="112" t="str">
        <f>VLOOKUP(I3605,Customers[],5,FALSE)</f>
        <v>WholeSales/Contract</v>
      </c>
      <c r="N3605" s="117" t="s">
        <v>10</v>
      </c>
      <c r="O3605" s="37" t="s">
        <v>214</v>
      </c>
      <c r="P3605" s="112" t="str">
        <f>VLOOKUP(O3605,Stock[],2,FALSE)</f>
        <v>ကောင်းကြည်</v>
      </c>
      <c r="Q3605" s="119">
        <f>VLOOKUP(O3605,Stock[],3,FALSE)</f>
        <v>0.64</v>
      </c>
      <c r="R3605" s="119">
        <f>VLOOKUP(O3605,Stock[],4,FALSE)</f>
        <v>14</v>
      </c>
      <c r="S3605" s="118"/>
      <c r="T3605" s="119">
        <f>(DailySales!$S3605/DailySales!$R3605)+DailySales!$U3605</f>
        <v>30</v>
      </c>
      <c r="U3605" s="118">
        <v>30</v>
      </c>
      <c r="V3605" s="120">
        <f>+DailySales!$T3605*DailySales!$R3605</f>
        <v>420</v>
      </c>
      <c r="W3605" s="120">
        <f>+DailySales!$V3605*DailySales!$Q3605</f>
        <v>268.8</v>
      </c>
      <c r="X3605" s="120">
        <f>VLOOKUP(O3605,Stock[],6,FALSE)</f>
        <v>1330</v>
      </c>
      <c r="Y3605" s="120">
        <f>+DailySales!$V3605*DailySales!$X3605</f>
        <v>558600</v>
      </c>
      <c r="Z3605" s="118"/>
      <c r="AA3605" s="118"/>
      <c r="AB3605" s="118"/>
      <c r="AC3605" s="118"/>
      <c r="AD3605" s="118"/>
      <c r="AE3605" s="121"/>
      <c r="AF3605" s="122"/>
      <c r="AG3605" s="123"/>
      <c r="AH3605" s="122"/>
      <c r="AI3605" s="123"/>
      <c r="AJ3605" s="122">
        <v>46077</v>
      </c>
      <c r="AK3605" s="123">
        <v>558600</v>
      </c>
      <c r="AL3605" s="34"/>
      <c r="AM3605" s="39"/>
      <c r="AN360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06" spans="1:40" ht="19.5" customHeight="1" x14ac:dyDescent="0.25">
      <c r="A3606" s="112">
        <f t="shared" ref="A3606:A3612" si="288">YEAR(C3606)</f>
        <v>2026</v>
      </c>
      <c r="B3606" s="112">
        <f t="shared" ref="B3606:B3612" si="289">MONTH(C3606)</f>
        <v>2</v>
      </c>
      <c r="C3606" s="113">
        <v>46064</v>
      </c>
      <c r="D3606" s="114">
        <f t="shared" ca="1" si="282"/>
        <v>46097</v>
      </c>
      <c r="E3606" s="114" t="str">
        <f t="shared" ca="1" si="283"/>
        <v>1-Months</v>
      </c>
      <c r="F3606" s="114" t="str">
        <f>VLOOKUP(O3606,Stock[],5,FALSE)</f>
        <v>BE</v>
      </c>
      <c r="G3606" s="33" t="s">
        <v>3410</v>
      </c>
      <c r="H3606" s="116"/>
      <c r="I3606" s="34" t="s">
        <v>236</v>
      </c>
      <c r="J3606" s="112" t="str">
        <f>VLOOKUP(I3606,Customers[],2,FALSE)</f>
        <v>မယဉ်ယဉ်အေး</v>
      </c>
      <c r="K3606" s="112" t="str">
        <f>VLOOKUP(I3606,Customers[],4,FALSE)</f>
        <v>Mahlaing</v>
      </c>
      <c r="L3606" s="112" t="str">
        <f>VLOOKUP(Table85[[#This Row],[CustomerID]],Table!H:K,3,0)</f>
        <v>မလှိုင်</v>
      </c>
      <c r="M3606" s="112" t="str">
        <f>VLOOKUP(I3606,Customers[],5,FALSE)</f>
        <v>WholeSales/Contract</v>
      </c>
      <c r="N3606" s="117" t="s">
        <v>10</v>
      </c>
      <c r="O3606" s="37" t="s">
        <v>209</v>
      </c>
      <c r="P3606" s="112" t="str">
        <f>VLOOKUP(O3606,Stock[],2,FALSE)</f>
        <v>ဇေယျဝတီ Red</v>
      </c>
      <c r="Q3606" s="119">
        <f>VLOOKUP(O3606,Stock[],3,FALSE)</f>
        <v>0.64</v>
      </c>
      <c r="R3606" s="119">
        <f>VLOOKUP(O3606,Stock[],4,FALSE)</f>
        <v>14</v>
      </c>
      <c r="S3606" s="118"/>
      <c r="T3606" s="119">
        <f>(DailySales!$S3606/DailySales!$R3606)+DailySales!$U3606</f>
        <v>20</v>
      </c>
      <c r="U3606" s="118">
        <v>20</v>
      </c>
      <c r="V3606" s="120">
        <f>+DailySales!$T3606*DailySales!$R3606</f>
        <v>280</v>
      </c>
      <c r="W3606" s="120">
        <f>+DailySales!$V3606*DailySales!$Q3606</f>
        <v>179.20000000000002</v>
      </c>
      <c r="X3606" s="120">
        <f>VLOOKUP(O3606,Stock[],6,FALSE)</f>
        <v>1330</v>
      </c>
      <c r="Y3606" s="120">
        <f>+DailySales!$V3606*DailySales!$X3606</f>
        <v>372400</v>
      </c>
      <c r="Z3606" s="118"/>
      <c r="AA3606" s="118"/>
      <c r="AB3606" s="118"/>
      <c r="AC3606" s="118"/>
      <c r="AD3606" s="118"/>
      <c r="AE3606" s="121"/>
      <c r="AF3606" s="122"/>
      <c r="AG3606" s="123"/>
      <c r="AH3606" s="122"/>
      <c r="AI3606" s="123"/>
      <c r="AJ3606" s="122">
        <v>46077</v>
      </c>
      <c r="AK3606" s="123">
        <v>372400</v>
      </c>
      <c r="AL3606" s="34"/>
      <c r="AM3606" s="39"/>
      <c r="AN360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07" spans="1:40" ht="19.5" customHeight="1" x14ac:dyDescent="0.25">
      <c r="A3607" s="112">
        <f t="shared" si="288"/>
        <v>2026</v>
      </c>
      <c r="B3607" s="112">
        <f t="shared" si="289"/>
        <v>2</v>
      </c>
      <c r="C3607" s="113">
        <v>46064</v>
      </c>
      <c r="D3607" s="114">
        <f t="shared" ca="1" si="282"/>
        <v>46097</v>
      </c>
      <c r="E3607" s="114" t="str">
        <f t="shared" ca="1" si="283"/>
        <v>1-Months</v>
      </c>
      <c r="F3607" s="114" t="str">
        <f>VLOOKUP(O3607,Stock[],5,FALSE)</f>
        <v>BE</v>
      </c>
      <c r="G3607" s="33" t="s">
        <v>3411</v>
      </c>
      <c r="H3607" s="116"/>
      <c r="I3607" s="34" t="s">
        <v>183</v>
      </c>
      <c r="J3607" s="112" t="str">
        <f>VLOOKUP(I3607,Customers[],2,FALSE)</f>
        <v>ရွှေမြင်း(ထူးကျော်)</v>
      </c>
      <c r="K3607" s="112" t="str">
        <f>VLOOKUP(I3607,Customers[],4,FALSE)</f>
        <v>Meiktila</v>
      </c>
      <c r="L3607" s="112" t="str">
        <f>VLOOKUP(Table85[[#This Row],[CustomerID]],Table!H:K,3,0)</f>
        <v>မိတ္ထီလာ</v>
      </c>
      <c r="M3607" s="112" t="str">
        <f>VLOOKUP(I3607,Customers[],5,FALSE)</f>
        <v>WholeSales/Contract</v>
      </c>
      <c r="N3607" s="117" t="s">
        <v>10</v>
      </c>
      <c r="O3607" s="37" t="s">
        <v>217</v>
      </c>
      <c r="P3607" s="112" t="str">
        <f>VLOOKUP(O3607,Stock[],2,FALSE)</f>
        <v>လိမ္မော်ဖြူ</v>
      </c>
      <c r="Q3607" s="119">
        <f>VLOOKUP(O3607,Stock[],3,FALSE)</f>
        <v>0.64</v>
      </c>
      <c r="R3607" s="119">
        <f>VLOOKUP(O3607,Stock[],4,FALSE)</f>
        <v>24</v>
      </c>
      <c r="S3607" s="118"/>
      <c r="T3607" s="119">
        <f>(DailySales!$S3607/DailySales!$R3607)+DailySales!$U3607</f>
        <v>20</v>
      </c>
      <c r="U3607" s="118">
        <v>20</v>
      </c>
      <c r="V3607" s="120">
        <f>+DailySales!$T3607*DailySales!$R3607</f>
        <v>480</v>
      </c>
      <c r="W3607" s="120">
        <f>+DailySales!$V3607*DailySales!$Q3607</f>
        <v>307.2</v>
      </c>
      <c r="X3607" s="120">
        <f>VLOOKUP(O3607,Stock[],6,FALSE)</f>
        <v>1330</v>
      </c>
      <c r="Y3607" s="120">
        <f>+DailySales!$V3607*DailySales!$X3607</f>
        <v>638400</v>
      </c>
      <c r="Z3607" s="118"/>
      <c r="AA3607" s="118"/>
      <c r="AB3607" s="118"/>
      <c r="AC3607" s="118"/>
      <c r="AD3607" s="118"/>
      <c r="AE3607" s="121"/>
      <c r="AF3607" s="122"/>
      <c r="AG3607" s="123"/>
      <c r="AH3607" s="122"/>
      <c r="AI3607" s="123"/>
      <c r="AJ3607" s="122"/>
      <c r="AK3607" s="123"/>
      <c r="AL3607" s="34"/>
      <c r="AM3607" s="39"/>
      <c r="AN360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638400</v>
      </c>
    </row>
    <row r="3608" spans="1:40" ht="19.5" customHeight="1" x14ac:dyDescent="0.25">
      <c r="A3608" s="112">
        <f t="shared" si="288"/>
        <v>2026</v>
      </c>
      <c r="B3608" s="112">
        <f t="shared" si="289"/>
        <v>2</v>
      </c>
      <c r="C3608" s="113">
        <v>46064</v>
      </c>
      <c r="D3608" s="114">
        <f t="shared" ca="1" si="282"/>
        <v>46097</v>
      </c>
      <c r="E3608" s="114" t="str">
        <f t="shared" ca="1" si="283"/>
        <v>1-Months</v>
      </c>
      <c r="F3608" s="114" t="str">
        <f>VLOOKUP(O3608,Stock[],5,FALSE)</f>
        <v>BE</v>
      </c>
      <c r="G3608" s="33" t="s">
        <v>3411</v>
      </c>
      <c r="H3608" s="116"/>
      <c r="I3608" s="34" t="s">
        <v>183</v>
      </c>
      <c r="J3608" s="112" t="str">
        <f>VLOOKUP(I3608,Customers[],2,FALSE)</f>
        <v>ရွှေမြင်း(ထူးကျော်)</v>
      </c>
      <c r="K3608" s="112" t="str">
        <f>VLOOKUP(I3608,Customers[],4,FALSE)</f>
        <v>Meiktila</v>
      </c>
      <c r="L3608" s="112" t="str">
        <f>VLOOKUP(Table85[[#This Row],[CustomerID]],Table!H:K,3,0)</f>
        <v>မိတ္ထီလာ</v>
      </c>
      <c r="M3608" s="112" t="str">
        <f>VLOOKUP(I3608,Customers[],5,FALSE)</f>
        <v>WholeSales/Contract</v>
      </c>
      <c r="N3608" s="117" t="s">
        <v>10</v>
      </c>
      <c r="O3608" s="37" t="s">
        <v>214</v>
      </c>
      <c r="P3608" s="112" t="str">
        <f>VLOOKUP(O3608,Stock[],2,FALSE)</f>
        <v>ကောင်းကြည်</v>
      </c>
      <c r="Q3608" s="119">
        <f>VLOOKUP(O3608,Stock[],3,FALSE)</f>
        <v>0.64</v>
      </c>
      <c r="R3608" s="119">
        <f>VLOOKUP(O3608,Stock[],4,FALSE)</f>
        <v>14</v>
      </c>
      <c r="S3608" s="118"/>
      <c r="T3608" s="119">
        <f>(DailySales!$S3608/DailySales!$R3608)+DailySales!$U3608</f>
        <v>5</v>
      </c>
      <c r="U3608" s="118">
        <v>5</v>
      </c>
      <c r="V3608" s="120">
        <f>+DailySales!$T3608*DailySales!$R3608</f>
        <v>70</v>
      </c>
      <c r="W3608" s="120">
        <f>+DailySales!$V3608*DailySales!$Q3608</f>
        <v>44.800000000000004</v>
      </c>
      <c r="X3608" s="120">
        <f>VLOOKUP(O3608,Stock[],6,FALSE)</f>
        <v>1330</v>
      </c>
      <c r="Y3608" s="120">
        <f>+DailySales!$V3608*DailySales!$X3608</f>
        <v>93100</v>
      </c>
      <c r="Z3608" s="118"/>
      <c r="AA3608" s="118"/>
      <c r="AB3608" s="118"/>
      <c r="AC3608" s="118"/>
      <c r="AD3608" s="118"/>
      <c r="AE3608" s="121"/>
      <c r="AF3608" s="122"/>
      <c r="AG3608" s="123"/>
      <c r="AH3608" s="122"/>
      <c r="AI3608" s="123"/>
      <c r="AJ3608" s="122"/>
      <c r="AK3608" s="123"/>
      <c r="AL3608" s="34"/>
      <c r="AM3608" s="39"/>
      <c r="AN360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</v>
      </c>
    </row>
    <row r="3609" spans="1:40" ht="19.5" customHeight="1" x14ac:dyDescent="0.25">
      <c r="A3609" s="112">
        <f t="shared" si="288"/>
        <v>2026</v>
      </c>
      <c r="B3609" s="112">
        <f t="shared" si="289"/>
        <v>2</v>
      </c>
      <c r="C3609" s="113">
        <v>46064</v>
      </c>
      <c r="D3609" s="114">
        <f t="shared" ca="1" si="282"/>
        <v>46097</v>
      </c>
      <c r="E3609" s="114" t="str">
        <f t="shared" ca="1" si="283"/>
        <v>1-Months</v>
      </c>
      <c r="F3609" s="114" t="str">
        <f>VLOOKUP(O3609,Stock[],5,FALSE)</f>
        <v>BE</v>
      </c>
      <c r="G3609" s="33" t="s">
        <v>3411</v>
      </c>
      <c r="H3609" s="116"/>
      <c r="I3609" s="34" t="s">
        <v>183</v>
      </c>
      <c r="J3609" s="112" t="str">
        <f>VLOOKUP(I3609,Customers[],2,FALSE)</f>
        <v>ရွှေမြင်း(ထူးကျော်)</v>
      </c>
      <c r="K3609" s="112" t="str">
        <f>VLOOKUP(I3609,Customers[],4,FALSE)</f>
        <v>Meiktila</v>
      </c>
      <c r="L3609" s="112" t="str">
        <f>VLOOKUP(Table85[[#This Row],[CustomerID]],Table!H:K,3,0)</f>
        <v>မိတ္ထီလာ</v>
      </c>
      <c r="M3609" s="112" t="str">
        <f>VLOOKUP(I3609,Customers[],5,FALSE)</f>
        <v>WholeSales/Contract</v>
      </c>
      <c r="N3609" s="117" t="s">
        <v>10</v>
      </c>
      <c r="O3609" s="37" t="s">
        <v>2465</v>
      </c>
      <c r="P3609" s="112" t="str">
        <f>VLOOKUP(O3609,Stock[],2,FALSE)</f>
        <v>မိုးနဲကွန်ကီး</v>
      </c>
      <c r="Q3609" s="119">
        <f>VLOOKUP(O3609,Stock[],3,FALSE)</f>
        <v>0.64</v>
      </c>
      <c r="R3609" s="119">
        <f>VLOOKUP(O3609,Stock[],4,FALSE)</f>
        <v>14</v>
      </c>
      <c r="S3609" s="118"/>
      <c r="T3609" s="119">
        <f>(DailySales!$S3609/DailySales!$R3609)+DailySales!$U3609</f>
        <v>5</v>
      </c>
      <c r="U3609" s="118">
        <v>5</v>
      </c>
      <c r="V3609" s="120">
        <f>+DailySales!$T3609*DailySales!$R3609</f>
        <v>70</v>
      </c>
      <c r="W3609" s="120">
        <f>+DailySales!$V3609*DailySales!$Q3609</f>
        <v>44.800000000000004</v>
      </c>
      <c r="X3609" s="120">
        <f>VLOOKUP(O3609,Stock[],6,FALSE)</f>
        <v>1700</v>
      </c>
      <c r="Y3609" s="120">
        <f>+DailySales!$V3609*DailySales!$X3609</f>
        <v>119000</v>
      </c>
      <c r="Z3609" s="118"/>
      <c r="AA3609" s="118"/>
      <c r="AB3609" s="118"/>
      <c r="AC3609" s="118"/>
      <c r="AD3609" s="118"/>
      <c r="AE3609" s="121"/>
      <c r="AF3609" s="122"/>
      <c r="AG3609" s="123"/>
      <c r="AH3609" s="122"/>
      <c r="AI3609" s="123"/>
      <c r="AJ3609" s="122"/>
      <c r="AK3609" s="123"/>
      <c r="AL3609" s="34"/>
      <c r="AM3609" s="39"/>
      <c r="AN360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119000</v>
      </c>
    </row>
    <row r="3610" spans="1:40" ht="19.5" customHeight="1" x14ac:dyDescent="0.25">
      <c r="A3610" s="112">
        <f t="shared" si="288"/>
        <v>2026</v>
      </c>
      <c r="B3610" s="112">
        <f t="shared" si="289"/>
        <v>2</v>
      </c>
      <c r="C3610" s="113">
        <v>46064</v>
      </c>
      <c r="D3610" s="114">
        <f t="shared" ca="1" si="282"/>
        <v>46097</v>
      </c>
      <c r="E3610" s="114" t="str">
        <f t="shared" ca="1" si="283"/>
        <v>1-Months</v>
      </c>
      <c r="F3610" s="114" t="str">
        <f>VLOOKUP(O3610,Stock[],5,FALSE)</f>
        <v>BE</v>
      </c>
      <c r="G3610" s="33" t="s">
        <v>3412</v>
      </c>
      <c r="H3610" s="116"/>
      <c r="I3610" s="34" t="s">
        <v>180</v>
      </c>
      <c r="J3610" s="112" t="str">
        <f>VLOOKUP(I3610,Customers[],2,FALSE)</f>
        <v>ရွှေမြင်း</v>
      </c>
      <c r="K3610" s="112" t="str">
        <f>VLOOKUP(I3610,Customers[],4,FALSE)</f>
        <v>Meiktila</v>
      </c>
      <c r="L3610" s="112" t="str">
        <f>VLOOKUP(Table85[[#This Row],[CustomerID]],Table!H:K,3,0)</f>
        <v>မိတ္ထီလာ</v>
      </c>
      <c r="M3610" s="112" t="str">
        <f>VLOOKUP(I3610,Customers[],5,FALSE)</f>
        <v>WholeSales/Contract</v>
      </c>
      <c r="N3610" s="117" t="s">
        <v>10</v>
      </c>
      <c r="O3610" s="37" t="s">
        <v>220</v>
      </c>
      <c r="P3610" s="112" t="str">
        <f>VLOOKUP(O3610,Stock[],2,FALSE)</f>
        <v>မြန်မာရှောက်ပျား</v>
      </c>
      <c r="Q3610" s="119">
        <f>VLOOKUP(O3610,Stock[],3,FALSE)</f>
        <v>0.64</v>
      </c>
      <c r="R3610" s="119">
        <f>VLOOKUP(O3610,Stock[],4,FALSE)</f>
        <v>14</v>
      </c>
      <c r="S3610" s="118"/>
      <c r="T3610" s="119">
        <f>(DailySales!$S3610/DailySales!$R3610)+DailySales!$U3610</f>
        <v>30</v>
      </c>
      <c r="U3610" s="118">
        <v>30</v>
      </c>
      <c r="V3610" s="120">
        <f>+DailySales!$T3610*DailySales!$R3610</f>
        <v>420</v>
      </c>
      <c r="W3610" s="120">
        <f>+DailySales!$V3610*DailySales!$Q3610</f>
        <v>268.8</v>
      </c>
      <c r="X3610" s="120">
        <f>VLOOKUP(O3610,Stock[],6,FALSE)</f>
        <v>1370</v>
      </c>
      <c r="Y3610" s="120">
        <f>+DailySales!$V3610*DailySales!$X3610</f>
        <v>575400</v>
      </c>
      <c r="Z3610" s="118"/>
      <c r="AA3610" s="118"/>
      <c r="AB3610" s="118"/>
      <c r="AC3610" s="118"/>
      <c r="AD3610" s="118"/>
      <c r="AE3610" s="121"/>
      <c r="AF3610" s="122"/>
      <c r="AG3610" s="123"/>
      <c r="AH3610" s="122"/>
      <c r="AI3610" s="123"/>
      <c r="AJ3610" s="122"/>
      <c r="AK3610" s="123"/>
      <c r="AL3610" s="34"/>
      <c r="AM3610" s="39"/>
      <c r="AN361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575400</v>
      </c>
    </row>
    <row r="3611" spans="1:40" ht="19.5" customHeight="1" x14ac:dyDescent="0.25">
      <c r="A3611" s="112">
        <f t="shared" si="288"/>
        <v>2026</v>
      </c>
      <c r="B3611" s="112">
        <f t="shared" si="289"/>
        <v>2</v>
      </c>
      <c r="C3611" s="113">
        <v>46064</v>
      </c>
      <c r="D3611" s="114">
        <f t="shared" ca="1" si="282"/>
        <v>46097</v>
      </c>
      <c r="E3611" s="114" t="str">
        <f t="shared" ca="1" si="283"/>
        <v>1-Months</v>
      </c>
      <c r="F3611" s="114" t="str">
        <f>VLOOKUP(O3611,Stock[],5,FALSE)</f>
        <v>BE</v>
      </c>
      <c r="G3611" s="33" t="s">
        <v>3412</v>
      </c>
      <c r="H3611" s="116"/>
      <c r="I3611" s="34" t="s">
        <v>180</v>
      </c>
      <c r="J3611" s="112" t="str">
        <f>VLOOKUP(I3611,Customers[],2,FALSE)</f>
        <v>ရွှေမြင်း</v>
      </c>
      <c r="K3611" s="112" t="str">
        <f>VLOOKUP(I3611,Customers[],4,FALSE)</f>
        <v>Meiktila</v>
      </c>
      <c r="L3611" s="112" t="str">
        <f>VLOOKUP(Table85[[#This Row],[CustomerID]],Table!H:K,3,0)</f>
        <v>မိတ္ထီလာ</v>
      </c>
      <c r="M3611" s="112" t="str">
        <f>VLOOKUP(I3611,Customers[],5,FALSE)</f>
        <v>WholeSales/Contract</v>
      </c>
      <c r="N3611" s="117" t="s">
        <v>10</v>
      </c>
      <c r="O3611" s="37" t="s">
        <v>217</v>
      </c>
      <c r="P3611" s="112" t="str">
        <f>VLOOKUP(O3611,Stock[],2,FALSE)</f>
        <v>လိမ္မော်ဖြူ</v>
      </c>
      <c r="Q3611" s="119">
        <f>VLOOKUP(O3611,Stock[],3,FALSE)</f>
        <v>0.64</v>
      </c>
      <c r="R3611" s="119">
        <f>VLOOKUP(O3611,Stock[],4,FALSE)</f>
        <v>24</v>
      </c>
      <c r="S3611" s="118"/>
      <c r="T3611" s="119">
        <f>(DailySales!$S3611/DailySales!$R3611)+DailySales!$U3611</f>
        <v>30</v>
      </c>
      <c r="U3611" s="118">
        <v>30</v>
      </c>
      <c r="V3611" s="120">
        <f>+DailySales!$T3611*DailySales!$R3611</f>
        <v>720</v>
      </c>
      <c r="W3611" s="120">
        <f>+DailySales!$V3611*DailySales!$Q3611</f>
        <v>460.8</v>
      </c>
      <c r="X3611" s="120">
        <f>VLOOKUP(O3611,Stock[],6,FALSE)</f>
        <v>1330</v>
      </c>
      <c r="Y3611" s="120">
        <f>+DailySales!$V3611*DailySales!$X3611</f>
        <v>957600</v>
      </c>
      <c r="Z3611" s="118"/>
      <c r="AA3611" s="118"/>
      <c r="AB3611" s="118"/>
      <c r="AC3611" s="118"/>
      <c r="AD3611" s="118"/>
      <c r="AE3611" s="121"/>
      <c r="AF3611" s="122"/>
      <c r="AG3611" s="123"/>
      <c r="AH3611" s="122"/>
      <c r="AI3611" s="123"/>
      <c r="AJ3611" s="122"/>
      <c r="AK3611" s="123"/>
      <c r="AL3611" s="34"/>
      <c r="AM3611" s="39"/>
      <c r="AN361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3612" spans="1:40" ht="19.5" customHeight="1" x14ac:dyDescent="0.25">
      <c r="A3612" s="112">
        <f t="shared" si="288"/>
        <v>2026</v>
      </c>
      <c r="B3612" s="112">
        <f t="shared" si="289"/>
        <v>2</v>
      </c>
      <c r="C3612" s="113">
        <v>46064</v>
      </c>
      <c r="D3612" s="114">
        <f t="shared" ca="1" si="282"/>
        <v>46097</v>
      </c>
      <c r="E3612" s="114" t="str">
        <f t="shared" ca="1" si="283"/>
        <v>1-Months</v>
      </c>
      <c r="F3612" s="114" t="str">
        <f>VLOOKUP(O3612,Stock[],5,FALSE)</f>
        <v>BE</v>
      </c>
      <c r="G3612" s="33" t="s">
        <v>3412</v>
      </c>
      <c r="H3612" s="116"/>
      <c r="I3612" s="34" t="s">
        <v>180</v>
      </c>
      <c r="J3612" s="112" t="str">
        <f>VLOOKUP(I3612,Customers[],2,FALSE)</f>
        <v>ရွှေမြင်း</v>
      </c>
      <c r="K3612" s="112" t="str">
        <f>VLOOKUP(I3612,Customers[],4,FALSE)</f>
        <v>Meiktila</v>
      </c>
      <c r="L3612" s="112" t="str">
        <f>VLOOKUP(Table85[[#This Row],[CustomerID]],Table!H:K,3,0)</f>
        <v>မိတ္ထီလာ</v>
      </c>
      <c r="M3612" s="112" t="str">
        <f>VLOOKUP(I3612,Customers[],5,FALSE)</f>
        <v>WholeSales/Contract</v>
      </c>
      <c r="N3612" s="117" t="s">
        <v>10</v>
      </c>
      <c r="O3612" s="37" t="s">
        <v>218</v>
      </c>
      <c r="P3612" s="112" t="str">
        <f>VLOOKUP(O3612,Stock[],2,FALSE)</f>
        <v>Black Cat</v>
      </c>
      <c r="Q3612" s="119">
        <f>VLOOKUP(O3612,Stock[],3,FALSE)</f>
        <v>0.64</v>
      </c>
      <c r="R3612" s="119">
        <f>VLOOKUP(O3612,Stock[],4,FALSE)</f>
        <v>24</v>
      </c>
      <c r="S3612" s="118"/>
      <c r="T3612" s="119">
        <f>(DailySales!$S3612/DailySales!$R3612)+DailySales!$U3612</f>
        <v>5</v>
      </c>
      <c r="U3612" s="118">
        <v>5</v>
      </c>
      <c r="V3612" s="120">
        <f>+DailySales!$T3612*DailySales!$R3612</f>
        <v>120</v>
      </c>
      <c r="W3612" s="120">
        <f>+DailySales!$V3612*DailySales!$Q3612</f>
        <v>76.8</v>
      </c>
      <c r="X3612" s="120">
        <f>VLOOKUP(O3612,Stock[],6,FALSE)</f>
        <v>1330</v>
      </c>
      <c r="Y3612" s="120">
        <f>+DailySales!$V3612*DailySales!$X3612</f>
        <v>159600</v>
      </c>
      <c r="Z3612" s="118"/>
      <c r="AA3612" s="118"/>
      <c r="AB3612" s="118"/>
      <c r="AC3612" s="118"/>
      <c r="AD3612" s="118"/>
      <c r="AE3612" s="121"/>
      <c r="AF3612" s="122"/>
      <c r="AG3612" s="123"/>
      <c r="AH3612" s="122"/>
      <c r="AI3612" s="123"/>
      <c r="AJ3612" s="122"/>
      <c r="AK3612" s="123"/>
      <c r="AL3612" s="34"/>
      <c r="AM3612" s="39"/>
      <c r="AN361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159600</v>
      </c>
    </row>
    <row r="3613" spans="1:40" ht="19.5" customHeight="1" x14ac:dyDescent="0.25">
      <c r="A3613" s="112">
        <f t="shared" ref="A3613:A3619" si="290">YEAR(C3613)</f>
        <v>2026</v>
      </c>
      <c r="B3613" s="112">
        <f t="shared" ref="B3613:B3619" si="291">MONTH(C3613)</f>
        <v>2</v>
      </c>
      <c r="C3613" s="113">
        <v>46064</v>
      </c>
      <c r="D3613" s="114">
        <f t="shared" ca="1" si="282"/>
        <v>46097</v>
      </c>
      <c r="E3613" s="114" t="str">
        <f t="shared" ca="1" si="283"/>
        <v>1-Months</v>
      </c>
      <c r="F3613" s="114" t="str">
        <f>VLOOKUP(O3613,Stock[],5,FALSE)</f>
        <v>BE</v>
      </c>
      <c r="G3613" s="33" t="s">
        <v>3412</v>
      </c>
      <c r="H3613" s="116"/>
      <c r="I3613" s="34" t="s">
        <v>180</v>
      </c>
      <c r="J3613" s="112" t="str">
        <f>VLOOKUP(I3613,Customers[],2,FALSE)</f>
        <v>ရွှေမြင်း</v>
      </c>
      <c r="K3613" s="112" t="str">
        <f>VLOOKUP(I3613,Customers[],4,FALSE)</f>
        <v>Meiktila</v>
      </c>
      <c r="L3613" s="112" t="str">
        <f>VLOOKUP(Table85[[#This Row],[CustomerID]],Table!H:K,3,0)</f>
        <v>မိတ္ထီလာ</v>
      </c>
      <c r="M3613" s="112" t="str">
        <f>VLOOKUP(I3613,Customers[],5,FALSE)</f>
        <v>WholeSales/Contract</v>
      </c>
      <c r="N3613" s="117" t="s">
        <v>10</v>
      </c>
      <c r="O3613" s="37" t="s">
        <v>214</v>
      </c>
      <c r="P3613" s="112" t="str">
        <f>VLOOKUP(O3613,Stock[],2,FALSE)</f>
        <v>ကောင်းကြည်</v>
      </c>
      <c r="Q3613" s="119">
        <f>VLOOKUP(O3613,Stock[],3,FALSE)</f>
        <v>0.64</v>
      </c>
      <c r="R3613" s="119">
        <f>VLOOKUP(O3613,Stock[],4,FALSE)</f>
        <v>14</v>
      </c>
      <c r="S3613" s="118"/>
      <c r="T3613" s="119">
        <f>(DailySales!$S3613/DailySales!$R3613)+DailySales!$U3613</f>
        <v>30</v>
      </c>
      <c r="U3613" s="118">
        <v>30</v>
      </c>
      <c r="V3613" s="120">
        <f>+DailySales!$T3613*DailySales!$R3613</f>
        <v>420</v>
      </c>
      <c r="W3613" s="120">
        <f>+DailySales!$V3613*DailySales!$Q3613</f>
        <v>268.8</v>
      </c>
      <c r="X3613" s="120">
        <f>VLOOKUP(O3613,Stock[],6,FALSE)</f>
        <v>1330</v>
      </c>
      <c r="Y3613" s="120">
        <f>+DailySales!$V3613*DailySales!$X3613</f>
        <v>558600</v>
      </c>
      <c r="Z3613" s="118"/>
      <c r="AA3613" s="118"/>
      <c r="AB3613" s="118"/>
      <c r="AC3613" s="118"/>
      <c r="AD3613" s="118"/>
      <c r="AE3613" s="121"/>
      <c r="AF3613" s="122"/>
      <c r="AG3613" s="123"/>
      <c r="AH3613" s="122"/>
      <c r="AI3613" s="123"/>
      <c r="AJ3613" s="122"/>
      <c r="AK3613" s="123"/>
      <c r="AL3613" s="34"/>
      <c r="AM3613" s="39"/>
      <c r="AN361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558600</v>
      </c>
    </row>
    <row r="3614" spans="1:40" ht="19.5" customHeight="1" x14ac:dyDescent="0.25">
      <c r="A3614" s="112">
        <f t="shared" si="290"/>
        <v>2026</v>
      </c>
      <c r="B3614" s="112">
        <f t="shared" si="291"/>
        <v>2</v>
      </c>
      <c r="C3614" s="113">
        <v>46064</v>
      </c>
      <c r="D3614" s="114">
        <f t="shared" ca="1" si="282"/>
        <v>46097</v>
      </c>
      <c r="E3614" s="114" t="str">
        <f t="shared" ca="1" si="283"/>
        <v>1-Months</v>
      </c>
      <c r="F3614" s="114" t="str">
        <f>VLOOKUP(O3614,Stock[],5,FALSE)</f>
        <v>BE</v>
      </c>
      <c r="G3614" s="33" t="s">
        <v>3412</v>
      </c>
      <c r="H3614" s="116"/>
      <c r="I3614" s="34" t="s">
        <v>180</v>
      </c>
      <c r="J3614" s="112" t="str">
        <f>VLOOKUP(I3614,Customers[],2,FALSE)</f>
        <v>ရွှေမြင်း</v>
      </c>
      <c r="K3614" s="112" t="str">
        <f>VLOOKUP(I3614,Customers[],4,FALSE)</f>
        <v>Meiktila</v>
      </c>
      <c r="L3614" s="112" t="str">
        <f>VLOOKUP(Table85[[#This Row],[CustomerID]],Table!H:K,3,0)</f>
        <v>မိတ္ထီလာ</v>
      </c>
      <c r="M3614" s="112" t="str">
        <f>VLOOKUP(I3614,Customers[],5,FALSE)</f>
        <v>WholeSales/Contract</v>
      </c>
      <c r="N3614" s="117" t="s">
        <v>10</v>
      </c>
      <c r="O3614" s="37" t="s">
        <v>205</v>
      </c>
      <c r="P3614" s="112" t="str">
        <f>VLOOKUP(O3614,Stock[],2,FALSE)</f>
        <v>ကောင်းကြည် ကော် 25%  (1Ltr )</v>
      </c>
      <c r="Q3614" s="119">
        <f>VLOOKUP(O3614,Stock[],3,FALSE)</f>
        <v>1</v>
      </c>
      <c r="R3614" s="119">
        <f>VLOOKUP(O3614,Stock[],4,FALSE)</f>
        <v>12</v>
      </c>
      <c r="S3614" s="118"/>
      <c r="T3614" s="119">
        <f>(DailySales!$S3614/DailySales!$R3614)+DailySales!$U3614</f>
        <v>30</v>
      </c>
      <c r="U3614" s="118">
        <v>30</v>
      </c>
      <c r="V3614" s="120">
        <f>+DailySales!$T3614*DailySales!$R3614</f>
        <v>360</v>
      </c>
      <c r="W3614" s="120">
        <f>+DailySales!$V3614*DailySales!$Q3614</f>
        <v>360</v>
      </c>
      <c r="X3614" s="120">
        <f>VLOOKUP(O3614,Stock[],6,FALSE)</f>
        <v>1530</v>
      </c>
      <c r="Y3614" s="120">
        <f>+DailySales!$V3614*DailySales!$X3614</f>
        <v>550800</v>
      </c>
      <c r="Z3614" s="118"/>
      <c r="AA3614" s="118"/>
      <c r="AB3614" s="118"/>
      <c r="AC3614" s="118"/>
      <c r="AD3614" s="118"/>
      <c r="AE3614" s="121"/>
      <c r="AF3614" s="122"/>
      <c r="AG3614" s="123"/>
      <c r="AH3614" s="122"/>
      <c r="AI3614" s="123"/>
      <c r="AJ3614" s="122"/>
      <c r="AK3614" s="123"/>
      <c r="AL3614" s="34"/>
      <c r="AM3614" s="39"/>
      <c r="AN361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550800</v>
      </c>
    </row>
    <row r="3615" spans="1:40" ht="19.5" customHeight="1" x14ac:dyDescent="0.25">
      <c r="A3615" s="112">
        <f t="shared" si="290"/>
        <v>2026</v>
      </c>
      <c r="B3615" s="112">
        <f t="shared" si="291"/>
        <v>2</v>
      </c>
      <c r="C3615" s="113">
        <v>46064</v>
      </c>
      <c r="D3615" s="114">
        <f t="shared" ca="1" si="282"/>
        <v>46097</v>
      </c>
      <c r="E3615" s="114" t="str">
        <f t="shared" ca="1" si="283"/>
        <v>1-Months</v>
      </c>
      <c r="F3615" s="114" t="str">
        <f>VLOOKUP(O3615,Stock[],5,FALSE)</f>
        <v>BE</v>
      </c>
      <c r="G3615" s="33" t="s">
        <v>3413</v>
      </c>
      <c r="H3615" s="116"/>
      <c r="I3615" s="34" t="s">
        <v>180</v>
      </c>
      <c r="J3615" s="112" t="str">
        <f>VLOOKUP(I3615,Customers[],2,FALSE)</f>
        <v>ရွှေမြင်း</v>
      </c>
      <c r="K3615" s="112" t="str">
        <f>VLOOKUP(I3615,Customers[],4,FALSE)</f>
        <v>Meiktila</v>
      </c>
      <c r="L3615" s="112" t="str">
        <f>VLOOKUP(Table85[[#This Row],[CustomerID]],Table!H:K,3,0)</f>
        <v>မိတ္ထီလာ</v>
      </c>
      <c r="M3615" s="112" t="str">
        <f>VLOOKUP(I3615,Customers[],5,FALSE)</f>
        <v>WholeSales/Contract</v>
      </c>
      <c r="N3615" s="117" t="s">
        <v>10</v>
      </c>
      <c r="O3615" s="37" t="s">
        <v>214</v>
      </c>
      <c r="P3615" s="112" t="str">
        <f>VLOOKUP(O3615,Stock[],2,FALSE)</f>
        <v>ကောင်းကြည်</v>
      </c>
      <c r="Q3615" s="119">
        <f>VLOOKUP(O3615,Stock[],3,FALSE)</f>
        <v>0.64</v>
      </c>
      <c r="R3615" s="119">
        <f>VLOOKUP(O3615,Stock[],4,FALSE)</f>
        <v>14</v>
      </c>
      <c r="S3615" s="118"/>
      <c r="T3615" s="119">
        <f>(DailySales!$S3615/DailySales!$R3615)+DailySales!$U3615</f>
        <v>20</v>
      </c>
      <c r="U3615" s="118">
        <v>20</v>
      </c>
      <c r="V3615" s="120">
        <f>+DailySales!$T3615*DailySales!$R3615</f>
        <v>280</v>
      </c>
      <c r="W3615" s="120">
        <f>+DailySales!$V3615*DailySales!$Q3615</f>
        <v>179.20000000000002</v>
      </c>
      <c r="X3615" s="120">
        <f>VLOOKUP(O3615,Stock[],6,FALSE)</f>
        <v>1330</v>
      </c>
      <c r="Y3615" s="120">
        <f>+DailySales!$V3615*DailySales!$X3615</f>
        <v>372400</v>
      </c>
      <c r="Z3615" s="118"/>
      <c r="AA3615" s="118"/>
      <c r="AB3615" s="118"/>
      <c r="AC3615" s="118"/>
      <c r="AD3615" s="118"/>
      <c r="AE3615" s="121"/>
      <c r="AF3615" s="122"/>
      <c r="AG3615" s="123"/>
      <c r="AH3615" s="122"/>
      <c r="AI3615" s="123"/>
      <c r="AJ3615" s="122"/>
      <c r="AK3615" s="123"/>
      <c r="AL3615" s="34"/>
      <c r="AM3615" s="39"/>
      <c r="AN361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3616" spans="1:40" ht="19.5" customHeight="1" x14ac:dyDescent="0.25">
      <c r="A3616" s="112">
        <f t="shared" si="290"/>
        <v>2026</v>
      </c>
      <c r="B3616" s="112">
        <f t="shared" si="291"/>
        <v>2</v>
      </c>
      <c r="C3616" s="113">
        <v>46064</v>
      </c>
      <c r="D3616" s="114">
        <f t="shared" ca="1" si="282"/>
        <v>46097</v>
      </c>
      <c r="E3616" s="114" t="str">
        <f t="shared" ca="1" si="283"/>
        <v>1-Months</v>
      </c>
      <c r="F3616" s="114" t="str">
        <f>VLOOKUP(O3616,Stock[],5,FALSE)</f>
        <v>BE</v>
      </c>
      <c r="G3616" s="33" t="s">
        <v>3413</v>
      </c>
      <c r="H3616" s="116"/>
      <c r="I3616" s="34" t="s">
        <v>180</v>
      </c>
      <c r="J3616" s="112" t="str">
        <f>VLOOKUP(I3616,Customers[],2,FALSE)</f>
        <v>ရွှေမြင်း</v>
      </c>
      <c r="K3616" s="112" t="str">
        <f>VLOOKUP(I3616,Customers[],4,FALSE)</f>
        <v>Meiktila</v>
      </c>
      <c r="L3616" s="112" t="str">
        <f>VLOOKUP(Table85[[#This Row],[CustomerID]],Table!H:K,3,0)</f>
        <v>မိတ္ထီလာ</v>
      </c>
      <c r="M3616" s="112" t="str">
        <f>VLOOKUP(I3616,Customers[],5,FALSE)</f>
        <v>WholeSales/Contract</v>
      </c>
      <c r="N3616" s="117" t="s">
        <v>10</v>
      </c>
      <c r="O3616" s="37" t="s">
        <v>205</v>
      </c>
      <c r="P3616" s="112" t="str">
        <f>VLOOKUP(O3616,Stock[],2,FALSE)</f>
        <v>ကောင်းကြည် ကော် 25%  (1Ltr )</v>
      </c>
      <c r="Q3616" s="119">
        <f>VLOOKUP(O3616,Stock[],3,FALSE)</f>
        <v>1</v>
      </c>
      <c r="R3616" s="119">
        <f>VLOOKUP(O3616,Stock[],4,FALSE)</f>
        <v>12</v>
      </c>
      <c r="S3616" s="118"/>
      <c r="T3616" s="119">
        <f>(DailySales!$S3616/DailySales!$R3616)+DailySales!$U3616</f>
        <v>30</v>
      </c>
      <c r="U3616" s="118">
        <v>30</v>
      </c>
      <c r="V3616" s="120">
        <f>+DailySales!$T3616*DailySales!$R3616</f>
        <v>360</v>
      </c>
      <c r="W3616" s="120">
        <f>+DailySales!$V3616*DailySales!$Q3616</f>
        <v>360</v>
      </c>
      <c r="X3616" s="120">
        <f>VLOOKUP(O3616,Stock[],6,FALSE)</f>
        <v>1530</v>
      </c>
      <c r="Y3616" s="120">
        <f>+DailySales!$V3616*DailySales!$X3616</f>
        <v>550800</v>
      </c>
      <c r="Z3616" s="118"/>
      <c r="AA3616" s="118"/>
      <c r="AB3616" s="118"/>
      <c r="AC3616" s="118"/>
      <c r="AD3616" s="118"/>
      <c r="AE3616" s="121"/>
      <c r="AF3616" s="122"/>
      <c r="AG3616" s="123"/>
      <c r="AH3616" s="122"/>
      <c r="AI3616" s="123"/>
      <c r="AJ3616" s="122"/>
      <c r="AK3616" s="123"/>
      <c r="AL3616" s="34"/>
      <c r="AM3616" s="39"/>
      <c r="AN361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550800</v>
      </c>
    </row>
    <row r="3617" spans="1:40" ht="19.5" customHeight="1" x14ac:dyDescent="0.25">
      <c r="A3617" s="112">
        <f t="shared" si="290"/>
        <v>2026</v>
      </c>
      <c r="B3617" s="112">
        <f t="shared" si="291"/>
        <v>2</v>
      </c>
      <c r="C3617" s="113">
        <v>46064</v>
      </c>
      <c r="D3617" s="114">
        <f t="shared" ca="1" si="282"/>
        <v>46097</v>
      </c>
      <c r="E3617" s="114" t="str">
        <f t="shared" ca="1" si="283"/>
        <v>1-Months</v>
      </c>
      <c r="F3617" s="114" t="str">
        <f>VLOOKUP(O3617,Stock[],5,FALSE)</f>
        <v>BE</v>
      </c>
      <c r="G3617" s="33" t="s">
        <v>3414</v>
      </c>
      <c r="H3617" s="116"/>
      <c r="I3617" s="34" t="s">
        <v>180</v>
      </c>
      <c r="J3617" s="112" t="str">
        <f>VLOOKUP(I3617,Customers[],2,FALSE)</f>
        <v>ရွှေမြင်း</v>
      </c>
      <c r="K3617" s="112" t="str">
        <f>VLOOKUP(I3617,Customers[],4,FALSE)</f>
        <v>Meiktila</v>
      </c>
      <c r="L3617" s="112" t="str">
        <f>VLOOKUP(Table85[[#This Row],[CustomerID]],Table!H:K,3,0)</f>
        <v>မိတ္ထီလာ</v>
      </c>
      <c r="M3617" s="112" t="str">
        <f>VLOOKUP(I3617,Customers[],5,FALSE)</f>
        <v>WholeSales/Contract</v>
      </c>
      <c r="N3617" s="117" t="s">
        <v>10</v>
      </c>
      <c r="O3617" s="37" t="s">
        <v>214</v>
      </c>
      <c r="P3617" s="112" t="str">
        <f>VLOOKUP(O3617,Stock[],2,FALSE)</f>
        <v>ကောင်းကြည်</v>
      </c>
      <c r="Q3617" s="119">
        <f>VLOOKUP(O3617,Stock[],3,FALSE)</f>
        <v>0.64</v>
      </c>
      <c r="R3617" s="119">
        <f>VLOOKUP(O3617,Stock[],4,FALSE)</f>
        <v>14</v>
      </c>
      <c r="S3617" s="118"/>
      <c r="T3617" s="119">
        <f>(DailySales!$S3617/DailySales!$R3617)+DailySales!$U3617</f>
        <v>30</v>
      </c>
      <c r="U3617" s="118">
        <v>30</v>
      </c>
      <c r="V3617" s="120">
        <f>+DailySales!$T3617*DailySales!$R3617</f>
        <v>420</v>
      </c>
      <c r="W3617" s="120">
        <f>+DailySales!$V3617*DailySales!$Q3617</f>
        <v>268.8</v>
      </c>
      <c r="X3617" s="120">
        <f>VLOOKUP(O3617,Stock[],6,FALSE)</f>
        <v>1330</v>
      </c>
      <c r="Y3617" s="120">
        <f>+DailySales!$V3617*DailySales!$X3617</f>
        <v>558600</v>
      </c>
      <c r="Z3617" s="118"/>
      <c r="AA3617" s="118"/>
      <c r="AB3617" s="118"/>
      <c r="AC3617" s="118"/>
      <c r="AD3617" s="118"/>
      <c r="AE3617" s="121"/>
      <c r="AF3617" s="122"/>
      <c r="AG3617" s="123"/>
      <c r="AH3617" s="122"/>
      <c r="AI3617" s="123"/>
      <c r="AJ3617" s="122"/>
      <c r="AK3617" s="123"/>
      <c r="AL3617" s="34"/>
      <c r="AM3617" s="39"/>
      <c r="AN361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558600</v>
      </c>
    </row>
    <row r="3618" spans="1:40" ht="19.5" customHeight="1" x14ac:dyDescent="0.25">
      <c r="A3618" s="112">
        <f t="shared" si="290"/>
        <v>2026</v>
      </c>
      <c r="B3618" s="112">
        <f t="shared" si="291"/>
        <v>2</v>
      </c>
      <c r="C3618" s="113">
        <v>46064</v>
      </c>
      <c r="D3618" s="114">
        <f t="shared" ca="1" si="282"/>
        <v>46097</v>
      </c>
      <c r="E3618" s="114" t="str">
        <f t="shared" ca="1" si="283"/>
        <v>1-Months</v>
      </c>
      <c r="F3618" s="114" t="str">
        <f>VLOOKUP(O3618,Stock[],5,FALSE)</f>
        <v>BE</v>
      </c>
      <c r="G3618" s="33" t="s">
        <v>3414</v>
      </c>
      <c r="H3618" s="116"/>
      <c r="I3618" s="34" t="s">
        <v>180</v>
      </c>
      <c r="J3618" s="112" t="str">
        <f>VLOOKUP(I3618,Customers[],2,FALSE)</f>
        <v>ရွှေမြင်း</v>
      </c>
      <c r="K3618" s="112" t="str">
        <f>VLOOKUP(I3618,Customers[],4,FALSE)</f>
        <v>Meiktila</v>
      </c>
      <c r="L3618" s="112" t="str">
        <f>VLOOKUP(Table85[[#This Row],[CustomerID]],Table!H:K,3,0)</f>
        <v>မိတ္ထီလာ</v>
      </c>
      <c r="M3618" s="112" t="str">
        <f>VLOOKUP(I3618,Customers[],5,FALSE)</f>
        <v>WholeSales/Contract</v>
      </c>
      <c r="N3618" s="117" t="s">
        <v>10</v>
      </c>
      <c r="O3618" s="37" t="s">
        <v>3415</v>
      </c>
      <c r="P3618" s="112" t="str">
        <f>VLOOKUP(O3618,Stock[],2,FALSE)</f>
        <v>ကင်းမြီးကောက်</v>
      </c>
      <c r="Q3618" s="119">
        <f>VLOOKUP(O3618,Stock[],3,FALSE)</f>
        <v>0.64</v>
      </c>
      <c r="R3618" s="119">
        <f>VLOOKUP(O3618,Stock[],4,FALSE)</f>
        <v>14</v>
      </c>
      <c r="S3618" s="118"/>
      <c r="T3618" s="119">
        <f>(DailySales!$S3618/DailySales!$R3618)+DailySales!$U3618</f>
        <v>8</v>
      </c>
      <c r="U3618" s="118">
        <v>8</v>
      </c>
      <c r="V3618" s="120">
        <f>+DailySales!$T3618*DailySales!$R3618</f>
        <v>112</v>
      </c>
      <c r="W3618" s="120">
        <f>+DailySales!$V3618*DailySales!$Q3618</f>
        <v>71.680000000000007</v>
      </c>
      <c r="X3618" s="120">
        <f>VLOOKUP(O3618,Stock[],6,FALSE)</f>
        <v>1330</v>
      </c>
      <c r="Y3618" s="120">
        <f>+DailySales!$V3618*DailySales!$X3618</f>
        <v>148960</v>
      </c>
      <c r="Z3618" s="118"/>
      <c r="AA3618" s="118"/>
      <c r="AB3618" s="118"/>
      <c r="AC3618" s="118"/>
      <c r="AD3618" s="118"/>
      <c r="AE3618" s="121"/>
      <c r="AF3618" s="122"/>
      <c r="AG3618" s="123"/>
      <c r="AH3618" s="122"/>
      <c r="AI3618" s="123"/>
      <c r="AJ3618" s="122"/>
      <c r="AK3618" s="123"/>
      <c r="AL3618" s="34"/>
      <c r="AM3618" s="39"/>
      <c r="AN361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148960</v>
      </c>
    </row>
    <row r="3619" spans="1:40" ht="19.5" customHeight="1" x14ac:dyDescent="0.25">
      <c r="A3619" s="112">
        <f t="shared" si="290"/>
        <v>2026</v>
      </c>
      <c r="B3619" s="112">
        <f t="shared" si="291"/>
        <v>2</v>
      </c>
      <c r="C3619" s="113">
        <v>46064</v>
      </c>
      <c r="D3619" s="114">
        <f t="shared" ca="1" si="282"/>
        <v>46097</v>
      </c>
      <c r="E3619" s="114" t="str">
        <f t="shared" ca="1" si="283"/>
        <v>1-Months</v>
      </c>
      <c r="F3619" s="114" t="str">
        <f>VLOOKUP(O3619,Stock[],5,FALSE)</f>
        <v>BE</v>
      </c>
      <c r="G3619" s="33" t="s">
        <v>3416</v>
      </c>
      <c r="H3619" s="116"/>
      <c r="I3619" s="34" t="s">
        <v>236</v>
      </c>
      <c r="J3619" s="112" t="str">
        <f>VLOOKUP(I3619,Customers[],2,FALSE)</f>
        <v>မယဉ်ယဉ်အေး</v>
      </c>
      <c r="K3619" s="112" t="str">
        <f>VLOOKUP(I3619,Customers[],4,FALSE)</f>
        <v>Mahlaing</v>
      </c>
      <c r="L3619" s="112" t="str">
        <f>VLOOKUP(Table85[[#This Row],[CustomerID]],Table!H:K,3,0)</f>
        <v>မလှိုင်</v>
      </c>
      <c r="M3619" s="112" t="str">
        <f>VLOOKUP(I3619,Customers[],5,FALSE)</f>
        <v>WholeSales/Contract</v>
      </c>
      <c r="N3619" s="117" t="s">
        <v>10</v>
      </c>
      <c r="O3619" s="37" t="s">
        <v>216</v>
      </c>
      <c r="P3619" s="112" t="str">
        <f>VLOOKUP(O3619,Stock[],2,FALSE)</f>
        <v>ဒဂုံအရက်သန့်</v>
      </c>
      <c r="Q3619" s="119">
        <f>VLOOKUP(O3619,Stock[],3,FALSE)</f>
        <v>0.64</v>
      </c>
      <c r="R3619" s="119">
        <f>VLOOKUP(O3619,Stock[],4,FALSE)</f>
        <v>14</v>
      </c>
      <c r="S3619" s="118"/>
      <c r="T3619" s="119">
        <f>(DailySales!$S3619/DailySales!$R3619)+DailySales!$U3619</f>
        <v>150</v>
      </c>
      <c r="U3619" s="118">
        <v>150</v>
      </c>
      <c r="V3619" s="120">
        <f>+DailySales!$T3619*DailySales!$R3619</f>
        <v>2100</v>
      </c>
      <c r="W3619" s="120">
        <f>+DailySales!$V3619*DailySales!$Q3619</f>
        <v>1344</v>
      </c>
      <c r="X3619" s="120">
        <f>VLOOKUP(O3619,Stock[],6,FALSE)</f>
        <v>1330</v>
      </c>
      <c r="Y3619" s="120">
        <f>+DailySales!$V3619*DailySales!$X3619</f>
        <v>2793000</v>
      </c>
      <c r="Z3619" s="118"/>
      <c r="AA3619" s="118"/>
      <c r="AB3619" s="118">
        <v>352190</v>
      </c>
      <c r="AC3619" s="118">
        <v>232100</v>
      </c>
      <c r="AD3619" s="118"/>
      <c r="AE3619" s="121">
        <f>150*350</f>
        <v>52500</v>
      </c>
      <c r="AF3619" s="122"/>
      <c r="AG3619" s="123"/>
      <c r="AH3619" s="122">
        <v>46086</v>
      </c>
      <c r="AI3619" s="123">
        <v>9720</v>
      </c>
      <c r="AJ3619" s="122">
        <v>46088</v>
      </c>
      <c r="AK3619" s="123">
        <v>2251490</v>
      </c>
      <c r="AL3619" s="34"/>
      <c r="AM3619" s="39"/>
      <c r="AN361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20" spans="1:40" ht="19.5" customHeight="1" x14ac:dyDescent="0.25">
      <c r="A3620" s="112">
        <f t="shared" ref="A3620:A3626" si="292">YEAR(C3620)</f>
        <v>2026</v>
      </c>
      <c r="B3620" s="112">
        <f t="shared" ref="B3620:B3626" si="293">MONTH(C3620)</f>
        <v>2</v>
      </c>
      <c r="C3620" s="113">
        <v>46064</v>
      </c>
      <c r="D3620" s="114">
        <f t="shared" ca="1" si="282"/>
        <v>46097</v>
      </c>
      <c r="E3620" s="114" t="str">
        <f t="shared" ca="1" si="283"/>
        <v>1-Months</v>
      </c>
      <c r="F3620" s="114" t="str">
        <f>VLOOKUP(O3620,Stock[],5,FALSE)</f>
        <v>BE</v>
      </c>
      <c r="G3620" s="33" t="s">
        <v>3416</v>
      </c>
      <c r="H3620" s="116"/>
      <c r="I3620" s="34" t="s">
        <v>236</v>
      </c>
      <c r="J3620" s="112" t="str">
        <f>VLOOKUP(I3620,Customers[],2,FALSE)</f>
        <v>မယဉ်ယဉ်အေး</v>
      </c>
      <c r="K3620" s="112" t="str">
        <f>VLOOKUP(I3620,Customers[],4,FALSE)</f>
        <v>Mahlaing</v>
      </c>
      <c r="L3620" s="112" t="str">
        <f>VLOOKUP(Table85[[#This Row],[CustomerID]],Table!H:K,3,0)</f>
        <v>မလှိုင်</v>
      </c>
      <c r="M3620" s="112" t="str">
        <f>VLOOKUP(I3620,Customers[],5,FALSE)</f>
        <v>WholeSales/Contract</v>
      </c>
      <c r="N3620" s="117" t="s">
        <v>10</v>
      </c>
      <c r="O3620" s="37" t="s">
        <v>2465</v>
      </c>
      <c r="P3620" s="112" t="str">
        <f>VLOOKUP(O3620,Stock[],2,FALSE)</f>
        <v>မိုးနဲကွန်ကီး</v>
      </c>
      <c r="Q3620" s="119">
        <f>VLOOKUP(O3620,Stock[],3,FALSE)</f>
        <v>0.64</v>
      </c>
      <c r="R3620" s="119">
        <f>VLOOKUP(O3620,Stock[],4,FALSE)</f>
        <v>14</v>
      </c>
      <c r="S3620" s="118"/>
      <c r="T3620" s="119">
        <f>(DailySales!$S3620/DailySales!$R3620)+DailySales!$U3620</f>
        <v>50</v>
      </c>
      <c r="U3620" s="118">
        <v>50</v>
      </c>
      <c r="V3620" s="120">
        <f>+DailySales!$T3620*DailySales!$R3620</f>
        <v>700</v>
      </c>
      <c r="W3620" s="120">
        <f>+DailySales!$V3620*DailySales!$Q3620</f>
        <v>448</v>
      </c>
      <c r="X3620" s="120">
        <f>VLOOKUP(O3620,Stock[],6,FALSE)</f>
        <v>1700</v>
      </c>
      <c r="Y3620" s="120">
        <f>+DailySales!$V3620*DailySales!$X3620</f>
        <v>1190000</v>
      </c>
      <c r="Z3620" s="118"/>
      <c r="AA3620" s="118"/>
      <c r="AB3620" s="118"/>
      <c r="AC3620" s="118"/>
      <c r="AD3620" s="118"/>
      <c r="AE3620" s="121">
        <f>50*350</f>
        <v>17500</v>
      </c>
      <c r="AF3620" s="122"/>
      <c r="AG3620" s="123"/>
      <c r="AH3620" s="122"/>
      <c r="AI3620" s="123"/>
      <c r="AJ3620" s="122">
        <v>46088</v>
      </c>
      <c r="AK3620" s="123">
        <v>1207500</v>
      </c>
      <c r="AL3620" s="34"/>
      <c r="AM3620" s="39"/>
      <c r="AN362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21" spans="1:40" ht="19.5" customHeight="1" x14ac:dyDescent="0.25">
      <c r="A3621" s="112">
        <f t="shared" si="292"/>
        <v>2026</v>
      </c>
      <c r="B3621" s="112">
        <f t="shared" si="293"/>
        <v>2</v>
      </c>
      <c r="C3621" s="113">
        <v>46064</v>
      </c>
      <c r="D3621" s="114">
        <f t="shared" ca="1" si="282"/>
        <v>46097</v>
      </c>
      <c r="E3621" s="114" t="str">
        <f t="shared" ca="1" si="283"/>
        <v>1-Months</v>
      </c>
      <c r="F3621" s="114" t="str">
        <f>VLOOKUP(O3621,Stock[],5,FALSE)</f>
        <v>BE</v>
      </c>
      <c r="G3621" s="33" t="s">
        <v>3417</v>
      </c>
      <c r="H3621" s="116"/>
      <c r="I3621" s="34" t="s">
        <v>239</v>
      </c>
      <c r="J3621" s="112" t="str">
        <f>VLOOKUP(I3621,Customers[],2,FALSE)</f>
        <v>ဦးရဲမြင့်</v>
      </c>
      <c r="K3621" s="112" t="str">
        <f>VLOOKUP(I3621,Customers[],4,FALSE)</f>
        <v>Pyawbwe</v>
      </c>
      <c r="L3621" s="112" t="str">
        <f>VLOOKUP(Table85[[#This Row],[CustomerID]],Table!H:K,3,0)</f>
        <v>ပျော်ဘွယ်</v>
      </c>
      <c r="M3621" s="112" t="str">
        <f>VLOOKUP(I3621,Customers[],5,FALSE)</f>
        <v>WholeSales/Contract</v>
      </c>
      <c r="N3621" s="117" t="s">
        <v>10</v>
      </c>
      <c r="O3621" s="37" t="s">
        <v>220</v>
      </c>
      <c r="P3621" s="112" t="str">
        <f>VLOOKUP(O3621,Stock[],2,FALSE)</f>
        <v>မြန်မာရှောက်ပျား</v>
      </c>
      <c r="Q3621" s="119">
        <f>VLOOKUP(O3621,Stock[],3,FALSE)</f>
        <v>0.64</v>
      </c>
      <c r="R3621" s="119">
        <f>VLOOKUP(O3621,Stock[],4,FALSE)</f>
        <v>14</v>
      </c>
      <c r="S3621" s="118"/>
      <c r="T3621" s="119">
        <f>(DailySales!$S3621/DailySales!$R3621)+DailySales!$U3621</f>
        <v>300</v>
      </c>
      <c r="U3621" s="118">
        <v>300</v>
      </c>
      <c r="V3621" s="120">
        <f>+DailySales!$T3621*DailySales!$R3621</f>
        <v>4200</v>
      </c>
      <c r="W3621" s="120">
        <f>+DailySales!$V3621*DailySales!$Q3621</f>
        <v>2688</v>
      </c>
      <c r="X3621" s="120">
        <f>VLOOKUP(O3621,Stock[],6,FALSE)</f>
        <v>1370</v>
      </c>
      <c r="Y3621" s="120">
        <f>+DailySales!$V3621*DailySales!$X3621</f>
        <v>5754000</v>
      </c>
      <c r="Z3621" s="118"/>
      <c r="AA3621" s="118"/>
      <c r="AB3621" s="118"/>
      <c r="AC3621" s="118"/>
      <c r="AD3621" s="118"/>
      <c r="AE3621" s="121"/>
      <c r="AF3621" s="122"/>
      <c r="AG3621" s="123"/>
      <c r="AH3621" s="122">
        <v>46062</v>
      </c>
      <c r="AI3621" s="123">
        <v>4366700</v>
      </c>
      <c r="AJ3621" s="122">
        <v>46069</v>
      </c>
      <c r="AK3621" s="123">
        <v>1387300</v>
      </c>
      <c r="AL3621" s="34"/>
      <c r="AM3621" s="39"/>
      <c r="AN362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22" spans="1:40" ht="19.5" customHeight="1" x14ac:dyDescent="0.25">
      <c r="A3622" s="112">
        <f t="shared" si="292"/>
        <v>2026</v>
      </c>
      <c r="B3622" s="112">
        <f t="shared" si="293"/>
        <v>2</v>
      </c>
      <c r="C3622" s="113">
        <v>46064</v>
      </c>
      <c r="D3622" s="114">
        <f t="shared" ca="1" si="282"/>
        <v>46097</v>
      </c>
      <c r="E3622" s="114" t="str">
        <f t="shared" ca="1" si="283"/>
        <v>1-Months</v>
      </c>
      <c r="F3622" s="114" t="str">
        <f>VLOOKUP(O3622,Stock[],5,FALSE)</f>
        <v>BE</v>
      </c>
      <c r="G3622" s="33" t="s">
        <v>3417</v>
      </c>
      <c r="H3622" s="116"/>
      <c r="I3622" s="34" t="s">
        <v>239</v>
      </c>
      <c r="J3622" s="112" t="str">
        <f>VLOOKUP(I3622,Customers[],2,FALSE)</f>
        <v>ဦးရဲမြင့်</v>
      </c>
      <c r="K3622" s="112" t="str">
        <f>VLOOKUP(I3622,Customers[],4,FALSE)</f>
        <v>Pyawbwe</v>
      </c>
      <c r="L3622" s="112" t="str">
        <f>VLOOKUP(Table85[[#This Row],[CustomerID]],Table!H:K,3,0)</f>
        <v>ပျော်ဘွယ်</v>
      </c>
      <c r="M3622" s="112" t="str">
        <f>VLOOKUP(I3622,Customers[],5,FALSE)</f>
        <v>WholeSales/Contract</v>
      </c>
      <c r="N3622" s="117" t="s">
        <v>10</v>
      </c>
      <c r="O3622" s="37" t="s">
        <v>217</v>
      </c>
      <c r="P3622" s="112" t="str">
        <f>VLOOKUP(O3622,Stock[],2,FALSE)</f>
        <v>လိမ္မော်ဖြူ</v>
      </c>
      <c r="Q3622" s="119">
        <f>VLOOKUP(O3622,Stock[],3,FALSE)</f>
        <v>0.64</v>
      </c>
      <c r="R3622" s="119">
        <f>VLOOKUP(O3622,Stock[],4,FALSE)</f>
        <v>24</v>
      </c>
      <c r="S3622" s="118"/>
      <c r="T3622" s="119">
        <f>(DailySales!$S3622/DailySales!$R3622)+DailySales!$U3622</f>
        <v>70</v>
      </c>
      <c r="U3622" s="118">
        <v>70</v>
      </c>
      <c r="V3622" s="120">
        <f>+DailySales!$T3622*DailySales!$R3622</f>
        <v>1680</v>
      </c>
      <c r="W3622" s="120">
        <f>+DailySales!$V3622*DailySales!$Q3622</f>
        <v>1075.2</v>
      </c>
      <c r="X3622" s="120">
        <f>VLOOKUP(O3622,Stock[],6,FALSE)</f>
        <v>1330</v>
      </c>
      <c r="Y3622" s="120">
        <f>+DailySales!$V3622*DailySales!$X3622</f>
        <v>2234400</v>
      </c>
      <c r="Z3622" s="118"/>
      <c r="AA3622" s="118"/>
      <c r="AB3622" s="118"/>
      <c r="AC3622" s="118"/>
      <c r="AD3622" s="118"/>
      <c r="AE3622" s="121"/>
      <c r="AF3622" s="122"/>
      <c r="AG3622" s="123"/>
      <c r="AH3622" s="122"/>
      <c r="AI3622" s="123"/>
      <c r="AJ3622" s="122">
        <v>46069</v>
      </c>
      <c r="AK3622" s="123">
        <v>2234400</v>
      </c>
      <c r="AL3622" s="34"/>
      <c r="AM3622" s="39"/>
      <c r="AN362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23" spans="1:40" ht="19.5" customHeight="1" x14ac:dyDescent="0.25">
      <c r="A3623" s="112">
        <f t="shared" si="292"/>
        <v>2026</v>
      </c>
      <c r="B3623" s="112">
        <f t="shared" si="293"/>
        <v>2</v>
      </c>
      <c r="C3623" s="113">
        <v>46064</v>
      </c>
      <c r="D3623" s="114">
        <f t="shared" ca="1" si="282"/>
        <v>46097</v>
      </c>
      <c r="E3623" s="114" t="str">
        <f t="shared" ca="1" si="283"/>
        <v>1-Months</v>
      </c>
      <c r="F3623" s="114" t="str">
        <f>VLOOKUP(O3623,Stock[],5,FALSE)</f>
        <v>BE</v>
      </c>
      <c r="G3623" s="33" t="s">
        <v>3417</v>
      </c>
      <c r="H3623" s="116"/>
      <c r="I3623" s="34" t="s">
        <v>239</v>
      </c>
      <c r="J3623" s="112" t="str">
        <f>VLOOKUP(I3623,Customers[],2,FALSE)</f>
        <v>ဦးရဲမြင့်</v>
      </c>
      <c r="K3623" s="112" t="str">
        <f>VLOOKUP(I3623,Customers[],4,FALSE)</f>
        <v>Pyawbwe</v>
      </c>
      <c r="L3623" s="112" t="str">
        <f>VLOOKUP(Table85[[#This Row],[CustomerID]],Table!H:K,3,0)</f>
        <v>ပျော်ဘွယ်</v>
      </c>
      <c r="M3623" s="112" t="str">
        <f>VLOOKUP(I3623,Customers[],5,FALSE)</f>
        <v>WholeSales/Contract</v>
      </c>
      <c r="N3623" s="117" t="s">
        <v>10</v>
      </c>
      <c r="O3623" s="37" t="s">
        <v>209</v>
      </c>
      <c r="P3623" s="112" t="str">
        <f>VLOOKUP(O3623,Stock[],2,FALSE)</f>
        <v>ဇေယျဝတီ Red</v>
      </c>
      <c r="Q3623" s="119">
        <f>VLOOKUP(O3623,Stock[],3,FALSE)</f>
        <v>0.64</v>
      </c>
      <c r="R3623" s="119">
        <f>VLOOKUP(O3623,Stock[],4,FALSE)</f>
        <v>14</v>
      </c>
      <c r="S3623" s="118"/>
      <c r="T3623" s="119">
        <f>(DailySales!$S3623/DailySales!$R3623)+DailySales!$U3623</f>
        <v>155</v>
      </c>
      <c r="U3623" s="118">
        <v>155</v>
      </c>
      <c r="V3623" s="120">
        <f>+DailySales!$T3623*DailySales!$R3623</f>
        <v>2170</v>
      </c>
      <c r="W3623" s="120">
        <f>+DailySales!$V3623*DailySales!$Q3623</f>
        <v>1388.8</v>
      </c>
      <c r="X3623" s="120">
        <f>VLOOKUP(O3623,Stock[],6,FALSE)</f>
        <v>1330</v>
      </c>
      <c r="Y3623" s="120">
        <f>+DailySales!$V3623*DailySales!$X3623</f>
        <v>2886100</v>
      </c>
      <c r="Z3623" s="118"/>
      <c r="AA3623" s="118"/>
      <c r="AB3623" s="118"/>
      <c r="AC3623" s="118"/>
      <c r="AD3623" s="118"/>
      <c r="AE3623" s="121"/>
      <c r="AF3623" s="122"/>
      <c r="AG3623" s="123"/>
      <c r="AH3623" s="122"/>
      <c r="AI3623" s="123"/>
      <c r="AJ3623" s="122">
        <v>46069</v>
      </c>
      <c r="AK3623" s="123">
        <v>2886100</v>
      </c>
      <c r="AL3623" s="34"/>
      <c r="AM3623" s="39"/>
      <c r="AN362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24" spans="1:40" ht="19.5" customHeight="1" x14ac:dyDescent="0.25">
      <c r="A3624" s="112">
        <f t="shared" si="292"/>
        <v>2026</v>
      </c>
      <c r="B3624" s="112">
        <f t="shared" si="293"/>
        <v>2</v>
      </c>
      <c r="C3624" s="113">
        <v>46064</v>
      </c>
      <c r="D3624" s="114">
        <f t="shared" ca="1" si="282"/>
        <v>46097</v>
      </c>
      <c r="E3624" s="114" t="str">
        <f t="shared" ca="1" si="283"/>
        <v>1-Months</v>
      </c>
      <c r="F3624" s="114" t="str">
        <f>VLOOKUP(O3624,Stock[],5,FALSE)</f>
        <v>BE</v>
      </c>
      <c r="G3624" s="33" t="s">
        <v>3418</v>
      </c>
      <c r="H3624" s="116"/>
      <c r="I3624" s="34" t="s">
        <v>2181</v>
      </c>
      <c r="J3624" s="112" t="str">
        <f>VLOOKUP(I3624,Customers[],2,FALSE)</f>
        <v>အကွဲ</v>
      </c>
      <c r="K3624" s="112">
        <f>VLOOKUP(I3624,Customers[],4,FALSE)</f>
        <v>0</v>
      </c>
      <c r="L3624" s="112">
        <f>VLOOKUP(Table85[[#This Row],[CustomerID]],Table!H:K,3,0)</f>
        <v>0</v>
      </c>
      <c r="M3624" s="112">
        <f>VLOOKUP(I3624,Customers[],5,FALSE)</f>
        <v>0</v>
      </c>
      <c r="N3624" s="117" t="s">
        <v>12</v>
      </c>
      <c r="O3624" s="37" t="s">
        <v>217</v>
      </c>
      <c r="P3624" s="112" t="str">
        <f>VLOOKUP(O3624,Stock[],2,FALSE)</f>
        <v>လိမ္မော်ဖြူ</v>
      </c>
      <c r="Q3624" s="119">
        <f>VLOOKUP(O3624,Stock[],3,FALSE)</f>
        <v>0.64</v>
      </c>
      <c r="R3624" s="119">
        <f>VLOOKUP(O3624,Stock[],4,FALSE)</f>
        <v>24</v>
      </c>
      <c r="S3624" s="118">
        <v>2</v>
      </c>
      <c r="T3624" s="119">
        <f>(DailySales!$S3624/DailySales!$R3624)+DailySales!$U3624</f>
        <v>8.3333333333333329E-2</v>
      </c>
      <c r="U3624" s="118"/>
      <c r="V3624" s="120">
        <f>+DailySales!$T3624*DailySales!$R3624</f>
        <v>2</v>
      </c>
      <c r="W3624" s="120">
        <f>+DailySales!$V3624*DailySales!$Q3624</f>
        <v>1.28</v>
      </c>
      <c r="X3624" s="120">
        <f>VLOOKUP(O3624,Stock[],6,FALSE)</f>
        <v>1330</v>
      </c>
      <c r="Y3624" s="120">
        <f>+DailySales!$V3624*DailySales!$X3624</f>
        <v>2660</v>
      </c>
      <c r="Z3624" s="118"/>
      <c r="AA3624" s="118"/>
      <c r="AB3624" s="118"/>
      <c r="AC3624" s="118"/>
      <c r="AD3624" s="118"/>
      <c r="AE3624" s="121"/>
      <c r="AF3624" s="122">
        <v>46064</v>
      </c>
      <c r="AG3624" s="123">
        <v>2660</v>
      </c>
      <c r="AH3624" s="122"/>
      <c r="AI3624" s="123"/>
      <c r="AJ3624" s="122"/>
      <c r="AK3624" s="123"/>
      <c r="AL3624" s="34"/>
      <c r="AM3624" s="39"/>
      <c r="AN362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25" spans="1:40" ht="19.5" customHeight="1" x14ac:dyDescent="0.25">
      <c r="A3625" s="112">
        <f t="shared" si="292"/>
        <v>2026</v>
      </c>
      <c r="B3625" s="112">
        <f t="shared" si="293"/>
        <v>2</v>
      </c>
      <c r="C3625" s="113">
        <v>46064</v>
      </c>
      <c r="D3625" s="114">
        <f t="shared" ca="1" si="282"/>
        <v>46097</v>
      </c>
      <c r="E3625" s="114" t="str">
        <f t="shared" ca="1" si="283"/>
        <v>1-Months</v>
      </c>
      <c r="F3625" s="114" t="str">
        <f>VLOOKUP(O3625,Stock[],5,FALSE)</f>
        <v>BE</v>
      </c>
      <c r="G3625" s="33" t="s">
        <v>3418</v>
      </c>
      <c r="H3625" s="116"/>
      <c r="I3625" s="34" t="s">
        <v>2181</v>
      </c>
      <c r="J3625" s="112" t="str">
        <f>VLOOKUP(I3625,Customers[],2,FALSE)</f>
        <v>အကွဲ</v>
      </c>
      <c r="K3625" s="112">
        <f>VLOOKUP(I3625,Customers[],4,FALSE)</f>
        <v>0</v>
      </c>
      <c r="L3625" s="112">
        <f>VLOOKUP(Table85[[#This Row],[CustomerID]],Table!H:K,3,0)</f>
        <v>0</v>
      </c>
      <c r="M3625" s="112">
        <f>VLOOKUP(I3625,Customers[],5,FALSE)</f>
        <v>0</v>
      </c>
      <c r="N3625" s="117" t="s">
        <v>12</v>
      </c>
      <c r="O3625" s="37" t="s">
        <v>219</v>
      </c>
      <c r="P3625" s="112" t="str">
        <f>VLOOKUP(O3625,Stock[],2,FALSE)</f>
        <v>ကင်းမြီးကောက်</v>
      </c>
      <c r="Q3625" s="119">
        <f>VLOOKUP(O3625,Stock[],3,FALSE)</f>
        <v>0.64</v>
      </c>
      <c r="R3625" s="119">
        <f>VLOOKUP(O3625,Stock[],4,FALSE)</f>
        <v>14</v>
      </c>
      <c r="S3625" s="118">
        <v>1</v>
      </c>
      <c r="T3625" s="119">
        <f>(DailySales!$S3625/DailySales!$R3625)+DailySales!$U3625</f>
        <v>7.1428571428571425E-2</v>
      </c>
      <c r="U3625" s="118"/>
      <c r="V3625" s="120">
        <f>+DailySales!$T3625*DailySales!$R3625</f>
        <v>1</v>
      </c>
      <c r="W3625" s="120">
        <f>+DailySales!$V3625*DailySales!$Q3625</f>
        <v>0.64</v>
      </c>
      <c r="X3625" s="120">
        <f>VLOOKUP(O3625,Stock[],6,FALSE)</f>
        <v>1330</v>
      </c>
      <c r="Y3625" s="120">
        <f>+DailySales!$V3625*DailySales!$X3625</f>
        <v>1330</v>
      </c>
      <c r="Z3625" s="118"/>
      <c r="AA3625" s="118"/>
      <c r="AB3625" s="118"/>
      <c r="AC3625" s="118"/>
      <c r="AD3625" s="118"/>
      <c r="AE3625" s="121"/>
      <c r="AF3625" s="122">
        <v>46064</v>
      </c>
      <c r="AG3625" s="123">
        <v>1330</v>
      </c>
      <c r="AH3625" s="122"/>
      <c r="AI3625" s="123"/>
      <c r="AJ3625" s="122"/>
      <c r="AK3625" s="123"/>
      <c r="AL3625" s="34"/>
      <c r="AM3625" s="39"/>
      <c r="AN362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26" spans="1:40" ht="19.5" customHeight="1" x14ac:dyDescent="0.25">
      <c r="A3626" s="112">
        <f t="shared" si="292"/>
        <v>2026</v>
      </c>
      <c r="B3626" s="112">
        <f t="shared" si="293"/>
        <v>2</v>
      </c>
      <c r="C3626" s="113">
        <v>46064</v>
      </c>
      <c r="D3626" s="114">
        <f t="shared" ca="1" si="282"/>
        <v>46097</v>
      </c>
      <c r="E3626" s="114" t="str">
        <f t="shared" ca="1" si="283"/>
        <v>1-Months</v>
      </c>
      <c r="F3626" s="114" t="str">
        <f>VLOOKUP(O3626,Stock[],5,FALSE)</f>
        <v>BE</v>
      </c>
      <c r="G3626" s="33" t="s">
        <v>3418</v>
      </c>
      <c r="H3626" s="116"/>
      <c r="I3626" s="34" t="s">
        <v>2181</v>
      </c>
      <c r="J3626" s="112" t="str">
        <f>VLOOKUP(I3626,Customers[],2,FALSE)</f>
        <v>အကွဲ</v>
      </c>
      <c r="K3626" s="112">
        <f>VLOOKUP(I3626,Customers[],4,FALSE)</f>
        <v>0</v>
      </c>
      <c r="L3626" s="112">
        <f>VLOOKUP(Table85[[#This Row],[CustomerID]],Table!H:K,3,0)</f>
        <v>0</v>
      </c>
      <c r="M3626" s="112">
        <f>VLOOKUP(I3626,Customers[],5,FALSE)</f>
        <v>0</v>
      </c>
      <c r="N3626" s="117" t="s">
        <v>12</v>
      </c>
      <c r="O3626" s="37" t="s">
        <v>2465</v>
      </c>
      <c r="P3626" s="112" t="str">
        <f>VLOOKUP(O3626,Stock[],2,FALSE)</f>
        <v>မိုးနဲကွန်ကီး</v>
      </c>
      <c r="Q3626" s="119">
        <f>VLOOKUP(O3626,Stock[],3,FALSE)</f>
        <v>0.64</v>
      </c>
      <c r="R3626" s="119">
        <f>VLOOKUP(O3626,Stock[],4,FALSE)</f>
        <v>14</v>
      </c>
      <c r="S3626" s="118">
        <v>1</v>
      </c>
      <c r="T3626" s="119">
        <f>(DailySales!$S3626/DailySales!$R3626)+DailySales!$U3626</f>
        <v>7.1428571428571425E-2</v>
      </c>
      <c r="U3626" s="118"/>
      <c r="V3626" s="120">
        <f>+DailySales!$T3626*DailySales!$R3626</f>
        <v>1</v>
      </c>
      <c r="W3626" s="120">
        <f>+DailySales!$V3626*DailySales!$Q3626</f>
        <v>0.64</v>
      </c>
      <c r="X3626" s="120">
        <f>VLOOKUP(O3626,Stock[],6,FALSE)</f>
        <v>1700</v>
      </c>
      <c r="Y3626" s="120">
        <f>+DailySales!$V3626*DailySales!$X3626</f>
        <v>1700</v>
      </c>
      <c r="Z3626" s="118"/>
      <c r="AA3626" s="118"/>
      <c r="AB3626" s="118"/>
      <c r="AC3626" s="118"/>
      <c r="AD3626" s="118"/>
      <c r="AE3626" s="121"/>
      <c r="AF3626" s="122">
        <v>46064</v>
      </c>
      <c r="AG3626" s="123">
        <v>1700</v>
      </c>
      <c r="AH3626" s="122"/>
      <c r="AI3626" s="123"/>
      <c r="AJ3626" s="122"/>
      <c r="AK3626" s="123"/>
      <c r="AL3626" s="34"/>
      <c r="AM3626" s="39"/>
      <c r="AN362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27" spans="1:40" ht="19.5" customHeight="1" x14ac:dyDescent="0.25">
      <c r="A3627" s="112">
        <f t="shared" ref="A3627:A3633" si="294">YEAR(C3627)</f>
        <v>2026</v>
      </c>
      <c r="B3627" s="112">
        <f t="shared" ref="B3627:B3633" si="295">MONTH(C3627)</f>
        <v>2</v>
      </c>
      <c r="C3627" s="113">
        <v>46064</v>
      </c>
      <c r="D3627" s="114">
        <f t="shared" ca="1" si="282"/>
        <v>46097</v>
      </c>
      <c r="E3627" s="114" t="str">
        <f t="shared" ca="1" si="283"/>
        <v>1-Months</v>
      </c>
      <c r="F3627" s="114" t="str">
        <f>VLOOKUP(O3627,Stock[],5,FALSE)</f>
        <v>BE</v>
      </c>
      <c r="G3627" s="33" t="s">
        <v>3418</v>
      </c>
      <c r="H3627" s="116"/>
      <c r="I3627" s="34" t="s">
        <v>2181</v>
      </c>
      <c r="J3627" s="112" t="str">
        <f>VLOOKUP(I3627,Customers[],2,FALSE)</f>
        <v>အကွဲ</v>
      </c>
      <c r="K3627" s="112">
        <f>VLOOKUP(I3627,Customers[],4,FALSE)</f>
        <v>0</v>
      </c>
      <c r="L3627" s="112">
        <f>VLOOKUP(Table85[[#This Row],[CustomerID]],Table!H:K,3,0)</f>
        <v>0</v>
      </c>
      <c r="M3627" s="112">
        <f>VLOOKUP(I3627,Customers[],5,FALSE)</f>
        <v>0</v>
      </c>
      <c r="N3627" s="117" t="s">
        <v>12</v>
      </c>
      <c r="O3627" s="37" t="s">
        <v>1395</v>
      </c>
      <c r="P3627" s="112" t="str">
        <f>VLOOKUP(O3627,Stock[],2,FALSE)</f>
        <v>ရွှေမင်းသားမန်ကျည်းခေါင်ရည်</v>
      </c>
      <c r="Q3627" s="119">
        <f>VLOOKUP(O3627,Stock[],3,FALSE)</f>
        <v>0.64</v>
      </c>
      <c r="R3627" s="119">
        <f>VLOOKUP(O3627,Stock[],4,FALSE)</f>
        <v>14</v>
      </c>
      <c r="S3627" s="118">
        <v>1</v>
      </c>
      <c r="T3627" s="119">
        <f>(DailySales!$S3627/DailySales!$R3627)+DailySales!$U3627</f>
        <v>7.1428571428571425E-2</v>
      </c>
      <c r="U3627" s="118"/>
      <c r="V3627" s="120">
        <f>+DailySales!$T3627*DailySales!$R3627</f>
        <v>1</v>
      </c>
      <c r="W3627" s="120">
        <f>+DailySales!$V3627*DailySales!$Q3627</f>
        <v>0.64</v>
      </c>
      <c r="X3627" s="120">
        <f>VLOOKUP(O3627,Stock[],6,FALSE)</f>
        <v>830</v>
      </c>
      <c r="Y3627" s="120">
        <f>+DailySales!$V3627*DailySales!$X3627</f>
        <v>830</v>
      </c>
      <c r="Z3627" s="118"/>
      <c r="AA3627" s="118"/>
      <c r="AB3627" s="118"/>
      <c r="AC3627" s="118"/>
      <c r="AD3627" s="118"/>
      <c r="AE3627" s="121"/>
      <c r="AF3627" s="122">
        <v>46064</v>
      </c>
      <c r="AG3627" s="123">
        <v>830</v>
      </c>
      <c r="AH3627" s="122"/>
      <c r="AI3627" s="123"/>
      <c r="AJ3627" s="122"/>
      <c r="AK3627" s="123"/>
      <c r="AL3627" s="34"/>
      <c r="AM3627" s="39"/>
      <c r="AN362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28" spans="1:40" ht="19.5" customHeight="1" x14ac:dyDescent="0.25">
      <c r="A3628" s="112">
        <f t="shared" si="294"/>
        <v>2026</v>
      </c>
      <c r="B3628" s="112">
        <f t="shared" si="295"/>
        <v>2</v>
      </c>
      <c r="C3628" s="113">
        <v>46064</v>
      </c>
      <c r="D3628" s="114">
        <f t="shared" ca="1" si="282"/>
        <v>46097</v>
      </c>
      <c r="E3628" s="114" t="str">
        <f t="shared" ca="1" si="283"/>
        <v>1-Months</v>
      </c>
      <c r="F3628" s="114" t="str">
        <f>VLOOKUP(O3628,Stock[],5,FALSE)</f>
        <v>Whisky</v>
      </c>
      <c r="G3628" s="33" t="s">
        <v>3419</v>
      </c>
      <c r="H3628" s="116"/>
      <c r="I3628" s="34" t="s">
        <v>755</v>
      </c>
      <c r="J3628" s="112" t="str">
        <f>VLOOKUP(I3628,Customers[],2,FALSE)</f>
        <v>ပစ်တိုင်းထောင်</v>
      </c>
      <c r="K3628" s="112" t="str">
        <f>VLOOKUP(I3628,Customers[],4,FALSE)</f>
        <v>Meiktila</v>
      </c>
      <c r="L3628" s="112" t="str">
        <f>VLOOKUP(Table85[[#This Row],[CustomerID]],Table!H:K,3,0)</f>
        <v>မိတ္ထီလာ</v>
      </c>
      <c r="M3628" s="112" t="str">
        <f>VLOOKUP(I3628,Customers[],5,FALSE)</f>
        <v>Van-2</v>
      </c>
      <c r="N3628" s="117" t="s">
        <v>10</v>
      </c>
      <c r="O3628" s="37" t="s">
        <v>2113</v>
      </c>
      <c r="P3628" s="112" t="str">
        <f>VLOOKUP(O3628,Stock[],2,FALSE)</f>
        <v>Ngwe Taung 700ml</v>
      </c>
      <c r="Q3628" s="119">
        <f>VLOOKUP(O3628,Stock[],3,FALSE)</f>
        <v>0.7</v>
      </c>
      <c r="R3628" s="119">
        <f>VLOOKUP(O3628,Stock[],4,FALSE)</f>
        <v>12</v>
      </c>
      <c r="S3628" s="118"/>
      <c r="T3628" s="119">
        <f>(DailySales!$S3628/DailySales!$R3628)+DailySales!$U3628</f>
        <v>1</v>
      </c>
      <c r="U3628" s="118">
        <v>1</v>
      </c>
      <c r="V3628" s="120">
        <f>+DailySales!$T3628*DailySales!$R3628</f>
        <v>12</v>
      </c>
      <c r="W3628" s="120">
        <f>+DailySales!$V3628*DailySales!$Q3628</f>
        <v>8.3999999999999986</v>
      </c>
      <c r="X3628" s="120">
        <f>VLOOKUP(O3628,Stock[],6,FALSE)</f>
        <v>4700</v>
      </c>
      <c r="Y3628" s="120">
        <f>+DailySales!$V3628*DailySales!$X3628</f>
        <v>56400</v>
      </c>
      <c r="Z3628" s="118"/>
      <c r="AA3628" s="118"/>
      <c r="AB3628" s="118"/>
      <c r="AC3628" s="118"/>
      <c r="AD3628" s="118"/>
      <c r="AE3628" s="121"/>
      <c r="AF3628" s="122">
        <v>46065</v>
      </c>
      <c r="AG3628" s="123">
        <v>56400</v>
      </c>
      <c r="AH3628" s="122"/>
      <c r="AI3628" s="123"/>
      <c r="AJ3628" s="122"/>
      <c r="AK3628" s="123"/>
      <c r="AL3628" s="34"/>
      <c r="AM3628" s="39"/>
      <c r="AN362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29" spans="1:40" ht="19.5" customHeight="1" x14ac:dyDescent="0.25">
      <c r="A3629" s="112">
        <f t="shared" si="294"/>
        <v>2026</v>
      </c>
      <c r="B3629" s="112">
        <f t="shared" si="295"/>
        <v>2</v>
      </c>
      <c r="C3629" s="113">
        <v>46064</v>
      </c>
      <c r="D3629" s="114">
        <f t="shared" ca="1" si="282"/>
        <v>46097</v>
      </c>
      <c r="E3629" s="114" t="str">
        <f t="shared" ca="1" si="283"/>
        <v>1-Months</v>
      </c>
      <c r="F3629" s="114" t="str">
        <f>VLOOKUP(O3629,Stock[],5,FALSE)</f>
        <v>Whisky</v>
      </c>
      <c r="G3629" s="33" t="s">
        <v>3420</v>
      </c>
      <c r="H3629" s="116"/>
      <c r="I3629" s="34" t="s">
        <v>745</v>
      </c>
      <c r="J3629" s="112" t="str">
        <f>VLOOKUP(I3629,Customers[],2,FALSE)</f>
        <v>ဖောက်တိုက်</v>
      </c>
      <c r="K3629" s="112">
        <f>VLOOKUP(I3629,Customers[],4,FALSE)</f>
        <v>0</v>
      </c>
      <c r="L3629" s="112">
        <f>VLOOKUP(Table85[[#This Row],[CustomerID]],Table!H:K,3,0)</f>
        <v>0</v>
      </c>
      <c r="M3629" s="112">
        <f>VLOOKUP(I3629,Customers[],5,FALSE)</f>
        <v>0</v>
      </c>
      <c r="N3629" s="117" t="s">
        <v>14</v>
      </c>
      <c r="O3629" s="37" t="s">
        <v>2114</v>
      </c>
      <c r="P3629" s="112" t="str">
        <f>VLOOKUP(O3629,Stock[],2,FALSE)</f>
        <v>Ngwe Taung 700ml(NFS)</v>
      </c>
      <c r="Q3629" s="119">
        <f>VLOOKUP(O3629,Stock[],3,FALSE)</f>
        <v>0.7</v>
      </c>
      <c r="R3629" s="119">
        <f>VLOOKUP(O3629,Stock[],4,FALSE)</f>
        <v>12</v>
      </c>
      <c r="S3629" s="118">
        <v>4</v>
      </c>
      <c r="T3629" s="119">
        <f>(DailySales!$S3629/DailySales!$R3629)+DailySales!$U3629</f>
        <v>0.33333333333333331</v>
      </c>
      <c r="U3629" s="118"/>
      <c r="V3629" s="120">
        <f>+DailySales!$T3629*DailySales!$R3629</f>
        <v>4</v>
      </c>
      <c r="W3629" s="120">
        <f>+DailySales!$V3629*DailySales!$Q3629</f>
        <v>2.8</v>
      </c>
      <c r="X3629" s="120">
        <f>VLOOKUP(O3629,Stock[],6,FALSE)</f>
        <v>4700</v>
      </c>
      <c r="Y3629" s="120">
        <f>+DailySales!$V3629*DailySales!$X3629</f>
        <v>18800</v>
      </c>
      <c r="Z3629" s="118"/>
      <c r="AA3629" s="118"/>
      <c r="AB3629" s="118"/>
      <c r="AC3629" s="118"/>
      <c r="AD3629" s="118"/>
      <c r="AE3629" s="121"/>
      <c r="AF3629" s="122">
        <v>46064</v>
      </c>
      <c r="AG3629" s="123">
        <v>18800</v>
      </c>
      <c r="AH3629" s="122"/>
      <c r="AI3629" s="123"/>
      <c r="AJ3629" s="122"/>
      <c r="AK3629" s="123"/>
      <c r="AL3629" s="34"/>
      <c r="AM3629" s="39"/>
      <c r="AN362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30" spans="1:40" ht="19.5" customHeight="1" x14ac:dyDescent="0.25">
      <c r="A3630" s="112">
        <f t="shared" si="294"/>
        <v>2026</v>
      </c>
      <c r="B3630" s="112">
        <f t="shared" si="295"/>
        <v>2</v>
      </c>
      <c r="C3630" s="113">
        <v>46064</v>
      </c>
      <c r="D3630" s="114">
        <f t="shared" ca="1" si="282"/>
        <v>46097</v>
      </c>
      <c r="E3630" s="114" t="str">
        <f t="shared" ca="1" si="283"/>
        <v>1-Months</v>
      </c>
      <c r="F3630" s="114" t="str">
        <f>VLOOKUP(O3630,Stock[],5,FALSE)</f>
        <v>BE</v>
      </c>
      <c r="G3630" s="33" t="s">
        <v>3421</v>
      </c>
      <c r="H3630" s="116"/>
      <c r="I3630" s="34" t="s">
        <v>543</v>
      </c>
      <c r="J3630" s="112" t="str">
        <f>VLOOKUP(I3630,Customers[],2,FALSE)</f>
        <v>ရွှေခေတ်</v>
      </c>
      <c r="K3630" s="112" t="str">
        <f>VLOOKUP(I3630,Customers[],4,FALSE)</f>
        <v>Mahlaing</v>
      </c>
      <c r="L3630" s="112" t="str">
        <f>VLOOKUP(Table85[[#This Row],[CustomerID]],Table!H:K,3,0)</f>
        <v>မလှိုင်</v>
      </c>
      <c r="M3630" s="112" t="str">
        <f>VLOOKUP(I3630,Customers[],5,FALSE)</f>
        <v>Semi WS</v>
      </c>
      <c r="N3630" s="117" t="s">
        <v>10</v>
      </c>
      <c r="O3630" s="37" t="s">
        <v>240</v>
      </c>
      <c r="P3630" s="112" t="str">
        <f>VLOOKUP(O3630,Stock[],2,FALSE)</f>
        <v>သံပုရာအရက်</v>
      </c>
      <c r="Q3630" s="119">
        <f>VLOOKUP(O3630,Stock[],3,FALSE)</f>
        <v>0.64</v>
      </c>
      <c r="R3630" s="119">
        <f>VLOOKUP(O3630,Stock[],4,FALSE)</f>
        <v>14</v>
      </c>
      <c r="S3630" s="118"/>
      <c r="T3630" s="119">
        <f>(DailySales!$S3630/DailySales!$R3630)+DailySales!$U3630</f>
        <v>5</v>
      </c>
      <c r="U3630" s="118">
        <v>5</v>
      </c>
      <c r="V3630" s="120">
        <f>+DailySales!$T3630*DailySales!$R3630</f>
        <v>70</v>
      </c>
      <c r="W3630" s="120">
        <f>+DailySales!$V3630*DailySales!$Q3630</f>
        <v>44.800000000000004</v>
      </c>
      <c r="X3630" s="120">
        <f>VLOOKUP(O3630,Stock[],6,FALSE)</f>
        <v>1330</v>
      </c>
      <c r="Y3630" s="120">
        <f>+DailySales!$V3630*DailySales!$X3630</f>
        <v>93100</v>
      </c>
      <c r="Z3630" s="118"/>
      <c r="AA3630" s="118"/>
      <c r="AB3630" s="118"/>
      <c r="AC3630" s="118"/>
      <c r="AD3630" s="118"/>
      <c r="AE3630" s="121">
        <f>5*350</f>
        <v>1750</v>
      </c>
      <c r="AF3630" s="122"/>
      <c r="AG3630" s="123"/>
      <c r="AH3630" s="122"/>
      <c r="AI3630" s="123"/>
      <c r="AJ3630" s="122">
        <v>46064</v>
      </c>
      <c r="AK3630" s="123">
        <v>94850</v>
      </c>
      <c r="AL3630" s="34"/>
      <c r="AM3630" s="39"/>
      <c r="AN363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31" spans="1:40" ht="19.5" customHeight="1" x14ac:dyDescent="0.25">
      <c r="A3631" s="112">
        <f t="shared" si="294"/>
        <v>2026</v>
      </c>
      <c r="B3631" s="112">
        <f t="shared" si="295"/>
        <v>2</v>
      </c>
      <c r="C3631" s="113">
        <v>46064</v>
      </c>
      <c r="D3631" s="114">
        <f t="shared" ca="1" si="282"/>
        <v>46097</v>
      </c>
      <c r="E3631" s="114" t="str">
        <f t="shared" ca="1" si="283"/>
        <v>1-Months</v>
      </c>
      <c r="F3631" s="114" t="str">
        <f>VLOOKUP(O3631,Stock[],5,FALSE)</f>
        <v>BE</v>
      </c>
      <c r="G3631" s="33" t="s">
        <v>3421</v>
      </c>
      <c r="H3631" s="116"/>
      <c r="I3631" s="34" t="s">
        <v>543</v>
      </c>
      <c r="J3631" s="112" t="str">
        <f>VLOOKUP(I3631,Customers[],2,FALSE)</f>
        <v>ရွှေခေတ်</v>
      </c>
      <c r="K3631" s="112" t="str">
        <f>VLOOKUP(I3631,Customers[],4,FALSE)</f>
        <v>Mahlaing</v>
      </c>
      <c r="L3631" s="112" t="str">
        <f>VLOOKUP(Table85[[#This Row],[CustomerID]],Table!H:K,3,0)</f>
        <v>မလှိုင်</v>
      </c>
      <c r="M3631" s="112" t="str">
        <f>VLOOKUP(I3631,Customers[],5,FALSE)</f>
        <v>Semi WS</v>
      </c>
      <c r="N3631" s="117" t="s">
        <v>10</v>
      </c>
      <c r="O3631" s="37" t="s">
        <v>220</v>
      </c>
      <c r="P3631" s="112" t="str">
        <f>VLOOKUP(O3631,Stock[],2,FALSE)</f>
        <v>မြန်မာရှောက်ပျား</v>
      </c>
      <c r="Q3631" s="119">
        <f>VLOOKUP(O3631,Stock[],3,FALSE)</f>
        <v>0.64</v>
      </c>
      <c r="R3631" s="119">
        <f>VLOOKUP(O3631,Stock[],4,FALSE)</f>
        <v>14</v>
      </c>
      <c r="S3631" s="118"/>
      <c r="T3631" s="119">
        <f>(DailySales!$S3631/DailySales!$R3631)+DailySales!$U3631</f>
        <v>10</v>
      </c>
      <c r="U3631" s="118">
        <v>10</v>
      </c>
      <c r="V3631" s="120">
        <f>+DailySales!$T3631*DailySales!$R3631</f>
        <v>140</v>
      </c>
      <c r="W3631" s="120">
        <f>+DailySales!$V3631*DailySales!$Q3631</f>
        <v>89.600000000000009</v>
      </c>
      <c r="X3631" s="120">
        <f>VLOOKUP(O3631,Stock[],6,FALSE)</f>
        <v>1370</v>
      </c>
      <c r="Y3631" s="120">
        <f>+DailySales!$V3631*DailySales!$X3631</f>
        <v>191800</v>
      </c>
      <c r="Z3631" s="118"/>
      <c r="AA3631" s="118"/>
      <c r="AB3631" s="118"/>
      <c r="AC3631" s="118"/>
      <c r="AD3631" s="118"/>
      <c r="AE3631" s="121">
        <v>3500</v>
      </c>
      <c r="AF3631" s="122"/>
      <c r="AG3631" s="123"/>
      <c r="AH3631" s="122"/>
      <c r="AI3631" s="123"/>
      <c r="AJ3631" s="122">
        <v>46064</v>
      </c>
      <c r="AK3631" s="123">
        <v>195300</v>
      </c>
      <c r="AL3631" s="34"/>
      <c r="AM3631" s="39"/>
      <c r="AN363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32" spans="1:40" ht="19.5" customHeight="1" x14ac:dyDescent="0.25">
      <c r="A3632" s="112">
        <f t="shared" si="294"/>
        <v>2026</v>
      </c>
      <c r="B3632" s="112">
        <f t="shared" si="295"/>
        <v>2</v>
      </c>
      <c r="C3632" s="113">
        <v>46064</v>
      </c>
      <c r="D3632" s="114">
        <f t="shared" ca="1" si="282"/>
        <v>46097</v>
      </c>
      <c r="E3632" s="114" t="str">
        <f t="shared" ca="1" si="283"/>
        <v>1-Months</v>
      </c>
      <c r="F3632" s="114" t="str">
        <f>VLOOKUP(O3632,Stock[],5,FALSE)</f>
        <v>BE</v>
      </c>
      <c r="G3632" s="33" t="s">
        <v>3421</v>
      </c>
      <c r="H3632" s="116"/>
      <c r="I3632" s="34" t="s">
        <v>543</v>
      </c>
      <c r="J3632" s="112" t="str">
        <f>VLOOKUP(I3632,Customers[],2,FALSE)</f>
        <v>ရွှေခေတ်</v>
      </c>
      <c r="K3632" s="112" t="str">
        <f>VLOOKUP(I3632,Customers[],4,FALSE)</f>
        <v>Mahlaing</v>
      </c>
      <c r="L3632" s="112" t="str">
        <f>VLOOKUP(Table85[[#This Row],[CustomerID]],Table!H:K,3,0)</f>
        <v>မလှိုင်</v>
      </c>
      <c r="M3632" s="112" t="str">
        <f>VLOOKUP(I3632,Customers[],5,FALSE)</f>
        <v>Semi WS</v>
      </c>
      <c r="N3632" s="117" t="s">
        <v>10</v>
      </c>
      <c r="O3632" s="37" t="s">
        <v>2120</v>
      </c>
      <c r="P3632" s="112" t="str">
        <f>VLOOKUP(O3632,Stock[],2,FALSE)</f>
        <v>ဇေ အရက်သန့်</v>
      </c>
      <c r="Q3632" s="119">
        <f>VLOOKUP(O3632,Stock[],3,FALSE)</f>
        <v>0.64</v>
      </c>
      <c r="R3632" s="119">
        <f>VLOOKUP(O3632,Stock[],4,FALSE)</f>
        <v>14</v>
      </c>
      <c r="S3632" s="118"/>
      <c r="T3632" s="119">
        <f>(DailySales!$S3632/DailySales!$R3632)+DailySales!$U3632</f>
        <v>15</v>
      </c>
      <c r="U3632" s="118">
        <v>15</v>
      </c>
      <c r="V3632" s="120">
        <f>+DailySales!$T3632*DailySales!$R3632</f>
        <v>210</v>
      </c>
      <c r="W3632" s="120">
        <f>+DailySales!$V3632*DailySales!$Q3632</f>
        <v>134.4</v>
      </c>
      <c r="X3632" s="120">
        <f>VLOOKUP(O3632,Stock[],6,FALSE)</f>
        <v>1380</v>
      </c>
      <c r="Y3632" s="120">
        <f>+DailySales!$V3632*DailySales!$X3632</f>
        <v>289800</v>
      </c>
      <c r="Z3632" s="118"/>
      <c r="AA3632" s="118"/>
      <c r="AB3632" s="118"/>
      <c r="AC3632" s="118"/>
      <c r="AD3632" s="118"/>
      <c r="AE3632" s="121">
        <f>15*350</f>
        <v>5250</v>
      </c>
      <c r="AF3632" s="122"/>
      <c r="AG3632" s="123"/>
      <c r="AH3632" s="122"/>
      <c r="AI3632" s="123"/>
      <c r="AJ3632" s="122">
        <v>46064</v>
      </c>
      <c r="AK3632" s="123">
        <v>295050</v>
      </c>
      <c r="AL3632" s="34"/>
      <c r="AM3632" s="39"/>
      <c r="AN363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33" spans="1:40" ht="19.5" customHeight="1" x14ac:dyDescent="0.25">
      <c r="A3633" s="112">
        <f t="shared" si="294"/>
        <v>2026</v>
      </c>
      <c r="B3633" s="112">
        <f t="shared" si="295"/>
        <v>2</v>
      </c>
      <c r="C3633" s="113">
        <v>46064</v>
      </c>
      <c r="D3633" s="114">
        <f t="shared" ca="1" si="282"/>
        <v>46097</v>
      </c>
      <c r="E3633" s="114" t="str">
        <f t="shared" ca="1" si="283"/>
        <v>1-Months</v>
      </c>
      <c r="F3633" s="114" t="str">
        <f>VLOOKUP(O3633,Stock[],5,FALSE)</f>
        <v>BE</v>
      </c>
      <c r="G3633" s="33" t="s">
        <v>3421</v>
      </c>
      <c r="H3633" s="116"/>
      <c r="I3633" s="34" t="s">
        <v>543</v>
      </c>
      <c r="J3633" s="112" t="str">
        <f>VLOOKUP(I3633,Customers[],2,FALSE)</f>
        <v>ရွှေခေတ်</v>
      </c>
      <c r="K3633" s="112" t="str">
        <f>VLOOKUP(I3633,Customers[],4,FALSE)</f>
        <v>Mahlaing</v>
      </c>
      <c r="L3633" s="112" t="str">
        <f>VLOOKUP(Table85[[#This Row],[CustomerID]],Table!H:K,3,0)</f>
        <v>မလှိုင်</v>
      </c>
      <c r="M3633" s="112" t="str">
        <f>VLOOKUP(I3633,Customers[],5,FALSE)</f>
        <v>Semi WS</v>
      </c>
      <c r="N3633" s="117" t="s">
        <v>10</v>
      </c>
      <c r="O3633" s="37" t="s">
        <v>208</v>
      </c>
      <c r="P3633" s="112" t="str">
        <f>VLOOKUP(O3633,Stock[],2,FALSE)</f>
        <v>ဇေယျဝတီ Red</v>
      </c>
      <c r="Q3633" s="119">
        <f>VLOOKUP(O3633,Stock[],3,FALSE)</f>
        <v>0.7</v>
      </c>
      <c r="R3633" s="119">
        <f>VLOOKUP(O3633,Stock[],4,FALSE)</f>
        <v>12</v>
      </c>
      <c r="S3633" s="118"/>
      <c r="T3633" s="119">
        <f>(DailySales!$S3633/DailySales!$R3633)+DailySales!$U3633</f>
        <v>2</v>
      </c>
      <c r="U3633" s="118">
        <v>2</v>
      </c>
      <c r="V3633" s="120">
        <f>+DailySales!$T3633*DailySales!$R3633</f>
        <v>24</v>
      </c>
      <c r="W3633" s="120">
        <f>+DailySales!$V3633*DailySales!$Q3633</f>
        <v>16.799999999999997</v>
      </c>
      <c r="X3633" s="120">
        <f>VLOOKUP(O3633,Stock[],6,FALSE)</f>
        <v>1800</v>
      </c>
      <c r="Y3633" s="120">
        <f>+DailySales!$V3633*DailySales!$X3633</f>
        <v>43200</v>
      </c>
      <c r="Z3633" s="118"/>
      <c r="AA3633" s="118"/>
      <c r="AB3633" s="118"/>
      <c r="AC3633" s="118"/>
      <c r="AD3633" s="118"/>
      <c r="AE3633" s="121">
        <f>2*350</f>
        <v>700</v>
      </c>
      <c r="AF3633" s="122"/>
      <c r="AG3633" s="123"/>
      <c r="AH3633" s="122">
        <v>46073</v>
      </c>
      <c r="AI3633" s="123">
        <v>20940</v>
      </c>
      <c r="AJ3633" s="122">
        <v>46064</v>
      </c>
      <c r="AK3633" s="123">
        <v>22960</v>
      </c>
      <c r="AL3633" s="34"/>
      <c r="AM3633" s="39"/>
      <c r="AN363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34" spans="1:40" ht="19.5" customHeight="1" x14ac:dyDescent="0.25">
      <c r="A3634" s="112">
        <f t="shared" ref="A3634:A3640" si="296">YEAR(C3634)</f>
        <v>2026</v>
      </c>
      <c r="B3634" s="112">
        <f t="shared" ref="B3634:B3640" si="297">MONTH(C3634)</f>
        <v>2</v>
      </c>
      <c r="C3634" s="113">
        <v>46064</v>
      </c>
      <c r="D3634" s="114">
        <f t="shared" ca="1" si="282"/>
        <v>46097</v>
      </c>
      <c r="E3634" s="114" t="str">
        <f t="shared" ca="1" si="283"/>
        <v>1-Months</v>
      </c>
      <c r="F3634" s="114" t="str">
        <f>VLOOKUP(O3634,Stock[],5,FALSE)</f>
        <v>BE</v>
      </c>
      <c r="G3634" s="33" t="s">
        <v>3422</v>
      </c>
      <c r="H3634" s="116"/>
      <c r="I3634" s="34" t="s">
        <v>189</v>
      </c>
      <c r="J3634" s="112" t="str">
        <f>VLOOKUP(I3634,Customers[],2,FALSE)</f>
        <v>ရွှေမြင်း(ကျော်ကြား)</v>
      </c>
      <c r="K3634" s="112" t="str">
        <f>VLOOKUP(I3634,Customers[],4,FALSE)</f>
        <v>Mahlaing</v>
      </c>
      <c r="L3634" s="112" t="str">
        <f>VLOOKUP(Table85[[#This Row],[CustomerID]],Table!H:K,3,0)</f>
        <v>မလှိုင်</v>
      </c>
      <c r="M3634" s="112" t="str">
        <f>VLOOKUP(I3634,Customers[],5,FALSE)</f>
        <v>WholeSales/Contract</v>
      </c>
      <c r="N3634" s="117" t="s">
        <v>10</v>
      </c>
      <c r="O3634" s="37" t="s">
        <v>217</v>
      </c>
      <c r="P3634" s="112" t="str">
        <f>VLOOKUP(O3634,Stock[],2,FALSE)</f>
        <v>လိမ္မော်ဖြူ</v>
      </c>
      <c r="Q3634" s="119">
        <f>VLOOKUP(O3634,Stock[],3,FALSE)</f>
        <v>0.64</v>
      </c>
      <c r="R3634" s="119">
        <f>VLOOKUP(O3634,Stock[],4,FALSE)</f>
        <v>24</v>
      </c>
      <c r="S3634" s="118"/>
      <c r="T3634" s="119">
        <f>(DailySales!$S3634/DailySales!$R3634)+DailySales!$U3634</f>
        <v>60</v>
      </c>
      <c r="U3634" s="118">
        <v>60</v>
      </c>
      <c r="V3634" s="120">
        <f>+DailySales!$T3634*DailySales!$R3634</f>
        <v>1440</v>
      </c>
      <c r="W3634" s="120">
        <f>+DailySales!$V3634*DailySales!$Q3634</f>
        <v>921.6</v>
      </c>
      <c r="X3634" s="120">
        <f>VLOOKUP(O3634,Stock[],6,FALSE)</f>
        <v>1330</v>
      </c>
      <c r="Y3634" s="120">
        <f>+DailySales!$V3634*DailySales!$X3634</f>
        <v>1915200</v>
      </c>
      <c r="Z3634" s="118"/>
      <c r="AA3634" s="118"/>
      <c r="AB3634" s="118"/>
      <c r="AC3634" s="118"/>
      <c r="AD3634" s="118"/>
      <c r="AE3634" s="121"/>
      <c r="AF3634" s="122"/>
      <c r="AG3634" s="123"/>
      <c r="AH3634" s="122"/>
      <c r="AI3634" s="123"/>
      <c r="AJ3634" s="122"/>
      <c r="AK3634" s="123"/>
      <c r="AL3634" s="34"/>
      <c r="AM3634" s="39"/>
      <c r="AN363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1915200</v>
      </c>
    </row>
    <row r="3635" spans="1:40" ht="19.5" customHeight="1" x14ac:dyDescent="0.25">
      <c r="A3635" s="112">
        <f t="shared" si="296"/>
        <v>2026</v>
      </c>
      <c r="B3635" s="112">
        <f t="shared" si="297"/>
        <v>2</v>
      </c>
      <c r="C3635" s="113">
        <v>46064</v>
      </c>
      <c r="D3635" s="114">
        <f t="shared" ca="1" si="282"/>
        <v>46097</v>
      </c>
      <c r="E3635" s="114" t="str">
        <f t="shared" ca="1" si="283"/>
        <v>1-Months</v>
      </c>
      <c r="F3635" s="114" t="str">
        <f>VLOOKUP(O3635,Stock[],5,FALSE)</f>
        <v>BE</v>
      </c>
      <c r="G3635" s="33" t="s">
        <v>3422</v>
      </c>
      <c r="H3635" s="116"/>
      <c r="I3635" s="34" t="s">
        <v>189</v>
      </c>
      <c r="J3635" s="112" t="str">
        <f>VLOOKUP(I3635,Customers[],2,FALSE)</f>
        <v>ရွှေမြင်း(ကျော်ကြား)</v>
      </c>
      <c r="K3635" s="112" t="str">
        <f>VLOOKUP(I3635,Customers[],4,FALSE)</f>
        <v>Mahlaing</v>
      </c>
      <c r="L3635" s="112" t="str">
        <f>VLOOKUP(Table85[[#This Row],[CustomerID]],Table!H:K,3,0)</f>
        <v>မလှိုင်</v>
      </c>
      <c r="M3635" s="112" t="str">
        <f>VLOOKUP(I3635,Customers[],5,FALSE)</f>
        <v>WholeSales/Contract</v>
      </c>
      <c r="N3635" s="117" t="s">
        <v>10</v>
      </c>
      <c r="O3635" s="37" t="s">
        <v>216</v>
      </c>
      <c r="P3635" s="112" t="str">
        <f>VLOOKUP(O3635,Stock[],2,FALSE)</f>
        <v>ဒဂုံအရက်သန့်</v>
      </c>
      <c r="Q3635" s="119">
        <f>VLOOKUP(O3635,Stock[],3,FALSE)</f>
        <v>0.64</v>
      </c>
      <c r="R3635" s="119">
        <f>VLOOKUP(O3635,Stock[],4,FALSE)</f>
        <v>14</v>
      </c>
      <c r="S3635" s="118"/>
      <c r="T3635" s="119">
        <f>(DailySales!$S3635/DailySales!$R3635)+DailySales!$U3635</f>
        <v>30</v>
      </c>
      <c r="U3635" s="118">
        <v>30</v>
      </c>
      <c r="V3635" s="120">
        <f>+DailySales!$T3635*DailySales!$R3635</f>
        <v>420</v>
      </c>
      <c r="W3635" s="120">
        <f>+DailySales!$V3635*DailySales!$Q3635</f>
        <v>268.8</v>
      </c>
      <c r="X3635" s="120">
        <f>VLOOKUP(O3635,Stock[],6,FALSE)</f>
        <v>1330</v>
      </c>
      <c r="Y3635" s="120">
        <f>+DailySales!$V3635*DailySales!$X3635</f>
        <v>558600</v>
      </c>
      <c r="Z3635" s="118"/>
      <c r="AA3635" s="118"/>
      <c r="AB3635" s="118"/>
      <c r="AC3635" s="118"/>
      <c r="AD3635" s="118"/>
      <c r="AE3635" s="121"/>
      <c r="AF3635" s="122"/>
      <c r="AG3635" s="123"/>
      <c r="AH3635" s="122"/>
      <c r="AI3635" s="123"/>
      <c r="AJ3635" s="122"/>
      <c r="AK3635" s="123"/>
      <c r="AL3635" s="34"/>
      <c r="AM3635" s="39"/>
      <c r="AN363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558600</v>
      </c>
    </row>
    <row r="3636" spans="1:40" ht="19.5" customHeight="1" x14ac:dyDescent="0.25">
      <c r="A3636" s="112">
        <f t="shared" si="296"/>
        <v>2026</v>
      </c>
      <c r="B3636" s="112">
        <f t="shared" si="297"/>
        <v>2</v>
      </c>
      <c r="C3636" s="113">
        <v>46064</v>
      </c>
      <c r="D3636" s="114">
        <f t="shared" ca="1" si="282"/>
        <v>46097</v>
      </c>
      <c r="E3636" s="114" t="str">
        <f t="shared" ca="1" si="283"/>
        <v>1-Months</v>
      </c>
      <c r="F3636" s="114" t="str">
        <f>VLOOKUP(O3636,Stock[],5,FALSE)</f>
        <v>BE</v>
      </c>
      <c r="G3636" s="33" t="s">
        <v>3423</v>
      </c>
      <c r="H3636" s="116"/>
      <c r="I3636" s="34" t="s">
        <v>235</v>
      </c>
      <c r="J3636" s="112" t="str">
        <f>VLOOKUP(I3636,Customers[],2,FALSE)</f>
        <v>ကျော်ကြား</v>
      </c>
      <c r="K3636" s="112" t="str">
        <f>VLOOKUP(I3636,Customers[],4,FALSE)</f>
        <v>Mahlaing</v>
      </c>
      <c r="L3636" s="112" t="str">
        <f>VLOOKUP(Table85[[#This Row],[CustomerID]],Table!H:K,3,0)</f>
        <v>မလှိုင်</v>
      </c>
      <c r="M3636" s="112" t="str">
        <f>VLOOKUP(I3636,Customers[],5,FALSE)</f>
        <v>WholeSales/Contract</v>
      </c>
      <c r="N3636" s="117" t="s">
        <v>10</v>
      </c>
      <c r="O3636" s="37" t="s">
        <v>2465</v>
      </c>
      <c r="P3636" s="112" t="str">
        <f>VLOOKUP(O3636,Stock[],2,FALSE)</f>
        <v>မိုးနဲကွန်ကီး</v>
      </c>
      <c r="Q3636" s="119">
        <f>VLOOKUP(O3636,Stock[],3,FALSE)</f>
        <v>0.64</v>
      </c>
      <c r="R3636" s="119">
        <f>VLOOKUP(O3636,Stock[],4,FALSE)</f>
        <v>14</v>
      </c>
      <c r="S3636" s="118"/>
      <c r="T3636" s="119">
        <f>(DailySales!$S3636/DailySales!$R3636)+DailySales!$U3636</f>
        <v>20</v>
      </c>
      <c r="U3636" s="118">
        <v>20</v>
      </c>
      <c r="V3636" s="120">
        <f>+DailySales!$T3636*DailySales!$R3636</f>
        <v>280</v>
      </c>
      <c r="W3636" s="120">
        <f>+DailySales!$V3636*DailySales!$Q3636</f>
        <v>179.20000000000002</v>
      </c>
      <c r="X3636" s="120">
        <f>VLOOKUP(O3636,Stock[],6,FALSE)</f>
        <v>1700</v>
      </c>
      <c r="Y3636" s="120">
        <f>+DailySales!$V3636*DailySales!$X3636</f>
        <v>476000</v>
      </c>
      <c r="Z3636" s="118"/>
      <c r="AA3636" s="118"/>
      <c r="AB3636" s="118"/>
      <c r="AC3636" s="118">
        <v>4900</v>
      </c>
      <c r="AD3636" s="118"/>
      <c r="AE3636" s="121"/>
      <c r="AF3636" s="122"/>
      <c r="AG3636" s="123"/>
      <c r="AH3636" s="122">
        <v>46074</v>
      </c>
      <c r="AI3636" s="123">
        <v>471100</v>
      </c>
      <c r="AJ3636" s="122"/>
      <c r="AK3636" s="123"/>
      <c r="AL3636" s="34"/>
      <c r="AM3636" s="39"/>
      <c r="AN363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37" spans="1:40" ht="19.5" customHeight="1" x14ac:dyDescent="0.25">
      <c r="A3637" s="112">
        <f t="shared" si="296"/>
        <v>2026</v>
      </c>
      <c r="B3637" s="112">
        <f t="shared" si="297"/>
        <v>2</v>
      </c>
      <c r="C3637" s="113">
        <v>46065</v>
      </c>
      <c r="D3637" s="114">
        <f t="shared" ca="1" si="282"/>
        <v>46097</v>
      </c>
      <c r="E3637" s="114" t="str">
        <f t="shared" ca="1" si="283"/>
        <v>1-Months</v>
      </c>
      <c r="F3637" s="114" t="str">
        <f>VLOOKUP(O3637,Stock[],5,FALSE)</f>
        <v>BE</v>
      </c>
      <c r="G3637" s="33" t="s">
        <v>3424</v>
      </c>
      <c r="H3637" s="116" t="s">
        <v>276</v>
      </c>
      <c r="I3637" s="117" t="s">
        <v>501</v>
      </c>
      <c r="J3637" s="112" t="str">
        <f>VLOOKUP(I3637,Customers[],2,FALSE)</f>
        <v>မမာဌေး</v>
      </c>
      <c r="K3637" s="112" t="str">
        <f>VLOOKUP(I3637,Customers[],4,FALSE)</f>
        <v>Tharzi</v>
      </c>
      <c r="L3637" s="112" t="str">
        <f>VLOOKUP(Table85[[#This Row],[CustomerID]],Table!H:K,3,0)</f>
        <v>ကြာပစ်ကန်</v>
      </c>
      <c r="M3637" s="112" t="str">
        <f>VLOOKUP(I3637,Customers[],5,FALSE)</f>
        <v>Van-2</v>
      </c>
      <c r="N3637" s="117" t="s">
        <v>9</v>
      </c>
      <c r="O3637" s="118" t="s">
        <v>214</v>
      </c>
      <c r="P3637" s="112" t="str">
        <f>VLOOKUP(O3637,Stock[],2,FALSE)</f>
        <v>ကောင်းကြည်</v>
      </c>
      <c r="Q3637" s="119">
        <f>VLOOKUP(O3637,Stock[],3,FALSE)</f>
        <v>0.64</v>
      </c>
      <c r="R3637" s="119">
        <f>VLOOKUP(O3637,Stock[],4,FALSE)</f>
        <v>14</v>
      </c>
      <c r="S3637" s="118"/>
      <c r="T3637" s="119">
        <f>(DailySales!$S3637/DailySales!$R3637)+DailySales!$U3637</f>
        <v>1</v>
      </c>
      <c r="U3637" s="118">
        <v>1</v>
      </c>
      <c r="V3637" s="120">
        <f>+DailySales!$T3637*DailySales!$R3637</f>
        <v>14</v>
      </c>
      <c r="W3637" s="120">
        <f>+DailySales!$V3637*DailySales!$Q3637</f>
        <v>8.9600000000000009</v>
      </c>
      <c r="X3637" s="120">
        <f>VLOOKUP(O3637,Stock[],6,FALSE)</f>
        <v>1330</v>
      </c>
      <c r="Y3637" s="120">
        <f>+DailySales!$V3637*DailySales!$X3637</f>
        <v>18620</v>
      </c>
      <c r="Z3637" s="118"/>
      <c r="AA3637" s="118"/>
      <c r="AB3637" s="118"/>
      <c r="AC3637" s="118"/>
      <c r="AD3637" s="118"/>
      <c r="AE3637" s="121">
        <v>480</v>
      </c>
      <c r="AF3637" s="122">
        <v>46065</v>
      </c>
      <c r="AG3637" s="123">
        <v>19100</v>
      </c>
      <c r="AH3637" s="122"/>
      <c r="AI3637" s="123"/>
      <c r="AJ3637" s="122"/>
      <c r="AK3637" s="123"/>
      <c r="AL3637" s="34"/>
      <c r="AM3637" s="39"/>
      <c r="AN3637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38" spans="1:40" ht="19.5" customHeight="1" x14ac:dyDescent="0.25">
      <c r="A3638" s="112">
        <f t="shared" si="296"/>
        <v>2026</v>
      </c>
      <c r="B3638" s="112">
        <f t="shared" si="297"/>
        <v>2</v>
      </c>
      <c r="C3638" s="113">
        <v>46065</v>
      </c>
      <c r="D3638" s="114">
        <f t="shared" ca="1" si="282"/>
        <v>46097</v>
      </c>
      <c r="E3638" s="114" t="str">
        <f t="shared" ca="1" si="283"/>
        <v>1-Months</v>
      </c>
      <c r="F3638" s="114" t="str">
        <f>VLOOKUP(O3638,Stock[],5,FALSE)</f>
        <v>BE</v>
      </c>
      <c r="G3638" s="33" t="s">
        <v>3424</v>
      </c>
      <c r="H3638" s="116" t="s">
        <v>276</v>
      </c>
      <c r="I3638" s="117" t="s">
        <v>501</v>
      </c>
      <c r="J3638" s="112" t="str">
        <f>VLOOKUP(I3638,Customers[],2,FALSE)</f>
        <v>မမာဌေး</v>
      </c>
      <c r="K3638" s="112" t="str">
        <f>VLOOKUP(I3638,Customers[],4,FALSE)</f>
        <v>Tharzi</v>
      </c>
      <c r="L3638" s="112" t="str">
        <f>VLOOKUP(Table85[[#This Row],[CustomerID]],Table!H:K,3,0)</f>
        <v>ကြာပစ်ကန်</v>
      </c>
      <c r="M3638" s="112" t="str">
        <f>VLOOKUP(I3638,Customers[],5,FALSE)</f>
        <v>Van-2</v>
      </c>
      <c r="N3638" s="117" t="s">
        <v>9</v>
      </c>
      <c r="O3638" s="37" t="s">
        <v>2465</v>
      </c>
      <c r="P3638" s="112" t="str">
        <f>VLOOKUP(O3638,Stock[],2,FALSE)</f>
        <v>မိုးနဲကွန်ကီး</v>
      </c>
      <c r="Q3638" s="119">
        <f>VLOOKUP(O3638,Stock[],3,FALSE)</f>
        <v>0.64</v>
      </c>
      <c r="R3638" s="119">
        <f>VLOOKUP(O3638,Stock[],4,FALSE)</f>
        <v>14</v>
      </c>
      <c r="S3638" s="118"/>
      <c r="T3638" s="119">
        <f>(DailySales!$S3638/DailySales!$R3638)+DailySales!$U3638</f>
        <v>1</v>
      </c>
      <c r="U3638" s="118">
        <v>1</v>
      </c>
      <c r="V3638" s="120">
        <f>+DailySales!$T3638*DailySales!$R3638</f>
        <v>14</v>
      </c>
      <c r="W3638" s="120">
        <f>+DailySales!$V3638*DailySales!$Q3638</f>
        <v>8.9600000000000009</v>
      </c>
      <c r="X3638" s="120">
        <f>VLOOKUP(O3638,Stock[],6,FALSE)</f>
        <v>1700</v>
      </c>
      <c r="Y3638" s="120">
        <f>+DailySales!$V3638*DailySales!$X3638</f>
        <v>23800</v>
      </c>
      <c r="Z3638" s="118"/>
      <c r="AA3638" s="118"/>
      <c r="AB3638" s="118"/>
      <c r="AC3638" s="118"/>
      <c r="AD3638" s="118"/>
      <c r="AE3638" s="121">
        <v>300</v>
      </c>
      <c r="AF3638" s="122">
        <v>46065</v>
      </c>
      <c r="AG3638" s="123">
        <v>24100</v>
      </c>
      <c r="AH3638" s="122"/>
      <c r="AI3638" s="123"/>
      <c r="AJ3638" s="122"/>
      <c r="AK3638" s="123"/>
      <c r="AL3638" s="34"/>
      <c r="AM3638" s="39"/>
      <c r="AN363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39" spans="1:40" ht="19.5" customHeight="1" x14ac:dyDescent="0.25">
      <c r="A3639" s="112">
        <f t="shared" si="296"/>
        <v>2026</v>
      </c>
      <c r="B3639" s="112">
        <f t="shared" si="297"/>
        <v>2</v>
      </c>
      <c r="C3639" s="113">
        <v>46065</v>
      </c>
      <c r="D3639" s="114">
        <f t="shared" ca="1" si="282"/>
        <v>46097</v>
      </c>
      <c r="E3639" s="114" t="str">
        <f t="shared" ca="1" si="283"/>
        <v>1-Months</v>
      </c>
      <c r="F3639" s="114" t="str">
        <f>VLOOKUP(O3639,Stock[],5,FALSE)</f>
        <v>BE</v>
      </c>
      <c r="G3639" s="33" t="s">
        <v>3424</v>
      </c>
      <c r="H3639" s="116" t="s">
        <v>276</v>
      </c>
      <c r="I3639" s="117" t="s">
        <v>501</v>
      </c>
      <c r="J3639" s="112" t="str">
        <f>VLOOKUP(I3639,Customers[],2,FALSE)</f>
        <v>မမာဌေး</v>
      </c>
      <c r="K3639" s="112" t="str">
        <f>VLOOKUP(I3639,Customers[],4,FALSE)</f>
        <v>Tharzi</v>
      </c>
      <c r="L3639" s="112" t="str">
        <f>VLOOKUP(Table85[[#This Row],[CustomerID]],Table!H:K,3,0)</f>
        <v>ကြာပစ်ကန်</v>
      </c>
      <c r="M3639" s="112" t="str">
        <f>VLOOKUP(I3639,Customers[],5,FALSE)</f>
        <v>Van-2</v>
      </c>
      <c r="N3639" s="117" t="s">
        <v>9</v>
      </c>
      <c r="O3639" s="37" t="s">
        <v>220</v>
      </c>
      <c r="P3639" s="112" t="str">
        <f>VLOOKUP(O3639,Stock[],2,FALSE)</f>
        <v>မြန်မာရှောက်ပျား</v>
      </c>
      <c r="Q3639" s="119">
        <f>VLOOKUP(O3639,Stock[],3,FALSE)</f>
        <v>0.64</v>
      </c>
      <c r="R3639" s="119">
        <f>VLOOKUP(O3639,Stock[],4,FALSE)</f>
        <v>14</v>
      </c>
      <c r="S3639" s="118"/>
      <c r="T3639" s="119">
        <f>(DailySales!$S3639/DailySales!$R3639)+DailySales!$U3639</f>
        <v>2</v>
      </c>
      <c r="U3639" s="118">
        <v>2</v>
      </c>
      <c r="V3639" s="120">
        <f>+DailySales!$T3639*DailySales!$R3639</f>
        <v>28</v>
      </c>
      <c r="W3639" s="120">
        <f>+DailySales!$V3639*DailySales!$Q3639</f>
        <v>17.920000000000002</v>
      </c>
      <c r="X3639" s="120">
        <f>VLOOKUP(O3639,Stock[],6,FALSE)</f>
        <v>1370</v>
      </c>
      <c r="Y3639" s="120">
        <f>+DailySales!$V3639*DailySales!$X3639</f>
        <v>38360</v>
      </c>
      <c r="Z3639" s="118"/>
      <c r="AA3639" s="118"/>
      <c r="AB3639" s="118"/>
      <c r="AC3639" s="118"/>
      <c r="AD3639" s="118"/>
      <c r="AE3639" s="121">
        <v>840</v>
      </c>
      <c r="AF3639" s="122">
        <v>46065</v>
      </c>
      <c r="AG3639" s="123">
        <v>39200</v>
      </c>
      <c r="AH3639" s="122"/>
      <c r="AI3639" s="123"/>
      <c r="AJ3639" s="122"/>
      <c r="AK3639" s="123"/>
      <c r="AL3639" s="34"/>
      <c r="AM3639" s="39"/>
      <c r="AN3639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40" spans="1:40" ht="19.5" customHeight="1" x14ac:dyDescent="0.25">
      <c r="A3640" s="112">
        <f t="shared" si="296"/>
        <v>2026</v>
      </c>
      <c r="B3640" s="112">
        <f t="shared" si="297"/>
        <v>2</v>
      </c>
      <c r="C3640" s="113">
        <v>46065</v>
      </c>
      <c r="D3640" s="114">
        <f t="shared" ca="1" si="282"/>
        <v>46097</v>
      </c>
      <c r="E3640" s="114" t="str">
        <f t="shared" ca="1" si="283"/>
        <v>1-Months</v>
      </c>
      <c r="F3640" s="114" t="str">
        <f>VLOOKUP(O3640,Stock[],5,FALSE)</f>
        <v>BE</v>
      </c>
      <c r="G3640" s="33" t="s">
        <v>3424</v>
      </c>
      <c r="H3640" s="116" t="s">
        <v>276</v>
      </c>
      <c r="I3640" s="117" t="s">
        <v>501</v>
      </c>
      <c r="J3640" s="112" t="str">
        <f>VLOOKUP(I3640,Customers[],2,FALSE)</f>
        <v>မမာဌေး</v>
      </c>
      <c r="K3640" s="112" t="str">
        <f>VLOOKUP(I3640,Customers[],4,FALSE)</f>
        <v>Tharzi</v>
      </c>
      <c r="L3640" s="112" t="str">
        <f>VLOOKUP(Table85[[#This Row],[CustomerID]],Table!H:K,3,0)</f>
        <v>ကြာပစ်ကန်</v>
      </c>
      <c r="M3640" s="112" t="str">
        <f>VLOOKUP(I3640,Customers[],5,FALSE)</f>
        <v>Van-2</v>
      </c>
      <c r="N3640" s="117" t="s">
        <v>9</v>
      </c>
      <c r="O3640" s="37" t="s">
        <v>1395</v>
      </c>
      <c r="P3640" s="112" t="str">
        <f>VLOOKUP(O3640,Stock[],2,FALSE)</f>
        <v>ရွှေမင်းသားမန်ကျည်းခေါင်ရည်</v>
      </c>
      <c r="Q3640" s="119">
        <f>VLOOKUP(O3640,Stock[],3,FALSE)</f>
        <v>0.64</v>
      </c>
      <c r="R3640" s="119">
        <f>VLOOKUP(O3640,Stock[],4,FALSE)</f>
        <v>14</v>
      </c>
      <c r="S3640" s="118"/>
      <c r="T3640" s="119">
        <f>(DailySales!$S3640/DailySales!$R3640)+DailySales!$U3640</f>
        <v>1</v>
      </c>
      <c r="U3640" s="118">
        <v>1</v>
      </c>
      <c r="V3640" s="120">
        <f>+DailySales!$T3640*DailySales!$R3640</f>
        <v>14</v>
      </c>
      <c r="W3640" s="120">
        <f>+DailySales!$V3640*DailySales!$Q3640</f>
        <v>8.9600000000000009</v>
      </c>
      <c r="X3640" s="120">
        <f>VLOOKUP(O3640,Stock[],6,FALSE)</f>
        <v>830</v>
      </c>
      <c r="Y3640" s="120">
        <f>+DailySales!$V3640*DailySales!$X3640</f>
        <v>11620</v>
      </c>
      <c r="Z3640" s="118"/>
      <c r="AA3640" s="118"/>
      <c r="AB3640" s="118"/>
      <c r="AC3640" s="118"/>
      <c r="AD3640" s="118"/>
      <c r="AE3640" s="121">
        <v>380</v>
      </c>
      <c r="AF3640" s="122">
        <v>46065</v>
      </c>
      <c r="AG3640" s="123">
        <v>12000</v>
      </c>
      <c r="AH3640" s="122"/>
      <c r="AI3640" s="123"/>
      <c r="AJ3640" s="122"/>
      <c r="AK3640" s="123"/>
      <c r="AL3640" s="34"/>
      <c r="AM3640" s="39"/>
      <c r="AN3640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41" spans="1:40" ht="19.5" customHeight="1" x14ac:dyDescent="0.25">
      <c r="A3641" s="112">
        <f t="shared" ref="A3641:A3745" si="298">YEAR(C3641)</f>
        <v>2026</v>
      </c>
      <c r="B3641" s="112">
        <f t="shared" ref="B3641:B3745" si="299">MONTH(C3641)</f>
        <v>2</v>
      </c>
      <c r="C3641" s="113">
        <v>46065</v>
      </c>
      <c r="D3641" s="114">
        <f t="shared" ca="1" si="282"/>
        <v>46097</v>
      </c>
      <c r="E3641" s="114" t="str">
        <f t="shared" ca="1" si="283"/>
        <v>1-Months</v>
      </c>
      <c r="F3641" s="114" t="str">
        <f>VLOOKUP(O3641,Stock[],5,FALSE)</f>
        <v>BE</v>
      </c>
      <c r="G3641" s="33" t="s">
        <v>3425</v>
      </c>
      <c r="H3641" s="116" t="s">
        <v>276</v>
      </c>
      <c r="I3641" s="117" t="s">
        <v>532</v>
      </c>
      <c r="J3641" s="112" t="str">
        <f>VLOOKUP(I3641,Customers[],2,FALSE)</f>
        <v>မင်းဆုဝေ</v>
      </c>
      <c r="K3641" s="112" t="str">
        <f>VLOOKUP(I3641,Customers[],4,FALSE)</f>
        <v>Tharzi</v>
      </c>
      <c r="L3641" s="112" t="str">
        <f>VLOOKUP(Table85[[#This Row],[CustomerID]],Table!H:K,3,0)</f>
        <v>သာစည်</v>
      </c>
      <c r="M3641" s="112" t="str">
        <f>VLOOKUP(I3641,Customers[],5,FALSE)</f>
        <v>Van-2</v>
      </c>
      <c r="N3641" s="117" t="s">
        <v>9</v>
      </c>
      <c r="O3641" s="37" t="s">
        <v>1395</v>
      </c>
      <c r="P3641" s="112" t="str">
        <f>VLOOKUP(O3641,Stock[],2,FALSE)</f>
        <v>ရွှေမင်းသားမန်ကျည်းခေါင်ရည်</v>
      </c>
      <c r="Q3641" s="119">
        <f>VLOOKUP(O3641,Stock[],3,FALSE)</f>
        <v>0.64</v>
      </c>
      <c r="R3641" s="119">
        <f>VLOOKUP(O3641,Stock[],4,FALSE)</f>
        <v>14</v>
      </c>
      <c r="S3641" s="118"/>
      <c r="T3641" s="119">
        <f>(DailySales!$S3641/DailySales!$R3641)+DailySales!$U3641</f>
        <v>99</v>
      </c>
      <c r="U3641" s="118">
        <v>99</v>
      </c>
      <c r="V3641" s="120">
        <f>+DailySales!$T3641*DailySales!$R3641</f>
        <v>1386</v>
      </c>
      <c r="W3641" s="120">
        <f>+DailySales!$V3641*DailySales!$Q3641</f>
        <v>887.04</v>
      </c>
      <c r="X3641" s="120">
        <f>VLOOKUP(O3641,Stock[],6,FALSE)</f>
        <v>830</v>
      </c>
      <c r="Y3641" s="120">
        <f>+DailySales!$V3641*DailySales!$X3641</f>
        <v>1150380</v>
      </c>
      <c r="Z3641" s="118"/>
      <c r="AA3641" s="118"/>
      <c r="AB3641" s="118"/>
      <c r="AC3641" s="118"/>
      <c r="AD3641" s="118"/>
      <c r="AE3641" s="121">
        <v>34650</v>
      </c>
      <c r="AF3641" s="122">
        <v>46065</v>
      </c>
      <c r="AG3641" s="123">
        <v>1185030</v>
      </c>
      <c r="AH3641" s="122"/>
      <c r="AI3641" s="123"/>
      <c r="AJ3641" s="122"/>
      <c r="AK3641" s="123"/>
      <c r="AL3641" s="34"/>
      <c r="AM3641" s="39"/>
      <c r="AN3641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42" spans="1:40" ht="19.5" customHeight="1" x14ac:dyDescent="0.25">
      <c r="A3642" s="112">
        <f t="shared" si="298"/>
        <v>2026</v>
      </c>
      <c r="B3642" s="112">
        <f t="shared" si="299"/>
        <v>2</v>
      </c>
      <c r="C3642" s="113">
        <v>46065</v>
      </c>
      <c r="D3642" s="114">
        <f t="shared" ca="1" si="282"/>
        <v>46097</v>
      </c>
      <c r="E3642" s="114" t="str">
        <f t="shared" ca="1" si="283"/>
        <v>1-Months</v>
      </c>
      <c r="F3642" s="114" t="str">
        <f>VLOOKUP(O3642,Stock[],5,FALSE)</f>
        <v>BE</v>
      </c>
      <c r="G3642" s="33" t="s">
        <v>3425</v>
      </c>
      <c r="H3642" s="116" t="s">
        <v>276</v>
      </c>
      <c r="I3642" s="117" t="s">
        <v>532</v>
      </c>
      <c r="J3642" s="112" t="str">
        <f>VLOOKUP(I3642,Customers[],2,FALSE)</f>
        <v>မင်းဆုဝေ</v>
      </c>
      <c r="K3642" s="112" t="str">
        <f>VLOOKUP(I3642,Customers[],4,FALSE)</f>
        <v>Tharzi</v>
      </c>
      <c r="L3642" s="112" t="str">
        <f>VLOOKUP(Table85[[#This Row],[CustomerID]],Table!H:K,3,0)</f>
        <v>သာစည်</v>
      </c>
      <c r="M3642" s="112" t="str">
        <f>VLOOKUP(I3642,Customers[],5,FALSE)</f>
        <v>Van-2</v>
      </c>
      <c r="N3642" s="117" t="s">
        <v>9</v>
      </c>
      <c r="O3642" s="118" t="s">
        <v>1501</v>
      </c>
      <c r="P3642" s="112" t="str">
        <f>VLOOKUP(O3642,Stock[],2,FALSE)</f>
        <v>ရွှေမင်းသားမန်ကျည်းခေါင်ရည်(.6Ltr)</v>
      </c>
      <c r="Q3642" s="119">
        <f>VLOOKUP(O3642,Stock[],3,FALSE)</f>
        <v>0.6</v>
      </c>
      <c r="R3642" s="119">
        <f>VLOOKUP(O3642,Stock[],4,FALSE)</f>
        <v>12</v>
      </c>
      <c r="S3642" s="118"/>
      <c r="T3642" s="119">
        <f>(DailySales!$S3642/DailySales!$R3642)+DailySales!$U3642</f>
        <v>10</v>
      </c>
      <c r="U3642" s="118">
        <v>10</v>
      </c>
      <c r="V3642" s="120">
        <f>+DailySales!$T3642*DailySales!$R3642</f>
        <v>120</v>
      </c>
      <c r="W3642" s="120">
        <f>+DailySales!$V3642*DailySales!$Q3642</f>
        <v>72</v>
      </c>
      <c r="X3642" s="120">
        <f>VLOOKUP(O3642,Stock[],6,FALSE)</f>
        <v>800</v>
      </c>
      <c r="Y3642" s="120">
        <f>+DailySales!$V3642*DailySales!$X3642</f>
        <v>96000</v>
      </c>
      <c r="Z3642" s="118"/>
      <c r="AA3642" s="118"/>
      <c r="AB3642" s="118"/>
      <c r="AC3642" s="118"/>
      <c r="AD3642" s="118"/>
      <c r="AE3642" s="121"/>
      <c r="AF3642" s="122">
        <v>46065</v>
      </c>
      <c r="AG3642" s="123">
        <v>96000</v>
      </c>
      <c r="AH3642" s="122"/>
      <c r="AI3642" s="123"/>
      <c r="AJ3642" s="122"/>
      <c r="AK3642" s="123"/>
      <c r="AL3642" s="34"/>
      <c r="AM3642" s="39"/>
      <c r="AN3642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43" spans="1:40" ht="19.5" customHeight="1" x14ac:dyDescent="0.25">
      <c r="A3643" s="112">
        <f t="shared" si="298"/>
        <v>2026</v>
      </c>
      <c r="B3643" s="112">
        <f t="shared" si="299"/>
        <v>2</v>
      </c>
      <c r="C3643" s="113">
        <v>46065</v>
      </c>
      <c r="D3643" s="114">
        <f t="shared" ca="1" si="282"/>
        <v>46097</v>
      </c>
      <c r="E3643" s="114" t="str">
        <f t="shared" ca="1" si="283"/>
        <v>1-Months</v>
      </c>
      <c r="F3643" s="114" t="str">
        <f>VLOOKUP(O3643,Stock[],5,FALSE)</f>
        <v>BE</v>
      </c>
      <c r="G3643" s="33" t="s">
        <v>3425</v>
      </c>
      <c r="H3643" s="116" t="s">
        <v>276</v>
      </c>
      <c r="I3643" s="117" t="s">
        <v>532</v>
      </c>
      <c r="J3643" s="112" t="str">
        <f>VLOOKUP(I3643,Customers[],2,FALSE)</f>
        <v>မင်းဆုဝေ</v>
      </c>
      <c r="K3643" s="112" t="str">
        <f>VLOOKUP(I3643,Customers[],4,FALSE)</f>
        <v>Tharzi</v>
      </c>
      <c r="L3643" s="112" t="str">
        <f>VLOOKUP(Table85[[#This Row],[CustomerID]],Table!H:K,3,0)</f>
        <v>သာစည်</v>
      </c>
      <c r="M3643" s="112" t="str">
        <f>VLOOKUP(I3643,Customers[],5,FALSE)</f>
        <v>Van-2</v>
      </c>
      <c r="N3643" s="117" t="s">
        <v>9</v>
      </c>
      <c r="O3643" s="37" t="s">
        <v>1471</v>
      </c>
      <c r="P3643" s="112" t="str">
        <f>VLOOKUP(O3643,Stock[],2,FALSE)</f>
        <v>ရွှေမင်းသားခေါင်ရည်ကော်ဗူး(.6Ltr)</v>
      </c>
      <c r="Q3643" s="119">
        <f>VLOOKUP(O3643,Stock[],3,FALSE)</f>
        <v>0.6</v>
      </c>
      <c r="R3643" s="119">
        <f>VLOOKUP(O3643,Stock[],4,FALSE)</f>
        <v>12</v>
      </c>
      <c r="S3643" s="118"/>
      <c r="T3643" s="119">
        <f>(DailySales!$S3643/DailySales!$R3643)+DailySales!$U3643</f>
        <v>10</v>
      </c>
      <c r="U3643" s="118">
        <v>10</v>
      </c>
      <c r="V3643" s="120">
        <f>+DailySales!$T3643*DailySales!$R3643</f>
        <v>120</v>
      </c>
      <c r="W3643" s="120">
        <f>+DailySales!$V3643*DailySales!$Q3643</f>
        <v>72</v>
      </c>
      <c r="X3643" s="120">
        <f>VLOOKUP(O3643,Stock[],6,FALSE)</f>
        <v>800</v>
      </c>
      <c r="Y3643" s="120">
        <f>+DailySales!$V3643*DailySales!$X3643</f>
        <v>96000</v>
      </c>
      <c r="Z3643" s="118"/>
      <c r="AA3643" s="118"/>
      <c r="AB3643" s="118"/>
      <c r="AC3643" s="118"/>
      <c r="AD3643" s="118"/>
      <c r="AE3643" s="121"/>
      <c r="AF3643" s="122">
        <v>46065</v>
      </c>
      <c r="AG3643" s="123">
        <v>96000</v>
      </c>
      <c r="AH3643" s="122"/>
      <c r="AI3643" s="123"/>
      <c r="AJ3643" s="122"/>
      <c r="AK3643" s="123"/>
      <c r="AL3643" s="34"/>
      <c r="AM3643" s="39"/>
      <c r="AN3643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44" spans="1:40" ht="19.5" customHeight="1" x14ac:dyDescent="0.25">
      <c r="A3644" s="112">
        <f t="shared" si="298"/>
        <v>2026</v>
      </c>
      <c r="B3644" s="112">
        <f t="shared" si="299"/>
        <v>2</v>
      </c>
      <c r="C3644" s="113">
        <v>46065</v>
      </c>
      <c r="D3644" s="114">
        <f t="shared" ca="1" si="282"/>
        <v>46097</v>
      </c>
      <c r="E3644" s="114" t="str">
        <f t="shared" ca="1" si="283"/>
        <v>1-Months</v>
      </c>
      <c r="F3644" s="114" t="str">
        <f>VLOOKUP(O3644,Stock[],5,FALSE)</f>
        <v>BE</v>
      </c>
      <c r="G3644" s="33" t="s">
        <v>3425</v>
      </c>
      <c r="H3644" s="116" t="s">
        <v>276</v>
      </c>
      <c r="I3644" s="34" t="s">
        <v>1014</v>
      </c>
      <c r="J3644" s="112" t="str">
        <f>VLOOKUP(I3644,Customers[],2,FALSE)</f>
        <v>FOC</v>
      </c>
      <c r="K3644" s="112">
        <f>VLOOKUP(I3644,Customers[],4,FALSE)</f>
        <v>0</v>
      </c>
      <c r="L3644" s="112">
        <f>VLOOKUP(Table85[[#This Row],[CustomerID]],Table!H:K,3,0)</f>
        <v>0</v>
      </c>
      <c r="M3644" s="112">
        <f>VLOOKUP(I3644,Customers[],5,FALSE)</f>
        <v>0</v>
      </c>
      <c r="N3644" s="117" t="s">
        <v>1014</v>
      </c>
      <c r="O3644" s="118" t="s">
        <v>1501</v>
      </c>
      <c r="P3644" s="112" t="str">
        <f>VLOOKUP(O3644,Stock[],2,FALSE)</f>
        <v>ရွှေမင်းသားမန်ကျည်းခေါင်ရည်(.6Ltr)</v>
      </c>
      <c r="Q3644" s="119">
        <f>VLOOKUP(O3644,Stock[],3,FALSE)</f>
        <v>0.6</v>
      </c>
      <c r="R3644" s="119">
        <f>VLOOKUP(O3644,Stock[],4,FALSE)</f>
        <v>12</v>
      </c>
      <c r="S3644" s="118"/>
      <c r="T3644" s="119">
        <f>(DailySales!$S3644/DailySales!$R3644)+DailySales!$U3644</f>
        <v>1</v>
      </c>
      <c r="U3644" s="118">
        <v>1</v>
      </c>
      <c r="V3644" s="120">
        <f>+DailySales!$T3644*DailySales!$R3644</f>
        <v>12</v>
      </c>
      <c r="W3644" s="120">
        <f>+DailySales!$V3644*DailySales!$Q3644</f>
        <v>7.1999999999999993</v>
      </c>
      <c r="X3644" s="120">
        <f>VLOOKUP(O3644,Stock[],6,FALSE)</f>
        <v>800</v>
      </c>
      <c r="Y3644" s="120">
        <f>+DailySales!$V3644*DailySales!$X3644</f>
        <v>9600</v>
      </c>
      <c r="Z3644" s="118"/>
      <c r="AA3644" s="118"/>
      <c r="AB3644" s="118"/>
      <c r="AC3644" s="118"/>
      <c r="AD3644" s="118"/>
      <c r="AE3644" s="121"/>
      <c r="AF3644" s="122">
        <v>46065</v>
      </c>
      <c r="AG3644" s="123">
        <v>9600</v>
      </c>
      <c r="AH3644" s="122"/>
      <c r="AI3644" s="123"/>
      <c r="AJ3644" s="122"/>
      <c r="AK3644" s="123"/>
      <c r="AL3644" s="34"/>
      <c r="AM3644" s="39"/>
      <c r="AN3644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45" spans="1:40" ht="19.5" customHeight="1" x14ac:dyDescent="0.25">
      <c r="A3645" s="112">
        <f t="shared" si="298"/>
        <v>2026</v>
      </c>
      <c r="B3645" s="112">
        <f t="shared" si="299"/>
        <v>2</v>
      </c>
      <c r="C3645" s="113">
        <v>46065</v>
      </c>
      <c r="D3645" s="114">
        <f t="shared" ca="1" si="282"/>
        <v>46097</v>
      </c>
      <c r="E3645" s="114" t="str">
        <f t="shared" ca="1" si="283"/>
        <v>1-Months</v>
      </c>
      <c r="F3645" s="114" t="str">
        <f>VLOOKUP(O3645,Stock[],5,FALSE)</f>
        <v>BE</v>
      </c>
      <c r="G3645" s="33" t="s">
        <v>3425</v>
      </c>
      <c r="H3645" s="116" t="s">
        <v>276</v>
      </c>
      <c r="I3645" s="34" t="s">
        <v>1014</v>
      </c>
      <c r="J3645" s="112" t="str">
        <f>VLOOKUP(I3645,Customers[],2,FALSE)</f>
        <v>FOC</v>
      </c>
      <c r="K3645" s="112">
        <f>VLOOKUP(I3645,Customers[],4,FALSE)</f>
        <v>0</v>
      </c>
      <c r="L3645" s="112">
        <f>VLOOKUP(Table85[[#This Row],[CustomerID]],Table!H:K,3,0)</f>
        <v>0</v>
      </c>
      <c r="M3645" s="112">
        <f>VLOOKUP(I3645,Customers[],5,FALSE)</f>
        <v>0</v>
      </c>
      <c r="N3645" s="117" t="s">
        <v>1014</v>
      </c>
      <c r="O3645" s="118" t="s">
        <v>1471</v>
      </c>
      <c r="P3645" s="112" t="str">
        <f>VLOOKUP(O3645,Stock[],2,FALSE)</f>
        <v>ရွှေမင်းသားခေါင်ရည်ကော်ဗူး(.6Ltr)</v>
      </c>
      <c r="Q3645" s="119">
        <f>VLOOKUP(O3645,Stock[],3,FALSE)</f>
        <v>0.6</v>
      </c>
      <c r="R3645" s="119">
        <f>VLOOKUP(O3645,Stock[],4,FALSE)</f>
        <v>12</v>
      </c>
      <c r="S3645" s="118"/>
      <c r="T3645" s="119">
        <f>(DailySales!$S3645/DailySales!$R3645)+DailySales!$U3645</f>
        <v>1</v>
      </c>
      <c r="U3645" s="118">
        <v>1</v>
      </c>
      <c r="V3645" s="120">
        <f>+DailySales!$T3645*DailySales!$R3645</f>
        <v>12</v>
      </c>
      <c r="W3645" s="120">
        <f>+DailySales!$V3645*DailySales!$Q3645</f>
        <v>7.1999999999999993</v>
      </c>
      <c r="X3645" s="120">
        <f>VLOOKUP(O3645,Stock[],6,FALSE)</f>
        <v>800</v>
      </c>
      <c r="Y3645" s="120">
        <f>+DailySales!$V3645*DailySales!$X3645</f>
        <v>9600</v>
      </c>
      <c r="Z3645" s="118"/>
      <c r="AA3645" s="118"/>
      <c r="AB3645" s="118"/>
      <c r="AC3645" s="118"/>
      <c r="AD3645" s="118"/>
      <c r="AE3645" s="121"/>
      <c r="AF3645" s="122">
        <v>46065</v>
      </c>
      <c r="AG3645" s="123">
        <v>9600</v>
      </c>
      <c r="AH3645" s="122"/>
      <c r="AI3645" s="123"/>
      <c r="AJ3645" s="122"/>
      <c r="AK3645" s="123"/>
      <c r="AL3645" s="34"/>
      <c r="AM3645" s="39"/>
      <c r="AN364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46" spans="1:40" ht="19.5" customHeight="1" x14ac:dyDescent="0.25">
      <c r="A3646" s="112">
        <f t="shared" si="298"/>
        <v>2026</v>
      </c>
      <c r="B3646" s="112">
        <f t="shared" si="299"/>
        <v>2</v>
      </c>
      <c r="C3646" s="113">
        <v>46065</v>
      </c>
      <c r="D3646" s="114">
        <f t="shared" ca="1" si="282"/>
        <v>46097</v>
      </c>
      <c r="E3646" s="114" t="str">
        <f t="shared" ca="1" si="283"/>
        <v>1-Months</v>
      </c>
      <c r="F3646" s="114" t="str">
        <f>VLOOKUP(O3646,Stock[],5,FALSE)</f>
        <v>BE</v>
      </c>
      <c r="G3646" s="33" t="s">
        <v>3425</v>
      </c>
      <c r="H3646" s="116" t="s">
        <v>276</v>
      </c>
      <c r="I3646" s="117" t="s">
        <v>532</v>
      </c>
      <c r="J3646" s="112" t="str">
        <f>VLOOKUP(I3646,Customers[],2,FALSE)</f>
        <v>မင်းဆုဝေ</v>
      </c>
      <c r="K3646" s="112" t="str">
        <f>VLOOKUP(I3646,Customers[],4,FALSE)</f>
        <v>Tharzi</v>
      </c>
      <c r="L3646" s="112" t="str">
        <f>VLOOKUP(Table85[[#This Row],[CustomerID]],Table!H:K,3,0)</f>
        <v>သာစည်</v>
      </c>
      <c r="M3646" s="112" t="str">
        <f>VLOOKUP(I3646,Customers[],5,FALSE)</f>
        <v>Van-2</v>
      </c>
      <c r="N3646" s="117" t="s">
        <v>9</v>
      </c>
      <c r="O3646" s="37" t="s">
        <v>207</v>
      </c>
      <c r="P3646" s="112" t="str">
        <f>VLOOKUP(O3646,Stock[],2,FALSE)</f>
        <v>ရွှေမင်းသားခေါင်ရည်</v>
      </c>
      <c r="Q3646" s="119">
        <f>VLOOKUP(O3646,Stock[],3,FALSE)</f>
        <v>0.64</v>
      </c>
      <c r="R3646" s="119">
        <f>VLOOKUP(O3646,Stock[],4,FALSE)</f>
        <v>24</v>
      </c>
      <c r="S3646" s="118">
        <v>12</v>
      </c>
      <c r="T3646" s="119">
        <f>(DailySales!$S3646/DailySales!$R3646)+DailySales!$U3646</f>
        <v>0.5</v>
      </c>
      <c r="U3646" s="118"/>
      <c r="V3646" s="120">
        <f>+DailySales!$T3646*DailySales!$R3646</f>
        <v>12</v>
      </c>
      <c r="W3646" s="120">
        <f>+DailySales!$V3646*DailySales!$Q3646</f>
        <v>7.68</v>
      </c>
      <c r="X3646" s="120">
        <f>VLOOKUP(O3646,Stock[],6,FALSE)</f>
        <v>800</v>
      </c>
      <c r="Y3646" s="120">
        <f>+DailySales!$V3646*DailySales!$X3646</f>
        <v>9600</v>
      </c>
      <c r="Z3646" s="118"/>
      <c r="AA3646" s="118"/>
      <c r="AB3646" s="118"/>
      <c r="AC3646" s="118"/>
      <c r="AD3646" s="118"/>
      <c r="AE3646" s="121">
        <v>192</v>
      </c>
      <c r="AF3646" s="122">
        <v>46065</v>
      </c>
      <c r="AG3646" s="123">
        <v>9792</v>
      </c>
      <c r="AH3646" s="122"/>
      <c r="AI3646" s="123"/>
      <c r="AJ3646" s="122"/>
      <c r="AK3646" s="123"/>
      <c r="AL3646" s="34"/>
      <c r="AM3646" s="39"/>
      <c r="AN364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47" spans="1:40" ht="19.5" customHeight="1" x14ac:dyDescent="0.25">
      <c r="A3647" s="141">
        <f t="shared" ref="A3647:A3652" si="300">YEAR(C3647)</f>
        <v>2026</v>
      </c>
      <c r="B3647" s="141">
        <f t="shared" ref="B3647:B3652" si="301">MONTH(C3647)</f>
        <v>2</v>
      </c>
      <c r="C3647" s="113">
        <v>46065</v>
      </c>
      <c r="D3647" s="142">
        <f t="shared" ref="D3647:D3652" ca="1" si="302">TODAY()</f>
        <v>46097</v>
      </c>
      <c r="E3647" s="142" t="str">
        <f t="shared" ref="E3647:E3652" ca="1" si="303">DATEDIF(C3647,D3647,"M")&amp;"-Months"</f>
        <v>1-Months</v>
      </c>
      <c r="F3647" s="142" t="str">
        <f>VLOOKUP(O3647,Stock[],5,FALSE)</f>
        <v>BE</v>
      </c>
      <c r="G3647" s="143" t="s">
        <v>3426</v>
      </c>
      <c r="H3647" s="116" t="s">
        <v>276</v>
      </c>
      <c r="I3647" s="145" t="s">
        <v>500</v>
      </c>
      <c r="J3647" s="141" t="str">
        <f>VLOOKUP(I3647,Customers[],2,FALSE)</f>
        <v>ကိုသိန်းထွန်းဦး</v>
      </c>
      <c r="K3647" s="141" t="str">
        <f>VLOOKUP(I3647,Customers[],4,FALSE)</f>
        <v>Tharzi</v>
      </c>
      <c r="L3647" s="141" t="str">
        <f>VLOOKUP(Table85[[#This Row],[CustomerID]],Table!H:K,3,0)</f>
        <v>ထနောင်းကုန်း</v>
      </c>
      <c r="M3647" s="141" t="str">
        <f>VLOOKUP(I3647,Customers[],5,FALSE)</f>
        <v>Van-2</v>
      </c>
      <c r="N3647" s="117" t="s">
        <v>9</v>
      </c>
      <c r="O3647" s="146" t="s">
        <v>217</v>
      </c>
      <c r="P3647" s="141" t="str">
        <f>VLOOKUP(O3647,Stock[],2,FALSE)</f>
        <v>လိမ္မော်ဖြူ</v>
      </c>
      <c r="Q3647" s="147">
        <f>VLOOKUP(O3647,Stock[],3,FALSE)</f>
        <v>0.64</v>
      </c>
      <c r="R3647" s="147">
        <f>VLOOKUP(O3647,Stock[],4,FALSE)</f>
        <v>24</v>
      </c>
      <c r="S3647" s="146"/>
      <c r="T3647" s="147">
        <f>(DailySales!$S3647/DailySales!$R3647)+DailySales!$U3647</f>
        <v>2</v>
      </c>
      <c r="U3647" s="146">
        <v>2</v>
      </c>
      <c r="V3647" s="148">
        <f>+DailySales!$T3647*DailySales!$R3647</f>
        <v>48</v>
      </c>
      <c r="W3647" s="148">
        <f>+DailySales!$V3647*DailySales!$Q3647</f>
        <v>30.72</v>
      </c>
      <c r="X3647" s="148">
        <f>VLOOKUP(O3647,Stock[],6,FALSE)</f>
        <v>1330</v>
      </c>
      <c r="Y3647" s="148">
        <f>+DailySales!$V3647*DailySales!$X3647</f>
        <v>63840</v>
      </c>
      <c r="Z3647" s="146"/>
      <c r="AA3647" s="146"/>
      <c r="AB3647" s="146"/>
      <c r="AC3647" s="146"/>
      <c r="AD3647" s="146"/>
      <c r="AE3647" s="149">
        <v>1160</v>
      </c>
      <c r="AF3647" s="122">
        <v>46065</v>
      </c>
      <c r="AG3647" s="151">
        <v>65000</v>
      </c>
      <c r="AH3647" s="150"/>
      <c r="AI3647" s="151"/>
      <c r="AJ3647" s="150"/>
      <c r="AK3647" s="151"/>
      <c r="AL3647" s="34"/>
      <c r="AM3647" s="39"/>
      <c r="AN364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48" spans="1:40" ht="19.5" customHeight="1" x14ac:dyDescent="0.25">
      <c r="A3648" s="141">
        <f t="shared" si="300"/>
        <v>2026</v>
      </c>
      <c r="B3648" s="141">
        <f t="shared" si="301"/>
        <v>2</v>
      </c>
      <c r="C3648" s="113">
        <v>46065</v>
      </c>
      <c r="D3648" s="142">
        <f t="shared" ca="1" si="302"/>
        <v>46097</v>
      </c>
      <c r="E3648" s="142" t="str">
        <f t="shared" ca="1" si="303"/>
        <v>1-Months</v>
      </c>
      <c r="F3648" s="142" t="str">
        <f>VLOOKUP(O3648,Stock[],5,FALSE)</f>
        <v>BE</v>
      </c>
      <c r="G3648" s="143" t="s">
        <v>3427</v>
      </c>
      <c r="H3648" s="116" t="s">
        <v>276</v>
      </c>
      <c r="I3648" s="145" t="s">
        <v>566</v>
      </c>
      <c r="J3648" s="141" t="str">
        <f>VLOOKUP(I3648,Customers[],2,FALSE)</f>
        <v>မဖြူဖြူဝင်း</v>
      </c>
      <c r="K3648" s="141" t="str">
        <f>VLOOKUP(I3648,Customers[],4,FALSE)</f>
        <v>Tharzi</v>
      </c>
      <c r="L3648" s="141" t="str">
        <f>VLOOKUP(Table85[[#This Row],[CustomerID]],Table!H:K,3,0)</f>
        <v>ကြာပစ်ကန်</v>
      </c>
      <c r="M3648" s="141" t="str">
        <f>VLOOKUP(I3648,Customers[],5,FALSE)</f>
        <v>Van-2</v>
      </c>
      <c r="N3648" s="117" t="s">
        <v>9</v>
      </c>
      <c r="O3648" s="146" t="s">
        <v>217</v>
      </c>
      <c r="P3648" s="141" t="str">
        <f>VLOOKUP(O3648,Stock[],2,FALSE)</f>
        <v>လိမ္မော်ဖြူ</v>
      </c>
      <c r="Q3648" s="147">
        <f>VLOOKUP(O3648,Stock[],3,FALSE)</f>
        <v>0.64</v>
      </c>
      <c r="R3648" s="147">
        <f>VLOOKUP(O3648,Stock[],4,FALSE)</f>
        <v>24</v>
      </c>
      <c r="S3648" s="146"/>
      <c r="T3648" s="147">
        <f>(DailySales!$S3648/DailySales!$R3648)+DailySales!$U3648</f>
        <v>1</v>
      </c>
      <c r="U3648" s="146">
        <v>1</v>
      </c>
      <c r="V3648" s="148">
        <f>+DailySales!$T3648*DailySales!$R3648</f>
        <v>24</v>
      </c>
      <c r="W3648" s="148">
        <f>+DailySales!$V3648*DailySales!$Q3648</f>
        <v>15.36</v>
      </c>
      <c r="X3648" s="148">
        <f>VLOOKUP(O3648,Stock[],6,FALSE)</f>
        <v>1330</v>
      </c>
      <c r="Y3648" s="148">
        <f>+DailySales!$V3648*DailySales!$X3648</f>
        <v>31920</v>
      </c>
      <c r="Z3648" s="146"/>
      <c r="AA3648" s="146"/>
      <c r="AB3648" s="146"/>
      <c r="AC3648" s="146"/>
      <c r="AD3648" s="146"/>
      <c r="AE3648" s="149">
        <v>580</v>
      </c>
      <c r="AF3648" s="122">
        <v>46065</v>
      </c>
      <c r="AG3648" s="151">
        <v>32500</v>
      </c>
      <c r="AH3648" s="150"/>
      <c r="AI3648" s="151"/>
      <c r="AJ3648" s="150"/>
      <c r="AK3648" s="151"/>
      <c r="AL3648" s="34"/>
      <c r="AM3648" s="39"/>
      <c r="AN364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49" spans="1:40" ht="19.5" customHeight="1" x14ac:dyDescent="0.25">
      <c r="A3649" s="141">
        <f t="shared" si="300"/>
        <v>2026</v>
      </c>
      <c r="B3649" s="141">
        <f t="shared" si="301"/>
        <v>2</v>
      </c>
      <c r="C3649" s="113">
        <v>46065</v>
      </c>
      <c r="D3649" s="142">
        <f t="shared" ca="1" si="302"/>
        <v>46097</v>
      </c>
      <c r="E3649" s="142" t="str">
        <f t="shared" ca="1" si="303"/>
        <v>1-Months</v>
      </c>
      <c r="F3649" s="142" t="str">
        <f>VLOOKUP(O3649,Stock[],5,FALSE)</f>
        <v>BE</v>
      </c>
      <c r="G3649" s="143" t="s">
        <v>3428</v>
      </c>
      <c r="H3649" s="116" t="s">
        <v>276</v>
      </c>
      <c r="I3649" s="145" t="s">
        <v>598</v>
      </c>
      <c r="J3649" s="141" t="str">
        <f>VLOOKUP(I3649,Customers[],2,FALSE)</f>
        <v>မမိုးသူ</v>
      </c>
      <c r="K3649" s="141" t="str">
        <f>VLOOKUP(I3649,Customers[],4,FALSE)</f>
        <v>Tharzi</v>
      </c>
      <c r="L3649" s="141" t="str">
        <f>VLOOKUP(Table85[[#This Row],[CustomerID]],Table!H:K,3,0)</f>
        <v>ထနောင်းကန်</v>
      </c>
      <c r="M3649" s="141" t="str">
        <f>VLOOKUP(I3649,Customers[],5,FALSE)</f>
        <v>Van-2</v>
      </c>
      <c r="N3649" s="117" t="s">
        <v>9</v>
      </c>
      <c r="O3649" s="146" t="s">
        <v>217</v>
      </c>
      <c r="P3649" s="141" t="str">
        <f>VLOOKUP(O3649,Stock[],2,FALSE)</f>
        <v>လိမ္မော်ဖြူ</v>
      </c>
      <c r="Q3649" s="147">
        <f>VLOOKUP(O3649,Stock[],3,FALSE)</f>
        <v>0.64</v>
      </c>
      <c r="R3649" s="147">
        <f>VLOOKUP(O3649,Stock[],4,FALSE)</f>
        <v>24</v>
      </c>
      <c r="S3649" s="146"/>
      <c r="T3649" s="147">
        <f>(DailySales!$S3649/DailySales!$R3649)+DailySales!$U3649</f>
        <v>2</v>
      </c>
      <c r="U3649" s="146">
        <v>2</v>
      </c>
      <c r="V3649" s="148">
        <f>+DailySales!$T3649*DailySales!$R3649</f>
        <v>48</v>
      </c>
      <c r="W3649" s="148">
        <f>+DailySales!$V3649*DailySales!$Q3649</f>
        <v>30.72</v>
      </c>
      <c r="X3649" s="148">
        <f>VLOOKUP(O3649,Stock[],6,FALSE)</f>
        <v>1330</v>
      </c>
      <c r="Y3649" s="148">
        <f>+DailySales!$V3649*DailySales!$X3649</f>
        <v>63840</v>
      </c>
      <c r="Z3649" s="146"/>
      <c r="AA3649" s="146"/>
      <c r="AB3649" s="146"/>
      <c r="AC3649" s="146"/>
      <c r="AD3649" s="146"/>
      <c r="AE3649" s="149">
        <v>1160</v>
      </c>
      <c r="AF3649" s="122">
        <v>46065</v>
      </c>
      <c r="AG3649" s="151">
        <v>65000</v>
      </c>
      <c r="AH3649" s="150"/>
      <c r="AI3649" s="151"/>
      <c r="AJ3649" s="150"/>
      <c r="AK3649" s="151"/>
      <c r="AL3649" s="34"/>
      <c r="AM3649" s="39"/>
      <c r="AN364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50" spans="1:40" ht="19.5" customHeight="1" x14ac:dyDescent="0.25">
      <c r="A3650" s="141">
        <f t="shared" si="300"/>
        <v>2026</v>
      </c>
      <c r="B3650" s="141">
        <f t="shared" si="301"/>
        <v>2</v>
      </c>
      <c r="C3650" s="113">
        <v>46065</v>
      </c>
      <c r="D3650" s="142">
        <f t="shared" ca="1" si="302"/>
        <v>46097</v>
      </c>
      <c r="E3650" s="142" t="str">
        <f t="shared" ca="1" si="303"/>
        <v>1-Months</v>
      </c>
      <c r="F3650" s="142" t="str">
        <f>VLOOKUP(O3650,Stock[],5,FALSE)</f>
        <v>BE</v>
      </c>
      <c r="G3650" s="143" t="s">
        <v>3429</v>
      </c>
      <c r="H3650" s="116" t="s">
        <v>275</v>
      </c>
      <c r="I3650" s="145" t="s">
        <v>990</v>
      </c>
      <c r="J3650" s="141" t="str">
        <f>VLOOKUP(I3650,Customers[],2,FALSE)</f>
        <v>ဦးဝင်းရွှေ</v>
      </c>
      <c r="K3650" s="141" t="str">
        <f>VLOOKUP(I3650,Customers[],4,FALSE)</f>
        <v>Pyawbwe</v>
      </c>
      <c r="L3650" s="141" t="str">
        <f>VLOOKUP(Table85[[#This Row],[CustomerID]],Table!H:K,3,0)</f>
        <v>ဖျင်ဇင်း</v>
      </c>
      <c r="M3650" s="141" t="str">
        <f>VLOOKUP(I3650,Customers[],5,FALSE)</f>
        <v>Van-1</v>
      </c>
      <c r="N3650" s="117" t="s">
        <v>9</v>
      </c>
      <c r="O3650" s="146" t="s">
        <v>217</v>
      </c>
      <c r="P3650" s="141" t="str">
        <f>VLOOKUP(O3650,Stock[],2,FALSE)</f>
        <v>လိမ္မော်ဖြူ</v>
      </c>
      <c r="Q3650" s="147">
        <f>VLOOKUP(O3650,Stock[],3,FALSE)</f>
        <v>0.64</v>
      </c>
      <c r="R3650" s="147">
        <f>VLOOKUP(O3650,Stock[],4,FALSE)</f>
        <v>24</v>
      </c>
      <c r="S3650" s="146"/>
      <c r="T3650" s="147">
        <f>(DailySales!$S3650/DailySales!$R3650)+DailySales!$U3650</f>
        <v>2</v>
      </c>
      <c r="U3650" s="146">
        <v>2</v>
      </c>
      <c r="V3650" s="148">
        <f>+DailySales!$T3650*DailySales!$R3650</f>
        <v>48</v>
      </c>
      <c r="W3650" s="148">
        <f>+DailySales!$V3650*DailySales!$Q3650</f>
        <v>30.72</v>
      </c>
      <c r="X3650" s="148">
        <f>VLOOKUP(O3650,Stock[],6,FALSE)</f>
        <v>1330</v>
      </c>
      <c r="Y3650" s="148">
        <f>+DailySales!$V3650*DailySales!$X3650</f>
        <v>63840</v>
      </c>
      <c r="Z3650" s="146"/>
      <c r="AA3650" s="146"/>
      <c r="AB3650" s="146"/>
      <c r="AC3650" s="146"/>
      <c r="AD3650" s="146"/>
      <c r="AE3650" s="149">
        <v>1160</v>
      </c>
      <c r="AF3650" s="122">
        <v>46065</v>
      </c>
      <c r="AG3650" s="151">
        <v>65000</v>
      </c>
      <c r="AH3650" s="150"/>
      <c r="AI3650" s="151"/>
      <c r="AJ3650" s="150"/>
      <c r="AK3650" s="151"/>
      <c r="AL3650" s="34"/>
      <c r="AM3650" s="39"/>
      <c r="AN365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51" spans="1:40" ht="19.5" customHeight="1" x14ac:dyDescent="0.25">
      <c r="A3651" s="141">
        <f t="shared" si="300"/>
        <v>2026</v>
      </c>
      <c r="B3651" s="141">
        <f t="shared" si="301"/>
        <v>2</v>
      </c>
      <c r="C3651" s="113">
        <v>46065</v>
      </c>
      <c r="D3651" s="142">
        <f t="shared" ca="1" si="302"/>
        <v>46097</v>
      </c>
      <c r="E3651" s="142" t="str">
        <f t="shared" ca="1" si="303"/>
        <v>1-Months</v>
      </c>
      <c r="F3651" s="142" t="str">
        <f>VLOOKUP(O3651,Stock[],5,FALSE)</f>
        <v>BE</v>
      </c>
      <c r="G3651" s="143" t="s">
        <v>3430</v>
      </c>
      <c r="H3651" s="116" t="s">
        <v>275</v>
      </c>
      <c r="I3651" s="145" t="s">
        <v>3436</v>
      </c>
      <c r="J3651" s="141" t="str">
        <f>VLOOKUP(I3651,Customers[],2,FALSE)</f>
        <v>‌ဒေါ်အေး-2</v>
      </c>
      <c r="K3651" s="141" t="str">
        <f>VLOOKUP(I3651,Customers[],4,FALSE)</f>
        <v>Pyawbwe</v>
      </c>
      <c r="L3651" s="141" t="str">
        <f>VLOOKUP(Table85[[#This Row],[CustomerID]],Table!H:K,3,0)</f>
        <v>ဖျင်ဇင်း</v>
      </c>
      <c r="M3651" s="141" t="str">
        <f>VLOOKUP(I3651,Customers[],5,FALSE)</f>
        <v>Van-1</v>
      </c>
      <c r="N3651" s="117" t="s">
        <v>9</v>
      </c>
      <c r="O3651" s="146" t="s">
        <v>217</v>
      </c>
      <c r="P3651" s="141" t="str">
        <f>VLOOKUP(O3651,Stock[],2,FALSE)</f>
        <v>လိမ္မော်ဖြူ</v>
      </c>
      <c r="Q3651" s="147">
        <f>VLOOKUP(O3651,Stock[],3,FALSE)</f>
        <v>0.64</v>
      </c>
      <c r="R3651" s="147">
        <f>VLOOKUP(O3651,Stock[],4,FALSE)</f>
        <v>24</v>
      </c>
      <c r="S3651" s="146"/>
      <c r="T3651" s="147">
        <f>(DailySales!$S3651/DailySales!$R3651)+DailySales!$U3651</f>
        <v>2</v>
      </c>
      <c r="U3651" s="146">
        <v>2</v>
      </c>
      <c r="V3651" s="148">
        <f>+DailySales!$T3651*DailySales!$R3651</f>
        <v>48</v>
      </c>
      <c r="W3651" s="148">
        <f>+DailySales!$V3651*DailySales!$Q3651</f>
        <v>30.72</v>
      </c>
      <c r="X3651" s="148">
        <f>VLOOKUP(O3651,Stock[],6,FALSE)</f>
        <v>1330</v>
      </c>
      <c r="Y3651" s="148">
        <f>+DailySales!$V3651*DailySales!$X3651</f>
        <v>63840</v>
      </c>
      <c r="Z3651" s="146"/>
      <c r="AA3651" s="146"/>
      <c r="AB3651" s="146"/>
      <c r="AC3651" s="146"/>
      <c r="AD3651" s="146"/>
      <c r="AE3651" s="149">
        <v>1160</v>
      </c>
      <c r="AF3651" s="122">
        <v>46065</v>
      </c>
      <c r="AG3651" s="151">
        <v>65000</v>
      </c>
      <c r="AH3651" s="150"/>
      <c r="AI3651" s="151"/>
      <c r="AJ3651" s="150"/>
      <c r="AK3651" s="151"/>
      <c r="AL3651" s="34"/>
      <c r="AM3651" s="39"/>
      <c r="AN365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52" spans="1:40" ht="19.5" customHeight="1" x14ac:dyDescent="0.25">
      <c r="A3652" s="141">
        <f t="shared" si="300"/>
        <v>2026</v>
      </c>
      <c r="B3652" s="141">
        <f t="shared" si="301"/>
        <v>2</v>
      </c>
      <c r="C3652" s="113">
        <v>46065</v>
      </c>
      <c r="D3652" s="142">
        <f t="shared" ca="1" si="302"/>
        <v>46097</v>
      </c>
      <c r="E3652" s="142" t="str">
        <f t="shared" ca="1" si="303"/>
        <v>1-Months</v>
      </c>
      <c r="F3652" s="142" t="str">
        <f>VLOOKUP(O3652,Stock[],5,FALSE)</f>
        <v>BE</v>
      </c>
      <c r="G3652" s="143" t="s">
        <v>3439</v>
      </c>
      <c r="H3652" s="116" t="s">
        <v>275</v>
      </c>
      <c r="I3652" s="145" t="s">
        <v>3437</v>
      </c>
      <c r="J3652" s="141" t="str">
        <f>VLOOKUP(I3652,Customers[],2,FALSE)</f>
        <v>မရီလွင်</v>
      </c>
      <c r="K3652" s="141" t="str">
        <f>VLOOKUP(I3652,Customers[],4,FALSE)</f>
        <v>Pyawbwe</v>
      </c>
      <c r="L3652" s="141" t="str">
        <f>VLOOKUP(Table85[[#This Row],[CustomerID]],Table!H:K,3,0)</f>
        <v>ဒိုင်းချောင်း</v>
      </c>
      <c r="M3652" s="141" t="str">
        <f>VLOOKUP(I3652,Customers[],5,FALSE)</f>
        <v>Van-1</v>
      </c>
      <c r="N3652" s="117" t="s">
        <v>9</v>
      </c>
      <c r="O3652" s="146" t="s">
        <v>217</v>
      </c>
      <c r="P3652" s="141" t="str">
        <f>VLOOKUP(O3652,Stock[],2,FALSE)</f>
        <v>လိမ္မော်ဖြူ</v>
      </c>
      <c r="Q3652" s="147">
        <f>VLOOKUP(O3652,Stock[],3,FALSE)</f>
        <v>0.64</v>
      </c>
      <c r="R3652" s="147">
        <f>VLOOKUP(O3652,Stock[],4,FALSE)</f>
        <v>24</v>
      </c>
      <c r="S3652" s="146"/>
      <c r="T3652" s="147">
        <f>(DailySales!$S3652/DailySales!$R3652)+DailySales!$U3652</f>
        <v>3</v>
      </c>
      <c r="U3652" s="146">
        <v>3</v>
      </c>
      <c r="V3652" s="148">
        <f>+DailySales!$T3652*DailySales!$R3652</f>
        <v>72</v>
      </c>
      <c r="W3652" s="148">
        <f>+DailySales!$V3652*DailySales!$Q3652</f>
        <v>46.08</v>
      </c>
      <c r="X3652" s="148">
        <f>VLOOKUP(O3652,Stock[],6,FALSE)</f>
        <v>1330</v>
      </c>
      <c r="Y3652" s="148">
        <f>+DailySales!$V3652*DailySales!$X3652</f>
        <v>95760</v>
      </c>
      <c r="Z3652" s="146"/>
      <c r="AA3652" s="146"/>
      <c r="AB3652" s="146"/>
      <c r="AC3652" s="146"/>
      <c r="AD3652" s="146"/>
      <c r="AE3652" s="149">
        <v>1740</v>
      </c>
      <c r="AF3652" s="122">
        <v>46065</v>
      </c>
      <c r="AG3652" s="151">
        <v>97500</v>
      </c>
      <c r="AH3652" s="150"/>
      <c r="AI3652" s="151"/>
      <c r="AJ3652" s="150"/>
      <c r="AK3652" s="151"/>
      <c r="AL3652" s="34"/>
      <c r="AM3652" s="39"/>
      <c r="AN365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53" spans="1:40" ht="19.5" customHeight="1" x14ac:dyDescent="0.25">
      <c r="A3653" s="141">
        <f t="shared" ref="A3653:A3658" si="304">YEAR(C3653)</f>
        <v>2026</v>
      </c>
      <c r="B3653" s="141">
        <f t="shared" ref="B3653:B3658" si="305">MONTH(C3653)</f>
        <v>2</v>
      </c>
      <c r="C3653" s="113">
        <v>46065</v>
      </c>
      <c r="D3653" s="142">
        <f t="shared" ref="D3653:D3658" ca="1" si="306">TODAY()</f>
        <v>46097</v>
      </c>
      <c r="E3653" s="142" t="str">
        <f t="shared" ref="E3653:E3658" ca="1" si="307">DATEDIF(C3653,D3653,"M")&amp;"-Months"</f>
        <v>1-Months</v>
      </c>
      <c r="F3653" s="142" t="str">
        <f>VLOOKUP(O3653,Stock[],5,FALSE)</f>
        <v>BE</v>
      </c>
      <c r="G3653" s="143" t="s">
        <v>3441</v>
      </c>
      <c r="H3653" s="116" t="s">
        <v>275</v>
      </c>
      <c r="I3653" s="145" t="s">
        <v>3438</v>
      </c>
      <c r="J3653" s="141" t="str">
        <f>VLOOKUP(I3653,Customers[],2,FALSE)</f>
        <v>မစန်းဌေး</v>
      </c>
      <c r="K3653" s="141" t="str">
        <f>VLOOKUP(I3653,Customers[],4,FALSE)</f>
        <v>Pyawbwe</v>
      </c>
      <c r="L3653" s="141" t="str">
        <f>VLOOKUP(Table85[[#This Row],[CustomerID]],Table!H:K,3,0)</f>
        <v>ဒိုင်းချောင်း</v>
      </c>
      <c r="M3653" s="141" t="str">
        <f>VLOOKUP(I3653,Customers[],5,FALSE)</f>
        <v>Van-1</v>
      </c>
      <c r="N3653" s="117" t="s">
        <v>9</v>
      </c>
      <c r="O3653" s="146" t="s">
        <v>217</v>
      </c>
      <c r="P3653" s="141" t="str">
        <f>VLOOKUP(O3653,Stock[],2,FALSE)</f>
        <v>လိမ္မော်ဖြူ</v>
      </c>
      <c r="Q3653" s="147">
        <f>VLOOKUP(O3653,Stock[],3,FALSE)</f>
        <v>0.64</v>
      </c>
      <c r="R3653" s="147">
        <f>VLOOKUP(O3653,Stock[],4,FALSE)</f>
        <v>24</v>
      </c>
      <c r="S3653" s="146"/>
      <c r="T3653" s="147">
        <f>(DailySales!$S3653/DailySales!$R3653)+DailySales!$U3653</f>
        <v>3</v>
      </c>
      <c r="U3653" s="146">
        <v>3</v>
      </c>
      <c r="V3653" s="148">
        <f>+DailySales!$T3653*DailySales!$R3653</f>
        <v>72</v>
      </c>
      <c r="W3653" s="148">
        <f>+DailySales!$V3653*DailySales!$Q3653</f>
        <v>46.08</v>
      </c>
      <c r="X3653" s="148">
        <f>VLOOKUP(O3653,Stock[],6,FALSE)</f>
        <v>1330</v>
      </c>
      <c r="Y3653" s="148">
        <f>+DailySales!$V3653*DailySales!$X3653</f>
        <v>95760</v>
      </c>
      <c r="Z3653" s="146"/>
      <c r="AA3653" s="146"/>
      <c r="AB3653" s="146"/>
      <c r="AC3653" s="146"/>
      <c r="AD3653" s="146"/>
      <c r="AE3653" s="149">
        <v>1740</v>
      </c>
      <c r="AF3653" s="122">
        <v>46065</v>
      </c>
      <c r="AG3653" s="151">
        <v>97500</v>
      </c>
      <c r="AH3653" s="150"/>
      <c r="AI3653" s="151"/>
      <c r="AJ3653" s="150"/>
      <c r="AK3653" s="151"/>
      <c r="AL3653" s="34"/>
      <c r="AM3653" s="39"/>
      <c r="AN365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54" spans="1:40" ht="19.5" customHeight="1" x14ac:dyDescent="0.25">
      <c r="A3654" s="141">
        <f t="shared" si="304"/>
        <v>2026</v>
      </c>
      <c r="B3654" s="141">
        <f t="shared" si="305"/>
        <v>2</v>
      </c>
      <c r="C3654" s="113">
        <v>46065</v>
      </c>
      <c r="D3654" s="142">
        <f t="shared" ca="1" si="306"/>
        <v>46097</v>
      </c>
      <c r="E3654" s="142" t="str">
        <f t="shared" ca="1" si="307"/>
        <v>1-Months</v>
      </c>
      <c r="F3654" s="142" t="str">
        <f>VLOOKUP(O3654,Stock[],5,FALSE)</f>
        <v>BE</v>
      </c>
      <c r="G3654" s="143" t="s">
        <v>3442</v>
      </c>
      <c r="H3654" s="116" t="s">
        <v>275</v>
      </c>
      <c r="I3654" s="145" t="s">
        <v>3440</v>
      </c>
      <c r="J3654" s="141" t="str">
        <f>VLOOKUP(I3654,Customers[],2,FALSE)</f>
        <v>ဦးသိန်းတင့်</v>
      </c>
      <c r="K3654" s="141" t="str">
        <f>VLOOKUP(I3654,Customers[],4,FALSE)</f>
        <v>Pyawbwe</v>
      </c>
      <c r="L3654" s="141" t="str">
        <f>VLOOKUP(Table85[[#This Row],[CustomerID]],Table!H:K,3,0)</f>
        <v>ဒိုင်းချောင်း</v>
      </c>
      <c r="M3654" s="141" t="str">
        <f>VLOOKUP(I3654,Customers[],5,FALSE)</f>
        <v>Van-1</v>
      </c>
      <c r="N3654" s="117" t="s">
        <v>9</v>
      </c>
      <c r="O3654" s="146" t="s">
        <v>217</v>
      </c>
      <c r="P3654" s="141" t="str">
        <f>VLOOKUP(O3654,Stock[],2,FALSE)</f>
        <v>လိမ္မော်ဖြူ</v>
      </c>
      <c r="Q3654" s="147">
        <f>VLOOKUP(O3654,Stock[],3,FALSE)</f>
        <v>0.64</v>
      </c>
      <c r="R3654" s="147">
        <f>VLOOKUP(O3654,Stock[],4,FALSE)</f>
        <v>24</v>
      </c>
      <c r="S3654" s="146"/>
      <c r="T3654" s="147">
        <f>(DailySales!$S3654/DailySales!$R3654)+DailySales!$U3654</f>
        <v>2</v>
      </c>
      <c r="U3654" s="146">
        <v>2</v>
      </c>
      <c r="V3654" s="148">
        <f>+DailySales!$T3654*DailySales!$R3654</f>
        <v>48</v>
      </c>
      <c r="W3654" s="148">
        <f>+DailySales!$V3654*DailySales!$Q3654</f>
        <v>30.72</v>
      </c>
      <c r="X3654" s="148">
        <f>VLOOKUP(O3654,Stock[],6,FALSE)</f>
        <v>1330</v>
      </c>
      <c r="Y3654" s="148">
        <f>+DailySales!$V3654*DailySales!$X3654</f>
        <v>63840</v>
      </c>
      <c r="Z3654" s="146"/>
      <c r="AA3654" s="146"/>
      <c r="AB3654" s="146"/>
      <c r="AC3654" s="146"/>
      <c r="AD3654" s="146"/>
      <c r="AE3654" s="149">
        <v>1160</v>
      </c>
      <c r="AF3654" s="122">
        <v>46065</v>
      </c>
      <c r="AG3654" s="151">
        <v>65000</v>
      </c>
      <c r="AH3654" s="150"/>
      <c r="AI3654" s="151"/>
      <c r="AJ3654" s="150"/>
      <c r="AK3654" s="151"/>
      <c r="AL3654" s="34"/>
      <c r="AM3654" s="39"/>
      <c r="AN365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55" spans="1:40" ht="19.5" customHeight="1" x14ac:dyDescent="0.25">
      <c r="A3655" s="141">
        <f t="shared" si="304"/>
        <v>2026</v>
      </c>
      <c r="B3655" s="141">
        <f t="shared" si="305"/>
        <v>2</v>
      </c>
      <c r="C3655" s="113">
        <v>46065</v>
      </c>
      <c r="D3655" s="142">
        <f t="shared" ca="1" si="306"/>
        <v>46097</v>
      </c>
      <c r="E3655" s="142" t="str">
        <f t="shared" ca="1" si="307"/>
        <v>1-Months</v>
      </c>
      <c r="F3655" s="142" t="str">
        <f>VLOOKUP(O3655,Stock[],5,FALSE)</f>
        <v>BE</v>
      </c>
      <c r="G3655" s="143" t="s">
        <v>3443</v>
      </c>
      <c r="H3655" s="116" t="s">
        <v>275</v>
      </c>
      <c r="I3655" s="145" t="s">
        <v>1066</v>
      </c>
      <c r="J3655" s="141" t="str">
        <f>VLOOKUP(I3655,Customers[],2,FALSE)</f>
        <v>ခင် (ရောင်းဝယ်ရေး)</v>
      </c>
      <c r="K3655" s="141" t="str">
        <f>VLOOKUP(I3655,Customers[],4,FALSE)</f>
        <v>Pyawbwe</v>
      </c>
      <c r="L3655" s="141" t="str">
        <f>VLOOKUP(Table85[[#This Row],[CustomerID]],Table!H:K,3,0)</f>
        <v>ပျော်ဘွယ်</v>
      </c>
      <c r="M3655" s="141" t="str">
        <f>VLOOKUP(I3655,Customers[],5,FALSE)</f>
        <v>Van-1</v>
      </c>
      <c r="N3655" s="117" t="s">
        <v>9</v>
      </c>
      <c r="O3655" s="146" t="s">
        <v>205</v>
      </c>
      <c r="P3655" s="141" t="str">
        <f>VLOOKUP(O3655,Stock[],2,FALSE)</f>
        <v>ကောင်းကြည် ကော် 25%  (1Ltr )</v>
      </c>
      <c r="Q3655" s="147">
        <f>VLOOKUP(O3655,Stock[],3,FALSE)</f>
        <v>1</v>
      </c>
      <c r="R3655" s="147">
        <f>VLOOKUP(O3655,Stock[],4,FALSE)</f>
        <v>12</v>
      </c>
      <c r="S3655" s="146"/>
      <c r="T3655" s="147">
        <f>(DailySales!$S3655/DailySales!$R3655)+DailySales!$U3655</f>
        <v>60</v>
      </c>
      <c r="U3655" s="146">
        <v>60</v>
      </c>
      <c r="V3655" s="148">
        <f>+DailySales!$T3655*DailySales!$R3655</f>
        <v>720</v>
      </c>
      <c r="W3655" s="148">
        <f>+DailySales!$V3655*DailySales!$Q3655</f>
        <v>720</v>
      </c>
      <c r="X3655" s="148">
        <f>VLOOKUP(O3655,Stock[],6,FALSE)</f>
        <v>1530</v>
      </c>
      <c r="Y3655" s="148">
        <f>+DailySales!$V3655*DailySales!$X3655</f>
        <v>1101600</v>
      </c>
      <c r="Z3655" s="146"/>
      <c r="AA3655" s="146"/>
      <c r="AB3655" s="146">
        <v>6000</v>
      </c>
      <c r="AC3655" s="146">
        <v>7200</v>
      </c>
      <c r="AD3655" s="146"/>
      <c r="AE3655" s="149">
        <v>20400</v>
      </c>
      <c r="AF3655" s="122">
        <v>46065</v>
      </c>
      <c r="AG3655" s="151">
        <v>1108800</v>
      </c>
      <c r="AH3655" s="150"/>
      <c r="AI3655" s="151"/>
      <c r="AJ3655" s="150"/>
      <c r="AK3655" s="151"/>
      <c r="AL3655" s="34"/>
      <c r="AM3655" s="39"/>
      <c r="AN365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56" spans="1:40" ht="19.5" customHeight="1" x14ac:dyDescent="0.25">
      <c r="A3656" s="141">
        <f t="shared" si="304"/>
        <v>2026</v>
      </c>
      <c r="B3656" s="141">
        <f t="shared" si="305"/>
        <v>2</v>
      </c>
      <c r="C3656" s="113">
        <v>46065</v>
      </c>
      <c r="D3656" s="142">
        <f t="shared" ca="1" si="306"/>
        <v>46097</v>
      </c>
      <c r="E3656" s="142" t="str">
        <f t="shared" ca="1" si="307"/>
        <v>1-Months</v>
      </c>
      <c r="F3656" s="142" t="str">
        <f>VLOOKUP(O3656,Stock[],5,FALSE)</f>
        <v>BE</v>
      </c>
      <c r="G3656" s="143" t="s">
        <v>3444</v>
      </c>
      <c r="H3656" s="116" t="s">
        <v>275</v>
      </c>
      <c r="I3656" s="145" t="s">
        <v>1754</v>
      </c>
      <c r="J3656" s="141" t="str">
        <f>VLOOKUP(I3656,Customers[],2,FALSE)</f>
        <v>စစ်ဆေးရေးဂိတ်လက်ဆောင်</v>
      </c>
      <c r="K3656" s="141">
        <f>VLOOKUP(I3656,Customers[],4,FALSE)</f>
        <v>0</v>
      </c>
      <c r="L3656" s="141">
        <f>VLOOKUP(Table85[[#This Row],[CustomerID]],Table!H:K,3,0)</f>
        <v>0</v>
      </c>
      <c r="M3656" s="141">
        <f>VLOOKUP(I3656,Customers[],5,FALSE)</f>
        <v>0</v>
      </c>
      <c r="N3656" s="117" t="s">
        <v>1751</v>
      </c>
      <c r="O3656" s="146" t="s">
        <v>217</v>
      </c>
      <c r="P3656" s="141" t="str">
        <f>VLOOKUP(O3656,Stock[],2,FALSE)</f>
        <v>လိမ္မော်ဖြူ</v>
      </c>
      <c r="Q3656" s="147">
        <f>VLOOKUP(O3656,Stock[],3,FALSE)</f>
        <v>0.64</v>
      </c>
      <c r="R3656" s="147">
        <f>VLOOKUP(O3656,Stock[],4,FALSE)</f>
        <v>24</v>
      </c>
      <c r="S3656" s="146">
        <v>3</v>
      </c>
      <c r="T3656" s="147">
        <f>(DailySales!$S3656/DailySales!$R3656)+DailySales!$U3656</f>
        <v>0.125</v>
      </c>
      <c r="U3656" s="146"/>
      <c r="V3656" s="148">
        <f>+DailySales!$T3656*DailySales!$R3656</f>
        <v>3</v>
      </c>
      <c r="W3656" s="148">
        <f>+DailySales!$V3656*DailySales!$Q3656</f>
        <v>1.92</v>
      </c>
      <c r="X3656" s="148">
        <f>VLOOKUP(O3656,Stock[],6,FALSE)</f>
        <v>1330</v>
      </c>
      <c r="Y3656" s="148">
        <f>+DailySales!$V3656*DailySales!$X3656</f>
        <v>3990</v>
      </c>
      <c r="Z3656" s="146"/>
      <c r="AA3656" s="146"/>
      <c r="AB3656" s="146"/>
      <c r="AC3656" s="146"/>
      <c r="AD3656" s="146"/>
      <c r="AE3656" s="149"/>
      <c r="AF3656" s="122">
        <v>46065</v>
      </c>
      <c r="AG3656" s="151">
        <v>3990</v>
      </c>
      <c r="AH3656" s="150"/>
      <c r="AI3656" s="151"/>
      <c r="AJ3656" s="150"/>
      <c r="AK3656" s="151"/>
      <c r="AL3656" s="34"/>
      <c r="AM3656" s="39"/>
      <c r="AN365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57" spans="1:40" ht="19.5" customHeight="1" x14ac:dyDescent="0.25">
      <c r="A3657" s="141">
        <f t="shared" si="304"/>
        <v>2026</v>
      </c>
      <c r="B3657" s="141">
        <f t="shared" si="305"/>
        <v>2</v>
      </c>
      <c r="C3657" s="113">
        <v>46065</v>
      </c>
      <c r="D3657" s="142">
        <f t="shared" ca="1" si="306"/>
        <v>46097</v>
      </c>
      <c r="E3657" s="142" t="str">
        <f t="shared" ca="1" si="307"/>
        <v>1-Months</v>
      </c>
      <c r="F3657" s="142" t="str">
        <f>VLOOKUP(O3657,Stock[],5,FALSE)</f>
        <v>BE</v>
      </c>
      <c r="G3657" s="143" t="s">
        <v>3445</v>
      </c>
      <c r="H3657" s="144" t="s">
        <v>282</v>
      </c>
      <c r="I3657" s="145" t="s">
        <v>2369</v>
      </c>
      <c r="J3657" s="141" t="str">
        <f>VLOOKUP(I3657,Customers[],2,FALSE)</f>
        <v>အိရွှေဇင်</v>
      </c>
      <c r="K3657" s="141" t="str">
        <f>VLOOKUP(I3657,Customers[],4,FALSE)</f>
        <v>Yamethin</v>
      </c>
      <c r="L3657" s="141" t="str">
        <f>VLOOKUP(Table85[[#This Row],[CustomerID]],Table!H:K,3,0)</f>
        <v>ဘွတ်ကုန်း</v>
      </c>
      <c r="M3657" s="141" t="str">
        <f>VLOOKUP(I3657,Customers[],5,FALSE)</f>
        <v>Van-1</v>
      </c>
      <c r="N3657" s="117" t="s">
        <v>9</v>
      </c>
      <c r="O3657" s="146" t="s">
        <v>205</v>
      </c>
      <c r="P3657" s="141" t="str">
        <f>VLOOKUP(O3657,Stock[],2,FALSE)</f>
        <v>ကောင်းကြည် ကော် 25%  (1Ltr )</v>
      </c>
      <c r="Q3657" s="147">
        <f>VLOOKUP(O3657,Stock[],3,FALSE)</f>
        <v>1</v>
      </c>
      <c r="R3657" s="147">
        <f>VLOOKUP(O3657,Stock[],4,FALSE)</f>
        <v>12</v>
      </c>
      <c r="S3657" s="146"/>
      <c r="T3657" s="147">
        <f>(DailySales!$S3657/DailySales!$R3657)+DailySales!$U3657</f>
        <v>2</v>
      </c>
      <c r="U3657" s="146">
        <v>2</v>
      </c>
      <c r="V3657" s="148">
        <f>+DailySales!$T3657*DailySales!$R3657</f>
        <v>24</v>
      </c>
      <c r="W3657" s="148">
        <f>+DailySales!$V3657*DailySales!$Q3657</f>
        <v>24</v>
      </c>
      <c r="X3657" s="148">
        <f>VLOOKUP(O3657,Stock[],6,FALSE)</f>
        <v>1530</v>
      </c>
      <c r="Y3657" s="148">
        <f>+DailySales!$V3657*DailySales!$X3657</f>
        <v>36720</v>
      </c>
      <c r="Z3657" s="146"/>
      <c r="AA3657" s="146"/>
      <c r="AB3657" s="146"/>
      <c r="AC3657" s="146"/>
      <c r="AD3657" s="146"/>
      <c r="AE3657" s="149">
        <v>680</v>
      </c>
      <c r="AF3657" s="122">
        <v>46065</v>
      </c>
      <c r="AG3657" s="151">
        <v>37400</v>
      </c>
      <c r="AH3657" s="150"/>
      <c r="AI3657" s="151"/>
      <c r="AJ3657" s="150"/>
      <c r="AK3657" s="151"/>
      <c r="AL3657" s="34"/>
      <c r="AM3657" s="39"/>
      <c r="AN365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58" spans="1:40" ht="19.5" customHeight="1" x14ac:dyDescent="0.25">
      <c r="A3658" s="141">
        <f t="shared" si="304"/>
        <v>2026</v>
      </c>
      <c r="B3658" s="141">
        <f t="shared" si="305"/>
        <v>2</v>
      </c>
      <c r="C3658" s="113">
        <v>46065</v>
      </c>
      <c r="D3658" s="142">
        <f t="shared" ca="1" si="306"/>
        <v>46097</v>
      </c>
      <c r="E3658" s="142" t="str">
        <f t="shared" ca="1" si="307"/>
        <v>1-Months</v>
      </c>
      <c r="F3658" s="142" t="str">
        <f>VLOOKUP(O3658,Stock[],5,FALSE)</f>
        <v>BE</v>
      </c>
      <c r="G3658" s="143" t="s">
        <v>3446</v>
      </c>
      <c r="H3658" s="144" t="s">
        <v>282</v>
      </c>
      <c r="I3658" s="145" t="s">
        <v>3448</v>
      </c>
      <c r="J3658" s="141" t="str">
        <f>VLOOKUP(I3658,Customers[],2,FALSE)</f>
        <v>ထိပ်တန်း</v>
      </c>
      <c r="K3658" s="141" t="str">
        <f>VLOOKUP(I3658,Customers[],4,FALSE)</f>
        <v>Yamethin</v>
      </c>
      <c r="L3658" s="141" t="str">
        <f>VLOOKUP(Table85[[#This Row],[CustomerID]],Table!H:K,3,0)</f>
        <v>ကံသာအေး</v>
      </c>
      <c r="M3658" s="141" t="str">
        <f>VLOOKUP(I3658,Customers[],5,FALSE)</f>
        <v>Van-1</v>
      </c>
      <c r="N3658" s="117" t="s">
        <v>9</v>
      </c>
      <c r="O3658" s="146" t="s">
        <v>223</v>
      </c>
      <c r="P3658" s="141" t="str">
        <f>VLOOKUP(O3658,Stock[],2,FALSE)</f>
        <v>ချယ်ရီအရက်သန့်ကော် (.6Ltr)</v>
      </c>
      <c r="Q3658" s="147">
        <f>VLOOKUP(O3658,Stock[],3,FALSE)</f>
        <v>0.6</v>
      </c>
      <c r="R3658" s="147">
        <f>VLOOKUP(O3658,Stock[],4,FALSE)</f>
        <v>24</v>
      </c>
      <c r="S3658" s="146"/>
      <c r="T3658" s="147">
        <f>(DailySales!$S3658/DailySales!$R3658)+DailySales!$U3658</f>
        <v>1</v>
      </c>
      <c r="U3658" s="146">
        <v>1</v>
      </c>
      <c r="V3658" s="148">
        <f>+DailySales!$T3658*DailySales!$R3658</f>
        <v>24</v>
      </c>
      <c r="W3658" s="148">
        <f>+DailySales!$V3658*DailySales!$Q3658</f>
        <v>14.399999999999999</v>
      </c>
      <c r="X3658" s="148">
        <f>VLOOKUP(O3658,Stock[],6,FALSE)</f>
        <v>875</v>
      </c>
      <c r="Y3658" s="148">
        <f>+DailySales!$V3658*DailySales!$X3658</f>
        <v>21000</v>
      </c>
      <c r="Z3658" s="146"/>
      <c r="AA3658" s="146"/>
      <c r="AB3658" s="146"/>
      <c r="AC3658" s="146"/>
      <c r="AD3658" s="146"/>
      <c r="AE3658" s="149">
        <v>600</v>
      </c>
      <c r="AF3658" s="122">
        <v>46065</v>
      </c>
      <c r="AG3658" s="151">
        <v>21600</v>
      </c>
      <c r="AH3658" s="150"/>
      <c r="AI3658" s="151"/>
      <c r="AJ3658" s="150"/>
      <c r="AK3658" s="151"/>
      <c r="AL3658" s="34"/>
      <c r="AM3658" s="39"/>
      <c r="AN365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59" spans="1:40" ht="19.5" customHeight="1" x14ac:dyDescent="0.25">
      <c r="A3659" s="141">
        <f t="shared" ref="A3659:A3664" si="308">YEAR(C3659)</f>
        <v>2026</v>
      </c>
      <c r="B3659" s="141">
        <f t="shared" ref="B3659:B3664" si="309">MONTH(C3659)</f>
        <v>2</v>
      </c>
      <c r="C3659" s="113">
        <v>46065</v>
      </c>
      <c r="D3659" s="142">
        <f t="shared" ref="D3659:D3664" ca="1" si="310">TODAY()</f>
        <v>46097</v>
      </c>
      <c r="E3659" s="142" t="str">
        <f t="shared" ref="E3659:E3664" ca="1" si="311">DATEDIF(C3659,D3659,"M")&amp;"-Months"</f>
        <v>1-Months</v>
      </c>
      <c r="F3659" s="142" t="str">
        <f>VLOOKUP(O3659,Stock[],5,FALSE)</f>
        <v>BE</v>
      </c>
      <c r="G3659" s="143" t="s">
        <v>3446</v>
      </c>
      <c r="H3659" s="144" t="s">
        <v>282</v>
      </c>
      <c r="I3659" s="145" t="s">
        <v>1753</v>
      </c>
      <c r="J3659" s="141" t="str">
        <f>VLOOKUP(I3659,Customers[],2,FALSE)</f>
        <v>ကုန်သည်လက်ဆောင်</v>
      </c>
      <c r="K3659" s="141">
        <f>VLOOKUP(I3659,Customers[],4,FALSE)</f>
        <v>0</v>
      </c>
      <c r="L3659" s="141">
        <f>VLOOKUP(Table85[[#This Row],[CustomerID]],Table!H:K,3,0)</f>
        <v>0</v>
      </c>
      <c r="M3659" s="141">
        <f>VLOOKUP(I3659,Customers[],5,FALSE)</f>
        <v>0</v>
      </c>
      <c r="N3659" s="117" t="s">
        <v>1750</v>
      </c>
      <c r="O3659" s="146" t="s">
        <v>1501</v>
      </c>
      <c r="P3659" s="141" t="str">
        <f>VLOOKUP(O3659,Stock[],2,FALSE)</f>
        <v>ရွှေမင်းသားမန်ကျည်းခေါင်ရည်(.6Ltr)</v>
      </c>
      <c r="Q3659" s="147">
        <f>VLOOKUP(O3659,Stock[],3,FALSE)</f>
        <v>0.6</v>
      </c>
      <c r="R3659" s="147">
        <f>VLOOKUP(O3659,Stock[],4,FALSE)</f>
        <v>12</v>
      </c>
      <c r="S3659" s="146">
        <v>1</v>
      </c>
      <c r="T3659" s="147">
        <f>(DailySales!$S3659/DailySales!$R3659)+DailySales!$U3659</f>
        <v>8.3333333333333329E-2</v>
      </c>
      <c r="U3659" s="146"/>
      <c r="V3659" s="148">
        <f>+DailySales!$T3659*DailySales!$R3659</f>
        <v>1</v>
      </c>
      <c r="W3659" s="148">
        <f>+DailySales!$V3659*DailySales!$Q3659</f>
        <v>0.6</v>
      </c>
      <c r="X3659" s="148">
        <f>VLOOKUP(O3659,Stock[],6,FALSE)</f>
        <v>800</v>
      </c>
      <c r="Y3659" s="148">
        <f>+DailySales!$V3659*DailySales!$X3659</f>
        <v>800</v>
      </c>
      <c r="Z3659" s="146"/>
      <c r="AA3659" s="146"/>
      <c r="AB3659" s="146"/>
      <c r="AC3659" s="146"/>
      <c r="AD3659" s="146"/>
      <c r="AE3659" s="149"/>
      <c r="AF3659" s="122">
        <v>46065</v>
      </c>
      <c r="AG3659" s="151">
        <v>800</v>
      </c>
      <c r="AH3659" s="150"/>
      <c r="AI3659" s="151"/>
      <c r="AJ3659" s="150"/>
      <c r="AK3659" s="151"/>
      <c r="AL3659" s="34"/>
      <c r="AM3659" s="39"/>
      <c r="AN365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60" spans="1:40" ht="19.5" customHeight="1" x14ac:dyDescent="0.25">
      <c r="A3660" s="141">
        <f t="shared" si="308"/>
        <v>2026</v>
      </c>
      <c r="B3660" s="141">
        <f t="shared" si="309"/>
        <v>2</v>
      </c>
      <c r="C3660" s="113">
        <v>46065</v>
      </c>
      <c r="D3660" s="142">
        <f t="shared" ca="1" si="310"/>
        <v>46097</v>
      </c>
      <c r="E3660" s="142" t="str">
        <f t="shared" ca="1" si="311"/>
        <v>1-Months</v>
      </c>
      <c r="F3660" s="142" t="str">
        <f>VLOOKUP(O3660,Stock[],5,FALSE)</f>
        <v>BE</v>
      </c>
      <c r="G3660" s="143" t="s">
        <v>3449</v>
      </c>
      <c r="H3660" s="144" t="s">
        <v>282</v>
      </c>
      <c r="I3660" s="145" t="s">
        <v>1754</v>
      </c>
      <c r="J3660" s="141" t="str">
        <f>VLOOKUP(I3660,Customers[],2,FALSE)</f>
        <v>စစ်ဆေးရေးဂိတ်လက်ဆောင်</v>
      </c>
      <c r="K3660" s="141">
        <f>VLOOKUP(I3660,Customers[],4,FALSE)</f>
        <v>0</v>
      </c>
      <c r="L3660" s="141">
        <f>VLOOKUP(Table85[[#This Row],[CustomerID]],Table!H:K,3,0)</f>
        <v>0</v>
      </c>
      <c r="M3660" s="141">
        <f>VLOOKUP(I3660,Customers[],5,FALSE)</f>
        <v>0</v>
      </c>
      <c r="N3660" s="117" t="s">
        <v>1751</v>
      </c>
      <c r="O3660" s="146" t="s">
        <v>217</v>
      </c>
      <c r="P3660" s="141" t="str">
        <f>VLOOKUP(O3660,Stock[],2,FALSE)</f>
        <v>လိမ္မော်ဖြူ</v>
      </c>
      <c r="Q3660" s="147">
        <f>VLOOKUP(O3660,Stock[],3,FALSE)</f>
        <v>0.64</v>
      </c>
      <c r="R3660" s="147">
        <f>VLOOKUP(O3660,Stock[],4,FALSE)</f>
        <v>24</v>
      </c>
      <c r="S3660" s="146">
        <v>3</v>
      </c>
      <c r="T3660" s="147">
        <f>(DailySales!$S3660/DailySales!$R3660)+DailySales!$U3660</f>
        <v>0.125</v>
      </c>
      <c r="U3660" s="146"/>
      <c r="V3660" s="148">
        <f>+DailySales!$T3660*DailySales!$R3660</f>
        <v>3</v>
      </c>
      <c r="W3660" s="148">
        <f>+DailySales!$V3660*DailySales!$Q3660</f>
        <v>1.92</v>
      </c>
      <c r="X3660" s="148">
        <f>VLOOKUP(O3660,Stock[],6,FALSE)</f>
        <v>1330</v>
      </c>
      <c r="Y3660" s="148">
        <f>+DailySales!$V3660*DailySales!$X3660</f>
        <v>3990</v>
      </c>
      <c r="Z3660" s="146"/>
      <c r="AA3660" s="146"/>
      <c r="AB3660" s="146"/>
      <c r="AC3660" s="146"/>
      <c r="AD3660" s="146"/>
      <c r="AE3660" s="149"/>
      <c r="AF3660" s="122">
        <v>46065</v>
      </c>
      <c r="AG3660" s="151">
        <v>3990</v>
      </c>
      <c r="AH3660" s="150"/>
      <c r="AI3660" s="151"/>
      <c r="AJ3660" s="150"/>
      <c r="AK3660" s="151"/>
      <c r="AL3660" s="34"/>
      <c r="AM3660" s="39"/>
      <c r="AN366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61" spans="1:40" ht="19.5" customHeight="1" x14ac:dyDescent="0.25">
      <c r="A3661" s="141">
        <f t="shared" si="308"/>
        <v>2026</v>
      </c>
      <c r="B3661" s="141">
        <f t="shared" si="309"/>
        <v>2</v>
      </c>
      <c r="C3661" s="113">
        <v>46065</v>
      </c>
      <c r="D3661" s="142">
        <f t="shared" ca="1" si="310"/>
        <v>46097</v>
      </c>
      <c r="E3661" s="142" t="str">
        <f t="shared" ca="1" si="311"/>
        <v>1-Months</v>
      </c>
      <c r="F3661" s="142" t="str">
        <f>VLOOKUP(O3661,Stock[],5,FALSE)</f>
        <v>BE</v>
      </c>
      <c r="G3661" s="143" t="s">
        <v>3450</v>
      </c>
      <c r="H3661" s="144" t="s">
        <v>282</v>
      </c>
      <c r="I3661" s="145" t="s">
        <v>3154</v>
      </c>
      <c r="J3661" s="141" t="str">
        <f>VLOOKUP(I3661,Customers[],2,FALSE)</f>
        <v>မကြည်ထွေး</v>
      </c>
      <c r="K3661" s="141" t="str">
        <f>VLOOKUP(I3661,Customers[],4,FALSE)</f>
        <v>Pyawbwe</v>
      </c>
      <c r="L3661" s="141" t="str">
        <f>VLOOKUP(Table85[[#This Row],[CustomerID]],Table!H:K,3,0)</f>
        <v>ခံဘူး</v>
      </c>
      <c r="M3661" s="141" t="str">
        <f>VLOOKUP(I3661,Customers[],5,FALSE)</f>
        <v>Van-1</v>
      </c>
      <c r="N3661" s="117" t="s">
        <v>9</v>
      </c>
      <c r="O3661" s="146" t="s">
        <v>225</v>
      </c>
      <c r="P3661" s="141" t="str">
        <f>VLOOKUP(O3661,Stock[],2,FALSE)</f>
        <v>ချယ်ရီသံပုရာအရက်သန့်ကော် (1Ltr)</v>
      </c>
      <c r="Q3661" s="147">
        <f>VLOOKUP(O3661,Stock[],3,FALSE)</f>
        <v>1</v>
      </c>
      <c r="R3661" s="147">
        <f>VLOOKUP(O3661,Stock[],4,FALSE)</f>
        <v>12</v>
      </c>
      <c r="S3661" s="146"/>
      <c r="T3661" s="147">
        <f>(DailySales!$S3661/DailySales!$R3661)+DailySales!$U3661</f>
        <v>2</v>
      </c>
      <c r="U3661" s="146">
        <v>2</v>
      </c>
      <c r="V3661" s="148">
        <f>+DailySales!$T3661*DailySales!$R3661</f>
        <v>24</v>
      </c>
      <c r="W3661" s="148">
        <f>+DailySales!$V3661*DailySales!$Q3661</f>
        <v>24</v>
      </c>
      <c r="X3661" s="148">
        <f>VLOOKUP(O3661,Stock[],6,FALSE)</f>
        <v>1260</v>
      </c>
      <c r="Y3661" s="148">
        <f>+DailySales!$V3661*DailySales!$X3661</f>
        <v>30240</v>
      </c>
      <c r="Z3661" s="146"/>
      <c r="AA3661" s="146"/>
      <c r="AB3661" s="146"/>
      <c r="AC3661" s="146"/>
      <c r="AD3661" s="146"/>
      <c r="AE3661" s="149">
        <v>760</v>
      </c>
      <c r="AF3661" s="122">
        <v>46065</v>
      </c>
      <c r="AG3661" s="151">
        <v>31000</v>
      </c>
      <c r="AH3661" s="150"/>
      <c r="AI3661" s="151"/>
      <c r="AJ3661" s="150"/>
      <c r="AK3661" s="151"/>
      <c r="AL3661" s="34"/>
      <c r="AM3661" s="39"/>
      <c r="AN366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62" spans="1:40" ht="19.5" customHeight="1" x14ac:dyDescent="0.25">
      <c r="A3662" s="141">
        <f t="shared" si="308"/>
        <v>2026</v>
      </c>
      <c r="B3662" s="141">
        <f t="shared" si="309"/>
        <v>2</v>
      </c>
      <c r="C3662" s="113">
        <v>46065</v>
      </c>
      <c r="D3662" s="142">
        <f t="shared" ca="1" si="310"/>
        <v>46097</v>
      </c>
      <c r="E3662" s="142" t="str">
        <f t="shared" ca="1" si="311"/>
        <v>1-Months</v>
      </c>
      <c r="F3662" s="142" t="str">
        <f>VLOOKUP(O3662,Stock[],5,FALSE)</f>
        <v>BE</v>
      </c>
      <c r="G3662" s="143" t="s">
        <v>3450</v>
      </c>
      <c r="H3662" s="144" t="s">
        <v>282</v>
      </c>
      <c r="I3662" s="145" t="s">
        <v>1753</v>
      </c>
      <c r="J3662" s="141" t="str">
        <f>VLOOKUP(I3662,Customers[],2,FALSE)</f>
        <v>ကုန်သည်လက်ဆောင်</v>
      </c>
      <c r="K3662" s="141">
        <f>VLOOKUP(I3662,Customers[],4,FALSE)</f>
        <v>0</v>
      </c>
      <c r="L3662" s="141">
        <f>VLOOKUP(Table85[[#This Row],[CustomerID]],Table!H:K,3,0)</f>
        <v>0</v>
      </c>
      <c r="M3662" s="141">
        <f>VLOOKUP(I3662,Customers[],5,FALSE)</f>
        <v>0</v>
      </c>
      <c r="N3662" s="117" t="s">
        <v>1750</v>
      </c>
      <c r="O3662" s="146" t="s">
        <v>223</v>
      </c>
      <c r="P3662" s="141" t="str">
        <f>VLOOKUP(O3662,Stock[],2,FALSE)</f>
        <v>ချယ်ရီအရက်သန့်ကော် (.6Ltr)</v>
      </c>
      <c r="Q3662" s="147">
        <f>VLOOKUP(O3662,Stock[],3,FALSE)</f>
        <v>0.6</v>
      </c>
      <c r="R3662" s="147">
        <f>VLOOKUP(O3662,Stock[],4,FALSE)</f>
        <v>24</v>
      </c>
      <c r="S3662" s="146">
        <v>1</v>
      </c>
      <c r="T3662" s="147">
        <f>(DailySales!$S3662/DailySales!$R3662)+DailySales!$U3662</f>
        <v>4.1666666666666664E-2</v>
      </c>
      <c r="U3662" s="146"/>
      <c r="V3662" s="148">
        <f>+DailySales!$T3662*DailySales!$R3662</f>
        <v>1</v>
      </c>
      <c r="W3662" s="148">
        <f>+DailySales!$V3662*DailySales!$Q3662</f>
        <v>0.6</v>
      </c>
      <c r="X3662" s="148">
        <f>VLOOKUP(O3662,Stock[],6,FALSE)</f>
        <v>875</v>
      </c>
      <c r="Y3662" s="148">
        <f>+DailySales!$V3662*DailySales!$X3662</f>
        <v>875</v>
      </c>
      <c r="Z3662" s="146"/>
      <c r="AA3662" s="146"/>
      <c r="AB3662" s="146"/>
      <c r="AC3662" s="146"/>
      <c r="AD3662" s="146"/>
      <c r="AE3662" s="149"/>
      <c r="AF3662" s="122">
        <v>46065</v>
      </c>
      <c r="AG3662" s="151">
        <v>875</v>
      </c>
      <c r="AH3662" s="150"/>
      <c r="AI3662" s="151"/>
      <c r="AJ3662" s="150"/>
      <c r="AK3662" s="151"/>
      <c r="AL3662" s="34"/>
      <c r="AM3662" s="39"/>
      <c r="AN366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63" spans="1:40" ht="19.5" customHeight="1" x14ac:dyDescent="0.25">
      <c r="A3663" s="141">
        <f t="shared" si="308"/>
        <v>2026</v>
      </c>
      <c r="B3663" s="141">
        <f t="shared" si="309"/>
        <v>2</v>
      </c>
      <c r="C3663" s="113">
        <v>46065</v>
      </c>
      <c r="D3663" s="142">
        <f t="shared" ca="1" si="310"/>
        <v>46097</v>
      </c>
      <c r="E3663" s="142" t="str">
        <f t="shared" ca="1" si="311"/>
        <v>1-Months</v>
      </c>
      <c r="F3663" s="142" t="str">
        <f>VLOOKUP(O3663,Stock[],5,FALSE)</f>
        <v>BE</v>
      </c>
      <c r="G3663" s="143" t="s">
        <v>3451</v>
      </c>
      <c r="H3663" s="144" t="s">
        <v>282</v>
      </c>
      <c r="I3663" s="145" t="s">
        <v>575</v>
      </c>
      <c r="J3663" s="141" t="str">
        <f>VLOOKUP(I3663,Customers[],2,FALSE)</f>
        <v>ကိုညီညီ</v>
      </c>
      <c r="K3663" s="141" t="str">
        <f>VLOOKUP(I3663,Customers[],4,FALSE)</f>
        <v>Yamethin</v>
      </c>
      <c r="L3663" s="141" t="str">
        <f>VLOOKUP(Table85[[#This Row],[CustomerID]],Table!H:K,3,0)</f>
        <v>ရွှေညောင်ဖူး</v>
      </c>
      <c r="M3663" s="141" t="str">
        <f>VLOOKUP(I3663,Customers[],5,FALSE)</f>
        <v>Van-1</v>
      </c>
      <c r="N3663" s="117" t="s">
        <v>9</v>
      </c>
      <c r="O3663" s="146" t="s">
        <v>225</v>
      </c>
      <c r="P3663" s="141" t="str">
        <f>VLOOKUP(O3663,Stock[],2,FALSE)</f>
        <v>ချယ်ရီသံပုရာအရက်သန့်ကော် (1Ltr)</v>
      </c>
      <c r="Q3663" s="147">
        <f>VLOOKUP(O3663,Stock[],3,FALSE)</f>
        <v>1</v>
      </c>
      <c r="R3663" s="147">
        <f>VLOOKUP(O3663,Stock[],4,FALSE)</f>
        <v>12</v>
      </c>
      <c r="S3663" s="146"/>
      <c r="T3663" s="147">
        <f>(DailySales!$S3663/DailySales!$R3663)+DailySales!$U3663</f>
        <v>1</v>
      </c>
      <c r="U3663" s="146">
        <v>1</v>
      </c>
      <c r="V3663" s="148">
        <f>+DailySales!$T3663*DailySales!$R3663</f>
        <v>12</v>
      </c>
      <c r="W3663" s="148">
        <f>+DailySales!$V3663*DailySales!$Q3663</f>
        <v>12</v>
      </c>
      <c r="X3663" s="148">
        <f>VLOOKUP(O3663,Stock[],6,FALSE)</f>
        <v>1260</v>
      </c>
      <c r="Y3663" s="148">
        <f>+DailySales!$V3663*DailySales!$X3663</f>
        <v>15120</v>
      </c>
      <c r="Z3663" s="146"/>
      <c r="AA3663" s="146"/>
      <c r="AB3663" s="146"/>
      <c r="AC3663" s="146"/>
      <c r="AD3663" s="146"/>
      <c r="AE3663" s="149">
        <v>380</v>
      </c>
      <c r="AF3663" s="122">
        <v>46065</v>
      </c>
      <c r="AG3663" s="151">
        <v>15500</v>
      </c>
      <c r="AH3663" s="150"/>
      <c r="AI3663" s="151"/>
      <c r="AJ3663" s="150"/>
      <c r="AK3663" s="151"/>
      <c r="AL3663" s="34"/>
      <c r="AM3663" s="39"/>
      <c r="AN366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64" spans="1:40" ht="19.5" customHeight="1" x14ac:dyDescent="0.25">
      <c r="A3664" s="141">
        <f t="shared" si="308"/>
        <v>2026</v>
      </c>
      <c r="B3664" s="141">
        <f t="shared" si="309"/>
        <v>2</v>
      </c>
      <c r="C3664" s="113">
        <v>46065</v>
      </c>
      <c r="D3664" s="142">
        <f t="shared" ca="1" si="310"/>
        <v>46097</v>
      </c>
      <c r="E3664" s="142" t="str">
        <f t="shared" ca="1" si="311"/>
        <v>1-Months</v>
      </c>
      <c r="F3664" s="142" t="str">
        <f>VLOOKUP(O3664,Stock[],5,FALSE)</f>
        <v>BE</v>
      </c>
      <c r="G3664" s="143" t="s">
        <v>3452</v>
      </c>
      <c r="H3664" s="144" t="s">
        <v>282</v>
      </c>
      <c r="I3664" s="145" t="s">
        <v>316</v>
      </c>
      <c r="J3664" s="141" t="str">
        <f>VLOOKUP(I3664,Customers[],2,FALSE)</f>
        <v>ကိုချစ်ဖွယ်</v>
      </c>
      <c r="K3664" s="141" t="str">
        <f>VLOOKUP(I3664,Customers[],4,FALSE)</f>
        <v>Yamethin</v>
      </c>
      <c r="L3664" s="141" t="str">
        <f>VLOOKUP(Table85[[#This Row],[CustomerID]],Table!H:K,3,0)</f>
        <v>ရွှေညောင်ဖူး</v>
      </c>
      <c r="M3664" s="141" t="str">
        <f>VLOOKUP(I3664,Customers[],5,FALSE)</f>
        <v>Van-1</v>
      </c>
      <c r="N3664" s="117" t="s">
        <v>9</v>
      </c>
      <c r="O3664" s="146" t="s">
        <v>225</v>
      </c>
      <c r="P3664" s="141" t="str">
        <f>VLOOKUP(O3664,Stock[],2,FALSE)</f>
        <v>ချယ်ရီသံပုရာအရက်သန့်ကော် (1Ltr)</v>
      </c>
      <c r="Q3664" s="147">
        <f>VLOOKUP(O3664,Stock[],3,FALSE)</f>
        <v>1</v>
      </c>
      <c r="R3664" s="147">
        <f>VLOOKUP(O3664,Stock[],4,FALSE)</f>
        <v>12</v>
      </c>
      <c r="S3664" s="146"/>
      <c r="T3664" s="147">
        <f>(DailySales!$S3664/DailySales!$R3664)+DailySales!$U3664</f>
        <v>2</v>
      </c>
      <c r="U3664" s="146">
        <v>2</v>
      </c>
      <c r="V3664" s="148">
        <f>+DailySales!$T3664*DailySales!$R3664</f>
        <v>24</v>
      </c>
      <c r="W3664" s="148">
        <f>+DailySales!$V3664*DailySales!$Q3664</f>
        <v>24</v>
      </c>
      <c r="X3664" s="148">
        <f>VLOOKUP(O3664,Stock[],6,FALSE)</f>
        <v>1260</v>
      </c>
      <c r="Y3664" s="148">
        <f>+DailySales!$V3664*DailySales!$X3664</f>
        <v>30240</v>
      </c>
      <c r="Z3664" s="146"/>
      <c r="AA3664" s="146"/>
      <c r="AB3664" s="146"/>
      <c r="AC3664" s="146"/>
      <c r="AD3664" s="146"/>
      <c r="AE3664" s="149">
        <v>760</v>
      </c>
      <c r="AF3664" s="122">
        <v>46065</v>
      </c>
      <c r="AG3664" s="151">
        <v>31000</v>
      </c>
      <c r="AH3664" s="150"/>
      <c r="AI3664" s="151"/>
      <c r="AJ3664" s="150"/>
      <c r="AK3664" s="151"/>
      <c r="AL3664" s="34"/>
      <c r="AM3664" s="39"/>
      <c r="AN366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65" spans="1:40" ht="19.5" customHeight="1" x14ac:dyDescent="0.25">
      <c r="A3665" s="141">
        <f t="shared" ref="A3665:A3670" si="312">YEAR(C3665)</f>
        <v>2026</v>
      </c>
      <c r="B3665" s="141">
        <f t="shared" ref="B3665:B3670" si="313">MONTH(C3665)</f>
        <v>2</v>
      </c>
      <c r="C3665" s="113">
        <v>46065</v>
      </c>
      <c r="D3665" s="142">
        <f t="shared" ref="D3665:D3670" ca="1" si="314">TODAY()</f>
        <v>46097</v>
      </c>
      <c r="E3665" s="142" t="str">
        <f t="shared" ref="E3665:E3670" ca="1" si="315">DATEDIF(C3665,D3665,"M")&amp;"-Months"</f>
        <v>1-Months</v>
      </c>
      <c r="F3665" s="142" t="str">
        <f>VLOOKUP(O3665,Stock[],5,FALSE)</f>
        <v>BE</v>
      </c>
      <c r="G3665" s="143" t="s">
        <v>3452</v>
      </c>
      <c r="H3665" s="144" t="s">
        <v>282</v>
      </c>
      <c r="I3665" s="145" t="s">
        <v>1753</v>
      </c>
      <c r="J3665" s="141" t="str">
        <f>VLOOKUP(I3665,Customers[],2,FALSE)</f>
        <v>ကုန်သည်လက်ဆောင်</v>
      </c>
      <c r="K3665" s="141">
        <f>VLOOKUP(I3665,Customers[],4,FALSE)</f>
        <v>0</v>
      </c>
      <c r="L3665" s="141">
        <f>VLOOKUP(Table85[[#This Row],[CustomerID]],Table!H:K,3,0)</f>
        <v>0</v>
      </c>
      <c r="M3665" s="141">
        <f>VLOOKUP(I3665,Customers[],5,FALSE)</f>
        <v>0</v>
      </c>
      <c r="N3665" s="117" t="s">
        <v>1750</v>
      </c>
      <c r="O3665" s="146" t="s">
        <v>3113</v>
      </c>
      <c r="P3665" s="141" t="str">
        <f>VLOOKUP(O3665,Stock[],2,FALSE)</f>
        <v>မြန်မာရှောက်ပျား   ကော်(1L)</v>
      </c>
      <c r="Q3665" s="147">
        <f>VLOOKUP(O3665,Stock[],3,FALSE)</f>
        <v>1</v>
      </c>
      <c r="R3665" s="147">
        <f>VLOOKUP(O3665,Stock[],4,FALSE)</f>
        <v>12</v>
      </c>
      <c r="S3665" s="146">
        <v>1</v>
      </c>
      <c r="T3665" s="147">
        <f>(DailySales!$S3665/DailySales!$R3665)+DailySales!$U3665</f>
        <v>8.3333333333333329E-2</v>
      </c>
      <c r="U3665" s="146"/>
      <c r="V3665" s="148">
        <f>+DailySales!$T3665*DailySales!$R3665</f>
        <v>1</v>
      </c>
      <c r="W3665" s="148">
        <f>+DailySales!$V3665*DailySales!$Q3665</f>
        <v>1</v>
      </c>
      <c r="X3665" s="148">
        <f>VLOOKUP(O3665,Stock[],6,FALSE)</f>
        <v>1700</v>
      </c>
      <c r="Y3665" s="148">
        <f>+DailySales!$V3665*DailySales!$X3665</f>
        <v>1700</v>
      </c>
      <c r="Z3665" s="146"/>
      <c r="AA3665" s="146"/>
      <c r="AB3665" s="146"/>
      <c r="AC3665" s="146"/>
      <c r="AD3665" s="146"/>
      <c r="AE3665" s="149"/>
      <c r="AF3665" s="122">
        <v>46065</v>
      </c>
      <c r="AG3665" s="151">
        <v>1700</v>
      </c>
      <c r="AH3665" s="150"/>
      <c r="AI3665" s="151"/>
      <c r="AJ3665" s="150"/>
      <c r="AK3665" s="151"/>
      <c r="AL3665" s="34"/>
      <c r="AM3665" s="39"/>
      <c r="AN366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66" spans="1:40" ht="19.5" customHeight="1" x14ac:dyDescent="0.25">
      <c r="A3666" s="141">
        <f t="shared" si="312"/>
        <v>2026</v>
      </c>
      <c r="B3666" s="141">
        <f t="shared" si="313"/>
        <v>2</v>
      </c>
      <c r="C3666" s="113">
        <v>46065</v>
      </c>
      <c r="D3666" s="142">
        <f t="shared" ca="1" si="314"/>
        <v>46097</v>
      </c>
      <c r="E3666" s="142" t="str">
        <f t="shared" ca="1" si="315"/>
        <v>1-Months</v>
      </c>
      <c r="F3666" s="142" t="str">
        <f>VLOOKUP(O3666,Stock[],5,FALSE)</f>
        <v>BE</v>
      </c>
      <c r="G3666" s="143" t="s">
        <v>3453</v>
      </c>
      <c r="H3666" s="144" t="s">
        <v>282</v>
      </c>
      <c r="I3666" s="145" t="s">
        <v>2628</v>
      </c>
      <c r="J3666" s="141" t="str">
        <f>VLOOKUP(I3666,Customers[],2,FALSE)</f>
        <v>မိဘအရိပ်</v>
      </c>
      <c r="K3666" s="141" t="str">
        <f>VLOOKUP(I3666,Customers[],4,FALSE)</f>
        <v>Yamethin</v>
      </c>
      <c r="L3666" s="141" t="str">
        <f>VLOOKUP(Table85[[#This Row],[CustomerID]],Table!H:K,3,0)</f>
        <v>ကျီစု</v>
      </c>
      <c r="M3666" s="141" t="str">
        <f>VLOOKUP(I3666,Customers[],5,FALSE)</f>
        <v>Van-1</v>
      </c>
      <c r="N3666" s="117" t="s">
        <v>9</v>
      </c>
      <c r="O3666" s="146" t="s">
        <v>225</v>
      </c>
      <c r="P3666" s="141" t="str">
        <f>VLOOKUP(O3666,Stock[],2,FALSE)</f>
        <v>ချယ်ရီသံပုရာအရက်သန့်ကော် (1Ltr)</v>
      </c>
      <c r="Q3666" s="147">
        <f>VLOOKUP(O3666,Stock[],3,FALSE)</f>
        <v>1</v>
      </c>
      <c r="R3666" s="147">
        <f>VLOOKUP(O3666,Stock[],4,FALSE)</f>
        <v>12</v>
      </c>
      <c r="S3666" s="146"/>
      <c r="T3666" s="147">
        <f>(DailySales!$S3666/DailySales!$R3666)+DailySales!$U3666</f>
        <v>1</v>
      </c>
      <c r="U3666" s="146">
        <v>1</v>
      </c>
      <c r="V3666" s="148">
        <f>+DailySales!$T3666*DailySales!$R3666</f>
        <v>12</v>
      </c>
      <c r="W3666" s="148">
        <f>+DailySales!$V3666*DailySales!$Q3666</f>
        <v>12</v>
      </c>
      <c r="X3666" s="148">
        <f>VLOOKUP(O3666,Stock[],6,FALSE)</f>
        <v>1260</v>
      </c>
      <c r="Y3666" s="148">
        <f>+DailySales!$V3666*DailySales!$X3666</f>
        <v>15120</v>
      </c>
      <c r="Z3666" s="146"/>
      <c r="AA3666" s="146"/>
      <c r="AB3666" s="146"/>
      <c r="AC3666" s="146"/>
      <c r="AD3666" s="146"/>
      <c r="AE3666" s="149">
        <v>380</v>
      </c>
      <c r="AF3666" s="122">
        <v>46065</v>
      </c>
      <c r="AG3666" s="151">
        <v>15500</v>
      </c>
      <c r="AH3666" s="150"/>
      <c r="AI3666" s="151"/>
      <c r="AJ3666" s="150"/>
      <c r="AK3666" s="151"/>
      <c r="AL3666" s="34"/>
      <c r="AM3666" s="39"/>
      <c r="AN366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67" spans="1:40" ht="19.5" customHeight="1" x14ac:dyDescent="0.25">
      <c r="A3667" s="141">
        <f t="shared" si="312"/>
        <v>2026</v>
      </c>
      <c r="B3667" s="141">
        <f t="shared" si="313"/>
        <v>2</v>
      </c>
      <c r="C3667" s="113">
        <v>46065</v>
      </c>
      <c r="D3667" s="142">
        <f t="shared" ca="1" si="314"/>
        <v>46097</v>
      </c>
      <c r="E3667" s="142" t="str">
        <f t="shared" ca="1" si="315"/>
        <v>1-Months</v>
      </c>
      <c r="F3667" s="142" t="str">
        <f>VLOOKUP(O3667,Stock[],5,FALSE)</f>
        <v>BE</v>
      </c>
      <c r="G3667" s="143" t="s">
        <v>3453</v>
      </c>
      <c r="H3667" s="144" t="s">
        <v>282</v>
      </c>
      <c r="I3667" s="145" t="s">
        <v>2628</v>
      </c>
      <c r="J3667" s="141" t="str">
        <f>VLOOKUP(I3667,Customers[],2,FALSE)</f>
        <v>မိဘအရိပ်</v>
      </c>
      <c r="K3667" s="141" t="str">
        <f>VLOOKUP(I3667,Customers[],4,FALSE)</f>
        <v>Yamethin</v>
      </c>
      <c r="L3667" s="141" t="str">
        <f>VLOOKUP(Table85[[#This Row],[CustomerID]],Table!H:K,3,0)</f>
        <v>ကျီစု</v>
      </c>
      <c r="M3667" s="141" t="str">
        <f>VLOOKUP(I3667,Customers[],5,FALSE)</f>
        <v>Van-1</v>
      </c>
      <c r="N3667" s="117" t="s">
        <v>9</v>
      </c>
      <c r="O3667" s="146" t="s">
        <v>2465</v>
      </c>
      <c r="P3667" s="141" t="str">
        <f>VLOOKUP(O3667,Stock[],2,FALSE)</f>
        <v>မိုးနဲကွန်ကီး</v>
      </c>
      <c r="Q3667" s="147">
        <f>VLOOKUP(O3667,Stock[],3,FALSE)</f>
        <v>0.64</v>
      </c>
      <c r="R3667" s="147">
        <f>VLOOKUP(O3667,Stock[],4,FALSE)</f>
        <v>14</v>
      </c>
      <c r="S3667" s="146"/>
      <c r="T3667" s="147">
        <f>(DailySales!$S3667/DailySales!$R3667)+DailySales!$U3667</f>
        <v>2</v>
      </c>
      <c r="U3667" s="146">
        <v>2</v>
      </c>
      <c r="V3667" s="148">
        <f>+DailySales!$T3667*DailySales!$R3667</f>
        <v>28</v>
      </c>
      <c r="W3667" s="148">
        <f>+DailySales!$V3667*DailySales!$Q3667</f>
        <v>17.920000000000002</v>
      </c>
      <c r="X3667" s="148">
        <f>VLOOKUP(O3667,Stock[],6,FALSE)</f>
        <v>1700</v>
      </c>
      <c r="Y3667" s="148">
        <f>+DailySales!$V3667*DailySales!$X3667</f>
        <v>47600</v>
      </c>
      <c r="Z3667" s="146"/>
      <c r="AA3667" s="146"/>
      <c r="AB3667" s="146"/>
      <c r="AC3667" s="146"/>
      <c r="AD3667" s="146"/>
      <c r="AE3667" s="149">
        <v>800</v>
      </c>
      <c r="AF3667" s="122">
        <v>46065</v>
      </c>
      <c r="AG3667" s="151">
        <v>48400</v>
      </c>
      <c r="AH3667" s="150"/>
      <c r="AI3667" s="151"/>
      <c r="AJ3667" s="150"/>
      <c r="AK3667" s="151"/>
      <c r="AL3667" s="34"/>
      <c r="AM3667" s="39"/>
      <c r="AN366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68" spans="1:40" ht="19.5" customHeight="1" x14ac:dyDescent="0.25">
      <c r="A3668" s="141">
        <f t="shared" si="312"/>
        <v>2026</v>
      </c>
      <c r="B3668" s="141">
        <f t="shared" si="313"/>
        <v>2</v>
      </c>
      <c r="C3668" s="113">
        <v>46065</v>
      </c>
      <c r="D3668" s="142">
        <f t="shared" ca="1" si="314"/>
        <v>46097</v>
      </c>
      <c r="E3668" s="142" t="str">
        <f t="shared" ca="1" si="315"/>
        <v>1-Months</v>
      </c>
      <c r="F3668" s="142" t="str">
        <f>VLOOKUP(O3668,Stock[],5,FALSE)</f>
        <v>BE</v>
      </c>
      <c r="G3668" s="143" t="s">
        <v>3453</v>
      </c>
      <c r="H3668" s="144" t="s">
        <v>282</v>
      </c>
      <c r="I3668" s="145" t="s">
        <v>1753</v>
      </c>
      <c r="J3668" s="141" t="str">
        <f>VLOOKUP(I3668,Customers[],2,FALSE)</f>
        <v>ကုန်သည်လက်ဆောင်</v>
      </c>
      <c r="K3668" s="141">
        <f>VLOOKUP(I3668,Customers[],4,FALSE)</f>
        <v>0</v>
      </c>
      <c r="L3668" s="141">
        <f>VLOOKUP(Table85[[#This Row],[CustomerID]],Table!H:K,3,0)</f>
        <v>0</v>
      </c>
      <c r="M3668" s="141">
        <f>VLOOKUP(I3668,Customers[],5,FALSE)</f>
        <v>0</v>
      </c>
      <c r="N3668" s="117" t="s">
        <v>1750</v>
      </c>
      <c r="O3668" s="146" t="s">
        <v>3113</v>
      </c>
      <c r="P3668" s="141" t="str">
        <f>VLOOKUP(O3668,Stock[],2,FALSE)</f>
        <v>မြန်မာရှောက်ပျား   ကော်(1L)</v>
      </c>
      <c r="Q3668" s="147">
        <f>VLOOKUP(O3668,Stock[],3,FALSE)</f>
        <v>1</v>
      </c>
      <c r="R3668" s="147">
        <f>VLOOKUP(O3668,Stock[],4,FALSE)</f>
        <v>12</v>
      </c>
      <c r="S3668" s="146">
        <v>1</v>
      </c>
      <c r="T3668" s="147">
        <f>(DailySales!$S3668/DailySales!$R3668)+DailySales!$U3668</f>
        <v>8.3333333333333329E-2</v>
      </c>
      <c r="U3668" s="146"/>
      <c r="V3668" s="148">
        <f>+DailySales!$T3668*DailySales!$R3668</f>
        <v>1</v>
      </c>
      <c r="W3668" s="148">
        <f>+DailySales!$V3668*DailySales!$Q3668</f>
        <v>1</v>
      </c>
      <c r="X3668" s="148">
        <f>VLOOKUP(O3668,Stock[],6,FALSE)</f>
        <v>1700</v>
      </c>
      <c r="Y3668" s="148">
        <f>+DailySales!$V3668*DailySales!$X3668</f>
        <v>1700</v>
      </c>
      <c r="Z3668" s="146"/>
      <c r="AA3668" s="146"/>
      <c r="AB3668" s="146"/>
      <c r="AC3668" s="146"/>
      <c r="AD3668" s="146"/>
      <c r="AE3668" s="149"/>
      <c r="AF3668" s="122">
        <v>46065</v>
      </c>
      <c r="AG3668" s="151">
        <v>1700</v>
      </c>
      <c r="AH3668" s="150"/>
      <c r="AI3668" s="151"/>
      <c r="AJ3668" s="150"/>
      <c r="AK3668" s="151"/>
      <c r="AL3668" s="34"/>
      <c r="AM3668" s="39"/>
      <c r="AN366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69" spans="1:40" ht="19.5" customHeight="1" x14ac:dyDescent="0.25">
      <c r="A3669" s="141">
        <f t="shared" si="312"/>
        <v>2026</v>
      </c>
      <c r="B3669" s="141">
        <f t="shared" si="313"/>
        <v>2</v>
      </c>
      <c r="C3669" s="113">
        <v>46065</v>
      </c>
      <c r="D3669" s="142">
        <f t="shared" ca="1" si="314"/>
        <v>46097</v>
      </c>
      <c r="E3669" s="142" t="str">
        <f t="shared" ca="1" si="315"/>
        <v>1-Months</v>
      </c>
      <c r="F3669" s="142" t="str">
        <f>VLOOKUP(O3669,Stock[],5,FALSE)</f>
        <v>BE</v>
      </c>
      <c r="G3669" s="143" t="s">
        <v>3454</v>
      </c>
      <c r="H3669" s="144" t="s">
        <v>282</v>
      </c>
      <c r="I3669" s="145" t="s">
        <v>1689</v>
      </c>
      <c r="J3669" s="141" t="str">
        <f>VLOOKUP(I3669,Customers[],2,FALSE)</f>
        <v>မပူစူး</v>
      </c>
      <c r="K3669" s="141" t="str">
        <f>VLOOKUP(I3669,Customers[],4,FALSE)</f>
        <v>Pyawbwe</v>
      </c>
      <c r="L3669" s="141" t="str">
        <f>VLOOKUP(Table85[[#This Row],[CustomerID]],Table!H:K,3,0)</f>
        <v>ကံဦး</v>
      </c>
      <c r="M3669" s="141" t="str">
        <f>VLOOKUP(I3669,Customers[],5,FALSE)</f>
        <v>Van-1</v>
      </c>
      <c r="N3669" s="117" t="s">
        <v>9</v>
      </c>
      <c r="O3669" s="146" t="s">
        <v>3113</v>
      </c>
      <c r="P3669" s="141" t="str">
        <f>VLOOKUP(O3669,Stock[],2,FALSE)</f>
        <v>မြန်မာရှောက်ပျား   ကော်(1L)</v>
      </c>
      <c r="Q3669" s="147">
        <f>VLOOKUP(O3669,Stock[],3,FALSE)</f>
        <v>1</v>
      </c>
      <c r="R3669" s="147">
        <f>VLOOKUP(O3669,Stock[],4,FALSE)</f>
        <v>12</v>
      </c>
      <c r="S3669" s="146"/>
      <c r="T3669" s="147">
        <f>(DailySales!$S3669/DailySales!$R3669)+DailySales!$U3669</f>
        <v>1</v>
      </c>
      <c r="U3669" s="146">
        <v>1</v>
      </c>
      <c r="V3669" s="148">
        <f>+DailySales!$T3669*DailySales!$R3669</f>
        <v>12</v>
      </c>
      <c r="W3669" s="148">
        <f>+DailySales!$V3669*DailySales!$Q3669</f>
        <v>12</v>
      </c>
      <c r="X3669" s="148">
        <f>VLOOKUP(O3669,Stock[],6,FALSE)</f>
        <v>1700</v>
      </c>
      <c r="Y3669" s="148">
        <f>+DailySales!$V3669*DailySales!$X3669</f>
        <v>20400</v>
      </c>
      <c r="Z3669" s="146"/>
      <c r="AA3669" s="146"/>
      <c r="AB3669" s="146"/>
      <c r="AC3669" s="146"/>
      <c r="AD3669" s="146"/>
      <c r="AE3669" s="149">
        <v>350</v>
      </c>
      <c r="AF3669" s="122">
        <v>46065</v>
      </c>
      <c r="AG3669" s="151">
        <v>20750</v>
      </c>
      <c r="AH3669" s="150"/>
      <c r="AI3669" s="151"/>
      <c r="AJ3669" s="150"/>
      <c r="AK3669" s="151"/>
      <c r="AL3669" s="34"/>
      <c r="AM3669" s="39"/>
      <c r="AN366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70" spans="1:40" ht="19.5" customHeight="1" x14ac:dyDescent="0.25">
      <c r="A3670" s="141">
        <f t="shared" si="312"/>
        <v>2026</v>
      </c>
      <c r="B3670" s="141">
        <f t="shared" si="313"/>
        <v>2</v>
      </c>
      <c r="C3670" s="113">
        <v>46065</v>
      </c>
      <c r="D3670" s="142">
        <f t="shared" ca="1" si="314"/>
        <v>46097</v>
      </c>
      <c r="E3670" s="142" t="str">
        <f t="shared" ca="1" si="315"/>
        <v>1-Months</v>
      </c>
      <c r="F3670" s="142" t="str">
        <f>VLOOKUP(O3670,Stock[],5,FALSE)</f>
        <v>BE</v>
      </c>
      <c r="G3670" s="143" t="s">
        <v>3454</v>
      </c>
      <c r="H3670" s="144" t="s">
        <v>282</v>
      </c>
      <c r="I3670" s="145" t="s">
        <v>1753</v>
      </c>
      <c r="J3670" s="141" t="str">
        <f>VLOOKUP(I3670,Customers[],2,FALSE)</f>
        <v>ကုန်သည်လက်ဆောင်</v>
      </c>
      <c r="K3670" s="141">
        <f>VLOOKUP(I3670,Customers[],4,FALSE)</f>
        <v>0</v>
      </c>
      <c r="L3670" s="141">
        <f>VLOOKUP(Table85[[#This Row],[CustomerID]],Table!H:K,3,0)</f>
        <v>0</v>
      </c>
      <c r="M3670" s="141">
        <f>VLOOKUP(I3670,Customers[],5,FALSE)</f>
        <v>0</v>
      </c>
      <c r="N3670" s="117" t="s">
        <v>1750</v>
      </c>
      <c r="O3670" s="146" t="s">
        <v>3113</v>
      </c>
      <c r="P3670" s="141" t="str">
        <f>VLOOKUP(O3670,Stock[],2,FALSE)</f>
        <v>မြန်မာရှောက်ပျား   ကော်(1L)</v>
      </c>
      <c r="Q3670" s="147">
        <f>VLOOKUP(O3670,Stock[],3,FALSE)</f>
        <v>1</v>
      </c>
      <c r="R3670" s="147">
        <f>VLOOKUP(O3670,Stock[],4,FALSE)</f>
        <v>12</v>
      </c>
      <c r="S3670" s="146">
        <v>1</v>
      </c>
      <c r="T3670" s="147">
        <f>(DailySales!$S3670/DailySales!$R3670)+DailySales!$U3670</f>
        <v>8.3333333333333329E-2</v>
      </c>
      <c r="U3670" s="146"/>
      <c r="V3670" s="148">
        <f>+DailySales!$T3670*DailySales!$R3670</f>
        <v>1</v>
      </c>
      <c r="W3670" s="148">
        <f>+DailySales!$V3670*DailySales!$Q3670</f>
        <v>1</v>
      </c>
      <c r="X3670" s="148">
        <f>VLOOKUP(O3670,Stock[],6,FALSE)</f>
        <v>1700</v>
      </c>
      <c r="Y3670" s="148">
        <f>+DailySales!$V3670*DailySales!$X3670</f>
        <v>1700</v>
      </c>
      <c r="Z3670" s="146"/>
      <c r="AA3670" s="146"/>
      <c r="AB3670" s="146"/>
      <c r="AC3670" s="146"/>
      <c r="AD3670" s="146"/>
      <c r="AE3670" s="149"/>
      <c r="AF3670" s="122">
        <v>46065</v>
      </c>
      <c r="AG3670" s="151">
        <v>1700</v>
      </c>
      <c r="AH3670" s="150"/>
      <c r="AI3670" s="151"/>
      <c r="AJ3670" s="150"/>
      <c r="AK3670" s="151"/>
      <c r="AL3670" s="34"/>
      <c r="AM3670" s="39"/>
      <c r="AN367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71" spans="1:40" ht="19.5" customHeight="1" x14ac:dyDescent="0.25">
      <c r="A3671" s="141">
        <f t="shared" ref="A3671:A3676" si="316">YEAR(C3671)</f>
        <v>2026</v>
      </c>
      <c r="B3671" s="141">
        <f t="shared" ref="B3671:B3676" si="317">MONTH(C3671)</f>
        <v>2</v>
      </c>
      <c r="C3671" s="113">
        <v>46065</v>
      </c>
      <c r="D3671" s="142">
        <f t="shared" ref="D3671:D3676" ca="1" si="318">TODAY()</f>
        <v>46097</v>
      </c>
      <c r="E3671" s="142" t="str">
        <f t="shared" ref="E3671:E3676" ca="1" si="319">DATEDIF(C3671,D3671,"M")&amp;"-Months"</f>
        <v>1-Months</v>
      </c>
      <c r="F3671" s="142" t="str">
        <f>VLOOKUP(O3671,Stock[],5,FALSE)</f>
        <v>BE</v>
      </c>
      <c r="G3671" s="143" t="s">
        <v>3455</v>
      </c>
      <c r="H3671" s="144" t="s">
        <v>282</v>
      </c>
      <c r="I3671" s="145" t="s">
        <v>3457</v>
      </c>
      <c r="J3671" s="141" t="str">
        <f>VLOOKUP(I3671,Customers[],2,FALSE)</f>
        <v>ကိုဆန်းမောင်</v>
      </c>
      <c r="K3671" s="141" t="str">
        <f>VLOOKUP(I3671,Customers[],4,FALSE)</f>
        <v>Pyawbwe</v>
      </c>
      <c r="L3671" s="141" t="str">
        <f>VLOOKUP(Table85[[#This Row],[CustomerID]],Table!H:K,3,0)</f>
        <v>ကန်ဦး</v>
      </c>
      <c r="M3671" s="141" t="str">
        <f>VLOOKUP(I3671,Customers[],5,FALSE)</f>
        <v>Van-1</v>
      </c>
      <c r="N3671" s="117" t="s">
        <v>9</v>
      </c>
      <c r="O3671" s="146" t="s">
        <v>225</v>
      </c>
      <c r="P3671" s="141" t="str">
        <f>VLOOKUP(O3671,Stock[],2,FALSE)</f>
        <v>ချယ်ရီသံပုရာအရက်သန့်ကော် (1Ltr)</v>
      </c>
      <c r="Q3671" s="147">
        <f>VLOOKUP(O3671,Stock[],3,FALSE)</f>
        <v>1</v>
      </c>
      <c r="R3671" s="147">
        <f>VLOOKUP(O3671,Stock[],4,FALSE)</f>
        <v>12</v>
      </c>
      <c r="S3671" s="146"/>
      <c r="T3671" s="147">
        <f>(DailySales!$S3671/DailySales!$R3671)+DailySales!$U3671</f>
        <v>3</v>
      </c>
      <c r="U3671" s="146">
        <v>3</v>
      </c>
      <c r="V3671" s="148">
        <f>+DailySales!$T3671*DailySales!$R3671</f>
        <v>36</v>
      </c>
      <c r="W3671" s="148">
        <f>+DailySales!$V3671*DailySales!$Q3671</f>
        <v>36</v>
      </c>
      <c r="X3671" s="148">
        <f>VLOOKUP(O3671,Stock[],6,FALSE)</f>
        <v>1260</v>
      </c>
      <c r="Y3671" s="148">
        <f>+DailySales!$V3671*DailySales!$X3671</f>
        <v>45360</v>
      </c>
      <c r="Z3671" s="146"/>
      <c r="AA3671" s="146"/>
      <c r="AB3671" s="146"/>
      <c r="AC3671" s="146"/>
      <c r="AD3671" s="146"/>
      <c r="AE3671" s="149">
        <v>1140</v>
      </c>
      <c r="AF3671" s="122">
        <v>46065</v>
      </c>
      <c r="AG3671" s="151">
        <v>46500</v>
      </c>
      <c r="AH3671" s="150"/>
      <c r="AI3671" s="151"/>
      <c r="AJ3671" s="150"/>
      <c r="AK3671" s="151"/>
      <c r="AL3671" s="34"/>
      <c r="AM3671" s="39"/>
      <c r="AN367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72" spans="1:40" ht="19.5" customHeight="1" x14ac:dyDescent="0.25">
      <c r="A3672" s="141">
        <f t="shared" si="316"/>
        <v>2026</v>
      </c>
      <c r="B3672" s="141">
        <f t="shared" si="317"/>
        <v>2</v>
      </c>
      <c r="C3672" s="113">
        <v>46065</v>
      </c>
      <c r="D3672" s="142">
        <f t="shared" ca="1" si="318"/>
        <v>46097</v>
      </c>
      <c r="E3672" s="142" t="str">
        <f t="shared" ca="1" si="319"/>
        <v>1-Months</v>
      </c>
      <c r="F3672" s="142" t="str">
        <f>VLOOKUP(O3672,Stock[],5,FALSE)</f>
        <v>BE</v>
      </c>
      <c r="G3672" s="143" t="s">
        <v>3455</v>
      </c>
      <c r="H3672" s="144" t="s">
        <v>282</v>
      </c>
      <c r="I3672" s="145" t="s">
        <v>3457</v>
      </c>
      <c r="J3672" s="141" t="str">
        <f>VLOOKUP(I3672,Customers[],2,FALSE)</f>
        <v>ကိုဆန်းမောင်</v>
      </c>
      <c r="K3672" s="141" t="str">
        <f>VLOOKUP(I3672,Customers[],4,FALSE)</f>
        <v>Pyawbwe</v>
      </c>
      <c r="L3672" s="141" t="str">
        <f>VLOOKUP(Table85[[#This Row],[CustomerID]],Table!H:K,3,0)</f>
        <v>ကန်ဦး</v>
      </c>
      <c r="M3672" s="141" t="str">
        <f>VLOOKUP(I3672,Customers[],5,FALSE)</f>
        <v>Van-1</v>
      </c>
      <c r="N3672" s="117" t="s">
        <v>9</v>
      </c>
      <c r="O3672" s="146" t="s">
        <v>3113</v>
      </c>
      <c r="P3672" s="141" t="str">
        <f>VLOOKUP(O3672,Stock[],2,FALSE)</f>
        <v>မြန်မာရှောက်ပျား   ကော်(1L)</v>
      </c>
      <c r="Q3672" s="147">
        <f>VLOOKUP(O3672,Stock[],3,FALSE)</f>
        <v>1</v>
      </c>
      <c r="R3672" s="147">
        <f>VLOOKUP(O3672,Stock[],4,FALSE)</f>
        <v>12</v>
      </c>
      <c r="S3672" s="146"/>
      <c r="T3672" s="147">
        <f>(DailySales!$S3672/DailySales!$R3672)+DailySales!$U3672</f>
        <v>2</v>
      </c>
      <c r="U3672" s="146">
        <v>2</v>
      </c>
      <c r="V3672" s="148">
        <f>+DailySales!$T3672*DailySales!$R3672</f>
        <v>24</v>
      </c>
      <c r="W3672" s="148">
        <f>+DailySales!$V3672*DailySales!$Q3672</f>
        <v>24</v>
      </c>
      <c r="X3672" s="148">
        <f>VLOOKUP(O3672,Stock[],6,FALSE)</f>
        <v>1700</v>
      </c>
      <c r="Y3672" s="148">
        <f>+DailySales!$V3672*DailySales!$X3672</f>
        <v>40800</v>
      </c>
      <c r="Z3672" s="146"/>
      <c r="AA3672" s="146"/>
      <c r="AB3672" s="146"/>
      <c r="AC3672" s="146"/>
      <c r="AD3672" s="146"/>
      <c r="AE3672" s="149">
        <v>700</v>
      </c>
      <c r="AF3672" s="122">
        <v>46065</v>
      </c>
      <c r="AG3672" s="151">
        <v>41500</v>
      </c>
      <c r="AH3672" s="150"/>
      <c r="AI3672" s="151"/>
      <c r="AJ3672" s="150"/>
      <c r="AK3672" s="151"/>
      <c r="AL3672" s="34"/>
      <c r="AM3672" s="39"/>
      <c r="AN367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73" spans="1:40" ht="19.5" customHeight="1" x14ac:dyDescent="0.25">
      <c r="A3673" s="141">
        <f t="shared" si="316"/>
        <v>2026</v>
      </c>
      <c r="B3673" s="141">
        <f t="shared" si="317"/>
        <v>2</v>
      </c>
      <c r="C3673" s="113">
        <v>46065</v>
      </c>
      <c r="D3673" s="142">
        <f t="shared" ca="1" si="318"/>
        <v>46097</v>
      </c>
      <c r="E3673" s="142" t="str">
        <f t="shared" ca="1" si="319"/>
        <v>1-Months</v>
      </c>
      <c r="F3673" s="142" t="str">
        <f>VLOOKUP(O3673,Stock[],5,FALSE)</f>
        <v>BE</v>
      </c>
      <c r="G3673" s="143" t="s">
        <v>3455</v>
      </c>
      <c r="H3673" s="144" t="s">
        <v>282</v>
      </c>
      <c r="I3673" s="145" t="s">
        <v>1753</v>
      </c>
      <c r="J3673" s="141" t="str">
        <f>VLOOKUP(I3673,Customers[],2,FALSE)</f>
        <v>ကုန်သည်လက်ဆောင်</v>
      </c>
      <c r="K3673" s="141">
        <f>VLOOKUP(I3673,Customers[],4,FALSE)</f>
        <v>0</v>
      </c>
      <c r="L3673" s="141">
        <f>VLOOKUP(Table85[[#This Row],[CustomerID]],Table!H:K,3,0)</f>
        <v>0</v>
      </c>
      <c r="M3673" s="141">
        <f>VLOOKUP(I3673,Customers[],5,FALSE)</f>
        <v>0</v>
      </c>
      <c r="N3673" s="117" t="s">
        <v>1750</v>
      </c>
      <c r="O3673" s="146" t="s">
        <v>3113</v>
      </c>
      <c r="P3673" s="141" t="str">
        <f>VLOOKUP(O3673,Stock[],2,FALSE)</f>
        <v>မြန်မာရှောက်ပျား   ကော်(1L)</v>
      </c>
      <c r="Q3673" s="147">
        <f>VLOOKUP(O3673,Stock[],3,FALSE)</f>
        <v>1</v>
      </c>
      <c r="R3673" s="147">
        <f>VLOOKUP(O3673,Stock[],4,FALSE)</f>
        <v>12</v>
      </c>
      <c r="S3673" s="146">
        <v>2</v>
      </c>
      <c r="T3673" s="147">
        <f>(DailySales!$S3673/DailySales!$R3673)+DailySales!$U3673</f>
        <v>0.16666666666666666</v>
      </c>
      <c r="U3673" s="146"/>
      <c r="V3673" s="148">
        <f>+DailySales!$T3673*DailySales!$R3673</f>
        <v>2</v>
      </c>
      <c r="W3673" s="148">
        <f>+DailySales!$V3673*DailySales!$Q3673</f>
        <v>2</v>
      </c>
      <c r="X3673" s="148">
        <f>VLOOKUP(O3673,Stock[],6,FALSE)</f>
        <v>1700</v>
      </c>
      <c r="Y3673" s="148">
        <f>+DailySales!$V3673*DailySales!$X3673</f>
        <v>3400</v>
      </c>
      <c r="Z3673" s="146"/>
      <c r="AA3673" s="146"/>
      <c r="AB3673" s="146"/>
      <c r="AC3673" s="146"/>
      <c r="AD3673" s="146"/>
      <c r="AE3673" s="149"/>
      <c r="AF3673" s="122">
        <v>46065</v>
      </c>
      <c r="AG3673" s="151">
        <v>3400</v>
      </c>
      <c r="AH3673" s="150"/>
      <c r="AI3673" s="151"/>
      <c r="AJ3673" s="150"/>
      <c r="AK3673" s="151"/>
      <c r="AL3673" s="34"/>
      <c r="AM3673" s="39"/>
      <c r="AN367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74" spans="1:40" ht="19.5" customHeight="1" x14ac:dyDescent="0.25">
      <c r="A3674" s="141">
        <f t="shared" si="316"/>
        <v>2026</v>
      </c>
      <c r="B3674" s="141">
        <f t="shared" si="317"/>
        <v>2</v>
      </c>
      <c r="C3674" s="113">
        <v>46065</v>
      </c>
      <c r="D3674" s="142">
        <f t="shared" ca="1" si="318"/>
        <v>46097</v>
      </c>
      <c r="E3674" s="142" t="str">
        <f t="shared" ca="1" si="319"/>
        <v>1-Months</v>
      </c>
      <c r="F3674" s="142" t="str">
        <f>VLOOKUP(O3674,Stock[],5,FALSE)</f>
        <v>BE</v>
      </c>
      <c r="G3674" s="143" t="s">
        <v>3458</v>
      </c>
      <c r="H3674" s="144" t="s">
        <v>282</v>
      </c>
      <c r="I3674" s="145" t="s">
        <v>1068</v>
      </c>
      <c r="J3674" s="141" t="str">
        <f>VLOOKUP(I3674,Customers[],2,FALSE)</f>
        <v>ကိုသိန်းလွင်</v>
      </c>
      <c r="K3674" s="141" t="str">
        <f>VLOOKUP(I3674,Customers[],4,FALSE)</f>
        <v>Pyawbwe</v>
      </c>
      <c r="L3674" s="141" t="str">
        <f>VLOOKUP(Table85[[#This Row],[CustomerID]],Table!H:K,3,0)</f>
        <v>ကန်ဦး</v>
      </c>
      <c r="M3674" s="141" t="str">
        <f>VLOOKUP(I3674,Customers[],5,FALSE)</f>
        <v>Van-1</v>
      </c>
      <c r="N3674" s="117" t="s">
        <v>9</v>
      </c>
      <c r="O3674" s="146" t="s">
        <v>225</v>
      </c>
      <c r="P3674" s="141" t="str">
        <f>VLOOKUP(O3674,Stock[],2,FALSE)</f>
        <v>ချယ်ရီသံပုရာအရက်သန့်ကော် (1Ltr)</v>
      </c>
      <c r="Q3674" s="147">
        <f>VLOOKUP(O3674,Stock[],3,FALSE)</f>
        <v>1</v>
      </c>
      <c r="R3674" s="147">
        <f>VLOOKUP(O3674,Stock[],4,FALSE)</f>
        <v>12</v>
      </c>
      <c r="S3674" s="146"/>
      <c r="T3674" s="147">
        <f>(DailySales!$S3674/DailySales!$R3674)+DailySales!$U3674</f>
        <v>4</v>
      </c>
      <c r="U3674" s="146">
        <v>4</v>
      </c>
      <c r="V3674" s="148">
        <f>+DailySales!$T3674*DailySales!$R3674</f>
        <v>48</v>
      </c>
      <c r="W3674" s="148">
        <f>+DailySales!$V3674*DailySales!$Q3674</f>
        <v>48</v>
      </c>
      <c r="X3674" s="148">
        <f>VLOOKUP(O3674,Stock[],6,FALSE)</f>
        <v>1260</v>
      </c>
      <c r="Y3674" s="148">
        <f>+DailySales!$V3674*DailySales!$X3674</f>
        <v>60480</v>
      </c>
      <c r="Z3674" s="146"/>
      <c r="AA3674" s="146"/>
      <c r="AB3674" s="146"/>
      <c r="AC3674" s="146"/>
      <c r="AD3674" s="146"/>
      <c r="AE3674" s="149">
        <v>1520</v>
      </c>
      <c r="AF3674" s="122">
        <v>46065</v>
      </c>
      <c r="AG3674" s="151">
        <v>62000</v>
      </c>
      <c r="AH3674" s="150"/>
      <c r="AI3674" s="151"/>
      <c r="AJ3674" s="150"/>
      <c r="AK3674" s="151"/>
      <c r="AL3674" s="34"/>
      <c r="AM3674" s="39"/>
      <c r="AN367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75" spans="1:40" ht="19.5" customHeight="1" x14ac:dyDescent="0.25">
      <c r="A3675" s="141">
        <f t="shared" si="316"/>
        <v>2026</v>
      </c>
      <c r="B3675" s="141">
        <f t="shared" si="317"/>
        <v>2</v>
      </c>
      <c r="C3675" s="113">
        <v>46065</v>
      </c>
      <c r="D3675" s="142">
        <f t="shared" ca="1" si="318"/>
        <v>46097</v>
      </c>
      <c r="E3675" s="142" t="str">
        <f t="shared" ca="1" si="319"/>
        <v>1-Months</v>
      </c>
      <c r="F3675" s="142" t="str">
        <f>VLOOKUP(O3675,Stock[],5,FALSE)</f>
        <v>BE</v>
      </c>
      <c r="G3675" s="143" t="s">
        <v>3458</v>
      </c>
      <c r="H3675" s="144" t="s">
        <v>282</v>
      </c>
      <c r="I3675" s="145" t="s">
        <v>1753</v>
      </c>
      <c r="J3675" s="141" t="str">
        <f>VLOOKUP(I3675,Customers[],2,FALSE)</f>
        <v>ကုန်သည်လက်ဆောင်</v>
      </c>
      <c r="K3675" s="141">
        <f>VLOOKUP(I3675,Customers[],4,FALSE)</f>
        <v>0</v>
      </c>
      <c r="L3675" s="141">
        <f>VLOOKUP(Table85[[#This Row],[CustomerID]],Table!H:K,3,0)</f>
        <v>0</v>
      </c>
      <c r="M3675" s="141">
        <f>VLOOKUP(I3675,Customers[],5,FALSE)</f>
        <v>0</v>
      </c>
      <c r="N3675" s="117" t="s">
        <v>1750</v>
      </c>
      <c r="O3675" s="146" t="s">
        <v>3113</v>
      </c>
      <c r="P3675" s="141" t="str">
        <f>VLOOKUP(O3675,Stock[],2,FALSE)</f>
        <v>မြန်မာရှောက်ပျား   ကော်(1L)</v>
      </c>
      <c r="Q3675" s="147">
        <f>VLOOKUP(O3675,Stock[],3,FALSE)</f>
        <v>1</v>
      </c>
      <c r="R3675" s="147">
        <f>VLOOKUP(O3675,Stock[],4,FALSE)</f>
        <v>12</v>
      </c>
      <c r="S3675" s="146">
        <v>1</v>
      </c>
      <c r="T3675" s="147">
        <f>(DailySales!$S3675/DailySales!$R3675)+DailySales!$U3675</f>
        <v>8.3333333333333329E-2</v>
      </c>
      <c r="U3675" s="146"/>
      <c r="V3675" s="148">
        <f>+DailySales!$T3675*DailySales!$R3675</f>
        <v>1</v>
      </c>
      <c r="W3675" s="148">
        <f>+DailySales!$V3675*DailySales!$Q3675</f>
        <v>1</v>
      </c>
      <c r="X3675" s="148">
        <f>VLOOKUP(O3675,Stock[],6,FALSE)</f>
        <v>1700</v>
      </c>
      <c r="Y3675" s="148">
        <f>+DailySales!$V3675*DailySales!$X3675</f>
        <v>1700</v>
      </c>
      <c r="Z3675" s="146"/>
      <c r="AA3675" s="146"/>
      <c r="AB3675" s="146"/>
      <c r="AC3675" s="146"/>
      <c r="AD3675" s="146"/>
      <c r="AE3675" s="149"/>
      <c r="AF3675" s="122">
        <v>46065</v>
      </c>
      <c r="AG3675" s="151">
        <v>1700</v>
      </c>
      <c r="AH3675" s="150"/>
      <c r="AI3675" s="151"/>
      <c r="AJ3675" s="150"/>
      <c r="AK3675" s="151"/>
      <c r="AL3675" s="34"/>
      <c r="AM3675" s="39"/>
      <c r="AN367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76" spans="1:40" ht="19.5" customHeight="1" x14ac:dyDescent="0.25">
      <c r="A3676" s="141">
        <f t="shared" si="316"/>
        <v>2026</v>
      </c>
      <c r="B3676" s="141">
        <f t="shared" si="317"/>
        <v>2</v>
      </c>
      <c r="C3676" s="113">
        <v>46065</v>
      </c>
      <c r="D3676" s="142">
        <f t="shared" ca="1" si="318"/>
        <v>46097</v>
      </c>
      <c r="E3676" s="142" t="str">
        <f t="shared" ca="1" si="319"/>
        <v>1-Months</v>
      </c>
      <c r="F3676" s="142" t="str">
        <f>VLOOKUP(O3676,Stock[],5,FALSE)</f>
        <v>BE</v>
      </c>
      <c r="G3676" s="153" t="s">
        <v>3459</v>
      </c>
      <c r="H3676" s="144" t="s">
        <v>282</v>
      </c>
      <c r="I3676" s="145" t="s">
        <v>866</v>
      </c>
      <c r="J3676" s="141" t="str">
        <f>VLOOKUP(I3676,Customers[],2,FALSE)</f>
        <v>မစိုးသီတာ</v>
      </c>
      <c r="K3676" s="141" t="str">
        <f>VLOOKUP(I3676,Customers[],4,FALSE)</f>
        <v>Pyawbwe</v>
      </c>
      <c r="L3676" s="141" t="str">
        <f>VLOOKUP(Table85[[#This Row],[CustomerID]],Table!H:K,3,0)</f>
        <v>ကံဦး</v>
      </c>
      <c r="M3676" s="141" t="str">
        <f>VLOOKUP(I3676,Customers[],5,FALSE)</f>
        <v>Van-1</v>
      </c>
      <c r="N3676" s="117" t="s">
        <v>9</v>
      </c>
      <c r="O3676" s="146" t="s">
        <v>2465</v>
      </c>
      <c r="P3676" s="141" t="str">
        <f>VLOOKUP(O3676,Stock[],2,FALSE)</f>
        <v>မိုးနဲကွန်ကီး</v>
      </c>
      <c r="Q3676" s="147">
        <f>VLOOKUP(O3676,Stock[],3,FALSE)</f>
        <v>0.64</v>
      </c>
      <c r="R3676" s="147">
        <f>VLOOKUP(O3676,Stock[],4,FALSE)</f>
        <v>14</v>
      </c>
      <c r="S3676" s="146"/>
      <c r="T3676" s="147">
        <f>(DailySales!$S3676/DailySales!$R3676)+DailySales!$U3676</f>
        <v>2</v>
      </c>
      <c r="U3676" s="146">
        <v>2</v>
      </c>
      <c r="V3676" s="148">
        <f>+DailySales!$T3676*DailySales!$R3676</f>
        <v>28</v>
      </c>
      <c r="W3676" s="148">
        <f>+DailySales!$V3676*DailySales!$Q3676</f>
        <v>17.920000000000002</v>
      </c>
      <c r="X3676" s="148">
        <f>VLOOKUP(O3676,Stock[],6,FALSE)</f>
        <v>1700</v>
      </c>
      <c r="Y3676" s="148">
        <f>+DailySales!$V3676*DailySales!$X3676</f>
        <v>47600</v>
      </c>
      <c r="Z3676" s="146"/>
      <c r="AA3676" s="146"/>
      <c r="AB3676" s="146"/>
      <c r="AC3676" s="146"/>
      <c r="AD3676" s="146"/>
      <c r="AE3676" s="149">
        <v>800</v>
      </c>
      <c r="AF3676" s="122">
        <v>46065</v>
      </c>
      <c r="AG3676" s="151">
        <v>48400</v>
      </c>
      <c r="AH3676" s="150"/>
      <c r="AI3676" s="151"/>
      <c r="AJ3676" s="150"/>
      <c r="AK3676" s="151"/>
      <c r="AL3676" s="34"/>
      <c r="AM3676" s="39"/>
      <c r="AN367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77" spans="1:40" ht="19.5" customHeight="1" x14ac:dyDescent="0.25">
      <c r="A3677" s="141">
        <f t="shared" ref="A3677:A3682" si="320">YEAR(C3677)</f>
        <v>2026</v>
      </c>
      <c r="B3677" s="141">
        <f t="shared" ref="B3677:B3682" si="321">MONTH(C3677)</f>
        <v>2</v>
      </c>
      <c r="C3677" s="113">
        <v>46065</v>
      </c>
      <c r="D3677" s="142">
        <f t="shared" ref="D3677:D3682" ca="1" si="322">TODAY()</f>
        <v>46097</v>
      </c>
      <c r="E3677" s="142" t="str">
        <f t="shared" ref="E3677:E3682" ca="1" si="323">DATEDIF(C3677,D3677,"M")&amp;"-Months"</f>
        <v>1-Months</v>
      </c>
      <c r="F3677" s="142" t="str">
        <f>VLOOKUP(O3677,Stock[],5,FALSE)</f>
        <v>BE</v>
      </c>
      <c r="G3677" s="153" t="s">
        <v>3459</v>
      </c>
      <c r="H3677" s="144" t="s">
        <v>282</v>
      </c>
      <c r="I3677" s="145" t="s">
        <v>1753</v>
      </c>
      <c r="J3677" s="141" t="str">
        <f>VLOOKUP(I3677,Customers[],2,FALSE)</f>
        <v>ကုန်သည်လက်ဆောင်</v>
      </c>
      <c r="K3677" s="141">
        <f>VLOOKUP(I3677,Customers[],4,FALSE)</f>
        <v>0</v>
      </c>
      <c r="L3677" s="141">
        <f>VLOOKUP(Table85[[#This Row],[CustomerID]],Table!H:K,3,0)</f>
        <v>0</v>
      </c>
      <c r="M3677" s="141">
        <f>VLOOKUP(I3677,Customers[],5,FALSE)</f>
        <v>0</v>
      </c>
      <c r="N3677" s="117" t="s">
        <v>1750</v>
      </c>
      <c r="O3677" s="146" t="s">
        <v>3113</v>
      </c>
      <c r="P3677" s="141" t="str">
        <f>VLOOKUP(O3677,Stock[],2,FALSE)</f>
        <v>မြန်မာရှောက်ပျား   ကော်(1L)</v>
      </c>
      <c r="Q3677" s="147">
        <f>VLOOKUP(O3677,Stock[],3,FALSE)</f>
        <v>1</v>
      </c>
      <c r="R3677" s="147">
        <f>VLOOKUP(O3677,Stock[],4,FALSE)</f>
        <v>12</v>
      </c>
      <c r="S3677" s="146">
        <v>1</v>
      </c>
      <c r="T3677" s="147">
        <f>(DailySales!$S3677/DailySales!$R3677)+DailySales!$U3677</f>
        <v>8.3333333333333329E-2</v>
      </c>
      <c r="U3677" s="146"/>
      <c r="V3677" s="148">
        <f>+DailySales!$T3677*DailySales!$R3677</f>
        <v>1</v>
      </c>
      <c r="W3677" s="148">
        <f>+DailySales!$V3677*DailySales!$Q3677</f>
        <v>1</v>
      </c>
      <c r="X3677" s="148">
        <f>VLOOKUP(O3677,Stock[],6,FALSE)</f>
        <v>1700</v>
      </c>
      <c r="Y3677" s="148">
        <f>+DailySales!$V3677*DailySales!$X3677</f>
        <v>1700</v>
      </c>
      <c r="Z3677" s="146"/>
      <c r="AA3677" s="146"/>
      <c r="AB3677" s="146"/>
      <c r="AC3677" s="146"/>
      <c r="AD3677" s="146"/>
      <c r="AE3677" s="149"/>
      <c r="AF3677" s="122">
        <v>46065</v>
      </c>
      <c r="AG3677" s="151">
        <v>1700</v>
      </c>
      <c r="AH3677" s="150"/>
      <c r="AI3677" s="151"/>
      <c r="AJ3677" s="150"/>
      <c r="AK3677" s="151"/>
      <c r="AL3677" s="34"/>
      <c r="AM3677" s="39"/>
      <c r="AN367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78" spans="1:40" ht="19.5" customHeight="1" x14ac:dyDescent="0.25">
      <c r="A3678" s="141">
        <f t="shared" si="320"/>
        <v>2026</v>
      </c>
      <c r="B3678" s="141">
        <f t="shared" si="321"/>
        <v>2</v>
      </c>
      <c r="C3678" s="113">
        <v>46065</v>
      </c>
      <c r="D3678" s="142">
        <f t="shared" ca="1" si="322"/>
        <v>46097</v>
      </c>
      <c r="E3678" s="142" t="str">
        <f t="shared" ca="1" si="323"/>
        <v>1-Months</v>
      </c>
      <c r="F3678" s="142" t="str">
        <f>VLOOKUP(O3678,Stock[],5,FALSE)</f>
        <v>BE</v>
      </c>
      <c r="G3678" s="153" t="s">
        <v>3460</v>
      </c>
      <c r="H3678" s="144" t="s">
        <v>282</v>
      </c>
      <c r="I3678" s="145" t="s">
        <v>863</v>
      </c>
      <c r="J3678" s="141" t="str">
        <f>VLOOKUP(I3678,Customers[],2,FALSE)</f>
        <v>မစိန်</v>
      </c>
      <c r="K3678" s="141" t="str">
        <f>VLOOKUP(I3678,Customers[],4,FALSE)</f>
        <v>Pyawbwe</v>
      </c>
      <c r="L3678" s="141" t="str">
        <f>VLOOKUP(Table85[[#This Row],[CustomerID]],Table!H:K,3,0)</f>
        <v>ကံဦး</v>
      </c>
      <c r="M3678" s="141" t="str">
        <f>VLOOKUP(I3678,Customers[],5,FALSE)</f>
        <v>Van-1</v>
      </c>
      <c r="N3678" s="117" t="s">
        <v>9</v>
      </c>
      <c r="O3678" s="146" t="s">
        <v>3113</v>
      </c>
      <c r="P3678" s="141" t="str">
        <f>VLOOKUP(O3678,Stock[],2,FALSE)</f>
        <v>မြန်မာရှောက်ပျား   ကော်(1L)</v>
      </c>
      <c r="Q3678" s="147">
        <f>VLOOKUP(O3678,Stock[],3,FALSE)</f>
        <v>1</v>
      </c>
      <c r="R3678" s="147">
        <f>VLOOKUP(O3678,Stock[],4,FALSE)</f>
        <v>12</v>
      </c>
      <c r="S3678" s="146"/>
      <c r="T3678" s="147">
        <f>(DailySales!$S3678/DailySales!$R3678)+DailySales!$U3678</f>
        <v>2</v>
      </c>
      <c r="U3678" s="146">
        <v>2</v>
      </c>
      <c r="V3678" s="148">
        <f>+DailySales!$T3678*DailySales!$R3678</f>
        <v>24</v>
      </c>
      <c r="W3678" s="148">
        <f>+DailySales!$V3678*DailySales!$Q3678</f>
        <v>24</v>
      </c>
      <c r="X3678" s="148">
        <f>VLOOKUP(O3678,Stock[],6,FALSE)</f>
        <v>1700</v>
      </c>
      <c r="Y3678" s="148">
        <f>+DailySales!$V3678*DailySales!$X3678</f>
        <v>40800</v>
      </c>
      <c r="Z3678" s="146"/>
      <c r="AA3678" s="146"/>
      <c r="AB3678" s="146"/>
      <c r="AC3678" s="146"/>
      <c r="AD3678" s="146"/>
      <c r="AE3678" s="149">
        <v>700</v>
      </c>
      <c r="AF3678" s="122">
        <v>46065</v>
      </c>
      <c r="AG3678" s="151">
        <v>41500</v>
      </c>
      <c r="AH3678" s="150"/>
      <c r="AI3678" s="151"/>
      <c r="AJ3678" s="150"/>
      <c r="AK3678" s="151"/>
      <c r="AL3678" s="34"/>
      <c r="AM3678" s="39"/>
      <c r="AN367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79" spans="1:40" ht="19.5" customHeight="1" x14ac:dyDescent="0.25">
      <c r="A3679" s="141">
        <f t="shared" si="320"/>
        <v>2026</v>
      </c>
      <c r="B3679" s="141">
        <f t="shared" si="321"/>
        <v>2</v>
      </c>
      <c r="C3679" s="113">
        <v>46065</v>
      </c>
      <c r="D3679" s="142">
        <f t="shared" ca="1" si="322"/>
        <v>46097</v>
      </c>
      <c r="E3679" s="142" t="str">
        <f t="shared" ca="1" si="323"/>
        <v>1-Months</v>
      </c>
      <c r="F3679" s="142" t="str">
        <f>VLOOKUP(O3679,Stock[],5,FALSE)</f>
        <v>BE</v>
      </c>
      <c r="G3679" s="153" t="s">
        <v>3460</v>
      </c>
      <c r="H3679" s="144" t="s">
        <v>282</v>
      </c>
      <c r="I3679" s="145" t="s">
        <v>1753</v>
      </c>
      <c r="J3679" s="141" t="str">
        <f>VLOOKUP(I3679,Customers[],2,FALSE)</f>
        <v>ကုန်သည်လက်ဆောင်</v>
      </c>
      <c r="K3679" s="141">
        <f>VLOOKUP(I3679,Customers[],4,FALSE)</f>
        <v>0</v>
      </c>
      <c r="L3679" s="141">
        <f>VLOOKUP(Table85[[#This Row],[CustomerID]],Table!H:K,3,0)</f>
        <v>0</v>
      </c>
      <c r="M3679" s="141">
        <f>VLOOKUP(I3679,Customers[],5,FALSE)</f>
        <v>0</v>
      </c>
      <c r="N3679" s="117" t="s">
        <v>1750</v>
      </c>
      <c r="O3679" s="146" t="s">
        <v>3113</v>
      </c>
      <c r="P3679" s="141" t="str">
        <f>VLOOKUP(O3679,Stock[],2,FALSE)</f>
        <v>မြန်မာရှောက်ပျား   ကော်(1L)</v>
      </c>
      <c r="Q3679" s="147">
        <f>VLOOKUP(O3679,Stock[],3,FALSE)</f>
        <v>1</v>
      </c>
      <c r="R3679" s="147">
        <f>VLOOKUP(O3679,Stock[],4,FALSE)</f>
        <v>12</v>
      </c>
      <c r="S3679" s="146">
        <v>2</v>
      </c>
      <c r="T3679" s="147">
        <f>(DailySales!$S3679/DailySales!$R3679)+DailySales!$U3679</f>
        <v>0.16666666666666666</v>
      </c>
      <c r="U3679" s="146"/>
      <c r="V3679" s="148">
        <f>+DailySales!$T3679*DailySales!$R3679</f>
        <v>2</v>
      </c>
      <c r="W3679" s="148">
        <f>+DailySales!$V3679*DailySales!$Q3679</f>
        <v>2</v>
      </c>
      <c r="X3679" s="148">
        <f>VLOOKUP(O3679,Stock[],6,FALSE)</f>
        <v>1700</v>
      </c>
      <c r="Y3679" s="148">
        <f>+DailySales!$V3679*DailySales!$X3679</f>
        <v>3400</v>
      </c>
      <c r="Z3679" s="146"/>
      <c r="AA3679" s="146"/>
      <c r="AB3679" s="146"/>
      <c r="AC3679" s="146"/>
      <c r="AD3679" s="146"/>
      <c r="AE3679" s="149"/>
      <c r="AF3679" s="122">
        <v>46065</v>
      </c>
      <c r="AG3679" s="151">
        <v>3400</v>
      </c>
      <c r="AH3679" s="150"/>
      <c r="AI3679" s="151"/>
      <c r="AJ3679" s="150"/>
      <c r="AK3679" s="151"/>
      <c r="AL3679" s="34"/>
      <c r="AM3679" s="39"/>
      <c r="AN367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80" spans="1:40" ht="19.5" customHeight="1" x14ac:dyDescent="0.25">
      <c r="A3680" s="141">
        <f t="shared" si="320"/>
        <v>2026</v>
      </c>
      <c r="B3680" s="141">
        <f t="shared" si="321"/>
        <v>2</v>
      </c>
      <c r="C3680" s="113">
        <v>46065</v>
      </c>
      <c r="D3680" s="142">
        <f t="shared" ca="1" si="322"/>
        <v>46097</v>
      </c>
      <c r="E3680" s="142" t="str">
        <f t="shared" ca="1" si="323"/>
        <v>1-Months</v>
      </c>
      <c r="F3680" s="142" t="str">
        <f>VLOOKUP(O3680,Stock[],5,FALSE)</f>
        <v>BE</v>
      </c>
      <c r="G3680" s="153" t="s">
        <v>3461</v>
      </c>
      <c r="H3680" s="144" t="s">
        <v>282</v>
      </c>
      <c r="I3680" s="145" t="s">
        <v>525</v>
      </c>
      <c r="J3680" s="141" t="str">
        <f>VLOOKUP(I3680,Customers[],2,FALSE)</f>
        <v>ကိုပါကြီး</v>
      </c>
      <c r="K3680" s="141" t="str">
        <f>VLOOKUP(I3680,Customers[],4,FALSE)</f>
        <v>Pyawbwe</v>
      </c>
      <c r="L3680" s="141" t="str">
        <f>VLOOKUP(Table85[[#This Row],[CustomerID]],Table!H:K,3,0)</f>
        <v>ဘိုကုန်း</v>
      </c>
      <c r="M3680" s="141" t="str">
        <f>VLOOKUP(I3680,Customers[],5,FALSE)</f>
        <v>Van-1</v>
      </c>
      <c r="N3680" s="117" t="s">
        <v>9</v>
      </c>
      <c r="O3680" s="146" t="s">
        <v>3113</v>
      </c>
      <c r="P3680" s="141" t="str">
        <f>VLOOKUP(O3680,Stock[],2,FALSE)</f>
        <v>မြန်မာရှောက်ပျား   ကော်(1L)</v>
      </c>
      <c r="Q3680" s="147">
        <f>VLOOKUP(O3680,Stock[],3,FALSE)</f>
        <v>1</v>
      </c>
      <c r="R3680" s="147">
        <f>VLOOKUP(O3680,Stock[],4,FALSE)</f>
        <v>12</v>
      </c>
      <c r="S3680" s="146"/>
      <c r="T3680" s="147">
        <f>(DailySales!$S3680/DailySales!$R3680)+DailySales!$U3680</f>
        <v>1</v>
      </c>
      <c r="U3680" s="146">
        <v>1</v>
      </c>
      <c r="V3680" s="148">
        <f>+DailySales!$T3680*DailySales!$R3680</f>
        <v>12</v>
      </c>
      <c r="W3680" s="148">
        <f>+DailySales!$V3680*DailySales!$Q3680</f>
        <v>12</v>
      </c>
      <c r="X3680" s="148">
        <f>VLOOKUP(O3680,Stock[],6,FALSE)</f>
        <v>1700</v>
      </c>
      <c r="Y3680" s="148">
        <f>+DailySales!$V3680*DailySales!$X3680</f>
        <v>20400</v>
      </c>
      <c r="Z3680" s="146"/>
      <c r="AA3680" s="146"/>
      <c r="AB3680" s="146"/>
      <c r="AC3680" s="146"/>
      <c r="AD3680" s="146"/>
      <c r="AE3680" s="149">
        <v>350</v>
      </c>
      <c r="AF3680" s="122">
        <v>46065</v>
      </c>
      <c r="AG3680" s="151">
        <v>20750</v>
      </c>
      <c r="AH3680" s="150"/>
      <c r="AI3680" s="151"/>
      <c r="AJ3680" s="150"/>
      <c r="AK3680" s="151"/>
      <c r="AL3680" s="34"/>
      <c r="AM3680" s="39"/>
      <c r="AN368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81" spans="1:40" ht="19.5" customHeight="1" x14ac:dyDescent="0.25">
      <c r="A3681" s="141">
        <f t="shared" si="320"/>
        <v>2026</v>
      </c>
      <c r="B3681" s="141">
        <f t="shared" si="321"/>
        <v>2</v>
      </c>
      <c r="C3681" s="113">
        <v>46065</v>
      </c>
      <c r="D3681" s="142">
        <f t="shared" ca="1" si="322"/>
        <v>46097</v>
      </c>
      <c r="E3681" s="142" t="str">
        <f t="shared" ca="1" si="323"/>
        <v>1-Months</v>
      </c>
      <c r="F3681" s="142" t="str">
        <f>VLOOKUP(O3681,Stock[],5,FALSE)</f>
        <v>BE</v>
      </c>
      <c r="G3681" s="153" t="s">
        <v>3461</v>
      </c>
      <c r="H3681" s="144" t="s">
        <v>282</v>
      </c>
      <c r="I3681" s="145" t="s">
        <v>1753</v>
      </c>
      <c r="J3681" s="141" t="str">
        <f>VLOOKUP(I3681,Customers[],2,FALSE)</f>
        <v>ကုန်သည်လက်ဆောင်</v>
      </c>
      <c r="K3681" s="141">
        <f>VLOOKUP(I3681,Customers[],4,FALSE)</f>
        <v>0</v>
      </c>
      <c r="L3681" s="141">
        <f>VLOOKUP(Table85[[#This Row],[CustomerID]],Table!H:K,3,0)</f>
        <v>0</v>
      </c>
      <c r="M3681" s="141">
        <f>VLOOKUP(I3681,Customers[],5,FALSE)</f>
        <v>0</v>
      </c>
      <c r="N3681" s="117" t="s">
        <v>1750</v>
      </c>
      <c r="O3681" s="146" t="s">
        <v>3113</v>
      </c>
      <c r="P3681" s="141" t="str">
        <f>VLOOKUP(O3681,Stock[],2,FALSE)</f>
        <v>မြန်မာရှောက်ပျား   ကော်(1L)</v>
      </c>
      <c r="Q3681" s="147">
        <f>VLOOKUP(O3681,Stock[],3,FALSE)</f>
        <v>1</v>
      </c>
      <c r="R3681" s="147">
        <f>VLOOKUP(O3681,Stock[],4,FALSE)</f>
        <v>12</v>
      </c>
      <c r="S3681" s="146">
        <v>1</v>
      </c>
      <c r="T3681" s="147">
        <f>(DailySales!$S3681/DailySales!$R3681)+DailySales!$U3681</f>
        <v>8.3333333333333329E-2</v>
      </c>
      <c r="U3681" s="146"/>
      <c r="V3681" s="148">
        <f>+DailySales!$T3681*DailySales!$R3681</f>
        <v>1</v>
      </c>
      <c r="W3681" s="148">
        <f>+DailySales!$V3681*DailySales!$Q3681</f>
        <v>1</v>
      </c>
      <c r="X3681" s="148">
        <f>VLOOKUP(O3681,Stock[],6,FALSE)</f>
        <v>1700</v>
      </c>
      <c r="Y3681" s="148">
        <f>+DailySales!$V3681*DailySales!$X3681</f>
        <v>1700</v>
      </c>
      <c r="Z3681" s="146"/>
      <c r="AA3681" s="146"/>
      <c r="AB3681" s="146"/>
      <c r="AC3681" s="146"/>
      <c r="AD3681" s="146"/>
      <c r="AE3681" s="149"/>
      <c r="AF3681" s="122">
        <v>46065</v>
      </c>
      <c r="AG3681" s="151">
        <v>1700</v>
      </c>
      <c r="AH3681" s="150"/>
      <c r="AI3681" s="151"/>
      <c r="AJ3681" s="150"/>
      <c r="AK3681" s="151"/>
      <c r="AL3681" s="34"/>
      <c r="AM3681" s="39"/>
      <c r="AN368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82" spans="1:40" ht="19.5" customHeight="1" x14ac:dyDescent="0.25">
      <c r="A3682" s="141">
        <f t="shared" si="320"/>
        <v>2026</v>
      </c>
      <c r="B3682" s="141">
        <f t="shared" si="321"/>
        <v>2</v>
      </c>
      <c r="C3682" s="113">
        <v>46065</v>
      </c>
      <c r="D3682" s="142">
        <f t="shared" ca="1" si="322"/>
        <v>46097</v>
      </c>
      <c r="E3682" s="142" t="str">
        <f t="shared" ca="1" si="323"/>
        <v>1-Months</v>
      </c>
      <c r="F3682" s="142" t="str">
        <f>VLOOKUP(O3682,Stock[],5,FALSE)</f>
        <v>BE</v>
      </c>
      <c r="G3682" s="153" t="s">
        <v>3462</v>
      </c>
      <c r="H3682" s="144" t="s">
        <v>282</v>
      </c>
      <c r="I3682" s="145" t="s">
        <v>526</v>
      </c>
      <c r="J3682" s="141" t="str">
        <f>VLOOKUP(I3682,Customers[],2,FALSE)</f>
        <v>မသီတာဝင်း</v>
      </c>
      <c r="K3682" s="141" t="str">
        <f>VLOOKUP(I3682,Customers[],4,FALSE)</f>
        <v>Pyawbwe</v>
      </c>
      <c r="L3682" s="141" t="str">
        <f>VLOOKUP(Table85[[#This Row],[CustomerID]],Table!H:K,3,0)</f>
        <v>ဘိုကုန်း</v>
      </c>
      <c r="M3682" s="141" t="str">
        <f>VLOOKUP(I3682,Customers[],5,FALSE)</f>
        <v>Van-1</v>
      </c>
      <c r="N3682" s="117" t="s">
        <v>9</v>
      </c>
      <c r="O3682" s="146" t="s">
        <v>3113</v>
      </c>
      <c r="P3682" s="141" t="str">
        <f>VLOOKUP(O3682,Stock[],2,FALSE)</f>
        <v>မြန်မာရှောက်ပျား   ကော်(1L)</v>
      </c>
      <c r="Q3682" s="147">
        <f>VLOOKUP(O3682,Stock[],3,FALSE)</f>
        <v>1</v>
      </c>
      <c r="R3682" s="147">
        <f>VLOOKUP(O3682,Stock[],4,FALSE)</f>
        <v>12</v>
      </c>
      <c r="S3682" s="146"/>
      <c r="T3682" s="147">
        <f>(DailySales!$S3682/DailySales!$R3682)+DailySales!$U3682</f>
        <v>1</v>
      </c>
      <c r="U3682" s="146">
        <v>1</v>
      </c>
      <c r="V3682" s="148">
        <f>+DailySales!$T3682*DailySales!$R3682</f>
        <v>12</v>
      </c>
      <c r="W3682" s="148">
        <f>+DailySales!$V3682*DailySales!$Q3682</f>
        <v>12</v>
      </c>
      <c r="X3682" s="148">
        <f>VLOOKUP(O3682,Stock[],6,FALSE)</f>
        <v>1700</v>
      </c>
      <c r="Y3682" s="148">
        <f>+DailySales!$V3682*DailySales!$X3682</f>
        <v>20400</v>
      </c>
      <c r="Z3682" s="146"/>
      <c r="AA3682" s="146"/>
      <c r="AB3682" s="146"/>
      <c r="AC3682" s="146"/>
      <c r="AD3682" s="146"/>
      <c r="AE3682" s="149">
        <v>350</v>
      </c>
      <c r="AF3682" s="122">
        <v>46065</v>
      </c>
      <c r="AG3682" s="151">
        <v>20750</v>
      </c>
      <c r="AH3682" s="150"/>
      <c r="AI3682" s="151"/>
      <c r="AJ3682" s="150"/>
      <c r="AK3682" s="151"/>
      <c r="AL3682" s="34"/>
      <c r="AM3682" s="39"/>
      <c r="AN368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83" spans="1:40" ht="19.5" customHeight="1" x14ac:dyDescent="0.25">
      <c r="A3683" s="141">
        <f t="shared" ref="A3683:A3688" si="324">YEAR(C3683)</f>
        <v>2026</v>
      </c>
      <c r="B3683" s="141">
        <f t="shared" ref="B3683:B3688" si="325">MONTH(C3683)</f>
        <v>2</v>
      </c>
      <c r="C3683" s="113">
        <v>46065</v>
      </c>
      <c r="D3683" s="142">
        <f t="shared" ref="D3683:D3688" ca="1" si="326">TODAY()</f>
        <v>46097</v>
      </c>
      <c r="E3683" s="142" t="str">
        <f t="shared" ref="E3683:E3688" ca="1" si="327">DATEDIF(C3683,D3683,"M")&amp;"-Months"</f>
        <v>1-Months</v>
      </c>
      <c r="F3683" s="142" t="str">
        <f>VLOOKUP(O3683,Stock[],5,FALSE)</f>
        <v>BE</v>
      </c>
      <c r="G3683" s="153" t="s">
        <v>3462</v>
      </c>
      <c r="H3683" s="144" t="s">
        <v>282</v>
      </c>
      <c r="I3683" s="145" t="s">
        <v>1753</v>
      </c>
      <c r="J3683" s="141" t="str">
        <f>VLOOKUP(I3683,Customers[],2,FALSE)</f>
        <v>ကုန်သည်လက်ဆောင်</v>
      </c>
      <c r="K3683" s="141">
        <f>VLOOKUP(I3683,Customers[],4,FALSE)</f>
        <v>0</v>
      </c>
      <c r="L3683" s="141">
        <f>VLOOKUP(Table85[[#This Row],[CustomerID]],Table!H:K,3,0)</f>
        <v>0</v>
      </c>
      <c r="M3683" s="141">
        <f>VLOOKUP(I3683,Customers[],5,FALSE)</f>
        <v>0</v>
      </c>
      <c r="N3683" s="117" t="s">
        <v>1750</v>
      </c>
      <c r="O3683" s="146" t="s">
        <v>3113</v>
      </c>
      <c r="P3683" s="141" t="str">
        <f>VLOOKUP(O3683,Stock[],2,FALSE)</f>
        <v>မြန်မာရှောက်ပျား   ကော်(1L)</v>
      </c>
      <c r="Q3683" s="147">
        <f>VLOOKUP(O3683,Stock[],3,FALSE)</f>
        <v>1</v>
      </c>
      <c r="R3683" s="147">
        <f>VLOOKUP(O3683,Stock[],4,FALSE)</f>
        <v>12</v>
      </c>
      <c r="S3683" s="146">
        <v>1</v>
      </c>
      <c r="T3683" s="147">
        <f>(DailySales!$S3683/DailySales!$R3683)+DailySales!$U3683</f>
        <v>8.3333333333333329E-2</v>
      </c>
      <c r="U3683" s="146"/>
      <c r="V3683" s="148">
        <f>+DailySales!$T3683*DailySales!$R3683</f>
        <v>1</v>
      </c>
      <c r="W3683" s="148">
        <f>+DailySales!$V3683*DailySales!$Q3683</f>
        <v>1</v>
      </c>
      <c r="X3683" s="148">
        <f>VLOOKUP(O3683,Stock[],6,FALSE)</f>
        <v>1700</v>
      </c>
      <c r="Y3683" s="148">
        <f>+DailySales!$V3683*DailySales!$X3683</f>
        <v>1700</v>
      </c>
      <c r="Z3683" s="146"/>
      <c r="AA3683" s="146"/>
      <c r="AB3683" s="146"/>
      <c r="AC3683" s="146"/>
      <c r="AD3683" s="146"/>
      <c r="AE3683" s="149"/>
      <c r="AF3683" s="122">
        <v>46065</v>
      </c>
      <c r="AG3683" s="151">
        <v>1700</v>
      </c>
      <c r="AH3683" s="150"/>
      <c r="AI3683" s="151"/>
      <c r="AJ3683" s="150"/>
      <c r="AK3683" s="151"/>
      <c r="AL3683" s="34"/>
      <c r="AM3683" s="39"/>
      <c r="AN368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84" spans="1:40" ht="19.5" customHeight="1" x14ac:dyDescent="0.25">
      <c r="A3684" s="141">
        <f t="shared" si="324"/>
        <v>2026</v>
      </c>
      <c r="B3684" s="141">
        <f t="shared" si="325"/>
        <v>2</v>
      </c>
      <c r="C3684" s="113">
        <v>46065</v>
      </c>
      <c r="D3684" s="142">
        <f t="shared" ca="1" si="326"/>
        <v>46097</v>
      </c>
      <c r="E3684" s="142" t="str">
        <f t="shared" ca="1" si="327"/>
        <v>1-Months</v>
      </c>
      <c r="F3684" s="142" t="str">
        <f>VLOOKUP(O3684,Stock[],5,FALSE)</f>
        <v>BE</v>
      </c>
      <c r="G3684" s="153" t="s">
        <v>3463</v>
      </c>
      <c r="H3684" s="144" t="s">
        <v>282</v>
      </c>
      <c r="I3684" s="145" t="s">
        <v>862</v>
      </c>
      <c r="J3684" s="141" t="str">
        <f>VLOOKUP(I3684,Customers[],2,FALSE)</f>
        <v>မခင်မာဆွေ</v>
      </c>
      <c r="K3684" s="141" t="str">
        <f>VLOOKUP(I3684,Customers[],4,FALSE)</f>
        <v>Pyawbwe</v>
      </c>
      <c r="L3684" s="141" t="str">
        <f>VLOOKUP(Table85[[#This Row],[CustomerID]],Table!H:K,3,0)</f>
        <v>ဘိုကုန်း</v>
      </c>
      <c r="M3684" s="141" t="str">
        <f>VLOOKUP(I3684,Customers[],5,FALSE)</f>
        <v>Van-1</v>
      </c>
      <c r="N3684" s="117" t="s">
        <v>9</v>
      </c>
      <c r="O3684" s="146" t="s">
        <v>3113</v>
      </c>
      <c r="P3684" s="141" t="str">
        <f>VLOOKUP(O3684,Stock[],2,FALSE)</f>
        <v>မြန်မာရှောက်ပျား   ကော်(1L)</v>
      </c>
      <c r="Q3684" s="147">
        <f>VLOOKUP(O3684,Stock[],3,FALSE)</f>
        <v>1</v>
      </c>
      <c r="R3684" s="147">
        <f>VLOOKUP(O3684,Stock[],4,FALSE)</f>
        <v>12</v>
      </c>
      <c r="S3684" s="146"/>
      <c r="T3684" s="147">
        <f>(DailySales!$S3684/DailySales!$R3684)+DailySales!$U3684</f>
        <v>1</v>
      </c>
      <c r="U3684" s="146">
        <v>1</v>
      </c>
      <c r="V3684" s="148">
        <f>+DailySales!$T3684*DailySales!$R3684</f>
        <v>12</v>
      </c>
      <c r="W3684" s="148">
        <f>+DailySales!$V3684*DailySales!$Q3684</f>
        <v>12</v>
      </c>
      <c r="X3684" s="148">
        <f>VLOOKUP(O3684,Stock[],6,FALSE)</f>
        <v>1700</v>
      </c>
      <c r="Y3684" s="148">
        <f>+DailySales!$V3684*DailySales!$X3684</f>
        <v>20400</v>
      </c>
      <c r="Z3684" s="146"/>
      <c r="AA3684" s="146"/>
      <c r="AB3684" s="146"/>
      <c r="AC3684" s="146"/>
      <c r="AD3684" s="146"/>
      <c r="AE3684" s="149">
        <v>350</v>
      </c>
      <c r="AF3684" s="122">
        <v>46065</v>
      </c>
      <c r="AG3684" s="151">
        <v>20750</v>
      </c>
      <c r="AH3684" s="150"/>
      <c r="AI3684" s="151"/>
      <c r="AJ3684" s="150"/>
      <c r="AK3684" s="151"/>
      <c r="AL3684" s="34"/>
      <c r="AM3684" s="39"/>
      <c r="AN368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85" spans="1:40" ht="19.5" customHeight="1" x14ac:dyDescent="0.25">
      <c r="A3685" s="141">
        <f t="shared" si="324"/>
        <v>2026</v>
      </c>
      <c r="B3685" s="141">
        <f t="shared" si="325"/>
        <v>2</v>
      </c>
      <c r="C3685" s="113">
        <v>46065</v>
      </c>
      <c r="D3685" s="142">
        <f t="shared" ca="1" si="326"/>
        <v>46097</v>
      </c>
      <c r="E3685" s="142" t="str">
        <f t="shared" ca="1" si="327"/>
        <v>1-Months</v>
      </c>
      <c r="F3685" s="142" t="str">
        <f>VLOOKUP(O3685,Stock[],5,FALSE)</f>
        <v>BE</v>
      </c>
      <c r="G3685" s="153" t="s">
        <v>3463</v>
      </c>
      <c r="H3685" s="144" t="s">
        <v>282</v>
      </c>
      <c r="I3685" s="145" t="s">
        <v>1753</v>
      </c>
      <c r="J3685" s="141" t="str">
        <f>VLOOKUP(I3685,Customers[],2,FALSE)</f>
        <v>ကုန်သည်လက်ဆောင်</v>
      </c>
      <c r="K3685" s="141">
        <f>VLOOKUP(I3685,Customers[],4,FALSE)</f>
        <v>0</v>
      </c>
      <c r="L3685" s="141">
        <f>VLOOKUP(Table85[[#This Row],[CustomerID]],Table!H:K,3,0)</f>
        <v>0</v>
      </c>
      <c r="M3685" s="141">
        <f>VLOOKUP(I3685,Customers[],5,FALSE)</f>
        <v>0</v>
      </c>
      <c r="N3685" s="117" t="s">
        <v>1750</v>
      </c>
      <c r="O3685" s="146" t="s">
        <v>3113</v>
      </c>
      <c r="P3685" s="141" t="str">
        <f>VLOOKUP(O3685,Stock[],2,FALSE)</f>
        <v>မြန်မာရှောက်ပျား   ကော်(1L)</v>
      </c>
      <c r="Q3685" s="147">
        <f>VLOOKUP(O3685,Stock[],3,FALSE)</f>
        <v>1</v>
      </c>
      <c r="R3685" s="147">
        <f>VLOOKUP(O3685,Stock[],4,FALSE)</f>
        <v>12</v>
      </c>
      <c r="S3685" s="146">
        <v>1</v>
      </c>
      <c r="T3685" s="147">
        <f>(DailySales!$S3685/DailySales!$R3685)+DailySales!$U3685</f>
        <v>8.3333333333333329E-2</v>
      </c>
      <c r="U3685" s="146"/>
      <c r="V3685" s="148">
        <f>+DailySales!$T3685*DailySales!$R3685</f>
        <v>1</v>
      </c>
      <c r="W3685" s="148">
        <f>+DailySales!$V3685*DailySales!$Q3685</f>
        <v>1</v>
      </c>
      <c r="X3685" s="148">
        <f>VLOOKUP(O3685,Stock[],6,FALSE)</f>
        <v>1700</v>
      </c>
      <c r="Y3685" s="148">
        <f>+DailySales!$V3685*DailySales!$X3685</f>
        <v>1700</v>
      </c>
      <c r="Z3685" s="146"/>
      <c r="AA3685" s="146"/>
      <c r="AB3685" s="146"/>
      <c r="AC3685" s="146"/>
      <c r="AD3685" s="146"/>
      <c r="AE3685" s="149"/>
      <c r="AF3685" s="122">
        <v>46065</v>
      </c>
      <c r="AG3685" s="151">
        <v>1700</v>
      </c>
      <c r="AH3685" s="150"/>
      <c r="AI3685" s="151"/>
      <c r="AJ3685" s="150"/>
      <c r="AK3685" s="151"/>
      <c r="AL3685" s="34"/>
      <c r="AM3685" s="39"/>
      <c r="AN368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86" spans="1:40" ht="19.5" customHeight="1" x14ac:dyDescent="0.25">
      <c r="A3686" s="141">
        <f t="shared" si="324"/>
        <v>2026</v>
      </c>
      <c r="B3686" s="141">
        <f t="shared" si="325"/>
        <v>2</v>
      </c>
      <c r="C3686" s="113">
        <v>46065</v>
      </c>
      <c r="D3686" s="142">
        <f t="shared" ca="1" si="326"/>
        <v>46097</v>
      </c>
      <c r="E3686" s="142" t="str">
        <f t="shared" ca="1" si="327"/>
        <v>1-Months</v>
      </c>
      <c r="F3686" s="142" t="str">
        <f>VLOOKUP(O3686,Stock[],5,FALSE)</f>
        <v>BE</v>
      </c>
      <c r="G3686" s="153" t="s">
        <v>3464</v>
      </c>
      <c r="H3686" s="144" t="s">
        <v>282</v>
      </c>
      <c r="I3686" s="145" t="s">
        <v>1754</v>
      </c>
      <c r="J3686" s="141" t="str">
        <f>VLOOKUP(I3686,Customers[],2,FALSE)</f>
        <v>စစ်ဆေးရေးဂိတ်လက်ဆောင်</v>
      </c>
      <c r="K3686" s="141">
        <f>VLOOKUP(I3686,Customers[],4,FALSE)</f>
        <v>0</v>
      </c>
      <c r="L3686" s="141">
        <f>VLOOKUP(Table85[[#This Row],[CustomerID]],Table!H:K,3,0)</f>
        <v>0</v>
      </c>
      <c r="M3686" s="141">
        <f>VLOOKUP(I3686,Customers[],5,FALSE)</f>
        <v>0</v>
      </c>
      <c r="N3686" s="117" t="s">
        <v>1751</v>
      </c>
      <c r="O3686" s="146" t="s">
        <v>217</v>
      </c>
      <c r="P3686" s="141" t="str">
        <f>VLOOKUP(O3686,Stock[],2,FALSE)</f>
        <v>လိမ္မော်ဖြူ</v>
      </c>
      <c r="Q3686" s="147">
        <f>VLOOKUP(O3686,Stock[],3,FALSE)</f>
        <v>0.64</v>
      </c>
      <c r="R3686" s="147">
        <f>VLOOKUP(O3686,Stock[],4,FALSE)</f>
        <v>24</v>
      </c>
      <c r="S3686" s="146">
        <v>3</v>
      </c>
      <c r="T3686" s="147">
        <f>(DailySales!$S3686/DailySales!$R3686)+DailySales!$U3686</f>
        <v>0.125</v>
      </c>
      <c r="U3686" s="146"/>
      <c r="V3686" s="148">
        <f>+DailySales!$T3686*DailySales!$R3686</f>
        <v>3</v>
      </c>
      <c r="W3686" s="148">
        <f>+DailySales!$V3686*DailySales!$Q3686</f>
        <v>1.92</v>
      </c>
      <c r="X3686" s="148">
        <f>VLOOKUP(O3686,Stock[],6,FALSE)</f>
        <v>1330</v>
      </c>
      <c r="Y3686" s="148">
        <f>+DailySales!$V3686*DailySales!$X3686</f>
        <v>3990</v>
      </c>
      <c r="Z3686" s="146"/>
      <c r="AA3686" s="146"/>
      <c r="AB3686" s="146"/>
      <c r="AC3686" s="146"/>
      <c r="AD3686" s="146"/>
      <c r="AE3686" s="149"/>
      <c r="AF3686" s="122">
        <v>46065</v>
      </c>
      <c r="AG3686" s="151">
        <v>3990</v>
      </c>
      <c r="AH3686" s="150"/>
      <c r="AI3686" s="151"/>
      <c r="AJ3686" s="150"/>
      <c r="AK3686" s="151"/>
      <c r="AL3686" s="34"/>
      <c r="AM3686" s="39"/>
      <c r="AN368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87" spans="1:40" ht="19.5" customHeight="1" x14ac:dyDescent="0.25">
      <c r="A3687" s="141">
        <f t="shared" si="324"/>
        <v>2026</v>
      </c>
      <c r="B3687" s="141">
        <f t="shared" si="325"/>
        <v>2</v>
      </c>
      <c r="C3687" s="113">
        <v>46065</v>
      </c>
      <c r="D3687" s="142">
        <f t="shared" ca="1" si="326"/>
        <v>46097</v>
      </c>
      <c r="E3687" s="142" t="str">
        <f t="shared" ca="1" si="327"/>
        <v>1-Months</v>
      </c>
      <c r="F3687" s="142" t="str">
        <f>VLOOKUP(O3687,Stock[],5,FALSE)</f>
        <v>BE</v>
      </c>
      <c r="G3687" s="153" t="s">
        <v>3465</v>
      </c>
      <c r="H3687" s="144" t="s">
        <v>282</v>
      </c>
      <c r="I3687" s="145" t="s">
        <v>2834</v>
      </c>
      <c r="J3687" s="141" t="str">
        <f>VLOOKUP(I3687,Customers[],2,FALSE)</f>
        <v>မမိသေး</v>
      </c>
      <c r="K3687" s="141" t="str">
        <f>VLOOKUP(I3687,Customers[],4,FALSE)</f>
        <v>Yamethin</v>
      </c>
      <c r="L3687" s="141" t="str">
        <f>VLOOKUP(Table85[[#This Row],[CustomerID]],Table!H:K,3,0)</f>
        <v>စျေးကုန်းကြီး</v>
      </c>
      <c r="M3687" s="141" t="str">
        <f>VLOOKUP(I3687,Customers[],5,FALSE)</f>
        <v>Van-1</v>
      </c>
      <c r="N3687" s="117" t="s">
        <v>9</v>
      </c>
      <c r="O3687" s="146" t="s">
        <v>225</v>
      </c>
      <c r="P3687" s="141" t="str">
        <f>VLOOKUP(O3687,Stock[],2,FALSE)</f>
        <v>ချယ်ရီသံပုရာအရက်သန့်ကော် (1Ltr)</v>
      </c>
      <c r="Q3687" s="147">
        <f>VLOOKUP(O3687,Stock[],3,FALSE)</f>
        <v>1</v>
      </c>
      <c r="R3687" s="147">
        <f>VLOOKUP(O3687,Stock[],4,FALSE)</f>
        <v>12</v>
      </c>
      <c r="S3687" s="146"/>
      <c r="T3687" s="147">
        <f>(DailySales!$S3687/DailySales!$R3687)+DailySales!$U3687</f>
        <v>1</v>
      </c>
      <c r="U3687" s="146">
        <v>1</v>
      </c>
      <c r="V3687" s="148">
        <f>+DailySales!$T3687*DailySales!$R3687</f>
        <v>12</v>
      </c>
      <c r="W3687" s="148">
        <f>+DailySales!$V3687*DailySales!$Q3687</f>
        <v>12</v>
      </c>
      <c r="X3687" s="148">
        <f>VLOOKUP(O3687,Stock[],6,FALSE)</f>
        <v>1260</v>
      </c>
      <c r="Y3687" s="148">
        <f>+DailySales!$V3687*DailySales!$X3687</f>
        <v>15120</v>
      </c>
      <c r="Z3687" s="146"/>
      <c r="AA3687" s="146"/>
      <c r="AB3687" s="146"/>
      <c r="AC3687" s="146"/>
      <c r="AD3687" s="146"/>
      <c r="AE3687" s="149">
        <v>380</v>
      </c>
      <c r="AF3687" s="122">
        <v>46065</v>
      </c>
      <c r="AG3687" s="151">
        <v>15500</v>
      </c>
      <c r="AH3687" s="150"/>
      <c r="AI3687" s="151"/>
      <c r="AJ3687" s="150"/>
      <c r="AK3687" s="151"/>
      <c r="AL3687" s="34"/>
      <c r="AM3687" s="39"/>
      <c r="AN368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88" spans="1:40" ht="19.5" customHeight="1" x14ac:dyDescent="0.25">
      <c r="A3688" s="141">
        <f t="shared" si="324"/>
        <v>2026</v>
      </c>
      <c r="B3688" s="141">
        <f t="shared" si="325"/>
        <v>2</v>
      </c>
      <c r="C3688" s="113">
        <v>46065</v>
      </c>
      <c r="D3688" s="142">
        <f t="shared" ca="1" si="326"/>
        <v>46097</v>
      </c>
      <c r="E3688" s="142" t="str">
        <f t="shared" ca="1" si="327"/>
        <v>1-Months</v>
      </c>
      <c r="F3688" s="142" t="str">
        <f>VLOOKUP(O3688,Stock[],5,FALSE)</f>
        <v>BE</v>
      </c>
      <c r="G3688" s="153" t="s">
        <v>3465</v>
      </c>
      <c r="H3688" s="144" t="s">
        <v>282</v>
      </c>
      <c r="I3688" s="145" t="s">
        <v>2834</v>
      </c>
      <c r="J3688" s="141" t="str">
        <f>VLOOKUP(I3688,Customers[],2,FALSE)</f>
        <v>မမိသေး</v>
      </c>
      <c r="K3688" s="141" t="str">
        <f>VLOOKUP(I3688,Customers[],4,FALSE)</f>
        <v>Yamethin</v>
      </c>
      <c r="L3688" s="141" t="str">
        <f>VLOOKUP(Table85[[#This Row],[CustomerID]],Table!H:K,3,0)</f>
        <v>စျေးကုန်းကြီး</v>
      </c>
      <c r="M3688" s="141" t="str">
        <f>VLOOKUP(I3688,Customers[],5,FALSE)</f>
        <v>Van-1</v>
      </c>
      <c r="N3688" s="117" t="s">
        <v>9</v>
      </c>
      <c r="O3688" s="146" t="s">
        <v>224</v>
      </c>
      <c r="P3688" s="141" t="str">
        <f>VLOOKUP(O3688,Stock[],2,FALSE)</f>
        <v>ချယ်ရီသံပုရာအရက်သန့်ကော် (.6Ltr)</v>
      </c>
      <c r="Q3688" s="147">
        <f>VLOOKUP(O3688,Stock[],3,FALSE)</f>
        <v>0.6</v>
      </c>
      <c r="R3688" s="147">
        <f>VLOOKUP(O3688,Stock[],4,FALSE)</f>
        <v>24</v>
      </c>
      <c r="S3688" s="146"/>
      <c r="T3688" s="147">
        <f>(DailySales!$S3688/DailySales!$R3688)+DailySales!$U3688</f>
        <v>1</v>
      </c>
      <c r="U3688" s="146">
        <v>1</v>
      </c>
      <c r="V3688" s="148">
        <f>+DailySales!$T3688*DailySales!$R3688</f>
        <v>24</v>
      </c>
      <c r="W3688" s="148">
        <f>+DailySales!$V3688*DailySales!$Q3688</f>
        <v>14.399999999999999</v>
      </c>
      <c r="X3688" s="148">
        <f>VLOOKUP(O3688,Stock[],6,FALSE)</f>
        <v>915</v>
      </c>
      <c r="Y3688" s="148">
        <f>+DailySales!$V3688*DailySales!$X3688</f>
        <v>21960</v>
      </c>
      <c r="Z3688" s="146"/>
      <c r="AA3688" s="146"/>
      <c r="AB3688" s="146"/>
      <c r="AC3688" s="146"/>
      <c r="AD3688" s="146"/>
      <c r="AE3688" s="149">
        <v>40</v>
      </c>
      <c r="AF3688" s="122">
        <v>46065</v>
      </c>
      <c r="AG3688" s="151">
        <v>22000</v>
      </c>
      <c r="AH3688" s="150"/>
      <c r="AI3688" s="151"/>
      <c r="AJ3688" s="150"/>
      <c r="AK3688" s="151"/>
      <c r="AL3688" s="34"/>
      <c r="AM3688" s="39"/>
      <c r="AN368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89" spans="1:40" ht="19.5" customHeight="1" x14ac:dyDescent="0.25">
      <c r="A3689" s="141">
        <f t="shared" ref="A3689:A3694" si="328">YEAR(C3689)</f>
        <v>2026</v>
      </c>
      <c r="B3689" s="141">
        <f t="shared" ref="B3689:B3694" si="329">MONTH(C3689)</f>
        <v>2</v>
      </c>
      <c r="C3689" s="113">
        <v>46065</v>
      </c>
      <c r="D3689" s="142">
        <f t="shared" ref="D3689:D3694" ca="1" si="330">TODAY()</f>
        <v>46097</v>
      </c>
      <c r="E3689" s="142" t="str">
        <f t="shared" ref="E3689:E3694" ca="1" si="331">DATEDIF(C3689,D3689,"M")&amp;"-Months"</f>
        <v>1-Months</v>
      </c>
      <c r="F3689" s="142" t="str">
        <f>VLOOKUP(O3689,Stock[],5,FALSE)</f>
        <v>BE</v>
      </c>
      <c r="G3689" s="153" t="s">
        <v>3465</v>
      </c>
      <c r="H3689" s="144" t="s">
        <v>282</v>
      </c>
      <c r="I3689" s="145" t="s">
        <v>1753</v>
      </c>
      <c r="J3689" s="141" t="str">
        <f>VLOOKUP(I3689,Customers[],2,FALSE)</f>
        <v>ကုန်သည်လက်ဆောင်</v>
      </c>
      <c r="K3689" s="141">
        <f>VLOOKUP(I3689,Customers[],4,FALSE)</f>
        <v>0</v>
      </c>
      <c r="L3689" s="141">
        <f>VLOOKUP(Table85[[#This Row],[CustomerID]],Table!H:K,3,0)</f>
        <v>0</v>
      </c>
      <c r="M3689" s="141">
        <f>VLOOKUP(I3689,Customers[],5,FALSE)</f>
        <v>0</v>
      </c>
      <c r="N3689" s="117" t="s">
        <v>1750</v>
      </c>
      <c r="O3689" s="146" t="s">
        <v>1501</v>
      </c>
      <c r="P3689" s="141" t="str">
        <f>VLOOKUP(O3689,Stock[],2,FALSE)</f>
        <v>ရွှေမင်းသားမန်ကျည်းခေါင်ရည်(.6Ltr)</v>
      </c>
      <c r="Q3689" s="147">
        <f>VLOOKUP(O3689,Stock[],3,FALSE)</f>
        <v>0.6</v>
      </c>
      <c r="R3689" s="147">
        <f>VLOOKUP(O3689,Stock[],4,FALSE)</f>
        <v>12</v>
      </c>
      <c r="S3689" s="146">
        <v>1</v>
      </c>
      <c r="T3689" s="147">
        <f>(DailySales!$S3689/DailySales!$R3689)+DailySales!$U3689</f>
        <v>8.3333333333333329E-2</v>
      </c>
      <c r="U3689" s="146"/>
      <c r="V3689" s="148">
        <f>+DailySales!$T3689*DailySales!$R3689</f>
        <v>1</v>
      </c>
      <c r="W3689" s="148">
        <f>+DailySales!$V3689*DailySales!$Q3689</f>
        <v>0.6</v>
      </c>
      <c r="X3689" s="148">
        <f>VLOOKUP(O3689,Stock[],6,FALSE)</f>
        <v>800</v>
      </c>
      <c r="Y3689" s="148">
        <f>+DailySales!$V3689*DailySales!$X3689</f>
        <v>800</v>
      </c>
      <c r="Z3689" s="146"/>
      <c r="AA3689" s="146"/>
      <c r="AB3689" s="146"/>
      <c r="AC3689" s="146"/>
      <c r="AD3689" s="146"/>
      <c r="AE3689" s="149"/>
      <c r="AF3689" s="122">
        <v>46065</v>
      </c>
      <c r="AG3689" s="151">
        <v>800</v>
      </c>
      <c r="AH3689" s="150"/>
      <c r="AI3689" s="151"/>
      <c r="AJ3689" s="150"/>
      <c r="AK3689" s="151"/>
      <c r="AL3689" s="34"/>
      <c r="AM3689" s="39"/>
      <c r="AN368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90" spans="1:40" ht="19.5" customHeight="1" x14ac:dyDescent="0.25">
      <c r="A3690" s="141">
        <f t="shared" si="328"/>
        <v>2026</v>
      </c>
      <c r="B3690" s="141">
        <f t="shared" si="329"/>
        <v>2</v>
      </c>
      <c r="C3690" s="113">
        <v>46065</v>
      </c>
      <c r="D3690" s="142">
        <f t="shared" ca="1" si="330"/>
        <v>46097</v>
      </c>
      <c r="E3690" s="142" t="str">
        <f t="shared" ca="1" si="331"/>
        <v>1-Months</v>
      </c>
      <c r="F3690" s="142" t="str">
        <f>VLOOKUP(O3690,Stock[],5,FALSE)</f>
        <v>BE</v>
      </c>
      <c r="G3690" s="153" t="s">
        <v>3466</v>
      </c>
      <c r="H3690" s="144" t="s">
        <v>282</v>
      </c>
      <c r="I3690" s="145" t="s">
        <v>1455</v>
      </c>
      <c r="J3690" s="141" t="str">
        <f>VLOOKUP(I3690,Customers[],2,FALSE)</f>
        <v>ဒေါညိုသက်</v>
      </c>
      <c r="K3690" s="141" t="str">
        <f>VLOOKUP(I3690,Customers[],4,FALSE)</f>
        <v>Yamethin</v>
      </c>
      <c r="L3690" s="141" t="str">
        <f>VLOOKUP(Table85[[#This Row],[CustomerID]],Table!H:K,3,0)</f>
        <v>စျေးကုန်းကြီး</v>
      </c>
      <c r="M3690" s="141" t="str">
        <f>VLOOKUP(I3690,Customers[],5,FALSE)</f>
        <v>Van-1</v>
      </c>
      <c r="N3690" s="117" t="s">
        <v>9</v>
      </c>
      <c r="O3690" s="146" t="s">
        <v>224</v>
      </c>
      <c r="P3690" s="141" t="str">
        <f>VLOOKUP(O3690,Stock[],2,FALSE)</f>
        <v>ချယ်ရီသံပုရာအရက်သန့်ကော် (.6Ltr)</v>
      </c>
      <c r="Q3690" s="147">
        <f>VLOOKUP(O3690,Stock[],3,FALSE)</f>
        <v>0.6</v>
      </c>
      <c r="R3690" s="147">
        <f>VLOOKUP(O3690,Stock[],4,FALSE)</f>
        <v>24</v>
      </c>
      <c r="S3690" s="146"/>
      <c r="T3690" s="147">
        <f>(DailySales!$S3690/DailySales!$R3690)+DailySales!$U3690</f>
        <v>1</v>
      </c>
      <c r="U3690" s="146">
        <v>1</v>
      </c>
      <c r="V3690" s="148">
        <f>+DailySales!$T3690*DailySales!$R3690</f>
        <v>24</v>
      </c>
      <c r="W3690" s="148">
        <f>+DailySales!$V3690*DailySales!$Q3690</f>
        <v>14.399999999999999</v>
      </c>
      <c r="X3690" s="148">
        <f>VLOOKUP(O3690,Stock[],6,FALSE)</f>
        <v>915</v>
      </c>
      <c r="Y3690" s="148">
        <f>+DailySales!$V3690*DailySales!$X3690</f>
        <v>21960</v>
      </c>
      <c r="Z3690" s="146"/>
      <c r="AA3690" s="146"/>
      <c r="AB3690" s="146"/>
      <c r="AC3690" s="146"/>
      <c r="AD3690" s="146"/>
      <c r="AE3690" s="149">
        <v>40</v>
      </c>
      <c r="AF3690" s="122">
        <v>46065</v>
      </c>
      <c r="AG3690" s="151">
        <v>22000</v>
      </c>
      <c r="AH3690" s="150"/>
      <c r="AI3690" s="151"/>
      <c r="AJ3690" s="150"/>
      <c r="AK3690" s="151"/>
      <c r="AL3690" s="34"/>
      <c r="AM3690" s="39"/>
      <c r="AN369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91" spans="1:40" ht="19.5" customHeight="1" x14ac:dyDescent="0.25">
      <c r="A3691" s="141">
        <f t="shared" si="328"/>
        <v>2026</v>
      </c>
      <c r="B3691" s="141">
        <f t="shared" si="329"/>
        <v>2</v>
      </c>
      <c r="C3691" s="113">
        <v>46065</v>
      </c>
      <c r="D3691" s="142">
        <f t="shared" ca="1" si="330"/>
        <v>46097</v>
      </c>
      <c r="E3691" s="142" t="str">
        <f t="shared" ca="1" si="331"/>
        <v>1-Months</v>
      </c>
      <c r="F3691" s="142" t="str">
        <f>VLOOKUP(O3691,Stock[],5,FALSE)</f>
        <v>BE</v>
      </c>
      <c r="G3691" s="153" t="s">
        <v>3466</v>
      </c>
      <c r="H3691" s="144" t="s">
        <v>282</v>
      </c>
      <c r="I3691" s="145" t="s">
        <v>1455</v>
      </c>
      <c r="J3691" s="141" t="str">
        <f>VLOOKUP(I3691,Customers[],2,FALSE)</f>
        <v>ဒေါညိုသက်</v>
      </c>
      <c r="K3691" s="141" t="str">
        <f>VLOOKUP(I3691,Customers[],4,FALSE)</f>
        <v>Yamethin</v>
      </c>
      <c r="L3691" s="141" t="str">
        <f>VLOOKUP(Table85[[#This Row],[CustomerID]],Table!H:K,3,0)</f>
        <v>စျေးကုန်းကြီး</v>
      </c>
      <c r="M3691" s="141" t="str">
        <f>VLOOKUP(I3691,Customers[],5,FALSE)</f>
        <v>Van-1</v>
      </c>
      <c r="N3691" s="117" t="s">
        <v>9</v>
      </c>
      <c r="O3691" s="146" t="s">
        <v>225</v>
      </c>
      <c r="P3691" s="141" t="str">
        <f>VLOOKUP(O3691,Stock[],2,FALSE)</f>
        <v>ချယ်ရီသံပုရာအရက်သန့်ကော် (1Ltr)</v>
      </c>
      <c r="Q3691" s="147">
        <f>VLOOKUP(O3691,Stock[],3,FALSE)</f>
        <v>1</v>
      </c>
      <c r="R3691" s="147">
        <f>VLOOKUP(O3691,Stock[],4,FALSE)</f>
        <v>12</v>
      </c>
      <c r="S3691" s="146"/>
      <c r="T3691" s="147">
        <f>(DailySales!$S3691/DailySales!$R3691)+DailySales!$U3691</f>
        <v>1</v>
      </c>
      <c r="U3691" s="146">
        <v>1</v>
      </c>
      <c r="V3691" s="148">
        <f>+DailySales!$T3691*DailySales!$R3691</f>
        <v>12</v>
      </c>
      <c r="W3691" s="148">
        <f>+DailySales!$V3691*DailySales!$Q3691</f>
        <v>12</v>
      </c>
      <c r="X3691" s="148">
        <f>VLOOKUP(O3691,Stock[],6,FALSE)</f>
        <v>1260</v>
      </c>
      <c r="Y3691" s="148">
        <f>+DailySales!$V3691*DailySales!$X3691</f>
        <v>15120</v>
      </c>
      <c r="Z3691" s="146"/>
      <c r="AA3691" s="146"/>
      <c r="AB3691" s="146"/>
      <c r="AC3691" s="146"/>
      <c r="AD3691" s="146"/>
      <c r="AE3691" s="149">
        <v>380</v>
      </c>
      <c r="AF3691" s="122">
        <v>46065</v>
      </c>
      <c r="AG3691" s="151">
        <v>15500</v>
      </c>
      <c r="AH3691" s="150"/>
      <c r="AI3691" s="151"/>
      <c r="AJ3691" s="150"/>
      <c r="AK3691" s="151"/>
      <c r="AL3691" s="34"/>
      <c r="AM3691" s="39"/>
      <c r="AN369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92" spans="1:40" ht="19.5" customHeight="1" x14ac:dyDescent="0.25">
      <c r="A3692" s="141">
        <f t="shared" si="328"/>
        <v>2026</v>
      </c>
      <c r="B3692" s="141">
        <f t="shared" si="329"/>
        <v>2</v>
      </c>
      <c r="C3692" s="113">
        <v>46065</v>
      </c>
      <c r="D3692" s="142">
        <f t="shared" ca="1" si="330"/>
        <v>46097</v>
      </c>
      <c r="E3692" s="142" t="str">
        <f t="shared" ca="1" si="331"/>
        <v>1-Months</v>
      </c>
      <c r="F3692" s="142" t="str">
        <f>VLOOKUP(O3692,Stock[],5,FALSE)</f>
        <v>BE</v>
      </c>
      <c r="G3692" s="153" t="s">
        <v>3467</v>
      </c>
      <c r="H3692" s="144" t="s">
        <v>282</v>
      </c>
      <c r="I3692" s="145" t="s">
        <v>780</v>
      </c>
      <c r="J3692" s="141" t="str">
        <f>VLOOKUP(I3692,Customers[],2,FALSE)</f>
        <v>မတင်တင်ညို</v>
      </c>
      <c r="K3692" s="141" t="str">
        <f>VLOOKUP(I3692,Customers[],4,FALSE)</f>
        <v>Yamethin</v>
      </c>
      <c r="L3692" s="141" t="str">
        <f>VLOOKUP(Table85[[#This Row],[CustomerID]],Table!H:K,3,0)</f>
        <v>စျေးကုန်းကြီး</v>
      </c>
      <c r="M3692" s="141" t="str">
        <f>VLOOKUP(I3692,Customers[],5,FALSE)</f>
        <v>Van-1</v>
      </c>
      <c r="N3692" s="117" t="s">
        <v>9</v>
      </c>
      <c r="O3692" s="146" t="s">
        <v>225</v>
      </c>
      <c r="P3692" s="141" t="str">
        <f>VLOOKUP(O3692,Stock[],2,FALSE)</f>
        <v>ချယ်ရီသံပုရာအရက်သန့်ကော် (1Ltr)</v>
      </c>
      <c r="Q3692" s="147">
        <f>VLOOKUP(O3692,Stock[],3,FALSE)</f>
        <v>1</v>
      </c>
      <c r="R3692" s="147">
        <f>VLOOKUP(O3692,Stock[],4,FALSE)</f>
        <v>12</v>
      </c>
      <c r="S3692" s="146"/>
      <c r="T3692" s="147">
        <f>(DailySales!$S3692/DailySales!$R3692)+DailySales!$U3692</f>
        <v>2</v>
      </c>
      <c r="U3692" s="146">
        <v>2</v>
      </c>
      <c r="V3692" s="148">
        <f>+DailySales!$T3692*DailySales!$R3692</f>
        <v>24</v>
      </c>
      <c r="W3692" s="148">
        <f>+DailySales!$V3692*DailySales!$Q3692</f>
        <v>24</v>
      </c>
      <c r="X3692" s="148">
        <f>VLOOKUP(O3692,Stock[],6,FALSE)</f>
        <v>1260</v>
      </c>
      <c r="Y3692" s="148">
        <f>+DailySales!$V3692*DailySales!$X3692</f>
        <v>30240</v>
      </c>
      <c r="Z3692" s="146"/>
      <c r="AA3692" s="146"/>
      <c r="AB3692" s="146"/>
      <c r="AC3692" s="146"/>
      <c r="AD3692" s="146"/>
      <c r="AE3692" s="149">
        <v>760</v>
      </c>
      <c r="AF3692" s="122">
        <v>46065</v>
      </c>
      <c r="AG3692" s="151">
        <v>31000</v>
      </c>
      <c r="AH3692" s="150"/>
      <c r="AI3692" s="151"/>
      <c r="AJ3692" s="150"/>
      <c r="AK3692" s="151"/>
      <c r="AL3692" s="34"/>
      <c r="AM3692" s="39"/>
      <c r="AN369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93" spans="1:40" ht="19.5" customHeight="1" x14ac:dyDescent="0.25">
      <c r="A3693" s="141">
        <f t="shared" si="328"/>
        <v>2026</v>
      </c>
      <c r="B3693" s="141">
        <f t="shared" si="329"/>
        <v>2</v>
      </c>
      <c r="C3693" s="113">
        <v>46065</v>
      </c>
      <c r="D3693" s="142">
        <f t="shared" ca="1" si="330"/>
        <v>46097</v>
      </c>
      <c r="E3693" s="142" t="str">
        <f t="shared" ca="1" si="331"/>
        <v>1-Months</v>
      </c>
      <c r="F3693" s="142" t="str">
        <f>VLOOKUP(O3693,Stock[],5,FALSE)</f>
        <v>BE</v>
      </c>
      <c r="G3693" s="153" t="s">
        <v>3468</v>
      </c>
      <c r="H3693" s="144" t="s">
        <v>282</v>
      </c>
      <c r="I3693" s="145" t="s">
        <v>580</v>
      </c>
      <c r="J3693" s="141" t="str">
        <f>VLOOKUP(I3693,Customers[],2,FALSE)</f>
        <v>မစန်းနုဝေ</v>
      </c>
      <c r="K3693" s="141" t="str">
        <f>VLOOKUP(I3693,Customers[],4,FALSE)</f>
        <v>Pyawbwe</v>
      </c>
      <c r="L3693" s="141" t="str">
        <f>VLOOKUP(Table85[[#This Row],[CustomerID]],Table!H:K,3,0)</f>
        <v>အင်းကုန်း</v>
      </c>
      <c r="M3693" s="141" t="str">
        <f>VLOOKUP(I3693,Customers[],5,FALSE)</f>
        <v>Van-1</v>
      </c>
      <c r="N3693" s="117" t="s">
        <v>9</v>
      </c>
      <c r="O3693" s="146" t="s">
        <v>225</v>
      </c>
      <c r="P3693" s="141" t="str">
        <f>VLOOKUP(O3693,Stock[],2,FALSE)</f>
        <v>ချယ်ရီသံပုရာအရက်သန့်ကော် (1Ltr)</v>
      </c>
      <c r="Q3693" s="147">
        <f>VLOOKUP(O3693,Stock[],3,FALSE)</f>
        <v>1</v>
      </c>
      <c r="R3693" s="147">
        <f>VLOOKUP(O3693,Stock[],4,FALSE)</f>
        <v>12</v>
      </c>
      <c r="S3693" s="146"/>
      <c r="T3693" s="147">
        <f>(DailySales!$S3693/DailySales!$R3693)+DailySales!$U3693</f>
        <v>3</v>
      </c>
      <c r="U3693" s="146">
        <v>3</v>
      </c>
      <c r="V3693" s="148">
        <f>+DailySales!$T3693*DailySales!$R3693</f>
        <v>36</v>
      </c>
      <c r="W3693" s="148">
        <f>+DailySales!$V3693*DailySales!$Q3693</f>
        <v>36</v>
      </c>
      <c r="X3693" s="148">
        <f>VLOOKUP(O3693,Stock[],6,FALSE)</f>
        <v>1260</v>
      </c>
      <c r="Y3693" s="148">
        <f>+DailySales!$V3693*DailySales!$X3693</f>
        <v>45360</v>
      </c>
      <c r="Z3693" s="146"/>
      <c r="AA3693" s="146"/>
      <c r="AB3693" s="146"/>
      <c r="AC3693" s="146"/>
      <c r="AD3693" s="146"/>
      <c r="AE3693" s="149">
        <v>1140</v>
      </c>
      <c r="AF3693" s="122">
        <v>46065</v>
      </c>
      <c r="AG3693" s="151">
        <v>46500</v>
      </c>
      <c r="AH3693" s="150"/>
      <c r="AI3693" s="151"/>
      <c r="AJ3693" s="150"/>
      <c r="AK3693" s="151"/>
      <c r="AL3693" s="34"/>
      <c r="AM3693" s="39"/>
      <c r="AN369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94" spans="1:40" ht="19.5" customHeight="1" x14ac:dyDescent="0.25">
      <c r="A3694" s="141">
        <f t="shared" si="328"/>
        <v>2026</v>
      </c>
      <c r="B3694" s="141">
        <f t="shared" si="329"/>
        <v>2</v>
      </c>
      <c r="C3694" s="113">
        <v>46065</v>
      </c>
      <c r="D3694" s="142">
        <f t="shared" ca="1" si="330"/>
        <v>46097</v>
      </c>
      <c r="E3694" s="142" t="str">
        <f t="shared" ca="1" si="331"/>
        <v>1-Months</v>
      </c>
      <c r="F3694" s="142" t="str">
        <f>VLOOKUP(O3694,Stock[],5,FALSE)</f>
        <v>BE</v>
      </c>
      <c r="G3694" s="153" t="s">
        <v>3468</v>
      </c>
      <c r="H3694" s="144" t="s">
        <v>282</v>
      </c>
      <c r="I3694" s="145" t="s">
        <v>1753</v>
      </c>
      <c r="J3694" s="141" t="str">
        <f>VLOOKUP(I3694,Customers[],2,FALSE)</f>
        <v>ကုန်သည်လက်ဆောင်</v>
      </c>
      <c r="K3694" s="141">
        <f>VLOOKUP(I3694,Customers[],4,FALSE)</f>
        <v>0</v>
      </c>
      <c r="L3694" s="141">
        <f>VLOOKUP(Table85[[#This Row],[CustomerID]],Table!H:K,3,0)</f>
        <v>0</v>
      </c>
      <c r="M3694" s="141">
        <f>VLOOKUP(I3694,Customers[],5,FALSE)</f>
        <v>0</v>
      </c>
      <c r="N3694" s="117" t="s">
        <v>1750</v>
      </c>
      <c r="O3694" s="146" t="s">
        <v>1501</v>
      </c>
      <c r="P3694" s="141" t="str">
        <f>VLOOKUP(O3694,Stock[],2,FALSE)</f>
        <v>ရွှေမင်းသားမန်ကျည်းခေါင်ရည်(.6Ltr)</v>
      </c>
      <c r="Q3694" s="147">
        <f>VLOOKUP(O3694,Stock[],3,FALSE)</f>
        <v>0.6</v>
      </c>
      <c r="R3694" s="147">
        <f>VLOOKUP(O3694,Stock[],4,FALSE)</f>
        <v>12</v>
      </c>
      <c r="S3694" s="146">
        <v>1</v>
      </c>
      <c r="T3694" s="147">
        <f>(DailySales!$S3694/DailySales!$R3694)+DailySales!$U3694</f>
        <v>8.3333333333333329E-2</v>
      </c>
      <c r="U3694" s="146"/>
      <c r="V3694" s="148">
        <f>+DailySales!$T3694*DailySales!$R3694</f>
        <v>1</v>
      </c>
      <c r="W3694" s="148">
        <f>+DailySales!$V3694*DailySales!$Q3694</f>
        <v>0.6</v>
      </c>
      <c r="X3694" s="148">
        <f>VLOOKUP(O3694,Stock[],6,FALSE)</f>
        <v>800</v>
      </c>
      <c r="Y3694" s="148">
        <f>+DailySales!$V3694*DailySales!$X3694</f>
        <v>800</v>
      </c>
      <c r="Z3694" s="146"/>
      <c r="AA3694" s="146"/>
      <c r="AB3694" s="146"/>
      <c r="AC3694" s="146"/>
      <c r="AD3694" s="146"/>
      <c r="AE3694" s="149"/>
      <c r="AF3694" s="122">
        <v>46065</v>
      </c>
      <c r="AG3694" s="151">
        <v>800</v>
      </c>
      <c r="AH3694" s="150"/>
      <c r="AI3694" s="151"/>
      <c r="AJ3694" s="150"/>
      <c r="AK3694" s="151"/>
      <c r="AL3694" s="34"/>
      <c r="AM3694" s="39"/>
      <c r="AN369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95" spans="1:40" ht="19.5" customHeight="1" x14ac:dyDescent="0.25">
      <c r="A3695" s="141">
        <f t="shared" ref="A3695:A3699" si="332">YEAR(C3695)</f>
        <v>2026</v>
      </c>
      <c r="B3695" s="141">
        <f t="shared" ref="B3695:B3699" si="333">MONTH(C3695)</f>
        <v>2</v>
      </c>
      <c r="C3695" s="113">
        <v>46065</v>
      </c>
      <c r="D3695" s="142">
        <f t="shared" ref="D3695:D3699" ca="1" si="334">TODAY()</f>
        <v>46097</v>
      </c>
      <c r="E3695" s="142" t="str">
        <f t="shared" ref="E3695:E3699" ca="1" si="335">DATEDIF(C3695,D3695,"M")&amp;"-Months"</f>
        <v>1-Months</v>
      </c>
      <c r="F3695" s="142" t="str">
        <f>VLOOKUP(O3695,Stock[],5,FALSE)</f>
        <v>BE</v>
      </c>
      <c r="G3695" s="153" t="s">
        <v>3469</v>
      </c>
      <c r="H3695" s="144" t="s">
        <v>282</v>
      </c>
      <c r="I3695" s="145" t="s">
        <v>579</v>
      </c>
      <c r="J3695" s="141" t="str">
        <f>VLOOKUP(I3695,Customers[],2,FALSE)</f>
        <v>ကိုဇော်ကြီး</v>
      </c>
      <c r="K3695" s="141" t="str">
        <f>VLOOKUP(I3695,Customers[],4,FALSE)</f>
        <v>Pyawbwe</v>
      </c>
      <c r="L3695" s="141" t="str">
        <f>VLOOKUP(Table85[[#This Row],[CustomerID]],Table!H:K,3,0)</f>
        <v>အင်းကုန်း</v>
      </c>
      <c r="M3695" s="141" t="str">
        <f>VLOOKUP(I3695,Customers[],5,FALSE)</f>
        <v>Van-1</v>
      </c>
      <c r="N3695" s="117" t="s">
        <v>9</v>
      </c>
      <c r="O3695" s="146" t="s">
        <v>225</v>
      </c>
      <c r="P3695" s="141" t="str">
        <f>VLOOKUP(O3695,Stock[],2,FALSE)</f>
        <v>ချယ်ရီသံပုရာအရက်သန့်ကော် (1Ltr)</v>
      </c>
      <c r="Q3695" s="147">
        <f>VLOOKUP(O3695,Stock[],3,FALSE)</f>
        <v>1</v>
      </c>
      <c r="R3695" s="147">
        <f>VLOOKUP(O3695,Stock[],4,FALSE)</f>
        <v>12</v>
      </c>
      <c r="S3695" s="146"/>
      <c r="T3695" s="147">
        <f>(DailySales!$S3695/DailySales!$R3695)+DailySales!$U3695</f>
        <v>1</v>
      </c>
      <c r="U3695" s="146">
        <v>1</v>
      </c>
      <c r="V3695" s="148">
        <f>+DailySales!$T3695*DailySales!$R3695</f>
        <v>12</v>
      </c>
      <c r="W3695" s="148">
        <f>+DailySales!$V3695*DailySales!$Q3695</f>
        <v>12</v>
      </c>
      <c r="X3695" s="148">
        <f>VLOOKUP(O3695,Stock[],6,FALSE)</f>
        <v>1260</v>
      </c>
      <c r="Y3695" s="148">
        <f>+DailySales!$V3695*DailySales!$X3695</f>
        <v>15120</v>
      </c>
      <c r="Z3695" s="146"/>
      <c r="AA3695" s="146"/>
      <c r="AB3695" s="146"/>
      <c r="AC3695" s="146"/>
      <c r="AD3695" s="146"/>
      <c r="AE3695" s="149">
        <v>380</v>
      </c>
      <c r="AF3695" s="122">
        <v>46065</v>
      </c>
      <c r="AG3695" s="151">
        <v>15500</v>
      </c>
      <c r="AH3695" s="150"/>
      <c r="AI3695" s="151"/>
      <c r="AJ3695" s="150"/>
      <c r="AK3695" s="151"/>
      <c r="AL3695" s="34"/>
      <c r="AM3695" s="39"/>
      <c r="AN369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96" spans="1:40" ht="19.5" customHeight="1" x14ac:dyDescent="0.25">
      <c r="A3696" s="141">
        <f t="shared" si="332"/>
        <v>2026</v>
      </c>
      <c r="B3696" s="141">
        <f t="shared" si="333"/>
        <v>2</v>
      </c>
      <c r="C3696" s="113">
        <v>46065</v>
      </c>
      <c r="D3696" s="142">
        <f t="shared" ca="1" si="334"/>
        <v>46097</v>
      </c>
      <c r="E3696" s="142" t="str">
        <f t="shared" ca="1" si="335"/>
        <v>1-Months</v>
      </c>
      <c r="F3696" s="142" t="str">
        <f>VLOOKUP(O3696,Stock[],5,FALSE)</f>
        <v>BE</v>
      </c>
      <c r="G3696" s="153" t="s">
        <v>3470</v>
      </c>
      <c r="H3696" s="144" t="s">
        <v>282</v>
      </c>
      <c r="I3696" s="145" t="s">
        <v>2615</v>
      </c>
      <c r="J3696" s="141" t="str">
        <f>VLOOKUP(I3696,Customers[],2,FALSE)</f>
        <v>ကြံတိုင်းအောင်</v>
      </c>
      <c r="K3696" s="141" t="str">
        <f>VLOOKUP(I3696,Customers[],4,FALSE)</f>
        <v>Yamethin</v>
      </c>
      <c r="L3696" s="141" t="str">
        <f>VLOOKUP(Table85[[#This Row],[CustomerID]],Table!H:K,3,0)</f>
        <v>အလယ်ကုန်း</v>
      </c>
      <c r="M3696" s="141" t="str">
        <f>VLOOKUP(I3696,Customers[],5,FALSE)</f>
        <v>Van-1</v>
      </c>
      <c r="N3696" s="117" t="s">
        <v>9</v>
      </c>
      <c r="O3696" s="146" t="s">
        <v>2465</v>
      </c>
      <c r="P3696" s="141" t="str">
        <f>VLOOKUP(O3696,Stock[],2,FALSE)</f>
        <v>မိုးနဲကွန်ကီး</v>
      </c>
      <c r="Q3696" s="147">
        <f>VLOOKUP(O3696,Stock[],3,FALSE)</f>
        <v>0.64</v>
      </c>
      <c r="R3696" s="147">
        <f>VLOOKUP(O3696,Stock[],4,FALSE)</f>
        <v>14</v>
      </c>
      <c r="S3696" s="146"/>
      <c r="T3696" s="147">
        <f>(DailySales!$S3696/DailySales!$R3696)+DailySales!$U3696</f>
        <v>1</v>
      </c>
      <c r="U3696" s="146">
        <v>1</v>
      </c>
      <c r="V3696" s="148">
        <f>+DailySales!$T3696*DailySales!$R3696</f>
        <v>14</v>
      </c>
      <c r="W3696" s="148">
        <f>+DailySales!$V3696*DailySales!$Q3696</f>
        <v>8.9600000000000009</v>
      </c>
      <c r="X3696" s="148">
        <f>VLOOKUP(O3696,Stock[],6,FALSE)</f>
        <v>1700</v>
      </c>
      <c r="Y3696" s="148">
        <f>+DailySales!$V3696*DailySales!$X3696</f>
        <v>23800</v>
      </c>
      <c r="Z3696" s="146"/>
      <c r="AA3696" s="146"/>
      <c r="AB3696" s="146"/>
      <c r="AC3696" s="146"/>
      <c r="AD3696" s="146"/>
      <c r="AE3696" s="149">
        <v>400</v>
      </c>
      <c r="AF3696" s="122">
        <v>46065</v>
      </c>
      <c r="AG3696" s="151">
        <v>24200</v>
      </c>
      <c r="AH3696" s="150"/>
      <c r="AI3696" s="151"/>
      <c r="AJ3696" s="150"/>
      <c r="AK3696" s="151"/>
      <c r="AL3696" s="34"/>
      <c r="AM3696" s="39"/>
      <c r="AN369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97" spans="1:40" ht="19.5" customHeight="1" x14ac:dyDescent="0.25">
      <c r="A3697" s="141">
        <f t="shared" si="332"/>
        <v>2026</v>
      </c>
      <c r="B3697" s="141">
        <f t="shared" si="333"/>
        <v>2</v>
      </c>
      <c r="C3697" s="113">
        <v>46065</v>
      </c>
      <c r="D3697" s="142">
        <f t="shared" ca="1" si="334"/>
        <v>46097</v>
      </c>
      <c r="E3697" s="142" t="str">
        <f t="shared" ca="1" si="335"/>
        <v>1-Months</v>
      </c>
      <c r="F3697" s="142" t="str">
        <f>VLOOKUP(O3697,Stock[],5,FALSE)</f>
        <v>BE</v>
      </c>
      <c r="G3697" s="153" t="s">
        <v>3470</v>
      </c>
      <c r="H3697" s="144" t="s">
        <v>282</v>
      </c>
      <c r="I3697" s="145" t="s">
        <v>1753</v>
      </c>
      <c r="J3697" s="141" t="str">
        <f>VLOOKUP(I3697,Customers[],2,FALSE)</f>
        <v>ကုန်သည်လက်ဆောင်</v>
      </c>
      <c r="K3697" s="141">
        <f>VLOOKUP(I3697,Customers[],4,FALSE)</f>
        <v>0</v>
      </c>
      <c r="L3697" s="141">
        <f>VLOOKUP(Table85[[#This Row],[CustomerID]],Table!H:K,3,0)</f>
        <v>0</v>
      </c>
      <c r="M3697" s="141">
        <f>VLOOKUP(I3697,Customers[],5,FALSE)</f>
        <v>0</v>
      </c>
      <c r="N3697" s="117" t="s">
        <v>1750</v>
      </c>
      <c r="O3697" s="146" t="s">
        <v>1501</v>
      </c>
      <c r="P3697" s="141" t="str">
        <f>VLOOKUP(O3697,Stock[],2,FALSE)</f>
        <v>ရွှေမင်းသားမန်ကျည်းခေါင်ရည်(.6Ltr)</v>
      </c>
      <c r="Q3697" s="147">
        <f>VLOOKUP(O3697,Stock[],3,FALSE)</f>
        <v>0.6</v>
      </c>
      <c r="R3697" s="147">
        <f>VLOOKUP(O3697,Stock[],4,FALSE)</f>
        <v>12</v>
      </c>
      <c r="S3697" s="146">
        <v>1</v>
      </c>
      <c r="T3697" s="147">
        <f>(DailySales!$S3697/DailySales!$R3697)+DailySales!$U3697</f>
        <v>8.3333333333333329E-2</v>
      </c>
      <c r="U3697" s="146"/>
      <c r="V3697" s="148">
        <f>+DailySales!$T3697*DailySales!$R3697</f>
        <v>1</v>
      </c>
      <c r="W3697" s="148">
        <f>+DailySales!$V3697*DailySales!$Q3697</f>
        <v>0.6</v>
      </c>
      <c r="X3697" s="148">
        <f>VLOOKUP(O3697,Stock[],6,FALSE)</f>
        <v>800</v>
      </c>
      <c r="Y3697" s="148">
        <f>+DailySales!$V3697*DailySales!$X3697</f>
        <v>800</v>
      </c>
      <c r="Z3697" s="146"/>
      <c r="AA3697" s="146"/>
      <c r="AB3697" s="146"/>
      <c r="AC3697" s="146"/>
      <c r="AD3697" s="146"/>
      <c r="AE3697" s="149"/>
      <c r="AF3697" s="122">
        <v>46065</v>
      </c>
      <c r="AG3697" s="151">
        <v>800</v>
      </c>
      <c r="AH3697" s="150"/>
      <c r="AI3697" s="151"/>
      <c r="AJ3697" s="150"/>
      <c r="AK3697" s="151"/>
      <c r="AL3697" s="34"/>
      <c r="AM3697" s="39"/>
      <c r="AN369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98" spans="1:40" ht="19.5" customHeight="1" x14ac:dyDescent="0.25">
      <c r="A3698" s="141">
        <f t="shared" si="332"/>
        <v>2026</v>
      </c>
      <c r="B3698" s="141">
        <f t="shared" si="333"/>
        <v>2</v>
      </c>
      <c r="C3698" s="113">
        <v>46065</v>
      </c>
      <c r="D3698" s="142">
        <f t="shared" ca="1" si="334"/>
        <v>46097</v>
      </c>
      <c r="E3698" s="142" t="str">
        <f t="shared" ca="1" si="335"/>
        <v>1-Months</v>
      </c>
      <c r="F3698" s="142" t="str">
        <f>VLOOKUP(O3698,Stock[],5,FALSE)</f>
        <v>BE</v>
      </c>
      <c r="G3698" s="153" t="s">
        <v>3471</v>
      </c>
      <c r="H3698" s="144" t="s">
        <v>282</v>
      </c>
      <c r="I3698" s="145" t="s">
        <v>3472</v>
      </c>
      <c r="J3698" s="141" t="str">
        <f>VLOOKUP(I3698,Customers[],2,FALSE)</f>
        <v>ကိုမောင်တုတ်</v>
      </c>
      <c r="K3698" s="141" t="str">
        <f>VLOOKUP(I3698,Customers[],4,FALSE)</f>
        <v>Yamethin</v>
      </c>
      <c r="L3698" s="141" t="str">
        <f>VLOOKUP(Table85[[#This Row],[CustomerID]],Table!H:K,3,0)</f>
        <v>အလယ်ကုန်း</v>
      </c>
      <c r="M3698" s="141" t="str">
        <f>VLOOKUP(I3698,Customers[],5,FALSE)</f>
        <v>Van-1</v>
      </c>
      <c r="N3698" s="117" t="s">
        <v>9</v>
      </c>
      <c r="O3698" s="146" t="s">
        <v>2465</v>
      </c>
      <c r="P3698" s="141" t="str">
        <f>VLOOKUP(O3698,Stock[],2,FALSE)</f>
        <v>မိုးနဲကွန်ကီး</v>
      </c>
      <c r="Q3698" s="147">
        <f>VLOOKUP(O3698,Stock[],3,FALSE)</f>
        <v>0.64</v>
      </c>
      <c r="R3698" s="147">
        <f>VLOOKUP(O3698,Stock[],4,FALSE)</f>
        <v>14</v>
      </c>
      <c r="S3698" s="146"/>
      <c r="T3698" s="147">
        <f>(DailySales!$S3698/DailySales!$R3698)+DailySales!$U3698</f>
        <v>1</v>
      </c>
      <c r="U3698" s="146">
        <v>1</v>
      </c>
      <c r="V3698" s="148">
        <f>+DailySales!$T3698*DailySales!$R3698</f>
        <v>14</v>
      </c>
      <c r="W3698" s="148">
        <f>+DailySales!$V3698*DailySales!$Q3698</f>
        <v>8.9600000000000009</v>
      </c>
      <c r="X3698" s="148">
        <f>VLOOKUP(O3698,Stock[],6,FALSE)</f>
        <v>1700</v>
      </c>
      <c r="Y3698" s="148">
        <f>+DailySales!$V3698*DailySales!$X3698</f>
        <v>23800</v>
      </c>
      <c r="Z3698" s="146"/>
      <c r="AA3698" s="146"/>
      <c r="AB3698" s="146"/>
      <c r="AC3698" s="146"/>
      <c r="AD3698" s="146"/>
      <c r="AE3698" s="149">
        <v>400</v>
      </c>
      <c r="AF3698" s="122">
        <v>46065</v>
      </c>
      <c r="AG3698" s="151">
        <v>24200</v>
      </c>
      <c r="AH3698" s="150"/>
      <c r="AI3698" s="151"/>
      <c r="AJ3698" s="150"/>
      <c r="AK3698" s="151"/>
      <c r="AL3698" s="34"/>
      <c r="AM3698" s="39"/>
      <c r="AN369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699" spans="1:40" ht="19.5" customHeight="1" x14ac:dyDescent="0.25">
      <c r="A3699" s="141">
        <f t="shared" si="332"/>
        <v>2026</v>
      </c>
      <c r="B3699" s="141">
        <f t="shared" si="333"/>
        <v>2</v>
      </c>
      <c r="C3699" s="113">
        <v>46065</v>
      </c>
      <c r="D3699" s="142">
        <f t="shared" ca="1" si="334"/>
        <v>46097</v>
      </c>
      <c r="E3699" s="142" t="str">
        <f t="shared" ca="1" si="335"/>
        <v>1-Months</v>
      </c>
      <c r="F3699" s="142" t="str">
        <f>VLOOKUP(O3699,Stock[],5,FALSE)</f>
        <v>BE</v>
      </c>
      <c r="G3699" s="153" t="s">
        <v>3474</v>
      </c>
      <c r="H3699" s="144" t="s">
        <v>282</v>
      </c>
      <c r="I3699" s="145" t="s">
        <v>1754</v>
      </c>
      <c r="J3699" s="141" t="str">
        <f>VLOOKUP(I3699,Customers[],2,FALSE)</f>
        <v>စစ်ဆေးရေးဂိတ်လက်ဆောင်</v>
      </c>
      <c r="K3699" s="141">
        <f>VLOOKUP(I3699,Customers[],4,FALSE)</f>
        <v>0</v>
      </c>
      <c r="L3699" s="141">
        <f>VLOOKUP(Table85[[#This Row],[CustomerID]],Table!H:K,3,0)</f>
        <v>0</v>
      </c>
      <c r="M3699" s="141">
        <f>VLOOKUP(I3699,Customers[],5,FALSE)</f>
        <v>0</v>
      </c>
      <c r="N3699" s="117" t="s">
        <v>1751</v>
      </c>
      <c r="O3699" s="146" t="s">
        <v>217</v>
      </c>
      <c r="P3699" s="141" t="str">
        <f>VLOOKUP(O3699,Stock[],2,FALSE)</f>
        <v>လိမ္မော်ဖြူ</v>
      </c>
      <c r="Q3699" s="147">
        <f>VLOOKUP(O3699,Stock[],3,FALSE)</f>
        <v>0.64</v>
      </c>
      <c r="R3699" s="147">
        <f>VLOOKUP(O3699,Stock[],4,FALSE)</f>
        <v>24</v>
      </c>
      <c r="S3699" s="146">
        <v>3</v>
      </c>
      <c r="T3699" s="147">
        <f>(DailySales!$S3699/DailySales!$R3699)+DailySales!$U3699</f>
        <v>0.125</v>
      </c>
      <c r="U3699" s="146"/>
      <c r="V3699" s="148">
        <f>+DailySales!$T3699*DailySales!$R3699</f>
        <v>3</v>
      </c>
      <c r="W3699" s="148">
        <f>+DailySales!$V3699*DailySales!$Q3699</f>
        <v>1.92</v>
      </c>
      <c r="X3699" s="148">
        <f>VLOOKUP(O3699,Stock[],6,FALSE)</f>
        <v>1330</v>
      </c>
      <c r="Y3699" s="148">
        <f>+DailySales!$V3699*DailySales!$X3699</f>
        <v>3990</v>
      </c>
      <c r="Z3699" s="146"/>
      <c r="AA3699" s="146"/>
      <c r="AB3699" s="146"/>
      <c r="AC3699" s="146"/>
      <c r="AD3699" s="146"/>
      <c r="AE3699" s="149"/>
      <c r="AF3699" s="122">
        <v>46065</v>
      </c>
      <c r="AG3699" s="151">
        <v>3990</v>
      </c>
      <c r="AH3699" s="150"/>
      <c r="AI3699" s="151"/>
      <c r="AJ3699" s="150"/>
      <c r="AK3699" s="151"/>
      <c r="AL3699" s="34"/>
      <c r="AM3699" s="39"/>
      <c r="AN369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00" spans="1:40" ht="19.5" customHeight="1" x14ac:dyDescent="0.25">
      <c r="A3700" s="141">
        <f t="shared" ref="A3700:A3705" si="336">YEAR(C3700)</f>
        <v>2026</v>
      </c>
      <c r="B3700" s="141">
        <f t="shared" ref="B3700:B3705" si="337">MONTH(C3700)</f>
        <v>2</v>
      </c>
      <c r="C3700" s="113">
        <v>46065</v>
      </c>
      <c r="D3700" s="142">
        <f t="shared" ref="D3700:D3705" ca="1" si="338">TODAY()</f>
        <v>46097</v>
      </c>
      <c r="E3700" s="142" t="str">
        <f t="shared" ref="E3700:E3705" ca="1" si="339">DATEDIF(C3700,D3700,"M")&amp;"-Months"</f>
        <v>1-Months</v>
      </c>
      <c r="F3700" s="142" t="str">
        <f>VLOOKUP(O3700,Stock[],5,FALSE)</f>
        <v>BE</v>
      </c>
      <c r="G3700" s="153" t="s">
        <v>3475</v>
      </c>
      <c r="H3700" s="144" t="s">
        <v>282</v>
      </c>
      <c r="I3700" s="145" t="s">
        <v>3477</v>
      </c>
      <c r="J3700" s="141" t="str">
        <f>VLOOKUP(I3700,Customers[],2,FALSE)</f>
        <v>ကိုမိုးဟိန်း</v>
      </c>
      <c r="K3700" s="141" t="str">
        <f>VLOOKUP(I3700,Customers[],4,FALSE)</f>
        <v>Yamethin</v>
      </c>
      <c r="L3700" s="141" t="str">
        <f>VLOOKUP(Table85[[#This Row],[CustomerID]],Table!H:K,3,0)</f>
        <v>ရွှေကုန်း</v>
      </c>
      <c r="M3700" s="141" t="str">
        <f>VLOOKUP(I3700,Customers[],5,FALSE)</f>
        <v>Van-1</v>
      </c>
      <c r="N3700" s="117" t="s">
        <v>9</v>
      </c>
      <c r="O3700" s="146" t="s">
        <v>3113</v>
      </c>
      <c r="P3700" s="141" t="str">
        <f>VLOOKUP(O3700,Stock[],2,FALSE)</f>
        <v>မြန်မာရှောက်ပျား   ကော်(1L)</v>
      </c>
      <c r="Q3700" s="147">
        <f>VLOOKUP(O3700,Stock[],3,FALSE)</f>
        <v>1</v>
      </c>
      <c r="R3700" s="147">
        <f>VLOOKUP(O3700,Stock[],4,FALSE)</f>
        <v>12</v>
      </c>
      <c r="S3700" s="146"/>
      <c r="T3700" s="147">
        <f>(DailySales!$S3700/DailySales!$R3700)+DailySales!$U3700</f>
        <v>1</v>
      </c>
      <c r="U3700" s="146">
        <v>1</v>
      </c>
      <c r="V3700" s="148">
        <f>+DailySales!$T3700*DailySales!$R3700</f>
        <v>12</v>
      </c>
      <c r="W3700" s="148">
        <f>+DailySales!$V3700*DailySales!$Q3700</f>
        <v>12</v>
      </c>
      <c r="X3700" s="148">
        <f>VLOOKUP(O3700,Stock[],6,FALSE)</f>
        <v>1700</v>
      </c>
      <c r="Y3700" s="148">
        <f>+DailySales!$V3700*DailySales!$X3700</f>
        <v>20400</v>
      </c>
      <c r="Z3700" s="146"/>
      <c r="AA3700" s="146"/>
      <c r="AB3700" s="146"/>
      <c r="AC3700" s="146"/>
      <c r="AD3700" s="146"/>
      <c r="AE3700" s="149">
        <v>350</v>
      </c>
      <c r="AF3700" s="122">
        <v>46065</v>
      </c>
      <c r="AG3700" s="151">
        <v>20750</v>
      </c>
      <c r="AH3700" s="150"/>
      <c r="AI3700" s="151"/>
      <c r="AJ3700" s="150"/>
      <c r="AK3700" s="151"/>
      <c r="AL3700" s="34"/>
      <c r="AM3700" s="39"/>
      <c r="AN370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01" spans="1:40" ht="19.5" customHeight="1" x14ac:dyDescent="0.25">
      <c r="A3701" s="141">
        <f t="shared" si="336"/>
        <v>2026</v>
      </c>
      <c r="B3701" s="141">
        <f t="shared" si="337"/>
        <v>2</v>
      </c>
      <c r="C3701" s="113">
        <v>46065</v>
      </c>
      <c r="D3701" s="142">
        <f t="shared" ca="1" si="338"/>
        <v>46097</v>
      </c>
      <c r="E3701" s="142" t="str">
        <f t="shared" ca="1" si="339"/>
        <v>1-Months</v>
      </c>
      <c r="F3701" s="142" t="str">
        <f>VLOOKUP(O3701,Stock[],5,FALSE)</f>
        <v>BE</v>
      </c>
      <c r="G3701" s="153" t="s">
        <v>3475</v>
      </c>
      <c r="H3701" s="144" t="s">
        <v>282</v>
      </c>
      <c r="I3701" s="145" t="s">
        <v>3485</v>
      </c>
      <c r="J3701" s="141" t="str">
        <f>VLOOKUP(I3701,Customers[],2,FALSE)</f>
        <v>ကုန်သည်လက်ဆောင်</v>
      </c>
      <c r="K3701" s="141">
        <f>VLOOKUP(I3701,Customers[],4,FALSE)</f>
        <v>0</v>
      </c>
      <c r="L3701" s="141">
        <f>VLOOKUP(Table85[[#This Row],[CustomerID]],Table!H:K,3,0)</f>
        <v>0</v>
      </c>
      <c r="M3701" s="141">
        <f>VLOOKUP(I3701,Customers[],5,FALSE)</f>
        <v>0</v>
      </c>
      <c r="N3701" s="117" t="s">
        <v>1750</v>
      </c>
      <c r="O3701" s="146" t="s">
        <v>3113</v>
      </c>
      <c r="P3701" s="141" t="str">
        <f>VLOOKUP(O3701,Stock[],2,FALSE)</f>
        <v>မြန်မာရှောက်ပျား   ကော်(1L)</v>
      </c>
      <c r="Q3701" s="147">
        <f>VLOOKUP(O3701,Stock[],3,FALSE)</f>
        <v>1</v>
      </c>
      <c r="R3701" s="147">
        <f>VLOOKUP(O3701,Stock[],4,FALSE)</f>
        <v>12</v>
      </c>
      <c r="S3701" s="146">
        <v>1</v>
      </c>
      <c r="T3701" s="147">
        <f>(DailySales!$S3701/DailySales!$R3701)+DailySales!$U3701</f>
        <v>8.3333333333333329E-2</v>
      </c>
      <c r="U3701" s="146"/>
      <c r="V3701" s="148">
        <f>+DailySales!$T3701*DailySales!$R3701</f>
        <v>1</v>
      </c>
      <c r="W3701" s="148">
        <f>+DailySales!$V3701*DailySales!$Q3701</f>
        <v>1</v>
      </c>
      <c r="X3701" s="148">
        <f>VLOOKUP(O3701,Stock[],6,FALSE)</f>
        <v>1700</v>
      </c>
      <c r="Y3701" s="148">
        <f>+DailySales!$V3701*DailySales!$X3701</f>
        <v>1700</v>
      </c>
      <c r="Z3701" s="146"/>
      <c r="AA3701" s="146"/>
      <c r="AB3701" s="146"/>
      <c r="AC3701" s="146"/>
      <c r="AD3701" s="146"/>
      <c r="AE3701" s="149"/>
      <c r="AF3701" s="122">
        <v>46065</v>
      </c>
      <c r="AG3701" s="151">
        <v>1700</v>
      </c>
      <c r="AH3701" s="150"/>
      <c r="AI3701" s="151"/>
      <c r="AJ3701" s="150"/>
      <c r="AK3701" s="151"/>
      <c r="AL3701" s="34"/>
      <c r="AM3701" s="39"/>
      <c r="AN370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02" spans="1:40" ht="19.5" customHeight="1" x14ac:dyDescent="0.25">
      <c r="A3702" s="141">
        <f t="shared" si="336"/>
        <v>2026</v>
      </c>
      <c r="B3702" s="141">
        <f t="shared" si="337"/>
        <v>2</v>
      </c>
      <c r="C3702" s="113">
        <v>46065</v>
      </c>
      <c r="D3702" s="142">
        <f t="shared" ca="1" si="338"/>
        <v>46097</v>
      </c>
      <c r="E3702" s="142" t="str">
        <f t="shared" ca="1" si="339"/>
        <v>1-Months</v>
      </c>
      <c r="F3702" s="142" t="str">
        <f>VLOOKUP(O3702,Stock[],5,FALSE)</f>
        <v>BE</v>
      </c>
      <c r="G3702" s="153" t="s">
        <v>3478</v>
      </c>
      <c r="H3702" s="144" t="s">
        <v>282</v>
      </c>
      <c r="I3702" s="145" t="s">
        <v>2602</v>
      </c>
      <c r="J3702" s="141" t="str">
        <f>VLOOKUP(I3702,Customers[],2,FALSE)</f>
        <v>ကိုဝေ-2</v>
      </c>
      <c r="K3702" s="141" t="str">
        <f>VLOOKUP(I3702,Customers[],4,FALSE)</f>
        <v>Yamethin</v>
      </c>
      <c r="L3702" s="141" t="str">
        <f>VLOOKUP(Table85[[#This Row],[CustomerID]],Table!H:K,3,0)</f>
        <v>ဂွေးကုန်း</v>
      </c>
      <c r="M3702" s="141" t="str">
        <f>VLOOKUP(I3702,Customers[],5,FALSE)</f>
        <v>Van-1</v>
      </c>
      <c r="N3702" s="117" t="s">
        <v>9</v>
      </c>
      <c r="O3702" s="146" t="s">
        <v>2465</v>
      </c>
      <c r="P3702" s="141" t="str">
        <f>VLOOKUP(O3702,Stock[],2,FALSE)</f>
        <v>မိုးနဲကွန်ကီး</v>
      </c>
      <c r="Q3702" s="147">
        <f>VLOOKUP(O3702,Stock[],3,FALSE)</f>
        <v>0.64</v>
      </c>
      <c r="R3702" s="147">
        <f>VLOOKUP(O3702,Stock[],4,FALSE)</f>
        <v>14</v>
      </c>
      <c r="S3702" s="146"/>
      <c r="T3702" s="147">
        <f>(DailySales!$S3702/DailySales!$R3702)+DailySales!$U3702</f>
        <v>1</v>
      </c>
      <c r="U3702" s="146">
        <v>1</v>
      </c>
      <c r="V3702" s="148">
        <f>+DailySales!$T3702*DailySales!$R3702</f>
        <v>14</v>
      </c>
      <c r="W3702" s="148">
        <f>+DailySales!$V3702*DailySales!$Q3702</f>
        <v>8.9600000000000009</v>
      </c>
      <c r="X3702" s="148">
        <f>VLOOKUP(O3702,Stock[],6,FALSE)</f>
        <v>1700</v>
      </c>
      <c r="Y3702" s="148">
        <f>+DailySales!$V3702*DailySales!$X3702</f>
        <v>23800</v>
      </c>
      <c r="Z3702" s="146"/>
      <c r="AA3702" s="146"/>
      <c r="AB3702" s="146"/>
      <c r="AC3702" s="146"/>
      <c r="AD3702" s="146"/>
      <c r="AE3702" s="149">
        <v>400</v>
      </c>
      <c r="AF3702" s="122">
        <v>46065</v>
      </c>
      <c r="AG3702" s="151">
        <v>24200</v>
      </c>
      <c r="AH3702" s="150"/>
      <c r="AI3702" s="151"/>
      <c r="AJ3702" s="150"/>
      <c r="AK3702" s="151"/>
      <c r="AL3702" s="34"/>
      <c r="AM3702" s="39"/>
      <c r="AN370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03" spans="1:40" ht="19.5" customHeight="1" x14ac:dyDescent="0.25">
      <c r="A3703" s="141">
        <f t="shared" si="336"/>
        <v>2026</v>
      </c>
      <c r="B3703" s="141">
        <f t="shared" si="337"/>
        <v>2</v>
      </c>
      <c r="C3703" s="113">
        <v>46065</v>
      </c>
      <c r="D3703" s="142">
        <f t="shared" ca="1" si="338"/>
        <v>46097</v>
      </c>
      <c r="E3703" s="142" t="str">
        <f t="shared" ca="1" si="339"/>
        <v>1-Months</v>
      </c>
      <c r="F3703" s="142" t="str">
        <f>VLOOKUP(O3703,Stock[],5,FALSE)</f>
        <v>BE</v>
      </c>
      <c r="G3703" s="153" t="s">
        <v>3479</v>
      </c>
      <c r="H3703" s="144" t="s">
        <v>282</v>
      </c>
      <c r="I3703" s="145" t="s">
        <v>1754</v>
      </c>
      <c r="J3703" s="141" t="str">
        <f>VLOOKUP(I3703,Customers[],2,FALSE)</f>
        <v>စစ်ဆေးရေးဂိတ်လက်ဆောင်</v>
      </c>
      <c r="K3703" s="141">
        <f>VLOOKUP(I3703,Customers[],4,FALSE)</f>
        <v>0</v>
      </c>
      <c r="L3703" s="141">
        <f>VLOOKUP(Table85[[#This Row],[CustomerID]],Table!H:K,3,0)</f>
        <v>0</v>
      </c>
      <c r="M3703" s="141">
        <f>VLOOKUP(I3703,Customers[],5,FALSE)</f>
        <v>0</v>
      </c>
      <c r="N3703" s="117" t="s">
        <v>1751</v>
      </c>
      <c r="O3703" s="146" t="s">
        <v>217</v>
      </c>
      <c r="P3703" s="141" t="str">
        <f>VLOOKUP(O3703,Stock[],2,FALSE)</f>
        <v>လိမ္မော်ဖြူ</v>
      </c>
      <c r="Q3703" s="147">
        <f>VLOOKUP(O3703,Stock[],3,FALSE)</f>
        <v>0.64</v>
      </c>
      <c r="R3703" s="147">
        <f>VLOOKUP(O3703,Stock[],4,FALSE)</f>
        <v>24</v>
      </c>
      <c r="S3703" s="146">
        <v>3</v>
      </c>
      <c r="T3703" s="147">
        <f>(DailySales!$S3703/DailySales!$R3703)+DailySales!$U3703</f>
        <v>0.125</v>
      </c>
      <c r="U3703" s="146"/>
      <c r="V3703" s="148">
        <f>+DailySales!$T3703*DailySales!$R3703</f>
        <v>3</v>
      </c>
      <c r="W3703" s="148">
        <f>+DailySales!$V3703*DailySales!$Q3703</f>
        <v>1.92</v>
      </c>
      <c r="X3703" s="148">
        <f>VLOOKUP(O3703,Stock[],6,FALSE)</f>
        <v>1330</v>
      </c>
      <c r="Y3703" s="148">
        <f>+DailySales!$V3703*DailySales!$X3703</f>
        <v>3990</v>
      </c>
      <c r="Z3703" s="146"/>
      <c r="AA3703" s="146"/>
      <c r="AB3703" s="146"/>
      <c r="AC3703" s="146"/>
      <c r="AD3703" s="146"/>
      <c r="AE3703" s="149"/>
      <c r="AF3703" s="122">
        <v>46065</v>
      </c>
      <c r="AG3703" s="151">
        <v>3990</v>
      </c>
      <c r="AH3703" s="150"/>
      <c r="AI3703" s="151"/>
      <c r="AJ3703" s="150"/>
      <c r="AK3703" s="151"/>
      <c r="AL3703" s="34"/>
      <c r="AM3703" s="39"/>
      <c r="AN370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04" spans="1:40" ht="19.5" customHeight="1" x14ac:dyDescent="0.25">
      <c r="A3704" s="141">
        <f t="shared" si="336"/>
        <v>2026</v>
      </c>
      <c r="B3704" s="141">
        <f t="shared" si="337"/>
        <v>2</v>
      </c>
      <c r="C3704" s="113">
        <v>46065</v>
      </c>
      <c r="D3704" s="142">
        <f t="shared" ca="1" si="338"/>
        <v>46097</v>
      </c>
      <c r="E3704" s="142" t="str">
        <f t="shared" ca="1" si="339"/>
        <v>1-Months</v>
      </c>
      <c r="F3704" s="142" t="str">
        <f>VLOOKUP(O3704,Stock[],5,FALSE)</f>
        <v>BE</v>
      </c>
      <c r="G3704" s="153" t="s">
        <v>3480</v>
      </c>
      <c r="H3704" s="144" t="s">
        <v>282</v>
      </c>
      <c r="I3704" s="145" t="s">
        <v>2377</v>
      </c>
      <c r="J3704" s="141" t="str">
        <f>VLOOKUP(I3704,Customers[],2,FALSE)</f>
        <v>ကိုကျော်ထူး</v>
      </c>
      <c r="K3704" s="141" t="str">
        <f>VLOOKUP(I3704,Customers[],4,FALSE)</f>
        <v>Yamethin</v>
      </c>
      <c r="L3704" s="141" t="str">
        <f>VLOOKUP(Table85[[#This Row],[CustomerID]],Table!H:K,3,0)</f>
        <v>ဇီးဖြူကုန်း</v>
      </c>
      <c r="M3704" s="141" t="str">
        <f>VLOOKUP(I3704,Customers[],5,FALSE)</f>
        <v>Van-1</v>
      </c>
      <c r="N3704" s="117" t="s">
        <v>9</v>
      </c>
      <c r="O3704" s="146" t="s">
        <v>225</v>
      </c>
      <c r="P3704" s="141" t="str">
        <f>VLOOKUP(O3704,Stock[],2,FALSE)</f>
        <v>ချယ်ရီသံပုရာအရက်သန့်ကော် (1Ltr)</v>
      </c>
      <c r="Q3704" s="147">
        <f>VLOOKUP(O3704,Stock[],3,FALSE)</f>
        <v>1</v>
      </c>
      <c r="R3704" s="147">
        <f>VLOOKUP(O3704,Stock[],4,FALSE)</f>
        <v>12</v>
      </c>
      <c r="S3704" s="146"/>
      <c r="T3704" s="147">
        <f>(DailySales!$S3704/DailySales!$R3704)+DailySales!$U3704</f>
        <v>1</v>
      </c>
      <c r="U3704" s="146">
        <v>1</v>
      </c>
      <c r="V3704" s="148">
        <f>+DailySales!$T3704*DailySales!$R3704</f>
        <v>12</v>
      </c>
      <c r="W3704" s="148">
        <f>+DailySales!$V3704*DailySales!$Q3704</f>
        <v>12</v>
      </c>
      <c r="X3704" s="148">
        <f>VLOOKUP(O3704,Stock[],6,FALSE)</f>
        <v>1260</v>
      </c>
      <c r="Y3704" s="148">
        <f>+DailySales!$V3704*DailySales!$X3704</f>
        <v>15120</v>
      </c>
      <c r="Z3704" s="146"/>
      <c r="AA3704" s="146"/>
      <c r="AB3704" s="146"/>
      <c r="AC3704" s="146"/>
      <c r="AD3704" s="146"/>
      <c r="AE3704" s="149">
        <v>380</v>
      </c>
      <c r="AF3704" s="122">
        <v>46065</v>
      </c>
      <c r="AG3704" s="151">
        <v>15500</v>
      </c>
      <c r="AH3704" s="150"/>
      <c r="AI3704" s="151"/>
      <c r="AJ3704" s="150"/>
      <c r="AK3704" s="151"/>
      <c r="AL3704" s="34"/>
      <c r="AM3704" s="39"/>
      <c r="AN370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05" spans="1:40" ht="19.5" customHeight="1" x14ac:dyDescent="0.25">
      <c r="A3705" s="141">
        <f t="shared" si="336"/>
        <v>2026</v>
      </c>
      <c r="B3705" s="141">
        <f t="shared" si="337"/>
        <v>2</v>
      </c>
      <c r="C3705" s="113">
        <v>46065</v>
      </c>
      <c r="D3705" s="142">
        <f t="shared" ca="1" si="338"/>
        <v>46097</v>
      </c>
      <c r="E3705" s="142" t="str">
        <f t="shared" ca="1" si="339"/>
        <v>1-Months</v>
      </c>
      <c r="F3705" s="142" t="str">
        <f>VLOOKUP(O3705,Stock[],5,FALSE)</f>
        <v>BE</v>
      </c>
      <c r="G3705" s="153" t="s">
        <v>3481</v>
      </c>
      <c r="H3705" s="144" t="s">
        <v>282</v>
      </c>
      <c r="I3705" s="145" t="s">
        <v>2380</v>
      </c>
      <c r="J3705" s="141" t="str">
        <f>VLOOKUP(I3705,Customers[],2,FALSE)</f>
        <v>‌ကိုဇော်ကြီး</v>
      </c>
      <c r="K3705" s="141" t="str">
        <f>VLOOKUP(I3705,Customers[],4,FALSE)</f>
        <v>Yamethin</v>
      </c>
      <c r="L3705" s="141" t="str">
        <f>VLOOKUP(Table85[[#This Row],[CustomerID]],Table!H:K,3,0)</f>
        <v>‌ညောင်အိုင်</v>
      </c>
      <c r="M3705" s="141" t="str">
        <f>VLOOKUP(I3705,Customers[],5,FALSE)</f>
        <v>Van-1</v>
      </c>
      <c r="N3705" s="117" t="s">
        <v>9</v>
      </c>
      <c r="O3705" s="146" t="s">
        <v>225</v>
      </c>
      <c r="P3705" s="141" t="str">
        <f>VLOOKUP(O3705,Stock[],2,FALSE)</f>
        <v>ချယ်ရီသံပုရာအရက်သန့်ကော် (1Ltr)</v>
      </c>
      <c r="Q3705" s="147">
        <f>VLOOKUP(O3705,Stock[],3,FALSE)</f>
        <v>1</v>
      </c>
      <c r="R3705" s="147">
        <f>VLOOKUP(O3705,Stock[],4,FALSE)</f>
        <v>12</v>
      </c>
      <c r="S3705" s="146"/>
      <c r="T3705" s="147">
        <f>(DailySales!$S3705/DailySales!$R3705)+DailySales!$U3705</f>
        <v>1</v>
      </c>
      <c r="U3705" s="146">
        <v>1</v>
      </c>
      <c r="V3705" s="148">
        <f>+DailySales!$T3705*DailySales!$R3705</f>
        <v>12</v>
      </c>
      <c r="W3705" s="148">
        <f>+DailySales!$V3705*DailySales!$Q3705</f>
        <v>12</v>
      </c>
      <c r="X3705" s="148">
        <f>VLOOKUP(O3705,Stock[],6,FALSE)</f>
        <v>1260</v>
      </c>
      <c r="Y3705" s="148">
        <f>+DailySales!$V3705*DailySales!$X3705</f>
        <v>15120</v>
      </c>
      <c r="Z3705" s="146"/>
      <c r="AA3705" s="146"/>
      <c r="AB3705" s="146"/>
      <c r="AC3705" s="146"/>
      <c r="AD3705" s="146"/>
      <c r="AE3705" s="149">
        <v>380</v>
      </c>
      <c r="AF3705" s="122">
        <v>46065</v>
      </c>
      <c r="AG3705" s="151">
        <v>15500</v>
      </c>
      <c r="AH3705" s="150"/>
      <c r="AI3705" s="151"/>
      <c r="AJ3705" s="150"/>
      <c r="AK3705" s="151"/>
      <c r="AL3705" s="34"/>
      <c r="AM3705" s="39"/>
      <c r="AN370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06" spans="1:40" ht="19.5" customHeight="1" x14ac:dyDescent="0.25">
      <c r="A3706" s="141">
        <f t="shared" ref="A3706:A3711" si="340">YEAR(C3706)</f>
        <v>2026</v>
      </c>
      <c r="B3706" s="141">
        <f t="shared" ref="B3706:B3711" si="341">MONTH(C3706)</f>
        <v>2</v>
      </c>
      <c r="C3706" s="113">
        <v>46065</v>
      </c>
      <c r="D3706" s="142">
        <f t="shared" ref="D3706:D3711" ca="1" si="342">TODAY()</f>
        <v>46097</v>
      </c>
      <c r="E3706" s="142" t="str">
        <f t="shared" ref="E3706:E3711" ca="1" si="343">DATEDIF(C3706,D3706,"M")&amp;"-Months"</f>
        <v>1-Months</v>
      </c>
      <c r="F3706" s="142" t="str">
        <f>VLOOKUP(O3706,Stock[],5,FALSE)</f>
        <v>BE</v>
      </c>
      <c r="G3706" s="153" t="s">
        <v>3482</v>
      </c>
      <c r="H3706" s="144" t="s">
        <v>282</v>
      </c>
      <c r="I3706" s="145" t="s">
        <v>2360</v>
      </c>
      <c r="J3706" s="141" t="str">
        <f>VLOOKUP(I3706,Customers[],2,FALSE)</f>
        <v>ဦးမြင့်တင်</v>
      </c>
      <c r="K3706" s="141" t="str">
        <f>VLOOKUP(I3706,Customers[],4,FALSE)</f>
        <v>Yamethin</v>
      </c>
      <c r="L3706" s="141" t="str">
        <f>VLOOKUP(Table85[[#This Row],[CustomerID]],Table!H:K,3,0)</f>
        <v>စည်းခုံ</v>
      </c>
      <c r="M3706" s="141" t="str">
        <f>VLOOKUP(I3706,Customers[],5,FALSE)</f>
        <v>Van-1</v>
      </c>
      <c r="N3706" s="117" t="s">
        <v>9</v>
      </c>
      <c r="O3706" s="146" t="s">
        <v>223</v>
      </c>
      <c r="P3706" s="141" t="str">
        <f>VLOOKUP(O3706,Stock[],2,FALSE)</f>
        <v>ချယ်ရီအရက်သန့်ကော် (.6Ltr)</v>
      </c>
      <c r="Q3706" s="147">
        <f>VLOOKUP(O3706,Stock[],3,FALSE)</f>
        <v>0.6</v>
      </c>
      <c r="R3706" s="147">
        <f>VLOOKUP(O3706,Stock[],4,FALSE)</f>
        <v>24</v>
      </c>
      <c r="S3706" s="146"/>
      <c r="T3706" s="147">
        <f>(DailySales!$S3706/DailySales!$R3706)+DailySales!$U3706</f>
        <v>1</v>
      </c>
      <c r="U3706" s="146">
        <v>1</v>
      </c>
      <c r="V3706" s="148">
        <f>+DailySales!$T3706*DailySales!$R3706</f>
        <v>24</v>
      </c>
      <c r="W3706" s="148">
        <f>+DailySales!$V3706*DailySales!$Q3706</f>
        <v>14.399999999999999</v>
      </c>
      <c r="X3706" s="148">
        <f>VLOOKUP(O3706,Stock[],6,FALSE)</f>
        <v>875</v>
      </c>
      <c r="Y3706" s="148">
        <f>+DailySales!$V3706*DailySales!$X3706</f>
        <v>21000</v>
      </c>
      <c r="Z3706" s="146"/>
      <c r="AA3706" s="146"/>
      <c r="AB3706" s="146"/>
      <c r="AC3706" s="146"/>
      <c r="AD3706" s="146"/>
      <c r="AE3706" s="149">
        <v>600</v>
      </c>
      <c r="AF3706" s="122">
        <v>46065</v>
      </c>
      <c r="AG3706" s="151">
        <v>21600</v>
      </c>
      <c r="AH3706" s="150"/>
      <c r="AI3706" s="151"/>
      <c r="AJ3706" s="150"/>
      <c r="AK3706" s="151"/>
      <c r="AL3706" s="34"/>
      <c r="AM3706" s="39"/>
      <c r="AN370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07" spans="1:40" ht="19.5" customHeight="1" x14ac:dyDescent="0.25">
      <c r="A3707" s="141">
        <f t="shared" si="340"/>
        <v>2026</v>
      </c>
      <c r="B3707" s="141">
        <f t="shared" si="341"/>
        <v>2</v>
      </c>
      <c r="C3707" s="113">
        <v>46065</v>
      </c>
      <c r="D3707" s="142">
        <f t="shared" ca="1" si="342"/>
        <v>46097</v>
      </c>
      <c r="E3707" s="142" t="str">
        <f t="shared" ca="1" si="343"/>
        <v>1-Months</v>
      </c>
      <c r="F3707" s="142" t="str">
        <f>VLOOKUP(O3707,Stock[],5,FALSE)</f>
        <v>BE</v>
      </c>
      <c r="G3707" s="153" t="s">
        <v>3483</v>
      </c>
      <c r="H3707" s="144" t="s">
        <v>282</v>
      </c>
      <c r="I3707" s="145" t="s">
        <v>2375</v>
      </c>
      <c r="J3707" s="141" t="str">
        <f>VLOOKUP(I3707,Customers[],2,FALSE)</f>
        <v>မမာလှိုင်</v>
      </c>
      <c r="K3707" s="141" t="str">
        <f>VLOOKUP(I3707,Customers[],4,FALSE)</f>
        <v>Yamethin</v>
      </c>
      <c r="L3707" s="141" t="str">
        <f>VLOOKUP(Table85[[#This Row],[CustomerID]],Table!H:K,3,0)</f>
        <v>ကင်းမွန်ချုံ</v>
      </c>
      <c r="M3707" s="141" t="str">
        <f>VLOOKUP(I3707,Customers[],5,FALSE)</f>
        <v>Van-1</v>
      </c>
      <c r="N3707" s="117" t="s">
        <v>9</v>
      </c>
      <c r="O3707" s="146" t="s">
        <v>223</v>
      </c>
      <c r="P3707" s="141" t="str">
        <f>VLOOKUP(O3707,Stock[],2,FALSE)</f>
        <v>ချယ်ရီအရက်သန့်ကော် (.6Ltr)</v>
      </c>
      <c r="Q3707" s="147">
        <f>VLOOKUP(O3707,Stock[],3,FALSE)</f>
        <v>0.6</v>
      </c>
      <c r="R3707" s="147">
        <f>VLOOKUP(O3707,Stock[],4,FALSE)</f>
        <v>24</v>
      </c>
      <c r="S3707" s="146"/>
      <c r="T3707" s="147">
        <f>(DailySales!$S3707/DailySales!$R3707)+DailySales!$U3707</f>
        <v>1</v>
      </c>
      <c r="U3707" s="146">
        <v>1</v>
      </c>
      <c r="V3707" s="148">
        <f>+DailySales!$T3707*DailySales!$R3707</f>
        <v>24</v>
      </c>
      <c r="W3707" s="148">
        <f>+DailySales!$V3707*DailySales!$Q3707</f>
        <v>14.399999999999999</v>
      </c>
      <c r="X3707" s="148">
        <f>VLOOKUP(O3707,Stock[],6,FALSE)</f>
        <v>875</v>
      </c>
      <c r="Y3707" s="148">
        <f>+DailySales!$V3707*DailySales!$X3707</f>
        <v>21000</v>
      </c>
      <c r="Z3707" s="146"/>
      <c r="AA3707" s="146"/>
      <c r="AB3707" s="146"/>
      <c r="AC3707" s="146"/>
      <c r="AD3707" s="146"/>
      <c r="AE3707" s="149">
        <v>600</v>
      </c>
      <c r="AF3707" s="122">
        <v>46065</v>
      </c>
      <c r="AG3707" s="151">
        <v>21600</v>
      </c>
      <c r="AH3707" s="150"/>
      <c r="AI3707" s="151"/>
      <c r="AJ3707" s="150"/>
      <c r="AK3707" s="151"/>
      <c r="AL3707" s="34"/>
      <c r="AM3707" s="39"/>
      <c r="AN370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08" spans="1:40" ht="19.5" customHeight="1" x14ac:dyDescent="0.25">
      <c r="A3708" s="141">
        <f t="shared" si="340"/>
        <v>2026</v>
      </c>
      <c r="B3708" s="141">
        <f t="shared" si="341"/>
        <v>2</v>
      </c>
      <c r="C3708" s="113">
        <v>46065</v>
      </c>
      <c r="D3708" s="142">
        <f t="shared" ca="1" si="342"/>
        <v>46097</v>
      </c>
      <c r="E3708" s="142" t="str">
        <f t="shared" ca="1" si="343"/>
        <v>1-Months</v>
      </c>
      <c r="F3708" s="142" t="str">
        <f>VLOOKUP(O3708,Stock[],5,FALSE)</f>
        <v>BE</v>
      </c>
      <c r="G3708" s="153" t="s">
        <v>3484</v>
      </c>
      <c r="H3708" s="144" t="s">
        <v>282</v>
      </c>
      <c r="I3708" s="145" t="s">
        <v>1754</v>
      </c>
      <c r="J3708" s="141" t="str">
        <f>VLOOKUP(I3708,Customers[],2,FALSE)</f>
        <v>စစ်ဆေးရေးဂိတ်လက်ဆောင်</v>
      </c>
      <c r="K3708" s="141">
        <f>VLOOKUP(I3708,Customers[],4,FALSE)</f>
        <v>0</v>
      </c>
      <c r="L3708" s="141">
        <f>VLOOKUP(Table85[[#This Row],[CustomerID]],Table!H:K,3,0)</f>
        <v>0</v>
      </c>
      <c r="M3708" s="141">
        <f>VLOOKUP(I3708,Customers[],5,FALSE)</f>
        <v>0</v>
      </c>
      <c r="N3708" s="117" t="s">
        <v>1751</v>
      </c>
      <c r="O3708" s="146" t="s">
        <v>217</v>
      </c>
      <c r="P3708" s="141" t="str">
        <f>VLOOKUP(O3708,Stock[],2,FALSE)</f>
        <v>လိမ္မော်ဖြူ</v>
      </c>
      <c r="Q3708" s="147">
        <f>VLOOKUP(O3708,Stock[],3,FALSE)</f>
        <v>0.64</v>
      </c>
      <c r="R3708" s="147">
        <f>VLOOKUP(O3708,Stock[],4,FALSE)</f>
        <v>24</v>
      </c>
      <c r="S3708" s="146">
        <v>3</v>
      </c>
      <c r="T3708" s="147">
        <f>(DailySales!$S3708/DailySales!$R3708)+DailySales!$U3708</f>
        <v>0.125</v>
      </c>
      <c r="U3708" s="146"/>
      <c r="V3708" s="148">
        <f>+DailySales!$T3708*DailySales!$R3708</f>
        <v>3</v>
      </c>
      <c r="W3708" s="148">
        <f>+DailySales!$V3708*DailySales!$Q3708</f>
        <v>1.92</v>
      </c>
      <c r="X3708" s="148">
        <f>VLOOKUP(O3708,Stock[],6,FALSE)</f>
        <v>1330</v>
      </c>
      <c r="Y3708" s="148">
        <f>+DailySales!$V3708*DailySales!$X3708</f>
        <v>3990</v>
      </c>
      <c r="Z3708" s="146"/>
      <c r="AA3708" s="146"/>
      <c r="AB3708" s="146"/>
      <c r="AC3708" s="146"/>
      <c r="AD3708" s="146"/>
      <c r="AE3708" s="149"/>
      <c r="AF3708" s="122">
        <v>46065</v>
      </c>
      <c r="AG3708" s="151">
        <v>3990</v>
      </c>
      <c r="AH3708" s="150"/>
      <c r="AI3708" s="151"/>
      <c r="AJ3708" s="150"/>
      <c r="AK3708" s="151"/>
      <c r="AL3708" s="34"/>
      <c r="AM3708" s="39"/>
      <c r="AN370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09" spans="1:40" ht="19.5" customHeight="1" x14ac:dyDescent="0.25">
      <c r="A3709" s="141">
        <f t="shared" si="340"/>
        <v>2026</v>
      </c>
      <c r="B3709" s="141">
        <f t="shared" si="341"/>
        <v>2</v>
      </c>
      <c r="C3709" s="113">
        <v>46065</v>
      </c>
      <c r="D3709" s="142">
        <f t="shared" ca="1" si="342"/>
        <v>46097</v>
      </c>
      <c r="E3709" s="142" t="str">
        <f t="shared" ca="1" si="343"/>
        <v>1-Months</v>
      </c>
      <c r="F3709" s="142" t="str">
        <f>VLOOKUP(O3709,Stock[],5,FALSE)</f>
        <v>BE</v>
      </c>
      <c r="G3709" s="143" t="s">
        <v>3486</v>
      </c>
      <c r="H3709" s="144"/>
      <c r="I3709" s="145" t="s">
        <v>1754</v>
      </c>
      <c r="J3709" s="141" t="str">
        <f>VLOOKUP(I3709,Customers[],2,FALSE)</f>
        <v>စစ်ဆေးရေးဂိတ်လက်ဆောင်</v>
      </c>
      <c r="K3709" s="141">
        <f>VLOOKUP(I3709,Customers[],4,FALSE)</f>
        <v>0</v>
      </c>
      <c r="L3709" s="141">
        <f>VLOOKUP(Table85[[#This Row],[CustomerID]],Table!H:K,3,0)</f>
        <v>0</v>
      </c>
      <c r="M3709" s="141">
        <f>VLOOKUP(I3709,Customers[],5,FALSE)</f>
        <v>0</v>
      </c>
      <c r="N3709" s="117" t="s">
        <v>1751</v>
      </c>
      <c r="O3709" s="146" t="s">
        <v>217</v>
      </c>
      <c r="P3709" s="141" t="str">
        <f>VLOOKUP(O3709,Stock[],2,FALSE)</f>
        <v>လိမ္မော်ဖြူ</v>
      </c>
      <c r="Q3709" s="147">
        <f>VLOOKUP(O3709,Stock[],3,FALSE)</f>
        <v>0.64</v>
      </c>
      <c r="R3709" s="147">
        <f>VLOOKUP(O3709,Stock[],4,FALSE)</f>
        <v>24</v>
      </c>
      <c r="S3709" s="146">
        <v>24</v>
      </c>
      <c r="T3709" s="147">
        <f>(DailySales!$S3709/DailySales!$R3709)+DailySales!$U3709</f>
        <v>1</v>
      </c>
      <c r="U3709" s="146"/>
      <c r="V3709" s="148">
        <f>+DailySales!$T3709*DailySales!$R3709</f>
        <v>24</v>
      </c>
      <c r="W3709" s="148">
        <f>+DailySales!$V3709*DailySales!$Q3709</f>
        <v>15.36</v>
      </c>
      <c r="X3709" s="148">
        <f>VLOOKUP(O3709,Stock[],6,FALSE)</f>
        <v>1330</v>
      </c>
      <c r="Y3709" s="148">
        <f>+DailySales!$V3709*DailySales!$X3709</f>
        <v>31920</v>
      </c>
      <c r="Z3709" s="146"/>
      <c r="AA3709" s="146"/>
      <c r="AB3709" s="146"/>
      <c r="AC3709" s="146"/>
      <c r="AD3709" s="146"/>
      <c r="AE3709" s="149"/>
      <c r="AF3709" s="122">
        <v>46065</v>
      </c>
      <c r="AG3709" s="151">
        <v>31920</v>
      </c>
      <c r="AH3709" s="150"/>
      <c r="AI3709" s="151"/>
      <c r="AJ3709" s="150"/>
      <c r="AK3709" s="151"/>
      <c r="AL3709" s="34"/>
      <c r="AM3709" s="39"/>
      <c r="AN370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10" spans="1:40" ht="19.5" customHeight="1" x14ac:dyDescent="0.25">
      <c r="A3710" s="141">
        <f t="shared" si="340"/>
        <v>2026</v>
      </c>
      <c r="B3710" s="141">
        <f t="shared" si="341"/>
        <v>2</v>
      </c>
      <c r="C3710" s="113">
        <v>46065</v>
      </c>
      <c r="D3710" s="142">
        <f t="shared" ca="1" si="342"/>
        <v>46097</v>
      </c>
      <c r="E3710" s="142" t="str">
        <f t="shared" ca="1" si="343"/>
        <v>1-Months</v>
      </c>
      <c r="F3710" s="142" t="str">
        <f>VLOOKUP(O3710,Stock[],5,FALSE)</f>
        <v>BE</v>
      </c>
      <c r="G3710" s="143" t="s">
        <v>3487</v>
      </c>
      <c r="H3710" s="144"/>
      <c r="I3710" s="145" t="s">
        <v>233</v>
      </c>
      <c r="J3710" s="141" t="str">
        <f>VLOOKUP(I3710,Customers[],2,FALSE)</f>
        <v>ဦးဝင်းနိုင်</v>
      </c>
      <c r="K3710" s="141" t="str">
        <f>VLOOKUP(I3710,Customers[],4,FALSE)</f>
        <v>Wandwin</v>
      </c>
      <c r="L3710" s="141" t="str">
        <f>VLOOKUP(Table85[[#This Row],[CustomerID]],Table!H:K,3,0)</f>
        <v>လျှော်ပင်</v>
      </c>
      <c r="M3710" s="141" t="str">
        <f>VLOOKUP(I3710,Customers[],5,FALSE)</f>
        <v>WholeSales/Contract</v>
      </c>
      <c r="N3710" s="145" t="s">
        <v>10</v>
      </c>
      <c r="O3710" s="146" t="s">
        <v>240</v>
      </c>
      <c r="P3710" s="141" t="str">
        <f>VLOOKUP(O3710,Stock[],2,FALSE)</f>
        <v>သံပုရာအရက်</v>
      </c>
      <c r="Q3710" s="147">
        <f>VLOOKUP(O3710,Stock[],3,FALSE)</f>
        <v>0.64</v>
      </c>
      <c r="R3710" s="147">
        <f>VLOOKUP(O3710,Stock[],4,FALSE)</f>
        <v>14</v>
      </c>
      <c r="S3710" s="146"/>
      <c r="T3710" s="147">
        <f>(DailySales!$S3710/DailySales!$R3710)+DailySales!$U3710</f>
        <v>60</v>
      </c>
      <c r="U3710" s="146">
        <v>60</v>
      </c>
      <c r="V3710" s="148">
        <f>+DailySales!$T3710*DailySales!$R3710</f>
        <v>840</v>
      </c>
      <c r="W3710" s="148">
        <f>+DailySales!$V3710*DailySales!$Q3710</f>
        <v>537.6</v>
      </c>
      <c r="X3710" s="148">
        <f>VLOOKUP(O3710,Stock[],6,FALSE)</f>
        <v>1330</v>
      </c>
      <c r="Y3710" s="148">
        <f>+DailySales!$V3710*DailySales!$X3710</f>
        <v>1117200</v>
      </c>
      <c r="Z3710" s="146"/>
      <c r="AA3710" s="146"/>
      <c r="AB3710" s="146"/>
      <c r="AC3710" s="146"/>
      <c r="AD3710" s="146"/>
      <c r="AE3710" s="149"/>
      <c r="AF3710" s="122"/>
      <c r="AG3710" s="151"/>
      <c r="AH3710" s="150">
        <v>46085</v>
      </c>
      <c r="AI3710" s="151">
        <v>338069</v>
      </c>
      <c r="AJ3710" s="122">
        <v>46084</v>
      </c>
      <c r="AK3710" s="151">
        <v>779131</v>
      </c>
      <c r="AL3710" s="34"/>
      <c r="AM3710" s="39"/>
      <c r="AN371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11" spans="1:40" ht="19.5" customHeight="1" x14ac:dyDescent="0.25">
      <c r="A3711" s="141">
        <f t="shared" si="340"/>
        <v>2026</v>
      </c>
      <c r="B3711" s="141">
        <f t="shared" si="341"/>
        <v>2</v>
      </c>
      <c r="C3711" s="113">
        <v>46065</v>
      </c>
      <c r="D3711" s="142">
        <f t="shared" ca="1" si="342"/>
        <v>46097</v>
      </c>
      <c r="E3711" s="142" t="str">
        <f t="shared" ca="1" si="343"/>
        <v>1-Months</v>
      </c>
      <c r="F3711" s="142" t="str">
        <f>VLOOKUP(O3711,Stock[],5,FALSE)</f>
        <v>BE</v>
      </c>
      <c r="G3711" s="143" t="s">
        <v>3487</v>
      </c>
      <c r="H3711" s="144"/>
      <c r="I3711" s="145" t="s">
        <v>233</v>
      </c>
      <c r="J3711" s="141" t="str">
        <f>VLOOKUP(I3711,Customers[],2,FALSE)</f>
        <v>ဦးဝင်းနိုင်</v>
      </c>
      <c r="K3711" s="141" t="str">
        <f>VLOOKUP(I3711,Customers[],4,FALSE)</f>
        <v>Wandwin</v>
      </c>
      <c r="L3711" s="141" t="str">
        <f>VLOOKUP(Table85[[#This Row],[CustomerID]],Table!H:K,3,0)</f>
        <v>လျှော်ပင်</v>
      </c>
      <c r="M3711" s="141" t="str">
        <f>VLOOKUP(I3711,Customers[],5,FALSE)</f>
        <v>WholeSales/Contract</v>
      </c>
      <c r="N3711" s="145" t="s">
        <v>10</v>
      </c>
      <c r="O3711" s="146" t="s">
        <v>3271</v>
      </c>
      <c r="P3711" s="141" t="str">
        <f>VLOOKUP(O3711,Stock[],2,FALSE)</f>
        <v>မြန်မာရှောက်ပျား</v>
      </c>
      <c r="Q3711" s="147">
        <f>VLOOKUP(O3711,Stock[],3,FALSE)</f>
        <v>0.64</v>
      </c>
      <c r="R3711" s="147">
        <f>VLOOKUP(O3711,Stock[],4,FALSE)</f>
        <v>14</v>
      </c>
      <c r="S3711" s="146"/>
      <c r="T3711" s="147">
        <f>(DailySales!$S3711/DailySales!$R3711)+DailySales!$U3711</f>
        <v>100</v>
      </c>
      <c r="U3711" s="146">
        <v>100</v>
      </c>
      <c r="V3711" s="148">
        <f>+DailySales!$T3711*DailySales!$R3711</f>
        <v>1400</v>
      </c>
      <c r="W3711" s="148">
        <f>+DailySales!$V3711*DailySales!$Q3711</f>
        <v>896</v>
      </c>
      <c r="X3711" s="148">
        <f>VLOOKUP(O3711,Stock[],6,FALSE)</f>
        <v>1370</v>
      </c>
      <c r="Y3711" s="148">
        <f>+DailySales!$V3711*DailySales!$X3711</f>
        <v>1918000</v>
      </c>
      <c r="Z3711" s="146"/>
      <c r="AA3711" s="146"/>
      <c r="AB3711" s="146"/>
      <c r="AC3711" s="146"/>
      <c r="AD3711" s="146"/>
      <c r="AE3711" s="149"/>
      <c r="AF3711" s="122"/>
      <c r="AG3711" s="151"/>
      <c r="AH3711" s="150">
        <v>46085</v>
      </c>
      <c r="AI3711" s="151">
        <v>1918000</v>
      </c>
      <c r="AJ3711" s="150"/>
      <c r="AK3711" s="151"/>
      <c r="AL3711" s="34"/>
      <c r="AM3711" s="39"/>
      <c r="AN371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12" spans="1:40" ht="19.5" customHeight="1" x14ac:dyDescent="0.25">
      <c r="A3712" s="141">
        <f t="shared" ref="A3712:A3744" si="344">YEAR(C3712)</f>
        <v>2026</v>
      </c>
      <c r="B3712" s="141">
        <f t="shared" ref="B3712:B3744" si="345">MONTH(C3712)</f>
        <v>2</v>
      </c>
      <c r="C3712" s="113">
        <v>46065</v>
      </c>
      <c r="D3712" s="142">
        <f t="shared" ref="D3712:D3744" ca="1" si="346">TODAY()</f>
        <v>46097</v>
      </c>
      <c r="E3712" s="142" t="str">
        <f t="shared" ref="E3712:E3744" ca="1" si="347">DATEDIF(C3712,D3712,"M")&amp;"-Months"</f>
        <v>1-Months</v>
      </c>
      <c r="F3712" s="142" t="str">
        <f>VLOOKUP(O3712,Stock[],5,FALSE)</f>
        <v>BE</v>
      </c>
      <c r="G3712" s="143" t="s">
        <v>3487</v>
      </c>
      <c r="H3712" s="144"/>
      <c r="I3712" s="145" t="s">
        <v>233</v>
      </c>
      <c r="J3712" s="141" t="str">
        <f>VLOOKUP(I3712,Customers[],2,FALSE)</f>
        <v>ဦးဝင်းနိုင်</v>
      </c>
      <c r="K3712" s="141" t="str">
        <f>VLOOKUP(I3712,Customers[],4,FALSE)</f>
        <v>Wandwin</v>
      </c>
      <c r="L3712" s="141" t="str">
        <f>VLOOKUP(Table85[[#This Row],[CustomerID]],Table!H:K,3,0)</f>
        <v>လျှော်ပင်</v>
      </c>
      <c r="M3712" s="141" t="str">
        <f>VLOOKUP(I3712,Customers[],5,FALSE)</f>
        <v>WholeSales/Contract</v>
      </c>
      <c r="N3712" s="145" t="s">
        <v>10</v>
      </c>
      <c r="O3712" s="146" t="s">
        <v>2961</v>
      </c>
      <c r="P3712" s="141" t="str">
        <f>VLOOKUP(O3712,Stock[],2,FALSE)</f>
        <v>လိမ္မော်ဖြူ</v>
      </c>
      <c r="Q3712" s="147">
        <f>VLOOKUP(O3712,Stock[],3,FALSE)</f>
        <v>0.64</v>
      </c>
      <c r="R3712" s="147">
        <f>VLOOKUP(O3712,Stock[],4,FALSE)</f>
        <v>24</v>
      </c>
      <c r="S3712" s="146"/>
      <c r="T3712" s="147">
        <f>(DailySales!$S3712/DailySales!$R3712)+DailySales!$U3712</f>
        <v>15</v>
      </c>
      <c r="U3712" s="146">
        <v>15</v>
      </c>
      <c r="V3712" s="148">
        <f>+DailySales!$T3712*DailySales!$R3712</f>
        <v>360</v>
      </c>
      <c r="W3712" s="148">
        <f>+DailySales!$V3712*DailySales!$Q3712</f>
        <v>230.4</v>
      </c>
      <c r="X3712" s="148">
        <f>VLOOKUP(O3712,Stock[],6,FALSE)</f>
        <v>1330</v>
      </c>
      <c r="Y3712" s="148">
        <f>+DailySales!$V3712*DailySales!$X3712</f>
        <v>478800</v>
      </c>
      <c r="Z3712" s="146"/>
      <c r="AA3712" s="146"/>
      <c r="AB3712" s="146"/>
      <c r="AC3712" s="146"/>
      <c r="AD3712" s="146"/>
      <c r="AE3712" s="149"/>
      <c r="AF3712" s="122"/>
      <c r="AG3712" s="151"/>
      <c r="AH3712" s="150">
        <v>46085</v>
      </c>
      <c r="AI3712" s="151">
        <v>478800</v>
      </c>
      <c r="AJ3712" s="150"/>
      <c r="AK3712" s="151"/>
      <c r="AL3712" s="34"/>
      <c r="AM3712" s="39"/>
      <c r="AN371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13" spans="1:40" ht="19.5" customHeight="1" x14ac:dyDescent="0.25">
      <c r="A3713" s="141">
        <f t="shared" si="344"/>
        <v>2026</v>
      </c>
      <c r="B3713" s="141">
        <f t="shared" si="345"/>
        <v>2</v>
      </c>
      <c r="C3713" s="113">
        <v>46065</v>
      </c>
      <c r="D3713" s="142">
        <f t="shared" ca="1" si="346"/>
        <v>46097</v>
      </c>
      <c r="E3713" s="142" t="str">
        <f t="shared" ca="1" si="347"/>
        <v>1-Months</v>
      </c>
      <c r="F3713" s="142" t="str">
        <f>VLOOKUP(O3713,Stock[],5,FALSE)</f>
        <v>BE</v>
      </c>
      <c r="G3713" s="143" t="s">
        <v>3487</v>
      </c>
      <c r="H3713" s="144"/>
      <c r="I3713" s="145" t="s">
        <v>233</v>
      </c>
      <c r="J3713" s="141" t="str">
        <f>VLOOKUP(I3713,Customers[],2,FALSE)</f>
        <v>ဦးဝင်းနိုင်</v>
      </c>
      <c r="K3713" s="141" t="str">
        <f>VLOOKUP(I3713,Customers[],4,FALSE)</f>
        <v>Wandwin</v>
      </c>
      <c r="L3713" s="141" t="str">
        <f>VLOOKUP(Table85[[#This Row],[CustomerID]],Table!H:K,3,0)</f>
        <v>လျှော်ပင်</v>
      </c>
      <c r="M3713" s="141" t="str">
        <f>VLOOKUP(I3713,Customers[],5,FALSE)</f>
        <v>WholeSales/Contract</v>
      </c>
      <c r="N3713" s="145" t="s">
        <v>10</v>
      </c>
      <c r="O3713" s="146" t="s">
        <v>2120</v>
      </c>
      <c r="P3713" s="141" t="str">
        <f>VLOOKUP(O3713,Stock[],2,FALSE)</f>
        <v>ဇေ အရက်သန့်</v>
      </c>
      <c r="Q3713" s="147">
        <f>VLOOKUP(O3713,Stock[],3,FALSE)</f>
        <v>0.64</v>
      </c>
      <c r="R3713" s="147">
        <f>VLOOKUP(O3713,Stock[],4,FALSE)</f>
        <v>14</v>
      </c>
      <c r="S3713" s="146"/>
      <c r="T3713" s="147">
        <f>(DailySales!$S3713/DailySales!$R3713)+DailySales!$U3713</f>
        <v>25</v>
      </c>
      <c r="U3713" s="146">
        <v>25</v>
      </c>
      <c r="V3713" s="148">
        <f>+DailySales!$T3713*DailySales!$R3713</f>
        <v>350</v>
      </c>
      <c r="W3713" s="148">
        <f>+DailySales!$V3713*DailySales!$Q3713</f>
        <v>224</v>
      </c>
      <c r="X3713" s="148">
        <f>VLOOKUP(O3713,Stock[],6,FALSE)</f>
        <v>1380</v>
      </c>
      <c r="Y3713" s="148">
        <f>+DailySales!$V3713*DailySales!$X3713</f>
        <v>483000</v>
      </c>
      <c r="Z3713" s="146"/>
      <c r="AA3713" s="146"/>
      <c r="AB3713" s="146"/>
      <c r="AC3713" s="146"/>
      <c r="AD3713" s="146"/>
      <c r="AE3713" s="149"/>
      <c r="AF3713" s="122"/>
      <c r="AG3713" s="151"/>
      <c r="AH3713" s="150">
        <v>46085</v>
      </c>
      <c r="AI3713" s="151">
        <v>65131</v>
      </c>
      <c r="AJ3713" s="150">
        <v>46086</v>
      </c>
      <c r="AK3713" s="151">
        <v>417869</v>
      </c>
      <c r="AL3713" s="34"/>
      <c r="AM3713" s="39"/>
      <c r="AN371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14" spans="1:40" ht="19.5" customHeight="1" x14ac:dyDescent="0.25">
      <c r="A3714" s="141">
        <f t="shared" si="344"/>
        <v>2026</v>
      </c>
      <c r="B3714" s="141">
        <f t="shared" si="345"/>
        <v>2</v>
      </c>
      <c r="C3714" s="113">
        <v>46065</v>
      </c>
      <c r="D3714" s="142">
        <f t="shared" ca="1" si="346"/>
        <v>46097</v>
      </c>
      <c r="E3714" s="142" t="str">
        <f t="shared" ca="1" si="347"/>
        <v>1-Months</v>
      </c>
      <c r="F3714" s="142" t="str">
        <f>VLOOKUP(O3714,Stock[],5,FALSE)</f>
        <v>BE</v>
      </c>
      <c r="G3714" s="143" t="s">
        <v>3487</v>
      </c>
      <c r="H3714" s="144"/>
      <c r="I3714" s="145" t="s">
        <v>233</v>
      </c>
      <c r="J3714" s="141" t="str">
        <f>VLOOKUP(I3714,Customers[],2,FALSE)</f>
        <v>ဦးဝင်းနိုင်</v>
      </c>
      <c r="K3714" s="141" t="str">
        <f>VLOOKUP(I3714,Customers[],4,FALSE)</f>
        <v>Wandwin</v>
      </c>
      <c r="L3714" s="141" t="str">
        <f>VLOOKUP(Table85[[#This Row],[CustomerID]],Table!H:K,3,0)</f>
        <v>လျှော်ပင်</v>
      </c>
      <c r="M3714" s="141" t="str">
        <f>VLOOKUP(I3714,Customers[],5,FALSE)</f>
        <v>WholeSales/Contract</v>
      </c>
      <c r="N3714" s="145" t="s">
        <v>10</v>
      </c>
      <c r="O3714" s="146" t="s">
        <v>205</v>
      </c>
      <c r="P3714" s="141" t="str">
        <f>VLOOKUP(O3714,Stock[],2,FALSE)</f>
        <v>ကောင်းကြည် ကော် 25%  (1Ltr )</v>
      </c>
      <c r="Q3714" s="147">
        <f>VLOOKUP(O3714,Stock[],3,FALSE)</f>
        <v>1</v>
      </c>
      <c r="R3714" s="147">
        <f>VLOOKUP(O3714,Stock[],4,FALSE)</f>
        <v>12</v>
      </c>
      <c r="S3714" s="146"/>
      <c r="T3714" s="147">
        <f>(DailySales!$S3714/DailySales!$R3714)+DailySales!$U3714</f>
        <v>30</v>
      </c>
      <c r="U3714" s="146">
        <v>30</v>
      </c>
      <c r="V3714" s="148">
        <f>+DailySales!$T3714*DailySales!$R3714</f>
        <v>360</v>
      </c>
      <c r="W3714" s="148">
        <f>+DailySales!$V3714*DailySales!$Q3714</f>
        <v>360</v>
      </c>
      <c r="X3714" s="148">
        <f>VLOOKUP(O3714,Stock[],6,FALSE)</f>
        <v>1530</v>
      </c>
      <c r="Y3714" s="148">
        <f>+DailySales!$V3714*DailySales!$X3714</f>
        <v>550800</v>
      </c>
      <c r="Z3714" s="146"/>
      <c r="AA3714" s="146"/>
      <c r="AB3714" s="146"/>
      <c r="AC3714" s="146"/>
      <c r="AD3714" s="146"/>
      <c r="AE3714" s="149"/>
      <c r="AF3714" s="122"/>
      <c r="AG3714" s="151"/>
      <c r="AH3714" s="150"/>
      <c r="AI3714" s="151"/>
      <c r="AJ3714" s="150">
        <v>46086</v>
      </c>
      <c r="AK3714" s="151">
        <v>550800</v>
      </c>
      <c r="AL3714" s="34"/>
      <c r="AM3714" s="39"/>
      <c r="AN371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15" spans="1:40" ht="19.5" customHeight="1" x14ac:dyDescent="0.25">
      <c r="A3715" s="141">
        <f t="shared" si="344"/>
        <v>2026</v>
      </c>
      <c r="B3715" s="141">
        <f t="shared" si="345"/>
        <v>2</v>
      </c>
      <c r="C3715" s="113">
        <v>46065</v>
      </c>
      <c r="D3715" s="142">
        <f t="shared" ca="1" si="346"/>
        <v>46097</v>
      </c>
      <c r="E3715" s="142" t="str">
        <f t="shared" ca="1" si="347"/>
        <v>1-Months</v>
      </c>
      <c r="F3715" s="142" t="str">
        <f>VLOOKUP(O3715,Stock[],5,FALSE)</f>
        <v>BE</v>
      </c>
      <c r="G3715" s="143" t="s">
        <v>3487</v>
      </c>
      <c r="H3715" s="144"/>
      <c r="I3715" s="145" t="s">
        <v>233</v>
      </c>
      <c r="J3715" s="141" t="str">
        <f>VLOOKUP(I3715,Customers[],2,FALSE)</f>
        <v>ဦးဝင်းနိုင်</v>
      </c>
      <c r="K3715" s="141" t="str">
        <f>VLOOKUP(I3715,Customers[],4,FALSE)</f>
        <v>Wandwin</v>
      </c>
      <c r="L3715" s="141" t="str">
        <f>VLOOKUP(Table85[[#This Row],[CustomerID]],Table!H:K,3,0)</f>
        <v>လျှော်ပင်</v>
      </c>
      <c r="M3715" s="141" t="str">
        <f>VLOOKUP(I3715,Customers[],5,FALSE)</f>
        <v>WholeSales/Contract</v>
      </c>
      <c r="N3715" s="145" t="s">
        <v>10</v>
      </c>
      <c r="O3715" s="146" t="s">
        <v>3488</v>
      </c>
      <c r="P3715" s="141" t="str">
        <f>VLOOKUP(O3715,Stock[],2,FALSE)</f>
        <v>ဒဂုံမန်ကျည်း</v>
      </c>
      <c r="Q3715" s="147">
        <f>VLOOKUP(O3715,Stock[],3,FALSE)</f>
        <v>0.64</v>
      </c>
      <c r="R3715" s="147">
        <f>VLOOKUP(O3715,Stock[],4,FALSE)</f>
        <v>14</v>
      </c>
      <c r="S3715" s="146"/>
      <c r="T3715" s="147">
        <f>(DailySales!$S3715/DailySales!$R3715)+DailySales!$U3715</f>
        <v>3</v>
      </c>
      <c r="U3715" s="146">
        <v>3</v>
      </c>
      <c r="V3715" s="148">
        <f>+DailySales!$T3715*DailySales!$R3715</f>
        <v>42</v>
      </c>
      <c r="W3715" s="148">
        <f>+DailySales!$V3715*DailySales!$Q3715</f>
        <v>26.88</v>
      </c>
      <c r="X3715" s="148">
        <f>VLOOKUP(O3715,Stock[],6,FALSE)</f>
        <v>1280</v>
      </c>
      <c r="Y3715" s="148">
        <f>+DailySales!$V3715*DailySales!$X3715</f>
        <v>53760</v>
      </c>
      <c r="Z3715" s="146"/>
      <c r="AA3715" s="146"/>
      <c r="AB3715" s="146"/>
      <c r="AC3715" s="146"/>
      <c r="AD3715" s="146"/>
      <c r="AE3715" s="149"/>
      <c r="AF3715" s="122"/>
      <c r="AG3715" s="151"/>
      <c r="AH3715" s="150"/>
      <c r="AI3715" s="151"/>
      <c r="AJ3715" s="150">
        <v>46086</v>
      </c>
      <c r="AK3715" s="151">
        <v>53760</v>
      </c>
      <c r="AL3715" s="34"/>
      <c r="AM3715" s="39"/>
      <c r="AN371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16" spans="1:40" ht="19.5" customHeight="1" x14ac:dyDescent="0.25">
      <c r="A3716" s="141">
        <f t="shared" si="344"/>
        <v>2026</v>
      </c>
      <c r="B3716" s="141">
        <f t="shared" si="345"/>
        <v>2</v>
      </c>
      <c r="C3716" s="113">
        <v>46065</v>
      </c>
      <c r="D3716" s="142">
        <f t="shared" ca="1" si="346"/>
        <v>46097</v>
      </c>
      <c r="E3716" s="142" t="str">
        <f t="shared" ca="1" si="347"/>
        <v>1-Months</v>
      </c>
      <c r="F3716" s="142" t="str">
        <f>VLOOKUP(O3716,Stock[],5,FALSE)</f>
        <v>BE</v>
      </c>
      <c r="G3716" s="143" t="s">
        <v>3487</v>
      </c>
      <c r="H3716" s="144"/>
      <c r="I3716" s="145" t="s">
        <v>233</v>
      </c>
      <c r="J3716" s="141" t="str">
        <f>VLOOKUP(I3716,Customers[],2,FALSE)</f>
        <v>ဦးဝင်းနိုင်</v>
      </c>
      <c r="K3716" s="141" t="str">
        <f>VLOOKUP(I3716,Customers[],4,FALSE)</f>
        <v>Wandwin</v>
      </c>
      <c r="L3716" s="141" t="str">
        <f>VLOOKUP(Table85[[#This Row],[CustomerID]],Table!H:K,3,0)</f>
        <v>လျှော်ပင်</v>
      </c>
      <c r="M3716" s="141" t="str">
        <f>VLOOKUP(I3716,Customers[],5,FALSE)</f>
        <v>WholeSales/Contract</v>
      </c>
      <c r="N3716" s="145" t="s">
        <v>10</v>
      </c>
      <c r="O3716" s="146" t="s">
        <v>225</v>
      </c>
      <c r="P3716" s="141" t="str">
        <f>VLOOKUP(O3716,Stock[],2,FALSE)</f>
        <v>ချယ်ရီသံပုရာအရက်သန့်ကော် (1Ltr)</v>
      </c>
      <c r="Q3716" s="147">
        <f>VLOOKUP(O3716,Stock[],3,FALSE)</f>
        <v>1</v>
      </c>
      <c r="R3716" s="147">
        <f>VLOOKUP(O3716,Stock[],4,FALSE)</f>
        <v>12</v>
      </c>
      <c r="S3716" s="146"/>
      <c r="T3716" s="147">
        <f>(DailySales!$S3716/DailySales!$R3716)+DailySales!$U3716</f>
        <v>5</v>
      </c>
      <c r="U3716" s="146">
        <v>5</v>
      </c>
      <c r="V3716" s="148">
        <f>+DailySales!$T3716*DailySales!$R3716</f>
        <v>60</v>
      </c>
      <c r="W3716" s="148">
        <f>+DailySales!$V3716*DailySales!$Q3716</f>
        <v>60</v>
      </c>
      <c r="X3716" s="148">
        <f>VLOOKUP(O3716,Stock[],6,FALSE)</f>
        <v>1260</v>
      </c>
      <c r="Y3716" s="148">
        <f>+DailySales!$V3716*DailySales!$X3716</f>
        <v>75600</v>
      </c>
      <c r="Z3716" s="146"/>
      <c r="AA3716" s="146"/>
      <c r="AB3716" s="146"/>
      <c r="AC3716" s="146"/>
      <c r="AD3716" s="146"/>
      <c r="AE3716" s="149"/>
      <c r="AF3716" s="122"/>
      <c r="AG3716" s="151"/>
      <c r="AH3716" s="150"/>
      <c r="AI3716" s="151"/>
      <c r="AJ3716" s="150">
        <v>46086</v>
      </c>
      <c r="AK3716" s="151">
        <v>75600</v>
      </c>
      <c r="AL3716" s="34"/>
      <c r="AM3716" s="39"/>
      <c r="AN371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17" spans="1:40" ht="19.5" customHeight="1" x14ac:dyDescent="0.25">
      <c r="A3717" s="141">
        <f t="shared" ref="A3717:A3725" si="348">YEAR(C3717)</f>
        <v>2026</v>
      </c>
      <c r="B3717" s="141">
        <f t="shared" ref="B3717:B3725" si="349">MONTH(C3717)</f>
        <v>2</v>
      </c>
      <c r="C3717" s="113">
        <v>46065</v>
      </c>
      <c r="D3717" s="142">
        <f t="shared" ref="D3717:D3725" ca="1" si="350">TODAY()</f>
        <v>46097</v>
      </c>
      <c r="E3717" s="142" t="str">
        <f t="shared" ref="E3717:E3725" ca="1" si="351">DATEDIF(C3717,D3717,"M")&amp;"-Months"</f>
        <v>1-Months</v>
      </c>
      <c r="F3717" s="142" t="str">
        <f>VLOOKUP(O3717,Stock[],5,FALSE)</f>
        <v>BE</v>
      </c>
      <c r="G3717" s="143" t="s">
        <v>3489</v>
      </c>
      <c r="H3717" s="144"/>
      <c r="I3717" s="145" t="s">
        <v>245</v>
      </c>
      <c r="J3717" s="141" t="str">
        <f>VLOOKUP(I3717,Customers[],2,FALSE)</f>
        <v>မြို့မ</v>
      </c>
      <c r="K3717" s="141" t="str">
        <f>VLOOKUP(I3717,Customers[],4,FALSE)</f>
        <v>Taungthar</v>
      </c>
      <c r="L3717" s="141" t="str">
        <f>VLOOKUP(Table85[[#This Row],[CustomerID]],Table!H:K,3,0)</f>
        <v>တောင်သာ</v>
      </c>
      <c r="M3717" s="141" t="str">
        <f>VLOOKUP(I3717,Customers[],5,FALSE)</f>
        <v>WholeSales/Contract</v>
      </c>
      <c r="N3717" s="145" t="s">
        <v>10</v>
      </c>
      <c r="O3717" s="146" t="s">
        <v>214</v>
      </c>
      <c r="P3717" s="141" t="str">
        <f>VLOOKUP(O3717,Stock[],2,FALSE)</f>
        <v>ကောင်းကြည်</v>
      </c>
      <c r="Q3717" s="147">
        <f>VLOOKUP(O3717,Stock[],3,FALSE)</f>
        <v>0.64</v>
      </c>
      <c r="R3717" s="147">
        <f>VLOOKUP(O3717,Stock[],4,FALSE)</f>
        <v>14</v>
      </c>
      <c r="S3717" s="146"/>
      <c r="T3717" s="147">
        <f>(DailySales!$S3717/DailySales!$R3717)+DailySales!$U3717</f>
        <v>50</v>
      </c>
      <c r="U3717" s="146">
        <v>50</v>
      </c>
      <c r="V3717" s="148">
        <f>+DailySales!$T3717*DailySales!$R3717</f>
        <v>700</v>
      </c>
      <c r="W3717" s="148">
        <f>+DailySales!$V3717*DailySales!$Q3717</f>
        <v>448</v>
      </c>
      <c r="X3717" s="148">
        <f>VLOOKUP(O3717,Stock[],6,FALSE)</f>
        <v>1330</v>
      </c>
      <c r="Y3717" s="148">
        <f>+DailySales!$V3717*DailySales!$X3717</f>
        <v>931000</v>
      </c>
      <c r="Z3717" s="146"/>
      <c r="AA3717" s="146"/>
      <c r="AB3717" s="146"/>
      <c r="AC3717" s="146"/>
      <c r="AD3717" s="146"/>
      <c r="AE3717" s="149"/>
      <c r="AF3717" s="150"/>
      <c r="AG3717" s="151"/>
      <c r="AH3717" s="150"/>
      <c r="AI3717" s="151"/>
      <c r="AJ3717" s="87">
        <v>46088</v>
      </c>
      <c r="AK3717" s="151">
        <v>272150</v>
      </c>
      <c r="AL3717" s="38">
        <v>46090</v>
      </c>
      <c r="AM3717" s="39">
        <v>658850</v>
      </c>
      <c r="AN371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18" spans="1:40" ht="19.5" customHeight="1" x14ac:dyDescent="0.25">
      <c r="A3718" s="141">
        <f t="shared" si="348"/>
        <v>2026</v>
      </c>
      <c r="B3718" s="141">
        <f t="shared" si="349"/>
        <v>2</v>
      </c>
      <c r="C3718" s="113">
        <v>46065</v>
      </c>
      <c r="D3718" s="142">
        <f t="shared" ca="1" si="350"/>
        <v>46097</v>
      </c>
      <c r="E3718" s="142" t="str">
        <f t="shared" ca="1" si="351"/>
        <v>1-Months</v>
      </c>
      <c r="F3718" s="142" t="str">
        <f>VLOOKUP(O3718,Stock[],5,FALSE)</f>
        <v>BE</v>
      </c>
      <c r="G3718" s="143" t="s">
        <v>3489</v>
      </c>
      <c r="H3718" s="144"/>
      <c r="I3718" s="145" t="s">
        <v>245</v>
      </c>
      <c r="J3718" s="141" t="str">
        <f>VLOOKUP(I3718,Customers[],2,FALSE)</f>
        <v>မြို့မ</v>
      </c>
      <c r="K3718" s="141" t="str">
        <f>VLOOKUP(I3718,Customers[],4,FALSE)</f>
        <v>Taungthar</v>
      </c>
      <c r="L3718" s="141" t="str">
        <f>VLOOKUP(Table85[[#This Row],[CustomerID]],Table!H:K,3,0)</f>
        <v>တောင်သာ</v>
      </c>
      <c r="M3718" s="141" t="str">
        <f>VLOOKUP(I3718,Customers[],5,FALSE)</f>
        <v>WholeSales/Contract</v>
      </c>
      <c r="N3718" s="145" t="s">
        <v>10</v>
      </c>
      <c r="O3718" s="146" t="s">
        <v>2465</v>
      </c>
      <c r="P3718" s="141" t="str">
        <f>VLOOKUP(O3718,Stock[],2,FALSE)</f>
        <v>မိုးနဲကွန်ကီး</v>
      </c>
      <c r="Q3718" s="147">
        <f>VLOOKUP(O3718,Stock[],3,FALSE)</f>
        <v>0.64</v>
      </c>
      <c r="R3718" s="147">
        <f>VLOOKUP(O3718,Stock[],4,FALSE)</f>
        <v>14</v>
      </c>
      <c r="S3718" s="146"/>
      <c r="T3718" s="147">
        <f>(DailySales!$S3718/DailySales!$R3718)+DailySales!$U3718</f>
        <v>50</v>
      </c>
      <c r="U3718" s="146">
        <v>50</v>
      </c>
      <c r="V3718" s="148">
        <f>+DailySales!$T3718*DailySales!$R3718</f>
        <v>700</v>
      </c>
      <c r="W3718" s="148">
        <f>+DailySales!$V3718*DailySales!$Q3718</f>
        <v>448</v>
      </c>
      <c r="X3718" s="148">
        <f>VLOOKUP(O3718,Stock[],6,FALSE)</f>
        <v>1700</v>
      </c>
      <c r="Y3718" s="148">
        <f>+DailySales!$V3718*DailySales!$X3718</f>
        <v>1190000</v>
      </c>
      <c r="Z3718" s="146"/>
      <c r="AA3718" s="146"/>
      <c r="AB3718" s="146"/>
      <c r="AC3718" s="146"/>
      <c r="AD3718" s="146"/>
      <c r="AE3718" s="149"/>
      <c r="AF3718" s="150"/>
      <c r="AG3718" s="151"/>
      <c r="AH3718" s="150"/>
      <c r="AI3718" s="151"/>
      <c r="AJ3718" s="150"/>
      <c r="AK3718" s="151"/>
      <c r="AL3718" s="38">
        <v>46090</v>
      </c>
      <c r="AM3718" s="39">
        <v>1190000</v>
      </c>
      <c r="AN371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19" spans="1:40" ht="19.5" customHeight="1" x14ac:dyDescent="0.25">
      <c r="A3719" s="141">
        <f t="shared" si="348"/>
        <v>2026</v>
      </c>
      <c r="B3719" s="141">
        <f t="shared" si="349"/>
        <v>2</v>
      </c>
      <c r="C3719" s="113">
        <v>46065</v>
      </c>
      <c r="D3719" s="142">
        <f t="shared" ca="1" si="350"/>
        <v>46097</v>
      </c>
      <c r="E3719" s="142" t="str">
        <f t="shared" ca="1" si="351"/>
        <v>1-Months</v>
      </c>
      <c r="F3719" s="142" t="str">
        <f>VLOOKUP(O3719,Stock[],5,FALSE)</f>
        <v>BE</v>
      </c>
      <c r="G3719" s="143" t="s">
        <v>3490</v>
      </c>
      <c r="H3719" s="144"/>
      <c r="I3719" s="145" t="s">
        <v>233</v>
      </c>
      <c r="J3719" s="141" t="str">
        <f>VLOOKUP(I3719,Customers[],2,FALSE)</f>
        <v>ဦးဝင်းနိုင်</v>
      </c>
      <c r="K3719" s="141" t="str">
        <f>VLOOKUP(I3719,Customers[],4,FALSE)</f>
        <v>Wandwin</v>
      </c>
      <c r="L3719" s="141" t="str">
        <f>VLOOKUP(Table85[[#This Row],[CustomerID]],Table!H:K,3,0)</f>
        <v>လျှော်ပင်</v>
      </c>
      <c r="M3719" s="141" t="str">
        <f>VLOOKUP(I3719,Customers[],5,FALSE)</f>
        <v>WholeSales/Contract</v>
      </c>
      <c r="N3719" s="145" t="s">
        <v>10</v>
      </c>
      <c r="O3719" s="146" t="s">
        <v>240</v>
      </c>
      <c r="P3719" s="141" t="str">
        <f>VLOOKUP(O3719,Stock[],2,FALSE)</f>
        <v>သံပုရာအရက်</v>
      </c>
      <c r="Q3719" s="147">
        <f>VLOOKUP(O3719,Stock[],3,FALSE)</f>
        <v>0.64</v>
      </c>
      <c r="R3719" s="147">
        <f>VLOOKUP(O3719,Stock[],4,FALSE)</f>
        <v>14</v>
      </c>
      <c r="S3719" s="146"/>
      <c r="T3719" s="147">
        <f>(DailySales!$S3719/DailySales!$R3719)+DailySales!$U3719</f>
        <v>15</v>
      </c>
      <c r="U3719" s="146">
        <v>15</v>
      </c>
      <c r="V3719" s="148">
        <f>+DailySales!$T3719*DailySales!$R3719</f>
        <v>210</v>
      </c>
      <c r="W3719" s="148">
        <f>+DailySales!$V3719*DailySales!$Q3719</f>
        <v>134.4</v>
      </c>
      <c r="X3719" s="148">
        <f>VLOOKUP(O3719,Stock[],6,FALSE)</f>
        <v>1330</v>
      </c>
      <c r="Y3719" s="148">
        <f>+DailySales!$V3719*DailySales!$X3719</f>
        <v>279300</v>
      </c>
      <c r="Z3719" s="146"/>
      <c r="AA3719" s="146"/>
      <c r="AB3719" s="146"/>
      <c r="AC3719" s="146"/>
      <c r="AD3719" s="146"/>
      <c r="AE3719" s="149"/>
      <c r="AF3719" s="150"/>
      <c r="AG3719" s="151"/>
      <c r="AH3719" s="150"/>
      <c r="AI3719" s="151"/>
      <c r="AJ3719" s="150">
        <v>46086</v>
      </c>
      <c r="AK3719" s="151">
        <v>279300</v>
      </c>
      <c r="AL3719" s="34"/>
      <c r="AM3719" s="39"/>
      <c r="AN371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20" spans="1:40" ht="19.5" customHeight="1" x14ac:dyDescent="0.25">
      <c r="A3720" s="141">
        <f t="shared" si="348"/>
        <v>2026</v>
      </c>
      <c r="B3720" s="141">
        <f t="shared" si="349"/>
        <v>2</v>
      </c>
      <c r="C3720" s="113">
        <v>46065</v>
      </c>
      <c r="D3720" s="142">
        <f t="shared" ca="1" si="350"/>
        <v>46097</v>
      </c>
      <c r="E3720" s="142" t="str">
        <f t="shared" ca="1" si="351"/>
        <v>1-Months</v>
      </c>
      <c r="F3720" s="142" t="str">
        <f>VLOOKUP(O3720,Stock[],5,FALSE)</f>
        <v>BE</v>
      </c>
      <c r="G3720" s="143" t="s">
        <v>3490</v>
      </c>
      <c r="H3720" s="144"/>
      <c r="I3720" s="145" t="s">
        <v>233</v>
      </c>
      <c r="J3720" s="141" t="str">
        <f>VLOOKUP(I3720,Customers[],2,FALSE)</f>
        <v>ဦးဝင်းနိုင်</v>
      </c>
      <c r="K3720" s="141" t="str">
        <f>VLOOKUP(I3720,Customers[],4,FALSE)</f>
        <v>Wandwin</v>
      </c>
      <c r="L3720" s="141" t="str">
        <f>VLOOKUP(Table85[[#This Row],[CustomerID]],Table!H:K,3,0)</f>
        <v>လျှော်ပင်</v>
      </c>
      <c r="M3720" s="141" t="str">
        <f>VLOOKUP(I3720,Customers[],5,FALSE)</f>
        <v>WholeSales/Contract</v>
      </c>
      <c r="N3720" s="145" t="s">
        <v>10</v>
      </c>
      <c r="O3720" s="146" t="s">
        <v>217</v>
      </c>
      <c r="P3720" s="141" t="str">
        <f>VLOOKUP(O3720,Stock[],2,FALSE)</f>
        <v>လိမ္မော်ဖြူ</v>
      </c>
      <c r="Q3720" s="147">
        <f>VLOOKUP(O3720,Stock[],3,FALSE)</f>
        <v>0.64</v>
      </c>
      <c r="R3720" s="147">
        <f>VLOOKUP(O3720,Stock[],4,FALSE)</f>
        <v>24</v>
      </c>
      <c r="S3720" s="146"/>
      <c r="T3720" s="147">
        <f>(DailySales!$S3720/DailySales!$R3720)+DailySales!$U3720</f>
        <v>15</v>
      </c>
      <c r="U3720" s="146">
        <v>15</v>
      </c>
      <c r="V3720" s="148">
        <f>+DailySales!$T3720*DailySales!$R3720</f>
        <v>360</v>
      </c>
      <c r="W3720" s="148">
        <f>+DailySales!$V3720*DailySales!$Q3720</f>
        <v>230.4</v>
      </c>
      <c r="X3720" s="148">
        <f>VLOOKUP(O3720,Stock[],6,FALSE)</f>
        <v>1330</v>
      </c>
      <c r="Y3720" s="148">
        <f>+DailySales!$V3720*DailySales!$X3720</f>
        <v>478800</v>
      </c>
      <c r="Z3720" s="146"/>
      <c r="AA3720" s="146"/>
      <c r="AB3720" s="146"/>
      <c r="AC3720" s="146"/>
      <c r="AD3720" s="146"/>
      <c r="AE3720" s="149"/>
      <c r="AF3720" s="150"/>
      <c r="AG3720" s="151"/>
      <c r="AH3720" s="150"/>
      <c r="AI3720" s="151"/>
      <c r="AJ3720" s="150">
        <v>46086</v>
      </c>
      <c r="AK3720" s="151">
        <v>478800</v>
      </c>
      <c r="AL3720" s="34"/>
      <c r="AM3720" s="39"/>
      <c r="AN372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21" spans="1:40" ht="19.5" customHeight="1" x14ac:dyDescent="0.25">
      <c r="A3721" s="141">
        <f>YEAR(C3721)</f>
        <v>2026</v>
      </c>
      <c r="B3721" s="141">
        <f>MONTH(C3721)</f>
        <v>2</v>
      </c>
      <c r="C3721" s="113">
        <v>46065</v>
      </c>
      <c r="D3721" s="142">
        <f ca="1">TODAY()</f>
        <v>46097</v>
      </c>
      <c r="E3721" s="142" t="str">
        <f ca="1">DATEDIF(C3721,D3721,"M")&amp;"-Months"</f>
        <v>1-Months</v>
      </c>
      <c r="F3721" s="142" t="str">
        <f>VLOOKUP(O3721,Stock[],5,FALSE)</f>
        <v>BE</v>
      </c>
      <c r="G3721" s="143" t="s">
        <v>3490</v>
      </c>
      <c r="H3721" s="144"/>
      <c r="I3721" s="145" t="s">
        <v>233</v>
      </c>
      <c r="J3721" s="141" t="str">
        <f>VLOOKUP(I3721,Customers[],2,FALSE)</f>
        <v>ဦးဝင်းနိုင်</v>
      </c>
      <c r="K3721" s="141" t="str">
        <f>VLOOKUP(I3721,Customers[],4,FALSE)</f>
        <v>Wandwin</v>
      </c>
      <c r="L3721" s="141" t="str">
        <f>VLOOKUP(Table85[[#This Row],[CustomerID]],Table!H:K,3,0)</f>
        <v>လျှော်ပင်</v>
      </c>
      <c r="M3721" s="141" t="str">
        <f>VLOOKUP(I3721,Customers[],5,FALSE)</f>
        <v>WholeSales/Contract</v>
      </c>
      <c r="N3721" s="145" t="s">
        <v>10</v>
      </c>
      <c r="O3721" s="146" t="s">
        <v>220</v>
      </c>
      <c r="P3721" s="141" t="str">
        <f>VLOOKUP(O3721,Stock[],2,FALSE)</f>
        <v>မြန်မာရှောက်ပျား</v>
      </c>
      <c r="Q3721" s="147">
        <f>VLOOKUP(O3721,Stock[],3,FALSE)</f>
        <v>0.64</v>
      </c>
      <c r="R3721" s="147">
        <f>VLOOKUP(O3721,Stock[],4,FALSE)</f>
        <v>14</v>
      </c>
      <c r="S3721" s="146"/>
      <c r="T3721" s="147">
        <f>(DailySales!$S3721/DailySales!$R3721)+DailySales!$U3721</f>
        <v>40</v>
      </c>
      <c r="U3721" s="146">
        <v>40</v>
      </c>
      <c r="V3721" s="148">
        <f>+DailySales!$T3721*DailySales!$R3721</f>
        <v>560</v>
      </c>
      <c r="W3721" s="148">
        <f>+DailySales!$V3721*DailySales!$Q3721</f>
        <v>358.40000000000003</v>
      </c>
      <c r="X3721" s="148">
        <f>VLOOKUP(O3721,Stock[],6,FALSE)</f>
        <v>1370</v>
      </c>
      <c r="Y3721" s="148">
        <f>+DailySales!$V3721*DailySales!$X3721</f>
        <v>767200</v>
      </c>
      <c r="Z3721" s="146"/>
      <c r="AA3721" s="146"/>
      <c r="AB3721" s="146"/>
      <c r="AC3721" s="146"/>
      <c r="AD3721" s="146"/>
      <c r="AE3721" s="149"/>
      <c r="AF3721" s="150"/>
      <c r="AG3721" s="151"/>
      <c r="AH3721" s="150"/>
      <c r="AI3721" s="151"/>
      <c r="AJ3721" s="150">
        <v>46086</v>
      </c>
      <c r="AK3721" s="151">
        <v>767200</v>
      </c>
      <c r="AL3721" s="34"/>
      <c r="AM3721" s="39"/>
      <c r="AN372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22" spans="1:40" ht="19.5" customHeight="1" x14ac:dyDescent="0.25">
      <c r="A3722" s="141">
        <f t="shared" si="348"/>
        <v>2026</v>
      </c>
      <c r="B3722" s="141">
        <f t="shared" si="349"/>
        <v>2</v>
      </c>
      <c r="C3722" s="113">
        <v>46065</v>
      </c>
      <c r="D3722" s="142">
        <f t="shared" ca="1" si="350"/>
        <v>46097</v>
      </c>
      <c r="E3722" s="142" t="str">
        <f t="shared" ca="1" si="351"/>
        <v>1-Months</v>
      </c>
      <c r="F3722" s="142" t="str">
        <f>VLOOKUP(O3722,Stock[],5,FALSE)</f>
        <v>BE</v>
      </c>
      <c r="G3722" s="143" t="s">
        <v>3490</v>
      </c>
      <c r="H3722" s="144"/>
      <c r="I3722" s="145" t="s">
        <v>233</v>
      </c>
      <c r="J3722" s="141" t="str">
        <f>VLOOKUP(I3722,Customers[],2,FALSE)</f>
        <v>ဦးဝင်းနိုင်</v>
      </c>
      <c r="K3722" s="141" t="str">
        <f>VLOOKUP(I3722,Customers[],4,FALSE)</f>
        <v>Wandwin</v>
      </c>
      <c r="L3722" s="141" t="str">
        <f>VLOOKUP(Table85[[#This Row],[CustomerID]],Table!H:K,3,0)</f>
        <v>လျှော်ပင်</v>
      </c>
      <c r="M3722" s="141" t="str">
        <f>VLOOKUP(I3722,Customers[],5,FALSE)</f>
        <v>WholeSales/Contract</v>
      </c>
      <c r="N3722" s="145" t="s">
        <v>10</v>
      </c>
      <c r="O3722" s="146" t="s">
        <v>3491</v>
      </c>
      <c r="P3722" s="141" t="str">
        <f>VLOOKUP(O3722,Stock[],2,FALSE)</f>
        <v>ဒဂုံအရက်သန့်</v>
      </c>
      <c r="Q3722" s="147">
        <f>VLOOKUP(O3722,Stock[],3,FALSE)</f>
        <v>0.64</v>
      </c>
      <c r="R3722" s="147">
        <f>VLOOKUP(O3722,Stock[],4,FALSE)</f>
        <v>14</v>
      </c>
      <c r="S3722" s="146"/>
      <c r="T3722" s="147">
        <f>(DailySales!$S3722/DailySales!$R3722)+DailySales!$U3722</f>
        <v>15</v>
      </c>
      <c r="U3722" s="146">
        <v>15</v>
      </c>
      <c r="V3722" s="148">
        <f>+DailySales!$T3722*DailySales!$R3722</f>
        <v>210</v>
      </c>
      <c r="W3722" s="148">
        <f>+DailySales!$V3722*DailySales!$Q3722</f>
        <v>134.4</v>
      </c>
      <c r="X3722" s="148">
        <f>VLOOKUP(O3722,Stock[],6,FALSE)</f>
        <v>1330</v>
      </c>
      <c r="Y3722" s="148">
        <f>+DailySales!$V3722*DailySales!$X3722</f>
        <v>279300</v>
      </c>
      <c r="Z3722" s="146"/>
      <c r="AA3722" s="146"/>
      <c r="AB3722" s="146"/>
      <c r="AC3722" s="146"/>
      <c r="AD3722" s="146"/>
      <c r="AE3722" s="149"/>
      <c r="AF3722" s="150"/>
      <c r="AG3722" s="151"/>
      <c r="AH3722" s="150"/>
      <c r="AI3722" s="151"/>
      <c r="AJ3722" s="150">
        <v>46086</v>
      </c>
      <c r="AK3722" s="151">
        <v>279300</v>
      </c>
      <c r="AL3722" s="34"/>
      <c r="AM3722" s="39"/>
      <c r="AN372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23" spans="1:40" ht="19.5" customHeight="1" x14ac:dyDescent="0.25">
      <c r="A3723" s="141">
        <f t="shared" si="348"/>
        <v>2026</v>
      </c>
      <c r="B3723" s="141">
        <f t="shared" si="349"/>
        <v>2</v>
      </c>
      <c r="C3723" s="113">
        <v>46065</v>
      </c>
      <c r="D3723" s="142">
        <f t="shared" ca="1" si="350"/>
        <v>46097</v>
      </c>
      <c r="E3723" s="142" t="str">
        <f t="shared" ca="1" si="351"/>
        <v>1-Months</v>
      </c>
      <c r="F3723" s="142" t="str">
        <f>VLOOKUP(O3723,Stock[],5,FALSE)</f>
        <v>BE</v>
      </c>
      <c r="G3723" s="143" t="s">
        <v>3490</v>
      </c>
      <c r="H3723" s="144"/>
      <c r="I3723" s="145" t="s">
        <v>233</v>
      </c>
      <c r="J3723" s="141" t="str">
        <f>VLOOKUP(I3723,Customers[],2,FALSE)</f>
        <v>ဦးဝင်းနိုင်</v>
      </c>
      <c r="K3723" s="141" t="str">
        <f>VLOOKUP(I3723,Customers[],4,FALSE)</f>
        <v>Wandwin</v>
      </c>
      <c r="L3723" s="141" t="str">
        <f>VLOOKUP(Table85[[#This Row],[CustomerID]],Table!H:K,3,0)</f>
        <v>လျှော်ပင်</v>
      </c>
      <c r="M3723" s="141" t="str">
        <f>VLOOKUP(I3723,Customers[],5,FALSE)</f>
        <v>WholeSales/Contract</v>
      </c>
      <c r="N3723" s="145" t="s">
        <v>10</v>
      </c>
      <c r="O3723" s="146" t="s">
        <v>2120</v>
      </c>
      <c r="P3723" s="141" t="str">
        <f>VLOOKUP(O3723,Stock[],2,FALSE)</f>
        <v>ဇေ အရက်သန့်</v>
      </c>
      <c r="Q3723" s="147">
        <f>VLOOKUP(O3723,Stock[],3,FALSE)</f>
        <v>0.64</v>
      </c>
      <c r="R3723" s="147">
        <f>VLOOKUP(O3723,Stock[],4,FALSE)</f>
        <v>14</v>
      </c>
      <c r="S3723" s="146"/>
      <c r="T3723" s="147">
        <f>(DailySales!$S3723/DailySales!$R3723)+DailySales!$U3723</f>
        <v>15</v>
      </c>
      <c r="U3723" s="146">
        <v>15</v>
      </c>
      <c r="V3723" s="148">
        <f>+DailySales!$T3723*DailySales!$R3723</f>
        <v>210</v>
      </c>
      <c r="W3723" s="148">
        <f>+DailySales!$V3723*DailySales!$Q3723</f>
        <v>134.4</v>
      </c>
      <c r="X3723" s="148">
        <f>VLOOKUP(O3723,Stock[],6,FALSE)</f>
        <v>1380</v>
      </c>
      <c r="Y3723" s="148">
        <f>+DailySales!$V3723*DailySales!$X3723</f>
        <v>289800</v>
      </c>
      <c r="Z3723" s="146"/>
      <c r="AA3723" s="146"/>
      <c r="AB3723" s="146"/>
      <c r="AC3723" s="146"/>
      <c r="AD3723" s="146"/>
      <c r="AE3723" s="149"/>
      <c r="AF3723" s="150"/>
      <c r="AG3723" s="151"/>
      <c r="AH3723" s="150"/>
      <c r="AI3723" s="151"/>
      <c r="AJ3723" s="150">
        <v>46086</v>
      </c>
      <c r="AK3723" s="151">
        <v>289800</v>
      </c>
      <c r="AL3723" s="34"/>
      <c r="AM3723" s="39"/>
      <c r="AN372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24" spans="1:40" ht="19.5" customHeight="1" x14ac:dyDescent="0.25">
      <c r="A3724" s="141">
        <f t="shared" si="348"/>
        <v>2026</v>
      </c>
      <c r="B3724" s="141">
        <f t="shared" si="349"/>
        <v>2</v>
      </c>
      <c r="C3724" s="113">
        <v>46065</v>
      </c>
      <c r="D3724" s="142">
        <f t="shared" ca="1" si="350"/>
        <v>46097</v>
      </c>
      <c r="E3724" s="142" t="str">
        <f t="shared" ca="1" si="351"/>
        <v>1-Months</v>
      </c>
      <c r="F3724" s="142" t="str">
        <f>VLOOKUP(O3724,Stock[],5,FALSE)</f>
        <v>BE</v>
      </c>
      <c r="G3724" s="143" t="s">
        <v>3490</v>
      </c>
      <c r="H3724" s="144"/>
      <c r="I3724" s="145" t="s">
        <v>233</v>
      </c>
      <c r="J3724" s="141" t="str">
        <f>VLOOKUP(I3724,Customers[],2,FALSE)</f>
        <v>ဦးဝင်းနိုင်</v>
      </c>
      <c r="K3724" s="141" t="str">
        <f>VLOOKUP(I3724,Customers[],4,FALSE)</f>
        <v>Wandwin</v>
      </c>
      <c r="L3724" s="141" t="str">
        <f>VLOOKUP(Table85[[#This Row],[CustomerID]],Table!H:K,3,0)</f>
        <v>လျှော်ပင်</v>
      </c>
      <c r="M3724" s="141" t="str">
        <f>VLOOKUP(I3724,Customers[],5,FALSE)</f>
        <v>WholeSales/Contract</v>
      </c>
      <c r="N3724" s="145" t="s">
        <v>10</v>
      </c>
      <c r="O3724" s="146" t="s">
        <v>210</v>
      </c>
      <c r="P3724" s="141" t="str">
        <f>VLOOKUP(O3724,Stock[],2,FALSE)</f>
        <v>ဇေယျဝတီ Red ပု</v>
      </c>
      <c r="Q3724" s="147">
        <f>VLOOKUP(O3724,Stock[],3,FALSE)</f>
        <v>0.64</v>
      </c>
      <c r="R3724" s="147">
        <f>VLOOKUP(O3724,Stock[],4,FALSE)</f>
        <v>14</v>
      </c>
      <c r="S3724" s="146"/>
      <c r="T3724" s="147">
        <f>(DailySales!$S3724/DailySales!$R3724)+DailySales!$U3724</f>
        <v>10</v>
      </c>
      <c r="U3724" s="146">
        <v>10</v>
      </c>
      <c r="V3724" s="148">
        <f>+DailySales!$T3724*DailySales!$R3724</f>
        <v>140</v>
      </c>
      <c r="W3724" s="148">
        <f>+DailySales!$V3724*DailySales!$Q3724</f>
        <v>89.600000000000009</v>
      </c>
      <c r="X3724" s="148">
        <f>VLOOKUP(O3724,Stock[],6,FALSE)</f>
        <v>1600</v>
      </c>
      <c r="Y3724" s="148">
        <f>+DailySales!$V3724*DailySales!$X3724</f>
        <v>224000</v>
      </c>
      <c r="Z3724" s="146"/>
      <c r="AA3724" s="146"/>
      <c r="AB3724" s="146"/>
      <c r="AC3724" s="146"/>
      <c r="AD3724" s="146"/>
      <c r="AE3724" s="149"/>
      <c r="AF3724" s="150"/>
      <c r="AG3724" s="151"/>
      <c r="AH3724" s="150"/>
      <c r="AI3724" s="151"/>
      <c r="AJ3724" s="150">
        <v>46086</v>
      </c>
      <c r="AK3724" s="151">
        <v>224000</v>
      </c>
      <c r="AL3724" s="34"/>
      <c r="AM3724" s="39"/>
      <c r="AN372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25" spans="1:40" ht="19.5" customHeight="1" x14ac:dyDescent="0.25">
      <c r="A3725" s="141">
        <f t="shared" si="348"/>
        <v>2026</v>
      </c>
      <c r="B3725" s="141">
        <f t="shared" si="349"/>
        <v>2</v>
      </c>
      <c r="C3725" s="113">
        <v>46065</v>
      </c>
      <c r="D3725" s="142">
        <f t="shared" ca="1" si="350"/>
        <v>46097</v>
      </c>
      <c r="E3725" s="142" t="str">
        <f t="shared" ca="1" si="351"/>
        <v>1-Months</v>
      </c>
      <c r="F3725" s="142" t="str">
        <f>VLOOKUP(O3725,Stock[],5,FALSE)</f>
        <v>BE</v>
      </c>
      <c r="G3725" s="143" t="s">
        <v>3490</v>
      </c>
      <c r="H3725" s="144"/>
      <c r="I3725" s="145" t="s">
        <v>233</v>
      </c>
      <c r="J3725" s="141" t="str">
        <f>VLOOKUP(I3725,Customers[],2,FALSE)</f>
        <v>ဦးဝင်းနိုင်</v>
      </c>
      <c r="K3725" s="141" t="str">
        <f>VLOOKUP(I3725,Customers[],4,FALSE)</f>
        <v>Wandwin</v>
      </c>
      <c r="L3725" s="141" t="str">
        <f>VLOOKUP(Table85[[#This Row],[CustomerID]],Table!H:K,3,0)</f>
        <v>လျှော်ပင်</v>
      </c>
      <c r="M3725" s="141" t="str">
        <f>VLOOKUP(I3725,Customers[],5,FALSE)</f>
        <v>WholeSales/Contract</v>
      </c>
      <c r="N3725" s="145" t="s">
        <v>10</v>
      </c>
      <c r="O3725" s="146" t="s">
        <v>214</v>
      </c>
      <c r="P3725" s="141" t="str">
        <f>VLOOKUP(O3725,Stock[],2,FALSE)</f>
        <v>ကောင်းကြည်</v>
      </c>
      <c r="Q3725" s="147">
        <f>VLOOKUP(O3725,Stock[],3,FALSE)</f>
        <v>0.64</v>
      </c>
      <c r="R3725" s="147">
        <f>VLOOKUP(O3725,Stock[],4,FALSE)</f>
        <v>14</v>
      </c>
      <c r="S3725" s="146"/>
      <c r="T3725" s="147">
        <f>(DailySales!$S3725/DailySales!$R3725)+DailySales!$U3725</f>
        <v>10</v>
      </c>
      <c r="U3725" s="146">
        <v>10</v>
      </c>
      <c r="V3725" s="148">
        <f>+DailySales!$T3725*DailySales!$R3725</f>
        <v>140</v>
      </c>
      <c r="W3725" s="148">
        <f>+DailySales!$V3725*DailySales!$Q3725</f>
        <v>89.600000000000009</v>
      </c>
      <c r="X3725" s="148">
        <f>VLOOKUP(O3725,Stock[],6,FALSE)</f>
        <v>1330</v>
      </c>
      <c r="Y3725" s="148">
        <f>+DailySales!$V3725*DailySales!$X3725</f>
        <v>186200</v>
      </c>
      <c r="Z3725" s="146"/>
      <c r="AA3725" s="146"/>
      <c r="AB3725" s="146"/>
      <c r="AC3725" s="146"/>
      <c r="AD3725" s="146"/>
      <c r="AE3725" s="149"/>
      <c r="AF3725" s="150"/>
      <c r="AG3725" s="151"/>
      <c r="AH3725" s="150"/>
      <c r="AI3725" s="151"/>
      <c r="AJ3725" s="150">
        <v>46086</v>
      </c>
      <c r="AK3725" s="151">
        <v>186200</v>
      </c>
      <c r="AL3725" s="34"/>
      <c r="AM3725" s="39"/>
      <c r="AN372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26" spans="1:40" ht="19.5" customHeight="1" x14ac:dyDescent="0.25">
      <c r="A3726" s="141">
        <f t="shared" ref="A3726:A3733" si="352">YEAR(C3726)</f>
        <v>2026</v>
      </c>
      <c r="B3726" s="141">
        <f t="shared" ref="B3726:B3733" si="353">MONTH(C3726)</f>
        <v>2</v>
      </c>
      <c r="C3726" s="113">
        <v>46065</v>
      </c>
      <c r="D3726" s="142">
        <f t="shared" ref="D3726:D3733" ca="1" si="354">TODAY()</f>
        <v>46097</v>
      </c>
      <c r="E3726" s="142" t="str">
        <f t="shared" ref="E3726:E3733" ca="1" si="355">DATEDIF(C3726,D3726,"M")&amp;"-Months"</f>
        <v>1-Months</v>
      </c>
      <c r="F3726" s="142" t="str">
        <f>VLOOKUP(O3726,Stock[],5,FALSE)</f>
        <v>BE</v>
      </c>
      <c r="G3726" s="143" t="s">
        <v>3490</v>
      </c>
      <c r="H3726" s="144"/>
      <c r="I3726" s="145" t="s">
        <v>233</v>
      </c>
      <c r="J3726" s="141" t="str">
        <f>VLOOKUP(I3726,Customers[],2,FALSE)</f>
        <v>ဦးဝင်းနိုင်</v>
      </c>
      <c r="K3726" s="141" t="str">
        <f>VLOOKUP(I3726,Customers[],4,FALSE)</f>
        <v>Wandwin</v>
      </c>
      <c r="L3726" s="141" t="str">
        <f>VLOOKUP(Table85[[#This Row],[CustomerID]],Table!H:K,3,0)</f>
        <v>လျှော်ပင်</v>
      </c>
      <c r="M3726" s="141" t="str">
        <f>VLOOKUP(I3726,Customers[],5,FALSE)</f>
        <v>WholeSales/Contract</v>
      </c>
      <c r="N3726" s="145" t="s">
        <v>10</v>
      </c>
      <c r="O3726" s="146" t="s">
        <v>205</v>
      </c>
      <c r="P3726" s="141" t="str">
        <f>VLOOKUP(O3726,Stock[],2,FALSE)</f>
        <v>ကောင်းကြည် ကော် 25%  (1Ltr )</v>
      </c>
      <c r="Q3726" s="147">
        <f>VLOOKUP(O3726,Stock[],3,FALSE)</f>
        <v>1</v>
      </c>
      <c r="R3726" s="147">
        <f>VLOOKUP(O3726,Stock[],4,FALSE)</f>
        <v>12</v>
      </c>
      <c r="S3726" s="146"/>
      <c r="T3726" s="147">
        <f>(DailySales!$S3726/DailySales!$R3726)+DailySales!$U3726</f>
        <v>15</v>
      </c>
      <c r="U3726" s="146">
        <v>15</v>
      </c>
      <c r="V3726" s="148">
        <f>+DailySales!$T3726*DailySales!$R3726</f>
        <v>180</v>
      </c>
      <c r="W3726" s="148">
        <f>+DailySales!$V3726*DailySales!$Q3726</f>
        <v>180</v>
      </c>
      <c r="X3726" s="148">
        <f>VLOOKUP(O3726,Stock[],6,FALSE)</f>
        <v>1530</v>
      </c>
      <c r="Y3726" s="148">
        <f>+DailySales!$V3726*DailySales!$X3726</f>
        <v>275400</v>
      </c>
      <c r="Z3726" s="146"/>
      <c r="AA3726" s="146"/>
      <c r="AB3726" s="146"/>
      <c r="AC3726" s="146"/>
      <c r="AD3726" s="146"/>
      <c r="AE3726" s="149"/>
      <c r="AF3726" s="150"/>
      <c r="AG3726" s="151"/>
      <c r="AH3726" s="150"/>
      <c r="AI3726" s="151"/>
      <c r="AJ3726" s="150">
        <v>46086</v>
      </c>
      <c r="AK3726" s="151">
        <v>275400</v>
      </c>
      <c r="AL3726" s="34"/>
      <c r="AM3726" s="39"/>
      <c r="AN372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27" spans="1:40" ht="19.5" customHeight="1" x14ac:dyDescent="0.25">
      <c r="A3727" s="141">
        <f t="shared" si="352"/>
        <v>2026</v>
      </c>
      <c r="B3727" s="141">
        <f t="shared" si="353"/>
        <v>2</v>
      </c>
      <c r="C3727" s="113">
        <v>46065</v>
      </c>
      <c r="D3727" s="142">
        <f t="shared" ca="1" si="354"/>
        <v>46097</v>
      </c>
      <c r="E3727" s="142" t="str">
        <f t="shared" ca="1" si="355"/>
        <v>1-Months</v>
      </c>
      <c r="F3727" s="142" t="str">
        <f>VLOOKUP(O3727,Stock[],5,FALSE)</f>
        <v>BE</v>
      </c>
      <c r="G3727" s="143" t="s">
        <v>3490</v>
      </c>
      <c r="H3727" s="144"/>
      <c r="I3727" s="145" t="s">
        <v>233</v>
      </c>
      <c r="J3727" s="141" t="str">
        <f>VLOOKUP(I3727,Customers[],2,FALSE)</f>
        <v>ဦးဝင်းနိုင်</v>
      </c>
      <c r="K3727" s="141" t="str">
        <f>VLOOKUP(I3727,Customers[],4,FALSE)</f>
        <v>Wandwin</v>
      </c>
      <c r="L3727" s="141" t="str">
        <f>VLOOKUP(Table85[[#This Row],[CustomerID]],Table!H:K,3,0)</f>
        <v>လျှော်ပင်</v>
      </c>
      <c r="M3727" s="141" t="str">
        <f>VLOOKUP(I3727,Customers[],5,FALSE)</f>
        <v>WholeSales/Contract</v>
      </c>
      <c r="N3727" s="145" t="s">
        <v>10</v>
      </c>
      <c r="O3727" s="146" t="s">
        <v>223</v>
      </c>
      <c r="P3727" s="141" t="str">
        <f>VLOOKUP(O3727,Stock[],2,FALSE)</f>
        <v>ချယ်ရီအရက်သန့်ကော် (.6Ltr)</v>
      </c>
      <c r="Q3727" s="147">
        <f>VLOOKUP(O3727,Stock[],3,FALSE)</f>
        <v>0.6</v>
      </c>
      <c r="R3727" s="147">
        <f>VLOOKUP(O3727,Stock[],4,FALSE)</f>
        <v>24</v>
      </c>
      <c r="S3727" s="146"/>
      <c r="T3727" s="147">
        <f>(DailySales!$S3727/DailySales!$R3727)+DailySales!$U3727</f>
        <v>2</v>
      </c>
      <c r="U3727" s="146">
        <v>2</v>
      </c>
      <c r="V3727" s="148">
        <f>+DailySales!$T3727*DailySales!$R3727</f>
        <v>48</v>
      </c>
      <c r="W3727" s="148">
        <f>+DailySales!$V3727*DailySales!$Q3727</f>
        <v>28.799999999999997</v>
      </c>
      <c r="X3727" s="148">
        <f>VLOOKUP(O3727,Stock[],6,FALSE)</f>
        <v>875</v>
      </c>
      <c r="Y3727" s="148">
        <f>+DailySales!$V3727*DailySales!$X3727</f>
        <v>42000</v>
      </c>
      <c r="Z3727" s="146"/>
      <c r="AA3727" s="146"/>
      <c r="AB3727" s="146"/>
      <c r="AC3727" s="146"/>
      <c r="AD3727" s="146"/>
      <c r="AE3727" s="149"/>
      <c r="AF3727" s="150"/>
      <c r="AG3727" s="151"/>
      <c r="AH3727" s="150"/>
      <c r="AI3727" s="151"/>
      <c r="AJ3727" s="150">
        <v>46086</v>
      </c>
      <c r="AK3727" s="151">
        <v>42000</v>
      </c>
      <c r="AL3727" s="34"/>
      <c r="AM3727" s="39"/>
      <c r="AN372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28" spans="1:40" ht="19.5" customHeight="1" x14ac:dyDescent="0.25">
      <c r="A3728" s="141">
        <f t="shared" si="352"/>
        <v>2026</v>
      </c>
      <c r="B3728" s="141">
        <f t="shared" si="353"/>
        <v>2</v>
      </c>
      <c r="C3728" s="113">
        <v>46065</v>
      </c>
      <c r="D3728" s="142">
        <f t="shared" ca="1" si="354"/>
        <v>46097</v>
      </c>
      <c r="E3728" s="142" t="str">
        <f t="shared" ca="1" si="355"/>
        <v>1-Months</v>
      </c>
      <c r="F3728" s="142" t="str">
        <f>VLOOKUP(O3728,Stock[],5,FALSE)</f>
        <v>BE</v>
      </c>
      <c r="G3728" s="143" t="s">
        <v>3490</v>
      </c>
      <c r="H3728" s="144"/>
      <c r="I3728" s="145" t="s">
        <v>233</v>
      </c>
      <c r="J3728" s="141" t="str">
        <f>VLOOKUP(I3728,Customers[],2,FALSE)</f>
        <v>ဦးဝင်းနိုင်</v>
      </c>
      <c r="K3728" s="141" t="str">
        <f>VLOOKUP(I3728,Customers[],4,FALSE)</f>
        <v>Wandwin</v>
      </c>
      <c r="L3728" s="141" t="str">
        <f>VLOOKUP(Table85[[#This Row],[CustomerID]],Table!H:K,3,0)</f>
        <v>လျှော်ပင်</v>
      </c>
      <c r="M3728" s="141" t="str">
        <f>VLOOKUP(I3728,Customers[],5,FALSE)</f>
        <v>WholeSales/Contract</v>
      </c>
      <c r="N3728" s="145" t="s">
        <v>10</v>
      </c>
      <c r="O3728" s="146" t="s">
        <v>211</v>
      </c>
      <c r="P3728" s="141" t="str">
        <f>VLOOKUP(O3728,Stock[],2,FALSE)</f>
        <v>ဇေယျဝတီ Red ပု</v>
      </c>
      <c r="Q3728" s="147">
        <f>VLOOKUP(O3728,Stock[],3,FALSE)</f>
        <v>0.68</v>
      </c>
      <c r="R3728" s="147">
        <f>VLOOKUP(O3728,Stock[],4,FALSE)</f>
        <v>12</v>
      </c>
      <c r="S3728" s="146"/>
      <c r="T3728" s="147">
        <f>(DailySales!$S3728/DailySales!$R3728)+DailySales!$U3728</f>
        <v>2</v>
      </c>
      <c r="U3728" s="146">
        <v>2</v>
      </c>
      <c r="V3728" s="148">
        <f>+DailySales!$T3728*DailySales!$R3728</f>
        <v>24</v>
      </c>
      <c r="W3728" s="148">
        <f>+DailySales!$V3728*DailySales!$Q3728</f>
        <v>16.32</v>
      </c>
      <c r="X3728" s="148">
        <f>VLOOKUP(O3728,Stock[],6,FALSE)</f>
        <v>1550</v>
      </c>
      <c r="Y3728" s="148">
        <f>+DailySales!$V3728*DailySales!$X3728</f>
        <v>37200</v>
      </c>
      <c r="Z3728" s="146"/>
      <c r="AA3728" s="146"/>
      <c r="AB3728" s="146"/>
      <c r="AC3728" s="146"/>
      <c r="AD3728" s="146"/>
      <c r="AE3728" s="149"/>
      <c r="AF3728" s="150"/>
      <c r="AG3728" s="151"/>
      <c r="AH3728" s="150"/>
      <c r="AI3728" s="151"/>
      <c r="AJ3728" s="150">
        <v>46086</v>
      </c>
      <c r="AK3728" s="151">
        <v>37200</v>
      </c>
      <c r="AL3728" s="34"/>
      <c r="AM3728" s="39"/>
      <c r="AN372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29" spans="1:40" ht="19.5" customHeight="1" x14ac:dyDescent="0.25">
      <c r="A3729" s="141">
        <f t="shared" si="352"/>
        <v>2026</v>
      </c>
      <c r="B3729" s="141">
        <f t="shared" si="353"/>
        <v>2</v>
      </c>
      <c r="C3729" s="113">
        <v>46065</v>
      </c>
      <c r="D3729" s="142">
        <f t="shared" ca="1" si="354"/>
        <v>46097</v>
      </c>
      <c r="E3729" s="142" t="str">
        <f t="shared" ca="1" si="355"/>
        <v>1-Months</v>
      </c>
      <c r="F3729" s="142" t="str">
        <f>VLOOKUP(O3729,Stock[],5,FALSE)</f>
        <v>BE</v>
      </c>
      <c r="G3729" s="143" t="s">
        <v>3492</v>
      </c>
      <c r="H3729" s="144"/>
      <c r="I3729" s="145" t="s">
        <v>1852</v>
      </c>
      <c r="J3729" s="141" t="str">
        <f>VLOOKUP(I3729,Customers[],2,FALSE)</f>
        <v>Summer-1</v>
      </c>
      <c r="K3729" s="141" t="str">
        <f>VLOOKUP(I3729,Customers[],4,FALSE)</f>
        <v>Meiktila</v>
      </c>
      <c r="L3729" s="141" t="str">
        <f>VLOOKUP(Table85[[#This Row],[CustomerID]],Table!H:K,3,0)</f>
        <v>မိတ္ထီလာ</v>
      </c>
      <c r="M3729" s="141" t="str">
        <f>VLOOKUP(I3729,Customers[],5,FALSE)</f>
        <v>WholeSales</v>
      </c>
      <c r="N3729" s="145" t="s">
        <v>10</v>
      </c>
      <c r="O3729" s="146" t="s">
        <v>220</v>
      </c>
      <c r="P3729" s="141" t="str">
        <f>VLOOKUP(O3729,Stock[],2,FALSE)</f>
        <v>မြန်မာရှောက်ပျား</v>
      </c>
      <c r="Q3729" s="147">
        <f>VLOOKUP(O3729,Stock[],3,FALSE)</f>
        <v>0.64</v>
      </c>
      <c r="R3729" s="147">
        <f>VLOOKUP(O3729,Stock[],4,FALSE)</f>
        <v>14</v>
      </c>
      <c r="S3729" s="146"/>
      <c r="T3729" s="147">
        <f>(DailySales!$S3729/DailySales!$R3729)+DailySales!$U3729</f>
        <v>100</v>
      </c>
      <c r="U3729" s="146">
        <v>100</v>
      </c>
      <c r="V3729" s="148">
        <f>+DailySales!$T3729*DailySales!$R3729</f>
        <v>1400</v>
      </c>
      <c r="W3729" s="148">
        <f>+DailySales!$V3729*DailySales!$Q3729</f>
        <v>896</v>
      </c>
      <c r="X3729" s="148">
        <f>VLOOKUP(O3729,Stock[],6,FALSE)</f>
        <v>1370</v>
      </c>
      <c r="Y3729" s="148">
        <f>+DailySales!$V3729*DailySales!$X3729</f>
        <v>1918000</v>
      </c>
      <c r="Z3729" s="146"/>
      <c r="AA3729" s="146"/>
      <c r="AB3729" s="146"/>
      <c r="AC3729" s="146"/>
      <c r="AD3729" s="146"/>
      <c r="AE3729" s="149"/>
      <c r="AF3729" s="150"/>
      <c r="AG3729" s="151"/>
      <c r="AH3729" s="150"/>
      <c r="AI3729" s="151"/>
      <c r="AJ3729" s="122">
        <v>46074</v>
      </c>
      <c r="AK3729" s="151">
        <v>1918000</v>
      </c>
      <c r="AL3729" s="34"/>
      <c r="AM3729" s="39"/>
      <c r="AN372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30" spans="1:40" ht="19.5" customHeight="1" x14ac:dyDescent="0.25">
      <c r="A3730" s="141">
        <f t="shared" si="352"/>
        <v>2026</v>
      </c>
      <c r="B3730" s="141">
        <f t="shared" si="353"/>
        <v>2</v>
      </c>
      <c r="C3730" s="113">
        <v>46065</v>
      </c>
      <c r="D3730" s="142">
        <f t="shared" ca="1" si="354"/>
        <v>46097</v>
      </c>
      <c r="E3730" s="142" t="str">
        <f t="shared" ca="1" si="355"/>
        <v>1-Months</v>
      </c>
      <c r="F3730" s="142" t="str">
        <f>VLOOKUP(O3730,Stock[],5,FALSE)</f>
        <v>BE</v>
      </c>
      <c r="G3730" s="143" t="s">
        <v>3492</v>
      </c>
      <c r="H3730" s="144"/>
      <c r="I3730" s="145" t="s">
        <v>1852</v>
      </c>
      <c r="J3730" s="141" t="str">
        <f>VLOOKUP(I3730,Customers[],2,FALSE)</f>
        <v>Summer-1</v>
      </c>
      <c r="K3730" s="141" t="str">
        <f>VLOOKUP(I3730,Customers[],4,FALSE)</f>
        <v>Meiktila</v>
      </c>
      <c r="L3730" s="141" t="str">
        <f>VLOOKUP(Table85[[#This Row],[CustomerID]],Table!H:K,3,0)</f>
        <v>မိတ္ထီလာ</v>
      </c>
      <c r="M3730" s="141" t="str">
        <f>VLOOKUP(I3730,Customers[],5,FALSE)</f>
        <v>WholeSales</v>
      </c>
      <c r="N3730" s="145" t="s">
        <v>10</v>
      </c>
      <c r="O3730" s="146" t="s">
        <v>217</v>
      </c>
      <c r="P3730" s="141" t="str">
        <f>VLOOKUP(O3730,Stock[],2,FALSE)</f>
        <v>လိမ္မော်ဖြူ</v>
      </c>
      <c r="Q3730" s="147">
        <f>VLOOKUP(O3730,Stock[],3,FALSE)</f>
        <v>0.64</v>
      </c>
      <c r="R3730" s="147">
        <f>VLOOKUP(O3730,Stock[],4,FALSE)</f>
        <v>24</v>
      </c>
      <c r="S3730" s="146"/>
      <c r="T3730" s="147">
        <f>(DailySales!$S3730/DailySales!$R3730)+DailySales!$U3730</f>
        <v>30</v>
      </c>
      <c r="U3730" s="146">
        <v>30</v>
      </c>
      <c r="V3730" s="148">
        <f>+DailySales!$T3730*DailySales!$R3730</f>
        <v>720</v>
      </c>
      <c r="W3730" s="148">
        <f>+DailySales!$V3730*DailySales!$Q3730</f>
        <v>460.8</v>
      </c>
      <c r="X3730" s="148">
        <f>VLOOKUP(O3730,Stock[],6,FALSE)</f>
        <v>1330</v>
      </c>
      <c r="Y3730" s="148">
        <f>+DailySales!$V3730*DailySales!$X3730</f>
        <v>957600</v>
      </c>
      <c r="Z3730" s="146"/>
      <c r="AA3730" s="146"/>
      <c r="AB3730" s="146"/>
      <c r="AC3730" s="146"/>
      <c r="AD3730" s="146"/>
      <c r="AE3730" s="149"/>
      <c r="AF3730" s="150"/>
      <c r="AG3730" s="151"/>
      <c r="AH3730" s="150"/>
      <c r="AI3730" s="151"/>
      <c r="AJ3730" s="122">
        <v>46074</v>
      </c>
      <c r="AK3730" s="151">
        <v>957600</v>
      </c>
      <c r="AL3730" s="34"/>
      <c r="AM3730" s="39"/>
      <c r="AN373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31" spans="1:40" ht="19.5" customHeight="1" x14ac:dyDescent="0.25">
      <c r="A3731" s="141">
        <f t="shared" si="352"/>
        <v>2026</v>
      </c>
      <c r="B3731" s="141">
        <f t="shared" si="353"/>
        <v>2</v>
      </c>
      <c r="C3731" s="113">
        <v>46065</v>
      </c>
      <c r="D3731" s="142">
        <f t="shared" ca="1" si="354"/>
        <v>46097</v>
      </c>
      <c r="E3731" s="142" t="str">
        <f t="shared" ca="1" si="355"/>
        <v>1-Months</v>
      </c>
      <c r="F3731" s="142" t="str">
        <f>VLOOKUP(O3731,Stock[],5,FALSE)</f>
        <v>BE</v>
      </c>
      <c r="G3731" s="143" t="s">
        <v>3492</v>
      </c>
      <c r="H3731" s="144"/>
      <c r="I3731" s="145" t="s">
        <v>1852</v>
      </c>
      <c r="J3731" s="141" t="str">
        <f>VLOOKUP(I3731,Customers[],2,FALSE)</f>
        <v>Summer-1</v>
      </c>
      <c r="K3731" s="141" t="str">
        <f>VLOOKUP(I3731,Customers[],4,FALSE)</f>
        <v>Meiktila</v>
      </c>
      <c r="L3731" s="141" t="str">
        <f>VLOOKUP(Table85[[#This Row],[CustomerID]],Table!H:K,3,0)</f>
        <v>မိတ္ထီလာ</v>
      </c>
      <c r="M3731" s="141" t="str">
        <f>VLOOKUP(I3731,Customers[],5,FALSE)</f>
        <v>WholeSales</v>
      </c>
      <c r="N3731" s="145" t="s">
        <v>10</v>
      </c>
      <c r="O3731" s="146" t="s">
        <v>218</v>
      </c>
      <c r="P3731" s="141" t="str">
        <f>VLOOKUP(O3731,Stock[],2,FALSE)</f>
        <v>Black Cat</v>
      </c>
      <c r="Q3731" s="147">
        <f>VLOOKUP(O3731,Stock[],3,FALSE)</f>
        <v>0.64</v>
      </c>
      <c r="R3731" s="147">
        <f>VLOOKUP(O3731,Stock[],4,FALSE)</f>
        <v>24</v>
      </c>
      <c r="S3731" s="146"/>
      <c r="T3731" s="147">
        <f>(DailySales!$S3731/DailySales!$R3731)+DailySales!$U3731</f>
        <v>20</v>
      </c>
      <c r="U3731" s="146">
        <v>20</v>
      </c>
      <c r="V3731" s="148">
        <f>+DailySales!$T3731*DailySales!$R3731</f>
        <v>480</v>
      </c>
      <c r="W3731" s="148">
        <f>+DailySales!$V3731*DailySales!$Q3731</f>
        <v>307.2</v>
      </c>
      <c r="X3731" s="148">
        <f>VLOOKUP(O3731,Stock[],6,FALSE)</f>
        <v>1330</v>
      </c>
      <c r="Y3731" s="148">
        <f>+DailySales!$V3731*DailySales!$X3731</f>
        <v>638400</v>
      </c>
      <c r="Z3731" s="146"/>
      <c r="AA3731" s="146"/>
      <c r="AB3731" s="146"/>
      <c r="AC3731" s="146"/>
      <c r="AD3731" s="146"/>
      <c r="AE3731" s="149"/>
      <c r="AF3731" s="150"/>
      <c r="AG3731" s="151"/>
      <c r="AH3731" s="150"/>
      <c r="AI3731" s="151"/>
      <c r="AJ3731" s="122">
        <v>46074</v>
      </c>
      <c r="AK3731" s="151">
        <v>638400</v>
      </c>
      <c r="AL3731" s="34"/>
      <c r="AM3731" s="39"/>
      <c r="AN373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32" spans="1:40" ht="19.5" customHeight="1" x14ac:dyDescent="0.25">
      <c r="A3732" s="141">
        <f t="shared" si="352"/>
        <v>2026</v>
      </c>
      <c r="B3732" s="141">
        <f t="shared" si="353"/>
        <v>2</v>
      </c>
      <c r="C3732" s="113">
        <v>46065</v>
      </c>
      <c r="D3732" s="142">
        <f t="shared" ca="1" si="354"/>
        <v>46097</v>
      </c>
      <c r="E3732" s="142" t="str">
        <f t="shared" ca="1" si="355"/>
        <v>1-Months</v>
      </c>
      <c r="F3732" s="142" t="str">
        <f>VLOOKUP(O3732,Stock[],5,FALSE)</f>
        <v>BE</v>
      </c>
      <c r="G3732" s="143" t="s">
        <v>3492</v>
      </c>
      <c r="H3732" s="144"/>
      <c r="I3732" s="145" t="s">
        <v>1852</v>
      </c>
      <c r="J3732" s="141" t="str">
        <f>VLOOKUP(I3732,Customers[],2,FALSE)</f>
        <v>Summer-1</v>
      </c>
      <c r="K3732" s="141" t="str">
        <f>VLOOKUP(I3732,Customers[],4,FALSE)</f>
        <v>Meiktila</v>
      </c>
      <c r="L3732" s="141" t="str">
        <f>VLOOKUP(Table85[[#This Row],[CustomerID]],Table!H:K,3,0)</f>
        <v>မိတ္ထီလာ</v>
      </c>
      <c r="M3732" s="141" t="str">
        <f>VLOOKUP(I3732,Customers[],5,FALSE)</f>
        <v>WholeSales</v>
      </c>
      <c r="N3732" s="145" t="s">
        <v>10</v>
      </c>
      <c r="O3732" s="146" t="s">
        <v>214</v>
      </c>
      <c r="P3732" s="141" t="str">
        <f>VLOOKUP(O3732,Stock[],2,FALSE)</f>
        <v>ကောင်းကြည်</v>
      </c>
      <c r="Q3732" s="147">
        <f>VLOOKUP(O3732,Stock[],3,FALSE)</f>
        <v>0.64</v>
      </c>
      <c r="R3732" s="147">
        <f>VLOOKUP(O3732,Stock[],4,FALSE)</f>
        <v>14</v>
      </c>
      <c r="S3732" s="146"/>
      <c r="T3732" s="147">
        <f>(DailySales!$S3732/DailySales!$R3732)+DailySales!$U3732</f>
        <v>100</v>
      </c>
      <c r="U3732" s="146">
        <v>100</v>
      </c>
      <c r="V3732" s="148">
        <f>+DailySales!$T3732*DailySales!$R3732</f>
        <v>1400</v>
      </c>
      <c r="W3732" s="148">
        <f>+DailySales!$V3732*DailySales!$Q3732</f>
        <v>896</v>
      </c>
      <c r="X3732" s="148">
        <f>VLOOKUP(O3732,Stock[],6,FALSE)</f>
        <v>1330</v>
      </c>
      <c r="Y3732" s="148">
        <f>+DailySales!$V3732*DailySales!$X3732</f>
        <v>1862000</v>
      </c>
      <c r="Z3732" s="146"/>
      <c r="AA3732" s="146"/>
      <c r="AB3732" s="146"/>
      <c r="AC3732" s="146"/>
      <c r="AD3732" s="146"/>
      <c r="AE3732" s="149"/>
      <c r="AF3732" s="150"/>
      <c r="AG3732" s="151"/>
      <c r="AH3732" s="150">
        <v>46078</v>
      </c>
      <c r="AI3732" s="151">
        <v>129660</v>
      </c>
      <c r="AJ3732" s="122">
        <v>46074</v>
      </c>
      <c r="AK3732" s="151">
        <v>1732340</v>
      </c>
      <c r="AL3732" s="34"/>
      <c r="AM3732" s="39"/>
      <c r="AN373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33" spans="1:40" ht="19.5" customHeight="1" x14ac:dyDescent="0.25">
      <c r="A3733" s="141">
        <f t="shared" si="352"/>
        <v>2026</v>
      </c>
      <c r="B3733" s="141">
        <f t="shared" si="353"/>
        <v>2</v>
      </c>
      <c r="C3733" s="113">
        <v>46065</v>
      </c>
      <c r="D3733" s="142">
        <f t="shared" ca="1" si="354"/>
        <v>46097</v>
      </c>
      <c r="E3733" s="142" t="str">
        <f t="shared" ca="1" si="355"/>
        <v>1-Months</v>
      </c>
      <c r="F3733" s="142" t="str">
        <f>VLOOKUP(O3733,Stock[],5,FALSE)</f>
        <v>BE</v>
      </c>
      <c r="G3733" s="143" t="s">
        <v>3493</v>
      </c>
      <c r="H3733" s="144"/>
      <c r="I3733" s="145" t="s">
        <v>357</v>
      </c>
      <c r="J3733" s="141" t="str">
        <f>VLOOKUP(I3733,Customers[],2,FALSE)</f>
        <v>ရွှေရောင်စင်</v>
      </c>
      <c r="K3733" s="141" t="str">
        <f>VLOOKUP(I3733,Customers[],4,FALSE)</f>
        <v>Pakkoku</v>
      </c>
      <c r="L3733" s="141" t="str">
        <f>VLOOKUP(Table85[[#This Row],[CustomerID]],Table!H:K,3,0)</f>
        <v>ပခုက္ကူ</v>
      </c>
      <c r="M3733" s="141" t="str">
        <f>VLOOKUP(I3733,Customers[],5,FALSE)</f>
        <v>Semi WS</v>
      </c>
      <c r="N3733" s="145" t="s">
        <v>10</v>
      </c>
      <c r="O3733" s="146" t="s">
        <v>3494</v>
      </c>
      <c r="P3733" s="141" t="str">
        <f>VLOOKUP(O3733,Stock[],2,FALSE)</f>
        <v>ဇေယျဝတီ Red</v>
      </c>
      <c r="Q3733" s="147">
        <f>VLOOKUP(O3733,Stock[],3,FALSE)</f>
        <v>0.64</v>
      </c>
      <c r="R3733" s="147">
        <f>VLOOKUP(O3733,Stock[],4,FALSE)</f>
        <v>14</v>
      </c>
      <c r="S3733" s="146"/>
      <c r="T3733" s="147">
        <f>(DailySales!$S3733/DailySales!$R3733)+DailySales!$U3733</f>
        <v>100</v>
      </c>
      <c r="U3733" s="146">
        <v>100</v>
      </c>
      <c r="V3733" s="148">
        <f>+DailySales!$T3733*DailySales!$R3733</f>
        <v>1400</v>
      </c>
      <c r="W3733" s="148">
        <f>+DailySales!$V3733*DailySales!$Q3733</f>
        <v>896</v>
      </c>
      <c r="X3733" s="148">
        <f>VLOOKUP(O3733,Stock[],6,FALSE)</f>
        <v>1330</v>
      </c>
      <c r="Y3733" s="148">
        <f>+DailySales!$V3733*DailySales!$X3733</f>
        <v>1862000</v>
      </c>
      <c r="Z3733" s="146"/>
      <c r="AA3733" s="146"/>
      <c r="AB3733" s="146"/>
      <c r="AC3733" s="146"/>
      <c r="AD3733" s="146"/>
      <c r="AE3733" s="149">
        <f>100*400</f>
        <v>40000</v>
      </c>
      <c r="AF3733" s="150"/>
      <c r="AG3733" s="151"/>
      <c r="AH3733" s="150">
        <v>46065</v>
      </c>
      <c r="AI3733" s="151">
        <v>1902000</v>
      </c>
      <c r="AJ3733" s="150"/>
      <c r="AK3733" s="151"/>
      <c r="AL3733" s="34"/>
      <c r="AM3733" s="39"/>
      <c r="AN373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34" spans="1:40" ht="19.5" customHeight="1" x14ac:dyDescent="0.25">
      <c r="A3734" s="141">
        <f t="shared" ref="A3734:A3743" si="356">YEAR(C3734)</f>
        <v>2026</v>
      </c>
      <c r="B3734" s="141">
        <f t="shared" ref="B3734:B3743" si="357">MONTH(C3734)</f>
        <v>2</v>
      </c>
      <c r="C3734" s="113">
        <v>46065</v>
      </c>
      <c r="D3734" s="142">
        <f t="shared" ref="D3734:D3743" ca="1" si="358">TODAY()</f>
        <v>46097</v>
      </c>
      <c r="E3734" s="142" t="str">
        <f t="shared" ref="E3734:E3743" ca="1" si="359">DATEDIF(C3734,D3734,"M")&amp;"-Months"</f>
        <v>1-Months</v>
      </c>
      <c r="F3734" s="142" t="str">
        <f>VLOOKUP(O3734,Stock[],5,FALSE)</f>
        <v>BE</v>
      </c>
      <c r="G3734" s="143" t="s">
        <v>3493</v>
      </c>
      <c r="H3734" s="144"/>
      <c r="I3734" s="145" t="s">
        <v>357</v>
      </c>
      <c r="J3734" s="141" t="str">
        <f>VLOOKUP(I3734,Customers[],2,FALSE)</f>
        <v>ရွှေရောင်စင်</v>
      </c>
      <c r="K3734" s="141" t="str">
        <f>VLOOKUP(I3734,Customers[],4,FALSE)</f>
        <v>Pakkoku</v>
      </c>
      <c r="L3734" s="141" t="str">
        <f>VLOOKUP(Table85[[#This Row],[CustomerID]],Table!H:K,3,0)</f>
        <v>ပခုက္ကူ</v>
      </c>
      <c r="M3734" s="141" t="str">
        <f>VLOOKUP(I3734,Customers[],5,FALSE)</f>
        <v>Semi WS</v>
      </c>
      <c r="N3734" s="145" t="s">
        <v>10</v>
      </c>
      <c r="O3734" s="146" t="s">
        <v>1471</v>
      </c>
      <c r="P3734" s="141" t="str">
        <f>VLOOKUP(O3734,Stock[],2,FALSE)</f>
        <v>ရွှေမင်းသားခေါင်ရည်ကော်ဗူး(.6Ltr)</v>
      </c>
      <c r="Q3734" s="147">
        <f>VLOOKUP(O3734,Stock[],3,FALSE)</f>
        <v>0.6</v>
      </c>
      <c r="R3734" s="147">
        <f>VLOOKUP(O3734,Stock[],4,FALSE)</f>
        <v>12</v>
      </c>
      <c r="S3734" s="146"/>
      <c r="T3734" s="147">
        <f>(DailySales!$S3734/DailySales!$R3734)+DailySales!$U3734</f>
        <v>10</v>
      </c>
      <c r="U3734" s="146">
        <v>10</v>
      </c>
      <c r="V3734" s="148">
        <f>+DailySales!$T3734*DailySales!$R3734</f>
        <v>120</v>
      </c>
      <c r="W3734" s="148">
        <f>+DailySales!$V3734*DailySales!$Q3734</f>
        <v>72</v>
      </c>
      <c r="X3734" s="148">
        <f>VLOOKUP(O3734,Stock[],6,FALSE)</f>
        <v>800</v>
      </c>
      <c r="Y3734" s="148">
        <f>+DailySales!$V3734*DailySales!$X3734</f>
        <v>96000</v>
      </c>
      <c r="Z3734" s="146"/>
      <c r="AA3734" s="146"/>
      <c r="AB3734" s="146"/>
      <c r="AC3734" s="146"/>
      <c r="AD3734" s="146"/>
      <c r="AE3734" s="149">
        <f>10*400</f>
        <v>4000</v>
      </c>
      <c r="AF3734" s="150"/>
      <c r="AG3734" s="151"/>
      <c r="AH3734" s="150">
        <v>46065</v>
      </c>
      <c r="AI3734" s="151">
        <v>100000</v>
      </c>
      <c r="AJ3734" s="150"/>
      <c r="AK3734" s="151"/>
      <c r="AL3734" s="34"/>
      <c r="AM3734" s="39"/>
      <c r="AN373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35" spans="1:40" ht="19.5" customHeight="1" x14ac:dyDescent="0.25">
      <c r="A3735" s="141">
        <f t="shared" si="356"/>
        <v>2026</v>
      </c>
      <c r="B3735" s="141">
        <f t="shared" si="357"/>
        <v>2</v>
      </c>
      <c r="C3735" s="113">
        <v>46065</v>
      </c>
      <c r="D3735" s="142">
        <f t="shared" ca="1" si="358"/>
        <v>46097</v>
      </c>
      <c r="E3735" s="142" t="str">
        <f t="shared" ca="1" si="359"/>
        <v>1-Months</v>
      </c>
      <c r="F3735" s="142" t="str">
        <f>VLOOKUP(O3735,Stock[],5,FALSE)</f>
        <v>BE</v>
      </c>
      <c r="G3735" s="143" t="s">
        <v>3493</v>
      </c>
      <c r="H3735" s="144"/>
      <c r="I3735" s="145" t="s">
        <v>357</v>
      </c>
      <c r="J3735" s="141" t="str">
        <f>VLOOKUP(I3735,Customers[],2,FALSE)</f>
        <v>ရွှေရောင်စင်</v>
      </c>
      <c r="K3735" s="141" t="str">
        <f>VLOOKUP(I3735,Customers[],4,FALSE)</f>
        <v>Pakkoku</v>
      </c>
      <c r="L3735" s="141" t="str">
        <f>VLOOKUP(Table85[[#This Row],[CustomerID]],Table!H:K,3,0)</f>
        <v>ပခုက္ကူ</v>
      </c>
      <c r="M3735" s="141" t="str">
        <f>VLOOKUP(I3735,Customers[],5,FALSE)</f>
        <v>Semi WS</v>
      </c>
      <c r="N3735" s="145" t="s">
        <v>10</v>
      </c>
      <c r="O3735" s="146" t="s">
        <v>1501</v>
      </c>
      <c r="P3735" s="141" t="str">
        <f>VLOOKUP(O3735,Stock[],2,FALSE)</f>
        <v>ရွှေမင်းသားမန်ကျည်းခေါင်ရည်(.6Ltr)</v>
      </c>
      <c r="Q3735" s="147">
        <f>VLOOKUP(O3735,Stock[],3,FALSE)</f>
        <v>0.6</v>
      </c>
      <c r="R3735" s="147">
        <f>VLOOKUP(O3735,Stock[],4,FALSE)</f>
        <v>12</v>
      </c>
      <c r="S3735" s="146"/>
      <c r="T3735" s="147">
        <f>(DailySales!$S3735/DailySales!$R3735)+DailySales!$U3735</f>
        <v>20</v>
      </c>
      <c r="U3735" s="146">
        <v>20</v>
      </c>
      <c r="V3735" s="148">
        <f>+DailySales!$T3735*DailySales!$R3735</f>
        <v>240</v>
      </c>
      <c r="W3735" s="148">
        <f>+DailySales!$V3735*DailySales!$Q3735</f>
        <v>144</v>
      </c>
      <c r="X3735" s="148">
        <f>VLOOKUP(O3735,Stock[],6,FALSE)</f>
        <v>800</v>
      </c>
      <c r="Y3735" s="148">
        <f>+DailySales!$V3735*DailySales!$X3735</f>
        <v>192000</v>
      </c>
      <c r="Z3735" s="146"/>
      <c r="AA3735" s="146"/>
      <c r="AB3735" s="146"/>
      <c r="AC3735" s="146">
        <v>9800</v>
      </c>
      <c r="AD3735" s="146"/>
      <c r="AE3735" s="149">
        <f>20*400</f>
        <v>8000</v>
      </c>
      <c r="AF3735" s="150"/>
      <c r="AG3735" s="151"/>
      <c r="AH3735" s="150">
        <v>46065</v>
      </c>
      <c r="AI3735" s="151">
        <v>190200</v>
      </c>
      <c r="AJ3735" s="150"/>
      <c r="AK3735" s="151"/>
      <c r="AL3735" s="34"/>
      <c r="AM3735" s="39"/>
      <c r="AN373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36" spans="1:40" ht="19.5" customHeight="1" x14ac:dyDescent="0.25">
      <c r="A3736" s="141">
        <f>YEAR(C3736)</f>
        <v>2026</v>
      </c>
      <c r="B3736" s="141">
        <f>MONTH(C3736)</f>
        <v>2</v>
      </c>
      <c r="C3736" s="113">
        <v>46065</v>
      </c>
      <c r="D3736" s="142">
        <f ca="1">TODAY()</f>
        <v>46097</v>
      </c>
      <c r="E3736" s="142" t="str">
        <f ca="1">DATEDIF(C3736,D3736,"M")&amp;"-Months"</f>
        <v>1-Months</v>
      </c>
      <c r="F3736" s="142" t="str">
        <f>VLOOKUP(O3736,Stock[],5,FALSE)</f>
        <v>BE</v>
      </c>
      <c r="G3736" s="143" t="s">
        <v>3493</v>
      </c>
      <c r="H3736" s="144"/>
      <c r="I3736" s="145" t="s">
        <v>1014</v>
      </c>
      <c r="J3736" s="141" t="str">
        <f>VLOOKUP(I3736,Customers[],2,FALSE)</f>
        <v>FOC</v>
      </c>
      <c r="K3736" s="141">
        <f>VLOOKUP(I3736,Customers[],4,FALSE)</f>
        <v>0</v>
      </c>
      <c r="L3736" s="141">
        <f>VLOOKUP(Table85[[#This Row],[CustomerID]],Table!H:K,3,0)</f>
        <v>0</v>
      </c>
      <c r="M3736" s="141">
        <f>VLOOKUP(I3736,Customers[],5,FALSE)</f>
        <v>0</v>
      </c>
      <c r="N3736" s="145" t="s">
        <v>1014</v>
      </c>
      <c r="O3736" s="146" t="s">
        <v>1471</v>
      </c>
      <c r="P3736" s="141" t="str">
        <f>VLOOKUP(O3736,Stock[],2,FALSE)</f>
        <v>ရွှေမင်းသားခေါင်ရည်ကော်ဗူး(.6Ltr)</v>
      </c>
      <c r="Q3736" s="147">
        <f>VLOOKUP(O3736,Stock[],3,FALSE)</f>
        <v>0.6</v>
      </c>
      <c r="R3736" s="147">
        <f>VLOOKUP(O3736,Stock[],4,FALSE)</f>
        <v>12</v>
      </c>
      <c r="S3736" s="146"/>
      <c r="T3736" s="147">
        <f>(DailySales!$S3736/DailySales!$R3736)+DailySales!$U3736</f>
        <v>1</v>
      </c>
      <c r="U3736" s="146">
        <v>1</v>
      </c>
      <c r="V3736" s="148">
        <f>+DailySales!$T3736*DailySales!$R3736</f>
        <v>12</v>
      </c>
      <c r="W3736" s="148">
        <f>+DailySales!$V3736*DailySales!$Q3736</f>
        <v>7.1999999999999993</v>
      </c>
      <c r="X3736" s="148">
        <f>VLOOKUP(O3736,Stock[],6,FALSE)</f>
        <v>800</v>
      </c>
      <c r="Y3736" s="148">
        <f>+DailySales!$V3736*DailySales!$X3736</f>
        <v>9600</v>
      </c>
      <c r="Z3736" s="146"/>
      <c r="AA3736" s="146"/>
      <c r="AB3736" s="146"/>
      <c r="AC3736" s="146"/>
      <c r="AD3736" s="146"/>
      <c r="AE3736" s="149"/>
      <c r="AF3736" s="150">
        <v>46065</v>
      </c>
      <c r="AG3736" s="151">
        <v>9600</v>
      </c>
      <c r="AH3736" s="150"/>
      <c r="AI3736" s="151"/>
      <c r="AJ3736" s="150"/>
      <c r="AK3736" s="151"/>
      <c r="AL3736" s="34"/>
      <c r="AM3736" s="39"/>
      <c r="AN373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37" spans="1:40" ht="19.5" customHeight="1" x14ac:dyDescent="0.25">
      <c r="A3737" s="141">
        <f>YEAR(C3737)</f>
        <v>2026</v>
      </c>
      <c r="B3737" s="141">
        <f>MONTH(C3737)</f>
        <v>2</v>
      </c>
      <c r="C3737" s="113">
        <v>46065</v>
      </c>
      <c r="D3737" s="142">
        <f ca="1">TODAY()</f>
        <v>46097</v>
      </c>
      <c r="E3737" s="142" t="str">
        <f ca="1">DATEDIF(C3737,D3737,"M")&amp;"-Months"</f>
        <v>1-Months</v>
      </c>
      <c r="F3737" s="142" t="str">
        <f>VLOOKUP(O3737,Stock[],5,FALSE)</f>
        <v>BE</v>
      </c>
      <c r="G3737" s="143" t="s">
        <v>3493</v>
      </c>
      <c r="H3737" s="144"/>
      <c r="I3737" s="145" t="s">
        <v>1014</v>
      </c>
      <c r="J3737" s="141" t="str">
        <f>VLOOKUP(I3737,Customers[],2,FALSE)</f>
        <v>FOC</v>
      </c>
      <c r="K3737" s="141">
        <f>VLOOKUP(I3737,Customers[],4,FALSE)</f>
        <v>0</v>
      </c>
      <c r="L3737" s="141">
        <f>VLOOKUP(Table85[[#This Row],[CustomerID]],Table!H:K,3,0)</f>
        <v>0</v>
      </c>
      <c r="M3737" s="141">
        <f>VLOOKUP(I3737,Customers[],5,FALSE)</f>
        <v>0</v>
      </c>
      <c r="N3737" s="145" t="s">
        <v>1014</v>
      </c>
      <c r="O3737" s="146" t="s">
        <v>1501</v>
      </c>
      <c r="P3737" s="141" t="str">
        <f>VLOOKUP(O3737,Stock[],2,FALSE)</f>
        <v>ရွှေမင်းသားမန်ကျည်းခေါင်ရည်(.6Ltr)</v>
      </c>
      <c r="Q3737" s="147">
        <f>VLOOKUP(O3737,Stock[],3,FALSE)</f>
        <v>0.6</v>
      </c>
      <c r="R3737" s="147">
        <f>VLOOKUP(O3737,Stock[],4,FALSE)</f>
        <v>12</v>
      </c>
      <c r="S3737" s="146"/>
      <c r="T3737" s="147">
        <f>(DailySales!$S3737/DailySales!$R3737)+DailySales!$U3737</f>
        <v>2</v>
      </c>
      <c r="U3737" s="146">
        <v>2</v>
      </c>
      <c r="V3737" s="148">
        <f>+DailySales!$T3737*DailySales!$R3737</f>
        <v>24</v>
      </c>
      <c r="W3737" s="148">
        <f>+DailySales!$V3737*DailySales!$Q3737</f>
        <v>14.399999999999999</v>
      </c>
      <c r="X3737" s="148">
        <f>VLOOKUP(O3737,Stock[],6,FALSE)</f>
        <v>800</v>
      </c>
      <c r="Y3737" s="148">
        <f>+DailySales!$V3737*DailySales!$X3737</f>
        <v>19200</v>
      </c>
      <c r="Z3737" s="146"/>
      <c r="AA3737" s="146"/>
      <c r="AB3737" s="146"/>
      <c r="AC3737" s="146"/>
      <c r="AD3737" s="146"/>
      <c r="AE3737" s="149"/>
      <c r="AF3737" s="150">
        <v>46065</v>
      </c>
      <c r="AG3737" s="151">
        <v>19200</v>
      </c>
      <c r="AH3737" s="150"/>
      <c r="AI3737" s="151"/>
      <c r="AJ3737" s="150"/>
      <c r="AK3737" s="151"/>
      <c r="AL3737" s="34"/>
      <c r="AM3737" s="39"/>
      <c r="AN373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38" spans="1:40" ht="19.5" customHeight="1" x14ac:dyDescent="0.25">
      <c r="A3738" s="141">
        <f t="shared" si="356"/>
        <v>2026</v>
      </c>
      <c r="B3738" s="141">
        <f t="shared" si="357"/>
        <v>2</v>
      </c>
      <c r="C3738" s="113">
        <v>46065</v>
      </c>
      <c r="D3738" s="142">
        <f t="shared" ca="1" si="358"/>
        <v>46097</v>
      </c>
      <c r="E3738" s="142" t="str">
        <f t="shared" ca="1" si="359"/>
        <v>1-Months</v>
      </c>
      <c r="F3738" s="142" t="str">
        <f>VLOOKUP(O3738,Stock[],5,FALSE)</f>
        <v>BE</v>
      </c>
      <c r="G3738" s="143" t="s">
        <v>3495</v>
      </c>
      <c r="H3738" s="144"/>
      <c r="I3738" s="145" t="s">
        <v>181</v>
      </c>
      <c r="J3738" s="141" t="str">
        <f>VLOOKUP(I3738,Customers[],2,FALSE)</f>
        <v>ရွှေမြင်း(ရွှေခြင်္သေ့)</v>
      </c>
      <c r="K3738" s="141" t="str">
        <f>VLOOKUP(I3738,Customers[],4,FALSE)</f>
        <v>Meiktila</v>
      </c>
      <c r="L3738" s="141" t="str">
        <f>VLOOKUP(Table85[[#This Row],[CustomerID]],Table!H:K,3,0)</f>
        <v>မိတ္ထီလာ</v>
      </c>
      <c r="M3738" s="141" t="str">
        <f>VLOOKUP(I3738,Customers[],5,FALSE)</f>
        <v>WholeSales/Contract</v>
      </c>
      <c r="N3738" s="145" t="s">
        <v>10</v>
      </c>
      <c r="O3738" s="146" t="s">
        <v>240</v>
      </c>
      <c r="P3738" s="141" t="str">
        <f>VLOOKUP(O3738,Stock[],2,FALSE)</f>
        <v>သံပုရာအရက်</v>
      </c>
      <c r="Q3738" s="147">
        <f>VLOOKUP(O3738,Stock[],3,FALSE)</f>
        <v>0.64</v>
      </c>
      <c r="R3738" s="147">
        <f>VLOOKUP(O3738,Stock[],4,FALSE)</f>
        <v>14</v>
      </c>
      <c r="S3738" s="146"/>
      <c r="T3738" s="147">
        <f>(DailySales!$S3738/DailySales!$R3738)+DailySales!$U3738</f>
        <v>10</v>
      </c>
      <c r="U3738" s="146">
        <v>10</v>
      </c>
      <c r="V3738" s="148">
        <f>+DailySales!$T3738*DailySales!$R3738</f>
        <v>140</v>
      </c>
      <c r="W3738" s="148">
        <f>+DailySales!$V3738*DailySales!$Q3738</f>
        <v>89.600000000000009</v>
      </c>
      <c r="X3738" s="148">
        <f>VLOOKUP(O3738,Stock[],6,FALSE)</f>
        <v>1330</v>
      </c>
      <c r="Y3738" s="148">
        <f>+DailySales!$V3738*DailySales!$X3738</f>
        <v>186200</v>
      </c>
      <c r="Z3738" s="146"/>
      <c r="AA3738" s="146"/>
      <c r="AB3738" s="146"/>
      <c r="AC3738" s="146"/>
      <c r="AD3738" s="146"/>
      <c r="AE3738" s="149"/>
      <c r="AF3738" s="150"/>
      <c r="AG3738" s="151"/>
      <c r="AH3738" s="150"/>
      <c r="AI3738" s="151"/>
      <c r="AJ3738" s="150"/>
      <c r="AK3738" s="151"/>
      <c r="AL3738" s="34"/>
      <c r="AM3738" s="39"/>
      <c r="AN373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3739" spans="1:40" ht="19.5" customHeight="1" x14ac:dyDescent="0.25">
      <c r="A3739" s="141">
        <f t="shared" si="356"/>
        <v>2026</v>
      </c>
      <c r="B3739" s="141">
        <f t="shared" si="357"/>
        <v>2</v>
      </c>
      <c r="C3739" s="113">
        <v>46065</v>
      </c>
      <c r="D3739" s="142">
        <f t="shared" ca="1" si="358"/>
        <v>46097</v>
      </c>
      <c r="E3739" s="142" t="str">
        <f t="shared" ca="1" si="359"/>
        <v>1-Months</v>
      </c>
      <c r="F3739" s="142" t="str">
        <f>VLOOKUP(O3739,Stock[],5,FALSE)</f>
        <v>BE</v>
      </c>
      <c r="G3739" s="143" t="s">
        <v>3495</v>
      </c>
      <c r="H3739" s="144"/>
      <c r="I3739" s="145" t="s">
        <v>181</v>
      </c>
      <c r="J3739" s="141" t="str">
        <f>VLOOKUP(I3739,Customers[],2,FALSE)</f>
        <v>ရွှေမြင်း(ရွှေခြင်္သေ့)</v>
      </c>
      <c r="K3739" s="141" t="str">
        <f>VLOOKUP(I3739,Customers[],4,FALSE)</f>
        <v>Meiktila</v>
      </c>
      <c r="L3739" s="141" t="str">
        <f>VLOOKUP(Table85[[#This Row],[CustomerID]],Table!H:K,3,0)</f>
        <v>မိတ္ထီလာ</v>
      </c>
      <c r="M3739" s="141" t="str">
        <f>VLOOKUP(I3739,Customers[],5,FALSE)</f>
        <v>WholeSales/Contract</v>
      </c>
      <c r="N3739" s="145" t="s">
        <v>10</v>
      </c>
      <c r="O3739" s="146" t="s">
        <v>220</v>
      </c>
      <c r="P3739" s="141" t="str">
        <f>VLOOKUP(O3739,Stock[],2,FALSE)</f>
        <v>မြန်မာရှောက်ပျား</v>
      </c>
      <c r="Q3739" s="147">
        <f>VLOOKUP(O3739,Stock[],3,FALSE)</f>
        <v>0.64</v>
      </c>
      <c r="R3739" s="147">
        <f>VLOOKUP(O3739,Stock[],4,FALSE)</f>
        <v>14</v>
      </c>
      <c r="S3739" s="146"/>
      <c r="T3739" s="147">
        <f>(DailySales!$S3739/DailySales!$R3739)+DailySales!$U3739</f>
        <v>5</v>
      </c>
      <c r="U3739" s="146">
        <v>5</v>
      </c>
      <c r="V3739" s="148">
        <f>+DailySales!$T3739*DailySales!$R3739</f>
        <v>70</v>
      </c>
      <c r="W3739" s="148">
        <f>+DailySales!$V3739*DailySales!$Q3739</f>
        <v>44.800000000000004</v>
      </c>
      <c r="X3739" s="148">
        <f>VLOOKUP(O3739,Stock[],6,FALSE)</f>
        <v>1370</v>
      </c>
      <c r="Y3739" s="148">
        <f>+DailySales!$V3739*DailySales!$X3739</f>
        <v>95900</v>
      </c>
      <c r="Z3739" s="146"/>
      <c r="AA3739" s="146"/>
      <c r="AB3739" s="146"/>
      <c r="AC3739" s="146"/>
      <c r="AD3739" s="146"/>
      <c r="AE3739" s="149"/>
      <c r="AF3739" s="150"/>
      <c r="AG3739" s="151"/>
      <c r="AH3739" s="150"/>
      <c r="AI3739" s="151"/>
      <c r="AJ3739" s="150"/>
      <c r="AK3739" s="151"/>
      <c r="AL3739" s="34"/>
      <c r="AM3739" s="39"/>
      <c r="AN373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95900</v>
      </c>
    </row>
    <row r="3740" spans="1:40" ht="19.5" customHeight="1" x14ac:dyDescent="0.25">
      <c r="A3740" s="141">
        <f t="shared" si="356"/>
        <v>2026</v>
      </c>
      <c r="B3740" s="141">
        <f t="shared" si="357"/>
        <v>2</v>
      </c>
      <c r="C3740" s="113">
        <v>46065</v>
      </c>
      <c r="D3740" s="142">
        <f t="shared" ca="1" si="358"/>
        <v>46097</v>
      </c>
      <c r="E3740" s="142" t="str">
        <f t="shared" ca="1" si="359"/>
        <v>1-Months</v>
      </c>
      <c r="F3740" s="142" t="str">
        <f>VLOOKUP(O3740,Stock[],5,FALSE)</f>
        <v>BE</v>
      </c>
      <c r="G3740" s="143" t="s">
        <v>3495</v>
      </c>
      <c r="H3740" s="144"/>
      <c r="I3740" s="145" t="s">
        <v>181</v>
      </c>
      <c r="J3740" s="141" t="str">
        <f>VLOOKUP(I3740,Customers[],2,FALSE)</f>
        <v>ရွှေမြင်း(ရွှေခြင်္သေ့)</v>
      </c>
      <c r="K3740" s="141" t="str">
        <f>VLOOKUP(I3740,Customers[],4,FALSE)</f>
        <v>Meiktila</v>
      </c>
      <c r="L3740" s="141" t="str">
        <f>VLOOKUP(Table85[[#This Row],[CustomerID]],Table!H:K,3,0)</f>
        <v>မိတ္ထီလာ</v>
      </c>
      <c r="M3740" s="141" t="str">
        <f>VLOOKUP(I3740,Customers[],5,FALSE)</f>
        <v>WholeSales/Contract</v>
      </c>
      <c r="N3740" s="145" t="s">
        <v>10</v>
      </c>
      <c r="O3740" s="146" t="s">
        <v>217</v>
      </c>
      <c r="P3740" s="141" t="str">
        <f>VLOOKUP(O3740,Stock[],2,FALSE)</f>
        <v>လိမ္မော်ဖြူ</v>
      </c>
      <c r="Q3740" s="147">
        <f>VLOOKUP(O3740,Stock[],3,FALSE)</f>
        <v>0.64</v>
      </c>
      <c r="R3740" s="147">
        <f>VLOOKUP(O3740,Stock[],4,FALSE)</f>
        <v>24</v>
      </c>
      <c r="S3740" s="146"/>
      <c r="T3740" s="147">
        <f>(DailySales!$S3740/DailySales!$R3740)+DailySales!$U3740</f>
        <v>10</v>
      </c>
      <c r="U3740" s="146">
        <v>10</v>
      </c>
      <c r="V3740" s="148">
        <f>+DailySales!$T3740*DailySales!$R3740</f>
        <v>240</v>
      </c>
      <c r="W3740" s="148">
        <f>+DailySales!$V3740*DailySales!$Q3740</f>
        <v>153.6</v>
      </c>
      <c r="X3740" s="148">
        <f>VLOOKUP(O3740,Stock[],6,FALSE)</f>
        <v>1330</v>
      </c>
      <c r="Y3740" s="148">
        <f>+DailySales!$V3740*DailySales!$X3740</f>
        <v>319200</v>
      </c>
      <c r="Z3740" s="146"/>
      <c r="AA3740" s="146"/>
      <c r="AB3740" s="146"/>
      <c r="AC3740" s="146"/>
      <c r="AD3740" s="146"/>
      <c r="AE3740" s="149"/>
      <c r="AF3740" s="150"/>
      <c r="AG3740" s="151"/>
      <c r="AH3740" s="150"/>
      <c r="AI3740" s="151"/>
      <c r="AJ3740" s="150"/>
      <c r="AK3740" s="151"/>
      <c r="AL3740" s="34"/>
      <c r="AM3740" s="39"/>
      <c r="AN374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319200</v>
      </c>
    </row>
    <row r="3741" spans="1:40" ht="19.5" customHeight="1" x14ac:dyDescent="0.25">
      <c r="A3741" s="141">
        <f t="shared" si="356"/>
        <v>2026</v>
      </c>
      <c r="B3741" s="141">
        <f t="shared" si="357"/>
        <v>2</v>
      </c>
      <c r="C3741" s="113">
        <v>46065</v>
      </c>
      <c r="D3741" s="142">
        <f t="shared" ca="1" si="358"/>
        <v>46097</v>
      </c>
      <c r="E3741" s="142" t="str">
        <f t="shared" ca="1" si="359"/>
        <v>1-Months</v>
      </c>
      <c r="F3741" s="142" t="str">
        <f>VLOOKUP(O3741,Stock[],5,FALSE)</f>
        <v>BE</v>
      </c>
      <c r="G3741" s="143" t="s">
        <v>3495</v>
      </c>
      <c r="H3741" s="144"/>
      <c r="I3741" s="145" t="s">
        <v>181</v>
      </c>
      <c r="J3741" s="141" t="str">
        <f>VLOOKUP(I3741,Customers[],2,FALSE)</f>
        <v>ရွှေမြင်း(ရွှေခြင်္သေ့)</v>
      </c>
      <c r="K3741" s="141" t="str">
        <f>VLOOKUP(I3741,Customers[],4,FALSE)</f>
        <v>Meiktila</v>
      </c>
      <c r="L3741" s="141" t="str">
        <f>VLOOKUP(Table85[[#This Row],[CustomerID]],Table!H:K,3,0)</f>
        <v>မိတ္ထီလာ</v>
      </c>
      <c r="M3741" s="141" t="str">
        <f>VLOOKUP(I3741,Customers[],5,FALSE)</f>
        <v>WholeSales/Contract</v>
      </c>
      <c r="N3741" s="145" t="s">
        <v>10</v>
      </c>
      <c r="O3741" s="146" t="s">
        <v>2120</v>
      </c>
      <c r="P3741" s="141" t="str">
        <f>VLOOKUP(O3741,Stock[],2,FALSE)</f>
        <v>ဇေ အရက်သန့်</v>
      </c>
      <c r="Q3741" s="147">
        <f>VLOOKUP(O3741,Stock[],3,FALSE)</f>
        <v>0.64</v>
      </c>
      <c r="R3741" s="147">
        <f>VLOOKUP(O3741,Stock[],4,FALSE)</f>
        <v>14</v>
      </c>
      <c r="S3741" s="146"/>
      <c r="T3741" s="147">
        <f>(DailySales!$S3741/DailySales!$R3741)+DailySales!$U3741</f>
        <v>50</v>
      </c>
      <c r="U3741" s="146">
        <v>50</v>
      </c>
      <c r="V3741" s="148">
        <f>+DailySales!$T3741*DailySales!$R3741</f>
        <v>700</v>
      </c>
      <c r="W3741" s="148">
        <f>+DailySales!$V3741*DailySales!$Q3741</f>
        <v>448</v>
      </c>
      <c r="X3741" s="148">
        <f>VLOOKUP(O3741,Stock[],6,FALSE)</f>
        <v>1380</v>
      </c>
      <c r="Y3741" s="148">
        <f>+DailySales!$V3741*DailySales!$X3741</f>
        <v>966000</v>
      </c>
      <c r="Z3741" s="146"/>
      <c r="AA3741" s="146"/>
      <c r="AB3741" s="146"/>
      <c r="AC3741" s="146"/>
      <c r="AD3741" s="146"/>
      <c r="AE3741" s="149"/>
      <c r="AF3741" s="150"/>
      <c r="AG3741" s="151"/>
      <c r="AH3741" s="150"/>
      <c r="AI3741" s="151"/>
      <c r="AJ3741" s="150"/>
      <c r="AK3741" s="151"/>
      <c r="AL3741" s="34"/>
      <c r="AM3741" s="39"/>
      <c r="AN374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966000</v>
      </c>
    </row>
    <row r="3742" spans="1:40" ht="19.5" customHeight="1" x14ac:dyDescent="0.25">
      <c r="A3742" s="141">
        <f t="shared" si="356"/>
        <v>2026</v>
      </c>
      <c r="B3742" s="141">
        <f t="shared" si="357"/>
        <v>2</v>
      </c>
      <c r="C3742" s="113">
        <v>46065</v>
      </c>
      <c r="D3742" s="142">
        <f t="shared" ca="1" si="358"/>
        <v>46097</v>
      </c>
      <c r="E3742" s="142" t="str">
        <f t="shared" ca="1" si="359"/>
        <v>1-Months</v>
      </c>
      <c r="F3742" s="142" t="str">
        <f>VLOOKUP(O3742,Stock[],5,FALSE)</f>
        <v>BE</v>
      </c>
      <c r="G3742" s="143" t="s">
        <v>3495</v>
      </c>
      <c r="H3742" s="144"/>
      <c r="I3742" s="145" t="s">
        <v>181</v>
      </c>
      <c r="J3742" s="141" t="str">
        <f>VLOOKUP(I3742,Customers[],2,FALSE)</f>
        <v>ရွှေမြင်း(ရွှေခြင်္သေ့)</v>
      </c>
      <c r="K3742" s="141" t="str">
        <f>VLOOKUP(I3742,Customers[],4,FALSE)</f>
        <v>Meiktila</v>
      </c>
      <c r="L3742" s="141" t="str">
        <f>VLOOKUP(Table85[[#This Row],[CustomerID]],Table!H:K,3,0)</f>
        <v>မိတ္ထီလာ</v>
      </c>
      <c r="M3742" s="141" t="str">
        <f>VLOOKUP(I3742,Customers[],5,FALSE)</f>
        <v>WholeSales/Contract</v>
      </c>
      <c r="N3742" s="145" t="s">
        <v>10</v>
      </c>
      <c r="O3742" s="146" t="s">
        <v>2465</v>
      </c>
      <c r="P3742" s="141" t="str">
        <f>VLOOKUP(O3742,Stock[],2,FALSE)</f>
        <v>မိုးနဲကွန်ကီး</v>
      </c>
      <c r="Q3742" s="147">
        <f>VLOOKUP(O3742,Stock[],3,FALSE)</f>
        <v>0.64</v>
      </c>
      <c r="R3742" s="147">
        <f>VLOOKUP(O3742,Stock[],4,FALSE)</f>
        <v>14</v>
      </c>
      <c r="S3742" s="146"/>
      <c r="T3742" s="147">
        <f>(DailySales!$S3742/DailySales!$R3742)+DailySales!$U3742</f>
        <v>5</v>
      </c>
      <c r="U3742" s="146">
        <v>5</v>
      </c>
      <c r="V3742" s="148">
        <f>+DailySales!$T3742*DailySales!$R3742</f>
        <v>70</v>
      </c>
      <c r="W3742" s="148">
        <f>+DailySales!$V3742*DailySales!$Q3742</f>
        <v>44.800000000000004</v>
      </c>
      <c r="X3742" s="148">
        <f>VLOOKUP(O3742,Stock[],6,FALSE)</f>
        <v>1700</v>
      </c>
      <c r="Y3742" s="148">
        <f>+DailySales!$V3742*DailySales!$X3742</f>
        <v>119000</v>
      </c>
      <c r="Z3742" s="146"/>
      <c r="AA3742" s="146"/>
      <c r="AB3742" s="146"/>
      <c r="AC3742" s="146"/>
      <c r="AD3742" s="146"/>
      <c r="AE3742" s="149"/>
      <c r="AF3742" s="150"/>
      <c r="AG3742" s="151"/>
      <c r="AH3742" s="150"/>
      <c r="AI3742" s="151"/>
      <c r="AJ3742" s="150"/>
      <c r="AK3742" s="151"/>
      <c r="AL3742" s="34"/>
      <c r="AM3742" s="39"/>
      <c r="AN374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119000</v>
      </c>
    </row>
    <row r="3743" spans="1:40" ht="19.5" customHeight="1" x14ac:dyDescent="0.25">
      <c r="A3743" s="141">
        <f t="shared" si="356"/>
        <v>2026</v>
      </c>
      <c r="B3743" s="141">
        <f t="shared" si="357"/>
        <v>2</v>
      </c>
      <c r="C3743" s="113">
        <v>46065</v>
      </c>
      <c r="D3743" s="142">
        <f t="shared" ca="1" si="358"/>
        <v>46097</v>
      </c>
      <c r="E3743" s="142" t="str">
        <f t="shared" ca="1" si="359"/>
        <v>1-Months</v>
      </c>
      <c r="F3743" s="142" t="str">
        <f>VLOOKUP(O3743,Stock[],5,FALSE)</f>
        <v>BE</v>
      </c>
      <c r="G3743" s="143" t="s">
        <v>3495</v>
      </c>
      <c r="H3743" s="144"/>
      <c r="I3743" s="145" t="s">
        <v>181</v>
      </c>
      <c r="J3743" s="141" t="str">
        <f>VLOOKUP(I3743,Customers[],2,FALSE)</f>
        <v>ရွှေမြင်း(ရွှေခြင်္သေ့)</v>
      </c>
      <c r="K3743" s="141" t="str">
        <f>VLOOKUP(I3743,Customers[],4,FALSE)</f>
        <v>Meiktila</v>
      </c>
      <c r="L3743" s="141" t="str">
        <f>VLOOKUP(Table85[[#This Row],[CustomerID]],Table!H:K,3,0)</f>
        <v>မိတ္ထီလာ</v>
      </c>
      <c r="M3743" s="141" t="str">
        <f>VLOOKUP(I3743,Customers[],5,FALSE)</f>
        <v>WholeSales/Contract</v>
      </c>
      <c r="N3743" s="145" t="s">
        <v>10</v>
      </c>
      <c r="O3743" s="146" t="s">
        <v>205</v>
      </c>
      <c r="P3743" s="141" t="str">
        <f>VLOOKUP(O3743,Stock[],2,FALSE)</f>
        <v>ကောင်းကြည် ကော် 25%  (1Ltr )</v>
      </c>
      <c r="Q3743" s="147">
        <f>VLOOKUP(O3743,Stock[],3,FALSE)</f>
        <v>1</v>
      </c>
      <c r="R3743" s="147">
        <f>VLOOKUP(O3743,Stock[],4,FALSE)</f>
        <v>12</v>
      </c>
      <c r="S3743" s="146"/>
      <c r="T3743" s="147">
        <f>(DailySales!$S3743/DailySales!$R3743)+DailySales!$U3743</f>
        <v>10</v>
      </c>
      <c r="U3743" s="146">
        <v>10</v>
      </c>
      <c r="V3743" s="148">
        <f>+DailySales!$T3743*DailySales!$R3743</f>
        <v>120</v>
      </c>
      <c r="W3743" s="148">
        <f>+DailySales!$V3743*DailySales!$Q3743</f>
        <v>120</v>
      </c>
      <c r="X3743" s="148">
        <f>VLOOKUP(O3743,Stock[],6,FALSE)</f>
        <v>1530</v>
      </c>
      <c r="Y3743" s="148">
        <f>+DailySales!$V3743*DailySales!$X3743</f>
        <v>183600</v>
      </c>
      <c r="Z3743" s="146"/>
      <c r="AA3743" s="146"/>
      <c r="AB3743" s="146"/>
      <c r="AC3743" s="146"/>
      <c r="AD3743" s="146"/>
      <c r="AE3743" s="149"/>
      <c r="AF3743" s="150"/>
      <c r="AG3743" s="151"/>
      <c r="AH3743" s="150"/>
      <c r="AI3743" s="151"/>
      <c r="AJ3743" s="150"/>
      <c r="AK3743" s="151"/>
      <c r="AL3743" s="34"/>
      <c r="AM3743" s="39"/>
      <c r="AN374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183600</v>
      </c>
    </row>
    <row r="3744" spans="1:40" ht="19.5" customHeight="1" x14ac:dyDescent="0.25">
      <c r="A3744" s="141">
        <f t="shared" si="344"/>
        <v>2026</v>
      </c>
      <c r="B3744" s="141">
        <f t="shared" si="345"/>
        <v>2</v>
      </c>
      <c r="C3744" s="113">
        <v>46065</v>
      </c>
      <c r="D3744" s="142">
        <f t="shared" ca="1" si="346"/>
        <v>46097</v>
      </c>
      <c r="E3744" s="142" t="str">
        <f t="shared" ca="1" si="347"/>
        <v>1-Months</v>
      </c>
      <c r="F3744" s="142" t="str">
        <f>VLOOKUP(O3744,Stock[],5,FALSE)</f>
        <v>BE</v>
      </c>
      <c r="G3744" s="143" t="s">
        <v>3496</v>
      </c>
      <c r="H3744" s="144"/>
      <c r="I3744" s="145" t="s">
        <v>233</v>
      </c>
      <c r="J3744" s="141" t="str">
        <f>VLOOKUP(I3744,Customers[],2,FALSE)</f>
        <v>ဦးဝင်းနိုင်</v>
      </c>
      <c r="K3744" s="141" t="str">
        <f>VLOOKUP(I3744,Customers[],4,FALSE)</f>
        <v>Wandwin</v>
      </c>
      <c r="L3744" s="141" t="str">
        <f>VLOOKUP(Table85[[#This Row],[CustomerID]],Table!H:K,3,0)</f>
        <v>လျှော်ပင်</v>
      </c>
      <c r="M3744" s="141" t="str">
        <f>VLOOKUP(I3744,Customers[],5,FALSE)</f>
        <v>WholeSales/Contract</v>
      </c>
      <c r="N3744" s="145" t="s">
        <v>10</v>
      </c>
      <c r="O3744" s="146" t="s">
        <v>3497</v>
      </c>
      <c r="P3744" s="141" t="str">
        <f>VLOOKUP(O3744,Stock[],2,FALSE)</f>
        <v>ဒဂုံအရက်သန့်</v>
      </c>
      <c r="Q3744" s="147">
        <f>VLOOKUP(O3744,Stock[],3,FALSE)</f>
        <v>0.64</v>
      </c>
      <c r="R3744" s="147">
        <f>VLOOKUP(O3744,Stock[],4,FALSE)</f>
        <v>14</v>
      </c>
      <c r="S3744" s="146"/>
      <c r="T3744" s="147">
        <f>(DailySales!$S3744/DailySales!$R3744)+DailySales!$U3744</f>
        <v>200</v>
      </c>
      <c r="U3744" s="146">
        <v>200</v>
      </c>
      <c r="V3744" s="148">
        <f>+DailySales!$T3744*DailySales!$R3744</f>
        <v>2800</v>
      </c>
      <c r="W3744" s="148">
        <f>+DailySales!$V3744*DailySales!$Q3744</f>
        <v>1792</v>
      </c>
      <c r="X3744" s="148">
        <f>VLOOKUP(O3744,Stock[],6,FALSE)</f>
        <v>1330</v>
      </c>
      <c r="Y3744" s="148">
        <f>+DailySales!$V3744*DailySales!$X3744</f>
        <v>3724000</v>
      </c>
      <c r="Z3744" s="146"/>
      <c r="AA3744" s="146"/>
      <c r="AB3744" s="146"/>
      <c r="AC3744" s="146"/>
      <c r="AD3744" s="146"/>
      <c r="AE3744" s="149"/>
      <c r="AF3744" s="122"/>
      <c r="AG3744" s="151"/>
      <c r="AH3744" s="150"/>
      <c r="AI3744" s="151"/>
      <c r="AJ3744" s="150">
        <v>46086</v>
      </c>
      <c r="AK3744" s="151">
        <v>3724000</v>
      </c>
      <c r="AL3744" s="34"/>
      <c r="AM3744" s="39"/>
      <c r="AN374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45" spans="1:40" ht="19.5" customHeight="1" x14ac:dyDescent="0.25">
      <c r="A3745" s="112">
        <f t="shared" si="298"/>
        <v>2026</v>
      </c>
      <c r="B3745" s="112">
        <f t="shared" si="299"/>
        <v>2</v>
      </c>
      <c r="C3745" s="113">
        <v>46065</v>
      </c>
      <c r="D3745" s="114">
        <f t="shared" ca="1" si="282"/>
        <v>46097</v>
      </c>
      <c r="E3745" s="114" t="str">
        <f t="shared" ca="1" si="283"/>
        <v>1-Months</v>
      </c>
      <c r="F3745" s="114" t="str">
        <f>VLOOKUP(O3745,Stock[],5,FALSE)</f>
        <v>BE</v>
      </c>
      <c r="G3745" s="143" t="s">
        <v>3498</v>
      </c>
      <c r="H3745" s="144"/>
      <c r="I3745" s="145" t="s">
        <v>233</v>
      </c>
      <c r="J3745" s="112" t="str">
        <f>VLOOKUP(I3745,Customers[],2,FALSE)</f>
        <v>ဦးဝင်းနိုင်</v>
      </c>
      <c r="K3745" s="112" t="str">
        <f>VLOOKUP(I3745,Customers[],4,FALSE)</f>
        <v>Wandwin</v>
      </c>
      <c r="L3745" s="112" t="str">
        <f>VLOOKUP(Table85[[#This Row],[CustomerID]],Table!H:K,3,0)</f>
        <v>လျှော်ပင်</v>
      </c>
      <c r="M3745" s="112" t="str">
        <f>VLOOKUP(I3745,Customers[],5,FALSE)</f>
        <v>WholeSales/Contract</v>
      </c>
      <c r="N3745" s="145" t="s">
        <v>10</v>
      </c>
      <c r="O3745" s="37" t="s">
        <v>2120</v>
      </c>
      <c r="P3745" s="112" t="str">
        <f>VLOOKUP(O3745,Stock[],2,FALSE)</f>
        <v>ဇေ အရက်သန့်</v>
      </c>
      <c r="Q3745" s="119">
        <f>VLOOKUP(O3745,Stock[],3,FALSE)</f>
        <v>0.64</v>
      </c>
      <c r="R3745" s="119">
        <f>VLOOKUP(O3745,Stock[],4,FALSE)</f>
        <v>14</v>
      </c>
      <c r="S3745" s="118"/>
      <c r="T3745" s="119">
        <f>(DailySales!$S3745/DailySales!$R3745)+DailySales!$U3745</f>
        <v>50</v>
      </c>
      <c r="U3745" s="118">
        <v>50</v>
      </c>
      <c r="V3745" s="120">
        <f>+DailySales!$T3745*DailySales!$R3745</f>
        <v>700</v>
      </c>
      <c r="W3745" s="120">
        <f>+DailySales!$V3745*DailySales!$Q3745</f>
        <v>448</v>
      </c>
      <c r="X3745" s="120">
        <f>VLOOKUP(O3745,Stock[],6,FALSE)</f>
        <v>1380</v>
      </c>
      <c r="Y3745" s="120">
        <f>+DailySales!$V3745*DailySales!$X3745</f>
        <v>966000</v>
      </c>
      <c r="Z3745" s="118"/>
      <c r="AA3745" s="118"/>
      <c r="AB3745" s="118"/>
      <c r="AC3745" s="118"/>
      <c r="AD3745" s="118"/>
      <c r="AE3745" s="121"/>
      <c r="AF3745" s="122"/>
      <c r="AG3745" s="123"/>
      <c r="AH3745" s="122"/>
      <c r="AI3745" s="123"/>
      <c r="AJ3745" s="150">
        <v>46086</v>
      </c>
      <c r="AK3745" s="123">
        <v>966000</v>
      </c>
      <c r="AL3745" s="34"/>
      <c r="AM3745" s="39"/>
      <c r="AN3745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46" spans="1:40" ht="19.5" customHeight="1" x14ac:dyDescent="0.25">
      <c r="A3746" s="112">
        <f t="shared" si="272"/>
        <v>2026</v>
      </c>
      <c r="B3746" s="112">
        <f t="shared" si="273"/>
        <v>2</v>
      </c>
      <c r="C3746" s="113">
        <v>46065</v>
      </c>
      <c r="D3746" s="114">
        <f t="shared" ca="1" si="282"/>
        <v>46097</v>
      </c>
      <c r="E3746" s="114" t="str">
        <f t="shared" ca="1" si="283"/>
        <v>1-Months</v>
      </c>
      <c r="F3746" s="114" t="str">
        <f>VLOOKUP(O3746,Stock[],5,FALSE)</f>
        <v>BE</v>
      </c>
      <c r="G3746" s="33" t="s">
        <v>3498</v>
      </c>
      <c r="H3746" s="116"/>
      <c r="I3746" s="34" t="s">
        <v>201</v>
      </c>
      <c r="J3746" s="112" t="str">
        <f>VLOOKUP(I3746,Customers[],2,FALSE)</f>
        <v>ဦးအောင်မိုး(ကောင်းသန့်)</v>
      </c>
      <c r="K3746" s="112" t="str">
        <f>VLOOKUP(I3746,Customers[],4,FALSE)</f>
        <v>Meiktila</v>
      </c>
      <c r="L3746" s="112" t="str">
        <f>VLOOKUP(Table85[[#This Row],[CustomerID]],Table!H:K,3,0)</f>
        <v>မိတ္ထီလာ</v>
      </c>
      <c r="M3746" s="112" t="str">
        <f>VLOOKUP(I3746,Customers[],5,FALSE)</f>
        <v>WholeSales/Contract</v>
      </c>
      <c r="N3746" s="145" t="s">
        <v>10</v>
      </c>
      <c r="O3746" s="37" t="s">
        <v>2507</v>
      </c>
      <c r="P3746" s="112" t="str">
        <f>VLOOKUP(O3746,Stock[],2,FALSE)</f>
        <v>သံပုရာအရက်</v>
      </c>
      <c r="Q3746" s="119">
        <f>VLOOKUP(O3746,Stock[],3,FALSE)</f>
        <v>0.64</v>
      </c>
      <c r="R3746" s="119">
        <f>VLOOKUP(O3746,Stock[],4,FALSE)</f>
        <v>14</v>
      </c>
      <c r="S3746" s="118"/>
      <c r="T3746" s="119">
        <f>(DailySales!$S3746/DailySales!$R3746)+DailySales!$U3746</f>
        <v>10</v>
      </c>
      <c r="U3746" s="118">
        <v>10</v>
      </c>
      <c r="V3746" s="120">
        <f>+DailySales!$T3746*DailySales!$R3746</f>
        <v>140</v>
      </c>
      <c r="W3746" s="120">
        <f>+DailySales!$V3746*DailySales!$Q3746</f>
        <v>89.600000000000009</v>
      </c>
      <c r="X3746" s="120">
        <f>VLOOKUP(O3746,Stock[],6,FALSE)</f>
        <v>1330</v>
      </c>
      <c r="Y3746" s="120">
        <f>+DailySales!$V3746*DailySales!$X3746</f>
        <v>186200</v>
      </c>
      <c r="Z3746" s="118"/>
      <c r="AA3746" s="118"/>
      <c r="AB3746" s="118"/>
      <c r="AC3746" s="118"/>
      <c r="AD3746" s="118"/>
      <c r="AE3746" s="121"/>
      <c r="AF3746" s="122"/>
      <c r="AG3746" s="123"/>
      <c r="AH3746" s="122"/>
      <c r="AI3746" s="123"/>
      <c r="AJ3746" s="122">
        <v>46071</v>
      </c>
      <c r="AK3746" s="123">
        <v>186200</v>
      </c>
      <c r="AL3746" s="34"/>
      <c r="AM3746" s="39"/>
      <c r="AN3746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47" spans="1:40" ht="19.5" customHeight="1" x14ac:dyDescent="0.25">
      <c r="A3747" s="141">
        <f>YEAR(C3747)</f>
        <v>2026</v>
      </c>
      <c r="B3747" s="141">
        <f>MONTH(C3747)</f>
        <v>2</v>
      </c>
      <c r="C3747" s="113">
        <v>46065</v>
      </c>
      <c r="D3747" s="142">
        <f ca="1">TODAY()</f>
        <v>46097</v>
      </c>
      <c r="E3747" s="142" t="str">
        <f ca="1">DATEDIF(C3747,D3747,"M")&amp;"-Months"</f>
        <v>1-Months</v>
      </c>
      <c r="F3747" s="142" t="str">
        <f>VLOOKUP(O3747,Stock[],5,FALSE)</f>
        <v>BE</v>
      </c>
      <c r="G3747" s="33" t="s">
        <v>3498</v>
      </c>
      <c r="H3747" s="116"/>
      <c r="I3747" s="34" t="s">
        <v>201</v>
      </c>
      <c r="J3747" s="141" t="str">
        <f>VLOOKUP(I3747,Customers[],2,FALSE)</f>
        <v>ဦးအောင်မိုး(ကောင်းသန့်)</v>
      </c>
      <c r="K3747" s="141" t="str">
        <f>VLOOKUP(I3747,Customers[],4,FALSE)</f>
        <v>Meiktila</v>
      </c>
      <c r="L3747" s="141" t="str">
        <f>VLOOKUP(Table85[[#This Row],[CustomerID]],Table!H:K,3,0)</f>
        <v>မိတ္ထီလာ</v>
      </c>
      <c r="M3747" s="141" t="str">
        <f>VLOOKUP(I3747,Customers[],5,FALSE)</f>
        <v>WholeSales/Contract</v>
      </c>
      <c r="N3747" s="145" t="s">
        <v>10</v>
      </c>
      <c r="O3747" s="146" t="s">
        <v>220</v>
      </c>
      <c r="P3747" s="141" t="str">
        <f>VLOOKUP(O3747,Stock[],2,FALSE)</f>
        <v>မြန်မာရှောက်ပျား</v>
      </c>
      <c r="Q3747" s="147">
        <f>VLOOKUP(O3747,Stock[],3,FALSE)</f>
        <v>0.64</v>
      </c>
      <c r="R3747" s="147">
        <f>VLOOKUP(O3747,Stock[],4,FALSE)</f>
        <v>14</v>
      </c>
      <c r="S3747" s="146"/>
      <c r="T3747" s="147">
        <f>(DailySales!$S3747/DailySales!$R3747)+DailySales!$U3747</f>
        <v>70</v>
      </c>
      <c r="U3747" s="146">
        <v>70</v>
      </c>
      <c r="V3747" s="148">
        <f>+DailySales!$T3747*DailySales!$R3747</f>
        <v>980</v>
      </c>
      <c r="W3747" s="148">
        <f>+DailySales!$V3747*DailySales!$Q3747</f>
        <v>627.20000000000005</v>
      </c>
      <c r="X3747" s="148">
        <f>VLOOKUP(O3747,Stock[],6,FALSE)</f>
        <v>1370</v>
      </c>
      <c r="Y3747" s="148">
        <f>+DailySales!$V3747*DailySales!$X3747</f>
        <v>1342600</v>
      </c>
      <c r="Z3747" s="146"/>
      <c r="AA3747" s="146"/>
      <c r="AB3747" s="146"/>
      <c r="AC3747" s="146"/>
      <c r="AD3747" s="146"/>
      <c r="AE3747" s="149"/>
      <c r="AF3747" s="150"/>
      <c r="AG3747" s="151"/>
      <c r="AH3747" s="150"/>
      <c r="AI3747" s="151"/>
      <c r="AJ3747" s="122">
        <v>46071</v>
      </c>
      <c r="AK3747" s="151">
        <v>1342600</v>
      </c>
      <c r="AL3747" s="34"/>
      <c r="AM3747" s="39"/>
      <c r="AN374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48" spans="1:40" ht="19.5" customHeight="1" x14ac:dyDescent="0.25">
      <c r="A3748" s="112">
        <f t="shared" si="272"/>
        <v>2026</v>
      </c>
      <c r="B3748" s="112">
        <f t="shared" si="273"/>
        <v>2</v>
      </c>
      <c r="C3748" s="113">
        <v>46065</v>
      </c>
      <c r="D3748" s="114">
        <f t="shared" ca="1" si="282"/>
        <v>46097</v>
      </c>
      <c r="E3748" s="114" t="str">
        <f t="shared" ca="1" si="283"/>
        <v>1-Months</v>
      </c>
      <c r="F3748" s="114" t="str">
        <f>VLOOKUP(O3748,Stock[],5,FALSE)</f>
        <v>BE</v>
      </c>
      <c r="G3748" s="33" t="s">
        <v>3498</v>
      </c>
      <c r="H3748" s="116"/>
      <c r="I3748" s="34" t="s">
        <v>201</v>
      </c>
      <c r="J3748" s="112" t="str">
        <f>VLOOKUP(I3748,Customers[],2,FALSE)</f>
        <v>ဦးအောင်မိုး(ကောင်းသန့်)</v>
      </c>
      <c r="K3748" s="112" t="str">
        <f>VLOOKUP(I3748,Customers[],4,FALSE)</f>
        <v>Meiktila</v>
      </c>
      <c r="L3748" s="112" t="str">
        <f>VLOOKUP(Table85[[#This Row],[CustomerID]],Table!H:K,3,0)</f>
        <v>မိတ္ထီလာ</v>
      </c>
      <c r="M3748" s="112" t="str">
        <f>VLOOKUP(I3748,Customers[],5,FALSE)</f>
        <v>WholeSales/Contract</v>
      </c>
      <c r="N3748" s="145" t="s">
        <v>10</v>
      </c>
      <c r="O3748" s="37" t="s">
        <v>217</v>
      </c>
      <c r="P3748" s="112" t="str">
        <f>VLOOKUP(O3748,Stock[],2,FALSE)</f>
        <v>လိမ္မော်ဖြူ</v>
      </c>
      <c r="Q3748" s="119">
        <f>VLOOKUP(O3748,Stock[],3,FALSE)</f>
        <v>0.64</v>
      </c>
      <c r="R3748" s="119">
        <f>VLOOKUP(O3748,Stock[],4,FALSE)</f>
        <v>24</v>
      </c>
      <c r="S3748" s="118"/>
      <c r="T3748" s="119">
        <f>(DailySales!$S3748/DailySales!$R3748)+DailySales!$U3748</f>
        <v>20</v>
      </c>
      <c r="U3748" s="118">
        <v>20</v>
      </c>
      <c r="V3748" s="120">
        <f>+DailySales!$T3748*DailySales!$R3748</f>
        <v>480</v>
      </c>
      <c r="W3748" s="120">
        <f>+DailySales!$V3748*DailySales!$Q3748</f>
        <v>307.2</v>
      </c>
      <c r="X3748" s="120">
        <f>VLOOKUP(O3748,Stock[],6,FALSE)</f>
        <v>1330</v>
      </c>
      <c r="Y3748" s="120">
        <f>+DailySales!$V3748*DailySales!$X3748</f>
        <v>638400</v>
      </c>
      <c r="Z3748" s="118"/>
      <c r="AA3748" s="118"/>
      <c r="AB3748" s="118"/>
      <c r="AC3748" s="118"/>
      <c r="AD3748" s="118"/>
      <c r="AE3748" s="121"/>
      <c r="AF3748" s="122"/>
      <c r="AG3748" s="123"/>
      <c r="AH3748" s="122"/>
      <c r="AI3748" s="123"/>
      <c r="AJ3748" s="122">
        <v>46071</v>
      </c>
      <c r="AK3748" s="123">
        <v>638400</v>
      </c>
      <c r="AL3748" s="34"/>
      <c r="AM3748" s="39"/>
      <c r="AN3748" s="120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49" spans="1:40" ht="19.5" customHeight="1" x14ac:dyDescent="0.25">
      <c r="A3749" s="32">
        <f t="shared" ref="A3749:A3751" si="360">YEAR(C3749)</f>
        <v>2026</v>
      </c>
      <c r="B3749" s="32">
        <f t="shared" ref="B3749:B3751" si="361">MONTH(C3749)</f>
        <v>2</v>
      </c>
      <c r="C3749" s="113">
        <v>46065</v>
      </c>
      <c r="D3749" s="57">
        <f t="shared" ref="D3749:D5602" ca="1" si="362">TODAY()</f>
        <v>46097</v>
      </c>
      <c r="E3749" s="57" t="str">
        <f t="shared" ref="E3749:E5602" ca="1" si="363">DATEDIF(C3749,D3749,"M")&amp;"-Months"</f>
        <v>1-Months</v>
      </c>
      <c r="F3749" s="57" t="str">
        <f>VLOOKUP(O3749,Stock[],5,FALSE)</f>
        <v>BE</v>
      </c>
      <c r="G3749" s="33" t="s">
        <v>3498</v>
      </c>
      <c r="H3749" s="116"/>
      <c r="I3749" s="34" t="s">
        <v>201</v>
      </c>
      <c r="J3749" s="32" t="str">
        <f>VLOOKUP(I3749,Customers[],2,FALSE)</f>
        <v>ဦးအောင်မိုး(ကောင်းသန့်)</v>
      </c>
      <c r="K3749" s="32" t="str">
        <f>VLOOKUP(I3749,Customers[],4,FALSE)</f>
        <v>Meiktila</v>
      </c>
      <c r="L3749" s="32" t="str">
        <f>VLOOKUP(Table85[[#This Row],[CustomerID]],Table!H:K,3,0)</f>
        <v>မိတ္ထီလာ</v>
      </c>
      <c r="M3749" s="32" t="str">
        <f>VLOOKUP(I3749,Customers[],5,FALSE)</f>
        <v>WholeSales/Contract</v>
      </c>
      <c r="N3749" s="145" t="s">
        <v>10</v>
      </c>
      <c r="O3749" s="37" t="s">
        <v>216</v>
      </c>
      <c r="P3749" s="32" t="str">
        <f>VLOOKUP(O3749,Stock[],2,FALSE)</f>
        <v>ဒဂုံအရက်သန့်</v>
      </c>
      <c r="Q3749" s="35">
        <f>VLOOKUP(O3749,Stock[],3,FALSE)</f>
        <v>0.64</v>
      </c>
      <c r="R3749" s="35">
        <f>VLOOKUP(O3749,Stock[],4,FALSE)</f>
        <v>14</v>
      </c>
      <c r="S3749" s="37"/>
      <c r="T3749" s="35">
        <f>(DailySales!$S3749/DailySales!$R3749)+DailySales!$U3749</f>
        <v>10</v>
      </c>
      <c r="U3749" s="37">
        <v>10</v>
      </c>
      <c r="V3749" s="36">
        <f>+DailySales!$T3749*DailySales!$R3749</f>
        <v>140</v>
      </c>
      <c r="W3749" s="36">
        <f>+DailySales!$V3749*DailySales!$Q3749</f>
        <v>89.600000000000009</v>
      </c>
      <c r="X3749" s="36">
        <f>VLOOKUP(O3749,Stock[],6,FALSE)</f>
        <v>1330</v>
      </c>
      <c r="Y3749" s="36">
        <f>+DailySales!$V3749*DailySales!$X3749</f>
        <v>186200</v>
      </c>
      <c r="Z3749" s="37"/>
      <c r="AA3749" s="37"/>
      <c r="AB3749" s="37"/>
      <c r="AC3749" s="37"/>
      <c r="AD3749" s="37"/>
      <c r="AE3749" s="77"/>
      <c r="AF3749" s="122"/>
      <c r="AG3749" s="39"/>
      <c r="AH3749" s="87"/>
      <c r="AI3749" s="39"/>
      <c r="AJ3749" s="122">
        <v>46071</v>
      </c>
      <c r="AK3749" s="39">
        <v>186200</v>
      </c>
      <c r="AL3749" s="34"/>
      <c r="AM3749" s="39"/>
      <c r="AN374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50" spans="1:40" ht="19.5" customHeight="1" x14ac:dyDescent="0.25">
      <c r="A3750" s="32">
        <f t="shared" si="360"/>
        <v>2026</v>
      </c>
      <c r="B3750" s="32">
        <f t="shared" si="361"/>
        <v>2</v>
      </c>
      <c r="C3750" s="113">
        <v>46065</v>
      </c>
      <c r="D3750" s="57">
        <f t="shared" ca="1" si="362"/>
        <v>46097</v>
      </c>
      <c r="E3750" s="57" t="str">
        <f t="shared" ca="1" si="363"/>
        <v>1-Months</v>
      </c>
      <c r="F3750" s="57" t="str">
        <f>VLOOKUP(O3750,Stock[],5,FALSE)</f>
        <v>BE</v>
      </c>
      <c r="G3750" s="33" t="s">
        <v>3498</v>
      </c>
      <c r="H3750" s="116"/>
      <c r="I3750" s="34" t="s">
        <v>201</v>
      </c>
      <c r="J3750" s="32" t="str">
        <f>VLOOKUP(I3750,Customers[],2,FALSE)</f>
        <v>ဦးအောင်မိုး(ကောင်းသန့်)</v>
      </c>
      <c r="K3750" s="32" t="str">
        <f>VLOOKUP(I3750,Customers[],4,FALSE)</f>
        <v>Meiktila</v>
      </c>
      <c r="L3750" s="32" t="str">
        <f>VLOOKUP(Table85[[#This Row],[CustomerID]],Table!H:K,3,0)</f>
        <v>မိတ္ထီလာ</v>
      </c>
      <c r="M3750" s="32" t="str">
        <f>VLOOKUP(I3750,Customers[],5,FALSE)</f>
        <v>WholeSales/Contract</v>
      </c>
      <c r="N3750" s="145" t="s">
        <v>10</v>
      </c>
      <c r="O3750" s="37" t="s">
        <v>2120</v>
      </c>
      <c r="P3750" s="32" t="str">
        <f>VLOOKUP(O3750,Stock[],2,FALSE)</f>
        <v>ဇေ အရက်သန့်</v>
      </c>
      <c r="Q3750" s="35">
        <f>VLOOKUP(O3750,Stock[],3,FALSE)</f>
        <v>0.64</v>
      </c>
      <c r="R3750" s="35">
        <f>VLOOKUP(O3750,Stock[],4,FALSE)</f>
        <v>14</v>
      </c>
      <c r="S3750" s="37"/>
      <c r="T3750" s="35">
        <f>(DailySales!$S3750/DailySales!$R3750)+DailySales!$U3750</f>
        <v>30</v>
      </c>
      <c r="U3750" s="37">
        <v>30</v>
      </c>
      <c r="V3750" s="36">
        <f>+DailySales!$T3750*DailySales!$R3750</f>
        <v>420</v>
      </c>
      <c r="W3750" s="36">
        <f>+DailySales!$V3750*DailySales!$Q3750</f>
        <v>268.8</v>
      </c>
      <c r="X3750" s="36">
        <f>VLOOKUP(O3750,Stock[],6,FALSE)</f>
        <v>1380</v>
      </c>
      <c r="Y3750" s="36">
        <f>+DailySales!$V3750*DailySales!$X3750</f>
        <v>579600</v>
      </c>
      <c r="Z3750" s="37"/>
      <c r="AA3750" s="37"/>
      <c r="AB3750" s="37"/>
      <c r="AC3750" s="37"/>
      <c r="AD3750" s="37"/>
      <c r="AE3750" s="77"/>
      <c r="AF3750" s="122"/>
      <c r="AG3750" s="39"/>
      <c r="AH3750" s="87"/>
      <c r="AI3750" s="39"/>
      <c r="AJ3750" s="122">
        <v>46071</v>
      </c>
      <c r="AK3750" s="39">
        <v>579600</v>
      </c>
      <c r="AL3750" s="34"/>
      <c r="AM3750" s="39"/>
      <c r="AN375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51" spans="1:40" ht="19.5" customHeight="1" x14ac:dyDescent="0.25">
      <c r="A3751" s="32">
        <f t="shared" si="360"/>
        <v>2026</v>
      </c>
      <c r="B3751" s="32">
        <f t="shared" si="361"/>
        <v>2</v>
      </c>
      <c r="C3751" s="113">
        <v>46065</v>
      </c>
      <c r="D3751" s="57">
        <f t="shared" ca="1" si="362"/>
        <v>46097</v>
      </c>
      <c r="E3751" s="57" t="str">
        <f t="shared" ca="1" si="363"/>
        <v>1-Months</v>
      </c>
      <c r="F3751" s="57" t="str">
        <f>VLOOKUP(O3751,Stock[],5,FALSE)</f>
        <v>BE</v>
      </c>
      <c r="G3751" s="33" t="s">
        <v>3498</v>
      </c>
      <c r="H3751" s="116"/>
      <c r="I3751" s="34" t="s">
        <v>201</v>
      </c>
      <c r="J3751" s="32" t="str">
        <f>VLOOKUP(I3751,Customers[],2,FALSE)</f>
        <v>ဦးအောင်မိုး(ကောင်းသန့်)</v>
      </c>
      <c r="K3751" s="32" t="str">
        <f>VLOOKUP(I3751,Customers[],4,FALSE)</f>
        <v>Meiktila</v>
      </c>
      <c r="L3751" s="32" t="str">
        <f>VLOOKUP(Table85[[#This Row],[CustomerID]],Table!H:K,3,0)</f>
        <v>မိတ္ထီလာ</v>
      </c>
      <c r="M3751" s="32" t="str">
        <f>VLOOKUP(I3751,Customers[],5,FALSE)</f>
        <v>WholeSales/Contract</v>
      </c>
      <c r="N3751" s="145" t="s">
        <v>10</v>
      </c>
      <c r="O3751" s="37" t="s">
        <v>214</v>
      </c>
      <c r="P3751" s="32" t="str">
        <f>VLOOKUP(O3751,Stock[],2,FALSE)</f>
        <v>ကောင်းကြည်</v>
      </c>
      <c r="Q3751" s="35">
        <f>VLOOKUP(O3751,Stock[],3,FALSE)</f>
        <v>0.64</v>
      </c>
      <c r="R3751" s="35">
        <f>VLOOKUP(O3751,Stock[],4,FALSE)</f>
        <v>14</v>
      </c>
      <c r="S3751" s="37"/>
      <c r="T3751" s="35">
        <f>(DailySales!$S3751/DailySales!$R3751)+DailySales!$U3751</f>
        <v>15</v>
      </c>
      <c r="U3751" s="37">
        <v>15</v>
      </c>
      <c r="V3751" s="36">
        <f>+DailySales!$T3751*DailySales!$R3751</f>
        <v>210</v>
      </c>
      <c r="W3751" s="36">
        <f>+DailySales!$V3751*DailySales!$Q3751</f>
        <v>134.4</v>
      </c>
      <c r="X3751" s="36">
        <f>VLOOKUP(O3751,Stock[],6,FALSE)</f>
        <v>1330</v>
      </c>
      <c r="Y3751" s="36">
        <f>+DailySales!$V3751*DailySales!$X3751</f>
        <v>279300</v>
      </c>
      <c r="Z3751" s="37"/>
      <c r="AA3751" s="37"/>
      <c r="AB3751" s="37"/>
      <c r="AC3751" s="37"/>
      <c r="AD3751" s="37"/>
      <c r="AE3751" s="77"/>
      <c r="AF3751" s="87"/>
      <c r="AG3751" s="39"/>
      <c r="AH3751" s="87"/>
      <c r="AI3751" s="39"/>
      <c r="AJ3751" s="122">
        <v>46071</v>
      </c>
      <c r="AK3751" s="39">
        <v>279300</v>
      </c>
      <c r="AL3751" s="34"/>
      <c r="AM3751" s="39"/>
      <c r="AN375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52" spans="1:40" ht="19.5" customHeight="1" x14ac:dyDescent="0.25">
      <c r="A3752" s="141">
        <f t="shared" ref="A3752:A3754" si="364">YEAR(C3752)</f>
        <v>2026</v>
      </c>
      <c r="B3752" s="141">
        <f t="shared" ref="B3752:B3754" si="365">MONTH(C3752)</f>
        <v>2</v>
      </c>
      <c r="C3752" s="113">
        <v>46065</v>
      </c>
      <c r="D3752" s="142">
        <f t="shared" ref="D3752:D3754" ca="1" si="366">TODAY()</f>
        <v>46097</v>
      </c>
      <c r="E3752" s="142" t="str">
        <f t="shared" ref="E3752:E3754" ca="1" si="367">DATEDIF(C3752,D3752,"M")&amp;"-Months"</f>
        <v>1-Months</v>
      </c>
      <c r="F3752" s="142" t="str">
        <f>VLOOKUP(O3752,Stock[],5,FALSE)</f>
        <v>BE</v>
      </c>
      <c r="G3752" s="143" t="s">
        <v>3499</v>
      </c>
      <c r="H3752" s="144"/>
      <c r="I3752" s="145" t="s">
        <v>2971</v>
      </c>
      <c r="J3752" s="141" t="str">
        <f>VLOOKUP(I3752,Customers[],2,FALSE)</f>
        <v>Summer-2</v>
      </c>
      <c r="K3752" s="141" t="str">
        <f>VLOOKUP(I3752,Customers[],4,FALSE)</f>
        <v>Meiktila</v>
      </c>
      <c r="L3752" s="141" t="str">
        <f>VLOOKUP(Table85[[#This Row],[CustomerID]],Table!H:K,3,0)</f>
        <v>မိတ္ထီလာ</v>
      </c>
      <c r="M3752" s="141" t="str">
        <f>VLOOKUP(I3752,Customers[],5,FALSE)</f>
        <v>WholeSales</v>
      </c>
      <c r="N3752" s="145" t="s">
        <v>10</v>
      </c>
      <c r="O3752" s="146" t="s">
        <v>240</v>
      </c>
      <c r="P3752" s="141" t="str">
        <f>VLOOKUP(O3752,Stock[],2,FALSE)</f>
        <v>သံပုရာအရက်</v>
      </c>
      <c r="Q3752" s="147">
        <f>VLOOKUP(O3752,Stock[],3,FALSE)</f>
        <v>0.64</v>
      </c>
      <c r="R3752" s="147">
        <f>VLOOKUP(O3752,Stock[],4,FALSE)</f>
        <v>14</v>
      </c>
      <c r="S3752" s="146"/>
      <c r="T3752" s="147">
        <f>(DailySales!$S3752/DailySales!$R3752)+DailySales!$U3752</f>
        <v>20</v>
      </c>
      <c r="U3752" s="146">
        <v>20</v>
      </c>
      <c r="V3752" s="148">
        <f>+DailySales!$T3752*DailySales!$R3752</f>
        <v>280</v>
      </c>
      <c r="W3752" s="148">
        <f>+DailySales!$V3752*DailySales!$Q3752</f>
        <v>179.20000000000002</v>
      </c>
      <c r="X3752" s="148">
        <f>VLOOKUP(O3752,Stock[],6,FALSE)</f>
        <v>1330</v>
      </c>
      <c r="Y3752" s="148">
        <f>+DailySales!$V3752*DailySales!$X3752</f>
        <v>372400</v>
      </c>
      <c r="Z3752" s="146"/>
      <c r="AA3752" s="146"/>
      <c r="AB3752" s="146"/>
      <c r="AC3752" s="146"/>
      <c r="AD3752" s="146"/>
      <c r="AE3752" s="149"/>
      <c r="AF3752" s="150"/>
      <c r="AG3752" s="151"/>
      <c r="AH3752" s="150"/>
      <c r="AI3752" s="151"/>
      <c r="AJ3752" s="122">
        <v>46069</v>
      </c>
      <c r="AK3752" s="151">
        <v>372400</v>
      </c>
      <c r="AL3752" s="34"/>
      <c r="AM3752" s="39"/>
      <c r="AN375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53" spans="1:40" ht="19.5" customHeight="1" x14ac:dyDescent="0.25">
      <c r="A3753" s="141">
        <f t="shared" si="364"/>
        <v>2026</v>
      </c>
      <c r="B3753" s="141">
        <f t="shared" si="365"/>
        <v>2</v>
      </c>
      <c r="C3753" s="113">
        <v>46065</v>
      </c>
      <c r="D3753" s="142">
        <f t="shared" ca="1" si="366"/>
        <v>46097</v>
      </c>
      <c r="E3753" s="142" t="str">
        <f t="shared" ca="1" si="367"/>
        <v>1-Months</v>
      </c>
      <c r="F3753" s="142" t="str">
        <f>VLOOKUP(O3753,Stock[],5,FALSE)</f>
        <v>BE</v>
      </c>
      <c r="G3753" s="143" t="s">
        <v>3499</v>
      </c>
      <c r="H3753" s="144"/>
      <c r="I3753" s="145" t="s">
        <v>2971</v>
      </c>
      <c r="J3753" s="141" t="str">
        <f>VLOOKUP(I3753,Customers[],2,FALSE)</f>
        <v>Summer-2</v>
      </c>
      <c r="K3753" s="141" t="str">
        <f>VLOOKUP(I3753,Customers[],4,FALSE)</f>
        <v>Meiktila</v>
      </c>
      <c r="L3753" s="141" t="str">
        <f>VLOOKUP(Table85[[#This Row],[CustomerID]],Table!H:K,3,0)</f>
        <v>မိတ္ထီလာ</v>
      </c>
      <c r="M3753" s="141" t="str">
        <f>VLOOKUP(I3753,Customers[],5,FALSE)</f>
        <v>WholeSales</v>
      </c>
      <c r="N3753" s="145" t="s">
        <v>10</v>
      </c>
      <c r="O3753" s="146" t="s">
        <v>220</v>
      </c>
      <c r="P3753" s="141" t="str">
        <f>VLOOKUP(O3753,Stock[],2,FALSE)</f>
        <v>မြန်မာရှောက်ပျား</v>
      </c>
      <c r="Q3753" s="147">
        <f>VLOOKUP(O3753,Stock[],3,FALSE)</f>
        <v>0.64</v>
      </c>
      <c r="R3753" s="147">
        <f>VLOOKUP(O3753,Stock[],4,FALSE)</f>
        <v>14</v>
      </c>
      <c r="S3753" s="146"/>
      <c r="T3753" s="147">
        <f>(DailySales!$S3753/DailySales!$R3753)+DailySales!$U3753</f>
        <v>10</v>
      </c>
      <c r="U3753" s="146">
        <v>10</v>
      </c>
      <c r="V3753" s="148">
        <f>+DailySales!$T3753*DailySales!$R3753</f>
        <v>140</v>
      </c>
      <c r="W3753" s="148">
        <f>+DailySales!$V3753*DailySales!$Q3753</f>
        <v>89.600000000000009</v>
      </c>
      <c r="X3753" s="148">
        <f>VLOOKUP(O3753,Stock[],6,FALSE)</f>
        <v>1370</v>
      </c>
      <c r="Y3753" s="148">
        <f>+DailySales!$V3753*DailySales!$X3753</f>
        <v>191800</v>
      </c>
      <c r="Z3753" s="146"/>
      <c r="AA3753" s="146"/>
      <c r="AB3753" s="146"/>
      <c r="AC3753" s="146"/>
      <c r="AD3753" s="146"/>
      <c r="AE3753" s="149"/>
      <c r="AF3753" s="150"/>
      <c r="AG3753" s="151"/>
      <c r="AH3753" s="150"/>
      <c r="AI3753" s="151"/>
      <c r="AJ3753" s="122">
        <v>46069</v>
      </c>
      <c r="AK3753" s="151">
        <v>191800</v>
      </c>
      <c r="AL3753" s="34"/>
      <c r="AM3753" s="39"/>
      <c r="AN375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54" spans="1:40" ht="19.5" customHeight="1" x14ac:dyDescent="0.25">
      <c r="A3754" s="141">
        <f t="shared" si="364"/>
        <v>2026</v>
      </c>
      <c r="B3754" s="141">
        <f t="shared" si="365"/>
        <v>2</v>
      </c>
      <c r="C3754" s="113">
        <v>46065</v>
      </c>
      <c r="D3754" s="142">
        <f t="shared" ca="1" si="366"/>
        <v>46097</v>
      </c>
      <c r="E3754" s="142" t="str">
        <f t="shared" ca="1" si="367"/>
        <v>1-Months</v>
      </c>
      <c r="F3754" s="142" t="str">
        <f>VLOOKUP(O3754,Stock[],5,FALSE)</f>
        <v>BE</v>
      </c>
      <c r="G3754" s="143" t="s">
        <v>3499</v>
      </c>
      <c r="H3754" s="144"/>
      <c r="I3754" s="145" t="s">
        <v>2971</v>
      </c>
      <c r="J3754" s="141" t="str">
        <f>VLOOKUP(I3754,Customers[],2,FALSE)</f>
        <v>Summer-2</v>
      </c>
      <c r="K3754" s="141" t="str">
        <f>VLOOKUP(I3754,Customers[],4,FALSE)</f>
        <v>Meiktila</v>
      </c>
      <c r="L3754" s="141" t="str">
        <f>VLOOKUP(Table85[[#This Row],[CustomerID]],Table!H:K,3,0)</f>
        <v>မိတ္ထီလာ</v>
      </c>
      <c r="M3754" s="141" t="str">
        <f>VLOOKUP(I3754,Customers[],5,FALSE)</f>
        <v>WholeSales</v>
      </c>
      <c r="N3754" s="145" t="s">
        <v>10</v>
      </c>
      <c r="O3754" s="146" t="s">
        <v>217</v>
      </c>
      <c r="P3754" s="141" t="str">
        <f>VLOOKUP(O3754,Stock[],2,FALSE)</f>
        <v>လိမ္မော်ဖြူ</v>
      </c>
      <c r="Q3754" s="147">
        <f>VLOOKUP(O3754,Stock[],3,FALSE)</f>
        <v>0.64</v>
      </c>
      <c r="R3754" s="147">
        <f>VLOOKUP(O3754,Stock[],4,FALSE)</f>
        <v>24</v>
      </c>
      <c r="S3754" s="146"/>
      <c r="T3754" s="147">
        <f>(DailySales!$S3754/DailySales!$R3754)+DailySales!$U3754</f>
        <v>45</v>
      </c>
      <c r="U3754" s="146">
        <v>45</v>
      </c>
      <c r="V3754" s="148">
        <f>+DailySales!$T3754*DailySales!$R3754</f>
        <v>1080</v>
      </c>
      <c r="W3754" s="148">
        <f>+DailySales!$V3754*DailySales!$Q3754</f>
        <v>691.2</v>
      </c>
      <c r="X3754" s="148">
        <f>VLOOKUP(O3754,Stock[],6,FALSE)</f>
        <v>1330</v>
      </c>
      <c r="Y3754" s="148">
        <f>+DailySales!$V3754*DailySales!$X3754</f>
        <v>1436400</v>
      </c>
      <c r="Z3754" s="146"/>
      <c r="AA3754" s="146"/>
      <c r="AB3754" s="146"/>
      <c r="AC3754" s="146"/>
      <c r="AD3754" s="146"/>
      <c r="AE3754" s="149"/>
      <c r="AF3754" s="150"/>
      <c r="AG3754" s="151"/>
      <c r="AH3754" s="150"/>
      <c r="AI3754" s="151"/>
      <c r="AJ3754" s="122">
        <v>46069</v>
      </c>
      <c r="AK3754" s="151">
        <v>1436400</v>
      </c>
      <c r="AL3754" s="34"/>
      <c r="AM3754" s="39"/>
      <c r="AN375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55" spans="1:40" ht="19.5" customHeight="1" x14ac:dyDescent="0.25">
      <c r="A3755" s="141">
        <f t="shared" ref="A3755:A3757" si="368">YEAR(C3755)</f>
        <v>2026</v>
      </c>
      <c r="B3755" s="141">
        <f t="shared" ref="B3755:B3757" si="369">MONTH(C3755)</f>
        <v>2</v>
      </c>
      <c r="C3755" s="113">
        <v>46065</v>
      </c>
      <c r="D3755" s="142">
        <f t="shared" ref="D3755:D3757" ca="1" si="370">TODAY()</f>
        <v>46097</v>
      </c>
      <c r="E3755" s="142" t="str">
        <f t="shared" ref="E3755:E3757" ca="1" si="371">DATEDIF(C3755,D3755,"M")&amp;"-Months"</f>
        <v>1-Months</v>
      </c>
      <c r="F3755" s="142" t="str">
        <f>VLOOKUP(O3755,Stock[],5,FALSE)</f>
        <v>BE</v>
      </c>
      <c r="G3755" s="143" t="s">
        <v>3499</v>
      </c>
      <c r="H3755" s="144"/>
      <c r="I3755" s="145" t="s">
        <v>2971</v>
      </c>
      <c r="J3755" s="141" t="str">
        <f>VLOOKUP(I3755,Customers[],2,FALSE)</f>
        <v>Summer-2</v>
      </c>
      <c r="K3755" s="141" t="str">
        <f>VLOOKUP(I3755,Customers[],4,FALSE)</f>
        <v>Meiktila</v>
      </c>
      <c r="L3755" s="141" t="str">
        <f>VLOOKUP(Table85[[#This Row],[CustomerID]],Table!H:K,3,0)</f>
        <v>မိတ္ထီလာ</v>
      </c>
      <c r="M3755" s="141" t="str">
        <f>VLOOKUP(I3755,Customers[],5,FALSE)</f>
        <v>WholeSales</v>
      </c>
      <c r="N3755" s="145" t="s">
        <v>10</v>
      </c>
      <c r="O3755" s="146" t="s">
        <v>2120</v>
      </c>
      <c r="P3755" s="141" t="str">
        <f>VLOOKUP(O3755,Stock[],2,FALSE)</f>
        <v>ဇေ အရက်သန့်</v>
      </c>
      <c r="Q3755" s="147">
        <f>VLOOKUP(O3755,Stock[],3,FALSE)</f>
        <v>0.64</v>
      </c>
      <c r="R3755" s="147">
        <f>VLOOKUP(O3755,Stock[],4,FALSE)</f>
        <v>14</v>
      </c>
      <c r="S3755" s="146"/>
      <c r="T3755" s="147">
        <f>(DailySales!$S3755/DailySales!$R3755)+DailySales!$U3755</f>
        <v>20</v>
      </c>
      <c r="U3755" s="146">
        <v>20</v>
      </c>
      <c r="V3755" s="148">
        <f>+DailySales!$T3755*DailySales!$R3755</f>
        <v>280</v>
      </c>
      <c r="W3755" s="148">
        <f>+DailySales!$V3755*DailySales!$Q3755</f>
        <v>179.20000000000002</v>
      </c>
      <c r="X3755" s="148">
        <f>VLOOKUP(O3755,Stock[],6,FALSE)</f>
        <v>1380</v>
      </c>
      <c r="Y3755" s="148">
        <f>+DailySales!$V3755*DailySales!$X3755</f>
        <v>386400</v>
      </c>
      <c r="Z3755" s="146"/>
      <c r="AA3755" s="146"/>
      <c r="AB3755" s="146"/>
      <c r="AC3755" s="146"/>
      <c r="AD3755" s="146"/>
      <c r="AE3755" s="149"/>
      <c r="AF3755" s="150"/>
      <c r="AG3755" s="151"/>
      <c r="AH3755" s="150"/>
      <c r="AI3755" s="151"/>
      <c r="AJ3755" s="122">
        <v>46069</v>
      </c>
      <c r="AK3755" s="151">
        <v>386400</v>
      </c>
      <c r="AL3755" s="34"/>
      <c r="AM3755" s="39"/>
      <c r="AN375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56" spans="1:40" ht="19.5" customHeight="1" x14ac:dyDescent="0.25">
      <c r="A3756" s="141">
        <f t="shared" si="368"/>
        <v>2026</v>
      </c>
      <c r="B3756" s="141">
        <f t="shared" si="369"/>
        <v>2</v>
      </c>
      <c r="C3756" s="113">
        <v>46065</v>
      </c>
      <c r="D3756" s="142">
        <f t="shared" ca="1" si="370"/>
        <v>46097</v>
      </c>
      <c r="E3756" s="142" t="str">
        <f t="shared" ca="1" si="371"/>
        <v>1-Months</v>
      </c>
      <c r="F3756" s="142" t="str">
        <f>VLOOKUP(O3756,Stock[],5,FALSE)</f>
        <v>BE</v>
      </c>
      <c r="G3756" s="143" t="s">
        <v>3499</v>
      </c>
      <c r="H3756" s="144"/>
      <c r="I3756" s="145" t="s">
        <v>2971</v>
      </c>
      <c r="J3756" s="141" t="str">
        <f>VLOOKUP(I3756,Customers[],2,FALSE)</f>
        <v>Summer-2</v>
      </c>
      <c r="K3756" s="141" t="str">
        <f>VLOOKUP(I3756,Customers[],4,FALSE)</f>
        <v>Meiktila</v>
      </c>
      <c r="L3756" s="141" t="str">
        <f>VLOOKUP(Table85[[#This Row],[CustomerID]],Table!H:K,3,0)</f>
        <v>မိတ္ထီလာ</v>
      </c>
      <c r="M3756" s="141" t="str">
        <f>VLOOKUP(I3756,Customers[],5,FALSE)</f>
        <v>WholeSales</v>
      </c>
      <c r="N3756" s="145" t="s">
        <v>10</v>
      </c>
      <c r="O3756" s="146" t="s">
        <v>214</v>
      </c>
      <c r="P3756" s="141" t="str">
        <f>VLOOKUP(O3756,Stock[],2,FALSE)</f>
        <v>ကောင်းကြည်</v>
      </c>
      <c r="Q3756" s="147">
        <f>VLOOKUP(O3756,Stock[],3,FALSE)</f>
        <v>0.64</v>
      </c>
      <c r="R3756" s="147">
        <f>VLOOKUP(O3756,Stock[],4,FALSE)</f>
        <v>14</v>
      </c>
      <c r="S3756" s="146"/>
      <c r="T3756" s="147">
        <f>(DailySales!$S3756/DailySales!$R3756)+DailySales!$U3756</f>
        <v>50</v>
      </c>
      <c r="U3756" s="146">
        <v>50</v>
      </c>
      <c r="V3756" s="148">
        <f>+DailySales!$T3756*DailySales!$R3756</f>
        <v>700</v>
      </c>
      <c r="W3756" s="148">
        <f>+DailySales!$V3756*DailySales!$Q3756</f>
        <v>448</v>
      </c>
      <c r="X3756" s="148">
        <f>VLOOKUP(O3756,Stock[],6,FALSE)</f>
        <v>1330</v>
      </c>
      <c r="Y3756" s="148">
        <f>+DailySales!$V3756*DailySales!$X3756</f>
        <v>931000</v>
      </c>
      <c r="Z3756" s="146"/>
      <c r="AA3756" s="146"/>
      <c r="AB3756" s="146"/>
      <c r="AC3756" s="146"/>
      <c r="AD3756" s="146"/>
      <c r="AE3756" s="149"/>
      <c r="AF3756" s="150"/>
      <c r="AG3756" s="151"/>
      <c r="AH3756" s="150">
        <v>46076</v>
      </c>
      <c r="AI3756" s="151">
        <v>79200</v>
      </c>
      <c r="AJ3756" s="122">
        <v>46069</v>
      </c>
      <c r="AK3756" s="151">
        <v>851800</v>
      </c>
      <c r="AL3756" s="34"/>
      <c r="AM3756" s="39"/>
      <c r="AN375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57" spans="1:40" ht="19.5" customHeight="1" x14ac:dyDescent="0.25">
      <c r="A3757" s="141">
        <f t="shared" si="368"/>
        <v>2026</v>
      </c>
      <c r="B3757" s="141">
        <f t="shared" si="369"/>
        <v>2</v>
      </c>
      <c r="C3757" s="113">
        <v>46065</v>
      </c>
      <c r="D3757" s="142">
        <f t="shared" ca="1" si="370"/>
        <v>46097</v>
      </c>
      <c r="E3757" s="142" t="str">
        <f t="shared" ca="1" si="371"/>
        <v>1-Months</v>
      </c>
      <c r="F3757" s="142" t="str">
        <f>VLOOKUP(O3757,Stock[],5,FALSE)</f>
        <v>BE</v>
      </c>
      <c r="G3757" s="143" t="s">
        <v>3500</v>
      </c>
      <c r="H3757" s="144"/>
      <c r="I3757" s="145" t="s">
        <v>198</v>
      </c>
      <c r="J3757" s="141" t="str">
        <f>VLOOKUP(I3757,Customers[],2,FALSE)</f>
        <v>ရွှေမြင်း(ရွှေမြင့်မိုရ်)</v>
      </c>
      <c r="K3757" s="141" t="str">
        <f>VLOOKUP(I3757,Customers[],4,FALSE)</f>
        <v>Pyawbwe</v>
      </c>
      <c r="L3757" s="141" t="str">
        <f>VLOOKUP(Table85[[#This Row],[CustomerID]],Table!H:K,3,0)</f>
        <v>ပျော်ဘွယ်</v>
      </c>
      <c r="M3757" s="141" t="str">
        <f>VLOOKUP(I3757,Customers[],5,FALSE)</f>
        <v>WholeSales/Contract</v>
      </c>
      <c r="N3757" s="145" t="s">
        <v>10</v>
      </c>
      <c r="O3757" s="146" t="s">
        <v>220</v>
      </c>
      <c r="P3757" s="141" t="str">
        <f>VLOOKUP(O3757,Stock[],2,FALSE)</f>
        <v>မြန်မာရှောက်ပျား</v>
      </c>
      <c r="Q3757" s="147">
        <f>VLOOKUP(O3757,Stock[],3,FALSE)</f>
        <v>0.64</v>
      </c>
      <c r="R3757" s="147">
        <f>VLOOKUP(O3757,Stock[],4,FALSE)</f>
        <v>14</v>
      </c>
      <c r="S3757" s="146"/>
      <c r="T3757" s="147">
        <f>(DailySales!$S3757/DailySales!$R3757)+DailySales!$U3757</f>
        <v>50</v>
      </c>
      <c r="U3757" s="146">
        <v>50</v>
      </c>
      <c r="V3757" s="148">
        <f>+DailySales!$T3757*DailySales!$R3757</f>
        <v>700</v>
      </c>
      <c r="W3757" s="148">
        <f>+DailySales!$V3757*DailySales!$Q3757</f>
        <v>448</v>
      </c>
      <c r="X3757" s="148">
        <f>VLOOKUP(O3757,Stock[],6,FALSE)</f>
        <v>1370</v>
      </c>
      <c r="Y3757" s="148">
        <f>+DailySales!$V3757*DailySales!$X3757</f>
        <v>959000</v>
      </c>
      <c r="Z3757" s="146"/>
      <c r="AA3757" s="146"/>
      <c r="AB3757" s="146"/>
      <c r="AC3757" s="146"/>
      <c r="AD3757" s="146"/>
      <c r="AE3757" s="149"/>
      <c r="AF3757" s="150"/>
      <c r="AG3757" s="151"/>
      <c r="AH3757" s="150"/>
      <c r="AI3757" s="151"/>
      <c r="AJ3757" s="150"/>
      <c r="AK3757" s="151"/>
      <c r="AL3757" s="34"/>
      <c r="AM3757" s="39"/>
      <c r="AN375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959000</v>
      </c>
    </row>
    <row r="3758" spans="1:40" ht="19.5" customHeight="1" x14ac:dyDescent="0.25">
      <c r="A3758" s="141">
        <f t="shared" ref="A3758:A3760" si="372">YEAR(C3758)</f>
        <v>2026</v>
      </c>
      <c r="B3758" s="141">
        <f t="shared" ref="B3758:B3760" si="373">MONTH(C3758)</f>
        <v>2</v>
      </c>
      <c r="C3758" s="113">
        <v>46065</v>
      </c>
      <c r="D3758" s="142">
        <f t="shared" ref="D3758:D3760" ca="1" si="374">TODAY()</f>
        <v>46097</v>
      </c>
      <c r="E3758" s="142" t="str">
        <f t="shared" ref="E3758:E3760" ca="1" si="375">DATEDIF(C3758,D3758,"M")&amp;"-Months"</f>
        <v>1-Months</v>
      </c>
      <c r="F3758" s="142" t="str">
        <f>VLOOKUP(O3758,Stock[],5,FALSE)</f>
        <v>BE</v>
      </c>
      <c r="G3758" s="143" t="s">
        <v>3501</v>
      </c>
      <c r="H3758" s="144"/>
      <c r="I3758" s="145" t="s">
        <v>180</v>
      </c>
      <c r="J3758" s="141" t="str">
        <f>VLOOKUP(I3758,Customers[],2,FALSE)</f>
        <v>ရွှေမြင်း</v>
      </c>
      <c r="K3758" s="141" t="str">
        <f>VLOOKUP(I3758,Customers[],4,FALSE)</f>
        <v>Meiktila</v>
      </c>
      <c r="L3758" s="141" t="str">
        <f>VLOOKUP(Table85[[#This Row],[CustomerID]],Table!H:K,3,0)</f>
        <v>မိတ္ထီလာ</v>
      </c>
      <c r="M3758" s="141" t="str">
        <f>VLOOKUP(I3758,Customers[],5,FALSE)</f>
        <v>WholeSales/Contract</v>
      </c>
      <c r="N3758" s="145" t="s">
        <v>10</v>
      </c>
      <c r="O3758" s="146" t="s">
        <v>3502</v>
      </c>
      <c r="P3758" s="141" t="str">
        <f>VLOOKUP(O3758,Stock[],2,FALSE)</f>
        <v>မြန်မာရှောက်ပျား</v>
      </c>
      <c r="Q3758" s="147">
        <f>VLOOKUP(O3758,Stock[],3,FALSE)</f>
        <v>0.64</v>
      </c>
      <c r="R3758" s="147">
        <f>VLOOKUP(O3758,Stock[],4,FALSE)</f>
        <v>14</v>
      </c>
      <c r="S3758" s="146"/>
      <c r="T3758" s="147">
        <f>(DailySales!$S3758/DailySales!$R3758)+DailySales!$U3758</f>
        <v>50</v>
      </c>
      <c r="U3758" s="146">
        <v>50</v>
      </c>
      <c r="V3758" s="148">
        <f>+DailySales!$T3758*DailySales!$R3758</f>
        <v>700</v>
      </c>
      <c r="W3758" s="148">
        <f>+DailySales!$V3758*DailySales!$Q3758</f>
        <v>448</v>
      </c>
      <c r="X3758" s="148">
        <f>VLOOKUP(O3758,Stock[],6,FALSE)</f>
        <v>1370</v>
      </c>
      <c r="Y3758" s="148">
        <f>+DailySales!$V3758*DailySales!$X3758</f>
        <v>959000</v>
      </c>
      <c r="Z3758" s="146"/>
      <c r="AA3758" s="146"/>
      <c r="AB3758" s="146"/>
      <c r="AC3758" s="146"/>
      <c r="AD3758" s="146"/>
      <c r="AE3758" s="149"/>
      <c r="AF3758" s="150"/>
      <c r="AG3758" s="151"/>
      <c r="AH3758" s="150"/>
      <c r="AI3758" s="151"/>
      <c r="AJ3758" s="150"/>
      <c r="AK3758" s="151"/>
      <c r="AL3758" s="34"/>
      <c r="AM3758" s="39"/>
      <c r="AN375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959000</v>
      </c>
    </row>
    <row r="3759" spans="1:40" ht="19.5" customHeight="1" x14ac:dyDescent="0.25">
      <c r="A3759" s="141">
        <f t="shared" si="372"/>
        <v>2026</v>
      </c>
      <c r="B3759" s="141">
        <f t="shared" si="373"/>
        <v>2</v>
      </c>
      <c r="C3759" s="113">
        <v>46065</v>
      </c>
      <c r="D3759" s="142">
        <f t="shared" ca="1" si="374"/>
        <v>46097</v>
      </c>
      <c r="E3759" s="142" t="str">
        <f t="shared" ca="1" si="375"/>
        <v>1-Months</v>
      </c>
      <c r="F3759" s="142" t="str">
        <f>VLOOKUP(O3759,Stock[],5,FALSE)</f>
        <v>BE</v>
      </c>
      <c r="G3759" s="143" t="s">
        <v>3501</v>
      </c>
      <c r="H3759" s="144"/>
      <c r="I3759" s="145" t="s">
        <v>180</v>
      </c>
      <c r="J3759" s="141" t="str">
        <f>VLOOKUP(I3759,Customers[],2,FALSE)</f>
        <v>ရွှေမြင်း</v>
      </c>
      <c r="K3759" s="141" t="str">
        <f>VLOOKUP(I3759,Customers[],4,FALSE)</f>
        <v>Meiktila</v>
      </c>
      <c r="L3759" s="141" t="str">
        <f>VLOOKUP(Table85[[#This Row],[CustomerID]],Table!H:K,3,0)</f>
        <v>မိတ္ထီလာ</v>
      </c>
      <c r="M3759" s="141" t="str">
        <f>VLOOKUP(I3759,Customers[],5,FALSE)</f>
        <v>WholeSales/Contract</v>
      </c>
      <c r="N3759" s="145" t="s">
        <v>10</v>
      </c>
      <c r="O3759" s="146" t="s">
        <v>217</v>
      </c>
      <c r="P3759" s="141" t="str">
        <f>VLOOKUP(O3759,Stock[],2,FALSE)</f>
        <v>လိမ္မော်ဖြူ</v>
      </c>
      <c r="Q3759" s="147">
        <f>VLOOKUP(O3759,Stock[],3,FALSE)</f>
        <v>0.64</v>
      </c>
      <c r="R3759" s="147">
        <f>VLOOKUP(O3759,Stock[],4,FALSE)</f>
        <v>24</v>
      </c>
      <c r="S3759" s="146"/>
      <c r="T3759" s="147">
        <f>(DailySales!$S3759/DailySales!$R3759)+DailySales!$U3759</f>
        <v>30</v>
      </c>
      <c r="U3759" s="146">
        <v>30</v>
      </c>
      <c r="V3759" s="148">
        <f>+DailySales!$T3759*DailySales!$R3759</f>
        <v>720</v>
      </c>
      <c r="W3759" s="148">
        <f>+DailySales!$V3759*DailySales!$Q3759</f>
        <v>460.8</v>
      </c>
      <c r="X3759" s="148">
        <f>VLOOKUP(O3759,Stock[],6,FALSE)</f>
        <v>1330</v>
      </c>
      <c r="Y3759" s="148">
        <f>+DailySales!$V3759*DailySales!$X3759</f>
        <v>957600</v>
      </c>
      <c r="Z3759" s="146"/>
      <c r="AA3759" s="146"/>
      <c r="AB3759" s="146"/>
      <c r="AC3759" s="146"/>
      <c r="AD3759" s="146"/>
      <c r="AE3759" s="149"/>
      <c r="AF3759" s="150"/>
      <c r="AG3759" s="151"/>
      <c r="AH3759" s="150"/>
      <c r="AI3759" s="151"/>
      <c r="AJ3759" s="150"/>
      <c r="AK3759" s="151"/>
      <c r="AL3759" s="34"/>
      <c r="AM3759" s="39"/>
      <c r="AN375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3760" spans="1:40" ht="19.5" customHeight="1" x14ac:dyDescent="0.25">
      <c r="A3760" s="141">
        <f t="shared" si="372"/>
        <v>2026</v>
      </c>
      <c r="B3760" s="141">
        <f t="shared" si="373"/>
        <v>2</v>
      </c>
      <c r="C3760" s="113">
        <v>46065</v>
      </c>
      <c r="D3760" s="142">
        <f t="shared" ca="1" si="374"/>
        <v>46097</v>
      </c>
      <c r="E3760" s="142" t="str">
        <f t="shared" ca="1" si="375"/>
        <v>1-Months</v>
      </c>
      <c r="F3760" s="142" t="str">
        <f>VLOOKUP(O3760,Stock[],5,FALSE)</f>
        <v>BE</v>
      </c>
      <c r="G3760" s="143" t="s">
        <v>3501</v>
      </c>
      <c r="H3760" s="144"/>
      <c r="I3760" s="145" t="s">
        <v>180</v>
      </c>
      <c r="J3760" s="141" t="str">
        <f>VLOOKUP(I3760,Customers[],2,FALSE)</f>
        <v>ရွှေမြင်း</v>
      </c>
      <c r="K3760" s="141" t="str">
        <f>VLOOKUP(I3760,Customers[],4,FALSE)</f>
        <v>Meiktila</v>
      </c>
      <c r="L3760" s="141" t="str">
        <f>VLOOKUP(Table85[[#This Row],[CustomerID]],Table!H:K,3,0)</f>
        <v>မိတ္ထီလာ</v>
      </c>
      <c r="M3760" s="141" t="str">
        <f>VLOOKUP(I3760,Customers[],5,FALSE)</f>
        <v>WholeSales/Contract</v>
      </c>
      <c r="N3760" s="145" t="s">
        <v>10</v>
      </c>
      <c r="O3760" s="146" t="s">
        <v>3503</v>
      </c>
      <c r="P3760" s="141" t="str">
        <f>VLOOKUP(O3760,Stock[],2,FALSE)</f>
        <v>ဒဂုံနာနတ်</v>
      </c>
      <c r="Q3760" s="147">
        <f>VLOOKUP(O3760,Stock[],3,FALSE)</f>
        <v>0.64</v>
      </c>
      <c r="R3760" s="147">
        <f>VLOOKUP(O3760,Stock[],4,FALSE)</f>
        <v>24</v>
      </c>
      <c r="S3760" s="146"/>
      <c r="T3760" s="147">
        <f>(DailySales!$S3760/DailySales!$R3760)+DailySales!$U3760</f>
        <v>10</v>
      </c>
      <c r="U3760" s="146">
        <v>10</v>
      </c>
      <c r="V3760" s="148">
        <f>+DailySales!$T3760*DailySales!$R3760</f>
        <v>240</v>
      </c>
      <c r="W3760" s="148">
        <f>+DailySales!$V3760*DailySales!$Q3760</f>
        <v>153.6</v>
      </c>
      <c r="X3760" s="148">
        <f>VLOOKUP(O3760,Stock[],6,FALSE)</f>
        <v>1330</v>
      </c>
      <c r="Y3760" s="148">
        <f>+DailySales!$V3760*DailySales!$X3760</f>
        <v>319200</v>
      </c>
      <c r="Z3760" s="146"/>
      <c r="AA3760" s="146"/>
      <c r="AB3760" s="146"/>
      <c r="AC3760" s="146"/>
      <c r="AD3760" s="146"/>
      <c r="AE3760" s="149"/>
      <c r="AF3760" s="150"/>
      <c r="AG3760" s="151"/>
      <c r="AH3760" s="150"/>
      <c r="AI3760" s="151"/>
      <c r="AJ3760" s="150"/>
      <c r="AK3760" s="151"/>
      <c r="AL3760" s="34"/>
      <c r="AM3760" s="39"/>
      <c r="AN376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319200</v>
      </c>
    </row>
    <row r="3761" spans="1:40" ht="19.5" customHeight="1" x14ac:dyDescent="0.25">
      <c r="A3761" s="141">
        <f t="shared" ref="A3761:A3763" si="376">YEAR(C3761)</f>
        <v>2026</v>
      </c>
      <c r="B3761" s="141">
        <f t="shared" ref="B3761:B3763" si="377">MONTH(C3761)</f>
        <v>2</v>
      </c>
      <c r="C3761" s="113">
        <v>46065</v>
      </c>
      <c r="D3761" s="142">
        <f t="shared" ref="D3761:D3763" ca="1" si="378">TODAY()</f>
        <v>46097</v>
      </c>
      <c r="E3761" s="142" t="str">
        <f t="shared" ref="E3761:E3763" ca="1" si="379">DATEDIF(C3761,D3761,"M")&amp;"-Months"</f>
        <v>1-Months</v>
      </c>
      <c r="F3761" s="142" t="str">
        <f>VLOOKUP(O3761,Stock[],5,FALSE)</f>
        <v>BE</v>
      </c>
      <c r="G3761" s="143" t="s">
        <v>3501</v>
      </c>
      <c r="H3761" s="144"/>
      <c r="I3761" s="145" t="s">
        <v>180</v>
      </c>
      <c r="J3761" s="141" t="str">
        <f>VLOOKUP(I3761,Customers[],2,FALSE)</f>
        <v>ရွှေမြင်း</v>
      </c>
      <c r="K3761" s="141" t="str">
        <f>VLOOKUP(I3761,Customers[],4,FALSE)</f>
        <v>Meiktila</v>
      </c>
      <c r="L3761" s="141" t="str">
        <f>VLOOKUP(Table85[[#This Row],[CustomerID]],Table!H:K,3,0)</f>
        <v>မိတ္ထီလာ</v>
      </c>
      <c r="M3761" s="141" t="str">
        <f>VLOOKUP(I3761,Customers[],5,FALSE)</f>
        <v>WholeSales/Contract</v>
      </c>
      <c r="N3761" s="145" t="s">
        <v>10</v>
      </c>
      <c r="O3761" s="146" t="s">
        <v>3494</v>
      </c>
      <c r="P3761" s="141" t="str">
        <f>VLOOKUP(O3761,Stock[],2,FALSE)</f>
        <v>ဇေယျဝတီ Red</v>
      </c>
      <c r="Q3761" s="147">
        <f>VLOOKUP(O3761,Stock[],3,FALSE)</f>
        <v>0.64</v>
      </c>
      <c r="R3761" s="147">
        <f>VLOOKUP(O3761,Stock[],4,FALSE)</f>
        <v>14</v>
      </c>
      <c r="S3761" s="146"/>
      <c r="T3761" s="147">
        <f>(DailySales!$S3761/DailySales!$R3761)+DailySales!$U3761</f>
        <v>40</v>
      </c>
      <c r="U3761" s="146">
        <v>40</v>
      </c>
      <c r="V3761" s="148">
        <f>+DailySales!$T3761*DailySales!$R3761</f>
        <v>560</v>
      </c>
      <c r="W3761" s="148">
        <f>+DailySales!$V3761*DailySales!$Q3761</f>
        <v>358.40000000000003</v>
      </c>
      <c r="X3761" s="148">
        <f>VLOOKUP(O3761,Stock[],6,FALSE)</f>
        <v>1330</v>
      </c>
      <c r="Y3761" s="148">
        <f>+DailySales!$V3761*DailySales!$X3761</f>
        <v>744800</v>
      </c>
      <c r="Z3761" s="146"/>
      <c r="AA3761" s="146"/>
      <c r="AB3761" s="146"/>
      <c r="AC3761" s="146"/>
      <c r="AD3761" s="146"/>
      <c r="AE3761" s="149"/>
      <c r="AF3761" s="150"/>
      <c r="AG3761" s="151"/>
      <c r="AH3761" s="150"/>
      <c r="AI3761" s="151"/>
      <c r="AJ3761" s="150"/>
      <c r="AK3761" s="151"/>
      <c r="AL3761" s="34"/>
      <c r="AM3761" s="39"/>
      <c r="AN376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744800</v>
      </c>
    </row>
    <row r="3762" spans="1:40" ht="19.5" customHeight="1" x14ac:dyDescent="0.25">
      <c r="A3762" s="141">
        <f t="shared" si="376"/>
        <v>2026</v>
      </c>
      <c r="B3762" s="141">
        <f t="shared" si="377"/>
        <v>2</v>
      </c>
      <c r="C3762" s="113">
        <v>46065</v>
      </c>
      <c r="D3762" s="142">
        <f t="shared" ca="1" si="378"/>
        <v>46097</v>
      </c>
      <c r="E3762" s="142" t="str">
        <f t="shared" ca="1" si="379"/>
        <v>1-Months</v>
      </c>
      <c r="F3762" s="142" t="str">
        <f>VLOOKUP(O3762,Stock[],5,FALSE)</f>
        <v>BE</v>
      </c>
      <c r="G3762" s="143" t="s">
        <v>3504</v>
      </c>
      <c r="H3762" s="144"/>
      <c r="I3762" s="145" t="s">
        <v>180</v>
      </c>
      <c r="J3762" s="141" t="str">
        <f>VLOOKUP(I3762,Customers[],2,FALSE)</f>
        <v>ရွှေမြင်း</v>
      </c>
      <c r="K3762" s="141" t="str">
        <f>VLOOKUP(I3762,Customers[],4,FALSE)</f>
        <v>Meiktila</v>
      </c>
      <c r="L3762" s="141" t="str">
        <f>VLOOKUP(Table85[[#This Row],[CustomerID]],Table!H:K,3,0)</f>
        <v>မိတ္ထီလာ</v>
      </c>
      <c r="M3762" s="141" t="str">
        <f>VLOOKUP(I3762,Customers[],5,FALSE)</f>
        <v>WholeSales/Contract</v>
      </c>
      <c r="N3762" s="145" t="s">
        <v>10</v>
      </c>
      <c r="O3762" s="146" t="s">
        <v>217</v>
      </c>
      <c r="P3762" s="141" t="str">
        <f>VLOOKUP(O3762,Stock[],2,FALSE)</f>
        <v>လိမ္မော်ဖြူ</v>
      </c>
      <c r="Q3762" s="147">
        <f>VLOOKUP(O3762,Stock[],3,FALSE)</f>
        <v>0.64</v>
      </c>
      <c r="R3762" s="147">
        <f>VLOOKUP(O3762,Stock[],4,FALSE)</f>
        <v>24</v>
      </c>
      <c r="S3762" s="146"/>
      <c r="T3762" s="147">
        <f>(DailySales!$S3762/DailySales!$R3762)+DailySales!$U3762</f>
        <v>30</v>
      </c>
      <c r="U3762" s="146">
        <v>30</v>
      </c>
      <c r="V3762" s="148">
        <f>+DailySales!$T3762*DailySales!$R3762</f>
        <v>720</v>
      </c>
      <c r="W3762" s="148">
        <f>+DailySales!$V3762*DailySales!$Q3762</f>
        <v>460.8</v>
      </c>
      <c r="X3762" s="148">
        <f>VLOOKUP(O3762,Stock[],6,FALSE)</f>
        <v>1330</v>
      </c>
      <c r="Y3762" s="148">
        <f>+DailySales!$V3762*DailySales!$X3762</f>
        <v>957600</v>
      </c>
      <c r="Z3762" s="146"/>
      <c r="AA3762" s="146"/>
      <c r="AB3762" s="146"/>
      <c r="AC3762" s="146"/>
      <c r="AD3762" s="146"/>
      <c r="AE3762" s="149"/>
      <c r="AF3762" s="150"/>
      <c r="AG3762" s="151"/>
      <c r="AH3762" s="150"/>
      <c r="AI3762" s="151"/>
      <c r="AJ3762" s="150"/>
      <c r="AK3762" s="151"/>
      <c r="AL3762" s="34"/>
      <c r="AM3762" s="39"/>
      <c r="AN376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3763" spans="1:40" ht="19.5" customHeight="1" x14ac:dyDescent="0.25">
      <c r="A3763" s="141">
        <f t="shared" si="376"/>
        <v>2026</v>
      </c>
      <c r="B3763" s="141">
        <f t="shared" si="377"/>
        <v>2</v>
      </c>
      <c r="C3763" s="113">
        <v>46065</v>
      </c>
      <c r="D3763" s="142">
        <f t="shared" ca="1" si="378"/>
        <v>46097</v>
      </c>
      <c r="E3763" s="142" t="str">
        <f t="shared" ca="1" si="379"/>
        <v>1-Months</v>
      </c>
      <c r="F3763" s="142" t="str">
        <f>VLOOKUP(O3763,Stock[],5,FALSE)</f>
        <v>BE</v>
      </c>
      <c r="G3763" s="143" t="s">
        <v>3504</v>
      </c>
      <c r="H3763" s="144"/>
      <c r="I3763" s="145" t="s">
        <v>180</v>
      </c>
      <c r="J3763" s="141" t="str">
        <f>VLOOKUP(I3763,Customers[],2,FALSE)</f>
        <v>ရွှေမြင်း</v>
      </c>
      <c r="K3763" s="141" t="str">
        <f>VLOOKUP(I3763,Customers[],4,FALSE)</f>
        <v>Meiktila</v>
      </c>
      <c r="L3763" s="141" t="str">
        <f>VLOOKUP(Table85[[#This Row],[CustomerID]],Table!H:K,3,0)</f>
        <v>မိတ္ထီလာ</v>
      </c>
      <c r="M3763" s="141" t="str">
        <f>VLOOKUP(I3763,Customers[],5,FALSE)</f>
        <v>WholeSales/Contract</v>
      </c>
      <c r="N3763" s="145" t="s">
        <v>10</v>
      </c>
      <c r="O3763" s="146" t="s">
        <v>2120</v>
      </c>
      <c r="P3763" s="141" t="str">
        <f>VLOOKUP(O3763,Stock[],2,FALSE)</f>
        <v>ဇေ အရက်သန့်</v>
      </c>
      <c r="Q3763" s="147">
        <f>VLOOKUP(O3763,Stock[],3,FALSE)</f>
        <v>0.64</v>
      </c>
      <c r="R3763" s="147">
        <f>VLOOKUP(O3763,Stock[],4,FALSE)</f>
        <v>14</v>
      </c>
      <c r="S3763" s="146"/>
      <c r="T3763" s="147">
        <f>(DailySales!$S3763/DailySales!$R3763)+DailySales!$U3763</f>
        <v>10</v>
      </c>
      <c r="U3763" s="146">
        <v>10</v>
      </c>
      <c r="V3763" s="148">
        <f>+DailySales!$T3763*DailySales!$R3763</f>
        <v>140</v>
      </c>
      <c r="W3763" s="148">
        <f>+DailySales!$V3763*DailySales!$Q3763</f>
        <v>89.600000000000009</v>
      </c>
      <c r="X3763" s="148">
        <f>VLOOKUP(O3763,Stock[],6,FALSE)</f>
        <v>1380</v>
      </c>
      <c r="Y3763" s="148">
        <f>+DailySales!$V3763*DailySales!$X3763</f>
        <v>193200</v>
      </c>
      <c r="Z3763" s="146"/>
      <c r="AA3763" s="146"/>
      <c r="AB3763" s="146"/>
      <c r="AC3763" s="146"/>
      <c r="AD3763" s="146"/>
      <c r="AE3763" s="149"/>
      <c r="AF3763" s="150"/>
      <c r="AG3763" s="151"/>
      <c r="AH3763" s="150"/>
      <c r="AI3763" s="151"/>
      <c r="AJ3763" s="150"/>
      <c r="AK3763" s="151"/>
      <c r="AL3763" s="34"/>
      <c r="AM3763" s="39"/>
      <c r="AN376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193200</v>
      </c>
    </row>
    <row r="3764" spans="1:40" ht="19.5" customHeight="1" x14ac:dyDescent="0.25">
      <c r="A3764" s="141">
        <f t="shared" ref="A3764:A3766" si="380">YEAR(C3764)</f>
        <v>2026</v>
      </c>
      <c r="B3764" s="141">
        <f t="shared" ref="B3764:B3766" si="381">MONTH(C3764)</f>
        <v>2</v>
      </c>
      <c r="C3764" s="113">
        <v>46065</v>
      </c>
      <c r="D3764" s="142">
        <f t="shared" ref="D3764:D3766" ca="1" si="382">TODAY()</f>
        <v>46097</v>
      </c>
      <c r="E3764" s="142" t="str">
        <f t="shared" ref="E3764:E3766" ca="1" si="383">DATEDIF(C3764,D3764,"M")&amp;"-Months"</f>
        <v>1-Months</v>
      </c>
      <c r="F3764" s="142" t="str">
        <f>VLOOKUP(O3764,Stock[],5,FALSE)</f>
        <v>BE</v>
      </c>
      <c r="G3764" s="143" t="s">
        <v>3504</v>
      </c>
      <c r="H3764" s="144"/>
      <c r="I3764" s="145" t="s">
        <v>180</v>
      </c>
      <c r="J3764" s="141" t="str">
        <f>VLOOKUP(I3764,Customers[],2,FALSE)</f>
        <v>ရွှေမြင်း</v>
      </c>
      <c r="K3764" s="141" t="str">
        <f>VLOOKUP(I3764,Customers[],4,FALSE)</f>
        <v>Meiktila</v>
      </c>
      <c r="L3764" s="141" t="str">
        <f>VLOOKUP(Table85[[#This Row],[CustomerID]],Table!H:K,3,0)</f>
        <v>မိတ္ထီလာ</v>
      </c>
      <c r="M3764" s="141" t="str">
        <f>VLOOKUP(I3764,Customers[],5,FALSE)</f>
        <v>WholeSales/Contract</v>
      </c>
      <c r="N3764" s="145" t="s">
        <v>10</v>
      </c>
      <c r="O3764" s="146" t="s">
        <v>214</v>
      </c>
      <c r="P3764" s="141" t="str">
        <f>VLOOKUP(O3764,Stock[],2,FALSE)</f>
        <v>ကောင်းကြည်</v>
      </c>
      <c r="Q3764" s="147">
        <f>VLOOKUP(O3764,Stock[],3,FALSE)</f>
        <v>0.64</v>
      </c>
      <c r="R3764" s="147">
        <f>VLOOKUP(O3764,Stock[],4,FALSE)</f>
        <v>14</v>
      </c>
      <c r="S3764" s="146"/>
      <c r="T3764" s="147">
        <f>(DailySales!$S3764/DailySales!$R3764)+DailySales!$U3764</f>
        <v>10</v>
      </c>
      <c r="U3764" s="146">
        <v>10</v>
      </c>
      <c r="V3764" s="148">
        <f>+DailySales!$T3764*DailySales!$R3764</f>
        <v>140</v>
      </c>
      <c r="W3764" s="148">
        <f>+DailySales!$V3764*DailySales!$Q3764</f>
        <v>89.600000000000009</v>
      </c>
      <c r="X3764" s="148">
        <f>VLOOKUP(O3764,Stock[],6,FALSE)</f>
        <v>1330</v>
      </c>
      <c r="Y3764" s="148">
        <f>+DailySales!$V3764*DailySales!$X3764</f>
        <v>186200</v>
      </c>
      <c r="Z3764" s="146"/>
      <c r="AA3764" s="146"/>
      <c r="AB3764" s="146"/>
      <c r="AC3764" s="146"/>
      <c r="AD3764" s="146"/>
      <c r="AE3764" s="149"/>
      <c r="AF3764" s="150"/>
      <c r="AG3764" s="151"/>
      <c r="AH3764" s="150"/>
      <c r="AI3764" s="151"/>
      <c r="AJ3764" s="150"/>
      <c r="AK3764" s="151"/>
      <c r="AL3764" s="34"/>
      <c r="AM3764" s="39"/>
      <c r="AN376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3765" spans="1:40" ht="19.5" customHeight="1" x14ac:dyDescent="0.25">
      <c r="A3765" s="141">
        <f t="shared" si="380"/>
        <v>2026</v>
      </c>
      <c r="B3765" s="141">
        <f t="shared" si="381"/>
        <v>2</v>
      </c>
      <c r="C3765" s="113">
        <v>46065</v>
      </c>
      <c r="D3765" s="142">
        <f t="shared" ca="1" si="382"/>
        <v>46097</v>
      </c>
      <c r="E3765" s="142" t="str">
        <f t="shared" ca="1" si="383"/>
        <v>1-Months</v>
      </c>
      <c r="F3765" s="142" t="str">
        <f>VLOOKUP(O3765,Stock[],5,FALSE)</f>
        <v>BE</v>
      </c>
      <c r="G3765" s="143" t="s">
        <v>3504</v>
      </c>
      <c r="H3765" s="144"/>
      <c r="I3765" s="145" t="s">
        <v>180</v>
      </c>
      <c r="J3765" s="141" t="str">
        <f>VLOOKUP(I3765,Customers[],2,FALSE)</f>
        <v>ရွှေမြင်း</v>
      </c>
      <c r="K3765" s="141" t="str">
        <f>VLOOKUP(I3765,Customers[],4,FALSE)</f>
        <v>Meiktila</v>
      </c>
      <c r="L3765" s="141" t="str">
        <f>VLOOKUP(Table85[[#This Row],[CustomerID]],Table!H:K,3,0)</f>
        <v>မိတ္ထီလာ</v>
      </c>
      <c r="M3765" s="141" t="str">
        <f>VLOOKUP(I3765,Customers[],5,FALSE)</f>
        <v>WholeSales/Contract</v>
      </c>
      <c r="N3765" s="145" t="s">
        <v>10</v>
      </c>
      <c r="O3765" s="146" t="s">
        <v>2465</v>
      </c>
      <c r="P3765" s="141" t="str">
        <f>VLOOKUP(O3765,Stock[],2,FALSE)</f>
        <v>မိုးနဲကွန်ကီး</v>
      </c>
      <c r="Q3765" s="147">
        <f>VLOOKUP(O3765,Stock[],3,FALSE)</f>
        <v>0.64</v>
      </c>
      <c r="R3765" s="147">
        <f>VLOOKUP(O3765,Stock[],4,FALSE)</f>
        <v>14</v>
      </c>
      <c r="S3765" s="146"/>
      <c r="T3765" s="147">
        <f>(DailySales!$S3765/DailySales!$R3765)+DailySales!$U3765</f>
        <v>30</v>
      </c>
      <c r="U3765" s="146">
        <v>30</v>
      </c>
      <c r="V3765" s="148">
        <f>+DailySales!$T3765*DailySales!$R3765</f>
        <v>420</v>
      </c>
      <c r="W3765" s="148">
        <f>+DailySales!$V3765*DailySales!$Q3765</f>
        <v>268.8</v>
      </c>
      <c r="X3765" s="148">
        <f>VLOOKUP(O3765,Stock[],6,FALSE)</f>
        <v>1700</v>
      </c>
      <c r="Y3765" s="148">
        <f>+DailySales!$V3765*DailySales!$X3765</f>
        <v>714000</v>
      </c>
      <c r="Z3765" s="146"/>
      <c r="AA3765" s="146"/>
      <c r="AB3765" s="146"/>
      <c r="AC3765" s="146"/>
      <c r="AD3765" s="146"/>
      <c r="AE3765" s="149"/>
      <c r="AF3765" s="150"/>
      <c r="AG3765" s="151"/>
      <c r="AH3765" s="150"/>
      <c r="AI3765" s="151"/>
      <c r="AJ3765" s="150"/>
      <c r="AK3765" s="151"/>
      <c r="AL3765" s="34"/>
      <c r="AM3765" s="39"/>
      <c r="AN376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714000</v>
      </c>
    </row>
    <row r="3766" spans="1:40" ht="19.5" customHeight="1" x14ac:dyDescent="0.25">
      <c r="A3766" s="141">
        <f t="shared" si="380"/>
        <v>2026</v>
      </c>
      <c r="B3766" s="141">
        <f t="shared" si="381"/>
        <v>2</v>
      </c>
      <c r="C3766" s="113">
        <v>46065</v>
      </c>
      <c r="D3766" s="142">
        <f t="shared" ca="1" si="382"/>
        <v>46097</v>
      </c>
      <c r="E3766" s="142" t="str">
        <f t="shared" ca="1" si="383"/>
        <v>1-Months</v>
      </c>
      <c r="F3766" s="142" t="str">
        <f>VLOOKUP(O3766,Stock[],5,FALSE)</f>
        <v>BE</v>
      </c>
      <c r="G3766" s="143" t="s">
        <v>3505</v>
      </c>
      <c r="H3766" s="144"/>
      <c r="I3766" s="145" t="s">
        <v>2181</v>
      </c>
      <c r="J3766" s="141" t="str">
        <f>VLOOKUP(I3766,Customers[],2,FALSE)</f>
        <v>အကွဲ</v>
      </c>
      <c r="K3766" s="141">
        <f>VLOOKUP(I3766,Customers[],4,FALSE)</f>
        <v>0</v>
      </c>
      <c r="L3766" s="141">
        <f>VLOOKUP(Table85[[#This Row],[CustomerID]],Table!H:K,3,0)</f>
        <v>0</v>
      </c>
      <c r="M3766" s="141">
        <f>VLOOKUP(I3766,Customers[],5,FALSE)</f>
        <v>0</v>
      </c>
      <c r="N3766" s="145" t="s">
        <v>12</v>
      </c>
      <c r="O3766" s="146" t="s">
        <v>217</v>
      </c>
      <c r="P3766" s="141" t="str">
        <f>VLOOKUP(O3766,Stock[],2,FALSE)</f>
        <v>လိမ္မော်ဖြူ</v>
      </c>
      <c r="Q3766" s="147">
        <f>VLOOKUP(O3766,Stock[],3,FALSE)</f>
        <v>0.64</v>
      </c>
      <c r="R3766" s="147">
        <f>VLOOKUP(O3766,Stock[],4,FALSE)</f>
        <v>24</v>
      </c>
      <c r="S3766" s="146">
        <v>2</v>
      </c>
      <c r="T3766" s="147">
        <f>(DailySales!$S3766/DailySales!$R3766)+DailySales!$U3766</f>
        <v>8.3333333333333329E-2</v>
      </c>
      <c r="U3766" s="146"/>
      <c r="V3766" s="148">
        <f>+DailySales!$T3766*DailySales!$R3766</f>
        <v>2</v>
      </c>
      <c r="W3766" s="148">
        <f>+DailySales!$V3766*DailySales!$Q3766</f>
        <v>1.28</v>
      </c>
      <c r="X3766" s="148">
        <f>VLOOKUP(O3766,Stock[],6,FALSE)</f>
        <v>1330</v>
      </c>
      <c r="Y3766" s="148">
        <f>+DailySales!$V3766*DailySales!$X3766</f>
        <v>2660</v>
      </c>
      <c r="Z3766" s="146"/>
      <c r="AA3766" s="146"/>
      <c r="AB3766" s="146"/>
      <c r="AC3766" s="146"/>
      <c r="AD3766" s="146"/>
      <c r="AE3766" s="149"/>
      <c r="AF3766" s="150">
        <v>46065</v>
      </c>
      <c r="AG3766" s="151">
        <v>2660</v>
      </c>
      <c r="AH3766" s="150"/>
      <c r="AI3766" s="151"/>
      <c r="AJ3766" s="150"/>
      <c r="AK3766" s="151"/>
      <c r="AL3766" s="34"/>
      <c r="AM3766" s="39"/>
      <c r="AN376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67" spans="1:40" ht="19.5" customHeight="1" x14ac:dyDescent="0.25">
      <c r="A3767" s="141">
        <f t="shared" ref="A3767:A3769" si="384">YEAR(C3767)</f>
        <v>2026</v>
      </c>
      <c r="B3767" s="141">
        <f t="shared" ref="B3767:B3769" si="385">MONTH(C3767)</f>
        <v>2</v>
      </c>
      <c r="C3767" s="113">
        <v>46065</v>
      </c>
      <c r="D3767" s="142">
        <f t="shared" ref="D3767:D3769" ca="1" si="386">TODAY()</f>
        <v>46097</v>
      </c>
      <c r="E3767" s="142" t="str">
        <f t="shared" ref="E3767:E3769" ca="1" si="387">DATEDIF(C3767,D3767,"M")&amp;"-Months"</f>
        <v>1-Months</v>
      </c>
      <c r="F3767" s="142" t="str">
        <f>VLOOKUP(O3767,Stock[],5,FALSE)</f>
        <v>BE</v>
      </c>
      <c r="G3767" s="143" t="s">
        <v>3505</v>
      </c>
      <c r="H3767" s="144"/>
      <c r="I3767" s="145" t="s">
        <v>2181</v>
      </c>
      <c r="J3767" s="141" t="str">
        <f>VLOOKUP(I3767,Customers[],2,FALSE)</f>
        <v>အကွဲ</v>
      </c>
      <c r="K3767" s="141">
        <f>VLOOKUP(I3767,Customers[],4,FALSE)</f>
        <v>0</v>
      </c>
      <c r="L3767" s="141">
        <f>VLOOKUP(Table85[[#This Row],[CustomerID]],Table!H:K,3,0)</f>
        <v>0</v>
      </c>
      <c r="M3767" s="141">
        <f>VLOOKUP(I3767,Customers[],5,FALSE)</f>
        <v>0</v>
      </c>
      <c r="N3767" s="145" t="s">
        <v>12</v>
      </c>
      <c r="O3767" s="146" t="s">
        <v>223</v>
      </c>
      <c r="P3767" s="141" t="str">
        <f>VLOOKUP(O3767,Stock[],2,FALSE)</f>
        <v>ချယ်ရီအရက်သန့်ကော် (.6Ltr)</v>
      </c>
      <c r="Q3767" s="147">
        <f>VLOOKUP(O3767,Stock[],3,FALSE)</f>
        <v>0.6</v>
      </c>
      <c r="R3767" s="147">
        <f>VLOOKUP(O3767,Stock[],4,FALSE)</f>
        <v>24</v>
      </c>
      <c r="S3767" s="146">
        <v>2</v>
      </c>
      <c r="T3767" s="147">
        <f>(DailySales!$S3767/DailySales!$R3767)+DailySales!$U3767</f>
        <v>8.3333333333333329E-2</v>
      </c>
      <c r="U3767" s="146"/>
      <c r="V3767" s="148">
        <f>+DailySales!$T3767*DailySales!$R3767</f>
        <v>2</v>
      </c>
      <c r="W3767" s="148">
        <f>+DailySales!$V3767*DailySales!$Q3767</f>
        <v>1.2</v>
      </c>
      <c r="X3767" s="148">
        <f>VLOOKUP(O3767,Stock[],6,FALSE)</f>
        <v>875</v>
      </c>
      <c r="Y3767" s="148">
        <f>+DailySales!$V3767*DailySales!$X3767</f>
        <v>1750</v>
      </c>
      <c r="Z3767" s="146"/>
      <c r="AA3767" s="146"/>
      <c r="AB3767" s="146"/>
      <c r="AC3767" s="146"/>
      <c r="AD3767" s="146"/>
      <c r="AE3767" s="149"/>
      <c r="AF3767" s="150">
        <v>46065</v>
      </c>
      <c r="AG3767" s="151">
        <v>1750</v>
      </c>
      <c r="AH3767" s="150"/>
      <c r="AI3767" s="151"/>
      <c r="AJ3767" s="150"/>
      <c r="AK3767" s="151"/>
      <c r="AL3767" s="34"/>
      <c r="AM3767" s="39"/>
      <c r="AN376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68" spans="1:40" ht="19.5" customHeight="1" x14ac:dyDescent="0.25">
      <c r="A3768" s="141">
        <f t="shared" si="384"/>
        <v>2026</v>
      </c>
      <c r="B3768" s="141">
        <f t="shared" si="385"/>
        <v>2</v>
      </c>
      <c r="C3768" s="113">
        <v>46065</v>
      </c>
      <c r="D3768" s="142">
        <f t="shared" ca="1" si="386"/>
        <v>46097</v>
      </c>
      <c r="E3768" s="142" t="str">
        <f t="shared" ca="1" si="387"/>
        <v>1-Months</v>
      </c>
      <c r="F3768" s="142" t="str">
        <f>VLOOKUP(O3768,Stock[],5,FALSE)</f>
        <v>BE</v>
      </c>
      <c r="G3768" s="143" t="s">
        <v>3505</v>
      </c>
      <c r="H3768" s="144"/>
      <c r="I3768" s="145" t="s">
        <v>2181</v>
      </c>
      <c r="J3768" s="141" t="str">
        <f>VLOOKUP(I3768,Customers[],2,FALSE)</f>
        <v>အကွဲ</v>
      </c>
      <c r="K3768" s="141">
        <f>VLOOKUP(I3768,Customers[],4,FALSE)</f>
        <v>0</v>
      </c>
      <c r="L3768" s="141">
        <f>VLOOKUP(Table85[[#This Row],[CustomerID]],Table!H:K,3,0)</f>
        <v>0</v>
      </c>
      <c r="M3768" s="141">
        <f>VLOOKUP(I3768,Customers[],5,FALSE)</f>
        <v>0</v>
      </c>
      <c r="N3768" s="145" t="s">
        <v>12</v>
      </c>
      <c r="O3768" s="146" t="s">
        <v>2465</v>
      </c>
      <c r="P3768" s="141" t="str">
        <f>VLOOKUP(O3768,Stock[],2,FALSE)</f>
        <v>မိုးနဲကွန်ကီး</v>
      </c>
      <c r="Q3768" s="147">
        <f>VLOOKUP(O3768,Stock[],3,FALSE)</f>
        <v>0.64</v>
      </c>
      <c r="R3768" s="147">
        <f>VLOOKUP(O3768,Stock[],4,FALSE)</f>
        <v>14</v>
      </c>
      <c r="S3768" s="146">
        <v>1</v>
      </c>
      <c r="T3768" s="147">
        <f>(DailySales!$S3768/DailySales!$R3768)+DailySales!$U3768</f>
        <v>7.1428571428571425E-2</v>
      </c>
      <c r="U3768" s="146"/>
      <c r="V3768" s="148">
        <f>+DailySales!$T3768*DailySales!$R3768</f>
        <v>1</v>
      </c>
      <c r="W3768" s="148">
        <f>+DailySales!$V3768*DailySales!$Q3768</f>
        <v>0.64</v>
      </c>
      <c r="X3768" s="148">
        <f>VLOOKUP(O3768,Stock[],6,FALSE)</f>
        <v>1700</v>
      </c>
      <c r="Y3768" s="148">
        <f>+DailySales!$V3768*DailySales!$X3768</f>
        <v>1700</v>
      </c>
      <c r="Z3768" s="146"/>
      <c r="AA3768" s="146"/>
      <c r="AB3768" s="146"/>
      <c r="AC3768" s="146"/>
      <c r="AD3768" s="146"/>
      <c r="AE3768" s="149"/>
      <c r="AF3768" s="150">
        <v>46065</v>
      </c>
      <c r="AG3768" s="151">
        <v>1700</v>
      </c>
      <c r="AH3768" s="150"/>
      <c r="AI3768" s="151"/>
      <c r="AJ3768" s="150"/>
      <c r="AK3768" s="151"/>
      <c r="AL3768" s="34"/>
      <c r="AM3768" s="39"/>
      <c r="AN376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69" spans="1:40" ht="19.5" customHeight="1" x14ac:dyDescent="0.25">
      <c r="A3769" s="141">
        <f t="shared" si="384"/>
        <v>2026</v>
      </c>
      <c r="B3769" s="141">
        <f t="shared" si="385"/>
        <v>2</v>
      </c>
      <c r="C3769" s="113">
        <v>46065</v>
      </c>
      <c r="D3769" s="142">
        <f t="shared" ca="1" si="386"/>
        <v>46097</v>
      </c>
      <c r="E3769" s="142" t="str">
        <f t="shared" ca="1" si="387"/>
        <v>1-Months</v>
      </c>
      <c r="F3769" s="142" t="str">
        <f>VLOOKUP(O3769,Stock[],5,FALSE)</f>
        <v>Whisky</v>
      </c>
      <c r="G3769" s="143" t="s">
        <v>3506</v>
      </c>
      <c r="H3769" s="144"/>
      <c r="I3769" s="145" t="s">
        <v>1902</v>
      </c>
      <c r="J3769" s="141" t="str">
        <f>VLOOKUP(I3769,Customers[],2,FALSE)</f>
        <v>ကမ္ဘာသစ်</v>
      </c>
      <c r="K3769" s="141" t="str">
        <f>VLOOKUP(I3769,Customers[],4,FALSE)</f>
        <v>Meiktila</v>
      </c>
      <c r="L3769" s="141" t="str">
        <f>VLOOKUP(Table85[[#This Row],[CustomerID]],Table!H:K,3,0)</f>
        <v>မြို့သစ်</v>
      </c>
      <c r="M3769" s="141" t="str">
        <f>VLOOKUP(I3769,Customers[],5,FALSE)</f>
        <v>Van-2</v>
      </c>
      <c r="N3769" s="145" t="s">
        <v>10</v>
      </c>
      <c r="O3769" s="146" t="s">
        <v>2113</v>
      </c>
      <c r="P3769" s="141" t="str">
        <f>VLOOKUP(O3769,Stock[],2,FALSE)</f>
        <v>Ngwe Taung 700ml</v>
      </c>
      <c r="Q3769" s="147">
        <f>VLOOKUP(O3769,Stock[],3,FALSE)</f>
        <v>0.7</v>
      </c>
      <c r="R3769" s="147">
        <f>VLOOKUP(O3769,Stock[],4,FALSE)</f>
        <v>12</v>
      </c>
      <c r="S3769" s="146"/>
      <c r="T3769" s="147">
        <f>(DailySales!$S3769/DailySales!$R3769)+DailySales!$U3769</f>
        <v>1</v>
      </c>
      <c r="U3769" s="146">
        <v>1</v>
      </c>
      <c r="V3769" s="148">
        <f>+DailySales!$T3769*DailySales!$R3769</f>
        <v>12</v>
      </c>
      <c r="W3769" s="148">
        <f>+DailySales!$V3769*DailySales!$Q3769</f>
        <v>8.3999999999999986</v>
      </c>
      <c r="X3769" s="148">
        <f>VLOOKUP(O3769,Stock[],6,FALSE)</f>
        <v>4700</v>
      </c>
      <c r="Y3769" s="148">
        <f>+DailySales!$V3769*DailySales!$X3769</f>
        <v>56400</v>
      </c>
      <c r="Z3769" s="146"/>
      <c r="AA3769" s="146"/>
      <c r="AB3769" s="146"/>
      <c r="AC3769" s="146"/>
      <c r="AD3769" s="146"/>
      <c r="AE3769" s="149"/>
      <c r="AF3769" s="150">
        <v>46070</v>
      </c>
      <c r="AG3769" s="151">
        <v>56400</v>
      </c>
      <c r="AH3769" s="150"/>
      <c r="AI3769" s="151"/>
      <c r="AJ3769" s="150"/>
      <c r="AK3769" s="151"/>
      <c r="AL3769" s="34"/>
      <c r="AM3769" s="39"/>
      <c r="AN376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70" spans="1:40" ht="19.5" customHeight="1" x14ac:dyDescent="0.25">
      <c r="A3770" s="141">
        <f t="shared" ref="A3770:A3772" si="388">YEAR(C3770)</f>
        <v>2026</v>
      </c>
      <c r="B3770" s="141">
        <f t="shared" ref="B3770:B3772" si="389">MONTH(C3770)</f>
        <v>2</v>
      </c>
      <c r="C3770" s="113">
        <v>46065</v>
      </c>
      <c r="D3770" s="142">
        <f t="shared" ref="D3770:D3772" ca="1" si="390">TODAY()</f>
        <v>46097</v>
      </c>
      <c r="E3770" s="142" t="str">
        <f t="shared" ref="E3770:E3772" ca="1" si="391">DATEDIF(C3770,D3770,"M")&amp;"-Months"</f>
        <v>1-Months</v>
      </c>
      <c r="F3770" s="142" t="str">
        <f>VLOOKUP(O3770,Stock[],5,FALSE)</f>
        <v>Whisky</v>
      </c>
      <c r="G3770" s="143" t="s">
        <v>3507</v>
      </c>
      <c r="H3770" s="144"/>
      <c r="I3770" s="145" t="s">
        <v>2210</v>
      </c>
      <c r="J3770" s="141" t="str">
        <f>VLOOKUP(I3770,Customers[],2,FALSE)</f>
        <v>AK</v>
      </c>
      <c r="K3770" s="141" t="str">
        <f>VLOOKUP(I3770,Customers[],4,FALSE)</f>
        <v>Meiktila</v>
      </c>
      <c r="L3770" s="141" t="str">
        <f>VLOOKUP(Table85[[#This Row],[CustomerID]],Table!H:K,3,0)</f>
        <v>မိတ္ထီလာ</v>
      </c>
      <c r="M3770" s="141" t="str">
        <f>VLOOKUP(I3770,Customers[],5,FALSE)</f>
        <v>Van-2</v>
      </c>
      <c r="N3770" s="145" t="s">
        <v>10</v>
      </c>
      <c r="O3770" s="146" t="s">
        <v>2113</v>
      </c>
      <c r="P3770" s="141" t="str">
        <f>VLOOKUP(O3770,Stock[],2,FALSE)</f>
        <v>Ngwe Taung 700ml</v>
      </c>
      <c r="Q3770" s="147">
        <f>VLOOKUP(O3770,Stock[],3,FALSE)</f>
        <v>0.7</v>
      </c>
      <c r="R3770" s="147">
        <f>VLOOKUP(O3770,Stock[],4,FALSE)</f>
        <v>12</v>
      </c>
      <c r="S3770" s="146"/>
      <c r="T3770" s="147">
        <f>(DailySales!$S3770/DailySales!$R3770)+DailySales!$U3770</f>
        <v>1</v>
      </c>
      <c r="U3770" s="146">
        <v>1</v>
      </c>
      <c r="V3770" s="148">
        <f>+DailySales!$T3770*DailySales!$R3770</f>
        <v>12</v>
      </c>
      <c r="W3770" s="148">
        <f>+DailySales!$V3770*DailySales!$Q3770</f>
        <v>8.3999999999999986</v>
      </c>
      <c r="X3770" s="148">
        <f>VLOOKUP(O3770,Stock[],6,FALSE)</f>
        <v>4700</v>
      </c>
      <c r="Y3770" s="148">
        <f>+DailySales!$V3770*DailySales!$X3770</f>
        <v>56400</v>
      </c>
      <c r="Z3770" s="146"/>
      <c r="AA3770" s="146"/>
      <c r="AB3770" s="146"/>
      <c r="AC3770" s="146"/>
      <c r="AD3770" s="146"/>
      <c r="AE3770" s="149"/>
      <c r="AF3770" s="150">
        <v>46069</v>
      </c>
      <c r="AG3770" s="151">
        <v>56400</v>
      </c>
      <c r="AH3770" s="150"/>
      <c r="AI3770" s="151"/>
      <c r="AJ3770" s="150"/>
      <c r="AK3770" s="151"/>
      <c r="AL3770" s="34"/>
      <c r="AM3770" s="39"/>
      <c r="AN377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71" spans="1:40" ht="19.5" customHeight="1" x14ac:dyDescent="0.25">
      <c r="A3771" s="141">
        <f t="shared" si="388"/>
        <v>2026</v>
      </c>
      <c r="B3771" s="141">
        <f t="shared" si="389"/>
        <v>2</v>
      </c>
      <c r="C3771" s="113">
        <v>46065</v>
      </c>
      <c r="D3771" s="142">
        <f t="shared" ca="1" si="390"/>
        <v>46097</v>
      </c>
      <c r="E3771" s="142" t="str">
        <f t="shared" ca="1" si="391"/>
        <v>1-Months</v>
      </c>
      <c r="F3771" s="142" t="str">
        <f>VLOOKUP(O3771,Stock[],5,FALSE)</f>
        <v>Whisky</v>
      </c>
      <c r="G3771" s="143" t="s">
        <v>3508</v>
      </c>
      <c r="H3771" s="144"/>
      <c r="I3771" s="145" t="s">
        <v>1641</v>
      </c>
      <c r="J3771" s="141" t="str">
        <f>VLOOKUP(I3771,Customers[],2,FALSE)</f>
        <v>ရွှေမြင့်မိုရ်</v>
      </c>
      <c r="K3771" s="141" t="str">
        <f>VLOOKUP(I3771,Customers[],4,FALSE)</f>
        <v>Meiktila</v>
      </c>
      <c r="L3771" s="141" t="str">
        <f>VLOOKUP(Table85[[#This Row],[CustomerID]],Table!H:K,3,0)</f>
        <v>မြို့သစ်</v>
      </c>
      <c r="M3771" s="141" t="str">
        <f>VLOOKUP(I3771,Customers[],5,FALSE)</f>
        <v>Van-2</v>
      </c>
      <c r="N3771" s="145" t="s">
        <v>10</v>
      </c>
      <c r="O3771" s="146" t="s">
        <v>2113</v>
      </c>
      <c r="P3771" s="141" t="str">
        <f>VLOOKUP(O3771,Stock[],2,FALSE)</f>
        <v>Ngwe Taung 700ml</v>
      </c>
      <c r="Q3771" s="147">
        <f>VLOOKUP(O3771,Stock[],3,FALSE)</f>
        <v>0.7</v>
      </c>
      <c r="R3771" s="147">
        <f>VLOOKUP(O3771,Stock[],4,FALSE)</f>
        <v>12</v>
      </c>
      <c r="S3771" s="146"/>
      <c r="T3771" s="147">
        <f>(DailySales!$S3771/DailySales!$R3771)+DailySales!$U3771</f>
        <v>1</v>
      </c>
      <c r="U3771" s="146">
        <v>1</v>
      </c>
      <c r="V3771" s="148">
        <f>+DailySales!$T3771*DailySales!$R3771</f>
        <v>12</v>
      </c>
      <c r="W3771" s="148">
        <f>+DailySales!$V3771*DailySales!$Q3771</f>
        <v>8.3999999999999986</v>
      </c>
      <c r="X3771" s="148">
        <f>VLOOKUP(O3771,Stock[],6,FALSE)</f>
        <v>4700</v>
      </c>
      <c r="Y3771" s="148">
        <f>+DailySales!$V3771*DailySales!$X3771</f>
        <v>56400</v>
      </c>
      <c r="Z3771" s="146"/>
      <c r="AA3771" s="146"/>
      <c r="AB3771" s="146"/>
      <c r="AC3771" s="146"/>
      <c r="AD3771" s="146"/>
      <c r="AE3771" s="149"/>
      <c r="AF3771" s="150">
        <v>46066</v>
      </c>
      <c r="AG3771" s="151">
        <v>56400</v>
      </c>
      <c r="AH3771" s="150"/>
      <c r="AI3771" s="151"/>
      <c r="AJ3771" s="150"/>
      <c r="AK3771" s="151"/>
      <c r="AL3771" s="34"/>
      <c r="AM3771" s="39"/>
      <c r="AN377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72" spans="1:40" ht="19.5" customHeight="1" x14ac:dyDescent="0.25">
      <c r="A3772" s="141">
        <f t="shared" si="388"/>
        <v>2026</v>
      </c>
      <c r="B3772" s="141">
        <f t="shared" si="389"/>
        <v>2</v>
      </c>
      <c r="C3772" s="113">
        <v>46065</v>
      </c>
      <c r="D3772" s="142">
        <f t="shared" ca="1" si="390"/>
        <v>46097</v>
      </c>
      <c r="E3772" s="142" t="str">
        <f t="shared" ca="1" si="391"/>
        <v>1-Months</v>
      </c>
      <c r="F3772" s="142" t="str">
        <f>VLOOKUP(O3772,Stock[],5,FALSE)</f>
        <v>Whisky</v>
      </c>
      <c r="G3772" s="143" t="s">
        <v>3509</v>
      </c>
      <c r="H3772" s="144"/>
      <c r="I3772" s="145" t="s">
        <v>750</v>
      </c>
      <c r="J3772" s="141" t="str">
        <f>VLOOKUP(I3772,Customers[],2,FALSE)</f>
        <v>သဇင်ဖြူ</v>
      </c>
      <c r="K3772" s="141" t="str">
        <f>VLOOKUP(I3772,Customers[],4,FALSE)</f>
        <v>Meiktila</v>
      </c>
      <c r="L3772" s="141" t="str">
        <f>VLOOKUP(Table85[[#This Row],[CustomerID]],Table!H:K,3,0)</f>
        <v>မိတ္ထီလာ</v>
      </c>
      <c r="M3772" s="141" t="str">
        <f>VLOOKUP(I3772,Customers[],5,FALSE)</f>
        <v>Van-2</v>
      </c>
      <c r="N3772" s="145" t="s">
        <v>10</v>
      </c>
      <c r="O3772" s="146" t="s">
        <v>2113</v>
      </c>
      <c r="P3772" s="141" t="str">
        <f>VLOOKUP(O3772,Stock[],2,FALSE)</f>
        <v>Ngwe Taung 700ml</v>
      </c>
      <c r="Q3772" s="147">
        <f>VLOOKUP(O3772,Stock[],3,FALSE)</f>
        <v>0.7</v>
      </c>
      <c r="R3772" s="147">
        <f>VLOOKUP(O3772,Stock[],4,FALSE)</f>
        <v>12</v>
      </c>
      <c r="S3772" s="146"/>
      <c r="T3772" s="147">
        <f>(DailySales!$S3772/DailySales!$R3772)+DailySales!$U3772</f>
        <v>1</v>
      </c>
      <c r="U3772" s="146">
        <v>1</v>
      </c>
      <c r="V3772" s="148">
        <f>+DailySales!$T3772*DailySales!$R3772</f>
        <v>12</v>
      </c>
      <c r="W3772" s="148">
        <f>+DailySales!$V3772*DailySales!$Q3772</f>
        <v>8.3999999999999986</v>
      </c>
      <c r="X3772" s="148">
        <f>VLOOKUP(O3772,Stock[],6,FALSE)</f>
        <v>4700</v>
      </c>
      <c r="Y3772" s="148">
        <f>+DailySales!$V3772*DailySales!$X3772</f>
        <v>56400</v>
      </c>
      <c r="Z3772" s="146"/>
      <c r="AA3772" s="146"/>
      <c r="AB3772" s="146"/>
      <c r="AC3772" s="146"/>
      <c r="AD3772" s="146"/>
      <c r="AE3772" s="149"/>
      <c r="AF3772" s="150">
        <v>46066</v>
      </c>
      <c r="AG3772" s="151">
        <v>56400</v>
      </c>
      <c r="AH3772" s="150"/>
      <c r="AI3772" s="151"/>
      <c r="AJ3772" s="150"/>
      <c r="AK3772" s="151"/>
      <c r="AL3772" s="34"/>
      <c r="AM3772" s="39"/>
      <c r="AN377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73" spans="1:40" ht="19.5" customHeight="1" x14ac:dyDescent="0.25">
      <c r="A3773" s="141">
        <f t="shared" ref="A3773:A3780" si="392">YEAR(C3773)</f>
        <v>2026</v>
      </c>
      <c r="B3773" s="141">
        <f t="shared" ref="B3773:B3780" si="393">MONTH(C3773)</f>
        <v>2</v>
      </c>
      <c r="C3773" s="154">
        <v>46066</v>
      </c>
      <c r="D3773" s="142">
        <f t="shared" ref="D3773:D3780" ca="1" si="394">TODAY()</f>
        <v>46097</v>
      </c>
      <c r="E3773" s="142" t="str">
        <f t="shared" ref="E3773:E3780" ca="1" si="395">DATEDIF(C3773,D3773,"M")&amp;"-Months"</f>
        <v>1-Months</v>
      </c>
      <c r="F3773" s="142" t="str">
        <f>VLOOKUP(O3773,Stock[],5,FALSE)</f>
        <v>BE</v>
      </c>
      <c r="G3773" s="153" t="s">
        <v>3510</v>
      </c>
      <c r="H3773" s="144" t="s">
        <v>279</v>
      </c>
      <c r="I3773" s="145" t="s">
        <v>576</v>
      </c>
      <c r="J3773" s="141" t="str">
        <f>VLOOKUP(I3773,Customers[],2,FALSE)</f>
        <v>ဌေးကမ္ဘာ</v>
      </c>
      <c r="K3773" s="141" t="str">
        <f>VLOOKUP(I3773,Customers[],4,FALSE)</f>
        <v>Yamethin</v>
      </c>
      <c r="L3773" s="141" t="str">
        <f>VLOOKUP(Table85[[#This Row],[CustomerID]],Table!H:K,3,0)</f>
        <v>ပြတိုက်</v>
      </c>
      <c r="M3773" s="141" t="str">
        <f>VLOOKUP(I3773,Customers[],5,FALSE)</f>
        <v>Van-1</v>
      </c>
      <c r="N3773" s="145" t="s">
        <v>9</v>
      </c>
      <c r="O3773" s="146" t="s">
        <v>2120</v>
      </c>
      <c r="P3773" s="141" t="str">
        <f>VLOOKUP(O3773,Stock[],2,FALSE)</f>
        <v>ဇေ အရက်သန့်</v>
      </c>
      <c r="Q3773" s="147">
        <f>VLOOKUP(O3773,Stock[],3,FALSE)</f>
        <v>0.64</v>
      </c>
      <c r="R3773" s="147">
        <f>VLOOKUP(O3773,Stock[],4,FALSE)</f>
        <v>14</v>
      </c>
      <c r="S3773" s="146"/>
      <c r="T3773" s="147">
        <f>(DailySales!$S3773/DailySales!$R3773)+DailySales!$U3773</f>
        <v>30</v>
      </c>
      <c r="U3773" s="146">
        <v>30</v>
      </c>
      <c r="V3773" s="148">
        <f>+DailySales!$T3773*DailySales!$R3773</f>
        <v>420</v>
      </c>
      <c r="W3773" s="148">
        <f>+DailySales!$V3773*DailySales!$Q3773</f>
        <v>268.8</v>
      </c>
      <c r="X3773" s="148">
        <f>VLOOKUP(O3773,Stock[],6,FALSE)</f>
        <v>1380</v>
      </c>
      <c r="Y3773" s="148">
        <f>+DailySales!$V3773*DailySales!$X3773</f>
        <v>579600</v>
      </c>
      <c r="Z3773" s="146"/>
      <c r="AA3773" s="146"/>
      <c r="AB3773" s="146">
        <v>2160</v>
      </c>
      <c r="AC3773" s="146">
        <v>2940</v>
      </c>
      <c r="AD3773" s="146"/>
      <c r="AE3773" s="149">
        <v>10500</v>
      </c>
      <c r="AF3773" s="150">
        <v>46066</v>
      </c>
      <c r="AG3773" s="151">
        <v>585000</v>
      </c>
      <c r="AH3773" s="150"/>
      <c r="AI3773" s="151"/>
      <c r="AJ3773" s="150"/>
      <c r="AK3773" s="151"/>
      <c r="AL3773" s="34"/>
      <c r="AM3773" s="39"/>
      <c r="AN377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74" spans="1:40" ht="19.5" customHeight="1" x14ac:dyDescent="0.25">
      <c r="A3774" s="141">
        <f t="shared" si="392"/>
        <v>2026</v>
      </c>
      <c r="B3774" s="141">
        <f t="shared" si="393"/>
        <v>2</v>
      </c>
      <c r="C3774" s="154">
        <v>46066</v>
      </c>
      <c r="D3774" s="142">
        <f t="shared" ca="1" si="394"/>
        <v>46097</v>
      </c>
      <c r="E3774" s="142" t="str">
        <f t="shared" ca="1" si="395"/>
        <v>1-Months</v>
      </c>
      <c r="F3774" s="142" t="str">
        <f>VLOOKUP(O3774,Stock[],5,FALSE)</f>
        <v>BE</v>
      </c>
      <c r="G3774" s="153" t="s">
        <v>3511</v>
      </c>
      <c r="H3774" s="144" t="s">
        <v>279</v>
      </c>
      <c r="I3774" s="145" t="s">
        <v>3513</v>
      </c>
      <c r="J3774" s="141" t="str">
        <f>VLOOKUP(I3774,Customers[],2,FALSE)</f>
        <v>မဌေးမြင့်-2</v>
      </c>
      <c r="K3774" s="141" t="str">
        <f>VLOOKUP(I3774,Customers[],4,FALSE)</f>
        <v>Wandwin</v>
      </c>
      <c r="L3774" s="141" t="str">
        <f>VLOOKUP(Table85[[#This Row],[CustomerID]],Table!H:K,3,0)</f>
        <v>သရက်ကန်</v>
      </c>
      <c r="M3774" s="141" t="str">
        <f>VLOOKUP(I3774,Customers[],5,FALSE)</f>
        <v>Van-2</v>
      </c>
      <c r="N3774" s="145" t="s">
        <v>9</v>
      </c>
      <c r="O3774" s="146" t="s">
        <v>240</v>
      </c>
      <c r="P3774" s="141" t="str">
        <f>VLOOKUP(O3774,Stock[],2,FALSE)</f>
        <v>သံပုရာအရက်</v>
      </c>
      <c r="Q3774" s="147">
        <f>VLOOKUP(O3774,Stock[],3,FALSE)</f>
        <v>0.64</v>
      </c>
      <c r="R3774" s="147">
        <f>VLOOKUP(O3774,Stock[],4,FALSE)</f>
        <v>14</v>
      </c>
      <c r="S3774" s="146"/>
      <c r="T3774" s="147">
        <f>(DailySales!$S3774/DailySales!$R3774)+DailySales!$U3774</f>
        <v>4</v>
      </c>
      <c r="U3774" s="146">
        <v>4</v>
      </c>
      <c r="V3774" s="148">
        <f>+DailySales!$T3774*DailySales!$R3774</f>
        <v>56</v>
      </c>
      <c r="W3774" s="148">
        <f>+DailySales!$V3774*DailySales!$Q3774</f>
        <v>35.840000000000003</v>
      </c>
      <c r="X3774" s="148">
        <f>VLOOKUP(O3774,Stock[],6,FALSE)</f>
        <v>1330</v>
      </c>
      <c r="Y3774" s="148">
        <f>+DailySales!$V3774*DailySales!$X3774</f>
        <v>74480</v>
      </c>
      <c r="Z3774" s="146"/>
      <c r="AA3774" s="146"/>
      <c r="AB3774" s="146"/>
      <c r="AC3774" s="146"/>
      <c r="AD3774" s="146"/>
      <c r="AE3774" s="149">
        <v>1520</v>
      </c>
      <c r="AF3774" s="150">
        <v>46066</v>
      </c>
      <c r="AG3774" s="151">
        <v>76000</v>
      </c>
      <c r="AH3774" s="150"/>
      <c r="AI3774" s="151"/>
      <c r="AJ3774" s="150"/>
      <c r="AK3774" s="151"/>
      <c r="AL3774" s="34"/>
      <c r="AM3774" s="39"/>
      <c r="AN377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75" spans="1:40" ht="19.5" customHeight="1" x14ac:dyDescent="0.25">
      <c r="A3775" s="141">
        <f t="shared" si="392"/>
        <v>2026</v>
      </c>
      <c r="B3775" s="141">
        <f t="shared" si="393"/>
        <v>2</v>
      </c>
      <c r="C3775" s="154">
        <v>46066</v>
      </c>
      <c r="D3775" s="142">
        <f t="shared" ca="1" si="394"/>
        <v>46097</v>
      </c>
      <c r="E3775" s="142" t="str">
        <f t="shared" ca="1" si="395"/>
        <v>1-Months</v>
      </c>
      <c r="F3775" s="142" t="str">
        <f>VLOOKUP(O3775,Stock[],5,FALSE)</f>
        <v>BE</v>
      </c>
      <c r="G3775" s="153" t="s">
        <v>3514</v>
      </c>
      <c r="H3775" s="144" t="s">
        <v>279</v>
      </c>
      <c r="I3775" s="145" t="s">
        <v>3516</v>
      </c>
      <c r="J3775" s="141" t="str">
        <f>VLOOKUP(I3775,Customers[],2,FALSE)</f>
        <v>မမီးမီး</v>
      </c>
      <c r="K3775" s="141" t="str">
        <f>VLOOKUP(I3775,Customers[],4,FALSE)</f>
        <v>Wandwin</v>
      </c>
      <c r="L3775" s="141" t="str">
        <f>VLOOKUP(Table85[[#This Row],[CustomerID]],Table!H:K,3,0)</f>
        <v>သရက်ကန်</v>
      </c>
      <c r="M3775" s="141" t="str">
        <f>VLOOKUP(I3775,Customers[],5,FALSE)</f>
        <v>Van-2</v>
      </c>
      <c r="N3775" s="145" t="s">
        <v>9</v>
      </c>
      <c r="O3775" s="146" t="s">
        <v>240</v>
      </c>
      <c r="P3775" s="141" t="str">
        <f>VLOOKUP(O3775,Stock[],2,FALSE)</f>
        <v>သံပုရာအရက်</v>
      </c>
      <c r="Q3775" s="147">
        <f>VLOOKUP(O3775,Stock[],3,FALSE)</f>
        <v>0.64</v>
      </c>
      <c r="R3775" s="147">
        <f>VLOOKUP(O3775,Stock[],4,FALSE)</f>
        <v>14</v>
      </c>
      <c r="S3775" s="146"/>
      <c r="T3775" s="147">
        <f>(DailySales!$S3775/DailySales!$R3775)+DailySales!$U3775</f>
        <v>6</v>
      </c>
      <c r="U3775" s="146">
        <v>6</v>
      </c>
      <c r="V3775" s="148">
        <f>+DailySales!$T3775*DailySales!$R3775</f>
        <v>84</v>
      </c>
      <c r="W3775" s="148">
        <f>+DailySales!$V3775*DailySales!$Q3775</f>
        <v>53.76</v>
      </c>
      <c r="X3775" s="148">
        <f>VLOOKUP(O3775,Stock[],6,FALSE)</f>
        <v>1330</v>
      </c>
      <c r="Y3775" s="148">
        <f>+DailySales!$V3775*DailySales!$X3775</f>
        <v>111720</v>
      </c>
      <c r="Z3775" s="146"/>
      <c r="AA3775" s="146"/>
      <c r="AB3775" s="146"/>
      <c r="AC3775" s="146"/>
      <c r="AD3775" s="146"/>
      <c r="AE3775" s="149">
        <v>2280</v>
      </c>
      <c r="AF3775" s="150">
        <v>46066</v>
      </c>
      <c r="AG3775" s="151">
        <v>114000</v>
      </c>
      <c r="AH3775" s="150"/>
      <c r="AI3775" s="151"/>
      <c r="AJ3775" s="150"/>
      <c r="AK3775" s="151"/>
      <c r="AL3775" s="34"/>
      <c r="AM3775" s="39"/>
      <c r="AN377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76" spans="1:40" ht="19.5" customHeight="1" x14ac:dyDescent="0.25">
      <c r="A3776" s="141">
        <f t="shared" si="392"/>
        <v>2026</v>
      </c>
      <c r="B3776" s="141">
        <f t="shared" si="393"/>
        <v>2</v>
      </c>
      <c r="C3776" s="154">
        <v>46066</v>
      </c>
      <c r="D3776" s="142">
        <f t="shared" ca="1" si="394"/>
        <v>46097</v>
      </c>
      <c r="E3776" s="142" t="str">
        <f t="shared" ca="1" si="395"/>
        <v>1-Months</v>
      </c>
      <c r="F3776" s="142" t="str">
        <f>VLOOKUP(O3776,Stock[],5,FALSE)</f>
        <v>BE</v>
      </c>
      <c r="G3776" s="153" t="s">
        <v>3517</v>
      </c>
      <c r="H3776" s="144" t="s">
        <v>279</v>
      </c>
      <c r="I3776" s="145" t="s">
        <v>2532</v>
      </c>
      <c r="J3776" s="141" t="str">
        <f>VLOOKUP(I3776,Customers[],2,FALSE)</f>
        <v>စစ်ဆေးရေးဂိတ်လက်ဆောင်</v>
      </c>
      <c r="K3776" s="141">
        <f>VLOOKUP(I3776,Customers[],4,FALSE)</f>
        <v>0</v>
      </c>
      <c r="L3776" s="141">
        <f>VLOOKUP(Table85[[#This Row],[CustomerID]],Table!H:K,3,0)</f>
        <v>0</v>
      </c>
      <c r="M3776" s="141">
        <f>VLOOKUP(I3776,Customers[],5,FALSE)</f>
        <v>0</v>
      </c>
      <c r="N3776" s="145" t="s">
        <v>1751</v>
      </c>
      <c r="O3776" s="146" t="s">
        <v>217</v>
      </c>
      <c r="P3776" s="141" t="str">
        <f>VLOOKUP(O3776,Stock[],2,FALSE)</f>
        <v>လိမ္မော်ဖြူ</v>
      </c>
      <c r="Q3776" s="147">
        <f>VLOOKUP(O3776,Stock[],3,FALSE)</f>
        <v>0.64</v>
      </c>
      <c r="R3776" s="147">
        <f>VLOOKUP(O3776,Stock[],4,FALSE)</f>
        <v>24</v>
      </c>
      <c r="S3776" s="146">
        <v>3</v>
      </c>
      <c r="T3776" s="147">
        <f>(DailySales!$S3776/DailySales!$R3776)+DailySales!$U3776</f>
        <v>0.125</v>
      </c>
      <c r="U3776" s="146"/>
      <c r="V3776" s="148">
        <f>+DailySales!$T3776*DailySales!$R3776</f>
        <v>3</v>
      </c>
      <c r="W3776" s="148">
        <f>+DailySales!$V3776*DailySales!$Q3776</f>
        <v>1.92</v>
      </c>
      <c r="X3776" s="148">
        <f>VLOOKUP(O3776,Stock[],6,FALSE)</f>
        <v>1330</v>
      </c>
      <c r="Y3776" s="148">
        <f>+DailySales!$V3776*DailySales!$X3776</f>
        <v>3990</v>
      </c>
      <c r="Z3776" s="146"/>
      <c r="AA3776" s="146"/>
      <c r="AB3776" s="146"/>
      <c r="AC3776" s="146"/>
      <c r="AD3776" s="146"/>
      <c r="AE3776" s="149"/>
      <c r="AF3776" s="150">
        <v>46066</v>
      </c>
      <c r="AG3776" s="151">
        <v>3990</v>
      </c>
      <c r="AH3776" s="150"/>
      <c r="AI3776" s="151"/>
      <c r="AJ3776" s="150"/>
      <c r="AK3776" s="151"/>
      <c r="AL3776" s="34"/>
      <c r="AM3776" s="39"/>
      <c r="AN377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77" spans="1:40" ht="19.5" customHeight="1" x14ac:dyDescent="0.25">
      <c r="A3777" s="141">
        <f t="shared" si="392"/>
        <v>2026</v>
      </c>
      <c r="B3777" s="141">
        <f t="shared" si="393"/>
        <v>2</v>
      </c>
      <c r="C3777" s="154">
        <v>46066</v>
      </c>
      <c r="D3777" s="142">
        <f t="shared" ca="1" si="394"/>
        <v>46097</v>
      </c>
      <c r="E3777" s="142" t="str">
        <f t="shared" ca="1" si="395"/>
        <v>1-Months</v>
      </c>
      <c r="F3777" s="142" t="str">
        <f>VLOOKUP(O3778,Stock[],5,FALSE)</f>
        <v>BE</v>
      </c>
      <c r="G3777" s="153" t="s">
        <v>3518</v>
      </c>
      <c r="H3777" s="144" t="s">
        <v>275</v>
      </c>
      <c r="I3777" s="145" t="s">
        <v>506</v>
      </c>
      <c r="J3777" s="141" t="str">
        <f>VLOOKUP(I3777,Customers[],2,FALSE)</f>
        <v>တိုးတက်ဝေ</v>
      </c>
      <c r="K3777" s="141" t="str">
        <f>VLOOKUP(I3777,Customers[],4,FALSE)</f>
        <v>Tharzi</v>
      </c>
      <c r="L3777" s="141" t="str">
        <f>VLOOKUP(Table85[[#This Row],[CustomerID]],Table!H:K,3,0)</f>
        <v>သာစည်</v>
      </c>
      <c r="M3777" s="141" t="str">
        <f>VLOOKUP(I3777,Customers[],5,FALSE)</f>
        <v>Van-2</v>
      </c>
      <c r="N3777" s="145" t="s">
        <v>9</v>
      </c>
      <c r="O3777" s="146" t="s">
        <v>1395</v>
      </c>
      <c r="P3777" s="141" t="str">
        <f>VLOOKUP(O3777,Stock[],2,FALSE)</f>
        <v>ရွှေမင်းသားမန်ကျည်းခေါင်ရည်</v>
      </c>
      <c r="Q3777" s="147">
        <f>VLOOKUP(O3777,Stock[],3,FALSE)</f>
        <v>0.64</v>
      </c>
      <c r="R3777" s="147">
        <f>VLOOKUP(O3777,Stock[],4,FALSE)</f>
        <v>14</v>
      </c>
      <c r="S3777" s="146"/>
      <c r="T3777" s="147">
        <f>(DailySales!$S3777/DailySales!$R3777)+DailySales!$U3777</f>
        <v>30</v>
      </c>
      <c r="U3777" s="146">
        <v>30</v>
      </c>
      <c r="V3777" s="148">
        <f>+DailySales!$T3777*DailySales!$R3777</f>
        <v>420</v>
      </c>
      <c r="W3777" s="148">
        <f>+DailySales!$V3777*DailySales!$Q3777</f>
        <v>268.8</v>
      </c>
      <c r="X3777" s="148">
        <f>VLOOKUP(O3777,Stock[],6,FALSE)</f>
        <v>830</v>
      </c>
      <c r="Y3777" s="148">
        <f>+DailySales!$V3777*DailySales!$X3777</f>
        <v>348600</v>
      </c>
      <c r="Z3777" s="146"/>
      <c r="AA3777" s="146"/>
      <c r="AB3777" s="146"/>
      <c r="AC3777" s="146"/>
      <c r="AD3777" s="146"/>
      <c r="AE3777" s="149">
        <v>10500</v>
      </c>
      <c r="AF3777" s="150">
        <v>46067</v>
      </c>
      <c r="AG3777" s="151">
        <v>359100</v>
      </c>
      <c r="AH3777" s="150"/>
      <c r="AI3777" s="151"/>
      <c r="AJ3777" s="150"/>
      <c r="AK3777" s="151"/>
      <c r="AL3777" s="34"/>
      <c r="AM3777" s="39"/>
      <c r="AN377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78" spans="1:40" ht="19.5" customHeight="1" x14ac:dyDescent="0.25">
      <c r="A3778" s="141">
        <f t="shared" si="392"/>
        <v>2026</v>
      </c>
      <c r="B3778" s="141">
        <f t="shared" si="393"/>
        <v>2</v>
      </c>
      <c r="C3778" s="154">
        <v>46066</v>
      </c>
      <c r="D3778" s="142">
        <f t="shared" ca="1" si="394"/>
        <v>46097</v>
      </c>
      <c r="E3778" s="142" t="str">
        <f t="shared" ca="1" si="395"/>
        <v>1-Months</v>
      </c>
      <c r="F3778" s="142" t="str">
        <f>VLOOKUP(O3779,Stock[],5,FALSE)</f>
        <v>BE</v>
      </c>
      <c r="G3778" s="153" t="s">
        <v>3519</v>
      </c>
      <c r="H3778" s="144" t="s">
        <v>275</v>
      </c>
      <c r="I3778" s="145" t="s">
        <v>1293</v>
      </c>
      <c r="J3778" s="141" t="str">
        <f>VLOOKUP(I3778,Customers[],2,FALSE)</f>
        <v>ကိုသိန်းထိုက်</v>
      </c>
      <c r="K3778" s="141" t="str">
        <f>VLOOKUP(I3778,Customers[],4,FALSE)</f>
        <v>Wandwin</v>
      </c>
      <c r="L3778" s="141" t="str">
        <f>VLOOKUP(Table85[[#This Row],[CustomerID]],Table!H:K,3,0)</f>
        <v>ကျောက်ပနား</v>
      </c>
      <c r="M3778" s="141" t="str">
        <f>VLOOKUP(I3778,Customers[],5,FALSE)</f>
        <v>Van-2</v>
      </c>
      <c r="N3778" s="145" t="s">
        <v>9</v>
      </c>
      <c r="O3778" s="146" t="s">
        <v>3025</v>
      </c>
      <c r="P3778" s="141" t="str">
        <f>VLOOKUP(O3778,Stock[],2,FALSE)</f>
        <v>မြန်မာရှောက်ပျား</v>
      </c>
      <c r="Q3778" s="147">
        <f>VLOOKUP(O3778,Stock[],3,FALSE)</f>
        <v>0.64</v>
      </c>
      <c r="R3778" s="147">
        <f>VLOOKUP(O3778,Stock[],4,FALSE)</f>
        <v>14</v>
      </c>
      <c r="S3778" s="146"/>
      <c r="T3778" s="147">
        <f>(DailySales!$S3778/DailySales!$R3778)+DailySales!$U3778</f>
        <v>10</v>
      </c>
      <c r="U3778" s="146">
        <v>10</v>
      </c>
      <c r="V3778" s="148">
        <f>+DailySales!$T3778*DailySales!$R3778</f>
        <v>140</v>
      </c>
      <c r="W3778" s="148">
        <f>+DailySales!$V3778*DailySales!$Q3778</f>
        <v>89.600000000000009</v>
      </c>
      <c r="X3778" s="148">
        <f>VLOOKUP(O3778,Stock[],6,FALSE)</f>
        <v>1370</v>
      </c>
      <c r="Y3778" s="148">
        <f>+DailySales!$V3778*DailySales!$X3778</f>
        <v>191800</v>
      </c>
      <c r="Z3778" s="146"/>
      <c r="AA3778" s="146"/>
      <c r="AB3778" s="146"/>
      <c r="AC3778" s="146"/>
      <c r="AD3778" s="146"/>
      <c r="AE3778" s="149">
        <v>4200</v>
      </c>
      <c r="AF3778" s="150">
        <v>46068</v>
      </c>
      <c r="AG3778" s="151">
        <v>196000</v>
      </c>
      <c r="AH3778" s="150"/>
      <c r="AI3778" s="151"/>
      <c r="AJ3778" s="150"/>
      <c r="AK3778" s="151"/>
      <c r="AL3778" s="34"/>
      <c r="AM3778" s="39"/>
      <c r="AN377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79" spans="1:40" ht="19.5" customHeight="1" x14ac:dyDescent="0.25">
      <c r="A3779" s="141">
        <f t="shared" si="392"/>
        <v>2026</v>
      </c>
      <c r="B3779" s="141">
        <f t="shared" si="393"/>
        <v>2</v>
      </c>
      <c r="C3779" s="154">
        <v>46066</v>
      </c>
      <c r="D3779" s="142">
        <f t="shared" ca="1" si="394"/>
        <v>46097</v>
      </c>
      <c r="E3779" s="142" t="str">
        <f t="shared" ca="1" si="395"/>
        <v>1-Months</v>
      </c>
      <c r="F3779" s="142" t="str">
        <f>VLOOKUP(O3779,Stock[],5,FALSE)</f>
        <v>BE</v>
      </c>
      <c r="G3779" s="153" t="s">
        <v>3520</v>
      </c>
      <c r="H3779" s="144" t="s">
        <v>275</v>
      </c>
      <c r="I3779" s="145" t="s">
        <v>1198</v>
      </c>
      <c r="J3779" s="141" t="str">
        <f>VLOOKUP(I3779,Customers[],2,FALSE)</f>
        <v>မအေးချာ</v>
      </c>
      <c r="K3779" s="141" t="str">
        <f>VLOOKUP(I3779,Customers[],4,FALSE)</f>
        <v>Wandwin</v>
      </c>
      <c r="L3779" s="141" t="str">
        <f>VLOOKUP(Table85[[#This Row],[CustomerID]],Table!H:K,3,0)</f>
        <v>သဲပုံ</v>
      </c>
      <c r="M3779" s="141" t="str">
        <f>VLOOKUP(I3779,Customers[],5,FALSE)</f>
        <v>Van-2</v>
      </c>
      <c r="N3779" s="145" t="s">
        <v>9</v>
      </c>
      <c r="O3779" s="146" t="s">
        <v>3025</v>
      </c>
      <c r="P3779" s="141" t="str">
        <f>VLOOKUP(O3779,Stock[],2,FALSE)</f>
        <v>မြန်မာရှောက်ပျား</v>
      </c>
      <c r="Q3779" s="147">
        <f>VLOOKUP(O3779,Stock[],3,FALSE)</f>
        <v>0.64</v>
      </c>
      <c r="R3779" s="147">
        <f>VLOOKUP(O3779,Stock[],4,FALSE)</f>
        <v>14</v>
      </c>
      <c r="S3779" s="146"/>
      <c r="T3779" s="147">
        <f>(DailySales!$S3779/DailySales!$R3779)+DailySales!$U3779</f>
        <v>2</v>
      </c>
      <c r="U3779" s="146">
        <v>2</v>
      </c>
      <c r="V3779" s="148">
        <f>+DailySales!$T3779*DailySales!$R3779</f>
        <v>28</v>
      </c>
      <c r="W3779" s="148">
        <f>+DailySales!$V3779*DailySales!$Q3779</f>
        <v>17.920000000000002</v>
      </c>
      <c r="X3779" s="148">
        <f>VLOOKUP(O3779,Stock[],6,FALSE)</f>
        <v>1370</v>
      </c>
      <c r="Y3779" s="148">
        <f>+DailySales!$V3779*DailySales!$X3779</f>
        <v>38360</v>
      </c>
      <c r="Z3779" s="146"/>
      <c r="AA3779" s="146"/>
      <c r="AB3779" s="146"/>
      <c r="AC3779" s="146"/>
      <c r="AD3779" s="146"/>
      <c r="AE3779" s="149">
        <v>840</v>
      </c>
      <c r="AF3779" s="150">
        <v>46066</v>
      </c>
      <c r="AG3779" s="151">
        <v>39200</v>
      </c>
      <c r="AH3779" s="150"/>
      <c r="AI3779" s="151"/>
      <c r="AJ3779" s="150"/>
      <c r="AK3779" s="151"/>
      <c r="AL3779" s="34"/>
      <c r="AM3779" s="39"/>
      <c r="AN377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80" spans="1:40" ht="19.5" customHeight="1" x14ac:dyDescent="0.25">
      <c r="A3780" s="141">
        <f t="shared" si="392"/>
        <v>2026</v>
      </c>
      <c r="B3780" s="141">
        <f t="shared" si="393"/>
        <v>2</v>
      </c>
      <c r="C3780" s="154">
        <v>46066</v>
      </c>
      <c r="D3780" s="142">
        <f t="shared" ca="1" si="394"/>
        <v>46097</v>
      </c>
      <c r="E3780" s="142" t="str">
        <f t="shared" ca="1" si="395"/>
        <v>1-Months</v>
      </c>
      <c r="F3780" s="142" t="str">
        <f>VLOOKUP(O3780,Stock[],5,FALSE)</f>
        <v>Whisky</v>
      </c>
      <c r="G3780" s="153" t="s">
        <v>3521</v>
      </c>
      <c r="H3780" s="144" t="s">
        <v>275</v>
      </c>
      <c r="I3780" s="145" t="s">
        <v>1198</v>
      </c>
      <c r="J3780" s="141" t="str">
        <f>VLOOKUP(I3780,Customers[],2,FALSE)</f>
        <v>မအေးချာ</v>
      </c>
      <c r="K3780" s="141" t="str">
        <f>VLOOKUP(I3780,Customers[],4,FALSE)</f>
        <v>Wandwin</v>
      </c>
      <c r="L3780" s="141" t="str">
        <f>VLOOKUP(Table85[[#This Row],[CustomerID]],Table!H:K,3,0)</f>
        <v>သဲပုံ</v>
      </c>
      <c r="M3780" s="141" t="str">
        <f>VLOOKUP(I3780,Customers[],5,FALSE)</f>
        <v>Van-2</v>
      </c>
      <c r="N3780" s="145" t="s">
        <v>9</v>
      </c>
      <c r="O3780" s="146" t="s">
        <v>2110</v>
      </c>
      <c r="P3780" s="141" t="str">
        <f>VLOOKUP(O3780,Stock[],2,FALSE)</f>
        <v>Columbus Super Red Smooth 175 Ml</v>
      </c>
      <c r="Q3780" s="147">
        <f>VLOOKUP(O3780,Stock[],3,FALSE)</f>
        <v>0.17499999999999999</v>
      </c>
      <c r="R3780" s="147">
        <f>VLOOKUP(O3780,Stock[],4,FALSE)</f>
        <v>48</v>
      </c>
      <c r="S3780" s="146">
        <v>12</v>
      </c>
      <c r="T3780" s="147">
        <f>(DailySales!$S3780/DailySales!$R3780)+DailySales!$U3780</f>
        <v>0.25</v>
      </c>
      <c r="U3780" s="146"/>
      <c r="V3780" s="148">
        <f>+DailySales!$T3780*DailySales!$R3780</f>
        <v>12</v>
      </c>
      <c r="W3780" s="148">
        <f>+DailySales!$V3780*DailySales!$Q3780</f>
        <v>2.0999999999999996</v>
      </c>
      <c r="X3780" s="148">
        <f>VLOOKUP(O3780,Stock[],6,FALSE)</f>
        <v>1450</v>
      </c>
      <c r="Y3780" s="148">
        <f>+DailySales!$V3780*DailySales!$X3780</f>
        <v>17400</v>
      </c>
      <c r="Z3780" s="146"/>
      <c r="AA3780" s="146"/>
      <c r="AB3780" s="146"/>
      <c r="AC3780" s="146"/>
      <c r="AD3780" s="146"/>
      <c r="AE3780" s="149">
        <v>120</v>
      </c>
      <c r="AF3780" s="150">
        <v>46066</v>
      </c>
      <c r="AG3780" s="151">
        <v>17520</v>
      </c>
      <c r="AH3780" s="150"/>
      <c r="AI3780" s="151"/>
      <c r="AJ3780" s="150"/>
      <c r="AK3780" s="151"/>
      <c r="AL3780" s="34"/>
      <c r="AM3780" s="39"/>
      <c r="AN378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81" spans="1:40" ht="19.5" customHeight="1" x14ac:dyDescent="0.25">
      <c r="A3781" s="141">
        <f t="shared" ref="A3781:A3788" si="396">YEAR(C3781)</f>
        <v>2026</v>
      </c>
      <c r="B3781" s="141">
        <f t="shared" ref="B3781:B3788" si="397">MONTH(C3781)</f>
        <v>2</v>
      </c>
      <c r="C3781" s="154">
        <v>46066</v>
      </c>
      <c r="D3781" s="142">
        <f t="shared" ref="D3781:D3788" ca="1" si="398">TODAY()</f>
        <v>46097</v>
      </c>
      <c r="E3781" s="142" t="str">
        <f t="shared" ref="E3781:E3788" ca="1" si="399">DATEDIF(C3781,D3781,"M")&amp;"-Months"</f>
        <v>1-Months</v>
      </c>
      <c r="F3781" s="142" t="str">
        <f>VLOOKUP(O3781,Stock[],5,FALSE)</f>
        <v>BE</v>
      </c>
      <c r="G3781" s="153" t="s">
        <v>3522</v>
      </c>
      <c r="H3781" s="144" t="s">
        <v>275</v>
      </c>
      <c r="I3781" s="145" t="s">
        <v>1186</v>
      </c>
      <c r="J3781" s="141" t="str">
        <f>VLOOKUP(I3781,Customers[],2,FALSE)</f>
        <v>ကိုထွန်းဝင်းမြိုင်</v>
      </c>
      <c r="K3781" s="141" t="str">
        <f>VLOOKUP(I3781,Customers[],4,FALSE)</f>
        <v>Wandwin</v>
      </c>
      <c r="L3781" s="141" t="str">
        <f>VLOOKUP(Table85[[#This Row],[CustomerID]],Table!H:K,3,0)</f>
        <v>သာဂရ</v>
      </c>
      <c r="M3781" s="141" t="str">
        <f>VLOOKUP(I3781,Customers[],5,FALSE)</f>
        <v>Van-2</v>
      </c>
      <c r="N3781" s="145" t="s">
        <v>9</v>
      </c>
      <c r="O3781" s="146" t="s">
        <v>205</v>
      </c>
      <c r="P3781" s="141" t="str">
        <f>VLOOKUP(O3781,Stock[],2,FALSE)</f>
        <v>ကောင်းကြည် ကော် 25%  (1Ltr )</v>
      </c>
      <c r="Q3781" s="147">
        <f>VLOOKUP(O3781,Stock[],3,FALSE)</f>
        <v>1</v>
      </c>
      <c r="R3781" s="147">
        <f>VLOOKUP(O3781,Stock[],4,FALSE)</f>
        <v>12</v>
      </c>
      <c r="S3781" s="146"/>
      <c r="T3781" s="147">
        <f>(DailySales!$S3781/DailySales!$R3781)+DailySales!$U3781</f>
        <v>2</v>
      </c>
      <c r="U3781" s="146">
        <v>2</v>
      </c>
      <c r="V3781" s="148">
        <f>+DailySales!$T3781*DailySales!$R3781</f>
        <v>24</v>
      </c>
      <c r="W3781" s="148">
        <f>+DailySales!$V3781*DailySales!$Q3781</f>
        <v>24</v>
      </c>
      <c r="X3781" s="148">
        <f>VLOOKUP(O3781,Stock[],6,FALSE)</f>
        <v>1530</v>
      </c>
      <c r="Y3781" s="148">
        <f>+DailySales!$V3781*DailySales!$X3781</f>
        <v>36720</v>
      </c>
      <c r="Z3781" s="146"/>
      <c r="AA3781" s="146"/>
      <c r="AB3781" s="146"/>
      <c r="AC3781" s="146"/>
      <c r="AD3781" s="146"/>
      <c r="AE3781" s="149">
        <v>680</v>
      </c>
      <c r="AF3781" s="150">
        <v>46066</v>
      </c>
      <c r="AG3781" s="151">
        <v>37400</v>
      </c>
      <c r="AH3781" s="150"/>
      <c r="AI3781" s="151"/>
      <c r="AJ3781" s="150"/>
      <c r="AK3781" s="151"/>
      <c r="AL3781" s="34"/>
      <c r="AM3781" s="39"/>
      <c r="AN378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82" spans="1:40" ht="19.5" customHeight="1" x14ac:dyDescent="0.25">
      <c r="A3782" s="141">
        <f t="shared" si="396"/>
        <v>2026</v>
      </c>
      <c r="B3782" s="141">
        <f t="shared" si="397"/>
        <v>2</v>
      </c>
      <c r="C3782" s="154">
        <v>46066</v>
      </c>
      <c r="D3782" s="142">
        <f t="shared" ca="1" si="398"/>
        <v>46097</v>
      </c>
      <c r="E3782" s="142" t="str">
        <f t="shared" ca="1" si="399"/>
        <v>1-Months</v>
      </c>
      <c r="F3782" s="142" t="str">
        <f>VLOOKUP(O3782,Stock[],5,FALSE)</f>
        <v>BE</v>
      </c>
      <c r="G3782" s="153" t="s">
        <v>3523</v>
      </c>
      <c r="H3782" s="144" t="s">
        <v>275</v>
      </c>
      <c r="I3782" s="145" t="s">
        <v>1295</v>
      </c>
      <c r="J3782" s="141" t="str">
        <f>VLOOKUP(I3782,Customers[],2,FALSE)</f>
        <v>မတင်ဆန်းမူ</v>
      </c>
      <c r="K3782" s="141" t="str">
        <f>VLOOKUP(I3782,Customers[],4,FALSE)</f>
        <v>Wandwin</v>
      </c>
      <c r="L3782" s="141" t="str">
        <f>VLOOKUP(Table85[[#This Row],[CustomerID]],Table!H:K,3,0)</f>
        <v>သာဂရ</v>
      </c>
      <c r="M3782" s="141" t="str">
        <f>VLOOKUP(I3782,Customers[],5,FALSE)</f>
        <v>Van-2</v>
      </c>
      <c r="N3782" s="145" t="s">
        <v>9</v>
      </c>
      <c r="O3782" s="146" t="s">
        <v>205</v>
      </c>
      <c r="P3782" s="141" t="str">
        <f>VLOOKUP(O3782,Stock[],2,FALSE)</f>
        <v>ကောင်းကြည် ကော် 25%  (1Ltr )</v>
      </c>
      <c r="Q3782" s="147">
        <f>VLOOKUP(O3782,Stock[],3,FALSE)</f>
        <v>1</v>
      </c>
      <c r="R3782" s="147">
        <f>VLOOKUP(O3782,Stock[],4,FALSE)</f>
        <v>12</v>
      </c>
      <c r="S3782" s="146"/>
      <c r="T3782" s="147">
        <f>(DailySales!$S3782/DailySales!$R3782)+DailySales!$U3782</f>
        <v>2</v>
      </c>
      <c r="U3782" s="146">
        <v>2</v>
      </c>
      <c r="V3782" s="148">
        <f>+DailySales!$T3782*DailySales!$R3782</f>
        <v>24</v>
      </c>
      <c r="W3782" s="148">
        <f>+DailySales!$V3782*DailySales!$Q3782</f>
        <v>24</v>
      </c>
      <c r="X3782" s="148">
        <f>VLOOKUP(O3782,Stock[],6,FALSE)</f>
        <v>1530</v>
      </c>
      <c r="Y3782" s="148">
        <f>+DailySales!$V3782*DailySales!$X3782</f>
        <v>36720</v>
      </c>
      <c r="Z3782" s="146"/>
      <c r="AA3782" s="146"/>
      <c r="AB3782" s="146"/>
      <c r="AC3782" s="146"/>
      <c r="AD3782" s="146"/>
      <c r="AE3782" s="149">
        <v>680</v>
      </c>
      <c r="AF3782" s="150">
        <v>46066</v>
      </c>
      <c r="AG3782" s="151">
        <v>37400</v>
      </c>
      <c r="AH3782" s="150"/>
      <c r="AI3782" s="151"/>
      <c r="AJ3782" s="150"/>
      <c r="AK3782" s="151"/>
      <c r="AL3782" s="34"/>
      <c r="AM3782" s="39"/>
      <c r="AN378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83" spans="1:40" ht="19.5" customHeight="1" x14ac:dyDescent="0.25">
      <c r="A3783" s="141">
        <f t="shared" si="396"/>
        <v>2026</v>
      </c>
      <c r="B3783" s="141">
        <f t="shared" si="397"/>
        <v>2</v>
      </c>
      <c r="C3783" s="154">
        <v>46066</v>
      </c>
      <c r="D3783" s="142">
        <f t="shared" ca="1" si="398"/>
        <v>46097</v>
      </c>
      <c r="E3783" s="142" t="str">
        <f t="shared" ca="1" si="399"/>
        <v>1-Months</v>
      </c>
      <c r="F3783" s="142" t="str">
        <f>VLOOKUP(O3783,Stock[],5,FALSE)</f>
        <v>BE</v>
      </c>
      <c r="G3783" s="153" t="s">
        <v>3524</v>
      </c>
      <c r="H3783" s="144" t="s">
        <v>275</v>
      </c>
      <c r="I3783" s="145" t="s">
        <v>1648</v>
      </c>
      <c r="J3783" s="141" t="str">
        <f>VLOOKUP(I3783,Customers[],2,FALSE)</f>
        <v>ရှိုင်းဖုန်းသန့်</v>
      </c>
      <c r="K3783" s="141" t="str">
        <f>VLOOKUP(I3783,Customers[],4,FALSE)</f>
        <v>Wandwin</v>
      </c>
      <c r="L3783" s="141" t="str">
        <f>VLOOKUP(Table85[[#This Row],[CustomerID]],Table!H:K,3,0)</f>
        <v>သာဂရ</v>
      </c>
      <c r="M3783" s="141" t="str">
        <f>VLOOKUP(I3783,Customers[],5,FALSE)</f>
        <v>Van-2</v>
      </c>
      <c r="N3783" s="145" t="s">
        <v>9</v>
      </c>
      <c r="O3783" s="146" t="s">
        <v>205</v>
      </c>
      <c r="P3783" s="141" t="str">
        <f>VLOOKUP(O3783,Stock[],2,FALSE)</f>
        <v>ကောင်းကြည် ကော် 25%  (1Ltr )</v>
      </c>
      <c r="Q3783" s="147">
        <f>VLOOKUP(O3783,Stock[],3,FALSE)</f>
        <v>1</v>
      </c>
      <c r="R3783" s="147">
        <f>VLOOKUP(O3783,Stock[],4,FALSE)</f>
        <v>12</v>
      </c>
      <c r="S3783" s="146"/>
      <c r="T3783" s="147">
        <f>(DailySales!$S3783/DailySales!$R3783)+DailySales!$U3783</f>
        <v>3</v>
      </c>
      <c r="U3783" s="146">
        <v>3</v>
      </c>
      <c r="V3783" s="148">
        <f>+DailySales!$T3783*DailySales!$R3783</f>
        <v>36</v>
      </c>
      <c r="W3783" s="148">
        <f>+DailySales!$V3783*DailySales!$Q3783</f>
        <v>36</v>
      </c>
      <c r="X3783" s="148">
        <f>VLOOKUP(O3783,Stock[],6,FALSE)</f>
        <v>1530</v>
      </c>
      <c r="Y3783" s="148">
        <f>+DailySales!$V3783*DailySales!$X3783</f>
        <v>55080</v>
      </c>
      <c r="Z3783" s="146"/>
      <c r="AA3783" s="146"/>
      <c r="AB3783" s="146"/>
      <c r="AC3783" s="146"/>
      <c r="AD3783" s="146"/>
      <c r="AE3783" s="149">
        <v>1020</v>
      </c>
      <c r="AF3783" s="150">
        <v>46066</v>
      </c>
      <c r="AG3783" s="151">
        <v>56100</v>
      </c>
      <c r="AH3783" s="150"/>
      <c r="AI3783" s="151"/>
      <c r="AJ3783" s="150"/>
      <c r="AK3783" s="151"/>
      <c r="AL3783" s="34"/>
      <c r="AM3783" s="39"/>
      <c r="AN378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84" spans="1:40" ht="19.5" customHeight="1" x14ac:dyDescent="0.25">
      <c r="A3784" s="141">
        <f t="shared" si="396"/>
        <v>2026</v>
      </c>
      <c r="B3784" s="141">
        <f t="shared" si="397"/>
        <v>2</v>
      </c>
      <c r="C3784" s="154">
        <v>46066</v>
      </c>
      <c r="D3784" s="142">
        <f t="shared" ca="1" si="398"/>
        <v>46097</v>
      </c>
      <c r="E3784" s="142" t="str">
        <f t="shared" ca="1" si="399"/>
        <v>1-Months</v>
      </c>
      <c r="F3784" s="142" t="str">
        <f>VLOOKUP(O3784,Stock[],5,FALSE)</f>
        <v>BE</v>
      </c>
      <c r="G3784" s="153" t="s">
        <v>3525</v>
      </c>
      <c r="H3784" s="144" t="s">
        <v>275</v>
      </c>
      <c r="I3784" s="145" t="s">
        <v>1351</v>
      </c>
      <c r="J3784" s="141" t="str">
        <f>VLOOKUP(I3784,Customers[],2,FALSE)</f>
        <v>ကိုကံရှိန်</v>
      </c>
      <c r="K3784" s="141" t="str">
        <f>VLOOKUP(I3784,Customers[],4,FALSE)</f>
        <v>Wandwin</v>
      </c>
      <c r="L3784" s="141" t="str">
        <f>VLOOKUP(Table85[[#This Row],[CustomerID]],Table!H:K,3,0)</f>
        <v>သာဂရ</v>
      </c>
      <c r="M3784" s="141" t="str">
        <f>VLOOKUP(I3784,Customers[],5,FALSE)</f>
        <v>Van-2</v>
      </c>
      <c r="N3784" s="145" t="s">
        <v>9</v>
      </c>
      <c r="O3784" s="146" t="s">
        <v>205</v>
      </c>
      <c r="P3784" s="141" t="str">
        <f>VLOOKUP(O3784,Stock[],2,FALSE)</f>
        <v>ကောင်းကြည် ကော် 25%  (1Ltr )</v>
      </c>
      <c r="Q3784" s="147">
        <f>VLOOKUP(O3784,Stock[],3,FALSE)</f>
        <v>1</v>
      </c>
      <c r="R3784" s="147">
        <f>VLOOKUP(O3784,Stock[],4,FALSE)</f>
        <v>12</v>
      </c>
      <c r="S3784" s="146"/>
      <c r="T3784" s="147">
        <f>(DailySales!$S3784/DailySales!$R3784)+DailySales!$U3784</f>
        <v>2</v>
      </c>
      <c r="U3784" s="146">
        <v>2</v>
      </c>
      <c r="V3784" s="148">
        <f>+DailySales!$T3784*DailySales!$R3784</f>
        <v>24</v>
      </c>
      <c r="W3784" s="148">
        <f>+DailySales!$V3784*DailySales!$Q3784</f>
        <v>24</v>
      </c>
      <c r="X3784" s="148">
        <f>VLOOKUP(O3784,Stock[],6,FALSE)</f>
        <v>1530</v>
      </c>
      <c r="Y3784" s="148">
        <f>+DailySales!$V3784*DailySales!$X3784</f>
        <v>36720</v>
      </c>
      <c r="Z3784" s="146"/>
      <c r="AA3784" s="146"/>
      <c r="AB3784" s="146"/>
      <c r="AC3784" s="146"/>
      <c r="AD3784" s="146"/>
      <c r="AE3784" s="149">
        <v>680</v>
      </c>
      <c r="AF3784" s="150">
        <v>46066</v>
      </c>
      <c r="AG3784" s="151">
        <v>37400</v>
      </c>
      <c r="AH3784" s="150"/>
      <c r="AI3784" s="151"/>
      <c r="AJ3784" s="150"/>
      <c r="AK3784" s="151"/>
      <c r="AL3784" s="34"/>
      <c r="AM3784" s="39"/>
      <c r="AN378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85" spans="1:40" ht="19.5" customHeight="1" x14ac:dyDescent="0.25">
      <c r="A3785" s="141">
        <f t="shared" si="396"/>
        <v>2026</v>
      </c>
      <c r="B3785" s="141">
        <f t="shared" si="397"/>
        <v>2</v>
      </c>
      <c r="C3785" s="154">
        <v>46066</v>
      </c>
      <c r="D3785" s="142">
        <f t="shared" ca="1" si="398"/>
        <v>46097</v>
      </c>
      <c r="E3785" s="142" t="str">
        <f t="shared" ca="1" si="399"/>
        <v>1-Months</v>
      </c>
      <c r="F3785" s="142" t="str">
        <f>VLOOKUP(O3785,Stock[],5,FALSE)</f>
        <v>BE</v>
      </c>
      <c r="G3785" s="153" t="s">
        <v>3526</v>
      </c>
      <c r="H3785" s="144" t="s">
        <v>275</v>
      </c>
      <c r="I3785" s="145" t="s">
        <v>1196</v>
      </c>
      <c r="J3785" s="141" t="str">
        <f>VLOOKUP(I3785,Customers[],2,FALSE)</f>
        <v>ကိုကျော်အောင်</v>
      </c>
      <c r="K3785" s="141" t="str">
        <f>VLOOKUP(I3785,Customers[],4,FALSE)</f>
        <v>Wandwin</v>
      </c>
      <c r="L3785" s="141" t="str">
        <f>VLOOKUP(Table85[[#This Row],[CustomerID]],Table!H:K,3,0)</f>
        <v>သုံးပတ်လည်</v>
      </c>
      <c r="M3785" s="141" t="str">
        <f>VLOOKUP(I3785,Customers[],5,FALSE)</f>
        <v>Van-2</v>
      </c>
      <c r="N3785" s="145" t="s">
        <v>9</v>
      </c>
      <c r="O3785" s="146" t="s">
        <v>214</v>
      </c>
      <c r="P3785" s="141" t="str">
        <f>VLOOKUP(O3785,Stock[],2,FALSE)</f>
        <v>ကောင်းကြည်</v>
      </c>
      <c r="Q3785" s="147">
        <f>VLOOKUP(O3785,Stock[],3,FALSE)</f>
        <v>0.64</v>
      </c>
      <c r="R3785" s="147">
        <f>VLOOKUP(O3785,Stock[],4,FALSE)</f>
        <v>14</v>
      </c>
      <c r="S3785" s="146"/>
      <c r="T3785" s="147">
        <f>(DailySales!$S3785/DailySales!$R3785)+DailySales!$U3785</f>
        <v>5</v>
      </c>
      <c r="U3785" s="146">
        <v>5</v>
      </c>
      <c r="V3785" s="148">
        <f>+DailySales!$T3785*DailySales!$R3785</f>
        <v>70</v>
      </c>
      <c r="W3785" s="148">
        <f>+DailySales!$V3785*DailySales!$Q3785</f>
        <v>44.800000000000004</v>
      </c>
      <c r="X3785" s="148">
        <f>VLOOKUP(O3785,Stock[],6,FALSE)</f>
        <v>1330</v>
      </c>
      <c r="Y3785" s="148">
        <f>+DailySales!$V3785*DailySales!$X3785</f>
        <v>93100</v>
      </c>
      <c r="Z3785" s="146"/>
      <c r="AA3785" s="146"/>
      <c r="AB3785" s="146"/>
      <c r="AC3785" s="146"/>
      <c r="AD3785" s="146"/>
      <c r="AE3785" s="149">
        <v>2400</v>
      </c>
      <c r="AF3785" s="150">
        <v>46066</v>
      </c>
      <c r="AG3785" s="151">
        <v>95500</v>
      </c>
      <c r="AH3785" s="150"/>
      <c r="AI3785" s="151"/>
      <c r="AJ3785" s="150"/>
      <c r="AK3785" s="151"/>
      <c r="AL3785" s="34"/>
      <c r="AM3785" s="39"/>
      <c r="AN378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86" spans="1:40" ht="19.5" customHeight="1" x14ac:dyDescent="0.25">
      <c r="A3786" s="141">
        <f t="shared" si="396"/>
        <v>2026</v>
      </c>
      <c r="B3786" s="141">
        <f t="shared" si="397"/>
        <v>2</v>
      </c>
      <c r="C3786" s="154">
        <v>46066</v>
      </c>
      <c r="D3786" s="142">
        <f t="shared" ca="1" si="398"/>
        <v>46097</v>
      </c>
      <c r="E3786" s="142" t="str">
        <f t="shared" ca="1" si="399"/>
        <v>1-Months</v>
      </c>
      <c r="F3786" s="142" t="str">
        <f>VLOOKUP(O3786,Stock[],5,FALSE)</f>
        <v>BE</v>
      </c>
      <c r="G3786" s="153" t="s">
        <v>3526</v>
      </c>
      <c r="H3786" s="144" t="s">
        <v>275</v>
      </c>
      <c r="I3786" s="145" t="s">
        <v>1196</v>
      </c>
      <c r="J3786" s="141" t="str">
        <f>VLOOKUP(I3786,Customers[],2,FALSE)</f>
        <v>ကိုကျော်အောင်</v>
      </c>
      <c r="K3786" s="141" t="str">
        <f>VLOOKUP(I3786,Customers[],4,FALSE)</f>
        <v>Wandwin</v>
      </c>
      <c r="L3786" s="141" t="str">
        <f>VLOOKUP(Table85[[#This Row],[CustomerID]],Table!H:K,3,0)</f>
        <v>သုံးပတ်လည်</v>
      </c>
      <c r="M3786" s="141" t="str">
        <f>VLOOKUP(I3786,Customers[],5,FALSE)</f>
        <v>Van-2</v>
      </c>
      <c r="N3786" s="145" t="s">
        <v>9</v>
      </c>
      <c r="O3786" s="146" t="s">
        <v>223</v>
      </c>
      <c r="P3786" s="141" t="str">
        <f>VLOOKUP(O3786,Stock[],2,FALSE)</f>
        <v>ချယ်ရီအရက်သန့်ကော် (.6Ltr)</v>
      </c>
      <c r="Q3786" s="147">
        <f>VLOOKUP(O3786,Stock[],3,FALSE)</f>
        <v>0.6</v>
      </c>
      <c r="R3786" s="147">
        <f>VLOOKUP(O3786,Stock[],4,FALSE)</f>
        <v>24</v>
      </c>
      <c r="S3786" s="146"/>
      <c r="T3786" s="147">
        <f>(DailySales!$S3786/DailySales!$R3786)+DailySales!$U3786</f>
        <v>3</v>
      </c>
      <c r="U3786" s="146">
        <v>3</v>
      </c>
      <c r="V3786" s="148">
        <f>+DailySales!$T3786*DailySales!$R3786</f>
        <v>72</v>
      </c>
      <c r="W3786" s="148">
        <f>+DailySales!$V3786*DailySales!$Q3786</f>
        <v>43.199999999999996</v>
      </c>
      <c r="X3786" s="148">
        <f>VLOOKUP(O3786,Stock[],6,FALSE)</f>
        <v>875</v>
      </c>
      <c r="Y3786" s="148">
        <f>+DailySales!$V3786*DailySales!$X3786</f>
        <v>63000</v>
      </c>
      <c r="Z3786" s="146"/>
      <c r="AA3786" s="146"/>
      <c r="AB3786" s="146"/>
      <c r="AC3786" s="146"/>
      <c r="AD3786" s="146"/>
      <c r="AE3786" s="149">
        <v>1800</v>
      </c>
      <c r="AF3786" s="150">
        <v>46066</v>
      </c>
      <c r="AG3786" s="151">
        <v>64800</v>
      </c>
      <c r="AH3786" s="150"/>
      <c r="AI3786" s="151"/>
      <c r="AJ3786" s="150"/>
      <c r="AK3786" s="151"/>
      <c r="AL3786" s="34"/>
      <c r="AM3786" s="39"/>
      <c r="AN378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87" spans="1:40" ht="19.5" customHeight="1" x14ac:dyDescent="0.25">
      <c r="A3787" s="141">
        <f t="shared" si="396"/>
        <v>2026</v>
      </c>
      <c r="B3787" s="141">
        <f t="shared" si="397"/>
        <v>2</v>
      </c>
      <c r="C3787" s="154">
        <v>46066</v>
      </c>
      <c r="D3787" s="142">
        <f t="shared" ca="1" si="398"/>
        <v>46097</v>
      </c>
      <c r="E3787" s="142" t="str">
        <f t="shared" ca="1" si="399"/>
        <v>1-Months</v>
      </c>
      <c r="F3787" s="142" t="str">
        <f>VLOOKUP(O3787,Stock[],5,FALSE)</f>
        <v>BE</v>
      </c>
      <c r="G3787" s="153" t="s">
        <v>3526</v>
      </c>
      <c r="H3787" s="144" t="s">
        <v>275</v>
      </c>
      <c r="I3787" s="145" t="s">
        <v>1196</v>
      </c>
      <c r="J3787" s="141" t="str">
        <f>VLOOKUP(I3787,Customers[],2,FALSE)</f>
        <v>ကိုကျော်အောင်</v>
      </c>
      <c r="K3787" s="141" t="str">
        <f>VLOOKUP(I3787,Customers[],4,FALSE)</f>
        <v>Wandwin</v>
      </c>
      <c r="L3787" s="141" t="str">
        <f>VLOOKUP(Table85[[#This Row],[CustomerID]],Table!H:K,3,0)</f>
        <v>သုံးပတ်လည်</v>
      </c>
      <c r="M3787" s="141" t="str">
        <f>VLOOKUP(I3787,Customers[],5,FALSE)</f>
        <v>Van-2</v>
      </c>
      <c r="N3787" s="145" t="s">
        <v>9</v>
      </c>
      <c r="O3787" s="146" t="s">
        <v>1395</v>
      </c>
      <c r="P3787" s="141" t="str">
        <f>VLOOKUP(O3787,Stock[],2,FALSE)</f>
        <v>ရွှေမင်းသားမန်ကျည်းခေါင်ရည်</v>
      </c>
      <c r="Q3787" s="147">
        <f>VLOOKUP(O3787,Stock[],3,FALSE)</f>
        <v>0.64</v>
      </c>
      <c r="R3787" s="147">
        <f>VLOOKUP(O3787,Stock[],4,FALSE)</f>
        <v>14</v>
      </c>
      <c r="S3787" s="146"/>
      <c r="T3787" s="147">
        <f>(DailySales!$S3787/DailySales!$R3787)+DailySales!$U3787</f>
        <v>1</v>
      </c>
      <c r="U3787" s="146">
        <v>1</v>
      </c>
      <c r="V3787" s="148">
        <f>+DailySales!$T3787*DailySales!$R3787</f>
        <v>14</v>
      </c>
      <c r="W3787" s="148">
        <f>+DailySales!$V3787*DailySales!$Q3787</f>
        <v>8.9600000000000009</v>
      </c>
      <c r="X3787" s="148">
        <f>VLOOKUP(O3787,Stock[],6,FALSE)</f>
        <v>830</v>
      </c>
      <c r="Y3787" s="148">
        <f>+DailySales!$V3787*DailySales!$X3787</f>
        <v>11620</v>
      </c>
      <c r="Z3787" s="146"/>
      <c r="AA3787" s="146"/>
      <c r="AB3787" s="146"/>
      <c r="AC3787" s="146"/>
      <c r="AD3787" s="146"/>
      <c r="AE3787" s="149">
        <v>380</v>
      </c>
      <c r="AF3787" s="150">
        <v>46066</v>
      </c>
      <c r="AG3787" s="151">
        <v>12000</v>
      </c>
      <c r="AH3787" s="150"/>
      <c r="AI3787" s="151"/>
      <c r="AJ3787" s="150"/>
      <c r="AK3787" s="151"/>
      <c r="AL3787" s="34"/>
      <c r="AM3787" s="39"/>
      <c r="AN378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88" spans="1:40" ht="19.5" customHeight="1" x14ac:dyDescent="0.25">
      <c r="A3788" s="141">
        <f t="shared" si="396"/>
        <v>2026</v>
      </c>
      <c r="B3788" s="141">
        <f t="shared" si="397"/>
        <v>2</v>
      </c>
      <c r="C3788" s="154">
        <v>46066</v>
      </c>
      <c r="D3788" s="142">
        <f t="shared" ca="1" si="398"/>
        <v>46097</v>
      </c>
      <c r="E3788" s="142" t="str">
        <f t="shared" ca="1" si="399"/>
        <v>1-Months</v>
      </c>
      <c r="F3788" s="142" t="str">
        <f>VLOOKUP(O3788,Stock[],5,FALSE)</f>
        <v>BE</v>
      </c>
      <c r="G3788" s="153" t="s">
        <v>3526</v>
      </c>
      <c r="H3788" s="144" t="s">
        <v>275</v>
      </c>
      <c r="I3788" s="145" t="s">
        <v>1196</v>
      </c>
      <c r="J3788" s="141" t="str">
        <f>VLOOKUP(I3788,Customers[],2,FALSE)</f>
        <v>ကိုကျော်အောင်</v>
      </c>
      <c r="K3788" s="141" t="str">
        <f>VLOOKUP(I3788,Customers[],4,FALSE)</f>
        <v>Wandwin</v>
      </c>
      <c r="L3788" s="141" t="str">
        <f>VLOOKUP(Table85[[#This Row],[CustomerID]],Table!H:K,3,0)</f>
        <v>သုံးပတ်လည်</v>
      </c>
      <c r="M3788" s="141" t="str">
        <f>VLOOKUP(I3788,Customers[],5,FALSE)</f>
        <v>Van-2</v>
      </c>
      <c r="N3788" s="145" t="s">
        <v>9</v>
      </c>
      <c r="O3788" s="146" t="s">
        <v>205</v>
      </c>
      <c r="P3788" s="141" t="str">
        <f>VLOOKUP(O3788,Stock[],2,FALSE)</f>
        <v>ကောင်းကြည် ကော် 25%  (1Ltr )</v>
      </c>
      <c r="Q3788" s="147">
        <f>VLOOKUP(O3788,Stock[],3,FALSE)</f>
        <v>1</v>
      </c>
      <c r="R3788" s="147">
        <f>VLOOKUP(O3788,Stock[],4,FALSE)</f>
        <v>12</v>
      </c>
      <c r="S3788" s="146"/>
      <c r="T3788" s="147">
        <f>(DailySales!$S3788/DailySales!$R3788)+DailySales!$U3788</f>
        <v>1</v>
      </c>
      <c r="U3788" s="146">
        <v>1</v>
      </c>
      <c r="V3788" s="148">
        <f>+DailySales!$T3788*DailySales!$R3788</f>
        <v>12</v>
      </c>
      <c r="W3788" s="148">
        <f>+DailySales!$V3788*DailySales!$Q3788</f>
        <v>12</v>
      </c>
      <c r="X3788" s="148">
        <f>VLOOKUP(O3788,Stock[],6,FALSE)</f>
        <v>1530</v>
      </c>
      <c r="Y3788" s="148">
        <f>+DailySales!$V3788*DailySales!$X3788</f>
        <v>18360</v>
      </c>
      <c r="Z3788" s="146"/>
      <c r="AA3788" s="146"/>
      <c r="AB3788" s="146"/>
      <c r="AC3788" s="146"/>
      <c r="AD3788" s="146"/>
      <c r="AE3788" s="149">
        <v>340</v>
      </c>
      <c r="AF3788" s="150">
        <v>46066</v>
      </c>
      <c r="AG3788" s="151">
        <v>18700</v>
      </c>
      <c r="AH3788" s="150"/>
      <c r="AI3788" s="151"/>
      <c r="AJ3788" s="150"/>
      <c r="AK3788" s="151"/>
      <c r="AL3788" s="34"/>
      <c r="AM3788" s="39"/>
      <c r="AN378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89" spans="1:40" ht="19.5" customHeight="1" x14ac:dyDescent="0.25">
      <c r="A3789" s="141">
        <f t="shared" ref="A3789:A3797" si="400">YEAR(C3789)</f>
        <v>2026</v>
      </c>
      <c r="B3789" s="141">
        <f t="shared" ref="B3789:B3797" si="401">MONTH(C3789)</f>
        <v>2</v>
      </c>
      <c r="C3789" s="154">
        <v>46066</v>
      </c>
      <c r="D3789" s="142">
        <f t="shared" ref="D3789:D3797" ca="1" si="402">TODAY()</f>
        <v>46097</v>
      </c>
      <c r="E3789" s="142" t="str">
        <f t="shared" ref="E3789:E3797" ca="1" si="403">DATEDIF(C3789,D3789,"M")&amp;"-Months"</f>
        <v>1-Months</v>
      </c>
      <c r="F3789" s="142" t="str">
        <f>VLOOKUP(O3789,Stock[],5,FALSE)</f>
        <v>BE</v>
      </c>
      <c r="G3789" s="153" t="s">
        <v>3527</v>
      </c>
      <c r="H3789" s="144" t="s">
        <v>275</v>
      </c>
      <c r="I3789" s="145" t="s">
        <v>1301</v>
      </c>
      <c r="J3789" s="141" t="str">
        <f>VLOOKUP(I3789,Customers[],2,FALSE)</f>
        <v>ကိုအောင်သင်း</v>
      </c>
      <c r="K3789" s="141" t="str">
        <f>VLOOKUP(I3789,Customers[],4,FALSE)</f>
        <v>Wandwin</v>
      </c>
      <c r="L3789" s="141" t="str">
        <f>VLOOKUP(Table85[[#This Row],[CustomerID]],Table!H:K,3,0)</f>
        <v>သုံးပတ်လည်</v>
      </c>
      <c r="M3789" s="141" t="str">
        <f>VLOOKUP(I3789,Customers[],5,FALSE)</f>
        <v>Van-2</v>
      </c>
      <c r="N3789" s="145" t="s">
        <v>9</v>
      </c>
      <c r="O3789" s="146" t="s">
        <v>214</v>
      </c>
      <c r="P3789" s="141" t="str">
        <f>VLOOKUP(O3789,Stock[],2,FALSE)</f>
        <v>ကောင်းကြည်</v>
      </c>
      <c r="Q3789" s="147">
        <f>VLOOKUP(O3789,Stock[],3,FALSE)</f>
        <v>0.64</v>
      </c>
      <c r="R3789" s="147">
        <f>VLOOKUP(O3789,Stock[],4,FALSE)</f>
        <v>14</v>
      </c>
      <c r="S3789" s="146"/>
      <c r="T3789" s="147">
        <f>(DailySales!$S3789/DailySales!$R3789)+DailySales!$U3789</f>
        <v>10</v>
      </c>
      <c r="U3789" s="146">
        <v>10</v>
      </c>
      <c r="V3789" s="148">
        <f>+DailySales!$T3789*DailySales!$R3789</f>
        <v>140</v>
      </c>
      <c r="W3789" s="148">
        <f>+DailySales!$V3789*DailySales!$Q3789</f>
        <v>89.600000000000009</v>
      </c>
      <c r="X3789" s="148">
        <f>VLOOKUP(O3789,Stock[],6,FALSE)</f>
        <v>1330</v>
      </c>
      <c r="Y3789" s="148">
        <f>+DailySales!$V3789*DailySales!$X3789</f>
        <v>186200</v>
      </c>
      <c r="Z3789" s="146"/>
      <c r="AA3789" s="146"/>
      <c r="AB3789" s="146"/>
      <c r="AC3789" s="146"/>
      <c r="AD3789" s="146"/>
      <c r="AE3789" s="149">
        <v>4800</v>
      </c>
      <c r="AF3789" s="150">
        <v>46066</v>
      </c>
      <c r="AG3789" s="151">
        <v>191000</v>
      </c>
      <c r="AH3789" s="150"/>
      <c r="AI3789" s="151"/>
      <c r="AJ3789" s="150"/>
      <c r="AK3789" s="151"/>
      <c r="AL3789" s="34"/>
      <c r="AM3789" s="39"/>
      <c r="AN378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90" spans="1:40" ht="19.5" customHeight="1" x14ac:dyDescent="0.25">
      <c r="A3790" s="141">
        <f t="shared" si="400"/>
        <v>2026</v>
      </c>
      <c r="B3790" s="141">
        <f t="shared" si="401"/>
        <v>2</v>
      </c>
      <c r="C3790" s="154">
        <v>46066</v>
      </c>
      <c r="D3790" s="142">
        <f t="shared" ca="1" si="402"/>
        <v>46097</v>
      </c>
      <c r="E3790" s="142" t="str">
        <f t="shared" ca="1" si="403"/>
        <v>1-Months</v>
      </c>
      <c r="F3790" s="142" t="str">
        <f>VLOOKUP(O3790,Stock[],5,FALSE)</f>
        <v>BE</v>
      </c>
      <c r="G3790" s="153" t="s">
        <v>3527</v>
      </c>
      <c r="H3790" s="144" t="s">
        <v>275</v>
      </c>
      <c r="I3790" s="145" t="s">
        <v>1301</v>
      </c>
      <c r="J3790" s="141" t="str">
        <f>VLOOKUP(I3790,Customers[],2,FALSE)</f>
        <v>ကိုအောင်သင်း</v>
      </c>
      <c r="K3790" s="141" t="str">
        <f>VLOOKUP(I3790,Customers[],4,FALSE)</f>
        <v>Wandwin</v>
      </c>
      <c r="L3790" s="141" t="str">
        <f>VLOOKUP(Table85[[#This Row],[CustomerID]],Table!H:K,3,0)</f>
        <v>သုံးပတ်လည်</v>
      </c>
      <c r="M3790" s="141" t="str">
        <f>VLOOKUP(I3790,Customers[],5,FALSE)</f>
        <v>Van-2</v>
      </c>
      <c r="N3790" s="145" t="s">
        <v>9</v>
      </c>
      <c r="O3790" s="146" t="s">
        <v>205</v>
      </c>
      <c r="P3790" s="141" t="str">
        <f>VLOOKUP(O3790,Stock[],2,FALSE)</f>
        <v>ကောင်းကြည် ကော် 25%  (1Ltr )</v>
      </c>
      <c r="Q3790" s="147">
        <f>VLOOKUP(O3790,Stock[],3,FALSE)</f>
        <v>1</v>
      </c>
      <c r="R3790" s="147">
        <f>VLOOKUP(O3790,Stock[],4,FALSE)</f>
        <v>12</v>
      </c>
      <c r="S3790" s="146"/>
      <c r="T3790" s="147">
        <f>(DailySales!$S3790/DailySales!$R3790)+DailySales!$U3790</f>
        <v>1</v>
      </c>
      <c r="U3790" s="146">
        <v>1</v>
      </c>
      <c r="V3790" s="148">
        <f>+DailySales!$T3790*DailySales!$R3790</f>
        <v>12</v>
      </c>
      <c r="W3790" s="148">
        <f>+DailySales!$V3790*DailySales!$Q3790</f>
        <v>12</v>
      </c>
      <c r="X3790" s="148">
        <f>VLOOKUP(O3790,Stock[],6,FALSE)</f>
        <v>1530</v>
      </c>
      <c r="Y3790" s="148">
        <f>+DailySales!$V3790*DailySales!$X3790</f>
        <v>18360</v>
      </c>
      <c r="Z3790" s="146"/>
      <c r="AA3790" s="146"/>
      <c r="AB3790" s="146"/>
      <c r="AC3790" s="146"/>
      <c r="AD3790" s="146"/>
      <c r="AE3790" s="149">
        <v>340</v>
      </c>
      <c r="AF3790" s="150">
        <v>46066</v>
      </c>
      <c r="AG3790" s="151">
        <v>18700</v>
      </c>
      <c r="AH3790" s="150"/>
      <c r="AI3790" s="151"/>
      <c r="AJ3790" s="150"/>
      <c r="AK3790" s="151"/>
      <c r="AL3790" s="34"/>
      <c r="AM3790" s="39"/>
      <c r="AN379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91" spans="1:40" ht="19.5" customHeight="1" x14ac:dyDescent="0.25">
      <c r="A3791" s="141">
        <f t="shared" si="400"/>
        <v>2026</v>
      </c>
      <c r="B3791" s="141">
        <f t="shared" si="401"/>
        <v>2</v>
      </c>
      <c r="C3791" s="154">
        <v>46066</v>
      </c>
      <c r="D3791" s="142">
        <f t="shared" ca="1" si="402"/>
        <v>46097</v>
      </c>
      <c r="E3791" s="142" t="str">
        <f t="shared" ca="1" si="403"/>
        <v>1-Months</v>
      </c>
      <c r="F3791" s="142" t="str">
        <f>VLOOKUP(O3791,Stock[],5,FALSE)</f>
        <v>BE</v>
      </c>
      <c r="G3791" s="153" t="s">
        <v>3528</v>
      </c>
      <c r="H3791" s="144" t="s">
        <v>275</v>
      </c>
      <c r="I3791" s="145" t="s">
        <v>1299</v>
      </c>
      <c r="J3791" s="141" t="str">
        <f>VLOOKUP(I3791,Customers[],2,FALSE)</f>
        <v>မကြည်ဌေး</v>
      </c>
      <c r="K3791" s="141" t="str">
        <f>VLOOKUP(I3791,Customers[],4,FALSE)</f>
        <v>Wandwin</v>
      </c>
      <c r="L3791" s="141" t="str">
        <f>VLOOKUP(Table85[[#This Row],[CustomerID]],Table!H:K,3,0)</f>
        <v>သာဂရ</v>
      </c>
      <c r="M3791" s="141" t="str">
        <f>VLOOKUP(I3791,Customers[],5,FALSE)</f>
        <v>Van-2</v>
      </c>
      <c r="N3791" s="145" t="s">
        <v>9</v>
      </c>
      <c r="O3791" s="146" t="s">
        <v>205</v>
      </c>
      <c r="P3791" s="141" t="str">
        <f>VLOOKUP(O3791,Stock[],2,FALSE)</f>
        <v>ကောင်းကြည် ကော် 25%  (1Ltr )</v>
      </c>
      <c r="Q3791" s="147">
        <f>VLOOKUP(O3791,Stock[],3,FALSE)</f>
        <v>1</v>
      </c>
      <c r="R3791" s="147">
        <f>VLOOKUP(O3791,Stock[],4,FALSE)</f>
        <v>12</v>
      </c>
      <c r="S3791" s="146"/>
      <c r="T3791" s="147">
        <f>(DailySales!$S3791/DailySales!$R3791)+DailySales!$U3791</f>
        <v>2</v>
      </c>
      <c r="U3791" s="146">
        <v>2</v>
      </c>
      <c r="V3791" s="148">
        <f>+DailySales!$T3791*DailySales!$R3791</f>
        <v>24</v>
      </c>
      <c r="W3791" s="148">
        <f>+DailySales!$V3791*DailySales!$Q3791</f>
        <v>24</v>
      </c>
      <c r="X3791" s="148">
        <f>VLOOKUP(O3791,Stock[],6,FALSE)</f>
        <v>1530</v>
      </c>
      <c r="Y3791" s="148">
        <f>+DailySales!$V3791*DailySales!$X3791</f>
        <v>36720</v>
      </c>
      <c r="Z3791" s="146"/>
      <c r="AA3791" s="146"/>
      <c r="AB3791" s="146"/>
      <c r="AC3791" s="146"/>
      <c r="AD3791" s="146"/>
      <c r="AE3791" s="149">
        <v>680</v>
      </c>
      <c r="AF3791" s="150">
        <v>46066</v>
      </c>
      <c r="AG3791" s="151">
        <v>37400</v>
      </c>
      <c r="AH3791" s="150"/>
      <c r="AI3791" s="151"/>
      <c r="AJ3791" s="150"/>
      <c r="AK3791" s="151"/>
      <c r="AL3791" s="34"/>
      <c r="AM3791" s="39"/>
      <c r="AN379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92" spans="1:40" ht="19.5" customHeight="1" x14ac:dyDescent="0.25">
      <c r="A3792" s="141">
        <f t="shared" si="400"/>
        <v>2026</v>
      </c>
      <c r="B3792" s="141">
        <f t="shared" si="401"/>
        <v>2</v>
      </c>
      <c r="C3792" s="154">
        <v>46066</v>
      </c>
      <c r="D3792" s="142">
        <f t="shared" ca="1" si="402"/>
        <v>46097</v>
      </c>
      <c r="E3792" s="142" t="str">
        <f t="shared" ca="1" si="403"/>
        <v>1-Months</v>
      </c>
      <c r="F3792" s="142" t="s">
        <v>57</v>
      </c>
      <c r="G3792" s="143" t="s">
        <v>3529</v>
      </c>
      <c r="H3792" s="144"/>
      <c r="I3792" s="145" t="s">
        <v>750</v>
      </c>
      <c r="J3792" s="141" t="str">
        <f>VLOOKUP(I3792,Customers[],2,FALSE)</f>
        <v>သဇင်ဖြူ</v>
      </c>
      <c r="K3792" s="141" t="str">
        <f>VLOOKUP(I3792,Customers[],4,FALSE)</f>
        <v>Meiktila</v>
      </c>
      <c r="L3792" s="141" t="str">
        <f>VLOOKUP(Table85[[#This Row],[CustomerID]],Table!H:K,3,0)</f>
        <v>မိတ္ထီလာ</v>
      </c>
      <c r="M3792" s="141" t="str">
        <f>VLOOKUP(I3792,Customers[],5,FALSE)</f>
        <v>Van-2</v>
      </c>
      <c r="N3792" s="145" t="s">
        <v>10</v>
      </c>
      <c r="O3792" s="146" t="s">
        <v>2113</v>
      </c>
      <c r="P3792" s="141" t="str">
        <f>VLOOKUP(O3792,Stock[],2,FALSE)</f>
        <v>Ngwe Taung 700ml</v>
      </c>
      <c r="Q3792" s="147">
        <f>VLOOKUP(O3792,Stock[],3,FALSE)</f>
        <v>0.7</v>
      </c>
      <c r="R3792" s="147">
        <f>VLOOKUP(O3792,Stock[],4,FALSE)</f>
        <v>12</v>
      </c>
      <c r="S3792" s="146"/>
      <c r="T3792" s="147">
        <f>(DailySales!$S3792/DailySales!$R3792)+DailySales!$U3792</f>
        <v>3</v>
      </c>
      <c r="U3792" s="146">
        <v>3</v>
      </c>
      <c r="V3792" s="148">
        <f>+DailySales!$T3792*DailySales!$R3792</f>
        <v>36</v>
      </c>
      <c r="W3792" s="148">
        <f>+DailySales!$V3792*DailySales!$Q3792</f>
        <v>25.2</v>
      </c>
      <c r="X3792" s="148">
        <f>VLOOKUP(O3792,Stock[],6,FALSE)</f>
        <v>4700</v>
      </c>
      <c r="Y3792" s="148">
        <f>+DailySales!$V3792*DailySales!$X3792</f>
        <v>169200</v>
      </c>
      <c r="Z3792" s="146"/>
      <c r="AA3792" s="146"/>
      <c r="AB3792" s="146"/>
      <c r="AC3792" s="146"/>
      <c r="AD3792" s="146"/>
      <c r="AE3792" s="149"/>
      <c r="AF3792" s="150">
        <v>46067</v>
      </c>
      <c r="AG3792" s="151">
        <v>56400</v>
      </c>
      <c r="AH3792" s="150">
        <v>46069</v>
      </c>
      <c r="AI3792" s="151">
        <v>56400</v>
      </c>
      <c r="AJ3792" s="150">
        <v>46070</v>
      </c>
      <c r="AK3792" s="151">
        <v>56400</v>
      </c>
      <c r="AL3792" s="34"/>
      <c r="AM3792" s="39"/>
      <c r="AN379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93" spans="1:40" ht="19.5" customHeight="1" x14ac:dyDescent="0.25">
      <c r="A3793" s="141">
        <f t="shared" si="400"/>
        <v>2026</v>
      </c>
      <c r="B3793" s="141">
        <f t="shared" si="401"/>
        <v>2</v>
      </c>
      <c r="C3793" s="154">
        <v>46066</v>
      </c>
      <c r="D3793" s="142">
        <f t="shared" ca="1" si="402"/>
        <v>46097</v>
      </c>
      <c r="E3793" s="142" t="str">
        <f t="shared" ca="1" si="403"/>
        <v>1-Months</v>
      </c>
      <c r="F3793" s="142" t="s">
        <v>57</v>
      </c>
      <c r="G3793" s="143" t="s">
        <v>3530</v>
      </c>
      <c r="H3793" s="144"/>
      <c r="I3793" s="145" t="s">
        <v>1641</v>
      </c>
      <c r="J3793" s="141" t="str">
        <f>VLOOKUP(I3793,Customers[],2,FALSE)</f>
        <v>ရွှေမြင့်မိုရ်</v>
      </c>
      <c r="K3793" s="141" t="str">
        <f>VLOOKUP(I3793,Customers[],4,FALSE)</f>
        <v>Meiktila</v>
      </c>
      <c r="L3793" s="141" t="str">
        <f>VLOOKUP(Table85[[#This Row],[CustomerID]],Table!H:K,3,0)</f>
        <v>မြို့သစ်</v>
      </c>
      <c r="M3793" s="141" t="str">
        <f>VLOOKUP(I3793,Customers[],5,FALSE)</f>
        <v>Van-2</v>
      </c>
      <c r="N3793" s="145" t="s">
        <v>10</v>
      </c>
      <c r="O3793" s="146" t="s">
        <v>2113</v>
      </c>
      <c r="P3793" s="141" t="str">
        <f>VLOOKUP(O3793,Stock[],2,FALSE)</f>
        <v>Ngwe Taung 700ml</v>
      </c>
      <c r="Q3793" s="147">
        <f>VLOOKUP(O3793,Stock[],3,FALSE)</f>
        <v>0.7</v>
      </c>
      <c r="R3793" s="147">
        <f>VLOOKUP(O3793,Stock[],4,FALSE)</f>
        <v>12</v>
      </c>
      <c r="S3793" s="146"/>
      <c r="T3793" s="147">
        <f>(DailySales!$S3793/DailySales!$R3793)+DailySales!$U3793</f>
        <v>1</v>
      </c>
      <c r="U3793" s="146">
        <v>1</v>
      </c>
      <c r="V3793" s="148">
        <f>+DailySales!$T3793*DailySales!$R3793</f>
        <v>12</v>
      </c>
      <c r="W3793" s="148">
        <f>+DailySales!$V3793*DailySales!$Q3793</f>
        <v>8.3999999999999986</v>
      </c>
      <c r="X3793" s="148">
        <f>VLOOKUP(O3793,Stock[],6,FALSE)</f>
        <v>4700</v>
      </c>
      <c r="Y3793" s="148">
        <f>+DailySales!$V3793*DailySales!$X3793</f>
        <v>56400</v>
      </c>
      <c r="Z3793" s="146"/>
      <c r="AA3793" s="146"/>
      <c r="AB3793" s="146"/>
      <c r="AC3793" s="146"/>
      <c r="AD3793" s="146"/>
      <c r="AE3793" s="149"/>
      <c r="AF3793" s="150">
        <v>46069</v>
      </c>
      <c r="AG3793" s="151">
        <v>56400</v>
      </c>
      <c r="AH3793" s="150"/>
      <c r="AI3793" s="151"/>
      <c r="AJ3793" s="150"/>
      <c r="AK3793" s="151"/>
      <c r="AL3793" s="34"/>
      <c r="AM3793" s="39"/>
      <c r="AN379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94" spans="1:40" ht="19.5" customHeight="1" x14ac:dyDescent="0.25">
      <c r="A3794" s="141">
        <f t="shared" si="400"/>
        <v>2026</v>
      </c>
      <c r="B3794" s="141">
        <f t="shared" si="401"/>
        <v>2</v>
      </c>
      <c r="C3794" s="154">
        <v>46066</v>
      </c>
      <c r="D3794" s="142">
        <f t="shared" ca="1" si="402"/>
        <v>46097</v>
      </c>
      <c r="E3794" s="142" t="str">
        <f t="shared" ca="1" si="403"/>
        <v>1-Months</v>
      </c>
      <c r="F3794" s="142" t="str">
        <f>VLOOKUP(O3794,Stock[],5,FALSE)</f>
        <v>Whisky</v>
      </c>
      <c r="G3794" s="143" t="s">
        <v>3531</v>
      </c>
      <c r="H3794" s="144"/>
      <c r="I3794" s="145" t="s">
        <v>2210</v>
      </c>
      <c r="J3794" s="141" t="str">
        <f>VLOOKUP(I3794,Customers[],2,FALSE)</f>
        <v>AK</v>
      </c>
      <c r="K3794" s="141" t="str">
        <f>VLOOKUP(I3794,Customers[],4,FALSE)</f>
        <v>Meiktila</v>
      </c>
      <c r="L3794" s="141" t="str">
        <f>VLOOKUP(Table85[[#This Row],[CustomerID]],Table!H:K,3,0)</f>
        <v>မိတ္ထီလာ</v>
      </c>
      <c r="M3794" s="141" t="str">
        <f>VLOOKUP(I3794,Customers[],5,FALSE)</f>
        <v>Van-2</v>
      </c>
      <c r="N3794" s="145" t="s">
        <v>10</v>
      </c>
      <c r="O3794" s="146" t="s">
        <v>2113</v>
      </c>
      <c r="P3794" s="141" t="str">
        <f>VLOOKUP(O3794,Stock[],2,FALSE)</f>
        <v>Ngwe Taung 700ml</v>
      </c>
      <c r="Q3794" s="147">
        <f>VLOOKUP(O3794,Stock[],3,FALSE)</f>
        <v>0.7</v>
      </c>
      <c r="R3794" s="147">
        <f>VLOOKUP(O3794,Stock[],4,FALSE)</f>
        <v>12</v>
      </c>
      <c r="S3794" s="146"/>
      <c r="T3794" s="147">
        <f>(DailySales!$S3794/DailySales!$R3794)+DailySales!$U3794</f>
        <v>1</v>
      </c>
      <c r="U3794" s="146">
        <v>1</v>
      </c>
      <c r="V3794" s="148">
        <f>+DailySales!$T3794*DailySales!$R3794</f>
        <v>12</v>
      </c>
      <c r="W3794" s="148">
        <f>+DailySales!$V3794*DailySales!$Q3794</f>
        <v>8.3999999999999986</v>
      </c>
      <c r="X3794" s="148">
        <f>VLOOKUP(O3794,Stock[],6,FALSE)</f>
        <v>4700</v>
      </c>
      <c r="Y3794" s="148">
        <f>+DailySales!$V3794*DailySales!$X3794</f>
        <v>56400</v>
      </c>
      <c r="Z3794" s="146"/>
      <c r="AA3794" s="146"/>
      <c r="AB3794" s="146"/>
      <c r="AC3794" s="146"/>
      <c r="AD3794" s="146"/>
      <c r="AE3794" s="149"/>
      <c r="AF3794" s="150">
        <v>46069</v>
      </c>
      <c r="AG3794" s="151">
        <v>56400</v>
      </c>
      <c r="AH3794" s="150"/>
      <c r="AI3794" s="151"/>
      <c r="AJ3794" s="150"/>
      <c r="AK3794" s="151"/>
      <c r="AL3794" s="34"/>
      <c r="AM3794" s="39"/>
      <c r="AN379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95" spans="1:40" ht="19.5" customHeight="1" x14ac:dyDescent="0.25">
      <c r="A3795" s="141">
        <f>YEAR(C3795)</f>
        <v>2026</v>
      </c>
      <c r="B3795" s="141">
        <f>MONTH(C3795)</f>
        <v>2</v>
      </c>
      <c r="C3795" s="154">
        <v>46066</v>
      </c>
      <c r="D3795" s="142">
        <f ca="1">TODAY()</f>
        <v>46097</v>
      </c>
      <c r="E3795" s="142" t="str">
        <f ca="1">DATEDIF(C3795,D3795,"M")&amp;"-Months"</f>
        <v>1-Months</v>
      </c>
      <c r="F3795" s="142" t="str">
        <f>VLOOKUP(O3795,Stock[],5,FALSE)</f>
        <v>Whisky</v>
      </c>
      <c r="G3795" s="143" t="s">
        <v>3619</v>
      </c>
      <c r="H3795" s="144"/>
      <c r="I3795" s="145" t="s">
        <v>745</v>
      </c>
      <c r="J3795" s="141" t="str">
        <f>VLOOKUP(I3795,Customers[],2,FALSE)</f>
        <v>ဖောက်တိုက်</v>
      </c>
      <c r="K3795" s="141">
        <f>VLOOKUP(I3795,Customers[],4,FALSE)</f>
        <v>0</v>
      </c>
      <c r="L3795" s="141">
        <f>VLOOKUP(Table85[[#This Row],[CustomerID]],Table!H:K,3,0)</f>
        <v>0</v>
      </c>
      <c r="M3795" s="141">
        <f>VLOOKUP(I3795,Customers[],5,FALSE)</f>
        <v>0</v>
      </c>
      <c r="N3795" s="145" t="s">
        <v>14</v>
      </c>
      <c r="O3795" s="146" t="s">
        <v>2114</v>
      </c>
      <c r="P3795" s="141" t="str">
        <f>VLOOKUP(O3795,Stock[],2,FALSE)</f>
        <v>Ngwe Taung 700ml(NFS)</v>
      </c>
      <c r="Q3795" s="147">
        <f>VLOOKUP(O3795,Stock[],3,FALSE)</f>
        <v>0.7</v>
      </c>
      <c r="R3795" s="147">
        <f>VLOOKUP(O3795,Stock[],4,FALSE)</f>
        <v>12</v>
      </c>
      <c r="S3795" s="146">
        <v>4</v>
      </c>
      <c r="T3795" s="147">
        <f>(DailySales!$S3795/DailySales!$R3795)+DailySales!$U3795</f>
        <v>0.33333333333333331</v>
      </c>
      <c r="U3795" s="146"/>
      <c r="V3795" s="148">
        <f>+DailySales!$T3795*DailySales!$R3795</f>
        <v>4</v>
      </c>
      <c r="W3795" s="148">
        <f>+DailySales!$V3795*DailySales!$Q3795</f>
        <v>2.8</v>
      </c>
      <c r="X3795" s="148">
        <f>VLOOKUP(O3795,Stock[],6,FALSE)</f>
        <v>4700</v>
      </c>
      <c r="Y3795" s="148">
        <f>+DailySales!$V3795*DailySales!$X3795</f>
        <v>18800</v>
      </c>
      <c r="Z3795" s="146"/>
      <c r="AA3795" s="146"/>
      <c r="AB3795" s="146"/>
      <c r="AC3795" s="146"/>
      <c r="AD3795" s="146"/>
      <c r="AE3795" s="149"/>
      <c r="AF3795" s="150">
        <v>46066</v>
      </c>
      <c r="AG3795" s="151">
        <v>18800</v>
      </c>
      <c r="AH3795" s="150"/>
      <c r="AI3795" s="151"/>
      <c r="AJ3795" s="150"/>
      <c r="AK3795" s="151"/>
      <c r="AL3795" s="34"/>
      <c r="AM3795" s="39"/>
      <c r="AN379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796" spans="1:40" ht="19.5" customHeight="1" x14ac:dyDescent="0.25">
      <c r="A3796" s="141">
        <f t="shared" si="400"/>
        <v>2026</v>
      </c>
      <c r="B3796" s="141">
        <f t="shared" si="401"/>
        <v>2</v>
      </c>
      <c r="C3796" s="154">
        <v>46066</v>
      </c>
      <c r="D3796" s="142">
        <f t="shared" ca="1" si="402"/>
        <v>46097</v>
      </c>
      <c r="E3796" s="142" t="str">
        <f t="shared" ca="1" si="403"/>
        <v>1-Months</v>
      </c>
      <c r="F3796" s="142" t="str">
        <f>VLOOKUP(O3796,Stock[],5,FALSE)</f>
        <v>BE</v>
      </c>
      <c r="G3796" s="143" t="s">
        <v>3532</v>
      </c>
      <c r="H3796" s="144"/>
      <c r="I3796" s="145" t="s">
        <v>240</v>
      </c>
      <c r="J3796" s="141" t="str">
        <f>VLOOKUP(I3796,Customers[],2,FALSE)</f>
        <v>လွင်</v>
      </c>
      <c r="K3796" s="141" t="str">
        <f>VLOOKUP(I3796,Customers[],4,FALSE)</f>
        <v>Kyukpadaung</v>
      </c>
      <c r="L3796" s="141" t="str">
        <f>VLOOKUP(Table85[[#This Row],[CustomerID]],Table!H:K,3,0)</f>
        <v>ကျောက်ပန်းတောင်း</v>
      </c>
      <c r="M3796" s="141" t="str">
        <f>VLOOKUP(I3796,Customers[],5,FALSE)</f>
        <v>WholeSales/Contract</v>
      </c>
      <c r="N3796" s="145" t="s">
        <v>10</v>
      </c>
      <c r="O3796" s="146" t="s">
        <v>2120</v>
      </c>
      <c r="P3796" s="141" t="str">
        <f>VLOOKUP(O3796,Stock[],2,FALSE)</f>
        <v>ဇေ အရက်သန့်</v>
      </c>
      <c r="Q3796" s="147">
        <f>VLOOKUP(O3796,Stock[],3,FALSE)</f>
        <v>0.64</v>
      </c>
      <c r="R3796" s="147">
        <f>VLOOKUP(O3796,Stock[],4,FALSE)</f>
        <v>14</v>
      </c>
      <c r="S3796" s="146"/>
      <c r="T3796" s="147">
        <f>(DailySales!$S3796/DailySales!$R3796)+DailySales!$U3796</f>
        <v>150</v>
      </c>
      <c r="U3796" s="146">
        <v>150</v>
      </c>
      <c r="V3796" s="148">
        <f>+DailySales!$T3796*DailySales!$R3796</f>
        <v>2100</v>
      </c>
      <c r="W3796" s="148">
        <f>+DailySales!$V3796*DailySales!$Q3796</f>
        <v>1344</v>
      </c>
      <c r="X3796" s="148">
        <f>VLOOKUP(O3796,Stock[],6,FALSE)</f>
        <v>1380</v>
      </c>
      <c r="Y3796" s="148">
        <f>+DailySales!$V3796*DailySales!$X3796</f>
        <v>2898000</v>
      </c>
      <c r="Z3796" s="146"/>
      <c r="AA3796" s="146"/>
      <c r="AB3796" s="146"/>
      <c r="AC3796" s="146"/>
      <c r="AD3796" s="146"/>
      <c r="AE3796" s="149">
        <f>150*350</f>
        <v>52500</v>
      </c>
      <c r="AF3796" s="150"/>
      <c r="AG3796" s="151"/>
      <c r="AH3796" s="150"/>
      <c r="AI3796" s="151"/>
      <c r="AJ3796" s="150"/>
      <c r="AK3796" s="151"/>
      <c r="AL3796" s="34"/>
      <c r="AM3796" s="39"/>
      <c r="AN379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2950500</v>
      </c>
    </row>
    <row r="3797" spans="1:40" ht="19.5" customHeight="1" x14ac:dyDescent="0.25">
      <c r="A3797" s="141">
        <f t="shared" si="400"/>
        <v>2026</v>
      </c>
      <c r="B3797" s="141">
        <f t="shared" si="401"/>
        <v>2</v>
      </c>
      <c r="C3797" s="154">
        <v>46066</v>
      </c>
      <c r="D3797" s="142">
        <f t="shared" ca="1" si="402"/>
        <v>46097</v>
      </c>
      <c r="E3797" s="142" t="str">
        <f t="shared" ca="1" si="403"/>
        <v>1-Months</v>
      </c>
      <c r="F3797" s="142" t="str">
        <f>VLOOKUP(O3797,Stock[],5,FALSE)</f>
        <v>BE</v>
      </c>
      <c r="G3797" s="143" t="s">
        <v>3532</v>
      </c>
      <c r="H3797" s="144"/>
      <c r="I3797" s="145" t="s">
        <v>240</v>
      </c>
      <c r="J3797" s="141" t="str">
        <f>VLOOKUP(I3797,Customers[],2,FALSE)</f>
        <v>လွင်</v>
      </c>
      <c r="K3797" s="141" t="str">
        <f>VLOOKUP(I3797,Customers[],4,FALSE)</f>
        <v>Kyukpadaung</v>
      </c>
      <c r="L3797" s="141" t="str">
        <f>VLOOKUP(Table85[[#This Row],[CustomerID]],Table!H:K,3,0)</f>
        <v>ကျောက်ပန်းတောင်း</v>
      </c>
      <c r="M3797" s="141" t="str">
        <f>VLOOKUP(I3797,Customers[],5,FALSE)</f>
        <v>WholeSales/Contract</v>
      </c>
      <c r="N3797" s="145" t="s">
        <v>10</v>
      </c>
      <c r="O3797" s="146" t="s">
        <v>2465</v>
      </c>
      <c r="P3797" s="141" t="str">
        <f>VLOOKUP(O3797,Stock[],2,FALSE)</f>
        <v>မိုးနဲကွန်ကီး</v>
      </c>
      <c r="Q3797" s="147">
        <f>VLOOKUP(O3797,Stock[],3,FALSE)</f>
        <v>0.64</v>
      </c>
      <c r="R3797" s="147">
        <f>VLOOKUP(O3797,Stock[],4,FALSE)</f>
        <v>14</v>
      </c>
      <c r="S3797" s="146"/>
      <c r="T3797" s="147">
        <f>(DailySales!$S3797/DailySales!$R3797)+DailySales!$U3797</f>
        <v>50</v>
      </c>
      <c r="U3797" s="146">
        <v>50</v>
      </c>
      <c r="V3797" s="148">
        <f>+DailySales!$T3797*DailySales!$R3797</f>
        <v>700</v>
      </c>
      <c r="W3797" s="148">
        <f>+DailySales!$V3797*DailySales!$Q3797</f>
        <v>448</v>
      </c>
      <c r="X3797" s="148">
        <f>VLOOKUP(O3797,Stock[],6,FALSE)</f>
        <v>1700</v>
      </c>
      <c r="Y3797" s="148">
        <f>+DailySales!$V3797*DailySales!$X3797</f>
        <v>1190000</v>
      </c>
      <c r="Z3797" s="146"/>
      <c r="AA3797" s="146"/>
      <c r="AB3797" s="146"/>
      <c r="AC3797" s="146"/>
      <c r="AD3797" s="146"/>
      <c r="AE3797" s="149">
        <f>50*350</f>
        <v>17500</v>
      </c>
      <c r="AF3797" s="150"/>
      <c r="AG3797" s="151"/>
      <c r="AH3797" s="150"/>
      <c r="AI3797" s="151"/>
      <c r="AJ3797" s="150"/>
      <c r="AK3797" s="151"/>
      <c r="AL3797" s="34"/>
      <c r="AM3797" s="39"/>
      <c r="AN379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1207500</v>
      </c>
    </row>
    <row r="3798" spans="1:40" ht="19.5" customHeight="1" x14ac:dyDescent="0.25">
      <c r="A3798" s="141">
        <f t="shared" ref="A3798:A3805" si="404">YEAR(C3798)</f>
        <v>2026</v>
      </c>
      <c r="B3798" s="141">
        <f t="shared" ref="B3798:B3805" si="405">MONTH(C3798)</f>
        <v>2</v>
      </c>
      <c r="C3798" s="154">
        <v>46066</v>
      </c>
      <c r="D3798" s="142">
        <f t="shared" ref="D3798:D3805" ca="1" si="406">TODAY()</f>
        <v>46097</v>
      </c>
      <c r="E3798" s="142" t="str">
        <f t="shared" ref="E3798:E3805" ca="1" si="407">DATEDIF(C3798,D3798,"M")&amp;"-Months"</f>
        <v>1-Months</v>
      </c>
      <c r="F3798" s="142" t="str">
        <f>VLOOKUP(O3798,Stock[],5,FALSE)</f>
        <v>BE</v>
      </c>
      <c r="G3798" s="143" t="s">
        <v>3532</v>
      </c>
      <c r="H3798" s="144"/>
      <c r="I3798" s="145" t="s">
        <v>240</v>
      </c>
      <c r="J3798" s="141" t="str">
        <f>VLOOKUP(I3798,Customers[],2,FALSE)</f>
        <v>လွင်</v>
      </c>
      <c r="K3798" s="141" t="str">
        <f>VLOOKUP(I3798,Customers[],4,FALSE)</f>
        <v>Kyukpadaung</v>
      </c>
      <c r="L3798" s="141" t="str">
        <f>VLOOKUP(Table85[[#This Row],[CustomerID]],Table!H:K,3,0)</f>
        <v>ကျောက်ပန်းတောင်း</v>
      </c>
      <c r="M3798" s="141" t="str">
        <f>VLOOKUP(I3798,Customers[],5,FALSE)</f>
        <v>WholeSales/Contract</v>
      </c>
      <c r="N3798" s="145" t="s">
        <v>10</v>
      </c>
      <c r="O3798" s="146" t="s">
        <v>208</v>
      </c>
      <c r="P3798" s="141" t="str">
        <f>VLOOKUP(O3798,Stock[],2,FALSE)</f>
        <v>ဇေယျဝတီ Red</v>
      </c>
      <c r="Q3798" s="147">
        <f>VLOOKUP(O3798,Stock[],3,FALSE)</f>
        <v>0.7</v>
      </c>
      <c r="R3798" s="147">
        <f>VLOOKUP(O3798,Stock[],4,FALSE)</f>
        <v>12</v>
      </c>
      <c r="S3798" s="146"/>
      <c r="T3798" s="147">
        <f>(DailySales!$S3798/DailySales!$R3798)+DailySales!$U3798</f>
        <v>25</v>
      </c>
      <c r="U3798" s="146">
        <v>25</v>
      </c>
      <c r="V3798" s="148">
        <f>+DailySales!$T3798*DailySales!$R3798</f>
        <v>300</v>
      </c>
      <c r="W3798" s="148">
        <f>+DailySales!$V3798*DailySales!$Q3798</f>
        <v>210</v>
      </c>
      <c r="X3798" s="148">
        <f>VLOOKUP(O3798,Stock[],6,FALSE)</f>
        <v>1800</v>
      </c>
      <c r="Y3798" s="148">
        <f>+DailySales!$V3798*DailySales!$X3798</f>
        <v>540000</v>
      </c>
      <c r="Z3798" s="146"/>
      <c r="AA3798" s="146"/>
      <c r="AB3798" s="146"/>
      <c r="AC3798" s="146"/>
      <c r="AD3798" s="146"/>
      <c r="AE3798" s="149">
        <f>25*350</f>
        <v>8750</v>
      </c>
      <c r="AF3798" s="150"/>
      <c r="AG3798" s="151"/>
      <c r="AH3798" s="150"/>
      <c r="AI3798" s="151"/>
      <c r="AJ3798" s="150"/>
      <c r="AK3798" s="151"/>
      <c r="AL3798" s="34"/>
      <c r="AM3798" s="39"/>
      <c r="AN379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548750</v>
      </c>
    </row>
    <row r="3799" spans="1:40" ht="19.5" customHeight="1" x14ac:dyDescent="0.25">
      <c r="A3799" s="141">
        <f t="shared" si="404"/>
        <v>2026</v>
      </c>
      <c r="B3799" s="141">
        <f t="shared" si="405"/>
        <v>2</v>
      </c>
      <c r="C3799" s="154">
        <v>46066</v>
      </c>
      <c r="D3799" s="142">
        <f t="shared" ca="1" si="406"/>
        <v>46097</v>
      </c>
      <c r="E3799" s="142" t="str">
        <f t="shared" ca="1" si="407"/>
        <v>1-Months</v>
      </c>
      <c r="F3799" s="142" t="str">
        <f>VLOOKUP(O3799,Stock[],5,FALSE)</f>
        <v>BE</v>
      </c>
      <c r="G3799" s="143" t="s">
        <v>3532</v>
      </c>
      <c r="H3799" s="144"/>
      <c r="I3799" s="145" t="s">
        <v>240</v>
      </c>
      <c r="J3799" s="141" t="str">
        <f>VLOOKUP(I3799,Customers[],2,FALSE)</f>
        <v>လွင်</v>
      </c>
      <c r="K3799" s="141" t="str">
        <f>VLOOKUP(I3799,Customers[],4,FALSE)</f>
        <v>Kyukpadaung</v>
      </c>
      <c r="L3799" s="141" t="str">
        <f>VLOOKUP(Table85[[#This Row],[CustomerID]],Table!H:K,3,0)</f>
        <v>ကျောက်ပန်းတောင်း</v>
      </c>
      <c r="M3799" s="141" t="str">
        <f>VLOOKUP(I3799,Customers[],5,FALSE)</f>
        <v>WholeSales/Contract</v>
      </c>
      <c r="N3799" s="145" t="s">
        <v>10</v>
      </c>
      <c r="O3799" s="146" t="s">
        <v>223</v>
      </c>
      <c r="P3799" s="141" t="str">
        <f>VLOOKUP(O3799,Stock[],2,FALSE)</f>
        <v>ချယ်ရီအရက်သန့်ကော် (.6Ltr)</v>
      </c>
      <c r="Q3799" s="147">
        <f>VLOOKUP(O3799,Stock[],3,FALSE)</f>
        <v>0.6</v>
      </c>
      <c r="R3799" s="147">
        <f>VLOOKUP(O3799,Stock[],4,FALSE)</f>
        <v>24</v>
      </c>
      <c r="S3799" s="146"/>
      <c r="T3799" s="147">
        <f>(DailySales!$S3799/DailySales!$R3799)+DailySales!$U3799</f>
        <v>50</v>
      </c>
      <c r="U3799" s="146">
        <v>50</v>
      </c>
      <c r="V3799" s="148">
        <f>+DailySales!$T3799*DailySales!$R3799</f>
        <v>1200</v>
      </c>
      <c r="W3799" s="148">
        <f>+DailySales!$V3799*DailySales!$Q3799</f>
        <v>720</v>
      </c>
      <c r="X3799" s="148">
        <f>VLOOKUP(O3799,Stock[],6,FALSE)</f>
        <v>875</v>
      </c>
      <c r="Y3799" s="148">
        <f>+DailySales!$V3799*DailySales!$X3799</f>
        <v>1050000</v>
      </c>
      <c r="Z3799" s="146"/>
      <c r="AA3799" s="146"/>
      <c r="AB3799" s="146"/>
      <c r="AC3799" s="146"/>
      <c r="AD3799" s="146"/>
      <c r="AE3799" s="149"/>
      <c r="AF3799" s="150"/>
      <c r="AG3799" s="151"/>
      <c r="AH3799" s="150"/>
      <c r="AI3799" s="151"/>
      <c r="AJ3799" s="150"/>
      <c r="AK3799" s="151"/>
      <c r="AL3799" s="34"/>
      <c r="AM3799" s="39"/>
      <c r="AN379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1050000</v>
      </c>
    </row>
    <row r="3800" spans="1:40" ht="19.5" customHeight="1" x14ac:dyDescent="0.25">
      <c r="A3800" s="141">
        <f t="shared" si="404"/>
        <v>2026</v>
      </c>
      <c r="B3800" s="141">
        <f t="shared" si="405"/>
        <v>2</v>
      </c>
      <c r="C3800" s="154">
        <v>46066</v>
      </c>
      <c r="D3800" s="142">
        <f t="shared" ca="1" si="406"/>
        <v>46097</v>
      </c>
      <c r="E3800" s="142" t="str">
        <f t="shared" ca="1" si="407"/>
        <v>1-Months</v>
      </c>
      <c r="F3800" s="142" t="str">
        <f>VLOOKUP(O3800,Stock[],5,FALSE)</f>
        <v>BE</v>
      </c>
      <c r="G3800" s="143" t="s">
        <v>3533</v>
      </c>
      <c r="H3800" s="144"/>
      <c r="I3800" s="145" t="s">
        <v>244</v>
      </c>
      <c r="J3800" s="141" t="str">
        <f>VLOOKUP(I3800,Customers[],2,FALSE)</f>
        <v>ကောင်းဆုဝေ</v>
      </c>
      <c r="K3800" s="141" t="str">
        <f>VLOOKUP(I3800,Customers[],4,FALSE)</f>
        <v>Kyukpadaung</v>
      </c>
      <c r="L3800" s="141" t="str">
        <f>VLOOKUP(Table85[[#This Row],[CustomerID]],Table!H:K,3,0)</f>
        <v>ကျောက်ပန်းတောင်း</v>
      </c>
      <c r="M3800" s="141" t="str">
        <f>VLOOKUP(I3800,Customers[],5,FALSE)</f>
        <v>WholeSales/Contract</v>
      </c>
      <c r="N3800" s="145" t="s">
        <v>10</v>
      </c>
      <c r="O3800" s="146" t="s">
        <v>2120</v>
      </c>
      <c r="P3800" s="141" t="str">
        <f>VLOOKUP(O3800,Stock[],2,FALSE)</f>
        <v>ဇေ အရက်သန့်</v>
      </c>
      <c r="Q3800" s="147">
        <f>VLOOKUP(O3800,Stock[],3,FALSE)</f>
        <v>0.64</v>
      </c>
      <c r="R3800" s="147">
        <f>VLOOKUP(O3800,Stock[],4,FALSE)</f>
        <v>14</v>
      </c>
      <c r="S3800" s="146"/>
      <c r="T3800" s="147">
        <f>(DailySales!$S3800/DailySales!$R3800)+DailySales!$U3800</f>
        <v>100</v>
      </c>
      <c r="U3800" s="146">
        <v>100</v>
      </c>
      <c r="V3800" s="148">
        <f>+DailySales!$T3800*DailySales!$R3800</f>
        <v>1400</v>
      </c>
      <c r="W3800" s="148">
        <f>+DailySales!$V3800*DailySales!$Q3800</f>
        <v>896</v>
      </c>
      <c r="X3800" s="148">
        <f>VLOOKUP(O3800,Stock[],6,FALSE)</f>
        <v>1380</v>
      </c>
      <c r="Y3800" s="148">
        <f>+DailySales!$V3800*DailySales!$X3800</f>
        <v>1932000</v>
      </c>
      <c r="Z3800" s="146"/>
      <c r="AA3800" s="146"/>
      <c r="AB3800" s="146"/>
      <c r="AC3800" s="146"/>
      <c r="AD3800" s="146"/>
      <c r="AE3800" s="149">
        <f>100*350</f>
        <v>35000</v>
      </c>
      <c r="AF3800" s="150"/>
      <c r="AG3800" s="151"/>
      <c r="AH3800" s="150"/>
      <c r="AI3800" s="151"/>
      <c r="AJ3800" s="150"/>
      <c r="AK3800" s="151"/>
      <c r="AL3800" s="38">
        <v>46091</v>
      </c>
      <c r="AM3800" s="39">
        <v>160650</v>
      </c>
      <c r="AN380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1806350</v>
      </c>
    </row>
    <row r="3801" spans="1:40" ht="19.5" customHeight="1" x14ac:dyDescent="0.25">
      <c r="A3801" s="141">
        <f t="shared" si="404"/>
        <v>2026</v>
      </c>
      <c r="B3801" s="141">
        <f t="shared" si="405"/>
        <v>2</v>
      </c>
      <c r="C3801" s="154">
        <v>46066</v>
      </c>
      <c r="D3801" s="142">
        <f t="shared" ca="1" si="406"/>
        <v>46097</v>
      </c>
      <c r="E3801" s="142" t="str">
        <f t="shared" ca="1" si="407"/>
        <v>1-Months</v>
      </c>
      <c r="F3801" s="142" t="str">
        <f>VLOOKUP(O3801,Stock[],5,FALSE)</f>
        <v>BE</v>
      </c>
      <c r="G3801" s="143" t="s">
        <v>3533</v>
      </c>
      <c r="H3801" s="144"/>
      <c r="I3801" s="145" t="s">
        <v>244</v>
      </c>
      <c r="J3801" s="141" t="str">
        <f>VLOOKUP(I3801,Customers[],2,FALSE)</f>
        <v>ကောင်းဆုဝေ</v>
      </c>
      <c r="K3801" s="141" t="str">
        <f>VLOOKUP(I3801,Customers[],4,FALSE)</f>
        <v>Kyukpadaung</v>
      </c>
      <c r="L3801" s="141" t="str">
        <f>VLOOKUP(Table85[[#This Row],[CustomerID]],Table!H:K,3,0)</f>
        <v>ကျောက်ပန်းတောင်း</v>
      </c>
      <c r="M3801" s="141" t="str">
        <f>VLOOKUP(I3801,Customers[],5,FALSE)</f>
        <v>WholeSales/Contract</v>
      </c>
      <c r="N3801" s="145" t="s">
        <v>10</v>
      </c>
      <c r="O3801" s="146" t="s">
        <v>214</v>
      </c>
      <c r="P3801" s="141" t="str">
        <f>VLOOKUP(O3801,Stock[],2,FALSE)</f>
        <v>ကောင်းကြည်</v>
      </c>
      <c r="Q3801" s="147">
        <f>VLOOKUP(O3801,Stock[],3,FALSE)</f>
        <v>0.64</v>
      </c>
      <c r="R3801" s="147">
        <f>VLOOKUP(O3801,Stock[],4,FALSE)</f>
        <v>14</v>
      </c>
      <c r="S3801" s="146"/>
      <c r="T3801" s="147">
        <f>(DailySales!$S3801/DailySales!$R3801)+DailySales!$U3801</f>
        <v>125</v>
      </c>
      <c r="U3801" s="146">
        <v>125</v>
      </c>
      <c r="V3801" s="148">
        <f>+DailySales!$T3801*DailySales!$R3801</f>
        <v>1750</v>
      </c>
      <c r="W3801" s="148">
        <f>+DailySales!$V3801*DailySales!$Q3801</f>
        <v>1120</v>
      </c>
      <c r="X3801" s="148">
        <f>VLOOKUP(O3801,Stock[],6,FALSE)</f>
        <v>1330</v>
      </c>
      <c r="Y3801" s="148">
        <f>+DailySales!$V3801*DailySales!$X3801</f>
        <v>2327500</v>
      </c>
      <c r="Z3801" s="146"/>
      <c r="AA3801" s="146"/>
      <c r="AB3801" s="146"/>
      <c r="AC3801" s="146"/>
      <c r="AD3801" s="146"/>
      <c r="AE3801" s="149">
        <f>125*350</f>
        <v>43750</v>
      </c>
      <c r="AF3801" s="150"/>
      <c r="AG3801" s="151"/>
      <c r="AH3801" s="150"/>
      <c r="AI3801" s="151"/>
      <c r="AJ3801" s="150"/>
      <c r="AK3801" s="151"/>
      <c r="AL3801" s="34"/>
      <c r="AM3801" s="39"/>
      <c r="AN380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2371250</v>
      </c>
    </row>
    <row r="3802" spans="1:40" ht="19.5" customHeight="1" x14ac:dyDescent="0.25">
      <c r="A3802" s="141">
        <f t="shared" si="404"/>
        <v>2026</v>
      </c>
      <c r="B3802" s="141">
        <f t="shared" si="405"/>
        <v>2</v>
      </c>
      <c r="C3802" s="154">
        <v>46066</v>
      </c>
      <c r="D3802" s="142">
        <f t="shared" ca="1" si="406"/>
        <v>46097</v>
      </c>
      <c r="E3802" s="142" t="str">
        <f t="shared" ca="1" si="407"/>
        <v>1-Months</v>
      </c>
      <c r="F3802" s="142" t="str">
        <f>VLOOKUP(O3802,Stock[],5,FALSE)</f>
        <v>BE</v>
      </c>
      <c r="G3802" s="143" t="s">
        <v>3533</v>
      </c>
      <c r="H3802" s="144"/>
      <c r="I3802" s="145" t="s">
        <v>244</v>
      </c>
      <c r="J3802" s="141" t="str">
        <f>VLOOKUP(I3802,Customers[],2,FALSE)</f>
        <v>ကောင်းဆုဝေ</v>
      </c>
      <c r="K3802" s="141" t="str">
        <f>VLOOKUP(I3802,Customers[],4,FALSE)</f>
        <v>Kyukpadaung</v>
      </c>
      <c r="L3802" s="141" t="str">
        <f>VLOOKUP(Table85[[#This Row],[CustomerID]],Table!H:K,3,0)</f>
        <v>ကျောက်ပန်းတောင်း</v>
      </c>
      <c r="M3802" s="141" t="str">
        <f>VLOOKUP(I3802,Customers[],5,FALSE)</f>
        <v>WholeSales/Contract</v>
      </c>
      <c r="N3802" s="145" t="s">
        <v>10</v>
      </c>
      <c r="O3802" s="146" t="s">
        <v>2591</v>
      </c>
      <c r="P3802" s="141" t="str">
        <f>VLOOKUP(O3802,Stock[],2,FALSE)</f>
        <v>မိုးနဲကွန်ကီး ကော် (1L)</v>
      </c>
      <c r="Q3802" s="147">
        <f>VLOOKUP(O3802,Stock[],3,FALSE)</f>
        <v>1</v>
      </c>
      <c r="R3802" s="147">
        <f>VLOOKUP(O3802,Stock[],4,FALSE)</f>
        <v>12</v>
      </c>
      <c r="S3802" s="146"/>
      <c r="T3802" s="147">
        <f>(DailySales!$S3802/DailySales!$R3802)+DailySales!$U3802</f>
        <v>25</v>
      </c>
      <c r="U3802" s="146">
        <v>25</v>
      </c>
      <c r="V3802" s="148">
        <f>+DailySales!$T3802*DailySales!$R3802</f>
        <v>300</v>
      </c>
      <c r="W3802" s="148">
        <f>+DailySales!$V3802*DailySales!$Q3802</f>
        <v>300</v>
      </c>
      <c r="X3802" s="148">
        <f>VLOOKUP(O3802,Stock[],6,FALSE)</f>
        <v>2100</v>
      </c>
      <c r="Y3802" s="148">
        <f>+DailySales!$V3802*DailySales!$X3802</f>
        <v>630000</v>
      </c>
      <c r="Z3802" s="146"/>
      <c r="AA3802" s="146"/>
      <c r="AB3802" s="146"/>
      <c r="AC3802" s="146"/>
      <c r="AD3802" s="146"/>
      <c r="AE3802" s="149">
        <f>25*350</f>
        <v>8750</v>
      </c>
      <c r="AF3802" s="150"/>
      <c r="AG3802" s="151"/>
      <c r="AH3802" s="150"/>
      <c r="AI3802" s="151"/>
      <c r="AJ3802" s="150"/>
      <c r="AK3802" s="151"/>
      <c r="AL3802" s="34"/>
      <c r="AM3802" s="39"/>
      <c r="AN380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638750</v>
      </c>
    </row>
    <row r="3803" spans="1:40" ht="19.5" customHeight="1" x14ac:dyDescent="0.25">
      <c r="A3803" s="141">
        <f t="shared" si="404"/>
        <v>2026</v>
      </c>
      <c r="B3803" s="141">
        <f t="shared" si="405"/>
        <v>2</v>
      </c>
      <c r="C3803" s="154">
        <v>46066</v>
      </c>
      <c r="D3803" s="142">
        <f t="shared" ca="1" si="406"/>
        <v>46097</v>
      </c>
      <c r="E3803" s="142" t="str">
        <f t="shared" ca="1" si="407"/>
        <v>1-Months</v>
      </c>
      <c r="F3803" s="142" t="str">
        <f>VLOOKUP(O3803,Stock[],5,FALSE)</f>
        <v>BE</v>
      </c>
      <c r="G3803" s="143" t="s">
        <v>3534</v>
      </c>
      <c r="H3803" s="144"/>
      <c r="I3803" s="145" t="s">
        <v>1754</v>
      </c>
      <c r="J3803" s="141" t="str">
        <f>VLOOKUP(I3803,Customers[],2,FALSE)</f>
        <v>စစ်ဆေးရေးဂိတ်လက်ဆောင်</v>
      </c>
      <c r="K3803" s="141">
        <f>VLOOKUP(I3803,Customers[],4,FALSE)</f>
        <v>0</v>
      </c>
      <c r="L3803" s="141">
        <f>VLOOKUP(Table85[[#This Row],[CustomerID]],Table!H:K,3,0)</f>
        <v>0</v>
      </c>
      <c r="M3803" s="141">
        <f>VLOOKUP(I3803,Customers[],5,FALSE)</f>
        <v>0</v>
      </c>
      <c r="N3803" s="145" t="s">
        <v>10</v>
      </c>
      <c r="O3803" s="146" t="s">
        <v>217</v>
      </c>
      <c r="P3803" s="141" t="str">
        <f>VLOOKUP(O3803,Stock[],2,FALSE)</f>
        <v>လိမ္မော်ဖြူ</v>
      </c>
      <c r="Q3803" s="147">
        <f>VLOOKUP(O3803,Stock[],3,FALSE)</f>
        <v>0.64</v>
      </c>
      <c r="R3803" s="147">
        <f>VLOOKUP(O3803,Stock[],4,FALSE)</f>
        <v>24</v>
      </c>
      <c r="S3803" s="146">
        <v>12</v>
      </c>
      <c r="T3803" s="147">
        <f>(DailySales!$S3803/DailySales!$R3803)+DailySales!$U3803</f>
        <v>0.5</v>
      </c>
      <c r="U3803" s="146"/>
      <c r="V3803" s="148">
        <f>+DailySales!$T3803*DailySales!$R3803</f>
        <v>12</v>
      </c>
      <c r="W3803" s="148">
        <f>+DailySales!$V3803*DailySales!$Q3803</f>
        <v>7.68</v>
      </c>
      <c r="X3803" s="148">
        <f>VLOOKUP(O3803,Stock[],6,FALSE)</f>
        <v>1330</v>
      </c>
      <c r="Y3803" s="148">
        <f>+DailySales!$V3803*DailySales!$X3803</f>
        <v>15960</v>
      </c>
      <c r="Z3803" s="146"/>
      <c r="AA3803" s="146"/>
      <c r="AB3803" s="146"/>
      <c r="AC3803" s="146"/>
      <c r="AD3803" s="146"/>
      <c r="AE3803" s="149"/>
      <c r="AF3803" s="150">
        <v>46066</v>
      </c>
      <c r="AG3803" s="151">
        <v>15960</v>
      </c>
      <c r="AH3803" s="150"/>
      <c r="AI3803" s="151"/>
      <c r="AJ3803" s="150"/>
      <c r="AK3803" s="151"/>
      <c r="AL3803" s="34"/>
      <c r="AM3803" s="39"/>
      <c r="AN380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04" spans="1:40" ht="19.5" customHeight="1" x14ac:dyDescent="0.25">
      <c r="A3804" s="141">
        <f t="shared" si="404"/>
        <v>2026</v>
      </c>
      <c r="B3804" s="141">
        <f t="shared" si="405"/>
        <v>2</v>
      </c>
      <c r="C3804" s="154">
        <v>46066</v>
      </c>
      <c r="D3804" s="142">
        <f t="shared" ca="1" si="406"/>
        <v>46097</v>
      </c>
      <c r="E3804" s="142" t="str">
        <f t="shared" ca="1" si="407"/>
        <v>1-Months</v>
      </c>
      <c r="F3804" s="142" t="str">
        <f>VLOOKUP(O3804,Stock[],5,FALSE)</f>
        <v>BE</v>
      </c>
      <c r="G3804" s="143" t="s">
        <v>3535</v>
      </c>
      <c r="H3804" s="144"/>
      <c r="I3804" s="145" t="s">
        <v>1086</v>
      </c>
      <c r="J3804" s="141" t="str">
        <f>VLOOKUP(I3804,Customers[],2,FALSE)</f>
        <v>မိုးယံ(2)</v>
      </c>
      <c r="K3804" s="141" t="str">
        <f>VLOOKUP(I3804,Customers[],4,FALSE)</f>
        <v>Yamethin</v>
      </c>
      <c r="L3804" s="141" t="str">
        <f>VLOOKUP(Table85[[#This Row],[CustomerID]],Table!H:K,3,0)</f>
        <v>ရမည်းသင်း</v>
      </c>
      <c r="M3804" s="141" t="str">
        <f>VLOOKUP(I3804,Customers[],5,FALSE)</f>
        <v>WholeSales/Contract</v>
      </c>
      <c r="N3804" s="145" t="s">
        <v>10</v>
      </c>
      <c r="O3804" s="146" t="s">
        <v>2120</v>
      </c>
      <c r="P3804" s="141" t="str">
        <f>VLOOKUP(O3804,Stock[],2,FALSE)</f>
        <v>ဇေ အရက်သန့်</v>
      </c>
      <c r="Q3804" s="147">
        <f>VLOOKUP(O3804,Stock[],3,FALSE)</f>
        <v>0.64</v>
      </c>
      <c r="R3804" s="147">
        <f>VLOOKUP(O3804,Stock[],4,FALSE)</f>
        <v>14</v>
      </c>
      <c r="S3804" s="146"/>
      <c r="T3804" s="147">
        <f>(DailySales!$S3804/DailySales!$R3804)+DailySales!$U3804</f>
        <v>50</v>
      </c>
      <c r="U3804" s="146">
        <v>50</v>
      </c>
      <c r="V3804" s="148">
        <f>+DailySales!$T3804*DailySales!$R3804</f>
        <v>700</v>
      </c>
      <c r="W3804" s="148">
        <f>+DailySales!$V3804*DailySales!$Q3804</f>
        <v>448</v>
      </c>
      <c r="X3804" s="148">
        <f>VLOOKUP(O3804,Stock[],6,FALSE)</f>
        <v>1380</v>
      </c>
      <c r="Y3804" s="148">
        <f>+DailySales!$V3804*DailySales!$X3804</f>
        <v>966000</v>
      </c>
      <c r="Z3804" s="146"/>
      <c r="AA3804" s="146"/>
      <c r="AB3804" s="146"/>
      <c r="AC3804" s="146"/>
      <c r="AD3804" s="146"/>
      <c r="AE3804" s="149">
        <f>50*350</f>
        <v>17500</v>
      </c>
      <c r="AF3804" s="150"/>
      <c r="AG3804" s="151"/>
      <c r="AH3804" s="122">
        <v>46066</v>
      </c>
      <c r="AI3804" s="151">
        <v>983500</v>
      </c>
      <c r="AJ3804" s="150"/>
      <c r="AK3804" s="151"/>
      <c r="AL3804" s="34"/>
      <c r="AM3804" s="39"/>
      <c r="AN380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05" spans="1:40" ht="19.5" customHeight="1" x14ac:dyDescent="0.25">
      <c r="A3805" s="141">
        <f t="shared" si="404"/>
        <v>2026</v>
      </c>
      <c r="B3805" s="141">
        <f t="shared" si="405"/>
        <v>2</v>
      </c>
      <c r="C3805" s="154">
        <v>46066</v>
      </c>
      <c r="D3805" s="142">
        <f t="shared" ca="1" si="406"/>
        <v>46097</v>
      </c>
      <c r="E3805" s="142" t="str">
        <f t="shared" ca="1" si="407"/>
        <v>1-Months</v>
      </c>
      <c r="F3805" s="142" t="str">
        <f>VLOOKUP(O3805,Stock[],5,FALSE)</f>
        <v>BE</v>
      </c>
      <c r="G3805" s="143" t="s">
        <v>3535</v>
      </c>
      <c r="H3805" s="144"/>
      <c r="I3805" s="145" t="s">
        <v>1086</v>
      </c>
      <c r="J3805" s="141" t="str">
        <f>VLOOKUP(I3805,Customers[],2,FALSE)</f>
        <v>မိုးယံ(2)</v>
      </c>
      <c r="K3805" s="141" t="str">
        <f>VLOOKUP(I3805,Customers[],4,FALSE)</f>
        <v>Yamethin</v>
      </c>
      <c r="L3805" s="141" t="str">
        <f>VLOOKUP(Table85[[#This Row],[CustomerID]],Table!H:K,3,0)</f>
        <v>ရမည်းသင်း</v>
      </c>
      <c r="M3805" s="141" t="str">
        <f>VLOOKUP(I3805,Customers[],5,FALSE)</f>
        <v>WholeSales/Contract</v>
      </c>
      <c r="N3805" s="145" t="s">
        <v>10</v>
      </c>
      <c r="O3805" s="146" t="s">
        <v>205</v>
      </c>
      <c r="P3805" s="141" t="str">
        <f>VLOOKUP(O3805,Stock[],2,FALSE)</f>
        <v>ကောင်းကြည် ကော် 25%  (1Ltr )</v>
      </c>
      <c r="Q3805" s="147">
        <f>VLOOKUP(O3805,Stock[],3,FALSE)</f>
        <v>1</v>
      </c>
      <c r="R3805" s="147">
        <f>VLOOKUP(O3805,Stock[],4,FALSE)</f>
        <v>12</v>
      </c>
      <c r="S3805" s="146"/>
      <c r="T3805" s="147">
        <f>(DailySales!$S3805/DailySales!$R3805)+DailySales!$U3805</f>
        <v>30</v>
      </c>
      <c r="U3805" s="146">
        <v>30</v>
      </c>
      <c r="V3805" s="148">
        <f>+DailySales!$T3805*DailySales!$R3805</f>
        <v>360</v>
      </c>
      <c r="W3805" s="148">
        <f>+DailySales!$V3805*DailySales!$Q3805</f>
        <v>360</v>
      </c>
      <c r="X3805" s="148">
        <f>VLOOKUP(O3805,Stock[],6,FALSE)</f>
        <v>1530</v>
      </c>
      <c r="Y3805" s="148">
        <f>+DailySales!$V3805*DailySales!$X3805</f>
        <v>550800</v>
      </c>
      <c r="Z3805" s="146"/>
      <c r="AA3805" s="146"/>
      <c r="AB3805" s="146"/>
      <c r="AC3805" s="146"/>
      <c r="AD3805" s="146"/>
      <c r="AE3805" s="149">
        <f>30*350</f>
        <v>10500</v>
      </c>
      <c r="AF3805" s="150"/>
      <c r="AG3805" s="151"/>
      <c r="AH3805" s="122">
        <v>46066</v>
      </c>
      <c r="AI3805" s="151">
        <v>561300</v>
      </c>
      <c r="AJ3805" s="150"/>
      <c r="AK3805" s="151"/>
      <c r="AL3805" s="34"/>
      <c r="AM3805" s="39"/>
      <c r="AN380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06" spans="1:40" ht="19.5" customHeight="1" x14ac:dyDescent="0.25">
      <c r="A3806" s="141">
        <f t="shared" ref="A3806:A3813" si="408">YEAR(C3806)</f>
        <v>2026</v>
      </c>
      <c r="B3806" s="141">
        <f t="shared" ref="B3806:B3813" si="409">MONTH(C3806)</f>
        <v>2</v>
      </c>
      <c r="C3806" s="154">
        <v>46066</v>
      </c>
      <c r="D3806" s="142">
        <f t="shared" ref="D3806:D3813" ca="1" si="410">TODAY()</f>
        <v>46097</v>
      </c>
      <c r="E3806" s="142" t="str">
        <f t="shared" ref="E3806:E3813" ca="1" si="411">DATEDIF(C3806,D3806,"M")&amp;"-Months"</f>
        <v>1-Months</v>
      </c>
      <c r="F3806" s="142" t="str">
        <f>VLOOKUP(O3806,Stock[],5,FALSE)</f>
        <v>BE</v>
      </c>
      <c r="G3806" s="143" t="s">
        <v>3535</v>
      </c>
      <c r="H3806" s="144"/>
      <c r="I3806" s="145" t="s">
        <v>1086</v>
      </c>
      <c r="J3806" s="141" t="str">
        <f>VLOOKUP(I3806,Customers[],2,FALSE)</f>
        <v>မိုးယံ(2)</v>
      </c>
      <c r="K3806" s="141" t="str">
        <f>VLOOKUP(I3806,Customers[],4,FALSE)</f>
        <v>Yamethin</v>
      </c>
      <c r="L3806" s="141" t="str">
        <f>VLOOKUP(Table85[[#This Row],[CustomerID]],Table!H:K,3,0)</f>
        <v>ရမည်းသင်း</v>
      </c>
      <c r="M3806" s="141" t="str">
        <f>VLOOKUP(I3806,Customers[],5,FALSE)</f>
        <v>WholeSales/Contract</v>
      </c>
      <c r="N3806" s="145" t="s">
        <v>10</v>
      </c>
      <c r="O3806" s="146" t="s">
        <v>223</v>
      </c>
      <c r="P3806" s="141" t="str">
        <f>VLOOKUP(O3806,Stock[],2,FALSE)</f>
        <v>ချယ်ရီအရက်သန့်ကော် (.6Ltr)</v>
      </c>
      <c r="Q3806" s="147">
        <f>VLOOKUP(O3806,Stock[],3,FALSE)</f>
        <v>0.6</v>
      </c>
      <c r="R3806" s="147">
        <f>VLOOKUP(O3806,Stock[],4,FALSE)</f>
        <v>24</v>
      </c>
      <c r="S3806" s="146"/>
      <c r="T3806" s="147">
        <f>(DailySales!$S3806/DailySales!$R3806)+DailySales!$U3806</f>
        <v>10</v>
      </c>
      <c r="U3806" s="146">
        <v>10</v>
      </c>
      <c r="V3806" s="148">
        <f>+DailySales!$T3806*DailySales!$R3806</f>
        <v>240</v>
      </c>
      <c r="W3806" s="148">
        <f>+DailySales!$V3806*DailySales!$Q3806</f>
        <v>144</v>
      </c>
      <c r="X3806" s="148">
        <f>VLOOKUP(O3806,Stock[],6,FALSE)</f>
        <v>875</v>
      </c>
      <c r="Y3806" s="148">
        <f>+DailySales!$V3806*DailySales!$X3806</f>
        <v>210000</v>
      </c>
      <c r="Z3806" s="146"/>
      <c r="AA3806" s="146"/>
      <c r="AB3806" s="146"/>
      <c r="AC3806" s="146"/>
      <c r="AD3806" s="146"/>
      <c r="AE3806" s="149">
        <v>5000</v>
      </c>
      <c r="AF3806" s="150"/>
      <c r="AG3806" s="151"/>
      <c r="AH3806" s="122">
        <v>46066</v>
      </c>
      <c r="AI3806" s="151">
        <v>215000</v>
      </c>
      <c r="AJ3806" s="150"/>
      <c r="AK3806" s="151"/>
      <c r="AL3806" s="34"/>
      <c r="AM3806" s="39"/>
      <c r="AN380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07" spans="1:40" ht="19.5" customHeight="1" x14ac:dyDescent="0.25">
      <c r="A3807" s="141">
        <f t="shared" si="408"/>
        <v>2026</v>
      </c>
      <c r="B3807" s="141">
        <f t="shared" si="409"/>
        <v>2</v>
      </c>
      <c r="C3807" s="154">
        <v>46066</v>
      </c>
      <c r="D3807" s="142">
        <f t="shared" ca="1" si="410"/>
        <v>46097</v>
      </c>
      <c r="E3807" s="142" t="str">
        <f t="shared" ca="1" si="411"/>
        <v>1-Months</v>
      </c>
      <c r="F3807" s="142" t="str">
        <f>VLOOKUP(O3807,Stock[],5,FALSE)</f>
        <v>BE</v>
      </c>
      <c r="G3807" s="143" t="s">
        <v>3535</v>
      </c>
      <c r="H3807" s="144"/>
      <c r="I3807" s="145" t="s">
        <v>1086</v>
      </c>
      <c r="J3807" s="141" t="str">
        <f>VLOOKUP(I3807,Customers[],2,FALSE)</f>
        <v>မိုးယံ(2)</v>
      </c>
      <c r="K3807" s="141" t="str">
        <f>VLOOKUP(I3807,Customers[],4,FALSE)</f>
        <v>Yamethin</v>
      </c>
      <c r="L3807" s="141" t="str">
        <f>VLOOKUP(Table85[[#This Row],[CustomerID]],Table!H:K,3,0)</f>
        <v>ရမည်းသင်း</v>
      </c>
      <c r="M3807" s="141" t="str">
        <f>VLOOKUP(I3807,Customers[],5,FALSE)</f>
        <v>WholeSales/Contract</v>
      </c>
      <c r="N3807" s="145" t="s">
        <v>10</v>
      </c>
      <c r="O3807" s="146" t="s">
        <v>224</v>
      </c>
      <c r="P3807" s="141" t="str">
        <f>VLOOKUP(O3807,Stock[],2,FALSE)</f>
        <v>ချယ်ရီသံပုရာအရက်သန့်ကော် (.6Ltr)</v>
      </c>
      <c r="Q3807" s="147">
        <f>VLOOKUP(O3807,Stock[],3,FALSE)</f>
        <v>0.6</v>
      </c>
      <c r="R3807" s="147">
        <f>VLOOKUP(O3807,Stock[],4,FALSE)</f>
        <v>24</v>
      </c>
      <c r="S3807" s="146"/>
      <c r="T3807" s="147">
        <f>(DailySales!$S3807/DailySales!$R3807)+DailySales!$U3807</f>
        <v>20</v>
      </c>
      <c r="U3807" s="146">
        <v>20</v>
      </c>
      <c r="V3807" s="148">
        <f>+DailySales!$T3807*DailySales!$R3807</f>
        <v>480</v>
      </c>
      <c r="W3807" s="148">
        <f>+DailySales!$V3807*DailySales!$Q3807</f>
        <v>288</v>
      </c>
      <c r="X3807" s="148">
        <f>VLOOKUP(O3807,Stock[],6,FALSE)</f>
        <v>915</v>
      </c>
      <c r="Y3807" s="148">
        <f>+DailySales!$V3807*DailySales!$X3807</f>
        <v>439200</v>
      </c>
      <c r="Z3807" s="146"/>
      <c r="AA3807" s="146"/>
      <c r="AB3807" s="146"/>
      <c r="AC3807" s="146">
        <v>18300</v>
      </c>
      <c r="AD3807" s="146"/>
      <c r="AE3807" s="149"/>
      <c r="AF3807" s="150"/>
      <c r="AG3807" s="151"/>
      <c r="AH3807" s="122">
        <v>46066</v>
      </c>
      <c r="AI3807" s="151">
        <v>420900</v>
      </c>
      <c r="AJ3807" s="150"/>
      <c r="AK3807" s="151"/>
      <c r="AL3807" s="34"/>
      <c r="AM3807" s="39"/>
      <c r="AN380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08" spans="1:40" ht="19.5" customHeight="1" x14ac:dyDescent="0.25">
      <c r="A3808" s="141">
        <f t="shared" si="408"/>
        <v>2026</v>
      </c>
      <c r="B3808" s="141">
        <f t="shared" si="409"/>
        <v>2</v>
      </c>
      <c r="C3808" s="154">
        <v>46066</v>
      </c>
      <c r="D3808" s="142">
        <f t="shared" ca="1" si="410"/>
        <v>46097</v>
      </c>
      <c r="E3808" s="142" t="str">
        <f t="shared" ca="1" si="411"/>
        <v>1-Months</v>
      </c>
      <c r="F3808" s="142" t="str">
        <f>VLOOKUP(O3808,Stock[],5,FALSE)</f>
        <v>BE</v>
      </c>
      <c r="G3808" s="143" t="s">
        <v>3536</v>
      </c>
      <c r="H3808" s="144"/>
      <c r="I3808" s="145" t="s">
        <v>239</v>
      </c>
      <c r="J3808" s="141" t="str">
        <f>VLOOKUP(I3808,Customers[],2,FALSE)</f>
        <v>ဦးရဲမြင့်</v>
      </c>
      <c r="K3808" s="141" t="str">
        <f>VLOOKUP(I3808,Customers[],4,FALSE)</f>
        <v>Pyawbwe</v>
      </c>
      <c r="L3808" s="141" t="str">
        <f>VLOOKUP(Table85[[#This Row],[CustomerID]],Table!H:K,3,0)</f>
        <v>ပျော်ဘွယ်</v>
      </c>
      <c r="M3808" s="141" t="str">
        <f>VLOOKUP(I3808,Customers[],5,FALSE)</f>
        <v>WholeSales/Contract</v>
      </c>
      <c r="N3808" s="145" t="s">
        <v>10</v>
      </c>
      <c r="O3808" s="146" t="s">
        <v>220</v>
      </c>
      <c r="P3808" s="141" t="str">
        <f>VLOOKUP(O3808,Stock[],2,FALSE)</f>
        <v>မြန်မာရှောက်ပျား</v>
      </c>
      <c r="Q3808" s="147">
        <f>VLOOKUP(O3808,Stock[],3,FALSE)</f>
        <v>0.64</v>
      </c>
      <c r="R3808" s="147">
        <f>VLOOKUP(O3808,Stock[],4,FALSE)</f>
        <v>14</v>
      </c>
      <c r="S3808" s="146"/>
      <c r="T3808" s="147">
        <f>(DailySales!$S3808/DailySales!$R3808)+DailySales!$U3808</f>
        <v>90</v>
      </c>
      <c r="U3808" s="146">
        <v>90</v>
      </c>
      <c r="V3808" s="148">
        <f>+DailySales!$T3808*DailySales!$R3808</f>
        <v>1260</v>
      </c>
      <c r="W3808" s="148">
        <f>+DailySales!$V3808*DailySales!$Q3808</f>
        <v>806.4</v>
      </c>
      <c r="X3808" s="148">
        <f>VLOOKUP(O3808,Stock[],6,FALSE)</f>
        <v>1370</v>
      </c>
      <c r="Y3808" s="148">
        <f>+DailySales!$V3808*DailySales!$X3808</f>
        <v>1726200</v>
      </c>
      <c r="Z3808" s="146"/>
      <c r="AA3808" s="146"/>
      <c r="AB3808" s="146"/>
      <c r="AC3808" s="146"/>
      <c r="AD3808" s="146"/>
      <c r="AE3808" s="149"/>
      <c r="AF3808" s="150"/>
      <c r="AG3808" s="151"/>
      <c r="AH3808" s="150"/>
      <c r="AI3808" s="151"/>
      <c r="AJ3808" s="122">
        <v>46069</v>
      </c>
      <c r="AK3808" s="151">
        <v>1726200</v>
      </c>
      <c r="AL3808" s="34"/>
      <c r="AM3808" s="39"/>
      <c r="AN380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09" spans="1:40" ht="19.5" customHeight="1" x14ac:dyDescent="0.25">
      <c r="A3809" s="141">
        <f t="shared" si="408"/>
        <v>2026</v>
      </c>
      <c r="B3809" s="141">
        <f t="shared" si="409"/>
        <v>2</v>
      </c>
      <c r="C3809" s="154">
        <v>46066</v>
      </c>
      <c r="D3809" s="142">
        <f t="shared" ca="1" si="410"/>
        <v>46097</v>
      </c>
      <c r="E3809" s="142" t="str">
        <f t="shared" ca="1" si="411"/>
        <v>1-Months</v>
      </c>
      <c r="F3809" s="142" t="str">
        <f>VLOOKUP(O3809,Stock[],5,FALSE)</f>
        <v>BE</v>
      </c>
      <c r="G3809" s="143" t="s">
        <v>3536</v>
      </c>
      <c r="H3809" s="144"/>
      <c r="I3809" s="145" t="s">
        <v>239</v>
      </c>
      <c r="J3809" s="141" t="str">
        <f>VLOOKUP(I3809,Customers[],2,FALSE)</f>
        <v>ဦးရဲမြင့်</v>
      </c>
      <c r="K3809" s="141" t="str">
        <f>VLOOKUP(I3809,Customers[],4,FALSE)</f>
        <v>Pyawbwe</v>
      </c>
      <c r="L3809" s="141" t="str">
        <f>VLOOKUP(Table85[[#This Row],[CustomerID]],Table!H:K,3,0)</f>
        <v>ပျော်ဘွယ်</v>
      </c>
      <c r="M3809" s="141" t="str">
        <f>VLOOKUP(I3809,Customers[],5,FALSE)</f>
        <v>WholeSales/Contract</v>
      </c>
      <c r="N3809" s="145" t="s">
        <v>10</v>
      </c>
      <c r="O3809" s="146" t="s">
        <v>3494</v>
      </c>
      <c r="P3809" s="141" t="str">
        <f>VLOOKUP(O3809,Stock[],2,FALSE)</f>
        <v>ဇေယျဝတီ Red</v>
      </c>
      <c r="Q3809" s="147">
        <f>VLOOKUP(O3809,Stock[],3,FALSE)</f>
        <v>0.64</v>
      </c>
      <c r="R3809" s="147">
        <f>VLOOKUP(O3809,Stock[],4,FALSE)</f>
        <v>14</v>
      </c>
      <c r="S3809" s="146"/>
      <c r="T3809" s="147">
        <f>(DailySales!$S3809/DailySales!$R3809)+DailySales!$U3809</f>
        <v>50</v>
      </c>
      <c r="U3809" s="146">
        <v>50</v>
      </c>
      <c r="V3809" s="148">
        <f>+DailySales!$T3809*DailySales!$R3809</f>
        <v>700</v>
      </c>
      <c r="W3809" s="148">
        <f>+DailySales!$V3809*DailySales!$Q3809</f>
        <v>448</v>
      </c>
      <c r="X3809" s="148">
        <f>VLOOKUP(O3809,Stock[],6,FALSE)</f>
        <v>1330</v>
      </c>
      <c r="Y3809" s="148">
        <f>+DailySales!$V3809*DailySales!$X3809</f>
        <v>931000</v>
      </c>
      <c r="Z3809" s="146"/>
      <c r="AA3809" s="146"/>
      <c r="AB3809" s="146"/>
      <c r="AC3809" s="146"/>
      <c r="AD3809" s="146"/>
      <c r="AE3809" s="149"/>
      <c r="AF3809" s="150"/>
      <c r="AG3809" s="151"/>
      <c r="AH3809" s="150"/>
      <c r="AI3809" s="151"/>
      <c r="AJ3809" s="122">
        <v>46069</v>
      </c>
      <c r="AK3809" s="151">
        <v>931000</v>
      </c>
      <c r="AL3809" s="34"/>
      <c r="AM3809" s="39"/>
      <c r="AN380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10" spans="1:40" ht="19.5" customHeight="1" x14ac:dyDescent="0.25">
      <c r="A3810" s="141">
        <f t="shared" si="408"/>
        <v>2026</v>
      </c>
      <c r="B3810" s="141">
        <f t="shared" si="409"/>
        <v>2</v>
      </c>
      <c r="C3810" s="154">
        <v>46066</v>
      </c>
      <c r="D3810" s="142">
        <f t="shared" ca="1" si="410"/>
        <v>46097</v>
      </c>
      <c r="E3810" s="142" t="str">
        <f t="shared" ca="1" si="411"/>
        <v>1-Months</v>
      </c>
      <c r="F3810" s="142" t="str">
        <f>VLOOKUP(O3810,Stock[],5,FALSE)</f>
        <v>BE</v>
      </c>
      <c r="G3810" s="143" t="s">
        <v>3537</v>
      </c>
      <c r="H3810" s="144"/>
      <c r="I3810" s="145" t="s">
        <v>181</v>
      </c>
      <c r="J3810" s="141" t="str">
        <f>VLOOKUP(I3810,Customers[],2,FALSE)</f>
        <v>ရွှေမြင်း(ရွှေခြင်္သေ့)</v>
      </c>
      <c r="K3810" s="141" t="str">
        <f>VLOOKUP(I3810,Customers[],4,FALSE)</f>
        <v>Meiktila</v>
      </c>
      <c r="L3810" s="141" t="str">
        <f>VLOOKUP(Table85[[#This Row],[CustomerID]],Table!H:K,3,0)</f>
        <v>မိတ္ထီလာ</v>
      </c>
      <c r="M3810" s="141" t="str">
        <f>VLOOKUP(I3810,Customers[],5,FALSE)</f>
        <v>WholeSales/Contract</v>
      </c>
      <c r="N3810" s="145" t="s">
        <v>10</v>
      </c>
      <c r="O3810" s="146" t="s">
        <v>2507</v>
      </c>
      <c r="P3810" s="141" t="str">
        <f>VLOOKUP(O3810,Stock[],2,FALSE)</f>
        <v>သံပုရာအရက်</v>
      </c>
      <c r="Q3810" s="147">
        <f>VLOOKUP(O3810,Stock[],3,FALSE)</f>
        <v>0.64</v>
      </c>
      <c r="R3810" s="147">
        <f>VLOOKUP(O3810,Stock[],4,FALSE)</f>
        <v>14</v>
      </c>
      <c r="S3810" s="146"/>
      <c r="T3810" s="147">
        <f>(DailySales!$S3810/DailySales!$R3810)+DailySales!$U3810</f>
        <v>10</v>
      </c>
      <c r="U3810" s="146">
        <v>10</v>
      </c>
      <c r="V3810" s="148">
        <f>+DailySales!$T3810*DailySales!$R3810</f>
        <v>140</v>
      </c>
      <c r="W3810" s="148">
        <f>+DailySales!$V3810*DailySales!$Q3810</f>
        <v>89.600000000000009</v>
      </c>
      <c r="X3810" s="148">
        <f>VLOOKUP(O3810,Stock[],6,FALSE)</f>
        <v>1330</v>
      </c>
      <c r="Y3810" s="148">
        <f>+DailySales!$V3810*DailySales!$X3810</f>
        <v>186200</v>
      </c>
      <c r="Z3810" s="146"/>
      <c r="AA3810" s="146"/>
      <c r="AB3810" s="146"/>
      <c r="AC3810" s="146"/>
      <c r="AD3810" s="146"/>
      <c r="AE3810" s="149"/>
      <c r="AF3810" s="150"/>
      <c r="AG3810" s="151"/>
      <c r="AH3810" s="150"/>
      <c r="AI3810" s="151"/>
      <c r="AJ3810" s="150"/>
      <c r="AK3810" s="151"/>
      <c r="AL3810" s="34"/>
      <c r="AM3810" s="39"/>
      <c r="AN381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3811" spans="1:40" ht="19.5" customHeight="1" x14ac:dyDescent="0.25">
      <c r="A3811" s="141">
        <f t="shared" si="408"/>
        <v>2026</v>
      </c>
      <c r="B3811" s="141">
        <f t="shared" si="409"/>
        <v>2</v>
      </c>
      <c r="C3811" s="154">
        <v>46066</v>
      </c>
      <c r="D3811" s="142">
        <f t="shared" ca="1" si="410"/>
        <v>46097</v>
      </c>
      <c r="E3811" s="142" t="str">
        <f t="shared" ca="1" si="411"/>
        <v>1-Months</v>
      </c>
      <c r="F3811" s="142" t="str">
        <f>VLOOKUP(O3811,Stock[],5,FALSE)</f>
        <v>BE</v>
      </c>
      <c r="G3811" s="143" t="s">
        <v>3537</v>
      </c>
      <c r="H3811" s="144"/>
      <c r="I3811" s="145" t="s">
        <v>181</v>
      </c>
      <c r="J3811" s="141" t="str">
        <f>VLOOKUP(I3811,Customers[],2,FALSE)</f>
        <v>ရွှေမြင်း(ရွှေခြင်္သေ့)</v>
      </c>
      <c r="K3811" s="141" t="str">
        <f>VLOOKUP(I3811,Customers[],4,FALSE)</f>
        <v>Meiktila</v>
      </c>
      <c r="L3811" s="141" t="str">
        <f>VLOOKUP(Table85[[#This Row],[CustomerID]],Table!H:K,3,0)</f>
        <v>မိတ္ထီလာ</v>
      </c>
      <c r="M3811" s="141" t="str">
        <f>VLOOKUP(I3811,Customers[],5,FALSE)</f>
        <v>WholeSales/Contract</v>
      </c>
      <c r="N3811" s="145" t="s">
        <v>10</v>
      </c>
      <c r="O3811" s="146" t="s">
        <v>3025</v>
      </c>
      <c r="P3811" s="141" t="str">
        <f>VLOOKUP(O3811,Stock[],2,FALSE)</f>
        <v>မြန်မာရှောက်ပျား</v>
      </c>
      <c r="Q3811" s="147">
        <f>VLOOKUP(O3811,Stock[],3,FALSE)</f>
        <v>0.64</v>
      </c>
      <c r="R3811" s="147">
        <f>VLOOKUP(O3811,Stock[],4,FALSE)</f>
        <v>14</v>
      </c>
      <c r="S3811" s="146"/>
      <c r="T3811" s="147">
        <f>(DailySales!$S3811/DailySales!$R3811)+DailySales!$U3811</f>
        <v>20</v>
      </c>
      <c r="U3811" s="146">
        <v>20</v>
      </c>
      <c r="V3811" s="148">
        <f>+DailySales!$T3811*DailySales!$R3811</f>
        <v>280</v>
      </c>
      <c r="W3811" s="148">
        <f>+DailySales!$V3811*DailySales!$Q3811</f>
        <v>179.20000000000002</v>
      </c>
      <c r="X3811" s="148">
        <f>VLOOKUP(O3811,Stock[],6,FALSE)</f>
        <v>1370</v>
      </c>
      <c r="Y3811" s="148">
        <f>+DailySales!$V3811*DailySales!$X3811</f>
        <v>383600</v>
      </c>
      <c r="Z3811" s="146"/>
      <c r="AA3811" s="146"/>
      <c r="AB3811" s="146"/>
      <c r="AC3811" s="146"/>
      <c r="AD3811" s="146"/>
      <c r="AE3811" s="149"/>
      <c r="AF3811" s="150"/>
      <c r="AG3811" s="151"/>
      <c r="AH3811" s="150"/>
      <c r="AI3811" s="151"/>
      <c r="AJ3811" s="150"/>
      <c r="AK3811" s="151"/>
      <c r="AL3811" s="34"/>
      <c r="AM3811" s="39"/>
      <c r="AN381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383600</v>
      </c>
    </row>
    <row r="3812" spans="1:40" ht="19.5" customHeight="1" x14ac:dyDescent="0.25">
      <c r="A3812" s="141">
        <f t="shared" si="408"/>
        <v>2026</v>
      </c>
      <c r="B3812" s="141">
        <f t="shared" si="409"/>
        <v>2</v>
      </c>
      <c r="C3812" s="154">
        <v>46066</v>
      </c>
      <c r="D3812" s="142">
        <f t="shared" ca="1" si="410"/>
        <v>46097</v>
      </c>
      <c r="E3812" s="142" t="str">
        <f t="shared" ca="1" si="411"/>
        <v>1-Months</v>
      </c>
      <c r="F3812" s="142" t="str">
        <f>VLOOKUP(O3812,Stock[],5,FALSE)</f>
        <v>BE</v>
      </c>
      <c r="G3812" s="143" t="s">
        <v>3537</v>
      </c>
      <c r="H3812" s="144"/>
      <c r="I3812" s="145" t="s">
        <v>181</v>
      </c>
      <c r="J3812" s="141" t="str">
        <f>VLOOKUP(I3812,Customers[],2,FALSE)</f>
        <v>ရွှေမြင်း(ရွှေခြင်္သေ့)</v>
      </c>
      <c r="K3812" s="141" t="str">
        <f>VLOOKUP(I3812,Customers[],4,FALSE)</f>
        <v>Meiktila</v>
      </c>
      <c r="L3812" s="141" t="str">
        <f>VLOOKUP(Table85[[#This Row],[CustomerID]],Table!H:K,3,0)</f>
        <v>မိတ္ထီလာ</v>
      </c>
      <c r="M3812" s="141" t="str">
        <f>VLOOKUP(I3812,Customers[],5,FALSE)</f>
        <v>WholeSales/Contract</v>
      </c>
      <c r="N3812" s="145" t="s">
        <v>10</v>
      </c>
      <c r="O3812" s="146" t="s">
        <v>217</v>
      </c>
      <c r="P3812" s="141" t="str">
        <f>VLOOKUP(O3812,Stock[],2,FALSE)</f>
        <v>လိမ္မော်ဖြူ</v>
      </c>
      <c r="Q3812" s="147">
        <f>VLOOKUP(O3812,Stock[],3,FALSE)</f>
        <v>0.64</v>
      </c>
      <c r="R3812" s="147">
        <f>VLOOKUP(O3812,Stock[],4,FALSE)</f>
        <v>24</v>
      </c>
      <c r="S3812" s="146"/>
      <c r="T3812" s="147">
        <f>(DailySales!$S3812/DailySales!$R3812)+DailySales!$U3812</f>
        <v>15</v>
      </c>
      <c r="U3812" s="146">
        <v>15</v>
      </c>
      <c r="V3812" s="148">
        <f>+DailySales!$T3812*DailySales!$R3812</f>
        <v>360</v>
      </c>
      <c r="W3812" s="148">
        <f>+DailySales!$V3812*DailySales!$Q3812</f>
        <v>230.4</v>
      </c>
      <c r="X3812" s="148">
        <f>VLOOKUP(O3812,Stock[],6,FALSE)</f>
        <v>1330</v>
      </c>
      <c r="Y3812" s="148">
        <f>+DailySales!$V3812*DailySales!$X3812</f>
        <v>478800</v>
      </c>
      <c r="Z3812" s="146"/>
      <c r="AA3812" s="146"/>
      <c r="AB3812" s="146"/>
      <c r="AC3812" s="146"/>
      <c r="AD3812" s="146"/>
      <c r="AE3812" s="149"/>
      <c r="AF3812" s="150"/>
      <c r="AG3812" s="151"/>
      <c r="AH3812" s="150"/>
      <c r="AI3812" s="151"/>
      <c r="AJ3812" s="150"/>
      <c r="AK3812" s="151"/>
      <c r="AL3812" s="34"/>
      <c r="AM3812" s="39"/>
      <c r="AN381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478800</v>
      </c>
    </row>
    <row r="3813" spans="1:40" ht="19.5" customHeight="1" x14ac:dyDescent="0.25">
      <c r="A3813" s="141">
        <f t="shared" si="408"/>
        <v>2026</v>
      </c>
      <c r="B3813" s="141">
        <f t="shared" si="409"/>
        <v>2</v>
      </c>
      <c r="C3813" s="154">
        <v>46066</v>
      </c>
      <c r="D3813" s="142">
        <f t="shared" ca="1" si="410"/>
        <v>46097</v>
      </c>
      <c r="E3813" s="142" t="str">
        <f t="shared" ca="1" si="411"/>
        <v>1-Months</v>
      </c>
      <c r="F3813" s="142" t="str">
        <f>VLOOKUP(O3813,Stock[],5,FALSE)</f>
        <v>BE</v>
      </c>
      <c r="G3813" s="143" t="s">
        <v>3537</v>
      </c>
      <c r="H3813" s="144"/>
      <c r="I3813" s="145" t="s">
        <v>181</v>
      </c>
      <c r="J3813" s="141" t="str">
        <f>VLOOKUP(I3813,Customers[],2,FALSE)</f>
        <v>ရွှေမြင်း(ရွှေခြင်္သေ့)</v>
      </c>
      <c r="K3813" s="141" t="str">
        <f>VLOOKUP(I3813,Customers[],4,FALSE)</f>
        <v>Meiktila</v>
      </c>
      <c r="L3813" s="141" t="str">
        <f>VLOOKUP(Table85[[#This Row],[CustomerID]],Table!H:K,3,0)</f>
        <v>မိတ္ထီလာ</v>
      </c>
      <c r="M3813" s="141" t="str">
        <f>VLOOKUP(I3813,Customers[],5,FALSE)</f>
        <v>WholeSales/Contract</v>
      </c>
      <c r="N3813" s="145" t="s">
        <v>10</v>
      </c>
      <c r="O3813" s="146" t="s">
        <v>2120</v>
      </c>
      <c r="P3813" s="141" t="str">
        <f>VLOOKUP(O3813,Stock[],2,FALSE)</f>
        <v>ဇေ အရက်သန့်</v>
      </c>
      <c r="Q3813" s="147">
        <f>VLOOKUP(O3813,Stock[],3,FALSE)</f>
        <v>0.64</v>
      </c>
      <c r="R3813" s="147">
        <f>VLOOKUP(O3813,Stock[],4,FALSE)</f>
        <v>14</v>
      </c>
      <c r="S3813" s="146"/>
      <c r="T3813" s="147">
        <f>(DailySales!$S3813/DailySales!$R3813)+DailySales!$U3813</f>
        <v>10</v>
      </c>
      <c r="U3813" s="146">
        <v>10</v>
      </c>
      <c r="V3813" s="148">
        <f>+DailySales!$T3813*DailySales!$R3813</f>
        <v>140</v>
      </c>
      <c r="W3813" s="148">
        <f>+DailySales!$V3813*DailySales!$Q3813</f>
        <v>89.600000000000009</v>
      </c>
      <c r="X3813" s="148">
        <f>VLOOKUP(O3813,Stock[],6,FALSE)</f>
        <v>1380</v>
      </c>
      <c r="Y3813" s="148">
        <f>+DailySales!$V3813*DailySales!$X3813</f>
        <v>193200</v>
      </c>
      <c r="Z3813" s="146"/>
      <c r="AA3813" s="146"/>
      <c r="AB3813" s="146"/>
      <c r="AC3813" s="146"/>
      <c r="AD3813" s="146"/>
      <c r="AE3813" s="149"/>
      <c r="AF3813" s="150"/>
      <c r="AG3813" s="151"/>
      <c r="AH3813" s="150"/>
      <c r="AI3813" s="151"/>
      <c r="AJ3813" s="150"/>
      <c r="AK3813" s="151"/>
      <c r="AL3813" s="34"/>
      <c r="AM3813" s="39"/>
      <c r="AN381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193200</v>
      </c>
    </row>
    <row r="3814" spans="1:40" ht="19.5" customHeight="1" x14ac:dyDescent="0.25">
      <c r="A3814" s="141">
        <f t="shared" ref="A3814:A3816" si="412">YEAR(C3814)</f>
        <v>2026</v>
      </c>
      <c r="B3814" s="141">
        <f t="shared" ref="B3814:B3816" si="413">MONTH(C3814)</f>
        <v>2</v>
      </c>
      <c r="C3814" s="154">
        <v>46066</v>
      </c>
      <c r="D3814" s="142">
        <f t="shared" ref="D3814:D3816" ca="1" si="414">TODAY()</f>
        <v>46097</v>
      </c>
      <c r="E3814" s="142" t="str">
        <f t="shared" ref="E3814:E3816" ca="1" si="415">DATEDIF(C3814,D3814,"M")&amp;"-Months"</f>
        <v>1-Months</v>
      </c>
      <c r="F3814" s="142" t="str">
        <f>VLOOKUP(O3814,Stock[],5,FALSE)</f>
        <v>BE</v>
      </c>
      <c r="G3814" s="143" t="s">
        <v>3537</v>
      </c>
      <c r="H3814" s="144"/>
      <c r="I3814" s="145" t="s">
        <v>181</v>
      </c>
      <c r="J3814" s="141" t="str">
        <f>VLOOKUP(I3814,Customers[],2,FALSE)</f>
        <v>ရွှေမြင်း(ရွှေခြင်္သေ့)</v>
      </c>
      <c r="K3814" s="141" t="str">
        <f>VLOOKUP(I3814,Customers[],4,FALSE)</f>
        <v>Meiktila</v>
      </c>
      <c r="L3814" s="141" t="str">
        <f>VLOOKUP(Table85[[#This Row],[CustomerID]],Table!H:K,3,0)</f>
        <v>မိတ္ထီလာ</v>
      </c>
      <c r="M3814" s="141" t="str">
        <f>VLOOKUP(I3814,Customers[],5,FALSE)</f>
        <v>WholeSales/Contract</v>
      </c>
      <c r="N3814" s="145" t="s">
        <v>10</v>
      </c>
      <c r="O3814" s="146" t="s">
        <v>214</v>
      </c>
      <c r="P3814" s="141" t="str">
        <f>VLOOKUP(O3814,Stock[],2,FALSE)</f>
        <v>ကောင်းကြည်</v>
      </c>
      <c r="Q3814" s="147">
        <f>VLOOKUP(O3814,Stock[],3,FALSE)</f>
        <v>0.64</v>
      </c>
      <c r="R3814" s="147">
        <f>VLOOKUP(O3814,Stock[],4,FALSE)</f>
        <v>14</v>
      </c>
      <c r="S3814" s="146"/>
      <c r="T3814" s="147">
        <f>(DailySales!$S3814/DailySales!$R3814)+DailySales!$U3814</f>
        <v>15</v>
      </c>
      <c r="U3814" s="146">
        <v>15</v>
      </c>
      <c r="V3814" s="148">
        <f>+DailySales!$T3814*DailySales!$R3814</f>
        <v>210</v>
      </c>
      <c r="W3814" s="148">
        <f>+DailySales!$V3814*DailySales!$Q3814</f>
        <v>134.4</v>
      </c>
      <c r="X3814" s="148">
        <f>VLOOKUP(O3814,Stock[],6,FALSE)</f>
        <v>1330</v>
      </c>
      <c r="Y3814" s="148">
        <f>+DailySales!$V3814*DailySales!$X3814</f>
        <v>279300</v>
      </c>
      <c r="Z3814" s="146"/>
      <c r="AA3814" s="146"/>
      <c r="AB3814" s="146"/>
      <c r="AC3814" s="146"/>
      <c r="AD3814" s="146"/>
      <c r="AE3814" s="149"/>
      <c r="AF3814" s="150"/>
      <c r="AG3814" s="151"/>
      <c r="AH3814" s="150"/>
      <c r="AI3814" s="151"/>
      <c r="AJ3814" s="150"/>
      <c r="AK3814" s="151"/>
      <c r="AL3814" s="34"/>
      <c r="AM3814" s="39"/>
      <c r="AN381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279300</v>
      </c>
    </row>
    <row r="3815" spans="1:40" ht="19.5" customHeight="1" x14ac:dyDescent="0.25">
      <c r="A3815" s="141">
        <f t="shared" si="412"/>
        <v>2026</v>
      </c>
      <c r="B3815" s="141">
        <f t="shared" si="413"/>
        <v>2</v>
      </c>
      <c r="C3815" s="154">
        <v>46066</v>
      </c>
      <c r="D3815" s="142">
        <f t="shared" ca="1" si="414"/>
        <v>46097</v>
      </c>
      <c r="E3815" s="142" t="str">
        <f t="shared" ca="1" si="415"/>
        <v>1-Months</v>
      </c>
      <c r="F3815" s="142" t="str">
        <f>VLOOKUP(O3815,Stock[],5,FALSE)</f>
        <v>BE</v>
      </c>
      <c r="G3815" s="143" t="s">
        <v>3537</v>
      </c>
      <c r="H3815" s="144"/>
      <c r="I3815" s="145" t="s">
        <v>181</v>
      </c>
      <c r="J3815" s="141" t="str">
        <f>VLOOKUP(I3815,Customers[],2,FALSE)</f>
        <v>ရွှေမြင်း(ရွှေခြင်္သေ့)</v>
      </c>
      <c r="K3815" s="141" t="str">
        <f>VLOOKUP(I3815,Customers[],4,FALSE)</f>
        <v>Meiktila</v>
      </c>
      <c r="L3815" s="141" t="str">
        <f>VLOOKUP(Table85[[#This Row],[CustomerID]],Table!H:K,3,0)</f>
        <v>မိတ္ထီလာ</v>
      </c>
      <c r="M3815" s="141" t="str">
        <f>VLOOKUP(I3815,Customers[],5,FALSE)</f>
        <v>WholeSales/Contract</v>
      </c>
      <c r="N3815" s="145" t="s">
        <v>10</v>
      </c>
      <c r="O3815" s="146" t="s">
        <v>2465</v>
      </c>
      <c r="P3815" s="141" t="str">
        <f>VLOOKUP(O3815,Stock[],2,FALSE)</f>
        <v>မိုးနဲကွန်ကီး</v>
      </c>
      <c r="Q3815" s="147">
        <f>VLOOKUP(O3815,Stock[],3,FALSE)</f>
        <v>0.64</v>
      </c>
      <c r="R3815" s="147">
        <f>VLOOKUP(O3815,Stock[],4,FALSE)</f>
        <v>14</v>
      </c>
      <c r="S3815" s="146"/>
      <c r="T3815" s="147">
        <f>(DailySales!$S3815/DailySales!$R3815)+DailySales!$U3815</f>
        <v>5</v>
      </c>
      <c r="U3815" s="146">
        <v>5</v>
      </c>
      <c r="V3815" s="148">
        <f>+DailySales!$T3815*DailySales!$R3815</f>
        <v>70</v>
      </c>
      <c r="W3815" s="148">
        <f>+DailySales!$V3815*DailySales!$Q3815</f>
        <v>44.800000000000004</v>
      </c>
      <c r="X3815" s="148">
        <f>VLOOKUP(O3815,Stock[],6,FALSE)</f>
        <v>1700</v>
      </c>
      <c r="Y3815" s="148">
        <f>+DailySales!$V3815*DailySales!$X3815</f>
        <v>119000</v>
      </c>
      <c r="Z3815" s="146"/>
      <c r="AA3815" s="146"/>
      <c r="AB3815" s="146"/>
      <c r="AC3815" s="146"/>
      <c r="AD3815" s="146"/>
      <c r="AE3815" s="149"/>
      <c r="AF3815" s="150"/>
      <c r="AG3815" s="151"/>
      <c r="AH3815" s="150"/>
      <c r="AI3815" s="151"/>
      <c r="AJ3815" s="150"/>
      <c r="AK3815" s="151"/>
      <c r="AL3815" s="34"/>
      <c r="AM3815" s="39"/>
      <c r="AN381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119000</v>
      </c>
    </row>
    <row r="3816" spans="1:40" ht="19.5" customHeight="1" x14ac:dyDescent="0.25">
      <c r="A3816" s="141">
        <f t="shared" si="412"/>
        <v>2026</v>
      </c>
      <c r="B3816" s="141">
        <f t="shared" si="413"/>
        <v>2</v>
      </c>
      <c r="C3816" s="154">
        <v>46066</v>
      </c>
      <c r="D3816" s="142">
        <f t="shared" ca="1" si="414"/>
        <v>46097</v>
      </c>
      <c r="E3816" s="142" t="str">
        <f t="shared" ca="1" si="415"/>
        <v>1-Months</v>
      </c>
      <c r="F3816" s="142" t="str">
        <f>VLOOKUP(O3816,Stock[],5,FALSE)</f>
        <v>BE</v>
      </c>
      <c r="G3816" s="143" t="s">
        <v>3537</v>
      </c>
      <c r="H3816" s="144"/>
      <c r="I3816" s="145" t="s">
        <v>181</v>
      </c>
      <c r="J3816" s="141" t="str">
        <f>VLOOKUP(I3816,Customers[],2,FALSE)</f>
        <v>ရွှေမြင်း(ရွှေခြင်္သေ့)</v>
      </c>
      <c r="K3816" s="141" t="str">
        <f>VLOOKUP(I3816,Customers[],4,FALSE)</f>
        <v>Meiktila</v>
      </c>
      <c r="L3816" s="141" t="str">
        <f>VLOOKUP(Table85[[#This Row],[CustomerID]],Table!H:K,3,0)</f>
        <v>မိတ္ထီလာ</v>
      </c>
      <c r="M3816" s="141" t="str">
        <f>VLOOKUP(I3816,Customers[],5,FALSE)</f>
        <v>WholeSales/Contract</v>
      </c>
      <c r="N3816" s="145" t="s">
        <v>10</v>
      </c>
      <c r="O3816" s="146" t="s">
        <v>205</v>
      </c>
      <c r="P3816" s="141" t="str">
        <f>VLOOKUP(O3816,Stock[],2,FALSE)</f>
        <v>ကောင်းကြည် ကော် 25%  (1Ltr )</v>
      </c>
      <c r="Q3816" s="147">
        <f>VLOOKUP(O3816,Stock[],3,FALSE)</f>
        <v>1</v>
      </c>
      <c r="R3816" s="147">
        <f>VLOOKUP(O3816,Stock[],4,FALSE)</f>
        <v>12</v>
      </c>
      <c r="S3816" s="146"/>
      <c r="T3816" s="147">
        <f>(DailySales!$S3816/DailySales!$R3816)+DailySales!$U3816</f>
        <v>10</v>
      </c>
      <c r="U3816" s="146">
        <v>10</v>
      </c>
      <c r="V3816" s="148">
        <f>+DailySales!$T3816*DailySales!$R3816</f>
        <v>120</v>
      </c>
      <c r="W3816" s="148">
        <f>+DailySales!$V3816*DailySales!$Q3816</f>
        <v>120</v>
      </c>
      <c r="X3816" s="148">
        <f>VLOOKUP(O3816,Stock[],6,FALSE)</f>
        <v>1530</v>
      </c>
      <c r="Y3816" s="148">
        <f>+DailySales!$V3816*DailySales!$X3816</f>
        <v>183600</v>
      </c>
      <c r="Z3816" s="146"/>
      <c r="AA3816" s="146"/>
      <c r="AB3816" s="146"/>
      <c r="AC3816" s="146"/>
      <c r="AD3816" s="146"/>
      <c r="AE3816" s="149"/>
      <c r="AF3816" s="150"/>
      <c r="AG3816" s="151"/>
      <c r="AH3816" s="150"/>
      <c r="AI3816" s="151"/>
      <c r="AJ3816" s="150"/>
      <c r="AK3816" s="151"/>
      <c r="AL3816" s="34"/>
      <c r="AM3816" s="39"/>
      <c r="AN381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183600</v>
      </c>
    </row>
    <row r="3817" spans="1:40" ht="19.5" customHeight="1" x14ac:dyDescent="0.25">
      <c r="A3817" s="141">
        <f t="shared" ref="A3817:A3819" si="416">YEAR(C3817)</f>
        <v>2026</v>
      </c>
      <c r="B3817" s="141">
        <f t="shared" ref="B3817:B3819" si="417">MONTH(C3817)</f>
        <v>2</v>
      </c>
      <c r="C3817" s="154">
        <v>46066</v>
      </c>
      <c r="D3817" s="142">
        <f t="shared" ref="D3817:D3819" ca="1" si="418">TODAY()</f>
        <v>46097</v>
      </c>
      <c r="E3817" s="142" t="str">
        <f t="shared" ref="E3817:E3819" ca="1" si="419">DATEDIF(C3817,D3817,"M")&amp;"-Months"</f>
        <v>1-Months</v>
      </c>
      <c r="F3817" s="142" t="str">
        <f>VLOOKUP(O3817,Stock[],5,FALSE)</f>
        <v>BE</v>
      </c>
      <c r="G3817" s="143" t="s">
        <v>3538</v>
      </c>
      <c r="H3817" s="144"/>
      <c r="I3817" s="145" t="s">
        <v>3539</v>
      </c>
      <c r="J3817" s="141" t="str">
        <f>VLOOKUP(I3817,Customers[],2,FALSE)</f>
        <v>ရွှေမြင်း</v>
      </c>
      <c r="K3817" s="141" t="str">
        <f>VLOOKUP(I3817,Customers[],4,FALSE)</f>
        <v>Meiktila</v>
      </c>
      <c r="L3817" s="141" t="str">
        <f>VLOOKUP(Table85[[#This Row],[CustomerID]],Table!H:K,3,0)</f>
        <v>မိတ္ထီလာ</v>
      </c>
      <c r="M3817" s="141" t="str">
        <f>VLOOKUP(I3817,Customers[],5,FALSE)</f>
        <v>WholeSales/Contract</v>
      </c>
      <c r="N3817" s="145" t="s">
        <v>10</v>
      </c>
      <c r="O3817" s="146" t="s">
        <v>217</v>
      </c>
      <c r="P3817" s="141" t="str">
        <f>VLOOKUP(O3817,Stock[],2,FALSE)</f>
        <v>လိမ္မော်ဖြူ</v>
      </c>
      <c r="Q3817" s="147">
        <f>VLOOKUP(O3817,Stock[],3,FALSE)</f>
        <v>0.64</v>
      </c>
      <c r="R3817" s="147">
        <f>VLOOKUP(O3817,Stock[],4,FALSE)</f>
        <v>24</v>
      </c>
      <c r="S3817" s="146"/>
      <c r="T3817" s="147">
        <f>(DailySales!$S3817/DailySales!$R3817)+DailySales!$U3817</f>
        <v>20</v>
      </c>
      <c r="U3817" s="146">
        <v>20</v>
      </c>
      <c r="V3817" s="148">
        <f>+DailySales!$T3817*DailySales!$R3817</f>
        <v>480</v>
      </c>
      <c r="W3817" s="148">
        <f>+DailySales!$V3817*DailySales!$Q3817</f>
        <v>307.2</v>
      </c>
      <c r="X3817" s="148">
        <f>VLOOKUP(O3817,Stock[],6,FALSE)</f>
        <v>1330</v>
      </c>
      <c r="Y3817" s="148">
        <f>+DailySales!$V3817*DailySales!$X3817</f>
        <v>638400</v>
      </c>
      <c r="Z3817" s="146"/>
      <c r="AA3817" s="146"/>
      <c r="AB3817" s="146"/>
      <c r="AC3817" s="146"/>
      <c r="AD3817" s="146"/>
      <c r="AE3817" s="149"/>
      <c r="AF3817" s="150"/>
      <c r="AG3817" s="151"/>
      <c r="AH3817" s="150"/>
      <c r="AI3817" s="151"/>
      <c r="AJ3817" s="150"/>
      <c r="AK3817" s="151"/>
      <c r="AL3817" s="34"/>
      <c r="AM3817" s="39"/>
      <c r="AN381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638400</v>
      </c>
    </row>
    <row r="3818" spans="1:40" ht="19.5" customHeight="1" x14ac:dyDescent="0.25">
      <c r="A3818" s="141">
        <f t="shared" si="416"/>
        <v>2026</v>
      </c>
      <c r="B3818" s="141">
        <f t="shared" si="417"/>
        <v>2</v>
      </c>
      <c r="C3818" s="154">
        <v>46066</v>
      </c>
      <c r="D3818" s="142">
        <f t="shared" ca="1" si="418"/>
        <v>46097</v>
      </c>
      <c r="E3818" s="142" t="str">
        <f t="shared" ca="1" si="419"/>
        <v>1-Months</v>
      </c>
      <c r="F3818" s="142" t="str">
        <f>VLOOKUP(O3818,Stock[],5,FALSE)</f>
        <v>BE</v>
      </c>
      <c r="G3818" s="143" t="s">
        <v>3538</v>
      </c>
      <c r="H3818" s="144"/>
      <c r="I3818" s="145" t="s">
        <v>3539</v>
      </c>
      <c r="J3818" s="141" t="str">
        <f>VLOOKUP(I3818,Customers[],2,FALSE)</f>
        <v>ရွှေမြင်း</v>
      </c>
      <c r="K3818" s="141" t="str">
        <f>VLOOKUP(I3818,Customers[],4,FALSE)</f>
        <v>Meiktila</v>
      </c>
      <c r="L3818" s="141" t="str">
        <f>VLOOKUP(Table85[[#This Row],[CustomerID]],Table!H:K,3,0)</f>
        <v>မိတ္ထီလာ</v>
      </c>
      <c r="M3818" s="141" t="str">
        <f>VLOOKUP(I3818,Customers[],5,FALSE)</f>
        <v>WholeSales/Contract</v>
      </c>
      <c r="N3818" s="145" t="s">
        <v>10</v>
      </c>
      <c r="O3818" s="146" t="s">
        <v>214</v>
      </c>
      <c r="P3818" s="141" t="str">
        <f>VLOOKUP(O3818,Stock[],2,FALSE)</f>
        <v>ကောင်းကြည်</v>
      </c>
      <c r="Q3818" s="147">
        <f>VLOOKUP(O3818,Stock[],3,FALSE)</f>
        <v>0.64</v>
      </c>
      <c r="R3818" s="147">
        <f>VLOOKUP(O3818,Stock[],4,FALSE)</f>
        <v>14</v>
      </c>
      <c r="S3818" s="146"/>
      <c r="T3818" s="147">
        <f>(DailySales!$S3818/DailySales!$R3818)+DailySales!$U3818</f>
        <v>20</v>
      </c>
      <c r="U3818" s="146">
        <v>20</v>
      </c>
      <c r="V3818" s="148">
        <f>+DailySales!$T3818*DailySales!$R3818</f>
        <v>280</v>
      </c>
      <c r="W3818" s="148">
        <f>+DailySales!$V3818*DailySales!$Q3818</f>
        <v>179.20000000000002</v>
      </c>
      <c r="X3818" s="148">
        <f>VLOOKUP(O3818,Stock[],6,FALSE)</f>
        <v>1330</v>
      </c>
      <c r="Y3818" s="148">
        <f>+DailySales!$V3818*DailySales!$X3818</f>
        <v>372400</v>
      </c>
      <c r="Z3818" s="146"/>
      <c r="AA3818" s="146"/>
      <c r="AB3818" s="146"/>
      <c r="AC3818" s="146"/>
      <c r="AD3818" s="146"/>
      <c r="AE3818" s="149"/>
      <c r="AF3818" s="150"/>
      <c r="AG3818" s="151"/>
      <c r="AH3818" s="150"/>
      <c r="AI3818" s="151"/>
      <c r="AJ3818" s="150"/>
      <c r="AK3818" s="151"/>
      <c r="AL3818" s="34"/>
      <c r="AM3818" s="39"/>
      <c r="AN381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3819" spans="1:40" ht="19.5" customHeight="1" x14ac:dyDescent="0.25">
      <c r="A3819" s="141">
        <f t="shared" si="416"/>
        <v>2026</v>
      </c>
      <c r="B3819" s="141">
        <f t="shared" si="417"/>
        <v>2</v>
      </c>
      <c r="C3819" s="154">
        <v>46066</v>
      </c>
      <c r="D3819" s="142">
        <f t="shared" ca="1" si="418"/>
        <v>46097</v>
      </c>
      <c r="E3819" s="142" t="str">
        <f t="shared" ca="1" si="419"/>
        <v>1-Months</v>
      </c>
      <c r="F3819" s="142" t="str">
        <f>VLOOKUP(O3819,Stock[],5,FALSE)</f>
        <v>BE</v>
      </c>
      <c r="G3819" s="143" t="s">
        <v>3540</v>
      </c>
      <c r="H3819" s="144"/>
      <c r="I3819" s="145" t="s">
        <v>180</v>
      </c>
      <c r="J3819" s="141" t="str">
        <f>VLOOKUP(I3819,Customers[],2,FALSE)</f>
        <v>ရွှေမြင်း</v>
      </c>
      <c r="K3819" s="141" t="str">
        <f>VLOOKUP(I3819,Customers[],4,FALSE)</f>
        <v>Meiktila</v>
      </c>
      <c r="L3819" s="141" t="str">
        <f>VLOOKUP(Table85[[#This Row],[CustomerID]],Table!H:K,3,0)</f>
        <v>မိတ္ထီလာ</v>
      </c>
      <c r="M3819" s="141" t="str">
        <f>VLOOKUP(I3819,Customers[],5,FALSE)</f>
        <v>WholeSales/Contract</v>
      </c>
      <c r="N3819" s="145" t="s">
        <v>10</v>
      </c>
      <c r="O3819" s="146" t="s">
        <v>217</v>
      </c>
      <c r="P3819" s="141" t="str">
        <f>VLOOKUP(O3819,Stock[],2,FALSE)</f>
        <v>လိမ္မော်ဖြူ</v>
      </c>
      <c r="Q3819" s="147">
        <f>VLOOKUP(O3819,Stock[],3,FALSE)</f>
        <v>0.64</v>
      </c>
      <c r="R3819" s="147">
        <f>VLOOKUP(O3819,Stock[],4,FALSE)</f>
        <v>24</v>
      </c>
      <c r="S3819" s="146"/>
      <c r="T3819" s="147">
        <f>(DailySales!$S3819/DailySales!$R3819)+DailySales!$U3819</f>
        <v>20</v>
      </c>
      <c r="U3819" s="146">
        <v>20</v>
      </c>
      <c r="V3819" s="148">
        <f>+DailySales!$T3819*DailySales!$R3819</f>
        <v>480</v>
      </c>
      <c r="W3819" s="148">
        <f>+DailySales!$V3819*DailySales!$Q3819</f>
        <v>307.2</v>
      </c>
      <c r="X3819" s="148">
        <f>VLOOKUP(O3819,Stock[],6,FALSE)</f>
        <v>1330</v>
      </c>
      <c r="Y3819" s="148">
        <f>+DailySales!$V3819*DailySales!$X3819</f>
        <v>638400</v>
      </c>
      <c r="Z3819" s="146"/>
      <c r="AA3819" s="146"/>
      <c r="AB3819" s="146"/>
      <c r="AC3819" s="146"/>
      <c r="AD3819" s="146"/>
      <c r="AE3819" s="149"/>
      <c r="AF3819" s="150"/>
      <c r="AG3819" s="151"/>
      <c r="AH3819" s="150"/>
      <c r="AI3819" s="151"/>
      <c r="AJ3819" s="150"/>
      <c r="AK3819" s="151"/>
      <c r="AL3819" s="34"/>
      <c r="AM3819" s="39"/>
      <c r="AN381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638400</v>
      </c>
    </row>
    <row r="3820" spans="1:40" ht="19.5" customHeight="1" x14ac:dyDescent="0.25">
      <c r="A3820" s="141">
        <f t="shared" ref="A3820:A3822" si="420">YEAR(C3820)</f>
        <v>2026</v>
      </c>
      <c r="B3820" s="141">
        <f t="shared" ref="B3820:B3822" si="421">MONTH(C3820)</f>
        <v>2</v>
      </c>
      <c r="C3820" s="154">
        <v>46066</v>
      </c>
      <c r="D3820" s="142">
        <f t="shared" ref="D3820:D3822" ca="1" si="422">TODAY()</f>
        <v>46097</v>
      </c>
      <c r="E3820" s="142" t="str">
        <f t="shared" ref="E3820:E3822" ca="1" si="423">DATEDIF(C3820,D3820,"M")&amp;"-Months"</f>
        <v>1-Months</v>
      </c>
      <c r="F3820" s="142" t="str">
        <f>VLOOKUP(O3820,Stock[],5,FALSE)</f>
        <v>BE</v>
      </c>
      <c r="G3820" s="143" t="s">
        <v>3540</v>
      </c>
      <c r="H3820" s="144"/>
      <c r="I3820" s="145" t="s">
        <v>180</v>
      </c>
      <c r="J3820" s="141" t="str">
        <f>VLOOKUP(I3820,Customers[],2,FALSE)</f>
        <v>ရွှေမြင်း</v>
      </c>
      <c r="K3820" s="141" t="str">
        <f>VLOOKUP(I3820,Customers[],4,FALSE)</f>
        <v>Meiktila</v>
      </c>
      <c r="L3820" s="141" t="str">
        <f>VLOOKUP(Table85[[#This Row],[CustomerID]],Table!H:K,3,0)</f>
        <v>မိတ္ထီလာ</v>
      </c>
      <c r="M3820" s="141" t="str">
        <f>VLOOKUP(I3820,Customers[],5,FALSE)</f>
        <v>WholeSales/Contract</v>
      </c>
      <c r="N3820" s="145" t="s">
        <v>10</v>
      </c>
      <c r="O3820" s="146" t="s">
        <v>2465</v>
      </c>
      <c r="P3820" s="141" t="str">
        <f>VLOOKUP(O3820,Stock[],2,FALSE)</f>
        <v>မိုးနဲကွန်ကီး</v>
      </c>
      <c r="Q3820" s="147">
        <f>VLOOKUP(O3820,Stock[],3,FALSE)</f>
        <v>0.64</v>
      </c>
      <c r="R3820" s="147">
        <f>VLOOKUP(O3820,Stock[],4,FALSE)</f>
        <v>14</v>
      </c>
      <c r="S3820" s="146"/>
      <c r="T3820" s="147">
        <f>(DailySales!$S3820/DailySales!$R3820)+DailySales!$U3820</f>
        <v>50</v>
      </c>
      <c r="U3820" s="146">
        <v>50</v>
      </c>
      <c r="V3820" s="148">
        <f>+DailySales!$T3820*DailySales!$R3820</f>
        <v>700</v>
      </c>
      <c r="W3820" s="148">
        <f>+DailySales!$V3820*DailySales!$Q3820</f>
        <v>448</v>
      </c>
      <c r="X3820" s="148">
        <f>VLOOKUP(O3820,Stock[],6,FALSE)</f>
        <v>1700</v>
      </c>
      <c r="Y3820" s="148">
        <f>+DailySales!$V3820*DailySales!$X3820</f>
        <v>1190000</v>
      </c>
      <c r="Z3820" s="146"/>
      <c r="AA3820" s="146"/>
      <c r="AB3820" s="146"/>
      <c r="AC3820" s="146"/>
      <c r="AD3820" s="146"/>
      <c r="AE3820" s="149"/>
      <c r="AF3820" s="150"/>
      <c r="AG3820" s="151"/>
      <c r="AH3820" s="150"/>
      <c r="AI3820" s="151"/>
      <c r="AJ3820" s="150"/>
      <c r="AK3820" s="151"/>
      <c r="AL3820" s="34"/>
      <c r="AM3820" s="39"/>
      <c r="AN382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1190000</v>
      </c>
    </row>
    <row r="3821" spans="1:40" ht="19.5" customHeight="1" x14ac:dyDescent="0.25">
      <c r="A3821" s="141">
        <f t="shared" si="420"/>
        <v>2026</v>
      </c>
      <c r="B3821" s="141">
        <f t="shared" si="421"/>
        <v>2</v>
      </c>
      <c r="C3821" s="154">
        <v>46066</v>
      </c>
      <c r="D3821" s="142">
        <f t="shared" ca="1" si="422"/>
        <v>46097</v>
      </c>
      <c r="E3821" s="142" t="str">
        <f t="shared" ca="1" si="423"/>
        <v>1-Months</v>
      </c>
      <c r="F3821" s="142" t="str">
        <f>VLOOKUP(O3821,Stock[],5,FALSE)</f>
        <v>BE</v>
      </c>
      <c r="G3821" s="143" t="s">
        <v>3541</v>
      </c>
      <c r="H3821" s="144"/>
      <c r="I3821" s="145" t="s">
        <v>180</v>
      </c>
      <c r="J3821" s="141" t="str">
        <f>VLOOKUP(I3821,Customers[],2,FALSE)</f>
        <v>ရွှေမြင်း</v>
      </c>
      <c r="K3821" s="141" t="str">
        <f>VLOOKUP(I3821,Customers[],4,FALSE)</f>
        <v>Meiktila</v>
      </c>
      <c r="L3821" s="141" t="str">
        <f>VLOOKUP(Table85[[#This Row],[CustomerID]],Table!H:K,3,0)</f>
        <v>မိတ္ထီလာ</v>
      </c>
      <c r="M3821" s="141" t="str">
        <f>VLOOKUP(I3821,Customers[],5,FALSE)</f>
        <v>WholeSales/Contract</v>
      </c>
      <c r="N3821" s="145" t="s">
        <v>10</v>
      </c>
      <c r="O3821" s="146" t="s">
        <v>217</v>
      </c>
      <c r="P3821" s="141" t="str">
        <f>VLOOKUP(O3821,Stock[],2,FALSE)</f>
        <v>လိမ္မော်ဖြူ</v>
      </c>
      <c r="Q3821" s="147">
        <f>VLOOKUP(O3821,Stock[],3,FALSE)</f>
        <v>0.64</v>
      </c>
      <c r="R3821" s="147">
        <f>VLOOKUP(O3821,Stock[],4,FALSE)</f>
        <v>24</v>
      </c>
      <c r="S3821" s="146"/>
      <c r="T3821" s="147">
        <f>(DailySales!$S3821/DailySales!$R3821)+DailySales!$U3821</f>
        <v>30</v>
      </c>
      <c r="U3821" s="146">
        <v>30</v>
      </c>
      <c r="V3821" s="148">
        <f>+DailySales!$T3821*DailySales!$R3821</f>
        <v>720</v>
      </c>
      <c r="W3821" s="148">
        <f>+DailySales!$V3821*DailySales!$Q3821</f>
        <v>460.8</v>
      </c>
      <c r="X3821" s="148">
        <f>VLOOKUP(O3821,Stock[],6,FALSE)</f>
        <v>1330</v>
      </c>
      <c r="Y3821" s="148">
        <f>+DailySales!$V3821*DailySales!$X3821</f>
        <v>957600</v>
      </c>
      <c r="Z3821" s="146"/>
      <c r="AA3821" s="146"/>
      <c r="AB3821" s="146"/>
      <c r="AC3821" s="146"/>
      <c r="AD3821" s="146"/>
      <c r="AE3821" s="149"/>
      <c r="AF3821" s="150"/>
      <c r="AG3821" s="151"/>
      <c r="AH3821" s="150"/>
      <c r="AI3821" s="151"/>
      <c r="AJ3821" s="150"/>
      <c r="AK3821" s="151"/>
      <c r="AL3821" s="34"/>
      <c r="AM3821" s="39"/>
      <c r="AN382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3822" spans="1:40" ht="19.5" customHeight="1" x14ac:dyDescent="0.25">
      <c r="A3822" s="141">
        <f t="shared" si="420"/>
        <v>2026</v>
      </c>
      <c r="B3822" s="141">
        <f t="shared" si="421"/>
        <v>2</v>
      </c>
      <c r="C3822" s="154">
        <v>46066</v>
      </c>
      <c r="D3822" s="142">
        <f t="shared" ca="1" si="422"/>
        <v>46097</v>
      </c>
      <c r="E3822" s="142" t="str">
        <f t="shared" ca="1" si="423"/>
        <v>1-Months</v>
      </c>
      <c r="F3822" s="142" t="str">
        <f>VLOOKUP(O3822,Stock[],5,FALSE)</f>
        <v>BE</v>
      </c>
      <c r="G3822" s="143" t="s">
        <v>3541</v>
      </c>
      <c r="H3822" s="144"/>
      <c r="I3822" s="145" t="s">
        <v>180</v>
      </c>
      <c r="J3822" s="141" t="str">
        <f>VLOOKUP(I3822,Customers[],2,FALSE)</f>
        <v>ရွှေမြင်း</v>
      </c>
      <c r="K3822" s="141" t="str">
        <f>VLOOKUP(I3822,Customers[],4,FALSE)</f>
        <v>Meiktila</v>
      </c>
      <c r="L3822" s="141" t="str">
        <f>VLOOKUP(Table85[[#This Row],[CustomerID]],Table!H:K,3,0)</f>
        <v>မိတ္ထီလာ</v>
      </c>
      <c r="M3822" s="141" t="str">
        <f>VLOOKUP(I3822,Customers[],5,FALSE)</f>
        <v>WholeSales/Contract</v>
      </c>
      <c r="N3822" s="145" t="s">
        <v>10</v>
      </c>
      <c r="O3822" s="146" t="s">
        <v>214</v>
      </c>
      <c r="P3822" s="141" t="str">
        <f>VLOOKUP(O3822,Stock[],2,FALSE)</f>
        <v>ကောင်းကြည်</v>
      </c>
      <c r="Q3822" s="147">
        <f>VLOOKUP(O3822,Stock[],3,FALSE)</f>
        <v>0.64</v>
      </c>
      <c r="R3822" s="147">
        <f>VLOOKUP(O3822,Stock[],4,FALSE)</f>
        <v>14</v>
      </c>
      <c r="S3822" s="146"/>
      <c r="T3822" s="147">
        <f>(DailySales!$S3822/DailySales!$R3822)+DailySales!$U3822</f>
        <v>70</v>
      </c>
      <c r="U3822" s="146">
        <v>70</v>
      </c>
      <c r="V3822" s="148">
        <f>+DailySales!$T3822*DailySales!$R3822</f>
        <v>980</v>
      </c>
      <c r="W3822" s="148">
        <f>+DailySales!$V3822*DailySales!$Q3822</f>
        <v>627.20000000000005</v>
      </c>
      <c r="X3822" s="148">
        <f>VLOOKUP(O3822,Stock[],6,FALSE)</f>
        <v>1330</v>
      </c>
      <c r="Y3822" s="148">
        <f>+DailySales!$V3822*DailySales!$X3822</f>
        <v>1303400</v>
      </c>
      <c r="Z3822" s="146"/>
      <c r="AA3822" s="146"/>
      <c r="AB3822" s="146"/>
      <c r="AC3822" s="146"/>
      <c r="AD3822" s="146"/>
      <c r="AE3822" s="149"/>
      <c r="AF3822" s="150"/>
      <c r="AG3822" s="151"/>
      <c r="AH3822" s="150"/>
      <c r="AI3822" s="151"/>
      <c r="AJ3822" s="150"/>
      <c r="AK3822" s="151"/>
      <c r="AL3822" s="34"/>
      <c r="AM3822" s="39"/>
      <c r="AN382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1303400</v>
      </c>
    </row>
    <row r="3823" spans="1:40" ht="19.5" customHeight="1" x14ac:dyDescent="0.25">
      <c r="A3823" s="141">
        <f t="shared" ref="A3823:A3825" si="424">YEAR(C3823)</f>
        <v>2026</v>
      </c>
      <c r="B3823" s="141">
        <f t="shared" ref="B3823:B3825" si="425">MONTH(C3823)</f>
        <v>2</v>
      </c>
      <c r="C3823" s="154">
        <v>46066</v>
      </c>
      <c r="D3823" s="142">
        <f t="shared" ref="D3823:D3825" ca="1" si="426">TODAY()</f>
        <v>46097</v>
      </c>
      <c r="E3823" s="142" t="str">
        <f t="shared" ref="E3823:E3825" ca="1" si="427">DATEDIF(C3823,D3823,"M")&amp;"-Months"</f>
        <v>1-Months</v>
      </c>
      <c r="F3823" s="142" t="str">
        <f>VLOOKUP(O3823,Stock[],5,FALSE)</f>
        <v>BE</v>
      </c>
      <c r="G3823" s="143" t="s">
        <v>3541</v>
      </c>
      <c r="H3823" s="144"/>
      <c r="I3823" s="145" t="s">
        <v>180</v>
      </c>
      <c r="J3823" s="141" t="str">
        <f>VLOOKUP(I3823,Customers[],2,FALSE)</f>
        <v>ရွှေမြင်း</v>
      </c>
      <c r="K3823" s="141" t="str">
        <f>VLOOKUP(I3823,Customers[],4,FALSE)</f>
        <v>Meiktila</v>
      </c>
      <c r="L3823" s="141" t="str">
        <f>VLOOKUP(Table85[[#This Row],[CustomerID]],Table!H:K,3,0)</f>
        <v>မိတ္ထီလာ</v>
      </c>
      <c r="M3823" s="141" t="str">
        <f>VLOOKUP(I3823,Customers[],5,FALSE)</f>
        <v>WholeSales/Contract</v>
      </c>
      <c r="N3823" s="145" t="s">
        <v>10</v>
      </c>
      <c r="O3823" s="146" t="s">
        <v>3494</v>
      </c>
      <c r="P3823" s="141" t="str">
        <f>VLOOKUP(O3823,Stock[],2,FALSE)</f>
        <v>ဇေယျဝတီ Red</v>
      </c>
      <c r="Q3823" s="147">
        <f>VLOOKUP(O3823,Stock[],3,FALSE)</f>
        <v>0.64</v>
      </c>
      <c r="R3823" s="147">
        <f>VLOOKUP(O3823,Stock[],4,FALSE)</f>
        <v>14</v>
      </c>
      <c r="S3823" s="146"/>
      <c r="T3823" s="147">
        <f>(DailySales!$S3823/DailySales!$R3823)+DailySales!$U3823</f>
        <v>20</v>
      </c>
      <c r="U3823" s="146">
        <v>20</v>
      </c>
      <c r="V3823" s="148">
        <f>+DailySales!$T3823*DailySales!$R3823</f>
        <v>280</v>
      </c>
      <c r="W3823" s="148">
        <f>+DailySales!$V3823*DailySales!$Q3823</f>
        <v>179.20000000000002</v>
      </c>
      <c r="X3823" s="148">
        <f>VLOOKUP(O3823,Stock[],6,FALSE)</f>
        <v>1330</v>
      </c>
      <c r="Y3823" s="148">
        <f>+DailySales!$V3823*DailySales!$X3823</f>
        <v>372400</v>
      </c>
      <c r="Z3823" s="146"/>
      <c r="AA3823" s="146"/>
      <c r="AB3823" s="146"/>
      <c r="AC3823" s="146"/>
      <c r="AD3823" s="146"/>
      <c r="AE3823" s="149"/>
      <c r="AF3823" s="150"/>
      <c r="AG3823" s="151"/>
      <c r="AH3823" s="150"/>
      <c r="AI3823" s="151"/>
      <c r="AJ3823" s="150"/>
      <c r="AK3823" s="151"/>
      <c r="AL3823" s="34"/>
      <c r="AM3823" s="39"/>
      <c r="AN382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3824" spans="1:40" ht="19.5" customHeight="1" x14ac:dyDescent="0.25">
      <c r="A3824" s="141">
        <f t="shared" si="424"/>
        <v>2026</v>
      </c>
      <c r="B3824" s="141">
        <f t="shared" si="425"/>
        <v>2</v>
      </c>
      <c r="C3824" s="154">
        <v>46066</v>
      </c>
      <c r="D3824" s="142">
        <f t="shared" ca="1" si="426"/>
        <v>46097</v>
      </c>
      <c r="E3824" s="142" t="str">
        <f t="shared" ca="1" si="427"/>
        <v>1-Months</v>
      </c>
      <c r="F3824" s="142" t="str">
        <f>VLOOKUP(O3824,Stock[],5,FALSE)</f>
        <v>BE</v>
      </c>
      <c r="G3824" s="143" t="s">
        <v>3542</v>
      </c>
      <c r="H3824" s="144"/>
      <c r="I3824" s="145" t="s">
        <v>180</v>
      </c>
      <c r="J3824" s="141" t="str">
        <f>VLOOKUP(I3824,Customers[],2,FALSE)</f>
        <v>ရွှေမြင်း</v>
      </c>
      <c r="K3824" s="141" t="str">
        <f>VLOOKUP(I3824,Customers[],4,FALSE)</f>
        <v>Meiktila</v>
      </c>
      <c r="L3824" s="141" t="str">
        <f>VLOOKUP(Table85[[#This Row],[CustomerID]],Table!H:K,3,0)</f>
        <v>မိတ္ထီလာ</v>
      </c>
      <c r="M3824" s="141" t="str">
        <f>VLOOKUP(I3824,Customers[],5,FALSE)</f>
        <v>WholeSales/Contract</v>
      </c>
      <c r="N3824" s="145" t="s">
        <v>10</v>
      </c>
      <c r="O3824" s="146" t="s">
        <v>220</v>
      </c>
      <c r="P3824" s="141" t="str">
        <f>VLOOKUP(O3824,Stock[],2,FALSE)</f>
        <v>မြန်မာရှောက်ပျား</v>
      </c>
      <c r="Q3824" s="147">
        <f>VLOOKUP(O3824,Stock[],3,FALSE)</f>
        <v>0.64</v>
      </c>
      <c r="R3824" s="147">
        <f>VLOOKUP(O3824,Stock[],4,FALSE)</f>
        <v>14</v>
      </c>
      <c r="S3824" s="146"/>
      <c r="T3824" s="147">
        <f>(DailySales!$S3824/DailySales!$R3824)+DailySales!$U3824</f>
        <v>60</v>
      </c>
      <c r="U3824" s="146">
        <v>60</v>
      </c>
      <c r="V3824" s="148">
        <f>+DailySales!$T3824*DailySales!$R3824</f>
        <v>840</v>
      </c>
      <c r="W3824" s="148">
        <f>+DailySales!$V3824*DailySales!$Q3824</f>
        <v>537.6</v>
      </c>
      <c r="X3824" s="148">
        <f>VLOOKUP(O3824,Stock[],6,FALSE)</f>
        <v>1370</v>
      </c>
      <c r="Y3824" s="148">
        <f>+DailySales!$V3824*DailySales!$X3824</f>
        <v>1150800</v>
      </c>
      <c r="Z3824" s="146"/>
      <c r="AA3824" s="146"/>
      <c r="AB3824" s="146"/>
      <c r="AC3824" s="146"/>
      <c r="AD3824" s="146"/>
      <c r="AE3824" s="149"/>
      <c r="AF3824" s="150"/>
      <c r="AG3824" s="151"/>
      <c r="AH3824" s="150"/>
      <c r="AI3824" s="151"/>
      <c r="AJ3824" s="150"/>
      <c r="AK3824" s="151"/>
      <c r="AL3824" s="34"/>
      <c r="AM3824" s="39"/>
      <c r="AN382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1150800</v>
      </c>
    </row>
    <row r="3825" spans="1:40" ht="19.5" customHeight="1" x14ac:dyDescent="0.25">
      <c r="A3825" s="141">
        <f t="shared" si="424"/>
        <v>2026</v>
      </c>
      <c r="B3825" s="141">
        <f t="shared" si="425"/>
        <v>2</v>
      </c>
      <c r="C3825" s="154">
        <v>46066</v>
      </c>
      <c r="D3825" s="142">
        <f t="shared" ca="1" si="426"/>
        <v>46097</v>
      </c>
      <c r="E3825" s="142" t="str">
        <f t="shared" ca="1" si="427"/>
        <v>1-Months</v>
      </c>
      <c r="F3825" s="142" t="str">
        <f>VLOOKUP(O3825,Stock[],5,FALSE)</f>
        <v>BE</v>
      </c>
      <c r="G3825" s="143" t="s">
        <v>3542</v>
      </c>
      <c r="H3825" s="144"/>
      <c r="I3825" s="145" t="s">
        <v>180</v>
      </c>
      <c r="J3825" s="141" t="str">
        <f>VLOOKUP(I3825,Customers[],2,FALSE)</f>
        <v>ရွှေမြင်း</v>
      </c>
      <c r="K3825" s="141" t="str">
        <f>VLOOKUP(I3825,Customers[],4,FALSE)</f>
        <v>Meiktila</v>
      </c>
      <c r="L3825" s="141" t="str">
        <f>VLOOKUP(Table85[[#This Row],[CustomerID]],Table!H:K,3,0)</f>
        <v>မိတ္ထီလာ</v>
      </c>
      <c r="M3825" s="141" t="str">
        <f>VLOOKUP(I3825,Customers[],5,FALSE)</f>
        <v>WholeSales/Contract</v>
      </c>
      <c r="N3825" s="145" t="s">
        <v>10</v>
      </c>
      <c r="O3825" s="146" t="s">
        <v>217</v>
      </c>
      <c r="P3825" s="141" t="str">
        <f>VLOOKUP(O3825,Stock[],2,FALSE)</f>
        <v>လိမ္မော်ဖြူ</v>
      </c>
      <c r="Q3825" s="147">
        <f>VLOOKUP(O3825,Stock[],3,FALSE)</f>
        <v>0.64</v>
      </c>
      <c r="R3825" s="147">
        <f>VLOOKUP(O3825,Stock[],4,FALSE)</f>
        <v>24</v>
      </c>
      <c r="S3825" s="146"/>
      <c r="T3825" s="147">
        <f>(DailySales!$S3825/DailySales!$R3825)+DailySales!$U3825</f>
        <v>60</v>
      </c>
      <c r="U3825" s="146">
        <v>60</v>
      </c>
      <c r="V3825" s="148">
        <f>+DailySales!$T3825*DailySales!$R3825</f>
        <v>1440</v>
      </c>
      <c r="W3825" s="148">
        <f>+DailySales!$V3825*DailySales!$Q3825</f>
        <v>921.6</v>
      </c>
      <c r="X3825" s="148">
        <f>VLOOKUP(O3825,Stock[],6,FALSE)</f>
        <v>1330</v>
      </c>
      <c r="Y3825" s="148">
        <f>+DailySales!$V3825*DailySales!$X3825</f>
        <v>1915200</v>
      </c>
      <c r="Z3825" s="146"/>
      <c r="AA3825" s="146"/>
      <c r="AB3825" s="146"/>
      <c r="AC3825" s="146"/>
      <c r="AD3825" s="146"/>
      <c r="AE3825" s="149"/>
      <c r="AF3825" s="150"/>
      <c r="AG3825" s="151"/>
      <c r="AH3825" s="150"/>
      <c r="AI3825" s="151"/>
      <c r="AJ3825" s="150"/>
      <c r="AK3825" s="151"/>
      <c r="AL3825" s="34"/>
      <c r="AM3825" s="39"/>
      <c r="AN382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1915200</v>
      </c>
    </row>
    <row r="3826" spans="1:40" ht="19.5" customHeight="1" x14ac:dyDescent="0.25">
      <c r="A3826" s="141">
        <f t="shared" ref="A3826:A3829" si="428">YEAR(C3826)</f>
        <v>2026</v>
      </c>
      <c r="B3826" s="141">
        <f t="shared" ref="B3826:B3829" si="429">MONTH(C3826)</f>
        <v>2</v>
      </c>
      <c r="C3826" s="154">
        <v>46066</v>
      </c>
      <c r="D3826" s="142">
        <f t="shared" ref="D3826:D3828" ca="1" si="430">TODAY()</f>
        <v>46097</v>
      </c>
      <c r="E3826" s="142" t="str">
        <f t="shared" ref="E3826:E3828" ca="1" si="431">DATEDIF(C3826,D3826,"M")&amp;"-Months"</f>
        <v>1-Months</v>
      </c>
      <c r="F3826" s="142" t="str">
        <f>VLOOKUP(O3826,Stock[],5,FALSE)</f>
        <v>BE</v>
      </c>
      <c r="G3826" s="143" t="s">
        <v>3542</v>
      </c>
      <c r="H3826" s="144"/>
      <c r="I3826" s="145" t="s">
        <v>180</v>
      </c>
      <c r="J3826" s="141" t="str">
        <f>VLOOKUP(I3826,Customers[],2,FALSE)</f>
        <v>ရွှေမြင်း</v>
      </c>
      <c r="K3826" s="141" t="str">
        <f>VLOOKUP(I3826,Customers[],4,FALSE)</f>
        <v>Meiktila</v>
      </c>
      <c r="L3826" s="141" t="str">
        <f>VLOOKUP(Table85[[#This Row],[CustomerID]],Table!H:K,3,0)</f>
        <v>မိတ္ထီလာ</v>
      </c>
      <c r="M3826" s="141" t="str">
        <f>VLOOKUP(I3826,Customers[],5,FALSE)</f>
        <v>WholeSales/Contract</v>
      </c>
      <c r="N3826" s="145" t="s">
        <v>10</v>
      </c>
      <c r="O3826" s="146" t="s">
        <v>3494</v>
      </c>
      <c r="P3826" s="141" t="str">
        <f>VLOOKUP(O3826,Stock[],2,FALSE)</f>
        <v>ဇေယျဝတီ Red</v>
      </c>
      <c r="Q3826" s="147">
        <f>VLOOKUP(O3826,Stock[],3,FALSE)</f>
        <v>0.64</v>
      </c>
      <c r="R3826" s="147">
        <f>VLOOKUP(O3826,Stock[],4,FALSE)</f>
        <v>14</v>
      </c>
      <c r="S3826" s="146"/>
      <c r="T3826" s="147">
        <f>(DailySales!$S3826/DailySales!$R3826)+DailySales!$U3826</f>
        <v>10</v>
      </c>
      <c r="U3826" s="146">
        <v>10</v>
      </c>
      <c r="V3826" s="148">
        <f>+DailySales!$T3826*DailySales!$R3826</f>
        <v>140</v>
      </c>
      <c r="W3826" s="148">
        <f>+DailySales!$V3826*DailySales!$Q3826</f>
        <v>89.600000000000009</v>
      </c>
      <c r="X3826" s="148">
        <f>VLOOKUP(O3826,Stock[],6,FALSE)</f>
        <v>1330</v>
      </c>
      <c r="Y3826" s="148">
        <f>+DailySales!$V3826*DailySales!$X3826</f>
        <v>186200</v>
      </c>
      <c r="Z3826" s="146"/>
      <c r="AA3826" s="146"/>
      <c r="AB3826" s="146"/>
      <c r="AC3826" s="146"/>
      <c r="AD3826" s="146"/>
      <c r="AE3826" s="149"/>
      <c r="AF3826" s="150"/>
      <c r="AG3826" s="151"/>
      <c r="AH3826" s="150"/>
      <c r="AI3826" s="151"/>
      <c r="AJ3826" s="150"/>
      <c r="AK3826" s="151"/>
      <c r="AL3826" s="34"/>
      <c r="AM3826" s="39"/>
      <c r="AN382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3827" spans="1:40" ht="19.5" customHeight="1" x14ac:dyDescent="0.25">
      <c r="A3827" s="141">
        <f t="shared" si="428"/>
        <v>2026</v>
      </c>
      <c r="B3827" s="141">
        <f t="shared" si="429"/>
        <v>2</v>
      </c>
      <c r="C3827" s="154">
        <v>46066</v>
      </c>
      <c r="D3827" s="142">
        <f t="shared" ca="1" si="430"/>
        <v>46097</v>
      </c>
      <c r="E3827" s="142" t="str">
        <f t="shared" ca="1" si="431"/>
        <v>1-Months</v>
      </c>
      <c r="F3827" s="142" t="str">
        <f>VLOOKUP(O3827,Stock[],5,FALSE)</f>
        <v>BE</v>
      </c>
      <c r="G3827" s="143" t="s">
        <v>3542</v>
      </c>
      <c r="H3827" s="144"/>
      <c r="I3827" s="145" t="s">
        <v>180</v>
      </c>
      <c r="J3827" s="141" t="str">
        <f>VLOOKUP(I3827,Customers[],2,FALSE)</f>
        <v>ရွှေမြင်း</v>
      </c>
      <c r="K3827" s="141" t="str">
        <f>VLOOKUP(I3827,Customers[],4,FALSE)</f>
        <v>Meiktila</v>
      </c>
      <c r="L3827" s="141" t="str">
        <f>VLOOKUP(Table85[[#This Row],[CustomerID]],Table!H:K,3,0)</f>
        <v>မိတ္ထီလာ</v>
      </c>
      <c r="M3827" s="141" t="str">
        <f>VLOOKUP(I3827,Customers[],5,FALSE)</f>
        <v>WholeSales/Contract</v>
      </c>
      <c r="N3827" s="145" t="s">
        <v>10</v>
      </c>
      <c r="O3827" s="146" t="s">
        <v>214</v>
      </c>
      <c r="P3827" s="141" t="str">
        <f>VLOOKUP(O3827,Stock[],2,FALSE)</f>
        <v>ကောင်းကြည်</v>
      </c>
      <c r="Q3827" s="147">
        <f>VLOOKUP(O3827,Stock[],3,FALSE)</f>
        <v>0.64</v>
      </c>
      <c r="R3827" s="147">
        <f>VLOOKUP(O3827,Stock[],4,FALSE)</f>
        <v>14</v>
      </c>
      <c r="S3827" s="146"/>
      <c r="T3827" s="147">
        <f>(DailySales!$S3827/DailySales!$R3827)+DailySales!$U3827</f>
        <v>20</v>
      </c>
      <c r="U3827" s="146">
        <v>20</v>
      </c>
      <c r="V3827" s="148">
        <f>+DailySales!$T3827*DailySales!$R3827</f>
        <v>280</v>
      </c>
      <c r="W3827" s="148">
        <f>+DailySales!$V3827*DailySales!$Q3827</f>
        <v>179.20000000000002</v>
      </c>
      <c r="X3827" s="148">
        <f>VLOOKUP(O3827,Stock[],6,FALSE)</f>
        <v>1330</v>
      </c>
      <c r="Y3827" s="148">
        <f>+DailySales!$V3827*DailySales!$X3827</f>
        <v>372400</v>
      </c>
      <c r="Z3827" s="146"/>
      <c r="AA3827" s="146"/>
      <c r="AB3827" s="146"/>
      <c r="AC3827" s="146"/>
      <c r="AD3827" s="146"/>
      <c r="AE3827" s="149"/>
      <c r="AF3827" s="150"/>
      <c r="AG3827" s="151"/>
      <c r="AH3827" s="150"/>
      <c r="AI3827" s="151"/>
      <c r="AJ3827" s="150"/>
      <c r="AK3827" s="151"/>
      <c r="AL3827" s="34"/>
      <c r="AM3827" s="39"/>
      <c r="AN382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3828" spans="1:40" ht="19.5" customHeight="1" x14ac:dyDescent="0.25">
      <c r="A3828" s="141">
        <f t="shared" si="428"/>
        <v>2026</v>
      </c>
      <c r="B3828" s="141">
        <f t="shared" si="429"/>
        <v>2</v>
      </c>
      <c r="C3828" s="154">
        <v>46066</v>
      </c>
      <c r="D3828" s="142">
        <f t="shared" ca="1" si="430"/>
        <v>46097</v>
      </c>
      <c r="E3828" s="142" t="str">
        <f t="shared" ca="1" si="431"/>
        <v>1-Months</v>
      </c>
      <c r="F3828" s="142" t="str">
        <f>VLOOKUP(O3828,Stock[],5,FALSE)</f>
        <v>BE</v>
      </c>
      <c r="G3828" s="143" t="s">
        <v>3542</v>
      </c>
      <c r="H3828" s="144"/>
      <c r="I3828" s="145" t="s">
        <v>180</v>
      </c>
      <c r="J3828" s="141" t="str">
        <f>VLOOKUP(I3828,Customers[],2,FALSE)</f>
        <v>ရွှေမြင်း</v>
      </c>
      <c r="K3828" s="141" t="str">
        <f>VLOOKUP(I3828,Customers[],4,FALSE)</f>
        <v>Meiktila</v>
      </c>
      <c r="L3828" s="141" t="str">
        <f>VLOOKUP(Table85[[#This Row],[CustomerID]],Table!H:K,3,0)</f>
        <v>မိတ္ထီလာ</v>
      </c>
      <c r="M3828" s="141" t="str">
        <f>VLOOKUP(I3828,Customers[],5,FALSE)</f>
        <v>WholeSales/Contract</v>
      </c>
      <c r="N3828" s="145" t="s">
        <v>10</v>
      </c>
      <c r="O3828" s="146" t="s">
        <v>2465</v>
      </c>
      <c r="P3828" s="141" t="str">
        <f>VLOOKUP(O3828,Stock[],2,FALSE)</f>
        <v>မိုးနဲကွန်ကီး</v>
      </c>
      <c r="Q3828" s="147">
        <f>VLOOKUP(O3828,Stock[],3,FALSE)</f>
        <v>0.64</v>
      </c>
      <c r="R3828" s="147">
        <f>VLOOKUP(O3828,Stock[],4,FALSE)</f>
        <v>14</v>
      </c>
      <c r="S3828" s="146"/>
      <c r="T3828" s="147">
        <f>(DailySales!$S3828/DailySales!$R3828)+DailySales!$U3828</f>
        <v>10</v>
      </c>
      <c r="U3828" s="146">
        <v>10</v>
      </c>
      <c r="V3828" s="148">
        <f>+DailySales!$T3828*DailySales!$R3828</f>
        <v>140</v>
      </c>
      <c r="W3828" s="148">
        <f>+DailySales!$V3828*DailySales!$Q3828</f>
        <v>89.600000000000009</v>
      </c>
      <c r="X3828" s="148">
        <f>VLOOKUP(O3828,Stock[],6,FALSE)</f>
        <v>1700</v>
      </c>
      <c r="Y3828" s="148">
        <f>+DailySales!$V3828*DailySales!$X3828</f>
        <v>238000</v>
      </c>
      <c r="Z3828" s="146"/>
      <c r="AA3828" s="146"/>
      <c r="AB3828" s="146"/>
      <c r="AC3828" s="146"/>
      <c r="AD3828" s="146"/>
      <c r="AE3828" s="149"/>
      <c r="AF3828" s="150"/>
      <c r="AG3828" s="151"/>
      <c r="AH3828" s="150"/>
      <c r="AI3828" s="151"/>
      <c r="AJ3828" s="150"/>
      <c r="AK3828" s="151"/>
      <c r="AL3828" s="34"/>
      <c r="AM3828" s="39"/>
      <c r="AN382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238000</v>
      </c>
    </row>
    <row r="3829" spans="1:40" ht="19.5" customHeight="1" x14ac:dyDescent="0.25">
      <c r="A3829" s="141">
        <f t="shared" si="428"/>
        <v>2026</v>
      </c>
      <c r="B3829" s="141">
        <f t="shared" si="429"/>
        <v>2</v>
      </c>
      <c r="C3829" s="154">
        <v>46067</v>
      </c>
      <c r="D3829" s="142">
        <f t="shared" ref="D3829:D3836" ca="1" si="432">TODAY()</f>
        <v>46097</v>
      </c>
      <c r="E3829" s="142" t="str">
        <f t="shared" ref="E3829:E3836" ca="1" si="433">DATEDIF(C3829,D3829,"M")&amp;"-Months"</f>
        <v>1-Months</v>
      </c>
      <c r="F3829" s="142" t="s">
        <v>56</v>
      </c>
      <c r="G3829" s="153" t="s">
        <v>3543</v>
      </c>
      <c r="H3829" s="144" t="s">
        <v>276</v>
      </c>
      <c r="I3829" s="145" t="s">
        <v>1851</v>
      </c>
      <c r="J3829" s="141" t="str">
        <f>VLOOKUP(I3829,Customers[],2,FALSE)</f>
        <v>ဉီးဝင်းတင့်</v>
      </c>
      <c r="K3829" s="141" t="str">
        <f>VLOOKUP(I3829,Customers[],4,FALSE)</f>
        <v>Wandwin</v>
      </c>
      <c r="L3829" s="141" t="str">
        <f>VLOOKUP(Table85[[#This Row],[CustomerID]],Table!H:K,3,0)</f>
        <v>ဘုရားစု</v>
      </c>
      <c r="M3829" s="141" t="str">
        <f>VLOOKUP(I3829,Customers[],5,FALSE)</f>
        <v>Van-2</v>
      </c>
      <c r="N3829" s="145" t="s">
        <v>9</v>
      </c>
      <c r="O3829" s="146" t="s">
        <v>2591</v>
      </c>
      <c r="P3829" s="141" t="str">
        <f>VLOOKUP(O3829,Stock[],2,FALSE)</f>
        <v>မိုးနဲကွန်ကီး ကော် (1L)</v>
      </c>
      <c r="Q3829" s="147">
        <f>VLOOKUP(O3829,Stock[],3,FALSE)</f>
        <v>1</v>
      </c>
      <c r="R3829" s="147">
        <f>VLOOKUP(O3829,Stock[],4,FALSE)</f>
        <v>12</v>
      </c>
      <c r="S3829" s="146"/>
      <c r="T3829" s="147">
        <f>(DailySales!$S3829/DailySales!$R3829)+DailySales!$U3829</f>
        <v>2</v>
      </c>
      <c r="U3829" s="146">
        <v>2</v>
      </c>
      <c r="V3829" s="148">
        <f>+DailySales!$T3829*DailySales!$R3829</f>
        <v>24</v>
      </c>
      <c r="W3829" s="148">
        <f>+DailySales!$V3829*DailySales!$Q3829</f>
        <v>24</v>
      </c>
      <c r="X3829" s="148">
        <f>VLOOKUP(O3829,Stock[],6,FALSE)</f>
        <v>2100</v>
      </c>
      <c r="Y3829" s="148">
        <f>+DailySales!$V3829*DailySales!$X3829</f>
        <v>50400</v>
      </c>
      <c r="Z3829" s="146"/>
      <c r="AA3829" s="146"/>
      <c r="AB3829" s="146"/>
      <c r="AC3829" s="146"/>
      <c r="AD3829" s="146"/>
      <c r="AE3829" s="149">
        <v>600</v>
      </c>
      <c r="AF3829" s="150">
        <v>46067</v>
      </c>
      <c r="AG3829" s="151">
        <v>51000</v>
      </c>
      <c r="AH3829" s="150"/>
      <c r="AI3829" s="151"/>
      <c r="AJ3829" s="150"/>
      <c r="AK3829" s="151"/>
      <c r="AL3829" s="34"/>
      <c r="AM3829" s="39"/>
      <c r="AN382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30" spans="1:40" ht="19.5" customHeight="1" x14ac:dyDescent="0.25">
      <c r="A3830" s="141">
        <f t="shared" ref="A3830:A3836" si="434">YEAR(C3830)</f>
        <v>2026</v>
      </c>
      <c r="B3830" s="141">
        <f t="shared" ref="B3830:B3836" si="435">MONTH(C3830)</f>
        <v>2</v>
      </c>
      <c r="C3830" s="154">
        <v>46067</v>
      </c>
      <c r="D3830" s="142">
        <f t="shared" ca="1" si="432"/>
        <v>46097</v>
      </c>
      <c r="E3830" s="142" t="str">
        <f t="shared" ca="1" si="433"/>
        <v>1-Months</v>
      </c>
      <c r="F3830" s="142" t="s">
        <v>56</v>
      </c>
      <c r="G3830" s="153" t="s">
        <v>3544</v>
      </c>
      <c r="H3830" s="144" t="s">
        <v>276</v>
      </c>
      <c r="I3830" s="145" t="s">
        <v>870</v>
      </c>
      <c r="J3830" s="141" t="str">
        <f>VLOOKUP(I3830,Customers[],2,FALSE)</f>
        <v>ကိုကျောက်ခဲ</v>
      </c>
      <c r="K3830" s="141" t="str">
        <f>VLOOKUP(I3830,Customers[],4,FALSE)</f>
        <v>Wandwin</v>
      </c>
      <c r="L3830" s="141" t="str">
        <f>VLOOKUP(Table85[[#This Row],[CustomerID]],Table!H:K,3,0)</f>
        <v>သီးကုန်း</v>
      </c>
      <c r="M3830" s="141" t="str">
        <f>VLOOKUP(I3830,Customers[],5,FALSE)</f>
        <v>Van-2</v>
      </c>
      <c r="N3830" s="145" t="s">
        <v>9</v>
      </c>
      <c r="O3830" s="146" t="s">
        <v>240</v>
      </c>
      <c r="P3830" s="141" t="str">
        <f>VLOOKUP(O3830,Stock[],2,FALSE)</f>
        <v>သံပုရာအရက်</v>
      </c>
      <c r="Q3830" s="147">
        <f>VLOOKUP(O3830,Stock[],3,FALSE)</f>
        <v>0.64</v>
      </c>
      <c r="R3830" s="147">
        <f>VLOOKUP(O3830,Stock[],4,FALSE)</f>
        <v>14</v>
      </c>
      <c r="S3830" s="146"/>
      <c r="T3830" s="147">
        <f>(DailySales!$S3830/DailySales!$R3830)+DailySales!$U3830</f>
        <v>10</v>
      </c>
      <c r="U3830" s="146">
        <v>10</v>
      </c>
      <c r="V3830" s="148">
        <f>+DailySales!$T3830*DailySales!$R3830</f>
        <v>140</v>
      </c>
      <c r="W3830" s="148">
        <f>+DailySales!$V3830*DailySales!$Q3830</f>
        <v>89.600000000000009</v>
      </c>
      <c r="X3830" s="148">
        <f>VLOOKUP(O3830,Stock[],6,FALSE)</f>
        <v>1330</v>
      </c>
      <c r="Y3830" s="148">
        <f>+DailySales!$V3830*DailySales!$X3830</f>
        <v>186200</v>
      </c>
      <c r="Z3830" s="146"/>
      <c r="AA3830" s="146"/>
      <c r="AB3830" s="146"/>
      <c r="AC3830" s="146"/>
      <c r="AD3830" s="146"/>
      <c r="AE3830" s="149">
        <v>4800</v>
      </c>
      <c r="AF3830" s="150">
        <v>46067</v>
      </c>
      <c r="AG3830" s="151">
        <v>191000</v>
      </c>
      <c r="AH3830" s="150"/>
      <c r="AI3830" s="151"/>
      <c r="AJ3830" s="150"/>
      <c r="AK3830" s="151"/>
      <c r="AL3830" s="34"/>
      <c r="AM3830" s="39"/>
      <c r="AN383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31" spans="1:40" ht="19.5" customHeight="1" x14ac:dyDescent="0.25">
      <c r="A3831" s="141">
        <f t="shared" si="434"/>
        <v>2026</v>
      </c>
      <c r="B3831" s="141">
        <f t="shared" si="435"/>
        <v>2</v>
      </c>
      <c r="C3831" s="154">
        <v>46067</v>
      </c>
      <c r="D3831" s="142">
        <f t="shared" ca="1" si="432"/>
        <v>46097</v>
      </c>
      <c r="E3831" s="142" t="str">
        <f t="shared" ca="1" si="433"/>
        <v>1-Months</v>
      </c>
      <c r="F3831" s="142" t="s">
        <v>56</v>
      </c>
      <c r="G3831" s="153" t="s">
        <v>3545</v>
      </c>
      <c r="H3831" s="144" t="s">
        <v>276</v>
      </c>
      <c r="I3831" s="145" t="s">
        <v>1782</v>
      </c>
      <c r="J3831" s="141" t="str">
        <f>VLOOKUP(I3831,Customers[],2,FALSE)</f>
        <v>မမလေး</v>
      </c>
      <c r="K3831" s="141" t="str">
        <f>VLOOKUP(I3831,Customers[],4,FALSE)</f>
        <v>Wandwin</v>
      </c>
      <c r="L3831" s="141" t="str">
        <f>VLOOKUP(Table85[[#This Row],[CustomerID]],Table!H:K,3,0)</f>
        <v>သီးကုန်း</v>
      </c>
      <c r="M3831" s="141" t="str">
        <f>VLOOKUP(I3831,Customers[],5,FALSE)</f>
        <v>Van-2</v>
      </c>
      <c r="N3831" s="145" t="s">
        <v>9</v>
      </c>
      <c r="O3831" s="146" t="s">
        <v>240</v>
      </c>
      <c r="P3831" s="141" t="str">
        <f>VLOOKUP(O3831,Stock[],2,FALSE)</f>
        <v>သံပုရာအရက်</v>
      </c>
      <c r="Q3831" s="147">
        <f>VLOOKUP(O3831,Stock[],3,FALSE)</f>
        <v>0.64</v>
      </c>
      <c r="R3831" s="147">
        <f>VLOOKUP(O3831,Stock[],4,FALSE)</f>
        <v>14</v>
      </c>
      <c r="S3831" s="146"/>
      <c r="T3831" s="147">
        <f>(DailySales!$S3831/DailySales!$R3831)+DailySales!$U3831</f>
        <v>10</v>
      </c>
      <c r="U3831" s="146">
        <v>10</v>
      </c>
      <c r="V3831" s="148">
        <f>+DailySales!$T3831*DailySales!$R3831</f>
        <v>140</v>
      </c>
      <c r="W3831" s="148">
        <f>+DailySales!$V3831*DailySales!$Q3831</f>
        <v>89.600000000000009</v>
      </c>
      <c r="X3831" s="148">
        <f>VLOOKUP(O3831,Stock[],6,FALSE)</f>
        <v>1330</v>
      </c>
      <c r="Y3831" s="148">
        <f>+DailySales!$V3831*DailySales!$X3831</f>
        <v>186200</v>
      </c>
      <c r="Z3831" s="146"/>
      <c r="AA3831" s="146"/>
      <c r="AB3831" s="146"/>
      <c r="AC3831" s="146"/>
      <c r="AD3831" s="146"/>
      <c r="AE3831" s="149">
        <v>4800</v>
      </c>
      <c r="AF3831" s="150">
        <v>46067</v>
      </c>
      <c r="AG3831" s="151">
        <v>191000</v>
      </c>
      <c r="AH3831" s="150"/>
      <c r="AI3831" s="151"/>
      <c r="AJ3831" s="150"/>
      <c r="AK3831" s="151"/>
      <c r="AL3831" s="34"/>
      <c r="AM3831" s="39"/>
      <c r="AN383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32" spans="1:40" ht="19.5" customHeight="1" x14ac:dyDescent="0.25">
      <c r="A3832" s="141">
        <f t="shared" si="434"/>
        <v>2026</v>
      </c>
      <c r="B3832" s="141">
        <f t="shared" si="435"/>
        <v>2</v>
      </c>
      <c r="C3832" s="154">
        <v>46067</v>
      </c>
      <c r="D3832" s="142">
        <f t="shared" ca="1" si="432"/>
        <v>46097</v>
      </c>
      <c r="E3832" s="142" t="str">
        <f t="shared" ca="1" si="433"/>
        <v>1-Months</v>
      </c>
      <c r="F3832" s="142" t="s">
        <v>56</v>
      </c>
      <c r="G3832" s="153" t="s">
        <v>3546</v>
      </c>
      <c r="H3832" s="144" t="s">
        <v>276</v>
      </c>
      <c r="I3832" s="145" t="s">
        <v>781</v>
      </c>
      <c r="J3832" s="141" t="str">
        <f>VLOOKUP(I3832,Customers[],2,FALSE)</f>
        <v>မရွှေရင်</v>
      </c>
      <c r="K3832" s="141" t="str">
        <f>VLOOKUP(I3832,Customers[],4,FALSE)</f>
        <v>Wandwin</v>
      </c>
      <c r="L3832" s="141" t="str">
        <f>VLOOKUP(Table85[[#This Row],[CustomerID]],Table!H:K,3,0)</f>
        <v>ဆပ်ခင်း</v>
      </c>
      <c r="M3832" s="141" t="str">
        <f>VLOOKUP(I3832,Customers[],5,FALSE)</f>
        <v>Van-2</v>
      </c>
      <c r="N3832" s="145" t="s">
        <v>9</v>
      </c>
      <c r="O3832" s="146" t="s">
        <v>240</v>
      </c>
      <c r="P3832" s="141" t="str">
        <f>VLOOKUP(O3832,Stock[],2,FALSE)</f>
        <v>သံပုရာအရက်</v>
      </c>
      <c r="Q3832" s="147">
        <f>VLOOKUP(O3832,Stock[],3,FALSE)</f>
        <v>0.64</v>
      </c>
      <c r="R3832" s="147">
        <f>VLOOKUP(O3832,Stock[],4,FALSE)</f>
        <v>14</v>
      </c>
      <c r="S3832" s="146"/>
      <c r="T3832" s="147">
        <f>(DailySales!$S3832/DailySales!$R3832)+DailySales!$U3832</f>
        <v>5</v>
      </c>
      <c r="U3832" s="146">
        <v>5</v>
      </c>
      <c r="V3832" s="148">
        <f>+DailySales!$T3832*DailySales!$R3832</f>
        <v>70</v>
      </c>
      <c r="W3832" s="148">
        <f>+DailySales!$V3832*DailySales!$Q3832</f>
        <v>44.800000000000004</v>
      </c>
      <c r="X3832" s="148">
        <f>VLOOKUP(O3832,Stock[],6,FALSE)</f>
        <v>1330</v>
      </c>
      <c r="Y3832" s="148">
        <f>+DailySales!$V3832*DailySales!$X3832</f>
        <v>93100</v>
      </c>
      <c r="Z3832" s="146"/>
      <c r="AA3832" s="146"/>
      <c r="AB3832" s="146">
        <v>1800</v>
      </c>
      <c r="AC3832" s="146">
        <v>2450</v>
      </c>
      <c r="AD3832" s="146"/>
      <c r="AE3832" s="149">
        <v>2400</v>
      </c>
      <c r="AF3832" s="150">
        <v>46067</v>
      </c>
      <c r="AG3832" s="151">
        <v>91250</v>
      </c>
      <c r="AH3832" s="150"/>
      <c r="AI3832" s="151"/>
      <c r="AJ3832" s="150"/>
      <c r="AK3832" s="151"/>
      <c r="AL3832" s="34"/>
      <c r="AM3832" s="39"/>
      <c r="AN383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33" spans="1:40" ht="19.5" customHeight="1" x14ac:dyDescent="0.25">
      <c r="A3833" s="141">
        <f t="shared" si="434"/>
        <v>2026</v>
      </c>
      <c r="B3833" s="141">
        <f t="shared" si="435"/>
        <v>2</v>
      </c>
      <c r="C3833" s="154">
        <v>46067</v>
      </c>
      <c r="D3833" s="142">
        <f t="shared" ca="1" si="432"/>
        <v>46097</v>
      </c>
      <c r="E3833" s="142" t="str">
        <f t="shared" ca="1" si="433"/>
        <v>1-Months</v>
      </c>
      <c r="F3833" s="142" t="s">
        <v>56</v>
      </c>
      <c r="G3833" s="153" t="s">
        <v>3546</v>
      </c>
      <c r="H3833" s="144" t="s">
        <v>276</v>
      </c>
      <c r="I3833" s="145" t="s">
        <v>781</v>
      </c>
      <c r="J3833" s="141" t="str">
        <f>VLOOKUP(I3833,Customers[],2,FALSE)</f>
        <v>မရွှေရင်</v>
      </c>
      <c r="K3833" s="141" t="str">
        <f>VLOOKUP(I3833,Customers[],4,FALSE)</f>
        <v>Wandwin</v>
      </c>
      <c r="L3833" s="141" t="str">
        <f>VLOOKUP(Table85[[#This Row],[CustomerID]],Table!H:K,3,0)</f>
        <v>ဆပ်ခင်း</v>
      </c>
      <c r="M3833" s="141" t="str">
        <f>VLOOKUP(I3833,Customers[],5,FALSE)</f>
        <v>Van-2</v>
      </c>
      <c r="N3833" s="145" t="s">
        <v>9</v>
      </c>
      <c r="O3833" s="146" t="s">
        <v>214</v>
      </c>
      <c r="P3833" s="141" t="str">
        <f>VLOOKUP(O3833,Stock[],2,FALSE)</f>
        <v>ကောင်းကြည်</v>
      </c>
      <c r="Q3833" s="147">
        <f>VLOOKUP(O3833,Stock[],3,FALSE)</f>
        <v>0.64</v>
      </c>
      <c r="R3833" s="147">
        <f>VLOOKUP(O3833,Stock[],4,FALSE)</f>
        <v>14</v>
      </c>
      <c r="S3833" s="146"/>
      <c r="T3833" s="147">
        <f>(DailySales!$S3833/DailySales!$R3833)+DailySales!$U3833</f>
        <v>20</v>
      </c>
      <c r="U3833" s="146">
        <v>20</v>
      </c>
      <c r="V3833" s="148">
        <f>+DailySales!$T3833*DailySales!$R3833</f>
        <v>280</v>
      </c>
      <c r="W3833" s="148">
        <f>+DailySales!$V3833*DailySales!$Q3833</f>
        <v>179.20000000000002</v>
      </c>
      <c r="X3833" s="148">
        <f>VLOOKUP(O3833,Stock[],6,FALSE)</f>
        <v>1330</v>
      </c>
      <c r="Y3833" s="148">
        <f>+DailySales!$V3833*DailySales!$X3833</f>
        <v>372400</v>
      </c>
      <c r="Z3833" s="146"/>
      <c r="AA3833" s="146"/>
      <c r="AB3833" s="146"/>
      <c r="AC3833" s="146"/>
      <c r="AD3833" s="146"/>
      <c r="AE3833" s="149">
        <v>9600</v>
      </c>
      <c r="AF3833" s="150">
        <v>46067</v>
      </c>
      <c r="AG3833" s="151">
        <v>382000</v>
      </c>
      <c r="AH3833" s="150"/>
      <c r="AI3833" s="151"/>
      <c r="AJ3833" s="150"/>
      <c r="AK3833" s="151"/>
      <c r="AL3833" s="34"/>
      <c r="AM3833" s="39"/>
      <c r="AN383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34" spans="1:40" ht="19.5" customHeight="1" x14ac:dyDescent="0.25">
      <c r="A3834" s="141">
        <f t="shared" si="434"/>
        <v>2026</v>
      </c>
      <c r="B3834" s="141">
        <f t="shared" si="435"/>
        <v>2</v>
      </c>
      <c r="C3834" s="154">
        <v>46067</v>
      </c>
      <c r="D3834" s="142">
        <f t="shared" ca="1" si="432"/>
        <v>46097</v>
      </c>
      <c r="E3834" s="142" t="str">
        <f t="shared" ca="1" si="433"/>
        <v>1-Months</v>
      </c>
      <c r="F3834" s="142" t="s">
        <v>56</v>
      </c>
      <c r="G3834" s="153" t="s">
        <v>3547</v>
      </c>
      <c r="H3834" s="144" t="s">
        <v>276</v>
      </c>
      <c r="I3834" s="145" t="s">
        <v>2330</v>
      </c>
      <c r="J3834" s="141" t="str">
        <f>VLOOKUP(I3834,Customers[],2,FALSE)</f>
        <v>မအေဝမ်း</v>
      </c>
      <c r="K3834" s="141" t="str">
        <f>VLOOKUP(I3834,Customers[],4,FALSE)</f>
        <v>Wandwin</v>
      </c>
      <c r="L3834" s="141" t="str">
        <f>VLOOKUP(Table85[[#This Row],[CustomerID]],Table!H:K,3,0)</f>
        <v>ဆပ်ခင်း</v>
      </c>
      <c r="M3834" s="141" t="str">
        <f>VLOOKUP(I3834,Customers[],5,FALSE)</f>
        <v>Van-2</v>
      </c>
      <c r="N3834" s="145" t="s">
        <v>9</v>
      </c>
      <c r="O3834" s="146" t="s">
        <v>214</v>
      </c>
      <c r="P3834" s="141" t="str">
        <f>VLOOKUP(O3834,Stock[],2,FALSE)</f>
        <v>ကောင်းကြည်</v>
      </c>
      <c r="Q3834" s="147">
        <f>VLOOKUP(O3834,Stock[],3,FALSE)</f>
        <v>0.64</v>
      </c>
      <c r="R3834" s="147">
        <f>VLOOKUP(O3834,Stock[],4,FALSE)</f>
        <v>14</v>
      </c>
      <c r="S3834" s="146"/>
      <c r="T3834" s="147">
        <f>(DailySales!$S3834/DailySales!$R3834)+DailySales!$U3834</f>
        <v>3</v>
      </c>
      <c r="U3834" s="146">
        <v>3</v>
      </c>
      <c r="V3834" s="148">
        <f>+DailySales!$T3834*DailySales!$R3834</f>
        <v>42</v>
      </c>
      <c r="W3834" s="148">
        <f>+DailySales!$V3834*DailySales!$Q3834</f>
        <v>26.88</v>
      </c>
      <c r="X3834" s="148">
        <f>VLOOKUP(O3834,Stock[],6,FALSE)</f>
        <v>1330</v>
      </c>
      <c r="Y3834" s="148">
        <f>+DailySales!$V3834*DailySales!$X3834</f>
        <v>55860</v>
      </c>
      <c r="Z3834" s="146"/>
      <c r="AA3834" s="146"/>
      <c r="AB3834" s="146"/>
      <c r="AC3834" s="146"/>
      <c r="AD3834" s="146"/>
      <c r="AE3834" s="149">
        <v>1440</v>
      </c>
      <c r="AF3834" s="150">
        <v>46067</v>
      </c>
      <c r="AG3834" s="151">
        <v>57300</v>
      </c>
      <c r="AH3834" s="150"/>
      <c r="AI3834" s="151"/>
      <c r="AJ3834" s="150"/>
      <c r="AK3834" s="151"/>
      <c r="AL3834" s="34"/>
      <c r="AM3834" s="39"/>
      <c r="AN383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35" spans="1:40" ht="19.5" customHeight="1" x14ac:dyDescent="0.25">
      <c r="A3835" s="141">
        <f t="shared" si="434"/>
        <v>2026</v>
      </c>
      <c r="B3835" s="141">
        <f t="shared" si="435"/>
        <v>2</v>
      </c>
      <c r="C3835" s="154">
        <v>46067</v>
      </c>
      <c r="D3835" s="142">
        <f t="shared" ca="1" si="432"/>
        <v>46097</v>
      </c>
      <c r="E3835" s="142" t="str">
        <f t="shared" ca="1" si="433"/>
        <v>1-Months</v>
      </c>
      <c r="F3835" s="142" t="s">
        <v>56</v>
      </c>
      <c r="G3835" s="153" t="s">
        <v>3547</v>
      </c>
      <c r="H3835" s="144" t="s">
        <v>276</v>
      </c>
      <c r="I3835" s="145" t="s">
        <v>2330</v>
      </c>
      <c r="J3835" s="141" t="str">
        <f>VLOOKUP(I3835,Customers[],2,FALSE)</f>
        <v>မအေဝမ်း</v>
      </c>
      <c r="K3835" s="141" t="str">
        <f>VLOOKUP(I3835,Customers[],4,FALSE)</f>
        <v>Wandwin</v>
      </c>
      <c r="L3835" s="141" t="str">
        <f>VLOOKUP(Table85[[#This Row],[CustomerID]],Table!H:K,3,0)</f>
        <v>ဆပ်ခင်း</v>
      </c>
      <c r="M3835" s="141" t="str">
        <f>VLOOKUP(I3835,Customers[],5,FALSE)</f>
        <v>Van-2</v>
      </c>
      <c r="N3835" s="145" t="s">
        <v>9</v>
      </c>
      <c r="O3835" s="146" t="s">
        <v>240</v>
      </c>
      <c r="P3835" s="141" t="str">
        <f>VLOOKUP(O3835,Stock[],2,FALSE)</f>
        <v>သံပုရာအရက်</v>
      </c>
      <c r="Q3835" s="147">
        <f>VLOOKUP(O3835,Stock[],3,FALSE)</f>
        <v>0.64</v>
      </c>
      <c r="R3835" s="147">
        <f>VLOOKUP(O3835,Stock[],4,FALSE)</f>
        <v>14</v>
      </c>
      <c r="S3835" s="146"/>
      <c r="T3835" s="147">
        <f>(DailySales!$S3835/DailySales!$R3835)+DailySales!$U3835</f>
        <v>2</v>
      </c>
      <c r="U3835" s="146">
        <v>2</v>
      </c>
      <c r="V3835" s="148">
        <f>+DailySales!$T3835*DailySales!$R3835</f>
        <v>28</v>
      </c>
      <c r="W3835" s="148">
        <f>+DailySales!$V3835*DailySales!$Q3835</f>
        <v>17.920000000000002</v>
      </c>
      <c r="X3835" s="148">
        <f>VLOOKUP(O3835,Stock[],6,FALSE)</f>
        <v>1330</v>
      </c>
      <c r="Y3835" s="148">
        <f>+DailySales!$V3835*DailySales!$X3835</f>
        <v>37240</v>
      </c>
      <c r="Z3835" s="146"/>
      <c r="AA3835" s="146"/>
      <c r="AB3835" s="146"/>
      <c r="AC3835" s="146"/>
      <c r="AD3835" s="146"/>
      <c r="AE3835" s="149">
        <v>960</v>
      </c>
      <c r="AF3835" s="150">
        <v>46067</v>
      </c>
      <c r="AG3835" s="151">
        <v>38200</v>
      </c>
      <c r="AH3835" s="150"/>
      <c r="AI3835" s="151"/>
      <c r="AJ3835" s="150"/>
      <c r="AK3835" s="151"/>
      <c r="AL3835" s="34"/>
      <c r="AM3835" s="39"/>
      <c r="AN383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36" spans="1:40" ht="19.5" customHeight="1" x14ac:dyDescent="0.25">
      <c r="A3836" s="141">
        <f t="shared" si="434"/>
        <v>2026</v>
      </c>
      <c r="B3836" s="141">
        <f t="shared" si="435"/>
        <v>2</v>
      </c>
      <c r="C3836" s="154">
        <v>46067</v>
      </c>
      <c r="D3836" s="142">
        <f t="shared" ca="1" si="432"/>
        <v>46097</v>
      </c>
      <c r="E3836" s="142" t="str">
        <f t="shared" ca="1" si="433"/>
        <v>1-Months</v>
      </c>
      <c r="F3836" s="142" t="s">
        <v>56</v>
      </c>
      <c r="G3836" s="153" t="s">
        <v>3548</v>
      </c>
      <c r="H3836" s="144" t="s">
        <v>276</v>
      </c>
      <c r="I3836" s="145" t="s">
        <v>1012</v>
      </c>
      <c r="J3836" s="141" t="str">
        <f>VLOOKUP(I3836,Customers[],2,FALSE)</f>
        <v>ကိုစန်းဦး</v>
      </c>
      <c r="K3836" s="141" t="str">
        <f>VLOOKUP(I3836,Customers[],4,FALSE)</f>
        <v>Wandwin</v>
      </c>
      <c r="L3836" s="141" t="str">
        <f>VLOOKUP(Table85[[#This Row],[CustomerID]],Table!H:K,3,0)</f>
        <v>ဆပ်ခင်း</v>
      </c>
      <c r="M3836" s="141" t="str">
        <f>VLOOKUP(I3836,Customers[],5,FALSE)</f>
        <v>Van-2</v>
      </c>
      <c r="N3836" s="145" t="s">
        <v>9</v>
      </c>
      <c r="O3836" s="146" t="s">
        <v>214</v>
      </c>
      <c r="P3836" s="141" t="str">
        <f>VLOOKUP(O3836,Stock[],2,FALSE)</f>
        <v>ကောင်းကြည်</v>
      </c>
      <c r="Q3836" s="147">
        <f>VLOOKUP(O3836,Stock[],3,FALSE)</f>
        <v>0.64</v>
      </c>
      <c r="R3836" s="147">
        <f>VLOOKUP(O3836,Stock[],4,FALSE)</f>
        <v>14</v>
      </c>
      <c r="S3836" s="146"/>
      <c r="T3836" s="147">
        <f>(DailySales!$S3836/DailySales!$R3836)+DailySales!$U3836</f>
        <v>7</v>
      </c>
      <c r="U3836" s="146">
        <v>7</v>
      </c>
      <c r="V3836" s="148">
        <f>+DailySales!$T3836*DailySales!$R3836</f>
        <v>98</v>
      </c>
      <c r="W3836" s="148">
        <f>+DailySales!$V3836*DailySales!$Q3836</f>
        <v>62.72</v>
      </c>
      <c r="X3836" s="148">
        <f>VLOOKUP(O3836,Stock[],6,FALSE)</f>
        <v>1330</v>
      </c>
      <c r="Y3836" s="148">
        <f>+DailySales!$V3836*DailySales!$X3836</f>
        <v>130340</v>
      </c>
      <c r="Z3836" s="146"/>
      <c r="AA3836" s="146"/>
      <c r="AB3836" s="146"/>
      <c r="AC3836" s="146"/>
      <c r="AD3836" s="146"/>
      <c r="AE3836" s="149">
        <v>3360</v>
      </c>
      <c r="AF3836" s="150">
        <v>46067</v>
      </c>
      <c r="AG3836" s="151">
        <v>133700</v>
      </c>
      <c r="AH3836" s="150"/>
      <c r="AI3836" s="151"/>
      <c r="AJ3836" s="150"/>
      <c r="AK3836" s="151"/>
      <c r="AL3836" s="34"/>
      <c r="AM3836" s="39"/>
      <c r="AN383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37" spans="1:40" ht="19.5" customHeight="1" x14ac:dyDescent="0.25">
      <c r="A3837" s="141">
        <f t="shared" ref="A3837:A3844" si="436">YEAR(C3837)</f>
        <v>2026</v>
      </c>
      <c r="B3837" s="141">
        <f t="shared" ref="B3837:B3844" si="437">MONTH(C3837)</f>
        <v>2</v>
      </c>
      <c r="C3837" s="154">
        <v>46067</v>
      </c>
      <c r="D3837" s="142">
        <f t="shared" ref="D3837:D3844" ca="1" si="438">TODAY()</f>
        <v>46097</v>
      </c>
      <c r="E3837" s="142" t="str">
        <f t="shared" ref="E3837:E3844" ca="1" si="439">DATEDIF(C3837,D3837,"M")&amp;"-Months"</f>
        <v>1-Months</v>
      </c>
      <c r="F3837" s="142" t="s">
        <v>56</v>
      </c>
      <c r="G3837" s="153" t="s">
        <v>3549</v>
      </c>
      <c r="H3837" s="144" t="s">
        <v>276</v>
      </c>
      <c r="I3837" s="145" t="s">
        <v>872</v>
      </c>
      <c r="J3837" s="141" t="str">
        <f>VLOOKUP(I3837,Customers[],2,FALSE)</f>
        <v>ကိုနေမျိုးအောင်</v>
      </c>
      <c r="K3837" s="141" t="str">
        <f>VLOOKUP(I3837,Customers[],4,FALSE)</f>
        <v>Wandwin</v>
      </c>
      <c r="L3837" s="141" t="str">
        <f>VLOOKUP(Table85[[#This Row],[CustomerID]],Table!H:K,3,0)</f>
        <v>ဆပ်ခင်း</v>
      </c>
      <c r="M3837" s="141" t="str">
        <f>VLOOKUP(I3837,Customers[],5,FALSE)</f>
        <v>Van-2</v>
      </c>
      <c r="N3837" s="145" t="s">
        <v>9</v>
      </c>
      <c r="O3837" s="146" t="s">
        <v>240</v>
      </c>
      <c r="P3837" s="141" t="str">
        <f>VLOOKUP(O3837,Stock[],2,FALSE)</f>
        <v>သံပုရာအရက်</v>
      </c>
      <c r="Q3837" s="147">
        <f>VLOOKUP(O3837,Stock[],3,FALSE)</f>
        <v>0.64</v>
      </c>
      <c r="R3837" s="147">
        <f>VLOOKUP(O3837,Stock[],4,FALSE)</f>
        <v>14</v>
      </c>
      <c r="S3837" s="146"/>
      <c r="T3837" s="147">
        <f>(DailySales!$S3837/DailySales!$R3837)+DailySales!$U3837</f>
        <v>4</v>
      </c>
      <c r="U3837" s="146">
        <v>4</v>
      </c>
      <c r="V3837" s="148">
        <f>+DailySales!$T3837*DailySales!$R3837</f>
        <v>56</v>
      </c>
      <c r="W3837" s="148">
        <f>+DailySales!$V3837*DailySales!$Q3837</f>
        <v>35.840000000000003</v>
      </c>
      <c r="X3837" s="148">
        <f>VLOOKUP(O3837,Stock[],6,FALSE)</f>
        <v>1330</v>
      </c>
      <c r="Y3837" s="148">
        <f>+DailySales!$V3837*DailySales!$X3837</f>
        <v>74480</v>
      </c>
      <c r="Z3837" s="146"/>
      <c r="AA3837" s="146"/>
      <c r="AB3837" s="146"/>
      <c r="AC3837" s="146"/>
      <c r="AD3837" s="146"/>
      <c r="AE3837" s="149">
        <v>1920</v>
      </c>
      <c r="AF3837" s="150">
        <v>46067</v>
      </c>
      <c r="AG3837" s="151">
        <v>76400</v>
      </c>
      <c r="AH3837" s="150"/>
      <c r="AI3837" s="151"/>
      <c r="AJ3837" s="150"/>
      <c r="AK3837" s="151"/>
      <c r="AL3837" s="34"/>
      <c r="AM3837" s="39"/>
      <c r="AN383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38" spans="1:40" ht="19.5" customHeight="1" x14ac:dyDescent="0.25">
      <c r="A3838" s="141">
        <f t="shared" si="436"/>
        <v>2026</v>
      </c>
      <c r="B3838" s="141">
        <f t="shared" si="437"/>
        <v>2</v>
      </c>
      <c r="C3838" s="154">
        <v>46067</v>
      </c>
      <c r="D3838" s="142">
        <f t="shared" ca="1" si="438"/>
        <v>46097</v>
      </c>
      <c r="E3838" s="142" t="str">
        <f t="shared" ca="1" si="439"/>
        <v>1-Months</v>
      </c>
      <c r="F3838" s="142" t="s">
        <v>56</v>
      </c>
      <c r="G3838" s="153" t="s">
        <v>3549</v>
      </c>
      <c r="H3838" s="144" t="s">
        <v>276</v>
      </c>
      <c r="I3838" s="145" t="s">
        <v>872</v>
      </c>
      <c r="J3838" s="141" t="str">
        <f>VLOOKUP(I3838,Customers[],2,FALSE)</f>
        <v>ကိုနေမျိုးအောင်</v>
      </c>
      <c r="K3838" s="141" t="str">
        <f>VLOOKUP(I3838,Customers[],4,FALSE)</f>
        <v>Wandwin</v>
      </c>
      <c r="L3838" s="141" t="str">
        <f>VLOOKUP(Table85[[#This Row],[CustomerID]],Table!H:K,3,0)</f>
        <v>ဆပ်ခင်း</v>
      </c>
      <c r="M3838" s="141" t="str">
        <f>VLOOKUP(I3838,Customers[],5,FALSE)</f>
        <v>Van-2</v>
      </c>
      <c r="N3838" s="145" t="s">
        <v>9</v>
      </c>
      <c r="O3838" s="146" t="s">
        <v>214</v>
      </c>
      <c r="P3838" s="141" t="str">
        <f>VLOOKUP(O3838,Stock[],2,FALSE)</f>
        <v>ကောင်းကြည်</v>
      </c>
      <c r="Q3838" s="147">
        <f>VLOOKUP(O3838,Stock[],3,FALSE)</f>
        <v>0.64</v>
      </c>
      <c r="R3838" s="147">
        <f>VLOOKUP(O3838,Stock[],4,FALSE)</f>
        <v>14</v>
      </c>
      <c r="S3838" s="146"/>
      <c r="T3838" s="147">
        <f>(DailySales!$S3838/DailySales!$R3838)+DailySales!$U3838</f>
        <v>6</v>
      </c>
      <c r="U3838" s="146">
        <v>6</v>
      </c>
      <c r="V3838" s="148">
        <f>+DailySales!$T3838*DailySales!$R3838</f>
        <v>84</v>
      </c>
      <c r="W3838" s="148">
        <f>+DailySales!$V3838*DailySales!$Q3838</f>
        <v>53.76</v>
      </c>
      <c r="X3838" s="148">
        <f>VLOOKUP(O3838,Stock[],6,FALSE)</f>
        <v>1330</v>
      </c>
      <c r="Y3838" s="148">
        <f>+DailySales!$V3838*DailySales!$X3838</f>
        <v>111720</v>
      </c>
      <c r="Z3838" s="146"/>
      <c r="AA3838" s="146"/>
      <c r="AB3838" s="146"/>
      <c r="AC3838" s="146"/>
      <c r="AD3838" s="146"/>
      <c r="AE3838" s="149">
        <v>2880</v>
      </c>
      <c r="AF3838" s="150">
        <v>46067</v>
      </c>
      <c r="AG3838" s="151">
        <v>114600</v>
      </c>
      <c r="AH3838" s="150"/>
      <c r="AI3838" s="151"/>
      <c r="AJ3838" s="150"/>
      <c r="AK3838" s="151"/>
      <c r="AL3838" s="34"/>
      <c r="AM3838" s="39"/>
      <c r="AN383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39" spans="1:40" ht="19.5" customHeight="1" x14ac:dyDescent="0.25">
      <c r="A3839" s="141">
        <f t="shared" si="436"/>
        <v>2026</v>
      </c>
      <c r="B3839" s="141">
        <f t="shared" si="437"/>
        <v>2</v>
      </c>
      <c r="C3839" s="154">
        <v>46067</v>
      </c>
      <c r="D3839" s="142">
        <f t="shared" ca="1" si="438"/>
        <v>46097</v>
      </c>
      <c r="E3839" s="142" t="str">
        <f t="shared" ca="1" si="439"/>
        <v>1-Months</v>
      </c>
      <c r="F3839" s="142" t="str">
        <f>VLOOKUP(O3839,Stock[],5,FALSE)</f>
        <v>BE</v>
      </c>
      <c r="G3839" s="153" t="s">
        <v>3550</v>
      </c>
      <c r="H3839" s="144" t="s">
        <v>276</v>
      </c>
      <c r="I3839" s="145" t="s">
        <v>1145</v>
      </c>
      <c r="J3839" s="141" t="str">
        <f>VLOOKUP(I3839,Customers[],2,FALSE)</f>
        <v>ဦးရဲမြင့်-၂</v>
      </c>
      <c r="K3839" s="141" t="str">
        <f>VLOOKUP(I3839,Customers[],4,FALSE)</f>
        <v>Wandwin</v>
      </c>
      <c r="L3839" s="141" t="str">
        <f>VLOOKUP(Table85[[#This Row],[CustomerID]],Table!H:K,3,0)</f>
        <v>ဆပ်ခင်း</v>
      </c>
      <c r="M3839" s="141" t="str">
        <f>VLOOKUP(I3839,Customers[],5,FALSE)</f>
        <v>Van-2</v>
      </c>
      <c r="N3839" s="145" t="s">
        <v>9</v>
      </c>
      <c r="O3839" s="146" t="s">
        <v>240</v>
      </c>
      <c r="P3839" s="141" t="str">
        <f>VLOOKUP(O3839,Stock[],2,FALSE)</f>
        <v>သံပုရာအရက်</v>
      </c>
      <c r="Q3839" s="147">
        <f>VLOOKUP(O3839,Stock[],3,FALSE)</f>
        <v>0.64</v>
      </c>
      <c r="R3839" s="147">
        <f>VLOOKUP(O3839,Stock[],4,FALSE)</f>
        <v>14</v>
      </c>
      <c r="S3839" s="146"/>
      <c r="T3839" s="147">
        <f>(DailySales!$S3839/DailySales!$R3839)+DailySales!$U3839</f>
        <v>2</v>
      </c>
      <c r="U3839" s="146">
        <v>2</v>
      </c>
      <c r="V3839" s="148">
        <f>+DailySales!$T3839*DailySales!$R3839</f>
        <v>28</v>
      </c>
      <c r="W3839" s="148">
        <f>+DailySales!$V3839*DailySales!$Q3839</f>
        <v>17.920000000000002</v>
      </c>
      <c r="X3839" s="148">
        <f>VLOOKUP(O3839,Stock[],6,FALSE)</f>
        <v>1330</v>
      </c>
      <c r="Y3839" s="148">
        <f>+DailySales!$V3839*DailySales!$X3839</f>
        <v>37240</v>
      </c>
      <c r="Z3839" s="146"/>
      <c r="AA3839" s="146"/>
      <c r="AB3839" s="146"/>
      <c r="AC3839" s="146"/>
      <c r="AD3839" s="146"/>
      <c r="AE3839" s="149">
        <v>960</v>
      </c>
      <c r="AF3839" s="150">
        <v>46067</v>
      </c>
      <c r="AG3839" s="151">
        <v>38200</v>
      </c>
      <c r="AH3839" s="150"/>
      <c r="AI3839" s="151"/>
      <c r="AJ3839" s="150"/>
      <c r="AK3839" s="151"/>
      <c r="AL3839" s="34"/>
      <c r="AM3839" s="39"/>
      <c r="AN383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40" spans="1:40" ht="19.5" customHeight="1" x14ac:dyDescent="0.25">
      <c r="A3840" s="141">
        <f t="shared" si="436"/>
        <v>2026</v>
      </c>
      <c r="B3840" s="141">
        <f t="shared" si="437"/>
        <v>2</v>
      </c>
      <c r="C3840" s="154">
        <v>46067</v>
      </c>
      <c r="D3840" s="142">
        <f t="shared" ca="1" si="438"/>
        <v>46097</v>
      </c>
      <c r="E3840" s="142" t="str">
        <f t="shared" ca="1" si="439"/>
        <v>1-Months</v>
      </c>
      <c r="F3840" s="142" t="str">
        <f>VLOOKUP(O3840,Stock[],5,FALSE)</f>
        <v>BE</v>
      </c>
      <c r="G3840" s="153" t="s">
        <v>3550</v>
      </c>
      <c r="H3840" s="144" t="s">
        <v>276</v>
      </c>
      <c r="I3840" s="145" t="s">
        <v>1145</v>
      </c>
      <c r="J3840" s="141" t="str">
        <f>VLOOKUP(I3840,Customers[],2,FALSE)</f>
        <v>ဦးရဲမြင့်-၂</v>
      </c>
      <c r="K3840" s="141" t="str">
        <f>VLOOKUP(I3840,Customers[],4,FALSE)</f>
        <v>Wandwin</v>
      </c>
      <c r="L3840" s="141" t="str">
        <f>VLOOKUP(Table85[[#This Row],[CustomerID]],Table!H:K,3,0)</f>
        <v>ဆပ်ခင်း</v>
      </c>
      <c r="M3840" s="141" t="str">
        <f>VLOOKUP(I3840,Customers[],5,FALSE)</f>
        <v>Van-2</v>
      </c>
      <c r="N3840" s="145" t="s">
        <v>9</v>
      </c>
      <c r="O3840" s="146" t="s">
        <v>214</v>
      </c>
      <c r="P3840" s="141" t="str">
        <f>VLOOKUP(O3840,Stock[],2,FALSE)</f>
        <v>ကောင်းကြည်</v>
      </c>
      <c r="Q3840" s="147">
        <f>VLOOKUP(O3840,Stock[],3,FALSE)</f>
        <v>0.64</v>
      </c>
      <c r="R3840" s="147">
        <f>VLOOKUP(O3840,Stock[],4,FALSE)</f>
        <v>14</v>
      </c>
      <c r="S3840" s="146"/>
      <c r="T3840" s="147">
        <f>(DailySales!$S3840/DailySales!$R3840)+DailySales!$U3840</f>
        <v>4</v>
      </c>
      <c r="U3840" s="146">
        <v>4</v>
      </c>
      <c r="V3840" s="148">
        <f>+DailySales!$T3840*DailySales!$R3840</f>
        <v>56</v>
      </c>
      <c r="W3840" s="148">
        <f>+DailySales!$V3840*DailySales!$Q3840</f>
        <v>35.840000000000003</v>
      </c>
      <c r="X3840" s="148">
        <f>VLOOKUP(O3840,Stock[],6,FALSE)</f>
        <v>1330</v>
      </c>
      <c r="Y3840" s="148">
        <f>+DailySales!$V3840*DailySales!$X3840</f>
        <v>74480</v>
      </c>
      <c r="Z3840" s="146"/>
      <c r="AA3840" s="146"/>
      <c r="AB3840" s="146"/>
      <c r="AC3840" s="146"/>
      <c r="AD3840" s="146"/>
      <c r="AE3840" s="149">
        <v>1920</v>
      </c>
      <c r="AF3840" s="150">
        <v>46067</v>
      </c>
      <c r="AG3840" s="151">
        <v>76400</v>
      </c>
      <c r="AH3840" s="150"/>
      <c r="AI3840" s="151"/>
      <c r="AJ3840" s="150"/>
      <c r="AK3840" s="151"/>
      <c r="AL3840" s="34"/>
      <c r="AM3840" s="39"/>
      <c r="AN384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41" spans="1:40" ht="19.5" customHeight="1" x14ac:dyDescent="0.25">
      <c r="A3841" s="141">
        <f t="shared" si="436"/>
        <v>2026</v>
      </c>
      <c r="B3841" s="141">
        <f t="shared" si="437"/>
        <v>2</v>
      </c>
      <c r="C3841" s="154">
        <v>46067</v>
      </c>
      <c r="D3841" s="142">
        <f t="shared" ca="1" si="438"/>
        <v>46097</v>
      </c>
      <c r="E3841" s="142" t="str">
        <f t="shared" ca="1" si="439"/>
        <v>1-Months</v>
      </c>
      <c r="F3841" s="142" t="str">
        <f>VLOOKUP(O3841,Stock[],5,FALSE)</f>
        <v>BE</v>
      </c>
      <c r="G3841" s="153" t="s">
        <v>3551</v>
      </c>
      <c r="H3841" s="144" t="s">
        <v>276</v>
      </c>
      <c r="I3841" s="145" t="s">
        <v>874</v>
      </c>
      <c r="J3841" s="141" t="str">
        <f>VLOOKUP(I3841,Customers[],2,FALSE)</f>
        <v>ကိုမောင်နိုင်</v>
      </c>
      <c r="K3841" s="141" t="str">
        <f>VLOOKUP(I3841,Customers[],4,FALSE)</f>
        <v>Wandwin</v>
      </c>
      <c r="L3841" s="141" t="str">
        <f>VLOOKUP(Table85[[#This Row],[CustomerID]],Table!H:K,3,0)</f>
        <v>ဆပ်ခင်း</v>
      </c>
      <c r="M3841" s="141" t="str">
        <f>VLOOKUP(I3841,Customers[],5,FALSE)</f>
        <v>Van-2</v>
      </c>
      <c r="N3841" s="145" t="s">
        <v>9</v>
      </c>
      <c r="O3841" s="146" t="s">
        <v>214</v>
      </c>
      <c r="P3841" s="141" t="str">
        <f>VLOOKUP(O3841,Stock[],2,FALSE)</f>
        <v>ကောင်းကြည်</v>
      </c>
      <c r="Q3841" s="147">
        <f>VLOOKUP(O3841,Stock[],3,FALSE)</f>
        <v>0.64</v>
      </c>
      <c r="R3841" s="147">
        <f>VLOOKUP(O3841,Stock[],4,FALSE)</f>
        <v>14</v>
      </c>
      <c r="S3841" s="146"/>
      <c r="T3841" s="147">
        <f>(DailySales!$S3841/DailySales!$R3841)+DailySales!$U3841</f>
        <v>5</v>
      </c>
      <c r="U3841" s="146">
        <v>5</v>
      </c>
      <c r="V3841" s="148">
        <f>+DailySales!$T3841*DailySales!$R3841</f>
        <v>70</v>
      </c>
      <c r="W3841" s="148">
        <f>+DailySales!$V3841*DailySales!$Q3841</f>
        <v>44.800000000000004</v>
      </c>
      <c r="X3841" s="148">
        <f>VLOOKUP(O3841,Stock[],6,FALSE)</f>
        <v>1330</v>
      </c>
      <c r="Y3841" s="148">
        <f>+DailySales!$V3841*DailySales!$X3841</f>
        <v>93100</v>
      </c>
      <c r="Z3841" s="146"/>
      <c r="AA3841" s="146"/>
      <c r="AB3841" s="146"/>
      <c r="AC3841" s="146"/>
      <c r="AD3841" s="146"/>
      <c r="AE3841" s="149">
        <v>2400</v>
      </c>
      <c r="AF3841" s="150">
        <v>46067</v>
      </c>
      <c r="AG3841" s="151">
        <v>95500</v>
      </c>
      <c r="AH3841" s="150"/>
      <c r="AI3841" s="151"/>
      <c r="AJ3841" s="150"/>
      <c r="AK3841" s="151"/>
      <c r="AL3841" s="34"/>
      <c r="AM3841" s="39"/>
      <c r="AN384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42" spans="1:40" ht="19.5" customHeight="1" x14ac:dyDescent="0.25">
      <c r="A3842" s="141">
        <f t="shared" si="436"/>
        <v>2026</v>
      </c>
      <c r="B3842" s="141">
        <f t="shared" si="437"/>
        <v>2</v>
      </c>
      <c r="C3842" s="154">
        <v>46067</v>
      </c>
      <c r="D3842" s="142">
        <f t="shared" ca="1" si="438"/>
        <v>46097</v>
      </c>
      <c r="E3842" s="142" t="str">
        <f t="shared" ca="1" si="439"/>
        <v>1-Months</v>
      </c>
      <c r="F3842" s="142" t="str">
        <f>VLOOKUP(O3842,Stock[],5,FALSE)</f>
        <v>BE</v>
      </c>
      <c r="G3842" s="153" t="s">
        <v>3552</v>
      </c>
      <c r="H3842" s="144" t="s">
        <v>276</v>
      </c>
      <c r="I3842" s="145" t="s">
        <v>584</v>
      </c>
      <c r="J3842" s="141" t="str">
        <f>VLOOKUP(I3842,Customers[],2,FALSE)</f>
        <v>ကိုရန်အောင်မြင့်</v>
      </c>
      <c r="K3842" s="141" t="str">
        <f>VLOOKUP(I3842,Customers[],4,FALSE)</f>
        <v>Wandwin</v>
      </c>
      <c r="L3842" s="141" t="str">
        <f>VLOOKUP(Table85[[#This Row],[CustomerID]],Table!H:K,3,0)</f>
        <v>ဆပ်ခင်း</v>
      </c>
      <c r="M3842" s="141" t="str">
        <f>VLOOKUP(I3842,Customers[],5,FALSE)</f>
        <v>Van-2</v>
      </c>
      <c r="N3842" s="145" t="s">
        <v>9</v>
      </c>
      <c r="O3842" s="146" t="s">
        <v>205</v>
      </c>
      <c r="P3842" s="141" t="str">
        <f>VLOOKUP(O3842,Stock[],2,FALSE)</f>
        <v>ကောင်းကြည် ကော် 25%  (1Ltr )</v>
      </c>
      <c r="Q3842" s="147">
        <f>VLOOKUP(O3842,Stock[],3,FALSE)</f>
        <v>1</v>
      </c>
      <c r="R3842" s="147">
        <f>VLOOKUP(O3842,Stock[],4,FALSE)</f>
        <v>12</v>
      </c>
      <c r="S3842" s="146"/>
      <c r="T3842" s="147">
        <f>(DailySales!$S3842/DailySales!$R3842)+DailySales!$U3842</f>
        <v>2</v>
      </c>
      <c r="U3842" s="146">
        <v>2</v>
      </c>
      <c r="V3842" s="148">
        <f>+DailySales!$T3842*DailySales!$R3842</f>
        <v>24</v>
      </c>
      <c r="W3842" s="148">
        <f>+DailySales!$V3842*DailySales!$Q3842</f>
        <v>24</v>
      </c>
      <c r="X3842" s="148">
        <f>VLOOKUP(O3842,Stock[],6,FALSE)</f>
        <v>1530</v>
      </c>
      <c r="Y3842" s="148">
        <f>+DailySales!$V3842*DailySales!$X3842</f>
        <v>36720</v>
      </c>
      <c r="Z3842" s="146"/>
      <c r="AA3842" s="146"/>
      <c r="AB3842" s="146"/>
      <c r="AC3842" s="146"/>
      <c r="AD3842" s="146"/>
      <c r="AE3842" s="149">
        <v>680</v>
      </c>
      <c r="AF3842" s="150">
        <v>46067</v>
      </c>
      <c r="AG3842" s="151">
        <v>37400</v>
      </c>
      <c r="AH3842" s="150"/>
      <c r="AI3842" s="151"/>
      <c r="AJ3842" s="150"/>
      <c r="AK3842" s="151"/>
      <c r="AL3842" s="34"/>
      <c r="AM3842" s="39"/>
      <c r="AN384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43" spans="1:40" ht="19.5" customHeight="1" x14ac:dyDescent="0.25">
      <c r="A3843" s="141">
        <f t="shared" si="436"/>
        <v>2026</v>
      </c>
      <c r="B3843" s="141">
        <f t="shared" si="437"/>
        <v>2</v>
      </c>
      <c r="C3843" s="154">
        <v>46067</v>
      </c>
      <c r="D3843" s="142">
        <f t="shared" ca="1" si="438"/>
        <v>46097</v>
      </c>
      <c r="E3843" s="142" t="str">
        <f t="shared" ca="1" si="439"/>
        <v>1-Months</v>
      </c>
      <c r="F3843" s="142" t="str">
        <f>VLOOKUP(O3843,Stock[],5,FALSE)</f>
        <v>BE</v>
      </c>
      <c r="G3843" s="143" t="s">
        <v>3553</v>
      </c>
      <c r="H3843" s="144"/>
      <c r="I3843" s="145" t="s">
        <v>201</v>
      </c>
      <c r="J3843" s="141" t="str">
        <f>VLOOKUP(I3843,Customers[],2,FALSE)</f>
        <v>ဦးအောင်မိုး(ကောင်းသန့်)</v>
      </c>
      <c r="K3843" s="141" t="str">
        <f>VLOOKUP(I3843,Customers[],4,FALSE)</f>
        <v>Meiktila</v>
      </c>
      <c r="L3843" s="141" t="str">
        <f>VLOOKUP(Table85[[#This Row],[CustomerID]],Table!H:K,3,0)</f>
        <v>မိတ္ထီလာ</v>
      </c>
      <c r="M3843" s="141" t="str">
        <f>VLOOKUP(I3843,Customers[],5,FALSE)</f>
        <v>WholeSales/Contract</v>
      </c>
      <c r="N3843" s="145" t="s">
        <v>10</v>
      </c>
      <c r="O3843" s="146" t="s">
        <v>220</v>
      </c>
      <c r="P3843" s="141" t="str">
        <f>VLOOKUP(O3843,Stock[],2,FALSE)</f>
        <v>မြန်မာရှောက်ပျား</v>
      </c>
      <c r="Q3843" s="147">
        <f>VLOOKUP(O3843,Stock[],3,FALSE)</f>
        <v>0.64</v>
      </c>
      <c r="R3843" s="147">
        <f>VLOOKUP(O3843,Stock[],4,FALSE)</f>
        <v>14</v>
      </c>
      <c r="S3843" s="146"/>
      <c r="T3843" s="147">
        <f>(DailySales!$S3843/DailySales!$R3843)+DailySales!$U3843</f>
        <v>10</v>
      </c>
      <c r="U3843" s="146">
        <v>10</v>
      </c>
      <c r="V3843" s="148">
        <f>+DailySales!$T3843*DailySales!$R3843</f>
        <v>140</v>
      </c>
      <c r="W3843" s="148">
        <f>+DailySales!$V3843*DailySales!$Q3843</f>
        <v>89.600000000000009</v>
      </c>
      <c r="X3843" s="148">
        <f>VLOOKUP(O3843,Stock[],6,FALSE)</f>
        <v>1370</v>
      </c>
      <c r="Y3843" s="148">
        <f>+DailySales!$V3843*DailySales!$X3843</f>
        <v>191800</v>
      </c>
      <c r="Z3843" s="146"/>
      <c r="AA3843" s="146"/>
      <c r="AB3843" s="146"/>
      <c r="AC3843" s="146"/>
      <c r="AD3843" s="146"/>
      <c r="AE3843" s="149"/>
      <c r="AF3843" s="150"/>
      <c r="AG3843" s="151"/>
      <c r="AH3843" s="150"/>
      <c r="AI3843" s="151"/>
      <c r="AJ3843" s="122">
        <v>46071</v>
      </c>
      <c r="AK3843" s="151">
        <v>191800</v>
      </c>
      <c r="AL3843" s="34"/>
      <c r="AM3843" s="39"/>
      <c r="AN384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44" spans="1:40" ht="19.5" customHeight="1" x14ac:dyDescent="0.25">
      <c r="A3844" s="141">
        <f t="shared" si="436"/>
        <v>2026</v>
      </c>
      <c r="B3844" s="141">
        <f t="shared" si="437"/>
        <v>2</v>
      </c>
      <c r="C3844" s="154">
        <v>46067</v>
      </c>
      <c r="D3844" s="142">
        <f t="shared" ca="1" si="438"/>
        <v>46097</v>
      </c>
      <c r="E3844" s="142" t="str">
        <f t="shared" ca="1" si="439"/>
        <v>1-Months</v>
      </c>
      <c r="F3844" s="142" t="str">
        <f>VLOOKUP(O3844,Stock[],5,FALSE)</f>
        <v>BE</v>
      </c>
      <c r="G3844" s="143" t="s">
        <v>3553</v>
      </c>
      <c r="H3844" s="144"/>
      <c r="I3844" s="145" t="s">
        <v>201</v>
      </c>
      <c r="J3844" s="141" t="str">
        <f>VLOOKUP(I3844,Customers[],2,FALSE)</f>
        <v>ဦးအောင်မိုး(ကောင်းသန့်)</v>
      </c>
      <c r="K3844" s="141" t="str">
        <f>VLOOKUP(I3844,Customers[],4,FALSE)</f>
        <v>Meiktila</v>
      </c>
      <c r="L3844" s="141" t="str">
        <f>VLOOKUP(Table85[[#This Row],[CustomerID]],Table!H:K,3,0)</f>
        <v>မိတ္ထီလာ</v>
      </c>
      <c r="M3844" s="141" t="str">
        <f>VLOOKUP(I3844,Customers[],5,FALSE)</f>
        <v>WholeSales/Contract</v>
      </c>
      <c r="N3844" s="145" t="s">
        <v>10</v>
      </c>
      <c r="O3844" s="146" t="s">
        <v>217</v>
      </c>
      <c r="P3844" s="141" t="str">
        <f>VLOOKUP(O3844,Stock[],2,FALSE)</f>
        <v>လိမ္မော်ဖြူ</v>
      </c>
      <c r="Q3844" s="147">
        <f>VLOOKUP(O3844,Stock[],3,FALSE)</f>
        <v>0.64</v>
      </c>
      <c r="R3844" s="147">
        <f>VLOOKUP(O3844,Stock[],4,FALSE)</f>
        <v>24</v>
      </c>
      <c r="S3844" s="146"/>
      <c r="T3844" s="147">
        <f>(DailySales!$S3844/DailySales!$R3844)+DailySales!$U3844</f>
        <v>25</v>
      </c>
      <c r="U3844" s="146">
        <v>25</v>
      </c>
      <c r="V3844" s="148">
        <f>+DailySales!$T3844*DailySales!$R3844</f>
        <v>600</v>
      </c>
      <c r="W3844" s="148">
        <f>+DailySales!$V3844*DailySales!$Q3844</f>
        <v>384</v>
      </c>
      <c r="X3844" s="148">
        <f>VLOOKUP(O3844,Stock[],6,FALSE)</f>
        <v>1330</v>
      </c>
      <c r="Y3844" s="148">
        <f>+DailySales!$V3844*DailySales!$X3844</f>
        <v>798000</v>
      </c>
      <c r="Z3844" s="146"/>
      <c r="AA3844" s="146"/>
      <c r="AB3844" s="146"/>
      <c r="AC3844" s="146"/>
      <c r="AD3844" s="146"/>
      <c r="AE3844" s="149"/>
      <c r="AF3844" s="150"/>
      <c r="AG3844" s="151"/>
      <c r="AH3844" s="150"/>
      <c r="AI3844" s="151"/>
      <c r="AJ3844" s="122">
        <v>46071</v>
      </c>
      <c r="AK3844" s="151">
        <v>798000</v>
      </c>
      <c r="AL3844" s="34"/>
      <c r="AM3844" s="39"/>
      <c r="AN384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45" spans="1:40" ht="19.5" customHeight="1" x14ac:dyDescent="0.25">
      <c r="A3845" s="141">
        <f t="shared" ref="A3845:A3852" si="440">YEAR(C3845)</f>
        <v>2026</v>
      </c>
      <c r="B3845" s="141">
        <f t="shared" ref="B3845:B3852" si="441">MONTH(C3845)</f>
        <v>2</v>
      </c>
      <c r="C3845" s="154">
        <v>46067</v>
      </c>
      <c r="D3845" s="142">
        <f t="shared" ref="D3845:D3852" ca="1" si="442">TODAY()</f>
        <v>46097</v>
      </c>
      <c r="E3845" s="142" t="str">
        <f t="shared" ref="E3845:E3852" ca="1" si="443">DATEDIF(C3845,D3845,"M")&amp;"-Months"</f>
        <v>1-Months</v>
      </c>
      <c r="F3845" s="142" t="str">
        <f>VLOOKUP(O3845,Stock[],5,FALSE)</f>
        <v>BE</v>
      </c>
      <c r="G3845" s="143" t="s">
        <v>3553</v>
      </c>
      <c r="H3845" s="144"/>
      <c r="I3845" s="145" t="s">
        <v>201</v>
      </c>
      <c r="J3845" s="141" t="str">
        <f>VLOOKUP(I3845,Customers[],2,FALSE)</f>
        <v>ဦးအောင်မိုး(ကောင်းသန့်)</v>
      </c>
      <c r="K3845" s="141" t="str">
        <f>VLOOKUP(I3845,Customers[],4,FALSE)</f>
        <v>Meiktila</v>
      </c>
      <c r="L3845" s="141" t="str">
        <f>VLOOKUP(Table85[[#This Row],[CustomerID]],Table!H:K,3,0)</f>
        <v>မိတ္ထီလာ</v>
      </c>
      <c r="M3845" s="141" t="str">
        <f>VLOOKUP(I3845,Customers[],5,FALSE)</f>
        <v>WholeSales/Contract</v>
      </c>
      <c r="N3845" s="145" t="s">
        <v>10</v>
      </c>
      <c r="O3845" s="146" t="s">
        <v>209</v>
      </c>
      <c r="P3845" s="141" t="str">
        <f>VLOOKUP(O3845,Stock[],2,FALSE)</f>
        <v>ဇေယျဝတီ Red</v>
      </c>
      <c r="Q3845" s="147">
        <f>VLOOKUP(O3845,Stock[],3,FALSE)</f>
        <v>0.64</v>
      </c>
      <c r="R3845" s="147">
        <f>VLOOKUP(O3845,Stock[],4,FALSE)</f>
        <v>14</v>
      </c>
      <c r="S3845" s="146"/>
      <c r="T3845" s="147">
        <f>(DailySales!$S3845/DailySales!$R3845)+DailySales!$U3845</f>
        <v>10</v>
      </c>
      <c r="U3845" s="146">
        <v>10</v>
      </c>
      <c r="V3845" s="148">
        <f>+DailySales!$T3845*DailySales!$R3845</f>
        <v>140</v>
      </c>
      <c r="W3845" s="148">
        <f>+DailySales!$V3845*DailySales!$Q3845</f>
        <v>89.600000000000009</v>
      </c>
      <c r="X3845" s="148">
        <f>VLOOKUP(O3845,Stock[],6,FALSE)</f>
        <v>1330</v>
      </c>
      <c r="Y3845" s="148">
        <f>+DailySales!$V3845*DailySales!$X3845</f>
        <v>186200</v>
      </c>
      <c r="Z3845" s="146"/>
      <c r="AA3845" s="146"/>
      <c r="AB3845" s="146"/>
      <c r="AC3845" s="146"/>
      <c r="AD3845" s="146"/>
      <c r="AE3845" s="149"/>
      <c r="AF3845" s="150"/>
      <c r="AG3845" s="151"/>
      <c r="AH3845" s="150"/>
      <c r="AI3845" s="151"/>
      <c r="AJ3845" s="122">
        <v>46071</v>
      </c>
      <c r="AK3845" s="151">
        <v>186200</v>
      </c>
      <c r="AL3845" s="34"/>
      <c r="AM3845" s="39"/>
      <c r="AN384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46" spans="1:40" ht="19.5" customHeight="1" x14ac:dyDescent="0.25">
      <c r="A3846" s="141">
        <f t="shared" si="440"/>
        <v>2026</v>
      </c>
      <c r="B3846" s="141">
        <f t="shared" si="441"/>
        <v>2</v>
      </c>
      <c r="C3846" s="154">
        <v>46067</v>
      </c>
      <c r="D3846" s="142">
        <f t="shared" ca="1" si="442"/>
        <v>46097</v>
      </c>
      <c r="E3846" s="142" t="str">
        <f t="shared" ca="1" si="443"/>
        <v>1-Months</v>
      </c>
      <c r="F3846" s="142" t="str">
        <f>VLOOKUP(O3846,Stock[],5,FALSE)</f>
        <v>BE</v>
      </c>
      <c r="G3846" s="143" t="s">
        <v>3554</v>
      </c>
      <c r="H3846" s="144"/>
      <c r="I3846" s="145" t="s">
        <v>201</v>
      </c>
      <c r="J3846" s="141" t="str">
        <f>VLOOKUP(I3846,Customers[],2,FALSE)</f>
        <v>ဦးအောင်မိုး(ကောင်းသန့်)</v>
      </c>
      <c r="K3846" s="141" t="str">
        <f>VLOOKUP(I3846,Customers[],4,FALSE)</f>
        <v>Meiktila</v>
      </c>
      <c r="L3846" s="141" t="str">
        <f>VLOOKUP(Table85[[#This Row],[CustomerID]],Table!H:K,3,0)</f>
        <v>မိတ္ထီလာ</v>
      </c>
      <c r="M3846" s="141" t="str">
        <f>VLOOKUP(I3846,Customers[],5,FALSE)</f>
        <v>WholeSales/Contract</v>
      </c>
      <c r="N3846" s="145" t="s">
        <v>10</v>
      </c>
      <c r="O3846" s="146" t="s">
        <v>240</v>
      </c>
      <c r="P3846" s="141" t="str">
        <f>VLOOKUP(O3846,Stock[],2,FALSE)</f>
        <v>သံပုရာအရက်</v>
      </c>
      <c r="Q3846" s="147">
        <f>VLOOKUP(O3846,Stock[],3,FALSE)</f>
        <v>0.64</v>
      </c>
      <c r="R3846" s="147">
        <f>VLOOKUP(O3846,Stock[],4,FALSE)</f>
        <v>14</v>
      </c>
      <c r="S3846" s="146"/>
      <c r="T3846" s="147">
        <f>(DailySales!$S3846/DailySales!$R3846)+DailySales!$U3846</f>
        <v>20</v>
      </c>
      <c r="U3846" s="146">
        <v>20</v>
      </c>
      <c r="V3846" s="148">
        <f>+DailySales!$T3846*DailySales!$R3846</f>
        <v>280</v>
      </c>
      <c r="W3846" s="148">
        <f>+DailySales!$V3846*DailySales!$Q3846</f>
        <v>179.20000000000002</v>
      </c>
      <c r="X3846" s="148">
        <f>VLOOKUP(O3846,Stock[],6,FALSE)</f>
        <v>1330</v>
      </c>
      <c r="Y3846" s="148">
        <f>+DailySales!$V3846*DailySales!$X3846</f>
        <v>372400</v>
      </c>
      <c r="Z3846" s="146"/>
      <c r="AA3846" s="146"/>
      <c r="AB3846" s="146"/>
      <c r="AC3846" s="146"/>
      <c r="AD3846" s="146"/>
      <c r="AE3846" s="149"/>
      <c r="AF3846" s="150"/>
      <c r="AG3846" s="151"/>
      <c r="AH3846" s="150"/>
      <c r="AI3846" s="151"/>
      <c r="AJ3846" s="122">
        <v>46071</v>
      </c>
      <c r="AK3846" s="151">
        <v>372400</v>
      </c>
      <c r="AL3846" s="34"/>
      <c r="AM3846" s="39"/>
      <c r="AN384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47" spans="1:40" ht="19.5" customHeight="1" x14ac:dyDescent="0.25">
      <c r="A3847" s="141">
        <f t="shared" si="440"/>
        <v>2026</v>
      </c>
      <c r="B3847" s="141">
        <f t="shared" si="441"/>
        <v>2</v>
      </c>
      <c r="C3847" s="154">
        <v>46067</v>
      </c>
      <c r="D3847" s="142">
        <f t="shared" ca="1" si="442"/>
        <v>46097</v>
      </c>
      <c r="E3847" s="142" t="str">
        <f t="shared" ca="1" si="443"/>
        <v>1-Months</v>
      </c>
      <c r="F3847" s="142" t="str">
        <f>VLOOKUP(O3847,Stock[],5,FALSE)</f>
        <v>BE</v>
      </c>
      <c r="G3847" s="143" t="s">
        <v>3554</v>
      </c>
      <c r="H3847" s="144"/>
      <c r="I3847" s="145" t="s">
        <v>201</v>
      </c>
      <c r="J3847" s="141" t="str">
        <f>VLOOKUP(I3847,Customers[],2,FALSE)</f>
        <v>ဦးအောင်မိုး(ကောင်းသန့်)</v>
      </c>
      <c r="K3847" s="141" t="str">
        <f>VLOOKUP(I3847,Customers[],4,FALSE)</f>
        <v>Meiktila</v>
      </c>
      <c r="L3847" s="141" t="str">
        <f>VLOOKUP(Table85[[#This Row],[CustomerID]],Table!H:K,3,0)</f>
        <v>မိတ္ထီလာ</v>
      </c>
      <c r="M3847" s="141" t="str">
        <f>VLOOKUP(I3847,Customers[],5,FALSE)</f>
        <v>WholeSales/Contract</v>
      </c>
      <c r="N3847" s="145" t="s">
        <v>10</v>
      </c>
      <c r="O3847" s="146" t="s">
        <v>220</v>
      </c>
      <c r="P3847" s="141" t="str">
        <f>VLOOKUP(O3847,Stock[],2,FALSE)</f>
        <v>မြန်မာရှောက်ပျား</v>
      </c>
      <c r="Q3847" s="147">
        <f>VLOOKUP(O3847,Stock[],3,FALSE)</f>
        <v>0.64</v>
      </c>
      <c r="R3847" s="147">
        <f>VLOOKUP(O3847,Stock[],4,FALSE)</f>
        <v>14</v>
      </c>
      <c r="S3847" s="146"/>
      <c r="T3847" s="147">
        <f>(DailySales!$S3847/DailySales!$R3847)+DailySales!$U3847</f>
        <v>50</v>
      </c>
      <c r="U3847" s="146">
        <v>50</v>
      </c>
      <c r="V3847" s="148">
        <f>+DailySales!$T3847*DailySales!$R3847</f>
        <v>700</v>
      </c>
      <c r="W3847" s="148">
        <f>+DailySales!$V3847*DailySales!$Q3847</f>
        <v>448</v>
      </c>
      <c r="X3847" s="148">
        <f>VLOOKUP(O3847,Stock[],6,FALSE)</f>
        <v>1370</v>
      </c>
      <c r="Y3847" s="148">
        <f>+DailySales!$V3847*DailySales!$X3847</f>
        <v>959000</v>
      </c>
      <c r="Z3847" s="146"/>
      <c r="AA3847" s="146"/>
      <c r="AB3847" s="146"/>
      <c r="AC3847" s="146"/>
      <c r="AD3847" s="146"/>
      <c r="AE3847" s="149"/>
      <c r="AF3847" s="150"/>
      <c r="AG3847" s="151"/>
      <c r="AH3847" s="150"/>
      <c r="AI3847" s="151"/>
      <c r="AJ3847" s="122">
        <v>46071</v>
      </c>
      <c r="AK3847" s="151">
        <v>959000</v>
      </c>
      <c r="AL3847" s="34"/>
      <c r="AM3847" s="39"/>
      <c r="AN384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48" spans="1:40" ht="19.5" customHeight="1" x14ac:dyDescent="0.25">
      <c r="A3848" s="141">
        <f t="shared" si="440"/>
        <v>2026</v>
      </c>
      <c r="B3848" s="141">
        <f t="shared" si="441"/>
        <v>2</v>
      </c>
      <c r="C3848" s="154">
        <v>46067</v>
      </c>
      <c r="D3848" s="142">
        <f t="shared" ca="1" si="442"/>
        <v>46097</v>
      </c>
      <c r="E3848" s="142" t="str">
        <f t="shared" ca="1" si="443"/>
        <v>1-Months</v>
      </c>
      <c r="F3848" s="142" t="str">
        <f>VLOOKUP(O3848,Stock[],5,FALSE)</f>
        <v>BE</v>
      </c>
      <c r="G3848" s="143" t="s">
        <v>3554</v>
      </c>
      <c r="H3848" s="144"/>
      <c r="I3848" s="145" t="s">
        <v>201</v>
      </c>
      <c r="J3848" s="141" t="str">
        <f>VLOOKUP(I3848,Customers[],2,FALSE)</f>
        <v>ဦးအောင်မိုး(ကောင်းသန့်)</v>
      </c>
      <c r="K3848" s="141" t="str">
        <f>VLOOKUP(I3848,Customers[],4,FALSE)</f>
        <v>Meiktila</v>
      </c>
      <c r="L3848" s="141" t="str">
        <f>VLOOKUP(Table85[[#This Row],[CustomerID]],Table!H:K,3,0)</f>
        <v>မိတ္ထီလာ</v>
      </c>
      <c r="M3848" s="141" t="str">
        <f>VLOOKUP(I3848,Customers[],5,FALSE)</f>
        <v>WholeSales/Contract</v>
      </c>
      <c r="N3848" s="145" t="s">
        <v>10</v>
      </c>
      <c r="O3848" s="146" t="s">
        <v>217</v>
      </c>
      <c r="P3848" s="141" t="str">
        <f>VLOOKUP(O3848,Stock[],2,FALSE)</f>
        <v>လိမ္မော်ဖြူ</v>
      </c>
      <c r="Q3848" s="147">
        <f>VLOOKUP(O3848,Stock[],3,FALSE)</f>
        <v>0.64</v>
      </c>
      <c r="R3848" s="147">
        <f>VLOOKUP(O3848,Stock[],4,FALSE)</f>
        <v>24</v>
      </c>
      <c r="S3848" s="146"/>
      <c r="T3848" s="147">
        <f>(DailySales!$S3848/DailySales!$R3848)+DailySales!$U3848</f>
        <v>50</v>
      </c>
      <c r="U3848" s="146">
        <v>50</v>
      </c>
      <c r="V3848" s="148">
        <f>+DailySales!$T3848*DailySales!$R3848</f>
        <v>1200</v>
      </c>
      <c r="W3848" s="148">
        <f>+DailySales!$V3848*DailySales!$Q3848</f>
        <v>768</v>
      </c>
      <c r="X3848" s="148">
        <f>VLOOKUP(O3848,Stock[],6,FALSE)</f>
        <v>1330</v>
      </c>
      <c r="Y3848" s="148">
        <f>+DailySales!$V3848*DailySales!$X3848</f>
        <v>1596000</v>
      </c>
      <c r="Z3848" s="146"/>
      <c r="AA3848" s="146"/>
      <c r="AB3848" s="146"/>
      <c r="AC3848" s="146"/>
      <c r="AD3848" s="146"/>
      <c r="AE3848" s="149"/>
      <c r="AF3848" s="150"/>
      <c r="AG3848" s="151"/>
      <c r="AH3848" s="150"/>
      <c r="AI3848" s="151"/>
      <c r="AJ3848" s="122">
        <v>46071</v>
      </c>
      <c r="AK3848" s="151">
        <v>1596000</v>
      </c>
      <c r="AL3848" s="34"/>
      <c r="AM3848" s="39"/>
      <c r="AN384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49" spans="1:40" ht="19.5" customHeight="1" x14ac:dyDescent="0.25">
      <c r="A3849" s="141">
        <f t="shared" si="440"/>
        <v>2026</v>
      </c>
      <c r="B3849" s="141">
        <f t="shared" si="441"/>
        <v>2</v>
      </c>
      <c r="C3849" s="154">
        <v>46067</v>
      </c>
      <c r="D3849" s="142">
        <f t="shared" ca="1" si="442"/>
        <v>46097</v>
      </c>
      <c r="E3849" s="142" t="str">
        <f t="shared" ca="1" si="443"/>
        <v>1-Months</v>
      </c>
      <c r="F3849" s="142" t="str">
        <f>VLOOKUP(O3849,Stock[],5,FALSE)</f>
        <v>BE</v>
      </c>
      <c r="G3849" s="143" t="s">
        <v>3554</v>
      </c>
      <c r="H3849" s="144"/>
      <c r="I3849" s="145" t="s">
        <v>201</v>
      </c>
      <c r="J3849" s="141" t="str">
        <f>VLOOKUP(I3849,Customers[],2,FALSE)</f>
        <v>ဦးအောင်မိုး(ကောင်းသန့်)</v>
      </c>
      <c r="K3849" s="141" t="str">
        <f>VLOOKUP(I3849,Customers[],4,FALSE)</f>
        <v>Meiktila</v>
      </c>
      <c r="L3849" s="141" t="str">
        <f>VLOOKUP(Table85[[#This Row],[CustomerID]],Table!H:K,3,0)</f>
        <v>မိတ္ထီလာ</v>
      </c>
      <c r="M3849" s="141" t="str">
        <f>VLOOKUP(I3849,Customers[],5,FALSE)</f>
        <v>WholeSales/Contract</v>
      </c>
      <c r="N3849" s="145" t="s">
        <v>10</v>
      </c>
      <c r="O3849" s="146" t="s">
        <v>2120</v>
      </c>
      <c r="P3849" s="141" t="str">
        <f>VLOOKUP(O3849,Stock[],2,FALSE)</f>
        <v>ဇေ အရက်သန့်</v>
      </c>
      <c r="Q3849" s="147">
        <f>VLOOKUP(O3849,Stock[],3,FALSE)</f>
        <v>0.64</v>
      </c>
      <c r="R3849" s="147">
        <f>VLOOKUP(O3849,Stock[],4,FALSE)</f>
        <v>14</v>
      </c>
      <c r="S3849" s="146"/>
      <c r="T3849" s="147">
        <f>(DailySales!$S3849/DailySales!$R3849)+DailySales!$U3849</f>
        <v>50</v>
      </c>
      <c r="U3849" s="146">
        <v>50</v>
      </c>
      <c r="V3849" s="148">
        <f>+DailySales!$T3849*DailySales!$R3849</f>
        <v>700</v>
      </c>
      <c r="W3849" s="148">
        <f>+DailySales!$V3849*DailySales!$Q3849</f>
        <v>448</v>
      </c>
      <c r="X3849" s="148">
        <f>VLOOKUP(O3849,Stock[],6,FALSE)</f>
        <v>1380</v>
      </c>
      <c r="Y3849" s="148">
        <f>+DailySales!$V3849*DailySales!$X3849</f>
        <v>966000</v>
      </c>
      <c r="Z3849" s="146"/>
      <c r="AA3849" s="146"/>
      <c r="AB3849" s="146"/>
      <c r="AC3849" s="146"/>
      <c r="AD3849" s="146"/>
      <c r="AE3849" s="149"/>
      <c r="AF3849" s="150"/>
      <c r="AG3849" s="151"/>
      <c r="AH3849" s="150"/>
      <c r="AI3849" s="151"/>
      <c r="AJ3849" s="122">
        <v>46071</v>
      </c>
      <c r="AK3849" s="151">
        <v>966000</v>
      </c>
      <c r="AL3849" s="34"/>
      <c r="AM3849" s="39"/>
      <c r="AN384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50" spans="1:40" ht="19.5" customHeight="1" x14ac:dyDescent="0.25">
      <c r="A3850" s="141">
        <f t="shared" si="440"/>
        <v>2026</v>
      </c>
      <c r="B3850" s="141">
        <f t="shared" si="441"/>
        <v>2</v>
      </c>
      <c r="C3850" s="154">
        <v>46067</v>
      </c>
      <c r="D3850" s="142">
        <f t="shared" ca="1" si="442"/>
        <v>46097</v>
      </c>
      <c r="E3850" s="142" t="str">
        <f t="shared" ca="1" si="443"/>
        <v>1-Months</v>
      </c>
      <c r="F3850" s="142" t="str">
        <f>VLOOKUP(O3850,Stock[],5,FALSE)</f>
        <v>BE</v>
      </c>
      <c r="G3850" s="143" t="s">
        <v>3554</v>
      </c>
      <c r="H3850" s="144"/>
      <c r="I3850" s="145" t="s">
        <v>201</v>
      </c>
      <c r="J3850" s="141" t="str">
        <f>VLOOKUP(I3850,Customers[],2,FALSE)</f>
        <v>ဦးအောင်မိုး(ကောင်းသန့်)</v>
      </c>
      <c r="K3850" s="141" t="str">
        <f>VLOOKUP(I3850,Customers[],4,FALSE)</f>
        <v>Meiktila</v>
      </c>
      <c r="L3850" s="141" t="str">
        <f>VLOOKUP(Table85[[#This Row],[CustomerID]],Table!H:K,3,0)</f>
        <v>မိတ္ထီလာ</v>
      </c>
      <c r="M3850" s="141" t="str">
        <f>VLOOKUP(I3850,Customers[],5,FALSE)</f>
        <v>WholeSales/Contract</v>
      </c>
      <c r="N3850" s="145" t="s">
        <v>10</v>
      </c>
      <c r="O3850" s="146" t="s">
        <v>218</v>
      </c>
      <c r="P3850" s="141" t="str">
        <f>VLOOKUP(O3850,Stock[],2,FALSE)</f>
        <v>Black Cat</v>
      </c>
      <c r="Q3850" s="147">
        <f>VLOOKUP(O3850,Stock[],3,FALSE)</f>
        <v>0.64</v>
      </c>
      <c r="R3850" s="147">
        <f>VLOOKUP(O3850,Stock[],4,FALSE)</f>
        <v>24</v>
      </c>
      <c r="S3850" s="146"/>
      <c r="T3850" s="147">
        <f>(DailySales!$S3850/DailySales!$R3850)+DailySales!$U3850</f>
        <v>10</v>
      </c>
      <c r="U3850" s="146">
        <v>10</v>
      </c>
      <c r="V3850" s="148">
        <f>+DailySales!$T3850*DailySales!$R3850</f>
        <v>240</v>
      </c>
      <c r="W3850" s="148">
        <f>+DailySales!$V3850*DailySales!$Q3850</f>
        <v>153.6</v>
      </c>
      <c r="X3850" s="148">
        <f>VLOOKUP(O3850,Stock[],6,FALSE)</f>
        <v>1330</v>
      </c>
      <c r="Y3850" s="148">
        <f>+DailySales!$V3850*DailySales!$X3850</f>
        <v>319200</v>
      </c>
      <c r="Z3850" s="146"/>
      <c r="AA3850" s="146"/>
      <c r="AB3850" s="146"/>
      <c r="AC3850" s="146"/>
      <c r="AD3850" s="146"/>
      <c r="AE3850" s="149"/>
      <c r="AF3850" s="150"/>
      <c r="AG3850" s="151"/>
      <c r="AH3850" s="150"/>
      <c r="AI3850" s="151"/>
      <c r="AJ3850" s="122">
        <v>46071</v>
      </c>
      <c r="AK3850" s="151">
        <v>319200</v>
      </c>
      <c r="AL3850" s="34"/>
      <c r="AM3850" s="39"/>
      <c r="AN385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51" spans="1:40" ht="19.5" customHeight="1" x14ac:dyDescent="0.25">
      <c r="A3851" s="141">
        <f t="shared" si="440"/>
        <v>2026</v>
      </c>
      <c r="B3851" s="141">
        <f t="shared" si="441"/>
        <v>2</v>
      </c>
      <c r="C3851" s="154">
        <v>46067</v>
      </c>
      <c r="D3851" s="142">
        <f t="shared" ca="1" si="442"/>
        <v>46097</v>
      </c>
      <c r="E3851" s="142" t="str">
        <f t="shared" ca="1" si="443"/>
        <v>1-Months</v>
      </c>
      <c r="F3851" s="142" t="str">
        <f>VLOOKUP(O3851,Stock[],5,FALSE)</f>
        <v>BE</v>
      </c>
      <c r="G3851" s="143" t="s">
        <v>3554</v>
      </c>
      <c r="H3851" s="144"/>
      <c r="I3851" s="145" t="s">
        <v>201</v>
      </c>
      <c r="J3851" s="141" t="str">
        <f>VLOOKUP(I3851,Customers[],2,FALSE)</f>
        <v>ဦးအောင်မိုး(ကောင်းသန့်)</v>
      </c>
      <c r="K3851" s="141" t="str">
        <f>VLOOKUP(I3851,Customers[],4,FALSE)</f>
        <v>Meiktila</v>
      </c>
      <c r="L3851" s="141" t="str">
        <f>VLOOKUP(Table85[[#This Row],[CustomerID]],Table!H:K,3,0)</f>
        <v>မိတ္ထီလာ</v>
      </c>
      <c r="M3851" s="141" t="str">
        <f>VLOOKUP(I3851,Customers[],5,FALSE)</f>
        <v>WholeSales/Contract</v>
      </c>
      <c r="N3851" s="145" t="s">
        <v>10</v>
      </c>
      <c r="O3851" s="146" t="s">
        <v>209</v>
      </c>
      <c r="P3851" s="141" t="str">
        <f>VLOOKUP(O3851,Stock[],2,FALSE)</f>
        <v>ဇေယျဝတီ Red</v>
      </c>
      <c r="Q3851" s="147">
        <f>VLOOKUP(O3851,Stock[],3,FALSE)</f>
        <v>0.64</v>
      </c>
      <c r="R3851" s="147">
        <f>VLOOKUP(O3851,Stock[],4,FALSE)</f>
        <v>14</v>
      </c>
      <c r="S3851" s="146"/>
      <c r="T3851" s="147">
        <f>(DailySales!$S3851/DailySales!$R3851)+DailySales!$U3851</f>
        <v>10</v>
      </c>
      <c r="U3851" s="146">
        <v>10</v>
      </c>
      <c r="V3851" s="148">
        <f>+DailySales!$T3851*DailySales!$R3851</f>
        <v>140</v>
      </c>
      <c r="W3851" s="148">
        <f>+DailySales!$V3851*DailySales!$Q3851</f>
        <v>89.600000000000009</v>
      </c>
      <c r="X3851" s="148">
        <f>VLOOKUP(O3851,Stock[],6,FALSE)</f>
        <v>1330</v>
      </c>
      <c r="Y3851" s="148">
        <f>+DailySales!$V3851*DailySales!$X3851</f>
        <v>186200</v>
      </c>
      <c r="Z3851" s="146"/>
      <c r="AA3851" s="146"/>
      <c r="AB3851" s="146"/>
      <c r="AC3851" s="146"/>
      <c r="AD3851" s="146"/>
      <c r="AE3851" s="149"/>
      <c r="AF3851" s="150"/>
      <c r="AG3851" s="151"/>
      <c r="AH3851" s="150"/>
      <c r="AI3851" s="151"/>
      <c r="AJ3851" s="122">
        <v>46071</v>
      </c>
      <c r="AK3851" s="151">
        <v>186200</v>
      </c>
      <c r="AL3851" s="34"/>
      <c r="AM3851" s="39"/>
      <c r="AN385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52" spans="1:40" ht="19.5" customHeight="1" x14ac:dyDescent="0.25">
      <c r="A3852" s="141">
        <f t="shared" si="440"/>
        <v>2026</v>
      </c>
      <c r="B3852" s="141">
        <f t="shared" si="441"/>
        <v>2</v>
      </c>
      <c r="C3852" s="154">
        <v>46067</v>
      </c>
      <c r="D3852" s="142">
        <f t="shared" ca="1" si="442"/>
        <v>46097</v>
      </c>
      <c r="E3852" s="142" t="str">
        <f t="shared" ca="1" si="443"/>
        <v>1-Months</v>
      </c>
      <c r="F3852" s="142" t="str">
        <f>VLOOKUP(O3852,Stock[],5,FALSE)</f>
        <v>BE</v>
      </c>
      <c r="G3852" s="143" t="s">
        <v>3554</v>
      </c>
      <c r="H3852" s="144"/>
      <c r="I3852" s="145" t="s">
        <v>201</v>
      </c>
      <c r="J3852" s="141" t="str">
        <f>VLOOKUP(I3852,Customers[],2,FALSE)</f>
        <v>ဦးအောင်မိုး(ကောင်းသန့်)</v>
      </c>
      <c r="K3852" s="141" t="str">
        <f>VLOOKUP(I3852,Customers[],4,FALSE)</f>
        <v>Meiktila</v>
      </c>
      <c r="L3852" s="141" t="str">
        <f>VLOOKUP(Table85[[#This Row],[CustomerID]],Table!H:K,3,0)</f>
        <v>မိတ္ထီလာ</v>
      </c>
      <c r="M3852" s="141" t="str">
        <f>VLOOKUP(I3852,Customers[],5,FALSE)</f>
        <v>WholeSales/Contract</v>
      </c>
      <c r="N3852" s="145" t="s">
        <v>10</v>
      </c>
      <c r="O3852" s="146" t="s">
        <v>214</v>
      </c>
      <c r="P3852" s="141" t="str">
        <f>VLOOKUP(O3852,Stock[],2,FALSE)</f>
        <v>ကောင်းကြည်</v>
      </c>
      <c r="Q3852" s="147">
        <f>VLOOKUP(O3852,Stock[],3,FALSE)</f>
        <v>0.64</v>
      </c>
      <c r="R3852" s="147">
        <f>VLOOKUP(O3852,Stock[],4,FALSE)</f>
        <v>14</v>
      </c>
      <c r="S3852" s="146"/>
      <c r="T3852" s="147">
        <f>(DailySales!$S3852/DailySales!$R3852)+DailySales!$U3852</f>
        <v>50</v>
      </c>
      <c r="U3852" s="146">
        <v>50</v>
      </c>
      <c r="V3852" s="148">
        <f>+DailySales!$T3852*DailySales!$R3852</f>
        <v>700</v>
      </c>
      <c r="W3852" s="148">
        <f>+DailySales!$V3852*DailySales!$Q3852</f>
        <v>448</v>
      </c>
      <c r="X3852" s="148">
        <f>VLOOKUP(O3852,Stock[],6,FALSE)</f>
        <v>1330</v>
      </c>
      <c r="Y3852" s="148">
        <f>+DailySales!$V3852*DailySales!$X3852</f>
        <v>931000</v>
      </c>
      <c r="Z3852" s="146"/>
      <c r="AA3852" s="146"/>
      <c r="AB3852" s="146"/>
      <c r="AC3852" s="146"/>
      <c r="AD3852" s="146"/>
      <c r="AE3852" s="149"/>
      <c r="AF3852" s="150"/>
      <c r="AG3852" s="151"/>
      <c r="AH3852" s="150"/>
      <c r="AI3852" s="151"/>
      <c r="AJ3852" s="122">
        <v>46071</v>
      </c>
      <c r="AK3852" s="151">
        <v>931000</v>
      </c>
      <c r="AL3852" s="34"/>
      <c r="AM3852" s="39"/>
      <c r="AN385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53" spans="1:40" ht="19.5" customHeight="1" x14ac:dyDescent="0.25">
      <c r="A3853" s="141">
        <f t="shared" ref="A3853:A3860" si="444">YEAR(C3853)</f>
        <v>2026</v>
      </c>
      <c r="B3853" s="141">
        <f t="shared" ref="B3853:B3860" si="445">MONTH(C3853)</f>
        <v>2</v>
      </c>
      <c r="C3853" s="154">
        <v>46067</v>
      </c>
      <c r="D3853" s="142">
        <f t="shared" ref="D3853:D3860" ca="1" si="446">TODAY()</f>
        <v>46097</v>
      </c>
      <c r="E3853" s="142" t="str">
        <f t="shared" ref="E3853:E3860" ca="1" si="447">DATEDIF(C3853,D3853,"M")&amp;"-Months"</f>
        <v>1-Months</v>
      </c>
      <c r="F3853" s="142" t="str">
        <f>VLOOKUP(O3853,Stock[],5,FALSE)</f>
        <v>BE</v>
      </c>
      <c r="G3853" s="143" t="s">
        <v>3554</v>
      </c>
      <c r="H3853" s="144"/>
      <c r="I3853" s="145" t="s">
        <v>201</v>
      </c>
      <c r="J3853" s="141" t="str">
        <f>VLOOKUP(I3853,Customers[],2,FALSE)</f>
        <v>ဦးအောင်မိုး(ကောင်းသန့်)</v>
      </c>
      <c r="K3853" s="141" t="str">
        <f>VLOOKUP(I3853,Customers[],4,FALSE)</f>
        <v>Meiktila</v>
      </c>
      <c r="L3853" s="141" t="str">
        <f>VLOOKUP(Table85[[#This Row],[CustomerID]],Table!H:K,3,0)</f>
        <v>မိတ္ထီလာ</v>
      </c>
      <c r="M3853" s="141" t="str">
        <f>VLOOKUP(I3853,Customers[],5,FALSE)</f>
        <v>WholeSales/Contract</v>
      </c>
      <c r="N3853" s="145" t="s">
        <v>10</v>
      </c>
      <c r="O3853" s="146" t="s">
        <v>2465</v>
      </c>
      <c r="P3853" s="141" t="str">
        <f>VLOOKUP(O3853,Stock[],2,FALSE)</f>
        <v>မိုးနဲကွန်ကီး</v>
      </c>
      <c r="Q3853" s="147">
        <f>VLOOKUP(O3853,Stock[],3,FALSE)</f>
        <v>0.64</v>
      </c>
      <c r="R3853" s="147">
        <f>VLOOKUP(O3853,Stock[],4,FALSE)</f>
        <v>14</v>
      </c>
      <c r="S3853" s="146"/>
      <c r="T3853" s="147">
        <f>(DailySales!$S3853/DailySales!$R3853)+DailySales!$U3853</f>
        <v>10</v>
      </c>
      <c r="U3853" s="146">
        <v>10</v>
      </c>
      <c r="V3853" s="148">
        <f>+DailySales!$T3853*DailySales!$R3853</f>
        <v>140</v>
      </c>
      <c r="W3853" s="148">
        <f>+DailySales!$V3853*DailySales!$Q3853</f>
        <v>89.600000000000009</v>
      </c>
      <c r="X3853" s="148">
        <f>VLOOKUP(O3853,Stock[],6,FALSE)</f>
        <v>1700</v>
      </c>
      <c r="Y3853" s="148">
        <f>+DailySales!$V3853*DailySales!$X3853</f>
        <v>238000</v>
      </c>
      <c r="Z3853" s="146"/>
      <c r="AA3853" s="146"/>
      <c r="AB3853" s="146"/>
      <c r="AC3853" s="146"/>
      <c r="AD3853" s="146"/>
      <c r="AE3853" s="149"/>
      <c r="AF3853" s="150"/>
      <c r="AG3853" s="151"/>
      <c r="AH3853" s="150"/>
      <c r="AI3853" s="151"/>
      <c r="AJ3853" s="122">
        <v>46071</v>
      </c>
      <c r="AK3853" s="151">
        <v>238000</v>
      </c>
      <c r="AL3853" s="34"/>
      <c r="AM3853" s="39"/>
      <c r="AN385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54" spans="1:40" ht="19.5" customHeight="1" x14ac:dyDescent="0.25">
      <c r="A3854" s="141">
        <f t="shared" si="444"/>
        <v>2026</v>
      </c>
      <c r="B3854" s="141">
        <f t="shared" si="445"/>
        <v>2</v>
      </c>
      <c r="C3854" s="154">
        <v>46067</v>
      </c>
      <c r="D3854" s="142">
        <f t="shared" ca="1" si="446"/>
        <v>46097</v>
      </c>
      <c r="E3854" s="142" t="str">
        <f t="shared" ca="1" si="447"/>
        <v>1-Months</v>
      </c>
      <c r="F3854" s="142" t="str">
        <f>VLOOKUP(O3854,Stock[],5,FALSE)</f>
        <v>BE</v>
      </c>
      <c r="G3854" s="143" t="s">
        <v>3555</v>
      </c>
      <c r="H3854" s="144"/>
      <c r="I3854" s="145" t="s">
        <v>239</v>
      </c>
      <c r="J3854" s="141" t="str">
        <f>VLOOKUP(I3854,Customers[],2,FALSE)</f>
        <v>ဦးရဲမြင့်</v>
      </c>
      <c r="K3854" s="141" t="str">
        <f>VLOOKUP(I3854,Customers[],4,FALSE)</f>
        <v>Pyawbwe</v>
      </c>
      <c r="L3854" s="141" t="str">
        <f>VLOOKUP(Table85[[#This Row],[CustomerID]],Table!H:K,3,0)</f>
        <v>ပျော်ဘွယ်</v>
      </c>
      <c r="M3854" s="141" t="str">
        <f>VLOOKUP(I3854,Customers[],5,FALSE)</f>
        <v>WholeSales/Contract</v>
      </c>
      <c r="N3854" s="145" t="s">
        <v>10</v>
      </c>
      <c r="O3854" s="146" t="s">
        <v>240</v>
      </c>
      <c r="P3854" s="141" t="str">
        <f>VLOOKUP(O3854,Stock[],2,FALSE)</f>
        <v>သံပုရာအရက်</v>
      </c>
      <c r="Q3854" s="147">
        <f>VLOOKUP(O3854,Stock[],3,FALSE)</f>
        <v>0.64</v>
      </c>
      <c r="R3854" s="147">
        <f>VLOOKUP(O3854,Stock[],4,FALSE)</f>
        <v>14</v>
      </c>
      <c r="S3854" s="146"/>
      <c r="T3854" s="147">
        <f>(DailySales!$S3854/DailySales!$R3854)+DailySales!$U3854</f>
        <v>50</v>
      </c>
      <c r="U3854" s="146">
        <v>50</v>
      </c>
      <c r="V3854" s="148">
        <f>+DailySales!$T3854*DailySales!$R3854</f>
        <v>700</v>
      </c>
      <c r="W3854" s="148">
        <f>+DailySales!$V3854*DailySales!$Q3854</f>
        <v>448</v>
      </c>
      <c r="X3854" s="148">
        <f>VLOOKUP(O3854,Stock[],6,FALSE)</f>
        <v>1330</v>
      </c>
      <c r="Y3854" s="148">
        <f>+DailySales!$V3854*DailySales!$X3854</f>
        <v>931000</v>
      </c>
      <c r="Z3854" s="146"/>
      <c r="AA3854" s="146"/>
      <c r="AB3854" s="146"/>
      <c r="AC3854" s="146"/>
      <c r="AD3854" s="146"/>
      <c r="AE3854" s="149"/>
      <c r="AF3854" s="150"/>
      <c r="AG3854" s="151"/>
      <c r="AH3854" s="150"/>
      <c r="AI3854" s="151"/>
      <c r="AJ3854" s="122">
        <v>46069</v>
      </c>
      <c r="AK3854" s="151">
        <v>931000</v>
      </c>
      <c r="AL3854" s="34"/>
      <c r="AM3854" s="39"/>
      <c r="AN385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55" spans="1:40" ht="19.5" customHeight="1" x14ac:dyDescent="0.25">
      <c r="A3855" s="141">
        <f t="shared" si="444"/>
        <v>2026</v>
      </c>
      <c r="B3855" s="141">
        <f t="shared" si="445"/>
        <v>2</v>
      </c>
      <c r="C3855" s="154">
        <v>46067</v>
      </c>
      <c r="D3855" s="142">
        <f t="shared" ca="1" si="446"/>
        <v>46097</v>
      </c>
      <c r="E3855" s="142" t="str">
        <f t="shared" ca="1" si="447"/>
        <v>1-Months</v>
      </c>
      <c r="F3855" s="142" t="str">
        <f>VLOOKUP(O3855,Stock[],5,FALSE)</f>
        <v>BE</v>
      </c>
      <c r="G3855" s="143" t="s">
        <v>3555</v>
      </c>
      <c r="H3855" s="144"/>
      <c r="I3855" s="145" t="s">
        <v>239</v>
      </c>
      <c r="J3855" s="141" t="str">
        <f>VLOOKUP(I3855,Customers[],2,FALSE)</f>
        <v>ဦးရဲမြင့်</v>
      </c>
      <c r="K3855" s="141" t="str">
        <f>VLOOKUP(I3855,Customers[],4,FALSE)</f>
        <v>Pyawbwe</v>
      </c>
      <c r="L3855" s="141" t="str">
        <f>VLOOKUP(Table85[[#This Row],[CustomerID]],Table!H:K,3,0)</f>
        <v>ပျော်ဘွယ်</v>
      </c>
      <c r="M3855" s="141" t="str">
        <f>VLOOKUP(I3855,Customers[],5,FALSE)</f>
        <v>WholeSales/Contract</v>
      </c>
      <c r="N3855" s="145" t="s">
        <v>10</v>
      </c>
      <c r="O3855" s="146" t="s">
        <v>220</v>
      </c>
      <c r="P3855" s="141" t="str">
        <f>VLOOKUP(O3855,Stock[],2,FALSE)</f>
        <v>မြန်မာရှောက်ပျား</v>
      </c>
      <c r="Q3855" s="147">
        <f>VLOOKUP(O3855,Stock[],3,FALSE)</f>
        <v>0.64</v>
      </c>
      <c r="R3855" s="147">
        <f>VLOOKUP(O3855,Stock[],4,FALSE)</f>
        <v>14</v>
      </c>
      <c r="S3855" s="146"/>
      <c r="T3855" s="147">
        <f>(DailySales!$S3855/DailySales!$R3855)+DailySales!$U3855</f>
        <v>170</v>
      </c>
      <c r="U3855" s="146">
        <v>170</v>
      </c>
      <c r="V3855" s="148">
        <f>+DailySales!$T3855*DailySales!$R3855</f>
        <v>2380</v>
      </c>
      <c r="W3855" s="148">
        <f>+DailySales!$V3855*DailySales!$Q3855</f>
        <v>1523.2</v>
      </c>
      <c r="X3855" s="148">
        <f>VLOOKUP(O3855,Stock[],6,FALSE)</f>
        <v>1370</v>
      </c>
      <c r="Y3855" s="148">
        <f>+DailySales!$V3855*DailySales!$X3855</f>
        <v>3260600</v>
      </c>
      <c r="Z3855" s="146"/>
      <c r="AA3855" s="146"/>
      <c r="AB3855" s="146"/>
      <c r="AC3855" s="146"/>
      <c r="AD3855" s="146"/>
      <c r="AE3855" s="149"/>
      <c r="AF3855" s="150"/>
      <c r="AG3855" s="151"/>
      <c r="AH3855" s="150"/>
      <c r="AI3855" s="151"/>
      <c r="AJ3855" s="122">
        <v>46069</v>
      </c>
      <c r="AK3855" s="151">
        <v>3260600</v>
      </c>
      <c r="AL3855" s="34"/>
      <c r="AM3855" s="39"/>
      <c r="AN385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56" spans="1:40" ht="19.5" customHeight="1" x14ac:dyDescent="0.25">
      <c r="A3856" s="141">
        <f t="shared" si="444"/>
        <v>2026</v>
      </c>
      <c r="B3856" s="141">
        <f t="shared" si="445"/>
        <v>2</v>
      </c>
      <c r="C3856" s="154">
        <v>46067</v>
      </c>
      <c r="D3856" s="142">
        <f t="shared" ca="1" si="446"/>
        <v>46097</v>
      </c>
      <c r="E3856" s="142" t="str">
        <f t="shared" ca="1" si="447"/>
        <v>1-Months</v>
      </c>
      <c r="F3856" s="142" t="str">
        <f>VLOOKUP(O3856,Stock[],5,FALSE)</f>
        <v>BE</v>
      </c>
      <c r="G3856" s="143" t="s">
        <v>3555</v>
      </c>
      <c r="H3856" s="144"/>
      <c r="I3856" s="145" t="s">
        <v>239</v>
      </c>
      <c r="J3856" s="141" t="str">
        <f>VLOOKUP(I3856,Customers[],2,FALSE)</f>
        <v>ဦးရဲမြင့်</v>
      </c>
      <c r="K3856" s="141" t="str">
        <f>VLOOKUP(I3856,Customers[],4,FALSE)</f>
        <v>Pyawbwe</v>
      </c>
      <c r="L3856" s="141" t="str">
        <f>VLOOKUP(Table85[[#This Row],[CustomerID]],Table!H:K,3,0)</f>
        <v>ပျော်ဘွယ်</v>
      </c>
      <c r="M3856" s="141" t="str">
        <f>VLOOKUP(I3856,Customers[],5,FALSE)</f>
        <v>WholeSales/Contract</v>
      </c>
      <c r="N3856" s="145" t="s">
        <v>10</v>
      </c>
      <c r="O3856" s="146" t="s">
        <v>217</v>
      </c>
      <c r="P3856" s="141" t="str">
        <f>VLOOKUP(O3856,Stock[],2,FALSE)</f>
        <v>လိမ္မော်ဖြူ</v>
      </c>
      <c r="Q3856" s="147">
        <f>VLOOKUP(O3856,Stock[],3,FALSE)</f>
        <v>0.64</v>
      </c>
      <c r="R3856" s="147">
        <f>VLOOKUP(O3856,Stock[],4,FALSE)</f>
        <v>24</v>
      </c>
      <c r="S3856" s="146"/>
      <c r="T3856" s="147">
        <f>(DailySales!$S3856/DailySales!$R3856)+DailySales!$U3856</f>
        <v>90</v>
      </c>
      <c r="U3856" s="146">
        <v>90</v>
      </c>
      <c r="V3856" s="148">
        <f>+DailySales!$T3856*DailySales!$R3856</f>
        <v>2160</v>
      </c>
      <c r="W3856" s="148">
        <f>+DailySales!$V3856*DailySales!$Q3856</f>
        <v>1382.4</v>
      </c>
      <c r="X3856" s="148">
        <f>VLOOKUP(O3856,Stock[],6,FALSE)</f>
        <v>1330</v>
      </c>
      <c r="Y3856" s="148">
        <f>+DailySales!$V3856*DailySales!$X3856</f>
        <v>2872800</v>
      </c>
      <c r="Z3856" s="146"/>
      <c r="AA3856" s="146"/>
      <c r="AB3856" s="146"/>
      <c r="AC3856" s="146"/>
      <c r="AD3856" s="146"/>
      <c r="AE3856" s="149"/>
      <c r="AF3856" s="150"/>
      <c r="AG3856" s="151"/>
      <c r="AH3856" s="150"/>
      <c r="AI3856" s="151"/>
      <c r="AJ3856" s="122">
        <v>46069</v>
      </c>
      <c r="AK3856" s="151">
        <v>2872800</v>
      </c>
      <c r="AL3856" s="34"/>
      <c r="AM3856" s="39"/>
      <c r="AN385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57" spans="1:40" ht="19.5" customHeight="1" x14ac:dyDescent="0.25">
      <c r="A3857" s="141">
        <f t="shared" si="444"/>
        <v>2026</v>
      </c>
      <c r="B3857" s="141">
        <f t="shared" si="445"/>
        <v>2</v>
      </c>
      <c r="C3857" s="154">
        <v>46067</v>
      </c>
      <c r="D3857" s="142">
        <f t="shared" ca="1" si="446"/>
        <v>46097</v>
      </c>
      <c r="E3857" s="142" t="str">
        <f t="shared" ca="1" si="447"/>
        <v>1-Months</v>
      </c>
      <c r="F3857" s="142" t="str">
        <f>VLOOKUP(O3857,Stock[],5,FALSE)</f>
        <v>BE</v>
      </c>
      <c r="G3857" s="143" t="s">
        <v>3555</v>
      </c>
      <c r="H3857" s="144"/>
      <c r="I3857" s="145" t="s">
        <v>239</v>
      </c>
      <c r="J3857" s="141" t="str">
        <f>VLOOKUP(I3857,Customers[],2,FALSE)</f>
        <v>ဦးရဲမြင့်</v>
      </c>
      <c r="K3857" s="141" t="str">
        <f>VLOOKUP(I3857,Customers[],4,FALSE)</f>
        <v>Pyawbwe</v>
      </c>
      <c r="L3857" s="141" t="str">
        <f>VLOOKUP(Table85[[#This Row],[CustomerID]],Table!H:K,3,0)</f>
        <v>ပျော်ဘွယ်</v>
      </c>
      <c r="M3857" s="141" t="str">
        <f>VLOOKUP(I3857,Customers[],5,FALSE)</f>
        <v>WholeSales/Contract</v>
      </c>
      <c r="N3857" s="145" t="s">
        <v>10</v>
      </c>
      <c r="O3857" s="146" t="s">
        <v>209</v>
      </c>
      <c r="P3857" s="141" t="str">
        <f>VLOOKUP(O3857,Stock[],2,FALSE)</f>
        <v>ဇေယျဝတီ Red</v>
      </c>
      <c r="Q3857" s="147">
        <f>VLOOKUP(O3857,Stock[],3,FALSE)</f>
        <v>0.64</v>
      </c>
      <c r="R3857" s="147">
        <f>VLOOKUP(O3857,Stock[],4,FALSE)</f>
        <v>14</v>
      </c>
      <c r="S3857" s="146"/>
      <c r="T3857" s="147">
        <f>(DailySales!$S3857/DailySales!$R3857)+DailySales!$U3857</f>
        <v>70</v>
      </c>
      <c r="U3857" s="146">
        <v>70</v>
      </c>
      <c r="V3857" s="148">
        <f>+DailySales!$T3857*DailySales!$R3857</f>
        <v>980</v>
      </c>
      <c r="W3857" s="148">
        <f>+DailySales!$V3857*DailySales!$Q3857</f>
        <v>627.20000000000005</v>
      </c>
      <c r="X3857" s="148">
        <f>VLOOKUP(O3857,Stock[],6,FALSE)</f>
        <v>1330</v>
      </c>
      <c r="Y3857" s="148">
        <f>+DailySales!$V3857*DailySales!$X3857</f>
        <v>1303400</v>
      </c>
      <c r="Z3857" s="146"/>
      <c r="AA3857" s="146"/>
      <c r="AB3857" s="146"/>
      <c r="AC3857" s="146"/>
      <c r="AD3857" s="146"/>
      <c r="AE3857" s="149"/>
      <c r="AF3857" s="150"/>
      <c r="AG3857" s="151"/>
      <c r="AH3857" s="150"/>
      <c r="AI3857" s="151"/>
      <c r="AJ3857" s="122">
        <v>46069</v>
      </c>
      <c r="AK3857" s="151">
        <v>1303400</v>
      </c>
      <c r="AL3857" s="34"/>
      <c r="AM3857" s="39"/>
      <c r="AN385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58" spans="1:40" ht="19.5" customHeight="1" x14ac:dyDescent="0.25">
      <c r="A3858" s="141">
        <f t="shared" si="444"/>
        <v>2026</v>
      </c>
      <c r="B3858" s="141">
        <f t="shared" si="445"/>
        <v>2</v>
      </c>
      <c r="C3858" s="154">
        <v>46067</v>
      </c>
      <c r="D3858" s="142">
        <f t="shared" ca="1" si="446"/>
        <v>46097</v>
      </c>
      <c r="E3858" s="142" t="str">
        <f t="shared" ca="1" si="447"/>
        <v>1-Months</v>
      </c>
      <c r="F3858" s="142" t="str">
        <f>VLOOKUP(O3858,Stock[],5,FALSE)</f>
        <v>BE</v>
      </c>
      <c r="G3858" s="143" t="s">
        <v>3556</v>
      </c>
      <c r="H3858" s="144"/>
      <c r="I3858" s="145" t="s">
        <v>233</v>
      </c>
      <c r="J3858" s="141" t="str">
        <f>VLOOKUP(I3858,Customers[],2,FALSE)</f>
        <v>ဦးဝင်းနိုင်</v>
      </c>
      <c r="K3858" s="141" t="str">
        <f>VLOOKUP(I3858,Customers[],4,FALSE)</f>
        <v>Wandwin</v>
      </c>
      <c r="L3858" s="141" t="str">
        <f>VLOOKUP(Table85[[#This Row],[CustomerID]],Table!H:K,3,0)</f>
        <v>လျှော်ပင်</v>
      </c>
      <c r="M3858" s="141" t="str">
        <f>VLOOKUP(I3858,Customers[],5,FALSE)</f>
        <v>WholeSales/Contract</v>
      </c>
      <c r="N3858" s="145" t="s">
        <v>10</v>
      </c>
      <c r="O3858" s="146" t="s">
        <v>220</v>
      </c>
      <c r="P3858" s="141" t="str">
        <f>VLOOKUP(O3858,Stock[],2,FALSE)</f>
        <v>မြန်မာရှောက်ပျား</v>
      </c>
      <c r="Q3858" s="147">
        <f>VLOOKUP(O3858,Stock[],3,FALSE)</f>
        <v>0.64</v>
      </c>
      <c r="R3858" s="147">
        <f>VLOOKUP(O3858,Stock[],4,FALSE)</f>
        <v>14</v>
      </c>
      <c r="S3858" s="146"/>
      <c r="T3858" s="147">
        <f>(DailySales!$S3858/DailySales!$R3858)+DailySales!$U3858</f>
        <v>50</v>
      </c>
      <c r="U3858" s="146">
        <v>50</v>
      </c>
      <c r="V3858" s="148">
        <f>+DailySales!$T3858*DailySales!$R3858</f>
        <v>700</v>
      </c>
      <c r="W3858" s="148">
        <f>+DailySales!$V3858*DailySales!$Q3858</f>
        <v>448</v>
      </c>
      <c r="X3858" s="148">
        <f>VLOOKUP(O3858,Stock[],6,FALSE)</f>
        <v>1370</v>
      </c>
      <c r="Y3858" s="148">
        <f>+DailySales!$V3858*DailySales!$X3858</f>
        <v>959000</v>
      </c>
      <c r="Z3858" s="146"/>
      <c r="AA3858" s="146"/>
      <c r="AB3858" s="146"/>
      <c r="AC3858" s="146"/>
      <c r="AD3858" s="146"/>
      <c r="AE3858" s="149"/>
      <c r="AF3858" s="150"/>
      <c r="AG3858" s="151"/>
      <c r="AH3858" s="150">
        <v>46087</v>
      </c>
      <c r="AI3858" s="151">
        <v>606229</v>
      </c>
      <c r="AJ3858" s="150">
        <v>46086</v>
      </c>
      <c r="AK3858" s="151">
        <v>352771</v>
      </c>
      <c r="AL3858" s="34"/>
      <c r="AM3858" s="39"/>
      <c r="AN385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59" spans="1:40" ht="19.5" customHeight="1" x14ac:dyDescent="0.25">
      <c r="A3859" s="141">
        <f t="shared" si="444"/>
        <v>2026</v>
      </c>
      <c r="B3859" s="141">
        <f t="shared" si="445"/>
        <v>2</v>
      </c>
      <c r="C3859" s="154">
        <v>46067</v>
      </c>
      <c r="D3859" s="142">
        <f t="shared" ca="1" si="446"/>
        <v>46097</v>
      </c>
      <c r="E3859" s="142" t="str">
        <f t="shared" ca="1" si="447"/>
        <v>1-Months</v>
      </c>
      <c r="F3859" s="142" t="str">
        <f>VLOOKUP(O3859,Stock[],5,FALSE)</f>
        <v>BE</v>
      </c>
      <c r="G3859" s="143" t="s">
        <v>3556</v>
      </c>
      <c r="H3859" s="144"/>
      <c r="I3859" s="145" t="s">
        <v>233</v>
      </c>
      <c r="J3859" s="141" t="str">
        <f>VLOOKUP(I3859,Customers[],2,FALSE)</f>
        <v>ဦးဝင်းနိုင်</v>
      </c>
      <c r="K3859" s="141" t="str">
        <f>VLOOKUP(I3859,Customers[],4,FALSE)</f>
        <v>Wandwin</v>
      </c>
      <c r="L3859" s="141" t="str">
        <f>VLOOKUP(Table85[[#This Row],[CustomerID]],Table!H:K,3,0)</f>
        <v>လျှော်ပင်</v>
      </c>
      <c r="M3859" s="141" t="str">
        <f>VLOOKUP(I3859,Customers[],5,FALSE)</f>
        <v>WholeSales/Contract</v>
      </c>
      <c r="N3859" s="145" t="s">
        <v>10</v>
      </c>
      <c r="O3859" s="146" t="s">
        <v>2120</v>
      </c>
      <c r="P3859" s="141" t="str">
        <f>VLOOKUP(O3859,Stock[],2,FALSE)</f>
        <v>ဇေ အရက်သန့်</v>
      </c>
      <c r="Q3859" s="147">
        <f>VLOOKUP(O3859,Stock[],3,FALSE)</f>
        <v>0.64</v>
      </c>
      <c r="R3859" s="147">
        <f>VLOOKUP(O3859,Stock[],4,FALSE)</f>
        <v>14</v>
      </c>
      <c r="S3859" s="146"/>
      <c r="T3859" s="147">
        <f>(DailySales!$S3859/DailySales!$R3859)+DailySales!$U3859</f>
        <v>10</v>
      </c>
      <c r="U3859" s="146">
        <v>10</v>
      </c>
      <c r="V3859" s="148">
        <f>+DailySales!$T3859*DailySales!$R3859</f>
        <v>140</v>
      </c>
      <c r="W3859" s="148">
        <f>+DailySales!$V3859*DailySales!$Q3859</f>
        <v>89.600000000000009</v>
      </c>
      <c r="X3859" s="148">
        <f>VLOOKUP(O3859,Stock[],6,FALSE)</f>
        <v>1380</v>
      </c>
      <c r="Y3859" s="148">
        <f>+DailySales!$V3859*DailySales!$X3859</f>
        <v>193200</v>
      </c>
      <c r="Z3859" s="146"/>
      <c r="AA3859" s="146"/>
      <c r="AB3859" s="146"/>
      <c r="AC3859" s="146"/>
      <c r="AD3859" s="146"/>
      <c r="AE3859" s="149"/>
      <c r="AF3859" s="150"/>
      <c r="AG3859" s="151"/>
      <c r="AH3859" s="150">
        <v>46087</v>
      </c>
      <c r="AI3859" s="151">
        <v>193200</v>
      </c>
      <c r="AJ3859" s="150"/>
      <c r="AK3859" s="151"/>
      <c r="AL3859" s="34"/>
      <c r="AM3859" s="39"/>
      <c r="AN385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60" spans="1:40" ht="19.5" customHeight="1" x14ac:dyDescent="0.25">
      <c r="A3860" s="141">
        <f t="shared" si="444"/>
        <v>2026</v>
      </c>
      <c r="B3860" s="141">
        <f t="shared" si="445"/>
        <v>2</v>
      </c>
      <c r="C3860" s="154">
        <v>46067</v>
      </c>
      <c r="D3860" s="142">
        <f t="shared" ca="1" si="446"/>
        <v>46097</v>
      </c>
      <c r="E3860" s="142" t="str">
        <f t="shared" ca="1" si="447"/>
        <v>1-Months</v>
      </c>
      <c r="F3860" s="142" t="str">
        <f>VLOOKUP(O3860,Stock[],5,FALSE)</f>
        <v>BE</v>
      </c>
      <c r="G3860" s="143" t="s">
        <v>3556</v>
      </c>
      <c r="H3860" s="144"/>
      <c r="I3860" s="145" t="s">
        <v>233</v>
      </c>
      <c r="J3860" s="141" t="str">
        <f>VLOOKUP(I3860,Customers[],2,FALSE)</f>
        <v>ဦးဝင်းနိုင်</v>
      </c>
      <c r="K3860" s="141" t="str">
        <f>VLOOKUP(I3860,Customers[],4,FALSE)</f>
        <v>Wandwin</v>
      </c>
      <c r="L3860" s="141" t="str">
        <f>VLOOKUP(Table85[[#This Row],[CustomerID]],Table!H:K,3,0)</f>
        <v>လျှော်ပင်</v>
      </c>
      <c r="M3860" s="141" t="str">
        <f>VLOOKUP(I3860,Customers[],5,FALSE)</f>
        <v>WholeSales/Contract</v>
      </c>
      <c r="N3860" s="145" t="s">
        <v>10</v>
      </c>
      <c r="O3860" s="146" t="s">
        <v>214</v>
      </c>
      <c r="P3860" s="141" t="str">
        <f>VLOOKUP(O3860,Stock[],2,FALSE)</f>
        <v>ကောင်းကြည်</v>
      </c>
      <c r="Q3860" s="147">
        <f>VLOOKUP(O3860,Stock[],3,FALSE)</f>
        <v>0.64</v>
      </c>
      <c r="R3860" s="147">
        <f>VLOOKUP(O3860,Stock[],4,FALSE)</f>
        <v>14</v>
      </c>
      <c r="S3860" s="146"/>
      <c r="T3860" s="147">
        <f>(DailySales!$S3860/DailySales!$R3860)+DailySales!$U3860</f>
        <v>10</v>
      </c>
      <c r="U3860" s="146">
        <v>10</v>
      </c>
      <c r="V3860" s="148">
        <f>+DailySales!$T3860*DailySales!$R3860</f>
        <v>140</v>
      </c>
      <c r="W3860" s="148">
        <f>+DailySales!$V3860*DailySales!$Q3860</f>
        <v>89.600000000000009</v>
      </c>
      <c r="X3860" s="148">
        <f>VLOOKUP(O3860,Stock[],6,FALSE)</f>
        <v>1330</v>
      </c>
      <c r="Y3860" s="148">
        <f>+DailySales!$V3860*DailySales!$X3860</f>
        <v>186200</v>
      </c>
      <c r="Z3860" s="146"/>
      <c r="AA3860" s="146"/>
      <c r="AB3860" s="146"/>
      <c r="AC3860" s="146"/>
      <c r="AD3860" s="146"/>
      <c r="AE3860" s="149"/>
      <c r="AF3860" s="150"/>
      <c r="AG3860" s="151"/>
      <c r="AH3860" s="150">
        <v>46087</v>
      </c>
      <c r="AI3860" s="151">
        <v>186200</v>
      </c>
      <c r="AJ3860" s="150"/>
      <c r="AK3860" s="151"/>
      <c r="AL3860" s="34"/>
      <c r="AM3860" s="39"/>
      <c r="AN386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61" spans="1:40" ht="19.5" customHeight="1" x14ac:dyDescent="0.25">
      <c r="A3861" s="141">
        <f t="shared" ref="A3861:A3868" si="448">YEAR(C3861)</f>
        <v>2026</v>
      </c>
      <c r="B3861" s="141">
        <f t="shared" ref="B3861:B3868" si="449">MONTH(C3861)</f>
        <v>2</v>
      </c>
      <c r="C3861" s="154">
        <v>46067</v>
      </c>
      <c r="D3861" s="142">
        <f t="shared" ref="D3861:D3868" ca="1" si="450">TODAY()</f>
        <v>46097</v>
      </c>
      <c r="E3861" s="142" t="str">
        <f t="shared" ref="E3861:E3868" ca="1" si="451">DATEDIF(C3861,D3861,"M")&amp;"-Months"</f>
        <v>1-Months</v>
      </c>
      <c r="F3861" s="142" t="str">
        <f>VLOOKUP(O3861,Stock[],5,FALSE)</f>
        <v>BE</v>
      </c>
      <c r="G3861" s="143" t="s">
        <v>3556</v>
      </c>
      <c r="H3861" s="144"/>
      <c r="I3861" s="145" t="s">
        <v>233</v>
      </c>
      <c r="J3861" s="141" t="str">
        <f>VLOOKUP(I3861,Customers[],2,FALSE)</f>
        <v>ဦးဝင်းနိုင်</v>
      </c>
      <c r="K3861" s="141" t="str">
        <f>VLOOKUP(I3861,Customers[],4,FALSE)</f>
        <v>Wandwin</v>
      </c>
      <c r="L3861" s="141" t="str">
        <f>VLOOKUP(Table85[[#This Row],[CustomerID]],Table!H:K,3,0)</f>
        <v>လျှော်ပင်</v>
      </c>
      <c r="M3861" s="141" t="str">
        <f>VLOOKUP(I3861,Customers[],5,FALSE)</f>
        <v>WholeSales/Contract</v>
      </c>
      <c r="N3861" s="145" t="s">
        <v>10</v>
      </c>
      <c r="O3861" s="146" t="s">
        <v>205</v>
      </c>
      <c r="P3861" s="141" t="str">
        <f>VLOOKUP(O3861,Stock[],2,FALSE)</f>
        <v>ကောင်းကြည် ကော် 25%  (1Ltr )</v>
      </c>
      <c r="Q3861" s="147">
        <f>VLOOKUP(O3861,Stock[],3,FALSE)</f>
        <v>1</v>
      </c>
      <c r="R3861" s="147">
        <f>VLOOKUP(O3861,Stock[],4,FALSE)</f>
        <v>12</v>
      </c>
      <c r="S3861" s="146"/>
      <c r="T3861" s="147">
        <f>(DailySales!$S3861/DailySales!$R3861)+DailySales!$U3861</f>
        <v>30</v>
      </c>
      <c r="U3861" s="146">
        <v>30</v>
      </c>
      <c r="V3861" s="148">
        <f>+DailySales!$T3861*DailySales!$R3861</f>
        <v>360</v>
      </c>
      <c r="W3861" s="148">
        <f>+DailySales!$V3861*DailySales!$Q3861</f>
        <v>360</v>
      </c>
      <c r="X3861" s="148">
        <f>VLOOKUP(O3861,Stock[],6,FALSE)</f>
        <v>1530</v>
      </c>
      <c r="Y3861" s="148">
        <f>+DailySales!$V3861*DailySales!$X3861</f>
        <v>550800</v>
      </c>
      <c r="Z3861" s="146"/>
      <c r="AA3861" s="146"/>
      <c r="AB3861" s="146"/>
      <c r="AC3861" s="146"/>
      <c r="AD3861" s="146"/>
      <c r="AE3861" s="149"/>
      <c r="AF3861" s="150"/>
      <c r="AG3861" s="151"/>
      <c r="AH3861" s="150">
        <v>46087</v>
      </c>
      <c r="AI3861" s="151">
        <v>550800</v>
      </c>
      <c r="AJ3861" s="150"/>
      <c r="AK3861" s="151"/>
      <c r="AL3861" s="34"/>
      <c r="AM3861" s="39"/>
      <c r="AN386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62" spans="1:40" ht="19.5" customHeight="1" x14ac:dyDescent="0.25">
      <c r="A3862" s="141">
        <f t="shared" si="448"/>
        <v>2026</v>
      </c>
      <c r="B3862" s="141">
        <f t="shared" si="449"/>
        <v>2</v>
      </c>
      <c r="C3862" s="154">
        <v>46067</v>
      </c>
      <c r="D3862" s="142">
        <f t="shared" ca="1" si="450"/>
        <v>46097</v>
      </c>
      <c r="E3862" s="142" t="str">
        <f t="shared" ca="1" si="451"/>
        <v>1-Months</v>
      </c>
      <c r="F3862" s="142" t="str">
        <f>VLOOKUP(O3862,Stock[],5,FALSE)</f>
        <v>BE</v>
      </c>
      <c r="G3862" s="143" t="s">
        <v>3557</v>
      </c>
      <c r="H3862" s="144"/>
      <c r="I3862" s="145" t="s">
        <v>233</v>
      </c>
      <c r="J3862" s="141" t="str">
        <f>VLOOKUP(I3862,Customers[],2,FALSE)</f>
        <v>ဦးဝင်းနိုင်</v>
      </c>
      <c r="K3862" s="141" t="str">
        <f>VLOOKUP(I3862,Customers[],4,FALSE)</f>
        <v>Wandwin</v>
      </c>
      <c r="L3862" s="141" t="str">
        <f>VLOOKUP(Table85[[#This Row],[CustomerID]],Table!H:K,3,0)</f>
        <v>လျှော်ပင်</v>
      </c>
      <c r="M3862" s="141" t="str">
        <f>VLOOKUP(I3862,Customers[],5,FALSE)</f>
        <v>WholeSales/Contract</v>
      </c>
      <c r="N3862" s="145" t="s">
        <v>10</v>
      </c>
      <c r="O3862" s="146" t="s">
        <v>240</v>
      </c>
      <c r="P3862" s="141" t="str">
        <f>VLOOKUP(O3862,Stock[],2,FALSE)</f>
        <v>သံပုရာအရက်</v>
      </c>
      <c r="Q3862" s="147">
        <f>VLOOKUP(O3862,Stock[],3,FALSE)</f>
        <v>0.64</v>
      </c>
      <c r="R3862" s="147">
        <f>VLOOKUP(O3862,Stock[],4,FALSE)</f>
        <v>14</v>
      </c>
      <c r="S3862" s="146"/>
      <c r="T3862" s="147">
        <f>(DailySales!$S3862/DailySales!$R3862)+DailySales!$U3862</f>
        <v>70</v>
      </c>
      <c r="U3862" s="146">
        <v>70</v>
      </c>
      <c r="V3862" s="148">
        <f>+DailySales!$T3862*DailySales!$R3862</f>
        <v>980</v>
      </c>
      <c r="W3862" s="148">
        <f>+DailySales!$V3862*DailySales!$Q3862</f>
        <v>627.20000000000005</v>
      </c>
      <c r="X3862" s="148">
        <f>VLOOKUP(O3862,Stock[],6,FALSE)</f>
        <v>1330</v>
      </c>
      <c r="Y3862" s="148">
        <f>+DailySales!$V3862*DailySales!$X3862</f>
        <v>1303400</v>
      </c>
      <c r="Z3862" s="146"/>
      <c r="AA3862" s="146"/>
      <c r="AB3862" s="146"/>
      <c r="AC3862" s="146"/>
      <c r="AD3862" s="146"/>
      <c r="AE3862" s="149"/>
      <c r="AF3862" s="150"/>
      <c r="AG3862" s="151"/>
      <c r="AH3862" s="150">
        <v>46087</v>
      </c>
      <c r="AI3862" s="151">
        <v>63571</v>
      </c>
      <c r="AJ3862" s="150">
        <v>46088</v>
      </c>
      <c r="AK3862" s="151">
        <v>1239829</v>
      </c>
      <c r="AL3862" s="34"/>
      <c r="AM3862" s="39"/>
      <c r="AN386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63" spans="1:40" ht="19.5" customHeight="1" x14ac:dyDescent="0.25">
      <c r="A3863" s="141">
        <f t="shared" si="448"/>
        <v>2026</v>
      </c>
      <c r="B3863" s="141">
        <f t="shared" si="449"/>
        <v>2</v>
      </c>
      <c r="C3863" s="154">
        <v>46067</v>
      </c>
      <c r="D3863" s="142">
        <f t="shared" ca="1" si="450"/>
        <v>46097</v>
      </c>
      <c r="E3863" s="142" t="str">
        <f t="shared" ca="1" si="451"/>
        <v>1-Months</v>
      </c>
      <c r="F3863" s="142" t="str">
        <f>VLOOKUP(O3863,Stock[],5,FALSE)</f>
        <v>BE</v>
      </c>
      <c r="G3863" s="143" t="s">
        <v>3557</v>
      </c>
      <c r="H3863" s="144"/>
      <c r="I3863" s="145" t="s">
        <v>233</v>
      </c>
      <c r="J3863" s="141" t="str">
        <f>VLOOKUP(I3863,Customers[],2,FALSE)</f>
        <v>ဦးဝင်းနိုင်</v>
      </c>
      <c r="K3863" s="141" t="str">
        <f>VLOOKUP(I3863,Customers[],4,FALSE)</f>
        <v>Wandwin</v>
      </c>
      <c r="L3863" s="141" t="str">
        <f>VLOOKUP(Table85[[#This Row],[CustomerID]],Table!H:K,3,0)</f>
        <v>လျှော်ပင်</v>
      </c>
      <c r="M3863" s="141" t="str">
        <f>VLOOKUP(I3863,Customers[],5,FALSE)</f>
        <v>WholeSales/Contract</v>
      </c>
      <c r="N3863" s="145" t="s">
        <v>10</v>
      </c>
      <c r="O3863" s="146" t="s">
        <v>217</v>
      </c>
      <c r="P3863" s="141" t="str">
        <f>VLOOKUP(O3863,Stock[],2,FALSE)</f>
        <v>လိမ္မော်ဖြူ</v>
      </c>
      <c r="Q3863" s="147">
        <f>VLOOKUP(O3863,Stock[],3,FALSE)</f>
        <v>0.64</v>
      </c>
      <c r="R3863" s="147">
        <f>VLOOKUP(O3863,Stock[],4,FALSE)</f>
        <v>24</v>
      </c>
      <c r="S3863" s="146"/>
      <c r="T3863" s="147">
        <f>(DailySales!$S3863/DailySales!$R3863)+DailySales!$U3863</f>
        <v>45</v>
      </c>
      <c r="U3863" s="146">
        <v>45</v>
      </c>
      <c r="V3863" s="148">
        <f>+DailySales!$T3863*DailySales!$R3863</f>
        <v>1080</v>
      </c>
      <c r="W3863" s="148">
        <f>+DailySales!$V3863*DailySales!$Q3863</f>
        <v>691.2</v>
      </c>
      <c r="X3863" s="148">
        <f>VLOOKUP(O3863,Stock[],6,FALSE)</f>
        <v>1330</v>
      </c>
      <c r="Y3863" s="148">
        <f>+DailySales!$V3863*DailySales!$X3863</f>
        <v>1436400</v>
      </c>
      <c r="Z3863" s="146"/>
      <c r="AA3863" s="146"/>
      <c r="AB3863" s="146"/>
      <c r="AC3863" s="146"/>
      <c r="AD3863" s="146"/>
      <c r="AE3863" s="149"/>
      <c r="AF3863" s="150"/>
      <c r="AG3863" s="151"/>
      <c r="AH3863" s="150"/>
      <c r="AI3863" s="151"/>
      <c r="AJ3863" s="150">
        <v>46088</v>
      </c>
      <c r="AK3863" s="151">
        <v>1436400</v>
      </c>
      <c r="AL3863" s="34"/>
      <c r="AM3863" s="39"/>
      <c r="AN386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64" spans="1:40" ht="19.5" customHeight="1" x14ac:dyDescent="0.25">
      <c r="A3864" s="141">
        <f t="shared" si="448"/>
        <v>2026</v>
      </c>
      <c r="B3864" s="141">
        <f t="shared" si="449"/>
        <v>2</v>
      </c>
      <c r="C3864" s="154">
        <v>46067</v>
      </c>
      <c r="D3864" s="142">
        <f t="shared" ca="1" si="450"/>
        <v>46097</v>
      </c>
      <c r="E3864" s="142" t="str">
        <f t="shared" ca="1" si="451"/>
        <v>1-Months</v>
      </c>
      <c r="F3864" s="142" t="str">
        <f>VLOOKUP(O3864,Stock[],5,FALSE)</f>
        <v>BE</v>
      </c>
      <c r="G3864" s="143" t="s">
        <v>3557</v>
      </c>
      <c r="H3864" s="144"/>
      <c r="I3864" s="145" t="s">
        <v>233</v>
      </c>
      <c r="J3864" s="141" t="str">
        <f>VLOOKUP(I3864,Customers[],2,FALSE)</f>
        <v>ဦးဝင်းနိုင်</v>
      </c>
      <c r="K3864" s="141" t="str">
        <f>VLOOKUP(I3864,Customers[],4,FALSE)</f>
        <v>Wandwin</v>
      </c>
      <c r="L3864" s="141" t="str">
        <f>VLOOKUP(Table85[[#This Row],[CustomerID]],Table!H:K,3,0)</f>
        <v>လျှော်ပင်</v>
      </c>
      <c r="M3864" s="141" t="str">
        <f>VLOOKUP(I3864,Customers[],5,FALSE)</f>
        <v>WholeSales/Contract</v>
      </c>
      <c r="N3864" s="145" t="s">
        <v>10</v>
      </c>
      <c r="O3864" s="146" t="s">
        <v>216</v>
      </c>
      <c r="P3864" s="141" t="str">
        <f>VLOOKUP(O3864,Stock[],2,FALSE)</f>
        <v>ဒဂုံအရက်သန့်</v>
      </c>
      <c r="Q3864" s="147">
        <f>VLOOKUP(O3864,Stock[],3,FALSE)</f>
        <v>0.64</v>
      </c>
      <c r="R3864" s="147">
        <f>VLOOKUP(O3864,Stock[],4,FALSE)</f>
        <v>14</v>
      </c>
      <c r="S3864" s="146"/>
      <c r="T3864" s="147">
        <f>(DailySales!$S3864/DailySales!$R3864)+DailySales!$U3864</f>
        <v>10</v>
      </c>
      <c r="U3864" s="146">
        <v>10</v>
      </c>
      <c r="V3864" s="148">
        <f>+DailySales!$T3864*DailySales!$R3864</f>
        <v>140</v>
      </c>
      <c r="W3864" s="148">
        <f>+DailySales!$V3864*DailySales!$Q3864</f>
        <v>89.600000000000009</v>
      </c>
      <c r="X3864" s="148">
        <f>VLOOKUP(O3864,Stock[],6,FALSE)</f>
        <v>1330</v>
      </c>
      <c r="Y3864" s="148">
        <f>+DailySales!$V3864*DailySales!$X3864</f>
        <v>186200</v>
      </c>
      <c r="Z3864" s="146"/>
      <c r="AA3864" s="146"/>
      <c r="AB3864" s="146"/>
      <c r="AC3864" s="146"/>
      <c r="AD3864" s="146"/>
      <c r="AE3864" s="149"/>
      <c r="AF3864" s="150"/>
      <c r="AG3864" s="151"/>
      <c r="AH3864" s="150"/>
      <c r="AI3864" s="151"/>
      <c r="AJ3864" s="150">
        <v>46088</v>
      </c>
      <c r="AK3864" s="151">
        <v>186200</v>
      </c>
      <c r="AL3864" s="34"/>
      <c r="AM3864" s="39"/>
      <c r="AN386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65" spans="1:40" ht="19.5" customHeight="1" x14ac:dyDescent="0.25">
      <c r="A3865" s="141">
        <f t="shared" si="448"/>
        <v>2026</v>
      </c>
      <c r="B3865" s="141">
        <f t="shared" si="449"/>
        <v>2</v>
      </c>
      <c r="C3865" s="154">
        <v>46067</v>
      </c>
      <c r="D3865" s="142">
        <f t="shared" ca="1" si="450"/>
        <v>46097</v>
      </c>
      <c r="E3865" s="142" t="str">
        <f t="shared" ca="1" si="451"/>
        <v>1-Months</v>
      </c>
      <c r="F3865" s="142" t="str">
        <f>VLOOKUP(O3865,Stock[],5,FALSE)</f>
        <v>BE</v>
      </c>
      <c r="G3865" s="143" t="s">
        <v>3557</v>
      </c>
      <c r="H3865" s="144"/>
      <c r="I3865" s="145" t="s">
        <v>233</v>
      </c>
      <c r="J3865" s="141" t="str">
        <f>VLOOKUP(I3865,Customers[],2,FALSE)</f>
        <v>ဦးဝင်းနိုင်</v>
      </c>
      <c r="K3865" s="141" t="str">
        <f>VLOOKUP(I3865,Customers[],4,FALSE)</f>
        <v>Wandwin</v>
      </c>
      <c r="L3865" s="141" t="str">
        <f>VLOOKUP(Table85[[#This Row],[CustomerID]],Table!H:K,3,0)</f>
        <v>လျှော်ပင်</v>
      </c>
      <c r="M3865" s="141" t="str">
        <f>VLOOKUP(I3865,Customers[],5,FALSE)</f>
        <v>WholeSales/Contract</v>
      </c>
      <c r="N3865" s="145" t="s">
        <v>10</v>
      </c>
      <c r="O3865" s="146" t="s">
        <v>215</v>
      </c>
      <c r="P3865" s="141" t="str">
        <f>VLOOKUP(O3865,Stock[],2,FALSE)</f>
        <v>ဒဂုံနာနတ်</v>
      </c>
      <c r="Q3865" s="147">
        <f>VLOOKUP(O3865,Stock[],3,FALSE)</f>
        <v>0.64</v>
      </c>
      <c r="R3865" s="147">
        <f>VLOOKUP(O3865,Stock[],4,FALSE)</f>
        <v>24</v>
      </c>
      <c r="S3865" s="146"/>
      <c r="T3865" s="147">
        <f>(DailySales!$S3865/DailySales!$R3865)+DailySales!$U3865</f>
        <v>50</v>
      </c>
      <c r="U3865" s="146">
        <v>50</v>
      </c>
      <c r="V3865" s="148">
        <f>+DailySales!$T3865*DailySales!$R3865</f>
        <v>1200</v>
      </c>
      <c r="W3865" s="148">
        <f>+DailySales!$V3865*DailySales!$Q3865</f>
        <v>768</v>
      </c>
      <c r="X3865" s="148">
        <f>VLOOKUP(O3865,Stock[],6,FALSE)</f>
        <v>1330</v>
      </c>
      <c r="Y3865" s="148">
        <f>+DailySales!$V3865*DailySales!$X3865</f>
        <v>1596000</v>
      </c>
      <c r="Z3865" s="146"/>
      <c r="AA3865" s="146"/>
      <c r="AB3865" s="146"/>
      <c r="AC3865" s="146"/>
      <c r="AD3865" s="146"/>
      <c r="AE3865" s="149"/>
      <c r="AF3865" s="150"/>
      <c r="AG3865" s="151"/>
      <c r="AH3865" s="150"/>
      <c r="AI3865" s="151"/>
      <c r="AJ3865" s="150">
        <v>46088</v>
      </c>
      <c r="AK3865" s="151">
        <v>1596000</v>
      </c>
      <c r="AL3865" s="34"/>
      <c r="AM3865" s="39"/>
      <c r="AN386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66" spans="1:40" ht="19.5" customHeight="1" x14ac:dyDescent="0.25">
      <c r="A3866" s="141">
        <f t="shared" si="448"/>
        <v>2026</v>
      </c>
      <c r="B3866" s="141">
        <f t="shared" si="449"/>
        <v>2</v>
      </c>
      <c r="C3866" s="154">
        <v>46067</v>
      </c>
      <c r="D3866" s="142">
        <f t="shared" ca="1" si="450"/>
        <v>46097</v>
      </c>
      <c r="E3866" s="142" t="str">
        <f t="shared" ca="1" si="451"/>
        <v>1-Months</v>
      </c>
      <c r="F3866" s="142" t="str">
        <f>VLOOKUP(O3866,Stock[],5,FALSE)</f>
        <v>BE</v>
      </c>
      <c r="G3866" s="143" t="s">
        <v>3557</v>
      </c>
      <c r="H3866" s="144"/>
      <c r="I3866" s="145" t="s">
        <v>233</v>
      </c>
      <c r="J3866" s="141" t="str">
        <f>VLOOKUP(I3866,Customers[],2,FALSE)</f>
        <v>ဦးဝင်းနိုင်</v>
      </c>
      <c r="K3866" s="141" t="str">
        <f>VLOOKUP(I3866,Customers[],4,FALSE)</f>
        <v>Wandwin</v>
      </c>
      <c r="L3866" s="141" t="str">
        <f>VLOOKUP(Table85[[#This Row],[CustomerID]],Table!H:K,3,0)</f>
        <v>လျှော်ပင်</v>
      </c>
      <c r="M3866" s="141" t="str">
        <f>VLOOKUP(I3866,Customers[],5,FALSE)</f>
        <v>WholeSales/Contract</v>
      </c>
      <c r="N3866" s="145" t="s">
        <v>10</v>
      </c>
      <c r="O3866" s="146" t="s">
        <v>212</v>
      </c>
      <c r="P3866" s="141" t="str">
        <f>VLOOKUP(O3866,Stock[],2,FALSE)</f>
        <v>2 in 1 မန်ကျည်း</v>
      </c>
      <c r="Q3866" s="147">
        <f>VLOOKUP(O3866,Stock[],3,FALSE)</f>
        <v>0.64</v>
      </c>
      <c r="R3866" s="147">
        <f>VLOOKUP(O3866,Stock[],4,FALSE)</f>
        <v>14</v>
      </c>
      <c r="S3866" s="146"/>
      <c r="T3866" s="147">
        <f>(DailySales!$S3866/DailySales!$R3866)+DailySales!$U3866</f>
        <v>100</v>
      </c>
      <c r="U3866" s="146">
        <v>100</v>
      </c>
      <c r="V3866" s="148">
        <f>+DailySales!$T3866*DailySales!$R3866</f>
        <v>1400</v>
      </c>
      <c r="W3866" s="148">
        <f>+DailySales!$V3866*DailySales!$Q3866</f>
        <v>896</v>
      </c>
      <c r="X3866" s="148">
        <f>VLOOKUP(O3866,Stock[],6,FALSE)</f>
        <v>1350</v>
      </c>
      <c r="Y3866" s="148">
        <f>+DailySales!$V3866*DailySales!$X3866</f>
        <v>1890000</v>
      </c>
      <c r="Z3866" s="146"/>
      <c r="AA3866" s="146"/>
      <c r="AB3866" s="146"/>
      <c r="AC3866" s="146"/>
      <c r="AD3866" s="146"/>
      <c r="AE3866" s="149"/>
      <c r="AF3866" s="150"/>
      <c r="AG3866" s="151"/>
      <c r="AH3866" s="150">
        <v>46088</v>
      </c>
      <c r="AI3866" s="151">
        <v>1548429</v>
      </c>
      <c r="AJ3866" s="150">
        <v>46088</v>
      </c>
      <c r="AK3866" s="151">
        <v>341571</v>
      </c>
      <c r="AL3866" s="34"/>
      <c r="AM3866" s="39"/>
      <c r="AN386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67" spans="1:40" ht="19.5" customHeight="1" x14ac:dyDescent="0.25">
      <c r="A3867" s="141">
        <f t="shared" si="448"/>
        <v>2026</v>
      </c>
      <c r="B3867" s="141">
        <f t="shared" si="449"/>
        <v>2</v>
      </c>
      <c r="C3867" s="154">
        <v>46067</v>
      </c>
      <c r="D3867" s="142">
        <f t="shared" ca="1" si="450"/>
        <v>46097</v>
      </c>
      <c r="E3867" s="142" t="str">
        <f t="shared" ca="1" si="451"/>
        <v>1-Months</v>
      </c>
      <c r="F3867" s="142" t="str">
        <f>VLOOKUP(O3867,Stock[],5,FALSE)</f>
        <v>BE</v>
      </c>
      <c r="G3867" s="143" t="s">
        <v>3557</v>
      </c>
      <c r="H3867" s="144"/>
      <c r="I3867" s="145" t="s">
        <v>233</v>
      </c>
      <c r="J3867" s="141" t="str">
        <f>VLOOKUP(I3867,Customers[],2,FALSE)</f>
        <v>ဦးဝင်းနိုင်</v>
      </c>
      <c r="K3867" s="141" t="str">
        <f>VLOOKUP(I3867,Customers[],4,FALSE)</f>
        <v>Wandwin</v>
      </c>
      <c r="L3867" s="141" t="str">
        <f>VLOOKUP(Table85[[#This Row],[CustomerID]],Table!H:K,3,0)</f>
        <v>လျှော်ပင်</v>
      </c>
      <c r="M3867" s="141" t="str">
        <f>VLOOKUP(I3867,Customers[],5,FALSE)</f>
        <v>WholeSales/Contract</v>
      </c>
      <c r="N3867" s="145" t="s">
        <v>10</v>
      </c>
      <c r="O3867" s="146" t="s">
        <v>2465</v>
      </c>
      <c r="P3867" s="141" t="str">
        <f>VLOOKUP(O3867,Stock[],2,FALSE)</f>
        <v>မိုးနဲကွန်ကီး</v>
      </c>
      <c r="Q3867" s="147">
        <f>VLOOKUP(O3867,Stock[],3,FALSE)</f>
        <v>0.64</v>
      </c>
      <c r="R3867" s="147">
        <f>VLOOKUP(O3867,Stock[],4,FALSE)</f>
        <v>14</v>
      </c>
      <c r="S3867" s="146"/>
      <c r="T3867" s="147">
        <f>(DailySales!$S3867/DailySales!$R3867)+DailySales!$U3867</f>
        <v>7</v>
      </c>
      <c r="U3867" s="146">
        <v>7</v>
      </c>
      <c r="V3867" s="148">
        <f>+DailySales!$T3867*DailySales!$R3867</f>
        <v>98</v>
      </c>
      <c r="W3867" s="148">
        <f>+DailySales!$V3867*DailySales!$Q3867</f>
        <v>62.72</v>
      </c>
      <c r="X3867" s="148">
        <f>VLOOKUP(O3867,Stock[],6,FALSE)</f>
        <v>1700</v>
      </c>
      <c r="Y3867" s="148">
        <f>+DailySales!$V3867*DailySales!$X3867</f>
        <v>166600</v>
      </c>
      <c r="Z3867" s="146"/>
      <c r="AA3867" s="146"/>
      <c r="AB3867" s="146"/>
      <c r="AC3867" s="146"/>
      <c r="AD3867" s="146"/>
      <c r="AE3867" s="149"/>
      <c r="AF3867" s="150"/>
      <c r="AG3867" s="151"/>
      <c r="AH3867" s="150">
        <v>46088</v>
      </c>
      <c r="AI3867" s="151">
        <v>166600</v>
      </c>
      <c r="AJ3867" s="150"/>
      <c r="AK3867" s="151"/>
      <c r="AL3867" s="34"/>
      <c r="AM3867" s="39"/>
      <c r="AN386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68" spans="1:40" ht="19.5" customHeight="1" x14ac:dyDescent="0.25">
      <c r="A3868" s="141">
        <f t="shared" si="448"/>
        <v>2026</v>
      </c>
      <c r="B3868" s="141">
        <f t="shared" si="449"/>
        <v>2</v>
      </c>
      <c r="C3868" s="154">
        <v>46067</v>
      </c>
      <c r="D3868" s="142">
        <f t="shared" ca="1" si="450"/>
        <v>46097</v>
      </c>
      <c r="E3868" s="142" t="str">
        <f t="shared" ca="1" si="451"/>
        <v>1-Months</v>
      </c>
      <c r="F3868" s="142" t="str">
        <f>VLOOKUP(O3868,Stock[],5,FALSE)</f>
        <v>BE</v>
      </c>
      <c r="G3868" s="143" t="s">
        <v>3557</v>
      </c>
      <c r="H3868" s="144"/>
      <c r="I3868" s="145" t="s">
        <v>233</v>
      </c>
      <c r="J3868" s="141" t="str">
        <f>VLOOKUP(I3868,Customers[],2,FALSE)</f>
        <v>ဦးဝင်းနိုင်</v>
      </c>
      <c r="K3868" s="141" t="str">
        <f>VLOOKUP(I3868,Customers[],4,FALSE)</f>
        <v>Wandwin</v>
      </c>
      <c r="L3868" s="141" t="str">
        <f>VLOOKUP(Table85[[#This Row],[CustomerID]],Table!H:K,3,0)</f>
        <v>လျှော်ပင်</v>
      </c>
      <c r="M3868" s="141" t="str">
        <f>VLOOKUP(I3868,Customers[],5,FALSE)</f>
        <v>WholeSales/Contract</v>
      </c>
      <c r="N3868" s="145" t="s">
        <v>10</v>
      </c>
      <c r="O3868" s="146" t="s">
        <v>223</v>
      </c>
      <c r="P3868" s="141" t="str">
        <f>VLOOKUP(O3868,Stock[],2,FALSE)</f>
        <v>ချယ်ရီအရက်သန့်ကော် (.6Ltr)</v>
      </c>
      <c r="Q3868" s="147">
        <f>VLOOKUP(O3868,Stock[],3,FALSE)</f>
        <v>0.6</v>
      </c>
      <c r="R3868" s="147">
        <f>VLOOKUP(O3868,Stock[],4,FALSE)</f>
        <v>24</v>
      </c>
      <c r="S3868" s="146"/>
      <c r="T3868" s="147">
        <f>(DailySales!$S3868/DailySales!$R3868)+DailySales!$U3868</f>
        <v>100</v>
      </c>
      <c r="U3868" s="146">
        <v>100</v>
      </c>
      <c r="V3868" s="148">
        <f>+DailySales!$T3868*DailySales!$R3868</f>
        <v>2400</v>
      </c>
      <c r="W3868" s="148">
        <f>+DailySales!$V3868*DailySales!$Q3868</f>
        <v>1440</v>
      </c>
      <c r="X3868" s="148">
        <f>VLOOKUP(O3868,Stock[],6,FALSE)</f>
        <v>875</v>
      </c>
      <c r="Y3868" s="148">
        <f>+DailySales!$V3868*DailySales!$X3868</f>
        <v>2100000</v>
      </c>
      <c r="Z3868" s="146"/>
      <c r="AA3868" s="146"/>
      <c r="AB3868" s="146"/>
      <c r="AC3868" s="146"/>
      <c r="AD3868" s="146"/>
      <c r="AE3868" s="149"/>
      <c r="AF3868" s="150"/>
      <c r="AG3868" s="151"/>
      <c r="AH3868" s="150">
        <v>46088</v>
      </c>
      <c r="AI3868" s="151">
        <v>2100000</v>
      </c>
      <c r="AJ3868" s="150"/>
      <c r="AK3868" s="151"/>
      <c r="AL3868" s="34"/>
      <c r="AM3868" s="39"/>
      <c r="AN386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69" spans="1:40" ht="19.5" customHeight="1" x14ac:dyDescent="0.25">
      <c r="A3869" s="141">
        <f t="shared" ref="A3869:A3876" si="452">YEAR(C3869)</f>
        <v>2026</v>
      </c>
      <c r="B3869" s="141">
        <f t="shared" ref="B3869:B3876" si="453">MONTH(C3869)</f>
        <v>2</v>
      </c>
      <c r="C3869" s="154">
        <v>46067</v>
      </c>
      <c r="D3869" s="142">
        <f t="shared" ref="D3869:D3876" ca="1" si="454">TODAY()</f>
        <v>46097</v>
      </c>
      <c r="E3869" s="142" t="str">
        <f t="shared" ref="E3869:E3876" ca="1" si="455">DATEDIF(C3869,D3869,"M")&amp;"-Months"</f>
        <v>1-Months</v>
      </c>
      <c r="F3869" s="142" t="str">
        <f>VLOOKUP(O3869,Stock[],5,FALSE)</f>
        <v>BE</v>
      </c>
      <c r="G3869" s="143" t="s">
        <v>3558</v>
      </c>
      <c r="H3869" s="144"/>
      <c r="I3869" s="145" t="s">
        <v>181</v>
      </c>
      <c r="J3869" s="141" t="str">
        <f>VLOOKUP(I3869,Customers[],2,FALSE)</f>
        <v>ရွှေမြင်း(ရွှေခြင်္သေ့)</v>
      </c>
      <c r="K3869" s="141" t="str">
        <f>VLOOKUP(I3869,Customers[],4,FALSE)</f>
        <v>Meiktila</v>
      </c>
      <c r="L3869" s="141" t="str">
        <f>VLOOKUP(Table85[[#This Row],[CustomerID]],Table!H:K,3,0)</f>
        <v>မိတ္ထီလာ</v>
      </c>
      <c r="M3869" s="141" t="str">
        <f>VLOOKUP(I3869,Customers[],5,FALSE)</f>
        <v>WholeSales/Contract</v>
      </c>
      <c r="N3869" s="145" t="s">
        <v>10</v>
      </c>
      <c r="O3869" s="146" t="s">
        <v>217</v>
      </c>
      <c r="P3869" s="141" t="str">
        <f>VLOOKUP(O3869,Stock[],2,FALSE)</f>
        <v>လိမ္မော်ဖြူ</v>
      </c>
      <c r="Q3869" s="147">
        <f>VLOOKUP(O3869,Stock[],3,FALSE)</f>
        <v>0.64</v>
      </c>
      <c r="R3869" s="147">
        <f>VLOOKUP(O3869,Stock[],4,FALSE)</f>
        <v>24</v>
      </c>
      <c r="S3869" s="146"/>
      <c r="T3869" s="147">
        <f>(DailySales!$S3869/DailySales!$R3869)+DailySales!$U3869</f>
        <v>15</v>
      </c>
      <c r="U3869" s="146">
        <v>15</v>
      </c>
      <c r="V3869" s="148">
        <f>+DailySales!$T3869*DailySales!$R3869</f>
        <v>360</v>
      </c>
      <c r="W3869" s="148">
        <f>+DailySales!$V3869*DailySales!$Q3869</f>
        <v>230.4</v>
      </c>
      <c r="X3869" s="148">
        <f>VLOOKUP(O3869,Stock[],6,FALSE)</f>
        <v>1330</v>
      </c>
      <c r="Y3869" s="148">
        <f>+DailySales!$V3869*DailySales!$X3869</f>
        <v>478800</v>
      </c>
      <c r="Z3869" s="146"/>
      <c r="AA3869" s="146"/>
      <c r="AB3869" s="146"/>
      <c r="AC3869" s="146"/>
      <c r="AD3869" s="146"/>
      <c r="AE3869" s="149"/>
      <c r="AF3869" s="150"/>
      <c r="AG3869" s="151"/>
      <c r="AH3869" s="150"/>
      <c r="AI3869" s="151"/>
      <c r="AJ3869" s="150"/>
      <c r="AK3869" s="151"/>
      <c r="AL3869" s="34"/>
      <c r="AM3869" s="39"/>
      <c r="AN386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478800</v>
      </c>
    </row>
    <row r="3870" spans="1:40" ht="19.5" customHeight="1" x14ac:dyDescent="0.25">
      <c r="A3870" s="141">
        <f t="shared" si="452"/>
        <v>2026</v>
      </c>
      <c r="B3870" s="141">
        <f t="shared" si="453"/>
        <v>2</v>
      </c>
      <c r="C3870" s="154">
        <v>46067</v>
      </c>
      <c r="D3870" s="142">
        <f t="shared" ca="1" si="454"/>
        <v>46097</v>
      </c>
      <c r="E3870" s="142" t="str">
        <f t="shared" ca="1" si="455"/>
        <v>1-Months</v>
      </c>
      <c r="F3870" s="142" t="str">
        <f>VLOOKUP(O3870,Stock[],5,FALSE)</f>
        <v>BE</v>
      </c>
      <c r="G3870" s="143" t="s">
        <v>3558</v>
      </c>
      <c r="H3870" s="144"/>
      <c r="I3870" s="145" t="s">
        <v>181</v>
      </c>
      <c r="J3870" s="141" t="str">
        <f>VLOOKUP(I3870,Customers[],2,FALSE)</f>
        <v>ရွှေမြင်း(ရွှေခြင်္သေ့)</v>
      </c>
      <c r="K3870" s="141" t="str">
        <f>VLOOKUP(I3870,Customers[],4,FALSE)</f>
        <v>Meiktila</v>
      </c>
      <c r="L3870" s="141" t="str">
        <f>VLOOKUP(Table85[[#This Row],[CustomerID]],Table!H:K,3,0)</f>
        <v>မိတ္ထီလာ</v>
      </c>
      <c r="M3870" s="141" t="str">
        <f>VLOOKUP(I3870,Customers[],5,FALSE)</f>
        <v>WholeSales/Contract</v>
      </c>
      <c r="N3870" s="145" t="s">
        <v>10</v>
      </c>
      <c r="O3870" s="146" t="s">
        <v>219</v>
      </c>
      <c r="P3870" s="141" t="str">
        <f>VLOOKUP(O3870,Stock[],2,FALSE)</f>
        <v>ကင်းမြီးကောက်</v>
      </c>
      <c r="Q3870" s="147">
        <f>VLOOKUP(O3870,Stock[],3,FALSE)</f>
        <v>0.64</v>
      </c>
      <c r="R3870" s="147">
        <f>VLOOKUP(O3870,Stock[],4,FALSE)</f>
        <v>14</v>
      </c>
      <c r="S3870" s="146"/>
      <c r="T3870" s="147">
        <f>(DailySales!$S3870/DailySales!$R3870)+DailySales!$U3870</f>
        <v>50</v>
      </c>
      <c r="U3870" s="146">
        <v>50</v>
      </c>
      <c r="V3870" s="148">
        <f>+DailySales!$T3870*DailySales!$R3870</f>
        <v>700</v>
      </c>
      <c r="W3870" s="148">
        <f>+DailySales!$V3870*DailySales!$Q3870</f>
        <v>448</v>
      </c>
      <c r="X3870" s="148">
        <f>VLOOKUP(O3870,Stock[],6,FALSE)</f>
        <v>1330</v>
      </c>
      <c r="Y3870" s="148">
        <f>+DailySales!$V3870*DailySales!$X3870</f>
        <v>931000</v>
      </c>
      <c r="Z3870" s="146"/>
      <c r="AA3870" s="146"/>
      <c r="AB3870" s="146"/>
      <c r="AC3870" s="146"/>
      <c r="AD3870" s="146"/>
      <c r="AE3870" s="149"/>
      <c r="AF3870" s="150"/>
      <c r="AG3870" s="151"/>
      <c r="AH3870" s="150"/>
      <c r="AI3870" s="151"/>
      <c r="AJ3870" s="150"/>
      <c r="AK3870" s="151"/>
      <c r="AL3870" s="34"/>
      <c r="AM3870" s="39"/>
      <c r="AN387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931000</v>
      </c>
    </row>
    <row r="3871" spans="1:40" ht="19.5" customHeight="1" x14ac:dyDescent="0.25">
      <c r="A3871" s="141">
        <f t="shared" si="452"/>
        <v>2026</v>
      </c>
      <c r="B3871" s="141">
        <f t="shared" si="453"/>
        <v>2</v>
      </c>
      <c r="C3871" s="154">
        <v>46067</v>
      </c>
      <c r="D3871" s="142">
        <f t="shared" ca="1" si="454"/>
        <v>46097</v>
      </c>
      <c r="E3871" s="142" t="str">
        <f t="shared" ca="1" si="455"/>
        <v>1-Months</v>
      </c>
      <c r="F3871" s="142" t="str">
        <f>VLOOKUP(O3871,Stock[],5,FALSE)</f>
        <v>BE</v>
      </c>
      <c r="G3871" s="143" t="s">
        <v>3558</v>
      </c>
      <c r="H3871" s="144"/>
      <c r="I3871" s="145" t="s">
        <v>181</v>
      </c>
      <c r="J3871" s="141" t="str">
        <f>VLOOKUP(I3871,Customers[],2,FALSE)</f>
        <v>ရွှေမြင်း(ရွှေခြင်္သေ့)</v>
      </c>
      <c r="K3871" s="141" t="str">
        <f>VLOOKUP(I3871,Customers[],4,FALSE)</f>
        <v>Meiktila</v>
      </c>
      <c r="L3871" s="141" t="str">
        <f>VLOOKUP(Table85[[#This Row],[CustomerID]],Table!H:K,3,0)</f>
        <v>မိတ္ထီလာ</v>
      </c>
      <c r="M3871" s="141" t="str">
        <f>VLOOKUP(I3871,Customers[],5,FALSE)</f>
        <v>WholeSales/Contract</v>
      </c>
      <c r="N3871" s="145" t="s">
        <v>10</v>
      </c>
      <c r="O3871" s="146" t="s">
        <v>2120</v>
      </c>
      <c r="P3871" s="141" t="str">
        <f>VLOOKUP(O3871,Stock[],2,FALSE)</f>
        <v>ဇေ အရက်သန့်</v>
      </c>
      <c r="Q3871" s="147">
        <f>VLOOKUP(O3871,Stock[],3,FALSE)</f>
        <v>0.64</v>
      </c>
      <c r="R3871" s="147">
        <f>VLOOKUP(O3871,Stock[],4,FALSE)</f>
        <v>14</v>
      </c>
      <c r="S3871" s="146"/>
      <c r="T3871" s="147">
        <f>(DailySales!$S3871/DailySales!$R3871)+DailySales!$U3871</f>
        <v>20</v>
      </c>
      <c r="U3871" s="146">
        <v>20</v>
      </c>
      <c r="V3871" s="148">
        <f>+DailySales!$T3871*DailySales!$R3871</f>
        <v>280</v>
      </c>
      <c r="W3871" s="148">
        <f>+DailySales!$V3871*DailySales!$Q3871</f>
        <v>179.20000000000002</v>
      </c>
      <c r="X3871" s="148">
        <f>VLOOKUP(O3871,Stock[],6,FALSE)</f>
        <v>1380</v>
      </c>
      <c r="Y3871" s="148">
        <f>+DailySales!$V3871*DailySales!$X3871</f>
        <v>386400</v>
      </c>
      <c r="Z3871" s="146"/>
      <c r="AA3871" s="146"/>
      <c r="AB3871" s="146"/>
      <c r="AC3871" s="146"/>
      <c r="AD3871" s="146"/>
      <c r="AE3871" s="149"/>
      <c r="AF3871" s="150"/>
      <c r="AG3871" s="151"/>
      <c r="AH3871" s="150"/>
      <c r="AI3871" s="151"/>
      <c r="AJ3871" s="150"/>
      <c r="AK3871" s="151"/>
      <c r="AL3871" s="34"/>
      <c r="AM3871" s="39"/>
      <c r="AN387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386400</v>
      </c>
    </row>
    <row r="3872" spans="1:40" ht="19.5" customHeight="1" x14ac:dyDescent="0.25">
      <c r="A3872" s="141">
        <f t="shared" si="452"/>
        <v>2026</v>
      </c>
      <c r="B3872" s="141">
        <f t="shared" si="453"/>
        <v>2</v>
      </c>
      <c r="C3872" s="154">
        <v>46067</v>
      </c>
      <c r="D3872" s="142">
        <f t="shared" ca="1" si="454"/>
        <v>46097</v>
      </c>
      <c r="E3872" s="142" t="str">
        <f t="shared" ca="1" si="455"/>
        <v>1-Months</v>
      </c>
      <c r="F3872" s="142" t="str">
        <f>VLOOKUP(O3872,Stock[],5,FALSE)</f>
        <v>BE</v>
      </c>
      <c r="G3872" s="143" t="s">
        <v>3559</v>
      </c>
      <c r="H3872" s="144"/>
      <c r="I3872" s="145" t="s">
        <v>303</v>
      </c>
      <c r="J3872" s="141" t="str">
        <f>VLOOKUP(I3872,Customers[],2,FALSE)</f>
        <v>အောင်ကြီး</v>
      </c>
      <c r="K3872" s="141" t="str">
        <f>VLOOKUP(I3872,Customers[],4,FALSE)</f>
        <v>Meiktila</v>
      </c>
      <c r="L3872" s="141" t="str">
        <f>VLOOKUP(Table85[[#This Row],[CustomerID]],Table!H:K,3,0)</f>
        <v>မိတ္ထီလာ</v>
      </c>
      <c r="M3872" s="141" t="str">
        <f>VLOOKUP(I3872,Customers[],5,FALSE)</f>
        <v>Van-2</v>
      </c>
      <c r="N3872" s="145" t="s">
        <v>10</v>
      </c>
      <c r="O3872" s="146" t="s">
        <v>240</v>
      </c>
      <c r="P3872" s="141" t="str">
        <f>VLOOKUP(O3872,Stock[],2,FALSE)</f>
        <v>သံပုရာအရက်</v>
      </c>
      <c r="Q3872" s="147">
        <f>VLOOKUP(O3872,Stock[],3,FALSE)</f>
        <v>0.64</v>
      </c>
      <c r="R3872" s="147">
        <f>VLOOKUP(O3872,Stock[],4,FALSE)</f>
        <v>14</v>
      </c>
      <c r="S3872" s="146">
        <v>11</v>
      </c>
      <c r="T3872" s="147">
        <f>(DailySales!$S3872/DailySales!$R3872)+DailySales!$U3872</f>
        <v>1.7857142857142856</v>
      </c>
      <c r="U3872" s="146">
        <v>1</v>
      </c>
      <c r="V3872" s="148">
        <f>+DailySales!$T3872*DailySales!$R3872</f>
        <v>25</v>
      </c>
      <c r="W3872" s="148">
        <f>+DailySales!$V3872*DailySales!$Q3872</f>
        <v>16</v>
      </c>
      <c r="X3872" s="148">
        <f>VLOOKUP(O3872,Stock[],6,FALSE)</f>
        <v>1330</v>
      </c>
      <c r="Y3872" s="148">
        <f>+DailySales!$V3872*DailySales!$X3872</f>
        <v>33250</v>
      </c>
      <c r="Z3872" s="146"/>
      <c r="AA3872" s="146"/>
      <c r="AB3872" s="146"/>
      <c r="AC3872" s="146"/>
      <c r="AD3872" s="146"/>
      <c r="AE3872" s="149"/>
      <c r="AF3872" s="150"/>
      <c r="AG3872" s="151"/>
      <c r="AH3872" s="150">
        <v>46067</v>
      </c>
      <c r="AI3872" s="151">
        <v>33250</v>
      </c>
      <c r="AJ3872" s="150"/>
      <c r="AK3872" s="151"/>
      <c r="AL3872" s="34"/>
      <c r="AM3872" s="39"/>
      <c r="AN387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73" spans="1:40" ht="19.5" customHeight="1" x14ac:dyDescent="0.25">
      <c r="A3873" s="141">
        <f t="shared" si="452"/>
        <v>2026</v>
      </c>
      <c r="B3873" s="141">
        <f t="shared" si="453"/>
        <v>2</v>
      </c>
      <c r="C3873" s="154">
        <v>46067</v>
      </c>
      <c r="D3873" s="142">
        <f t="shared" ca="1" si="454"/>
        <v>46097</v>
      </c>
      <c r="E3873" s="142" t="str">
        <f t="shared" ca="1" si="455"/>
        <v>1-Months</v>
      </c>
      <c r="F3873" s="142" t="str">
        <f>VLOOKUP(O3873,Stock[],5,FALSE)</f>
        <v>BE</v>
      </c>
      <c r="G3873" s="143" t="s">
        <v>3560</v>
      </c>
      <c r="H3873" s="144"/>
      <c r="I3873" s="145" t="s">
        <v>228</v>
      </c>
      <c r="J3873" s="141" t="str">
        <f>VLOOKUP(I3873,Customers[],2,FALSE)</f>
        <v>ဦးအေးခင်မောင်</v>
      </c>
      <c r="K3873" s="141" t="str">
        <f>VLOOKUP(I3873,Customers[],4,FALSE)</f>
        <v>Meiktila</v>
      </c>
      <c r="L3873" s="141" t="str">
        <f>VLOOKUP(Table85[[#This Row],[CustomerID]],Table!H:K,3,0)</f>
        <v>မိတ္ထီလာ</v>
      </c>
      <c r="M3873" s="141" t="str">
        <f>VLOOKUP(I3873,Customers[],5,FALSE)</f>
        <v>WholeSales</v>
      </c>
      <c r="N3873" s="145" t="s">
        <v>10</v>
      </c>
      <c r="O3873" s="146" t="s">
        <v>240</v>
      </c>
      <c r="P3873" s="141" t="str">
        <f>VLOOKUP(O3873,Stock[],2,FALSE)</f>
        <v>သံပုရာအရက်</v>
      </c>
      <c r="Q3873" s="147">
        <f>VLOOKUP(O3873,Stock[],3,FALSE)</f>
        <v>0.64</v>
      </c>
      <c r="R3873" s="147">
        <f>VLOOKUP(O3873,Stock[],4,FALSE)</f>
        <v>14</v>
      </c>
      <c r="S3873" s="146"/>
      <c r="T3873" s="147">
        <f>(DailySales!$S3873/DailySales!$R3873)+DailySales!$U3873</f>
        <v>20</v>
      </c>
      <c r="U3873" s="146">
        <v>20</v>
      </c>
      <c r="V3873" s="148">
        <f>+DailySales!$T3873*DailySales!$R3873</f>
        <v>280</v>
      </c>
      <c r="W3873" s="148">
        <f>+DailySales!$V3873*DailySales!$Q3873</f>
        <v>179.20000000000002</v>
      </c>
      <c r="X3873" s="148">
        <f>VLOOKUP(O3873,Stock[],6,FALSE)</f>
        <v>1330</v>
      </c>
      <c r="Y3873" s="148">
        <f>+DailySales!$V3873*DailySales!$X3873</f>
        <v>372400</v>
      </c>
      <c r="Z3873" s="146"/>
      <c r="AA3873" s="146"/>
      <c r="AB3873" s="146"/>
      <c r="AC3873" s="146">
        <v>21140</v>
      </c>
      <c r="AD3873" s="146"/>
      <c r="AE3873" s="149"/>
      <c r="AF3873" s="150"/>
      <c r="AG3873" s="151"/>
      <c r="AH3873" s="150"/>
      <c r="AI3873" s="151"/>
      <c r="AJ3873" s="150">
        <v>46074</v>
      </c>
      <c r="AK3873" s="151">
        <v>351260</v>
      </c>
      <c r="AL3873" s="34"/>
      <c r="AM3873" s="39"/>
      <c r="AN387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74" spans="1:40" ht="19.5" customHeight="1" x14ac:dyDescent="0.25">
      <c r="A3874" s="141">
        <f t="shared" si="452"/>
        <v>2026</v>
      </c>
      <c r="B3874" s="141">
        <f t="shared" si="453"/>
        <v>2</v>
      </c>
      <c r="C3874" s="154">
        <v>46067</v>
      </c>
      <c r="D3874" s="142">
        <f t="shared" ca="1" si="454"/>
        <v>46097</v>
      </c>
      <c r="E3874" s="142" t="str">
        <f t="shared" ca="1" si="455"/>
        <v>1-Months</v>
      </c>
      <c r="F3874" s="142" t="str">
        <f>VLOOKUP(O3874,Stock[],5,FALSE)</f>
        <v>BE</v>
      </c>
      <c r="G3874" s="143" t="s">
        <v>3560</v>
      </c>
      <c r="H3874" s="144"/>
      <c r="I3874" s="145" t="s">
        <v>228</v>
      </c>
      <c r="J3874" s="141" t="str">
        <f>VLOOKUP(I3874,Customers[],2,FALSE)</f>
        <v>ဦးအေးခင်မောင်</v>
      </c>
      <c r="K3874" s="141" t="str">
        <f>VLOOKUP(I3874,Customers[],4,FALSE)</f>
        <v>Meiktila</v>
      </c>
      <c r="L3874" s="141" t="str">
        <f>VLOOKUP(Table85[[#This Row],[CustomerID]],Table!H:K,3,0)</f>
        <v>မိတ္ထီလာ</v>
      </c>
      <c r="M3874" s="141" t="str">
        <f>VLOOKUP(I3874,Customers[],5,FALSE)</f>
        <v>WholeSales</v>
      </c>
      <c r="N3874" s="145" t="s">
        <v>10</v>
      </c>
      <c r="O3874" s="146" t="s">
        <v>2120</v>
      </c>
      <c r="P3874" s="141" t="str">
        <f>VLOOKUP(O3874,Stock[],2,FALSE)</f>
        <v>ဇေ အရက်သန့်</v>
      </c>
      <c r="Q3874" s="147">
        <f>VLOOKUP(O3874,Stock[],3,FALSE)</f>
        <v>0.64</v>
      </c>
      <c r="R3874" s="147">
        <f>VLOOKUP(O3874,Stock[],4,FALSE)</f>
        <v>14</v>
      </c>
      <c r="S3874" s="146"/>
      <c r="T3874" s="147">
        <f>(DailySales!$S3874/DailySales!$R3874)+DailySales!$U3874</f>
        <v>30</v>
      </c>
      <c r="U3874" s="146">
        <v>30</v>
      </c>
      <c r="V3874" s="148">
        <f>+DailySales!$T3874*DailySales!$R3874</f>
        <v>420</v>
      </c>
      <c r="W3874" s="148">
        <f>+DailySales!$V3874*DailySales!$Q3874</f>
        <v>268.8</v>
      </c>
      <c r="X3874" s="148">
        <f>VLOOKUP(O3874,Stock[],6,FALSE)</f>
        <v>1380</v>
      </c>
      <c r="Y3874" s="148">
        <f>+DailySales!$V3874*DailySales!$X3874</f>
        <v>579600</v>
      </c>
      <c r="Z3874" s="146"/>
      <c r="AA3874" s="146"/>
      <c r="AB3874" s="146"/>
      <c r="AC3874" s="146"/>
      <c r="AD3874" s="146"/>
      <c r="AE3874" s="149"/>
      <c r="AF3874" s="150"/>
      <c r="AG3874" s="151"/>
      <c r="AH3874" s="150"/>
      <c r="AI3874" s="151"/>
      <c r="AJ3874" s="150">
        <v>46074</v>
      </c>
      <c r="AK3874" s="151">
        <v>579600</v>
      </c>
      <c r="AL3874" s="34"/>
      <c r="AM3874" s="39"/>
      <c r="AN387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75" spans="1:40" ht="19.5" customHeight="1" x14ac:dyDescent="0.25">
      <c r="A3875" s="141">
        <f t="shared" si="452"/>
        <v>2026</v>
      </c>
      <c r="B3875" s="141">
        <f t="shared" si="453"/>
        <v>2</v>
      </c>
      <c r="C3875" s="154">
        <v>46067</v>
      </c>
      <c r="D3875" s="142">
        <f t="shared" ca="1" si="454"/>
        <v>46097</v>
      </c>
      <c r="E3875" s="142" t="str">
        <f t="shared" ca="1" si="455"/>
        <v>1-Months</v>
      </c>
      <c r="F3875" s="142" t="str">
        <f>VLOOKUP(O3875,Stock[],5,FALSE)</f>
        <v>BE</v>
      </c>
      <c r="G3875" s="143" t="s">
        <v>3560</v>
      </c>
      <c r="H3875" s="144"/>
      <c r="I3875" s="145" t="s">
        <v>228</v>
      </c>
      <c r="J3875" s="141" t="str">
        <f>VLOOKUP(I3875,Customers[],2,FALSE)</f>
        <v>ဦးအေးခင်မောင်</v>
      </c>
      <c r="K3875" s="141" t="str">
        <f>VLOOKUP(I3875,Customers[],4,FALSE)</f>
        <v>Meiktila</v>
      </c>
      <c r="L3875" s="141" t="str">
        <f>VLOOKUP(Table85[[#This Row],[CustomerID]],Table!H:K,3,0)</f>
        <v>မိတ္ထီလာ</v>
      </c>
      <c r="M3875" s="141" t="str">
        <f>VLOOKUP(I3875,Customers[],5,FALSE)</f>
        <v>WholeSales</v>
      </c>
      <c r="N3875" s="145" t="s">
        <v>10</v>
      </c>
      <c r="O3875" s="146" t="s">
        <v>3494</v>
      </c>
      <c r="P3875" s="141" t="str">
        <f>VLOOKUP(O3875,Stock[],2,FALSE)</f>
        <v>ဇေယျဝတီ Red</v>
      </c>
      <c r="Q3875" s="147">
        <f>VLOOKUP(O3875,Stock[],3,FALSE)</f>
        <v>0.64</v>
      </c>
      <c r="R3875" s="147">
        <f>VLOOKUP(O3875,Stock[],4,FALSE)</f>
        <v>14</v>
      </c>
      <c r="S3875" s="146"/>
      <c r="T3875" s="147">
        <f>(DailySales!$S3875/DailySales!$R3875)+DailySales!$U3875</f>
        <v>30</v>
      </c>
      <c r="U3875" s="146">
        <v>30</v>
      </c>
      <c r="V3875" s="148">
        <f>+DailySales!$T3875*DailySales!$R3875</f>
        <v>420</v>
      </c>
      <c r="W3875" s="148">
        <f>+DailySales!$V3875*DailySales!$Q3875</f>
        <v>268.8</v>
      </c>
      <c r="X3875" s="148">
        <f>VLOOKUP(O3875,Stock[],6,FALSE)</f>
        <v>1330</v>
      </c>
      <c r="Y3875" s="148">
        <f>+DailySales!$V3875*DailySales!$X3875</f>
        <v>558600</v>
      </c>
      <c r="Z3875" s="146"/>
      <c r="AA3875" s="146"/>
      <c r="AB3875" s="146"/>
      <c r="AC3875" s="146"/>
      <c r="AD3875" s="146"/>
      <c r="AE3875" s="149"/>
      <c r="AF3875" s="150"/>
      <c r="AG3875" s="151"/>
      <c r="AH3875" s="150"/>
      <c r="AI3875" s="151"/>
      <c r="AJ3875" s="150">
        <v>46074</v>
      </c>
      <c r="AK3875" s="151">
        <v>558600</v>
      </c>
      <c r="AL3875" s="34"/>
      <c r="AM3875" s="39"/>
      <c r="AN387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76" spans="1:40" ht="19.5" customHeight="1" x14ac:dyDescent="0.25">
      <c r="A3876" s="141">
        <f t="shared" si="452"/>
        <v>2026</v>
      </c>
      <c r="B3876" s="141">
        <f t="shared" si="453"/>
        <v>2</v>
      </c>
      <c r="C3876" s="154">
        <v>46067</v>
      </c>
      <c r="D3876" s="142">
        <f t="shared" ca="1" si="454"/>
        <v>46097</v>
      </c>
      <c r="E3876" s="142" t="str">
        <f t="shared" ca="1" si="455"/>
        <v>1-Months</v>
      </c>
      <c r="F3876" s="142" t="str">
        <f>VLOOKUP(O3876,Stock[],5,FALSE)</f>
        <v>BE</v>
      </c>
      <c r="G3876" s="143" t="s">
        <v>3560</v>
      </c>
      <c r="H3876" s="144"/>
      <c r="I3876" s="145" t="s">
        <v>228</v>
      </c>
      <c r="J3876" s="141" t="str">
        <f>VLOOKUP(I3876,Customers[],2,FALSE)</f>
        <v>ဦးအေးခင်မောင်</v>
      </c>
      <c r="K3876" s="141" t="str">
        <f>VLOOKUP(I3876,Customers[],4,FALSE)</f>
        <v>Meiktila</v>
      </c>
      <c r="L3876" s="141" t="str">
        <f>VLOOKUP(Table85[[#This Row],[CustomerID]],Table!H:K,3,0)</f>
        <v>မိတ္ထီလာ</v>
      </c>
      <c r="M3876" s="141" t="str">
        <f>VLOOKUP(I3876,Customers[],5,FALSE)</f>
        <v>WholeSales</v>
      </c>
      <c r="N3876" s="145" t="s">
        <v>10</v>
      </c>
      <c r="O3876" s="146" t="s">
        <v>2465</v>
      </c>
      <c r="P3876" s="141" t="str">
        <f>VLOOKUP(O3876,Stock[],2,FALSE)</f>
        <v>မိုးနဲကွန်ကီး</v>
      </c>
      <c r="Q3876" s="147">
        <f>VLOOKUP(O3876,Stock[],3,FALSE)</f>
        <v>0.64</v>
      </c>
      <c r="R3876" s="147">
        <f>VLOOKUP(O3876,Stock[],4,FALSE)</f>
        <v>14</v>
      </c>
      <c r="S3876" s="146"/>
      <c r="T3876" s="147">
        <f>(DailySales!$S3876/DailySales!$R3876)+DailySales!$U3876</f>
        <v>50</v>
      </c>
      <c r="U3876" s="146">
        <v>50</v>
      </c>
      <c r="V3876" s="148">
        <f>+DailySales!$T3876*DailySales!$R3876</f>
        <v>700</v>
      </c>
      <c r="W3876" s="148">
        <f>+DailySales!$V3876*DailySales!$Q3876</f>
        <v>448</v>
      </c>
      <c r="X3876" s="148">
        <f>VLOOKUP(O3876,Stock[],6,FALSE)</f>
        <v>1700</v>
      </c>
      <c r="Y3876" s="148">
        <f>+DailySales!$V3876*DailySales!$X3876</f>
        <v>1190000</v>
      </c>
      <c r="Z3876" s="146"/>
      <c r="AA3876" s="146"/>
      <c r="AB3876" s="146"/>
      <c r="AC3876" s="146"/>
      <c r="AD3876" s="146"/>
      <c r="AE3876" s="149"/>
      <c r="AF3876" s="150"/>
      <c r="AG3876" s="151"/>
      <c r="AH3876" s="150"/>
      <c r="AI3876" s="151"/>
      <c r="AJ3876" s="150">
        <v>46074</v>
      </c>
      <c r="AK3876" s="151">
        <v>1190000</v>
      </c>
      <c r="AL3876" s="34"/>
      <c r="AM3876" s="39"/>
      <c r="AN387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77" spans="1:40" ht="19.5" customHeight="1" x14ac:dyDescent="0.25">
      <c r="A3877" s="141">
        <f t="shared" ref="A3877:A3884" si="456">YEAR(C3877)</f>
        <v>2026</v>
      </c>
      <c r="B3877" s="141">
        <f t="shared" ref="B3877:B3884" si="457">MONTH(C3877)</f>
        <v>2</v>
      </c>
      <c r="C3877" s="154">
        <v>46067</v>
      </c>
      <c r="D3877" s="142">
        <f t="shared" ref="D3877:D3884" ca="1" si="458">TODAY()</f>
        <v>46097</v>
      </c>
      <c r="E3877" s="142" t="str">
        <f t="shared" ref="E3877:E3884" ca="1" si="459">DATEDIF(C3877,D3877,"M")&amp;"-Months"</f>
        <v>1-Months</v>
      </c>
      <c r="F3877" s="142" t="str">
        <f>VLOOKUP(O3877,Stock[],5,FALSE)</f>
        <v>BE</v>
      </c>
      <c r="G3877" s="143" t="s">
        <v>3561</v>
      </c>
      <c r="H3877" s="144"/>
      <c r="I3877" s="145" t="s">
        <v>233</v>
      </c>
      <c r="J3877" s="141" t="str">
        <f>VLOOKUP(I3877,Customers[],2,FALSE)</f>
        <v>ဦးဝင်းနိုင်</v>
      </c>
      <c r="K3877" s="141" t="str">
        <f>VLOOKUP(I3877,Customers[],4,FALSE)</f>
        <v>Wandwin</v>
      </c>
      <c r="L3877" s="141" t="str">
        <f>VLOOKUP(Table85[[#This Row],[CustomerID]],Table!H:K,3,0)</f>
        <v>လျှော်ပင်</v>
      </c>
      <c r="M3877" s="141" t="str">
        <f>VLOOKUP(I3877,Customers[],5,FALSE)</f>
        <v>WholeSales/Contract</v>
      </c>
      <c r="N3877" s="145" t="s">
        <v>10</v>
      </c>
      <c r="O3877" s="146" t="s">
        <v>220</v>
      </c>
      <c r="P3877" s="141" t="str">
        <f>VLOOKUP(O3877,Stock[],2,FALSE)</f>
        <v>မြန်မာရှောက်ပျား</v>
      </c>
      <c r="Q3877" s="147">
        <f>VLOOKUP(O3877,Stock[],3,FALSE)</f>
        <v>0.64</v>
      </c>
      <c r="R3877" s="147">
        <f>VLOOKUP(O3877,Stock[],4,FALSE)</f>
        <v>14</v>
      </c>
      <c r="S3877" s="146"/>
      <c r="T3877" s="147">
        <f>(DailySales!$S3877/DailySales!$R3877)+DailySales!$U3877</f>
        <v>15</v>
      </c>
      <c r="U3877" s="146">
        <v>15</v>
      </c>
      <c r="V3877" s="148">
        <f>+DailySales!$T3877*DailySales!$R3877</f>
        <v>210</v>
      </c>
      <c r="W3877" s="148">
        <f>+DailySales!$V3877*DailySales!$Q3877</f>
        <v>134.4</v>
      </c>
      <c r="X3877" s="148">
        <f>VLOOKUP(O3877,Stock[],6,FALSE)</f>
        <v>1370</v>
      </c>
      <c r="Y3877" s="148">
        <f>+DailySales!$V3877*DailySales!$X3877</f>
        <v>287700</v>
      </c>
      <c r="Z3877" s="146"/>
      <c r="AA3877" s="146"/>
      <c r="AB3877" s="146"/>
      <c r="AC3877" s="146"/>
      <c r="AD3877" s="146"/>
      <c r="AE3877" s="149"/>
      <c r="AF3877" s="150"/>
      <c r="AG3877" s="151"/>
      <c r="AH3877" s="150">
        <v>46088</v>
      </c>
      <c r="AI3877" s="151">
        <v>287700</v>
      </c>
      <c r="AJ3877" s="150"/>
      <c r="AK3877" s="151"/>
      <c r="AL3877" s="34"/>
      <c r="AM3877" s="39"/>
      <c r="AN387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78" spans="1:40" ht="19.5" customHeight="1" x14ac:dyDescent="0.25">
      <c r="A3878" s="141">
        <f t="shared" si="456"/>
        <v>2026</v>
      </c>
      <c r="B3878" s="141">
        <f t="shared" si="457"/>
        <v>2</v>
      </c>
      <c r="C3878" s="154">
        <v>46067</v>
      </c>
      <c r="D3878" s="142">
        <f t="shared" ca="1" si="458"/>
        <v>46097</v>
      </c>
      <c r="E3878" s="142" t="str">
        <f t="shared" ca="1" si="459"/>
        <v>1-Months</v>
      </c>
      <c r="F3878" s="142" t="str">
        <f>VLOOKUP(O3878,Stock[],5,FALSE)</f>
        <v>BE</v>
      </c>
      <c r="G3878" s="143" t="s">
        <v>3561</v>
      </c>
      <c r="H3878" s="144"/>
      <c r="I3878" s="145" t="s">
        <v>233</v>
      </c>
      <c r="J3878" s="141" t="str">
        <f>VLOOKUP(I3878,Customers[],2,FALSE)</f>
        <v>ဦးဝင်းနိုင်</v>
      </c>
      <c r="K3878" s="141" t="str">
        <f>VLOOKUP(I3878,Customers[],4,FALSE)</f>
        <v>Wandwin</v>
      </c>
      <c r="L3878" s="141" t="str">
        <f>VLOOKUP(Table85[[#This Row],[CustomerID]],Table!H:K,3,0)</f>
        <v>လျှော်ပင်</v>
      </c>
      <c r="M3878" s="141" t="str">
        <f>VLOOKUP(I3878,Customers[],5,FALSE)</f>
        <v>WholeSales/Contract</v>
      </c>
      <c r="N3878" s="145" t="s">
        <v>10</v>
      </c>
      <c r="O3878" s="146" t="s">
        <v>216</v>
      </c>
      <c r="P3878" s="141" t="str">
        <f>VLOOKUP(O3878,Stock[],2,FALSE)</f>
        <v>ဒဂုံအရက်သန့်</v>
      </c>
      <c r="Q3878" s="147">
        <f>VLOOKUP(O3878,Stock[],3,FALSE)</f>
        <v>0.64</v>
      </c>
      <c r="R3878" s="147">
        <f>VLOOKUP(O3878,Stock[],4,FALSE)</f>
        <v>14</v>
      </c>
      <c r="S3878" s="146"/>
      <c r="T3878" s="147">
        <f>(DailySales!$S3878/DailySales!$R3878)+DailySales!$U3878</f>
        <v>10</v>
      </c>
      <c r="U3878" s="146">
        <v>10</v>
      </c>
      <c r="V3878" s="148">
        <f>+DailySales!$T3878*DailySales!$R3878</f>
        <v>140</v>
      </c>
      <c r="W3878" s="148">
        <f>+DailySales!$V3878*DailySales!$Q3878</f>
        <v>89.600000000000009</v>
      </c>
      <c r="X3878" s="148">
        <f>VLOOKUP(O3878,Stock[],6,FALSE)</f>
        <v>1330</v>
      </c>
      <c r="Y3878" s="148">
        <f>+DailySales!$V3878*DailySales!$X3878</f>
        <v>186200</v>
      </c>
      <c r="Z3878" s="146"/>
      <c r="AA3878" s="146"/>
      <c r="AB3878" s="146"/>
      <c r="AC3878" s="146"/>
      <c r="AD3878" s="146"/>
      <c r="AE3878" s="149"/>
      <c r="AF3878" s="150"/>
      <c r="AG3878" s="151"/>
      <c r="AH3878" s="150">
        <v>46088</v>
      </c>
      <c r="AI3878" s="151">
        <v>186200</v>
      </c>
      <c r="AJ3878" s="150"/>
      <c r="AK3878" s="151"/>
      <c r="AL3878" s="34"/>
      <c r="AM3878" s="39"/>
      <c r="AN387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79" spans="1:40" ht="19.5" customHeight="1" x14ac:dyDescent="0.25">
      <c r="A3879" s="141">
        <f t="shared" si="456"/>
        <v>2026</v>
      </c>
      <c r="B3879" s="141">
        <f t="shared" si="457"/>
        <v>2</v>
      </c>
      <c r="C3879" s="154">
        <v>46067</v>
      </c>
      <c r="D3879" s="142">
        <f t="shared" ca="1" si="458"/>
        <v>46097</v>
      </c>
      <c r="E3879" s="142" t="str">
        <f t="shared" ca="1" si="459"/>
        <v>1-Months</v>
      </c>
      <c r="F3879" s="142" t="str">
        <f>VLOOKUP(O3879,Stock[],5,FALSE)</f>
        <v>BE</v>
      </c>
      <c r="G3879" s="143" t="s">
        <v>3561</v>
      </c>
      <c r="H3879" s="144"/>
      <c r="I3879" s="145" t="s">
        <v>233</v>
      </c>
      <c r="J3879" s="141" t="str">
        <f>VLOOKUP(I3879,Customers[],2,FALSE)</f>
        <v>ဦးဝင်းနိုင်</v>
      </c>
      <c r="K3879" s="141" t="str">
        <f>VLOOKUP(I3879,Customers[],4,FALSE)</f>
        <v>Wandwin</v>
      </c>
      <c r="L3879" s="141" t="str">
        <f>VLOOKUP(Table85[[#This Row],[CustomerID]],Table!H:K,3,0)</f>
        <v>လျှော်ပင်</v>
      </c>
      <c r="M3879" s="141" t="str">
        <f>VLOOKUP(I3879,Customers[],5,FALSE)</f>
        <v>WholeSales/Contract</v>
      </c>
      <c r="N3879" s="145" t="s">
        <v>10</v>
      </c>
      <c r="O3879" s="146" t="s">
        <v>217</v>
      </c>
      <c r="P3879" s="141" t="str">
        <f>VLOOKUP(O3879,Stock[],2,FALSE)</f>
        <v>လိမ္မော်ဖြူ</v>
      </c>
      <c r="Q3879" s="147">
        <f>VLOOKUP(O3879,Stock[],3,FALSE)</f>
        <v>0.64</v>
      </c>
      <c r="R3879" s="147">
        <f>VLOOKUP(O3879,Stock[],4,FALSE)</f>
        <v>24</v>
      </c>
      <c r="S3879" s="146"/>
      <c r="T3879" s="147">
        <f>(DailySales!$S3879/DailySales!$R3879)+DailySales!$U3879</f>
        <v>5</v>
      </c>
      <c r="U3879" s="146">
        <v>5</v>
      </c>
      <c r="V3879" s="148">
        <f>+DailySales!$T3879*DailySales!$R3879</f>
        <v>120</v>
      </c>
      <c r="W3879" s="148">
        <f>+DailySales!$V3879*DailySales!$Q3879</f>
        <v>76.8</v>
      </c>
      <c r="X3879" s="148">
        <f>VLOOKUP(O3879,Stock[],6,FALSE)</f>
        <v>1330</v>
      </c>
      <c r="Y3879" s="148">
        <f>+DailySales!$V3879*DailySales!$X3879</f>
        <v>159600</v>
      </c>
      <c r="Z3879" s="146"/>
      <c r="AA3879" s="146"/>
      <c r="AB3879" s="146"/>
      <c r="AC3879" s="146"/>
      <c r="AD3879" s="146"/>
      <c r="AE3879" s="149"/>
      <c r="AF3879" s="150"/>
      <c r="AG3879" s="151"/>
      <c r="AH3879" s="150">
        <v>46088</v>
      </c>
      <c r="AI3879" s="151">
        <v>159600</v>
      </c>
      <c r="AJ3879" s="150"/>
      <c r="AK3879" s="151"/>
      <c r="AL3879" s="34"/>
      <c r="AM3879" s="39"/>
      <c r="AN387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80" spans="1:40" ht="19.5" customHeight="1" x14ac:dyDescent="0.25">
      <c r="A3880" s="141">
        <f t="shared" si="456"/>
        <v>2026</v>
      </c>
      <c r="B3880" s="141">
        <f t="shared" si="457"/>
        <v>2</v>
      </c>
      <c r="C3880" s="154">
        <v>46067</v>
      </c>
      <c r="D3880" s="142">
        <f t="shared" ca="1" si="458"/>
        <v>46097</v>
      </c>
      <c r="E3880" s="142" t="str">
        <f t="shared" ca="1" si="459"/>
        <v>1-Months</v>
      </c>
      <c r="F3880" s="142" t="str">
        <f>VLOOKUP(O3880,Stock[],5,FALSE)</f>
        <v>BE</v>
      </c>
      <c r="G3880" s="143" t="s">
        <v>3561</v>
      </c>
      <c r="H3880" s="144"/>
      <c r="I3880" s="145" t="s">
        <v>233</v>
      </c>
      <c r="J3880" s="141" t="str">
        <f>VLOOKUP(I3880,Customers[],2,FALSE)</f>
        <v>ဦးဝင်းနိုင်</v>
      </c>
      <c r="K3880" s="141" t="str">
        <f>VLOOKUP(I3880,Customers[],4,FALSE)</f>
        <v>Wandwin</v>
      </c>
      <c r="L3880" s="141" t="str">
        <f>VLOOKUP(Table85[[#This Row],[CustomerID]],Table!H:K,3,0)</f>
        <v>လျှော်ပင်</v>
      </c>
      <c r="M3880" s="141" t="str">
        <f>VLOOKUP(I3880,Customers[],5,FALSE)</f>
        <v>WholeSales/Contract</v>
      </c>
      <c r="N3880" s="145" t="s">
        <v>10</v>
      </c>
      <c r="O3880" s="146" t="s">
        <v>2120</v>
      </c>
      <c r="P3880" s="141" t="str">
        <f>VLOOKUP(O3880,Stock[],2,FALSE)</f>
        <v>ဇေ အရက်သန့်</v>
      </c>
      <c r="Q3880" s="147">
        <f>VLOOKUP(O3880,Stock[],3,FALSE)</f>
        <v>0.64</v>
      </c>
      <c r="R3880" s="147">
        <f>VLOOKUP(O3880,Stock[],4,FALSE)</f>
        <v>14</v>
      </c>
      <c r="S3880" s="146"/>
      <c r="T3880" s="147">
        <f>(DailySales!$S3880/DailySales!$R3880)+DailySales!$U3880</f>
        <v>10</v>
      </c>
      <c r="U3880" s="146">
        <v>10</v>
      </c>
      <c r="V3880" s="148">
        <f>+DailySales!$T3880*DailySales!$R3880</f>
        <v>140</v>
      </c>
      <c r="W3880" s="148">
        <f>+DailySales!$V3880*DailySales!$Q3880</f>
        <v>89.600000000000009</v>
      </c>
      <c r="X3880" s="148">
        <f>VLOOKUP(O3880,Stock[],6,FALSE)</f>
        <v>1380</v>
      </c>
      <c r="Y3880" s="148">
        <f>+DailySales!$V3880*DailySales!$X3880</f>
        <v>193200</v>
      </c>
      <c r="Z3880" s="146"/>
      <c r="AA3880" s="146"/>
      <c r="AB3880" s="146"/>
      <c r="AC3880" s="146"/>
      <c r="AD3880" s="146"/>
      <c r="AE3880" s="149"/>
      <c r="AF3880" s="150"/>
      <c r="AG3880" s="151"/>
      <c r="AH3880" s="150">
        <v>46088</v>
      </c>
      <c r="AI3880" s="151">
        <v>193200</v>
      </c>
      <c r="AJ3880" s="150"/>
      <c r="AK3880" s="151"/>
      <c r="AL3880" s="34"/>
      <c r="AM3880" s="39"/>
      <c r="AN388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81" spans="1:40" ht="19.5" customHeight="1" x14ac:dyDescent="0.25">
      <c r="A3881" s="141">
        <f t="shared" si="456"/>
        <v>2026</v>
      </c>
      <c r="B3881" s="141">
        <f t="shared" si="457"/>
        <v>2</v>
      </c>
      <c r="C3881" s="154">
        <v>46067</v>
      </c>
      <c r="D3881" s="142">
        <f t="shared" ca="1" si="458"/>
        <v>46097</v>
      </c>
      <c r="E3881" s="142" t="str">
        <f t="shared" ca="1" si="459"/>
        <v>1-Months</v>
      </c>
      <c r="F3881" s="142" t="str">
        <f>VLOOKUP(O3881,Stock[],5,FALSE)</f>
        <v>BE</v>
      </c>
      <c r="G3881" s="143" t="s">
        <v>3561</v>
      </c>
      <c r="H3881" s="144"/>
      <c r="I3881" s="145" t="s">
        <v>233</v>
      </c>
      <c r="J3881" s="141" t="str">
        <f>VLOOKUP(I3881,Customers[],2,FALSE)</f>
        <v>ဦးဝင်းနိုင်</v>
      </c>
      <c r="K3881" s="141" t="str">
        <f>VLOOKUP(I3881,Customers[],4,FALSE)</f>
        <v>Wandwin</v>
      </c>
      <c r="L3881" s="141" t="str">
        <f>VLOOKUP(Table85[[#This Row],[CustomerID]],Table!H:K,3,0)</f>
        <v>လျှော်ပင်</v>
      </c>
      <c r="M3881" s="141" t="str">
        <f>VLOOKUP(I3881,Customers[],5,FALSE)</f>
        <v>WholeSales/Contract</v>
      </c>
      <c r="N3881" s="145" t="s">
        <v>10</v>
      </c>
      <c r="O3881" s="146" t="s">
        <v>2465</v>
      </c>
      <c r="P3881" s="141" t="str">
        <f>VLOOKUP(O3881,Stock[],2,FALSE)</f>
        <v>မိုးနဲကွန်ကီး</v>
      </c>
      <c r="Q3881" s="147">
        <f>VLOOKUP(O3881,Stock[],3,FALSE)</f>
        <v>0.64</v>
      </c>
      <c r="R3881" s="147">
        <f>VLOOKUP(O3881,Stock[],4,FALSE)</f>
        <v>14</v>
      </c>
      <c r="S3881" s="146"/>
      <c r="T3881" s="147">
        <f>(DailySales!$S3881/DailySales!$R3881)+DailySales!$U3881</f>
        <v>2</v>
      </c>
      <c r="U3881" s="146">
        <v>2</v>
      </c>
      <c r="V3881" s="148">
        <f>+DailySales!$T3881*DailySales!$R3881</f>
        <v>28</v>
      </c>
      <c r="W3881" s="148">
        <f>+DailySales!$V3881*DailySales!$Q3881</f>
        <v>17.920000000000002</v>
      </c>
      <c r="X3881" s="148">
        <f>VLOOKUP(O3881,Stock[],6,FALSE)</f>
        <v>1700</v>
      </c>
      <c r="Y3881" s="148">
        <f>+DailySales!$V3881*DailySales!$X3881</f>
        <v>47600</v>
      </c>
      <c r="Z3881" s="146"/>
      <c r="AA3881" s="146"/>
      <c r="AB3881" s="146"/>
      <c r="AC3881" s="146"/>
      <c r="AD3881" s="146"/>
      <c r="AE3881" s="149"/>
      <c r="AF3881" s="150"/>
      <c r="AG3881" s="151"/>
      <c r="AH3881" s="150">
        <v>46088</v>
      </c>
      <c r="AI3881" s="151">
        <v>47600</v>
      </c>
      <c r="AJ3881" s="150"/>
      <c r="AK3881" s="151"/>
      <c r="AL3881" s="34"/>
      <c r="AM3881" s="39"/>
      <c r="AN388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82" spans="1:40" ht="19.5" customHeight="1" x14ac:dyDescent="0.25">
      <c r="A3882" s="141">
        <f t="shared" si="456"/>
        <v>2026</v>
      </c>
      <c r="B3882" s="141">
        <f t="shared" si="457"/>
        <v>2</v>
      </c>
      <c r="C3882" s="154">
        <v>46067</v>
      </c>
      <c r="D3882" s="142">
        <f t="shared" ca="1" si="458"/>
        <v>46097</v>
      </c>
      <c r="E3882" s="142" t="str">
        <f t="shared" ca="1" si="459"/>
        <v>1-Months</v>
      </c>
      <c r="F3882" s="142" t="str">
        <f>VLOOKUP(O3882,Stock[],5,FALSE)</f>
        <v>BE</v>
      </c>
      <c r="G3882" s="143" t="s">
        <v>3561</v>
      </c>
      <c r="H3882" s="144"/>
      <c r="I3882" s="145" t="s">
        <v>233</v>
      </c>
      <c r="J3882" s="141" t="str">
        <f>VLOOKUP(I3882,Customers[],2,FALSE)</f>
        <v>ဦးဝင်းနိုင်</v>
      </c>
      <c r="K3882" s="141" t="str">
        <f>VLOOKUP(I3882,Customers[],4,FALSE)</f>
        <v>Wandwin</v>
      </c>
      <c r="L3882" s="141" t="str">
        <f>VLOOKUP(Table85[[#This Row],[CustomerID]],Table!H:K,3,0)</f>
        <v>လျှော်ပင်</v>
      </c>
      <c r="M3882" s="141" t="str">
        <f>VLOOKUP(I3882,Customers[],5,FALSE)</f>
        <v>WholeSales/Contract</v>
      </c>
      <c r="N3882" s="145" t="s">
        <v>10</v>
      </c>
      <c r="O3882" s="146" t="s">
        <v>205</v>
      </c>
      <c r="P3882" s="141" t="str">
        <f>VLOOKUP(O3882,Stock[],2,FALSE)</f>
        <v>ကောင်းကြည် ကော် 25%  (1Ltr )</v>
      </c>
      <c r="Q3882" s="147">
        <f>VLOOKUP(O3882,Stock[],3,FALSE)</f>
        <v>1</v>
      </c>
      <c r="R3882" s="147">
        <f>VLOOKUP(O3882,Stock[],4,FALSE)</f>
        <v>12</v>
      </c>
      <c r="S3882" s="146"/>
      <c r="T3882" s="147">
        <f>(DailySales!$S3882/DailySales!$R3882)+DailySales!$U3882</f>
        <v>15</v>
      </c>
      <c r="U3882" s="146">
        <v>15</v>
      </c>
      <c r="V3882" s="148">
        <f>+DailySales!$T3882*DailySales!$R3882</f>
        <v>180</v>
      </c>
      <c r="W3882" s="148">
        <f>+DailySales!$V3882*DailySales!$Q3882</f>
        <v>180</v>
      </c>
      <c r="X3882" s="148">
        <f>VLOOKUP(O3882,Stock[],6,FALSE)</f>
        <v>1530</v>
      </c>
      <c r="Y3882" s="148">
        <f>+DailySales!$V3882*DailySales!$X3882</f>
        <v>275400</v>
      </c>
      <c r="Z3882" s="146"/>
      <c r="AA3882" s="146"/>
      <c r="AB3882" s="146"/>
      <c r="AC3882" s="146"/>
      <c r="AD3882" s="146"/>
      <c r="AE3882" s="149"/>
      <c r="AF3882" s="150"/>
      <c r="AG3882" s="151"/>
      <c r="AH3882" s="150">
        <v>46088</v>
      </c>
      <c r="AI3882" s="151">
        <v>275400</v>
      </c>
      <c r="AJ3882" s="150"/>
      <c r="AK3882" s="151"/>
      <c r="AL3882" s="34"/>
      <c r="AM3882" s="39"/>
      <c r="AN388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83" spans="1:40" ht="19.5" customHeight="1" x14ac:dyDescent="0.25">
      <c r="A3883" s="141">
        <f t="shared" si="456"/>
        <v>2026</v>
      </c>
      <c r="B3883" s="141">
        <f t="shared" si="457"/>
        <v>2</v>
      </c>
      <c r="C3883" s="154">
        <v>46067</v>
      </c>
      <c r="D3883" s="142">
        <f t="shared" ca="1" si="458"/>
        <v>46097</v>
      </c>
      <c r="E3883" s="142" t="str">
        <f t="shared" ca="1" si="459"/>
        <v>1-Months</v>
      </c>
      <c r="F3883" s="142" t="str">
        <f>VLOOKUP(O3883,Stock[],5,FALSE)</f>
        <v>BE</v>
      </c>
      <c r="G3883" s="143" t="s">
        <v>3561</v>
      </c>
      <c r="H3883" s="144"/>
      <c r="I3883" s="145" t="s">
        <v>233</v>
      </c>
      <c r="J3883" s="141" t="str">
        <f>VLOOKUP(I3883,Customers[],2,FALSE)</f>
        <v>ဦးဝင်းနိုင်</v>
      </c>
      <c r="K3883" s="141" t="str">
        <f>VLOOKUP(I3883,Customers[],4,FALSE)</f>
        <v>Wandwin</v>
      </c>
      <c r="L3883" s="141" t="str">
        <f>VLOOKUP(Table85[[#This Row],[CustomerID]],Table!H:K,3,0)</f>
        <v>လျှော်ပင်</v>
      </c>
      <c r="M3883" s="141" t="str">
        <f>VLOOKUP(I3883,Customers[],5,FALSE)</f>
        <v>WholeSales/Contract</v>
      </c>
      <c r="N3883" s="145" t="s">
        <v>10</v>
      </c>
      <c r="O3883" s="146" t="s">
        <v>211</v>
      </c>
      <c r="P3883" s="141" t="str">
        <f>VLOOKUP(O3883,Stock[],2,FALSE)</f>
        <v>ဇေယျဝတီ Red ပု</v>
      </c>
      <c r="Q3883" s="147">
        <f>VLOOKUP(O3883,Stock[],3,FALSE)</f>
        <v>0.68</v>
      </c>
      <c r="R3883" s="147">
        <f>VLOOKUP(O3883,Stock[],4,FALSE)</f>
        <v>12</v>
      </c>
      <c r="S3883" s="146"/>
      <c r="T3883" s="147">
        <f>(DailySales!$S3883/DailySales!$R3883)+DailySales!$U3883</f>
        <v>3</v>
      </c>
      <c r="U3883" s="146">
        <v>3</v>
      </c>
      <c r="V3883" s="148">
        <f>+DailySales!$T3883*DailySales!$R3883</f>
        <v>36</v>
      </c>
      <c r="W3883" s="148">
        <f>+DailySales!$V3883*DailySales!$Q3883</f>
        <v>24.48</v>
      </c>
      <c r="X3883" s="148">
        <f>VLOOKUP(O3883,Stock[],6,FALSE)</f>
        <v>1550</v>
      </c>
      <c r="Y3883" s="148">
        <f>+DailySales!$V3883*DailySales!$X3883</f>
        <v>55800</v>
      </c>
      <c r="Z3883" s="146"/>
      <c r="AA3883" s="146"/>
      <c r="AB3883" s="146"/>
      <c r="AC3883" s="146"/>
      <c r="AD3883" s="146"/>
      <c r="AE3883" s="149"/>
      <c r="AF3883" s="150"/>
      <c r="AG3883" s="151"/>
      <c r="AH3883" s="150">
        <v>46088</v>
      </c>
      <c r="AI3883" s="151">
        <v>55800</v>
      </c>
      <c r="AJ3883" s="150"/>
      <c r="AK3883" s="151"/>
      <c r="AL3883" s="34"/>
      <c r="AM3883" s="39"/>
      <c r="AN388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84" spans="1:40" ht="19.5" customHeight="1" x14ac:dyDescent="0.25">
      <c r="A3884" s="141">
        <f t="shared" si="456"/>
        <v>2026</v>
      </c>
      <c r="B3884" s="141">
        <f t="shared" si="457"/>
        <v>2</v>
      </c>
      <c r="C3884" s="154">
        <v>46067</v>
      </c>
      <c r="D3884" s="142">
        <f t="shared" ca="1" si="458"/>
        <v>46097</v>
      </c>
      <c r="E3884" s="142" t="str">
        <f t="shared" ca="1" si="459"/>
        <v>1-Months</v>
      </c>
      <c r="F3884" s="142" t="str">
        <f>VLOOKUP(O3884,Stock[],5,FALSE)</f>
        <v>BE</v>
      </c>
      <c r="G3884" s="143" t="s">
        <v>3563</v>
      </c>
      <c r="H3884" s="144"/>
      <c r="I3884" s="145" t="s">
        <v>227</v>
      </c>
      <c r="J3884" s="141" t="str">
        <f>VLOOKUP(I3884,Customers[],2,FALSE)</f>
        <v>Summer-2</v>
      </c>
      <c r="K3884" s="141" t="str">
        <f>VLOOKUP(I3884,Customers[],4,FALSE)</f>
        <v>Meiktila</v>
      </c>
      <c r="L3884" s="141" t="str">
        <f>VLOOKUP(Table85[[#This Row],[CustomerID]],Table!H:K,3,0)</f>
        <v>မိတ္ထီလာ</v>
      </c>
      <c r="M3884" s="141" t="str">
        <f>VLOOKUP(I3884,Customers[],5,FALSE)</f>
        <v>WholeSales</v>
      </c>
      <c r="N3884" s="145" t="s">
        <v>10</v>
      </c>
      <c r="O3884" s="146" t="s">
        <v>217</v>
      </c>
      <c r="P3884" s="141" t="str">
        <f>VLOOKUP(O3884,Stock[],2,FALSE)</f>
        <v>လိမ္မော်ဖြူ</v>
      </c>
      <c r="Q3884" s="147">
        <f>VLOOKUP(O3884,Stock[],3,FALSE)</f>
        <v>0.64</v>
      </c>
      <c r="R3884" s="147">
        <f>VLOOKUP(O3884,Stock[],4,FALSE)</f>
        <v>24</v>
      </c>
      <c r="S3884" s="146"/>
      <c r="T3884" s="147">
        <f>(DailySales!$S3884/DailySales!$R3884)+DailySales!$U3884</f>
        <v>40</v>
      </c>
      <c r="U3884" s="146">
        <v>40</v>
      </c>
      <c r="V3884" s="148">
        <f>+DailySales!$T3884*DailySales!$R3884</f>
        <v>960</v>
      </c>
      <c r="W3884" s="148">
        <f>+DailySales!$V3884*DailySales!$Q3884</f>
        <v>614.4</v>
      </c>
      <c r="X3884" s="148">
        <f>VLOOKUP(O3884,Stock[],6,FALSE)</f>
        <v>1330</v>
      </c>
      <c r="Y3884" s="148">
        <f>+DailySales!$V3884*DailySales!$X3884</f>
        <v>1276800</v>
      </c>
      <c r="Z3884" s="146"/>
      <c r="AA3884" s="146"/>
      <c r="AB3884" s="146"/>
      <c r="AC3884" s="146"/>
      <c r="AD3884" s="146"/>
      <c r="AE3884" s="149"/>
      <c r="AF3884" s="150"/>
      <c r="AG3884" s="151"/>
      <c r="AH3884" s="150">
        <v>46076</v>
      </c>
      <c r="AI3884" s="151">
        <v>1276800</v>
      </c>
      <c r="AJ3884" s="150"/>
      <c r="AK3884" s="151"/>
      <c r="AL3884" s="34"/>
      <c r="AM3884" s="39"/>
      <c r="AN388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85" spans="1:40" ht="19.5" customHeight="1" x14ac:dyDescent="0.25">
      <c r="A3885" s="141">
        <f t="shared" ref="A3885:A3892" si="460">YEAR(C3885)</f>
        <v>2026</v>
      </c>
      <c r="B3885" s="141">
        <f t="shared" ref="B3885:B3892" si="461">MONTH(C3885)</f>
        <v>2</v>
      </c>
      <c r="C3885" s="154">
        <v>46067</v>
      </c>
      <c r="D3885" s="142">
        <f t="shared" ref="D3885:D3892" ca="1" si="462">TODAY()</f>
        <v>46097</v>
      </c>
      <c r="E3885" s="142" t="str">
        <f t="shared" ref="E3885:E3892" ca="1" si="463">DATEDIF(C3885,D3885,"M")&amp;"-Months"</f>
        <v>1-Months</v>
      </c>
      <c r="F3885" s="142" t="str">
        <f>VLOOKUP(O3885,Stock[],5,FALSE)</f>
        <v>BE</v>
      </c>
      <c r="G3885" s="143" t="s">
        <v>3563</v>
      </c>
      <c r="H3885" s="144"/>
      <c r="I3885" s="145" t="s">
        <v>227</v>
      </c>
      <c r="J3885" s="141" t="str">
        <f>VLOOKUP(I3885,Customers[],2,FALSE)</f>
        <v>Summer-2</v>
      </c>
      <c r="K3885" s="141" t="str">
        <f>VLOOKUP(I3885,Customers[],4,FALSE)</f>
        <v>Meiktila</v>
      </c>
      <c r="L3885" s="141" t="str">
        <f>VLOOKUP(Table85[[#This Row],[CustomerID]],Table!H:K,3,0)</f>
        <v>မိတ္ထီလာ</v>
      </c>
      <c r="M3885" s="141" t="str">
        <f>VLOOKUP(I3885,Customers[],5,FALSE)</f>
        <v>WholeSales</v>
      </c>
      <c r="N3885" s="145" t="s">
        <v>10</v>
      </c>
      <c r="O3885" s="146" t="s">
        <v>218</v>
      </c>
      <c r="P3885" s="141" t="str">
        <f>VLOOKUP(O3885,Stock[],2,FALSE)</f>
        <v>Black Cat</v>
      </c>
      <c r="Q3885" s="147">
        <f>VLOOKUP(O3885,Stock[],3,FALSE)</f>
        <v>0.64</v>
      </c>
      <c r="R3885" s="147">
        <f>VLOOKUP(O3885,Stock[],4,FALSE)</f>
        <v>24</v>
      </c>
      <c r="S3885" s="146"/>
      <c r="T3885" s="147">
        <f>(DailySales!$S3885/DailySales!$R3885)+DailySales!$U3885</f>
        <v>5</v>
      </c>
      <c r="U3885" s="146">
        <v>5</v>
      </c>
      <c r="V3885" s="148">
        <f>+DailySales!$T3885*DailySales!$R3885</f>
        <v>120</v>
      </c>
      <c r="W3885" s="148">
        <f>+DailySales!$V3885*DailySales!$Q3885</f>
        <v>76.8</v>
      </c>
      <c r="X3885" s="148">
        <f>VLOOKUP(O3885,Stock[],6,FALSE)</f>
        <v>1330</v>
      </c>
      <c r="Y3885" s="148">
        <f>+DailySales!$V3885*DailySales!$X3885</f>
        <v>159600</v>
      </c>
      <c r="Z3885" s="146"/>
      <c r="AA3885" s="146"/>
      <c r="AB3885" s="146"/>
      <c r="AC3885" s="146"/>
      <c r="AD3885" s="146"/>
      <c r="AE3885" s="149"/>
      <c r="AF3885" s="150"/>
      <c r="AG3885" s="151"/>
      <c r="AH3885" s="150">
        <v>46076</v>
      </c>
      <c r="AI3885" s="151">
        <v>159600</v>
      </c>
      <c r="AJ3885" s="150"/>
      <c r="AK3885" s="151"/>
      <c r="AL3885" s="34"/>
      <c r="AM3885" s="39"/>
      <c r="AN388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86" spans="1:40" ht="19.5" customHeight="1" x14ac:dyDescent="0.25">
      <c r="A3886" s="141">
        <f t="shared" si="460"/>
        <v>2026</v>
      </c>
      <c r="B3886" s="141">
        <f t="shared" si="461"/>
        <v>2</v>
      </c>
      <c r="C3886" s="154">
        <v>46067</v>
      </c>
      <c r="D3886" s="142">
        <f t="shared" ca="1" si="462"/>
        <v>46097</v>
      </c>
      <c r="E3886" s="142" t="str">
        <f t="shared" ca="1" si="463"/>
        <v>1-Months</v>
      </c>
      <c r="F3886" s="142" t="str">
        <f>VLOOKUP(O3886,Stock[],5,FALSE)</f>
        <v>BE</v>
      </c>
      <c r="G3886" s="143" t="s">
        <v>3562</v>
      </c>
      <c r="H3886" s="144"/>
      <c r="I3886" s="145" t="s">
        <v>180</v>
      </c>
      <c r="J3886" s="141" t="str">
        <f>VLOOKUP(I3886,Customers[],2,FALSE)</f>
        <v>ရွှေမြင်း</v>
      </c>
      <c r="K3886" s="141" t="str">
        <f>VLOOKUP(I3886,Customers[],4,FALSE)</f>
        <v>Meiktila</v>
      </c>
      <c r="L3886" s="141" t="str">
        <f>VLOOKUP(Table85[[#This Row],[CustomerID]],Table!H:K,3,0)</f>
        <v>မိတ္ထီလာ</v>
      </c>
      <c r="M3886" s="141" t="str">
        <f>VLOOKUP(I3886,Customers[],5,FALSE)</f>
        <v>WholeSales/Contract</v>
      </c>
      <c r="N3886" s="145" t="s">
        <v>10</v>
      </c>
      <c r="O3886" s="146" t="s">
        <v>240</v>
      </c>
      <c r="P3886" s="141" t="str">
        <f>VLOOKUP(O3886,Stock[],2,FALSE)</f>
        <v>သံပုရာအရက်</v>
      </c>
      <c r="Q3886" s="147">
        <f>VLOOKUP(O3886,Stock[],3,FALSE)</f>
        <v>0.64</v>
      </c>
      <c r="R3886" s="147">
        <f>VLOOKUP(O3886,Stock[],4,FALSE)</f>
        <v>14</v>
      </c>
      <c r="S3886" s="146"/>
      <c r="T3886" s="147">
        <f>(DailySales!$S3886/DailySales!$R3886)+DailySales!$U3886</f>
        <v>10</v>
      </c>
      <c r="U3886" s="146">
        <v>10</v>
      </c>
      <c r="V3886" s="148">
        <f>+DailySales!$T3886*DailySales!$R3886</f>
        <v>140</v>
      </c>
      <c r="W3886" s="148">
        <f>+DailySales!$V3886*DailySales!$Q3886</f>
        <v>89.600000000000009</v>
      </c>
      <c r="X3886" s="148">
        <f>VLOOKUP(O3886,Stock[],6,FALSE)</f>
        <v>1330</v>
      </c>
      <c r="Y3886" s="148">
        <f>+DailySales!$V3886*DailySales!$X3886</f>
        <v>186200</v>
      </c>
      <c r="Z3886" s="146"/>
      <c r="AA3886" s="146"/>
      <c r="AB3886" s="146"/>
      <c r="AC3886" s="146"/>
      <c r="AD3886" s="146"/>
      <c r="AE3886" s="149"/>
      <c r="AF3886" s="150"/>
      <c r="AG3886" s="151"/>
      <c r="AH3886" s="150"/>
      <c r="AI3886" s="151"/>
      <c r="AJ3886" s="150"/>
      <c r="AK3886" s="151"/>
      <c r="AL3886" s="34"/>
      <c r="AM3886" s="39"/>
      <c r="AN388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3887" spans="1:40" ht="19.5" customHeight="1" x14ac:dyDescent="0.25">
      <c r="A3887" s="141">
        <f t="shared" si="460"/>
        <v>2026</v>
      </c>
      <c r="B3887" s="141">
        <f t="shared" si="461"/>
        <v>2</v>
      </c>
      <c r="C3887" s="154">
        <v>46067</v>
      </c>
      <c r="D3887" s="142">
        <f t="shared" ca="1" si="462"/>
        <v>46097</v>
      </c>
      <c r="E3887" s="142" t="str">
        <f t="shared" ca="1" si="463"/>
        <v>1-Months</v>
      </c>
      <c r="F3887" s="142" t="str">
        <f>VLOOKUP(O3887,Stock[],5,FALSE)</f>
        <v>BE</v>
      </c>
      <c r="G3887" s="143" t="s">
        <v>3562</v>
      </c>
      <c r="H3887" s="144"/>
      <c r="I3887" s="145" t="s">
        <v>180</v>
      </c>
      <c r="J3887" s="141" t="str">
        <f>VLOOKUP(I3887,Customers[],2,FALSE)</f>
        <v>ရွှေမြင်း</v>
      </c>
      <c r="K3887" s="141" t="str">
        <f>VLOOKUP(I3887,Customers[],4,FALSE)</f>
        <v>Meiktila</v>
      </c>
      <c r="L3887" s="141" t="str">
        <f>VLOOKUP(Table85[[#This Row],[CustomerID]],Table!H:K,3,0)</f>
        <v>မိတ္ထီလာ</v>
      </c>
      <c r="M3887" s="141" t="str">
        <f>VLOOKUP(I3887,Customers[],5,FALSE)</f>
        <v>WholeSales/Contract</v>
      </c>
      <c r="N3887" s="145" t="s">
        <v>10</v>
      </c>
      <c r="O3887" s="146" t="s">
        <v>220</v>
      </c>
      <c r="P3887" s="141" t="str">
        <f>VLOOKUP(O3887,Stock[],2,FALSE)</f>
        <v>မြန်မာရှောက်ပျား</v>
      </c>
      <c r="Q3887" s="147">
        <f>VLOOKUP(O3887,Stock[],3,FALSE)</f>
        <v>0.64</v>
      </c>
      <c r="R3887" s="147">
        <f>VLOOKUP(O3887,Stock[],4,FALSE)</f>
        <v>14</v>
      </c>
      <c r="S3887" s="146"/>
      <c r="T3887" s="147">
        <f>(DailySales!$S3887/DailySales!$R3887)+DailySales!$U3887</f>
        <v>20</v>
      </c>
      <c r="U3887" s="146">
        <v>20</v>
      </c>
      <c r="V3887" s="148">
        <f>+DailySales!$T3887*DailySales!$R3887</f>
        <v>280</v>
      </c>
      <c r="W3887" s="148">
        <f>+DailySales!$V3887*DailySales!$Q3887</f>
        <v>179.20000000000002</v>
      </c>
      <c r="X3887" s="148">
        <f>VLOOKUP(O3887,Stock[],6,FALSE)</f>
        <v>1370</v>
      </c>
      <c r="Y3887" s="148">
        <f>+DailySales!$V3887*DailySales!$X3887</f>
        <v>383600</v>
      </c>
      <c r="Z3887" s="146"/>
      <c r="AA3887" s="146"/>
      <c r="AB3887" s="146"/>
      <c r="AC3887" s="146"/>
      <c r="AD3887" s="146"/>
      <c r="AE3887" s="149"/>
      <c r="AF3887" s="150"/>
      <c r="AG3887" s="151"/>
      <c r="AH3887" s="150"/>
      <c r="AI3887" s="151"/>
      <c r="AJ3887" s="150"/>
      <c r="AK3887" s="151"/>
      <c r="AL3887" s="34"/>
      <c r="AM3887" s="39"/>
      <c r="AN388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383600</v>
      </c>
    </row>
    <row r="3888" spans="1:40" ht="19.5" customHeight="1" x14ac:dyDescent="0.25">
      <c r="A3888" s="141">
        <f t="shared" si="460"/>
        <v>2026</v>
      </c>
      <c r="B3888" s="141">
        <f t="shared" si="461"/>
        <v>2</v>
      </c>
      <c r="C3888" s="154">
        <v>46067</v>
      </c>
      <c r="D3888" s="142">
        <f t="shared" ca="1" si="462"/>
        <v>46097</v>
      </c>
      <c r="E3888" s="142" t="str">
        <f t="shared" ca="1" si="463"/>
        <v>1-Months</v>
      </c>
      <c r="F3888" s="142" t="str">
        <f>VLOOKUP(O3888,Stock[],5,FALSE)</f>
        <v>BE</v>
      </c>
      <c r="G3888" s="143" t="s">
        <v>3562</v>
      </c>
      <c r="H3888" s="144"/>
      <c r="I3888" s="145" t="s">
        <v>180</v>
      </c>
      <c r="J3888" s="141" t="str">
        <f>VLOOKUP(I3888,Customers[],2,FALSE)</f>
        <v>ရွှေမြင်း</v>
      </c>
      <c r="K3888" s="141" t="str">
        <f>VLOOKUP(I3888,Customers[],4,FALSE)</f>
        <v>Meiktila</v>
      </c>
      <c r="L3888" s="141" t="str">
        <f>VLOOKUP(Table85[[#This Row],[CustomerID]],Table!H:K,3,0)</f>
        <v>မိတ္ထီလာ</v>
      </c>
      <c r="M3888" s="141" t="str">
        <f>VLOOKUP(I3888,Customers[],5,FALSE)</f>
        <v>WholeSales/Contract</v>
      </c>
      <c r="N3888" s="145" t="s">
        <v>10</v>
      </c>
      <c r="O3888" s="146" t="s">
        <v>217</v>
      </c>
      <c r="P3888" s="141" t="str">
        <f>VLOOKUP(O3888,Stock[],2,FALSE)</f>
        <v>လိမ္မော်ဖြူ</v>
      </c>
      <c r="Q3888" s="147">
        <f>VLOOKUP(O3888,Stock[],3,FALSE)</f>
        <v>0.64</v>
      </c>
      <c r="R3888" s="147">
        <f>VLOOKUP(O3888,Stock[],4,FALSE)</f>
        <v>24</v>
      </c>
      <c r="S3888" s="146"/>
      <c r="T3888" s="147">
        <f>(DailySales!$S3888/DailySales!$R3888)+DailySales!$U3888</f>
        <v>30</v>
      </c>
      <c r="U3888" s="146">
        <v>30</v>
      </c>
      <c r="V3888" s="148">
        <f>+DailySales!$T3888*DailySales!$R3888</f>
        <v>720</v>
      </c>
      <c r="W3888" s="148">
        <f>+DailySales!$V3888*DailySales!$Q3888</f>
        <v>460.8</v>
      </c>
      <c r="X3888" s="148">
        <f>VLOOKUP(O3888,Stock[],6,FALSE)</f>
        <v>1330</v>
      </c>
      <c r="Y3888" s="148">
        <f>+DailySales!$V3888*DailySales!$X3888</f>
        <v>957600</v>
      </c>
      <c r="Z3888" s="146"/>
      <c r="AA3888" s="146"/>
      <c r="AB3888" s="146"/>
      <c r="AC3888" s="146"/>
      <c r="AD3888" s="146"/>
      <c r="AE3888" s="149"/>
      <c r="AF3888" s="150"/>
      <c r="AG3888" s="151"/>
      <c r="AH3888" s="150"/>
      <c r="AI3888" s="151"/>
      <c r="AJ3888" s="150"/>
      <c r="AK3888" s="151"/>
      <c r="AL3888" s="34"/>
      <c r="AM3888" s="39"/>
      <c r="AN388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3889" spans="1:40" ht="19.5" customHeight="1" x14ac:dyDescent="0.25">
      <c r="A3889" s="141">
        <f t="shared" si="460"/>
        <v>2026</v>
      </c>
      <c r="B3889" s="141">
        <f t="shared" si="461"/>
        <v>2</v>
      </c>
      <c r="C3889" s="154">
        <v>46067</v>
      </c>
      <c r="D3889" s="142">
        <f t="shared" ca="1" si="462"/>
        <v>46097</v>
      </c>
      <c r="E3889" s="142" t="str">
        <f t="shared" ca="1" si="463"/>
        <v>1-Months</v>
      </c>
      <c r="F3889" s="142" t="str">
        <f>VLOOKUP(O3889,Stock[],5,FALSE)</f>
        <v>BE</v>
      </c>
      <c r="G3889" s="143" t="s">
        <v>3562</v>
      </c>
      <c r="H3889" s="144"/>
      <c r="I3889" s="145" t="s">
        <v>180</v>
      </c>
      <c r="J3889" s="141" t="str">
        <f>VLOOKUP(I3889,Customers[],2,FALSE)</f>
        <v>ရွှေမြင်း</v>
      </c>
      <c r="K3889" s="141" t="str">
        <f>VLOOKUP(I3889,Customers[],4,FALSE)</f>
        <v>Meiktila</v>
      </c>
      <c r="L3889" s="141" t="str">
        <f>VLOOKUP(Table85[[#This Row],[CustomerID]],Table!H:K,3,0)</f>
        <v>မိတ္ထီလာ</v>
      </c>
      <c r="M3889" s="141" t="str">
        <f>VLOOKUP(I3889,Customers[],5,FALSE)</f>
        <v>WholeSales/Contract</v>
      </c>
      <c r="N3889" s="145" t="s">
        <v>10</v>
      </c>
      <c r="O3889" s="146" t="s">
        <v>2120</v>
      </c>
      <c r="P3889" s="141" t="str">
        <f>VLOOKUP(O3889,Stock[],2,FALSE)</f>
        <v>ဇေ အရက်သန့်</v>
      </c>
      <c r="Q3889" s="147">
        <f>VLOOKUP(O3889,Stock[],3,FALSE)</f>
        <v>0.64</v>
      </c>
      <c r="R3889" s="147">
        <f>VLOOKUP(O3889,Stock[],4,FALSE)</f>
        <v>14</v>
      </c>
      <c r="S3889" s="146"/>
      <c r="T3889" s="147">
        <f>(DailySales!$S3889/DailySales!$R3889)+DailySales!$U3889</f>
        <v>10</v>
      </c>
      <c r="U3889" s="146">
        <v>10</v>
      </c>
      <c r="V3889" s="148">
        <f>+DailySales!$T3889*DailySales!$R3889</f>
        <v>140</v>
      </c>
      <c r="W3889" s="148">
        <f>+DailySales!$V3889*DailySales!$Q3889</f>
        <v>89.600000000000009</v>
      </c>
      <c r="X3889" s="148">
        <f>VLOOKUP(O3889,Stock[],6,FALSE)</f>
        <v>1380</v>
      </c>
      <c r="Y3889" s="148">
        <f>+DailySales!$V3889*DailySales!$X3889</f>
        <v>193200</v>
      </c>
      <c r="Z3889" s="146"/>
      <c r="AA3889" s="146"/>
      <c r="AB3889" s="146"/>
      <c r="AC3889" s="146"/>
      <c r="AD3889" s="146"/>
      <c r="AE3889" s="149"/>
      <c r="AF3889" s="150"/>
      <c r="AG3889" s="151"/>
      <c r="AH3889" s="150"/>
      <c r="AI3889" s="151"/>
      <c r="AJ3889" s="150"/>
      <c r="AK3889" s="151"/>
      <c r="AL3889" s="34"/>
      <c r="AM3889" s="39"/>
      <c r="AN388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193200</v>
      </c>
    </row>
    <row r="3890" spans="1:40" ht="19.5" customHeight="1" x14ac:dyDescent="0.25">
      <c r="A3890" s="141">
        <f t="shared" si="460"/>
        <v>2026</v>
      </c>
      <c r="B3890" s="141">
        <f t="shared" si="461"/>
        <v>2</v>
      </c>
      <c r="C3890" s="154">
        <v>46067</v>
      </c>
      <c r="D3890" s="142">
        <f t="shared" ca="1" si="462"/>
        <v>46097</v>
      </c>
      <c r="E3890" s="142" t="str">
        <f t="shared" ca="1" si="463"/>
        <v>1-Months</v>
      </c>
      <c r="F3890" s="142" t="str">
        <f>VLOOKUP(O3890,Stock[],5,FALSE)</f>
        <v>BE</v>
      </c>
      <c r="G3890" s="143" t="s">
        <v>3564</v>
      </c>
      <c r="H3890" s="144"/>
      <c r="I3890" s="145" t="s">
        <v>180</v>
      </c>
      <c r="J3890" s="141" t="str">
        <f>VLOOKUP(I3890,Customers[],2,FALSE)</f>
        <v>ရွှေမြင်း</v>
      </c>
      <c r="K3890" s="141" t="str">
        <f>VLOOKUP(I3890,Customers[],4,FALSE)</f>
        <v>Meiktila</v>
      </c>
      <c r="L3890" s="141" t="str">
        <f>VLOOKUP(Table85[[#This Row],[CustomerID]],Table!H:K,3,0)</f>
        <v>မိတ္ထီလာ</v>
      </c>
      <c r="M3890" s="141" t="str">
        <f>VLOOKUP(I3890,Customers[],5,FALSE)</f>
        <v>WholeSales/Contract</v>
      </c>
      <c r="N3890" s="145" t="s">
        <v>10</v>
      </c>
      <c r="O3890" s="146" t="s">
        <v>240</v>
      </c>
      <c r="P3890" s="141" t="str">
        <f>VLOOKUP(O3890,Stock[],2,FALSE)</f>
        <v>သံပုရာအရက်</v>
      </c>
      <c r="Q3890" s="147">
        <f>VLOOKUP(O3890,Stock[],3,FALSE)</f>
        <v>0.64</v>
      </c>
      <c r="R3890" s="147">
        <f>VLOOKUP(O3890,Stock[],4,FALSE)</f>
        <v>14</v>
      </c>
      <c r="S3890" s="146"/>
      <c r="T3890" s="147">
        <f>(DailySales!$S3890/DailySales!$R3890)+DailySales!$U3890</f>
        <v>20</v>
      </c>
      <c r="U3890" s="146">
        <v>20</v>
      </c>
      <c r="V3890" s="148">
        <f>+DailySales!$T3890*DailySales!$R3890</f>
        <v>280</v>
      </c>
      <c r="W3890" s="148">
        <f>+DailySales!$V3890*DailySales!$Q3890</f>
        <v>179.20000000000002</v>
      </c>
      <c r="X3890" s="148">
        <f>VLOOKUP(O3890,Stock[],6,FALSE)</f>
        <v>1330</v>
      </c>
      <c r="Y3890" s="148">
        <f>+DailySales!$V3890*DailySales!$X3890</f>
        <v>372400</v>
      </c>
      <c r="Z3890" s="146"/>
      <c r="AA3890" s="146"/>
      <c r="AB3890" s="146"/>
      <c r="AC3890" s="146"/>
      <c r="AD3890" s="146"/>
      <c r="AE3890" s="149"/>
      <c r="AF3890" s="150"/>
      <c r="AG3890" s="151"/>
      <c r="AH3890" s="150"/>
      <c r="AI3890" s="151"/>
      <c r="AJ3890" s="150"/>
      <c r="AK3890" s="151"/>
      <c r="AL3890" s="34"/>
      <c r="AM3890" s="39"/>
      <c r="AN389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3891" spans="1:40" ht="19.5" customHeight="1" x14ac:dyDescent="0.25">
      <c r="A3891" s="141">
        <f t="shared" si="460"/>
        <v>2026</v>
      </c>
      <c r="B3891" s="141">
        <f t="shared" si="461"/>
        <v>2</v>
      </c>
      <c r="C3891" s="154">
        <v>46067</v>
      </c>
      <c r="D3891" s="142">
        <f t="shared" ca="1" si="462"/>
        <v>46097</v>
      </c>
      <c r="E3891" s="142" t="str">
        <f t="shared" ca="1" si="463"/>
        <v>1-Months</v>
      </c>
      <c r="F3891" s="142" t="str">
        <f>VLOOKUP(O3891,Stock[],5,FALSE)</f>
        <v>BE</v>
      </c>
      <c r="G3891" s="143" t="s">
        <v>3564</v>
      </c>
      <c r="H3891" s="144"/>
      <c r="I3891" s="145" t="s">
        <v>180</v>
      </c>
      <c r="J3891" s="141" t="str">
        <f>VLOOKUP(I3891,Customers[],2,FALSE)</f>
        <v>ရွှေမြင်း</v>
      </c>
      <c r="K3891" s="141" t="str">
        <f>VLOOKUP(I3891,Customers[],4,FALSE)</f>
        <v>Meiktila</v>
      </c>
      <c r="L3891" s="141" t="str">
        <f>VLOOKUP(Table85[[#This Row],[CustomerID]],Table!H:K,3,0)</f>
        <v>မိတ္ထီလာ</v>
      </c>
      <c r="M3891" s="141" t="str">
        <f>VLOOKUP(I3891,Customers[],5,FALSE)</f>
        <v>WholeSales/Contract</v>
      </c>
      <c r="N3891" s="145" t="s">
        <v>10</v>
      </c>
      <c r="O3891" s="146" t="s">
        <v>220</v>
      </c>
      <c r="P3891" s="141" t="str">
        <f>VLOOKUP(O3891,Stock[],2,FALSE)</f>
        <v>မြန်မာရှောက်ပျား</v>
      </c>
      <c r="Q3891" s="147">
        <f>VLOOKUP(O3891,Stock[],3,FALSE)</f>
        <v>0.64</v>
      </c>
      <c r="R3891" s="147">
        <f>VLOOKUP(O3891,Stock[],4,FALSE)</f>
        <v>14</v>
      </c>
      <c r="S3891" s="146"/>
      <c r="T3891" s="147">
        <f>(DailySales!$S3891/DailySales!$R3891)+DailySales!$U3891</f>
        <v>30</v>
      </c>
      <c r="U3891" s="146">
        <v>30</v>
      </c>
      <c r="V3891" s="148">
        <f>+DailySales!$T3891*DailySales!$R3891</f>
        <v>420</v>
      </c>
      <c r="W3891" s="148">
        <f>+DailySales!$V3891*DailySales!$Q3891</f>
        <v>268.8</v>
      </c>
      <c r="X3891" s="148">
        <f>VLOOKUP(O3891,Stock[],6,FALSE)</f>
        <v>1370</v>
      </c>
      <c r="Y3891" s="148">
        <f>+DailySales!$V3891*DailySales!$X3891</f>
        <v>575400</v>
      </c>
      <c r="Z3891" s="146"/>
      <c r="AA3891" s="146"/>
      <c r="AB3891" s="146"/>
      <c r="AC3891" s="146"/>
      <c r="AD3891" s="146"/>
      <c r="AE3891" s="149"/>
      <c r="AF3891" s="150"/>
      <c r="AG3891" s="151"/>
      <c r="AH3891" s="150"/>
      <c r="AI3891" s="151"/>
      <c r="AJ3891" s="150"/>
      <c r="AK3891" s="151"/>
      <c r="AL3891" s="34"/>
      <c r="AM3891" s="39"/>
      <c r="AN389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575400</v>
      </c>
    </row>
    <row r="3892" spans="1:40" ht="19.5" customHeight="1" x14ac:dyDescent="0.25">
      <c r="A3892" s="141">
        <f t="shared" si="460"/>
        <v>2026</v>
      </c>
      <c r="B3892" s="141">
        <f t="shared" si="461"/>
        <v>2</v>
      </c>
      <c r="C3892" s="154">
        <v>46067</v>
      </c>
      <c r="D3892" s="142">
        <f t="shared" ca="1" si="462"/>
        <v>46097</v>
      </c>
      <c r="E3892" s="142" t="str">
        <f t="shared" ca="1" si="463"/>
        <v>1-Months</v>
      </c>
      <c r="F3892" s="142" t="str">
        <f>VLOOKUP(O3892,Stock[],5,FALSE)</f>
        <v>BE</v>
      </c>
      <c r="G3892" s="143" t="s">
        <v>3564</v>
      </c>
      <c r="H3892" s="144"/>
      <c r="I3892" s="145" t="s">
        <v>180</v>
      </c>
      <c r="J3892" s="141" t="str">
        <f>VLOOKUP(I3892,Customers[],2,FALSE)</f>
        <v>ရွှေမြင်း</v>
      </c>
      <c r="K3892" s="141" t="str">
        <f>VLOOKUP(I3892,Customers[],4,FALSE)</f>
        <v>Meiktila</v>
      </c>
      <c r="L3892" s="141" t="str">
        <f>VLOOKUP(Table85[[#This Row],[CustomerID]],Table!H:K,3,0)</f>
        <v>မိတ္ထီလာ</v>
      </c>
      <c r="M3892" s="141" t="str">
        <f>VLOOKUP(I3892,Customers[],5,FALSE)</f>
        <v>WholeSales/Contract</v>
      </c>
      <c r="N3892" s="145" t="s">
        <v>10</v>
      </c>
      <c r="O3892" s="146" t="s">
        <v>2120</v>
      </c>
      <c r="P3892" s="141" t="str">
        <f>VLOOKUP(O3892,Stock[],2,FALSE)</f>
        <v>ဇေ အရက်သန့်</v>
      </c>
      <c r="Q3892" s="147">
        <f>VLOOKUP(O3892,Stock[],3,FALSE)</f>
        <v>0.64</v>
      </c>
      <c r="R3892" s="147">
        <f>VLOOKUP(O3892,Stock[],4,FALSE)</f>
        <v>14</v>
      </c>
      <c r="S3892" s="146"/>
      <c r="T3892" s="147">
        <f>(DailySales!$S3892/DailySales!$R3892)+DailySales!$U3892</f>
        <v>60</v>
      </c>
      <c r="U3892" s="146">
        <v>60</v>
      </c>
      <c r="V3892" s="148">
        <f>+DailySales!$T3892*DailySales!$R3892</f>
        <v>840</v>
      </c>
      <c r="W3892" s="148">
        <f>+DailySales!$V3892*DailySales!$Q3892</f>
        <v>537.6</v>
      </c>
      <c r="X3892" s="148">
        <f>VLOOKUP(O3892,Stock[],6,FALSE)</f>
        <v>1380</v>
      </c>
      <c r="Y3892" s="148">
        <f>+DailySales!$V3892*DailySales!$X3892</f>
        <v>1159200</v>
      </c>
      <c r="Z3892" s="146"/>
      <c r="AA3892" s="146"/>
      <c r="AB3892" s="146"/>
      <c r="AC3892" s="146"/>
      <c r="AD3892" s="146"/>
      <c r="AE3892" s="149"/>
      <c r="AF3892" s="150"/>
      <c r="AG3892" s="151"/>
      <c r="AH3892" s="150"/>
      <c r="AI3892" s="151"/>
      <c r="AJ3892" s="150"/>
      <c r="AK3892" s="151"/>
      <c r="AL3892" s="34"/>
      <c r="AM3892" s="39"/>
      <c r="AN389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1159200</v>
      </c>
    </row>
    <row r="3893" spans="1:40" ht="19.5" customHeight="1" x14ac:dyDescent="0.25">
      <c r="A3893" s="141">
        <f t="shared" ref="A3893:A3900" si="464">YEAR(C3893)</f>
        <v>2026</v>
      </c>
      <c r="B3893" s="141">
        <f t="shared" ref="B3893:B3900" si="465">MONTH(C3893)</f>
        <v>2</v>
      </c>
      <c r="C3893" s="154">
        <v>46067</v>
      </c>
      <c r="D3893" s="142">
        <f t="shared" ref="D3893:D3900" ca="1" si="466">TODAY()</f>
        <v>46097</v>
      </c>
      <c r="E3893" s="142" t="str">
        <f t="shared" ref="E3893:E3900" ca="1" si="467">DATEDIF(C3893,D3893,"M")&amp;"-Months"</f>
        <v>1-Months</v>
      </c>
      <c r="F3893" s="142" t="str">
        <f>VLOOKUP(O3893,Stock[],5,FALSE)</f>
        <v>BE</v>
      </c>
      <c r="G3893" s="143" t="s">
        <v>3565</v>
      </c>
      <c r="H3893" s="144"/>
      <c r="I3893" s="145" t="s">
        <v>183</v>
      </c>
      <c r="J3893" s="141" t="str">
        <f>VLOOKUP(I3893,Customers[],2,FALSE)</f>
        <v>ရွှေမြင်း(ထူးကျော်)</v>
      </c>
      <c r="K3893" s="141" t="str">
        <f>VLOOKUP(I3893,Customers[],4,FALSE)</f>
        <v>Meiktila</v>
      </c>
      <c r="L3893" s="141" t="str">
        <f>VLOOKUP(Table85[[#This Row],[CustomerID]],Table!H:K,3,0)</f>
        <v>မိတ္ထီလာ</v>
      </c>
      <c r="M3893" s="141" t="str">
        <f>VLOOKUP(I3893,Customers[],5,FALSE)</f>
        <v>WholeSales/Contract</v>
      </c>
      <c r="N3893" s="145" t="s">
        <v>10</v>
      </c>
      <c r="O3893" s="146" t="s">
        <v>217</v>
      </c>
      <c r="P3893" s="141" t="str">
        <f>VLOOKUP(O3893,Stock[],2,FALSE)</f>
        <v>လိမ္မော်ဖြူ</v>
      </c>
      <c r="Q3893" s="147">
        <f>VLOOKUP(O3893,Stock[],3,FALSE)</f>
        <v>0.64</v>
      </c>
      <c r="R3893" s="147">
        <f>VLOOKUP(O3893,Stock[],4,FALSE)</f>
        <v>24</v>
      </c>
      <c r="S3893" s="146"/>
      <c r="T3893" s="147">
        <f>(DailySales!$S3893/DailySales!$R3893)+DailySales!$U3893</f>
        <v>20</v>
      </c>
      <c r="U3893" s="146">
        <v>20</v>
      </c>
      <c r="V3893" s="148">
        <f>+DailySales!$T3893*DailySales!$R3893</f>
        <v>480</v>
      </c>
      <c r="W3893" s="148">
        <f>+DailySales!$V3893*DailySales!$Q3893</f>
        <v>307.2</v>
      </c>
      <c r="X3893" s="148">
        <f>VLOOKUP(O3893,Stock[],6,FALSE)</f>
        <v>1330</v>
      </c>
      <c r="Y3893" s="148">
        <f>+DailySales!$V3893*DailySales!$X3893</f>
        <v>638400</v>
      </c>
      <c r="Z3893" s="146"/>
      <c r="AA3893" s="146"/>
      <c r="AB3893" s="146"/>
      <c r="AC3893" s="146"/>
      <c r="AD3893" s="146"/>
      <c r="AE3893" s="149"/>
      <c r="AF3893" s="150"/>
      <c r="AG3893" s="151"/>
      <c r="AH3893" s="150"/>
      <c r="AI3893" s="151"/>
      <c r="AJ3893" s="150"/>
      <c r="AK3893" s="151"/>
      <c r="AL3893" s="34"/>
      <c r="AM3893" s="39"/>
      <c r="AN389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638400</v>
      </c>
    </row>
    <row r="3894" spans="1:40" ht="19.5" customHeight="1" x14ac:dyDescent="0.25">
      <c r="A3894" s="141">
        <f t="shared" si="464"/>
        <v>2026</v>
      </c>
      <c r="B3894" s="141">
        <f t="shared" si="465"/>
        <v>2</v>
      </c>
      <c r="C3894" s="154">
        <v>46067</v>
      </c>
      <c r="D3894" s="142">
        <f t="shared" ca="1" si="466"/>
        <v>46097</v>
      </c>
      <c r="E3894" s="142" t="str">
        <f t="shared" ca="1" si="467"/>
        <v>1-Months</v>
      </c>
      <c r="F3894" s="142" t="str">
        <f>VLOOKUP(O3894,Stock[],5,FALSE)</f>
        <v>BE</v>
      </c>
      <c r="G3894" s="143" t="s">
        <v>3565</v>
      </c>
      <c r="H3894" s="144"/>
      <c r="I3894" s="145" t="s">
        <v>183</v>
      </c>
      <c r="J3894" s="141" t="str">
        <f>VLOOKUP(I3894,Customers[],2,FALSE)</f>
        <v>ရွှေမြင်း(ထူးကျော်)</v>
      </c>
      <c r="K3894" s="141" t="str">
        <f>VLOOKUP(I3894,Customers[],4,FALSE)</f>
        <v>Meiktila</v>
      </c>
      <c r="L3894" s="141" t="str">
        <f>VLOOKUP(Table85[[#This Row],[CustomerID]],Table!H:K,3,0)</f>
        <v>မိတ္ထီလာ</v>
      </c>
      <c r="M3894" s="141" t="str">
        <f>VLOOKUP(I3894,Customers[],5,FALSE)</f>
        <v>WholeSales/Contract</v>
      </c>
      <c r="N3894" s="145" t="s">
        <v>10</v>
      </c>
      <c r="O3894" s="146" t="s">
        <v>2120</v>
      </c>
      <c r="P3894" s="141" t="str">
        <f>VLOOKUP(O3894,Stock[],2,FALSE)</f>
        <v>ဇေ အရက်သန့်</v>
      </c>
      <c r="Q3894" s="147">
        <f>VLOOKUP(O3894,Stock[],3,FALSE)</f>
        <v>0.64</v>
      </c>
      <c r="R3894" s="147">
        <f>VLOOKUP(O3894,Stock[],4,FALSE)</f>
        <v>14</v>
      </c>
      <c r="S3894" s="146"/>
      <c r="T3894" s="147">
        <f>(DailySales!$S3894/DailySales!$R3894)+DailySales!$U3894</f>
        <v>10</v>
      </c>
      <c r="U3894" s="146">
        <v>10</v>
      </c>
      <c r="V3894" s="148">
        <f>+DailySales!$T3894*DailySales!$R3894</f>
        <v>140</v>
      </c>
      <c r="W3894" s="148">
        <f>+DailySales!$V3894*DailySales!$Q3894</f>
        <v>89.600000000000009</v>
      </c>
      <c r="X3894" s="148">
        <f>VLOOKUP(O3894,Stock[],6,FALSE)</f>
        <v>1380</v>
      </c>
      <c r="Y3894" s="148">
        <f>+DailySales!$V3894*DailySales!$X3894</f>
        <v>193200</v>
      </c>
      <c r="Z3894" s="146"/>
      <c r="AA3894" s="146"/>
      <c r="AB3894" s="146"/>
      <c r="AC3894" s="146"/>
      <c r="AD3894" s="146"/>
      <c r="AE3894" s="149"/>
      <c r="AF3894" s="150"/>
      <c r="AG3894" s="151"/>
      <c r="AH3894" s="150"/>
      <c r="AI3894" s="151"/>
      <c r="AJ3894" s="150"/>
      <c r="AK3894" s="151"/>
      <c r="AL3894" s="34"/>
      <c r="AM3894" s="39"/>
      <c r="AN389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193200</v>
      </c>
    </row>
    <row r="3895" spans="1:40" ht="19.5" customHeight="1" x14ac:dyDescent="0.25">
      <c r="A3895" s="141">
        <f t="shared" si="464"/>
        <v>2026</v>
      </c>
      <c r="B3895" s="141">
        <f t="shared" si="465"/>
        <v>2</v>
      </c>
      <c r="C3895" s="154">
        <v>46069</v>
      </c>
      <c r="D3895" s="142">
        <f t="shared" ca="1" si="466"/>
        <v>46097</v>
      </c>
      <c r="E3895" s="142" t="str">
        <f t="shared" ca="1" si="467"/>
        <v>1-Months</v>
      </c>
      <c r="F3895" s="142" t="str">
        <f>VLOOKUP(O3895,Stock[],5,FALSE)</f>
        <v>BE</v>
      </c>
      <c r="G3895" s="143" t="s">
        <v>3566</v>
      </c>
      <c r="H3895" s="144"/>
      <c r="I3895" s="145" t="s">
        <v>201</v>
      </c>
      <c r="J3895" s="141" t="str">
        <f>VLOOKUP(I3895,Customers[],2,FALSE)</f>
        <v>ဦးအောင်မိုး(ကောင်းသန့်)</v>
      </c>
      <c r="K3895" s="141" t="str">
        <f>VLOOKUP(I3895,Customers[],4,FALSE)</f>
        <v>Meiktila</v>
      </c>
      <c r="L3895" s="141" t="str">
        <f>VLOOKUP(Table85[[#This Row],[CustomerID]],Table!H:K,3,0)</f>
        <v>မိတ္ထီလာ</v>
      </c>
      <c r="M3895" s="141" t="str">
        <f>VLOOKUP(I3895,Customers[],5,FALSE)</f>
        <v>WholeSales/Contract</v>
      </c>
      <c r="N3895" s="145" t="s">
        <v>10</v>
      </c>
      <c r="O3895" s="146" t="s">
        <v>220</v>
      </c>
      <c r="P3895" s="141" t="str">
        <f>VLOOKUP(O3895,Stock[],2,FALSE)</f>
        <v>မြန်မာရှောက်ပျား</v>
      </c>
      <c r="Q3895" s="147">
        <f>VLOOKUP(O3895,Stock[],3,FALSE)</f>
        <v>0.64</v>
      </c>
      <c r="R3895" s="147">
        <f>VLOOKUP(O3895,Stock[],4,FALSE)</f>
        <v>14</v>
      </c>
      <c r="S3895" s="146"/>
      <c r="T3895" s="147">
        <f>(DailySales!$S3895/DailySales!$R3895)+DailySales!$U3895</f>
        <v>15</v>
      </c>
      <c r="U3895" s="146">
        <v>15</v>
      </c>
      <c r="V3895" s="148">
        <f>+DailySales!$T3895*DailySales!$R3895</f>
        <v>210</v>
      </c>
      <c r="W3895" s="148">
        <f>+DailySales!$V3895*DailySales!$Q3895</f>
        <v>134.4</v>
      </c>
      <c r="X3895" s="148">
        <f>VLOOKUP(O3895,Stock[],6,FALSE)</f>
        <v>1370</v>
      </c>
      <c r="Y3895" s="148">
        <f>+DailySales!$V3895*DailySales!$X3895</f>
        <v>287700</v>
      </c>
      <c r="Z3895" s="146"/>
      <c r="AA3895" s="146"/>
      <c r="AB3895" s="146"/>
      <c r="AC3895" s="146"/>
      <c r="AD3895" s="146"/>
      <c r="AE3895" s="149"/>
      <c r="AF3895" s="150"/>
      <c r="AG3895" s="151"/>
      <c r="AH3895" s="150"/>
      <c r="AI3895" s="151"/>
      <c r="AJ3895" s="122">
        <v>46071</v>
      </c>
      <c r="AK3895" s="151">
        <v>287700</v>
      </c>
      <c r="AL3895" s="34"/>
      <c r="AM3895" s="39"/>
      <c r="AN389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96" spans="1:40" ht="19.5" customHeight="1" x14ac:dyDescent="0.25">
      <c r="A3896" s="141">
        <f t="shared" si="464"/>
        <v>2026</v>
      </c>
      <c r="B3896" s="141">
        <f t="shared" si="465"/>
        <v>2</v>
      </c>
      <c r="C3896" s="154">
        <v>46069</v>
      </c>
      <c r="D3896" s="142">
        <f t="shared" ca="1" si="466"/>
        <v>46097</v>
      </c>
      <c r="E3896" s="142" t="str">
        <f t="shared" ca="1" si="467"/>
        <v>1-Months</v>
      </c>
      <c r="F3896" s="142" t="str">
        <f>VLOOKUP(O3896,Stock[],5,FALSE)</f>
        <v>BE</v>
      </c>
      <c r="G3896" s="143" t="s">
        <v>3566</v>
      </c>
      <c r="H3896" s="144"/>
      <c r="I3896" s="145" t="s">
        <v>201</v>
      </c>
      <c r="J3896" s="141" t="str">
        <f>VLOOKUP(I3896,Customers[],2,FALSE)</f>
        <v>ဦးအောင်မိုး(ကောင်းသန့်)</v>
      </c>
      <c r="K3896" s="141" t="str">
        <f>VLOOKUP(I3896,Customers[],4,FALSE)</f>
        <v>Meiktila</v>
      </c>
      <c r="L3896" s="141" t="str">
        <f>VLOOKUP(Table85[[#This Row],[CustomerID]],Table!H:K,3,0)</f>
        <v>မိတ္ထီလာ</v>
      </c>
      <c r="M3896" s="141" t="str">
        <f>VLOOKUP(I3896,Customers[],5,FALSE)</f>
        <v>WholeSales/Contract</v>
      </c>
      <c r="N3896" s="145" t="s">
        <v>10</v>
      </c>
      <c r="O3896" s="146" t="s">
        <v>217</v>
      </c>
      <c r="P3896" s="141" t="str">
        <f>VLOOKUP(O3896,Stock[],2,FALSE)</f>
        <v>လိမ္မော်ဖြူ</v>
      </c>
      <c r="Q3896" s="147">
        <f>VLOOKUP(O3896,Stock[],3,FALSE)</f>
        <v>0.64</v>
      </c>
      <c r="R3896" s="147">
        <f>VLOOKUP(O3896,Stock[],4,FALSE)</f>
        <v>24</v>
      </c>
      <c r="S3896" s="146"/>
      <c r="T3896" s="147">
        <f>(DailySales!$S3896/DailySales!$R3896)+DailySales!$U3896</f>
        <v>15</v>
      </c>
      <c r="U3896" s="146">
        <v>15</v>
      </c>
      <c r="V3896" s="148">
        <f>+DailySales!$T3896*DailySales!$R3896</f>
        <v>360</v>
      </c>
      <c r="W3896" s="148">
        <f>+DailySales!$V3896*DailySales!$Q3896</f>
        <v>230.4</v>
      </c>
      <c r="X3896" s="148">
        <f>VLOOKUP(O3896,Stock[],6,FALSE)</f>
        <v>1330</v>
      </c>
      <c r="Y3896" s="148">
        <f>+DailySales!$V3896*DailySales!$X3896</f>
        <v>478800</v>
      </c>
      <c r="Z3896" s="146"/>
      <c r="AA3896" s="146"/>
      <c r="AB3896" s="146"/>
      <c r="AC3896" s="146"/>
      <c r="AD3896" s="146"/>
      <c r="AE3896" s="149"/>
      <c r="AF3896" s="150"/>
      <c r="AG3896" s="151"/>
      <c r="AH3896" s="150"/>
      <c r="AI3896" s="151"/>
      <c r="AJ3896" s="122">
        <v>46071</v>
      </c>
      <c r="AK3896" s="151">
        <v>478800</v>
      </c>
      <c r="AL3896" s="34"/>
      <c r="AM3896" s="39"/>
      <c r="AN389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97" spans="1:40" ht="19.5" customHeight="1" x14ac:dyDescent="0.25">
      <c r="A3897" s="141">
        <f t="shared" si="464"/>
        <v>2026</v>
      </c>
      <c r="B3897" s="141">
        <f t="shared" si="465"/>
        <v>2</v>
      </c>
      <c r="C3897" s="154">
        <v>46069</v>
      </c>
      <c r="D3897" s="142">
        <f t="shared" ca="1" si="466"/>
        <v>46097</v>
      </c>
      <c r="E3897" s="142" t="str">
        <f t="shared" ca="1" si="467"/>
        <v>1-Months</v>
      </c>
      <c r="F3897" s="142" t="str">
        <f>VLOOKUP(O3897,Stock[],5,FALSE)</f>
        <v>BE</v>
      </c>
      <c r="G3897" s="143" t="s">
        <v>3566</v>
      </c>
      <c r="H3897" s="144"/>
      <c r="I3897" s="145" t="s">
        <v>201</v>
      </c>
      <c r="J3897" s="141" t="str">
        <f>VLOOKUP(I3897,Customers[],2,FALSE)</f>
        <v>ဦးအောင်မိုး(ကောင်းသန့်)</v>
      </c>
      <c r="K3897" s="141" t="str">
        <f>VLOOKUP(I3897,Customers[],4,FALSE)</f>
        <v>Meiktila</v>
      </c>
      <c r="L3897" s="141" t="str">
        <f>VLOOKUP(Table85[[#This Row],[CustomerID]],Table!H:K,3,0)</f>
        <v>မိတ္ထီလာ</v>
      </c>
      <c r="M3897" s="141" t="str">
        <f>VLOOKUP(I3897,Customers[],5,FALSE)</f>
        <v>WholeSales/Contract</v>
      </c>
      <c r="N3897" s="145" t="s">
        <v>10</v>
      </c>
      <c r="O3897" s="146" t="s">
        <v>209</v>
      </c>
      <c r="P3897" s="141" t="str">
        <f>VLOOKUP(O3897,Stock[],2,FALSE)</f>
        <v>ဇေယျဝတီ Red</v>
      </c>
      <c r="Q3897" s="147">
        <f>VLOOKUP(O3897,Stock[],3,FALSE)</f>
        <v>0.64</v>
      </c>
      <c r="R3897" s="147">
        <f>VLOOKUP(O3897,Stock[],4,FALSE)</f>
        <v>14</v>
      </c>
      <c r="S3897" s="146"/>
      <c r="T3897" s="147">
        <f>(DailySales!$S3897/DailySales!$R3897)+DailySales!$U3897</f>
        <v>10</v>
      </c>
      <c r="U3897" s="146">
        <v>10</v>
      </c>
      <c r="V3897" s="148">
        <f>+DailySales!$T3897*DailySales!$R3897</f>
        <v>140</v>
      </c>
      <c r="W3897" s="148">
        <f>+DailySales!$V3897*DailySales!$Q3897</f>
        <v>89.600000000000009</v>
      </c>
      <c r="X3897" s="148">
        <f>VLOOKUP(O3897,Stock[],6,FALSE)</f>
        <v>1330</v>
      </c>
      <c r="Y3897" s="148">
        <f>+DailySales!$V3897*DailySales!$X3897</f>
        <v>186200</v>
      </c>
      <c r="Z3897" s="146"/>
      <c r="AA3897" s="146"/>
      <c r="AB3897" s="146"/>
      <c r="AC3897" s="146"/>
      <c r="AD3897" s="146"/>
      <c r="AE3897" s="149"/>
      <c r="AF3897" s="150"/>
      <c r="AG3897" s="151"/>
      <c r="AH3897" s="150"/>
      <c r="AI3897" s="151"/>
      <c r="AJ3897" s="122">
        <v>46071</v>
      </c>
      <c r="AK3897" s="151">
        <v>186200</v>
      </c>
      <c r="AL3897" s="34"/>
      <c r="AM3897" s="39"/>
      <c r="AN389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98" spans="1:40" ht="19.5" customHeight="1" x14ac:dyDescent="0.25">
      <c r="A3898" s="141">
        <f t="shared" si="464"/>
        <v>2026</v>
      </c>
      <c r="B3898" s="141">
        <f t="shared" si="465"/>
        <v>2</v>
      </c>
      <c r="C3898" s="154">
        <v>46069</v>
      </c>
      <c r="D3898" s="142">
        <f t="shared" ca="1" si="466"/>
        <v>46097</v>
      </c>
      <c r="E3898" s="142" t="str">
        <f t="shared" ca="1" si="467"/>
        <v>1-Months</v>
      </c>
      <c r="F3898" s="142" t="str">
        <f>VLOOKUP(O3898,Stock[],5,FALSE)</f>
        <v>BE</v>
      </c>
      <c r="G3898" s="143" t="s">
        <v>3567</v>
      </c>
      <c r="H3898" s="144"/>
      <c r="I3898" s="145" t="s">
        <v>233</v>
      </c>
      <c r="J3898" s="141" t="str">
        <f>VLOOKUP(I3898,Customers[],2,FALSE)</f>
        <v>ဦးဝင်းနိုင်</v>
      </c>
      <c r="K3898" s="141" t="str">
        <f>VLOOKUP(I3898,Customers[],4,FALSE)</f>
        <v>Wandwin</v>
      </c>
      <c r="L3898" s="141" t="str">
        <f>VLOOKUP(Table85[[#This Row],[CustomerID]],Table!H:K,3,0)</f>
        <v>လျှော်ပင်</v>
      </c>
      <c r="M3898" s="141" t="str">
        <f>VLOOKUP(I3898,Customers[],5,FALSE)</f>
        <v>WholeSales/Contract</v>
      </c>
      <c r="N3898" s="145" t="s">
        <v>10</v>
      </c>
      <c r="O3898" s="146" t="s">
        <v>240</v>
      </c>
      <c r="P3898" s="141" t="str">
        <f>VLOOKUP(O3898,Stock[],2,FALSE)</f>
        <v>သံပုရာအရက်</v>
      </c>
      <c r="Q3898" s="147">
        <f>VLOOKUP(O3898,Stock[],3,FALSE)</f>
        <v>0.64</v>
      </c>
      <c r="R3898" s="147">
        <f>VLOOKUP(O3898,Stock[],4,FALSE)</f>
        <v>14</v>
      </c>
      <c r="S3898" s="146"/>
      <c r="T3898" s="147">
        <f>(DailySales!$S3898/DailySales!$R3898)+DailySales!$U3898</f>
        <v>5</v>
      </c>
      <c r="U3898" s="146">
        <v>5</v>
      </c>
      <c r="V3898" s="148">
        <f>+DailySales!$T3898*DailySales!$R3898</f>
        <v>70</v>
      </c>
      <c r="W3898" s="148">
        <f>+DailySales!$V3898*DailySales!$Q3898</f>
        <v>44.800000000000004</v>
      </c>
      <c r="X3898" s="148">
        <f>VLOOKUP(O3898,Stock[],6,FALSE)</f>
        <v>1330</v>
      </c>
      <c r="Y3898" s="148">
        <f>+DailySales!$V3898*DailySales!$X3898</f>
        <v>93100</v>
      </c>
      <c r="Z3898" s="146"/>
      <c r="AA3898" s="146"/>
      <c r="AB3898" s="146"/>
      <c r="AC3898" s="146"/>
      <c r="AD3898" s="146"/>
      <c r="AE3898" s="149"/>
      <c r="AF3898" s="150"/>
      <c r="AG3898" s="151"/>
      <c r="AH3898" s="150">
        <v>46088</v>
      </c>
      <c r="AI3898" s="151">
        <v>93100</v>
      </c>
      <c r="AJ3898" s="150"/>
      <c r="AK3898" s="151"/>
      <c r="AL3898" s="34"/>
      <c r="AM3898" s="39"/>
      <c r="AN389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899" spans="1:40" ht="19.5" customHeight="1" x14ac:dyDescent="0.25">
      <c r="A3899" s="141">
        <f t="shared" si="464"/>
        <v>2026</v>
      </c>
      <c r="B3899" s="141">
        <f t="shared" si="465"/>
        <v>2</v>
      </c>
      <c r="C3899" s="154">
        <v>46069</v>
      </c>
      <c r="D3899" s="142">
        <f t="shared" ca="1" si="466"/>
        <v>46097</v>
      </c>
      <c r="E3899" s="142" t="str">
        <f t="shared" ca="1" si="467"/>
        <v>1-Months</v>
      </c>
      <c r="F3899" s="142" t="str">
        <f>VLOOKUP(O3899,Stock[],5,FALSE)</f>
        <v>BE</v>
      </c>
      <c r="G3899" s="143" t="s">
        <v>3567</v>
      </c>
      <c r="H3899" s="144"/>
      <c r="I3899" s="145" t="s">
        <v>233</v>
      </c>
      <c r="J3899" s="141" t="str">
        <f>VLOOKUP(I3899,Customers[],2,FALSE)</f>
        <v>ဦးဝင်းနိုင်</v>
      </c>
      <c r="K3899" s="141" t="str">
        <f>VLOOKUP(I3899,Customers[],4,FALSE)</f>
        <v>Wandwin</v>
      </c>
      <c r="L3899" s="141" t="str">
        <f>VLOOKUP(Table85[[#This Row],[CustomerID]],Table!H:K,3,0)</f>
        <v>လျှော်ပင်</v>
      </c>
      <c r="M3899" s="141" t="str">
        <f>VLOOKUP(I3899,Customers[],5,FALSE)</f>
        <v>WholeSales/Contract</v>
      </c>
      <c r="N3899" s="145" t="s">
        <v>10</v>
      </c>
      <c r="O3899" s="146" t="s">
        <v>220</v>
      </c>
      <c r="P3899" s="141" t="str">
        <f>VLOOKUP(O3899,Stock[],2,FALSE)</f>
        <v>မြန်မာရှောက်ပျား</v>
      </c>
      <c r="Q3899" s="147">
        <f>VLOOKUP(O3899,Stock[],3,FALSE)</f>
        <v>0.64</v>
      </c>
      <c r="R3899" s="147">
        <f>VLOOKUP(O3899,Stock[],4,FALSE)</f>
        <v>14</v>
      </c>
      <c r="S3899" s="146"/>
      <c r="T3899" s="147">
        <f>(DailySales!$S3899/DailySales!$R3899)+DailySales!$U3899</f>
        <v>50</v>
      </c>
      <c r="U3899" s="146">
        <v>50</v>
      </c>
      <c r="V3899" s="148">
        <f>+DailySales!$T3899*DailySales!$R3899</f>
        <v>700</v>
      </c>
      <c r="W3899" s="148">
        <f>+DailySales!$V3899*DailySales!$Q3899</f>
        <v>448</v>
      </c>
      <c r="X3899" s="148">
        <f>VLOOKUP(O3899,Stock[],6,FALSE)</f>
        <v>1370</v>
      </c>
      <c r="Y3899" s="148">
        <f>+DailySales!$V3899*DailySales!$X3899</f>
        <v>959000</v>
      </c>
      <c r="Z3899" s="146"/>
      <c r="AA3899" s="146"/>
      <c r="AB3899" s="146"/>
      <c r="AC3899" s="146"/>
      <c r="AD3899" s="146"/>
      <c r="AE3899" s="149"/>
      <c r="AF3899" s="150"/>
      <c r="AG3899" s="151"/>
      <c r="AH3899" s="150">
        <v>46088</v>
      </c>
      <c r="AI3899" s="151">
        <v>959000</v>
      </c>
      <c r="AJ3899" s="150"/>
      <c r="AK3899" s="151"/>
      <c r="AL3899" s="34"/>
      <c r="AM3899" s="39"/>
      <c r="AN389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00" spans="1:40" ht="19.5" customHeight="1" x14ac:dyDescent="0.25">
      <c r="A3900" s="141">
        <f t="shared" si="464"/>
        <v>2026</v>
      </c>
      <c r="B3900" s="141">
        <f t="shared" si="465"/>
        <v>2</v>
      </c>
      <c r="C3900" s="154">
        <v>46069</v>
      </c>
      <c r="D3900" s="142">
        <f t="shared" ca="1" si="466"/>
        <v>46097</v>
      </c>
      <c r="E3900" s="142" t="str">
        <f t="shared" ca="1" si="467"/>
        <v>1-Months</v>
      </c>
      <c r="F3900" s="142" t="str">
        <f>VLOOKUP(O3900,Stock[],5,FALSE)</f>
        <v>BE</v>
      </c>
      <c r="G3900" s="143" t="s">
        <v>3567</v>
      </c>
      <c r="H3900" s="144"/>
      <c r="I3900" s="145" t="s">
        <v>233</v>
      </c>
      <c r="J3900" s="141" t="str">
        <f>VLOOKUP(I3900,Customers[],2,FALSE)</f>
        <v>ဦးဝင်းနိုင်</v>
      </c>
      <c r="K3900" s="141" t="str">
        <f>VLOOKUP(I3900,Customers[],4,FALSE)</f>
        <v>Wandwin</v>
      </c>
      <c r="L3900" s="141" t="str">
        <f>VLOOKUP(Table85[[#This Row],[CustomerID]],Table!H:K,3,0)</f>
        <v>လျှော်ပင်</v>
      </c>
      <c r="M3900" s="141" t="str">
        <f>VLOOKUP(I3900,Customers[],5,FALSE)</f>
        <v>WholeSales/Contract</v>
      </c>
      <c r="N3900" s="145" t="s">
        <v>10</v>
      </c>
      <c r="O3900" s="146" t="s">
        <v>217</v>
      </c>
      <c r="P3900" s="141" t="str">
        <f>VLOOKUP(O3900,Stock[],2,FALSE)</f>
        <v>လိမ္မော်ဖြူ</v>
      </c>
      <c r="Q3900" s="147">
        <f>VLOOKUP(O3900,Stock[],3,FALSE)</f>
        <v>0.64</v>
      </c>
      <c r="R3900" s="147">
        <f>VLOOKUP(O3900,Stock[],4,FALSE)</f>
        <v>24</v>
      </c>
      <c r="S3900" s="146"/>
      <c r="T3900" s="147">
        <f>(DailySales!$S3900/DailySales!$R3900)+DailySales!$U3900</f>
        <v>15</v>
      </c>
      <c r="U3900" s="146">
        <v>15</v>
      </c>
      <c r="V3900" s="148">
        <f>+DailySales!$T3900*DailySales!$R3900</f>
        <v>360</v>
      </c>
      <c r="W3900" s="148">
        <f>+DailySales!$V3900*DailySales!$Q3900</f>
        <v>230.4</v>
      </c>
      <c r="X3900" s="148">
        <f>VLOOKUP(O3900,Stock[],6,FALSE)</f>
        <v>1330</v>
      </c>
      <c r="Y3900" s="148">
        <f>+DailySales!$V3900*DailySales!$X3900</f>
        <v>478800</v>
      </c>
      <c r="Z3900" s="146"/>
      <c r="AA3900" s="146"/>
      <c r="AB3900" s="146"/>
      <c r="AC3900" s="146"/>
      <c r="AD3900" s="146"/>
      <c r="AE3900" s="149"/>
      <c r="AF3900" s="150"/>
      <c r="AG3900" s="151"/>
      <c r="AH3900" s="150">
        <v>46088</v>
      </c>
      <c r="AI3900" s="151">
        <v>478800</v>
      </c>
      <c r="AJ3900" s="150"/>
      <c r="AK3900" s="151"/>
      <c r="AL3900" s="34"/>
      <c r="AM3900" s="39"/>
      <c r="AN390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01" spans="1:40" ht="19.5" customHeight="1" x14ac:dyDescent="0.25">
      <c r="A3901" s="141">
        <f t="shared" ref="A3901:A3908" si="468">YEAR(C3901)</f>
        <v>2026</v>
      </c>
      <c r="B3901" s="141">
        <f t="shared" ref="B3901:B3908" si="469">MONTH(C3901)</f>
        <v>2</v>
      </c>
      <c r="C3901" s="154">
        <v>46069</v>
      </c>
      <c r="D3901" s="142">
        <f t="shared" ref="D3901:D3908" ca="1" si="470">TODAY()</f>
        <v>46097</v>
      </c>
      <c r="E3901" s="142" t="str">
        <f t="shared" ref="E3901:E3908" ca="1" si="471">DATEDIF(C3901,D3901,"M")&amp;"-Months"</f>
        <v>1-Months</v>
      </c>
      <c r="F3901" s="142" t="str">
        <f>VLOOKUP(O3901,Stock[],5,FALSE)</f>
        <v>BE</v>
      </c>
      <c r="G3901" s="143" t="s">
        <v>3567</v>
      </c>
      <c r="H3901" s="144"/>
      <c r="I3901" s="145" t="s">
        <v>233</v>
      </c>
      <c r="J3901" s="141" t="str">
        <f>VLOOKUP(I3901,Customers[],2,FALSE)</f>
        <v>ဦးဝင်းနိုင်</v>
      </c>
      <c r="K3901" s="141" t="str">
        <f>VLOOKUP(I3901,Customers[],4,FALSE)</f>
        <v>Wandwin</v>
      </c>
      <c r="L3901" s="141" t="str">
        <f>VLOOKUP(Table85[[#This Row],[CustomerID]],Table!H:K,3,0)</f>
        <v>လျှော်ပင်</v>
      </c>
      <c r="M3901" s="141" t="str">
        <f>VLOOKUP(I3901,Customers[],5,FALSE)</f>
        <v>WholeSales/Contract</v>
      </c>
      <c r="N3901" s="145" t="s">
        <v>10</v>
      </c>
      <c r="O3901" s="146" t="s">
        <v>216</v>
      </c>
      <c r="P3901" s="141" t="str">
        <f>VLOOKUP(O3901,Stock[],2,FALSE)</f>
        <v>ဒဂုံအရက်သန့်</v>
      </c>
      <c r="Q3901" s="147">
        <f>VLOOKUP(O3901,Stock[],3,FALSE)</f>
        <v>0.64</v>
      </c>
      <c r="R3901" s="147">
        <f>VLOOKUP(O3901,Stock[],4,FALSE)</f>
        <v>14</v>
      </c>
      <c r="S3901" s="146"/>
      <c r="T3901" s="147">
        <f>(DailySales!$S3901/DailySales!$R3901)+DailySales!$U3901</f>
        <v>10</v>
      </c>
      <c r="U3901" s="146">
        <v>10</v>
      </c>
      <c r="V3901" s="148">
        <f>+DailySales!$T3901*DailySales!$R3901</f>
        <v>140</v>
      </c>
      <c r="W3901" s="148">
        <f>+DailySales!$V3901*DailySales!$Q3901</f>
        <v>89.600000000000009</v>
      </c>
      <c r="X3901" s="148">
        <f>VLOOKUP(O3901,Stock[],6,FALSE)</f>
        <v>1330</v>
      </c>
      <c r="Y3901" s="148">
        <f>+DailySales!$V3901*DailySales!$X3901</f>
        <v>186200</v>
      </c>
      <c r="Z3901" s="146"/>
      <c r="AA3901" s="146"/>
      <c r="AB3901" s="146"/>
      <c r="AC3901" s="146"/>
      <c r="AD3901" s="146"/>
      <c r="AE3901" s="149"/>
      <c r="AF3901" s="150"/>
      <c r="AG3901" s="151"/>
      <c r="AH3901" s="150">
        <v>46088</v>
      </c>
      <c r="AI3901" s="151">
        <v>186200</v>
      </c>
      <c r="AJ3901" s="150"/>
      <c r="AK3901" s="151"/>
      <c r="AL3901" s="34"/>
      <c r="AM3901" s="39"/>
      <c r="AN390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02" spans="1:40" ht="19.5" customHeight="1" x14ac:dyDescent="0.25">
      <c r="A3902" s="141">
        <f t="shared" si="468"/>
        <v>2026</v>
      </c>
      <c r="B3902" s="141">
        <f t="shared" si="469"/>
        <v>2</v>
      </c>
      <c r="C3902" s="154">
        <v>46069</v>
      </c>
      <c r="D3902" s="142">
        <f t="shared" ca="1" si="470"/>
        <v>46097</v>
      </c>
      <c r="E3902" s="142" t="str">
        <f t="shared" ca="1" si="471"/>
        <v>1-Months</v>
      </c>
      <c r="F3902" s="142" t="str">
        <f>VLOOKUP(O3902,Stock[],5,FALSE)</f>
        <v>BE</v>
      </c>
      <c r="G3902" s="143" t="s">
        <v>3567</v>
      </c>
      <c r="H3902" s="144"/>
      <c r="I3902" s="145" t="s">
        <v>233</v>
      </c>
      <c r="J3902" s="141" t="str">
        <f>VLOOKUP(I3902,Customers[],2,FALSE)</f>
        <v>ဦးဝင်းနိုင်</v>
      </c>
      <c r="K3902" s="141" t="str">
        <f>VLOOKUP(I3902,Customers[],4,FALSE)</f>
        <v>Wandwin</v>
      </c>
      <c r="L3902" s="141" t="str">
        <f>VLOOKUP(Table85[[#This Row],[CustomerID]],Table!H:K,3,0)</f>
        <v>လျှော်ပင်</v>
      </c>
      <c r="M3902" s="141" t="str">
        <f>VLOOKUP(I3902,Customers[],5,FALSE)</f>
        <v>WholeSales/Contract</v>
      </c>
      <c r="N3902" s="145" t="s">
        <v>10</v>
      </c>
      <c r="O3902" s="146" t="s">
        <v>2120</v>
      </c>
      <c r="P3902" s="141" t="str">
        <f>VLOOKUP(O3902,Stock[],2,FALSE)</f>
        <v>ဇေ အရက်သန့်</v>
      </c>
      <c r="Q3902" s="147">
        <f>VLOOKUP(O3902,Stock[],3,FALSE)</f>
        <v>0.64</v>
      </c>
      <c r="R3902" s="147">
        <f>VLOOKUP(O3902,Stock[],4,FALSE)</f>
        <v>14</v>
      </c>
      <c r="S3902" s="146"/>
      <c r="T3902" s="147">
        <f>(DailySales!$S3902/DailySales!$R3902)+DailySales!$U3902</f>
        <v>20</v>
      </c>
      <c r="U3902" s="146">
        <v>20</v>
      </c>
      <c r="V3902" s="148">
        <f>+DailySales!$T3902*DailySales!$R3902</f>
        <v>280</v>
      </c>
      <c r="W3902" s="148">
        <f>+DailySales!$V3902*DailySales!$Q3902</f>
        <v>179.20000000000002</v>
      </c>
      <c r="X3902" s="148">
        <f>VLOOKUP(O3902,Stock[],6,FALSE)</f>
        <v>1380</v>
      </c>
      <c r="Y3902" s="148">
        <f>+DailySales!$V3902*DailySales!$X3902</f>
        <v>386400</v>
      </c>
      <c r="Z3902" s="146"/>
      <c r="AA3902" s="146"/>
      <c r="AB3902" s="146"/>
      <c r="AC3902" s="146"/>
      <c r="AD3902" s="146"/>
      <c r="AE3902" s="149"/>
      <c r="AF3902" s="150"/>
      <c r="AG3902" s="151"/>
      <c r="AH3902" s="150">
        <v>46088</v>
      </c>
      <c r="AI3902" s="151">
        <v>386400</v>
      </c>
      <c r="AJ3902" s="150"/>
      <c r="AK3902" s="151"/>
      <c r="AL3902" s="34"/>
      <c r="AM3902" s="39"/>
      <c r="AN390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03" spans="1:40" ht="19.5" customHeight="1" x14ac:dyDescent="0.25">
      <c r="A3903" s="141">
        <f t="shared" si="468"/>
        <v>2026</v>
      </c>
      <c r="B3903" s="141">
        <f t="shared" si="469"/>
        <v>2</v>
      </c>
      <c r="C3903" s="154">
        <v>46069</v>
      </c>
      <c r="D3903" s="142">
        <f t="shared" ca="1" si="470"/>
        <v>46097</v>
      </c>
      <c r="E3903" s="142" t="str">
        <f t="shared" ca="1" si="471"/>
        <v>1-Months</v>
      </c>
      <c r="F3903" s="142" t="str">
        <f>VLOOKUP(O3903,Stock[],5,FALSE)</f>
        <v>BE</v>
      </c>
      <c r="G3903" s="143" t="s">
        <v>3567</v>
      </c>
      <c r="H3903" s="144"/>
      <c r="I3903" s="145" t="s">
        <v>233</v>
      </c>
      <c r="J3903" s="141" t="str">
        <f>VLOOKUP(I3903,Customers[],2,FALSE)</f>
        <v>ဦးဝင်းနိုင်</v>
      </c>
      <c r="K3903" s="141" t="str">
        <f>VLOOKUP(I3903,Customers[],4,FALSE)</f>
        <v>Wandwin</v>
      </c>
      <c r="L3903" s="141" t="str">
        <f>VLOOKUP(Table85[[#This Row],[CustomerID]],Table!H:K,3,0)</f>
        <v>လျှော်ပင်</v>
      </c>
      <c r="M3903" s="141" t="str">
        <f>VLOOKUP(I3903,Customers[],5,FALSE)</f>
        <v>WholeSales/Contract</v>
      </c>
      <c r="N3903" s="145" t="s">
        <v>10</v>
      </c>
      <c r="O3903" s="146" t="s">
        <v>215</v>
      </c>
      <c r="P3903" s="141" t="str">
        <f>VLOOKUP(O3903,Stock[],2,FALSE)</f>
        <v>ဒဂုံနာနတ်</v>
      </c>
      <c r="Q3903" s="147">
        <f>VLOOKUP(O3903,Stock[],3,FALSE)</f>
        <v>0.64</v>
      </c>
      <c r="R3903" s="147">
        <f>VLOOKUP(O3903,Stock[],4,FALSE)</f>
        <v>24</v>
      </c>
      <c r="S3903" s="146"/>
      <c r="T3903" s="147">
        <f>(DailySales!$S3903/DailySales!$R3903)+DailySales!$U3903</f>
        <v>3</v>
      </c>
      <c r="U3903" s="146">
        <v>3</v>
      </c>
      <c r="V3903" s="148">
        <f>+DailySales!$T3903*DailySales!$R3903</f>
        <v>72</v>
      </c>
      <c r="W3903" s="148">
        <f>+DailySales!$V3903*DailySales!$Q3903</f>
        <v>46.08</v>
      </c>
      <c r="X3903" s="148">
        <f>VLOOKUP(O3903,Stock[],6,FALSE)</f>
        <v>1330</v>
      </c>
      <c r="Y3903" s="148">
        <f>+DailySales!$V3903*DailySales!$X3903</f>
        <v>95760</v>
      </c>
      <c r="Z3903" s="146"/>
      <c r="AA3903" s="146"/>
      <c r="AB3903" s="146"/>
      <c r="AC3903" s="146"/>
      <c r="AD3903" s="146"/>
      <c r="AE3903" s="149"/>
      <c r="AF3903" s="150"/>
      <c r="AG3903" s="151"/>
      <c r="AH3903" s="150">
        <v>46088</v>
      </c>
      <c r="AI3903" s="151">
        <v>95760</v>
      </c>
      <c r="AJ3903" s="150"/>
      <c r="AK3903" s="151"/>
      <c r="AL3903" s="34"/>
      <c r="AM3903" s="39"/>
      <c r="AN390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04" spans="1:40" ht="19.5" customHeight="1" x14ac:dyDescent="0.25">
      <c r="A3904" s="141">
        <f t="shared" si="468"/>
        <v>2026</v>
      </c>
      <c r="B3904" s="141">
        <f t="shared" si="469"/>
        <v>2</v>
      </c>
      <c r="C3904" s="154">
        <v>46069</v>
      </c>
      <c r="D3904" s="142">
        <f t="shared" ca="1" si="470"/>
        <v>46097</v>
      </c>
      <c r="E3904" s="142" t="str">
        <f t="shared" ca="1" si="471"/>
        <v>1-Months</v>
      </c>
      <c r="F3904" s="142" t="str">
        <f>VLOOKUP(O3904,Stock[],5,FALSE)</f>
        <v>BE</v>
      </c>
      <c r="G3904" s="143" t="s">
        <v>3567</v>
      </c>
      <c r="H3904" s="144"/>
      <c r="I3904" s="145" t="s">
        <v>233</v>
      </c>
      <c r="J3904" s="141" t="str">
        <f>VLOOKUP(I3904,Customers[],2,FALSE)</f>
        <v>ဦးဝင်းနိုင်</v>
      </c>
      <c r="K3904" s="141" t="str">
        <f>VLOOKUP(I3904,Customers[],4,FALSE)</f>
        <v>Wandwin</v>
      </c>
      <c r="L3904" s="141" t="str">
        <f>VLOOKUP(Table85[[#This Row],[CustomerID]],Table!H:K,3,0)</f>
        <v>လျှော်ပင်</v>
      </c>
      <c r="M3904" s="141" t="str">
        <f>VLOOKUP(I3904,Customers[],5,FALSE)</f>
        <v>WholeSales/Contract</v>
      </c>
      <c r="N3904" s="145" t="s">
        <v>10</v>
      </c>
      <c r="O3904" s="146" t="s">
        <v>210</v>
      </c>
      <c r="P3904" s="141" t="str">
        <f>VLOOKUP(O3904,Stock[],2,FALSE)</f>
        <v>ဇေယျဝတီ Red ပု</v>
      </c>
      <c r="Q3904" s="147">
        <f>VLOOKUP(O3904,Stock[],3,FALSE)</f>
        <v>0.64</v>
      </c>
      <c r="R3904" s="147">
        <f>VLOOKUP(O3904,Stock[],4,FALSE)</f>
        <v>14</v>
      </c>
      <c r="S3904" s="146"/>
      <c r="T3904" s="147">
        <f>(DailySales!$S3904/DailySales!$R3904)+DailySales!$U3904</f>
        <v>8</v>
      </c>
      <c r="U3904" s="146">
        <v>8</v>
      </c>
      <c r="V3904" s="148">
        <f>+DailySales!$T3904*DailySales!$R3904</f>
        <v>112</v>
      </c>
      <c r="W3904" s="148">
        <f>+DailySales!$V3904*DailySales!$Q3904</f>
        <v>71.680000000000007</v>
      </c>
      <c r="X3904" s="148">
        <f>VLOOKUP(O3904,Stock[],6,FALSE)</f>
        <v>1600</v>
      </c>
      <c r="Y3904" s="148">
        <f>+DailySales!$V3904*DailySales!$X3904</f>
        <v>179200</v>
      </c>
      <c r="Z3904" s="146"/>
      <c r="AA3904" s="146"/>
      <c r="AB3904" s="146"/>
      <c r="AC3904" s="146"/>
      <c r="AD3904" s="146"/>
      <c r="AE3904" s="149"/>
      <c r="AF3904" s="150"/>
      <c r="AG3904" s="151"/>
      <c r="AH3904" s="150">
        <v>46088</v>
      </c>
      <c r="AI3904" s="151">
        <v>179200</v>
      </c>
      <c r="AJ3904" s="150"/>
      <c r="AK3904" s="151"/>
      <c r="AL3904" s="34"/>
      <c r="AM3904" s="39"/>
      <c r="AN390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05" spans="1:40" ht="19.5" customHeight="1" x14ac:dyDescent="0.25">
      <c r="A3905" s="141">
        <f t="shared" si="468"/>
        <v>2026</v>
      </c>
      <c r="B3905" s="141">
        <f t="shared" si="469"/>
        <v>2</v>
      </c>
      <c r="C3905" s="154">
        <v>46069</v>
      </c>
      <c r="D3905" s="142">
        <f t="shared" ca="1" si="470"/>
        <v>46097</v>
      </c>
      <c r="E3905" s="142" t="str">
        <f t="shared" ca="1" si="471"/>
        <v>1-Months</v>
      </c>
      <c r="F3905" s="142" t="str">
        <f>VLOOKUP(O3905,Stock[],5,FALSE)</f>
        <v>BE</v>
      </c>
      <c r="G3905" s="143" t="s">
        <v>3567</v>
      </c>
      <c r="H3905" s="144"/>
      <c r="I3905" s="145" t="s">
        <v>233</v>
      </c>
      <c r="J3905" s="141" t="str">
        <f>VLOOKUP(I3905,Customers[],2,FALSE)</f>
        <v>ဦးဝင်းနိုင်</v>
      </c>
      <c r="K3905" s="141" t="str">
        <f>VLOOKUP(I3905,Customers[],4,FALSE)</f>
        <v>Wandwin</v>
      </c>
      <c r="L3905" s="141" t="str">
        <f>VLOOKUP(Table85[[#This Row],[CustomerID]],Table!H:K,3,0)</f>
        <v>လျှော်ပင်</v>
      </c>
      <c r="M3905" s="141" t="str">
        <f>VLOOKUP(I3905,Customers[],5,FALSE)</f>
        <v>WholeSales/Contract</v>
      </c>
      <c r="N3905" s="145" t="s">
        <v>10</v>
      </c>
      <c r="O3905" s="146" t="s">
        <v>2465</v>
      </c>
      <c r="P3905" s="141" t="str">
        <f>VLOOKUP(O3905,Stock[],2,FALSE)</f>
        <v>မိုးနဲကွန်ကီး</v>
      </c>
      <c r="Q3905" s="147">
        <f>VLOOKUP(O3905,Stock[],3,FALSE)</f>
        <v>0.64</v>
      </c>
      <c r="R3905" s="147">
        <f>VLOOKUP(O3905,Stock[],4,FALSE)</f>
        <v>14</v>
      </c>
      <c r="S3905" s="146"/>
      <c r="T3905" s="147">
        <f>(DailySales!$S3905/DailySales!$R3905)+DailySales!$U3905</f>
        <v>2</v>
      </c>
      <c r="U3905" s="146">
        <v>2</v>
      </c>
      <c r="V3905" s="148">
        <f>+DailySales!$T3905*DailySales!$R3905</f>
        <v>28</v>
      </c>
      <c r="W3905" s="148">
        <f>+DailySales!$V3905*DailySales!$Q3905</f>
        <v>17.920000000000002</v>
      </c>
      <c r="X3905" s="148">
        <f>VLOOKUP(O3905,Stock[],6,FALSE)</f>
        <v>1700</v>
      </c>
      <c r="Y3905" s="148">
        <f>+DailySales!$V3905*DailySales!$X3905</f>
        <v>47600</v>
      </c>
      <c r="Z3905" s="146"/>
      <c r="AA3905" s="146"/>
      <c r="AB3905" s="146"/>
      <c r="AC3905" s="146"/>
      <c r="AD3905" s="146"/>
      <c r="AE3905" s="149"/>
      <c r="AF3905" s="150"/>
      <c r="AG3905" s="151"/>
      <c r="AH3905" s="150">
        <v>46088</v>
      </c>
      <c r="AI3905" s="151">
        <v>47600</v>
      </c>
      <c r="AJ3905" s="150"/>
      <c r="AK3905" s="151"/>
      <c r="AL3905" s="34"/>
      <c r="AM3905" s="39"/>
      <c r="AN390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06" spans="1:40" ht="19.5" customHeight="1" x14ac:dyDescent="0.25">
      <c r="A3906" s="141">
        <f t="shared" si="468"/>
        <v>2026</v>
      </c>
      <c r="B3906" s="141">
        <f t="shared" si="469"/>
        <v>2</v>
      </c>
      <c r="C3906" s="154">
        <v>46069</v>
      </c>
      <c r="D3906" s="142">
        <f t="shared" ca="1" si="470"/>
        <v>46097</v>
      </c>
      <c r="E3906" s="142" t="str">
        <f t="shared" ca="1" si="471"/>
        <v>1-Months</v>
      </c>
      <c r="F3906" s="142" t="str">
        <f>VLOOKUP(O3906,Stock[],5,FALSE)</f>
        <v>BE</v>
      </c>
      <c r="G3906" s="143" t="s">
        <v>3567</v>
      </c>
      <c r="H3906" s="144"/>
      <c r="I3906" s="145" t="s">
        <v>233</v>
      </c>
      <c r="J3906" s="141" t="str">
        <f>VLOOKUP(I3906,Customers[],2,FALSE)</f>
        <v>ဦးဝင်းနိုင်</v>
      </c>
      <c r="K3906" s="141" t="str">
        <f>VLOOKUP(I3906,Customers[],4,FALSE)</f>
        <v>Wandwin</v>
      </c>
      <c r="L3906" s="141" t="str">
        <f>VLOOKUP(Table85[[#This Row],[CustomerID]],Table!H:K,3,0)</f>
        <v>လျှော်ပင်</v>
      </c>
      <c r="M3906" s="141" t="str">
        <f>VLOOKUP(I3906,Customers[],5,FALSE)</f>
        <v>WholeSales/Contract</v>
      </c>
      <c r="N3906" s="145" t="s">
        <v>10</v>
      </c>
      <c r="O3906" s="146" t="s">
        <v>214</v>
      </c>
      <c r="P3906" s="141" t="str">
        <f>VLOOKUP(O3906,Stock[],2,FALSE)</f>
        <v>ကောင်းကြည်</v>
      </c>
      <c r="Q3906" s="147">
        <f>VLOOKUP(O3906,Stock[],3,FALSE)</f>
        <v>0.64</v>
      </c>
      <c r="R3906" s="147">
        <f>VLOOKUP(O3906,Stock[],4,FALSE)</f>
        <v>14</v>
      </c>
      <c r="S3906" s="146"/>
      <c r="T3906" s="147">
        <f>(DailySales!$S3906/DailySales!$R3906)+DailySales!$U3906</f>
        <v>15</v>
      </c>
      <c r="U3906" s="146">
        <v>15</v>
      </c>
      <c r="V3906" s="148">
        <f>+DailySales!$T3906*DailySales!$R3906</f>
        <v>210</v>
      </c>
      <c r="W3906" s="148">
        <f>+DailySales!$V3906*DailySales!$Q3906</f>
        <v>134.4</v>
      </c>
      <c r="X3906" s="148">
        <f>VLOOKUP(O3906,Stock[],6,FALSE)</f>
        <v>1330</v>
      </c>
      <c r="Y3906" s="148">
        <f>+DailySales!$V3906*DailySales!$X3906</f>
        <v>279300</v>
      </c>
      <c r="Z3906" s="146"/>
      <c r="AA3906" s="146"/>
      <c r="AB3906" s="146"/>
      <c r="AC3906" s="146"/>
      <c r="AD3906" s="146"/>
      <c r="AE3906" s="149"/>
      <c r="AF3906" s="150"/>
      <c r="AG3906" s="151"/>
      <c r="AH3906" s="150">
        <v>46088</v>
      </c>
      <c r="AI3906" s="151">
        <v>279300</v>
      </c>
      <c r="AJ3906" s="150"/>
      <c r="AK3906" s="151"/>
      <c r="AL3906" s="34"/>
      <c r="AM3906" s="39"/>
      <c r="AN390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07" spans="1:40" ht="19.5" customHeight="1" x14ac:dyDescent="0.25">
      <c r="A3907" s="141">
        <f t="shared" si="468"/>
        <v>2026</v>
      </c>
      <c r="B3907" s="141">
        <f t="shared" si="469"/>
        <v>2</v>
      </c>
      <c r="C3907" s="154">
        <v>46069</v>
      </c>
      <c r="D3907" s="142">
        <f t="shared" ca="1" si="470"/>
        <v>46097</v>
      </c>
      <c r="E3907" s="142" t="str">
        <f t="shared" ca="1" si="471"/>
        <v>1-Months</v>
      </c>
      <c r="F3907" s="142" t="str">
        <f>VLOOKUP(O3907,Stock[],5,FALSE)</f>
        <v>BE</v>
      </c>
      <c r="G3907" s="143" t="s">
        <v>3567</v>
      </c>
      <c r="H3907" s="144"/>
      <c r="I3907" s="145" t="s">
        <v>233</v>
      </c>
      <c r="J3907" s="141" t="str">
        <f>VLOOKUP(I3907,Customers[],2,FALSE)</f>
        <v>ဦးဝင်းနိုင်</v>
      </c>
      <c r="K3907" s="141" t="str">
        <f>VLOOKUP(I3907,Customers[],4,FALSE)</f>
        <v>Wandwin</v>
      </c>
      <c r="L3907" s="141" t="str">
        <f>VLOOKUP(Table85[[#This Row],[CustomerID]],Table!H:K,3,0)</f>
        <v>လျှော်ပင်</v>
      </c>
      <c r="M3907" s="141" t="str">
        <f>VLOOKUP(I3907,Customers[],5,FALSE)</f>
        <v>WholeSales/Contract</v>
      </c>
      <c r="N3907" s="145" t="s">
        <v>10</v>
      </c>
      <c r="O3907" s="146" t="s">
        <v>205</v>
      </c>
      <c r="P3907" s="141" t="str">
        <f>VLOOKUP(O3907,Stock[],2,FALSE)</f>
        <v>ကောင်းကြည် ကော် 25%  (1Ltr )</v>
      </c>
      <c r="Q3907" s="147">
        <f>VLOOKUP(O3907,Stock[],3,FALSE)</f>
        <v>1</v>
      </c>
      <c r="R3907" s="147">
        <f>VLOOKUP(O3907,Stock[],4,FALSE)</f>
        <v>12</v>
      </c>
      <c r="S3907" s="146"/>
      <c r="T3907" s="147">
        <f>(DailySales!$S3907/DailySales!$R3907)+DailySales!$U3907</f>
        <v>20</v>
      </c>
      <c r="U3907" s="146">
        <v>20</v>
      </c>
      <c r="V3907" s="148">
        <f>+DailySales!$T3907*DailySales!$R3907</f>
        <v>240</v>
      </c>
      <c r="W3907" s="148">
        <f>+DailySales!$V3907*DailySales!$Q3907</f>
        <v>240</v>
      </c>
      <c r="X3907" s="148">
        <f>VLOOKUP(O3907,Stock[],6,FALSE)</f>
        <v>1530</v>
      </c>
      <c r="Y3907" s="148">
        <f>+DailySales!$V3907*DailySales!$X3907</f>
        <v>367200</v>
      </c>
      <c r="Z3907" s="146"/>
      <c r="AA3907" s="146"/>
      <c r="AB3907" s="146"/>
      <c r="AC3907" s="146"/>
      <c r="AD3907" s="146"/>
      <c r="AE3907" s="149"/>
      <c r="AF3907" s="150"/>
      <c r="AG3907" s="151"/>
      <c r="AH3907" s="150">
        <v>46088</v>
      </c>
      <c r="AI3907" s="151">
        <v>367200</v>
      </c>
      <c r="AJ3907" s="150"/>
      <c r="AK3907" s="151"/>
      <c r="AL3907" s="34"/>
      <c r="AM3907" s="39"/>
      <c r="AN390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08" spans="1:40" ht="19.5" customHeight="1" x14ac:dyDescent="0.25">
      <c r="A3908" s="141">
        <f t="shared" si="468"/>
        <v>2026</v>
      </c>
      <c r="B3908" s="141">
        <f t="shared" si="469"/>
        <v>2</v>
      </c>
      <c r="C3908" s="154">
        <v>46069</v>
      </c>
      <c r="D3908" s="142">
        <f t="shared" ca="1" si="470"/>
        <v>46097</v>
      </c>
      <c r="E3908" s="142" t="str">
        <f t="shared" ca="1" si="471"/>
        <v>1-Months</v>
      </c>
      <c r="F3908" s="142" t="str">
        <f>VLOOKUP(O3908,Stock[],5,FALSE)</f>
        <v>BE</v>
      </c>
      <c r="G3908" s="143" t="s">
        <v>3568</v>
      </c>
      <c r="H3908" s="144"/>
      <c r="I3908" s="145" t="s">
        <v>241</v>
      </c>
      <c r="J3908" s="141" t="str">
        <f>VLOOKUP(I3908,Customers[],2,FALSE)</f>
        <v>ဒေါ်ခင်စန်းမြင့်</v>
      </c>
      <c r="K3908" s="141" t="str">
        <f>VLOOKUP(I3908,Customers[],4,FALSE)</f>
        <v>Kyukpadaung</v>
      </c>
      <c r="L3908" s="141" t="str">
        <f>VLOOKUP(Table85[[#This Row],[CustomerID]],Table!H:K,3,0)</f>
        <v>ကျောက်ပန်းတောင်း</v>
      </c>
      <c r="M3908" s="141" t="str">
        <f>VLOOKUP(I3908,Customers[],5,FALSE)</f>
        <v>WholeSales</v>
      </c>
      <c r="N3908" s="145" t="s">
        <v>10</v>
      </c>
      <c r="O3908" s="146" t="s">
        <v>2120</v>
      </c>
      <c r="P3908" s="141" t="str">
        <f>VLOOKUP(O3908,Stock[],2,FALSE)</f>
        <v>ဇေ အရက်သန့်</v>
      </c>
      <c r="Q3908" s="147">
        <f>VLOOKUP(O3908,Stock[],3,FALSE)</f>
        <v>0.64</v>
      </c>
      <c r="R3908" s="147">
        <f>VLOOKUP(O3908,Stock[],4,FALSE)</f>
        <v>14</v>
      </c>
      <c r="S3908" s="146"/>
      <c r="T3908" s="147">
        <f>(DailySales!$S3908/DailySales!$R3908)+DailySales!$U3908</f>
        <v>250</v>
      </c>
      <c r="U3908" s="146">
        <v>250</v>
      </c>
      <c r="V3908" s="148">
        <f>+DailySales!$T3908*DailySales!$R3908</f>
        <v>3500</v>
      </c>
      <c r="W3908" s="148">
        <f>+DailySales!$V3908*DailySales!$Q3908</f>
        <v>2240</v>
      </c>
      <c r="X3908" s="148">
        <f>VLOOKUP(O3908,Stock[],6,FALSE)</f>
        <v>1380</v>
      </c>
      <c r="Y3908" s="148">
        <f>+DailySales!$V3908*DailySales!$X3908</f>
        <v>4830000</v>
      </c>
      <c r="Z3908" s="146"/>
      <c r="AA3908" s="146"/>
      <c r="AB3908" s="146">
        <v>31250</v>
      </c>
      <c r="AC3908" s="146">
        <v>24500</v>
      </c>
      <c r="AD3908" s="146"/>
      <c r="AE3908" s="149">
        <f>250*350</f>
        <v>87500</v>
      </c>
      <c r="AF3908" s="150"/>
      <c r="AG3908" s="151"/>
      <c r="AH3908" s="150">
        <v>46077</v>
      </c>
      <c r="AI3908" s="151">
        <v>2500000</v>
      </c>
      <c r="AJ3908" s="150">
        <v>46085</v>
      </c>
      <c r="AK3908" s="151">
        <v>2361750</v>
      </c>
      <c r="AL3908" s="34"/>
      <c r="AM3908" s="39"/>
      <c r="AN390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09" spans="1:40" ht="19.5" customHeight="1" x14ac:dyDescent="0.25">
      <c r="A3909" s="141">
        <f t="shared" ref="A3909:A3916" si="472">YEAR(C3909)</f>
        <v>2026</v>
      </c>
      <c r="B3909" s="141">
        <f t="shared" ref="B3909:B3916" si="473">MONTH(C3909)</f>
        <v>2</v>
      </c>
      <c r="C3909" s="154">
        <v>46069</v>
      </c>
      <c r="D3909" s="142">
        <f t="shared" ref="D3909:D3916" ca="1" si="474">TODAY()</f>
        <v>46097</v>
      </c>
      <c r="E3909" s="142" t="str">
        <f t="shared" ref="E3909:E3916" ca="1" si="475">DATEDIF(C3909,D3909,"M")&amp;"-Months"</f>
        <v>1-Months</v>
      </c>
      <c r="F3909" s="142" t="str">
        <f>VLOOKUP(O3909,Stock[],5,FALSE)</f>
        <v>BE</v>
      </c>
      <c r="G3909" s="143" t="s">
        <v>3568</v>
      </c>
      <c r="H3909" s="144"/>
      <c r="I3909" s="145" t="s">
        <v>241</v>
      </c>
      <c r="J3909" s="141" t="str">
        <f>VLOOKUP(I3909,Customers[],2,FALSE)</f>
        <v>ဒေါ်ခင်စန်းမြင့်</v>
      </c>
      <c r="K3909" s="141" t="str">
        <f>VLOOKUP(I3909,Customers[],4,FALSE)</f>
        <v>Kyukpadaung</v>
      </c>
      <c r="L3909" s="141" t="str">
        <f>VLOOKUP(Table85[[#This Row],[CustomerID]],Table!H:K,3,0)</f>
        <v>ကျောက်ပန်းတောင်း</v>
      </c>
      <c r="M3909" s="141" t="str">
        <f>VLOOKUP(I3909,Customers[],5,FALSE)</f>
        <v>WholeSales</v>
      </c>
      <c r="N3909" s="145" t="s">
        <v>10</v>
      </c>
      <c r="O3909" s="146" t="s">
        <v>223</v>
      </c>
      <c r="P3909" s="141" t="str">
        <f>VLOOKUP(O3909,Stock[],2,FALSE)</f>
        <v>ချယ်ရီအရက်သန့်ကော် (.6Ltr)</v>
      </c>
      <c r="Q3909" s="147">
        <f>VLOOKUP(O3909,Stock[],3,FALSE)</f>
        <v>0.6</v>
      </c>
      <c r="R3909" s="147">
        <f>VLOOKUP(O3909,Stock[],4,FALSE)</f>
        <v>24</v>
      </c>
      <c r="S3909" s="146"/>
      <c r="T3909" s="147">
        <f>(DailySales!$S3909/DailySales!$R3909)+DailySales!$U3909</f>
        <v>30</v>
      </c>
      <c r="U3909" s="146">
        <v>30</v>
      </c>
      <c r="V3909" s="148">
        <f>+DailySales!$T3909*DailySales!$R3909</f>
        <v>720</v>
      </c>
      <c r="W3909" s="148">
        <f>+DailySales!$V3909*DailySales!$Q3909</f>
        <v>432</v>
      </c>
      <c r="X3909" s="148">
        <f>VLOOKUP(O3909,Stock[],6,FALSE)</f>
        <v>875</v>
      </c>
      <c r="Y3909" s="148">
        <f>+DailySales!$V3909*DailySales!$X3909</f>
        <v>630000</v>
      </c>
      <c r="Z3909" s="146"/>
      <c r="AA3909" s="146"/>
      <c r="AB3909" s="146"/>
      <c r="AC3909" s="146"/>
      <c r="AD3909" s="146"/>
      <c r="AE3909" s="149">
        <v>15000</v>
      </c>
      <c r="AF3909" s="150"/>
      <c r="AG3909" s="151"/>
      <c r="AH3909" s="150"/>
      <c r="AI3909" s="151"/>
      <c r="AJ3909" s="150">
        <v>46085</v>
      </c>
      <c r="AK3909" s="151">
        <v>645000</v>
      </c>
      <c r="AL3909" s="34"/>
      <c r="AM3909" s="39"/>
      <c r="AN390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10" spans="1:40" ht="19.5" customHeight="1" x14ac:dyDescent="0.25">
      <c r="A3910" s="141">
        <f t="shared" si="472"/>
        <v>2026</v>
      </c>
      <c r="B3910" s="141">
        <f t="shared" si="473"/>
        <v>2</v>
      </c>
      <c r="C3910" s="154">
        <v>46069</v>
      </c>
      <c r="D3910" s="142">
        <f t="shared" ca="1" si="474"/>
        <v>46097</v>
      </c>
      <c r="E3910" s="142" t="str">
        <f t="shared" ca="1" si="475"/>
        <v>1-Months</v>
      </c>
      <c r="F3910" s="142" t="str">
        <f>VLOOKUP(O3910,Stock[],5,FALSE)</f>
        <v>BE</v>
      </c>
      <c r="G3910" s="143" t="s">
        <v>3569</v>
      </c>
      <c r="H3910" s="144"/>
      <c r="I3910" s="145" t="s">
        <v>249</v>
      </c>
      <c r="J3910" s="141" t="str">
        <f>VLOOKUP(I3910,Customers[],2,FALSE)</f>
        <v>ကိုလှဌေးအောင်</v>
      </c>
      <c r="K3910" s="141" t="str">
        <f>VLOOKUP(I3910,Customers[],4,FALSE)</f>
        <v>Myingyan</v>
      </c>
      <c r="L3910" s="141" t="str">
        <f>VLOOKUP(Table85[[#This Row],[CustomerID]],Table!H:K,3,0)</f>
        <v>မြင်းခြံ</v>
      </c>
      <c r="M3910" s="141" t="str">
        <f>VLOOKUP(I3910,Customers[],5,FALSE)</f>
        <v>Semi WS</v>
      </c>
      <c r="N3910" s="145" t="s">
        <v>10</v>
      </c>
      <c r="O3910" s="146" t="s">
        <v>2120</v>
      </c>
      <c r="P3910" s="141" t="str">
        <f>VLOOKUP(O3910,Stock[],2,FALSE)</f>
        <v>ဇေ အရက်သန့်</v>
      </c>
      <c r="Q3910" s="147">
        <f>VLOOKUP(O3910,Stock[],3,FALSE)</f>
        <v>0.64</v>
      </c>
      <c r="R3910" s="147">
        <f>VLOOKUP(O3910,Stock[],4,FALSE)</f>
        <v>14</v>
      </c>
      <c r="S3910" s="146"/>
      <c r="T3910" s="147">
        <f>(DailySales!$S3910/DailySales!$R3910)+DailySales!$U3910</f>
        <v>50</v>
      </c>
      <c r="U3910" s="146">
        <v>50</v>
      </c>
      <c r="V3910" s="148">
        <f>+DailySales!$T3910*DailySales!$R3910</f>
        <v>700</v>
      </c>
      <c r="W3910" s="148">
        <f>+DailySales!$V3910*DailySales!$Q3910</f>
        <v>448</v>
      </c>
      <c r="X3910" s="148">
        <f>VLOOKUP(O3910,Stock[],6,FALSE)</f>
        <v>1380</v>
      </c>
      <c r="Y3910" s="148">
        <f>+DailySales!$V3910*DailySales!$X3910</f>
        <v>966000</v>
      </c>
      <c r="Z3910" s="146"/>
      <c r="AA3910" s="146"/>
      <c r="AB3910" s="146"/>
      <c r="AC3910" s="146"/>
      <c r="AD3910" s="146"/>
      <c r="AE3910" s="149">
        <f>50*800</f>
        <v>40000</v>
      </c>
      <c r="AF3910" s="150"/>
      <c r="AG3910" s="151"/>
      <c r="AH3910" s="150">
        <v>46067</v>
      </c>
      <c r="AI3910" s="151">
        <v>983000</v>
      </c>
      <c r="AJ3910" s="150">
        <v>46066</v>
      </c>
      <c r="AK3910" s="151">
        <v>23000</v>
      </c>
      <c r="AL3910" s="34"/>
      <c r="AM3910" s="39"/>
      <c r="AN391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11" spans="1:40" ht="19.5" customHeight="1" x14ac:dyDescent="0.25">
      <c r="A3911" s="141">
        <f t="shared" si="472"/>
        <v>2026</v>
      </c>
      <c r="B3911" s="141">
        <f t="shared" si="473"/>
        <v>2</v>
      </c>
      <c r="C3911" s="154">
        <v>46069</v>
      </c>
      <c r="D3911" s="142">
        <f t="shared" ca="1" si="474"/>
        <v>46097</v>
      </c>
      <c r="E3911" s="142" t="str">
        <f t="shared" ca="1" si="475"/>
        <v>1-Months</v>
      </c>
      <c r="F3911" s="142" t="str">
        <f>VLOOKUP(O3911,Stock[],5,FALSE)</f>
        <v>BE</v>
      </c>
      <c r="G3911" s="143" t="s">
        <v>3569</v>
      </c>
      <c r="H3911" s="144"/>
      <c r="I3911" s="145" t="s">
        <v>249</v>
      </c>
      <c r="J3911" s="141" t="str">
        <f>VLOOKUP(I3911,Customers[],2,FALSE)</f>
        <v>ကိုလှဌေးအောင်</v>
      </c>
      <c r="K3911" s="141" t="str">
        <f>VLOOKUP(I3911,Customers[],4,FALSE)</f>
        <v>Myingyan</v>
      </c>
      <c r="L3911" s="141" t="str">
        <f>VLOOKUP(Table85[[#This Row],[CustomerID]],Table!H:K,3,0)</f>
        <v>မြင်းခြံ</v>
      </c>
      <c r="M3911" s="141" t="str">
        <f>VLOOKUP(I3911,Customers[],5,FALSE)</f>
        <v>Semi WS</v>
      </c>
      <c r="N3911" s="145" t="s">
        <v>10</v>
      </c>
      <c r="O3911" s="146" t="s">
        <v>215</v>
      </c>
      <c r="P3911" s="141" t="str">
        <f>VLOOKUP(O3911,Stock[],2,FALSE)</f>
        <v>ဒဂုံနာနတ်</v>
      </c>
      <c r="Q3911" s="147">
        <f>VLOOKUP(O3911,Stock[],3,FALSE)</f>
        <v>0.64</v>
      </c>
      <c r="R3911" s="147">
        <f>VLOOKUP(O3911,Stock[],4,FALSE)</f>
        <v>24</v>
      </c>
      <c r="S3911" s="146"/>
      <c r="T3911" s="147">
        <f>(DailySales!$S3911/DailySales!$R3911)+DailySales!$U3911</f>
        <v>30</v>
      </c>
      <c r="U3911" s="146">
        <v>30</v>
      </c>
      <c r="V3911" s="148">
        <f>+DailySales!$T3911*DailySales!$R3911</f>
        <v>720</v>
      </c>
      <c r="W3911" s="148">
        <f>+DailySales!$V3911*DailySales!$Q3911</f>
        <v>460.8</v>
      </c>
      <c r="X3911" s="148">
        <f>VLOOKUP(O3911,Stock[],6,FALSE)</f>
        <v>1330</v>
      </c>
      <c r="Y3911" s="148">
        <f>+DailySales!$V3911*DailySales!$X3911</f>
        <v>957600</v>
      </c>
      <c r="Z3911" s="146"/>
      <c r="AA3911" s="146"/>
      <c r="AB3911" s="146"/>
      <c r="AC3911" s="146"/>
      <c r="AD3911" s="146"/>
      <c r="AE3911" s="149">
        <f>30*1800</f>
        <v>54000</v>
      </c>
      <c r="AF3911" s="150"/>
      <c r="AG3911" s="151"/>
      <c r="AH3911" s="150">
        <v>46067</v>
      </c>
      <c r="AI3911" s="151">
        <v>1011600</v>
      </c>
      <c r="AJ3911" s="150"/>
      <c r="AK3911" s="151"/>
      <c r="AL3911" s="34"/>
      <c r="AM3911" s="39"/>
      <c r="AN391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12" spans="1:40" ht="19.5" customHeight="1" x14ac:dyDescent="0.25">
      <c r="A3912" s="141">
        <f t="shared" si="472"/>
        <v>2026</v>
      </c>
      <c r="B3912" s="141">
        <f t="shared" si="473"/>
        <v>2</v>
      </c>
      <c r="C3912" s="154">
        <v>46069</v>
      </c>
      <c r="D3912" s="142">
        <f t="shared" ca="1" si="474"/>
        <v>46097</v>
      </c>
      <c r="E3912" s="142" t="str">
        <f t="shared" ca="1" si="475"/>
        <v>1-Months</v>
      </c>
      <c r="F3912" s="142" t="str">
        <f>VLOOKUP(O3912,Stock[],5,FALSE)</f>
        <v>BE</v>
      </c>
      <c r="G3912" s="143" t="s">
        <v>3569</v>
      </c>
      <c r="H3912" s="144"/>
      <c r="I3912" s="145" t="s">
        <v>249</v>
      </c>
      <c r="J3912" s="141" t="str">
        <f>VLOOKUP(I3912,Customers[],2,FALSE)</f>
        <v>ကိုလှဌေးအောင်</v>
      </c>
      <c r="K3912" s="141" t="str">
        <f>VLOOKUP(I3912,Customers[],4,FALSE)</f>
        <v>Myingyan</v>
      </c>
      <c r="L3912" s="141" t="str">
        <f>VLOOKUP(Table85[[#This Row],[CustomerID]],Table!H:K,3,0)</f>
        <v>မြင်းခြံ</v>
      </c>
      <c r="M3912" s="141" t="str">
        <f>VLOOKUP(I3912,Customers[],5,FALSE)</f>
        <v>Semi WS</v>
      </c>
      <c r="N3912" s="145" t="s">
        <v>10</v>
      </c>
      <c r="O3912" s="146" t="s">
        <v>214</v>
      </c>
      <c r="P3912" s="141" t="str">
        <f>VLOOKUP(O3912,Stock[],2,FALSE)</f>
        <v>ကောင်းကြည်</v>
      </c>
      <c r="Q3912" s="147">
        <f>VLOOKUP(O3912,Stock[],3,FALSE)</f>
        <v>0.64</v>
      </c>
      <c r="R3912" s="147">
        <f>VLOOKUP(O3912,Stock[],4,FALSE)</f>
        <v>14</v>
      </c>
      <c r="S3912" s="146"/>
      <c r="T3912" s="147">
        <f>(DailySales!$S3912/DailySales!$R3912)+DailySales!$U3912</f>
        <v>50</v>
      </c>
      <c r="U3912" s="146">
        <v>50</v>
      </c>
      <c r="V3912" s="148">
        <f>+DailySales!$T3912*DailySales!$R3912</f>
        <v>700</v>
      </c>
      <c r="W3912" s="148">
        <f>+DailySales!$V3912*DailySales!$Q3912</f>
        <v>448</v>
      </c>
      <c r="X3912" s="148">
        <f>VLOOKUP(O3912,Stock[],6,FALSE)</f>
        <v>1330</v>
      </c>
      <c r="Y3912" s="148">
        <f>+DailySales!$V3912*DailySales!$X3912</f>
        <v>931000</v>
      </c>
      <c r="Z3912" s="146"/>
      <c r="AA3912" s="146"/>
      <c r="AB3912" s="146">
        <v>17000</v>
      </c>
      <c r="AC3912" s="146">
        <v>14840</v>
      </c>
      <c r="AD3912" s="146"/>
      <c r="AE3912" s="149">
        <f>50*800</f>
        <v>40000</v>
      </c>
      <c r="AF3912" s="150"/>
      <c r="AG3912" s="151"/>
      <c r="AH3912" s="150">
        <v>46067</v>
      </c>
      <c r="AI3912" s="151">
        <v>939160</v>
      </c>
      <c r="AJ3912" s="150"/>
      <c r="AK3912" s="151"/>
      <c r="AL3912" s="34"/>
      <c r="AM3912" s="39"/>
      <c r="AN391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13" spans="1:40" ht="19.5" customHeight="1" x14ac:dyDescent="0.25">
      <c r="A3913" s="141">
        <f t="shared" si="472"/>
        <v>2026</v>
      </c>
      <c r="B3913" s="141">
        <f t="shared" si="473"/>
        <v>2</v>
      </c>
      <c r="C3913" s="154">
        <v>46069</v>
      </c>
      <c r="D3913" s="142">
        <f t="shared" ca="1" si="474"/>
        <v>46097</v>
      </c>
      <c r="E3913" s="142" t="str">
        <f t="shared" ca="1" si="475"/>
        <v>1-Months</v>
      </c>
      <c r="F3913" s="142" t="str">
        <f>VLOOKUP(O3913,Stock[],5,FALSE)</f>
        <v>BE</v>
      </c>
      <c r="G3913" s="143" t="s">
        <v>3570</v>
      </c>
      <c r="H3913" s="144"/>
      <c r="I3913" s="145" t="s">
        <v>250</v>
      </c>
      <c r="J3913" s="141" t="str">
        <f>VLOOKUP(I3913,Customers[],2,FALSE)</f>
        <v>ပြည့််ဖြိုးကြွယ်</v>
      </c>
      <c r="K3913" s="141" t="str">
        <f>VLOOKUP(I3913,Customers[],4,FALSE)</f>
        <v>Myingyan</v>
      </c>
      <c r="L3913" s="141" t="str">
        <f>VLOOKUP(Table85[[#This Row],[CustomerID]],Table!H:K,3,0)</f>
        <v>မြင်းခြံ</v>
      </c>
      <c r="M3913" s="141" t="str">
        <f>VLOOKUP(I3913,Customers[],5,FALSE)</f>
        <v>Semi WS</v>
      </c>
      <c r="N3913" s="145" t="s">
        <v>10</v>
      </c>
      <c r="O3913" s="146" t="s">
        <v>2120</v>
      </c>
      <c r="P3913" s="141" t="str">
        <f>VLOOKUP(O3913,Stock[],2,FALSE)</f>
        <v>ဇေ အရက်သန့်</v>
      </c>
      <c r="Q3913" s="147">
        <f>VLOOKUP(O3913,Stock[],3,FALSE)</f>
        <v>0.64</v>
      </c>
      <c r="R3913" s="147">
        <f>VLOOKUP(O3913,Stock[],4,FALSE)</f>
        <v>14</v>
      </c>
      <c r="S3913" s="146"/>
      <c r="T3913" s="147">
        <f>(DailySales!$S3913/DailySales!$R3913)+DailySales!$U3913</f>
        <v>100</v>
      </c>
      <c r="U3913" s="146">
        <v>100</v>
      </c>
      <c r="V3913" s="148">
        <f>+DailySales!$T3913*DailySales!$R3913</f>
        <v>1400</v>
      </c>
      <c r="W3913" s="148">
        <f>+DailySales!$V3913*DailySales!$Q3913</f>
        <v>896</v>
      </c>
      <c r="X3913" s="148">
        <f>VLOOKUP(O3913,Stock[],6,FALSE)</f>
        <v>1380</v>
      </c>
      <c r="Y3913" s="148">
        <f>+DailySales!$V3913*DailySales!$X3913</f>
        <v>1932000</v>
      </c>
      <c r="Z3913" s="146"/>
      <c r="AA3913" s="146"/>
      <c r="AB3913" s="146"/>
      <c r="AC3913" s="146"/>
      <c r="AD3913" s="146"/>
      <c r="AE3913" s="149">
        <v>80000</v>
      </c>
      <c r="AF3913" s="150"/>
      <c r="AG3913" s="151"/>
      <c r="AH3913" s="150">
        <v>46069</v>
      </c>
      <c r="AI3913" s="151">
        <v>2012000</v>
      </c>
      <c r="AJ3913" s="150"/>
      <c r="AK3913" s="151"/>
      <c r="AL3913" s="34"/>
      <c r="AM3913" s="39"/>
      <c r="AN391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14" spans="1:40" ht="19.5" customHeight="1" x14ac:dyDescent="0.25">
      <c r="A3914" s="141">
        <f t="shared" si="472"/>
        <v>2026</v>
      </c>
      <c r="B3914" s="141">
        <f t="shared" si="473"/>
        <v>2</v>
      </c>
      <c r="C3914" s="154">
        <v>46069</v>
      </c>
      <c r="D3914" s="142">
        <f t="shared" ca="1" si="474"/>
        <v>46097</v>
      </c>
      <c r="E3914" s="142" t="str">
        <f t="shared" ca="1" si="475"/>
        <v>1-Months</v>
      </c>
      <c r="F3914" s="142" t="str">
        <f>VLOOKUP(O3914,Stock[],5,FALSE)</f>
        <v>BE</v>
      </c>
      <c r="G3914" s="143" t="s">
        <v>3570</v>
      </c>
      <c r="H3914" s="144"/>
      <c r="I3914" s="145" t="s">
        <v>250</v>
      </c>
      <c r="J3914" s="141" t="str">
        <f>VLOOKUP(I3914,Customers[],2,FALSE)</f>
        <v>ပြည့််ဖြိုးကြွယ်</v>
      </c>
      <c r="K3914" s="141" t="str">
        <f>VLOOKUP(I3914,Customers[],4,FALSE)</f>
        <v>Myingyan</v>
      </c>
      <c r="L3914" s="141" t="str">
        <f>VLOOKUP(Table85[[#This Row],[CustomerID]],Table!H:K,3,0)</f>
        <v>မြင်းခြံ</v>
      </c>
      <c r="M3914" s="141" t="str">
        <f>VLOOKUP(I3914,Customers[],5,FALSE)</f>
        <v>Semi WS</v>
      </c>
      <c r="N3914" s="145" t="s">
        <v>10</v>
      </c>
      <c r="O3914" s="146" t="s">
        <v>215</v>
      </c>
      <c r="P3914" s="141" t="str">
        <f>VLOOKUP(O3914,Stock[],2,FALSE)</f>
        <v>ဒဂုံနာနတ်</v>
      </c>
      <c r="Q3914" s="147">
        <f>VLOOKUP(O3914,Stock[],3,FALSE)</f>
        <v>0.64</v>
      </c>
      <c r="R3914" s="147">
        <f>VLOOKUP(O3914,Stock[],4,FALSE)</f>
        <v>24</v>
      </c>
      <c r="S3914" s="146"/>
      <c r="T3914" s="147">
        <f>(DailySales!$S3914/DailySales!$R3914)+DailySales!$U3914</f>
        <v>120</v>
      </c>
      <c r="U3914" s="146">
        <v>120</v>
      </c>
      <c r="V3914" s="148">
        <f>+DailySales!$T3914*DailySales!$R3914</f>
        <v>2880</v>
      </c>
      <c r="W3914" s="148">
        <f>+DailySales!$V3914*DailySales!$Q3914</f>
        <v>1843.2</v>
      </c>
      <c r="X3914" s="148">
        <f>VLOOKUP(O3914,Stock[],6,FALSE)</f>
        <v>1330</v>
      </c>
      <c r="Y3914" s="148">
        <f>+DailySales!$V3914*DailySales!$X3914</f>
        <v>3830400</v>
      </c>
      <c r="Z3914" s="146"/>
      <c r="AA3914" s="146"/>
      <c r="AB3914" s="146"/>
      <c r="AC3914" s="146"/>
      <c r="AD3914" s="146"/>
      <c r="AE3914" s="149">
        <f>120*1800</f>
        <v>216000</v>
      </c>
      <c r="AF3914" s="150"/>
      <c r="AG3914" s="151"/>
      <c r="AH3914" s="150">
        <v>46069</v>
      </c>
      <c r="AI3914" s="151">
        <v>4046400</v>
      </c>
      <c r="AJ3914" s="150"/>
      <c r="AK3914" s="151"/>
      <c r="AL3914" s="34"/>
      <c r="AM3914" s="39"/>
      <c r="AN391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15" spans="1:40" ht="19.5" customHeight="1" x14ac:dyDescent="0.25">
      <c r="A3915" s="141">
        <f t="shared" si="472"/>
        <v>2026</v>
      </c>
      <c r="B3915" s="141">
        <f t="shared" si="473"/>
        <v>2</v>
      </c>
      <c r="C3915" s="154">
        <v>46069</v>
      </c>
      <c r="D3915" s="142">
        <f t="shared" ca="1" si="474"/>
        <v>46097</v>
      </c>
      <c r="E3915" s="142" t="str">
        <f t="shared" ca="1" si="475"/>
        <v>1-Months</v>
      </c>
      <c r="F3915" s="142" t="str">
        <f>VLOOKUP(O3915,Stock[],5,FALSE)</f>
        <v>BE</v>
      </c>
      <c r="G3915" s="143" t="s">
        <v>3570</v>
      </c>
      <c r="H3915" s="144"/>
      <c r="I3915" s="145" t="s">
        <v>250</v>
      </c>
      <c r="J3915" s="141" t="str">
        <f>VLOOKUP(I3915,Customers[],2,FALSE)</f>
        <v>ပြည့််ဖြိုးကြွယ်</v>
      </c>
      <c r="K3915" s="141" t="str">
        <f>VLOOKUP(I3915,Customers[],4,FALSE)</f>
        <v>Myingyan</v>
      </c>
      <c r="L3915" s="141" t="str">
        <f>VLOOKUP(Table85[[#This Row],[CustomerID]],Table!H:K,3,0)</f>
        <v>မြင်းခြံ</v>
      </c>
      <c r="M3915" s="141" t="str">
        <f>VLOOKUP(I3915,Customers[],5,FALSE)</f>
        <v>Semi WS</v>
      </c>
      <c r="N3915" s="145" t="s">
        <v>10</v>
      </c>
      <c r="O3915" s="146" t="s">
        <v>202</v>
      </c>
      <c r="P3915" s="141" t="str">
        <f>VLOOKUP(O3915,Stock[],2,FALSE)</f>
        <v>"ဇေ" Vodka 700ml</v>
      </c>
      <c r="Q3915" s="147">
        <f>VLOOKUP(O3915,Stock[],3,FALSE)</f>
        <v>0.7</v>
      </c>
      <c r="R3915" s="147">
        <f>VLOOKUP(O3915,Stock[],4,FALSE)</f>
        <v>12</v>
      </c>
      <c r="S3915" s="146"/>
      <c r="T3915" s="147">
        <f>(DailySales!$S3915/DailySales!$R3915)+DailySales!$U3915</f>
        <v>25</v>
      </c>
      <c r="U3915" s="146">
        <v>25</v>
      </c>
      <c r="V3915" s="148">
        <f>+DailySales!$T3915*DailySales!$R3915</f>
        <v>300</v>
      </c>
      <c r="W3915" s="148">
        <f>+DailySales!$V3915*DailySales!$Q3915</f>
        <v>210</v>
      </c>
      <c r="X3915" s="148">
        <f>VLOOKUP(O3915,Stock[],6,FALSE)</f>
        <v>2020</v>
      </c>
      <c r="Y3915" s="148">
        <f>+DailySales!$V3915*DailySales!$X3915</f>
        <v>606000</v>
      </c>
      <c r="Z3915" s="146"/>
      <c r="AA3915" s="146"/>
      <c r="AB3915" s="146">
        <v>40600</v>
      </c>
      <c r="AC3915" s="146">
        <v>43960</v>
      </c>
      <c r="AD3915" s="146"/>
      <c r="AE3915" s="149">
        <f>25*800</f>
        <v>20000</v>
      </c>
      <c r="AF3915" s="150"/>
      <c r="AG3915" s="151"/>
      <c r="AH3915" s="150">
        <v>46069</v>
      </c>
      <c r="AI3915" s="151">
        <v>541440</v>
      </c>
      <c r="AJ3915" s="150"/>
      <c r="AK3915" s="151"/>
      <c r="AL3915" s="34"/>
      <c r="AM3915" s="39"/>
      <c r="AN391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16" spans="1:40" ht="19.5" customHeight="1" x14ac:dyDescent="0.25">
      <c r="A3916" s="141">
        <f t="shared" si="472"/>
        <v>2026</v>
      </c>
      <c r="B3916" s="141">
        <f t="shared" si="473"/>
        <v>2</v>
      </c>
      <c r="C3916" s="154">
        <v>46069</v>
      </c>
      <c r="D3916" s="142">
        <f t="shared" ca="1" si="474"/>
        <v>46097</v>
      </c>
      <c r="E3916" s="142" t="str">
        <f t="shared" ca="1" si="475"/>
        <v>1-Months</v>
      </c>
      <c r="F3916" s="142" t="str">
        <f>VLOOKUP(O3916,Stock[],5,FALSE)</f>
        <v>BE</v>
      </c>
      <c r="G3916" s="143" t="s">
        <v>3571</v>
      </c>
      <c r="H3916" s="144"/>
      <c r="I3916" s="145" t="s">
        <v>1754</v>
      </c>
      <c r="J3916" s="141" t="str">
        <f>VLOOKUP(I3916,Customers[],2,FALSE)</f>
        <v>စစ်ဆေးရေးဂိတ်လက်ဆောင်</v>
      </c>
      <c r="K3916" s="141">
        <f>VLOOKUP(I3916,Customers[],4,FALSE)</f>
        <v>0</v>
      </c>
      <c r="L3916" s="141">
        <f>VLOOKUP(Table85[[#This Row],[CustomerID]],Table!H:K,3,0)</f>
        <v>0</v>
      </c>
      <c r="M3916" s="141">
        <f>VLOOKUP(I3916,Customers[],5,FALSE)</f>
        <v>0</v>
      </c>
      <c r="N3916" s="145" t="s">
        <v>1751</v>
      </c>
      <c r="O3916" s="146" t="s">
        <v>217</v>
      </c>
      <c r="P3916" s="141" t="str">
        <f>VLOOKUP(O3916,Stock[],2,FALSE)</f>
        <v>လိမ္မော်ဖြူ</v>
      </c>
      <c r="Q3916" s="147">
        <f>VLOOKUP(O3916,Stock[],3,FALSE)</f>
        <v>0.64</v>
      </c>
      <c r="R3916" s="147">
        <f>VLOOKUP(O3916,Stock[],4,FALSE)</f>
        <v>24</v>
      </c>
      <c r="S3916" s="146">
        <v>38</v>
      </c>
      <c r="T3916" s="147">
        <f>(DailySales!$S3916/DailySales!$R3916)+DailySales!$U3916</f>
        <v>1.5833333333333333</v>
      </c>
      <c r="U3916" s="146"/>
      <c r="V3916" s="148">
        <f>+DailySales!$T3916*DailySales!$R3916</f>
        <v>38</v>
      </c>
      <c r="W3916" s="148">
        <f>+DailySales!$V3916*DailySales!$Q3916</f>
        <v>24.32</v>
      </c>
      <c r="X3916" s="148">
        <f>VLOOKUP(O3916,Stock[],6,FALSE)</f>
        <v>1330</v>
      </c>
      <c r="Y3916" s="148">
        <f>+DailySales!$V3916*DailySales!$X3916</f>
        <v>50540</v>
      </c>
      <c r="Z3916" s="146"/>
      <c r="AA3916" s="146"/>
      <c r="AB3916" s="146"/>
      <c r="AC3916" s="146"/>
      <c r="AD3916" s="146"/>
      <c r="AE3916" s="149"/>
      <c r="AF3916" s="150">
        <v>46069</v>
      </c>
      <c r="AG3916" s="151">
        <v>50540</v>
      </c>
      <c r="AH3916" s="150"/>
      <c r="AI3916" s="151"/>
      <c r="AJ3916" s="150"/>
      <c r="AK3916" s="151"/>
      <c r="AL3916" s="34"/>
      <c r="AM3916" s="39"/>
      <c r="AN391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17" spans="1:40" ht="19.5" customHeight="1" x14ac:dyDescent="0.25">
      <c r="A3917" s="141">
        <f t="shared" ref="A3917:A3924" si="476">YEAR(C3917)</f>
        <v>2026</v>
      </c>
      <c r="B3917" s="141">
        <f t="shared" ref="B3917:B3924" si="477">MONTH(C3917)</f>
        <v>2</v>
      </c>
      <c r="C3917" s="154">
        <v>46069</v>
      </c>
      <c r="D3917" s="142">
        <f t="shared" ref="D3917:D3924" ca="1" si="478">TODAY()</f>
        <v>46097</v>
      </c>
      <c r="E3917" s="142" t="str">
        <f t="shared" ref="E3917:E3924" ca="1" si="479">DATEDIF(C3917,D3917,"M")&amp;"-Months"</f>
        <v>1-Months</v>
      </c>
      <c r="F3917" s="142" t="str">
        <f>VLOOKUP(O3917,Stock[],5,FALSE)</f>
        <v>BE</v>
      </c>
      <c r="G3917" s="143" t="s">
        <v>3572</v>
      </c>
      <c r="H3917" s="144"/>
      <c r="I3917" s="145" t="s">
        <v>181</v>
      </c>
      <c r="J3917" s="141" t="str">
        <f>VLOOKUP(I3917,Customers[],2,FALSE)</f>
        <v>ရွှေမြင်း(ရွှေခြင်္သေ့)</v>
      </c>
      <c r="K3917" s="141" t="str">
        <f>VLOOKUP(I3917,Customers[],4,FALSE)</f>
        <v>Meiktila</v>
      </c>
      <c r="L3917" s="141" t="str">
        <f>VLOOKUP(Table85[[#This Row],[CustomerID]],Table!H:K,3,0)</f>
        <v>မိတ္ထီလာ</v>
      </c>
      <c r="M3917" s="141" t="str">
        <f>VLOOKUP(I3917,Customers[],5,FALSE)</f>
        <v>WholeSales/Contract</v>
      </c>
      <c r="N3917" s="145" t="s">
        <v>10</v>
      </c>
      <c r="O3917" s="146" t="s">
        <v>220</v>
      </c>
      <c r="P3917" s="141" t="str">
        <f>VLOOKUP(O3917,Stock[],2,FALSE)</f>
        <v>မြန်မာရှောက်ပျား</v>
      </c>
      <c r="Q3917" s="147">
        <f>VLOOKUP(O3917,Stock[],3,FALSE)</f>
        <v>0.64</v>
      </c>
      <c r="R3917" s="147">
        <f>VLOOKUP(O3917,Stock[],4,FALSE)</f>
        <v>14</v>
      </c>
      <c r="S3917" s="146"/>
      <c r="T3917" s="147">
        <f>(DailySales!$S3917/DailySales!$R3917)+DailySales!$U3917</f>
        <v>10</v>
      </c>
      <c r="U3917" s="146">
        <v>10</v>
      </c>
      <c r="V3917" s="148">
        <f>+DailySales!$T3917*DailySales!$R3917</f>
        <v>140</v>
      </c>
      <c r="W3917" s="148">
        <f>+DailySales!$V3917*DailySales!$Q3917</f>
        <v>89.600000000000009</v>
      </c>
      <c r="X3917" s="148">
        <f>VLOOKUP(O3917,Stock[],6,FALSE)</f>
        <v>1370</v>
      </c>
      <c r="Y3917" s="148">
        <f>+DailySales!$V3917*DailySales!$X3917</f>
        <v>191800</v>
      </c>
      <c r="Z3917" s="146"/>
      <c r="AA3917" s="146"/>
      <c r="AB3917" s="146"/>
      <c r="AC3917" s="146"/>
      <c r="AD3917" s="146"/>
      <c r="AE3917" s="149"/>
      <c r="AF3917" s="150"/>
      <c r="AG3917" s="151"/>
      <c r="AH3917" s="150"/>
      <c r="AI3917" s="151"/>
      <c r="AJ3917" s="150"/>
      <c r="AK3917" s="151"/>
      <c r="AL3917" s="34"/>
      <c r="AM3917" s="39"/>
      <c r="AN391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191800</v>
      </c>
    </row>
    <row r="3918" spans="1:40" ht="19.5" customHeight="1" x14ac:dyDescent="0.25">
      <c r="A3918" s="141">
        <f t="shared" si="476"/>
        <v>2026</v>
      </c>
      <c r="B3918" s="141">
        <f t="shared" si="477"/>
        <v>2</v>
      </c>
      <c r="C3918" s="154">
        <v>46069</v>
      </c>
      <c r="D3918" s="142">
        <f t="shared" ca="1" si="478"/>
        <v>46097</v>
      </c>
      <c r="E3918" s="142" t="str">
        <f t="shared" ca="1" si="479"/>
        <v>1-Months</v>
      </c>
      <c r="F3918" s="142" t="str">
        <f>VLOOKUP(O3918,Stock[],5,FALSE)</f>
        <v>BE</v>
      </c>
      <c r="G3918" s="143" t="s">
        <v>3572</v>
      </c>
      <c r="H3918" s="144"/>
      <c r="I3918" s="145" t="s">
        <v>181</v>
      </c>
      <c r="J3918" s="141" t="str">
        <f>VLOOKUP(I3918,Customers[],2,FALSE)</f>
        <v>ရွှေမြင်း(ရွှေခြင်္သေ့)</v>
      </c>
      <c r="K3918" s="141" t="str">
        <f>VLOOKUP(I3918,Customers[],4,FALSE)</f>
        <v>Meiktila</v>
      </c>
      <c r="L3918" s="141" t="str">
        <f>VLOOKUP(Table85[[#This Row],[CustomerID]],Table!H:K,3,0)</f>
        <v>မိတ္ထီလာ</v>
      </c>
      <c r="M3918" s="141" t="str">
        <f>VLOOKUP(I3918,Customers[],5,FALSE)</f>
        <v>WholeSales/Contract</v>
      </c>
      <c r="N3918" s="145" t="s">
        <v>10</v>
      </c>
      <c r="O3918" s="146" t="s">
        <v>217</v>
      </c>
      <c r="P3918" s="141" t="str">
        <f>VLOOKUP(O3918,Stock[],2,FALSE)</f>
        <v>လိမ္မော်ဖြူ</v>
      </c>
      <c r="Q3918" s="147">
        <f>VLOOKUP(O3918,Stock[],3,FALSE)</f>
        <v>0.64</v>
      </c>
      <c r="R3918" s="147">
        <f>VLOOKUP(O3918,Stock[],4,FALSE)</f>
        <v>24</v>
      </c>
      <c r="S3918" s="146"/>
      <c r="T3918" s="147">
        <f>(DailySales!$S3918/DailySales!$R3918)+DailySales!$U3918</f>
        <v>15</v>
      </c>
      <c r="U3918" s="146">
        <v>15</v>
      </c>
      <c r="V3918" s="148">
        <f>+DailySales!$T3918*DailySales!$R3918</f>
        <v>360</v>
      </c>
      <c r="W3918" s="148">
        <f>+DailySales!$V3918*DailySales!$Q3918</f>
        <v>230.4</v>
      </c>
      <c r="X3918" s="148">
        <f>VLOOKUP(O3918,Stock[],6,FALSE)</f>
        <v>1330</v>
      </c>
      <c r="Y3918" s="148">
        <f>+DailySales!$V3918*DailySales!$X3918</f>
        <v>478800</v>
      </c>
      <c r="Z3918" s="146"/>
      <c r="AA3918" s="146"/>
      <c r="AB3918" s="146"/>
      <c r="AC3918" s="146"/>
      <c r="AD3918" s="146"/>
      <c r="AE3918" s="149"/>
      <c r="AF3918" s="150"/>
      <c r="AG3918" s="151"/>
      <c r="AH3918" s="150"/>
      <c r="AI3918" s="151"/>
      <c r="AJ3918" s="150"/>
      <c r="AK3918" s="151"/>
      <c r="AL3918" s="34"/>
      <c r="AM3918" s="39"/>
      <c r="AN391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478800</v>
      </c>
    </row>
    <row r="3919" spans="1:40" ht="19.5" customHeight="1" x14ac:dyDescent="0.25">
      <c r="A3919" s="141">
        <f t="shared" si="476"/>
        <v>2026</v>
      </c>
      <c r="B3919" s="141">
        <f t="shared" si="477"/>
        <v>2</v>
      </c>
      <c r="C3919" s="154">
        <v>46069</v>
      </c>
      <c r="D3919" s="142">
        <f t="shared" ca="1" si="478"/>
        <v>46097</v>
      </c>
      <c r="E3919" s="142" t="str">
        <f t="shared" ca="1" si="479"/>
        <v>1-Months</v>
      </c>
      <c r="F3919" s="142" t="str">
        <f>VLOOKUP(O3919,Stock[],5,FALSE)</f>
        <v>BE</v>
      </c>
      <c r="G3919" s="143" t="s">
        <v>3572</v>
      </c>
      <c r="H3919" s="144"/>
      <c r="I3919" s="145" t="s">
        <v>181</v>
      </c>
      <c r="J3919" s="141" t="str">
        <f>VLOOKUP(I3919,Customers[],2,FALSE)</f>
        <v>ရွှေမြင်း(ရွှေခြင်္သေ့)</v>
      </c>
      <c r="K3919" s="141" t="str">
        <f>VLOOKUP(I3919,Customers[],4,FALSE)</f>
        <v>Meiktila</v>
      </c>
      <c r="L3919" s="141" t="str">
        <f>VLOOKUP(Table85[[#This Row],[CustomerID]],Table!H:K,3,0)</f>
        <v>မိတ္ထီလာ</v>
      </c>
      <c r="M3919" s="141" t="str">
        <f>VLOOKUP(I3919,Customers[],5,FALSE)</f>
        <v>WholeSales/Contract</v>
      </c>
      <c r="N3919" s="145" t="s">
        <v>10</v>
      </c>
      <c r="O3919" s="146" t="s">
        <v>2120</v>
      </c>
      <c r="P3919" s="141" t="str">
        <f>VLOOKUP(O3919,Stock[],2,FALSE)</f>
        <v>ဇေ အရက်သန့်</v>
      </c>
      <c r="Q3919" s="147">
        <f>VLOOKUP(O3919,Stock[],3,FALSE)</f>
        <v>0.64</v>
      </c>
      <c r="R3919" s="147">
        <f>VLOOKUP(O3919,Stock[],4,FALSE)</f>
        <v>14</v>
      </c>
      <c r="S3919" s="146"/>
      <c r="T3919" s="147">
        <f>(DailySales!$S3919/DailySales!$R3919)+DailySales!$U3919</f>
        <v>20</v>
      </c>
      <c r="U3919" s="146">
        <v>20</v>
      </c>
      <c r="V3919" s="148">
        <f>+DailySales!$T3919*DailySales!$R3919</f>
        <v>280</v>
      </c>
      <c r="W3919" s="148">
        <f>+DailySales!$V3919*DailySales!$Q3919</f>
        <v>179.20000000000002</v>
      </c>
      <c r="X3919" s="148">
        <f>VLOOKUP(O3919,Stock[],6,FALSE)</f>
        <v>1380</v>
      </c>
      <c r="Y3919" s="148">
        <f>+DailySales!$V3919*DailySales!$X3919</f>
        <v>386400</v>
      </c>
      <c r="Z3919" s="146"/>
      <c r="AA3919" s="146"/>
      <c r="AB3919" s="146"/>
      <c r="AC3919" s="146"/>
      <c r="AD3919" s="146"/>
      <c r="AE3919" s="149"/>
      <c r="AF3919" s="150"/>
      <c r="AG3919" s="151"/>
      <c r="AH3919" s="150"/>
      <c r="AI3919" s="151"/>
      <c r="AJ3919" s="150"/>
      <c r="AK3919" s="151"/>
      <c r="AL3919" s="34"/>
      <c r="AM3919" s="39"/>
      <c r="AN391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386400</v>
      </c>
    </row>
    <row r="3920" spans="1:40" ht="19.5" customHeight="1" x14ac:dyDescent="0.25">
      <c r="A3920" s="141">
        <f t="shared" si="476"/>
        <v>2026</v>
      </c>
      <c r="B3920" s="141">
        <f t="shared" si="477"/>
        <v>2</v>
      </c>
      <c r="C3920" s="154">
        <v>46069</v>
      </c>
      <c r="D3920" s="142">
        <f t="shared" ca="1" si="478"/>
        <v>46097</v>
      </c>
      <c r="E3920" s="142" t="str">
        <f t="shared" ca="1" si="479"/>
        <v>1-Months</v>
      </c>
      <c r="F3920" s="142" t="str">
        <f>VLOOKUP(O3920,Stock[],5,FALSE)</f>
        <v>BE</v>
      </c>
      <c r="G3920" s="143" t="s">
        <v>3572</v>
      </c>
      <c r="H3920" s="144"/>
      <c r="I3920" s="145" t="s">
        <v>181</v>
      </c>
      <c r="J3920" s="141" t="str">
        <f>VLOOKUP(I3920,Customers[],2,FALSE)</f>
        <v>ရွှေမြင်း(ရွှေခြင်္သေ့)</v>
      </c>
      <c r="K3920" s="141" t="str">
        <f>VLOOKUP(I3920,Customers[],4,FALSE)</f>
        <v>Meiktila</v>
      </c>
      <c r="L3920" s="141" t="str">
        <f>VLOOKUP(Table85[[#This Row],[CustomerID]],Table!H:K,3,0)</f>
        <v>မိတ္ထီလာ</v>
      </c>
      <c r="M3920" s="141" t="str">
        <f>VLOOKUP(I3920,Customers[],5,FALSE)</f>
        <v>WholeSales/Contract</v>
      </c>
      <c r="N3920" s="145" t="s">
        <v>10</v>
      </c>
      <c r="O3920" s="146" t="s">
        <v>214</v>
      </c>
      <c r="P3920" s="141" t="str">
        <f>VLOOKUP(O3920,Stock[],2,FALSE)</f>
        <v>ကောင်းကြည်</v>
      </c>
      <c r="Q3920" s="147">
        <f>VLOOKUP(O3920,Stock[],3,FALSE)</f>
        <v>0.64</v>
      </c>
      <c r="R3920" s="147">
        <f>VLOOKUP(O3920,Stock[],4,FALSE)</f>
        <v>14</v>
      </c>
      <c r="S3920" s="146"/>
      <c r="T3920" s="147">
        <f>(DailySales!$S3920/DailySales!$R3920)+DailySales!$U3920</f>
        <v>5</v>
      </c>
      <c r="U3920" s="146">
        <v>5</v>
      </c>
      <c r="V3920" s="148">
        <f>+DailySales!$T3920*DailySales!$R3920</f>
        <v>70</v>
      </c>
      <c r="W3920" s="148">
        <f>+DailySales!$V3920*DailySales!$Q3920</f>
        <v>44.800000000000004</v>
      </c>
      <c r="X3920" s="148">
        <f>VLOOKUP(O3920,Stock[],6,FALSE)</f>
        <v>1330</v>
      </c>
      <c r="Y3920" s="148">
        <f>+DailySales!$V3920*DailySales!$X3920</f>
        <v>93100</v>
      </c>
      <c r="Z3920" s="146"/>
      <c r="AA3920" s="146"/>
      <c r="AB3920" s="146"/>
      <c r="AC3920" s="146"/>
      <c r="AD3920" s="146"/>
      <c r="AE3920" s="149"/>
      <c r="AF3920" s="150"/>
      <c r="AG3920" s="151"/>
      <c r="AH3920" s="150"/>
      <c r="AI3920" s="151"/>
      <c r="AJ3920" s="150"/>
      <c r="AK3920" s="151"/>
      <c r="AL3920" s="34"/>
      <c r="AM3920" s="39"/>
      <c r="AN392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</v>
      </c>
    </row>
    <row r="3921" spans="1:40" ht="19.5" customHeight="1" x14ac:dyDescent="0.25">
      <c r="A3921" s="141">
        <f t="shared" si="476"/>
        <v>2026</v>
      </c>
      <c r="B3921" s="141">
        <f t="shared" si="477"/>
        <v>2</v>
      </c>
      <c r="C3921" s="154">
        <v>46069</v>
      </c>
      <c r="D3921" s="142">
        <f t="shared" ca="1" si="478"/>
        <v>46097</v>
      </c>
      <c r="E3921" s="142" t="str">
        <f t="shared" ca="1" si="479"/>
        <v>1-Months</v>
      </c>
      <c r="F3921" s="142" t="str">
        <f>VLOOKUP(O3921,Stock[],5,FALSE)</f>
        <v>BE</v>
      </c>
      <c r="G3921" s="143" t="s">
        <v>3572</v>
      </c>
      <c r="H3921" s="144"/>
      <c r="I3921" s="145" t="s">
        <v>181</v>
      </c>
      <c r="J3921" s="141" t="str">
        <f>VLOOKUP(I3921,Customers[],2,FALSE)</f>
        <v>ရွှေမြင်း(ရွှေခြင်္သေ့)</v>
      </c>
      <c r="K3921" s="141" t="str">
        <f>VLOOKUP(I3921,Customers[],4,FALSE)</f>
        <v>Meiktila</v>
      </c>
      <c r="L3921" s="141" t="str">
        <f>VLOOKUP(Table85[[#This Row],[CustomerID]],Table!H:K,3,0)</f>
        <v>မိတ္ထီလာ</v>
      </c>
      <c r="M3921" s="141" t="str">
        <f>VLOOKUP(I3921,Customers[],5,FALSE)</f>
        <v>WholeSales/Contract</v>
      </c>
      <c r="N3921" s="145" t="s">
        <v>10</v>
      </c>
      <c r="O3921" s="146" t="s">
        <v>2465</v>
      </c>
      <c r="P3921" s="141" t="str">
        <f>VLOOKUP(O3921,Stock[],2,FALSE)</f>
        <v>မိုးနဲကွန်ကီး</v>
      </c>
      <c r="Q3921" s="147">
        <f>VLOOKUP(O3921,Stock[],3,FALSE)</f>
        <v>0.64</v>
      </c>
      <c r="R3921" s="147">
        <f>VLOOKUP(O3921,Stock[],4,FALSE)</f>
        <v>14</v>
      </c>
      <c r="S3921" s="146"/>
      <c r="T3921" s="147">
        <f>(DailySales!$S3921/DailySales!$R3921)+DailySales!$U3921</f>
        <v>15</v>
      </c>
      <c r="U3921" s="146">
        <v>15</v>
      </c>
      <c r="V3921" s="148">
        <f>+DailySales!$T3921*DailySales!$R3921</f>
        <v>210</v>
      </c>
      <c r="W3921" s="148">
        <f>+DailySales!$V3921*DailySales!$Q3921</f>
        <v>134.4</v>
      </c>
      <c r="X3921" s="148">
        <f>VLOOKUP(O3921,Stock[],6,FALSE)</f>
        <v>1700</v>
      </c>
      <c r="Y3921" s="148">
        <f>+DailySales!$V3921*DailySales!$X3921</f>
        <v>357000</v>
      </c>
      <c r="Z3921" s="146"/>
      <c r="AA3921" s="146"/>
      <c r="AB3921" s="146"/>
      <c r="AC3921" s="146"/>
      <c r="AD3921" s="146"/>
      <c r="AE3921" s="149"/>
      <c r="AF3921" s="150"/>
      <c r="AG3921" s="151"/>
      <c r="AH3921" s="150"/>
      <c r="AI3921" s="151"/>
      <c r="AJ3921" s="150"/>
      <c r="AK3921" s="151"/>
      <c r="AL3921" s="34"/>
      <c r="AM3921" s="39"/>
      <c r="AN392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357000</v>
      </c>
    </row>
    <row r="3922" spans="1:40" ht="19.5" customHeight="1" x14ac:dyDescent="0.25">
      <c r="A3922" s="141">
        <f t="shared" si="476"/>
        <v>2026</v>
      </c>
      <c r="B3922" s="141">
        <f t="shared" si="477"/>
        <v>2</v>
      </c>
      <c r="C3922" s="154">
        <v>46069</v>
      </c>
      <c r="D3922" s="142">
        <f t="shared" ca="1" si="478"/>
        <v>46097</v>
      </c>
      <c r="E3922" s="142" t="str">
        <f t="shared" ca="1" si="479"/>
        <v>1-Months</v>
      </c>
      <c r="F3922" s="142" t="str">
        <f>VLOOKUP(O3922,Stock[],5,FALSE)</f>
        <v>BE</v>
      </c>
      <c r="G3922" s="143" t="s">
        <v>3572</v>
      </c>
      <c r="H3922" s="144"/>
      <c r="I3922" s="145" t="s">
        <v>181</v>
      </c>
      <c r="J3922" s="141" t="str">
        <f>VLOOKUP(I3922,Customers[],2,FALSE)</f>
        <v>ရွှေမြင်း(ရွှေခြင်္သေ့)</v>
      </c>
      <c r="K3922" s="141" t="str">
        <f>VLOOKUP(I3922,Customers[],4,FALSE)</f>
        <v>Meiktila</v>
      </c>
      <c r="L3922" s="141" t="str">
        <f>VLOOKUP(Table85[[#This Row],[CustomerID]],Table!H:K,3,0)</f>
        <v>မိတ္ထီလာ</v>
      </c>
      <c r="M3922" s="141" t="str">
        <f>VLOOKUP(I3922,Customers[],5,FALSE)</f>
        <v>WholeSales/Contract</v>
      </c>
      <c r="N3922" s="145" t="s">
        <v>10</v>
      </c>
      <c r="O3922" s="146" t="s">
        <v>205</v>
      </c>
      <c r="P3922" s="141" t="str">
        <f>VLOOKUP(O3922,Stock[],2,FALSE)</f>
        <v>ကောင်းကြည် ကော် 25%  (1Ltr )</v>
      </c>
      <c r="Q3922" s="147">
        <f>VLOOKUP(O3922,Stock[],3,FALSE)</f>
        <v>1</v>
      </c>
      <c r="R3922" s="147">
        <f>VLOOKUP(O3922,Stock[],4,FALSE)</f>
        <v>12</v>
      </c>
      <c r="S3922" s="146"/>
      <c r="T3922" s="147">
        <f>(DailySales!$S3922/DailySales!$R3922)+DailySales!$U3922</f>
        <v>20</v>
      </c>
      <c r="U3922" s="146">
        <v>20</v>
      </c>
      <c r="V3922" s="148">
        <f>+DailySales!$T3922*DailySales!$R3922</f>
        <v>240</v>
      </c>
      <c r="W3922" s="148">
        <f>+DailySales!$V3922*DailySales!$Q3922</f>
        <v>240</v>
      </c>
      <c r="X3922" s="148">
        <f>VLOOKUP(O3922,Stock[],6,FALSE)</f>
        <v>1530</v>
      </c>
      <c r="Y3922" s="148">
        <f>+DailySales!$V3922*DailySales!$X3922</f>
        <v>367200</v>
      </c>
      <c r="Z3922" s="146"/>
      <c r="AA3922" s="146"/>
      <c r="AB3922" s="146"/>
      <c r="AC3922" s="146"/>
      <c r="AD3922" s="146"/>
      <c r="AE3922" s="149"/>
      <c r="AF3922" s="150"/>
      <c r="AG3922" s="151"/>
      <c r="AH3922" s="150"/>
      <c r="AI3922" s="151"/>
      <c r="AJ3922" s="150"/>
      <c r="AK3922" s="151"/>
      <c r="AL3922" s="34"/>
      <c r="AM3922" s="39"/>
      <c r="AN392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367200</v>
      </c>
    </row>
    <row r="3923" spans="1:40" ht="19.5" customHeight="1" x14ac:dyDescent="0.25">
      <c r="A3923" s="141">
        <f t="shared" si="476"/>
        <v>2026</v>
      </c>
      <c r="B3923" s="141">
        <f t="shared" si="477"/>
        <v>2</v>
      </c>
      <c r="C3923" s="154">
        <v>46069</v>
      </c>
      <c r="D3923" s="142">
        <f t="shared" ca="1" si="478"/>
        <v>46097</v>
      </c>
      <c r="E3923" s="142" t="str">
        <f t="shared" ca="1" si="479"/>
        <v>1-Months</v>
      </c>
      <c r="F3923" s="142" t="str">
        <f>VLOOKUP(O3923,Stock[],5,FALSE)</f>
        <v>BE</v>
      </c>
      <c r="G3923" s="143" t="s">
        <v>3573</v>
      </c>
      <c r="H3923" s="144"/>
      <c r="I3923" s="145" t="s">
        <v>233</v>
      </c>
      <c r="J3923" s="141" t="str">
        <f>VLOOKUP(I3923,Customers[],2,FALSE)</f>
        <v>ဦးဝင်းနိုင်</v>
      </c>
      <c r="K3923" s="141" t="str">
        <f>VLOOKUP(I3923,Customers[],4,FALSE)</f>
        <v>Wandwin</v>
      </c>
      <c r="L3923" s="141" t="str">
        <f>VLOOKUP(Table85[[#This Row],[CustomerID]],Table!H:K,3,0)</f>
        <v>လျှော်ပင်</v>
      </c>
      <c r="M3923" s="141" t="str">
        <f>VLOOKUP(I3923,Customers[],5,FALSE)</f>
        <v>WholeSales/Contract</v>
      </c>
      <c r="N3923" s="145" t="s">
        <v>10</v>
      </c>
      <c r="O3923" s="146" t="s">
        <v>240</v>
      </c>
      <c r="P3923" s="141" t="str">
        <f>VLOOKUP(O3923,Stock[],2,FALSE)</f>
        <v>သံပုရာအရက်</v>
      </c>
      <c r="Q3923" s="147">
        <f>VLOOKUP(O3923,Stock[],3,FALSE)</f>
        <v>0.64</v>
      </c>
      <c r="R3923" s="147">
        <f>VLOOKUP(O3923,Stock[],4,FALSE)</f>
        <v>14</v>
      </c>
      <c r="S3923" s="146"/>
      <c r="T3923" s="147">
        <f>(DailySales!$S3923/DailySales!$R3923)+DailySales!$U3923</f>
        <v>80</v>
      </c>
      <c r="U3923" s="146">
        <v>80</v>
      </c>
      <c r="V3923" s="148">
        <f>+DailySales!$T3923*DailySales!$R3923</f>
        <v>1120</v>
      </c>
      <c r="W3923" s="148">
        <f>+DailySales!$V3923*DailySales!$Q3923</f>
        <v>716.80000000000007</v>
      </c>
      <c r="X3923" s="148">
        <f>VLOOKUP(O3923,Stock[],6,FALSE)</f>
        <v>1330</v>
      </c>
      <c r="Y3923" s="148">
        <f>+DailySales!$V3923*DailySales!$X3923</f>
        <v>1489600</v>
      </c>
      <c r="Z3923" s="146"/>
      <c r="AA3923" s="146"/>
      <c r="AB3923" s="146"/>
      <c r="AC3923" s="146"/>
      <c r="AD3923" s="146"/>
      <c r="AE3923" s="149"/>
      <c r="AF3923" s="150"/>
      <c r="AG3923" s="151"/>
      <c r="AH3923" s="150">
        <v>46088</v>
      </c>
      <c r="AI3923" s="151">
        <v>1406911</v>
      </c>
      <c r="AJ3923" s="150">
        <v>46090</v>
      </c>
      <c r="AK3923" s="151">
        <v>82689</v>
      </c>
      <c r="AL3923" s="34"/>
      <c r="AM3923" s="39"/>
      <c r="AN392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24" spans="1:40" ht="19.5" customHeight="1" x14ac:dyDescent="0.25">
      <c r="A3924" s="141">
        <f t="shared" si="476"/>
        <v>2026</v>
      </c>
      <c r="B3924" s="141">
        <f t="shared" si="477"/>
        <v>2</v>
      </c>
      <c r="C3924" s="154">
        <v>46069</v>
      </c>
      <c r="D3924" s="142">
        <f t="shared" ca="1" si="478"/>
        <v>46097</v>
      </c>
      <c r="E3924" s="142" t="str">
        <f t="shared" ca="1" si="479"/>
        <v>1-Months</v>
      </c>
      <c r="F3924" s="142" t="str">
        <f>VLOOKUP(O3924,Stock[],5,FALSE)</f>
        <v>BE</v>
      </c>
      <c r="G3924" s="143" t="s">
        <v>3573</v>
      </c>
      <c r="H3924" s="144"/>
      <c r="I3924" s="145" t="s">
        <v>233</v>
      </c>
      <c r="J3924" s="141" t="str">
        <f>VLOOKUP(I3924,Customers[],2,FALSE)</f>
        <v>ဦးဝင်းနိုင်</v>
      </c>
      <c r="K3924" s="141" t="str">
        <f>VLOOKUP(I3924,Customers[],4,FALSE)</f>
        <v>Wandwin</v>
      </c>
      <c r="L3924" s="141" t="str">
        <f>VLOOKUP(Table85[[#This Row],[CustomerID]],Table!H:K,3,0)</f>
        <v>လျှော်ပင်</v>
      </c>
      <c r="M3924" s="141" t="str">
        <f>VLOOKUP(I3924,Customers[],5,FALSE)</f>
        <v>WholeSales/Contract</v>
      </c>
      <c r="N3924" s="145" t="s">
        <v>10</v>
      </c>
      <c r="O3924" s="146" t="s">
        <v>220</v>
      </c>
      <c r="P3924" s="141" t="str">
        <f>VLOOKUP(O3924,Stock[],2,FALSE)</f>
        <v>မြန်မာရှောက်ပျား</v>
      </c>
      <c r="Q3924" s="147">
        <f>VLOOKUP(O3924,Stock[],3,FALSE)</f>
        <v>0.64</v>
      </c>
      <c r="R3924" s="147">
        <f>VLOOKUP(O3924,Stock[],4,FALSE)</f>
        <v>14</v>
      </c>
      <c r="S3924" s="146"/>
      <c r="T3924" s="147">
        <f>(DailySales!$S3924/DailySales!$R3924)+DailySales!$U3924</f>
        <v>100</v>
      </c>
      <c r="U3924" s="146">
        <v>100</v>
      </c>
      <c r="V3924" s="148">
        <f>+DailySales!$T3924*DailySales!$R3924</f>
        <v>1400</v>
      </c>
      <c r="W3924" s="148">
        <f>+DailySales!$V3924*DailySales!$Q3924</f>
        <v>896</v>
      </c>
      <c r="X3924" s="148">
        <f>VLOOKUP(O3924,Stock[],6,FALSE)</f>
        <v>1370</v>
      </c>
      <c r="Y3924" s="148">
        <f>+DailySales!$V3924*DailySales!$X3924</f>
        <v>1918000</v>
      </c>
      <c r="Z3924" s="146"/>
      <c r="AA3924" s="146"/>
      <c r="AB3924" s="146"/>
      <c r="AC3924" s="146"/>
      <c r="AD3924" s="146"/>
      <c r="AE3924" s="149"/>
      <c r="AF3924" s="150"/>
      <c r="AG3924" s="151"/>
      <c r="AH3924" s="150"/>
      <c r="AI3924" s="151"/>
      <c r="AJ3924" s="150"/>
      <c r="AK3924" s="151">
        <v>1117311</v>
      </c>
      <c r="AL3924" s="38">
        <v>46090</v>
      </c>
      <c r="AM3924" s="39">
        <v>800689</v>
      </c>
      <c r="AN392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25" spans="1:40" ht="19.5" customHeight="1" x14ac:dyDescent="0.25">
      <c r="A3925" s="141">
        <f t="shared" ref="A3925:A3932" si="480">YEAR(C3925)</f>
        <v>2026</v>
      </c>
      <c r="B3925" s="141">
        <f t="shared" ref="B3925:B3932" si="481">MONTH(C3925)</f>
        <v>2</v>
      </c>
      <c r="C3925" s="154">
        <v>46069</v>
      </c>
      <c r="D3925" s="142">
        <f t="shared" ref="D3925:D3932" ca="1" si="482">TODAY()</f>
        <v>46097</v>
      </c>
      <c r="E3925" s="142" t="str">
        <f t="shared" ref="E3925:E3932" ca="1" si="483">DATEDIF(C3925,D3925,"M")&amp;"-Months"</f>
        <v>1-Months</v>
      </c>
      <c r="F3925" s="142" t="str">
        <f>VLOOKUP(O3925,Stock[],5,FALSE)</f>
        <v>BE</v>
      </c>
      <c r="G3925" s="143" t="s">
        <v>3573</v>
      </c>
      <c r="H3925" s="144"/>
      <c r="I3925" s="145" t="s">
        <v>233</v>
      </c>
      <c r="J3925" s="141" t="str">
        <f>VLOOKUP(I3925,Customers[],2,FALSE)</f>
        <v>ဦးဝင်းနိုင်</v>
      </c>
      <c r="K3925" s="141" t="str">
        <f>VLOOKUP(I3925,Customers[],4,FALSE)</f>
        <v>Wandwin</v>
      </c>
      <c r="L3925" s="141" t="str">
        <f>VLOOKUP(Table85[[#This Row],[CustomerID]],Table!H:K,3,0)</f>
        <v>လျှော်ပင်</v>
      </c>
      <c r="M3925" s="141" t="str">
        <f>VLOOKUP(I3925,Customers[],5,FALSE)</f>
        <v>WholeSales/Contract</v>
      </c>
      <c r="N3925" s="145" t="s">
        <v>10</v>
      </c>
      <c r="O3925" s="146" t="s">
        <v>217</v>
      </c>
      <c r="P3925" s="141" t="str">
        <f>VLOOKUP(O3925,Stock[],2,FALSE)</f>
        <v>လိမ္မော်ဖြူ</v>
      </c>
      <c r="Q3925" s="147">
        <f>VLOOKUP(O3925,Stock[],3,FALSE)</f>
        <v>0.64</v>
      </c>
      <c r="R3925" s="147">
        <f>VLOOKUP(O3925,Stock[],4,FALSE)</f>
        <v>24</v>
      </c>
      <c r="S3925" s="146"/>
      <c r="T3925" s="147">
        <f>(DailySales!$S3925/DailySales!$R3925)+DailySales!$U3925</f>
        <v>5</v>
      </c>
      <c r="U3925" s="146">
        <v>5</v>
      </c>
      <c r="V3925" s="148">
        <f>+DailySales!$T3925*DailySales!$R3925</f>
        <v>120</v>
      </c>
      <c r="W3925" s="148">
        <f>+DailySales!$V3925*DailySales!$Q3925</f>
        <v>76.8</v>
      </c>
      <c r="X3925" s="148">
        <f>VLOOKUP(O3925,Stock[],6,FALSE)</f>
        <v>1330</v>
      </c>
      <c r="Y3925" s="148">
        <f>+DailySales!$V3925*DailySales!$X3925</f>
        <v>159600</v>
      </c>
      <c r="Z3925" s="146"/>
      <c r="AA3925" s="146"/>
      <c r="AB3925" s="146"/>
      <c r="AC3925" s="146"/>
      <c r="AD3925" s="146"/>
      <c r="AE3925" s="149"/>
      <c r="AF3925" s="150"/>
      <c r="AG3925" s="151"/>
      <c r="AH3925" s="150"/>
      <c r="AI3925" s="151"/>
      <c r="AJ3925" s="150"/>
      <c r="AK3925" s="151"/>
      <c r="AL3925" s="38">
        <v>46090</v>
      </c>
      <c r="AM3925" s="39">
        <v>159600</v>
      </c>
      <c r="AN392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26" spans="1:40" ht="19.5" customHeight="1" x14ac:dyDescent="0.25">
      <c r="A3926" s="141">
        <f t="shared" si="480"/>
        <v>2026</v>
      </c>
      <c r="B3926" s="141">
        <f t="shared" si="481"/>
        <v>2</v>
      </c>
      <c r="C3926" s="154">
        <v>46069</v>
      </c>
      <c r="D3926" s="142">
        <f t="shared" ca="1" si="482"/>
        <v>46097</v>
      </c>
      <c r="E3926" s="142" t="str">
        <f t="shared" ca="1" si="483"/>
        <v>1-Months</v>
      </c>
      <c r="F3926" s="142" t="str">
        <f>VLOOKUP(O3926,Stock[],5,FALSE)</f>
        <v>BE</v>
      </c>
      <c r="G3926" s="143" t="s">
        <v>3573</v>
      </c>
      <c r="H3926" s="144"/>
      <c r="I3926" s="145" t="s">
        <v>233</v>
      </c>
      <c r="J3926" s="141" t="str">
        <f>VLOOKUP(I3926,Customers[],2,FALSE)</f>
        <v>ဦးဝင်းနိုင်</v>
      </c>
      <c r="K3926" s="141" t="str">
        <f>VLOOKUP(I3926,Customers[],4,FALSE)</f>
        <v>Wandwin</v>
      </c>
      <c r="L3926" s="141" t="str">
        <f>VLOOKUP(Table85[[#This Row],[CustomerID]],Table!H:K,3,0)</f>
        <v>လျှော်ပင်</v>
      </c>
      <c r="M3926" s="141" t="str">
        <f>VLOOKUP(I3926,Customers[],5,FALSE)</f>
        <v>WholeSales/Contract</v>
      </c>
      <c r="N3926" s="145" t="s">
        <v>10</v>
      </c>
      <c r="O3926" s="146" t="s">
        <v>2120</v>
      </c>
      <c r="P3926" s="141" t="str">
        <f>VLOOKUP(O3926,Stock[],2,FALSE)</f>
        <v>ဇေ အရက်သန့်</v>
      </c>
      <c r="Q3926" s="147">
        <f>VLOOKUP(O3926,Stock[],3,FALSE)</f>
        <v>0.64</v>
      </c>
      <c r="R3926" s="147">
        <f>VLOOKUP(O3926,Stock[],4,FALSE)</f>
        <v>14</v>
      </c>
      <c r="S3926" s="146"/>
      <c r="T3926" s="147">
        <f>(DailySales!$S3926/DailySales!$R3926)+DailySales!$U3926</f>
        <v>20</v>
      </c>
      <c r="U3926" s="146">
        <v>20</v>
      </c>
      <c r="V3926" s="148">
        <f>+DailySales!$T3926*DailySales!$R3926</f>
        <v>280</v>
      </c>
      <c r="W3926" s="148">
        <f>+DailySales!$V3926*DailySales!$Q3926</f>
        <v>179.20000000000002</v>
      </c>
      <c r="X3926" s="148">
        <f>VLOOKUP(O3926,Stock[],6,FALSE)</f>
        <v>1380</v>
      </c>
      <c r="Y3926" s="148">
        <f>+DailySales!$V3926*DailySales!$X3926</f>
        <v>386400</v>
      </c>
      <c r="Z3926" s="146"/>
      <c r="AA3926" s="146"/>
      <c r="AB3926" s="146"/>
      <c r="AC3926" s="146"/>
      <c r="AD3926" s="146"/>
      <c r="AE3926" s="149"/>
      <c r="AF3926" s="150"/>
      <c r="AG3926" s="151"/>
      <c r="AH3926" s="150"/>
      <c r="AI3926" s="151"/>
      <c r="AJ3926" s="150"/>
      <c r="AK3926" s="151"/>
      <c r="AL3926" s="38">
        <v>46090</v>
      </c>
      <c r="AM3926" s="39">
        <v>386400</v>
      </c>
      <c r="AN392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27" spans="1:40" ht="19.5" customHeight="1" x14ac:dyDescent="0.25">
      <c r="A3927" s="141">
        <f t="shared" si="480"/>
        <v>2026</v>
      </c>
      <c r="B3927" s="141">
        <f t="shared" si="481"/>
        <v>2</v>
      </c>
      <c r="C3927" s="154">
        <v>46069</v>
      </c>
      <c r="D3927" s="142">
        <f t="shared" ca="1" si="482"/>
        <v>46097</v>
      </c>
      <c r="E3927" s="142" t="str">
        <f t="shared" ca="1" si="483"/>
        <v>1-Months</v>
      </c>
      <c r="F3927" s="142" t="str">
        <f>VLOOKUP(O3927,Stock[],5,FALSE)</f>
        <v>BE</v>
      </c>
      <c r="G3927" s="143" t="s">
        <v>3573</v>
      </c>
      <c r="H3927" s="144"/>
      <c r="I3927" s="145" t="s">
        <v>233</v>
      </c>
      <c r="J3927" s="141" t="str">
        <f>VLOOKUP(I3927,Customers[],2,FALSE)</f>
        <v>ဦးဝင်းနိုင်</v>
      </c>
      <c r="K3927" s="141" t="str">
        <f>VLOOKUP(I3927,Customers[],4,FALSE)</f>
        <v>Wandwin</v>
      </c>
      <c r="L3927" s="141" t="str">
        <f>VLOOKUP(Table85[[#This Row],[CustomerID]],Table!H:K,3,0)</f>
        <v>လျှော်ပင်</v>
      </c>
      <c r="M3927" s="141" t="str">
        <f>VLOOKUP(I3927,Customers[],5,FALSE)</f>
        <v>WholeSales/Contract</v>
      </c>
      <c r="N3927" s="145" t="s">
        <v>10</v>
      </c>
      <c r="O3927" s="146" t="s">
        <v>215</v>
      </c>
      <c r="P3927" s="141" t="str">
        <f>VLOOKUP(O3927,Stock[],2,FALSE)</f>
        <v>ဒဂုံနာနတ်</v>
      </c>
      <c r="Q3927" s="147">
        <f>VLOOKUP(O3927,Stock[],3,FALSE)</f>
        <v>0.64</v>
      </c>
      <c r="R3927" s="147">
        <f>VLOOKUP(O3927,Stock[],4,FALSE)</f>
        <v>24</v>
      </c>
      <c r="S3927" s="146"/>
      <c r="T3927" s="147">
        <f>(DailySales!$S3927/DailySales!$R3927)+DailySales!$U3927</f>
        <v>5</v>
      </c>
      <c r="U3927" s="146">
        <v>5</v>
      </c>
      <c r="V3927" s="148">
        <f>+DailySales!$T3927*DailySales!$R3927</f>
        <v>120</v>
      </c>
      <c r="W3927" s="148">
        <f>+DailySales!$V3927*DailySales!$Q3927</f>
        <v>76.8</v>
      </c>
      <c r="X3927" s="148">
        <f>VLOOKUP(O3927,Stock[],6,FALSE)</f>
        <v>1330</v>
      </c>
      <c r="Y3927" s="148">
        <f>+DailySales!$V3927*DailySales!$X3927</f>
        <v>159600</v>
      </c>
      <c r="Z3927" s="146"/>
      <c r="AA3927" s="146"/>
      <c r="AB3927" s="146"/>
      <c r="AC3927" s="146"/>
      <c r="AD3927" s="146"/>
      <c r="AE3927" s="149"/>
      <c r="AF3927" s="150"/>
      <c r="AG3927" s="151"/>
      <c r="AH3927" s="150"/>
      <c r="AI3927" s="151"/>
      <c r="AJ3927" s="150"/>
      <c r="AK3927" s="151"/>
      <c r="AL3927" s="38">
        <v>46090</v>
      </c>
      <c r="AM3927" s="39">
        <v>159600</v>
      </c>
      <c r="AN392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28" spans="1:40" ht="19.5" customHeight="1" x14ac:dyDescent="0.25">
      <c r="A3928" s="141">
        <f t="shared" si="480"/>
        <v>2026</v>
      </c>
      <c r="B3928" s="141">
        <f t="shared" si="481"/>
        <v>2</v>
      </c>
      <c r="C3928" s="154">
        <v>46069</v>
      </c>
      <c r="D3928" s="142">
        <f t="shared" ca="1" si="482"/>
        <v>46097</v>
      </c>
      <c r="E3928" s="142" t="str">
        <f t="shared" ca="1" si="483"/>
        <v>1-Months</v>
      </c>
      <c r="F3928" s="142" t="str">
        <f>VLOOKUP(O3928,Stock[],5,FALSE)</f>
        <v>BE</v>
      </c>
      <c r="G3928" s="143" t="s">
        <v>3573</v>
      </c>
      <c r="H3928" s="144"/>
      <c r="I3928" s="145" t="s">
        <v>233</v>
      </c>
      <c r="J3928" s="141" t="str">
        <f>VLOOKUP(I3928,Customers[],2,FALSE)</f>
        <v>ဦးဝင်းနိုင်</v>
      </c>
      <c r="K3928" s="141" t="str">
        <f>VLOOKUP(I3928,Customers[],4,FALSE)</f>
        <v>Wandwin</v>
      </c>
      <c r="L3928" s="141" t="str">
        <f>VLOOKUP(Table85[[#This Row],[CustomerID]],Table!H:K,3,0)</f>
        <v>လျှော်ပင်</v>
      </c>
      <c r="M3928" s="141" t="str">
        <f>VLOOKUP(I3928,Customers[],5,FALSE)</f>
        <v>WholeSales/Contract</v>
      </c>
      <c r="N3928" s="145" t="s">
        <v>10</v>
      </c>
      <c r="O3928" s="146" t="s">
        <v>214</v>
      </c>
      <c r="P3928" s="141" t="str">
        <f>VLOOKUP(O3928,Stock[],2,FALSE)</f>
        <v>ကောင်းကြည်</v>
      </c>
      <c r="Q3928" s="147">
        <f>VLOOKUP(O3928,Stock[],3,FALSE)</f>
        <v>0.64</v>
      </c>
      <c r="R3928" s="147">
        <f>VLOOKUP(O3928,Stock[],4,FALSE)</f>
        <v>14</v>
      </c>
      <c r="S3928" s="146"/>
      <c r="T3928" s="147">
        <f>(DailySales!$S3928/DailySales!$R3928)+DailySales!$U3928</f>
        <v>40</v>
      </c>
      <c r="U3928" s="146">
        <v>40</v>
      </c>
      <c r="V3928" s="148">
        <f>+DailySales!$T3928*DailySales!$R3928</f>
        <v>560</v>
      </c>
      <c r="W3928" s="148">
        <f>+DailySales!$V3928*DailySales!$Q3928</f>
        <v>358.40000000000003</v>
      </c>
      <c r="X3928" s="148">
        <f>VLOOKUP(O3928,Stock[],6,FALSE)</f>
        <v>1330</v>
      </c>
      <c r="Y3928" s="148">
        <f>+DailySales!$V3928*DailySales!$X3928</f>
        <v>744800</v>
      </c>
      <c r="Z3928" s="146"/>
      <c r="AA3928" s="146"/>
      <c r="AB3928" s="146"/>
      <c r="AC3928" s="146"/>
      <c r="AD3928" s="146"/>
      <c r="AE3928" s="149"/>
      <c r="AF3928" s="150"/>
      <c r="AG3928" s="151"/>
      <c r="AH3928" s="150">
        <v>46090</v>
      </c>
      <c r="AI3928" s="151">
        <v>251089</v>
      </c>
      <c r="AJ3928" s="150"/>
      <c r="AK3928" s="151"/>
      <c r="AL3928" s="38">
        <v>46090</v>
      </c>
      <c r="AM3928" s="39">
        <v>493711</v>
      </c>
      <c r="AN392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29" spans="1:40" ht="19.5" customHeight="1" x14ac:dyDescent="0.25">
      <c r="A3929" s="141">
        <f t="shared" si="480"/>
        <v>2026</v>
      </c>
      <c r="B3929" s="141">
        <f t="shared" si="481"/>
        <v>2</v>
      </c>
      <c r="C3929" s="154">
        <v>46069</v>
      </c>
      <c r="D3929" s="142">
        <f t="shared" ca="1" si="482"/>
        <v>46097</v>
      </c>
      <c r="E3929" s="142" t="str">
        <f t="shared" ca="1" si="483"/>
        <v>1-Months</v>
      </c>
      <c r="F3929" s="142" t="str">
        <f>VLOOKUP(O3929,Stock[],5,FALSE)</f>
        <v>BE</v>
      </c>
      <c r="G3929" s="143" t="s">
        <v>3573</v>
      </c>
      <c r="H3929" s="144"/>
      <c r="I3929" s="145" t="s">
        <v>233</v>
      </c>
      <c r="J3929" s="141" t="str">
        <f>VLOOKUP(I3929,Customers[],2,FALSE)</f>
        <v>ဦးဝင်းနိုင်</v>
      </c>
      <c r="K3929" s="141" t="str">
        <f>VLOOKUP(I3929,Customers[],4,FALSE)</f>
        <v>Wandwin</v>
      </c>
      <c r="L3929" s="141" t="str">
        <f>VLOOKUP(Table85[[#This Row],[CustomerID]],Table!H:K,3,0)</f>
        <v>လျှော်ပင်</v>
      </c>
      <c r="M3929" s="141" t="str">
        <f>VLOOKUP(I3929,Customers[],5,FALSE)</f>
        <v>WholeSales/Contract</v>
      </c>
      <c r="N3929" s="145" t="s">
        <v>10</v>
      </c>
      <c r="O3929" s="146" t="s">
        <v>205</v>
      </c>
      <c r="P3929" s="141" t="str">
        <f>VLOOKUP(O3929,Stock[],2,FALSE)</f>
        <v>ကောင်းကြည် ကော် 25%  (1Ltr )</v>
      </c>
      <c r="Q3929" s="147">
        <f>VLOOKUP(O3929,Stock[],3,FALSE)</f>
        <v>1</v>
      </c>
      <c r="R3929" s="147">
        <f>VLOOKUP(O3929,Stock[],4,FALSE)</f>
        <v>12</v>
      </c>
      <c r="S3929" s="146"/>
      <c r="T3929" s="147">
        <f>(DailySales!$S3929/DailySales!$R3929)+DailySales!$U3929</f>
        <v>20</v>
      </c>
      <c r="U3929" s="146">
        <v>20</v>
      </c>
      <c r="V3929" s="148">
        <f>+DailySales!$T3929*DailySales!$R3929</f>
        <v>240</v>
      </c>
      <c r="W3929" s="148">
        <f>+DailySales!$V3929*DailySales!$Q3929</f>
        <v>240</v>
      </c>
      <c r="X3929" s="148">
        <f>VLOOKUP(O3929,Stock[],6,FALSE)</f>
        <v>1530</v>
      </c>
      <c r="Y3929" s="148">
        <f>+DailySales!$V3929*DailySales!$X3929</f>
        <v>367200</v>
      </c>
      <c r="Z3929" s="146"/>
      <c r="AA3929" s="146"/>
      <c r="AB3929" s="146"/>
      <c r="AC3929" s="146"/>
      <c r="AD3929" s="146"/>
      <c r="AE3929" s="149"/>
      <c r="AF3929" s="150"/>
      <c r="AG3929" s="151"/>
      <c r="AH3929" s="150">
        <v>46090</v>
      </c>
      <c r="AI3929" s="151">
        <v>367200</v>
      </c>
      <c r="AJ3929" s="150"/>
      <c r="AK3929" s="151"/>
      <c r="AL3929" s="34"/>
      <c r="AM3929" s="39"/>
      <c r="AN392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30" spans="1:40" ht="19.5" customHeight="1" x14ac:dyDescent="0.25">
      <c r="A3930" s="141">
        <f t="shared" si="480"/>
        <v>2026</v>
      </c>
      <c r="B3930" s="141">
        <f t="shared" si="481"/>
        <v>2</v>
      </c>
      <c r="C3930" s="154">
        <v>46069</v>
      </c>
      <c r="D3930" s="142">
        <f t="shared" ca="1" si="482"/>
        <v>46097</v>
      </c>
      <c r="E3930" s="142" t="str">
        <f t="shared" ca="1" si="483"/>
        <v>1-Months</v>
      </c>
      <c r="F3930" s="142" t="str">
        <f>VLOOKUP(O3930,Stock[],5,FALSE)</f>
        <v>BE</v>
      </c>
      <c r="G3930" s="143" t="s">
        <v>3573</v>
      </c>
      <c r="H3930" s="144"/>
      <c r="I3930" s="145" t="s">
        <v>233</v>
      </c>
      <c r="J3930" s="141" t="str">
        <f>VLOOKUP(I3930,Customers[],2,FALSE)</f>
        <v>ဦးဝင်းနိုင်</v>
      </c>
      <c r="K3930" s="141" t="str">
        <f>VLOOKUP(I3930,Customers[],4,FALSE)</f>
        <v>Wandwin</v>
      </c>
      <c r="L3930" s="141" t="str">
        <f>VLOOKUP(Table85[[#This Row],[CustomerID]],Table!H:K,3,0)</f>
        <v>လျှော်ပင်</v>
      </c>
      <c r="M3930" s="141" t="str">
        <f>VLOOKUP(I3930,Customers[],5,FALSE)</f>
        <v>WholeSales/Contract</v>
      </c>
      <c r="N3930" s="145" t="s">
        <v>10</v>
      </c>
      <c r="O3930" s="146" t="s">
        <v>223</v>
      </c>
      <c r="P3930" s="141" t="str">
        <f>VLOOKUP(O3930,Stock[],2,FALSE)</f>
        <v>ချယ်ရီအရက်သန့်ကော် (.6Ltr)</v>
      </c>
      <c r="Q3930" s="147">
        <f>VLOOKUP(O3930,Stock[],3,FALSE)</f>
        <v>0.6</v>
      </c>
      <c r="R3930" s="147">
        <f>VLOOKUP(O3930,Stock[],4,FALSE)</f>
        <v>24</v>
      </c>
      <c r="S3930" s="146"/>
      <c r="T3930" s="147">
        <f>(DailySales!$S3930/DailySales!$R3930)+DailySales!$U3930</f>
        <v>5</v>
      </c>
      <c r="U3930" s="146">
        <v>5</v>
      </c>
      <c r="V3930" s="148">
        <f>+DailySales!$T3930*DailySales!$R3930</f>
        <v>120</v>
      </c>
      <c r="W3930" s="148">
        <f>+DailySales!$V3930*DailySales!$Q3930</f>
        <v>72</v>
      </c>
      <c r="X3930" s="148">
        <f>VLOOKUP(O3930,Stock[],6,FALSE)</f>
        <v>875</v>
      </c>
      <c r="Y3930" s="148">
        <f>+DailySales!$V3930*DailySales!$X3930</f>
        <v>105000</v>
      </c>
      <c r="Z3930" s="146"/>
      <c r="AA3930" s="146"/>
      <c r="AB3930" s="146"/>
      <c r="AC3930" s="146"/>
      <c r="AD3930" s="146"/>
      <c r="AE3930" s="149"/>
      <c r="AF3930" s="150"/>
      <c r="AG3930" s="151"/>
      <c r="AH3930" s="150">
        <v>46090</v>
      </c>
      <c r="AI3930" s="151">
        <v>105000</v>
      </c>
      <c r="AJ3930" s="150"/>
      <c r="AK3930" s="151"/>
      <c r="AL3930" s="34"/>
      <c r="AM3930" s="39"/>
      <c r="AN393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31" spans="1:40" ht="19.5" customHeight="1" x14ac:dyDescent="0.25">
      <c r="A3931" s="141">
        <f t="shared" si="480"/>
        <v>2026</v>
      </c>
      <c r="B3931" s="141">
        <f t="shared" si="481"/>
        <v>2</v>
      </c>
      <c r="C3931" s="154">
        <v>46069</v>
      </c>
      <c r="D3931" s="142">
        <f t="shared" ca="1" si="482"/>
        <v>46097</v>
      </c>
      <c r="E3931" s="142" t="str">
        <f t="shared" ca="1" si="483"/>
        <v>1-Months</v>
      </c>
      <c r="F3931" s="142" t="str">
        <f>VLOOKUP(O3931,Stock[],5,FALSE)</f>
        <v>BE</v>
      </c>
      <c r="G3931" s="143" t="s">
        <v>3574</v>
      </c>
      <c r="H3931" s="144"/>
      <c r="I3931" s="145" t="s">
        <v>1323</v>
      </c>
      <c r="J3931" s="141" t="str">
        <f>VLOOKUP(I3931,Customers[],2,FALSE)</f>
        <v>A1</v>
      </c>
      <c r="K3931" s="141" t="str">
        <f>VLOOKUP(I3931,Customers[],4,FALSE)</f>
        <v>Bagan</v>
      </c>
      <c r="L3931" s="141" t="str">
        <f>VLOOKUP(Table85[[#This Row],[CustomerID]],Table!H:K,3,0)</f>
        <v>ညောင်ဦး</v>
      </c>
      <c r="M3931" s="141" t="str">
        <f>VLOOKUP(I3931,Customers[],5,FALSE)</f>
        <v>Semi WS</v>
      </c>
      <c r="N3931" s="145" t="s">
        <v>10</v>
      </c>
      <c r="O3931" s="146" t="s">
        <v>2120</v>
      </c>
      <c r="P3931" s="141" t="str">
        <f>VLOOKUP(O3931,Stock[],2,FALSE)</f>
        <v>ဇေ အရက်သန့်</v>
      </c>
      <c r="Q3931" s="147">
        <f>VLOOKUP(O3931,Stock[],3,FALSE)</f>
        <v>0.64</v>
      </c>
      <c r="R3931" s="147">
        <f>VLOOKUP(O3931,Stock[],4,FALSE)</f>
        <v>14</v>
      </c>
      <c r="S3931" s="146"/>
      <c r="T3931" s="147">
        <f>(DailySales!$S3931/DailySales!$R3931)+DailySales!$U3931</f>
        <v>20</v>
      </c>
      <c r="U3931" s="146">
        <v>20</v>
      </c>
      <c r="V3931" s="148">
        <f>+DailySales!$T3931*DailySales!$R3931</f>
        <v>280</v>
      </c>
      <c r="W3931" s="148">
        <f>+DailySales!$V3931*DailySales!$Q3931</f>
        <v>179.20000000000002</v>
      </c>
      <c r="X3931" s="148">
        <f>VLOOKUP(O3931,Stock[],6,FALSE)</f>
        <v>1380</v>
      </c>
      <c r="Y3931" s="148">
        <f>+DailySales!$V3931*DailySales!$X3931</f>
        <v>386400</v>
      </c>
      <c r="Z3931" s="146"/>
      <c r="AA3931" s="146"/>
      <c r="AB3931" s="146"/>
      <c r="AC3931" s="146"/>
      <c r="AD3931" s="146"/>
      <c r="AE3931" s="149">
        <v>8000</v>
      </c>
      <c r="AF3931" s="150"/>
      <c r="AG3931" s="151"/>
      <c r="AH3931" s="150"/>
      <c r="AI3931" s="151"/>
      <c r="AJ3931" s="150"/>
      <c r="AK3931" s="151"/>
      <c r="AL3931" s="38">
        <v>46069</v>
      </c>
      <c r="AM3931" s="39">
        <v>394400</v>
      </c>
      <c r="AN393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32" spans="1:40" ht="19.5" customHeight="1" x14ac:dyDescent="0.25">
      <c r="A3932" s="141">
        <f t="shared" si="480"/>
        <v>2026</v>
      </c>
      <c r="B3932" s="141">
        <f t="shared" si="481"/>
        <v>2</v>
      </c>
      <c r="C3932" s="154">
        <v>46069</v>
      </c>
      <c r="D3932" s="142">
        <f t="shared" ca="1" si="482"/>
        <v>46097</v>
      </c>
      <c r="E3932" s="142" t="str">
        <f t="shared" ca="1" si="483"/>
        <v>1-Months</v>
      </c>
      <c r="F3932" s="142" t="str">
        <f>VLOOKUP(O3932,Stock[],5,FALSE)</f>
        <v>BE</v>
      </c>
      <c r="G3932" s="143" t="s">
        <v>3574</v>
      </c>
      <c r="H3932" s="144"/>
      <c r="I3932" s="145" t="s">
        <v>1323</v>
      </c>
      <c r="J3932" s="141" t="str">
        <f>VLOOKUP(I3932,Customers[],2,FALSE)</f>
        <v>A1</v>
      </c>
      <c r="K3932" s="141" t="str">
        <f>VLOOKUP(I3932,Customers[],4,FALSE)</f>
        <v>Bagan</v>
      </c>
      <c r="L3932" s="141" t="str">
        <f>VLOOKUP(Table85[[#This Row],[CustomerID]],Table!H:K,3,0)</f>
        <v>ညောင်ဦး</v>
      </c>
      <c r="M3932" s="141" t="str">
        <f>VLOOKUP(I3932,Customers[],5,FALSE)</f>
        <v>Semi WS</v>
      </c>
      <c r="N3932" s="145" t="s">
        <v>10</v>
      </c>
      <c r="O3932" s="146" t="s">
        <v>212</v>
      </c>
      <c r="P3932" s="141" t="str">
        <f>VLOOKUP(O3932,Stock[],2,FALSE)</f>
        <v>2 in 1 မန်ကျည်း</v>
      </c>
      <c r="Q3932" s="147">
        <f>VLOOKUP(O3932,Stock[],3,FALSE)</f>
        <v>0.64</v>
      </c>
      <c r="R3932" s="147">
        <f>VLOOKUP(O3932,Stock[],4,FALSE)</f>
        <v>14</v>
      </c>
      <c r="S3932" s="146"/>
      <c r="T3932" s="147">
        <f>(DailySales!$S3932/DailySales!$R3932)+DailySales!$U3932</f>
        <v>20</v>
      </c>
      <c r="U3932" s="146">
        <v>20</v>
      </c>
      <c r="V3932" s="148">
        <f>+DailySales!$T3932*DailySales!$R3932</f>
        <v>280</v>
      </c>
      <c r="W3932" s="148">
        <f>+DailySales!$V3932*DailySales!$Q3932</f>
        <v>179.20000000000002</v>
      </c>
      <c r="X3932" s="148">
        <f>VLOOKUP(O3932,Stock[],6,FALSE)</f>
        <v>1350</v>
      </c>
      <c r="Y3932" s="148">
        <f>+DailySales!$V3932*DailySales!$X3932</f>
        <v>378000</v>
      </c>
      <c r="Z3932" s="146"/>
      <c r="AA3932" s="146"/>
      <c r="AB3932" s="146"/>
      <c r="AC3932" s="146"/>
      <c r="AD3932" s="146"/>
      <c r="AE3932" s="149">
        <v>8000</v>
      </c>
      <c r="AF3932" s="150"/>
      <c r="AG3932" s="151"/>
      <c r="AH3932" s="150"/>
      <c r="AI3932" s="151"/>
      <c r="AJ3932" s="150"/>
      <c r="AK3932" s="151"/>
      <c r="AL3932" s="38">
        <v>46069</v>
      </c>
      <c r="AM3932" s="39">
        <v>386000</v>
      </c>
      <c r="AN393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33" spans="1:40" ht="19.5" customHeight="1" x14ac:dyDescent="0.25">
      <c r="A3933" s="141">
        <f t="shared" ref="A3933:A3962" si="484">YEAR(C3933)</f>
        <v>2026</v>
      </c>
      <c r="B3933" s="141">
        <f t="shared" ref="B3933:B3962" si="485">MONTH(C3933)</f>
        <v>2</v>
      </c>
      <c r="C3933" s="154">
        <v>46069</v>
      </c>
      <c r="D3933" s="142">
        <f t="shared" ref="D3933:D3962" ca="1" si="486">TODAY()</f>
        <v>46097</v>
      </c>
      <c r="E3933" s="142" t="str">
        <f t="shared" ref="E3933:E3962" ca="1" si="487">DATEDIF(C3933,D3933,"M")&amp;"-Months"</f>
        <v>1-Months</v>
      </c>
      <c r="F3933" s="142" t="str">
        <f>VLOOKUP(O3933,Stock[],5,FALSE)</f>
        <v>BE</v>
      </c>
      <c r="G3933" s="143" t="s">
        <v>3574</v>
      </c>
      <c r="H3933" s="144"/>
      <c r="I3933" s="145" t="s">
        <v>1323</v>
      </c>
      <c r="J3933" s="141" t="str">
        <f>VLOOKUP(I3933,Customers[],2,FALSE)</f>
        <v>A1</v>
      </c>
      <c r="K3933" s="141" t="str">
        <f>VLOOKUP(I3933,Customers[],4,FALSE)</f>
        <v>Bagan</v>
      </c>
      <c r="L3933" s="141" t="str">
        <f>VLOOKUP(Table85[[#This Row],[CustomerID]],Table!H:K,3,0)</f>
        <v>ညောင်ဦး</v>
      </c>
      <c r="M3933" s="141" t="str">
        <f>VLOOKUP(I3933,Customers[],5,FALSE)</f>
        <v>Semi WS</v>
      </c>
      <c r="N3933" s="145" t="s">
        <v>10</v>
      </c>
      <c r="O3933" s="146" t="s">
        <v>225</v>
      </c>
      <c r="P3933" s="141" t="str">
        <f>VLOOKUP(O3933,Stock[],2,FALSE)</f>
        <v>ချယ်ရီသံပုရာအရက်သန့်ကော် (1Ltr)</v>
      </c>
      <c r="Q3933" s="147">
        <f>VLOOKUP(O3933,Stock[],3,FALSE)</f>
        <v>1</v>
      </c>
      <c r="R3933" s="147">
        <f>VLOOKUP(O3933,Stock[],4,FALSE)</f>
        <v>12</v>
      </c>
      <c r="S3933" s="146"/>
      <c r="T3933" s="147">
        <f>(DailySales!$S3933/DailySales!$R3933)+DailySales!$U3933</f>
        <v>100</v>
      </c>
      <c r="U3933" s="146">
        <v>100</v>
      </c>
      <c r="V3933" s="148">
        <f>+DailySales!$T3933*DailySales!$R3933</f>
        <v>1200</v>
      </c>
      <c r="W3933" s="148">
        <f>+DailySales!$V3933*DailySales!$Q3933</f>
        <v>1200</v>
      </c>
      <c r="X3933" s="148">
        <f>VLOOKUP(O3933,Stock[],6,FALSE)</f>
        <v>1260</v>
      </c>
      <c r="Y3933" s="148">
        <f>+DailySales!$V3933*DailySales!$X3933</f>
        <v>1512000</v>
      </c>
      <c r="Z3933" s="146"/>
      <c r="AA3933" s="146"/>
      <c r="AB3933" s="146"/>
      <c r="AC3933" s="146">
        <v>8820</v>
      </c>
      <c r="AD3933" s="146"/>
      <c r="AE3933" s="149">
        <v>38000</v>
      </c>
      <c r="AF3933" s="150"/>
      <c r="AG3933" s="151"/>
      <c r="AH3933" s="150"/>
      <c r="AI3933" s="151"/>
      <c r="AJ3933" s="150"/>
      <c r="AK3933" s="151"/>
      <c r="AL3933" s="38">
        <v>46069</v>
      </c>
      <c r="AM3933" s="39">
        <v>1541180</v>
      </c>
      <c r="AN393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34" spans="1:40" ht="19.5" customHeight="1" x14ac:dyDescent="0.25">
      <c r="A3934" s="141">
        <f t="shared" ref="A3934:A3944" si="488">YEAR(C3934)</f>
        <v>2026</v>
      </c>
      <c r="B3934" s="141">
        <f t="shared" ref="B3934:B3944" si="489">MONTH(C3934)</f>
        <v>2</v>
      </c>
      <c r="C3934" s="154">
        <v>46069</v>
      </c>
      <c r="D3934" s="142">
        <f t="shared" ref="D3934:D3944" ca="1" si="490">TODAY()</f>
        <v>46097</v>
      </c>
      <c r="E3934" s="142" t="str">
        <f t="shared" ref="E3934:E3944" ca="1" si="491">DATEDIF(C3934,D3934,"M")&amp;"-Months"</f>
        <v>1-Months</v>
      </c>
      <c r="F3934" s="142" t="str">
        <f>VLOOKUP(O3934,Stock[],5,FALSE)</f>
        <v>BE</v>
      </c>
      <c r="G3934" s="143" t="s">
        <v>3575</v>
      </c>
      <c r="H3934" s="144" t="s">
        <v>283</v>
      </c>
      <c r="I3934" s="145" t="s">
        <v>522</v>
      </c>
      <c r="J3934" s="141" t="str">
        <f>VLOOKUP(I3934,Customers[],2,FALSE)</f>
        <v>ကိုဝင်းနိုင်</v>
      </c>
      <c r="K3934" s="141" t="str">
        <f>VLOOKUP(I3934,Customers[],4,FALSE)</f>
        <v>Wandwin</v>
      </c>
      <c r="L3934" s="141" t="str">
        <f>VLOOKUP(Table85[[#This Row],[CustomerID]],Table!H:K,3,0)</f>
        <v>ခင်ကြီး</v>
      </c>
      <c r="M3934" s="141" t="str">
        <f>VLOOKUP(I3934,Customers[],5,FALSE)</f>
        <v>Van-2</v>
      </c>
      <c r="N3934" s="145" t="s">
        <v>9</v>
      </c>
      <c r="O3934" s="146" t="s">
        <v>214</v>
      </c>
      <c r="P3934" s="141" t="str">
        <f>VLOOKUP(O3934,Stock[],2,FALSE)</f>
        <v>ကောင်းကြည်</v>
      </c>
      <c r="Q3934" s="147">
        <f>VLOOKUP(O3934,Stock[],3,FALSE)</f>
        <v>0.64</v>
      </c>
      <c r="R3934" s="147">
        <f>VLOOKUP(O3934,Stock[],4,FALSE)</f>
        <v>14</v>
      </c>
      <c r="S3934" s="146"/>
      <c r="T3934" s="147">
        <f>(DailySales!$S3934/DailySales!$R3934)+DailySales!$U3934</f>
        <v>25</v>
      </c>
      <c r="U3934" s="146">
        <v>25</v>
      </c>
      <c r="V3934" s="148">
        <f>+DailySales!$T3934*DailySales!$R3934</f>
        <v>350</v>
      </c>
      <c r="W3934" s="148">
        <f>+DailySales!$V3934*DailySales!$Q3934</f>
        <v>224</v>
      </c>
      <c r="X3934" s="148">
        <f>VLOOKUP(O3934,Stock[],6,FALSE)</f>
        <v>1330</v>
      </c>
      <c r="Y3934" s="148">
        <f>+DailySales!$V3934*DailySales!$X3934</f>
        <v>465500</v>
      </c>
      <c r="Z3934" s="146"/>
      <c r="AA3934" s="146"/>
      <c r="AB3934" s="146">
        <v>1800</v>
      </c>
      <c r="AC3934" s="146">
        <v>2450</v>
      </c>
      <c r="AD3934" s="146"/>
      <c r="AE3934" s="149">
        <v>12000</v>
      </c>
      <c r="AF3934" s="150">
        <v>46069</v>
      </c>
      <c r="AG3934" s="151">
        <v>473250</v>
      </c>
      <c r="AH3934" s="150"/>
      <c r="AI3934" s="151"/>
      <c r="AJ3934" s="150"/>
      <c r="AK3934" s="151"/>
      <c r="AL3934" s="34"/>
      <c r="AM3934" s="39"/>
      <c r="AN393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35" spans="1:40" ht="19.5" customHeight="1" x14ac:dyDescent="0.25">
      <c r="A3935" s="141">
        <f t="shared" si="488"/>
        <v>2026</v>
      </c>
      <c r="B3935" s="141">
        <f t="shared" si="489"/>
        <v>2</v>
      </c>
      <c r="C3935" s="154">
        <v>46069</v>
      </c>
      <c r="D3935" s="142">
        <f t="shared" ca="1" si="490"/>
        <v>46097</v>
      </c>
      <c r="E3935" s="142" t="str">
        <f t="shared" ca="1" si="491"/>
        <v>1-Months</v>
      </c>
      <c r="F3935" s="142" t="str">
        <f>VLOOKUP(O3935,Stock[],5,FALSE)</f>
        <v>BE</v>
      </c>
      <c r="G3935" s="143" t="s">
        <v>3576</v>
      </c>
      <c r="H3935" s="144" t="s">
        <v>283</v>
      </c>
      <c r="I3935" s="145" t="s">
        <v>814</v>
      </c>
      <c r="J3935" s="141" t="str">
        <f>VLOOKUP(I3935,Customers[],2,FALSE)</f>
        <v>ဒေါ်ကြူ</v>
      </c>
      <c r="K3935" s="141" t="str">
        <f>VLOOKUP(I3935,Customers[],4,FALSE)</f>
        <v>Wandwin</v>
      </c>
      <c r="L3935" s="141" t="str">
        <f>VLOOKUP(Table85[[#This Row],[CustomerID]],Table!H:K,3,0)</f>
        <v>ခင်ဘန်း</v>
      </c>
      <c r="M3935" s="141" t="str">
        <f>VLOOKUP(I3935,Customers[],5,FALSE)</f>
        <v>Van-2</v>
      </c>
      <c r="N3935" s="145" t="s">
        <v>9</v>
      </c>
      <c r="O3935" s="146" t="s">
        <v>1777</v>
      </c>
      <c r="P3935" s="141" t="str">
        <f>VLOOKUP(O3935,Stock[],2,FALSE)</f>
        <v>ရွှေမန်းကော်(1Ltr)</v>
      </c>
      <c r="Q3935" s="147">
        <f>VLOOKUP(O3935,Stock[],3,FALSE)</f>
        <v>1</v>
      </c>
      <c r="R3935" s="147">
        <f>VLOOKUP(O3935,Stock[],4,FALSE)</f>
        <v>12</v>
      </c>
      <c r="S3935" s="146"/>
      <c r="T3935" s="147">
        <f>(DailySales!$S3935/DailySales!$R3935)+DailySales!$U3935</f>
        <v>2</v>
      </c>
      <c r="U3935" s="146">
        <v>2</v>
      </c>
      <c r="V3935" s="148">
        <f>+DailySales!$T3935*DailySales!$R3935</f>
        <v>24</v>
      </c>
      <c r="W3935" s="148">
        <f>+DailySales!$V3935*DailySales!$Q3935</f>
        <v>24</v>
      </c>
      <c r="X3935" s="148">
        <f>VLOOKUP(O3935,Stock[],6,FALSE)</f>
        <v>1600</v>
      </c>
      <c r="Y3935" s="148">
        <f>+DailySales!$V3935*DailySales!$X3935</f>
        <v>38400</v>
      </c>
      <c r="Z3935" s="146"/>
      <c r="AA3935" s="146"/>
      <c r="AB3935" s="146"/>
      <c r="AC3935" s="146"/>
      <c r="AD3935" s="146"/>
      <c r="AE3935" s="149">
        <v>800</v>
      </c>
      <c r="AF3935" s="150">
        <v>46069</v>
      </c>
      <c r="AG3935" s="151">
        <v>39200</v>
      </c>
      <c r="AH3935" s="150"/>
      <c r="AI3935" s="151"/>
      <c r="AJ3935" s="150"/>
      <c r="AK3935" s="151"/>
      <c r="AL3935" s="34"/>
      <c r="AM3935" s="39"/>
      <c r="AN393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36" spans="1:40" ht="19.5" customHeight="1" x14ac:dyDescent="0.25">
      <c r="A3936" s="141">
        <f t="shared" si="488"/>
        <v>2026</v>
      </c>
      <c r="B3936" s="141">
        <f t="shared" si="489"/>
        <v>2</v>
      </c>
      <c r="C3936" s="154">
        <v>46069</v>
      </c>
      <c r="D3936" s="142">
        <f t="shared" ca="1" si="490"/>
        <v>46097</v>
      </c>
      <c r="E3936" s="142" t="str">
        <f t="shared" ca="1" si="491"/>
        <v>1-Months</v>
      </c>
      <c r="F3936" s="142" t="str">
        <f>VLOOKUP(O3936,Stock[],5,FALSE)</f>
        <v>BE</v>
      </c>
      <c r="G3936" s="143" t="s">
        <v>3577</v>
      </c>
      <c r="H3936" s="144" t="s">
        <v>283</v>
      </c>
      <c r="I3936" s="145" t="s">
        <v>506</v>
      </c>
      <c r="J3936" s="141" t="str">
        <f>VLOOKUP(I3936,Customers[],2,FALSE)</f>
        <v>တိုးတက်ဝေ</v>
      </c>
      <c r="K3936" s="141" t="str">
        <f>VLOOKUP(I3936,Customers[],4,FALSE)</f>
        <v>Tharzi</v>
      </c>
      <c r="L3936" s="141" t="str">
        <f>VLOOKUP(Table85[[#This Row],[CustomerID]],Table!H:K,3,0)</f>
        <v>သာစည်</v>
      </c>
      <c r="M3936" s="141" t="str">
        <f>VLOOKUP(I3936,Customers[],5,FALSE)</f>
        <v>Van-2</v>
      </c>
      <c r="N3936" s="145" t="s">
        <v>9</v>
      </c>
      <c r="O3936" s="146" t="s">
        <v>1395</v>
      </c>
      <c r="P3936" s="141" t="str">
        <f>VLOOKUP(O3936,Stock[],2,FALSE)</f>
        <v>ရွှေမင်းသားမန်ကျည်းခေါင်ရည်</v>
      </c>
      <c r="Q3936" s="147">
        <f>VLOOKUP(O3936,Stock[],3,FALSE)</f>
        <v>0.64</v>
      </c>
      <c r="R3936" s="147">
        <f>VLOOKUP(O3936,Stock[],4,FALSE)</f>
        <v>14</v>
      </c>
      <c r="S3936" s="146"/>
      <c r="T3936" s="147">
        <f>(DailySales!$S3936/DailySales!$R3936)+DailySales!$U3936</f>
        <v>30</v>
      </c>
      <c r="U3936" s="146">
        <v>30</v>
      </c>
      <c r="V3936" s="148">
        <f>+DailySales!$T3936*DailySales!$R3936</f>
        <v>420</v>
      </c>
      <c r="W3936" s="148">
        <f>+DailySales!$V3936*DailySales!$Q3936</f>
        <v>268.8</v>
      </c>
      <c r="X3936" s="148">
        <f>VLOOKUP(O3936,Stock[],6,FALSE)</f>
        <v>830</v>
      </c>
      <c r="Y3936" s="148">
        <f>+DailySales!$V3936*DailySales!$X3936</f>
        <v>348600</v>
      </c>
      <c r="Z3936" s="146"/>
      <c r="AA3936" s="146"/>
      <c r="AB3936" s="146"/>
      <c r="AC3936" s="146"/>
      <c r="AD3936" s="146"/>
      <c r="AE3936" s="149">
        <v>10500</v>
      </c>
      <c r="AF3936" s="150">
        <v>46069</v>
      </c>
      <c r="AG3936" s="151">
        <v>359100</v>
      </c>
      <c r="AH3936" s="150"/>
      <c r="AI3936" s="151"/>
      <c r="AJ3936" s="150"/>
      <c r="AK3936" s="151"/>
      <c r="AL3936" s="34"/>
      <c r="AM3936" s="39"/>
      <c r="AN393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37" spans="1:40" ht="19.5" customHeight="1" x14ac:dyDescent="0.25">
      <c r="A3937" s="141">
        <f t="shared" si="488"/>
        <v>2026</v>
      </c>
      <c r="B3937" s="141">
        <f t="shared" si="489"/>
        <v>2</v>
      </c>
      <c r="C3937" s="154">
        <v>46069</v>
      </c>
      <c r="D3937" s="142">
        <f t="shared" ca="1" si="490"/>
        <v>46097</v>
      </c>
      <c r="E3937" s="142" t="str">
        <f t="shared" ca="1" si="491"/>
        <v>1-Months</v>
      </c>
      <c r="F3937" s="142" t="str">
        <f>VLOOKUP(O3937,Stock[],5,FALSE)</f>
        <v>BE</v>
      </c>
      <c r="G3937" s="143" t="s">
        <v>3578</v>
      </c>
      <c r="H3937" s="144" t="s">
        <v>275</v>
      </c>
      <c r="I3937" s="145" t="s">
        <v>495</v>
      </c>
      <c r="J3937" s="141" t="str">
        <f>VLOOKUP(I3937,Customers[],2,FALSE)</f>
        <v>မိုးယံ</v>
      </c>
      <c r="K3937" s="141" t="str">
        <f>VLOOKUP(I3937,Customers[],4,FALSE)</f>
        <v>Myingyan</v>
      </c>
      <c r="L3937" s="141" t="str">
        <f>VLOOKUP(Table85[[#This Row],[CustomerID]],Table!H:K,3,0)</f>
        <v>မြင်းခြံ</v>
      </c>
      <c r="M3937" s="141" t="str">
        <f>VLOOKUP(I3937,Customers[],5,FALSE)</f>
        <v>Van-1</v>
      </c>
      <c r="N3937" s="145" t="s">
        <v>9</v>
      </c>
      <c r="O3937" s="146" t="s">
        <v>2120</v>
      </c>
      <c r="P3937" s="141" t="str">
        <f>VLOOKUP(O3937,Stock[],2,FALSE)</f>
        <v>ဇေ အရက်သန့်</v>
      </c>
      <c r="Q3937" s="147">
        <f>VLOOKUP(O3937,Stock[],3,FALSE)</f>
        <v>0.64</v>
      </c>
      <c r="R3937" s="147">
        <f>VLOOKUP(O3937,Stock[],4,FALSE)</f>
        <v>14</v>
      </c>
      <c r="S3937" s="146"/>
      <c r="T3937" s="147">
        <f>(DailySales!$S3937/DailySales!$R3937)+DailySales!$U3937</f>
        <v>100</v>
      </c>
      <c r="U3937" s="146">
        <v>100</v>
      </c>
      <c r="V3937" s="148">
        <f>+DailySales!$T3937*DailySales!$R3937</f>
        <v>1400</v>
      </c>
      <c r="W3937" s="148">
        <f>+DailySales!$V3937*DailySales!$Q3937</f>
        <v>896</v>
      </c>
      <c r="X3937" s="148">
        <f>VLOOKUP(O3937,Stock[],6,FALSE)</f>
        <v>1380</v>
      </c>
      <c r="Y3937" s="148">
        <f>+DailySales!$V3937*DailySales!$X3937</f>
        <v>1932000</v>
      </c>
      <c r="Z3937" s="146"/>
      <c r="AA3937" s="146"/>
      <c r="AB3937" s="146">
        <v>12000</v>
      </c>
      <c r="AC3937" s="146">
        <v>9800</v>
      </c>
      <c r="AD3937" s="146"/>
      <c r="AE3937" s="149">
        <v>80000</v>
      </c>
      <c r="AF3937" s="150">
        <v>46069</v>
      </c>
      <c r="AG3937" s="151">
        <v>1990200</v>
      </c>
      <c r="AH3937" s="150"/>
      <c r="AI3937" s="151"/>
      <c r="AJ3937" s="150"/>
      <c r="AK3937" s="151"/>
      <c r="AL3937" s="34"/>
      <c r="AM3937" s="39"/>
      <c r="AN393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38" spans="1:40" ht="19.5" customHeight="1" x14ac:dyDescent="0.25">
      <c r="A3938" s="141">
        <f t="shared" si="488"/>
        <v>2026</v>
      </c>
      <c r="B3938" s="141">
        <f t="shared" si="489"/>
        <v>2</v>
      </c>
      <c r="C3938" s="154">
        <v>46069</v>
      </c>
      <c r="D3938" s="142">
        <f t="shared" ca="1" si="490"/>
        <v>46097</v>
      </c>
      <c r="E3938" s="142" t="str">
        <f t="shared" ca="1" si="491"/>
        <v>1-Months</v>
      </c>
      <c r="F3938" s="142" t="str">
        <f>VLOOKUP(O3938,Stock[],5,FALSE)</f>
        <v>BE</v>
      </c>
      <c r="G3938" s="143" t="s">
        <v>3579</v>
      </c>
      <c r="H3938" s="144" t="s">
        <v>275</v>
      </c>
      <c r="I3938" s="145" t="s">
        <v>352</v>
      </c>
      <c r="J3938" s="141" t="str">
        <f>VLOOKUP(I3938,Customers[],2,FALSE)</f>
        <v>Friend</v>
      </c>
      <c r="K3938" s="141" t="str">
        <f>VLOOKUP(I3938,Customers[],4,FALSE)</f>
        <v>Myingyan</v>
      </c>
      <c r="L3938" s="141" t="str">
        <f>VLOOKUP(Table85[[#This Row],[CustomerID]],Table!H:K,3,0)</f>
        <v>မြင်းခြံ</v>
      </c>
      <c r="M3938" s="141" t="str">
        <f>VLOOKUP(I3938,Customers[],5,FALSE)</f>
        <v>Van-1</v>
      </c>
      <c r="N3938" s="145" t="s">
        <v>9</v>
      </c>
      <c r="O3938" s="146" t="s">
        <v>202</v>
      </c>
      <c r="P3938" s="141" t="str">
        <f>VLOOKUP(O3938,Stock[],2,FALSE)</f>
        <v>"ဇေ" Vodka 700ml</v>
      </c>
      <c r="Q3938" s="147">
        <f>VLOOKUP(O3938,Stock[],3,FALSE)</f>
        <v>0.7</v>
      </c>
      <c r="R3938" s="147">
        <f>VLOOKUP(O3938,Stock[],4,FALSE)</f>
        <v>12</v>
      </c>
      <c r="S3938" s="146"/>
      <c r="T3938" s="147">
        <f>(DailySales!$S3938/DailySales!$R3938)+DailySales!$U3938</f>
        <v>50</v>
      </c>
      <c r="U3938" s="146">
        <v>50</v>
      </c>
      <c r="V3938" s="148">
        <f>+DailySales!$T3938*DailySales!$R3938</f>
        <v>600</v>
      </c>
      <c r="W3938" s="148">
        <f>+DailySales!$V3938*DailySales!$Q3938</f>
        <v>420</v>
      </c>
      <c r="X3938" s="148">
        <f>VLOOKUP(O3938,Stock[],6,FALSE)</f>
        <v>2020</v>
      </c>
      <c r="Y3938" s="148">
        <f>+DailySales!$V3938*DailySales!$X3938</f>
        <v>1212000</v>
      </c>
      <c r="Z3938" s="146"/>
      <c r="AA3938" s="146"/>
      <c r="AB3938" s="146">
        <v>8000</v>
      </c>
      <c r="AC3938" s="146">
        <v>3000</v>
      </c>
      <c r="AD3938" s="146"/>
      <c r="AE3938" s="149">
        <v>40000</v>
      </c>
      <c r="AF3938" s="150">
        <v>46069</v>
      </c>
      <c r="AG3938" s="151">
        <v>1241000</v>
      </c>
      <c r="AH3938" s="150"/>
      <c r="AI3938" s="151"/>
      <c r="AJ3938" s="150"/>
      <c r="AK3938" s="151"/>
      <c r="AL3938" s="34"/>
      <c r="AM3938" s="39"/>
      <c r="AN393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39" spans="1:40" ht="19.5" customHeight="1" x14ac:dyDescent="0.25">
      <c r="A3939" s="141">
        <f t="shared" si="488"/>
        <v>2026</v>
      </c>
      <c r="B3939" s="141">
        <f t="shared" si="489"/>
        <v>2</v>
      </c>
      <c r="C3939" s="154">
        <v>46069</v>
      </c>
      <c r="D3939" s="142">
        <f t="shared" ca="1" si="490"/>
        <v>46097</v>
      </c>
      <c r="E3939" s="142" t="str">
        <f t="shared" ca="1" si="491"/>
        <v>1-Months</v>
      </c>
      <c r="F3939" s="142" t="str">
        <f>VLOOKUP(O3939,Stock[],5,FALSE)</f>
        <v>BE</v>
      </c>
      <c r="G3939" s="143" t="s">
        <v>3580</v>
      </c>
      <c r="H3939" s="144" t="s">
        <v>275</v>
      </c>
      <c r="I3939" s="145" t="s">
        <v>335</v>
      </c>
      <c r="J3939" s="141" t="str">
        <f>VLOOKUP(I3939,Customers[],2,FALSE)</f>
        <v>Feel</v>
      </c>
      <c r="K3939" s="141" t="str">
        <f>VLOOKUP(I3939,Customers[],4,FALSE)</f>
        <v>Myingyan</v>
      </c>
      <c r="L3939" s="141" t="str">
        <f>VLOOKUP(Table85[[#This Row],[CustomerID]],Table!H:K,3,0)</f>
        <v>မြင်းခြံ</v>
      </c>
      <c r="M3939" s="141" t="str">
        <f>VLOOKUP(I3939,Customers[],5,FALSE)</f>
        <v>Van-1</v>
      </c>
      <c r="N3939" s="145" t="s">
        <v>9</v>
      </c>
      <c r="O3939" s="146" t="s">
        <v>2120</v>
      </c>
      <c r="P3939" s="141" t="str">
        <f>VLOOKUP(O3939,Stock[],2,FALSE)</f>
        <v>ဇေ အရက်သန့်</v>
      </c>
      <c r="Q3939" s="147">
        <f>VLOOKUP(O3939,Stock[],3,FALSE)</f>
        <v>0.64</v>
      </c>
      <c r="R3939" s="147">
        <f>VLOOKUP(O3939,Stock[],4,FALSE)</f>
        <v>14</v>
      </c>
      <c r="S3939" s="146"/>
      <c r="T3939" s="147">
        <f>(DailySales!$S3939/DailySales!$R3939)+DailySales!$U3939</f>
        <v>25</v>
      </c>
      <c r="U3939" s="146">
        <v>25</v>
      </c>
      <c r="V3939" s="148">
        <f>+DailySales!$T3939*DailySales!$R3939</f>
        <v>350</v>
      </c>
      <c r="W3939" s="148">
        <f>+DailySales!$V3939*DailySales!$Q3939</f>
        <v>224</v>
      </c>
      <c r="X3939" s="148">
        <f>VLOOKUP(O3939,Stock[],6,FALSE)</f>
        <v>1380</v>
      </c>
      <c r="Y3939" s="148">
        <f>+DailySales!$V3939*DailySales!$X3939</f>
        <v>483000</v>
      </c>
      <c r="Z3939" s="146"/>
      <c r="AA3939" s="146"/>
      <c r="AB3939" s="146">
        <v>1800</v>
      </c>
      <c r="AC3939" s="146">
        <v>2450</v>
      </c>
      <c r="AD3939" s="146"/>
      <c r="AE3939" s="149">
        <v>20000</v>
      </c>
      <c r="AF3939" s="150">
        <v>46069</v>
      </c>
      <c r="AG3939" s="151">
        <v>498750</v>
      </c>
      <c r="AH3939" s="150"/>
      <c r="AI3939" s="151"/>
      <c r="AJ3939" s="150"/>
      <c r="AK3939" s="151"/>
      <c r="AL3939" s="34"/>
      <c r="AM3939" s="39"/>
      <c r="AN393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40" spans="1:40" ht="19.5" customHeight="1" x14ac:dyDescent="0.25">
      <c r="A3940" s="141">
        <f t="shared" si="488"/>
        <v>2026</v>
      </c>
      <c r="B3940" s="141">
        <f t="shared" si="489"/>
        <v>2</v>
      </c>
      <c r="C3940" s="154">
        <v>46069</v>
      </c>
      <c r="D3940" s="142">
        <f t="shared" ca="1" si="490"/>
        <v>46097</v>
      </c>
      <c r="E3940" s="142" t="str">
        <f t="shared" ca="1" si="491"/>
        <v>1-Months</v>
      </c>
      <c r="F3940" s="142" t="str">
        <f>VLOOKUP(O3940,Stock[],5,FALSE)</f>
        <v>BE</v>
      </c>
      <c r="G3940" s="143" t="s">
        <v>3581</v>
      </c>
      <c r="H3940" s="144" t="s">
        <v>275</v>
      </c>
      <c r="I3940" s="145" t="s">
        <v>537</v>
      </c>
      <c r="J3940" s="141" t="str">
        <f>VLOOKUP(I3940,Customers[],2,FALSE)</f>
        <v>ပင်ဂွင်း</v>
      </c>
      <c r="K3940" s="141" t="str">
        <f>VLOOKUP(I3940,Customers[],4,FALSE)</f>
        <v>Myingyan</v>
      </c>
      <c r="L3940" s="141" t="str">
        <f>VLOOKUP(Table85[[#This Row],[CustomerID]],Table!H:K,3,0)</f>
        <v>မြင်းခြံ</v>
      </c>
      <c r="M3940" s="141" t="str">
        <f>VLOOKUP(I3940,Customers[],5,FALSE)</f>
        <v>Van-1</v>
      </c>
      <c r="N3940" s="145" t="s">
        <v>9</v>
      </c>
      <c r="O3940" s="146" t="s">
        <v>215</v>
      </c>
      <c r="P3940" s="141" t="str">
        <f>VLOOKUP(O3940,Stock[],2,FALSE)</f>
        <v>ဒဂုံနာနတ်</v>
      </c>
      <c r="Q3940" s="147">
        <f>VLOOKUP(O3940,Stock[],3,FALSE)</f>
        <v>0.64</v>
      </c>
      <c r="R3940" s="147">
        <f>VLOOKUP(O3940,Stock[],4,FALSE)</f>
        <v>24</v>
      </c>
      <c r="S3940" s="146"/>
      <c r="T3940" s="147">
        <f>(DailySales!$S3940/DailySales!$R3940)+DailySales!$U3940</f>
        <v>50</v>
      </c>
      <c r="U3940" s="146">
        <v>50</v>
      </c>
      <c r="V3940" s="148">
        <f>+DailySales!$T3940*DailySales!$R3940</f>
        <v>1200</v>
      </c>
      <c r="W3940" s="148">
        <f>+DailySales!$V3940*DailySales!$Q3940</f>
        <v>768</v>
      </c>
      <c r="X3940" s="148">
        <f>VLOOKUP(O3940,Stock[],6,FALSE)</f>
        <v>1330</v>
      </c>
      <c r="Y3940" s="148">
        <f>+DailySales!$V3940*DailySales!$X3940</f>
        <v>1596000</v>
      </c>
      <c r="Z3940" s="146"/>
      <c r="AA3940" s="146"/>
      <c r="AB3940" s="146">
        <v>10100</v>
      </c>
      <c r="AC3940" s="146">
        <v>10850</v>
      </c>
      <c r="AD3940" s="146"/>
      <c r="AE3940" s="149">
        <v>90000</v>
      </c>
      <c r="AF3940" s="150">
        <v>46069</v>
      </c>
      <c r="AG3940" s="151">
        <v>1665050</v>
      </c>
      <c r="AH3940" s="150"/>
      <c r="AI3940" s="151"/>
      <c r="AJ3940" s="150"/>
      <c r="AK3940" s="151"/>
      <c r="AL3940" s="34"/>
      <c r="AM3940" s="39"/>
      <c r="AN394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41" spans="1:40" ht="19.5" customHeight="1" x14ac:dyDescent="0.25">
      <c r="A3941" s="141">
        <f t="shared" si="488"/>
        <v>2026</v>
      </c>
      <c r="B3941" s="141">
        <f t="shared" si="489"/>
        <v>2</v>
      </c>
      <c r="C3941" s="154">
        <v>46069</v>
      </c>
      <c r="D3941" s="142">
        <f t="shared" ca="1" si="490"/>
        <v>46097</v>
      </c>
      <c r="E3941" s="142" t="str">
        <f t="shared" ca="1" si="491"/>
        <v>1-Months</v>
      </c>
      <c r="F3941" s="142" t="str">
        <f>VLOOKUP(O3941,Stock[],5,FALSE)</f>
        <v>BE</v>
      </c>
      <c r="G3941" s="143" t="s">
        <v>3581</v>
      </c>
      <c r="H3941" s="144" t="s">
        <v>275</v>
      </c>
      <c r="I3941" s="145" t="s">
        <v>537</v>
      </c>
      <c r="J3941" s="141" t="str">
        <f>VLOOKUP(I3941,Customers[],2,FALSE)</f>
        <v>ပင်ဂွင်း</v>
      </c>
      <c r="K3941" s="141" t="str">
        <f>VLOOKUP(I3941,Customers[],4,FALSE)</f>
        <v>Myingyan</v>
      </c>
      <c r="L3941" s="141" t="str">
        <f>VLOOKUP(Table85[[#This Row],[CustomerID]],Table!H:K,3,0)</f>
        <v>မြင်းခြံ</v>
      </c>
      <c r="M3941" s="141" t="str">
        <f>VLOOKUP(I3941,Customers[],5,FALSE)</f>
        <v>Van-1</v>
      </c>
      <c r="N3941" s="145" t="s">
        <v>9</v>
      </c>
      <c r="O3941" s="146" t="s">
        <v>214</v>
      </c>
      <c r="P3941" s="141" t="str">
        <f>VLOOKUP(O3941,Stock[],2,FALSE)</f>
        <v>ကောင်းကြည်</v>
      </c>
      <c r="Q3941" s="147">
        <f>VLOOKUP(O3941,Stock[],3,FALSE)</f>
        <v>0.64</v>
      </c>
      <c r="R3941" s="147">
        <f>VLOOKUP(O3941,Stock[],4,FALSE)</f>
        <v>14</v>
      </c>
      <c r="S3941" s="146"/>
      <c r="T3941" s="147">
        <f>(DailySales!$S3941/DailySales!$R3941)+DailySales!$U3941</f>
        <v>25</v>
      </c>
      <c r="U3941" s="146">
        <v>25</v>
      </c>
      <c r="V3941" s="148">
        <f>+DailySales!$T3941*DailySales!$R3941</f>
        <v>350</v>
      </c>
      <c r="W3941" s="148">
        <f>+DailySales!$V3941*DailySales!$Q3941</f>
        <v>224</v>
      </c>
      <c r="X3941" s="148">
        <f>VLOOKUP(O3941,Stock[],6,FALSE)</f>
        <v>1330</v>
      </c>
      <c r="Y3941" s="148">
        <f>+DailySales!$V3941*DailySales!$X3941</f>
        <v>465500</v>
      </c>
      <c r="Z3941" s="146"/>
      <c r="AA3941" s="146"/>
      <c r="AB3941" s="146"/>
      <c r="AC3941" s="146"/>
      <c r="AD3941" s="146"/>
      <c r="AE3941" s="149">
        <v>20000</v>
      </c>
      <c r="AF3941" s="150">
        <v>46069</v>
      </c>
      <c r="AG3941" s="151">
        <v>485500</v>
      </c>
      <c r="AH3941" s="150"/>
      <c r="AI3941" s="151"/>
      <c r="AJ3941" s="150"/>
      <c r="AK3941" s="151"/>
      <c r="AL3941" s="34"/>
      <c r="AM3941" s="39"/>
      <c r="AN394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42" spans="1:40" ht="19.5" customHeight="1" x14ac:dyDescent="0.25">
      <c r="A3942" s="141">
        <f t="shared" si="488"/>
        <v>2026</v>
      </c>
      <c r="B3942" s="141">
        <f t="shared" si="489"/>
        <v>2</v>
      </c>
      <c r="C3942" s="154">
        <v>46069</v>
      </c>
      <c r="D3942" s="142">
        <f t="shared" ca="1" si="490"/>
        <v>46097</v>
      </c>
      <c r="E3942" s="142" t="str">
        <f t="shared" ca="1" si="491"/>
        <v>1-Months</v>
      </c>
      <c r="F3942" s="142" t="str">
        <f>VLOOKUP(O3942,Stock[],5,FALSE)</f>
        <v>BE</v>
      </c>
      <c r="G3942" s="143" t="s">
        <v>3582</v>
      </c>
      <c r="H3942" s="144" t="s">
        <v>275</v>
      </c>
      <c r="I3942" s="145" t="s">
        <v>1754</v>
      </c>
      <c r="J3942" s="141" t="str">
        <f>VLOOKUP(I3942,Customers[],2,FALSE)</f>
        <v>စစ်ဆေးရေးဂိတ်လက်ဆောင်</v>
      </c>
      <c r="K3942" s="141">
        <f>VLOOKUP(I3942,Customers[],4,FALSE)</f>
        <v>0</v>
      </c>
      <c r="L3942" s="141">
        <f>VLOOKUP(Table85[[#This Row],[CustomerID]],Table!H:K,3,0)</f>
        <v>0</v>
      </c>
      <c r="M3942" s="141">
        <f>VLOOKUP(I3942,Customers[],5,FALSE)</f>
        <v>0</v>
      </c>
      <c r="N3942" s="145" t="s">
        <v>1751</v>
      </c>
      <c r="O3942" s="146" t="s">
        <v>217</v>
      </c>
      <c r="P3942" s="141" t="str">
        <f>VLOOKUP(O3942,Stock[],2,FALSE)</f>
        <v>လိမ္မော်ဖြူ</v>
      </c>
      <c r="Q3942" s="147">
        <f>VLOOKUP(O3942,Stock[],3,FALSE)</f>
        <v>0.64</v>
      </c>
      <c r="R3942" s="147">
        <f>VLOOKUP(O3942,Stock[],4,FALSE)</f>
        <v>24</v>
      </c>
      <c r="S3942" s="146">
        <v>16</v>
      </c>
      <c r="T3942" s="147">
        <f>(DailySales!$S3942/DailySales!$R3942)+DailySales!$U3942</f>
        <v>0.66666666666666663</v>
      </c>
      <c r="U3942" s="146"/>
      <c r="V3942" s="148">
        <f>+DailySales!$T3942*DailySales!$R3942</f>
        <v>16</v>
      </c>
      <c r="W3942" s="148">
        <f>+DailySales!$V3942*DailySales!$Q3942</f>
        <v>10.24</v>
      </c>
      <c r="X3942" s="148">
        <f>VLOOKUP(O3942,Stock[],6,FALSE)</f>
        <v>1330</v>
      </c>
      <c r="Y3942" s="148">
        <f>+DailySales!$V3942*DailySales!$X3942</f>
        <v>21280</v>
      </c>
      <c r="Z3942" s="146"/>
      <c r="AA3942" s="146"/>
      <c r="AB3942" s="146"/>
      <c r="AC3942" s="146"/>
      <c r="AD3942" s="146"/>
      <c r="AE3942" s="149"/>
      <c r="AF3942" s="150">
        <v>46069</v>
      </c>
      <c r="AG3942" s="151">
        <v>21280</v>
      </c>
      <c r="AH3942" s="150"/>
      <c r="AI3942" s="151"/>
      <c r="AJ3942" s="150"/>
      <c r="AK3942" s="151"/>
      <c r="AL3942" s="34"/>
      <c r="AM3942" s="39"/>
      <c r="AN394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43" spans="1:40" ht="19.5" customHeight="1" x14ac:dyDescent="0.25">
      <c r="A3943" s="141">
        <f t="shared" si="488"/>
        <v>2026</v>
      </c>
      <c r="B3943" s="141">
        <f t="shared" si="489"/>
        <v>2</v>
      </c>
      <c r="C3943" s="154">
        <v>46069</v>
      </c>
      <c r="D3943" s="142">
        <f t="shared" ca="1" si="490"/>
        <v>46097</v>
      </c>
      <c r="E3943" s="142" t="str">
        <f t="shared" ca="1" si="491"/>
        <v>1-Months</v>
      </c>
      <c r="F3943" s="142" t="str">
        <f>VLOOKUP(O3943,Stock[],5,FALSE)</f>
        <v>BE</v>
      </c>
      <c r="G3943" s="143" t="s">
        <v>3583</v>
      </c>
      <c r="H3943" s="144" t="s">
        <v>282</v>
      </c>
      <c r="I3943" s="145" t="s">
        <v>1379</v>
      </c>
      <c r="J3943" s="141" t="str">
        <f>VLOOKUP(I3943,Customers[],2,FALSE)</f>
        <v>ကိုသန့်ဇင်ဦး</v>
      </c>
      <c r="K3943" s="141" t="str">
        <f>VLOOKUP(I3943,Customers[],4,FALSE)</f>
        <v>Yamethin</v>
      </c>
      <c r="L3943" s="141" t="str">
        <f>VLOOKUP(Table85[[#This Row],[CustomerID]],Table!H:K,3,0)</f>
        <v>အောင်းကုန်း</v>
      </c>
      <c r="M3943" s="141" t="str">
        <f>VLOOKUP(I3943,Customers[],5,FALSE)</f>
        <v>Van-1</v>
      </c>
      <c r="N3943" s="145" t="s">
        <v>9</v>
      </c>
      <c r="O3943" s="146" t="s">
        <v>3113</v>
      </c>
      <c r="P3943" s="141" t="str">
        <f>VLOOKUP(O3943,Stock[],2,FALSE)</f>
        <v>မြန်မာရှောက်ပျား   ကော်(1L)</v>
      </c>
      <c r="Q3943" s="147">
        <f>VLOOKUP(O3943,Stock[],3,FALSE)</f>
        <v>1</v>
      </c>
      <c r="R3943" s="147">
        <f>VLOOKUP(O3943,Stock[],4,FALSE)</f>
        <v>12</v>
      </c>
      <c r="S3943" s="146">
        <v>6</v>
      </c>
      <c r="T3943" s="147">
        <f>(DailySales!$S3943/DailySales!$R3943)+DailySales!$U3943</f>
        <v>0.5</v>
      </c>
      <c r="U3943" s="146"/>
      <c r="V3943" s="148">
        <f>+DailySales!$T3943*DailySales!$R3943</f>
        <v>6</v>
      </c>
      <c r="W3943" s="148">
        <f>+DailySales!$V3943*DailySales!$Q3943</f>
        <v>6</v>
      </c>
      <c r="X3943" s="148">
        <f>VLOOKUP(O3943,Stock[],6,FALSE)</f>
        <v>1700</v>
      </c>
      <c r="Y3943" s="148">
        <f>+DailySales!$V3943*DailySales!$X3943</f>
        <v>10200</v>
      </c>
      <c r="Z3943" s="146"/>
      <c r="AA3943" s="146"/>
      <c r="AB3943" s="146"/>
      <c r="AC3943" s="146"/>
      <c r="AD3943" s="146"/>
      <c r="AE3943" s="149">
        <v>174</v>
      </c>
      <c r="AF3943" s="150">
        <v>46069</v>
      </c>
      <c r="AG3943" s="151">
        <v>10374</v>
      </c>
      <c r="AH3943" s="150"/>
      <c r="AI3943" s="151"/>
      <c r="AJ3943" s="150"/>
      <c r="AK3943" s="151"/>
      <c r="AL3943" s="34"/>
      <c r="AM3943" s="39"/>
      <c r="AN394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44" spans="1:40" ht="19.5" customHeight="1" x14ac:dyDescent="0.25">
      <c r="A3944" s="141">
        <f t="shared" si="488"/>
        <v>2026</v>
      </c>
      <c r="B3944" s="141">
        <f t="shared" si="489"/>
        <v>2</v>
      </c>
      <c r="C3944" s="154">
        <v>46069</v>
      </c>
      <c r="D3944" s="142">
        <f t="shared" ca="1" si="490"/>
        <v>46097</v>
      </c>
      <c r="E3944" s="142" t="str">
        <f t="shared" ca="1" si="491"/>
        <v>1-Months</v>
      </c>
      <c r="F3944" s="142" t="str">
        <f>VLOOKUP(O3944,Stock[],5,FALSE)</f>
        <v>BE</v>
      </c>
      <c r="G3944" s="143" t="s">
        <v>3583</v>
      </c>
      <c r="H3944" s="144" t="s">
        <v>282</v>
      </c>
      <c r="I3944" s="145" t="s">
        <v>1379</v>
      </c>
      <c r="J3944" s="141" t="str">
        <f>VLOOKUP(I3944,Customers[],2,FALSE)</f>
        <v>ကိုသန့်ဇင်ဦး</v>
      </c>
      <c r="K3944" s="141" t="str">
        <f>VLOOKUP(I3944,Customers[],4,FALSE)</f>
        <v>Yamethin</v>
      </c>
      <c r="L3944" s="141" t="str">
        <f>VLOOKUP(Table85[[#This Row],[CustomerID]],Table!H:K,3,0)</f>
        <v>အောင်းကုန်း</v>
      </c>
      <c r="M3944" s="141" t="str">
        <f>VLOOKUP(I3944,Customers[],5,FALSE)</f>
        <v>Van-1</v>
      </c>
      <c r="N3944" s="145" t="s">
        <v>9</v>
      </c>
      <c r="O3944" s="146" t="s">
        <v>225</v>
      </c>
      <c r="P3944" s="141" t="str">
        <f>VLOOKUP(O3944,Stock[],2,FALSE)</f>
        <v>ချယ်ရီသံပုရာအရက်သန့်ကော် (1Ltr)</v>
      </c>
      <c r="Q3944" s="147">
        <f>VLOOKUP(O3944,Stock[],3,FALSE)</f>
        <v>1</v>
      </c>
      <c r="R3944" s="147">
        <f>VLOOKUP(O3944,Stock[],4,FALSE)</f>
        <v>12</v>
      </c>
      <c r="S3944" s="146">
        <v>6</v>
      </c>
      <c r="T3944" s="147">
        <f>(DailySales!$S3944/DailySales!$R3944)+DailySales!$U3944</f>
        <v>0.5</v>
      </c>
      <c r="U3944" s="146"/>
      <c r="V3944" s="148">
        <f>+DailySales!$T3944*DailySales!$R3944</f>
        <v>6</v>
      </c>
      <c r="W3944" s="148">
        <f>+DailySales!$V3944*DailySales!$Q3944</f>
        <v>6</v>
      </c>
      <c r="X3944" s="148">
        <f>VLOOKUP(O3944,Stock[],6,FALSE)</f>
        <v>1260</v>
      </c>
      <c r="Y3944" s="148">
        <f>+DailySales!$V3944*DailySales!$X3944</f>
        <v>7560</v>
      </c>
      <c r="Z3944" s="146"/>
      <c r="AA3944" s="146"/>
      <c r="AB3944" s="146"/>
      <c r="AC3944" s="146"/>
      <c r="AD3944" s="146"/>
      <c r="AE3944" s="149">
        <v>186</v>
      </c>
      <c r="AF3944" s="150">
        <v>46069</v>
      </c>
      <c r="AG3944" s="151">
        <v>7746</v>
      </c>
      <c r="AH3944" s="150"/>
      <c r="AI3944" s="151"/>
      <c r="AJ3944" s="150"/>
      <c r="AK3944" s="151"/>
      <c r="AL3944" s="34"/>
      <c r="AM3944" s="39"/>
      <c r="AN394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45" spans="1:40" ht="19.5" customHeight="1" x14ac:dyDescent="0.25">
      <c r="A3945" s="141">
        <f t="shared" ref="A3945:A3955" si="492">YEAR(C3945)</f>
        <v>2026</v>
      </c>
      <c r="B3945" s="141">
        <f t="shared" ref="B3945:B3955" si="493">MONTH(C3945)</f>
        <v>2</v>
      </c>
      <c r="C3945" s="154">
        <v>46069</v>
      </c>
      <c r="D3945" s="142">
        <f t="shared" ref="D3945:D3955" ca="1" si="494">TODAY()</f>
        <v>46097</v>
      </c>
      <c r="E3945" s="142" t="str">
        <f t="shared" ref="E3945:E3955" ca="1" si="495">DATEDIF(C3945,D3945,"M")&amp;"-Months"</f>
        <v>1-Months</v>
      </c>
      <c r="F3945" s="142" t="str">
        <f>VLOOKUP(O3945,Stock[],5,FALSE)</f>
        <v>BE</v>
      </c>
      <c r="G3945" s="143" t="s">
        <v>3583</v>
      </c>
      <c r="H3945" s="144" t="s">
        <v>282</v>
      </c>
      <c r="I3945" s="145" t="s">
        <v>1753</v>
      </c>
      <c r="J3945" s="141" t="str">
        <f>VLOOKUP(I3945,Customers[],2,FALSE)</f>
        <v>ကုန်သည်လက်ဆောင်</v>
      </c>
      <c r="K3945" s="141">
        <f>VLOOKUP(I3945,Customers[],4,FALSE)</f>
        <v>0</v>
      </c>
      <c r="L3945" s="141">
        <f>VLOOKUP(Table85[[#This Row],[CustomerID]],Table!H:K,3,0)</f>
        <v>0</v>
      </c>
      <c r="M3945" s="141">
        <f>VLOOKUP(I3945,Customers[],5,FALSE)</f>
        <v>0</v>
      </c>
      <c r="N3945" s="145" t="s">
        <v>1750</v>
      </c>
      <c r="O3945" s="146" t="s">
        <v>223</v>
      </c>
      <c r="P3945" s="141" t="str">
        <f>VLOOKUP(O3945,Stock[],2,FALSE)</f>
        <v>ချယ်ရီအရက်သန့်ကော် (.6Ltr)</v>
      </c>
      <c r="Q3945" s="147">
        <f>VLOOKUP(O3945,Stock[],3,FALSE)</f>
        <v>0.6</v>
      </c>
      <c r="R3945" s="147">
        <f>VLOOKUP(O3945,Stock[],4,FALSE)</f>
        <v>24</v>
      </c>
      <c r="S3945" s="146">
        <v>1</v>
      </c>
      <c r="T3945" s="147">
        <f>(DailySales!$S3945/DailySales!$R3945)+DailySales!$U3945</f>
        <v>4.1666666666666664E-2</v>
      </c>
      <c r="U3945" s="146"/>
      <c r="V3945" s="148">
        <f>+DailySales!$T3945*DailySales!$R3945</f>
        <v>1</v>
      </c>
      <c r="W3945" s="148">
        <f>+DailySales!$V3945*DailySales!$Q3945</f>
        <v>0.6</v>
      </c>
      <c r="X3945" s="148">
        <f>VLOOKUP(O3945,Stock[],6,FALSE)</f>
        <v>875</v>
      </c>
      <c r="Y3945" s="148">
        <f>+DailySales!$V3945*DailySales!$X3945</f>
        <v>875</v>
      </c>
      <c r="Z3945" s="146"/>
      <c r="AA3945" s="146"/>
      <c r="AB3945" s="146"/>
      <c r="AC3945" s="146"/>
      <c r="AD3945" s="146"/>
      <c r="AE3945" s="149"/>
      <c r="AF3945" s="150">
        <v>46069</v>
      </c>
      <c r="AG3945" s="151">
        <v>875</v>
      </c>
      <c r="AH3945" s="150"/>
      <c r="AI3945" s="151"/>
      <c r="AJ3945" s="150"/>
      <c r="AK3945" s="151"/>
      <c r="AL3945" s="34"/>
      <c r="AM3945" s="39"/>
      <c r="AN394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46" spans="1:40" ht="19.5" customHeight="1" x14ac:dyDescent="0.25">
      <c r="A3946" s="141">
        <f t="shared" si="492"/>
        <v>2026</v>
      </c>
      <c r="B3946" s="141">
        <f t="shared" si="493"/>
        <v>2</v>
      </c>
      <c r="C3946" s="154">
        <v>46069</v>
      </c>
      <c r="D3946" s="142">
        <f t="shared" ca="1" si="494"/>
        <v>46097</v>
      </c>
      <c r="E3946" s="142" t="str">
        <f t="shared" ca="1" si="495"/>
        <v>1-Months</v>
      </c>
      <c r="F3946" s="142" t="str">
        <f>VLOOKUP(O3946,Stock[],5,FALSE)</f>
        <v>BE</v>
      </c>
      <c r="G3946" s="143" t="s">
        <v>3583</v>
      </c>
      <c r="H3946" s="144" t="s">
        <v>282</v>
      </c>
      <c r="I3946" s="145" t="s">
        <v>1753</v>
      </c>
      <c r="J3946" s="141" t="str">
        <f>VLOOKUP(I3946,Customers[],2,FALSE)</f>
        <v>ကုန်သည်လက်ဆောင်</v>
      </c>
      <c r="K3946" s="141">
        <f>VLOOKUP(I3946,Customers[],4,FALSE)</f>
        <v>0</v>
      </c>
      <c r="L3946" s="141">
        <f>VLOOKUP(Table85[[#This Row],[CustomerID]],Table!H:K,3,0)</f>
        <v>0</v>
      </c>
      <c r="M3946" s="141">
        <f>VLOOKUP(I3946,Customers[],5,FALSE)</f>
        <v>0</v>
      </c>
      <c r="N3946" s="145" t="s">
        <v>1750</v>
      </c>
      <c r="O3946" s="146" t="s">
        <v>1501</v>
      </c>
      <c r="P3946" s="141" t="str">
        <f>VLOOKUP(O3946,Stock[],2,FALSE)</f>
        <v>ရွှေမင်းသားမန်ကျည်းခေါင်ရည်(.6Ltr)</v>
      </c>
      <c r="Q3946" s="147">
        <f>VLOOKUP(O3946,Stock[],3,FALSE)</f>
        <v>0.6</v>
      </c>
      <c r="R3946" s="147">
        <f>VLOOKUP(O3946,Stock[],4,FALSE)</f>
        <v>12</v>
      </c>
      <c r="S3946" s="146">
        <v>2</v>
      </c>
      <c r="T3946" s="147">
        <f>(DailySales!$S3946/DailySales!$R3946)+DailySales!$U3946</f>
        <v>0.16666666666666666</v>
      </c>
      <c r="U3946" s="146"/>
      <c r="V3946" s="148">
        <f>+DailySales!$T3946*DailySales!$R3946</f>
        <v>2</v>
      </c>
      <c r="W3946" s="148">
        <f>+DailySales!$V3946*DailySales!$Q3946</f>
        <v>1.2</v>
      </c>
      <c r="X3946" s="148">
        <f>VLOOKUP(O3946,Stock[],6,FALSE)</f>
        <v>800</v>
      </c>
      <c r="Y3946" s="148">
        <f>+DailySales!$V3946*DailySales!$X3946</f>
        <v>1600</v>
      </c>
      <c r="Z3946" s="146"/>
      <c r="AA3946" s="146"/>
      <c r="AB3946" s="146"/>
      <c r="AC3946" s="146"/>
      <c r="AD3946" s="146"/>
      <c r="AE3946" s="149"/>
      <c r="AF3946" s="150">
        <v>46069</v>
      </c>
      <c r="AG3946" s="151">
        <v>1600</v>
      </c>
      <c r="AH3946" s="150"/>
      <c r="AI3946" s="151"/>
      <c r="AJ3946" s="150"/>
      <c r="AK3946" s="151"/>
      <c r="AL3946" s="34"/>
      <c r="AM3946" s="39"/>
      <c r="AN394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47" spans="1:40" ht="19.5" customHeight="1" x14ac:dyDescent="0.25">
      <c r="A3947" s="141">
        <f t="shared" si="492"/>
        <v>2026</v>
      </c>
      <c r="B3947" s="141">
        <f t="shared" si="493"/>
        <v>2</v>
      </c>
      <c r="C3947" s="154">
        <v>46069</v>
      </c>
      <c r="D3947" s="142">
        <f t="shared" ca="1" si="494"/>
        <v>46097</v>
      </c>
      <c r="E3947" s="142" t="str">
        <f t="shared" ca="1" si="495"/>
        <v>1-Months</v>
      </c>
      <c r="F3947" s="142" t="str">
        <f>VLOOKUP(O3947,Stock[],5,FALSE)</f>
        <v>BE</v>
      </c>
      <c r="G3947" s="143" t="s">
        <v>3584</v>
      </c>
      <c r="H3947" s="144" t="s">
        <v>282</v>
      </c>
      <c r="I3947" s="145" t="s">
        <v>3585</v>
      </c>
      <c r="J3947" s="141" t="str">
        <f>VLOOKUP(I3947,Customers[],2,FALSE)</f>
        <v>‌ဒေါ်လက်ပု</v>
      </c>
      <c r="K3947" s="141" t="str">
        <f>VLOOKUP(I3947,Customers[],4,FALSE)</f>
        <v>Yamethin</v>
      </c>
      <c r="L3947" s="141" t="str">
        <f>VLOOKUP(Table85[[#This Row],[CustomerID]],Table!H:K,3,0)</f>
        <v>ဝါးရုံ</v>
      </c>
      <c r="M3947" s="141" t="str">
        <f>VLOOKUP(I3947,Customers[],5,FALSE)</f>
        <v>Van-1</v>
      </c>
      <c r="N3947" s="145" t="s">
        <v>9</v>
      </c>
      <c r="O3947" s="146" t="s">
        <v>223</v>
      </c>
      <c r="P3947" s="141" t="str">
        <f>VLOOKUP(O3947,Stock[],2,FALSE)</f>
        <v>ချယ်ရီအရက်သန့်ကော် (.6Ltr)</v>
      </c>
      <c r="Q3947" s="147">
        <f>VLOOKUP(O3947,Stock[],3,FALSE)</f>
        <v>0.6</v>
      </c>
      <c r="R3947" s="147">
        <f>VLOOKUP(O3947,Stock[],4,FALSE)</f>
        <v>24</v>
      </c>
      <c r="S3947" s="146"/>
      <c r="T3947" s="147">
        <f>(DailySales!$S3947/DailySales!$R3947)+DailySales!$U3947</f>
        <v>1</v>
      </c>
      <c r="U3947" s="146">
        <v>1</v>
      </c>
      <c r="V3947" s="148">
        <f>+DailySales!$T3947*DailySales!$R3947</f>
        <v>24</v>
      </c>
      <c r="W3947" s="148">
        <f>+DailySales!$V3947*DailySales!$Q3947</f>
        <v>14.399999999999999</v>
      </c>
      <c r="X3947" s="148">
        <f>VLOOKUP(O3947,Stock[],6,FALSE)</f>
        <v>875</v>
      </c>
      <c r="Y3947" s="148">
        <f>+DailySales!$V3947*DailySales!$X3947</f>
        <v>21000</v>
      </c>
      <c r="Z3947" s="146"/>
      <c r="AA3947" s="146"/>
      <c r="AB3947" s="146"/>
      <c r="AC3947" s="146"/>
      <c r="AD3947" s="146"/>
      <c r="AE3947" s="149">
        <v>600</v>
      </c>
      <c r="AF3947" s="150">
        <v>46069</v>
      </c>
      <c r="AG3947" s="151">
        <v>21600</v>
      </c>
      <c r="AH3947" s="150"/>
      <c r="AI3947" s="151"/>
      <c r="AJ3947" s="150"/>
      <c r="AK3947" s="151"/>
      <c r="AL3947" s="34"/>
      <c r="AM3947" s="39"/>
      <c r="AN394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48" spans="1:40" ht="19.5" customHeight="1" x14ac:dyDescent="0.25">
      <c r="A3948" s="141">
        <f t="shared" si="492"/>
        <v>2026</v>
      </c>
      <c r="B3948" s="141">
        <f t="shared" si="493"/>
        <v>2</v>
      </c>
      <c r="C3948" s="154">
        <v>46069</v>
      </c>
      <c r="D3948" s="142">
        <f t="shared" ca="1" si="494"/>
        <v>46097</v>
      </c>
      <c r="E3948" s="142" t="str">
        <f t="shared" ca="1" si="495"/>
        <v>1-Months</v>
      </c>
      <c r="F3948" s="142" t="str">
        <f>VLOOKUP(O3948,Stock[],5,FALSE)</f>
        <v>BE</v>
      </c>
      <c r="G3948" s="143" t="s">
        <v>3584</v>
      </c>
      <c r="H3948" s="144" t="s">
        <v>282</v>
      </c>
      <c r="I3948" s="145" t="s">
        <v>1753</v>
      </c>
      <c r="J3948" s="141" t="str">
        <f>VLOOKUP(I3948,Customers[],2,FALSE)</f>
        <v>ကုန်သည်လက်ဆောင်</v>
      </c>
      <c r="K3948" s="141">
        <f>VLOOKUP(I3948,Customers[],4,FALSE)</f>
        <v>0</v>
      </c>
      <c r="L3948" s="141">
        <f>VLOOKUP(Table85[[#This Row],[CustomerID]],Table!H:K,3,0)</f>
        <v>0</v>
      </c>
      <c r="M3948" s="141">
        <f>VLOOKUP(I3948,Customers[],5,FALSE)</f>
        <v>0</v>
      </c>
      <c r="N3948" s="145" t="s">
        <v>1750</v>
      </c>
      <c r="O3948" s="146" t="s">
        <v>223</v>
      </c>
      <c r="P3948" s="141" t="str">
        <f>VLOOKUP(O3948,Stock[],2,FALSE)</f>
        <v>ချယ်ရီအရက်သန့်ကော် (.6Ltr)</v>
      </c>
      <c r="Q3948" s="147">
        <f>VLOOKUP(O3948,Stock[],3,FALSE)</f>
        <v>0.6</v>
      </c>
      <c r="R3948" s="147">
        <f>VLOOKUP(O3948,Stock[],4,FALSE)</f>
        <v>24</v>
      </c>
      <c r="S3948" s="146">
        <v>1</v>
      </c>
      <c r="T3948" s="147">
        <f>(DailySales!$S3948/DailySales!$R3948)+DailySales!$U3948</f>
        <v>4.1666666666666664E-2</v>
      </c>
      <c r="U3948" s="146"/>
      <c r="V3948" s="148">
        <f>+DailySales!$T3948*DailySales!$R3948</f>
        <v>1</v>
      </c>
      <c r="W3948" s="148">
        <f>+DailySales!$V3948*DailySales!$Q3948</f>
        <v>0.6</v>
      </c>
      <c r="X3948" s="148">
        <f>VLOOKUP(O3948,Stock[],6,FALSE)</f>
        <v>875</v>
      </c>
      <c r="Y3948" s="148">
        <f>+DailySales!$V3948*DailySales!$X3948</f>
        <v>875</v>
      </c>
      <c r="Z3948" s="146"/>
      <c r="AA3948" s="146"/>
      <c r="AB3948" s="146"/>
      <c r="AC3948" s="146"/>
      <c r="AD3948" s="146"/>
      <c r="AE3948" s="149"/>
      <c r="AF3948" s="150">
        <v>46069</v>
      </c>
      <c r="AG3948" s="151">
        <v>875</v>
      </c>
      <c r="AH3948" s="150"/>
      <c r="AI3948" s="151"/>
      <c r="AJ3948" s="150"/>
      <c r="AK3948" s="151"/>
      <c r="AL3948" s="34"/>
      <c r="AM3948" s="39"/>
      <c r="AN394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49" spans="1:40" ht="19.5" customHeight="1" x14ac:dyDescent="0.25">
      <c r="A3949" s="141">
        <f t="shared" si="492"/>
        <v>2026</v>
      </c>
      <c r="B3949" s="141">
        <f t="shared" si="493"/>
        <v>2</v>
      </c>
      <c r="C3949" s="154">
        <v>46069</v>
      </c>
      <c r="D3949" s="142">
        <f t="shared" ca="1" si="494"/>
        <v>46097</v>
      </c>
      <c r="E3949" s="142" t="str">
        <f t="shared" ca="1" si="495"/>
        <v>1-Months</v>
      </c>
      <c r="F3949" s="142" t="str">
        <f>VLOOKUP(O3949,Stock[],5,FALSE)</f>
        <v>BE</v>
      </c>
      <c r="G3949" s="143" t="s">
        <v>3584</v>
      </c>
      <c r="H3949" s="144" t="s">
        <v>282</v>
      </c>
      <c r="I3949" s="145" t="s">
        <v>1753</v>
      </c>
      <c r="J3949" s="141" t="str">
        <f>VLOOKUP(I3949,Customers[],2,FALSE)</f>
        <v>ကုန်သည်လက်ဆောင်</v>
      </c>
      <c r="K3949" s="141">
        <f>VLOOKUP(I3949,Customers[],4,FALSE)</f>
        <v>0</v>
      </c>
      <c r="L3949" s="141">
        <f>VLOOKUP(Table85[[#This Row],[CustomerID]],Table!H:K,3,0)</f>
        <v>0</v>
      </c>
      <c r="M3949" s="141">
        <f>VLOOKUP(I3949,Customers[],5,FALSE)</f>
        <v>0</v>
      </c>
      <c r="N3949" s="145" t="s">
        <v>1750</v>
      </c>
      <c r="O3949" s="146" t="s">
        <v>1471</v>
      </c>
      <c r="P3949" s="141" t="str">
        <f>VLOOKUP(O3949,Stock[],2,FALSE)</f>
        <v>ရွှေမင်းသားခေါင်ရည်ကော်ဗူး(.6Ltr)</v>
      </c>
      <c r="Q3949" s="147">
        <f>VLOOKUP(O3949,Stock[],3,FALSE)</f>
        <v>0.6</v>
      </c>
      <c r="R3949" s="147">
        <f>VLOOKUP(O3949,Stock[],4,FALSE)</f>
        <v>12</v>
      </c>
      <c r="S3949" s="146">
        <v>1</v>
      </c>
      <c r="T3949" s="147">
        <f>(DailySales!$S3949/DailySales!$R3949)+DailySales!$U3949</f>
        <v>8.3333333333333329E-2</v>
      </c>
      <c r="U3949" s="146"/>
      <c r="V3949" s="148">
        <f>+DailySales!$T3949*DailySales!$R3949</f>
        <v>1</v>
      </c>
      <c r="W3949" s="148">
        <f>+DailySales!$V3949*DailySales!$Q3949</f>
        <v>0.6</v>
      </c>
      <c r="X3949" s="148">
        <f>VLOOKUP(O3949,Stock[],6,FALSE)</f>
        <v>800</v>
      </c>
      <c r="Y3949" s="148">
        <f>+DailySales!$V3949*DailySales!$X3949</f>
        <v>800</v>
      </c>
      <c r="Z3949" s="146"/>
      <c r="AA3949" s="146"/>
      <c r="AB3949" s="146"/>
      <c r="AC3949" s="146"/>
      <c r="AD3949" s="146"/>
      <c r="AE3949" s="149"/>
      <c r="AF3949" s="150">
        <v>46069</v>
      </c>
      <c r="AG3949" s="151">
        <v>800</v>
      </c>
      <c r="AH3949" s="150"/>
      <c r="AI3949" s="151"/>
      <c r="AJ3949" s="150"/>
      <c r="AK3949" s="151"/>
      <c r="AL3949" s="34"/>
      <c r="AM3949" s="39"/>
      <c r="AN394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50" spans="1:40" ht="19.5" customHeight="1" x14ac:dyDescent="0.25">
      <c r="A3950" s="141">
        <f t="shared" si="492"/>
        <v>2026</v>
      </c>
      <c r="B3950" s="141">
        <f t="shared" si="493"/>
        <v>2</v>
      </c>
      <c r="C3950" s="154">
        <v>46069</v>
      </c>
      <c r="D3950" s="142">
        <f t="shared" ca="1" si="494"/>
        <v>46097</v>
      </c>
      <c r="E3950" s="142" t="str">
        <f t="shared" ca="1" si="495"/>
        <v>1-Months</v>
      </c>
      <c r="F3950" s="142" t="str">
        <f>VLOOKUP(O3950,Stock[],5,FALSE)</f>
        <v>BE</v>
      </c>
      <c r="G3950" s="143" t="s">
        <v>3587</v>
      </c>
      <c r="H3950" s="144" t="s">
        <v>282</v>
      </c>
      <c r="I3950" s="145" t="s">
        <v>3589</v>
      </c>
      <c r="J3950" s="141" t="str">
        <f>VLOOKUP(I3950,Customers[],2,FALSE)</f>
        <v>မတိုးတိုး</v>
      </c>
      <c r="K3950" s="141" t="str">
        <f>VLOOKUP(I3950,Customers[],4,FALSE)</f>
        <v>Yamethin</v>
      </c>
      <c r="L3950" s="141" t="str">
        <f>VLOOKUP(Table85[[#This Row],[CustomerID]],Table!H:K,3,0)</f>
        <v>ဝါးရုံ</v>
      </c>
      <c r="M3950" s="141" t="str">
        <f>VLOOKUP(I3950,Customers[],5,FALSE)</f>
        <v>Van-1</v>
      </c>
      <c r="N3950" s="145" t="s">
        <v>9</v>
      </c>
      <c r="O3950" s="146" t="s">
        <v>223</v>
      </c>
      <c r="P3950" s="141" t="str">
        <f>VLOOKUP(O3950,Stock[],2,FALSE)</f>
        <v>ချယ်ရီအရက်သန့်ကော် (.6Ltr)</v>
      </c>
      <c r="Q3950" s="147">
        <f>VLOOKUP(O3950,Stock[],3,FALSE)</f>
        <v>0.6</v>
      </c>
      <c r="R3950" s="147">
        <f>VLOOKUP(O3950,Stock[],4,FALSE)</f>
        <v>24</v>
      </c>
      <c r="S3950" s="146"/>
      <c r="T3950" s="147">
        <f>(DailySales!$S3950/DailySales!$R3950)+DailySales!$U3950</f>
        <v>1</v>
      </c>
      <c r="U3950" s="146">
        <v>1</v>
      </c>
      <c r="V3950" s="148">
        <f>+DailySales!$T3950*DailySales!$R3950</f>
        <v>24</v>
      </c>
      <c r="W3950" s="148">
        <f>+DailySales!$V3950*DailySales!$Q3950</f>
        <v>14.399999999999999</v>
      </c>
      <c r="X3950" s="148">
        <f>VLOOKUP(O3950,Stock[],6,FALSE)</f>
        <v>875</v>
      </c>
      <c r="Y3950" s="148">
        <f>+DailySales!$V3950*DailySales!$X3950</f>
        <v>21000</v>
      </c>
      <c r="Z3950" s="146"/>
      <c r="AA3950" s="146"/>
      <c r="AB3950" s="146"/>
      <c r="AC3950" s="146"/>
      <c r="AD3950" s="146"/>
      <c r="AE3950" s="149">
        <v>600</v>
      </c>
      <c r="AF3950" s="150">
        <v>46069</v>
      </c>
      <c r="AG3950" s="151">
        <v>21600</v>
      </c>
      <c r="AH3950" s="150"/>
      <c r="AI3950" s="151"/>
      <c r="AJ3950" s="150"/>
      <c r="AK3950" s="151"/>
      <c r="AL3950" s="34"/>
      <c r="AM3950" s="39"/>
      <c r="AN395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51" spans="1:40" ht="19.5" customHeight="1" x14ac:dyDescent="0.25">
      <c r="A3951" s="141">
        <f t="shared" si="492"/>
        <v>2026</v>
      </c>
      <c r="B3951" s="141">
        <f t="shared" si="493"/>
        <v>2</v>
      </c>
      <c r="C3951" s="154">
        <v>46069</v>
      </c>
      <c r="D3951" s="142">
        <f t="shared" ca="1" si="494"/>
        <v>46097</v>
      </c>
      <c r="E3951" s="142" t="str">
        <f t="shared" ca="1" si="495"/>
        <v>1-Months</v>
      </c>
      <c r="F3951" s="142" t="str">
        <f>VLOOKUP(O3951,Stock[],5,FALSE)</f>
        <v>BE</v>
      </c>
      <c r="G3951" s="143" t="s">
        <v>3587</v>
      </c>
      <c r="H3951" s="144" t="s">
        <v>282</v>
      </c>
      <c r="I3951" s="145" t="s">
        <v>3589</v>
      </c>
      <c r="J3951" s="141" t="str">
        <f>VLOOKUP(I3951,Customers[],2,FALSE)</f>
        <v>မတိုးတိုး</v>
      </c>
      <c r="K3951" s="141" t="str">
        <f>VLOOKUP(I3951,Customers[],4,FALSE)</f>
        <v>Yamethin</v>
      </c>
      <c r="L3951" s="141" t="str">
        <f>VLOOKUP(Table85[[#This Row],[CustomerID]],Table!H:K,3,0)</f>
        <v>ဝါးရုံ</v>
      </c>
      <c r="M3951" s="141" t="str">
        <f>VLOOKUP(I3951,Customers[],5,FALSE)</f>
        <v>Van-1</v>
      </c>
      <c r="N3951" s="145" t="s">
        <v>9</v>
      </c>
      <c r="O3951" s="146" t="s">
        <v>225</v>
      </c>
      <c r="P3951" s="141" t="str">
        <f>VLOOKUP(O3951,Stock[],2,FALSE)</f>
        <v>ချယ်ရီသံပုရာအရက်သန့်ကော် (1Ltr)</v>
      </c>
      <c r="Q3951" s="147">
        <f>VLOOKUP(O3951,Stock[],3,FALSE)</f>
        <v>1</v>
      </c>
      <c r="R3951" s="147">
        <f>VLOOKUP(O3951,Stock[],4,FALSE)</f>
        <v>12</v>
      </c>
      <c r="S3951" s="146"/>
      <c r="T3951" s="147">
        <f>(DailySales!$S3951/DailySales!$R3951)+DailySales!$U3951</f>
        <v>1</v>
      </c>
      <c r="U3951" s="146">
        <v>1</v>
      </c>
      <c r="V3951" s="148">
        <f>+DailySales!$T3951*DailySales!$R3951</f>
        <v>12</v>
      </c>
      <c r="W3951" s="148">
        <f>+DailySales!$V3951*DailySales!$Q3951</f>
        <v>12</v>
      </c>
      <c r="X3951" s="148">
        <f>VLOOKUP(O3951,Stock[],6,FALSE)</f>
        <v>1260</v>
      </c>
      <c r="Y3951" s="148">
        <f>+DailySales!$V3951*DailySales!$X3951</f>
        <v>15120</v>
      </c>
      <c r="Z3951" s="146"/>
      <c r="AA3951" s="146"/>
      <c r="AB3951" s="146"/>
      <c r="AC3951" s="146"/>
      <c r="AD3951" s="146"/>
      <c r="AE3951" s="149">
        <v>380</v>
      </c>
      <c r="AF3951" s="150">
        <v>46069</v>
      </c>
      <c r="AG3951" s="151">
        <v>15500</v>
      </c>
      <c r="AH3951" s="150"/>
      <c r="AI3951" s="151"/>
      <c r="AJ3951" s="150"/>
      <c r="AK3951" s="151"/>
      <c r="AL3951" s="34"/>
      <c r="AM3951" s="39"/>
      <c r="AN395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52" spans="1:40" ht="19.5" customHeight="1" x14ac:dyDescent="0.25">
      <c r="A3952" s="141">
        <f t="shared" si="492"/>
        <v>2026</v>
      </c>
      <c r="B3952" s="141">
        <f t="shared" si="493"/>
        <v>2</v>
      </c>
      <c r="C3952" s="154">
        <v>46069</v>
      </c>
      <c r="D3952" s="142">
        <f t="shared" ca="1" si="494"/>
        <v>46097</v>
      </c>
      <c r="E3952" s="142" t="str">
        <f t="shared" ca="1" si="495"/>
        <v>1-Months</v>
      </c>
      <c r="F3952" s="142" t="str">
        <f>VLOOKUP(O3952,Stock[],5,FALSE)</f>
        <v>BE</v>
      </c>
      <c r="G3952" s="143" t="s">
        <v>3587</v>
      </c>
      <c r="H3952" s="144" t="s">
        <v>282</v>
      </c>
      <c r="I3952" s="145" t="s">
        <v>1753</v>
      </c>
      <c r="J3952" s="141" t="str">
        <f>VLOOKUP(I3952,Customers[],2,FALSE)</f>
        <v>ကုန်သည်လက်ဆောင်</v>
      </c>
      <c r="K3952" s="141">
        <f>VLOOKUP(I3952,Customers[],4,FALSE)</f>
        <v>0</v>
      </c>
      <c r="L3952" s="141">
        <f>VLOOKUP(Table85[[#This Row],[CustomerID]],Table!H:K,3,0)</f>
        <v>0</v>
      </c>
      <c r="M3952" s="141">
        <f>VLOOKUP(I3952,Customers[],5,FALSE)</f>
        <v>0</v>
      </c>
      <c r="N3952" s="145" t="s">
        <v>1750</v>
      </c>
      <c r="O3952" s="146" t="s">
        <v>223</v>
      </c>
      <c r="P3952" s="141" t="str">
        <f>VLOOKUP(O3952,Stock[],2,FALSE)</f>
        <v>ချယ်ရီအရက်သန့်ကော် (.6Ltr)</v>
      </c>
      <c r="Q3952" s="147">
        <f>VLOOKUP(O3952,Stock[],3,FALSE)</f>
        <v>0.6</v>
      </c>
      <c r="R3952" s="147">
        <f>VLOOKUP(O3952,Stock[],4,FALSE)</f>
        <v>24</v>
      </c>
      <c r="S3952" s="146">
        <v>1</v>
      </c>
      <c r="T3952" s="147">
        <f>(DailySales!$S3952/DailySales!$R3952)+DailySales!$U3952</f>
        <v>4.1666666666666664E-2</v>
      </c>
      <c r="U3952" s="146"/>
      <c r="V3952" s="148">
        <f>+DailySales!$T3952*DailySales!$R3952</f>
        <v>1</v>
      </c>
      <c r="W3952" s="148">
        <f>+DailySales!$V3952*DailySales!$Q3952</f>
        <v>0.6</v>
      </c>
      <c r="X3952" s="148">
        <f>VLOOKUP(O3952,Stock[],6,FALSE)</f>
        <v>875</v>
      </c>
      <c r="Y3952" s="148">
        <f>+DailySales!$V3952*DailySales!$X3952</f>
        <v>875</v>
      </c>
      <c r="Z3952" s="146"/>
      <c r="AA3952" s="146"/>
      <c r="AB3952" s="146"/>
      <c r="AC3952" s="146"/>
      <c r="AD3952" s="146"/>
      <c r="AE3952" s="149"/>
      <c r="AF3952" s="150">
        <v>46069</v>
      </c>
      <c r="AG3952" s="151">
        <v>875</v>
      </c>
      <c r="AH3952" s="150"/>
      <c r="AI3952" s="151"/>
      <c r="AJ3952" s="150"/>
      <c r="AK3952" s="151"/>
      <c r="AL3952" s="34"/>
      <c r="AM3952" s="39"/>
      <c r="AN395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53" spans="1:40" ht="19.5" customHeight="1" x14ac:dyDescent="0.25">
      <c r="A3953" s="141">
        <f t="shared" si="492"/>
        <v>2026</v>
      </c>
      <c r="B3953" s="141">
        <f t="shared" si="493"/>
        <v>2</v>
      </c>
      <c r="C3953" s="154">
        <v>46069</v>
      </c>
      <c r="D3953" s="142">
        <f t="shared" ca="1" si="494"/>
        <v>46097</v>
      </c>
      <c r="E3953" s="142" t="str">
        <f t="shared" ca="1" si="495"/>
        <v>1-Months</v>
      </c>
      <c r="F3953" s="142" t="str">
        <f>VLOOKUP(O3953,Stock[],5,FALSE)</f>
        <v>BE</v>
      </c>
      <c r="G3953" s="143" t="s">
        <v>3587</v>
      </c>
      <c r="H3953" s="144" t="s">
        <v>282</v>
      </c>
      <c r="I3953" s="145" t="s">
        <v>1753</v>
      </c>
      <c r="J3953" s="141" t="str">
        <f>VLOOKUP(I3953,Customers[],2,FALSE)</f>
        <v>ကုန်သည်လက်ဆောင်</v>
      </c>
      <c r="K3953" s="141">
        <f>VLOOKUP(I3953,Customers[],4,FALSE)</f>
        <v>0</v>
      </c>
      <c r="L3953" s="141">
        <f>VLOOKUP(Table85[[#This Row],[CustomerID]],Table!H:K,3,0)</f>
        <v>0</v>
      </c>
      <c r="M3953" s="141">
        <f>VLOOKUP(I3953,Customers[],5,FALSE)</f>
        <v>0</v>
      </c>
      <c r="N3953" s="145" t="s">
        <v>1750</v>
      </c>
      <c r="O3953" s="146" t="s">
        <v>225</v>
      </c>
      <c r="P3953" s="141" t="str">
        <f>VLOOKUP(O3953,Stock[],2,FALSE)</f>
        <v>ချယ်ရီသံပုရာအရက်သန့်ကော် (1Ltr)</v>
      </c>
      <c r="Q3953" s="147">
        <f>VLOOKUP(O3953,Stock[],3,FALSE)</f>
        <v>1</v>
      </c>
      <c r="R3953" s="147">
        <f>VLOOKUP(O3953,Stock[],4,FALSE)</f>
        <v>12</v>
      </c>
      <c r="S3953" s="146">
        <v>1</v>
      </c>
      <c r="T3953" s="147">
        <f>(DailySales!$S3953/DailySales!$R3953)+DailySales!$U3953</f>
        <v>8.3333333333333329E-2</v>
      </c>
      <c r="U3953" s="146"/>
      <c r="V3953" s="148">
        <f>+DailySales!$T3953*DailySales!$R3953</f>
        <v>1</v>
      </c>
      <c r="W3953" s="148">
        <f>+DailySales!$V3953*DailySales!$Q3953</f>
        <v>1</v>
      </c>
      <c r="X3953" s="148">
        <f>VLOOKUP(O3953,Stock[],6,FALSE)</f>
        <v>1260</v>
      </c>
      <c r="Y3953" s="148">
        <f>+DailySales!$V3953*DailySales!$X3953</f>
        <v>1260</v>
      </c>
      <c r="Z3953" s="146"/>
      <c r="AA3953" s="146"/>
      <c r="AB3953" s="146"/>
      <c r="AC3953" s="146"/>
      <c r="AD3953" s="146"/>
      <c r="AE3953" s="149"/>
      <c r="AF3953" s="150">
        <v>46069</v>
      </c>
      <c r="AG3953" s="151">
        <v>1260</v>
      </c>
      <c r="AH3953" s="150"/>
      <c r="AI3953" s="151"/>
      <c r="AJ3953" s="150"/>
      <c r="AK3953" s="151"/>
      <c r="AL3953" s="34"/>
      <c r="AM3953" s="39"/>
      <c r="AN395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54" spans="1:40" ht="19.5" customHeight="1" x14ac:dyDescent="0.25">
      <c r="A3954" s="141">
        <f t="shared" si="492"/>
        <v>2026</v>
      </c>
      <c r="B3954" s="141">
        <f t="shared" si="493"/>
        <v>2</v>
      </c>
      <c r="C3954" s="154">
        <v>46069</v>
      </c>
      <c r="D3954" s="142">
        <f t="shared" ca="1" si="494"/>
        <v>46097</v>
      </c>
      <c r="E3954" s="142" t="str">
        <f t="shared" ca="1" si="495"/>
        <v>1-Months</v>
      </c>
      <c r="F3954" s="142" t="str">
        <f>VLOOKUP(O3954,Stock[],5,FALSE)</f>
        <v>BE</v>
      </c>
      <c r="G3954" s="143" t="s">
        <v>3590</v>
      </c>
      <c r="H3954" s="144" t="s">
        <v>282</v>
      </c>
      <c r="I3954" s="145" t="s">
        <v>1754</v>
      </c>
      <c r="J3954" s="141" t="str">
        <f>VLOOKUP(I3954,Customers[],2,FALSE)</f>
        <v>စစ်ဆေးရေးဂိတ်လက်ဆောင်</v>
      </c>
      <c r="K3954" s="141">
        <f>VLOOKUP(I3954,Customers[],4,FALSE)</f>
        <v>0</v>
      </c>
      <c r="L3954" s="141">
        <f>VLOOKUP(Table85[[#This Row],[CustomerID]],Table!H:K,3,0)</f>
        <v>0</v>
      </c>
      <c r="M3954" s="141">
        <f>VLOOKUP(I3954,Customers[],5,FALSE)</f>
        <v>0</v>
      </c>
      <c r="N3954" s="145" t="s">
        <v>1751</v>
      </c>
      <c r="O3954" s="146" t="s">
        <v>217</v>
      </c>
      <c r="P3954" s="141" t="str">
        <f>VLOOKUP(O3954,Stock[],2,FALSE)</f>
        <v>လိမ္မော်ဖြူ</v>
      </c>
      <c r="Q3954" s="147">
        <f>VLOOKUP(O3954,Stock[],3,FALSE)</f>
        <v>0.64</v>
      </c>
      <c r="R3954" s="147">
        <f>VLOOKUP(O3954,Stock[],4,FALSE)</f>
        <v>24</v>
      </c>
      <c r="S3954" s="146">
        <v>3</v>
      </c>
      <c r="T3954" s="147">
        <f>(DailySales!$S3954/DailySales!$R3954)+DailySales!$U3954</f>
        <v>0.125</v>
      </c>
      <c r="U3954" s="146"/>
      <c r="V3954" s="148">
        <f>+DailySales!$T3954*DailySales!$R3954</f>
        <v>3</v>
      </c>
      <c r="W3954" s="148">
        <f>+DailySales!$V3954*DailySales!$Q3954</f>
        <v>1.92</v>
      </c>
      <c r="X3954" s="148">
        <f>VLOOKUP(O3954,Stock[],6,FALSE)</f>
        <v>1330</v>
      </c>
      <c r="Y3954" s="148">
        <f>+DailySales!$V3954*DailySales!$X3954</f>
        <v>3990</v>
      </c>
      <c r="Z3954" s="146"/>
      <c r="AA3954" s="146"/>
      <c r="AB3954" s="146"/>
      <c r="AC3954" s="146"/>
      <c r="AD3954" s="146"/>
      <c r="AE3954" s="149"/>
      <c r="AF3954" s="150">
        <v>46069</v>
      </c>
      <c r="AG3954" s="151">
        <v>3990</v>
      </c>
      <c r="AH3954" s="150"/>
      <c r="AI3954" s="151"/>
      <c r="AJ3954" s="150"/>
      <c r="AK3954" s="151"/>
      <c r="AL3954" s="34"/>
      <c r="AM3954" s="39"/>
      <c r="AN395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55" spans="1:40" ht="19.5" customHeight="1" x14ac:dyDescent="0.25">
      <c r="A3955" s="141">
        <f t="shared" si="492"/>
        <v>2026</v>
      </c>
      <c r="B3955" s="141">
        <f t="shared" si="493"/>
        <v>2</v>
      </c>
      <c r="C3955" s="154">
        <v>46069</v>
      </c>
      <c r="D3955" s="142">
        <f t="shared" ca="1" si="494"/>
        <v>46097</v>
      </c>
      <c r="E3955" s="142" t="str">
        <f t="shared" ca="1" si="495"/>
        <v>1-Months</v>
      </c>
      <c r="F3955" s="142" t="str">
        <f>VLOOKUP(O3955,Stock[],5,FALSE)</f>
        <v>BE</v>
      </c>
      <c r="G3955" s="143" t="s">
        <v>3591</v>
      </c>
      <c r="H3955" s="144" t="s">
        <v>282</v>
      </c>
      <c r="I3955" s="145" t="s">
        <v>2877</v>
      </c>
      <c r="J3955" s="141" t="str">
        <f>VLOOKUP(I3955,Customers[],2,FALSE)</f>
        <v>မချိုလေး</v>
      </c>
      <c r="K3955" s="141" t="str">
        <f>VLOOKUP(I3955,Customers[],4,FALSE)</f>
        <v>Yamethin</v>
      </c>
      <c r="L3955" s="141" t="str">
        <f>VLOOKUP(Table85[[#This Row],[CustomerID]],Table!H:K,3,0)</f>
        <v>ကံသာအေး</v>
      </c>
      <c r="M3955" s="141" t="str">
        <f>VLOOKUP(I3955,Customers[],5,FALSE)</f>
        <v>Van-1</v>
      </c>
      <c r="N3955" s="145" t="s">
        <v>9</v>
      </c>
      <c r="O3955" s="146" t="s">
        <v>1501</v>
      </c>
      <c r="P3955" s="141" t="str">
        <f>VLOOKUP(O3955,Stock[],2,FALSE)</f>
        <v>ရွှေမင်းသားမန်ကျည်းခေါင်ရည်(.6Ltr)</v>
      </c>
      <c r="Q3955" s="147">
        <f>VLOOKUP(O3955,Stock[],3,FALSE)</f>
        <v>0.6</v>
      </c>
      <c r="R3955" s="147">
        <f>VLOOKUP(O3955,Stock[],4,FALSE)</f>
        <v>12</v>
      </c>
      <c r="S3955" s="146"/>
      <c r="T3955" s="147">
        <f>(DailySales!$S3955/DailySales!$R3955)+DailySales!$U3955</f>
        <v>9</v>
      </c>
      <c r="U3955" s="146">
        <v>9</v>
      </c>
      <c r="V3955" s="148">
        <f>+DailySales!$T3955*DailySales!$R3955</f>
        <v>108</v>
      </c>
      <c r="W3955" s="148">
        <f>+DailySales!$V3955*DailySales!$Q3955</f>
        <v>64.8</v>
      </c>
      <c r="X3955" s="148">
        <f>VLOOKUP(O3955,Stock[],6,FALSE)</f>
        <v>800</v>
      </c>
      <c r="Y3955" s="148">
        <f>+DailySales!$V3955*DailySales!$X3955</f>
        <v>86400</v>
      </c>
      <c r="Z3955" s="146"/>
      <c r="AA3955" s="146"/>
      <c r="AB3955" s="146"/>
      <c r="AC3955" s="146"/>
      <c r="AD3955" s="146"/>
      <c r="AE3955" s="149"/>
      <c r="AF3955" s="150">
        <v>46069</v>
      </c>
      <c r="AG3955" s="151">
        <v>86400</v>
      </c>
      <c r="AH3955" s="150"/>
      <c r="AI3955" s="151"/>
      <c r="AJ3955" s="150"/>
      <c r="AK3955" s="151"/>
      <c r="AL3955" s="34"/>
      <c r="AM3955" s="39"/>
      <c r="AN395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56" spans="1:40" ht="19.5" customHeight="1" x14ac:dyDescent="0.25">
      <c r="A3956" s="141">
        <f t="shared" si="484"/>
        <v>2026</v>
      </c>
      <c r="B3956" s="141">
        <f t="shared" si="485"/>
        <v>2</v>
      </c>
      <c r="C3956" s="154">
        <v>46069</v>
      </c>
      <c r="D3956" s="142">
        <f t="shared" ca="1" si="486"/>
        <v>46097</v>
      </c>
      <c r="E3956" s="142" t="str">
        <f t="shared" ca="1" si="487"/>
        <v>1-Months</v>
      </c>
      <c r="F3956" s="142" t="str">
        <f>VLOOKUP(O3956,Stock[],5,FALSE)</f>
        <v>BE</v>
      </c>
      <c r="G3956" s="143" t="s">
        <v>3591</v>
      </c>
      <c r="H3956" s="144" t="s">
        <v>282</v>
      </c>
      <c r="I3956" s="145" t="s">
        <v>2877</v>
      </c>
      <c r="J3956" s="141" t="str">
        <f>VLOOKUP(I3956,Customers[],2,FALSE)</f>
        <v>မချိုလေး</v>
      </c>
      <c r="K3956" s="141" t="str">
        <f>VLOOKUP(I3956,Customers[],4,FALSE)</f>
        <v>Yamethin</v>
      </c>
      <c r="L3956" s="141" t="str">
        <f>VLOOKUP(Table85[[#This Row],[CustomerID]],Table!H:K,3,0)</f>
        <v>ကံသာအေး</v>
      </c>
      <c r="M3956" s="141" t="str">
        <f>VLOOKUP(I3956,Customers[],5,FALSE)</f>
        <v>Van-1</v>
      </c>
      <c r="N3956" s="145" t="s">
        <v>9</v>
      </c>
      <c r="O3956" s="146" t="s">
        <v>1471</v>
      </c>
      <c r="P3956" s="141" t="str">
        <f>VLOOKUP(O3956,Stock[],2,FALSE)</f>
        <v>ရွှေမင်းသားခေါင်ရည်ကော်ဗူး(.6Ltr)</v>
      </c>
      <c r="Q3956" s="147">
        <f>VLOOKUP(O3956,Stock[],3,FALSE)</f>
        <v>0.6</v>
      </c>
      <c r="R3956" s="147">
        <f>VLOOKUP(O3956,Stock[],4,FALSE)</f>
        <v>12</v>
      </c>
      <c r="S3956" s="146"/>
      <c r="T3956" s="147">
        <f>(DailySales!$S3956/DailySales!$R3956)+DailySales!$U3956</f>
        <v>1</v>
      </c>
      <c r="U3956" s="146">
        <v>1</v>
      </c>
      <c r="V3956" s="148">
        <f>+DailySales!$T3956*DailySales!$R3956</f>
        <v>12</v>
      </c>
      <c r="W3956" s="148">
        <f>+DailySales!$V3956*DailySales!$Q3956</f>
        <v>7.1999999999999993</v>
      </c>
      <c r="X3956" s="148">
        <f>VLOOKUP(O3956,Stock[],6,FALSE)</f>
        <v>800</v>
      </c>
      <c r="Y3956" s="148">
        <f>+DailySales!$V3956*DailySales!$X3956</f>
        <v>9600</v>
      </c>
      <c r="Z3956" s="146"/>
      <c r="AA3956" s="146"/>
      <c r="AB3956" s="146"/>
      <c r="AC3956" s="146"/>
      <c r="AD3956" s="146"/>
      <c r="AE3956" s="149"/>
      <c r="AF3956" s="150">
        <v>46069</v>
      </c>
      <c r="AG3956" s="151">
        <v>9600</v>
      </c>
      <c r="AH3956" s="150"/>
      <c r="AI3956" s="151"/>
      <c r="AJ3956" s="150"/>
      <c r="AK3956" s="151"/>
      <c r="AL3956" s="34"/>
      <c r="AM3956" s="39"/>
      <c r="AN395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57" spans="1:40" ht="19.5" customHeight="1" x14ac:dyDescent="0.25">
      <c r="A3957" s="141">
        <f t="shared" si="484"/>
        <v>2026</v>
      </c>
      <c r="B3957" s="141">
        <f t="shared" si="485"/>
        <v>2</v>
      </c>
      <c r="C3957" s="154">
        <v>46069</v>
      </c>
      <c r="D3957" s="142">
        <f t="shared" ca="1" si="486"/>
        <v>46097</v>
      </c>
      <c r="E3957" s="142" t="str">
        <f t="shared" ca="1" si="487"/>
        <v>1-Months</v>
      </c>
      <c r="F3957" s="142" t="str">
        <f>VLOOKUP(O3957,Stock[],5,FALSE)</f>
        <v>BE</v>
      </c>
      <c r="G3957" s="143" t="s">
        <v>3591</v>
      </c>
      <c r="H3957" s="144" t="s">
        <v>282</v>
      </c>
      <c r="I3957" s="145" t="s">
        <v>1014</v>
      </c>
      <c r="J3957" s="141" t="str">
        <f>VLOOKUP(I3957,Customers[],2,FALSE)</f>
        <v>FOC</v>
      </c>
      <c r="K3957" s="141">
        <f>VLOOKUP(I3957,Customers[],4,FALSE)</f>
        <v>0</v>
      </c>
      <c r="L3957" s="141">
        <f>VLOOKUP(Table85[[#This Row],[CustomerID]],Table!H:K,3,0)</f>
        <v>0</v>
      </c>
      <c r="M3957" s="141">
        <f>VLOOKUP(I3957,Customers[],5,FALSE)</f>
        <v>0</v>
      </c>
      <c r="N3957" s="145" t="s">
        <v>1014</v>
      </c>
      <c r="O3957" s="146" t="s">
        <v>1471</v>
      </c>
      <c r="P3957" s="141" t="str">
        <f>VLOOKUP(O3957,Stock[],2,FALSE)</f>
        <v>ရွှေမင်းသားခေါင်ရည်ကော်ဗူး(.6Ltr)</v>
      </c>
      <c r="Q3957" s="147">
        <f>VLOOKUP(O3957,Stock[],3,FALSE)</f>
        <v>0.6</v>
      </c>
      <c r="R3957" s="147">
        <f>VLOOKUP(O3957,Stock[],4,FALSE)</f>
        <v>12</v>
      </c>
      <c r="S3957" s="146"/>
      <c r="T3957" s="147">
        <f>(DailySales!$S3957/DailySales!$R3957)+DailySales!$U3957</f>
        <v>1</v>
      </c>
      <c r="U3957" s="146">
        <v>1</v>
      </c>
      <c r="V3957" s="148">
        <f>+DailySales!$T3957*DailySales!$R3957</f>
        <v>12</v>
      </c>
      <c r="W3957" s="148">
        <f>+DailySales!$V3957*DailySales!$Q3957</f>
        <v>7.1999999999999993</v>
      </c>
      <c r="X3957" s="148">
        <f>VLOOKUP(O3957,Stock[],6,FALSE)</f>
        <v>800</v>
      </c>
      <c r="Y3957" s="148">
        <f>+DailySales!$V3957*DailySales!$X3957</f>
        <v>9600</v>
      </c>
      <c r="Z3957" s="146"/>
      <c r="AA3957" s="146"/>
      <c r="AB3957" s="146"/>
      <c r="AC3957" s="146"/>
      <c r="AD3957" s="146"/>
      <c r="AE3957" s="149"/>
      <c r="AF3957" s="150">
        <v>46069</v>
      </c>
      <c r="AG3957" s="151">
        <v>9600</v>
      </c>
      <c r="AH3957" s="150"/>
      <c r="AI3957" s="151"/>
      <c r="AJ3957" s="150"/>
      <c r="AK3957" s="151"/>
      <c r="AL3957" s="34"/>
      <c r="AM3957" s="39"/>
      <c r="AN395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58" spans="1:40" ht="19.5" customHeight="1" x14ac:dyDescent="0.25">
      <c r="A3958" s="141">
        <f t="shared" si="484"/>
        <v>2026</v>
      </c>
      <c r="B3958" s="141">
        <f t="shared" si="485"/>
        <v>2</v>
      </c>
      <c r="C3958" s="154">
        <v>46069</v>
      </c>
      <c r="D3958" s="142">
        <f t="shared" ca="1" si="486"/>
        <v>46097</v>
      </c>
      <c r="E3958" s="142" t="str">
        <f t="shared" ca="1" si="487"/>
        <v>1-Months</v>
      </c>
      <c r="F3958" s="142" t="str">
        <f>VLOOKUP(O3958,Stock[],5,FALSE)</f>
        <v>BE</v>
      </c>
      <c r="G3958" s="143" t="s">
        <v>3592</v>
      </c>
      <c r="H3958" s="144" t="s">
        <v>282</v>
      </c>
      <c r="I3958" s="145" t="s">
        <v>3593</v>
      </c>
      <c r="J3958" s="141" t="str">
        <f>VLOOKUP(I3958,Customers[],2,FALSE)</f>
        <v>ဒေါ်တရုတ်မ</v>
      </c>
      <c r="K3958" s="141" t="str">
        <f>VLOOKUP(I3958,Customers[],4,FALSE)</f>
        <v>Yamethin</v>
      </c>
      <c r="L3958" s="141" t="str">
        <f>VLOOKUP(Table85[[#This Row],[CustomerID]],Table!H:K,3,0)</f>
        <v>ထူးကုန်း</v>
      </c>
      <c r="M3958" s="141" t="str">
        <f>VLOOKUP(I3958,Customers[],5,FALSE)</f>
        <v>Van-1</v>
      </c>
      <c r="N3958" s="145" t="s">
        <v>9</v>
      </c>
      <c r="O3958" s="146" t="s">
        <v>2465</v>
      </c>
      <c r="P3958" s="141" t="str">
        <f>VLOOKUP(O3958,Stock[],2,FALSE)</f>
        <v>မိုးနဲကွန်ကီး</v>
      </c>
      <c r="Q3958" s="147">
        <f>VLOOKUP(O3958,Stock[],3,FALSE)</f>
        <v>0.64</v>
      </c>
      <c r="R3958" s="147">
        <f>VLOOKUP(O3958,Stock[],4,FALSE)</f>
        <v>14</v>
      </c>
      <c r="S3958" s="146"/>
      <c r="T3958" s="147">
        <f>(DailySales!$S3958/DailySales!$R3958)+DailySales!$U3958</f>
        <v>1</v>
      </c>
      <c r="U3958" s="146">
        <v>1</v>
      </c>
      <c r="V3958" s="148">
        <f>+DailySales!$T3958*DailySales!$R3958</f>
        <v>14</v>
      </c>
      <c r="W3958" s="148">
        <f>+DailySales!$V3958*DailySales!$Q3958</f>
        <v>8.9600000000000009</v>
      </c>
      <c r="X3958" s="148">
        <f>VLOOKUP(O3958,Stock[],6,FALSE)</f>
        <v>1700</v>
      </c>
      <c r="Y3958" s="148">
        <f>+DailySales!$V3958*DailySales!$X3958</f>
        <v>23800</v>
      </c>
      <c r="Z3958" s="146"/>
      <c r="AA3958" s="146"/>
      <c r="AB3958" s="146"/>
      <c r="AC3958" s="146"/>
      <c r="AD3958" s="146"/>
      <c r="AE3958" s="149">
        <v>400</v>
      </c>
      <c r="AF3958" s="150">
        <v>46069</v>
      </c>
      <c r="AG3958" s="151">
        <v>24200</v>
      </c>
      <c r="AH3958" s="150"/>
      <c r="AI3958" s="151"/>
      <c r="AJ3958" s="150"/>
      <c r="AK3958" s="151"/>
      <c r="AL3958" s="34"/>
      <c r="AM3958" s="39"/>
      <c r="AN395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59" spans="1:40" ht="19.5" customHeight="1" x14ac:dyDescent="0.25">
      <c r="A3959" s="141">
        <f t="shared" si="484"/>
        <v>2026</v>
      </c>
      <c r="B3959" s="141">
        <f t="shared" si="485"/>
        <v>2</v>
      </c>
      <c r="C3959" s="154">
        <v>46069</v>
      </c>
      <c r="D3959" s="142">
        <f t="shared" ca="1" si="486"/>
        <v>46097</v>
      </c>
      <c r="E3959" s="142" t="str">
        <f t="shared" ca="1" si="487"/>
        <v>1-Months</v>
      </c>
      <c r="F3959" s="142" t="str">
        <f>VLOOKUP(O3959,Stock[],5,FALSE)</f>
        <v>BE</v>
      </c>
      <c r="G3959" s="143" t="s">
        <v>3592</v>
      </c>
      <c r="H3959" s="144" t="s">
        <v>282</v>
      </c>
      <c r="I3959" s="145" t="s">
        <v>1753</v>
      </c>
      <c r="J3959" s="141" t="str">
        <f>VLOOKUP(I3959,Customers[],2,FALSE)</f>
        <v>ကုန်သည်လက်ဆောင်</v>
      </c>
      <c r="K3959" s="141">
        <f>VLOOKUP(I3959,Customers[],4,FALSE)</f>
        <v>0</v>
      </c>
      <c r="L3959" s="141">
        <f>VLOOKUP(Table85[[#This Row],[CustomerID]],Table!H:K,3,0)</f>
        <v>0</v>
      </c>
      <c r="M3959" s="141">
        <f>VLOOKUP(I3959,Customers[],5,FALSE)</f>
        <v>0</v>
      </c>
      <c r="N3959" s="145" t="s">
        <v>1750</v>
      </c>
      <c r="O3959" s="146" t="s">
        <v>225</v>
      </c>
      <c r="P3959" s="141" t="str">
        <f>VLOOKUP(O3959,Stock[],2,FALSE)</f>
        <v>ချယ်ရီသံပုရာအရက်သန့်ကော် (1Ltr)</v>
      </c>
      <c r="Q3959" s="147">
        <f>VLOOKUP(O3959,Stock[],3,FALSE)</f>
        <v>1</v>
      </c>
      <c r="R3959" s="147">
        <f>VLOOKUP(O3959,Stock[],4,FALSE)</f>
        <v>12</v>
      </c>
      <c r="S3959" s="146">
        <v>1</v>
      </c>
      <c r="T3959" s="147">
        <f>(DailySales!$S3959/DailySales!$R3959)+DailySales!$U3959</f>
        <v>8.3333333333333329E-2</v>
      </c>
      <c r="U3959" s="146"/>
      <c r="V3959" s="148">
        <f>+DailySales!$T3959*DailySales!$R3959</f>
        <v>1</v>
      </c>
      <c r="W3959" s="148">
        <f>+DailySales!$V3959*DailySales!$Q3959</f>
        <v>1</v>
      </c>
      <c r="X3959" s="148">
        <f>VLOOKUP(O3959,Stock[],6,FALSE)</f>
        <v>1260</v>
      </c>
      <c r="Y3959" s="148">
        <f>+DailySales!$V3959*DailySales!$X3959</f>
        <v>1260</v>
      </c>
      <c r="Z3959" s="146"/>
      <c r="AA3959" s="146"/>
      <c r="AB3959" s="146"/>
      <c r="AC3959" s="146"/>
      <c r="AD3959" s="146"/>
      <c r="AE3959" s="149"/>
      <c r="AF3959" s="150">
        <v>46069</v>
      </c>
      <c r="AG3959" s="151">
        <v>1260</v>
      </c>
      <c r="AH3959" s="150"/>
      <c r="AI3959" s="151"/>
      <c r="AJ3959" s="150"/>
      <c r="AK3959" s="151"/>
      <c r="AL3959" s="34"/>
      <c r="AM3959" s="39"/>
      <c r="AN395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60" spans="1:40" ht="19.5" customHeight="1" x14ac:dyDescent="0.25">
      <c r="A3960" s="141">
        <f t="shared" si="484"/>
        <v>2026</v>
      </c>
      <c r="B3960" s="141">
        <f t="shared" si="485"/>
        <v>2</v>
      </c>
      <c r="C3960" s="154">
        <v>46069</v>
      </c>
      <c r="D3960" s="142">
        <f t="shared" ca="1" si="486"/>
        <v>46097</v>
      </c>
      <c r="E3960" s="142" t="str">
        <f t="shared" ca="1" si="487"/>
        <v>1-Months</v>
      </c>
      <c r="F3960" s="142" t="str">
        <f>VLOOKUP(O3960,Stock[],5,FALSE)</f>
        <v>BE</v>
      </c>
      <c r="G3960" s="143" t="s">
        <v>3595</v>
      </c>
      <c r="H3960" s="144" t="s">
        <v>282</v>
      </c>
      <c r="I3960" s="145" t="s">
        <v>1754</v>
      </c>
      <c r="J3960" s="141" t="str">
        <f>VLOOKUP(I3960,Customers[],2,FALSE)</f>
        <v>စစ်ဆေးရေးဂိတ်လက်ဆောင်</v>
      </c>
      <c r="K3960" s="141">
        <f>VLOOKUP(I3960,Customers[],4,FALSE)</f>
        <v>0</v>
      </c>
      <c r="L3960" s="141">
        <f>VLOOKUP(Table85[[#This Row],[CustomerID]],Table!H:K,3,0)</f>
        <v>0</v>
      </c>
      <c r="M3960" s="141">
        <f>VLOOKUP(I3960,Customers[],5,FALSE)</f>
        <v>0</v>
      </c>
      <c r="N3960" s="145" t="s">
        <v>1751</v>
      </c>
      <c r="O3960" s="146" t="s">
        <v>217</v>
      </c>
      <c r="P3960" s="141" t="str">
        <f>VLOOKUP(O3960,Stock[],2,FALSE)</f>
        <v>လိမ္မော်ဖြူ</v>
      </c>
      <c r="Q3960" s="147">
        <f>VLOOKUP(O3960,Stock[],3,FALSE)</f>
        <v>0.64</v>
      </c>
      <c r="R3960" s="147">
        <f>VLOOKUP(O3960,Stock[],4,FALSE)</f>
        <v>24</v>
      </c>
      <c r="S3960" s="146">
        <v>3</v>
      </c>
      <c r="T3960" s="147">
        <f>(DailySales!$S3960/DailySales!$R3960)+DailySales!$U3960</f>
        <v>0.125</v>
      </c>
      <c r="U3960" s="146"/>
      <c r="V3960" s="148">
        <f>+DailySales!$T3960*DailySales!$R3960</f>
        <v>3</v>
      </c>
      <c r="W3960" s="148">
        <f>+DailySales!$V3960*DailySales!$Q3960</f>
        <v>1.92</v>
      </c>
      <c r="X3960" s="148">
        <f>VLOOKUP(O3960,Stock[],6,FALSE)</f>
        <v>1330</v>
      </c>
      <c r="Y3960" s="148">
        <f>+DailySales!$V3960*DailySales!$X3960</f>
        <v>3990</v>
      </c>
      <c r="Z3960" s="146"/>
      <c r="AA3960" s="146"/>
      <c r="AB3960" s="146"/>
      <c r="AC3960" s="146"/>
      <c r="AD3960" s="146"/>
      <c r="AE3960" s="149"/>
      <c r="AF3960" s="150">
        <v>46069</v>
      </c>
      <c r="AG3960" s="151">
        <v>3990</v>
      </c>
      <c r="AH3960" s="150"/>
      <c r="AI3960" s="151"/>
      <c r="AJ3960" s="150"/>
      <c r="AK3960" s="151"/>
      <c r="AL3960" s="34"/>
      <c r="AM3960" s="39"/>
      <c r="AN396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61" spans="1:40" ht="19.5" customHeight="1" x14ac:dyDescent="0.25">
      <c r="A3961" s="141">
        <f t="shared" si="484"/>
        <v>2026</v>
      </c>
      <c r="B3961" s="141">
        <f t="shared" si="485"/>
        <v>2</v>
      </c>
      <c r="C3961" s="154">
        <v>46069</v>
      </c>
      <c r="D3961" s="142">
        <f t="shared" ca="1" si="486"/>
        <v>46097</v>
      </c>
      <c r="E3961" s="142" t="str">
        <f t="shared" ca="1" si="487"/>
        <v>1-Months</v>
      </c>
      <c r="F3961" s="142" t="str">
        <f>VLOOKUP(O3961,Stock[],5,FALSE)</f>
        <v>BE</v>
      </c>
      <c r="G3961" s="143" t="s">
        <v>3596</v>
      </c>
      <c r="H3961" s="144" t="s">
        <v>282</v>
      </c>
      <c r="I3961" s="145" t="s">
        <v>3597</v>
      </c>
      <c r="J3961" s="141" t="str">
        <f>VLOOKUP(I3961,Customers[],2,FALSE)</f>
        <v>မ‌ဖော့</v>
      </c>
      <c r="K3961" s="141" t="str">
        <f>VLOOKUP(I3961,Customers[],4,FALSE)</f>
        <v>Pyawbwe</v>
      </c>
      <c r="L3961" s="141" t="str">
        <f>VLOOKUP(Table85[[#This Row],[CustomerID]],Table!H:K,3,0)</f>
        <v>ခံဘူး</v>
      </c>
      <c r="M3961" s="141" t="str">
        <f>VLOOKUP(I3961,Customers[],5,FALSE)</f>
        <v>Van-1</v>
      </c>
      <c r="N3961" s="145" t="s">
        <v>9</v>
      </c>
      <c r="O3961" s="146" t="s">
        <v>223</v>
      </c>
      <c r="P3961" s="141" t="str">
        <f>VLOOKUP(O3961,Stock[],2,FALSE)</f>
        <v>ချယ်ရီအရက်သန့်ကော် (.6Ltr)</v>
      </c>
      <c r="Q3961" s="147">
        <f>VLOOKUP(O3961,Stock[],3,FALSE)</f>
        <v>0.6</v>
      </c>
      <c r="R3961" s="147">
        <f>VLOOKUP(O3961,Stock[],4,FALSE)</f>
        <v>24</v>
      </c>
      <c r="S3961" s="146"/>
      <c r="T3961" s="147">
        <f>(DailySales!$S3961/DailySales!$R3961)+DailySales!$U3961</f>
        <v>2</v>
      </c>
      <c r="U3961" s="146">
        <v>2</v>
      </c>
      <c r="V3961" s="148">
        <f>+DailySales!$T3961*DailySales!$R3961</f>
        <v>48</v>
      </c>
      <c r="W3961" s="148">
        <f>+DailySales!$V3961*DailySales!$Q3961</f>
        <v>28.799999999999997</v>
      </c>
      <c r="X3961" s="148">
        <f>VLOOKUP(O3961,Stock[],6,FALSE)</f>
        <v>875</v>
      </c>
      <c r="Y3961" s="148">
        <f>+DailySales!$V3961*DailySales!$X3961</f>
        <v>42000</v>
      </c>
      <c r="Z3961" s="146"/>
      <c r="AA3961" s="146"/>
      <c r="AB3961" s="146"/>
      <c r="AC3961" s="146"/>
      <c r="AD3961" s="146"/>
      <c r="AE3961" s="149">
        <v>1200</v>
      </c>
      <c r="AF3961" s="150">
        <v>46069</v>
      </c>
      <c r="AG3961" s="151">
        <v>43200</v>
      </c>
      <c r="AH3961" s="150"/>
      <c r="AI3961" s="151"/>
      <c r="AJ3961" s="150"/>
      <c r="AK3961" s="151"/>
      <c r="AL3961" s="34"/>
      <c r="AM3961" s="39"/>
      <c r="AN396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62" spans="1:40" ht="19.5" customHeight="1" x14ac:dyDescent="0.25">
      <c r="A3962" s="141">
        <f t="shared" si="484"/>
        <v>2026</v>
      </c>
      <c r="B3962" s="141">
        <f t="shared" si="485"/>
        <v>2</v>
      </c>
      <c r="C3962" s="154">
        <v>46069</v>
      </c>
      <c r="D3962" s="142">
        <f t="shared" ca="1" si="486"/>
        <v>46097</v>
      </c>
      <c r="E3962" s="142" t="str">
        <f t="shared" ca="1" si="487"/>
        <v>1-Months</v>
      </c>
      <c r="F3962" s="142" t="str">
        <f>VLOOKUP(O3962,Stock[],5,FALSE)</f>
        <v>BE</v>
      </c>
      <c r="G3962" s="143" t="s">
        <v>3596</v>
      </c>
      <c r="H3962" s="144" t="s">
        <v>282</v>
      </c>
      <c r="I3962" s="145" t="s">
        <v>3597</v>
      </c>
      <c r="J3962" s="141" t="str">
        <f>VLOOKUP(I3962,Customers[],2,FALSE)</f>
        <v>မ‌ဖော့</v>
      </c>
      <c r="K3962" s="141" t="str">
        <f>VLOOKUP(I3962,Customers[],4,FALSE)</f>
        <v>Pyawbwe</v>
      </c>
      <c r="L3962" s="141" t="str">
        <f>VLOOKUP(Table85[[#This Row],[CustomerID]],Table!H:K,3,0)</f>
        <v>ခံဘူး</v>
      </c>
      <c r="M3962" s="141" t="str">
        <f>VLOOKUP(I3962,Customers[],5,FALSE)</f>
        <v>Van-1</v>
      </c>
      <c r="N3962" s="145" t="s">
        <v>9</v>
      </c>
      <c r="O3962" s="146" t="s">
        <v>2465</v>
      </c>
      <c r="P3962" s="141" t="str">
        <f>VLOOKUP(O3962,Stock[],2,FALSE)</f>
        <v>မိုးနဲကွန်ကီး</v>
      </c>
      <c r="Q3962" s="147">
        <f>VLOOKUP(O3962,Stock[],3,FALSE)</f>
        <v>0.64</v>
      </c>
      <c r="R3962" s="147">
        <f>VLOOKUP(O3962,Stock[],4,FALSE)</f>
        <v>14</v>
      </c>
      <c r="S3962" s="146"/>
      <c r="T3962" s="147">
        <f>(DailySales!$S3962/DailySales!$R3962)+DailySales!$U3962</f>
        <v>1</v>
      </c>
      <c r="U3962" s="146">
        <v>1</v>
      </c>
      <c r="V3962" s="148">
        <f>+DailySales!$T3962*DailySales!$R3962</f>
        <v>14</v>
      </c>
      <c r="W3962" s="148">
        <f>+DailySales!$V3962*DailySales!$Q3962</f>
        <v>8.9600000000000009</v>
      </c>
      <c r="X3962" s="148">
        <f>VLOOKUP(O3962,Stock[],6,FALSE)</f>
        <v>1700</v>
      </c>
      <c r="Y3962" s="148">
        <f>+DailySales!$V3962*DailySales!$X3962</f>
        <v>23800</v>
      </c>
      <c r="Z3962" s="146"/>
      <c r="AA3962" s="146"/>
      <c r="AB3962" s="146"/>
      <c r="AC3962" s="146"/>
      <c r="AD3962" s="146"/>
      <c r="AE3962" s="149">
        <v>400</v>
      </c>
      <c r="AF3962" s="150">
        <v>46069</v>
      </c>
      <c r="AG3962" s="151">
        <v>24200</v>
      </c>
      <c r="AH3962" s="150"/>
      <c r="AI3962" s="151"/>
      <c r="AJ3962" s="150"/>
      <c r="AK3962" s="151"/>
      <c r="AL3962" s="34"/>
      <c r="AM3962" s="39"/>
      <c r="AN396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63" spans="1:40" ht="19.5" customHeight="1" x14ac:dyDescent="0.25">
      <c r="A3963" s="141">
        <f t="shared" ref="A3963:A3969" si="496">YEAR(C3963)</f>
        <v>2026</v>
      </c>
      <c r="B3963" s="141">
        <f t="shared" ref="B3963:B3969" si="497">MONTH(C3963)</f>
        <v>2</v>
      </c>
      <c r="C3963" s="154">
        <v>46069</v>
      </c>
      <c r="D3963" s="142">
        <f t="shared" ref="D3963:D3969" ca="1" si="498">TODAY()</f>
        <v>46097</v>
      </c>
      <c r="E3963" s="142" t="str">
        <f t="shared" ref="E3963:E3969" ca="1" si="499">DATEDIF(C3963,D3963,"M")&amp;"-Months"</f>
        <v>1-Months</v>
      </c>
      <c r="F3963" s="142" t="str">
        <f>VLOOKUP(O3963,Stock[],5,FALSE)</f>
        <v>BE</v>
      </c>
      <c r="G3963" s="143" t="s">
        <v>3596</v>
      </c>
      <c r="H3963" s="144" t="s">
        <v>282</v>
      </c>
      <c r="I3963" s="145" t="s">
        <v>1753</v>
      </c>
      <c r="J3963" s="141" t="str">
        <f>VLOOKUP(I3963,Customers[],2,FALSE)</f>
        <v>ကုန်သည်လက်ဆောင်</v>
      </c>
      <c r="K3963" s="141">
        <f>VLOOKUP(I3963,Customers[],4,FALSE)</f>
        <v>0</v>
      </c>
      <c r="L3963" s="141">
        <f>VLOOKUP(Table85[[#This Row],[CustomerID]],Table!H:K,3,0)</f>
        <v>0</v>
      </c>
      <c r="M3963" s="141">
        <f>VLOOKUP(I3963,Customers[],5,FALSE)</f>
        <v>0</v>
      </c>
      <c r="N3963" s="145" t="s">
        <v>1750</v>
      </c>
      <c r="O3963" s="146" t="s">
        <v>225</v>
      </c>
      <c r="P3963" s="141" t="str">
        <f>VLOOKUP(O3963,Stock[],2,FALSE)</f>
        <v>ချယ်ရီသံပုရာအရက်သန့်ကော် (1Ltr)</v>
      </c>
      <c r="Q3963" s="147">
        <f>VLOOKUP(O3963,Stock[],3,FALSE)</f>
        <v>1</v>
      </c>
      <c r="R3963" s="147">
        <f>VLOOKUP(O3963,Stock[],4,FALSE)</f>
        <v>12</v>
      </c>
      <c r="S3963" s="146">
        <v>1</v>
      </c>
      <c r="T3963" s="147">
        <f>(DailySales!$S3963/DailySales!$R3963)+DailySales!$U3963</f>
        <v>8.3333333333333329E-2</v>
      </c>
      <c r="U3963" s="146"/>
      <c r="V3963" s="148">
        <f>+DailySales!$T3963*DailySales!$R3963</f>
        <v>1</v>
      </c>
      <c r="W3963" s="148">
        <f>+DailySales!$V3963*DailySales!$Q3963</f>
        <v>1</v>
      </c>
      <c r="X3963" s="148">
        <f>VLOOKUP(O3963,Stock[],6,FALSE)</f>
        <v>1260</v>
      </c>
      <c r="Y3963" s="148">
        <f>+DailySales!$V3963*DailySales!$X3963</f>
        <v>1260</v>
      </c>
      <c r="Z3963" s="146"/>
      <c r="AA3963" s="146"/>
      <c r="AB3963" s="146"/>
      <c r="AC3963" s="146"/>
      <c r="AD3963" s="146"/>
      <c r="AE3963" s="149"/>
      <c r="AF3963" s="150">
        <v>46069</v>
      </c>
      <c r="AG3963" s="151">
        <v>1260</v>
      </c>
      <c r="AH3963" s="150"/>
      <c r="AI3963" s="151"/>
      <c r="AJ3963" s="150"/>
      <c r="AK3963" s="151"/>
      <c r="AL3963" s="34"/>
      <c r="AM3963" s="39"/>
      <c r="AN396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64" spans="1:40" ht="19.5" customHeight="1" x14ac:dyDescent="0.25">
      <c r="A3964" s="141">
        <f t="shared" si="496"/>
        <v>2026</v>
      </c>
      <c r="B3964" s="141">
        <f t="shared" si="497"/>
        <v>2</v>
      </c>
      <c r="C3964" s="154">
        <v>46069</v>
      </c>
      <c r="D3964" s="142">
        <f t="shared" ca="1" si="498"/>
        <v>46097</v>
      </c>
      <c r="E3964" s="142" t="str">
        <f t="shared" ca="1" si="499"/>
        <v>1-Months</v>
      </c>
      <c r="F3964" s="142" t="str">
        <f>VLOOKUP(O3964,Stock[],5,FALSE)</f>
        <v>BE</v>
      </c>
      <c r="G3964" s="143" t="s">
        <v>3596</v>
      </c>
      <c r="H3964" s="144" t="s">
        <v>282</v>
      </c>
      <c r="I3964" s="145" t="s">
        <v>1753</v>
      </c>
      <c r="J3964" s="141" t="str">
        <f>VLOOKUP(I3964,Customers[],2,FALSE)</f>
        <v>ကုန်သည်လက်ဆောင်</v>
      </c>
      <c r="K3964" s="141">
        <f>VLOOKUP(I3964,Customers[],4,FALSE)</f>
        <v>0</v>
      </c>
      <c r="L3964" s="141">
        <f>VLOOKUP(Table85[[#This Row],[CustomerID]],Table!H:K,3,0)</f>
        <v>0</v>
      </c>
      <c r="M3964" s="141">
        <f>VLOOKUP(I3964,Customers[],5,FALSE)</f>
        <v>0</v>
      </c>
      <c r="N3964" s="145" t="s">
        <v>1750</v>
      </c>
      <c r="O3964" s="146" t="s">
        <v>1501</v>
      </c>
      <c r="P3964" s="141" t="str">
        <f>VLOOKUP(O3964,Stock[],2,FALSE)</f>
        <v>ရွှေမင်းသားမန်ကျည်းခေါင်ရည်(.6Ltr)</v>
      </c>
      <c r="Q3964" s="147">
        <f>VLOOKUP(O3964,Stock[],3,FALSE)</f>
        <v>0.6</v>
      </c>
      <c r="R3964" s="147">
        <f>VLOOKUP(O3964,Stock[],4,FALSE)</f>
        <v>12</v>
      </c>
      <c r="S3964" s="146">
        <v>1</v>
      </c>
      <c r="T3964" s="147">
        <f>(DailySales!$S3964/DailySales!$R3964)+DailySales!$U3964</f>
        <v>8.3333333333333329E-2</v>
      </c>
      <c r="U3964" s="146"/>
      <c r="V3964" s="148">
        <f>+DailySales!$T3964*DailySales!$R3964</f>
        <v>1</v>
      </c>
      <c r="W3964" s="148">
        <f>+DailySales!$V3964*DailySales!$Q3964</f>
        <v>0.6</v>
      </c>
      <c r="X3964" s="148">
        <f>VLOOKUP(O3964,Stock[],6,FALSE)</f>
        <v>800</v>
      </c>
      <c r="Y3964" s="148">
        <f>+DailySales!$V3964*DailySales!$X3964</f>
        <v>800</v>
      </c>
      <c r="Z3964" s="146"/>
      <c r="AA3964" s="146"/>
      <c r="AB3964" s="146"/>
      <c r="AC3964" s="146"/>
      <c r="AD3964" s="146"/>
      <c r="AE3964" s="149"/>
      <c r="AF3964" s="150">
        <v>46069</v>
      </c>
      <c r="AG3964" s="151">
        <v>800</v>
      </c>
      <c r="AH3964" s="150"/>
      <c r="AI3964" s="151"/>
      <c r="AJ3964" s="150"/>
      <c r="AK3964" s="151"/>
      <c r="AL3964" s="34"/>
      <c r="AM3964" s="39"/>
      <c r="AN396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65" spans="1:40" ht="19.5" customHeight="1" x14ac:dyDescent="0.25">
      <c r="A3965" s="141">
        <f t="shared" si="496"/>
        <v>2026</v>
      </c>
      <c r="B3965" s="141">
        <f t="shared" si="497"/>
        <v>2</v>
      </c>
      <c r="C3965" s="154">
        <v>46069</v>
      </c>
      <c r="D3965" s="142">
        <f t="shared" ca="1" si="498"/>
        <v>46097</v>
      </c>
      <c r="E3965" s="142" t="str">
        <f t="shared" ca="1" si="499"/>
        <v>1-Months</v>
      </c>
      <c r="F3965" s="142" t="str">
        <f>VLOOKUP(O3965,Stock[],5,FALSE)</f>
        <v>BE</v>
      </c>
      <c r="G3965" s="143" t="s">
        <v>3599</v>
      </c>
      <c r="H3965" s="144" t="s">
        <v>282</v>
      </c>
      <c r="I3965" s="145" t="s">
        <v>3600</v>
      </c>
      <c r="J3965" s="141" t="str">
        <f>VLOOKUP(I3965,Customers[],2,FALSE)</f>
        <v>ကိုနိုင်ဝင်း</v>
      </c>
      <c r="K3965" s="141" t="str">
        <f>VLOOKUP(I3965,Customers[],4,FALSE)</f>
        <v>Pyawbwe</v>
      </c>
      <c r="L3965" s="141" t="str">
        <f>VLOOKUP(Table85[[#This Row],[CustomerID]],Table!H:K,3,0)</f>
        <v>ခံဘူး</v>
      </c>
      <c r="M3965" s="141" t="str">
        <f>VLOOKUP(I3965,Customers[],5,FALSE)</f>
        <v>Van-1</v>
      </c>
      <c r="N3965" s="145" t="s">
        <v>9</v>
      </c>
      <c r="O3965" s="146" t="s">
        <v>223</v>
      </c>
      <c r="P3965" s="141" t="str">
        <f>VLOOKUP(O3965,Stock[],2,FALSE)</f>
        <v>ချယ်ရီအရက်သန့်ကော် (.6Ltr)</v>
      </c>
      <c r="Q3965" s="147">
        <f>VLOOKUP(O3965,Stock[],3,FALSE)</f>
        <v>0.6</v>
      </c>
      <c r="R3965" s="147">
        <f>VLOOKUP(O3965,Stock[],4,FALSE)</f>
        <v>24</v>
      </c>
      <c r="S3965" s="146"/>
      <c r="T3965" s="147">
        <f>(DailySales!$S3965/DailySales!$R3965)+DailySales!$U3965</f>
        <v>3</v>
      </c>
      <c r="U3965" s="146">
        <v>3</v>
      </c>
      <c r="V3965" s="148">
        <f>+DailySales!$T3965*DailySales!$R3965</f>
        <v>72</v>
      </c>
      <c r="W3965" s="148">
        <f>+DailySales!$V3965*DailySales!$Q3965</f>
        <v>43.199999999999996</v>
      </c>
      <c r="X3965" s="148">
        <f>VLOOKUP(O3965,Stock[],6,FALSE)</f>
        <v>875</v>
      </c>
      <c r="Y3965" s="148">
        <f>+DailySales!$V3965*DailySales!$X3965</f>
        <v>63000</v>
      </c>
      <c r="Z3965" s="146"/>
      <c r="AA3965" s="146"/>
      <c r="AB3965" s="146"/>
      <c r="AC3965" s="146"/>
      <c r="AD3965" s="146"/>
      <c r="AE3965" s="149">
        <v>1800</v>
      </c>
      <c r="AF3965" s="150">
        <v>46069</v>
      </c>
      <c r="AG3965" s="151">
        <v>64800</v>
      </c>
      <c r="AH3965" s="150"/>
      <c r="AI3965" s="151"/>
      <c r="AJ3965" s="150"/>
      <c r="AK3965" s="151"/>
      <c r="AL3965" s="34"/>
      <c r="AM3965" s="39"/>
      <c r="AN396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66" spans="1:40" ht="19.5" customHeight="1" x14ac:dyDescent="0.25">
      <c r="A3966" s="141">
        <f t="shared" si="496"/>
        <v>2026</v>
      </c>
      <c r="B3966" s="141">
        <f t="shared" si="497"/>
        <v>2</v>
      </c>
      <c r="C3966" s="154">
        <v>46069</v>
      </c>
      <c r="D3966" s="142">
        <f t="shared" ca="1" si="498"/>
        <v>46097</v>
      </c>
      <c r="E3966" s="142" t="str">
        <f t="shared" ca="1" si="499"/>
        <v>1-Months</v>
      </c>
      <c r="F3966" s="142" t="str">
        <f>VLOOKUP(O3966,Stock[],5,FALSE)</f>
        <v>BE</v>
      </c>
      <c r="G3966" s="143" t="s">
        <v>3599</v>
      </c>
      <c r="H3966" s="144" t="s">
        <v>282</v>
      </c>
      <c r="I3966" s="145" t="s">
        <v>1753</v>
      </c>
      <c r="J3966" s="141" t="str">
        <f>VLOOKUP(I3966,Customers[],2,FALSE)</f>
        <v>ကုန်သည်လက်ဆောင်</v>
      </c>
      <c r="K3966" s="141">
        <f>VLOOKUP(I3966,Customers[],4,FALSE)</f>
        <v>0</v>
      </c>
      <c r="L3966" s="141">
        <f>VLOOKUP(Table85[[#This Row],[CustomerID]],Table!H:K,3,0)</f>
        <v>0</v>
      </c>
      <c r="M3966" s="141">
        <f>VLOOKUP(I3966,Customers[],5,FALSE)</f>
        <v>0</v>
      </c>
      <c r="N3966" s="145" t="s">
        <v>1750</v>
      </c>
      <c r="O3966" s="146" t="s">
        <v>225</v>
      </c>
      <c r="P3966" s="141" t="str">
        <f>VLOOKUP(O3966,Stock[],2,FALSE)</f>
        <v>ချယ်ရီသံပုရာအရက်သန့်ကော် (1Ltr)</v>
      </c>
      <c r="Q3966" s="147">
        <f>VLOOKUP(O3966,Stock[],3,FALSE)</f>
        <v>1</v>
      </c>
      <c r="R3966" s="147">
        <f>VLOOKUP(O3966,Stock[],4,FALSE)</f>
        <v>12</v>
      </c>
      <c r="S3966" s="146">
        <v>1</v>
      </c>
      <c r="T3966" s="147">
        <f>(DailySales!$S3966/DailySales!$R3966)+DailySales!$U3966</f>
        <v>8.3333333333333329E-2</v>
      </c>
      <c r="U3966" s="146"/>
      <c r="V3966" s="148">
        <f>+DailySales!$T3966*DailySales!$R3966</f>
        <v>1</v>
      </c>
      <c r="W3966" s="148">
        <f>+DailySales!$V3966*DailySales!$Q3966</f>
        <v>1</v>
      </c>
      <c r="X3966" s="148">
        <f>VLOOKUP(O3966,Stock[],6,FALSE)</f>
        <v>1260</v>
      </c>
      <c r="Y3966" s="148">
        <f>+DailySales!$V3966*DailySales!$X3966</f>
        <v>1260</v>
      </c>
      <c r="Z3966" s="146"/>
      <c r="AA3966" s="146"/>
      <c r="AB3966" s="146"/>
      <c r="AC3966" s="146"/>
      <c r="AD3966" s="146"/>
      <c r="AE3966" s="149"/>
      <c r="AF3966" s="150">
        <v>46069</v>
      </c>
      <c r="AG3966" s="151">
        <v>1260</v>
      </c>
      <c r="AH3966" s="150"/>
      <c r="AI3966" s="151"/>
      <c r="AJ3966" s="150"/>
      <c r="AK3966" s="151"/>
      <c r="AL3966" s="34"/>
      <c r="AM3966" s="39"/>
      <c r="AN396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67" spans="1:40" ht="19.5" customHeight="1" x14ac:dyDescent="0.25">
      <c r="A3967" s="141">
        <f t="shared" si="496"/>
        <v>2026</v>
      </c>
      <c r="B3967" s="141">
        <f t="shared" si="497"/>
        <v>2</v>
      </c>
      <c r="C3967" s="154">
        <v>46069</v>
      </c>
      <c r="D3967" s="142">
        <f t="shared" ca="1" si="498"/>
        <v>46097</v>
      </c>
      <c r="E3967" s="142" t="str">
        <f t="shared" ca="1" si="499"/>
        <v>1-Months</v>
      </c>
      <c r="F3967" s="142" t="str">
        <f>VLOOKUP(O3967,Stock[],5,FALSE)</f>
        <v>BE</v>
      </c>
      <c r="G3967" s="143" t="s">
        <v>3599</v>
      </c>
      <c r="H3967" s="144" t="s">
        <v>282</v>
      </c>
      <c r="I3967" s="145" t="s">
        <v>1753</v>
      </c>
      <c r="J3967" s="141" t="str">
        <f>VLOOKUP(I3967,Customers[],2,FALSE)</f>
        <v>ကုန်သည်လက်ဆောင်</v>
      </c>
      <c r="K3967" s="141">
        <f>VLOOKUP(I3967,Customers[],4,FALSE)</f>
        <v>0</v>
      </c>
      <c r="L3967" s="141">
        <f>VLOOKUP(Table85[[#This Row],[CustomerID]],Table!H:K,3,0)</f>
        <v>0</v>
      </c>
      <c r="M3967" s="141">
        <f>VLOOKUP(I3967,Customers[],5,FALSE)</f>
        <v>0</v>
      </c>
      <c r="N3967" s="145" t="s">
        <v>1750</v>
      </c>
      <c r="O3967" s="146" t="s">
        <v>1501</v>
      </c>
      <c r="P3967" s="141" t="str">
        <f>VLOOKUP(O3967,Stock[],2,FALSE)</f>
        <v>ရွှေမင်းသားမန်ကျည်းခေါင်ရည်(.6Ltr)</v>
      </c>
      <c r="Q3967" s="147">
        <f>VLOOKUP(O3967,Stock[],3,FALSE)</f>
        <v>0.6</v>
      </c>
      <c r="R3967" s="147">
        <f>VLOOKUP(O3967,Stock[],4,FALSE)</f>
        <v>12</v>
      </c>
      <c r="S3967" s="146">
        <v>1</v>
      </c>
      <c r="T3967" s="147">
        <f>(DailySales!$S3967/DailySales!$R3967)+DailySales!$U3967</f>
        <v>8.3333333333333329E-2</v>
      </c>
      <c r="U3967" s="146"/>
      <c r="V3967" s="148">
        <f>+DailySales!$T3967*DailySales!$R3967</f>
        <v>1</v>
      </c>
      <c r="W3967" s="148">
        <f>+DailySales!$V3967*DailySales!$Q3967</f>
        <v>0.6</v>
      </c>
      <c r="X3967" s="148">
        <f>VLOOKUP(O3967,Stock[],6,FALSE)</f>
        <v>800</v>
      </c>
      <c r="Y3967" s="148">
        <f>+DailySales!$V3967*DailySales!$X3967</f>
        <v>800</v>
      </c>
      <c r="Z3967" s="146"/>
      <c r="AA3967" s="146"/>
      <c r="AB3967" s="146"/>
      <c r="AC3967" s="146"/>
      <c r="AD3967" s="146"/>
      <c r="AE3967" s="149"/>
      <c r="AF3967" s="150">
        <v>46069</v>
      </c>
      <c r="AG3967" s="151">
        <v>800</v>
      </c>
      <c r="AH3967" s="150"/>
      <c r="AI3967" s="151"/>
      <c r="AJ3967" s="150"/>
      <c r="AK3967" s="151"/>
      <c r="AL3967" s="34"/>
      <c r="AM3967" s="39"/>
      <c r="AN396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68" spans="1:40" ht="19.5" customHeight="1" x14ac:dyDescent="0.25">
      <c r="A3968" s="141">
        <f t="shared" si="496"/>
        <v>2026</v>
      </c>
      <c r="B3968" s="141">
        <f t="shared" si="497"/>
        <v>2</v>
      </c>
      <c r="C3968" s="154">
        <v>46069</v>
      </c>
      <c r="D3968" s="142">
        <f t="shared" ca="1" si="498"/>
        <v>46097</v>
      </c>
      <c r="E3968" s="142" t="str">
        <f t="shared" ca="1" si="499"/>
        <v>1-Months</v>
      </c>
      <c r="F3968" s="142" t="str">
        <f>VLOOKUP(O3968,Stock[],5,FALSE)</f>
        <v>BE</v>
      </c>
      <c r="G3968" s="143" t="s">
        <v>3602</v>
      </c>
      <c r="H3968" s="144" t="s">
        <v>282</v>
      </c>
      <c r="I3968" s="145" t="s">
        <v>3154</v>
      </c>
      <c r="J3968" s="141" t="str">
        <f>VLOOKUP(I3968,Customers[],2,FALSE)</f>
        <v>မကြည်ထွေး</v>
      </c>
      <c r="K3968" s="141" t="str">
        <f>VLOOKUP(I3968,Customers[],4,FALSE)</f>
        <v>Pyawbwe</v>
      </c>
      <c r="L3968" s="141" t="str">
        <f>VLOOKUP(Table85[[#This Row],[CustomerID]],Table!H:K,3,0)</f>
        <v>ခံဘူး</v>
      </c>
      <c r="M3968" s="141" t="str">
        <f>VLOOKUP(I3968,Customers[],5,FALSE)</f>
        <v>Van-1</v>
      </c>
      <c r="N3968" s="145" t="s">
        <v>9</v>
      </c>
      <c r="O3968" s="146" t="s">
        <v>223</v>
      </c>
      <c r="P3968" s="141" t="str">
        <f>VLOOKUP(O3968,Stock[],2,FALSE)</f>
        <v>ချယ်ရီအရက်သန့်ကော် (.6Ltr)</v>
      </c>
      <c r="Q3968" s="147">
        <f>VLOOKUP(O3968,Stock[],3,FALSE)</f>
        <v>0.6</v>
      </c>
      <c r="R3968" s="147">
        <f>VLOOKUP(O3968,Stock[],4,FALSE)</f>
        <v>24</v>
      </c>
      <c r="S3968" s="146"/>
      <c r="T3968" s="147">
        <f>(DailySales!$S3968/DailySales!$R3968)+DailySales!$U3968</f>
        <v>1</v>
      </c>
      <c r="U3968" s="146">
        <v>1</v>
      </c>
      <c r="V3968" s="148">
        <f>+DailySales!$T3968*DailySales!$R3968</f>
        <v>24</v>
      </c>
      <c r="W3968" s="148">
        <f>+DailySales!$V3968*DailySales!$Q3968</f>
        <v>14.399999999999999</v>
      </c>
      <c r="X3968" s="148">
        <f>VLOOKUP(O3968,Stock[],6,FALSE)</f>
        <v>875</v>
      </c>
      <c r="Y3968" s="148">
        <f>+DailySales!$V3968*DailySales!$X3968</f>
        <v>21000</v>
      </c>
      <c r="Z3968" s="146"/>
      <c r="AA3968" s="146"/>
      <c r="AB3968" s="146"/>
      <c r="AC3968" s="146"/>
      <c r="AD3968" s="146"/>
      <c r="AE3968" s="149">
        <v>600</v>
      </c>
      <c r="AF3968" s="150">
        <v>46069</v>
      </c>
      <c r="AG3968" s="151">
        <v>21600</v>
      </c>
      <c r="AH3968" s="150"/>
      <c r="AI3968" s="151"/>
      <c r="AJ3968" s="150"/>
      <c r="AK3968" s="151"/>
      <c r="AL3968" s="34"/>
      <c r="AM3968" s="39"/>
      <c r="AN396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69" spans="1:40" ht="19.5" customHeight="1" x14ac:dyDescent="0.25">
      <c r="A3969" s="141">
        <f t="shared" si="496"/>
        <v>2026</v>
      </c>
      <c r="B3969" s="141">
        <f t="shared" si="497"/>
        <v>2</v>
      </c>
      <c r="C3969" s="154">
        <v>46069</v>
      </c>
      <c r="D3969" s="142">
        <f t="shared" ca="1" si="498"/>
        <v>46097</v>
      </c>
      <c r="E3969" s="142" t="str">
        <f t="shared" ca="1" si="499"/>
        <v>1-Months</v>
      </c>
      <c r="F3969" s="142" t="str">
        <f>VLOOKUP(O3969,Stock[],5,FALSE)</f>
        <v>BE</v>
      </c>
      <c r="G3969" s="143" t="s">
        <v>3603</v>
      </c>
      <c r="H3969" s="144" t="s">
        <v>282</v>
      </c>
      <c r="I3969" s="145" t="s">
        <v>2628</v>
      </c>
      <c r="J3969" s="141" t="str">
        <f>VLOOKUP(I3969,Customers[],2,FALSE)</f>
        <v>မိဘအရိပ်</v>
      </c>
      <c r="K3969" s="141" t="str">
        <f>VLOOKUP(I3969,Customers[],4,FALSE)</f>
        <v>Yamethin</v>
      </c>
      <c r="L3969" s="141" t="str">
        <f>VLOOKUP(Table85[[#This Row],[CustomerID]],Table!H:K,3,0)</f>
        <v>ကျီစု</v>
      </c>
      <c r="M3969" s="141" t="str">
        <f>VLOOKUP(I3969,Customers[],5,FALSE)</f>
        <v>Van-1</v>
      </c>
      <c r="N3969" s="145" t="s">
        <v>9</v>
      </c>
      <c r="O3969" s="146" t="s">
        <v>223</v>
      </c>
      <c r="P3969" s="141" t="str">
        <f>VLOOKUP(O3969,Stock[],2,FALSE)</f>
        <v>ချယ်ရီအရက်သန့်ကော် (.6Ltr)</v>
      </c>
      <c r="Q3969" s="147">
        <f>VLOOKUP(O3969,Stock[],3,FALSE)</f>
        <v>0.6</v>
      </c>
      <c r="R3969" s="147">
        <f>VLOOKUP(O3969,Stock[],4,FALSE)</f>
        <v>24</v>
      </c>
      <c r="S3969" s="146"/>
      <c r="T3969" s="147">
        <f>(DailySales!$S3969/DailySales!$R3969)+DailySales!$U3969</f>
        <v>2</v>
      </c>
      <c r="U3969" s="146">
        <v>2</v>
      </c>
      <c r="V3969" s="148">
        <f>+DailySales!$T3969*DailySales!$R3969</f>
        <v>48</v>
      </c>
      <c r="W3969" s="148">
        <f>+DailySales!$V3969*DailySales!$Q3969</f>
        <v>28.799999999999997</v>
      </c>
      <c r="X3969" s="148">
        <f>VLOOKUP(O3969,Stock[],6,FALSE)</f>
        <v>875</v>
      </c>
      <c r="Y3969" s="148">
        <f>+DailySales!$V3969*DailySales!$X3969</f>
        <v>42000</v>
      </c>
      <c r="Z3969" s="146"/>
      <c r="AA3969" s="146"/>
      <c r="AB3969" s="146"/>
      <c r="AC3969" s="146"/>
      <c r="AD3969" s="146"/>
      <c r="AE3969" s="149">
        <v>1200</v>
      </c>
      <c r="AF3969" s="150">
        <v>46069</v>
      </c>
      <c r="AG3969" s="151">
        <v>43200</v>
      </c>
      <c r="AH3969" s="150"/>
      <c r="AI3969" s="151"/>
      <c r="AJ3969" s="150"/>
      <c r="AK3969" s="151"/>
      <c r="AL3969" s="34"/>
      <c r="AM3969" s="39"/>
      <c r="AN396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70" spans="1:40" ht="19.5" customHeight="1" x14ac:dyDescent="0.25">
      <c r="A3970" s="141">
        <f t="shared" ref="A3970:A3977" si="500">YEAR(C3970)</f>
        <v>2026</v>
      </c>
      <c r="B3970" s="141">
        <f t="shared" ref="B3970:B3977" si="501">MONTH(C3970)</f>
        <v>2</v>
      </c>
      <c r="C3970" s="154">
        <v>46069</v>
      </c>
      <c r="D3970" s="142">
        <f t="shared" ref="D3970:D3977" ca="1" si="502">TODAY()</f>
        <v>46097</v>
      </c>
      <c r="E3970" s="142" t="str">
        <f t="shared" ref="E3970:E3977" ca="1" si="503">DATEDIF(C3970,D3970,"M")&amp;"-Months"</f>
        <v>1-Months</v>
      </c>
      <c r="F3970" s="142" t="str">
        <f>VLOOKUP(O3970,Stock[],5,FALSE)</f>
        <v>BE</v>
      </c>
      <c r="G3970" s="143" t="s">
        <v>3603</v>
      </c>
      <c r="H3970" s="144" t="s">
        <v>282</v>
      </c>
      <c r="I3970" s="145" t="s">
        <v>2628</v>
      </c>
      <c r="J3970" s="141" t="str">
        <f>VLOOKUP(I3970,Customers[],2,FALSE)</f>
        <v>မိဘအရိပ်</v>
      </c>
      <c r="K3970" s="141" t="str">
        <f>VLOOKUP(I3970,Customers[],4,FALSE)</f>
        <v>Yamethin</v>
      </c>
      <c r="L3970" s="141" t="str">
        <f>VLOOKUP(Table85[[#This Row],[CustomerID]],Table!H:K,3,0)</f>
        <v>ကျီစု</v>
      </c>
      <c r="M3970" s="141" t="str">
        <f>VLOOKUP(I3970,Customers[],5,FALSE)</f>
        <v>Van-1</v>
      </c>
      <c r="N3970" s="145" t="s">
        <v>9</v>
      </c>
      <c r="O3970" s="146" t="s">
        <v>2591</v>
      </c>
      <c r="P3970" s="141" t="str">
        <f>VLOOKUP(O3970,Stock[],2,FALSE)</f>
        <v>မိုးနဲကွန်ကီး ကော် (1L)</v>
      </c>
      <c r="Q3970" s="147">
        <f>VLOOKUP(O3970,Stock[],3,FALSE)</f>
        <v>1</v>
      </c>
      <c r="R3970" s="147">
        <f>VLOOKUP(O3970,Stock[],4,FALSE)</f>
        <v>12</v>
      </c>
      <c r="S3970" s="146"/>
      <c r="T3970" s="147">
        <f>(DailySales!$S3970/DailySales!$R3970)+DailySales!$U3970</f>
        <v>3</v>
      </c>
      <c r="U3970" s="146">
        <v>3</v>
      </c>
      <c r="V3970" s="148">
        <f>+DailySales!$T3970*DailySales!$R3970</f>
        <v>36</v>
      </c>
      <c r="W3970" s="148">
        <f>+DailySales!$V3970*DailySales!$Q3970</f>
        <v>36</v>
      </c>
      <c r="X3970" s="148">
        <f>VLOOKUP(O3970,Stock[],6,FALSE)</f>
        <v>2100</v>
      </c>
      <c r="Y3970" s="148">
        <f>+DailySales!$V3970*DailySales!$X3970</f>
        <v>75600</v>
      </c>
      <c r="Z3970" s="146"/>
      <c r="AA3970" s="146"/>
      <c r="AB3970" s="146"/>
      <c r="AC3970" s="146"/>
      <c r="AD3970" s="146"/>
      <c r="AE3970" s="149">
        <v>3600</v>
      </c>
      <c r="AF3970" s="150">
        <v>46069</v>
      </c>
      <c r="AG3970" s="151">
        <v>79200</v>
      </c>
      <c r="AH3970" s="150"/>
      <c r="AI3970" s="151"/>
      <c r="AJ3970" s="150"/>
      <c r="AK3970" s="151"/>
      <c r="AL3970" s="34"/>
      <c r="AM3970" s="39"/>
      <c r="AN397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71" spans="1:40" ht="19.5" customHeight="1" x14ac:dyDescent="0.25">
      <c r="A3971" s="141">
        <f t="shared" si="500"/>
        <v>2026</v>
      </c>
      <c r="B3971" s="141">
        <f t="shared" si="501"/>
        <v>2</v>
      </c>
      <c r="C3971" s="154">
        <v>46069</v>
      </c>
      <c r="D3971" s="142">
        <f t="shared" ca="1" si="502"/>
        <v>46097</v>
      </c>
      <c r="E3971" s="142" t="str">
        <f t="shared" ca="1" si="503"/>
        <v>1-Months</v>
      </c>
      <c r="F3971" s="142" t="str">
        <f>VLOOKUP(O3971,Stock[],5,FALSE)</f>
        <v>BE</v>
      </c>
      <c r="G3971" s="143" t="s">
        <v>3603</v>
      </c>
      <c r="H3971" s="144" t="s">
        <v>282</v>
      </c>
      <c r="I3971" s="145" t="s">
        <v>1753</v>
      </c>
      <c r="J3971" s="141" t="str">
        <f>VLOOKUP(I3971,Customers[],2,FALSE)</f>
        <v>ကုန်သည်လက်ဆောင်</v>
      </c>
      <c r="K3971" s="141">
        <f>VLOOKUP(I3971,Customers[],4,FALSE)</f>
        <v>0</v>
      </c>
      <c r="L3971" s="141">
        <f>VLOOKUP(Table85[[#This Row],[CustomerID]],Table!H:K,3,0)</f>
        <v>0</v>
      </c>
      <c r="M3971" s="141">
        <f>VLOOKUP(I3971,Customers[],5,FALSE)</f>
        <v>0</v>
      </c>
      <c r="N3971" s="145" t="s">
        <v>1750</v>
      </c>
      <c r="O3971" s="146" t="s">
        <v>225</v>
      </c>
      <c r="P3971" s="141" t="str">
        <f>VLOOKUP(O3971,Stock[],2,FALSE)</f>
        <v>ချယ်ရီသံပုရာအရက်သန့်ကော် (1Ltr)</v>
      </c>
      <c r="Q3971" s="147">
        <f>VLOOKUP(O3971,Stock[],3,FALSE)</f>
        <v>1</v>
      </c>
      <c r="R3971" s="147">
        <f>VLOOKUP(O3971,Stock[],4,FALSE)</f>
        <v>12</v>
      </c>
      <c r="S3971" s="146">
        <v>1</v>
      </c>
      <c r="T3971" s="147">
        <f>(DailySales!$S3971/DailySales!$R3971)+DailySales!$U3971</f>
        <v>8.3333333333333329E-2</v>
      </c>
      <c r="U3971" s="146"/>
      <c r="V3971" s="148">
        <f>+DailySales!$T3971*DailySales!$R3971</f>
        <v>1</v>
      </c>
      <c r="W3971" s="148">
        <f>+DailySales!$V3971*DailySales!$Q3971</f>
        <v>1</v>
      </c>
      <c r="X3971" s="148">
        <f>VLOOKUP(O3971,Stock[],6,FALSE)</f>
        <v>1260</v>
      </c>
      <c r="Y3971" s="148">
        <f>+DailySales!$V3971*DailySales!$X3971</f>
        <v>1260</v>
      </c>
      <c r="Z3971" s="146"/>
      <c r="AA3971" s="146"/>
      <c r="AB3971" s="146"/>
      <c r="AC3971" s="146"/>
      <c r="AD3971" s="146"/>
      <c r="AE3971" s="149"/>
      <c r="AF3971" s="150">
        <v>46069</v>
      </c>
      <c r="AG3971" s="151">
        <v>1260</v>
      </c>
      <c r="AH3971" s="150"/>
      <c r="AI3971" s="151"/>
      <c r="AJ3971" s="150"/>
      <c r="AK3971" s="151"/>
      <c r="AL3971" s="34"/>
      <c r="AM3971" s="39"/>
      <c r="AN397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72" spans="1:40" ht="19.5" customHeight="1" x14ac:dyDescent="0.25">
      <c r="A3972" s="141">
        <f t="shared" si="500"/>
        <v>2026</v>
      </c>
      <c r="B3972" s="141">
        <f t="shared" si="501"/>
        <v>2</v>
      </c>
      <c r="C3972" s="154">
        <v>46069</v>
      </c>
      <c r="D3972" s="142">
        <f t="shared" ca="1" si="502"/>
        <v>46097</v>
      </c>
      <c r="E3972" s="142" t="str">
        <f t="shared" ca="1" si="503"/>
        <v>1-Months</v>
      </c>
      <c r="F3972" s="142" t="str">
        <f>VLOOKUP(O3972,Stock[],5,FALSE)</f>
        <v>BE</v>
      </c>
      <c r="G3972" s="143" t="s">
        <v>3603</v>
      </c>
      <c r="H3972" s="144" t="s">
        <v>282</v>
      </c>
      <c r="I3972" s="145" t="s">
        <v>1753</v>
      </c>
      <c r="J3972" s="141" t="str">
        <f>VLOOKUP(I3972,Customers[],2,FALSE)</f>
        <v>ကုန်သည်လက်ဆောင်</v>
      </c>
      <c r="K3972" s="141">
        <f>VLOOKUP(I3972,Customers[],4,FALSE)</f>
        <v>0</v>
      </c>
      <c r="L3972" s="141">
        <f>VLOOKUP(Table85[[#This Row],[CustomerID]],Table!H:K,3,0)</f>
        <v>0</v>
      </c>
      <c r="M3972" s="141">
        <f>VLOOKUP(I3972,Customers[],5,FALSE)</f>
        <v>0</v>
      </c>
      <c r="N3972" s="145" t="s">
        <v>1750</v>
      </c>
      <c r="O3972" s="146" t="s">
        <v>1501</v>
      </c>
      <c r="P3972" s="141" t="str">
        <f>VLOOKUP(O3972,Stock[],2,FALSE)</f>
        <v>ရွှေမင်းသားမန်ကျည်းခေါင်ရည်(.6Ltr)</v>
      </c>
      <c r="Q3972" s="147">
        <f>VLOOKUP(O3972,Stock[],3,FALSE)</f>
        <v>0.6</v>
      </c>
      <c r="R3972" s="147">
        <f>VLOOKUP(O3972,Stock[],4,FALSE)</f>
        <v>12</v>
      </c>
      <c r="S3972" s="146">
        <v>1</v>
      </c>
      <c r="T3972" s="147">
        <f>(DailySales!$S3972/DailySales!$R3972)+DailySales!$U3972</f>
        <v>8.3333333333333329E-2</v>
      </c>
      <c r="U3972" s="146"/>
      <c r="V3972" s="148">
        <f>+DailySales!$T3972*DailySales!$R3972</f>
        <v>1</v>
      </c>
      <c r="W3972" s="148">
        <f>+DailySales!$V3972*DailySales!$Q3972</f>
        <v>0.6</v>
      </c>
      <c r="X3972" s="148">
        <f>VLOOKUP(O3972,Stock[],6,FALSE)</f>
        <v>800</v>
      </c>
      <c r="Y3972" s="148">
        <f>+DailySales!$V3972*DailySales!$X3972</f>
        <v>800</v>
      </c>
      <c r="Z3972" s="146"/>
      <c r="AA3972" s="146"/>
      <c r="AB3972" s="146"/>
      <c r="AC3972" s="146"/>
      <c r="AD3972" s="146"/>
      <c r="AE3972" s="149"/>
      <c r="AF3972" s="150">
        <v>46069</v>
      </c>
      <c r="AG3972" s="151">
        <v>800</v>
      </c>
      <c r="AH3972" s="150"/>
      <c r="AI3972" s="151"/>
      <c r="AJ3972" s="150"/>
      <c r="AK3972" s="151"/>
      <c r="AL3972" s="34"/>
      <c r="AM3972" s="39"/>
      <c r="AN397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73" spans="1:40" ht="19.5" customHeight="1" x14ac:dyDescent="0.25">
      <c r="A3973" s="141">
        <f t="shared" si="500"/>
        <v>2026</v>
      </c>
      <c r="B3973" s="141">
        <f t="shared" si="501"/>
        <v>2</v>
      </c>
      <c r="C3973" s="154">
        <v>46069</v>
      </c>
      <c r="D3973" s="142">
        <f t="shared" ca="1" si="502"/>
        <v>46097</v>
      </c>
      <c r="E3973" s="142" t="str">
        <f t="shared" ca="1" si="503"/>
        <v>1-Months</v>
      </c>
      <c r="F3973" s="142" t="str">
        <f>VLOOKUP(O3973,Stock[],5,FALSE)</f>
        <v>BE</v>
      </c>
      <c r="G3973" s="143" t="s">
        <v>3604</v>
      </c>
      <c r="H3973" s="144" t="s">
        <v>282</v>
      </c>
      <c r="I3973" s="145" t="s">
        <v>575</v>
      </c>
      <c r="J3973" s="141" t="str">
        <f>VLOOKUP(I3973,Customers[],2,FALSE)</f>
        <v>ကိုညီညီ</v>
      </c>
      <c r="K3973" s="141" t="str">
        <f>VLOOKUP(I3973,Customers[],4,FALSE)</f>
        <v>Yamethin</v>
      </c>
      <c r="L3973" s="141" t="str">
        <f>VLOOKUP(Table85[[#This Row],[CustomerID]],Table!H:K,3,0)</f>
        <v>ရွှေညောင်ဖူး</v>
      </c>
      <c r="M3973" s="141" t="str">
        <f>VLOOKUP(I3973,Customers[],5,FALSE)</f>
        <v>Van-1</v>
      </c>
      <c r="N3973" s="145" t="s">
        <v>9</v>
      </c>
      <c r="O3973" s="146" t="s">
        <v>225</v>
      </c>
      <c r="P3973" s="141" t="str">
        <f>VLOOKUP(O3973,Stock[],2,FALSE)</f>
        <v>ချယ်ရီသံပုရာအရက်သန့်ကော် (1Ltr)</v>
      </c>
      <c r="Q3973" s="147">
        <f>VLOOKUP(O3973,Stock[],3,FALSE)</f>
        <v>1</v>
      </c>
      <c r="R3973" s="147">
        <f>VLOOKUP(O3973,Stock[],4,FALSE)</f>
        <v>12</v>
      </c>
      <c r="S3973" s="146"/>
      <c r="T3973" s="147">
        <f>(DailySales!$S3973/DailySales!$R3973)+DailySales!$U3973</f>
        <v>2</v>
      </c>
      <c r="U3973" s="146">
        <v>2</v>
      </c>
      <c r="V3973" s="148">
        <f>+DailySales!$T3973*DailySales!$R3973</f>
        <v>24</v>
      </c>
      <c r="W3973" s="148">
        <f>+DailySales!$V3973*DailySales!$Q3973</f>
        <v>24</v>
      </c>
      <c r="X3973" s="148">
        <f>VLOOKUP(O3973,Stock[],6,FALSE)</f>
        <v>1260</v>
      </c>
      <c r="Y3973" s="148">
        <f>+DailySales!$V3973*DailySales!$X3973</f>
        <v>30240</v>
      </c>
      <c r="Z3973" s="146"/>
      <c r="AA3973" s="146"/>
      <c r="AB3973" s="146"/>
      <c r="AC3973" s="146"/>
      <c r="AD3973" s="146"/>
      <c r="AE3973" s="149">
        <v>760</v>
      </c>
      <c r="AF3973" s="150">
        <v>46069</v>
      </c>
      <c r="AG3973" s="151">
        <v>31000</v>
      </c>
      <c r="AH3973" s="150"/>
      <c r="AI3973" s="151"/>
      <c r="AJ3973" s="150"/>
      <c r="AK3973" s="151"/>
      <c r="AL3973" s="34"/>
      <c r="AM3973" s="39"/>
      <c r="AN397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74" spans="1:40" ht="19.5" customHeight="1" x14ac:dyDescent="0.25">
      <c r="A3974" s="141">
        <f t="shared" si="500"/>
        <v>2026</v>
      </c>
      <c r="B3974" s="141">
        <f t="shared" si="501"/>
        <v>2</v>
      </c>
      <c r="C3974" s="154">
        <v>46069</v>
      </c>
      <c r="D3974" s="142">
        <f t="shared" ca="1" si="502"/>
        <v>46097</v>
      </c>
      <c r="E3974" s="142" t="str">
        <f t="shared" ca="1" si="503"/>
        <v>1-Months</v>
      </c>
      <c r="F3974" s="142" t="str">
        <f>VLOOKUP(O3974,Stock[],5,FALSE)</f>
        <v>BE</v>
      </c>
      <c r="G3974" s="143" t="s">
        <v>3605</v>
      </c>
      <c r="H3974" s="144" t="s">
        <v>282</v>
      </c>
      <c r="I3974" s="145" t="s">
        <v>1754</v>
      </c>
      <c r="J3974" s="141" t="str">
        <f>VLOOKUP(I3974,Customers[],2,FALSE)</f>
        <v>စစ်ဆေးရေးဂိတ်လက်ဆောင်</v>
      </c>
      <c r="K3974" s="141">
        <f>VLOOKUP(I3974,Customers[],4,FALSE)</f>
        <v>0</v>
      </c>
      <c r="L3974" s="141">
        <f>VLOOKUP(Table85[[#This Row],[CustomerID]],Table!H:K,3,0)</f>
        <v>0</v>
      </c>
      <c r="M3974" s="141">
        <f>VLOOKUP(I3974,Customers[],5,FALSE)</f>
        <v>0</v>
      </c>
      <c r="N3974" s="145" t="s">
        <v>1751</v>
      </c>
      <c r="O3974" s="146" t="s">
        <v>217</v>
      </c>
      <c r="P3974" s="141" t="str">
        <f>VLOOKUP(O3974,Stock[],2,FALSE)</f>
        <v>လိမ္မော်ဖြူ</v>
      </c>
      <c r="Q3974" s="147">
        <f>VLOOKUP(O3974,Stock[],3,FALSE)</f>
        <v>0.64</v>
      </c>
      <c r="R3974" s="147">
        <f>VLOOKUP(O3974,Stock[],4,FALSE)</f>
        <v>24</v>
      </c>
      <c r="S3974" s="146">
        <v>3</v>
      </c>
      <c r="T3974" s="147">
        <f>(DailySales!$S3974/DailySales!$R3974)+DailySales!$U3974</f>
        <v>0.125</v>
      </c>
      <c r="U3974" s="146"/>
      <c r="V3974" s="148">
        <f>+DailySales!$T3974*DailySales!$R3974</f>
        <v>3</v>
      </c>
      <c r="W3974" s="148">
        <f>+DailySales!$V3974*DailySales!$Q3974</f>
        <v>1.92</v>
      </c>
      <c r="X3974" s="148">
        <f>VLOOKUP(O3974,Stock[],6,FALSE)</f>
        <v>1330</v>
      </c>
      <c r="Y3974" s="148">
        <f>+DailySales!$V3974*DailySales!$X3974</f>
        <v>3990</v>
      </c>
      <c r="Z3974" s="146"/>
      <c r="AA3974" s="146"/>
      <c r="AB3974" s="146"/>
      <c r="AC3974" s="146"/>
      <c r="AD3974" s="146"/>
      <c r="AE3974" s="149"/>
      <c r="AF3974" s="150">
        <v>46069</v>
      </c>
      <c r="AG3974" s="151">
        <v>3990</v>
      </c>
      <c r="AH3974" s="150"/>
      <c r="AI3974" s="151"/>
      <c r="AJ3974" s="150"/>
      <c r="AK3974" s="151"/>
      <c r="AL3974" s="34"/>
      <c r="AM3974" s="39"/>
      <c r="AN397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75" spans="1:40" ht="19.5" customHeight="1" x14ac:dyDescent="0.25">
      <c r="A3975" s="141">
        <f t="shared" si="500"/>
        <v>2026</v>
      </c>
      <c r="B3975" s="141">
        <f t="shared" si="501"/>
        <v>2</v>
      </c>
      <c r="C3975" s="154">
        <v>46069</v>
      </c>
      <c r="D3975" s="142">
        <f t="shared" ca="1" si="502"/>
        <v>46097</v>
      </c>
      <c r="E3975" s="142" t="str">
        <f t="shared" ca="1" si="503"/>
        <v>1-Months</v>
      </c>
      <c r="F3975" s="142" t="str">
        <f>VLOOKUP(O3975,Stock[],5,FALSE)</f>
        <v>BE</v>
      </c>
      <c r="G3975" s="143" t="s">
        <v>3606</v>
      </c>
      <c r="H3975" s="144" t="s">
        <v>282</v>
      </c>
      <c r="I3975" s="145" t="s">
        <v>2834</v>
      </c>
      <c r="J3975" s="141" t="str">
        <f>VLOOKUP(I3975,Customers[],2,FALSE)</f>
        <v>မမိသေး</v>
      </c>
      <c r="K3975" s="141" t="str">
        <f>VLOOKUP(I3975,Customers[],4,FALSE)</f>
        <v>Yamethin</v>
      </c>
      <c r="L3975" s="141" t="str">
        <f>VLOOKUP(Table85[[#This Row],[CustomerID]],Table!H:K,3,0)</f>
        <v>စျေးကုန်းကြီး</v>
      </c>
      <c r="M3975" s="141" t="str">
        <f>VLOOKUP(I3975,Customers[],5,FALSE)</f>
        <v>Van-1</v>
      </c>
      <c r="N3975" s="145" t="s">
        <v>9</v>
      </c>
      <c r="O3975" s="146" t="s">
        <v>225</v>
      </c>
      <c r="P3975" s="141" t="str">
        <f>VLOOKUP(O3975,Stock[],2,FALSE)</f>
        <v>ချယ်ရီသံပုရာအရက်သန့်ကော် (1Ltr)</v>
      </c>
      <c r="Q3975" s="147">
        <f>VLOOKUP(O3975,Stock[],3,FALSE)</f>
        <v>1</v>
      </c>
      <c r="R3975" s="147">
        <f>VLOOKUP(O3975,Stock[],4,FALSE)</f>
        <v>12</v>
      </c>
      <c r="S3975" s="146"/>
      <c r="T3975" s="147">
        <f>(DailySales!$S3975/DailySales!$R3975)+DailySales!$U3975</f>
        <v>2</v>
      </c>
      <c r="U3975" s="146">
        <v>2</v>
      </c>
      <c r="V3975" s="148">
        <f>+DailySales!$T3975*DailySales!$R3975</f>
        <v>24</v>
      </c>
      <c r="W3975" s="148">
        <f>+DailySales!$V3975*DailySales!$Q3975</f>
        <v>24</v>
      </c>
      <c r="X3975" s="148">
        <f>VLOOKUP(O3975,Stock[],6,FALSE)</f>
        <v>1260</v>
      </c>
      <c r="Y3975" s="148">
        <f>+DailySales!$V3975*DailySales!$X3975</f>
        <v>30240</v>
      </c>
      <c r="Z3975" s="146"/>
      <c r="AA3975" s="146"/>
      <c r="AB3975" s="146"/>
      <c r="AC3975" s="146"/>
      <c r="AD3975" s="146"/>
      <c r="AE3975" s="149">
        <v>760</v>
      </c>
      <c r="AF3975" s="150">
        <v>46069</v>
      </c>
      <c r="AG3975" s="151">
        <v>31000</v>
      </c>
      <c r="AH3975" s="150"/>
      <c r="AI3975" s="151"/>
      <c r="AJ3975" s="150"/>
      <c r="AK3975" s="151"/>
      <c r="AL3975" s="34"/>
      <c r="AM3975" s="39"/>
      <c r="AN397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76" spans="1:40" ht="19.5" customHeight="1" x14ac:dyDescent="0.25">
      <c r="A3976" s="141">
        <f t="shared" si="500"/>
        <v>2026</v>
      </c>
      <c r="B3976" s="141">
        <f t="shared" si="501"/>
        <v>2</v>
      </c>
      <c r="C3976" s="154">
        <v>46069</v>
      </c>
      <c r="D3976" s="142">
        <f t="shared" ca="1" si="502"/>
        <v>46097</v>
      </c>
      <c r="E3976" s="142" t="str">
        <f t="shared" ca="1" si="503"/>
        <v>1-Months</v>
      </c>
      <c r="F3976" s="142" t="str">
        <f>VLOOKUP(O3976,Stock[],5,FALSE)</f>
        <v>BE</v>
      </c>
      <c r="G3976" s="143" t="s">
        <v>3607</v>
      </c>
      <c r="H3976" s="144" t="s">
        <v>282</v>
      </c>
      <c r="I3976" s="145" t="s">
        <v>1455</v>
      </c>
      <c r="J3976" s="141" t="str">
        <f>VLOOKUP(I3976,Customers[],2,FALSE)</f>
        <v>ဒေါညိုသက်</v>
      </c>
      <c r="K3976" s="141" t="str">
        <f>VLOOKUP(I3976,Customers[],4,FALSE)</f>
        <v>Yamethin</v>
      </c>
      <c r="L3976" s="141" t="str">
        <f>VLOOKUP(Table85[[#This Row],[CustomerID]],Table!H:K,3,0)</f>
        <v>စျေးကုန်းကြီး</v>
      </c>
      <c r="M3976" s="141" t="str">
        <f>VLOOKUP(I3976,Customers[],5,FALSE)</f>
        <v>Van-1</v>
      </c>
      <c r="N3976" s="145" t="s">
        <v>9</v>
      </c>
      <c r="O3976" s="146" t="s">
        <v>225</v>
      </c>
      <c r="P3976" s="141" t="str">
        <f>VLOOKUP(O3976,Stock[],2,FALSE)</f>
        <v>ချယ်ရီသံပုရာအရက်သန့်ကော် (1Ltr)</v>
      </c>
      <c r="Q3976" s="147">
        <f>VLOOKUP(O3976,Stock[],3,FALSE)</f>
        <v>1</v>
      </c>
      <c r="R3976" s="147">
        <f>VLOOKUP(O3976,Stock[],4,FALSE)</f>
        <v>12</v>
      </c>
      <c r="S3976" s="146"/>
      <c r="T3976" s="147">
        <f>(DailySales!$S3976/DailySales!$R3976)+DailySales!$U3976</f>
        <v>2</v>
      </c>
      <c r="U3976" s="146">
        <v>2</v>
      </c>
      <c r="V3976" s="148">
        <f>+DailySales!$T3976*DailySales!$R3976</f>
        <v>24</v>
      </c>
      <c r="W3976" s="148">
        <f>+DailySales!$V3976*DailySales!$Q3976</f>
        <v>24</v>
      </c>
      <c r="X3976" s="148">
        <f>VLOOKUP(O3976,Stock[],6,FALSE)</f>
        <v>1260</v>
      </c>
      <c r="Y3976" s="148">
        <f>+DailySales!$V3976*DailySales!$X3976</f>
        <v>30240</v>
      </c>
      <c r="Z3976" s="146"/>
      <c r="AA3976" s="146"/>
      <c r="AB3976" s="146"/>
      <c r="AC3976" s="146"/>
      <c r="AD3976" s="146"/>
      <c r="AE3976" s="149">
        <v>760</v>
      </c>
      <c r="AF3976" s="150">
        <v>46069</v>
      </c>
      <c r="AG3976" s="151">
        <v>31000</v>
      </c>
      <c r="AH3976" s="150"/>
      <c r="AI3976" s="151"/>
      <c r="AJ3976" s="150"/>
      <c r="AK3976" s="151"/>
      <c r="AL3976" s="34"/>
      <c r="AM3976" s="39"/>
      <c r="AN397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77" spans="1:40" ht="19.5" customHeight="1" x14ac:dyDescent="0.25">
      <c r="A3977" s="141">
        <f t="shared" si="500"/>
        <v>2026</v>
      </c>
      <c r="B3977" s="141">
        <f t="shared" si="501"/>
        <v>2</v>
      </c>
      <c r="C3977" s="154">
        <v>46069</v>
      </c>
      <c r="D3977" s="142">
        <f t="shared" ca="1" si="502"/>
        <v>46097</v>
      </c>
      <c r="E3977" s="142" t="str">
        <f t="shared" ca="1" si="503"/>
        <v>1-Months</v>
      </c>
      <c r="F3977" s="142" t="str">
        <f>VLOOKUP(O3977,Stock[],5,FALSE)</f>
        <v>BE</v>
      </c>
      <c r="G3977" s="143" t="s">
        <v>3607</v>
      </c>
      <c r="H3977" s="144" t="s">
        <v>282</v>
      </c>
      <c r="I3977" s="145" t="s">
        <v>1455</v>
      </c>
      <c r="J3977" s="141" t="str">
        <f>VLOOKUP(I3977,Customers[],2,FALSE)</f>
        <v>ဒေါညိုသက်</v>
      </c>
      <c r="K3977" s="141" t="str">
        <f>VLOOKUP(I3977,Customers[],4,FALSE)</f>
        <v>Yamethin</v>
      </c>
      <c r="L3977" s="141" t="str">
        <f>VLOOKUP(Table85[[#This Row],[CustomerID]],Table!H:K,3,0)</f>
        <v>စျေးကုန်းကြီး</v>
      </c>
      <c r="M3977" s="141" t="str">
        <f>VLOOKUP(I3977,Customers[],5,FALSE)</f>
        <v>Van-1</v>
      </c>
      <c r="N3977" s="145" t="s">
        <v>9</v>
      </c>
      <c r="O3977" s="146" t="s">
        <v>223</v>
      </c>
      <c r="P3977" s="141" t="str">
        <f>VLOOKUP(O3977,Stock[],2,FALSE)</f>
        <v>ချယ်ရီအရက်သန့်ကော် (.6Ltr)</v>
      </c>
      <c r="Q3977" s="147">
        <f>VLOOKUP(O3977,Stock[],3,FALSE)</f>
        <v>0.6</v>
      </c>
      <c r="R3977" s="147">
        <f>VLOOKUP(O3977,Stock[],4,FALSE)</f>
        <v>24</v>
      </c>
      <c r="S3977" s="146"/>
      <c r="T3977" s="147">
        <f>(DailySales!$S3977/DailySales!$R3977)+DailySales!$U3977</f>
        <v>1</v>
      </c>
      <c r="U3977" s="146">
        <v>1</v>
      </c>
      <c r="V3977" s="148">
        <f>+DailySales!$T3977*DailySales!$R3977</f>
        <v>24</v>
      </c>
      <c r="W3977" s="148">
        <f>+DailySales!$V3977*DailySales!$Q3977</f>
        <v>14.399999999999999</v>
      </c>
      <c r="X3977" s="148">
        <f>VLOOKUP(O3977,Stock[],6,FALSE)</f>
        <v>875</v>
      </c>
      <c r="Y3977" s="148">
        <f>+DailySales!$V3977*DailySales!$X3977</f>
        <v>21000</v>
      </c>
      <c r="Z3977" s="146"/>
      <c r="AA3977" s="146"/>
      <c r="AB3977" s="146"/>
      <c r="AC3977" s="146"/>
      <c r="AD3977" s="146"/>
      <c r="AE3977" s="149">
        <v>600</v>
      </c>
      <c r="AF3977" s="150">
        <v>46069</v>
      </c>
      <c r="AG3977" s="151">
        <v>21600</v>
      </c>
      <c r="AH3977" s="150"/>
      <c r="AI3977" s="151"/>
      <c r="AJ3977" s="150"/>
      <c r="AK3977" s="151"/>
      <c r="AL3977" s="34"/>
      <c r="AM3977" s="39"/>
      <c r="AN397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78" spans="1:40" ht="19.5" customHeight="1" x14ac:dyDescent="0.25">
      <c r="A3978" s="141">
        <f t="shared" ref="A3978:A3985" si="504">YEAR(C3978)</f>
        <v>2026</v>
      </c>
      <c r="B3978" s="141">
        <f t="shared" ref="B3978:B3985" si="505">MONTH(C3978)</f>
        <v>2</v>
      </c>
      <c r="C3978" s="154">
        <v>46069</v>
      </c>
      <c r="D3978" s="142">
        <f t="shared" ref="D3978:D3985" ca="1" si="506">TODAY()</f>
        <v>46097</v>
      </c>
      <c r="E3978" s="142" t="str">
        <f t="shared" ref="E3978:E3985" ca="1" si="507">DATEDIF(C3978,D3978,"M")&amp;"-Months"</f>
        <v>1-Months</v>
      </c>
      <c r="F3978" s="142" t="str">
        <f>VLOOKUP(O3978,Stock[],5,FALSE)</f>
        <v>BE</v>
      </c>
      <c r="G3978" s="143" t="s">
        <v>3608</v>
      </c>
      <c r="H3978" s="144" t="s">
        <v>282</v>
      </c>
      <c r="I3978" s="145" t="s">
        <v>780</v>
      </c>
      <c r="J3978" s="141" t="str">
        <f>VLOOKUP(I3978,Customers[],2,FALSE)</f>
        <v>မတင်တင်ညို</v>
      </c>
      <c r="K3978" s="141" t="str">
        <f>VLOOKUP(I3978,Customers[],4,FALSE)</f>
        <v>Yamethin</v>
      </c>
      <c r="L3978" s="141" t="str">
        <f>VLOOKUP(Table85[[#This Row],[CustomerID]],Table!H:K,3,0)</f>
        <v>စျေးကုန်းကြီး</v>
      </c>
      <c r="M3978" s="141" t="str">
        <f>VLOOKUP(I3978,Customers[],5,FALSE)</f>
        <v>Van-1</v>
      </c>
      <c r="N3978" s="145" t="s">
        <v>9</v>
      </c>
      <c r="O3978" s="146" t="s">
        <v>225</v>
      </c>
      <c r="P3978" s="141" t="str">
        <f>VLOOKUP(O3978,Stock[],2,FALSE)</f>
        <v>ချယ်ရီသံပုရာအရက်သန့်ကော် (1Ltr)</v>
      </c>
      <c r="Q3978" s="147">
        <f>VLOOKUP(O3978,Stock[],3,FALSE)</f>
        <v>1</v>
      </c>
      <c r="R3978" s="147">
        <f>VLOOKUP(O3978,Stock[],4,FALSE)</f>
        <v>12</v>
      </c>
      <c r="S3978" s="146"/>
      <c r="T3978" s="147">
        <f>(DailySales!$S3978/DailySales!$R3978)+DailySales!$U3978</f>
        <v>1</v>
      </c>
      <c r="U3978" s="146">
        <v>1</v>
      </c>
      <c r="V3978" s="148">
        <f>+DailySales!$T3978*DailySales!$R3978</f>
        <v>12</v>
      </c>
      <c r="W3978" s="148">
        <f>+DailySales!$V3978*DailySales!$Q3978</f>
        <v>12</v>
      </c>
      <c r="X3978" s="148">
        <f>VLOOKUP(O3978,Stock[],6,FALSE)</f>
        <v>1260</v>
      </c>
      <c r="Y3978" s="148">
        <f>+DailySales!$V3978*DailySales!$X3978</f>
        <v>15120</v>
      </c>
      <c r="Z3978" s="146"/>
      <c r="AA3978" s="146"/>
      <c r="AB3978" s="146"/>
      <c r="AC3978" s="146"/>
      <c r="AD3978" s="146"/>
      <c r="AE3978" s="149">
        <v>380</v>
      </c>
      <c r="AF3978" s="150">
        <v>46069</v>
      </c>
      <c r="AG3978" s="151">
        <v>15500</v>
      </c>
      <c r="AH3978" s="150"/>
      <c r="AI3978" s="151"/>
      <c r="AJ3978" s="150"/>
      <c r="AK3978" s="151"/>
      <c r="AL3978" s="34"/>
      <c r="AM3978" s="39"/>
      <c r="AN397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79" spans="1:40" ht="19.5" customHeight="1" x14ac:dyDescent="0.25">
      <c r="A3979" s="141">
        <f t="shared" si="504"/>
        <v>2026</v>
      </c>
      <c r="B3979" s="141">
        <f t="shared" si="505"/>
        <v>2</v>
      </c>
      <c r="C3979" s="154">
        <v>46069</v>
      </c>
      <c r="D3979" s="142">
        <f t="shared" ca="1" si="506"/>
        <v>46097</v>
      </c>
      <c r="E3979" s="142" t="str">
        <f t="shared" ca="1" si="507"/>
        <v>1-Months</v>
      </c>
      <c r="F3979" s="142" t="str">
        <f>VLOOKUP(O3979,Stock[],5,FALSE)</f>
        <v>BE</v>
      </c>
      <c r="G3979" s="143" t="s">
        <v>3609</v>
      </c>
      <c r="H3979" s="144" t="s">
        <v>282</v>
      </c>
      <c r="I3979" s="145" t="s">
        <v>580</v>
      </c>
      <c r="J3979" s="141" t="str">
        <f>VLOOKUP(I3979,Customers[],2,FALSE)</f>
        <v>မစန်းနုဝေ</v>
      </c>
      <c r="K3979" s="141" t="str">
        <f>VLOOKUP(I3979,Customers[],4,FALSE)</f>
        <v>Pyawbwe</v>
      </c>
      <c r="L3979" s="141" t="str">
        <f>VLOOKUP(Table85[[#This Row],[CustomerID]],Table!H:K,3,0)</f>
        <v>အင်းကုန်း</v>
      </c>
      <c r="M3979" s="141" t="str">
        <f>VLOOKUP(I3979,Customers[],5,FALSE)</f>
        <v>Van-1</v>
      </c>
      <c r="N3979" s="145" t="s">
        <v>9</v>
      </c>
      <c r="O3979" s="146" t="s">
        <v>225</v>
      </c>
      <c r="P3979" s="141" t="str">
        <f>VLOOKUP(O3979,Stock[],2,FALSE)</f>
        <v>ချယ်ရီသံပုရာအရက်သန့်ကော် (1Ltr)</v>
      </c>
      <c r="Q3979" s="147">
        <f>VLOOKUP(O3979,Stock[],3,FALSE)</f>
        <v>1</v>
      </c>
      <c r="R3979" s="147">
        <f>VLOOKUP(O3979,Stock[],4,FALSE)</f>
        <v>12</v>
      </c>
      <c r="S3979" s="146"/>
      <c r="T3979" s="147">
        <f>(DailySales!$S3979/DailySales!$R3979)+DailySales!$U3979</f>
        <v>1</v>
      </c>
      <c r="U3979" s="146">
        <v>1</v>
      </c>
      <c r="V3979" s="148">
        <f>+DailySales!$T3979*DailySales!$R3979</f>
        <v>12</v>
      </c>
      <c r="W3979" s="148">
        <f>+DailySales!$V3979*DailySales!$Q3979</f>
        <v>12</v>
      </c>
      <c r="X3979" s="148">
        <f>VLOOKUP(O3979,Stock[],6,FALSE)</f>
        <v>1260</v>
      </c>
      <c r="Y3979" s="148">
        <f>+DailySales!$V3979*DailySales!$X3979</f>
        <v>15120</v>
      </c>
      <c r="Z3979" s="146"/>
      <c r="AA3979" s="146"/>
      <c r="AB3979" s="146"/>
      <c r="AC3979" s="146"/>
      <c r="AD3979" s="146"/>
      <c r="AE3979" s="149">
        <v>380</v>
      </c>
      <c r="AF3979" s="150">
        <v>46069</v>
      </c>
      <c r="AG3979" s="151">
        <v>15500</v>
      </c>
      <c r="AH3979" s="150"/>
      <c r="AI3979" s="151"/>
      <c r="AJ3979" s="150"/>
      <c r="AK3979" s="151"/>
      <c r="AL3979" s="34"/>
      <c r="AM3979" s="39"/>
      <c r="AN397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80" spans="1:40" ht="19.5" customHeight="1" x14ac:dyDescent="0.25">
      <c r="A3980" s="141">
        <f t="shared" si="504"/>
        <v>2026</v>
      </c>
      <c r="B3980" s="141">
        <f t="shared" si="505"/>
        <v>2</v>
      </c>
      <c r="C3980" s="154">
        <v>46069</v>
      </c>
      <c r="D3980" s="142">
        <f t="shared" ca="1" si="506"/>
        <v>46097</v>
      </c>
      <c r="E3980" s="142" t="str">
        <f t="shared" ca="1" si="507"/>
        <v>1-Months</v>
      </c>
      <c r="F3980" s="142" t="str">
        <f>VLOOKUP(O3980,Stock[],5,FALSE)</f>
        <v>BE</v>
      </c>
      <c r="G3980" s="143" t="s">
        <v>3610</v>
      </c>
      <c r="H3980" s="144" t="s">
        <v>282</v>
      </c>
      <c r="I3980" s="145" t="s">
        <v>3472</v>
      </c>
      <c r="J3980" s="141" t="str">
        <f>VLOOKUP(I3980,Customers[],2,FALSE)</f>
        <v>ကိုမောင်တုတ်</v>
      </c>
      <c r="K3980" s="141" t="str">
        <f>VLOOKUP(I3980,Customers[],4,FALSE)</f>
        <v>Yamethin</v>
      </c>
      <c r="L3980" s="141" t="str">
        <f>VLOOKUP(Table85[[#This Row],[CustomerID]],Table!H:K,3,0)</f>
        <v>အလယ်ကုန်း</v>
      </c>
      <c r="M3980" s="141" t="str">
        <f>VLOOKUP(I3980,Customers[],5,FALSE)</f>
        <v>Van-1</v>
      </c>
      <c r="N3980" s="145" t="s">
        <v>9</v>
      </c>
      <c r="O3980" s="146" t="s">
        <v>205</v>
      </c>
      <c r="P3980" s="141" t="str">
        <f>VLOOKUP(O3980,Stock[],2,FALSE)</f>
        <v>ကောင်းကြည် ကော် 25%  (1Ltr )</v>
      </c>
      <c r="Q3980" s="147">
        <f>VLOOKUP(O3980,Stock[],3,FALSE)</f>
        <v>1</v>
      </c>
      <c r="R3980" s="147">
        <f>VLOOKUP(O3980,Stock[],4,FALSE)</f>
        <v>12</v>
      </c>
      <c r="S3980" s="146"/>
      <c r="T3980" s="147">
        <f>(DailySales!$S3980/DailySales!$R3980)+DailySales!$U3980</f>
        <v>1</v>
      </c>
      <c r="U3980" s="146">
        <v>1</v>
      </c>
      <c r="V3980" s="148">
        <f>+DailySales!$T3980*DailySales!$R3980</f>
        <v>12</v>
      </c>
      <c r="W3980" s="148">
        <f>+DailySales!$V3980*DailySales!$Q3980</f>
        <v>12</v>
      </c>
      <c r="X3980" s="148">
        <f>VLOOKUP(O3980,Stock[],6,FALSE)</f>
        <v>1530</v>
      </c>
      <c r="Y3980" s="148">
        <f>+DailySales!$V3980*DailySales!$X3980</f>
        <v>18360</v>
      </c>
      <c r="Z3980" s="146"/>
      <c r="AA3980" s="146"/>
      <c r="AB3980" s="146"/>
      <c r="AC3980" s="146"/>
      <c r="AD3980" s="146"/>
      <c r="AE3980" s="149">
        <v>340</v>
      </c>
      <c r="AF3980" s="150">
        <v>46069</v>
      </c>
      <c r="AG3980" s="151">
        <v>18700</v>
      </c>
      <c r="AH3980" s="150"/>
      <c r="AI3980" s="151"/>
      <c r="AJ3980" s="150"/>
      <c r="AK3980" s="151"/>
      <c r="AL3980" s="34"/>
      <c r="AM3980" s="39"/>
      <c r="AN398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81" spans="1:40" ht="19.5" customHeight="1" x14ac:dyDescent="0.25">
      <c r="A3981" s="141">
        <f t="shared" si="504"/>
        <v>2026</v>
      </c>
      <c r="B3981" s="141">
        <f t="shared" si="505"/>
        <v>2</v>
      </c>
      <c r="C3981" s="154">
        <v>46069</v>
      </c>
      <c r="D3981" s="142">
        <f t="shared" ca="1" si="506"/>
        <v>46097</v>
      </c>
      <c r="E3981" s="142" t="str">
        <f t="shared" ca="1" si="507"/>
        <v>1-Months</v>
      </c>
      <c r="F3981" s="142" t="str">
        <f>VLOOKUP(O3981,Stock[],5,FALSE)</f>
        <v>BE</v>
      </c>
      <c r="G3981" s="143" t="s">
        <v>3611</v>
      </c>
      <c r="H3981" s="144"/>
      <c r="I3981" s="145" t="s">
        <v>233</v>
      </c>
      <c r="J3981" s="141" t="str">
        <f>VLOOKUP(I3981,Customers[],2,FALSE)</f>
        <v>ဦးဝင်းနိုင်</v>
      </c>
      <c r="K3981" s="141" t="str">
        <f>VLOOKUP(I3981,Customers[],4,FALSE)</f>
        <v>Wandwin</v>
      </c>
      <c r="L3981" s="141" t="str">
        <f>VLOOKUP(Table85[[#This Row],[CustomerID]],Table!H:K,3,0)</f>
        <v>လျှော်ပင်</v>
      </c>
      <c r="M3981" s="141" t="str">
        <f>VLOOKUP(I3981,Customers[],5,FALSE)</f>
        <v>WholeSales/Contract</v>
      </c>
      <c r="N3981" s="145" t="s">
        <v>10</v>
      </c>
      <c r="O3981" s="146" t="s">
        <v>223</v>
      </c>
      <c r="P3981" s="141" t="str">
        <f>VLOOKUP(O3981,Stock[],2,FALSE)</f>
        <v>ချယ်ရီအရက်သန့်ကော် (.6Ltr)</v>
      </c>
      <c r="Q3981" s="147">
        <f>VLOOKUP(O3981,Stock[],3,FALSE)</f>
        <v>0.6</v>
      </c>
      <c r="R3981" s="147">
        <f>VLOOKUP(O3981,Stock[],4,FALSE)</f>
        <v>24</v>
      </c>
      <c r="S3981" s="146"/>
      <c r="T3981" s="147">
        <f>(DailySales!$S3981/DailySales!$R3981)+DailySales!$U3981</f>
        <v>100</v>
      </c>
      <c r="U3981" s="146">
        <v>100</v>
      </c>
      <c r="V3981" s="148">
        <f>+DailySales!$T3981*DailySales!$R3981</f>
        <v>2400</v>
      </c>
      <c r="W3981" s="148">
        <f>+DailySales!$V3981*DailySales!$Q3981</f>
        <v>1440</v>
      </c>
      <c r="X3981" s="148">
        <f>VLOOKUP(O3981,Stock[],6,FALSE)</f>
        <v>875</v>
      </c>
      <c r="Y3981" s="148">
        <f>+DailySales!$V3981*DailySales!$X3981</f>
        <v>2100000</v>
      </c>
      <c r="Z3981" s="146"/>
      <c r="AA3981" s="146"/>
      <c r="AB3981" s="146"/>
      <c r="AC3981" s="146"/>
      <c r="AD3981" s="146"/>
      <c r="AE3981" s="149"/>
      <c r="AF3981" s="150"/>
      <c r="AG3981" s="151"/>
      <c r="AH3981" s="150">
        <v>46090</v>
      </c>
      <c r="AI3981" s="151">
        <v>2100000</v>
      </c>
      <c r="AJ3981" s="150"/>
      <c r="AK3981" s="151"/>
      <c r="AL3981" s="34"/>
      <c r="AM3981" s="39"/>
      <c r="AN398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82" spans="1:40" ht="19.5" customHeight="1" x14ac:dyDescent="0.25">
      <c r="A3982" s="141">
        <f t="shared" si="504"/>
        <v>2026</v>
      </c>
      <c r="B3982" s="141">
        <f t="shared" si="505"/>
        <v>2</v>
      </c>
      <c r="C3982" s="154">
        <v>46069</v>
      </c>
      <c r="D3982" s="142">
        <f t="shared" ca="1" si="506"/>
        <v>46097</v>
      </c>
      <c r="E3982" s="142" t="str">
        <f t="shared" ca="1" si="507"/>
        <v>1-Months</v>
      </c>
      <c r="F3982" s="142" t="str">
        <f>VLOOKUP(O3982,Stock[],5,FALSE)</f>
        <v>BE</v>
      </c>
      <c r="G3982" s="143" t="s">
        <v>3612</v>
      </c>
      <c r="H3982" s="144"/>
      <c r="I3982" s="145" t="s">
        <v>180</v>
      </c>
      <c r="J3982" s="141" t="str">
        <f>VLOOKUP(I3982,Customers[],2,FALSE)</f>
        <v>ရွှေမြင်း</v>
      </c>
      <c r="K3982" s="141" t="str">
        <f>VLOOKUP(I3982,Customers[],4,FALSE)</f>
        <v>Meiktila</v>
      </c>
      <c r="L3982" s="141" t="str">
        <f>VLOOKUP(Table85[[#This Row],[CustomerID]],Table!H:K,3,0)</f>
        <v>မိတ္ထီလာ</v>
      </c>
      <c r="M3982" s="141" t="str">
        <f>VLOOKUP(I3982,Customers[],5,FALSE)</f>
        <v>WholeSales/Contract</v>
      </c>
      <c r="N3982" s="145" t="s">
        <v>10</v>
      </c>
      <c r="O3982" s="146" t="s">
        <v>220</v>
      </c>
      <c r="P3982" s="141" t="str">
        <f>VLOOKUP(O3982,Stock[],2,FALSE)</f>
        <v>မြန်မာရှောက်ပျား</v>
      </c>
      <c r="Q3982" s="147">
        <f>VLOOKUP(O3982,Stock[],3,FALSE)</f>
        <v>0.64</v>
      </c>
      <c r="R3982" s="147">
        <f>VLOOKUP(O3982,Stock[],4,FALSE)</f>
        <v>14</v>
      </c>
      <c r="S3982" s="146"/>
      <c r="T3982" s="147">
        <f>(DailySales!$S3982/DailySales!$R3982)+DailySales!$U3982</f>
        <v>60</v>
      </c>
      <c r="U3982" s="146">
        <v>60</v>
      </c>
      <c r="V3982" s="148">
        <f>+DailySales!$T3982*DailySales!$R3982</f>
        <v>840</v>
      </c>
      <c r="W3982" s="148">
        <f>+DailySales!$V3982*DailySales!$Q3982</f>
        <v>537.6</v>
      </c>
      <c r="X3982" s="148">
        <f>VLOOKUP(O3982,Stock[],6,FALSE)</f>
        <v>1370</v>
      </c>
      <c r="Y3982" s="148">
        <f>+DailySales!$V3982*DailySales!$X3982</f>
        <v>1150800</v>
      </c>
      <c r="Z3982" s="146"/>
      <c r="AA3982" s="146"/>
      <c r="AB3982" s="146"/>
      <c r="AC3982" s="146"/>
      <c r="AD3982" s="146"/>
      <c r="AE3982" s="149"/>
      <c r="AF3982" s="150"/>
      <c r="AG3982" s="151"/>
      <c r="AH3982" s="150"/>
      <c r="AI3982" s="151"/>
      <c r="AJ3982" s="150"/>
      <c r="AK3982" s="151"/>
      <c r="AL3982" s="34"/>
      <c r="AM3982" s="39"/>
      <c r="AN398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1150800</v>
      </c>
    </row>
    <row r="3983" spans="1:40" ht="19.5" customHeight="1" x14ac:dyDescent="0.25">
      <c r="A3983" s="141">
        <f t="shared" si="504"/>
        <v>2026</v>
      </c>
      <c r="B3983" s="141">
        <f t="shared" si="505"/>
        <v>2</v>
      </c>
      <c r="C3983" s="154">
        <v>46069</v>
      </c>
      <c r="D3983" s="142">
        <f t="shared" ca="1" si="506"/>
        <v>46097</v>
      </c>
      <c r="E3983" s="142" t="str">
        <f t="shared" ca="1" si="507"/>
        <v>1-Months</v>
      </c>
      <c r="F3983" s="142" t="str">
        <f>VLOOKUP(O3983,Stock[],5,FALSE)</f>
        <v>BE</v>
      </c>
      <c r="G3983" s="143" t="s">
        <v>3612</v>
      </c>
      <c r="H3983" s="144"/>
      <c r="I3983" s="145" t="s">
        <v>180</v>
      </c>
      <c r="J3983" s="141" t="str">
        <f>VLOOKUP(I3983,Customers[],2,FALSE)</f>
        <v>ရွှေမြင်း</v>
      </c>
      <c r="K3983" s="141" t="str">
        <f>VLOOKUP(I3983,Customers[],4,FALSE)</f>
        <v>Meiktila</v>
      </c>
      <c r="L3983" s="141" t="str">
        <f>VLOOKUP(Table85[[#This Row],[CustomerID]],Table!H:K,3,0)</f>
        <v>မိတ္ထီလာ</v>
      </c>
      <c r="M3983" s="141" t="str">
        <f>VLOOKUP(I3983,Customers[],5,FALSE)</f>
        <v>WholeSales/Contract</v>
      </c>
      <c r="N3983" s="145" t="s">
        <v>10</v>
      </c>
      <c r="O3983" s="146" t="s">
        <v>217</v>
      </c>
      <c r="P3983" s="141" t="str">
        <f>VLOOKUP(O3983,Stock[],2,FALSE)</f>
        <v>လိမ္မော်ဖြူ</v>
      </c>
      <c r="Q3983" s="147">
        <f>VLOOKUP(O3983,Stock[],3,FALSE)</f>
        <v>0.64</v>
      </c>
      <c r="R3983" s="147">
        <f>VLOOKUP(O3983,Stock[],4,FALSE)</f>
        <v>24</v>
      </c>
      <c r="S3983" s="146"/>
      <c r="T3983" s="147">
        <f>(DailySales!$S3983/DailySales!$R3983)+DailySales!$U3983</f>
        <v>60</v>
      </c>
      <c r="U3983" s="146">
        <v>60</v>
      </c>
      <c r="V3983" s="148">
        <f>+DailySales!$T3983*DailySales!$R3983</f>
        <v>1440</v>
      </c>
      <c r="W3983" s="148">
        <f>+DailySales!$V3983*DailySales!$Q3983</f>
        <v>921.6</v>
      </c>
      <c r="X3983" s="148">
        <f>VLOOKUP(O3983,Stock[],6,FALSE)</f>
        <v>1330</v>
      </c>
      <c r="Y3983" s="148">
        <f>+DailySales!$V3983*DailySales!$X3983</f>
        <v>1915200</v>
      </c>
      <c r="Z3983" s="146"/>
      <c r="AA3983" s="146"/>
      <c r="AB3983" s="146"/>
      <c r="AC3983" s="146"/>
      <c r="AD3983" s="146"/>
      <c r="AE3983" s="149"/>
      <c r="AF3983" s="150"/>
      <c r="AG3983" s="151"/>
      <c r="AH3983" s="150"/>
      <c r="AI3983" s="151"/>
      <c r="AJ3983" s="150"/>
      <c r="AK3983" s="151"/>
      <c r="AL3983" s="34"/>
      <c r="AM3983" s="39"/>
      <c r="AN398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1915200</v>
      </c>
    </row>
    <row r="3984" spans="1:40" ht="19.5" customHeight="1" x14ac:dyDescent="0.25">
      <c r="A3984" s="141">
        <f t="shared" si="504"/>
        <v>2026</v>
      </c>
      <c r="B3984" s="141">
        <f t="shared" si="505"/>
        <v>2</v>
      </c>
      <c r="C3984" s="154">
        <v>46069</v>
      </c>
      <c r="D3984" s="142">
        <f t="shared" ca="1" si="506"/>
        <v>46097</v>
      </c>
      <c r="E3984" s="142" t="str">
        <f t="shared" ca="1" si="507"/>
        <v>1-Months</v>
      </c>
      <c r="F3984" s="142" t="str">
        <f>VLOOKUP(O3984,Stock[],5,FALSE)</f>
        <v>BE</v>
      </c>
      <c r="G3984" s="143" t="s">
        <v>3612</v>
      </c>
      <c r="H3984" s="144"/>
      <c r="I3984" s="145" t="s">
        <v>180</v>
      </c>
      <c r="J3984" s="141" t="str">
        <f>VLOOKUP(I3984,Customers[],2,FALSE)</f>
        <v>ရွှေမြင်း</v>
      </c>
      <c r="K3984" s="141" t="str">
        <f>VLOOKUP(I3984,Customers[],4,FALSE)</f>
        <v>Meiktila</v>
      </c>
      <c r="L3984" s="141" t="str">
        <f>VLOOKUP(Table85[[#This Row],[CustomerID]],Table!H:K,3,0)</f>
        <v>မိတ္ထီလာ</v>
      </c>
      <c r="M3984" s="141" t="str">
        <f>VLOOKUP(I3984,Customers[],5,FALSE)</f>
        <v>WholeSales/Contract</v>
      </c>
      <c r="N3984" s="145" t="s">
        <v>10</v>
      </c>
      <c r="O3984" s="146" t="s">
        <v>2120</v>
      </c>
      <c r="P3984" s="141" t="str">
        <f>VLOOKUP(O3984,Stock[],2,FALSE)</f>
        <v>ဇေ အရက်သန့်</v>
      </c>
      <c r="Q3984" s="147">
        <f>VLOOKUP(O3984,Stock[],3,FALSE)</f>
        <v>0.64</v>
      </c>
      <c r="R3984" s="147">
        <f>VLOOKUP(O3984,Stock[],4,FALSE)</f>
        <v>14</v>
      </c>
      <c r="S3984" s="146"/>
      <c r="T3984" s="147">
        <f>(DailySales!$S3984/DailySales!$R3984)+DailySales!$U3984</f>
        <v>20</v>
      </c>
      <c r="U3984" s="146">
        <v>20</v>
      </c>
      <c r="V3984" s="148">
        <f>+DailySales!$T3984*DailySales!$R3984</f>
        <v>280</v>
      </c>
      <c r="W3984" s="148">
        <f>+DailySales!$V3984*DailySales!$Q3984</f>
        <v>179.20000000000002</v>
      </c>
      <c r="X3984" s="148">
        <f>VLOOKUP(O3984,Stock[],6,FALSE)</f>
        <v>1380</v>
      </c>
      <c r="Y3984" s="148">
        <f>+DailySales!$V3984*DailySales!$X3984</f>
        <v>386400</v>
      </c>
      <c r="Z3984" s="146"/>
      <c r="AA3984" s="146"/>
      <c r="AB3984" s="146"/>
      <c r="AC3984" s="146"/>
      <c r="AD3984" s="146"/>
      <c r="AE3984" s="149"/>
      <c r="AF3984" s="150"/>
      <c r="AG3984" s="151"/>
      <c r="AH3984" s="150"/>
      <c r="AI3984" s="151"/>
      <c r="AJ3984" s="150"/>
      <c r="AK3984" s="151"/>
      <c r="AL3984" s="34"/>
      <c r="AM3984" s="39"/>
      <c r="AN398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386400</v>
      </c>
    </row>
    <row r="3985" spans="1:40" ht="19.5" customHeight="1" x14ac:dyDescent="0.25">
      <c r="A3985" s="141">
        <f t="shared" si="504"/>
        <v>2026</v>
      </c>
      <c r="B3985" s="141">
        <f t="shared" si="505"/>
        <v>2</v>
      </c>
      <c r="C3985" s="154">
        <v>46069</v>
      </c>
      <c r="D3985" s="142">
        <f t="shared" ca="1" si="506"/>
        <v>46097</v>
      </c>
      <c r="E3985" s="142" t="str">
        <f t="shared" ca="1" si="507"/>
        <v>1-Months</v>
      </c>
      <c r="F3985" s="142" t="str">
        <f>VLOOKUP(O3985,Stock[],5,FALSE)</f>
        <v>BE</v>
      </c>
      <c r="G3985" s="143" t="s">
        <v>3612</v>
      </c>
      <c r="H3985" s="144"/>
      <c r="I3985" s="145" t="s">
        <v>180</v>
      </c>
      <c r="J3985" s="141" t="str">
        <f>VLOOKUP(I3985,Customers[],2,FALSE)</f>
        <v>ရွှေမြင်း</v>
      </c>
      <c r="K3985" s="141" t="str">
        <f>VLOOKUP(I3985,Customers[],4,FALSE)</f>
        <v>Meiktila</v>
      </c>
      <c r="L3985" s="141" t="str">
        <f>VLOOKUP(Table85[[#This Row],[CustomerID]],Table!H:K,3,0)</f>
        <v>မိတ္ထီလာ</v>
      </c>
      <c r="M3985" s="141" t="str">
        <f>VLOOKUP(I3985,Customers[],5,FALSE)</f>
        <v>WholeSales/Contract</v>
      </c>
      <c r="N3985" s="145" t="s">
        <v>10</v>
      </c>
      <c r="O3985" s="146" t="s">
        <v>214</v>
      </c>
      <c r="P3985" s="141" t="str">
        <f>VLOOKUP(O3985,Stock[],2,FALSE)</f>
        <v>ကောင်းကြည်</v>
      </c>
      <c r="Q3985" s="147">
        <f>VLOOKUP(O3985,Stock[],3,FALSE)</f>
        <v>0.64</v>
      </c>
      <c r="R3985" s="147">
        <f>VLOOKUP(O3985,Stock[],4,FALSE)</f>
        <v>14</v>
      </c>
      <c r="S3985" s="146"/>
      <c r="T3985" s="147">
        <f>(DailySales!$S3985/DailySales!$R3985)+DailySales!$U3985</f>
        <v>20</v>
      </c>
      <c r="U3985" s="146">
        <v>20</v>
      </c>
      <c r="V3985" s="148">
        <f>+DailySales!$T3985*DailySales!$R3985</f>
        <v>280</v>
      </c>
      <c r="W3985" s="148">
        <f>+DailySales!$V3985*DailySales!$Q3985</f>
        <v>179.20000000000002</v>
      </c>
      <c r="X3985" s="148">
        <f>VLOOKUP(O3985,Stock[],6,FALSE)</f>
        <v>1330</v>
      </c>
      <c r="Y3985" s="148">
        <f>+DailySales!$V3985*DailySales!$X3985</f>
        <v>372400</v>
      </c>
      <c r="Z3985" s="146"/>
      <c r="AA3985" s="146"/>
      <c r="AB3985" s="146"/>
      <c r="AC3985" s="146"/>
      <c r="AD3985" s="146"/>
      <c r="AE3985" s="149"/>
      <c r="AF3985" s="150"/>
      <c r="AG3985" s="151"/>
      <c r="AH3985" s="150"/>
      <c r="AI3985" s="151"/>
      <c r="AJ3985" s="150"/>
      <c r="AK3985" s="151"/>
      <c r="AL3985" s="34"/>
      <c r="AM3985" s="39"/>
      <c r="AN398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3986" spans="1:40" ht="19.5" customHeight="1" x14ac:dyDescent="0.25">
      <c r="A3986" s="141">
        <f t="shared" ref="A3986:A3993" si="508">YEAR(C3986)</f>
        <v>2026</v>
      </c>
      <c r="B3986" s="141">
        <f t="shared" ref="B3986:B3993" si="509">MONTH(C3986)</f>
        <v>2</v>
      </c>
      <c r="C3986" s="154">
        <v>46069</v>
      </c>
      <c r="D3986" s="142">
        <f t="shared" ref="D3986:D3993" ca="1" si="510">TODAY()</f>
        <v>46097</v>
      </c>
      <c r="E3986" s="142" t="str">
        <f t="shared" ref="E3986:E3993" ca="1" si="511">DATEDIF(C3986,D3986,"M")&amp;"-Months"</f>
        <v>1-Months</v>
      </c>
      <c r="F3986" s="142" t="str">
        <f>VLOOKUP(O3986,Stock[],5,FALSE)</f>
        <v>BE</v>
      </c>
      <c r="G3986" s="143" t="s">
        <v>3613</v>
      </c>
      <c r="H3986" s="144"/>
      <c r="I3986" s="145" t="s">
        <v>228</v>
      </c>
      <c r="J3986" s="141" t="str">
        <f>VLOOKUP(I3986,Customers[],2,FALSE)</f>
        <v>ဦးအေးခင်မောင်</v>
      </c>
      <c r="K3986" s="141" t="str">
        <f>VLOOKUP(I3986,Customers[],4,FALSE)</f>
        <v>Meiktila</v>
      </c>
      <c r="L3986" s="141" t="str">
        <f>VLOOKUP(Table85[[#This Row],[CustomerID]],Table!H:K,3,0)</f>
        <v>မိတ္ထီလာ</v>
      </c>
      <c r="M3986" s="141" t="str">
        <f>VLOOKUP(I3986,Customers[],5,FALSE)</f>
        <v>WholeSales</v>
      </c>
      <c r="N3986" s="145" t="s">
        <v>10</v>
      </c>
      <c r="O3986" s="146" t="s">
        <v>240</v>
      </c>
      <c r="P3986" s="141" t="str">
        <f>VLOOKUP(O3986,Stock[],2,FALSE)</f>
        <v>သံပုရာအရက်</v>
      </c>
      <c r="Q3986" s="147">
        <f>VLOOKUP(O3986,Stock[],3,FALSE)</f>
        <v>0.64</v>
      </c>
      <c r="R3986" s="147">
        <f>VLOOKUP(O3986,Stock[],4,FALSE)</f>
        <v>14</v>
      </c>
      <c r="S3986" s="146"/>
      <c r="T3986" s="147">
        <f>(DailySales!$S3986/DailySales!$R3986)+DailySales!$U3986</f>
        <v>30</v>
      </c>
      <c r="U3986" s="146">
        <v>30</v>
      </c>
      <c r="V3986" s="148">
        <f>+DailySales!$T3986*DailySales!$R3986</f>
        <v>420</v>
      </c>
      <c r="W3986" s="148">
        <f>+DailySales!$V3986*DailySales!$Q3986</f>
        <v>268.8</v>
      </c>
      <c r="X3986" s="148">
        <f>VLOOKUP(O3986,Stock[],6,FALSE)</f>
        <v>1330</v>
      </c>
      <c r="Y3986" s="148">
        <f>+DailySales!$V3986*DailySales!$X3986</f>
        <v>558600</v>
      </c>
      <c r="Z3986" s="146"/>
      <c r="AA3986" s="146"/>
      <c r="AB3986" s="146"/>
      <c r="AC3986" s="146"/>
      <c r="AD3986" s="146"/>
      <c r="AE3986" s="149"/>
      <c r="AF3986" s="150"/>
      <c r="AG3986" s="151"/>
      <c r="AH3986" s="150"/>
      <c r="AI3986" s="151"/>
      <c r="AJ3986" s="150">
        <v>46074</v>
      </c>
      <c r="AK3986" s="151">
        <v>558600</v>
      </c>
      <c r="AL3986" s="34"/>
      <c r="AM3986" s="39"/>
      <c r="AN398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87" spans="1:40" ht="19.5" customHeight="1" x14ac:dyDescent="0.25">
      <c r="A3987" s="141">
        <f t="shared" si="508"/>
        <v>2026</v>
      </c>
      <c r="B3987" s="141">
        <f t="shared" si="509"/>
        <v>2</v>
      </c>
      <c r="C3987" s="154">
        <v>46069</v>
      </c>
      <c r="D3987" s="142">
        <f t="shared" ca="1" si="510"/>
        <v>46097</v>
      </c>
      <c r="E3987" s="142" t="str">
        <f t="shared" ca="1" si="511"/>
        <v>1-Months</v>
      </c>
      <c r="F3987" s="142" t="str">
        <f>VLOOKUP(O3987,Stock[],5,FALSE)</f>
        <v>BE</v>
      </c>
      <c r="G3987" s="143" t="s">
        <v>3613</v>
      </c>
      <c r="H3987" s="144"/>
      <c r="I3987" s="145" t="s">
        <v>228</v>
      </c>
      <c r="J3987" s="141" t="str">
        <f>VLOOKUP(I3987,Customers[],2,FALSE)</f>
        <v>ဦးအေးခင်မောင်</v>
      </c>
      <c r="K3987" s="141" t="str">
        <f>VLOOKUP(I3987,Customers[],4,FALSE)</f>
        <v>Meiktila</v>
      </c>
      <c r="L3987" s="141" t="str">
        <f>VLOOKUP(Table85[[#This Row],[CustomerID]],Table!H:K,3,0)</f>
        <v>မိတ္ထီလာ</v>
      </c>
      <c r="M3987" s="141" t="str">
        <f>VLOOKUP(I3987,Customers[],5,FALSE)</f>
        <v>WholeSales</v>
      </c>
      <c r="N3987" s="145" t="s">
        <v>10</v>
      </c>
      <c r="O3987" s="146" t="s">
        <v>217</v>
      </c>
      <c r="P3987" s="141" t="str">
        <f>VLOOKUP(O3987,Stock[],2,FALSE)</f>
        <v>လိမ္မော်ဖြူ</v>
      </c>
      <c r="Q3987" s="147">
        <f>VLOOKUP(O3987,Stock[],3,FALSE)</f>
        <v>0.64</v>
      </c>
      <c r="R3987" s="147">
        <f>VLOOKUP(O3987,Stock[],4,FALSE)</f>
        <v>24</v>
      </c>
      <c r="S3987" s="146"/>
      <c r="T3987" s="147">
        <f>(DailySales!$S3987/DailySales!$R3987)+DailySales!$U3987</f>
        <v>50</v>
      </c>
      <c r="U3987" s="146">
        <v>50</v>
      </c>
      <c r="V3987" s="148">
        <f>+DailySales!$T3987*DailySales!$R3987</f>
        <v>1200</v>
      </c>
      <c r="W3987" s="148">
        <f>+DailySales!$V3987*DailySales!$Q3987</f>
        <v>768</v>
      </c>
      <c r="X3987" s="148">
        <f>VLOOKUP(O3987,Stock[],6,FALSE)</f>
        <v>1330</v>
      </c>
      <c r="Y3987" s="148">
        <f>+DailySales!$V3987*DailySales!$X3987</f>
        <v>1596000</v>
      </c>
      <c r="Z3987" s="146"/>
      <c r="AA3987" s="146"/>
      <c r="AB3987" s="146"/>
      <c r="AC3987" s="146"/>
      <c r="AD3987" s="146"/>
      <c r="AE3987" s="149"/>
      <c r="AF3987" s="150"/>
      <c r="AG3987" s="151"/>
      <c r="AH3987" s="150"/>
      <c r="AI3987" s="151"/>
      <c r="AJ3987" s="150">
        <v>46074</v>
      </c>
      <c r="AK3987" s="151">
        <v>1596000</v>
      </c>
      <c r="AL3987" s="34"/>
      <c r="AM3987" s="39"/>
      <c r="AN398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88" spans="1:40" ht="19.5" customHeight="1" x14ac:dyDescent="0.25">
      <c r="A3988" s="141">
        <f t="shared" si="508"/>
        <v>2026</v>
      </c>
      <c r="B3988" s="141">
        <f t="shared" si="509"/>
        <v>2</v>
      </c>
      <c r="C3988" s="154">
        <v>46069</v>
      </c>
      <c r="D3988" s="142">
        <f t="shared" ca="1" si="510"/>
        <v>46097</v>
      </c>
      <c r="E3988" s="142" t="str">
        <f t="shared" ca="1" si="511"/>
        <v>1-Months</v>
      </c>
      <c r="F3988" s="142" t="str">
        <f>VLOOKUP(O3988,Stock[],5,FALSE)</f>
        <v>BE</v>
      </c>
      <c r="G3988" s="143" t="s">
        <v>3613</v>
      </c>
      <c r="H3988" s="144"/>
      <c r="I3988" s="145" t="s">
        <v>228</v>
      </c>
      <c r="J3988" s="141" t="str">
        <f>VLOOKUP(I3988,Customers[],2,FALSE)</f>
        <v>ဦးအေးခင်မောင်</v>
      </c>
      <c r="K3988" s="141" t="str">
        <f>VLOOKUP(I3988,Customers[],4,FALSE)</f>
        <v>Meiktila</v>
      </c>
      <c r="L3988" s="141" t="str">
        <f>VLOOKUP(Table85[[#This Row],[CustomerID]],Table!H:K,3,0)</f>
        <v>မိတ္ထီလာ</v>
      </c>
      <c r="M3988" s="141" t="str">
        <f>VLOOKUP(I3988,Customers[],5,FALSE)</f>
        <v>WholeSales</v>
      </c>
      <c r="N3988" s="145" t="s">
        <v>10</v>
      </c>
      <c r="O3988" s="146" t="s">
        <v>209</v>
      </c>
      <c r="P3988" s="141" t="str">
        <f>VLOOKUP(O3988,Stock[],2,FALSE)</f>
        <v>ဇေယျဝတီ Red</v>
      </c>
      <c r="Q3988" s="147">
        <f>VLOOKUP(O3988,Stock[],3,FALSE)</f>
        <v>0.64</v>
      </c>
      <c r="R3988" s="147">
        <f>VLOOKUP(O3988,Stock[],4,FALSE)</f>
        <v>14</v>
      </c>
      <c r="S3988" s="146"/>
      <c r="T3988" s="147">
        <f>(DailySales!$S3988/DailySales!$R3988)+DailySales!$U3988</f>
        <v>20</v>
      </c>
      <c r="U3988" s="146">
        <v>20</v>
      </c>
      <c r="V3988" s="148">
        <f>+DailySales!$T3988*DailySales!$R3988</f>
        <v>280</v>
      </c>
      <c r="W3988" s="148">
        <f>+DailySales!$V3988*DailySales!$Q3988</f>
        <v>179.20000000000002</v>
      </c>
      <c r="X3988" s="148">
        <f>VLOOKUP(O3988,Stock[],6,FALSE)</f>
        <v>1330</v>
      </c>
      <c r="Y3988" s="148">
        <f>+DailySales!$V3988*DailySales!$X3988</f>
        <v>372400</v>
      </c>
      <c r="Z3988" s="146"/>
      <c r="AA3988" s="146"/>
      <c r="AB3988" s="146"/>
      <c r="AC3988" s="146"/>
      <c r="AD3988" s="146"/>
      <c r="AE3988" s="149"/>
      <c r="AF3988" s="150"/>
      <c r="AG3988" s="151"/>
      <c r="AH3988" s="150"/>
      <c r="AI3988" s="151"/>
      <c r="AJ3988" s="150">
        <v>46074</v>
      </c>
      <c r="AK3988" s="151">
        <v>372400</v>
      </c>
      <c r="AL3988" s="34"/>
      <c r="AM3988" s="39"/>
      <c r="AN398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89" spans="1:40" ht="19.5" customHeight="1" x14ac:dyDescent="0.25">
      <c r="A3989" s="141">
        <f t="shared" si="508"/>
        <v>2026</v>
      </c>
      <c r="B3989" s="141">
        <f t="shared" si="509"/>
        <v>2</v>
      </c>
      <c r="C3989" s="154">
        <v>46069</v>
      </c>
      <c r="D3989" s="142">
        <f t="shared" ca="1" si="510"/>
        <v>46097</v>
      </c>
      <c r="E3989" s="142" t="str">
        <f t="shared" ca="1" si="511"/>
        <v>1-Months</v>
      </c>
      <c r="F3989" s="142" t="str">
        <f>VLOOKUP(O3989,Stock[],5,FALSE)</f>
        <v>BE</v>
      </c>
      <c r="G3989" s="143" t="s">
        <v>3614</v>
      </c>
      <c r="H3989" s="144"/>
      <c r="I3989" s="145" t="s">
        <v>201</v>
      </c>
      <c r="J3989" s="141" t="str">
        <f>VLOOKUP(I3989,Customers[],2,FALSE)</f>
        <v>ဦးအောင်မိုး(ကောင်းသန့်)</v>
      </c>
      <c r="K3989" s="141" t="str">
        <f>VLOOKUP(I3989,Customers[],4,FALSE)</f>
        <v>Meiktila</v>
      </c>
      <c r="L3989" s="141" t="str">
        <f>VLOOKUP(Table85[[#This Row],[CustomerID]],Table!H:K,3,0)</f>
        <v>မိတ္ထီလာ</v>
      </c>
      <c r="M3989" s="141" t="str">
        <f>VLOOKUP(I3989,Customers[],5,FALSE)</f>
        <v>WholeSales/Contract</v>
      </c>
      <c r="N3989" s="145" t="s">
        <v>10</v>
      </c>
      <c r="O3989" s="146" t="s">
        <v>240</v>
      </c>
      <c r="P3989" s="141" t="str">
        <f>VLOOKUP(O3989,Stock[],2,FALSE)</f>
        <v>သံပုရာအရက်</v>
      </c>
      <c r="Q3989" s="147">
        <f>VLOOKUP(O3989,Stock[],3,FALSE)</f>
        <v>0.64</v>
      </c>
      <c r="R3989" s="147">
        <f>VLOOKUP(O3989,Stock[],4,FALSE)</f>
        <v>14</v>
      </c>
      <c r="S3989" s="146"/>
      <c r="T3989" s="147">
        <f>(DailySales!$S3989/DailySales!$R3989)+DailySales!$U3989</f>
        <v>5</v>
      </c>
      <c r="U3989" s="146">
        <v>5</v>
      </c>
      <c r="V3989" s="148">
        <f>+DailySales!$T3989*DailySales!$R3989</f>
        <v>70</v>
      </c>
      <c r="W3989" s="148">
        <f>+DailySales!$V3989*DailySales!$Q3989</f>
        <v>44.800000000000004</v>
      </c>
      <c r="X3989" s="148">
        <f>VLOOKUP(O3989,Stock[],6,FALSE)</f>
        <v>1330</v>
      </c>
      <c r="Y3989" s="148">
        <f>+DailySales!$V3989*DailySales!$X3989</f>
        <v>93100</v>
      </c>
      <c r="Z3989" s="146"/>
      <c r="AA3989" s="146"/>
      <c r="AB3989" s="146"/>
      <c r="AC3989" s="146"/>
      <c r="AD3989" s="146"/>
      <c r="AE3989" s="149"/>
      <c r="AF3989" s="150"/>
      <c r="AG3989" s="151"/>
      <c r="AH3989" s="150"/>
      <c r="AI3989" s="151"/>
      <c r="AJ3989" s="122">
        <v>46071</v>
      </c>
      <c r="AK3989" s="151">
        <v>93100</v>
      </c>
      <c r="AL3989" s="34"/>
      <c r="AM3989" s="39"/>
      <c r="AN398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90" spans="1:40" ht="19.5" customHeight="1" x14ac:dyDescent="0.25">
      <c r="A3990" s="141">
        <f t="shared" si="508"/>
        <v>2026</v>
      </c>
      <c r="B3990" s="141">
        <f t="shared" si="509"/>
        <v>2</v>
      </c>
      <c r="C3990" s="154">
        <v>46069</v>
      </c>
      <c r="D3990" s="142">
        <f t="shared" ca="1" si="510"/>
        <v>46097</v>
      </c>
      <c r="E3990" s="142" t="str">
        <f t="shared" ca="1" si="511"/>
        <v>1-Months</v>
      </c>
      <c r="F3990" s="142" t="str">
        <f>VLOOKUP(O3990,Stock[],5,FALSE)</f>
        <v>BE</v>
      </c>
      <c r="G3990" s="143" t="s">
        <v>3614</v>
      </c>
      <c r="H3990" s="144"/>
      <c r="I3990" s="145" t="s">
        <v>201</v>
      </c>
      <c r="J3990" s="141" t="str">
        <f>VLOOKUP(I3990,Customers[],2,FALSE)</f>
        <v>ဦးအောင်မိုး(ကောင်းသန့်)</v>
      </c>
      <c r="K3990" s="141" t="str">
        <f>VLOOKUP(I3990,Customers[],4,FALSE)</f>
        <v>Meiktila</v>
      </c>
      <c r="L3990" s="141" t="str">
        <f>VLOOKUP(Table85[[#This Row],[CustomerID]],Table!H:K,3,0)</f>
        <v>မိတ္ထီလာ</v>
      </c>
      <c r="M3990" s="141" t="str">
        <f>VLOOKUP(I3990,Customers[],5,FALSE)</f>
        <v>WholeSales/Contract</v>
      </c>
      <c r="N3990" s="145" t="s">
        <v>10</v>
      </c>
      <c r="O3990" s="146" t="s">
        <v>220</v>
      </c>
      <c r="P3990" s="141" t="str">
        <f>VLOOKUP(O3990,Stock[],2,FALSE)</f>
        <v>မြန်မာရှောက်ပျား</v>
      </c>
      <c r="Q3990" s="147">
        <f>VLOOKUP(O3990,Stock[],3,FALSE)</f>
        <v>0.64</v>
      </c>
      <c r="R3990" s="147">
        <f>VLOOKUP(O3990,Stock[],4,FALSE)</f>
        <v>14</v>
      </c>
      <c r="S3990" s="146"/>
      <c r="T3990" s="147">
        <f>(DailySales!$S3990/DailySales!$R3990)+DailySales!$U3990</f>
        <v>10</v>
      </c>
      <c r="U3990" s="146">
        <v>10</v>
      </c>
      <c r="V3990" s="148">
        <f>+DailySales!$T3990*DailySales!$R3990</f>
        <v>140</v>
      </c>
      <c r="W3990" s="148">
        <f>+DailySales!$V3990*DailySales!$Q3990</f>
        <v>89.600000000000009</v>
      </c>
      <c r="X3990" s="148">
        <f>VLOOKUP(O3990,Stock[],6,FALSE)</f>
        <v>1370</v>
      </c>
      <c r="Y3990" s="148">
        <f>+DailySales!$V3990*DailySales!$X3990</f>
        <v>191800</v>
      </c>
      <c r="Z3990" s="146"/>
      <c r="AA3990" s="146"/>
      <c r="AB3990" s="146"/>
      <c r="AC3990" s="146"/>
      <c r="AD3990" s="146"/>
      <c r="AE3990" s="149"/>
      <c r="AF3990" s="150"/>
      <c r="AG3990" s="151"/>
      <c r="AH3990" s="150"/>
      <c r="AI3990" s="151"/>
      <c r="AJ3990" s="122">
        <v>46071</v>
      </c>
      <c r="AK3990" s="151">
        <v>191800</v>
      </c>
      <c r="AL3990" s="34"/>
      <c r="AM3990" s="39"/>
      <c r="AN399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91" spans="1:40" ht="19.5" customHeight="1" x14ac:dyDescent="0.25">
      <c r="A3991" s="141">
        <f t="shared" si="508"/>
        <v>2026</v>
      </c>
      <c r="B3991" s="141">
        <f t="shared" si="509"/>
        <v>2</v>
      </c>
      <c r="C3991" s="154">
        <v>46069</v>
      </c>
      <c r="D3991" s="142">
        <f t="shared" ca="1" si="510"/>
        <v>46097</v>
      </c>
      <c r="E3991" s="142" t="str">
        <f t="shared" ca="1" si="511"/>
        <v>1-Months</v>
      </c>
      <c r="F3991" s="142" t="str">
        <f>VLOOKUP(O3991,Stock[],5,FALSE)</f>
        <v>BE</v>
      </c>
      <c r="G3991" s="143" t="s">
        <v>3614</v>
      </c>
      <c r="H3991" s="144"/>
      <c r="I3991" s="145" t="s">
        <v>201</v>
      </c>
      <c r="J3991" s="141" t="str">
        <f>VLOOKUP(I3991,Customers[],2,FALSE)</f>
        <v>ဦးအောင်မိုး(ကောင်းသန့်)</v>
      </c>
      <c r="K3991" s="141" t="str">
        <f>VLOOKUP(I3991,Customers[],4,FALSE)</f>
        <v>Meiktila</v>
      </c>
      <c r="L3991" s="141" t="str">
        <f>VLOOKUP(Table85[[#This Row],[CustomerID]],Table!H:K,3,0)</f>
        <v>မိတ္ထီလာ</v>
      </c>
      <c r="M3991" s="141" t="str">
        <f>VLOOKUP(I3991,Customers[],5,FALSE)</f>
        <v>WholeSales/Contract</v>
      </c>
      <c r="N3991" s="145" t="s">
        <v>10</v>
      </c>
      <c r="O3991" s="146" t="s">
        <v>217</v>
      </c>
      <c r="P3991" s="141" t="str">
        <f>VLOOKUP(O3991,Stock[],2,FALSE)</f>
        <v>လိမ္မော်ဖြူ</v>
      </c>
      <c r="Q3991" s="147">
        <f>VLOOKUP(O3991,Stock[],3,FALSE)</f>
        <v>0.64</v>
      </c>
      <c r="R3991" s="147">
        <f>VLOOKUP(O3991,Stock[],4,FALSE)</f>
        <v>24</v>
      </c>
      <c r="S3991" s="146"/>
      <c r="T3991" s="147">
        <f>(DailySales!$S3991/DailySales!$R3991)+DailySales!$U3991</f>
        <v>25</v>
      </c>
      <c r="U3991" s="146">
        <v>25</v>
      </c>
      <c r="V3991" s="148">
        <f>+DailySales!$T3991*DailySales!$R3991</f>
        <v>600</v>
      </c>
      <c r="W3991" s="148">
        <f>+DailySales!$V3991*DailySales!$Q3991</f>
        <v>384</v>
      </c>
      <c r="X3991" s="148">
        <f>VLOOKUP(O3991,Stock[],6,FALSE)</f>
        <v>1330</v>
      </c>
      <c r="Y3991" s="148">
        <f>+DailySales!$V3991*DailySales!$X3991</f>
        <v>798000</v>
      </c>
      <c r="Z3991" s="146"/>
      <c r="AA3991" s="146"/>
      <c r="AB3991" s="146"/>
      <c r="AC3991" s="146"/>
      <c r="AD3991" s="146"/>
      <c r="AE3991" s="149"/>
      <c r="AF3991" s="150"/>
      <c r="AG3991" s="151"/>
      <c r="AH3991" s="150">
        <v>46071</v>
      </c>
      <c r="AI3991" s="151">
        <v>499450</v>
      </c>
      <c r="AJ3991" s="122">
        <v>46071</v>
      </c>
      <c r="AK3991" s="151">
        <v>298550</v>
      </c>
      <c r="AL3991" s="34"/>
      <c r="AM3991" s="39"/>
      <c r="AN399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92" spans="1:40" ht="19.5" customHeight="1" x14ac:dyDescent="0.25">
      <c r="A3992" s="141">
        <f t="shared" si="508"/>
        <v>2026</v>
      </c>
      <c r="B3992" s="141">
        <f t="shared" si="509"/>
        <v>2</v>
      </c>
      <c r="C3992" s="154">
        <v>46069</v>
      </c>
      <c r="D3992" s="142">
        <f t="shared" ca="1" si="510"/>
        <v>46097</v>
      </c>
      <c r="E3992" s="142" t="str">
        <f t="shared" ca="1" si="511"/>
        <v>1-Months</v>
      </c>
      <c r="F3992" s="142" t="str">
        <f>VLOOKUP(O3992,Stock[],5,FALSE)</f>
        <v>BE</v>
      </c>
      <c r="G3992" s="143" t="s">
        <v>3614</v>
      </c>
      <c r="H3992" s="144"/>
      <c r="I3992" s="145" t="s">
        <v>201</v>
      </c>
      <c r="J3992" s="141" t="str">
        <f>VLOOKUP(I3992,Customers[],2,FALSE)</f>
        <v>ဦးအောင်မိုး(ကောင်းသန့်)</v>
      </c>
      <c r="K3992" s="141" t="str">
        <f>VLOOKUP(I3992,Customers[],4,FALSE)</f>
        <v>Meiktila</v>
      </c>
      <c r="L3992" s="141" t="str">
        <f>VLOOKUP(Table85[[#This Row],[CustomerID]],Table!H:K,3,0)</f>
        <v>မိတ္ထီလာ</v>
      </c>
      <c r="M3992" s="141" t="str">
        <f>VLOOKUP(I3992,Customers[],5,FALSE)</f>
        <v>WholeSales/Contract</v>
      </c>
      <c r="N3992" s="145" t="s">
        <v>10</v>
      </c>
      <c r="O3992" s="146" t="s">
        <v>216</v>
      </c>
      <c r="P3992" s="141" t="str">
        <f>VLOOKUP(O3992,Stock[],2,FALSE)</f>
        <v>ဒဂုံအရက်သန့်</v>
      </c>
      <c r="Q3992" s="147">
        <f>VLOOKUP(O3992,Stock[],3,FALSE)</f>
        <v>0.64</v>
      </c>
      <c r="R3992" s="147">
        <f>VLOOKUP(O3992,Stock[],4,FALSE)</f>
        <v>14</v>
      </c>
      <c r="S3992" s="146"/>
      <c r="T3992" s="147">
        <f>(DailySales!$S3992/DailySales!$R3992)+DailySales!$U3992</f>
        <v>30</v>
      </c>
      <c r="U3992" s="146">
        <v>30</v>
      </c>
      <c r="V3992" s="148">
        <f>+DailySales!$T3992*DailySales!$R3992</f>
        <v>420</v>
      </c>
      <c r="W3992" s="148">
        <f>+DailySales!$V3992*DailySales!$Q3992</f>
        <v>268.8</v>
      </c>
      <c r="X3992" s="148">
        <f>VLOOKUP(O3992,Stock[],6,FALSE)</f>
        <v>1330</v>
      </c>
      <c r="Y3992" s="148">
        <f>+DailySales!$V3992*DailySales!$X3992</f>
        <v>558600</v>
      </c>
      <c r="Z3992" s="146"/>
      <c r="AA3992" s="146"/>
      <c r="AB3992" s="146"/>
      <c r="AC3992" s="146"/>
      <c r="AD3992" s="146"/>
      <c r="AE3992" s="149"/>
      <c r="AF3992" s="150"/>
      <c r="AG3992" s="151"/>
      <c r="AH3992" s="150">
        <v>46071</v>
      </c>
      <c r="AI3992" s="151">
        <v>442120</v>
      </c>
      <c r="AJ3992" s="150">
        <v>46072</v>
      </c>
      <c r="AK3992" s="151">
        <v>116480</v>
      </c>
      <c r="AL3992" s="34"/>
      <c r="AM3992" s="39"/>
      <c r="AN399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93" spans="1:40" ht="19.5" customHeight="1" x14ac:dyDescent="0.25">
      <c r="A3993" s="141">
        <f t="shared" si="508"/>
        <v>2026</v>
      </c>
      <c r="B3993" s="141">
        <f t="shared" si="509"/>
        <v>2</v>
      </c>
      <c r="C3993" s="154">
        <v>46069</v>
      </c>
      <c r="D3993" s="142">
        <f t="shared" ca="1" si="510"/>
        <v>46097</v>
      </c>
      <c r="E3993" s="142" t="str">
        <f t="shared" ca="1" si="511"/>
        <v>1-Months</v>
      </c>
      <c r="F3993" s="142" t="str">
        <f>VLOOKUP(O3993,Stock[],5,FALSE)</f>
        <v>BE</v>
      </c>
      <c r="G3993" s="143" t="s">
        <v>3614</v>
      </c>
      <c r="H3993" s="144"/>
      <c r="I3993" s="145" t="s">
        <v>201</v>
      </c>
      <c r="J3993" s="141" t="str">
        <f>VLOOKUP(I3993,Customers[],2,FALSE)</f>
        <v>ဦးအောင်မိုး(ကောင်းသန့်)</v>
      </c>
      <c r="K3993" s="141" t="str">
        <f>VLOOKUP(I3993,Customers[],4,FALSE)</f>
        <v>Meiktila</v>
      </c>
      <c r="L3993" s="141" t="str">
        <f>VLOOKUP(Table85[[#This Row],[CustomerID]],Table!H:K,3,0)</f>
        <v>မိတ္ထီလာ</v>
      </c>
      <c r="M3993" s="141" t="str">
        <f>VLOOKUP(I3993,Customers[],5,FALSE)</f>
        <v>WholeSales/Contract</v>
      </c>
      <c r="N3993" s="145" t="s">
        <v>10</v>
      </c>
      <c r="O3993" s="146" t="s">
        <v>209</v>
      </c>
      <c r="P3993" s="141" t="str">
        <f>VLOOKUP(O3993,Stock[],2,FALSE)</f>
        <v>ဇေယျဝတီ Red</v>
      </c>
      <c r="Q3993" s="147">
        <f>VLOOKUP(O3993,Stock[],3,FALSE)</f>
        <v>0.64</v>
      </c>
      <c r="R3993" s="147">
        <f>VLOOKUP(O3993,Stock[],4,FALSE)</f>
        <v>14</v>
      </c>
      <c r="S3993" s="146"/>
      <c r="T3993" s="147">
        <f>(DailySales!$S3993/DailySales!$R3993)+DailySales!$U3993</f>
        <v>20</v>
      </c>
      <c r="U3993" s="146">
        <v>20</v>
      </c>
      <c r="V3993" s="148">
        <f>+DailySales!$T3993*DailySales!$R3993</f>
        <v>280</v>
      </c>
      <c r="W3993" s="148">
        <f>+DailySales!$V3993*DailySales!$Q3993</f>
        <v>179.20000000000002</v>
      </c>
      <c r="X3993" s="148">
        <f>VLOOKUP(O3993,Stock[],6,FALSE)</f>
        <v>1330</v>
      </c>
      <c r="Y3993" s="148">
        <f>+DailySales!$V3993*DailySales!$X3993</f>
        <v>372400</v>
      </c>
      <c r="Z3993" s="146"/>
      <c r="AA3993" s="146"/>
      <c r="AB3993" s="146"/>
      <c r="AC3993" s="146"/>
      <c r="AD3993" s="146"/>
      <c r="AE3993" s="149"/>
      <c r="AF3993" s="150"/>
      <c r="AG3993" s="151"/>
      <c r="AH3993" s="150"/>
      <c r="AI3993" s="151"/>
      <c r="AJ3993" s="150">
        <v>46072</v>
      </c>
      <c r="AK3993" s="151">
        <v>372400</v>
      </c>
      <c r="AL3993" s="34"/>
      <c r="AM3993" s="39"/>
      <c r="AN399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94" spans="1:40" ht="19.5" customHeight="1" x14ac:dyDescent="0.25">
      <c r="A3994" s="141">
        <f t="shared" ref="A3994:A4001" si="512">YEAR(C3994)</f>
        <v>2026</v>
      </c>
      <c r="B3994" s="141">
        <f t="shared" ref="B3994:B4001" si="513">MONTH(C3994)</f>
        <v>2</v>
      </c>
      <c r="C3994" s="154">
        <v>46069</v>
      </c>
      <c r="D3994" s="142">
        <f t="shared" ref="D3994:D4001" ca="1" si="514">TODAY()</f>
        <v>46097</v>
      </c>
      <c r="E3994" s="142" t="str">
        <f t="shared" ref="E3994:E4001" ca="1" si="515">DATEDIF(C3994,D3994,"M")&amp;"-Months"</f>
        <v>1-Months</v>
      </c>
      <c r="F3994" s="142" t="str">
        <f>VLOOKUP(O3994,Stock[],5,FALSE)</f>
        <v>BE</v>
      </c>
      <c r="G3994" s="143" t="s">
        <v>3614</v>
      </c>
      <c r="H3994" s="144"/>
      <c r="I3994" s="145" t="s">
        <v>201</v>
      </c>
      <c r="J3994" s="141" t="str">
        <f>VLOOKUP(I3994,Customers[],2,FALSE)</f>
        <v>ဦးအောင်မိုး(ကောင်းသန့်)</v>
      </c>
      <c r="K3994" s="141" t="str">
        <f>VLOOKUP(I3994,Customers[],4,FALSE)</f>
        <v>Meiktila</v>
      </c>
      <c r="L3994" s="141" t="str">
        <f>VLOOKUP(Table85[[#This Row],[CustomerID]],Table!H:K,3,0)</f>
        <v>မိတ္ထီလာ</v>
      </c>
      <c r="M3994" s="141" t="str">
        <f>VLOOKUP(I3994,Customers[],5,FALSE)</f>
        <v>WholeSales/Contract</v>
      </c>
      <c r="N3994" s="145" t="s">
        <v>10</v>
      </c>
      <c r="O3994" s="146" t="s">
        <v>2465</v>
      </c>
      <c r="P3994" s="141" t="str">
        <f>VLOOKUP(O3994,Stock[],2,FALSE)</f>
        <v>မိုးနဲကွန်ကီး</v>
      </c>
      <c r="Q3994" s="147">
        <f>VLOOKUP(O3994,Stock[],3,FALSE)</f>
        <v>0.64</v>
      </c>
      <c r="R3994" s="147">
        <f>VLOOKUP(O3994,Stock[],4,FALSE)</f>
        <v>14</v>
      </c>
      <c r="S3994" s="146"/>
      <c r="T3994" s="147">
        <f>(DailySales!$S3994/DailySales!$R3994)+DailySales!$U3994</f>
        <v>30</v>
      </c>
      <c r="U3994" s="146">
        <v>30</v>
      </c>
      <c r="V3994" s="148">
        <f>+DailySales!$T3994*DailySales!$R3994</f>
        <v>420</v>
      </c>
      <c r="W3994" s="148">
        <f>+DailySales!$V3994*DailySales!$Q3994</f>
        <v>268.8</v>
      </c>
      <c r="X3994" s="148">
        <f>VLOOKUP(O3994,Stock[],6,FALSE)</f>
        <v>1700</v>
      </c>
      <c r="Y3994" s="148">
        <f>+DailySales!$V3994*DailySales!$X3994</f>
        <v>714000</v>
      </c>
      <c r="Z3994" s="146"/>
      <c r="AA3994" s="146"/>
      <c r="AB3994" s="146"/>
      <c r="AC3994" s="146"/>
      <c r="AD3994" s="146"/>
      <c r="AE3994" s="149"/>
      <c r="AF3994" s="150"/>
      <c r="AG3994" s="151"/>
      <c r="AH3994" s="150"/>
      <c r="AI3994" s="151"/>
      <c r="AJ3994" s="150">
        <v>46072</v>
      </c>
      <c r="AK3994" s="151">
        <v>714000</v>
      </c>
      <c r="AL3994" s="34"/>
      <c r="AM3994" s="39"/>
      <c r="AN399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95" spans="1:40" ht="19.5" customHeight="1" x14ac:dyDescent="0.25">
      <c r="A3995" s="141">
        <f t="shared" si="512"/>
        <v>2026</v>
      </c>
      <c r="B3995" s="141">
        <f t="shared" si="513"/>
        <v>2</v>
      </c>
      <c r="C3995" s="154">
        <v>46069</v>
      </c>
      <c r="D3995" s="142">
        <f t="shared" ca="1" si="514"/>
        <v>46097</v>
      </c>
      <c r="E3995" s="142" t="str">
        <f t="shared" ca="1" si="515"/>
        <v>1-Months</v>
      </c>
      <c r="F3995" s="142" t="str">
        <f>VLOOKUP(O3995,Stock[],5,FALSE)</f>
        <v>BE</v>
      </c>
      <c r="G3995" s="143" t="s">
        <v>3614</v>
      </c>
      <c r="H3995" s="144"/>
      <c r="I3995" s="145" t="s">
        <v>201</v>
      </c>
      <c r="J3995" s="141" t="str">
        <f>VLOOKUP(I3995,Customers[],2,FALSE)</f>
        <v>ဦးအောင်မိုး(ကောင်းသန့်)</v>
      </c>
      <c r="K3995" s="141" t="str">
        <f>VLOOKUP(I3995,Customers[],4,FALSE)</f>
        <v>Meiktila</v>
      </c>
      <c r="L3995" s="141" t="str">
        <f>VLOOKUP(Table85[[#This Row],[CustomerID]],Table!H:K,3,0)</f>
        <v>မိတ္ထီလာ</v>
      </c>
      <c r="M3995" s="141" t="str">
        <f>VLOOKUP(I3995,Customers[],5,FALSE)</f>
        <v>WholeSales/Contract</v>
      </c>
      <c r="N3995" s="145" t="s">
        <v>10</v>
      </c>
      <c r="O3995" s="146" t="s">
        <v>2120</v>
      </c>
      <c r="P3995" s="141" t="str">
        <f>VLOOKUP(O3995,Stock[],2,FALSE)</f>
        <v>ဇေ အရက်သန့်</v>
      </c>
      <c r="Q3995" s="147">
        <f>VLOOKUP(O3995,Stock[],3,FALSE)</f>
        <v>0.64</v>
      </c>
      <c r="R3995" s="147">
        <f>VLOOKUP(O3995,Stock[],4,FALSE)</f>
        <v>14</v>
      </c>
      <c r="S3995" s="146"/>
      <c r="T3995" s="147">
        <f>(DailySales!$S3995/DailySales!$R3995)+DailySales!$U3995</f>
        <v>5</v>
      </c>
      <c r="U3995" s="146">
        <v>5</v>
      </c>
      <c r="V3995" s="148">
        <f>+DailySales!$T3995*DailySales!$R3995</f>
        <v>70</v>
      </c>
      <c r="W3995" s="148">
        <f>+DailySales!$V3995*DailySales!$Q3995</f>
        <v>44.800000000000004</v>
      </c>
      <c r="X3995" s="148">
        <f>VLOOKUP(O3995,Stock[],6,FALSE)</f>
        <v>1380</v>
      </c>
      <c r="Y3995" s="148">
        <f>+DailySales!$V3995*DailySales!$X3995</f>
        <v>96600</v>
      </c>
      <c r="Z3995" s="146"/>
      <c r="AA3995" s="146"/>
      <c r="AB3995" s="146"/>
      <c r="AC3995" s="146"/>
      <c r="AD3995" s="146"/>
      <c r="AE3995" s="149"/>
      <c r="AF3995" s="150"/>
      <c r="AG3995" s="151"/>
      <c r="AH3995" s="150"/>
      <c r="AI3995" s="151"/>
      <c r="AJ3995" s="150">
        <v>46072</v>
      </c>
      <c r="AK3995" s="151">
        <v>96600</v>
      </c>
      <c r="AL3995" s="34"/>
      <c r="AM3995" s="39"/>
      <c r="AN399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96" spans="1:40" ht="19.5" customHeight="1" x14ac:dyDescent="0.25">
      <c r="A3996" s="141">
        <f t="shared" si="512"/>
        <v>2026</v>
      </c>
      <c r="B3996" s="141">
        <f t="shared" si="513"/>
        <v>2</v>
      </c>
      <c r="C3996" s="154">
        <v>46069</v>
      </c>
      <c r="D3996" s="142">
        <f t="shared" ca="1" si="514"/>
        <v>46097</v>
      </c>
      <c r="E3996" s="142" t="str">
        <f t="shared" ca="1" si="515"/>
        <v>1-Months</v>
      </c>
      <c r="F3996" s="142" t="str">
        <f>VLOOKUP(O3996,Stock[],5,FALSE)</f>
        <v>BE</v>
      </c>
      <c r="G3996" s="143" t="s">
        <v>3615</v>
      </c>
      <c r="H3996" s="144"/>
      <c r="I3996" s="145" t="s">
        <v>239</v>
      </c>
      <c r="J3996" s="141" t="str">
        <f>VLOOKUP(I3996,Customers[],2,FALSE)</f>
        <v>ဦးရဲမြင့်</v>
      </c>
      <c r="K3996" s="141" t="str">
        <f>VLOOKUP(I3996,Customers[],4,FALSE)</f>
        <v>Pyawbwe</v>
      </c>
      <c r="L3996" s="141" t="str">
        <f>VLOOKUP(Table85[[#This Row],[CustomerID]],Table!H:K,3,0)</f>
        <v>ပျော်ဘွယ်</v>
      </c>
      <c r="M3996" s="141" t="str">
        <f>VLOOKUP(I3996,Customers[],5,FALSE)</f>
        <v>WholeSales/Contract</v>
      </c>
      <c r="N3996" s="145" t="s">
        <v>10</v>
      </c>
      <c r="O3996" s="146" t="s">
        <v>240</v>
      </c>
      <c r="P3996" s="141" t="str">
        <f>VLOOKUP(O3996,Stock[],2,FALSE)</f>
        <v>သံပုရာအရက်</v>
      </c>
      <c r="Q3996" s="147">
        <f>VLOOKUP(O3996,Stock[],3,FALSE)</f>
        <v>0.64</v>
      </c>
      <c r="R3996" s="147">
        <f>VLOOKUP(O3996,Stock[],4,FALSE)</f>
        <v>14</v>
      </c>
      <c r="S3996" s="146"/>
      <c r="T3996" s="147">
        <f>(DailySales!$S3996/DailySales!$R3996)+DailySales!$U3996</f>
        <v>50</v>
      </c>
      <c r="U3996" s="146">
        <v>50</v>
      </c>
      <c r="V3996" s="148">
        <f>+DailySales!$T3996*DailySales!$R3996</f>
        <v>700</v>
      </c>
      <c r="W3996" s="148">
        <f>+DailySales!$V3996*DailySales!$Q3996</f>
        <v>448</v>
      </c>
      <c r="X3996" s="148">
        <f>VLOOKUP(O3996,Stock[],6,FALSE)</f>
        <v>1330</v>
      </c>
      <c r="Y3996" s="148">
        <f>+DailySales!$V3996*DailySales!$X3996</f>
        <v>931000</v>
      </c>
      <c r="Z3996" s="146"/>
      <c r="AA3996" s="146"/>
      <c r="AB3996" s="146"/>
      <c r="AC3996" s="146"/>
      <c r="AD3996" s="146"/>
      <c r="AE3996" s="149"/>
      <c r="AF3996" s="150"/>
      <c r="AG3996" s="151"/>
      <c r="AH3996" s="150"/>
      <c r="AI3996" s="151"/>
      <c r="AJ3996" s="122">
        <v>46069</v>
      </c>
      <c r="AK3996" s="151">
        <v>931000</v>
      </c>
      <c r="AL3996" s="34"/>
      <c r="AM3996" s="39"/>
      <c r="AN399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97" spans="1:40" ht="19.5" customHeight="1" x14ac:dyDescent="0.25">
      <c r="A3997" s="141">
        <f t="shared" si="512"/>
        <v>2026</v>
      </c>
      <c r="B3997" s="141">
        <f t="shared" si="513"/>
        <v>2</v>
      </c>
      <c r="C3997" s="154">
        <v>46069</v>
      </c>
      <c r="D3997" s="142">
        <f t="shared" ca="1" si="514"/>
        <v>46097</v>
      </c>
      <c r="E3997" s="142" t="str">
        <f t="shared" ca="1" si="515"/>
        <v>1-Months</v>
      </c>
      <c r="F3997" s="142" t="str">
        <f>VLOOKUP(O3997,Stock[],5,FALSE)</f>
        <v>BE</v>
      </c>
      <c r="G3997" s="143" t="s">
        <v>3615</v>
      </c>
      <c r="H3997" s="144"/>
      <c r="I3997" s="145" t="s">
        <v>239</v>
      </c>
      <c r="J3997" s="141" t="str">
        <f>VLOOKUP(I3997,Customers[],2,FALSE)</f>
        <v>ဦးရဲမြင့်</v>
      </c>
      <c r="K3997" s="141" t="str">
        <f>VLOOKUP(I3997,Customers[],4,FALSE)</f>
        <v>Pyawbwe</v>
      </c>
      <c r="L3997" s="141" t="str">
        <f>VLOOKUP(Table85[[#This Row],[CustomerID]],Table!H:K,3,0)</f>
        <v>ပျော်ဘွယ်</v>
      </c>
      <c r="M3997" s="141" t="str">
        <f>VLOOKUP(I3997,Customers[],5,FALSE)</f>
        <v>WholeSales/Contract</v>
      </c>
      <c r="N3997" s="145" t="s">
        <v>10</v>
      </c>
      <c r="O3997" s="146" t="s">
        <v>220</v>
      </c>
      <c r="P3997" s="141" t="str">
        <f>VLOOKUP(O3997,Stock[],2,FALSE)</f>
        <v>မြန်မာရှောက်ပျား</v>
      </c>
      <c r="Q3997" s="147">
        <f>VLOOKUP(O3997,Stock[],3,FALSE)</f>
        <v>0.64</v>
      </c>
      <c r="R3997" s="147">
        <f>VLOOKUP(O3997,Stock[],4,FALSE)</f>
        <v>14</v>
      </c>
      <c r="S3997" s="146"/>
      <c r="T3997" s="147">
        <f>(DailySales!$S3997/DailySales!$R3997)+DailySales!$U3997</f>
        <v>200</v>
      </c>
      <c r="U3997" s="146">
        <v>200</v>
      </c>
      <c r="V3997" s="148">
        <f>+DailySales!$T3997*DailySales!$R3997</f>
        <v>2800</v>
      </c>
      <c r="W3997" s="148">
        <f>+DailySales!$V3997*DailySales!$Q3997</f>
        <v>1792</v>
      </c>
      <c r="X3997" s="148">
        <f>VLOOKUP(O3997,Stock[],6,FALSE)</f>
        <v>1370</v>
      </c>
      <c r="Y3997" s="148">
        <f>+DailySales!$V3997*DailySales!$X3997</f>
        <v>3836000</v>
      </c>
      <c r="Z3997" s="146"/>
      <c r="AA3997" s="146"/>
      <c r="AB3997" s="146"/>
      <c r="AC3997" s="146"/>
      <c r="AD3997" s="146"/>
      <c r="AE3997" s="149"/>
      <c r="AF3997" s="150"/>
      <c r="AG3997" s="151"/>
      <c r="AH3997" s="150"/>
      <c r="AI3997" s="151"/>
      <c r="AJ3997" s="122">
        <v>46069</v>
      </c>
      <c r="AK3997" s="151">
        <v>3836000</v>
      </c>
      <c r="AL3997" s="34"/>
      <c r="AM3997" s="39"/>
      <c r="AN399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98" spans="1:40" ht="19.5" customHeight="1" x14ac:dyDescent="0.25">
      <c r="A3998" s="141">
        <f t="shared" si="512"/>
        <v>2026</v>
      </c>
      <c r="B3998" s="141">
        <f t="shared" si="513"/>
        <v>2</v>
      </c>
      <c r="C3998" s="154">
        <v>46069</v>
      </c>
      <c r="D3998" s="142">
        <f t="shared" ca="1" si="514"/>
        <v>46097</v>
      </c>
      <c r="E3998" s="142" t="str">
        <f t="shared" ca="1" si="515"/>
        <v>1-Months</v>
      </c>
      <c r="F3998" s="142" t="str">
        <f>VLOOKUP(O3998,Stock[],5,FALSE)</f>
        <v>BE</v>
      </c>
      <c r="G3998" s="143" t="s">
        <v>3615</v>
      </c>
      <c r="H3998" s="144"/>
      <c r="I3998" s="145" t="s">
        <v>239</v>
      </c>
      <c r="J3998" s="141" t="str">
        <f>VLOOKUP(I3998,Customers[],2,FALSE)</f>
        <v>ဦးရဲမြင့်</v>
      </c>
      <c r="K3998" s="141" t="str">
        <f>VLOOKUP(I3998,Customers[],4,FALSE)</f>
        <v>Pyawbwe</v>
      </c>
      <c r="L3998" s="141" t="str">
        <f>VLOOKUP(Table85[[#This Row],[CustomerID]],Table!H:K,3,0)</f>
        <v>ပျော်ဘွယ်</v>
      </c>
      <c r="M3998" s="141" t="str">
        <f>VLOOKUP(I3998,Customers[],5,FALSE)</f>
        <v>WholeSales/Contract</v>
      </c>
      <c r="N3998" s="145" t="s">
        <v>10</v>
      </c>
      <c r="O3998" s="146" t="s">
        <v>217</v>
      </c>
      <c r="P3998" s="141" t="str">
        <f>VLOOKUP(O3998,Stock[],2,FALSE)</f>
        <v>လိမ္မော်ဖြူ</v>
      </c>
      <c r="Q3998" s="147">
        <f>VLOOKUP(O3998,Stock[],3,FALSE)</f>
        <v>0.64</v>
      </c>
      <c r="R3998" s="147">
        <f>VLOOKUP(O3998,Stock[],4,FALSE)</f>
        <v>24</v>
      </c>
      <c r="S3998" s="146"/>
      <c r="T3998" s="147">
        <f>(DailySales!$S3998/DailySales!$R3998)+DailySales!$U3998</f>
        <v>60</v>
      </c>
      <c r="U3998" s="146">
        <v>60</v>
      </c>
      <c r="V3998" s="148">
        <f>+DailySales!$T3998*DailySales!$R3998</f>
        <v>1440</v>
      </c>
      <c r="W3998" s="148">
        <f>+DailySales!$V3998*DailySales!$Q3998</f>
        <v>921.6</v>
      </c>
      <c r="X3998" s="148">
        <f>VLOOKUP(O3998,Stock[],6,FALSE)</f>
        <v>1330</v>
      </c>
      <c r="Y3998" s="148">
        <f>+DailySales!$V3998*DailySales!$X3998</f>
        <v>1915200</v>
      </c>
      <c r="Z3998" s="146"/>
      <c r="AA3998" s="146"/>
      <c r="AB3998" s="146"/>
      <c r="AC3998" s="146"/>
      <c r="AD3998" s="146"/>
      <c r="AE3998" s="149"/>
      <c r="AF3998" s="150"/>
      <c r="AG3998" s="151"/>
      <c r="AH3998" s="150"/>
      <c r="AI3998" s="151"/>
      <c r="AJ3998" s="122">
        <v>46069</v>
      </c>
      <c r="AK3998" s="151">
        <v>1915200</v>
      </c>
      <c r="AL3998" s="34"/>
      <c r="AM3998" s="39"/>
      <c r="AN399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3999" spans="1:40" ht="19.5" customHeight="1" x14ac:dyDescent="0.25">
      <c r="A3999" s="141">
        <f t="shared" si="512"/>
        <v>2026</v>
      </c>
      <c r="B3999" s="141">
        <f t="shared" si="513"/>
        <v>2</v>
      </c>
      <c r="C3999" s="154">
        <v>46069</v>
      </c>
      <c r="D3999" s="142">
        <f t="shared" ca="1" si="514"/>
        <v>46097</v>
      </c>
      <c r="E3999" s="142" t="str">
        <f t="shared" ca="1" si="515"/>
        <v>1-Months</v>
      </c>
      <c r="F3999" s="142" t="str">
        <f>VLOOKUP(O3999,Stock[],5,FALSE)</f>
        <v>BE</v>
      </c>
      <c r="G3999" s="143" t="s">
        <v>3615</v>
      </c>
      <c r="H3999" s="144"/>
      <c r="I3999" s="145" t="s">
        <v>239</v>
      </c>
      <c r="J3999" s="141" t="str">
        <f>VLOOKUP(I3999,Customers[],2,FALSE)</f>
        <v>ဦးရဲမြင့်</v>
      </c>
      <c r="K3999" s="141" t="str">
        <f>VLOOKUP(I3999,Customers[],4,FALSE)</f>
        <v>Pyawbwe</v>
      </c>
      <c r="L3999" s="141" t="str">
        <f>VLOOKUP(Table85[[#This Row],[CustomerID]],Table!H:K,3,0)</f>
        <v>ပျော်ဘွယ်</v>
      </c>
      <c r="M3999" s="141" t="str">
        <f>VLOOKUP(I3999,Customers[],5,FALSE)</f>
        <v>WholeSales/Contract</v>
      </c>
      <c r="N3999" s="145" t="s">
        <v>10</v>
      </c>
      <c r="O3999" s="146" t="s">
        <v>209</v>
      </c>
      <c r="P3999" s="141" t="str">
        <f>VLOOKUP(O3999,Stock[],2,FALSE)</f>
        <v>ဇေယျဝတီ Red</v>
      </c>
      <c r="Q3999" s="147">
        <f>VLOOKUP(O3999,Stock[],3,FALSE)</f>
        <v>0.64</v>
      </c>
      <c r="R3999" s="147">
        <f>VLOOKUP(O3999,Stock[],4,FALSE)</f>
        <v>14</v>
      </c>
      <c r="S3999" s="146"/>
      <c r="T3999" s="147">
        <f>(DailySales!$S3999/DailySales!$R3999)+DailySales!$U3999</f>
        <v>90</v>
      </c>
      <c r="U3999" s="146">
        <v>90</v>
      </c>
      <c r="V3999" s="148">
        <f>+DailySales!$T3999*DailySales!$R3999</f>
        <v>1260</v>
      </c>
      <c r="W3999" s="148">
        <f>+DailySales!$V3999*DailySales!$Q3999</f>
        <v>806.4</v>
      </c>
      <c r="X3999" s="148">
        <f>VLOOKUP(O3999,Stock[],6,FALSE)</f>
        <v>1330</v>
      </c>
      <c r="Y3999" s="148">
        <f>+DailySales!$V3999*DailySales!$X3999</f>
        <v>1675800</v>
      </c>
      <c r="Z3999" s="146"/>
      <c r="AA3999" s="146"/>
      <c r="AB3999" s="146"/>
      <c r="AC3999" s="146"/>
      <c r="AD3999" s="146"/>
      <c r="AE3999" s="149"/>
      <c r="AF3999" s="150"/>
      <c r="AG3999" s="151"/>
      <c r="AH3999" s="150"/>
      <c r="AI3999" s="151"/>
      <c r="AJ3999" s="122">
        <v>46069</v>
      </c>
      <c r="AK3999" s="151">
        <v>1675800</v>
      </c>
      <c r="AL3999" s="34"/>
      <c r="AM3999" s="39"/>
      <c r="AN399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00" spans="1:40" ht="19.5" customHeight="1" x14ac:dyDescent="0.25">
      <c r="A4000" s="141">
        <f t="shared" si="512"/>
        <v>2026</v>
      </c>
      <c r="B4000" s="141">
        <f t="shared" si="513"/>
        <v>2</v>
      </c>
      <c r="C4000" s="154">
        <v>46069</v>
      </c>
      <c r="D4000" s="142">
        <f t="shared" ca="1" si="514"/>
        <v>46097</v>
      </c>
      <c r="E4000" s="142" t="str">
        <f t="shared" ca="1" si="515"/>
        <v>1-Months</v>
      </c>
      <c r="F4000" s="142" t="str">
        <f>VLOOKUP(O4000,Stock[],5,FALSE)</f>
        <v>BE</v>
      </c>
      <c r="G4000" s="143" t="s">
        <v>3616</v>
      </c>
      <c r="H4000" s="144"/>
      <c r="I4000" s="145" t="s">
        <v>180</v>
      </c>
      <c r="J4000" s="141" t="str">
        <f>VLOOKUP(I4000,Customers[],2,FALSE)</f>
        <v>ရွှေမြင်း</v>
      </c>
      <c r="K4000" s="141" t="str">
        <f>VLOOKUP(I4000,Customers[],4,FALSE)</f>
        <v>Meiktila</v>
      </c>
      <c r="L4000" s="141" t="str">
        <f>VLOOKUP(Table85[[#This Row],[CustomerID]],Table!H:K,3,0)</f>
        <v>မိတ္ထီလာ</v>
      </c>
      <c r="M4000" s="141" t="str">
        <f>VLOOKUP(I4000,Customers[],5,FALSE)</f>
        <v>WholeSales/Contract</v>
      </c>
      <c r="N4000" s="145" t="s">
        <v>10</v>
      </c>
      <c r="O4000" s="146" t="s">
        <v>220</v>
      </c>
      <c r="P4000" s="141" t="str">
        <f>VLOOKUP(O4000,Stock[],2,FALSE)</f>
        <v>မြန်မာရှောက်ပျား</v>
      </c>
      <c r="Q4000" s="147">
        <f>VLOOKUP(O4000,Stock[],3,FALSE)</f>
        <v>0.64</v>
      </c>
      <c r="R4000" s="147">
        <f>VLOOKUP(O4000,Stock[],4,FALSE)</f>
        <v>14</v>
      </c>
      <c r="S4000" s="146"/>
      <c r="T4000" s="147">
        <f>(DailySales!$S4000/DailySales!$R4000)+DailySales!$U4000</f>
        <v>50</v>
      </c>
      <c r="U4000" s="146">
        <v>50</v>
      </c>
      <c r="V4000" s="148">
        <f>+DailySales!$T4000*DailySales!$R4000</f>
        <v>700</v>
      </c>
      <c r="W4000" s="148">
        <f>+DailySales!$V4000*DailySales!$Q4000</f>
        <v>448</v>
      </c>
      <c r="X4000" s="148">
        <f>VLOOKUP(O4000,Stock[],6,FALSE)</f>
        <v>1370</v>
      </c>
      <c r="Y4000" s="148">
        <f>+DailySales!$V4000*DailySales!$X4000</f>
        <v>959000</v>
      </c>
      <c r="Z4000" s="146"/>
      <c r="AA4000" s="146"/>
      <c r="AB4000" s="146"/>
      <c r="AC4000" s="146"/>
      <c r="AD4000" s="146"/>
      <c r="AE4000" s="149"/>
      <c r="AF4000" s="150"/>
      <c r="AG4000" s="151"/>
      <c r="AH4000" s="150"/>
      <c r="AI4000" s="151"/>
      <c r="AJ4000" s="150"/>
      <c r="AK4000" s="151"/>
      <c r="AL4000" s="34"/>
      <c r="AM4000" s="39"/>
      <c r="AN400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959000</v>
      </c>
    </row>
    <row r="4001" spans="1:40" ht="19.5" customHeight="1" x14ac:dyDescent="0.25">
      <c r="A4001" s="141">
        <f t="shared" si="512"/>
        <v>2026</v>
      </c>
      <c r="B4001" s="141">
        <f t="shared" si="513"/>
        <v>2</v>
      </c>
      <c r="C4001" s="154">
        <v>46069</v>
      </c>
      <c r="D4001" s="142">
        <f t="shared" ca="1" si="514"/>
        <v>46097</v>
      </c>
      <c r="E4001" s="142" t="str">
        <f t="shared" ca="1" si="515"/>
        <v>1-Months</v>
      </c>
      <c r="F4001" s="142" t="str">
        <f>VLOOKUP(O4001,Stock[],5,FALSE)</f>
        <v>BE</v>
      </c>
      <c r="G4001" s="143" t="s">
        <v>3616</v>
      </c>
      <c r="H4001" s="144"/>
      <c r="I4001" s="145" t="s">
        <v>180</v>
      </c>
      <c r="J4001" s="141" t="str">
        <f>VLOOKUP(I4001,Customers[],2,FALSE)</f>
        <v>ရွှေမြင်း</v>
      </c>
      <c r="K4001" s="141" t="str">
        <f>VLOOKUP(I4001,Customers[],4,FALSE)</f>
        <v>Meiktila</v>
      </c>
      <c r="L4001" s="141" t="str">
        <f>VLOOKUP(Table85[[#This Row],[CustomerID]],Table!H:K,3,0)</f>
        <v>မိတ္ထီလာ</v>
      </c>
      <c r="M4001" s="141" t="str">
        <f>VLOOKUP(I4001,Customers[],5,FALSE)</f>
        <v>WholeSales/Contract</v>
      </c>
      <c r="N4001" s="145" t="s">
        <v>10</v>
      </c>
      <c r="O4001" s="146" t="s">
        <v>217</v>
      </c>
      <c r="P4001" s="141" t="str">
        <f>VLOOKUP(O4001,Stock[],2,FALSE)</f>
        <v>လိမ္မော်ဖြူ</v>
      </c>
      <c r="Q4001" s="147">
        <f>VLOOKUP(O4001,Stock[],3,FALSE)</f>
        <v>0.64</v>
      </c>
      <c r="R4001" s="147">
        <f>VLOOKUP(O4001,Stock[],4,FALSE)</f>
        <v>24</v>
      </c>
      <c r="S4001" s="146"/>
      <c r="T4001" s="147">
        <f>(DailySales!$S4001/DailySales!$R4001)+DailySales!$U4001</f>
        <v>50</v>
      </c>
      <c r="U4001" s="146">
        <v>50</v>
      </c>
      <c r="V4001" s="148">
        <f>+DailySales!$T4001*DailySales!$R4001</f>
        <v>1200</v>
      </c>
      <c r="W4001" s="148">
        <f>+DailySales!$V4001*DailySales!$Q4001</f>
        <v>768</v>
      </c>
      <c r="X4001" s="148">
        <f>VLOOKUP(O4001,Stock[],6,FALSE)</f>
        <v>1330</v>
      </c>
      <c r="Y4001" s="148">
        <f>+DailySales!$V4001*DailySales!$X4001</f>
        <v>1596000</v>
      </c>
      <c r="Z4001" s="146"/>
      <c r="AA4001" s="146"/>
      <c r="AB4001" s="146"/>
      <c r="AC4001" s="146"/>
      <c r="AD4001" s="146"/>
      <c r="AE4001" s="149"/>
      <c r="AF4001" s="150"/>
      <c r="AG4001" s="151"/>
      <c r="AH4001" s="150"/>
      <c r="AI4001" s="151"/>
      <c r="AJ4001" s="150"/>
      <c r="AK4001" s="151"/>
      <c r="AL4001" s="34"/>
      <c r="AM4001" s="39"/>
      <c r="AN400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1596000</v>
      </c>
    </row>
    <row r="4002" spans="1:40" ht="19.5" customHeight="1" x14ac:dyDescent="0.25">
      <c r="A4002" s="141">
        <f t="shared" ref="A4002:A4009" si="516">YEAR(C4002)</f>
        <v>2026</v>
      </c>
      <c r="B4002" s="141">
        <f t="shared" ref="B4002:B4009" si="517">MONTH(C4002)</f>
        <v>2</v>
      </c>
      <c r="C4002" s="154">
        <v>46069</v>
      </c>
      <c r="D4002" s="142">
        <f t="shared" ref="D4002:D4009" ca="1" si="518">TODAY()</f>
        <v>46097</v>
      </c>
      <c r="E4002" s="142" t="str">
        <f t="shared" ref="E4002:E4009" ca="1" si="519">DATEDIF(C4002,D4002,"M")&amp;"-Months"</f>
        <v>1-Months</v>
      </c>
      <c r="F4002" s="142" t="str">
        <f>VLOOKUP(O4002,Stock[],5,FALSE)</f>
        <v>BE</v>
      </c>
      <c r="G4002" s="143" t="s">
        <v>3616</v>
      </c>
      <c r="H4002" s="144"/>
      <c r="I4002" s="145" t="s">
        <v>180</v>
      </c>
      <c r="J4002" s="141" t="str">
        <f>VLOOKUP(I4002,Customers[],2,FALSE)</f>
        <v>ရွှေမြင်း</v>
      </c>
      <c r="K4002" s="141" t="str">
        <f>VLOOKUP(I4002,Customers[],4,FALSE)</f>
        <v>Meiktila</v>
      </c>
      <c r="L4002" s="141" t="str">
        <f>VLOOKUP(Table85[[#This Row],[CustomerID]],Table!H:K,3,0)</f>
        <v>မိတ္ထီလာ</v>
      </c>
      <c r="M4002" s="141" t="str">
        <f>VLOOKUP(I4002,Customers[],5,FALSE)</f>
        <v>WholeSales/Contract</v>
      </c>
      <c r="N4002" s="145" t="s">
        <v>10</v>
      </c>
      <c r="O4002" s="146" t="s">
        <v>2120</v>
      </c>
      <c r="P4002" s="141" t="str">
        <f>VLOOKUP(O4002,Stock[],2,FALSE)</f>
        <v>ဇေ အရက်သန့်</v>
      </c>
      <c r="Q4002" s="147">
        <f>VLOOKUP(O4002,Stock[],3,FALSE)</f>
        <v>0.64</v>
      </c>
      <c r="R4002" s="147">
        <f>VLOOKUP(O4002,Stock[],4,FALSE)</f>
        <v>14</v>
      </c>
      <c r="S4002" s="146"/>
      <c r="T4002" s="147">
        <f>(DailySales!$S4002/DailySales!$R4002)+DailySales!$U4002</f>
        <v>20</v>
      </c>
      <c r="U4002" s="146">
        <v>20</v>
      </c>
      <c r="V4002" s="148">
        <f>+DailySales!$T4002*DailySales!$R4002</f>
        <v>280</v>
      </c>
      <c r="W4002" s="148">
        <f>+DailySales!$V4002*DailySales!$Q4002</f>
        <v>179.20000000000002</v>
      </c>
      <c r="X4002" s="148">
        <f>VLOOKUP(O4002,Stock[],6,FALSE)</f>
        <v>1380</v>
      </c>
      <c r="Y4002" s="148">
        <f>+DailySales!$V4002*DailySales!$X4002</f>
        <v>386400</v>
      </c>
      <c r="Z4002" s="146"/>
      <c r="AA4002" s="146"/>
      <c r="AB4002" s="146"/>
      <c r="AC4002" s="146"/>
      <c r="AD4002" s="146"/>
      <c r="AE4002" s="149"/>
      <c r="AF4002" s="150"/>
      <c r="AG4002" s="151"/>
      <c r="AH4002" s="150"/>
      <c r="AI4002" s="151"/>
      <c r="AJ4002" s="150"/>
      <c r="AK4002" s="151"/>
      <c r="AL4002" s="34"/>
      <c r="AM4002" s="39"/>
      <c r="AN400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386400</v>
      </c>
    </row>
    <row r="4003" spans="1:40" ht="19.5" customHeight="1" x14ac:dyDescent="0.25">
      <c r="A4003" s="141">
        <f t="shared" si="516"/>
        <v>2026</v>
      </c>
      <c r="B4003" s="141">
        <f t="shared" si="517"/>
        <v>2</v>
      </c>
      <c r="C4003" s="154">
        <v>46069</v>
      </c>
      <c r="D4003" s="142">
        <f t="shared" ca="1" si="518"/>
        <v>46097</v>
      </c>
      <c r="E4003" s="142" t="str">
        <f t="shared" ca="1" si="519"/>
        <v>1-Months</v>
      </c>
      <c r="F4003" s="142" t="str">
        <f>VLOOKUP(O4003,Stock[],5,FALSE)</f>
        <v>BE</v>
      </c>
      <c r="G4003" s="143" t="s">
        <v>3616</v>
      </c>
      <c r="H4003" s="144"/>
      <c r="I4003" s="145" t="s">
        <v>180</v>
      </c>
      <c r="J4003" s="141" t="str">
        <f>VLOOKUP(I4003,Customers[],2,FALSE)</f>
        <v>ရွှေမြင်း</v>
      </c>
      <c r="K4003" s="141" t="str">
        <f>VLOOKUP(I4003,Customers[],4,FALSE)</f>
        <v>Meiktila</v>
      </c>
      <c r="L4003" s="141" t="str">
        <f>VLOOKUP(Table85[[#This Row],[CustomerID]],Table!H:K,3,0)</f>
        <v>မိတ္ထီလာ</v>
      </c>
      <c r="M4003" s="141" t="str">
        <f>VLOOKUP(I4003,Customers[],5,FALSE)</f>
        <v>WholeSales/Contract</v>
      </c>
      <c r="N4003" s="145" t="s">
        <v>10</v>
      </c>
      <c r="O4003" s="146" t="s">
        <v>218</v>
      </c>
      <c r="P4003" s="141" t="str">
        <f>VLOOKUP(O4003,Stock[],2,FALSE)</f>
        <v>Black Cat</v>
      </c>
      <c r="Q4003" s="147">
        <f>VLOOKUP(O4003,Stock[],3,FALSE)</f>
        <v>0.64</v>
      </c>
      <c r="R4003" s="147">
        <f>VLOOKUP(O4003,Stock[],4,FALSE)</f>
        <v>24</v>
      </c>
      <c r="S4003" s="146"/>
      <c r="T4003" s="147">
        <f>(DailySales!$S4003/DailySales!$R4003)+DailySales!$U4003</f>
        <v>10</v>
      </c>
      <c r="U4003" s="146">
        <v>10</v>
      </c>
      <c r="V4003" s="148">
        <f>+DailySales!$T4003*DailySales!$R4003</f>
        <v>240</v>
      </c>
      <c r="W4003" s="148">
        <f>+DailySales!$V4003*DailySales!$Q4003</f>
        <v>153.6</v>
      </c>
      <c r="X4003" s="148">
        <f>VLOOKUP(O4003,Stock[],6,FALSE)</f>
        <v>1330</v>
      </c>
      <c r="Y4003" s="148">
        <f>+DailySales!$V4003*DailySales!$X4003</f>
        <v>319200</v>
      </c>
      <c r="Z4003" s="146"/>
      <c r="AA4003" s="146"/>
      <c r="AB4003" s="146"/>
      <c r="AC4003" s="146"/>
      <c r="AD4003" s="146"/>
      <c r="AE4003" s="149"/>
      <c r="AF4003" s="150"/>
      <c r="AG4003" s="151"/>
      <c r="AH4003" s="150"/>
      <c r="AI4003" s="151"/>
      <c r="AJ4003" s="150"/>
      <c r="AK4003" s="151"/>
      <c r="AL4003" s="34"/>
      <c r="AM4003" s="39"/>
      <c r="AN400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319200</v>
      </c>
    </row>
    <row r="4004" spans="1:40" ht="19.5" customHeight="1" x14ac:dyDescent="0.25">
      <c r="A4004" s="141">
        <f t="shared" si="516"/>
        <v>2026</v>
      </c>
      <c r="B4004" s="141">
        <f t="shared" si="517"/>
        <v>2</v>
      </c>
      <c r="C4004" s="154">
        <v>46069</v>
      </c>
      <c r="D4004" s="142">
        <f t="shared" ca="1" si="518"/>
        <v>46097</v>
      </c>
      <c r="E4004" s="142" t="str">
        <f t="shared" ca="1" si="519"/>
        <v>1-Months</v>
      </c>
      <c r="F4004" s="142" t="str">
        <f>VLOOKUP(O4004,Stock[],5,FALSE)</f>
        <v>BE</v>
      </c>
      <c r="G4004" s="143" t="s">
        <v>3616</v>
      </c>
      <c r="H4004" s="144"/>
      <c r="I4004" s="145" t="s">
        <v>180</v>
      </c>
      <c r="J4004" s="141" t="str">
        <f>VLOOKUP(I4004,Customers[],2,FALSE)</f>
        <v>ရွှေမြင်း</v>
      </c>
      <c r="K4004" s="141" t="str">
        <f>VLOOKUP(I4004,Customers[],4,FALSE)</f>
        <v>Meiktila</v>
      </c>
      <c r="L4004" s="141" t="str">
        <f>VLOOKUP(Table85[[#This Row],[CustomerID]],Table!H:K,3,0)</f>
        <v>မိတ္ထီလာ</v>
      </c>
      <c r="M4004" s="141" t="str">
        <f>VLOOKUP(I4004,Customers[],5,FALSE)</f>
        <v>WholeSales/Contract</v>
      </c>
      <c r="N4004" s="145" t="s">
        <v>10</v>
      </c>
      <c r="O4004" s="146" t="s">
        <v>214</v>
      </c>
      <c r="P4004" s="141" t="str">
        <f>VLOOKUP(O4004,Stock[],2,FALSE)</f>
        <v>ကောင်းကြည်</v>
      </c>
      <c r="Q4004" s="147">
        <f>VLOOKUP(O4004,Stock[],3,FALSE)</f>
        <v>0.64</v>
      </c>
      <c r="R4004" s="147">
        <f>VLOOKUP(O4004,Stock[],4,FALSE)</f>
        <v>14</v>
      </c>
      <c r="S4004" s="146"/>
      <c r="T4004" s="147">
        <f>(DailySales!$S4004/DailySales!$R4004)+DailySales!$U4004</f>
        <v>50</v>
      </c>
      <c r="U4004" s="146">
        <v>50</v>
      </c>
      <c r="V4004" s="148">
        <f>+DailySales!$T4004*DailySales!$R4004</f>
        <v>700</v>
      </c>
      <c r="W4004" s="148">
        <f>+DailySales!$V4004*DailySales!$Q4004</f>
        <v>448</v>
      </c>
      <c r="X4004" s="148">
        <f>VLOOKUP(O4004,Stock[],6,FALSE)</f>
        <v>1330</v>
      </c>
      <c r="Y4004" s="148">
        <f>+DailySales!$V4004*DailySales!$X4004</f>
        <v>931000</v>
      </c>
      <c r="Z4004" s="146"/>
      <c r="AA4004" s="146"/>
      <c r="AB4004" s="146"/>
      <c r="AC4004" s="146"/>
      <c r="AD4004" s="146"/>
      <c r="AE4004" s="149"/>
      <c r="AF4004" s="150"/>
      <c r="AG4004" s="151"/>
      <c r="AH4004" s="150"/>
      <c r="AI4004" s="151"/>
      <c r="AJ4004" s="150"/>
      <c r="AK4004" s="151"/>
      <c r="AL4004" s="34"/>
      <c r="AM4004" s="39"/>
      <c r="AN400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931000</v>
      </c>
    </row>
    <row r="4005" spans="1:40" ht="19.5" customHeight="1" x14ac:dyDescent="0.25">
      <c r="A4005" s="141">
        <f t="shared" si="516"/>
        <v>2026</v>
      </c>
      <c r="B4005" s="141">
        <f t="shared" si="517"/>
        <v>2</v>
      </c>
      <c r="C4005" s="154">
        <v>46069</v>
      </c>
      <c r="D4005" s="142">
        <f t="shared" ca="1" si="518"/>
        <v>46097</v>
      </c>
      <c r="E4005" s="142" t="str">
        <f t="shared" ca="1" si="519"/>
        <v>1-Months</v>
      </c>
      <c r="F4005" s="142" t="str">
        <f>VLOOKUP(O4005,Stock[],5,FALSE)</f>
        <v>BE</v>
      </c>
      <c r="G4005" s="143" t="s">
        <v>3616</v>
      </c>
      <c r="H4005" s="144"/>
      <c r="I4005" s="145" t="s">
        <v>180</v>
      </c>
      <c r="J4005" s="141" t="str">
        <f>VLOOKUP(I4005,Customers[],2,FALSE)</f>
        <v>ရွှေမြင်း</v>
      </c>
      <c r="K4005" s="141" t="str">
        <f>VLOOKUP(I4005,Customers[],4,FALSE)</f>
        <v>Meiktila</v>
      </c>
      <c r="L4005" s="141" t="str">
        <f>VLOOKUP(Table85[[#This Row],[CustomerID]],Table!H:K,3,0)</f>
        <v>မိတ္ထီလာ</v>
      </c>
      <c r="M4005" s="141" t="str">
        <f>VLOOKUP(I4005,Customers[],5,FALSE)</f>
        <v>WholeSales/Contract</v>
      </c>
      <c r="N4005" s="145" t="s">
        <v>10</v>
      </c>
      <c r="O4005" s="146" t="s">
        <v>205</v>
      </c>
      <c r="P4005" s="141" t="str">
        <f>VLOOKUP(O4005,Stock[],2,FALSE)</f>
        <v>ကောင်းကြည် ကော် 25%  (1Ltr )</v>
      </c>
      <c r="Q4005" s="147">
        <f>VLOOKUP(O4005,Stock[],3,FALSE)</f>
        <v>1</v>
      </c>
      <c r="R4005" s="147">
        <f>VLOOKUP(O4005,Stock[],4,FALSE)</f>
        <v>12</v>
      </c>
      <c r="S4005" s="146"/>
      <c r="T4005" s="147">
        <f>(DailySales!$S4005/DailySales!$R4005)+DailySales!$U4005</f>
        <v>40</v>
      </c>
      <c r="U4005" s="146">
        <v>40</v>
      </c>
      <c r="V4005" s="148">
        <f>+DailySales!$T4005*DailySales!$R4005</f>
        <v>480</v>
      </c>
      <c r="W4005" s="148">
        <f>+DailySales!$V4005*DailySales!$Q4005</f>
        <v>480</v>
      </c>
      <c r="X4005" s="148">
        <f>VLOOKUP(O4005,Stock[],6,FALSE)</f>
        <v>1530</v>
      </c>
      <c r="Y4005" s="148">
        <f>+DailySales!$V4005*DailySales!$X4005</f>
        <v>734400</v>
      </c>
      <c r="Z4005" s="146"/>
      <c r="AA4005" s="146"/>
      <c r="AB4005" s="146"/>
      <c r="AC4005" s="146"/>
      <c r="AD4005" s="146"/>
      <c r="AE4005" s="149"/>
      <c r="AF4005" s="150"/>
      <c r="AG4005" s="151"/>
      <c r="AH4005" s="150"/>
      <c r="AI4005" s="151"/>
      <c r="AJ4005" s="150"/>
      <c r="AK4005" s="151"/>
      <c r="AL4005" s="34"/>
      <c r="AM4005" s="39"/>
      <c r="AN400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734400</v>
      </c>
    </row>
    <row r="4006" spans="1:40" ht="19.5" customHeight="1" x14ac:dyDescent="0.25">
      <c r="A4006" s="141">
        <f t="shared" si="516"/>
        <v>2026</v>
      </c>
      <c r="B4006" s="141">
        <f t="shared" si="517"/>
        <v>2</v>
      </c>
      <c r="C4006" s="154">
        <v>46069</v>
      </c>
      <c r="D4006" s="142">
        <f t="shared" ca="1" si="518"/>
        <v>46097</v>
      </c>
      <c r="E4006" s="142" t="str">
        <f t="shared" ca="1" si="519"/>
        <v>1-Months</v>
      </c>
      <c r="F4006" s="142" t="str">
        <f>VLOOKUP(O4006,Stock[],5,FALSE)</f>
        <v>BE</v>
      </c>
      <c r="G4006" s="143" t="s">
        <v>3617</v>
      </c>
      <c r="H4006" s="144"/>
      <c r="I4006" s="145" t="s">
        <v>180</v>
      </c>
      <c r="J4006" s="141" t="str">
        <f>VLOOKUP(I4006,Customers[],2,FALSE)</f>
        <v>ရွှေမြင်း</v>
      </c>
      <c r="K4006" s="141" t="str">
        <f>VLOOKUP(I4006,Customers[],4,FALSE)</f>
        <v>Meiktila</v>
      </c>
      <c r="L4006" s="141" t="str">
        <f>VLOOKUP(Table85[[#This Row],[CustomerID]],Table!H:K,3,0)</f>
        <v>မိတ္ထီလာ</v>
      </c>
      <c r="M4006" s="141" t="str">
        <f>VLOOKUP(I4006,Customers[],5,FALSE)</f>
        <v>WholeSales/Contract</v>
      </c>
      <c r="N4006" s="145" t="s">
        <v>10</v>
      </c>
      <c r="O4006" s="146" t="s">
        <v>240</v>
      </c>
      <c r="P4006" s="141" t="str">
        <f>VLOOKUP(O4006,Stock[],2,FALSE)</f>
        <v>သံပုရာအရက်</v>
      </c>
      <c r="Q4006" s="147">
        <f>VLOOKUP(O4006,Stock[],3,FALSE)</f>
        <v>0.64</v>
      </c>
      <c r="R4006" s="147">
        <f>VLOOKUP(O4006,Stock[],4,FALSE)</f>
        <v>14</v>
      </c>
      <c r="S4006" s="146"/>
      <c r="T4006" s="147">
        <f>(DailySales!$S4006/DailySales!$R4006)+DailySales!$U4006</f>
        <v>10</v>
      </c>
      <c r="U4006" s="146">
        <v>10</v>
      </c>
      <c r="V4006" s="148">
        <f>+DailySales!$T4006*DailySales!$R4006</f>
        <v>140</v>
      </c>
      <c r="W4006" s="148">
        <f>+DailySales!$V4006*DailySales!$Q4006</f>
        <v>89.600000000000009</v>
      </c>
      <c r="X4006" s="148">
        <f>VLOOKUP(O4006,Stock[],6,FALSE)</f>
        <v>1330</v>
      </c>
      <c r="Y4006" s="148">
        <f>+DailySales!$V4006*DailySales!$X4006</f>
        <v>186200</v>
      </c>
      <c r="Z4006" s="146"/>
      <c r="AA4006" s="146"/>
      <c r="AB4006" s="146"/>
      <c r="AC4006" s="146"/>
      <c r="AD4006" s="146"/>
      <c r="AE4006" s="149"/>
      <c r="AF4006" s="150"/>
      <c r="AG4006" s="151"/>
      <c r="AH4006" s="150"/>
      <c r="AI4006" s="151"/>
      <c r="AJ4006" s="150"/>
      <c r="AK4006" s="151"/>
      <c r="AL4006" s="34"/>
      <c r="AM4006" s="39"/>
      <c r="AN400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4007" spans="1:40" ht="19.5" customHeight="1" x14ac:dyDescent="0.25">
      <c r="A4007" s="141">
        <f t="shared" si="516"/>
        <v>2026</v>
      </c>
      <c r="B4007" s="141">
        <f t="shared" si="517"/>
        <v>2</v>
      </c>
      <c r="C4007" s="154">
        <v>46069</v>
      </c>
      <c r="D4007" s="142">
        <f t="shared" ca="1" si="518"/>
        <v>46097</v>
      </c>
      <c r="E4007" s="142" t="str">
        <f t="shared" ca="1" si="519"/>
        <v>1-Months</v>
      </c>
      <c r="F4007" s="142" t="str">
        <f>VLOOKUP(O4007,Stock[],5,FALSE)</f>
        <v>BE</v>
      </c>
      <c r="G4007" s="143" t="s">
        <v>3617</v>
      </c>
      <c r="H4007" s="144"/>
      <c r="I4007" s="145" t="s">
        <v>180</v>
      </c>
      <c r="J4007" s="141" t="str">
        <f>VLOOKUP(I4007,Customers[],2,FALSE)</f>
        <v>ရွှေမြင်း</v>
      </c>
      <c r="K4007" s="141" t="str">
        <f>VLOOKUP(I4007,Customers[],4,FALSE)</f>
        <v>Meiktila</v>
      </c>
      <c r="L4007" s="141" t="str">
        <f>VLOOKUP(Table85[[#This Row],[CustomerID]],Table!H:K,3,0)</f>
        <v>မိတ္ထီလာ</v>
      </c>
      <c r="M4007" s="141" t="str">
        <f>VLOOKUP(I4007,Customers[],5,FALSE)</f>
        <v>WholeSales/Contract</v>
      </c>
      <c r="N4007" s="145" t="s">
        <v>10</v>
      </c>
      <c r="O4007" s="146" t="s">
        <v>220</v>
      </c>
      <c r="P4007" s="141" t="str">
        <f>VLOOKUP(O4007,Stock[],2,FALSE)</f>
        <v>မြန်မာရှောက်ပျား</v>
      </c>
      <c r="Q4007" s="147">
        <f>VLOOKUP(O4007,Stock[],3,FALSE)</f>
        <v>0.64</v>
      </c>
      <c r="R4007" s="147">
        <f>VLOOKUP(O4007,Stock[],4,FALSE)</f>
        <v>14</v>
      </c>
      <c r="S4007" s="146"/>
      <c r="T4007" s="147">
        <f>(DailySales!$S4007/DailySales!$R4007)+DailySales!$U4007</f>
        <v>30</v>
      </c>
      <c r="U4007" s="146">
        <v>30</v>
      </c>
      <c r="V4007" s="148">
        <f>+DailySales!$T4007*DailySales!$R4007</f>
        <v>420</v>
      </c>
      <c r="W4007" s="148">
        <f>+DailySales!$V4007*DailySales!$Q4007</f>
        <v>268.8</v>
      </c>
      <c r="X4007" s="148">
        <f>VLOOKUP(O4007,Stock[],6,FALSE)</f>
        <v>1370</v>
      </c>
      <c r="Y4007" s="148">
        <f>+DailySales!$V4007*DailySales!$X4007</f>
        <v>575400</v>
      </c>
      <c r="Z4007" s="146"/>
      <c r="AA4007" s="146"/>
      <c r="AB4007" s="146"/>
      <c r="AC4007" s="146"/>
      <c r="AD4007" s="146"/>
      <c r="AE4007" s="149"/>
      <c r="AF4007" s="150"/>
      <c r="AG4007" s="151"/>
      <c r="AH4007" s="150"/>
      <c r="AI4007" s="151"/>
      <c r="AJ4007" s="150"/>
      <c r="AK4007" s="151"/>
      <c r="AL4007" s="34"/>
      <c r="AM4007" s="39"/>
      <c r="AN400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575400</v>
      </c>
    </row>
    <row r="4008" spans="1:40" ht="19.5" customHeight="1" x14ac:dyDescent="0.25">
      <c r="A4008" s="141">
        <f t="shared" si="516"/>
        <v>2026</v>
      </c>
      <c r="B4008" s="141">
        <f t="shared" si="517"/>
        <v>2</v>
      </c>
      <c r="C4008" s="154">
        <v>46069</v>
      </c>
      <c r="D4008" s="142">
        <f t="shared" ca="1" si="518"/>
        <v>46097</v>
      </c>
      <c r="E4008" s="142" t="str">
        <f t="shared" ca="1" si="519"/>
        <v>1-Months</v>
      </c>
      <c r="F4008" s="142" t="str">
        <f>VLOOKUP(O4008,Stock[],5,FALSE)</f>
        <v>BE</v>
      </c>
      <c r="G4008" s="143" t="s">
        <v>3617</v>
      </c>
      <c r="H4008" s="144"/>
      <c r="I4008" s="145" t="s">
        <v>180</v>
      </c>
      <c r="J4008" s="141" t="str">
        <f>VLOOKUP(I4008,Customers[],2,FALSE)</f>
        <v>ရွှေမြင်း</v>
      </c>
      <c r="K4008" s="141" t="str">
        <f>VLOOKUP(I4008,Customers[],4,FALSE)</f>
        <v>Meiktila</v>
      </c>
      <c r="L4008" s="141" t="str">
        <f>VLOOKUP(Table85[[#This Row],[CustomerID]],Table!H:K,3,0)</f>
        <v>မိတ္ထီလာ</v>
      </c>
      <c r="M4008" s="141" t="str">
        <f>VLOOKUP(I4008,Customers[],5,FALSE)</f>
        <v>WholeSales/Contract</v>
      </c>
      <c r="N4008" s="145" t="s">
        <v>10</v>
      </c>
      <c r="O4008" s="146" t="s">
        <v>217</v>
      </c>
      <c r="P4008" s="141" t="str">
        <f>VLOOKUP(O4008,Stock[],2,FALSE)</f>
        <v>လိမ္မော်ဖြူ</v>
      </c>
      <c r="Q4008" s="147">
        <f>VLOOKUP(O4008,Stock[],3,FALSE)</f>
        <v>0.64</v>
      </c>
      <c r="R4008" s="147">
        <f>VLOOKUP(O4008,Stock[],4,FALSE)</f>
        <v>24</v>
      </c>
      <c r="S4008" s="146"/>
      <c r="T4008" s="147">
        <f>(DailySales!$S4008/DailySales!$R4008)+DailySales!$U4008</f>
        <v>30</v>
      </c>
      <c r="U4008" s="146">
        <v>30</v>
      </c>
      <c r="V4008" s="148">
        <f>+DailySales!$T4008*DailySales!$R4008</f>
        <v>720</v>
      </c>
      <c r="W4008" s="148">
        <f>+DailySales!$V4008*DailySales!$Q4008</f>
        <v>460.8</v>
      </c>
      <c r="X4008" s="148">
        <f>VLOOKUP(O4008,Stock[],6,FALSE)</f>
        <v>1330</v>
      </c>
      <c r="Y4008" s="148">
        <f>+DailySales!$V4008*DailySales!$X4008</f>
        <v>957600</v>
      </c>
      <c r="Z4008" s="146"/>
      <c r="AA4008" s="146"/>
      <c r="AB4008" s="146"/>
      <c r="AC4008" s="146"/>
      <c r="AD4008" s="146"/>
      <c r="AE4008" s="149"/>
      <c r="AF4008" s="150"/>
      <c r="AG4008" s="151"/>
      <c r="AH4008" s="150"/>
      <c r="AI4008" s="151"/>
      <c r="AJ4008" s="150"/>
      <c r="AK4008" s="151"/>
      <c r="AL4008" s="34"/>
      <c r="AM4008" s="39"/>
      <c r="AN400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4009" spans="1:40" ht="19.5" customHeight="1" x14ac:dyDescent="0.25">
      <c r="A4009" s="141">
        <f t="shared" si="516"/>
        <v>2026</v>
      </c>
      <c r="B4009" s="141">
        <f t="shared" si="517"/>
        <v>2</v>
      </c>
      <c r="C4009" s="154">
        <v>46069</v>
      </c>
      <c r="D4009" s="142">
        <f t="shared" ca="1" si="518"/>
        <v>46097</v>
      </c>
      <c r="E4009" s="142" t="str">
        <f t="shared" ca="1" si="519"/>
        <v>1-Months</v>
      </c>
      <c r="F4009" s="142" t="str">
        <f>VLOOKUP(O4009,Stock[],5,FALSE)</f>
        <v>BE</v>
      </c>
      <c r="G4009" s="143" t="s">
        <v>3617</v>
      </c>
      <c r="H4009" s="144"/>
      <c r="I4009" s="145" t="s">
        <v>180</v>
      </c>
      <c r="J4009" s="141" t="str">
        <f>VLOOKUP(I4009,Customers[],2,FALSE)</f>
        <v>ရွှေမြင်း</v>
      </c>
      <c r="K4009" s="141" t="str">
        <f>VLOOKUP(I4009,Customers[],4,FALSE)</f>
        <v>Meiktila</v>
      </c>
      <c r="L4009" s="141" t="str">
        <f>VLOOKUP(Table85[[#This Row],[CustomerID]],Table!H:K,3,0)</f>
        <v>မိတ္ထီလာ</v>
      </c>
      <c r="M4009" s="141" t="str">
        <f>VLOOKUP(I4009,Customers[],5,FALSE)</f>
        <v>WholeSales/Contract</v>
      </c>
      <c r="N4009" s="145" t="s">
        <v>10</v>
      </c>
      <c r="O4009" s="146" t="s">
        <v>209</v>
      </c>
      <c r="P4009" s="141" t="str">
        <f>VLOOKUP(O4009,Stock[],2,FALSE)</f>
        <v>ဇေယျဝတီ Red</v>
      </c>
      <c r="Q4009" s="147">
        <f>VLOOKUP(O4009,Stock[],3,FALSE)</f>
        <v>0.64</v>
      </c>
      <c r="R4009" s="147">
        <f>VLOOKUP(O4009,Stock[],4,FALSE)</f>
        <v>14</v>
      </c>
      <c r="S4009" s="146"/>
      <c r="T4009" s="147">
        <f>(DailySales!$S4009/DailySales!$R4009)+DailySales!$U4009</f>
        <v>20</v>
      </c>
      <c r="U4009" s="146">
        <v>20</v>
      </c>
      <c r="V4009" s="148">
        <f>+DailySales!$T4009*DailySales!$R4009</f>
        <v>280</v>
      </c>
      <c r="W4009" s="148">
        <f>+DailySales!$V4009*DailySales!$Q4009</f>
        <v>179.20000000000002</v>
      </c>
      <c r="X4009" s="148">
        <f>VLOOKUP(O4009,Stock[],6,FALSE)</f>
        <v>1330</v>
      </c>
      <c r="Y4009" s="148">
        <f>+DailySales!$V4009*DailySales!$X4009</f>
        <v>372400</v>
      </c>
      <c r="Z4009" s="146"/>
      <c r="AA4009" s="146"/>
      <c r="AB4009" s="146"/>
      <c r="AC4009" s="146"/>
      <c r="AD4009" s="146"/>
      <c r="AE4009" s="149"/>
      <c r="AF4009" s="150"/>
      <c r="AG4009" s="151"/>
      <c r="AH4009" s="150"/>
      <c r="AI4009" s="151"/>
      <c r="AJ4009" s="150"/>
      <c r="AK4009" s="151"/>
      <c r="AL4009" s="34"/>
      <c r="AM4009" s="39"/>
      <c r="AN400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4010" spans="1:40" ht="19.5" customHeight="1" x14ac:dyDescent="0.25">
      <c r="A4010" s="141">
        <f t="shared" ref="A4010:A4019" si="520">YEAR(C4010)</f>
        <v>2026</v>
      </c>
      <c r="B4010" s="141">
        <f t="shared" ref="B4010:B4019" si="521">MONTH(C4010)</f>
        <v>2</v>
      </c>
      <c r="C4010" s="154">
        <v>46069</v>
      </c>
      <c r="D4010" s="142">
        <f t="shared" ref="D4010:D4019" ca="1" si="522">TODAY()</f>
        <v>46097</v>
      </c>
      <c r="E4010" s="142" t="str">
        <f t="shared" ref="E4010:E4019" ca="1" si="523">DATEDIF(C4010,D4010,"M")&amp;"-Months"</f>
        <v>1-Months</v>
      </c>
      <c r="F4010" s="142" t="str">
        <f>VLOOKUP(O4010,Stock[],5,FALSE)</f>
        <v>BE</v>
      </c>
      <c r="G4010" s="143" t="s">
        <v>3617</v>
      </c>
      <c r="H4010" s="144"/>
      <c r="I4010" s="145" t="s">
        <v>180</v>
      </c>
      <c r="J4010" s="141" t="str">
        <f>VLOOKUP(I4010,Customers[],2,FALSE)</f>
        <v>ရွှေမြင်း</v>
      </c>
      <c r="K4010" s="141" t="str">
        <f>VLOOKUP(I4010,Customers[],4,FALSE)</f>
        <v>Meiktila</v>
      </c>
      <c r="L4010" s="141" t="str">
        <f>VLOOKUP(Table85[[#This Row],[CustomerID]],Table!H:K,3,0)</f>
        <v>မိတ္ထီလာ</v>
      </c>
      <c r="M4010" s="141" t="str">
        <f>VLOOKUP(I4010,Customers[],5,FALSE)</f>
        <v>WholeSales/Contract</v>
      </c>
      <c r="N4010" s="145" t="s">
        <v>10</v>
      </c>
      <c r="O4010" s="146" t="s">
        <v>208</v>
      </c>
      <c r="P4010" s="141" t="str">
        <f>VLOOKUP(O4010,Stock[],2,FALSE)</f>
        <v>ဇေယျဝတီ Red</v>
      </c>
      <c r="Q4010" s="147">
        <f>VLOOKUP(O4010,Stock[],3,FALSE)</f>
        <v>0.7</v>
      </c>
      <c r="R4010" s="147">
        <f>VLOOKUP(O4010,Stock[],4,FALSE)</f>
        <v>12</v>
      </c>
      <c r="S4010" s="146"/>
      <c r="T4010" s="147">
        <f>(DailySales!$S4010/DailySales!$R4010)+DailySales!$U4010</f>
        <v>10</v>
      </c>
      <c r="U4010" s="146">
        <v>10</v>
      </c>
      <c r="V4010" s="148">
        <f>+DailySales!$T4010*DailySales!$R4010</f>
        <v>120</v>
      </c>
      <c r="W4010" s="148">
        <f>+DailySales!$V4010*DailySales!$Q4010</f>
        <v>84</v>
      </c>
      <c r="X4010" s="148">
        <f>VLOOKUP(O4010,Stock[],6,FALSE)</f>
        <v>1800</v>
      </c>
      <c r="Y4010" s="148">
        <f>+DailySales!$V4010*DailySales!$X4010</f>
        <v>216000</v>
      </c>
      <c r="Z4010" s="146"/>
      <c r="AA4010" s="146"/>
      <c r="AB4010" s="146"/>
      <c r="AC4010" s="146"/>
      <c r="AD4010" s="146"/>
      <c r="AE4010" s="149"/>
      <c r="AF4010" s="150"/>
      <c r="AG4010" s="151"/>
      <c r="AH4010" s="150"/>
      <c r="AI4010" s="151"/>
      <c r="AJ4010" s="150"/>
      <c r="AK4010" s="151"/>
      <c r="AL4010" s="34"/>
      <c r="AM4010" s="39"/>
      <c r="AN401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216000</v>
      </c>
    </row>
    <row r="4011" spans="1:40" ht="19.5" customHeight="1" x14ac:dyDescent="0.25">
      <c r="A4011" s="141">
        <f t="shared" si="520"/>
        <v>2026</v>
      </c>
      <c r="B4011" s="141">
        <f t="shared" si="521"/>
        <v>2</v>
      </c>
      <c r="C4011" s="154">
        <v>46069</v>
      </c>
      <c r="D4011" s="142">
        <f t="shared" ca="1" si="522"/>
        <v>46097</v>
      </c>
      <c r="E4011" s="142" t="str">
        <f t="shared" ca="1" si="523"/>
        <v>1-Months</v>
      </c>
      <c r="F4011" s="142" t="str">
        <f>VLOOKUP(O4011,Stock[],5,FALSE)</f>
        <v>BE</v>
      </c>
      <c r="G4011" s="143" t="s">
        <v>3618</v>
      </c>
      <c r="H4011" s="144"/>
      <c r="I4011" s="145" t="s">
        <v>303</v>
      </c>
      <c r="J4011" s="141" t="str">
        <f>VLOOKUP(I4011,Customers[],2,FALSE)</f>
        <v>အောင်ကြီး</v>
      </c>
      <c r="K4011" s="141" t="str">
        <f>VLOOKUP(I4011,Customers[],4,FALSE)</f>
        <v>Meiktila</v>
      </c>
      <c r="L4011" s="141" t="str">
        <f>VLOOKUP(Table85[[#This Row],[CustomerID]],Table!H:K,3,0)</f>
        <v>မိတ္ထီလာ</v>
      </c>
      <c r="M4011" s="141" t="str">
        <f>VLOOKUP(I4011,Customers[],5,FALSE)</f>
        <v>Van-2</v>
      </c>
      <c r="N4011" s="145" t="s">
        <v>10</v>
      </c>
      <c r="O4011" s="146" t="s">
        <v>2120</v>
      </c>
      <c r="P4011" s="141" t="str">
        <f>VLOOKUP(O4011,Stock[],2,FALSE)</f>
        <v>ဇေ အရက်သန့်</v>
      </c>
      <c r="Q4011" s="147">
        <f>VLOOKUP(O4011,Stock[],3,FALSE)</f>
        <v>0.64</v>
      </c>
      <c r="R4011" s="147">
        <f>VLOOKUP(O4011,Stock[],4,FALSE)</f>
        <v>14</v>
      </c>
      <c r="S4011" s="146">
        <v>4</v>
      </c>
      <c r="T4011" s="147">
        <f>(DailySales!$S4011/DailySales!$R4011)+DailySales!$U4011</f>
        <v>0.2857142857142857</v>
      </c>
      <c r="U4011" s="146"/>
      <c r="V4011" s="148">
        <f>+DailySales!$T4011*DailySales!$R4011</f>
        <v>4</v>
      </c>
      <c r="W4011" s="148">
        <f>+DailySales!$V4011*DailySales!$Q4011</f>
        <v>2.56</v>
      </c>
      <c r="X4011" s="148">
        <f>VLOOKUP(O4011,Stock[],6,FALSE)</f>
        <v>1380</v>
      </c>
      <c r="Y4011" s="148">
        <f>+DailySales!$V4011*DailySales!$X4011</f>
        <v>5520</v>
      </c>
      <c r="Z4011" s="146"/>
      <c r="AA4011" s="146"/>
      <c r="AB4011" s="146"/>
      <c r="AC4011" s="146"/>
      <c r="AD4011" s="146"/>
      <c r="AE4011" s="149"/>
      <c r="AF4011" s="150"/>
      <c r="AG4011" s="151"/>
      <c r="AH4011" s="150"/>
      <c r="AI4011" s="151"/>
      <c r="AJ4011" s="150">
        <v>46086</v>
      </c>
      <c r="AK4011" s="151">
        <v>5520</v>
      </c>
      <c r="AL4011" s="34"/>
      <c r="AM4011" s="39"/>
      <c r="AN401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12" spans="1:40" ht="19.5" customHeight="1" x14ac:dyDescent="0.25">
      <c r="A4012" s="141">
        <f>YEAR(C4012)</f>
        <v>2026</v>
      </c>
      <c r="B4012" s="141">
        <f>MONTH(C4012)</f>
        <v>2</v>
      </c>
      <c r="C4012" s="154">
        <v>46069</v>
      </c>
      <c r="D4012" s="142">
        <f ca="1">TODAY()</f>
        <v>46097</v>
      </c>
      <c r="E4012" s="142" t="str">
        <f ca="1">DATEDIF(C4012,D4012,"M")&amp;"-Months"</f>
        <v>1-Months</v>
      </c>
      <c r="F4012" s="142" t="str">
        <f>VLOOKUP(O4012,Stock[],5,FALSE)</f>
        <v>BE</v>
      </c>
      <c r="G4012" s="143" t="s">
        <v>3628</v>
      </c>
      <c r="H4012" s="144"/>
      <c r="I4012" s="145" t="s">
        <v>2181</v>
      </c>
      <c r="J4012" s="141" t="str">
        <f>VLOOKUP(I4012,Customers[],2,FALSE)</f>
        <v>အကွဲ</v>
      </c>
      <c r="K4012" s="141">
        <f>VLOOKUP(I4012,Customers[],4,FALSE)</f>
        <v>0</v>
      </c>
      <c r="L4012" s="141">
        <f>VLOOKUP(Table85[[#This Row],[CustomerID]],Table!H:K,3,0)</f>
        <v>0</v>
      </c>
      <c r="M4012" s="141">
        <f>VLOOKUP(I4012,Customers[],5,FALSE)</f>
        <v>0</v>
      </c>
      <c r="N4012" s="145" t="s">
        <v>12</v>
      </c>
      <c r="O4012" s="146" t="s">
        <v>2120</v>
      </c>
      <c r="P4012" s="141" t="str">
        <f>VLOOKUP(O4012,Stock[],2,FALSE)</f>
        <v>ဇေ အရက်သန့်</v>
      </c>
      <c r="Q4012" s="147">
        <f>VLOOKUP(O4012,Stock[],3,FALSE)</f>
        <v>0.64</v>
      </c>
      <c r="R4012" s="147">
        <f>VLOOKUP(O4012,Stock[],4,FALSE)</f>
        <v>14</v>
      </c>
      <c r="S4012" s="146">
        <v>4</v>
      </c>
      <c r="T4012" s="147">
        <f>(DailySales!$S4012/DailySales!$R4012)+DailySales!$U4012</f>
        <v>0.2857142857142857</v>
      </c>
      <c r="U4012" s="146"/>
      <c r="V4012" s="148">
        <f>+DailySales!$T4012*DailySales!$R4012</f>
        <v>4</v>
      </c>
      <c r="W4012" s="148">
        <f>+DailySales!$V4012*DailySales!$Q4012</f>
        <v>2.56</v>
      </c>
      <c r="X4012" s="148">
        <f>VLOOKUP(O4012,Stock[],6,FALSE)</f>
        <v>1380</v>
      </c>
      <c r="Y4012" s="148">
        <f>+DailySales!$V4012*DailySales!$X4012</f>
        <v>5520</v>
      </c>
      <c r="Z4012" s="146"/>
      <c r="AA4012" s="146"/>
      <c r="AB4012" s="146"/>
      <c r="AC4012" s="146"/>
      <c r="AD4012" s="146"/>
      <c r="AE4012" s="149"/>
      <c r="AF4012" s="150">
        <v>46069</v>
      </c>
      <c r="AG4012" s="151">
        <v>5520</v>
      </c>
      <c r="AH4012" s="150"/>
      <c r="AI4012" s="151"/>
      <c r="AJ4012" s="150"/>
      <c r="AK4012" s="151"/>
      <c r="AL4012" s="34"/>
      <c r="AM4012" s="39"/>
      <c r="AN401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13" spans="1:40" ht="19.5" customHeight="1" x14ac:dyDescent="0.25">
      <c r="A4013" s="141">
        <f>YEAR(C4013)</f>
        <v>2026</v>
      </c>
      <c r="B4013" s="141">
        <f>MONTH(C4013)</f>
        <v>2</v>
      </c>
      <c r="C4013" s="154">
        <v>46069</v>
      </c>
      <c r="D4013" s="142">
        <f ca="1">TODAY()</f>
        <v>46097</v>
      </c>
      <c r="E4013" s="142" t="str">
        <f ca="1">DATEDIF(C4013,D4013,"M")&amp;"-Months"</f>
        <v>1-Months</v>
      </c>
      <c r="F4013" s="142" t="str">
        <f>VLOOKUP(O4013,Stock[],5,FALSE)</f>
        <v>BE</v>
      </c>
      <c r="G4013" s="143" t="s">
        <v>3629</v>
      </c>
      <c r="H4013" s="144"/>
      <c r="I4013" s="145" t="s">
        <v>2181</v>
      </c>
      <c r="J4013" s="141" t="str">
        <f>VLOOKUP(I4013,Customers[],2,FALSE)</f>
        <v>အကွဲ</v>
      </c>
      <c r="K4013" s="141">
        <f>VLOOKUP(I4013,Customers[],4,FALSE)</f>
        <v>0</v>
      </c>
      <c r="L4013" s="141">
        <f>VLOOKUP(Table85[[#This Row],[CustomerID]],Table!H:K,3,0)</f>
        <v>0</v>
      </c>
      <c r="M4013" s="141">
        <f>VLOOKUP(I4013,Customers[],5,FALSE)</f>
        <v>0</v>
      </c>
      <c r="N4013" s="145" t="s">
        <v>12</v>
      </c>
      <c r="O4013" s="146" t="s">
        <v>207</v>
      </c>
      <c r="P4013" s="141" t="str">
        <f>VLOOKUP(O4013,Stock[],2,FALSE)</f>
        <v>ရွှေမင်းသားခေါင်ရည်</v>
      </c>
      <c r="Q4013" s="147">
        <f>VLOOKUP(O4013,Stock[],3,FALSE)</f>
        <v>0.64</v>
      </c>
      <c r="R4013" s="147">
        <f>VLOOKUP(O4013,Stock[],4,FALSE)</f>
        <v>24</v>
      </c>
      <c r="S4013" s="146">
        <v>2</v>
      </c>
      <c r="T4013" s="147">
        <f>(DailySales!$S4013/DailySales!$R4013)+DailySales!$U4013</f>
        <v>8.3333333333333329E-2</v>
      </c>
      <c r="U4013" s="146"/>
      <c r="V4013" s="148">
        <f>+DailySales!$T4013*DailySales!$R4013</f>
        <v>2</v>
      </c>
      <c r="W4013" s="148">
        <f>+DailySales!$V4013*DailySales!$Q4013</f>
        <v>1.28</v>
      </c>
      <c r="X4013" s="148">
        <f>VLOOKUP(O4013,Stock[],6,FALSE)</f>
        <v>800</v>
      </c>
      <c r="Y4013" s="148">
        <f>+DailySales!$V4013*DailySales!$X4013</f>
        <v>1600</v>
      </c>
      <c r="Z4013" s="146"/>
      <c r="AA4013" s="146"/>
      <c r="AB4013" s="146"/>
      <c r="AC4013" s="146"/>
      <c r="AD4013" s="146"/>
      <c r="AE4013" s="149"/>
      <c r="AF4013" s="150">
        <v>46069</v>
      </c>
      <c r="AG4013" s="151">
        <v>1600</v>
      </c>
      <c r="AH4013" s="150"/>
      <c r="AI4013" s="151"/>
      <c r="AJ4013" s="150"/>
      <c r="AK4013" s="151"/>
      <c r="AL4013" s="34"/>
      <c r="AM4013" s="39"/>
      <c r="AN401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14" spans="1:40" ht="19.5" customHeight="1" x14ac:dyDescent="0.25">
      <c r="A4014" s="141">
        <f t="shared" si="520"/>
        <v>2026</v>
      </c>
      <c r="B4014" s="141">
        <f t="shared" si="521"/>
        <v>2</v>
      </c>
      <c r="C4014" s="154">
        <v>46069</v>
      </c>
      <c r="D4014" s="142">
        <f t="shared" ca="1" si="522"/>
        <v>46097</v>
      </c>
      <c r="E4014" s="142" t="str">
        <f t="shared" ca="1" si="523"/>
        <v>1-Months</v>
      </c>
      <c r="F4014" s="142" t="str">
        <f>VLOOKUP(O4014,Stock[],5,FALSE)</f>
        <v>Whisky</v>
      </c>
      <c r="G4014" s="143" t="s">
        <v>3620</v>
      </c>
      <c r="H4014" s="144"/>
      <c r="I4014" s="145" t="s">
        <v>2210</v>
      </c>
      <c r="J4014" s="141" t="str">
        <f>VLOOKUP(I4014,Customers[],2,FALSE)</f>
        <v>AK</v>
      </c>
      <c r="K4014" s="141" t="str">
        <f>VLOOKUP(I4014,Customers[],4,FALSE)</f>
        <v>Meiktila</v>
      </c>
      <c r="L4014" s="141" t="str">
        <f>VLOOKUP(Table85[[#This Row],[CustomerID]],Table!H:K,3,0)</f>
        <v>မိတ္ထီလာ</v>
      </c>
      <c r="M4014" s="141" t="str">
        <f>VLOOKUP(I4014,Customers[],5,FALSE)</f>
        <v>Van-2</v>
      </c>
      <c r="N4014" s="145" t="s">
        <v>10</v>
      </c>
      <c r="O4014" s="146" t="s">
        <v>2113</v>
      </c>
      <c r="P4014" s="141" t="str">
        <f>VLOOKUP(O4014,Stock[],2,FALSE)</f>
        <v>Ngwe Taung 700ml</v>
      </c>
      <c r="Q4014" s="147">
        <f>VLOOKUP(O4014,Stock[],3,FALSE)</f>
        <v>0.7</v>
      </c>
      <c r="R4014" s="147">
        <f>VLOOKUP(O4014,Stock[],4,FALSE)</f>
        <v>12</v>
      </c>
      <c r="S4014" s="146"/>
      <c r="T4014" s="147">
        <f>(DailySales!$S4014/DailySales!$R4014)+DailySales!$U4014</f>
        <v>1</v>
      </c>
      <c r="U4014" s="146">
        <v>1</v>
      </c>
      <c r="V4014" s="148">
        <f>+DailySales!$T4014*DailySales!$R4014</f>
        <v>12</v>
      </c>
      <c r="W4014" s="148">
        <f>+DailySales!$V4014*DailySales!$Q4014</f>
        <v>8.3999999999999986</v>
      </c>
      <c r="X4014" s="148">
        <f>VLOOKUP(O4014,Stock[],6,FALSE)</f>
        <v>4700</v>
      </c>
      <c r="Y4014" s="148">
        <f>+DailySales!$V4014*DailySales!$X4014</f>
        <v>56400</v>
      </c>
      <c r="Z4014" s="146"/>
      <c r="AA4014" s="146"/>
      <c r="AB4014" s="146"/>
      <c r="AC4014" s="146"/>
      <c r="AD4014" s="146"/>
      <c r="AE4014" s="149"/>
      <c r="AF4014" s="150">
        <v>46071</v>
      </c>
      <c r="AG4014" s="151">
        <v>56400</v>
      </c>
      <c r="AH4014" s="150"/>
      <c r="AI4014" s="151"/>
      <c r="AJ4014" s="150"/>
      <c r="AK4014" s="151"/>
      <c r="AL4014" s="34"/>
      <c r="AM4014" s="39"/>
      <c r="AN401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15" spans="1:40" ht="19.5" customHeight="1" x14ac:dyDescent="0.25">
      <c r="A4015" s="141">
        <f t="shared" si="520"/>
        <v>2026</v>
      </c>
      <c r="B4015" s="141">
        <f t="shared" si="521"/>
        <v>2</v>
      </c>
      <c r="C4015" s="154">
        <v>46069</v>
      </c>
      <c r="D4015" s="142">
        <f t="shared" ca="1" si="522"/>
        <v>46097</v>
      </c>
      <c r="E4015" s="142" t="str">
        <f t="shared" ca="1" si="523"/>
        <v>1-Months</v>
      </c>
      <c r="F4015" s="142" t="str">
        <f>VLOOKUP(O4015,Stock[],5,FALSE)</f>
        <v>Whisky</v>
      </c>
      <c r="G4015" s="143" t="s">
        <v>3621</v>
      </c>
      <c r="H4015" s="144"/>
      <c r="I4015" s="145" t="s">
        <v>1641</v>
      </c>
      <c r="J4015" s="141" t="str">
        <f>VLOOKUP(I4015,Customers[],2,FALSE)</f>
        <v>ရွှေမြင့်မိုရ်</v>
      </c>
      <c r="K4015" s="141" t="str">
        <f>VLOOKUP(I4015,Customers[],4,FALSE)</f>
        <v>Meiktila</v>
      </c>
      <c r="L4015" s="141" t="str">
        <f>VLOOKUP(Table85[[#This Row],[CustomerID]],Table!H:K,3,0)</f>
        <v>မြို့သစ်</v>
      </c>
      <c r="M4015" s="141" t="str">
        <f>VLOOKUP(I4015,Customers[],5,FALSE)</f>
        <v>Van-2</v>
      </c>
      <c r="N4015" s="145" t="s">
        <v>10</v>
      </c>
      <c r="O4015" s="146" t="s">
        <v>2113</v>
      </c>
      <c r="P4015" s="141" t="str">
        <f>VLOOKUP(O4015,Stock[],2,FALSE)</f>
        <v>Ngwe Taung 700ml</v>
      </c>
      <c r="Q4015" s="147">
        <f>VLOOKUP(O4015,Stock[],3,FALSE)</f>
        <v>0.7</v>
      </c>
      <c r="R4015" s="147">
        <f>VLOOKUP(O4015,Stock[],4,FALSE)</f>
        <v>12</v>
      </c>
      <c r="S4015" s="146"/>
      <c r="T4015" s="147">
        <f>(DailySales!$S4015/DailySales!$R4015)+DailySales!$U4015</f>
        <v>1</v>
      </c>
      <c r="U4015" s="146">
        <v>1</v>
      </c>
      <c r="V4015" s="148">
        <f>+DailySales!$T4015*DailySales!$R4015</f>
        <v>12</v>
      </c>
      <c r="W4015" s="148">
        <f>+DailySales!$V4015*DailySales!$Q4015</f>
        <v>8.3999999999999986</v>
      </c>
      <c r="X4015" s="148">
        <f>VLOOKUP(O4015,Stock[],6,FALSE)</f>
        <v>4700</v>
      </c>
      <c r="Y4015" s="148">
        <f>+DailySales!$V4015*DailySales!$X4015</f>
        <v>56400</v>
      </c>
      <c r="Z4015" s="146"/>
      <c r="AA4015" s="146"/>
      <c r="AB4015" s="146"/>
      <c r="AC4015" s="146"/>
      <c r="AD4015" s="146"/>
      <c r="AE4015" s="149"/>
      <c r="AF4015" s="150">
        <v>46070</v>
      </c>
      <c r="AG4015" s="151">
        <v>56400</v>
      </c>
      <c r="AH4015" s="150"/>
      <c r="AI4015" s="151"/>
      <c r="AJ4015" s="150"/>
      <c r="AK4015" s="151"/>
      <c r="AL4015" s="34"/>
      <c r="AM4015" s="39"/>
      <c r="AN401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16" spans="1:40" ht="19.5" customHeight="1" x14ac:dyDescent="0.25">
      <c r="A4016" s="141">
        <f t="shared" si="520"/>
        <v>2026</v>
      </c>
      <c r="B4016" s="141">
        <f t="shared" si="521"/>
        <v>2</v>
      </c>
      <c r="C4016" s="154">
        <v>46069</v>
      </c>
      <c r="D4016" s="142">
        <f t="shared" ca="1" si="522"/>
        <v>46097</v>
      </c>
      <c r="E4016" s="142" t="str">
        <f t="shared" ca="1" si="523"/>
        <v>1-Months</v>
      </c>
      <c r="F4016" s="142" t="str">
        <f>VLOOKUP(O4016,Stock[],5,FALSE)</f>
        <v>Whisky</v>
      </c>
      <c r="G4016" s="143" t="s">
        <v>3622</v>
      </c>
      <c r="H4016" s="144"/>
      <c r="I4016" s="145" t="s">
        <v>750</v>
      </c>
      <c r="J4016" s="141" t="str">
        <f>VLOOKUP(I4016,Customers[],2,FALSE)</f>
        <v>သဇင်ဖြူ</v>
      </c>
      <c r="K4016" s="141" t="str">
        <f>VLOOKUP(I4016,Customers[],4,FALSE)</f>
        <v>Meiktila</v>
      </c>
      <c r="L4016" s="141" t="str">
        <f>VLOOKUP(Table85[[#This Row],[CustomerID]],Table!H:K,3,0)</f>
        <v>မိတ္ထီလာ</v>
      </c>
      <c r="M4016" s="141" t="str">
        <f>VLOOKUP(I4016,Customers[],5,FALSE)</f>
        <v>Van-2</v>
      </c>
      <c r="N4016" s="145" t="s">
        <v>10</v>
      </c>
      <c r="O4016" s="146" t="s">
        <v>2113</v>
      </c>
      <c r="P4016" s="141" t="str">
        <f>VLOOKUP(O4016,Stock[],2,FALSE)</f>
        <v>Ngwe Taung 700ml</v>
      </c>
      <c r="Q4016" s="147">
        <f>VLOOKUP(O4016,Stock[],3,FALSE)</f>
        <v>0.7</v>
      </c>
      <c r="R4016" s="147">
        <f>VLOOKUP(O4016,Stock[],4,FALSE)</f>
        <v>12</v>
      </c>
      <c r="S4016" s="146"/>
      <c r="T4016" s="147">
        <f>(DailySales!$S4016/DailySales!$R4016)+DailySales!$U4016</f>
        <v>1</v>
      </c>
      <c r="U4016" s="146">
        <v>1</v>
      </c>
      <c r="V4016" s="148">
        <f>+DailySales!$T4016*DailySales!$R4016</f>
        <v>12</v>
      </c>
      <c r="W4016" s="148">
        <f>+DailySales!$V4016*DailySales!$Q4016</f>
        <v>8.3999999999999986</v>
      </c>
      <c r="X4016" s="148">
        <f>VLOOKUP(O4016,Stock[],6,FALSE)</f>
        <v>4700</v>
      </c>
      <c r="Y4016" s="148">
        <f>+DailySales!$V4016*DailySales!$X4016</f>
        <v>56400</v>
      </c>
      <c r="Z4016" s="146"/>
      <c r="AA4016" s="146"/>
      <c r="AB4016" s="146"/>
      <c r="AC4016" s="146"/>
      <c r="AD4016" s="146"/>
      <c r="AE4016" s="149"/>
      <c r="AF4016" s="150">
        <v>46074</v>
      </c>
      <c r="AG4016" s="151">
        <v>56400</v>
      </c>
      <c r="AH4016" s="150"/>
      <c r="AI4016" s="151"/>
      <c r="AJ4016" s="150"/>
      <c r="AK4016" s="151"/>
      <c r="AL4016" s="34"/>
      <c r="AM4016" s="39"/>
      <c r="AN401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17" spans="1:40" ht="19.5" customHeight="1" x14ac:dyDescent="0.25">
      <c r="A4017" s="141">
        <f t="shared" si="520"/>
        <v>2026</v>
      </c>
      <c r="B4017" s="141">
        <f t="shared" si="521"/>
        <v>2</v>
      </c>
      <c r="C4017" s="154">
        <v>46070</v>
      </c>
      <c r="D4017" s="142">
        <f t="shared" ca="1" si="522"/>
        <v>46097</v>
      </c>
      <c r="E4017" s="142" t="str">
        <f t="shared" ca="1" si="523"/>
        <v>0-Months</v>
      </c>
      <c r="F4017" s="142" t="str">
        <f>VLOOKUP(O4017,Stock[],5,FALSE)</f>
        <v>BE</v>
      </c>
      <c r="G4017" s="143" t="s">
        <v>3623</v>
      </c>
      <c r="H4017" s="144" t="s">
        <v>283</v>
      </c>
      <c r="I4017" s="145" t="s">
        <v>1675</v>
      </c>
      <c r="J4017" s="141" t="str">
        <f>VLOOKUP(I4017,Customers[],2,FALSE)</f>
        <v>ကိုမြင့်ဇော်ဦး</v>
      </c>
      <c r="K4017" s="141" t="str">
        <f>VLOOKUP(I4017,Customers[],4,FALSE)</f>
        <v>Wandwin</v>
      </c>
      <c r="L4017" s="141" t="str">
        <f>VLOOKUP(Table85[[#This Row],[CustomerID]],Table!H:K,3,0)</f>
        <v>သဖန်း</v>
      </c>
      <c r="M4017" s="141" t="str">
        <f>VLOOKUP(I4017,Customers[],5,FALSE)</f>
        <v>Van-2</v>
      </c>
      <c r="N4017" s="145" t="s">
        <v>9</v>
      </c>
      <c r="O4017" s="146" t="s">
        <v>220</v>
      </c>
      <c r="P4017" s="141" t="str">
        <f>VLOOKUP(O4017,Stock[],2,FALSE)</f>
        <v>မြန်မာရှောက်ပျား</v>
      </c>
      <c r="Q4017" s="147">
        <f>VLOOKUP(O4017,Stock[],3,FALSE)</f>
        <v>0.64</v>
      </c>
      <c r="R4017" s="147">
        <f>VLOOKUP(O4017,Stock[],4,FALSE)</f>
        <v>14</v>
      </c>
      <c r="S4017" s="146"/>
      <c r="T4017" s="147">
        <f>(DailySales!$S4017/DailySales!$R4017)+DailySales!$U4017</f>
        <v>5</v>
      </c>
      <c r="U4017" s="146">
        <v>5</v>
      </c>
      <c r="V4017" s="148">
        <f>+DailySales!$T4017*DailySales!$R4017</f>
        <v>70</v>
      </c>
      <c r="W4017" s="148">
        <f>+DailySales!$V4017*DailySales!$Q4017</f>
        <v>44.800000000000004</v>
      </c>
      <c r="X4017" s="148">
        <f>VLOOKUP(O4017,Stock[],6,FALSE)</f>
        <v>1370</v>
      </c>
      <c r="Y4017" s="148">
        <f>+DailySales!$V4017*DailySales!$X4017</f>
        <v>95900</v>
      </c>
      <c r="Z4017" s="146"/>
      <c r="AA4017" s="146"/>
      <c r="AB4017" s="146"/>
      <c r="AC4017" s="146"/>
      <c r="AD4017" s="146"/>
      <c r="AE4017" s="149">
        <v>2100</v>
      </c>
      <c r="AF4017" s="150">
        <v>46070</v>
      </c>
      <c r="AG4017" s="151">
        <v>98000</v>
      </c>
      <c r="AH4017" s="150"/>
      <c r="AI4017" s="151"/>
      <c r="AJ4017" s="150"/>
      <c r="AK4017" s="151"/>
      <c r="AL4017" s="34"/>
      <c r="AM4017" s="39"/>
      <c r="AN401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18" spans="1:40" ht="19.5" customHeight="1" x14ac:dyDescent="0.25">
      <c r="A4018" s="141">
        <f t="shared" si="520"/>
        <v>2026</v>
      </c>
      <c r="B4018" s="141">
        <f t="shared" si="521"/>
        <v>2</v>
      </c>
      <c r="C4018" s="154">
        <v>46070</v>
      </c>
      <c r="D4018" s="142">
        <f t="shared" ca="1" si="522"/>
        <v>46097</v>
      </c>
      <c r="E4018" s="142" t="str">
        <f t="shared" ca="1" si="523"/>
        <v>0-Months</v>
      </c>
      <c r="F4018" s="142" t="str">
        <f>VLOOKUP(O4018,Stock[],5,FALSE)</f>
        <v>BE</v>
      </c>
      <c r="G4018" s="143" t="s">
        <v>3624</v>
      </c>
      <c r="H4018" s="144" t="s">
        <v>283</v>
      </c>
      <c r="I4018" s="145" t="s">
        <v>510</v>
      </c>
      <c r="J4018" s="141" t="str">
        <f>VLOOKUP(I4018,Customers[],2,FALSE)</f>
        <v>ကိုပေါက်ကျိုင်း</v>
      </c>
      <c r="K4018" s="141" t="str">
        <f>VLOOKUP(I4018,Customers[],4,FALSE)</f>
        <v>Wandwin</v>
      </c>
      <c r="L4018" s="141" t="str">
        <f>VLOOKUP(Table85[[#This Row],[CustomerID]],Table!H:K,3,0)</f>
        <v>သဖန်း</v>
      </c>
      <c r="M4018" s="141" t="str">
        <f>VLOOKUP(I4018,Customers[],5,FALSE)</f>
        <v>Van-2</v>
      </c>
      <c r="N4018" s="145" t="s">
        <v>9</v>
      </c>
      <c r="O4018" s="146" t="s">
        <v>220</v>
      </c>
      <c r="P4018" s="141" t="str">
        <f>VLOOKUP(O4018,Stock[],2,FALSE)</f>
        <v>မြန်မာရှောက်ပျား</v>
      </c>
      <c r="Q4018" s="147">
        <f>VLOOKUP(O4018,Stock[],3,FALSE)</f>
        <v>0.64</v>
      </c>
      <c r="R4018" s="147">
        <f>VLOOKUP(O4018,Stock[],4,FALSE)</f>
        <v>14</v>
      </c>
      <c r="S4018" s="146"/>
      <c r="T4018" s="147">
        <f>(DailySales!$S4018/DailySales!$R4018)+DailySales!$U4018</f>
        <v>5</v>
      </c>
      <c r="U4018" s="146">
        <v>5</v>
      </c>
      <c r="V4018" s="148">
        <f>+DailySales!$T4018*DailySales!$R4018</f>
        <v>70</v>
      </c>
      <c r="W4018" s="148">
        <f>+DailySales!$V4018*DailySales!$Q4018</f>
        <v>44.800000000000004</v>
      </c>
      <c r="X4018" s="148">
        <f>VLOOKUP(O4018,Stock[],6,FALSE)</f>
        <v>1370</v>
      </c>
      <c r="Y4018" s="148">
        <f>+DailySales!$V4018*DailySales!$X4018</f>
        <v>95900</v>
      </c>
      <c r="Z4018" s="146"/>
      <c r="AA4018" s="146"/>
      <c r="AB4018" s="146"/>
      <c r="AC4018" s="146"/>
      <c r="AD4018" s="146"/>
      <c r="AE4018" s="149">
        <v>2100</v>
      </c>
      <c r="AF4018" s="150">
        <v>46070</v>
      </c>
      <c r="AG4018" s="151">
        <v>98000</v>
      </c>
      <c r="AH4018" s="150"/>
      <c r="AI4018" s="151"/>
      <c r="AJ4018" s="150"/>
      <c r="AK4018" s="151"/>
      <c r="AL4018" s="34"/>
      <c r="AM4018" s="39"/>
      <c r="AN401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19" spans="1:40" ht="19.5" customHeight="1" x14ac:dyDescent="0.25">
      <c r="A4019" s="141">
        <f t="shared" si="520"/>
        <v>2026</v>
      </c>
      <c r="B4019" s="141">
        <f t="shared" si="521"/>
        <v>2</v>
      </c>
      <c r="C4019" s="154">
        <v>46070</v>
      </c>
      <c r="D4019" s="142">
        <f t="shared" ca="1" si="522"/>
        <v>46097</v>
      </c>
      <c r="E4019" s="142" t="str">
        <f t="shared" ca="1" si="523"/>
        <v>0-Months</v>
      </c>
      <c r="F4019" s="142" t="str">
        <f>VLOOKUP(O4019,Stock[],5,FALSE)</f>
        <v>BE</v>
      </c>
      <c r="G4019" s="143" t="s">
        <v>3625</v>
      </c>
      <c r="H4019" s="144" t="s">
        <v>283</v>
      </c>
      <c r="I4019" s="145" t="s">
        <v>937</v>
      </c>
      <c r="J4019" s="141" t="str">
        <f>VLOOKUP(I4019,Customers[],2,FALSE)</f>
        <v>မသီတာဝင်း-၂</v>
      </c>
      <c r="K4019" s="141" t="str">
        <f>VLOOKUP(I4019,Customers[],4,FALSE)</f>
        <v>Wandwin</v>
      </c>
      <c r="L4019" s="141" t="str">
        <f>VLOOKUP(Table85[[#This Row],[CustomerID]],Table!H:K,3,0)</f>
        <v>သဖန်း</v>
      </c>
      <c r="M4019" s="141" t="str">
        <f>VLOOKUP(I4019,Customers[],5,FALSE)</f>
        <v>Van-2</v>
      </c>
      <c r="N4019" s="145" t="s">
        <v>9</v>
      </c>
      <c r="O4019" s="146" t="s">
        <v>220</v>
      </c>
      <c r="P4019" s="141" t="str">
        <f>VLOOKUP(O4019,Stock[],2,FALSE)</f>
        <v>မြန်မာရှောက်ပျား</v>
      </c>
      <c r="Q4019" s="147">
        <f>VLOOKUP(O4019,Stock[],3,FALSE)</f>
        <v>0.64</v>
      </c>
      <c r="R4019" s="147">
        <f>VLOOKUP(O4019,Stock[],4,FALSE)</f>
        <v>14</v>
      </c>
      <c r="S4019" s="146"/>
      <c r="T4019" s="147">
        <f>(DailySales!$S4019/DailySales!$R4019)+DailySales!$U4019</f>
        <v>25</v>
      </c>
      <c r="U4019" s="146">
        <v>25</v>
      </c>
      <c r="V4019" s="148">
        <f>+DailySales!$T4019*DailySales!$R4019</f>
        <v>350</v>
      </c>
      <c r="W4019" s="148">
        <f>+DailySales!$V4019*DailySales!$Q4019</f>
        <v>224</v>
      </c>
      <c r="X4019" s="148">
        <f>VLOOKUP(O4019,Stock[],6,FALSE)</f>
        <v>1370</v>
      </c>
      <c r="Y4019" s="148">
        <f>+DailySales!$V4019*DailySales!$X4019</f>
        <v>479500</v>
      </c>
      <c r="Z4019" s="146"/>
      <c r="AA4019" s="146"/>
      <c r="AB4019" s="146">
        <v>1800</v>
      </c>
      <c r="AC4019" s="146">
        <v>2450</v>
      </c>
      <c r="AD4019" s="146"/>
      <c r="AE4019" s="149">
        <v>10500</v>
      </c>
      <c r="AF4019" s="150">
        <v>46070</v>
      </c>
      <c r="AG4019" s="151">
        <v>485750</v>
      </c>
      <c r="AH4019" s="150"/>
      <c r="AI4019" s="151"/>
      <c r="AJ4019" s="150"/>
      <c r="AK4019" s="151"/>
      <c r="AL4019" s="34"/>
      <c r="AM4019" s="39"/>
      <c r="AN401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20" spans="1:40" ht="19.5" customHeight="1" x14ac:dyDescent="0.25">
      <c r="A4020" s="141">
        <f t="shared" ref="A4020:A4027" si="524">YEAR(C4020)</f>
        <v>2026</v>
      </c>
      <c r="B4020" s="141">
        <f t="shared" ref="B4020:B4027" si="525">MONTH(C4020)</f>
        <v>2</v>
      </c>
      <c r="C4020" s="154">
        <v>46070</v>
      </c>
      <c r="D4020" s="142">
        <f t="shared" ref="D4020:D4027" ca="1" si="526">TODAY()</f>
        <v>46097</v>
      </c>
      <c r="E4020" s="142" t="str">
        <f t="shared" ref="E4020:E4027" ca="1" si="527">DATEDIF(C4020,D4020,"M")&amp;"-Months"</f>
        <v>0-Months</v>
      </c>
      <c r="F4020" s="142" t="str">
        <f>VLOOKUP(O4020,Stock[],5,FALSE)</f>
        <v>BE</v>
      </c>
      <c r="G4020" s="143" t="s">
        <v>3625</v>
      </c>
      <c r="H4020" s="144" t="s">
        <v>283</v>
      </c>
      <c r="I4020" s="145" t="s">
        <v>937</v>
      </c>
      <c r="J4020" s="141" t="str">
        <f>VLOOKUP(I4020,Customers[],2,FALSE)</f>
        <v>မသီတာဝင်း-၂</v>
      </c>
      <c r="K4020" s="141" t="str">
        <f>VLOOKUP(I4020,Customers[],4,FALSE)</f>
        <v>Wandwin</v>
      </c>
      <c r="L4020" s="141" t="str">
        <f>VLOOKUP(Table85[[#This Row],[CustomerID]],Table!H:K,3,0)</f>
        <v>သဖန်း</v>
      </c>
      <c r="M4020" s="141" t="str">
        <f>VLOOKUP(I4020,Customers[],5,FALSE)</f>
        <v>Van-2</v>
      </c>
      <c r="N4020" s="145" t="s">
        <v>9</v>
      </c>
      <c r="O4020" s="146" t="s">
        <v>223</v>
      </c>
      <c r="P4020" s="141" t="str">
        <f>VLOOKUP(O4020,Stock[],2,FALSE)</f>
        <v>ချယ်ရီအရက်သန့်ကော် (.6Ltr)</v>
      </c>
      <c r="Q4020" s="147">
        <f>VLOOKUP(O4020,Stock[],3,FALSE)</f>
        <v>0.6</v>
      </c>
      <c r="R4020" s="147">
        <f>VLOOKUP(O4020,Stock[],4,FALSE)</f>
        <v>24</v>
      </c>
      <c r="S4020" s="146"/>
      <c r="T4020" s="147">
        <f>(DailySales!$S4020/DailySales!$R4020)+DailySales!$U4020</f>
        <v>3</v>
      </c>
      <c r="U4020" s="146">
        <v>3</v>
      </c>
      <c r="V4020" s="148">
        <f>+DailySales!$T4020*DailySales!$R4020</f>
        <v>72</v>
      </c>
      <c r="W4020" s="148">
        <f>+DailySales!$V4020*DailySales!$Q4020</f>
        <v>43.199999999999996</v>
      </c>
      <c r="X4020" s="148">
        <f>VLOOKUP(O4020,Stock[],6,FALSE)</f>
        <v>875</v>
      </c>
      <c r="Y4020" s="148">
        <f>+DailySales!$V4020*DailySales!$X4020</f>
        <v>63000</v>
      </c>
      <c r="Z4020" s="146"/>
      <c r="AA4020" s="146"/>
      <c r="AB4020" s="146"/>
      <c r="AC4020" s="146"/>
      <c r="AD4020" s="146"/>
      <c r="AE4020" s="149">
        <v>1800</v>
      </c>
      <c r="AF4020" s="150">
        <v>46070</v>
      </c>
      <c r="AG4020" s="151">
        <v>64800</v>
      </c>
      <c r="AH4020" s="150"/>
      <c r="AI4020" s="151"/>
      <c r="AJ4020" s="150"/>
      <c r="AK4020" s="151"/>
      <c r="AL4020" s="34"/>
      <c r="AM4020" s="39"/>
      <c r="AN402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21" spans="1:40" ht="19.5" customHeight="1" x14ac:dyDescent="0.25">
      <c r="A4021" s="141">
        <f t="shared" si="524"/>
        <v>2026</v>
      </c>
      <c r="B4021" s="141">
        <f t="shared" si="525"/>
        <v>2</v>
      </c>
      <c r="C4021" s="154">
        <v>46070</v>
      </c>
      <c r="D4021" s="142">
        <f t="shared" ca="1" si="526"/>
        <v>46097</v>
      </c>
      <c r="E4021" s="142" t="str">
        <f t="shared" ca="1" si="527"/>
        <v>0-Months</v>
      </c>
      <c r="F4021" s="142" t="str">
        <f>VLOOKUP(O4021,Stock[],5,FALSE)</f>
        <v>BE</v>
      </c>
      <c r="G4021" s="143" t="s">
        <v>3626</v>
      </c>
      <c r="H4021" s="144" t="s">
        <v>283</v>
      </c>
      <c r="I4021" s="145" t="s">
        <v>1774</v>
      </c>
      <c r="J4021" s="141" t="str">
        <f>VLOOKUP(I4021,Customers[],2,FALSE)</f>
        <v>မစန်းမြင့်</v>
      </c>
      <c r="K4021" s="141" t="str">
        <f>VLOOKUP(I4021,Customers[],4,FALSE)</f>
        <v>Wandwin</v>
      </c>
      <c r="L4021" s="141" t="str">
        <f>VLOOKUP(Table85[[#This Row],[CustomerID]],Table!H:K,3,0)</f>
        <v>သဖန်း</v>
      </c>
      <c r="M4021" s="141" t="str">
        <f>VLOOKUP(I4021,Customers[],5,FALSE)</f>
        <v>Van-2</v>
      </c>
      <c r="N4021" s="145" t="s">
        <v>9</v>
      </c>
      <c r="O4021" s="146" t="s">
        <v>223</v>
      </c>
      <c r="P4021" s="141" t="str">
        <f>VLOOKUP(O4021,Stock[],2,FALSE)</f>
        <v>ချယ်ရီအရက်သန့်ကော် (.6Ltr)</v>
      </c>
      <c r="Q4021" s="147">
        <f>VLOOKUP(O4021,Stock[],3,FALSE)</f>
        <v>0.6</v>
      </c>
      <c r="R4021" s="147">
        <f>VLOOKUP(O4021,Stock[],4,FALSE)</f>
        <v>24</v>
      </c>
      <c r="S4021" s="146"/>
      <c r="T4021" s="147">
        <f>(DailySales!$S4021/DailySales!$R4021)+DailySales!$U4021</f>
        <v>3</v>
      </c>
      <c r="U4021" s="146">
        <v>3</v>
      </c>
      <c r="V4021" s="148">
        <f>+DailySales!$T4021*DailySales!$R4021</f>
        <v>72</v>
      </c>
      <c r="W4021" s="148">
        <f>+DailySales!$V4021*DailySales!$Q4021</f>
        <v>43.199999999999996</v>
      </c>
      <c r="X4021" s="148">
        <f>VLOOKUP(O4021,Stock[],6,FALSE)</f>
        <v>875</v>
      </c>
      <c r="Y4021" s="148">
        <f>+DailySales!$V4021*DailySales!$X4021</f>
        <v>63000</v>
      </c>
      <c r="Z4021" s="146"/>
      <c r="AA4021" s="146"/>
      <c r="AB4021" s="146"/>
      <c r="AC4021" s="146"/>
      <c r="AD4021" s="146"/>
      <c r="AE4021" s="149">
        <v>1800</v>
      </c>
      <c r="AF4021" s="150">
        <v>46070</v>
      </c>
      <c r="AG4021" s="151">
        <v>64800</v>
      </c>
      <c r="AH4021" s="150"/>
      <c r="AI4021" s="151"/>
      <c r="AJ4021" s="150"/>
      <c r="AK4021" s="151"/>
      <c r="AL4021" s="34"/>
      <c r="AM4021" s="39"/>
      <c r="AN402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22" spans="1:40" ht="19.5" customHeight="1" x14ac:dyDescent="0.25">
      <c r="A4022" s="141">
        <f t="shared" si="524"/>
        <v>2026</v>
      </c>
      <c r="B4022" s="141">
        <f t="shared" si="525"/>
        <v>2</v>
      </c>
      <c r="C4022" s="154">
        <v>46070</v>
      </c>
      <c r="D4022" s="142">
        <f t="shared" ca="1" si="526"/>
        <v>46097</v>
      </c>
      <c r="E4022" s="142" t="str">
        <f t="shared" ca="1" si="527"/>
        <v>0-Months</v>
      </c>
      <c r="F4022" s="142" t="str">
        <f>VLOOKUP(O4022,Stock[],5,FALSE)</f>
        <v>BE</v>
      </c>
      <c r="G4022" s="143" t="s">
        <v>3627</v>
      </c>
      <c r="H4022" s="144" t="s">
        <v>283</v>
      </c>
      <c r="I4022" s="145" t="s">
        <v>964</v>
      </c>
      <c r="J4022" s="141" t="str">
        <f>VLOOKUP(I4022,Customers[],2,FALSE)</f>
        <v>မနှင်းဝေအောင်</v>
      </c>
      <c r="K4022" s="141" t="str">
        <f>VLOOKUP(I4022,Customers[],4,FALSE)</f>
        <v>Wandwin</v>
      </c>
      <c r="L4022" s="141" t="str">
        <f>VLOOKUP(Table85[[#This Row],[CustomerID]],Table!H:K,3,0)</f>
        <v>ကျောင်းကုန်း</v>
      </c>
      <c r="M4022" s="141" t="str">
        <f>VLOOKUP(I4022,Customers[],5,FALSE)</f>
        <v>Van-2</v>
      </c>
      <c r="N4022" s="145" t="s">
        <v>9</v>
      </c>
      <c r="O4022" s="146" t="s">
        <v>217</v>
      </c>
      <c r="P4022" s="141" t="str">
        <f>VLOOKUP(O4022,Stock[],2,FALSE)</f>
        <v>လိမ္မော်ဖြူ</v>
      </c>
      <c r="Q4022" s="147">
        <f>VLOOKUP(O4022,Stock[],3,FALSE)</f>
        <v>0.64</v>
      </c>
      <c r="R4022" s="147">
        <f>VLOOKUP(O4022,Stock[],4,FALSE)</f>
        <v>24</v>
      </c>
      <c r="S4022" s="146"/>
      <c r="T4022" s="147">
        <f>(DailySales!$S4022/DailySales!$R4022)+DailySales!$U4022</f>
        <v>1</v>
      </c>
      <c r="U4022" s="146">
        <v>1</v>
      </c>
      <c r="V4022" s="148">
        <f>+DailySales!$T4022*DailySales!$R4022</f>
        <v>24</v>
      </c>
      <c r="W4022" s="148">
        <f>+DailySales!$V4022*DailySales!$Q4022</f>
        <v>15.36</v>
      </c>
      <c r="X4022" s="148">
        <f>VLOOKUP(O4022,Stock[],6,FALSE)</f>
        <v>1330</v>
      </c>
      <c r="Y4022" s="148">
        <f>+DailySales!$V4022*DailySales!$X4022</f>
        <v>31920</v>
      </c>
      <c r="Z4022" s="146"/>
      <c r="AA4022" s="146"/>
      <c r="AB4022" s="146"/>
      <c r="AC4022" s="146"/>
      <c r="AD4022" s="146"/>
      <c r="AE4022" s="149">
        <v>580</v>
      </c>
      <c r="AF4022" s="150">
        <v>46070</v>
      </c>
      <c r="AG4022" s="151">
        <v>32500</v>
      </c>
      <c r="AH4022" s="150"/>
      <c r="AI4022" s="151"/>
      <c r="AJ4022" s="150"/>
      <c r="AK4022" s="151"/>
      <c r="AL4022" s="34"/>
      <c r="AM4022" s="39"/>
      <c r="AN402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23" spans="1:40" ht="19.5" customHeight="1" x14ac:dyDescent="0.25">
      <c r="A4023" s="141">
        <f t="shared" si="524"/>
        <v>2026</v>
      </c>
      <c r="B4023" s="141">
        <f t="shared" si="525"/>
        <v>2</v>
      </c>
      <c r="C4023" s="154">
        <v>46070</v>
      </c>
      <c r="D4023" s="142">
        <f t="shared" ca="1" si="526"/>
        <v>46097</v>
      </c>
      <c r="E4023" s="142" t="str">
        <f t="shared" ca="1" si="527"/>
        <v>0-Months</v>
      </c>
      <c r="F4023" s="142" t="str">
        <f>VLOOKUP(O4023,Stock[],5,FALSE)</f>
        <v>BE</v>
      </c>
      <c r="G4023" s="143" t="s">
        <v>3630</v>
      </c>
      <c r="H4023" s="144"/>
      <c r="I4023" s="145" t="s">
        <v>181</v>
      </c>
      <c r="J4023" s="141" t="str">
        <f>VLOOKUP(I4023,Customers[],2,FALSE)</f>
        <v>ရွှေမြင်း(ရွှေခြင်္သေ့)</v>
      </c>
      <c r="K4023" s="141" t="str">
        <f>VLOOKUP(I4023,Customers[],4,FALSE)</f>
        <v>Meiktila</v>
      </c>
      <c r="L4023" s="141" t="str">
        <f>VLOOKUP(Table85[[#This Row],[CustomerID]],Table!H:K,3,0)</f>
        <v>မိတ္ထီလာ</v>
      </c>
      <c r="M4023" s="141" t="str">
        <f>VLOOKUP(I4023,Customers[],5,FALSE)</f>
        <v>WholeSales/Contract</v>
      </c>
      <c r="N4023" s="145" t="s">
        <v>10</v>
      </c>
      <c r="O4023" s="146" t="s">
        <v>240</v>
      </c>
      <c r="P4023" s="141" t="str">
        <f>VLOOKUP(O4023,Stock[],2,FALSE)</f>
        <v>သံပုရာအရက်</v>
      </c>
      <c r="Q4023" s="147">
        <f>VLOOKUP(O4023,Stock[],3,FALSE)</f>
        <v>0.64</v>
      </c>
      <c r="R4023" s="147">
        <f>VLOOKUP(O4023,Stock[],4,FALSE)</f>
        <v>14</v>
      </c>
      <c r="S4023" s="146"/>
      <c r="T4023" s="147">
        <f>(DailySales!$S4023/DailySales!$R4023)+DailySales!$U4023</f>
        <v>5</v>
      </c>
      <c r="U4023" s="146">
        <v>5</v>
      </c>
      <c r="V4023" s="148">
        <f>+DailySales!$T4023*DailySales!$R4023</f>
        <v>70</v>
      </c>
      <c r="W4023" s="148">
        <f>+DailySales!$V4023*DailySales!$Q4023</f>
        <v>44.800000000000004</v>
      </c>
      <c r="X4023" s="148">
        <f>VLOOKUP(O4023,Stock[],6,FALSE)</f>
        <v>1330</v>
      </c>
      <c r="Y4023" s="148">
        <f>+DailySales!$V4023*DailySales!$X4023</f>
        <v>93100</v>
      </c>
      <c r="Z4023" s="146"/>
      <c r="AA4023" s="146"/>
      <c r="AB4023" s="146"/>
      <c r="AC4023" s="146"/>
      <c r="AD4023" s="146"/>
      <c r="AE4023" s="149"/>
      <c r="AF4023" s="150"/>
      <c r="AG4023" s="151"/>
      <c r="AH4023" s="150"/>
      <c r="AI4023" s="151"/>
      <c r="AJ4023" s="150"/>
      <c r="AK4023" s="151"/>
      <c r="AL4023" s="34"/>
      <c r="AM4023" s="39"/>
      <c r="AN402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</v>
      </c>
    </row>
    <row r="4024" spans="1:40" ht="19.5" customHeight="1" x14ac:dyDescent="0.25">
      <c r="A4024" s="141">
        <f t="shared" si="524"/>
        <v>2026</v>
      </c>
      <c r="B4024" s="141">
        <f t="shared" si="525"/>
        <v>2</v>
      </c>
      <c r="C4024" s="154">
        <v>46070</v>
      </c>
      <c r="D4024" s="142">
        <f t="shared" ca="1" si="526"/>
        <v>46097</v>
      </c>
      <c r="E4024" s="142" t="str">
        <f t="shared" ca="1" si="527"/>
        <v>0-Months</v>
      </c>
      <c r="F4024" s="142" t="str">
        <f>VLOOKUP(O4024,Stock[],5,FALSE)</f>
        <v>BE</v>
      </c>
      <c r="G4024" s="143" t="s">
        <v>3630</v>
      </c>
      <c r="H4024" s="144"/>
      <c r="I4024" s="145" t="s">
        <v>181</v>
      </c>
      <c r="J4024" s="141" t="str">
        <f>VLOOKUP(I4024,Customers[],2,FALSE)</f>
        <v>ရွှေမြင်း(ရွှေခြင်္သေ့)</v>
      </c>
      <c r="K4024" s="141" t="str">
        <f>VLOOKUP(I4024,Customers[],4,FALSE)</f>
        <v>Meiktila</v>
      </c>
      <c r="L4024" s="141" t="str">
        <f>VLOOKUP(Table85[[#This Row],[CustomerID]],Table!H:K,3,0)</f>
        <v>မိတ္ထီလာ</v>
      </c>
      <c r="M4024" s="141" t="str">
        <f>VLOOKUP(I4024,Customers[],5,FALSE)</f>
        <v>WholeSales/Contract</v>
      </c>
      <c r="N4024" s="145" t="s">
        <v>10</v>
      </c>
      <c r="O4024" s="146" t="s">
        <v>220</v>
      </c>
      <c r="P4024" s="141" t="str">
        <f>VLOOKUP(O4024,Stock[],2,FALSE)</f>
        <v>မြန်မာရှောက်ပျား</v>
      </c>
      <c r="Q4024" s="147">
        <f>VLOOKUP(O4024,Stock[],3,FALSE)</f>
        <v>0.64</v>
      </c>
      <c r="R4024" s="147">
        <f>VLOOKUP(O4024,Stock[],4,FALSE)</f>
        <v>14</v>
      </c>
      <c r="S4024" s="146"/>
      <c r="T4024" s="147">
        <f>(DailySales!$S4024/DailySales!$R4024)+DailySales!$U4024</f>
        <v>15</v>
      </c>
      <c r="U4024" s="146">
        <v>15</v>
      </c>
      <c r="V4024" s="148">
        <f>+DailySales!$T4024*DailySales!$R4024</f>
        <v>210</v>
      </c>
      <c r="W4024" s="148">
        <f>+DailySales!$V4024*DailySales!$Q4024</f>
        <v>134.4</v>
      </c>
      <c r="X4024" s="148">
        <f>VLOOKUP(O4024,Stock[],6,FALSE)</f>
        <v>1370</v>
      </c>
      <c r="Y4024" s="148">
        <f>+DailySales!$V4024*DailySales!$X4024</f>
        <v>287700</v>
      </c>
      <c r="Z4024" s="146"/>
      <c r="AA4024" s="146"/>
      <c r="AB4024" s="146"/>
      <c r="AC4024" s="146"/>
      <c r="AD4024" s="146"/>
      <c r="AE4024" s="149"/>
      <c r="AF4024" s="150"/>
      <c r="AG4024" s="151"/>
      <c r="AH4024" s="150"/>
      <c r="AI4024" s="151"/>
      <c r="AJ4024" s="150"/>
      <c r="AK4024" s="151"/>
      <c r="AL4024" s="34"/>
      <c r="AM4024" s="39"/>
      <c r="AN402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287700</v>
      </c>
    </row>
    <row r="4025" spans="1:40" ht="19.5" customHeight="1" x14ac:dyDescent="0.25">
      <c r="A4025" s="141">
        <f t="shared" si="524"/>
        <v>2026</v>
      </c>
      <c r="B4025" s="141">
        <f t="shared" si="525"/>
        <v>2</v>
      </c>
      <c r="C4025" s="154">
        <v>46070</v>
      </c>
      <c r="D4025" s="142">
        <f t="shared" ca="1" si="526"/>
        <v>46097</v>
      </c>
      <c r="E4025" s="142" t="str">
        <f t="shared" ca="1" si="527"/>
        <v>0-Months</v>
      </c>
      <c r="F4025" s="142" t="str">
        <f>VLOOKUP(O4025,Stock[],5,FALSE)</f>
        <v>BE</v>
      </c>
      <c r="G4025" s="143" t="s">
        <v>3630</v>
      </c>
      <c r="H4025" s="144"/>
      <c r="I4025" s="145" t="s">
        <v>181</v>
      </c>
      <c r="J4025" s="141" t="str">
        <f>VLOOKUP(I4025,Customers[],2,FALSE)</f>
        <v>ရွှေမြင်း(ရွှေခြင်္သေ့)</v>
      </c>
      <c r="K4025" s="141" t="str">
        <f>VLOOKUP(I4025,Customers[],4,FALSE)</f>
        <v>Meiktila</v>
      </c>
      <c r="L4025" s="141" t="str">
        <f>VLOOKUP(Table85[[#This Row],[CustomerID]],Table!H:K,3,0)</f>
        <v>မိတ္ထီလာ</v>
      </c>
      <c r="M4025" s="141" t="str">
        <f>VLOOKUP(I4025,Customers[],5,FALSE)</f>
        <v>WholeSales/Contract</v>
      </c>
      <c r="N4025" s="145" t="s">
        <v>10</v>
      </c>
      <c r="O4025" s="146" t="s">
        <v>217</v>
      </c>
      <c r="P4025" s="141" t="str">
        <f>VLOOKUP(O4025,Stock[],2,FALSE)</f>
        <v>လိမ္မော်ဖြူ</v>
      </c>
      <c r="Q4025" s="147">
        <f>VLOOKUP(O4025,Stock[],3,FALSE)</f>
        <v>0.64</v>
      </c>
      <c r="R4025" s="147">
        <f>VLOOKUP(O4025,Stock[],4,FALSE)</f>
        <v>24</v>
      </c>
      <c r="S4025" s="146"/>
      <c r="T4025" s="147">
        <f>(DailySales!$S4025/DailySales!$R4025)+DailySales!$U4025</f>
        <v>30</v>
      </c>
      <c r="U4025" s="146">
        <v>30</v>
      </c>
      <c r="V4025" s="148">
        <f>+DailySales!$T4025*DailySales!$R4025</f>
        <v>720</v>
      </c>
      <c r="W4025" s="148">
        <f>+DailySales!$V4025*DailySales!$Q4025</f>
        <v>460.8</v>
      </c>
      <c r="X4025" s="148">
        <f>VLOOKUP(O4025,Stock[],6,FALSE)</f>
        <v>1330</v>
      </c>
      <c r="Y4025" s="148">
        <f>+DailySales!$V4025*DailySales!$X4025</f>
        <v>957600</v>
      </c>
      <c r="Z4025" s="146"/>
      <c r="AA4025" s="146"/>
      <c r="AB4025" s="146"/>
      <c r="AC4025" s="146"/>
      <c r="AD4025" s="146"/>
      <c r="AE4025" s="149"/>
      <c r="AF4025" s="150"/>
      <c r="AG4025" s="151"/>
      <c r="AH4025" s="150"/>
      <c r="AI4025" s="151"/>
      <c r="AJ4025" s="150"/>
      <c r="AK4025" s="151"/>
      <c r="AL4025" s="34"/>
      <c r="AM4025" s="39"/>
      <c r="AN402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4026" spans="1:40" ht="19.5" customHeight="1" x14ac:dyDescent="0.25">
      <c r="A4026" s="141">
        <f t="shared" si="524"/>
        <v>2026</v>
      </c>
      <c r="B4026" s="141">
        <f t="shared" si="525"/>
        <v>2</v>
      </c>
      <c r="C4026" s="154">
        <v>46070</v>
      </c>
      <c r="D4026" s="142">
        <f t="shared" ca="1" si="526"/>
        <v>46097</v>
      </c>
      <c r="E4026" s="142" t="str">
        <f t="shared" ca="1" si="527"/>
        <v>0-Months</v>
      </c>
      <c r="F4026" s="142" t="str">
        <f>VLOOKUP(O4026,Stock[],5,FALSE)</f>
        <v>BE</v>
      </c>
      <c r="G4026" s="143" t="s">
        <v>3630</v>
      </c>
      <c r="H4026" s="144"/>
      <c r="I4026" s="145" t="s">
        <v>181</v>
      </c>
      <c r="J4026" s="141" t="str">
        <f>VLOOKUP(I4026,Customers[],2,FALSE)</f>
        <v>ရွှေမြင်း(ရွှေခြင်္သေ့)</v>
      </c>
      <c r="K4026" s="141" t="str">
        <f>VLOOKUP(I4026,Customers[],4,FALSE)</f>
        <v>Meiktila</v>
      </c>
      <c r="L4026" s="141" t="str">
        <f>VLOOKUP(Table85[[#This Row],[CustomerID]],Table!H:K,3,0)</f>
        <v>မိတ္ထီလာ</v>
      </c>
      <c r="M4026" s="141" t="str">
        <f>VLOOKUP(I4026,Customers[],5,FALSE)</f>
        <v>WholeSales/Contract</v>
      </c>
      <c r="N4026" s="145" t="s">
        <v>10</v>
      </c>
      <c r="O4026" s="146" t="s">
        <v>2120</v>
      </c>
      <c r="P4026" s="141" t="str">
        <f>VLOOKUP(O4026,Stock[],2,FALSE)</f>
        <v>ဇေ အရက်သန့်</v>
      </c>
      <c r="Q4026" s="147">
        <f>VLOOKUP(O4026,Stock[],3,FALSE)</f>
        <v>0.64</v>
      </c>
      <c r="R4026" s="147">
        <f>VLOOKUP(O4026,Stock[],4,FALSE)</f>
        <v>14</v>
      </c>
      <c r="S4026" s="146"/>
      <c r="T4026" s="147">
        <f>(DailySales!$S4026/DailySales!$R4026)+DailySales!$U4026</f>
        <v>5</v>
      </c>
      <c r="U4026" s="146">
        <v>5</v>
      </c>
      <c r="V4026" s="148">
        <f>+DailySales!$T4026*DailySales!$R4026</f>
        <v>70</v>
      </c>
      <c r="W4026" s="148">
        <f>+DailySales!$V4026*DailySales!$Q4026</f>
        <v>44.800000000000004</v>
      </c>
      <c r="X4026" s="148">
        <f>VLOOKUP(O4026,Stock[],6,FALSE)</f>
        <v>1380</v>
      </c>
      <c r="Y4026" s="148">
        <f>+DailySales!$V4026*DailySales!$X4026</f>
        <v>96600</v>
      </c>
      <c r="Z4026" s="146"/>
      <c r="AA4026" s="146"/>
      <c r="AB4026" s="146"/>
      <c r="AC4026" s="146"/>
      <c r="AD4026" s="146"/>
      <c r="AE4026" s="149"/>
      <c r="AF4026" s="150"/>
      <c r="AG4026" s="151"/>
      <c r="AH4026" s="150"/>
      <c r="AI4026" s="151"/>
      <c r="AJ4026" s="150"/>
      <c r="AK4026" s="151"/>
      <c r="AL4026" s="34"/>
      <c r="AM4026" s="39"/>
      <c r="AN402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96600</v>
      </c>
    </row>
    <row r="4027" spans="1:40" ht="19.5" customHeight="1" x14ac:dyDescent="0.25">
      <c r="A4027" s="141">
        <f t="shared" si="524"/>
        <v>2026</v>
      </c>
      <c r="B4027" s="141">
        <f t="shared" si="525"/>
        <v>2</v>
      </c>
      <c r="C4027" s="154">
        <v>46070</v>
      </c>
      <c r="D4027" s="142">
        <f t="shared" ca="1" si="526"/>
        <v>46097</v>
      </c>
      <c r="E4027" s="142" t="str">
        <f t="shared" ca="1" si="527"/>
        <v>0-Months</v>
      </c>
      <c r="F4027" s="142" t="str">
        <f>VLOOKUP(O4027,Stock[],5,FALSE)</f>
        <v>BE</v>
      </c>
      <c r="G4027" s="143" t="s">
        <v>3630</v>
      </c>
      <c r="H4027" s="144"/>
      <c r="I4027" s="145" t="s">
        <v>181</v>
      </c>
      <c r="J4027" s="141" t="str">
        <f>VLOOKUP(I4027,Customers[],2,FALSE)</f>
        <v>ရွှေမြင်း(ရွှေခြင်္သေ့)</v>
      </c>
      <c r="K4027" s="141" t="str">
        <f>VLOOKUP(I4027,Customers[],4,FALSE)</f>
        <v>Meiktila</v>
      </c>
      <c r="L4027" s="141" t="str">
        <f>VLOOKUP(Table85[[#This Row],[CustomerID]],Table!H:K,3,0)</f>
        <v>မိတ္ထီလာ</v>
      </c>
      <c r="M4027" s="141" t="str">
        <f>VLOOKUP(I4027,Customers[],5,FALSE)</f>
        <v>WholeSales/Contract</v>
      </c>
      <c r="N4027" s="145" t="s">
        <v>10</v>
      </c>
      <c r="O4027" s="146" t="s">
        <v>214</v>
      </c>
      <c r="P4027" s="141" t="str">
        <f>VLOOKUP(O4027,Stock[],2,FALSE)</f>
        <v>ကောင်းကြည်</v>
      </c>
      <c r="Q4027" s="147">
        <f>VLOOKUP(O4027,Stock[],3,FALSE)</f>
        <v>0.64</v>
      </c>
      <c r="R4027" s="147">
        <f>VLOOKUP(O4027,Stock[],4,FALSE)</f>
        <v>14</v>
      </c>
      <c r="S4027" s="146"/>
      <c r="T4027" s="147">
        <f>(DailySales!$S4027/DailySales!$R4027)+DailySales!$U4027</f>
        <v>10</v>
      </c>
      <c r="U4027" s="146">
        <v>10</v>
      </c>
      <c r="V4027" s="148">
        <f>+DailySales!$T4027*DailySales!$R4027</f>
        <v>140</v>
      </c>
      <c r="W4027" s="148">
        <f>+DailySales!$V4027*DailySales!$Q4027</f>
        <v>89.600000000000009</v>
      </c>
      <c r="X4027" s="148">
        <f>VLOOKUP(O4027,Stock[],6,FALSE)</f>
        <v>1330</v>
      </c>
      <c r="Y4027" s="148">
        <f>+DailySales!$V4027*DailySales!$X4027</f>
        <v>186200</v>
      </c>
      <c r="Z4027" s="146"/>
      <c r="AA4027" s="146"/>
      <c r="AB4027" s="146"/>
      <c r="AC4027" s="146"/>
      <c r="AD4027" s="146"/>
      <c r="AE4027" s="149"/>
      <c r="AF4027" s="150"/>
      <c r="AG4027" s="151"/>
      <c r="AH4027" s="150"/>
      <c r="AI4027" s="151"/>
      <c r="AJ4027" s="150"/>
      <c r="AK4027" s="151"/>
      <c r="AL4027" s="34"/>
      <c r="AM4027" s="39"/>
      <c r="AN402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4028" spans="1:40" ht="19.5" customHeight="1" x14ac:dyDescent="0.25">
      <c r="A4028" s="141">
        <f t="shared" ref="A4028:A4035" si="528">YEAR(C4028)</f>
        <v>2026</v>
      </c>
      <c r="B4028" s="141">
        <f t="shared" ref="B4028:B4035" si="529">MONTH(C4028)</f>
        <v>2</v>
      </c>
      <c r="C4028" s="154">
        <v>46070</v>
      </c>
      <c r="D4028" s="142">
        <f t="shared" ref="D4028:D4035" ca="1" si="530">TODAY()</f>
        <v>46097</v>
      </c>
      <c r="E4028" s="142" t="str">
        <f t="shared" ref="E4028:E4035" ca="1" si="531">DATEDIF(C4028,D4028,"M")&amp;"-Months"</f>
        <v>0-Months</v>
      </c>
      <c r="F4028" s="142" t="str">
        <f>VLOOKUP(O4028,Stock[],5,FALSE)</f>
        <v>BE</v>
      </c>
      <c r="G4028" s="143" t="s">
        <v>3631</v>
      </c>
      <c r="H4028" s="144"/>
      <c r="I4028" s="145" t="s">
        <v>233</v>
      </c>
      <c r="J4028" s="141" t="str">
        <f>VLOOKUP(I4028,Customers[],2,FALSE)</f>
        <v>ဦးဝင်းနိုင်</v>
      </c>
      <c r="K4028" s="141" t="str">
        <f>VLOOKUP(I4028,Customers[],4,FALSE)</f>
        <v>Wandwin</v>
      </c>
      <c r="L4028" s="141" t="str">
        <f>VLOOKUP(Table85[[#This Row],[CustomerID]],Table!H:K,3,0)</f>
        <v>လျှော်ပင်</v>
      </c>
      <c r="M4028" s="141" t="str">
        <f>VLOOKUP(I4028,Customers[],5,FALSE)</f>
        <v>WholeSales/Contract</v>
      </c>
      <c r="N4028" s="145" t="s">
        <v>10</v>
      </c>
      <c r="O4028" s="146" t="s">
        <v>216</v>
      </c>
      <c r="P4028" s="141" t="str">
        <f>VLOOKUP(O4028,Stock[],2,FALSE)</f>
        <v>ဒဂုံအရက်သန့်</v>
      </c>
      <c r="Q4028" s="147">
        <f>VLOOKUP(O4028,Stock[],3,FALSE)</f>
        <v>0.64</v>
      </c>
      <c r="R4028" s="147">
        <f>VLOOKUP(O4028,Stock[],4,FALSE)</f>
        <v>14</v>
      </c>
      <c r="S4028" s="146"/>
      <c r="T4028" s="147">
        <f>(DailySales!$S4028/DailySales!$R4028)+DailySales!$U4028</f>
        <v>220</v>
      </c>
      <c r="U4028" s="146">
        <v>220</v>
      </c>
      <c r="V4028" s="148">
        <f>+DailySales!$T4028*DailySales!$R4028</f>
        <v>3080</v>
      </c>
      <c r="W4028" s="148">
        <f>+DailySales!$V4028*DailySales!$Q4028</f>
        <v>1971.2</v>
      </c>
      <c r="X4028" s="148">
        <f>VLOOKUP(O4028,Stock[],6,FALSE)</f>
        <v>1330</v>
      </c>
      <c r="Y4028" s="148">
        <f>+DailySales!$V4028*DailySales!$X4028</f>
        <v>4096400</v>
      </c>
      <c r="Z4028" s="146"/>
      <c r="AA4028" s="146"/>
      <c r="AB4028" s="146"/>
      <c r="AC4028" s="146"/>
      <c r="AD4028" s="146"/>
      <c r="AE4028" s="149"/>
      <c r="AF4028" s="150"/>
      <c r="AG4028" s="151"/>
      <c r="AH4028" s="150">
        <v>46090</v>
      </c>
      <c r="AI4028" s="151">
        <v>3176711</v>
      </c>
      <c r="AJ4028" s="150">
        <v>46091</v>
      </c>
      <c r="AK4028" s="151">
        <v>320000</v>
      </c>
      <c r="AL4028" s="34"/>
      <c r="AM4028" s="39"/>
      <c r="AN402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599689</v>
      </c>
    </row>
    <row r="4029" spans="1:40" ht="19.5" customHeight="1" x14ac:dyDescent="0.25">
      <c r="A4029" s="141">
        <f t="shared" si="528"/>
        <v>2026</v>
      </c>
      <c r="B4029" s="141">
        <f t="shared" si="529"/>
        <v>2</v>
      </c>
      <c r="C4029" s="154">
        <v>46070</v>
      </c>
      <c r="D4029" s="142">
        <f t="shared" ca="1" si="530"/>
        <v>46097</v>
      </c>
      <c r="E4029" s="142" t="str">
        <f t="shared" ca="1" si="531"/>
        <v>0-Months</v>
      </c>
      <c r="F4029" s="142" t="str">
        <f>VLOOKUP(O4029,Stock[],5,FALSE)</f>
        <v>BE</v>
      </c>
      <c r="G4029" s="143" t="s">
        <v>3632</v>
      </c>
      <c r="H4029" s="144"/>
      <c r="I4029" s="145" t="s">
        <v>235</v>
      </c>
      <c r="J4029" s="141" t="str">
        <f>VLOOKUP(I4029,Customers[],2,FALSE)</f>
        <v>ကျော်ကြား</v>
      </c>
      <c r="K4029" s="141" t="str">
        <f>VLOOKUP(I4029,Customers[],4,FALSE)</f>
        <v>Mahlaing</v>
      </c>
      <c r="L4029" s="141" t="str">
        <f>VLOOKUP(Table85[[#This Row],[CustomerID]],Table!H:K,3,0)</f>
        <v>မလှိုင်</v>
      </c>
      <c r="M4029" s="141" t="str">
        <f>VLOOKUP(I4029,Customers[],5,FALSE)</f>
        <v>WholeSales/Contract</v>
      </c>
      <c r="N4029" s="145" t="s">
        <v>10</v>
      </c>
      <c r="O4029" s="146" t="s">
        <v>209</v>
      </c>
      <c r="P4029" s="141" t="str">
        <f>VLOOKUP(O4029,Stock[],2,FALSE)</f>
        <v>ဇေယျဝတီ Red</v>
      </c>
      <c r="Q4029" s="147">
        <f>VLOOKUP(O4029,Stock[],3,FALSE)</f>
        <v>0.64</v>
      </c>
      <c r="R4029" s="147">
        <f>VLOOKUP(O4029,Stock[],4,FALSE)</f>
        <v>14</v>
      </c>
      <c r="S4029" s="146"/>
      <c r="T4029" s="147">
        <f>(DailySales!$S4029/DailySales!$R4029)+DailySales!$U4029</f>
        <v>50</v>
      </c>
      <c r="U4029" s="146">
        <v>50</v>
      </c>
      <c r="V4029" s="148">
        <f>+DailySales!$T4029*DailySales!$R4029</f>
        <v>700</v>
      </c>
      <c r="W4029" s="148">
        <f>+DailySales!$V4029*DailySales!$Q4029</f>
        <v>448</v>
      </c>
      <c r="X4029" s="148">
        <f>VLOOKUP(O4029,Stock[],6,FALSE)</f>
        <v>1330</v>
      </c>
      <c r="Y4029" s="148">
        <f>+DailySales!$V4029*DailySales!$X4029</f>
        <v>931000</v>
      </c>
      <c r="Z4029" s="146"/>
      <c r="AA4029" s="146"/>
      <c r="AB4029" s="146"/>
      <c r="AC4029" s="146"/>
      <c r="AD4029" s="146"/>
      <c r="AE4029" s="149"/>
      <c r="AF4029" s="150"/>
      <c r="AG4029" s="151"/>
      <c r="AH4029" s="122">
        <v>46074</v>
      </c>
      <c r="AI4029" s="151">
        <v>931000</v>
      </c>
      <c r="AJ4029" s="150"/>
      <c r="AK4029" s="151"/>
      <c r="AL4029" s="34"/>
      <c r="AM4029" s="39"/>
      <c r="AN402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30" spans="1:40" ht="19.5" customHeight="1" x14ac:dyDescent="0.25">
      <c r="A4030" s="141">
        <f t="shared" si="528"/>
        <v>2026</v>
      </c>
      <c r="B4030" s="141">
        <f t="shared" si="529"/>
        <v>2</v>
      </c>
      <c r="C4030" s="154">
        <v>46070</v>
      </c>
      <c r="D4030" s="142">
        <f t="shared" ca="1" si="530"/>
        <v>46097</v>
      </c>
      <c r="E4030" s="142" t="str">
        <f t="shared" ca="1" si="531"/>
        <v>0-Months</v>
      </c>
      <c r="F4030" s="142" t="str">
        <f>VLOOKUP(O4030,Stock[],5,FALSE)</f>
        <v>BE</v>
      </c>
      <c r="G4030" s="143" t="s">
        <v>3633</v>
      </c>
      <c r="H4030" s="144"/>
      <c r="I4030" s="145" t="s">
        <v>189</v>
      </c>
      <c r="J4030" s="141" t="str">
        <f>VLOOKUP(I4030,Customers[],2,FALSE)</f>
        <v>ရွှေမြင်း(ကျော်ကြား)</v>
      </c>
      <c r="K4030" s="141" t="str">
        <f>VLOOKUP(I4030,Customers[],4,FALSE)</f>
        <v>Mahlaing</v>
      </c>
      <c r="L4030" s="141" t="str">
        <f>VLOOKUP(Table85[[#This Row],[CustomerID]],Table!H:K,3,0)</f>
        <v>မလှိုင်</v>
      </c>
      <c r="M4030" s="141" t="str">
        <f>VLOOKUP(I4030,Customers[],5,FALSE)</f>
        <v>WholeSales/Contract</v>
      </c>
      <c r="N4030" s="145" t="s">
        <v>10</v>
      </c>
      <c r="O4030" s="146" t="s">
        <v>240</v>
      </c>
      <c r="P4030" s="141" t="str">
        <f>VLOOKUP(O4030,Stock[],2,FALSE)</f>
        <v>သံပုရာအရက်</v>
      </c>
      <c r="Q4030" s="147">
        <f>VLOOKUP(O4030,Stock[],3,FALSE)</f>
        <v>0.64</v>
      </c>
      <c r="R4030" s="147">
        <f>VLOOKUP(O4030,Stock[],4,FALSE)</f>
        <v>14</v>
      </c>
      <c r="S4030" s="146"/>
      <c r="T4030" s="147">
        <f>(DailySales!$S4030/DailySales!$R4030)+DailySales!$U4030</f>
        <v>50</v>
      </c>
      <c r="U4030" s="146">
        <v>50</v>
      </c>
      <c r="V4030" s="148">
        <f>+DailySales!$T4030*DailySales!$R4030</f>
        <v>700</v>
      </c>
      <c r="W4030" s="148">
        <f>+DailySales!$V4030*DailySales!$Q4030</f>
        <v>448</v>
      </c>
      <c r="X4030" s="148">
        <f>VLOOKUP(O4030,Stock[],6,FALSE)</f>
        <v>1330</v>
      </c>
      <c r="Y4030" s="148">
        <f>+DailySales!$V4030*DailySales!$X4030</f>
        <v>931000</v>
      </c>
      <c r="Z4030" s="146"/>
      <c r="AA4030" s="146"/>
      <c r="AB4030" s="146"/>
      <c r="AC4030" s="146"/>
      <c r="AD4030" s="146"/>
      <c r="AE4030" s="149"/>
      <c r="AF4030" s="150"/>
      <c r="AG4030" s="151"/>
      <c r="AH4030" s="150"/>
      <c r="AI4030" s="151"/>
      <c r="AJ4030" s="150"/>
      <c r="AK4030" s="151"/>
      <c r="AL4030" s="34"/>
      <c r="AM4030" s="39"/>
      <c r="AN403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931000</v>
      </c>
    </row>
    <row r="4031" spans="1:40" ht="19.5" customHeight="1" x14ac:dyDescent="0.25">
      <c r="A4031" s="141">
        <f t="shared" si="528"/>
        <v>2026</v>
      </c>
      <c r="B4031" s="141">
        <f t="shared" si="529"/>
        <v>2</v>
      </c>
      <c r="C4031" s="154">
        <v>46070</v>
      </c>
      <c r="D4031" s="142">
        <f t="shared" ca="1" si="530"/>
        <v>46097</v>
      </c>
      <c r="E4031" s="142" t="str">
        <f t="shared" ca="1" si="531"/>
        <v>0-Months</v>
      </c>
      <c r="F4031" s="142" t="str">
        <f>VLOOKUP(O4031,Stock[],5,FALSE)</f>
        <v>BE</v>
      </c>
      <c r="G4031" s="143" t="s">
        <v>3633</v>
      </c>
      <c r="H4031" s="144"/>
      <c r="I4031" s="145" t="s">
        <v>189</v>
      </c>
      <c r="J4031" s="141" t="str">
        <f>VLOOKUP(I4031,Customers[],2,FALSE)</f>
        <v>ရွှေမြင်း(ကျော်ကြား)</v>
      </c>
      <c r="K4031" s="141" t="str">
        <f>VLOOKUP(I4031,Customers[],4,FALSE)</f>
        <v>Mahlaing</v>
      </c>
      <c r="L4031" s="141" t="str">
        <f>VLOOKUP(Table85[[#This Row],[CustomerID]],Table!H:K,3,0)</f>
        <v>မလှိုင်</v>
      </c>
      <c r="M4031" s="141" t="str">
        <f>VLOOKUP(I4031,Customers[],5,FALSE)</f>
        <v>WholeSales/Contract</v>
      </c>
      <c r="N4031" s="145" t="s">
        <v>10</v>
      </c>
      <c r="O4031" s="146" t="s">
        <v>217</v>
      </c>
      <c r="P4031" s="141" t="str">
        <f>VLOOKUP(O4031,Stock[],2,FALSE)</f>
        <v>လိမ္မော်ဖြူ</v>
      </c>
      <c r="Q4031" s="147">
        <f>VLOOKUP(O4031,Stock[],3,FALSE)</f>
        <v>0.64</v>
      </c>
      <c r="R4031" s="147">
        <f>VLOOKUP(O4031,Stock[],4,FALSE)</f>
        <v>24</v>
      </c>
      <c r="S4031" s="146"/>
      <c r="T4031" s="147">
        <f>(DailySales!$S4031/DailySales!$R4031)+DailySales!$U4031</f>
        <v>60</v>
      </c>
      <c r="U4031" s="146">
        <v>60</v>
      </c>
      <c r="V4031" s="148">
        <f>+DailySales!$T4031*DailySales!$R4031</f>
        <v>1440</v>
      </c>
      <c r="W4031" s="148">
        <f>+DailySales!$V4031*DailySales!$Q4031</f>
        <v>921.6</v>
      </c>
      <c r="X4031" s="148">
        <f>VLOOKUP(O4031,Stock[],6,FALSE)</f>
        <v>1330</v>
      </c>
      <c r="Y4031" s="148">
        <f>+DailySales!$V4031*DailySales!$X4031</f>
        <v>1915200</v>
      </c>
      <c r="Z4031" s="146"/>
      <c r="AA4031" s="146"/>
      <c r="AB4031" s="146"/>
      <c r="AC4031" s="146"/>
      <c r="AD4031" s="146"/>
      <c r="AE4031" s="149"/>
      <c r="AF4031" s="150"/>
      <c r="AG4031" s="151"/>
      <c r="AH4031" s="150"/>
      <c r="AI4031" s="151"/>
      <c r="AJ4031" s="150"/>
      <c r="AK4031" s="151"/>
      <c r="AL4031" s="34"/>
      <c r="AM4031" s="39"/>
      <c r="AN403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1915200</v>
      </c>
    </row>
    <row r="4032" spans="1:40" ht="19.5" customHeight="1" x14ac:dyDescent="0.25">
      <c r="A4032" s="141">
        <f t="shared" si="528"/>
        <v>2026</v>
      </c>
      <c r="B4032" s="141">
        <f t="shared" si="529"/>
        <v>2</v>
      </c>
      <c r="C4032" s="154">
        <v>46070</v>
      </c>
      <c r="D4032" s="142">
        <f t="shared" ca="1" si="530"/>
        <v>46097</v>
      </c>
      <c r="E4032" s="142" t="str">
        <f t="shared" ca="1" si="531"/>
        <v>0-Months</v>
      </c>
      <c r="F4032" s="142" t="str">
        <f>VLOOKUP(O4032,Stock[],5,FALSE)</f>
        <v>BE</v>
      </c>
      <c r="G4032" s="143" t="s">
        <v>3633</v>
      </c>
      <c r="H4032" s="144"/>
      <c r="I4032" s="145" t="s">
        <v>189</v>
      </c>
      <c r="J4032" s="141" t="str">
        <f>VLOOKUP(I4032,Customers[],2,FALSE)</f>
        <v>ရွှေမြင်း(ကျော်ကြား)</v>
      </c>
      <c r="K4032" s="141" t="str">
        <f>VLOOKUP(I4032,Customers[],4,FALSE)</f>
        <v>Mahlaing</v>
      </c>
      <c r="L4032" s="141" t="str">
        <f>VLOOKUP(Table85[[#This Row],[CustomerID]],Table!H:K,3,0)</f>
        <v>မလှိုင်</v>
      </c>
      <c r="M4032" s="141" t="str">
        <f>VLOOKUP(I4032,Customers[],5,FALSE)</f>
        <v>WholeSales/Contract</v>
      </c>
      <c r="N4032" s="145" t="s">
        <v>10</v>
      </c>
      <c r="O4032" s="146" t="s">
        <v>2120</v>
      </c>
      <c r="P4032" s="141" t="str">
        <f>VLOOKUP(O4032,Stock[],2,FALSE)</f>
        <v>ဇေ အရက်သန့်</v>
      </c>
      <c r="Q4032" s="147">
        <f>VLOOKUP(O4032,Stock[],3,FALSE)</f>
        <v>0.64</v>
      </c>
      <c r="R4032" s="147">
        <f>VLOOKUP(O4032,Stock[],4,FALSE)</f>
        <v>14</v>
      </c>
      <c r="S4032" s="146"/>
      <c r="T4032" s="147">
        <f>(DailySales!$S4032/DailySales!$R4032)+DailySales!$U4032</f>
        <v>50</v>
      </c>
      <c r="U4032" s="146">
        <v>50</v>
      </c>
      <c r="V4032" s="148">
        <f>+DailySales!$T4032*DailySales!$R4032</f>
        <v>700</v>
      </c>
      <c r="W4032" s="148">
        <f>+DailySales!$V4032*DailySales!$Q4032</f>
        <v>448</v>
      </c>
      <c r="X4032" s="148">
        <f>VLOOKUP(O4032,Stock[],6,FALSE)</f>
        <v>1380</v>
      </c>
      <c r="Y4032" s="148">
        <f>+DailySales!$V4032*DailySales!$X4032</f>
        <v>966000</v>
      </c>
      <c r="Z4032" s="146"/>
      <c r="AA4032" s="146"/>
      <c r="AB4032" s="146"/>
      <c r="AC4032" s="146"/>
      <c r="AD4032" s="146"/>
      <c r="AE4032" s="149"/>
      <c r="AF4032" s="150"/>
      <c r="AG4032" s="151"/>
      <c r="AH4032" s="150"/>
      <c r="AI4032" s="151"/>
      <c r="AJ4032" s="150"/>
      <c r="AK4032" s="151"/>
      <c r="AL4032" s="34"/>
      <c r="AM4032" s="39"/>
      <c r="AN403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966000</v>
      </c>
    </row>
    <row r="4033" spans="1:40" ht="19.5" customHeight="1" x14ac:dyDescent="0.25">
      <c r="A4033" s="141">
        <f t="shared" si="528"/>
        <v>2026</v>
      </c>
      <c r="B4033" s="141">
        <f t="shared" si="529"/>
        <v>2</v>
      </c>
      <c r="C4033" s="154">
        <v>46070</v>
      </c>
      <c r="D4033" s="142">
        <f t="shared" ca="1" si="530"/>
        <v>46097</v>
      </c>
      <c r="E4033" s="142" t="str">
        <f t="shared" ca="1" si="531"/>
        <v>0-Months</v>
      </c>
      <c r="F4033" s="142" t="str">
        <f>VLOOKUP(O4033,Stock[],5,FALSE)</f>
        <v>BE</v>
      </c>
      <c r="G4033" s="143" t="s">
        <v>3634</v>
      </c>
      <c r="H4033" s="144"/>
      <c r="I4033" s="145" t="s">
        <v>240</v>
      </c>
      <c r="J4033" s="141" t="str">
        <f>VLOOKUP(I4033,Customers[],2,FALSE)</f>
        <v>လွင်</v>
      </c>
      <c r="K4033" s="141" t="str">
        <f>VLOOKUP(I4033,Customers[],4,FALSE)</f>
        <v>Kyukpadaung</v>
      </c>
      <c r="L4033" s="141" t="str">
        <f>VLOOKUP(Table85[[#This Row],[CustomerID]],Table!H:K,3,0)</f>
        <v>ကျောက်ပန်းတောင်း</v>
      </c>
      <c r="M4033" s="141" t="str">
        <f>VLOOKUP(I4033,Customers[],5,FALSE)</f>
        <v>WholeSales/Contract</v>
      </c>
      <c r="N4033" s="145" t="s">
        <v>10</v>
      </c>
      <c r="O4033" s="146" t="s">
        <v>217</v>
      </c>
      <c r="P4033" s="141" t="str">
        <f>VLOOKUP(O4033,Stock[],2,FALSE)</f>
        <v>လိမ္မော်ဖြူ</v>
      </c>
      <c r="Q4033" s="147">
        <f>VLOOKUP(O4033,Stock[],3,FALSE)</f>
        <v>0.64</v>
      </c>
      <c r="R4033" s="147">
        <f>VLOOKUP(O4033,Stock[],4,FALSE)</f>
        <v>24</v>
      </c>
      <c r="S4033" s="146"/>
      <c r="T4033" s="147">
        <f>(DailySales!$S4033/DailySales!$R4033)+DailySales!$U4033</f>
        <v>50</v>
      </c>
      <c r="U4033" s="146">
        <v>50</v>
      </c>
      <c r="V4033" s="148">
        <f>+DailySales!$T4033*DailySales!$R4033</f>
        <v>1200</v>
      </c>
      <c r="W4033" s="148">
        <f>+DailySales!$V4033*DailySales!$Q4033</f>
        <v>768</v>
      </c>
      <c r="X4033" s="148">
        <f>VLOOKUP(O4033,Stock[],6,FALSE)</f>
        <v>1330</v>
      </c>
      <c r="Y4033" s="148">
        <f>+DailySales!$V4033*DailySales!$X4033</f>
        <v>1596000</v>
      </c>
      <c r="Z4033" s="146"/>
      <c r="AA4033" s="146"/>
      <c r="AB4033" s="146"/>
      <c r="AC4033" s="146"/>
      <c r="AD4033" s="146"/>
      <c r="AE4033" s="149">
        <f>50*400</f>
        <v>20000</v>
      </c>
      <c r="AF4033" s="150"/>
      <c r="AG4033" s="151"/>
      <c r="AH4033" s="150"/>
      <c r="AI4033" s="151"/>
      <c r="AJ4033" s="150"/>
      <c r="AK4033" s="151"/>
      <c r="AL4033" s="34"/>
      <c r="AM4033" s="39"/>
      <c r="AN403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1616000</v>
      </c>
    </row>
    <row r="4034" spans="1:40" ht="19.5" customHeight="1" x14ac:dyDescent="0.25">
      <c r="A4034" s="141">
        <f t="shared" si="528"/>
        <v>2026</v>
      </c>
      <c r="B4034" s="141">
        <f t="shared" si="529"/>
        <v>2</v>
      </c>
      <c r="C4034" s="154">
        <v>46070</v>
      </c>
      <c r="D4034" s="142">
        <f t="shared" ca="1" si="530"/>
        <v>46097</v>
      </c>
      <c r="E4034" s="142" t="str">
        <f t="shared" ca="1" si="531"/>
        <v>0-Months</v>
      </c>
      <c r="F4034" s="142" t="str">
        <f>VLOOKUP(O4034,Stock[],5,FALSE)</f>
        <v>BE</v>
      </c>
      <c r="G4034" s="143" t="s">
        <v>3634</v>
      </c>
      <c r="H4034" s="144"/>
      <c r="I4034" s="145" t="s">
        <v>240</v>
      </c>
      <c r="J4034" s="141" t="str">
        <f>VLOOKUP(I4034,Customers[],2,FALSE)</f>
        <v>လွင်</v>
      </c>
      <c r="K4034" s="141" t="str">
        <f>VLOOKUP(I4034,Customers[],4,FALSE)</f>
        <v>Kyukpadaung</v>
      </c>
      <c r="L4034" s="141" t="str">
        <f>VLOOKUP(Table85[[#This Row],[CustomerID]],Table!H:K,3,0)</f>
        <v>ကျောက်ပန်းတောင်း</v>
      </c>
      <c r="M4034" s="141" t="str">
        <f>VLOOKUP(I4034,Customers[],5,FALSE)</f>
        <v>WholeSales/Contract</v>
      </c>
      <c r="N4034" s="145" t="s">
        <v>10</v>
      </c>
      <c r="O4034" s="146" t="s">
        <v>2120</v>
      </c>
      <c r="P4034" s="141" t="str">
        <f>VLOOKUP(O4034,Stock[],2,FALSE)</f>
        <v>ဇေ အရက်သန့်</v>
      </c>
      <c r="Q4034" s="147">
        <f>VLOOKUP(O4034,Stock[],3,FALSE)</f>
        <v>0.64</v>
      </c>
      <c r="R4034" s="147">
        <f>VLOOKUP(O4034,Stock[],4,FALSE)</f>
        <v>14</v>
      </c>
      <c r="S4034" s="146"/>
      <c r="T4034" s="147">
        <f>(DailySales!$S4034/DailySales!$R4034)+DailySales!$U4034</f>
        <v>100</v>
      </c>
      <c r="U4034" s="146">
        <v>100</v>
      </c>
      <c r="V4034" s="148">
        <f>+DailySales!$T4034*DailySales!$R4034</f>
        <v>1400</v>
      </c>
      <c r="W4034" s="148">
        <f>+DailySales!$V4034*DailySales!$Q4034</f>
        <v>896</v>
      </c>
      <c r="X4034" s="148">
        <f>VLOOKUP(O4034,Stock[],6,FALSE)</f>
        <v>1380</v>
      </c>
      <c r="Y4034" s="148">
        <f>+DailySales!$V4034*DailySales!$X4034</f>
        <v>1932000</v>
      </c>
      <c r="Z4034" s="146"/>
      <c r="AA4034" s="146"/>
      <c r="AB4034" s="146"/>
      <c r="AC4034" s="146"/>
      <c r="AD4034" s="146"/>
      <c r="AE4034" s="149">
        <v>35000</v>
      </c>
      <c r="AF4034" s="150"/>
      <c r="AG4034" s="151"/>
      <c r="AH4034" s="150"/>
      <c r="AI4034" s="151"/>
      <c r="AJ4034" s="150"/>
      <c r="AK4034" s="151"/>
      <c r="AL4034" s="34"/>
      <c r="AM4034" s="39"/>
      <c r="AN403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1967000</v>
      </c>
    </row>
    <row r="4035" spans="1:40" ht="19.5" customHeight="1" x14ac:dyDescent="0.25">
      <c r="A4035" s="141">
        <f t="shared" si="528"/>
        <v>2026</v>
      </c>
      <c r="B4035" s="141">
        <f t="shared" si="529"/>
        <v>2</v>
      </c>
      <c r="C4035" s="154">
        <v>46070</v>
      </c>
      <c r="D4035" s="142">
        <f t="shared" ca="1" si="530"/>
        <v>46097</v>
      </c>
      <c r="E4035" s="142" t="str">
        <f t="shared" ca="1" si="531"/>
        <v>0-Months</v>
      </c>
      <c r="F4035" s="142" t="str">
        <f>VLOOKUP(O4035,Stock[],5,FALSE)</f>
        <v>BE</v>
      </c>
      <c r="G4035" s="143" t="s">
        <v>3634</v>
      </c>
      <c r="H4035" s="144"/>
      <c r="I4035" s="145" t="s">
        <v>240</v>
      </c>
      <c r="J4035" s="141" t="str">
        <f>VLOOKUP(I4035,Customers[],2,FALSE)</f>
        <v>လွင်</v>
      </c>
      <c r="K4035" s="141" t="str">
        <f>VLOOKUP(I4035,Customers[],4,FALSE)</f>
        <v>Kyukpadaung</v>
      </c>
      <c r="L4035" s="141" t="str">
        <f>VLOOKUP(Table85[[#This Row],[CustomerID]],Table!H:K,3,0)</f>
        <v>ကျောက်ပန်းတောင်း</v>
      </c>
      <c r="M4035" s="141" t="str">
        <f>VLOOKUP(I4035,Customers[],5,FALSE)</f>
        <v>WholeSales/Contract</v>
      </c>
      <c r="N4035" s="145" t="s">
        <v>10</v>
      </c>
      <c r="O4035" s="146" t="s">
        <v>214</v>
      </c>
      <c r="P4035" s="141" t="str">
        <f>VLOOKUP(O4035,Stock[],2,FALSE)</f>
        <v>ကောင်းကြည်</v>
      </c>
      <c r="Q4035" s="147">
        <f>VLOOKUP(O4035,Stock[],3,FALSE)</f>
        <v>0.64</v>
      </c>
      <c r="R4035" s="147">
        <f>VLOOKUP(O4035,Stock[],4,FALSE)</f>
        <v>14</v>
      </c>
      <c r="S4035" s="146"/>
      <c r="T4035" s="147">
        <f>(DailySales!$S4035/DailySales!$R4035)+DailySales!$U4035</f>
        <v>50</v>
      </c>
      <c r="U4035" s="146">
        <v>50</v>
      </c>
      <c r="V4035" s="148">
        <f>+DailySales!$T4035*DailySales!$R4035</f>
        <v>700</v>
      </c>
      <c r="W4035" s="148">
        <f>+DailySales!$V4035*DailySales!$Q4035</f>
        <v>448</v>
      </c>
      <c r="X4035" s="148">
        <f>VLOOKUP(O4035,Stock[],6,FALSE)</f>
        <v>1330</v>
      </c>
      <c r="Y4035" s="148">
        <f>+DailySales!$V4035*DailySales!$X4035</f>
        <v>931000</v>
      </c>
      <c r="Z4035" s="146"/>
      <c r="AA4035" s="146"/>
      <c r="AB4035" s="146"/>
      <c r="AC4035" s="146"/>
      <c r="AD4035" s="146"/>
      <c r="AE4035" s="149">
        <f>50*350</f>
        <v>17500</v>
      </c>
      <c r="AF4035" s="150"/>
      <c r="AG4035" s="151"/>
      <c r="AH4035" s="150"/>
      <c r="AI4035" s="151"/>
      <c r="AJ4035" s="150"/>
      <c r="AK4035" s="151"/>
      <c r="AL4035" s="34"/>
      <c r="AM4035" s="39"/>
      <c r="AN403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948500</v>
      </c>
    </row>
    <row r="4036" spans="1:40" ht="19.5" customHeight="1" x14ac:dyDescent="0.25">
      <c r="A4036" s="141">
        <f t="shared" ref="A4036:A4043" si="532">YEAR(C4036)</f>
        <v>2026</v>
      </c>
      <c r="B4036" s="141">
        <f t="shared" ref="B4036:B4043" si="533">MONTH(C4036)</f>
        <v>2</v>
      </c>
      <c r="C4036" s="154">
        <v>46070</v>
      </c>
      <c r="D4036" s="142">
        <f t="shared" ref="D4036:D4043" ca="1" si="534">TODAY()</f>
        <v>46097</v>
      </c>
      <c r="E4036" s="142" t="str">
        <f t="shared" ref="E4036:E4043" ca="1" si="535">DATEDIF(C4036,D4036,"M")&amp;"-Months"</f>
        <v>0-Months</v>
      </c>
      <c r="F4036" s="142" t="str">
        <f>VLOOKUP(O4036,Stock[],5,FALSE)</f>
        <v>BE</v>
      </c>
      <c r="G4036" s="143" t="s">
        <v>3634</v>
      </c>
      <c r="H4036" s="144"/>
      <c r="I4036" s="145" t="s">
        <v>240</v>
      </c>
      <c r="J4036" s="141" t="str">
        <f>VLOOKUP(I4036,Customers[],2,FALSE)</f>
        <v>လွင်</v>
      </c>
      <c r="K4036" s="141" t="str">
        <f>VLOOKUP(I4036,Customers[],4,FALSE)</f>
        <v>Kyukpadaung</v>
      </c>
      <c r="L4036" s="141" t="str">
        <f>VLOOKUP(Table85[[#This Row],[CustomerID]],Table!H:K,3,0)</f>
        <v>ကျောက်ပန်းတောင်း</v>
      </c>
      <c r="M4036" s="141" t="str">
        <f>VLOOKUP(I4036,Customers[],5,FALSE)</f>
        <v>WholeSales/Contract</v>
      </c>
      <c r="N4036" s="145" t="s">
        <v>10</v>
      </c>
      <c r="O4036" s="146" t="s">
        <v>2591</v>
      </c>
      <c r="P4036" s="141" t="str">
        <f>VLOOKUP(O4036,Stock[],2,FALSE)</f>
        <v>မိုးနဲကွန်ကီး ကော် (1L)</v>
      </c>
      <c r="Q4036" s="147">
        <f>VLOOKUP(O4036,Stock[],3,FALSE)</f>
        <v>1</v>
      </c>
      <c r="R4036" s="147">
        <f>VLOOKUP(O4036,Stock[],4,FALSE)</f>
        <v>12</v>
      </c>
      <c r="S4036" s="146"/>
      <c r="T4036" s="147">
        <f>(DailySales!$S4036/DailySales!$R4036)+DailySales!$U4036</f>
        <v>20</v>
      </c>
      <c r="U4036" s="146">
        <v>20</v>
      </c>
      <c r="V4036" s="148">
        <f>+DailySales!$T4036*DailySales!$R4036</f>
        <v>240</v>
      </c>
      <c r="W4036" s="148">
        <f>+DailySales!$V4036*DailySales!$Q4036</f>
        <v>240</v>
      </c>
      <c r="X4036" s="148">
        <f>VLOOKUP(O4036,Stock[],6,FALSE)</f>
        <v>2100</v>
      </c>
      <c r="Y4036" s="148">
        <f>+DailySales!$V4036*DailySales!$X4036</f>
        <v>504000</v>
      </c>
      <c r="Z4036" s="146"/>
      <c r="AA4036" s="146"/>
      <c r="AB4036" s="146"/>
      <c r="AC4036" s="146"/>
      <c r="AD4036" s="146"/>
      <c r="AE4036" s="149">
        <f>20*350</f>
        <v>7000</v>
      </c>
      <c r="AF4036" s="150"/>
      <c r="AG4036" s="151"/>
      <c r="AH4036" s="150"/>
      <c r="AI4036" s="151"/>
      <c r="AJ4036" s="150"/>
      <c r="AK4036" s="151"/>
      <c r="AL4036" s="34"/>
      <c r="AM4036" s="39"/>
      <c r="AN403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511000</v>
      </c>
    </row>
    <row r="4037" spans="1:40" ht="19.5" customHeight="1" x14ac:dyDescent="0.25">
      <c r="A4037" s="141">
        <f t="shared" si="532"/>
        <v>2026</v>
      </c>
      <c r="B4037" s="141">
        <f t="shared" si="533"/>
        <v>2</v>
      </c>
      <c r="C4037" s="154">
        <v>46070</v>
      </c>
      <c r="D4037" s="142">
        <f t="shared" ca="1" si="534"/>
        <v>46097</v>
      </c>
      <c r="E4037" s="142" t="str">
        <f t="shared" ca="1" si="535"/>
        <v>0-Months</v>
      </c>
      <c r="F4037" s="142" t="str">
        <f>VLOOKUP(O4037,Stock[],5,FALSE)</f>
        <v>BE</v>
      </c>
      <c r="G4037" s="143" t="s">
        <v>3635</v>
      </c>
      <c r="H4037" s="144"/>
      <c r="I4037" s="145" t="s">
        <v>1754</v>
      </c>
      <c r="J4037" s="141" t="str">
        <f>VLOOKUP(I4037,Customers[],2,FALSE)</f>
        <v>စစ်ဆေးရေးဂိတ်လက်ဆောင်</v>
      </c>
      <c r="K4037" s="141">
        <f>VLOOKUP(I4037,Customers[],4,FALSE)</f>
        <v>0</v>
      </c>
      <c r="L4037" s="141">
        <f>VLOOKUP(Table85[[#This Row],[CustomerID]],Table!H:K,3,0)</f>
        <v>0</v>
      </c>
      <c r="M4037" s="141">
        <f>VLOOKUP(I4037,Customers[],5,FALSE)</f>
        <v>0</v>
      </c>
      <c r="N4037" s="145" t="s">
        <v>1751</v>
      </c>
      <c r="O4037" s="146" t="s">
        <v>217</v>
      </c>
      <c r="P4037" s="141" t="str">
        <f>VLOOKUP(O4037,Stock[],2,FALSE)</f>
        <v>လိမ္မော်ဖြူ</v>
      </c>
      <c r="Q4037" s="147">
        <f>VLOOKUP(O4037,Stock[],3,FALSE)</f>
        <v>0.64</v>
      </c>
      <c r="R4037" s="147">
        <f>VLOOKUP(O4037,Stock[],4,FALSE)</f>
        <v>24</v>
      </c>
      <c r="S4037" s="146">
        <v>7</v>
      </c>
      <c r="T4037" s="147">
        <f>(DailySales!$S4037/DailySales!$R4037)+DailySales!$U4037</f>
        <v>0.29166666666666669</v>
      </c>
      <c r="U4037" s="146"/>
      <c r="V4037" s="148">
        <f>+DailySales!$T4037*DailySales!$R4037</f>
        <v>7</v>
      </c>
      <c r="W4037" s="148">
        <f>+DailySales!$V4037*DailySales!$Q4037</f>
        <v>4.4800000000000004</v>
      </c>
      <c r="X4037" s="148">
        <f>VLOOKUP(O4037,Stock[],6,FALSE)</f>
        <v>1330</v>
      </c>
      <c r="Y4037" s="148">
        <f>+DailySales!$V4037*DailySales!$X4037</f>
        <v>9310</v>
      </c>
      <c r="Z4037" s="146"/>
      <c r="AA4037" s="146"/>
      <c r="AB4037" s="146"/>
      <c r="AC4037" s="146"/>
      <c r="AD4037" s="146"/>
      <c r="AE4037" s="149"/>
      <c r="AF4037" s="150">
        <v>46070</v>
      </c>
      <c r="AG4037" s="151">
        <v>9310</v>
      </c>
      <c r="AH4037" s="150"/>
      <c r="AI4037" s="151"/>
      <c r="AJ4037" s="150"/>
      <c r="AK4037" s="151"/>
      <c r="AL4037" s="34"/>
      <c r="AM4037" s="39"/>
      <c r="AN403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38" spans="1:40" ht="19.5" customHeight="1" x14ac:dyDescent="0.25">
      <c r="A4038" s="141">
        <f t="shared" si="532"/>
        <v>2026</v>
      </c>
      <c r="B4038" s="141">
        <f t="shared" si="533"/>
        <v>2</v>
      </c>
      <c r="C4038" s="154">
        <v>46070</v>
      </c>
      <c r="D4038" s="142">
        <f t="shared" ca="1" si="534"/>
        <v>46097</v>
      </c>
      <c r="E4038" s="142" t="str">
        <f t="shared" ca="1" si="535"/>
        <v>0-Months</v>
      </c>
      <c r="F4038" s="142" t="str">
        <f>VLOOKUP(O4038,Stock[],5,FALSE)</f>
        <v>BE</v>
      </c>
      <c r="G4038" s="143" t="s">
        <v>3636</v>
      </c>
      <c r="H4038" s="144"/>
      <c r="I4038" s="145" t="s">
        <v>181</v>
      </c>
      <c r="J4038" s="141" t="str">
        <f>VLOOKUP(I4038,Customers[],2,FALSE)</f>
        <v>ရွှေမြင်း(ရွှေခြင်္သေ့)</v>
      </c>
      <c r="K4038" s="141" t="str">
        <f>VLOOKUP(I4038,Customers[],4,FALSE)</f>
        <v>Meiktila</v>
      </c>
      <c r="L4038" s="141" t="str">
        <f>VLOOKUP(Table85[[#This Row],[CustomerID]],Table!H:K,3,0)</f>
        <v>မိတ္ထီလာ</v>
      </c>
      <c r="M4038" s="141" t="str">
        <f>VLOOKUP(I4038,Customers[],5,FALSE)</f>
        <v>WholeSales/Contract</v>
      </c>
      <c r="N4038" s="145" t="s">
        <v>10</v>
      </c>
      <c r="O4038" s="146" t="s">
        <v>240</v>
      </c>
      <c r="P4038" s="141" t="str">
        <f>VLOOKUP(O4038,Stock[],2,FALSE)</f>
        <v>သံပုရာအရက်</v>
      </c>
      <c r="Q4038" s="147">
        <f>VLOOKUP(O4038,Stock[],3,FALSE)</f>
        <v>0.64</v>
      </c>
      <c r="R4038" s="147">
        <f>VLOOKUP(O4038,Stock[],4,FALSE)</f>
        <v>14</v>
      </c>
      <c r="S4038" s="146"/>
      <c r="T4038" s="147">
        <f>(DailySales!$S4038/DailySales!$R4038)+DailySales!$U4038</f>
        <v>5</v>
      </c>
      <c r="U4038" s="146">
        <v>5</v>
      </c>
      <c r="V4038" s="148">
        <f>+DailySales!$T4038*DailySales!$R4038</f>
        <v>70</v>
      </c>
      <c r="W4038" s="148">
        <f>+DailySales!$V4038*DailySales!$Q4038</f>
        <v>44.800000000000004</v>
      </c>
      <c r="X4038" s="148">
        <f>VLOOKUP(O4038,Stock[],6,FALSE)</f>
        <v>1330</v>
      </c>
      <c r="Y4038" s="148">
        <f>+DailySales!$V4038*DailySales!$X4038</f>
        <v>93100</v>
      </c>
      <c r="Z4038" s="146"/>
      <c r="AA4038" s="146"/>
      <c r="AB4038" s="146"/>
      <c r="AC4038" s="146"/>
      <c r="AD4038" s="146"/>
      <c r="AE4038" s="149"/>
      <c r="AF4038" s="150"/>
      <c r="AG4038" s="151"/>
      <c r="AH4038" s="150"/>
      <c r="AI4038" s="151"/>
      <c r="AJ4038" s="150"/>
      <c r="AK4038" s="151"/>
      <c r="AL4038" s="34"/>
      <c r="AM4038" s="39"/>
      <c r="AN403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</v>
      </c>
    </row>
    <row r="4039" spans="1:40" ht="19.5" customHeight="1" x14ac:dyDescent="0.25">
      <c r="A4039" s="141">
        <f t="shared" si="532"/>
        <v>2026</v>
      </c>
      <c r="B4039" s="141">
        <f t="shared" si="533"/>
        <v>2</v>
      </c>
      <c r="C4039" s="154">
        <v>46070</v>
      </c>
      <c r="D4039" s="142">
        <f t="shared" ca="1" si="534"/>
        <v>46097</v>
      </c>
      <c r="E4039" s="142" t="str">
        <f t="shared" ca="1" si="535"/>
        <v>0-Months</v>
      </c>
      <c r="F4039" s="142" t="str">
        <f>VLOOKUP(O4039,Stock[],5,FALSE)</f>
        <v>BE</v>
      </c>
      <c r="G4039" s="143" t="s">
        <v>3636</v>
      </c>
      <c r="H4039" s="144"/>
      <c r="I4039" s="145" t="s">
        <v>181</v>
      </c>
      <c r="J4039" s="141" t="str">
        <f>VLOOKUP(I4039,Customers[],2,FALSE)</f>
        <v>ရွှေမြင်း(ရွှေခြင်္သေ့)</v>
      </c>
      <c r="K4039" s="141" t="str">
        <f>VLOOKUP(I4039,Customers[],4,FALSE)</f>
        <v>Meiktila</v>
      </c>
      <c r="L4039" s="141" t="str">
        <f>VLOOKUP(Table85[[#This Row],[CustomerID]],Table!H:K,3,0)</f>
        <v>မိတ္ထီလာ</v>
      </c>
      <c r="M4039" s="141" t="str">
        <f>VLOOKUP(I4039,Customers[],5,FALSE)</f>
        <v>WholeSales/Contract</v>
      </c>
      <c r="N4039" s="145" t="s">
        <v>10</v>
      </c>
      <c r="O4039" s="146" t="s">
        <v>220</v>
      </c>
      <c r="P4039" s="141" t="str">
        <f>VLOOKUP(O4039,Stock[],2,FALSE)</f>
        <v>မြန်မာရှောက်ပျား</v>
      </c>
      <c r="Q4039" s="147">
        <f>VLOOKUP(O4039,Stock[],3,FALSE)</f>
        <v>0.64</v>
      </c>
      <c r="R4039" s="147">
        <f>VLOOKUP(O4039,Stock[],4,FALSE)</f>
        <v>14</v>
      </c>
      <c r="S4039" s="146"/>
      <c r="T4039" s="147">
        <f>(DailySales!$S4039/DailySales!$R4039)+DailySales!$U4039</f>
        <v>10</v>
      </c>
      <c r="U4039" s="146">
        <v>10</v>
      </c>
      <c r="V4039" s="148">
        <f>+DailySales!$T4039*DailySales!$R4039</f>
        <v>140</v>
      </c>
      <c r="W4039" s="148">
        <f>+DailySales!$V4039*DailySales!$Q4039</f>
        <v>89.600000000000009</v>
      </c>
      <c r="X4039" s="148">
        <f>VLOOKUP(O4039,Stock[],6,FALSE)</f>
        <v>1370</v>
      </c>
      <c r="Y4039" s="148">
        <f>+DailySales!$V4039*DailySales!$X4039</f>
        <v>191800</v>
      </c>
      <c r="Z4039" s="146"/>
      <c r="AA4039" s="146"/>
      <c r="AB4039" s="146"/>
      <c r="AC4039" s="146"/>
      <c r="AD4039" s="146"/>
      <c r="AE4039" s="149"/>
      <c r="AF4039" s="150"/>
      <c r="AG4039" s="151"/>
      <c r="AH4039" s="150"/>
      <c r="AI4039" s="151"/>
      <c r="AJ4039" s="150"/>
      <c r="AK4039" s="151"/>
      <c r="AL4039" s="34"/>
      <c r="AM4039" s="39"/>
      <c r="AN403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191800</v>
      </c>
    </row>
    <row r="4040" spans="1:40" ht="19.5" customHeight="1" x14ac:dyDescent="0.25">
      <c r="A4040" s="141">
        <f t="shared" si="532"/>
        <v>2026</v>
      </c>
      <c r="B4040" s="141">
        <f t="shared" si="533"/>
        <v>2</v>
      </c>
      <c r="C4040" s="154">
        <v>46070</v>
      </c>
      <c r="D4040" s="142">
        <f t="shared" ca="1" si="534"/>
        <v>46097</v>
      </c>
      <c r="E4040" s="142" t="str">
        <f t="shared" ca="1" si="535"/>
        <v>0-Months</v>
      </c>
      <c r="F4040" s="142" t="str">
        <f>VLOOKUP(O4040,Stock[],5,FALSE)</f>
        <v>BE</v>
      </c>
      <c r="G4040" s="143" t="s">
        <v>3636</v>
      </c>
      <c r="H4040" s="144"/>
      <c r="I4040" s="145" t="s">
        <v>181</v>
      </c>
      <c r="J4040" s="141" t="str">
        <f>VLOOKUP(I4040,Customers[],2,FALSE)</f>
        <v>ရွှေမြင်း(ရွှေခြင်္သေ့)</v>
      </c>
      <c r="K4040" s="141" t="str">
        <f>VLOOKUP(I4040,Customers[],4,FALSE)</f>
        <v>Meiktila</v>
      </c>
      <c r="L4040" s="141" t="str">
        <f>VLOOKUP(Table85[[#This Row],[CustomerID]],Table!H:K,3,0)</f>
        <v>မိတ္ထီလာ</v>
      </c>
      <c r="M4040" s="141" t="str">
        <f>VLOOKUP(I4040,Customers[],5,FALSE)</f>
        <v>WholeSales/Contract</v>
      </c>
      <c r="N4040" s="145" t="s">
        <v>10</v>
      </c>
      <c r="O4040" s="146" t="s">
        <v>217</v>
      </c>
      <c r="P4040" s="141" t="str">
        <f>VLOOKUP(O4040,Stock[],2,FALSE)</f>
        <v>လိမ္မော်ဖြူ</v>
      </c>
      <c r="Q4040" s="147">
        <f>VLOOKUP(O4040,Stock[],3,FALSE)</f>
        <v>0.64</v>
      </c>
      <c r="R4040" s="147">
        <f>VLOOKUP(O4040,Stock[],4,FALSE)</f>
        <v>24</v>
      </c>
      <c r="S4040" s="146"/>
      <c r="T4040" s="147">
        <f>(DailySales!$S4040/DailySales!$R4040)+DailySales!$U4040</f>
        <v>10</v>
      </c>
      <c r="U4040" s="146">
        <v>10</v>
      </c>
      <c r="V4040" s="148">
        <f>+DailySales!$T4040*DailySales!$R4040</f>
        <v>240</v>
      </c>
      <c r="W4040" s="148">
        <f>+DailySales!$V4040*DailySales!$Q4040</f>
        <v>153.6</v>
      </c>
      <c r="X4040" s="148">
        <f>VLOOKUP(O4040,Stock[],6,FALSE)</f>
        <v>1330</v>
      </c>
      <c r="Y4040" s="148">
        <f>+DailySales!$V4040*DailySales!$X4040</f>
        <v>319200</v>
      </c>
      <c r="Z4040" s="146"/>
      <c r="AA4040" s="146"/>
      <c r="AB4040" s="146"/>
      <c r="AC4040" s="146"/>
      <c r="AD4040" s="146"/>
      <c r="AE4040" s="149"/>
      <c r="AF4040" s="150"/>
      <c r="AG4040" s="151"/>
      <c r="AH4040" s="150"/>
      <c r="AI4040" s="151"/>
      <c r="AJ4040" s="150"/>
      <c r="AK4040" s="151"/>
      <c r="AL4040" s="34"/>
      <c r="AM4040" s="39"/>
      <c r="AN404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319200</v>
      </c>
    </row>
    <row r="4041" spans="1:40" ht="19.5" customHeight="1" x14ac:dyDescent="0.25">
      <c r="A4041" s="141">
        <f t="shared" si="532"/>
        <v>2026</v>
      </c>
      <c r="B4041" s="141">
        <f t="shared" si="533"/>
        <v>2</v>
      </c>
      <c r="C4041" s="154">
        <v>46070</v>
      </c>
      <c r="D4041" s="142">
        <f t="shared" ca="1" si="534"/>
        <v>46097</v>
      </c>
      <c r="E4041" s="142" t="str">
        <f t="shared" ca="1" si="535"/>
        <v>0-Months</v>
      </c>
      <c r="F4041" s="142" t="str">
        <f>VLOOKUP(O4041,Stock[],5,FALSE)</f>
        <v>BE</v>
      </c>
      <c r="G4041" s="143" t="s">
        <v>3636</v>
      </c>
      <c r="H4041" s="144"/>
      <c r="I4041" s="145" t="s">
        <v>181</v>
      </c>
      <c r="J4041" s="141" t="str">
        <f>VLOOKUP(I4041,Customers[],2,FALSE)</f>
        <v>ရွှေမြင်း(ရွှေခြင်္သေ့)</v>
      </c>
      <c r="K4041" s="141" t="str">
        <f>VLOOKUP(I4041,Customers[],4,FALSE)</f>
        <v>Meiktila</v>
      </c>
      <c r="L4041" s="141" t="str">
        <f>VLOOKUP(Table85[[#This Row],[CustomerID]],Table!H:K,3,0)</f>
        <v>မိတ္ထီလာ</v>
      </c>
      <c r="M4041" s="141" t="str">
        <f>VLOOKUP(I4041,Customers[],5,FALSE)</f>
        <v>WholeSales/Contract</v>
      </c>
      <c r="N4041" s="145" t="s">
        <v>10</v>
      </c>
      <c r="O4041" s="146" t="s">
        <v>2120</v>
      </c>
      <c r="P4041" s="141" t="str">
        <f>VLOOKUP(O4041,Stock[],2,FALSE)</f>
        <v>ဇေ အရက်သန့်</v>
      </c>
      <c r="Q4041" s="147">
        <f>VLOOKUP(O4041,Stock[],3,FALSE)</f>
        <v>0.64</v>
      </c>
      <c r="R4041" s="147">
        <f>VLOOKUP(O4041,Stock[],4,FALSE)</f>
        <v>14</v>
      </c>
      <c r="S4041" s="146"/>
      <c r="T4041" s="147">
        <f>(DailySales!$S4041/DailySales!$R4041)+DailySales!$U4041</f>
        <v>40</v>
      </c>
      <c r="U4041" s="146">
        <v>40</v>
      </c>
      <c r="V4041" s="148">
        <f>+DailySales!$T4041*DailySales!$R4041</f>
        <v>560</v>
      </c>
      <c r="W4041" s="148">
        <f>+DailySales!$V4041*DailySales!$Q4041</f>
        <v>358.40000000000003</v>
      </c>
      <c r="X4041" s="148">
        <f>VLOOKUP(O4041,Stock[],6,FALSE)</f>
        <v>1380</v>
      </c>
      <c r="Y4041" s="148">
        <f>+DailySales!$V4041*DailySales!$X4041</f>
        <v>772800</v>
      </c>
      <c r="Z4041" s="146"/>
      <c r="AA4041" s="146"/>
      <c r="AB4041" s="146"/>
      <c r="AC4041" s="146"/>
      <c r="AD4041" s="146"/>
      <c r="AE4041" s="149"/>
      <c r="AF4041" s="150"/>
      <c r="AG4041" s="151"/>
      <c r="AH4041" s="150"/>
      <c r="AI4041" s="151"/>
      <c r="AJ4041" s="150"/>
      <c r="AK4041" s="151"/>
      <c r="AL4041" s="34"/>
      <c r="AM4041" s="39"/>
      <c r="AN404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772800</v>
      </c>
    </row>
    <row r="4042" spans="1:40" ht="19.5" customHeight="1" x14ac:dyDescent="0.25">
      <c r="A4042" s="141">
        <f t="shared" si="532"/>
        <v>2026</v>
      </c>
      <c r="B4042" s="141">
        <f t="shared" si="533"/>
        <v>2</v>
      </c>
      <c r="C4042" s="154">
        <v>46070</v>
      </c>
      <c r="D4042" s="142">
        <f t="shared" ca="1" si="534"/>
        <v>46097</v>
      </c>
      <c r="E4042" s="142" t="str">
        <f t="shared" ca="1" si="535"/>
        <v>0-Months</v>
      </c>
      <c r="F4042" s="142" t="str">
        <f>VLOOKUP(O4042,Stock[],5,FALSE)</f>
        <v>BE</v>
      </c>
      <c r="G4042" s="143" t="s">
        <v>3636</v>
      </c>
      <c r="H4042" s="144"/>
      <c r="I4042" s="145" t="s">
        <v>181</v>
      </c>
      <c r="J4042" s="141" t="str">
        <f>VLOOKUP(I4042,Customers[],2,FALSE)</f>
        <v>ရွှေမြင်း(ရွှေခြင်္သေ့)</v>
      </c>
      <c r="K4042" s="141" t="str">
        <f>VLOOKUP(I4042,Customers[],4,FALSE)</f>
        <v>Meiktila</v>
      </c>
      <c r="L4042" s="141" t="str">
        <f>VLOOKUP(Table85[[#This Row],[CustomerID]],Table!H:K,3,0)</f>
        <v>မိတ္ထီလာ</v>
      </c>
      <c r="M4042" s="141" t="str">
        <f>VLOOKUP(I4042,Customers[],5,FALSE)</f>
        <v>WholeSales/Contract</v>
      </c>
      <c r="N4042" s="145" t="s">
        <v>10</v>
      </c>
      <c r="O4042" s="146" t="s">
        <v>214</v>
      </c>
      <c r="P4042" s="141" t="str">
        <f>VLOOKUP(O4042,Stock[],2,FALSE)</f>
        <v>ကောင်းကြည်</v>
      </c>
      <c r="Q4042" s="147">
        <f>VLOOKUP(O4042,Stock[],3,FALSE)</f>
        <v>0.64</v>
      </c>
      <c r="R4042" s="147">
        <f>VLOOKUP(O4042,Stock[],4,FALSE)</f>
        <v>14</v>
      </c>
      <c r="S4042" s="146"/>
      <c r="T4042" s="147">
        <f>(DailySales!$S4042/DailySales!$R4042)+DailySales!$U4042</f>
        <v>10</v>
      </c>
      <c r="U4042" s="146">
        <v>10</v>
      </c>
      <c r="V4042" s="148">
        <f>+DailySales!$T4042*DailySales!$R4042</f>
        <v>140</v>
      </c>
      <c r="W4042" s="148">
        <f>+DailySales!$V4042*DailySales!$Q4042</f>
        <v>89.600000000000009</v>
      </c>
      <c r="X4042" s="148">
        <f>VLOOKUP(O4042,Stock[],6,FALSE)</f>
        <v>1330</v>
      </c>
      <c r="Y4042" s="148">
        <f>+DailySales!$V4042*DailySales!$X4042</f>
        <v>186200</v>
      </c>
      <c r="Z4042" s="146"/>
      <c r="AA4042" s="146"/>
      <c r="AB4042" s="146"/>
      <c r="AC4042" s="146"/>
      <c r="AD4042" s="146"/>
      <c r="AE4042" s="149"/>
      <c r="AF4042" s="150"/>
      <c r="AG4042" s="151"/>
      <c r="AH4042" s="150"/>
      <c r="AI4042" s="151"/>
      <c r="AJ4042" s="150"/>
      <c r="AK4042" s="151"/>
      <c r="AL4042" s="34"/>
      <c r="AM4042" s="39"/>
      <c r="AN404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4043" spans="1:40" ht="19.5" customHeight="1" x14ac:dyDescent="0.25">
      <c r="A4043" s="141">
        <f t="shared" si="532"/>
        <v>2026</v>
      </c>
      <c r="B4043" s="141">
        <f t="shared" si="533"/>
        <v>2</v>
      </c>
      <c r="C4043" s="154">
        <v>46070</v>
      </c>
      <c r="D4043" s="142">
        <f t="shared" ca="1" si="534"/>
        <v>46097</v>
      </c>
      <c r="E4043" s="142" t="str">
        <f t="shared" ca="1" si="535"/>
        <v>0-Months</v>
      </c>
      <c r="F4043" s="142" t="str">
        <f>VLOOKUP(O4043,Stock[],5,FALSE)</f>
        <v>BE</v>
      </c>
      <c r="G4043" s="143" t="s">
        <v>3636</v>
      </c>
      <c r="H4043" s="144"/>
      <c r="I4043" s="145" t="s">
        <v>181</v>
      </c>
      <c r="J4043" s="141" t="str">
        <f>VLOOKUP(I4043,Customers[],2,FALSE)</f>
        <v>ရွှေမြင်း(ရွှေခြင်္သေ့)</v>
      </c>
      <c r="K4043" s="141" t="str">
        <f>VLOOKUP(I4043,Customers[],4,FALSE)</f>
        <v>Meiktila</v>
      </c>
      <c r="L4043" s="141" t="str">
        <f>VLOOKUP(Table85[[#This Row],[CustomerID]],Table!H:K,3,0)</f>
        <v>မိတ္ထီလာ</v>
      </c>
      <c r="M4043" s="141" t="str">
        <f>VLOOKUP(I4043,Customers[],5,FALSE)</f>
        <v>WholeSales/Contract</v>
      </c>
      <c r="N4043" s="145" t="s">
        <v>10</v>
      </c>
      <c r="O4043" s="146" t="s">
        <v>2465</v>
      </c>
      <c r="P4043" s="141" t="str">
        <f>VLOOKUP(O4043,Stock[],2,FALSE)</f>
        <v>မိုးနဲကွန်ကီး</v>
      </c>
      <c r="Q4043" s="147">
        <f>VLOOKUP(O4043,Stock[],3,FALSE)</f>
        <v>0.64</v>
      </c>
      <c r="R4043" s="147">
        <f>VLOOKUP(O4043,Stock[],4,FALSE)</f>
        <v>14</v>
      </c>
      <c r="S4043" s="146"/>
      <c r="T4043" s="147">
        <f>(DailySales!$S4043/DailySales!$R4043)+DailySales!$U4043</f>
        <v>5</v>
      </c>
      <c r="U4043" s="146">
        <v>5</v>
      </c>
      <c r="V4043" s="148">
        <f>+DailySales!$T4043*DailySales!$R4043</f>
        <v>70</v>
      </c>
      <c r="W4043" s="148">
        <f>+DailySales!$V4043*DailySales!$Q4043</f>
        <v>44.800000000000004</v>
      </c>
      <c r="X4043" s="148">
        <f>VLOOKUP(O4043,Stock[],6,FALSE)</f>
        <v>1700</v>
      </c>
      <c r="Y4043" s="148">
        <f>+DailySales!$V4043*DailySales!$X4043</f>
        <v>119000</v>
      </c>
      <c r="Z4043" s="146"/>
      <c r="AA4043" s="146"/>
      <c r="AB4043" s="146"/>
      <c r="AC4043" s="146"/>
      <c r="AD4043" s="146"/>
      <c r="AE4043" s="149"/>
      <c r="AF4043" s="150"/>
      <c r="AG4043" s="151"/>
      <c r="AH4043" s="150"/>
      <c r="AI4043" s="151"/>
      <c r="AJ4043" s="150"/>
      <c r="AK4043" s="151"/>
      <c r="AL4043" s="34"/>
      <c r="AM4043" s="39"/>
      <c r="AN404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119000</v>
      </c>
    </row>
    <row r="4044" spans="1:40" ht="19.5" customHeight="1" x14ac:dyDescent="0.25">
      <c r="A4044" s="141">
        <f t="shared" ref="A4044:A4051" si="536">YEAR(C4044)</f>
        <v>2026</v>
      </c>
      <c r="B4044" s="141">
        <f t="shared" ref="B4044:B4051" si="537">MONTH(C4044)</f>
        <v>2</v>
      </c>
      <c r="C4044" s="154">
        <v>46070</v>
      </c>
      <c r="D4044" s="142">
        <f t="shared" ref="D4044:D4051" ca="1" si="538">TODAY()</f>
        <v>46097</v>
      </c>
      <c r="E4044" s="142" t="str">
        <f t="shared" ref="E4044:E4051" ca="1" si="539">DATEDIF(C4044,D4044,"M")&amp;"-Months"</f>
        <v>0-Months</v>
      </c>
      <c r="F4044" s="142" t="str">
        <f>VLOOKUP(O4044,Stock[],5,FALSE)</f>
        <v>BE</v>
      </c>
      <c r="G4044" s="143" t="s">
        <v>3636</v>
      </c>
      <c r="H4044" s="144"/>
      <c r="I4044" s="145" t="s">
        <v>181</v>
      </c>
      <c r="J4044" s="141" t="str">
        <f>VLOOKUP(I4044,Customers[],2,FALSE)</f>
        <v>ရွှေမြင်း(ရွှေခြင်္သေ့)</v>
      </c>
      <c r="K4044" s="141" t="str">
        <f>VLOOKUP(I4044,Customers[],4,FALSE)</f>
        <v>Meiktila</v>
      </c>
      <c r="L4044" s="141" t="str">
        <f>VLOOKUP(Table85[[#This Row],[CustomerID]],Table!H:K,3,0)</f>
        <v>မိတ္ထီလာ</v>
      </c>
      <c r="M4044" s="141" t="str">
        <f>VLOOKUP(I4044,Customers[],5,FALSE)</f>
        <v>WholeSales/Contract</v>
      </c>
      <c r="N4044" s="145" t="s">
        <v>10</v>
      </c>
      <c r="O4044" s="146" t="s">
        <v>205</v>
      </c>
      <c r="P4044" s="141" t="str">
        <f>VLOOKUP(O4044,Stock[],2,FALSE)</f>
        <v>ကောင်းကြည် ကော် 25%  (1Ltr )</v>
      </c>
      <c r="Q4044" s="147">
        <f>VLOOKUP(O4044,Stock[],3,FALSE)</f>
        <v>1</v>
      </c>
      <c r="R4044" s="147">
        <f>VLOOKUP(O4044,Stock[],4,FALSE)</f>
        <v>12</v>
      </c>
      <c r="S4044" s="146"/>
      <c r="T4044" s="147">
        <f>(DailySales!$S4044/DailySales!$R4044)+DailySales!$U4044</f>
        <v>10</v>
      </c>
      <c r="U4044" s="146">
        <v>10</v>
      </c>
      <c r="V4044" s="148">
        <f>+DailySales!$T4044*DailySales!$R4044</f>
        <v>120</v>
      </c>
      <c r="W4044" s="148">
        <f>+DailySales!$V4044*DailySales!$Q4044</f>
        <v>120</v>
      </c>
      <c r="X4044" s="148">
        <f>VLOOKUP(O4044,Stock[],6,FALSE)</f>
        <v>1530</v>
      </c>
      <c r="Y4044" s="148">
        <f>+DailySales!$V4044*DailySales!$X4044</f>
        <v>183600</v>
      </c>
      <c r="Z4044" s="146"/>
      <c r="AA4044" s="146"/>
      <c r="AB4044" s="146"/>
      <c r="AC4044" s="146"/>
      <c r="AD4044" s="146"/>
      <c r="AE4044" s="149"/>
      <c r="AF4044" s="150"/>
      <c r="AG4044" s="151"/>
      <c r="AH4044" s="150"/>
      <c r="AI4044" s="151"/>
      <c r="AJ4044" s="150"/>
      <c r="AK4044" s="151"/>
      <c r="AL4044" s="34"/>
      <c r="AM4044" s="39"/>
      <c r="AN404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183600</v>
      </c>
    </row>
    <row r="4045" spans="1:40" ht="19.5" customHeight="1" x14ac:dyDescent="0.25">
      <c r="A4045" s="141">
        <f t="shared" si="536"/>
        <v>2026</v>
      </c>
      <c r="B4045" s="141">
        <f t="shared" si="537"/>
        <v>2</v>
      </c>
      <c r="C4045" s="154">
        <v>46070</v>
      </c>
      <c r="D4045" s="142">
        <f t="shared" ca="1" si="538"/>
        <v>46097</v>
      </c>
      <c r="E4045" s="142" t="str">
        <f t="shared" ca="1" si="539"/>
        <v>0-Months</v>
      </c>
      <c r="F4045" s="142" t="str">
        <f>VLOOKUP(O4045,Stock[],5,FALSE)</f>
        <v>BE</v>
      </c>
      <c r="G4045" s="143" t="s">
        <v>3637</v>
      </c>
      <c r="H4045" s="144"/>
      <c r="I4045" s="145" t="s">
        <v>227</v>
      </c>
      <c r="J4045" s="141" t="str">
        <f>VLOOKUP(I4045,Customers[],2,FALSE)</f>
        <v>Summer-2</v>
      </c>
      <c r="K4045" s="141" t="str">
        <f>VLOOKUP(I4045,Customers[],4,FALSE)</f>
        <v>Meiktila</v>
      </c>
      <c r="L4045" s="141" t="str">
        <f>VLOOKUP(Table85[[#This Row],[CustomerID]],Table!H:K,3,0)</f>
        <v>မိတ္ထီလာ</v>
      </c>
      <c r="M4045" s="141" t="str">
        <f>VLOOKUP(I4045,Customers[],5,FALSE)</f>
        <v>WholeSales</v>
      </c>
      <c r="N4045" s="145" t="s">
        <v>10</v>
      </c>
      <c r="O4045" s="146" t="s">
        <v>217</v>
      </c>
      <c r="P4045" s="141" t="str">
        <f>VLOOKUP(O4045,Stock[],2,FALSE)</f>
        <v>လိမ္မော်ဖြူ</v>
      </c>
      <c r="Q4045" s="147">
        <f>VLOOKUP(O4045,Stock[],3,FALSE)</f>
        <v>0.64</v>
      </c>
      <c r="R4045" s="147">
        <f>VLOOKUP(O4045,Stock[],4,FALSE)</f>
        <v>24</v>
      </c>
      <c r="S4045" s="146"/>
      <c r="T4045" s="147">
        <f>(DailySales!$S4045/DailySales!$R4045)+DailySales!$U4045</f>
        <v>45</v>
      </c>
      <c r="U4045" s="146">
        <v>45</v>
      </c>
      <c r="V4045" s="148">
        <f>+DailySales!$T4045*DailySales!$R4045</f>
        <v>1080</v>
      </c>
      <c r="W4045" s="148">
        <f>+DailySales!$V4045*DailySales!$Q4045</f>
        <v>691.2</v>
      </c>
      <c r="X4045" s="148">
        <f>VLOOKUP(O4045,Stock[],6,FALSE)</f>
        <v>1330</v>
      </c>
      <c r="Y4045" s="148">
        <f>+DailySales!$V4045*DailySales!$X4045</f>
        <v>1436400</v>
      </c>
      <c r="Z4045" s="146"/>
      <c r="AA4045" s="146"/>
      <c r="AB4045" s="146"/>
      <c r="AC4045" s="146"/>
      <c r="AD4045" s="146"/>
      <c r="AE4045" s="149"/>
      <c r="AF4045" s="150"/>
      <c r="AG4045" s="151"/>
      <c r="AH4045" s="150">
        <v>46076</v>
      </c>
      <c r="AI4045" s="151">
        <v>1436400</v>
      </c>
      <c r="AJ4045" s="150"/>
      <c r="AK4045" s="151"/>
      <c r="AL4045" s="34"/>
      <c r="AM4045" s="39"/>
      <c r="AN404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46" spans="1:40" ht="19.5" customHeight="1" x14ac:dyDescent="0.25">
      <c r="A4046" s="141">
        <f t="shared" si="536"/>
        <v>2026</v>
      </c>
      <c r="B4046" s="141">
        <f t="shared" si="537"/>
        <v>2</v>
      </c>
      <c r="C4046" s="154">
        <v>46070</v>
      </c>
      <c r="D4046" s="142">
        <f t="shared" ca="1" si="538"/>
        <v>46097</v>
      </c>
      <c r="E4046" s="142" t="str">
        <f t="shared" ca="1" si="539"/>
        <v>0-Months</v>
      </c>
      <c r="F4046" s="142" t="str">
        <f>VLOOKUP(O4046,Stock[],5,FALSE)</f>
        <v>BE</v>
      </c>
      <c r="G4046" s="143" t="s">
        <v>3637</v>
      </c>
      <c r="H4046" s="144"/>
      <c r="I4046" s="145" t="s">
        <v>227</v>
      </c>
      <c r="J4046" s="141" t="str">
        <f>VLOOKUP(I4046,Customers[],2,FALSE)</f>
        <v>Summer-2</v>
      </c>
      <c r="K4046" s="141" t="str">
        <f>VLOOKUP(I4046,Customers[],4,FALSE)</f>
        <v>Meiktila</v>
      </c>
      <c r="L4046" s="141" t="str">
        <f>VLOOKUP(Table85[[#This Row],[CustomerID]],Table!H:K,3,0)</f>
        <v>မိတ္ထီလာ</v>
      </c>
      <c r="M4046" s="141" t="str">
        <f>VLOOKUP(I4046,Customers[],5,FALSE)</f>
        <v>WholeSales</v>
      </c>
      <c r="N4046" s="145" t="s">
        <v>10</v>
      </c>
      <c r="O4046" s="146" t="s">
        <v>2465</v>
      </c>
      <c r="P4046" s="141" t="str">
        <f>VLOOKUP(O4046,Stock[],2,FALSE)</f>
        <v>မိုးနဲကွန်ကီး</v>
      </c>
      <c r="Q4046" s="147">
        <f>VLOOKUP(O4046,Stock[],3,FALSE)</f>
        <v>0.64</v>
      </c>
      <c r="R4046" s="147">
        <f>VLOOKUP(O4046,Stock[],4,FALSE)</f>
        <v>14</v>
      </c>
      <c r="S4046" s="146"/>
      <c r="T4046" s="147">
        <f>(DailySales!$S4046/DailySales!$R4046)+DailySales!$U4046</f>
        <v>50</v>
      </c>
      <c r="U4046" s="146">
        <v>50</v>
      </c>
      <c r="V4046" s="148">
        <f>+DailySales!$T4046*DailySales!$R4046</f>
        <v>700</v>
      </c>
      <c r="W4046" s="148">
        <f>+DailySales!$V4046*DailySales!$Q4046</f>
        <v>448</v>
      </c>
      <c r="X4046" s="148">
        <f>VLOOKUP(O4046,Stock[],6,FALSE)</f>
        <v>1700</v>
      </c>
      <c r="Y4046" s="148">
        <f>+DailySales!$V4046*DailySales!$X4046</f>
        <v>1190000</v>
      </c>
      <c r="Z4046" s="146"/>
      <c r="AA4046" s="146"/>
      <c r="AB4046" s="146"/>
      <c r="AC4046" s="146"/>
      <c r="AD4046" s="146"/>
      <c r="AE4046" s="149"/>
      <c r="AF4046" s="150"/>
      <c r="AG4046" s="151"/>
      <c r="AH4046" s="150">
        <v>46076</v>
      </c>
      <c r="AI4046" s="151">
        <v>1190000</v>
      </c>
      <c r="AJ4046" s="150"/>
      <c r="AK4046" s="151"/>
      <c r="AL4046" s="34"/>
      <c r="AM4046" s="39"/>
      <c r="AN404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47" spans="1:40" ht="19.5" customHeight="1" x14ac:dyDescent="0.25">
      <c r="A4047" s="141">
        <f t="shared" si="536"/>
        <v>2026</v>
      </c>
      <c r="B4047" s="141">
        <f t="shared" si="537"/>
        <v>2</v>
      </c>
      <c r="C4047" s="154">
        <v>46070</v>
      </c>
      <c r="D4047" s="142">
        <f t="shared" ca="1" si="538"/>
        <v>46097</v>
      </c>
      <c r="E4047" s="142" t="str">
        <f t="shared" ca="1" si="539"/>
        <v>0-Months</v>
      </c>
      <c r="F4047" s="142" t="str">
        <f>VLOOKUP(O4047,Stock[],5,FALSE)</f>
        <v>BE</v>
      </c>
      <c r="G4047" s="143" t="s">
        <v>3637</v>
      </c>
      <c r="H4047" s="144"/>
      <c r="I4047" s="145" t="s">
        <v>227</v>
      </c>
      <c r="J4047" s="141" t="str">
        <f>VLOOKUP(I4047,Customers[],2,FALSE)</f>
        <v>Summer-2</v>
      </c>
      <c r="K4047" s="141" t="str">
        <f>VLOOKUP(I4047,Customers[],4,FALSE)</f>
        <v>Meiktila</v>
      </c>
      <c r="L4047" s="141" t="str">
        <f>VLOOKUP(Table85[[#This Row],[CustomerID]],Table!H:K,3,0)</f>
        <v>မိတ္ထီလာ</v>
      </c>
      <c r="M4047" s="141" t="str">
        <f>VLOOKUP(I4047,Customers[],5,FALSE)</f>
        <v>WholeSales</v>
      </c>
      <c r="N4047" s="145" t="s">
        <v>10</v>
      </c>
      <c r="O4047" s="146" t="s">
        <v>205</v>
      </c>
      <c r="P4047" s="141" t="str">
        <f>VLOOKUP(O4047,Stock[],2,FALSE)</f>
        <v>ကောင်းကြည် ကော် 25%  (1Ltr )</v>
      </c>
      <c r="Q4047" s="147">
        <f>VLOOKUP(O4047,Stock[],3,FALSE)</f>
        <v>1</v>
      </c>
      <c r="R4047" s="147">
        <f>VLOOKUP(O4047,Stock[],4,FALSE)</f>
        <v>12</v>
      </c>
      <c r="S4047" s="146"/>
      <c r="T4047" s="147">
        <f>(DailySales!$S4047/DailySales!$R4047)+DailySales!$U4047</f>
        <v>50</v>
      </c>
      <c r="U4047" s="146">
        <v>50</v>
      </c>
      <c r="V4047" s="148">
        <f>+DailySales!$T4047*DailySales!$R4047</f>
        <v>600</v>
      </c>
      <c r="W4047" s="148">
        <f>+DailySales!$V4047*DailySales!$Q4047</f>
        <v>600</v>
      </c>
      <c r="X4047" s="148">
        <f>VLOOKUP(O4047,Stock[],6,FALSE)</f>
        <v>1530</v>
      </c>
      <c r="Y4047" s="148">
        <f>+DailySales!$V4047*DailySales!$X4047</f>
        <v>918000</v>
      </c>
      <c r="Z4047" s="146"/>
      <c r="AA4047" s="146"/>
      <c r="AB4047" s="146"/>
      <c r="AC4047" s="146"/>
      <c r="AD4047" s="146"/>
      <c r="AE4047" s="149"/>
      <c r="AF4047" s="150"/>
      <c r="AG4047" s="151"/>
      <c r="AH4047" s="150">
        <v>46076</v>
      </c>
      <c r="AI4047" s="151">
        <v>918000</v>
      </c>
      <c r="AJ4047" s="150"/>
      <c r="AK4047" s="151"/>
      <c r="AL4047" s="34"/>
      <c r="AM4047" s="39"/>
      <c r="AN404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48" spans="1:40" ht="19.5" customHeight="1" x14ac:dyDescent="0.25">
      <c r="A4048" s="141">
        <f t="shared" si="536"/>
        <v>2026</v>
      </c>
      <c r="B4048" s="141">
        <f t="shared" si="537"/>
        <v>2</v>
      </c>
      <c r="C4048" s="154">
        <v>46070</v>
      </c>
      <c r="D4048" s="142">
        <f t="shared" ca="1" si="538"/>
        <v>46097</v>
      </c>
      <c r="E4048" s="142" t="str">
        <f t="shared" ca="1" si="539"/>
        <v>0-Months</v>
      </c>
      <c r="F4048" s="142" t="str">
        <f>VLOOKUP(O4048,Stock[],5,FALSE)</f>
        <v>BE</v>
      </c>
      <c r="G4048" s="143" t="s">
        <v>3638</v>
      </c>
      <c r="H4048" s="144"/>
      <c r="I4048" s="145" t="s">
        <v>180</v>
      </c>
      <c r="J4048" s="141" t="str">
        <f>VLOOKUP(I4048,Customers[],2,FALSE)</f>
        <v>ရွှေမြင်း</v>
      </c>
      <c r="K4048" s="141" t="str">
        <f>VLOOKUP(I4048,Customers[],4,FALSE)</f>
        <v>Meiktila</v>
      </c>
      <c r="L4048" s="141" t="str">
        <f>VLOOKUP(Table85[[#This Row],[CustomerID]],Table!H:K,3,0)</f>
        <v>မိတ္ထီလာ</v>
      </c>
      <c r="M4048" s="141" t="str">
        <f>VLOOKUP(I4048,Customers[],5,FALSE)</f>
        <v>WholeSales/Contract</v>
      </c>
      <c r="N4048" s="145" t="s">
        <v>10</v>
      </c>
      <c r="O4048" s="146" t="s">
        <v>220</v>
      </c>
      <c r="P4048" s="141" t="str">
        <f>VLOOKUP(O4048,Stock[],2,FALSE)</f>
        <v>မြန်မာရှောက်ပျား</v>
      </c>
      <c r="Q4048" s="147">
        <f>VLOOKUP(O4048,Stock[],3,FALSE)</f>
        <v>0.64</v>
      </c>
      <c r="R4048" s="147">
        <f>VLOOKUP(O4048,Stock[],4,FALSE)</f>
        <v>14</v>
      </c>
      <c r="S4048" s="146"/>
      <c r="T4048" s="147">
        <f>(DailySales!$S4048/DailySales!$R4048)+DailySales!$U4048</f>
        <v>20</v>
      </c>
      <c r="U4048" s="146">
        <v>20</v>
      </c>
      <c r="V4048" s="148">
        <f>+DailySales!$T4048*DailySales!$R4048</f>
        <v>280</v>
      </c>
      <c r="W4048" s="148">
        <f>+DailySales!$V4048*DailySales!$Q4048</f>
        <v>179.20000000000002</v>
      </c>
      <c r="X4048" s="148">
        <f>VLOOKUP(O4048,Stock[],6,FALSE)</f>
        <v>1370</v>
      </c>
      <c r="Y4048" s="148">
        <f>+DailySales!$V4048*DailySales!$X4048</f>
        <v>383600</v>
      </c>
      <c r="Z4048" s="146"/>
      <c r="AA4048" s="146"/>
      <c r="AB4048" s="146"/>
      <c r="AC4048" s="146"/>
      <c r="AD4048" s="146"/>
      <c r="AE4048" s="149"/>
      <c r="AF4048" s="150"/>
      <c r="AG4048" s="151"/>
      <c r="AH4048" s="150"/>
      <c r="AI4048" s="151"/>
      <c r="AJ4048" s="150"/>
      <c r="AK4048" s="151"/>
      <c r="AL4048" s="34"/>
      <c r="AM4048" s="39"/>
      <c r="AN404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383600</v>
      </c>
    </row>
    <row r="4049" spans="1:40" ht="19.5" customHeight="1" x14ac:dyDescent="0.25">
      <c r="A4049" s="141">
        <f t="shared" si="536"/>
        <v>2026</v>
      </c>
      <c r="B4049" s="141">
        <f t="shared" si="537"/>
        <v>2</v>
      </c>
      <c r="C4049" s="154">
        <v>46070</v>
      </c>
      <c r="D4049" s="142">
        <f t="shared" ca="1" si="538"/>
        <v>46097</v>
      </c>
      <c r="E4049" s="142" t="str">
        <f t="shared" ca="1" si="539"/>
        <v>0-Months</v>
      </c>
      <c r="F4049" s="142" t="str">
        <f>VLOOKUP(O4049,Stock[],5,FALSE)</f>
        <v>BE</v>
      </c>
      <c r="G4049" s="143" t="s">
        <v>3638</v>
      </c>
      <c r="H4049" s="144"/>
      <c r="I4049" s="145" t="s">
        <v>180</v>
      </c>
      <c r="J4049" s="141" t="str">
        <f>VLOOKUP(I4049,Customers[],2,FALSE)</f>
        <v>ရွှေမြင်း</v>
      </c>
      <c r="K4049" s="141" t="str">
        <f>VLOOKUP(I4049,Customers[],4,FALSE)</f>
        <v>Meiktila</v>
      </c>
      <c r="L4049" s="141" t="str">
        <f>VLOOKUP(Table85[[#This Row],[CustomerID]],Table!H:K,3,0)</f>
        <v>မိတ္ထီလာ</v>
      </c>
      <c r="M4049" s="141" t="str">
        <f>VLOOKUP(I4049,Customers[],5,FALSE)</f>
        <v>WholeSales/Contract</v>
      </c>
      <c r="N4049" s="145" t="s">
        <v>10</v>
      </c>
      <c r="O4049" s="146" t="s">
        <v>217</v>
      </c>
      <c r="P4049" s="141" t="str">
        <f>VLOOKUP(O4049,Stock[],2,FALSE)</f>
        <v>လိမ္မော်ဖြူ</v>
      </c>
      <c r="Q4049" s="147">
        <f>VLOOKUP(O4049,Stock[],3,FALSE)</f>
        <v>0.64</v>
      </c>
      <c r="R4049" s="147">
        <f>VLOOKUP(O4049,Stock[],4,FALSE)</f>
        <v>24</v>
      </c>
      <c r="S4049" s="146"/>
      <c r="T4049" s="147">
        <f>(DailySales!$S4049/DailySales!$R4049)+DailySales!$U4049</f>
        <v>50</v>
      </c>
      <c r="U4049" s="146">
        <v>50</v>
      </c>
      <c r="V4049" s="148">
        <f>+DailySales!$T4049*DailySales!$R4049</f>
        <v>1200</v>
      </c>
      <c r="W4049" s="148">
        <f>+DailySales!$V4049*DailySales!$Q4049</f>
        <v>768</v>
      </c>
      <c r="X4049" s="148">
        <f>VLOOKUP(O4049,Stock[],6,FALSE)</f>
        <v>1330</v>
      </c>
      <c r="Y4049" s="148">
        <f>+DailySales!$V4049*DailySales!$X4049</f>
        <v>1596000</v>
      </c>
      <c r="Z4049" s="146"/>
      <c r="AA4049" s="146"/>
      <c r="AB4049" s="146"/>
      <c r="AC4049" s="146"/>
      <c r="AD4049" s="146"/>
      <c r="AE4049" s="149"/>
      <c r="AF4049" s="150"/>
      <c r="AG4049" s="151"/>
      <c r="AH4049" s="150"/>
      <c r="AI4049" s="151"/>
      <c r="AJ4049" s="150"/>
      <c r="AK4049" s="151"/>
      <c r="AL4049" s="34"/>
      <c r="AM4049" s="39"/>
      <c r="AN404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1596000</v>
      </c>
    </row>
    <row r="4050" spans="1:40" ht="19.5" customHeight="1" x14ac:dyDescent="0.25">
      <c r="A4050" s="141">
        <f t="shared" si="536"/>
        <v>2026</v>
      </c>
      <c r="B4050" s="141">
        <f t="shared" si="537"/>
        <v>2</v>
      </c>
      <c r="C4050" s="154">
        <v>46070</v>
      </c>
      <c r="D4050" s="142">
        <f t="shared" ca="1" si="538"/>
        <v>46097</v>
      </c>
      <c r="E4050" s="142" t="str">
        <f t="shared" ca="1" si="539"/>
        <v>0-Months</v>
      </c>
      <c r="F4050" s="142" t="str">
        <f>VLOOKUP(O4050,Stock[],5,FALSE)</f>
        <v>BE</v>
      </c>
      <c r="G4050" s="143" t="s">
        <v>3638</v>
      </c>
      <c r="H4050" s="144"/>
      <c r="I4050" s="145" t="s">
        <v>180</v>
      </c>
      <c r="J4050" s="141" t="str">
        <f>VLOOKUP(I4050,Customers[],2,FALSE)</f>
        <v>ရွှေမြင်း</v>
      </c>
      <c r="K4050" s="141" t="str">
        <f>VLOOKUP(I4050,Customers[],4,FALSE)</f>
        <v>Meiktila</v>
      </c>
      <c r="L4050" s="141" t="str">
        <f>VLOOKUP(Table85[[#This Row],[CustomerID]],Table!H:K,3,0)</f>
        <v>မိတ္ထီလာ</v>
      </c>
      <c r="M4050" s="141" t="str">
        <f>VLOOKUP(I4050,Customers[],5,FALSE)</f>
        <v>WholeSales/Contract</v>
      </c>
      <c r="N4050" s="145" t="s">
        <v>10</v>
      </c>
      <c r="O4050" s="146" t="s">
        <v>205</v>
      </c>
      <c r="P4050" s="141" t="str">
        <f>VLOOKUP(O4050,Stock[],2,FALSE)</f>
        <v>ကောင်းကြည် ကော် 25%  (1Ltr )</v>
      </c>
      <c r="Q4050" s="147">
        <f>VLOOKUP(O4050,Stock[],3,FALSE)</f>
        <v>1</v>
      </c>
      <c r="R4050" s="147">
        <f>VLOOKUP(O4050,Stock[],4,FALSE)</f>
        <v>12</v>
      </c>
      <c r="S4050" s="146"/>
      <c r="T4050" s="147">
        <f>(DailySales!$S4050/DailySales!$R4050)+DailySales!$U4050</f>
        <v>20</v>
      </c>
      <c r="U4050" s="146">
        <v>20</v>
      </c>
      <c r="V4050" s="148">
        <f>+DailySales!$T4050*DailySales!$R4050</f>
        <v>240</v>
      </c>
      <c r="W4050" s="148">
        <f>+DailySales!$V4050*DailySales!$Q4050</f>
        <v>240</v>
      </c>
      <c r="X4050" s="148">
        <f>VLOOKUP(O4050,Stock[],6,FALSE)</f>
        <v>1530</v>
      </c>
      <c r="Y4050" s="148">
        <f>+DailySales!$V4050*DailySales!$X4050</f>
        <v>367200</v>
      </c>
      <c r="Z4050" s="146"/>
      <c r="AA4050" s="146"/>
      <c r="AB4050" s="146"/>
      <c r="AC4050" s="146"/>
      <c r="AD4050" s="146"/>
      <c r="AE4050" s="149"/>
      <c r="AF4050" s="150"/>
      <c r="AG4050" s="151"/>
      <c r="AH4050" s="150"/>
      <c r="AI4050" s="151"/>
      <c r="AJ4050" s="150"/>
      <c r="AK4050" s="151"/>
      <c r="AL4050" s="34"/>
      <c r="AM4050" s="39"/>
      <c r="AN405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367200</v>
      </c>
    </row>
    <row r="4051" spans="1:40" ht="19.5" customHeight="1" x14ac:dyDescent="0.25">
      <c r="A4051" s="141">
        <f t="shared" si="536"/>
        <v>2026</v>
      </c>
      <c r="B4051" s="141">
        <f t="shared" si="537"/>
        <v>2</v>
      </c>
      <c r="C4051" s="154">
        <v>46070</v>
      </c>
      <c r="D4051" s="142">
        <f t="shared" ca="1" si="538"/>
        <v>46097</v>
      </c>
      <c r="E4051" s="142" t="str">
        <f t="shared" ca="1" si="539"/>
        <v>0-Months</v>
      </c>
      <c r="F4051" s="142" t="str">
        <f>VLOOKUP(O4051,Stock[],5,FALSE)</f>
        <v>BE</v>
      </c>
      <c r="G4051" s="143" t="s">
        <v>3639</v>
      </c>
      <c r="H4051" s="144"/>
      <c r="I4051" s="145" t="s">
        <v>180</v>
      </c>
      <c r="J4051" s="141" t="str">
        <f>VLOOKUP(I4051,Customers[],2,FALSE)</f>
        <v>ရွှေမြင်း</v>
      </c>
      <c r="K4051" s="141" t="str">
        <f>VLOOKUP(I4051,Customers[],4,FALSE)</f>
        <v>Meiktila</v>
      </c>
      <c r="L4051" s="141" t="str">
        <f>VLOOKUP(Table85[[#This Row],[CustomerID]],Table!H:K,3,0)</f>
        <v>မိတ္ထီလာ</v>
      </c>
      <c r="M4051" s="141" t="str">
        <f>VLOOKUP(I4051,Customers[],5,FALSE)</f>
        <v>WholeSales/Contract</v>
      </c>
      <c r="N4051" s="145" t="s">
        <v>10</v>
      </c>
      <c r="O4051" s="146" t="s">
        <v>220</v>
      </c>
      <c r="P4051" s="141" t="str">
        <f>VLOOKUP(O4051,Stock[],2,FALSE)</f>
        <v>မြန်မာရှောက်ပျား</v>
      </c>
      <c r="Q4051" s="147">
        <f>VLOOKUP(O4051,Stock[],3,FALSE)</f>
        <v>0.64</v>
      </c>
      <c r="R4051" s="147">
        <f>VLOOKUP(O4051,Stock[],4,FALSE)</f>
        <v>14</v>
      </c>
      <c r="S4051" s="146"/>
      <c r="T4051" s="147">
        <f>(DailySales!$S4051/DailySales!$R4051)+DailySales!$U4051</f>
        <v>40</v>
      </c>
      <c r="U4051" s="146">
        <v>40</v>
      </c>
      <c r="V4051" s="148">
        <f>+DailySales!$T4051*DailySales!$R4051</f>
        <v>560</v>
      </c>
      <c r="W4051" s="148">
        <f>+DailySales!$V4051*DailySales!$Q4051</f>
        <v>358.40000000000003</v>
      </c>
      <c r="X4051" s="148">
        <f>VLOOKUP(O4051,Stock[],6,FALSE)</f>
        <v>1370</v>
      </c>
      <c r="Y4051" s="148">
        <f>+DailySales!$V4051*DailySales!$X4051</f>
        <v>767200</v>
      </c>
      <c r="Z4051" s="146"/>
      <c r="AA4051" s="146"/>
      <c r="AB4051" s="146"/>
      <c r="AC4051" s="146"/>
      <c r="AD4051" s="146"/>
      <c r="AE4051" s="149"/>
      <c r="AF4051" s="150"/>
      <c r="AG4051" s="151"/>
      <c r="AH4051" s="150"/>
      <c r="AI4051" s="151"/>
      <c r="AJ4051" s="150"/>
      <c r="AK4051" s="151"/>
      <c r="AL4051" s="34"/>
      <c r="AM4051" s="39"/>
      <c r="AN405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767200</v>
      </c>
    </row>
    <row r="4052" spans="1:40" ht="19.5" customHeight="1" x14ac:dyDescent="0.25">
      <c r="A4052" s="141">
        <f t="shared" ref="A4052:A4059" si="540">YEAR(C4052)</f>
        <v>2026</v>
      </c>
      <c r="B4052" s="141">
        <f t="shared" ref="B4052:B4059" si="541">MONTH(C4052)</f>
        <v>2</v>
      </c>
      <c r="C4052" s="154">
        <v>46070</v>
      </c>
      <c r="D4052" s="142">
        <f t="shared" ref="D4052:D4059" ca="1" si="542">TODAY()</f>
        <v>46097</v>
      </c>
      <c r="E4052" s="142" t="str">
        <f t="shared" ref="E4052:E4059" ca="1" si="543">DATEDIF(C4052,D4052,"M")&amp;"-Months"</f>
        <v>0-Months</v>
      </c>
      <c r="F4052" s="142" t="str">
        <f>VLOOKUP(O4052,Stock[],5,FALSE)</f>
        <v>BE</v>
      </c>
      <c r="G4052" s="143" t="s">
        <v>3639</v>
      </c>
      <c r="H4052" s="144"/>
      <c r="I4052" s="145" t="s">
        <v>180</v>
      </c>
      <c r="J4052" s="141" t="str">
        <f>VLOOKUP(I4052,Customers[],2,FALSE)</f>
        <v>ရွှေမြင်း</v>
      </c>
      <c r="K4052" s="141" t="str">
        <f>VLOOKUP(I4052,Customers[],4,FALSE)</f>
        <v>Meiktila</v>
      </c>
      <c r="L4052" s="141" t="str">
        <f>VLOOKUP(Table85[[#This Row],[CustomerID]],Table!H:K,3,0)</f>
        <v>မိတ္ထီလာ</v>
      </c>
      <c r="M4052" s="141" t="str">
        <f>VLOOKUP(I4052,Customers[],5,FALSE)</f>
        <v>WholeSales/Contract</v>
      </c>
      <c r="N4052" s="145" t="s">
        <v>10</v>
      </c>
      <c r="O4052" s="146" t="s">
        <v>216</v>
      </c>
      <c r="P4052" s="141" t="str">
        <f>VLOOKUP(O4052,Stock[],2,FALSE)</f>
        <v>ဒဂုံအရက်သန့်</v>
      </c>
      <c r="Q4052" s="147">
        <f>VLOOKUP(O4052,Stock[],3,FALSE)</f>
        <v>0.64</v>
      </c>
      <c r="R4052" s="147">
        <f>VLOOKUP(O4052,Stock[],4,FALSE)</f>
        <v>14</v>
      </c>
      <c r="S4052" s="146"/>
      <c r="T4052" s="147">
        <f>(DailySales!$S4052/DailySales!$R4052)+DailySales!$U4052</f>
        <v>40</v>
      </c>
      <c r="U4052" s="146">
        <v>40</v>
      </c>
      <c r="V4052" s="148">
        <f>+DailySales!$T4052*DailySales!$R4052</f>
        <v>560</v>
      </c>
      <c r="W4052" s="148">
        <f>+DailySales!$V4052*DailySales!$Q4052</f>
        <v>358.40000000000003</v>
      </c>
      <c r="X4052" s="148">
        <f>VLOOKUP(O4052,Stock[],6,FALSE)</f>
        <v>1330</v>
      </c>
      <c r="Y4052" s="148">
        <f>+DailySales!$V4052*DailySales!$X4052</f>
        <v>744800</v>
      </c>
      <c r="Z4052" s="146"/>
      <c r="AA4052" s="146"/>
      <c r="AB4052" s="146"/>
      <c r="AC4052" s="146"/>
      <c r="AD4052" s="146"/>
      <c r="AE4052" s="149"/>
      <c r="AF4052" s="150"/>
      <c r="AG4052" s="151"/>
      <c r="AH4052" s="150"/>
      <c r="AI4052" s="151"/>
      <c r="AJ4052" s="150"/>
      <c r="AK4052" s="151"/>
      <c r="AL4052" s="34"/>
      <c r="AM4052" s="39"/>
      <c r="AN405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744800</v>
      </c>
    </row>
    <row r="4053" spans="1:40" ht="19.5" customHeight="1" x14ac:dyDescent="0.25">
      <c r="A4053" s="141">
        <f t="shared" si="540"/>
        <v>2026</v>
      </c>
      <c r="B4053" s="141">
        <f t="shared" si="541"/>
        <v>2</v>
      </c>
      <c r="C4053" s="154">
        <v>46070</v>
      </c>
      <c r="D4053" s="142">
        <f t="shared" ca="1" si="542"/>
        <v>46097</v>
      </c>
      <c r="E4053" s="142" t="str">
        <f t="shared" ca="1" si="543"/>
        <v>0-Months</v>
      </c>
      <c r="F4053" s="142" t="str">
        <f>VLOOKUP(O4053,Stock[],5,FALSE)</f>
        <v>BE</v>
      </c>
      <c r="G4053" s="143" t="s">
        <v>3639</v>
      </c>
      <c r="H4053" s="144"/>
      <c r="I4053" s="145" t="s">
        <v>180</v>
      </c>
      <c r="J4053" s="141" t="str">
        <f>VLOOKUP(I4053,Customers[],2,FALSE)</f>
        <v>ရွှေမြင်း</v>
      </c>
      <c r="K4053" s="141" t="str">
        <f>VLOOKUP(I4053,Customers[],4,FALSE)</f>
        <v>Meiktila</v>
      </c>
      <c r="L4053" s="141" t="str">
        <f>VLOOKUP(Table85[[#This Row],[CustomerID]],Table!H:K,3,0)</f>
        <v>မိတ္ထီလာ</v>
      </c>
      <c r="M4053" s="141" t="str">
        <f>VLOOKUP(I4053,Customers[],5,FALSE)</f>
        <v>WholeSales/Contract</v>
      </c>
      <c r="N4053" s="145" t="s">
        <v>10</v>
      </c>
      <c r="O4053" s="146" t="s">
        <v>219</v>
      </c>
      <c r="P4053" s="141" t="str">
        <f>VLOOKUP(O4053,Stock[],2,FALSE)</f>
        <v>ကင်းမြီးကောက်</v>
      </c>
      <c r="Q4053" s="147">
        <f>VLOOKUP(O4053,Stock[],3,FALSE)</f>
        <v>0.64</v>
      </c>
      <c r="R4053" s="147">
        <f>VLOOKUP(O4053,Stock[],4,FALSE)</f>
        <v>14</v>
      </c>
      <c r="S4053" s="146"/>
      <c r="T4053" s="147">
        <f>(DailySales!$S4053/DailySales!$R4053)+DailySales!$U4053</f>
        <v>10</v>
      </c>
      <c r="U4053" s="146">
        <v>10</v>
      </c>
      <c r="V4053" s="148">
        <f>+DailySales!$T4053*DailySales!$R4053</f>
        <v>140</v>
      </c>
      <c r="W4053" s="148">
        <f>+DailySales!$V4053*DailySales!$Q4053</f>
        <v>89.600000000000009</v>
      </c>
      <c r="X4053" s="148">
        <f>VLOOKUP(O4053,Stock[],6,FALSE)</f>
        <v>1330</v>
      </c>
      <c r="Y4053" s="148">
        <f>+DailySales!$V4053*DailySales!$X4053</f>
        <v>186200</v>
      </c>
      <c r="Z4053" s="146"/>
      <c r="AA4053" s="146"/>
      <c r="AB4053" s="146"/>
      <c r="AC4053" s="146"/>
      <c r="AD4053" s="146"/>
      <c r="AE4053" s="149"/>
      <c r="AF4053" s="150"/>
      <c r="AG4053" s="151"/>
      <c r="AH4053" s="150"/>
      <c r="AI4053" s="151"/>
      <c r="AJ4053" s="150"/>
      <c r="AK4053" s="151"/>
      <c r="AL4053" s="34"/>
      <c r="AM4053" s="39"/>
      <c r="AN405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4054" spans="1:40" ht="19.5" customHeight="1" x14ac:dyDescent="0.25">
      <c r="A4054" s="141">
        <f t="shared" si="540"/>
        <v>2026</v>
      </c>
      <c r="B4054" s="141">
        <f t="shared" si="541"/>
        <v>2</v>
      </c>
      <c r="C4054" s="154">
        <v>46070</v>
      </c>
      <c r="D4054" s="142">
        <f t="shared" ca="1" si="542"/>
        <v>46097</v>
      </c>
      <c r="E4054" s="142" t="str">
        <f t="shared" ca="1" si="543"/>
        <v>0-Months</v>
      </c>
      <c r="F4054" s="142" t="str">
        <f>VLOOKUP(O4054,Stock[],5,FALSE)</f>
        <v>BE</v>
      </c>
      <c r="G4054" s="143" t="s">
        <v>3639</v>
      </c>
      <c r="H4054" s="144"/>
      <c r="I4054" s="145" t="s">
        <v>180</v>
      </c>
      <c r="J4054" s="141" t="str">
        <f>VLOOKUP(I4054,Customers[],2,FALSE)</f>
        <v>ရွှေမြင်း</v>
      </c>
      <c r="K4054" s="141" t="str">
        <f>VLOOKUP(I4054,Customers[],4,FALSE)</f>
        <v>Meiktila</v>
      </c>
      <c r="L4054" s="141" t="str">
        <f>VLOOKUP(Table85[[#This Row],[CustomerID]],Table!H:K,3,0)</f>
        <v>မိတ္ထီလာ</v>
      </c>
      <c r="M4054" s="141" t="str">
        <f>VLOOKUP(I4054,Customers[],5,FALSE)</f>
        <v>WholeSales/Contract</v>
      </c>
      <c r="N4054" s="145" t="s">
        <v>10</v>
      </c>
      <c r="O4054" s="146" t="s">
        <v>209</v>
      </c>
      <c r="P4054" s="141" t="str">
        <f>VLOOKUP(O4054,Stock[],2,FALSE)</f>
        <v>ဇေယျဝတီ Red</v>
      </c>
      <c r="Q4054" s="147">
        <f>VLOOKUP(O4054,Stock[],3,FALSE)</f>
        <v>0.64</v>
      </c>
      <c r="R4054" s="147">
        <f>VLOOKUP(O4054,Stock[],4,FALSE)</f>
        <v>14</v>
      </c>
      <c r="S4054" s="146"/>
      <c r="T4054" s="147">
        <f>(DailySales!$S4054/DailySales!$R4054)+DailySales!$U4054</f>
        <v>20</v>
      </c>
      <c r="U4054" s="146">
        <v>20</v>
      </c>
      <c r="V4054" s="148">
        <f>+DailySales!$T4054*DailySales!$R4054</f>
        <v>280</v>
      </c>
      <c r="W4054" s="148">
        <f>+DailySales!$V4054*DailySales!$Q4054</f>
        <v>179.20000000000002</v>
      </c>
      <c r="X4054" s="148">
        <f>VLOOKUP(O4054,Stock[],6,FALSE)</f>
        <v>1330</v>
      </c>
      <c r="Y4054" s="148">
        <f>+DailySales!$V4054*DailySales!$X4054</f>
        <v>372400</v>
      </c>
      <c r="Z4054" s="146"/>
      <c r="AA4054" s="146"/>
      <c r="AB4054" s="146"/>
      <c r="AC4054" s="146"/>
      <c r="AD4054" s="146"/>
      <c r="AE4054" s="149"/>
      <c r="AF4054" s="150"/>
      <c r="AG4054" s="151"/>
      <c r="AH4054" s="150"/>
      <c r="AI4054" s="151"/>
      <c r="AJ4054" s="150"/>
      <c r="AK4054" s="151"/>
      <c r="AL4054" s="34"/>
      <c r="AM4054" s="39"/>
      <c r="AN405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4055" spans="1:40" ht="19.5" customHeight="1" x14ac:dyDescent="0.25">
      <c r="A4055" s="141">
        <f t="shared" si="540"/>
        <v>2026</v>
      </c>
      <c r="B4055" s="141">
        <f t="shared" si="541"/>
        <v>2</v>
      </c>
      <c r="C4055" s="154">
        <v>46070</v>
      </c>
      <c r="D4055" s="142">
        <f t="shared" ca="1" si="542"/>
        <v>46097</v>
      </c>
      <c r="E4055" s="142" t="str">
        <f t="shared" ca="1" si="543"/>
        <v>0-Months</v>
      </c>
      <c r="F4055" s="142" t="str">
        <f>VLOOKUP(O4055,Stock[],5,FALSE)</f>
        <v>BE</v>
      </c>
      <c r="G4055" s="143" t="s">
        <v>3639</v>
      </c>
      <c r="H4055" s="144"/>
      <c r="I4055" s="145" t="s">
        <v>180</v>
      </c>
      <c r="J4055" s="141" t="str">
        <f>VLOOKUP(I4055,Customers[],2,FALSE)</f>
        <v>ရွှေမြင်း</v>
      </c>
      <c r="K4055" s="141" t="str">
        <f>VLOOKUP(I4055,Customers[],4,FALSE)</f>
        <v>Meiktila</v>
      </c>
      <c r="L4055" s="141" t="str">
        <f>VLOOKUP(Table85[[#This Row],[CustomerID]],Table!H:K,3,0)</f>
        <v>မိတ္ထီလာ</v>
      </c>
      <c r="M4055" s="141" t="str">
        <f>VLOOKUP(I4055,Customers[],5,FALSE)</f>
        <v>WholeSales/Contract</v>
      </c>
      <c r="N4055" s="145" t="s">
        <v>10</v>
      </c>
      <c r="O4055" s="146" t="s">
        <v>205</v>
      </c>
      <c r="P4055" s="141" t="str">
        <f>VLOOKUP(O4055,Stock[],2,FALSE)</f>
        <v>ကောင်းကြည် ကော် 25%  (1Ltr )</v>
      </c>
      <c r="Q4055" s="147">
        <f>VLOOKUP(O4055,Stock[],3,FALSE)</f>
        <v>1</v>
      </c>
      <c r="R4055" s="147">
        <f>VLOOKUP(O4055,Stock[],4,FALSE)</f>
        <v>12</v>
      </c>
      <c r="S4055" s="146"/>
      <c r="T4055" s="147">
        <f>(DailySales!$S4055/DailySales!$R4055)+DailySales!$U4055</f>
        <v>20</v>
      </c>
      <c r="U4055" s="146">
        <v>20</v>
      </c>
      <c r="V4055" s="148">
        <f>+DailySales!$T4055*DailySales!$R4055</f>
        <v>240</v>
      </c>
      <c r="W4055" s="148">
        <f>+DailySales!$V4055*DailySales!$Q4055</f>
        <v>240</v>
      </c>
      <c r="X4055" s="148">
        <f>VLOOKUP(O4055,Stock[],6,FALSE)</f>
        <v>1530</v>
      </c>
      <c r="Y4055" s="148">
        <f>+DailySales!$V4055*DailySales!$X4055</f>
        <v>367200</v>
      </c>
      <c r="Z4055" s="146"/>
      <c r="AA4055" s="146"/>
      <c r="AB4055" s="146"/>
      <c r="AC4055" s="146"/>
      <c r="AD4055" s="146"/>
      <c r="AE4055" s="149"/>
      <c r="AF4055" s="150"/>
      <c r="AG4055" s="151"/>
      <c r="AH4055" s="150"/>
      <c r="AI4055" s="151"/>
      <c r="AJ4055" s="150"/>
      <c r="AK4055" s="151"/>
      <c r="AL4055" s="34"/>
      <c r="AM4055" s="39"/>
      <c r="AN405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367200</v>
      </c>
    </row>
    <row r="4056" spans="1:40" ht="19.5" customHeight="1" x14ac:dyDescent="0.25">
      <c r="A4056" s="141">
        <f t="shared" si="540"/>
        <v>2026</v>
      </c>
      <c r="B4056" s="141">
        <f t="shared" si="541"/>
        <v>2</v>
      </c>
      <c r="C4056" s="154">
        <v>46070</v>
      </c>
      <c r="D4056" s="142">
        <f t="shared" ca="1" si="542"/>
        <v>46097</v>
      </c>
      <c r="E4056" s="142" t="str">
        <f t="shared" ca="1" si="543"/>
        <v>0-Months</v>
      </c>
      <c r="F4056" s="142" t="str">
        <f>VLOOKUP(O4056,Stock[],5,FALSE)</f>
        <v>Whisky</v>
      </c>
      <c r="G4056" s="143" t="s">
        <v>3640</v>
      </c>
      <c r="H4056" s="144"/>
      <c r="I4056" s="145" t="s">
        <v>1902</v>
      </c>
      <c r="J4056" s="141" t="str">
        <f>VLOOKUP(I4056,Customers[],2,FALSE)</f>
        <v>ကမ္ဘာသစ်</v>
      </c>
      <c r="K4056" s="141" t="str">
        <f>VLOOKUP(I4056,Customers[],4,FALSE)</f>
        <v>Meiktila</v>
      </c>
      <c r="L4056" s="141" t="str">
        <f>VLOOKUP(Table85[[#This Row],[CustomerID]],Table!H:K,3,0)</f>
        <v>မြို့သစ်</v>
      </c>
      <c r="M4056" s="141" t="str">
        <f>VLOOKUP(I4056,Customers[],5,FALSE)</f>
        <v>Van-2</v>
      </c>
      <c r="N4056" s="145" t="s">
        <v>10</v>
      </c>
      <c r="O4056" s="146" t="s">
        <v>2113</v>
      </c>
      <c r="P4056" s="141" t="str">
        <f>VLOOKUP(O4056,Stock[],2,FALSE)</f>
        <v>Ngwe Taung 700ml</v>
      </c>
      <c r="Q4056" s="147">
        <f>VLOOKUP(O4056,Stock[],3,FALSE)</f>
        <v>0.7</v>
      </c>
      <c r="R4056" s="147">
        <f>VLOOKUP(O4056,Stock[],4,FALSE)</f>
        <v>12</v>
      </c>
      <c r="S4056" s="146"/>
      <c r="T4056" s="147">
        <f>(DailySales!$S4056/DailySales!$R4056)+DailySales!$U4056</f>
        <v>1</v>
      </c>
      <c r="U4056" s="146">
        <v>1</v>
      </c>
      <c r="V4056" s="148">
        <f>+DailySales!$T4056*DailySales!$R4056</f>
        <v>12</v>
      </c>
      <c r="W4056" s="148">
        <f>+DailySales!$V4056*DailySales!$Q4056</f>
        <v>8.3999999999999986</v>
      </c>
      <c r="X4056" s="148">
        <f>VLOOKUP(O4056,Stock[],6,FALSE)</f>
        <v>4700</v>
      </c>
      <c r="Y4056" s="148">
        <f>+DailySales!$V4056*DailySales!$X4056</f>
        <v>56400</v>
      </c>
      <c r="Z4056" s="146"/>
      <c r="AA4056" s="146"/>
      <c r="AB4056" s="146"/>
      <c r="AC4056" s="146"/>
      <c r="AD4056" s="146"/>
      <c r="AE4056" s="149"/>
      <c r="AF4056" s="150">
        <v>46074</v>
      </c>
      <c r="AG4056" s="151">
        <v>56400</v>
      </c>
      <c r="AH4056" s="150"/>
      <c r="AI4056" s="151"/>
      <c r="AJ4056" s="150"/>
      <c r="AK4056" s="151"/>
      <c r="AL4056" s="34"/>
      <c r="AM4056" s="39"/>
      <c r="AN405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57" spans="1:40" ht="19.5" customHeight="1" x14ac:dyDescent="0.25">
      <c r="A4057" s="141">
        <f t="shared" si="540"/>
        <v>2026</v>
      </c>
      <c r="B4057" s="141">
        <f t="shared" si="541"/>
        <v>2</v>
      </c>
      <c r="C4057" s="154">
        <v>46070</v>
      </c>
      <c r="D4057" s="142">
        <f t="shared" ca="1" si="542"/>
        <v>46097</v>
      </c>
      <c r="E4057" s="142" t="str">
        <f t="shared" ca="1" si="543"/>
        <v>0-Months</v>
      </c>
      <c r="F4057" s="142" t="str">
        <f>VLOOKUP(O4057,Stock[],5,FALSE)</f>
        <v>Whisky</v>
      </c>
      <c r="G4057" s="143" t="s">
        <v>3641</v>
      </c>
      <c r="H4057" s="144"/>
      <c r="I4057" s="145" t="s">
        <v>1641</v>
      </c>
      <c r="J4057" s="141" t="str">
        <f>VLOOKUP(I4057,Customers[],2,FALSE)</f>
        <v>ရွှေမြင့်မိုရ်</v>
      </c>
      <c r="K4057" s="141" t="str">
        <f>VLOOKUP(I4057,Customers[],4,FALSE)</f>
        <v>Meiktila</v>
      </c>
      <c r="L4057" s="141" t="str">
        <f>VLOOKUP(Table85[[#This Row],[CustomerID]],Table!H:K,3,0)</f>
        <v>မြို့သစ်</v>
      </c>
      <c r="M4057" s="141" t="str">
        <f>VLOOKUP(I4057,Customers[],5,FALSE)</f>
        <v>Van-2</v>
      </c>
      <c r="N4057" s="145" t="s">
        <v>10</v>
      </c>
      <c r="O4057" s="146" t="s">
        <v>2113</v>
      </c>
      <c r="P4057" s="141" t="str">
        <f>VLOOKUP(O4057,Stock[],2,FALSE)</f>
        <v>Ngwe Taung 700ml</v>
      </c>
      <c r="Q4057" s="147">
        <f>VLOOKUP(O4057,Stock[],3,FALSE)</f>
        <v>0.7</v>
      </c>
      <c r="R4057" s="147">
        <f>VLOOKUP(O4057,Stock[],4,FALSE)</f>
        <v>12</v>
      </c>
      <c r="S4057" s="146"/>
      <c r="T4057" s="147">
        <f>(DailySales!$S4057/DailySales!$R4057)+DailySales!$U4057</f>
        <v>2</v>
      </c>
      <c r="U4057" s="146">
        <v>2</v>
      </c>
      <c r="V4057" s="148">
        <f>+DailySales!$T4057*DailySales!$R4057</f>
        <v>24</v>
      </c>
      <c r="W4057" s="148">
        <f>+DailySales!$V4057*DailySales!$Q4057</f>
        <v>16.799999999999997</v>
      </c>
      <c r="X4057" s="148">
        <f>VLOOKUP(O4057,Stock[],6,FALSE)</f>
        <v>4700</v>
      </c>
      <c r="Y4057" s="148">
        <f>+DailySales!$V4057*DailySales!$X4057</f>
        <v>112800</v>
      </c>
      <c r="Z4057" s="146"/>
      <c r="AA4057" s="146"/>
      <c r="AB4057" s="146"/>
      <c r="AC4057" s="146"/>
      <c r="AD4057" s="146"/>
      <c r="AE4057" s="149"/>
      <c r="AF4057" s="150">
        <v>46071</v>
      </c>
      <c r="AG4057" s="151">
        <v>112800</v>
      </c>
      <c r="AH4057" s="150"/>
      <c r="AI4057" s="151"/>
      <c r="AJ4057" s="150"/>
      <c r="AK4057" s="151"/>
      <c r="AL4057" s="34"/>
      <c r="AM4057" s="39"/>
      <c r="AN405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58" spans="1:40" ht="19.5" customHeight="1" x14ac:dyDescent="0.25">
      <c r="A4058" s="141">
        <f t="shared" si="540"/>
        <v>2026</v>
      </c>
      <c r="B4058" s="141">
        <f t="shared" si="541"/>
        <v>2</v>
      </c>
      <c r="C4058" s="154">
        <v>46070</v>
      </c>
      <c r="D4058" s="142">
        <f t="shared" ca="1" si="542"/>
        <v>46097</v>
      </c>
      <c r="E4058" s="142" t="str">
        <f t="shared" ca="1" si="543"/>
        <v>0-Months</v>
      </c>
      <c r="F4058" s="142" t="str">
        <f>VLOOKUP(O4058,Stock[],5,FALSE)</f>
        <v>Whisky</v>
      </c>
      <c r="G4058" s="143" t="s">
        <v>3642</v>
      </c>
      <c r="H4058" s="144"/>
      <c r="I4058" s="145" t="s">
        <v>2210</v>
      </c>
      <c r="J4058" s="141" t="str">
        <f>VLOOKUP(I4058,Customers[],2,FALSE)</f>
        <v>AK</v>
      </c>
      <c r="K4058" s="141" t="str">
        <f>VLOOKUP(I4058,Customers[],4,FALSE)</f>
        <v>Meiktila</v>
      </c>
      <c r="L4058" s="141" t="str">
        <f>VLOOKUP(Table85[[#This Row],[CustomerID]],Table!H:K,3,0)</f>
        <v>မိတ္ထီလာ</v>
      </c>
      <c r="M4058" s="141" t="str">
        <f>VLOOKUP(I4058,Customers[],5,FALSE)</f>
        <v>Van-2</v>
      </c>
      <c r="N4058" s="145" t="s">
        <v>10</v>
      </c>
      <c r="O4058" s="146" t="s">
        <v>2113</v>
      </c>
      <c r="P4058" s="141" t="str">
        <f>VLOOKUP(O4058,Stock[],2,FALSE)</f>
        <v>Ngwe Taung 700ml</v>
      </c>
      <c r="Q4058" s="147">
        <f>VLOOKUP(O4058,Stock[],3,FALSE)</f>
        <v>0.7</v>
      </c>
      <c r="R4058" s="147">
        <f>VLOOKUP(O4058,Stock[],4,FALSE)</f>
        <v>12</v>
      </c>
      <c r="S4058" s="146"/>
      <c r="T4058" s="147">
        <f>(DailySales!$S4058/DailySales!$R4058)+DailySales!$U4058</f>
        <v>1</v>
      </c>
      <c r="U4058" s="146">
        <v>1</v>
      </c>
      <c r="V4058" s="148">
        <f>+DailySales!$T4058*DailySales!$R4058</f>
        <v>12</v>
      </c>
      <c r="W4058" s="148">
        <f>+DailySales!$V4058*DailySales!$Q4058</f>
        <v>8.3999999999999986</v>
      </c>
      <c r="X4058" s="148">
        <f>VLOOKUP(O4058,Stock[],6,FALSE)</f>
        <v>4700</v>
      </c>
      <c r="Y4058" s="148">
        <f>+DailySales!$V4058*DailySales!$X4058</f>
        <v>56400</v>
      </c>
      <c r="Z4058" s="146"/>
      <c r="AA4058" s="146"/>
      <c r="AB4058" s="146"/>
      <c r="AC4058" s="146"/>
      <c r="AD4058" s="146"/>
      <c r="AE4058" s="149"/>
      <c r="AF4058" s="150">
        <v>46071</v>
      </c>
      <c r="AG4058" s="151">
        <v>56400</v>
      </c>
      <c r="AH4058" s="150"/>
      <c r="AI4058" s="151"/>
      <c r="AJ4058" s="150"/>
      <c r="AK4058" s="151"/>
      <c r="AL4058" s="34"/>
      <c r="AM4058" s="39"/>
      <c r="AN405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59" spans="1:40" ht="19.5" customHeight="1" x14ac:dyDescent="0.25">
      <c r="A4059" s="141">
        <f t="shared" si="540"/>
        <v>2026</v>
      </c>
      <c r="B4059" s="141">
        <f t="shared" si="541"/>
        <v>2</v>
      </c>
      <c r="C4059" s="154">
        <v>46070</v>
      </c>
      <c r="D4059" s="142">
        <f t="shared" ca="1" si="542"/>
        <v>46097</v>
      </c>
      <c r="E4059" s="142" t="str">
        <f t="shared" ca="1" si="543"/>
        <v>0-Months</v>
      </c>
      <c r="F4059" s="142" t="str">
        <f>VLOOKUP(O4059,Stock[],5,FALSE)</f>
        <v>Whisky</v>
      </c>
      <c r="G4059" s="143" t="s">
        <v>3643</v>
      </c>
      <c r="H4059" s="144"/>
      <c r="I4059" s="145" t="s">
        <v>745</v>
      </c>
      <c r="J4059" s="141" t="str">
        <f>VLOOKUP(I4059,Customers[],2,FALSE)</f>
        <v>ဖောက်တိုက်</v>
      </c>
      <c r="K4059" s="141">
        <f>VLOOKUP(I4059,Customers[],4,FALSE)</f>
        <v>0</v>
      </c>
      <c r="L4059" s="141">
        <f>VLOOKUP(Table85[[#This Row],[CustomerID]],Table!H:K,3,0)</f>
        <v>0</v>
      </c>
      <c r="M4059" s="141">
        <f>VLOOKUP(I4059,Customers[],5,FALSE)</f>
        <v>0</v>
      </c>
      <c r="N4059" s="145" t="s">
        <v>14</v>
      </c>
      <c r="O4059" s="146" t="s">
        <v>2114</v>
      </c>
      <c r="P4059" s="141" t="str">
        <f>VLOOKUP(O4059,Stock[],2,FALSE)</f>
        <v>Ngwe Taung 700ml(NFS)</v>
      </c>
      <c r="Q4059" s="147">
        <f>VLOOKUP(O4059,Stock[],3,FALSE)</f>
        <v>0.7</v>
      </c>
      <c r="R4059" s="147">
        <f>VLOOKUP(O4059,Stock[],4,FALSE)</f>
        <v>12</v>
      </c>
      <c r="S4059" s="146">
        <v>4</v>
      </c>
      <c r="T4059" s="147">
        <f>(DailySales!$S4059/DailySales!$R4059)+DailySales!$U4059</f>
        <v>0.33333333333333331</v>
      </c>
      <c r="U4059" s="146"/>
      <c r="V4059" s="148">
        <f>+DailySales!$T4059*DailySales!$R4059</f>
        <v>4</v>
      </c>
      <c r="W4059" s="148">
        <f>+DailySales!$V4059*DailySales!$Q4059</f>
        <v>2.8</v>
      </c>
      <c r="X4059" s="148">
        <f>VLOOKUP(O4059,Stock[],6,FALSE)</f>
        <v>4700</v>
      </c>
      <c r="Y4059" s="148">
        <f>+DailySales!$V4059*DailySales!$X4059</f>
        <v>18800</v>
      </c>
      <c r="Z4059" s="146"/>
      <c r="AA4059" s="146"/>
      <c r="AB4059" s="146"/>
      <c r="AC4059" s="146"/>
      <c r="AD4059" s="146"/>
      <c r="AE4059" s="149"/>
      <c r="AF4059" s="150">
        <v>46070</v>
      </c>
      <c r="AG4059" s="151">
        <v>18800</v>
      </c>
      <c r="AH4059" s="150"/>
      <c r="AI4059" s="151"/>
      <c r="AJ4059" s="150"/>
      <c r="AK4059" s="151"/>
      <c r="AL4059" s="34"/>
      <c r="AM4059" s="39"/>
      <c r="AN405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60" spans="1:40" ht="19.5" customHeight="1" x14ac:dyDescent="0.25">
      <c r="A4060" s="141">
        <f t="shared" ref="A4060:A4067" si="544">YEAR(C4060)</f>
        <v>2026</v>
      </c>
      <c r="B4060" s="141">
        <f t="shared" ref="B4060:B4067" si="545">MONTH(C4060)</f>
        <v>2</v>
      </c>
      <c r="C4060" s="154">
        <v>46071</v>
      </c>
      <c r="D4060" s="142">
        <f t="shared" ref="D4060:D4067" ca="1" si="546">TODAY()</f>
        <v>46097</v>
      </c>
      <c r="E4060" s="142" t="str">
        <f t="shared" ref="E4060:E4067" ca="1" si="547">DATEDIF(C4060,D4060,"M")&amp;"-Months"</f>
        <v>0-Months</v>
      </c>
      <c r="F4060" s="142" t="str">
        <f>VLOOKUP(O4060,Stock[],5,FALSE)</f>
        <v>BE</v>
      </c>
      <c r="G4060" s="143" t="s">
        <v>3644</v>
      </c>
      <c r="H4060" s="144"/>
      <c r="I4060" s="145" t="s">
        <v>236</v>
      </c>
      <c r="J4060" s="141" t="str">
        <f>VLOOKUP(I4060,Customers[],2,FALSE)</f>
        <v>မယဉ်ယဉ်အေး</v>
      </c>
      <c r="K4060" s="141" t="str">
        <f>VLOOKUP(I4060,Customers[],4,FALSE)</f>
        <v>Mahlaing</v>
      </c>
      <c r="L4060" s="141" t="str">
        <f>VLOOKUP(Table85[[#This Row],[CustomerID]],Table!H:K,3,0)</f>
        <v>မလှိုင်</v>
      </c>
      <c r="M4060" s="141" t="str">
        <f>VLOOKUP(I4060,Customers[],5,FALSE)</f>
        <v>WholeSales/Contract</v>
      </c>
      <c r="N4060" s="145" t="s">
        <v>10</v>
      </c>
      <c r="O4060" s="146" t="s">
        <v>240</v>
      </c>
      <c r="P4060" s="141" t="str">
        <f>VLOOKUP(O4060,Stock[],2,FALSE)</f>
        <v>သံပုရာအရက်</v>
      </c>
      <c r="Q4060" s="147">
        <f>VLOOKUP(O4060,Stock[],3,FALSE)</f>
        <v>0.64</v>
      </c>
      <c r="R4060" s="147">
        <f>VLOOKUP(O4060,Stock[],4,FALSE)</f>
        <v>14</v>
      </c>
      <c r="S4060" s="146"/>
      <c r="T4060" s="147">
        <f>(DailySales!$S4060/DailySales!$R4060)+DailySales!$U4060</f>
        <v>100</v>
      </c>
      <c r="U4060" s="146">
        <v>100</v>
      </c>
      <c r="V4060" s="148">
        <f>+DailySales!$T4060*DailySales!$R4060</f>
        <v>1400</v>
      </c>
      <c r="W4060" s="148">
        <f>+DailySales!$V4060*DailySales!$Q4060</f>
        <v>896</v>
      </c>
      <c r="X4060" s="148">
        <f>VLOOKUP(O4060,Stock[],6,FALSE)</f>
        <v>1330</v>
      </c>
      <c r="Y4060" s="148">
        <f>+DailySales!$V4060*DailySales!$X4060</f>
        <v>1862000</v>
      </c>
      <c r="Z4060" s="146"/>
      <c r="AA4060" s="146"/>
      <c r="AB4060" s="146"/>
      <c r="AC4060" s="146"/>
      <c r="AD4060" s="146"/>
      <c r="AE4060" s="149">
        <v>35000</v>
      </c>
      <c r="AF4060" s="150"/>
      <c r="AG4060" s="151"/>
      <c r="AH4060" s="150"/>
      <c r="AI4060" s="151"/>
      <c r="AJ4060" s="122">
        <v>46088</v>
      </c>
      <c r="AK4060" s="151">
        <v>1541010</v>
      </c>
      <c r="AL4060" s="34"/>
      <c r="AM4060" s="39"/>
      <c r="AN406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355990</v>
      </c>
    </row>
    <row r="4061" spans="1:40" ht="19.5" customHeight="1" x14ac:dyDescent="0.25">
      <c r="A4061" s="141">
        <f t="shared" si="544"/>
        <v>2026</v>
      </c>
      <c r="B4061" s="141">
        <f t="shared" si="545"/>
        <v>2</v>
      </c>
      <c r="C4061" s="154">
        <v>46071</v>
      </c>
      <c r="D4061" s="142">
        <f t="shared" ca="1" si="546"/>
        <v>46097</v>
      </c>
      <c r="E4061" s="142" t="str">
        <f t="shared" ca="1" si="547"/>
        <v>0-Months</v>
      </c>
      <c r="F4061" s="142" t="str">
        <f>VLOOKUP(O4061,Stock[],5,FALSE)</f>
        <v>BE</v>
      </c>
      <c r="G4061" s="143" t="s">
        <v>3644</v>
      </c>
      <c r="H4061" s="144"/>
      <c r="I4061" s="145" t="s">
        <v>236</v>
      </c>
      <c r="J4061" s="141" t="str">
        <f>VLOOKUP(I4061,Customers[],2,FALSE)</f>
        <v>မယဉ်ယဉ်အေး</v>
      </c>
      <c r="K4061" s="141" t="str">
        <f>VLOOKUP(I4061,Customers[],4,FALSE)</f>
        <v>Mahlaing</v>
      </c>
      <c r="L4061" s="141" t="str">
        <f>VLOOKUP(Table85[[#This Row],[CustomerID]],Table!H:K,3,0)</f>
        <v>မလှိုင်</v>
      </c>
      <c r="M4061" s="141" t="str">
        <f>VLOOKUP(I4061,Customers[],5,FALSE)</f>
        <v>WholeSales/Contract</v>
      </c>
      <c r="N4061" s="145" t="s">
        <v>10</v>
      </c>
      <c r="O4061" s="146" t="s">
        <v>217</v>
      </c>
      <c r="P4061" s="141" t="str">
        <f>VLOOKUP(O4061,Stock[],2,FALSE)</f>
        <v>လိမ္မော်ဖြူ</v>
      </c>
      <c r="Q4061" s="147">
        <f>VLOOKUP(O4061,Stock[],3,FALSE)</f>
        <v>0.64</v>
      </c>
      <c r="R4061" s="147">
        <f>VLOOKUP(O4061,Stock[],4,FALSE)</f>
        <v>24</v>
      </c>
      <c r="S4061" s="146"/>
      <c r="T4061" s="147">
        <f>(DailySales!$S4061/DailySales!$R4061)+DailySales!$U4061</f>
        <v>30</v>
      </c>
      <c r="U4061" s="146">
        <v>30</v>
      </c>
      <c r="V4061" s="148">
        <f>+DailySales!$T4061*DailySales!$R4061</f>
        <v>720</v>
      </c>
      <c r="W4061" s="148">
        <f>+DailySales!$V4061*DailySales!$Q4061</f>
        <v>460.8</v>
      </c>
      <c r="X4061" s="148">
        <f>VLOOKUP(O4061,Stock[],6,FALSE)</f>
        <v>1330</v>
      </c>
      <c r="Y4061" s="148">
        <f>+DailySales!$V4061*DailySales!$X4061</f>
        <v>957600</v>
      </c>
      <c r="Z4061" s="146"/>
      <c r="AA4061" s="146"/>
      <c r="AB4061" s="146"/>
      <c r="AC4061" s="146"/>
      <c r="AD4061" s="146"/>
      <c r="AE4061" s="149">
        <v>12000</v>
      </c>
      <c r="AF4061" s="150"/>
      <c r="AG4061" s="151"/>
      <c r="AH4061" s="150"/>
      <c r="AI4061" s="151"/>
      <c r="AJ4061" s="150"/>
      <c r="AK4061" s="151"/>
      <c r="AL4061" s="34"/>
      <c r="AM4061" s="39"/>
      <c r="AN406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969600</v>
      </c>
    </row>
    <row r="4062" spans="1:40" ht="19.5" customHeight="1" x14ac:dyDescent="0.25">
      <c r="A4062" s="141">
        <f t="shared" si="544"/>
        <v>2026</v>
      </c>
      <c r="B4062" s="141">
        <f t="shared" si="545"/>
        <v>2</v>
      </c>
      <c r="C4062" s="154">
        <v>46071</v>
      </c>
      <c r="D4062" s="142">
        <f t="shared" ca="1" si="546"/>
        <v>46097</v>
      </c>
      <c r="E4062" s="142" t="str">
        <f t="shared" ca="1" si="547"/>
        <v>0-Months</v>
      </c>
      <c r="F4062" s="142" t="str">
        <f>VLOOKUP(O4062,Stock[],5,FALSE)</f>
        <v>BE</v>
      </c>
      <c r="G4062" s="143" t="s">
        <v>3644</v>
      </c>
      <c r="H4062" s="144"/>
      <c r="I4062" s="145" t="s">
        <v>236</v>
      </c>
      <c r="J4062" s="141" t="str">
        <f>VLOOKUP(I4062,Customers[],2,FALSE)</f>
        <v>မယဉ်ယဉ်အေး</v>
      </c>
      <c r="K4062" s="141" t="str">
        <f>VLOOKUP(I4062,Customers[],4,FALSE)</f>
        <v>Mahlaing</v>
      </c>
      <c r="L4062" s="141" t="str">
        <f>VLOOKUP(Table85[[#This Row],[CustomerID]],Table!H:K,3,0)</f>
        <v>မလှိုင်</v>
      </c>
      <c r="M4062" s="141" t="str">
        <f>VLOOKUP(I4062,Customers[],5,FALSE)</f>
        <v>WholeSales/Contract</v>
      </c>
      <c r="N4062" s="145" t="s">
        <v>10</v>
      </c>
      <c r="O4062" s="146" t="s">
        <v>219</v>
      </c>
      <c r="P4062" s="141" t="str">
        <f>VLOOKUP(O4062,Stock[],2,FALSE)</f>
        <v>ကင်းမြီးကောက်</v>
      </c>
      <c r="Q4062" s="147">
        <f>VLOOKUP(O4062,Stock[],3,FALSE)</f>
        <v>0.64</v>
      </c>
      <c r="R4062" s="147">
        <f>VLOOKUP(O4062,Stock[],4,FALSE)</f>
        <v>14</v>
      </c>
      <c r="S4062" s="146"/>
      <c r="T4062" s="147">
        <f>(DailySales!$S4062/DailySales!$R4062)+DailySales!$U4062</f>
        <v>100</v>
      </c>
      <c r="U4062" s="146">
        <v>100</v>
      </c>
      <c r="V4062" s="148">
        <f>+DailySales!$T4062*DailySales!$R4062</f>
        <v>1400</v>
      </c>
      <c r="W4062" s="148">
        <f>+DailySales!$V4062*DailySales!$Q4062</f>
        <v>896</v>
      </c>
      <c r="X4062" s="148">
        <f>VLOOKUP(O4062,Stock[],6,FALSE)</f>
        <v>1330</v>
      </c>
      <c r="Y4062" s="148">
        <f>+DailySales!$V4062*DailySales!$X4062</f>
        <v>1862000</v>
      </c>
      <c r="Z4062" s="146"/>
      <c r="AA4062" s="146"/>
      <c r="AB4062" s="146"/>
      <c r="AC4062" s="146"/>
      <c r="AD4062" s="146"/>
      <c r="AE4062" s="149">
        <v>35000</v>
      </c>
      <c r="AF4062" s="150"/>
      <c r="AG4062" s="151"/>
      <c r="AH4062" s="150"/>
      <c r="AI4062" s="151"/>
      <c r="AJ4062" s="150"/>
      <c r="AK4062" s="151"/>
      <c r="AL4062" s="34"/>
      <c r="AM4062" s="39"/>
      <c r="AN406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1897000</v>
      </c>
    </row>
    <row r="4063" spans="1:40" ht="19.5" customHeight="1" x14ac:dyDescent="0.25">
      <c r="A4063" s="141">
        <f t="shared" si="544"/>
        <v>2026</v>
      </c>
      <c r="B4063" s="141">
        <f t="shared" si="545"/>
        <v>2</v>
      </c>
      <c r="C4063" s="154">
        <v>46071</v>
      </c>
      <c r="D4063" s="142">
        <f t="shared" ca="1" si="546"/>
        <v>46097</v>
      </c>
      <c r="E4063" s="142" t="str">
        <f t="shared" ca="1" si="547"/>
        <v>0-Months</v>
      </c>
      <c r="F4063" s="142" t="str">
        <f>VLOOKUP(O4063,Stock[],5,FALSE)</f>
        <v>BE</v>
      </c>
      <c r="G4063" s="143" t="s">
        <v>3645</v>
      </c>
      <c r="H4063" s="144"/>
      <c r="I4063" s="145" t="s">
        <v>240</v>
      </c>
      <c r="J4063" s="141" t="str">
        <f>VLOOKUP(I4063,Customers[],2,FALSE)</f>
        <v>လွင်</v>
      </c>
      <c r="K4063" s="141" t="str">
        <f>VLOOKUP(I4063,Customers[],4,FALSE)</f>
        <v>Kyukpadaung</v>
      </c>
      <c r="L4063" s="141" t="str">
        <f>VLOOKUP(Table85[[#This Row],[CustomerID]],Table!H:K,3,0)</f>
        <v>ကျောက်ပန်းတောင်း</v>
      </c>
      <c r="M4063" s="141" t="str">
        <f>VLOOKUP(I4063,Customers[],5,FALSE)</f>
        <v>WholeSales/Contract</v>
      </c>
      <c r="N4063" s="145" t="s">
        <v>10</v>
      </c>
      <c r="O4063" s="146" t="s">
        <v>2120</v>
      </c>
      <c r="P4063" s="141" t="str">
        <f>VLOOKUP(O4063,Stock[],2,FALSE)</f>
        <v>ဇေ အရက်သန့်</v>
      </c>
      <c r="Q4063" s="147">
        <f>VLOOKUP(O4063,Stock[],3,FALSE)</f>
        <v>0.64</v>
      </c>
      <c r="R4063" s="147">
        <f>VLOOKUP(O4063,Stock[],4,FALSE)</f>
        <v>14</v>
      </c>
      <c r="S4063" s="146"/>
      <c r="T4063" s="147">
        <f>(DailySales!$S4063/DailySales!$R4063)+DailySales!$U4063</f>
        <v>250</v>
      </c>
      <c r="U4063" s="146">
        <v>250</v>
      </c>
      <c r="V4063" s="148">
        <f>+DailySales!$T4063*DailySales!$R4063</f>
        <v>3500</v>
      </c>
      <c r="W4063" s="148">
        <f>+DailySales!$V4063*DailySales!$Q4063</f>
        <v>2240</v>
      </c>
      <c r="X4063" s="148">
        <f>VLOOKUP(O4063,Stock[],6,FALSE)</f>
        <v>1380</v>
      </c>
      <c r="Y4063" s="148">
        <f>+DailySales!$V4063*DailySales!$X4063</f>
        <v>4830000</v>
      </c>
      <c r="Z4063" s="146"/>
      <c r="AA4063" s="146"/>
      <c r="AB4063" s="146"/>
      <c r="AC4063" s="146"/>
      <c r="AD4063" s="146"/>
      <c r="AE4063" s="149">
        <f>250*350</f>
        <v>87500</v>
      </c>
      <c r="AF4063" s="150"/>
      <c r="AG4063" s="151"/>
      <c r="AH4063" s="150"/>
      <c r="AI4063" s="151"/>
      <c r="AJ4063" s="150"/>
      <c r="AK4063" s="151"/>
      <c r="AL4063" s="34"/>
      <c r="AM4063" s="39"/>
      <c r="AN406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4917500</v>
      </c>
    </row>
    <row r="4064" spans="1:40" ht="19.5" customHeight="1" x14ac:dyDescent="0.25">
      <c r="A4064" s="141">
        <f t="shared" si="544"/>
        <v>2026</v>
      </c>
      <c r="B4064" s="141">
        <f t="shared" si="545"/>
        <v>2</v>
      </c>
      <c r="C4064" s="154">
        <v>46071</v>
      </c>
      <c r="D4064" s="142">
        <f t="shared" ca="1" si="546"/>
        <v>46097</v>
      </c>
      <c r="E4064" s="142" t="str">
        <f t="shared" ca="1" si="547"/>
        <v>0-Months</v>
      </c>
      <c r="F4064" s="142" t="str">
        <f>VLOOKUP(O4064,Stock[],5,FALSE)</f>
        <v>BE</v>
      </c>
      <c r="G4064" s="143" t="s">
        <v>3645</v>
      </c>
      <c r="H4064" s="144"/>
      <c r="I4064" s="145" t="s">
        <v>240</v>
      </c>
      <c r="J4064" s="141" t="str">
        <f>VLOOKUP(I4064,Customers[],2,FALSE)</f>
        <v>လွင်</v>
      </c>
      <c r="K4064" s="141" t="str">
        <f>VLOOKUP(I4064,Customers[],4,FALSE)</f>
        <v>Kyukpadaung</v>
      </c>
      <c r="L4064" s="141" t="str">
        <f>VLOOKUP(Table85[[#This Row],[CustomerID]],Table!H:K,3,0)</f>
        <v>ကျောက်ပန်းတောင်း</v>
      </c>
      <c r="M4064" s="141" t="str">
        <f>VLOOKUP(I4064,Customers[],5,FALSE)</f>
        <v>WholeSales/Contract</v>
      </c>
      <c r="N4064" s="145" t="s">
        <v>10</v>
      </c>
      <c r="O4064" s="146" t="s">
        <v>205</v>
      </c>
      <c r="P4064" s="141" t="str">
        <f>VLOOKUP(O4064,Stock[],2,FALSE)</f>
        <v>ကောင်းကြည် ကော် 25%  (1Ltr )</v>
      </c>
      <c r="Q4064" s="147">
        <f>VLOOKUP(O4064,Stock[],3,FALSE)</f>
        <v>1</v>
      </c>
      <c r="R4064" s="147">
        <f>VLOOKUP(O4064,Stock[],4,FALSE)</f>
        <v>12</v>
      </c>
      <c r="S4064" s="146"/>
      <c r="T4064" s="147">
        <f>(DailySales!$S4064/DailySales!$R4064)+DailySales!$U4064</f>
        <v>30</v>
      </c>
      <c r="U4064" s="146">
        <v>30</v>
      </c>
      <c r="V4064" s="148">
        <f>+DailySales!$T4064*DailySales!$R4064</f>
        <v>360</v>
      </c>
      <c r="W4064" s="148">
        <f>+DailySales!$V4064*DailySales!$Q4064</f>
        <v>360</v>
      </c>
      <c r="X4064" s="148">
        <f>VLOOKUP(O4064,Stock[],6,FALSE)</f>
        <v>1530</v>
      </c>
      <c r="Y4064" s="148">
        <f>+DailySales!$V4064*DailySales!$X4064</f>
        <v>550800</v>
      </c>
      <c r="Z4064" s="146"/>
      <c r="AA4064" s="146"/>
      <c r="AB4064" s="146"/>
      <c r="AC4064" s="146"/>
      <c r="AD4064" s="146"/>
      <c r="AE4064" s="149">
        <f>30*350</f>
        <v>10500</v>
      </c>
      <c r="AF4064" s="150"/>
      <c r="AG4064" s="151"/>
      <c r="AH4064" s="150"/>
      <c r="AI4064" s="151"/>
      <c r="AJ4064" s="150"/>
      <c r="AK4064" s="151"/>
      <c r="AL4064" s="34"/>
      <c r="AM4064" s="39"/>
      <c r="AN406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561300</v>
      </c>
    </row>
    <row r="4065" spans="1:40" ht="19.5" customHeight="1" x14ac:dyDescent="0.25">
      <c r="A4065" s="141">
        <f t="shared" si="544"/>
        <v>2026</v>
      </c>
      <c r="B4065" s="141">
        <f t="shared" si="545"/>
        <v>2</v>
      </c>
      <c r="C4065" s="154">
        <v>46071</v>
      </c>
      <c r="D4065" s="142">
        <f t="shared" ca="1" si="546"/>
        <v>46097</v>
      </c>
      <c r="E4065" s="142" t="str">
        <f t="shared" ca="1" si="547"/>
        <v>0-Months</v>
      </c>
      <c r="F4065" s="142" t="str">
        <f>VLOOKUP(O4065,Stock[],5,FALSE)</f>
        <v>BE</v>
      </c>
      <c r="G4065" s="143" t="s">
        <v>3646</v>
      </c>
      <c r="H4065" s="144"/>
      <c r="I4065" s="145" t="s">
        <v>330</v>
      </c>
      <c r="J4065" s="141" t="str">
        <f>VLOOKUP(I4065,Customers[],2,FALSE)</f>
        <v>ဦးစိုးဝင်း</v>
      </c>
      <c r="K4065" s="141" t="str">
        <f>VLOOKUP(I4065,Customers[],4,FALSE)</f>
        <v>Kyukpadaung</v>
      </c>
      <c r="L4065" s="141" t="str">
        <f>VLOOKUP(Table85[[#This Row],[CustomerID]],Table!H:K,3,0)</f>
        <v>ကျောက်ပန်းတောင်း</v>
      </c>
      <c r="M4065" s="141" t="str">
        <f>VLOOKUP(I4065,Customers[],5,FALSE)</f>
        <v>WholeSales/Contract</v>
      </c>
      <c r="N4065" s="145" t="s">
        <v>10</v>
      </c>
      <c r="O4065" s="146" t="s">
        <v>217</v>
      </c>
      <c r="P4065" s="141" t="str">
        <f>VLOOKUP(O4065,Stock[],2,FALSE)</f>
        <v>လိမ္မော်ဖြူ</v>
      </c>
      <c r="Q4065" s="147">
        <f>VLOOKUP(O4065,Stock[],3,FALSE)</f>
        <v>0.64</v>
      </c>
      <c r="R4065" s="147">
        <f>VLOOKUP(O4065,Stock[],4,FALSE)</f>
        <v>24</v>
      </c>
      <c r="S4065" s="146"/>
      <c r="T4065" s="147">
        <f>(DailySales!$S4065/DailySales!$R4065)+DailySales!$U4065</f>
        <v>60</v>
      </c>
      <c r="U4065" s="146">
        <v>60</v>
      </c>
      <c r="V4065" s="148">
        <f>+DailySales!$T4065*DailySales!$R4065</f>
        <v>1440</v>
      </c>
      <c r="W4065" s="148">
        <f>+DailySales!$V4065*DailySales!$Q4065</f>
        <v>921.6</v>
      </c>
      <c r="X4065" s="148">
        <f>VLOOKUP(O4065,Stock[],6,FALSE)</f>
        <v>1330</v>
      </c>
      <c r="Y4065" s="148">
        <f>+DailySales!$V4065*DailySales!$X4065</f>
        <v>1915200</v>
      </c>
      <c r="Z4065" s="146"/>
      <c r="AA4065" s="146"/>
      <c r="AB4065" s="146"/>
      <c r="AC4065" s="146"/>
      <c r="AD4065" s="146"/>
      <c r="AE4065" s="149">
        <v>24000</v>
      </c>
      <c r="AF4065" s="150"/>
      <c r="AG4065" s="151"/>
      <c r="AH4065" s="150"/>
      <c r="AI4065" s="151"/>
      <c r="AJ4065" s="150"/>
      <c r="AK4065" s="151"/>
      <c r="AL4065" s="38">
        <v>46086</v>
      </c>
      <c r="AM4065" s="39">
        <v>109480</v>
      </c>
      <c r="AN406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1829720</v>
      </c>
    </row>
    <row r="4066" spans="1:40" ht="19.5" customHeight="1" x14ac:dyDescent="0.25">
      <c r="A4066" s="141">
        <f t="shared" si="544"/>
        <v>2026</v>
      </c>
      <c r="B4066" s="141">
        <f t="shared" si="545"/>
        <v>2</v>
      </c>
      <c r="C4066" s="154">
        <v>46071</v>
      </c>
      <c r="D4066" s="142">
        <f t="shared" ca="1" si="546"/>
        <v>46097</v>
      </c>
      <c r="E4066" s="142" t="str">
        <f t="shared" ca="1" si="547"/>
        <v>0-Months</v>
      </c>
      <c r="F4066" s="142" t="str">
        <f>VLOOKUP(O4066,Stock[],5,FALSE)</f>
        <v>BE</v>
      </c>
      <c r="G4066" s="143" t="s">
        <v>3646</v>
      </c>
      <c r="H4066" s="144"/>
      <c r="I4066" s="145" t="s">
        <v>330</v>
      </c>
      <c r="J4066" s="141" t="str">
        <f>VLOOKUP(I4066,Customers[],2,FALSE)</f>
        <v>ဦးစိုးဝင်း</v>
      </c>
      <c r="K4066" s="141" t="str">
        <f>VLOOKUP(I4066,Customers[],4,FALSE)</f>
        <v>Kyukpadaung</v>
      </c>
      <c r="L4066" s="141" t="str">
        <f>VLOOKUP(Table85[[#This Row],[CustomerID]],Table!H:K,3,0)</f>
        <v>ကျောက်ပန်းတောင်း</v>
      </c>
      <c r="M4066" s="141" t="str">
        <f>VLOOKUP(I4066,Customers[],5,FALSE)</f>
        <v>WholeSales/Contract</v>
      </c>
      <c r="N4066" s="145" t="s">
        <v>10</v>
      </c>
      <c r="O4066" s="146" t="s">
        <v>2465</v>
      </c>
      <c r="P4066" s="141" t="str">
        <f>VLOOKUP(O4066,Stock[],2,FALSE)</f>
        <v>မိုးနဲကွန်ကီး</v>
      </c>
      <c r="Q4066" s="147">
        <f>VLOOKUP(O4066,Stock[],3,FALSE)</f>
        <v>0.64</v>
      </c>
      <c r="R4066" s="147">
        <f>VLOOKUP(O4066,Stock[],4,FALSE)</f>
        <v>14</v>
      </c>
      <c r="S4066" s="146"/>
      <c r="T4066" s="147">
        <f>(DailySales!$S4066/DailySales!$R4066)+DailySales!$U4066</f>
        <v>150</v>
      </c>
      <c r="U4066" s="146">
        <v>150</v>
      </c>
      <c r="V4066" s="148">
        <f>+DailySales!$T4066*DailySales!$R4066</f>
        <v>2100</v>
      </c>
      <c r="W4066" s="148">
        <f>+DailySales!$V4066*DailySales!$Q4066</f>
        <v>1344</v>
      </c>
      <c r="X4066" s="148">
        <f>VLOOKUP(O4066,Stock[],6,FALSE)</f>
        <v>1700</v>
      </c>
      <c r="Y4066" s="148">
        <f>+DailySales!$V4066*DailySales!$X4066</f>
        <v>3570000</v>
      </c>
      <c r="Z4066" s="146"/>
      <c r="AA4066" s="146"/>
      <c r="AB4066" s="146"/>
      <c r="AC4066" s="146"/>
      <c r="AD4066" s="146"/>
      <c r="AE4066" s="149">
        <f>150*350</f>
        <v>52500</v>
      </c>
      <c r="AF4066" s="150"/>
      <c r="AG4066" s="151"/>
      <c r="AH4066" s="150"/>
      <c r="AI4066" s="151"/>
      <c r="AJ4066" s="150"/>
      <c r="AK4066" s="151"/>
      <c r="AL4066" s="34"/>
      <c r="AM4066" s="39"/>
      <c r="AN406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3622500</v>
      </c>
    </row>
    <row r="4067" spans="1:40" ht="19.5" customHeight="1" x14ac:dyDescent="0.25">
      <c r="A4067" s="141">
        <f t="shared" si="544"/>
        <v>2026</v>
      </c>
      <c r="B4067" s="141">
        <f t="shared" si="545"/>
        <v>2</v>
      </c>
      <c r="C4067" s="154">
        <v>46071</v>
      </c>
      <c r="D4067" s="142">
        <f t="shared" ca="1" si="546"/>
        <v>46097</v>
      </c>
      <c r="E4067" s="142" t="str">
        <f t="shared" ca="1" si="547"/>
        <v>0-Months</v>
      </c>
      <c r="F4067" s="142" t="str">
        <f>VLOOKUP(O4067,Stock[],5,FALSE)</f>
        <v>BE</v>
      </c>
      <c r="G4067" s="143" t="s">
        <v>3647</v>
      </c>
      <c r="H4067" s="144"/>
      <c r="I4067" s="145" t="s">
        <v>1754</v>
      </c>
      <c r="J4067" s="141" t="str">
        <f>VLOOKUP(I4067,Customers[],2,FALSE)</f>
        <v>စစ်ဆေးရေးဂိတ်လက်ဆောင်</v>
      </c>
      <c r="K4067" s="141">
        <f>VLOOKUP(I4067,Customers[],4,FALSE)</f>
        <v>0</v>
      </c>
      <c r="L4067" s="141">
        <f>VLOOKUP(Table85[[#This Row],[CustomerID]],Table!H:K,3,0)</f>
        <v>0</v>
      </c>
      <c r="M4067" s="141">
        <f>VLOOKUP(I4067,Customers[],5,FALSE)</f>
        <v>0</v>
      </c>
      <c r="N4067" s="145" t="s">
        <v>1751</v>
      </c>
      <c r="O4067" s="146" t="s">
        <v>217</v>
      </c>
      <c r="P4067" s="141" t="str">
        <f>VLOOKUP(O4067,Stock[],2,FALSE)</f>
        <v>လိမ္မော်ဖြူ</v>
      </c>
      <c r="Q4067" s="147">
        <f>VLOOKUP(O4067,Stock[],3,FALSE)</f>
        <v>0.64</v>
      </c>
      <c r="R4067" s="147">
        <f>VLOOKUP(O4067,Stock[],4,FALSE)</f>
        <v>24</v>
      </c>
      <c r="S4067" s="146">
        <v>11</v>
      </c>
      <c r="T4067" s="147">
        <f>(DailySales!$S4067/DailySales!$R4067)+DailySales!$U4067</f>
        <v>0.45833333333333331</v>
      </c>
      <c r="U4067" s="146"/>
      <c r="V4067" s="148">
        <f>+DailySales!$T4067*DailySales!$R4067</f>
        <v>11</v>
      </c>
      <c r="W4067" s="148">
        <f>+DailySales!$V4067*DailySales!$Q4067</f>
        <v>7.04</v>
      </c>
      <c r="X4067" s="148">
        <f>VLOOKUP(O4067,Stock[],6,FALSE)</f>
        <v>1330</v>
      </c>
      <c r="Y4067" s="148">
        <f>+DailySales!$V4067*DailySales!$X4067</f>
        <v>14630</v>
      </c>
      <c r="Z4067" s="146"/>
      <c r="AA4067" s="146"/>
      <c r="AB4067" s="146"/>
      <c r="AC4067" s="146"/>
      <c r="AD4067" s="146"/>
      <c r="AE4067" s="149"/>
      <c r="AF4067" s="150">
        <v>46071</v>
      </c>
      <c r="AG4067" s="151">
        <v>14630</v>
      </c>
      <c r="AH4067" s="150"/>
      <c r="AI4067" s="151"/>
      <c r="AJ4067" s="150"/>
      <c r="AK4067" s="151"/>
      <c r="AL4067" s="34"/>
      <c r="AM4067" s="39"/>
      <c r="AN406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68" spans="1:40" ht="19.5" customHeight="1" x14ac:dyDescent="0.25">
      <c r="A4068" s="141">
        <f t="shared" ref="A4068:A4075" si="548">YEAR(C4068)</f>
        <v>2026</v>
      </c>
      <c r="B4068" s="141">
        <f t="shared" ref="B4068:B4075" si="549">MONTH(C4068)</f>
        <v>2</v>
      </c>
      <c r="C4068" s="154">
        <v>46071</v>
      </c>
      <c r="D4068" s="142">
        <f t="shared" ref="D4068:D4075" ca="1" si="550">TODAY()</f>
        <v>46097</v>
      </c>
      <c r="E4068" s="142" t="str">
        <f t="shared" ref="E4068:E4075" ca="1" si="551">DATEDIF(C4068,D4068,"M")&amp;"-Months"</f>
        <v>0-Months</v>
      </c>
      <c r="F4068" s="142" t="str">
        <f>VLOOKUP(O4068,Stock[],5,FALSE)</f>
        <v>BE</v>
      </c>
      <c r="G4068" s="143" t="s">
        <v>3648</v>
      </c>
      <c r="H4068" s="144" t="s">
        <v>283</v>
      </c>
      <c r="I4068" s="145" t="s">
        <v>496</v>
      </c>
      <c r="J4068" s="141" t="str">
        <f>VLOOKUP(I4068,Customers[],2,FALSE)</f>
        <v>မခင်ဝင်းရီ</v>
      </c>
      <c r="K4068" s="141" t="str">
        <f>VLOOKUP(I4068,Customers[],4,FALSE)</f>
        <v>Wandwin</v>
      </c>
      <c r="L4068" s="141" t="str">
        <f>VLOOKUP(Table85[[#This Row],[CustomerID]],Table!H:K,3,0)</f>
        <v>ကန်အောက်</v>
      </c>
      <c r="M4068" s="141" t="str">
        <f>VLOOKUP(I4068,Customers[],5,FALSE)</f>
        <v>Van-2</v>
      </c>
      <c r="N4068" s="145" t="s">
        <v>9</v>
      </c>
      <c r="O4068" s="146" t="s">
        <v>225</v>
      </c>
      <c r="P4068" s="141" t="str">
        <f>VLOOKUP(O4068,Stock[],2,FALSE)</f>
        <v>ချယ်ရီသံပုရာအရက်သန့်ကော် (1Ltr)</v>
      </c>
      <c r="Q4068" s="147">
        <f>VLOOKUP(O4068,Stock[],3,FALSE)</f>
        <v>1</v>
      </c>
      <c r="R4068" s="147">
        <f>VLOOKUP(O4068,Stock[],4,FALSE)</f>
        <v>12</v>
      </c>
      <c r="S4068" s="146"/>
      <c r="T4068" s="147">
        <f>(DailySales!$S4068/DailySales!$R4068)+DailySales!$U4068</f>
        <v>5</v>
      </c>
      <c r="U4068" s="146">
        <v>5</v>
      </c>
      <c r="V4068" s="148">
        <f>+DailySales!$T4068*DailySales!$R4068</f>
        <v>60</v>
      </c>
      <c r="W4068" s="148">
        <f>+DailySales!$V4068*DailySales!$Q4068</f>
        <v>60</v>
      </c>
      <c r="X4068" s="148">
        <f>VLOOKUP(O4068,Stock[],6,FALSE)</f>
        <v>1260</v>
      </c>
      <c r="Y4068" s="148">
        <f>+DailySales!$V4068*DailySales!$X4068</f>
        <v>75600</v>
      </c>
      <c r="Z4068" s="146"/>
      <c r="AA4068" s="146"/>
      <c r="AB4068" s="146"/>
      <c r="AC4068" s="146"/>
      <c r="AD4068" s="146"/>
      <c r="AE4068" s="149">
        <v>1900</v>
      </c>
      <c r="AF4068" s="150">
        <v>46071</v>
      </c>
      <c r="AG4068" s="151">
        <v>77500</v>
      </c>
      <c r="AH4068" s="150"/>
      <c r="AI4068" s="151"/>
      <c r="AJ4068" s="150"/>
      <c r="AK4068" s="151"/>
      <c r="AL4068" s="34"/>
      <c r="AM4068" s="39"/>
      <c r="AN406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69" spans="1:40" ht="19.5" customHeight="1" x14ac:dyDescent="0.25">
      <c r="A4069" s="141">
        <f t="shared" si="548"/>
        <v>2026</v>
      </c>
      <c r="B4069" s="141">
        <f t="shared" si="549"/>
        <v>2</v>
      </c>
      <c r="C4069" s="154">
        <v>46071</v>
      </c>
      <c r="D4069" s="142">
        <f t="shared" ca="1" si="550"/>
        <v>46097</v>
      </c>
      <c r="E4069" s="142" t="str">
        <f t="shared" ca="1" si="551"/>
        <v>0-Months</v>
      </c>
      <c r="F4069" s="142" t="str">
        <f>VLOOKUP(O4069,Stock[],5,FALSE)</f>
        <v>BE</v>
      </c>
      <c r="G4069" s="143" t="s">
        <v>3648</v>
      </c>
      <c r="H4069" s="144" t="s">
        <v>283</v>
      </c>
      <c r="I4069" s="145" t="s">
        <v>496</v>
      </c>
      <c r="J4069" s="141" t="str">
        <f>VLOOKUP(I4069,Customers[],2,FALSE)</f>
        <v>မခင်ဝင်းရီ</v>
      </c>
      <c r="K4069" s="141" t="str">
        <f>VLOOKUP(I4069,Customers[],4,FALSE)</f>
        <v>Wandwin</v>
      </c>
      <c r="L4069" s="141" t="str">
        <f>VLOOKUP(Table85[[#This Row],[CustomerID]],Table!H:K,3,0)</f>
        <v>ကန်အောက်</v>
      </c>
      <c r="M4069" s="141" t="str">
        <f>VLOOKUP(I4069,Customers[],5,FALSE)</f>
        <v>Van-2</v>
      </c>
      <c r="N4069" s="145" t="s">
        <v>9</v>
      </c>
      <c r="O4069" s="146" t="s">
        <v>220</v>
      </c>
      <c r="P4069" s="141" t="str">
        <f>VLOOKUP(O4069,Stock[],2,FALSE)</f>
        <v>မြန်မာရှောက်ပျား</v>
      </c>
      <c r="Q4069" s="147">
        <f>VLOOKUP(O4069,Stock[],3,FALSE)</f>
        <v>0.64</v>
      </c>
      <c r="R4069" s="147">
        <f>VLOOKUP(O4069,Stock[],4,FALSE)</f>
        <v>14</v>
      </c>
      <c r="S4069" s="146"/>
      <c r="T4069" s="147">
        <f>(DailySales!$S4069/DailySales!$R4069)+DailySales!$U4069</f>
        <v>1</v>
      </c>
      <c r="U4069" s="146">
        <v>1</v>
      </c>
      <c r="V4069" s="148">
        <f>+DailySales!$T4069*DailySales!$R4069</f>
        <v>14</v>
      </c>
      <c r="W4069" s="148">
        <f>+DailySales!$V4069*DailySales!$Q4069</f>
        <v>8.9600000000000009</v>
      </c>
      <c r="X4069" s="148">
        <f>VLOOKUP(O4069,Stock[],6,FALSE)</f>
        <v>1370</v>
      </c>
      <c r="Y4069" s="148">
        <f>+DailySales!$V4069*DailySales!$X4069</f>
        <v>19180</v>
      </c>
      <c r="Z4069" s="146"/>
      <c r="AA4069" s="146"/>
      <c r="AB4069" s="146"/>
      <c r="AC4069" s="146"/>
      <c r="AD4069" s="146"/>
      <c r="AE4069" s="149">
        <v>420</v>
      </c>
      <c r="AF4069" s="150">
        <v>46071</v>
      </c>
      <c r="AG4069" s="151">
        <v>19600</v>
      </c>
      <c r="AH4069" s="150"/>
      <c r="AI4069" s="151"/>
      <c r="AJ4069" s="150"/>
      <c r="AK4069" s="151"/>
      <c r="AL4069" s="34"/>
      <c r="AM4069" s="39"/>
      <c r="AN406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70" spans="1:40" ht="19.5" customHeight="1" x14ac:dyDescent="0.25">
      <c r="A4070" s="141">
        <f t="shared" si="548"/>
        <v>2026</v>
      </c>
      <c r="B4070" s="141">
        <f t="shared" si="549"/>
        <v>2</v>
      </c>
      <c r="C4070" s="154">
        <v>46071</v>
      </c>
      <c r="D4070" s="142">
        <f t="shared" ca="1" si="550"/>
        <v>46097</v>
      </c>
      <c r="E4070" s="142" t="str">
        <f t="shared" ca="1" si="551"/>
        <v>0-Months</v>
      </c>
      <c r="F4070" s="142" t="str">
        <f>VLOOKUP(O4070,Stock[],5,FALSE)</f>
        <v>BE</v>
      </c>
      <c r="G4070" s="143" t="s">
        <v>3648</v>
      </c>
      <c r="H4070" s="144" t="s">
        <v>283</v>
      </c>
      <c r="I4070" s="145" t="s">
        <v>1753</v>
      </c>
      <c r="J4070" s="141" t="str">
        <f>VLOOKUP(I4070,Customers[],2,FALSE)</f>
        <v>ကုန်သည်လက်ဆောင်</v>
      </c>
      <c r="K4070" s="141">
        <f>VLOOKUP(I4070,Customers[],4,FALSE)</f>
        <v>0</v>
      </c>
      <c r="L4070" s="141">
        <f>VLOOKUP(Table85[[#This Row],[CustomerID]],Table!H:K,3,0)</f>
        <v>0</v>
      </c>
      <c r="M4070" s="141">
        <f>VLOOKUP(I4070,Customers[],5,FALSE)</f>
        <v>0</v>
      </c>
      <c r="N4070" s="145" t="s">
        <v>1750</v>
      </c>
      <c r="O4070" s="146" t="s">
        <v>225</v>
      </c>
      <c r="P4070" s="141" t="str">
        <f>VLOOKUP(O4070,Stock[],2,FALSE)</f>
        <v>ချယ်ရီသံပုရာအရက်သန့်ကော် (1Ltr)</v>
      </c>
      <c r="Q4070" s="147">
        <f>VLOOKUP(O4070,Stock[],3,FALSE)</f>
        <v>1</v>
      </c>
      <c r="R4070" s="147">
        <f>VLOOKUP(O4070,Stock[],4,FALSE)</f>
        <v>12</v>
      </c>
      <c r="S4070" s="146">
        <v>1</v>
      </c>
      <c r="T4070" s="147">
        <f>(DailySales!$S4070/DailySales!$R4070)+DailySales!$U4070</f>
        <v>8.3333333333333329E-2</v>
      </c>
      <c r="U4070" s="146"/>
      <c r="V4070" s="148">
        <f>+DailySales!$T4070*DailySales!$R4070</f>
        <v>1</v>
      </c>
      <c r="W4070" s="148">
        <f>+DailySales!$V4070*DailySales!$Q4070</f>
        <v>1</v>
      </c>
      <c r="X4070" s="148">
        <f>VLOOKUP(O4070,Stock[],6,FALSE)</f>
        <v>1260</v>
      </c>
      <c r="Y4070" s="148">
        <f>+DailySales!$V4070*DailySales!$X4070</f>
        <v>1260</v>
      </c>
      <c r="Z4070" s="146"/>
      <c r="AA4070" s="146"/>
      <c r="AB4070" s="146"/>
      <c r="AC4070" s="146"/>
      <c r="AD4070" s="146"/>
      <c r="AE4070" s="149"/>
      <c r="AF4070" s="150">
        <v>46071</v>
      </c>
      <c r="AG4070" s="151">
        <v>1260</v>
      </c>
      <c r="AH4070" s="150"/>
      <c r="AI4070" s="151"/>
      <c r="AJ4070" s="150"/>
      <c r="AK4070" s="151"/>
      <c r="AL4070" s="34"/>
      <c r="AM4070" s="39"/>
      <c r="AN407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71" spans="1:40" ht="19.5" customHeight="1" x14ac:dyDescent="0.25">
      <c r="A4071" s="141">
        <f t="shared" si="548"/>
        <v>2026</v>
      </c>
      <c r="B4071" s="141">
        <f t="shared" si="549"/>
        <v>2</v>
      </c>
      <c r="C4071" s="154">
        <v>46071</v>
      </c>
      <c r="D4071" s="142">
        <f t="shared" ca="1" si="550"/>
        <v>46097</v>
      </c>
      <c r="E4071" s="142" t="str">
        <f t="shared" ca="1" si="551"/>
        <v>0-Months</v>
      </c>
      <c r="F4071" s="142" t="str">
        <f>VLOOKUP(O4071,Stock[],5,FALSE)</f>
        <v>BE</v>
      </c>
      <c r="G4071" s="143" t="s">
        <v>3649</v>
      </c>
      <c r="H4071" s="144" t="s">
        <v>283</v>
      </c>
      <c r="I4071" s="145" t="s">
        <v>497</v>
      </c>
      <c r="J4071" s="141" t="str">
        <f>VLOOKUP(I4071,Customers[],2,FALSE)</f>
        <v>ကိုကျော်သင်း</v>
      </c>
      <c r="K4071" s="141" t="str">
        <f>VLOOKUP(I4071,Customers[],4,FALSE)</f>
        <v>Wandwin</v>
      </c>
      <c r="L4071" s="141" t="str">
        <f>VLOOKUP(Table85[[#This Row],[CustomerID]],Table!H:K,3,0)</f>
        <v>ကုက္ကိုခါးလှ</v>
      </c>
      <c r="M4071" s="141" t="str">
        <f>VLOOKUP(I4071,Customers[],5,FALSE)</f>
        <v>Van-2</v>
      </c>
      <c r="N4071" s="145" t="s">
        <v>9</v>
      </c>
      <c r="O4071" s="146" t="s">
        <v>220</v>
      </c>
      <c r="P4071" s="141" t="str">
        <f>VLOOKUP(O4071,Stock[],2,FALSE)</f>
        <v>မြန်မာရှောက်ပျား</v>
      </c>
      <c r="Q4071" s="147">
        <f>VLOOKUP(O4071,Stock[],3,FALSE)</f>
        <v>0.64</v>
      </c>
      <c r="R4071" s="147">
        <f>VLOOKUP(O4071,Stock[],4,FALSE)</f>
        <v>14</v>
      </c>
      <c r="S4071" s="146"/>
      <c r="T4071" s="147">
        <f>(DailySales!$S4071/DailySales!$R4071)+DailySales!$U4071</f>
        <v>5</v>
      </c>
      <c r="U4071" s="146">
        <v>5</v>
      </c>
      <c r="V4071" s="148">
        <f>+DailySales!$T4071*DailySales!$R4071</f>
        <v>70</v>
      </c>
      <c r="W4071" s="148">
        <f>+DailySales!$V4071*DailySales!$Q4071</f>
        <v>44.800000000000004</v>
      </c>
      <c r="X4071" s="148">
        <f>VLOOKUP(O4071,Stock[],6,FALSE)</f>
        <v>1370</v>
      </c>
      <c r="Y4071" s="148">
        <f>+DailySales!$V4071*DailySales!$X4071</f>
        <v>95900</v>
      </c>
      <c r="Z4071" s="146"/>
      <c r="AA4071" s="146"/>
      <c r="AB4071" s="146"/>
      <c r="AC4071" s="146"/>
      <c r="AD4071" s="146"/>
      <c r="AE4071" s="149">
        <v>2100</v>
      </c>
      <c r="AF4071" s="150">
        <v>46071</v>
      </c>
      <c r="AG4071" s="151">
        <v>98000</v>
      </c>
      <c r="AH4071" s="150"/>
      <c r="AI4071" s="151"/>
      <c r="AJ4071" s="150"/>
      <c r="AK4071" s="151"/>
      <c r="AL4071" s="34"/>
      <c r="AM4071" s="39"/>
      <c r="AN407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72" spans="1:40" ht="19.5" customHeight="1" x14ac:dyDescent="0.25">
      <c r="A4072" s="141">
        <f t="shared" si="548"/>
        <v>2026</v>
      </c>
      <c r="B4072" s="141">
        <f t="shared" si="549"/>
        <v>2</v>
      </c>
      <c r="C4072" s="154">
        <v>46071</v>
      </c>
      <c r="D4072" s="142">
        <f t="shared" ca="1" si="550"/>
        <v>46097</v>
      </c>
      <c r="E4072" s="142" t="str">
        <f t="shared" ca="1" si="551"/>
        <v>0-Months</v>
      </c>
      <c r="F4072" s="142" t="str">
        <f>VLOOKUP(O4072,Stock[],5,FALSE)</f>
        <v>BE</v>
      </c>
      <c r="G4072" s="143" t="s">
        <v>3650</v>
      </c>
      <c r="H4072" s="144" t="s">
        <v>283</v>
      </c>
      <c r="I4072" s="145" t="s">
        <v>602</v>
      </c>
      <c r="J4072" s="141" t="str">
        <f>VLOOKUP(I4072,Customers[],2,FALSE)</f>
        <v>ကိုမောင်ကြည်</v>
      </c>
      <c r="K4072" s="141" t="str">
        <f>VLOOKUP(I4072,Customers[],4,FALSE)</f>
        <v>Wandwin</v>
      </c>
      <c r="L4072" s="141" t="str">
        <f>VLOOKUP(Table85[[#This Row],[CustomerID]],Table!H:K,3,0)</f>
        <v>ကုက္ကိုခါးလှ</v>
      </c>
      <c r="M4072" s="141" t="str">
        <f>VLOOKUP(I4072,Customers[],5,FALSE)</f>
        <v>Van-2</v>
      </c>
      <c r="N4072" s="145" t="s">
        <v>9</v>
      </c>
      <c r="O4072" s="146" t="s">
        <v>220</v>
      </c>
      <c r="P4072" s="141" t="str">
        <f>VLOOKUP(O4072,Stock[],2,FALSE)</f>
        <v>မြန်မာရှောက်ပျား</v>
      </c>
      <c r="Q4072" s="147">
        <f>VLOOKUP(O4072,Stock[],3,FALSE)</f>
        <v>0.64</v>
      </c>
      <c r="R4072" s="147">
        <f>VLOOKUP(O4072,Stock[],4,FALSE)</f>
        <v>14</v>
      </c>
      <c r="S4072" s="146"/>
      <c r="T4072" s="147">
        <f>(DailySales!$S4072/DailySales!$R4072)+DailySales!$U4072</f>
        <v>5</v>
      </c>
      <c r="U4072" s="146">
        <v>5</v>
      </c>
      <c r="V4072" s="148">
        <f>+DailySales!$T4072*DailySales!$R4072</f>
        <v>70</v>
      </c>
      <c r="W4072" s="148">
        <f>+DailySales!$V4072*DailySales!$Q4072</f>
        <v>44.800000000000004</v>
      </c>
      <c r="X4072" s="148">
        <f>VLOOKUP(O4072,Stock[],6,FALSE)</f>
        <v>1370</v>
      </c>
      <c r="Y4072" s="148">
        <f>+DailySales!$V4072*DailySales!$X4072</f>
        <v>95900</v>
      </c>
      <c r="Z4072" s="146"/>
      <c r="AA4072" s="146"/>
      <c r="AB4072" s="146"/>
      <c r="AC4072" s="146"/>
      <c r="AD4072" s="146"/>
      <c r="AE4072" s="149">
        <v>2100</v>
      </c>
      <c r="AF4072" s="150">
        <v>46071</v>
      </c>
      <c r="AG4072" s="151">
        <v>98000</v>
      </c>
      <c r="AH4072" s="150"/>
      <c r="AI4072" s="151"/>
      <c r="AJ4072" s="150"/>
      <c r="AK4072" s="151"/>
      <c r="AL4072" s="34"/>
      <c r="AM4072" s="39"/>
      <c r="AN407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73" spans="1:40" ht="19.5" customHeight="1" x14ac:dyDescent="0.25">
      <c r="A4073" s="141">
        <f t="shared" si="548"/>
        <v>2026</v>
      </c>
      <c r="B4073" s="141">
        <f t="shared" si="549"/>
        <v>2</v>
      </c>
      <c r="C4073" s="154">
        <v>46071</v>
      </c>
      <c r="D4073" s="142">
        <f t="shared" ca="1" si="550"/>
        <v>46097</v>
      </c>
      <c r="E4073" s="142" t="str">
        <f t="shared" ca="1" si="551"/>
        <v>0-Months</v>
      </c>
      <c r="F4073" s="142" t="str">
        <f>VLOOKUP(O4073,Stock[],5,FALSE)</f>
        <v>BE</v>
      </c>
      <c r="G4073" s="143" t="s">
        <v>3651</v>
      </c>
      <c r="H4073" s="144" t="s">
        <v>283</v>
      </c>
      <c r="I4073" s="145" t="s">
        <v>498</v>
      </c>
      <c r="J4073" s="141" t="str">
        <f>VLOOKUP(I4073,Customers[],2,FALSE)</f>
        <v>မချိုသဲ</v>
      </c>
      <c r="K4073" s="141" t="str">
        <f>VLOOKUP(I4073,Customers[],4,FALSE)</f>
        <v>Wandwin</v>
      </c>
      <c r="L4073" s="141" t="str">
        <f>VLOOKUP(Table85[[#This Row],[CustomerID]],Table!H:K,3,0)</f>
        <v>အင်းကုန်း</v>
      </c>
      <c r="M4073" s="141" t="str">
        <f>VLOOKUP(I4073,Customers[],5,FALSE)</f>
        <v>Van-2</v>
      </c>
      <c r="N4073" s="145" t="s">
        <v>9</v>
      </c>
      <c r="O4073" s="146" t="s">
        <v>225</v>
      </c>
      <c r="P4073" s="141" t="str">
        <f>VLOOKUP(O4073,Stock[],2,FALSE)</f>
        <v>ချယ်ရီသံပုရာအရက်သန့်ကော် (1Ltr)</v>
      </c>
      <c r="Q4073" s="147">
        <f>VLOOKUP(O4073,Stock[],3,FALSE)</f>
        <v>1</v>
      </c>
      <c r="R4073" s="147">
        <f>VLOOKUP(O4073,Stock[],4,FALSE)</f>
        <v>12</v>
      </c>
      <c r="S4073" s="146"/>
      <c r="T4073" s="147">
        <f>(DailySales!$S4073/DailySales!$R4073)+DailySales!$U4073</f>
        <v>2</v>
      </c>
      <c r="U4073" s="146">
        <v>2</v>
      </c>
      <c r="V4073" s="148">
        <f>+DailySales!$T4073*DailySales!$R4073</f>
        <v>24</v>
      </c>
      <c r="W4073" s="148">
        <f>+DailySales!$V4073*DailySales!$Q4073</f>
        <v>24</v>
      </c>
      <c r="X4073" s="148">
        <f>VLOOKUP(O4073,Stock[],6,FALSE)</f>
        <v>1260</v>
      </c>
      <c r="Y4073" s="148">
        <f>+DailySales!$V4073*DailySales!$X4073</f>
        <v>30240</v>
      </c>
      <c r="Z4073" s="146"/>
      <c r="AA4073" s="146"/>
      <c r="AB4073" s="146"/>
      <c r="AC4073" s="146"/>
      <c r="AD4073" s="146"/>
      <c r="AE4073" s="149">
        <v>760</v>
      </c>
      <c r="AF4073" s="150">
        <v>46071</v>
      </c>
      <c r="AG4073" s="151">
        <v>31000</v>
      </c>
      <c r="AH4073" s="150"/>
      <c r="AI4073" s="151"/>
      <c r="AJ4073" s="150"/>
      <c r="AK4073" s="151"/>
      <c r="AL4073" s="34"/>
      <c r="AM4073" s="39"/>
      <c r="AN407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74" spans="1:40" ht="19.5" customHeight="1" x14ac:dyDescent="0.25">
      <c r="A4074" s="141">
        <f t="shared" si="548"/>
        <v>2026</v>
      </c>
      <c r="B4074" s="141">
        <f t="shared" si="549"/>
        <v>2</v>
      </c>
      <c r="C4074" s="154">
        <v>46071</v>
      </c>
      <c r="D4074" s="142">
        <f t="shared" ca="1" si="550"/>
        <v>46097</v>
      </c>
      <c r="E4074" s="142" t="str">
        <f t="shared" ca="1" si="551"/>
        <v>0-Months</v>
      </c>
      <c r="F4074" s="142" t="str">
        <f>VLOOKUP(O4074,Stock[],5,FALSE)</f>
        <v>BE</v>
      </c>
      <c r="G4074" s="143" t="s">
        <v>3652</v>
      </c>
      <c r="H4074" s="144" t="s">
        <v>283</v>
      </c>
      <c r="I4074" s="145" t="s">
        <v>499</v>
      </c>
      <c r="J4074" s="141" t="str">
        <f>VLOOKUP(I4074,Customers[],2,FALSE)</f>
        <v>မွန်မွန်ကို</v>
      </c>
      <c r="K4074" s="141" t="str">
        <f>VLOOKUP(I4074,Customers[],4,FALSE)</f>
        <v>Wandwin</v>
      </c>
      <c r="L4074" s="141" t="str">
        <f>VLOOKUP(Table85[[#This Row],[CustomerID]],Table!H:K,3,0)</f>
        <v>အင်းကုန်း</v>
      </c>
      <c r="M4074" s="141" t="str">
        <f>VLOOKUP(I4074,Customers[],5,FALSE)</f>
        <v>Van-2</v>
      </c>
      <c r="N4074" s="145" t="s">
        <v>9</v>
      </c>
      <c r="O4074" s="146" t="s">
        <v>223</v>
      </c>
      <c r="P4074" s="141" t="str">
        <f>VLOOKUP(O4074,Stock[],2,FALSE)</f>
        <v>ချယ်ရီအရက်သန့်ကော် (.6Ltr)</v>
      </c>
      <c r="Q4074" s="147">
        <f>VLOOKUP(O4074,Stock[],3,FALSE)</f>
        <v>0.6</v>
      </c>
      <c r="R4074" s="147">
        <f>VLOOKUP(O4074,Stock[],4,FALSE)</f>
        <v>24</v>
      </c>
      <c r="S4074" s="146"/>
      <c r="T4074" s="147">
        <f>(DailySales!$S4074/DailySales!$R4074)+DailySales!$U4074</f>
        <v>3</v>
      </c>
      <c r="U4074" s="146">
        <v>3</v>
      </c>
      <c r="V4074" s="148">
        <f>+DailySales!$T4074*DailySales!$R4074</f>
        <v>72</v>
      </c>
      <c r="W4074" s="148">
        <f>+DailySales!$V4074*DailySales!$Q4074</f>
        <v>43.199999999999996</v>
      </c>
      <c r="X4074" s="148">
        <f>VLOOKUP(O4074,Stock[],6,FALSE)</f>
        <v>875</v>
      </c>
      <c r="Y4074" s="148">
        <f>+DailySales!$V4074*DailySales!$X4074</f>
        <v>63000</v>
      </c>
      <c r="Z4074" s="146"/>
      <c r="AA4074" s="146"/>
      <c r="AB4074" s="146"/>
      <c r="AC4074" s="146"/>
      <c r="AD4074" s="146"/>
      <c r="AE4074" s="149">
        <v>1800</v>
      </c>
      <c r="AF4074" s="150">
        <v>46071</v>
      </c>
      <c r="AG4074" s="151">
        <v>64800</v>
      </c>
      <c r="AH4074" s="150"/>
      <c r="AI4074" s="151"/>
      <c r="AJ4074" s="150"/>
      <c r="AK4074" s="151"/>
      <c r="AL4074" s="34"/>
      <c r="AM4074" s="39"/>
      <c r="AN407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75" spans="1:40" ht="19.5" customHeight="1" x14ac:dyDescent="0.25">
      <c r="A4075" s="141">
        <f t="shared" si="548"/>
        <v>2026</v>
      </c>
      <c r="B4075" s="141">
        <f t="shared" si="549"/>
        <v>2</v>
      </c>
      <c r="C4075" s="154">
        <v>46071</v>
      </c>
      <c r="D4075" s="142">
        <f t="shared" ca="1" si="550"/>
        <v>46097</v>
      </c>
      <c r="E4075" s="142" t="str">
        <f t="shared" ca="1" si="551"/>
        <v>0-Months</v>
      </c>
      <c r="F4075" s="142" t="str">
        <f>VLOOKUP(O4075,Stock[],5,FALSE)</f>
        <v>BE</v>
      </c>
      <c r="G4075" s="143" t="s">
        <v>3652</v>
      </c>
      <c r="H4075" s="144" t="s">
        <v>283</v>
      </c>
      <c r="I4075" s="145" t="s">
        <v>499</v>
      </c>
      <c r="J4075" s="141" t="str">
        <f>VLOOKUP(I4075,Customers[],2,FALSE)</f>
        <v>မွန်မွန်ကို</v>
      </c>
      <c r="K4075" s="141" t="str">
        <f>VLOOKUP(I4075,Customers[],4,FALSE)</f>
        <v>Wandwin</v>
      </c>
      <c r="L4075" s="141" t="str">
        <f>VLOOKUP(Table85[[#This Row],[CustomerID]],Table!H:K,3,0)</f>
        <v>အင်းကုန်း</v>
      </c>
      <c r="M4075" s="141" t="str">
        <f>VLOOKUP(I4075,Customers[],5,FALSE)</f>
        <v>Van-2</v>
      </c>
      <c r="N4075" s="145" t="s">
        <v>9</v>
      </c>
      <c r="O4075" s="146" t="s">
        <v>225</v>
      </c>
      <c r="P4075" s="141" t="str">
        <f>VLOOKUP(O4075,Stock[],2,FALSE)</f>
        <v>ချယ်ရီသံပုရာအရက်သန့်ကော် (1Ltr)</v>
      </c>
      <c r="Q4075" s="147">
        <f>VLOOKUP(O4075,Stock[],3,FALSE)</f>
        <v>1</v>
      </c>
      <c r="R4075" s="147">
        <f>VLOOKUP(O4075,Stock[],4,FALSE)</f>
        <v>12</v>
      </c>
      <c r="S4075" s="146"/>
      <c r="T4075" s="147">
        <f>(DailySales!$S4075/DailySales!$R4075)+DailySales!$U4075</f>
        <v>10</v>
      </c>
      <c r="U4075" s="146">
        <v>10</v>
      </c>
      <c r="V4075" s="148">
        <f>+DailySales!$T4075*DailySales!$R4075</f>
        <v>120</v>
      </c>
      <c r="W4075" s="148">
        <f>+DailySales!$V4075*DailySales!$Q4075</f>
        <v>120</v>
      </c>
      <c r="X4075" s="148">
        <f>VLOOKUP(O4075,Stock[],6,FALSE)</f>
        <v>1260</v>
      </c>
      <c r="Y4075" s="148">
        <f>+DailySales!$V4075*DailySales!$X4075</f>
        <v>151200</v>
      </c>
      <c r="Z4075" s="146"/>
      <c r="AA4075" s="146"/>
      <c r="AB4075" s="146"/>
      <c r="AC4075" s="146"/>
      <c r="AD4075" s="146"/>
      <c r="AE4075" s="149">
        <v>3800</v>
      </c>
      <c r="AF4075" s="150">
        <v>46071</v>
      </c>
      <c r="AG4075" s="151">
        <v>155000</v>
      </c>
      <c r="AH4075" s="150"/>
      <c r="AI4075" s="151"/>
      <c r="AJ4075" s="150"/>
      <c r="AK4075" s="151"/>
      <c r="AL4075" s="34"/>
      <c r="AM4075" s="39"/>
      <c r="AN407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76" spans="1:40" ht="19.5" customHeight="1" x14ac:dyDescent="0.25">
      <c r="A4076" s="141">
        <f t="shared" ref="A4076:A4083" si="552">YEAR(C4076)</f>
        <v>2026</v>
      </c>
      <c r="B4076" s="141">
        <f t="shared" ref="B4076:B4083" si="553">MONTH(C4076)</f>
        <v>2</v>
      </c>
      <c r="C4076" s="154">
        <v>46071</v>
      </c>
      <c r="D4076" s="142">
        <f t="shared" ref="D4076:D4083" ca="1" si="554">TODAY()</f>
        <v>46097</v>
      </c>
      <c r="E4076" s="142" t="str">
        <f t="shared" ref="E4076:E4083" ca="1" si="555">DATEDIF(C4076,D4076,"M")&amp;"-Months"</f>
        <v>0-Months</v>
      </c>
      <c r="F4076" s="142" t="str">
        <f>VLOOKUP(O4076,Stock[],5,FALSE)</f>
        <v>BE</v>
      </c>
      <c r="G4076" s="143" t="s">
        <v>3652</v>
      </c>
      <c r="H4076" s="144" t="s">
        <v>283</v>
      </c>
      <c r="I4076" s="145" t="s">
        <v>1753</v>
      </c>
      <c r="J4076" s="141" t="str">
        <f>VLOOKUP(I4076,Customers[],2,FALSE)</f>
        <v>ကုန်သည်လက်ဆောင်</v>
      </c>
      <c r="K4076" s="141">
        <f>VLOOKUP(I4076,Customers[],4,FALSE)</f>
        <v>0</v>
      </c>
      <c r="L4076" s="141">
        <f>VLOOKUP(Table85[[#This Row],[CustomerID]],Table!H:K,3,0)</f>
        <v>0</v>
      </c>
      <c r="M4076" s="141">
        <f>VLOOKUP(I4076,Customers[],5,FALSE)</f>
        <v>0</v>
      </c>
      <c r="N4076" s="145" t="s">
        <v>1750</v>
      </c>
      <c r="O4076" s="146" t="s">
        <v>225</v>
      </c>
      <c r="P4076" s="141" t="str">
        <f>VLOOKUP(O4076,Stock[],2,FALSE)</f>
        <v>ချယ်ရီသံပုရာအရက်သန့်ကော် (1Ltr)</v>
      </c>
      <c r="Q4076" s="147">
        <f>VLOOKUP(O4076,Stock[],3,FALSE)</f>
        <v>1</v>
      </c>
      <c r="R4076" s="147">
        <f>VLOOKUP(O4076,Stock[],4,FALSE)</f>
        <v>12</v>
      </c>
      <c r="S4076" s="146">
        <v>1</v>
      </c>
      <c r="T4076" s="147">
        <f>(DailySales!$S4076/DailySales!$R4076)+DailySales!$U4076</f>
        <v>8.3333333333333329E-2</v>
      </c>
      <c r="U4076" s="146"/>
      <c r="V4076" s="148">
        <f>+DailySales!$T4076*DailySales!$R4076</f>
        <v>1</v>
      </c>
      <c r="W4076" s="148">
        <f>+DailySales!$V4076*DailySales!$Q4076</f>
        <v>1</v>
      </c>
      <c r="X4076" s="148">
        <f>VLOOKUP(O4076,Stock[],6,FALSE)</f>
        <v>1260</v>
      </c>
      <c r="Y4076" s="148">
        <f>+DailySales!$V4076*DailySales!$X4076</f>
        <v>1260</v>
      </c>
      <c r="Z4076" s="146"/>
      <c r="AA4076" s="146"/>
      <c r="AB4076" s="146"/>
      <c r="AC4076" s="146"/>
      <c r="AD4076" s="146"/>
      <c r="AE4076" s="149"/>
      <c r="AF4076" s="150">
        <v>46071</v>
      </c>
      <c r="AG4076" s="151">
        <v>1260</v>
      </c>
      <c r="AH4076" s="150"/>
      <c r="AI4076" s="151"/>
      <c r="AJ4076" s="150"/>
      <c r="AK4076" s="151"/>
      <c r="AL4076" s="34"/>
      <c r="AM4076" s="39"/>
      <c r="AN407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77" spans="1:40" ht="19.5" customHeight="1" x14ac:dyDescent="0.25">
      <c r="A4077" s="141">
        <f t="shared" si="552"/>
        <v>2026</v>
      </c>
      <c r="B4077" s="141">
        <f t="shared" si="553"/>
        <v>2</v>
      </c>
      <c r="C4077" s="154">
        <v>46071</v>
      </c>
      <c r="D4077" s="142">
        <f t="shared" ca="1" si="554"/>
        <v>46097</v>
      </c>
      <c r="E4077" s="142" t="str">
        <f t="shared" ca="1" si="555"/>
        <v>0-Months</v>
      </c>
      <c r="F4077" s="142" t="str">
        <f>VLOOKUP(O4077,Stock[],5,FALSE)</f>
        <v>BE</v>
      </c>
      <c r="G4077" s="143" t="s">
        <v>3653</v>
      </c>
      <c r="H4077" s="144" t="s">
        <v>275</v>
      </c>
      <c r="I4077" s="145" t="s">
        <v>809</v>
      </c>
      <c r="J4077" s="141" t="str">
        <f>VLOOKUP(I4077,Customers[],2,FALSE)</f>
        <v>ရာပြည့်မိုး</v>
      </c>
      <c r="K4077" s="141" t="str">
        <f>VLOOKUP(I4077,Customers[],4,FALSE)</f>
        <v>Bagan</v>
      </c>
      <c r="L4077" s="141" t="str">
        <f>VLOOKUP(Table85[[#This Row],[CustomerID]],Table!H:K,3,0)</f>
        <v>ညောင်ဦး</v>
      </c>
      <c r="M4077" s="141" t="str">
        <f>VLOOKUP(I4077,Customers[],5,FALSE)</f>
        <v>Van-1</v>
      </c>
      <c r="N4077" s="145" t="s">
        <v>9</v>
      </c>
      <c r="O4077" s="146" t="s">
        <v>2120</v>
      </c>
      <c r="P4077" s="141" t="str">
        <f>VLOOKUP(O4077,Stock[],2,FALSE)</f>
        <v>ဇေ အရက်သန့်</v>
      </c>
      <c r="Q4077" s="147">
        <f>VLOOKUP(O4077,Stock[],3,FALSE)</f>
        <v>0.64</v>
      </c>
      <c r="R4077" s="147">
        <f>VLOOKUP(O4077,Stock[],4,FALSE)</f>
        <v>14</v>
      </c>
      <c r="S4077" s="146"/>
      <c r="T4077" s="147">
        <f>(DailySales!$S4077/DailySales!$R4077)+DailySales!$U4077</f>
        <v>30</v>
      </c>
      <c r="U4077" s="146">
        <v>30</v>
      </c>
      <c r="V4077" s="148">
        <f>+DailySales!$T4077*DailySales!$R4077</f>
        <v>420</v>
      </c>
      <c r="W4077" s="148">
        <f>+DailySales!$V4077*DailySales!$Q4077</f>
        <v>268.8</v>
      </c>
      <c r="X4077" s="148">
        <f>VLOOKUP(O4077,Stock[],6,FALSE)</f>
        <v>1380</v>
      </c>
      <c r="Y4077" s="148">
        <f>+DailySales!$V4077*DailySales!$X4077</f>
        <v>579600</v>
      </c>
      <c r="Z4077" s="146"/>
      <c r="AA4077" s="146"/>
      <c r="AB4077" s="146">
        <v>2160</v>
      </c>
      <c r="AC4077" s="146">
        <v>2940</v>
      </c>
      <c r="AD4077" s="146"/>
      <c r="AE4077" s="149">
        <v>10500</v>
      </c>
      <c r="AF4077" s="150">
        <v>46071</v>
      </c>
      <c r="AG4077" s="151">
        <v>585000</v>
      </c>
      <c r="AH4077" s="150"/>
      <c r="AI4077" s="151"/>
      <c r="AJ4077" s="150"/>
      <c r="AK4077" s="151"/>
      <c r="AL4077" s="34"/>
      <c r="AM4077" s="39"/>
      <c r="AN407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78" spans="1:40" ht="19.5" customHeight="1" x14ac:dyDescent="0.25">
      <c r="A4078" s="141">
        <f t="shared" si="552"/>
        <v>2026</v>
      </c>
      <c r="B4078" s="141">
        <f t="shared" si="553"/>
        <v>2</v>
      </c>
      <c r="C4078" s="154">
        <v>46071</v>
      </c>
      <c r="D4078" s="142">
        <f t="shared" ca="1" si="554"/>
        <v>46097</v>
      </c>
      <c r="E4078" s="142" t="str">
        <f t="shared" ca="1" si="555"/>
        <v>0-Months</v>
      </c>
      <c r="F4078" s="142" t="str">
        <f>VLOOKUP(O4078,Stock[],5,FALSE)</f>
        <v>BE</v>
      </c>
      <c r="G4078" s="143" t="s">
        <v>3654</v>
      </c>
      <c r="H4078" s="144" t="s">
        <v>275</v>
      </c>
      <c r="I4078" s="145" t="s">
        <v>918</v>
      </c>
      <c r="J4078" s="141" t="str">
        <f>VLOOKUP(I4078,Customers[],2,FALSE)</f>
        <v>ဒေါ်သန်းထွား</v>
      </c>
      <c r="K4078" s="141" t="str">
        <f>VLOOKUP(I4078,Customers[],4,FALSE)</f>
        <v>Bagan</v>
      </c>
      <c r="L4078" s="141" t="str">
        <f>VLOOKUP(Table85[[#This Row],[CustomerID]],Table!H:K,3,0)</f>
        <v>ညောင်ဦး</v>
      </c>
      <c r="M4078" s="141" t="str">
        <f>VLOOKUP(I4078,Customers[],5,FALSE)</f>
        <v>Van-1</v>
      </c>
      <c r="N4078" s="145" t="s">
        <v>9</v>
      </c>
      <c r="O4078" s="146" t="s">
        <v>207</v>
      </c>
      <c r="P4078" s="141" t="str">
        <f>VLOOKUP(O4078,Stock[],2,FALSE)</f>
        <v>ရွှေမင်းသားခေါင်ရည်</v>
      </c>
      <c r="Q4078" s="147">
        <f>VLOOKUP(O4078,Stock[],3,FALSE)</f>
        <v>0.64</v>
      </c>
      <c r="R4078" s="147">
        <f>VLOOKUP(O4078,Stock[],4,FALSE)</f>
        <v>24</v>
      </c>
      <c r="S4078" s="146"/>
      <c r="T4078" s="147">
        <f>(DailySales!$S4078/DailySales!$R4078)+DailySales!$U4078</f>
        <v>2</v>
      </c>
      <c r="U4078" s="146">
        <v>2</v>
      </c>
      <c r="V4078" s="148">
        <f>+DailySales!$T4078*DailySales!$R4078</f>
        <v>48</v>
      </c>
      <c r="W4078" s="148">
        <f>+DailySales!$V4078*DailySales!$Q4078</f>
        <v>30.72</v>
      </c>
      <c r="X4078" s="148">
        <f>VLOOKUP(O4078,Stock[],6,FALSE)</f>
        <v>800</v>
      </c>
      <c r="Y4078" s="148">
        <f>+DailySales!$V4078*DailySales!$X4078</f>
        <v>38400</v>
      </c>
      <c r="Z4078" s="146"/>
      <c r="AA4078" s="146"/>
      <c r="AB4078" s="146"/>
      <c r="AC4078" s="146"/>
      <c r="AD4078" s="146"/>
      <c r="AE4078" s="149"/>
      <c r="AF4078" s="150">
        <v>46071</v>
      </c>
      <c r="AG4078" s="151">
        <v>38400</v>
      </c>
      <c r="AH4078" s="150"/>
      <c r="AI4078" s="151"/>
      <c r="AJ4078" s="150"/>
      <c r="AK4078" s="151"/>
      <c r="AL4078" s="34"/>
      <c r="AM4078" s="39"/>
      <c r="AN407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79" spans="1:40" ht="19.5" customHeight="1" x14ac:dyDescent="0.25">
      <c r="A4079" s="141">
        <f t="shared" si="552"/>
        <v>2026</v>
      </c>
      <c r="B4079" s="141">
        <f t="shared" si="553"/>
        <v>2</v>
      </c>
      <c r="C4079" s="154">
        <v>46071</v>
      </c>
      <c r="D4079" s="142">
        <f t="shared" ca="1" si="554"/>
        <v>46097</v>
      </c>
      <c r="E4079" s="142" t="str">
        <f t="shared" ca="1" si="555"/>
        <v>0-Months</v>
      </c>
      <c r="F4079" s="142" t="str">
        <f>VLOOKUP(O4079,Stock[],5,FALSE)</f>
        <v>BE</v>
      </c>
      <c r="G4079" s="143" t="s">
        <v>3655</v>
      </c>
      <c r="H4079" s="144" t="s">
        <v>275</v>
      </c>
      <c r="I4079" s="145" t="s">
        <v>588</v>
      </c>
      <c r="J4079" s="141" t="str">
        <f>VLOOKUP(I4079,Customers[],2,FALSE)</f>
        <v>ရွှေကမ္ဘာ -၂</v>
      </c>
      <c r="K4079" s="141" t="str">
        <f>VLOOKUP(I4079,Customers[],4,FALSE)</f>
        <v>Bagan</v>
      </c>
      <c r="L4079" s="141" t="str">
        <f>VLOOKUP(Table85[[#This Row],[CustomerID]],Table!H:K,3,0)</f>
        <v>ညောင်ဦး</v>
      </c>
      <c r="M4079" s="141" t="str">
        <f>VLOOKUP(I4079,Customers[],5,FALSE)</f>
        <v>Van-1</v>
      </c>
      <c r="N4079" s="145" t="s">
        <v>9</v>
      </c>
      <c r="O4079" s="146" t="s">
        <v>207</v>
      </c>
      <c r="P4079" s="141" t="str">
        <f>VLOOKUP(O4079,Stock[],2,FALSE)</f>
        <v>ရွှေမင်းသားခေါင်ရည်</v>
      </c>
      <c r="Q4079" s="147">
        <f>VLOOKUP(O4079,Stock[],3,FALSE)</f>
        <v>0.64</v>
      </c>
      <c r="R4079" s="147">
        <f>VLOOKUP(O4079,Stock[],4,FALSE)</f>
        <v>24</v>
      </c>
      <c r="S4079" s="146"/>
      <c r="T4079" s="147">
        <f>(DailySales!$S4079/DailySales!$R4079)+DailySales!$U4079</f>
        <v>3</v>
      </c>
      <c r="U4079" s="146">
        <v>3</v>
      </c>
      <c r="V4079" s="148">
        <f>+DailySales!$T4079*DailySales!$R4079</f>
        <v>72</v>
      </c>
      <c r="W4079" s="148">
        <f>+DailySales!$V4079*DailySales!$Q4079</f>
        <v>46.08</v>
      </c>
      <c r="X4079" s="148">
        <f>VLOOKUP(O4079,Stock[],6,FALSE)</f>
        <v>800</v>
      </c>
      <c r="Y4079" s="148">
        <f>+DailySales!$V4079*DailySales!$X4079</f>
        <v>57600</v>
      </c>
      <c r="Z4079" s="146"/>
      <c r="AA4079" s="146"/>
      <c r="AB4079" s="146"/>
      <c r="AC4079" s="146"/>
      <c r="AD4079" s="146"/>
      <c r="AE4079" s="149"/>
      <c r="AF4079" s="150">
        <v>46071</v>
      </c>
      <c r="AG4079" s="151">
        <v>57600</v>
      </c>
      <c r="AH4079" s="150"/>
      <c r="AI4079" s="151"/>
      <c r="AJ4079" s="150"/>
      <c r="AK4079" s="151"/>
      <c r="AL4079" s="34"/>
      <c r="AM4079" s="39"/>
      <c r="AN407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80" spans="1:40" ht="19.5" customHeight="1" x14ac:dyDescent="0.25">
      <c r="A4080" s="141">
        <f t="shared" si="552"/>
        <v>2026</v>
      </c>
      <c r="B4080" s="141">
        <f t="shared" si="553"/>
        <v>2</v>
      </c>
      <c r="C4080" s="154">
        <v>46071</v>
      </c>
      <c r="D4080" s="142">
        <f t="shared" ca="1" si="554"/>
        <v>46097</v>
      </c>
      <c r="E4080" s="142" t="str">
        <f t="shared" ca="1" si="555"/>
        <v>0-Months</v>
      </c>
      <c r="F4080" s="142" t="str">
        <f>VLOOKUP(O4080,Stock[],5,FALSE)</f>
        <v>BE</v>
      </c>
      <c r="G4080" s="143" t="s">
        <v>3656</v>
      </c>
      <c r="H4080" s="144" t="s">
        <v>275</v>
      </c>
      <c r="I4080" s="145" t="s">
        <v>3657</v>
      </c>
      <c r="J4080" s="141" t="str">
        <f>VLOOKUP(I4080,Customers[],2,FALSE)</f>
        <v>အောင်မြေသာ</v>
      </c>
      <c r="K4080" s="141" t="str">
        <f>VLOOKUP(I4080,Customers[],4,FALSE)</f>
        <v>Bagan</v>
      </c>
      <c r="L4080" s="141" t="str">
        <f>VLOOKUP(Table85[[#This Row],[CustomerID]],Table!H:K,3,0)</f>
        <v>ညောင်ဦး</v>
      </c>
      <c r="M4080" s="141" t="str">
        <f>VLOOKUP(I4080,Customers[],5,FALSE)</f>
        <v>Van-1</v>
      </c>
      <c r="N4080" s="145" t="s">
        <v>9</v>
      </c>
      <c r="O4080" s="146" t="s">
        <v>205</v>
      </c>
      <c r="P4080" s="141" t="str">
        <f>VLOOKUP(O4080,Stock[],2,FALSE)</f>
        <v>ကောင်းကြည် ကော် 25%  (1Ltr )</v>
      </c>
      <c r="Q4080" s="147">
        <f>VLOOKUP(O4080,Stock[],3,FALSE)</f>
        <v>1</v>
      </c>
      <c r="R4080" s="147">
        <f>VLOOKUP(O4080,Stock[],4,FALSE)</f>
        <v>12</v>
      </c>
      <c r="S4080" s="146"/>
      <c r="T4080" s="147">
        <f>(DailySales!$S4080/DailySales!$R4080)+DailySales!$U4080</f>
        <v>5</v>
      </c>
      <c r="U4080" s="146">
        <v>5</v>
      </c>
      <c r="V4080" s="148">
        <f>+DailySales!$T4080*DailySales!$R4080</f>
        <v>60</v>
      </c>
      <c r="W4080" s="148">
        <f>+DailySales!$V4080*DailySales!$Q4080</f>
        <v>60</v>
      </c>
      <c r="X4080" s="148">
        <f>VLOOKUP(O4080,Stock[],6,FALSE)</f>
        <v>1530</v>
      </c>
      <c r="Y4080" s="148">
        <f>+DailySales!$V4080*DailySales!$X4080</f>
        <v>91800</v>
      </c>
      <c r="Z4080" s="146"/>
      <c r="AA4080" s="146"/>
      <c r="AB4080" s="146"/>
      <c r="AC4080" s="146"/>
      <c r="AD4080" s="146"/>
      <c r="AE4080" s="149">
        <v>1700</v>
      </c>
      <c r="AF4080" s="150">
        <v>46071</v>
      </c>
      <c r="AG4080" s="151">
        <v>93500</v>
      </c>
      <c r="AH4080" s="150"/>
      <c r="AI4080" s="151"/>
      <c r="AJ4080" s="150"/>
      <c r="AK4080" s="151"/>
      <c r="AL4080" s="34"/>
      <c r="AM4080" s="39"/>
      <c r="AN408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81" spans="1:40" ht="19.5" customHeight="1" x14ac:dyDescent="0.25">
      <c r="A4081" s="141">
        <f t="shared" si="552"/>
        <v>2026</v>
      </c>
      <c r="B4081" s="141">
        <f t="shared" si="553"/>
        <v>2</v>
      </c>
      <c r="C4081" s="154">
        <v>46071</v>
      </c>
      <c r="D4081" s="142">
        <f t="shared" ca="1" si="554"/>
        <v>46097</v>
      </c>
      <c r="E4081" s="142" t="str">
        <f t="shared" ca="1" si="555"/>
        <v>0-Months</v>
      </c>
      <c r="F4081" s="142" t="str">
        <f>VLOOKUP(O4081,Stock[],5,FALSE)</f>
        <v>BE</v>
      </c>
      <c r="G4081" s="143" t="s">
        <v>3659</v>
      </c>
      <c r="H4081" s="144" t="s">
        <v>275</v>
      </c>
      <c r="I4081" s="145" t="s">
        <v>1357</v>
      </c>
      <c r="J4081" s="141" t="str">
        <f>VLOOKUP(I4081,Customers[],2,FALSE)</f>
        <v>ကိုဟိန်းသူ</v>
      </c>
      <c r="K4081" s="141" t="str">
        <f>VLOOKUP(I4081,Customers[],4,FALSE)</f>
        <v>Bagan</v>
      </c>
      <c r="L4081" s="141" t="str">
        <f>VLOOKUP(Table85[[#This Row],[CustomerID]],Table!H:K,3,0)</f>
        <v>ညောင်ဦး</v>
      </c>
      <c r="M4081" s="141" t="str">
        <f>VLOOKUP(I4081,Customers[],5,FALSE)</f>
        <v>Van-1</v>
      </c>
      <c r="N4081" s="145" t="s">
        <v>9</v>
      </c>
      <c r="O4081" s="146" t="s">
        <v>2120</v>
      </c>
      <c r="P4081" s="141" t="str">
        <f>VLOOKUP(O4081,Stock[],2,FALSE)</f>
        <v>ဇေ အရက်သန့်</v>
      </c>
      <c r="Q4081" s="147">
        <f>VLOOKUP(O4081,Stock[],3,FALSE)</f>
        <v>0.64</v>
      </c>
      <c r="R4081" s="147">
        <f>VLOOKUP(O4081,Stock[],4,FALSE)</f>
        <v>14</v>
      </c>
      <c r="S4081" s="146"/>
      <c r="T4081" s="147">
        <f>(DailySales!$S4081/DailySales!$R4081)+DailySales!$U4081</f>
        <v>50</v>
      </c>
      <c r="U4081" s="146">
        <v>50</v>
      </c>
      <c r="V4081" s="148">
        <f>+DailySales!$T4081*DailySales!$R4081</f>
        <v>700</v>
      </c>
      <c r="W4081" s="148">
        <f>+DailySales!$V4081*DailySales!$Q4081</f>
        <v>448</v>
      </c>
      <c r="X4081" s="148">
        <f>VLOOKUP(O4081,Stock[],6,FALSE)</f>
        <v>1380</v>
      </c>
      <c r="Y4081" s="148">
        <f>+DailySales!$V4081*DailySales!$X4081</f>
        <v>966000</v>
      </c>
      <c r="Z4081" s="146"/>
      <c r="AA4081" s="146"/>
      <c r="AB4081" s="146">
        <v>12000</v>
      </c>
      <c r="AC4081" s="146">
        <v>10900</v>
      </c>
      <c r="AD4081" s="146"/>
      <c r="AE4081" s="149">
        <v>17500</v>
      </c>
      <c r="AF4081" s="150">
        <v>46071</v>
      </c>
      <c r="AG4081" s="151">
        <v>960600</v>
      </c>
      <c r="AH4081" s="150"/>
      <c r="AI4081" s="151"/>
      <c r="AJ4081" s="150"/>
      <c r="AK4081" s="151"/>
      <c r="AL4081" s="34"/>
      <c r="AM4081" s="39"/>
      <c r="AN408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82" spans="1:40" ht="19.5" customHeight="1" x14ac:dyDescent="0.25">
      <c r="A4082" s="141">
        <f t="shared" si="552"/>
        <v>2026</v>
      </c>
      <c r="B4082" s="141">
        <f t="shared" si="553"/>
        <v>2</v>
      </c>
      <c r="C4082" s="154">
        <v>46071</v>
      </c>
      <c r="D4082" s="142">
        <f t="shared" ca="1" si="554"/>
        <v>46097</v>
      </c>
      <c r="E4082" s="142" t="str">
        <f t="shared" ca="1" si="555"/>
        <v>0-Months</v>
      </c>
      <c r="F4082" s="142" t="str">
        <f>VLOOKUP(O4082,Stock[],5,FALSE)</f>
        <v>BE</v>
      </c>
      <c r="G4082" s="143" t="s">
        <v>3659</v>
      </c>
      <c r="H4082" s="144" t="s">
        <v>275</v>
      </c>
      <c r="I4082" s="145" t="s">
        <v>1357</v>
      </c>
      <c r="J4082" s="141" t="str">
        <f>VLOOKUP(I4082,Customers[],2,FALSE)</f>
        <v>ကိုဟိန်းသူ</v>
      </c>
      <c r="K4082" s="141" t="str">
        <f>VLOOKUP(I4082,Customers[],4,FALSE)</f>
        <v>Bagan</v>
      </c>
      <c r="L4082" s="141" t="str">
        <f>VLOOKUP(Table85[[#This Row],[CustomerID]],Table!H:K,3,0)</f>
        <v>ညောင်ဦး</v>
      </c>
      <c r="M4082" s="141" t="str">
        <f>VLOOKUP(I4082,Customers[],5,FALSE)</f>
        <v>Van-1</v>
      </c>
      <c r="N4082" s="145" t="s">
        <v>9</v>
      </c>
      <c r="O4082" s="146" t="s">
        <v>205</v>
      </c>
      <c r="P4082" s="141" t="str">
        <f>VLOOKUP(O4082,Stock[],2,FALSE)</f>
        <v>ကောင်းကြည် ကော် 25%  (1Ltr )</v>
      </c>
      <c r="Q4082" s="147">
        <f>VLOOKUP(O4082,Stock[],3,FALSE)</f>
        <v>1</v>
      </c>
      <c r="R4082" s="147">
        <f>VLOOKUP(O4082,Stock[],4,FALSE)</f>
        <v>12</v>
      </c>
      <c r="S4082" s="146"/>
      <c r="T4082" s="147">
        <f>(DailySales!$S4082/DailySales!$R4082)+DailySales!$U4082</f>
        <v>50</v>
      </c>
      <c r="U4082" s="146">
        <v>50</v>
      </c>
      <c r="V4082" s="148">
        <f>+DailySales!$T4082*DailySales!$R4082</f>
        <v>600</v>
      </c>
      <c r="W4082" s="148">
        <f>+DailySales!$V4082*DailySales!$Q4082</f>
        <v>600</v>
      </c>
      <c r="X4082" s="148">
        <f>VLOOKUP(O4082,Stock[],6,FALSE)</f>
        <v>1530</v>
      </c>
      <c r="Y4082" s="148">
        <f>+DailySales!$V4082*DailySales!$X4082</f>
        <v>918000</v>
      </c>
      <c r="Z4082" s="146"/>
      <c r="AA4082" s="146"/>
      <c r="AB4082" s="146"/>
      <c r="AC4082" s="146"/>
      <c r="AD4082" s="146"/>
      <c r="AE4082" s="149">
        <v>17000</v>
      </c>
      <c r="AF4082" s="150">
        <v>46071</v>
      </c>
      <c r="AG4082" s="151">
        <v>935000</v>
      </c>
      <c r="AH4082" s="150"/>
      <c r="AI4082" s="151"/>
      <c r="AJ4082" s="150"/>
      <c r="AK4082" s="151"/>
      <c r="AL4082" s="34"/>
      <c r="AM4082" s="39"/>
      <c r="AN408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83" spans="1:40" ht="19.5" customHeight="1" x14ac:dyDescent="0.25">
      <c r="A4083" s="141">
        <f t="shared" si="552"/>
        <v>2026</v>
      </c>
      <c r="B4083" s="141">
        <f t="shared" si="553"/>
        <v>2</v>
      </c>
      <c r="C4083" s="154">
        <v>46071</v>
      </c>
      <c r="D4083" s="142">
        <f t="shared" ca="1" si="554"/>
        <v>46097</v>
      </c>
      <c r="E4083" s="142" t="str">
        <f t="shared" ca="1" si="555"/>
        <v>0-Months</v>
      </c>
      <c r="F4083" s="142" t="str">
        <f>VLOOKUP(O4083,Stock[],5,FALSE)</f>
        <v>BE</v>
      </c>
      <c r="G4083" s="143" t="s">
        <v>3660</v>
      </c>
      <c r="H4083" s="144" t="s">
        <v>275</v>
      </c>
      <c r="I4083" s="145" t="s">
        <v>586</v>
      </c>
      <c r="J4083" s="141" t="str">
        <f>VLOOKUP(I4083,Customers[],2,FALSE)</f>
        <v>ကောင်းစံ</v>
      </c>
      <c r="K4083" s="141" t="str">
        <f>VLOOKUP(I4083,Customers[],4,FALSE)</f>
        <v>Bagan</v>
      </c>
      <c r="L4083" s="141" t="str">
        <f>VLOOKUP(Table85[[#This Row],[CustomerID]],Table!H:K,3,0)</f>
        <v>ပုဂမြို့သစ်</v>
      </c>
      <c r="M4083" s="141" t="str">
        <f>VLOOKUP(I4083,Customers[],5,FALSE)</f>
        <v>Van-1</v>
      </c>
      <c r="N4083" s="145" t="s">
        <v>9</v>
      </c>
      <c r="O4083" s="146" t="s">
        <v>2120</v>
      </c>
      <c r="P4083" s="141" t="str">
        <f>VLOOKUP(O4083,Stock[],2,FALSE)</f>
        <v>ဇေ အရက်သန့်</v>
      </c>
      <c r="Q4083" s="147">
        <f>VLOOKUP(O4083,Stock[],3,FALSE)</f>
        <v>0.64</v>
      </c>
      <c r="R4083" s="147">
        <f>VLOOKUP(O4083,Stock[],4,FALSE)</f>
        <v>14</v>
      </c>
      <c r="S4083" s="146"/>
      <c r="T4083" s="147">
        <f>(DailySales!$S4083/DailySales!$R4083)+DailySales!$U4083</f>
        <v>14</v>
      </c>
      <c r="U4083" s="146">
        <v>14</v>
      </c>
      <c r="V4083" s="148">
        <f>+DailySales!$T4083*DailySales!$R4083</f>
        <v>196</v>
      </c>
      <c r="W4083" s="148">
        <f>+DailySales!$V4083*DailySales!$Q4083</f>
        <v>125.44</v>
      </c>
      <c r="X4083" s="148">
        <f>VLOOKUP(O4083,Stock[],6,FALSE)</f>
        <v>1380</v>
      </c>
      <c r="Y4083" s="148">
        <f>+DailySales!$V4083*DailySales!$X4083</f>
        <v>270480</v>
      </c>
      <c r="Z4083" s="146"/>
      <c r="AA4083" s="146"/>
      <c r="AB4083" s="146"/>
      <c r="AC4083" s="146"/>
      <c r="AD4083" s="146"/>
      <c r="AE4083" s="149">
        <v>5320</v>
      </c>
      <c r="AF4083" s="150">
        <v>46071</v>
      </c>
      <c r="AG4083" s="151">
        <v>275800</v>
      </c>
      <c r="AH4083" s="150"/>
      <c r="AI4083" s="151"/>
      <c r="AJ4083" s="150"/>
      <c r="AK4083" s="151"/>
      <c r="AL4083" s="34"/>
      <c r="AM4083" s="39"/>
      <c r="AN408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84" spans="1:40" ht="19.5" customHeight="1" x14ac:dyDescent="0.25">
      <c r="A4084" s="141">
        <f t="shared" ref="A4084:A4201" si="556">YEAR(C4084)</f>
        <v>2026</v>
      </c>
      <c r="B4084" s="141">
        <f t="shared" ref="B4084:B4201" si="557">MONTH(C4084)</f>
        <v>2</v>
      </c>
      <c r="C4084" s="154">
        <v>46071</v>
      </c>
      <c r="D4084" s="142">
        <f t="shared" ref="D4084:D4201" ca="1" si="558">TODAY()</f>
        <v>46097</v>
      </c>
      <c r="E4084" s="142" t="str">
        <f t="shared" ref="E4084:E4201" ca="1" si="559">DATEDIF(C4084,D4084,"M")&amp;"-Months"</f>
        <v>0-Months</v>
      </c>
      <c r="F4084" s="142" t="str">
        <f>VLOOKUP(O4084,Stock[],5,FALSE)</f>
        <v>BE</v>
      </c>
      <c r="G4084" s="143" t="s">
        <v>3661</v>
      </c>
      <c r="H4084" s="144" t="s">
        <v>275</v>
      </c>
      <c r="I4084" s="145" t="s">
        <v>586</v>
      </c>
      <c r="J4084" s="141" t="str">
        <f>VLOOKUP(I4084,Customers[],2,FALSE)</f>
        <v>ကောင်းစံ</v>
      </c>
      <c r="K4084" s="141" t="str">
        <f>VLOOKUP(I4084,Customers[],4,FALSE)</f>
        <v>Bagan</v>
      </c>
      <c r="L4084" s="141" t="str">
        <f>VLOOKUP(Table85[[#This Row],[CustomerID]],Table!H:K,3,0)</f>
        <v>ပုဂမြို့သစ်</v>
      </c>
      <c r="M4084" s="141" t="str">
        <f>VLOOKUP(I4084,Customers[],5,FALSE)</f>
        <v>Van-1</v>
      </c>
      <c r="N4084" s="145" t="s">
        <v>9</v>
      </c>
      <c r="O4084" s="146" t="s">
        <v>207</v>
      </c>
      <c r="P4084" s="141" t="str">
        <f>VLOOKUP(O4084,Stock[],2,FALSE)</f>
        <v>ရွှေမင်းသားခေါင်ရည်</v>
      </c>
      <c r="Q4084" s="147">
        <f>VLOOKUP(O4084,Stock[],3,FALSE)</f>
        <v>0.64</v>
      </c>
      <c r="R4084" s="147">
        <f>VLOOKUP(O4084,Stock[],4,FALSE)</f>
        <v>24</v>
      </c>
      <c r="S4084" s="146"/>
      <c r="T4084" s="147">
        <f>(DailySales!$S4084/DailySales!$R4084)+DailySales!$U4084</f>
        <v>5</v>
      </c>
      <c r="U4084" s="146">
        <v>5</v>
      </c>
      <c r="V4084" s="148">
        <f>+DailySales!$T4084*DailySales!$R4084</f>
        <v>120</v>
      </c>
      <c r="W4084" s="148">
        <f>+DailySales!$V4084*DailySales!$Q4084</f>
        <v>76.8</v>
      </c>
      <c r="X4084" s="148">
        <f>VLOOKUP(O4084,Stock[],6,FALSE)</f>
        <v>800</v>
      </c>
      <c r="Y4084" s="148">
        <f>+DailySales!$V4084*DailySales!$X4084</f>
        <v>96000</v>
      </c>
      <c r="Z4084" s="146"/>
      <c r="AA4084" s="146"/>
      <c r="AB4084" s="146"/>
      <c r="AC4084" s="146"/>
      <c r="AD4084" s="146"/>
      <c r="AE4084" s="149"/>
      <c r="AF4084" s="150">
        <v>46071</v>
      </c>
      <c r="AG4084" s="151">
        <v>96000</v>
      </c>
      <c r="AH4084" s="150"/>
      <c r="AI4084" s="151"/>
      <c r="AJ4084" s="150"/>
      <c r="AK4084" s="151"/>
      <c r="AL4084" s="34"/>
      <c r="AM4084" s="39"/>
      <c r="AN408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85" spans="1:40" ht="19.5" customHeight="1" x14ac:dyDescent="0.25">
      <c r="A4085" s="141">
        <f t="shared" si="556"/>
        <v>2026</v>
      </c>
      <c r="B4085" s="141">
        <f t="shared" si="557"/>
        <v>2</v>
      </c>
      <c r="C4085" s="154">
        <v>46071</v>
      </c>
      <c r="D4085" s="142">
        <f t="shared" ca="1" si="558"/>
        <v>46097</v>
      </c>
      <c r="E4085" s="142" t="str">
        <f t="shared" ca="1" si="559"/>
        <v>0-Months</v>
      </c>
      <c r="F4085" s="142" t="str">
        <f>VLOOKUP(O4085,Stock[],5,FALSE)</f>
        <v>BE</v>
      </c>
      <c r="G4085" s="143" t="s">
        <v>3661</v>
      </c>
      <c r="H4085" s="144" t="s">
        <v>275</v>
      </c>
      <c r="I4085" s="145" t="s">
        <v>1448</v>
      </c>
      <c r="J4085" s="141" t="str">
        <f>VLOOKUP(I4085,Customers[],2,FALSE)</f>
        <v>ထွေးထွေး</v>
      </c>
      <c r="K4085" s="141" t="str">
        <f>VLOOKUP(I4085,Customers[],4,FALSE)</f>
        <v>Bagan</v>
      </c>
      <c r="L4085" s="141" t="str">
        <f>VLOOKUP(Table85[[#This Row],[CustomerID]],Table!H:K,3,0)</f>
        <v>ပုဂံ</v>
      </c>
      <c r="M4085" s="141" t="str">
        <f>VLOOKUP(I4085,Customers[],5,FALSE)</f>
        <v>Van-1</v>
      </c>
      <c r="N4085" s="145" t="s">
        <v>9</v>
      </c>
      <c r="O4085" s="146" t="s">
        <v>205</v>
      </c>
      <c r="P4085" s="141" t="str">
        <f>VLOOKUP(O4085,Stock[],2,FALSE)</f>
        <v>ကောင်းကြည် ကော် 25%  (1Ltr )</v>
      </c>
      <c r="Q4085" s="147">
        <f>VLOOKUP(O4085,Stock[],3,FALSE)</f>
        <v>1</v>
      </c>
      <c r="R4085" s="147">
        <f>VLOOKUP(O4085,Stock[],4,FALSE)</f>
        <v>12</v>
      </c>
      <c r="S4085" s="146"/>
      <c r="T4085" s="147">
        <f>(DailySales!$S4085/DailySales!$R4085)+DailySales!$U4085</f>
        <v>65</v>
      </c>
      <c r="U4085" s="146">
        <v>65</v>
      </c>
      <c r="V4085" s="148">
        <f>+DailySales!$T4085*DailySales!$R4085</f>
        <v>780</v>
      </c>
      <c r="W4085" s="148">
        <f>+DailySales!$V4085*DailySales!$Q4085</f>
        <v>780</v>
      </c>
      <c r="X4085" s="148">
        <f>VLOOKUP(O4085,Stock[],6,FALSE)</f>
        <v>1530</v>
      </c>
      <c r="Y4085" s="148">
        <f>+DailySales!$V4085*DailySales!$X4085</f>
        <v>1193400</v>
      </c>
      <c r="Z4085" s="146"/>
      <c r="AA4085" s="146"/>
      <c r="AB4085" s="146">
        <v>6500</v>
      </c>
      <c r="AC4085" s="146">
        <v>7800</v>
      </c>
      <c r="AD4085" s="146"/>
      <c r="AE4085" s="149">
        <v>22100</v>
      </c>
      <c r="AF4085" s="150">
        <v>46071</v>
      </c>
      <c r="AG4085" s="151">
        <v>1201200</v>
      </c>
      <c r="AH4085" s="150"/>
      <c r="AI4085" s="151"/>
      <c r="AJ4085" s="150"/>
      <c r="AK4085" s="151"/>
      <c r="AL4085" s="34"/>
      <c r="AM4085" s="39"/>
      <c r="AN408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86" spans="1:40" ht="19.5" customHeight="1" x14ac:dyDescent="0.25">
      <c r="A4086" s="141">
        <f t="shared" si="556"/>
        <v>2026</v>
      </c>
      <c r="B4086" s="141">
        <f t="shared" si="557"/>
        <v>2</v>
      </c>
      <c r="C4086" s="154">
        <v>46071</v>
      </c>
      <c r="D4086" s="142">
        <f t="shared" ca="1" si="558"/>
        <v>46097</v>
      </c>
      <c r="E4086" s="142" t="str">
        <f t="shared" ca="1" si="559"/>
        <v>0-Months</v>
      </c>
      <c r="F4086" s="142" t="str">
        <f>VLOOKUP(O4086,Stock[],5,FALSE)</f>
        <v>BE</v>
      </c>
      <c r="G4086" s="143" t="s">
        <v>3662</v>
      </c>
      <c r="H4086" s="144" t="s">
        <v>275</v>
      </c>
      <c r="I4086" s="145" t="s">
        <v>1754</v>
      </c>
      <c r="J4086" s="141" t="str">
        <f>VLOOKUP(I4086,Customers[],2,FALSE)</f>
        <v>စစ်ဆေးရေးဂိတ်လက်ဆောင်</v>
      </c>
      <c r="K4086" s="141">
        <f>VLOOKUP(I4086,Customers[],4,FALSE)</f>
        <v>0</v>
      </c>
      <c r="L4086" s="141">
        <f>VLOOKUP(Table85[[#This Row],[CustomerID]],Table!H:K,3,0)</f>
        <v>0</v>
      </c>
      <c r="M4086" s="141">
        <f>VLOOKUP(I4086,Customers[],5,FALSE)</f>
        <v>0</v>
      </c>
      <c r="N4086" s="145" t="s">
        <v>1751</v>
      </c>
      <c r="O4086" s="146" t="s">
        <v>217</v>
      </c>
      <c r="P4086" s="141" t="str">
        <f>VLOOKUP(O4086,Stock[],2,FALSE)</f>
        <v>လိမ္မော်ဖြူ</v>
      </c>
      <c r="Q4086" s="147">
        <f>VLOOKUP(O4086,Stock[],3,FALSE)</f>
        <v>0.64</v>
      </c>
      <c r="R4086" s="147">
        <f>VLOOKUP(O4086,Stock[],4,FALSE)</f>
        <v>24</v>
      </c>
      <c r="S4086" s="146">
        <v>10</v>
      </c>
      <c r="T4086" s="147">
        <f>(DailySales!$S4086/DailySales!$R4086)+DailySales!$U4086</f>
        <v>0.41666666666666669</v>
      </c>
      <c r="U4086" s="146"/>
      <c r="V4086" s="148">
        <f>+DailySales!$T4086*DailySales!$R4086</f>
        <v>10</v>
      </c>
      <c r="W4086" s="148">
        <f>+DailySales!$V4086*DailySales!$Q4086</f>
        <v>6.4</v>
      </c>
      <c r="X4086" s="148">
        <f>VLOOKUP(O4086,Stock[],6,FALSE)</f>
        <v>1330</v>
      </c>
      <c r="Y4086" s="148">
        <f>+DailySales!$V4086*DailySales!$X4086</f>
        <v>13300</v>
      </c>
      <c r="Z4086" s="146"/>
      <c r="AA4086" s="146"/>
      <c r="AB4086" s="146"/>
      <c r="AC4086" s="146"/>
      <c r="AD4086" s="146"/>
      <c r="AE4086" s="149"/>
      <c r="AF4086" s="150">
        <v>46071</v>
      </c>
      <c r="AG4086" s="151">
        <v>13300</v>
      </c>
      <c r="AH4086" s="150"/>
      <c r="AI4086" s="151"/>
      <c r="AJ4086" s="150"/>
      <c r="AK4086" s="151"/>
      <c r="AL4086" s="34"/>
      <c r="AM4086" s="39"/>
      <c r="AN408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87" spans="1:40" ht="19.5" customHeight="1" x14ac:dyDescent="0.25">
      <c r="A4087" s="141">
        <f t="shared" si="556"/>
        <v>2026</v>
      </c>
      <c r="B4087" s="141">
        <f t="shared" si="557"/>
        <v>2</v>
      </c>
      <c r="C4087" s="154">
        <v>46071</v>
      </c>
      <c r="D4087" s="142">
        <f t="shared" ca="1" si="558"/>
        <v>46097</v>
      </c>
      <c r="E4087" s="142" t="str">
        <f t="shared" ca="1" si="559"/>
        <v>0-Months</v>
      </c>
      <c r="F4087" s="142" t="str">
        <f>VLOOKUP(O4087,Stock[],5,FALSE)</f>
        <v>BE</v>
      </c>
      <c r="G4087" s="143" t="s">
        <v>3663</v>
      </c>
      <c r="H4087" s="144" t="s">
        <v>275</v>
      </c>
      <c r="I4087" s="145" t="s">
        <v>2181</v>
      </c>
      <c r="J4087" s="141" t="str">
        <f>VLOOKUP(I4087,Customers[],2,FALSE)</f>
        <v>အကွဲ</v>
      </c>
      <c r="K4087" s="141">
        <f>VLOOKUP(I4087,Customers[],4,FALSE)</f>
        <v>0</v>
      </c>
      <c r="L4087" s="141">
        <f>VLOOKUP(Table85[[#This Row],[CustomerID]],Table!H:K,3,0)</f>
        <v>0</v>
      </c>
      <c r="M4087" s="141">
        <f>VLOOKUP(I4087,Customers[],5,FALSE)</f>
        <v>0</v>
      </c>
      <c r="N4087" s="145" t="s">
        <v>1749</v>
      </c>
      <c r="O4087" s="146" t="s">
        <v>2120</v>
      </c>
      <c r="P4087" s="141" t="str">
        <f>VLOOKUP(O4087,Stock[],2,FALSE)</f>
        <v>ဇေ အရက်သန့်</v>
      </c>
      <c r="Q4087" s="147">
        <f>VLOOKUP(O4087,Stock[],3,FALSE)</f>
        <v>0.64</v>
      </c>
      <c r="R4087" s="147">
        <f>VLOOKUP(O4087,Stock[],4,FALSE)</f>
        <v>14</v>
      </c>
      <c r="S4087" s="146">
        <v>2</v>
      </c>
      <c r="T4087" s="147">
        <f>(DailySales!$S4087/DailySales!$R4087)+DailySales!$U4087</f>
        <v>0.14285714285714285</v>
      </c>
      <c r="U4087" s="146"/>
      <c r="V4087" s="148">
        <f>+DailySales!$T4087*DailySales!$R4087</f>
        <v>2</v>
      </c>
      <c r="W4087" s="148">
        <f>+DailySales!$V4087*DailySales!$Q4087</f>
        <v>1.28</v>
      </c>
      <c r="X4087" s="148">
        <f>VLOOKUP(O4087,Stock[],6,FALSE)</f>
        <v>1380</v>
      </c>
      <c r="Y4087" s="148">
        <f>+DailySales!$V4087*DailySales!$X4087</f>
        <v>2760</v>
      </c>
      <c r="Z4087" s="146"/>
      <c r="AA4087" s="146"/>
      <c r="AB4087" s="146"/>
      <c r="AC4087" s="146"/>
      <c r="AD4087" s="146"/>
      <c r="AE4087" s="149"/>
      <c r="AF4087" s="150">
        <v>46071</v>
      </c>
      <c r="AG4087" s="151">
        <v>2760</v>
      </c>
      <c r="AH4087" s="150"/>
      <c r="AI4087" s="151"/>
      <c r="AJ4087" s="150"/>
      <c r="AK4087" s="151"/>
      <c r="AL4087" s="34"/>
      <c r="AM4087" s="39"/>
      <c r="AN408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88" spans="1:40" ht="19.5" customHeight="1" x14ac:dyDescent="0.25">
      <c r="A4088" s="141">
        <f t="shared" ref="A4088:A4098" si="560">YEAR(C4088)</f>
        <v>2026</v>
      </c>
      <c r="B4088" s="141">
        <f t="shared" ref="B4088:B4098" si="561">MONTH(C4088)</f>
        <v>2</v>
      </c>
      <c r="C4088" s="154">
        <v>46071</v>
      </c>
      <c r="D4088" s="142">
        <f t="shared" ref="D4088:D4098" ca="1" si="562">TODAY()</f>
        <v>46097</v>
      </c>
      <c r="E4088" s="142" t="str">
        <f t="shared" ref="E4088:E4098" ca="1" si="563">DATEDIF(C4088,D4088,"M")&amp;"-Months"</f>
        <v>0-Months</v>
      </c>
      <c r="F4088" s="142" t="str">
        <f>VLOOKUP(O4088,Stock[],5,FALSE)</f>
        <v>BE</v>
      </c>
      <c r="G4088" s="143" t="s">
        <v>3664</v>
      </c>
      <c r="H4088" s="144"/>
      <c r="I4088" s="145" t="s">
        <v>201</v>
      </c>
      <c r="J4088" s="141" t="str">
        <f>VLOOKUP(I4088,Customers[],2,FALSE)</f>
        <v>ဦးအောင်မိုး(ကောင်းသန့်)</v>
      </c>
      <c r="K4088" s="141" t="str">
        <f>VLOOKUP(I4088,Customers[],4,FALSE)</f>
        <v>Meiktila</v>
      </c>
      <c r="L4088" s="141" t="str">
        <f>VLOOKUP(Table85[[#This Row],[CustomerID]],Table!H:K,3,0)</f>
        <v>မိတ္ထီလာ</v>
      </c>
      <c r="M4088" s="141" t="str">
        <f>VLOOKUP(I4088,Customers[],5,FALSE)</f>
        <v>WholeSales/Contract</v>
      </c>
      <c r="N4088" s="145" t="s">
        <v>10</v>
      </c>
      <c r="O4088" s="146" t="s">
        <v>240</v>
      </c>
      <c r="P4088" s="141" t="str">
        <f>VLOOKUP(O4088,Stock[],2,FALSE)</f>
        <v>သံပုရာအရက်</v>
      </c>
      <c r="Q4088" s="147">
        <f>VLOOKUP(O4088,Stock[],3,FALSE)</f>
        <v>0.64</v>
      </c>
      <c r="R4088" s="147">
        <f>VLOOKUP(O4088,Stock[],4,FALSE)</f>
        <v>14</v>
      </c>
      <c r="S4088" s="146"/>
      <c r="T4088" s="147">
        <f>(DailySales!$S4088/DailySales!$R4088)+DailySales!$U4088</f>
        <v>10</v>
      </c>
      <c r="U4088" s="146">
        <v>10</v>
      </c>
      <c r="V4088" s="148">
        <f>+DailySales!$T4088*DailySales!$R4088</f>
        <v>140</v>
      </c>
      <c r="W4088" s="148">
        <f>+DailySales!$V4088*DailySales!$Q4088</f>
        <v>89.600000000000009</v>
      </c>
      <c r="X4088" s="148">
        <f>VLOOKUP(O4088,Stock[],6,FALSE)</f>
        <v>1330</v>
      </c>
      <c r="Y4088" s="148">
        <f>+DailySales!$V4088*DailySales!$X4088</f>
        <v>186200</v>
      </c>
      <c r="Z4088" s="146"/>
      <c r="AA4088" s="146"/>
      <c r="AB4088" s="146"/>
      <c r="AC4088" s="146"/>
      <c r="AD4088" s="146"/>
      <c r="AE4088" s="149"/>
      <c r="AF4088" s="150"/>
      <c r="AG4088" s="151"/>
      <c r="AH4088" s="150"/>
      <c r="AI4088" s="151"/>
      <c r="AJ4088" s="150">
        <v>46072</v>
      </c>
      <c r="AK4088" s="151">
        <v>186200</v>
      </c>
      <c r="AL4088" s="34"/>
      <c r="AM4088" s="39"/>
      <c r="AN408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89" spans="1:40" ht="19.5" customHeight="1" x14ac:dyDescent="0.25">
      <c r="A4089" s="141">
        <f t="shared" si="560"/>
        <v>2026</v>
      </c>
      <c r="B4089" s="141">
        <f t="shared" si="561"/>
        <v>2</v>
      </c>
      <c r="C4089" s="154">
        <v>46071</v>
      </c>
      <c r="D4089" s="142">
        <f t="shared" ca="1" si="562"/>
        <v>46097</v>
      </c>
      <c r="E4089" s="142" t="str">
        <f t="shared" ca="1" si="563"/>
        <v>0-Months</v>
      </c>
      <c r="F4089" s="142" t="str">
        <f>VLOOKUP(O4089,Stock[],5,FALSE)</f>
        <v>BE</v>
      </c>
      <c r="G4089" s="143" t="s">
        <v>3664</v>
      </c>
      <c r="H4089" s="144"/>
      <c r="I4089" s="145" t="s">
        <v>201</v>
      </c>
      <c r="J4089" s="141" t="str">
        <f>VLOOKUP(I4089,Customers[],2,FALSE)</f>
        <v>ဦးအောင်မိုး(ကောင်းသန့်)</v>
      </c>
      <c r="K4089" s="141" t="str">
        <f>VLOOKUP(I4089,Customers[],4,FALSE)</f>
        <v>Meiktila</v>
      </c>
      <c r="L4089" s="141" t="str">
        <f>VLOOKUP(Table85[[#This Row],[CustomerID]],Table!H:K,3,0)</f>
        <v>မိတ္ထီလာ</v>
      </c>
      <c r="M4089" s="141" t="str">
        <f>VLOOKUP(I4089,Customers[],5,FALSE)</f>
        <v>WholeSales/Contract</v>
      </c>
      <c r="N4089" s="145" t="s">
        <v>10</v>
      </c>
      <c r="O4089" s="146" t="s">
        <v>220</v>
      </c>
      <c r="P4089" s="141" t="str">
        <f>VLOOKUP(O4089,Stock[],2,FALSE)</f>
        <v>မြန်မာရှောက်ပျား</v>
      </c>
      <c r="Q4089" s="147">
        <f>VLOOKUP(O4089,Stock[],3,FALSE)</f>
        <v>0.64</v>
      </c>
      <c r="R4089" s="147">
        <f>VLOOKUP(O4089,Stock[],4,FALSE)</f>
        <v>14</v>
      </c>
      <c r="S4089" s="146"/>
      <c r="T4089" s="147">
        <f>(DailySales!$S4089/DailySales!$R4089)+DailySales!$U4089</f>
        <v>30</v>
      </c>
      <c r="U4089" s="146">
        <v>30</v>
      </c>
      <c r="V4089" s="148">
        <f>+DailySales!$T4089*DailySales!$R4089</f>
        <v>420</v>
      </c>
      <c r="W4089" s="148">
        <f>+DailySales!$V4089*DailySales!$Q4089</f>
        <v>268.8</v>
      </c>
      <c r="X4089" s="148">
        <f>VLOOKUP(O4089,Stock[],6,FALSE)</f>
        <v>1370</v>
      </c>
      <c r="Y4089" s="148">
        <f>+DailySales!$V4089*DailySales!$X4089</f>
        <v>575400</v>
      </c>
      <c r="Z4089" s="146"/>
      <c r="AA4089" s="146"/>
      <c r="AB4089" s="146"/>
      <c r="AC4089" s="146"/>
      <c r="AD4089" s="146"/>
      <c r="AE4089" s="149"/>
      <c r="AF4089" s="150"/>
      <c r="AG4089" s="151"/>
      <c r="AH4089" s="150"/>
      <c r="AI4089" s="151"/>
      <c r="AJ4089" s="150">
        <v>46072</v>
      </c>
      <c r="AK4089" s="151">
        <v>575400</v>
      </c>
      <c r="AL4089" s="34"/>
      <c r="AM4089" s="39"/>
      <c r="AN408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90" spans="1:40" ht="19.5" customHeight="1" x14ac:dyDescent="0.25">
      <c r="A4090" s="141">
        <f t="shared" si="560"/>
        <v>2026</v>
      </c>
      <c r="B4090" s="141">
        <f t="shared" si="561"/>
        <v>2</v>
      </c>
      <c r="C4090" s="154">
        <v>46071</v>
      </c>
      <c r="D4090" s="142">
        <f t="shared" ca="1" si="562"/>
        <v>46097</v>
      </c>
      <c r="E4090" s="142" t="str">
        <f t="shared" ca="1" si="563"/>
        <v>0-Months</v>
      </c>
      <c r="F4090" s="142" t="str">
        <f>VLOOKUP(O4090,Stock[],5,FALSE)</f>
        <v>BE</v>
      </c>
      <c r="G4090" s="143" t="s">
        <v>3664</v>
      </c>
      <c r="H4090" s="144"/>
      <c r="I4090" s="145" t="s">
        <v>201</v>
      </c>
      <c r="J4090" s="141" t="str">
        <f>VLOOKUP(I4090,Customers[],2,FALSE)</f>
        <v>ဦးအောင်မိုး(ကောင်းသန့်)</v>
      </c>
      <c r="K4090" s="141" t="str">
        <f>VLOOKUP(I4090,Customers[],4,FALSE)</f>
        <v>Meiktila</v>
      </c>
      <c r="L4090" s="141" t="str">
        <f>VLOOKUP(Table85[[#This Row],[CustomerID]],Table!H:K,3,0)</f>
        <v>မိတ္ထီလာ</v>
      </c>
      <c r="M4090" s="141" t="str">
        <f>VLOOKUP(I4090,Customers[],5,FALSE)</f>
        <v>WholeSales/Contract</v>
      </c>
      <c r="N4090" s="145" t="s">
        <v>10</v>
      </c>
      <c r="O4090" s="146" t="s">
        <v>217</v>
      </c>
      <c r="P4090" s="141" t="str">
        <f>VLOOKUP(O4090,Stock[],2,FALSE)</f>
        <v>လိမ္မော်ဖြူ</v>
      </c>
      <c r="Q4090" s="147">
        <f>VLOOKUP(O4090,Stock[],3,FALSE)</f>
        <v>0.64</v>
      </c>
      <c r="R4090" s="147">
        <f>VLOOKUP(O4090,Stock[],4,FALSE)</f>
        <v>24</v>
      </c>
      <c r="S4090" s="146"/>
      <c r="T4090" s="147">
        <f>(DailySales!$S4090/DailySales!$R4090)+DailySales!$U4090</f>
        <v>25</v>
      </c>
      <c r="U4090" s="146">
        <v>25</v>
      </c>
      <c r="V4090" s="148">
        <f>+DailySales!$T4090*DailySales!$R4090</f>
        <v>600</v>
      </c>
      <c r="W4090" s="148">
        <f>+DailySales!$V4090*DailySales!$Q4090</f>
        <v>384</v>
      </c>
      <c r="X4090" s="148">
        <f>VLOOKUP(O4090,Stock[],6,FALSE)</f>
        <v>1330</v>
      </c>
      <c r="Y4090" s="148">
        <f>+DailySales!$V4090*DailySales!$X4090</f>
        <v>798000</v>
      </c>
      <c r="Z4090" s="146"/>
      <c r="AA4090" s="146"/>
      <c r="AB4090" s="146"/>
      <c r="AC4090" s="146"/>
      <c r="AD4090" s="146"/>
      <c r="AE4090" s="149"/>
      <c r="AF4090" s="150"/>
      <c r="AG4090" s="151"/>
      <c r="AH4090" s="150"/>
      <c r="AI4090" s="151"/>
      <c r="AJ4090" s="150">
        <v>46072</v>
      </c>
      <c r="AK4090" s="151">
        <v>798000</v>
      </c>
      <c r="AL4090" s="34"/>
      <c r="AM4090" s="39"/>
      <c r="AN409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91" spans="1:40" ht="19.5" customHeight="1" x14ac:dyDescent="0.25">
      <c r="A4091" s="141">
        <f t="shared" si="560"/>
        <v>2026</v>
      </c>
      <c r="B4091" s="141">
        <f t="shared" si="561"/>
        <v>2</v>
      </c>
      <c r="C4091" s="154">
        <v>46071</v>
      </c>
      <c r="D4091" s="142">
        <f t="shared" ca="1" si="562"/>
        <v>46097</v>
      </c>
      <c r="E4091" s="142" t="str">
        <f t="shared" ca="1" si="563"/>
        <v>0-Months</v>
      </c>
      <c r="F4091" s="142" t="str">
        <f>VLOOKUP(O4091,Stock[],5,FALSE)</f>
        <v>BE</v>
      </c>
      <c r="G4091" s="143" t="s">
        <v>3664</v>
      </c>
      <c r="H4091" s="144"/>
      <c r="I4091" s="145" t="s">
        <v>201</v>
      </c>
      <c r="J4091" s="141" t="str">
        <f>VLOOKUP(I4091,Customers[],2,FALSE)</f>
        <v>ဦးအောင်မိုး(ကောင်းသန့်)</v>
      </c>
      <c r="K4091" s="141" t="str">
        <f>VLOOKUP(I4091,Customers[],4,FALSE)</f>
        <v>Meiktila</v>
      </c>
      <c r="L4091" s="141" t="str">
        <f>VLOOKUP(Table85[[#This Row],[CustomerID]],Table!H:K,3,0)</f>
        <v>မိတ္ထီလာ</v>
      </c>
      <c r="M4091" s="141" t="str">
        <f>VLOOKUP(I4091,Customers[],5,FALSE)</f>
        <v>WholeSales/Contract</v>
      </c>
      <c r="N4091" s="145" t="s">
        <v>10</v>
      </c>
      <c r="O4091" s="146" t="s">
        <v>209</v>
      </c>
      <c r="P4091" s="141" t="str">
        <f>VLOOKUP(O4091,Stock[],2,FALSE)</f>
        <v>ဇေယျဝတီ Red</v>
      </c>
      <c r="Q4091" s="147">
        <f>VLOOKUP(O4091,Stock[],3,FALSE)</f>
        <v>0.64</v>
      </c>
      <c r="R4091" s="147">
        <f>VLOOKUP(O4091,Stock[],4,FALSE)</f>
        <v>14</v>
      </c>
      <c r="S4091" s="146"/>
      <c r="T4091" s="147">
        <f>(DailySales!$S4091/DailySales!$R4091)+DailySales!$U4091</f>
        <v>10</v>
      </c>
      <c r="U4091" s="146">
        <v>10</v>
      </c>
      <c r="V4091" s="148">
        <f>+DailySales!$T4091*DailySales!$R4091</f>
        <v>140</v>
      </c>
      <c r="W4091" s="148">
        <f>+DailySales!$V4091*DailySales!$Q4091</f>
        <v>89.600000000000009</v>
      </c>
      <c r="X4091" s="148">
        <f>VLOOKUP(O4091,Stock[],6,FALSE)</f>
        <v>1330</v>
      </c>
      <c r="Y4091" s="148">
        <f>+DailySales!$V4091*DailySales!$X4091</f>
        <v>186200</v>
      </c>
      <c r="Z4091" s="146"/>
      <c r="AA4091" s="146"/>
      <c r="AB4091" s="146"/>
      <c r="AC4091" s="146"/>
      <c r="AD4091" s="146"/>
      <c r="AE4091" s="149"/>
      <c r="AF4091" s="150"/>
      <c r="AG4091" s="151"/>
      <c r="AH4091" s="150"/>
      <c r="AI4091" s="151"/>
      <c r="AJ4091" s="150">
        <v>46072</v>
      </c>
      <c r="AK4091" s="151">
        <v>186200</v>
      </c>
      <c r="AL4091" s="34"/>
      <c r="AM4091" s="39"/>
      <c r="AN409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92" spans="1:40" ht="19.5" customHeight="1" x14ac:dyDescent="0.25">
      <c r="A4092" s="141">
        <f t="shared" si="560"/>
        <v>2026</v>
      </c>
      <c r="B4092" s="141">
        <f t="shared" si="561"/>
        <v>2</v>
      </c>
      <c r="C4092" s="154">
        <v>46071</v>
      </c>
      <c r="D4092" s="142">
        <f t="shared" ca="1" si="562"/>
        <v>46097</v>
      </c>
      <c r="E4092" s="142" t="str">
        <f t="shared" ca="1" si="563"/>
        <v>0-Months</v>
      </c>
      <c r="F4092" s="142" t="str">
        <f>VLOOKUP(O4092,Stock[],5,FALSE)</f>
        <v>BE</v>
      </c>
      <c r="G4092" s="143" t="s">
        <v>3664</v>
      </c>
      <c r="H4092" s="144"/>
      <c r="I4092" s="145" t="s">
        <v>201</v>
      </c>
      <c r="J4092" s="141" t="str">
        <f>VLOOKUP(I4092,Customers[],2,FALSE)</f>
        <v>ဦးအောင်မိုး(ကောင်းသန့်)</v>
      </c>
      <c r="K4092" s="141" t="str">
        <f>VLOOKUP(I4092,Customers[],4,FALSE)</f>
        <v>Meiktila</v>
      </c>
      <c r="L4092" s="141" t="str">
        <f>VLOOKUP(Table85[[#This Row],[CustomerID]],Table!H:K,3,0)</f>
        <v>မိတ္ထီလာ</v>
      </c>
      <c r="M4092" s="141" t="str">
        <f>VLOOKUP(I4092,Customers[],5,FALSE)</f>
        <v>WholeSales/Contract</v>
      </c>
      <c r="N4092" s="145" t="s">
        <v>10</v>
      </c>
      <c r="O4092" s="146" t="s">
        <v>2465</v>
      </c>
      <c r="P4092" s="141" t="str">
        <f>VLOOKUP(O4092,Stock[],2,FALSE)</f>
        <v>မိုးနဲကွန်ကီး</v>
      </c>
      <c r="Q4092" s="147">
        <f>VLOOKUP(O4092,Stock[],3,FALSE)</f>
        <v>0.64</v>
      </c>
      <c r="R4092" s="147">
        <f>VLOOKUP(O4092,Stock[],4,FALSE)</f>
        <v>14</v>
      </c>
      <c r="S4092" s="146"/>
      <c r="T4092" s="147">
        <f>(DailySales!$S4092/DailySales!$R4092)+DailySales!$U4092</f>
        <v>10</v>
      </c>
      <c r="U4092" s="146">
        <v>10</v>
      </c>
      <c r="V4092" s="148">
        <f>+DailySales!$T4092*DailySales!$R4092</f>
        <v>140</v>
      </c>
      <c r="W4092" s="148">
        <f>+DailySales!$V4092*DailySales!$Q4092</f>
        <v>89.600000000000009</v>
      </c>
      <c r="X4092" s="148">
        <f>VLOOKUP(O4092,Stock[],6,FALSE)</f>
        <v>1700</v>
      </c>
      <c r="Y4092" s="148">
        <f>+DailySales!$V4092*DailySales!$X4092</f>
        <v>238000</v>
      </c>
      <c r="Z4092" s="146"/>
      <c r="AA4092" s="146"/>
      <c r="AB4092" s="146"/>
      <c r="AC4092" s="146"/>
      <c r="AD4092" s="146"/>
      <c r="AE4092" s="149"/>
      <c r="AF4092" s="150"/>
      <c r="AG4092" s="151"/>
      <c r="AH4092" s="150"/>
      <c r="AI4092" s="151"/>
      <c r="AJ4092" s="150">
        <v>46072</v>
      </c>
      <c r="AK4092" s="151">
        <v>238000</v>
      </c>
      <c r="AL4092" s="34"/>
      <c r="AM4092" s="39"/>
      <c r="AN409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93" spans="1:40" ht="19.5" customHeight="1" x14ac:dyDescent="0.25">
      <c r="A4093" s="141">
        <f t="shared" si="560"/>
        <v>2026</v>
      </c>
      <c r="B4093" s="141">
        <f t="shared" si="561"/>
        <v>2</v>
      </c>
      <c r="C4093" s="154">
        <v>46071</v>
      </c>
      <c r="D4093" s="142">
        <f t="shared" ca="1" si="562"/>
        <v>46097</v>
      </c>
      <c r="E4093" s="142" t="str">
        <f t="shared" ca="1" si="563"/>
        <v>0-Months</v>
      </c>
      <c r="F4093" s="142" t="str">
        <f>VLOOKUP(O4093,Stock[],5,FALSE)</f>
        <v>BE</v>
      </c>
      <c r="G4093" s="143" t="s">
        <v>3664</v>
      </c>
      <c r="H4093" s="144"/>
      <c r="I4093" s="145" t="s">
        <v>201</v>
      </c>
      <c r="J4093" s="141" t="str">
        <f>VLOOKUP(I4093,Customers[],2,FALSE)</f>
        <v>ဦးအောင်မိုး(ကောင်းသန့်)</v>
      </c>
      <c r="K4093" s="141" t="str">
        <f>VLOOKUP(I4093,Customers[],4,FALSE)</f>
        <v>Meiktila</v>
      </c>
      <c r="L4093" s="141" t="str">
        <f>VLOOKUP(Table85[[#This Row],[CustomerID]],Table!H:K,3,0)</f>
        <v>မိတ္ထီလာ</v>
      </c>
      <c r="M4093" s="141" t="str">
        <f>VLOOKUP(I4093,Customers[],5,FALSE)</f>
        <v>WholeSales/Contract</v>
      </c>
      <c r="N4093" s="145" t="s">
        <v>10</v>
      </c>
      <c r="O4093" s="146" t="s">
        <v>208</v>
      </c>
      <c r="P4093" s="141" t="str">
        <f>VLOOKUP(O4093,Stock[],2,FALSE)</f>
        <v>ဇေယျဝတီ Red</v>
      </c>
      <c r="Q4093" s="147">
        <f>VLOOKUP(O4093,Stock[],3,FALSE)</f>
        <v>0.7</v>
      </c>
      <c r="R4093" s="147">
        <f>VLOOKUP(O4093,Stock[],4,FALSE)</f>
        <v>12</v>
      </c>
      <c r="S4093" s="146"/>
      <c r="T4093" s="147">
        <f>(DailySales!$S4093/DailySales!$R4093)+DailySales!$U4093</f>
        <v>5</v>
      </c>
      <c r="U4093" s="146">
        <v>5</v>
      </c>
      <c r="V4093" s="148">
        <f>+DailySales!$T4093*DailySales!$R4093</f>
        <v>60</v>
      </c>
      <c r="W4093" s="148">
        <f>+DailySales!$V4093*DailySales!$Q4093</f>
        <v>42</v>
      </c>
      <c r="X4093" s="148">
        <f>VLOOKUP(O4093,Stock[],6,FALSE)</f>
        <v>1800</v>
      </c>
      <c r="Y4093" s="148">
        <f>+DailySales!$V4093*DailySales!$X4093</f>
        <v>108000</v>
      </c>
      <c r="Z4093" s="146"/>
      <c r="AA4093" s="146"/>
      <c r="AB4093" s="146"/>
      <c r="AC4093" s="146"/>
      <c r="AD4093" s="146"/>
      <c r="AE4093" s="149"/>
      <c r="AF4093" s="150"/>
      <c r="AG4093" s="151"/>
      <c r="AH4093" s="150"/>
      <c r="AI4093" s="151"/>
      <c r="AJ4093" s="150">
        <v>46072</v>
      </c>
      <c r="AK4093" s="151">
        <v>108000</v>
      </c>
      <c r="AL4093" s="34"/>
      <c r="AM4093" s="39"/>
      <c r="AN409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94" spans="1:40" ht="19.5" customHeight="1" x14ac:dyDescent="0.25">
      <c r="A4094" s="141">
        <f t="shared" si="560"/>
        <v>2026</v>
      </c>
      <c r="B4094" s="141">
        <f t="shared" si="561"/>
        <v>2</v>
      </c>
      <c r="C4094" s="154">
        <v>46071</v>
      </c>
      <c r="D4094" s="142">
        <f t="shared" ca="1" si="562"/>
        <v>46097</v>
      </c>
      <c r="E4094" s="142" t="str">
        <f t="shared" ca="1" si="563"/>
        <v>0-Months</v>
      </c>
      <c r="F4094" s="142" t="str">
        <f>VLOOKUP(O4094,Stock[],5,FALSE)</f>
        <v>BE</v>
      </c>
      <c r="G4094" s="143" t="s">
        <v>3665</v>
      </c>
      <c r="H4094" s="144"/>
      <c r="I4094" s="145" t="s">
        <v>201</v>
      </c>
      <c r="J4094" s="141" t="str">
        <f>VLOOKUP(I4094,Customers[],2,FALSE)</f>
        <v>ဦးအောင်မိုး(ကောင်းသန့်)</v>
      </c>
      <c r="K4094" s="141" t="str">
        <f>VLOOKUP(I4094,Customers[],4,FALSE)</f>
        <v>Meiktila</v>
      </c>
      <c r="L4094" s="141" t="str">
        <f>VLOOKUP(Table85[[#This Row],[CustomerID]],Table!H:K,3,0)</f>
        <v>မိတ္ထီလာ</v>
      </c>
      <c r="M4094" s="141" t="str">
        <f>VLOOKUP(I4094,Customers[],5,FALSE)</f>
        <v>WholeSales/Contract</v>
      </c>
      <c r="N4094" s="145" t="s">
        <v>10</v>
      </c>
      <c r="O4094" s="146" t="s">
        <v>240</v>
      </c>
      <c r="P4094" s="141" t="str">
        <f>VLOOKUP(O4094,Stock[],2,FALSE)</f>
        <v>သံပုရာအရက်</v>
      </c>
      <c r="Q4094" s="147">
        <f>VLOOKUP(O4094,Stock[],3,FALSE)</f>
        <v>0.64</v>
      </c>
      <c r="R4094" s="147">
        <f>VLOOKUP(O4094,Stock[],4,FALSE)</f>
        <v>14</v>
      </c>
      <c r="S4094" s="146"/>
      <c r="T4094" s="147">
        <f>(DailySales!$S4094/DailySales!$R4094)+DailySales!$U4094</f>
        <v>20</v>
      </c>
      <c r="U4094" s="146">
        <v>20</v>
      </c>
      <c r="V4094" s="148">
        <f>+DailySales!$T4094*DailySales!$R4094</f>
        <v>280</v>
      </c>
      <c r="W4094" s="148">
        <f>+DailySales!$V4094*DailySales!$Q4094</f>
        <v>179.20000000000002</v>
      </c>
      <c r="X4094" s="148">
        <f>VLOOKUP(O4094,Stock[],6,FALSE)</f>
        <v>1330</v>
      </c>
      <c r="Y4094" s="148">
        <f>+DailySales!$V4094*DailySales!$X4094</f>
        <v>372400</v>
      </c>
      <c r="Z4094" s="146"/>
      <c r="AA4094" s="146"/>
      <c r="AB4094" s="146"/>
      <c r="AC4094" s="146"/>
      <c r="AD4094" s="146"/>
      <c r="AE4094" s="149"/>
      <c r="AF4094" s="150"/>
      <c r="AG4094" s="151"/>
      <c r="AH4094" s="150"/>
      <c r="AI4094" s="151"/>
      <c r="AJ4094" s="150">
        <v>46072</v>
      </c>
      <c r="AK4094" s="151">
        <v>372400</v>
      </c>
      <c r="AL4094" s="34"/>
      <c r="AM4094" s="39"/>
      <c r="AN409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95" spans="1:40" ht="19.5" customHeight="1" x14ac:dyDescent="0.25">
      <c r="A4095" s="141">
        <f t="shared" si="560"/>
        <v>2026</v>
      </c>
      <c r="B4095" s="141">
        <f t="shared" si="561"/>
        <v>2</v>
      </c>
      <c r="C4095" s="154">
        <v>46071</v>
      </c>
      <c r="D4095" s="142">
        <f t="shared" ca="1" si="562"/>
        <v>46097</v>
      </c>
      <c r="E4095" s="142" t="str">
        <f t="shared" ca="1" si="563"/>
        <v>0-Months</v>
      </c>
      <c r="F4095" s="142" t="str">
        <f>VLOOKUP(O4095,Stock[],5,FALSE)</f>
        <v>BE</v>
      </c>
      <c r="G4095" s="143" t="s">
        <v>3665</v>
      </c>
      <c r="H4095" s="144"/>
      <c r="I4095" s="145" t="s">
        <v>201</v>
      </c>
      <c r="J4095" s="141" t="str">
        <f>VLOOKUP(I4095,Customers[],2,FALSE)</f>
        <v>ဦးအောင်မိုး(ကောင်းသန့်)</v>
      </c>
      <c r="K4095" s="141" t="str">
        <f>VLOOKUP(I4095,Customers[],4,FALSE)</f>
        <v>Meiktila</v>
      </c>
      <c r="L4095" s="141" t="str">
        <f>VLOOKUP(Table85[[#This Row],[CustomerID]],Table!H:K,3,0)</f>
        <v>မိတ္ထီလာ</v>
      </c>
      <c r="M4095" s="141" t="str">
        <f>VLOOKUP(I4095,Customers[],5,FALSE)</f>
        <v>WholeSales/Contract</v>
      </c>
      <c r="N4095" s="145" t="s">
        <v>10</v>
      </c>
      <c r="O4095" s="146" t="s">
        <v>217</v>
      </c>
      <c r="P4095" s="141" t="str">
        <f>VLOOKUP(O4095,Stock[],2,FALSE)</f>
        <v>လိမ္မော်ဖြူ</v>
      </c>
      <c r="Q4095" s="147">
        <f>VLOOKUP(O4095,Stock[],3,FALSE)</f>
        <v>0.64</v>
      </c>
      <c r="R4095" s="147">
        <f>VLOOKUP(O4095,Stock[],4,FALSE)</f>
        <v>24</v>
      </c>
      <c r="S4095" s="146"/>
      <c r="T4095" s="147">
        <f>(DailySales!$S4095/DailySales!$R4095)+DailySales!$U4095</f>
        <v>110</v>
      </c>
      <c r="U4095" s="146">
        <v>110</v>
      </c>
      <c r="V4095" s="148">
        <f>+DailySales!$T4095*DailySales!$R4095</f>
        <v>2640</v>
      </c>
      <c r="W4095" s="148">
        <f>+DailySales!$V4095*DailySales!$Q4095</f>
        <v>1689.6000000000001</v>
      </c>
      <c r="X4095" s="148">
        <f>VLOOKUP(O4095,Stock[],6,FALSE)</f>
        <v>1330</v>
      </c>
      <c r="Y4095" s="148">
        <f>+DailySales!$V4095*DailySales!$X4095</f>
        <v>3511200</v>
      </c>
      <c r="Z4095" s="146"/>
      <c r="AA4095" s="146"/>
      <c r="AB4095" s="146"/>
      <c r="AC4095" s="146">
        <v>254632</v>
      </c>
      <c r="AD4095" s="146"/>
      <c r="AE4095" s="149"/>
      <c r="AF4095" s="150"/>
      <c r="AG4095" s="151"/>
      <c r="AH4095" s="150">
        <v>46073</v>
      </c>
      <c r="AI4095" s="151">
        <v>2786648</v>
      </c>
      <c r="AJ4095" s="150">
        <v>46072</v>
      </c>
      <c r="AK4095" s="151">
        <v>469920</v>
      </c>
      <c r="AL4095" s="34"/>
      <c r="AM4095" s="39"/>
      <c r="AN409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96" spans="1:40" ht="19.5" customHeight="1" x14ac:dyDescent="0.25">
      <c r="A4096" s="141">
        <f t="shared" si="560"/>
        <v>2026</v>
      </c>
      <c r="B4096" s="141">
        <f t="shared" si="561"/>
        <v>2</v>
      </c>
      <c r="C4096" s="154">
        <v>46071</v>
      </c>
      <c r="D4096" s="142">
        <f t="shared" ca="1" si="562"/>
        <v>46097</v>
      </c>
      <c r="E4096" s="142" t="str">
        <f t="shared" ca="1" si="563"/>
        <v>0-Months</v>
      </c>
      <c r="F4096" s="142" t="str">
        <f>VLOOKUP(O4096,Stock[],5,FALSE)</f>
        <v>BE</v>
      </c>
      <c r="G4096" s="143" t="s">
        <v>3665</v>
      </c>
      <c r="H4096" s="144"/>
      <c r="I4096" s="145" t="s">
        <v>201</v>
      </c>
      <c r="J4096" s="141" t="str">
        <f>VLOOKUP(I4096,Customers[],2,FALSE)</f>
        <v>ဦးအောင်မိုး(ကောင်းသန့်)</v>
      </c>
      <c r="K4096" s="141" t="str">
        <f>VLOOKUP(I4096,Customers[],4,FALSE)</f>
        <v>Meiktila</v>
      </c>
      <c r="L4096" s="141" t="str">
        <f>VLOOKUP(Table85[[#This Row],[CustomerID]],Table!H:K,3,0)</f>
        <v>မိတ္ထီလာ</v>
      </c>
      <c r="M4096" s="141" t="str">
        <f>VLOOKUP(I4096,Customers[],5,FALSE)</f>
        <v>WholeSales/Contract</v>
      </c>
      <c r="N4096" s="145" t="s">
        <v>10</v>
      </c>
      <c r="O4096" s="146" t="s">
        <v>214</v>
      </c>
      <c r="P4096" s="141" t="str">
        <f>VLOOKUP(O4096,Stock[],2,FALSE)</f>
        <v>ကောင်းကြည်</v>
      </c>
      <c r="Q4096" s="147">
        <f>VLOOKUP(O4096,Stock[],3,FALSE)</f>
        <v>0.64</v>
      </c>
      <c r="R4096" s="147">
        <f>VLOOKUP(O4096,Stock[],4,FALSE)</f>
        <v>14</v>
      </c>
      <c r="S4096" s="146"/>
      <c r="T4096" s="147">
        <f>(DailySales!$S4096/DailySales!$R4096)+DailySales!$U4096</f>
        <v>20</v>
      </c>
      <c r="U4096" s="146">
        <v>20</v>
      </c>
      <c r="V4096" s="148">
        <f>+DailySales!$T4096*DailySales!$R4096</f>
        <v>280</v>
      </c>
      <c r="W4096" s="148">
        <f>+DailySales!$V4096*DailySales!$Q4096</f>
        <v>179.20000000000002</v>
      </c>
      <c r="X4096" s="148">
        <f>VLOOKUP(O4096,Stock[],6,FALSE)</f>
        <v>1330</v>
      </c>
      <c r="Y4096" s="148">
        <f>+DailySales!$V4096*DailySales!$X4096</f>
        <v>372400</v>
      </c>
      <c r="Z4096" s="146"/>
      <c r="AA4096" s="146"/>
      <c r="AB4096" s="146"/>
      <c r="AC4096" s="146"/>
      <c r="AD4096" s="146"/>
      <c r="AE4096" s="149"/>
      <c r="AF4096" s="150"/>
      <c r="AG4096" s="151"/>
      <c r="AH4096" s="150">
        <v>46073</v>
      </c>
      <c r="AI4096" s="151">
        <v>372400</v>
      </c>
      <c r="AJ4096" s="150"/>
      <c r="AK4096" s="151"/>
      <c r="AL4096" s="34"/>
      <c r="AM4096" s="39"/>
      <c r="AN409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97" spans="1:40" ht="19.5" customHeight="1" x14ac:dyDescent="0.25">
      <c r="A4097" s="141">
        <f t="shared" si="560"/>
        <v>2026</v>
      </c>
      <c r="B4097" s="141">
        <f t="shared" si="561"/>
        <v>2</v>
      </c>
      <c r="C4097" s="154">
        <v>46071</v>
      </c>
      <c r="D4097" s="142">
        <f t="shared" ca="1" si="562"/>
        <v>46097</v>
      </c>
      <c r="E4097" s="142" t="str">
        <f t="shared" ca="1" si="563"/>
        <v>0-Months</v>
      </c>
      <c r="F4097" s="142" t="str">
        <f>VLOOKUP(O4097,Stock[],5,FALSE)</f>
        <v>BE</v>
      </c>
      <c r="G4097" s="143" t="s">
        <v>3666</v>
      </c>
      <c r="H4097" s="144"/>
      <c r="I4097" s="145" t="s">
        <v>231</v>
      </c>
      <c r="J4097" s="141" t="str">
        <f>VLOOKUP(I4097,Customers[],2,FALSE)</f>
        <v>ဦးဝင်းအောင်ကြွယ်</v>
      </c>
      <c r="K4097" s="141" t="str">
        <f>VLOOKUP(I4097,Customers[],4,FALSE)</f>
        <v>Pyawbwe</v>
      </c>
      <c r="L4097" s="141" t="str">
        <f>VLOOKUP(Table85[[#This Row],[CustomerID]],Table!H:K,3,0)</f>
        <v>ပျော်ဘွယ်</v>
      </c>
      <c r="M4097" s="141" t="str">
        <f>VLOOKUP(I4097,Customers[],5,FALSE)</f>
        <v>WholeSales</v>
      </c>
      <c r="N4097" s="145" t="s">
        <v>10</v>
      </c>
      <c r="O4097" s="146" t="s">
        <v>220</v>
      </c>
      <c r="P4097" s="141" t="str">
        <f>VLOOKUP(O4097,Stock[],2,FALSE)</f>
        <v>မြန်မာရှောက်ပျား</v>
      </c>
      <c r="Q4097" s="147">
        <f>VLOOKUP(O4097,Stock[],3,FALSE)</f>
        <v>0.64</v>
      </c>
      <c r="R4097" s="147">
        <f>VLOOKUP(O4097,Stock[],4,FALSE)</f>
        <v>14</v>
      </c>
      <c r="S4097" s="146"/>
      <c r="T4097" s="147">
        <f>(DailySales!$S4097/DailySales!$R4097)+DailySales!$U4097</f>
        <v>100</v>
      </c>
      <c r="U4097" s="146">
        <v>100</v>
      </c>
      <c r="V4097" s="148">
        <f>+DailySales!$T4097*DailySales!$R4097</f>
        <v>1400</v>
      </c>
      <c r="W4097" s="148">
        <f>+DailySales!$V4097*DailySales!$Q4097</f>
        <v>896</v>
      </c>
      <c r="X4097" s="148">
        <f>VLOOKUP(O4097,Stock[],6,FALSE)</f>
        <v>1370</v>
      </c>
      <c r="Y4097" s="148">
        <f>+DailySales!$V4097*DailySales!$X4097</f>
        <v>1918000</v>
      </c>
      <c r="Z4097" s="146"/>
      <c r="AA4097" s="146"/>
      <c r="AB4097" s="146"/>
      <c r="AC4097" s="146">
        <v>12740</v>
      </c>
      <c r="AD4097" s="146"/>
      <c r="AE4097" s="149"/>
      <c r="AF4097" s="150"/>
      <c r="AG4097" s="151"/>
      <c r="AH4097" s="150">
        <v>46078</v>
      </c>
      <c r="AI4097" s="151">
        <v>1905260</v>
      </c>
      <c r="AJ4097" s="150"/>
      <c r="AK4097" s="151"/>
      <c r="AL4097" s="34"/>
      <c r="AM4097" s="39"/>
      <c r="AN409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98" spans="1:40" ht="19.5" customHeight="1" x14ac:dyDescent="0.25">
      <c r="A4098" s="141">
        <f t="shared" si="560"/>
        <v>2026</v>
      </c>
      <c r="B4098" s="141">
        <f t="shared" si="561"/>
        <v>2</v>
      </c>
      <c r="C4098" s="154">
        <v>46071</v>
      </c>
      <c r="D4098" s="142">
        <f t="shared" ca="1" si="562"/>
        <v>46097</v>
      </c>
      <c r="E4098" s="142" t="str">
        <f t="shared" ca="1" si="563"/>
        <v>0-Months</v>
      </c>
      <c r="F4098" s="142" t="str">
        <f>VLOOKUP(O4098,Stock[],5,FALSE)</f>
        <v>BE</v>
      </c>
      <c r="G4098" s="143" t="s">
        <v>3666</v>
      </c>
      <c r="H4098" s="144"/>
      <c r="I4098" s="145" t="s">
        <v>231</v>
      </c>
      <c r="J4098" s="141" t="str">
        <f>VLOOKUP(I4098,Customers[],2,FALSE)</f>
        <v>ဦးဝင်းအောင်ကြွယ်</v>
      </c>
      <c r="K4098" s="141" t="str">
        <f>VLOOKUP(I4098,Customers[],4,FALSE)</f>
        <v>Pyawbwe</v>
      </c>
      <c r="L4098" s="141" t="str">
        <f>VLOOKUP(Table85[[#This Row],[CustomerID]],Table!H:K,3,0)</f>
        <v>ပျော်ဘွယ်</v>
      </c>
      <c r="M4098" s="141" t="str">
        <f>VLOOKUP(I4098,Customers[],5,FALSE)</f>
        <v>WholeSales</v>
      </c>
      <c r="N4098" s="145" t="s">
        <v>10</v>
      </c>
      <c r="O4098" s="146" t="s">
        <v>209</v>
      </c>
      <c r="P4098" s="141" t="str">
        <f>VLOOKUP(O4098,Stock[],2,FALSE)</f>
        <v>ဇေယျဝတီ Red</v>
      </c>
      <c r="Q4098" s="147">
        <f>VLOOKUP(O4098,Stock[],3,FALSE)</f>
        <v>0.64</v>
      </c>
      <c r="R4098" s="147">
        <f>VLOOKUP(O4098,Stock[],4,FALSE)</f>
        <v>14</v>
      </c>
      <c r="S4098" s="146"/>
      <c r="T4098" s="147">
        <f>(DailySales!$S4098/DailySales!$R4098)+DailySales!$U4098</f>
        <v>30</v>
      </c>
      <c r="U4098" s="146">
        <v>30</v>
      </c>
      <c r="V4098" s="148">
        <f>+DailySales!$T4098*DailySales!$R4098</f>
        <v>420</v>
      </c>
      <c r="W4098" s="148">
        <f>+DailySales!$V4098*DailySales!$Q4098</f>
        <v>268.8</v>
      </c>
      <c r="X4098" s="148">
        <f>VLOOKUP(O4098,Stock[],6,FALSE)</f>
        <v>1330</v>
      </c>
      <c r="Y4098" s="148">
        <f>+DailySales!$V4098*DailySales!$X4098</f>
        <v>558600</v>
      </c>
      <c r="Z4098" s="146"/>
      <c r="AA4098" s="146"/>
      <c r="AB4098" s="146"/>
      <c r="AC4098" s="146"/>
      <c r="AD4098" s="146"/>
      <c r="AE4098" s="149"/>
      <c r="AF4098" s="150"/>
      <c r="AG4098" s="151"/>
      <c r="AH4098" s="150">
        <v>46078</v>
      </c>
      <c r="AI4098" s="151">
        <v>558600</v>
      </c>
      <c r="AJ4098" s="150"/>
      <c r="AK4098" s="151"/>
      <c r="AL4098" s="34"/>
      <c r="AM4098" s="39"/>
      <c r="AN409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099" spans="1:40" ht="19.5" customHeight="1" x14ac:dyDescent="0.25">
      <c r="A4099" s="141">
        <f t="shared" ref="A4099:A4109" si="564">YEAR(C4099)</f>
        <v>2026</v>
      </c>
      <c r="B4099" s="141">
        <f t="shared" ref="B4099:B4109" si="565">MONTH(C4099)</f>
        <v>2</v>
      </c>
      <c r="C4099" s="154">
        <v>46071</v>
      </c>
      <c r="D4099" s="142">
        <f t="shared" ref="D4099:D4109" ca="1" si="566">TODAY()</f>
        <v>46097</v>
      </c>
      <c r="E4099" s="142" t="str">
        <f t="shared" ref="E4099:E4109" ca="1" si="567">DATEDIF(C4099,D4099,"M")&amp;"-Months"</f>
        <v>0-Months</v>
      </c>
      <c r="F4099" s="142" t="str">
        <f>VLOOKUP(O4099,Stock[],5,FALSE)</f>
        <v>BE</v>
      </c>
      <c r="G4099" s="143" t="s">
        <v>3666</v>
      </c>
      <c r="H4099" s="144"/>
      <c r="I4099" s="145" t="s">
        <v>231</v>
      </c>
      <c r="J4099" s="141" t="str">
        <f>VLOOKUP(I4099,Customers[],2,FALSE)</f>
        <v>ဦးဝင်းအောင်ကြွယ်</v>
      </c>
      <c r="K4099" s="141" t="str">
        <f>VLOOKUP(I4099,Customers[],4,FALSE)</f>
        <v>Pyawbwe</v>
      </c>
      <c r="L4099" s="141" t="str">
        <f>VLOOKUP(Table85[[#This Row],[CustomerID]],Table!H:K,3,0)</f>
        <v>ပျော်ဘွယ်</v>
      </c>
      <c r="M4099" s="141" t="str">
        <f>VLOOKUP(I4099,Customers[],5,FALSE)</f>
        <v>WholeSales</v>
      </c>
      <c r="N4099" s="145" t="s">
        <v>10</v>
      </c>
      <c r="O4099" s="146" t="s">
        <v>208</v>
      </c>
      <c r="P4099" s="141" t="str">
        <f>VLOOKUP(O4099,Stock[],2,FALSE)</f>
        <v>ဇေယျဝတီ Red</v>
      </c>
      <c r="Q4099" s="147">
        <f>VLOOKUP(O4099,Stock[],3,FALSE)</f>
        <v>0.7</v>
      </c>
      <c r="R4099" s="147">
        <f>VLOOKUP(O4099,Stock[],4,FALSE)</f>
        <v>12</v>
      </c>
      <c r="S4099" s="146"/>
      <c r="T4099" s="147">
        <f>(DailySales!$S4099/DailySales!$R4099)+DailySales!$U4099</f>
        <v>120</v>
      </c>
      <c r="U4099" s="146">
        <v>120</v>
      </c>
      <c r="V4099" s="148">
        <f>+DailySales!$T4099*DailySales!$R4099</f>
        <v>1440</v>
      </c>
      <c r="W4099" s="148">
        <f>+DailySales!$V4099*DailySales!$Q4099</f>
        <v>1007.9999999999999</v>
      </c>
      <c r="X4099" s="148">
        <f>VLOOKUP(O4099,Stock[],6,FALSE)</f>
        <v>1800</v>
      </c>
      <c r="Y4099" s="148">
        <f>+DailySales!$V4099*DailySales!$X4099</f>
        <v>2592000</v>
      </c>
      <c r="Z4099" s="146"/>
      <c r="AA4099" s="146"/>
      <c r="AB4099" s="146"/>
      <c r="AC4099" s="146"/>
      <c r="AD4099" s="146"/>
      <c r="AE4099" s="149"/>
      <c r="AF4099" s="150"/>
      <c r="AG4099" s="151"/>
      <c r="AH4099" s="150">
        <v>46078</v>
      </c>
      <c r="AI4099" s="151">
        <v>2592000</v>
      </c>
      <c r="AJ4099" s="150"/>
      <c r="AK4099" s="151"/>
      <c r="AL4099" s="34"/>
      <c r="AM4099" s="39"/>
      <c r="AN409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00" spans="1:40" ht="19.5" customHeight="1" x14ac:dyDescent="0.25">
      <c r="A4100" s="141">
        <f t="shared" si="564"/>
        <v>2026</v>
      </c>
      <c r="B4100" s="141">
        <f t="shared" si="565"/>
        <v>2</v>
      </c>
      <c r="C4100" s="154">
        <v>46071</v>
      </c>
      <c r="D4100" s="142">
        <f t="shared" ca="1" si="566"/>
        <v>46097</v>
      </c>
      <c r="E4100" s="142" t="str">
        <f t="shared" ca="1" si="567"/>
        <v>0-Months</v>
      </c>
      <c r="F4100" s="142" t="str">
        <f>VLOOKUP(O4100,Stock[],5,FALSE)</f>
        <v>BE</v>
      </c>
      <c r="G4100" s="143" t="s">
        <v>3667</v>
      </c>
      <c r="H4100" s="144"/>
      <c r="I4100" s="145" t="s">
        <v>192</v>
      </c>
      <c r="J4100" s="141" t="str">
        <f>VLOOKUP(I4100,Customers[],2,FALSE)</f>
        <v>ရွှေမြင်း(ရွှေလွန်းပျံ)</v>
      </c>
      <c r="K4100" s="141" t="str">
        <f>VLOOKUP(I4100,Customers[],4,FALSE)</f>
        <v>Meiktila</v>
      </c>
      <c r="L4100" s="141" t="str">
        <f>VLOOKUP(Table85[[#This Row],[CustomerID]],Table!H:K,3,0)</f>
        <v>စက်မှုဇုံ</v>
      </c>
      <c r="M4100" s="141" t="str">
        <f>VLOOKUP(I4100,Customers[],5,FALSE)</f>
        <v>WholeSales/Contract</v>
      </c>
      <c r="N4100" s="145" t="s">
        <v>10</v>
      </c>
      <c r="O4100" s="146" t="s">
        <v>240</v>
      </c>
      <c r="P4100" s="141" t="str">
        <f>VLOOKUP(O4100,Stock[],2,FALSE)</f>
        <v>သံပုရာအရက်</v>
      </c>
      <c r="Q4100" s="147">
        <f>VLOOKUP(O4100,Stock[],3,FALSE)</f>
        <v>0.64</v>
      </c>
      <c r="R4100" s="147">
        <f>VLOOKUP(O4100,Stock[],4,FALSE)</f>
        <v>14</v>
      </c>
      <c r="S4100" s="146"/>
      <c r="T4100" s="147">
        <f>(DailySales!$S4100/DailySales!$R4100)+DailySales!$U4100</f>
        <v>10</v>
      </c>
      <c r="U4100" s="146">
        <v>10</v>
      </c>
      <c r="V4100" s="148">
        <f>+DailySales!$T4100*DailySales!$R4100</f>
        <v>140</v>
      </c>
      <c r="W4100" s="148">
        <f>+DailySales!$V4100*DailySales!$Q4100</f>
        <v>89.600000000000009</v>
      </c>
      <c r="X4100" s="148">
        <f>VLOOKUP(O4100,Stock[],6,FALSE)</f>
        <v>1330</v>
      </c>
      <c r="Y4100" s="148">
        <f>+DailySales!$V4100*DailySales!$X4100</f>
        <v>186200</v>
      </c>
      <c r="Z4100" s="146"/>
      <c r="AA4100" s="146"/>
      <c r="AB4100" s="146"/>
      <c r="AC4100" s="146"/>
      <c r="AD4100" s="146"/>
      <c r="AE4100" s="149"/>
      <c r="AF4100" s="150"/>
      <c r="AG4100" s="151"/>
      <c r="AH4100" s="150"/>
      <c r="AI4100" s="151"/>
      <c r="AJ4100" s="150"/>
      <c r="AK4100" s="151"/>
      <c r="AL4100" s="34"/>
      <c r="AM4100" s="39"/>
      <c r="AN410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4101" spans="1:40" ht="19.5" customHeight="1" x14ac:dyDescent="0.25">
      <c r="A4101" s="141">
        <f t="shared" si="564"/>
        <v>2026</v>
      </c>
      <c r="B4101" s="141">
        <f t="shared" si="565"/>
        <v>2</v>
      </c>
      <c r="C4101" s="154">
        <v>46071</v>
      </c>
      <c r="D4101" s="142">
        <f t="shared" ca="1" si="566"/>
        <v>46097</v>
      </c>
      <c r="E4101" s="142" t="str">
        <f t="shared" ca="1" si="567"/>
        <v>0-Months</v>
      </c>
      <c r="F4101" s="142" t="str">
        <f>VLOOKUP(O4101,Stock[],5,FALSE)</f>
        <v>BE</v>
      </c>
      <c r="G4101" s="143" t="s">
        <v>3667</v>
      </c>
      <c r="H4101" s="144"/>
      <c r="I4101" s="145" t="s">
        <v>192</v>
      </c>
      <c r="J4101" s="141" t="str">
        <f>VLOOKUP(I4101,Customers[],2,FALSE)</f>
        <v>ရွှေမြင်း(ရွှေလွန်းပျံ)</v>
      </c>
      <c r="K4101" s="141" t="str">
        <f>VLOOKUP(I4101,Customers[],4,FALSE)</f>
        <v>Meiktila</v>
      </c>
      <c r="L4101" s="141" t="str">
        <f>VLOOKUP(Table85[[#This Row],[CustomerID]],Table!H:K,3,0)</f>
        <v>စက်မှုဇုံ</v>
      </c>
      <c r="M4101" s="141" t="str">
        <f>VLOOKUP(I4101,Customers[],5,FALSE)</f>
        <v>WholeSales/Contract</v>
      </c>
      <c r="N4101" s="145" t="s">
        <v>10</v>
      </c>
      <c r="O4101" s="146" t="s">
        <v>220</v>
      </c>
      <c r="P4101" s="141" t="str">
        <f>VLOOKUP(O4101,Stock[],2,FALSE)</f>
        <v>မြန်မာရှောက်ပျား</v>
      </c>
      <c r="Q4101" s="147">
        <f>VLOOKUP(O4101,Stock[],3,FALSE)</f>
        <v>0.64</v>
      </c>
      <c r="R4101" s="147">
        <f>VLOOKUP(O4101,Stock[],4,FALSE)</f>
        <v>14</v>
      </c>
      <c r="S4101" s="146"/>
      <c r="T4101" s="147">
        <f>(DailySales!$S4101/DailySales!$R4101)+DailySales!$U4101</f>
        <v>199</v>
      </c>
      <c r="U4101" s="146">
        <v>199</v>
      </c>
      <c r="V4101" s="148">
        <f>+DailySales!$T4101*DailySales!$R4101</f>
        <v>2786</v>
      </c>
      <c r="W4101" s="148">
        <f>+DailySales!$V4101*DailySales!$Q4101</f>
        <v>1783.04</v>
      </c>
      <c r="X4101" s="148">
        <f>VLOOKUP(O4101,Stock[],6,FALSE)</f>
        <v>1370</v>
      </c>
      <c r="Y4101" s="148">
        <f>+DailySales!$V4101*DailySales!$X4101</f>
        <v>3816820</v>
      </c>
      <c r="Z4101" s="146"/>
      <c r="AA4101" s="146"/>
      <c r="AB4101" s="146"/>
      <c r="AC4101" s="146"/>
      <c r="AD4101" s="146"/>
      <c r="AE4101" s="149"/>
      <c r="AF4101" s="150"/>
      <c r="AG4101" s="151"/>
      <c r="AH4101" s="150"/>
      <c r="AI4101" s="151"/>
      <c r="AJ4101" s="150"/>
      <c r="AK4101" s="151"/>
      <c r="AL4101" s="34"/>
      <c r="AM4101" s="39"/>
      <c r="AN410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3816820</v>
      </c>
    </row>
    <row r="4102" spans="1:40" ht="19.5" customHeight="1" x14ac:dyDescent="0.25">
      <c r="A4102" s="141">
        <f t="shared" si="564"/>
        <v>2026</v>
      </c>
      <c r="B4102" s="141">
        <f t="shared" si="565"/>
        <v>2</v>
      </c>
      <c r="C4102" s="154">
        <v>46071</v>
      </c>
      <c r="D4102" s="142">
        <f t="shared" ca="1" si="566"/>
        <v>46097</v>
      </c>
      <c r="E4102" s="142" t="str">
        <f t="shared" ca="1" si="567"/>
        <v>0-Months</v>
      </c>
      <c r="F4102" s="142" t="str">
        <f>VLOOKUP(O4102,Stock[],5,FALSE)</f>
        <v>BE</v>
      </c>
      <c r="G4102" s="143" t="s">
        <v>3667</v>
      </c>
      <c r="H4102" s="144"/>
      <c r="I4102" s="145" t="s">
        <v>192</v>
      </c>
      <c r="J4102" s="141" t="str">
        <f>VLOOKUP(I4102,Customers[],2,FALSE)</f>
        <v>ရွှေမြင်း(ရွှေလွန်းပျံ)</v>
      </c>
      <c r="K4102" s="141" t="str">
        <f>VLOOKUP(I4102,Customers[],4,FALSE)</f>
        <v>Meiktila</v>
      </c>
      <c r="L4102" s="141" t="str">
        <f>VLOOKUP(Table85[[#This Row],[CustomerID]],Table!H:K,3,0)</f>
        <v>စက်မှုဇုံ</v>
      </c>
      <c r="M4102" s="141" t="str">
        <f>VLOOKUP(I4102,Customers[],5,FALSE)</f>
        <v>WholeSales/Contract</v>
      </c>
      <c r="N4102" s="145" t="s">
        <v>10</v>
      </c>
      <c r="O4102" s="146" t="s">
        <v>217</v>
      </c>
      <c r="P4102" s="141" t="str">
        <f>VLOOKUP(O4102,Stock[],2,FALSE)</f>
        <v>လိမ္မော်ဖြူ</v>
      </c>
      <c r="Q4102" s="147">
        <f>VLOOKUP(O4102,Stock[],3,FALSE)</f>
        <v>0.64</v>
      </c>
      <c r="R4102" s="147">
        <f>VLOOKUP(O4102,Stock[],4,FALSE)</f>
        <v>24</v>
      </c>
      <c r="S4102" s="146"/>
      <c r="T4102" s="147">
        <f>(DailySales!$S4102/DailySales!$R4102)+DailySales!$U4102</f>
        <v>10</v>
      </c>
      <c r="U4102" s="146">
        <v>10</v>
      </c>
      <c r="V4102" s="148">
        <f>+DailySales!$T4102*DailySales!$R4102</f>
        <v>240</v>
      </c>
      <c r="W4102" s="148">
        <f>+DailySales!$V4102*DailySales!$Q4102</f>
        <v>153.6</v>
      </c>
      <c r="X4102" s="148">
        <f>VLOOKUP(O4102,Stock[],6,FALSE)</f>
        <v>1330</v>
      </c>
      <c r="Y4102" s="148">
        <f>+DailySales!$V4102*DailySales!$X4102</f>
        <v>319200</v>
      </c>
      <c r="Z4102" s="146"/>
      <c r="AA4102" s="146"/>
      <c r="AB4102" s="146"/>
      <c r="AC4102" s="146"/>
      <c r="AD4102" s="146"/>
      <c r="AE4102" s="149"/>
      <c r="AF4102" s="150"/>
      <c r="AG4102" s="151"/>
      <c r="AH4102" s="150"/>
      <c r="AI4102" s="151"/>
      <c r="AJ4102" s="150"/>
      <c r="AK4102" s="151"/>
      <c r="AL4102" s="34"/>
      <c r="AM4102" s="39"/>
      <c r="AN410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319200</v>
      </c>
    </row>
    <row r="4103" spans="1:40" ht="19.5" customHeight="1" x14ac:dyDescent="0.25">
      <c r="A4103" s="141">
        <f t="shared" si="564"/>
        <v>2026</v>
      </c>
      <c r="B4103" s="141">
        <f t="shared" si="565"/>
        <v>2</v>
      </c>
      <c r="C4103" s="154">
        <v>46071</v>
      </c>
      <c r="D4103" s="142">
        <f t="shared" ca="1" si="566"/>
        <v>46097</v>
      </c>
      <c r="E4103" s="142" t="str">
        <f t="shared" ca="1" si="567"/>
        <v>0-Months</v>
      </c>
      <c r="F4103" s="142" t="str">
        <f>VLOOKUP(O4103,Stock[],5,FALSE)</f>
        <v>BE</v>
      </c>
      <c r="G4103" s="143" t="s">
        <v>3667</v>
      </c>
      <c r="H4103" s="144"/>
      <c r="I4103" s="145" t="s">
        <v>192</v>
      </c>
      <c r="J4103" s="141" t="str">
        <f>VLOOKUP(I4103,Customers[],2,FALSE)</f>
        <v>ရွှေမြင်း(ရွှေလွန်းပျံ)</v>
      </c>
      <c r="K4103" s="141" t="str">
        <f>VLOOKUP(I4103,Customers[],4,FALSE)</f>
        <v>Meiktila</v>
      </c>
      <c r="L4103" s="141" t="str">
        <f>VLOOKUP(Table85[[#This Row],[CustomerID]],Table!H:K,3,0)</f>
        <v>စက်မှုဇုံ</v>
      </c>
      <c r="M4103" s="141" t="str">
        <f>VLOOKUP(I4103,Customers[],5,FALSE)</f>
        <v>WholeSales/Contract</v>
      </c>
      <c r="N4103" s="145" t="s">
        <v>10</v>
      </c>
      <c r="O4103" s="146" t="s">
        <v>2120</v>
      </c>
      <c r="P4103" s="141" t="str">
        <f>VLOOKUP(O4103,Stock[],2,FALSE)</f>
        <v>ဇေ အရက်သန့်</v>
      </c>
      <c r="Q4103" s="147">
        <f>VLOOKUP(O4103,Stock[],3,FALSE)</f>
        <v>0.64</v>
      </c>
      <c r="R4103" s="147">
        <f>VLOOKUP(O4103,Stock[],4,FALSE)</f>
        <v>14</v>
      </c>
      <c r="S4103" s="146"/>
      <c r="T4103" s="147">
        <f>(DailySales!$S4103/DailySales!$R4103)+DailySales!$U4103</f>
        <v>20</v>
      </c>
      <c r="U4103" s="146">
        <v>20</v>
      </c>
      <c r="V4103" s="148">
        <f>+DailySales!$T4103*DailySales!$R4103</f>
        <v>280</v>
      </c>
      <c r="W4103" s="148">
        <f>+DailySales!$V4103*DailySales!$Q4103</f>
        <v>179.20000000000002</v>
      </c>
      <c r="X4103" s="148">
        <f>VLOOKUP(O4103,Stock[],6,FALSE)</f>
        <v>1380</v>
      </c>
      <c r="Y4103" s="148">
        <f>+DailySales!$V4103*DailySales!$X4103</f>
        <v>386400</v>
      </c>
      <c r="Z4103" s="146"/>
      <c r="AA4103" s="146"/>
      <c r="AB4103" s="146"/>
      <c r="AC4103" s="146"/>
      <c r="AD4103" s="146"/>
      <c r="AE4103" s="149"/>
      <c r="AF4103" s="150"/>
      <c r="AG4103" s="151"/>
      <c r="AH4103" s="150"/>
      <c r="AI4103" s="151"/>
      <c r="AJ4103" s="150"/>
      <c r="AK4103" s="151"/>
      <c r="AL4103" s="34"/>
      <c r="AM4103" s="39"/>
      <c r="AN410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386400</v>
      </c>
    </row>
    <row r="4104" spans="1:40" ht="19.5" customHeight="1" x14ac:dyDescent="0.25">
      <c r="A4104" s="141">
        <f t="shared" si="564"/>
        <v>2026</v>
      </c>
      <c r="B4104" s="141">
        <f t="shared" si="565"/>
        <v>2</v>
      </c>
      <c r="C4104" s="154">
        <v>46071</v>
      </c>
      <c r="D4104" s="142">
        <f t="shared" ca="1" si="566"/>
        <v>46097</v>
      </c>
      <c r="E4104" s="142" t="str">
        <f t="shared" ca="1" si="567"/>
        <v>0-Months</v>
      </c>
      <c r="F4104" s="142" t="str">
        <f>VLOOKUP(O4104,Stock[],5,FALSE)</f>
        <v>BE</v>
      </c>
      <c r="G4104" s="143" t="s">
        <v>3667</v>
      </c>
      <c r="H4104" s="144"/>
      <c r="I4104" s="145" t="s">
        <v>192</v>
      </c>
      <c r="J4104" s="141" t="str">
        <f>VLOOKUP(I4104,Customers[],2,FALSE)</f>
        <v>ရွှေမြင်း(ရွှေလွန်းပျံ)</v>
      </c>
      <c r="K4104" s="141" t="str">
        <f>VLOOKUP(I4104,Customers[],4,FALSE)</f>
        <v>Meiktila</v>
      </c>
      <c r="L4104" s="141" t="str">
        <f>VLOOKUP(Table85[[#This Row],[CustomerID]],Table!H:K,3,0)</f>
        <v>စက်မှုဇုံ</v>
      </c>
      <c r="M4104" s="141" t="str">
        <f>VLOOKUP(I4104,Customers[],5,FALSE)</f>
        <v>WholeSales/Contract</v>
      </c>
      <c r="N4104" s="145" t="s">
        <v>10</v>
      </c>
      <c r="O4104" s="146" t="s">
        <v>214</v>
      </c>
      <c r="P4104" s="141" t="str">
        <f>VLOOKUP(O4104,Stock[],2,FALSE)</f>
        <v>ကောင်းကြည်</v>
      </c>
      <c r="Q4104" s="147">
        <f>VLOOKUP(O4104,Stock[],3,FALSE)</f>
        <v>0.64</v>
      </c>
      <c r="R4104" s="147">
        <f>VLOOKUP(O4104,Stock[],4,FALSE)</f>
        <v>14</v>
      </c>
      <c r="S4104" s="146"/>
      <c r="T4104" s="147">
        <f>(DailySales!$S4104/DailySales!$R4104)+DailySales!$U4104</f>
        <v>10</v>
      </c>
      <c r="U4104" s="146">
        <v>10</v>
      </c>
      <c r="V4104" s="148">
        <f>+DailySales!$T4104*DailySales!$R4104</f>
        <v>140</v>
      </c>
      <c r="W4104" s="148">
        <f>+DailySales!$V4104*DailySales!$Q4104</f>
        <v>89.600000000000009</v>
      </c>
      <c r="X4104" s="148">
        <f>VLOOKUP(O4104,Stock[],6,FALSE)</f>
        <v>1330</v>
      </c>
      <c r="Y4104" s="148">
        <f>+DailySales!$V4104*DailySales!$X4104</f>
        <v>186200</v>
      </c>
      <c r="Z4104" s="146"/>
      <c r="AA4104" s="146"/>
      <c r="AB4104" s="146"/>
      <c r="AC4104" s="146"/>
      <c r="AD4104" s="146"/>
      <c r="AE4104" s="149"/>
      <c r="AF4104" s="150"/>
      <c r="AG4104" s="151"/>
      <c r="AH4104" s="150"/>
      <c r="AI4104" s="151"/>
      <c r="AJ4104" s="150"/>
      <c r="AK4104" s="151"/>
      <c r="AL4104" s="34"/>
      <c r="AM4104" s="39"/>
      <c r="AN410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4105" spans="1:40" ht="19.5" customHeight="1" x14ac:dyDescent="0.25">
      <c r="A4105" s="141">
        <f t="shared" si="564"/>
        <v>2026</v>
      </c>
      <c r="B4105" s="141">
        <f t="shared" si="565"/>
        <v>2</v>
      </c>
      <c r="C4105" s="154">
        <v>46071</v>
      </c>
      <c r="D4105" s="142">
        <f t="shared" ca="1" si="566"/>
        <v>46097</v>
      </c>
      <c r="E4105" s="142" t="str">
        <f t="shared" ca="1" si="567"/>
        <v>0-Months</v>
      </c>
      <c r="F4105" s="142" t="str">
        <f>VLOOKUP(O4105,Stock[],5,FALSE)</f>
        <v>BE</v>
      </c>
      <c r="G4105" s="143" t="s">
        <v>3667</v>
      </c>
      <c r="H4105" s="144"/>
      <c r="I4105" s="145" t="s">
        <v>192</v>
      </c>
      <c r="J4105" s="141" t="str">
        <f>VLOOKUP(I4105,Customers[],2,FALSE)</f>
        <v>ရွှေမြင်း(ရွှေလွန်းပျံ)</v>
      </c>
      <c r="K4105" s="141" t="str">
        <f>VLOOKUP(I4105,Customers[],4,FALSE)</f>
        <v>Meiktila</v>
      </c>
      <c r="L4105" s="141" t="str">
        <f>VLOOKUP(Table85[[#This Row],[CustomerID]],Table!H:K,3,0)</f>
        <v>စက်မှုဇုံ</v>
      </c>
      <c r="M4105" s="141" t="str">
        <f>VLOOKUP(I4105,Customers[],5,FALSE)</f>
        <v>WholeSales/Contract</v>
      </c>
      <c r="N4105" s="145" t="s">
        <v>10</v>
      </c>
      <c r="O4105" s="146" t="s">
        <v>2465</v>
      </c>
      <c r="P4105" s="141" t="str">
        <f>VLOOKUP(O4105,Stock[],2,FALSE)</f>
        <v>မိုးနဲကွန်ကီး</v>
      </c>
      <c r="Q4105" s="147">
        <f>VLOOKUP(O4105,Stock[],3,FALSE)</f>
        <v>0.64</v>
      </c>
      <c r="R4105" s="147">
        <f>VLOOKUP(O4105,Stock[],4,FALSE)</f>
        <v>14</v>
      </c>
      <c r="S4105" s="146"/>
      <c r="T4105" s="147">
        <f>(DailySales!$S4105/DailySales!$R4105)+DailySales!$U4105</f>
        <v>10</v>
      </c>
      <c r="U4105" s="146">
        <v>10</v>
      </c>
      <c r="V4105" s="148">
        <f>+DailySales!$T4105*DailySales!$R4105</f>
        <v>140</v>
      </c>
      <c r="W4105" s="148">
        <f>+DailySales!$V4105*DailySales!$Q4105</f>
        <v>89.600000000000009</v>
      </c>
      <c r="X4105" s="148">
        <f>VLOOKUP(O4105,Stock[],6,FALSE)</f>
        <v>1700</v>
      </c>
      <c r="Y4105" s="148">
        <f>+DailySales!$V4105*DailySales!$X4105</f>
        <v>238000</v>
      </c>
      <c r="Z4105" s="146"/>
      <c r="AA4105" s="146"/>
      <c r="AB4105" s="146"/>
      <c r="AC4105" s="146"/>
      <c r="AD4105" s="146"/>
      <c r="AE4105" s="149"/>
      <c r="AF4105" s="150"/>
      <c r="AG4105" s="151"/>
      <c r="AH4105" s="150"/>
      <c r="AI4105" s="151"/>
      <c r="AJ4105" s="150"/>
      <c r="AK4105" s="151"/>
      <c r="AL4105" s="34"/>
      <c r="AM4105" s="39"/>
      <c r="AN410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238000</v>
      </c>
    </row>
    <row r="4106" spans="1:40" ht="19.5" customHeight="1" x14ac:dyDescent="0.25">
      <c r="A4106" s="141">
        <f t="shared" si="564"/>
        <v>2026</v>
      </c>
      <c r="B4106" s="141">
        <f t="shared" si="565"/>
        <v>2</v>
      </c>
      <c r="C4106" s="154">
        <v>46071</v>
      </c>
      <c r="D4106" s="142">
        <f t="shared" ca="1" si="566"/>
        <v>46097</v>
      </c>
      <c r="E4106" s="142" t="str">
        <f t="shared" ca="1" si="567"/>
        <v>0-Months</v>
      </c>
      <c r="F4106" s="142" t="str">
        <f>VLOOKUP(O4106,Stock[],5,FALSE)</f>
        <v>BE</v>
      </c>
      <c r="G4106" s="143" t="s">
        <v>3668</v>
      </c>
      <c r="H4106" s="144"/>
      <c r="I4106" s="145" t="s">
        <v>189</v>
      </c>
      <c r="J4106" s="141" t="str">
        <f>VLOOKUP(I4106,Customers[],2,FALSE)</f>
        <v>ရွှေမြင်း(ကျော်ကြား)</v>
      </c>
      <c r="K4106" s="141" t="str">
        <f>VLOOKUP(I4106,Customers[],4,FALSE)</f>
        <v>Mahlaing</v>
      </c>
      <c r="L4106" s="141" t="str">
        <f>VLOOKUP(Table85[[#This Row],[CustomerID]],Table!H:K,3,0)</f>
        <v>မလှိုင်</v>
      </c>
      <c r="M4106" s="141" t="str">
        <f>VLOOKUP(I4106,Customers[],5,FALSE)</f>
        <v>WholeSales/Contract</v>
      </c>
      <c r="N4106" s="145" t="s">
        <v>10</v>
      </c>
      <c r="O4106" s="146" t="s">
        <v>217</v>
      </c>
      <c r="P4106" s="141" t="str">
        <f>VLOOKUP(O4106,Stock[],2,FALSE)</f>
        <v>လိမ္မော်ဖြူ</v>
      </c>
      <c r="Q4106" s="147">
        <f>VLOOKUP(O4106,Stock[],3,FALSE)</f>
        <v>0.64</v>
      </c>
      <c r="R4106" s="147">
        <f>VLOOKUP(O4106,Stock[],4,FALSE)</f>
        <v>24</v>
      </c>
      <c r="S4106" s="146"/>
      <c r="T4106" s="147">
        <f>(DailySales!$S4106/DailySales!$R4106)+DailySales!$U4106</f>
        <v>45</v>
      </c>
      <c r="U4106" s="146">
        <v>45</v>
      </c>
      <c r="V4106" s="148">
        <f>+DailySales!$T4106*DailySales!$R4106</f>
        <v>1080</v>
      </c>
      <c r="W4106" s="148">
        <f>+DailySales!$V4106*DailySales!$Q4106</f>
        <v>691.2</v>
      </c>
      <c r="X4106" s="148">
        <f>VLOOKUP(O4106,Stock[],6,FALSE)</f>
        <v>1330</v>
      </c>
      <c r="Y4106" s="148">
        <f>+DailySales!$V4106*DailySales!$X4106</f>
        <v>1436400</v>
      </c>
      <c r="Z4106" s="146"/>
      <c r="AA4106" s="146"/>
      <c r="AB4106" s="146"/>
      <c r="AC4106" s="146"/>
      <c r="AD4106" s="146"/>
      <c r="AE4106" s="149"/>
      <c r="AF4106" s="150"/>
      <c r="AG4106" s="151"/>
      <c r="AH4106" s="150"/>
      <c r="AI4106" s="151"/>
      <c r="AJ4106" s="150"/>
      <c r="AK4106" s="151"/>
      <c r="AL4106" s="34"/>
      <c r="AM4106" s="39"/>
      <c r="AN410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1436400</v>
      </c>
    </row>
    <row r="4107" spans="1:40" ht="19.5" customHeight="1" x14ac:dyDescent="0.25">
      <c r="A4107" s="141">
        <f t="shared" si="564"/>
        <v>2026</v>
      </c>
      <c r="B4107" s="141">
        <f t="shared" si="565"/>
        <v>2</v>
      </c>
      <c r="C4107" s="154">
        <v>46071</v>
      </c>
      <c r="D4107" s="142">
        <f t="shared" ca="1" si="566"/>
        <v>46097</v>
      </c>
      <c r="E4107" s="142" t="str">
        <f t="shared" ca="1" si="567"/>
        <v>0-Months</v>
      </c>
      <c r="F4107" s="142" t="str">
        <f>VLOOKUP(O4107,Stock[],5,FALSE)</f>
        <v>BE</v>
      </c>
      <c r="G4107" s="143" t="s">
        <v>3668</v>
      </c>
      <c r="H4107" s="144"/>
      <c r="I4107" s="145" t="s">
        <v>189</v>
      </c>
      <c r="J4107" s="141" t="str">
        <f>VLOOKUP(I4107,Customers[],2,FALSE)</f>
        <v>ရွှေမြင်း(ကျော်ကြား)</v>
      </c>
      <c r="K4107" s="141" t="str">
        <f>VLOOKUP(I4107,Customers[],4,FALSE)</f>
        <v>Mahlaing</v>
      </c>
      <c r="L4107" s="141" t="str">
        <f>VLOOKUP(Table85[[#This Row],[CustomerID]],Table!H:K,3,0)</f>
        <v>မလှိုင်</v>
      </c>
      <c r="M4107" s="141" t="str">
        <f>VLOOKUP(I4107,Customers[],5,FALSE)</f>
        <v>WholeSales/Contract</v>
      </c>
      <c r="N4107" s="145" t="s">
        <v>10</v>
      </c>
      <c r="O4107" s="146" t="s">
        <v>2120</v>
      </c>
      <c r="P4107" s="141" t="str">
        <f>VLOOKUP(O4107,Stock[],2,FALSE)</f>
        <v>ဇေ အရက်သန့်</v>
      </c>
      <c r="Q4107" s="147">
        <f>VLOOKUP(O4107,Stock[],3,FALSE)</f>
        <v>0.64</v>
      </c>
      <c r="R4107" s="147">
        <f>VLOOKUP(O4107,Stock[],4,FALSE)</f>
        <v>14</v>
      </c>
      <c r="S4107" s="146"/>
      <c r="T4107" s="147">
        <f>(DailySales!$S4107/DailySales!$R4107)+DailySales!$U4107</f>
        <v>60</v>
      </c>
      <c r="U4107" s="146">
        <v>60</v>
      </c>
      <c r="V4107" s="148">
        <f>+DailySales!$T4107*DailySales!$R4107</f>
        <v>840</v>
      </c>
      <c r="W4107" s="148">
        <f>+DailySales!$V4107*DailySales!$Q4107</f>
        <v>537.6</v>
      </c>
      <c r="X4107" s="148">
        <f>VLOOKUP(O4107,Stock[],6,FALSE)</f>
        <v>1380</v>
      </c>
      <c r="Y4107" s="148">
        <f>+DailySales!$V4107*DailySales!$X4107</f>
        <v>1159200</v>
      </c>
      <c r="Z4107" s="146"/>
      <c r="AA4107" s="146"/>
      <c r="AB4107" s="146"/>
      <c r="AC4107" s="146"/>
      <c r="AD4107" s="146"/>
      <c r="AE4107" s="149"/>
      <c r="AF4107" s="150"/>
      <c r="AG4107" s="151"/>
      <c r="AH4107" s="150"/>
      <c r="AI4107" s="151"/>
      <c r="AJ4107" s="150"/>
      <c r="AK4107" s="151"/>
      <c r="AL4107" s="34"/>
      <c r="AM4107" s="39"/>
      <c r="AN410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1159200</v>
      </c>
    </row>
    <row r="4108" spans="1:40" ht="19.5" customHeight="1" x14ac:dyDescent="0.25">
      <c r="A4108" s="141">
        <f t="shared" si="564"/>
        <v>2026</v>
      </c>
      <c r="B4108" s="141">
        <f t="shared" si="565"/>
        <v>2</v>
      </c>
      <c r="C4108" s="154">
        <v>46071</v>
      </c>
      <c r="D4108" s="142">
        <f t="shared" ca="1" si="566"/>
        <v>46097</v>
      </c>
      <c r="E4108" s="142" t="str">
        <f t="shared" ca="1" si="567"/>
        <v>0-Months</v>
      </c>
      <c r="F4108" s="142" t="str">
        <f>VLOOKUP(O4108,Stock[],5,FALSE)</f>
        <v>BE</v>
      </c>
      <c r="G4108" s="143" t="s">
        <v>3669</v>
      </c>
      <c r="H4108" s="144"/>
      <c r="I4108" s="145" t="s">
        <v>181</v>
      </c>
      <c r="J4108" s="141" t="str">
        <f>VLOOKUP(I4108,Customers[],2,FALSE)</f>
        <v>ရွှေမြင်း(ရွှေခြင်္သေ့)</v>
      </c>
      <c r="K4108" s="141" t="str">
        <f>VLOOKUP(I4108,Customers[],4,FALSE)</f>
        <v>Meiktila</v>
      </c>
      <c r="L4108" s="141" t="str">
        <f>VLOOKUP(Table85[[#This Row],[CustomerID]],Table!H:K,3,0)</f>
        <v>မိတ္ထီလာ</v>
      </c>
      <c r="M4108" s="141" t="str">
        <f>VLOOKUP(I4108,Customers[],5,FALSE)</f>
        <v>WholeSales/Contract</v>
      </c>
      <c r="N4108" s="145" t="s">
        <v>10</v>
      </c>
      <c r="O4108" s="146" t="s">
        <v>240</v>
      </c>
      <c r="P4108" s="141" t="str">
        <f>VLOOKUP(O4108,Stock[],2,FALSE)</f>
        <v>သံပုရာအရက်</v>
      </c>
      <c r="Q4108" s="147">
        <f>VLOOKUP(O4108,Stock[],3,FALSE)</f>
        <v>0.64</v>
      </c>
      <c r="R4108" s="147">
        <f>VLOOKUP(O4108,Stock[],4,FALSE)</f>
        <v>14</v>
      </c>
      <c r="S4108" s="146"/>
      <c r="T4108" s="147">
        <f>(DailySales!$S4108/DailySales!$R4108)+DailySales!$U4108</f>
        <v>10</v>
      </c>
      <c r="U4108" s="146">
        <v>10</v>
      </c>
      <c r="V4108" s="148">
        <f>+DailySales!$T4108*DailySales!$R4108</f>
        <v>140</v>
      </c>
      <c r="W4108" s="148">
        <f>+DailySales!$V4108*DailySales!$Q4108</f>
        <v>89.600000000000009</v>
      </c>
      <c r="X4108" s="148">
        <f>VLOOKUP(O4108,Stock[],6,FALSE)</f>
        <v>1330</v>
      </c>
      <c r="Y4108" s="148">
        <f>+DailySales!$V4108*DailySales!$X4108</f>
        <v>186200</v>
      </c>
      <c r="Z4108" s="146"/>
      <c r="AA4108" s="146"/>
      <c r="AB4108" s="146"/>
      <c r="AC4108" s="146"/>
      <c r="AD4108" s="146"/>
      <c r="AE4108" s="149"/>
      <c r="AF4108" s="150"/>
      <c r="AG4108" s="151"/>
      <c r="AH4108" s="150"/>
      <c r="AI4108" s="151"/>
      <c r="AJ4108" s="150"/>
      <c r="AK4108" s="151"/>
      <c r="AL4108" s="34"/>
      <c r="AM4108" s="39"/>
      <c r="AN410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4109" spans="1:40" ht="19.5" customHeight="1" x14ac:dyDescent="0.25">
      <c r="A4109" s="141">
        <f t="shared" si="564"/>
        <v>2026</v>
      </c>
      <c r="B4109" s="141">
        <f t="shared" si="565"/>
        <v>2</v>
      </c>
      <c r="C4109" s="154">
        <v>46071</v>
      </c>
      <c r="D4109" s="142">
        <f t="shared" ca="1" si="566"/>
        <v>46097</v>
      </c>
      <c r="E4109" s="142" t="str">
        <f t="shared" ca="1" si="567"/>
        <v>0-Months</v>
      </c>
      <c r="F4109" s="142" t="str">
        <f>VLOOKUP(O4109,Stock[],5,FALSE)</f>
        <v>BE</v>
      </c>
      <c r="G4109" s="143" t="s">
        <v>3669</v>
      </c>
      <c r="H4109" s="144"/>
      <c r="I4109" s="145" t="s">
        <v>181</v>
      </c>
      <c r="J4109" s="141" t="str">
        <f>VLOOKUP(I4109,Customers[],2,FALSE)</f>
        <v>ရွှေမြင်း(ရွှေခြင်္သေ့)</v>
      </c>
      <c r="K4109" s="141" t="str">
        <f>VLOOKUP(I4109,Customers[],4,FALSE)</f>
        <v>Meiktila</v>
      </c>
      <c r="L4109" s="141" t="str">
        <f>VLOOKUP(Table85[[#This Row],[CustomerID]],Table!H:K,3,0)</f>
        <v>မိတ္ထီလာ</v>
      </c>
      <c r="M4109" s="141" t="str">
        <f>VLOOKUP(I4109,Customers[],5,FALSE)</f>
        <v>WholeSales/Contract</v>
      </c>
      <c r="N4109" s="145" t="s">
        <v>10</v>
      </c>
      <c r="O4109" s="146" t="s">
        <v>220</v>
      </c>
      <c r="P4109" s="141" t="str">
        <f>VLOOKUP(O4109,Stock[],2,FALSE)</f>
        <v>မြန်မာရှောက်ပျား</v>
      </c>
      <c r="Q4109" s="147">
        <f>VLOOKUP(O4109,Stock[],3,FALSE)</f>
        <v>0.64</v>
      </c>
      <c r="R4109" s="147">
        <f>VLOOKUP(O4109,Stock[],4,FALSE)</f>
        <v>14</v>
      </c>
      <c r="S4109" s="146"/>
      <c r="T4109" s="147">
        <f>(DailySales!$S4109/DailySales!$R4109)+DailySales!$U4109</f>
        <v>25</v>
      </c>
      <c r="U4109" s="146">
        <v>25</v>
      </c>
      <c r="V4109" s="148">
        <f>+DailySales!$T4109*DailySales!$R4109</f>
        <v>350</v>
      </c>
      <c r="W4109" s="148">
        <f>+DailySales!$V4109*DailySales!$Q4109</f>
        <v>224</v>
      </c>
      <c r="X4109" s="148">
        <f>VLOOKUP(O4109,Stock[],6,FALSE)</f>
        <v>1370</v>
      </c>
      <c r="Y4109" s="148">
        <f>+DailySales!$V4109*DailySales!$X4109</f>
        <v>479500</v>
      </c>
      <c r="Z4109" s="146"/>
      <c r="AA4109" s="146"/>
      <c r="AB4109" s="146"/>
      <c r="AC4109" s="146"/>
      <c r="AD4109" s="146"/>
      <c r="AE4109" s="149"/>
      <c r="AF4109" s="150"/>
      <c r="AG4109" s="151"/>
      <c r="AH4109" s="150"/>
      <c r="AI4109" s="151"/>
      <c r="AJ4109" s="150"/>
      <c r="AK4109" s="151"/>
      <c r="AL4109" s="34"/>
      <c r="AM4109" s="39"/>
      <c r="AN410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479500</v>
      </c>
    </row>
    <row r="4110" spans="1:40" ht="19.5" customHeight="1" x14ac:dyDescent="0.25">
      <c r="A4110" s="141">
        <f t="shared" ref="A4110:A4120" si="568">YEAR(C4110)</f>
        <v>2026</v>
      </c>
      <c r="B4110" s="141">
        <f t="shared" ref="B4110:B4120" si="569">MONTH(C4110)</f>
        <v>2</v>
      </c>
      <c r="C4110" s="154">
        <v>46071</v>
      </c>
      <c r="D4110" s="142">
        <f t="shared" ref="D4110:D4120" ca="1" si="570">TODAY()</f>
        <v>46097</v>
      </c>
      <c r="E4110" s="142" t="str">
        <f t="shared" ref="E4110:E4120" ca="1" si="571">DATEDIF(C4110,D4110,"M")&amp;"-Months"</f>
        <v>0-Months</v>
      </c>
      <c r="F4110" s="142" t="str">
        <f>VLOOKUP(O4110,Stock[],5,FALSE)</f>
        <v>BE</v>
      </c>
      <c r="G4110" s="143" t="s">
        <v>3669</v>
      </c>
      <c r="H4110" s="144"/>
      <c r="I4110" s="145" t="s">
        <v>181</v>
      </c>
      <c r="J4110" s="141" t="str">
        <f>VLOOKUP(I4110,Customers[],2,FALSE)</f>
        <v>ရွှေမြင်း(ရွှေခြင်္သေ့)</v>
      </c>
      <c r="K4110" s="141" t="str">
        <f>VLOOKUP(I4110,Customers[],4,FALSE)</f>
        <v>Meiktila</v>
      </c>
      <c r="L4110" s="141" t="str">
        <f>VLOOKUP(Table85[[#This Row],[CustomerID]],Table!H:K,3,0)</f>
        <v>မိတ္ထီလာ</v>
      </c>
      <c r="M4110" s="141" t="str">
        <f>VLOOKUP(I4110,Customers[],5,FALSE)</f>
        <v>WholeSales/Contract</v>
      </c>
      <c r="N4110" s="145" t="s">
        <v>10</v>
      </c>
      <c r="O4110" s="146" t="s">
        <v>217</v>
      </c>
      <c r="P4110" s="141" t="str">
        <f>VLOOKUP(O4110,Stock[],2,FALSE)</f>
        <v>လိမ္မော်ဖြူ</v>
      </c>
      <c r="Q4110" s="147">
        <f>VLOOKUP(O4110,Stock[],3,FALSE)</f>
        <v>0.64</v>
      </c>
      <c r="R4110" s="147">
        <f>VLOOKUP(O4110,Stock[],4,FALSE)</f>
        <v>24</v>
      </c>
      <c r="S4110" s="146"/>
      <c r="T4110" s="147">
        <f>(DailySales!$S4110/DailySales!$R4110)+DailySales!$U4110</f>
        <v>15</v>
      </c>
      <c r="U4110" s="146">
        <v>15</v>
      </c>
      <c r="V4110" s="148">
        <f>+DailySales!$T4110*DailySales!$R4110</f>
        <v>360</v>
      </c>
      <c r="W4110" s="148">
        <f>+DailySales!$V4110*DailySales!$Q4110</f>
        <v>230.4</v>
      </c>
      <c r="X4110" s="148">
        <f>VLOOKUP(O4110,Stock[],6,FALSE)</f>
        <v>1330</v>
      </c>
      <c r="Y4110" s="148">
        <f>+DailySales!$V4110*DailySales!$X4110</f>
        <v>478800</v>
      </c>
      <c r="Z4110" s="146"/>
      <c r="AA4110" s="146"/>
      <c r="AB4110" s="146"/>
      <c r="AC4110" s="146"/>
      <c r="AD4110" s="146"/>
      <c r="AE4110" s="149"/>
      <c r="AF4110" s="150"/>
      <c r="AG4110" s="151"/>
      <c r="AH4110" s="150"/>
      <c r="AI4110" s="151"/>
      <c r="AJ4110" s="150"/>
      <c r="AK4110" s="151"/>
      <c r="AL4110" s="34"/>
      <c r="AM4110" s="39"/>
      <c r="AN411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478800</v>
      </c>
    </row>
    <row r="4111" spans="1:40" ht="19.5" customHeight="1" x14ac:dyDescent="0.25">
      <c r="A4111" s="141">
        <f t="shared" si="568"/>
        <v>2026</v>
      </c>
      <c r="B4111" s="141">
        <f t="shared" si="569"/>
        <v>2</v>
      </c>
      <c r="C4111" s="154">
        <v>46071</v>
      </c>
      <c r="D4111" s="142">
        <f t="shared" ca="1" si="570"/>
        <v>46097</v>
      </c>
      <c r="E4111" s="142" t="str">
        <f t="shared" ca="1" si="571"/>
        <v>0-Months</v>
      </c>
      <c r="F4111" s="142" t="str">
        <f>VLOOKUP(O4111,Stock[],5,FALSE)</f>
        <v>BE</v>
      </c>
      <c r="G4111" s="143" t="s">
        <v>3669</v>
      </c>
      <c r="H4111" s="144"/>
      <c r="I4111" s="145" t="s">
        <v>181</v>
      </c>
      <c r="J4111" s="141" t="str">
        <f>VLOOKUP(I4111,Customers[],2,FALSE)</f>
        <v>ရွှေမြင်း(ရွှေခြင်္သေ့)</v>
      </c>
      <c r="K4111" s="141" t="str">
        <f>VLOOKUP(I4111,Customers[],4,FALSE)</f>
        <v>Meiktila</v>
      </c>
      <c r="L4111" s="141" t="str">
        <f>VLOOKUP(Table85[[#This Row],[CustomerID]],Table!H:K,3,0)</f>
        <v>မိတ္ထီလာ</v>
      </c>
      <c r="M4111" s="141" t="str">
        <f>VLOOKUP(I4111,Customers[],5,FALSE)</f>
        <v>WholeSales/Contract</v>
      </c>
      <c r="N4111" s="145" t="s">
        <v>10</v>
      </c>
      <c r="O4111" s="146" t="s">
        <v>2120</v>
      </c>
      <c r="P4111" s="141" t="str">
        <f>VLOOKUP(O4111,Stock[],2,FALSE)</f>
        <v>ဇေ အရက်သန့်</v>
      </c>
      <c r="Q4111" s="147">
        <f>VLOOKUP(O4111,Stock[],3,FALSE)</f>
        <v>0.64</v>
      </c>
      <c r="R4111" s="147">
        <f>VLOOKUP(O4111,Stock[],4,FALSE)</f>
        <v>14</v>
      </c>
      <c r="S4111" s="146"/>
      <c r="T4111" s="147">
        <f>(DailySales!$S4111/DailySales!$R4111)+DailySales!$U4111</f>
        <v>10</v>
      </c>
      <c r="U4111" s="146">
        <v>10</v>
      </c>
      <c r="V4111" s="148">
        <f>+DailySales!$T4111*DailySales!$R4111</f>
        <v>140</v>
      </c>
      <c r="W4111" s="148">
        <f>+DailySales!$V4111*DailySales!$Q4111</f>
        <v>89.600000000000009</v>
      </c>
      <c r="X4111" s="148">
        <f>VLOOKUP(O4111,Stock[],6,FALSE)</f>
        <v>1380</v>
      </c>
      <c r="Y4111" s="148">
        <f>+DailySales!$V4111*DailySales!$X4111</f>
        <v>193200</v>
      </c>
      <c r="Z4111" s="146"/>
      <c r="AA4111" s="146"/>
      <c r="AB4111" s="146"/>
      <c r="AC4111" s="146"/>
      <c r="AD4111" s="146"/>
      <c r="AE4111" s="149"/>
      <c r="AF4111" s="150"/>
      <c r="AG4111" s="151"/>
      <c r="AH4111" s="150"/>
      <c r="AI4111" s="151"/>
      <c r="AJ4111" s="150"/>
      <c r="AK4111" s="151"/>
      <c r="AL4111" s="34"/>
      <c r="AM4111" s="39"/>
      <c r="AN411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193200</v>
      </c>
    </row>
    <row r="4112" spans="1:40" ht="19.5" customHeight="1" x14ac:dyDescent="0.25">
      <c r="A4112" s="141">
        <f t="shared" si="568"/>
        <v>2026</v>
      </c>
      <c r="B4112" s="141">
        <f t="shared" si="569"/>
        <v>2</v>
      </c>
      <c r="C4112" s="154">
        <v>46071</v>
      </c>
      <c r="D4112" s="142">
        <f t="shared" ca="1" si="570"/>
        <v>46097</v>
      </c>
      <c r="E4112" s="142" t="str">
        <f t="shared" ca="1" si="571"/>
        <v>0-Months</v>
      </c>
      <c r="F4112" s="142" t="str">
        <f>VLOOKUP(O4112,Stock[],5,FALSE)</f>
        <v>BE</v>
      </c>
      <c r="G4112" s="143" t="s">
        <v>3669</v>
      </c>
      <c r="H4112" s="144"/>
      <c r="I4112" s="145" t="s">
        <v>181</v>
      </c>
      <c r="J4112" s="141" t="str">
        <f>VLOOKUP(I4112,Customers[],2,FALSE)</f>
        <v>ရွှေမြင်း(ရွှေခြင်္သေ့)</v>
      </c>
      <c r="K4112" s="141" t="str">
        <f>VLOOKUP(I4112,Customers[],4,FALSE)</f>
        <v>Meiktila</v>
      </c>
      <c r="L4112" s="141" t="str">
        <f>VLOOKUP(Table85[[#This Row],[CustomerID]],Table!H:K,3,0)</f>
        <v>မိတ္ထီလာ</v>
      </c>
      <c r="M4112" s="141" t="str">
        <f>VLOOKUP(I4112,Customers[],5,FALSE)</f>
        <v>WholeSales/Contract</v>
      </c>
      <c r="N4112" s="145" t="s">
        <v>10</v>
      </c>
      <c r="O4112" s="146" t="s">
        <v>214</v>
      </c>
      <c r="P4112" s="141" t="str">
        <f>VLOOKUP(O4112,Stock[],2,FALSE)</f>
        <v>ကောင်းကြည်</v>
      </c>
      <c r="Q4112" s="147">
        <f>VLOOKUP(O4112,Stock[],3,FALSE)</f>
        <v>0.64</v>
      </c>
      <c r="R4112" s="147">
        <f>VLOOKUP(O4112,Stock[],4,FALSE)</f>
        <v>14</v>
      </c>
      <c r="S4112" s="146"/>
      <c r="T4112" s="147">
        <f>(DailySales!$S4112/DailySales!$R4112)+DailySales!$U4112</f>
        <v>15</v>
      </c>
      <c r="U4112" s="146">
        <v>15</v>
      </c>
      <c r="V4112" s="148">
        <f>+DailySales!$T4112*DailySales!$R4112</f>
        <v>210</v>
      </c>
      <c r="W4112" s="148">
        <f>+DailySales!$V4112*DailySales!$Q4112</f>
        <v>134.4</v>
      </c>
      <c r="X4112" s="148">
        <f>VLOOKUP(O4112,Stock[],6,FALSE)</f>
        <v>1330</v>
      </c>
      <c r="Y4112" s="148">
        <f>+DailySales!$V4112*DailySales!$X4112</f>
        <v>279300</v>
      </c>
      <c r="Z4112" s="146"/>
      <c r="AA4112" s="146"/>
      <c r="AB4112" s="146"/>
      <c r="AC4112" s="146"/>
      <c r="AD4112" s="146"/>
      <c r="AE4112" s="149"/>
      <c r="AF4112" s="150"/>
      <c r="AG4112" s="151"/>
      <c r="AH4112" s="150"/>
      <c r="AI4112" s="151"/>
      <c r="AJ4112" s="150"/>
      <c r="AK4112" s="151"/>
      <c r="AL4112" s="34"/>
      <c r="AM4112" s="39"/>
      <c r="AN411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279300</v>
      </c>
    </row>
    <row r="4113" spans="1:40" ht="19.5" customHeight="1" x14ac:dyDescent="0.25">
      <c r="A4113" s="141">
        <f t="shared" si="568"/>
        <v>2026</v>
      </c>
      <c r="B4113" s="141">
        <f t="shared" si="569"/>
        <v>2</v>
      </c>
      <c r="C4113" s="154">
        <v>46071</v>
      </c>
      <c r="D4113" s="142">
        <f t="shared" ca="1" si="570"/>
        <v>46097</v>
      </c>
      <c r="E4113" s="142" t="str">
        <f t="shared" ca="1" si="571"/>
        <v>0-Months</v>
      </c>
      <c r="F4113" s="142" t="str">
        <f>VLOOKUP(O4113,Stock[],5,FALSE)</f>
        <v>BE</v>
      </c>
      <c r="G4113" s="143" t="s">
        <v>3669</v>
      </c>
      <c r="H4113" s="144"/>
      <c r="I4113" s="145" t="s">
        <v>181</v>
      </c>
      <c r="J4113" s="141" t="str">
        <f>VLOOKUP(I4113,Customers[],2,FALSE)</f>
        <v>ရွှေမြင်း(ရွှေခြင်္သေ့)</v>
      </c>
      <c r="K4113" s="141" t="str">
        <f>VLOOKUP(I4113,Customers[],4,FALSE)</f>
        <v>Meiktila</v>
      </c>
      <c r="L4113" s="141" t="str">
        <f>VLOOKUP(Table85[[#This Row],[CustomerID]],Table!H:K,3,0)</f>
        <v>မိတ္ထီလာ</v>
      </c>
      <c r="M4113" s="141" t="str">
        <f>VLOOKUP(I4113,Customers[],5,FALSE)</f>
        <v>WholeSales/Contract</v>
      </c>
      <c r="N4113" s="145" t="s">
        <v>10</v>
      </c>
      <c r="O4113" s="146" t="s">
        <v>205</v>
      </c>
      <c r="P4113" s="141" t="str">
        <f>VLOOKUP(O4113,Stock[],2,FALSE)</f>
        <v>ကောင်းကြည် ကော် 25%  (1Ltr )</v>
      </c>
      <c r="Q4113" s="147">
        <f>VLOOKUP(O4113,Stock[],3,FALSE)</f>
        <v>1</v>
      </c>
      <c r="R4113" s="147">
        <f>VLOOKUP(O4113,Stock[],4,FALSE)</f>
        <v>12</v>
      </c>
      <c r="S4113" s="146"/>
      <c r="T4113" s="147">
        <f>(DailySales!$S4113/DailySales!$R4113)+DailySales!$U4113</f>
        <v>10</v>
      </c>
      <c r="U4113" s="146">
        <v>10</v>
      </c>
      <c r="V4113" s="148">
        <f>+DailySales!$T4113*DailySales!$R4113</f>
        <v>120</v>
      </c>
      <c r="W4113" s="148">
        <f>+DailySales!$V4113*DailySales!$Q4113</f>
        <v>120</v>
      </c>
      <c r="X4113" s="148">
        <f>VLOOKUP(O4113,Stock[],6,FALSE)</f>
        <v>1530</v>
      </c>
      <c r="Y4113" s="148">
        <f>+DailySales!$V4113*DailySales!$X4113</f>
        <v>183600</v>
      </c>
      <c r="Z4113" s="146"/>
      <c r="AA4113" s="146"/>
      <c r="AB4113" s="146"/>
      <c r="AC4113" s="146"/>
      <c r="AD4113" s="146"/>
      <c r="AE4113" s="149"/>
      <c r="AF4113" s="150"/>
      <c r="AG4113" s="151"/>
      <c r="AH4113" s="150"/>
      <c r="AI4113" s="151"/>
      <c r="AJ4113" s="150"/>
      <c r="AK4113" s="151"/>
      <c r="AL4113" s="34"/>
      <c r="AM4113" s="39"/>
      <c r="AN411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183600</v>
      </c>
    </row>
    <row r="4114" spans="1:40" ht="19.5" customHeight="1" x14ac:dyDescent="0.25">
      <c r="A4114" s="141">
        <f t="shared" si="568"/>
        <v>2026</v>
      </c>
      <c r="B4114" s="141">
        <f t="shared" si="569"/>
        <v>2</v>
      </c>
      <c r="C4114" s="154">
        <v>46071</v>
      </c>
      <c r="D4114" s="142">
        <f t="shared" ca="1" si="570"/>
        <v>46097</v>
      </c>
      <c r="E4114" s="142" t="str">
        <f t="shared" ca="1" si="571"/>
        <v>0-Months</v>
      </c>
      <c r="F4114" s="142" t="str">
        <f>VLOOKUP(O4114,Stock[],5,FALSE)</f>
        <v>BE</v>
      </c>
      <c r="G4114" s="143" t="s">
        <v>3670</v>
      </c>
      <c r="H4114" s="144"/>
      <c r="I4114" s="145" t="s">
        <v>180</v>
      </c>
      <c r="J4114" s="141" t="str">
        <f>VLOOKUP(I4114,Customers[],2,FALSE)</f>
        <v>ရွှေမြင်း</v>
      </c>
      <c r="K4114" s="141" t="str">
        <f>VLOOKUP(I4114,Customers[],4,FALSE)</f>
        <v>Meiktila</v>
      </c>
      <c r="L4114" s="141" t="str">
        <f>VLOOKUP(Table85[[#This Row],[CustomerID]],Table!H:K,3,0)</f>
        <v>မိတ္ထီလာ</v>
      </c>
      <c r="M4114" s="141" t="str">
        <f>VLOOKUP(I4114,Customers[],5,FALSE)</f>
        <v>WholeSales/Contract</v>
      </c>
      <c r="N4114" s="145" t="s">
        <v>10</v>
      </c>
      <c r="O4114" s="146" t="s">
        <v>217</v>
      </c>
      <c r="P4114" s="141" t="str">
        <f>VLOOKUP(O4114,Stock[],2,FALSE)</f>
        <v>လိမ္မော်ဖြူ</v>
      </c>
      <c r="Q4114" s="147">
        <f>VLOOKUP(O4114,Stock[],3,FALSE)</f>
        <v>0.64</v>
      </c>
      <c r="R4114" s="147">
        <f>VLOOKUP(O4114,Stock[],4,FALSE)</f>
        <v>24</v>
      </c>
      <c r="S4114" s="146"/>
      <c r="T4114" s="147">
        <f>(DailySales!$S4114/DailySales!$R4114)+DailySales!$U4114</f>
        <v>20</v>
      </c>
      <c r="U4114" s="146">
        <v>20</v>
      </c>
      <c r="V4114" s="148">
        <f>+DailySales!$T4114*DailySales!$R4114</f>
        <v>480</v>
      </c>
      <c r="W4114" s="148">
        <f>+DailySales!$V4114*DailySales!$Q4114</f>
        <v>307.2</v>
      </c>
      <c r="X4114" s="148">
        <f>VLOOKUP(O4114,Stock[],6,FALSE)</f>
        <v>1330</v>
      </c>
      <c r="Y4114" s="148">
        <f>+DailySales!$V4114*DailySales!$X4114</f>
        <v>638400</v>
      </c>
      <c r="Z4114" s="146"/>
      <c r="AA4114" s="146"/>
      <c r="AB4114" s="146"/>
      <c r="AC4114" s="146"/>
      <c r="AD4114" s="146"/>
      <c r="AE4114" s="149"/>
      <c r="AF4114" s="150"/>
      <c r="AG4114" s="151"/>
      <c r="AH4114" s="150"/>
      <c r="AI4114" s="151"/>
      <c r="AJ4114" s="150"/>
      <c r="AK4114" s="151"/>
      <c r="AL4114" s="34"/>
      <c r="AM4114" s="39"/>
      <c r="AN411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638400</v>
      </c>
    </row>
    <row r="4115" spans="1:40" ht="19.5" customHeight="1" x14ac:dyDescent="0.25">
      <c r="A4115" s="141">
        <f t="shared" si="568"/>
        <v>2026</v>
      </c>
      <c r="B4115" s="141">
        <f t="shared" si="569"/>
        <v>2</v>
      </c>
      <c r="C4115" s="154">
        <v>46071</v>
      </c>
      <c r="D4115" s="142">
        <f t="shared" ca="1" si="570"/>
        <v>46097</v>
      </c>
      <c r="E4115" s="142" t="str">
        <f t="shared" ca="1" si="571"/>
        <v>0-Months</v>
      </c>
      <c r="F4115" s="142" t="str">
        <f>VLOOKUP(O4115,Stock[],5,FALSE)</f>
        <v>BE</v>
      </c>
      <c r="G4115" s="143" t="s">
        <v>3670</v>
      </c>
      <c r="H4115" s="144"/>
      <c r="I4115" s="145" t="s">
        <v>180</v>
      </c>
      <c r="J4115" s="141" t="str">
        <f>VLOOKUP(I4115,Customers[],2,FALSE)</f>
        <v>ရွှေမြင်း</v>
      </c>
      <c r="K4115" s="141" t="str">
        <f>VLOOKUP(I4115,Customers[],4,FALSE)</f>
        <v>Meiktila</v>
      </c>
      <c r="L4115" s="141" t="str">
        <f>VLOOKUP(Table85[[#This Row],[CustomerID]],Table!H:K,3,0)</f>
        <v>မိတ္ထီလာ</v>
      </c>
      <c r="M4115" s="141" t="str">
        <f>VLOOKUP(I4115,Customers[],5,FALSE)</f>
        <v>WholeSales/Contract</v>
      </c>
      <c r="N4115" s="145" t="s">
        <v>10</v>
      </c>
      <c r="O4115" s="146" t="s">
        <v>2465</v>
      </c>
      <c r="P4115" s="141" t="str">
        <f>VLOOKUP(O4115,Stock[],2,FALSE)</f>
        <v>မိုးနဲကွန်ကီး</v>
      </c>
      <c r="Q4115" s="147">
        <f>VLOOKUP(O4115,Stock[],3,FALSE)</f>
        <v>0.64</v>
      </c>
      <c r="R4115" s="147">
        <f>VLOOKUP(O4115,Stock[],4,FALSE)</f>
        <v>14</v>
      </c>
      <c r="S4115" s="146"/>
      <c r="T4115" s="147">
        <f>(DailySales!$S4115/DailySales!$R4115)+DailySales!$U4115</f>
        <v>20</v>
      </c>
      <c r="U4115" s="146">
        <v>20</v>
      </c>
      <c r="V4115" s="148">
        <f>+DailySales!$T4115*DailySales!$R4115</f>
        <v>280</v>
      </c>
      <c r="W4115" s="148">
        <f>+DailySales!$V4115*DailySales!$Q4115</f>
        <v>179.20000000000002</v>
      </c>
      <c r="X4115" s="148">
        <f>VLOOKUP(O4115,Stock[],6,FALSE)</f>
        <v>1700</v>
      </c>
      <c r="Y4115" s="148">
        <f>+DailySales!$V4115*DailySales!$X4115</f>
        <v>476000</v>
      </c>
      <c r="Z4115" s="146"/>
      <c r="AA4115" s="146"/>
      <c r="AB4115" s="146"/>
      <c r="AC4115" s="146"/>
      <c r="AD4115" s="146"/>
      <c r="AE4115" s="149"/>
      <c r="AF4115" s="150"/>
      <c r="AG4115" s="151"/>
      <c r="AH4115" s="150"/>
      <c r="AI4115" s="151"/>
      <c r="AJ4115" s="150"/>
      <c r="AK4115" s="151"/>
      <c r="AL4115" s="34"/>
      <c r="AM4115" s="39"/>
      <c r="AN411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476000</v>
      </c>
    </row>
    <row r="4116" spans="1:40" ht="19.5" customHeight="1" x14ac:dyDescent="0.25">
      <c r="A4116" s="141">
        <f t="shared" si="568"/>
        <v>2026</v>
      </c>
      <c r="B4116" s="141">
        <f t="shared" si="569"/>
        <v>2</v>
      </c>
      <c r="C4116" s="154">
        <v>46071</v>
      </c>
      <c r="D4116" s="142">
        <f t="shared" ca="1" si="570"/>
        <v>46097</v>
      </c>
      <c r="E4116" s="142" t="str">
        <f t="shared" ca="1" si="571"/>
        <v>0-Months</v>
      </c>
      <c r="F4116" s="142" t="str">
        <f>VLOOKUP(O4116,Stock[],5,FALSE)</f>
        <v>BE</v>
      </c>
      <c r="G4116" s="143" t="s">
        <v>3671</v>
      </c>
      <c r="H4116" s="144"/>
      <c r="I4116" s="145" t="s">
        <v>180</v>
      </c>
      <c r="J4116" s="141" t="str">
        <f>VLOOKUP(I4116,Customers[],2,FALSE)</f>
        <v>ရွှေမြင်း</v>
      </c>
      <c r="K4116" s="141" t="str">
        <f>VLOOKUP(I4116,Customers[],4,FALSE)</f>
        <v>Meiktila</v>
      </c>
      <c r="L4116" s="141" t="str">
        <f>VLOOKUP(Table85[[#This Row],[CustomerID]],Table!H:K,3,0)</f>
        <v>မိတ္ထီလာ</v>
      </c>
      <c r="M4116" s="141" t="str">
        <f>VLOOKUP(I4116,Customers[],5,FALSE)</f>
        <v>WholeSales/Contract</v>
      </c>
      <c r="N4116" s="145" t="s">
        <v>10</v>
      </c>
      <c r="O4116" s="146" t="s">
        <v>240</v>
      </c>
      <c r="P4116" s="141" t="str">
        <f>VLOOKUP(O4116,Stock[],2,FALSE)</f>
        <v>သံပုရာအရက်</v>
      </c>
      <c r="Q4116" s="147">
        <f>VLOOKUP(O4116,Stock[],3,FALSE)</f>
        <v>0.64</v>
      </c>
      <c r="R4116" s="147">
        <f>VLOOKUP(O4116,Stock[],4,FALSE)</f>
        <v>14</v>
      </c>
      <c r="S4116" s="146"/>
      <c r="T4116" s="147">
        <f>(DailySales!$S4116/DailySales!$R4116)+DailySales!$U4116</f>
        <v>10</v>
      </c>
      <c r="U4116" s="146">
        <v>10</v>
      </c>
      <c r="V4116" s="148">
        <f>+DailySales!$T4116*DailySales!$R4116</f>
        <v>140</v>
      </c>
      <c r="W4116" s="148">
        <f>+DailySales!$V4116*DailySales!$Q4116</f>
        <v>89.600000000000009</v>
      </c>
      <c r="X4116" s="148">
        <f>VLOOKUP(O4116,Stock[],6,FALSE)</f>
        <v>1330</v>
      </c>
      <c r="Y4116" s="148">
        <f>+DailySales!$V4116*DailySales!$X4116</f>
        <v>186200</v>
      </c>
      <c r="Z4116" s="146"/>
      <c r="AA4116" s="146"/>
      <c r="AB4116" s="146"/>
      <c r="AC4116" s="146"/>
      <c r="AD4116" s="146"/>
      <c r="AE4116" s="149"/>
      <c r="AF4116" s="150"/>
      <c r="AG4116" s="151"/>
      <c r="AH4116" s="150"/>
      <c r="AI4116" s="151"/>
      <c r="AJ4116" s="150"/>
      <c r="AK4116" s="151"/>
      <c r="AL4116" s="34"/>
      <c r="AM4116" s="39"/>
      <c r="AN411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4117" spans="1:40" ht="19.5" customHeight="1" x14ac:dyDescent="0.25">
      <c r="A4117" s="141">
        <f t="shared" si="568"/>
        <v>2026</v>
      </c>
      <c r="B4117" s="141">
        <f t="shared" si="569"/>
        <v>2</v>
      </c>
      <c r="C4117" s="154">
        <v>46071</v>
      </c>
      <c r="D4117" s="142">
        <f t="shared" ca="1" si="570"/>
        <v>46097</v>
      </c>
      <c r="E4117" s="142" t="str">
        <f t="shared" ca="1" si="571"/>
        <v>0-Months</v>
      </c>
      <c r="F4117" s="142" t="str">
        <f>VLOOKUP(O4117,Stock[],5,FALSE)</f>
        <v>BE</v>
      </c>
      <c r="G4117" s="143" t="s">
        <v>3671</v>
      </c>
      <c r="H4117" s="144"/>
      <c r="I4117" s="145" t="s">
        <v>180</v>
      </c>
      <c r="J4117" s="141" t="str">
        <f>VLOOKUP(I4117,Customers[],2,FALSE)</f>
        <v>ရွှေမြင်း</v>
      </c>
      <c r="K4117" s="141" t="str">
        <f>VLOOKUP(I4117,Customers[],4,FALSE)</f>
        <v>Meiktila</v>
      </c>
      <c r="L4117" s="141" t="str">
        <f>VLOOKUP(Table85[[#This Row],[CustomerID]],Table!H:K,3,0)</f>
        <v>မိတ္ထီလာ</v>
      </c>
      <c r="M4117" s="141" t="str">
        <f>VLOOKUP(I4117,Customers[],5,FALSE)</f>
        <v>WholeSales/Contract</v>
      </c>
      <c r="N4117" s="145" t="s">
        <v>10</v>
      </c>
      <c r="O4117" s="146" t="s">
        <v>220</v>
      </c>
      <c r="P4117" s="141" t="str">
        <f>VLOOKUP(O4117,Stock[],2,FALSE)</f>
        <v>မြန်မာရှောက်ပျား</v>
      </c>
      <c r="Q4117" s="147">
        <f>VLOOKUP(O4117,Stock[],3,FALSE)</f>
        <v>0.64</v>
      </c>
      <c r="R4117" s="147">
        <f>VLOOKUP(O4117,Stock[],4,FALSE)</f>
        <v>14</v>
      </c>
      <c r="S4117" s="146"/>
      <c r="T4117" s="147">
        <f>(DailySales!$S4117/DailySales!$R4117)+DailySales!$U4117</f>
        <v>15</v>
      </c>
      <c r="U4117" s="146">
        <v>15</v>
      </c>
      <c r="V4117" s="148">
        <f>+DailySales!$T4117*DailySales!$R4117</f>
        <v>210</v>
      </c>
      <c r="W4117" s="148">
        <f>+DailySales!$V4117*DailySales!$Q4117</f>
        <v>134.4</v>
      </c>
      <c r="X4117" s="148">
        <f>VLOOKUP(O4117,Stock[],6,FALSE)</f>
        <v>1370</v>
      </c>
      <c r="Y4117" s="148">
        <f>+DailySales!$V4117*DailySales!$X4117</f>
        <v>287700</v>
      </c>
      <c r="Z4117" s="146"/>
      <c r="AA4117" s="146"/>
      <c r="AB4117" s="146"/>
      <c r="AC4117" s="146"/>
      <c r="AD4117" s="146"/>
      <c r="AE4117" s="149"/>
      <c r="AF4117" s="150"/>
      <c r="AG4117" s="151"/>
      <c r="AH4117" s="150"/>
      <c r="AI4117" s="151"/>
      <c r="AJ4117" s="150"/>
      <c r="AK4117" s="151"/>
      <c r="AL4117" s="34"/>
      <c r="AM4117" s="39"/>
      <c r="AN411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287700</v>
      </c>
    </row>
    <row r="4118" spans="1:40" ht="19.5" customHeight="1" x14ac:dyDescent="0.25">
      <c r="A4118" s="141">
        <f t="shared" si="568"/>
        <v>2026</v>
      </c>
      <c r="B4118" s="141">
        <f t="shared" si="569"/>
        <v>2</v>
      </c>
      <c r="C4118" s="154">
        <v>46071</v>
      </c>
      <c r="D4118" s="142">
        <f t="shared" ca="1" si="570"/>
        <v>46097</v>
      </c>
      <c r="E4118" s="142" t="str">
        <f t="shared" ca="1" si="571"/>
        <v>0-Months</v>
      </c>
      <c r="F4118" s="142" t="str">
        <f>VLOOKUP(O4118,Stock[],5,FALSE)</f>
        <v>BE</v>
      </c>
      <c r="G4118" s="143" t="s">
        <v>3671</v>
      </c>
      <c r="H4118" s="144"/>
      <c r="I4118" s="145" t="s">
        <v>180</v>
      </c>
      <c r="J4118" s="141" t="str">
        <f>VLOOKUP(I4118,Customers[],2,FALSE)</f>
        <v>ရွှေမြင်း</v>
      </c>
      <c r="K4118" s="141" t="str">
        <f>VLOOKUP(I4118,Customers[],4,FALSE)</f>
        <v>Meiktila</v>
      </c>
      <c r="L4118" s="141" t="str">
        <f>VLOOKUP(Table85[[#This Row],[CustomerID]],Table!H:K,3,0)</f>
        <v>မိတ္ထီလာ</v>
      </c>
      <c r="M4118" s="141" t="str">
        <f>VLOOKUP(I4118,Customers[],5,FALSE)</f>
        <v>WholeSales/Contract</v>
      </c>
      <c r="N4118" s="145" t="s">
        <v>10</v>
      </c>
      <c r="O4118" s="146" t="s">
        <v>217</v>
      </c>
      <c r="P4118" s="141" t="str">
        <f>VLOOKUP(O4118,Stock[],2,FALSE)</f>
        <v>လိမ္မော်ဖြူ</v>
      </c>
      <c r="Q4118" s="147">
        <f>VLOOKUP(O4118,Stock[],3,FALSE)</f>
        <v>0.64</v>
      </c>
      <c r="R4118" s="147">
        <f>VLOOKUP(O4118,Stock[],4,FALSE)</f>
        <v>24</v>
      </c>
      <c r="S4118" s="146"/>
      <c r="T4118" s="147">
        <f>(DailySales!$S4118/DailySales!$R4118)+DailySales!$U4118</f>
        <v>30</v>
      </c>
      <c r="U4118" s="146">
        <v>30</v>
      </c>
      <c r="V4118" s="148">
        <f>+DailySales!$T4118*DailySales!$R4118</f>
        <v>720</v>
      </c>
      <c r="W4118" s="148">
        <f>+DailySales!$V4118*DailySales!$Q4118</f>
        <v>460.8</v>
      </c>
      <c r="X4118" s="148">
        <f>VLOOKUP(O4118,Stock[],6,FALSE)</f>
        <v>1330</v>
      </c>
      <c r="Y4118" s="148">
        <f>+DailySales!$V4118*DailySales!$X4118</f>
        <v>957600</v>
      </c>
      <c r="Z4118" s="146"/>
      <c r="AA4118" s="146"/>
      <c r="AB4118" s="146"/>
      <c r="AC4118" s="146"/>
      <c r="AD4118" s="146"/>
      <c r="AE4118" s="149"/>
      <c r="AF4118" s="150"/>
      <c r="AG4118" s="151"/>
      <c r="AH4118" s="150"/>
      <c r="AI4118" s="151"/>
      <c r="AJ4118" s="150"/>
      <c r="AK4118" s="151"/>
      <c r="AL4118" s="34"/>
      <c r="AM4118" s="39"/>
      <c r="AN411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4119" spans="1:40" ht="19.5" customHeight="1" x14ac:dyDescent="0.25">
      <c r="A4119" s="141">
        <f t="shared" si="568"/>
        <v>2026</v>
      </c>
      <c r="B4119" s="141">
        <f t="shared" si="569"/>
        <v>2</v>
      </c>
      <c r="C4119" s="154">
        <v>46071</v>
      </c>
      <c r="D4119" s="142">
        <f t="shared" ca="1" si="570"/>
        <v>46097</v>
      </c>
      <c r="E4119" s="142" t="str">
        <f t="shared" ca="1" si="571"/>
        <v>0-Months</v>
      </c>
      <c r="F4119" s="142" t="str">
        <f>VLOOKUP(O4119,Stock[],5,FALSE)</f>
        <v>BE</v>
      </c>
      <c r="G4119" s="143" t="s">
        <v>3671</v>
      </c>
      <c r="H4119" s="144"/>
      <c r="I4119" s="145" t="s">
        <v>180</v>
      </c>
      <c r="J4119" s="141" t="str">
        <f>VLOOKUP(I4119,Customers[],2,FALSE)</f>
        <v>ရွှေမြင်း</v>
      </c>
      <c r="K4119" s="141" t="str">
        <f>VLOOKUP(I4119,Customers[],4,FALSE)</f>
        <v>Meiktila</v>
      </c>
      <c r="L4119" s="141" t="str">
        <f>VLOOKUP(Table85[[#This Row],[CustomerID]],Table!H:K,3,0)</f>
        <v>မိတ္ထီလာ</v>
      </c>
      <c r="M4119" s="141" t="str">
        <f>VLOOKUP(I4119,Customers[],5,FALSE)</f>
        <v>WholeSales/Contract</v>
      </c>
      <c r="N4119" s="145" t="s">
        <v>10</v>
      </c>
      <c r="O4119" s="146" t="s">
        <v>209</v>
      </c>
      <c r="P4119" s="141" t="str">
        <f>VLOOKUP(O4119,Stock[],2,FALSE)</f>
        <v>ဇေယျဝတီ Red</v>
      </c>
      <c r="Q4119" s="147">
        <f>VLOOKUP(O4119,Stock[],3,FALSE)</f>
        <v>0.64</v>
      </c>
      <c r="R4119" s="147">
        <f>VLOOKUP(O4119,Stock[],4,FALSE)</f>
        <v>14</v>
      </c>
      <c r="S4119" s="146"/>
      <c r="T4119" s="147">
        <f>(DailySales!$S4119/DailySales!$R4119)+DailySales!$U4119</f>
        <v>10</v>
      </c>
      <c r="U4119" s="146">
        <v>10</v>
      </c>
      <c r="V4119" s="148">
        <f>+DailySales!$T4119*DailySales!$R4119</f>
        <v>140</v>
      </c>
      <c r="W4119" s="148">
        <f>+DailySales!$V4119*DailySales!$Q4119</f>
        <v>89.600000000000009</v>
      </c>
      <c r="X4119" s="148">
        <f>VLOOKUP(O4119,Stock[],6,FALSE)</f>
        <v>1330</v>
      </c>
      <c r="Y4119" s="148">
        <f>+DailySales!$V4119*DailySales!$X4119</f>
        <v>186200</v>
      </c>
      <c r="Z4119" s="146"/>
      <c r="AA4119" s="146"/>
      <c r="AB4119" s="146"/>
      <c r="AC4119" s="146"/>
      <c r="AD4119" s="146"/>
      <c r="AE4119" s="149"/>
      <c r="AF4119" s="150"/>
      <c r="AG4119" s="151"/>
      <c r="AH4119" s="150"/>
      <c r="AI4119" s="151"/>
      <c r="AJ4119" s="150"/>
      <c r="AK4119" s="151"/>
      <c r="AL4119" s="34"/>
      <c r="AM4119" s="39"/>
      <c r="AN411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4120" spans="1:40" ht="19.5" customHeight="1" x14ac:dyDescent="0.25">
      <c r="A4120" s="141">
        <f t="shared" si="568"/>
        <v>2026</v>
      </c>
      <c r="B4120" s="141">
        <f t="shared" si="569"/>
        <v>2</v>
      </c>
      <c r="C4120" s="154">
        <v>46071</v>
      </c>
      <c r="D4120" s="142">
        <f t="shared" ca="1" si="570"/>
        <v>46097</v>
      </c>
      <c r="E4120" s="142" t="str">
        <f t="shared" ca="1" si="571"/>
        <v>0-Months</v>
      </c>
      <c r="F4120" s="142" t="str">
        <f>VLOOKUP(O4120,Stock[],5,FALSE)</f>
        <v>BE</v>
      </c>
      <c r="G4120" s="143" t="s">
        <v>3671</v>
      </c>
      <c r="H4120" s="144"/>
      <c r="I4120" s="145" t="s">
        <v>180</v>
      </c>
      <c r="J4120" s="141" t="str">
        <f>VLOOKUP(I4120,Customers[],2,FALSE)</f>
        <v>ရွှေမြင်း</v>
      </c>
      <c r="K4120" s="141" t="str">
        <f>VLOOKUP(I4120,Customers[],4,FALSE)</f>
        <v>Meiktila</v>
      </c>
      <c r="L4120" s="141" t="str">
        <f>VLOOKUP(Table85[[#This Row],[CustomerID]],Table!H:K,3,0)</f>
        <v>မိတ္ထီလာ</v>
      </c>
      <c r="M4120" s="141" t="str">
        <f>VLOOKUP(I4120,Customers[],5,FALSE)</f>
        <v>WholeSales/Contract</v>
      </c>
      <c r="N4120" s="145" t="s">
        <v>10</v>
      </c>
      <c r="O4120" s="146" t="s">
        <v>214</v>
      </c>
      <c r="P4120" s="141" t="str">
        <f>VLOOKUP(O4120,Stock[],2,FALSE)</f>
        <v>ကောင်းကြည်</v>
      </c>
      <c r="Q4120" s="147">
        <f>VLOOKUP(O4120,Stock[],3,FALSE)</f>
        <v>0.64</v>
      </c>
      <c r="R4120" s="147">
        <f>VLOOKUP(O4120,Stock[],4,FALSE)</f>
        <v>14</v>
      </c>
      <c r="S4120" s="146"/>
      <c r="T4120" s="147">
        <f>(DailySales!$S4120/DailySales!$R4120)+DailySales!$U4120</f>
        <v>10</v>
      </c>
      <c r="U4120" s="146">
        <v>10</v>
      </c>
      <c r="V4120" s="148">
        <f>+DailySales!$T4120*DailySales!$R4120</f>
        <v>140</v>
      </c>
      <c r="W4120" s="148">
        <f>+DailySales!$V4120*DailySales!$Q4120</f>
        <v>89.600000000000009</v>
      </c>
      <c r="X4120" s="148">
        <f>VLOOKUP(O4120,Stock[],6,FALSE)</f>
        <v>1330</v>
      </c>
      <c r="Y4120" s="148">
        <f>+DailySales!$V4120*DailySales!$X4120</f>
        <v>186200</v>
      </c>
      <c r="Z4120" s="146"/>
      <c r="AA4120" s="146"/>
      <c r="AB4120" s="146"/>
      <c r="AC4120" s="146"/>
      <c r="AD4120" s="146"/>
      <c r="AE4120" s="149"/>
      <c r="AF4120" s="150"/>
      <c r="AG4120" s="151"/>
      <c r="AH4120" s="150"/>
      <c r="AI4120" s="151"/>
      <c r="AJ4120" s="150"/>
      <c r="AK4120" s="151"/>
      <c r="AL4120" s="34"/>
      <c r="AM4120" s="39"/>
      <c r="AN412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4121" spans="1:40" ht="19.5" customHeight="1" x14ac:dyDescent="0.25">
      <c r="A4121" s="141">
        <f t="shared" si="556"/>
        <v>2026</v>
      </c>
      <c r="B4121" s="141">
        <f t="shared" si="557"/>
        <v>2</v>
      </c>
      <c r="C4121" s="154">
        <v>46071</v>
      </c>
      <c r="D4121" s="142">
        <f t="shared" ca="1" si="558"/>
        <v>46097</v>
      </c>
      <c r="E4121" s="142" t="str">
        <f t="shared" ca="1" si="559"/>
        <v>0-Months</v>
      </c>
      <c r="F4121" s="142" t="str">
        <f>VLOOKUP(O4121,Stock[],5,FALSE)</f>
        <v>BE</v>
      </c>
      <c r="G4121" s="143" t="s">
        <v>3671</v>
      </c>
      <c r="H4121" s="144"/>
      <c r="I4121" s="145" t="s">
        <v>180</v>
      </c>
      <c r="J4121" s="141" t="str">
        <f>VLOOKUP(I4121,Customers[],2,FALSE)</f>
        <v>ရွှေမြင်း</v>
      </c>
      <c r="K4121" s="141" t="str">
        <f>VLOOKUP(I4121,Customers[],4,FALSE)</f>
        <v>Meiktila</v>
      </c>
      <c r="L4121" s="141" t="str">
        <f>VLOOKUP(Table85[[#This Row],[CustomerID]],Table!H:K,3,0)</f>
        <v>မိတ္ထီလာ</v>
      </c>
      <c r="M4121" s="141" t="str">
        <f>VLOOKUP(I4121,Customers[],5,FALSE)</f>
        <v>WholeSales/Contract</v>
      </c>
      <c r="N4121" s="145" t="s">
        <v>10</v>
      </c>
      <c r="O4121" s="146" t="s">
        <v>2465</v>
      </c>
      <c r="P4121" s="141" t="str">
        <f>VLOOKUP(O4121,Stock[],2,FALSE)</f>
        <v>မိုးနဲကွန်ကီး</v>
      </c>
      <c r="Q4121" s="147">
        <f>VLOOKUP(O4121,Stock[],3,FALSE)</f>
        <v>0.64</v>
      </c>
      <c r="R4121" s="147">
        <f>VLOOKUP(O4121,Stock[],4,FALSE)</f>
        <v>14</v>
      </c>
      <c r="S4121" s="146"/>
      <c r="T4121" s="147">
        <f>(DailySales!$S4121/DailySales!$R4121)+DailySales!$U4121</f>
        <v>10</v>
      </c>
      <c r="U4121" s="146">
        <v>10</v>
      </c>
      <c r="V4121" s="148">
        <f>+DailySales!$T4121*DailySales!$R4121</f>
        <v>140</v>
      </c>
      <c r="W4121" s="148">
        <f>+DailySales!$V4121*DailySales!$Q4121</f>
        <v>89.600000000000009</v>
      </c>
      <c r="X4121" s="148">
        <f>VLOOKUP(O4121,Stock[],6,FALSE)</f>
        <v>1700</v>
      </c>
      <c r="Y4121" s="148">
        <f>+DailySales!$V4121*DailySales!$X4121</f>
        <v>238000</v>
      </c>
      <c r="Z4121" s="146"/>
      <c r="AA4121" s="146"/>
      <c r="AB4121" s="146"/>
      <c r="AC4121" s="146"/>
      <c r="AD4121" s="146"/>
      <c r="AE4121" s="149"/>
      <c r="AF4121" s="150"/>
      <c r="AG4121" s="151"/>
      <c r="AH4121" s="150"/>
      <c r="AI4121" s="151"/>
      <c r="AJ4121" s="150"/>
      <c r="AK4121" s="151"/>
      <c r="AL4121" s="34"/>
      <c r="AM4121" s="39"/>
      <c r="AN412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238000</v>
      </c>
    </row>
    <row r="4122" spans="1:40" ht="19.5" customHeight="1" x14ac:dyDescent="0.25">
      <c r="A4122" s="141">
        <f t="shared" ref="A4122:A4132" si="572">YEAR(C4122)</f>
        <v>2026</v>
      </c>
      <c r="B4122" s="141">
        <f t="shared" ref="B4122:B4132" si="573">MONTH(C4122)</f>
        <v>2</v>
      </c>
      <c r="C4122" s="154">
        <v>46071</v>
      </c>
      <c r="D4122" s="142">
        <f t="shared" ref="D4122:D4132" ca="1" si="574">TODAY()</f>
        <v>46097</v>
      </c>
      <c r="E4122" s="142" t="str">
        <f t="shared" ref="E4122:E4132" ca="1" si="575">DATEDIF(C4122,D4122,"M")&amp;"-Months"</f>
        <v>0-Months</v>
      </c>
      <c r="F4122" s="142" t="str">
        <f>VLOOKUP(O4122,Stock[],5,FALSE)</f>
        <v>BE</v>
      </c>
      <c r="G4122" s="143" t="s">
        <v>3672</v>
      </c>
      <c r="H4122" s="144"/>
      <c r="I4122" s="145" t="s">
        <v>227</v>
      </c>
      <c r="J4122" s="141" t="str">
        <f>VLOOKUP(I4122,Customers[],2,FALSE)</f>
        <v>Summer-2</v>
      </c>
      <c r="K4122" s="141" t="str">
        <f>VLOOKUP(I4122,Customers[],4,FALSE)</f>
        <v>Meiktila</v>
      </c>
      <c r="L4122" s="141" t="str">
        <f>VLOOKUP(Table85[[#This Row],[CustomerID]],Table!H:K,3,0)</f>
        <v>မိတ္ထီလာ</v>
      </c>
      <c r="M4122" s="141" t="str">
        <f>VLOOKUP(I4122,Customers[],5,FALSE)</f>
        <v>WholeSales</v>
      </c>
      <c r="N4122" s="145" t="s">
        <v>10</v>
      </c>
      <c r="O4122" s="146" t="s">
        <v>220</v>
      </c>
      <c r="P4122" s="141" t="str">
        <f>VLOOKUP(O4122,Stock[],2,FALSE)</f>
        <v>မြန်မာရှောက်ပျား</v>
      </c>
      <c r="Q4122" s="147">
        <f>VLOOKUP(O4122,Stock[],3,FALSE)</f>
        <v>0.64</v>
      </c>
      <c r="R4122" s="147">
        <f>VLOOKUP(O4122,Stock[],4,FALSE)</f>
        <v>14</v>
      </c>
      <c r="S4122" s="146"/>
      <c r="T4122" s="147">
        <f>(DailySales!$S4122/DailySales!$R4122)+DailySales!$U4122</f>
        <v>10</v>
      </c>
      <c r="U4122" s="146">
        <v>10</v>
      </c>
      <c r="V4122" s="148">
        <f>+DailySales!$T4122*DailySales!$R4122</f>
        <v>140</v>
      </c>
      <c r="W4122" s="148">
        <f>+DailySales!$V4122*DailySales!$Q4122</f>
        <v>89.600000000000009</v>
      </c>
      <c r="X4122" s="148">
        <f>VLOOKUP(O4122,Stock[],6,FALSE)</f>
        <v>1370</v>
      </c>
      <c r="Y4122" s="148">
        <f>+DailySales!$V4122*DailySales!$X4122</f>
        <v>191800</v>
      </c>
      <c r="Z4122" s="146"/>
      <c r="AA4122" s="146"/>
      <c r="AB4122" s="146"/>
      <c r="AC4122" s="146"/>
      <c r="AD4122" s="146"/>
      <c r="AE4122" s="149"/>
      <c r="AF4122" s="150"/>
      <c r="AG4122" s="151"/>
      <c r="AH4122" s="150">
        <v>46076</v>
      </c>
      <c r="AI4122" s="151">
        <v>191800</v>
      </c>
      <c r="AJ4122" s="150"/>
      <c r="AK4122" s="151"/>
      <c r="AL4122" s="34"/>
      <c r="AM4122" s="39"/>
      <c r="AN412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23" spans="1:40" ht="19.5" customHeight="1" x14ac:dyDescent="0.25">
      <c r="A4123" s="141">
        <f t="shared" si="572"/>
        <v>2026</v>
      </c>
      <c r="B4123" s="141">
        <f t="shared" si="573"/>
        <v>2</v>
      </c>
      <c r="C4123" s="154">
        <v>46071</v>
      </c>
      <c r="D4123" s="142">
        <f t="shared" ca="1" si="574"/>
        <v>46097</v>
      </c>
      <c r="E4123" s="142" t="str">
        <f t="shared" ca="1" si="575"/>
        <v>0-Months</v>
      </c>
      <c r="F4123" s="142" t="str">
        <f>VLOOKUP(O4123,Stock[],5,FALSE)</f>
        <v>BE</v>
      </c>
      <c r="G4123" s="143" t="s">
        <v>3672</v>
      </c>
      <c r="H4123" s="144"/>
      <c r="I4123" s="145" t="s">
        <v>227</v>
      </c>
      <c r="J4123" s="141" t="str">
        <f>VLOOKUP(I4123,Customers[],2,FALSE)</f>
        <v>Summer-2</v>
      </c>
      <c r="K4123" s="141" t="str">
        <f>VLOOKUP(I4123,Customers[],4,FALSE)</f>
        <v>Meiktila</v>
      </c>
      <c r="L4123" s="141" t="str">
        <f>VLOOKUP(Table85[[#This Row],[CustomerID]],Table!H:K,3,0)</f>
        <v>မိတ္ထီလာ</v>
      </c>
      <c r="M4123" s="141" t="str">
        <f>VLOOKUP(I4123,Customers[],5,FALSE)</f>
        <v>WholeSales</v>
      </c>
      <c r="N4123" s="145" t="s">
        <v>10</v>
      </c>
      <c r="O4123" s="146" t="s">
        <v>2120</v>
      </c>
      <c r="P4123" s="141" t="str">
        <f>VLOOKUP(O4123,Stock[],2,FALSE)</f>
        <v>ဇေ အရက်သန့်</v>
      </c>
      <c r="Q4123" s="147">
        <f>VLOOKUP(O4123,Stock[],3,FALSE)</f>
        <v>0.64</v>
      </c>
      <c r="R4123" s="147">
        <f>VLOOKUP(O4123,Stock[],4,FALSE)</f>
        <v>14</v>
      </c>
      <c r="S4123" s="146"/>
      <c r="T4123" s="147">
        <f>(DailySales!$S4123/DailySales!$R4123)+DailySales!$U4123</f>
        <v>20</v>
      </c>
      <c r="U4123" s="146">
        <v>20</v>
      </c>
      <c r="V4123" s="148">
        <f>+DailySales!$T4123*DailySales!$R4123</f>
        <v>280</v>
      </c>
      <c r="W4123" s="148">
        <f>+DailySales!$V4123*DailySales!$Q4123</f>
        <v>179.20000000000002</v>
      </c>
      <c r="X4123" s="148">
        <f>VLOOKUP(O4123,Stock[],6,FALSE)</f>
        <v>1380</v>
      </c>
      <c r="Y4123" s="148">
        <f>+DailySales!$V4123*DailySales!$X4123</f>
        <v>386400</v>
      </c>
      <c r="Z4123" s="146"/>
      <c r="AA4123" s="146"/>
      <c r="AB4123" s="146"/>
      <c r="AC4123" s="146"/>
      <c r="AD4123" s="146"/>
      <c r="AE4123" s="149"/>
      <c r="AF4123" s="150"/>
      <c r="AG4123" s="151"/>
      <c r="AH4123" s="150">
        <v>46076</v>
      </c>
      <c r="AI4123" s="151">
        <v>386400</v>
      </c>
      <c r="AJ4123" s="150"/>
      <c r="AK4123" s="151"/>
      <c r="AL4123" s="34"/>
      <c r="AM4123" s="39"/>
      <c r="AN412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24" spans="1:40" ht="19.5" customHeight="1" x14ac:dyDescent="0.25">
      <c r="A4124" s="141">
        <f t="shared" si="572"/>
        <v>2026</v>
      </c>
      <c r="B4124" s="141">
        <f t="shared" si="573"/>
        <v>2</v>
      </c>
      <c r="C4124" s="154">
        <v>46071</v>
      </c>
      <c r="D4124" s="142">
        <f t="shared" ca="1" si="574"/>
        <v>46097</v>
      </c>
      <c r="E4124" s="142" t="str">
        <f t="shared" ca="1" si="575"/>
        <v>0-Months</v>
      </c>
      <c r="F4124" s="142" t="str">
        <f>VLOOKUP(O4124,Stock[],5,FALSE)</f>
        <v>BE</v>
      </c>
      <c r="G4124" s="143" t="s">
        <v>3672</v>
      </c>
      <c r="H4124" s="144"/>
      <c r="I4124" s="145" t="s">
        <v>227</v>
      </c>
      <c r="J4124" s="141" t="str">
        <f>VLOOKUP(I4124,Customers[],2,FALSE)</f>
        <v>Summer-2</v>
      </c>
      <c r="K4124" s="141" t="str">
        <f>VLOOKUP(I4124,Customers[],4,FALSE)</f>
        <v>Meiktila</v>
      </c>
      <c r="L4124" s="141" t="str">
        <f>VLOOKUP(Table85[[#This Row],[CustomerID]],Table!H:K,3,0)</f>
        <v>မိတ္ထီလာ</v>
      </c>
      <c r="M4124" s="141" t="str">
        <f>VLOOKUP(I4124,Customers[],5,FALSE)</f>
        <v>WholeSales</v>
      </c>
      <c r="N4124" s="145" t="s">
        <v>10</v>
      </c>
      <c r="O4124" s="146" t="s">
        <v>209</v>
      </c>
      <c r="P4124" s="141" t="str">
        <f>VLOOKUP(O4124,Stock[],2,FALSE)</f>
        <v>ဇေယျဝတီ Red</v>
      </c>
      <c r="Q4124" s="147">
        <f>VLOOKUP(O4124,Stock[],3,FALSE)</f>
        <v>0.64</v>
      </c>
      <c r="R4124" s="147">
        <f>VLOOKUP(O4124,Stock[],4,FALSE)</f>
        <v>14</v>
      </c>
      <c r="S4124" s="146"/>
      <c r="T4124" s="147">
        <f>(DailySales!$S4124/DailySales!$R4124)+DailySales!$U4124</f>
        <v>20</v>
      </c>
      <c r="U4124" s="146">
        <v>20</v>
      </c>
      <c r="V4124" s="148">
        <f>+DailySales!$T4124*DailySales!$R4124</f>
        <v>280</v>
      </c>
      <c r="W4124" s="148">
        <f>+DailySales!$V4124*DailySales!$Q4124</f>
        <v>179.20000000000002</v>
      </c>
      <c r="X4124" s="148">
        <f>VLOOKUP(O4124,Stock[],6,FALSE)</f>
        <v>1330</v>
      </c>
      <c r="Y4124" s="148">
        <f>+DailySales!$V4124*DailySales!$X4124</f>
        <v>372400</v>
      </c>
      <c r="Z4124" s="146"/>
      <c r="AA4124" s="146"/>
      <c r="AB4124" s="146"/>
      <c r="AC4124" s="146"/>
      <c r="AD4124" s="146"/>
      <c r="AE4124" s="149"/>
      <c r="AF4124" s="150"/>
      <c r="AG4124" s="151"/>
      <c r="AH4124" s="150">
        <v>46076</v>
      </c>
      <c r="AI4124" s="151">
        <v>372400</v>
      </c>
      <c r="AJ4124" s="150"/>
      <c r="AK4124" s="151"/>
      <c r="AL4124" s="34"/>
      <c r="AM4124" s="39"/>
      <c r="AN412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25" spans="1:40" ht="19.5" customHeight="1" x14ac:dyDescent="0.25">
      <c r="A4125" s="141">
        <f t="shared" si="572"/>
        <v>2026</v>
      </c>
      <c r="B4125" s="141">
        <f t="shared" si="573"/>
        <v>2</v>
      </c>
      <c r="C4125" s="154">
        <v>46071</v>
      </c>
      <c r="D4125" s="142">
        <f t="shared" ca="1" si="574"/>
        <v>46097</v>
      </c>
      <c r="E4125" s="142" t="str">
        <f t="shared" ca="1" si="575"/>
        <v>0-Months</v>
      </c>
      <c r="F4125" s="142" t="str">
        <f>VLOOKUP(O4125,Stock[],5,FALSE)</f>
        <v>BE</v>
      </c>
      <c r="G4125" s="143" t="s">
        <v>3672</v>
      </c>
      <c r="H4125" s="144"/>
      <c r="I4125" s="145" t="s">
        <v>227</v>
      </c>
      <c r="J4125" s="141" t="str">
        <f>VLOOKUP(I4125,Customers[],2,FALSE)</f>
        <v>Summer-2</v>
      </c>
      <c r="K4125" s="141" t="str">
        <f>VLOOKUP(I4125,Customers[],4,FALSE)</f>
        <v>Meiktila</v>
      </c>
      <c r="L4125" s="141" t="str">
        <f>VLOOKUP(Table85[[#This Row],[CustomerID]],Table!H:K,3,0)</f>
        <v>မိတ္ထီလာ</v>
      </c>
      <c r="M4125" s="141" t="str">
        <f>VLOOKUP(I4125,Customers[],5,FALSE)</f>
        <v>WholeSales</v>
      </c>
      <c r="N4125" s="145" t="s">
        <v>10</v>
      </c>
      <c r="O4125" s="146" t="s">
        <v>214</v>
      </c>
      <c r="P4125" s="141" t="str">
        <f>VLOOKUP(O4125,Stock[],2,FALSE)</f>
        <v>ကောင်းကြည်</v>
      </c>
      <c r="Q4125" s="147">
        <f>VLOOKUP(O4125,Stock[],3,FALSE)</f>
        <v>0.64</v>
      </c>
      <c r="R4125" s="147">
        <f>VLOOKUP(O4125,Stock[],4,FALSE)</f>
        <v>14</v>
      </c>
      <c r="S4125" s="146"/>
      <c r="T4125" s="147">
        <f>(DailySales!$S4125/DailySales!$R4125)+DailySales!$U4125</f>
        <v>50</v>
      </c>
      <c r="U4125" s="146">
        <v>50</v>
      </c>
      <c r="V4125" s="148">
        <f>+DailySales!$T4125*DailySales!$R4125</f>
        <v>700</v>
      </c>
      <c r="W4125" s="148">
        <f>+DailySales!$V4125*DailySales!$Q4125</f>
        <v>448</v>
      </c>
      <c r="X4125" s="148">
        <f>VLOOKUP(O4125,Stock[],6,FALSE)</f>
        <v>1330</v>
      </c>
      <c r="Y4125" s="148">
        <f>+DailySales!$V4125*DailySales!$X4125</f>
        <v>931000</v>
      </c>
      <c r="Z4125" s="146"/>
      <c r="AA4125" s="146"/>
      <c r="AB4125" s="146"/>
      <c r="AC4125" s="146"/>
      <c r="AD4125" s="146"/>
      <c r="AE4125" s="149"/>
      <c r="AF4125" s="150"/>
      <c r="AG4125" s="151"/>
      <c r="AH4125" s="150">
        <v>46076</v>
      </c>
      <c r="AI4125" s="151">
        <v>931000</v>
      </c>
      <c r="AJ4125" s="150"/>
      <c r="AK4125" s="151"/>
      <c r="AL4125" s="34"/>
      <c r="AM4125" s="39"/>
      <c r="AN412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26" spans="1:40" ht="19.5" customHeight="1" x14ac:dyDescent="0.25">
      <c r="A4126" s="141">
        <f t="shared" si="572"/>
        <v>2026</v>
      </c>
      <c r="B4126" s="141">
        <f t="shared" si="573"/>
        <v>2</v>
      </c>
      <c r="C4126" s="154">
        <v>46071</v>
      </c>
      <c r="D4126" s="142">
        <f t="shared" ca="1" si="574"/>
        <v>46097</v>
      </c>
      <c r="E4126" s="142" t="str">
        <f t="shared" ca="1" si="575"/>
        <v>0-Months</v>
      </c>
      <c r="F4126" s="142" t="str">
        <f>VLOOKUP(O4126,Stock[],5,FALSE)</f>
        <v>BE</v>
      </c>
      <c r="G4126" s="143" t="s">
        <v>3673</v>
      </c>
      <c r="H4126" s="144"/>
      <c r="I4126" s="145" t="s">
        <v>239</v>
      </c>
      <c r="J4126" s="141" t="str">
        <f>VLOOKUP(I4126,Customers[],2,FALSE)</f>
        <v>ဦးရဲမြင့်</v>
      </c>
      <c r="K4126" s="141" t="str">
        <f>VLOOKUP(I4126,Customers[],4,FALSE)</f>
        <v>Pyawbwe</v>
      </c>
      <c r="L4126" s="141" t="str">
        <f>VLOOKUP(Table85[[#This Row],[CustomerID]],Table!H:K,3,0)</f>
        <v>ပျော်ဘွယ်</v>
      </c>
      <c r="M4126" s="141" t="str">
        <f>VLOOKUP(I4126,Customers[],5,FALSE)</f>
        <v>WholeSales/Contract</v>
      </c>
      <c r="N4126" s="145" t="s">
        <v>10</v>
      </c>
      <c r="O4126" s="146" t="s">
        <v>220</v>
      </c>
      <c r="P4126" s="141" t="str">
        <f>VLOOKUP(O4126,Stock[],2,FALSE)</f>
        <v>မြန်မာရှောက်ပျား</v>
      </c>
      <c r="Q4126" s="147">
        <f>VLOOKUP(O4126,Stock[],3,FALSE)</f>
        <v>0.64</v>
      </c>
      <c r="R4126" s="147">
        <f>VLOOKUP(O4126,Stock[],4,FALSE)</f>
        <v>14</v>
      </c>
      <c r="S4126" s="146"/>
      <c r="T4126" s="147">
        <f>(DailySales!$S4126/DailySales!$R4126)+DailySales!$U4126</f>
        <v>85</v>
      </c>
      <c r="U4126" s="146">
        <v>85</v>
      </c>
      <c r="V4126" s="148">
        <f>+DailySales!$T4126*DailySales!$R4126</f>
        <v>1190</v>
      </c>
      <c r="W4126" s="148">
        <f>+DailySales!$V4126*DailySales!$Q4126</f>
        <v>761.6</v>
      </c>
      <c r="X4126" s="148">
        <f>VLOOKUP(O4126,Stock[],6,FALSE)</f>
        <v>1370</v>
      </c>
      <c r="Y4126" s="148">
        <f>+DailySales!$V4126*DailySales!$X4126</f>
        <v>1630300</v>
      </c>
      <c r="Z4126" s="146"/>
      <c r="AA4126" s="146"/>
      <c r="AB4126" s="146"/>
      <c r="AC4126" s="146"/>
      <c r="AD4126" s="146"/>
      <c r="AE4126" s="149"/>
      <c r="AF4126" s="150"/>
      <c r="AG4126" s="151"/>
      <c r="AH4126" s="150">
        <v>46071</v>
      </c>
      <c r="AI4126" s="151">
        <v>1630300</v>
      </c>
      <c r="AJ4126" s="150"/>
      <c r="AK4126" s="151"/>
      <c r="AL4126" s="34"/>
      <c r="AM4126" s="39"/>
      <c r="AN412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27" spans="1:40" ht="19.5" customHeight="1" x14ac:dyDescent="0.25">
      <c r="A4127" s="141">
        <f t="shared" si="572"/>
        <v>2026</v>
      </c>
      <c r="B4127" s="141">
        <f t="shared" si="573"/>
        <v>2</v>
      </c>
      <c r="C4127" s="154">
        <v>46071</v>
      </c>
      <c r="D4127" s="142">
        <f t="shared" ca="1" si="574"/>
        <v>46097</v>
      </c>
      <c r="E4127" s="142" t="str">
        <f t="shared" ca="1" si="575"/>
        <v>0-Months</v>
      </c>
      <c r="F4127" s="142" t="str">
        <f>VLOOKUP(O4127,Stock[],5,FALSE)</f>
        <v>BE</v>
      </c>
      <c r="G4127" s="143" t="s">
        <v>3673</v>
      </c>
      <c r="H4127" s="144"/>
      <c r="I4127" s="145" t="s">
        <v>239</v>
      </c>
      <c r="J4127" s="141" t="str">
        <f>VLOOKUP(I4127,Customers[],2,FALSE)</f>
        <v>ဦးရဲမြင့်</v>
      </c>
      <c r="K4127" s="141" t="str">
        <f>VLOOKUP(I4127,Customers[],4,FALSE)</f>
        <v>Pyawbwe</v>
      </c>
      <c r="L4127" s="141" t="str">
        <f>VLOOKUP(Table85[[#This Row],[CustomerID]],Table!H:K,3,0)</f>
        <v>ပျော်ဘွယ်</v>
      </c>
      <c r="M4127" s="141" t="str">
        <f>VLOOKUP(I4127,Customers[],5,FALSE)</f>
        <v>WholeSales/Contract</v>
      </c>
      <c r="N4127" s="145" t="s">
        <v>10</v>
      </c>
      <c r="O4127" s="146" t="s">
        <v>217</v>
      </c>
      <c r="P4127" s="141" t="str">
        <f>VLOOKUP(O4127,Stock[],2,FALSE)</f>
        <v>လိမ္မော်ဖြူ</v>
      </c>
      <c r="Q4127" s="147">
        <f>VLOOKUP(O4127,Stock[],3,FALSE)</f>
        <v>0.64</v>
      </c>
      <c r="R4127" s="147">
        <f>VLOOKUP(O4127,Stock[],4,FALSE)</f>
        <v>24</v>
      </c>
      <c r="S4127" s="146"/>
      <c r="T4127" s="147">
        <f>(DailySales!$S4127/DailySales!$R4127)+DailySales!$U4127</f>
        <v>30</v>
      </c>
      <c r="U4127" s="146">
        <v>30</v>
      </c>
      <c r="V4127" s="148">
        <f>+DailySales!$T4127*DailySales!$R4127</f>
        <v>720</v>
      </c>
      <c r="W4127" s="148">
        <f>+DailySales!$V4127*DailySales!$Q4127</f>
        <v>460.8</v>
      </c>
      <c r="X4127" s="148">
        <f>VLOOKUP(O4127,Stock[],6,FALSE)</f>
        <v>1330</v>
      </c>
      <c r="Y4127" s="148">
        <f>+DailySales!$V4127*DailySales!$X4127</f>
        <v>957600</v>
      </c>
      <c r="Z4127" s="146"/>
      <c r="AA4127" s="146"/>
      <c r="AB4127" s="146"/>
      <c r="AC4127" s="146"/>
      <c r="AD4127" s="146"/>
      <c r="AE4127" s="149"/>
      <c r="AF4127" s="150"/>
      <c r="AG4127" s="151"/>
      <c r="AH4127" s="150">
        <v>46071</v>
      </c>
      <c r="AI4127" s="151">
        <v>957600</v>
      </c>
      <c r="AJ4127" s="150"/>
      <c r="AK4127" s="151"/>
      <c r="AL4127" s="34"/>
      <c r="AM4127" s="39"/>
      <c r="AN412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28" spans="1:40" ht="19.5" customHeight="1" x14ac:dyDescent="0.25">
      <c r="A4128" s="141">
        <f t="shared" si="572"/>
        <v>2026</v>
      </c>
      <c r="B4128" s="141">
        <f t="shared" si="573"/>
        <v>2</v>
      </c>
      <c r="C4128" s="154">
        <v>46071</v>
      </c>
      <c r="D4128" s="142">
        <f t="shared" ca="1" si="574"/>
        <v>46097</v>
      </c>
      <c r="E4128" s="142" t="str">
        <f t="shared" ca="1" si="575"/>
        <v>0-Months</v>
      </c>
      <c r="F4128" s="142" t="str">
        <f>VLOOKUP(O4128,Stock[],5,FALSE)</f>
        <v>BE</v>
      </c>
      <c r="G4128" s="143" t="s">
        <v>3673</v>
      </c>
      <c r="H4128" s="144"/>
      <c r="I4128" s="145" t="s">
        <v>239</v>
      </c>
      <c r="J4128" s="141" t="str">
        <f>VLOOKUP(I4128,Customers[],2,FALSE)</f>
        <v>ဦးရဲမြင့်</v>
      </c>
      <c r="K4128" s="141" t="str">
        <f>VLOOKUP(I4128,Customers[],4,FALSE)</f>
        <v>Pyawbwe</v>
      </c>
      <c r="L4128" s="141" t="str">
        <f>VLOOKUP(Table85[[#This Row],[CustomerID]],Table!H:K,3,0)</f>
        <v>ပျော်ဘွယ်</v>
      </c>
      <c r="M4128" s="141" t="str">
        <f>VLOOKUP(I4128,Customers[],5,FALSE)</f>
        <v>WholeSales/Contract</v>
      </c>
      <c r="N4128" s="145" t="s">
        <v>10</v>
      </c>
      <c r="O4128" s="146" t="s">
        <v>208</v>
      </c>
      <c r="P4128" s="141" t="str">
        <f>VLOOKUP(O4128,Stock[],2,FALSE)</f>
        <v>ဇေယျဝတီ Red</v>
      </c>
      <c r="Q4128" s="147">
        <f>VLOOKUP(O4128,Stock[],3,FALSE)</f>
        <v>0.7</v>
      </c>
      <c r="R4128" s="147">
        <f>VLOOKUP(O4128,Stock[],4,FALSE)</f>
        <v>12</v>
      </c>
      <c r="S4128" s="146"/>
      <c r="T4128" s="147">
        <f>(DailySales!$S4128/DailySales!$R4128)+DailySales!$U4128</f>
        <v>50</v>
      </c>
      <c r="U4128" s="146">
        <v>50</v>
      </c>
      <c r="V4128" s="148">
        <f>+DailySales!$T4128*DailySales!$R4128</f>
        <v>600</v>
      </c>
      <c r="W4128" s="148">
        <f>+DailySales!$V4128*DailySales!$Q4128</f>
        <v>420</v>
      </c>
      <c r="X4128" s="148">
        <f>VLOOKUP(O4128,Stock[],6,FALSE)</f>
        <v>1800</v>
      </c>
      <c r="Y4128" s="148">
        <f>+DailySales!$V4128*DailySales!$X4128</f>
        <v>1080000</v>
      </c>
      <c r="Z4128" s="146"/>
      <c r="AA4128" s="146"/>
      <c r="AB4128" s="146"/>
      <c r="AC4128" s="146"/>
      <c r="AD4128" s="146"/>
      <c r="AE4128" s="149"/>
      <c r="AF4128" s="150"/>
      <c r="AG4128" s="151"/>
      <c r="AH4128" s="150">
        <v>46071</v>
      </c>
      <c r="AI4128" s="151">
        <v>1080000</v>
      </c>
      <c r="AJ4128" s="150"/>
      <c r="AK4128" s="151"/>
      <c r="AL4128" s="34"/>
      <c r="AM4128" s="39"/>
      <c r="AN412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29" spans="1:40" ht="19.5" customHeight="1" x14ac:dyDescent="0.25">
      <c r="A4129" s="141">
        <f t="shared" si="572"/>
        <v>2026</v>
      </c>
      <c r="B4129" s="141">
        <f t="shared" si="573"/>
        <v>2</v>
      </c>
      <c r="C4129" s="154">
        <v>46071</v>
      </c>
      <c r="D4129" s="142">
        <f t="shared" ca="1" si="574"/>
        <v>46097</v>
      </c>
      <c r="E4129" s="142" t="str">
        <f t="shared" ca="1" si="575"/>
        <v>0-Months</v>
      </c>
      <c r="F4129" s="142" t="str">
        <f>VLOOKUP(O4129,Stock[],5,FALSE)</f>
        <v>BE</v>
      </c>
      <c r="G4129" s="143" t="s">
        <v>3674</v>
      </c>
      <c r="H4129" s="144"/>
      <c r="I4129" s="145" t="s">
        <v>2181</v>
      </c>
      <c r="J4129" s="141" t="str">
        <f>VLOOKUP(I4129,Customers[],2,FALSE)</f>
        <v>အကွဲ</v>
      </c>
      <c r="K4129" s="141">
        <f>VLOOKUP(I4129,Customers[],4,FALSE)</f>
        <v>0</v>
      </c>
      <c r="L4129" s="141">
        <f>VLOOKUP(Table85[[#This Row],[CustomerID]],Table!H:K,3,0)</f>
        <v>0</v>
      </c>
      <c r="M4129" s="141">
        <f>VLOOKUP(I4129,Customers[],5,FALSE)</f>
        <v>0</v>
      </c>
      <c r="N4129" s="145" t="s">
        <v>12</v>
      </c>
      <c r="O4129" s="146" t="s">
        <v>216</v>
      </c>
      <c r="P4129" s="141" t="str">
        <f>VLOOKUP(O4129,Stock[],2,FALSE)</f>
        <v>ဒဂုံအရက်သန့်</v>
      </c>
      <c r="Q4129" s="147">
        <f>VLOOKUP(O4129,Stock[],3,FALSE)</f>
        <v>0.64</v>
      </c>
      <c r="R4129" s="147">
        <f>VLOOKUP(O4129,Stock[],4,FALSE)</f>
        <v>14</v>
      </c>
      <c r="S4129" s="146">
        <v>2</v>
      </c>
      <c r="T4129" s="147">
        <f>(DailySales!$S4129/DailySales!$R4129)+DailySales!$U4129</f>
        <v>0.14285714285714285</v>
      </c>
      <c r="U4129" s="146"/>
      <c r="V4129" s="148">
        <f>+DailySales!$T4129*DailySales!$R4129</f>
        <v>2</v>
      </c>
      <c r="W4129" s="148">
        <f>+DailySales!$V4129*DailySales!$Q4129</f>
        <v>1.28</v>
      </c>
      <c r="X4129" s="148">
        <f>VLOOKUP(O4129,Stock[],6,FALSE)</f>
        <v>1330</v>
      </c>
      <c r="Y4129" s="148">
        <f>+DailySales!$V4129*DailySales!$X4129</f>
        <v>2660</v>
      </c>
      <c r="Z4129" s="146"/>
      <c r="AA4129" s="146"/>
      <c r="AB4129" s="146"/>
      <c r="AC4129" s="146"/>
      <c r="AD4129" s="146"/>
      <c r="AE4129" s="149"/>
      <c r="AF4129" s="150">
        <v>46071</v>
      </c>
      <c r="AG4129" s="151">
        <v>2660</v>
      </c>
      <c r="AH4129" s="150"/>
      <c r="AI4129" s="151"/>
      <c r="AJ4129" s="150"/>
      <c r="AK4129" s="151"/>
      <c r="AL4129" s="34"/>
      <c r="AM4129" s="39"/>
      <c r="AN412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30" spans="1:40" ht="19.5" customHeight="1" x14ac:dyDescent="0.25">
      <c r="A4130" s="141">
        <f t="shared" si="572"/>
        <v>2026</v>
      </c>
      <c r="B4130" s="141">
        <f t="shared" si="573"/>
        <v>2</v>
      </c>
      <c r="C4130" s="154">
        <v>46071</v>
      </c>
      <c r="D4130" s="142">
        <f t="shared" ca="1" si="574"/>
        <v>46097</v>
      </c>
      <c r="E4130" s="142" t="str">
        <f t="shared" ca="1" si="575"/>
        <v>0-Months</v>
      </c>
      <c r="F4130" s="142" t="str">
        <f>VLOOKUP(O4130,Stock[],5,FALSE)</f>
        <v>BE</v>
      </c>
      <c r="G4130" s="143" t="s">
        <v>3674</v>
      </c>
      <c r="H4130" s="144"/>
      <c r="I4130" s="145" t="s">
        <v>2181</v>
      </c>
      <c r="J4130" s="141" t="str">
        <f>VLOOKUP(I4130,Customers[],2,FALSE)</f>
        <v>အကွဲ</v>
      </c>
      <c r="K4130" s="141">
        <f>VLOOKUP(I4130,Customers[],4,FALSE)</f>
        <v>0</v>
      </c>
      <c r="L4130" s="141">
        <f>VLOOKUP(Table85[[#This Row],[CustomerID]],Table!H:K,3,0)</f>
        <v>0</v>
      </c>
      <c r="M4130" s="141">
        <f>VLOOKUP(I4130,Customers[],5,FALSE)</f>
        <v>0</v>
      </c>
      <c r="N4130" s="145" t="s">
        <v>12</v>
      </c>
      <c r="O4130" s="146" t="s">
        <v>2120</v>
      </c>
      <c r="P4130" s="141" t="str">
        <f>VLOOKUP(O4130,Stock[],2,FALSE)</f>
        <v>ဇေ အရက်သန့်</v>
      </c>
      <c r="Q4130" s="147">
        <f>VLOOKUP(O4130,Stock[],3,FALSE)</f>
        <v>0.64</v>
      </c>
      <c r="R4130" s="147">
        <f>VLOOKUP(O4130,Stock[],4,FALSE)</f>
        <v>14</v>
      </c>
      <c r="S4130" s="146">
        <v>3</v>
      </c>
      <c r="T4130" s="147">
        <f>(DailySales!$S4130/DailySales!$R4130)+DailySales!$U4130</f>
        <v>0.21428571428571427</v>
      </c>
      <c r="U4130" s="146"/>
      <c r="V4130" s="148">
        <f>+DailySales!$T4130*DailySales!$R4130</f>
        <v>3</v>
      </c>
      <c r="W4130" s="148">
        <f>+DailySales!$V4130*DailySales!$Q4130</f>
        <v>1.92</v>
      </c>
      <c r="X4130" s="148">
        <f>VLOOKUP(O4130,Stock[],6,FALSE)</f>
        <v>1380</v>
      </c>
      <c r="Y4130" s="148">
        <f>+DailySales!$V4130*DailySales!$X4130</f>
        <v>4140</v>
      </c>
      <c r="Z4130" s="146"/>
      <c r="AA4130" s="146"/>
      <c r="AB4130" s="146"/>
      <c r="AC4130" s="146"/>
      <c r="AD4130" s="146"/>
      <c r="AE4130" s="149"/>
      <c r="AF4130" s="150">
        <v>46071</v>
      </c>
      <c r="AG4130" s="151">
        <v>4140</v>
      </c>
      <c r="AH4130" s="150"/>
      <c r="AI4130" s="151"/>
      <c r="AJ4130" s="150"/>
      <c r="AK4130" s="151"/>
      <c r="AL4130" s="34"/>
      <c r="AM4130" s="39"/>
      <c r="AN413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31" spans="1:40" ht="19.5" customHeight="1" x14ac:dyDescent="0.25">
      <c r="A4131" s="141">
        <f t="shared" si="572"/>
        <v>2026</v>
      </c>
      <c r="B4131" s="141">
        <f t="shared" si="573"/>
        <v>2</v>
      </c>
      <c r="C4131" s="154">
        <v>46071</v>
      </c>
      <c r="D4131" s="142">
        <f t="shared" ca="1" si="574"/>
        <v>46097</v>
      </c>
      <c r="E4131" s="142" t="str">
        <f t="shared" ca="1" si="575"/>
        <v>0-Months</v>
      </c>
      <c r="F4131" s="142" t="str">
        <f>VLOOKUP(O4131,Stock[],5,FALSE)</f>
        <v>BE</v>
      </c>
      <c r="G4131" s="143" t="s">
        <v>3674</v>
      </c>
      <c r="H4131" s="144"/>
      <c r="I4131" s="145" t="s">
        <v>2181</v>
      </c>
      <c r="J4131" s="141" t="str">
        <f>VLOOKUP(I4131,Customers[],2,FALSE)</f>
        <v>အကွဲ</v>
      </c>
      <c r="K4131" s="141">
        <f>VLOOKUP(I4131,Customers[],4,FALSE)</f>
        <v>0</v>
      </c>
      <c r="L4131" s="141">
        <f>VLOOKUP(Table85[[#This Row],[CustomerID]],Table!H:K,3,0)</f>
        <v>0</v>
      </c>
      <c r="M4131" s="141">
        <f>VLOOKUP(I4131,Customers[],5,FALSE)</f>
        <v>0</v>
      </c>
      <c r="N4131" s="145" t="s">
        <v>12</v>
      </c>
      <c r="O4131" s="146" t="s">
        <v>207</v>
      </c>
      <c r="P4131" s="141" t="str">
        <f>VLOOKUP(O4131,Stock[],2,FALSE)</f>
        <v>ရွှေမင်းသားခေါင်ရည်</v>
      </c>
      <c r="Q4131" s="147">
        <f>VLOOKUP(O4131,Stock[],3,FALSE)</f>
        <v>0.64</v>
      </c>
      <c r="R4131" s="147">
        <f>VLOOKUP(O4131,Stock[],4,FALSE)</f>
        <v>24</v>
      </c>
      <c r="S4131" s="146">
        <v>1</v>
      </c>
      <c r="T4131" s="147">
        <f>(DailySales!$S4131/DailySales!$R4131)+DailySales!$U4131</f>
        <v>4.1666666666666664E-2</v>
      </c>
      <c r="U4131" s="146"/>
      <c r="V4131" s="148">
        <f>+DailySales!$T4131*DailySales!$R4131</f>
        <v>1</v>
      </c>
      <c r="W4131" s="148">
        <f>+DailySales!$V4131*DailySales!$Q4131</f>
        <v>0.64</v>
      </c>
      <c r="X4131" s="148">
        <f>VLOOKUP(O4131,Stock[],6,FALSE)</f>
        <v>800</v>
      </c>
      <c r="Y4131" s="148">
        <f>+DailySales!$V4131*DailySales!$X4131</f>
        <v>800</v>
      </c>
      <c r="Z4131" s="146"/>
      <c r="AA4131" s="146"/>
      <c r="AB4131" s="146"/>
      <c r="AC4131" s="146"/>
      <c r="AD4131" s="146"/>
      <c r="AE4131" s="149"/>
      <c r="AF4131" s="150">
        <v>46071</v>
      </c>
      <c r="AG4131" s="151">
        <v>800</v>
      </c>
      <c r="AH4131" s="150"/>
      <c r="AI4131" s="151"/>
      <c r="AJ4131" s="150"/>
      <c r="AK4131" s="151"/>
      <c r="AL4131" s="34"/>
      <c r="AM4131" s="39"/>
      <c r="AN413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32" spans="1:40" ht="19.5" customHeight="1" x14ac:dyDescent="0.25">
      <c r="A4132" s="141">
        <f t="shared" si="572"/>
        <v>2026</v>
      </c>
      <c r="B4132" s="141">
        <f t="shared" si="573"/>
        <v>2</v>
      </c>
      <c r="C4132" s="154">
        <v>46072</v>
      </c>
      <c r="D4132" s="142">
        <f t="shared" ca="1" si="574"/>
        <v>46097</v>
      </c>
      <c r="E4132" s="142" t="str">
        <f t="shared" ca="1" si="575"/>
        <v>0-Months</v>
      </c>
      <c r="F4132" s="142" t="str">
        <f>VLOOKUP(O4132,Stock[],5,FALSE)</f>
        <v>BE</v>
      </c>
      <c r="G4132" s="153" t="s">
        <v>3675</v>
      </c>
      <c r="H4132" s="144" t="s">
        <v>276</v>
      </c>
      <c r="I4132" s="145" t="s">
        <v>540</v>
      </c>
      <c r="J4132" s="141" t="str">
        <f>VLOOKUP(I4132,Customers[],2,FALSE)</f>
        <v>ရွှေညီမ</v>
      </c>
      <c r="K4132" s="141" t="str">
        <f>VLOOKUP(I4132,Customers[],4,FALSE)</f>
        <v>Tharzi</v>
      </c>
      <c r="L4132" s="141" t="str">
        <f>VLOOKUP(Table85[[#This Row],[CustomerID]],Table!H:K,3,0)</f>
        <v>အုတ်တွင်း</v>
      </c>
      <c r="M4132" s="141" t="str">
        <f>VLOOKUP(I4132,Customers[],5,FALSE)</f>
        <v>Van-2</v>
      </c>
      <c r="N4132" s="145" t="s">
        <v>9</v>
      </c>
      <c r="O4132" s="146" t="s">
        <v>217</v>
      </c>
      <c r="P4132" s="141" t="str">
        <f>VLOOKUP(O4132,Stock[],2,FALSE)</f>
        <v>လိမ္မော်ဖြူ</v>
      </c>
      <c r="Q4132" s="147">
        <f>VLOOKUP(O4132,Stock[],3,FALSE)</f>
        <v>0.64</v>
      </c>
      <c r="R4132" s="147">
        <f>VLOOKUP(O4132,Stock[],4,FALSE)</f>
        <v>24</v>
      </c>
      <c r="S4132" s="146"/>
      <c r="T4132" s="147">
        <f>(DailySales!$S4132/DailySales!$R4132)+DailySales!$U4132</f>
        <v>1</v>
      </c>
      <c r="U4132" s="146">
        <v>1</v>
      </c>
      <c r="V4132" s="148">
        <f>+DailySales!$T4132*DailySales!$R4132</f>
        <v>24</v>
      </c>
      <c r="W4132" s="148">
        <f>+DailySales!$V4132*DailySales!$Q4132</f>
        <v>15.36</v>
      </c>
      <c r="X4132" s="148">
        <f>VLOOKUP(O4132,Stock[],6,FALSE)</f>
        <v>1330</v>
      </c>
      <c r="Y4132" s="148">
        <f>+DailySales!$V4132*DailySales!$X4132</f>
        <v>31920</v>
      </c>
      <c r="Z4132" s="146"/>
      <c r="AA4132" s="146"/>
      <c r="AB4132" s="146"/>
      <c r="AC4132" s="146"/>
      <c r="AD4132" s="146"/>
      <c r="AE4132" s="149">
        <v>580</v>
      </c>
      <c r="AF4132" s="150">
        <v>46072</v>
      </c>
      <c r="AG4132" s="151">
        <v>32500</v>
      </c>
      <c r="AH4132" s="150"/>
      <c r="AI4132" s="151"/>
      <c r="AJ4132" s="150"/>
      <c r="AK4132" s="151"/>
      <c r="AL4132" s="34"/>
      <c r="AM4132" s="39"/>
      <c r="AN413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33" spans="1:40" ht="19.5" customHeight="1" x14ac:dyDescent="0.25">
      <c r="A4133" s="141">
        <f t="shared" ref="A4133:A4143" si="576">YEAR(C4133)</f>
        <v>2026</v>
      </c>
      <c r="B4133" s="141">
        <f t="shared" ref="B4133:B4143" si="577">MONTH(C4133)</f>
        <v>2</v>
      </c>
      <c r="C4133" s="154">
        <v>46072</v>
      </c>
      <c r="D4133" s="142">
        <f t="shared" ref="D4133:D4143" ca="1" si="578">TODAY()</f>
        <v>46097</v>
      </c>
      <c r="E4133" s="142" t="str">
        <f t="shared" ref="E4133:E4143" ca="1" si="579">DATEDIF(C4133,D4133,"M")&amp;"-Months"</f>
        <v>0-Months</v>
      </c>
      <c r="F4133" s="142" t="str">
        <f>VLOOKUP(O4133,Stock[],5,FALSE)</f>
        <v>BE</v>
      </c>
      <c r="G4133" s="153" t="s">
        <v>3675</v>
      </c>
      <c r="H4133" s="144" t="s">
        <v>276</v>
      </c>
      <c r="I4133" s="145" t="s">
        <v>540</v>
      </c>
      <c r="J4133" s="141" t="str">
        <f>VLOOKUP(I4133,Customers[],2,FALSE)</f>
        <v>ရွှေညီမ</v>
      </c>
      <c r="K4133" s="141" t="str">
        <f>VLOOKUP(I4133,Customers[],4,FALSE)</f>
        <v>Tharzi</v>
      </c>
      <c r="L4133" s="141" t="str">
        <f>VLOOKUP(Table85[[#This Row],[CustomerID]],Table!H:K,3,0)</f>
        <v>အုတ်တွင်း</v>
      </c>
      <c r="M4133" s="141" t="str">
        <f>VLOOKUP(I4133,Customers[],5,FALSE)</f>
        <v>Van-2</v>
      </c>
      <c r="N4133" s="145" t="s">
        <v>9</v>
      </c>
      <c r="O4133" s="146" t="s">
        <v>1395</v>
      </c>
      <c r="P4133" s="141" t="str">
        <f>VLOOKUP(O4133,Stock[],2,FALSE)</f>
        <v>ရွှေမင်းသားမန်ကျည်းခေါင်ရည်</v>
      </c>
      <c r="Q4133" s="147">
        <f>VLOOKUP(O4133,Stock[],3,FALSE)</f>
        <v>0.64</v>
      </c>
      <c r="R4133" s="147">
        <f>VLOOKUP(O4133,Stock[],4,FALSE)</f>
        <v>14</v>
      </c>
      <c r="S4133" s="146"/>
      <c r="T4133" s="147">
        <f>(DailySales!$S4133/DailySales!$R4133)+DailySales!$U4133</f>
        <v>3</v>
      </c>
      <c r="U4133" s="146">
        <v>3</v>
      </c>
      <c r="V4133" s="148">
        <f>+DailySales!$T4133*DailySales!$R4133</f>
        <v>42</v>
      </c>
      <c r="W4133" s="148">
        <f>+DailySales!$V4133*DailySales!$Q4133</f>
        <v>26.88</v>
      </c>
      <c r="X4133" s="148">
        <f>VLOOKUP(O4133,Stock[],6,FALSE)</f>
        <v>830</v>
      </c>
      <c r="Y4133" s="148">
        <f>+DailySales!$V4133*DailySales!$X4133</f>
        <v>34860</v>
      </c>
      <c r="Z4133" s="146"/>
      <c r="AA4133" s="146"/>
      <c r="AB4133" s="146"/>
      <c r="AC4133" s="146"/>
      <c r="AD4133" s="146"/>
      <c r="AE4133" s="149">
        <v>1140</v>
      </c>
      <c r="AF4133" s="150">
        <v>46072</v>
      </c>
      <c r="AG4133" s="151">
        <v>36000</v>
      </c>
      <c r="AH4133" s="150"/>
      <c r="AI4133" s="151"/>
      <c r="AJ4133" s="150"/>
      <c r="AK4133" s="151"/>
      <c r="AL4133" s="34"/>
      <c r="AM4133" s="39"/>
      <c r="AN413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34" spans="1:40" ht="19.5" customHeight="1" x14ac:dyDescent="0.25">
      <c r="A4134" s="141">
        <f t="shared" si="576"/>
        <v>2026</v>
      </c>
      <c r="B4134" s="141">
        <f t="shared" si="577"/>
        <v>2</v>
      </c>
      <c r="C4134" s="154">
        <v>46072</v>
      </c>
      <c r="D4134" s="142">
        <f t="shared" ca="1" si="578"/>
        <v>46097</v>
      </c>
      <c r="E4134" s="142" t="str">
        <f t="shared" ca="1" si="579"/>
        <v>0-Months</v>
      </c>
      <c r="F4134" s="142" t="str">
        <f>VLOOKUP(O4134,Stock[],5,FALSE)</f>
        <v>BE</v>
      </c>
      <c r="G4134" s="153" t="s">
        <v>3676</v>
      </c>
      <c r="H4134" s="144" t="s">
        <v>276</v>
      </c>
      <c r="I4134" s="145" t="s">
        <v>597</v>
      </c>
      <c r="J4134" s="141" t="str">
        <f>VLOOKUP(I4134,Customers[],2,FALSE)</f>
        <v>ကိုရဲဇော်</v>
      </c>
      <c r="K4134" s="141" t="str">
        <f>VLOOKUP(I4134,Customers[],4,FALSE)</f>
        <v>Tharzi</v>
      </c>
      <c r="L4134" s="141" t="str">
        <f>VLOOKUP(Table85[[#This Row],[CustomerID]],Table!H:K,3,0)</f>
        <v>အုတ်တွင်း</v>
      </c>
      <c r="M4134" s="141" t="str">
        <f>VLOOKUP(I4134,Customers[],5,FALSE)</f>
        <v>Van-2</v>
      </c>
      <c r="N4134" s="145" t="s">
        <v>9</v>
      </c>
      <c r="O4134" s="146" t="s">
        <v>217</v>
      </c>
      <c r="P4134" s="141" t="str">
        <f>VLOOKUP(O4134,Stock[],2,FALSE)</f>
        <v>လိမ္မော်ဖြူ</v>
      </c>
      <c r="Q4134" s="147">
        <f>VLOOKUP(O4134,Stock[],3,FALSE)</f>
        <v>0.64</v>
      </c>
      <c r="R4134" s="147">
        <f>VLOOKUP(O4134,Stock[],4,FALSE)</f>
        <v>24</v>
      </c>
      <c r="S4134" s="146"/>
      <c r="T4134" s="147">
        <f>(DailySales!$S4134/DailySales!$R4134)+DailySales!$U4134</f>
        <v>8</v>
      </c>
      <c r="U4134" s="146">
        <v>8</v>
      </c>
      <c r="V4134" s="148">
        <f>+DailySales!$T4134*DailySales!$R4134</f>
        <v>192</v>
      </c>
      <c r="W4134" s="148">
        <f>+DailySales!$V4134*DailySales!$Q4134</f>
        <v>122.88</v>
      </c>
      <c r="X4134" s="148">
        <f>VLOOKUP(O4134,Stock[],6,FALSE)</f>
        <v>1330</v>
      </c>
      <c r="Y4134" s="148">
        <f>+DailySales!$V4134*DailySales!$X4134</f>
        <v>255360</v>
      </c>
      <c r="Z4134" s="146"/>
      <c r="AA4134" s="146"/>
      <c r="AB4134" s="146"/>
      <c r="AC4134" s="146"/>
      <c r="AD4134" s="146"/>
      <c r="AE4134" s="149">
        <v>4640</v>
      </c>
      <c r="AF4134" s="150">
        <v>46072</v>
      </c>
      <c r="AG4134" s="151">
        <v>260000</v>
      </c>
      <c r="AH4134" s="150"/>
      <c r="AI4134" s="151"/>
      <c r="AJ4134" s="150"/>
      <c r="AK4134" s="151"/>
      <c r="AL4134" s="34"/>
      <c r="AM4134" s="39"/>
      <c r="AN413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35" spans="1:40" ht="19.5" customHeight="1" x14ac:dyDescent="0.25">
      <c r="A4135" s="141">
        <f t="shared" si="576"/>
        <v>2026</v>
      </c>
      <c r="B4135" s="141">
        <f t="shared" si="577"/>
        <v>2</v>
      </c>
      <c r="C4135" s="154">
        <v>46072</v>
      </c>
      <c r="D4135" s="142">
        <f t="shared" ca="1" si="578"/>
        <v>46097</v>
      </c>
      <c r="E4135" s="142" t="str">
        <f t="shared" ca="1" si="579"/>
        <v>0-Months</v>
      </c>
      <c r="F4135" s="142" t="str">
        <f>VLOOKUP(O4135,Stock[],5,FALSE)</f>
        <v>BE</v>
      </c>
      <c r="G4135" s="153" t="s">
        <v>3677</v>
      </c>
      <c r="H4135" s="144" t="s">
        <v>276</v>
      </c>
      <c r="I4135" s="145" t="s">
        <v>1075</v>
      </c>
      <c r="J4135" s="141" t="str">
        <f>VLOOKUP(I4135,Customers[],2,FALSE)</f>
        <v>ဦးသိန်းလွင်</v>
      </c>
      <c r="K4135" s="141" t="str">
        <f>VLOOKUP(I4135,Customers[],4,FALSE)</f>
        <v>Tharzi</v>
      </c>
      <c r="L4135" s="141" t="str">
        <f>VLOOKUP(Table85[[#This Row],[CustomerID]],Table!H:K,3,0)</f>
        <v>အုတ်တွင်း</v>
      </c>
      <c r="M4135" s="141" t="str">
        <f>VLOOKUP(I4135,Customers[],5,FALSE)</f>
        <v>Van-2</v>
      </c>
      <c r="N4135" s="145" t="s">
        <v>9</v>
      </c>
      <c r="O4135" s="146" t="s">
        <v>217</v>
      </c>
      <c r="P4135" s="141" t="str">
        <f>VLOOKUP(O4135,Stock[],2,FALSE)</f>
        <v>လိမ္မော်ဖြူ</v>
      </c>
      <c r="Q4135" s="147">
        <f>VLOOKUP(O4135,Stock[],3,FALSE)</f>
        <v>0.64</v>
      </c>
      <c r="R4135" s="147">
        <f>VLOOKUP(O4135,Stock[],4,FALSE)</f>
        <v>24</v>
      </c>
      <c r="S4135" s="146"/>
      <c r="T4135" s="147">
        <f>(DailySales!$S4135/DailySales!$R4135)+DailySales!$U4135</f>
        <v>2</v>
      </c>
      <c r="U4135" s="146">
        <v>2</v>
      </c>
      <c r="V4135" s="148">
        <f>+DailySales!$T4135*DailySales!$R4135</f>
        <v>48</v>
      </c>
      <c r="W4135" s="148">
        <f>+DailySales!$V4135*DailySales!$Q4135</f>
        <v>30.72</v>
      </c>
      <c r="X4135" s="148">
        <f>VLOOKUP(O4135,Stock[],6,FALSE)</f>
        <v>1330</v>
      </c>
      <c r="Y4135" s="148">
        <f>+DailySales!$V4135*DailySales!$X4135</f>
        <v>63840</v>
      </c>
      <c r="Z4135" s="146"/>
      <c r="AA4135" s="146"/>
      <c r="AB4135" s="146"/>
      <c r="AC4135" s="146"/>
      <c r="AD4135" s="146"/>
      <c r="AE4135" s="149">
        <v>1160</v>
      </c>
      <c r="AF4135" s="150">
        <v>46072</v>
      </c>
      <c r="AG4135" s="151">
        <v>65000</v>
      </c>
      <c r="AH4135" s="150"/>
      <c r="AI4135" s="151"/>
      <c r="AJ4135" s="150"/>
      <c r="AK4135" s="151"/>
      <c r="AL4135" s="34"/>
      <c r="AM4135" s="39"/>
      <c r="AN413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36" spans="1:40" ht="19.5" customHeight="1" x14ac:dyDescent="0.25">
      <c r="A4136" s="141">
        <f t="shared" si="576"/>
        <v>2026</v>
      </c>
      <c r="B4136" s="141">
        <f t="shared" si="577"/>
        <v>2</v>
      </c>
      <c r="C4136" s="154">
        <v>46072</v>
      </c>
      <c r="D4136" s="142">
        <f t="shared" ca="1" si="578"/>
        <v>46097</v>
      </c>
      <c r="E4136" s="142" t="str">
        <f t="shared" ca="1" si="579"/>
        <v>0-Months</v>
      </c>
      <c r="F4136" s="142" t="str">
        <f>VLOOKUP(O4136,Stock[],5,FALSE)</f>
        <v>BE</v>
      </c>
      <c r="G4136" s="153" t="s">
        <v>3678</v>
      </c>
      <c r="H4136" s="144" t="s">
        <v>276</v>
      </c>
      <c r="I4136" s="145" t="s">
        <v>762</v>
      </c>
      <c r="J4136" s="141" t="str">
        <f>VLOOKUP(I4136,Customers[],2,FALSE)</f>
        <v>မခိုင်</v>
      </c>
      <c r="K4136" s="141" t="str">
        <f>VLOOKUP(I4136,Customers[],4,FALSE)</f>
        <v>Tharzi</v>
      </c>
      <c r="L4136" s="141" t="str">
        <f>VLOOKUP(Table85[[#This Row],[CustomerID]],Table!H:K,3,0)</f>
        <v>အုတ်တွင်း</v>
      </c>
      <c r="M4136" s="141" t="str">
        <f>VLOOKUP(I4136,Customers[],5,FALSE)</f>
        <v>Van-2</v>
      </c>
      <c r="N4136" s="145" t="s">
        <v>9</v>
      </c>
      <c r="O4136" s="146" t="s">
        <v>217</v>
      </c>
      <c r="P4136" s="141" t="str">
        <f>VLOOKUP(O4136,Stock[],2,FALSE)</f>
        <v>လိမ္မော်ဖြူ</v>
      </c>
      <c r="Q4136" s="147">
        <f>VLOOKUP(O4136,Stock[],3,FALSE)</f>
        <v>0.64</v>
      </c>
      <c r="R4136" s="147">
        <f>VLOOKUP(O4136,Stock[],4,FALSE)</f>
        <v>24</v>
      </c>
      <c r="S4136" s="146"/>
      <c r="T4136" s="147">
        <f>(DailySales!$S4136/DailySales!$R4136)+DailySales!$U4136</f>
        <v>2</v>
      </c>
      <c r="U4136" s="146">
        <v>2</v>
      </c>
      <c r="V4136" s="148">
        <f>+DailySales!$T4136*DailySales!$R4136</f>
        <v>48</v>
      </c>
      <c r="W4136" s="148">
        <f>+DailySales!$V4136*DailySales!$Q4136</f>
        <v>30.72</v>
      </c>
      <c r="X4136" s="148">
        <f>VLOOKUP(O4136,Stock[],6,FALSE)</f>
        <v>1330</v>
      </c>
      <c r="Y4136" s="148">
        <f>+DailySales!$V4136*DailySales!$X4136</f>
        <v>63840</v>
      </c>
      <c r="Z4136" s="146"/>
      <c r="AA4136" s="146"/>
      <c r="AB4136" s="146"/>
      <c r="AC4136" s="146"/>
      <c r="AD4136" s="146"/>
      <c r="AE4136" s="149">
        <v>1160</v>
      </c>
      <c r="AF4136" s="150">
        <v>46072</v>
      </c>
      <c r="AG4136" s="151">
        <v>65000</v>
      </c>
      <c r="AH4136" s="150"/>
      <c r="AI4136" s="151"/>
      <c r="AJ4136" s="150"/>
      <c r="AK4136" s="151"/>
      <c r="AL4136" s="34"/>
      <c r="AM4136" s="39"/>
      <c r="AN413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37" spans="1:40" ht="19.5" customHeight="1" x14ac:dyDescent="0.25">
      <c r="A4137" s="141">
        <f t="shared" si="576"/>
        <v>2026</v>
      </c>
      <c r="B4137" s="141">
        <f t="shared" si="577"/>
        <v>2</v>
      </c>
      <c r="C4137" s="154">
        <v>46072</v>
      </c>
      <c r="D4137" s="142">
        <f t="shared" ca="1" si="578"/>
        <v>46097</v>
      </c>
      <c r="E4137" s="142" t="str">
        <f t="shared" ca="1" si="579"/>
        <v>0-Months</v>
      </c>
      <c r="F4137" s="142" t="str">
        <f>VLOOKUP(O4137,Stock[],5,FALSE)</f>
        <v>BE</v>
      </c>
      <c r="G4137" s="153" t="s">
        <v>3679</v>
      </c>
      <c r="H4137" s="144" t="s">
        <v>276</v>
      </c>
      <c r="I4137" s="145" t="s">
        <v>629</v>
      </c>
      <c r="J4137" s="141" t="str">
        <f>VLOOKUP(I4137,Customers[],2,FALSE)</f>
        <v>မခင်စိုးဝင်း</v>
      </c>
      <c r="K4137" s="141" t="str">
        <f>VLOOKUP(I4137,Customers[],4,FALSE)</f>
        <v>Tharzi</v>
      </c>
      <c r="L4137" s="141" t="str">
        <f>VLOOKUP(Table85[[#This Row],[CustomerID]],Table!H:K,3,0)</f>
        <v>အုတ်တွင်း</v>
      </c>
      <c r="M4137" s="141" t="str">
        <f>VLOOKUP(I4137,Customers[],5,FALSE)</f>
        <v>Van-2</v>
      </c>
      <c r="N4137" s="145" t="s">
        <v>9</v>
      </c>
      <c r="O4137" s="146" t="s">
        <v>217</v>
      </c>
      <c r="P4137" s="141" t="str">
        <f>VLOOKUP(O4137,Stock[],2,FALSE)</f>
        <v>လိမ္မော်ဖြူ</v>
      </c>
      <c r="Q4137" s="147">
        <f>VLOOKUP(O4137,Stock[],3,FALSE)</f>
        <v>0.64</v>
      </c>
      <c r="R4137" s="147">
        <f>VLOOKUP(O4137,Stock[],4,FALSE)</f>
        <v>24</v>
      </c>
      <c r="S4137" s="146"/>
      <c r="T4137" s="147">
        <f>(DailySales!$S4137/DailySales!$R4137)+DailySales!$U4137</f>
        <v>3</v>
      </c>
      <c r="U4137" s="146">
        <v>3</v>
      </c>
      <c r="V4137" s="148">
        <f>+DailySales!$T4137*DailySales!$R4137</f>
        <v>72</v>
      </c>
      <c r="W4137" s="148">
        <f>+DailySales!$V4137*DailySales!$Q4137</f>
        <v>46.08</v>
      </c>
      <c r="X4137" s="148">
        <f>VLOOKUP(O4137,Stock[],6,FALSE)</f>
        <v>1330</v>
      </c>
      <c r="Y4137" s="148">
        <f>+DailySales!$V4137*DailySales!$X4137</f>
        <v>95760</v>
      </c>
      <c r="Z4137" s="146"/>
      <c r="AA4137" s="146"/>
      <c r="AB4137" s="146"/>
      <c r="AC4137" s="146"/>
      <c r="AD4137" s="146"/>
      <c r="AE4137" s="149">
        <v>1740</v>
      </c>
      <c r="AF4137" s="150">
        <v>46072</v>
      </c>
      <c r="AG4137" s="151">
        <v>97500</v>
      </c>
      <c r="AH4137" s="150"/>
      <c r="AI4137" s="151"/>
      <c r="AJ4137" s="150"/>
      <c r="AK4137" s="151"/>
      <c r="AL4137" s="34"/>
      <c r="AM4137" s="39"/>
      <c r="AN413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38" spans="1:40" ht="19.5" customHeight="1" x14ac:dyDescent="0.25">
      <c r="A4138" s="141">
        <f t="shared" si="576"/>
        <v>2026</v>
      </c>
      <c r="B4138" s="141">
        <f t="shared" si="577"/>
        <v>2</v>
      </c>
      <c r="C4138" s="154">
        <v>46072</v>
      </c>
      <c r="D4138" s="142">
        <f t="shared" ca="1" si="578"/>
        <v>46097</v>
      </c>
      <c r="E4138" s="142" t="str">
        <f t="shared" ca="1" si="579"/>
        <v>0-Months</v>
      </c>
      <c r="F4138" s="142" t="str">
        <f>VLOOKUP(O4138,Stock[],5,FALSE)</f>
        <v>BE</v>
      </c>
      <c r="G4138" s="153" t="s">
        <v>3680</v>
      </c>
      <c r="H4138" s="144" t="s">
        <v>276</v>
      </c>
      <c r="I4138" s="145" t="s">
        <v>534</v>
      </c>
      <c r="J4138" s="141" t="str">
        <f>VLOOKUP(I4138,Customers[],2,FALSE)</f>
        <v>မိဘမေတ္တာ</v>
      </c>
      <c r="K4138" s="141" t="str">
        <f>VLOOKUP(I4138,Customers[],4,FALSE)</f>
        <v>Tharzi</v>
      </c>
      <c r="L4138" s="141" t="str">
        <f>VLOOKUP(Table85[[#This Row],[CustomerID]],Table!H:K,3,0)</f>
        <v>မြောင်းဦး</v>
      </c>
      <c r="M4138" s="141" t="str">
        <f>VLOOKUP(I4138,Customers[],5,FALSE)</f>
        <v>Van-2</v>
      </c>
      <c r="N4138" s="145" t="s">
        <v>9</v>
      </c>
      <c r="O4138" s="146" t="s">
        <v>205</v>
      </c>
      <c r="P4138" s="141" t="str">
        <f>VLOOKUP(O4138,Stock[],2,FALSE)</f>
        <v>ကောင်းကြည် ကော် 25%  (1Ltr )</v>
      </c>
      <c r="Q4138" s="147">
        <f>VLOOKUP(O4138,Stock[],3,FALSE)</f>
        <v>1</v>
      </c>
      <c r="R4138" s="147">
        <f>VLOOKUP(O4138,Stock[],4,FALSE)</f>
        <v>12</v>
      </c>
      <c r="S4138" s="146"/>
      <c r="T4138" s="147">
        <f>(DailySales!$S4138/DailySales!$R4138)+DailySales!$U4138</f>
        <v>3</v>
      </c>
      <c r="U4138" s="146">
        <v>3</v>
      </c>
      <c r="V4138" s="148">
        <f>+DailySales!$T4138*DailySales!$R4138</f>
        <v>36</v>
      </c>
      <c r="W4138" s="148">
        <f>+DailySales!$V4138*DailySales!$Q4138</f>
        <v>36</v>
      </c>
      <c r="X4138" s="148">
        <f>VLOOKUP(O4138,Stock[],6,FALSE)</f>
        <v>1530</v>
      </c>
      <c r="Y4138" s="148">
        <f>+DailySales!$V4138*DailySales!$X4138</f>
        <v>55080</v>
      </c>
      <c r="Z4138" s="146"/>
      <c r="AA4138" s="146"/>
      <c r="AB4138" s="146"/>
      <c r="AC4138" s="146"/>
      <c r="AD4138" s="146"/>
      <c r="AE4138" s="149">
        <v>1020</v>
      </c>
      <c r="AF4138" s="150">
        <v>46072</v>
      </c>
      <c r="AG4138" s="151">
        <v>56100</v>
      </c>
      <c r="AH4138" s="150"/>
      <c r="AI4138" s="151"/>
      <c r="AJ4138" s="150"/>
      <c r="AK4138" s="151"/>
      <c r="AL4138" s="34"/>
      <c r="AM4138" s="39"/>
      <c r="AN413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39" spans="1:40" ht="19.5" customHeight="1" x14ac:dyDescent="0.25">
      <c r="A4139" s="141">
        <f t="shared" si="576"/>
        <v>2026</v>
      </c>
      <c r="B4139" s="141">
        <f t="shared" si="577"/>
        <v>2</v>
      </c>
      <c r="C4139" s="154">
        <v>46072</v>
      </c>
      <c r="D4139" s="142">
        <f t="shared" ca="1" si="578"/>
        <v>46097</v>
      </c>
      <c r="E4139" s="142" t="str">
        <f t="shared" ca="1" si="579"/>
        <v>0-Months</v>
      </c>
      <c r="F4139" s="142" t="str">
        <f>VLOOKUP(O4139,Stock[],5,FALSE)</f>
        <v>BE</v>
      </c>
      <c r="G4139" s="153" t="s">
        <v>3681</v>
      </c>
      <c r="H4139" s="144" t="s">
        <v>276</v>
      </c>
      <c r="I4139" s="145" t="s">
        <v>219</v>
      </c>
      <c r="J4139" s="141" t="str">
        <f>VLOOKUP(I4139,Customers[],2,FALSE)</f>
        <v>ကိုမိုးကျော်</v>
      </c>
      <c r="K4139" s="141" t="str">
        <f>VLOOKUP(I4139,Customers[],4,FALSE)</f>
        <v>Tharzi</v>
      </c>
      <c r="L4139" s="141" t="str">
        <f>VLOOKUP(Table85[[#This Row],[CustomerID]],Table!H:K,3,0)</f>
        <v>မြောင်းဦး</v>
      </c>
      <c r="M4139" s="141" t="str">
        <f>VLOOKUP(I4139,Customers[],5,FALSE)</f>
        <v>Van-2</v>
      </c>
      <c r="N4139" s="145" t="s">
        <v>9</v>
      </c>
      <c r="O4139" s="146" t="s">
        <v>205</v>
      </c>
      <c r="P4139" s="141" t="str">
        <f>VLOOKUP(O4139,Stock[],2,FALSE)</f>
        <v>ကောင်းကြည် ကော် 25%  (1Ltr )</v>
      </c>
      <c r="Q4139" s="147">
        <f>VLOOKUP(O4139,Stock[],3,FALSE)</f>
        <v>1</v>
      </c>
      <c r="R4139" s="147">
        <f>VLOOKUP(O4139,Stock[],4,FALSE)</f>
        <v>12</v>
      </c>
      <c r="S4139" s="146"/>
      <c r="T4139" s="147">
        <f>(DailySales!$S4139/DailySales!$R4139)+DailySales!$U4139</f>
        <v>7</v>
      </c>
      <c r="U4139" s="146">
        <v>7</v>
      </c>
      <c r="V4139" s="148">
        <f>+DailySales!$T4139*DailySales!$R4139</f>
        <v>84</v>
      </c>
      <c r="W4139" s="148">
        <f>+DailySales!$V4139*DailySales!$Q4139</f>
        <v>84</v>
      </c>
      <c r="X4139" s="148">
        <f>VLOOKUP(O4139,Stock[],6,FALSE)</f>
        <v>1530</v>
      </c>
      <c r="Y4139" s="148">
        <f>+DailySales!$V4139*DailySales!$X4139</f>
        <v>128520</v>
      </c>
      <c r="Z4139" s="146"/>
      <c r="AA4139" s="146"/>
      <c r="AB4139" s="146"/>
      <c r="AC4139" s="146"/>
      <c r="AD4139" s="146"/>
      <c r="AE4139" s="149">
        <v>2380</v>
      </c>
      <c r="AF4139" s="150">
        <v>46072</v>
      </c>
      <c r="AG4139" s="151">
        <v>130900</v>
      </c>
      <c r="AH4139" s="150"/>
      <c r="AI4139" s="151"/>
      <c r="AJ4139" s="150"/>
      <c r="AK4139" s="151"/>
      <c r="AL4139" s="34"/>
      <c r="AM4139" s="39"/>
      <c r="AN413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40" spans="1:40" ht="19.5" customHeight="1" x14ac:dyDescent="0.25">
      <c r="A4140" s="141">
        <f t="shared" si="576"/>
        <v>2026</v>
      </c>
      <c r="B4140" s="141">
        <f t="shared" si="577"/>
        <v>2</v>
      </c>
      <c r="C4140" s="154">
        <v>46072</v>
      </c>
      <c r="D4140" s="142">
        <f t="shared" ca="1" si="578"/>
        <v>46097</v>
      </c>
      <c r="E4140" s="142" t="str">
        <f t="shared" ca="1" si="579"/>
        <v>0-Months</v>
      </c>
      <c r="F4140" s="142" t="str">
        <f>VLOOKUP(O4140,Stock[],5,FALSE)</f>
        <v>BE</v>
      </c>
      <c r="G4140" s="153" t="s">
        <v>3682</v>
      </c>
      <c r="H4140" s="144" t="s">
        <v>276</v>
      </c>
      <c r="I4140" s="145" t="s">
        <v>535</v>
      </c>
      <c r="J4140" s="141" t="str">
        <f>VLOOKUP(I4140,Customers[],2,FALSE)</f>
        <v>ကိုဇော်ဦး</v>
      </c>
      <c r="K4140" s="141" t="str">
        <f>VLOOKUP(I4140,Customers[],4,FALSE)</f>
        <v>Tharzi</v>
      </c>
      <c r="L4140" s="141" t="str">
        <f>VLOOKUP(Table85[[#This Row],[CustomerID]],Table!H:K,3,0)</f>
        <v>မြောင်းဦး</v>
      </c>
      <c r="M4140" s="141" t="str">
        <f>VLOOKUP(I4140,Customers[],5,FALSE)</f>
        <v>Van-2</v>
      </c>
      <c r="N4140" s="145" t="s">
        <v>9</v>
      </c>
      <c r="O4140" s="146" t="s">
        <v>205</v>
      </c>
      <c r="P4140" s="141" t="str">
        <f>VLOOKUP(O4140,Stock[],2,FALSE)</f>
        <v>ကောင်းကြည် ကော် 25%  (1Ltr )</v>
      </c>
      <c r="Q4140" s="147">
        <f>VLOOKUP(O4140,Stock[],3,FALSE)</f>
        <v>1</v>
      </c>
      <c r="R4140" s="147">
        <f>VLOOKUP(O4140,Stock[],4,FALSE)</f>
        <v>12</v>
      </c>
      <c r="S4140" s="146"/>
      <c r="T4140" s="147">
        <f>(DailySales!$S4140/DailySales!$R4140)+DailySales!$U4140</f>
        <v>7</v>
      </c>
      <c r="U4140" s="146">
        <v>7</v>
      </c>
      <c r="V4140" s="148">
        <f>+DailySales!$T4140*DailySales!$R4140</f>
        <v>84</v>
      </c>
      <c r="W4140" s="148">
        <f>+DailySales!$V4140*DailySales!$Q4140</f>
        <v>84</v>
      </c>
      <c r="X4140" s="148">
        <f>VLOOKUP(O4140,Stock[],6,FALSE)</f>
        <v>1530</v>
      </c>
      <c r="Y4140" s="148">
        <f>+DailySales!$V4140*DailySales!$X4140</f>
        <v>128520</v>
      </c>
      <c r="Z4140" s="146"/>
      <c r="AA4140" s="146"/>
      <c r="AB4140" s="146"/>
      <c r="AC4140" s="146"/>
      <c r="AD4140" s="146"/>
      <c r="AE4140" s="149">
        <v>2380</v>
      </c>
      <c r="AF4140" s="150">
        <v>46072</v>
      </c>
      <c r="AG4140" s="151">
        <v>130900</v>
      </c>
      <c r="AH4140" s="150"/>
      <c r="AI4140" s="151"/>
      <c r="AJ4140" s="150"/>
      <c r="AK4140" s="151"/>
      <c r="AL4140" s="34"/>
      <c r="AM4140" s="39"/>
      <c r="AN414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41" spans="1:40" ht="19.5" customHeight="1" x14ac:dyDescent="0.25">
      <c r="A4141" s="141">
        <f t="shared" si="576"/>
        <v>2026</v>
      </c>
      <c r="B4141" s="141">
        <f t="shared" si="577"/>
        <v>2</v>
      </c>
      <c r="C4141" s="154">
        <v>46072</v>
      </c>
      <c r="D4141" s="142">
        <f t="shared" ca="1" si="578"/>
        <v>46097</v>
      </c>
      <c r="E4141" s="142" t="str">
        <f t="shared" ca="1" si="579"/>
        <v>0-Months</v>
      </c>
      <c r="F4141" s="142" t="str">
        <f>VLOOKUP(O4141,Stock[],5,FALSE)</f>
        <v>BE</v>
      </c>
      <c r="G4141" s="153" t="s">
        <v>3682</v>
      </c>
      <c r="H4141" s="144" t="s">
        <v>276</v>
      </c>
      <c r="I4141" s="145" t="s">
        <v>535</v>
      </c>
      <c r="J4141" s="141" t="str">
        <f>VLOOKUP(I4141,Customers[],2,FALSE)</f>
        <v>ကိုဇော်ဦး</v>
      </c>
      <c r="K4141" s="141" t="str">
        <f>VLOOKUP(I4141,Customers[],4,FALSE)</f>
        <v>Tharzi</v>
      </c>
      <c r="L4141" s="141" t="str">
        <f>VLOOKUP(Table85[[#This Row],[CustomerID]],Table!H:K,3,0)</f>
        <v>မြောင်းဦး</v>
      </c>
      <c r="M4141" s="141" t="str">
        <f>VLOOKUP(I4141,Customers[],5,FALSE)</f>
        <v>Van-2</v>
      </c>
      <c r="N4141" s="145" t="s">
        <v>9</v>
      </c>
      <c r="O4141" s="146" t="s">
        <v>1395</v>
      </c>
      <c r="P4141" s="141" t="str">
        <f>VLOOKUP(O4141,Stock[],2,FALSE)</f>
        <v>ရွှေမင်းသားမန်ကျည်းခေါင်ရည်</v>
      </c>
      <c r="Q4141" s="147">
        <f>VLOOKUP(O4141,Stock[],3,FALSE)</f>
        <v>0.64</v>
      </c>
      <c r="R4141" s="147">
        <f>VLOOKUP(O4141,Stock[],4,FALSE)</f>
        <v>14</v>
      </c>
      <c r="S4141" s="146"/>
      <c r="T4141" s="147">
        <f>(DailySales!$S4141/DailySales!$R4141)+DailySales!$U4141</f>
        <v>2</v>
      </c>
      <c r="U4141" s="146">
        <v>2</v>
      </c>
      <c r="V4141" s="148">
        <f>+DailySales!$T4141*DailySales!$R4141</f>
        <v>28</v>
      </c>
      <c r="W4141" s="148">
        <f>+DailySales!$V4141*DailySales!$Q4141</f>
        <v>17.920000000000002</v>
      </c>
      <c r="X4141" s="148">
        <f>VLOOKUP(O4141,Stock[],6,FALSE)</f>
        <v>830</v>
      </c>
      <c r="Y4141" s="148">
        <f>+DailySales!$V4141*DailySales!$X4141</f>
        <v>23240</v>
      </c>
      <c r="Z4141" s="146"/>
      <c r="AA4141" s="146"/>
      <c r="AB4141" s="146"/>
      <c r="AC4141" s="146"/>
      <c r="AD4141" s="146"/>
      <c r="AE4141" s="149">
        <v>760</v>
      </c>
      <c r="AF4141" s="150">
        <v>46072</v>
      </c>
      <c r="AG4141" s="151">
        <v>24000</v>
      </c>
      <c r="AH4141" s="150"/>
      <c r="AI4141" s="151"/>
      <c r="AJ4141" s="150"/>
      <c r="AK4141" s="151"/>
      <c r="AL4141" s="34"/>
      <c r="AM4141" s="39"/>
      <c r="AN414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42" spans="1:40" ht="19.5" customHeight="1" x14ac:dyDescent="0.25">
      <c r="A4142" s="141">
        <f t="shared" si="576"/>
        <v>2026</v>
      </c>
      <c r="B4142" s="141">
        <f t="shared" si="577"/>
        <v>2</v>
      </c>
      <c r="C4142" s="154">
        <v>46072</v>
      </c>
      <c r="D4142" s="142">
        <f t="shared" ca="1" si="578"/>
        <v>46097</v>
      </c>
      <c r="E4142" s="142" t="str">
        <f t="shared" ca="1" si="579"/>
        <v>0-Months</v>
      </c>
      <c r="F4142" s="142" t="str">
        <f>VLOOKUP(O4142,Stock[],5,FALSE)</f>
        <v>BE</v>
      </c>
      <c r="G4142" s="153" t="s">
        <v>3683</v>
      </c>
      <c r="H4142" s="144" t="s">
        <v>276</v>
      </c>
      <c r="I4142" s="145" t="s">
        <v>1010</v>
      </c>
      <c r="J4142" s="141" t="str">
        <f>VLOOKUP(I4142,Customers[],2,FALSE)</f>
        <v>မဇင်မာဖြိုး</v>
      </c>
      <c r="K4142" s="141" t="str">
        <f>VLOOKUP(I4142,Customers[],4,FALSE)</f>
        <v>Tharzi</v>
      </c>
      <c r="L4142" s="141" t="str">
        <f>VLOOKUP(Table85[[#This Row],[CustomerID]],Table!H:K,3,0)</f>
        <v>မြောင်းဦး</v>
      </c>
      <c r="M4142" s="141" t="str">
        <f>VLOOKUP(I4142,Customers[],5,FALSE)</f>
        <v>Van-2</v>
      </c>
      <c r="N4142" s="145" t="s">
        <v>9</v>
      </c>
      <c r="O4142" s="146" t="s">
        <v>205</v>
      </c>
      <c r="P4142" s="141" t="str">
        <f>VLOOKUP(O4142,Stock[],2,FALSE)</f>
        <v>ကောင်းကြည် ကော် 25%  (1Ltr )</v>
      </c>
      <c r="Q4142" s="147">
        <f>VLOOKUP(O4142,Stock[],3,FALSE)</f>
        <v>1</v>
      </c>
      <c r="R4142" s="147">
        <f>VLOOKUP(O4142,Stock[],4,FALSE)</f>
        <v>12</v>
      </c>
      <c r="S4142" s="146"/>
      <c r="T4142" s="147">
        <f>(DailySales!$S4142/DailySales!$R4142)+DailySales!$U4142</f>
        <v>5</v>
      </c>
      <c r="U4142" s="146">
        <v>5</v>
      </c>
      <c r="V4142" s="148">
        <f>+DailySales!$T4142*DailySales!$R4142</f>
        <v>60</v>
      </c>
      <c r="W4142" s="148">
        <f>+DailySales!$V4142*DailySales!$Q4142</f>
        <v>60</v>
      </c>
      <c r="X4142" s="148">
        <f>VLOOKUP(O4142,Stock[],6,FALSE)</f>
        <v>1530</v>
      </c>
      <c r="Y4142" s="148">
        <f>+DailySales!$V4142*DailySales!$X4142</f>
        <v>91800</v>
      </c>
      <c r="Z4142" s="146"/>
      <c r="AA4142" s="146"/>
      <c r="AB4142" s="146"/>
      <c r="AC4142" s="146"/>
      <c r="AD4142" s="146"/>
      <c r="AE4142" s="149">
        <v>1700</v>
      </c>
      <c r="AF4142" s="150">
        <v>46072</v>
      </c>
      <c r="AG4142" s="151">
        <v>93500</v>
      </c>
      <c r="AH4142" s="150"/>
      <c r="AI4142" s="151"/>
      <c r="AJ4142" s="150"/>
      <c r="AK4142" s="151"/>
      <c r="AL4142" s="34"/>
      <c r="AM4142" s="39"/>
      <c r="AN414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43" spans="1:40" ht="19.5" customHeight="1" x14ac:dyDescent="0.25">
      <c r="A4143" s="141">
        <f t="shared" si="576"/>
        <v>2026</v>
      </c>
      <c r="B4143" s="141">
        <f t="shared" si="577"/>
        <v>2</v>
      </c>
      <c r="C4143" s="154">
        <v>46072</v>
      </c>
      <c r="D4143" s="142">
        <f t="shared" ca="1" si="578"/>
        <v>46097</v>
      </c>
      <c r="E4143" s="142" t="str">
        <f t="shared" ca="1" si="579"/>
        <v>0-Months</v>
      </c>
      <c r="F4143" s="142" t="str">
        <f>VLOOKUP(O4143,Stock[],5,FALSE)</f>
        <v>BE</v>
      </c>
      <c r="G4143" s="153" t="s">
        <v>3684</v>
      </c>
      <c r="H4143" s="144" t="s">
        <v>276</v>
      </c>
      <c r="I4143" s="145" t="s">
        <v>538</v>
      </c>
      <c r="J4143" s="141" t="str">
        <f>VLOOKUP(I4143,Customers[],2,FALSE)</f>
        <v>ကိုအောင်ဆန်းလင်း</v>
      </c>
      <c r="K4143" s="141" t="str">
        <f>VLOOKUP(I4143,Customers[],4,FALSE)</f>
        <v>Tharzi</v>
      </c>
      <c r="L4143" s="141" t="str">
        <f>VLOOKUP(Table85[[#This Row],[CustomerID]],Table!H:K,3,0)</f>
        <v>မြောင်းဦး</v>
      </c>
      <c r="M4143" s="141" t="str">
        <f>VLOOKUP(I4143,Customers[],5,FALSE)</f>
        <v>Van-2</v>
      </c>
      <c r="N4143" s="145" t="s">
        <v>9</v>
      </c>
      <c r="O4143" s="146" t="s">
        <v>205</v>
      </c>
      <c r="P4143" s="141" t="str">
        <f>VLOOKUP(O4143,Stock[],2,FALSE)</f>
        <v>ကောင်းကြည် ကော် 25%  (1Ltr )</v>
      </c>
      <c r="Q4143" s="147">
        <f>VLOOKUP(O4143,Stock[],3,FALSE)</f>
        <v>1</v>
      </c>
      <c r="R4143" s="147">
        <f>VLOOKUP(O4143,Stock[],4,FALSE)</f>
        <v>12</v>
      </c>
      <c r="S4143" s="146"/>
      <c r="T4143" s="147">
        <f>(DailySales!$S4143/DailySales!$R4143)+DailySales!$U4143</f>
        <v>15</v>
      </c>
      <c r="U4143" s="146">
        <v>15</v>
      </c>
      <c r="V4143" s="148">
        <f>+DailySales!$T4143*DailySales!$R4143</f>
        <v>180</v>
      </c>
      <c r="W4143" s="148">
        <f>+DailySales!$V4143*DailySales!$Q4143</f>
        <v>180</v>
      </c>
      <c r="X4143" s="148">
        <f>VLOOKUP(O4143,Stock[],6,FALSE)</f>
        <v>1530</v>
      </c>
      <c r="Y4143" s="148">
        <f>+DailySales!$V4143*DailySales!$X4143</f>
        <v>275400</v>
      </c>
      <c r="Z4143" s="146"/>
      <c r="AA4143" s="146"/>
      <c r="AB4143" s="146"/>
      <c r="AC4143" s="146"/>
      <c r="AD4143" s="146"/>
      <c r="AE4143" s="149">
        <v>5100</v>
      </c>
      <c r="AF4143" s="150">
        <v>46072</v>
      </c>
      <c r="AG4143" s="151">
        <v>280500</v>
      </c>
      <c r="AH4143" s="150"/>
      <c r="AI4143" s="151"/>
      <c r="AJ4143" s="150"/>
      <c r="AK4143" s="151"/>
      <c r="AL4143" s="34"/>
      <c r="AM4143" s="39"/>
      <c r="AN414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44" spans="1:40" ht="19.5" customHeight="1" x14ac:dyDescent="0.25">
      <c r="A4144" s="141">
        <f t="shared" ref="A4144:A4154" si="580">YEAR(C4144)</f>
        <v>2026</v>
      </c>
      <c r="B4144" s="141">
        <f t="shared" ref="B4144:B4154" si="581">MONTH(C4144)</f>
        <v>2</v>
      </c>
      <c r="C4144" s="154">
        <v>46072</v>
      </c>
      <c r="D4144" s="142">
        <f t="shared" ref="D4144:D4154" ca="1" si="582">TODAY()</f>
        <v>46097</v>
      </c>
      <c r="E4144" s="142" t="str">
        <f t="shared" ref="E4144:E4154" ca="1" si="583">DATEDIF(C4144,D4144,"M")&amp;"-Months"</f>
        <v>0-Months</v>
      </c>
      <c r="F4144" s="142" t="str">
        <f>VLOOKUP(O4144,Stock[],5,FALSE)</f>
        <v>BE</v>
      </c>
      <c r="G4144" s="153" t="s">
        <v>3684</v>
      </c>
      <c r="H4144" s="144" t="s">
        <v>276</v>
      </c>
      <c r="I4144" s="145" t="s">
        <v>538</v>
      </c>
      <c r="J4144" s="141" t="str">
        <f>VLOOKUP(I4144,Customers[],2,FALSE)</f>
        <v>ကိုအောင်ဆန်းလင်း</v>
      </c>
      <c r="K4144" s="141" t="str">
        <f>VLOOKUP(I4144,Customers[],4,FALSE)</f>
        <v>Tharzi</v>
      </c>
      <c r="L4144" s="141" t="str">
        <f>VLOOKUP(Table85[[#This Row],[CustomerID]],Table!H:K,3,0)</f>
        <v>မြောင်းဦး</v>
      </c>
      <c r="M4144" s="141" t="str">
        <f>VLOOKUP(I4144,Customers[],5,FALSE)</f>
        <v>Van-2</v>
      </c>
      <c r="N4144" s="145" t="s">
        <v>9</v>
      </c>
      <c r="O4144" s="146" t="s">
        <v>223</v>
      </c>
      <c r="P4144" s="141" t="str">
        <f>VLOOKUP(O4144,Stock[],2,FALSE)</f>
        <v>ချယ်ရီအရက်သန့်ကော် (.6Ltr)</v>
      </c>
      <c r="Q4144" s="147">
        <f>VLOOKUP(O4144,Stock[],3,FALSE)</f>
        <v>0.6</v>
      </c>
      <c r="R4144" s="147">
        <f>VLOOKUP(O4144,Stock[],4,FALSE)</f>
        <v>24</v>
      </c>
      <c r="S4144" s="146"/>
      <c r="T4144" s="147">
        <f>(DailySales!$S4144/DailySales!$R4144)+DailySales!$U4144</f>
        <v>5</v>
      </c>
      <c r="U4144" s="146">
        <v>5</v>
      </c>
      <c r="V4144" s="148">
        <f>+DailySales!$T4144*DailySales!$R4144</f>
        <v>120</v>
      </c>
      <c r="W4144" s="148">
        <f>+DailySales!$V4144*DailySales!$Q4144</f>
        <v>72</v>
      </c>
      <c r="X4144" s="148">
        <f>VLOOKUP(O4144,Stock[],6,FALSE)</f>
        <v>875</v>
      </c>
      <c r="Y4144" s="148">
        <f>+DailySales!$V4144*DailySales!$X4144</f>
        <v>105000</v>
      </c>
      <c r="Z4144" s="146"/>
      <c r="AA4144" s="146"/>
      <c r="AB4144" s="146"/>
      <c r="AC4144" s="146"/>
      <c r="AD4144" s="146"/>
      <c r="AE4144" s="149">
        <v>3000</v>
      </c>
      <c r="AF4144" s="150">
        <v>46072</v>
      </c>
      <c r="AG4144" s="151">
        <v>108000</v>
      </c>
      <c r="AH4144" s="150"/>
      <c r="AI4144" s="151"/>
      <c r="AJ4144" s="150"/>
      <c r="AK4144" s="151"/>
      <c r="AL4144" s="34"/>
      <c r="AM4144" s="39"/>
      <c r="AN414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45" spans="1:40" ht="19.5" customHeight="1" x14ac:dyDescent="0.25">
      <c r="A4145" s="141">
        <f t="shared" si="580"/>
        <v>2026</v>
      </c>
      <c r="B4145" s="141">
        <f t="shared" si="581"/>
        <v>2</v>
      </c>
      <c r="C4145" s="154">
        <v>46072</v>
      </c>
      <c r="D4145" s="142">
        <f t="shared" ca="1" si="582"/>
        <v>46097</v>
      </c>
      <c r="E4145" s="142" t="str">
        <f t="shared" ca="1" si="583"/>
        <v>0-Months</v>
      </c>
      <c r="F4145" s="142" t="str">
        <f>VLOOKUP(O4145,Stock[],5,FALSE)</f>
        <v>BE</v>
      </c>
      <c r="G4145" s="153" t="s">
        <v>3684</v>
      </c>
      <c r="H4145" s="144" t="s">
        <v>276</v>
      </c>
      <c r="I4145" s="145" t="s">
        <v>538</v>
      </c>
      <c r="J4145" s="141" t="str">
        <f>VLOOKUP(I4145,Customers[],2,FALSE)</f>
        <v>ကိုအောင်ဆန်းလင်း</v>
      </c>
      <c r="K4145" s="141" t="str">
        <f>VLOOKUP(I4145,Customers[],4,FALSE)</f>
        <v>Tharzi</v>
      </c>
      <c r="L4145" s="141" t="str">
        <f>VLOOKUP(Table85[[#This Row],[CustomerID]],Table!H:K,3,0)</f>
        <v>မြောင်းဦး</v>
      </c>
      <c r="M4145" s="141" t="str">
        <f>VLOOKUP(I4145,Customers[],5,FALSE)</f>
        <v>Van-2</v>
      </c>
      <c r="N4145" s="145" t="s">
        <v>9</v>
      </c>
      <c r="O4145" s="146" t="s">
        <v>1395</v>
      </c>
      <c r="P4145" s="141" t="str">
        <f>VLOOKUP(O4145,Stock[],2,FALSE)</f>
        <v>ရွှေမင်းသားမန်ကျည်းခေါင်ရည်</v>
      </c>
      <c r="Q4145" s="147">
        <f>VLOOKUP(O4145,Stock[],3,FALSE)</f>
        <v>0.64</v>
      </c>
      <c r="R4145" s="147">
        <f>VLOOKUP(O4145,Stock[],4,FALSE)</f>
        <v>14</v>
      </c>
      <c r="S4145" s="146"/>
      <c r="T4145" s="147">
        <f>(DailySales!$S4145/DailySales!$R4145)+DailySales!$U4145</f>
        <v>4</v>
      </c>
      <c r="U4145" s="146">
        <v>4</v>
      </c>
      <c r="V4145" s="148">
        <f>+DailySales!$T4145*DailySales!$R4145</f>
        <v>56</v>
      </c>
      <c r="W4145" s="148">
        <f>+DailySales!$V4145*DailySales!$Q4145</f>
        <v>35.840000000000003</v>
      </c>
      <c r="X4145" s="148">
        <f>VLOOKUP(O4145,Stock[],6,FALSE)</f>
        <v>830</v>
      </c>
      <c r="Y4145" s="148">
        <f>+DailySales!$V4145*DailySales!$X4145</f>
        <v>46480</v>
      </c>
      <c r="Z4145" s="146"/>
      <c r="AA4145" s="146"/>
      <c r="AB4145" s="146"/>
      <c r="AC4145" s="146"/>
      <c r="AD4145" s="146"/>
      <c r="AE4145" s="149">
        <v>1520</v>
      </c>
      <c r="AF4145" s="150">
        <v>46072</v>
      </c>
      <c r="AG4145" s="151">
        <v>48000</v>
      </c>
      <c r="AH4145" s="150"/>
      <c r="AI4145" s="151"/>
      <c r="AJ4145" s="150"/>
      <c r="AK4145" s="151"/>
      <c r="AL4145" s="34"/>
      <c r="AM4145" s="39"/>
      <c r="AN414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46" spans="1:40" ht="19.5" customHeight="1" x14ac:dyDescent="0.25">
      <c r="A4146" s="141">
        <f t="shared" si="580"/>
        <v>2026</v>
      </c>
      <c r="B4146" s="141">
        <f t="shared" si="581"/>
        <v>2</v>
      </c>
      <c r="C4146" s="154">
        <v>46072</v>
      </c>
      <c r="D4146" s="142">
        <f t="shared" ca="1" si="582"/>
        <v>46097</v>
      </c>
      <c r="E4146" s="142" t="str">
        <f t="shared" ca="1" si="583"/>
        <v>0-Months</v>
      </c>
      <c r="F4146" s="142" t="str">
        <f>VLOOKUP(O4146,Stock[],5,FALSE)</f>
        <v>BE</v>
      </c>
      <c r="G4146" s="153" t="s">
        <v>3684</v>
      </c>
      <c r="H4146" s="144" t="s">
        <v>276</v>
      </c>
      <c r="I4146" s="145" t="s">
        <v>538</v>
      </c>
      <c r="J4146" s="141" t="str">
        <f>VLOOKUP(I4146,Customers[],2,FALSE)</f>
        <v>ကိုအောင်ဆန်းလင်း</v>
      </c>
      <c r="K4146" s="141" t="str">
        <f>VLOOKUP(I4146,Customers[],4,FALSE)</f>
        <v>Tharzi</v>
      </c>
      <c r="L4146" s="141" t="str">
        <f>VLOOKUP(Table85[[#This Row],[CustomerID]],Table!H:K,3,0)</f>
        <v>မြောင်းဦး</v>
      </c>
      <c r="M4146" s="141" t="str">
        <f>VLOOKUP(I4146,Customers[],5,FALSE)</f>
        <v>Van-2</v>
      </c>
      <c r="N4146" s="145" t="s">
        <v>9</v>
      </c>
      <c r="O4146" s="146" t="s">
        <v>207</v>
      </c>
      <c r="P4146" s="141" t="str">
        <f>VLOOKUP(O4146,Stock[],2,FALSE)</f>
        <v>ရွှေမင်းသားခေါင်ရည်</v>
      </c>
      <c r="Q4146" s="147">
        <f>VLOOKUP(O4146,Stock[],3,FALSE)</f>
        <v>0.64</v>
      </c>
      <c r="R4146" s="147">
        <f>VLOOKUP(O4146,Stock[],4,FALSE)</f>
        <v>24</v>
      </c>
      <c r="S4146" s="146">
        <v>4</v>
      </c>
      <c r="T4146" s="147">
        <f>(DailySales!$S4146/DailySales!$R4146)+DailySales!$U4146</f>
        <v>0.16666666666666666</v>
      </c>
      <c r="U4146" s="146"/>
      <c r="V4146" s="148">
        <f>+DailySales!$T4146*DailySales!$R4146</f>
        <v>4</v>
      </c>
      <c r="W4146" s="148">
        <f>+DailySales!$V4146*DailySales!$Q4146</f>
        <v>2.56</v>
      </c>
      <c r="X4146" s="148">
        <f>VLOOKUP(O4146,Stock[],6,FALSE)</f>
        <v>800</v>
      </c>
      <c r="Y4146" s="148">
        <f>+DailySales!$V4146*DailySales!$X4146</f>
        <v>3200</v>
      </c>
      <c r="Z4146" s="146"/>
      <c r="AA4146" s="146"/>
      <c r="AB4146" s="146"/>
      <c r="AC4146" s="146"/>
      <c r="AD4146" s="146"/>
      <c r="AE4146" s="149">
        <v>80</v>
      </c>
      <c r="AF4146" s="150">
        <v>46072</v>
      </c>
      <c r="AG4146" s="151">
        <v>3280</v>
      </c>
      <c r="AH4146" s="150"/>
      <c r="AI4146" s="151"/>
      <c r="AJ4146" s="150"/>
      <c r="AK4146" s="151"/>
      <c r="AL4146" s="34"/>
      <c r="AM4146" s="39"/>
      <c r="AN414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47" spans="1:40" ht="19.5" customHeight="1" x14ac:dyDescent="0.25">
      <c r="A4147" s="141">
        <f t="shared" si="580"/>
        <v>2026</v>
      </c>
      <c r="B4147" s="141">
        <f t="shared" si="581"/>
        <v>2</v>
      </c>
      <c r="C4147" s="154">
        <v>46072</v>
      </c>
      <c r="D4147" s="142">
        <f t="shared" ca="1" si="582"/>
        <v>46097</v>
      </c>
      <c r="E4147" s="142" t="str">
        <f t="shared" ca="1" si="583"/>
        <v>0-Months</v>
      </c>
      <c r="F4147" s="142" t="str">
        <f>VLOOKUP(O4147,Stock[],5,FALSE)</f>
        <v>BE</v>
      </c>
      <c r="G4147" s="153" t="s">
        <v>3685</v>
      </c>
      <c r="H4147" s="144" t="s">
        <v>276</v>
      </c>
      <c r="I4147" s="145" t="s">
        <v>536</v>
      </c>
      <c r="J4147" s="141" t="str">
        <f>VLOOKUP(I4147,Customers[],2,FALSE)</f>
        <v>ကိုဇော်လွင်</v>
      </c>
      <c r="K4147" s="141" t="str">
        <f>VLOOKUP(I4147,Customers[],4,FALSE)</f>
        <v>Tharzi</v>
      </c>
      <c r="L4147" s="141" t="str">
        <f>VLOOKUP(Table85[[#This Row],[CustomerID]],Table!H:K,3,0)</f>
        <v>မြောင်းဦး</v>
      </c>
      <c r="M4147" s="141" t="str">
        <f>VLOOKUP(I4147,Customers[],5,FALSE)</f>
        <v>Van-2</v>
      </c>
      <c r="N4147" s="145" t="s">
        <v>9</v>
      </c>
      <c r="O4147" s="146" t="s">
        <v>205</v>
      </c>
      <c r="P4147" s="141" t="str">
        <f>VLOOKUP(O4147,Stock[],2,FALSE)</f>
        <v>ကောင်းကြည် ကော် 25%  (1Ltr )</v>
      </c>
      <c r="Q4147" s="147">
        <f>VLOOKUP(O4147,Stock[],3,FALSE)</f>
        <v>1</v>
      </c>
      <c r="R4147" s="147">
        <f>VLOOKUP(O4147,Stock[],4,FALSE)</f>
        <v>12</v>
      </c>
      <c r="S4147" s="146"/>
      <c r="T4147" s="147">
        <f>(DailySales!$S4147/DailySales!$R4147)+DailySales!$U4147</f>
        <v>3</v>
      </c>
      <c r="U4147" s="146">
        <v>3</v>
      </c>
      <c r="V4147" s="148">
        <f>+DailySales!$T4147*DailySales!$R4147</f>
        <v>36</v>
      </c>
      <c r="W4147" s="148">
        <f>+DailySales!$V4147*DailySales!$Q4147</f>
        <v>36</v>
      </c>
      <c r="X4147" s="148">
        <f>VLOOKUP(O4147,Stock[],6,FALSE)</f>
        <v>1530</v>
      </c>
      <c r="Y4147" s="148">
        <f>+DailySales!$V4147*DailySales!$X4147</f>
        <v>55080</v>
      </c>
      <c r="Z4147" s="146"/>
      <c r="AA4147" s="146"/>
      <c r="AB4147" s="146"/>
      <c r="AC4147" s="146"/>
      <c r="AD4147" s="146"/>
      <c r="AE4147" s="149">
        <v>1020</v>
      </c>
      <c r="AF4147" s="150">
        <v>46072</v>
      </c>
      <c r="AG4147" s="151">
        <v>56100</v>
      </c>
      <c r="AH4147" s="150"/>
      <c r="AI4147" s="151"/>
      <c r="AJ4147" s="150"/>
      <c r="AK4147" s="151"/>
      <c r="AL4147" s="34"/>
      <c r="AM4147" s="39"/>
      <c r="AN414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48" spans="1:40" ht="19.5" customHeight="1" x14ac:dyDescent="0.25">
      <c r="A4148" s="141">
        <f t="shared" si="580"/>
        <v>2026</v>
      </c>
      <c r="B4148" s="141">
        <f t="shared" si="581"/>
        <v>2</v>
      </c>
      <c r="C4148" s="154">
        <v>46072</v>
      </c>
      <c r="D4148" s="142">
        <f t="shared" ca="1" si="582"/>
        <v>46097</v>
      </c>
      <c r="E4148" s="142" t="str">
        <f t="shared" ca="1" si="583"/>
        <v>0-Months</v>
      </c>
      <c r="F4148" s="142" t="str">
        <f>VLOOKUP(O4148,Stock[],5,FALSE)</f>
        <v>BE</v>
      </c>
      <c r="G4148" s="153" t="s">
        <v>3686</v>
      </c>
      <c r="H4148" s="144" t="s">
        <v>276</v>
      </c>
      <c r="I4148" s="145" t="s">
        <v>1008</v>
      </c>
      <c r="J4148" s="141" t="str">
        <f>VLOOKUP(I4148,Customers[],2,FALSE)</f>
        <v>ကိုမြတ်စောင်းအောင်</v>
      </c>
      <c r="K4148" s="141" t="str">
        <f>VLOOKUP(I4148,Customers[],4,FALSE)</f>
        <v>Tharzi</v>
      </c>
      <c r="L4148" s="141" t="str">
        <f>VLOOKUP(Table85[[#This Row],[CustomerID]],Table!H:K,3,0)</f>
        <v>မြောင်းဦး</v>
      </c>
      <c r="M4148" s="141" t="str">
        <f>VLOOKUP(I4148,Customers[],5,FALSE)</f>
        <v>Van-2</v>
      </c>
      <c r="N4148" s="145" t="s">
        <v>9</v>
      </c>
      <c r="O4148" s="146" t="s">
        <v>205</v>
      </c>
      <c r="P4148" s="141" t="str">
        <f>VLOOKUP(O4148,Stock[],2,FALSE)</f>
        <v>ကောင်းကြည် ကော် 25%  (1Ltr )</v>
      </c>
      <c r="Q4148" s="147">
        <f>VLOOKUP(O4148,Stock[],3,FALSE)</f>
        <v>1</v>
      </c>
      <c r="R4148" s="147">
        <f>VLOOKUP(O4148,Stock[],4,FALSE)</f>
        <v>12</v>
      </c>
      <c r="S4148" s="146"/>
      <c r="T4148" s="147">
        <f>(DailySales!$S4148/DailySales!$R4148)+DailySales!$U4148</f>
        <v>1</v>
      </c>
      <c r="U4148" s="146">
        <v>1</v>
      </c>
      <c r="V4148" s="148">
        <f>+DailySales!$T4148*DailySales!$R4148</f>
        <v>12</v>
      </c>
      <c r="W4148" s="148">
        <f>+DailySales!$V4148*DailySales!$Q4148</f>
        <v>12</v>
      </c>
      <c r="X4148" s="148">
        <f>VLOOKUP(O4148,Stock[],6,FALSE)</f>
        <v>1530</v>
      </c>
      <c r="Y4148" s="148">
        <f>+DailySales!$V4148*DailySales!$X4148</f>
        <v>18360</v>
      </c>
      <c r="Z4148" s="146"/>
      <c r="AA4148" s="146"/>
      <c r="AB4148" s="146"/>
      <c r="AC4148" s="146"/>
      <c r="AD4148" s="146"/>
      <c r="AE4148" s="149">
        <v>340</v>
      </c>
      <c r="AF4148" s="150">
        <v>46072</v>
      </c>
      <c r="AG4148" s="151">
        <v>18700</v>
      </c>
      <c r="AH4148" s="150"/>
      <c r="AI4148" s="151"/>
      <c r="AJ4148" s="150"/>
      <c r="AK4148" s="151"/>
      <c r="AL4148" s="34"/>
      <c r="AM4148" s="39"/>
      <c r="AN414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49" spans="1:40" ht="19.5" customHeight="1" x14ac:dyDescent="0.25">
      <c r="A4149" s="141">
        <f t="shared" si="580"/>
        <v>2026</v>
      </c>
      <c r="B4149" s="141">
        <f t="shared" si="581"/>
        <v>2</v>
      </c>
      <c r="C4149" s="154">
        <v>46072</v>
      </c>
      <c r="D4149" s="142">
        <f t="shared" ca="1" si="582"/>
        <v>46097</v>
      </c>
      <c r="E4149" s="142" t="str">
        <f t="shared" ca="1" si="583"/>
        <v>0-Months</v>
      </c>
      <c r="F4149" s="142" t="str">
        <f>VLOOKUP(O4149,Stock[],5,FALSE)</f>
        <v>BE</v>
      </c>
      <c r="G4149" s="153" t="s">
        <v>3687</v>
      </c>
      <c r="H4149" s="144" t="s">
        <v>276</v>
      </c>
      <c r="I4149" s="145" t="s">
        <v>2181</v>
      </c>
      <c r="J4149" s="141" t="str">
        <f>VLOOKUP(I4149,Customers[],2,FALSE)</f>
        <v>အကွဲ</v>
      </c>
      <c r="K4149" s="141">
        <f>VLOOKUP(I4149,Customers[],4,FALSE)</f>
        <v>0</v>
      </c>
      <c r="L4149" s="141">
        <f>VLOOKUP(Table85[[#This Row],[CustomerID]],Table!H:K,3,0)</f>
        <v>0</v>
      </c>
      <c r="M4149" s="141">
        <f>VLOOKUP(I4149,Customers[],5,FALSE)</f>
        <v>0</v>
      </c>
      <c r="N4149" s="145" t="s">
        <v>1749</v>
      </c>
      <c r="O4149" s="146" t="s">
        <v>217</v>
      </c>
      <c r="P4149" s="141" t="str">
        <f>VLOOKUP(O4149,Stock[],2,FALSE)</f>
        <v>လိမ္မော်ဖြူ</v>
      </c>
      <c r="Q4149" s="147">
        <f>VLOOKUP(O4149,Stock[],3,FALSE)</f>
        <v>0.64</v>
      </c>
      <c r="R4149" s="147">
        <f>VLOOKUP(O4149,Stock[],4,FALSE)</f>
        <v>24</v>
      </c>
      <c r="S4149" s="146">
        <v>3</v>
      </c>
      <c r="T4149" s="147">
        <f>(DailySales!$S4149/DailySales!$R4149)+DailySales!$U4149</f>
        <v>0.125</v>
      </c>
      <c r="U4149" s="146"/>
      <c r="V4149" s="148">
        <f>+DailySales!$T4149*DailySales!$R4149</f>
        <v>3</v>
      </c>
      <c r="W4149" s="148">
        <f>+DailySales!$V4149*DailySales!$Q4149</f>
        <v>1.92</v>
      </c>
      <c r="X4149" s="148">
        <f>VLOOKUP(O4149,Stock[],6,FALSE)</f>
        <v>1330</v>
      </c>
      <c r="Y4149" s="148">
        <f>+DailySales!$V4149*DailySales!$X4149</f>
        <v>3990</v>
      </c>
      <c r="Z4149" s="146"/>
      <c r="AA4149" s="146"/>
      <c r="AB4149" s="146"/>
      <c r="AC4149" s="146"/>
      <c r="AD4149" s="146"/>
      <c r="AE4149" s="149"/>
      <c r="AF4149" s="150">
        <v>46072</v>
      </c>
      <c r="AG4149" s="151">
        <v>3990</v>
      </c>
      <c r="AH4149" s="150"/>
      <c r="AI4149" s="151"/>
      <c r="AJ4149" s="150"/>
      <c r="AK4149" s="151"/>
      <c r="AL4149" s="34"/>
      <c r="AM4149" s="39"/>
      <c r="AN414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50" spans="1:40" ht="19.5" customHeight="1" x14ac:dyDescent="0.25">
      <c r="A4150" s="141">
        <f t="shared" si="580"/>
        <v>2026</v>
      </c>
      <c r="B4150" s="141">
        <f t="shared" si="581"/>
        <v>2</v>
      </c>
      <c r="C4150" s="154">
        <v>46072</v>
      </c>
      <c r="D4150" s="142">
        <f t="shared" ca="1" si="582"/>
        <v>46097</v>
      </c>
      <c r="E4150" s="142" t="str">
        <f t="shared" ca="1" si="583"/>
        <v>0-Months</v>
      </c>
      <c r="F4150" s="142" t="str">
        <f>VLOOKUP(O4150,Stock[],5,FALSE)</f>
        <v>BE</v>
      </c>
      <c r="G4150" s="153" t="s">
        <v>3687</v>
      </c>
      <c r="H4150" s="144" t="s">
        <v>276</v>
      </c>
      <c r="I4150" s="145" t="s">
        <v>1754</v>
      </c>
      <c r="J4150" s="141" t="str">
        <f>VLOOKUP(I4150,Customers[],2,FALSE)</f>
        <v>စစ်ဆေးရေးဂိတ်လက်ဆောင်</v>
      </c>
      <c r="K4150" s="141">
        <f>VLOOKUP(I4150,Customers[],4,FALSE)</f>
        <v>0</v>
      </c>
      <c r="L4150" s="141">
        <f>VLOOKUP(Table85[[#This Row],[CustomerID]],Table!H:K,3,0)</f>
        <v>0</v>
      </c>
      <c r="M4150" s="141">
        <f>VLOOKUP(I4150,Customers[],5,FALSE)</f>
        <v>0</v>
      </c>
      <c r="N4150" s="145" t="s">
        <v>1751</v>
      </c>
      <c r="O4150" s="146" t="s">
        <v>217</v>
      </c>
      <c r="P4150" s="141" t="str">
        <f>VLOOKUP(O4150,Stock[],2,FALSE)</f>
        <v>လိမ္မော်ဖြူ</v>
      </c>
      <c r="Q4150" s="147">
        <f>VLOOKUP(O4150,Stock[],3,FALSE)</f>
        <v>0.64</v>
      </c>
      <c r="R4150" s="147">
        <f>VLOOKUP(O4150,Stock[],4,FALSE)</f>
        <v>24</v>
      </c>
      <c r="S4150" s="146">
        <v>3</v>
      </c>
      <c r="T4150" s="147">
        <f>(DailySales!$S4150/DailySales!$R4150)+DailySales!$U4150</f>
        <v>0.125</v>
      </c>
      <c r="U4150" s="146"/>
      <c r="V4150" s="148">
        <f>+DailySales!$T4150*DailySales!$R4150</f>
        <v>3</v>
      </c>
      <c r="W4150" s="148">
        <f>+DailySales!$V4150*DailySales!$Q4150</f>
        <v>1.92</v>
      </c>
      <c r="X4150" s="148">
        <f>VLOOKUP(O4150,Stock[],6,FALSE)</f>
        <v>1330</v>
      </c>
      <c r="Y4150" s="148">
        <f>+DailySales!$V4150*DailySales!$X4150</f>
        <v>3990</v>
      </c>
      <c r="Z4150" s="146"/>
      <c r="AA4150" s="146"/>
      <c r="AB4150" s="146"/>
      <c r="AC4150" s="146"/>
      <c r="AD4150" s="146"/>
      <c r="AE4150" s="149"/>
      <c r="AF4150" s="150">
        <v>46072</v>
      </c>
      <c r="AG4150" s="151">
        <v>3990</v>
      </c>
      <c r="AH4150" s="150"/>
      <c r="AI4150" s="151"/>
      <c r="AJ4150" s="150"/>
      <c r="AK4150" s="151"/>
      <c r="AL4150" s="34"/>
      <c r="AM4150" s="39"/>
      <c r="AN415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51" spans="1:40" ht="19.5" customHeight="1" x14ac:dyDescent="0.25">
      <c r="A4151" s="141">
        <f t="shared" si="580"/>
        <v>2026</v>
      </c>
      <c r="B4151" s="141">
        <f t="shared" si="581"/>
        <v>2</v>
      </c>
      <c r="C4151" s="154">
        <v>46072</v>
      </c>
      <c r="D4151" s="142">
        <f t="shared" ca="1" si="582"/>
        <v>46097</v>
      </c>
      <c r="E4151" s="142" t="str">
        <f t="shared" ca="1" si="583"/>
        <v>0-Months</v>
      </c>
      <c r="F4151" s="142" t="str">
        <f>VLOOKUP(O4151,Stock[],5,FALSE)</f>
        <v>BE</v>
      </c>
      <c r="G4151" s="153" t="s">
        <v>3688</v>
      </c>
      <c r="H4151" s="144" t="s">
        <v>275</v>
      </c>
      <c r="I4151" s="145" t="s">
        <v>576</v>
      </c>
      <c r="J4151" s="141" t="str">
        <f>VLOOKUP(I4151,Customers[],2,FALSE)</f>
        <v>ဌေးကမ္ဘာ</v>
      </c>
      <c r="K4151" s="141" t="str">
        <f>VLOOKUP(I4151,Customers[],4,FALSE)</f>
        <v>Yamethin</v>
      </c>
      <c r="L4151" s="141" t="str">
        <f>VLOOKUP(Table85[[#This Row],[CustomerID]],Table!H:K,3,0)</f>
        <v>ပြတိုက်</v>
      </c>
      <c r="M4151" s="141" t="str">
        <f>VLOOKUP(I4151,Customers[],5,FALSE)</f>
        <v>Van-1</v>
      </c>
      <c r="N4151" s="145" t="s">
        <v>9</v>
      </c>
      <c r="O4151" s="146" t="s">
        <v>215</v>
      </c>
      <c r="P4151" s="141" t="str">
        <f>VLOOKUP(O4151,Stock[],2,FALSE)</f>
        <v>ဒဂုံနာနတ်</v>
      </c>
      <c r="Q4151" s="147">
        <f>VLOOKUP(O4151,Stock[],3,FALSE)</f>
        <v>0.64</v>
      </c>
      <c r="R4151" s="147">
        <f>VLOOKUP(O4151,Stock[],4,FALSE)</f>
        <v>24</v>
      </c>
      <c r="S4151" s="146"/>
      <c r="T4151" s="147">
        <f>(DailySales!$S4151/DailySales!$R4151)+DailySales!$U4151</f>
        <v>26</v>
      </c>
      <c r="U4151" s="146">
        <v>26</v>
      </c>
      <c r="V4151" s="148">
        <f>+DailySales!$T4151*DailySales!$R4151</f>
        <v>624</v>
      </c>
      <c r="W4151" s="148">
        <f>+DailySales!$V4151*DailySales!$Q4151</f>
        <v>399.36</v>
      </c>
      <c r="X4151" s="148">
        <f>VLOOKUP(O4151,Stock[],6,FALSE)</f>
        <v>1330</v>
      </c>
      <c r="Y4151" s="148">
        <f>+DailySales!$V4151*DailySales!$X4151</f>
        <v>829920</v>
      </c>
      <c r="Z4151" s="146"/>
      <c r="AA4151" s="146"/>
      <c r="AB4151" s="146">
        <v>3120</v>
      </c>
      <c r="AC4151" s="146">
        <v>4368</v>
      </c>
      <c r="AD4151" s="146"/>
      <c r="AE4151" s="149">
        <v>15080</v>
      </c>
      <c r="AF4151" s="150">
        <v>46072</v>
      </c>
      <c r="AG4151" s="151">
        <v>837512</v>
      </c>
      <c r="AH4151" s="150"/>
      <c r="AI4151" s="151"/>
      <c r="AJ4151" s="150"/>
      <c r="AK4151" s="151"/>
      <c r="AL4151" s="34"/>
      <c r="AM4151" s="39"/>
      <c r="AN415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52" spans="1:40" ht="19.5" customHeight="1" x14ac:dyDescent="0.25">
      <c r="A4152" s="141">
        <f t="shared" si="580"/>
        <v>2026</v>
      </c>
      <c r="B4152" s="141">
        <f t="shared" si="581"/>
        <v>2</v>
      </c>
      <c r="C4152" s="154">
        <v>46072</v>
      </c>
      <c r="D4152" s="142">
        <f t="shared" ca="1" si="582"/>
        <v>46097</v>
      </c>
      <c r="E4152" s="142" t="str">
        <f t="shared" ca="1" si="583"/>
        <v>0-Months</v>
      </c>
      <c r="F4152" s="142" t="str">
        <f>VLOOKUP(O4152,Stock[],5,FALSE)</f>
        <v>BE</v>
      </c>
      <c r="G4152" s="153" t="s">
        <v>3689</v>
      </c>
      <c r="H4152" s="144" t="s">
        <v>275</v>
      </c>
      <c r="I4152" s="145" t="s">
        <v>862</v>
      </c>
      <c r="J4152" s="141" t="str">
        <f>VLOOKUP(I4152,Customers[],2,FALSE)</f>
        <v>မခင်မာဆွေ</v>
      </c>
      <c r="K4152" s="141" t="str">
        <f>VLOOKUP(I4152,Customers[],4,FALSE)</f>
        <v>Pyawbwe</v>
      </c>
      <c r="L4152" s="141" t="str">
        <f>VLOOKUP(Table85[[#This Row],[CustomerID]],Table!H:K,3,0)</f>
        <v>ဘိုကုန်း</v>
      </c>
      <c r="M4152" s="141" t="str">
        <f>VLOOKUP(I4152,Customers[],5,FALSE)</f>
        <v>Van-1</v>
      </c>
      <c r="N4152" s="145" t="s">
        <v>9</v>
      </c>
      <c r="O4152" s="146" t="s">
        <v>225</v>
      </c>
      <c r="P4152" s="141" t="str">
        <f>VLOOKUP(O4152,Stock[],2,FALSE)</f>
        <v>ချယ်ရီသံပုရာအရက်သန့်ကော် (1Ltr)</v>
      </c>
      <c r="Q4152" s="147">
        <f>VLOOKUP(O4152,Stock[],3,FALSE)</f>
        <v>1</v>
      </c>
      <c r="R4152" s="147">
        <f>VLOOKUP(O4152,Stock[],4,FALSE)</f>
        <v>12</v>
      </c>
      <c r="S4152" s="146"/>
      <c r="T4152" s="147">
        <f>(DailySales!$S4152/DailySales!$R4152)+DailySales!$U4152</f>
        <v>8</v>
      </c>
      <c r="U4152" s="146">
        <v>8</v>
      </c>
      <c r="V4152" s="148">
        <f>+DailySales!$T4152*DailySales!$R4152</f>
        <v>96</v>
      </c>
      <c r="W4152" s="148">
        <f>+DailySales!$V4152*DailySales!$Q4152</f>
        <v>96</v>
      </c>
      <c r="X4152" s="148">
        <f>VLOOKUP(O4152,Stock[],6,FALSE)</f>
        <v>1260</v>
      </c>
      <c r="Y4152" s="148">
        <f>+DailySales!$V4152*DailySales!$X4152</f>
        <v>120960</v>
      </c>
      <c r="Z4152" s="146"/>
      <c r="AA4152" s="146"/>
      <c r="AB4152" s="146"/>
      <c r="AC4152" s="146"/>
      <c r="AD4152" s="146"/>
      <c r="AE4152" s="149">
        <v>3040</v>
      </c>
      <c r="AF4152" s="150">
        <v>46072</v>
      </c>
      <c r="AG4152" s="151">
        <v>124000</v>
      </c>
      <c r="AH4152" s="150"/>
      <c r="AI4152" s="151"/>
      <c r="AJ4152" s="150"/>
      <c r="AK4152" s="151"/>
      <c r="AL4152" s="34"/>
      <c r="AM4152" s="39"/>
      <c r="AN415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53" spans="1:40" ht="19.5" customHeight="1" x14ac:dyDescent="0.25">
      <c r="A4153" s="141">
        <f t="shared" si="580"/>
        <v>2026</v>
      </c>
      <c r="B4153" s="141">
        <f t="shared" si="581"/>
        <v>2</v>
      </c>
      <c r="C4153" s="154">
        <v>46072</v>
      </c>
      <c r="D4153" s="142">
        <f t="shared" ca="1" si="582"/>
        <v>46097</v>
      </c>
      <c r="E4153" s="142" t="str">
        <f t="shared" ca="1" si="583"/>
        <v>0-Months</v>
      </c>
      <c r="F4153" s="142" t="str">
        <f>VLOOKUP(O4153,Stock[],5,FALSE)</f>
        <v>BE</v>
      </c>
      <c r="G4153" s="153" t="s">
        <v>3690</v>
      </c>
      <c r="H4153" s="144" t="s">
        <v>275</v>
      </c>
      <c r="I4153" s="145" t="s">
        <v>1068</v>
      </c>
      <c r="J4153" s="141" t="str">
        <f>VLOOKUP(I4153,Customers[],2,FALSE)</f>
        <v>ကိုသိန်းလွင်</v>
      </c>
      <c r="K4153" s="141" t="str">
        <f>VLOOKUP(I4153,Customers[],4,FALSE)</f>
        <v>Pyawbwe</v>
      </c>
      <c r="L4153" s="141" t="str">
        <f>VLOOKUP(Table85[[#This Row],[CustomerID]],Table!H:K,3,0)</f>
        <v>ကန်ဦး</v>
      </c>
      <c r="M4153" s="141" t="str">
        <f>VLOOKUP(I4153,Customers[],5,FALSE)</f>
        <v>Van-1</v>
      </c>
      <c r="N4153" s="145" t="s">
        <v>9</v>
      </c>
      <c r="O4153" s="146" t="s">
        <v>225</v>
      </c>
      <c r="P4153" s="141" t="str">
        <f>VLOOKUP(O4153,Stock[],2,FALSE)</f>
        <v>ချယ်ရီသံပုရာအရက်သန့်ကော် (1Ltr)</v>
      </c>
      <c r="Q4153" s="147">
        <f>VLOOKUP(O4153,Stock[],3,FALSE)</f>
        <v>1</v>
      </c>
      <c r="R4153" s="147">
        <f>VLOOKUP(O4153,Stock[],4,FALSE)</f>
        <v>12</v>
      </c>
      <c r="S4153" s="146"/>
      <c r="T4153" s="147">
        <f>(DailySales!$S4153/DailySales!$R4153)+DailySales!$U4153</f>
        <v>7</v>
      </c>
      <c r="U4153" s="146">
        <v>7</v>
      </c>
      <c r="V4153" s="148">
        <f>+DailySales!$T4153*DailySales!$R4153</f>
        <v>84</v>
      </c>
      <c r="W4153" s="148">
        <f>+DailySales!$V4153*DailySales!$Q4153</f>
        <v>84</v>
      </c>
      <c r="X4153" s="148">
        <f>VLOOKUP(O4153,Stock[],6,FALSE)</f>
        <v>1260</v>
      </c>
      <c r="Y4153" s="148">
        <f>+DailySales!$V4153*DailySales!$X4153</f>
        <v>105840</v>
      </c>
      <c r="Z4153" s="146"/>
      <c r="AA4153" s="146"/>
      <c r="AB4153" s="146"/>
      <c r="AC4153" s="146"/>
      <c r="AD4153" s="146"/>
      <c r="AE4153" s="149">
        <v>2660</v>
      </c>
      <c r="AF4153" s="150">
        <v>46072</v>
      </c>
      <c r="AG4153" s="151">
        <v>108500</v>
      </c>
      <c r="AH4153" s="150"/>
      <c r="AI4153" s="151"/>
      <c r="AJ4153" s="150"/>
      <c r="AK4153" s="151"/>
      <c r="AL4153" s="34"/>
      <c r="AM4153" s="39"/>
      <c r="AN415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54" spans="1:40" ht="19.5" customHeight="1" x14ac:dyDescent="0.25">
      <c r="A4154" s="141">
        <f t="shared" si="580"/>
        <v>2026</v>
      </c>
      <c r="B4154" s="141">
        <f t="shared" si="581"/>
        <v>2</v>
      </c>
      <c r="C4154" s="154">
        <v>46072</v>
      </c>
      <c r="D4154" s="142">
        <f t="shared" ca="1" si="582"/>
        <v>46097</v>
      </c>
      <c r="E4154" s="142" t="str">
        <f t="shared" ca="1" si="583"/>
        <v>0-Months</v>
      </c>
      <c r="F4154" s="142" t="str">
        <f>VLOOKUP(O4154,Stock[],5,FALSE)</f>
        <v>BE</v>
      </c>
      <c r="G4154" s="153" t="s">
        <v>3690</v>
      </c>
      <c r="H4154" s="144" t="s">
        <v>275</v>
      </c>
      <c r="I4154" s="145" t="s">
        <v>1068</v>
      </c>
      <c r="J4154" s="141" t="str">
        <f>VLOOKUP(I4154,Customers[],2,FALSE)</f>
        <v>ကိုသိန်းလွင်</v>
      </c>
      <c r="K4154" s="141" t="str">
        <f>VLOOKUP(I4154,Customers[],4,FALSE)</f>
        <v>Pyawbwe</v>
      </c>
      <c r="L4154" s="141" t="str">
        <f>VLOOKUP(Table85[[#This Row],[CustomerID]],Table!H:K,3,0)</f>
        <v>ကန်ဦး</v>
      </c>
      <c r="M4154" s="141" t="str">
        <f>VLOOKUP(I4154,Customers[],5,FALSE)</f>
        <v>Van-1</v>
      </c>
      <c r="N4154" s="145" t="s">
        <v>9</v>
      </c>
      <c r="O4154" s="146" t="s">
        <v>2465</v>
      </c>
      <c r="P4154" s="141" t="str">
        <f>VLOOKUP(O4154,Stock[],2,FALSE)</f>
        <v>မိုးနဲကွန်ကီး</v>
      </c>
      <c r="Q4154" s="147">
        <f>VLOOKUP(O4154,Stock[],3,FALSE)</f>
        <v>0.64</v>
      </c>
      <c r="R4154" s="147">
        <f>VLOOKUP(O4154,Stock[],4,FALSE)</f>
        <v>14</v>
      </c>
      <c r="S4154" s="146"/>
      <c r="T4154" s="147">
        <f>(DailySales!$S4154/DailySales!$R4154)+DailySales!$U4154</f>
        <v>2</v>
      </c>
      <c r="U4154" s="146">
        <v>2</v>
      </c>
      <c r="V4154" s="148">
        <f>+DailySales!$T4154*DailySales!$R4154</f>
        <v>28</v>
      </c>
      <c r="W4154" s="148">
        <f>+DailySales!$V4154*DailySales!$Q4154</f>
        <v>17.920000000000002</v>
      </c>
      <c r="X4154" s="148">
        <f>VLOOKUP(O4154,Stock[],6,FALSE)</f>
        <v>1700</v>
      </c>
      <c r="Y4154" s="148">
        <f>+DailySales!$V4154*DailySales!$X4154</f>
        <v>47600</v>
      </c>
      <c r="Z4154" s="146"/>
      <c r="AA4154" s="146"/>
      <c r="AB4154" s="146"/>
      <c r="AC4154" s="146"/>
      <c r="AD4154" s="146"/>
      <c r="AE4154" s="149">
        <v>800</v>
      </c>
      <c r="AF4154" s="150">
        <v>46072</v>
      </c>
      <c r="AG4154" s="151">
        <v>48400</v>
      </c>
      <c r="AH4154" s="150"/>
      <c r="AI4154" s="151"/>
      <c r="AJ4154" s="150"/>
      <c r="AK4154" s="151"/>
      <c r="AL4154" s="34"/>
      <c r="AM4154" s="39"/>
      <c r="AN415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55" spans="1:40" ht="19.5" customHeight="1" x14ac:dyDescent="0.25">
      <c r="A4155" s="141">
        <f t="shared" ref="A4155:A4165" si="584">YEAR(C4155)</f>
        <v>2026</v>
      </c>
      <c r="B4155" s="141">
        <f t="shared" ref="B4155:B4165" si="585">MONTH(C4155)</f>
        <v>2</v>
      </c>
      <c r="C4155" s="154">
        <v>46072</v>
      </c>
      <c r="D4155" s="142">
        <f t="shared" ref="D4155:D4165" ca="1" si="586">TODAY()</f>
        <v>46097</v>
      </c>
      <c r="E4155" s="142" t="str">
        <f t="shared" ref="E4155:E4165" ca="1" si="587">DATEDIF(C4155,D4155,"M")&amp;"-Months"</f>
        <v>0-Months</v>
      </c>
      <c r="F4155" s="142" t="str">
        <f>VLOOKUP(O4155,Stock[],5,FALSE)</f>
        <v>BE</v>
      </c>
      <c r="G4155" s="153" t="s">
        <v>3691</v>
      </c>
      <c r="H4155" s="144" t="s">
        <v>275</v>
      </c>
      <c r="I4155" s="145" t="s">
        <v>3457</v>
      </c>
      <c r="J4155" s="141" t="str">
        <f>VLOOKUP(I4155,Customers[],2,FALSE)</f>
        <v>ကိုဆန်းမောင်</v>
      </c>
      <c r="K4155" s="141" t="str">
        <f>VLOOKUP(I4155,Customers[],4,FALSE)</f>
        <v>Pyawbwe</v>
      </c>
      <c r="L4155" s="141" t="str">
        <f>VLOOKUP(Table85[[#This Row],[CustomerID]],Table!H:K,3,0)</f>
        <v>ကန်ဦး</v>
      </c>
      <c r="M4155" s="141" t="str">
        <f>VLOOKUP(I4155,Customers[],5,FALSE)</f>
        <v>Van-1</v>
      </c>
      <c r="N4155" s="145" t="s">
        <v>9</v>
      </c>
      <c r="O4155" s="146" t="s">
        <v>225</v>
      </c>
      <c r="P4155" s="141" t="str">
        <f>VLOOKUP(O4155,Stock[],2,FALSE)</f>
        <v>ချယ်ရီသံပုရာအရက်သန့်ကော် (1Ltr)</v>
      </c>
      <c r="Q4155" s="147">
        <f>VLOOKUP(O4155,Stock[],3,FALSE)</f>
        <v>1</v>
      </c>
      <c r="R4155" s="147">
        <f>VLOOKUP(O4155,Stock[],4,FALSE)</f>
        <v>12</v>
      </c>
      <c r="S4155" s="146"/>
      <c r="T4155" s="147">
        <f>(DailySales!$S4155/DailySales!$R4155)+DailySales!$U4155</f>
        <v>5</v>
      </c>
      <c r="U4155" s="146">
        <v>5</v>
      </c>
      <c r="V4155" s="148">
        <f>+DailySales!$T4155*DailySales!$R4155</f>
        <v>60</v>
      </c>
      <c r="W4155" s="148">
        <f>+DailySales!$V4155*DailySales!$Q4155</f>
        <v>60</v>
      </c>
      <c r="X4155" s="148">
        <f>VLOOKUP(O4155,Stock[],6,FALSE)</f>
        <v>1260</v>
      </c>
      <c r="Y4155" s="148">
        <f>+DailySales!$V4155*DailySales!$X4155</f>
        <v>75600</v>
      </c>
      <c r="Z4155" s="146"/>
      <c r="AA4155" s="146"/>
      <c r="AB4155" s="146"/>
      <c r="AC4155" s="146"/>
      <c r="AD4155" s="146"/>
      <c r="AE4155" s="149">
        <v>1900</v>
      </c>
      <c r="AF4155" s="150">
        <v>46072</v>
      </c>
      <c r="AG4155" s="151">
        <v>77500</v>
      </c>
      <c r="AH4155" s="150"/>
      <c r="AI4155" s="151"/>
      <c r="AJ4155" s="150"/>
      <c r="AK4155" s="151"/>
      <c r="AL4155" s="34"/>
      <c r="AM4155" s="39"/>
      <c r="AN415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56" spans="1:40" ht="19.5" customHeight="1" x14ac:dyDescent="0.25">
      <c r="A4156" s="141">
        <f t="shared" si="584"/>
        <v>2026</v>
      </c>
      <c r="B4156" s="141">
        <f t="shared" si="585"/>
        <v>2</v>
      </c>
      <c r="C4156" s="154">
        <v>46072</v>
      </c>
      <c r="D4156" s="142">
        <f t="shared" ca="1" si="586"/>
        <v>46097</v>
      </c>
      <c r="E4156" s="142" t="str">
        <f t="shared" ca="1" si="587"/>
        <v>0-Months</v>
      </c>
      <c r="F4156" s="142" t="str">
        <f>VLOOKUP(O4156,Stock[],5,FALSE)</f>
        <v>BE</v>
      </c>
      <c r="G4156" s="153" t="s">
        <v>3692</v>
      </c>
      <c r="H4156" s="144" t="s">
        <v>275</v>
      </c>
      <c r="I4156" s="145" t="s">
        <v>866</v>
      </c>
      <c r="J4156" s="141" t="str">
        <f>VLOOKUP(I4156,Customers[],2,FALSE)</f>
        <v>မစိုးသီတာ</v>
      </c>
      <c r="K4156" s="141" t="str">
        <f>VLOOKUP(I4156,Customers[],4,FALSE)</f>
        <v>Pyawbwe</v>
      </c>
      <c r="L4156" s="141" t="str">
        <f>VLOOKUP(Table85[[#This Row],[CustomerID]],Table!H:K,3,0)</f>
        <v>ကံဦး</v>
      </c>
      <c r="M4156" s="141" t="str">
        <f>VLOOKUP(I4156,Customers[],5,FALSE)</f>
        <v>Van-1</v>
      </c>
      <c r="N4156" s="145" t="s">
        <v>9</v>
      </c>
      <c r="O4156" s="146" t="s">
        <v>2465</v>
      </c>
      <c r="P4156" s="141" t="str">
        <f>VLOOKUP(O4156,Stock[],2,FALSE)</f>
        <v>မိုးနဲကွန်ကီး</v>
      </c>
      <c r="Q4156" s="147">
        <f>VLOOKUP(O4156,Stock[],3,FALSE)</f>
        <v>0.64</v>
      </c>
      <c r="R4156" s="147">
        <f>VLOOKUP(O4156,Stock[],4,FALSE)</f>
        <v>14</v>
      </c>
      <c r="S4156" s="146"/>
      <c r="T4156" s="147">
        <f>(DailySales!$S4156/DailySales!$R4156)+DailySales!$U4156</f>
        <v>4</v>
      </c>
      <c r="U4156" s="146">
        <v>4</v>
      </c>
      <c r="V4156" s="148">
        <f>+DailySales!$T4156*DailySales!$R4156</f>
        <v>56</v>
      </c>
      <c r="W4156" s="148">
        <f>+DailySales!$V4156*DailySales!$Q4156</f>
        <v>35.840000000000003</v>
      </c>
      <c r="X4156" s="148">
        <f>VLOOKUP(O4156,Stock[],6,FALSE)</f>
        <v>1700</v>
      </c>
      <c r="Y4156" s="148">
        <f>+DailySales!$V4156*DailySales!$X4156</f>
        <v>95200</v>
      </c>
      <c r="Z4156" s="146"/>
      <c r="AA4156" s="146"/>
      <c r="AB4156" s="146"/>
      <c r="AC4156" s="146"/>
      <c r="AD4156" s="146"/>
      <c r="AE4156" s="149">
        <v>1600</v>
      </c>
      <c r="AF4156" s="150">
        <v>46072</v>
      </c>
      <c r="AG4156" s="151">
        <v>96800</v>
      </c>
      <c r="AH4156" s="150"/>
      <c r="AI4156" s="151"/>
      <c r="AJ4156" s="150"/>
      <c r="AK4156" s="151"/>
      <c r="AL4156" s="34"/>
      <c r="AM4156" s="39"/>
      <c r="AN415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57" spans="1:40" ht="19.5" customHeight="1" x14ac:dyDescent="0.25">
      <c r="A4157" s="141">
        <f t="shared" si="584"/>
        <v>2026</v>
      </c>
      <c r="B4157" s="141">
        <f t="shared" si="585"/>
        <v>2</v>
      </c>
      <c r="C4157" s="154">
        <v>46072</v>
      </c>
      <c r="D4157" s="142">
        <f t="shared" ca="1" si="586"/>
        <v>46097</v>
      </c>
      <c r="E4157" s="142" t="str">
        <f t="shared" ca="1" si="587"/>
        <v>0-Months</v>
      </c>
      <c r="F4157" s="142" t="str">
        <f>VLOOKUP(O4157,Stock[],5,FALSE)</f>
        <v>BE</v>
      </c>
      <c r="G4157" s="153" t="s">
        <v>3692</v>
      </c>
      <c r="H4157" s="144" t="s">
        <v>275</v>
      </c>
      <c r="I4157" s="145" t="s">
        <v>866</v>
      </c>
      <c r="J4157" s="141" t="str">
        <f>VLOOKUP(I4157,Customers[],2,FALSE)</f>
        <v>မစိုးသီတာ</v>
      </c>
      <c r="K4157" s="141" t="str">
        <f>VLOOKUP(I4157,Customers[],4,FALSE)</f>
        <v>Pyawbwe</v>
      </c>
      <c r="L4157" s="141" t="str">
        <f>VLOOKUP(Table85[[#This Row],[CustomerID]],Table!H:K,3,0)</f>
        <v>ကံဦး</v>
      </c>
      <c r="M4157" s="141" t="str">
        <f>VLOOKUP(I4157,Customers[],5,FALSE)</f>
        <v>Van-1</v>
      </c>
      <c r="N4157" s="145" t="s">
        <v>9</v>
      </c>
      <c r="O4157" s="146" t="s">
        <v>225</v>
      </c>
      <c r="P4157" s="141" t="str">
        <f>VLOOKUP(O4157,Stock[],2,FALSE)</f>
        <v>ချယ်ရီသံပုရာအရက်သန့်ကော် (1Ltr)</v>
      </c>
      <c r="Q4157" s="147">
        <f>VLOOKUP(O4157,Stock[],3,FALSE)</f>
        <v>1</v>
      </c>
      <c r="R4157" s="147">
        <f>VLOOKUP(O4157,Stock[],4,FALSE)</f>
        <v>12</v>
      </c>
      <c r="S4157" s="146"/>
      <c r="T4157" s="147">
        <f>(DailySales!$S4157/DailySales!$R4157)+DailySales!$U4157</f>
        <v>5</v>
      </c>
      <c r="U4157" s="146">
        <v>5</v>
      </c>
      <c r="V4157" s="148">
        <f>+DailySales!$T4157*DailySales!$R4157</f>
        <v>60</v>
      </c>
      <c r="W4157" s="148">
        <f>+DailySales!$V4157*DailySales!$Q4157</f>
        <v>60</v>
      </c>
      <c r="X4157" s="148">
        <f>VLOOKUP(O4157,Stock[],6,FALSE)</f>
        <v>1260</v>
      </c>
      <c r="Y4157" s="148">
        <f>+DailySales!$V4157*DailySales!$X4157</f>
        <v>75600</v>
      </c>
      <c r="Z4157" s="146"/>
      <c r="AA4157" s="146"/>
      <c r="AB4157" s="146"/>
      <c r="AC4157" s="146"/>
      <c r="AD4157" s="146"/>
      <c r="AE4157" s="149">
        <v>1900</v>
      </c>
      <c r="AF4157" s="150">
        <v>46072</v>
      </c>
      <c r="AG4157" s="151">
        <v>77500</v>
      </c>
      <c r="AH4157" s="150"/>
      <c r="AI4157" s="151"/>
      <c r="AJ4157" s="150"/>
      <c r="AK4157" s="151"/>
      <c r="AL4157" s="34"/>
      <c r="AM4157" s="39"/>
      <c r="AN415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58" spans="1:40" ht="19.5" customHeight="1" x14ac:dyDescent="0.25">
      <c r="A4158" s="141">
        <f t="shared" si="584"/>
        <v>2026</v>
      </c>
      <c r="B4158" s="141">
        <f t="shared" si="585"/>
        <v>2</v>
      </c>
      <c r="C4158" s="154">
        <v>46072</v>
      </c>
      <c r="D4158" s="142">
        <f t="shared" ca="1" si="586"/>
        <v>46097</v>
      </c>
      <c r="E4158" s="142" t="str">
        <f t="shared" ca="1" si="587"/>
        <v>0-Months</v>
      </c>
      <c r="F4158" s="142" t="str">
        <f>VLOOKUP(O4158,Stock[],5,FALSE)</f>
        <v>BE</v>
      </c>
      <c r="G4158" s="153" t="s">
        <v>3693</v>
      </c>
      <c r="H4158" s="144" t="s">
        <v>275</v>
      </c>
      <c r="I4158" s="145" t="s">
        <v>3695</v>
      </c>
      <c r="J4158" s="141" t="str">
        <f>VLOOKUP(I4158,Customers[],2,FALSE)</f>
        <v>မပေါက်စ</v>
      </c>
      <c r="K4158" s="141" t="str">
        <f>VLOOKUP(I4158,Customers[],4,FALSE)</f>
        <v>Pyawbwe</v>
      </c>
      <c r="L4158" s="141" t="str">
        <f>VLOOKUP(Table85[[#This Row],[CustomerID]],Table!H:K,3,0)</f>
        <v>ကန်ဦး</v>
      </c>
      <c r="M4158" s="141" t="str">
        <f>VLOOKUP(I4158,Customers[],5,FALSE)</f>
        <v>Van-1</v>
      </c>
      <c r="N4158" s="145" t="s">
        <v>9</v>
      </c>
      <c r="O4158" s="146" t="s">
        <v>225</v>
      </c>
      <c r="P4158" s="141" t="str">
        <f>VLOOKUP(O4158,Stock[],2,FALSE)</f>
        <v>ချယ်ရီသံပုရာအရက်သန့်ကော် (1Ltr)</v>
      </c>
      <c r="Q4158" s="147">
        <f>VLOOKUP(O4158,Stock[],3,FALSE)</f>
        <v>1</v>
      </c>
      <c r="R4158" s="147">
        <f>VLOOKUP(O4158,Stock[],4,FALSE)</f>
        <v>12</v>
      </c>
      <c r="S4158" s="146"/>
      <c r="T4158" s="147">
        <f>(DailySales!$S4158/DailySales!$R4158)+DailySales!$U4158</f>
        <v>5</v>
      </c>
      <c r="U4158" s="146">
        <v>5</v>
      </c>
      <c r="V4158" s="148">
        <f>+DailySales!$T4158*DailySales!$R4158</f>
        <v>60</v>
      </c>
      <c r="W4158" s="148">
        <f>+DailySales!$V4158*DailySales!$Q4158</f>
        <v>60</v>
      </c>
      <c r="X4158" s="148">
        <f>VLOOKUP(O4158,Stock[],6,FALSE)</f>
        <v>1260</v>
      </c>
      <c r="Y4158" s="148">
        <f>+DailySales!$V4158*DailySales!$X4158</f>
        <v>75600</v>
      </c>
      <c r="Z4158" s="146"/>
      <c r="AA4158" s="146"/>
      <c r="AB4158" s="146"/>
      <c r="AC4158" s="146"/>
      <c r="AD4158" s="146"/>
      <c r="AE4158" s="149">
        <v>1900</v>
      </c>
      <c r="AF4158" s="150">
        <v>46072</v>
      </c>
      <c r="AG4158" s="151">
        <v>77500</v>
      </c>
      <c r="AH4158" s="150"/>
      <c r="AI4158" s="151"/>
      <c r="AJ4158" s="150"/>
      <c r="AK4158" s="151"/>
      <c r="AL4158" s="34"/>
      <c r="AM4158" s="39"/>
      <c r="AN415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59" spans="1:40" ht="19.5" customHeight="1" x14ac:dyDescent="0.25">
      <c r="A4159" s="141">
        <f t="shared" si="584"/>
        <v>2026</v>
      </c>
      <c r="B4159" s="141">
        <f t="shared" si="585"/>
        <v>2</v>
      </c>
      <c r="C4159" s="154">
        <v>46072</v>
      </c>
      <c r="D4159" s="142">
        <f t="shared" ca="1" si="586"/>
        <v>46097</v>
      </c>
      <c r="E4159" s="142" t="str">
        <f t="shared" ca="1" si="587"/>
        <v>0-Months</v>
      </c>
      <c r="F4159" s="142" t="str">
        <f>VLOOKUP(O4159,Stock[],5,FALSE)</f>
        <v>BE</v>
      </c>
      <c r="G4159" s="153" t="s">
        <v>3696</v>
      </c>
      <c r="H4159" s="144" t="s">
        <v>275</v>
      </c>
      <c r="I4159" s="145" t="s">
        <v>1066</v>
      </c>
      <c r="J4159" s="141" t="str">
        <f>VLOOKUP(I4159,Customers[],2,FALSE)</f>
        <v>ခင် (ရောင်းဝယ်ရေး)</v>
      </c>
      <c r="K4159" s="141" t="str">
        <f>VLOOKUP(I4159,Customers[],4,FALSE)</f>
        <v>Pyawbwe</v>
      </c>
      <c r="L4159" s="141" t="str">
        <f>VLOOKUP(Table85[[#This Row],[CustomerID]],Table!H:K,3,0)</f>
        <v>ပျော်ဘွယ်</v>
      </c>
      <c r="M4159" s="141" t="str">
        <f>VLOOKUP(I4159,Customers[],5,FALSE)</f>
        <v>Van-1</v>
      </c>
      <c r="N4159" s="145" t="s">
        <v>9</v>
      </c>
      <c r="O4159" s="146" t="s">
        <v>205</v>
      </c>
      <c r="P4159" s="141" t="str">
        <f>VLOOKUP(O4159,Stock[],2,FALSE)</f>
        <v>ကောင်းကြည် ကော် 25%  (1Ltr )</v>
      </c>
      <c r="Q4159" s="147">
        <f>VLOOKUP(O4159,Stock[],3,FALSE)</f>
        <v>1</v>
      </c>
      <c r="R4159" s="147">
        <f>VLOOKUP(O4159,Stock[],4,FALSE)</f>
        <v>12</v>
      </c>
      <c r="S4159" s="146"/>
      <c r="T4159" s="147">
        <f>(DailySales!$S4159/DailySales!$R4159)+DailySales!$U4159</f>
        <v>100</v>
      </c>
      <c r="U4159" s="146">
        <v>100</v>
      </c>
      <c r="V4159" s="148">
        <f>+DailySales!$T4159*DailySales!$R4159</f>
        <v>1200</v>
      </c>
      <c r="W4159" s="148">
        <f>+DailySales!$V4159*DailySales!$Q4159</f>
        <v>1200</v>
      </c>
      <c r="X4159" s="148">
        <f>VLOOKUP(O4159,Stock[],6,FALSE)</f>
        <v>1530</v>
      </c>
      <c r="Y4159" s="148">
        <f>+DailySales!$V4159*DailySales!$X4159</f>
        <v>1836000</v>
      </c>
      <c r="Z4159" s="146"/>
      <c r="AA4159" s="146"/>
      <c r="AB4159" s="146">
        <v>12000</v>
      </c>
      <c r="AC4159" s="146">
        <v>12000</v>
      </c>
      <c r="AD4159" s="146"/>
      <c r="AE4159" s="149">
        <v>34000</v>
      </c>
      <c r="AF4159" s="150">
        <v>46072</v>
      </c>
      <c r="AG4159" s="151">
        <v>1846000</v>
      </c>
      <c r="AH4159" s="150"/>
      <c r="AI4159" s="151"/>
      <c r="AJ4159" s="150"/>
      <c r="AK4159" s="151"/>
      <c r="AL4159" s="34"/>
      <c r="AM4159" s="39"/>
      <c r="AN415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60" spans="1:40" ht="19.5" customHeight="1" x14ac:dyDescent="0.25">
      <c r="A4160" s="141">
        <f t="shared" si="584"/>
        <v>2026</v>
      </c>
      <c r="B4160" s="141">
        <f t="shared" si="585"/>
        <v>2</v>
      </c>
      <c r="C4160" s="154">
        <v>46072</v>
      </c>
      <c r="D4160" s="142">
        <f t="shared" ca="1" si="586"/>
        <v>46097</v>
      </c>
      <c r="E4160" s="142" t="str">
        <f t="shared" ca="1" si="587"/>
        <v>0-Months</v>
      </c>
      <c r="F4160" s="142" t="str">
        <f>VLOOKUP(O4160,Stock[],5,FALSE)</f>
        <v>BE</v>
      </c>
      <c r="G4160" s="153" t="s">
        <v>3696</v>
      </c>
      <c r="H4160" s="144" t="s">
        <v>275</v>
      </c>
      <c r="I4160" s="145" t="s">
        <v>1066</v>
      </c>
      <c r="J4160" s="141" t="str">
        <f>VLOOKUP(I4160,Customers[],2,FALSE)</f>
        <v>ခင် (ရောင်းဝယ်ရေး)</v>
      </c>
      <c r="K4160" s="141" t="str">
        <f>VLOOKUP(I4160,Customers[],4,FALSE)</f>
        <v>Pyawbwe</v>
      </c>
      <c r="L4160" s="141" t="str">
        <f>VLOOKUP(Table85[[#This Row],[CustomerID]],Table!H:K,3,0)</f>
        <v>ပျော်ဘွယ်</v>
      </c>
      <c r="M4160" s="141" t="str">
        <f>VLOOKUP(I4160,Customers[],5,FALSE)</f>
        <v>Van-1</v>
      </c>
      <c r="N4160" s="145" t="s">
        <v>9</v>
      </c>
      <c r="O4160" s="146" t="s">
        <v>2465</v>
      </c>
      <c r="P4160" s="141" t="str">
        <f>VLOOKUP(O4160,Stock[],2,FALSE)</f>
        <v>မိုးနဲကွန်ကီး</v>
      </c>
      <c r="Q4160" s="147">
        <f>VLOOKUP(O4160,Stock[],3,FALSE)</f>
        <v>0.64</v>
      </c>
      <c r="R4160" s="147">
        <f>VLOOKUP(O4160,Stock[],4,FALSE)</f>
        <v>14</v>
      </c>
      <c r="S4160" s="146"/>
      <c r="T4160" s="147">
        <f>(DailySales!$S4160/DailySales!$R4160)+DailySales!$U4160</f>
        <v>4</v>
      </c>
      <c r="U4160" s="146">
        <v>4</v>
      </c>
      <c r="V4160" s="148">
        <f>+DailySales!$T4160*DailySales!$R4160</f>
        <v>56</v>
      </c>
      <c r="W4160" s="148">
        <f>+DailySales!$V4160*DailySales!$Q4160</f>
        <v>35.840000000000003</v>
      </c>
      <c r="X4160" s="148">
        <f>VLOOKUP(O4160,Stock[],6,FALSE)</f>
        <v>1700</v>
      </c>
      <c r="Y4160" s="148">
        <f>+DailySales!$V4160*DailySales!$X4160</f>
        <v>95200</v>
      </c>
      <c r="Z4160" s="146"/>
      <c r="AA4160" s="146"/>
      <c r="AB4160" s="146"/>
      <c r="AC4160" s="146"/>
      <c r="AD4160" s="146"/>
      <c r="AE4160" s="149">
        <v>1600</v>
      </c>
      <c r="AF4160" s="150">
        <v>46072</v>
      </c>
      <c r="AG4160" s="151">
        <v>96800</v>
      </c>
      <c r="AH4160" s="150"/>
      <c r="AI4160" s="151"/>
      <c r="AJ4160" s="150"/>
      <c r="AK4160" s="151"/>
      <c r="AL4160" s="34"/>
      <c r="AM4160" s="39"/>
      <c r="AN416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61" spans="1:40" ht="19.5" customHeight="1" x14ac:dyDescent="0.25">
      <c r="A4161" s="141">
        <f t="shared" si="584"/>
        <v>2026</v>
      </c>
      <c r="B4161" s="141">
        <f t="shared" si="585"/>
        <v>2</v>
      </c>
      <c r="C4161" s="154">
        <v>46072</v>
      </c>
      <c r="D4161" s="142">
        <f t="shared" ca="1" si="586"/>
        <v>46097</v>
      </c>
      <c r="E4161" s="142" t="str">
        <f t="shared" ca="1" si="587"/>
        <v>0-Months</v>
      </c>
      <c r="F4161" s="142" t="str">
        <f>VLOOKUP(O4161,Stock[],5,FALSE)</f>
        <v>BE</v>
      </c>
      <c r="G4161" s="153" t="s">
        <v>3696</v>
      </c>
      <c r="H4161" s="144" t="s">
        <v>275</v>
      </c>
      <c r="I4161" s="145" t="s">
        <v>1066</v>
      </c>
      <c r="J4161" s="141" t="str">
        <f>VLOOKUP(I4161,Customers[],2,FALSE)</f>
        <v>ခင် (ရောင်းဝယ်ရေး)</v>
      </c>
      <c r="K4161" s="141" t="str">
        <f>VLOOKUP(I4161,Customers[],4,FALSE)</f>
        <v>Pyawbwe</v>
      </c>
      <c r="L4161" s="141" t="str">
        <f>VLOOKUP(Table85[[#This Row],[CustomerID]],Table!H:K,3,0)</f>
        <v>ပျော်ဘွယ်</v>
      </c>
      <c r="M4161" s="141" t="str">
        <f>VLOOKUP(I4161,Customers[],5,FALSE)</f>
        <v>Van-1</v>
      </c>
      <c r="N4161" s="145" t="s">
        <v>9</v>
      </c>
      <c r="O4161" s="146" t="s">
        <v>3113</v>
      </c>
      <c r="P4161" s="141" t="str">
        <f>VLOOKUP(O4161,Stock[],2,FALSE)</f>
        <v>မြန်မာရှောက်ပျား   ကော်(1L)</v>
      </c>
      <c r="Q4161" s="147">
        <f>VLOOKUP(O4161,Stock[],3,FALSE)</f>
        <v>1</v>
      </c>
      <c r="R4161" s="147">
        <f>VLOOKUP(O4161,Stock[],4,FALSE)</f>
        <v>12</v>
      </c>
      <c r="S4161" s="146"/>
      <c r="T4161" s="147">
        <f>(DailySales!$S4161/DailySales!$R4161)+DailySales!$U4161</f>
        <v>25</v>
      </c>
      <c r="U4161" s="146">
        <v>25</v>
      </c>
      <c r="V4161" s="148">
        <f>+DailySales!$T4161*DailySales!$R4161</f>
        <v>300</v>
      </c>
      <c r="W4161" s="148">
        <f>+DailySales!$V4161*DailySales!$Q4161</f>
        <v>300</v>
      </c>
      <c r="X4161" s="148">
        <f>VLOOKUP(O4161,Stock[],6,FALSE)</f>
        <v>1700</v>
      </c>
      <c r="Y4161" s="148">
        <f>+DailySales!$V4161*DailySales!$X4161</f>
        <v>510000</v>
      </c>
      <c r="Z4161" s="146"/>
      <c r="AA4161" s="146"/>
      <c r="AB4161" s="146"/>
      <c r="AC4161" s="146"/>
      <c r="AD4161" s="146"/>
      <c r="AE4161" s="149">
        <v>8750</v>
      </c>
      <c r="AF4161" s="150">
        <v>46072</v>
      </c>
      <c r="AG4161" s="151">
        <v>518750</v>
      </c>
      <c r="AH4161" s="150"/>
      <c r="AI4161" s="151"/>
      <c r="AJ4161" s="150"/>
      <c r="AK4161" s="151"/>
      <c r="AL4161" s="34"/>
      <c r="AM4161" s="39"/>
      <c r="AN416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62" spans="1:40" ht="19.5" customHeight="1" x14ac:dyDescent="0.25">
      <c r="A4162" s="141">
        <f t="shared" si="584"/>
        <v>2026</v>
      </c>
      <c r="B4162" s="141">
        <f t="shared" si="585"/>
        <v>2</v>
      </c>
      <c r="C4162" s="154">
        <v>46072</v>
      </c>
      <c r="D4162" s="142">
        <f t="shared" ca="1" si="586"/>
        <v>46097</v>
      </c>
      <c r="E4162" s="142" t="str">
        <f t="shared" ca="1" si="587"/>
        <v>0-Months</v>
      </c>
      <c r="F4162" s="142" t="str">
        <f>VLOOKUP(O4162,Stock[],5,FALSE)</f>
        <v>BE</v>
      </c>
      <c r="G4162" s="153" t="s">
        <v>3696</v>
      </c>
      <c r="H4162" s="144" t="s">
        <v>275</v>
      </c>
      <c r="I4162" s="145" t="s">
        <v>1014</v>
      </c>
      <c r="J4162" s="141" t="str">
        <f>VLOOKUP(I4162,Customers[],2,FALSE)</f>
        <v>FOC</v>
      </c>
      <c r="K4162" s="141">
        <f>VLOOKUP(I4162,Customers[],4,FALSE)</f>
        <v>0</v>
      </c>
      <c r="L4162" s="141">
        <f>VLOOKUP(Table85[[#This Row],[CustomerID]],Table!H:K,3,0)</f>
        <v>0</v>
      </c>
      <c r="M4162" s="141">
        <f>VLOOKUP(I4162,Customers[],5,FALSE)</f>
        <v>0</v>
      </c>
      <c r="N4162" s="145" t="s">
        <v>1014</v>
      </c>
      <c r="O4162" s="146" t="s">
        <v>3113</v>
      </c>
      <c r="P4162" s="141" t="str">
        <f>VLOOKUP(O4162,Stock[],2,FALSE)</f>
        <v>မြန်မာရှောက်ပျား   ကော်(1L)</v>
      </c>
      <c r="Q4162" s="147">
        <f>VLOOKUP(O4162,Stock[],3,FALSE)</f>
        <v>1</v>
      </c>
      <c r="R4162" s="147">
        <f>VLOOKUP(O4162,Stock[],4,FALSE)</f>
        <v>12</v>
      </c>
      <c r="S4162" s="146"/>
      <c r="T4162" s="147">
        <f>(DailySales!$S4162/DailySales!$R4162)+DailySales!$U4162</f>
        <v>1</v>
      </c>
      <c r="U4162" s="146">
        <v>1</v>
      </c>
      <c r="V4162" s="148">
        <f>+DailySales!$T4162*DailySales!$R4162</f>
        <v>12</v>
      </c>
      <c r="W4162" s="148">
        <f>+DailySales!$V4162*DailySales!$Q4162</f>
        <v>12</v>
      </c>
      <c r="X4162" s="148">
        <f>VLOOKUP(O4162,Stock[],6,FALSE)</f>
        <v>1700</v>
      </c>
      <c r="Y4162" s="148">
        <f>+DailySales!$V4162*DailySales!$X4162</f>
        <v>20400</v>
      </c>
      <c r="Z4162" s="146"/>
      <c r="AA4162" s="146"/>
      <c r="AB4162" s="146"/>
      <c r="AC4162" s="146"/>
      <c r="AD4162" s="146"/>
      <c r="AE4162" s="149"/>
      <c r="AF4162" s="150">
        <v>46072</v>
      </c>
      <c r="AG4162" s="151">
        <v>20400</v>
      </c>
      <c r="AH4162" s="150"/>
      <c r="AI4162" s="151"/>
      <c r="AJ4162" s="150"/>
      <c r="AK4162" s="151"/>
      <c r="AL4162" s="34"/>
      <c r="AM4162" s="39"/>
      <c r="AN416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63" spans="1:40" ht="19.5" customHeight="1" x14ac:dyDescent="0.25">
      <c r="A4163" s="141">
        <f t="shared" si="584"/>
        <v>2026</v>
      </c>
      <c r="B4163" s="141">
        <f t="shared" si="585"/>
        <v>2</v>
      </c>
      <c r="C4163" s="154">
        <v>46072</v>
      </c>
      <c r="D4163" s="142">
        <f t="shared" ca="1" si="586"/>
        <v>46097</v>
      </c>
      <c r="E4163" s="142" t="str">
        <f t="shared" ca="1" si="587"/>
        <v>0-Months</v>
      </c>
      <c r="F4163" s="142" t="str">
        <f>VLOOKUP(O4163,Stock[],5,FALSE)</f>
        <v>BE</v>
      </c>
      <c r="G4163" s="153" t="s">
        <v>3697</v>
      </c>
      <c r="H4163" s="144" t="s">
        <v>275</v>
      </c>
      <c r="I4163" s="145" t="s">
        <v>1753</v>
      </c>
      <c r="J4163" s="141" t="str">
        <f>VLOOKUP(I4163,Customers[],2,FALSE)</f>
        <v>ကုန်သည်လက်ဆောင်</v>
      </c>
      <c r="K4163" s="141">
        <f>VLOOKUP(I4163,Customers[],4,FALSE)</f>
        <v>0</v>
      </c>
      <c r="L4163" s="141">
        <f>VLOOKUP(Table85[[#This Row],[CustomerID]],Table!H:K,3,0)</f>
        <v>0</v>
      </c>
      <c r="M4163" s="141">
        <f>VLOOKUP(I4163,Customers[],5,FALSE)</f>
        <v>0</v>
      </c>
      <c r="N4163" s="145" t="s">
        <v>9</v>
      </c>
      <c r="O4163" s="146" t="s">
        <v>225</v>
      </c>
      <c r="P4163" s="141" t="str">
        <f>VLOOKUP(O4163,Stock[],2,FALSE)</f>
        <v>ချယ်ရီသံပုရာအရက်သန့်ကော် (1Ltr)</v>
      </c>
      <c r="Q4163" s="147">
        <f>VLOOKUP(O4163,Stock[],3,FALSE)</f>
        <v>1</v>
      </c>
      <c r="R4163" s="147">
        <f>VLOOKUP(O4163,Stock[],4,FALSE)</f>
        <v>12</v>
      </c>
      <c r="S4163" s="146"/>
      <c r="T4163" s="147">
        <f>(DailySales!$S4163/DailySales!$R4163)+DailySales!$U4163</f>
        <v>2</v>
      </c>
      <c r="U4163" s="146">
        <v>2</v>
      </c>
      <c r="V4163" s="148">
        <f>+DailySales!$T4163*DailySales!$R4163</f>
        <v>24</v>
      </c>
      <c r="W4163" s="148">
        <f>+DailySales!$V4163*DailySales!$Q4163</f>
        <v>24</v>
      </c>
      <c r="X4163" s="148">
        <f>VLOOKUP(O4163,Stock[],6,FALSE)</f>
        <v>1260</v>
      </c>
      <c r="Y4163" s="148">
        <f>+DailySales!$V4163*DailySales!$X4163</f>
        <v>30240</v>
      </c>
      <c r="Z4163" s="146"/>
      <c r="AA4163" s="146"/>
      <c r="AB4163" s="146"/>
      <c r="AC4163" s="146"/>
      <c r="AD4163" s="146"/>
      <c r="AE4163" s="149"/>
      <c r="AF4163" s="150">
        <v>46072</v>
      </c>
      <c r="AG4163" s="151">
        <v>30240</v>
      </c>
      <c r="AH4163" s="150"/>
      <c r="AI4163" s="151"/>
      <c r="AJ4163" s="150"/>
      <c r="AK4163" s="151"/>
      <c r="AL4163" s="34"/>
      <c r="AM4163" s="39"/>
      <c r="AN416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64" spans="1:40" ht="19.5" customHeight="1" x14ac:dyDescent="0.25">
      <c r="A4164" s="141">
        <f t="shared" si="584"/>
        <v>2026</v>
      </c>
      <c r="B4164" s="141">
        <f t="shared" si="585"/>
        <v>2</v>
      </c>
      <c r="C4164" s="154">
        <v>46072</v>
      </c>
      <c r="D4164" s="142">
        <f t="shared" ca="1" si="586"/>
        <v>46097</v>
      </c>
      <c r="E4164" s="142" t="str">
        <f t="shared" ca="1" si="587"/>
        <v>0-Months</v>
      </c>
      <c r="F4164" s="142" t="str">
        <f>VLOOKUP(O4164,Stock[],5,FALSE)</f>
        <v>BE</v>
      </c>
      <c r="G4164" s="143" t="s">
        <v>3698</v>
      </c>
      <c r="H4164" s="144"/>
      <c r="I4164" s="145" t="s">
        <v>243</v>
      </c>
      <c r="J4164" s="141" t="str">
        <f>VLOOKUP(I4164,Customers[],2,FALSE)</f>
        <v>ကောင်းထက်သူ</v>
      </c>
      <c r="K4164" s="141" t="str">
        <f>VLOOKUP(I4164,Customers[],4,FALSE)</f>
        <v>Kyukpadaung</v>
      </c>
      <c r="L4164" s="141" t="str">
        <f>VLOOKUP(Table85[[#This Row],[CustomerID]],Table!H:K,3,0)</f>
        <v>ကျောက်ပန်းတောင်း</v>
      </c>
      <c r="M4164" s="141" t="str">
        <f>VLOOKUP(I4164,Customers[],5,FALSE)</f>
        <v>WholeSales/Contract</v>
      </c>
      <c r="N4164" s="145" t="s">
        <v>10</v>
      </c>
      <c r="O4164" s="146" t="s">
        <v>2120</v>
      </c>
      <c r="P4164" s="141" t="str">
        <f>VLOOKUP(O4164,Stock[],2,FALSE)</f>
        <v>ဇေ အရက်သန့်</v>
      </c>
      <c r="Q4164" s="147">
        <f>VLOOKUP(O4164,Stock[],3,FALSE)</f>
        <v>0.64</v>
      </c>
      <c r="R4164" s="147">
        <f>VLOOKUP(O4164,Stock[],4,FALSE)</f>
        <v>14</v>
      </c>
      <c r="S4164" s="146"/>
      <c r="T4164" s="147">
        <f>(DailySales!$S4164/DailySales!$R4164)+DailySales!$U4164</f>
        <v>150</v>
      </c>
      <c r="U4164" s="146">
        <v>150</v>
      </c>
      <c r="V4164" s="148">
        <f>+DailySales!$T4164*DailySales!$R4164</f>
        <v>2100</v>
      </c>
      <c r="W4164" s="148">
        <f>+DailySales!$V4164*DailySales!$Q4164</f>
        <v>1344</v>
      </c>
      <c r="X4164" s="148">
        <f>VLOOKUP(O4164,Stock[],6,FALSE)</f>
        <v>1380</v>
      </c>
      <c r="Y4164" s="148">
        <f>+DailySales!$V4164*DailySales!$X4164</f>
        <v>2898000</v>
      </c>
      <c r="Z4164" s="146"/>
      <c r="AA4164" s="146"/>
      <c r="AB4164" s="146"/>
      <c r="AC4164" s="146"/>
      <c r="AD4164" s="146"/>
      <c r="AE4164" s="149">
        <f>150*350</f>
        <v>52500</v>
      </c>
      <c r="AF4164" s="150"/>
      <c r="AG4164" s="151"/>
      <c r="AH4164" s="150"/>
      <c r="AI4164" s="151"/>
      <c r="AJ4164" s="150"/>
      <c r="AK4164" s="151"/>
      <c r="AL4164" s="34"/>
      <c r="AM4164" s="39"/>
      <c r="AN416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2950500</v>
      </c>
    </row>
    <row r="4165" spans="1:40" ht="19.5" customHeight="1" x14ac:dyDescent="0.25">
      <c r="A4165" s="141">
        <f t="shared" si="584"/>
        <v>2026</v>
      </c>
      <c r="B4165" s="141">
        <f t="shared" si="585"/>
        <v>2</v>
      </c>
      <c r="C4165" s="154">
        <v>46072</v>
      </c>
      <c r="D4165" s="142">
        <f t="shared" ca="1" si="586"/>
        <v>46097</v>
      </c>
      <c r="E4165" s="142" t="str">
        <f t="shared" ca="1" si="587"/>
        <v>0-Months</v>
      </c>
      <c r="F4165" s="142" t="str">
        <f>VLOOKUP(O4165,Stock[],5,FALSE)</f>
        <v>BE</v>
      </c>
      <c r="G4165" s="143" t="s">
        <v>3698</v>
      </c>
      <c r="H4165" s="144"/>
      <c r="I4165" s="145" t="s">
        <v>243</v>
      </c>
      <c r="J4165" s="141" t="str">
        <f>VLOOKUP(I4165,Customers[],2,FALSE)</f>
        <v>ကောင်းထက်သူ</v>
      </c>
      <c r="K4165" s="141" t="str">
        <f>VLOOKUP(I4165,Customers[],4,FALSE)</f>
        <v>Kyukpadaung</v>
      </c>
      <c r="L4165" s="141" t="str">
        <f>VLOOKUP(Table85[[#This Row],[CustomerID]],Table!H:K,3,0)</f>
        <v>ကျောက်ပန်းတောင်း</v>
      </c>
      <c r="M4165" s="141" t="str">
        <f>VLOOKUP(I4165,Customers[],5,FALSE)</f>
        <v>WholeSales/Contract</v>
      </c>
      <c r="N4165" s="145" t="s">
        <v>10</v>
      </c>
      <c r="O4165" s="146" t="s">
        <v>2465</v>
      </c>
      <c r="P4165" s="141" t="str">
        <f>VLOOKUP(O4165,Stock[],2,FALSE)</f>
        <v>မိုးနဲကွန်ကီး</v>
      </c>
      <c r="Q4165" s="147">
        <f>VLOOKUP(O4165,Stock[],3,FALSE)</f>
        <v>0.64</v>
      </c>
      <c r="R4165" s="147">
        <f>VLOOKUP(O4165,Stock[],4,FALSE)</f>
        <v>14</v>
      </c>
      <c r="S4165" s="146"/>
      <c r="T4165" s="147">
        <f>(DailySales!$S4165/DailySales!$R4165)+DailySales!$U4165</f>
        <v>50</v>
      </c>
      <c r="U4165" s="146">
        <v>50</v>
      </c>
      <c r="V4165" s="148">
        <f>+DailySales!$T4165*DailySales!$R4165</f>
        <v>700</v>
      </c>
      <c r="W4165" s="148">
        <f>+DailySales!$V4165*DailySales!$Q4165</f>
        <v>448</v>
      </c>
      <c r="X4165" s="148">
        <f>VLOOKUP(O4165,Stock[],6,FALSE)</f>
        <v>1700</v>
      </c>
      <c r="Y4165" s="148">
        <f>+DailySales!$V4165*DailySales!$X4165</f>
        <v>1190000</v>
      </c>
      <c r="Z4165" s="146"/>
      <c r="AA4165" s="146"/>
      <c r="AB4165" s="146"/>
      <c r="AC4165" s="146"/>
      <c r="AD4165" s="146"/>
      <c r="AE4165" s="149">
        <f>50*350</f>
        <v>17500</v>
      </c>
      <c r="AF4165" s="150"/>
      <c r="AG4165" s="151"/>
      <c r="AH4165" s="150"/>
      <c r="AI4165" s="151"/>
      <c r="AJ4165" s="150"/>
      <c r="AK4165" s="151"/>
      <c r="AL4165" s="34"/>
      <c r="AM4165" s="39"/>
      <c r="AN416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1207500</v>
      </c>
    </row>
    <row r="4166" spans="1:40" ht="19.5" customHeight="1" x14ac:dyDescent="0.25">
      <c r="A4166" s="141">
        <f t="shared" ref="A4166:A4176" si="588">YEAR(C4166)</f>
        <v>2026</v>
      </c>
      <c r="B4166" s="141">
        <f t="shared" ref="B4166:B4176" si="589">MONTH(C4166)</f>
        <v>2</v>
      </c>
      <c r="C4166" s="154">
        <v>46072</v>
      </c>
      <c r="D4166" s="142">
        <f t="shared" ref="D4166:D4176" ca="1" si="590">TODAY()</f>
        <v>46097</v>
      </c>
      <c r="E4166" s="142" t="str">
        <f t="shared" ref="E4166:E4176" ca="1" si="591">DATEDIF(C4166,D4166,"M")&amp;"-Months"</f>
        <v>0-Months</v>
      </c>
      <c r="F4166" s="142" t="str">
        <f>VLOOKUP(O4166,Stock[],5,FALSE)</f>
        <v>BE</v>
      </c>
      <c r="G4166" s="143" t="s">
        <v>3698</v>
      </c>
      <c r="H4166" s="144"/>
      <c r="I4166" s="145" t="s">
        <v>243</v>
      </c>
      <c r="J4166" s="141" t="str">
        <f>VLOOKUP(I4166,Customers[],2,FALSE)</f>
        <v>ကောင်းထက်သူ</v>
      </c>
      <c r="K4166" s="141" t="str">
        <f>VLOOKUP(I4166,Customers[],4,FALSE)</f>
        <v>Kyukpadaung</v>
      </c>
      <c r="L4166" s="141" t="str">
        <f>VLOOKUP(Table85[[#This Row],[CustomerID]],Table!H:K,3,0)</f>
        <v>ကျောက်ပန်းတောင်း</v>
      </c>
      <c r="M4166" s="141" t="str">
        <f>VLOOKUP(I4166,Customers[],5,FALSE)</f>
        <v>WholeSales/Contract</v>
      </c>
      <c r="N4166" s="145" t="s">
        <v>10</v>
      </c>
      <c r="O4166" s="146" t="s">
        <v>205</v>
      </c>
      <c r="P4166" s="141" t="str">
        <f>VLOOKUP(O4166,Stock[],2,FALSE)</f>
        <v>ကောင်းကြည် ကော် 25%  (1Ltr )</v>
      </c>
      <c r="Q4166" s="147">
        <f>VLOOKUP(O4166,Stock[],3,FALSE)</f>
        <v>1</v>
      </c>
      <c r="R4166" s="147">
        <f>VLOOKUP(O4166,Stock[],4,FALSE)</f>
        <v>12</v>
      </c>
      <c r="S4166" s="146"/>
      <c r="T4166" s="147">
        <f>(DailySales!$S4166/DailySales!$R4166)+DailySales!$U4166</f>
        <v>20</v>
      </c>
      <c r="U4166" s="146">
        <v>20</v>
      </c>
      <c r="V4166" s="148">
        <f>+DailySales!$T4166*DailySales!$R4166</f>
        <v>240</v>
      </c>
      <c r="W4166" s="148">
        <f>+DailySales!$V4166*DailySales!$Q4166</f>
        <v>240</v>
      </c>
      <c r="X4166" s="148">
        <f>VLOOKUP(O4166,Stock[],6,FALSE)</f>
        <v>1530</v>
      </c>
      <c r="Y4166" s="148">
        <f>+DailySales!$V4166*DailySales!$X4166</f>
        <v>367200</v>
      </c>
      <c r="Z4166" s="146"/>
      <c r="AA4166" s="146"/>
      <c r="AB4166" s="146"/>
      <c r="AC4166" s="146"/>
      <c r="AD4166" s="146"/>
      <c r="AE4166" s="149">
        <f>20*350</f>
        <v>7000</v>
      </c>
      <c r="AF4166" s="150"/>
      <c r="AG4166" s="151"/>
      <c r="AH4166" s="150"/>
      <c r="AI4166" s="151"/>
      <c r="AJ4166" s="150"/>
      <c r="AK4166" s="151"/>
      <c r="AL4166" s="34"/>
      <c r="AM4166" s="39"/>
      <c r="AN416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374200</v>
      </c>
    </row>
    <row r="4167" spans="1:40" ht="19.5" customHeight="1" x14ac:dyDescent="0.25">
      <c r="A4167" s="141">
        <f t="shared" si="588"/>
        <v>2026</v>
      </c>
      <c r="B4167" s="141">
        <f t="shared" si="589"/>
        <v>2</v>
      </c>
      <c r="C4167" s="154">
        <v>46072</v>
      </c>
      <c r="D4167" s="142">
        <f t="shared" ca="1" si="590"/>
        <v>46097</v>
      </c>
      <c r="E4167" s="142" t="str">
        <f t="shared" ca="1" si="591"/>
        <v>0-Months</v>
      </c>
      <c r="F4167" s="142" t="str">
        <f>VLOOKUP(O4167,Stock[],5,FALSE)</f>
        <v>BE</v>
      </c>
      <c r="G4167" s="143" t="s">
        <v>3698</v>
      </c>
      <c r="H4167" s="144"/>
      <c r="I4167" s="145" t="s">
        <v>243</v>
      </c>
      <c r="J4167" s="141" t="str">
        <f>VLOOKUP(I4167,Customers[],2,FALSE)</f>
        <v>ကောင်းထက်သူ</v>
      </c>
      <c r="K4167" s="141" t="str">
        <f>VLOOKUP(I4167,Customers[],4,FALSE)</f>
        <v>Kyukpadaung</v>
      </c>
      <c r="L4167" s="141" t="str">
        <f>VLOOKUP(Table85[[#This Row],[CustomerID]],Table!H:K,3,0)</f>
        <v>ကျောက်ပန်းတောင်း</v>
      </c>
      <c r="M4167" s="141" t="str">
        <f>VLOOKUP(I4167,Customers[],5,FALSE)</f>
        <v>WholeSales/Contract</v>
      </c>
      <c r="N4167" s="145" t="s">
        <v>10</v>
      </c>
      <c r="O4167" s="146" t="s">
        <v>2591</v>
      </c>
      <c r="P4167" s="141" t="str">
        <f>VLOOKUP(O4167,Stock[],2,FALSE)</f>
        <v>မိုးနဲကွန်ကီး ကော် (1L)</v>
      </c>
      <c r="Q4167" s="147">
        <f>VLOOKUP(O4167,Stock[],3,FALSE)</f>
        <v>1</v>
      </c>
      <c r="R4167" s="147">
        <f>VLOOKUP(O4167,Stock[],4,FALSE)</f>
        <v>12</v>
      </c>
      <c r="S4167" s="146"/>
      <c r="T4167" s="147">
        <f>(DailySales!$S4167/DailySales!$R4167)+DailySales!$U4167</f>
        <v>20</v>
      </c>
      <c r="U4167" s="146">
        <v>20</v>
      </c>
      <c r="V4167" s="148">
        <f>+DailySales!$T4167*DailySales!$R4167</f>
        <v>240</v>
      </c>
      <c r="W4167" s="148">
        <f>+DailySales!$V4167*DailySales!$Q4167</f>
        <v>240</v>
      </c>
      <c r="X4167" s="148">
        <f>VLOOKUP(O4167,Stock[],6,FALSE)</f>
        <v>2100</v>
      </c>
      <c r="Y4167" s="148">
        <f>+DailySales!$V4167*DailySales!$X4167</f>
        <v>504000</v>
      </c>
      <c r="Z4167" s="146"/>
      <c r="AA4167" s="146"/>
      <c r="AB4167" s="146"/>
      <c r="AC4167" s="146"/>
      <c r="AD4167" s="146"/>
      <c r="AE4167" s="149">
        <v>7000</v>
      </c>
      <c r="AF4167" s="150"/>
      <c r="AG4167" s="151"/>
      <c r="AH4167" s="150"/>
      <c r="AI4167" s="151"/>
      <c r="AJ4167" s="150"/>
      <c r="AK4167" s="151"/>
      <c r="AL4167" s="34"/>
      <c r="AM4167" s="39"/>
      <c r="AN416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511000</v>
      </c>
    </row>
    <row r="4168" spans="1:40" ht="19.5" customHeight="1" x14ac:dyDescent="0.25">
      <c r="A4168" s="141">
        <f t="shared" si="588"/>
        <v>2026</v>
      </c>
      <c r="B4168" s="141">
        <f t="shared" si="589"/>
        <v>2</v>
      </c>
      <c r="C4168" s="154">
        <v>46072</v>
      </c>
      <c r="D4168" s="142">
        <f t="shared" ca="1" si="590"/>
        <v>46097</v>
      </c>
      <c r="E4168" s="142" t="str">
        <f t="shared" ca="1" si="591"/>
        <v>0-Months</v>
      </c>
      <c r="F4168" s="142" t="str">
        <f>VLOOKUP(O4168,Stock[],5,FALSE)</f>
        <v>BE</v>
      </c>
      <c r="G4168" s="143" t="s">
        <v>3699</v>
      </c>
      <c r="H4168" s="144"/>
      <c r="I4168" s="145" t="s">
        <v>1754</v>
      </c>
      <c r="J4168" s="141" t="str">
        <f>VLOOKUP(I4168,Customers[],2,FALSE)</f>
        <v>စစ်ဆေးရေးဂိတ်လက်ဆောင်</v>
      </c>
      <c r="K4168" s="141">
        <f>VLOOKUP(I4168,Customers[],4,FALSE)</f>
        <v>0</v>
      </c>
      <c r="L4168" s="141">
        <f>VLOOKUP(Table85[[#This Row],[CustomerID]],Table!H:K,3,0)</f>
        <v>0</v>
      </c>
      <c r="M4168" s="141">
        <f>VLOOKUP(I4168,Customers[],5,FALSE)</f>
        <v>0</v>
      </c>
      <c r="N4168" s="145" t="s">
        <v>1751</v>
      </c>
      <c r="O4168" s="146" t="s">
        <v>217</v>
      </c>
      <c r="P4168" s="141" t="str">
        <f>VLOOKUP(O4168,Stock[],2,FALSE)</f>
        <v>လိမ္မော်ဖြူ</v>
      </c>
      <c r="Q4168" s="147">
        <f>VLOOKUP(O4168,Stock[],3,FALSE)</f>
        <v>0.64</v>
      </c>
      <c r="R4168" s="147">
        <f>VLOOKUP(O4168,Stock[],4,FALSE)</f>
        <v>24</v>
      </c>
      <c r="S4168" s="146">
        <v>8</v>
      </c>
      <c r="T4168" s="147">
        <f>(DailySales!$S4168/DailySales!$R4168)+DailySales!$U4168</f>
        <v>0.33333333333333331</v>
      </c>
      <c r="U4168" s="146"/>
      <c r="V4168" s="148">
        <f>+DailySales!$T4168*DailySales!$R4168</f>
        <v>8</v>
      </c>
      <c r="W4168" s="148">
        <f>+DailySales!$V4168*DailySales!$Q4168</f>
        <v>5.12</v>
      </c>
      <c r="X4168" s="148">
        <f>VLOOKUP(O4168,Stock[],6,FALSE)</f>
        <v>1330</v>
      </c>
      <c r="Y4168" s="148">
        <f>+DailySales!$V4168*DailySales!$X4168</f>
        <v>10640</v>
      </c>
      <c r="Z4168" s="146"/>
      <c r="AA4168" s="146"/>
      <c r="AB4168" s="146"/>
      <c r="AC4168" s="146"/>
      <c r="AD4168" s="146"/>
      <c r="AE4168" s="149"/>
      <c r="AF4168" s="150">
        <v>46072</v>
      </c>
      <c r="AG4168" s="151">
        <v>10640</v>
      </c>
      <c r="AH4168" s="150"/>
      <c r="AI4168" s="151"/>
      <c r="AJ4168" s="150"/>
      <c r="AK4168" s="151"/>
      <c r="AL4168" s="34"/>
      <c r="AM4168" s="39"/>
      <c r="AN416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69" spans="1:40" ht="19.5" customHeight="1" x14ac:dyDescent="0.25">
      <c r="A4169" s="141">
        <f t="shared" si="588"/>
        <v>2026</v>
      </c>
      <c r="B4169" s="141">
        <f t="shared" si="589"/>
        <v>2</v>
      </c>
      <c r="C4169" s="154">
        <v>46072</v>
      </c>
      <c r="D4169" s="142">
        <f t="shared" ca="1" si="590"/>
        <v>46097</v>
      </c>
      <c r="E4169" s="142" t="str">
        <f t="shared" ca="1" si="591"/>
        <v>0-Months</v>
      </c>
      <c r="F4169" s="142" t="str">
        <f>VLOOKUP(O4169,Stock[],5,FALSE)</f>
        <v>BE</v>
      </c>
      <c r="G4169" s="143" t="s">
        <v>3700</v>
      </c>
      <c r="H4169" s="144"/>
      <c r="I4169" s="145" t="s">
        <v>242</v>
      </c>
      <c r="J4169" s="141" t="str">
        <f>VLOOKUP(I4169,Customers[],2,FALSE)</f>
        <v>ဦးသိန်းစိုး</v>
      </c>
      <c r="K4169" s="141" t="str">
        <f>VLOOKUP(I4169,Customers[],4,FALSE)</f>
        <v>Kyukpadaung</v>
      </c>
      <c r="L4169" s="141" t="str">
        <f>VLOOKUP(Table85[[#This Row],[CustomerID]],Table!H:K,3,0)</f>
        <v>ကျောက်ပန်းတောင်း</v>
      </c>
      <c r="M4169" s="141" t="str">
        <f>VLOOKUP(I4169,Customers[],5,FALSE)</f>
        <v>WholeSales/Contract</v>
      </c>
      <c r="N4169" s="145" t="s">
        <v>10</v>
      </c>
      <c r="O4169" s="146" t="s">
        <v>2120</v>
      </c>
      <c r="P4169" s="141" t="str">
        <f>VLOOKUP(O4169,Stock[],2,FALSE)</f>
        <v>ဇေ အရက်သန့်</v>
      </c>
      <c r="Q4169" s="147">
        <f>VLOOKUP(O4169,Stock[],3,FALSE)</f>
        <v>0.64</v>
      </c>
      <c r="R4169" s="147">
        <f>VLOOKUP(O4169,Stock[],4,FALSE)</f>
        <v>14</v>
      </c>
      <c r="S4169" s="146"/>
      <c r="T4169" s="147">
        <f>(DailySales!$S4169/DailySales!$R4169)+DailySales!$U4169</f>
        <v>150</v>
      </c>
      <c r="U4169" s="146">
        <v>150</v>
      </c>
      <c r="V4169" s="148">
        <f>+DailySales!$T4169*DailySales!$R4169</f>
        <v>2100</v>
      </c>
      <c r="W4169" s="148">
        <f>+DailySales!$V4169*DailySales!$Q4169</f>
        <v>1344</v>
      </c>
      <c r="X4169" s="148">
        <f>VLOOKUP(O4169,Stock[],6,FALSE)</f>
        <v>1380</v>
      </c>
      <c r="Y4169" s="148">
        <f>+DailySales!$V4169*DailySales!$X4169</f>
        <v>2898000</v>
      </c>
      <c r="Z4169" s="146"/>
      <c r="AA4169" s="146"/>
      <c r="AB4169" s="146"/>
      <c r="AC4169" s="146"/>
      <c r="AD4169" s="146"/>
      <c r="AE4169" s="149">
        <f>150*350</f>
        <v>52500</v>
      </c>
      <c r="AF4169" s="150"/>
      <c r="AG4169" s="151"/>
      <c r="AH4169" s="150">
        <v>46081</v>
      </c>
      <c r="AI4169" s="151">
        <v>2950500</v>
      </c>
      <c r="AJ4169" s="150"/>
      <c r="AK4169" s="151"/>
      <c r="AL4169" s="34"/>
      <c r="AM4169" s="39"/>
      <c r="AN416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70" spans="1:40" ht="19.5" customHeight="1" x14ac:dyDescent="0.25">
      <c r="A4170" s="141">
        <f t="shared" si="588"/>
        <v>2026</v>
      </c>
      <c r="B4170" s="141">
        <f t="shared" si="589"/>
        <v>2</v>
      </c>
      <c r="C4170" s="154">
        <v>46072</v>
      </c>
      <c r="D4170" s="142">
        <f t="shared" ca="1" si="590"/>
        <v>46097</v>
      </c>
      <c r="E4170" s="142" t="str">
        <f t="shared" ca="1" si="591"/>
        <v>0-Months</v>
      </c>
      <c r="F4170" s="142" t="str">
        <f>VLOOKUP(O4170,Stock[],5,FALSE)</f>
        <v>BE</v>
      </c>
      <c r="G4170" s="143" t="s">
        <v>3701</v>
      </c>
      <c r="H4170" s="144"/>
      <c r="I4170" s="145" t="s">
        <v>201</v>
      </c>
      <c r="J4170" s="141" t="str">
        <f>VLOOKUP(I4170,Customers[],2,FALSE)</f>
        <v>ဦးအောင်မိုး(ကောင်းသန့်)</v>
      </c>
      <c r="K4170" s="141" t="str">
        <f>VLOOKUP(I4170,Customers[],4,FALSE)</f>
        <v>Meiktila</v>
      </c>
      <c r="L4170" s="141" t="str">
        <f>VLOOKUP(Table85[[#This Row],[CustomerID]],Table!H:K,3,0)</f>
        <v>မိတ္ထီလာ</v>
      </c>
      <c r="M4170" s="141" t="str">
        <f>VLOOKUP(I4170,Customers[],5,FALSE)</f>
        <v>WholeSales/Contract</v>
      </c>
      <c r="N4170" s="145" t="s">
        <v>10</v>
      </c>
      <c r="O4170" s="146" t="s">
        <v>240</v>
      </c>
      <c r="P4170" s="141" t="str">
        <f>VLOOKUP(O4170,Stock[],2,FALSE)</f>
        <v>သံပုရာအရက်</v>
      </c>
      <c r="Q4170" s="147">
        <f>VLOOKUP(O4170,Stock[],3,FALSE)</f>
        <v>0.64</v>
      </c>
      <c r="R4170" s="147">
        <f>VLOOKUP(O4170,Stock[],4,FALSE)</f>
        <v>14</v>
      </c>
      <c r="S4170" s="146"/>
      <c r="T4170" s="147">
        <f>(DailySales!$S4170/DailySales!$R4170)+DailySales!$U4170</f>
        <v>25</v>
      </c>
      <c r="U4170" s="146">
        <v>25</v>
      </c>
      <c r="V4170" s="148">
        <f>+DailySales!$T4170*DailySales!$R4170</f>
        <v>350</v>
      </c>
      <c r="W4170" s="148">
        <f>+DailySales!$V4170*DailySales!$Q4170</f>
        <v>224</v>
      </c>
      <c r="X4170" s="148">
        <f>VLOOKUP(O4170,Stock[],6,FALSE)</f>
        <v>1330</v>
      </c>
      <c r="Y4170" s="148">
        <f>+DailySales!$V4170*DailySales!$X4170</f>
        <v>465500</v>
      </c>
      <c r="Z4170" s="146"/>
      <c r="AA4170" s="146"/>
      <c r="AB4170" s="146"/>
      <c r="AC4170" s="146"/>
      <c r="AD4170" s="146"/>
      <c r="AE4170" s="149"/>
      <c r="AF4170" s="150"/>
      <c r="AG4170" s="151"/>
      <c r="AH4170" s="150">
        <v>46073</v>
      </c>
      <c r="AI4170" s="151">
        <v>30142</v>
      </c>
      <c r="AJ4170" s="150">
        <v>46074</v>
      </c>
      <c r="AK4170" s="151">
        <v>435358</v>
      </c>
      <c r="AL4170" s="34"/>
      <c r="AM4170" s="39"/>
      <c r="AN417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71" spans="1:40" ht="19.5" customHeight="1" x14ac:dyDescent="0.25">
      <c r="A4171" s="141">
        <f t="shared" si="588"/>
        <v>2026</v>
      </c>
      <c r="B4171" s="141">
        <f t="shared" si="589"/>
        <v>2</v>
      </c>
      <c r="C4171" s="154">
        <v>46072</v>
      </c>
      <c r="D4171" s="142">
        <f t="shared" ca="1" si="590"/>
        <v>46097</v>
      </c>
      <c r="E4171" s="142" t="str">
        <f t="shared" ca="1" si="591"/>
        <v>0-Months</v>
      </c>
      <c r="F4171" s="142" t="str">
        <f>VLOOKUP(O4171,Stock[],5,FALSE)</f>
        <v>BE</v>
      </c>
      <c r="G4171" s="143" t="s">
        <v>3701</v>
      </c>
      <c r="H4171" s="144"/>
      <c r="I4171" s="145" t="s">
        <v>201</v>
      </c>
      <c r="J4171" s="141" t="str">
        <f>VLOOKUP(I4171,Customers[],2,FALSE)</f>
        <v>ဦးအောင်မိုး(ကောင်းသန့်)</v>
      </c>
      <c r="K4171" s="141" t="str">
        <f>VLOOKUP(I4171,Customers[],4,FALSE)</f>
        <v>Meiktila</v>
      </c>
      <c r="L4171" s="141" t="str">
        <f>VLOOKUP(Table85[[#This Row],[CustomerID]],Table!H:K,3,0)</f>
        <v>မိတ္ထီလာ</v>
      </c>
      <c r="M4171" s="141" t="str">
        <f>VLOOKUP(I4171,Customers[],5,FALSE)</f>
        <v>WholeSales/Contract</v>
      </c>
      <c r="N4171" s="145" t="s">
        <v>10</v>
      </c>
      <c r="O4171" s="146" t="s">
        <v>220</v>
      </c>
      <c r="P4171" s="141" t="str">
        <f>VLOOKUP(O4171,Stock[],2,FALSE)</f>
        <v>မြန်မာရှောက်ပျား</v>
      </c>
      <c r="Q4171" s="147">
        <f>VLOOKUP(O4171,Stock[],3,FALSE)</f>
        <v>0.64</v>
      </c>
      <c r="R4171" s="147">
        <f>VLOOKUP(O4171,Stock[],4,FALSE)</f>
        <v>14</v>
      </c>
      <c r="S4171" s="146"/>
      <c r="T4171" s="147">
        <f>(DailySales!$S4171/DailySales!$R4171)+DailySales!$U4171</f>
        <v>92</v>
      </c>
      <c r="U4171" s="146">
        <v>92</v>
      </c>
      <c r="V4171" s="148">
        <f>+DailySales!$T4171*DailySales!$R4171</f>
        <v>1288</v>
      </c>
      <c r="W4171" s="148">
        <f>+DailySales!$V4171*DailySales!$Q4171</f>
        <v>824.32</v>
      </c>
      <c r="X4171" s="148">
        <f>VLOOKUP(O4171,Stock[],6,FALSE)</f>
        <v>1370</v>
      </c>
      <c r="Y4171" s="148">
        <f>+DailySales!$V4171*DailySales!$X4171</f>
        <v>1764560</v>
      </c>
      <c r="Z4171" s="146"/>
      <c r="AA4171" s="146"/>
      <c r="AB4171" s="146"/>
      <c r="AC4171" s="146"/>
      <c r="AD4171" s="146"/>
      <c r="AE4171" s="149"/>
      <c r="AF4171" s="150"/>
      <c r="AG4171" s="151"/>
      <c r="AH4171" s="150"/>
      <c r="AI4171" s="151"/>
      <c r="AJ4171" s="150">
        <v>46074</v>
      </c>
      <c r="AK4171" s="151">
        <v>1764560</v>
      </c>
      <c r="AL4171" s="34"/>
      <c r="AM4171" s="39"/>
      <c r="AN417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72" spans="1:40" ht="19.5" customHeight="1" x14ac:dyDescent="0.25">
      <c r="A4172" s="141">
        <f t="shared" si="588"/>
        <v>2026</v>
      </c>
      <c r="B4172" s="141">
        <f t="shared" si="589"/>
        <v>2</v>
      </c>
      <c r="C4172" s="154">
        <v>46072</v>
      </c>
      <c r="D4172" s="142">
        <f t="shared" ca="1" si="590"/>
        <v>46097</v>
      </c>
      <c r="E4172" s="142" t="str">
        <f t="shared" ca="1" si="591"/>
        <v>0-Months</v>
      </c>
      <c r="F4172" s="142" t="str">
        <f>VLOOKUP(O4172,Stock[],5,FALSE)</f>
        <v>BE</v>
      </c>
      <c r="G4172" s="143" t="s">
        <v>3701</v>
      </c>
      <c r="H4172" s="144"/>
      <c r="I4172" s="145" t="s">
        <v>201</v>
      </c>
      <c r="J4172" s="141" t="str">
        <f>VLOOKUP(I4172,Customers[],2,FALSE)</f>
        <v>ဦးအောင်မိုး(ကောင်းသန့်)</v>
      </c>
      <c r="K4172" s="141" t="str">
        <f>VLOOKUP(I4172,Customers[],4,FALSE)</f>
        <v>Meiktila</v>
      </c>
      <c r="L4172" s="141" t="str">
        <f>VLOOKUP(Table85[[#This Row],[CustomerID]],Table!H:K,3,0)</f>
        <v>မိတ္ထီလာ</v>
      </c>
      <c r="M4172" s="141" t="str">
        <f>VLOOKUP(I4172,Customers[],5,FALSE)</f>
        <v>WholeSales/Contract</v>
      </c>
      <c r="N4172" s="145" t="s">
        <v>10</v>
      </c>
      <c r="O4172" s="146" t="s">
        <v>217</v>
      </c>
      <c r="P4172" s="141" t="str">
        <f>VLOOKUP(O4172,Stock[],2,FALSE)</f>
        <v>လိမ္မော်ဖြူ</v>
      </c>
      <c r="Q4172" s="147">
        <f>VLOOKUP(O4172,Stock[],3,FALSE)</f>
        <v>0.64</v>
      </c>
      <c r="R4172" s="147">
        <f>VLOOKUP(O4172,Stock[],4,FALSE)</f>
        <v>24</v>
      </c>
      <c r="S4172" s="146"/>
      <c r="T4172" s="147">
        <f>(DailySales!$S4172/DailySales!$R4172)+DailySales!$U4172</f>
        <v>30</v>
      </c>
      <c r="U4172" s="146">
        <v>30</v>
      </c>
      <c r="V4172" s="148">
        <f>+DailySales!$T4172*DailySales!$R4172</f>
        <v>720</v>
      </c>
      <c r="W4172" s="148">
        <f>+DailySales!$V4172*DailySales!$Q4172</f>
        <v>460.8</v>
      </c>
      <c r="X4172" s="148">
        <f>VLOOKUP(O4172,Stock[],6,FALSE)</f>
        <v>1330</v>
      </c>
      <c r="Y4172" s="148">
        <f>+DailySales!$V4172*DailySales!$X4172</f>
        <v>957600</v>
      </c>
      <c r="Z4172" s="146"/>
      <c r="AA4172" s="146"/>
      <c r="AB4172" s="146"/>
      <c r="AC4172" s="146"/>
      <c r="AD4172" s="146"/>
      <c r="AE4172" s="149"/>
      <c r="AF4172" s="150"/>
      <c r="AG4172" s="151"/>
      <c r="AH4172" s="150"/>
      <c r="AI4172" s="151"/>
      <c r="AJ4172" s="150">
        <v>46074</v>
      </c>
      <c r="AK4172" s="151">
        <v>957600</v>
      </c>
      <c r="AL4172" s="34"/>
      <c r="AM4172" s="39"/>
      <c r="AN417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73" spans="1:40" ht="19.5" customHeight="1" x14ac:dyDescent="0.25">
      <c r="A4173" s="141">
        <f t="shared" si="588"/>
        <v>2026</v>
      </c>
      <c r="B4173" s="141">
        <f t="shared" si="589"/>
        <v>2</v>
      </c>
      <c r="C4173" s="154">
        <v>46072</v>
      </c>
      <c r="D4173" s="142">
        <f t="shared" ca="1" si="590"/>
        <v>46097</v>
      </c>
      <c r="E4173" s="142" t="str">
        <f t="shared" ca="1" si="591"/>
        <v>0-Months</v>
      </c>
      <c r="F4173" s="142" t="str">
        <f>VLOOKUP(O4173,Stock[],5,FALSE)</f>
        <v>BE</v>
      </c>
      <c r="G4173" s="143" t="s">
        <v>3701</v>
      </c>
      <c r="H4173" s="144"/>
      <c r="I4173" s="145" t="s">
        <v>201</v>
      </c>
      <c r="J4173" s="141" t="str">
        <f>VLOOKUP(I4173,Customers[],2,FALSE)</f>
        <v>ဦးအောင်မိုး(ကောင်းသန့်)</v>
      </c>
      <c r="K4173" s="141" t="str">
        <f>VLOOKUP(I4173,Customers[],4,FALSE)</f>
        <v>Meiktila</v>
      </c>
      <c r="L4173" s="141" t="str">
        <f>VLOOKUP(Table85[[#This Row],[CustomerID]],Table!H:K,3,0)</f>
        <v>မိတ္ထီလာ</v>
      </c>
      <c r="M4173" s="141" t="str">
        <f>VLOOKUP(I4173,Customers[],5,FALSE)</f>
        <v>WholeSales/Contract</v>
      </c>
      <c r="N4173" s="145" t="s">
        <v>10</v>
      </c>
      <c r="O4173" s="146" t="s">
        <v>2120</v>
      </c>
      <c r="P4173" s="141" t="str">
        <f>VLOOKUP(O4173,Stock[],2,FALSE)</f>
        <v>ဇေ အရက်သန့်</v>
      </c>
      <c r="Q4173" s="147">
        <f>VLOOKUP(O4173,Stock[],3,FALSE)</f>
        <v>0.64</v>
      </c>
      <c r="R4173" s="147">
        <f>VLOOKUP(O4173,Stock[],4,FALSE)</f>
        <v>14</v>
      </c>
      <c r="S4173" s="146"/>
      <c r="T4173" s="147">
        <f>(DailySales!$S4173/DailySales!$R4173)+DailySales!$U4173</f>
        <v>65</v>
      </c>
      <c r="U4173" s="146">
        <v>65</v>
      </c>
      <c r="V4173" s="148">
        <f>+DailySales!$T4173*DailySales!$R4173</f>
        <v>910</v>
      </c>
      <c r="W4173" s="148">
        <f>+DailySales!$V4173*DailySales!$Q4173</f>
        <v>582.4</v>
      </c>
      <c r="X4173" s="148">
        <f>VLOOKUP(O4173,Stock[],6,FALSE)</f>
        <v>1380</v>
      </c>
      <c r="Y4173" s="148">
        <f>+DailySales!$V4173*DailySales!$X4173</f>
        <v>1255800</v>
      </c>
      <c r="Z4173" s="146"/>
      <c r="AA4173" s="146"/>
      <c r="AB4173" s="146"/>
      <c r="AC4173" s="146"/>
      <c r="AD4173" s="146"/>
      <c r="AE4173" s="149"/>
      <c r="AF4173" s="150"/>
      <c r="AG4173" s="151"/>
      <c r="AH4173" s="150"/>
      <c r="AI4173" s="151"/>
      <c r="AJ4173" s="150">
        <v>46074</v>
      </c>
      <c r="AK4173" s="151">
        <v>1255800</v>
      </c>
      <c r="AL4173" s="34"/>
      <c r="AM4173" s="39"/>
      <c r="AN417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74" spans="1:40" ht="19.5" customHeight="1" x14ac:dyDescent="0.25">
      <c r="A4174" s="141">
        <f t="shared" si="588"/>
        <v>2026</v>
      </c>
      <c r="B4174" s="141">
        <f t="shared" si="589"/>
        <v>2</v>
      </c>
      <c r="C4174" s="154">
        <v>46072</v>
      </c>
      <c r="D4174" s="142">
        <f t="shared" ca="1" si="590"/>
        <v>46097</v>
      </c>
      <c r="E4174" s="142" t="str">
        <f t="shared" ca="1" si="591"/>
        <v>0-Months</v>
      </c>
      <c r="F4174" s="142" t="str">
        <f>VLOOKUP(O4174,Stock[],5,FALSE)</f>
        <v>BE</v>
      </c>
      <c r="G4174" s="143" t="s">
        <v>3701</v>
      </c>
      <c r="H4174" s="144"/>
      <c r="I4174" s="145" t="s">
        <v>201</v>
      </c>
      <c r="J4174" s="141" t="str">
        <f>VLOOKUP(I4174,Customers[],2,FALSE)</f>
        <v>ဦးအောင်မိုး(ကောင်းသန့်)</v>
      </c>
      <c r="K4174" s="141" t="str">
        <f>VLOOKUP(I4174,Customers[],4,FALSE)</f>
        <v>Meiktila</v>
      </c>
      <c r="L4174" s="141" t="str">
        <f>VLOOKUP(Table85[[#This Row],[CustomerID]],Table!H:K,3,0)</f>
        <v>မိတ္ထီလာ</v>
      </c>
      <c r="M4174" s="141" t="str">
        <f>VLOOKUP(I4174,Customers[],5,FALSE)</f>
        <v>WholeSales/Contract</v>
      </c>
      <c r="N4174" s="145" t="s">
        <v>10</v>
      </c>
      <c r="O4174" s="146" t="s">
        <v>218</v>
      </c>
      <c r="P4174" s="141" t="str">
        <f>VLOOKUP(O4174,Stock[],2,FALSE)</f>
        <v>Black Cat</v>
      </c>
      <c r="Q4174" s="147">
        <f>VLOOKUP(O4174,Stock[],3,FALSE)</f>
        <v>0.64</v>
      </c>
      <c r="R4174" s="147">
        <f>VLOOKUP(O4174,Stock[],4,FALSE)</f>
        <v>24</v>
      </c>
      <c r="S4174" s="146"/>
      <c r="T4174" s="147">
        <f>(DailySales!$S4174/DailySales!$R4174)+DailySales!$U4174</f>
        <v>10</v>
      </c>
      <c r="U4174" s="146">
        <v>10</v>
      </c>
      <c r="V4174" s="148">
        <f>+DailySales!$T4174*DailySales!$R4174</f>
        <v>240</v>
      </c>
      <c r="W4174" s="148">
        <f>+DailySales!$V4174*DailySales!$Q4174</f>
        <v>153.6</v>
      </c>
      <c r="X4174" s="148">
        <f>VLOOKUP(O4174,Stock[],6,FALSE)</f>
        <v>1330</v>
      </c>
      <c r="Y4174" s="148">
        <f>+DailySales!$V4174*DailySales!$X4174</f>
        <v>319200</v>
      </c>
      <c r="Z4174" s="146"/>
      <c r="AA4174" s="146"/>
      <c r="AB4174" s="146"/>
      <c r="AC4174" s="146"/>
      <c r="AD4174" s="146"/>
      <c r="AE4174" s="149"/>
      <c r="AF4174" s="150"/>
      <c r="AG4174" s="151"/>
      <c r="AH4174" s="150"/>
      <c r="AI4174" s="151"/>
      <c r="AJ4174" s="150">
        <v>46074</v>
      </c>
      <c r="AK4174" s="151">
        <v>319200</v>
      </c>
      <c r="AL4174" s="34"/>
      <c r="AM4174" s="39"/>
      <c r="AN417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75" spans="1:40" ht="19.5" customHeight="1" x14ac:dyDescent="0.25">
      <c r="A4175" s="141">
        <f t="shared" si="588"/>
        <v>2026</v>
      </c>
      <c r="B4175" s="141">
        <f t="shared" si="589"/>
        <v>2</v>
      </c>
      <c r="C4175" s="154">
        <v>46072</v>
      </c>
      <c r="D4175" s="142">
        <f t="shared" ca="1" si="590"/>
        <v>46097</v>
      </c>
      <c r="E4175" s="142" t="str">
        <f t="shared" ca="1" si="591"/>
        <v>0-Months</v>
      </c>
      <c r="F4175" s="142" t="str">
        <f>VLOOKUP(O4175,Stock[],5,FALSE)</f>
        <v>BE</v>
      </c>
      <c r="G4175" s="143" t="s">
        <v>3701</v>
      </c>
      <c r="H4175" s="144"/>
      <c r="I4175" s="145" t="s">
        <v>201</v>
      </c>
      <c r="J4175" s="141" t="str">
        <f>VLOOKUP(I4175,Customers[],2,FALSE)</f>
        <v>ဦးအောင်မိုး(ကောင်းသန့်)</v>
      </c>
      <c r="K4175" s="141" t="str">
        <f>VLOOKUP(I4175,Customers[],4,FALSE)</f>
        <v>Meiktila</v>
      </c>
      <c r="L4175" s="141" t="str">
        <f>VLOOKUP(Table85[[#This Row],[CustomerID]],Table!H:K,3,0)</f>
        <v>မိတ္ထီလာ</v>
      </c>
      <c r="M4175" s="141" t="str">
        <f>VLOOKUP(I4175,Customers[],5,FALSE)</f>
        <v>WholeSales/Contract</v>
      </c>
      <c r="N4175" s="145" t="s">
        <v>10</v>
      </c>
      <c r="O4175" s="146" t="s">
        <v>214</v>
      </c>
      <c r="P4175" s="141" t="str">
        <f>VLOOKUP(O4175,Stock[],2,FALSE)</f>
        <v>ကောင်းကြည်</v>
      </c>
      <c r="Q4175" s="147">
        <f>VLOOKUP(O4175,Stock[],3,FALSE)</f>
        <v>0.64</v>
      </c>
      <c r="R4175" s="147">
        <f>VLOOKUP(O4175,Stock[],4,FALSE)</f>
        <v>14</v>
      </c>
      <c r="S4175" s="146"/>
      <c r="T4175" s="147">
        <f>(DailySales!$S4175/DailySales!$R4175)+DailySales!$U4175</f>
        <v>57</v>
      </c>
      <c r="U4175" s="146">
        <v>57</v>
      </c>
      <c r="V4175" s="148">
        <f>+DailySales!$T4175*DailySales!$R4175</f>
        <v>798</v>
      </c>
      <c r="W4175" s="148">
        <f>+DailySales!$V4175*DailySales!$Q4175</f>
        <v>510.72</v>
      </c>
      <c r="X4175" s="148">
        <f>VLOOKUP(O4175,Stock[],6,FALSE)</f>
        <v>1330</v>
      </c>
      <c r="Y4175" s="148">
        <f>+DailySales!$V4175*DailySales!$X4175</f>
        <v>1061340</v>
      </c>
      <c r="Z4175" s="146"/>
      <c r="AA4175" s="146"/>
      <c r="AB4175" s="146"/>
      <c r="AC4175" s="146"/>
      <c r="AD4175" s="146"/>
      <c r="AE4175" s="149"/>
      <c r="AF4175" s="150"/>
      <c r="AG4175" s="151"/>
      <c r="AH4175" s="150"/>
      <c r="AI4175" s="151"/>
      <c r="AJ4175" s="150">
        <v>46074</v>
      </c>
      <c r="AK4175" s="151">
        <v>1061340</v>
      </c>
      <c r="AL4175" s="34"/>
      <c r="AM4175" s="39"/>
      <c r="AN417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76" spans="1:40" ht="19.5" customHeight="1" x14ac:dyDescent="0.25">
      <c r="A4176" s="141">
        <f t="shared" si="588"/>
        <v>2026</v>
      </c>
      <c r="B4176" s="141">
        <f t="shared" si="589"/>
        <v>2</v>
      </c>
      <c r="C4176" s="154">
        <v>46072</v>
      </c>
      <c r="D4176" s="142">
        <f t="shared" ca="1" si="590"/>
        <v>46097</v>
      </c>
      <c r="E4176" s="142" t="str">
        <f t="shared" ca="1" si="591"/>
        <v>0-Months</v>
      </c>
      <c r="F4176" s="142" t="str">
        <f>VLOOKUP(O4176,Stock[],5,FALSE)</f>
        <v>BE</v>
      </c>
      <c r="G4176" s="143" t="s">
        <v>3701</v>
      </c>
      <c r="H4176" s="144"/>
      <c r="I4176" s="145" t="s">
        <v>201</v>
      </c>
      <c r="J4176" s="141" t="str">
        <f>VLOOKUP(I4176,Customers[],2,FALSE)</f>
        <v>ဦးအောင်မိုး(ကောင်းသန့်)</v>
      </c>
      <c r="K4176" s="141" t="str">
        <f>VLOOKUP(I4176,Customers[],4,FALSE)</f>
        <v>Meiktila</v>
      </c>
      <c r="L4176" s="141" t="str">
        <f>VLOOKUP(Table85[[#This Row],[CustomerID]],Table!H:K,3,0)</f>
        <v>မိတ္ထီလာ</v>
      </c>
      <c r="M4176" s="141" t="str">
        <f>VLOOKUP(I4176,Customers[],5,FALSE)</f>
        <v>WholeSales/Contract</v>
      </c>
      <c r="N4176" s="145" t="s">
        <v>10</v>
      </c>
      <c r="O4176" s="146" t="s">
        <v>2465</v>
      </c>
      <c r="P4176" s="141" t="str">
        <f>VLOOKUP(O4176,Stock[],2,FALSE)</f>
        <v>မိုးနဲကွန်ကီး</v>
      </c>
      <c r="Q4176" s="147">
        <f>VLOOKUP(O4176,Stock[],3,FALSE)</f>
        <v>0.64</v>
      </c>
      <c r="R4176" s="147">
        <f>VLOOKUP(O4176,Stock[],4,FALSE)</f>
        <v>14</v>
      </c>
      <c r="S4176" s="146"/>
      <c r="T4176" s="147">
        <f>(DailySales!$S4176/DailySales!$R4176)+DailySales!$U4176</f>
        <v>5</v>
      </c>
      <c r="U4176" s="146">
        <v>5</v>
      </c>
      <c r="V4176" s="148">
        <f>+DailySales!$T4176*DailySales!$R4176</f>
        <v>70</v>
      </c>
      <c r="W4176" s="148">
        <f>+DailySales!$V4176*DailySales!$Q4176</f>
        <v>44.800000000000004</v>
      </c>
      <c r="X4176" s="148">
        <f>VLOOKUP(O4176,Stock[],6,FALSE)</f>
        <v>1700</v>
      </c>
      <c r="Y4176" s="148">
        <f>+DailySales!$V4176*DailySales!$X4176</f>
        <v>119000</v>
      </c>
      <c r="Z4176" s="146"/>
      <c r="AA4176" s="146"/>
      <c r="AB4176" s="146"/>
      <c r="AC4176" s="146"/>
      <c r="AD4176" s="146"/>
      <c r="AE4176" s="149"/>
      <c r="AF4176" s="150"/>
      <c r="AG4176" s="151"/>
      <c r="AH4176" s="150"/>
      <c r="AI4176" s="151"/>
      <c r="AJ4176" s="150">
        <v>46074</v>
      </c>
      <c r="AK4176" s="151">
        <v>119000</v>
      </c>
      <c r="AL4176" s="34"/>
      <c r="AM4176" s="39"/>
      <c r="AN417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77" spans="1:40" ht="19.5" customHeight="1" x14ac:dyDescent="0.25">
      <c r="A4177" s="141">
        <f t="shared" ref="A4177:A4187" si="592">YEAR(C4177)</f>
        <v>2026</v>
      </c>
      <c r="B4177" s="141">
        <f t="shared" ref="B4177:B4187" si="593">MONTH(C4177)</f>
        <v>2</v>
      </c>
      <c r="C4177" s="154">
        <v>46072</v>
      </c>
      <c r="D4177" s="142">
        <f t="shared" ref="D4177:D4187" ca="1" si="594">TODAY()</f>
        <v>46097</v>
      </c>
      <c r="E4177" s="142" t="str">
        <f t="shared" ref="E4177:E4187" ca="1" si="595">DATEDIF(C4177,D4177,"M")&amp;"-Months"</f>
        <v>0-Months</v>
      </c>
      <c r="F4177" s="142" t="str">
        <f>VLOOKUP(O4177,Stock[],5,FALSE)</f>
        <v>BE</v>
      </c>
      <c r="G4177" s="143" t="s">
        <v>3702</v>
      </c>
      <c r="H4177" s="144"/>
      <c r="I4177" s="145" t="s">
        <v>233</v>
      </c>
      <c r="J4177" s="141" t="str">
        <f>VLOOKUP(I4177,Customers[],2,FALSE)</f>
        <v>ဦးဝင်းနိုင်</v>
      </c>
      <c r="K4177" s="141" t="str">
        <f>VLOOKUP(I4177,Customers[],4,FALSE)</f>
        <v>Wandwin</v>
      </c>
      <c r="L4177" s="141" t="str">
        <f>VLOOKUP(Table85[[#This Row],[CustomerID]],Table!H:K,3,0)</f>
        <v>လျှော်ပင်</v>
      </c>
      <c r="M4177" s="141" t="str">
        <f>VLOOKUP(I4177,Customers[],5,FALSE)</f>
        <v>WholeSales/Contract</v>
      </c>
      <c r="N4177" s="145" t="s">
        <v>10</v>
      </c>
      <c r="O4177" s="146" t="s">
        <v>220</v>
      </c>
      <c r="P4177" s="141" t="str">
        <f>VLOOKUP(O4177,Stock[],2,FALSE)</f>
        <v>မြန်မာရှောက်ပျား</v>
      </c>
      <c r="Q4177" s="147">
        <f>VLOOKUP(O4177,Stock[],3,FALSE)</f>
        <v>0.64</v>
      </c>
      <c r="R4177" s="147">
        <f>VLOOKUP(O4177,Stock[],4,FALSE)</f>
        <v>14</v>
      </c>
      <c r="S4177" s="146"/>
      <c r="T4177" s="147">
        <f>(DailySales!$S4177/DailySales!$R4177)+DailySales!$U4177</f>
        <v>20</v>
      </c>
      <c r="U4177" s="146">
        <v>20</v>
      </c>
      <c r="V4177" s="148">
        <f>+DailySales!$T4177*DailySales!$R4177</f>
        <v>280</v>
      </c>
      <c r="W4177" s="148">
        <f>+DailySales!$V4177*DailySales!$Q4177</f>
        <v>179.20000000000002</v>
      </c>
      <c r="X4177" s="148">
        <f>VLOOKUP(O4177,Stock[],6,FALSE)</f>
        <v>1370</v>
      </c>
      <c r="Y4177" s="148">
        <f>+DailySales!$V4177*DailySales!$X4177</f>
        <v>383600</v>
      </c>
      <c r="Z4177" s="146"/>
      <c r="AA4177" s="146"/>
      <c r="AB4177" s="146"/>
      <c r="AC4177" s="146"/>
      <c r="AD4177" s="146"/>
      <c r="AE4177" s="149"/>
      <c r="AF4177" s="150"/>
      <c r="AG4177" s="151"/>
      <c r="AH4177" s="150"/>
      <c r="AI4177" s="151"/>
      <c r="AJ4177" s="150"/>
      <c r="AK4177" s="151"/>
      <c r="AL4177" s="34"/>
      <c r="AM4177" s="39"/>
      <c r="AN417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383600</v>
      </c>
    </row>
    <row r="4178" spans="1:40" ht="19.5" customHeight="1" x14ac:dyDescent="0.25">
      <c r="A4178" s="141">
        <f t="shared" si="592"/>
        <v>2026</v>
      </c>
      <c r="B4178" s="141">
        <f t="shared" si="593"/>
        <v>2</v>
      </c>
      <c r="C4178" s="154">
        <v>46072</v>
      </c>
      <c r="D4178" s="142">
        <f t="shared" ca="1" si="594"/>
        <v>46097</v>
      </c>
      <c r="E4178" s="142" t="str">
        <f t="shared" ca="1" si="595"/>
        <v>0-Months</v>
      </c>
      <c r="F4178" s="142" t="str">
        <f>VLOOKUP(O4178,Stock[],5,FALSE)</f>
        <v>BE</v>
      </c>
      <c r="G4178" s="143" t="s">
        <v>3702</v>
      </c>
      <c r="H4178" s="144"/>
      <c r="I4178" s="145" t="s">
        <v>233</v>
      </c>
      <c r="J4178" s="141" t="str">
        <f>VLOOKUP(I4178,Customers[],2,FALSE)</f>
        <v>ဦးဝင်းနိုင်</v>
      </c>
      <c r="K4178" s="141" t="str">
        <f>VLOOKUP(I4178,Customers[],4,FALSE)</f>
        <v>Wandwin</v>
      </c>
      <c r="L4178" s="141" t="str">
        <f>VLOOKUP(Table85[[#This Row],[CustomerID]],Table!H:K,3,0)</f>
        <v>လျှော်ပင်</v>
      </c>
      <c r="M4178" s="141" t="str">
        <f>VLOOKUP(I4178,Customers[],5,FALSE)</f>
        <v>WholeSales/Contract</v>
      </c>
      <c r="N4178" s="145" t="s">
        <v>10</v>
      </c>
      <c r="O4178" s="146" t="s">
        <v>217</v>
      </c>
      <c r="P4178" s="141" t="str">
        <f>VLOOKUP(O4178,Stock[],2,FALSE)</f>
        <v>လိမ္မော်ဖြူ</v>
      </c>
      <c r="Q4178" s="147">
        <f>VLOOKUP(O4178,Stock[],3,FALSE)</f>
        <v>0.64</v>
      </c>
      <c r="R4178" s="147">
        <f>VLOOKUP(O4178,Stock[],4,FALSE)</f>
        <v>24</v>
      </c>
      <c r="S4178" s="146"/>
      <c r="T4178" s="147">
        <f>(DailySales!$S4178/DailySales!$R4178)+DailySales!$U4178</f>
        <v>5</v>
      </c>
      <c r="U4178" s="146">
        <v>5</v>
      </c>
      <c r="V4178" s="148">
        <f>+DailySales!$T4178*DailySales!$R4178</f>
        <v>120</v>
      </c>
      <c r="W4178" s="148">
        <f>+DailySales!$V4178*DailySales!$Q4178</f>
        <v>76.8</v>
      </c>
      <c r="X4178" s="148">
        <f>VLOOKUP(O4178,Stock[],6,FALSE)</f>
        <v>1330</v>
      </c>
      <c r="Y4178" s="148">
        <f>+DailySales!$V4178*DailySales!$X4178</f>
        <v>159600</v>
      </c>
      <c r="Z4178" s="146"/>
      <c r="AA4178" s="146"/>
      <c r="AB4178" s="146"/>
      <c r="AC4178" s="146"/>
      <c r="AD4178" s="146"/>
      <c r="AE4178" s="149"/>
      <c r="AF4178" s="150"/>
      <c r="AG4178" s="151"/>
      <c r="AH4178" s="150"/>
      <c r="AI4178" s="151"/>
      <c r="AJ4178" s="150"/>
      <c r="AK4178" s="151"/>
      <c r="AL4178" s="34"/>
      <c r="AM4178" s="39"/>
      <c r="AN417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159600</v>
      </c>
    </row>
    <row r="4179" spans="1:40" ht="19.5" customHeight="1" x14ac:dyDescent="0.25">
      <c r="A4179" s="141">
        <f t="shared" si="592"/>
        <v>2026</v>
      </c>
      <c r="B4179" s="141">
        <f t="shared" si="593"/>
        <v>2</v>
      </c>
      <c r="C4179" s="154">
        <v>46072</v>
      </c>
      <c r="D4179" s="142">
        <f t="shared" ca="1" si="594"/>
        <v>46097</v>
      </c>
      <c r="E4179" s="142" t="str">
        <f t="shared" ca="1" si="595"/>
        <v>0-Months</v>
      </c>
      <c r="F4179" s="142" t="str">
        <f>VLOOKUP(O4179,Stock[],5,FALSE)</f>
        <v>BE</v>
      </c>
      <c r="G4179" s="143" t="s">
        <v>3702</v>
      </c>
      <c r="H4179" s="144"/>
      <c r="I4179" s="145" t="s">
        <v>233</v>
      </c>
      <c r="J4179" s="141" t="str">
        <f>VLOOKUP(I4179,Customers[],2,FALSE)</f>
        <v>ဦးဝင်းနိုင်</v>
      </c>
      <c r="K4179" s="141" t="str">
        <f>VLOOKUP(I4179,Customers[],4,FALSE)</f>
        <v>Wandwin</v>
      </c>
      <c r="L4179" s="141" t="str">
        <f>VLOOKUP(Table85[[#This Row],[CustomerID]],Table!H:K,3,0)</f>
        <v>လျှော်ပင်</v>
      </c>
      <c r="M4179" s="141" t="str">
        <f>VLOOKUP(I4179,Customers[],5,FALSE)</f>
        <v>WholeSales/Contract</v>
      </c>
      <c r="N4179" s="145" t="s">
        <v>10</v>
      </c>
      <c r="O4179" s="146" t="s">
        <v>216</v>
      </c>
      <c r="P4179" s="141" t="str">
        <f>VLOOKUP(O4179,Stock[],2,FALSE)</f>
        <v>ဒဂုံအရက်သန့်</v>
      </c>
      <c r="Q4179" s="147">
        <f>VLOOKUP(O4179,Stock[],3,FALSE)</f>
        <v>0.64</v>
      </c>
      <c r="R4179" s="147">
        <f>VLOOKUP(O4179,Stock[],4,FALSE)</f>
        <v>14</v>
      </c>
      <c r="S4179" s="146"/>
      <c r="T4179" s="147">
        <f>(DailySales!$S4179/DailySales!$R4179)+DailySales!$U4179</f>
        <v>10</v>
      </c>
      <c r="U4179" s="146">
        <v>10</v>
      </c>
      <c r="V4179" s="148">
        <f>+DailySales!$T4179*DailySales!$R4179</f>
        <v>140</v>
      </c>
      <c r="W4179" s="148">
        <f>+DailySales!$V4179*DailySales!$Q4179</f>
        <v>89.600000000000009</v>
      </c>
      <c r="X4179" s="148">
        <f>VLOOKUP(O4179,Stock[],6,FALSE)</f>
        <v>1330</v>
      </c>
      <c r="Y4179" s="148">
        <f>+DailySales!$V4179*DailySales!$X4179</f>
        <v>186200</v>
      </c>
      <c r="Z4179" s="146"/>
      <c r="AA4179" s="146"/>
      <c r="AB4179" s="146"/>
      <c r="AC4179" s="146"/>
      <c r="AD4179" s="146"/>
      <c r="AE4179" s="149"/>
      <c r="AF4179" s="150"/>
      <c r="AG4179" s="151"/>
      <c r="AH4179" s="150"/>
      <c r="AI4179" s="151"/>
      <c r="AJ4179" s="150"/>
      <c r="AK4179" s="151"/>
      <c r="AL4179" s="34"/>
      <c r="AM4179" s="39"/>
      <c r="AN417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4180" spans="1:40" ht="19.5" customHeight="1" x14ac:dyDescent="0.25">
      <c r="A4180" s="141">
        <f t="shared" si="592"/>
        <v>2026</v>
      </c>
      <c r="B4180" s="141">
        <f t="shared" si="593"/>
        <v>2</v>
      </c>
      <c r="C4180" s="154">
        <v>46072</v>
      </c>
      <c r="D4180" s="142">
        <f t="shared" ca="1" si="594"/>
        <v>46097</v>
      </c>
      <c r="E4180" s="142" t="str">
        <f t="shared" ca="1" si="595"/>
        <v>0-Months</v>
      </c>
      <c r="F4180" s="142" t="str">
        <f>VLOOKUP(O4180,Stock[],5,FALSE)</f>
        <v>BE</v>
      </c>
      <c r="G4180" s="143" t="s">
        <v>3702</v>
      </c>
      <c r="H4180" s="144"/>
      <c r="I4180" s="145" t="s">
        <v>233</v>
      </c>
      <c r="J4180" s="141" t="str">
        <f>VLOOKUP(I4180,Customers[],2,FALSE)</f>
        <v>ဦးဝင်းနိုင်</v>
      </c>
      <c r="K4180" s="141" t="str">
        <f>VLOOKUP(I4180,Customers[],4,FALSE)</f>
        <v>Wandwin</v>
      </c>
      <c r="L4180" s="141" t="str">
        <f>VLOOKUP(Table85[[#This Row],[CustomerID]],Table!H:K,3,0)</f>
        <v>လျှော်ပင်</v>
      </c>
      <c r="M4180" s="141" t="str">
        <f>VLOOKUP(I4180,Customers[],5,FALSE)</f>
        <v>WholeSales/Contract</v>
      </c>
      <c r="N4180" s="145" t="s">
        <v>10</v>
      </c>
      <c r="O4180" s="146" t="s">
        <v>2120</v>
      </c>
      <c r="P4180" s="141" t="str">
        <f>VLOOKUP(O4180,Stock[],2,FALSE)</f>
        <v>ဇေ အရက်သန့်</v>
      </c>
      <c r="Q4180" s="147">
        <f>VLOOKUP(O4180,Stock[],3,FALSE)</f>
        <v>0.64</v>
      </c>
      <c r="R4180" s="147">
        <f>VLOOKUP(O4180,Stock[],4,FALSE)</f>
        <v>14</v>
      </c>
      <c r="S4180" s="146"/>
      <c r="T4180" s="147">
        <f>(DailySales!$S4180/DailySales!$R4180)+DailySales!$U4180</f>
        <v>10</v>
      </c>
      <c r="U4180" s="146">
        <v>10</v>
      </c>
      <c r="V4180" s="148">
        <f>+DailySales!$T4180*DailySales!$R4180</f>
        <v>140</v>
      </c>
      <c r="W4180" s="148">
        <f>+DailySales!$V4180*DailySales!$Q4180</f>
        <v>89.600000000000009</v>
      </c>
      <c r="X4180" s="148">
        <f>VLOOKUP(O4180,Stock[],6,FALSE)</f>
        <v>1380</v>
      </c>
      <c r="Y4180" s="148">
        <f>+DailySales!$V4180*DailySales!$X4180</f>
        <v>193200</v>
      </c>
      <c r="Z4180" s="146"/>
      <c r="AA4180" s="146"/>
      <c r="AB4180" s="146"/>
      <c r="AC4180" s="146"/>
      <c r="AD4180" s="146"/>
      <c r="AE4180" s="149"/>
      <c r="AF4180" s="150"/>
      <c r="AG4180" s="151"/>
      <c r="AH4180" s="150"/>
      <c r="AI4180" s="151"/>
      <c r="AJ4180" s="150"/>
      <c r="AK4180" s="151"/>
      <c r="AL4180" s="34"/>
      <c r="AM4180" s="39"/>
      <c r="AN418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193200</v>
      </c>
    </row>
    <row r="4181" spans="1:40" ht="19.5" customHeight="1" x14ac:dyDescent="0.25">
      <c r="A4181" s="141">
        <f t="shared" si="592"/>
        <v>2026</v>
      </c>
      <c r="B4181" s="141">
        <f t="shared" si="593"/>
        <v>2</v>
      </c>
      <c r="C4181" s="154">
        <v>46072</v>
      </c>
      <c r="D4181" s="142">
        <f t="shared" ca="1" si="594"/>
        <v>46097</v>
      </c>
      <c r="E4181" s="142" t="str">
        <f t="shared" ca="1" si="595"/>
        <v>0-Months</v>
      </c>
      <c r="F4181" s="142" t="str">
        <f>VLOOKUP(O4181,Stock[],5,FALSE)</f>
        <v>BE</v>
      </c>
      <c r="G4181" s="143" t="s">
        <v>3702</v>
      </c>
      <c r="H4181" s="144"/>
      <c r="I4181" s="145" t="s">
        <v>233</v>
      </c>
      <c r="J4181" s="141" t="str">
        <f>VLOOKUP(I4181,Customers[],2,FALSE)</f>
        <v>ဦးဝင်းနိုင်</v>
      </c>
      <c r="K4181" s="141" t="str">
        <f>VLOOKUP(I4181,Customers[],4,FALSE)</f>
        <v>Wandwin</v>
      </c>
      <c r="L4181" s="141" t="str">
        <f>VLOOKUP(Table85[[#This Row],[CustomerID]],Table!H:K,3,0)</f>
        <v>လျှော်ပင်</v>
      </c>
      <c r="M4181" s="141" t="str">
        <f>VLOOKUP(I4181,Customers[],5,FALSE)</f>
        <v>WholeSales/Contract</v>
      </c>
      <c r="N4181" s="145" t="s">
        <v>10</v>
      </c>
      <c r="O4181" s="146" t="s">
        <v>210</v>
      </c>
      <c r="P4181" s="141" t="str">
        <f>VLOOKUP(O4181,Stock[],2,FALSE)</f>
        <v>ဇေယျဝတီ Red ပု</v>
      </c>
      <c r="Q4181" s="147">
        <f>VLOOKUP(O4181,Stock[],3,FALSE)</f>
        <v>0.64</v>
      </c>
      <c r="R4181" s="147">
        <f>VLOOKUP(O4181,Stock[],4,FALSE)</f>
        <v>14</v>
      </c>
      <c r="S4181" s="146"/>
      <c r="T4181" s="147">
        <f>(DailySales!$S4181/DailySales!$R4181)+DailySales!$U4181</f>
        <v>5</v>
      </c>
      <c r="U4181" s="146">
        <v>5</v>
      </c>
      <c r="V4181" s="148">
        <f>+DailySales!$T4181*DailySales!$R4181</f>
        <v>70</v>
      </c>
      <c r="W4181" s="148">
        <f>+DailySales!$V4181*DailySales!$Q4181</f>
        <v>44.800000000000004</v>
      </c>
      <c r="X4181" s="148">
        <f>VLOOKUP(O4181,Stock[],6,FALSE)</f>
        <v>1600</v>
      </c>
      <c r="Y4181" s="148">
        <f>+DailySales!$V4181*DailySales!$X4181</f>
        <v>112000</v>
      </c>
      <c r="Z4181" s="146"/>
      <c r="AA4181" s="146"/>
      <c r="AB4181" s="146"/>
      <c r="AC4181" s="146"/>
      <c r="AD4181" s="146"/>
      <c r="AE4181" s="149"/>
      <c r="AF4181" s="150"/>
      <c r="AG4181" s="151"/>
      <c r="AH4181" s="150"/>
      <c r="AI4181" s="151"/>
      <c r="AJ4181" s="150"/>
      <c r="AK4181" s="151"/>
      <c r="AL4181" s="34"/>
      <c r="AM4181" s="39"/>
      <c r="AN418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112000</v>
      </c>
    </row>
    <row r="4182" spans="1:40" ht="19.5" customHeight="1" x14ac:dyDescent="0.25">
      <c r="A4182" s="141">
        <f t="shared" si="592"/>
        <v>2026</v>
      </c>
      <c r="B4182" s="141">
        <f t="shared" si="593"/>
        <v>2</v>
      </c>
      <c r="C4182" s="154">
        <v>46072</v>
      </c>
      <c r="D4182" s="142">
        <f t="shared" ca="1" si="594"/>
        <v>46097</v>
      </c>
      <c r="E4182" s="142" t="str">
        <f t="shared" ca="1" si="595"/>
        <v>0-Months</v>
      </c>
      <c r="F4182" s="142" t="str">
        <f>VLOOKUP(O4182,Stock[],5,FALSE)</f>
        <v>BE</v>
      </c>
      <c r="G4182" s="143" t="s">
        <v>3702</v>
      </c>
      <c r="H4182" s="144"/>
      <c r="I4182" s="145" t="s">
        <v>233</v>
      </c>
      <c r="J4182" s="141" t="str">
        <f>VLOOKUP(I4182,Customers[],2,FALSE)</f>
        <v>ဦးဝင်းနိုင်</v>
      </c>
      <c r="K4182" s="141" t="str">
        <f>VLOOKUP(I4182,Customers[],4,FALSE)</f>
        <v>Wandwin</v>
      </c>
      <c r="L4182" s="141" t="str">
        <f>VLOOKUP(Table85[[#This Row],[CustomerID]],Table!H:K,3,0)</f>
        <v>လျှော်ပင်</v>
      </c>
      <c r="M4182" s="141" t="str">
        <f>VLOOKUP(I4182,Customers[],5,FALSE)</f>
        <v>WholeSales/Contract</v>
      </c>
      <c r="N4182" s="145" t="s">
        <v>10</v>
      </c>
      <c r="O4182" s="146" t="s">
        <v>214</v>
      </c>
      <c r="P4182" s="141" t="str">
        <f>VLOOKUP(O4182,Stock[],2,FALSE)</f>
        <v>ကောင်းကြည်</v>
      </c>
      <c r="Q4182" s="147">
        <f>VLOOKUP(O4182,Stock[],3,FALSE)</f>
        <v>0.64</v>
      </c>
      <c r="R4182" s="147">
        <f>VLOOKUP(O4182,Stock[],4,FALSE)</f>
        <v>14</v>
      </c>
      <c r="S4182" s="146"/>
      <c r="T4182" s="147">
        <f>(DailySales!$S4182/DailySales!$R4182)+DailySales!$U4182</f>
        <v>10</v>
      </c>
      <c r="U4182" s="146">
        <v>10</v>
      </c>
      <c r="V4182" s="148">
        <f>+DailySales!$T4182*DailySales!$R4182</f>
        <v>140</v>
      </c>
      <c r="W4182" s="148">
        <f>+DailySales!$V4182*DailySales!$Q4182</f>
        <v>89.600000000000009</v>
      </c>
      <c r="X4182" s="148">
        <f>VLOOKUP(O4182,Stock[],6,FALSE)</f>
        <v>1330</v>
      </c>
      <c r="Y4182" s="148">
        <f>+DailySales!$V4182*DailySales!$X4182</f>
        <v>186200</v>
      </c>
      <c r="Z4182" s="146"/>
      <c r="AA4182" s="146"/>
      <c r="AB4182" s="146"/>
      <c r="AC4182" s="146"/>
      <c r="AD4182" s="146"/>
      <c r="AE4182" s="149"/>
      <c r="AF4182" s="150"/>
      <c r="AG4182" s="151"/>
      <c r="AH4182" s="150"/>
      <c r="AI4182" s="151"/>
      <c r="AJ4182" s="150"/>
      <c r="AK4182" s="151"/>
      <c r="AL4182" s="34"/>
      <c r="AM4182" s="39"/>
      <c r="AN418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4183" spans="1:40" ht="19.5" customHeight="1" x14ac:dyDescent="0.25">
      <c r="A4183" s="141">
        <f t="shared" si="592"/>
        <v>2026</v>
      </c>
      <c r="B4183" s="141">
        <f t="shared" si="593"/>
        <v>2</v>
      </c>
      <c r="C4183" s="154">
        <v>46072</v>
      </c>
      <c r="D4183" s="142">
        <f t="shared" ca="1" si="594"/>
        <v>46097</v>
      </c>
      <c r="E4183" s="142" t="str">
        <f t="shared" ca="1" si="595"/>
        <v>0-Months</v>
      </c>
      <c r="F4183" s="142" t="str">
        <f>VLOOKUP(O4183,Stock[],5,FALSE)</f>
        <v>BE</v>
      </c>
      <c r="G4183" s="143" t="s">
        <v>3702</v>
      </c>
      <c r="H4183" s="144"/>
      <c r="I4183" s="145" t="s">
        <v>233</v>
      </c>
      <c r="J4183" s="141" t="str">
        <f>VLOOKUP(I4183,Customers[],2,FALSE)</f>
        <v>ဦးဝင်းနိုင်</v>
      </c>
      <c r="K4183" s="141" t="str">
        <f>VLOOKUP(I4183,Customers[],4,FALSE)</f>
        <v>Wandwin</v>
      </c>
      <c r="L4183" s="141" t="str">
        <f>VLOOKUP(Table85[[#This Row],[CustomerID]],Table!H:K,3,0)</f>
        <v>လျှော်ပင်</v>
      </c>
      <c r="M4183" s="141" t="str">
        <f>VLOOKUP(I4183,Customers[],5,FALSE)</f>
        <v>WholeSales/Contract</v>
      </c>
      <c r="N4183" s="145" t="s">
        <v>10</v>
      </c>
      <c r="O4183" s="146" t="s">
        <v>205</v>
      </c>
      <c r="P4183" s="141" t="str">
        <f>VLOOKUP(O4183,Stock[],2,FALSE)</f>
        <v>ကောင်းကြည် ကော် 25%  (1Ltr )</v>
      </c>
      <c r="Q4183" s="147">
        <f>VLOOKUP(O4183,Stock[],3,FALSE)</f>
        <v>1</v>
      </c>
      <c r="R4183" s="147">
        <f>VLOOKUP(O4183,Stock[],4,FALSE)</f>
        <v>12</v>
      </c>
      <c r="S4183" s="146"/>
      <c r="T4183" s="147">
        <f>(DailySales!$S4183/DailySales!$R4183)+DailySales!$U4183</f>
        <v>20</v>
      </c>
      <c r="U4183" s="146">
        <v>20</v>
      </c>
      <c r="V4183" s="148">
        <f>+DailySales!$T4183*DailySales!$R4183</f>
        <v>240</v>
      </c>
      <c r="W4183" s="148">
        <f>+DailySales!$V4183*DailySales!$Q4183</f>
        <v>240</v>
      </c>
      <c r="X4183" s="148">
        <f>VLOOKUP(O4183,Stock[],6,FALSE)</f>
        <v>1530</v>
      </c>
      <c r="Y4183" s="148">
        <f>+DailySales!$V4183*DailySales!$X4183</f>
        <v>367200</v>
      </c>
      <c r="Z4183" s="146"/>
      <c r="AA4183" s="146"/>
      <c r="AB4183" s="146"/>
      <c r="AC4183" s="146"/>
      <c r="AD4183" s="146"/>
      <c r="AE4183" s="149"/>
      <c r="AF4183" s="150"/>
      <c r="AG4183" s="151"/>
      <c r="AH4183" s="150"/>
      <c r="AI4183" s="151"/>
      <c r="AJ4183" s="150"/>
      <c r="AK4183" s="151"/>
      <c r="AL4183" s="34"/>
      <c r="AM4183" s="39"/>
      <c r="AN418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367200</v>
      </c>
    </row>
    <row r="4184" spans="1:40" ht="19.5" customHeight="1" x14ac:dyDescent="0.25">
      <c r="A4184" s="141">
        <f t="shared" si="592"/>
        <v>2026</v>
      </c>
      <c r="B4184" s="141">
        <f t="shared" si="593"/>
        <v>2</v>
      </c>
      <c r="C4184" s="154">
        <v>46072</v>
      </c>
      <c r="D4184" s="142">
        <f t="shared" ca="1" si="594"/>
        <v>46097</v>
      </c>
      <c r="E4184" s="142" t="str">
        <f t="shared" ca="1" si="595"/>
        <v>0-Months</v>
      </c>
      <c r="F4184" s="142" t="str">
        <f>VLOOKUP(O4184,Stock[],5,FALSE)</f>
        <v>BE</v>
      </c>
      <c r="G4184" s="143" t="s">
        <v>3702</v>
      </c>
      <c r="H4184" s="144"/>
      <c r="I4184" s="145" t="s">
        <v>233</v>
      </c>
      <c r="J4184" s="141" t="str">
        <f>VLOOKUP(I4184,Customers[],2,FALSE)</f>
        <v>ဦးဝင်းနိုင်</v>
      </c>
      <c r="K4184" s="141" t="str">
        <f>VLOOKUP(I4184,Customers[],4,FALSE)</f>
        <v>Wandwin</v>
      </c>
      <c r="L4184" s="141" t="str">
        <f>VLOOKUP(Table85[[#This Row],[CustomerID]],Table!H:K,3,0)</f>
        <v>လျှော်ပင်</v>
      </c>
      <c r="M4184" s="141" t="str">
        <f>VLOOKUP(I4184,Customers[],5,FALSE)</f>
        <v>WholeSales/Contract</v>
      </c>
      <c r="N4184" s="145" t="s">
        <v>10</v>
      </c>
      <c r="O4184" s="146" t="s">
        <v>2465</v>
      </c>
      <c r="P4184" s="141" t="str">
        <f>VLOOKUP(O4184,Stock[],2,FALSE)</f>
        <v>မိုးနဲကွန်ကီး</v>
      </c>
      <c r="Q4184" s="147">
        <f>VLOOKUP(O4184,Stock[],3,FALSE)</f>
        <v>0.64</v>
      </c>
      <c r="R4184" s="147">
        <f>VLOOKUP(O4184,Stock[],4,FALSE)</f>
        <v>14</v>
      </c>
      <c r="S4184" s="146"/>
      <c r="T4184" s="147">
        <f>(DailySales!$S4184/DailySales!$R4184)+DailySales!$U4184</f>
        <v>3</v>
      </c>
      <c r="U4184" s="146">
        <v>3</v>
      </c>
      <c r="V4184" s="148">
        <f>+DailySales!$T4184*DailySales!$R4184</f>
        <v>42</v>
      </c>
      <c r="W4184" s="148">
        <f>+DailySales!$V4184*DailySales!$Q4184</f>
        <v>26.88</v>
      </c>
      <c r="X4184" s="148">
        <f>VLOOKUP(O4184,Stock[],6,FALSE)</f>
        <v>1700</v>
      </c>
      <c r="Y4184" s="148">
        <f>+DailySales!$V4184*DailySales!$X4184</f>
        <v>71400</v>
      </c>
      <c r="Z4184" s="146"/>
      <c r="AA4184" s="146"/>
      <c r="AB4184" s="146"/>
      <c r="AC4184" s="146"/>
      <c r="AD4184" s="146"/>
      <c r="AE4184" s="149"/>
      <c r="AF4184" s="150"/>
      <c r="AG4184" s="151"/>
      <c r="AH4184" s="150"/>
      <c r="AI4184" s="151"/>
      <c r="AJ4184" s="150"/>
      <c r="AK4184" s="151"/>
      <c r="AL4184" s="34"/>
      <c r="AM4184" s="39"/>
      <c r="AN418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71400</v>
      </c>
    </row>
    <row r="4185" spans="1:40" ht="19.5" customHeight="1" x14ac:dyDescent="0.25">
      <c r="A4185" s="141">
        <f t="shared" si="592"/>
        <v>2026</v>
      </c>
      <c r="B4185" s="141">
        <f t="shared" si="593"/>
        <v>2</v>
      </c>
      <c r="C4185" s="154">
        <v>46072</v>
      </c>
      <c r="D4185" s="142">
        <f t="shared" ca="1" si="594"/>
        <v>46097</v>
      </c>
      <c r="E4185" s="142" t="str">
        <f t="shared" ca="1" si="595"/>
        <v>0-Months</v>
      </c>
      <c r="F4185" s="142" t="str">
        <f>VLOOKUP(O4185,Stock[],5,FALSE)</f>
        <v>BE</v>
      </c>
      <c r="G4185" s="143" t="s">
        <v>3703</v>
      </c>
      <c r="H4185" s="144"/>
      <c r="I4185" s="145" t="s">
        <v>226</v>
      </c>
      <c r="J4185" s="141" t="str">
        <f>VLOOKUP(I4185,Customers[],2,FALSE)</f>
        <v>Summer-1</v>
      </c>
      <c r="K4185" s="141" t="str">
        <f>VLOOKUP(I4185,Customers[],4,FALSE)</f>
        <v>Meiktila</v>
      </c>
      <c r="L4185" s="141" t="str">
        <f>VLOOKUP(Table85[[#This Row],[CustomerID]],Table!H:K,3,0)</f>
        <v>မိတ္ထီလာ</v>
      </c>
      <c r="M4185" s="141" t="str">
        <f>VLOOKUP(I4185,Customers[],5,FALSE)</f>
        <v>WholeSales</v>
      </c>
      <c r="N4185" s="145" t="s">
        <v>10</v>
      </c>
      <c r="O4185" s="146" t="s">
        <v>240</v>
      </c>
      <c r="P4185" s="141" t="str">
        <f>VLOOKUP(O4185,Stock[],2,FALSE)</f>
        <v>သံပုရာအရက်</v>
      </c>
      <c r="Q4185" s="147">
        <f>VLOOKUP(O4185,Stock[],3,FALSE)</f>
        <v>0.64</v>
      </c>
      <c r="R4185" s="147">
        <f>VLOOKUP(O4185,Stock[],4,FALSE)</f>
        <v>14</v>
      </c>
      <c r="S4185" s="146"/>
      <c r="T4185" s="147">
        <f>(DailySales!$S4185/DailySales!$R4185)+DailySales!$U4185</f>
        <v>50</v>
      </c>
      <c r="U4185" s="146">
        <v>50</v>
      </c>
      <c r="V4185" s="148">
        <f>+DailySales!$T4185*DailySales!$R4185</f>
        <v>700</v>
      </c>
      <c r="W4185" s="148">
        <f>+DailySales!$V4185*DailySales!$Q4185</f>
        <v>448</v>
      </c>
      <c r="X4185" s="148">
        <f>VLOOKUP(O4185,Stock[],6,FALSE)</f>
        <v>1330</v>
      </c>
      <c r="Y4185" s="148">
        <f>+DailySales!$V4185*DailySales!$X4185</f>
        <v>931000</v>
      </c>
      <c r="Z4185" s="146"/>
      <c r="AA4185" s="146"/>
      <c r="AB4185" s="146"/>
      <c r="AC4185" s="146"/>
      <c r="AD4185" s="146"/>
      <c r="AE4185" s="149"/>
      <c r="AF4185" s="150"/>
      <c r="AG4185" s="151"/>
      <c r="AH4185" s="150">
        <v>46078</v>
      </c>
      <c r="AI4185" s="151">
        <v>931000</v>
      </c>
      <c r="AJ4185" s="150"/>
      <c r="AK4185" s="151"/>
      <c r="AL4185" s="34"/>
      <c r="AM4185" s="39"/>
      <c r="AN418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86" spans="1:40" ht="19.5" customHeight="1" x14ac:dyDescent="0.25">
      <c r="A4186" s="141">
        <f t="shared" si="592"/>
        <v>2026</v>
      </c>
      <c r="B4186" s="141">
        <f t="shared" si="593"/>
        <v>2</v>
      </c>
      <c r="C4186" s="154">
        <v>46072</v>
      </c>
      <c r="D4186" s="142">
        <f t="shared" ca="1" si="594"/>
        <v>46097</v>
      </c>
      <c r="E4186" s="142" t="str">
        <f t="shared" ca="1" si="595"/>
        <v>0-Months</v>
      </c>
      <c r="F4186" s="142" t="str">
        <f>VLOOKUP(O4186,Stock[],5,FALSE)</f>
        <v>BE</v>
      </c>
      <c r="G4186" s="143" t="s">
        <v>3703</v>
      </c>
      <c r="H4186" s="144"/>
      <c r="I4186" s="145" t="s">
        <v>226</v>
      </c>
      <c r="J4186" s="141" t="str">
        <f>VLOOKUP(I4186,Customers[],2,FALSE)</f>
        <v>Summer-1</v>
      </c>
      <c r="K4186" s="141" t="str">
        <f>VLOOKUP(I4186,Customers[],4,FALSE)</f>
        <v>Meiktila</v>
      </c>
      <c r="L4186" s="141" t="str">
        <f>VLOOKUP(Table85[[#This Row],[CustomerID]],Table!H:K,3,0)</f>
        <v>မိတ္ထီလာ</v>
      </c>
      <c r="M4186" s="141" t="str">
        <f>VLOOKUP(I4186,Customers[],5,FALSE)</f>
        <v>WholeSales</v>
      </c>
      <c r="N4186" s="145" t="s">
        <v>10</v>
      </c>
      <c r="O4186" s="146" t="s">
        <v>217</v>
      </c>
      <c r="P4186" s="141" t="str">
        <f>VLOOKUP(O4186,Stock[],2,FALSE)</f>
        <v>လိမ္မော်ဖြူ</v>
      </c>
      <c r="Q4186" s="147">
        <f>VLOOKUP(O4186,Stock[],3,FALSE)</f>
        <v>0.64</v>
      </c>
      <c r="R4186" s="147">
        <f>VLOOKUP(O4186,Stock[],4,FALSE)</f>
        <v>24</v>
      </c>
      <c r="S4186" s="146"/>
      <c r="T4186" s="147">
        <f>(DailySales!$S4186/DailySales!$R4186)+DailySales!$U4186</f>
        <v>50</v>
      </c>
      <c r="U4186" s="146">
        <v>50</v>
      </c>
      <c r="V4186" s="148">
        <f>+DailySales!$T4186*DailySales!$R4186</f>
        <v>1200</v>
      </c>
      <c r="W4186" s="148">
        <f>+DailySales!$V4186*DailySales!$Q4186</f>
        <v>768</v>
      </c>
      <c r="X4186" s="148">
        <f>VLOOKUP(O4186,Stock[],6,FALSE)</f>
        <v>1330</v>
      </c>
      <c r="Y4186" s="148">
        <f>+DailySales!$V4186*DailySales!$X4186</f>
        <v>1596000</v>
      </c>
      <c r="Z4186" s="146"/>
      <c r="AA4186" s="146"/>
      <c r="AB4186" s="146"/>
      <c r="AC4186" s="146"/>
      <c r="AD4186" s="146"/>
      <c r="AE4186" s="149"/>
      <c r="AF4186" s="150"/>
      <c r="AG4186" s="151"/>
      <c r="AH4186" s="150">
        <v>46078</v>
      </c>
      <c r="AI4186" s="151">
        <v>1596000</v>
      </c>
      <c r="AJ4186" s="150"/>
      <c r="AK4186" s="151"/>
      <c r="AL4186" s="34"/>
      <c r="AM4186" s="39"/>
      <c r="AN418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87" spans="1:40" ht="19.5" customHeight="1" x14ac:dyDescent="0.25">
      <c r="A4187" s="141">
        <f t="shared" si="592"/>
        <v>2026</v>
      </c>
      <c r="B4187" s="141">
        <f t="shared" si="593"/>
        <v>2</v>
      </c>
      <c r="C4187" s="154">
        <v>46072</v>
      </c>
      <c r="D4187" s="142">
        <f t="shared" ca="1" si="594"/>
        <v>46097</v>
      </c>
      <c r="E4187" s="142" t="str">
        <f t="shared" ca="1" si="595"/>
        <v>0-Months</v>
      </c>
      <c r="F4187" s="142" t="str">
        <f>VLOOKUP(O4187,Stock[],5,FALSE)</f>
        <v>BE</v>
      </c>
      <c r="G4187" s="143" t="s">
        <v>3703</v>
      </c>
      <c r="H4187" s="144"/>
      <c r="I4187" s="145" t="s">
        <v>226</v>
      </c>
      <c r="J4187" s="141" t="str">
        <f>VLOOKUP(I4187,Customers[],2,FALSE)</f>
        <v>Summer-1</v>
      </c>
      <c r="K4187" s="141" t="str">
        <f>VLOOKUP(I4187,Customers[],4,FALSE)</f>
        <v>Meiktila</v>
      </c>
      <c r="L4187" s="141" t="str">
        <f>VLOOKUP(Table85[[#This Row],[CustomerID]],Table!H:K,3,0)</f>
        <v>မိတ္ထီလာ</v>
      </c>
      <c r="M4187" s="141" t="str">
        <f>VLOOKUP(I4187,Customers[],5,FALSE)</f>
        <v>WholeSales</v>
      </c>
      <c r="N4187" s="145" t="s">
        <v>10</v>
      </c>
      <c r="O4187" s="146" t="s">
        <v>2120</v>
      </c>
      <c r="P4187" s="141" t="str">
        <f>VLOOKUP(O4187,Stock[],2,FALSE)</f>
        <v>ဇေ အရက်သန့်</v>
      </c>
      <c r="Q4187" s="147">
        <f>VLOOKUP(O4187,Stock[],3,FALSE)</f>
        <v>0.64</v>
      </c>
      <c r="R4187" s="147">
        <f>VLOOKUP(O4187,Stock[],4,FALSE)</f>
        <v>14</v>
      </c>
      <c r="S4187" s="146"/>
      <c r="T4187" s="147">
        <f>(DailySales!$S4187/DailySales!$R4187)+DailySales!$U4187</f>
        <v>50</v>
      </c>
      <c r="U4187" s="146">
        <v>50</v>
      </c>
      <c r="V4187" s="148">
        <f>+DailySales!$T4187*DailySales!$R4187</f>
        <v>700</v>
      </c>
      <c r="W4187" s="148">
        <f>+DailySales!$V4187*DailySales!$Q4187</f>
        <v>448</v>
      </c>
      <c r="X4187" s="148">
        <f>VLOOKUP(O4187,Stock[],6,FALSE)</f>
        <v>1380</v>
      </c>
      <c r="Y4187" s="148">
        <f>+DailySales!$V4187*DailySales!$X4187</f>
        <v>966000</v>
      </c>
      <c r="Z4187" s="146"/>
      <c r="AA4187" s="146"/>
      <c r="AB4187" s="146"/>
      <c r="AC4187" s="146"/>
      <c r="AD4187" s="146"/>
      <c r="AE4187" s="149"/>
      <c r="AF4187" s="150"/>
      <c r="AG4187" s="151"/>
      <c r="AH4187" s="150">
        <v>46078</v>
      </c>
      <c r="AI4187" s="151">
        <v>966000</v>
      </c>
      <c r="AJ4187" s="150"/>
      <c r="AK4187" s="151"/>
      <c r="AL4187" s="34"/>
      <c r="AM4187" s="39"/>
      <c r="AN418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88" spans="1:40" ht="19.5" customHeight="1" x14ac:dyDescent="0.25">
      <c r="A4188" s="141">
        <f t="shared" ref="A4188:A4198" si="596">YEAR(C4188)</f>
        <v>2026</v>
      </c>
      <c r="B4188" s="141">
        <f t="shared" ref="B4188:B4198" si="597">MONTH(C4188)</f>
        <v>2</v>
      </c>
      <c r="C4188" s="154">
        <v>46072</v>
      </c>
      <c r="D4188" s="142">
        <f t="shared" ref="D4188:D4198" ca="1" si="598">TODAY()</f>
        <v>46097</v>
      </c>
      <c r="E4188" s="142" t="str">
        <f t="shared" ref="E4188:E4198" ca="1" si="599">DATEDIF(C4188,D4188,"M")&amp;"-Months"</f>
        <v>0-Months</v>
      </c>
      <c r="F4188" s="142" t="str">
        <f>VLOOKUP(O4188,Stock[],5,FALSE)</f>
        <v>BE</v>
      </c>
      <c r="G4188" s="143" t="s">
        <v>3704</v>
      </c>
      <c r="H4188" s="144"/>
      <c r="I4188" s="145" t="s">
        <v>72</v>
      </c>
      <c r="J4188" s="141" t="str">
        <f>VLOOKUP(I4188,Customers[],2,FALSE)</f>
        <v>ဦးကျော်လှ</v>
      </c>
      <c r="K4188" s="141" t="str">
        <f>VLOOKUP(I4188,Customers[],4,FALSE)</f>
        <v>Tharzi</v>
      </c>
      <c r="L4188" s="141" t="str">
        <f>VLOOKUP(Table85[[#This Row],[CustomerID]],Table!H:K,3,0)</f>
        <v>သာစည်</v>
      </c>
      <c r="M4188" s="141" t="str">
        <f>VLOOKUP(I4188,Customers[],5,FALSE)</f>
        <v>WholeSales</v>
      </c>
      <c r="N4188" s="145" t="s">
        <v>10</v>
      </c>
      <c r="O4188" s="146" t="s">
        <v>240</v>
      </c>
      <c r="P4188" s="141" t="str">
        <f>VLOOKUP(O4188,Stock[],2,FALSE)</f>
        <v>သံပုရာအရက်</v>
      </c>
      <c r="Q4188" s="147">
        <f>VLOOKUP(O4188,Stock[],3,FALSE)</f>
        <v>0.64</v>
      </c>
      <c r="R4188" s="147">
        <f>VLOOKUP(O4188,Stock[],4,FALSE)</f>
        <v>14</v>
      </c>
      <c r="S4188" s="146"/>
      <c r="T4188" s="147">
        <f>(DailySales!$S4188/DailySales!$R4188)+DailySales!$U4188</f>
        <v>5</v>
      </c>
      <c r="U4188" s="146">
        <v>5</v>
      </c>
      <c r="V4188" s="148">
        <f>+DailySales!$T4188*DailySales!$R4188</f>
        <v>70</v>
      </c>
      <c r="W4188" s="148">
        <f>+DailySales!$V4188*DailySales!$Q4188</f>
        <v>44.800000000000004</v>
      </c>
      <c r="X4188" s="148">
        <f>VLOOKUP(O4188,Stock[],6,FALSE)</f>
        <v>1330</v>
      </c>
      <c r="Y4188" s="148">
        <f>+DailySales!$V4188*DailySales!$X4188</f>
        <v>93100</v>
      </c>
      <c r="Z4188" s="146"/>
      <c r="AA4188" s="146"/>
      <c r="AB4188" s="146"/>
      <c r="AC4188" s="146"/>
      <c r="AD4188" s="146"/>
      <c r="AE4188" s="149"/>
      <c r="AF4188" s="150"/>
      <c r="AG4188" s="151"/>
      <c r="AH4188" s="150"/>
      <c r="AI4188" s="151"/>
      <c r="AJ4188" s="122">
        <v>46086</v>
      </c>
      <c r="AK4188" s="151">
        <v>93100</v>
      </c>
      <c r="AL4188" s="34"/>
      <c r="AM4188" s="39"/>
      <c r="AN418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89" spans="1:40" ht="19.5" customHeight="1" x14ac:dyDescent="0.25">
      <c r="A4189" s="141">
        <f t="shared" si="596"/>
        <v>2026</v>
      </c>
      <c r="B4189" s="141">
        <f t="shared" si="597"/>
        <v>2</v>
      </c>
      <c r="C4189" s="154">
        <v>46072</v>
      </c>
      <c r="D4189" s="142">
        <f t="shared" ca="1" si="598"/>
        <v>46097</v>
      </c>
      <c r="E4189" s="142" t="str">
        <f t="shared" ca="1" si="599"/>
        <v>0-Months</v>
      </c>
      <c r="F4189" s="142" t="str">
        <f>VLOOKUP(O4189,Stock[],5,FALSE)</f>
        <v>BE</v>
      </c>
      <c r="G4189" s="143" t="s">
        <v>3704</v>
      </c>
      <c r="H4189" s="144"/>
      <c r="I4189" s="145" t="s">
        <v>72</v>
      </c>
      <c r="J4189" s="141" t="str">
        <f>VLOOKUP(I4189,Customers[],2,FALSE)</f>
        <v>ဦးကျော်လှ</v>
      </c>
      <c r="K4189" s="141" t="str">
        <f>VLOOKUP(I4189,Customers[],4,FALSE)</f>
        <v>Tharzi</v>
      </c>
      <c r="L4189" s="141" t="str">
        <f>VLOOKUP(Table85[[#This Row],[CustomerID]],Table!H:K,3,0)</f>
        <v>သာစည်</v>
      </c>
      <c r="M4189" s="141" t="str">
        <f>VLOOKUP(I4189,Customers[],5,FALSE)</f>
        <v>WholeSales</v>
      </c>
      <c r="N4189" s="145" t="s">
        <v>10</v>
      </c>
      <c r="O4189" s="146" t="s">
        <v>217</v>
      </c>
      <c r="P4189" s="141" t="str">
        <f>VLOOKUP(O4189,Stock[],2,FALSE)</f>
        <v>လိမ္မော်ဖြူ</v>
      </c>
      <c r="Q4189" s="147">
        <f>VLOOKUP(O4189,Stock[],3,FALSE)</f>
        <v>0.64</v>
      </c>
      <c r="R4189" s="147">
        <f>VLOOKUP(O4189,Stock[],4,FALSE)</f>
        <v>24</v>
      </c>
      <c r="S4189" s="146"/>
      <c r="T4189" s="147">
        <f>(DailySales!$S4189/DailySales!$R4189)+DailySales!$U4189</f>
        <v>10</v>
      </c>
      <c r="U4189" s="146">
        <v>10</v>
      </c>
      <c r="V4189" s="148">
        <f>+DailySales!$T4189*DailySales!$R4189</f>
        <v>240</v>
      </c>
      <c r="W4189" s="148">
        <f>+DailySales!$V4189*DailySales!$Q4189</f>
        <v>153.6</v>
      </c>
      <c r="X4189" s="148">
        <f>VLOOKUP(O4189,Stock[],6,FALSE)</f>
        <v>1330</v>
      </c>
      <c r="Y4189" s="148">
        <f>+DailySales!$V4189*DailySales!$X4189</f>
        <v>319200</v>
      </c>
      <c r="Z4189" s="146"/>
      <c r="AA4189" s="146"/>
      <c r="AB4189" s="146"/>
      <c r="AC4189" s="146"/>
      <c r="AD4189" s="146"/>
      <c r="AE4189" s="149"/>
      <c r="AF4189" s="150"/>
      <c r="AG4189" s="151"/>
      <c r="AH4189" s="150"/>
      <c r="AI4189" s="151"/>
      <c r="AJ4189" s="122">
        <v>46086</v>
      </c>
      <c r="AK4189" s="151">
        <v>319200</v>
      </c>
      <c r="AL4189" s="34"/>
      <c r="AM4189" s="39"/>
      <c r="AN418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90" spans="1:40" ht="19.5" customHeight="1" x14ac:dyDescent="0.25">
      <c r="A4190" s="141">
        <f t="shared" si="596"/>
        <v>2026</v>
      </c>
      <c r="B4190" s="141">
        <f t="shared" si="597"/>
        <v>2</v>
      </c>
      <c r="C4190" s="154">
        <v>46072</v>
      </c>
      <c r="D4190" s="142">
        <f t="shared" ca="1" si="598"/>
        <v>46097</v>
      </c>
      <c r="E4190" s="142" t="str">
        <f t="shared" ca="1" si="599"/>
        <v>0-Months</v>
      </c>
      <c r="F4190" s="142" t="str">
        <f>VLOOKUP(O4190,Stock[],5,FALSE)</f>
        <v>BE</v>
      </c>
      <c r="G4190" s="143" t="s">
        <v>3704</v>
      </c>
      <c r="H4190" s="144"/>
      <c r="I4190" s="145" t="s">
        <v>72</v>
      </c>
      <c r="J4190" s="141" t="str">
        <f>VLOOKUP(I4190,Customers[],2,FALSE)</f>
        <v>ဦးကျော်လှ</v>
      </c>
      <c r="K4190" s="141" t="str">
        <f>VLOOKUP(I4190,Customers[],4,FALSE)</f>
        <v>Tharzi</v>
      </c>
      <c r="L4190" s="141" t="str">
        <f>VLOOKUP(Table85[[#This Row],[CustomerID]],Table!H:K,3,0)</f>
        <v>သာစည်</v>
      </c>
      <c r="M4190" s="141" t="str">
        <f>VLOOKUP(I4190,Customers[],5,FALSE)</f>
        <v>WholeSales</v>
      </c>
      <c r="N4190" s="145" t="s">
        <v>10</v>
      </c>
      <c r="O4190" s="146" t="s">
        <v>2120</v>
      </c>
      <c r="P4190" s="141" t="str">
        <f>VLOOKUP(O4190,Stock[],2,FALSE)</f>
        <v>ဇေ အရက်သန့်</v>
      </c>
      <c r="Q4190" s="147">
        <f>VLOOKUP(O4190,Stock[],3,FALSE)</f>
        <v>0.64</v>
      </c>
      <c r="R4190" s="147">
        <f>VLOOKUP(O4190,Stock[],4,FALSE)</f>
        <v>14</v>
      </c>
      <c r="S4190" s="146"/>
      <c r="T4190" s="147">
        <f>(DailySales!$S4190/DailySales!$R4190)+DailySales!$U4190</f>
        <v>10</v>
      </c>
      <c r="U4190" s="146">
        <v>10</v>
      </c>
      <c r="V4190" s="148">
        <f>+DailySales!$T4190*DailySales!$R4190</f>
        <v>140</v>
      </c>
      <c r="W4190" s="148">
        <f>+DailySales!$V4190*DailySales!$Q4190</f>
        <v>89.600000000000009</v>
      </c>
      <c r="X4190" s="148">
        <f>VLOOKUP(O4190,Stock[],6,FALSE)</f>
        <v>1380</v>
      </c>
      <c r="Y4190" s="148">
        <f>+DailySales!$V4190*DailySales!$X4190</f>
        <v>193200</v>
      </c>
      <c r="Z4190" s="146"/>
      <c r="AA4190" s="146"/>
      <c r="AB4190" s="146"/>
      <c r="AC4190" s="146"/>
      <c r="AD4190" s="146"/>
      <c r="AE4190" s="149"/>
      <c r="AF4190" s="150"/>
      <c r="AG4190" s="151"/>
      <c r="AH4190" s="150"/>
      <c r="AI4190" s="151"/>
      <c r="AJ4190" s="122">
        <v>46086</v>
      </c>
      <c r="AK4190" s="151">
        <v>193200</v>
      </c>
      <c r="AL4190" s="34"/>
      <c r="AM4190" s="39"/>
      <c r="AN419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91" spans="1:40" ht="19.5" customHeight="1" x14ac:dyDescent="0.25">
      <c r="A4191" s="141">
        <f t="shared" si="596"/>
        <v>2026</v>
      </c>
      <c r="B4191" s="141">
        <f t="shared" si="597"/>
        <v>2</v>
      </c>
      <c r="C4191" s="154">
        <v>46072</v>
      </c>
      <c r="D4191" s="142">
        <f t="shared" ca="1" si="598"/>
        <v>46097</v>
      </c>
      <c r="E4191" s="142" t="str">
        <f t="shared" ca="1" si="599"/>
        <v>0-Months</v>
      </c>
      <c r="F4191" s="142" t="str">
        <f>VLOOKUP(O4191,Stock[],5,FALSE)</f>
        <v>BE</v>
      </c>
      <c r="G4191" s="143" t="s">
        <v>3704</v>
      </c>
      <c r="H4191" s="144"/>
      <c r="I4191" s="145" t="s">
        <v>72</v>
      </c>
      <c r="J4191" s="141" t="str">
        <f>VLOOKUP(I4191,Customers[],2,FALSE)</f>
        <v>ဦးကျော်လှ</v>
      </c>
      <c r="K4191" s="141" t="str">
        <f>VLOOKUP(I4191,Customers[],4,FALSE)</f>
        <v>Tharzi</v>
      </c>
      <c r="L4191" s="141" t="str">
        <f>VLOOKUP(Table85[[#This Row],[CustomerID]],Table!H:K,3,0)</f>
        <v>သာစည်</v>
      </c>
      <c r="M4191" s="141" t="str">
        <f>VLOOKUP(I4191,Customers[],5,FALSE)</f>
        <v>WholeSales</v>
      </c>
      <c r="N4191" s="145" t="s">
        <v>10</v>
      </c>
      <c r="O4191" s="146" t="s">
        <v>209</v>
      </c>
      <c r="P4191" s="141" t="str">
        <f>VLOOKUP(O4191,Stock[],2,FALSE)</f>
        <v>ဇေယျဝတီ Red</v>
      </c>
      <c r="Q4191" s="147">
        <f>VLOOKUP(O4191,Stock[],3,FALSE)</f>
        <v>0.64</v>
      </c>
      <c r="R4191" s="147">
        <f>VLOOKUP(O4191,Stock[],4,FALSE)</f>
        <v>14</v>
      </c>
      <c r="S4191" s="146"/>
      <c r="T4191" s="147">
        <f>(DailySales!$S4191/DailySales!$R4191)+DailySales!$U4191</f>
        <v>50</v>
      </c>
      <c r="U4191" s="146">
        <v>50</v>
      </c>
      <c r="V4191" s="148">
        <f>+DailySales!$T4191*DailySales!$R4191</f>
        <v>700</v>
      </c>
      <c r="W4191" s="148">
        <f>+DailySales!$V4191*DailySales!$Q4191</f>
        <v>448</v>
      </c>
      <c r="X4191" s="148">
        <f>VLOOKUP(O4191,Stock[],6,FALSE)</f>
        <v>1330</v>
      </c>
      <c r="Y4191" s="148">
        <f>+DailySales!$V4191*DailySales!$X4191</f>
        <v>931000</v>
      </c>
      <c r="Z4191" s="146"/>
      <c r="AA4191" s="146"/>
      <c r="AB4191" s="146"/>
      <c r="AC4191" s="146"/>
      <c r="AD4191" s="146"/>
      <c r="AE4191" s="149"/>
      <c r="AF4191" s="150"/>
      <c r="AG4191" s="151"/>
      <c r="AH4191" s="150"/>
      <c r="AI4191" s="151"/>
      <c r="AJ4191" s="122">
        <v>46086</v>
      </c>
      <c r="AK4191" s="151">
        <v>931000</v>
      </c>
      <c r="AL4191" s="34"/>
      <c r="AM4191" s="39"/>
      <c r="AN419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92" spans="1:40" ht="19.5" customHeight="1" x14ac:dyDescent="0.25">
      <c r="A4192" s="141">
        <f t="shared" si="596"/>
        <v>2026</v>
      </c>
      <c r="B4192" s="141">
        <f t="shared" si="597"/>
        <v>2</v>
      </c>
      <c r="C4192" s="154">
        <v>46072</v>
      </c>
      <c r="D4192" s="142">
        <f t="shared" ca="1" si="598"/>
        <v>46097</v>
      </c>
      <c r="E4192" s="142" t="str">
        <f t="shared" ca="1" si="599"/>
        <v>0-Months</v>
      </c>
      <c r="F4192" s="142" t="str">
        <f>VLOOKUP(O4192,Stock[],5,FALSE)</f>
        <v>BE</v>
      </c>
      <c r="G4192" s="143" t="s">
        <v>3704</v>
      </c>
      <c r="H4192" s="144"/>
      <c r="I4192" s="145" t="s">
        <v>72</v>
      </c>
      <c r="J4192" s="141" t="str">
        <f>VLOOKUP(I4192,Customers[],2,FALSE)</f>
        <v>ဦးကျော်လှ</v>
      </c>
      <c r="K4192" s="141" t="str">
        <f>VLOOKUP(I4192,Customers[],4,FALSE)</f>
        <v>Tharzi</v>
      </c>
      <c r="L4192" s="141" t="str">
        <f>VLOOKUP(Table85[[#This Row],[CustomerID]],Table!H:K,3,0)</f>
        <v>သာစည်</v>
      </c>
      <c r="M4192" s="141" t="str">
        <f>VLOOKUP(I4192,Customers[],5,FALSE)</f>
        <v>WholeSales</v>
      </c>
      <c r="N4192" s="145" t="s">
        <v>10</v>
      </c>
      <c r="O4192" s="146" t="s">
        <v>214</v>
      </c>
      <c r="P4192" s="141" t="str">
        <f>VLOOKUP(O4192,Stock[],2,FALSE)</f>
        <v>ကောင်းကြည်</v>
      </c>
      <c r="Q4192" s="147">
        <f>VLOOKUP(O4192,Stock[],3,FALSE)</f>
        <v>0.64</v>
      </c>
      <c r="R4192" s="147">
        <f>VLOOKUP(O4192,Stock[],4,FALSE)</f>
        <v>14</v>
      </c>
      <c r="S4192" s="146"/>
      <c r="T4192" s="147">
        <f>(DailySales!$S4192/DailySales!$R4192)+DailySales!$U4192</f>
        <v>10</v>
      </c>
      <c r="U4192" s="146">
        <v>10</v>
      </c>
      <c r="V4192" s="148">
        <f>+DailySales!$T4192*DailySales!$R4192</f>
        <v>140</v>
      </c>
      <c r="W4192" s="148">
        <f>+DailySales!$V4192*DailySales!$Q4192</f>
        <v>89.600000000000009</v>
      </c>
      <c r="X4192" s="148">
        <f>VLOOKUP(O4192,Stock[],6,FALSE)</f>
        <v>1330</v>
      </c>
      <c r="Y4192" s="148">
        <f>+DailySales!$V4192*DailySales!$X4192</f>
        <v>186200</v>
      </c>
      <c r="Z4192" s="146"/>
      <c r="AA4192" s="146"/>
      <c r="AB4192" s="146"/>
      <c r="AC4192" s="146"/>
      <c r="AD4192" s="146"/>
      <c r="AE4192" s="149"/>
      <c r="AF4192" s="150"/>
      <c r="AG4192" s="151"/>
      <c r="AH4192" s="150"/>
      <c r="AI4192" s="151"/>
      <c r="AJ4192" s="122">
        <v>46086</v>
      </c>
      <c r="AK4192" s="151">
        <v>186200</v>
      </c>
      <c r="AL4192" s="34"/>
      <c r="AM4192" s="39"/>
      <c r="AN419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93" spans="1:40" ht="19.5" customHeight="1" x14ac:dyDescent="0.25">
      <c r="A4193" s="141">
        <f t="shared" si="596"/>
        <v>2026</v>
      </c>
      <c r="B4193" s="141">
        <f t="shared" si="597"/>
        <v>2</v>
      </c>
      <c r="C4193" s="154">
        <v>46072</v>
      </c>
      <c r="D4193" s="142">
        <f t="shared" ca="1" si="598"/>
        <v>46097</v>
      </c>
      <c r="E4193" s="142" t="str">
        <f t="shared" ca="1" si="599"/>
        <v>0-Months</v>
      </c>
      <c r="F4193" s="142" t="str">
        <f>VLOOKUP(O4193,Stock[],5,FALSE)</f>
        <v>BE</v>
      </c>
      <c r="G4193" s="143" t="s">
        <v>3704</v>
      </c>
      <c r="H4193" s="144"/>
      <c r="I4193" s="145" t="s">
        <v>72</v>
      </c>
      <c r="J4193" s="141" t="str">
        <f>VLOOKUP(I4193,Customers[],2,FALSE)</f>
        <v>ဦးကျော်လှ</v>
      </c>
      <c r="K4193" s="141" t="str">
        <f>VLOOKUP(I4193,Customers[],4,FALSE)</f>
        <v>Tharzi</v>
      </c>
      <c r="L4193" s="141" t="str">
        <f>VLOOKUP(Table85[[#This Row],[CustomerID]],Table!H:K,3,0)</f>
        <v>သာစည်</v>
      </c>
      <c r="M4193" s="141" t="str">
        <f>VLOOKUP(I4193,Customers[],5,FALSE)</f>
        <v>WholeSales</v>
      </c>
      <c r="N4193" s="145" t="s">
        <v>10</v>
      </c>
      <c r="O4193" s="146" t="s">
        <v>2465</v>
      </c>
      <c r="P4193" s="141" t="str">
        <f>VLOOKUP(O4193,Stock[],2,FALSE)</f>
        <v>မိုးနဲကွန်ကီး</v>
      </c>
      <c r="Q4193" s="147">
        <f>VLOOKUP(O4193,Stock[],3,FALSE)</f>
        <v>0.64</v>
      </c>
      <c r="R4193" s="147">
        <f>VLOOKUP(O4193,Stock[],4,FALSE)</f>
        <v>14</v>
      </c>
      <c r="S4193" s="146"/>
      <c r="T4193" s="147">
        <f>(DailySales!$S4193/DailySales!$R4193)+DailySales!$U4193</f>
        <v>20</v>
      </c>
      <c r="U4193" s="146">
        <v>20</v>
      </c>
      <c r="V4193" s="148">
        <f>+DailySales!$T4193*DailySales!$R4193</f>
        <v>280</v>
      </c>
      <c r="W4193" s="148">
        <f>+DailySales!$V4193*DailySales!$Q4193</f>
        <v>179.20000000000002</v>
      </c>
      <c r="X4193" s="148">
        <f>VLOOKUP(O4193,Stock[],6,FALSE)</f>
        <v>1700</v>
      </c>
      <c r="Y4193" s="148">
        <f>+DailySales!$V4193*DailySales!$X4193</f>
        <v>476000</v>
      </c>
      <c r="Z4193" s="146"/>
      <c r="AA4193" s="146"/>
      <c r="AB4193" s="146"/>
      <c r="AC4193" s="146"/>
      <c r="AD4193" s="146"/>
      <c r="AE4193" s="149"/>
      <c r="AF4193" s="150"/>
      <c r="AG4193" s="151"/>
      <c r="AH4193" s="150"/>
      <c r="AI4193" s="151"/>
      <c r="AJ4193" s="122">
        <v>46086</v>
      </c>
      <c r="AK4193" s="151">
        <v>476000</v>
      </c>
      <c r="AL4193" s="34"/>
      <c r="AM4193" s="39"/>
      <c r="AN419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194" spans="1:40" ht="19.5" customHeight="1" x14ac:dyDescent="0.25">
      <c r="A4194" s="141">
        <f t="shared" si="596"/>
        <v>2026</v>
      </c>
      <c r="B4194" s="141">
        <f t="shared" si="597"/>
        <v>2</v>
      </c>
      <c r="C4194" s="154">
        <v>46072</v>
      </c>
      <c r="D4194" s="142">
        <f t="shared" ca="1" si="598"/>
        <v>46097</v>
      </c>
      <c r="E4194" s="142" t="str">
        <f t="shared" ca="1" si="599"/>
        <v>0-Months</v>
      </c>
      <c r="F4194" s="142" t="str">
        <f>VLOOKUP(O4194,Stock[],5,FALSE)</f>
        <v>BE</v>
      </c>
      <c r="G4194" s="143" t="s">
        <v>3705</v>
      </c>
      <c r="H4194" s="144"/>
      <c r="I4194" s="145" t="s">
        <v>233</v>
      </c>
      <c r="J4194" s="141" t="str">
        <f>VLOOKUP(I4194,Customers[],2,FALSE)</f>
        <v>ဦးဝင်းနိုင်</v>
      </c>
      <c r="K4194" s="141" t="str">
        <f>VLOOKUP(I4194,Customers[],4,FALSE)</f>
        <v>Wandwin</v>
      </c>
      <c r="L4194" s="141" t="str">
        <f>VLOOKUP(Table85[[#This Row],[CustomerID]],Table!H:K,3,0)</f>
        <v>လျှော်ပင်</v>
      </c>
      <c r="M4194" s="141" t="str">
        <f>VLOOKUP(I4194,Customers[],5,FALSE)</f>
        <v>WholeSales/Contract</v>
      </c>
      <c r="N4194" s="145" t="s">
        <v>10</v>
      </c>
      <c r="O4194" s="146" t="s">
        <v>240</v>
      </c>
      <c r="P4194" s="141" t="str">
        <f>VLOOKUP(O4194,Stock[],2,FALSE)</f>
        <v>သံပုရာအရက်</v>
      </c>
      <c r="Q4194" s="147">
        <f>VLOOKUP(O4194,Stock[],3,FALSE)</f>
        <v>0.64</v>
      </c>
      <c r="R4194" s="147">
        <f>VLOOKUP(O4194,Stock[],4,FALSE)</f>
        <v>14</v>
      </c>
      <c r="S4194" s="146"/>
      <c r="T4194" s="147">
        <f>(DailySales!$S4194/DailySales!$R4194)+DailySales!$U4194</f>
        <v>25</v>
      </c>
      <c r="U4194" s="146">
        <v>25</v>
      </c>
      <c r="V4194" s="148">
        <f>+DailySales!$T4194*DailySales!$R4194</f>
        <v>350</v>
      </c>
      <c r="W4194" s="148">
        <f>+DailySales!$V4194*DailySales!$Q4194</f>
        <v>224</v>
      </c>
      <c r="X4194" s="148">
        <f>VLOOKUP(O4194,Stock[],6,FALSE)</f>
        <v>1330</v>
      </c>
      <c r="Y4194" s="148">
        <f>+DailySales!$V4194*DailySales!$X4194</f>
        <v>465500</v>
      </c>
      <c r="Z4194" s="146"/>
      <c r="AA4194" s="146"/>
      <c r="AB4194" s="146"/>
      <c r="AC4194" s="146"/>
      <c r="AD4194" s="146"/>
      <c r="AE4194" s="149"/>
      <c r="AF4194" s="150"/>
      <c r="AG4194" s="151"/>
      <c r="AH4194" s="150"/>
      <c r="AI4194" s="151"/>
      <c r="AJ4194" s="150"/>
      <c r="AK4194" s="151"/>
      <c r="AL4194" s="34"/>
      <c r="AM4194" s="39"/>
      <c r="AN419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465500</v>
      </c>
    </row>
    <row r="4195" spans="1:40" ht="19.5" customHeight="1" x14ac:dyDescent="0.25">
      <c r="A4195" s="141">
        <f t="shared" si="596"/>
        <v>2026</v>
      </c>
      <c r="B4195" s="141">
        <f t="shared" si="597"/>
        <v>2</v>
      </c>
      <c r="C4195" s="154">
        <v>46072</v>
      </c>
      <c r="D4195" s="142">
        <f t="shared" ca="1" si="598"/>
        <v>46097</v>
      </c>
      <c r="E4195" s="142" t="str">
        <f t="shared" ca="1" si="599"/>
        <v>0-Months</v>
      </c>
      <c r="F4195" s="142" t="str">
        <f>VLOOKUP(O4195,Stock[],5,FALSE)</f>
        <v>BE</v>
      </c>
      <c r="G4195" s="143" t="s">
        <v>3705</v>
      </c>
      <c r="H4195" s="144"/>
      <c r="I4195" s="145" t="s">
        <v>233</v>
      </c>
      <c r="J4195" s="141" t="str">
        <f>VLOOKUP(I4195,Customers[],2,FALSE)</f>
        <v>ဦးဝင်းနိုင်</v>
      </c>
      <c r="K4195" s="141" t="str">
        <f>VLOOKUP(I4195,Customers[],4,FALSE)</f>
        <v>Wandwin</v>
      </c>
      <c r="L4195" s="141" t="str">
        <f>VLOOKUP(Table85[[#This Row],[CustomerID]],Table!H:K,3,0)</f>
        <v>လျှော်ပင်</v>
      </c>
      <c r="M4195" s="141" t="str">
        <f>VLOOKUP(I4195,Customers[],5,FALSE)</f>
        <v>WholeSales/Contract</v>
      </c>
      <c r="N4195" s="145" t="s">
        <v>10</v>
      </c>
      <c r="O4195" s="146" t="s">
        <v>220</v>
      </c>
      <c r="P4195" s="141" t="str">
        <f>VLOOKUP(O4195,Stock[],2,FALSE)</f>
        <v>မြန်မာရှောက်ပျား</v>
      </c>
      <c r="Q4195" s="147">
        <f>VLOOKUP(O4195,Stock[],3,FALSE)</f>
        <v>0.64</v>
      </c>
      <c r="R4195" s="147">
        <f>VLOOKUP(O4195,Stock[],4,FALSE)</f>
        <v>14</v>
      </c>
      <c r="S4195" s="146"/>
      <c r="T4195" s="147">
        <f>(DailySales!$S4195/DailySales!$R4195)+DailySales!$U4195</f>
        <v>40</v>
      </c>
      <c r="U4195" s="146">
        <v>40</v>
      </c>
      <c r="V4195" s="148">
        <f>+DailySales!$T4195*DailySales!$R4195</f>
        <v>560</v>
      </c>
      <c r="W4195" s="148">
        <f>+DailySales!$V4195*DailySales!$Q4195</f>
        <v>358.40000000000003</v>
      </c>
      <c r="X4195" s="148">
        <f>VLOOKUP(O4195,Stock[],6,FALSE)</f>
        <v>1370</v>
      </c>
      <c r="Y4195" s="148">
        <f>+DailySales!$V4195*DailySales!$X4195</f>
        <v>767200</v>
      </c>
      <c r="Z4195" s="146"/>
      <c r="AA4195" s="146"/>
      <c r="AB4195" s="146"/>
      <c r="AC4195" s="146"/>
      <c r="AD4195" s="146"/>
      <c r="AE4195" s="149"/>
      <c r="AF4195" s="150"/>
      <c r="AG4195" s="151"/>
      <c r="AH4195" s="150"/>
      <c r="AI4195" s="151"/>
      <c r="AJ4195" s="150"/>
      <c r="AK4195" s="151"/>
      <c r="AL4195" s="34"/>
      <c r="AM4195" s="39"/>
      <c r="AN419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767200</v>
      </c>
    </row>
    <row r="4196" spans="1:40" ht="19.5" customHeight="1" x14ac:dyDescent="0.25">
      <c r="A4196" s="141">
        <f t="shared" si="596"/>
        <v>2026</v>
      </c>
      <c r="B4196" s="141">
        <f t="shared" si="597"/>
        <v>2</v>
      </c>
      <c r="C4196" s="154">
        <v>46072</v>
      </c>
      <c r="D4196" s="142">
        <f t="shared" ca="1" si="598"/>
        <v>46097</v>
      </c>
      <c r="E4196" s="142" t="str">
        <f t="shared" ca="1" si="599"/>
        <v>0-Months</v>
      </c>
      <c r="F4196" s="142" t="str">
        <f>VLOOKUP(O4196,Stock[],5,FALSE)</f>
        <v>BE</v>
      </c>
      <c r="G4196" s="143" t="s">
        <v>3705</v>
      </c>
      <c r="H4196" s="144"/>
      <c r="I4196" s="145" t="s">
        <v>233</v>
      </c>
      <c r="J4196" s="141" t="str">
        <f>VLOOKUP(I4196,Customers[],2,FALSE)</f>
        <v>ဦးဝင်းနိုင်</v>
      </c>
      <c r="K4196" s="141" t="str">
        <f>VLOOKUP(I4196,Customers[],4,FALSE)</f>
        <v>Wandwin</v>
      </c>
      <c r="L4196" s="141" t="str">
        <f>VLOOKUP(Table85[[#This Row],[CustomerID]],Table!H:K,3,0)</f>
        <v>လျှော်ပင်</v>
      </c>
      <c r="M4196" s="141" t="str">
        <f>VLOOKUP(I4196,Customers[],5,FALSE)</f>
        <v>WholeSales/Contract</v>
      </c>
      <c r="N4196" s="145" t="s">
        <v>10</v>
      </c>
      <c r="O4196" s="146" t="s">
        <v>217</v>
      </c>
      <c r="P4196" s="141" t="str">
        <f>VLOOKUP(O4196,Stock[],2,FALSE)</f>
        <v>လိမ္မော်ဖြူ</v>
      </c>
      <c r="Q4196" s="147">
        <f>VLOOKUP(O4196,Stock[],3,FALSE)</f>
        <v>0.64</v>
      </c>
      <c r="R4196" s="147">
        <f>VLOOKUP(O4196,Stock[],4,FALSE)</f>
        <v>24</v>
      </c>
      <c r="S4196" s="146"/>
      <c r="T4196" s="147">
        <f>(DailySales!$S4196/DailySales!$R4196)+DailySales!$U4196</f>
        <v>10</v>
      </c>
      <c r="U4196" s="146">
        <v>10</v>
      </c>
      <c r="V4196" s="148">
        <f>+DailySales!$T4196*DailySales!$R4196</f>
        <v>240</v>
      </c>
      <c r="W4196" s="148">
        <f>+DailySales!$V4196*DailySales!$Q4196</f>
        <v>153.6</v>
      </c>
      <c r="X4196" s="148">
        <f>VLOOKUP(O4196,Stock[],6,FALSE)</f>
        <v>1330</v>
      </c>
      <c r="Y4196" s="148">
        <f>+DailySales!$V4196*DailySales!$X4196</f>
        <v>319200</v>
      </c>
      <c r="Z4196" s="146"/>
      <c r="AA4196" s="146"/>
      <c r="AB4196" s="146"/>
      <c r="AC4196" s="146"/>
      <c r="AD4196" s="146"/>
      <c r="AE4196" s="149"/>
      <c r="AF4196" s="150"/>
      <c r="AG4196" s="151"/>
      <c r="AH4196" s="150"/>
      <c r="AI4196" s="151"/>
      <c r="AJ4196" s="150"/>
      <c r="AK4196" s="151"/>
      <c r="AL4196" s="34"/>
      <c r="AM4196" s="39"/>
      <c r="AN419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319200</v>
      </c>
    </row>
    <row r="4197" spans="1:40" ht="19.5" customHeight="1" x14ac:dyDescent="0.25">
      <c r="A4197" s="141">
        <f t="shared" si="596"/>
        <v>2026</v>
      </c>
      <c r="B4197" s="141">
        <f t="shared" si="597"/>
        <v>2</v>
      </c>
      <c r="C4197" s="154">
        <v>46072</v>
      </c>
      <c r="D4197" s="142">
        <f t="shared" ca="1" si="598"/>
        <v>46097</v>
      </c>
      <c r="E4197" s="142" t="str">
        <f t="shared" ca="1" si="599"/>
        <v>0-Months</v>
      </c>
      <c r="F4197" s="142" t="str">
        <f>VLOOKUP(O4197,Stock[],5,FALSE)</f>
        <v>BE</v>
      </c>
      <c r="G4197" s="143" t="s">
        <v>3705</v>
      </c>
      <c r="H4197" s="144"/>
      <c r="I4197" s="145" t="s">
        <v>233</v>
      </c>
      <c r="J4197" s="141" t="str">
        <f>VLOOKUP(I4197,Customers[],2,FALSE)</f>
        <v>ဦးဝင်းနိုင်</v>
      </c>
      <c r="K4197" s="141" t="str">
        <f>VLOOKUP(I4197,Customers[],4,FALSE)</f>
        <v>Wandwin</v>
      </c>
      <c r="L4197" s="141" t="str">
        <f>VLOOKUP(Table85[[#This Row],[CustomerID]],Table!H:K,3,0)</f>
        <v>လျှော်ပင်</v>
      </c>
      <c r="M4197" s="141" t="str">
        <f>VLOOKUP(I4197,Customers[],5,FALSE)</f>
        <v>WholeSales/Contract</v>
      </c>
      <c r="N4197" s="145" t="s">
        <v>10</v>
      </c>
      <c r="O4197" s="146" t="s">
        <v>2120</v>
      </c>
      <c r="P4197" s="141" t="str">
        <f>VLOOKUP(O4197,Stock[],2,FALSE)</f>
        <v>ဇေ အရက်သန့်</v>
      </c>
      <c r="Q4197" s="147">
        <f>VLOOKUP(O4197,Stock[],3,FALSE)</f>
        <v>0.64</v>
      </c>
      <c r="R4197" s="147">
        <f>VLOOKUP(O4197,Stock[],4,FALSE)</f>
        <v>14</v>
      </c>
      <c r="S4197" s="146"/>
      <c r="T4197" s="147">
        <f>(DailySales!$S4197/DailySales!$R4197)+DailySales!$U4197</f>
        <v>20</v>
      </c>
      <c r="U4197" s="146">
        <v>20</v>
      </c>
      <c r="V4197" s="148">
        <f>+DailySales!$T4197*DailySales!$R4197</f>
        <v>280</v>
      </c>
      <c r="W4197" s="148">
        <f>+DailySales!$V4197*DailySales!$Q4197</f>
        <v>179.20000000000002</v>
      </c>
      <c r="X4197" s="148">
        <f>VLOOKUP(O4197,Stock[],6,FALSE)</f>
        <v>1380</v>
      </c>
      <c r="Y4197" s="148">
        <f>+DailySales!$V4197*DailySales!$X4197</f>
        <v>386400</v>
      </c>
      <c r="Z4197" s="146"/>
      <c r="AA4197" s="146"/>
      <c r="AB4197" s="146"/>
      <c r="AC4197" s="146"/>
      <c r="AD4197" s="146"/>
      <c r="AE4197" s="149"/>
      <c r="AF4197" s="150"/>
      <c r="AG4197" s="151"/>
      <c r="AH4197" s="150"/>
      <c r="AI4197" s="151"/>
      <c r="AJ4197" s="150"/>
      <c r="AK4197" s="151"/>
      <c r="AL4197" s="34"/>
      <c r="AM4197" s="39"/>
      <c r="AN419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386400</v>
      </c>
    </row>
    <row r="4198" spans="1:40" ht="19.5" customHeight="1" x14ac:dyDescent="0.25">
      <c r="A4198" s="141">
        <f t="shared" si="596"/>
        <v>2026</v>
      </c>
      <c r="B4198" s="141">
        <f t="shared" si="597"/>
        <v>2</v>
      </c>
      <c r="C4198" s="154">
        <v>46072</v>
      </c>
      <c r="D4198" s="142">
        <f t="shared" ca="1" si="598"/>
        <v>46097</v>
      </c>
      <c r="E4198" s="142" t="str">
        <f t="shared" ca="1" si="599"/>
        <v>0-Months</v>
      </c>
      <c r="F4198" s="142" t="str">
        <f>VLOOKUP(O4198,Stock[],5,FALSE)</f>
        <v>BE</v>
      </c>
      <c r="G4198" s="143" t="s">
        <v>3705</v>
      </c>
      <c r="H4198" s="144"/>
      <c r="I4198" s="145" t="s">
        <v>233</v>
      </c>
      <c r="J4198" s="141" t="str">
        <f>VLOOKUP(I4198,Customers[],2,FALSE)</f>
        <v>ဦးဝင်းနိုင်</v>
      </c>
      <c r="K4198" s="141" t="str">
        <f>VLOOKUP(I4198,Customers[],4,FALSE)</f>
        <v>Wandwin</v>
      </c>
      <c r="L4198" s="141" t="str">
        <f>VLOOKUP(Table85[[#This Row],[CustomerID]],Table!H:K,3,0)</f>
        <v>လျှော်ပင်</v>
      </c>
      <c r="M4198" s="141" t="str">
        <f>VLOOKUP(I4198,Customers[],5,FALSE)</f>
        <v>WholeSales/Contract</v>
      </c>
      <c r="N4198" s="145" t="s">
        <v>10</v>
      </c>
      <c r="O4198" s="146" t="s">
        <v>214</v>
      </c>
      <c r="P4198" s="141" t="str">
        <f>VLOOKUP(O4198,Stock[],2,FALSE)</f>
        <v>ကောင်းကြည်</v>
      </c>
      <c r="Q4198" s="147">
        <f>VLOOKUP(O4198,Stock[],3,FALSE)</f>
        <v>0.64</v>
      </c>
      <c r="R4198" s="147">
        <f>VLOOKUP(O4198,Stock[],4,FALSE)</f>
        <v>14</v>
      </c>
      <c r="S4198" s="146"/>
      <c r="T4198" s="147">
        <f>(DailySales!$S4198/DailySales!$R4198)+DailySales!$U4198</f>
        <v>20</v>
      </c>
      <c r="U4198" s="146">
        <v>20</v>
      </c>
      <c r="V4198" s="148">
        <f>+DailySales!$T4198*DailySales!$R4198</f>
        <v>280</v>
      </c>
      <c r="W4198" s="148">
        <f>+DailySales!$V4198*DailySales!$Q4198</f>
        <v>179.20000000000002</v>
      </c>
      <c r="X4198" s="148">
        <f>VLOOKUP(O4198,Stock[],6,FALSE)</f>
        <v>1330</v>
      </c>
      <c r="Y4198" s="148">
        <f>+DailySales!$V4198*DailySales!$X4198</f>
        <v>372400</v>
      </c>
      <c r="Z4198" s="146"/>
      <c r="AA4198" s="146"/>
      <c r="AB4198" s="146"/>
      <c r="AC4198" s="146"/>
      <c r="AD4198" s="146"/>
      <c r="AE4198" s="149"/>
      <c r="AF4198" s="150"/>
      <c r="AG4198" s="151"/>
      <c r="AH4198" s="150"/>
      <c r="AI4198" s="151"/>
      <c r="AJ4198" s="150"/>
      <c r="AK4198" s="151"/>
      <c r="AL4198" s="34"/>
      <c r="AM4198" s="39"/>
      <c r="AN419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4199" spans="1:40" ht="19.5" customHeight="1" x14ac:dyDescent="0.25">
      <c r="A4199" s="141">
        <f t="shared" si="556"/>
        <v>2026</v>
      </c>
      <c r="B4199" s="141">
        <f t="shared" si="557"/>
        <v>2</v>
      </c>
      <c r="C4199" s="154">
        <v>46072</v>
      </c>
      <c r="D4199" s="142">
        <f t="shared" ca="1" si="558"/>
        <v>46097</v>
      </c>
      <c r="E4199" s="142" t="str">
        <f t="shared" ca="1" si="559"/>
        <v>0-Months</v>
      </c>
      <c r="F4199" s="142" t="str">
        <f>VLOOKUP(O4199,Stock[],5,FALSE)</f>
        <v>BE</v>
      </c>
      <c r="G4199" s="143" t="s">
        <v>3705</v>
      </c>
      <c r="H4199" s="144"/>
      <c r="I4199" s="145" t="s">
        <v>233</v>
      </c>
      <c r="J4199" s="141" t="str">
        <f>VLOOKUP(I4199,Customers[],2,FALSE)</f>
        <v>ဦးဝင်းနိုင်</v>
      </c>
      <c r="K4199" s="141" t="str">
        <f>VLOOKUP(I4199,Customers[],4,FALSE)</f>
        <v>Wandwin</v>
      </c>
      <c r="L4199" s="141" t="str">
        <f>VLOOKUP(Table85[[#This Row],[CustomerID]],Table!H:K,3,0)</f>
        <v>လျှော်ပင်</v>
      </c>
      <c r="M4199" s="141" t="str">
        <f>VLOOKUP(I4199,Customers[],5,FALSE)</f>
        <v>WholeSales/Contract</v>
      </c>
      <c r="N4199" s="145" t="s">
        <v>10</v>
      </c>
      <c r="O4199" s="146" t="s">
        <v>2465</v>
      </c>
      <c r="P4199" s="141" t="str">
        <f>VLOOKUP(O4199,Stock[],2,FALSE)</f>
        <v>မိုးနဲကွန်ကီး</v>
      </c>
      <c r="Q4199" s="147">
        <f>VLOOKUP(O4199,Stock[],3,FALSE)</f>
        <v>0.64</v>
      </c>
      <c r="R4199" s="147">
        <f>VLOOKUP(O4199,Stock[],4,FALSE)</f>
        <v>14</v>
      </c>
      <c r="S4199" s="146"/>
      <c r="T4199" s="147">
        <f>(DailySales!$S4199/DailySales!$R4199)+DailySales!$U4199</f>
        <v>3</v>
      </c>
      <c r="U4199" s="146">
        <v>3</v>
      </c>
      <c r="V4199" s="148">
        <f>+DailySales!$T4199*DailySales!$R4199</f>
        <v>42</v>
      </c>
      <c r="W4199" s="148">
        <f>+DailySales!$V4199*DailySales!$Q4199</f>
        <v>26.88</v>
      </c>
      <c r="X4199" s="148">
        <f>VLOOKUP(O4199,Stock[],6,FALSE)</f>
        <v>1700</v>
      </c>
      <c r="Y4199" s="148">
        <f>+DailySales!$V4199*DailySales!$X4199</f>
        <v>71400</v>
      </c>
      <c r="Z4199" s="146"/>
      <c r="AA4199" s="146"/>
      <c r="AB4199" s="146"/>
      <c r="AC4199" s="146"/>
      <c r="AD4199" s="146"/>
      <c r="AE4199" s="149"/>
      <c r="AF4199" s="150"/>
      <c r="AG4199" s="151"/>
      <c r="AH4199" s="150"/>
      <c r="AI4199" s="151"/>
      <c r="AJ4199" s="150"/>
      <c r="AK4199" s="151"/>
      <c r="AL4199" s="34"/>
      <c r="AM4199" s="39"/>
      <c r="AN419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71400</v>
      </c>
    </row>
    <row r="4200" spans="1:40" ht="19.5" customHeight="1" x14ac:dyDescent="0.25">
      <c r="A4200" s="141">
        <f t="shared" si="556"/>
        <v>2026</v>
      </c>
      <c r="B4200" s="141">
        <f t="shared" si="557"/>
        <v>2</v>
      </c>
      <c r="C4200" s="154">
        <v>46072</v>
      </c>
      <c r="D4200" s="142">
        <f t="shared" ca="1" si="558"/>
        <v>46097</v>
      </c>
      <c r="E4200" s="142" t="str">
        <f t="shared" ca="1" si="559"/>
        <v>0-Months</v>
      </c>
      <c r="F4200" s="142" t="str">
        <f>VLOOKUP(O4200,Stock[],5,FALSE)</f>
        <v>BE</v>
      </c>
      <c r="G4200" s="143" t="s">
        <v>3705</v>
      </c>
      <c r="H4200" s="144"/>
      <c r="I4200" s="145" t="s">
        <v>233</v>
      </c>
      <c r="J4200" s="141" t="str">
        <f>VLOOKUP(I4200,Customers[],2,FALSE)</f>
        <v>ဦးဝင်းနိုင်</v>
      </c>
      <c r="K4200" s="141" t="str">
        <f>VLOOKUP(I4200,Customers[],4,FALSE)</f>
        <v>Wandwin</v>
      </c>
      <c r="L4200" s="141" t="str">
        <f>VLOOKUP(Table85[[#This Row],[CustomerID]],Table!H:K,3,0)</f>
        <v>လျှော်ပင်</v>
      </c>
      <c r="M4200" s="141" t="str">
        <f>VLOOKUP(I4200,Customers[],5,FALSE)</f>
        <v>WholeSales/Contract</v>
      </c>
      <c r="N4200" s="145" t="s">
        <v>10</v>
      </c>
      <c r="O4200" s="146" t="s">
        <v>213</v>
      </c>
      <c r="P4200" s="141" t="str">
        <f>VLOOKUP(O4200,Stock[],2,FALSE)</f>
        <v>ဒဂုံမန်ကျည်း</v>
      </c>
      <c r="Q4200" s="147">
        <f>VLOOKUP(O4200,Stock[],3,FALSE)</f>
        <v>0.64</v>
      </c>
      <c r="R4200" s="147">
        <f>VLOOKUP(O4200,Stock[],4,FALSE)</f>
        <v>14</v>
      </c>
      <c r="S4200" s="146"/>
      <c r="T4200" s="147">
        <f>(DailySales!$S4200/DailySales!$R4200)+DailySales!$U4200</f>
        <v>3</v>
      </c>
      <c r="U4200" s="146">
        <v>3</v>
      </c>
      <c r="V4200" s="148">
        <f>+DailySales!$T4200*DailySales!$R4200</f>
        <v>42</v>
      </c>
      <c r="W4200" s="148">
        <f>+DailySales!$V4200*DailySales!$Q4200</f>
        <v>26.88</v>
      </c>
      <c r="X4200" s="148">
        <f>VLOOKUP(O4200,Stock[],6,FALSE)</f>
        <v>1280</v>
      </c>
      <c r="Y4200" s="148">
        <f>+DailySales!$V4200*DailySales!$X4200</f>
        <v>53760</v>
      </c>
      <c r="Z4200" s="146"/>
      <c r="AA4200" s="146"/>
      <c r="AB4200" s="146"/>
      <c r="AC4200" s="146"/>
      <c r="AD4200" s="146"/>
      <c r="AE4200" s="149"/>
      <c r="AF4200" s="150"/>
      <c r="AG4200" s="151"/>
      <c r="AH4200" s="150"/>
      <c r="AI4200" s="151"/>
      <c r="AJ4200" s="150"/>
      <c r="AK4200" s="151"/>
      <c r="AL4200" s="34"/>
      <c r="AM4200" s="39"/>
      <c r="AN420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53760</v>
      </c>
    </row>
    <row r="4201" spans="1:40" ht="19.5" customHeight="1" x14ac:dyDescent="0.25">
      <c r="A4201" s="141">
        <f t="shared" si="556"/>
        <v>2026</v>
      </c>
      <c r="B4201" s="141">
        <f t="shared" si="557"/>
        <v>2</v>
      </c>
      <c r="C4201" s="154">
        <v>46072</v>
      </c>
      <c r="D4201" s="142">
        <f t="shared" ca="1" si="558"/>
        <v>46097</v>
      </c>
      <c r="E4201" s="142" t="str">
        <f t="shared" ca="1" si="559"/>
        <v>0-Months</v>
      </c>
      <c r="F4201" s="142" t="str">
        <f>VLOOKUP(O4201,Stock[],5,FALSE)</f>
        <v>BE</v>
      </c>
      <c r="G4201" s="143" t="s">
        <v>3705</v>
      </c>
      <c r="H4201" s="144"/>
      <c r="I4201" s="145" t="s">
        <v>233</v>
      </c>
      <c r="J4201" s="141" t="str">
        <f>VLOOKUP(I4201,Customers[],2,FALSE)</f>
        <v>ဦးဝင်းနိုင်</v>
      </c>
      <c r="K4201" s="141" t="str">
        <f>VLOOKUP(I4201,Customers[],4,FALSE)</f>
        <v>Wandwin</v>
      </c>
      <c r="L4201" s="141" t="str">
        <f>VLOOKUP(Table85[[#This Row],[CustomerID]],Table!H:K,3,0)</f>
        <v>လျှော်ပင်</v>
      </c>
      <c r="M4201" s="141" t="str">
        <f>VLOOKUP(I4201,Customers[],5,FALSE)</f>
        <v>WholeSales/Contract</v>
      </c>
      <c r="N4201" s="145" t="s">
        <v>10</v>
      </c>
      <c r="O4201" s="146" t="s">
        <v>225</v>
      </c>
      <c r="P4201" s="141" t="str">
        <f>VLOOKUP(O4201,Stock[],2,FALSE)</f>
        <v>ချယ်ရီသံပုရာအရက်သန့်ကော် (1Ltr)</v>
      </c>
      <c r="Q4201" s="147">
        <f>VLOOKUP(O4201,Stock[],3,FALSE)</f>
        <v>1</v>
      </c>
      <c r="R4201" s="147">
        <f>VLOOKUP(O4201,Stock[],4,FALSE)</f>
        <v>12</v>
      </c>
      <c r="S4201" s="146"/>
      <c r="T4201" s="147">
        <f>(DailySales!$S4201/DailySales!$R4201)+DailySales!$U4201</f>
        <v>5</v>
      </c>
      <c r="U4201" s="146">
        <v>5</v>
      </c>
      <c r="V4201" s="148">
        <f>+DailySales!$T4201*DailySales!$R4201</f>
        <v>60</v>
      </c>
      <c r="W4201" s="148">
        <f>+DailySales!$V4201*DailySales!$Q4201</f>
        <v>60</v>
      </c>
      <c r="X4201" s="148">
        <f>VLOOKUP(O4201,Stock[],6,FALSE)</f>
        <v>1260</v>
      </c>
      <c r="Y4201" s="148">
        <f>+DailySales!$V4201*DailySales!$X4201</f>
        <v>75600</v>
      </c>
      <c r="Z4201" s="146"/>
      <c r="AA4201" s="146"/>
      <c r="AB4201" s="146"/>
      <c r="AC4201" s="146"/>
      <c r="AD4201" s="146"/>
      <c r="AE4201" s="149"/>
      <c r="AF4201" s="150"/>
      <c r="AG4201" s="151"/>
      <c r="AH4201" s="150"/>
      <c r="AI4201" s="151"/>
      <c r="AJ4201" s="150"/>
      <c r="AK4201" s="151"/>
      <c r="AL4201" s="34"/>
      <c r="AM4201" s="39"/>
      <c r="AN420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75600</v>
      </c>
    </row>
    <row r="4202" spans="1:40" ht="19.5" customHeight="1" x14ac:dyDescent="0.25">
      <c r="A4202" s="141">
        <f t="shared" ref="A4202:A4209" si="600">YEAR(C4202)</f>
        <v>2026</v>
      </c>
      <c r="B4202" s="141">
        <f t="shared" ref="B4202:B4209" si="601">MONTH(C4202)</f>
        <v>2</v>
      </c>
      <c r="C4202" s="154">
        <v>46072</v>
      </c>
      <c r="D4202" s="142">
        <f t="shared" ref="D4202:D4209" ca="1" si="602">TODAY()</f>
        <v>46097</v>
      </c>
      <c r="E4202" s="142" t="str">
        <f t="shared" ref="E4202:E4209" ca="1" si="603">DATEDIF(C4202,D4202,"M")&amp;"-Months"</f>
        <v>0-Months</v>
      </c>
      <c r="F4202" s="142" t="str">
        <f>VLOOKUP(O4202,Stock[],5,FALSE)</f>
        <v>BE</v>
      </c>
      <c r="G4202" s="143" t="s">
        <v>3706</v>
      </c>
      <c r="H4202" s="144"/>
      <c r="I4202" s="145" t="s">
        <v>181</v>
      </c>
      <c r="J4202" s="141" t="str">
        <f>VLOOKUP(I4202,Customers[],2,FALSE)</f>
        <v>ရွှေမြင်း(ရွှေခြင်္သေ့)</v>
      </c>
      <c r="K4202" s="141" t="str">
        <f>VLOOKUP(I4202,Customers[],4,FALSE)</f>
        <v>Meiktila</v>
      </c>
      <c r="L4202" s="141" t="str">
        <f>VLOOKUP(Table85[[#This Row],[CustomerID]],Table!H:K,3,0)</f>
        <v>မိတ္ထီလာ</v>
      </c>
      <c r="M4202" s="141" t="str">
        <f>VLOOKUP(I4202,Customers[],5,FALSE)</f>
        <v>WholeSales/Contract</v>
      </c>
      <c r="N4202" s="145" t="s">
        <v>10</v>
      </c>
      <c r="O4202" s="146" t="s">
        <v>240</v>
      </c>
      <c r="P4202" s="141" t="str">
        <f>VLOOKUP(O4202,Stock[],2,FALSE)</f>
        <v>သံပုရာအရက်</v>
      </c>
      <c r="Q4202" s="147">
        <f>VLOOKUP(O4202,Stock[],3,FALSE)</f>
        <v>0.64</v>
      </c>
      <c r="R4202" s="147">
        <f>VLOOKUP(O4202,Stock[],4,FALSE)</f>
        <v>14</v>
      </c>
      <c r="S4202" s="146"/>
      <c r="T4202" s="147">
        <f>(DailySales!$S4202/DailySales!$R4202)+DailySales!$U4202</f>
        <v>10</v>
      </c>
      <c r="U4202" s="146">
        <v>10</v>
      </c>
      <c r="V4202" s="148">
        <f>+DailySales!$T4202*DailySales!$R4202</f>
        <v>140</v>
      </c>
      <c r="W4202" s="148">
        <f>+DailySales!$V4202*DailySales!$Q4202</f>
        <v>89.600000000000009</v>
      </c>
      <c r="X4202" s="148">
        <f>VLOOKUP(O4202,Stock[],6,FALSE)</f>
        <v>1330</v>
      </c>
      <c r="Y4202" s="148">
        <f>+DailySales!$V4202*DailySales!$X4202</f>
        <v>186200</v>
      </c>
      <c r="Z4202" s="146"/>
      <c r="AA4202" s="146"/>
      <c r="AB4202" s="146"/>
      <c r="AC4202" s="146"/>
      <c r="AD4202" s="146"/>
      <c r="AE4202" s="149"/>
      <c r="AF4202" s="150"/>
      <c r="AG4202" s="151"/>
      <c r="AH4202" s="150"/>
      <c r="AI4202" s="151"/>
      <c r="AJ4202" s="150"/>
      <c r="AK4202" s="151"/>
      <c r="AL4202" s="34"/>
      <c r="AM4202" s="39"/>
      <c r="AN420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4203" spans="1:40" ht="19.5" customHeight="1" x14ac:dyDescent="0.25">
      <c r="A4203" s="141">
        <f t="shared" si="600"/>
        <v>2026</v>
      </c>
      <c r="B4203" s="141">
        <f t="shared" si="601"/>
        <v>2</v>
      </c>
      <c r="C4203" s="154">
        <v>46072</v>
      </c>
      <c r="D4203" s="142">
        <f t="shared" ca="1" si="602"/>
        <v>46097</v>
      </c>
      <c r="E4203" s="142" t="str">
        <f t="shared" ca="1" si="603"/>
        <v>0-Months</v>
      </c>
      <c r="F4203" s="142" t="str">
        <f>VLOOKUP(O4203,Stock[],5,FALSE)</f>
        <v>BE</v>
      </c>
      <c r="G4203" s="143" t="s">
        <v>3706</v>
      </c>
      <c r="H4203" s="144"/>
      <c r="I4203" s="145" t="s">
        <v>181</v>
      </c>
      <c r="J4203" s="141" t="str">
        <f>VLOOKUP(I4203,Customers[],2,FALSE)</f>
        <v>ရွှေမြင်း(ရွှေခြင်္သေ့)</v>
      </c>
      <c r="K4203" s="141" t="str">
        <f>VLOOKUP(I4203,Customers[],4,FALSE)</f>
        <v>Meiktila</v>
      </c>
      <c r="L4203" s="141" t="str">
        <f>VLOOKUP(Table85[[#This Row],[CustomerID]],Table!H:K,3,0)</f>
        <v>မိတ္ထီလာ</v>
      </c>
      <c r="M4203" s="141" t="str">
        <f>VLOOKUP(I4203,Customers[],5,FALSE)</f>
        <v>WholeSales/Contract</v>
      </c>
      <c r="N4203" s="145" t="s">
        <v>10</v>
      </c>
      <c r="O4203" s="146" t="s">
        <v>220</v>
      </c>
      <c r="P4203" s="141" t="str">
        <f>VLOOKUP(O4203,Stock[],2,FALSE)</f>
        <v>မြန်မာရှောက်ပျား</v>
      </c>
      <c r="Q4203" s="147">
        <f>VLOOKUP(O4203,Stock[],3,FALSE)</f>
        <v>0.64</v>
      </c>
      <c r="R4203" s="147">
        <f>VLOOKUP(O4203,Stock[],4,FALSE)</f>
        <v>14</v>
      </c>
      <c r="S4203" s="146"/>
      <c r="T4203" s="147">
        <f>(DailySales!$S4203/DailySales!$R4203)+DailySales!$U4203</f>
        <v>15</v>
      </c>
      <c r="U4203" s="146">
        <v>15</v>
      </c>
      <c r="V4203" s="148">
        <f>+DailySales!$T4203*DailySales!$R4203</f>
        <v>210</v>
      </c>
      <c r="W4203" s="148">
        <f>+DailySales!$V4203*DailySales!$Q4203</f>
        <v>134.4</v>
      </c>
      <c r="X4203" s="148">
        <f>VLOOKUP(O4203,Stock[],6,FALSE)</f>
        <v>1370</v>
      </c>
      <c r="Y4203" s="148">
        <f>+DailySales!$V4203*DailySales!$X4203</f>
        <v>287700</v>
      </c>
      <c r="Z4203" s="146"/>
      <c r="AA4203" s="146"/>
      <c r="AB4203" s="146"/>
      <c r="AC4203" s="146"/>
      <c r="AD4203" s="146"/>
      <c r="AE4203" s="149"/>
      <c r="AF4203" s="150"/>
      <c r="AG4203" s="151"/>
      <c r="AH4203" s="150"/>
      <c r="AI4203" s="151"/>
      <c r="AJ4203" s="150"/>
      <c r="AK4203" s="151"/>
      <c r="AL4203" s="34"/>
      <c r="AM4203" s="39"/>
      <c r="AN420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287700</v>
      </c>
    </row>
    <row r="4204" spans="1:40" ht="19.5" customHeight="1" x14ac:dyDescent="0.25">
      <c r="A4204" s="141">
        <f t="shared" si="600"/>
        <v>2026</v>
      </c>
      <c r="B4204" s="141">
        <f t="shared" si="601"/>
        <v>2</v>
      </c>
      <c r="C4204" s="154">
        <v>46072</v>
      </c>
      <c r="D4204" s="142">
        <f t="shared" ca="1" si="602"/>
        <v>46097</v>
      </c>
      <c r="E4204" s="142" t="str">
        <f t="shared" ca="1" si="603"/>
        <v>0-Months</v>
      </c>
      <c r="F4204" s="142" t="str">
        <f>VLOOKUP(O4204,Stock[],5,FALSE)</f>
        <v>BE</v>
      </c>
      <c r="G4204" s="143" t="s">
        <v>3706</v>
      </c>
      <c r="H4204" s="144"/>
      <c r="I4204" s="145" t="s">
        <v>181</v>
      </c>
      <c r="J4204" s="141" t="str">
        <f>VLOOKUP(I4204,Customers[],2,FALSE)</f>
        <v>ရွှေမြင်း(ရွှေခြင်္သေ့)</v>
      </c>
      <c r="K4204" s="141" t="str">
        <f>VLOOKUP(I4204,Customers[],4,FALSE)</f>
        <v>Meiktila</v>
      </c>
      <c r="L4204" s="141" t="str">
        <f>VLOOKUP(Table85[[#This Row],[CustomerID]],Table!H:K,3,0)</f>
        <v>မိတ္ထီလာ</v>
      </c>
      <c r="M4204" s="141" t="str">
        <f>VLOOKUP(I4204,Customers[],5,FALSE)</f>
        <v>WholeSales/Contract</v>
      </c>
      <c r="N4204" s="145" t="s">
        <v>10</v>
      </c>
      <c r="O4204" s="146" t="s">
        <v>217</v>
      </c>
      <c r="P4204" s="141" t="str">
        <f>VLOOKUP(O4204,Stock[],2,FALSE)</f>
        <v>လိမ္မော်ဖြူ</v>
      </c>
      <c r="Q4204" s="147">
        <f>VLOOKUP(O4204,Stock[],3,FALSE)</f>
        <v>0.64</v>
      </c>
      <c r="R4204" s="147">
        <f>VLOOKUP(O4204,Stock[],4,FALSE)</f>
        <v>24</v>
      </c>
      <c r="S4204" s="146"/>
      <c r="T4204" s="147">
        <f>(DailySales!$S4204/DailySales!$R4204)+DailySales!$U4204</f>
        <v>15</v>
      </c>
      <c r="U4204" s="146">
        <v>15</v>
      </c>
      <c r="V4204" s="148">
        <f>+DailySales!$T4204*DailySales!$R4204</f>
        <v>360</v>
      </c>
      <c r="W4204" s="148">
        <f>+DailySales!$V4204*DailySales!$Q4204</f>
        <v>230.4</v>
      </c>
      <c r="X4204" s="148">
        <f>VLOOKUP(O4204,Stock[],6,FALSE)</f>
        <v>1330</v>
      </c>
      <c r="Y4204" s="148">
        <f>+DailySales!$V4204*DailySales!$X4204</f>
        <v>478800</v>
      </c>
      <c r="Z4204" s="146"/>
      <c r="AA4204" s="146"/>
      <c r="AB4204" s="146"/>
      <c r="AC4204" s="146"/>
      <c r="AD4204" s="146"/>
      <c r="AE4204" s="149"/>
      <c r="AF4204" s="150"/>
      <c r="AG4204" s="151"/>
      <c r="AH4204" s="150"/>
      <c r="AI4204" s="151"/>
      <c r="AJ4204" s="150"/>
      <c r="AK4204" s="151"/>
      <c r="AL4204" s="34"/>
      <c r="AM4204" s="39"/>
      <c r="AN420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478800</v>
      </c>
    </row>
    <row r="4205" spans="1:40" ht="19.5" customHeight="1" x14ac:dyDescent="0.25">
      <c r="A4205" s="141">
        <f t="shared" si="600"/>
        <v>2026</v>
      </c>
      <c r="B4205" s="141">
        <f t="shared" si="601"/>
        <v>2</v>
      </c>
      <c r="C4205" s="154">
        <v>46072</v>
      </c>
      <c r="D4205" s="142">
        <f t="shared" ca="1" si="602"/>
        <v>46097</v>
      </c>
      <c r="E4205" s="142" t="str">
        <f t="shared" ca="1" si="603"/>
        <v>0-Months</v>
      </c>
      <c r="F4205" s="142" t="str">
        <f>VLOOKUP(O4205,Stock[],5,FALSE)</f>
        <v>BE</v>
      </c>
      <c r="G4205" s="143" t="s">
        <v>3706</v>
      </c>
      <c r="H4205" s="144"/>
      <c r="I4205" s="145" t="s">
        <v>181</v>
      </c>
      <c r="J4205" s="141" t="str">
        <f>VLOOKUP(I4205,Customers[],2,FALSE)</f>
        <v>ရွှေမြင်း(ရွှေခြင်္သေ့)</v>
      </c>
      <c r="K4205" s="141" t="str">
        <f>VLOOKUP(I4205,Customers[],4,FALSE)</f>
        <v>Meiktila</v>
      </c>
      <c r="L4205" s="141" t="str">
        <f>VLOOKUP(Table85[[#This Row],[CustomerID]],Table!H:K,3,0)</f>
        <v>မိတ္ထီလာ</v>
      </c>
      <c r="M4205" s="141" t="str">
        <f>VLOOKUP(I4205,Customers[],5,FALSE)</f>
        <v>WholeSales/Contract</v>
      </c>
      <c r="N4205" s="145" t="s">
        <v>10</v>
      </c>
      <c r="O4205" s="146" t="s">
        <v>2120</v>
      </c>
      <c r="P4205" s="141" t="str">
        <f>VLOOKUP(O4205,Stock[],2,FALSE)</f>
        <v>ဇေ အရက်သန့်</v>
      </c>
      <c r="Q4205" s="147">
        <f>VLOOKUP(O4205,Stock[],3,FALSE)</f>
        <v>0.64</v>
      </c>
      <c r="R4205" s="147">
        <f>VLOOKUP(O4205,Stock[],4,FALSE)</f>
        <v>14</v>
      </c>
      <c r="S4205" s="146"/>
      <c r="T4205" s="147">
        <f>(DailySales!$S4205/DailySales!$R4205)+DailySales!$U4205</f>
        <v>20</v>
      </c>
      <c r="U4205" s="146">
        <v>20</v>
      </c>
      <c r="V4205" s="148">
        <f>+DailySales!$T4205*DailySales!$R4205</f>
        <v>280</v>
      </c>
      <c r="W4205" s="148">
        <f>+DailySales!$V4205*DailySales!$Q4205</f>
        <v>179.20000000000002</v>
      </c>
      <c r="X4205" s="148">
        <f>VLOOKUP(O4205,Stock[],6,FALSE)</f>
        <v>1380</v>
      </c>
      <c r="Y4205" s="148">
        <f>+DailySales!$V4205*DailySales!$X4205</f>
        <v>386400</v>
      </c>
      <c r="Z4205" s="146"/>
      <c r="AA4205" s="146"/>
      <c r="AB4205" s="146"/>
      <c r="AC4205" s="146"/>
      <c r="AD4205" s="146"/>
      <c r="AE4205" s="149"/>
      <c r="AF4205" s="150"/>
      <c r="AG4205" s="151"/>
      <c r="AH4205" s="150"/>
      <c r="AI4205" s="151"/>
      <c r="AJ4205" s="150"/>
      <c r="AK4205" s="151"/>
      <c r="AL4205" s="34"/>
      <c r="AM4205" s="39"/>
      <c r="AN420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386400</v>
      </c>
    </row>
    <row r="4206" spans="1:40" ht="19.5" customHeight="1" x14ac:dyDescent="0.25">
      <c r="A4206" s="141">
        <f t="shared" si="600"/>
        <v>2026</v>
      </c>
      <c r="B4206" s="141">
        <f t="shared" si="601"/>
        <v>2</v>
      </c>
      <c r="C4206" s="154">
        <v>46072</v>
      </c>
      <c r="D4206" s="142">
        <f t="shared" ca="1" si="602"/>
        <v>46097</v>
      </c>
      <c r="E4206" s="142" t="str">
        <f t="shared" ca="1" si="603"/>
        <v>0-Months</v>
      </c>
      <c r="F4206" s="142" t="str">
        <f>VLOOKUP(O4206,Stock[],5,FALSE)</f>
        <v>BE</v>
      </c>
      <c r="G4206" s="143" t="s">
        <v>3706</v>
      </c>
      <c r="H4206" s="144"/>
      <c r="I4206" s="145" t="s">
        <v>181</v>
      </c>
      <c r="J4206" s="141" t="str">
        <f>VLOOKUP(I4206,Customers[],2,FALSE)</f>
        <v>ရွှေမြင်း(ရွှေခြင်္သေ့)</v>
      </c>
      <c r="K4206" s="141" t="str">
        <f>VLOOKUP(I4206,Customers[],4,FALSE)</f>
        <v>Meiktila</v>
      </c>
      <c r="L4206" s="141" t="str">
        <f>VLOOKUP(Table85[[#This Row],[CustomerID]],Table!H:K,3,0)</f>
        <v>မိတ္ထီလာ</v>
      </c>
      <c r="M4206" s="141" t="str">
        <f>VLOOKUP(I4206,Customers[],5,FALSE)</f>
        <v>WholeSales/Contract</v>
      </c>
      <c r="N4206" s="145" t="s">
        <v>10</v>
      </c>
      <c r="O4206" s="146" t="s">
        <v>218</v>
      </c>
      <c r="P4206" s="141" t="str">
        <f>VLOOKUP(O4206,Stock[],2,FALSE)</f>
        <v>Black Cat</v>
      </c>
      <c r="Q4206" s="147">
        <f>VLOOKUP(O4206,Stock[],3,FALSE)</f>
        <v>0.64</v>
      </c>
      <c r="R4206" s="147">
        <f>VLOOKUP(O4206,Stock[],4,FALSE)</f>
        <v>24</v>
      </c>
      <c r="S4206" s="146"/>
      <c r="T4206" s="147">
        <f>(DailySales!$S4206/DailySales!$R4206)+DailySales!$U4206</f>
        <v>5</v>
      </c>
      <c r="U4206" s="146">
        <v>5</v>
      </c>
      <c r="V4206" s="148">
        <f>+DailySales!$T4206*DailySales!$R4206</f>
        <v>120</v>
      </c>
      <c r="W4206" s="148">
        <f>+DailySales!$V4206*DailySales!$Q4206</f>
        <v>76.8</v>
      </c>
      <c r="X4206" s="148">
        <f>VLOOKUP(O4206,Stock[],6,FALSE)</f>
        <v>1330</v>
      </c>
      <c r="Y4206" s="148">
        <f>+DailySales!$V4206*DailySales!$X4206</f>
        <v>159600</v>
      </c>
      <c r="Z4206" s="146"/>
      <c r="AA4206" s="146"/>
      <c r="AB4206" s="146"/>
      <c r="AC4206" s="146"/>
      <c r="AD4206" s="146"/>
      <c r="AE4206" s="149"/>
      <c r="AF4206" s="150"/>
      <c r="AG4206" s="151"/>
      <c r="AH4206" s="150"/>
      <c r="AI4206" s="151"/>
      <c r="AJ4206" s="150"/>
      <c r="AK4206" s="151"/>
      <c r="AL4206" s="34"/>
      <c r="AM4206" s="39"/>
      <c r="AN420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159600</v>
      </c>
    </row>
    <row r="4207" spans="1:40" ht="19.5" customHeight="1" x14ac:dyDescent="0.25">
      <c r="A4207" s="141">
        <f t="shared" si="600"/>
        <v>2026</v>
      </c>
      <c r="B4207" s="141">
        <f t="shared" si="601"/>
        <v>2</v>
      </c>
      <c r="C4207" s="154">
        <v>46072</v>
      </c>
      <c r="D4207" s="142">
        <f t="shared" ca="1" si="602"/>
        <v>46097</v>
      </c>
      <c r="E4207" s="142" t="str">
        <f t="shared" ca="1" si="603"/>
        <v>0-Months</v>
      </c>
      <c r="F4207" s="142" t="str">
        <f>VLOOKUP(O4207,Stock[],5,FALSE)</f>
        <v>BE</v>
      </c>
      <c r="G4207" s="143" t="s">
        <v>3706</v>
      </c>
      <c r="H4207" s="144"/>
      <c r="I4207" s="145" t="s">
        <v>181</v>
      </c>
      <c r="J4207" s="141" t="str">
        <f>VLOOKUP(I4207,Customers[],2,FALSE)</f>
        <v>ရွှေမြင်း(ရွှေခြင်္သေ့)</v>
      </c>
      <c r="K4207" s="141" t="str">
        <f>VLOOKUP(I4207,Customers[],4,FALSE)</f>
        <v>Meiktila</v>
      </c>
      <c r="L4207" s="141" t="str">
        <f>VLOOKUP(Table85[[#This Row],[CustomerID]],Table!H:K,3,0)</f>
        <v>မိတ္ထီလာ</v>
      </c>
      <c r="M4207" s="141" t="str">
        <f>VLOOKUP(I4207,Customers[],5,FALSE)</f>
        <v>WholeSales/Contract</v>
      </c>
      <c r="N4207" s="145" t="s">
        <v>10</v>
      </c>
      <c r="O4207" s="146" t="s">
        <v>209</v>
      </c>
      <c r="P4207" s="141" t="str">
        <f>VLOOKUP(O4207,Stock[],2,FALSE)</f>
        <v>ဇေယျဝတီ Red</v>
      </c>
      <c r="Q4207" s="147">
        <f>VLOOKUP(O4207,Stock[],3,FALSE)</f>
        <v>0.64</v>
      </c>
      <c r="R4207" s="147">
        <f>VLOOKUP(O4207,Stock[],4,FALSE)</f>
        <v>14</v>
      </c>
      <c r="S4207" s="146"/>
      <c r="T4207" s="147">
        <f>(DailySales!$S4207/DailySales!$R4207)+DailySales!$U4207</f>
        <v>5</v>
      </c>
      <c r="U4207" s="146">
        <v>5</v>
      </c>
      <c r="V4207" s="148">
        <f>+DailySales!$T4207*DailySales!$R4207</f>
        <v>70</v>
      </c>
      <c r="W4207" s="148">
        <f>+DailySales!$V4207*DailySales!$Q4207</f>
        <v>44.800000000000004</v>
      </c>
      <c r="X4207" s="148">
        <f>VLOOKUP(O4207,Stock[],6,FALSE)</f>
        <v>1330</v>
      </c>
      <c r="Y4207" s="148">
        <f>+DailySales!$V4207*DailySales!$X4207</f>
        <v>93100</v>
      </c>
      <c r="Z4207" s="146"/>
      <c r="AA4207" s="146"/>
      <c r="AB4207" s="146"/>
      <c r="AC4207" s="146"/>
      <c r="AD4207" s="146"/>
      <c r="AE4207" s="149"/>
      <c r="AF4207" s="150"/>
      <c r="AG4207" s="151"/>
      <c r="AH4207" s="150"/>
      <c r="AI4207" s="151"/>
      <c r="AJ4207" s="150"/>
      <c r="AK4207" s="151"/>
      <c r="AL4207" s="34"/>
      <c r="AM4207" s="39"/>
      <c r="AN420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</v>
      </c>
    </row>
    <row r="4208" spans="1:40" ht="19.5" customHeight="1" x14ac:dyDescent="0.25">
      <c r="A4208" s="141">
        <f t="shared" si="600"/>
        <v>2026</v>
      </c>
      <c r="B4208" s="141">
        <f t="shared" si="601"/>
        <v>2</v>
      </c>
      <c r="C4208" s="154">
        <v>46072</v>
      </c>
      <c r="D4208" s="142">
        <f t="shared" ca="1" si="602"/>
        <v>46097</v>
      </c>
      <c r="E4208" s="142" t="str">
        <f t="shared" ca="1" si="603"/>
        <v>0-Months</v>
      </c>
      <c r="F4208" s="142" t="str">
        <f>VLOOKUP(O4208,Stock[],5,FALSE)</f>
        <v>BE</v>
      </c>
      <c r="G4208" s="143" t="s">
        <v>3706</v>
      </c>
      <c r="H4208" s="144"/>
      <c r="I4208" s="145" t="s">
        <v>181</v>
      </c>
      <c r="J4208" s="141" t="str">
        <f>VLOOKUP(I4208,Customers[],2,FALSE)</f>
        <v>ရွှေမြင်း(ရွှေခြင်္သေ့)</v>
      </c>
      <c r="K4208" s="141" t="str">
        <f>VLOOKUP(I4208,Customers[],4,FALSE)</f>
        <v>Meiktila</v>
      </c>
      <c r="L4208" s="141" t="str">
        <f>VLOOKUP(Table85[[#This Row],[CustomerID]],Table!H:K,3,0)</f>
        <v>မိတ္ထီလာ</v>
      </c>
      <c r="M4208" s="141" t="str">
        <f>VLOOKUP(I4208,Customers[],5,FALSE)</f>
        <v>WholeSales/Contract</v>
      </c>
      <c r="N4208" s="145" t="s">
        <v>10</v>
      </c>
      <c r="O4208" s="146" t="s">
        <v>2465</v>
      </c>
      <c r="P4208" s="141" t="str">
        <f>VLOOKUP(O4208,Stock[],2,FALSE)</f>
        <v>မိုးနဲကွန်ကီး</v>
      </c>
      <c r="Q4208" s="147">
        <f>VLOOKUP(O4208,Stock[],3,FALSE)</f>
        <v>0.64</v>
      </c>
      <c r="R4208" s="147">
        <f>VLOOKUP(O4208,Stock[],4,FALSE)</f>
        <v>14</v>
      </c>
      <c r="S4208" s="146"/>
      <c r="T4208" s="147">
        <f>(DailySales!$S4208/DailySales!$R4208)+DailySales!$U4208</f>
        <v>10</v>
      </c>
      <c r="U4208" s="146">
        <v>10</v>
      </c>
      <c r="V4208" s="148">
        <f>+DailySales!$T4208*DailySales!$R4208</f>
        <v>140</v>
      </c>
      <c r="W4208" s="148">
        <f>+DailySales!$V4208*DailySales!$Q4208</f>
        <v>89.600000000000009</v>
      </c>
      <c r="X4208" s="148">
        <f>VLOOKUP(O4208,Stock[],6,FALSE)</f>
        <v>1700</v>
      </c>
      <c r="Y4208" s="148">
        <f>+DailySales!$V4208*DailySales!$X4208</f>
        <v>238000</v>
      </c>
      <c r="Z4208" s="146"/>
      <c r="AA4208" s="146"/>
      <c r="AB4208" s="146"/>
      <c r="AC4208" s="146"/>
      <c r="AD4208" s="146"/>
      <c r="AE4208" s="149"/>
      <c r="AF4208" s="150"/>
      <c r="AG4208" s="151"/>
      <c r="AH4208" s="150"/>
      <c r="AI4208" s="151"/>
      <c r="AJ4208" s="150"/>
      <c r="AK4208" s="151"/>
      <c r="AL4208" s="34"/>
      <c r="AM4208" s="39"/>
      <c r="AN420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238000</v>
      </c>
    </row>
    <row r="4209" spans="1:40" ht="19.5" customHeight="1" x14ac:dyDescent="0.25">
      <c r="A4209" s="141">
        <f t="shared" si="600"/>
        <v>2026</v>
      </c>
      <c r="B4209" s="141">
        <f t="shared" si="601"/>
        <v>2</v>
      </c>
      <c r="C4209" s="154">
        <v>46072</v>
      </c>
      <c r="D4209" s="142">
        <f t="shared" ca="1" si="602"/>
        <v>46097</v>
      </c>
      <c r="E4209" s="142" t="str">
        <f t="shared" ca="1" si="603"/>
        <v>0-Months</v>
      </c>
      <c r="F4209" s="142" t="str">
        <f>VLOOKUP(O4209,Stock[],5,FALSE)</f>
        <v>BE</v>
      </c>
      <c r="G4209" s="143" t="s">
        <v>3707</v>
      </c>
      <c r="H4209" s="144"/>
      <c r="I4209" s="145" t="s">
        <v>180</v>
      </c>
      <c r="J4209" s="141" t="str">
        <f>VLOOKUP(I4209,Customers[],2,FALSE)</f>
        <v>ရွှေမြင်း</v>
      </c>
      <c r="K4209" s="141" t="str">
        <f>VLOOKUP(I4209,Customers[],4,FALSE)</f>
        <v>Meiktila</v>
      </c>
      <c r="L4209" s="141" t="str">
        <f>VLOOKUP(Table85[[#This Row],[CustomerID]],Table!H:K,3,0)</f>
        <v>မိတ္ထီလာ</v>
      </c>
      <c r="M4209" s="141" t="str">
        <f>VLOOKUP(I4209,Customers[],5,FALSE)</f>
        <v>WholeSales/Contract</v>
      </c>
      <c r="N4209" s="145" t="s">
        <v>10</v>
      </c>
      <c r="O4209" s="146" t="s">
        <v>217</v>
      </c>
      <c r="P4209" s="141" t="str">
        <f>VLOOKUP(O4209,Stock[],2,FALSE)</f>
        <v>လိမ္မော်ဖြူ</v>
      </c>
      <c r="Q4209" s="147">
        <f>VLOOKUP(O4209,Stock[],3,FALSE)</f>
        <v>0.64</v>
      </c>
      <c r="R4209" s="147">
        <f>VLOOKUP(O4209,Stock[],4,FALSE)</f>
        <v>24</v>
      </c>
      <c r="S4209" s="146"/>
      <c r="T4209" s="147">
        <f>(DailySales!$S4209/DailySales!$R4209)+DailySales!$U4209</f>
        <v>30</v>
      </c>
      <c r="U4209" s="146">
        <v>30</v>
      </c>
      <c r="V4209" s="148">
        <f>+DailySales!$T4209*DailySales!$R4209</f>
        <v>720</v>
      </c>
      <c r="W4209" s="148">
        <f>+DailySales!$V4209*DailySales!$Q4209</f>
        <v>460.8</v>
      </c>
      <c r="X4209" s="148">
        <f>VLOOKUP(O4209,Stock[],6,FALSE)</f>
        <v>1330</v>
      </c>
      <c r="Y4209" s="148">
        <f>+DailySales!$V4209*DailySales!$X4209</f>
        <v>957600</v>
      </c>
      <c r="Z4209" s="146"/>
      <c r="AA4209" s="146"/>
      <c r="AB4209" s="146"/>
      <c r="AC4209" s="146"/>
      <c r="AD4209" s="146"/>
      <c r="AE4209" s="149"/>
      <c r="AF4209" s="150"/>
      <c r="AG4209" s="151"/>
      <c r="AH4209" s="150"/>
      <c r="AI4209" s="151"/>
      <c r="AJ4209" s="150"/>
      <c r="AK4209" s="151"/>
      <c r="AL4209" s="34"/>
      <c r="AM4209" s="39"/>
      <c r="AN420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4210" spans="1:40" ht="19.5" customHeight="1" x14ac:dyDescent="0.25">
      <c r="A4210" s="141">
        <f t="shared" ref="A4210:A4217" si="604">YEAR(C4210)</f>
        <v>2026</v>
      </c>
      <c r="B4210" s="141">
        <f t="shared" ref="B4210:B4217" si="605">MONTH(C4210)</f>
        <v>2</v>
      </c>
      <c r="C4210" s="154">
        <v>46072</v>
      </c>
      <c r="D4210" s="142">
        <f t="shared" ref="D4210:D4217" ca="1" si="606">TODAY()</f>
        <v>46097</v>
      </c>
      <c r="E4210" s="142" t="str">
        <f t="shared" ref="E4210:E4217" ca="1" si="607">DATEDIF(C4210,D4210,"M")&amp;"-Months"</f>
        <v>0-Months</v>
      </c>
      <c r="F4210" s="142" t="str">
        <f>VLOOKUP(O4210,Stock[],5,FALSE)</f>
        <v>BE</v>
      </c>
      <c r="G4210" s="143" t="s">
        <v>3707</v>
      </c>
      <c r="H4210" s="144"/>
      <c r="I4210" s="145" t="s">
        <v>180</v>
      </c>
      <c r="J4210" s="141" t="str">
        <f>VLOOKUP(I4210,Customers[],2,FALSE)</f>
        <v>ရွှေမြင်း</v>
      </c>
      <c r="K4210" s="141" t="str">
        <f>VLOOKUP(I4210,Customers[],4,FALSE)</f>
        <v>Meiktila</v>
      </c>
      <c r="L4210" s="141" t="str">
        <f>VLOOKUP(Table85[[#This Row],[CustomerID]],Table!H:K,3,0)</f>
        <v>မိတ္ထီလာ</v>
      </c>
      <c r="M4210" s="141" t="str">
        <f>VLOOKUP(I4210,Customers[],5,FALSE)</f>
        <v>WholeSales/Contract</v>
      </c>
      <c r="N4210" s="145" t="s">
        <v>10</v>
      </c>
      <c r="O4210" s="146" t="s">
        <v>219</v>
      </c>
      <c r="P4210" s="141" t="str">
        <f>VLOOKUP(O4210,Stock[],2,FALSE)</f>
        <v>ကင်းမြီးကောက်</v>
      </c>
      <c r="Q4210" s="147">
        <f>VLOOKUP(O4210,Stock[],3,FALSE)</f>
        <v>0.64</v>
      </c>
      <c r="R4210" s="147">
        <f>VLOOKUP(O4210,Stock[],4,FALSE)</f>
        <v>14</v>
      </c>
      <c r="S4210" s="146"/>
      <c r="T4210" s="147">
        <f>(DailySales!$S4210/DailySales!$R4210)+DailySales!$U4210</f>
        <v>10</v>
      </c>
      <c r="U4210" s="146">
        <v>10</v>
      </c>
      <c r="V4210" s="148">
        <f>+DailySales!$T4210*DailySales!$R4210</f>
        <v>140</v>
      </c>
      <c r="W4210" s="148">
        <f>+DailySales!$V4210*DailySales!$Q4210</f>
        <v>89.600000000000009</v>
      </c>
      <c r="X4210" s="148">
        <f>VLOOKUP(O4210,Stock[],6,FALSE)</f>
        <v>1330</v>
      </c>
      <c r="Y4210" s="148">
        <f>+DailySales!$V4210*DailySales!$X4210</f>
        <v>186200</v>
      </c>
      <c r="Z4210" s="146"/>
      <c r="AA4210" s="146"/>
      <c r="AB4210" s="146"/>
      <c r="AC4210" s="146"/>
      <c r="AD4210" s="146"/>
      <c r="AE4210" s="149"/>
      <c r="AF4210" s="150"/>
      <c r="AG4210" s="151"/>
      <c r="AH4210" s="150"/>
      <c r="AI4210" s="151"/>
      <c r="AJ4210" s="150"/>
      <c r="AK4210" s="151"/>
      <c r="AL4210" s="34"/>
      <c r="AM4210" s="39"/>
      <c r="AN421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4211" spans="1:40" ht="19.5" customHeight="1" x14ac:dyDescent="0.25">
      <c r="A4211" s="141">
        <f t="shared" si="604"/>
        <v>2026</v>
      </c>
      <c r="B4211" s="141">
        <f t="shared" si="605"/>
        <v>2</v>
      </c>
      <c r="C4211" s="154">
        <v>46072</v>
      </c>
      <c r="D4211" s="142">
        <f t="shared" ca="1" si="606"/>
        <v>46097</v>
      </c>
      <c r="E4211" s="142" t="str">
        <f t="shared" ca="1" si="607"/>
        <v>0-Months</v>
      </c>
      <c r="F4211" s="142" t="str">
        <f>VLOOKUP(O4211,Stock[],5,FALSE)</f>
        <v>BE</v>
      </c>
      <c r="G4211" s="143" t="s">
        <v>3707</v>
      </c>
      <c r="H4211" s="144"/>
      <c r="I4211" s="145" t="s">
        <v>180</v>
      </c>
      <c r="J4211" s="141" t="str">
        <f>VLOOKUP(I4211,Customers[],2,FALSE)</f>
        <v>ရွှေမြင်း</v>
      </c>
      <c r="K4211" s="141" t="str">
        <f>VLOOKUP(I4211,Customers[],4,FALSE)</f>
        <v>Meiktila</v>
      </c>
      <c r="L4211" s="141" t="str">
        <f>VLOOKUP(Table85[[#This Row],[CustomerID]],Table!H:K,3,0)</f>
        <v>မိတ္ထီလာ</v>
      </c>
      <c r="M4211" s="141" t="str">
        <f>VLOOKUP(I4211,Customers[],5,FALSE)</f>
        <v>WholeSales/Contract</v>
      </c>
      <c r="N4211" s="145" t="s">
        <v>10</v>
      </c>
      <c r="O4211" s="146" t="s">
        <v>214</v>
      </c>
      <c r="P4211" s="141" t="str">
        <f>VLOOKUP(O4211,Stock[],2,FALSE)</f>
        <v>ကောင်းကြည်</v>
      </c>
      <c r="Q4211" s="147">
        <f>VLOOKUP(O4211,Stock[],3,FALSE)</f>
        <v>0.64</v>
      </c>
      <c r="R4211" s="147">
        <f>VLOOKUP(O4211,Stock[],4,FALSE)</f>
        <v>14</v>
      </c>
      <c r="S4211" s="146"/>
      <c r="T4211" s="147">
        <f>(DailySales!$S4211/DailySales!$R4211)+DailySales!$U4211</f>
        <v>20</v>
      </c>
      <c r="U4211" s="146">
        <v>20</v>
      </c>
      <c r="V4211" s="148">
        <f>+DailySales!$T4211*DailySales!$R4211</f>
        <v>280</v>
      </c>
      <c r="W4211" s="148">
        <f>+DailySales!$V4211*DailySales!$Q4211</f>
        <v>179.20000000000002</v>
      </c>
      <c r="X4211" s="148">
        <f>VLOOKUP(O4211,Stock[],6,FALSE)</f>
        <v>1330</v>
      </c>
      <c r="Y4211" s="148">
        <f>+DailySales!$V4211*DailySales!$X4211</f>
        <v>372400</v>
      </c>
      <c r="Z4211" s="146"/>
      <c r="AA4211" s="146"/>
      <c r="AB4211" s="146"/>
      <c r="AC4211" s="146"/>
      <c r="AD4211" s="146"/>
      <c r="AE4211" s="149"/>
      <c r="AF4211" s="150"/>
      <c r="AG4211" s="151"/>
      <c r="AH4211" s="150"/>
      <c r="AI4211" s="151"/>
      <c r="AJ4211" s="150"/>
      <c r="AK4211" s="151"/>
      <c r="AL4211" s="34"/>
      <c r="AM4211" s="39"/>
      <c r="AN421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4212" spans="1:40" ht="19.5" customHeight="1" x14ac:dyDescent="0.25">
      <c r="A4212" s="141">
        <f t="shared" si="604"/>
        <v>2026</v>
      </c>
      <c r="B4212" s="141">
        <f t="shared" si="605"/>
        <v>2</v>
      </c>
      <c r="C4212" s="154">
        <v>46072</v>
      </c>
      <c r="D4212" s="142">
        <f t="shared" ca="1" si="606"/>
        <v>46097</v>
      </c>
      <c r="E4212" s="142" t="str">
        <f t="shared" ca="1" si="607"/>
        <v>0-Months</v>
      </c>
      <c r="F4212" s="142" t="str">
        <f>VLOOKUP(O4212,Stock[],5,FALSE)</f>
        <v>BE</v>
      </c>
      <c r="G4212" s="143" t="s">
        <v>3708</v>
      </c>
      <c r="H4212" s="144"/>
      <c r="I4212" s="145" t="s">
        <v>183</v>
      </c>
      <c r="J4212" s="141" t="str">
        <f>VLOOKUP(I4212,Customers[],2,FALSE)</f>
        <v>ရွှေမြင်း(ထူးကျော်)</v>
      </c>
      <c r="K4212" s="141" t="str">
        <f>VLOOKUP(I4212,Customers[],4,FALSE)</f>
        <v>Meiktila</v>
      </c>
      <c r="L4212" s="141" t="str">
        <f>VLOOKUP(Table85[[#This Row],[CustomerID]],Table!H:K,3,0)</f>
        <v>မိတ္ထီလာ</v>
      </c>
      <c r="M4212" s="141" t="str">
        <f>VLOOKUP(I4212,Customers[],5,FALSE)</f>
        <v>WholeSales/Contract</v>
      </c>
      <c r="N4212" s="145" t="s">
        <v>10</v>
      </c>
      <c r="O4212" s="146" t="s">
        <v>220</v>
      </c>
      <c r="P4212" s="141" t="str">
        <f>VLOOKUP(O4212,Stock[],2,FALSE)</f>
        <v>မြန်မာရှောက်ပျား</v>
      </c>
      <c r="Q4212" s="147">
        <f>VLOOKUP(O4212,Stock[],3,FALSE)</f>
        <v>0.64</v>
      </c>
      <c r="R4212" s="147">
        <f>VLOOKUP(O4212,Stock[],4,FALSE)</f>
        <v>14</v>
      </c>
      <c r="S4212" s="146"/>
      <c r="T4212" s="147">
        <f>(DailySales!$S4212/DailySales!$R4212)+DailySales!$U4212</f>
        <v>5</v>
      </c>
      <c r="U4212" s="146">
        <v>5</v>
      </c>
      <c r="V4212" s="148">
        <f>+DailySales!$T4212*DailySales!$R4212</f>
        <v>70</v>
      </c>
      <c r="W4212" s="148">
        <f>+DailySales!$V4212*DailySales!$Q4212</f>
        <v>44.800000000000004</v>
      </c>
      <c r="X4212" s="148">
        <f>VLOOKUP(O4212,Stock[],6,FALSE)</f>
        <v>1370</v>
      </c>
      <c r="Y4212" s="148">
        <f>+DailySales!$V4212*DailySales!$X4212</f>
        <v>95900</v>
      </c>
      <c r="Z4212" s="146"/>
      <c r="AA4212" s="146"/>
      <c r="AB4212" s="146"/>
      <c r="AC4212" s="146"/>
      <c r="AD4212" s="146"/>
      <c r="AE4212" s="149"/>
      <c r="AF4212" s="150"/>
      <c r="AG4212" s="151"/>
      <c r="AH4212" s="150"/>
      <c r="AI4212" s="151"/>
      <c r="AJ4212" s="150"/>
      <c r="AK4212" s="151"/>
      <c r="AL4212" s="34"/>
      <c r="AM4212" s="39"/>
      <c r="AN421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95900</v>
      </c>
    </row>
    <row r="4213" spans="1:40" ht="19.5" customHeight="1" x14ac:dyDescent="0.25">
      <c r="A4213" s="141">
        <f t="shared" si="604"/>
        <v>2026</v>
      </c>
      <c r="B4213" s="141">
        <f t="shared" si="605"/>
        <v>2</v>
      </c>
      <c r="C4213" s="154">
        <v>46072</v>
      </c>
      <c r="D4213" s="142">
        <f t="shared" ca="1" si="606"/>
        <v>46097</v>
      </c>
      <c r="E4213" s="142" t="str">
        <f t="shared" ca="1" si="607"/>
        <v>0-Months</v>
      </c>
      <c r="F4213" s="142" t="str">
        <f>VLOOKUP(O4213,Stock[],5,FALSE)</f>
        <v>BE</v>
      </c>
      <c r="G4213" s="143" t="s">
        <v>3708</v>
      </c>
      <c r="H4213" s="144"/>
      <c r="I4213" s="145" t="s">
        <v>183</v>
      </c>
      <c r="J4213" s="141" t="str">
        <f>VLOOKUP(I4213,Customers[],2,FALSE)</f>
        <v>ရွှေမြင်း(ထူးကျော်)</v>
      </c>
      <c r="K4213" s="141" t="str">
        <f>VLOOKUP(I4213,Customers[],4,FALSE)</f>
        <v>Meiktila</v>
      </c>
      <c r="L4213" s="141" t="str">
        <f>VLOOKUP(Table85[[#This Row],[CustomerID]],Table!H:K,3,0)</f>
        <v>မိတ္ထီလာ</v>
      </c>
      <c r="M4213" s="141" t="str">
        <f>VLOOKUP(I4213,Customers[],5,FALSE)</f>
        <v>WholeSales/Contract</v>
      </c>
      <c r="N4213" s="145" t="s">
        <v>10</v>
      </c>
      <c r="O4213" s="146" t="s">
        <v>217</v>
      </c>
      <c r="P4213" s="141" t="str">
        <f>VLOOKUP(O4213,Stock[],2,FALSE)</f>
        <v>လိမ္မော်ဖြူ</v>
      </c>
      <c r="Q4213" s="147">
        <f>VLOOKUP(O4213,Stock[],3,FALSE)</f>
        <v>0.64</v>
      </c>
      <c r="R4213" s="147">
        <f>VLOOKUP(O4213,Stock[],4,FALSE)</f>
        <v>24</v>
      </c>
      <c r="S4213" s="146"/>
      <c r="T4213" s="147">
        <f>(DailySales!$S4213/DailySales!$R4213)+DailySales!$U4213</f>
        <v>40</v>
      </c>
      <c r="U4213" s="146">
        <v>40</v>
      </c>
      <c r="V4213" s="148">
        <f>+DailySales!$T4213*DailySales!$R4213</f>
        <v>960</v>
      </c>
      <c r="W4213" s="148">
        <f>+DailySales!$V4213*DailySales!$Q4213</f>
        <v>614.4</v>
      </c>
      <c r="X4213" s="148">
        <f>VLOOKUP(O4213,Stock[],6,FALSE)</f>
        <v>1330</v>
      </c>
      <c r="Y4213" s="148">
        <f>+DailySales!$V4213*DailySales!$X4213</f>
        <v>1276800</v>
      </c>
      <c r="Z4213" s="146"/>
      <c r="AA4213" s="146"/>
      <c r="AB4213" s="146"/>
      <c r="AC4213" s="146"/>
      <c r="AD4213" s="146"/>
      <c r="AE4213" s="149"/>
      <c r="AF4213" s="150"/>
      <c r="AG4213" s="151"/>
      <c r="AH4213" s="150"/>
      <c r="AI4213" s="151"/>
      <c r="AJ4213" s="150"/>
      <c r="AK4213" s="151"/>
      <c r="AL4213" s="34"/>
      <c r="AM4213" s="39"/>
      <c r="AN421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1276800</v>
      </c>
    </row>
    <row r="4214" spans="1:40" ht="19.5" customHeight="1" x14ac:dyDescent="0.25">
      <c r="A4214" s="141">
        <f t="shared" si="604"/>
        <v>2026</v>
      </c>
      <c r="B4214" s="141">
        <f t="shared" si="605"/>
        <v>2</v>
      </c>
      <c r="C4214" s="154">
        <v>46072</v>
      </c>
      <c r="D4214" s="142">
        <f t="shared" ca="1" si="606"/>
        <v>46097</v>
      </c>
      <c r="E4214" s="142" t="str">
        <f t="shared" ca="1" si="607"/>
        <v>0-Months</v>
      </c>
      <c r="F4214" s="142" t="str">
        <f>VLOOKUP(O4214,Stock[],5,FALSE)</f>
        <v>BE</v>
      </c>
      <c r="G4214" s="143" t="s">
        <v>3708</v>
      </c>
      <c r="H4214" s="144"/>
      <c r="I4214" s="145" t="s">
        <v>183</v>
      </c>
      <c r="J4214" s="141" t="str">
        <f>VLOOKUP(I4214,Customers[],2,FALSE)</f>
        <v>ရွှေမြင်း(ထူးကျော်)</v>
      </c>
      <c r="K4214" s="141" t="str">
        <f>VLOOKUP(I4214,Customers[],4,FALSE)</f>
        <v>Meiktila</v>
      </c>
      <c r="L4214" s="141" t="str">
        <f>VLOOKUP(Table85[[#This Row],[CustomerID]],Table!H:K,3,0)</f>
        <v>မိတ္ထီလာ</v>
      </c>
      <c r="M4214" s="141" t="str">
        <f>VLOOKUP(I4214,Customers[],5,FALSE)</f>
        <v>WholeSales/Contract</v>
      </c>
      <c r="N4214" s="145" t="s">
        <v>10</v>
      </c>
      <c r="O4214" s="146" t="s">
        <v>214</v>
      </c>
      <c r="P4214" s="141" t="str">
        <f>VLOOKUP(O4214,Stock[],2,FALSE)</f>
        <v>ကောင်းကြည်</v>
      </c>
      <c r="Q4214" s="147">
        <f>VLOOKUP(O4214,Stock[],3,FALSE)</f>
        <v>0.64</v>
      </c>
      <c r="R4214" s="147">
        <f>VLOOKUP(O4214,Stock[],4,FALSE)</f>
        <v>14</v>
      </c>
      <c r="S4214" s="146"/>
      <c r="T4214" s="147">
        <f>(DailySales!$S4214/DailySales!$R4214)+DailySales!$U4214</f>
        <v>3</v>
      </c>
      <c r="U4214" s="146">
        <v>3</v>
      </c>
      <c r="V4214" s="148">
        <f>+DailySales!$T4214*DailySales!$R4214</f>
        <v>42</v>
      </c>
      <c r="W4214" s="148">
        <f>+DailySales!$V4214*DailySales!$Q4214</f>
        <v>26.88</v>
      </c>
      <c r="X4214" s="148">
        <f>VLOOKUP(O4214,Stock[],6,FALSE)</f>
        <v>1330</v>
      </c>
      <c r="Y4214" s="148">
        <f>+DailySales!$V4214*DailySales!$X4214</f>
        <v>55860</v>
      </c>
      <c r="Z4214" s="146"/>
      <c r="AA4214" s="146"/>
      <c r="AB4214" s="146"/>
      <c r="AC4214" s="146"/>
      <c r="AD4214" s="146"/>
      <c r="AE4214" s="149"/>
      <c r="AF4214" s="150"/>
      <c r="AG4214" s="151"/>
      <c r="AH4214" s="150"/>
      <c r="AI4214" s="151"/>
      <c r="AJ4214" s="150"/>
      <c r="AK4214" s="151"/>
      <c r="AL4214" s="34"/>
      <c r="AM4214" s="39"/>
      <c r="AN421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55860</v>
      </c>
    </row>
    <row r="4215" spans="1:40" ht="19.5" customHeight="1" x14ac:dyDescent="0.25">
      <c r="A4215" s="141">
        <f t="shared" si="604"/>
        <v>2026</v>
      </c>
      <c r="B4215" s="141">
        <f t="shared" si="605"/>
        <v>2</v>
      </c>
      <c r="C4215" s="154">
        <v>46072</v>
      </c>
      <c r="D4215" s="142">
        <f t="shared" ca="1" si="606"/>
        <v>46097</v>
      </c>
      <c r="E4215" s="142" t="str">
        <f t="shared" ca="1" si="607"/>
        <v>0-Months</v>
      </c>
      <c r="F4215" s="142" t="str">
        <f>VLOOKUP(O4215,Stock[],5,FALSE)</f>
        <v>BE</v>
      </c>
      <c r="G4215" s="143" t="s">
        <v>3709</v>
      </c>
      <c r="H4215" s="144"/>
      <c r="I4215" s="145" t="s">
        <v>180</v>
      </c>
      <c r="J4215" s="141" t="str">
        <f>VLOOKUP(I4215,Customers[],2,FALSE)</f>
        <v>ရွှေမြင်း</v>
      </c>
      <c r="K4215" s="141" t="str">
        <f>VLOOKUP(I4215,Customers[],4,FALSE)</f>
        <v>Meiktila</v>
      </c>
      <c r="L4215" s="141" t="str">
        <f>VLOOKUP(Table85[[#This Row],[CustomerID]],Table!H:K,3,0)</f>
        <v>မိတ္ထီလာ</v>
      </c>
      <c r="M4215" s="141" t="str">
        <f>VLOOKUP(I4215,Customers[],5,FALSE)</f>
        <v>WholeSales/Contract</v>
      </c>
      <c r="N4215" s="145" t="s">
        <v>10</v>
      </c>
      <c r="O4215" s="146" t="s">
        <v>240</v>
      </c>
      <c r="P4215" s="141" t="str">
        <f>VLOOKUP(O4215,Stock[],2,FALSE)</f>
        <v>သံပုရာအရက်</v>
      </c>
      <c r="Q4215" s="147">
        <f>VLOOKUP(O4215,Stock[],3,FALSE)</f>
        <v>0.64</v>
      </c>
      <c r="R4215" s="147">
        <f>VLOOKUP(O4215,Stock[],4,FALSE)</f>
        <v>14</v>
      </c>
      <c r="S4215" s="146"/>
      <c r="T4215" s="147">
        <f>(DailySales!$S4215/DailySales!$R4215)+DailySales!$U4215</f>
        <v>20</v>
      </c>
      <c r="U4215" s="146">
        <v>20</v>
      </c>
      <c r="V4215" s="148">
        <f>+DailySales!$T4215*DailySales!$R4215</f>
        <v>280</v>
      </c>
      <c r="W4215" s="148">
        <f>+DailySales!$V4215*DailySales!$Q4215</f>
        <v>179.20000000000002</v>
      </c>
      <c r="X4215" s="148">
        <f>VLOOKUP(O4215,Stock[],6,FALSE)</f>
        <v>1330</v>
      </c>
      <c r="Y4215" s="148">
        <f>+DailySales!$V4215*DailySales!$X4215</f>
        <v>372400</v>
      </c>
      <c r="Z4215" s="146"/>
      <c r="AA4215" s="146"/>
      <c r="AB4215" s="146"/>
      <c r="AC4215" s="146"/>
      <c r="AD4215" s="146"/>
      <c r="AE4215" s="149"/>
      <c r="AF4215" s="150"/>
      <c r="AG4215" s="151"/>
      <c r="AH4215" s="150"/>
      <c r="AI4215" s="151"/>
      <c r="AJ4215" s="150"/>
      <c r="AK4215" s="151"/>
      <c r="AL4215" s="34"/>
      <c r="AM4215" s="39"/>
      <c r="AN421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4216" spans="1:40" ht="19.5" customHeight="1" x14ac:dyDescent="0.25">
      <c r="A4216" s="141">
        <f t="shared" si="604"/>
        <v>2026</v>
      </c>
      <c r="B4216" s="141">
        <f t="shared" si="605"/>
        <v>2</v>
      </c>
      <c r="C4216" s="154">
        <v>46072</v>
      </c>
      <c r="D4216" s="142">
        <f t="shared" ca="1" si="606"/>
        <v>46097</v>
      </c>
      <c r="E4216" s="142" t="str">
        <f t="shared" ca="1" si="607"/>
        <v>0-Months</v>
      </c>
      <c r="F4216" s="142" t="str">
        <f>VLOOKUP(O4216,Stock[],5,FALSE)</f>
        <v>BE</v>
      </c>
      <c r="G4216" s="143" t="s">
        <v>3709</v>
      </c>
      <c r="H4216" s="144"/>
      <c r="I4216" s="145" t="s">
        <v>180</v>
      </c>
      <c r="J4216" s="141" t="str">
        <f>VLOOKUP(I4216,Customers[],2,FALSE)</f>
        <v>ရွှေမြင်း</v>
      </c>
      <c r="K4216" s="141" t="str">
        <f>VLOOKUP(I4216,Customers[],4,FALSE)</f>
        <v>Meiktila</v>
      </c>
      <c r="L4216" s="141" t="str">
        <f>VLOOKUP(Table85[[#This Row],[CustomerID]],Table!H:K,3,0)</f>
        <v>မိတ္ထီလာ</v>
      </c>
      <c r="M4216" s="141" t="str">
        <f>VLOOKUP(I4216,Customers[],5,FALSE)</f>
        <v>WholeSales/Contract</v>
      </c>
      <c r="N4216" s="145" t="s">
        <v>10</v>
      </c>
      <c r="O4216" s="146" t="s">
        <v>217</v>
      </c>
      <c r="P4216" s="141" t="str">
        <f>VLOOKUP(O4216,Stock[],2,FALSE)</f>
        <v>လိမ္မော်ဖြူ</v>
      </c>
      <c r="Q4216" s="147">
        <f>VLOOKUP(O4216,Stock[],3,FALSE)</f>
        <v>0.64</v>
      </c>
      <c r="R4216" s="147">
        <f>VLOOKUP(O4216,Stock[],4,FALSE)</f>
        <v>24</v>
      </c>
      <c r="S4216" s="146"/>
      <c r="T4216" s="147">
        <f>(DailySales!$S4216/DailySales!$R4216)+DailySales!$U4216</f>
        <v>20</v>
      </c>
      <c r="U4216" s="146">
        <v>20</v>
      </c>
      <c r="V4216" s="148">
        <f>+DailySales!$T4216*DailySales!$R4216</f>
        <v>480</v>
      </c>
      <c r="W4216" s="148">
        <f>+DailySales!$V4216*DailySales!$Q4216</f>
        <v>307.2</v>
      </c>
      <c r="X4216" s="148">
        <f>VLOOKUP(O4216,Stock[],6,FALSE)</f>
        <v>1330</v>
      </c>
      <c r="Y4216" s="148">
        <f>+DailySales!$V4216*DailySales!$X4216</f>
        <v>638400</v>
      </c>
      <c r="Z4216" s="146"/>
      <c r="AA4216" s="146"/>
      <c r="AB4216" s="146"/>
      <c r="AC4216" s="146"/>
      <c r="AD4216" s="146"/>
      <c r="AE4216" s="149"/>
      <c r="AF4216" s="150"/>
      <c r="AG4216" s="151"/>
      <c r="AH4216" s="150"/>
      <c r="AI4216" s="151"/>
      <c r="AJ4216" s="150"/>
      <c r="AK4216" s="151"/>
      <c r="AL4216" s="34"/>
      <c r="AM4216" s="39"/>
      <c r="AN421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638400</v>
      </c>
    </row>
    <row r="4217" spans="1:40" ht="19.5" customHeight="1" x14ac:dyDescent="0.25">
      <c r="A4217" s="141">
        <f t="shared" si="604"/>
        <v>2026</v>
      </c>
      <c r="B4217" s="141">
        <f t="shared" si="605"/>
        <v>2</v>
      </c>
      <c r="C4217" s="154">
        <v>46072</v>
      </c>
      <c r="D4217" s="142">
        <f t="shared" ca="1" si="606"/>
        <v>46097</v>
      </c>
      <c r="E4217" s="142" t="str">
        <f t="shared" ca="1" si="607"/>
        <v>0-Months</v>
      </c>
      <c r="F4217" s="142" t="str">
        <f>VLOOKUP(O4217,Stock[],5,FALSE)</f>
        <v>BE</v>
      </c>
      <c r="G4217" s="143" t="s">
        <v>3709</v>
      </c>
      <c r="H4217" s="144"/>
      <c r="I4217" s="145" t="s">
        <v>180</v>
      </c>
      <c r="J4217" s="141" t="str">
        <f>VLOOKUP(I4217,Customers[],2,FALSE)</f>
        <v>ရွှေမြင်း</v>
      </c>
      <c r="K4217" s="141" t="str">
        <f>VLOOKUP(I4217,Customers[],4,FALSE)</f>
        <v>Meiktila</v>
      </c>
      <c r="L4217" s="141" t="str">
        <f>VLOOKUP(Table85[[#This Row],[CustomerID]],Table!H:K,3,0)</f>
        <v>မိတ္ထီလာ</v>
      </c>
      <c r="M4217" s="141" t="str">
        <f>VLOOKUP(I4217,Customers[],5,FALSE)</f>
        <v>WholeSales/Contract</v>
      </c>
      <c r="N4217" s="145" t="s">
        <v>10</v>
      </c>
      <c r="O4217" s="146" t="s">
        <v>209</v>
      </c>
      <c r="P4217" s="141" t="str">
        <f>VLOOKUP(O4217,Stock[],2,FALSE)</f>
        <v>ဇေယျဝတီ Red</v>
      </c>
      <c r="Q4217" s="147">
        <f>VLOOKUP(O4217,Stock[],3,FALSE)</f>
        <v>0.64</v>
      </c>
      <c r="R4217" s="147">
        <f>VLOOKUP(O4217,Stock[],4,FALSE)</f>
        <v>14</v>
      </c>
      <c r="S4217" s="146"/>
      <c r="T4217" s="147">
        <f>(DailySales!$S4217/DailySales!$R4217)+DailySales!$U4217</f>
        <v>20</v>
      </c>
      <c r="U4217" s="146">
        <v>20</v>
      </c>
      <c r="V4217" s="148">
        <f>+DailySales!$T4217*DailySales!$R4217</f>
        <v>280</v>
      </c>
      <c r="W4217" s="148">
        <f>+DailySales!$V4217*DailySales!$Q4217</f>
        <v>179.20000000000002</v>
      </c>
      <c r="X4217" s="148">
        <f>VLOOKUP(O4217,Stock[],6,FALSE)</f>
        <v>1330</v>
      </c>
      <c r="Y4217" s="148">
        <f>+DailySales!$V4217*DailySales!$X4217</f>
        <v>372400</v>
      </c>
      <c r="Z4217" s="146"/>
      <c r="AA4217" s="146"/>
      <c r="AB4217" s="146"/>
      <c r="AC4217" s="146"/>
      <c r="AD4217" s="146"/>
      <c r="AE4217" s="149"/>
      <c r="AF4217" s="150"/>
      <c r="AG4217" s="151"/>
      <c r="AH4217" s="150"/>
      <c r="AI4217" s="151"/>
      <c r="AJ4217" s="150"/>
      <c r="AK4217" s="151"/>
      <c r="AL4217" s="34"/>
      <c r="AM4217" s="39"/>
      <c r="AN421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4218" spans="1:40" ht="19.5" customHeight="1" x14ac:dyDescent="0.25">
      <c r="A4218" s="141">
        <f t="shared" ref="A4218:A4225" si="608">YEAR(C4218)</f>
        <v>2026</v>
      </c>
      <c r="B4218" s="141">
        <f t="shared" ref="B4218:B4225" si="609">MONTH(C4218)</f>
        <v>2</v>
      </c>
      <c r="C4218" s="154">
        <v>46072</v>
      </c>
      <c r="D4218" s="142">
        <f t="shared" ref="D4218:D4225" ca="1" si="610">TODAY()</f>
        <v>46097</v>
      </c>
      <c r="E4218" s="142" t="str">
        <f t="shared" ref="E4218:E4225" ca="1" si="611">DATEDIF(C4218,D4218,"M")&amp;"-Months"</f>
        <v>0-Months</v>
      </c>
      <c r="F4218" s="142" t="str">
        <f>VLOOKUP(O4218,Stock[],5,FALSE)</f>
        <v>Whisky</v>
      </c>
      <c r="G4218" s="143" t="s">
        <v>3711</v>
      </c>
      <c r="H4218" s="144"/>
      <c r="I4218" s="145" t="s">
        <v>1641</v>
      </c>
      <c r="J4218" s="141" t="str">
        <f>VLOOKUP(I4218,Customers[],2,FALSE)</f>
        <v>ရွှေမြင့်မိုရ်</v>
      </c>
      <c r="K4218" s="141" t="str">
        <f>VLOOKUP(I4218,Customers[],4,FALSE)</f>
        <v>Meiktila</v>
      </c>
      <c r="L4218" s="141" t="str">
        <f>VLOOKUP(Table85[[#This Row],[CustomerID]],Table!H:K,3,0)</f>
        <v>မြို့သစ်</v>
      </c>
      <c r="M4218" s="141" t="str">
        <f>VLOOKUP(I4218,Customers[],5,FALSE)</f>
        <v>Van-2</v>
      </c>
      <c r="N4218" s="145" t="s">
        <v>10</v>
      </c>
      <c r="O4218" s="146" t="s">
        <v>2113</v>
      </c>
      <c r="P4218" s="141" t="str">
        <f>VLOOKUP(O4218,Stock[],2,FALSE)</f>
        <v>Ngwe Taung 700ml</v>
      </c>
      <c r="Q4218" s="147">
        <f>VLOOKUP(O4218,Stock[],3,FALSE)</f>
        <v>0.7</v>
      </c>
      <c r="R4218" s="147">
        <f>VLOOKUP(O4218,Stock[],4,FALSE)</f>
        <v>12</v>
      </c>
      <c r="S4218" s="146"/>
      <c r="T4218" s="147">
        <f>(DailySales!$S4218/DailySales!$R4218)+DailySales!$U4218</f>
        <v>2</v>
      </c>
      <c r="U4218" s="146">
        <v>2</v>
      </c>
      <c r="V4218" s="148">
        <f>+DailySales!$T4218*DailySales!$R4218</f>
        <v>24</v>
      </c>
      <c r="W4218" s="148">
        <f>+DailySales!$V4218*DailySales!$Q4218</f>
        <v>16.799999999999997</v>
      </c>
      <c r="X4218" s="148">
        <f>VLOOKUP(O4218,Stock[],6,FALSE)</f>
        <v>4700</v>
      </c>
      <c r="Y4218" s="148">
        <f>+DailySales!$V4218*DailySales!$X4218</f>
        <v>112800</v>
      </c>
      <c r="Z4218" s="146"/>
      <c r="AA4218" s="146"/>
      <c r="AB4218" s="146"/>
      <c r="AC4218" s="146"/>
      <c r="AD4218" s="146"/>
      <c r="AE4218" s="149"/>
      <c r="AF4218" s="150">
        <v>46073</v>
      </c>
      <c r="AG4218" s="151">
        <v>112800</v>
      </c>
      <c r="AH4218" s="150"/>
      <c r="AI4218" s="151"/>
      <c r="AJ4218" s="150"/>
      <c r="AK4218" s="151"/>
      <c r="AL4218" s="34"/>
      <c r="AM4218" s="39"/>
      <c r="AN421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19" spans="1:40" ht="19.5" customHeight="1" x14ac:dyDescent="0.25">
      <c r="A4219" s="141">
        <f t="shared" si="608"/>
        <v>2026</v>
      </c>
      <c r="B4219" s="141">
        <f t="shared" si="609"/>
        <v>2</v>
      </c>
      <c r="C4219" s="154">
        <v>46072</v>
      </c>
      <c r="D4219" s="142">
        <f t="shared" ca="1" si="610"/>
        <v>46097</v>
      </c>
      <c r="E4219" s="142" t="str">
        <f t="shared" ca="1" si="611"/>
        <v>0-Months</v>
      </c>
      <c r="F4219" s="142" t="str">
        <f>VLOOKUP(O4219,Stock[],5,FALSE)</f>
        <v>BE</v>
      </c>
      <c r="G4219" s="143" t="s">
        <v>3710</v>
      </c>
      <c r="H4219" s="144"/>
      <c r="I4219" s="145" t="s">
        <v>180</v>
      </c>
      <c r="J4219" s="141" t="str">
        <f>VLOOKUP(I4219,Customers[],2,FALSE)</f>
        <v>ရွှေမြင်း</v>
      </c>
      <c r="K4219" s="141" t="str">
        <f>VLOOKUP(I4219,Customers[],4,FALSE)</f>
        <v>Meiktila</v>
      </c>
      <c r="L4219" s="141" t="str">
        <f>VLOOKUP(Table85[[#This Row],[CustomerID]],Table!H:K,3,0)</f>
        <v>မိတ္ထီလာ</v>
      </c>
      <c r="M4219" s="141" t="str">
        <f>VLOOKUP(I4219,Customers[],5,FALSE)</f>
        <v>WholeSales/Contract</v>
      </c>
      <c r="N4219" s="145" t="s">
        <v>10</v>
      </c>
      <c r="O4219" s="146" t="s">
        <v>220</v>
      </c>
      <c r="P4219" s="141" t="str">
        <f>VLOOKUP(O4219,Stock[],2,FALSE)</f>
        <v>မြန်မာရှောက်ပျား</v>
      </c>
      <c r="Q4219" s="147">
        <f>VLOOKUP(O4219,Stock[],3,FALSE)</f>
        <v>0.64</v>
      </c>
      <c r="R4219" s="147">
        <f>VLOOKUP(O4219,Stock[],4,FALSE)</f>
        <v>14</v>
      </c>
      <c r="S4219" s="146"/>
      <c r="T4219" s="147">
        <f>(DailySales!$S4219/DailySales!$R4219)+DailySales!$U4219</f>
        <v>20</v>
      </c>
      <c r="U4219" s="146">
        <v>20</v>
      </c>
      <c r="V4219" s="148">
        <f>+DailySales!$T4219*DailySales!$R4219</f>
        <v>280</v>
      </c>
      <c r="W4219" s="148">
        <f>+DailySales!$V4219*DailySales!$Q4219</f>
        <v>179.20000000000002</v>
      </c>
      <c r="X4219" s="148">
        <f>VLOOKUP(O4219,Stock[],6,FALSE)</f>
        <v>1370</v>
      </c>
      <c r="Y4219" s="148">
        <f>+DailySales!$V4219*DailySales!$X4219</f>
        <v>383600</v>
      </c>
      <c r="Z4219" s="146"/>
      <c r="AA4219" s="146"/>
      <c r="AB4219" s="146"/>
      <c r="AC4219" s="146"/>
      <c r="AD4219" s="146"/>
      <c r="AE4219" s="149"/>
      <c r="AF4219" s="150"/>
      <c r="AG4219" s="151"/>
      <c r="AH4219" s="150"/>
      <c r="AI4219" s="151"/>
      <c r="AJ4219" s="150"/>
      <c r="AK4219" s="151"/>
      <c r="AL4219" s="34"/>
      <c r="AM4219" s="39"/>
      <c r="AN421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383600</v>
      </c>
    </row>
    <row r="4220" spans="1:40" ht="19.5" customHeight="1" x14ac:dyDescent="0.25">
      <c r="A4220" s="141">
        <f t="shared" si="608"/>
        <v>2026</v>
      </c>
      <c r="B4220" s="141">
        <f t="shared" si="609"/>
        <v>2</v>
      </c>
      <c r="C4220" s="154">
        <v>46072</v>
      </c>
      <c r="D4220" s="142">
        <f t="shared" ca="1" si="610"/>
        <v>46097</v>
      </c>
      <c r="E4220" s="142" t="str">
        <f t="shared" ca="1" si="611"/>
        <v>0-Months</v>
      </c>
      <c r="F4220" s="142" t="str">
        <f>VLOOKUP(O4220,Stock[],5,FALSE)</f>
        <v>BE</v>
      </c>
      <c r="G4220" s="143" t="s">
        <v>3710</v>
      </c>
      <c r="H4220" s="144"/>
      <c r="I4220" s="145" t="s">
        <v>180</v>
      </c>
      <c r="J4220" s="141" t="str">
        <f>VLOOKUP(I4220,Customers[],2,FALSE)</f>
        <v>ရွှေမြင်း</v>
      </c>
      <c r="K4220" s="141" t="str">
        <f>VLOOKUP(I4220,Customers[],4,FALSE)</f>
        <v>Meiktila</v>
      </c>
      <c r="L4220" s="141" t="str">
        <f>VLOOKUP(Table85[[#This Row],[CustomerID]],Table!H:K,3,0)</f>
        <v>မိတ္ထီလာ</v>
      </c>
      <c r="M4220" s="141" t="str">
        <f>VLOOKUP(I4220,Customers[],5,FALSE)</f>
        <v>WholeSales/Contract</v>
      </c>
      <c r="N4220" s="145" t="s">
        <v>10</v>
      </c>
      <c r="O4220" s="146" t="s">
        <v>217</v>
      </c>
      <c r="P4220" s="141" t="str">
        <f>VLOOKUP(O4220,Stock[],2,FALSE)</f>
        <v>လိမ္မော်ဖြူ</v>
      </c>
      <c r="Q4220" s="147">
        <f>VLOOKUP(O4220,Stock[],3,FALSE)</f>
        <v>0.64</v>
      </c>
      <c r="R4220" s="147">
        <f>VLOOKUP(O4220,Stock[],4,FALSE)</f>
        <v>24</v>
      </c>
      <c r="S4220" s="146"/>
      <c r="T4220" s="147">
        <f>(DailySales!$S4220/DailySales!$R4220)+DailySales!$U4220</f>
        <v>30</v>
      </c>
      <c r="U4220" s="146">
        <v>30</v>
      </c>
      <c r="V4220" s="148">
        <f>+DailySales!$T4220*DailySales!$R4220</f>
        <v>720</v>
      </c>
      <c r="W4220" s="148">
        <f>+DailySales!$V4220*DailySales!$Q4220</f>
        <v>460.8</v>
      </c>
      <c r="X4220" s="148">
        <f>VLOOKUP(O4220,Stock[],6,FALSE)</f>
        <v>1330</v>
      </c>
      <c r="Y4220" s="148">
        <f>+DailySales!$V4220*DailySales!$X4220</f>
        <v>957600</v>
      </c>
      <c r="Z4220" s="146"/>
      <c r="AA4220" s="146"/>
      <c r="AB4220" s="146"/>
      <c r="AC4220" s="146"/>
      <c r="AD4220" s="146"/>
      <c r="AE4220" s="149"/>
      <c r="AF4220" s="150"/>
      <c r="AG4220" s="151"/>
      <c r="AH4220" s="150"/>
      <c r="AI4220" s="151"/>
      <c r="AJ4220" s="150"/>
      <c r="AK4220" s="151"/>
      <c r="AL4220" s="34"/>
      <c r="AM4220" s="39"/>
      <c r="AN422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4221" spans="1:40" ht="19.5" customHeight="1" x14ac:dyDescent="0.25">
      <c r="A4221" s="141">
        <f t="shared" si="608"/>
        <v>2026</v>
      </c>
      <c r="B4221" s="141">
        <f t="shared" si="609"/>
        <v>2</v>
      </c>
      <c r="C4221" s="154">
        <v>46072</v>
      </c>
      <c r="D4221" s="142">
        <f t="shared" ca="1" si="610"/>
        <v>46097</v>
      </c>
      <c r="E4221" s="142" t="str">
        <f t="shared" ca="1" si="611"/>
        <v>0-Months</v>
      </c>
      <c r="F4221" s="142" t="str">
        <f>VLOOKUP(O4221,Stock[],5,FALSE)</f>
        <v>BE</v>
      </c>
      <c r="G4221" s="143" t="s">
        <v>3710</v>
      </c>
      <c r="H4221" s="144"/>
      <c r="I4221" s="145" t="s">
        <v>180</v>
      </c>
      <c r="J4221" s="141" t="str">
        <f>VLOOKUP(I4221,Customers[],2,FALSE)</f>
        <v>ရွှေမြင်း</v>
      </c>
      <c r="K4221" s="141" t="str">
        <f>VLOOKUP(I4221,Customers[],4,FALSE)</f>
        <v>Meiktila</v>
      </c>
      <c r="L4221" s="141" t="str">
        <f>VLOOKUP(Table85[[#This Row],[CustomerID]],Table!H:K,3,0)</f>
        <v>မိတ္ထီလာ</v>
      </c>
      <c r="M4221" s="141" t="str">
        <f>VLOOKUP(I4221,Customers[],5,FALSE)</f>
        <v>WholeSales/Contract</v>
      </c>
      <c r="N4221" s="145" t="s">
        <v>10</v>
      </c>
      <c r="O4221" s="146" t="s">
        <v>2120</v>
      </c>
      <c r="P4221" s="141" t="str">
        <f>VLOOKUP(O4221,Stock[],2,FALSE)</f>
        <v>ဇေ အရက်သန့်</v>
      </c>
      <c r="Q4221" s="147">
        <f>VLOOKUP(O4221,Stock[],3,FALSE)</f>
        <v>0.64</v>
      </c>
      <c r="R4221" s="147">
        <f>VLOOKUP(O4221,Stock[],4,FALSE)</f>
        <v>14</v>
      </c>
      <c r="S4221" s="146"/>
      <c r="T4221" s="147">
        <f>(DailySales!$S4221/DailySales!$R4221)+DailySales!$U4221</f>
        <v>10</v>
      </c>
      <c r="U4221" s="146">
        <v>10</v>
      </c>
      <c r="V4221" s="148">
        <f>+DailySales!$T4221*DailySales!$R4221</f>
        <v>140</v>
      </c>
      <c r="W4221" s="148">
        <f>+DailySales!$V4221*DailySales!$Q4221</f>
        <v>89.600000000000009</v>
      </c>
      <c r="X4221" s="148">
        <f>VLOOKUP(O4221,Stock[],6,FALSE)</f>
        <v>1380</v>
      </c>
      <c r="Y4221" s="148">
        <f>+DailySales!$V4221*DailySales!$X4221</f>
        <v>193200</v>
      </c>
      <c r="Z4221" s="146"/>
      <c r="AA4221" s="146"/>
      <c r="AB4221" s="146"/>
      <c r="AC4221" s="146"/>
      <c r="AD4221" s="146"/>
      <c r="AE4221" s="149"/>
      <c r="AF4221" s="150"/>
      <c r="AG4221" s="151"/>
      <c r="AH4221" s="150"/>
      <c r="AI4221" s="151"/>
      <c r="AJ4221" s="150"/>
      <c r="AK4221" s="151"/>
      <c r="AL4221" s="34"/>
      <c r="AM4221" s="39"/>
      <c r="AN422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193200</v>
      </c>
    </row>
    <row r="4222" spans="1:40" ht="19.5" customHeight="1" x14ac:dyDescent="0.25">
      <c r="A4222" s="141">
        <f t="shared" si="608"/>
        <v>2026</v>
      </c>
      <c r="B4222" s="141">
        <f t="shared" si="609"/>
        <v>2</v>
      </c>
      <c r="C4222" s="154">
        <v>46073</v>
      </c>
      <c r="D4222" s="142">
        <f t="shared" ca="1" si="610"/>
        <v>46097</v>
      </c>
      <c r="E4222" s="142" t="str">
        <f t="shared" ca="1" si="611"/>
        <v>0-Months</v>
      </c>
      <c r="F4222" s="142" t="str">
        <f>VLOOKUP(O4222,Stock[],5,FALSE)</f>
        <v>BE</v>
      </c>
      <c r="G4222" s="143" t="s">
        <v>3712</v>
      </c>
      <c r="H4222" s="144"/>
      <c r="I4222" s="145" t="s">
        <v>2181</v>
      </c>
      <c r="J4222" s="141" t="str">
        <f>VLOOKUP(I4222,Customers[],2,FALSE)</f>
        <v>အကွဲ</v>
      </c>
      <c r="K4222" s="141">
        <f>VLOOKUP(I4222,Customers[],4,FALSE)</f>
        <v>0</v>
      </c>
      <c r="L4222" s="141">
        <f>VLOOKUP(Table85[[#This Row],[CustomerID]],Table!H:K,3,0)</f>
        <v>0</v>
      </c>
      <c r="M4222" s="141">
        <f>VLOOKUP(I4222,Customers[],5,FALSE)</f>
        <v>0</v>
      </c>
      <c r="N4222" s="145" t="s">
        <v>12</v>
      </c>
      <c r="O4222" s="146" t="s">
        <v>217</v>
      </c>
      <c r="P4222" s="141" t="str">
        <f>VLOOKUP(O4222,Stock[],2,FALSE)</f>
        <v>လိမ္မော်ဖြူ</v>
      </c>
      <c r="Q4222" s="147">
        <f>VLOOKUP(O4222,Stock[],3,FALSE)</f>
        <v>0.64</v>
      </c>
      <c r="R4222" s="147">
        <f>VLOOKUP(O4222,Stock[],4,FALSE)</f>
        <v>24</v>
      </c>
      <c r="S4222" s="146">
        <v>10</v>
      </c>
      <c r="T4222" s="147">
        <f>(DailySales!$S4222/DailySales!$R4222)+DailySales!$U4222</f>
        <v>0.41666666666666669</v>
      </c>
      <c r="U4222" s="146"/>
      <c r="V4222" s="148">
        <f>+DailySales!$T4222*DailySales!$R4222</f>
        <v>10</v>
      </c>
      <c r="W4222" s="148">
        <f>+DailySales!$V4222*DailySales!$Q4222</f>
        <v>6.4</v>
      </c>
      <c r="X4222" s="148">
        <f>VLOOKUP(O4222,Stock[],6,FALSE)</f>
        <v>1330</v>
      </c>
      <c r="Y4222" s="148">
        <f>+DailySales!$V4222*DailySales!$X4222</f>
        <v>13300</v>
      </c>
      <c r="Z4222" s="146"/>
      <c r="AA4222" s="146"/>
      <c r="AB4222" s="146"/>
      <c r="AC4222" s="146"/>
      <c r="AD4222" s="146"/>
      <c r="AE4222" s="149"/>
      <c r="AF4222" s="150">
        <v>46073</v>
      </c>
      <c r="AG4222" s="151">
        <v>13300</v>
      </c>
      <c r="AH4222" s="150"/>
      <c r="AI4222" s="151"/>
      <c r="AJ4222" s="150"/>
      <c r="AK4222" s="151"/>
      <c r="AL4222" s="34"/>
      <c r="AM4222" s="39"/>
      <c r="AN422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23" spans="1:40" ht="19.5" customHeight="1" x14ac:dyDescent="0.25">
      <c r="A4223" s="141">
        <f t="shared" si="608"/>
        <v>2026</v>
      </c>
      <c r="B4223" s="141">
        <f t="shared" si="609"/>
        <v>2</v>
      </c>
      <c r="C4223" s="154">
        <v>46073</v>
      </c>
      <c r="D4223" s="142">
        <f t="shared" ca="1" si="610"/>
        <v>46097</v>
      </c>
      <c r="E4223" s="142" t="str">
        <f t="shared" ca="1" si="611"/>
        <v>0-Months</v>
      </c>
      <c r="F4223" s="142" t="str">
        <f>VLOOKUP(O4223,Stock[],5,FALSE)</f>
        <v>BE</v>
      </c>
      <c r="G4223" s="143" t="s">
        <v>3713</v>
      </c>
      <c r="H4223" s="144"/>
      <c r="I4223" s="145" t="s">
        <v>543</v>
      </c>
      <c r="J4223" s="141" t="str">
        <f>VLOOKUP(I4223,Customers[],2,FALSE)</f>
        <v>ရွှေခေတ်</v>
      </c>
      <c r="K4223" s="141" t="str">
        <f>VLOOKUP(I4223,Customers[],4,FALSE)</f>
        <v>Mahlaing</v>
      </c>
      <c r="L4223" s="141" t="str">
        <f>VLOOKUP(Table85[[#This Row],[CustomerID]],Table!H:K,3,0)</f>
        <v>မလှိုင်</v>
      </c>
      <c r="M4223" s="141" t="str">
        <f>VLOOKUP(I4223,Customers[],5,FALSE)</f>
        <v>Semi WS</v>
      </c>
      <c r="N4223" s="145" t="s">
        <v>10</v>
      </c>
      <c r="O4223" s="146" t="s">
        <v>205</v>
      </c>
      <c r="P4223" s="141" t="str">
        <f>VLOOKUP(O4223,Stock[],2,FALSE)</f>
        <v>ကောင်းကြည် ကော် 25%  (1Ltr )</v>
      </c>
      <c r="Q4223" s="147">
        <f>VLOOKUP(O4223,Stock[],3,FALSE)</f>
        <v>1</v>
      </c>
      <c r="R4223" s="147">
        <f>VLOOKUP(O4223,Stock[],4,FALSE)</f>
        <v>12</v>
      </c>
      <c r="S4223" s="146"/>
      <c r="T4223" s="147">
        <f>(DailySales!$S4223/DailySales!$R4223)+DailySales!$U4223</f>
        <v>50</v>
      </c>
      <c r="U4223" s="146">
        <v>50</v>
      </c>
      <c r="V4223" s="148">
        <f>+DailySales!$T4223*DailySales!$R4223</f>
        <v>600</v>
      </c>
      <c r="W4223" s="148">
        <f>+DailySales!$V4223*DailySales!$Q4223</f>
        <v>600</v>
      </c>
      <c r="X4223" s="148">
        <f>VLOOKUP(O4223,Stock[],6,FALSE)</f>
        <v>1530</v>
      </c>
      <c r="Y4223" s="148">
        <f>+DailySales!$V4223*DailySales!$X4223</f>
        <v>918000</v>
      </c>
      <c r="Z4223" s="146"/>
      <c r="AA4223" s="146"/>
      <c r="AB4223" s="146"/>
      <c r="AC4223" s="146">
        <v>26940</v>
      </c>
      <c r="AD4223" s="146"/>
      <c r="AE4223" s="149">
        <v>17500</v>
      </c>
      <c r="AF4223" s="150"/>
      <c r="AG4223" s="151"/>
      <c r="AH4223" s="122">
        <v>46073</v>
      </c>
      <c r="AI4223" s="151">
        <v>908560</v>
      </c>
      <c r="AJ4223" s="150"/>
      <c r="AK4223" s="151"/>
      <c r="AL4223" s="34"/>
      <c r="AM4223" s="39"/>
      <c r="AN422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24" spans="1:40" ht="19.5" customHeight="1" x14ac:dyDescent="0.25">
      <c r="A4224" s="141">
        <f t="shared" si="608"/>
        <v>2026</v>
      </c>
      <c r="B4224" s="141">
        <f t="shared" si="609"/>
        <v>2</v>
      </c>
      <c r="C4224" s="154">
        <v>46073</v>
      </c>
      <c r="D4224" s="142">
        <f t="shared" ca="1" si="610"/>
        <v>46097</v>
      </c>
      <c r="E4224" s="142" t="str">
        <f t="shared" ca="1" si="611"/>
        <v>0-Months</v>
      </c>
      <c r="F4224" s="142" t="str">
        <f>VLOOKUP(O4224,Stock[],5,FALSE)</f>
        <v>BE</v>
      </c>
      <c r="G4224" s="143" t="s">
        <v>3714</v>
      </c>
      <c r="H4224" s="144"/>
      <c r="I4224" s="145" t="s">
        <v>236</v>
      </c>
      <c r="J4224" s="141" t="str">
        <f>VLOOKUP(I4224,Customers[],2,FALSE)</f>
        <v>မယဉ်ယဉ်အေး</v>
      </c>
      <c r="K4224" s="141" t="str">
        <f>VLOOKUP(I4224,Customers[],4,FALSE)</f>
        <v>Mahlaing</v>
      </c>
      <c r="L4224" s="141" t="str">
        <f>VLOOKUP(Table85[[#This Row],[CustomerID]],Table!H:K,3,0)</f>
        <v>မလှိုင်</v>
      </c>
      <c r="M4224" s="141" t="str">
        <f>VLOOKUP(I4224,Customers[],5,FALSE)</f>
        <v>WholeSales/Contract</v>
      </c>
      <c r="N4224" s="145" t="s">
        <v>10</v>
      </c>
      <c r="O4224" s="146" t="s">
        <v>217</v>
      </c>
      <c r="P4224" s="141" t="str">
        <f>VLOOKUP(O4224,Stock[],2,FALSE)</f>
        <v>လိမ္မော်ဖြူ</v>
      </c>
      <c r="Q4224" s="147">
        <f>VLOOKUP(O4224,Stock[],3,FALSE)</f>
        <v>0.64</v>
      </c>
      <c r="R4224" s="147">
        <f>VLOOKUP(O4224,Stock[],4,FALSE)</f>
        <v>24</v>
      </c>
      <c r="S4224" s="146"/>
      <c r="T4224" s="147">
        <f>(DailySales!$S4224/DailySales!$R4224)+DailySales!$U4224</f>
        <v>100</v>
      </c>
      <c r="U4224" s="146">
        <v>100</v>
      </c>
      <c r="V4224" s="148">
        <f>+DailySales!$T4224*DailySales!$R4224</f>
        <v>2400</v>
      </c>
      <c r="W4224" s="148">
        <f>+DailySales!$V4224*DailySales!$Q4224</f>
        <v>1536</v>
      </c>
      <c r="X4224" s="148">
        <f>VLOOKUP(O4224,Stock[],6,FALSE)</f>
        <v>1330</v>
      </c>
      <c r="Y4224" s="148">
        <f>+DailySales!$V4224*DailySales!$X4224</f>
        <v>3192000</v>
      </c>
      <c r="Z4224" s="146"/>
      <c r="AA4224" s="146"/>
      <c r="AB4224" s="146"/>
      <c r="AC4224" s="146"/>
      <c r="AD4224" s="146"/>
      <c r="AE4224" s="149">
        <v>40000</v>
      </c>
      <c r="AF4224" s="150"/>
      <c r="AG4224" s="151"/>
      <c r="AH4224" s="150"/>
      <c r="AI4224" s="151"/>
      <c r="AJ4224" s="150"/>
      <c r="AK4224" s="151"/>
      <c r="AL4224" s="34"/>
      <c r="AM4224" s="39"/>
      <c r="AN422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3232000</v>
      </c>
    </row>
    <row r="4225" spans="1:40" ht="19.5" customHeight="1" x14ac:dyDescent="0.25">
      <c r="A4225" s="141">
        <f t="shared" si="608"/>
        <v>2026</v>
      </c>
      <c r="B4225" s="141">
        <f t="shared" si="609"/>
        <v>2</v>
      </c>
      <c r="C4225" s="154">
        <v>46073</v>
      </c>
      <c r="D4225" s="142">
        <f t="shared" ca="1" si="610"/>
        <v>46097</v>
      </c>
      <c r="E4225" s="142" t="str">
        <f t="shared" ca="1" si="611"/>
        <v>0-Months</v>
      </c>
      <c r="F4225" s="142" t="str">
        <f>VLOOKUP(O4225,Stock[],5,FALSE)</f>
        <v>BE</v>
      </c>
      <c r="G4225" s="143" t="s">
        <v>3714</v>
      </c>
      <c r="H4225" s="144"/>
      <c r="I4225" s="145" t="s">
        <v>236</v>
      </c>
      <c r="J4225" s="141" t="str">
        <f>VLOOKUP(I4225,Customers[],2,FALSE)</f>
        <v>မယဉ်ယဉ်အေး</v>
      </c>
      <c r="K4225" s="141" t="str">
        <f>VLOOKUP(I4225,Customers[],4,FALSE)</f>
        <v>Mahlaing</v>
      </c>
      <c r="L4225" s="141" t="str">
        <f>VLOOKUP(Table85[[#This Row],[CustomerID]],Table!H:K,3,0)</f>
        <v>မလှိုင်</v>
      </c>
      <c r="M4225" s="141" t="str">
        <f>VLOOKUP(I4225,Customers[],5,FALSE)</f>
        <v>WholeSales/Contract</v>
      </c>
      <c r="N4225" s="145" t="s">
        <v>10</v>
      </c>
      <c r="O4225" s="146" t="s">
        <v>2120</v>
      </c>
      <c r="P4225" s="141" t="str">
        <f>VLOOKUP(O4225,Stock[],2,FALSE)</f>
        <v>ဇေ အရက်သန့်</v>
      </c>
      <c r="Q4225" s="147">
        <f>VLOOKUP(O4225,Stock[],3,FALSE)</f>
        <v>0.64</v>
      </c>
      <c r="R4225" s="147">
        <f>VLOOKUP(O4225,Stock[],4,FALSE)</f>
        <v>14</v>
      </c>
      <c r="S4225" s="146"/>
      <c r="T4225" s="147">
        <f>(DailySales!$S4225/DailySales!$R4225)+DailySales!$U4225</f>
        <v>150</v>
      </c>
      <c r="U4225" s="146">
        <v>150</v>
      </c>
      <c r="V4225" s="148">
        <f>+DailySales!$T4225*DailySales!$R4225</f>
        <v>2100</v>
      </c>
      <c r="W4225" s="148">
        <f>+DailySales!$V4225*DailySales!$Q4225</f>
        <v>1344</v>
      </c>
      <c r="X4225" s="148">
        <f>VLOOKUP(O4225,Stock[],6,FALSE)</f>
        <v>1380</v>
      </c>
      <c r="Y4225" s="148">
        <f>+DailySales!$V4225*DailySales!$X4225</f>
        <v>2898000</v>
      </c>
      <c r="Z4225" s="146"/>
      <c r="AA4225" s="146"/>
      <c r="AB4225" s="146"/>
      <c r="AC4225" s="146"/>
      <c r="AD4225" s="146"/>
      <c r="AE4225" s="149">
        <f>150*350</f>
        <v>52500</v>
      </c>
      <c r="AF4225" s="150"/>
      <c r="AG4225" s="151"/>
      <c r="AH4225" s="150"/>
      <c r="AI4225" s="151"/>
      <c r="AJ4225" s="150"/>
      <c r="AK4225" s="151"/>
      <c r="AL4225" s="34"/>
      <c r="AM4225" s="39"/>
      <c r="AN422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2950500</v>
      </c>
    </row>
    <row r="4226" spans="1:40" ht="19.5" customHeight="1" x14ac:dyDescent="0.25">
      <c r="A4226" s="141">
        <f t="shared" ref="A4226:A4233" si="612">YEAR(C4226)</f>
        <v>2026</v>
      </c>
      <c r="B4226" s="141">
        <f t="shared" ref="B4226:B4233" si="613">MONTH(C4226)</f>
        <v>2</v>
      </c>
      <c r="C4226" s="154">
        <v>46073</v>
      </c>
      <c r="D4226" s="142">
        <f t="shared" ref="D4226:D4233" ca="1" si="614">TODAY()</f>
        <v>46097</v>
      </c>
      <c r="E4226" s="142" t="str">
        <f t="shared" ref="E4226:E4233" ca="1" si="615">DATEDIF(C4226,D4226,"M")&amp;"-Months"</f>
        <v>0-Months</v>
      </c>
      <c r="F4226" s="142" t="str">
        <f>VLOOKUP(O4226,Stock[],5,FALSE)</f>
        <v>BE</v>
      </c>
      <c r="G4226" s="143" t="s">
        <v>3714</v>
      </c>
      <c r="H4226" s="144"/>
      <c r="I4226" s="145" t="s">
        <v>236</v>
      </c>
      <c r="J4226" s="141" t="str">
        <f>VLOOKUP(I4226,Customers[],2,FALSE)</f>
        <v>မယဉ်ယဉ်အေး</v>
      </c>
      <c r="K4226" s="141" t="str">
        <f>VLOOKUP(I4226,Customers[],4,FALSE)</f>
        <v>Mahlaing</v>
      </c>
      <c r="L4226" s="141" t="str">
        <f>VLOOKUP(Table85[[#This Row],[CustomerID]],Table!H:K,3,0)</f>
        <v>မလှိုင်</v>
      </c>
      <c r="M4226" s="141" t="str">
        <f>VLOOKUP(I4226,Customers[],5,FALSE)</f>
        <v>WholeSales/Contract</v>
      </c>
      <c r="N4226" s="145" t="s">
        <v>10</v>
      </c>
      <c r="O4226" s="146" t="s">
        <v>209</v>
      </c>
      <c r="P4226" s="141" t="str">
        <f>VLOOKUP(O4226,Stock[],2,FALSE)</f>
        <v>ဇေယျဝတီ Red</v>
      </c>
      <c r="Q4226" s="147">
        <f>VLOOKUP(O4226,Stock[],3,FALSE)</f>
        <v>0.64</v>
      </c>
      <c r="R4226" s="147">
        <f>VLOOKUP(O4226,Stock[],4,FALSE)</f>
        <v>14</v>
      </c>
      <c r="S4226" s="146"/>
      <c r="T4226" s="147">
        <f>(DailySales!$S4226/DailySales!$R4226)+DailySales!$U4226</f>
        <v>50</v>
      </c>
      <c r="U4226" s="146">
        <v>50</v>
      </c>
      <c r="V4226" s="148">
        <f>+DailySales!$T4226*DailySales!$R4226</f>
        <v>700</v>
      </c>
      <c r="W4226" s="148">
        <f>+DailySales!$V4226*DailySales!$Q4226</f>
        <v>448</v>
      </c>
      <c r="X4226" s="148">
        <f>VLOOKUP(O4226,Stock[],6,FALSE)</f>
        <v>1330</v>
      </c>
      <c r="Y4226" s="148">
        <f>+DailySales!$V4226*DailySales!$X4226</f>
        <v>931000</v>
      </c>
      <c r="Z4226" s="146"/>
      <c r="AA4226" s="146"/>
      <c r="AB4226" s="146"/>
      <c r="AC4226" s="146"/>
      <c r="AD4226" s="146"/>
      <c r="AE4226" s="149">
        <f>50*350</f>
        <v>17500</v>
      </c>
      <c r="AF4226" s="150"/>
      <c r="AG4226" s="151"/>
      <c r="AH4226" s="150"/>
      <c r="AI4226" s="151"/>
      <c r="AJ4226" s="150"/>
      <c r="AK4226" s="151"/>
      <c r="AL4226" s="34"/>
      <c r="AM4226" s="39"/>
      <c r="AN422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948500</v>
      </c>
    </row>
    <row r="4227" spans="1:40" ht="19.5" customHeight="1" x14ac:dyDescent="0.25">
      <c r="A4227" s="141">
        <f t="shared" si="612"/>
        <v>2026</v>
      </c>
      <c r="B4227" s="141">
        <f t="shared" si="613"/>
        <v>2</v>
      </c>
      <c r="C4227" s="154">
        <v>46073</v>
      </c>
      <c r="D4227" s="142">
        <f t="shared" ca="1" si="614"/>
        <v>46097</v>
      </c>
      <c r="E4227" s="142" t="str">
        <f t="shared" ca="1" si="615"/>
        <v>0-Months</v>
      </c>
      <c r="F4227" s="142" t="str">
        <f>VLOOKUP(O4227,Stock[],5,FALSE)</f>
        <v>BE</v>
      </c>
      <c r="G4227" s="143" t="s">
        <v>3715</v>
      </c>
      <c r="H4227" s="144"/>
      <c r="I4227" s="145" t="s">
        <v>330</v>
      </c>
      <c r="J4227" s="141" t="str">
        <f>VLOOKUP(I4227,Customers[],2,FALSE)</f>
        <v>ဦးစိုးဝင်း</v>
      </c>
      <c r="K4227" s="141" t="str">
        <f>VLOOKUP(I4227,Customers[],4,FALSE)</f>
        <v>Kyukpadaung</v>
      </c>
      <c r="L4227" s="141" t="str">
        <f>VLOOKUP(Table85[[#This Row],[CustomerID]],Table!H:K,3,0)</f>
        <v>ကျောက်ပန်းတောင်း</v>
      </c>
      <c r="M4227" s="141" t="str">
        <f>VLOOKUP(I4227,Customers[],5,FALSE)</f>
        <v>WholeSales/Contract</v>
      </c>
      <c r="N4227" s="145" t="s">
        <v>10</v>
      </c>
      <c r="O4227" s="146" t="s">
        <v>2120</v>
      </c>
      <c r="P4227" s="141" t="str">
        <f>VLOOKUP(O4227,Stock[],2,FALSE)</f>
        <v>ဇေ အရက်သန့်</v>
      </c>
      <c r="Q4227" s="147">
        <f>VLOOKUP(O4227,Stock[],3,FALSE)</f>
        <v>0.64</v>
      </c>
      <c r="R4227" s="147">
        <f>VLOOKUP(O4227,Stock[],4,FALSE)</f>
        <v>14</v>
      </c>
      <c r="S4227" s="146"/>
      <c r="T4227" s="147">
        <f>(DailySales!$S4227/DailySales!$R4227)+DailySales!$U4227</f>
        <v>300</v>
      </c>
      <c r="U4227" s="146">
        <v>300</v>
      </c>
      <c r="V4227" s="148">
        <f>+DailySales!$T4227*DailySales!$R4227</f>
        <v>4200</v>
      </c>
      <c r="W4227" s="148">
        <f>+DailySales!$V4227*DailySales!$Q4227</f>
        <v>2688</v>
      </c>
      <c r="X4227" s="148">
        <f>VLOOKUP(O4227,Stock[],6,FALSE)</f>
        <v>1380</v>
      </c>
      <c r="Y4227" s="148">
        <f>+DailySales!$V4227*DailySales!$X4227</f>
        <v>5796000</v>
      </c>
      <c r="Z4227" s="146"/>
      <c r="AA4227" s="146"/>
      <c r="AB4227" s="146"/>
      <c r="AC4227" s="146"/>
      <c r="AD4227" s="146"/>
      <c r="AE4227" s="149">
        <v>105000</v>
      </c>
      <c r="AF4227" s="150"/>
      <c r="AG4227" s="151"/>
      <c r="AH4227" s="150"/>
      <c r="AI4227" s="151"/>
      <c r="AJ4227" s="150"/>
      <c r="AK4227" s="151"/>
      <c r="AL4227" s="34"/>
      <c r="AM4227" s="39"/>
      <c r="AN422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5901000</v>
      </c>
    </row>
    <row r="4228" spans="1:40" ht="19.5" customHeight="1" x14ac:dyDescent="0.25">
      <c r="A4228" s="141">
        <f t="shared" si="612"/>
        <v>2026</v>
      </c>
      <c r="B4228" s="141">
        <f t="shared" si="613"/>
        <v>2</v>
      </c>
      <c r="C4228" s="154">
        <v>46073</v>
      </c>
      <c r="D4228" s="142">
        <f t="shared" ca="1" si="614"/>
        <v>46097</v>
      </c>
      <c r="E4228" s="142" t="str">
        <f t="shared" ca="1" si="615"/>
        <v>0-Months</v>
      </c>
      <c r="F4228" s="142" t="str">
        <f>VLOOKUP(O4228,Stock[],5,FALSE)</f>
        <v>BE</v>
      </c>
      <c r="G4228" s="143" t="s">
        <v>3716</v>
      </c>
      <c r="H4228" s="144"/>
      <c r="I4228" s="145" t="s">
        <v>233</v>
      </c>
      <c r="J4228" s="141" t="str">
        <f>VLOOKUP(I4228,Customers[],2,FALSE)</f>
        <v>ဦးဝင်းနိုင်</v>
      </c>
      <c r="K4228" s="141" t="str">
        <f>VLOOKUP(I4228,Customers[],4,FALSE)</f>
        <v>Wandwin</v>
      </c>
      <c r="L4228" s="141" t="str">
        <f>VLOOKUP(Table85[[#This Row],[CustomerID]],Table!H:K,3,0)</f>
        <v>လျှော်ပင်</v>
      </c>
      <c r="M4228" s="141" t="str">
        <f>VLOOKUP(I4228,Customers[],5,FALSE)</f>
        <v>WholeSales/Contract</v>
      </c>
      <c r="N4228" s="145" t="s">
        <v>10</v>
      </c>
      <c r="O4228" s="146" t="s">
        <v>220</v>
      </c>
      <c r="P4228" s="141" t="str">
        <f>VLOOKUP(O4228,Stock[],2,FALSE)</f>
        <v>မြန်မာရှောက်ပျား</v>
      </c>
      <c r="Q4228" s="147">
        <f>VLOOKUP(O4228,Stock[],3,FALSE)</f>
        <v>0.64</v>
      </c>
      <c r="R4228" s="147">
        <f>VLOOKUP(O4228,Stock[],4,FALSE)</f>
        <v>14</v>
      </c>
      <c r="S4228" s="146"/>
      <c r="T4228" s="147">
        <f>(DailySales!$S4228/DailySales!$R4228)+DailySales!$U4228</f>
        <v>20</v>
      </c>
      <c r="U4228" s="146">
        <v>20</v>
      </c>
      <c r="V4228" s="148">
        <f>+DailySales!$T4228*DailySales!$R4228</f>
        <v>280</v>
      </c>
      <c r="W4228" s="148">
        <f>+DailySales!$V4228*DailySales!$Q4228</f>
        <v>179.20000000000002</v>
      </c>
      <c r="X4228" s="148">
        <f>VLOOKUP(O4228,Stock[],6,FALSE)</f>
        <v>1370</v>
      </c>
      <c r="Y4228" s="148">
        <f>+DailySales!$V4228*DailySales!$X4228</f>
        <v>383600</v>
      </c>
      <c r="Z4228" s="146"/>
      <c r="AA4228" s="146"/>
      <c r="AB4228" s="146"/>
      <c r="AC4228" s="146"/>
      <c r="AD4228" s="146"/>
      <c r="AE4228" s="149"/>
      <c r="AF4228" s="150"/>
      <c r="AG4228" s="151"/>
      <c r="AH4228" s="150"/>
      <c r="AI4228" s="151"/>
      <c r="AJ4228" s="150"/>
      <c r="AK4228" s="151"/>
      <c r="AL4228" s="34"/>
      <c r="AM4228" s="39"/>
      <c r="AN422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383600</v>
      </c>
    </row>
    <row r="4229" spans="1:40" ht="19.5" customHeight="1" x14ac:dyDescent="0.25">
      <c r="A4229" s="141">
        <f t="shared" si="612"/>
        <v>2026</v>
      </c>
      <c r="B4229" s="141">
        <f t="shared" si="613"/>
        <v>2</v>
      </c>
      <c r="C4229" s="154">
        <v>46073</v>
      </c>
      <c r="D4229" s="142">
        <f t="shared" ca="1" si="614"/>
        <v>46097</v>
      </c>
      <c r="E4229" s="142" t="str">
        <f t="shared" ca="1" si="615"/>
        <v>0-Months</v>
      </c>
      <c r="F4229" s="142" t="str">
        <f>VLOOKUP(O4229,Stock[],5,FALSE)</f>
        <v>BE</v>
      </c>
      <c r="G4229" s="143" t="s">
        <v>3716</v>
      </c>
      <c r="H4229" s="144"/>
      <c r="I4229" s="145" t="s">
        <v>233</v>
      </c>
      <c r="J4229" s="141" t="str">
        <f>VLOOKUP(I4229,Customers[],2,FALSE)</f>
        <v>ဦးဝင်းနိုင်</v>
      </c>
      <c r="K4229" s="141" t="str">
        <f>VLOOKUP(I4229,Customers[],4,FALSE)</f>
        <v>Wandwin</v>
      </c>
      <c r="L4229" s="141" t="str">
        <f>VLOOKUP(Table85[[#This Row],[CustomerID]],Table!H:K,3,0)</f>
        <v>လျှော်ပင်</v>
      </c>
      <c r="M4229" s="141" t="str">
        <f>VLOOKUP(I4229,Customers[],5,FALSE)</f>
        <v>WholeSales/Contract</v>
      </c>
      <c r="N4229" s="145" t="s">
        <v>10</v>
      </c>
      <c r="O4229" s="146" t="s">
        <v>217</v>
      </c>
      <c r="P4229" s="141" t="str">
        <f>VLOOKUP(O4229,Stock[],2,FALSE)</f>
        <v>လိမ္မော်ဖြူ</v>
      </c>
      <c r="Q4229" s="147">
        <f>VLOOKUP(O4229,Stock[],3,FALSE)</f>
        <v>0.64</v>
      </c>
      <c r="R4229" s="147">
        <f>VLOOKUP(O4229,Stock[],4,FALSE)</f>
        <v>24</v>
      </c>
      <c r="S4229" s="146"/>
      <c r="T4229" s="147">
        <f>(DailySales!$S4229/DailySales!$R4229)+DailySales!$U4229</f>
        <v>15</v>
      </c>
      <c r="U4229" s="146">
        <v>15</v>
      </c>
      <c r="V4229" s="148">
        <f>+DailySales!$T4229*DailySales!$R4229</f>
        <v>360</v>
      </c>
      <c r="W4229" s="148">
        <f>+DailySales!$V4229*DailySales!$Q4229</f>
        <v>230.4</v>
      </c>
      <c r="X4229" s="148">
        <f>VLOOKUP(O4229,Stock[],6,FALSE)</f>
        <v>1330</v>
      </c>
      <c r="Y4229" s="148">
        <f>+DailySales!$V4229*DailySales!$X4229</f>
        <v>478800</v>
      </c>
      <c r="Z4229" s="146"/>
      <c r="AA4229" s="146"/>
      <c r="AB4229" s="146"/>
      <c r="AC4229" s="146"/>
      <c r="AD4229" s="146"/>
      <c r="AE4229" s="149"/>
      <c r="AF4229" s="150"/>
      <c r="AG4229" s="151"/>
      <c r="AH4229" s="150"/>
      <c r="AI4229" s="151"/>
      <c r="AJ4229" s="150"/>
      <c r="AK4229" s="151"/>
      <c r="AL4229" s="34"/>
      <c r="AM4229" s="39"/>
      <c r="AN422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478800</v>
      </c>
    </row>
    <row r="4230" spans="1:40" ht="19.5" customHeight="1" x14ac:dyDescent="0.25">
      <c r="A4230" s="141">
        <f t="shared" si="612"/>
        <v>2026</v>
      </c>
      <c r="B4230" s="141">
        <f t="shared" si="613"/>
        <v>2</v>
      </c>
      <c r="C4230" s="154">
        <v>46073</v>
      </c>
      <c r="D4230" s="142">
        <f t="shared" ca="1" si="614"/>
        <v>46097</v>
      </c>
      <c r="E4230" s="142" t="str">
        <f t="shared" ca="1" si="615"/>
        <v>0-Months</v>
      </c>
      <c r="F4230" s="142" t="str">
        <f>VLOOKUP(O4230,Stock[],5,FALSE)</f>
        <v>BE</v>
      </c>
      <c r="G4230" s="143" t="s">
        <v>3716</v>
      </c>
      <c r="H4230" s="144"/>
      <c r="I4230" s="145" t="s">
        <v>233</v>
      </c>
      <c r="J4230" s="141" t="str">
        <f>VLOOKUP(I4230,Customers[],2,FALSE)</f>
        <v>ဦးဝင်းနိုင်</v>
      </c>
      <c r="K4230" s="141" t="str">
        <f>VLOOKUP(I4230,Customers[],4,FALSE)</f>
        <v>Wandwin</v>
      </c>
      <c r="L4230" s="141" t="str">
        <f>VLOOKUP(Table85[[#This Row],[CustomerID]],Table!H:K,3,0)</f>
        <v>လျှော်ပင်</v>
      </c>
      <c r="M4230" s="141" t="str">
        <f>VLOOKUP(I4230,Customers[],5,FALSE)</f>
        <v>WholeSales/Contract</v>
      </c>
      <c r="N4230" s="145" t="s">
        <v>10</v>
      </c>
      <c r="O4230" s="146" t="s">
        <v>216</v>
      </c>
      <c r="P4230" s="141" t="str">
        <f>VLOOKUP(O4230,Stock[],2,FALSE)</f>
        <v>ဒဂုံအရက်သန့်</v>
      </c>
      <c r="Q4230" s="147">
        <f>VLOOKUP(O4230,Stock[],3,FALSE)</f>
        <v>0.64</v>
      </c>
      <c r="R4230" s="147">
        <f>VLOOKUP(O4230,Stock[],4,FALSE)</f>
        <v>14</v>
      </c>
      <c r="S4230" s="146"/>
      <c r="T4230" s="147">
        <f>(DailySales!$S4230/DailySales!$R4230)+DailySales!$U4230</f>
        <v>5</v>
      </c>
      <c r="U4230" s="146">
        <v>5</v>
      </c>
      <c r="V4230" s="148">
        <f>+DailySales!$T4230*DailySales!$R4230</f>
        <v>70</v>
      </c>
      <c r="W4230" s="148">
        <f>+DailySales!$V4230*DailySales!$Q4230</f>
        <v>44.800000000000004</v>
      </c>
      <c r="X4230" s="148">
        <f>VLOOKUP(O4230,Stock[],6,FALSE)</f>
        <v>1330</v>
      </c>
      <c r="Y4230" s="148">
        <f>+DailySales!$V4230*DailySales!$X4230</f>
        <v>93100</v>
      </c>
      <c r="Z4230" s="146"/>
      <c r="AA4230" s="146"/>
      <c r="AB4230" s="146"/>
      <c r="AC4230" s="146"/>
      <c r="AD4230" s="146"/>
      <c r="AE4230" s="149"/>
      <c r="AF4230" s="150"/>
      <c r="AG4230" s="151"/>
      <c r="AH4230" s="150"/>
      <c r="AI4230" s="151"/>
      <c r="AJ4230" s="150"/>
      <c r="AK4230" s="151"/>
      <c r="AL4230" s="34"/>
      <c r="AM4230" s="39"/>
      <c r="AN423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</v>
      </c>
    </row>
    <row r="4231" spans="1:40" ht="19.5" customHeight="1" x14ac:dyDescent="0.25">
      <c r="A4231" s="141">
        <f t="shared" si="612"/>
        <v>2026</v>
      </c>
      <c r="B4231" s="141">
        <f t="shared" si="613"/>
        <v>2</v>
      </c>
      <c r="C4231" s="154">
        <v>46073</v>
      </c>
      <c r="D4231" s="142">
        <f t="shared" ca="1" si="614"/>
        <v>46097</v>
      </c>
      <c r="E4231" s="142" t="str">
        <f t="shared" ca="1" si="615"/>
        <v>0-Months</v>
      </c>
      <c r="F4231" s="142" t="str">
        <f>VLOOKUP(O4231,Stock[],5,FALSE)</f>
        <v>BE</v>
      </c>
      <c r="G4231" s="143" t="s">
        <v>3716</v>
      </c>
      <c r="H4231" s="144"/>
      <c r="I4231" s="145" t="s">
        <v>233</v>
      </c>
      <c r="J4231" s="141" t="str">
        <f>VLOOKUP(I4231,Customers[],2,FALSE)</f>
        <v>ဦးဝင်းနိုင်</v>
      </c>
      <c r="K4231" s="141" t="str">
        <f>VLOOKUP(I4231,Customers[],4,FALSE)</f>
        <v>Wandwin</v>
      </c>
      <c r="L4231" s="141" t="str">
        <f>VLOOKUP(Table85[[#This Row],[CustomerID]],Table!H:K,3,0)</f>
        <v>လျှော်ပင်</v>
      </c>
      <c r="M4231" s="141" t="str">
        <f>VLOOKUP(I4231,Customers[],5,FALSE)</f>
        <v>WholeSales/Contract</v>
      </c>
      <c r="N4231" s="145" t="s">
        <v>10</v>
      </c>
      <c r="O4231" s="146" t="s">
        <v>214</v>
      </c>
      <c r="P4231" s="141" t="str">
        <f>VLOOKUP(O4231,Stock[],2,FALSE)</f>
        <v>ကောင်းကြည်</v>
      </c>
      <c r="Q4231" s="147">
        <f>VLOOKUP(O4231,Stock[],3,FALSE)</f>
        <v>0.64</v>
      </c>
      <c r="R4231" s="147">
        <f>VLOOKUP(O4231,Stock[],4,FALSE)</f>
        <v>14</v>
      </c>
      <c r="S4231" s="146"/>
      <c r="T4231" s="147">
        <f>(DailySales!$S4231/DailySales!$R4231)+DailySales!$U4231</f>
        <v>5</v>
      </c>
      <c r="U4231" s="146">
        <v>5</v>
      </c>
      <c r="V4231" s="148">
        <f>+DailySales!$T4231*DailySales!$R4231</f>
        <v>70</v>
      </c>
      <c r="W4231" s="148">
        <f>+DailySales!$V4231*DailySales!$Q4231</f>
        <v>44.800000000000004</v>
      </c>
      <c r="X4231" s="148">
        <f>VLOOKUP(O4231,Stock[],6,FALSE)</f>
        <v>1330</v>
      </c>
      <c r="Y4231" s="148">
        <f>+DailySales!$V4231*DailySales!$X4231</f>
        <v>93100</v>
      </c>
      <c r="Z4231" s="146"/>
      <c r="AA4231" s="146"/>
      <c r="AB4231" s="146"/>
      <c r="AC4231" s="146"/>
      <c r="AD4231" s="146"/>
      <c r="AE4231" s="149"/>
      <c r="AF4231" s="150"/>
      <c r="AG4231" s="151"/>
      <c r="AH4231" s="150"/>
      <c r="AI4231" s="151"/>
      <c r="AJ4231" s="150"/>
      <c r="AK4231" s="151"/>
      <c r="AL4231" s="34"/>
      <c r="AM4231" s="39"/>
      <c r="AN423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</v>
      </c>
    </row>
    <row r="4232" spans="1:40" ht="19.5" customHeight="1" x14ac:dyDescent="0.25">
      <c r="A4232" s="141">
        <f t="shared" si="612"/>
        <v>2026</v>
      </c>
      <c r="B4232" s="141">
        <f t="shared" si="613"/>
        <v>2</v>
      </c>
      <c r="C4232" s="154">
        <v>46073</v>
      </c>
      <c r="D4232" s="142">
        <f t="shared" ca="1" si="614"/>
        <v>46097</v>
      </c>
      <c r="E4232" s="142" t="str">
        <f t="shared" ca="1" si="615"/>
        <v>0-Months</v>
      </c>
      <c r="F4232" s="142" t="str">
        <f>VLOOKUP(O4232,Stock[],5,FALSE)</f>
        <v>BE</v>
      </c>
      <c r="G4232" s="143" t="s">
        <v>3716</v>
      </c>
      <c r="H4232" s="144"/>
      <c r="I4232" s="145" t="s">
        <v>233</v>
      </c>
      <c r="J4232" s="141" t="str">
        <f>VLOOKUP(I4232,Customers[],2,FALSE)</f>
        <v>ဦးဝင်းနိုင်</v>
      </c>
      <c r="K4232" s="141" t="str">
        <f>VLOOKUP(I4232,Customers[],4,FALSE)</f>
        <v>Wandwin</v>
      </c>
      <c r="L4232" s="141" t="str">
        <f>VLOOKUP(Table85[[#This Row],[CustomerID]],Table!H:K,3,0)</f>
        <v>လျှော်ပင်</v>
      </c>
      <c r="M4232" s="141" t="str">
        <f>VLOOKUP(I4232,Customers[],5,FALSE)</f>
        <v>WholeSales/Contract</v>
      </c>
      <c r="N4232" s="145" t="s">
        <v>10</v>
      </c>
      <c r="O4232" s="146" t="s">
        <v>210</v>
      </c>
      <c r="P4232" s="141" t="str">
        <f>VLOOKUP(O4232,Stock[],2,FALSE)</f>
        <v>ဇေယျဝတီ Red ပု</v>
      </c>
      <c r="Q4232" s="147">
        <f>VLOOKUP(O4232,Stock[],3,FALSE)</f>
        <v>0.64</v>
      </c>
      <c r="R4232" s="147">
        <f>VLOOKUP(O4232,Stock[],4,FALSE)</f>
        <v>14</v>
      </c>
      <c r="S4232" s="146"/>
      <c r="T4232" s="147">
        <f>(DailySales!$S4232/DailySales!$R4232)+DailySales!$U4232</f>
        <v>10</v>
      </c>
      <c r="U4232" s="146">
        <v>10</v>
      </c>
      <c r="V4232" s="148">
        <f>+DailySales!$T4232*DailySales!$R4232</f>
        <v>140</v>
      </c>
      <c r="W4232" s="148">
        <f>+DailySales!$V4232*DailySales!$Q4232</f>
        <v>89.600000000000009</v>
      </c>
      <c r="X4232" s="148">
        <f>VLOOKUP(O4232,Stock[],6,FALSE)</f>
        <v>1600</v>
      </c>
      <c r="Y4232" s="148">
        <f>+DailySales!$V4232*DailySales!$X4232</f>
        <v>224000</v>
      </c>
      <c r="Z4232" s="146"/>
      <c r="AA4232" s="146"/>
      <c r="AB4232" s="146"/>
      <c r="AC4232" s="146"/>
      <c r="AD4232" s="146"/>
      <c r="AE4232" s="149"/>
      <c r="AF4232" s="150"/>
      <c r="AG4232" s="151"/>
      <c r="AH4232" s="150"/>
      <c r="AI4232" s="151"/>
      <c r="AJ4232" s="150"/>
      <c r="AK4232" s="151"/>
      <c r="AL4232" s="34"/>
      <c r="AM4232" s="39"/>
      <c r="AN423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224000</v>
      </c>
    </row>
    <row r="4233" spans="1:40" ht="19.5" customHeight="1" x14ac:dyDescent="0.25">
      <c r="A4233" s="141">
        <f t="shared" si="612"/>
        <v>2026</v>
      </c>
      <c r="B4233" s="141">
        <f t="shared" si="613"/>
        <v>2</v>
      </c>
      <c r="C4233" s="154">
        <v>46073</v>
      </c>
      <c r="D4233" s="142">
        <f t="shared" ca="1" si="614"/>
        <v>46097</v>
      </c>
      <c r="E4233" s="142" t="str">
        <f t="shared" ca="1" si="615"/>
        <v>0-Months</v>
      </c>
      <c r="F4233" s="142" t="str">
        <f>VLOOKUP(O4233,Stock[],5,FALSE)</f>
        <v>BE</v>
      </c>
      <c r="G4233" s="143" t="s">
        <v>3716</v>
      </c>
      <c r="H4233" s="144"/>
      <c r="I4233" s="145" t="s">
        <v>233</v>
      </c>
      <c r="J4233" s="141" t="str">
        <f>VLOOKUP(I4233,Customers[],2,FALSE)</f>
        <v>ဦးဝင်းနိုင်</v>
      </c>
      <c r="K4233" s="141" t="str">
        <f>VLOOKUP(I4233,Customers[],4,FALSE)</f>
        <v>Wandwin</v>
      </c>
      <c r="L4233" s="141" t="str">
        <f>VLOOKUP(Table85[[#This Row],[CustomerID]],Table!H:K,3,0)</f>
        <v>လျှော်ပင်</v>
      </c>
      <c r="M4233" s="141" t="str">
        <f>VLOOKUP(I4233,Customers[],5,FALSE)</f>
        <v>WholeSales/Contract</v>
      </c>
      <c r="N4233" s="145" t="s">
        <v>10</v>
      </c>
      <c r="O4233" s="146" t="s">
        <v>205</v>
      </c>
      <c r="P4233" s="141" t="str">
        <f>VLOOKUP(O4233,Stock[],2,FALSE)</f>
        <v>ကောင်းကြည် ကော် 25%  (1Ltr )</v>
      </c>
      <c r="Q4233" s="147">
        <f>VLOOKUP(O4233,Stock[],3,FALSE)</f>
        <v>1</v>
      </c>
      <c r="R4233" s="147">
        <f>VLOOKUP(O4233,Stock[],4,FALSE)</f>
        <v>12</v>
      </c>
      <c r="S4233" s="146"/>
      <c r="T4233" s="147">
        <f>(DailySales!$S4233/DailySales!$R4233)+DailySales!$U4233</f>
        <v>15</v>
      </c>
      <c r="U4233" s="146">
        <v>15</v>
      </c>
      <c r="V4233" s="148">
        <f>+DailySales!$T4233*DailySales!$R4233</f>
        <v>180</v>
      </c>
      <c r="W4233" s="148">
        <f>+DailySales!$V4233*DailySales!$Q4233</f>
        <v>180</v>
      </c>
      <c r="X4233" s="148">
        <f>VLOOKUP(O4233,Stock[],6,FALSE)</f>
        <v>1530</v>
      </c>
      <c r="Y4233" s="148">
        <f>+DailySales!$V4233*DailySales!$X4233</f>
        <v>275400</v>
      </c>
      <c r="Z4233" s="146"/>
      <c r="AA4233" s="146"/>
      <c r="AB4233" s="146"/>
      <c r="AC4233" s="146"/>
      <c r="AD4233" s="146"/>
      <c r="AE4233" s="149"/>
      <c r="AF4233" s="150"/>
      <c r="AG4233" s="151"/>
      <c r="AH4233" s="150"/>
      <c r="AI4233" s="151"/>
      <c r="AJ4233" s="150"/>
      <c r="AK4233" s="151"/>
      <c r="AL4233" s="34"/>
      <c r="AM4233" s="39"/>
      <c r="AN423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275400</v>
      </c>
    </row>
    <row r="4234" spans="1:40" ht="19.5" customHeight="1" x14ac:dyDescent="0.25">
      <c r="A4234" s="141">
        <f t="shared" ref="A4234:A4277" si="616">YEAR(C4234)</f>
        <v>2026</v>
      </c>
      <c r="B4234" s="141">
        <f t="shared" ref="B4234:B4277" si="617">MONTH(C4234)</f>
        <v>2</v>
      </c>
      <c r="C4234" s="154">
        <v>46073</v>
      </c>
      <c r="D4234" s="142">
        <f t="shared" ref="D4234:D4277" ca="1" si="618">TODAY()</f>
        <v>46097</v>
      </c>
      <c r="E4234" s="142" t="str">
        <f t="shared" ref="E4234:E4277" ca="1" si="619">DATEDIF(C4234,D4234,"M")&amp;"-Months"</f>
        <v>0-Months</v>
      </c>
      <c r="F4234" s="142" t="str">
        <f>VLOOKUP(O4234,Stock[],5,FALSE)</f>
        <v>BE</v>
      </c>
      <c r="G4234" s="143" t="s">
        <v>3717</v>
      </c>
      <c r="H4234" s="144"/>
      <c r="I4234" s="145" t="s">
        <v>200</v>
      </c>
      <c r="J4234" s="141" t="str">
        <f>VLOOKUP(I4234,Customers[],2,FALSE)</f>
        <v>ဦးအောင်မိုး</v>
      </c>
      <c r="K4234" s="141" t="str">
        <f>VLOOKUP(I4234,Customers[],4,FALSE)</f>
        <v>Yamethin</v>
      </c>
      <c r="L4234" s="141" t="str">
        <f>VLOOKUP(Table85[[#This Row],[CustomerID]],Table!H:K,3,0)</f>
        <v>ရမည်းသင်း</v>
      </c>
      <c r="M4234" s="141" t="str">
        <f>VLOOKUP(I4234,Customers[],5,FALSE)</f>
        <v>WholeSales</v>
      </c>
      <c r="N4234" s="145" t="s">
        <v>10</v>
      </c>
      <c r="O4234" s="146" t="s">
        <v>223</v>
      </c>
      <c r="P4234" s="141" t="str">
        <f>VLOOKUP(O4234,Stock[],2,FALSE)</f>
        <v>ချယ်ရီအရက်သန့်ကော် (.6Ltr)</v>
      </c>
      <c r="Q4234" s="147">
        <f>VLOOKUP(O4234,Stock[],3,FALSE)</f>
        <v>0.6</v>
      </c>
      <c r="R4234" s="147">
        <f>VLOOKUP(O4234,Stock[],4,FALSE)</f>
        <v>24</v>
      </c>
      <c r="S4234" s="146"/>
      <c r="T4234" s="147">
        <f>(DailySales!$S4234/DailySales!$R4234)+DailySales!$U4234</f>
        <v>200</v>
      </c>
      <c r="U4234" s="146">
        <v>200</v>
      </c>
      <c r="V4234" s="148">
        <f>+DailySales!$T4234*DailySales!$R4234</f>
        <v>4800</v>
      </c>
      <c r="W4234" s="148">
        <f>+DailySales!$V4234*DailySales!$Q4234</f>
        <v>2880</v>
      </c>
      <c r="X4234" s="148">
        <f>VLOOKUP(O4234,Stock[],6,FALSE)</f>
        <v>875</v>
      </c>
      <c r="Y4234" s="148">
        <f>+DailySales!$V4234*DailySales!$X4234</f>
        <v>4200000</v>
      </c>
      <c r="Z4234" s="146"/>
      <c r="AA4234" s="146"/>
      <c r="AB4234" s="146"/>
      <c r="AC4234" s="146"/>
      <c r="AD4234" s="146"/>
      <c r="AE4234" s="149">
        <v>100000</v>
      </c>
      <c r="AF4234" s="150"/>
      <c r="AG4234" s="151"/>
      <c r="AH4234" s="122">
        <v>46081</v>
      </c>
      <c r="AI4234" s="151">
        <v>4300000</v>
      </c>
      <c r="AJ4234" s="150"/>
      <c r="AK4234" s="151"/>
      <c r="AL4234" s="34"/>
      <c r="AM4234" s="39"/>
      <c r="AN423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35" spans="1:40" ht="19.5" customHeight="1" x14ac:dyDescent="0.25">
      <c r="A4235" s="141">
        <f t="shared" ref="A4235:A4246" si="620">YEAR(C4235)</f>
        <v>2026</v>
      </c>
      <c r="B4235" s="141">
        <f t="shared" ref="B4235:B4246" si="621">MONTH(C4235)</f>
        <v>2</v>
      </c>
      <c r="C4235" s="154">
        <v>46073</v>
      </c>
      <c r="D4235" s="142">
        <f t="shared" ref="D4235:D4246" ca="1" si="622">TODAY()</f>
        <v>46097</v>
      </c>
      <c r="E4235" s="142" t="str">
        <f t="shared" ref="E4235:E4246" ca="1" si="623">DATEDIF(C4235,D4235,"M")&amp;"-Months"</f>
        <v>0-Months</v>
      </c>
      <c r="F4235" s="142" t="str">
        <f>VLOOKUP(O4235,Stock[],5,FALSE)</f>
        <v>BE</v>
      </c>
      <c r="G4235" s="143" t="s">
        <v>3718</v>
      </c>
      <c r="H4235" s="144" t="s">
        <v>283</v>
      </c>
      <c r="I4235" s="145" t="s">
        <v>559</v>
      </c>
      <c r="J4235" s="141" t="str">
        <f>VLOOKUP(I4235,Customers[],2,FALSE)</f>
        <v>ဦးထွန်းဝေ</v>
      </c>
      <c r="K4235" s="141" t="str">
        <f>VLOOKUP(I4235,Customers[],4,FALSE)</f>
        <v>Tharzi</v>
      </c>
      <c r="L4235" s="141" t="str">
        <f>VLOOKUP(Table85[[#This Row],[CustomerID]],Table!H:K,3,0)</f>
        <v>နှမ်းကန်</v>
      </c>
      <c r="M4235" s="141" t="str">
        <f>VLOOKUP(I4235,Customers[],5,FALSE)</f>
        <v>Van-2</v>
      </c>
      <c r="N4235" s="145" t="s">
        <v>9</v>
      </c>
      <c r="O4235" s="146" t="s">
        <v>225</v>
      </c>
      <c r="P4235" s="141" t="str">
        <f>VLOOKUP(O4235,Stock[],2,FALSE)</f>
        <v>ချယ်ရီသံပုရာအရက်သန့်ကော် (1Ltr)</v>
      </c>
      <c r="Q4235" s="147">
        <f>VLOOKUP(O4235,Stock[],3,FALSE)</f>
        <v>1</v>
      </c>
      <c r="R4235" s="147">
        <f>VLOOKUP(O4235,Stock[],4,FALSE)</f>
        <v>12</v>
      </c>
      <c r="S4235" s="146"/>
      <c r="T4235" s="147">
        <f>(DailySales!$S4235/DailySales!$R4235)+DailySales!$U4235</f>
        <v>20</v>
      </c>
      <c r="U4235" s="146">
        <v>20</v>
      </c>
      <c r="V4235" s="148">
        <f>+DailySales!$T4235*DailySales!$R4235</f>
        <v>240</v>
      </c>
      <c r="W4235" s="148">
        <f>+DailySales!$V4235*DailySales!$Q4235</f>
        <v>240</v>
      </c>
      <c r="X4235" s="148">
        <f>VLOOKUP(O4235,Stock[],6,FALSE)</f>
        <v>1260</v>
      </c>
      <c r="Y4235" s="148">
        <f>+DailySales!$V4235*DailySales!$X4235</f>
        <v>302400</v>
      </c>
      <c r="Z4235" s="146"/>
      <c r="AA4235" s="146"/>
      <c r="AB4235" s="146"/>
      <c r="AC4235" s="146"/>
      <c r="AD4235" s="146"/>
      <c r="AE4235" s="149">
        <v>7600</v>
      </c>
      <c r="AF4235" s="150">
        <v>46073</v>
      </c>
      <c r="AG4235" s="151">
        <v>310000</v>
      </c>
      <c r="AH4235" s="150"/>
      <c r="AI4235" s="151"/>
      <c r="AJ4235" s="150"/>
      <c r="AK4235" s="151"/>
      <c r="AL4235" s="34"/>
      <c r="AM4235" s="39"/>
      <c r="AN423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36" spans="1:40" ht="19.5" customHeight="1" x14ac:dyDescent="0.25">
      <c r="A4236" s="141">
        <f t="shared" si="620"/>
        <v>2026</v>
      </c>
      <c r="B4236" s="141">
        <f t="shared" si="621"/>
        <v>2</v>
      </c>
      <c r="C4236" s="154">
        <v>46073</v>
      </c>
      <c r="D4236" s="142">
        <f t="shared" ca="1" si="622"/>
        <v>46097</v>
      </c>
      <c r="E4236" s="142" t="str">
        <f t="shared" ca="1" si="623"/>
        <v>0-Months</v>
      </c>
      <c r="F4236" s="142" t="str">
        <f>VLOOKUP(O4236,Stock[],5,FALSE)</f>
        <v>BE</v>
      </c>
      <c r="G4236" s="143" t="s">
        <v>3718</v>
      </c>
      <c r="H4236" s="144" t="s">
        <v>283</v>
      </c>
      <c r="I4236" s="145" t="s">
        <v>559</v>
      </c>
      <c r="J4236" s="141" t="str">
        <f>VLOOKUP(I4236,Customers[],2,FALSE)</f>
        <v>ဦးထွန်းဝေ</v>
      </c>
      <c r="K4236" s="141" t="str">
        <f>VLOOKUP(I4236,Customers[],4,FALSE)</f>
        <v>Tharzi</v>
      </c>
      <c r="L4236" s="141" t="str">
        <f>VLOOKUP(Table85[[#This Row],[CustomerID]],Table!H:K,3,0)</f>
        <v>နှမ်းကန်</v>
      </c>
      <c r="M4236" s="141" t="str">
        <f>VLOOKUP(I4236,Customers[],5,FALSE)</f>
        <v>Van-2</v>
      </c>
      <c r="N4236" s="145" t="s">
        <v>9</v>
      </c>
      <c r="O4236" s="146" t="s">
        <v>224</v>
      </c>
      <c r="P4236" s="141" t="str">
        <f>VLOOKUP(O4236,Stock[],2,FALSE)</f>
        <v>ချယ်ရီသံပုရာအရက်သန့်ကော် (.6Ltr)</v>
      </c>
      <c r="Q4236" s="147">
        <f>VLOOKUP(O4236,Stock[],3,FALSE)</f>
        <v>0.6</v>
      </c>
      <c r="R4236" s="147">
        <f>VLOOKUP(O4236,Stock[],4,FALSE)</f>
        <v>24</v>
      </c>
      <c r="S4236" s="146"/>
      <c r="T4236" s="147">
        <f>(DailySales!$S4236/DailySales!$R4236)+DailySales!$U4236</f>
        <v>5</v>
      </c>
      <c r="U4236" s="146">
        <v>5</v>
      </c>
      <c r="V4236" s="148">
        <f>+DailySales!$T4236*DailySales!$R4236</f>
        <v>120</v>
      </c>
      <c r="W4236" s="148">
        <f>+DailySales!$V4236*DailySales!$Q4236</f>
        <v>72</v>
      </c>
      <c r="X4236" s="148">
        <f>VLOOKUP(O4236,Stock[],6,FALSE)</f>
        <v>915</v>
      </c>
      <c r="Y4236" s="148">
        <f>+DailySales!$V4236*DailySales!$X4236</f>
        <v>109800</v>
      </c>
      <c r="Z4236" s="146"/>
      <c r="AA4236" s="146"/>
      <c r="AB4236" s="146"/>
      <c r="AC4236" s="146"/>
      <c r="AD4236" s="146"/>
      <c r="AE4236" s="149">
        <v>200</v>
      </c>
      <c r="AF4236" s="150">
        <v>46073</v>
      </c>
      <c r="AG4236" s="151">
        <v>110000</v>
      </c>
      <c r="AH4236" s="150"/>
      <c r="AI4236" s="151"/>
      <c r="AJ4236" s="150"/>
      <c r="AK4236" s="151"/>
      <c r="AL4236" s="34"/>
      <c r="AM4236" s="39"/>
      <c r="AN423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37" spans="1:40" ht="19.5" customHeight="1" x14ac:dyDescent="0.25">
      <c r="A4237" s="141">
        <f t="shared" si="620"/>
        <v>2026</v>
      </c>
      <c r="B4237" s="141">
        <f t="shared" si="621"/>
        <v>2</v>
      </c>
      <c r="C4237" s="154">
        <v>46073</v>
      </c>
      <c r="D4237" s="142">
        <f t="shared" ca="1" si="622"/>
        <v>46097</v>
      </c>
      <c r="E4237" s="142" t="str">
        <f t="shared" ca="1" si="623"/>
        <v>0-Months</v>
      </c>
      <c r="F4237" s="142" t="str">
        <f>VLOOKUP(O4237,Stock[],5,FALSE)</f>
        <v>BE</v>
      </c>
      <c r="G4237" s="143" t="s">
        <v>3718</v>
      </c>
      <c r="H4237" s="144" t="s">
        <v>283</v>
      </c>
      <c r="I4237" s="145" t="s">
        <v>559</v>
      </c>
      <c r="J4237" s="141" t="str">
        <f>VLOOKUP(I4237,Customers[],2,FALSE)</f>
        <v>ဦးထွန်းဝေ</v>
      </c>
      <c r="K4237" s="141" t="str">
        <f>VLOOKUP(I4237,Customers[],4,FALSE)</f>
        <v>Tharzi</v>
      </c>
      <c r="L4237" s="141" t="str">
        <f>VLOOKUP(Table85[[#This Row],[CustomerID]],Table!H:K,3,0)</f>
        <v>နှမ်းကန်</v>
      </c>
      <c r="M4237" s="141" t="str">
        <f>VLOOKUP(I4237,Customers[],5,FALSE)</f>
        <v>Van-2</v>
      </c>
      <c r="N4237" s="145" t="s">
        <v>9</v>
      </c>
      <c r="O4237" s="146" t="s">
        <v>209</v>
      </c>
      <c r="P4237" s="141" t="str">
        <f>VLOOKUP(O4237,Stock[],2,FALSE)</f>
        <v>ဇေယျဝတီ Red</v>
      </c>
      <c r="Q4237" s="147">
        <f>VLOOKUP(O4237,Stock[],3,FALSE)</f>
        <v>0.64</v>
      </c>
      <c r="R4237" s="147">
        <f>VLOOKUP(O4237,Stock[],4,FALSE)</f>
        <v>14</v>
      </c>
      <c r="S4237" s="146"/>
      <c r="T4237" s="147">
        <f>(DailySales!$S4237/DailySales!$R4237)+DailySales!$U4237</f>
        <v>5</v>
      </c>
      <c r="U4237" s="146">
        <v>5</v>
      </c>
      <c r="V4237" s="148">
        <f>+DailySales!$T4237*DailySales!$R4237</f>
        <v>70</v>
      </c>
      <c r="W4237" s="148">
        <f>+DailySales!$V4237*DailySales!$Q4237</f>
        <v>44.800000000000004</v>
      </c>
      <c r="X4237" s="148">
        <f>VLOOKUP(O4237,Stock[],6,FALSE)</f>
        <v>1330</v>
      </c>
      <c r="Y4237" s="148">
        <f>+DailySales!$V4237*DailySales!$X4237</f>
        <v>93100</v>
      </c>
      <c r="Z4237" s="146"/>
      <c r="AA4237" s="146"/>
      <c r="AB4237" s="146"/>
      <c r="AC4237" s="146"/>
      <c r="AD4237" s="146"/>
      <c r="AE4237" s="149">
        <v>2400</v>
      </c>
      <c r="AF4237" s="150">
        <v>46073</v>
      </c>
      <c r="AG4237" s="151">
        <v>95500</v>
      </c>
      <c r="AH4237" s="150"/>
      <c r="AI4237" s="151"/>
      <c r="AJ4237" s="150"/>
      <c r="AK4237" s="151"/>
      <c r="AL4237" s="34"/>
      <c r="AM4237" s="39"/>
      <c r="AN423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38" spans="1:40" ht="19.5" customHeight="1" x14ac:dyDescent="0.25">
      <c r="A4238" s="141">
        <f t="shared" si="620"/>
        <v>2026</v>
      </c>
      <c r="B4238" s="141">
        <f t="shared" si="621"/>
        <v>2</v>
      </c>
      <c r="C4238" s="154">
        <v>46073</v>
      </c>
      <c r="D4238" s="142">
        <f t="shared" ca="1" si="622"/>
        <v>46097</v>
      </c>
      <c r="E4238" s="142" t="str">
        <f t="shared" ca="1" si="623"/>
        <v>0-Months</v>
      </c>
      <c r="F4238" s="142" t="str">
        <f>VLOOKUP(O4238,Stock[],5,FALSE)</f>
        <v>BE</v>
      </c>
      <c r="G4238" s="143" t="s">
        <v>3719</v>
      </c>
      <c r="H4238" s="144" t="s">
        <v>283</v>
      </c>
      <c r="I4238" s="145" t="s">
        <v>606</v>
      </c>
      <c r="J4238" s="141" t="str">
        <f>VLOOKUP(I4238,Customers[],2,FALSE)</f>
        <v>ဒေါ်သန်းမြင့်</v>
      </c>
      <c r="K4238" s="141" t="str">
        <f>VLOOKUP(I4238,Customers[],4,FALSE)</f>
        <v>Tharzi</v>
      </c>
      <c r="L4238" s="141" t="str">
        <f>VLOOKUP(Table85[[#This Row],[CustomerID]],Table!H:K,3,0)</f>
        <v>ကုက္ကိုပေါက်</v>
      </c>
      <c r="M4238" s="141" t="str">
        <f>VLOOKUP(I4238,Customers[],5,FALSE)</f>
        <v>Van-2</v>
      </c>
      <c r="N4238" s="145" t="s">
        <v>9</v>
      </c>
      <c r="O4238" s="146" t="s">
        <v>1395</v>
      </c>
      <c r="P4238" s="141" t="str">
        <f>VLOOKUP(O4238,Stock[],2,FALSE)</f>
        <v>ရွှေမင်းသားမန်ကျည်းခေါင်ရည်</v>
      </c>
      <c r="Q4238" s="147">
        <f>VLOOKUP(O4238,Stock[],3,FALSE)</f>
        <v>0.64</v>
      </c>
      <c r="R4238" s="147">
        <f>VLOOKUP(O4238,Stock[],4,FALSE)</f>
        <v>14</v>
      </c>
      <c r="S4238" s="146"/>
      <c r="T4238" s="147">
        <f>(DailySales!$S4238/DailySales!$R4238)+DailySales!$U4238</f>
        <v>3</v>
      </c>
      <c r="U4238" s="146">
        <v>3</v>
      </c>
      <c r="V4238" s="148">
        <f>+DailySales!$T4238*DailySales!$R4238</f>
        <v>42</v>
      </c>
      <c r="W4238" s="148">
        <f>+DailySales!$V4238*DailySales!$Q4238</f>
        <v>26.88</v>
      </c>
      <c r="X4238" s="148">
        <f>VLOOKUP(O4238,Stock[],6,FALSE)</f>
        <v>830</v>
      </c>
      <c r="Y4238" s="148">
        <f>+DailySales!$V4238*DailySales!$X4238</f>
        <v>34860</v>
      </c>
      <c r="Z4238" s="146"/>
      <c r="AA4238" s="146"/>
      <c r="AB4238" s="146"/>
      <c r="AC4238" s="146"/>
      <c r="AD4238" s="146"/>
      <c r="AE4238" s="149">
        <v>1140</v>
      </c>
      <c r="AF4238" s="150">
        <v>46073</v>
      </c>
      <c r="AG4238" s="151">
        <v>36000</v>
      </c>
      <c r="AH4238" s="150"/>
      <c r="AI4238" s="151"/>
      <c r="AJ4238" s="150"/>
      <c r="AK4238" s="151"/>
      <c r="AL4238" s="34"/>
      <c r="AM4238" s="39"/>
      <c r="AN423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39" spans="1:40" ht="19.5" customHeight="1" x14ac:dyDescent="0.25">
      <c r="A4239" s="141">
        <f t="shared" si="620"/>
        <v>2026</v>
      </c>
      <c r="B4239" s="141">
        <f t="shared" si="621"/>
        <v>2</v>
      </c>
      <c r="C4239" s="154">
        <v>46073</v>
      </c>
      <c r="D4239" s="142">
        <f t="shared" ca="1" si="622"/>
        <v>46097</v>
      </c>
      <c r="E4239" s="142" t="str">
        <f t="shared" ca="1" si="623"/>
        <v>0-Months</v>
      </c>
      <c r="F4239" s="142" t="str">
        <f>VLOOKUP(O4239,Stock[],5,FALSE)</f>
        <v>BE</v>
      </c>
      <c r="G4239" s="143" t="s">
        <v>3719</v>
      </c>
      <c r="H4239" s="144" t="s">
        <v>283</v>
      </c>
      <c r="I4239" s="145" t="s">
        <v>606</v>
      </c>
      <c r="J4239" s="141" t="str">
        <f>VLOOKUP(I4239,Customers[],2,FALSE)</f>
        <v>ဒေါ်သန်းမြင့်</v>
      </c>
      <c r="K4239" s="141" t="str">
        <f>VLOOKUP(I4239,Customers[],4,FALSE)</f>
        <v>Tharzi</v>
      </c>
      <c r="L4239" s="141" t="str">
        <f>VLOOKUP(Table85[[#This Row],[CustomerID]],Table!H:K,3,0)</f>
        <v>ကုက္ကိုပေါက်</v>
      </c>
      <c r="M4239" s="141" t="str">
        <f>VLOOKUP(I4239,Customers[],5,FALSE)</f>
        <v>Van-2</v>
      </c>
      <c r="N4239" s="145" t="s">
        <v>9</v>
      </c>
      <c r="O4239" s="146" t="s">
        <v>2465</v>
      </c>
      <c r="P4239" s="141" t="str">
        <f>VLOOKUP(O4239,Stock[],2,FALSE)</f>
        <v>မိုးနဲကွန်ကီး</v>
      </c>
      <c r="Q4239" s="147">
        <f>VLOOKUP(O4239,Stock[],3,FALSE)</f>
        <v>0.64</v>
      </c>
      <c r="R4239" s="147">
        <f>VLOOKUP(O4239,Stock[],4,FALSE)</f>
        <v>14</v>
      </c>
      <c r="S4239" s="146"/>
      <c r="T4239" s="147">
        <f>(DailySales!$S4239/DailySales!$R4239)+DailySales!$U4239</f>
        <v>2</v>
      </c>
      <c r="U4239" s="146">
        <v>2</v>
      </c>
      <c r="V4239" s="148">
        <f>+DailySales!$T4239*DailySales!$R4239</f>
        <v>28</v>
      </c>
      <c r="W4239" s="148">
        <f>+DailySales!$V4239*DailySales!$Q4239</f>
        <v>17.920000000000002</v>
      </c>
      <c r="X4239" s="148">
        <f>VLOOKUP(O4239,Stock[],6,FALSE)</f>
        <v>1700</v>
      </c>
      <c r="Y4239" s="148">
        <f>+DailySales!$V4239*DailySales!$X4239</f>
        <v>47600</v>
      </c>
      <c r="Z4239" s="146"/>
      <c r="AA4239" s="146"/>
      <c r="AB4239" s="146"/>
      <c r="AC4239" s="146"/>
      <c r="AD4239" s="146"/>
      <c r="AE4239" s="149">
        <v>600</v>
      </c>
      <c r="AF4239" s="150">
        <v>46073</v>
      </c>
      <c r="AG4239" s="151">
        <v>48200</v>
      </c>
      <c r="AH4239" s="150"/>
      <c r="AI4239" s="151"/>
      <c r="AJ4239" s="150"/>
      <c r="AK4239" s="151"/>
      <c r="AL4239" s="34"/>
      <c r="AM4239" s="39"/>
      <c r="AN423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40" spans="1:40" ht="19.5" customHeight="1" x14ac:dyDescent="0.25">
      <c r="A4240" s="141">
        <f t="shared" si="620"/>
        <v>2026</v>
      </c>
      <c r="B4240" s="141">
        <f t="shared" si="621"/>
        <v>2</v>
      </c>
      <c r="C4240" s="154">
        <v>46073</v>
      </c>
      <c r="D4240" s="142">
        <f t="shared" ca="1" si="622"/>
        <v>46097</v>
      </c>
      <c r="E4240" s="142" t="str">
        <f t="shared" ca="1" si="623"/>
        <v>0-Months</v>
      </c>
      <c r="F4240" s="142" t="str">
        <f>VLOOKUP(O4240,Stock[],5,FALSE)</f>
        <v>BE</v>
      </c>
      <c r="G4240" s="143" t="s">
        <v>3719</v>
      </c>
      <c r="H4240" s="144" t="s">
        <v>283</v>
      </c>
      <c r="I4240" s="145" t="s">
        <v>606</v>
      </c>
      <c r="J4240" s="141" t="str">
        <f>VLOOKUP(I4240,Customers[],2,FALSE)</f>
        <v>ဒေါ်သန်းမြင့်</v>
      </c>
      <c r="K4240" s="141" t="str">
        <f>VLOOKUP(I4240,Customers[],4,FALSE)</f>
        <v>Tharzi</v>
      </c>
      <c r="L4240" s="141" t="str">
        <f>VLOOKUP(Table85[[#This Row],[CustomerID]],Table!H:K,3,0)</f>
        <v>ကုက္ကိုပေါက်</v>
      </c>
      <c r="M4240" s="141" t="str">
        <f>VLOOKUP(I4240,Customers[],5,FALSE)</f>
        <v>Van-2</v>
      </c>
      <c r="N4240" s="145" t="s">
        <v>9</v>
      </c>
      <c r="O4240" s="146" t="s">
        <v>209</v>
      </c>
      <c r="P4240" s="141" t="str">
        <f>VLOOKUP(O4240,Stock[],2,FALSE)</f>
        <v>ဇေယျဝတီ Red</v>
      </c>
      <c r="Q4240" s="147">
        <f>VLOOKUP(O4240,Stock[],3,FALSE)</f>
        <v>0.64</v>
      </c>
      <c r="R4240" s="147">
        <f>VLOOKUP(O4240,Stock[],4,FALSE)</f>
        <v>14</v>
      </c>
      <c r="S4240" s="146"/>
      <c r="T4240" s="147">
        <f>(DailySales!$S4240/DailySales!$R4240)+DailySales!$U4240</f>
        <v>2</v>
      </c>
      <c r="U4240" s="146">
        <v>2</v>
      </c>
      <c r="V4240" s="148">
        <f>+DailySales!$T4240*DailySales!$R4240</f>
        <v>28</v>
      </c>
      <c r="W4240" s="148">
        <f>+DailySales!$V4240*DailySales!$Q4240</f>
        <v>17.920000000000002</v>
      </c>
      <c r="X4240" s="148">
        <f>VLOOKUP(O4240,Stock[],6,FALSE)</f>
        <v>1330</v>
      </c>
      <c r="Y4240" s="148">
        <f>+DailySales!$V4240*DailySales!$X4240</f>
        <v>37240</v>
      </c>
      <c r="Z4240" s="146"/>
      <c r="AA4240" s="146"/>
      <c r="AB4240" s="146"/>
      <c r="AC4240" s="146"/>
      <c r="AD4240" s="146"/>
      <c r="AE4240" s="149">
        <v>960</v>
      </c>
      <c r="AF4240" s="150">
        <v>46073</v>
      </c>
      <c r="AG4240" s="151">
        <v>38200</v>
      </c>
      <c r="AH4240" s="150"/>
      <c r="AI4240" s="151"/>
      <c r="AJ4240" s="150"/>
      <c r="AK4240" s="151"/>
      <c r="AL4240" s="34"/>
      <c r="AM4240" s="39"/>
      <c r="AN424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41" spans="1:40" ht="19.5" customHeight="1" x14ac:dyDescent="0.25">
      <c r="A4241" s="141">
        <f t="shared" si="620"/>
        <v>2026</v>
      </c>
      <c r="B4241" s="141">
        <f t="shared" si="621"/>
        <v>2</v>
      </c>
      <c r="C4241" s="154">
        <v>46073</v>
      </c>
      <c r="D4241" s="142">
        <f t="shared" ca="1" si="622"/>
        <v>46097</v>
      </c>
      <c r="E4241" s="142" t="str">
        <f t="shared" ca="1" si="623"/>
        <v>0-Months</v>
      </c>
      <c r="F4241" s="142" t="str">
        <f>VLOOKUP(O4241,Stock[],5,FALSE)</f>
        <v>BE</v>
      </c>
      <c r="G4241" s="143" t="s">
        <v>3720</v>
      </c>
      <c r="H4241" s="144" t="s">
        <v>283</v>
      </c>
      <c r="I4241" s="145" t="s">
        <v>561</v>
      </c>
      <c r="J4241" s="141" t="str">
        <f>VLOOKUP(I4241,Customers[],2,FALSE)</f>
        <v>ကျောင်းဆရာ</v>
      </c>
      <c r="K4241" s="141" t="str">
        <f>VLOOKUP(I4241,Customers[],4,FALSE)</f>
        <v>Tharzi</v>
      </c>
      <c r="L4241" s="141" t="str">
        <f>VLOOKUP(Table85[[#This Row],[CustomerID]],Table!H:K,3,0)</f>
        <v>မောင်းတိုင်</v>
      </c>
      <c r="M4241" s="141" t="str">
        <f>VLOOKUP(I4241,Customers[],5,FALSE)</f>
        <v>Van-2</v>
      </c>
      <c r="N4241" s="145" t="s">
        <v>9</v>
      </c>
      <c r="O4241" s="146" t="s">
        <v>217</v>
      </c>
      <c r="P4241" s="141" t="str">
        <f>VLOOKUP(O4241,Stock[],2,FALSE)</f>
        <v>လိမ္မော်ဖြူ</v>
      </c>
      <c r="Q4241" s="147">
        <f>VLOOKUP(O4241,Stock[],3,FALSE)</f>
        <v>0.64</v>
      </c>
      <c r="R4241" s="147">
        <f>VLOOKUP(O4241,Stock[],4,FALSE)</f>
        <v>24</v>
      </c>
      <c r="S4241" s="146"/>
      <c r="T4241" s="147">
        <f>(DailySales!$S4241/DailySales!$R4241)+DailySales!$U4241</f>
        <v>1</v>
      </c>
      <c r="U4241" s="146">
        <v>1</v>
      </c>
      <c r="V4241" s="148">
        <f>+DailySales!$T4241*DailySales!$R4241</f>
        <v>24</v>
      </c>
      <c r="W4241" s="148">
        <f>+DailySales!$V4241*DailySales!$Q4241</f>
        <v>15.36</v>
      </c>
      <c r="X4241" s="148">
        <f>VLOOKUP(O4241,Stock[],6,FALSE)</f>
        <v>1330</v>
      </c>
      <c r="Y4241" s="148">
        <f>+DailySales!$V4241*DailySales!$X4241</f>
        <v>31920</v>
      </c>
      <c r="Z4241" s="146"/>
      <c r="AA4241" s="146"/>
      <c r="AB4241" s="146"/>
      <c r="AC4241" s="146"/>
      <c r="AD4241" s="146"/>
      <c r="AE4241" s="149">
        <v>580</v>
      </c>
      <c r="AF4241" s="150">
        <v>46073</v>
      </c>
      <c r="AG4241" s="151">
        <v>32500</v>
      </c>
      <c r="AH4241" s="150"/>
      <c r="AI4241" s="151"/>
      <c r="AJ4241" s="150"/>
      <c r="AK4241" s="151"/>
      <c r="AL4241" s="34"/>
      <c r="AM4241" s="39"/>
      <c r="AN424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42" spans="1:40" ht="19.5" customHeight="1" x14ac:dyDescent="0.25">
      <c r="A4242" s="141">
        <f t="shared" si="620"/>
        <v>2026</v>
      </c>
      <c r="B4242" s="141">
        <f t="shared" si="621"/>
        <v>2</v>
      </c>
      <c r="C4242" s="154">
        <v>46073</v>
      </c>
      <c r="D4242" s="142">
        <f t="shared" ca="1" si="622"/>
        <v>46097</v>
      </c>
      <c r="E4242" s="142" t="str">
        <f t="shared" ca="1" si="623"/>
        <v>0-Months</v>
      </c>
      <c r="F4242" s="142" t="str">
        <f>VLOOKUP(O4242,Stock[],5,FALSE)</f>
        <v>BE</v>
      </c>
      <c r="G4242" s="143" t="s">
        <v>3720</v>
      </c>
      <c r="H4242" s="144" t="s">
        <v>283</v>
      </c>
      <c r="I4242" s="145" t="s">
        <v>561</v>
      </c>
      <c r="J4242" s="141" t="str">
        <f>VLOOKUP(I4242,Customers[],2,FALSE)</f>
        <v>ကျောင်းဆရာ</v>
      </c>
      <c r="K4242" s="141" t="str">
        <f>VLOOKUP(I4242,Customers[],4,FALSE)</f>
        <v>Tharzi</v>
      </c>
      <c r="L4242" s="141" t="str">
        <f>VLOOKUP(Table85[[#This Row],[CustomerID]],Table!H:K,3,0)</f>
        <v>မောင်းတိုင်</v>
      </c>
      <c r="M4242" s="141" t="str">
        <f>VLOOKUP(I4242,Customers[],5,FALSE)</f>
        <v>Van-2</v>
      </c>
      <c r="N4242" s="145" t="s">
        <v>9</v>
      </c>
      <c r="O4242" s="146" t="s">
        <v>207</v>
      </c>
      <c r="P4242" s="141" t="str">
        <f>VLOOKUP(O4242,Stock[],2,FALSE)</f>
        <v>ရွှေမင်းသားခေါင်ရည်</v>
      </c>
      <c r="Q4242" s="147">
        <f>VLOOKUP(O4242,Stock[],3,FALSE)</f>
        <v>0.64</v>
      </c>
      <c r="R4242" s="147">
        <f>VLOOKUP(O4242,Stock[],4,FALSE)</f>
        <v>24</v>
      </c>
      <c r="S4242" s="146"/>
      <c r="T4242" s="147">
        <f>(DailySales!$S4242/DailySales!$R4242)+DailySales!$U4242</f>
        <v>1</v>
      </c>
      <c r="U4242" s="146">
        <v>1</v>
      </c>
      <c r="V4242" s="148">
        <f>+DailySales!$T4242*DailySales!$R4242</f>
        <v>24</v>
      </c>
      <c r="W4242" s="148">
        <f>+DailySales!$V4242*DailySales!$Q4242</f>
        <v>15.36</v>
      </c>
      <c r="X4242" s="148">
        <f>VLOOKUP(O4242,Stock[],6,FALSE)</f>
        <v>800</v>
      </c>
      <c r="Y4242" s="148">
        <f>+DailySales!$V4242*DailySales!$X4242</f>
        <v>19200</v>
      </c>
      <c r="Z4242" s="146"/>
      <c r="AA4242" s="146"/>
      <c r="AB4242" s="146"/>
      <c r="AC4242" s="146"/>
      <c r="AD4242" s="146"/>
      <c r="AE4242" s="149">
        <v>500</v>
      </c>
      <c r="AF4242" s="150">
        <v>46073</v>
      </c>
      <c r="AG4242" s="151">
        <v>19700</v>
      </c>
      <c r="AH4242" s="150"/>
      <c r="AI4242" s="151"/>
      <c r="AJ4242" s="150"/>
      <c r="AK4242" s="151"/>
      <c r="AL4242" s="34"/>
      <c r="AM4242" s="39"/>
      <c r="AN424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43" spans="1:40" ht="19.5" customHeight="1" x14ac:dyDescent="0.25">
      <c r="A4243" s="141">
        <f t="shared" si="620"/>
        <v>2026</v>
      </c>
      <c r="B4243" s="141">
        <f t="shared" si="621"/>
        <v>2</v>
      </c>
      <c r="C4243" s="154">
        <v>46073</v>
      </c>
      <c r="D4243" s="142">
        <f t="shared" ca="1" si="622"/>
        <v>46097</v>
      </c>
      <c r="E4243" s="142" t="str">
        <f t="shared" ca="1" si="623"/>
        <v>0-Months</v>
      </c>
      <c r="F4243" s="142" t="str">
        <f>VLOOKUP(O4243,Stock[],5,FALSE)</f>
        <v>BE</v>
      </c>
      <c r="G4243" s="143" t="s">
        <v>3721</v>
      </c>
      <c r="H4243" s="144" t="s">
        <v>283</v>
      </c>
      <c r="I4243" s="145" t="s">
        <v>562</v>
      </c>
      <c r="J4243" s="141" t="str">
        <f>VLOOKUP(I4243,Customers[],2,FALSE)</f>
        <v>ကိုရဲမင်းအောင်</v>
      </c>
      <c r="K4243" s="141" t="str">
        <f>VLOOKUP(I4243,Customers[],4,FALSE)</f>
        <v>Tharzi</v>
      </c>
      <c r="L4243" s="141" t="str">
        <f>VLOOKUP(Table85[[#This Row],[CustomerID]],Table!H:K,3,0)</f>
        <v>မောင်းတိုင်</v>
      </c>
      <c r="M4243" s="141" t="str">
        <f>VLOOKUP(I4243,Customers[],5,FALSE)</f>
        <v>Van-2</v>
      </c>
      <c r="N4243" s="145" t="s">
        <v>9</v>
      </c>
      <c r="O4243" s="146" t="s">
        <v>1395</v>
      </c>
      <c r="P4243" s="141" t="str">
        <f>VLOOKUP(O4243,Stock[],2,FALSE)</f>
        <v>ရွှေမင်းသားမန်ကျည်းခေါင်ရည်</v>
      </c>
      <c r="Q4243" s="147">
        <f>VLOOKUP(O4243,Stock[],3,FALSE)</f>
        <v>0.64</v>
      </c>
      <c r="R4243" s="147">
        <f>VLOOKUP(O4243,Stock[],4,FALSE)</f>
        <v>14</v>
      </c>
      <c r="S4243" s="146"/>
      <c r="T4243" s="147">
        <f>(DailySales!$S4243/DailySales!$R4243)+DailySales!$U4243</f>
        <v>2</v>
      </c>
      <c r="U4243" s="146">
        <v>2</v>
      </c>
      <c r="V4243" s="148">
        <f>+DailySales!$T4243*DailySales!$R4243</f>
        <v>28</v>
      </c>
      <c r="W4243" s="148">
        <f>+DailySales!$V4243*DailySales!$Q4243</f>
        <v>17.920000000000002</v>
      </c>
      <c r="X4243" s="148">
        <f>VLOOKUP(O4243,Stock[],6,FALSE)</f>
        <v>830</v>
      </c>
      <c r="Y4243" s="148">
        <f>+DailySales!$V4243*DailySales!$X4243</f>
        <v>23240</v>
      </c>
      <c r="Z4243" s="146"/>
      <c r="AA4243" s="146"/>
      <c r="AB4243" s="146"/>
      <c r="AC4243" s="146"/>
      <c r="AD4243" s="146"/>
      <c r="AE4243" s="149">
        <v>760</v>
      </c>
      <c r="AF4243" s="150">
        <v>46073</v>
      </c>
      <c r="AG4243" s="151">
        <v>24000</v>
      </c>
      <c r="AH4243" s="150"/>
      <c r="AI4243" s="151"/>
      <c r="AJ4243" s="150"/>
      <c r="AK4243" s="151"/>
      <c r="AL4243" s="34"/>
      <c r="AM4243" s="39"/>
      <c r="AN424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44" spans="1:40" ht="19.5" customHeight="1" x14ac:dyDescent="0.25">
      <c r="A4244" s="141">
        <f t="shared" si="620"/>
        <v>2026</v>
      </c>
      <c r="B4244" s="141">
        <f t="shared" si="621"/>
        <v>2</v>
      </c>
      <c r="C4244" s="154">
        <v>46073</v>
      </c>
      <c r="D4244" s="142">
        <f t="shared" ca="1" si="622"/>
        <v>46097</v>
      </c>
      <c r="E4244" s="142" t="str">
        <f t="shared" ca="1" si="623"/>
        <v>0-Months</v>
      </c>
      <c r="F4244" s="142" t="str">
        <f>VLOOKUP(O4244,Stock[],5,FALSE)</f>
        <v>BE</v>
      </c>
      <c r="G4244" s="143" t="s">
        <v>3721</v>
      </c>
      <c r="H4244" s="144" t="s">
        <v>283</v>
      </c>
      <c r="I4244" s="145" t="s">
        <v>562</v>
      </c>
      <c r="J4244" s="141" t="str">
        <f>VLOOKUP(I4244,Customers[],2,FALSE)</f>
        <v>ကိုရဲမင်းအောင်</v>
      </c>
      <c r="K4244" s="141" t="str">
        <f>VLOOKUP(I4244,Customers[],4,FALSE)</f>
        <v>Tharzi</v>
      </c>
      <c r="L4244" s="141" t="str">
        <f>VLOOKUP(Table85[[#This Row],[CustomerID]],Table!H:K,3,0)</f>
        <v>မောင်းတိုင်</v>
      </c>
      <c r="M4244" s="141" t="str">
        <f>VLOOKUP(I4244,Customers[],5,FALSE)</f>
        <v>Van-2</v>
      </c>
      <c r="N4244" s="145" t="s">
        <v>9</v>
      </c>
      <c r="O4244" s="146" t="s">
        <v>207</v>
      </c>
      <c r="P4244" s="141" t="str">
        <f>VLOOKUP(O4244,Stock[],2,FALSE)</f>
        <v>ရွှေမင်းသားခေါင်ရည်</v>
      </c>
      <c r="Q4244" s="147">
        <f>VLOOKUP(O4244,Stock[],3,FALSE)</f>
        <v>0.64</v>
      </c>
      <c r="R4244" s="147">
        <f>VLOOKUP(O4244,Stock[],4,FALSE)</f>
        <v>24</v>
      </c>
      <c r="S4244" s="146"/>
      <c r="T4244" s="147">
        <f>(DailySales!$S4244/DailySales!$R4244)+DailySales!$U4244</f>
        <v>1</v>
      </c>
      <c r="U4244" s="146">
        <v>1</v>
      </c>
      <c r="V4244" s="148">
        <f>+DailySales!$T4244*DailySales!$R4244</f>
        <v>24</v>
      </c>
      <c r="W4244" s="148">
        <f>+DailySales!$V4244*DailySales!$Q4244</f>
        <v>15.36</v>
      </c>
      <c r="X4244" s="148">
        <f>VLOOKUP(O4244,Stock[],6,FALSE)</f>
        <v>800</v>
      </c>
      <c r="Y4244" s="148">
        <f>+DailySales!$V4244*DailySales!$X4244</f>
        <v>19200</v>
      </c>
      <c r="Z4244" s="146"/>
      <c r="AA4244" s="146"/>
      <c r="AB4244" s="146"/>
      <c r="AC4244" s="146"/>
      <c r="AD4244" s="146"/>
      <c r="AE4244" s="149">
        <v>500</v>
      </c>
      <c r="AF4244" s="150">
        <v>46073</v>
      </c>
      <c r="AG4244" s="151">
        <v>19700</v>
      </c>
      <c r="AH4244" s="150"/>
      <c r="AI4244" s="151"/>
      <c r="AJ4244" s="150"/>
      <c r="AK4244" s="151"/>
      <c r="AL4244" s="34"/>
      <c r="AM4244" s="39"/>
      <c r="AN424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45" spans="1:40" ht="19.5" customHeight="1" x14ac:dyDescent="0.25">
      <c r="A4245" s="141">
        <f t="shared" si="620"/>
        <v>2026</v>
      </c>
      <c r="B4245" s="141">
        <f t="shared" si="621"/>
        <v>2</v>
      </c>
      <c r="C4245" s="154">
        <v>46073</v>
      </c>
      <c r="D4245" s="142">
        <f t="shared" ca="1" si="622"/>
        <v>46097</v>
      </c>
      <c r="E4245" s="142" t="str">
        <f t="shared" ca="1" si="623"/>
        <v>0-Months</v>
      </c>
      <c r="F4245" s="142" t="str">
        <f>VLOOKUP(O4245,Stock[],5,FALSE)</f>
        <v>BE</v>
      </c>
      <c r="G4245" s="143" t="s">
        <v>3722</v>
      </c>
      <c r="H4245" s="144" t="s">
        <v>283</v>
      </c>
      <c r="I4245" s="145" t="s">
        <v>1015</v>
      </c>
      <c r="J4245" s="141" t="str">
        <f>VLOOKUP(I4245,Customers[],2,FALSE)</f>
        <v>ကိုလင်း</v>
      </c>
      <c r="K4245" s="141" t="str">
        <f>VLOOKUP(I4245,Customers[],4,FALSE)</f>
        <v>Tharzi</v>
      </c>
      <c r="L4245" s="141" t="str">
        <f>VLOOKUP(Table85[[#This Row],[CustomerID]],Table!H:K,3,0)</f>
        <v>ညောင်ရမ်း</v>
      </c>
      <c r="M4245" s="141" t="str">
        <f>VLOOKUP(I4245,Customers[],5,FALSE)</f>
        <v>Van-2</v>
      </c>
      <c r="N4245" s="145" t="s">
        <v>9</v>
      </c>
      <c r="O4245" s="146" t="s">
        <v>209</v>
      </c>
      <c r="P4245" s="141" t="str">
        <f>VLOOKUP(O4245,Stock[],2,FALSE)</f>
        <v>ဇေယျဝတီ Red</v>
      </c>
      <c r="Q4245" s="147">
        <f>VLOOKUP(O4245,Stock[],3,FALSE)</f>
        <v>0.64</v>
      </c>
      <c r="R4245" s="147">
        <f>VLOOKUP(O4245,Stock[],4,FALSE)</f>
        <v>14</v>
      </c>
      <c r="S4245" s="146"/>
      <c r="T4245" s="147">
        <f>(DailySales!$S4245/DailySales!$R4245)+DailySales!$U4245</f>
        <v>10</v>
      </c>
      <c r="U4245" s="146">
        <v>10</v>
      </c>
      <c r="V4245" s="148">
        <f>+DailySales!$T4245*DailySales!$R4245</f>
        <v>140</v>
      </c>
      <c r="W4245" s="148">
        <f>+DailySales!$V4245*DailySales!$Q4245</f>
        <v>89.600000000000009</v>
      </c>
      <c r="X4245" s="148">
        <f>VLOOKUP(O4245,Stock[],6,FALSE)</f>
        <v>1330</v>
      </c>
      <c r="Y4245" s="148">
        <f>+DailySales!$V4245*DailySales!$X4245</f>
        <v>186200</v>
      </c>
      <c r="Z4245" s="146"/>
      <c r="AA4245" s="146"/>
      <c r="AB4245" s="146"/>
      <c r="AC4245" s="146"/>
      <c r="AD4245" s="146"/>
      <c r="AE4245" s="149">
        <v>4800</v>
      </c>
      <c r="AF4245" s="150">
        <v>46073</v>
      </c>
      <c r="AG4245" s="151">
        <v>191000</v>
      </c>
      <c r="AH4245" s="150"/>
      <c r="AI4245" s="151"/>
      <c r="AJ4245" s="150"/>
      <c r="AK4245" s="151"/>
      <c r="AL4245" s="34"/>
      <c r="AM4245" s="39"/>
      <c r="AN424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46" spans="1:40" ht="19.5" customHeight="1" x14ac:dyDescent="0.25">
      <c r="A4246" s="141">
        <f t="shared" si="620"/>
        <v>2026</v>
      </c>
      <c r="B4246" s="141">
        <f t="shared" si="621"/>
        <v>2</v>
      </c>
      <c r="C4246" s="154">
        <v>46073</v>
      </c>
      <c r="D4246" s="142">
        <f t="shared" ca="1" si="622"/>
        <v>46097</v>
      </c>
      <c r="E4246" s="142" t="str">
        <f t="shared" ca="1" si="623"/>
        <v>0-Months</v>
      </c>
      <c r="F4246" s="142" t="str">
        <f>VLOOKUP(O4246,Stock[],5,FALSE)</f>
        <v>BE</v>
      </c>
      <c r="G4246" s="143" t="s">
        <v>3723</v>
      </c>
      <c r="H4246" s="144" t="s">
        <v>283</v>
      </c>
      <c r="I4246" s="145" t="s">
        <v>563</v>
      </c>
      <c r="J4246" s="141" t="str">
        <f>VLOOKUP(I4246,Customers[],2,FALSE)</f>
        <v>မနိုင်နိုင်မော်</v>
      </c>
      <c r="K4246" s="141" t="str">
        <f>VLOOKUP(I4246,Customers[],4,FALSE)</f>
        <v>Tharzi</v>
      </c>
      <c r="L4246" s="141" t="str">
        <f>VLOOKUP(Table85[[#This Row],[CustomerID]],Table!H:K,3,0)</f>
        <v>ဇီးတောအိုင်</v>
      </c>
      <c r="M4246" s="141" t="str">
        <f>VLOOKUP(I4246,Customers[],5,FALSE)</f>
        <v>Van-2</v>
      </c>
      <c r="N4246" s="145" t="s">
        <v>9</v>
      </c>
      <c r="O4246" s="146" t="s">
        <v>2465</v>
      </c>
      <c r="P4246" s="141" t="str">
        <f>VLOOKUP(O4246,Stock[],2,FALSE)</f>
        <v>မိုးနဲကွန်ကီး</v>
      </c>
      <c r="Q4246" s="147">
        <f>VLOOKUP(O4246,Stock[],3,FALSE)</f>
        <v>0.64</v>
      </c>
      <c r="R4246" s="147">
        <f>VLOOKUP(O4246,Stock[],4,FALSE)</f>
        <v>14</v>
      </c>
      <c r="S4246" s="146"/>
      <c r="T4246" s="147">
        <f>(DailySales!$S4246/DailySales!$R4246)+DailySales!$U4246</f>
        <v>6</v>
      </c>
      <c r="U4246" s="146">
        <v>6</v>
      </c>
      <c r="V4246" s="148">
        <f>+DailySales!$T4246*DailySales!$R4246</f>
        <v>84</v>
      </c>
      <c r="W4246" s="148">
        <f>+DailySales!$V4246*DailySales!$Q4246</f>
        <v>53.76</v>
      </c>
      <c r="X4246" s="148">
        <f>VLOOKUP(O4246,Stock[],6,FALSE)</f>
        <v>1700</v>
      </c>
      <c r="Y4246" s="148">
        <f>+DailySales!$V4246*DailySales!$X4246</f>
        <v>142800</v>
      </c>
      <c r="Z4246" s="146"/>
      <c r="AA4246" s="146"/>
      <c r="AB4246" s="146"/>
      <c r="AC4246" s="146"/>
      <c r="AD4246" s="146"/>
      <c r="AE4246" s="149">
        <v>1800</v>
      </c>
      <c r="AF4246" s="150">
        <v>46073</v>
      </c>
      <c r="AG4246" s="151">
        <v>144600</v>
      </c>
      <c r="AH4246" s="150"/>
      <c r="AI4246" s="151"/>
      <c r="AJ4246" s="150"/>
      <c r="AK4246" s="151"/>
      <c r="AL4246" s="34"/>
      <c r="AM4246" s="39"/>
      <c r="AN424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47" spans="1:40" ht="19.5" customHeight="1" x14ac:dyDescent="0.25">
      <c r="A4247" s="141">
        <f t="shared" ref="A4247:A4258" si="624">YEAR(C4247)</f>
        <v>2026</v>
      </c>
      <c r="B4247" s="141">
        <f t="shared" ref="B4247:B4258" si="625">MONTH(C4247)</f>
        <v>2</v>
      </c>
      <c r="C4247" s="154">
        <v>46073</v>
      </c>
      <c r="D4247" s="142">
        <f t="shared" ref="D4247:D4258" ca="1" si="626">TODAY()</f>
        <v>46097</v>
      </c>
      <c r="E4247" s="142" t="str">
        <f t="shared" ref="E4247:E4258" ca="1" si="627">DATEDIF(C4247,D4247,"M")&amp;"-Months"</f>
        <v>0-Months</v>
      </c>
      <c r="F4247" s="142" t="str">
        <f>VLOOKUP(O4247,Stock[],5,FALSE)</f>
        <v>BE</v>
      </c>
      <c r="G4247" s="143" t="s">
        <v>3724</v>
      </c>
      <c r="H4247" s="144" t="s">
        <v>283</v>
      </c>
      <c r="I4247" s="145" t="s">
        <v>1754</v>
      </c>
      <c r="J4247" s="141" t="str">
        <f>VLOOKUP(I4247,Customers[],2,FALSE)</f>
        <v>စစ်ဆေးရေးဂိတ်လက်ဆောင်</v>
      </c>
      <c r="K4247" s="141">
        <f>VLOOKUP(I4247,Customers[],4,FALSE)</f>
        <v>0</v>
      </c>
      <c r="L4247" s="141">
        <f>VLOOKUP(Table85[[#This Row],[CustomerID]],Table!H:K,3,0)</f>
        <v>0</v>
      </c>
      <c r="M4247" s="141">
        <f>VLOOKUP(I4247,Customers[],5,FALSE)</f>
        <v>0</v>
      </c>
      <c r="N4247" s="145" t="s">
        <v>1751</v>
      </c>
      <c r="O4247" s="146" t="s">
        <v>217</v>
      </c>
      <c r="P4247" s="141" t="str">
        <f>VLOOKUP(O4247,Stock[],2,FALSE)</f>
        <v>လိမ္မော်ဖြူ</v>
      </c>
      <c r="Q4247" s="147">
        <f>VLOOKUP(O4247,Stock[],3,FALSE)</f>
        <v>0.64</v>
      </c>
      <c r="R4247" s="147">
        <f>VLOOKUP(O4247,Stock[],4,FALSE)</f>
        <v>24</v>
      </c>
      <c r="S4247" s="146">
        <v>4</v>
      </c>
      <c r="T4247" s="147">
        <f>(DailySales!$S4247/DailySales!$R4247)+DailySales!$U4247</f>
        <v>0.16666666666666666</v>
      </c>
      <c r="U4247" s="146"/>
      <c r="V4247" s="148">
        <f>+DailySales!$T4247*DailySales!$R4247</f>
        <v>4</v>
      </c>
      <c r="W4247" s="148">
        <f>+DailySales!$V4247*DailySales!$Q4247</f>
        <v>2.56</v>
      </c>
      <c r="X4247" s="148">
        <f>VLOOKUP(O4247,Stock[],6,FALSE)</f>
        <v>1330</v>
      </c>
      <c r="Y4247" s="148">
        <f>+DailySales!$V4247*DailySales!$X4247</f>
        <v>5320</v>
      </c>
      <c r="Z4247" s="146"/>
      <c r="AA4247" s="146"/>
      <c r="AB4247" s="146"/>
      <c r="AC4247" s="146"/>
      <c r="AD4247" s="146"/>
      <c r="AE4247" s="149"/>
      <c r="AF4247" s="150">
        <v>46073</v>
      </c>
      <c r="AG4247" s="151">
        <v>5320</v>
      </c>
      <c r="AH4247" s="150"/>
      <c r="AI4247" s="151"/>
      <c r="AJ4247" s="150"/>
      <c r="AK4247" s="151"/>
      <c r="AL4247" s="34"/>
      <c r="AM4247" s="39"/>
      <c r="AN424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48" spans="1:40" ht="19.5" customHeight="1" x14ac:dyDescent="0.25">
      <c r="A4248" s="141">
        <f t="shared" si="624"/>
        <v>2026</v>
      </c>
      <c r="B4248" s="141">
        <f t="shared" si="625"/>
        <v>2</v>
      </c>
      <c r="C4248" s="154">
        <v>46073</v>
      </c>
      <c r="D4248" s="142">
        <f t="shared" ca="1" si="626"/>
        <v>46097</v>
      </c>
      <c r="E4248" s="142" t="str">
        <f t="shared" ca="1" si="627"/>
        <v>0-Months</v>
      </c>
      <c r="F4248" s="142" t="str">
        <f>VLOOKUP(O4248,Stock[],5,FALSE)</f>
        <v>BE</v>
      </c>
      <c r="G4248" s="143" t="s">
        <v>3725</v>
      </c>
      <c r="H4248" s="144" t="s">
        <v>275</v>
      </c>
      <c r="I4248" s="145" t="s">
        <v>1038</v>
      </c>
      <c r="J4248" s="141" t="str">
        <f>VLOOKUP(I4248,Customers[],2,FALSE)</f>
        <v>မစန္ဒာလွင်</v>
      </c>
      <c r="K4248" s="141" t="str">
        <f>VLOOKUP(I4248,Customers[],4,FALSE)</f>
        <v>Kyukpadaung</v>
      </c>
      <c r="L4248" s="141" t="str">
        <f>VLOOKUP(Table85[[#This Row],[CustomerID]],Table!H:K,3,0)</f>
        <v>ကံကြီး</v>
      </c>
      <c r="M4248" s="141" t="str">
        <f>VLOOKUP(I4248,Customers[],5,FALSE)</f>
        <v>Van-1</v>
      </c>
      <c r="N4248" s="145" t="s">
        <v>9</v>
      </c>
      <c r="O4248" s="146" t="s">
        <v>205</v>
      </c>
      <c r="P4248" s="141" t="str">
        <f>VLOOKUP(O4248,Stock[],2,FALSE)</f>
        <v>ကောင်းကြည် ကော် 25%  (1Ltr )</v>
      </c>
      <c r="Q4248" s="147">
        <f>VLOOKUP(O4248,Stock[],3,FALSE)</f>
        <v>1</v>
      </c>
      <c r="R4248" s="147">
        <f>VLOOKUP(O4248,Stock[],4,FALSE)</f>
        <v>12</v>
      </c>
      <c r="S4248" s="146"/>
      <c r="T4248" s="147">
        <f>(DailySales!$S4248/DailySales!$R4248)+DailySales!$U4248</f>
        <v>35</v>
      </c>
      <c r="U4248" s="146">
        <v>35</v>
      </c>
      <c r="V4248" s="148">
        <f>+DailySales!$T4248*DailySales!$R4248</f>
        <v>420</v>
      </c>
      <c r="W4248" s="148">
        <f>+DailySales!$V4248*DailySales!$Q4248</f>
        <v>420</v>
      </c>
      <c r="X4248" s="148">
        <f>VLOOKUP(O4248,Stock[],6,FALSE)</f>
        <v>1530</v>
      </c>
      <c r="Y4248" s="148">
        <f>+DailySales!$V4248*DailySales!$X4248</f>
        <v>642600</v>
      </c>
      <c r="Z4248" s="146"/>
      <c r="AA4248" s="146"/>
      <c r="AB4248" s="146">
        <v>2520</v>
      </c>
      <c r="AC4248" s="146">
        <v>4200</v>
      </c>
      <c r="AD4248" s="146"/>
      <c r="AE4248" s="149">
        <v>11900</v>
      </c>
      <c r="AF4248" s="150">
        <v>46073</v>
      </c>
      <c r="AG4248" s="151">
        <v>647780</v>
      </c>
      <c r="AH4248" s="150"/>
      <c r="AI4248" s="151"/>
      <c r="AJ4248" s="150"/>
      <c r="AK4248" s="151"/>
      <c r="AL4248" s="34"/>
      <c r="AM4248" s="39"/>
      <c r="AN424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49" spans="1:40" ht="19.5" customHeight="1" x14ac:dyDescent="0.25">
      <c r="A4249" s="141">
        <f t="shared" si="624"/>
        <v>2026</v>
      </c>
      <c r="B4249" s="141">
        <f t="shared" si="625"/>
        <v>2</v>
      </c>
      <c r="C4249" s="154">
        <v>46073</v>
      </c>
      <c r="D4249" s="142">
        <f t="shared" ca="1" si="626"/>
        <v>46097</v>
      </c>
      <c r="E4249" s="142" t="str">
        <f t="shared" ca="1" si="627"/>
        <v>0-Months</v>
      </c>
      <c r="F4249" s="142" t="str">
        <f>VLOOKUP(O4249,Stock[],5,FALSE)</f>
        <v>BE</v>
      </c>
      <c r="G4249" s="143" t="s">
        <v>3726</v>
      </c>
      <c r="H4249" s="144" t="s">
        <v>275</v>
      </c>
      <c r="I4249" s="145" t="s">
        <v>1833</v>
      </c>
      <c r="J4249" s="141" t="str">
        <f>VLOOKUP(I4249,Customers[],2,FALSE)</f>
        <v>‌မမေသူ</v>
      </c>
      <c r="K4249" s="141" t="str">
        <f>VLOOKUP(I4249,Customers[],4,FALSE)</f>
        <v>Kyukpadaung</v>
      </c>
      <c r="L4249" s="141" t="str">
        <f>VLOOKUP(Table85[[#This Row],[CustomerID]],Table!H:K,3,0)</f>
        <v>မိုးနံကျင်း</v>
      </c>
      <c r="M4249" s="141" t="str">
        <f>VLOOKUP(I4249,Customers[],5,FALSE)</f>
        <v>Van-1</v>
      </c>
      <c r="N4249" s="145" t="s">
        <v>9</v>
      </c>
      <c r="O4249" s="146" t="s">
        <v>205</v>
      </c>
      <c r="P4249" s="141" t="str">
        <f>VLOOKUP(O4249,Stock[],2,FALSE)</f>
        <v>ကောင်းကြည် ကော် 25%  (1Ltr )</v>
      </c>
      <c r="Q4249" s="147">
        <f>VLOOKUP(O4249,Stock[],3,FALSE)</f>
        <v>1</v>
      </c>
      <c r="R4249" s="147">
        <f>VLOOKUP(O4249,Stock[],4,FALSE)</f>
        <v>12</v>
      </c>
      <c r="S4249" s="146"/>
      <c r="T4249" s="147">
        <f>(DailySales!$S4249/DailySales!$R4249)+DailySales!$U4249</f>
        <v>25</v>
      </c>
      <c r="U4249" s="146">
        <v>25</v>
      </c>
      <c r="V4249" s="148">
        <f>+DailySales!$T4249*DailySales!$R4249</f>
        <v>300</v>
      </c>
      <c r="W4249" s="148">
        <f>+DailySales!$V4249*DailySales!$Q4249</f>
        <v>300</v>
      </c>
      <c r="X4249" s="148">
        <f>VLOOKUP(O4249,Stock[],6,FALSE)</f>
        <v>1530</v>
      </c>
      <c r="Y4249" s="148">
        <f>+DailySales!$V4249*DailySales!$X4249</f>
        <v>459000</v>
      </c>
      <c r="Z4249" s="146"/>
      <c r="AA4249" s="146"/>
      <c r="AB4249" s="146">
        <v>1800</v>
      </c>
      <c r="AC4249" s="146">
        <v>3000</v>
      </c>
      <c r="AD4249" s="146"/>
      <c r="AE4249" s="149">
        <v>8500</v>
      </c>
      <c r="AF4249" s="150">
        <v>46073</v>
      </c>
      <c r="AG4249" s="151">
        <v>462700</v>
      </c>
      <c r="AH4249" s="150"/>
      <c r="AI4249" s="151"/>
      <c r="AJ4249" s="150"/>
      <c r="AK4249" s="151"/>
      <c r="AL4249" s="34"/>
      <c r="AM4249" s="39"/>
      <c r="AN424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50" spans="1:40" ht="19.5" customHeight="1" x14ac:dyDescent="0.25">
      <c r="A4250" s="141">
        <f t="shared" si="624"/>
        <v>2026</v>
      </c>
      <c r="B4250" s="141">
        <f t="shared" si="625"/>
        <v>2</v>
      </c>
      <c r="C4250" s="154">
        <v>46073</v>
      </c>
      <c r="D4250" s="142">
        <f t="shared" ca="1" si="626"/>
        <v>46097</v>
      </c>
      <c r="E4250" s="142" t="str">
        <f t="shared" ca="1" si="627"/>
        <v>0-Months</v>
      </c>
      <c r="F4250" s="142" t="str">
        <f>VLOOKUP(O4250,Stock[],5,FALSE)</f>
        <v>BE</v>
      </c>
      <c r="G4250" s="143" t="s">
        <v>3726</v>
      </c>
      <c r="H4250" s="144" t="s">
        <v>275</v>
      </c>
      <c r="I4250" s="145" t="s">
        <v>1833</v>
      </c>
      <c r="J4250" s="141" t="str">
        <f>VLOOKUP(I4250,Customers[],2,FALSE)</f>
        <v>‌မမေသူ</v>
      </c>
      <c r="K4250" s="141" t="str">
        <f>VLOOKUP(I4250,Customers[],4,FALSE)</f>
        <v>Kyukpadaung</v>
      </c>
      <c r="L4250" s="141" t="str">
        <f>VLOOKUP(Table85[[#This Row],[CustomerID]],Table!H:K,3,0)</f>
        <v>မိုးနံကျင်း</v>
      </c>
      <c r="M4250" s="141" t="str">
        <f>VLOOKUP(I4250,Customers[],5,FALSE)</f>
        <v>Van-1</v>
      </c>
      <c r="N4250" s="145" t="s">
        <v>9</v>
      </c>
      <c r="O4250" s="146" t="s">
        <v>207</v>
      </c>
      <c r="P4250" s="141" t="str">
        <f>VLOOKUP(O4250,Stock[],2,FALSE)</f>
        <v>ရွှေမင်းသားခေါင်ရည်</v>
      </c>
      <c r="Q4250" s="147">
        <f>VLOOKUP(O4250,Stock[],3,FALSE)</f>
        <v>0.64</v>
      </c>
      <c r="R4250" s="147">
        <f>VLOOKUP(O4250,Stock[],4,FALSE)</f>
        <v>24</v>
      </c>
      <c r="S4250" s="146"/>
      <c r="T4250" s="147">
        <f>(DailySales!$S4250/DailySales!$R4250)+DailySales!$U4250</f>
        <v>5</v>
      </c>
      <c r="U4250" s="146">
        <v>5</v>
      </c>
      <c r="V4250" s="148">
        <f>+DailySales!$T4250*DailySales!$R4250</f>
        <v>120</v>
      </c>
      <c r="W4250" s="148">
        <f>+DailySales!$V4250*DailySales!$Q4250</f>
        <v>76.8</v>
      </c>
      <c r="X4250" s="148">
        <f>VLOOKUP(O4250,Stock[],6,FALSE)</f>
        <v>800</v>
      </c>
      <c r="Y4250" s="148">
        <f>+DailySales!$V4250*DailySales!$X4250</f>
        <v>96000</v>
      </c>
      <c r="Z4250" s="146"/>
      <c r="AA4250" s="146"/>
      <c r="AB4250" s="146"/>
      <c r="AC4250" s="146"/>
      <c r="AD4250" s="146"/>
      <c r="AE4250" s="149"/>
      <c r="AF4250" s="150">
        <v>46073</v>
      </c>
      <c r="AG4250" s="151">
        <v>96000</v>
      </c>
      <c r="AH4250" s="150"/>
      <c r="AI4250" s="151"/>
      <c r="AJ4250" s="150"/>
      <c r="AK4250" s="151"/>
      <c r="AL4250" s="34"/>
      <c r="AM4250" s="39"/>
      <c r="AN425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51" spans="1:40" ht="19.5" customHeight="1" x14ac:dyDescent="0.25">
      <c r="A4251" s="141">
        <f t="shared" si="624"/>
        <v>2026</v>
      </c>
      <c r="B4251" s="141">
        <f t="shared" si="625"/>
        <v>2</v>
      </c>
      <c r="C4251" s="154">
        <v>46073</v>
      </c>
      <c r="D4251" s="142">
        <f t="shared" ca="1" si="626"/>
        <v>46097</v>
      </c>
      <c r="E4251" s="142" t="str">
        <f t="shared" ca="1" si="627"/>
        <v>0-Months</v>
      </c>
      <c r="F4251" s="142" t="str">
        <f>VLOOKUP(O4251,Stock[],5,FALSE)</f>
        <v>BE</v>
      </c>
      <c r="G4251" s="143" t="s">
        <v>3726</v>
      </c>
      <c r="H4251" s="144" t="s">
        <v>275</v>
      </c>
      <c r="I4251" s="145" t="s">
        <v>1833</v>
      </c>
      <c r="J4251" s="141" t="str">
        <f>VLOOKUP(I4251,Customers[],2,FALSE)</f>
        <v>‌မမေသူ</v>
      </c>
      <c r="K4251" s="141" t="str">
        <f>VLOOKUP(I4251,Customers[],4,FALSE)</f>
        <v>Kyukpadaung</v>
      </c>
      <c r="L4251" s="141" t="str">
        <f>VLOOKUP(Table85[[#This Row],[CustomerID]],Table!H:K,3,0)</f>
        <v>မိုးနံကျင်း</v>
      </c>
      <c r="M4251" s="141" t="str">
        <f>VLOOKUP(I4251,Customers[],5,FALSE)</f>
        <v>Van-1</v>
      </c>
      <c r="N4251" s="145" t="s">
        <v>9</v>
      </c>
      <c r="O4251" s="146" t="s">
        <v>2465</v>
      </c>
      <c r="P4251" s="141" t="str">
        <f>VLOOKUP(O4251,Stock[],2,FALSE)</f>
        <v>မိုးနဲကွန်ကီး</v>
      </c>
      <c r="Q4251" s="147">
        <f>VLOOKUP(O4251,Stock[],3,FALSE)</f>
        <v>0.64</v>
      </c>
      <c r="R4251" s="147">
        <f>VLOOKUP(O4251,Stock[],4,FALSE)</f>
        <v>14</v>
      </c>
      <c r="S4251" s="146"/>
      <c r="T4251" s="147">
        <f>(DailySales!$S4251/DailySales!$R4251)+DailySales!$U4251</f>
        <v>1</v>
      </c>
      <c r="U4251" s="146">
        <v>1</v>
      </c>
      <c r="V4251" s="148">
        <f>+DailySales!$T4251*DailySales!$R4251</f>
        <v>14</v>
      </c>
      <c r="W4251" s="148">
        <f>+DailySales!$V4251*DailySales!$Q4251</f>
        <v>8.9600000000000009</v>
      </c>
      <c r="X4251" s="148">
        <f>VLOOKUP(O4251,Stock[],6,FALSE)</f>
        <v>1700</v>
      </c>
      <c r="Y4251" s="148">
        <f>+DailySales!$V4251*DailySales!$X4251</f>
        <v>23800</v>
      </c>
      <c r="Z4251" s="146"/>
      <c r="AA4251" s="146"/>
      <c r="AB4251" s="146"/>
      <c r="AC4251" s="146"/>
      <c r="AD4251" s="146"/>
      <c r="AE4251" s="149">
        <v>400</v>
      </c>
      <c r="AF4251" s="150">
        <v>46073</v>
      </c>
      <c r="AG4251" s="151">
        <v>24200</v>
      </c>
      <c r="AH4251" s="150"/>
      <c r="AI4251" s="151"/>
      <c r="AJ4251" s="150"/>
      <c r="AK4251" s="151"/>
      <c r="AL4251" s="34"/>
      <c r="AM4251" s="39"/>
      <c r="AN425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52" spans="1:40" ht="19.5" customHeight="1" x14ac:dyDescent="0.25">
      <c r="A4252" s="141">
        <f t="shared" si="624"/>
        <v>2026</v>
      </c>
      <c r="B4252" s="141">
        <f t="shared" si="625"/>
        <v>2</v>
      </c>
      <c r="C4252" s="154">
        <v>46073</v>
      </c>
      <c r="D4252" s="142">
        <f t="shared" ca="1" si="626"/>
        <v>46097</v>
      </c>
      <c r="E4252" s="142" t="str">
        <f t="shared" ca="1" si="627"/>
        <v>0-Months</v>
      </c>
      <c r="F4252" s="142" t="str">
        <f>VLOOKUP(O4252,Stock[],5,FALSE)</f>
        <v>BE</v>
      </c>
      <c r="G4252" s="143" t="s">
        <v>3726</v>
      </c>
      <c r="H4252" s="144" t="s">
        <v>275</v>
      </c>
      <c r="I4252" s="145" t="s">
        <v>1753</v>
      </c>
      <c r="J4252" s="141" t="str">
        <f>VLOOKUP(I4252,Customers[],2,FALSE)</f>
        <v>ကုန်သည်လက်ဆောင်</v>
      </c>
      <c r="K4252" s="141">
        <f>VLOOKUP(I4252,Customers[],4,FALSE)</f>
        <v>0</v>
      </c>
      <c r="L4252" s="141">
        <f>VLOOKUP(Table85[[#This Row],[CustomerID]],Table!H:K,3,0)</f>
        <v>0</v>
      </c>
      <c r="M4252" s="141">
        <f>VLOOKUP(I4252,Customers[],5,FALSE)</f>
        <v>0</v>
      </c>
      <c r="N4252" s="145" t="s">
        <v>1750</v>
      </c>
      <c r="O4252" s="146" t="s">
        <v>225</v>
      </c>
      <c r="P4252" s="141" t="str">
        <f>VLOOKUP(O4252,Stock[],2,FALSE)</f>
        <v>ချယ်ရီသံပုရာအရက်သန့်ကော် (1Ltr)</v>
      </c>
      <c r="Q4252" s="147">
        <f>VLOOKUP(O4252,Stock[],3,FALSE)</f>
        <v>1</v>
      </c>
      <c r="R4252" s="147">
        <f>VLOOKUP(O4252,Stock[],4,FALSE)</f>
        <v>12</v>
      </c>
      <c r="S4252" s="146">
        <v>2</v>
      </c>
      <c r="T4252" s="147">
        <f>(DailySales!$S4252/DailySales!$R4252)+DailySales!$U4252</f>
        <v>0.16666666666666666</v>
      </c>
      <c r="U4252" s="146"/>
      <c r="V4252" s="148">
        <f>+DailySales!$T4252*DailySales!$R4252</f>
        <v>2</v>
      </c>
      <c r="W4252" s="148">
        <f>+DailySales!$V4252*DailySales!$Q4252</f>
        <v>2</v>
      </c>
      <c r="X4252" s="148">
        <f>VLOOKUP(O4252,Stock[],6,FALSE)</f>
        <v>1260</v>
      </c>
      <c r="Y4252" s="148">
        <f>+DailySales!$V4252*DailySales!$X4252</f>
        <v>2520</v>
      </c>
      <c r="Z4252" s="146"/>
      <c r="AA4252" s="146"/>
      <c r="AB4252" s="146"/>
      <c r="AC4252" s="146"/>
      <c r="AD4252" s="146"/>
      <c r="AE4252" s="149"/>
      <c r="AF4252" s="150">
        <v>46073</v>
      </c>
      <c r="AG4252" s="151">
        <v>2520</v>
      </c>
      <c r="AH4252" s="150"/>
      <c r="AI4252" s="151"/>
      <c r="AJ4252" s="150"/>
      <c r="AK4252" s="151"/>
      <c r="AL4252" s="34"/>
      <c r="AM4252" s="39"/>
      <c r="AN425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53" spans="1:40" ht="19.5" customHeight="1" x14ac:dyDescent="0.25">
      <c r="A4253" s="141">
        <f t="shared" si="624"/>
        <v>2026</v>
      </c>
      <c r="B4253" s="141">
        <f t="shared" si="625"/>
        <v>2</v>
      </c>
      <c r="C4253" s="154">
        <v>46073</v>
      </c>
      <c r="D4253" s="142">
        <f t="shared" ca="1" si="626"/>
        <v>46097</v>
      </c>
      <c r="E4253" s="142" t="str">
        <f t="shared" ca="1" si="627"/>
        <v>0-Months</v>
      </c>
      <c r="F4253" s="142" t="str">
        <f>VLOOKUP(O4253,Stock[],5,FALSE)</f>
        <v>BE</v>
      </c>
      <c r="G4253" s="143" t="s">
        <v>3727</v>
      </c>
      <c r="H4253" s="144" t="s">
        <v>275</v>
      </c>
      <c r="I4253" s="145" t="s">
        <v>1171</v>
      </c>
      <c r="J4253" s="141" t="str">
        <f>VLOOKUP(I4253,Customers[],2,FALSE)</f>
        <v>မဥမ္မာချို</v>
      </c>
      <c r="K4253" s="141" t="str">
        <f>VLOOKUP(I4253,Customers[],4,FALSE)</f>
        <v>Kyukpadaung</v>
      </c>
      <c r="L4253" s="141" t="str">
        <f>VLOOKUP(Table85[[#This Row],[CustomerID]],Table!H:K,3,0)</f>
        <v>ဖက်တောရ</v>
      </c>
      <c r="M4253" s="141" t="str">
        <f>VLOOKUP(I4253,Customers[],5,FALSE)</f>
        <v>Van-1</v>
      </c>
      <c r="N4253" s="145" t="s">
        <v>9</v>
      </c>
      <c r="O4253" s="146" t="s">
        <v>205</v>
      </c>
      <c r="P4253" s="141" t="str">
        <f>VLOOKUP(O4253,Stock[],2,FALSE)</f>
        <v>ကောင်းကြည် ကော် 25%  (1Ltr )</v>
      </c>
      <c r="Q4253" s="147">
        <f>VLOOKUP(O4253,Stock[],3,FALSE)</f>
        <v>1</v>
      </c>
      <c r="R4253" s="147">
        <f>VLOOKUP(O4253,Stock[],4,FALSE)</f>
        <v>12</v>
      </c>
      <c r="S4253" s="146"/>
      <c r="T4253" s="147">
        <f>(DailySales!$S4253/DailySales!$R4253)+DailySales!$U4253</f>
        <v>30</v>
      </c>
      <c r="U4253" s="146">
        <v>30</v>
      </c>
      <c r="V4253" s="148">
        <f>+DailySales!$T4253*DailySales!$R4253</f>
        <v>360</v>
      </c>
      <c r="W4253" s="148">
        <f>+DailySales!$V4253*DailySales!$Q4253</f>
        <v>360</v>
      </c>
      <c r="X4253" s="148">
        <f>VLOOKUP(O4253,Stock[],6,FALSE)</f>
        <v>1530</v>
      </c>
      <c r="Y4253" s="148">
        <f>+DailySales!$V4253*DailySales!$X4253</f>
        <v>550800</v>
      </c>
      <c r="Z4253" s="146"/>
      <c r="AA4253" s="146"/>
      <c r="AB4253" s="146">
        <v>2160</v>
      </c>
      <c r="AC4253" s="146">
        <v>3600</v>
      </c>
      <c r="AD4253" s="146"/>
      <c r="AE4253" s="149">
        <v>10200</v>
      </c>
      <c r="AF4253" s="150">
        <v>46073</v>
      </c>
      <c r="AG4253" s="151">
        <v>555240</v>
      </c>
      <c r="AH4253" s="150"/>
      <c r="AI4253" s="151"/>
      <c r="AJ4253" s="150"/>
      <c r="AK4253" s="151"/>
      <c r="AL4253" s="34"/>
      <c r="AM4253" s="39"/>
      <c r="AN425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54" spans="1:40" ht="19.5" customHeight="1" x14ac:dyDescent="0.25">
      <c r="A4254" s="141">
        <f t="shared" si="624"/>
        <v>2026</v>
      </c>
      <c r="B4254" s="141">
        <f t="shared" si="625"/>
        <v>2</v>
      </c>
      <c r="C4254" s="154">
        <v>46073</v>
      </c>
      <c r="D4254" s="142">
        <f t="shared" ca="1" si="626"/>
        <v>46097</v>
      </c>
      <c r="E4254" s="142" t="str">
        <f t="shared" ca="1" si="627"/>
        <v>0-Months</v>
      </c>
      <c r="F4254" s="142" t="str">
        <f>VLOOKUP(O4254,Stock[],5,FALSE)</f>
        <v>BE</v>
      </c>
      <c r="G4254" s="143" t="s">
        <v>3727</v>
      </c>
      <c r="H4254" s="144" t="s">
        <v>275</v>
      </c>
      <c r="I4254" s="145" t="s">
        <v>1171</v>
      </c>
      <c r="J4254" s="141" t="str">
        <f>VLOOKUP(I4254,Customers[],2,FALSE)</f>
        <v>မဥမ္မာချို</v>
      </c>
      <c r="K4254" s="141" t="str">
        <f>VLOOKUP(I4254,Customers[],4,FALSE)</f>
        <v>Kyukpadaung</v>
      </c>
      <c r="L4254" s="141" t="str">
        <f>VLOOKUP(Table85[[#This Row],[CustomerID]],Table!H:K,3,0)</f>
        <v>ဖက်တောရ</v>
      </c>
      <c r="M4254" s="141" t="str">
        <f>VLOOKUP(I4254,Customers[],5,FALSE)</f>
        <v>Van-1</v>
      </c>
      <c r="N4254" s="145" t="s">
        <v>9</v>
      </c>
      <c r="O4254" s="146" t="s">
        <v>207</v>
      </c>
      <c r="P4254" s="141" t="str">
        <f>VLOOKUP(O4254,Stock[],2,FALSE)</f>
        <v>ရွှေမင်းသားခေါင်ရည်</v>
      </c>
      <c r="Q4254" s="147">
        <f>VLOOKUP(O4254,Stock[],3,FALSE)</f>
        <v>0.64</v>
      </c>
      <c r="R4254" s="147">
        <f>VLOOKUP(O4254,Stock[],4,FALSE)</f>
        <v>24</v>
      </c>
      <c r="S4254" s="146"/>
      <c r="T4254" s="147">
        <f>(DailySales!$S4254/DailySales!$R4254)+DailySales!$U4254</f>
        <v>3</v>
      </c>
      <c r="U4254" s="146">
        <v>3</v>
      </c>
      <c r="V4254" s="148">
        <f>+DailySales!$T4254*DailySales!$R4254</f>
        <v>72</v>
      </c>
      <c r="W4254" s="148">
        <f>+DailySales!$V4254*DailySales!$Q4254</f>
        <v>46.08</v>
      </c>
      <c r="X4254" s="148">
        <f>VLOOKUP(O4254,Stock[],6,FALSE)</f>
        <v>800</v>
      </c>
      <c r="Y4254" s="148">
        <f>+DailySales!$V4254*DailySales!$X4254</f>
        <v>57600</v>
      </c>
      <c r="Z4254" s="146"/>
      <c r="AA4254" s="146"/>
      <c r="AB4254" s="146"/>
      <c r="AC4254" s="146"/>
      <c r="AD4254" s="146"/>
      <c r="AE4254" s="149"/>
      <c r="AF4254" s="150">
        <v>46073</v>
      </c>
      <c r="AG4254" s="151">
        <v>57600</v>
      </c>
      <c r="AH4254" s="150"/>
      <c r="AI4254" s="151"/>
      <c r="AJ4254" s="150"/>
      <c r="AK4254" s="151"/>
      <c r="AL4254" s="34"/>
      <c r="AM4254" s="39"/>
      <c r="AN425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55" spans="1:40" ht="19.5" customHeight="1" x14ac:dyDescent="0.25">
      <c r="A4255" s="141">
        <f t="shared" si="624"/>
        <v>2026</v>
      </c>
      <c r="B4255" s="141">
        <f t="shared" si="625"/>
        <v>2</v>
      </c>
      <c r="C4255" s="154">
        <v>46073</v>
      </c>
      <c r="D4255" s="142">
        <f t="shared" ca="1" si="626"/>
        <v>46097</v>
      </c>
      <c r="E4255" s="142" t="str">
        <f t="shared" ca="1" si="627"/>
        <v>0-Months</v>
      </c>
      <c r="F4255" s="142" t="str">
        <f>VLOOKUP(O4255,Stock[],5,FALSE)</f>
        <v>BE</v>
      </c>
      <c r="G4255" s="143" t="s">
        <v>3727</v>
      </c>
      <c r="H4255" s="144" t="s">
        <v>275</v>
      </c>
      <c r="I4255" s="145" t="s">
        <v>1171</v>
      </c>
      <c r="J4255" s="141" t="str">
        <f>VLOOKUP(I4255,Customers[],2,FALSE)</f>
        <v>မဥမ္မာချို</v>
      </c>
      <c r="K4255" s="141" t="str">
        <f>VLOOKUP(I4255,Customers[],4,FALSE)</f>
        <v>Kyukpadaung</v>
      </c>
      <c r="L4255" s="141" t="str">
        <f>VLOOKUP(Table85[[#This Row],[CustomerID]],Table!H:K,3,0)</f>
        <v>ဖက်တောရ</v>
      </c>
      <c r="M4255" s="141" t="str">
        <f>VLOOKUP(I4255,Customers[],5,FALSE)</f>
        <v>Van-1</v>
      </c>
      <c r="N4255" s="145" t="s">
        <v>9</v>
      </c>
      <c r="O4255" s="146" t="s">
        <v>225</v>
      </c>
      <c r="P4255" s="141" t="str">
        <f>VLOOKUP(O4255,Stock[],2,FALSE)</f>
        <v>ချယ်ရီသံပုရာအရက်သန့်ကော် (1Ltr)</v>
      </c>
      <c r="Q4255" s="147">
        <f>VLOOKUP(O4255,Stock[],3,FALSE)</f>
        <v>1</v>
      </c>
      <c r="R4255" s="147">
        <f>VLOOKUP(O4255,Stock[],4,FALSE)</f>
        <v>12</v>
      </c>
      <c r="S4255" s="146"/>
      <c r="T4255" s="147">
        <f>(DailySales!$S4255/DailySales!$R4255)+DailySales!$U4255</f>
        <v>5</v>
      </c>
      <c r="U4255" s="146">
        <v>5</v>
      </c>
      <c r="V4255" s="148">
        <f>+DailySales!$T4255*DailySales!$R4255</f>
        <v>60</v>
      </c>
      <c r="W4255" s="148">
        <f>+DailySales!$V4255*DailySales!$Q4255</f>
        <v>60</v>
      </c>
      <c r="X4255" s="148">
        <f>VLOOKUP(O4255,Stock[],6,FALSE)</f>
        <v>1260</v>
      </c>
      <c r="Y4255" s="148">
        <f>+DailySales!$V4255*DailySales!$X4255</f>
        <v>75600</v>
      </c>
      <c r="Z4255" s="146"/>
      <c r="AA4255" s="146"/>
      <c r="AB4255" s="146"/>
      <c r="AC4255" s="146"/>
      <c r="AD4255" s="146"/>
      <c r="AE4255" s="149">
        <v>1900</v>
      </c>
      <c r="AF4255" s="150">
        <v>46073</v>
      </c>
      <c r="AG4255" s="151">
        <v>77500</v>
      </c>
      <c r="AH4255" s="150"/>
      <c r="AI4255" s="151"/>
      <c r="AJ4255" s="150"/>
      <c r="AK4255" s="151"/>
      <c r="AL4255" s="34"/>
      <c r="AM4255" s="39"/>
      <c r="AN425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56" spans="1:40" ht="19.5" customHeight="1" x14ac:dyDescent="0.25">
      <c r="A4256" s="141">
        <f t="shared" si="624"/>
        <v>2026</v>
      </c>
      <c r="B4256" s="141">
        <f t="shared" si="625"/>
        <v>2</v>
      </c>
      <c r="C4256" s="154">
        <v>46073</v>
      </c>
      <c r="D4256" s="142">
        <f t="shared" ca="1" si="626"/>
        <v>46097</v>
      </c>
      <c r="E4256" s="142" t="str">
        <f t="shared" ca="1" si="627"/>
        <v>0-Months</v>
      </c>
      <c r="F4256" s="142" t="str">
        <f>VLOOKUP(O4256,Stock[],5,FALSE)</f>
        <v>BE</v>
      </c>
      <c r="G4256" s="143" t="s">
        <v>3728</v>
      </c>
      <c r="H4256" s="144" t="s">
        <v>275</v>
      </c>
      <c r="I4256" s="145" t="s">
        <v>1041</v>
      </c>
      <c r="J4256" s="141" t="str">
        <f>VLOOKUP(I4256,Customers[],2,FALSE)</f>
        <v>မဌေး</v>
      </c>
      <c r="K4256" s="141" t="str">
        <f>VLOOKUP(I4256,Customers[],4,FALSE)</f>
        <v>Kyukpadaung</v>
      </c>
      <c r="L4256" s="141" t="str">
        <f>VLOOKUP(Table85[[#This Row],[CustomerID]],Table!H:K,3,0)</f>
        <v>မိုးနံကုန်း</v>
      </c>
      <c r="M4256" s="141" t="str">
        <f>VLOOKUP(I4256,Customers[],5,FALSE)</f>
        <v>Van-1</v>
      </c>
      <c r="N4256" s="145" t="s">
        <v>9</v>
      </c>
      <c r="O4256" s="146" t="s">
        <v>205</v>
      </c>
      <c r="P4256" s="141" t="str">
        <f>VLOOKUP(O4256,Stock[],2,FALSE)</f>
        <v>ကောင်းကြည် ကော် 25%  (1Ltr )</v>
      </c>
      <c r="Q4256" s="147">
        <f>VLOOKUP(O4256,Stock[],3,FALSE)</f>
        <v>1</v>
      </c>
      <c r="R4256" s="147">
        <f>VLOOKUP(O4256,Stock[],4,FALSE)</f>
        <v>12</v>
      </c>
      <c r="S4256" s="146"/>
      <c r="T4256" s="147">
        <f>(DailySales!$S4256/DailySales!$R4256)+DailySales!$U4256</f>
        <v>10</v>
      </c>
      <c r="U4256" s="146">
        <v>10</v>
      </c>
      <c r="V4256" s="148">
        <f>+DailySales!$T4256*DailySales!$R4256</f>
        <v>120</v>
      </c>
      <c r="W4256" s="148">
        <f>+DailySales!$V4256*DailySales!$Q4256</f>
        <v>120</v>
      </c>
      <c r="X4256" s="148">
        <f>VLOOKUP(O4256,Stock[],6,FALSE)</f>
        <v>1530</v>
      </c>
      <c r="Y4256" s="148">
        <f>+DailySales!$V4256*DailySales!$X4256</f>
        <v>183600</v>
      </c>
      <c r="Z4256" s="146"/>
      <c r="AA4256" s="146"/>
      <c r="AB4256" s="146"/>
      <c r="AC4256" s="146"/>
      <c r="AD4256" s="146"/>
      <c r="AE4256" s="149">
        <v>3400</v>
      </c>
      <c r="AF4256" s="150">
        <v>46073</v>
      </c>
      <c r="AG4256" s="151">
        <v>187000</v>
      </c>
      <c r="AH4256" s="150"/>
      <c r="AI4256" s="151"/>
      <c r="AJ4256" s="150"/>
      <c r="AK4256" s="151"/>
      <c r="AL4256" s="34"/>
      <c r="AM4256" s="39"/>
      <c r="AN425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57" spans="1:40" ht="19.5" customHeight="1" x14ac:dyDescent="0.25">
      <c r="A4257" s="141">
        <f t="shared" si="624"/>
        <v>2026</v>
      </c>
      <c r="B4257" s="141">
        <f t="shared" si="625"/>
        <v>2</v>
      </c>
      <c r="C4257" s="154">
        <v>46073</v>
      </c>
      <c r="D4257" s="142">
        <f t="shared" ca="1" si="626"/>
        <v>46097</v>
      </c>
      <c r="E4257" s="142" t="str">
        <f t="shared" ca="1" si="627"/>
        <v>0-Months</v>
      </c>
      <c r="F4257" s="142" t="str">
        <f>VLOOKUP(O4257,Stock[],5,FALSE)</f>
        <v>BE</v>
      </c>
      <c r="G4257" s="143" t="s">
        <v>3729</v>
      </c>
      <c r="H4257" s="144"/>
      <c r="I4257" s="145" t="s">
        <v>233</v>
      </c>
      <c r="J4257" s="141" t="str">
        <f>VLOOKUP(I4257,Customers[],2,FALSE)</f>
        <v>ဦးဝင်းနိုင်</v>
      </c>
      <c r="K4257" s="141" t="str">
        <f>VLOOKUP(I4257,Customers[],4,FALSE)</f>
        <v>Wandwin</v>
      </c>
      <c r="L4257" s="141" t="str">
        <f>VLOOKUP(Table85[[#This Row],[CustomerID]],Table!H:K,3,0)</f>
        <v>လျှော်ပင်</v>
      </c>
      <c r="M4257" s="141" t="str">
        <f>VLOOKUP(I4257,Customers[],5,FALSE)</f>
        <v>WholeSales/Contract</v>
      </c>
      <c r="N4257" s="145" t="s">
        <v>10</v>
      </c>
      <c r="O4257" s="146" t="s">
        <v>240</v>
      </c>
      <c r="P4257" s="141" t="str">
        <f>VLOOKUP(O4257,Stock[],2,FALSE)</f>
        <v>သံပုရာအရက်</v>
      </c>
      <c r="Q4257" s="147">
        <f>VLOOKUP(O4257,Stock[],3,FALSE)</f>
        <v>0.64</v>
      </c>
      <c r="R4257" s="147">
        <f>VLOOKUP(O4257,Stock[],4,FALSE)</f>
        <v>14</v>
      </c>
      <c r="S4257" s="146"/>
      <c r="T4257" s="147">
        <f>(DailySales!$S4257/DailySales!$R4257)+DailySales!$U4257</f>
        <v>50</v>
      </c>
      <c r="U4257" s="146">
        <v>50</v>
      </c>
      <c r="V4257" s="148">
        <f>+DailySales!$T4257*DailySales!$R4257</f>
        <v>700</v>
      </c>
      <c r="W4257" s="148">
        <f>+DailySales!$V4257*DailySales!$Q4257</f>
        <v>448</v>
      </c>
      <c r="X4257" s="148">
        <f>VLOOKUP(O4257,Stock[],6,FALSE)</f>
        <v>1330</v>
      </c>
      <c r="Y4257" s="148">
        <f>+DailySales!$V4257*DailySales!$X4257</f>
        <v>931000</v>
      </c>
      <c r="Z4257" s="146"/>
      <c r="AA4257" s="146"/>
      <c r="AB4257" s="146"/>
      <c r="AC4257" s="146"/>
      <c r="AD4257" s="146"/>
      <c r="AE4257" s="149"/>
      <c r="AF4257" s="150"/>
      <c r="AG4257" s="151"/>
      <c r="AH4257" s="150"/>
      <c r="AI4257" s="151"/>
      <c r="AJ4257" s="150"/>
      <c r="AK4257" s="151"/>
      <c r="AL4257" s="34"/>
      <c r="AM4257" s="39"/>
      <c r="AN425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931000</v>
      </c>
    </row>
    <row r="4258" spans="1:40" ht="19.5" customHeight="1" x14ac:dyDescent="0.25">
      <c r="A4258" s="141">
        <f t="shared" si="624"/>
        <v>2026</v>
      </c>
      <c r="B4258" s="141">
        <f t="shared" si="625"/>
        <v>2</v>
      </c>
      <c r="C4258" s="154">
        <v>46073</v>
      </c>
      <c r="D4258" s="142">
        <f t="shared" ca="1" si="626"/>
        <v>46097</v>
      </c>
      <c r="E4258" s="142" t="str">
        <f t="shared" ca="1" si="627"/>
        <v>0-Months</v>
      </c>
      <c r="F4258" s="142" t="str">
        <f>VLOOKUP(O4258,Stock[],5,FALSE)</f>
        <v>BE</v>
      </c>
      <c r="G4258" s="143" t="s">
        <v>3729</v>
      </c>
      <c r="H4258" s="144"/>
      <c r="I4258" s="145" t="s">
        <v>233</v>
      </c>
      <c r="J4258" s="141" t="str">
        <f>VLOOKUP(I4258,Customers[],2,FALSE)</f>
        <v>ဦးဝင်းနိုင်</v>
      </c>
      <c r="K4258" s="141" t="str">
        <f>VLOOKUP(I4258,Customers[],4,FALSE)</f>
        <v>Wandwin</v>
      </c>
      <c r="L4258" s="141" t="str">
        <f>VLOOKUP(Table85[[#This Row],[CustomerID]],Table!H:K,3,0)</f>
        <v>လျှော်ပင်</v>
      </c>
      <c r="M4258" s="141" t="str">
        <f>VLOOKUP(I4258,Customers[],5,FALSE)</f>
        <v>WholeSales/Contract</v>
      </c>
      <c r="N4258" s="145" t="s">
        <v>10</v>
      </c>
      <c r="O4258" s="146" t="s">
        <v>220</v>
      </c>
      <c r="P4258" s="141" t="str">
        <f>VLOOKUP(O4258,Stock[],2,FALSE)</f>
        <v>မြန်မာရှောက်ပျား</v>
      </c>
      <c r="Q4258" s="147">
        <f>VLOOKUP(O4258,Stock[],3,FALSE)</f>
        <v>0.64</v>
      </c>
      <c r="R4258" s="147">
        <f>VLOOKUP(O4258,Stock[],4,FALSE)</f>
        <v>14</v>
      </c>
      <c r="S4258" s="146"/>
      <c r="T4258" s="147">
        <f>(DailySales!$S4258/DailySales!$R4258)+DailySales!$U4258</f>
        <v>90</v>
      </c>
      <c r="U4258" s="146">
        <v>90</v>
      </c>
      <c r="V4258" s="148">
        <f>+DailySales!$T4258*DailySales!$R4258</f>
        <v>1260</v>
      </c>
      <c r="W4258" s="148">
        <f>+DailySales!$V4258*DailySales!$Q4258</f>
        <v>806.4</v>
      </c>
      <c r="X4258" s="148">
        <f>VLOOKUP(O4258,Stock[],6,FALSE)</f>
        <v>1370</v>
      </c>
      <c r="Y4258" s="148">
        <f>+DailySales!$V4258*DailySales!$X4258</f>
        <v>1726200</v>
      </c>
      <c r="Z4258" s="146"/>
      <c r="AA4258" s="146"/>
      <c r="AB4258" s="146"/>
      <c r="AC4258" s="146"/>
      <c r="AD4258" s="146"/>
      <c r="AE4258" s="149"/>
      <c r="AF4258" s="150"/>
      <c r="AG4258" s="151"/>
      <c r="AH4258" s="150"/>
      <c r="AI4258" s="151"/>
      <c r="AJ4258" s="150"/>
      <c r="AK4258" s="151"/>
      <c r="AL4258" s="34"/>
      <c r="AM4258" s="39"/>
      <c r="AN425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1726200</v>
      </c>
    </row>
    <row r="4259" spans="1:40" ht="19.5" customHeight="1" x14ac:dyDescent="0.25">
      <c r="A4259" s="141">
        <f t="shared" ref="A4259:A4270" si="628">YEAR(C4259)</f>
        <v>2026</v>
      </c>
      <c r="B4259" s="141">
        <f t="shared" ref="B4259:B4270" si="629">MONTH(C4259)</f>
        <v>2</v>
      </c>
      <c r="C4259" s="154">
        <v>46073</v>
      </c>
      <c r="D4259" s="142">
        <f t="shared" ref="D4259:D4270" ca="1" si="630">TODAY()</f>
        <v>46097</v>
      </c>
      <c r="E4259" s="142" t="str">
        <f t="shared" ref="E4259:E4270" ca="1" si="631">DATEDIF(C4259,D4259,"M")&amp;"-Months"</f>
        <v>0-Months</v>
      </c>
      <c r="F4259" s="142" t="str">
        <f>VLOOKUP(O4259,Stock[],5,FALSE)</f>
        <v>BE</v>
      </c>
      <c r="G4259" s="143" t="s">
        <v>3729</v>
      </c>
      <c r="H4259" s="144"/>
      <c r="I4259" s="145" t="s">
        <v>233</v>
      </c>
      <c r="J4259" s="141" t="str">
        <f>VLOOKUP(I4259,Customers[],2,FALSE)</f>
        <v>ဦးဝင်းနိုင်</v>
      </c>
      <c r="K4259" s="141" t="str">
        <f>VLOOKUP(I4259,Customers[],4,FALSE)</f>
        <v>Wandwin</v>
      </c>
      <c r="L4259" s="141" t="str">
        <f>VLOOKUP(Table85[[#This Row],[CustomerID]],Table!H:K,3,0)</f>
        <v>လျှော်ပင်</v>
      </c>
      <c r="M4259" s="141" t="str">
        <f>VLOOKUP(I4259,Customers[],5,FALSE)</f>
        <v>WholeSales/Contract</v>
      </c>
      <c r="N4259" s="145" t="s">
        <v>10</v>
      </c>
      <c r="O4259" s="146" t="s">
        <v>217</v>
      </c>
      <c r="P4259" s="141" t="str">
        <f>VLOOKUP(O4259,Stock[],2,FALSE)</f>
        <v>လိမ္မော်ဖြူ</v>
      </c>
      <c r="Q4259" s="147">
        <f>VLOOKUP(O4259,Stock[],3,FALSE)</f>
        <v>0.64</v>
      </c>
      <c r="R4259" s="147">
        <f>VLOOKUP(O4259,Stock[],4,FALSE)</f>
        <v>24</v>
      </c>
      <c r="S4259" s="146"/>
      <c r="T4259" s="147">
        <f>(DailySales!$S4259/DailySales!$R4259)+DailySales!$U4259</f>
        <v>35</v>
      </c>
      <c r="U4259" s="146">
        <v>35</v>
      </c>
      <c r="V4259" s="148">
        <f>+DailySales!$T4259*DailySales!$R4259</f>
        <v>840</v>
      </c>
      <c r="W4259" s="148">
        <f>+DailySales!$V4259*DailySales!$Q4259</f>
        <v>537.6</v>
      </c>
      <c r="X4259" s="148">
        <f>VLOOKUP(O4259,Stock[],6,FALSE)</f>
        <v>1330</v>
      </c>
      <c r="Y4259" s="148">
        <f>+DailySales!$V4259*DailySales!$X4259</f>
        <v>1117200</v>
      </c>
      <c r="Z4259" s="146"/>
      <c r="AA4259" s="146"/>
      <c r="AB4259" s="146"/>
      <c r="AC4259" s="146"/>
      <c r="AD4259" s="146"/>
      <c r="AE4259" s="149"/>
      <c r="AF4259" s="150"/>
      <c r="AG4259" s="151"/>
      <c r="AH4259" s="150"/>
      <c r="AI4259" s="151"/>
      <c r="AJ4259" s="150"/>
      <c r="AK4259" s="151"/>
      <c r="AL4259" s="34"/>
      <c r="AM4259" s="39"/>
      <c r="AN425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1117200</v>
      </c>
    </row>
    <row r="4260" spans="1:40" ht="19.5" customHeight="1" x14ac:dyDescent="0.25">
      <c r="A4260" s="141">
        <f t="shared" si="628"/>
        <v>2026</v>
      </c>
      <c r="B4260" s="141">
        <f t="shared" si="629"/>
        <v>2</v>
      </c>
      <c r="C4260" s="154">
        <v>46073</v>
      </c>
      <c r="D4260" s="142">
        <f t="shared" ca="1" si="630"/>
        <v>46097</v>
      </c>
      <c r="E4260" s="142" t="str">
        <f t="shared" ca="1" si="631"/>
        <v>0-Months</v>
      </c>
      <c r="F4260" s="142" t="str">
        <f>VLOOKUP(O4260,Stock[],5,FALSE)</f>
        <v>BE</v>
      </c>
      <c r="G4260" s="143" t="s">
        <v>3729</v>
      </c>
      <c r="H4260" s="144"/>
      <c r="I4260" s="145" t="s">
        <v>233</v>
      </c>
      <c r="J4260" s="141" t="str">
        <f>VLOOKUP(I4260,Customers[],2,FALSE)</f>
        <v>ဦးဝင်းနိုင်</v>
      </c>
      <c r="K4260" s="141" t="str">
        <f>VLOOKUP(I4260,Customers[],4,FALSE)</f>
        <v>Wandwin</v>
      </c>
      <c r="L4260" s="141" t="str">
        <f>VLOOKUP(Table85[[#This Row],[CustomerID]],Table!H:K,3,0)</f>
        <v>လျှော်ပင်</v>
      </c>
      <c r="M4260" s="141" t="str">
        <f>VLOOKUP(I4260,Customers[],5,FALSE)</f>
        <v>WholeSales/Contract</v>
      </c>
      <c r="N4260" s="145" t="s">
        <v>10</v>
      </c>
      <c r="O4260" s="146" t="s">
        <v>215</v>
      </c>
      <c r="P4260" s="141" t="str">
        <f>VLOOKUP(O4260,Stock[],2,FALSE)</f>
        <v>ဒဂုံနာနတ်</v>
      </c>
      <c r="Q4260" s="147">
        <f>VLOOKUP(O4260,Stock[],3,FALSE)</f>
        <v>0.64</v>
      </c>
      <c r="R4260" s="147">
        <f>VLOOKUP(O4260,Stock[],4,FALSE)</f>
        <v>24</v>
      </c>
      <c r="S4260" s="146"/>
      <c r="T4260" s="147">
        <f>(DailySales!$S4260/DailySales!$R4260)+DailySales!$U4260</f>
        <v>35</v>
      </c>
      <c r="U4260" s="146">
        <v>35</v>
      </c>
      <c r="V4260" s="148">
        <f>+DailySales!$T4260*DailySales!$R4260</f>
        <v>840</v>
      </c>
      <c r="W4260" s="148">
        <f>+DailySales!$V4260*DailySales!$Q4260</f>
        <v>537.6</v>
      </c>
      <c r="X4260" s="148">
        <f>VLOOKUP(O4260,Stock[],6,FALSE)</f>
        <v>1330</v>
      </c>
      <c r="Y4260" s="148">
        <f>+DailySales!$V4260*DailySales!$X4260</f>
        <v>1117200</v>
      </c>
      <c r="Z4260" s="146"/>
      <c r="AA4260" s="146"/>
      <c r="AB4260" s="146"/>
      <c r="AC4260" s="146"/>
      <c r="AD4260" s="146"/>
      <c r="AE4260" s="149"/>
      <c r="AF4260" s="150"/>
      <c r="AG4260" s="151"/>
      <c r="AH4260" s="150"/>
      <c r="AI4260" s="151"/>
      <c r="AJ4260" s="150"/>
      <c r="AK4260" s="151"/>
      <c r="AL4260" s="34"/>
      <c r="AM4260" s="39"/>
      <c r="AN426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1117200</v>
      </c>
    </row>
    <row r="4261" spans="1:40" ht="19.5" customHeight="1" x14ac:dyDescent="0.25">
      <c r="A4261" s="141">
        <f t="shared" si="628"/>
        <v>2026</v>
      </c>
      <c r="B4261" s="141">
        <f t="shared" si="629"/>
        <v>2</v>
      </c>
      <c r="C4261" s="154">
        <v>46073</v>
      </c>
      <c r="D4261" s="142">
        <f t="shared" ca="1" si="630"/>
        <v>46097</v>
      </c>
      <c r="E4261" s="142" t="str">
        <f t="shared" ca="1" si="631"/>
        <v>0-Months</v>
      </c>
      <c r="F4261" s="142" t="str">
        <f>VLOOKUP(O4261,Stock[],5,FALSE)</f>
        <v>BE</v>
      </c>
      <c r="G4261" s="143" t="s">
        <v>3729</v>
      </c>
      <c r="H4261" s="144"/>
      <c r="I4261" s="145" t="s">
        <v>233</v>
      </c>
      <c r="J4261" s="141" t="str">
        <f>VLOOKUP(I4261,Customers[],2,FALSE)</f>
        <v>ဦးဝင်းနိုင်</v>
      </c>
      <c r="K4261" s="141" t="str">
        <f>VLOOKUP(I4261,Customers[],4,FALSE)</f>
        <v>Wandwin</v>
      </c>
      <c r="L4261" s="141" t="str">
        <f>VLOOKUP(Table85[[#This Row],[CustomerID]],Table!H:K,3,0)</f>
        <v>လျှော်ပင်</v>
      </c>
      <c r="M4261" s="141" t="str">
        <f>VLOOKUP(I4261,Customers[],5,FALSE)</f>
        <v>WholeSales/Contract</v>
      </c>
      <c r="N4261" s="145" t="s">
        <v>10</v>
      </c>
      <c r="O4261" s="146" t="s">
        <v>2120</v>
      </c>
      <c r="P4261" s="141" t="str">
        <f>VLOOKUP(O4261,Stock[],2,FALSE)</f>
        <v>ဇေ အရက်သန့်</v>
      </c>
      <c r="Q4261" s="147">
        <f>VLOOKUP(O4261,Stock[],3,FALSE)</f>
        <v>0.64</v>
      </c>
      <c r="R4261" s="147">
        <f>VLOOKUP(O4261,Stock[],4,FALSE)</f>
        <v>14</v>
      </c>
      <c r="S4261" s="146"/>
      <c r="T4261" s="147">
        <f>(DailySales!$S4261/DailySales!$R4261)+DailySales!$U4261</f>
        <v>10</v>
      </c>
      <c r="U4261" s="146">
        <v>10</v>
      </c>
      <c r="V4261" s="148">
        <f>+DailySales!$T4261*DailySales!$R4261</f>
        <v>140</v>
      </c>
      <c r="W4261" s="148">
        <f>+DailySales!$V4261*DailySales!$Q4261</f>
        <v>89.600000000000009</v>
      </c>
      <c r="X4261" s="148">
        <f>VLOOKUP(O4261,Stock[],6,FALSE)</f>
        <v>1380</v>
      </c>
      <c r="Y4261" s="148">
        <f>+DailySales!$V4261*DailySales!$X4261</f>
        <v>193200</v>
      </c>
      <c r="Z4261" s="146"/>
      <c r="AA4261" s="146"/>
      <c r="AB4261" s="146"/>
      <c r="AC4261" s="146"/>
      <c r="AD4261" s="146"/>
      <c r="AE4261" s="149"/>
      <c r="AF4261" s="150"/>
      <c r="AG4261" s="151"/>
      <c r="AH4261" s="150"/>
      <c r="AI4261" s="151"/>
      <c r="AJ4261" s="150"/>
      <c r="AK4261" s="151"/>
      <c r="AL4261" s="34"/>
      <c r="AM4261" s="39"/>
      <c r="AN426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193200</v>
      </c>
    </row>
    <row r="4262" spans="1:40" ht="19.5" customHeight="1" x14ac:dyDescent="0.25">
      <c r="A4262" s="141">
        <f t="shared" si="628"/>
        <v>2026</v>
      </c>
      <c r="B4262" s="141">
        <f t="shared" si="629"/>
        <v>2</v>
      </c>
      <c r="C4262" s="154">
        <v>46073</v>
      </c>
      <c r="D4262" s="142">
        <f t="shared" ca="1" si="630"/>
        <v>46097</v>
      </c>
      <c r="E4262" s="142" t="str">
        <f t="shared" ca="1" si="631"/>
        <v>0-Months</v>
      </c>
      <c r="F4262" s="142" t="str">
        <f>VLOOKUP(O4262,Stock[],5,FALSE)</f>
        <v>BE</v>
      </c>
      <c r="G4262" s="143" t="s">
        <v>3729</v>
      </c>
      <c r="H4262" s="144"/>
      <c r="I4262" s="145" t="s">
        <v>233</v>
      </c>
      <c r="J4262" s="141" t="str">
        <f>VLOOKUP(I4262,Customers[],2,FALSE)</f>
        <v>ဦးဝင်းနိုင်</v>
      </c>
      <c r="K4262" s="141" t="str">
        <f>VLOOKUP(I4262,Customers[],4,FALSE)</f>
        <v>Wandwin</v>
      </c>
      <c r="L4262" s="141" t="str">
        <f>VLOOKUP(Table85[[#This Row],[CustomerID]],Table!H:K,3,0)</f>
        <v>လျှော်ပင်</v>
      </c>
      <c r="M4262" s="141" t="str">
        <f>VLOOKUP(I4262,Customers[],5,FALSE)</f>
        <v>WholeSales/Contract</v>
      </c>
      <c r="N4262" s="145" t="s">
        <v>10</v>
      </c>
      <c r="O4262" s="146" t="s">
        <v>205</v>
      </c>
      <c r="P4262" s="141" t="str">
        <f>VLOOKUP(O4262,Stock[],2,FALSE)</f>
        <v>ကောင်းကြည် ကော် 25%  (1Ltr )</v>
      </c>
      <c r="Q4262" s="147">
        <f>VLOOKUP(O4262,Stock[],3,FALSE)</f>
        <v>1</v>
      </c>
      <c r="R4262" s="147">
        <f>VLOOKUP(O4262,Stock[],4,FALSE)</f>
        <v>12</v>
      </c>
      <c r="S4262" s="146"/>
      <c r="T4262" s="147">
        <f>(DailySales!$S4262/DailySales!$R4262)+DailySales!$U4262</f>
        <v>10</v>
      </c>
      <c r="U4262" s="146">
        <v>10</v>
      </c>
      <c r="V4262" s="148">
        <f>+DailySales!$T4262*DailySales!$R4262</f>
        <v>120</v>
      </c>
      <c r="W4262" s="148">
        <f>+DailySales!$V4262*DailySales!$Q4262</f>
        <v>120</v>
      </c>
      <c r="X4262" s="148">
        <f>VLOOKUP(O4262,Stock[],6,FALSE)</f>
        <v>1530</v>
      </c>
      <c r="Y4262" s="148">
        <f>+DailySales!$V4262*DailySales!$X4262</f>
        <v>183600</v>
      </c>
      <c r="Z4262" s="146"/>
      <c r="AA4262" s="146"/>
      <c r="AB4262" s="146"/>
      <c r="AC4262" s="146"/>
      <c r="AD4262" s="146"/>
      <c r="AE4262" s="149"/>
      <c r="AF4262" s="150"/>
      <c r="AG4262" s="151"/>
      <c r="AH4262" s="150"/>
      <c r="AI4262" s="151"/>
      <c r="AJ4262" s="150"/>
      <c r="AK4262" s="151"/>
      <c r="AL4262" s="34"/>
      <c r="AM4262" s="39"/>
      <c r="AN426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183600</v>
      </c>
    </row>
    <row r="4263" spans="1:40" ht="19.5" customHeight="1" x14ac:dyDescent="0.25">
      <c r="A4263" s="141">
        <f t="shared" si="628"/>
        <v>2026</v>
      </c>
      <c r="B4263" s="141">
        <f t="shared" si="629"/>
        <v>2</v>
      </c>
      <c r="C4263" s="154">
        <v>46073</v>
      </c>
      <c r="D4263" s="142">
        <f t="shared" ca="1" si="630"/>
        <v>46097</v>
      </c>
      <c r="E4263" s="142" t="str">
        <f t="shared" ca="1" si="631"/>
        <v>0-Months</v>
      </c>
      <c r="F4263" s="142" t="str">
        <f>VLOOKUP(O4263,Stock[],5,FALSE)</f>
        <v>BE</v>
      </c>
      <c r="G4263" s="143" t="s">
        <v>3729</v>
      </c>
      <c r="H4263" s="144"/>
      <c r="I4263" s="145" t="s">
        <v>233</v>
      </c>
      <c r="J4263" s="141" t="str">
        <f>VLOOKUP(I4263,Customers[],2,FALSE)</f>
        <v>ဦးဝင်းနိုင်</v>
      </c>
      <c r="K4263" s="141" t="str">
        <f>VLOOKUP(I4263,Customers[],4,FALSE)</f>
        <v>Wandwin</v>
      </c>
      <c r="L4263" s="141" t="str">
        <f>VLOOKUP(Table85[[#This Row],[CustomerID]],Table!H:K,3,0)</f>
        <v>လျှော်ပင်</v>
      </c>
      <c r="M4263" s="141" t="str">
        <f>VLOOKUP(I4263,Customers[],5,FALSE)</f>
        <v>WholeSales/Contract</v>
      </c>
      <c r="N4263" s="145" t="s">
        <v>10</v>
      </c>
      <c r="O4263" s="146" t="s">
        <v>223</v>
      </c>
      <c r="P4263" s="141" t="str">
        <f>VLOOKUP(O4263,Stock[],2,FALSE)</f>
        <v>ချယ်ရီအရက်သန့်ကော် (.6Ltr)</v>
      </c>
      <c r="Q4263" s="147">
        <f>VLOOKUP(O4263,Stock[],3,FALSE)</f>
        <v>0.6</v>
      </c>
      <c r="R4263" s="147">
        <f>VLOOKUP(O4263,Stock[],4,FALSE)</f>
        <v>24</v>
      </c>
      <c r="S4263" s="146"/>
      <c r="T4263" s="147">
        <f>(DailySales!$S4263/DailySales!$R4263)+DailySales!$U4263</f>
        <v>20</v>
      </c>
      <c r="U4263" s="146">
        <v>20</v>
      </c>
      <c r="V4263" s="148">
        <f>+DailySales!$T4263*DailySales!$R4263</f>
        <v>480</v>
      </c>
      <c r="W4263" s="148">
        <f>+DailySales!$V4263*DailySales!$Q4263</f>
        <v>288</v>
      </c>
      <c r="X4263" s="148">
        <f>VLOOKUP(O4263,Stock[],6,FALSE)</f>
        <v>875</v>
      </c>
      <c r="Y4263" s="148">
        <f>+DailySales!$V4263*DailySales!$X4263</f>
        <v>420000</v>
      </c>
      <c r="Z4263" s="146"/>
      <c r="AA4263" s="146"/>
      <c r="AB4263" s="146"/>
      <c r="AC4263" s="146"/>
      <c r="AD4263" s="146"/>
      <c r="AE4263" s="149"/>
      <c r="AF4263" s="150"/>
      <c r="AG4263" s="151"/>
      <c r="AH4263" s="150"/>
      <c r="AI4263" s="151"/>
      <c r="AJ4263" s="150"/>
      <c r="AK4263" s="151"/>
      <c r="AL4263" s="34"/>
      <c r="AM4263" s="39"/>
      <c r="AN426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420000</v>
      </c>
    </row>
    <row r="4264" spans="1:40" ht="19.5" customHeight="1" x14ac:dyDescent="0.25">
      <c r="A4264" s="141">
        <f t="shared" si="628"/>
        <v>2026</v>
      </c>
      <c r="B4264" s="141">
        <f t="shared" si="629"/>
        <v>2</v>
      </c>
      <c r="C4264" s="154">
        <v>46073</v>
      </c>
      <c r="D4264" s="142">
        <f t="shared" ca="1" si="630"/>
        <v>46097</v>
      </c>
      <c r="E4264" s="142" t="str">
        <f t="shared" ca="1" si="631"/>
        <v>0-Months</v>
      </c>
      <c r="F4264" s="142" t="str">
        <f>VLOOKUP(O4264,Stock[],5,FALSE)</f>
        <v>BE</v>
      </c>
      <c r="G4264" s="143" t="s">
        <v>3729</v>
      </c>
      <c r="H4264" s="144"/>
      <c r="I4264" s="145" t="s">
        <v>233</v>
      </c>
      <c r="J4264" s="141" t="str">
        <f>VLOOKUP(I4264,Customers[],2,FALSE)</f>
        <v>ဦးဝင်းနိုင်</v>
      </c>
      <c r="K4264" s="141" t="str">
        <f>VLOOKUP(I4264,Customers[],4,FALSE)</f>
        <v>Wandwin</v>
      </c>
      <c r="L4264" s="141" t="str">
        <f>VLOOKUP(Table85[[#This Row],[CustomerID]],Table!H:K,3,0)</f>
        <v>လျှော်ပင်</v>
      </c>
      <c r="M4264" s="141" t="str">
        <f>VLOOKUP(I4264,Customers[],5,FALSE)</f>
        <v>WholeSales/Contract</v>
      </c>
      <c r="N4264" s="145" t="s">
        <v>10</v>
      </c>
      <c r="O4264" s="146" t="s">
        <v>212</v>
      </c>
      <c r="P4264" s="141" t="str">
        <f>VLOOKUP(O4264,Stock[],2,FALSE)</f>
        <v>2 in 1 မန်ကျည်း</v>
      </c>
      <c r="Q4264" s="147">
        <f>VLOOKUP(O4264,Stock[],3,FALSE)</f>
        <v>0.64</v>
      </c>
      <c r="R4264" s="147">
        <f>VLOOKUP(O4264,Stock[],4,FALSE)</f>
        <v>14</v>
      </c>
      <c r="S4264" s="146"/>
      <c r="T4264" s="147">
        <f>(DailySales!$S4264/DailySales!$R4264)+DailySales!$U4264</f>
        <v>10</v>
      </c>
      <c r="U4264" s="146">
        <v>10</v>
      </c>
      <c r="V4264" s="148">
        <f>+DailySales!$T4264*DailySales!$R4264</f>
        <v>140</v>
      </c>
      <c r="W4264" s="148">
        <f>+DailySales!$V4264*DailySales!$Q4264</f>
        <v>89.600000000000009</v>
      </c>
      <c r="X4264" s="148">
        <f>VLOOKUP(O4264,Stock[],6,FALSE)</f>
        <v>1350</v>
      </c>
      <c r="Y4264" s="148">
        <f>+DailySales!$V4264*DailySales!$X4264</f>
        <v>189000</v>
      </c>
      <c r="Z4264" s="146"/>
      <c r="AA4264" s="146"/>
      <c r="AB4264" s="146"/>
      <c r="AC4264" s="146"/>
      <c r="AD4264" s="146"/>
      <c r="AE4264" s="149"/>
      <c r="AF4264" s="150"/>
      <c r="AG4264" s="151"/>
      <c r="AH4264" s="150"/>
      <c r="AI4264" s="151"/>
      <c r="AJ4264" s="150"/>
      <c r="AK4264" s="151"/>
      <c r="AL4264" s="34"/>
      <c r="AM4264" s="39"/>
      <c r="AN426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189000</v>
      </c>
    </row>
    <row r="4265" spans="1:40" ht="19.5" customHeight="1" x14ac:dyDescent="0.25">
      <c r="A4265" s="141">
        <f t="shared" si="628"/>
        <v>2026</v>
      </c>
      <c r="B4265" s="141">
        <f t="shared" si="629"/>
        <v>2</v>
      </c>
      <c r="C4265" s="154">
        <v>46073</v>
      </c>
      <c r="D4265" s="142">
        <f t="shared" ca="1" si="630"/>
        <v>46097</v>
      </c>
      <c r="E4265" s="142" t="str">
        <f t="shared" ca="1" si="631"/>
        <v>0-Months</v>
      </c>
      <c r="F4265" s="142" t="str">
        <f>VLOOKUP(O4265,Stock[],5,FALSE)</f>
        <v>BE</v>
      </c>
      <c r="G4265" s="143" t="s">
        <v>3730</v>
      </c>
      <c r="H4265" s="144"/>
      <c r="I4265" s="145" t="s">
        <v>239</v>
      </c>
      <c r="J4265" s="141" t="str">
        <f>VLOOKUP(I4265,Customers[],2,FALSE)</f>
        <v>ဦးရဲမြင့်</v>
      </c>
      <c r="K4265" s="141" t="str">
        <f>VLOOKUP(I4265,Customers[],4,FALSE)</f>
        <v>Pyawbwe</v>
      </c>
      <c r="L4265" s="141" t="str">
        <f>VLOOKUP(Table85[[#This Row],[CustomerID]],Table!H:K,3,0)</f>
        <v>ပျော်ဘွယ်</v>
      </c>
      <c r="M4265" s="141" t="str">
        <f>VLOOKUP(I4265,Customers[],5,FALSE)</f>
        <v>WholeSales/Contract</v>
      </c>
      <c r="N4265" s="145" t="s">
        <v>10</v>
      </c>
      <c r="O4265" s="146" t="s">
        <v>220</v>
      </c>
      <c r="P4265" s="141" t="str">
        <f>VLOOKUP(O4265,Stock[],2,FALSE)</f>
        <v>မြန်မာရှောက်ပျား</v>
      </c>
      <c r="Q4265" s="147">
        <f>VLOOKUP(O4265,Stock[],3,FALSE)</f>
        <v>0.64</v>
      </c>
      <c r="R4265" s="147">
        <f>VLOOKUP(O4265,Stock[],4,FALSE)</f>
        <v>14</v>
      </c>
      <c r="S4265" s="146"/>
      <c r="T4265" s="147">
        <f>(DailySales!$S4265/DailySales!$R4265)+DailySales!$U4265</f>
        <v>120</v>
      </c>
      <c r="U4265" s="146">
        <v>120</v>
      </c>
      <c r="V4265" s="148">
        <f>+DailySales!$T4265*DailySales!$R4265</f>
        <v>1680</v>
      </c>
      <c r="W4265" s="148">
        <f>+DailySales!$V4265*DailySales!$Q4265</f>
        <v>1075.2</v>
      </c>
      <c r="X4265" s="148">
        <f>VLOOKUP(O4265,Stock[],6,FALSE)</f>
        <v>1370</v>
      </c>
      <c r="Y4265" s="148">
        <f>+DailySales!$V4265*DailySales!$X4265</f>
        <v>2301600</v>
      </c>
      <c r="Z4265" s="146"/>
      <c r="AA4265" s="146"/>
      <c r="AB4265" s="146">
        <v>837625</v>
      </c>
      <c r="AC4265" s="146">
        <v>484190</v>
      </c>
      <c r="AD4265" s="146"/>
      <c r="AE4265" s="149"/>
      <c r="AF4265" s="150"/>
      <c r="AG4265" s="151"/>
      <c r="AH4265" s="150">
        <v>46071</v>
      </c>
      <c r="AI4265" s="151">
        <v>441300</v>
      </c>
      <c r="AJ4265" s="150">
        <v>46081</v>
      </c>
      <c r="AK4265" s="151">
        <v>538485</v>
      </c>
      <c r="AL4265" s="34"/>
      <c r="AM4265" s="39"/>
      <c r="AN426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66" spans="1:40" ht="19.5" customHeight="1" x14ac:dyDescent="0.25">
      <c r="A4266" s="141">
        <f t="shared" si="628"/>
        <v>2026</v>
      </c>
      <c r="B4266" s="141">
        <f t="shared" si="629"/>
        <v>2</v>
      </c>
      <c r="C4266" s="154">
        <v>46073</v>
      </c>
      <c r="D4266" s="142">
        <f t="shared" ca="1" si="630"/>
        <v>46097</v>
      </c>
      <c r="E4266" s="142" t="str">
        <f t="shared" ca="1" si="631"/>
        <v>0-Months</v>
      </c>
      <c r="F4266" s="142" t="str">
        <f>VLOOKUP(O4266,Stock[],5,FALSE)</f>
        <v>BE</v>
      </c>
      <c r="G4266" s="143" t="s">
        <v>3730</v>
      </c>
      <c r="H4266" s="144"/>
      <c r="I4266" s="145" t="s">
        <v>239</v>
      </c>
      <c r="J4266" s="141" t="str">
        <f>VLOOKUP(I4266,Customers[],2,FALSE)</f>
        <v>ဦးရဲမြင့်</v>
      </c>
      <c r="K4266" s="141" t="str">
        <f>VLOOKUP(I4266,Customers[],4,FALSE)</f>
        <v>Pyawbwe</v>
      </c>
      <c r="L4266" s="141" t="str">
        <f>VLOOKUP(Table85[[#This Row],[CustomerID]],Table!H:K,3,0)</f>
        <v>ပျော်ဘွယ်</v>
      </c>
      <c r="M4266" s="141" t="str">
        <f>VLOOKUP(I4266,Customers[],5,FALSE)</f>
        <v>WholeSales/Contract</v>
      </c>
      <c r="N4266" s="145" t="s">
        <v>10</v>
      </c>
      <c r="O4266" s="146" t="s">
        <v>217</v>
      </c>
      <c r="P4266" s="141" t="str">
        <f>VLOOKUP(O4266,Stock[],2,FALSE)</f>
        <v>လိမ္မော်ဖြူ</v>
      </c>
      <c r="Q4266" s="147">
        <f>VLOOKUP(O4266,Stock[],3,FALSE)</f>
        <v>0.64</v>
      </c>
      <c r="R4266" s="147">
        <f>VLOOKUP(O4266,Stock[],4,FALSE)</f>
        <v>24</v>
      </c>
      <c r="S4266" s="146"/>
      <c r="T4266" s="147">
        <f>(DailySales!$S4266/DailySales!$R4266)+DailySales!$U4266</f>
        <v>30</v>
      </c>
      <c r="U4266" s="146">
        <v>30</v>
      </c>
      <c r="V4266" s="148">
        <f>+DailySales!$T4266*DailySales!$R4266</f>
        <v>720</v>
      </c>
      <c r="W4266" s="148">
        <f>+DailySales!$V4266*DailySales!$Q4266</f>
        <v>460.8</v>
      </c>
      <c r="X4266" s="148">
        <f>VLOOKUP(O4266,Stock[],6,FALSE)</f>
        <v>1330</v>
      </c>
      <c r="Y4266" s="148">
        <f>+DailySales!$V4266*DailySales!$X4266</f>
        <v>957600</v>
      </c>
      <c r="Z4266" s="146"/>
      <c r="AA4266" s="146"/>
      <c r="AB4266" s="146"/>
      <c r="AC4266" s="146"/>
      <c r="AD4266" s="146"/>
      <c r="AE4266" s="149"/>
      <c r="AF4266" s="150"/>
      <c r="AG4266" s="151"/>
      <c r="AH4266" s="150"/>
      <c r="AI4266" s="151"/>
      <c r="AJ4266" s="150">
        <v>46081</v>
      </c>
      <c r="AK4266" s="151">
        <v>957600</v>
      </c>
      <c r="AL4266" s="34"/>
      <c r="AM4266" s="39"/>
      <c r="AN426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67" spans="1:40" ht="19.5" customHeight="1" x14ac:dyDescent="0.25">
      <c r="A4267" s="141">
        <f t="shared" si="628"/>
        <v>2026</v>
      </c>
      <c r="B4267" s="141">
        <f t="shared" si="629"/>
        <v>2</v>
      </c>
      <c r="C4267" s="154">
        <v>46073</v>
      </c>
      <c r="D4267" s="142">
        <f t="shared" ca="1" si="630"/>
        <v>46097</v>
      </c>
      <c r="E4267" s="142" t="str">
        <f t="shared" ca="1" si="631"/>
        <v>0-Months</v>
      </c>
      <c r="F4267" s="142" t="str">
        <f>VLOOKUP(O4267,Stock[],5,FALSE)</f>
        <v>BE</v>
      </c>
      <c r="G4267" s="143" t="s">
        <v>3730</v>
      </c>
      <c r="H4267" s="144"/>
      <c r="I4267" s="145" t="s">
        <v>239</v>
      </c>
      <c r="J4267" s="141" t="str">
        <f>VLOOKUP(I4267,Customers[],2,FALSE)</f>
        <v>ဦးရဲမြင့်</v>
      </c>
      <c r="K4267" s="141" t="str">
        <f>VLOOKUP(I4267,Customers[],4,FALSE)</f>
        <v>Pyawbwe</v>
      </c>
      <c r="L4267" s="141" t="str">
        <f>VLOOKUP(Table85[[#This Row],[CustomerID]],Table!H:K,3,0)</f>
        <v>ပျော်ဘွယ်</v>
      </c>
      <c r="M4267" s="141" t="str">
        <f>VLOOKUP(I4267,Customers[],5,FALSE)</f>
        <v>WholeSales/Contract</v>
      </c>
      <c r="N4267" s="145" t="s">
        <v>10</v>
      </c>
      <c r="O4267" s="146" t="s">
        <v>209</v>
      </c>
      <c r="P4267" s="141" t="str">
        <f>VLOOKUP(O4267,Stock[],2,FALSE)</f>
        <v>ဇေယျဝတီ Red</v>
      </c>
      <c r="Q4267" s="147">
        <f>VLOOKUP(O4267,Stock[],3,FALSE)</f>
        <v>0.64</v>
      </c>
      <c r="R4267" s="147">
        <f>VLOOKUP(O4267,Stock[],4,FALSE)</f>
        <v>14</v>
      </c>
      <c r="S4267" s="146"/>
      <c r="T4267" s="147">
        <f>(DailySales!$S4267/DailySales!$R4267)+DailySales!$U4267</f>
        <v>50</v>
      </c>
      <c r="U4267" s="146">
        <v>50</v>
      </c>
      <c r="V4267" s="148">
        <f>+DailySales!$T4267*DailySales!$R4267</f>
        <v>700</v>
      </c>
      <c r="W4267" s="148">
        <f>+DailySales!$V4267*DailySales!$Q4267</f>
        <v>448</v>
      </c>
      <c r="X4267" s="148">
        <f>VLOOKUP(O4267,Stock[],6,FALSE)</f>
        <v>1330</v>
      </c>
      <c r="Y4267" s="148">
        <f>+DailySales!$V4267*DailySales!$X4267</f>
        <v>931000</v>
      </c>
      <c r="Z4267" s="146"/>
      <c r="AA4267" s="146"/>
      <c r="AB4267" s="146"/>
      <c r="AC4267" s="146"/>
      <c r="AD4267" s="146"/>
      <c r="AE4267" s="149"/>
      <c r="AF4267" s="150"/>
      <c r="AG4267" s="151"/>
      <c r="AH4267" s="150"/>
      <c r="AI4267" s="151"/>
      <c r="AJ4267" s="150">
        <v>46081</v>
      </c>
      <c r="AK4267" s="151">
        <v>931000</v>
      </c>
      <c r="AL4267" s="34"/>
      <c r="AM4267" s="39"/>
      <c r="AN426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68" spans="1:40" ht="19.5" customHeight="1" x14ac:dyDescent="0.25">
      <c r="A4268" s="141">
        <f t="shared" si="628"/>
        <v>2026</v>
      </c>
      <c r="B4268" s="141">
        <f t="shared" si="629"/>
        <v>2</v>
      </c>
      <c r="C4268" s="154">
        <v>46073</v>
      </c>
      <c r="D4268" s="142">
        <f t="shared" ca="1" si="630"/>
        <v>46097</v>
      </c>
      <c r="E4268" s="142" t="str">
        <f t="shared" ca="1" si="631"/>
        <v>0-Months</v>
      </c>
      <c r="F4268" s="142" t="str">
        <f>VLOOKUP(O4268,Stock[],5,FALSE)</f>
        <v>BE</v>
      </c>
      <c r="G4268" s="143" t="s">
        <v>3731</v>
      </c>
      <c r="H4268" s="144"/>
      <c r="I4268" s="145" t="s">
        <v>180</v>
      </c>
      <c r="J4268" s="141" t="str">
        <f>VLOOKUP(I4268,Customers[],2,FALSE)</f>
        <v>ရွှေမြင်း</v>
      </c>
      <c r="K4268" s="141" t="str">
        <f>VLOOKUP(I4268,Customers[],4,FALSE)</f>
        <v>Meiktila</v>
      </c>
      <c r="L4268" s="141" t="str">
        <f>VLOOKUP(Table85[[#This Row],[CustomerID]],Table!H:K,3,0)</f>
        <v>မိတ္ထီလာ</v>
      </c>
      <c r="M4268" s="141" t="str">
        <f>VLOOKUP(I4268,Customers[],5,FALSE)</f>
        <v>WholeSales/Contract</v>
      </c>
      <c r="N4268" s="145" t="s">
        <v>10</v>
      </c>
      <c r="O4268" s="146" t="s">
        <v>209</v>
      </c>
      <c r="P4268" s="141" t="str">
        <f>VLOOKUP(O4268,Stock[],2,FALSE)</f>
        <v>ဇေယျဝတီ Red</v>
      </c>
      <c r="Q4268" s="147">
        <f>VLOOKUP(O4268,Stock[],3,FALSE)</f>
        <v>0.64</v>
      </c>
      <c r="R4268" s="147">
        <f>VLOOKUP(O4268,Stock[],4,FALSE)</f>
        <v>14</v>
      </c>
      <c r="S4268" s="146"/>
      <c r="T4268" s="147">
        <f>(DailySales!$S4268/DailySales!$R4268)+DailySales!$U4268</f>
        <v>100</v>
      </c>
      <c r="U4268" s="146">
        <v>100</v>
      </c>
      <c r="V4268" s="148">
        <f>+DailySales!$T4268*DailySales!$R4268</f>
        <v>1400</v>
      </c>
      <c r="W4268" s="148">
        <f>+DailySales!$V4268*DailySales!$Q4268</f>
        <v>896</v>
      </c>
      <c r="X4268" s="148">
        <f>VLOOKUP(O4268,Stock[],6,FALSE)</f>
        <v>1330</v>
      </c>
      <c r="Y4268" s="148">
        <f>+DailySales!$V4268*DailySales!$X4268</f>
        <v>1862000</v>
      </c>
      <c r="Z4268" s="146"/>
      <c r="AA4268" s="146"/>
      <c r="AB4268" s="146"/>
      <c r="AC4268" s="146"/>
      <c r="AD4268" s="146"/>
      <c r="AE4268" s="149"/>
      <c r="AF4268" s="150"/>
      <c r="AG4268" s="151"/>
      <c r="AH4268" s="150"/>
      <c r="AI4268" s="151"/>
      <c r="AJ4268" s="150"/>
      <c r="AK4268" s="151"/>
      <c r="AL4268" s="34"/>
      <c r="AM4268" s="39"/>
      <c r="AN426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1862000</v>
      </c>
    </row>
    <row r="4269" spans="1:40" ht="19.5" customHeight="1" x14ac:dyDescent="0.25">
      <c r="A4269" s="141">
        <f t="shared" si="628"/>
        <v>2026</v>
      </c>
      <c r="B4269" s="141">
        <f t="shared" si="629"/>
        <v>2</v>
      </c>
      <c r="C4269" s="154">
        <v>46073</v>
      </c>
      <c r="D4269" s="142">
        <f t="shared" ca="1" si="630"/>
        <v>46097</v>
      </c>
      <c r="E4269" s="142" t="str">
        <f t="shared" ca="1" si="631"/>
        <v>0-Months</v>
      </c>
      <c r="F4269" s="142" t="str">
        <f>VLOOKUP(O4269,Stock[],5,FALSE)</f>
        <v>BE</v>
      </c>
      <c r="G4269" s="143" t="s">
        <v>3732</v>
      </c>
      <c r="H4269" s="144"/>
      <c r="I4269" s="145" t="s">
        <v>226</v>
      </c>
      <c r="J4269" s="141" t="str">
        <f>VLOOKUP(I4269,Customers[],2,FALSE)</f>
        <v>Summer-1</v>
      </c>
      <c r="K4269" s="141" t="str">
        <f>VLOOKUP(I4269,Customers[],4,FALSE)</f>
        <v>Meiktila</v>
      </c>
      <c r="L4269" s="141" t="str">
        <f>VLOOKUP(Table85[[#This Row],[CustomerID]],Table!H:K,3,0)</f>
        <v>မိတ္ထီလာ</v>
      </c>
      <c r="M4269" s="141" t="str">
        <f>VLOOKUP(I4269,Customers[],5,FALSE)</f>
        <v>WholeSales</v>
      </c>
      <c r="N4269" s="145" t="s">
        <v>10</v>
      </c>
      <c r="O4269" s="146" t="s">
        <v>217</v>
      </c>
      <c r="P4269" s="141" t="str">
        <f>VLOOKUP(O4269,Stock[],2,FALSE)</f>
        <v>လိမ္မော်ဖြူ</v>
      </c>
      <c r="Q4269" s="147">
        <f>VLOOKUP(O4269,Stock[],3,FALSE)</f>
        <v>0.64</v>
      </c>
      <c r="R4269" s="147">
        <f>VLOOKUP(O4269,Stock[],4,FALSE)</f>
        <v>24</v>
      </c>
      <c r="S4269" s="146"/>
      <c r="T4269" s="147">
        <f>(DailySales!$S4269/DailySales!$R4269)+DailySales!$U4269</f>
        <v>100</v>
      </c>
      <c r="U4269" s="146">
        <v>100</v>
      </c>
      <c r="V4269" s="148">
        <f>+DailySales!$T4269*DailySales!$R4269</f>
        <v>2400</v>
      </c>
      <c r="W4269" s="148">
        <f>+DailySales!$V4269*DailySales!$Q4269</f>
        <v>1536</v>
      </c>
      <c r="X4269" s="148">
        <f>VLOOKUP(O4269,Stock[],6,FALSE)</f>
        <v>1330</v>
      </c>
      <c r="Y4269" s="148">
        <f>+DailySales!$V4269*DailySales!$X4269</f>
        <v>3192000</v>
      </c>
      <c r="Z4269" s="146"/>
      <c r="AA4269" s="146"/>
      <c r="AB4269" s="146"/>
      <c r="AC4269" s="146"/>
      <c r="AD4269" s="146"/>
      <c r="AE4269" s="149"/>
      <c r="AF4269" s="150"/>
      <c r="AG4269" s="151"/>
      <c r="AH4269" s="150">
        <v>46078</v>
      </c>
      <c r="AI4269" s="151">
        <v>3192000</v>
      </c>
      <c r="AJ4269" s="150"/>
      <c r="AK4269" s="151"/>
      <c r="AL4269" s="34"/>
      <c r="AM4269" s="39"/>
      <c r="AN426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70" spans="1:40" ht="19.5" customHeight="1" x14ac:dyDescent="0.25">
      <c r="A4270" s="141">
        <f t="shared" si="628"/>
        <v>2026</v>
      </c>
      <c r="B4270" s="141">
        <f t="shared" si="629"/>
        <v>2</v>
      </c>
      <c r="C4270" s="154">
        <v>46073</v>
      </c>
      <c r="D4270" s="142">
        <f t="shared" ca="1" si="630"/>
        <v>46097</v>
      </c>
      <c r="E4270" s="142" t="str">
        <f t="shared" ca="1" si="631"/>
        <v>0-Months</v>
      </c>
      <c r="F4270" s="142" t="str">
        <f>VLOOKUP(O4270,Stock[],5,FALSE)</f>
        <v>BE</v>
      </c>
      <c r="G4270" s="143" t="s">
        <v>3733</v>
      </c>
      <c r="H4270" s="144"/>
      <c r="I4270" s="145" t="s">
        <v>226</v>
      </c>
      <c r="J4270" s="141" t="str">
        <f>VLOOKUP(I4270,Customers[],2,FALSE)</f>
        <v>Summer-1</v>
      </c>
      <c r="K4270" s="141" t="str">
        <f>VLOOKUP(I4270,Customers[],4,FALSE)</f>
        <v>Meiktila</v>
      </c>
      <c r="L4270" s="141" t="str">
        <f>VLOOKUP(Table85[[#This Row],[CustomerID]],Table!H:K,3,0)</f>
        <v>မိတ္ထီလာ</v>
      </c>
      <c r="M4270" s="141" t="str">
        <f>VLOOKUP(I4270,Customers[],5,FALSE)</f>
        <v>WholeSales</v>
      </c>
      <c r="N4270" s="145" t="s">
        <v>10</v>
      </c>
      <c r="O4270" s="146" t="s">
        <v>1395</v>
      </c>
      <c r="P4270" s="141" t="str">
        <f>VLOOKUP(O4270,Stock[],2,FALSE)</f>
        <v>ရွှေမင်းသားမန်ကျည်းခေါင်ရည်</v>
      </c>
      <c r="Q4270" s="147">
        <f>VLOOKUP(O4270,Stock[],3,FALSE)</f>
        <v>0.64</v>
      </c>
      <c r="R4270" s="147">
        <f>VLOOKUP(O4270,Stock[],4,FALSE)</f>
        <v>14</v>
      </c>
      <c r="S4270" s="146"/>
      <c r="T4270" s="147">
        <f>(DailySales!$S4270/DailySales!$R4270)+DailySales!$U4270</f>
        <v>50</v>
      </c>
      <c r="U4270" s="146">
        <v>50</v>
      </c>
      <c r="V4270" s="148">
        <f>+DailySales!$T4270*DailySales!$R4270</f>
        <v>700</v>
      </c>
      <c r="W4270" s="148">
        <f>+DailySales!$V4270*DailySales!$Q4270</f>
        <v>448</v>
      </c>
      <c r="X4270" s="148">
        <f>VLOOKUP(O4270,Stock[],6,FALSE)</f>
        <v>830</v>
      </c>
      <c r="Y4270" s="148">
        <f>+DailySales!$V4270*DailySales!$X4270</f>
        <v>581000</v>
      </c>
      <c r="Z4270" s="146"/>
      <c r="AA4270" s="146"/>
      <c r="AB4270" s="146"/>
      <c r="AC4270" s="146">
        <v>164660</v>
      </c>
      <c r="AD4270" s="146"/>
      <c r="AE4270" s="149"/>
      <c r="AF4270" s="150"/>
      <c r="AG4270" s="151"/>
      <c r="AH4270" s="150">
        <v>46078</v>
      </c>
      <c r="AI4270" s="151">
        <v>416340</v>
      </c>
      <c r="AJ4270" s="150"/>
      <c r="AK4270" s="151"/>
      <c r="AL4270" s="34"/>
      <c r="AM4270" s="39"/>
      <c r="AN427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71" spans="1:40" ht="19.5" customHeight="1" x14ac:dyDescent="0.25">
      <c r="A4271" s="141">
        <f t="shared" si="616"/>
        <v>2026</v>
      </c>
      <c r="B4271" s="141">
        <f t="shared" si="617"/>
        <v>2</v>
      </c>
      <c r="C4271" s="154">
        <v>46073</v>
      </c>
      <c r="D4271" s="142">
        <f t="shared" ca="1" si="618"/>
        <v>46097</v>
      </c>
      <c r="E4271" s="142" t="str">
        <f t="shared" ca="1" si="619"/>
        <v>0-Months</v>
      </c>
      <c r="F4271" s="142" t="str">
        <f>VLOOKUP(O4271,Stock[],5,FALSE)</f>
        <v>BE</v>
      </c>
      <c r="G4271" s="143" t="s">
        <v>3734</v>
      </c>
      <c r="H4271" s="144"/>
      <c r="I4271" s="145" t="s">
        <v>180</v>
      </c>
      <c r="J4271" s="141" t="str">
        <f>VLOOKUP(I4271,Customers[],2,FALSE)</f>
        <v>ရွှေမြင်း</v>
      </c>
      <c r="K4271" s="141" t="str">
        <f>VLOOKUP(I4271,Customers[],4,FALSE)</f>
        <v>Meiktila</v>
      </c>
      <c r="L4271" s="141" t="str">
        <f>VLOOKUP(Table85[[#This Row],[CustomerID]],Table!H:K,3,0)</f>
        <v>မိတ္ထီလာ</v>
      </c>
      <c r="M4271" s="141" t="str">
        <f>VLOOKUP(I4271,Customers[],5,FALSE)</f>
        <v>WholeSales/Contract</v>
      </c>
      <c r="N4271" s="145" t="s">
        <v>10</v>
      </c>
      <c r="O4271" s="146" t="s">
        <v>217</v>
      </c>
      <c r="P4271" s="141" t="str">
        <f>VLOOKUP(O4271,Stock[],2,FALSE)</f>
        <v>လိမ္မော်ဖြူ</v>
      </c>
      <c r="Q4271" s="147">
        <f>VLOOKUP(O4271,Stock[],3,FALSE)</f>
        <v>0.64</v>
      </c>
      <c r="R4271" s="147">
        <f>VLOOKUP(O4271,Stock[],4,FALSE)</f>
        <v>24</v>
      </c>
      <c r="S4271" s="146"/>
      <c r="T4271" s="147">
        <f>(DailySales!$S4271/DailySales!$R4271)+DailySales!$U4271</f>
        <v>25</v>
      </c>
      <c r="U4271" s="146">
        <v>25</v>
      </c>
      <c r="V4271" s="148">
        <f>+DailySales!$T4271*DailySales!$R4271</f>
        <v>600</v>
      </c>
      <c r="W4271" s="148">
        <f>+DailySales!$V4271*DailySales!$Q4271</f>
        <v>384</v>
      </c>
      <c r="X4271" s="148">
        <f>VLOOKUP(O4271,Stock[],6,FALSE)</f>
        <v>1330</v>
      </c>
      <c r="Y4271" s="148">
        <f>+DailySales!$V4271*DailySales!$X4271</f>
        <v>798000</v>
      </c>
      <c r="Z4271" s="146"/>
      <c r="AA4271" s="146"/>
      <c r="AB4271" s="146"/>
      <c r="AC4271" s="146"/>
      <c r="AD4271" s="146"/>
      <c r="AE4271" s="149"/>
      <c r="AF4271" s="150"/>
      <c r="AG4271" s="151"/>
      <c r="AH4271" s="150"/>
      <c r="AI4271" s="151"/>
      <c r="AJ4271" s="150"/>
      <c r="AK4271" s="151"/>
      <c r="AL4271" s="34"/>
      <c r="AM4271" s="39"/>
      <c r="AN427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798000</v>
      </c>
    </row>
    <row r="4272" spans="1:40" ht="19.5" customHeight="1" x14ac:dyDescent="0.25">
      <c r="A4272" s="141">
        <f t="shared" si="616"/>
        <v>2026</v>
      </c>
      <c r="B4272" s="141">
        <f t="shared" si="617"/>
        <v>2</v>
      </c>
      <c r="C4272" s="154">
        <v>46073</v>
      </c>
      <c r="D4272" s="142">
        <f t="shared" ca="1" si="618"/>
        <v>46097</v>
      </c>
      <c r="E4272" s="142" t="str">
        <f t="shared" ca="1" si="619"/>
        <v>0-Months</v>
      </c>
      <c r="F4272" s="142" t="str">
        <f>VLOOKUP(O4272,Stock[],5,FALSE)</f>
        <v>BE</v>
      </c>
      <c r="G4272" s="143" t="s">
        <v>3734</v>
      </c>
      <c r="H4272" s="144"/>
      <c r="I4272" s="145" t="s">
        <v>180</v>
      </c>
      <c r="J4272" s="141" t="str">
        <f>VLOOKUP(I4272,Customers[],2,FALSE)</f>
        <v>ရွှေမြင်း</v>
      </c>
      <c r="K4272" s="141" t="str">
        <f>VLOOKUP(I4272,Customers[],4,FALSE)</f>
        <v>Meiktila</v>
      </c>
      <c r="L4272" s="141" t="str">
        <f>VLOOKUP(Table85[[#This Row],[CustomerID]],Table!H:K,3,0)</f>
        <v>မိတ္ထီလာ</v>
      </c>
      <c r="M4272" s="141" t="str">
        <f>VLOOKUP(I4272,Customers[],5,FALSE)</f>
        <v>WholeSales/Contract</v>
      </c>
      <c r="N4272" s="145" t="s">
        <v>10</v>
      </c>
      <c r="O4272" s="146" t="s">
        <v>214</v>
      </c>
      <c r="P4272" s="141" t="str">
        <f>VLOOKUP(O4272,Stock[],2,FALSE)</f>
        <v>ကောင်းကြည်</v>
      </c>
      <c r="Q4272" s="147">
        <f>VLOOKUP(O4272,Stock[],3,FALSE)</f>
        <v>0.64</v>
      </c>
      <c r="R4272" s="147">
        <f>VLOOKUP(O4272,Stock[],4,FALSE)</f>
        <v>14</v>
      </c>
      <c r="S4272" s="146"/>
      <c r="T4272" s="147">
        <f>(DailySales!$S4272/DailySales!$R4272)+DailySales!$U4272</f>
        <v>30</v>
      </c>
      <c r="U4272" s="146">
        <v>30</v>
      </c>
      <c r="V4272" s="148">
        <f>+DailySales!$T4272*DailySales!$R4272</f>
        <v>420</v>
      </c>
      <c r="W4272" s="148">
        <f>+DailySales!$V4272*DailySales!$Q4272</f>
        <v>268.8</v>
      </c>
      <c r="X4272" s="148">
        <f>VLOOKUP(O4272,Stock[],6,FALSE)</f>
        <v>1330</v>
      </c>
      <c r="Y4272" s="148">
        <f>+DailySales!$V4272*DailySales!$X4272</f>
        <v>558600</v>
      </c>
      <c r="Z4272" s="146"/>
      <c r="AA4272" s="146"/>
      <c r="AB4272" s="146"/>
      <c r="AC4272" s="146"/>
      <c r="AD4272" s="146"/>
      <c r="AE4272" s="149"/>
      <c r="AF4272" s="150"/>
      <c r="AG4272" s="151"/>
      <c r="AH4272" s="150"/>
      <c r="AI4272" s="151"/>
      <c r="AJ4272" s="150"/>
      <c r="AK4272" s="151"/>
      <c r="AL4272" s="34"/>
      <c r="AM4272" s="39"/>
      <c r="AN427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558600</v>
      </c>
    </row>
    <row r="4273" spans="1:40" ht="19.5" customHeight="1" x14ac:dyDescent="0.25">
      <c r="A4273" s="141">
        <f t="shared" si="616"/>
        <v>2026</v>
      </c>
      <c r="B4273" s="141">
        <f t="shared" si="617"/>
        <v>2</v>
      </c>
      <c r="C4273" s="154">
        <v>46073</v>
      </c>
      <c r="D4273" s="142">
        <f t="shared" ca="1" si="618"/>
        <v>46097</v>
      </c>
      <c r="E4273" s="142" t="str">
        <f t="shared" ca="1" si="619"/>
        <v>0-Months</v>
      </c>
      <c r="F4273" s="142" t="str">
        <f>VLOOKUP(O4273,Stock[],5,FALSE)</f>
        <v>BE</v>
      </c>
      <c r="G4273" s="143" t="s">
        <v>3734</v>
      </c>
      <c r="H4273" s="144"/>
      <c r="I4273" s="145" t="s">
        <v>180</v>
      </c>
      <c r="J4273" s="141" t="str">
        <f>VLOOKUP(I4273,Customers[],2,FALSE)</f>
        <v>ရွှေမြင်း</v>
      </c>
      <c r="K4273" s="141" t="str">
        <f>VLOOKUP(I4273,Customers[],4,FALSE)</f>
        <v>Meiktila</v>
      </c>
      <c r="L4273" s="141" t="str">
        <f>VLOOKUP(Table85[[#This Row],[CustomerID]],Table!H:K,3,0)</f>
        <v>မိတ္ထီလာ</v>
      </c>
      <c r="M4273" s="141" t="str">
        <f>VLOOKUP(I4273,Customers[],5,FALSE)</f>
        <v>WholeSales/Contract</v>
      </c>
      <c r="N4273" s="145" t="s">
        <v>10</v>
      </c>
      <c r="O4273" s="146" t="s">
        <v>205</v>
      </c>
      <c r="P4273" s="141" t="str">
        <f>VLOOKUP(O4273,Stock[],2,FALSE)</f>
        <v>ကောင်းကြည် ကော် 25%  (1Ltr )</v>
      </c>
      <c r="Q4273" s="147">
        <f>VLOOKUP(O4273,Stock[],3,FALSE)</f>
        <v>1</v>
      </c>
      <c r="R4273" s="147">
        <f>VLOOKUP(O4273,Stock[],4,FALSE)</f>
        <v>12</v>
      </c>
      <c r="S4273" s="146"/>
      <c r="T4273" s="147">
        <f>(DailySales!$S4273/DailySales!$R4273)+DailySales!$U4273</f>
        <v>30</v>
      </c>
      <c r="U4273" s="146">
        <v>30</v>
      </c>
      <c r="V4273" s="148">
        <f>+DailySales!$T4273*DailySales!$R4273</f>
        <v>360</v>
      </c>
      <c r="W4273" s="148">
        <f>+DailySales!$V4273*DailySales!$Q4273</f>
        <v>360</v>
      </c>
      <c r="X4273" s="148">
        <f>VLOOKUP(O4273,Stock[],6,FALSE)</f>
        <v>1530</v>
      </c>
      <c r="Y4273" s="148">
        <f>+DailySales!$V4273*DailySales!$X4273</f>
        <v>550800</v>
      </c>
      <c r="Z4273" s="146"/>
      <c r="AA4273" s="146"/>
      <c r="AB4273" s="146"/>
      <c r="AC4273" s="146"/>
      <c r="AD4273" s="146"/>
      <c r="AE4273" s="149"/>
      <c r="AF4273" s="150"/>
      <c r="AG4273" s="151"/>
      <c r="AH4273" s="150"/>
      <c r="AI4273" s="151"/>
      <c r="AJ4273" s="150"/>
      <c r="AK4273" s="151"/>
      <c r="AL4273" s="34"/>
      <c r="AM4273" s="39"/>
      <c r="AN427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550800</v>
      </c>
    </row>
    <row r="4274" spans="1:40" ht="19.5" customHeight="1" x14ac:dyDescent="0.25">
      <c r="A4274" s="141">
        <f t="shared" si="616"/>
        <v>2026</v>
      </c>
      <c r="B4274" s="141">
        <f t="shared" si="617"/>
        <v>2</v>
      </c>
      <c r="C4274" s="154">
        <v>46073</v>
      </c>
      <c r="D4274" s="142">
        <f t="shared" ca="1" si="618"/>
        <v>46097</v>
      </c>
      <c r="E4274" s="142" t="str">
        <f t="shared" ca="1" si="619"/>
        <v>0-Months</v>
      </c>
      <c r="F4274" s="142" t="str">
        <f>VLOOKUP(O4274,Stock[],5,FALSE)</f>
        <v>BE</v>
      </c>
      <c r="G4274" s="143" t="s">
        <v>3735</v>
      </c>
      <c r="H4274" s="144"/>
      <c r="I4274" s="145" t="s">
        <v>180</v>
      </c>
      <c r="J4274" s="141" t="str">
        <f>VLOOKUP(I4274,Customers[],2,FALSE)</f>
        <v>ရွှေမြင်း</v>
      </c>
      <c r="K4274" s="141" t="str">
        <f>VLOOKUP(I4274,Customers[],4,FALSE)</f>
        <v>Meiktila</v>
      </c>
      <c r="L4274" s="141" t="str">
        <f>VLOOKUP(Table85[[#This Row],[CustomerID]],Table!H:K,3,0)</f>
        <v>မိတ္ထီလာ</v>
      </c>
      <c r="M4274" s="141" t="str">
        <f>VLOOKUP(I4274,Customers[],5,FALSE)</f>
        <v>WholeSales/Contract</v>
      </c>
      <c r="N4274" s="145" t="s">
        <v>10</v>
      </c>
      <c r="O4274" s="146" t="s">
        <v>220</v>
      </c>
      <c r="P4274" s="141" t="str">
        <f>VLOOKUP(O4274,Stock[],2,FALSE)</f>
        <v>မြန်မာရှောက်ပျား</v>
      </c>
      <c r="Q4274" s="147">
        <f>VLOOKUP(O4274,Stock[],3,FALSE)</f>
        <v>0.64</v>
      </c>
      <c r="R4274" s="147">
        <f>VLOOKUP(O4274,Stock[],4,FALSE)</f>
        <v>14</v>
      </c>
      <c r="S4274" s="146"/>
      <c r="T4274" s="147">
        <f>(DailySales!$S4274/DailySales!$R4274)+DailySales!$U4274</f>
        <v>30</v>
      </c>
      <c r="U4274" s="146">
        <v>30</v>
      </c>
      <c r="V4274" s="148">
        <f>+DailySales!$T4274*DailySales!$R4274</f>
        <v>420</v>
      </c>
      <c r="W4274" s="148">
        <f>+DailySales!$V4274*DailySales!$Q4274</f>
        <v>268.8</v>
      </c>
      <c r="X4274" s="148">
        <f>VLOOKUP(O4274,Stock[],6,FALSE)</f>
        <v>1370</v>
      </c>
      <c r="Y4274" s="148">
        <f>+DailySales!$V4274*DailySales!$X4274</f>
        <v>575400</v>
      </c>
      <c r="Z4274" s="146"/>
      <c r="AA4274" s="146"/>
      <c r="AB4274" s="146"/>
      <c r="AC4274" s="146"/>
      <c r="AD4274" s="146"/>
      <c r="AE4274" s="149"/>
      <c r="AF4274" s="150"/>
      <c r="AG4274" s="151"/>
      <c r="AH4274" s="150"/>
      <c r="AI4274" s="151"/>
      <c r="AJ4274" s="150"/>
      <c r="AK4274" s="151"/>
      <c r="AL4274" s="34"/>
      <c r="AM4274" s="39"/>
      <c r="AN427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575400</v>
      </c>
    </row>
    <row r="4275" spans="1:40" ht="19.5" customHeight="1" x14ac:dyDescent="0.25">
      <c r="A4275" s="141">
        <f t="shared" si="616"/>
        <v>2026</v>
      </c>
      <c r="B4275" s="141">
        <f t="shared" si="617"/>
        <v>2</v>
      </c>
      <c r="C4275" s="154">
        <v>46073</v>
      </c>
      <c r="D4275" s="142">
        <f t="shared" ca="1" si="618"/>
        <v>46097</v>
      </c>
      <c r="E4275" s="142" t="str">
        <f t="shared" ca="1" si="619"/>
        <v>0-Months</v>
      </c>
      <c r="F4275" s="142" t="str">
        <f>VLOOKUP(O4275,Stock[],5,FALSE)</f>
        <v>BE</v>
      </c>
      <c r="G4275" s="143" t="s">
        <v>3735</v>
      </c>
      <c r="H4275" s="144"/>
      <c r="I4275" s="145" t="s">
        <v>180</v>
      </c>
      <c r="J4275" s="141" t="str">
        <f>VLOOKUP(I4275,Customers[],2,FALSE)</f>
        <v>ရွှေမြင်း</v>
      </c>
      <c r="K4275" s="141" t="str">
        <f>VLOOKUP(I4275,Customers[],4,FALSE)</f>
        <v>Meiktila</v>
      </c>
      <c r="L4275" s="141" t="str">
        <f>VLOOKUP(Table85[[#This Row],[CustomerID]],Table!H:K,3,0)</f>
        <v>မိတ္ထီလာ</v>
      </c>
      <c r="M4275" s="141" t="str">
        <f>VLOOKUP(I4275,Customers[],5,FALSE)</f>
        <v>WholeSales/Contract</v>
      </c>
      <c r="N4275" s="145" t="s">
        <v>10</v>
      </c>
      <c r="O4275" s="146" t="s">
        <v>2120</v>
      </c>
      <c r="P4275" s="141" t="str">
        <f>VLOOKUP(O4275,Stock[],2,FALSE)</f>
        <v>ဇေ အရက်သန့်</v>
      </c>
      <c r="Q4275" s="147">
        <f>VLOOKUP(O4275,Stock[],3,FALSE)</f>
        <v>0.64</v>
      </c>
      <c r="R4275" s="147">
        <f>VLOOKUP(O4275,Stock[],4,FALSE)</f>
        <v>14</v>
      </c>
      <c r="S4275" s="146"/>
      <c r="T4275" s="147">
        <f>(DailySales!$S4275/DailySales!$R4275)+DailySales!$U4275</f>
        <v>20</v>
      </c>
      <c r="U4275" s="146">
        <v>20</v>
      </c>
      <c r="V4275" s="148">
        <f>+DailySales!$T4275*DailySales!$R4275</f>
        <v>280</v>
      </c>
      <c r="W4275" s="148">
        <f>+DailySales!$V4275*DailySales!$Q4275</f>
        <v>179.20000000000002</v>
      </c>
      <c r="X4275" s="148">
        <f>VLOOKUP(O4275,Stock[],6,FALSE)</f>
        <v>1380</v>
      </c>
      <c r="Y4275" s="148">
        <f>+DailySales!$V4275*DailySales!$X4275</f>
        <v>386400</v>
      </c>
      <c r="Z4275" s="146"/>
      <c r="AA4275" s="146"/>
      <c r="AB4275" s="146"/>
      <c r="AC4275" s="146"/>
      <c r="AD4275" s="146"/>
      <c r="AE4275" s="149"/>
      <c r="AF4275" s="150"/>
      <c r="AG4275" s="151"/>
      <c r="AH4275" s="150"/>
      <c r="AI4275" s="151"/>
      <c r="AJ4275" s="150"/>
      <c r="AK4275" s="151"/>
      <c r="AL4275" s="34"/>
      <c r="AM4275" s="39"/>
      <c r="AN427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386400</v>
      </c>
    </row>
    <row r="4276" spans="1:40" ht="19.5" customHeight="1" x14ac:dyDescent="0.25">
      <c r="A4276" s="141">
        <f t="shared" si="616"/>
        <v>2026</v>
      </c>
      <c r="B4276" s="141">
        <f t="shared" si="617"/>
        <v>2</v>
      </c>
      <c r="C4276" s="154">
        <v>46073</v>
      </c>
      <c r="D4276" s="142">
        <f t="shared" ca="1" si="618"/>
        <v>46097</v>
      </c>
      <c r="E4276" s="142" t="str">
        <f t="shared" ca="1" si="619"/>
        <v>0-Months</v>
      </c>
      <c r="F4276" s="142" t="str">
        <f>VLOOKUP(O4276,Stock[],5,FALSE)</f>
        <v>BE</v>
      </c>
      <c r="G4276" s="143" t="s">
        <v>3736</v>
      </c>
      <c r="H4276" s="144"/>
      <c r="I4276" s="145" t="s">
        <v>227</v>
      </c>
      <c r="J4276" s="141" t="str">
        <f>VLOOKUP(I4276,Customers[],2,FALSE)</f>
        <v>Summer-2</v>
      </c>
      <c r="K4276" s="141" t="str">
        <f>VLOOKUP(I4276,Customers[],4,FALSE)</f>
        <v>Meiktila</v>
      </c>
      <c r="L4276" s="141" t="str">
        <f>VLOOKUP(Table85[[#This Row],[CustomerID]],Table!H:K,3,0)</f>
        <v>မိတ္ထီလာ</v>
      </c>
      <c r="M4276" s="141" t="str">
        <f>VLOOKUP(I4276,Customers[],5,FALSE)</f>
        <v>WholeSales</v>
      </c>
      <c r="N4276" s="145" t="s">
        <v>10</v>
      </c>
      <c r="O4276" s="146" t="s">
        <v>2120</v>
      </c>
      <c r="P4276" s="141" t="str">
        <f>VLOOKUP(O4276,Stock[],2,FALSE)</f>
        <v>ဇေ အရက်သန့်</v>
      </c>
      <c r="Q4276" s="147">
        <f>VLOOKUP(O4276,Stock[],3,FALSE)</f>
        <v>0.64</v>
      </c>
      <c r="R4276" s="147">
        <f>VLOOKUP(O4276,Stock[],4,FALSE)</f>
        <v>14</v>
      </c>
      <c r="S4276" s="146"/>
      <c r="T4276" s="147">
        <f>(DailySales!$S4276/DailySales!$R4276)+DailySales!$U4276</f>
        <v>20</v>
      </c>
      <c r="U4276" s="146">
        <v>20</v>
      </c>
      <c r="V4276" s="148">
        <f>+DailySales!$T4276*DailySales!$R4276</f>
        <v>280</v>
      </c>
      <c r="W4276" s="148">
        <f>+DailySales!$V4276*DailySales!$Q4276</f>
        <v>179.20000000000002</v>
      </c>
      <c r="X4276" s="148">
        <f>VLOOKUP(O4276,Stock[],6,FALSE)</f>
        <v>1380</v>
      </c>
      <c r="Y4276" s="148">
        <f>+DailySales!$V4276*DailySales!$X4276</f>
        <v>386400</v>
      </c>
      <c r="Z4276" s="146"/>
      <c r="AA4276" s="146"/>
      <c r="AB4276" s="146"/>
      <c r="AC4276" s="146"/>
      <c r="AD4276" s="146"/>
      <c r="AE4276" s="149"/>
      <c r="AF4276" s="150"/>
      <c r="AG4276" s="151"/>
      <c r="AH4276" s="150">
        <v>46076</v>
      </c>
      <c r="AI4276" s="151">
        <v>386400</v>
      </c>
      <c r="AJ4276" s="150"/>
      <c r="AK4276" s="151"/>
      <c r="AL4276" s="34"/>
      <c r="AM4276" s="39"/>
      <c r="AN427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77" spans="1:40" ht="19.5" customHeight="1" x14ac:dyDescent="0.25">
      <c r="A4277" s="141">
        <f t="shared" si="616"/>
        <v>2026</v>
      </c>
      <c r="B4277" s="141">
        <f t="shared" si="617"/>
        <v>2</v>
      </c>
      <c r="C4277" s="154">
        <v>46073</v>
      </c>
      <c r="D4277" s="142">
        <f t="shared" ca="1" si="618"/>
        <v>46097</v>
      </c>
      <c r="E4277" s="142" t="str">
        <f t="shared" ca="1" si="619"/>
        <v>0-Months</v>
      </c>
      <c r="F4277" s="142" t="str">
        <f>VLOOKUP(O4277,Stock[],5,FALSE)</f>
        <v>BE</v>
      </c>
      <c r="G4277" s="143" t="s">
        <v>3736</v>
      </c>
      <c r="H4277" s="144"/>
      <c r="I4277" s="145" t="s">
        <v>227</v>
      </c>
      <c r="J4277" s="141" t="str">
        <f>VLOOKUP(I4277,Customers[],2,FALSE)</f>
        <v>Summer-2</v>
      </c>
      <c r="K4277" s="141" t="str">
        <f>VLOOKUP(I4277,Customers[],4,FALSE)</f>
        <v>Meiktila</v>
      </c>
      <c r="L4277" s="141" t="str">
        <f>VLOOKUP(Table85[[#This Row],[CustomerID]],Table!H:K,3,0)</f>
        <v>မိတ္ထီလာ</v>
      </c>
      <c r="M4277" s="141" t="str">
        <f>VLOOKUP(I4277,Customers[],5,FALSE)</f>
        <v>WholeSales</v>
      </c>
      <c r="N4277" s="145" t="s">
        <v>10</v>
      </c>
      <c r="O4277" s="146" t="s">
        <v>214</v>
      </c>
      <c r="P4277" s="141" t="str">
        <f>VLOOKUP(O4277,Stock[],2,FALSE)</f>
        <v>ကောင်းကြည်</v>
      </c>
      <c r="Q4277" s="147">
        <f>VLOOKUP(O4277,Stock[],3,FALSE)</f>
        <v>0.64</v>
      </c>
      <c r="R4277" s="147">
        <f>VLOOKUP(O4277,Stock[],4,FALSE)</f>
        <v>14</v>
      </c>
      <c r="S4277" s="146"/>
      <c r="T4277" s="147">
        <f>(DailySales!$S4277/DailySales!$R4277)+DailySales!$U4277</f>
        <v>40</v>
      </c>
      <c r="U4277" s="146">
        <v>40</v>
      </c>
      <c r="V4277" s="148">
        <f>+DailySales!$T4277*DailySales!$R4277</f>
        <v>560</v>
      </c>
      <c r="W4277" s="148">
        <f>+DailySales!$V4277*DailySales!$Q4277</f>
        <v>358.40000000000003</v>
      </c>
      <c r="X4277" s="148">
        <f>VLOOKUP(O4277,Stock[],6,FALSE)</f>
        <v>1330</v>
      </c>
      <c r="Y4277" s="148">
        <f>+DailySales!$V4277*DailySales!$X4277</f>
        <v>744800</v>
      </c>
      <c r="Z4277" s="146"/>
      <c r="AA4277" s="146"/>
      <c r="AB4277" s="146"/>
      <c r="AC4277" s="146"/>
      <c r="AD4277" s="146"/>
      <c r="AE4277" s="149"/>
      <c r="AF4277" s="150"/>
      <c r="AG4277" s="151"/>
      <c r="AH4277" s="150">
        <v>46076</v>
      </c>
      <c r="AI4277" s="151">
        <v>744800</v>
      </c>
      <c r="AJ4277" s="150"/>
      <c r="AK4277" s="151"/>
      <c r="AL4277" s="34"/>
      <c r="AM4277" s="39"/>
      <c r="AN427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78" spans="1:40" ht="19.5" customHeight="1" x14ac:dyDescent="0.25">
      <c r="A4278" s="141">
        <f t="shared" ref="A4278:A4285" si="632">YEAR(C4278)</f>
        <v>2026</v>
      </c>
      <c r="B4278" s="141">
        <f t="shared" ref="B4278:B4285" si="633">MONTH(C4278)</f>
        <v>2</v>
      </c>
      <c r="C4278" s="154">
        <v>46073</v>
      </c>
      <c r="D4278" s="142">
        <f t="shared" ref="D4278:D4285" ca="1" si="634">TODAY()</f>
        <v>46097</v>
      </c>
      <c r="E4278" s="142" t="str">
        <f t="shared" ref="E4278:E4285" ca="1" si="635">DATEDIF(C4278,D4278,"M")&amp;"-Months"</f>
        <v>0-Months</v>
      </c>
      <c r="F4278" s="142" t="str">
        <f>VLOOKUP(O4278,Stock[],5,FALSE)</f>
        <v>BE</v>
      </c>
      <c r="G4278" s="143" t="s">
        <v>3736</v>
      </c>
      <c r="H4278" s="144"/>
      <c r="I4278" s="145" t="s">
        <v>227</v>
      </c>
      <c r="J4278" s="141" t="str">
        <f>VLOOKUP(I4278,Customers[],2,FALSE)</f>
        <v>Summer-2</v>
      </c>
      <c r="K4278" s="141" t="str">
        <f>VLOOKUP(I4278,Customers[],4,FALSE)</f>
        <v>Meiktila</v>
      </c>
      <c r="L4278" s="141" t="str">
        <f>VLOOKUP(Table85[[#This Row],[CustomerID]],Table!H:K,3,0)</f>
        <v>မိတ္ထီလာ</v>
      </c>
      <c r="M4278" s="141" t="str">
        <f>VLOOKUP(I4278,Customers[],5,FALSE)</f>
        <v>WholeSales</v>
      </c>
      <c r="N4278" s="145" t="s">
        <v>10</v>
      </c>
      <c r="O4278" s="146" t="s">
        <v>207</v>
      </c>
      <c r="P4278" s="141" t="str">
        <f>VLOOKUP(O4278,Stock[],2,FALSE)</f>
        <v>ရွှေမင်းသားခေါင်ရည်</v>
      </c>
      <c r="Q4278" s="147">
        <f>VLOOKUP(O4278,Stock[],3,FALSE)</f>
        <v>0.64</v>
      </c>
      <c r="R4278" s="147">
        <f>VLOOKUP(O4278,Stock[],4,FALSE)</f>
        <v>24</v>
      </c>
      <c r="S4278" s="146"/>
      <c r="T4278" s="147">
        <f>(DailySales!$S4278/DailySales!$R4278)+DailySales!$U4278</f>
        <v>20</v>
      </c>
      <c r="U4278" s="146">
        <v>20</v>
      </c>
      <c r="V4278" s="148">
        <f>+DailySales!$T4278*DailySales!$R4278</f>
        <v>480</v>
      </c>
      <c r="W4278" s="148">
        <f>+DailySales!$V4278*DailySales!$Q4278</f>
        <v>307.2</v>
      </c>
      <c r="X4278" s="148">
        <f>VLOOKUP(O4278,Stock[],6,FALSE)</f>
        <v>800</v>
      </c>
      <c r="Y4278" s="148">
        <f>+DailySales!$V4278*DailySales!$X4278</f>
        <v>384000</v>
      </c>
      <c r="Z4278" s="146"/>
      <c r="AA4278" s="146"/>
      <c r="AB4278" s="146"/>
      <c r="AC4278" s="146">
        <v>116000</v>
      </c>
      <c r="AD4278" s="146"/>
      <c r="AE4278" s="149"/>
      <c r="AF4278" s="150"/>
      <c r="AG4278" s="151"/>
      <c r="AH4278" s="150">
        <v>46076</v>
      </c>
      <c r="AI4278" s="151">
        <v>268000</v>
      </c>
      <c r="AJ4278" s="150"/>
      <c r="AK4278" s="151"/>
      <c r="AL4278" s="34"/>
      <c r="AM4278" s="39"/>
      <c r="AN427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79" spans="1:40" ht="19.5" customHeight="1" x14ac:dyDescent="0.25">
      <c r="A4279" s="141">
        <f t="shared" si="632"/>
        <v>2026</v>
      </c>
      <c r="B4279" s="141">
        <f t="shared" si="633"/>
        <v>2</v>
      </c>
      <c r="C4279" s="154">
        <v>46073</v>
      </c>
      <c r="D4279" s="142">
        <f t="shared" ca="1" si="634"/>
        <v>46097</v>
      </c>
      <c r="E4279" s="142" t="str">
        <f t="shared" ca="1" si="635"/>
        <v>0-Months</v>
      </c>
      <c r="F4279" s="142" t="str">
        <f>VLOOKUP(O4279,Stock[],5,FALSE)</f>
        <v>BE</v>
      </c>
      <c r="G4279" s="143" t="s">
        <v>3737</v>
      </c>
      <c r="H4279" s="144"/>
      <c r="I4279" s="145" t="s">
        <v>2181</v>
      </c>
      <c r="J4279" s="141" t="str">
        <f>VLOOKUP(I4279,Customers[],2,FALSE)</f>
        <v>အကွဲ</v>
      </c>
      <c r="K4279" s="141">
        <f>VLOOKUP(I4279,Customers[],4,FALSE)</f>
        <v>0</v>
      </c>
      <c r="L4279" s="141">
        <f>VLOOKUP(Table85[[#This Row],[CustomerID]],Table!H:K,3,0)</f>
        <v>0</v>
      </c>
      <c r="M4279" s="141">
        <f>VLOOKUP(I4279,Customers[],5,FALSE)</f>
        <v>0</v>
      </c>
      <c r="N4279" s="145" t="s">
        <v>12</v>
      </c>
      <c r="O4279" s="146" t="s">
        <v>2120</v>
      </c>
      <c r="P4279" s="141" t="str">
        <f>VLOOKUP(O4279,Stock[],2,FALSE)</f>
        <v>ဇေ အရက်သန့်</v>
      </c>
      <c r="Q4279" s="147">
        <f>VLOOKUP(O4279,Stock[],3,FALSE)</f>
        <v>0.64</v>
      </c>
      <c r="R4279" s="147">
        <f>VLOOKUP(O4279,Stock[],4,FALSE)</f>
        <v>14</v>
      </c>
      <c r="S4279" s="146">
        <v>2</v>
      </c>
      <c r="T4279" s="147">
        <f>(DailySales!$S4279/DailySales!$R4279)+DailySales!$U4279</f>
        <v>0.14285714285714285</v>
      </c>
      <c r="U4279" s="146"/>
      <c r="V4279" s="148">
        <f>+DailySales!$T4279*DailySales!$R4279</f>
        <v>2</v>
      </c>
      <c r="W4279" s="148">
        <f>+DailySales!$V4279*DailySales!$Q4279</f>
        <v>1.28</v>
      </c>
      <c r="X4279" s="148">
        <f>VLOOKUP(O4279,Stock[],6,FALSE)</f>
        <v>1380</v>
      </c>
      <c r="Y4279" s="148">
        <f>+DailySales!$V4279*DailySales!$X4279</f>
        <v>2760</v>
      </c>
      <c r="Z4279" s="146"/>
      <c r="AA4279" s="146"/>
      <c r="AB4279" s="146"/>
      <c r="AC4279" s="146"/>
      <c r="AD4279" s="146"/>
      <c r="AE4279" s="149"/>
      <c r="AF4279" s="150">
        <v>46073</v>
      </c>
      <c r="AG4279" s="151">
        <v>2760</v>
      </c>
      <c r="AH4279" s="150"/>
      <c r="AI4279" s="151"/>
      <c r="AJ4279" s="150"/>
      <c r="AK4279" s="151"/>
      <c r="AL4279" s="34"/>
      <c r="AM4279" s="39"/>
      <c r="AN427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80" spans="1:40" ht="19.5" customHeight="1" x14ac:dyDescent="0.25">
      <c r="A4280" s="141">
        <f t="shared" si="632"/>
        <v>2026</v>
      </c>
      <c r="B4280" s="141">
        <f t="shared" si="633"/>
        <v>2</v>
      </c>
      <c r="C4280" s="154">
        <v>46073</v>
      </c>
      <c r="D4280" s="142">
        <f t="shared" ca="1" si="634"/>
        <v>46097</v>
      </c>
      <c r="E4280" s="142" t="str">
        <f t="shared" ca="1" si="635"/>
        <v>0-Months</v>
      </c>
      <c r="F4280" s="142" t="str">
        <f>VLOOKUP(O4280,Stock[],5,FALSE)</f>
        <v>BE</v>
      </c>
      <c r="G4280" s="143" t="s">
        <v>3737</v>
      </c>
      <c r="H4280" s="144"/>
      <c r="I4280" s="145" t="s">
        <v>2181</v>
      </c>
      <c r="J4280" s="141" t="str">
        <f>VLOOKUP(I4280,Customers[],2,FALSE)</f>
        <v>အကွဲ</v>
      </c>
      <c r="K4280" s="141">
        <f>VLOOKUP(I4280,Customers[],4,FALSE)</f>
        <v>0</v>
      </c>
      <c r="L4280" s="141">
        <f>VLOOKUP(Table85[[#This Row],[CustomerID]],Table!H:K,3,0)</f>
        <v>0</v>
      </c>
      <c r="M4280" s="141">
        <f>VLOOKUP(I4280,Customers[],5,FALSE)</f>
        <v>0</v>
      </c>
      <c r="N4280" s="145" t="s">
        <v>12</v>
      </c>
      <c r="O4280" s="146" t="s">
        <v>207</v>
      </c>
      <c r="P4280" s="141" t="str">
        <f>VLOOKUP(O4280,Stock[],2,FALSE)</f>
        <v>ရွှေမင်းသားခေါင်ရည်</v>
      </c>
      <c r="Q4280" s="147">
        <f>VLOOKUP(O4280,Stock[],3,FALSE)</f>
        <v>0.64</v>
      </c>
      <c r="R4280" s="147">
        <f>VLOOKUP(O4280,Stock[],4,FALSE)</f>
        <v>24</v>
      </c>
      <c r="S4280" s="146">
        <v>1</v>
      </c>
      <c r="T4280" s="147">
        <f>(DailySales!$S4280/DailySales!$R4280)+DailySales!$U4280</f>
        <v>4.1666666666666664E-2</v>
      </c>
      <c r="U4280" s="146"/>
      <c r="V4280" s="148">
        <f>+DailySales!$T4280*DailySales!$R4280</f>
        <v>1</v>
      </c>
      <c r="W4280" s="148">
        <f>+DailySales!$V4280*DailySales!$Q4280</f>
        <v>0.64</v>
      </c>
      <c r="X4280" s="148">
        <f>VLOOKUP(O4280,Stock[],6,FALSE)</f>
        <v>800</v>
      </c>
      <c r="Y4280" s="148">
        <f>+DailySales!$V4280*DailySales!$X4280</f>
        <v>800</v>
      </c>
      <c r="Z4280" s="146"/>
      <c r="AA4280" s="146"/>
      <c r="AB4280" s="146"/>
      <c r="AC4280" s="146"/>
      <c r="AD4280" s="146"/>
      <c r="AE4280" s="149"/>
      <c r="AF4280" s="150">
        <v>46073</v>
      </c>
      <c r="AG4280" s="151">
        <v>800</v>
      </c>
      <c r="AH4280" s="150"/>
      <c r="AI4280" s="151"/>
      <c r="AJ4280" s="150"/>
      <c r="AK4280" s="151"/>
      <c r="AL4280" s="34"/>
      <c r="AM4280" s="39"/>
      <c r="AN428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81" spans="1:40" ht="19.5" customHeight="1" x14ac:dyDescent="0.25">
      <c r="A4281" s="141">
        <f t="shared" si="632"/>
        <v>2026</v>
      </c>
      <c r="B4281" s="141">
        <f t="shared" si="633"/>
        <v>2</v>
      </c>
      <c r="C4281" s="154">
        <v>46073</v>
      </c>
      <c r="D4281" s="142">
        <f t="shared" ca="1" si="634"/>
        <v>46097</v>
      </c>
      <c r="E4281" s="142" t="str">
        <f t="shared" ca="1" si="635"/>
        <v>0-Months</v>
      </c>
      <c r="F4281" s="142" t="str">
        <f>VLOOKUP(O4281,Stock[],5,FALSE)</f>
        <v>BE</v>
      </c>
      <c r="G4281" s="143" t="s">
        <v>3737</v>
      </c>
      <c r="H4281" s="144"/>
      <c r="I4281" s="145" t="s">
        <v>2181</v>
      </c>
      <c r="J4281" s="141" t="str">
        <f>VLOOKUP(I4281,Customers[],2,FALSE)</f>
        <v>အကွဲ</v>
      </c>
      <c r="K4281" s="141">
        <f>VLOOKUP(I4281,Customers[],4,FALSE)</f>
        <v>0</v>
      </c>
      <c r="L4281" s="141">
        <f>VLOOKUP(Table85[[#This Row],[CustomerID]],Table!H:K,3,0)</f>
        <v>0</v>
      </c>
      <c r="M4281" s="141">
        <f>VLOOKUP(I4281,Customers[],5,FALSE)</f>
        <v>0</v>
      </c>
      <c r="N4281" s="145" t="s">
        <v>12</v>
      </c>
      <c r="O4281" s="146" t="s">
        <v>2465</v>
      </c>
      <c r="P4281" s="141" t="str">
        <f>VLOOKUP(O4281,Stock[],2,FALSE)</f>
        <v>မိုးနဲကွန်ကီး</v>
      </c>
      <c r="Q4281" s="147">
        <f>VLOOKUP(O4281,Stock[],3,FALSE)</f>
        <v>0.64</v>
      </c>
      <c r="R4281" s="147">
        <f>VLOOKUP(O4281,Stock[],4,FALSE)</f>
        <v>14</v>
      </c>
      <c r="S4281" s="146">
        <v>1</v>
      </c>
      <c r="T4281" s="147">
        <f>(DailySales!$S4281/DailySales!$R4281)+DailySales!$U4281</f>
        <v>7.1428571428571425E-2</v>
      </c>
      <c r="U4281" s="146"/>
      <c r="V4281" s="148">
        <f>+DailySales!$T4281*DailySales!$R4281</f>
        <v>1</v>
      </c>
      <c r="W4281" s="148">
        <f>+DailySales!$V4281*DailySales!$Q4281</f>
        <v>0.64</v>
      </c>
      <c r="X4281" s="148">
        <f>VLOOKUP(O4281,Stock[],6,FALSE)</f>
        <v>1700</v>
      </c>
      <c r="Y4281" s="148">
        <f>+DailySales!$V4281*DailySales!$X4281</f>
        <v>1700</v>
      </c>
      <c r="Z4281" s="146"/>
      <c r="AA4281" s="146"/>
      <c r="AB4281" s="146"/>
      <c r="AC4281" s="146"/>
      <c r="AD4281" s="146"/>
      <c r="AE4281" s="149"/>
      <c r="AF4281" s="150">
        <v>46073</v>
      </c>
      <c r="AG4281" s="151">
        <v>1700</v>
      </c>
      <c r="AH4281" s="150"/>
      <c r="AI4281" s="151"/>
      <c r="AJ4281" s="150"/>
      <c r="AK4281" s="151"/>
      <c r="AL4281" s="34"/>
      <c r="AM4281" s="39"/>
      <c r="AN428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82" spans="1:40" ht="19.5" customHeight="1" x14ac:dyDescent="0.25">
      <c r="A4282" s="141">
        <f t="shared" si="632"/>
        <v>2026</v>
      </c>
      <c r="B4282" s="141">
        <f t="shared" si="633"/>
        <v>2</v>
      </c>
      <c r="C4282" s="154">
        <v>46073</v>
      </c>
      <c r="D4282" s="142">
        <f t="shared" ca="1" si="634"/>
        <v>46097</v>
      </c>
      <c r="E4282" s="142" t="str">
        <f t="shared" ca="1" si="635"/>
        <v>0-Months</v>
      </c>
      <c r="F4282" s="142" t="str">
        <f>VLOOKUP(O4282,Stock[],5,FALSE)</f>
        <v>Whisky</v>
      </c>
      <c r="G4282" s="143" t="s">
        <v>3738</v>
      </c>
      <c r="H4282" s="144"/>
      <c r="I4282" s="145" t="s">
        <v>2210</v>
      </c>
      <c r="J4282" s="141" t="str">
        <f>VLOOKUP(I4282,Customers[],2,FALSE)</f>
        <v>AK</v>
      </c>
      <c r="K4282" s="141" t="str">
        <f>VLOOKUP(I4282,Customers[],4,FALSE)</f>
        <v>Meiktila</v>
      </c>
      <c r="L4282" s="141" t="str">
        <f>VLOOKUP(Table85[[#This Row],[CustomerID]],Table!H:K,3,0)</f>
        <v>မိတ္ထီလာ</v>
      </c>
      <c r="M4282" s="141" t="str">
        <f>VLOOKUP(I4282,Customers[],5,FALSE)</f>
        <v>Van-2</v>
      </c>
      <c r="N4282" s="145" t="s">
        <v>10</v>
      </c>
      <c r="O4282" s="146" t="s">
        <v>2113</v>
      </c>
      <c r="P4282" s="141" t="str">
        <f>VLOOKUP(O4282,Stock[],2,FALSE)</f>
        <v>Ngwe Taung 700ml</v>
      </c>
      <c r="Q4282" s="147">
        <f>VLOOKUP(O4282,Stock[],3,FALSE)</f>
        <v>0.7</v>
      </c>
      <c r="R4282" s="147">
        <f>VLOOKUP(O4282,Stock[],4,FALSE)</f>
        <v>12</v>
      </c>
      <c r="S4282" s="146"/>
      <c r="T4282" s="147">
        <f>(DailySales!$S4282/DailySales!$R4282)+DailySales!$U4282</f>
        <v>1</v>
      </c>
      <c r="U4282" s="146">
        <v>1</v>
      </c>
      <c r="V4282" s="148">
        <f>+DailySales!$T4282*DailySales!$R4282</f>
        <v>12</v>
      </c>
      <c r="W4282" s="148">
        <f>+DailySales!$V4282*DailySales!$Q4282</f>
        <v>8.3999999999999986</v>
      </c>
      <c r="X4282" s="148">
        <f>VLOOKUP(O4282,Stock[],6,FALSE)</f>
        <v>4700</v>
      </c>
      <c r="Y4282" s="148">
        <f>+DailySales!$V4282*DailySales!$X4282</f>
        <v>56400</v>
      </c>
      <c r="Z4282" s="146"/>
      <c r="AA4282" s="146"/>
      <c r="AB4282" s="146"/>
      <c r="AC4282" s="146"/>
      <c r="AD4282" s="146"/>
      <c r="AE4282" s="149"/>
      <c r="AF4282" s="150">
        <v>46077</v>
      </c>
      <c r="AG4282" s="151">
        <v>56400</v>
      </c>
      <c r="AH4282" s="150"/>
      <c r="AI4282" s="151"/>
      <c r="AJ4282" s="150"/>
      <c r="AK4282" s="151"/>
      <c r="AL4282" s="34"/>
      <c r="AM4282" s="39"/>
      <c r="AN428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83" spans="1:40" ht="19.5" customHeight="1" x14ac:dyDescent="0.25">
      <c r="A4283" s="141">
        <f t="shared" si="632"/>
        <v>2026</v>
      </c>
      <c r="B4283" s="141">
        <f t="shared" si="633"/>
        <v>2</v>
      </c>
      <c r="C4283" s="154">
        <v>46073</v>
      </c>
      <c r="D4283" s="142">
        <f t="shared" ca="1" si="634"/>
        <v>46097</v>
      </c>
      <c r="E4283" s="142" t="str">
        <f t="shared" ca="1" si="635"/>
        <v>0-Months</v>
      </c>
      <c r="F4283" s="142" t="str">
        <f>VLOOKUP(O4283,Stock[],5,FALSE)</f>
        <v>Whisky</v>
      </c>
      <c r="G4283" s="143" t="s">
        <v>3739</v>
      </c>
      <c r="H4283" s="144"/>
      <c r="I4283" s="145" t="s">
        <v>1902</v>
      </c>
      <c r="J4283" s="141" t="str">
        <f>VLOOKUP(I4283,Customers[],2,FALSE)</f>
        <v>ကမ္ဘာသစ်</v>
      </c>
      <c r="K4283" s="141" t="str">
        <f>VLOOKUP(I4283,Customers[],4,FALSE)</f>
        <v>Meiktila</v>
      </c>
      <c r="L4283" s="141" t="str">
        <f>VLOOKUP(Table85[[#This Row],[CustomerID]],Table!H:K,3,0)</f>
        <v>မြို့သစ်</v>
      </c>
      <c r="M4283" s="141" t="str">
        <f>VLOOKUP(I4283,Customers[],5,FALSE)</f>
        <v>Van-2</v>
      </c>
      <c r="N4283" s="145" t="s">
        <v>10</v>
      </c>
      <c r="O4283" s="146" t="s">
        <v>2113</v>
      </c>
      <c r="P4283" s="141" t="str">
        <f>VLOOKUP(O4283,Stock[],2,FALSE)</f>
        <v>Ngwe Taung 700ml</v>
      </c>
      <c r="Q4283" s="147">
        <f>VLOOKUP(O4283,Stock[],3,FALSE)</f>
        <v>0.7</v>
      </c>
      <c r="R4283" s="147">
        <f>VLOOKUP(O4283,Stock[],4,FALSE)</f>
        <v>12</v>
      </c>
      <c r="S4283" s="146"/>
      <c r="T4283" s="147">
        <f>(DailySales!$S4283/DailySales!$R4283)+DailySales!$U4283</f>
        <v>1</v>
      </c>
      <c r="U4283" s="146">
        <v>1</v>
      </c>
      <c r="V4283" s="148">
        <f>+DailySales!$T4283*DailySales!$R4283</f>
        <v>12</v>
      </c>
      <c r="W4283" s="148">
        <f>+DailySales!$V4283*DailySales!$Q4283</f>
        <v>8.3999999999999986</v>
      </c>
      <c r="X4283" s="148">
        <f>VLOOKUP(O4283,Stock[],6,FALSE)</f>
        <v>4700</v>
      </c>
      <c r="Y4283" s="148">
        <f>+DailySales!$V4283*DailySales!$X4283</f>
        <v>56400</v>
      </c>
      <c r="Z4283" s="146"/>
      <c r="AA4283" s="146"/>
      <c r="AB4283" s="146"/>
      <c r="AC4283" s="146"/>
      <c r="AD4283" s="146"/>
      <c r="AE4283" s="149"/>
      <c r="AF4283" s="150">
        <v>46074</v>
      </c>
      <c r="AG4283" s="151">
        <v>56400</v>
      </c>
      <c r="AH4283" s="150"/>
      <c r="AI4283" s="151"/>
      <c r="AJ4283" s="150"/>
      <c r="AK4283" s="151"/>
      <c r="AL4283" s="34"/>
      <c r="AM4283" s="39"/>
      <c r="AN428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84" spans="1:40" ht="19.5" customHeight="1" x14ac:dyDescent="0.25">
      <c r="A4284" s="141">
        <f t="shared" si="632"/>
        <v>2026</v>
      </c>
      <c r="B4284" s="141">
        <f t="shared" si="633"/>
        <v>2</v>
      </c>
      <c r="C4284" s="154">
        <v>46073</v>
      </c>
      <c r="D4284" s="142">
        <f t="shared" ca="1" si="634"/>
        <v>46097</v>
      </c>
      <c r="E4284" s="142" t="str">
        <f t="shared" ca="1" si="635"/>
        <v>0-Months</v>
      </c>
      <c r="F4284" s="142" t="str">
        <f>VLOOKUP(O4284,Stock[],5,FALSE)</f>
        <v>Whisky</v>
      </c>
      <c r="G4284" s="143" t="s">
        <v>3740</v>
      </c>
      <c r="H4284" s="144"/>
      <c r="I4284" s="145" t="s">
        <v>750</v>
      </c>
      <c r="J4284" s="141" t="str">
        <f>VLOOKUP(I4284,Customers[],2,FALSE)</f>
        <v>သဇင်ဖြူ</v>
      </c>
      <c r="K4284" s="141" t="str">
        <f>VLOOKUP(I4284,Customers[],4,FALSE)</f>
        <v>Meiktila</v>
      </c>
      <c r="L4284" s="141" t="str">
        <f>VLOOKUP(Table85[[#This Row],[CustomerID]],Table!H:K,3,0)</f>
        <v>မိတ္ထီလာ</v>
      </c>
      <c r="M4284" s="141" t="str">
        <f>VLOOKUP(I4284,Customers[],5,FALSE)</f>
        <v>Van-2</v>
      </c>
      <c r="N4284" s="145" t="s">
        <v>10</v>
      </c>
      <c r="O4284" s="146" t="s">
        <v>2113</v>
      </c>
      <c r="P4284" s="141" t="str">
        <f>VLOOKUP(O4284,Stock[],2,FALSE)</f>
        <v>Ngwe Taung 700ml</v>
      </c>
      <c r="Q4284" s="147">
        <f>VLOOKUP(O4284,Stock[],3,FALSE)</f>
        <v>0.7</v>
      </c>
      <c r="R4284" s="147">
        <f>VLOOKUP(O4284,Stock[],4,FALSE)</f>
        <v>12</v>
      </c>
      <c r="S4284" s="146"/>
      <c r="T4284" s="147">
        <f>(DailySales!$S4284/DailySales!$R4284)+DailySales!$U4284</f>
        <v>1</v>
      </c>
      <c r="U4284" s="146">
        <v>1</v>
      </c>
      <c r="V4284" s="148">
        <f>+DailySales!$T4284*DailySales!$R4284</f>
        <v>12</v>
      </c>
      <c r="W4284" s="148">
        <f>+DailySales!$V4284*DailySales!$Q4284</f>
        <v>8.3999999999999986</v>
      </c>
      <c r="X4284" s="148">
        <f>VLOOKUP(O4284,Stock[],6,FALSE)</f>
        <v>4700</v>
      </c>
      <c r="Y4284" s="148">
        <f>+DailySales!$V4284*DailySales!$X4284</f>
        <v>56400</v>
      </c>
      <c r="Z4284" s="146"/>
      <c r="AA4284" s="146"/>
      <c r="AB4284" s="146"/>
      <c r="AC4284" s="146"/>
      <c r="AD4284" s="146"/>
      <c r="AE4284" s="149"/>
      <c r="AF4284" s="150">
        <v>46078</v>
      </c>
      <c r="AG4284" s="151">
        <v>56400</v>
      </c>
      <c r="AH4284" s="150"/>
      <c r="AI4284" s="151"/>
      <c r="AJ4284" s="150"/>
      <c r="AK4284" s="151"/>
      <c r="AL4284" s="34"/>
      <c r="AM4284" s="39"/>
      <c r="AN428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85" spans="1:40" ht="19.5" customHeight="1" x14ac:dyDescent="0.25">
      <c r="A4285" s="141">
        <f t="shared" si="632"/>
        <v>2026</v>
      </c>
      <c r="B4285" s="141">
        <f t="shared" si="633"/>
        <v>2</v>
      </c>
      <c r="C4285" s="154">
        <v>46073</v>
      </c>
      <c r="D4285" s="142">
        <f t="shared" ca="1" si="634"/>
        <v>46097</v>
      </c>
      <c r="E4285" s="142" t="str">
        <f t="shared" ca="1" si="635"/>
        <v>0-Months</v>
      </c>
      <c r="F4285" s="142" t="str">
        <f>VLOOKUP(O4285,Stock[],5,FALSE)</f>
        <v>Whisky</v>
      </c>
      <c r="G4285" s="143" t="s">
        <v>3741</v>
      </c>
      <c r="H4285" s="144"/>
      <c r="I4285" s="145" t="s">
        <v>745</v>
      </c>
      <c r="J4285" s="141" t="str">
        <f>VLOOKUP(I4285,Customers[],2,FALSE)</f>
        <v>ဖောက်တိုက်</v>
      </c>
      <c r="K4285" s="141">
        <f>VLOOKUP(I4285,Customers[],4,FALSE)</f>
        <v>0</v>
      </c>
      <c r="L4285" s="141">
        <f>VLOOKUP(Table85[[#This Row],[CustomerID]],Table!H:K,3,0)</f>
        <v>0</v>
      </c>
      <c r="M4285" s="141">
        <f>VLOOKUP(I4285,Customers[],5,FALSE)</f>
        <v>0</v>
      </c>
      <c r="N4285" s="145" t="s">
        <v>14</v>
      </c>
      <c r="O4285" s="146" t="s">
        <v>2114</v>
      </c>
      <c r="P4285" s="141" t="str">
        <f>VLOOKUP(O4285,Stock[],2,FALSE)</f>
        <v>Ngwe Taung 700ml(NFS)</v>
      </c>
      <c r="Q4285" s="147">
        <f>VLOOKUP(O4285,Stock[],3,FALSE)</f>
        <v>0.7</v>
      </c>
      <c r="R4285" s="147">
        <f>VLOOKUP(O4285,Stock[],4,FALSE)</f>
        <v>12</v>
      </c>
      <c r="S4285" s="146">
        <v>3</v>
      </c>
      <c r="T4285" s="147">
        <f>(DailySales!$S4285/DailySales!$R4285)+DailySales!$U4285</f>
        <v>0.25</v>
      </c>
      <c r="U4285" s="146"/>
      <c r="V4285" s="148">
        <f>+DailySales!$T4285*DailySales!$R4285</f>
        <v>3</v>
      </c>
      <c r="W4285" s="148">
        <f>+DailySales!$V4285*DailySales!$Q4285</f>
        <v>2.0999999999999996</v>
      </c>
      <c r="X4285" s="148">
        <f>VLOOKUP(O4285,Stock[],6,FALSE)</f>
        <v>4700</v>
      </c>
      <c r="Y4285" s="148">
        <f>+DailySales!$V4285*DailySales!$X4285</f>
        <v>14100</v>
      </c>
      <c r="Z4285" s="146"/>
      <c r="AA4285" s="146"/>
      <c r="AB4285" s="146"/>
      <c r="AC4285" s="146"/>
      <c r="AD4285" s="146"/>
      <c r="AE4285" s="149"/>
      <c r="AF4285" s="150">
        <v>46073</v>
      </c>
      <c r="AG4285" s="151">
        <v>14100</v>
      </c>
      <c r="AH4285" s="150"/>
      <c r="AI4285" s="151"/>
      <c r="AJ4285" s="150"/>
      <c r="AK4285" s="151"/>
      <c r="AL4285" s="34"/>
      <c r="AM4285" s="39"/>
      <c r="AN428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86" spans="1:40" ht="19.5" customHeight="1" x14ac:dyDescent="0.25">
      <c r="A4286" s="141">
        <f t="shared" ref="A4286:A4328" si="636">YEAR(C4286)</f>
        <v>2026</v>
      </c>
      <c r="B4286" s="141">
        <f t="shared" ref="B4286:B4328" si="637">MONTH(C4286)</f>
        <v>2</v>
      </c>
      <c r="C4286" s="154">
        <v>46074</v>
      </c>
      <c r="D4286" s="142">
        <f t="shared" ref="D4286:D4328" ca="1" si="638">TODAY()</f>
        <v>46097</v>
      </c>
      <c r="E4286" s="142" t="str">
        <f t="shared" ref="E4286:E4328" ca="1" si="639">DATEDIF(C4286,D4286,"M")&amp;"-Months"</f>
        <v>0-Months</v>
      </c>
      <c r="F4286" s="142" t="str">
        <f>VLOOKUP(O4286,Stock[],5,FALSE)</f>
        <v>BE</v>
      </c>
      <c r="G4286" s="143" t="s">
        <v>3742</v>
      </c>
      <c r="H4286" s="144" t="s">
        <v>283</v>
      </c>
      <c r="I4286" s="145" t="s">
        <v>2015</v>
      </c>
      <c r="J4286" s="141" t="str">
        <f>VLOOKUP(I4286,Customers[],2,FALSE)</f>
        <v>ကိုဆွေကျော်</v>
      </c>
      <c r="K4286" s="141" t="str">
        <f>VLOOKUP(I4286,Customers[],4,FALSE)</f>
        <v>Pyawbwe</v>
      </c>
      <c r="L4286" s="141" t="str">
        <f>VLOOKUP(Table85[[#This Row],[CustomerID]],Table!H:K,3,0)</f>
        <v>‌တောင်းကောက်ရွာ</v>
      </c>
      <c r="M4286" s="141" t="str">
        <f>VLOOKUP(I4286,Customers[],5,FALSE)</f>
        <v>Van-1</v>
      </c>
      <c r="N4286" s="145" t="s">
        <v>9</v>
      </c>
      <c r="O4286" s="146" t="s">
        <v>214</v>
      </c>
      <c r="P4286" s="141" t="str">
        <f>VLOOKUP(O4286,Stock[],2,FALSE)</f>
        <v>ကောင်းကြည်</v>
      </c>
      <c r="Q4286" s="147">
        <f>VLOOKUP(O4286,Stock[],3,FALSE)</f>
        <v>0.64</v>
      </c>
      <c r="R4286" s="147">
        <f>VLOOKUP(O4286,Stock[],4,FALSE)</f>
        <v>14</v>
      </c>
      <c r="S4286" s="146"/>
      <c r="T4286" s="147">
        <f>(DailySales!$S4286/DailySales!$R4286)+DailySales!$U4286</f>
        <v>3</v>
      </c>
      <c r="U4286" s="146">
        <v>3</v>
      </c>
      <c r="V4286" s="148">
        <f>+DailySales!$T4286*DailySales!$R4286</f>
        <v>42</v>
      </c>
      <c r="W4286" s="148">
        <f>+DailySales!$V4286*DailySales!$Q4286</f>
        <v>26.88</v>
      </c>
      <c r="X4286" s="148">
        <f>VLOOKUP(O4286,Stock[],6,FALSE)</f>
        <v>1330</v>
      </c>
      <c r="Y4286" s="148">
        <f>+DailySales!$V4286*DailySales!$X4286</f>
        <v>55860</v>
      </c>
      <c r="Z4286" s="146"/>
      <c r="AA4286" s="146"/>
      <c r="AB4286" s="146"/>
      <c r="AC4286" s="146"/>
      <c r="AD4286" s="146"/>
      <c r="AE4286" s="149">
        <v>1440</v>
      </c>
      <c r="AF4286" s="150">
        <v>46074</v>
      </c>
      <c r="AG4286" s="151">
        <v>57300</v>
      </c>
      <c r="AH4286" s="150"/>
      <c r="AI4286" s="151"/>
      <c r="AJ4286" s="150"/>
      <c r="AK4286" s="151"/>
      <c r="AL4286" s="34"/>
      <c r="AM4286" s="39"/>
      <c r="AN428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87" spans="1:40" ht="19.5" customHeight="1" x14ac:dyDescent="0.25">
      <c r="A4287" s="141">
        <f t="shared" si="636"/>
        <v>2026</v>
      </c>
      <c r="B4287" s="141">
        <f t="shared" si="637"/>
        <v>2</v>
      </c>
      <c r="C4287" s="154">
        <v>46074</v>
      </c>
      <c r="D4287" s="142">
        <f t="shared" ca="1" si="638"/>
        <v>46097</v>
      </c>
      <c r="E4287" s="142" t="str">
        <f t="shared" ca="1" si="639"/>
        <v>0-Months</v>
      </c>
      <c r="F4287" s="142" t="str">
        <f>VLOOKUP(O4287,Stock[],5,FALSE)</f>
        <v>BE</v>
      </c>
      <c r="G4287" s="143" t="s">
        <v>3743</v>
      </c>
      <c r="H4287" s="144" t="s">
        <v>283</v>
      </c>
      <c r="I4287" s="145" t="s">
        <v>643</v>
      </c>
      <c r="J4287" s="141" t="str">
        <f>VLOOKUP(I4287,Customers[],2,FALSE)</f>
        <v>ဒေါ်ခင်မြင့်</v>
      </c>
      <c r="K4287" s="141" t="str">
        <f>VLOOKUP(I4287,Customers[],4,FALSE)</f>
        <v>Meiktila</v>
      </c>
      <c r="L4287" s="141" t="str">
        <f>VLOOKUP(Table85[[#This Row],[CustomerID]],Table!H:K,3,0)</f>
        <v>ကျောက်ကာ</v>
      </c>
      <c r="M4287" s="141" t="str">
        <f>VLOOKUP(I4287,Customers[],5,FALSE)</f>
        <v>Van-2</v>
      </c>
      <c r="N4287" s="145" t="s">
        <v>9</v>
      </c>
      <c r="O4287" s="146" t="s">
        <v>2120</v>
      </c>
      <c r="P4287" s="141" t="str">
        <f>VLOOKUP(O4287,Stock[],2,FALSE)</f>
        <v>ဇေ အရက်သန့်</v>
      </c>
      <c r="Q4287" s="147">
        <f>VLOOKUP(O4287,Stock[],3,FALSE)</f>
        <v>0.64</v>
      </c>
      <c r="R4287" s="147">
        <f>VLOOKUP(O4287,Stock[],4,FALSE)</f>
        <v>14</v>
      </c>
      <c r="S4287" s="146"/>
      <c r="T4287" s="147">
        <f>(DailySales!$S4287/DailySales!$R4287)+DailySales!$U4287</f>
        <v>5</v>
      </c>
      <c r="U4287" s="146">
        <v>5</v>
      </c>
      <c r="V4287" s="148">
        <f>+DailySales!$T4287*DailySales!$R4287</f>
        <v>70</v>
      </c>
      <c r="W4287" s="148">
        <f>+DailySales!$V4287*DailySales!$Q4287</f>
        <v>44.800000000000004</v>
      </c>
      <c r="X4287" s="148">
        <f>VLOOKUP(O4287,Stock[],6,FALSE)</f>
        <v>1380</v>
      </c>
      <c r="Y4287" s="148">
        <f>+DailySales!$V4287*DailySales!$X4287</f>
        <v>96600</v>
      </c>
      <c r="Z4287" s="146"/>
      <c r="AA4287" s="146"/>
      <c r="AB4287" s="146"/>
      <c r="AC4287" s="146"/>
      <c r="AD4287" s="146"/>
      <c r="AE4287" s="149">
        <v>2400</v>
      </c>
      <c r="AF4287" s="150">
        <v>46074</v>
      </c>
      <c r="AG4287" s="151">
        <v>99000</v>
      </c>
      <c r="AH4287" s="150"/>
      <c r="AI4287" s="151"/>
      <c r="AJ4287" s="150"/>
      <c r="AK4287" s="151"/>
      <c r="AL4287" s="34"/>
      <c r="AM4287" s="39"/>
      <c r="AN428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88" spans="1:40" ht="19.5" customHeight="1" x14ac:dyDescent="0.25">
      <c r="A4288" s="141">
        <f t="shared" si="636"/>
        <v>2026</v>
      </c>
      <c r="B4288" s="141">
        <f t="shared" si="637"/>
        <v>2</v>
      </c>
      <c r="C4288" s="154">
        <v>46074</v>
      </c>
      <c r="D4288" s="142">
        <f t="shared" ca="1" si="638"/>
        <v>46097</v>
      </c>
      <c r="E4288" s="142" t="str">
        <f t="shared" ca="1" si="639"/>
        <v>0-Months</v>
      </c>
      <c r="F4288" s="142" t="str">
        <f>VLOOKUP(O4288,Stock[],5,FALSE)</f>
        <v>BE</v>
      </c>
      <c r="G4288" s="143" t="s">
        <v>3743</v>
      </c>
      <c r="H4288" s="144" t="s">
        <v>283</v>
      </c>
      <c r="I4288" s="145" t="s">
        <v>643</v>
      </c>
      <c r="J4288" s="141" t="str">
        <f>VLOOKUP(I4288,Customers[],2,FALSE)</f>
        <v>ဒေါ်ခင်မြင့်</v>
      </c>
      <c r="K4288" s="141" t="str">
        <f>VLOOKUP(I4288,Customers[],4,FALSE)</f>
        <v>Meiktila</v>
      </c>
      <c r="L4288" s="141" t="str">
        <f>VLOOKUP(Table85[[#This Row],[CustomerID]],Table!H:K,3,0)</f>
        <v>ကျောက်ကာ</v>
      </c>
      <c r="M4288" s="141" t="str">
        <f>VLOOKUP(I4288,Customers[],5,FALSE)</f>
        <v>Van-2</v>
      </c>
      <c r="N4288" s="145" t="s">
        <v>9</v>
      </c>
      <c r="O4288" s="146" t="s">
        <v>225</v>
      </c>
      <c r="P4288" s="141" t="str">
        <f>VLOOKUP(O4288,Stock[],2,FALSE)</f>
        <v>ချယ်ရီသံပုရာအရက်သန့်ကော် (1Ltr)</v>
      </c>
      <c r="Q4288" s="147">
        <f>VLOOKUP(O4288,Stock[],3,FALSE)</f>
        <v>1</v>
      </c>
      <c r="R4288" s="147">
        <f>VLOOKUP(O4288,Stock[],4,FALSE)</f>
        <v>12</v>
      </c>
      <c r="S4288" s="146"/>
      <c r="T4288" s="147">
        <f>(DailySales!$S4288/DailySales!$R4288)+DailySales!$U4288</f>
        <v>1</v>
      </c>
      <c r="U4288" s="146">
        <v>1</v>
      </c>
      <c r="V4288" s="148">
        <f>+DailySales!$T4288*DailySales!$R4288</f>
        <v>12</v>
      </c>
      <c r="W4288" s="148">
        <f>+DailySales!$V4288*DailySales!$Q4288</f>
        <v>12</v>
      </c>
      <c r="X4288" s="148">
        <f>VLOOKUP(O4288,Stock[],6,FALSE)</f>
        <v>1260</v>
      </c>
      <c r="Y4288" s="148">
        <f>+DailySales!$V4288*DailySales!$X4288</f>
        <v>15120</v>
      </c>
      <c r="Z4288" s="146"/>
      <c r="AA4288" s="146"/>
      <c r="AB4288" s="146"/>
      <c r="AC4288" s="146"/>
      <c r="AD4288" s="146"/>
      <c r="AE4288" s="149">
        <v>380</v>
      </c>
      <c r="AF4288" s="150">
        <v>46074</v>
      </c>
      <c r="AG4288" s="151">
        <v>15500</v>
      </c>
      <c r="AH4288" s="150"/>
      <c r="AI4288" s="151"/>
      <c r="AJ4288" s="150"/>
      <c r="AK4288" s="151"/>
      <c r="AL4288" s="34"/>
      <c r="AM4288" s="39"/>
      <c r="AN428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89" spans="1:40" ht="19.5" customHeight="1" x14ac:dyDescent="0.25">
      <c r="A4289" s="141">
        <f t="shared" si="636"/>
        <v>2026</v>
      </c>
      <c r="B4289" s="141">
        <f t="shared" si="637"/>
        <v>2</v>
      </c>
      <c r="C4289" s="154">
        <v>46074</v>
      </c>
      <c r="D4289" s="142">
        <f t="shared" ca="1" si="638"/>
        <v>46097</v>
      </c>
      <c r="E4289" s="142" t="str">
        <f t="shared" ca="1" si="639"/>
        <v>0-Months</v>
      </c>
      <c r="F4289" s="142" t="str">
        <f>VLOOKUP(O4289,Stock[],5,FALSE)</f>
        <v>BE</v>
      </c>
      <c r="G4289" s="143" t="s">
        <v>3744</v>
      </c>
      <c r="H4289" s="144" t="s">
        <v>283</v>
      </c>
      <c r="I4289" s="145" t="s">
        <v>647</v>
      </c>
      <c r="J4289" s="141" t="str">
        <f>VLOOKUP(I4289,Customers[],2,FALSE)</f>
        <v>မအေးကြူ</v>
      </c>
      <c r="K4289" s="141" t="str">
        <f>VLOOKUP(I4289,Customers[],4,FALSE)</f>
        <v>Meiktila</v>
      </c>
      <c r="L4289" s="141" t="str">
        <f>VLOOKUP(Table85[[#This Row],[CustomerID]],Table!H:K,3,0)</f>
        <v>ပေါက်တော</v>
      </c>
      <c r="M4289" s="141" t="str">
        <f>VLOOKUP(I4289,Customers[],5,FALSE)</f>
        <v>Van-2</v>
      </c>
      <c r="N4289" s="145" t="s">
        <v>9</v>
      </c>
      <c r="O4289" s="146" t="s">
        <v>1395</v>
      </c>
      <c r="P4289" s="141" t="str">
        <f>VLOOKUP(O4289,Stock[],2,FALSE)</f>
        <v>ရွှေမင်းသားမန်ကျည်းခေါင်ရည်</v>
      </c>
      <c r="Q4289" s="147">
        <f>VLOOKUP(O4289,Stock[],3,FALSE)</f>
        <v>0.64</v>
      </c>
      <c r="R4289" s="147">
        <f>VLOOKUP(O4289,Stock[],4,FALSE)</f>
        <v>14</v>
      </c>
      <c r="S4289" s="146"/>
      <c r="T4289" s="147">
        <f>(DailySales!$S4289/DailySales!$R4289)+DailySales!$U4289</f>
        <v>5</v>
      </c>
      <c r="U4289" s="146">
        <v>5</v>
      </c>
      <c r="V4289" s="148">
        <f>+DailySales!$T4289*DailySales!$R4289</f>
        <v>70</v>
      </c>
      <c r="W4289" s="148">
        <f>+DailySales!$V4289*DailySales!$Q4289</f>
        <v>44.800000000000004</v>
      </c>
      <c r="X4289" s="148">
        <f>VLOOKUP(O4289,Stock[],6,FALSE)</f>
        <v>830</v>
      </c>
      <c r="Y4289" s="148">
        <f>+DailySales!$V4289*DailySales!$X4289</f>
        <v>58100</v>
      </c>
      <c r="Z4289" s="146"/>
      <c r="AA4289" s="146"/>
      <c r="AB4289" s="146"/>
      <c r="AC4289" s="146"/>
      <c r="AD4289" s="146"/>
      <c r="AE4289" s="149">
        <v>1900</v>
      </c>
      <c r="AF4289" s="150">
        <v>46074</v>
      </c>
      <c r="AG4289" s="151">
        <v>60000</v>
      </c>
      <c r="AH4289" s="150"/>
      <c r="AI4289" s="151"/>
      <c r="AJ4289" s="150"/>
      <c r="AK4289" s="151"/>
      <c r="AL4289" s="34"/>
      <c r="AM4289" s="39"/>
      <c r="AN428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90" spans="1:40" ht="19.5" customHeight="1" x14ac:dyDescent="0.25">
      <c r="A4290" s="141">
        <f t="shared" si="636"/>
        <v>2026</v>
      </c>
      <c r="B4290" s="141">
        <f t="shared" si="637"/>
        <v>2</v>
      </c>
      <c r="C4290" s="154">
        <v>46074</v>
      </c>
      <c r="D4290" s="142">
        <f t="shared" ca="1" si="638"/>
        <v>46097</v>
      </c>
      <c r="E4290" s="142" t="str">
        <f t="shared" ca="1" si="639"/>
        <v>0-Months</v>
      </c>
      <c r="F4290" s="142" t="str">
        <f>VLOOKUP(O4290,Stock[],5,FALSE)</f>
        <v>BE</v>
      </c>
      <c r="G4290" s="143" t="s">
        <v>3745</v>
      </c>
      <c r="H4290" s="144" t="s">
        <v>283</v>
      </c>
      <c r="I4290" s="145" t="s">
        <v>2985</v>
      </c>
      <c r="J4290" s="141" t="str">
        <f>VLOOKUP(I4290,Customers[],2,FALSE)</f>
        <v>ကိုထက်ကို</v>
      </c>
      <c r="K4290" s="141" t="str">
        <f>VLOOKUP(I4290,Customers[],4,FALSE)</f>
        <v>Meiktila</v>
      </c>
      <c r="L4290" s="141" t="str">
        <f>VLOOKUP(Table85[[#This Row],[CustomerID]],Table!H:K,3,0)</f>
        <v>ပေါက်တော</v>
      </c>
      <c r="M4290" s="141" t="str">
        <f>VLOOKUP(I4290,Customers[],5,FALSE)</f>
        <v>Van-2</v>
      </c>
      <c r="N4290" s="145" t="s">
        <v>9</v>
      </c>
      <c r="O4290" s="146" t="s">
        <v>207</v>
      </c>
      <c r="P4290" s="141" t="str">
        <f>VLOOKUP(O4290,Stock[],2,FALSE)</f>
        <v>ရွှေမင်းသားခေါင်ရည်</v>
      </c>
      <c r="Q4290" s="147">
        <f>VLOOKUP(O4290,Stock[],3,FALSE)</f>
        <v>0.64</v>
      </c>
      <c r="R4290" s="147">
        <f>VLOOKUP(O4290,Stock[],4,FALSE)</f>
        <v>24</v>
      </c>
      <c r="S4290" s="146"/>
      <c r="T4290" s="147">
        <f>(DailySales!$S4290/DailySales!$R4290)+DailySales!$U4290</f>
        <v>10</v>
      </c>
      <c r="U4290" s="146">
        <v>10</v>
      </c>
      <c r="V4290" s="148">
        <f>+DailySales!$T4290*DailySales!$R4290</f>
        <v>240</v>
      </c>
      <c r="W4290" s="148">
        <f>+DailySales!$V4290*DailySales!$Q4290</f>
        <v>153.6</v>
      </c>
      <c r="X4290" s="148">
        <f>VLOOKUP(O4290,Stock[],6,FALSE)</f>
        <v>800</v>
      </c>
      <c r="Y4290" s="148">
        <f>+DailySales!$V4290*DailySales!$X4290</f>
        <v>192000</v>
      </c>
      <c r="Z4290" s="146"/>
      <c r="AA4290" s="146"/>
      <c r="AB4290" s="146"/>
      <c r="AC4290" s="146"/>
      <c r="AD4290" s="146"/>
      <c r="AE4290" s="149">
        <v>5000</v>
      </c>
      <c r="AF4290" s="150">
        <v>46074</v>
      </c>
      <c r="AG4290" s="151">
        <v>197000</v>
      </c>
      <c r="AH4290" s="150"/>
      <c r="AI4290" s="151"/>
      <c r="AJ4290" s="150"/>
      <c r="AK4290" s="151"/>
      <c r="AL4290" s="34"/>
      <c r="AM4290" s="39"/>
      <c r="AN429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91" spans="1:40" ht="19.5" customHeight="1" x14ac:dyDescent="0.25">
      <c r="A4291" s="141">
        <f t="shared" si="636"/>
        <v>2026</v>
      </c>
      <c r="B4291" s="141">
        <f t="shared" si="637"/>
        <v>2</v>
      </c>
      <c r="C4291" s="154">
        <v>46074</v>
      </c>
      <c r="D4291" s="142">
        <f t="shared" ca="1" si="638"/>
        <v>46097</v>
      </c>
      <c r="E4291" s="142" t="str">
        <f t="shared" ca="1" si="639"/>
        <v>0-Months</v>
      </c>
      <c r="F4291" s="142" t="str">
        <f>VLOOKUP(O4291,Stock[],5,FALSE)</f>
        <v>BE</v>
      </c>
      <c r="G4291" s="143" t="s">
        <v>3746</v>
      </c>
      <c r="H4291" s="144" t="s">
        <v>283</v>
      </c>
      <c r="I4291" s="145" t="s">
        <v>2985</v>
      </c>
      <c r="J4291" s="141" t="str">
        <f>VLOOKUP(I4291,Customers[],2,FALSE)</f>
        <v>ကိုထက်ကို</v>
      </c>
      <c r="K4291" s="141" t="str">
        <f>VLOOKUP(I4291,Customers[],4,FALSE)</f>
        <v>Meiktila</v>
      </c>
      <c r="L4291" s="141" t="str">
        <f>VLOOKUP(Table85[[#This Row],[CustomerID]],Table!H:K,3,0)</f>
        <v>ပေါက်တော</v>
      </c>
      <c r="M4291" s="141" t="str">
        <f>VLOOKUP(I4291,Customers[],5,FALSE)</f>
        <v>Van-2</v>
      </c>
      <c r="N4291" s="145" t="s">
        <v>9</v>
      </c>
      <c r="O4291" s="146" t="s">
        <v>1395</v>
      </c>
      <c r="P4291" s="141" t="str">
        <f>VLOOKUP(O4291,Stock[],2,FALSE)</f>
        <v>ရွှေမင်းသားမန်ကျည်းခေါင်ရည်</v>
      </c>
      <c r="Q4291" s="147">
        <f>VLOOKUP(O4291,Stock[],3,FALSE)</f>
        <v>0.64</v>
      </c>
      <c r="R4291" s="147">
        <f>VLOOKUP(O4291,Stock[],4,FALSE)</f>
        <v>14</v>
      </c>
      <c r="S4291" s="146"/>
      <c r="T4291" s="147">
        <f>(DailySales!$S4291/DailySales!$R4291)+DailySales!$U4291</f>
        <v>2</v>
      </c>
      <c r="U4291" s="146">
        <v>2</v>
      </c>
      <c r="V4291" s="148">
        <f>+DailySales!$T4291*DailySales!$R4291</f>
        <v>28</v>
      </c>
      <c r="W4291" s="148">
        <f>+DailySales!$V4291*DailySales!$Q4291</f>
        <v>17.920000000000002</v>
      </c>
      <c r="X4291" s="148">
        <f>VLOOKUP(O4291,Stock[],6,FALSE)</f>
        <v>830</v>
      </c>
      <c r="Y4291" s="148">
        <f>+DailySales!$V4291*DailySales!$X4291</f>
        <v>23240</v>
      </c>
      <c r="Z4291" s="146"/>
      <c r="AA4291" s="146"/>
      <c r="AB4291" s="146"/>
      <c r="AC4291" s="146"/>
      <c r="AD4291" s="146"/>
      <c r="AE4291" s="149">
        <v>760</v>
      </c>
      <c r="AF4291" s="150">
        <v>46074</v>
      </c>
      <c r="AG4291" s="151">
        <v>24000</v>
      </c>
      <c r="AH4291" s="150"/>
      <c r="AI4291" s="151"/>
      <c r="AJ4291" s="150"/>
      <c r="AK4291" s="151"/>
      <c r="AL4291" s="34"/>
      <c r="AM4291" s="39"/>
      <c r="AN429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92" spans="1:40" ht="19.5" customHeight="1" x14ac:dyDescent="0.25">
      <c r="A4292" s="141">
        <f t="shared" si="636"/>
        <v>2026</v>
      </c>
      <c r="B4292" s="141">
        <f t="shared" si="637"/>
        <v>2</v>
      </c>
      <c r="C4292" s="154">
        <v>46074</v>
      </c>
      <c r="D4292" s="142">
        <f t="shared" ca="1" si="638"/>
        <v>46097</v>
      </c>
      <c r="E4292" s="142" t="str">
        <f t="shared" ca="1" si="639"/>
        <v>0-Months</v>
      </c>
      <c r="F4292" s="142" t="str">
        <f>VLOOKUP(O4292,Stock[],5,FALSE)</f>
        <v>BE</v>
      </c>
      <c r="G4292" s="143" t="s">
        <v>3747</v>
      </c>
      <c r="H4292" s="144" t="s">
        <v>283</v>
      </c>
      <c r="I4292" s="145" t="s">
        <v>1032</v>
      </c>
      <c r="J4292" s="141" t="str">
        <f>VLOOKUP(I4292,Customers[],2,FALSE)</f>
        <v>ဦးဝင်းမြင့်</v>
      </c>
      <c r="K4292" s="141" t="str">
        <f>VLOOKUP(I4292,Customers[],4,FALSE)</f>
        <v>Meiktila</v>
      </c>
      <c r="L4292" s="141" t="str">
        <f>VLOOKUP(Table85[[#This Row],[CustomerID]],Table!H:K,3,0)</f>
        <v>ကုက္ကိုကုန်း</v>
      </c>
      <c r="M4292" s="141" t="str">
        <f>VLOOKUP(I4292,Customers[],5,FALSE)</f>
        <v>Van-2</v>
      </c>
      <c r="N4292" s="145" t="s">
        <v>9</v>
      </c>
      <c r="O4292" s="146" t="s">
        <v>2120</v>
      </c>
      <c r="P4292" s="141" t="str">
        <f>VLOOKUP(O4292,Stock[],2,FALSE)</f>
        <v>ဇေ အရက်သန့်</v>
      </c>
      <c r="Q4292" s="147">
        <f>VLOOKUP(O4292,Stock[],3,FALSE)</f>
        <v>0.64</v>
      </c>
      <c r="R4292" s="147">
        <f>VLOOKUP(O4292,Stock[],4,FALSE)</f>
        <v>14</v>
      </c>
      <c r="S4292" s="146"/>
      <c r="T4292" s="147">
        <f>(DailySales!$S4292/DailySales!$R4292)+DailySales!$U4292</f>
        <v>1</v>
      </c>
      <c r="U4292" s="146">
        <v>1</v>
      </c>
      <c r="V4292" s="148">
        <f>+DailySales!$T4292*DailySales!$R4292</f>
        <v>14</v>
      </c>
      <c r="W4292" s="148">
        <f>+DailySales!$V4292*DailySales!$Q4292</f>
        <v>8.9600000000000009</v>
      </c>
      <c r="X4292" s="148">
        <f>VLOOKUP(O4292,Stock[],6,FALSE)</f>
        <v>1380</v>
      </c>
      <c r="Y4292" s="148">
        <f>+DailySales!$V4292*DailySales!$X4292</f>
        <v>19320</v>
      </c>
      <c r="Z4292" s="146"/>
      <c r="AA4292" s="146"/>
      <c r="AB4292" s="146"/>
      <c r="AC4292" s="146"/>
      <c r="AD4292" s="146"/>
      <c r="AE4292" s="149">
        <v>480</v>
      </c>
      <c r="AF4292" s="150">
        <v>46074</v>
      </c>
      <c r="AG4292" s="151">
        <v>19800</v>
      </c>
      <c r="AH4292" s="150"/>
      <c r="AI4292" s="151"/>
      <c r="AJ4292" s="150"/>
      <c r="AK4292" s="151"/>
      <c r="AL4292" s="34"/>
      <c r="AM4292" s="39"/>
      <c r="AN429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93" spans="1:40" ht="19.5" customHeight="1" x14ac:dyDescent="0.25">
      <c r="A4293" s="141">
        <f t="shared" si="636"/>
        <v>2026</v>
      </c>
      <c r="B4293" s="141">
        <f t="shared" si="637"/>
        <v>2</v>
      </c>
      <c r="C4293" s="154">
        <v>46074</v>
      </c>
      <c r="D4293" s="142">
        <f t="shared" ca="1" si="638"/>
        <v>46097</v>
      </c>
      <c r="E4293" s="142" t="str">
        <f t="shared" ca="1" si="639"/>
        <v>0-Months</v>
      </c>
      <c r="F4293" s="142" t="str">
        <f>VLOOKUP(O4293,Stock[],5,FALSE)</f>
        <v>BE</v>
      </c>
      <c r="G4293" s="143" t="s">
        <v>3748</v>
      </c>
      <c r="H4293" s="144" t="s">
        <v>283</v>
      </c>
      <c r="I4293" s="145" t="s">
        <v>645</v>
      </c>
      <c r="J4293" s="141" t="str">
        <f>VLOOKUP(I4293,Customers[],2,FALSE)</f>
        <v>ကိုဌေး</v>
      </c>
      <c r="K4293" s="141" t="str">
        <f>VLOOKUP(I4293,Customers[],4,FALSE)</f>
        <v>Meiktila</v>
      </c>
      <c r="L4293" s="141" t="str">
        <f>VLOOKUP(Table85[[#This Row],[CustomerID]],Table!H:K,3,0)</f>
        <v>ညောင်အိုင့်</v>
      </c>
      <c r="M4293" s="141" t="str">
        <f>VLOOKUP(I4293,Customers[],5,FALSE)</f>
        <v>Van-2</v>
      </c>
      <c r="N4293" s="145" t="s">
        <v>9</v>
      </c>
      <c r="O4293" s="146" t="s">
        <v>223</v>
      </c>
      <c r="P4293" s="141" t="str">
        <f>VLOOKUP(O4293,Stock[],2,FALSE)</f>
        <v>ချယ်ရီအရက်သန့်ကော် (.6Ltr)</v>
      </c>
      <c r="Q4293" s="147">
        <f>VLOOKUP(O4293,Stock[],3,FALSE)</f>
        <v>0.6</v>
      </c>
      <c r="R4293" s="147">
        <f>VLOOKUP(O4293,Stock[],4,FALSE)</f>
        <v>24</v>
      </c>
      <c r="S4293" s="146"/>
      <c r="T4293" s="147">
        <f>(DailySales!$S4293/DailySales!$R4293)+DailySales!$U4293</f>
        <v>7</v>
      </c>
      <c r="U4293" s="146">
        <v>7</v>
      </c>
      <c r="V4293" s="148">
        <f>+DailySales!$T4293*DailySales!$R4293</f>
        <v>168</v>
      </c>
      <c r="W4293" s="148">
        <f>+DailySales!$V4293*DailySales!$Q4293</f>
        <v>100.8</v>
      </c>
      <c r="X4293" s="148">
        <f>VLOOKUP(O4293,Stock[],6,FALSE)</f>
        <v>875</v>
      </c>
      <c r="Y4293" s="148">
        <f>+DailySales!$V4293*DailySales!$X4293</f>
        <v>147000</v>
      </c>
      <c r="Z4293" s="146"/>
      <c r="AA4293" s="146"/>
      <c r="AB4293" s="146"/>
      <c r="AC4293" s="146"/>
      <c r="AD4293" s="146"/>
      <c r="AE4293" s="149">
        <v>4200</v>
      </c>
      <c r="AF4293" s="150">
        <v>46074</v>
      </c>
      <c r="AG4293" s="151">
        <v>151200</v>
      </c>
      <c r="AH4293" s="150"/>
      <c r="AI4293" s="151"/>
      <c r="AJ4293" s="150"/>
      <c r="AK4293" s="151"/>
      <c r="AL4293" s="34"/>
      <c r="AM4293" s="39"/>
      <c r="AN429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94" spans="1:40" ht="19.5" customHeight="1" x14ac:dyDescent="0.25">
      <c r="A4294" s="141">
        <f t="shared" ref="A4294:A4309" si="640">YEAR(C4294)</f>
        <v>2026</v>
      </c>
      <c r="B4294" s="141">
        <f t="shared" ref="B4294:B4309" si="641">MONTH(C4294)</f>
        <v>2</v>
      </c>
      <c r="C4294" s="154">
        <v>46074</v>
      </c>
      <c r="D4294" s="142">
        <f t="shared" ref="D4294:D4309" ca="1" si="642">TODAY()</f>
        <v>46097</v>
      </c>
      <c r="E4294" s="142" t="str">
        <f t="shared" ref="E4294:E4309" ca="1" si="643">DATEDIF(C4294,D4294,"M")&amp;"-Months"</f>
        <v>0-Months</v>
      </c>
      <c r="F4294" s="142" t="str">
        <f>VLOOKUP(O4294,Stock[],5,FALSE)</f>
        <v>BE</v>
      </c>
      <c r="G4294" s="143" t="s">
        <v>3749</v>
      </c>
      <c r="H4294" s="144"/>
      <c r="I4294" s="145" t="s">
        <v>201</v>
      </c>
      <c r="J4294" s="141" t="str">
        <f>VLOOKUP(I4294,Customers[],2,FALSE)</f>
        <v>ဦးအောင်မိုး(ကောင်းသန့်)</v>
      </c>
      <c r="K4294" s="141" t="str">
        <f>VLOOKUP(I4294,Customers[],4,FALSE)</f>
        <v>Meiktila</v>
      </c>
      <c r="L4294" s="141" t="str">
        <f>VLOOKUP(Table85[[#This Row],[CustomerID]],Table!H:K,3,0)</f>
        <v>မိတ္ထီလာ</v>
      </c>
      <c r="M4294" s="141" t="str">
        <f>VLOOKUP(I4294,Customers[],5,FALSE)</f>
        <v>WholeSales/Contract</v>
      </c>
      <c r="N4294" s="145" t="s">
        <v>10</v>
      </c>
      <c r="O4294" s="146" t="s">
        <v>240</v>
      </c>
      <c r="P4294" s="141" t="str">
        <f>VLOOKUP(O4294,Stock[],2,FALSE)</f>
        <v>သံပုရာအရက်</v>
      </c>
      <c r="Q4294" s="147">
        <f>VLOOKUP(O4294,Stock[],3,FALSE)</f>
        <v>0.64</v>
      </c>
      <c r="R4294" s="147">
        <f>VLOOKUP(O4294,Stock[],4,FALSE)</f>
        <v>14</v>
      </c>
      <c r="S4294" s="146"/>
      <c r="T4294" s="147">
        <f>(DailySales!$S4294/DailySales!$R4294)+DailySales!$U4294</f>
        <v>2</v>
      </c>
      <c r="U4294" s="146">
        <v>2</v>
      </c>
      <c r="V4294" s="148">
        <f>+DailySales!$T4294*DailySales!$R4294</f>
        <v>28</v>
      </c>
      <c r="W4294" s="148">
        <f>+DailySales!$V4294*DailySales!$Q4294</f>
        <v>17.920000000000002</v>
      </c>
      <c r="X4294" s="148">
        <f>VLOOKUP(O4294,Stock[],6,FALSE)</f>
        <v>1330</v>
      </c>
      <c r="Y4294" s="148">
        <f>+DailySales!$V4294*DailySales!$X4294</f>
        <v>37240</v>
      </c>
      <c r="Z4294" s="146"/>
      <c r="AA4294" s="146"/>
      <c r="AB4294" s="146"/>
      <c r="AC4294" s="146"/>
      <c r="AD4294" s="146"/>
      <c r="AE4294" s="149"/>
      <c r="AF4294" s="150"/>
      <c r="AG4294" s="151"/>
      <c r="AH4294" s="150">
        <v>46076</v>
      </c>
      <c r="AI4294" s="151">
        <v>37240</v>
      </c>
      <c r="AJ4294" s="150"/>
      <c r="AK4294" s="151"/>
      <c r="AL4294" s="34"/>
      <c r="AM4294" s="39"/>
      <c r="AN429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95" spans="1:40" ht="19.5" customHeight="1" x14ac:dyDescent="0.25">
      <c r="A4295" s="141">
        <f t="shared" si="640"/>
        <v>2026</v>
      </c>
      <c r="B4295" s="141">
        <f t="shared" si="641"/>
        <v>2</v>
      </c>
      <c r="C4295" s="154">
        <v>46074</v>
      </c>
      <c r="D4295" s="142">
        <f t="shared" ca="1" si="642"/>
        <v>46097</v>
      </c>
      <c r="E4295" s="142" t="str">
        <f t="shared" ca="1" si="643"/>
        <v>0-Months</v>
      </c>
      <c r="F4295" s="142" t="str">
        <f>VLOOKUP(O4295,Stock[],5,FALSE)</f>
        <v>BE</v>
      </c>
      <c r="G4295" s="143" t="s">
        <v>3749</v>
      </c>
      <c r="H4295" s="144"/>
      <c r="I4295" s="145" t="s">
        <v>201</v>
      </c>
      <c r="J4295" s="141" t="str">
        <f>VLOOKUP(I4295,Customers[],2,FALSE)</f>
        <v>ဦးအောင်မိုး(ကောင်းသန့်)</v>
      </c>
      <c r="K4295" s="141" t="str">
        <f>VLOOKUP(I4295,Customers[],4,FALSE)</f>
        <v>Meiktila</v>
      </c>
      <c r="L4295" s="141" t="str">
        <f>VLOOKUP(Table85[[#This Row],[CustomerID]],Table!H:K,3,0)</f>
        <v>မိတ္ထီလာ</v>
      </c>
      <c r="M4295" s="141" t="str">
        <f>VLOOKUP(I4295,Customers[],5,FALSE)</f>
        <v>WholeSales/Contract</v>
      </c>
      <c r="N4295" s="145" t="s">
        <v>10</v>
      </c>
      <c r="O4295" s="146" t="s">
        <v>217</v>
      </c>
      <c r="P4295" s="141" t="str">
        <f>VLOOKUP(O4295,Stock[],2,FALSE)</f>
        <v>လိမ္မော်ဖြူ</v>
      </c>
      <c r="Q4295" s="147">
        <f>VLOOKUP(O4295,Stock[],3,FALSE)</f>
        <v>0.64</v>
      </c>
      <c r="R4295" s="147">
        <f>VLOOKUP(O4295,Stock[],4,FALSE)</f>
        <v>24</v>
      </c>
      <c r="S4295" s="146"/>
      <c r="T4295" s="147">
        <f>(DailySales!$S4295/DailySales!$R4295)+DailySales!$U4295</f>
        <v>10</v>
      </c>
      <c r="U4295" s="146">
        <v>10</v>
      </c>
      <c r="V4295" s="148">
        <f>+DailySales!$T4295*DailySales!$R4295</f>
        <v>240</v>
      </c>
      <c r="W4295" s="148">
        <f>+DailySales!$V4295*DailySales!$Q4295</f>
        <v>153.6</v>
      </c>
      <c r="X4295" s="148">
        <f>VLOOKUP(O4295,Stock[],6,FALSE)</f>
        <v>1330</v>
      </c>
      <c r="Y4295" s="148">
        <f>+DailySales!$V4295*DailySales!$X4295</f>
        <v>319200</v>
      </c>
      <c r="Z4295" s="146"/>
      <c r="AA4295" s="146"/>
      <c r="AB4295" s="146"/>
      <c r="AC4295" s="146"/>
      <c r="AD4295" s="146"/>
      <c r="AE4295" s="149"/>
      <c r="AF4295" s="150"/>
      <c r="AG4295" s="151"/>
      <c r="AH4295" s="150">
        <v>46076</v>
      </c>
      <c r="AI4295" s="151">
        <v>319200</v>
      </c>
      <c r="AJ4295" s="150"/>
      <c r="AK4295" s="151"/>
      <c r="AL4295" s="34"/>
      <c r="AM4295" s="39"/>
      <c r="AN429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96" spans="1:40" ht="19.5" customHeight="1" x14ac:dyDescent="0.25">
      <c r="A4296" s="141">
        <f t="shared" si="640"/>
        <v>2026</v>
      </c>
      <c r="B4296" s="141">
        <f t="shared" si="641"/>
        <v>2</v>
      </c>
      <c r="C4296" s="154">
        <v>46074</v>
      </c>
      <c r="D4296" s="142">
        <f t="shared" ca="1" si="642"/>
        <v>46097</v>
      </c>
      <c r="E4296" s="142" t="str">
        <f t="shared" ca="1" si="643"/>
        <v>0-Months</v>
      </c>
      <c r="F4296" s="142" t="str">
        <f>VLOOKUP(O4296,Stock[],5,FALSE)</f>
        <v>BE</v>
      </c>
      <c r="G4296" s="143" t="s">
        <v>3749</v>
      </c>
      <c r="H4296" s="144"/>
      <c r="I4296" s="145" t="s">
        <v>201</v>
      </c>
      <c r="J4296" s="141" t="str">
        <f>VLOOKUP(I4296,Customers[],2,FALSE)</f>
        <v>ဦးအောင်မိုး(ကောင်းသန့်)</v>
      </c>
      <c r="K4296" s="141" t="str">
        <f>VLOOKUP(I4296,Customers[],4,FALSE)</f>
        <v>Meiktila</v>
      </c>
      <c r="L4296" s="141" t="str">
        <f>VLOOKUP(Table85[[#This Row],[CustomerID]],Table!H:K,3,0)</f>
        <v>မိတ္ထီလာ</v>
      </c>
      <c r="M4296" s="141" t="str">
        <f>VLOOKUP(I4296,Customers[],5,FALSE)</f>
        <v>WholeSales/Contract</v>
      </c>
      <c r="N4296" s="145" t="s">
        <v>10</v>
      </c>
      <c r="O4296" s="146" t="s">
        <v>216</v>
      </c>
      <c r="P4296" s="141" t="str">
        <f>VLOOKUP(O4296,Stock[],2,FALSE)</f>
        <v>ဒဂုံအရက်သန့်</v>
      </c>
      <c r="Q4296" s="147">
        <f>VLOOKUP(O4296,Stock[],3,FALSE)</f>
        <v>0.64</v>
      </c>
      <c r="R4296" s="147">
        <f>VLOOKUP(O4296,Stock[],4,FALSE)</f>
        <v>14</v>
      </c>
      <c r="S4296" s="146"/>
      <c r="T4296" s="147">
        <f>(DailySales!$S4296/DailySales!$R4296)+DailySales!$U4296</f>
        <v>10</v>
      </c>
      <c r="U4296" s="146">
        <v>10</v>
      </c>
      <c r="V4296" s="148">
        <f>+DailySales!$T4296*DailySales!$R4296</f>
        <v>140</v>
      </c>
      <c r="W4296" s="148">
        <f>+DailySales!$V4296*DailySales!$Q4296</f>
        <v>89.600000000000009</v>
      </c>
      <c r="X4296" s="148">
        <f>VLOOKUP(O4296,Stock[],6,FALSE)</f>
        <v>1330</v>
      </c>
      <c r="Y4296" s="148">
        <f>+DailySales!$V4296*DailySales!$X4296</f>
        <v>186200</v>
      </c>
      <c r="Z4296" s="146"/>
      <c r="AA4296" s="146"/>
      <c r="AB4296" s="146"/>
      <c r="AC4296" s="146"/>
      <c r="AD4296" s="146"/>
      <c r="AE4296" s="149"/>
      <c r="AF4296" s="150"/>
      <c r="AG4296" s="151"/>
      <c r="AH4296" s="150">
        <v>46076</v>
      </c>
      <c r="AI4296" s="151">
        <v>186200</v>
      </c>
      <c r="AJ4296" s="150"/>
      <c r="AK4296" s="151"/>
      <c r="AL4296" s="34"/>
      <c r="AM4296" s="39"/>
      <c r="AN429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97" spans="1:40" ht="19.5" customHeight="1" x14ac:dyDescent="0.25">
      <c r="A4297" s="141">
        <f t="shared" si="640"/>
        <v>2026</v>
      </c>
      <c r="B4297" s="141">
        <f t="shared" si="641"/>
        <v>2</v>
      </c>
      <c r="C4297" s="154">
        <v>46074</v>
      </c>
      <c r="D4297" s="142">
        <f t="shared" ca="1" si="642"/>
        <v>46097</v>
      </c>
      <c r="E4297" s="142" t="str">
        <f t="shared" ca="1" si="643"/>
        <v>0-Months</v>
      </c>
      <c r="F4297" s="142" t="str">
        <f>VLOOKUP(O4297,Stock[],5,FALSE)</f>
        <v>BE</v>
      </c>
      <c r="G4297" s="143" t="s">
        <v>3749</v>
      </c>
      <c r="H4297" s="144"/>
      <c r="I4297" s="145" t="s">
        <v>201</v>
      </c>
      <c r="J4297" s="141" t="str">
        <f>VLOOKUP(I4297,Customers[],2,FALSE)</f>
        <v>ဦးအောင်မိုး(ကောင်းသန့်)</v>
      </c>
      <c r="K4297" s="141" t="str">
        <f>VLOOKUP(I4297,Customers[],4,FALSE)</f>
        <v>Meiktila</v>
      </c>
      <c r="L4297" s="141" t="str">
        <f>VLOOKUP(Table85[[#This Row],[CustomerID]],Table!H:K,3,0)</f>
        <v>မိတ္ထီလာ</v>
      </c>
      <c r="M4297" s="141" t="str">
        <f>VLOOKUP(I4297,Customers[],5,FALSE)</f>
        <v>WholeSales/Contract</v>
      </c>
      <c r="N4297" s="145" t="s">
        <v>10</v>
      </c>
      <c r="O4297" s="146" t="s">
        <v>209</v>
      </c>
      <c r="P4297" s="141" t="str">
        <f>VLOOKUP(O4297,Stock[],2,FALSE)</f>
        <v>ဇေယျဝတီ Red</v>
      </c>
      <c r="Q4297" s="147">
        <f>VLOOKUP(O4297,Stock[],3,FALSE)</f>
        <v>0.64</v>
      </c>
      <c r="R4297" s="147">
        <f>VLOOKUP(O4297,Stock[],4,FALSE)</f>
        <v>14</v>
      </c>
      <c r="S4297" s="146"/>
      <c r="T4297" s="147">
        <f>(DailySales!$S4297/DailySales!$R4297)+DailySales!$U4297</f>
        <v>25</v>
      </c>
      <c r="U4297" s="146">
        <v>25</v>
      </c>
      <c r="V4297" s="148">
        <f>+DailySales!$T4297*DailySales!$R4297</f>
        <v>350</v>
      </c>
      <c r="W4297" s="148">
        <f>+DailySales!$V4297*DailySales!$Q4297</f>
        <v>224</v>
      </c>
      <c r="X4297" s="148">
        <f>VLOOKUP(O4297,Stock[],6,FALSE)</f>
        <v>1330</v>
      </c>
      <c r="Y4297" s="148">
        <f>+DailySales!$V4297*DailySales!$X4297</f>
        <v>465500</v>
      </c>
      <c r="Z4297" s="146"/>
      <c r="AA4297" s="146"/>
      <c r="AB4297" s="146"/>
      <c r="AC4297" s="146"/>
      <c r="AD4297" s="146"/>
      <c r="AE4297" s="149"/>
      <c r="AF4297" s="150"/>
      <c r="AG4297" s="151"/>
      <c r="AH4297" s="150">
        <v>46076</v>
      </c>
      <c r="AI4297" s="151">
        <v>465500</v>
      </c>
      <c r="AJ4297" s="150"/>
      <c r="AK4297" s="151"/>
      <c r="AL4297" s="34"/>
      <c r="AM4297" s="39"/>
      <c r="AN429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98" spans="1:40" ht="19.5" customHeight="1" x14ac:dyDescent="0.25">
      <c r="A4298" s="141">
        <f t="shared" si="640"/>
        <v>2026</v>
      </c>
      <c r="B4298" s="141">
        <f t="shared" si="641"/>
        <v>2</v>
      </c>
      <c r="C4298" s="154">
        <v>46074</v>
      </c>
      <c r="D4298" s="142">
        <f t="shared" ca="1" si="642"/>
        <v>46097</v>
      </c>
      <c r="E4298" s="142" t="str">
        <f t="shared" ca="1" si="643"/>
        <v>0-Months</v>
      </c>
      <c r="F4298" s="142" t="str">
        <f>VLOOKUP(O4298,Stock[],5,FALSE)</f>
        <v>BE</v>
      </c>
      <c r="G4298" s="143" t="s">
        <v>3749</v>
      </c>
      <c r="H4298" s="144"/>
      <c r="I4298" s="145" t="s">
        <v>201</v>
      </c>
      <c r="J4298" s="141" t="str">
        <f>VLOOKUP(I4298,Customers[],2,FALSE)</f>
        <v>ဦးအောင်မိုး(ကောင်းသန့်)</v>
      </c>
      <c r="K4298" s="141" t="str">
        <f>VLOOKUP(I4298,Customers[],4,FALSE)</f>
        <v>Meiktila</v>
      </c>
      <c r="L4298" s="141" t="str">
        <f>VLOOKUP(Table85[[#This Row],[CustomerID]],Table!H:K,3,0)</f>
        <v>မိတ္ထီလာ</v>
      </c>
      <c r="M4298" s="141" t="str">
        <f>VLOOKUP(I4298,Customers[],5,FALSE)</f>
        <v>WholeSales/Contract</v>
      </c>
      <c r="N4298" s="145" t="s">
        <v>10</v>
      </c>
      <c r="O4298" s="146" t="s">
        <v>214</v>
      </c>
      <c r="P4298" s="141" t="str">
        <f>VLOOKUP(O4298,Stock[],2,FALSE)</f>
        <v>ကောင်းကြည်</v>
      </c>
      <c r="Q4298" s="147">
        <f>VLOOKUP(O4298,Stock[],3,FALSE)</f>
        <v>0.64</v>
      </c>
      <c r="R4298" s="147">
        <f>VLOOKUP(O4298,Stock[],4,FALSE)</f>
        <v>14</v>
      </c>
      <c r="S4298" s="146"/>
      <c r="T4298" s="147">
        <f>(DailySales!$S4298/DailySales!$R4298)+DailySales!$U4298</f>
        <v>20</v>
      </c>
      <c r="U4298" s="146">
        <v>20</v>
      </c>
      <c r="V4298" s="148">
        <f>+DailySales!$T4298*DailySales!$R4298</f>
        <v>280</v>
      </c>
      <c r="W4298" s="148">
        <f>+DailySales!$V4298*DailySales!$Q4298</f>
        <v>179.20000000000002</v>
      </c>
      <c r="X4298" s="148">
        <f>VLOOKUP(O4298,Stock[],6,FALSE)</f>
        <v>1330</v>
      </c>
      <c r="Y4298" s="148">
        <f>+DailySales!$V4298*DailySales!$X4298</f>
        <v>372400</v>
      </c>
      <c r="Z4298" s="146"/>
      <c r="AA4298" s="146"/>
      <c r="AB4298" s="146"/>
      <c r="AC4298" s="146"/>
      <c r="AD4298" s="146"/>
      <c r="AE4298" s="149"/>
      <c r="AF4298" s="150"/>
      <c r="AG4298" s="151"/>
      <c r="AH4298" s="150">
        <v>46076</v>
      </c>
      <c r="AI4298" s="151">
        <v>32200</v>
      </c>
      <c r="AJ4298" s="150">
        <v>46077</v>
      </c>
      <c r="AK4298" s="151">
        <v>340200</v>
      </c>
      <c r="AL4298" s="34"/>
      <c r="AM4298" s="39"/>
      <c r="AN429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299" spans="1:40" ht="19.5" customHeight="1" x14ac:dyDescent="0.25">
      <c r="A4299" s="141">
        <f t="shared" si="640"/>
        <v>2026</v>
      </c>
      <c r="B4299" s="141">
        <f t="shared" si="641"/>
        <v>2</v>
      </c>
      <c r="C4299" s="154">
        <v>46074</v>
      </c>
      <c r="D4299" s="142">
        <f t="shared" ca="1" si="642"/>
        <v>46097</v>
      </c>
      <c r="E4299" s="142" t="str">
        <f t="shared" ca="1" si="643"/>
        <v>0-Months</v>
      </c>
      <c r="F4299" s="142" t="str">
        <f>VLOOKUP(O4299,Stock[],5,FALSE)</f>
        <v>BE</v>
      </c>
      <c r="G4299" s="143" t="s">
        <v>3749</v>
      </c>
      <c r="H4299" s="144"/>
      <c r="I4299" s="145" t="s">
        <v>201</v>
      </c>
      <c r="J4299" s="141" t="str">
        <f>VLOOKUP(I4299,Customers[],2,FALSE)</f>
        <v>ဦးအောင်မိုး(ကောင်းသန့်)</v>
      </c>
      <c r="K4299" s="141" t="str">
        <f>VLOOKUP(I4299,Customers[],4,FALSE)</f>
        <v>Meiktila</v>
      </c>
      <c r="L4299" s="141" t="str">
        <f>VLOOKUP(Table85[[#This Row],[CustomerID]],Table!H:K,3,0)</f>
        <v>မိတ္ထီလာ</v>
      </c>
      <c r="M4299" s="141" t="str">
        <f>VLOOKUP(I4299,Customers[],5,FALSE)</f>
        <v>WholeSales/Contract</v>
      </c>
      <c r="N4299" s="145" t="s">
        <v>10</v>
      </c>
      <c r="O4299" s="146" t="s">
        <v>2465</v>
      </c>
      <c r="P4299" s="141" t="str">
        <f>VLOOKUP(O4299,Stock[],2,FALSE)</f>
        <v>မိုးနဲကွန်ကီး</v>
      </c>
      <c r="Q4299" s="147">
        <f>VLOOKUP(O4299,Stock[],3,FALSE)</f>
        <v>0.64</v>
      </c>
      <c r="R4299" s="147">
        <f>VLOOKUP(O4299,Stock[],4,FALSE)</f>
        <v>14</v>
      </c>
      <c r="S4299" s="146"/>
      <c r="T4299" s="147">
        <f>(DailySales!$S4299/DailySales!$R4299)+DailySales!$U4299</f>
        <v>5</v>
      </c>
      <c r="U4299" s="146">
        <v>5</v>
      </c>
      <c r="V4299" s="148">
        <f>+DailySales!$T4299*DailySales!$R4299</f>
        <v>70</v>
      </c>
      <c r="W4299" s="148">
        <f>+DailySales!$V4299*DailySales!$Q4299</f>
        <v>44.800000000000004</v>
      </c>
      <c r="X4299" s="148">
        <f>VLOOKUP(O4299,Stock[],6,FALSE)</f>
        <v>1700</v>
      </c>
      <c r="Y4299" s="148">
        <f>+DailySales!$V4299*DailySales!$X4299</f>
        <v>119000</v>
      </c>
      <c r="Z4299" s="146"/>
      <c r="AA4299" s="146"/>
      <c r="AB4299" s="146"/>
      <c r="AC4299" s="146"/>
      <c r="AD4299" s="146"/>
      <c r="AE4299" s="149"/>
      <c r="AF4299" s="150"/>
      <c r="AG4299" s="151"/>
      <c r="AH4299" s="150"/>
      <c r="AI4299" s="151"/>
      <c r="AJ4299" s="150">
        <v>46077</v>
      </c>
      <c r="AK4299" s="151">
        <v>119000</v>
      </c>
      <c r="AL4299" s="34"/>
      <c r="AM4299" s="39"/>
      <c r="AN429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00" spans="1:40" ht="19.5" customHeight="1" x14ac:dyDescent="0.25">
      <c r="A4300" s="141">
        <f t="shared" si="640"/>
        <v>2026</v>
      </c>
      <c r="B4300" s="141">
        <f t="shared" si="641"/>
        <v>2</v>
      </c>
      <c r="C4300" s="154">
        <v>46074</v>
      </c>
      <c r="D4300" s="142">
        <f t="shared" ca="1" si="642"/>
        <v>46097</v>
      </c>
      <c r="E4300" s="142" t="str">
        <f t="shared" ca="1" si="643"/>
        <v>0-Months</v>
      </c>
      <c r="F4300" s="142" t="str">
        <f>VLOOKUP(O4300,Stock[],5,FALSE)</f>
        <v>BE</v>
      </c>
      <c r="G4300" s="143" t="s">
        <v>3750</v>
      </c>
      <c r="H4300" s="144"/>
      <c r="I4300" s="145" t="s">
        <v>181</v>
      </c>
      <c r="J4300" s="141" t="str">
        <f>VLOOKUP(I4300,Customers[],2,FALSE)</f>
        <v>ရွှေမြင်း(ရွှေခြင်္သေ့)</v>
      </c>
      <c r="K4300" s="141" t="str">
        <f>VLOOKUP(I4300,Customers[],4,FALSE)</f>
        <v>Meiktila</v>
      </c>
      <c r="L4300" s="141" t="str">
        <f>VLOOKUP(Table85[[#This Row],[CustomerID]],Table!H:K,3,0)</f>
        <v>မိတ္ထီလာ</v>
      </c>
      <c r="M4300" s="141" t="str">
        <f>VLOOKUP(I4300,Customers[],5,FALSE)</f>
        <v>WholeSales/Contract</v>
      </c>
      <c r="N4300" s="145" t="s">
        <v>10</v>
      </c>
      <c r="O4300" s="146" t="s">
        <v>220</v>
      </c>
      <c r="P4300" s="141" t="str">
        <f>VLOOKUP(O4300,Stock[],2,FALSE)</f>
        <v>မြန်မာရှောက်ပျား</v>
      </c>
      <c r="Q4300" s="147">
        <f>VLOOKUP(O4300,Stock[],3,FALSE)</f>
        <v>0.64</v>
      </c>
      <c r="R4300" s="147">
        <f>VLOOKUP(O4300,Stock[],4,FALSE)</f>
        <v>14</v>
      </c>
      <c r="S4300" s="146"/>
      <c r="T4300" s="147">
        <f>(DailySales!$S4300/DailySales!$R4300)+DailySales!$U4300</f>
        <v>15</v>
      </c>
      <c r="U4300" s="146">
        <v>15</v>
      </c>
      <c r="V4300" s="148">
        <f>+DailySales!$T4300*DailySales!$R4300</f>
        <v>210</v>
      </c>
      <c r="W4300" s="148">
        <f>+DailySales!$V4300*DailySales!$Q4300</f>
        <v>134.4</v>
      </c>
      <c r="X4300" s="148">
        <f>VLOOKUP(O4300,Stock[],6,FALSE)</f>
        <v>1370</v>
      </c>
      <c r="Y4300" s="148">
        <f>+DailySales!$V4300*DailySales!$X4300</f>
        <v>287700</v>
      </c>
      <c r="Z4300" s="146"/>
      <c r="AA4300" s="146"/>
      <c r="AB4300" s="146"/>
      <c r="AC4300" s="146"/>
      <c r="AD4300" s="146"/>
      <c r="AE4300" s="149"/>
      <c r="AF4300" s="150"/>
      <c r="AG4300" s="151"/>
      <c r="AH4300" s="150"/>
      <c r="AI4300" s="151"/>
      <c r="AJ4300" s="150"/>
      <c r="AK4300" s="151"/>
      <c r="AL4300" s="34"/>
      <c r="AM4300" s="39"/>
      <c r="AN430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287700</v>
      </c>
    </row>
    <row r="4301" spans="1:40" ht="19.5" customHeight="1" x14ac:dyDescent="0.25">
      <c r="A4301" s="141">
        <f t="shared" si="640"/>
        <v>2026</v>
      </c>
      <c r="B4301" s="141">
        <f t="shared" si="641"/>
        <v>2</v>
      </c>
      <c r="C4301" s="154">
        <v>46074</v>
      </c>
      <c r="D4301" s="142">
        <f t="shared" ca="1" si="642"/>
        <v>46097</v>
      </c>
      <c r="E4301" s="142" t="str">
        <f t="shared" ca="1" si="643"/>
        <v>0-Months</v>
      </c>
      <c r="F4301" s="142" t="str">
        <f>VLOOKUP(O4301,Stock[],5,FALSE)</f>
        <v>BE</v>
      </c>
      <c r="G4301" s="143" t="s">
        <v>3750</v>
      </c>
      <c r="H4301" s="144"/>
      <c r="I4301" s="145" t="s">
        <v>181</v>
      </c>
      <c r="J4301" s="141" t="str">
        <f>VLOOKUP(I4301,Customers[],2,FALSE)</f>
        <v>ရွှေမြင်း(ရွှေခြင်္သေ့)</v>
      </c>
      <c r="K4301" s="141" t="str">
        <f>VLOOKUP(I4301,Customers[],4,FALSE)</f>
        <v>Meiktila</v>
      </c>
      <c r="L4301" s="141" t="str">
        <f>VLOOKUP(Table85[[#This Row],[CustomerID]],Table!H:K,3,0)</f>
        <v>မိတ္ထီလာ</v>
      </c>
      <c r="M4301" s="141" t="str">
        <f>VLOOKUP(I4301,Customers[],5,FALSE)</f>
        <v>WholeSales/Contract</v>
      </c>
      <c r="N4301" s="145" t="s">
        <v>10</v>
      </c>
      <c r="O4301" s="146" t="s">
        <v>217</v>
      </c>
      <c r="P4301" s="141" t="str">
        <f>VLOOKUP(O4301,Stock[],2,FALSE)</f>
        <v>လိမ္မော်ဖြူ</v>
      </c>
      <c r="Q4301" s="147">
        <f>VLOOKUP(O4301,Stock[],3,FALSE)</f>
        <v>0.64</v>
      </c>
      <c r="R4301" s="147">
        <f>VLOOKUP(O4301,Stock[],4,FALSE)</f>
        <v>24</v>
      </c>
      <c r="S4301" s="146"/>
      <c r="T4301" s="147">
        <f>(DailySales!$S4301/DailySales!$R4301)+DailySales!$U4301</f>
        <v>15</v>
      </c>
      <c r="U4301" s="146">
        <v>15</v>
      </c>
      <c r="V4301" s="148">
        <f>+DailySales!$T4301*DailySales!$R4301</f>
        <v>360</v>
      </c>
      <c r="W4301" s="148">
        <f>+DailySales!$V4301*DailySales!$Q4301</f>
        <v>230.4</v>
      </c>
      <c r="X4301" s="148">
        <f>VLOOKUP(O4301,Stock[],6,FALSE)</f>
        <v>1330</v>
      </c>
      <c r="Y4301" s="148">
        <f>+DailySales!$V4301*DailySales!$X4301</f>
        <v>478800</v>
      </c>
      <c r="Z4301" s="146"/>
      <c r="AA4301" s="146"/>
      <c r="AB4301" s="146"/>
      <c r="AC4301" s="146"/>
      <c r="AD4301" s="146"/>
      <c r="AE4301" s="149"/>
      <c r="AF4301" s="150"/>
      <c r="AG4301" s="151"/>
      <c r="AH4301" s="150"/>
      <c r="AI4301" s="151"/>
      <c r="AJ4301" s="150"/>
      <c r="AK4301" s="151"/>
      <c r="AL4301" s="34"/>
      <c r="AM4301" s="39"/>
      <c r="AN430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478800</v>
      </c>
    </row>
    <row r="4302" spans="1:40" ht="19.5" customHeight="1" x14ac:dyDescent="0.25">
      <c r="A4302" s="141">
        <f t="shared" si="640"/>
        <v>2026</v>
      </c>
      <c r="B4302" s="141">
        <f t="shared" si="641"/>
        <v>2</v>
      </c>
      <c r="C4302" s="154">
        <v>46074</v>
      </c>
      <c r="D4302" s="142">
        <f t="shared" ca="1" si="642"/>
        <v>46097</v>
      </c>
      <c r="E4302" s="142" t="str">
        <f t="shared" ca="1" si="643"/>
        <v>0-Months</v>
      </c>
      <c r="F4302" s="142" t="str">
        <f>VLOOKUP(O4302,Stock[],5,FALSE)</f>
        <v>BE</v>
      </c>
      <c r="G4302" s="143" t="s">
        <v>3750</v>
      </c>
      <c r="H4302" s="144"/>
      <c r="I4302" s="145" t="s">
        <v>181</v>
      </c>
      <c r="J4302" s="141" t="str">
        <f>VLOOKUP(I4302,Customers[],2,FALSE)</f>
        <v>ရွှေမြင်း(ရွှေခြင်္သေ့)</v>
      </c>
      <c r="K4302" s="141" t="str">
        <f>VLOOKUP(I4302,Customers[],4,FALSE)</f>
        <v>Meiktila</v>
      </c>
      <c r="L4302" s="141" t="str">
        <f>VLOOKUP(Table85[[#This Row],[CustomerID]],Table!H:K,3,0)</f>
        <v>မိတ္ထီလာ</v>
      </c>
      <c r="M4302" s="141" t="str">
        <f>VLOOKUP(I4302,Customers[],5,FALSE)</f>
        <v>WholeSales/Contract</v>
      </c>
      <c r="N4302" s="145" t="s">
        <v>10</v>
      </c>
      <c r="O4302" s="146" t="s">
        <v>2120</v>
      </c>
      <c r="P4302" s="141" t="str">
        <f>VLOOKUP(O4302,Stock[],2,FALSE)</f>
        <v>ဇေ အရက်သန့်</v>
      </c>
      <c r="Q4302" s="147">
        <f>VLOOKUP(O4302,Stock[],3,FALSE)</f>
        <v>0.64</v>
      </c>
      <c r="R4302" s="147">
        <f>VLOOKUP(O4302,Stock[],4,FALSE)</f>
        <v>14</v>
      </c>
      <c r="S4302" s="146"/>
      <c r="T4302" s="147">
        <f>(DailySales!$S4302/DailySales!$R4302)+DailySales!$U4302</f>
        <v>15</v>
      </c>
      <c r="U4302" s="146">
        <v>15</v>
      </c>
      <c r="V4302" s="148">
        <f>+DailySales!$T4302*DailySales!$R4302</f>
        <v>210</v>
      </c>
      <c r="W4302" s="148">
        <f>+DailySales!$V4302*DailySales!$Q4302</f>
        <v>134.4</v>
      </c>
      <c r="X4302" s="148">
        <f>VLOOKUP(O4302,Stock[],6,FALSE)</f>
        <v>1380</v>
      </c>
      <c r="Y4302" s="148">
        <f>+DailySales!$V4302*DailySales!$X4302</f>
        <v>289800</v>
      </c>
      <c r="Z4302" s="146"/>
      <c r="AA4302" s="146"/>
      <c r="AB4302" s="146"/>
      <c r="AC4302" s="146"/>
      <c r="AD4302" s="146"/>
      <c r="AE4302" s="149"/>
      <c r="AF4302" s="150"/>
      <c r="AG4302" s="151"/>
      <c r="AH4302" s="150"/>
      <c r="AI4302" s="151"/>
      <c r="AJ4302" s="150"/>
      <c r="AK4302" s="151"/>
      <c r="AL4302" s="34"/>
      <c r="AM4302" s="39"/>
      <c r="AN430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289800</v>
      </c>
    </row>
    <row r="4303" spans="1:40" ht="19.5" customHeight="1" x14ac:dyDescent="0.25">
      <c r="A4303" s="141">
        <f t="shared" si="640"/>
        <v>2026</v>
      </c>
      <c r="B4303" s="141">
        <f t="shared" si="641"/>
        <v>2</v>
      </c>
      <c r="C4303" s="154">
        <v>46074</v>
      </c>
      <c r="D4303" s="142">
        <f t="shared" ca="1" si="642"/>
        <v>46097</v>
      </c>
      <c r="E4303" s="142" t="str">
        <f t="shared" ca="1" si="643"/>
        <v>0-Months</v>
      </c>
      <c r="F4303" s="142" t="str">
        <f>VLOOKUP(O4303,Stock[],5,FALSE)</f>
        <v>BE</v>
      </c>
      <c r="G4303" s="143" t="s">
        <v>3750</v>
      </c>
      <c r="H4303" s="144"/>
      <c r="I4303" s="145" t="s">
        <v>181</v>
      </c>
      <c r="J4303" s="141" t="str">
        <f>VLOOKUP(I4303,Customers[],2,FALSE)</f>
        <v>ရွှေမြင်း(ရွှေခြင်္သေ့)</v>
      </c>
      <c r="K4303" s="141" t="str">
        <f>VLOOKUP(I4303,Customers[],4,FALSE)</f>
        <v>Meiktila</v>
      </c>
      <c r="L4303" s="141" t="str">
        <f>VLOOKUP(Table85[[#This Row],[CustomerID]],Table!H:K,3,0)</f>
        <v>မိတ္ထီလာ</v>
      </c>
      <c r="M4303" s="141" t="str">
        <f>VLOOKUP(I4303,Customers[],5,FALSE)</f>
        <v>WholeSales/Contract</v>
      </c>
      <c r="N4303" s="145" t="s">
        <v>10</v>
      </c>
      <c r="O4303" s="146" t="s">
        <v>214</v>
      </c>
      <c r="P4303" s="141" t="str">
        <f>VLOOKUP(O4303,Stock[],2,FALSE)</f>
        <v>ကောင်းကြည်</v>
      </c>
      <c r="Q4303" s="147">
        <f>VLOOKUP(O4303,Stock[],3,FALSE)</f>
        <v>0.64</v>
      </c>
      <c r="R4303" s="147">
        <f>VLOOKUP(O4303,Stock[],4,FALSE)</f>
        <v>14</v>
      </c>
      <c r="S4303" s="146"/>
      <c r="T4303" s="147">
        <f>(DailySales!$S4303/DailySales!$R4303)+DailySales!$U4303</f>
        <v>15</v>
      </c>
      <c r="U4303" s="146">
        <v>15</v>
      </c>
      <c r="V4303" s="148">
        <f>+DailySales!$T4303*DailySales!$R4303</f>
        <v>210</v>
      </c>
      <c r="W4303" s="148">
        <f>+DailySales!$V4303*DailySales!$Q4303</f>
        <v>134.4</v>
      </c>
      <c r="X4303" s="148">
        <f>VLOOKUP(O4303,Stock[],6,FALSE)</f>
        <v>1330</v>
      </c>
      <c r="Y4303" s="148">
        <f>+DailySales!$V4303*DailySales!$X4303</f>
        <v>279300</v>
      </c>
      <c r="Z4303" s="146"/>
      <c r="AA4303" s="146"/>
      <c r="AB4303" s="146"/>
      <c r="AC4303" s="146"/>
      <c r="AD4303" s="146"/>
      <c r="AE4303" s="149"/>
      <c r="AF4303" s="150"/>
      <c r="AG4303" s="151"/>
      <c r="AH4303" s="150"/>
      <c r="AI4303" s="151"/>
      <c r="AJ4303" s="150"/>
      <c r="AK4303" s="151"/>
      <c r="AL4303" s="34"/>
      <c r="AM4303" s="39"/>
      <c r="AN430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279300</v>
      </c>
    </row>
    <row r="4304" spans="1:40" ht="19.5" customHeight="1" x14ac:dyDescent="0.25">
      <c r="A4304" s="141">
        <f t="shared" si="640"/>
        <v>2026</v>
      </c>
      <c r="B4304" s="141">
        <f t="shared" si="641"/>
        <v>2</v>
      </c>
      <c r="C4304" s="154">
        <v>46074</v>
      </c>
      <c r="D4304" s="142">
        <f t="shared" ca="1" si="642"/>
        <v>46097</v>
      </c>
      <c r="E4304" s="142" t="str">
        <f t="shared" ca="1" si="643"/>
        <v>0-Months</v>
      </c>
      <c r="F4304" s="142" t="str">
        <f>VLOOKUP(O4304,Stock[],5,FALSE)</f>
        <v>BE</v>
      </c>
      <c r="G4304" s="143" t="s">
        <v>3750</v>
      </c>
      <c r="H4304" s="144"/>
      <c r="I4304" s="145" t="s">
        <v>181</v>
      </c>
      <c r="J4304" s="141" t="str">
        <f>VLOOKUP(I4304,Customers[],2,FALSE)</f>
        <v>ရွှေမြင်း(ရွှေခြင်္သေ့)</v>
      </c>
      <c r="K4304" s="141" t="str">
        <f>VLOOKUP(I4304,Customers[],4,FALSE)</f>
        <v>Meiktila</v>
      </c>
      <c r="L4304" s="141" t="str">
        <f>VLOOKUP(Table85[[#This Row],[CustomerID]],Table!H:K,3,0)</f>
        <v>မိတ္ထီလာ</v>
      </c>
      <c r="M4304" s="141" t="str">
        <f>VLOOKUP(I4304,Customers[],5,FALSE)</f>
        <v>WholeSales/Contract</v>
      </c>
      <c r="N4304" s="145" t="s">
        <v>10</v>
      </c>
      <c r="O4304" s="146" t="s">
        <v>218</v>
      </c>
      <c r="P4304" s="141" t="str">
        <f>VLOOKUP(O4304,Stock[],2,FALSE)</f>
        <v>Black Cat</v>
      </c>
      <c r="Q4304" s="147">
        <f>VLOOKUP(O4304,Stock[],3,FALSE)</f>
        <v>0.64</v>
      </c>
      <c r="R4304" s="147">
        <f>VLOOKUP(O4304,Stock[],4,FALSE)</f>
        <v>24</v>
      </c>
      <c r="S4304" s="146"/>
      <c r="T4304" s="147">
        <f>(DailySales!$S4304/DailySales!$R4304)+DailySales!$U4304</f>
        <v>5</v>
      </c>
      <c r="U4304" s="146">
        <v>5</v>
      </c>
      <c r="V4304" s="148">
        <f>+DailySales!$T4304*DailySales!$R4304</f>
        <v>120</v>
      </c>
      <c r="W4304" s="148">
        <f>+DailySales!$V4304*DailySales!$Q4304</f>
        <v>76.8</v>
      </c>
      <c r="X4304" s="148">
        <f>VLOOKUP(O4304,Stock[],6,FALSE)</f>
        <v>1330</v>
      </c>
      <c r="Y4304" s="148">
        <f>+DailySales!$V4304*DailySales!$X4304</f>
        <v>159600</v>
      </c>
      <c r="Z4304" s="146"/>
      <c r="AA4304" s="146"/>
      <c r="AB4304" s="146"/>
      <c r="AC4304" s="146"/>
      <c r="AD4304" s="146"/>
      <c r="AE4304" s="149"/>
      <c r="AF4304" s="150"/>
      <c r="AG4304" s="151"/>
      <c r="AH4304" s="150"/>
      <c r="AI4304" s="151"/>
      <c r="AJ4304" s="150"/>
      <c r="AK4304" s="151"/>
      <c r="AL4304" s="34"/>
      <c r="AM4304" s="39"/>
      <c r="AN430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159600</v>
      </c>
    </row>
    <row r="4305" spans="1:40" ht="19.5" customHeight="1" x14ac:dyDescent="0.25">
      <c r="A4305" s="141">
        <f t="shared" si="640"/>
        <v>2026</v>
      </c>
      <c r="B4305" s="141">
        <f t="shared" si="641"/>
        <v>2</v>
      </c>
      <c r="C4305" s="154">
        <v>46074</v>
      </c>
      <c r="D4305" s="142">
        <f t="shared" ca="1" si="642"/>
        <v>46097</v>
      </c>
      <c r="E4305" s="142" t="str">
        <f t="shared" ca="1" si="643"/>
        <v>0-Months</v>
      </c>
      <c r="F4305" s="142" t="str">
        <f>VLOOKUP(O4305,Stock[],5,FALSE)</f>
        <v>BE</v>
      </c>
      <c r="G4305" s="143" t="s">
        <v>3750</v>
      </c>
      <c r="H4305" s="144"/>
      <c r="I4305" s="145" t="s">
        <v>181</v>
      </c>
      <c r="J4305" s="141" t="str">
        <f>VLOOKUP(I4305,Customers[],2,FALSE)</f>
        <v>ရွှေမြင်း(ရွှေခြင်္သေ့)</v>
      </c>
      <c r="K4305" s="141" t="str">
        <f>VLOOKUP(I4305,Customers[],4,FALSE)</f>
        <v>Meiktila</v>
      </c>
      <c r="L4305" s="141" t="str">
        <f>VLOOKUP(Table85[[#This Row],[CustomerID]],Table!H:K,3,0)</f>
        <v>မိတ္ထီလာ</v>
      </c>
      <c r="M4305" s="141" t="str">
        <f>VLOOKUP(I4305,Customers[],5,FALSE)</f>
        <v>WholeSales/Contract</v>
      </c>
      <c r="N4305" s="145" t="s">
        <v>10</v>
      </c>
      <c r="O4305" s="146" t="s">
        <v>2465</v>
      </c>
      <c r="P4305" s="141" t="str">
        <f>VLOOKUP(O4305,Stock[],2,FALSE)</f>
        <v>မိုးနဲကွန်ကီး</v>
      </c>
      <c r="Q4305" s="147">
        <f>VLOOKUP(O4305,Stock[],3,FALSE)</f>
        <v>0.64</v>
      </c>
      <c r="R4305" s="147">
        <f>VLOOKUP(O4305,Stock[],4,FALSE)</f>
        <v>14</v>
      </c>
      <c r="S4305" s="146"/>
      <c r="T4305" s="147">
        <f>(DailySales!$S4305/DailySales!$R4305)+DailySales!$U4305</f>
        <v>5</v>
      </c>
      <c r="U4305" s="146">
        <v>5</v>
      </c>
      <c r="V4305" s="148">
        <f>+DailySales!$T4305*DailySales!$R4305</f>
        <v>70</v>
      </c>
      <c r="W4305" s="148">
        <f>+DailySales!$V4305*DailySales!$Q4305</f>
        <v>44.800000000000004</v>
      </c>
      <c r="X4305" s="148">
        <f>VLOOKUP(O4305,Stock[],6,FALSE)</f>
        <v>1700</v>
      </c>
      <c r="Y4305" s="148">
        <f>+DailySales!$V4305*DailySales!$X4305</f>
        <v>119000</v>
      </c>
      <c r="Z4305" s="146"/>
      <c r="AA4305" s="146"/>
      <c r="AB4305" s="146"/>
      <c r="AC4305" s="146"/>
      <c r="AD4305" s="146"/>
      <c r="AE4305" s="149"/>
      <c r="AF4305" s="150"/>
      <c r="AG4305" s="151"/>
      <c r="AH4305" s="150"/>
      <c r="AI4305" s="151"/>
      <c r="AJ4305" s="150"/>
      <c r="AK4305" s="151"/>
      <c r="AL4305" s="34"/>
      <c r="AM4305" s="39"/>
      <c r="AN430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119000</v>
      </c>
    </row>
    <row r="4306" spans="1:40" ht="19.5" customHeight="1" x14ac:dyDescent="0.25">
      <c r="A4306" s="141">
        <f t="shared" si="640"/>
        <v>2026</v>
      </c>
      <c r="B4306" s="141">
        <f t="shared" si="641"/>
        <v>2</v>
      </c>
      <c r="C4306" s="154">
        <v>46074</v>
      </c>
      <c r="D4306" s="142">
        <f t="shared" ca="1" si="642"/>
        <v>46097</v>
      </c>
      <c r="E4306" s="142" t="str">
        <f t="shared" ca="1" si="643"/>
        <v>0-Months</v>
      </c>
      <c r="F4306" s="142" t="str">
        <f>VLOOKUP(O4306,Stock[],5,FALSE)</f>
        <v>BE</v>
      </c>
      <c r="G4306" s="143" t="s">
        <v>3750</v>
      </c>
      <c r="H4306" s="144"/>
      <c r="I4306" s="145" t="s">
        <v>181</v>
      </c>
      <c r="J4306" s="141" t="str">
        <f>VLOOKUP(I4306,Customers[],2,FALSE)</f>
        <v>ရွှေမြင်း(ရွှေခြင်္သေ့)</v>
      </c>
      <c r="K4306" s="141" t="str">
        <f>VLOOKUP(I4306,Customers[],4,FALSE)</f>
        <v>Meiktila</v>
      </c>
      <c r="L4306" s="141" t="str">
        <f>VLOOKUP(Table85[[#This Row],[CustomerID]],Table!H:K,3,0)</f>
        <v>မိတ္ထီလာ</v>
      </c>
      <c r="M4306" s="141" t="str">
        <f>VLOOKUP(I4306,Customers[],5,FALSE)</f>
        <v>WholeSales/Contract</v>
      </c>
      <c r="N4306" s="145" t="s">
        <v>10</v>
      </c>
      <c r="O4306" s="146" t="s">
        <v>205</v>
      </c>
      <c r="P4306" s="141" t="str">
        <f>VLOOKUP(O4306,Stock[],2,FALSE)</f>
        <v>ကောင်းကြည် ကော် 25%  (1Ltr )</v>
      </c>
      <c r="Q4306" s="147">
        <f>VLOOKUP(O4306,Stock[],3,FALSE)</f>
        <v>1</v>
      </c>
      <c r="R4306" s="147">
        <f>VLOOKUP(O4306,Stock[],4,FALSE)</f>
        <v>12</v>
      </c>
      <c r="S4306" s="146"/>
      <c r="T4306" s="147">
        <f>(DailySales!$S4306/DailySales!$R4306)+DailySales!$U4306</f>
        <v>10</v>
      </c>
      <c r="U4306" s="146">
        <v>10</v>
      </c>
      <c r="V4306" s="148">
        <f>+DailySales!$T4306*DailySales!$R4306</f>
        <v>120</v>
      </c>
      <c r="W4306" s="148">
        <f>+DailySales!$V4306*DailySales!$Q4306</f>
        <v>120</v>
      </c>
      <c r="X4306" s="148">
        <f>VLOOKUP(O4306,Stock[],6,FALSE)</f>
        <v>1530</v>
      </c>
      <c r="Y4306" s="148">
        <f>+DailySales!$V4306*DailySales!$X4306</f>
        <v>183600</v>
      </c>
      <c r="Z4306" s="146"/>
      <c r="AA4306" s="146"/>
      <c r="AB4306" s="146"/>
      <c r="AC4306" s="146"/>
      <c r="AD4306" s="146"/>
      <c r="AE4306" s="149"/>
      <c r="AF4306" s="150"/>
      <c r="AG4306" s="151"/>
      <c r="AH4306" s="150"/>
      <c r="AI4306" s="151"/>
      <c r="AJ4306" s="150"/>
      <c r="AK4306" s="151"/>
      <c r="AL4306" s="34"/>
      <c r="AM4306" s="39"/>
      <c r="AN430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183600</v>
      </c>
    </row>
    <row r="4307" spans="1:40" ht="19.5" customHeight="1" x14ac:dyDescent="0.25">
      <c r="A4307" s="141">
        <f t="shared" si="640"/>
        <v>2026</v>
      </c>
      <c r="B4307" s="141">
        <f t="shared" si="641"/>
        <v>2</v>
      </c>
      <c r="C4307" s="154">
        <v>46074</v>
      </c>
      <c r="D4307" s="142">
        <f t="shared" ca="1" si="642"/>
        <v>46097</v>
      </c>
      <c r="E4307" s="142" t="str">
        <f t="shared" ca="1" si="643"/>
        <v>0-Months</v>
      </c>
      <c r="F4307" s="142" t="str">
        <f>VLOOKUP(O4307,Stock[],5,FALSE)</f>
        <v>BE</v>
      </c>
      <c r="G4307" s="143" t="s">
        <v>3751</v>
      </c>
      <c r="H4307" s="144"/>
      <c r="I4307" s="145" t="s">
        <v>233</v>
      </c>
      <c r="J4307" s="141" t="str">
        <f>VLOOKUP(I4307,Customers[],2,FALSE)</f>
        <v>ဦးဝင်းနိုင်</v>
      </c>
      <c r="K4307" s="141" t="str">
        <f>VLOOKUP(I4307,Customers[],4,FALSE)</f>
        <v>Wandwin</v>
      </c>
      <c r="L4307" s="141" t="str">
        <f>VLOOKUP(Table85[[#This Row],[CustomerID]],Table!H:K,3,0)</f>
        <v>လျှော်ပင်</v>
      </c>
      <c r="M4307" s="141" t="str">
        <f>VLOOKUP(I4307,Customers[],5,FALSE)</f>
        <v>WholeSales/Contract</v>
      </c>
      <c r="N4307" s="145" t="s">
        <v>10</v>
      </c>
      <c r="O4307" s="146" t="s">
        <v>220</v>
      </c>
      <c r="P4307" s="141" t="str">
        <f>VLOOKUP(O4307,Stock[],2,FALSE)</f>
        <v>မြန်မာရှောက်ပျား</v>
      </c>
      <c r="Q4307" s="147">
        <f>VLOOKUP(O4307,Stock[],3,FALSE)</f>
        <v>0.64</v>
      </c>
      <c r="R4307" s="147">
        <f>VLOOKUP(O4307,Stock[],4,FALSE)</f>
        <v>14</v>
      </c>
      <c r="S4307" s="146"/>
      <c r="T4307" s="147">
        <f>(DailySales!$S4307/DailySales!$R4307)+DailySales!$U4307</f>
        <v>100</v>
      </c>
      <c r="U4307" s="146">
        <v>100</v>
      </c>
      <c r="V4307" s="148">
        <f>+DailySales!$T4307*DailySales!$R4307</f>
        <v>1400</v>
      </c>
      <c r="W4307" s="148">
        <f>+DailySales!$V4307*DailySales!$Q4307</f>
        <v>896</v>
      </c>
      <c r="X4307" s="148">
        <f>VLOOKUP(O4307,Stock[],6,FALSE)</f>
        <v>1370</v>
      </c>
      <c r="Y4307" s="148">
        <f>+DailySales!$V4307*DailySales!$X4307</f>
        <v>1918000</v>
      </c>
      <c r="Z4307" s="146"/>
      <c r="AA4307" s="146"/>
      <c r="AB4307" s="146"/>
      <c r="AC4307" s="146"/>
      <c r="AD4307" s="146"/>
      <c r="AE4307" s="149"/>
      <c r="AF4307" s="150"/>
      <c r="AG4307" s="151"/>
      <c r="AH4307" s="150"/>
      <c r="AI4307" s="151"/>
      <c r="AJ4307" s="150"/>
      <c r="AK4307" s="151"/>
      <c r="AL4307" s="34"/>
      <c r="AM4307" s="39"/>
      <c r="AN430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1918000</v>
      </c>
    </row>
    <row r="4308" spans="1:40" ht="19.5" customHeight="1" x14ac:dyDescent="0.25">
      <c r="A4308" s="141">
        <f t="shared" si="640"/>
        <v>2026</v>
      </c>
      <c r="B4308" s="141">
        <f t="shared" si="641"/>
        <v>2</v>
      </c>
      <c r="C4308" s="154">
        <v>46074</v>
      </c>
      <c r="D4308" s="142">
        <f t="shared" ca="1" si="642"/>
        <v>46097</v>
      </c>
      <c r="E4308" s="142" t="str">
        <f t="shared" ca="1" si="643"/>
        <v>0-Months</v>
      </c>
      <c r="F4308" s="142" t="str">
        <f>VLOOKUP(O4308,Stock[],5,FALSE)</f>
        <v>BE</v>
      </c>
      <c r="G4308" s="143" t="s">
        <v>3751</v>
      </c>
      <c r="H4308" s="144"/>
      <c r="I4308" s="145" t="s">
        <v>233</v>
      </c>
      <c r="J4308" s="141" t="str">
        <f>VLOOKUP(I4308,Customers[],2,FALSE)</f>
        <v>ဦးဝင်းနိုင်</v>
      </c>
      <c r="K4308" s="141" t="str">
        <f>VLOOKUP(I4308,Customers[],4,FALSE)</f>
        <v>Wandwin</v>
      </c>
      <c r="L4308" s="141" t="str">
        <f>VLOOKUP(Table85[[#This Row],[CustomerID]],Table!H:K,3,0)</f>
        <v>လျှော်ပင်</v>
      </c>
      <c r="M4308" s="141" t="str">
        <f>VLOOKUP(I4308,Customers[],5,FALSE)</f>
        <v>WholeSales/Contract</v>
      </c>
      <c r="N4308" s="145" t="s">
        <v>10</v>
      </c>
      <c r="O4308" s="146" t="s">
        <v>2120</v>
      </c>
      <c r="P4308" s="141" t="str">
        <f>VLOOKUP(O4308,Stock[],2,FALSE)</f>
        <v>ဇေ အရက်သန့်</v>
      </c>
      <c r="Q4308" s="147">
        <f>VLOOKUP(O4308,Stock[],3,FALSE)</f>
        <v>0.64</v>
      </c>
      <c r="R4308" s="147">
        <f>VLOOKUP(O4308,Stock[],4,FALSE)</f>
        <v>14</v>
      </c>
      <c r="S4308" s="146"/>
      <c r="T4308" s="147">
        <f>(DailySales!$S4308/DailySales!$R4308)+DailySales!$U4308</f>
        <v>100</v>
      </c>
      <c r="U4308" s="146">
        <v>100</v>
      </c>
      <c r="V4308" s="148">
        <f>+DailySales!$T4308*DailySales!$R4308</f>
        <v>1400</v>
      </c>
      <c r="W4308" s="148">
        <f>+DailySales!$V4308*DailySales!$Q4308</f>
        <v>896</v>
      </c>
      <c r="X4308" s="148">
        <f>VLOOKUP(O4308,Stock[],6,FALSE)</f>
        <v>1380</v>
      </c>
      <c r="Y4308" s="148">
        <f>+DailySales!$V4308*DailySales!$X4308</f>
        <v>1932000</v>
      </c>
      <c r="Z4308" s="146"/>
      <c r="AA4308" s="146"/>
      <c r="AB4308" s="146"/>
      <c r="AC4308" s="146"/>
      <c r="AD4308" s="146"/>
      <c r="AE4308" s="149"/>
      <c r="AF4308" s="150"/>
      <c r="AG4308" s="151"/>
      <c r="AH4308" s="150"/>
      <c r="AI4308" s="151"/>
      <c r="AJ4308" s="150"/>
      <c r="AK4308" s="151"/>
      <c r="AL4308" s="34"/>
      <c r="AM4308" s="39"/>
      <c r="AN430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1932000</v>
      </c>
    </row>
    <row r="4309" spans="1:40" ht="19.5" customHeight="1" x14ac:dyDescent="0.25">
      <c r="A4309" s="141">
        <f t="shared" si="640"/>
        <v>2026</v>
      </c>
      <c r="B4309" s="141">
        <f t="shared" si="641"/>
        <v>2</v>
      </c>
      <c r="C4309" s="154">
        <v>46074</v>
      </c>
      <c r="D4309" s="142">
        <f t="shared" ca="1" si="642"/>
        <v>46097</v>
      </c>
      <c r="E4309" s="142" t="str">
        <f t="shared" ca="1" si="643"/>
        <v>0-Months</v>
      </c>
      <c r="F4309" s="142" t="str">
        <f>VLOOKUP(O4309,Stock[],5,FALSE)</f>
        <v>BE</v>
      </c>
      <c r="G4309" s="143" t="s">
        <v>3752</v>
      </c>
      <c r="H4309" s="144"/>
      <c r="I4309" s="145" t="s">
        <v>237</v>
      </c>
      <c r="J4309" s="141" t="str">
        <f>VLOOKUP(I4309,Customers[],2,FALSE)</f>
        <v>စံချိန်</v>
      </c>
      <c r="K4309" s="141" t="str">
        <f>VLOOKUP(I4309,Customers[],4,FALSE)</f>
        <v>Yamethin</v>
      </c>
      <c r="L4309" s="141" t="str">
        <f>VLOOKUP(Table85[[#This Row],[CustomerID]],Table!H:K,3,0)</f>
        <v>ရမည်းသင်း</v>
      </c>
      <c r="M4309" s="141" t="str">
        <f>VLOOKUP(I4309,Customers[],5,FALSE)</f>
        <v>WholeSales/Contract</v>
      </c>
      <c r="N4309" s="145" t="s">
        <v>10</v>
      </c>
      <c r="O4309" s="146" t="s">
        <v>240</v>
      </c>
      <c r="P4309" s="141" t="str">
        <f>VLOOKUP(O4309,Stock[],2,FALSE)</f>
        <v>သံပုရာအရက်</v>
      </c>
      <c r="Q4309" s="147">
        <f>VLOOKUP(O4309,Stock[],3,FALSE)</f>
        <v>0.64</v>
      </c>
      <c r="R4309" s="147">
        <f>VLOOKUP(O4309,Stock[],4,FALSE)</f>
        <v>14</v>
      </c>
      <c r="S4309" s="146"/>
      <c r="T4309" s="147">
        <f>(DailySales!$S4309/DailySales!$R4309)+DailySales!$U4309</f>
        <v>100</v>
      </c>
      <c r="U4309" s="146">
        <v>100</v>
      </c>
      <c r="V4309" s="148">
        <f>+DailySales!$T4309*DailySales!$R4309</f>
        <v>1400</v>
      </c>
      <c r="W4309" s="148">
        <f>+DailySales!$V4309*DailySales!$Q4309</f>
        <v>896</v>
      </c>
      <c r="X4309" s="148">
        <f>VLOOKUP(O4309,Stock[],6,FALSE)</f>
        <v>1330</v>
      </c>
      <c r="Y4309" s="148">
        <f>+DailySales!$V4309*DailySales!$X4309</f>
        <v>1862000</v>
      </c>
      <c r="Z4309" s="146"/>
      <c r="AA4309" s="146"/>
      <c r="AB4309" s="146"/>
      <c r="AC4309" s="146"/>
      <c r="AD4309" s="146"/>
      <c r="AE4309" s="149">
        <v>35000</v>
      </c>
      <c r="AF4309" s="150"/>
      <c r="AG4309" s="151"/>
      <c r="AH4309" s="150">
        <v>46076</v>
      </c>
      <c r="AI4309" s="151">
        <v>386760</v>
      </c>
      <c r="AJ4309" s="150">
        <v>46078</v>
      </c>
      <c r="AK4309" s="151">
        <v>1510240</v>
      </c>
      <c r="AL4309" s="34"/>
      <c r="AM4309" s="39"/>
      <c r="AN430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10" spans="1:40" ht="19.5" customHeight="1" x14ac:dyDescent="0.25">
      <c r="A4310" s="141">
        <f t="shared" ref="A4310:A4325" si="644">YEAR(C4310)</f>
        <v>2026</v>
      </c>
      <c r="B4310" s="141">
        <f t="shared" ref="B4310:B4325" si="645">MONTH(C4310)</f>
        <v>2</v>
      </c>
      <c r="C4310" s="154">
        <v>46074</v>
      </c>
      <c r="D4310" s="142">
        <f t="shared" ref="D4310:D4325" ca="1" si="646">TODAY()</f>
        <v>46097</v>
      </c>
      <c r="E4310" s="142" t="str">
        <f t="shared" ref="E4310:E4325" ca="1" si="647">DATEDIF(C4310,D4310,"M")&amp;"-Months"</f>
        <v>0-Months</v>
      </c>
      <c r="F4310" s="142" t="str">
        <f>VLOOKUP(O4310,Stock[],5,FALSE)</f>
        <v>BE</v>
      </c>
      <c r="G4310" s="143" t="s">
        <v>3752</v>
      </c>
      <c r="H4310" s="144"/>
      <c r="I4310" s="145" t="s">
        <v>237</v>
      </c>
      <c r="J4310" s="141" t="str">
        <f>VLOOKUP(I4310,Customers[],2,FALSE)</f>
        <v>စံချိန်</v>
      </c>
      <c r="K4310" s="141" t="str">
        <f>VLOOKUP(I4310,Customers[],4,FALSE)</f>
        <v>Yamethin</v>
      </c>
      <c r="L4310" s="141" t="str">
        <f>VLOOKUP(Table85[[#This Row],[CustomerID]],Table!H:K,3,0)</f>
        <v>ရမည်းသင်း</v>
      </c>
      <c r="M4310" s="141" t="str">
        <f>VLOOKUP(I4310,Customers[],5,FALSE)</f>
        <v>WholeSales/Contract</v>
      </c>
      <c r="N4310" s="145" t="s">
        <v>10</v>
      </c>
      <c r="O4310" s="146" t="s">
        <v>220</v>
      </c>
      <c r="P4310" s="141" t="str">
        <f>VLOOKUP(O4310,Stock[],2,FALSE)</f>
        <v>မြန်မာရှောက်ပျား</v>
      </c>
      <c r="Q4310" s="147">
        <f>VLOOKUP(O4310,Stock[],3,FALSE)</f>
        <v>0.64</v>
      </c>
      <c r="R4310" s="147">
        <f>VLOOKUP(O4310,Stock[],4,FALSE)</f>
        <v>14</v>
      </c>
      <c r="S4310" s="146"/>
      <c r="T4310" s="147">
        <f>(DailySales!$S4310/DailySales!$R4310)+DailySales!$U4310</f>
        <v>150</v>
      </c>
      <c r="U4310" s="146">
        <v>150</v>
      </c>
      <c r="V4310" s="148">
        <f>+DailySales!$T4310*DailySales!$R4310</f>
        <v>2100</v>
      </c>
      <c r="W4310" s="148">
        <f>+DailySales!$V4310*DailySales!$Q4310</f>
        <v>1344</v>
      </c>
      <c r="X4310" s="148">
        <f>VLOOKUP(O4310,Stock[],6,FALSE)</f>
        <v>1370</v>
      </c>
      <c r="Y4310" s="148">
        <f>+DailySales!$V4310*DailySales!$X4310</f>
        <v>2877000</v>
      </c>
      <c r="Z4310" s="146"/>
      <c r="AA4310" s="146"/>
      <c r="AB4310" s="146"/>
      <c r="AC4310" s="146"/>
      <c r="AD4310" s="146"/>
      <c r="AE4310" s="149">
        <v>52500</v>
      </c>
      <c r="AF4310" s="150"/>
      <c r="AG4310" s="151"/>
      <c r="AH4310" s="150"/>
      <c r="AI4310" s="151"/>
      <c r="AJ4310" s="150">
        <v>46078</v>
      </c>
      <c r="AK4310" s="151">
        <v>2929500</v>
      </c>
      <c r="AL4310" s="34"/>
      <c r="AM4310" s="39"/>
      <c r="AN431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11" spans="1:40" ht="19.5" customHeight="1" x14ac:dyDescent="0.25">
      <c r="A4311" s="141">
        <f t="shared" si="644"/>
        <v>2026</v>
      </c>
      <c r="B4311" s="141">
        <f t="shared" si="645"/>
        <v>2</v>
      </c>
      <c r="C4311" s="154">
        <v>46074</v>
      </c>
      <c r="D4311" s="142">
        <f t="shared" ca="1" si="646"/>
        <v>46097</v>
      </c>
      <c r="E4311" s="142" t="str">
        <f t="shared" ca="1" si="647"/>
        <v>0-Months</v>
      </c>
      <c r="F4311" s="142" t="str">
        <f>VLOOKUP(O4311,Stock[],5,FALSE)</f>
        <v>BE</v>
      </c>
      <c r="G4311" s="143" t="s">
        <v>3752</v>
      </c>
      <c r="H4311" s="144"/>
      <c r="I4311" s="145" t="s">
        <v>237</v>
      </c>
      <c r="J4311" s="141" t="str">
        <f>VLOOKUP(I4311,Customers[],2,FALSE)</f>
        <v>စံချိန်</v>
      </c>
      <c r="K4311" s="141" t="str">
        <f>VLOOKUP(I4311,Customers[],4,FALSE)</f>
        <v>Yamethin</v>
      </c>
      <c r="L4311" s="141" t="str">
        <f>VLOOKUP(Table85[[#This Row],[CustomerID]],Table!H:K,3,0)</f>
        <v>ရမည်းသင်း</v>
      </c>
      <c r="M4311" s="141" t="str">
        <f>VLOOKUP(I4311,Customers[],5,FALSE)</f>
        <v>WholeSales/Contract</v>
      </c>
      <c r="N4311" s="145" t="s">
        <v>10</v>
      </c>
      <c r="O4311" s="146" t="s">
        <v>2120</v>
      </c>
      <c r="P4311" s="141" t="str">
        <f>VLOOKUP(O4311,Stock[],2,FALSE)</f>
        <v>ဇေ အရက်သန့်</v>
      </c>
      <c r="Q4311" s="147">
        <f>VLOOKUP(O4311,Stock[],3,FALSE)</f>
        <v>0.64</v>
      </c>
      <c r="R4311" s="147">
        <f>VLOOKUP(O4311,Stock[],4,FALSE)</f>
        <v>14</v>
      </c>
      <c r="S4311" s="146"/>
      <c r="T4311" s="147">
        <f>(DailySales!$S4311/DailySales!$R4311)+DailySales!$U4311</f>
        <v>50</v>
      </c>
      <c r="U4311" s="146">
        <v>50</v>
      </c>
      <c r="V4311" s="148">
        <f>+DailySales!$T4311*DailySales!$R4311</f>
        <v>700</v>
      </c>
      <c r="W4311" s="148">
        <f>+DailySales!$V4311*DailySales!$Q4311</f>
        <v>448</v>
      </c>
      <c r="X4311" s="148">
        <f>VLOOKUP(O4311,Stock[],6,FALSE)</f>
        <v>1380</v>
      </c>
      <c r="Y4311" s="148">
        <f>+DailySales!$V4311*DailySales!$X4311</f>
        <v>966000</v>
      </c>
      <c r="Z4311" s="146"/>
      <c r="AA4311" s="146"/>
      <c r="AB4311" s="146"/>
      <c r="AC4311" s="146">
        <v>29400</v>
      </c>
      <c r="AD4311" s="146"/>
      <c r="AE4311" s="149">
        <v>17500</v>
      </c>
      <c r="AF4311" s="150"/>
      <c r="AG4311" s="151"/>
      <c r="AH4311" s="150"/>
      <c r="AI4311" s="151"/>
      <c r="AJ4311" s="150">
        <v>46078</v>
      </c>
      <c r="AK4311" s="151">
        <v>954100</v>
      </c>
      <c r="AL4311" s="34"/>
      <c r="AM4311" s="39"/>
      <c r="AN431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12" spans="1:40" ht="19.5" customHeight="1" x14ac:dyDescent="0.25">
      <c r="A4312" s="141">
        <f t="shared" si="644"/>
        <v>2026</v>
      </c>
      <c r="B4312" s="141">
        <f t="shared" si="645"/>
        <v>2</v>
      </c>
      <c r="C4312" s="154">
        <v>46074</v>
      </c>
      <c r="D4312" s="142">
        <f t="shared" ca="1" si="646"/>
        <v>46097</v>
      </c>
      <c r="E4312" s="142" t="str">
        <f t="shared" ca="1" si="647"/>
        <v>0-Months</v>
      </c>
      <c r="F4312" s="142" t="str">
        <f>VLOOKUP(O4312,Stock[],5,FALSE)</f>
        <v>BE</v>
      </c>
      <c r="G4312" s="143" t="s">
        <v>3753</v>
      </c>
      <c r="H4312" s="144"/>
      <c r="I4312" s="145" t="s">
        <v>189</v>
      </c>
      <c r="J4312" s="141" t="str">
        <f>VLOOKUP(I4312,Customers[],2,FALSE)</f>
        <v>ရွှေမြင်း(ကျော်ကြား)</v>
      </c>
      <c r="K4312" s="141" t="str">
        <f>VLOOKUP(I4312,Customers[],4,FALSE)</f>
        <v>Mahlaing</v>
      </c>
      <c r="L4312" s="141" t="str">
        <f>VLOOKUP(Table85[[#This Row],[CustomerID]],Table!H:K,3,0)</f>
        <v>မလှိုင်</v>
      </c>
      <c r="M4312" s="141" t="str">
        <f>VLOOKUP(I4312,Customers[],5,FALSE)</f>
        <v>WholeSales/Contract</v>
      </c>
      <c r="N4312" s="145" t="s">
        <v>10</v>
      </c>
      <c r="O4312" s="146" t="s">
        <v>240</v>
      </c>
      <c r="P4312" s="141" t="str">
        <f>VLOOKUP(O4312,Stock[],2,FALSE)</f>
        <v>သံပုရာအရက်</v>
      </c>
      <c r="Q4312" s="147">
        <f>VLOOKUP(O4312,Stock[],3,FALSE)</f>
        <v>0.64</v>
      </c>
      <c r="R4312" s="147">
        <f>VLOOKUP(O4312,Stock[],4,FALSE)</f>
        <v>14</v>
      </c>
      <c r="S4312" s="146"/>
      <c r="T4312" s="147">
        <f>(DailySales!$S4312/DailySales!$R4312)+DailySales!$U4312</f>
        <v>100</v>
      </c>
      <c r="U4312" s="146">
        <v>100</v>
      </c>
      <c r="V4312" s="148">
        <f>+DailySales!$T4312*DailySales!$R4312</f>
        <v>1400</v>
      </c>
      <c r="W4312" s="148">
        <f>+DailySales!$V4312*DailySales!$Q4312</f>
        <v>896</v>
      </c>
      <c r="X4312" s="148">
        <f>VLOOKUP(O4312,Stock[],6,FALSE)</f>
        <v>1330</v>
      </c>
      <c r="Y4312" s="148">
        <f>+DailySales!$V4312*DailySales!$X4312</f>
        <v>1862000</v>
      </c>
      <c r="Z4312" s="146"/>
      <c r="AA4312" s="146"/>
      <c r="AB4312" s="146"/>
      <c r="AC4312" s="146"/>
      <c r="AD4312" s="146"/>
      <c r="AE4312" s="149"/>
      <c r="AF4312" s="150"/>
      <c r="AG4312" s="151"/>
      <c r="AH4312" s="150"/>
      <c r="AI4312" s="151"/>
      <c r="AJ4312" s="150"/>
      <c r="AK4312" s="151"/>
      <c r="AL4312" s="34"/>
      <c r="AM4312" s="39"/>
      <c r="AN431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1862000</v>
      </c>
    </row>
    <row r="4313" spans="1:40" ht="19.5" customHeight="1" x14ac:dyDescent="0.25">
      <c r="A4313" s="141">
        <f t="shared" si="644"/>
        <v>2026</v>
      </c>
      <c r="B4313" s="141">
        <f t="shared" si="645"/>
        <v>2</v>
      </c>
      <c r="C4313" s="154">
        <v>46074</v>
      </c>
      <c r="D4313" s="142">
        <f t="shared" ca="1" si="646"/>
        <v>46097</v>
      </c>
      <c r="E4313" s="142" t="str">
        <f t="shared" ca="1" si="647"/>
        <v>0-Months</v>
      </c>
      <c r="F4313" s="142" t="str">
        <f>VLOOKUP(O4313,Stock[],5,FALSE)</f>
        <v>BE</v>
      </c>
      <c r="G4313" s="143" t="s">
        <v>3753</v>
      </c>
      <c r="H4313" s="144"/>
      <c r="I4313" s="145" t="s">
        <v>189</v>
      </c>
      <c r="J4313" s="141" t="str">
        <f>VLOOKUP(I4313,Customers[],2,FALSE)</f>
        <v>ရွှေမြင်း(ကျော်ကြား)</v>
      </c>
      <c r="K4313" s="141" t="str">
        <f>VLOOKUP(I4313,Customers[],4,FALSE)</f>
        <v>Mahlaing</v>
      </c>
      <c r="L4313" s="141" t="str">
        <f>VLOOKUP(Table85[[#This Row],[CustomerID]],Table!H:K,3,0)</f>
        <v>မလှိုင်</v>
      </c>
      <c r="M4313" s="141" t="str">
        <f>VLOOKUP(I4313,Customers[],5,FALSE)</f>
        <v>WholeSales/Contract</v>
      </c>
      <c r="N4313" s="145" t="s">
        <v>10</v>
      </c>
      <c r="O4313" s="146" t="s">
        <v>217</v>
      </c>
      <c r="P4313" s="141" t="str">
        <f>VLOOKUP(O4313,Stock[],2,FALSE)</f>
        <v>လိမ္မော်ဖြူ</v>
      </c>
      <c r="Q4313" s="147">
        <f>VLOOKUP(O4313,Stock[],3,FALSE)</f>
        <v>0.64</v>
      </c>
      <c r="R4313" s="147">
        <f>VLOOKUP(O4313,Stock[],4,FALSE)</f>
        <v>24</v>
      </c>
      <c r="S4313" s="146"/>
      <c r="T4313" s="147">
        <f>(DailySales!$S4313/DailySales!$R4313)+DailySales!$U4313</f>
        <v>100</v>
      </c>
      <c r="U4313" s="146">
        <v>100</v>
      </c>
      <c r="V4313" s="148">
        <f>+DailySales!$T4313*DailySales!$R4313</f>
        <v>2400</v>
      </c>
      <c r="W4313" s="148">
        <f>+DailySales!$V4313*DailySales!$Q4313</f>
        <v>1536</v>
      </c>
      <c r="X4313" s="148">
        <f>VLOOKUP(O4313,Stock[],6,FALSE)</f>
        <v>1330</v>
      </c>
      <c r="Y4313" s="148">
        <f>+DailySales!$V4313*DailySales!$X4313</f>
        <v>3192000</v>
      </c>
      <c r="Z4313" s="146"/>
      <c r="AA4313" s="146"/>
      <c r="AB4313" s="146"/>
      <c r="AC4313" s="146"/>
      <c r="AD4313" s="146"/>
      <c r="AE4313" s="149"/>
      <c r="AF4313" s="150"/>
      <c r="AG4313" s="151"/>
      <c r="AH4313" s="150"/>
      <c r="AI4313" s="151"/>
      <c r="AJ4313" s="150"/>
      <c r="AK4313" s="151"/>
      <c r="AL4313" s="34"/>
      <c r="AM4313" s="39"/>
      <c r="AN431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3192000</v>
      </c>
    </row>
    <row r="4314" spans="1:40" ht="19.5" customHeight="1" x14ac:dyDescent="0.25">
      <c r="A4314" s="141">
        <f t="shared" si="644"/>
        <v>2026</v>
      </c>
      <c r="B4314" s="141">
        <f t="shared" si="645"/>
        <v>2</v>
      </c>
      <c r="C4314" s="154">
        <v>46074</v>
      </c>
      <c r="D4314" s="142">
        <f t="shared" ca="1" si="646"/>
        <v>46097</v>
      </c>
      <c r="E4314" s="142" t="str">
        <f t="shared" ca="1" si="647"/>
        <v>0-Months</v>
      </c>
      <c r="F4314" s="142" t="str">
        <f>VLOOKUP(O4314,Stock[],5,FALSE)</f>
        <v>BE</v>
      </c>
      <c r="G4314" s="143" t="s">
        <v>3753</v>
      </c>
      <c r="H4314" s="144"/>
      <c r="I4314" s="145" t="s">
        <v>189</v>
      </c>
      <c r="J4314" s="141" t="str">
        <f>VLOOKUP(I4314,Customers[],2,FALSE)</f>
        <v>ရွှေမြင်း(ကျော်ကြား)</v>
      </c>
      <c r="K4314" s="141" t="str">
        <f>VLOOKUP(I4314,Customers[],4,FALSE)</f>
        <v>Mahlaing</v>
      </c>
      <c r="L4314" s="141" t="str">
        <f>VLOOKUP(Table85[[#This Row],[CustomerID]],Table!H:K,3,0)</f>
        <v>မလှိုင်</v>
      </c>
      <c r="M4314" s="141" t="str">
        <f>VLOOKUP(I4314,Customers[],5,FALSE)</f>
        <v>WholeSales/Contract</v>
      </c>
      <c r="N4314" s="145" t="s">
        <v>10</v>
      </c>
      <c r="O4314" s="146" t="s">
        <v>2120</v>
      </c>
      <c r="P4314" s="141" t="str">
        <f>VLOOKUP(O4314,Stock[],2,FALSE)</f>
        <v>ဇေ အရက်သန့်</v>
      </c>
      <c r="Q4314" s="147">
        <f>VLOOKUP(O4314,Stock[],3,FALSE)</f>
        <v>0.64</v>
      </c>
      <c r="R4314" s="147">
        <f>VLOOKUP(O4314,Stock[],4,FALSE)</f>
        <v>14</v>
      </c>
      <c r="S4314" s="146"/>
      <c r="T4314" s="147">
        <f>(DailySales!$S4314/DailySales!$R4314)+DailySales!$U4314</f>
        <v>70</v>
      </c>
      <c r="U4314" s="146">
        <v>70</v>
      </c>
      <c r="V4314" s="148">
        <f>+DailySales!$T4314*DailySales!$R4314</f>
        <v>980</v>
      </c>
      <c r="W4314" s="148">
        <f>+DailySales!$V4314*DailySales!$Q4314</f>
        <v>627.20000000000005</v>
      </c>
      <c r="X4314" s="148">
        <f>VLOOKUP(O4314,Stock[],6,FALSE)</f>
        <v>1380</v>
      </c>
      <c r="Y4314" s="148">
        <f>+DailySales!$V4314*DailySales!$X4314</f>
        <v>1352400</v>
      </c>
      <c r="Z4314" s="146"/>
      <c r="AA4314" s="146"/>
      <c r="AB4314" s="146"/>
      <c r="AC4314" s="146"/>
      <c r="AD4314" s="146"/>
      <c r="AE4314" s="149"/>
      <c r="AF4314" s="150"/>
      <c r="AG4314" s="151"/>
      <c r="AH4314" s="150"/>
      <c r="AI4314" s="151"/>
      <c r="AJ4314" s="150"/>
      <c r="AK4314" s="151"/>
      <c r="AL4314" s="34"/>
      <c r="AM4314" s="39"/>
      <c r="AN431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1352400</v>
      </c>
    </row>
    <row r="4315" spans="1:40" ht="19.5" customHeight="1" x14ac:dyDescent="0.25">
      <c r="A4315" s="141">
        <f t="shared" si="644"/>
        <v>2026</v>
      </c>
      <c r="B4315" s="141">
        <f t="shared" si="645"/>
        <v>2</v>
      </c>
      <c r="C4315" s="154">
        <v>46074</v>
      </c>
      <c r="D4315" s="142">
        <f t="shared" ca="1" si="646"/>
        <v>46097</v>
      </c>
      <c r="E4315" s="142" t="str">
        <f t="shared" ca="1" si="647"/>
        <v>0-Months</v>
      </c>
      <c r="F4315" s="142" t="str">
        <f>VLOOKUP(O4315,Stock[],5,FALSE)</f>
        <v>BE</v>
      </c>
      <c r="G4315" s="143" t="s">
        <v>3754</v>
      </c>
      <c r="H4315" s="144"/>
      <c r="I4315" s="145" t="s">
        <v>235</v>
      </c>
      <c r="J4315" s="141" t="str">
        <f>VLOOKUP(I4315,Customers[],2,FALSE)</f>
        <v>ကျော်ကြား</v>
      </c>
      <c r="K4315" s="141" t="str">
        <f>VLOOKUP(I4315,Customers[],4,FALSE)</f>
        <v>Mahlaing</v>
      </c>
      <c r="L4315" s="141" t="str">
        <f>VLOOKUP(Table85[[#This Row],[CustomerID]],Table!H:K,3,0)</f>
        <v>မလှိုင်</v>
      </c>
      <c r="M4315" s="141" t="str">
        <f>VLOOKUP(I4315,Customers[],5,FALSE)</f>
        <v>WholeSales/Contract</v>
      </c>
      <c r="N4315" s="145" t="s">
        <v>10</v>
      </c>
      <c r="O4315" s="146" t="s">
        <v>219</v>
      </c>
      <c r="P4315" s="141" t="str">
        <f>VLOOKUP(O4315,Stock[],2,FALSE)</f>
        <v>ကင်းမြီးကောက်</v>
      </c>
      <c r="Q4315" s="147">
        <f>VLOOKUP(O4315,Stock[],3,FALSE)</f>
        <v>0.64</v>
      </c>
      <c r="R4315" s="147">
        <f>VLOOKUP(O4315,Stock[],4,FALSE)</f>
        <v>14</v>
      </c>
      <c r="S4315" s="146"/>
      <c r="T4315" s="147">
        <f>(DailySales!$S4315/DailySales!$R4315)+DailySales!$U4315</f>
        <v>80</v>
      </c>
      <c r="U4315" s="146">
        <v>80</v>
      </c>
      <c r="V4315" s="148">
        <f>+DailySales!$T4315*DailySales!$R4315</f>
        <v>1120</v>
      </c>
      <c r="W4315" s="148">
        <f>+DailySales!$V4315*DailySales!$Q4315</f>
        <v>716.80000000000007</v>
      </c>
      <c r="X4315" s="148">
        <f>VLOOKUP(O4315,Stock[],6,FALSE)</f>
        <v>1330</v>
      </c>
      <c r="Y4315" s="148">
        <f>+DailySales!$V4315*DailySales!$X4315</f>
        <v>1489600</v>
      </c>
      <c r="Z4315" s="146"/>
      <c r="AA4315" s="146"/>
      <c r="AB4315" s="146"/>
      <c r="AC4315" s="146"/>
      <c r="AD4315" s="146"/>
      <c r="AE4315" s="149"/>
      <c r="AF4315" s="150"/>
      <c r="AG4315" s="151"/>
      <c r="AH4315" s="150">
        <v>46078</v>
      </c>
      <c r="AI4315" s="151">
        <v>1489600</v>
      </c>
      <c r="AJ4315" s="150"/>
      <c r="AK4315" s="151"/>
      <c r="AL4315" s="34"/>
      <c r="AM4315" s="39"/>
      <c r="AN431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16" spans="1:40" ht="19.5" customHeight="1" x14ac:dyDescent="0.25">
      <c r="A4316" s="141">
        <f t="shared" si="644"/>
        <v>2026</v>
      </c>
      <c r="B4316" s="141">
        <f t="shared" si="645"/>
        <v>2</v>
      </c>
      <c r="C4316" s="154">
        <v>46074</v>
      </c>
      <c r="D4316" s="142">
        <f t="shared" ca="1" si="646"/>
        <v>46097</v>
      </c>
      <c r="E4316" s="142" t="str">
        <f t="shared" ca="1" si="647"/>
        <v>0-Months</v>
      </c>
      <c r="F4316" s="142" t="str">
        <f>VLOOKUP(O4316,Stock[],5,FALSE)</f>
        <v>BE</v>
      </c>
      <c r="G4316" s="143" t="s">
        <v>3754</v>
      </c>
      <c r="H4316" s="144"/>
      <c r="I4316" s="145" t="s">
        <v>235</v>
      </c>
      <c r="J4316" s="141" t="str">
        <f>VLOOKUP(I4316,Customers[],2,FALSE)</f>
        <v>ကျော်ကြား</v>
      </c>
      <c r="K4316" s="141" t="str">
        <f>VLOOKUP(I4316,Customers[],4,FALSE)</f>
        <v>Mahlaing</v>
      </c>
      <c r="L4316" s="141" t="str">
        <f>VLOOKUP(Table85[[#This Row],[CustomerID]],Table!H:K,3,0)</f>
        <v>မလှိုင်</v>
      </c>
      <c r="M4316" s="141" t="str">
        <f>VLOOKUP(I4316,Customers[],5,FALSE)</f>
        <v>WholeSales/Contract</v>
      </c>
      <c r="N4316" s="145" t="s">
        <v>10</v>
      </c>
      <c r="O4316" s="146" t="s">
        <v>209</v>
      </c>
      <c r="P4316" s="141" t="str">
        <f>VLOOKUP(O4316,Stock[],2,FALSE)</f>
        <v>ဇေယျဝတီ Red</v>
      </c>
      <c r="Q4316" s="147">
        <f>VLOOKUP(O4316,Stock[],3,FALSE)</f>
        <v>0.64</v>
      </c>
      <c r="R4316" s="147">
        <f>VLOOKUP(O4316,Stock[],4,FALSE)</f>
        <v>14</v>
      </c>
      <c r="S4316" s="146"/>
      <c r="T4316" s="147">
        <f>(DailySales!$S4316/DailySales!$R4316)+DailySales!$U4316</f>
        <v>50</v>
      </c>
      <c r="U4316" s="146">
        <v>50</v>
      </c>
      <c r="V4316" s="148">
        <f>+DailySales!$T4316*DailySales!$R4316</f>
        <v>700</v>
      </c>
      <c r="W4316" s="148">
        <f>+DailySales!$V4316*DailySales!$Q4316</f>
        <v>448</v>
      </c>
      <c r="X4316" s="148">
        <f>VLOOKUP(O4316,Stock[],6,FALSE)</f>
        <v>1330</v>
      </c>
      <c r="Y4316" s="148">
        <f>+DailySales!$V4316*DailySales!$X4316</f>
        <v>931000</v>
      </c>
      <c r="Z4316" s="146"/>
      <c r="AA4316" s="146"/>
      <c r="AB4316" s="146"/>
      <c r="AC4316" s="146"/>
      <c r="AD4316" s="146"/>
      <c r="AE4316" s="149"/>
      <c r="AF4316" s="150"/>
      <c r="AG4316" s="151"/>
      <c r="AH4316" s="150">
        <v>46078</v>
      </c>
      <c r="AI4316" s="151">
        <v>931000</v>
      </c>
      <c r="AJ4316" s="150"/>
      <c r="AK4316" s="151"/>
      <c r="AL4316" s="34"/>
      <c r="AM4316" s="39"/>
      <c r="AN431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17" spans="1:40" ht="19.5" customHeight="1" x14ac:dyDescent="0.25">
      <c r="A4317" s="141">
        <f t="shared" si="644"/>
        <v>2026</v>
      </c>
      <c r="B4317" s="141">
        <f t="shared" si="645"/>
        <v>2</v>
      </c>
      <c r="C4317" s="154">
        <v>46074</v>
      </c>
      <c r="D4317" s="142">
        <f t="shared" ca="1" si="646"/>
        <v>46097</v>
      </c>
      <c r="E4317" s="142" t="str">
        <f t="shared" ca="1" si="647"/>
        <v>0-Months</v>
      </c>
      <c r="F4317" s="142" t="str">
        <f>VLOOKUP(O4317,Stock[],5,FALSE)</f>
        <v>BE</v>
      </c>
      <c r="G4317" s="143" t="s">
        <v>3754</v>
      </c>
      <c r="H4317" s="144"/>
      <c r="I4317" s="145" t="s">
        <v>235</v>
      </c>
      <c r="J4317" s="141" t="str">
        <f>VLOOKUP(I4317,Customers[],2,FALSE)</f>
        <v>ကျော်ကြား</v>
      </c>
      <c r="K4317" s="141" t="str">
        <f>VLOOKUP(I4317,Customers[],4,FALSE)</f>
        <v>Mahlaing</v>
      </c>
      <c r="L4317" s="141" t="str">
        <f>VLOOKUP(Table85[[#This Row],[CustomerID]],Table!H:K,3,0)</f>
        <v>မလှိုင်</v>
      </c>
      <c r="M4317" s="141" t="str">
        <f>VLOOKUP(I4317,Customers[],5,FALSE)</f>
        <v>WholeSales/Contract</v>
      </c>
      <c r="N4317" s="145" t="s">
        <v>10</v>
      </c>
      <c r="O4317" s="146" t="s">
        <v>205</v>
      </c>
      <c r="P4317" s="141" t="str">
        <f>VLOOKUP(O4317,Stock[],2,FALSE)</f>
        <v>ကောင်းကြည် ကော် 25%  (1Ltr )</v>
      </c>
      <c r="Q4317" s="147">
        <f>VLOOKUP(O4317,Stock[],3,FALSE)</f>
        <v>1</v>
      </c>
      <c r="R4317" s="147">
        <f>VLOOKUP(O4317,Stock[],4,FALSE)</f>
        <v>12</v>
      </c>
      <c r="S4317" s="146"/>
      <c r="T4317" s="147">
        <f>(DailySales!$S4317/DailySales!$R4317)+DailySales!$U4317</f>
        <v>30</v>
      </c>
      <c r="U4317" s="146">
        <v>30</v>
      </c>
      <c r="V4317" s="148">
        <f>+DailySales!$T4317*DailySales!$R4317</f>
        <v>360</v>
      </c>
      <c r="W4317" s="148">
        <f>+DailySales!$V4317*DailySales!$Q4317</f>
        <v>360</v>
      </c>
      <c r="X4317" s="148">
        <f>VLOOKUP(O4317,Stock[],6,FALSE)</f>
        <v>1530</v>
      </c>
      <c r="Y4317" s="148">
        <f>+DailySales!$V4317*DailySales!$X4317</f>
        <v>550800</v>
      </c>
      <c r="Z4317" s="146"/>
      <c r="AA4317" s="146"/>
      <c r="AB4317" s="146"/>
      <c r="AC4317" s="146">
        <v>16340</v>
      </c>
      <c r="AD4317" s="146"/>
      <c r="AE4317" s="149"/>
      <c r="AF4317" s="150"/>
      <c r="AG4317" s="151"/>
      <c r="AH4317" s="150">
        <v>46078</v>
      </c>
      <c r="AI4317" s="151">
        <v>534460</v>
      </c>
      <c r="AJ4317" s="150"/>
      <c r="AK4317" s="151"/>
      <c r="AL4317" s="34"/>
      <c r="AM4317" s="39"/>
      <c r="AN431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18" spans="1:40" ht="19.5" customHeight="1" x14ac:dyDescent="0.25">
      <c r="A4318" s="141">
        <f t="shared" si="644"/>
        <v>2026</v>
      </c>
      <c r="B4318" s="141">
        <f t="shared" si="645"/>
        <v>2</v>
      </c>
      <c r="C4318" s="154">
        <v>46074</v>
      </c>
      <c r="D4318" s="142">
        <f t="shared" ca="1" si="646"/>
        <v>46097</v>
      </c>
      <c r="E4318" s="142" t="str">
        <f t="shared" ca="1" si="647"/>
        <v>0-Months</v>
      </c>
      <c r="F4318" s="142" t="str">
        <f>VLOOKUP(O4318,Stock[],5,FALSE)</f>
        <v>BE</v>
      </c>
      <c r="G4318" s="143" t="s">
        <v>3755</v>
      </c>
      <c r="H4318" s="144"/>
      <c r="I4318" s="145" t="s">
        <v>1754</v>
      </c>
      <c r="J4318" s="141" t="str">
        <f>VLOOKUP(I4318,Customers[],2,FALSE)</f>
        <v>စစ်ဆေးရေးဂိတ်လက်ဆောင်</v>
      </c>
      <c r="K4318" s="141">
        <f>VLOOKUP(I4318,Customers[],4,FALSE)</f>
        <v>0</v>
      </c>
      <c r="L4318" s="141">
        <f>VLOOKUP(Table85[[#This Row],[CustomerID]],Table!H:K,3,0)</f>
        <v>0</v>
      </c>
      <c r="M4318" s="141">
        <f>VLOOKUP(I4318,Customers[],5,FALSE)</f>
        <v>0</v>
      </c>
      <c r="N4318" s="145" t="s">
        <v>1751</v>
      </c>
      <c r="O4318" s="146" t="s">
        <v>217</v>
      </c>
      <c r="P4318" s="141" t="str">
        <f>VLOOKUP(O4318,Stock[],2,FALSE)</f>
        <v>လိမ္မော်ဖြူ</v>
      </c>
      <c r="Q4318" s="147">
        <f>VLOOKUP(O4318,Stock[],3,FALSE)</f>
        <v>0.64</v>
      </c>
      <c r="R4318" s="147">
        <f>VLOOKUP(O4318,Stock[],4,FALSE)</f>
        <v>24</v>
      </c>
      <c r="S4318" s="146">
        <v>10</v>
      </c>
      <c r="T4318" s="147">
        <f>(DailySales!$S4318/DailySales!$R4318)+DailySales!$U4318</f>
        <v>0.41666666666666669</v>
      </c>
      <c r="U4318" s="146"/>
      <c r="V4318" s="148">
        <f>+DailySales!$T4318*DailySales!$R4318</f>
        <v>10</v>
      </c>
      <c r="W4318" s="148">
        <f>+DailySales!$V4318*DailySales!$Q4318</f>
        <v>6.4</v>
      </c>
      <c r="X4318" s="148">
        <f>VLOOKUP(O4318,Stock[],6,FALSE)</f>
        <v>1330</v>
      </c>
      <c r="Y4318" s="148">
        <f>+DailySales!$V4318*DailySales!$X4318</f>
        <v>13300</v>
      </c>
      <c r="Z4318" s="146"/>
      <c r="AA4318" s="146"/>
      <c r="AB4318" s="146"/>
      <c r="AC4318" s="146"/>
      <c r="AD4318" s="146"/>
      <c r="AE4318" s="149"/>
      <c r="AF4318" s="150">
        <v>46074</v>
      </c>
      <c r="AG4318" s="151">
        <v>13300</v>
      </c>
      <c r="AH4318" s="150"/>
      <c r="AI4318" s="151"/>
      <c r="AJ4318" s="150"/>
      <c r="AK4318" s="151"/>
      <c r="AL4318" s="34"/>
      <c r="AM4318" s="39"/>
      <c r="AN431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19" spans="1:40" ht="19.5" customHeight="1" x14ac:dyDescent="0.25">
      <c r="A4319" s="141">
        <f t="shared" si="644"/>
        <v>2026</v>
      </c>
      <c r="B4319" s="141">
        <f t="shared" si="645"/>
        <v>2</v>
      </c>
      <c r="C4319" s="154">
        <v>46074</v>
      </c>
      <c r="D4319" s="142">
        <f t="shared" ca="1" si="646"/>
        <v>46097</v>
      </c>
      <c r="E4319" s="142" t="str">
        <f t="shared" ca="1" si="647"/>
        <v>0-Months</v>
      </c>
      <c r="F4319" s="142" t="str">
        <f>VLOOKUP(O4319,Stock[],5,FALSE)</f>
        <v>BE</v>
      </c>
      <c r="G4319" s="143" t="s">
        <v>3756</v>
      </c>
      <c r="H4319" s="144"/>
      <c r="I4319" s="145" t="s">
        <v>227</v>
      </c>
      <c r="J4319" s="141" t="str">
        <f>VLOOKUP(I4319,Customers[],2,FALSE)</f>
        <v>Summer-2</v>
      </c>
      <c r="K4319" s="141" t="str">
        <f>VLOOKUP(I4319,Customers[],4,FALSE)</f>
        <v>Meiktila</v>
      </c>
      <c r="L4319" s="141" t="str">
        <f>VLOOKUP(Table85[[#This Row],[CustomerID]],Table!H:K,3,0)</f>
        <v>မိတ္ထီလာ</v>
      </c>
      <c r="M4319" s="141" t="str">
        <f>VLOOKUP(I4319,Customers[],5,FALSE)</f>
        <v>WholeSales</v>
      </c>
      <c r="N4319" s="145" t="s">
        <v>10</v>
      </c>
      <c r="O4319" s="146" t="s">
        <v>217</v>
      </c>
      <c r="P4319" s="141" t="str">
        <f>VLOOKUP(O4319,Stock[],2,FALSE)</f>
        <v>လိမ္မော်ဖြူ</v>
      </c>
      <c r="Q4319" s="147">
        <f>VLOOKUP(O4319,Stock[],3,FALSE)</f>
        <v>0.64</v>
      </c>
      <c r="R4319" s="147">
        <f>VLOOKUP(O4319,Stock[],4,FALSE)</f>
        <v>24</v>
      </c>
      <c r="S4319" s="146"/>
      <c r="T4319" s="147">
        <f>(DailySales!$S4319/DailySales!$R4319)+DailySales!$U4319</f>
        <v>45</v>
      </c>
      <c r="U4319" s="146">
        <v>45</v>
      </c>
      <c r="V4319" s="148">
        <f>+DailySales!$T4319*DailySales!$R4319</f>
        <v>1080</v>
      </c>
      <c r="W4319" s="148">
        <f>+DailySales!$V4319*DailySales!$Q4319</f>
        <v>691.2</v>
      </c>
      <c r="X4319" s="148">
        <f>VLOOKUP(O4319,Stock[],6,FALSE)</f>
        <v>1330</v>
      </c>
      <c r="Y4319" s="148">
        <f>+DailySales!$V4319*DailySales!$X4319</f>
        <v>1436400</v>
      </c>
      <c r="Z4319" s="146"/>
      <c r="AA4319" s="146"/>
      <c r="AB4319" s="146">
        <v>288790</v>
      </c>
      <c r="AC4319" s="146">
        <v>56600</v>
      </c>
      <c r="AD4319" s="146"/>
      <c r="AE4319" s="149"/>
      <c r="AF4319" s="150"/>
      <c r="AG4319" s="151"/>
      <c r="AH4319" s="150">
        <v>46081</v>
      </c>
      <c r="AI4319" s="151">
        <v>19250</v>
      </c>
      <c r="AJ4319" s="150">
        <v>46085</v>
      </c>
      <c r="AK4319" s="151">
        <v>1071760</v>
      </c>
      <c r="AL4319" s="34"/>
      <c r="AM4319" s="39"/>
      <c r="AN431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20" spans="1:40" ht="19.5" customHeight="1" x14ac:dyDescent="0.25">
      <c r="A4320" s="141">
        <f t="shared" si="644"/>
        <v>2026</v>
      </c>
      <c r="B4320" s="141">
        <f t="shared" si="645"/>
        <v>2</v>
      </c>
      <c r="C4320" s="154">
        <v>46074</v>
      </c>
      <c r="D4320" s="142">
        <f t="shared" ca="1" si="646"/>
        <v>46097</v>
      </c>
      <c r="E4320" s="142" t="str">
        <f t="shared" ca="1" si="647"/>
        <v>0-Months</v>
      </c>
      <c r="F4320" s="142" t="str">
        <f>VLOOKUP(O4320,Stock[],5,FALSE)</f>
        <v>BE</v>
      </c>
      <c r="G4320" s="143" t="s">
        <v>3756</v>
      </c>
      <c r="H4320" s="144"/>
      <c r="I4320" s="145" t="s">
        <v>227</v>
      </c>
      <c r="J4320" s="141" t="str">
        <f>VLOOKUP(I4320,Customers[],2,FALSE)</f>
        <v>Summer-2</v>
      </c>
      <c r="K4320" s="141" t="str">
        <f>VLOOKUP(I4320,Customers[],4,FALSE)</f>
        <v>Meiktila</v>
      </c>
      <c r="L4320" s="141" t="str">
        <f>VLOOKUP(Table85[[#This Row],[CustomerID]],Table!H:K,3,0)</f>
        <v>မိတ္ထီလာ</v>
      </c>
      <c r="M4320" s="141" t="str">
        <f>VLOOKUP(I4320,Customers[],5,FALSE)</f>
        <v>WholeSales</v>
      </c>
      <c r="N4320" s="145" t="s">
        <v>10</v>
      </c>
      <c r="O4320" s="146" t="s">
        <v>219</v>
      </c>
      <c r="P4320" s="141" t="str">
        <f>VLOOKUP(O4320,Stock[],2,FALSE)</f>
        <v>ကင်းမြီးကောက်</v>
      </c>
      <c r="Q4320" s="147">
        <f>VLOOKUP(O4320,Stock[],3,FALSE)</f>
        <v>0.64</v>
      </c>
      <c r="R4320" s="147">
        <f>VLOOKUP(O4320,Stock[],4,FALSE)</f>
        <v>14</v>
      </c>
      <c r="S4320" s="146"/>
      <c r="T4320" s="147">
        <f>(DailySales!$S4320/DailySales!$R4320)+DailySales!$U4320</f>
        <v>30</v>
      </c>
      <c r="U4320" s="146">
        <v>30</v>
      </c>
      <c r="V4320" s="148">
        <f>+DailySales!$T4320*DailySales!$R4320</f>
        <v>420</v>
      </c>
      <c r="W4320" s="148">
        <f>+DailySales!$V4320*DailySales!$Q4320</f>
        <v>268.8</v>
      </c>
      <c r="X4320" s="148">
        <f>VLOOKUP(O4320,Stock[],6,FALSE)</f>
        <v>1330</v>
      </c>
      <c r="Y4320" s="148">
        <f>+DailySales!$V4320*DailySales!$X4320</f>
        <v>558600</v>
      </c>
      <c r="Z4320" s="146"/>
      <c r="AA4320" s="146"/>
      <c r="AB4320" s="146"/>
      <c r="AC4320" s="146"/>
      <c r="AD4320" s="146"/>
      <c r="AE4320" s="149"/>
      <c r="AF4320" s="150"/>
      <c r="AG4320" s="151"/>
      <c r="AH4320" s="150"/>
      <c r="AI4320" s="151"/>
      <c r="AJ4320" s="150">
        <v>46085</v>
      </c>
      <c r="AK4320" s="151">
        <v>558600</v>
      </c>
      <c r="AL4320" s="34"/>
      <c r="AM4320" s="39"/>
      <c r="AN432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21" spans="1:40" ht="19.5" customHeight="1" x14ac:dyDescent="0.25">
      <c r="A4321" s="141">
        <f t="shared" si="644"/>
        <v>2026</v>
      </c>
      <c r="B4321" s="141">
        <f t="shared" si="645"/>
        <v>2</v>
      </c>
      <c r="C4321" s="154">
        <v>46074</v>
      </c>
      <c r="D4321" s="142">
        <f t="shared" ca="1" si="646"/>
        <v>46097</v>
      </c>
      <c r="E4321" s="142" t="str">
        <f t="shared" ca="1" si="647"/>
        <v>0-Months</v>
      </c>
      <c r="F4321" s="142" t="str">
        <f>VLOOKUP(O4321,Stock[],5,FALSE)</f>
        <v>BE</v>
      </c>
      <c r="G4321" s="143" t="s">
        <v>3756</v>
      </c>
      <c r="H4321" s="144"/>
      <c r="I4321" s="145" t="s">
        <v>227</v>
      </c>
      <c r="J4321" s="141" t="str">
        <f>VLOOKUP(I4321,Customers[],2,FALSE)</f>
        <v>Summer-2</v>
      </c>
      <c r="K4321" s="141" t="str">
        <f>VLOOKUP(I4321,Customers[],4,FALSE)</f>
        <v>Meiktila</v>
      </c>
      <c r="L4321" s="141" t="str">
        <f>VLOOKUP(Table85[[#This Row],[CustomerID]],Table!H:K,3,0)</f>
        <v>မိတ္ထီလာ</v>
      </c>
      <c r="M4321" s="141" t="str">
        <f>VLOOKUP(I4321,Customers[],5,FALSE)</f>
        <v>WholeSales</v>
      </c>
      <c r="N4321" s="145" t="s">
        <v>10</v>
      </c>
      <c r="O4321" s="146" t="s">
        <v>214</v>
      </c>
      <c r="P4321" s="141" t="str">
        <f>VLOOKUP(O4321,Stock[],2,FALSE)</f>
        <v>ကောင်းကြည်</v>
      </c>
      <c r="Q4321" s="147">
        <f>VLOOKUP(O4321,Stock[],3,FALSE)</f>
        <v>0.64</v>
      </c>
      <c r="R4321" s="147">
        <f>VLOOKUP(O4321,Stock[],4,FALSE)</f>
        <v>14</v>
      </c>
      <c r="S4321" s="146"/>
      <c r="T4321" s="147">
        <f>(DailySales!$S4321/DailySales!$R4321)+DailySales!$U4321</f>
        <v>20</v>
      </c>
      <c r="U4321" s="146">
        <v>20</v>
      </c>
      <c r="V4321" s="148">
        <f>+DailySales!$T4321*DailySales!$R4321</f>
        <v>280</v>
      </c>
      <c r="W4321" s="148">
        <f>+DailySales!$V4321*DailySales!$Q4321</f>
        <v>179.20000000000002</v>
      </c>
      <c r="X4321" s="148">
        <f>VLOOKUP(O4321,Stock[],6,FALSE)</f>
        <v>1330</v>
      </c>
      <c r="Y4321" s="148">
        <f>+DailySales!$V4321*DailySales!$X4321</f>
        <v>372400</v>
      </c>
      <c r="Z4321" s="146"/>
      <c r="AA4321" s="146"/>
      <c r="AB4321" s="146"/>
      <c r="AC4321" s="146"/>
      <c r="AD4321" s="146"/>
      <c r="AE4321" s="149"/>
      <c r="AF4321" s="150"/>
      <c r="AG4321" s="151"/>
      <c r="AH4321" s="150"/>
      <c r="AI4321" s="151"/>
      <c r="AJ4321" s="150">
        <v>46085</v>
      </c>
      <c r="AK4321" s="151">
        <v>372400</v>
      </c>
      <c r="AL4321" s="34"/>
      <c r="AM4321" s="39"/>
      <c r="AN432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22" spans="1:40" ht="19.5" customHeight="1" x14ac:dyDescent="0.25">
      <c r="A4322" s="141">
        <f t="shared" si="644"/>
        <v>2026</v>
      </c>
      <c r="B4322" s="141">
        <f t="shared" si="645"/>
        <v>2</v>
      </c>
      <c r="C4322" s="154">
        <v>46074</v>
      </c>
      <c r="D4322" s="142">
        <f t="shared" ca="1" si="646"/>
        <v>46097</v>
      </c>
      <c r="E4322" s="142" t="str">
        <f t="shared" ca="1" si="647"/>
        <v>0-Months</v>
      </c>
      <c r="F4322" s="142" t="str">
        <f>VLOOKUP(O4322,Stock[],5,FALSE)</f>
        <v>BE</v>
      </c>
      <c r="G4322" s="143" t="s">
        <v>3756</v>
      </c>
      <c r="H4322" s="144"/>
      <c r="I4322" s="145" t="s">
        <v>227</v>
      </c>
      <c r="J4322" s="141" t="str">
        <f>VLOOKUP(I4322,Customers[],2,FALSE)</f>
        <v>Summer-2</v>
      </c>
      <c r="K4322" s="141" t="str">
        <f>VLOOKUP(I4322,Customers[],4,FALSE)</f>
        <v>Meiktila</v>
      </c>
      <c r="L4322" s="141" t="str">
        <f>VLOOKUP(Table85[[#This Row],[CustomerID]],Table!H:K,3,0)</f>
        <v>မိတ္ထီလာ</v>
      </c>
      <c r="M4322" s="141" t="str">
        <f>VLOOKUP(I4322,Customers[],5,FALSE)</f>
        <v>WholeSales</v>
      </c>
      <c r="N4322" s="145" t="s">
        <v>10</v>
      </c>
      <c r="O4322" s="146" t="s">
        <v>218</v>
      </c>
      <c r="P4322" s="141" t="str">
        <f>VLOOKUP(O4322,Stock[],2,FALSE)</f>
        <v>Black Cat</v>
      </c>
      <c r="Q4322" s="147">
        <f>VLOOKUP(O4322,Stock[],3,FALSE)</f>
        <v>0.64</v>
      </c>
      <c r="R4322" s="147">
        <f>VLOOKUP(O4322,Stock[],4,FALSE)</f>
        <v>24</v>
      </c>
      <c r="S4322" s="146"/>
      <c r="T4322" s="147">
        <f>(DailySales!$S4322/DailySales!$R4322)+DailySales!$U4322</f>
        <v>5</v>
      </c>
      <c r="U4322" s="146">
        <v>5</v>
      </c>
      <c r="V4322" s="148">
        <f>+DailySales!$T4322*DailySales!$R4322</f>
        <v>120</v>
      </c>
      <c r="W4322" s="148">
        <f>+DailySales!$V4322*DailySales!$Q4322</f>
        <v>76.8</v>
      </c>
      <c r="X4322" s="148">
        <f>VLOOKUP(O4322,Stock[],6,FALSE)</f>
        <v>1330</v>
      </c>
      <c r="Y4322" s="148">
        <f>+DailySales!$V4322*DailySales!$X4322</f>
        <v>159600</v>
      </c>
      <c r="Z4322" s="146"/>
      <c r="AA4322" s="146"/>
      <c r="AB4322" s="146"/>
      <c r="AC4322" s="146"/>
      <c r="AD4322" s="146"/>
      <c r="AE4322" s="149"/>
      <c r="AF4322" s="150"/>
      <c r="AG4322" s="151"/>
      <c r="AH4322" s="150"/>
      <c r="AI4322" s="151"/>
      <c r="AJ4322" s="150">
        <v>46085</v>
      </c>
      <c r="AK4322" s="151">
        <v>159600</v>
      </c>
      <c r="AL4322" s="34"/>
      <c r="AM4322" s="39"/>
      <c r="AN432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23" spans="1:40" ht="19.5" customHeight="1" x14ac:dyDescent="0.25">
      <c r="A4323" s="141">
        <f t="shared" si="644"/>
        <v>2026</v>
      </c>
      <c r="B4323" s="141">
        <f t="shared" si="645"/>
        <v>2</v>
      </c>
      <c r="C4323" s="154">
        <v>46074</v>
      </c>
      <c r="D4323" s="142">
        <f t="shared" ca="1" si="646"/>
        <v>46097</v>
      </c>
      <c r="E4323" s="142" t="str">
        <f t="shared" ca="1" si="647"/>
        <v>0-Months</v>
      </c>
      <c r="F4323" s="142" t="str">
        <f>VLOOKUP(O4323,Stock[],5,FALSE)</f>
        <v>BE</v>
      </c>
      <c r="G4323" s="143" t="s">
        <v>3756</v>
      </c>
      <c r="H4323" s="144"/>
      <c r="I4323" s="145" t="s">
        <v>227</v>
      </c>
      <c r="J4323" s="141" t="str">
        <f>VLOOKUP(I4323,Customers[],2,FALSE)</f>
        <v>Summer-2</v>
      </c>
      <c r="K4323" s="141" t="str">
        <f>VLOOKUP(I4323,Customers[],4,FALSE)</f>
        <v>Meiktila</v>
      </c>
      <c r="L4323" s="141" t="str">
        <f>VLOOKUP(Table85[[#This Row],[CustomerID]],Table!H:K,3,0)</f>
        <v>မိတ္ထီလာ</v>
      </c>
      <c r="M4323" s="141" t="str">
        <f>VLOOKUP(I4323,Customers[],5,FALSE)</f>
        <v>WholeSales</v>
      </c>
      <c r="N4323" s="145" t="s">
        <v>10</v>
      </c>
      <c r="O4323" s="146" t="s">
        <v>205</v>
      </c>
      <c r="P4323" s="141" t="str">
        <f>VLOOKUP(O4323,Stock[],2,FALSE)</f>
        <v>ကောင်းကြည် ကော် 25%  (1Ltr )</v>
      </c>
      <c r="Q4323" s="147">
        <f>VLOOKUP(O4323,Stock[],3,FALSE)</f>
        <v>1</v>
      </c>
      <c r="R4323" s="147">
        <f>VLOOKUP(O4323,Stock[],4,FALSE)</f>
        <v>12</v>
      </c>
      <c r="S4323" s="146"/>
      <c r="T4323" s="147">
        <f>(DailySales!$S4323/DailySales!$R4323)+DailySales!$U4323</f>
        <v>40</v>
      </c>
      <c r="U4323" s="146">
        <v>40</v>
      </c>
      <c r="V4323" s="148">
        <f>+DailySales!$T4323*DailySales!$R4323</f>
        <v>480</v>
      </c>
      <c r="W4323" s="148">
        <f>+DailySales!$V4323*DailySales!$Q4323</f>
        <v>480</v>
      </c>
      <c r="X4323" s="148">
        <f>VLOOKUP(O4323,Stock[],6,FALSE)</f>
        <v>1530</v>
      </c>
      <c r="Y4323" s="148">
        <f>+DailySales!$V4323*DailySales!$X4323</f>
        <v>734400</v>
      </c>
      <c r="Z4323" s="146"/>
      <c r="AA4323" s="146"/>
      <c r="AB4323" s="146"/>
      <c r="AC4323" s="146"/>
      <c r="AD4323" s="146"/>
      <c r="AE4323" s="149"/>
      <c r="AF4323" s="150"/>
      <c r="AG4323" s="151"/>
      <c r="AH4323" s="150"/>
      <c r="AI4323" s="151"/>
      <c r="AJ4323" s="150">
        <v>46085</v>
      </c>
      <c r="AK4323" s="151">
        <v>734400</v>
      </c>
      <c r="AL4323" s="34"/>
      <c r="AM4323" s="39"/>
      <c r="AN432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24" spans="1:40" ht="19.5" customHeight="1" x14ac:dyDescent="0.25">
      <c r="A4324" s="141">
        <f t="shared" si="644"/>
        <v>2026</v>
      </c>
      <c r="B4324" s="141">
        <f t="shared" si="645"/>
        <v>2</v>
      </c>
      <c r="C4324" s="154">
        <v>46074</v>
      </c>
      <c r="D4324" s="142">
        <f t="shared" ca="1" si="646"/>
        <v>46097</v>
      </c>
      <c r="E4324" s="142" t="str">
        <f t="shared" ca="1" si="647"/>
        <v>0-Months</v>
      </c>
      <c r="F4324" s="142" t="str">
        <f>VLOOKUP(O4324,Stock[],5,FALSE)</f>
        <v>BE</v>
      </c>
      <c r="G4324" s="143" t="s">
        <v>3757</v>
      </c>
      <c r="H4324" s="144"/>
      <c r="I4324" s="145" t="s">
        <v>233</v>
      </c>
      <c r="J4324" s="141" t="str">
        <f>VLOOKUP(I4324,Customers[],2,FALSE)</f>
        <v>ဦးဝင်းနိုင်</v>
      </c>
      <c r="K4324" s="141" t="str">
        <f>VLOOKUP(I4324,Customers[],4,FALSE)</f>
        <v>Wandwin</v>
      </c>
      <c r="L4324" s="141" t="str">
        <f>VLOOKUP(Table85[[#This Row],[CustomerID]],Table!H:K,3,0)</f>
        <v>လျှော်ပင်</v>
      </c>
      <c r="M4324" s="141" t="str">
        <f>VLOOKUP(I4324,Customers[],5,FALSE)</f>
        <v>WholeSales/Contract</v>
      </c>
      <c r="N4324" s="145" t="s">
        <v>10</v>
      </c>
      <c r="O4324" s="146" t="s">
        <v>220</v>
      </c>
      <c r="P4324" s="141" t="str">
        <f>VLOOKUP(O4324,Stock[],2,FALSE)</f>
        <v>မြန်မာရှောက်ပျား</v>
      </c>
      <c r="Q4324" s="147">
        <f>VLOOKUP(O4324,Stock[],3,FALSE)</f>
        <v>0.64</v>
      </c>
      <c r="R4324" s="147">
        <f>VLOOKUP(O4324,Stock[],4,FALSE)</f>
        <v>14</v>
      </c>
      <c r="S4324" s="146"/>
      <c r="T4324" s="147">
        <f>(DailySales!$S4324/DailySales!$R4324)+DailySales!$U4324</f>
        <v>15</v>
      </c>
      <c r="U4324" s="146">
        <v>15</v>
      </c>
      <c r="V4324" s="148">
        <f>+DailySales!$T4324*DailySales!$R4324</f>
        <v>210</v>
      </c>
      <c r="W4324" s="148">
        <f>+DailySales!$V4324*DailySales!$Q4324</f>
        <v>134.4</v>
      </c>
      <c r="X4324" s="148">
        <f>VLOOKUP(O4324,Stock[],6,FALSE)</f>
        <v>1370</v>
      </c>
      <c r="Y4324" s="148">
        <f>+DailySales!$V4324*DailySales!$X4324</f>
        <v>287700</v>
      </c>
      <c r="Z4324" s="146"/>
      <c r="AA4324" s="146"/>
      <c r="AB4324" s="146"/>
      <c r="AC4324" s="146"/>
      <c r="AD4324" s="146"/>
      <c r="AE4324" s="149"/>
      <c r="AF4324" s="150"/>
      <c r="AG4324" s="151"/>
      <c r="AH4324" s="150"/>
      <c r="AI4324" s="151"/>
      <c r="AJ4324" s="150"/>
      <c r="AK4324" s="151"/>
      <c r="AL4324" s="34"/>
      <c r="AM4324" s="39"/>
      <c r="AN432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287700</v>
      </c>
    </row>
    <row r="4325" spans="1:40" ht="19.5" customHeight="1" x14ac:dyDescent="0.25">
      <c r="A4325" s="141">
        <f t="shared" si="644"/>
        <v>2026</v>
      </c>
      <c r="B4325" s="141">
        <f t="shared" si="645"/>
        <v>2</v>
      </c>
      <c r="C4325" s="154">
        <v>46074</v>
      </c>
      <c r="D4325" s="142">
        <f t="shared" ca="1" si="646"/>
        <v>46097</v>
      </c>
      <c r="E4325" s="142" t="str">
        <f t="shared" ca="1" si="647"/>
        <v>0-Months</v>
      </c>
      <c r="F4325" s="142" t="str">
        <f>VLOOKUP(O4325,Stock[],5,FALSE)</f>
        <v>BE</v>
      </c>
      <c r="G4325" s="143" t="s">
        <v>3757</v>
      </c>
      <c r="H4325" s="144"/>
      <c r="I4325" s="145" t="s">
        <v>233</v>
      </c>
      <c r="J4325" s="141" t="str">
        <f>VLOOKUP(I4325,Customers[],2,FALSE)</f>
        <v>ဦးဝင်းနိုင်</v>
      </c>
      <c r="K4325" s="141" t="str">
        <f>VLOOKUP(I4325,Customers[],4,FALSE)</f>
        <v>Wandwin</v>
      </c>
      <c r="L4325" s="141" t="str">
        <f>VLOOKUP(Table85[[#This Row],[CustomerID]],Table!H:K,3,0)</f>
        <v>လျှော်ပင်</v>
      </c>
      <c r="M4325" s="141" t="str">
        <f>VLOOKUP(I4325,Customers[],5,FALSE)</f>
        <v>WholeSales/Contract</v>
      </c>
      <c r="N4325" s="145" t="s">
        <v>10</v>
      </c>
      <c r="O4325" s="146" t="s">
        <v>217</v>
      </c>
      <c r="P4325" s="141" t="str">
        <f>VLOOKUP(O4325,Stock[],2,FALSE)</f>
        <v>လိမ္မော်ဖြူ</v>
      </c>
      <c r="Q4325" s="147">
        <f>VLOOKUP(O4325,Stock[],3,FALSE)</f>
        <v>0.64</v>
      </c>
      <c r="R4325" s="147">
        <f>VLOOKUP(O4325,Stock[],4,FALSE)</f>
        <v>24</v>
      </c>
      <c r="S4325" s="146"/>
      <c r="T4325" s="147">
        <f>(DailySales!$S4325/DailySales!$R4325)+DailySales!$U4325</f>
        <v>12</v>
      </c>
      <c r="U4325" s="146">
        <v>12</v>
      </c>
      <c r="V4325" s="148">
        <f>+DailySales!$T4325*DailySales!$R4325</f>
        <v>288</v>
      </c>
      <c r="W4325" s="148">
        <f>+DailySales!$V4325*DailySales!$Q4325</f>
        <v>184.32</v>
      </c>
      <c r="X4325" s="148">
        <f>VLOOKUP(O4325,Stock[],6,FALSE)</f>
        <v>1330</v>
      </c>
      <c r="Y4325" s="148">
        <f>+DailySales!$V4325*DailySales!$X4325</f>
        <v>383040</v>
      </c>
      <c r="Z4325" s="146"/>
      <c r="AA4325" s="146"/>
      <c r="AB4325" s="146"/>
      <c r="AC4325" s="146"/>
      <c r="AD4325" s="146"/>
      <c r="AE4325" s="149"/>
      <c r="AF4325" s="150"/>
      <c r="AG4325" s="151"/>
      <c r="AH4325" s="150"/>
      <c r="AI4325" s="151"/>
      <c r="AJ4325" s="150"/>
      <c r="AK4325" s="151"/>
      <c r="AL4325" s="34"/>
      <c r="AM4325" s="39"/>
      <c r="AN432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383040</v>
      </c>
    </row>
    <row r="4326" spans="1:40" ht="19.5" customHeight="1" x14ac:dyDescent="0.25">
      <c r="A4326" s="141">
        <f t="shared" si="636"/>
        <v>2026</v>
      </c>
      <c r="B4326" s="141">
        <f t="shared" si="637"/>
        <v>2</v>
      </c>
      <c r="C4326" s="154">
        <v>46074</v>
      </c>
      <c r="D4326" s="142">
        <f t="shared" ca="1" si="638"/>
        <v>46097</v>
      </c>
      <c r="E4326" s="142" t="str">
        <f t="shared" ca="1" si="639"/>
        <v>0-Months</v>
      </c>
      <c r="F4326" s="142" t="str">
        <f>VLOOKUP(O4326,Stock[],5,FALSE)</f>
        <v>BE</v>
      </c>
      <c r="G4326" s="143" t="s">
        <v>3757</v>
      </c>
      <c r="H4326" s="144"/>
      <c r="I4326" s="145" t="s">
        <v>233</v>
      </c>
      <c r="J4326" s="141" t="str">
        <f>VLOOKUP(I4326,Customers[],2,FALSE)</f>
        <v>ဦးဝင်းနိုင်</v>
      </c>
      <c r="K4326" s="141" t="str">
        <f>VLOOKUP(I4326,Customers[],4,FALSE)</f>
        <v>Wandwin</v>
      </c>
      <c r="L4326" s="141" t="str">
        <f>VLOOKUP(Table85[[#This Row],[CustomerID]],Table!H:K,3,0)</f>
        <v>လျှော်ပင်</v>
      </c>
      <c r="M4326" s="141" t="str">
        <f>VLOOKUP(I4326,Customers[],5,FALSE)</f>
        <v>WholeSales/Contract</v>
      </c>
      <c r="N4326" s="145" t="s">
        <v>10</v>
      </c>
      <c r="O4326" s="146" t="s">
        <v>2120</v>
      </c>
      <c r="P4326" s="141" t="str">
        <f>VLOOKUP(O4326,Stock[],2,FALSE)</f>
        <v>ဇေ အရက်သန့်</v>
      </c>
      <c r="Q4326" s="147">
        <f>VLOOKUP(O4326,Stock[],3,FALSE)</f>
        <v>0.64</v>
      </c>
      <c r="R4326" s="147">
        <f>VLOOKUP(O4326,Stock[],4,FALSE)</f>
        <v>14</v>
      </c>
      <c r="S4326" s="146"/>
      <c r="T4326" s="147">
        <f>(DailySales!$S4326/DailySales!$R4326)+DailySales!$U4326</f>
        <v>10</v>
      </c>
      <c r="U4326" s="146">
        <v>10</v>
      </c>
      <c r="V4326" s="148">
        <f>+DailySales!$T4326*DailySales!$R4326</f>
        <v>140</v>
      </c>
      <c r="W4326" s="148">
        <f>+DailySales!$V4326*DailySales!$Q4326</f>
        <v>89.600000000000009</v>
      </c>
      <c r="X4326" s="148">
        <f>VLOOKUP(O4326,Stock[],6,FALSE)</f>
        <v>1380</v>
      </c>
      <c r="Y4326" s="148">
        <f>+DailySales!$V4326*DailySales!$X4326</f>
        <v>193200</v>
      </c>
      <c r="Z4326" s="146"/>
      <c r="AA4326" s="146"/>
      <c r="AB4326" s="146"/>
      <c r="AC4326" s="146"/>
      <c r="AD4326" s="146"/>
      <c r="AE4326" s="149"/>
      <c r="AF4326" s="150"/>
      <c r="AG4326" s="151"/>
      <c r="AH4326" s="150"/>
      <c r="AI4326" s="151"/>
      <c r="AJ4326" s="150"/>
      <c r="AK4326" s="151"/>
      <c r="AL4326" s="34"/>
      <c r="AM4326" s="39"/>
      <c r="AN432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193200</v>
      </c>
    </row>
    <row r="4327" spans="1:40" ht="19.5" customHeight="1" x14ac:dyDescent="0.25">
      <c r="A4327" s="141">
        <f t="shared" si="636"/>
        <v>2026</v>
      </c>
      <c r="B4327" s="141">
        <f t="shared" si="637"/>
        <v>2</v>
      </c>
      <c r="C4327" s="154">
        <v>46074</v>
      </c>
      <c r="D4327" s="142">
        <f t="shared" ca="1" si="638"/>
        <v>46097</v>
      </c>
      <c r="E4327" s="142" t="str">
        <f t="shared" ca="1" si="639"/>
        <v>0-Months</v>
      </c>
      <c r="F4327" s="142" t="str">
        <f>VLOOKUP(O4327,Stock[],5,FALSE)</f>
        <v>BE</v>
      </c>
      <c r="G4327" s="143" t="s">
        <v>3757</v>
      </c>
      <c r="H4327" s="144"/>
      <c r="I4327" s="145" t="s">
        <v>233</v>
      </c>
      <c r="J4327" s="141" t="str">
        <f>VLOOKUP(I4327,Customers[],2,FALSE)</f>
        <v>ဦးဝင်းနိုင်</v>
      </c>
      <c r="K4327" s="141" t="str">
        <f>VLOOKUP(I4327,Customers[],4,FALSE)</f>
        <v>Wandwin</v>
      </c>
      <c r="L4327" s="141" t="str">
        <f>VLOOKUP(Table85[[#This Row],[CustomerID]],Table!H:K,3,0)</f>
        <v>လျှော်ပင်</v>
      </c>
      <c r="M4327" s="141" t="str">
        <f>VLOOKUP(I4327,Customers[],5,FALSE)</f>
        <v>WholeSales/Contract</v>
      </c>
      <c r="N4327" s="145" t="s">
        <v>10</v>
      </c>
      <c r="O4327" s="146" t="s">
        <v>215</v>
      </c>
      <c r="P4327" s="141" t="str">
        <f>VLOOKUP(O4327,Stock[],2,FALSE)</f>
        <v>ဒဂုံနာနတ်</v>
      </c>
      <c r="Q4327" s="147">
        <f>VLOOKUP(O4327,Stock[],3,FALSE)</f>
        <v>0.64</v>
      </c>
      <c r="R4327" s="147">
        <f>VLOOKUP(O4327,Stock[],4,FALSE)</f>
        <v>24</v>
      </c>
      <c r="S4327" s="146"/>
      <c r="T4327" s="147">
        <f>(DailySales!$S4327/DailySales!$R4327)+DailySales!$U4327</f>
        <v>3</v>
      </c>
      <c r="U4327" s="146">
        <v>3</v>
      </c>
      <c r="V4327" s="148">
        <f>+DailySales!$T4327*DailySales!$R4327</f>
        <v>72</v>
      </c>
      <c r="W4327" s="148">
        <f>+DailySales!$V4327*DailySales!$Q4327</f>
        <v>46.08</v>
      </c>
      <c r="X4327" s="148">
        <f>VLOOKUP(O4327,Stock[],6,FALSE)</f>
        <v>1330</v>
      </c>
      <c r="Y4327" s="148">
        <f>+DailySales!$V4327*DailySales!$X4327</f>
        <v>95760</v>
      </c>
      <c r="Z4327" s="146"/>
      <c r="AA4327" s="146"/>
      <c r="AB4327" s="146"/>
      <c r="AC4327" s="146"/>
      <c r="AD4327" s="146"/>
      <c r="AE4327" s="149"/>
      <c r="AF4327" s="150"/>
      <c r="AG4327" s="151"/>
      <c r="AH4327" s="150"/>
      <c r="AI4327" s="151"/>
      <c r="AJ4327" s="150"/>
      <c r="AK4327" s="151"/>
      <c r="AL4327" s="34"/>
      <c r="AM4327" s="39"/>
      <c r="AN432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</v>
      </c>
    </row>
    <row r="4328" spans="1:40" ht="19.5" customHeight="1" x14ac:dyDescent="0.25">
      <c r="A4328" s="141">
        <f t="shared" si="636"/>
        <v>2026</v>
      </c>
      <c r="B4328" s="141">
        <f t="shared" si="637"/>
        <v>2</v>
      </c>
      <c r="C4328" s="154">
        <v>46074</v>
      </c>
      <c r="D4328" s="142">
        <f t="shared" ca="1" si="638"/>
        <v>46097</v>
      </c>
      <c r="E4328" s="142" t="str">
        <f t="shared" ca="1" si="639"/>
        <v>0-Months</v>
      </c>
      <c r="F4328" s="142" t="str">
        <f>VLOOKUP(O4328,Stock[],5,FALSE)</f>
        <v>BE</v>
      </c>
      <c r="G4328" s="143" t="s">
        <v>3757</v>
      </c>
      <c r="H4328" s="144"/>
      <c r="I4328" s="145" t="s">
        <v>233</v>
      </c>
      <c r="J4328" s="141" t="str">
        <f>VLOOKUP(I4328,Customers[],2,FALSE)</f>
        <v>ဦးဝင်းနိုင်</v>
      </c>
      <c r="K4328" s="141" t="str">
        <f>VLOOKUP(I4328,Customers[],4,FALSE)</f>
        <v>Wandwin</v>
      </c>
      <c r="L4328" s="141" t="str">
        <f>VLOOKUP(Table85[[#This Row],[CustomerID]],Table!H:K,3,0)</f>
        <v>လျှော်ပင်</v>
      </c>
      <c r="M4328" s="141" t="str">
        <f>VLOOKUP(I4328,Customers[],5,FALSE)</f>
        <v>WholeSales/Contract</v>
      </c>
      <c r="N4328" s="145" t="s">
        <v>10</v>
      </c>
      <c r="O4328" s="146" t="s">
        <v>216</v>
      </c>
      <c r="P4328" s="141" t="str">
        <f>VLOOKUP(O4328,Stock[],2,FALSE)</f>
        <v>ဒဂုံအရက်သန့်</v>
      </c>
      <c r="Q4328" s="147">
        <f>VLOOKUP(O4328,Stock[],3,FALSE)</f>
        <v>0.64</v>
      </c>
      <c r="R4328" s="147">
        <f>VLOOKUP(O4328,Stock[],4,FALSE)</f>
        <v>14</v>
      </c>
      <c r="S4328" s="146"/>
      <c r="T4328" s="147">
        <f>(DailySales!$S4328/DailySales!$R4328)+DailySales!$U4328</f>
        <v>10</v>
      </c>
      <c r="U4328" s="146">
        <v>10</v>
      </c>
      <c r="V4328" s="148">
        <f>+DailySales!$T4328*DailySales!$R4328</f>
        <v>140</v>
      </c>
      <c r="W4328" s="148">
        <f>+DailySales!$V4328*DailySales!$Q4328</f>
        <v>89.600000000000009</v>
      </c>
      <c r="X4328" s="148">
        <f>VLOOKUP(O4328,Stock[],6,FALSE)</f>
        <v>1330</v>
      </c>
      <c r="Y4328" s="148">
        <f>+DailySales!$V4328*DailySales!$X4328</f>
        <v>186200</v>
      </c>
      <c r="Z4328" s="146"/>
      <c r="AA4328" s="146"/>
      <c r="AB4328" s="146"/>
      <c r="AC4328" s="146"/>
      <c r="AD4328" s="146"/>
      <c r="AE4328" s="149"/>
      <c r="AF4328" s="150"/>
      <c r="AG4328" s="151"/>
      <c r="AH4328" s="150"/>
      <c r="AI4328" s="151"/>
      <c r="AJ4328" s="150"/>
      <c r="AK4328" s="151"/>
      <c r="AL4328" s="34"/>
      <c r="AM4328" s="39"/>
      <c r="AN432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4329" spans="1:40" ht="19.5" customHeight="1" x14ac:dyDescent="0.25">
      <c r="A4329" s="141">
        <f t="shared" ref="A4329:A4339" si="648">YEAR(C4329)</f>
        <v>2026</v>
      </c>
      <c r="B4329" s="141">
        <f t="shared" ref="B4329:B4339" si="649">MONTH(C4329)</f>
        <v>2</v>
      </c>
      <c r="C4329" s="154">
        <v>46074</v>
      </c>
      <c r="D4329" s="142">
        <f t="shared" ref="D4329:D4339" ca="1" si="650">TODAY()</f>
        <v>46097</v>
      </c>
      <c r="E4329" s="142" t="str">
        <f t="shared" ref="E4329:E4339" ca="1" si="651">DATEDIF(C4329,D4329,"M")&amp;"-Months"</f>
        <v>0-Months</v>
      </c>
      <c r="F4329" s="142" t="str">
        <f>VLOOKUP(O4329,Stock[],5,FALSE)</f>
        <v>BE</v>
      </c>
      <c r="G4329" s="143" t="s">
        <v>3757</v>
      </c>
      <c r="H4329" s="144"/>
      <c r="I4329" s="145" t="s">
        <v>233</v>
      </c>
      <c r="J4329" s="141" t="str">
        <f>VLOOKUP(I4329,Customers[],2,FALSE)</f>
        <v>ဦးဝင်းနိုင်</v>
      </c>
      <c r="K4329" s="141" t="str">
        <f>VLOOKUP(I4329,Customers[],4,FALSE)</f>
        <v>Wandwin</v>
      </c>
      <c r="L4329" s="141" t="str">
        <f>VLOOKUP(Table85[[#This Row],[CustomerID]],Table!H:K,3,0)</f>
        <v>လျှော်ပင်</v>
      </c>
      <c r="M4329" s="141" t="str">
        <f>VLOOKUP(I4329,Customers[],5,FALSE)</f>
        <v>WholeSales/Contract</v>
      </c>
      <c r="N4329" s="145" t="s">
        <v>10</v>
      </c>
      <c r="O4329" s="146" t="s">
        <v>2465</v>
      </c>
      <c r="P4329" s="141" t="str">
        <f>VLOOKUP(O4329,Stock[],2,FALSE)</f>
        <v>မိုးနဲကွန်ကီး</v>
      </c>
      <c r="Q4329" s="147">
        <f>VLOOKUP(O4329,Stock[],3,FALSE)</f>
        <v>0.64</v>
      </c>
      <c r="R4329" s="147">
        <f>VLOOKUP(O4329,Stock[],4,FALSE)</f>
        <v>14</v>
      </c>
      <c r="S4329" s="146"/>
      <c r="T4329" s="147">
        <f>(DailySales!$S4329/DailySales!$R4329)+DailySales!$U4329</f>
        <v>3</v>
      </c>
      <c r="U4329" s="146">
        <v>3</v>
      </c>
      <c r="V4329" s="148">
        <f>+DailySales!$T4329*DailySales!$R4329</f>
        <v>42</v>
      </c>
      <c r="W4329" s="148">
        <f>+DailySales!$V4329*DailySales!$Q4329</f>
        <v>26.88</v>
      </c>
      <c r="X4329" s="148">
        <f>VLOOKUP(O4329,Stock[],6,FALSE)</f>
        <v>1700</v>
      </c>
      <c r="Y4329" s="148">
        <f>+DailySales!$V4329*DailySales!$X4329</f>
        <v>71400</v>
      </c>
      <c r="Z4329" s="146"/>
      <c r="AA4329" s="146"/>
      <c r="AB4329" s="146"/>
      <c r="AC4329" s="146"/>
      <c r="AD4329" s="146"/>
      <c r="AE4329" s="149"/>
      <c r="AF4329" s="150"/>
      <c r="AG4329" s="151"/>
      <c r="AH4329" s="150"/>
      <c r="AI4329" s="151"/>
      <c r="AJ4329" s="150"/>
      <c r="AK4329" s="151"/>
      <c r="AL4329" s="34"/>
      <c r="AM4329" s="39"/>
      <c r="AN432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71400</v>
      </c>
    </row>
    <row r="4330" spans="1:40" ht="19.5" customHeight="1" x14ac:dyDescent="0.25">
      <c r="A4330" s="141">
        <f t="shared" si="648"/>
        <v>2026</v>
      </c>
      <c r="B4330" s="141">
        <f t="shared" si="649"/>
        <v>2</v>
      </c>
      <c r="C4330" s="154">
        <v>46074</v>
      </c>
      <c r="D4330" s="142">
        <f t="shared" ca="1" si="650"/>
        <v>46097</v>
      </c>
      <c r="E4330" s="142" t="str">
        <f t="shared" ca="1" si="651"/>
        <v>0-Months</v>
      </c>
      <c r="F4330" s="142" t="str">
        <f>VLOOKUP(O4330,Stock[],5,FALSE)</f>
        <v>BE</v>
      </c>
      <c r="G4330" s="143" t="s">
        <v>3757</v>
      </c>
      <c r="H4330" s="144"/>
      <c r="I4330" s="145" t="s">
        <v>233</v>
      </c>
      <c r="J4330" s="141" t="str">
        <f>VLOOKUP(I4330,Customers[],2,FALSE)</f>
        <v>ဦးဝင်းနိုင်</v>
      </c>
      <c r="K4330" s="141" t="str">
        <f>VLOOKUP(I4330,Customers[],4,FALSE)</f>
        <v>Wandwin</v>
      </c>
      <c r="L4330" s="141" t="str">
        <f>VLOOKUP(Table85[[#This Row],[CustomerID]],Table!H:K,3,0)</f>
        <v>လျှော်ပင်</v>
      </c>
      <c r="M4330" s="141" t="str">
        <f>VLOOKUP(I4330,Customers[],5,FALSE)</f>
        <v>WholeSales/Contract</v>
      </c>
      <c r="N4330" s="145" t="s">
        <v>10</v>
      </c>
      <c r="O4330" s="146" t="s">
        <v>205</v>
      </c>
      <c r="P4330" s="141" t="str">
        <f>VLOOKUP(O4330,Stock[],2,FALSE)</f>
        <v>ကောင်းကြည် ကော် 25%  (1Ltr )</v>
      </c>
      <c r="Q4330" s="147">
        <f>VLOOKUP(O4330,Stock[],3,FALSE)</f>
        <v>1</v>
      </c>
      <c r="R4330" s="147">
        <f>VLOOKUP(O4330,Stock[],4,FALSE)</f>
        <v>12</v>
      </c>
      <c r="S4330" s="146"/>
      <c r="T4330" s="147">
        <f>(DailySales!$S4330/DailySales!$R4330)+DailySales!$U4330</f>
        <v>15</v>
      </c>
      <c r="U4330" s="146">
        <v>15</v>
      </c>
      <c r="V4330" s="148">
        <f>+DailySales!$T4330*DailySales!$R4330</f>
        <v>180</v>
      </c>
      <c r="W4330" s="148">
        <f>+DailySales!$V4330*DailySales!$Q4330</f>
        <v>180</v>
      </c>
      <c r="X4330" s="148">
        <f>VLOOKUP(O4330,Stock[],6,FALSE)</f>
        <v>1530</v>
      </c>
      <c r="Y4330" s="148">
        <f>+DailySales!$V4330*DailySales!$X4330</f>
        <v>275400</v>
      </c>
      <c r="Z4330" s="146"/>
      <c r="AA4330" s="146"/>
      <c r="AB4330" s="146"/>
      <c r="AC4330" s="146"/>
      <c r="AD4330" s="146"/>
      <c r="AE4330" s="149"/>
      <c r="AF4330" s="150"/>
      <c r="AG4330" s="151"/>
      <c r="AH4330" s="150"/>
      <c r="AI4330" s="151"/>
      <c r="AJ4330" s="150"/>
      <c r="AK4330" s="151"/>
      <c r="AL4330" s="34"/>
      <c r="AM4330" s="39"/>
      <c r="AN433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275400</v>
      </c>
    </row>
    <row r="4331" spans="1:40" ht="19.5" customHeight="1" x14ac:dyDescent="0.25">
      <c r="A4331" s="141">
        <f t="shared" si="648"/>
        <v>2026</v>
      </c>
      <c r="B4331" s="141">
        <f t="shared" si="649"/>
        <v>2</v>
      </c>
      <c r="C4331" s="154">
        <v>46074</v>
      </c>
      <c r="D4331" s="142">
        <f t="shared" ca="1" si="650"/>
        <v>46097</v>
      </c>
      <c r="E4331" s="142" t="str">
        <f t="shared" ca="1" si="651"/>
        <v>0-Months</v>
      </c>
      <c r="F4331" s="142" t="str">
        <f>VLOOKUP(O4331,Stock[],5,FALSE)</f>
        <v>BE</v>
      </c>
      <c r="G4331" s="143" t="s">
        <v>3757</v>
      </c>
      <c r="H4331" s="144"/>
      <c r="I4331" s="145" t="s">
        <v>233</v>
      </c>
      <c r="J4331" s="141" t="str">
        <f>VLOOKUP(I4331,Customers[],2,FALSE)</f>
        <v>ဦးဝင်းနိုင်</v>
      </c>
      <c r="K4331" s="141" t="str">
        <f>VLOOKUP(I4331,Customers[],4,FALSE)</f>
        <v>Wandwin</v>
      </c>
      <c r="L4331" s="141" t="str">
        <f>VLOOKUP(Table85[[#This Row],[CustomerID]],Table!H:K,3,0)</f>
        <v>လျှော်ပင်</v>
      </c>
      <c r="M4331" s="141" t="str">
        <f>VLOOKUP(I4331,Customers[],5,FALSE)</f>
        <v>WholeSales/Contract</v>
      </c>
      <c r="N4331" s="145" t="s">
        <v>10</v>
      </c>
      <c r="O4331" s="146" t="s">
        <v>223</v>
      </c>
      <c r="P4331" s="141" t="str">
        <f>VLOOKUP(O4331,Stock[],2,FALSE)</f>
        <v>ချယ်ရီအရက်သန့်ကော် (.6Ltr)</v>
      </c>
      <c r="Q4331" s="147">
        <f>VLOOKUP(O4331,Stock[],3,FALSE)</f>
        <v>0.6</v>
      </c>
      <c r="R4331" s="147">
        <f>VLOOKUP(O4331,Stock[],4,FALSE)</f>
        <v>24</v>
      </c>
      <c r="S4331" s="146"/>
      <c r="T4331" s="147">
        <f>(DailySales!$S4331/DailySales!$R4331)+DailySales!$U4331</f>
        <v>2</v>
      </c>
      <c r="U4331" s="146">
        <v>2</v>
      </c>
      <c r="V4331" s="148">
        <f>+DailySales!$T4331*DailySales!$R4331</f>
        <v>48</v>
      </c>
      <c r="W4331" s="148">
        <f>+DailySales!$V4331*DailySales!$Q4331</f>
        <v>28.799999999999997</v>
      </c>
      <c r="X4331" s="148">
        <f>VLOOKUP(O4331,Stock[],6,FALSE)</f>
        <v>875</v>
      </c>
      <c r="Y4331" s="148">
        <f>+DailySales!$V4331*DailySales!$X4331</f>
        <v>42000</v>
      </c>
      <c r="Z4331" s="146"/>
      <c r="AA4331" s="146"/>
      <c r="AB4331" s="146"/>
      <c r="AC4331" s="146"/>
      <c r="AD4331" s="146"/>
      <c r="AE4331" s="149"/>
      <c r="AF4331" s="150"/>
      <c r="AG4331" s="151"/>
      <c r="AH4331" s="150"/>
      <c r="AI4331" s="151"/>
      <c r="AJ4331" s="150"/>
      <c r="AK4331" s="151"/>
      <c r="AL4331" s="34"/>
      <c r="AM4331" s="39"/>
      <c r="AN433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42000</v>
      </c>
    </row>
    <row r="4332" spans="1:40" ht="19.5" customHeight="1" x14ac:dyDescent="0.25">
      <c r="A4332" s="141">
        <f t="shared" si="648"/>
        <v>2026</v>
      </c>
      <c r="B4332" s="141">
        <f t="shared" si="649"/>
        <v>2</v>
      </c>
      <c r="C4332" s="154">
        <v>46074</v>
      </c>
      <c r="D4332" s="142">
        <f t="shared" ca="1" si="650"/>
        <v>46097</v>
      </c>
      <c r="E4332" s="142" t="str">
        <f t="shared" ca="1" si="651"/>
        <v>0-Months</v>
      </c>
      <c r="F4332" s="142" t="str">
        <f>VLOOKUP(O4332,Stock[],5,FALSE)</f>
        <v>BE</v>
      </c>
      <c r="G4332" s="143" t="s">
        <v>3758</v>
      </c>
      <c r="H4332" s="144"/>
      <c r="I4332" s="145" t="s">
        <v>201</v>
      </c>
      <c r="J4332" s="141" t="str">
        <f>VLOOKUP(I4332,Customers[],2,FALSE)</f>
        <v>ဦးအောင်မိုး(ကောင်းသန့်)</v>
      </c>
      <c r="K4332" s="141" t="str">
        <f>VLOOKUP(I4332,Customers[],4,FALSE)</f>
        <v>Meiktila</v>
      </c>
      <c r="L4332" s="141" t="str">
        <f>VLOOKUP(Table85[[#This Row],[CustomerID]],Table!H:K,3,0)</f>
        <v>မိတ္ထီလာ</v>
      </c>
      <c r="M4332" s="141" t="str">
        <f>VLOOKUP(I4332,Customers[],5,FALSE)</f>
        <v>WholeSales/Contract</v>
      </c>
      <c r="N4332" s="145" t="s">
        <v>10</v>
      </c>
      <c r="O4332" s="146" t="s">
        <v>220</v>
      </c>
      <c r="P4332" s="141" t="str">
        <f>VLOOKUP(O4332,Stock[],2,FALSE)</f>
        <v>မြန်မာရှောက်ပျား</v>
      </c>
      <c r="Q4332" s="147">
        <f>VLOOKUP(O4332,Stock[],3,FALSE)</f>
        <v>0.64</v>
      </c>
      <c r="R4332" s="147">
        <f>VLOOKUP(O4332,Stock[],4,FALSE)</f>
        <v>14</v>
      </c>
      <c r="S4332" s="146"/>
      <c r="T4332" s="147">
        <f>(DailySales!$S4332/DailySales!$R4332)+DailySales!$U4332</f>
        <v>15</v>
      </c>
      <c r="U4332" s="146">
        <v>15</v>
      </c>
      <c r="V4332" s="148">
        <f>+DailySales!$T4332*DailySales!$R4332</f>
        <v>210</v>
      </c>
      <c r="W4332" s="148">
        <f>+DailySales!$V4332*DailySales!$Q4332</f>
        <v>134.4</v>
      </c>
      <c r="X4332" s="148">
        <f>VLOOKUP(O4332,Stock[],6,FALSE)</f>
        <v>1370</v>
      </c>
      <c r="Y4332" s="148">
        <f>+DailySales!$V4332*DailySales!$X4332</f>
        <v>287700</v>
      </c>
      <c r="Z4332" s="146"/>
      <c r="AA4332" s="146"/>
      <c r="AB4332" s="146"/>
      <c r="AC4332" s="146"/>
      <c r="AD4332" s="146"/>
      <c r="AE4332" s="149"/>
      <c r="AF4332" s="150"/>
      <c r="AG4332" s="151"/>
      <c r="AH4332" s="150"/>
      <c r="AI4332" s="151"/>
      <c r="AJ4332" s="150">
        <v>46077</v>
      </c>
      <c r="AK4332" s="151">
        <v>287700</v>
      </c>
      <c r="AL4332" s="34"/>
      <c r="AM4332" s="39"/>
      <c r="AN433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33" spans="1:40" ht="19.5" customHeight="1" x14ac:dyDescent="0.25">
      <c r="A4333" s="141">
        <f t="shared" si="648"/>
        <v>2026</v>
      </c>
      <c r="B4333" s="141">
        <f t="shared" si="649"/>
        <v>2</v>
      </c>
      <c r="C4333" s="154">
        <v>46074</v>
      </c>
      <c r="D4333" s="142">
        <f t="shared" ca="1" si="650"/>
        <v>46097</v>
      </c>
      <c r="E4333" s="142" t="str">
        <f t="shared" ca="1" si="651"/>
        <v>0-Months</v>
      </c>
      <c r="F4333" s="142" t="str">
        <f>VLOOKUP(O4333,Stock[],5,FALSE)</f>
        <v>BE</v>
      </c>
      <c r="G4333" s="143" t="s">
        <v>3758</v>
      </c>
      <c r="H4333" s="144"/>
      <c r="I4333" s="145" t="s">
        <v>201</v>
      </c>
      <c r="J4333" s="141" t="str">
        <f>VLOOKUP(I4333,Customers[],2,FALSE)</f>
        <v>ဦးအောင်မိုး(ကောင်းသန့်)</v>
      </c>
      <c r="K4333" s="141" t="str">
        <f>VLOOKUP(I4333,Customers[],4,FALSE)</f>
        <v>Meiktila</v>
      </c>
      <c r="L4333" s="141" t="str">
        <f>VLOOKUP(Table85[[#This Row],[CustomerID]],Table!H:K,3,0)</f>
        <v>မိတ္ထီလာ</v>
      </c>
      <c r="M4333" s="141" t="str">
        <f>VLOOKUP(I4333,Customers[],5,FALSE)</f>
        <v>WholeSales/Contract</v>
      </c>
      <c r="N4333" s="145" t="s">
        <v>10</v>
      </c>
      <c r="O4333" s="146" t="s">
        <v>217</v>
      </c>
      <c r="P4333" s="141" t="str">
        <f>VLOOKUP(O4333,Stock[],2,FALSE)</f>
        <v>လိမ္မော်ဖြူ</v>
      </c>
      <c r="Q4333" s="147">
        <f>VLOOKUP(O4333,Stock[],3,FALSE)</f>
        <v>0.64</v>
      </c>
      <c r="R4333" s="147">
        <f>VLOOKUP(O4333,Stock[],4,FALSE)</f>
        <v>24</v>
      </c>
      <c r="S4333" s="146"/>
      <c r="T4333" s="147">
        <f>(DailySales!$S4333/DailySales!$R4333)+DailySales!$U4333</f>
        <v>15</v>
      </c>
      <c r="U4333" s="146">
        <v>15</v>
      </c>
      <c r="V4333" s="148">
        <f>+DailySales!$T4333*DailySales!$R4333</f>
        <v>360</v>
      </c>
      <c r="W4333" s="148">
        <f>+DailySales!$V4333*DailySales!$Q4333</f>
        <v>230.4</v>
      </c>
      <c r="X4333" s="148">
        <f>VLOOKUP(O4333,Stock[],6,FALSE)</f>
        <v>1330</v>
      </c>
      <c r="Y4333" s="148">
        <f>+DailySales!$V4333*DailySales!$X4333</f>
        <v>478800</v>
      </c>
      <c r="Z4333" s="146"/>
      <c r="AA4333" s="146"/>
      <c r="AB4333" s="146"/>
      <c r="AC4333" s="146"/>
      <c r="AD4333" s="146"/>
      <c r="AE4333" s="149"/>
      <c r="AF4333" s="150"/>
      <c r="AG4333" s="151"/>
      <c r="AH4333" s="150"/>
      <c r="AI4333" s="151"/>
      <c r="AJ4333" s="150">
        <v>46077</v>
      </c>
      <c r="AK4333" s="151">
        <v>478800</v>
      </c>
      <c r="AL4333" s="34"/>
      <c r="AM4333" s="39"/>
      <c r="AN433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34" spans="1:40" ht="19.5" customHeight="1" x14ac:dyDescent="0.25">
      <c r="A4334" s="141">
        <f t="shared" si="648"/>
        <v>2026</v>
      </c>
      <c r="B4334" s="141">
        <f t="shared" si="649"/>
        <v>2</v>
      </c>
      <c r="C4334" s="154">
        <v>46074</v>
      </c>
      <c r="D4334" s="142">
        <f t="shared" ca="1" si="650"/>
        <v>46097</v>
      </c>
      <c r="E4334" s="142" t="str">
        <f t="shared" ca="1" si="651"/>
        <v>0-Months</v>
      </c>
      <c r="F4334" s="142" t="str">
        <f>VLOOKUP(O4334,Stock[],5,FALSE)</f>
        <v>BE</v>
      </c>
      <c r="G4334" s="143" t="s">
        <v>3758</v>
      </c>
      <c r="H4334" s="144"/>
      <c r="I4334" s="145" t="s">
        <v>201</v>
      </c>
      <c r="J4334" s="141" t="str">
        <f>VLOOKUP(I4334,Customers[],2,FALSE)</f>
        <v>ဦးအောင်မိုး(ကောင်းသန့်)</v>
      </c>
      <c r="K4334" s="141" t="str">
        <f>VLOOKUP(I4334,Customers[],4,FALSE)</f>
        <v>Meiktila</v>
      </c>
      <c r="L4334" s="141" t="str">
        <f>VLOOKUP(Table85[[#This Row],[CustomerID]],Table!H:K,3,0)</f>
        <v>မိတ္ထီလာ</v>
      </c>
      <c r="M4334" s="141" t="str">
        <f>VLOOKUP(I4334,Customers[],5,FALSE)</f>
        <v>WholeSales/Contract</v>
      </c>
      <c r="N4334" s="145" t="s">
        <v>10</v>
      </c>
      <c r="O4334" s="146" t="s">
        <v>216</v>
      </c>
      <c r="P4334" s="141" t="str">
        <f>VLOOKUP(O4334,Stock[],2,FALSE)</f>
        <v>ဒဂုံအရက်သန့်</v>
      </c>
      <c r="Q4334" s="147">
        <f>VLOOKUP(O4334,Stock[],3,FALSE)</f>
        <v>0.64</v>
      </c>
      <c r="R4334" s="147">
        <f>VLOOKUP(O4334,Stock[],4,FALSE)</f>
        <v>14</v>
      </c>
      <c r="S4334" s="146"/>
      <c r="T4334" s="147">
        <f>(DailySales!$S4334/DailySales!$R4334)+DailySales!$U4334</f>
        <v>5</v>
      </c>
      <c r="U4334" s="146">
        <v>5</v>
      </c>
      <c r="V4334" s="148">
        <f>+DailySales!$T4334*DailySales!$R4334</f>
        <v>70</v>
      </c>
      <c r="W4334" s="148">
        <f>+DailySales!$V4334*DailySales!$Q4334</f>
        <v>44.800000000000004</v>
      </c>
      <c r="X4334" s="148">
        <f>VLOOKUP(O4334,Stock[],6,FALSE)</f>
        <v>1330</v>
      </c>
      <c r="Y4334" s="148">
        <f>+DailySales!$V4334*DailySales!$X4334</f>
        <v>93100</v>
      </c>
      <c r="Z4334" s="146"/>
      <c r="AA4334" s="146"/>
      <c r="AB4334" s="146"/>
      <c r="AC4334" s="146"/>
      <c r="AD4334" s="146"/>
      <c r="AE4334" s="149"/>
      <c r="AF4334" s="150"/>
      <c r="AG4334" s="151"/>
      <c r="AH4334" s="150"/>
      <c r="AI4334" s="151"/>
      <c r="AJ4334" s="150">
        <v>46077</v>
      </c>
      <c r="AK4334" s="151">
        <v>93100</v>
      </c>
      <c r="AL4334" s="34"/>
      <c r="AM4334" s="39"/>
      <c r="AN433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35" spans="1:40" ht="19.5" customHeight="1" x14ac:dyDescent="0.25">
      <c r="A4335" s="141">
        <f t="shared" si="648"/>
        <v>2026</v>
      </c>
      <c r="B4335" s="141">
        <f t="shared" si="649"/>
        <v>2</v>
      </c>
      <c r="C4335" s="154">
        <v>46074</v>
      </c>
      <c r="D4335" s="142">
        <f t="shared" ca="1" si="650"/>
        <v>46097</v>
      </c>
      <c r="E4335" s="142" t="str">
        <f t="shared" ca="1" si="651"/>
        <v>0-Months</v>
      </c>
      <c r="F4335" s="142" t="str">
        <f>VLOOKUP(O4335,Stock[],5,FALSE)</f>
        <v>BE</v>
      </c>
      <c r="G4335" s="143" t="s">
        <v>3758</v>
      </c>
      <c r="H4335" s="144"/>
      <c r="I4335" s="145" t="s">
        <v>201</v>
      </c>
      <c r="J4335" s="141" t="str">
        <f>VLOOKUP(I4335,Customers[],2,FALSE)</f>
        <v>ဦးအောင်မိုး(ကောင်းသန့်)</v>
      </c>
      <c r="K4335" s="141" t="str">
        <f>VLOOKUP(I4335,Customers[],4,FALSE)</f>
        <v>Meiktila</v>
      </c>
      <c r="L4335" s="141" t="str">
        <f>VLOOKUP(Table85[[#This Row],[CustomerID]],Table!H:K,3,0)</f>
        <v>မိတ္ထီလာ</v>
      </c>
      <c r="M4335" s="141" t="str">
        <f>VLOOKUP(I4335,Customers[],5,FALSE)</f>
        <v>WholeSales/Contract</v>
      </c>
      <c r="N4335" s="145" t="s">
        <v>10</v>
      </c>
      <c r="O4335" s="146" t="s">
        <v>214</v>
      </c>
      <c r="P4335" s="141" t="str">
        <f>VLOOKUP(O4335,Stock[],2,FALSE)</f>
        <v>ကောင်းကြည်</v>
      </c>
      <c r="Q4335" s="147">
        <f>VLOOKUP(O4335,Stock[],3,FALSE)</f>
        <v>0.64</v>
      </c>
      <c r="R4335" s="147">
        <f>VLOOKUP(O4335,Stock[],4,FALSE)</f>
        <v>14</v>
      </c>
      <c r="S4335" s="146"/>
      <c r="T4335" s="147">
        <f>(DailySales!$S4335/DailySales!$R4335)+DailySales!$U4335</f>
        <v>10</v>
      </c>
      <c r="U4335" s="146">
        <v>10</v>
      </c>
      <c r="V4335" s="148">
        <f>+DailySales!$T4335*DailySales!$R4335</f>
        <v>140</v>
      </c>
      <c r="W4335" s="148">
        <f>+DailySales!$V4335*DailySales!$Q4335</f>
        <v>89.600000000000009</v>
      </c>
      <c r="X4335" s="148">
        <f>VLOOKUP(O4335,Stock[],6,FALSE)</f>
        <v>1330</v>
      </c>
      <c r="Y4335" s="148">
        <f>+DailySales!$V4335*DailySales!$X4335</f>
        <v>186200</v>
      </c>
      <c r="Z4335" s="146"/>
      <c r="AA4335" s="146"/>
      <c r="AB4335" s="146"/>
      <c r="AC4335" s="146"/>
      <c r="AD4335" s="146"/>
      <c r="AE4335" s="149"/>
      <c r="AF4335" s="150"/>
      <c r="AG4335" s="151"/>
      <c r="AH4335" s="150"/>
      <c r="AI4335" s="151"/>
      <c r="AJ4335" s="150">
        <v>46077</v>
      </c>
      <c r="AK4335" s="151">
        <v>186200</v>
      </c>
      <c r="AL4335" s="34"/>
      <c r="AM4335" s="39"/>
      <c r="AN433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36" spans="1:40" ht="19.5" customHeight="1" x14ac:dyDescent="0.25">
      <c r="A4336" s="141">
        <f t="shared" si="648"/>
        <v>2026</v>
      </c>
      <c r="B4336" s="141">
        <f t="shared" si="649"/>
        <v>2</v>
      </c>
      <c r="C4336" s="154">
        <v>46074</v>
      </c>
      <c r="D4336" s="142">
        <f t="shared" ca="1" si="650"/>
        <v>46097</v>
      </c>
      <c r="E4336" s="142" t="str">
        <f t="shared" ca="1" si="651"/>
        <v>0-Months</v>
      </c>
      <c r="F4336" s="142" t="str">
        <f>VLOOKUP(O4336,Stock[],5,FALSE)</f>
        <v>BE</v>
      </c>
      <c r="G4336" s="143" t="s">
        <v>3759</v>
      </c>
      <c r="H4336" s="144"/>
      <c r="I4336" s="145" t="s">
        <v>233</v>
      </c>
      <c r="J4336" s="141" t="str">
        <f>VLOOKUP(I4336,Customers[],2,FALSE)</f>
        <v>ဦးဝင်းနိုင်</v>
      </c>
      <c r="K4336" s="141" t="str">
        <f>VLOOKUP(I4336,Customers[],4,FALSE)</f>
        <v>Wandwin</v>
      </c>
      <c r="L4336" s="141" t="str">
        <f>VLOOKUP(Table85[[#This Row],[CustomerID]],Table!H:K,3,0)</f>
        <v>လျှော်ပင်</v>
      </c>
      <c r="M4336" s="141" t="str">
        <f>VLOOKUP(I4336,Customers[],5,FALSE)</f>
        <v>WholeSales/Contract</v>
      </c>
      <c r="N4336" s="145" t="s">
        <v>10</v>
      </c>
      <c r="O4336" s="146" t="s">
        <v>240</v>
      </c>
      <c r="P4336" s="141" t="str">
        <f>VLOOKUP(O4336,Stock[],2,FALSE)</f>
        <v>သံပုရာအရက်</v>
      </c>
      <c r="Q4336" s="147">
        <f>VLOOKUP(O4336,Stock[],3,FALSE)</f>
        <v>0.64</v>
      </c>
      <c r="R4336" s="147">
        <f>VLOOKUP(O4336,Stock[],4,FALSE)</f>
        <v>14</v>
      </c>
      <c r="S4336" s="146"/>
      <c r="T4336" s="147">
        <f>(DailySales!$S4336/DailySales!$R4336)+DailySales!$U4336</f>
        <v>30</v>
      </c>
      <c r="U4336" s="146">
        <v>30</v>
      </c>
      <c r="V4336" s="148">
        <f>+DailySales!$T4336*DailySales!$R4336</f>
        <v>420</v>
      </c>
      <c r="W4336" s="148">
        <f>+DailySales!$V4336*DailySales!$Q4336</f>
        <v>268.8</v>
      </c>
      <c r="X4336" s="148">
        <f>VLOOKUP(O4336,Stock[],6,FALSE)</f>
        <v>1330</v>
      </c>
      <c r="Y4336" s="148">
        <f>+DailySales!$V4336*DailySales!$X4336</f>
        <v>558600</v>
      </c>
      <c r="Z4336" s="146"/>
      <c r="AA4336" s="146"/>
      <c r="AB4336" s="146"/>
      <c r="AC4336" s="146"/>
      <c r="AD4336" s="146"/>
      <c r="AE4336" s="149"/>
      <c r="AF4336" s="150"/>
      <c r="AG4336" s="151"/>
      <c r="AH4336" s="150"/>
      <c r="AI4336" s="151"/>
      <c r="AJ4336" s="150"/>
      <c r="AK4336" s="151"/>
      <c r="AL4336" s="34"/>
      <c r="AM4336" s="39"/>
      <c r="AN433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558600</v>
      </c>
    </row>
    <row r="4337" spans="1:40" ht="19.5" customHeight="1" x14ac:dyDescent="0.25">
      <c r="A4337" s="141">
        <f t="shared" si="648"/>
        <v>2026</v>
      </c>
      <c r="B4337" s="141">
        <f t="shared" si="649"/>
        <v>2</v>
      </c>
      <c r="C4337" s="154">
        <v>46074</v>
      </c>
      <c r="D4337" s="142">
        <f t="shared" ca="1" si="650"/>
        <v>46097</v>
      </c>
      <c r="E4337" s="142" t="str">
        <f t="shared" ca="1" si="651"/>
        <v>0-Months</v>
      </c>
      <c r="F4337" s="142" t="str">
        <f>VLOOKUP(O4337,Stock[],5,FALSE)</f>
        <v>BE</v>
      </c>
      <c r="G4337" s="143" t="s">
        <v>3759</v>
      </c>
      <c r="H4337" s="144"/>
      <c r="I4337" s="145" t="s">
        <v>233</v>
      </c>
      <c r="J4337" s="141" t="str">
        <f>VLOOKUP(I4337,Customers[],2,FALSE)</f>
        <v>ဦးဝင်းနိုင်</v>
      </c>
      <c r="K4337" s="141" t="str">
        <f>VLOOKUP(I4337,Customers[],4,FALSE)</f>
        <v>Wandwin</v>
      </c>
      <c r="L4337" s="141" t="str">
        <f>VLOOKUP(Table85[[#This Row],[CustomerID]],Table!H:K,3,0)</f>
        <v>လျှော်ပင်</v>
      </c>
      <c r="M4337" s="141" t="str">
        <f>VLOOKUP(I4337,Customers[],5,FALSE)</f>
        <v>WholeSales/Contract</v>
      </c>
      <c r="N4337" s="145" t="s">
        <v>10</v>
      </c>
      <c r="O4337" s="146" t="s">
        <v>217</v>
      </c>
      <c r="P4337" s="141" t="str">
        <f>VLOOKUP(O4337,Stock[],2,FALSE)</f>
        <v>လိမ္မော်ဖြူ</v>
      </c>
      <c r="Q4337" s="147">
        <f>VLOOKUP(O4337,Stock[],3,FALSE)</f>
        <v>0.64</v>
      </c>
      <c r="R4337" s="147">
        <f>VLOOKUP(O4337,Stock[],4,FALSE)</f>
        <v>24</v>
      </c>
      <c r="S4337" s="146"/>
      <c r="T4337" s="147">
        <f>(DailySales!$S4337/DailySales!$R4337)+DailySales!$U4337</f>
        <v>5</v>
      </c>
      <c r="U4337" s="146">
        <v>5</v>
      </c>
      <c r="V4337" s="148">
        <f>+DailySales!$T4337*DailySales!$R4337</f>
        <v>120</v>
      </c>
      <c r="W4337" s="148">
        <f>+DailySales!$V4337*DailySales!$Q4337</f>
        <v>76.8</v>
      </c>
      <c r="X4337" s="148">
        <f>VLOOKUP(O4337,Stock[],6,FALSE)</f>
        <v>1330</v>
      </c>
      <c r="Y4337" s="148">
        <f>+DailySales!$V4337*DailySales!$X4337</f>
        <v>159600</v>
      </c>
      <c r="Z4337" s="146"/>
      <c r="AA4337" s="146"/>
      <c r="AB4337" s="146"/>
      <c r="AC4337" s="146"/>
      <c r="AD4337" s="146"/>
      <c r="AE4337" s="149"/>
      <c r="AF4337" s="150"/>
      <c r="AG4337" s="151"/>
      <c r="AH4337" s="150"/>
      <c r="AI4337" s="151"/>
      <c r="AJ4337" s="150"/>
      <c r="AK4337" s="151"/>
      <c r="AL4337" s="34"/>
      <c r="AM4337" s="39"/>
      <c r="AN433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159600</v>
      </c>
    </row>
    <row r="4338" spans="1:40" ht="19.5" customHeight="1" x14ac:dyDescent="0.25">
      <c r="A4338" s="141">
        <f t="shared" si="648"/>
        <v>2026</v>
      </c>
      <c r="B4338" s="141">
        <f t="shared" si="649"/>
        <v>2</v>
      </c>
      <c r="C4338" s="154">
        <v>46074</v>
      </c>
      <c r="D4338" s="142">
        <f t="shared" ca="1" si="650"/>
        <v>46097</v>
      </c>
      <c r="E4338" s="142" t="str">
        <f t="shared" ca="1" si="651"/>
        <v>0-Months</v>
      </c>
      <c r="F4338" s="142" t="str">
        <f>VLOOKUP(O4338,Stock[],5,FALSE)</f>
        <v>BE</v>
      </c>
      <c r="G4338" s="143" t="s">
        <v>3759</v>
      </c>
      <c r="H4338" s="144"/>
      <c r="I4338" s="145" t="s">
        <v>233</v>
      </c>
      <c r="J4338" s="141" t="str">
        <f>VLOOKUP(I4338,Customers[],2,FALSE)</f>
        <v>ဦးဝင်းနိုင်</v>
      </c>
      <c r="K4338" s="141" t="str">
        <f>VLOOKUP(I4338,Customers[],4,FALSE)</f>
        <v>Wandwin</v>
      </c>
      <c r="L4338" s="141" t="str">
        <f>VLOOKUP(Table85[[#This Row],[CustomerID]],Table!H:K,3,0)</f>
        <v>လျှော်ပင်</v>
      </c>
      <c r="M4338" s="141" t="str">
        <f>VLOOKUP(I4338,Customers[],5,FALSE)</f>
        <v>WholeSales/Contract</v>
      </c>
      <c r="N4338" s="145" t="s">
        <v>10</v>
      </c>
      <c r="O4338" s="146" t="s">
        <v>219</v>
      </c>
      <c r="P4338" s="141" t="str">
        <f>VLOOKUP(O4338,Stock[],2,FALSE)</f>
        <v>ကင်းမြီးကောက်</v>
      </c>
      <c r="Q4338" s="147">
        <f>VLOOKUP(O4338,Stock[],3,FALSE)</f>
        <v>0.64</v>
      </c>
      <c r="R4338" s="147">
        <f>VLOOKUP(O4338,Stock[],4,FALSE)</f>
        <v>14</v>
      </c>
      <c r="S4338" s="146"/>
      <c r="T4338" s="147">
        <f>(DailySales!$S4338/DailySales!$R4338)+DailySales!$U4338</f>
        <v>20</v>
      </c>
      <c r="U4338" s="146">
        <v>20</v>
      </c>
      <c r="V4338" s="148">
        <f>+DailySales!$T4338*DailySales!$R4338</f>
        <v>280</v>
      </c>
      <c r="W4338" s="148">
        <f>+DailySales!$V4338*DailySales!$Q4338</f>
        <v>179.20000000000002</v>
      </c>
      <c r="X4338" s="148">
        <f>VLOOKUP(O4338,Stock[],6,FALSE)</f>
        <v>1330</v>
      </c>
      <c r="Y4338" s="148">
        <f>+DailySales!$V4338*DailySales!$X4338</f>
        <v>372400</v>
      </c>
      <c r="Z4338" s="146"/>
      <c r="AA4338" s="146"/>
      <c r="AB4338" s="146"/>
      <c r="AC4338" s="146"/>
      <c r="AD4338" s="146"/>
      <c r="AE4338" s="149"/>
      <c r="AF4338" s="150"/>
      <c r="AG4338" s="151"/>
      <c r="AH4338" s="150"/>
      <c r="AI4338" s="151"/>
      <c r="AJ4338" s="150"/>
      <c r="AK4338" s="151"/>
      <c r="AL4338" s="34"/>
      <c r="AM4338" s="39"/>
      <c r="AN433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4339" spans="1:40" ht="19.5" customHeight="1" x14ac:dyDescent="0.25">
      <c r="A4339" s="141">
        <f t="shared" si="648"/>
        <v>2026</v>
      </c>
      <c r="B4339" s="141">
        <f t="shared" si="649"/>
        <v>2</v>
      </c>
      <c r="C4339" s="154">
        <v>46074</v>
      </c>
      <c r="D4339" s="142">
        <f t="shared" ca="1" si="650"/>
        <v>46097</v>
      </c>
      <c r="E4339" s="142" t="str">
        <f t="shared" ca="1" si="651"/>
        <v>0-Months</v>
      </c>
      <c r="F4339" s="142" t="str">
        <f>VLOOKUP(O4339,Stock[],5,FALSE)</f>
        <v>BE</v>
      </c>
      <c r="G4339" s="143" t="s">
        <v>3759</v>
      </c>
      <c r="H4339" s="144"/>
      <c r="I4339" s="145" t="s">
        <v>233</v>
      </c>
      <c r="J4339" s="141" t="str">
        <f>VLOOKUP(I4339,Customers[],2,FALSE)</f>
        <v>ဦးဝင်းနိုင်</v>
      </c>
      <c r="K4339" s="141" t="str">
        <f>VLOOKUP(I4339,Customers[],4,FALSE)</f>
        <v>Wandwin</v>
      </c>
      <c r="L4339" s="141" t="str">
        <f>VLOOKUP(Table85[[#This Row],[CustomerID]],Table!H:K,3,0)</f>
        <v>လျှော်ပင်</v>
      </c>
      <c r="M4339" s="141" t="str">
        <f>VLOOKUP(I4339,Customers[],5,FALSE)</f>
        <v>WholeSales/Contract</v>
      </c>
      <c r="N4339" s="145" t="s">
        <v>10</v>
      </c>
      <c r="O4339" s="146" t="s">
        <v>214</v>
      </c>
      <c r="P4339" s="141" t="str">
        <f>VLOOKUP(O4339,Stock[],2,FALSE)</f>
        <v>ကောင်းကြည်</v>
      </c>
      <c r="Q4339" s="147">
        <f>VLOOKUP(O4339,Stock[],3,FALSE)</f>
        <v>0.64</v>
      </c>
      <c r="R4339" s="147">
        <f>VLOOKUP(O4339,Stock[],4,FALSE)</f>
        <v>14</v>
      </c>
      <c r="S4339" s="146"/>
      <c r="T4339" s="147">
        <f>(DailySales!$S4339/DailySales!$R4339)+DailySales!$U4339</f>
        <v>10</v>
      </c>
      <c r="U4339" s="146">
        <v>10</v>
      </c>
      <c r="V4339" s="148">
        <f>+DailySales!$T4339*DailySales!$R4339</f>
        <v>140</v>
      </c>
      <c r="W4339" s="148">
        <f>+DailySales!$V4339*DailySales!$Q4339</f>
        <v>89.600000000000009</v>
      </c>
      <c r="X4339" s="148">
        <f>VLOOKUP(O4339,Stock[],6,FALSE)</f>
        <v>1330</v>
      </c>
      <c r="Y4339" s="148">
        <f>+DailySales!$V4339*DailySales!$X4339</f>
        <v>186200</v>
      </c>
      <c r="Z4339" s="146"/>
      <c r="AA4339" s="146"/>
      <c r="AB4339" s="146"/>
      <c r="AC4339" s="146"/>
      <c r="AD4339" s="146"/>
      <c r="AE4339" s="149"/>
      <c r="AF4339" s="150"/>
      <c r="AG4339" s="151"/>
      <c r="AH4339" s="150"/>
      <c r="AI4339" s="151"/>
      <c r="AJ4339" s="150"/>
      <c r="AK4339" s="151"/>
      <c r="AL4339" s="34"/>
      <c r="AM4339" s="39"/>
      <c r="AN433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4340" spans="1:40" ht="19.5" customHeight="1" x14ac:dyDescent="0.25">
      <c r="A4340" s="141">
        <f t="shared" ref="A4340:A4347" si="652">YEAR(C4340)</f>
        <v>2026</v>
      </c>
      <c r="B4340" s="141">
        <f t="shared" ref="B4340:B4347" si="653">MONTH(C4340)</f>
        <v>2</v>
      </c>
      <c r="C4340" s="154">
        <v>46074</v>
      </c>
      <c r="D4340" s="142">
        <f t="shared" ref="D4340:D4347" ca="1" si="654">TODAY()</f>
        <v>46097</v>
      </c>
      <c r="E4340" s="142" t="str">
        <f t="shared" ref="E4340:E4347" ca="1" si="655">DATEDIF(C4340,D4340,"M")&amp;"-Months"</f>
        <v>0-Months</v>
      </c>
      <c r="F4340" s="142" t="str">
        <f>VLOOKUP(O4340,Stock[],5,FALSE)</f>
        <v>BE</v>
      </c>
      <c r="G4340" s="143" t="s">
        <v>3760</v>
      </c>
      <c r="H4340" s="144"/>
      <c r="I4340" s="145" t="s">
        <v>232</v>
      </c>
      <c r="J4340" s="141" t="str">
        <f>VLOOKUP(I4340,Customers[],2,FALSE)</f>
        <v>ပြည်ချစ်</v>
      </c>
      <c r="K4340" s="141" t="str">
        <f>VLOOKUP(I4340,Customers[],4,FALSE)</f>
        <v>Pyawbwe</v>
      </c>
      <c r="L4340" s="141" t="str">
        <f>VLOOKUP(Table85[[#This Row],[CustomerID]],Table!H:K,3,0)</f>
        <v>ပျော်ဘွယ်</v>
      </c>
      <c r="M4340" s="141" t="str">
        <f>VLOOKUP(I4340,Customers[],5,FALSE)</f>
        <v>Van-1</v>
      </c>
      <c r="N4340" s="145" t="s">
        <v>10</v>
      </c>
      <c r="O4340" s="146" t="s">
        <v>220</v>
      </c>
      <c r="P4340" s="141" t="str">
        <f>VLOOKUP(O4340,Stock[],2,FALSE)</f>
        <v>မြန်မာရှောက်ပျား</v>
      </c>
      <c r="Q4340" s="147">
        <f>VLOOKUP(O4340,Stock[],3,FALSE)</f>
        <v>0.64</v>
      </c>
      <c r="R4340" s="147">
        <f>VLOOKUP(O4340,Stock[],4,FALSE)</f>
        <v>14</v>
      </c>
      <c r="S4340" s="146"/>
      <c r="T4340" s="147">
        <f>(DailySales!$S4340/DailySales!$R4340)+DailySales!$U4340</f>
        <v>40</v>
      </c>
      <c r="U4340" s="146">
        <v>40</v>
      </c>
      <c r="V4340" s="148">
        <f>+DailySales!$T4340*DailySales!$R4340</f>
        <v>560</v>
      </c>
      <c r="W4340" s="148">
        <f>+DailySales!$V4340*DailySales!$Q4340</f>
        <v>358.40000000000003</v>
      </c>
      <c r="X4340" s="148">
        <f>VLOOKUP(O4340,Stock[],6,FALSE)</f>
        <v>1370</v>
      </c>
      <c r="Y4340" s="148">
        <f>+DailySales!$V4340*DailySales!$X4340</f>
        <v>767200</v>
      </c>
      <c r="Z4340" s="146"/>
      <c r="AA4340" s="146"/>
      <c r="AB4340" s="146">
        <v>5000</v>
      </c>
      <c r="AC4340" s="146">
        <v>4900</v>
      </c>
      <c r="AD4340" s="146"/>
      <c r="AE4340" s="149"/>
      <c r="AF4340" s="150"/>
      <c r="AG4340" s="151"/>
      <c r="AH4340" s="150"/>
      <c r="AI4340" s="151"/>
      <c r="AJ4340" s="150">
        <v>46090</v>
      </c>
      <c r="AK4340" s="151">
        <v>757300</v>
      </c>
      <c r="AL4340" s="34"/>
      <c r="AM4340" s="39"/>
      <c r="AN434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41" spans="1:40" ht="19.5" customHeight="1" x14ac:dyDescent="0.25">
      <c r="A4341" s="141">
        <f t="shared" si="652"/>
        <v>2026</v>
      </c>
      <c r="B4341" s="141">
        <f t="shared" si="653"/>
        <v>2</v>
      </c>
      <c r="C4341" s="154">
        <v>46074</v>
      </c>
      <c r="D4341" s="142">
        <f t="shared" ca="1" si="654"/>
        <v>46097</v>
      </c>
      <c r="E4341" s="142" t="str">
        <f t="shared" ca="1" si="655"/>
        <v>0-Months</v>
      </c>
      <c r="F4341" s="142" t="str">
        <f>VLOOKUP(O4341,Stock[],5,FALSE)</f>
        <v>BE</v>
      </c>
      <c r="G4341" s="143" t="s">
        <v>3760</v>
      </c>
      <c r="H4341" s="144"/>
      <c r="I4341" s="145" t="s">
        <v>232</v>
      </c>
      <c r="J4341" s="141" t="str">
        <f>VLOOKUP(I4341,Customers[],2,FALSE)</f>
        <v>ပြည်ချစ်</v>
      </c>
      <c r="K4341" s="141" t="str">
        <f>VLOOKUP(I4341,Customers[],4,FALSE)</f>
        <v>Pyawbwe</v>
      </c>
      <c r="L4341" s="141" t="str">
        <f>VLOOKUP(Table85[[#This Row],[CustomerID]],Table!H:K,3,0)</f>
        <v>ပျော်ဘွယ်</v>
      </c>
      <c r="M4341" s="141" t="str">
        <f>VLOOKUP(I4341,Customers[],5,FALSE)</f>
        <v>Van-1</v>
      </c>
      <c r="N4341" s="145" t="s">
        <v>10</v>
      </c>
      <c r="O4341" s="146" t="s">
        <v>209</v>
      </c>
      <c r="P4341" s="141" t="str">
        <f>VLOOKUP(O4341,Stock[],2,FALSE)</f>
        <v>ဇေယျဝတီ Red</v>
      </c>
      <c r="Q4341" s="147">
        <f>VLOOKUP(O4341,Stock[],3,FALSE)</f>
        <v>0.64</v>
      </c>
      <c r="R4341" s="147">
        <f>VLOOKUP(O4341,Stock[],4,FALSE)</f>
        <v>14</v>
      </c>
      <c r="S4341" s="146"/>
      <c r="T4341" s="147">
        <f>(DailySales!$S4341/DailySales!$R4341)+DailySales!$U4341</f>
        <v>10</v>
      </c>
      <c r="U4341" s="146">
        <v>10</v>
      </c>
      <c r="V4341" s="148">
        <f>+DailySales!$T4341*DailySales!$R4341</f>
        <v>140</v>
      </c>
      <c r="W4341" s="148">
        <f>+DailySales!$V4341*DailySales!$Q4341</f>
        <v>89.600000000000009</v>
      </c>
      <c r="X4341" s="148">
        <f>VLOOKUP(O4341,Stock[],6,FALSE)</f>
        <v>1330</v>
      </c>
      <c r="Y4341" s="148">
        <f>+DailySales!$V4341*DailySales!$X4341</f>
        <v>186200</v>
      </c>
      <c r="Z4341" s="146"/>
      <c r="AA4341" s="146"/>
      <c r="AB4341" s="146"/>
      <c r="AC4341" s="146"/>
      <c r="AD4341" s="146"/>
      <c r="AE4341" s="149"/>
      <c r="AF4341" s="150"/>
      <c r="AG4341" s="151"/>
      <c r="AH4341" s="150"/>
      <c r="AI4341" s="151"/>
      <c r="AJ4341" s="150">
        <v>46090</v>
      </c>
      <c r="AK4341" s="151">
        <v>186200</v>
      </c>
      <c r="AL4341" s="34"/>
      <c r="AM4341" s="39"/>
      <c r="AN434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42" spans="1:40" ht="19.5" customHeight="1" x14ac:dyDescent="0.25">
      <c r="A4342" s="141">
        <f t="shared" si="652"/>
        <v>2026</v>
      </c>
      <c r="B4342" s="141">
        <f t="shared" si="653"/>
        <v>2</v>
      </c>
      <c r="C4342" s="154">
        <v>46074</v>
      </c>
      <c r="D4342" s="142">
        <f t="shared" ca="1" si="654"/>
        <v>46097</v>
      </c>
      <c r="E4342" s="142" t="str">
        <f t="shared" ca="1" si="655"/>
        <v>0-Months</v>
      </c>
      <c r="F4342" s="142" t="s">
        <v>57</v>
      </c>
      <c r="G4342" s="143" t="s">
        <v>3761</v>
      </c>
      <c r="H4342" s="144"/>
      <c r="I4342" s="145" t="s">
        <v>1644</v>
      </c>
      <c r="J4342" s="141" t="str">
        <f>VLOOKUP(I4342,Customers[],2,FALSE)</f>
        <v>7 Colour</v>
      </c>
      <c r="K4342" s="141" t="str">
        <f>VLOOKUP(I4342,Customers[],4,FALSE)</f>
        <v>Meiktila</v>
      </c>
      <c r="L4342" s="141" t="str">
        <f>VLOOKUP(Table85[[#This Row],[CustomerID]],Table!H:K,3,0)</f>
        <v>မြို့သစ်</v>
      </c>
      <c r="M4342" s="141" t="str">
        <f>VLOOKUP(I4342,Customers[],5,FALSE)</f>
        <v>Van-2</v>
      </c>
      <c r="N4342" s="145" t="s">
        <v>10</v>
      </c>
      <c r="O4342" s="146" t="s">
        <v>2113</v>
      </c>
      <c r="P4342" s="141" t="str">
        <f>VLOOKUP(O4342,Stock[],2,FALSE)</f>
        <v>Ngwe Taung 700ml</v>
      </c>
      <c r="Q4342" s="147">
        <f>VLOOKUP(O4342,Stock[],3,FALSE)</f>
        <v>0.7</v>
      </c>
      <c r="R4342" s="147">
        <f>VLOOKUP(O4342,Stock[],4,FALSE)</f>
        <v>12</v>
      </c>
      <c r="S4342" s="146"/>
      <c r="T4342" s="147">
        <f>(DailySales!$S4342/DailySales!$R4342)+DailySales!$U4342</f>
        <v>1</v>
      </c>
      <c r="U4342" s="146">
        <v>1</v>
      </c>
      <c r="V4342" s="148">
        <f>+DailySales!$T4342*DailySales!$R4342</f>
        <v>12</v>
      </c>
      <c r="W4342" s="148">
        <f>+DailySales!$V4342*DailySales!$Q4342</f>
        <v>8.3999999999999986</v>
      </c>
      <c r="X4342" s="148">
        <f>VLOOKUP(O4342,Stock[],6,FALSE)</f>
        <v>4700</v>
      </c>
      <c r="Y4342" s="148">
        <f>+DailySales!$V4342*DailySales!$X4342</f>
        <v>56400</v>
      </c>
      <c r="Z4342" s="146"/>
      <c r="AA4342" s="146"/>
      <c r="AB4342" s="146"/>
      <c r="AC4342" s="146"/>
      <c r="AD4342" s="146"/>
      <c r="AE4342" s="149"/>
      <c r="AF4342" s="150">
        <v>46078</v>
      </c>
      <c r="AG4342" s="151">
        <v>56400</v>
      </c>
      <c r="AH4342" s="150"/>
      <c r="AI4342" s="151"/>
      <c r="AJ4342" s="150"/>
      <c r="AK4342" s="151"/>
      <c r="AL4342" s="34"/>
      <c r="AM4342" s="39"/>
      <c r="AN434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43" spans="1:40" ht="19.5" customHeight="1" x14ac:dyDescent="0.25">
      <c r="A4343" s="141">
        <f t="shared" si="652"/>
        <v>2026</v>
      </c>
      <c r="B4343" s="141">
        <f t="shared" si="653"/>
        <v>2</v>
      </c>
      <c r="C4343" s="154">
        <v>46074</v>
      </c>
      <c r="D4343" s="142">
        <f t="shared" ca="1" si="654"/>
        <v>46097</v>
      </c>
      <c r="E4343" s="142" t="str">
        <f t="shared" ca="1" si="655"/>
        <v>0-Months</v>
      </c>
      <c r="F4343" s="142" t="str">
        <f>VLOOKUP(O4343,Stock[],5,FALSE)</f>
        <v>Whisky</v>
      </c>
      <c r="G4343" s="143" t="s">
        <v>3762</v>
      </c>
      <c r="H4343" s="144"/>
      <c r="I4343" s="145" t="s">
        <v>1641</v>
      </c>
      <c r="J4343" s="141" t="str">
        <f>VLOOKUP(I4343,Customers[],2,FALSE)</f>
        <v>ရွှေမြင့်မိုရ်</v>
      </c>
      <c r="K4343" s="141" t="str">
        <f>VLOOKUP(I4343,Customers[],4,FALSE)</f>
        <v>Meiktila</v>
      </c>
      <c r="L4343" s="141" t="str">
        <f>VLOOKUP(Table85[[#This Row],[CustomerID]],Table!H:K,3,0)</f>
        <v>မြို့သစ်</v>
      </c>
      <c r="M4343" s="141" t="str">
        <f>VLOOKUP(I4343,Customers[],5,FALSE)</f>
        <v>Van-2</v>
      </c>
      <c r="N4343" s="145" t="s">
        <v>10</v>
      </c>
      <c r="O4343" s="146" t="s">
        <v>2113</v>
      </c>
      <c r="P4343" s="141" t="str">
        <f>VLOOKUP(O4343,Stock[],2,FALSE)</f>
        <v>Ngwe Taung 700ml</v>
      </c>
      <c r="Q4343" s="147">
        <f>VLOOKUP(O4343,Stock[],3,FALSE)</f>
        <v>0.7</v>
      </c>
      <c r="R4343" s="147">
        <f>VLOOKUP(O4343,Stock[],4,FALSE)</f>
        <v>12</v>
      </c>
      <c r="S4343" s="146"/>
      <c r="T4343" s="147">
        <f>(DailySales!$S4343/DailySales!$R4343)+DailySales!$U4343</f>
        <v>1</v>
      </c>
      <c r="U4343" s="146">
        <v>1</v>
      </c>
      <c r="V4343" s="148">
        <f>+DailySales!$T4343*DailySales!$R4343</f>
        <v>12</v>
      </c>
      <c r="W4343" s="148">
        <f>+DailySales!$V4343*DailySales!$Q4343</f>
        <v>8.3999999999999986</v>
      </c>
      <c r="X4343" s="148">
        <f>VLOOKUP(O4343,Stock[],6,FALSE)</f>
        <v>4700</v>
      </c>
      <c r="Y4343" s="148">
        <f>+DailySales!$V4343*DailySales!$X4343</f>
        <v>56400</v>
      </c>
      <c r="Z4343" s="146"/>
      <c r="AA4343" s="146"/>
      <c r="AB4343" s="146"/>
      <c r="AC4343" s="146"/>
      <c r="AD4343" s="146"/>
      <c r="AE4343" s="149"/>
      <c r="AF4343" s="150">
        <v>46077</v>
      </c>
      <c r="AG4343" s="151">
        <v>56400</v>
      </c>
      <c r="AH4343" s="150"/>
      <c r="AI4343" s="151"/>
      <c r="AJ4343" s="150"/>
      <c r="AK4343" s="151"/>
      <c r="AL4343" s="34"/>
      <c r="AM4343" s="39"/>
      <c r="AN434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44" spans="1:40" ht="19.5" customHeight="1" x14ac:dyDescent="0.25">
      <c r="A4344" s="141">
        <f t="shared" si="652"/>
        <v>2026</v>
      </c>
      <c r="B4344" s="141">
        <f t="shared" si="653"/>
        <v>2</v>
      </c>
      <c r="C4344" s="154">
        <v>46074</v>
      </c>
      <c r="D4344" s="142">
        <f t="shared" ca="1" si="654"/>
        <v>46097</v>
      </c>
      <c r="E4344" s="142" t="str">
        <f t="shared" ca="1" si="655"/>
        <v>0-Months</v>
      </c>
      <c r="F4344" s="142" t="str">
        <f>VLOOKUP(O4344,Stock[],5,FALSE)</f>
        <v>BE</v>
      </c>
      <c r="G4344" s="143" t="s">
        <v>3763</v>
      </c>
      <c r="H4344" s="144"/>
      <c r="I4344" s="145" t="s">
        <v>180</v>
      </c>
      <c r="J4344" s="141" t="str">
        <f>VLOOKUP(I4344,Customers[],2,FALSE)</f>
        <v>ရွှေမြင်း</v>
      </c>
      <c r="K4344" s="141" t="str">
        <f>VLOOKUP(I4344,Customers[],4,FALSE)</f>
        <v>Meiktila</v>
      </c>
      <c r="L4344" s="141" t="str">
        <f>VLOOKUP(Table85[[#This Row],[CustomerID]],Table!H:K,3,0)</f>
        <v>မိတ္ထီလာ</v>
      </c>
      <c r="M4344" s="141" t="str">
        <f>VLOOKUP(I4344,Customers[],5,FALSE)</f>
        <v>WholeSales/Contract</v>
      </c>
      <c r="N4344" s="145" t="s">
        <v>10</v>
      </c>
      <c r="O4344" s="146" t="s">
        <v>240</v>
      </c>
      <c r="P4344" s="141" t="str">
        <f>VLOOKUP(O4344,Stock[],2,FALSE)</f>
        <v>သံပုရာအရက်</v>
      </c>
      <c r="Q4344" s="147">
        <f>VLOOKUP(O4344,Stock[],3,FALSE)</f>
        <v>0.64</v>
      </c>
      <c r="R4344" s="147">
        <f>VLOOKUP(O4344,Stock[],4,FALSE)</f>
        <v>14</v>
      </c>
      <c r="S4344" s="146"/>
      <c r="T4344" s="147">
        <f>(DailySales!$S4344/DailySales!$R4344)+DailySales!$U4344</f>
        <v>10</v>
      </c>
      <c r="U4344" s="146">
        <v>10</v>
      </c>
      <c r="V4344" s="148">
        <f>+DailySales!$T4344*DailySales!$R4344</f>
        <v>140</v>
      </c>
      <c r="W4344" s="148">
        <f>+DailySales!$V4344*DailySales!$Q4344</f>
        <v>89.600000000000009</v>
      </c>
      <c r="X4344" s="148">
        <f>VLOOKUP(O4344,Stock[],6,FALSE)</f>
        <v>1330</v>
      </c>
      <c r="Y4344" s="148">
        <f>+DailySales!$V4344*DailySales!$X4344</f>
        <v>186200</v>
      </c>
      <c r="Z4344" s="146"/>
      <c r="AA4344" s="146"/>
      <c r="AB4344" s="146"/>
      <c r="AC4344" s="146"/>
      <c r="AD4344" s="146"/>
      <c r="AE4344" s="149"/>
      <c r="AF4344" s="150"/>
      <c r="AG4344" s="151"/>
      <c r="AH4344" s="150"/>
      <c r="AI4344" s="151"/>
      <c r="AJ4344" s="150"/>
      <c r="AK4344" s="151"/>
      <c r="AL4344" s="34"/>
      <c r="AM4344" s="39"/>
      <c r="AN434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4345" spans="1:40" ht="19.5" customHeight="1" x14ac:dyDescent="0.25">
      <c r="A4345" s="141">
        <f t="shared" si="652"/>
        <v>2026</v>
      </c>
      <c r="B4345" s="141">
        <f t="shared" si="653"/>
        <v>2</v>
      </c>
      <c r="C4345" s="154">
        <v>46074</v>
      </c>
      <c r="D4345" s="142">
        <f t="shared" ca="1" si="654"/>
        <v>46097</v>
      </c>
      <c r="E4345" s="142" t="str">
        <f t="shared" ca="1" si="655"/>
        <v>0-Months</v>
      </c>
      <c r="F4345" s="142" t="str">
        <f>VLOOKUP(O4345,Stock[],5,FALSE)</f>
        <v>BE</v>
      </c>
      <c r="G4345" s="143" t="s">
        <v>3763</v>
      </c>
      <c r="H4345" s="144"/>
      <c r="I4345" s="145" t="s">
        <v>180</v>
      </c>
      <c r="J4345" s="141" t="str">
        <f>VLOOKUP(I4345,Customers[],2,FALSE)</f>
        <v>ရွှေမြင်း</v>
      </c>
      <c r="K4345" s="141" t="str">
        <f>VLOOKUP(I4345,Customers[],4,FALSE)</f>
        <v>Meiktila</v>
      </c>
      <c r="L4345" s="141" t="str">
        <f>VLOOKUP(Table85[[#This Row],[CustomerID]],Table!H:K,3,0)</f>
        <v>မိတ္ထီလာ</v>
      </c>
      <c r="M4345" s="141" t="str">
        <f>VLOOKUP(I4345,Customers[],5,FALSE)</f>
        <v>WholeSales/Contract</v>
      </c>
      <c r="N4345" s="145" t="s">
        <v>10</v>
      </c>
      <c r="O4345" s="146" t="s">
        <v>217</v>
      </c>
      <c r="P4345" s="141" t="str">
        <f>VLOOKUP(O4345,Stock[],2,FALSE)</f>
        <v>လိမ္မော်ဖြူ</v>
      </c>
      <c r="Q4345" s="147">
        <f>VLOOKUP(O4345,Stock[],3,FALSE)</f>
        <v>0.64</v>
      </c>
      <c r="R4345" s="147">
        <f>VLOOKUP(O4345,Stock[],4,FALSE)</f>
        <v>24</v>
      </c>
      <c r="S4345" s="146"/>
      <c r="T4345" s="147">
        <f>(DailySales!$S4345/DailySales!$R4345)+DailySales!$U4345</f>
        <v>50</v>
      </c>
      <c r="U4345" s="146">
        <v>50</v>
      </c>
      <c r="V4345" s="148">
        <f>+DailySales!$T4345*DailySales!$R4345</f>
        <v>1200</v>
      </c>
      <c r="W4345" s="148">
        <f>+DailySales!$V4345*DailySales!$Q4345</f>
        <v>768</v>
      </c>
      <c r="X4345" s="148">
        <f>VLOOKUP(O4345,Stock[],6,FALSE)</f>
        <v>1330</v>
      </c>
      <c r="Y4345" s="148">
        <f>+DailySales!$V4345*DailySales!$X4345</f>
        <v>1596000</v>
      </c>
      <c r="Z4345" s="146"/>
      <c r="AA4345" s="146"/>
      <c r="AB4345" s="146"/>
      <c r="AC4345" s="146"/>
      <c r="AD4345" s="146"/>
      <c r="AE4345" s="149"/>
      <c r="AF4345" s="150"/>
      <c r="AG4345" s="151"/>
      <c r="AH4345" s="150"/>
      <c r="AI4345" s="151"/>
      <c r="AJ4345" s="150"/>
      <c r="AK4345" s="151"/>
      <c r="AL4345" s="34"/>
      <c r="AM4345" s="39"/>
      <c r="AN434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1596000</v>
      </c>
    </row>
    <row r="4346" spans="1:40" ht="19.5" customHeight="1" x14ac:dyDescent="0.25">
      <c r="A4346" s="141">
        <f t="shared" si="652"/>
        <v>2026</v>
      </c>
      <c r="B4346" s="141">
        <f t="shared" si="653"/>
        <v>2</v>
      </c>
      <c r="C4346" s="154">
        <v>46074</v>
      </c>
      <c r="D4346" s="142">
        <f t="shared" ca="1" si="654"/>
        <v>46097</v>
      </c>
      <c r="E4346" s="142" t="str">
        <f t="shared" ca="1" si="655"/>
        <v>0-Months</v>
      </c>
      <c r="F4346" s="142" t="str">
        <f>VLOOKUP(O4346,Stock[],5,FALSE)</f>
        <v>BE</v>
      </c>
      <c r="G4346" s="143" t="s">
        <v>3763</v>
      </c>
      <c r="H4346" s="144"/>
      <c r="I4346" s="145" t="s">
        <v>180</v>
      </c>
      <c r="J4346" s="141" t="str">
        <f>VLOOKUP(I4346,Customers[],2,FALSE)</f>
        <v>ရွှေမြင်း</v>
      </c>
      <c r="K4346" s="141" t="str">
        <f>VLOOKUP(I4346,Customers[],4,FALSE)</f>
        <v>Meiktila</v>
      </c>
      <c r="L4346" s="141" t="str">
        <f>VLOOKUP(Table85[[#This Row],[CustomerID]],Table!H:K,3,0)</f>
        <v>မိတ္ထီလာ</v>
      </c>
      <c r="M4346" s="141" t="str">
        <f>VLOOKUP(I4346,Customers[],5,FALSE)</f>
        <v>WholeSales/Contract</v>
      </c>
      <c r="N4346" s="145" t="s">
        <v>10</v>
      </c>
      <c r="O4346" s="146" t="s">
        <v>2120</v>
      </c>
      <c r="P4346" s="141" t="str">
        <f>VLOOKUP(O4346,Stock[],2,FALSE)</f>
        <v>ဇေ အရက်သန့်</v>
      </c>
      <c r="Q4346" s="147">
        <f>VLOOKUP(O4346,Stock[],3,FALSE)</f>
        <v>0.64</v>
      </c>
      <c r="R4346" s="147">
        <f>VLOOKUP(O4346,Stock[],4,FALSE)</f>
        <v>14</v>
      </c>
      <c r="S4346" s="146"/>
      <c r="T4346" s="147">
        <f>(DailySales!$S4346/DailySales!$R4346)+DailySales!$U4346</f>
        <v>20</v>
      </c>
      <c r="U4346" s="146">
        <v>20</v>
      </c>
      <c r="V4346" s="148">
        <f>+DailySales!$T4346*DailySales!$R4346</f>
        <v>280</v>
      </c>
      <c r="W4346" s="148">
        <f>+DailySales!$V4346*DailySales!$Q4346</f>
        <v>179.20000000000002</v>
      </c>
      <c r="X4346" s="148">
        <f>VLOOKUP(O4346,Stock[],6,FALSE)</f>
        <v>1380</v>
      </c>
      <c r="Y4346" s="148">
        <f>+DailySales!$V4346*DailySales!$X4346</f>
        <v>386400</v>
      </c>
      <c r="Z4346" s="146"/>
      <c r="AA4346" s="146"/>
      <c r="AB4346" s="146"/>
      <c r="AC4346" s="146"/>
      <c r="AD4346" s="146"/>
      <c r="AE4346" s="149"/>
      <c r="AF4346" s="150"/>
      <c r="AG4346" s="151"/>
      <c r="AH4346" s="150"/>
      <c r="AI4346" s="151"/>
      <c r="AJ4346" s="150"/>
      <c r="AK4346" s="151"/>
      <c r="AL4346" s="34"/>
      <c r="AM4346" s="39"/>
      <c r="AN434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386400</v>
      </c>
    </row>
    <row r="4347" spans="1:40" ht="19.5" customHeight="1" x14ac:dyDescent="0.25">
      <c r="A4347" s="141">
        <f t="shared" si="652"/>
        <v>2026</v>
      </c>
      <c r="B4347" s="141">
        <f t="shared" si="653"/>
        <v>2</v>
      </c>
      <c r="C4347" s="154">
        <v>46074</v>
      </c>
      <c r="D4347" s="142">
        <f t="shared" ca="1" si="654"/>
        <v>46097</v>
      </c>
      <c r="E4347" s="142" t="str">
        <f t="shared" ca="1" si="655"/>
        <v>0-Months</v>
      </c>
      <c r="F4347" s="142" t="str">
        <f>VLOOKUP(O4347,Stock[],5,FALSE)</f>
        <v>BE</v>
      </c>
      <c r="G4347" s="143" t="s">
        <v>3763</v>
      </c>
      <c r="H4347" s="144"/>
      <c r="I4347" s="145" t="s">
        <v>180</v>
      </c>
      <c r="J4347" s="141" t="str">
        <f>VLOOKUP(I4347,Customers[],2,FALSE)</f>
        <v>ရွှေမြင်း</v>
      </c>
      <c r="K4347" s="141" t="str">
        <f>VLOOKUP(I4347,Customers[],4,FALSE)</f>
        <v>Meiktila</v>
      </c>
      <c r="L4347" s="141" t="str">
        <f>VLOOKUP(Table85[[#This Row],[CustomerID]],Table!H:K,3,0)</f>
        <v>မိတ္ထီလာ</v>
      </c>
      <c r="M4347" s="141" t="str">
        <f>VLOOKUP(I4347,Customers[],5,FALSE)</f>
        <v>WholeSales/Contract</v>
      </c>
      <c r="N4347" s="145" t="s">
        <v>10</v>
      </c>
      <c r="O4347" s="146" t="s">
        <v>214</v>
      </c>
      <c r="P4347" s="141" t="str">
        <f>VLOOKUP(O4347,Stock[],2,FALSE)</f>
        <v>ကောင်းကြည်</v>
      </c>
      <c r="Q4347" s="147">
        <f>VLOOKUP(O4347,Stock[],3,FALSE)</f>
        <v>0.64</v>
      </c>
      <c r="R4347" s="147">
        <f>VLOOKUP(O4347,Stock[],4,FALSE)</f>
        <v>14</v>
      </c>
      <c r="S4347" s="146"/>
      <c r="T4347" s="147">
        <f>(DailySales!$S4347/DailySales!$R4347)+DailySales!$U4347</f>
        <v>20</v>
      </c>
      <c r="U4347" s="146">
        <v>20</v>
      </c>
      <c r="V4347" s="148">
        <f>+DailySales!$T4347*DailySales!$R4347</f>
        <v>280</v>
      </c>
      <c r="W4347" s="148">
        <f>+DailySales!$V4347*DailySales!$Q4347</f>
        <v>179.20000000000002</v>
      </c>
      <c r="X4347" s="148">
        <f>VLOOKUP(O4347,Stock[],6,FALSE)</f>
        <v>1330</v>
      </c>
      <c r="Y4347" s="148">
        <f>+DailySales!$V4347*DailySales!$X4347</f>
        <v>372400</v>
      </c>
      <c r="Z4347" s="146"/>
      <c r="AA4347" s="146"/>
      <c r="AB4347" s="146"/>
      <c r="AC4347" s="146"/>
      <c r="AD4347" s="146"/>
      <c r="AE4347" s="149"/>
      <c r="AF4347" s="150"/>
      <c r="AG4347" s="151"/>
      <c r="AH4347" s="150"/>
      <c r="AI4347" s="151"/>
      <c r="AJ4347" s="150"/>
      <c r="AK4347" s="151"/>
      <c r="AL4347" s="34"/>
      <c r="AM4347" s="39"/>
      <c r="AN434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4348" spans="1:40" ht="19.5" customHeight="1" x14ac:dyDescent="0.25">
      <c r="A4348" s="141">
        <f t="shared" ref="A4348:A4350" si="656">YEAR(C4348)</f>
        <v>2026</v>
      </c>
      <c r="B4348" s="141">
        <f t="shared" ref="B4348:B4350" si="657">MONTH(C4348)</f>
        <v>2</v>
      </c>
      <c r="C4348" s="154">
        <v>46074</v>
      </c>
      <c r="D4348" s="142">
        <f t="shared" ref="D4348:D4350" ca="1" si="658">TODAY()</f>
        <v>46097</v>
      </c>
      <c r="E4348" s="142" t="str">
        <f t="shared" ref="E4348:E4350" ca="1" si="659">DATEDIF(C4348,D4348,"M")&amp;"-Months"</f>
        <v>0-Months</v>
      </c>
      <c r="F4348" s="142" t="str">
        <f>VLOOKUP(O4348,Stock[],5,FALSE)</f>
        <v>BE</v>
      </c>
      <c r="G4348" s="143" t="s">
        <v>3763</v>
      </c>
      <c r="H4348" s="144"/>
      <c r="I4348" s="145" t="s">
        <v>180</v>
      </c>
      <c r="J4348" s="141" t="str">
        <f>VLOOKUP(I4348,Customers[],2,FALSE)</f>
        <v>ရွှေမြင်း</v>
      </c>
      <c r="K4348" s="141" t="str">
        <f>VLOOKUP(I4348,Customers[],4,FALSE)</f>
        <v>Meiktila</v>
      </c>
      <c r="L4348" s="141" t="str">
        <f>VLOOKUP(Table85[[#This Row],[CustomerID]],Table!H:K,3,0)</f>
        <v>မိတ္ထီလာ</v>
      </c>
      <c r="M4348" s="141" t="str">
        <f>VLOOKUP(I4348,Customers[],5,FALSE)</f>
        <v>WholeSales/Contract</v>
      </c>
      <c r="N4348" s="145" t="s">
        <v>10</v>
      </c>
      <c r="O4348" s="146" t="s">
        <v>3764</v>
      </c>
      <c r="P4348" s="141" t="str">
        <f>VLOOKUP(O4348,Stock[],2,FALSE)</f>
        <v>ဇေယျဝတီ Red</v>
      </c>
      <c r="Q4348" s="147">
        <f>VLOOKUP(O4348,Stock[],3,FALSE)</f>
        <v>0.64</v>
      </c>
      <c r="R4348" s="147">
        <f>VLOOKUP(O4348,Stock[],4,FALSE)</f>
        <v>14</v>
      </c>
      <c r="S4348" s="146"/>
      <c r="T4348" s="147">
        <f>(DailySales!$S4348/DailySales!$R4348)+DailySales!$U4348</f>
        <v>10</v>
      </c>
      <c r="U4348" s="146">
        <v>10</v>
      </c>
      <c r="V4348" s="148">
        <f>+DailySales!$T4348*DailySales!$R4348</f>
        <v>140</v>
      </c>
      <c r="W4348" s="148">
        <f>+DailySales!$V4348*DailySales!$Q4348</f>
        <v>89.600000000000009</v>
      </c>
      <c r="X4348" s="148">
        <f>VLOOKUP(O4348,Stock[],6,FALSE)</f>
        <v>1330</v>
      </c>
      <c r="Y4348" s="148">
        <f>+DailySales!$V4348*DailySales!$X4348</f>
        <v>186200</v>
      </c>
      <c r="Z4348" s="146"/>
      <c r="AA4348" s="146"/>
      <c r="AB4348" s="146"/>
      <c r="AC4348" s="146"/>
      <c r="AD4348" s="146"/>
      <c r="AE4348" s="149"/>
      <c r="AF4348" s="150"/>
      <c r="AG4348" s="151"/>
      <c r="AH4348" s="150"/>
      <c r="AI4348" s="151"/>
      <c r="AJ4348" s="150"/>
      <c r="AK4348" s="151"/>
      <c r="AL4348" s="34"/>
      <c r="AM4348" s="39"/>
      <c r="AN434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4349" spans="1:40" ht="19.5" customHeight="1" x14ac:dyDescent="0.25">
      <c r="A4349" s="141">
        <f t="shared" si="656"/>
        <v>2026</v>
      </c>
      <c r="B4349" s="141">
        <f t="shared" si="657"/>
        <v>2</v>
      </c>
      <c r="C4349" s="154">
        <v>46074</v>
      </c>
      <c r="D4349" s="142">
        <f t="shared" ca="1" si="658"/>
        <v>46097</v>
      </c>
      <c r="E4349" s="142" t="str">
        <f t="shared" ca="1" si="659"/>
        <v>0-Months</v>
      </c>
      <c r="F4349" s="142" t="str">
        <f>VLOOKUP(O4349,Stock[],5,FALSE)</f>
        <v>BE</v>
      </c>
      <c r="G4349" s="143" t="s">
        <v>3765</v>
      </c>
      <c r="H4349" s="144"/>
      <c r="I4349" s="145" t="s">
        <v>180</v>
      </c>
      <c r="J4349" s="141" t="str">
        <f>VLOOKUP(I4349,Customers[],2,FALSE)</f>
        <v>ရွှေမြင်း</v>
      </c>
      <c r="K4349" s="141" t="str">
        <f>VLOOKUP(I4349,Customers[],4,FALSE)</f>
        <v>Meiktila</v>
      </c>
      <c r="L4349" s="141" t="str">
        <f>VLOOKUP(Table85[[#This Row],[CustomerID]],Table!H:K,3,0)</f>
        <v>မိတ္ထီလာ</v>
      </c>
      <c r="M4349" s="141" t="str">
        <f>VLOOKUP(I4349,Customers[],5,FALSE)</f>
        <v>WholeSales/Contract</v>
      </c>
      <c r="N4349" s="145" t="s">
        <v>10</v>
      </c>
      <c r="O4349" s="146" t="s">
        <v>220</v>
      </c>
      <c r="P4349" s="141" t="str">
        <f>VLOOKUP(O4349,Stock[],2,FALSE)</f>
        <v>မြန်မာရှောက်ပျား</v>
      </c>
      <c r="Q4349" s="147">
        <f>VLOOKUP(O4349,Stock[],3,FALSE)</f>
        <v>0.64</v>
      </c>
      <c r="R4349" s="147">
        <f>VLOOKUP(O4349,Stock[],4,FALSE)</f>
        <v>14</v>
      </c>
      <c r="S4349" s="146"/>
      <c r="T4349" s="147">
        <f>(DailySales!$S4349/DailySales!$R4349)+DailySales!$U4349</f>
        <v>15</v>
      </c>
      <c r="U4349" s="146">
        <v>15</v>
      </c>
      <c r="V4349" s="148">
        <f>+DailySales!$T4349*DailySales!$R4349</f>
        <v>210</v>
      </c>
      <c r="W4349" s="148">
        <f>+DailySales!$V4349*DailySales!$Q4349</f>
        <v>134.4</v>
      </c>
      <c r="X4349" s="148">
        <f>VLOOKUP(O4349,Stock[],6,FALSE)</f>
        <v>1370</v>
      </c>
      <c r="Y4349" s="148">
        <f>+DailySales!$V4349*DailySales!$X4349</f>
        <v>287700</v>
      </c>
      <c r="Z4349" s="146"/>
      <c r="AA4349" s="146"/>
      <c r="AB4349" s="146"/>
      <c r="AC4349" s="146"/>
      <c r="AD4349" s="146"/>
      <c r="AE4349" s="149"/>
      <c r="AF4349" s="150"/>
      <c r="AG4349" s="151"/>
      <c r="AH4349" s="150"/>
      <c r="AI4349" s="151"/>
      <c r="AJ4349" s="150"/>
      <c r="AK4349" s="151"/>
      <c r="AL4349" s="34"/>
      <c r="AM4349" s="39"/>
      <c r="AN434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287700</v>
      </c>
    </row>
    <row r="4350" spans="1:40" ht="19.5" customHeight="1" x14ac:dyDescent="0.25">
      <c r="A4350" s="141">
        <f t="shared" si="656"/>
        <v>2026</v>
      </c>
      <c r="B4350" s="141">
        <f t="shared" si="657"/>
        <v>2</v>
      </c>
      <c r="C4350" s="154">
        <v>46074</v>
      </c>
      <c r="D4350" s="142">
        <f t="shared" ca="1" si="658"/>
        <v>46097</v>
      </c>
      <c r="E4350" s="142" t="str">
        <f t="shared" ca="1" si="659"/>
        <v>0-Months</v>
      </c>
      <c r="F4350" s="142" t="str">
        <f>VLOOKUP(O4350,Stock[],5,FALSE)</f>
        <v>BE</v>
      </c>
      <c r="G4350" s="143" t="s">
        <v>3765</v>
      </c>
      <c r="H4350" s="144"/>
      <c r="I4350" s="145" t="s">
        <v>180</v>
      </c>
      <c r="J4350" s="141" t="str">
        <f>VLOOKUP(I4350,Customers[],2,FALSE)</f>
        <v>ရွှေမြင်း</v>
      </c>
      <c r="K4350" s="141" t="str">
        <f>VLOOKUP(I4350,Customers[],4,FALSE)</f>
        <v>Meiktila</v>
      </c>
      <c r="L4350" s="141" t="str">
        <f>VLOOKUP(Table85[[#This Row],[CustomerID]],Table!H:K,3,0)</f>
        <v>မိတ္ထီလာ</v>
      </c>
      <c r="M4350" s="141" t="str">
        <f>VLOOKUP(I4350,Customers[],5,FALSE)</f>
        <v>WholeSales/Contract</v>
      </c>
      <c r="N4350" s="145" t="s">
        <v>10</v>
      </c>
      <c r="O4350" s="146" t="s">
        <v>217</v>
      </c>
      <c r="P4350" s="141" t="str">
        <f>VLOOKUP(O4350,Stock[],2,FALSE)</f>
        <v>လိမ္မော်ဖြူ</v>
      </c>
      <c r="Q4350" s="147">
        <f>VLOOKUP(O4350,Stock[],3,FALSE)</f>
        <v>0.64</v>
      </c>
      <c r="R4350" s="147">
        <f>VLOOKUP(O4350,Stock[],4,FALSE)</f>
        <v>24</v>
      </c>
      <c r="S4350" s="146"/>
      <c r="T4350" s="147">
        <f>(DailySales!$S4350/DailySales!$R4350)+DailySales!$U4350</f>
        <v>20</v>
      </c>
      <c r="U4350" s="146">
        <v>20</v>
      </c>
      <c r="V4350" s="148">
        <f>+DailySales!$T4350*DailySales!$R4350</f>
        <v>480</v>
      </c>
      <c r="W4350" s="148">
        <f>+DailySales!$V4350*DailySales!$Q4350</f>
        <v>307.2</v>
      </c>
      <c r="X4350" s="148">
        <f>VLOOKUP(O4350,Stock[],6,FALSE)</f>
        <v>1330</v>
      </c>
      <c r="Y4350" s="148">
        <f>+DailySales!$V4350*DailySales!$X4350</f>
        <v>638400</v>
      </c>
      <c r="Z4350" s="146"/>
      <c r="AA4350" s="146"/>
      <c r="AB4350" s="146"/>
      <c r="AC4350" s="146"/>
      <c r="AD4350" s="146"/>
      <c r="AE4350" s="149"/>
      <c r="AF4350" s="150"/>
      <c r="AG4350" s="151"/>
      <c r="AH4350" s="150"/>
      <c r="AI4350" s="151"/>
      <c r="AJ4350" s="150"/>
      <c r="AK4350" s="151"/>
      <c r="AL4350" s="34"/>
      <c r="AM4350" s="39"/>
      <c r="AN435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638400</v>
      </c>
    </row>
    <row r="4351" spans="1:40" ht="19.5" customHeight="1" x14ac:dyDescent="0.25">
      <c r="A4351" s="141">
        <f t="shared" ref="A4351:A4353" si="660">YEAR(C4351)</f>
        <v>2026</v>
      </c>
      <c r="B4351" s="141">
        <f t="shared" ref="B4351:B4353" si="661">MONTH(C4351)</f>
        <v>2</v>
      </c>
      <c r="C4351" s="154">
        <v>46074</v>
      </c>
      <c r="D4351" s="142">
        <f t="shared" ref="D4351:D4353" ca="1" si="662">TODAY()</f>
        <v>46097</v>
      </c>
      <c r="E4351" s="142" t="str">
        <f t="shared" ref="E4351:E4353" ca="1" si="663">DATEDIF(C4351,D4351,"M")&amp;"-Months"</f>
        <v>0-Months</v>
      </c>
      <c r="F4351" s="142" t="str">
        <f>VLOOKUP(O4351,Stock[],5,FALSE)</f>
        <v>BE</v>
      </c>
      <c r="G4351" s="143" t="s">
        <v>3765</v>
      </c>
      <c r="H4351" s="144"/>
      <c r="I4351" s="145" t="s">
        <v>180</v>
      </c>
      <c r="J4351" s="141" t="str">
        <f>VLOOKUP(I4351,Customers[],2,FALSE)</f>
        <v>ရွှေမြင်း</v>
      </c>
      <c r="K4351" s="141" t="str">
        <f>VLOOKUP(I4351,Customers[],4,FALSE)</f>
        <v>Meiktila</v>
      </c>
      <c r="L4351" s="141" t="str">
        <f>VLOOKUP(Table85[[#This Row],[CustomerID]],Table!H:K,3,0)</f>
        <v>မိတ္ထီလာ</v>
      </c>
      <c r="M4351" s="141" t="str">
        <f>VLOOKUP(I4351,Customers[],5,FALSE)</f>
        <v>WholeSales/Contract</v>
      </c>
      <c r="N4351" s="145" t="s">
        <v>10</v>
      </c>
      <c r="O4351" s="146" t="s">
        <v>3764</v>
      </c>
      <c r="P4351" s="141" t="str">
        <f>VLOOKUP(O4351,Stock[],2,FALSE)</f>
        <v>ဇေယျဝတီ Red</v>
      </c>
      <c r="Q4351" s="147">
        <f>VLOOKUP(O4351,Stock[],3,FALSE)</f>
        <v>0.64</v>
      </c>
      <c r="R4351" s="147">
        <f>VLOOKUP(O4351,Stock[],4,FALSE)</f>
        <v>14</v>
      </c>
      <c r="S4351" s="146"/>
      <c r="T4351" s="147">
        <f>(DailySales!$S4351/DailySales!$R4351)+DailySales!$U4351</f>
        <v>30</v>
      </c>
      <c r="U4351" s="146">
        <v>30</v>
      </c>
      <c r="V4351" s="148">
        <f>+DailySales!$T4351*DailySales!$R4351</f>
        <v>420</v>
      </c>
      <c r="W4351" s="148">
        <f>+DailySales!$V4351*DailySales!$Q4351</f>
        <v>268.8</v>
      </c>
      <c r="X4351" s="148">
        <f>VLOOKUP(O4351,Stock[],6,FALSE)</f>
        <v>1330</v>
      </c>
      <c r="Y4351" s="148">
        <f>+DailySales!$V4351*DailySales!$X4351</f>
        <v>558600</v>
      </c>
      <c r="Z4351" s="146"/>
      <c r="AA4351" s="146"/>
      <c r="AB4351" s="146"/>
      <c r="AC4351" s="146"/>
      <c r="AD4351" s="146"/>
      <c r="AE4351" s="149"/>
      <c r="AF4351" s="150"/>
      <c r="AG4351" s="151"/>
      <c r="AH4351" s="150"/>
      <c r="AI4351" s="151"/>
      <c r="AJ4351" s="150"/>
      <c r="AK4351" s="151"/>
      <c r="AL4351" s="34"/>
      <c r="AM4351" s="39"/>
      <c r="AN435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558600</v>
      </c>
    </row>
    <row r="4352" spans="1:40" ht="19.5" customHeight="1" x14ac:dyDescent="0.25">
      <c r="A4352" s="141">
        <f t="shared" si="660"/>
        <v>2026</v>
      </c>
      <c r="B4352" s="141">
        <f t="shared" si="661"/>
        <v>2</v>
      </c>
      <c r="C4352" s="154">
        <v>46074</v>
      </c>
      <c r="D4352" s="142">
        <f t="shared" ca="1" si="662"/>
        <v>46097</v>
      </c>
      <c r="E4352" s="142" t="str">
        <f t="shared" ca="1" si="663"/>
        <v>0-Months</v>
      </c>
      <c r="F4352" s="142" t="str">
        <f>VLOOKUP(O4352,Stock[],5,FALSE)</f>
        <v>BE</v>
      </c>
      <c r="G4352" s="143" t="s">
        <v>3765</v>
      </c>
      <c r="H4352" s="144"/>
      <c r="I4352" s="145" t="s">
        <v>180</v>
      </c>
      <c r="J4352" s="141" t="str">
        <f>VLOOKUP(I4352,Customers[],2,FALSE)</f>
        <v>ရွှေမြင်း</v>
      </c>
      <c r="K4352" s="141" t="str">
        <f>VLOOKUP(I4352,Customers[],4,FALSE)</f>
        <v>Meiktila</v>
      </c>
      <c r="L4352" s="141" t="str">
        <f>VLOOKUP(Table85[[#This Row],[CustomerID]],Table!H:K,3,0)</f>
        <v>မိတ္ထီလာ</v>
      </c>
      <c r="M4352" s="141" t="str">
        <f>VLOOKUP(I4352,Customers[],5,FALSE)</f>
        <v>WholeSales/Contract</v>
      </c>
      <c r="N4352" s="145" t="s">
        <v>10</v>
      </c>
      <c r="O4352" s="146" t="s">
        <v>214</v>
      </c>
      <c r="P4352" s="141" t="str">
        <f>VLOOKUP(O4352,Stock[],2,FALSE)</f>
        <v>ကောင်းကြည်</v>
      </c>
      <c r="Q4352" s="147">
        <f>VLOOKUP(O4352,Stock[],3,FALSE)</f>
        <v>0.64</v>
      </c>
      <c r="R4352" s="147">
        <f>VLOOKUP(O4352,Stock[],4,FALSE)</f>
        <v>14</v>
      </c>
      <c r="S4352" s="146"/>
      <c r="T4352" s="147">
        <f>(DailySales!$S4352/DailySales!$R4352)+DailySales!$U4352</f>
        <v>20</v>
      </c>
      <c r="U4352" s="146">
        <v>20</v>
      </c>
      <c r="V4352" s="148">
        <f>+DailySales!$T4352*DailySales!$R4352</f>
        <v>280</v>
      </c>
      <c r="W4352" s="148">
        <f>+DailySales!$V4352*DailySales!$Q4352</f>
        <v>179.20000000000002</v>
      </c>
      <c r="X4352" s="148">
        <f>VLOOKUP(O4352,Stock[],6,FALSE)</f>
        <v>1330</v>
      </c>
      <c r="Y4352" s="148">
        <f>+DailySales!$V4352*DailySales!$X4352</f>
        <v>372400</v>
      </c>
      <c r="Z4352" s="146"/>
      <c r="AA4352" s="146"/>
      <c r="AB4352" s="146"/>
      <c r="AC4352" s="146"/>
      <c r="AD4352" s="146"/>
      <c r="AE4352" s="149"/>
      <c r="AF4352" s="150"/>
      <c r="AG4352" s="151"/>
      <c r="AH4352" s="150"/>
      <c r="AI4352" s="151"/>
      <c r="AJ4352" s="150"/>
      <c r="AK4352" s="151"/>
      <c r="AL4352" s="34"/>
      <c r="AM4352" s="39"/>
      <c r="AN435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4353" spans="1:40" ht="19.5" customHeight="1" x14ac:dyDescent="0.25">
      <c r="A4353" s="141">
        <f t="shared" si="660"/>
        <v>2026</v>
      </c>
      <c r="B4353" s="141">
        <f t="shared" si="661"/>
        <v>2</v>
      </c>
      <c r="C4353" s="154">
        <v>46074</v>
      </c>
      <c r="D4353" s="142">
        <f t="shared" ca="1" si="662"/>
        <v>46097</v>
      </c>
      <c r="E4353" s="142" t="str">
        <f t="shared" ca="1" si="663"/>
        <v>0-Months</v>
      </c>
      <c r="F4353" s="142" t="str">
        <f>VLOOKUP(O4353,Stock[],5,FALSE)</f>
        <v>BE</v>
      </c>
      <c r="G4353" s="143" t="s">
        <v>3765</v>
      </c>
      <c r="H4353" s="144"/>
      <c r="I4353" s="145" t="s">
        <v>180</v>
      </c>
      <c r="J4353" s="141" t="str">
        <f>VLOOKUP(I4353,Customers[],2,FALSE)</f>
        <v>ရွှေမြင်း</v>
      </c>
      <c r="K4353" s="141" t="str">
        <f>VLOOKUP(I4353,Customers[],4,FALSE)</f>
        <v>Meiktila</v>
      </c>
      <c r="L4353" s="141" t="str">
        <f>VLOOKUP(Table85[[#This Row],[CustomerID]],Table!H:K,3,0)</f>
        <v>မိတ္ထီလာ</v>
      </c>
      <c r="M4353" s="141" t="str">
        <f>VLOOKUP(I4353,Customers[],5,FALSE)</f>
        <v>WholeSales/Contract</v>
      </c>
      <c r="N4353" s="145" t="s">
        <v>10</v>
      </c>
      <c r="O4353" s="146" t="s">
        <v>205</v>
      </c>
      <c r="P4353" s="141" t="str">
        <f>VLOOKUP(O4353,Stock[],2,FALSE)</f>
        <v>ကောင်းကြည် ကော် 25%  (1Ltr )</v>
      </c>
      <c r="Q4353" s="147">
        <f>VLOOKUP(O4353,Stock[],3,FALSE)</f>
        <v>1</v>
      </c>
      <c r="R4353" s="147">
        <f>VLOOKUP(O4353,Stock[],4,FALSE)</f>
        <v>12</v>
      </c>
      <c r="S4353" s="146"/>
      <c r="T4353" s="147">
        <f>(DailySales!$S4353/DailySales!$R4353)+DailySales!$U4353</f>
        <v>20</v>
      </c>
      <c r="U4353" s="146">
        <v>20</v>
      </c>
      <c r="V4353" s="148">
        <f>+DailySales!$T4353*DailySales!$R4353</f>
        <v>240</v>
      </c>
      <c r="W4353" s="148">
        <f>+DailySales!$V4353*DailySales!$Q4353</f>
        <v>240</v>
      </c>
      <c r="X4353" s="148">
        <f>VLOOKUP(O4353,Stock[],6,FALSE)</f>
        <v>1530</v>
      </c>
      <c r="Y4353" s="148">
        <f>+DailySales!$V4353*DailySales!$X4353</f>
        <v>367200</v>
      </c>
      <c r="Z4353" s="146"/>
      <c r="AA4353" s="146"/>
      <c r="AB4353" s="146"/>
      <c r="AC4353" s="146"/>
      <c r="AD4353" s="146"/>
      <c r="AE4353" s="149"/>
      <c r="AF4353" s="150"/>
      <c r="AG4353" s="151"/>
      <c r="AH4353" s="150"/>
      <c r="AI4353" s="151"/>
      <c r="AJ4353" s="150"/>
      <c r="AK4353" s="151"/>
      <c r="AL4353" s="34"/>
      <c r="AM4353" s="39"/>
      <c r="AN435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367200</v>
      </c>
    </row>
    <row r="4354" spans="1:40" ht="19.5" customHeight="1" x14ac:dyDescent="0.25">
      <c r="A4354" s="141">
        <f t="shared" ref="A4354:A4356" si="664">YEAR(C4354)</f>
        <v>2026</v>
      </c>
      <c r="B4354" s="141">
        <f t="shared" ref="B4354:B4356" si="665">MONTH(C4354)</f>
        <v>2</v>
      </c>
      <c r="C4354" s="154">
        <v>46074</v>
      </c>
      <c r="D4354" s="142">
        <f t="shared" ref="D4354:D4356" ca="1" si="666">TODAY()</f>
        <v>46097</v>
      </c>
      <c r="E4354" s="142" t="str">
        <f t="shared" ref="E4354:E4356" ca="1" si="667">DATEDIF(C4354,D4354,"M")&amp;"-Months"</f>
        <v>0-Months</v>
      </c>
      <c r="F4354" s="142" t="str">
        <f>VLOOKUP(O4354,Stock[],5,FALSE)</f>
        <v>BE</v>
      </c>
      <c r="G4354" s="143" t="s">
        <v>3766</v>
      </c>
      <c r="H4354" s="144"/>
      <c r="I4354" s="145" t="s">
        <v>303</v>
      </c>
      <c r="J4354" s="141" t="str">
        <f>VLOOKUP(I4354,Customers[],2,FALSE)</f>
        <v>အောင်ကြီး</v>
      </c>
      <c r="K4354" s="141" t="str">
        <f>VLOOKUP(I4354,Customers[],4,FALSE)</f>
        <v>Meiktila</v>
      </c>
      <c r="L4354" s="141" t="str">
        <f>VLOOKUP(Table85[[#This Row],[CustomerID]],Table!H:K,3,0)</f>
        <v>မိတ္ထီလာ</v>
      </c>
      <c r="M4354" s="141" t="str">
        <f>VLOOKUP(I4354,Customers[],5,FALSE)</f>
        <v>Van-2</v>
      </c>
      <c r="N4354" s="145" t="s">
        <v>10</v>
      </c>
      <c r="O4354" s="146" t="s">
        <v>220</v>
      </c>
      <c r="P4354" s="141" t="str">
        <f>VLOOKUP(O4354,Stock[],2,FALSE)</f>
        <v>မြန်မာရှောက်ပျား</v>
      </c>
      <c r="Q4354" s="147">
        <f>VLOOKUP(O4354,Stock[],3,FALSE)</f>
        <v>0.64</v>
      </c>
      <c r="R4354" s="147">
        <f>VLOOKUP(O4354,Stock[],4,FALSE)</f>
        <v>14</v>
      </c>
      <c r="S4354" s="146">
        <v>2</v>
      </c>
      <c r="T4354" s="147">
        <f>(DailySales!$S4354/DailySales!$R4354)+DailySales!$U4354</f>
        <v>0.14285714285714285</v>
      </c>
      <c r="U4354" s="146"/>
      <c r="V4354" s="148">
        <f>+DailySales!$T4354*DailySales!$R4354</f>
        <v>2</v>
      </c>
      <c r="W4354" s="148">
        <f>+DailySales!$V4354*DailySales!$Q4354</f>
        <v>1.28</v>
      </c>
      <c r="X4354" s="148">
        <f>VLOOKUP(O4354,Stock[],6,FALSE)</f>
        <v>1370</v>
      </c>
      <c r="Y4354" s="148">
        <f>+DailySales!$V4354*DailySales!$X4354</f>
        <v>2740</v>
      </c>
      <c r="Z4354" s="146"/>
      <c r="AA4354" s="146"/>
      <c r="AB4354" s="146"/>
      <c r="AC4354" s="146"/>
      <c r="AD4354" s="146"/>
      <c r="AE4354" s="149"/>
      <c r="AF4354" s="150"/>
      <c r="AG4354" s="151"/>
      <c r="AH4354" s="150">
        <v>46074</v>
      </c>
      <c r="AI4354" s="151">
        <v>2740</v>
      </c>
      <c r="AJ4354" s="150"/>
      <c r="AK4354" s="151"/>
      <c r="AL4354" s="34"/>
      <c r="AM4354" s="39"/>
      <c r="AN435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55" spans="1:40" ht="19.5" customHeight="1" x14ac:dyDescent="0.25">
      <c r="A4355" s="141">
        <f t="shared" si="664"/>
        <v>2026</v>
      </c>
      <c r="B4355" s="141">
        <f t="shared" si="665"/>
        <v>2</v>
      </c>
      <c r="C4355" s="154">
        <v>46074</v>
      </c>
      <c r="D4355" s="142">
        <f t="shared" ca="1" si="666"/>
        <v>46097</v>
      </c>
      <c r="E4355" s="142" t="str">
        <f t="shared" ca="1" si="667"/>
        <v>0-Months</v>
      </c>
      <c r="F4355" s="142" t="str">
        <f>VLOOKUP(O4355,Stock[],5,FALSE)</f>
        <v>BE</v>
      </c>
      <c r="G4355" s="143" t="s">
        <v>3767</v>
      </c>
      <c r="H4355" s="144"/>
      <c r="I4355" s="145" t="s">
        <v>180</v>
      </c>
      <c r="J4355" s="141" t="str">
        <f>VLOOKUP(I4355,Customers[],2,FALSE)</f>
        <v>ရွှေမြင်း</v>
      </c>
      <c r="K4355" s="141" t="str">
        <f>VLOOKUP(I4355,Customers[],4,FALSE)</f>
        <v>Meiktila</v>
      </c>
      <c r="L4355" s="141" t="str">
        <f>VLOOKUP(Table85[[#This Row],[CustomerID]],Table!H:K,3,0)</f>
        <v>မိတ္ထီလာ</v>
      </c>
      <c r="M4355" s="141" t="str">
        <f>VLOOKUP(I4355,Customers[],5,FALSE)</f>
        <v>WholeSales/Contract</v>
      </c>
      <c r="N4355" s="145" t="s">
        <v>10</v>
      </c>
      <c r="O4355" s="146" t="s">
        <v>2794</v>
      </c>
      <c r="P4355" s="141" t="str">
        <f>VLOOKUP(O4355,Stock[],2,FALSE)</f>
        <v>လိမ္မော်ဖြူ</v>
      </c>
      <c r="Q4355" s="147">
        <f>VLOOKUP(O4355,Stock[],3,FALSE)</f>
        <v>0.64</v>
      </c>
      <c r="R4355" s="147">
        <f>VLOOKUP(O4355,Stock[],4,FALSE)</f>
        <v>24</v>
      </c>
      <c r="S4355" s="146"/>
      <c r="T4355" s="147">
        <f>(DailySales!$S4355/DailySales!$R4355)+DailySales!$U4355</f>
        <v>20</v>
      </c>
      <c r="U4355" s="146">
        <v>20</v>
      </c>
      <c r="V4355" s="148">
        <f>+DailySales!$T4355*DailySales!$R4355</f>
        <v>480</v>
      </c>
      <c r="W4355" s="148">
        <f>+DailySales!$V4355*DailySales!$Q4355</f>
        <v>307.2</v>
      </c>
      <c r="X4355" s="148">
        <f>VLOOKUP(O4355,Stock[],6,FALSE)</f>
        <v>1330</v>
      </c>
      <c r="Y4355" s="148">
        <f>+DailySales!$V4355*DailySales!$X4355</f>
        <v>638400</v>
      </c>
      <c r="Z4355" s="146"/>
      <c r="AA4355" s="146"/>
      <c r="AB4355" s="146"/>
      <c r="AC4355" s="146"/>
      <c r="AD4355" s="146"/>
      <c r="AE4355" s="149"/>
      <c r="AF4355" s="150"/>
      <c r="AG4355" s="151"/>
      <c r="AH4355" s="150"/>
      <c r="AI4355" s="151"/>
      <c r="AJ4355" s="150"/>
      <c r="AK4355" s="151"/>
      <c r="AL4355" s="34"/>
      <c r="AM4355" s="39"/>
      <c r="AN435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638400</v>
      </c>
    </row>
    <row r="4356" spans="1:40" ht="19.5" customHeight="1" x14ac:dyDescent="0.25">
      <c r="A4356" s="141">
        <f t="shared" si="664"/>
        <v>2026</v>
      </c>
      <c r="B4356" s="141">
        <f t="shared" si="665"/>
        <v>2</v>
      </c>
      <c r="C4356" s="154">
        <v>46074</v>
      </c>
      <c r="D4356" s="142">
        <f t="shared" ca="1" si="666"/>
        <v>46097</v>
      </c>
      <c r="E4356" s="142" t="str">
        <f t="shared" ca="1" si="667"/>
        <v>0-Months</v>
      </c>
      <c r="F4356" s="142" t="str">
        <f>VLOOKUP(O4356,Stock[],5,FALSE)</f>
        <v>BE</v>
      </c>
      <c r="G4356" s="143" t="s">
        <v>3767</v>
      </c>
      <c r="H4356" s="144"/>
      <c r="I4356" s="145" t="s">
        <v>180</v>
      </c>
      <c r="J4356" s="141" t="str">
        <f>VLOOKUP(I4356,Customers[],2,FALSE)</f>
        <v>ရွှေမြင်း</v>
      </c>
      <c r="K4356" s="141" t="str">
        <f>VLOOKUP(I4356,Customers[],4,FALSE)</f>
        <v>Meiktila</v>
      </c>
      <c r="L4356" s="141" t="str">
        <f>VLOOKUP(Table85[[#This Row],[CustomerID]],Table!H:K,3,0)</f>
        <v>မိတ္ထီလာ</v>
      </c>
      <c r="M4356" s="141" t="str">
        <f>VLOOKUP(I4356,Customers[],5,FALSE)</f>
        <v>WholeSales/Contract</v>
      </c>
      <c r="N4356" s="145" t="s">
        <v>10</v>
      </c>
      <c r="O4356" s="146" t="s">
        <v>2120</v>
      </c>
      <c r="P4356" s="141" t="str">
        <f>VLOOKUP(O4356,Stock[],2,FALSE)</f>
        <v>ဇေ အရက်သန့်</v>
      </c>
      <c r="Q4356" s="147">
        <f>VLOOKUP(O4356,Stock[],3,FALSE)</f>
        <v>0.64</v>
      </c>
      <c r="R4356" s="147">
        <f>VLOOKUP(O4356,Stock[],4,FALSE)</f>
        <v>14</v>
      </c>
      <c r="S4356" s="146"/>
      <c r="T4356" s="147">
        <f>(DailySales!$S4356/DailySales!$R4356)+DailySales!$U4356</f>
        <v>5</v>
      </c>
      <c r="U4356" s="146">
        <v>5</v>
      </c>
      <c r="V4356" s="148">
        <f>+DailySales!$T4356*DailySales!$R4356</f>
        <v>70</v>
      </c>
      <c r="W4356" s="148">
        <f>+DailySales!$V4356*DailySales!$Q4356</f>
        <v>44.800000000000004</v>
      </c>
      <c r="X4356" s="148">
        <f>VLOOKUP(O4356,Stock[],6,FALSE)</f>
        <v>1380</v>
      </c>
      <c r="Y4356" s="148">
        <f>+DailySales!$V4356*DailySales!$X4356</f>
        <v>96600</v>
      </c>
      <c r="Z4356" s="146"/>
      <c r="AA4356" s="146"/>
      <c r="AB4356" s="146"/>
      <c r="AC4356" s="146"/>
      <c r="AD4356" s="146"/>
      <c r="AE4356" s="149"/>
      <c r="AF4356" s="150"/>
      <c r="AG4356" s="151"/>
      <c r="AH4356" s="150"/>
      <c r="AI4356" s="151"/>
      <c r="AJ4356" s="150"/>
      <c r="AK4356" s="151"/>
      <c r="AL4356" s="34"/>
      <c r="AM4356" s="39"/>
      <c r="AN435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96600</v>
      </c>
    </row>
    <row r="4357" spans="1:40" ht="19.5" customHeight="1" x14ac:dyDescent="0.25">
      <c r="A4357" s="141">
        <f t="shared" ref="A4357:A4359" si="668">YEAR(C4357)</f>
        <v>2026</v>
      </c>
      <c r="B4357" s="141">
        <f t="shared" ref="B4357:B4359" si="669">MONTH(C4357)</f>
        <v>2</v>
      </c>
      <c r="C4357" s="154">
        <v>46074</v>
      </c>
      <c r="D4357" s="142">
        <f t="shared" ref="D4357:D4359" ca="1" si="670">TODAY()</f>
        <v>46097</v>
      </c>
      <c r="E4357" s="142" t="str">
        <f t="shared" ref="E4357:E4359" ca="1" si="671">DATEDIF(C4357,D4357,"M")&amp;"-Months"</f>
        <v>0-Months</v>
      </c>
      <c r="F4357" s="142" t="str">
        <f>VLOOKUP(O4357,Stock[],5,FALSE)</f>
        <v>BE</v>
      </c>
      <c r="G4357" s="143" t="s">
        <v>3768</v>
      </c>
      <c r="H4357" s="144"/>
      <c r="I4357" s="145" t="s">
        <v>180</v>
      </c>
      <c r="J4357" s="141" t="str">
        <f>VLOOKUP(I4357,Customers[],2,FALSE)</f>
        <v>ရွှေမြင်း</v>
      </c>
      <c r="K4357" s="141" t="str">
        <f>VLOOKUP(I4357,Customers[],4,FALSE)</f>
        <v>Meiktila</v>
      </c>
      <c r="L4357" s="141" t="str">
        <f>VLOOKUP(Table85[[#This Row],[CustomerID]],Table!H:K,3,0)</f>
        <v>မိတ္ထီလာ</v>
      </c>
      <c r="M4357" s="141" t="str">
        <f>VLOOKUP(I4357,Customers[],5,FALSE)</f>
        <v>WholeSales/Contract</v>
      </c>
      <c r="N4357" s="145" t="s">
        <v>10</v>
      </c>
      <c r="O4357" s="146" t="s">
        <v>220</v>
      </c>
      <c r="P4357" s="141" t="str">
        <f>VLOOKUP(O4357,Stock[],2,FALSE)</f>
        <v>မြန်မာရှောက်ပျား</v>
      </c>
      <c r="Q4357" s="147">
        <f>VLOOKUP(O4357,Stock[],3,FALSE)</f>
        <v>0.64</v>
      </c>
      <c r="R4357" s="147">
        <f>VLOOKUP(O4357,Stock[],4,FALSE)</f>
        <v>14</v>
      </c>
      <c r="S4357" s="146"/>
      <c r="T4357" s="147">
        <f>(DailySales!$S4357/DailySales!$R4357)+DailySales!$U4357</f>
        <v>50</v>
      </c>
      <c r="U4357" s="146">
        <v>50</v>
      </c>
      <c r="V4357" s="148">
        <f>+DailySales!$T4357*DailySales!$R4357</f>
        <v>700</v>
      </c>
      <c r="W4357" s="148">
        <f>+DailySales!$V4357*DailySales!$Q4357</f>
        <v>448</v>
      </c>
      <c r="X4357" s="148">
        <f>VLOOKUP(O4357,Stock[],6,FALSE)</f>
        <v>1370</v>
      </c>
      <c r="Y4357" s="148">
        <f>+DailySales!$V4357*DailySales!$X4357</f>
        <v>959000</v>
      </c>
      <c r="Z4357" s="146"/>
      <c r="AA4357" s="146"/>
      <c r="AB4357" s="146"/>
      <c r="AC4357" s="146"/>
      <c r="AD4357" s="146"/>
      <c r="AE4357" s="149"/>
      <c r="AF4357" s="150"/>
      <c r="AG4357" s="151"/>
      <c r="AH4357" s="150"/>
      <c r="AI4357" s="151"/>
      <c r="AJ4357" s="150"/>
      <c r="AK4357" s="151"/>
      <c r="AL4357" s="34"/>
      <c r="AM4357" s="39"/>
      <c r="AN435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959000</v>
      </c>
    </row>
    <row r="4358" spans="1:40" ht="19.5" customHeight="1" x14ac:dyDescent="0.25">
      <c r="A4358" s="141">
        <f t="shared" si="668"/>
        <v>2026</v>
      </c>
      <c r="B4358" s="141">
        <f t="shared" si="669"/>
        <v>2</v>
      </c>
      <c r="C4358" s="154">
        <v>46074</v>
      </c>
      <c r="D4358" s="142">
        <f t="shared" ca="1" si="670"/>
        <v>46097</v>
      </c>
      <c r="E4358" s="142" t="str">
        <f t="shared" ca="1" si="671"/>
        <v>0-Months</v>
      </c>
      <c r="F4358" s="142" t="str">
        <f>VLOOKUP(O4358,Stock[],5,FALSE)</f>
        <v>BE</v>
      </c>
      <c r="G4358" s="143" t="s">
        <v>3768</v>
      </c>
      <c r="H4358" s="144"/>
      <c r="I4358" s="145" t="s">
        <v>180</v>
      </c>
      <c r="J4358" s="141" t="str">
        <f>VLOOKUP(I4358,Customers[],2,FALSE)</f>
        <v>ရွှေမြင်း</v>
      </c>
      <c r="K4358" s="141" t="str">
        <f>VLOOKUP(I4358,Customers[],4,FALSE)</f>
        <v>Meiktila</v>
      </c>
      <c r="L4358" s="141" t="str">
        <f>VLOOKUP(Table85[[#This Row],[CustomerID]],Table!H:K,3,0)</f>
        <v>မိတ္ထီလာ</v>
      </c>
      <c r="M4358" s="141" t="str">
        <f>VLOOKUP(I4358,Customers[],5,FALSE)</f>
        <v>WholeSales/Contract</v>
      </c>
      <c r="N4358" s="145" t="s">
        <v>10</v>
      </c>
      <c r="O4358" s="146" t="s">
        <v>217</v>
      </c>
      <c r="P4358" s="141" t="str">
        <f>VLOOKUP(O4358,Stock[],2,FALSE)</f>
        <v>လိမ္မော်ဖြူ</v>
      </c>
      <c r="Q4358" s="147">
        <f>VLOOKUP(O4358,Stock[],3,FALSE)</f>
        <v>0.64</v>
      </c>
      <c r="R4358" s="147">
        <f>VLOOKUP(O4358,Stock[],4,FALSE)</f>
        <v>24</v>
      </c>
      <c r="S4358" s="146"/>
      <c r="T4358" s="147">
        <f>(DailySales!$S4358/DailySales!$R4358)+DailySales!$U4358</f>
        <v>30</v>
      </c>
      <c r="U4358" s="146">
        <v>30</v>
      </c>
      <c r="V4358" s="148">
        <f>+DailySales!$T4358*DailySales!$R4358</f>
        <v>720</v>
      </c>
      <c r="W4358" s="148">
        <f>+DailySales!$V4358*DailySales!$Q4358</f>
        <v>460.8</v>
      </c>
      <c r="X4358" s="148">
        <f>VLOOKUP(O4358,Stock[],6,FALSE)</f>
        <v>1330</v>
      </c>
      <c r="Y4358" s="148">
        <f>+DailySales!$V4358*DailySales!$X4358</f>
        <v>957600</v>
      </c>
      <c r="Z4358" s="146"/>
      <c r="AA4358" s="146"/>
      <c r="AB4358" s="146"/>
      <c r="AC4358" s="146"/>
      <c r="AD4358" s="146"/>
      <c r="AE4358" s="149"/>
      <c r="AF4358" s="150"/>
      <c r="AG4358" s="151"/>
      <c r="AH4358" s="150"/>
      <c r="AI4358" s="151"/>
      <c r="AJ4358" s="150"/>
      <c r="AK4358" s="151"/>
      <c r="AL4358" s="34"/>
      <c r="AM4358" s="39"/>
      <c r="AN435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4359" spans="1:40" ht="19.5" customHeight="1" x14ac:dyDescent="0.25">
      <c r="A4359" s="141">
        <f t="shared" si="668"/>
        <v>2026</v>
      </c>
      <c r="B4359" s="141">
        <f t="shared" si="669"/>
        <v>2</v>
      </c>
      <c r="C4359" s="154">
        <v>46074</v>
      </c>
      <c r="D4359" s="142">
        <f t="shared" ca="1" si="670"/>
        <v>46097</v>
      </c>
      <c r="E4359" s="142" t="str">
        <f t="shared" ca="1" si="671"/>
        <v>0-Months</v>
      </c>
      <c r="F4359" s="142" t="str">
        <f>VLOOKUP(O4359,Stock[],5,FALSE)</f>
        <v>BE</v>
      </c>
      <c r="G4359" s="143" t="s">
        <v>3768</v>
      </c>
      <c r="H4359" s="144"/>
      <c r="I4359" s="145" t="s">
        <v>180</v>
      </c>
      <c r="J4359" s="141" t="str">
        <f>VLOOKUP(I4359,Customers[],2,FALSE)</f>
        <v>ရွှေမြင်း</v>
      </c>
      <c r="K4359" s="141" t="str">
        <f>VLOOKUP(I4359,Customers[],4,FALSE)</f>
        <v>Meiktila</v>
      </c>
      <c r="L4359" s="141" t="str">
        <f>VLOOKUP(Table85[[#This Row],[CustomerID]],Table!H:K,3,0)</f>
        <v>မိတ္ထီလာ</v>
      </c>
      <c r="M4359" s="141" t="str">
        <f>VLOOKUP(I4359,Customers[],5,FALSE)</f>
        <v>WholeSales/Contract</v>
      </c>
      <c r="N4359" s="145" t="s">
        <v>10</v>
      </c>
      <c r="O4359" s="146" t="s">
        <v>2120</v>
      </c>
      <c r="P4359" s="141" t="str">
        <f>VLOOKUP(O4359,Stock[],2,FALSE)</f>
        <v>ဇေ အရက်သန့်</v>
      </c>
      <c r="Q4359" s="147">
        <f>VLOOKUP(O4359,Stock[],3,FALSE)</f>
        <v>0.64</v>
      </c>
      <c r="R4359" s="147">
        <f>VLOOKUP(O4359,Stock[],4,FALSE)</f>
        <v>14</v>
      </c>
      <c r="S4359" s="146"/>
      <c r="T4359" s="147">
        <f>(DailySales!$S4359/DailySales!$R4359)+DailySales!$U4359</f>
        <v>50</v>
      </c>
      <c r="U4359" s="146">
        <v>50</v>
      </c>
      <c r="V4359" s="148">
        <f>+DailySales!$T4359*DailySales!$R4359</f>
        <v>700</v>
      </c>
      <c r="W4359" s="148">
        <f>+DailySales!$V4359*DailySales!$Q4359</f>
        <v>448</v>
      </c>
      <c r="X4359" s="148">
        <f>VLOOKUP(O4359,Stock[],6,FALSE)</f>
        <v>1380</v>
      </c>
      <c r="Y4359" s="148">
        <f>+DailySales!$V4359*DailySales!$X4359</f>
        <v>966000</v>
      </c>
      <c r="Z4359" s="146"/>
      <c r="AA4359" s="146"/>
      <c r="AB4359" s="146"/>
      <c r="AC4359" s="146"/>
      <c r="AD4359" s="146"/>
      <c r="AE4359" s="149"/>
      <c r="AF4359" s="150"/>
      <c r="AG4359" s="151"/>
      <c r="AH4359" s="150"/>
      <c r="AI4359" s="151"/>
      <c r="AJ4359" s="150"/>
      <c r="AK4359" s="151"/>
      <c r="AL4359" s="34"/>
      <c r="AM4359" s="39"/>
      <c r="AN435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966000</v>
      </c>
    </row>
    <row r="4360" spans="1:40" ht="19.5" customHeight="1" x14ac:dyDescent="0.25">
      <c r="A4360" s="141">
        <f t="shared" ref="A4360:A4362" si="672">YEAR(C4360)</f>
        <v>2026</v>
      </c>
      <c r="B4360" s="141">
        <f t="shared" ref="B4360:B4362" si="673">MONTH(C4360)</f>
        <v>2</v>
      </c>
      <c r="C4360" s="154">
        <v>46074</v>
      </c>
      <c r="D4360" s="142">
        <f t="shared" ref="D4360:D4362" ca="1" si="674">TODAY()</f>
        <v>46097</v>
      </c>
      <c r="E4360" s="142" t="str">
        <f t="shared" ref="E4360:E4362" ca="1" si="675">DATEDIF(C4360,D4360,"M")&amp;"-Months"</f>
        <v>0-Months</v>
      </c>
      <c r="F4360" s="142" t="str">
        <f>VLOOKUP(O4360,Stock[],5,FALSE)</f>
        <v>BE</v>
      </c>
      <c r="G4360" s="143" t="s">
        <v>3768</v>
      </c>
      <c r="H4360" s="144"/>
      <c r="I4360" s="145" t="s">
        <v>180</v>
      </c>
      <c r="J4360" s="141" t="str">
        <f>VLOOKUP(I4360,Customers[],2,FALSE)</f>
        <v>ရွှေမြင်း</v>
      </c>
      <c r="K4360" s="141" t="str">
        <f>VLOOKUP(I4360,Customers[],4,FALSE)</f>
        <v>Meiktila</v>
      </c>
      <c r="L4360" s="141" t="str">
        <f>VLOOKUP(Table85[[#This Row],[CustomerID]],Table!H:K,3,0)</f>
        <v>မိတ္ထီလာ</v>
      </c>
      <c r="M4360" s="141" t="str">
        <f>VLOOKUP(I4360,Customers[],5,FALSE)</f>
        <v>WholeSales/Contract</v>
      </c>
      <c r="N4360" s="145" t="s">
        <v>10</v>
      </c>
      <c r="O4360" s="146" t="s">
        <v>209</v>
      </c>
      <c r="P4360" s="141" t="str">
        <f>VLOOKUP(O4360,Stock[],2,FALSE)</f>
        <v>ဇေယျဝတီ Red</v>
      </c>
      <c r="Q4360" s="147">
        <f>VLOOKUP(O4360,Stock[],3,FALSE)</f>
        <v>0.64</v>
      </c>
      <c r="R4360" s="147">
        <f>VLOOKUP(O4360,Stock[],4,FALSE)</f>
        <v>14</v>
      </c>
      <c r="S4360" s="146"/>
      <c r="T4360" s="147">
        <f>(DailySales!$S4360/DailySales!$R4360)+DailySales!$U4360</f>
        <v>20</v>
      </c>
      <c r="U4360" s="146">
        <v>20</v>
      </c>
      <c r="V4360" s="148">
        <f>+DailySales!$T4360*DailySales!$R4360</f>
        <v>280</v>
      </c>
      <c r="W4360" s="148">
        <f>+DailySales!$V4360*DailySales!$Q4360</f>
        <v>179.20000000000002</v>
      </c>
      <c r="X4360" s="148">
        <f>VLOOKUP(O4360,Stock[],6,FALSE)</f>
        <v>1330</v>
      </c>
      <c r="Y4360" s="148">
        <f>+DailySales!$V4360*DailySales!$X4360</f>
        <v>372400</v>
      </c>
      <c r="Z4360" s="146"/>
      <c r="AA4360" s="146"/>
      <c r="AB4360" s="146"/>
      <c r="AC4360" s="146"/>
      <c r="AD4360" s="146"/>
      <c r="AE4360" s="149"/>
      <c r="AF4360" s="150"/>
      <c r="AG4360" s="151"/>
      <c r="AH4360" s="150"/>
      <c r="AI4360" s="151"/>
      <c r="AJ4360" s="150"/>
      <c r="AK4360" s="151"/>
      <c r="AL4360" s="34"/>
      <c r="AM4360" s="39"/>
      <c r="AN436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4361" spans="1:40" ht="19.5" customHeight="1" x14ac:dyDescent="0.25">
      <c r="A4361" s="141">
        <f t="shared" si="672"/>
        <v>2026</v>
      </c>
      <c r="B4361" s="141">
        <f t="shared" si="673"/>
        <v>2</v>
      </c>
      <c r="C4361" s="154">
        <v>46074</v>
      </c>
      <c r="D4361" s="142">
        <f t="shared" ca="1" si="674"/>
        <v>46097</v>
      </c>
      <c r="E4361" s="142" t="str">
        <f t="shared" ca="1" si="675"/>
        <v>0-Months</v>
      </c>
      <c r="F4361" s="142" t="str">
        <f>VLOOKUP(O4361,Stock[],5,FALSE)</f>
        <v>BE</v>
      </c>
      <c r="G4361" s="143" t="s">
        <v>3768</v>
      </c>
      <c r="H4361" s="144"/>
      <c r="I4361" s="145" t="s">
        <v>180</v>
      </c>
      <c r="J4361" s="141" t="str">
        <f>VLOOKUP(I4361,Customers[],2,FALSE)</f>
        <v>ရွှေမြင်း</v>
      </c>
      <c r="K4361" s="141" t="str">
        <f>VLOOKUP(I4361,Customers[],4,FALSE)</f>
        <v>Meiktila</v>
      </c>
      <c r="L4361" s="141" t="str">
        <f>VLOOKUP(Table85[[#This Row],[CustomerID]],Table!H:K,3,0)</f>
        <v>မိတ္ထီလာ</v>
      </c>
      <c r="M4361" s="141" t="str">
        <f>VLOOKUP(I4361,Customers[],5,FALSE)</f>
        <v>WholeSales/Contract</v>
      </c>
      <c r="N4361" s="145" t="s">
        <v>10</v>
      </c>
      <c r="O4361" s="146" t="s">
        <v>214</v>
      </c>
      <c r="P4361" s="141" t="str">
        <f>VLOOKUP(O4361,Stock[],2,FALSE)</f>
        <v>ကောင်းကြည်</v>
      </c>
      <c r="Q4361" s="147">
        <f>VLOOKUP(O4361,Stock[],3,FALSE)</f>
        <v>0.64</v>
      </c>
      <c r="R4361" s="147">
        <f>VLOOKUP(O4361,Stock[],4,FALSE)</f>
        <v>14</v>
      </c>
      <c r="S4361" s="146"/>
      <c r="T4361" s="147">
        <f>(DailySales!$S4361/DailySales!$R4361)+DailySales!$U4361</f>
        <v>20</v>
      </c>
      <c r="U4361" s="146">
        <v>20</v>
      </c>
      <c r="V4361" s="148">
        <f>+DailySales!$T4361*DailySales!$R4361</f>
        <v>280</v>
      </c>
      <c r="W4361" s="148">
        <f>+DailySales!$V4361*DailySales!$Q4361</f>
        <v>179.20000000000002</v>
      </c>
      <c r="X4361" s="148">
        <f>VLOOKUP(O4361,Stock[],6,FALSE)</f>
        <v>1330</v>
      </c>
      <c r="Y4361" s="148">
        <f>+DailySales!$V4361*DailySales!$X4361</f>
        <v>372400</v>
      </c>
      <c r="Z4361" s="146"/>
      <c r="AA4361" s="146"/>
      <c r="AB4361" s="146"/>
      <c r="AC4361" s="146"/>
      <c r="AD4361" s="146"/>
      <c r="AE4361" s="149"/>
      <c r="AF4361" s="150"/>
      <c r="AG4361" s="151"/>
      <c r="AH4361" s="150"/>
      <c r="AI4361" s="151"/>
      <c r="AJ4361" s="150"/>
      <c r="AK4361" s="151"/>
      <c r="AL4361" s="34"/>
      <c r="AM4361" s="39"/>
      <c r="AN436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4362" spans="1:40" ht="19.5" customHeight="1" x14ac:dyDescent="0.25">
      <c r="A4362" s="141">
        <f t="shared" si="672"/>
        <v>2026</v>
      </c>
      <c r="B4362" s="141">
        <f t="shared" si="673"/>
        <v>2</v>
      </c>
      <c r="C4362" s="154">
        <v>46074</v>
      </c>
      <c r="D4362" s="142">
        <f t="shared" ca="1" si="674"/>
        <v>46097</v>
      </c>
      <c r="E4362" s="142" t="str">
        <f t="shared" ca="1" si="675"/>
        <v>0-Months</v>
      </c>
      <c r="F4362" s="142" t="str">
        <f>VLOOKUP(O4362,Stock[],5,FALSE)</f>
        <v>BE</v>
      </c>
      <c r="G4362" s="143" t="s">
        <v>3768</v>
      </c>
      <c r="H4362" s="144"/>
      <c r="I4362" s="145" t="s">
        <v>180</v>
      </c>
      <c r="J4362" s="141" t="str">
        <f>VLOOKUP(I4362,Customers[],2,FALSE)</f>
        <v>ရွှေမြင်း</v>
      </c>
      <c r="K4362" s="141" t="str">
        <f>VLOOKUP(I4362,Customers[],4,FALSE)</f>
        <v>Meiktila</v>
      </c>
      <c r="L4362" s="141" t="str">
        <f>VLOOKUP(Table85[[#This Row],[CustomerID]],Table!H:K,3,0)</f>
        <v>မိတ္ထီလာ</v>
      </c>
      <c r="M4362" s="141" t="str">
        <f>VLOOKUP(I4362,Customers[],5,FALSE)</f>
        <v>WholeSales/Contract</v>
      </c>
      <c r="N4362" s="145" t="s">
        <v>10</v>
      </c>
      <c r="O4362" s="146" t="s">
        <v>219</v>
      </c>
      <c r="P4362" s="141" t="str">
        <f>VLOOKUP(O4362,Stock[],2,FALSE)</f>
        <v>ကင်းမြီးကောက်</v>
      </c>
      <c r="Q4362" s="147">
        <f>VLOOKUP(O4362,Stock[],3,FALSE)</f>
        <v>0.64</v>
      </c>
      <c r="R4362" s="147">
        <f>VLOOKUP(O4362,Stock[],4,FALSE)</f>
        <v>14</v>
      </c>
      <c r="S4362" s="146"/>
      <c r="T4362" s="147">
        <f>(DailySales!$S4362/DailySales!$R4362)+DailySales!$U4362</f>
        <v>20</v>
      </c>
      <c r="U4362" s="146">
        <v>20</v>
      </c>
      <c r="V4362" s="148">
        <f>+DailySales!$T4362*DailySales!$R4362</f>
        <v>280</v>
      </c>
      <c r="W4362" s="148">
        <f>+DailySales!$V4362*DailySales!$Q4362</f>
        <v>179.20000000000002</v>
      </c>
      <c r="X4362" s="148">
        <f>VLOOKUP(O4362,Stock[],6,FALSE)</f>
        <v>1330</v>
      </c>
      <c r="Y4362" s="148">
        <f>+DailySales!$V4362*DailySales!$X4362</f>
        <v>372400</v>
      </c>
      <c r="Z4362" s="146"/>
      <c r="AA4362" s="146"/>
      <c r="AB4362" s="146"/>
      <c r="AC4362" s="146"/>
      <c r="AD4362" s="146"/>
      <c r="AE4362" s="149"/>
      <c r="AF4362" s="150"/>
      <c r="AG4362" s="151"/>
      <c r="AH4362" s="150"/>
      <c r="AI4362" s="151"/>
      <c r="AJ4362" s="150"/>
      <c r="AK4362" s="151"/>
      <c r="AL4362" s="34"/>
      <c r="AM4362" s="39"/>
      <c r="AN436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4363" spans="1:40" ht="19.5" customHeight="1" x14ac:dyDescent="0.25">
      <c r="A4363" s="141">
        <f t="shared" ref="A4363:A4365" si="676">YEAR(C4363)</f>
        <v>2026</v>
      </c>
      <c r="B4363" s="141">
        <f t="shared" ref="B4363:B4365" si="677">MONTH(C4363)</f>
        <v>2</v>
      </c>
      <c r="C4363" s="154">
        <v>46076</v>
      </c>
      <c r="D4363" s="142">
        <f t="shared" ref="D4363:D4365" ca="1" si="678">TODAY()</f>
        <v>46097</v>
      </c>
      <c r="E4363" s="142" t="str">
        <f t="shared" ref="E4363:E4365" ca="1" si="679">DATEDIF(C4363,D4363,"M")&amp;"-Months"</f>
        <v>0-Months</v>
      </c>
      <c r="F4363" s="142" t="str">
        <f>VLOOKUP(O4363,Stock[],5,FALSE)</f>
        <v>BE</v>
      </c>
      <c r="G4363" s="143" t="s">
        <v>3769</v>
      </c>
      <c r="H4363" s="144"/>
      <c r="I4363" s="145" t="s">
        <v>227</v>
      </c>
      <c r="J4363" s="141" t="str">
        <f>VLOOKUP(I4363,Customers[],2,FALSE)</f>
        <v>Summer-2</v>
      </c>
      <c r="K4363" s="141" t="str">
        <f>VLOOKUP(I4363,Customers[],4,FALSE)</f>
        <v>Meiktila</v>
      </c>
      <c r="L4363" s="141" t="str">
        <f>VLOOKUP(Table85[[#This Row],[CustomerID]],Table!H:K,3,0)</f>
        <v>မိတ္ထီလာ</v>
      </c>
      <c r="M4363" s="141" t="str">
        <f>VLOOKUP(I4363,Customers[],5,FALSE)</f>
        <v>WholeSales</v>
      </c>
      <c r="N4363" s="145" t="s">
        <v>10</v>
      </c>
      <c r="O4363" s="146" t="s">
        <v>217</v>
      </c>
      <c r="P4363" s="141" t="str">
        <f>VLOOKUP(O4363,Stock[],2,FALSE)</f>
        <v>လိမ္မော်ဖြူ</v>
      </c>
      <c r="Q4363" s="147">
        <f>VLOOKUP(O4363,Stock[],3,FALSE)</f>
        <v>0.64</v>
      </c>
      <c r="R4363" s="147">
        <f>VLOOKUP(O4363,Stock[],4,FALSE)</f>
        <v>24</v>
      </c>
      <c r="S4363" s="146"/>
      <c r="T4363" s="147">
        <f>(DailySales!$S4363/DailySales!$R4363)+DailySales!$U4363</f>
        <v>45</v>
      </c>
      <c r="U4363" s="146">
        <v>45</v>
      </c>
      <c r="V4363" s="148">
        <f>+DailySales!$T4363*DailySales!$R4363</f>
        <v>1080</v>
      </c>
      <c r="W4363" s="148">
        <f>+DailySales!$V4363*DailySales!$Q4363</f>
        <v>691.2</v>
      </c>
      <c r="X4363" s="148">
        <f>VLOOKUP(O4363,Stock[],6,FALSE)</f>
        <v>1330</v>
      </c>
      <c r="Y4363" s="148">
        <f>+DailySales!$V4363*DailySales!$X4363</f>
        <v>1436400</v>
      </c>
      <c r="Z4363" s="146"/>
      <c r="AA4363" s="146"/>
      <c r="AB4363" s="146"/>
      <c r="AC4363" s="146"/>
      <c r="AD4363" s="146"/>
      <c r="AE4363" s="149"/>
      <c r="AF4363" s="150"/>
      <c r="AG4363" s="151"/>
      <c r="AH4363" s="150"/>
      <c r="AI4363" s="151"/>
      <c r="AJ4363" s="150">
        <v>46085</v>
      </c>
      <c r="AK4363" s="151">
        <v>1436400</v>
      </c>
      <c r="AL4363" s="34"/>
      <c r="AM4363" s="39"/>
      <c r="AN436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64" spans="1:40" ht="19.5" customHeight="1" x14ac:dyDescent="0.25">
      <c r="A4364" s="141">
        <f t="shared" si="676"/>
        <v>2026</v>
      </c>
      <c r="B4364" s="141">
        <f t="shared" si="677"/>
        <v>2</v>
      </c>
      <c r="C4364" s="154">
        <v>46076</v>
      </c>
      <c r="D4364" s="142">
        <f t="shared" ca="1" si="678"/>
        <v>46097</v>
      </c>
      <c r="E4364" s="142" t="str">
        <f t="shared" ca="1" si="679"/>
        <v>0-Months</v>
      </c>
      <c r="F4364" s="142" t="str">
        <f>VLOOKUP(O4364,Stock[],5,FALSE)</f>
        <v>BE</v>
      </c>
      <c r="G4364" s="143" t="s">
        <v>3770</v>
      </c>
      <c r="H4364" s="144"/>
      <c r="I4364" s="145" t="s">
        <v>242</v>
      </c>
      <c r="J4364" s="141" t="str">
        <f>VLOOKUP(I4364,Customers[],2,FALSE)</f>
        <v>ဦးသိန်းစိုး</v>
      </c>
      <c r="K4364" s="141" t="str">
        <f>VLOOKUP(I4364,Customers[],4,FALSE)</f>
        <v>Kyukpadaung</v>
      </c>
      <c r="L4364" s="141" t="str">
        <f>VLOOKUP(Table85[[#This Row],[CustomerID]],Table!H:K,3,0)</f>
        <v>ကျောက်ပန်းတောင်း</v>
      </c>
      <c r="M4364" s="141" t="str">
        <f>VLOOKUP(I4364,Customers[],5,FALSE)</f>
        <v>WholeSales/Contract</v>
      </c>
      <c r="N4364" s="145" t="s">
        <v>10</v>
      </c>
      <c r="O4364" s="146" t="s">
        <v>2120</v>
      </c>
      <c r="P4364" s="141" t="str">
        <f>VLOOKUP(O4364,Stock[],2,FALSE)</f>
        <v>ဇေ အရက်သန့်</v>
      </c>
      <c r="Q4364" s="147">
        <f>VLOOKUP(O4364,Stock[],3,FALSE)</f>
        <v>0.64</v>
      </c>
      <c r="R4364" s="147">
        <f>VLOOKUP(O4364,Stock[],4,FALSE)</f>
        <v>14</v>
      </c>
      <c r="S4364" s="146"/>
      <c r="T4364" s="147">
        <f>(DailySales!$S4364/DailySales!$R4364)+DailySales!$U4364</f>
        <v>300</v>
      </c>
      <c r="U4364" s="146">
        <v>300</v>
      </c>
      <c r="V4364" s="148">
        <f>+DailySales!$T4364*DailySales!$R4364</f>
        <v>4200</v>
      </c>
      <c r="W4364" s="148">
        <f>+DailySales!$V4364*DailySales!$Q4364</f>
        <v>2688</v>
      </c>
      <c r="X4364" s="148">
        <f>VLOOKUP(O4364,Stock[],6,FALSE)</f>
        <v>1380</v>
      </c>
      <c r="Y4364" s="148">
        <f>+DailySales!$V4364*DailySales!$X4364</f>
        <v>5796000</v>
      </c>
      <c r="Z4364" s="146"/>
      <c r="AA4364" s="146"/>
      <c r="AB4364" s="146">
        <v>133000</v>
      </c>
      <c r="AC4364" s="146">
        <v>80740</v>
      </c>
      <c r="AD4364" s="146"/>
      <c r="AE4364" s="149">
        <v>105000</v>
      </c>
      <c r="AF4364" s="150"/>
      <c r="AG4364" s="151"/>
      <c r="AH4364" s="150"/>
      <c r="AI4364" s="151"/>
      <c r="AJ4364" s="150"/>
      <c r="AK4364" s="151"/>
      <c r="AL4364" s="34"/>
      <c r="AM4364" s="39"/>
      <c r="AN436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5687260</v>
      </c>
    </row>
    <row r="4365" spans="1:40" ht="19.5" customHeight="1" x14ac:dyDescent="0.25">
      <c r="A4365" s="141">
        <f t="shared" si="676"/>
        <v>2026</v>
      </c>
      <c r="B4365" s="141">
        <f t="shared" si="677"/>
        <v>2</v>
      </c>
      <c r="C4365" s="154">
        <v>46076</v>
      </c>
      <c r="D4365" s="142">
        <f t="shared" ca="1" si="678"/>
        <v>46097</v>
      </c>
      <c r="E4365" s="142" t="str">
        <f t="shared" ca="1" si="679"/>
        <v>0-Months</v>
      </c>
      <c r="F4365" s="142" t="str">
        <f>VLOOKUP(O4365,Stock[],5,FALSE)</f>
        <v>BE</v>
      </c>
      <c r="G4365" s="143" t="s">
        <v>3771</v>
      </c>
      <c r="H4365" s="144"/>
      <c r="I4365" s="145" t="s">
        <v>1754</v>
      </c>
      <c r="J4365" s="141" t="str">
        <f>VLOOKUP(I4365,Customers[],2,FALSE)</f>
        <v>စစ်ဆေးရေးဂိတ်လက်ဆောင်</v>
      </c>
      <c r="K4365" s="141">
        <f>VLOOKUP(I4365,Customers[],4,FALSE)</f>
        <v>0</v>
      </c>
      <c r="L4365" s="141">
        <f>VLOOKUP(Table85[[#This Row],[CustomerID]],Table!H:K,3,0)</f>
        <v>0</v>
      </c>
      <c r="M4365" s="141">
        <f>VLOOKUP(I4365,Customers[],5,FALSE)</f>
        <v>0</v>
      </c>
      <c r="N4365" s="145" t="s">
        <v>1751</v>
      </c>
      <c r="O4365" s="146" t="s">
        <v>217</v>
      </c>
      <c r="P4365" s="141" t="str">
        <f>VLOOKUP(O4365,Stock[],2,FALSE)</f>
        <v>လိမ္မော်ဖြူ</v>
      </c>
      <c r="Q4365" s="147">
        <f>VLOOKUP(O4365,Stock[],3,FALSE)</f>
        <v>0.64</v>
      </c>
      <c r="R4365" s="147">
        <f>VLOOKUP(O4365,Stock[],4,FALSE)</f>
        <v>24</v>
      </c>
      <c r="S4365" s="146">
        <v>14</v>
      </c>
      <c r="T4365" s="147">
        <f>(DailySales!$S4365/DailySales!$R4365)+DailySales!$U4365</f>
        <v>0.58333333333333337</v>
      </c>
      <c r="U4365" s="146"/>
      <c r="V4365" s="148">
        <f>+DailySales!$T4365*DailySales!$R4365</f>
        <v>14</v>
      </c>
      <c r="W4365" s="148">
        <f>+DailySales!$V4365*DailySales!$Q4365</f>
        <v>8.9600000000000009</v>
      </c>
      <c r="X4365" s="148">
        <f>VLOOKUP(O4365,Stock[],6,FALSE)</f>
        <v>1330</v>
      </c>
      <c r="Y4365" s="148">
        <f>+DailySales!$V4365*DailySales!$X4365</f>
        <v>18620</v>
      </c>
      <c r="Z4365" s="146"/>
      <c r="AA4365" s="146"/>
      <c r="AB4365" s="146"/>
      <c r="AC4365" s="146"/>
      <c r="AD4365" s="146"/>
      <c r="AE4365" s="149"/>
      <c r="AF4365" s="150">
        <v>46076</v>
      </c>
      <c r="AG4365" s="151">
        <v>18620</v>
      </c>
      <c r="AH4365" s="150"/>
      <c r="AI4365" s="151"/>
      <c r="AJ4365" s="150"/>
      <c r="AK4365" s="151"/>
      <c r="AL4365" s="34"/>
      <c r="AM4365" s="39"/>
      <c r="AN436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66" spans="1:40" ht="19.5" customHeight="1" x14ac:dyDescent="0.25">
      <c r="A4366" s="141">
        <f t="shared" ref="A4366:A4374" si="680">YEAR(C4366)</f>
        <v>2026</v>
      </c>
      <c r="B4366" s="141">
        <f t="shared" ref="B4366:B4374" si="681">MONTH(C4366)</f>
        <v>2</v>
      </c>
      <c r="C4366" s="154">
        <v>46076</v>
      </c>
      <c r="D4366" s="142">
        <f t="shared" ref="D4366:D4374" ca="1" si="682">TODAY()</f>
        <v>46097</v>
      </c>
      <c r="E4366" s="142" t="str">
        <f t="shared" ref="E4366:E4374" ca="1" si="683">DATEDIF(C4366,D4366,"M")&amp;"-Months"</f>
        <v>0-Months</v>
      </c>
      <c r="F4366" s="142" t="str">
        <f>VLOOKUP(O4366,Stock[],5,FALSE)</f>
        <v>BE</v>
      </c>
      <c r="G4366" s="143" t="s">
        <v>3772</v>
      </c>
      <c r="H4366" s="144" t="s">
        <v>275</v>
      </c>
      <c r="I4366" s="145" t="s">
        <v>333</v>
      </c>
      <c r="J4366" s="141" t="str">
        <f>VLOOKUP(I4366,Customers[],2,FALSE)</f>
        <v>ကိုမတ်ကြီး</v>
      </c>
      <c r="K4366" s="141" t="str">
        <f>VLOOKUP(I4366,Customers[],4,FALSE)</f>
        <v>Kyukpadaung</v>
      </c>
      <c r="L4366" s="32" t="str">
        <f>VLOOKUP(Table85[[#This Row],[CustomerID]],Table!H:K,3,0)</f>
        <v>ကျောက်စစ်ကန်</v>
      </c>
      <c r="M4366" s="141" t="str">
        <f>VLOOKUP(I4366,Customers[],5,FALSE)</f>
        <v>Van-1</v>
      </c>
      <c r="N4366" s="145" t="s">
        <v>9</v>
      </c>
      <c r="O4366" s="146" t="s">
        <v>223</v>
      </c>
      <c r="P4366" s="141" t="str">
        <f>VLOOKUP(O4366,Stock[],2,FALSE)</f>
        <v>ချယ်ရီအရက်သန့်ကော် (.6Ltr)</v>
      </c>
      <c r="Q4366" s="147">
        <f>VLOOKUP(O4366,Stock[],3,FALSE)</f>
        <v>0.6</v>
      </c>
      <c r="R4366" s="147">
        <f>VLOOKUP(O4366,Stock[],4,FALSE)</f>
        <v>24</v>
      </c>
      <c r="S4366" s="146"/>
      <c r="T4366" s="147">
        <f>(DailySales!$S4366/DailySales!$R4366)+DailySales!$U4366</f>
        <v>10</v>
      </c>
      <c r="U4366" s="146">
        <v>10</v>
      </c>
      <c r="V4366" s="148">
        <f>+DailySales!$T4366*DailySales!$R4366</f>
        <v>240</v>
      </c>
      <c r="W4366" s="148">
        <f>+DailySales!$V4366*DailySales!$Q4366</f>
        <v>144</v>
      </c>
      <c r="X4366" s="148">
        <f>VLOOKUP(O4366,Stock[],6,FALSE)</f>
        <v>875</v>
      </c>
      <c r="Y4366" s="148">
        <f>+DailySales!$V4366*DailySales!$X4366</f>
        <v>210000</v>
      </c>
      <c r="Z4366" s="146"/>
      <c r="AA4366" s="146"/>
      <c r="AB4366" s="146"/>
      <c r="AC4366" s="146"/>
      <c r="AD4366" s="146"/>
      <c r="AE4366" s="149">
        <v>6000</v>
      </c>
      <c r="AF4366" s="150"/>
      <c r="AG4366" s="151"/>
      <c r="AH4366" s="150">
        <v>46076</v>
      </c>
      <c r="AI4366" s="151">
        <v>216000</v>
      </c>
      <c r="AJ4366" s="150"/>
      <c r="AK4366" s="151"/>
      <c r="AL4366" s="34"/>
      <c r="AM4366" s="39"/>
      <c r="AN436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67" spans="1:40" ht="19.5" customHeight="1" x14ac:dyDescent="0.25">
      <c r="A4367" s="141">
        <f t="shared" si="680"/>
        <v>2026</v>
      </c>
      <c r="B4367" s="141">
        <f t="shared" si="681"/>
        <v>2</v>
      </c>
      <c r="C4367" s="154">
        <v>46076</v>
      </c>
      <c r="D4367" s="142">
        <f t="shared" ca="1" si="682"/>
        <v>46097</v>
      </c>
      <c r="E4367" s="142" t="str">
        <f t="shared" ca="1" si="683"/>
        <v>0-Months</v>
      </c>
      <c r="F4367" s="142" t="str">
        <f>VLOOKUP(O4367,Stock[],5,FALSE)</f>
        <v>BE</v>
      </c>
      <c r="G4367" s="143" t="s">
        <v>3773</v>
      </c>
      <c r="H4367" s="144" t="s">
        <v>275</v>
      </c>
      <c r="I4367" s="145" t="s">
        <v>512</v>
      </c>
      <c r="J4367" s="141" t="str">
        <f>VLOOKUP(I4367,Customers[],2,FALSE)</f>
        <v>ကိုဌေးအောင်</v>
      </c>
      <c r="K4367" s="141" t="str">
        <f>VLOOKUP(I4367,Customers[],4,FALSE)</f>
        <v>Kyukpadaung</v>
      </c>
      <c r="L4367" s="32" t="str">
        <f>VLOOKUP(Table85[[#This Row],[CustomerID]],Table!H:K,3,0)</f>
        <v>ကျောက်စစ်ကန်</v>
      </c>
      <c r="M4367" s="141" t="str">
        <f>VLOOKUP(I4367,Customers[],5,FALSE)</f>
        <v>Van-1</v>
      </c>
      <c r="N4367" s="145" t="s">
        <v>9</v>
      </c>
      <c r="O4367" s="146" t="s">
        <v>223</v>
      </c>
      <c r="P4367" s="141" t="str">
        <f>VLOOKUP(O4367,Stock[],2,FALSE)</f>
        <v>ချယ်ရီအရက်သန့်ကော် (.6Ltr)</v>
      </c>
      <c r="Q4367" s="147">
        <f>VLOOKUP(O4367,Stock[],3,FALSE)</f>
        <v>0.6</v>
      </c>
      <c r="R4367" s="147">
        <f>VLOOKUP(O4367,Stock[],4,FALSE)</f>
        <v>24</v>
      </c>
      <c r="S4367" s="146"/>
      <c r="T4367" s="147">
        <f>(DailySales!$S4367/DailySales!$R4367)+DailySales!$U4367</f>
        <v>10</v>
      </c>
      <c r="U4367" s="146">
        <v>10</v>
      </c>
      <c r="V4367" s="148">
        <f>+DailySales!$T4367*DailySales!$R4367</f>
        <v>240</v>
      </c>
      <c r="W4367" s="148">
        <f>+DailySales!$V4367*DailySales!$Q4367</f>
        <v>144</v>
      </c>
      <c r="X4367" s="148">
        <f>VLOOKUP(O4367,Stock[],6,FALSE)</f>
        <v>875</v>
      </c>
      <c r="Y4367" s="148">
        <f>+DailySales!$V4367*DailySales!$X4367</f>
        <v>210000</v>
      </c>
      <c r="Z4367" s="146"/>
      <c r="AA4367" s="146"/>
      <c r="AB4367" s="146"/>
      <c r="AC4367" s="146"/>
      <c r="AD4367" s="146"/>
      <c r="AE4367" s="149">
        <v>10000</v>
      </c>
      <c r="AF4367" s="150"/>
      <c r="AG4367" s="151"/>
      <c r="AH4367" s="150">
        <v>46076</v>
      </c>
      <c r="AI4367" s="151">
        <v>220000</v>
      </c>
      <c r="AJ4367" s="150"/>
      <c r="AK4367" s="151"/>
      <c r="AL4367" s="34"/>
      <c r="AM4367" s="39"/>
      <c r="AN436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68" spans="1:40" ht="19.5" customHeight="1" x14ac:dyDescent="0.25">
      <c r="A4368" s="141">
        <f t="shared" si="680"/>
        <v>2026</v>
      </c>
      <c r="B4368" s="141">
        <f t="shared" si="681"/>
        <v>2</v>
      </c>
      <c r="C4368" s="154">
        <v>46076</v>
      </c>
      <c r="D4368" s="142">
        <f t="shared" ca="1" si="682"/>
        <v>46097</v>
      </c>
      <c r="E4368" s="142" t="str">
        <f t="shared" ca="1" si="683"/>
        <v>0-Months</v>
      </c>
      <c r="F4368" s="142" t="str">
        <f>VLOOKUP(O4368,Stock[],5,FALSE)</f>
        <v>BE</v>
      </c>
      <c r="G4368" s="143" t="s">
        <v>3774</v>
      </c>
      <c r="H4368" s="144" t="s">
        <v>275</v>
      </c>
      <c r="I4368" s="145" t="s">
        <v>856</v>
      </c>
      <c r="J4368" s="141" t="str">
        <f>VLOOKUP(I4368,Customers[],2,FALSE)</f>
        <v>ကိုသန်းထိုက်</v>
      </c>
      <c r="K4368" s="141" t="str">
        <f>VLOOKUP(I4368,Customers[],4,FALSE)</f>
        <v>Kyukpadaung</v>
      </c>
      <c r="L4368" s="32" t="str">
        <f>VLOOKUP(Table85[[#This Row],[CustomerID]],Table!H:K,3,0)</f>
        <v>ကျောက်စစ်ကန်</v>
      </c>
      <c r="M4368" s="141" t="str">
        <f>VLOOKUP(I4368,Customers[],5,FALSE)</f>
        <v>Van-1</v>
      </c>
      <c r="N4368" s="145" t="s">
        <v>9</v>
      </c>
      <c r="O4368" s="146" t="s">
        <v>225</v>
      </c>
      <c r="P4368" s="141" t="str">
        <f>VLOOKUP(O4368,Stock[],2,FALSE)</f>
        <v>ချယ်ရီသံပုရာအရက်သန့်ကော် (1Ltr)</v>
      </c>
      <c r="Q4368" s="147">
        <f>VLOOKUP(O4368,Stock[],3,FALSE)</f>
        <v>1</v>
      </c>
      <c r="R4368" s="147">
        <f>VLOOKUP(O4368,Stock[],4,FALSE)</f>
        <v>12</v>
      </c>
      <c r="S4368" s="146"/>
      <c r="T4368" s="147">
        <f>(DailySales!$S4368/DailySales!$R4368)+DailySales!$U4368</f>
        <v>5</v>
      </c>
      <c r="U4368" s="146">
        <v>5</v>
      </c>
      <c r="V4368" s="148">
        <f>+DailySales!$T4368*DailySales!$R4368</f>
        <v>60</v>
      </c>
      <c r="W4368" s="148">
        <f>+DailySales!$V4368*DailySales!$Q4368</f>
        <v>60</v>
      </c>
      <c r="X4368" s="148">
        <f>VLOOKUP(O4368,Stock[],6,FALSE)</f>
        <v>1260</v>
      </c>
      <c r="Y4368" s="148">
        <f>+DailySales!$V4368*DailySales!$X4368</f>
        <v>75600</v>
      </c>
      <c r="Z4368" s="146"/>
      <c r="AA4368" s="146"/>
      <c r="AB4368" s="146"/>
      <c r="AC4368" s="146"/>
      <c r="AD4368" s="146"/>
      <c r="AE4368" s="149">
        <v>1900</v>
      </c>
      <c r="AF4368" s="150"/>
      <c r="AG4368" s="151"/>
      <c r="AH4368" s="150">
        <v>46076</v>
      </c>
      <c r="AI4368" s="151">
        <v>77500</v>
      </c>
      <c r="AJ4368" s="150"/>
      <c r="AK4368" s="151"/>
      <c r="AL4368" s="34"/>
      <c r="AM4368" s="39"/>
      <c r="AN436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69" spans="1:40" ht="19.5" customHeight="1" x14ac:dyDescent="0.25">
      <c r="A4369" s="141">
        <f t="shared" si="680"/>
        <v>2026</v>
      </c>
      <c r="B4369" s="141">
        <f t="shared" si="681"/>
        <v>2</v>
      </c>
      <c r="C4369" s="154">
        <v>46076</v>
      </c>
      <c r="D4369" s="142">
        <f t="shared" ca="1" si="682"/>
        <v>46097</v>
      </c>
      <c r="E4369" s="142" t="str">
        <f t="shared" ca="1" si="683"/>
        <v>0-Months</v>
      </c>
      <c r="F4369" s="142" t="str">
        <f>VLOOKUP(O4369,Stock[],5,FALSE)</f>
        <v>BE</v>
      </c>
      <c r="G4369" s="143" t="s">
        <v>3775</v>
      </c>
      <c r="H4369" s="144" t="s">
        <v>275</v>
      </c>
      <c r="I4369" s="145" t="s">
        <v>332</v>
      </c>
      <c r="J4369" s="141" t="str">
        <f>VLOOKUP(I4369,Customers[],2,FALSE)</f>
        <v>ကိုမာလုံ</v>
      </c>
      <c r="K4369" s="141" t="str">
        <f>VLOOKUP(I4369,Customers[],4,FALSE)</f>
        <v>Kyukpadaung</v>
      </c>
      <c r="L4369" s="32" t="str">
        <f>VLOOKUP(Table85[[#This Row],[CustomerID]],Table!H:K,3,0)</f>
        <v>ရိုးခြား</v>
      </c>
      <c r="M4369" s="141" t="str">
        <f>VLOOKUP(I4369,Customers[],5,FALSE)</f>
        <v>Van-1</v>
      </c>
      <c r="N4369" s="145" t="s">
        <v>9</v>
      </c>
      <c r="O4369" s="146" t="s">
        <v>223</v>
      </c>
      <c r="P4369" s="141" t="str">
        <f>VLOOKUP(O4369,Stock[],2,FALSE)</f>
        <v>ချယ်ရီအရက်သန့်ကော် (.6Ltr)</v>
      </c>
      <c r="Q4369" s="147">
        <f>VLOOKUP(O4369,Stock[],3,FALSE)</f>
        <v>0.6</v>
      </c>
      <c r="R4369" s="147">
        <f>VLOOKUP(O4369,Stock[],4,FALSE)</f>
        <v>24</v>
      </c>
      <c r="S4369" s="146"/>
      <c r="T4369" s="147">
        <f>(DailySales!$S4369/DailySales!$R4369)+DailySales!$U4369</f>
        <v>5</v>
      </c>
      <c r="U4369" s="146">
        <v>5</v>
      </c>
      <c r="V4369" s="148">
        <f>+DailySales!$T4369*DailySales!$R4369</f>
        <v>120</v>
      </c>
      <c r="W4369" s="148">
        <f>+DailySales!$V4369*DailySales!$Q4369</f>
        <v>72</v>
      </c>
      <c r="X4369" s="148">
        <f>VLOOKUP(O4369,Stock[],6,FALSE)</f>
        <v>875</v>
      </c>
      <c r="Y4369" s="148">
        <f>+DailySales!$V4369*DailySales!$X4369</f>
        <v>105000</v>
      </c>
      <c r="Z4369" s="146"/>
      <c r="AA4369" s="146"/>
      <c r="AB4369" s="146"/>
      <c r="AC4369" s="146"/>
      <c r="AD4369" s="146"/>
      <c r="AE4369" s="149">
        <v>5000</v>
      </c>
      <c r="AF4369" s="150"/>
      <c r="AG4369" s="151"/>
      <c r="AH4369" s="150">
        <v>46076</v>
      </c>
      <c r="AI4369" s="151">
        <v>110000</v>
      </c>
      <c r="AJ4369" s="150"/>
      <c r="AK4369" s="151"/>
      <c r="AL4369" s="34"/>
      <c r="AM4369" s="39"/>
      <c r="AN436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70" spans="1:40" ht="19.5" customHeight="1" x14ac:dyDescent="0.25">
      <c r="A4370" s="141">
        <f t="shared" si="680"/>
        <v>2026</v>
      </c>
      <c r="B4370" s="141">
        <f t="shared" si="681"/>
        <v>2</v>
      </c>
      <c r="C4370" s="154">
        <v>46076</v>
      </c>
      <c r="D4370" s="142">
        <f t="shared" ca="1" si="682"/>
        <v>46097</v>
      </c>
      <c r="E4370" s="142" t="str">
        <f t="shared" ca="1" si="683"/>
        <v>0-Months</v>
      </c>
      <c r="F4370" s="142" t="str">
        <f>VLOOKUP(O4370,Stock[],5,FALSE)</f>
        <v>BE</v>
      </c>
      <c r="G4370" s="143" t="s">
        <v>3775</v>
      </c>
      <c r="H4370" s="144" t="s">
        <v>275</v>
      </c>
      <c r="I4370" s="145" t="s">
        <v>332</v>
      </c>
      <c r="J4370" s="141" t="str">
        <f>VLOOKUP(I4370,Customers[],2,FALSE)</f>
        <v>ကိုမာလုံ</v>
      </c>
      <c r="K4370" s="141" t="str">
        <f>VLOOKUP(I4370,Customers[],4,FALSE)</f>
        <v>Kyukpadaung</v>
      </c>
      <c r="L4370" s="32" t="str">
        <f>VLOOKUP(Table85[[#This Row],[CustomerID]],Table!H:K,3,0)</f>
        <v>ရိုးခြား</v>
      </c>
      <c r="M4370" s="141" t="str">
        <f>VLOOKUP(I4370,Customers[],5,FALSE)</f>
        <v>Van-1</v>
      </c>
      <c r="N4370" s="145" t="s">
        <v>9</v>
      </c>
      <c r="O4370" s="146" t="s">
        <v>225</v>
      </c>
      <c r="P4370" s="141" t="str">
        <f>VLOOKUP(O4370,Stock[],2,FALSE)</f>
        <v>ချယ်ရီသံပုရာအရက်သန့်ကော် (1Ltr)</v>
      </c>
      <c r="Q4370" s="147">
        <f>VLOOKUP(O4370,Stock[],3,FALSE)</f>
        <v>1</v>
      </c>
      <c r="R4370" s="147">
        <f>VLOOKUP(O4370,Stock[],4,FALSE)</f>
        <v>12</v>
      </c>
      <c r="S4370" s="146"/>
      <c r="T4370" s="147">
        <f>(DailySales!$S4370/DailySales!$R4370)+DailySales!$U4370</f>
        <v>3</v>
      </c>
      <c r="U4370" s="146">
        <v>3</v>
      </c>
      <c r="V4370" s="148">
        <f>+DailySales!$T4370*DailySales!$R4370</f>
        <v>36</v>
      </c>
      <c r="W4370" s="148">
        <f>+DailySales!$V4370*DailySales!$Q4370</f>
        <v>36</v>
      </c>
      <c r="X4370" s="148">
        <f>VLOOKUP(O4370,Stock[],6,FALSE)</f>
        <v>1260</v>
      </c>
      <c r="Y4370" s="148">
        <f>+DailySales!$V4370*DailySales!$X4370</f>
        <v>45360</v>
      </c>
      <c r="Z4370" s="146"/>
      <c r="AA4370" s="146"/>
      <c r="AB4370" s="146"/>
      <c r="AC4370" s="146"/>
      <c r="AD4370" s="146"/>
      <c r="AE4370" s="149">
        <v>1140</v>
      </c>
      <c r="AF4370" s="150"/>
      <c r="AG4370" s="151"/>
      <c r="AH4370" s="150">
        <v>46076</v>
      </c>
      <c r="AI4370" s="151">
        <v>46500</v>
      </c>
      <c r="AJ4370" s="150"/>
      <c r="AK4370" s="151"/>
      <c r="AL4370" s="34"/>
      <c r="AM4370" s="39"/>
      <c r="AN437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71" spans="1:40" ht="19.5" customHeight="1" x14ac:dyDescent="0.25">
      <c r="A4371" s="141">
        <f t="shared" si="680"/>
        <v>2026</v>
      </c>
      <c r="B4371" s="141">
        <f t="shared" si="681"/>
        <v>2</v>
      </c>
      <c r="C4371" s="154">
        <v>46076</v>
      </c>
      <c r="D4371" s="142">
        <f t="shared" ca="1" si="682"/>
        <v>46097</v>
      </c>
      <c r="E4371" s="142" t="str">
        <f t="shared" ca="1" si="683"/>
        <v>0-Months</v>
      </c>
      <c r="F4371" s="142" t="str">
        <f>VLOOKUP(O4371,Stock[],5,FALSE)</f>
        <v>BE</v>
      </c>
      <c r="G4371" s="143" t="s">
        <v>3776</v>
      </c>
      <c r="H4371" s="144" t="s">
        <v>275</v>
      </c>
      <c r="I4371" s="145">
        <v>812</v>
      </c>
      <c r="J4371" s="141">
        <f>VLOOKUP(I4371,Customers[],2,FALSE)</f>
        <v>812</v>
      </c>
      <c r="K4371" s="141" t="str">
        <f>VLOOKUP(I4371,Customers[],4,FALSE)</f>
        <v>Kyukpadaung</v>
      </c>
      <c r="L4371" s="32" t="str">
        <f>VLOOKUP(Table85[[#This Row],[CustomerID]],Table!H:K,3,0)</f>
        <v>ရိုးခြား</v>
      </c>
      <c r="M4371" s="141" t="str">
        <f>VLOOKUP(I4371,Customers[],5,FALSE)</f>
        <v>Van-1</v>
      </c>
      <c r="N4371" s="145" t="s">
        <v>9</v>
      </c>
      <c r="O4371" s="146" t="s">
        <v>223</v>
      </c>
      <c r="P4371" s="141" t="str">
        <f>VLOOKUP(O4371,Stock[],2,FALSE)</f>
        <v>ချယ်ရီအရက်သန့်ကော် (.6Ltr)</v>
      </c>
      <c r="Q4371" s="147">
        <f>VLOOKUP(O4371,Stock[],3,FALSE)</f>
        <v>0.6</v>
      </c>
      <c r="R4371" s="147">
        <f>VLOOKUP(O4371,Stock[],4,FALSE)</f>
        <v>24</v>
      </c>
      <c r="S4371" s="146"/>
      <c r="T4371" s="147">
        <f>(DailySales!$S4371/DailySales!$R4371)+DailySales!$U4371</f>
        <v>2</v>
      </c>
      <c r="U4371" s="146">
        <v>2</v>
      </c>
      <c r="V4371" s="148">
        <f>+DailySales!$T4371*DailySales!$R4371</f>
        <v>48</v>
      </c>
      <c r="W4371" s="148">
        <f>+DailySales!$V4371*DailySales!$Q4371</f>
        <v>28.799999999999997</v>
      </c>
      <c r="X4371" s="148">
        <f>VLOOKUP(O4371,Stock[],6,FALSE)</f>
        <v>875</v>
      </c>
      <c r="Y4371" s="148">
        <f>+DailySales!$V4371*DailySales!$X4371</f>
        <v>42000</v>
      </c>
      <c r="Z4371" s="146"/>
      <c r="AA4371" s="146"/>
      <c r="AB4371" s="146"/>
      <c r="AC4371" s="146"/>
      <c r="AD4371" s="146"/>
      <c r="AE4371" s="149">
        <v>2000</v>
      </c>
      <c r="AF4371" s="150"/>
      <c r="AG4371" s="151"/>
      <c r="AH4371" s="150">
        <v>46076</v>
      </c>
      <c r="AI4371" s="151">
        <v>44000</v>
      </c>
      <c r="AJ4371" s="150"/>
      <c r="AK4371" s="151"/>
      <c r="AL4371" s="34"/>
      <c r="AM4371" s="39"/>
      <c r="AN437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72" spans="1:40" ht="19.5" customHeight="1" x14ac:dyDescent="0.25">
      <c r="A4372" s="141">
        <f t="shared" si="680"/>
        <v>2026</v>
      </c>
      <c r="B4372" s="141">
        <f t="shared" si="681"/>
        <v>2</v>
      </c>
      <c r="C4372" s="154">
        <v>46076</v>
      </c>
      <c r="D4372" s="142">
        <f t="shared" ca="1" si="682"/>
        <v>46097</v>
      </c>
      <c r="E4372" s="142" t="str">
        <f t="shared" ca="1" si="683"/>
        <v>0-Months</v>
      </c>
      <c r="F4372" s="142" t="str">
        <f>VLOOKUP(O4372,Stock[],5,FALSE)</f>
        <v>BE</v>
      </c>
      <c r="G4372" s="143" t="s">
        <v>3777</v>
      </c>
      <c r="H4372" s="144" t="s">
        <v>275</v>
      </c>
      <c r="I4372" s="145" t="s">
        <v>1024</v>
      </c>
      <c r="J4372" s="141" t="str">
        <f>VLOOKUP(I4372,Customers[],2,FALSE)</f>
        <v>ပြည်သူအောင်</v>
      </c>
      <c r="K4372" s="141" t="str">
        <f>VLOOKUP(I4372,Customers[],4,FALSE)</f>
        <v>Bagan</v>
      </c>
      <c r="L4372" s="32" t="str">
        <f>VLOOKUP(Table85[[#This Row],[CustomerID]],Table!H:K,3,0)</f>
        <v>ရေထွက်</v>
      </c>
      <c r="M4372" s="141" t="str">
        <f>VLOOKUP(I4372,Customers[],5,FALSE)</f>
        <v>Van-1</v>
      </c>
      <c r="N4372" s="145" t="s">
        <v>9</v>
      </c>
      <c r="O4372" s="146" t="s">
        <v>225</v>
      </c>
      <c r="P4372" s="141" t="str">
        <f>VLOOKUP(O4372,Stock[],2,FALSE)</f>
        <v>ချယ်ရီသံပုရာအရက်သန့်ကော် (1Ltr)</v>
      </c>
      <c r="Q4372" s="147">
        <f>VLOOKUP(O4372,Stock[],3,FALSE)</f>
        <v>1</v>
      </c>
      <c r="R4372" s="147">
        <f>VLOOKUP(O4372,Stock[],4,FALSE)</f>
        <v>12</v>
      </c>
      <c r="S4372" s="146"/>
      <c r="T4372" s="147">
        <f>(DailySales!$S4372/DailySales!$R4372)+DailySales!$U4372</f>
        <v>1</v>
      </c>
      <c r="U4372" s="146">
        <v>1</v>
      </c>
      <c r="V4372" s="148">
        <f>+DailySales!$T4372*DailySales!$R4372</f>
        <v>12</v>
      </c>
      <c r="W4372" s="148">
        <f>+DailySales!$V4372*DailySales!$Q4372</f>
        <v>12</v>
      </c>
      <c r="X4372" s="148">
        <f>VLOOKUP(O4372,Stock[],6,FALSE)</f>
        <v>1260</v>
      </c>
      <c r="Y4372" s="148">
        <f>+DailySales!$V4372*DailySales!$X4372</f>
        <v>15120</v>
      </c>
      <c r="Z4372" s="146"/>
      <c r="AA4372" s="146"/>
      <c r="AB4372" s="146"/>
      <c r="AC4372" s="146"/>
      <c r="AD4372" s="146"/>
      <c r="AE4372" s="149">
        <v>380</v>
      </c>
      <c r="AF4372" s="150"/>
      <c r="AG4372" s="151"/>
      <c r="AH4372" s="150">
        <v>46076</v>
      </c>
      <c r="AI4372" s="151">
        <v>15500</v>
      </c>
      <c r="AJ4372" s="150"/>
      <c r="AK4372" s="151"/>
      <c r="AL4372" s="34"/>
      <c r="AM4372" s="39"/>
      <c r="AN437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73" spans="1:40" ht="19.5" customHeight="1" x14ac:dyDescent="0.25">
      <c r="A4373" s="141">
        <f t="shared" si="680"/>
        <v>2026</v>
      </c>
      <c r="B4373" s="141">
        <f t="shared" si="681"/>
        <v>2</v>
      </c>
      <c r="C4373" s="154">
        <v>46076</v>
      </c>
      <c r="D4373" s="142">
        <f t="shared" ca="1" si="682"/>
        <v>46097</v>
      </c>
      <c r="E4373" s="142" t="str">
        <f t="shared" ca="1" si="683"/>
        <v>0-Months</v>
      </c>
      <c r="F4373" s="142" t="str">
        <f>VLOOKUP(O4373,Stock[],5,FALSE)</f>
        <v>BE</v>
      </c>
      <c r="G4373" s="143" t="s">
        <v>3777</v>
      </c>
      <c r="H4373" s="144" t="s">
        <v>275</v>
      </c>
      <c r="I4373" s="145" t="s">
        <v>1024</v>
      </c>
      <c r="J4373" s="141" t="str">
        <f>VLOOKUP(I4373,Customers[],2,FALSE)</f>
        <v>ပြည်သူအောင်</v>
      </c>
      <c r="K4373" s="141" t="str">
        <f>VLOOKUP(I4373,Customers[],4,FALSE)</f>
        <v>Bagan</v>
      </c>
      <c r="L4373" s="32" t="str">
        <f>VLOOKUP(Table85[[#This Row],[CustomerID]],Table!H:K,3,0)</f>
        <v>ရေထွက်</v>
      </c>
      <c r="M4373" s="141" t="str">
        <f>VLOOKUP(I4373,Customers[],5,FALSE)</f>
        <v>Van-1</v>
      </c>
      <c r="N4373" s="145" t="s">
        <v>9</v>
      </c>
      <c r="O4373" s="146" t="s">
        <v>223</v>
      </c>
      <c r="P4373" s="141" t="str">
        <f>VLOOKUP(O4373,Stock[],2,FALSE)</f>
        <v>ချယ်ရီအရက်သန့်ကော် (.6Ltr)</v>
      </c>
      <c r="Q4373" s="147">
        <f>VLOOKUP(O4373,Stock[],3,FALSE)</f>
        <v>0.6</v>
      </c>
      <c r="R4373" s="147">
        <f>VLOOKUP(O4373,Stock[],4,FALSE)</f>
        <v>24</v>
      </c>
      <c r="S4373" s="146"/>
      <c r="T4373" s="147">
        <f>(DailySales!$S4373/DailySales!$R4373)+DailySales!$U4373</f>
        <v>1</v>
      </c>
      <c r="U4373" s="146">
        <v>1</v>
      </c>
      <c r="V4373" s="148">
        <f>+DailySales!$T4373*DailySales!$R4373</f>
        <v>24</v>
      </c>
      <c r="W4373" s="148">
        <f>+DailySales!$V4373*DailySales!$Q4373</f>
        <v>14.399999999999999</v>
      </c>
      <c r="X4373" s="148">
        <f>VLOOKUP(O4373,Stock[],6,FALSE)</f>
        <v>875</v>
      </c>
      <c r="Y4373" s="148">
        <f>+DailySales!$V4373*DailySales!$X4373</f>
        <v>21000</v>
      </c>
      <c r="Z4373" s="146"/>
      <c r="AA4373" s="146"/>
      <c r="AB4373" s="146"/>
      <c r="AC4373" s="146"/>
      <c r="AD4373" s="146"/>
      <c r="AE4373" s="149">
        <v>1000</v>
      </c>
      <c r="AF4373" s="150"/>
      <c r="AG4373" s="151"/>
      <c r="AH4373" s="150">
        <v>46076</v>
      </c>
      <c r="AI4373" s="151">
        <v>22000</v>
      </c>
      <c r="AJ4373" s="150"/>
      <c r="AK4373" s="151"/>
      <c r="AL4373" s="34"/>
      <c r="AM4373" s="39"/>
      <c r="AN437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74" spans="1:40" ht="19.5" customHeight="1" x14ac:dyDescent="0.25">
      <c r="A4374" s="141">
        <f t="shared" si="680"/>
        <v>2026</v>
      </c>
      <c r="B4374" s="141">
        <f t="shared" si="681"/>
        <v>2</v>
      </c>
      <c r="C4374" s="154">
        <v>46076</v>
      </c>
      <c r="D4374" s="142">
        <f t="shared" ca="1" si="682"/>
        <v>46097</v>
      </c>
      <c r="E4374" s="142" t="str">
        <f t="shared" ca="1" si="683"/>
        <v>0-Months</v>
      </c>
      <c r="F4374" s="142" t="str">
        <f>VLOOKUP(O4374,Stock[],5,FALSE)</f>
        <v>BE</v>
      </c>
      <c r="G4374" s="143" t="s">
        <v>3778</v>
      </c>
      <c r="H4374" s="144" t="s">
        <v>275</v>
      </c>
      <c r="I4374" s="145" t="s">
        <v>3346</v>
      </c>
      <c r="J4374" s="141" t="str">
        <f>VLOOKUP(I4374,Customers[],2,FALSE)</f>
        <v>ကိုမင်းသူ</v>
      </c>
      <c r="K4374" s="141" t="str">
        <f>VLOOKUP(I4374,Customers[],4,FALSE)</f>
        <v>Kyukpadaung</v>
      </c>
      <c r="L4374" s="32" t="str">
        <f>VLOOKUP(Table85[[#This Row],[CustomerID]],Table!H:K,3,0)</f>
        <v>ဖလန်းတောင်</v>
      </c>
      <c r="M4374" s="141" t="str">
        <f>VLOOKUP(I4374,Customers[],5,FALSE)</f>
        <v>Van-1</v>
      </c>
      <c r="N4374" s="145" t="s">
        <v>9</v>
      </c>
      <c r="O4374" s="146" t="s">
        <v>225</v>
      </c>
      <c r="P4374" s="141" t="str">
        <f>VLOOKUP(O4374,Stock[],2,FALSE)</f>
        <v>ချယ်ရီသံပုရာအရက်သန့်ကော် (1Ltr)</v>
      </c>
      <c r="Q4374" s="147">
        <f>VLOOKUP(O4374,Stock[],3,FALSE)</f>
        <v>1</v>
      </c>
      <c r="R4374" s="147">
        <f>VLOOKUP(O4374,Stock[],4,FALSE)</f>
        <v>12</v>
      </c>
      <c r="S4374" s="146"/>
      <c r="T4374" s="147">
        <f>(DailySales!$S4374/DailySales!$R4374)+DailySales!$U4374</f>
        <v>2</v>
      </c>
      <c r="U4374" s="146">
        <v>2</v>
      </c>
      <c r="V4374" s="148">
        <f>+DailySales!$T4374*DailySales!$R4374</f>
        <v>24</v>
      </c>
      <c r="W4374" s="148">
        <f>+DailySales!$V4374*DailySales!$Q4374</f>
        <v>24</v>
      </c>
      <c r="X4374" s="148">
        <f>VLOOKUP(O4374,Stock[],6,FALSE)</f>
        <v>1260</v>
      </c>
      <c r="Y4374" s="148">
        <f>+DailySales!$V4374*DailySales!$X4374</f>
        <v>30240</v>
      </c>
      <c r="Z4374" s="146"/>
      <c r="AA4374" s="146"/>
      <c r="AB4374" s="146"/>
      <c r="AC4374" s="146"/>
      <c r="AD4374" s="146"/>
      <c r="AE4374" s="149">
        <v>760</v>
      </c>
      <c r="AF4374" s="150"/>
      <c r="AG4374" s="151"/>
      <c r="AH4374" s="150">
        <v>46076</v>
      </c>
      <c r="AI4374" s="151">
        <v>31000</v>
      </c>
      <c r="AJ4374" s="150"/>
      <c r="AK4374" s="151"/>
      <c r="AL4374" s="34"/>
      <c r="AM4374" s="39"/>
      <c r="AN437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75" spans="1:40" ht="19.5" customHeight="1" x14ac:dyDescent="0.25">
      <c r="A4375" s="141">
        <f t="shared" ref="A4375:A4383" si="684">YEAR(C4375)</f>
        <v>2026</v>
      </c>
      <c r="B4375" s="141">
        <f t="shared" ref="B4375:B4383" si="685">MONTH(C4375)</f>
        <v>2</v>
      </c>
      <c r="C4375" s="154">
        <v>46076</v>
      </c>
      <c r="D4375" s="142">
        <f t="shared" ref="D4375:D4383" ca="1" si="686">TODAY()</f>
        <v>46097</v>
      </c>
      <c r="E4375" s="142" t="str">
        <f t="shared" ref="E4375:E4383" ca="1" si="687">DATEDIF(C4375,D4375,"M")&amp;"-Months"</f>
        <v>0-Months</v>
      </c>
      <c r="F4375" s="142" t="str">
        <f>VLOOKUP(O4375,Stock[],5,FALSE)</f>
        <v>BE</v>
      </c>
      <c r="G4375" s="143" t="s">
        <v>3779</v>
      </c>
      <c r="H4375" s="144" t="s">
        <v>275</v>
      </c>
      <c r="I4375" s="145" t="s">
        <v>3353</v>
      </c>
      <c r="J4375" s="141" t="str">
        <f>VLOOKUP(I4375,Customers[],2,FALSE)</f>
        <v>ကိုဝင်းသိန်း</v>
      </c>
      <c r="K4375" s="141" t="str">
        <f>VLOOKUP(I4375,Customers[],4,FALSE)</f>
        <v>Kyukpadaung</v>
      </c>
      <c r="L4375" s="32" t="str">
        <f>VLOOKUP(Table85[[#This Row],[CustomerID]],Table!H:K,3,0)</f>
        <v>ဖလန်းတောင်</v>
      </c>
      <c r="M4375" s="141" t="str">
        <f>VLOOKUP(I4375,Customers[],5,FALSE)</f>
        <v>Van-1</v>
      </c>
      <c r="N4375" s="145" t="s">
        <v>9</v>
      </c>
      <c r="O4375" s="146" t="s">
        <v>223</v>
      </c>
      <c r="P4375" s="141" t="str">
        <f>VLOOKUP(O4375,Stock[],2,FALSE)</f>
        <v>ချယ်ရီအရက်သန့်ကော် (.6Ltr)</v>
      </c>
      <c r="Q4375" s="147">
        <f>VLOOKUP(O4375,Stock[],3,FALSE)</f>
        <v>0.6</v>
      </c>
      <c r="R4375" s="147">
        <f>VLOOKUP(O4375,Stock[],4,FALSE)</f>
        <v>24</v>
      </c>
      <c r="S4375" s="146"/>
      <c r="T4375" s="147">
        <f>(DailySales!$S4375/DailySales!$R4375)+DailySales!$U4375</f>
        <v>2</v>
      </c>
      <c r="U4375" s="146">
        <v>2</v>
      </c>
      <c r="V4375" s="148">
        <f>+DailySales!$T4375*DailySales!$R4375</f>
        <v>48</v>
      </c>
      <c r="W4375" s="148">
        <f>+DailySales!$V4375*DailySales!$Q4375</f>
        <v>28.799999999999997</v>
      </c>
      <c r="X4375" s="148">
        <f>VLOOKUP(O4375,Stock[],6,FALSE)</f>
        <v>875</v>
      </c>
      <c r="Y4375" s="148">
        <f>+DailySales!$V4375*DailySales!$X4375</f>
        <v>42000</v>
      </c>
      <c r="Z4375" s="146"/>
      <c r="AA4375" s="146"/>
      <c r="AB4375" s="146"/>
      <c r="AC4375" s="146"/>
      <c r="AD4375" s="146"/>
      <c r="AE4375" s="149">
        <v>2000</v>
      </c>
      <c r="AF4375" s="150"/>
      <c r="AG4375" s="151"/>
      <c r="AH4375" s="150">
        <v>46076</v>
      </c>
      <c r="AI4375" s="151">
        <v>44000</v>
      </c>
      <c r="AJ4375" s="150"/>
      <c r="AK4375" s="151"/>
      <c r="AL4375" s="34"/>
      <c r="AM4375" s="39"/>
      <c r="AN437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76" spans="1:40" ht="19.5" customHeight="1" x14ac:dyDescent="0.25">
      <c r="A4376" s="141">
        <f t="shared" si="684"/>
        <v>2026</v>
      </c>
      <c r="B4376" s="141">
        <f t="shared" si="685"/>
        <v>2</v>
      </c>
      <c r="C4376" s="154">
        <v>46076</v>
      </c>
      <c r="D4376" s="142">
        <f t="shared" ca="1" si="686"/>
        <v>46097</v>
      </c>
      <c r="E4376" s="142" t="str">
        <f t="shared" ca="1" si="687"/>
        <v>0-Months</v>
      </c>
      <c r="F4376" s="142" t="str">
        <f>VLOOKUP(O4376,Stock[],5,FALSE)</f>
        <v>BE</v>
      </c>
      <c r="G4376" s="143" t="s">
        <v>3779</v>
      </c>
      <c r="H4376" s="144" t="s">
        <v>275</v>
      </c>
      <c r="I4376" s="145" t="s">
        <v>3353</v>
      </c>
      <c r="J4376" s="141" t="str">
        <f>VLOOKUP(I4376,Customers[],2,FALSE)</f>
        <v>ကိုဝင်းသိန်း</v>
      </c>
      <c r="K4376" s="141" t="str">
        <f>VLOOKUP(I4376,Customers[],4,FALSE)</f>
        <v>Kyukpadaung</v>
      </c>
      <c r="L4376" s="32" t="str">
        <f>VLOOKUP(Table85[[#This Row],[CustomerID]],Table!H:K,3,0)</f>
        <v>ဖလန်းတောင်</v>
      </c>
      <c r="M4376" s="141" t="str">
        <f>VLOOKUP(I4376,Customers[],5,FALSE)</f>
        <v>Van-1</v>
      </c>
      <c r="N4376" s="145" t="s">
        <v>9</v>
      </c>
      <c r="O4376" s="146" t="s">
        <v>225</v>
      </c>
      <c r="P4376" s="141" t="str">
        <f>VLOOKUP(O4376,Stock[],2,FALSE)</f>
        <v>ချယ်ရီသံပုရာအရက်သန့်ကော် (1Ltr)</v>
      </c>
      <c r="Q4376" s="147">
        <f>VLOOKUP(O4376,Stock[],3,FALSE)</f>
        <v>1</v>
      </c>
      <c r="R4376" s="147">
        <f>VLOOKUP(O4376,Stock[],4,FALSE)</f>
        <v>12</v>
      </c>
      <c r="S4376" s="146"/>
      <c r="T4376" s="147">
        <f>(DailySales!$S4376/DailySales!$R4376)+DailySales!$U4376</f>
        <v>2</v>
      </c>
      <c r="U4376" s="146">
        <v>2</v>
      </c>
      <c r="V4376" s="148">
        <f>+DailySales!$T4376*DailySales!$R4376</f>
        <v>24</v>
      </c>
      <c r="W4376" s="148">
        <f>+DailySales!$V4376*DailySales!$Q4376</f>
        <v>24</v>
      </c>
      <c r="X4376" s="148">
        <f>VLOOKUP(O4376,Stock[],6,FALSE)</f>
        <v>1260</v>
      </c>
      <c r="Y4376" s="148">
        <f>+DailySales!$V4376*DailySales!$X4376</f>
        <v>30240</v>
      </c>
      <c r="Z4376" s="146"/>
      <c r="AA4376" s="146"/>
      <c r="AB4376" s="146"/>
      <c r="AC4376" s="146"/>
      <c r="AD4376" s="146"/>
      <c r="AE4376" s="149">
        <v>760</v>
      </c>
      <c r="AF4376" s="150"/>
      <c r="AG4376" s="151"/>
      <c r="AH4376" s="150">
        <v>46076</v>
      </c>
      <c r="AI4376" s="151">
        <v>31000</v>
      </c>
      <c r="AJ4376" s="150"/>
      <c r="AK4376" s="151"/>
      <c r="AL4376" s="34"/>
      <c r="AM4376" s="39"/>
      <c r="AN437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77" spans="1:40" ht="19.5" customHeight="1" x14ac:dyDescent="0.25">
      <c r="A4377" s="141">
        <f t="shared" si="684"/>
        <v>2026</v>
      </c>
      <c r="B4377" s="141">
        <f t="shared" si="685"/>
        <v>2</v>
      </c>
      <c r="C4377" s="154">
        <v>46076</v>
      </c>
      <c r="D4377" s="142">
        <f t="shared" ca="1" si="686"/>
        <v>46097</v>
      </c>
      <c r="E4377" s="142" t="str">
        <f t="shared" ca="1" si="687"/>
        <v>0-Months</v>
      </c>
      <c r="F4377" s="142" t="str">
        <f>VLOOKUP(O4377,Stock[],5,FALSE)</f>
        <v>BE</v>
      </c>
      <c r="G4377" s="143" t="s">
        <v>3779</v>
      </c>
      <c r="H4377" s="144" t="s">
        <v>275</v>
      </c>
      <c r="I4377" s="145" t="s">
        <v>3353</v>
      </c>
      <c r="J4377" s="141" t="str">
        <f>VLOOKUP(I4377,Customers[],2,FALSE)</f>
        <v>ကိုဝင်းသိန်း</v>
      </c>
      <c r="K4377" s="141" t="str">
        <f>VLOOKUP(I4377,Customers[],4,FALSE)</f>
        <v>Kyukpadaung</v>
      </c>
      <c r="L4377" s="32" t="str">
        <f>VLOOKUP(Table85[[#This Row],[CustomerID]],Table!H:K,3,0)</f>
        <v>ဖလန်းတောင်</v>
      </c>
      <c r="M4377" s="141" t="str">
        <f>VLOOKUP(I4377,Customers[],5,FALSE)</f>
        <v>Van-1</v>
      </c>
      <c r="N4377" s="145" t="s">
        <v>9</v>
      </c>
      <c r="O4377" s="146" t="s">
        <v>2465</v>
      </c>
      <c r="P4377" s="141" t="str">
        <f>VLOOKUP(O4377,Stock[],2,FALSE)</f>
        <v>မိုးနဲကွန်ကီး</v>
      </c>
      <c r="Q4377" s="147">
        <f>VLOOKUP(O4377,Stock[],3,FALSE)</f>
        <v>0.64</v>
      </c>
      <c r="R4377" s="147">
        <f>VLOOKUP(O4377,Stock[],4,FALSE)</f>
        <v>14</v>
      </c>
      <c r="S4377" s="146"/>
      <c r="T4377" s="147">
        <f>(DailySales!$S4377/DailySales!$R4377)+DailySales!$U4377</f>
        <v>1</v>
      </c>
      <c r="U4377" s="146">
        <v>1</v>
      </c>
      <c r="V4377" s="148">
        <f>+DailySales!$T4377*DailySales!$R4377</f>
        <v>14</v>
      </c>
      <c r="W4377" s="148">
        <f>+DailySales!$V4377*DailySales!$Q4377</f>
        <v>8.9600000000000009</v>
      </c>
      <c r="X4377" s="148">
        <f>VLOOKUP(O4377,Stock[],6,FALSE)</f>
        <v>1700</v>
      </c>
      <c r="Y4377" s="148">
        <f>+DailySales!$V4377*DailySales!$X4377</f>
        <v>23800</v>
      </c>
      <c r="Z4377" s="146"/>
      <c r="AA4377" s="146"/>
      <c r="AB4377" s="146"/>
      <c r="AC4377" s="146"/>
      <c r="AD4377" s="146"/>
      <c r="AE4377" s="149">
        <v>400</v>
      </c>
      <c r="AF4377" s="150"/>
      <c r="AG4377" s="151"/>
      <c r="AH4377" s="150">
        <v>46076</v>
      </c>
      <c r="AI4377" s="151">
        <v>24200</v>
      </c>
      <c r="AJ4377" s="150"/>
      <c r="AK4377" s="151"/>
      <c r="AL4377" s="34"/>
      <c r="AM4377" s="39"/>
      <c r="AN437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78" spans="1:40" ht="19.5" customHeight="1" x14ac:dyDescent="0.25">
      <c r="A4378" s="141">
        <f t="shared" si="684"/>
        <v>2026</v>
      </c>
      <c r="B4378" s="141">
        <f t="shared" si="685"/>
        <v>2</v>
      </c>
      <c r="C4378" s="154">
        <v>46076</v>
      </c>
      <c r="D4378" s="142">
        <f t="shared" ca="1" si="686"/>
        <v>46097</v>
      </c>
      <c r="E4378" s="142" t="str">
        <f t="shared" ca="1" si="687"/>
        <v>0-Months</v>
      </c>
      <c r="F4378" s="142" t="str">
        <f>VLOOKUP(O4378,Stock[],5,FALSE)</f>
        <v>BE</v>
      </c>
      <c r="G4378" s="143" t="s">
        <v>3780</v>
      </c>
      <c r="H4378" s="144" t="s">
        <v>275</v>
      </c>
      <c r="I4378" s="145" t="s">
        <v>3347</v>
      </c>
      <c r="J4378" s="141" t="str">
        <f>VLOOKUP(I4378,Customers[],2,FALSE)</f>
        <v>ကိုတင်နိုင်ထွန်း</v>
      </c>
      <c r="K4378" s="141" t="str">
        <f>VLOOKUP(I4378,Customers[],4,FALSE)</f>
        <v>Kyukpadaung</v>
      </c>
      <c r="L4378" s="32" t="str">
        <f>VLOOKUP(Table85[[#This Row],[CustomerID]],Table!H:K,3,0)</f>
        <v>ဖလန်းတောင်</v>
      </c>
      <c r="M4378" s="141" t="str">
        <f>VLOOKUP(I4378,Customers[],5,FALSE)</f>
        <v>Van-1</v>
      </c>
      <c r="N4378" s="145" t="s">
        <v>9</v>
      </c>
      <c r="O4378" s="146" t="s">
        <v>223</v>
      </c>
      <c r="P4378" s="141" t="str">
        <f>VLOOKUP(O4378,Stock[],2,FALSE)</f>
        <v>ချယ်ရီအရက်သန့်ကော် (.6Ltr)</v>
      </c>
      <c r="Q4378" s="147">
        <f>VLOOKUP(O4378,Stock[],3,FALSE)</f>
        <v>0.6</v>
      </c>
      <c r="R4378" s="147">
        <f>VLOOKUP(O4378,Stock[],4,FALSE)</f>
        <v>24</v>
      </c>
      <c r="S4378" s="146"/>
      <c r="T4378" s="147">
        <f>(DailySales!$S4378/DailySales!$R4378)+DailySales!$U4378</f>
        <v>1</v>
      </c>
      <c r="U4378" s="146">
        <v>1</v>
      </c>
      <c r="V4378" s="148">
        <f>+DailySales!$T4378*DailySales!$R4378</f>
        <v>24</v>
      </c>
      <c r="W4378" s="148">
        <f>+DailySales!$V4378*DailySales!$Q4378</f>
        <v>14.399999999999999</v>
      </c>
      <c r="X4378" s="148">
        <f>VLOOKUP(O4378,Stock[],6,FALSE)</f>
        <v>875</v>
      </c>
      <c r="Y4378" s="148">
        <f>+DailySales!$V4378*DailySales!$X4378</f>
        <v>21000</v>
      </c>
      <c r="Z4378" s="146"/>
      <c r="AA4378" s="146"/>
      <c r="AB4378" s="146"/>
      <c r="AC4378" s="146"/>
      <c r="AD4378" s="146"/>
      <c r="AE4378" s="149">
        <v>1000</v>
      </c>
      <c r="AF4378" s="150"/>
      <c r="AG4378" s="151"/>
      <c r="AH4378" s="150">
        <v>46076</v>
      </c>
      <c r="AI4378" s="151">
        <v>22000</v>
      </c>
      <c r="AJ4378" s="150"/>
      <c r="AK4378" s="151"/>
      <c r="AL4378" s="34"/>
      <c r="AM4378" s="39"/>
      <c r="AN437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79" spans="1:40" ht="19.5" customHeight="1" x14ac:dyDescent="0.25">
      <c r="A4379" s="141">
        <f t="shared" si="684"/>
        <v>2026</v>
      </c>
      <c r="B4379" s="141">
        <f t="shared" si="685"/>
        <v>2</v>
      </c>
      <c r="C4379" s="154">
        <v>46076</v>
      </c>
      <c r="D4379" s="142">
        <f t="shared" ca="1" si="686"/>
        <v>46097</v>
      </c>
      <c r="E4379" s="142" t="str">
        <f t="shared" ca="1" si="687"/>
        <v>0-Months</v>
      </c>
      <c r="F4379" s="142" t="str">
        <f>VLOOKUP(O4379,Stock[],5,FALSE)</f>
        <v>BE</v>
      </c>
      <c r="G4379" s="143" t="s">
        <v>3781</v>
      </c>
      <c r="H4379" s="144" t="s">
        <v>275</v>
      </c>
      <c r="I4379" s="145" t="s">
        <v>3783</v>
      </c>
      <c r="J4379" s="141" t="str">
        <f>VLOOKUP(I4379,Customers[],2,FALSE)</f>
        <v>ထိပ်တန်း-2</v>
      </c>
      <c r="K4379" s="141" t="str">
        <f>VLOOKUP(I4379,Customers[],4,FALSE)</f>
        <v>Kyukpadaung</v>
      </c>
      <c r="L4379" s="32" t="str">
        <f>VLOOKUP(Table85[[#This Row],[CustomerID]],Table!H:K,3,0)</f>
        <v>ဖလန်ကန်</v>
      </c>
      <c r="M4379" s="141" t="str">
        <f>VLOOKUP(I4379,Customers[],5,FALSE)</f>
        <v>Van-1</v>
      </c>
      <c r="N4379" s="145" t="s">
        <v>9</v>
      </c>
      <c r="O4379" s="146" t="s">
        <v>225</v>
      </c>
      <c r="P4379" s="141" t="str">
        <f>VLOOKUP(O4379,Stock[],2,FALSE)</f>
        <v>ချယ်ရီသံပုရာအရက်သန့်ကော် (1Ltr)</v>
      </c>
      <c r="Q4379" s="147">
        <f>VLOOKUP(O4379,Stock[],3,FALSE)</f>
        <v>1</v>
      </c>
      <c r="R4379" s="147">
        <f>VLOOKUP(O4379,Stock[],4,FALSE)</f>
        <v>12</v>
      </c>
      <c r="S4379" s="146"/>
      <c r="T4379" s="147">
        <f>(DailySales!$S4379/DailySales!$R4379)+DailySales!$U4379</f>
        <v>3</v>
      </c>
      <c r="U4379" s="146">
        <v>3</v>
      </c>
      <c r="V4379" s="148">
        <f>+DailySales!$T4379*DailySales!$R4379</f>
        <v>36</v>
      </c>
      <c r="W4379" s="148">
        <f>+DailySales!$V4379*DailySales!$Q4379</f>
        <v>36</v>
      </c>
      <c r="X4379" s="148">
        <f>VLOOKUP(O4379,Stock[],6,FALSE)</f>
        <v>1260</v>
      </c>
      <c r="Y4379" s="148">
        <f>+DailySales!$V4379*DailySales!$X4379</f>
        <v>45360</v>
      </c>
      <c r="Z4379" s="146"/>
      <c r="AA4379" s="146"/>
      <c r="AB4379" s="146"/>
      <c r="AC4379" s="146"/>
      <c r="AD4379" s="146"/>
      <c r="AE4379" s="149">
        <v>1140</v>
      </c>
      <c r="AF4379" s="150"/>
      <c r="AG4379" s="151"/>
      <c r="AH4379" s="150">
        <v>46076</v>
      </c>
      <c r="AI4379" s="151">
        <v>46500</v>
      </c>
      <c r="AJ4379" s="150"/>
      <c r="AK4379" s="151"/>
      <c r="AL4379" s="34"/>
      <c r="AM4379" s="39"/>
      <c r="AN437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80" spans="1:40" ht="19.5" customHeight="1" x14ac:dyDescent="0.25">
      <c r="A4380" s="141">
        <f t="shared" si="684"/>
        <v>2026</v>
      </c>
      <c r="B4380" s="141">
        <f t="shared" si="685"/>
        <v>2</v>
      </c>
      <c r="C4380" s="154">
        <v>46076</v>
      </c>
      <c r="D4380" s="142">
        <f t="shared" ca="1" si="686"/>
        <v>46097</v>
      </c>
      <c r="E4380" s="142" t="str">
        <f t="shared" ca="1" si="687"/>
        <v>0-Months</v>
      </c>
      <c r="F4380" s="142" t="str">
        <f>VLOOKUP(O4380,Stock[],5,FALSE)</f>
        <v>BE</v>
      </c>
      <c r="G4380" s="143" t="s">
        <v>3781</v>
      </c>
      <c r="H4380" s="144" t="s">
        <v>275</v>
      </c>
      <c r="I4380" s="145" t="s">
        <v>3783</v>
      </c>
      <c r="J4380" s="141" t="str">
        <f>VLOOKUP(I4380,Customers[],2,FALSE)</f>
        <v>ထိပ်တန်း-2</v>
      </c>
      <c r="K4380" s="141" t="str">
        <f>VLOOKUP(I4380,Customers[],4,FALSE)</f>
        <v>Kyukpadaung</v>
      </c>
      <c r="L4380" s="32" t="str">
        <f>VLOOKUP(Table85[[#This Row],[CustomerID]],Table!H:K,3,0)</f>
        <v>ဖလန်ကန်</v>
      </c>
      <c r="M4380" s="141" t="str">
        <f>VLOOKUP(I4380,Customers[],5,FALSE)</f>
        <v>Van-1</v>
      </c>
      <c r="N4380" s="145" t="s">
        <v>9</v>
      </c>
      <c r="O4380" s="146" t="s">
        <v>223</v>
      </c>
      <c r="P4380" s="141" t="str">
        <f>VLOOKUP(O4380,Stock[],2,FALSE)</f>
        <v>ချယ်ရီအရက်သန့်ကော် (.6Ltr)</v>
      </c>
      <c r="Q4380" s="147">
        <f>VLOOKUP(O4380,Stock[],3,FALSE)</f>
        <v>0.6</v>
      </c>
      <c r="R4380" s="147">
        <f>VLOOKUP(O4380,Stock[],4,FALSE)</f>
        <v>24</v>
      </c>
      <c r="S4380" s="146"/>
      <c r="T4380" s="147">
        <f>(DailySales!$S4380/DailySales!$R4380)+DailySales!$U4380</f>
        <v>1</v>
      </c>
      <c r="U4380" s="146">
        <v>1</v>
      </c>
      <c r="V4380" s="148">
        <f>+DailySales!$T4380*DailySales!$R4380</f>
        <v>24</v>
      </c>
      <c r="W4380" s="148">
        <f>+DailySales!$V4380*DailySales!$Q4380</f>
        <v>14.399999999999999</v>
      </c>
      <c r="X4380" s="148">
        <f>VLOOKUP(O4380,Stock[],6,FALSE)</f>
        <v>875</v>
      </c>
      <c r="Y4380" s="148">
        <f>+DailySales!$V4380*DailySales!$X4380</f>
        <v>21000</v>
      </c>
      <c r="Z4380" s="146"/>
      <c r="AA4380" s="146"/>
      <c r="AB4380" s="146"/>
      <c r="AC4380" s="146"/>
      <c r="AD4380" s="146"/>
      <c r="AE4380" s="149">
        <v>1000</v>
      </c>
      <c r="AF4380" s="150"/>
      <c r="AG4380" s="151"/>
      <c r="AH4380" s="150">
        <v>46076</v>
      </c>
      <c r="AI4380" s="151">
        <v>22000</v>
      </c>
      <c r="AJ4380" s="150"/>
      <c r="AK4380" s="151"/>
      <c r="AL4380" s="34"/>
      <c r="AM4380" s="39"/>
      <c r="AN438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81" spans="1:40" ht="19.5" customHeight="1" x14ac:dyDescent="0.25">
      <c r="A4381" s="141">
        <f t="shared" si="684"/>
        <v>2026</v>
      </c>
      <c r="B4381" s="141">
        <f t="shared" si="685"/>
        <v>2</v>
      </c>
      <c r="C4381" s="154">
        <v>46076</v>
      </c>
      <c r="D4381" s="142">
        <f t="shared" ca="1" si="686"/>
        <v>46097</v>
      </c>
      <c r="E4381" s="142" t="str">
        <f t="shared" ca="1" si="687"/>
        <v>0-Months</v>
      </c>
      <c r="F4381" s="142" t="str">
        <f>VLOOKUP(O4381,Stock[],5,FALSE)</f>
        <v>BE</v>
      </c>
      <c r="G4381" s="143" t="s">
        <v>3784</v>
      </c>
      <c r="H4381" s="144" t="s">
        <v>275</v>
      </c>
      <c r="I4381" s="145" t="s">
        <v>3786</v>
      </c>
      <c r="J4381" s="141" t="str">
        <f>VLOOKUP(I4381,Customers[],2,FALSE)</f>
        <v>မထက်ထက်</v>
      </c>
      <c r="K4381" s="141" t="str">
        <f>VLOOKUP(I4381,Customers[],4,FALSE)</f>
        <v>Kyukpadaung</v>
      </c>
      <c r="L4381" s="32" t="str">
        <f>VLOOKUP(Table85[[#This Row],[CustomerID]],Table!H:K,3,0)</f>
        <v>ရွှေပန်းတော</v>
      </c>
      <c r="M4381" s="141" t="str">
        <f>VLOOKUP(I4381,Customers[],5,FALSE)</f>
        <v>Van-1</v>
      </c>
      <c r="N4381" s="145" t="s">
        <v>9</v>
      </c>
      <c r="O4381" s="146" t="s">
        <v>2120</v>
      </c>
      <c r="P4381" s="141" t="str">
        <f>VLOOKUP(O4381,Stock[],2,FALSE)</f>
        <v>ဇေ အရက်သန့်</v>
      </c>
      <c r="Q4381" s="147">
        <f>VLOOKUP(O4381,Stock[],3,FALSE)</f>
        <v>0.64</v>
      </c>
      <c r="R4381" s="147">
        <f>VLOOKUP(O4381,Stock[],4,FALSE)</f>
        <v>14</v>
      </c>
      <c r="S4381" s="146"/>
      <c r="T4381" s="147">
        <f>(DailySales!$S4381/DailySales!$R4381)+DailySales!$U4381</f>
        <v>10</v>
      </c>
      <c r="U4381" s="146">
        <v>10</v>
      </c>
      <c r="V4381" s="148">
        <f>+DailySales!$T4381*DailySales!$R4381</f>
        <v>140</v>
      </c>
      <c r="W4381" s="148">
        <f>+DailySales!$V4381*DailySales!$Q4381</f>
        <v>89.600000000000009</v>
      </c>
      <c r="X4381" s="148">
        <f>VLOOKUP(O4381,Stock[],6,FALSE)</f>
        <v>1380</v>
      </c>
      <c r="Y4381" s="148">
        <f>+DailySales!$V4381*DailySales!$X4381</f>
        <v>193200</v>
      </c>
      <c r="Z4381" s="146"/>
      <c r="AA4381" s="146"/>
      <c r="AB4381" s="146"/>
      <c r="AC4381" s="146"/>
      <c r="AD4381" s="146"/>
      <c r="AE4381" s="149">
        <v>3800</v>
      </c>
      <c r="AF4381" s="150"/>
      <c r="AG4381" s="151"/>
      <c r="AH4381" s="150">
        <v>46076</v>
      </c>
      <c r="AI4381" s="151">
        <v>197000</v>
      </c>
      <c r="AJ4381" s="150"/>
      <c r="AK4381" s="151"/>
      <c r="AL4381" s="34"/>
      <c r="AM4381" s="39"/>
      <c r="AN438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82" spans="1:40" ht="19.5" customHeight="1" x14ac:dyDescent="0.25">
      <c r="A4382" s="141">
        <f t="shared" si="684"/>
        <v>2026</v>
      </c>
      <c r="B4382" s="141">
        <f t="shared" si="685"/>
        <v>2</v>
      </c>
      <c r="C4382" s="154">
        <v>46076</v>
      </c>
      <c r="D4382" s="142">
        <f t="shared" ca="1" si="686"/>
        <v>46097</v>
      </c>
      <c r="E4382" s="142" t="str">
        <f t="shared" ca="1" si="687"/>
        <v>0-Months</v>
      </c>
      <c r="F4382" s="142" t="str">
        <f>VLOOKUP(O4382,Stock[],5,FALSE)</f>
        <v>BE</v>
      </c>
      <c r="G4382" s="143" t="s">
        <v>3784</v>
      </c>
      <c r="H4382" s="144" t="s">
        <v>275</v>
      </c>
      <c r="I4382" s="145" t="s">
        <v>3786</v>
      </c>
      <c r="J4382" s="141" t="str">
        <f>VLOOKUP(I4382,Customers[],2,FALSE)</f>
        <v>မထက်ထက်</v>
      </c>
      <c r="K4382" s="141" t="str">
        <f>VLOOKUP(I4382,Customers[],4,FALSE)</f>
        <v>Kyukpadaung</v>
      </c>
      <c r="L4382" s="32" t="str">
        <f>VLOOKUP(Table85[[#This Row],[CustomerID]],Table!H:K,3,0)</f>
        <v>ရွှေပန်းတော</v>
      </c>
      <c r="M4382" s="141" t="str">
        <f>VLOOKUP(I4382,Customers[],5,FALSE)</f>
        <v>Van-1</v>
      </c>
      <c r="N4382" s="145" t="s">
        <v>9</v>
      </c>
      <c r="O4382" s="146" t="s">
        <v>225</v>
      </c>
      <c r="P4382" s="141" t="str">
        <f>VLOOKUP(O4382,Stock[],2,FALSE)</f>
        <v>ချယ်ရီသံပုရာအရက်သန့်ကော် (1Ltr)</v>
      </c>
      <c r="Q4382" s="147">
        <f>VLOOKUP(O4382,Stock[],3,FALSE)</f>
        <v>1</v>
      </c>
      <c r="R4382" s="147">
        <f>VLOOKUP(O4382,Stock[],4,FALSE)</f>
        <v>12</v>
      </c>
      <c r="S4382" s="146"/>
      <c r="T4382" s="147">
        <f>(DailySales!$S4382/DailySales!$R4382)+DailySales!$U4382</f>
        <v>1</v>
      </c>
      <c r="U4382" s="146">
        <v>1</v>
      </c>
      <c r="V4382" s="148">
        <f>+DailySales!$T4382*DailySales!$R4382</f>
        <v>12</v>
      </c>
      <c r="W4382" s="148">
        <f>+DailySales!$V4382*DailySales!$Q4382</f>
        <v>12</v>
      </c>
      <c r="X4382" s="148">
        <f>VLOOKUP(O4382,Stock[],6,FALSE)</f>
        <v>1260</v>
      </c>
      <c r="Y4382" s="148">
        <f>+DailySales!$V4382*DailySales!$X4382</f>
        <v>15120</v>
      </c>
      <c r="Z4382" s="146"/>
      <c r="AA4382" s="146"/>
      <c r="AB4382" s="146"/>
      <c r="AC4382" s="146"/>
      <c r="AD4382" s="146"/>
      <c r="AE4382" s="149">
        <v>380</v>
      </c>
      <c r="AF4382" s="150"/>
      <c r="AG4382" s="151"/>
      <c r="AH4382" s="150">
        <v>46076</v>
      </c>
      <c r="AI4382" s="151">
        <v>15500</v>
      </c>
      <c r="AJ4382" s="150"/>
      <c r="AK4382" s="151"/>
      <c r="AL4382" s="34"/>
      <c r="AM4382" s="39"/>
      <c r="AN438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83" spans="1:40" ht="19.5" customHeight="1" x14ac:dyDescent="0.25">
      <c r="A4383" s="141">
        <f t="shared" si="684"/>
        <v>2026</v>
      </c>
      <c r="B4383" s="141">
        <f t="shared" si="685"/>
        <v>2</v>
      </c>
      <c r="C4383" s="154">
        <v>46076</v>
      </c>
      <c r="D4383" s="142">
        <f t="shared" ca="1" si="686"/>
        <v>46097</v>
      </c>
      <c r="E4383" s="142" t="str">
        <f t="shared" ca="1" si="687"/>
        <v>0-Months</v>
      </c>
      <c r="F4383" s="142" t="str">
        <f>VLOOKUP(O4383,Stock[],5,FALSE)</f>
        <v>BE</v>
      </c>
      <c r="G4383" s="143" t="s">
        <v>3785</v>
      </c>
      <c r="H4383" s="144" t="s">
        <v>275</v>
      </c>
      <c r="I4383" s="145" t="s">
        <v>3358</v>
      </c>
      <c r="J4383" s="141" t="str">
        <f>VLOOKUP(I4383,Customers[],2,FALSE)</f>
        <v>ကို‌ဇော်ကြီး</v>
      </c>
      <c r="K4383" s="141" t="str">
        <f>VLOOKUP(I4383,Customers[],4,FALSE)</f>
        <v>Kyukpadaung</v>
      </c>
      <c r="L4383" s="32" t="str">
        <f>VLOOKUP(Table85[[#This Row],[CustomerID]],Table!H:K,3,0)</f>
        <v>ဆည်ကြီး</v>
      </c>
      <c r="M4383" s="141" t="str">
        <f>VLOOKUP(I4383,Customers[],5,FALSE)</f>
        <v>Van-1</v>
      </c>
      <c r="N4383" s="145" t="s">
        <v>9</v>
      </c>
      <c r="O4383" s="146" t="s">
        <v>217</v>
      </c>
      <c r="P4383" s="141" t="str">
        <f>VLOOKUP(O4383,Stock[],2,FALSE)</f>
        <v>လိမ္မော်ဖြူ</v>
      </c>
      <c r="Q4383" s="147">
        <f>VLOOKUP(O4383,Stock[],3,FALSE)</f>
        <v>0.64</v>
      </c>
      <c r="R4383" s="147">
        <f>VLOOKUP(O4383,Stock[],4,FALSE)</f>
        <v>24</v>
      </c>
      <c r="S4383" s="146"/>
      <c r="T4383" s="147">
        <f>(DailySales!$S4383/DailySales!$R4383)+DailySales!$U4383</f>
        <v>3</v>
      </c>
      <c r="U4383" s="146">
        <v>3</v>
      </c>
      <c r="V4383" s="148">
        <f>+DailySales!$T4383*DailySales!$R4383</f>
        <v>72</v>
      </c>
      <c r="W4383" s="148">
        <f>+DailySales!$V4383*DailySales!$Q4383</f>
        <v>46.08</v>
      </c>
      <c r="X4383" s="148">
        <f>VLOOKUP(O4383,Stock[],6,FALSE)</f>
        <v>1330</v>
      </c>
      <c r="Y4383" s="148">
        <f>+DailySales!$V4383*DailySales!$X4383</f>
        <v>95760</v>
      </c>
      <c r="Z4383" s="146"/>
      <c r="AA4383" s="146"/>
      <c r="AB4383" s="146"/>
      <c r="AC4383" s="146"/>
      <c r="AD4383" s="146"/>
      <c r="AE4383" s="149">
        <v>1740</v>
      </c>
      <c r="AF4383" s="150"/>
      <c r="AG4383" s="151"/>
      <c r="AH4383" s="150">
        <v>46076</v>
      </c>
      <c r="AI4383" s="151">
        <v>97500</v>
      </c>
      <c r="AJ4383" s="150"/>
      <c r="AK4383" s="151"/>
      <c r="AL4383" s="34"/>
      <c r="AM4383" s="39"/>
      <c r="AN438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84" spans="1:40" ht="19.5" customHeight="1" x14ac:dyDescent="0.25">
      <c r="A4384" s="141">
        <f t="shared" ref="A4384:A4392" si="688">YEAR(C4384)</f>
        <v>2026</v>
      </c>
      <c r="B4384" s="141">
        <f t="shared" ref="B4384:B4392" si="689">MONTH(C4384)</f>
        <v>2</v>
      </c>
      <c r="C4384" s="154">
        <v>46076</v>
      </c>
      <c r="D4384" s="142">
        <f t="shared" ref="D4384:D4392" ca="1" si="690">TODAY()</f>
        <v>46097</v>
      </c>
      <c r="E4384" s="142" t="str">
        <f t="shared" ref="E4384:E4392" ca="1" si="691">DATEDIF(C4384,D4384,"M")&amp;"-Months"</f>
        <v>0-Months</v>
      </c>
      <c r="F4384" s="142" t="str">
        <f>VLOOKUP(O4384,Stock[],5,FALSE)</f>
        <v>BE</v>
      </c>
      <c r="G4384" s="143" t="s">
        <v>3785</v>
      </c>
      <c r="H4384" s="144" t="s">
        <v>275</v>
      </c>
      <c r="I4384" s="145" t="s">
        <v>3358</v>
      </c>
      <c r="J4384" s="141" t="str">
        <f>VLOOKUP(I4384,Customers[],2,FALSE)</f>
        <v>ကို‌ဇော်ကြီး</v>
      </c>
      <c r="K4384" s="141" t="str">
        <f>VLOOKUP(I4384,Customers[],4,FALSE)</f>
        <v>Kyukpadaung</v>
      </c>
      <c r="L4384" s="32" t="str">
        <f>VLOOKUP(Table85[[#This Row],[CustomerID]],Table!H:K,3,0)</f>
        <v>ဆည်ကြီး</v>
      </c>
      <c r="M4384" s="141" t="str">
        <f>VLOOKUP(I4384,Customers[],5,FALSE)</f>
        <v>Van-1</v>
      </c>
      <c r="N4384" s="145" t="s">
        <v>9</v>
      </c>
      <c r="O4384" s="146" t="s">
        <v>2465</v>
      </c>
      <c r="P4384" s="141" t="str">
        <f>VLOOKUP(O4384,Stock[],2,FALSE)</f>
        <v>မိုးနဲကွန်ကီး</v>
      </c>
      <c r="Q4384" s="147">
        <f>VLOOKUP(O4384,Stock[],3,FALSE)</f>
        <v>0.64</v>
      </c>
      <c r="R4384" s="147">
        <f>VLOOKUP(O4384,Stock[],4,FALSE)</f>
        <v>14</v>
      </c>
      <c r="S4384" s="146"/>
      <c r="T4384" s="147">
        <f>(DailySales!$S4384/DailySales!$R4384)+DailySales!$U4384</f>
        <v>2</v>
      </c>
      <c r="U4384" s="146">
        <v>2</v>
      </c>
      <c r="V4384" s="148">
        <f>+DailySales!$T4384*DailySales!$R4384</f>
        <v>28</v>
      </c>
      <c r="W4384" s="148">
        <f>+DailySales!$V4384*DailySales!$Q4384</f>
        <v>17.920000000000002</v>
      </c>
      <c r="X4384" s="148">
        <f>VLOOKUP(O4384,Stock[],6,FALSE)</f>
        <v>1700</v>
      </c>
      <c r="Y4384" s="148">
        <f>+DailySales!$V4384*DailySales!$X4384</f>
        <v>47600</v>
      </c>
      <c r="Z4384" s="146"/>
      <c r="AA4384" s="146"/>
      <c r="AB4384" s="146"/>
      <c r="AC4384" s="146"/>
      <c r="AD4384" s="146"/>
      <c r="AE4384" s="149">
        <v>800</v>
      </c>
      <c r="AF4384" s="150"/>
      <c r="AG4384" s="151"/>
      <c r="AH4384" s="150">
        <v>46076</v>
      </c>
      <c r="AI4384" s="151">
        <v>48400</v>
      </c>
      <c r="AJ4384" s="150"/>
      <c r="AK4384" s="151"/>
      <c r="AL4384" s="34"/>
      <c r="AM4384" s="39"/>
      <c r="AN438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85" spans="1:40" ht="19.5" customHeight="1" x14ac:dyDescent="0.25">
      <c r="A4385" s="141">
        <f t="shared" si="688"/>
        <v>2026</v>
      </c>
      <c r="B4385" s="141">
        <f t="shared" si="689"/>
        <v>2</v>
      </c>
      <c r="C4385" s="154">
        <v>46076</v>
      </c>
      <c r="D4385" s="142">
        <f t="shared" ca="1" si="690"/>
        <v>46097</v>
      </c>
      <c r="E4385" s="142" t="str">
        <f t="shared" ca="1" si="691"/>
        <v>0-Months</v>
      </c>
      <c r="F4385" s="142" t="str">
        <f>VLOOKUP(O4385,Stock[],5,FALSE)</f>
        <v>BE</v>
      </c>
      <c r="G4385" s="143" t="s">
        <v>3789</v>
      </c>
      <c r="H4385" s="144" t="s">
        <v>275</v>
      </c>
      <c r="I4385" s="145" t="s">
        <v>1754</v>
      </c>
      <c r="J4385" s="141" t="str">
        <f>VLOOKUP(I4385,Customers[],2,FALSE)</f>
        <v>စစ်ဆေးရေးဂိတ်လက်ဆောင်</v>
      </c>
      <c r="K4385" s="141">
        <f>VLOOKUP(I4385,Customers[],4,FALSE)</f>
        <v>0</v>
      </c>
      <c r="L4385" s="32">
        <f>VLOOKUP(Table85[[#This Row],[CustomerID]],Table!H:K,3,0)</f>
        <v>0</v>
      </c>
      <c r="M4385" s="141">
        <f>VLOOKUP(I4385,Customers[],5,FALSE)</f>
        <v>0</v>
      </c>
      <c r="N4385" s="145" t="s">
        <v>1751</v>
      </c>
      <c r="O4385" s="146" t="s">
        <v>217</v>
      </c>
      <c r="P4385" s="141" t="str">
        <f>VLOOKUP(O4385,Stock[],2,FALSE)</f>
        <v>လိမ္မော်ဖြူ</v>
      </c>
      <c r="Q4385" s="147">
        <f>VLOOKUP(O4385,Stock[],3,FALSE)</f>
        <v>0.64</v>
      </c>
      <c r="R4385" s="147">
        <f>VLOOKUP(O4385,Stock[],4,FALSE)</f>
        <v>24</v>
      </c>
      <c r="S4385" s="146">
        <v>15</v>
      </c>
      <c r="T4385" s="147">
        <f>(DailySales!$S4385/DailySales!$R4385)+DailySales!$U4385</f>
        <v>0.625</v>
      </c>
      <c r="U4385" s="146"/>
      <c r="V4385" s="148">
        <f>+DailySales!$T4385*DailySales!$R4385</f>
        <v>15</v>
      </c>
      <c r="W4385" s="148">
        <f>+DailySales!$V4385*DailySales!$Q4385</f>
        <v>9.6</v>
      </c>
      <c r="X4385" s="148">
        <f>VLOOKUP(O4385,Stock[],6,FALSE)</f>
        <v>1330</v>
      </c>
      <c r="Y4385" s="148">
        <f>+DailySales!$V4385*DailySales!$X4385</f>
        <v>19950</v>
      </c>
      <c r="Z4385" s="146"/>
      <c r="AA4385" s="146"/>
      <c r="AB4385" s="146"/>
      <c r="AC4385" s="146"/>
      <c r="AD4385" s="146"/>
      <c r="AE4385" s="149"/>
      <c r="AF4385" s="150"/>
      <c r="AG4385" s="151"/>
      <c r="AH4385" s="150">
        <v>46076</v>
      </c>
      <c r="AI4385" s="151">
        <v>19950</v>
      </c>
      <c r="AJ4385" s="150"/>
      <c r="AK4385" s="151"/>
      <c r="AL4385" s="34"/>
      <c r="AM4385" s="39"/>
      <c r="AN438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86" spans="1:40" ht="19.5" customHeight="1" x14ac:dyDescent="0.25">
      <c r="A4386" s="141">
        <f t="shared" si="688"/>
        <v>2026</v>
      </c>
      <c r="B4386" s="141">
        <f t="shared" si="689"/>
        <v>2</v>
      </c>
      <c r="C4386" s="154">
        <v>46076</v>
      </c>
      <c r="D4386" s="142">
        <f t="shared" ca="1" si="690"/>
        <v>46097</v>
      </c>
      <c r="E4386" s="142" t="str">
        <f t="shared" ca="1" si="691"/>
        <v>0-Months</v>
      </c>
      <c r="F4386" s="142" t="str">
        <f>VLOOKUP(O4386,Stock[],5,FALSE)</f>
        <v>BE</v>
      </c>
      <c r="G4386" s="143" t="s">
        <v>3790</v>
      </c>
      <c r="H4386" s="144" t="s">
        <v>283</v>
      </c>
      <c r="I4386" s="145" t="s">
        <v>532</v>
      </c>
      <c r="J4386" s="141" t="str">
        <f>VLOOKUP(I4386,Customers[],2,FALSE)</f>
        <v>မင်းဆုဝေ</v>
      </c>
      <c r="K4386" s="141" t="str">
        <f>VLOOKUP(I4386,Customers[],4,FALSE)</f>
        <v>Tharzi</v>
      </c>
      <c r="L4386" s="32" t="str">
        <f>VLOOKUP(Table85[[#This Row],[CustomerID]],Table!H:K,3,0)</f>
        <v>သာစည်</v>
      </c>
      <c r="M4386" s="141" t="str">
        <f>VLOOKUP(I4386,Customers[],5,FALSE)</f>
        <v>Van-2</v>
      </c>
      <c r="N4386" s="145" t="s">
        <v>9</v>
      </c>
      <c r="O4386" s="146" t="s">
        <v>1395</v>
      </c>
      <c r="P4386" s="141" t="str">
        <f>VLOOKUP(O4386,Stock[],2,FALSE)</f>
        <v>ရွှေမင်းသားမန်ကျည်းခေါင်ရည်</v>
      </c>
      <c r="Q4386" s="147">
        <f>VLOOKUP(O4386,Stock[],3,FALSE)</f>
        <v>0.64</v>
      </c>
      <c r="R4386" s="147">
        <f>VLOOKUP(O4386,Stock[],4,FALSE)</f>
        <v>14</v>
      </c>
      <c r="S4386" s="146"/>
      <c r="T4386" s="147">
        <f>(DailySales!$S4386/DailySales!$R4386)+DailySales!$U4386</f>
        <v>50</v>
      </c>
      <c r="U4386" s="146">
        <v>50</v>
      </c>
      <c r="V4386" s="148">
        <f>+DailySales!$T4386*DailySales!$R4386</f>
        <v>700</v>
      </c>
      <c r="W4386" s="148">
        <f>+DailySales!$V4386*DailySales!$Q4386</f>
        <v>448</v>
      </c>
      <c r="X4386" s="148">
        <f>VLOOKUP(O4386,Stock[],6,FALSE)</f>
        <v>830</v>
      </c>
      <c r="Y4386" s="148">
        <f>+DailySales!$V4386*DailySales!$X4386</f>
        <v>581000</v>
      </c>
      <c r="Z4386" s="146"/>
      <c r="AA4386" s="146"/>
      <c r="AB4386" s="146"/>
      <c r="AC4386" s="146"/>
      <c r="AD4386" s="146"/>
      <c r="AE4386" s="149">
        <v>17500</v>
      </c>
      <c r="AF4386" s="150"/>
      <c r="AG4386" s="151"/>
      <c r="AH4386" s="150">
        <v>46076</v>
      </c>
      <c r="AI4386" s="151">
        <v>598500</v>
      </c>
      <c r="AJ4386" s="150"/>
      <c r="AK4386" s="151"/>
      <c r="AL4386" s="34"/>
      <c r="AM4386" s="39"/>
      <c r="AN438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87" spans="1:40" ht="19.5" customHeight="1" x14ac:dyDescent="0.25">
      <c r="A4387" s="141">
        <f t="shared" si="688"/>
        <v>2026</v>
      </c>
      <c r="B4387" s="141">
        <f t="shared" si="689"/>
        <v>2</v>
      </c>
      <c r="C4387" s="154">
        <v>46076</v>
      </c>
      <c r="D4387" s="142">
        <f t="shared" ca="1" si="690"/>
        <v>46097</v>
      </c>
      <c r="E4387" s="142" t="str">
        <f t="shared" ca="1" si="691"/>
        <v>0-Months</v>
      </c>
      <c r="F4387" s="142" t="str">
        <f>VLOOKUP(O4387,Stock[],5,FALSE)</f>
        <v>BE</v>
      </c>
      <c r="G4387" s="143" t="s">
        <v>3790</v>
      </c>
      <c r="H4387" s="144" t="s">
        <v>283</v>
      </c>
      <c r="I4387" s="145" t="s">
        <v>532</v>
      </c>
      <c r="J4387" s="141" t="str">
        <f>VLOOKUP(I4387,Customers[],2,FALSE)</f>
        <v>မင်းဆုဝေ</v>
      </c>
      <c r="K4387" s="141" t="str">
        <f>VLOOKUP(I4387,Customers[],4,FALSE)</f>
        <v>Tharzi</v>
      </c>
      <c r="L4387" s="32" t="str">
        <f>VLOOKUP(Table85[[#This Row],[CustomerID]],Table!H:K,3,0)</f>
        <v>သာစည်</v>
      </c>
      <c r="M4387" s="141" t="str">
        <f>VLOOKUP(I4387,Customers[],5,FALSE)</f>
        <v>Van-2</v>
      </c>
      <c r="N4387" s="145" t="s">
        <v>9</v>
      </c>
      <c r="O4387" s="146" t="s">
        <v>1501</v>
      </c>
      <c r="P4387" s="141" t="str">
        <f>VLOOKUP(O4387,Stock[],2,FALSE)</f>
        <v>ရွှေမင်းသားမန်ကျည်းခေါင်ရည်(.6Ltr)</v>
      </c>
      <c r="Q4387" s="147">
        <f>VLOOKUP(O4387,Stock[],3,FALSE)</f>
        <v>0.6</v>
      </c>
      <c r="R4387" s="147">
        <f>VLOOKUP(O4387,Stock[],4,FALSE)</f>
        <v>12</v>
      </c>
      <c r="S4387" s="146"/>
      <c r="T4387" s="147">
        <f>(DailySales!$S4387/DailySales!$R4387)+DailySales!$U4387</f>
        <v>10</v>
      </c>
      <c r="U4387" s="146">
        <v>10</v>
      </c>
      <c r="V4387" s="148">
        <f>+DailySales!$T4387*DailySales!$R4387</f>
        <v>120</v>
      </c>
      <c r="W4387" s="148">
        <f>+DailySales!$V4387*DailySales!$Q4387</f>
        <v>72</v>
      </c>
      <c r="X4387" s="148">
        <f>VLOOKUP(O4387,Stock[],6,FALSE)</f>
        <v>800</v>
      </c>
      <c r="Y4387" s="148">
        <f>+DailySales!$V4387*DailySales!$X4387</f>
        <v>96000</v>
      </c>
      <c r="Z4387" s="146"/>
      <c r="AA4387" s="146"/>
      <c r="AB4387" s="146"/>
      <c r="AC4387" s="146"/>
      <c r="AD4387" s="146"/>
      <c r="AE4387" s="149"/>
      <c r="AF4387" s="150"/>
      <c r="AG4387" s="151"/>
      <c r="AH4387" s="150">
        <v>46076</v>
      </c>
      <c r="AI4387" s="151">
        <v>96000</v>
      </c>
      <c r="AJ4387" s="150"/>
      <c r="AK4387" s="151"/>
      <c r="AL4387" s="34"/>
      <c r="AM4387" s="39"/>
      <c r="AN438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88" spans="1:40" ht="19.5" customHeight="1" x14ac:dyDescent="0.25">
      <c r="A4388" s="141">
        <f t="shared" si="688"/>
        <v>2026</v>
      </c>
      <c r="B4388" s="141">
        <f t="shared" si="689"/>
        <v>2</v>
      </c>
      <c r="C4388" s="154">
        <v>46076</v>
      </c>
      <c r="D4388" s="142">
        <f t="shared" ca="1" si="690"/>
        <v>46097</v>
      </c>
      <c r="E4388" s="142" t="str">
        <f t="shared" ca="1" si="691"/>
        <v>0-Months</v>
      </c>
      <c r="F4388" s="142" t="str">
        <f>VLOOKUP(O4388,Stock[],5,FALSE)</f>
        <v>BE</v>
      </c>
      <c r="G4388" s="143" t="s">
        <v>3790</v>
      </c>
      <c r="H4388" s="144" t="s">
        <v>283</v>
      </c>
      <c r="I4388" s="145" t="s">
        <v>1014</v>
      </c>
      <c r="J4388" s="141" t="str">
        <f>VLOOKUP(I4388,Customers[],2,FALSE)</f>
        <v>FOC</v>
      </c>
      <c r="K4388" s="141">
        <f>VLOOKUP(I4388,Customers[],4,FALSE)</f>
        <v>0</v>
      </c>
      <c r="L4388" s="32">
        <f>VLOOKUP(Table85[[#This Row],[CustomerID]],Table!H:K,3,0)</f>
        <v>0</v>
      </c>
      <c r="M4388" s="141">
        <f>VLOOKUP(I4388,Customers[],5,FALSE)</f>
        <v>0</v>
      </c>
      <c r="N4388" s="145" t="s">
        <v>1014</v>
      </c>
      <c r="O4388" s="146" t="s">
        <v>1501</v>
      </c>
      <c r="P4388" s="141" t="str">
        <f>VLOOKUP(O4388,Stock[],2,FALSE)</f>
        <v>ရွှေမင်းသားမန်ကျည်းခေါင်ရည်(.6Ltr)</v>
      </c>
      <c r="Q4388" s="147">
        <f>VLOOKUP(O4388,Stock[],3,FALSE)</f>
        <v>0.6</v>
      </c>
      <c r="R4388" s="147">
        <f>VLOOKUP(O4388,Stock[],4,FALSE)</f>
        <v>12</v>
      </c>
      <c r="S4388" s="146"/>
      <c r="T4388" s="147">
        <f>(DailySales!$S4388/DailySales!$R4388)+DailySales!$U4388</f>
        <v>1</v>
      </c>
      <c r="U4388" s="146">
        <v>1</v>
      </c>
      <c r="V4388" s="148">
        <f>+DailySales!$T4388*DailySales!$R4388</f>
        <v>12</v>
      </c>
      <c r="W4388" s="148">
        <f>+DailySales!$V4388*DailySales!$Q4388</f>
        <v>7.1999999999999993</v>
      </c>
      <c r="X4388" s="148">
        <f>VLOOKUP(O4388,Stock[],6,FALSE)</f>
        <v>800</v>
      </c>
      <c r="Y4388" s="148">
        <f>+DailySales!$V4388*DailySales!$X4388</f>
        <v>9600</v>
      </c>
      <c r="Z4388" s="146"/>
      <c r="AA4388" s="146"/>
      <c r="AB4388" s="146"/>
      <c r="AC4388" s="146"/>
      <c r="AD4388" s="146"/>
      <c r="AE4388" s="149"/>
      <c r="AF4388" s="150"/>
      <c r="AG4388" s="151"/>
      <c r="AH4388" s="150">
        <v>46076</v>
      </c>
      <c r="AI4388" s="151">
        <v>9600</v>
      </c>
      <c r="AJ4388" s="150"/>
      <c r="AK4388" s="151"/>
      <c r="AL4388" s="34"/>
      <c r="AM4388" s="39"/>
      <c r="AN438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389" spans="1:40" ht="19.5" customHeight="1" x14ac:dyDescent="0.25">
      <c r="A4389" s="141">
        <f t="shared" si="688"/>
        <v>2026</v>
      </c>
      <c r="B4389" s="141">
        <f t="shared" si="689"/>
        <v>2</v>
      </c>
      <c r="C4389" s="154">
        <v>46076</v>
      </c>
      <c r="D4389" s="142">
        <f t="shared" ca="1" si="690"/>
        <v>46097</v>
      </c>
      <c r="E4389" s="142" t="str">
        <f t="shared" ca="1" si="691"/>
        <v>0-Months</v>
      </c>
      <c r="F4389" s="142" t="str">
        <f>VLOOKUP(O4389,Stock[],5,FALSE)</f>
        <v>BE</v>
      </c>
      <c r="G4389" s="143" t="s">
        <v>3791</v>
      </c>
      <c r="H4389" s="144"/>
      <c r="I4389" s="145" t="s">
        <v>233</v>
      </c>
      <c r="J4389" s="141" t="str">
        <f>VLOOKUP(I4389,Customers[],2,FALSE)</f>
        <v>ဦးဝင်းနိုင်</v>
      </c>
      <c r="K4389" s="141" t="str">
        <f>VLOOKUP(I4389,Customers[],4,FALSE)</f>
        <v>Wandwin</v>
      </c>
      <c r="L4389" s="32" t="str">
        <f>VLOOKUP(Table85[[#This Row],[CustomerID]],Table!H:K,3,0)</f>
        <v>လျှော်ပင်</v>
      </c>
      <c r="M4389" s="141" t="str">
        <f>VLOOKUP(I4389,Customers[],5,FALSE)</f>
        <v>WholeSales/Contract</v>
      </c>
      <c r="N4389" s="145" t="s">
        <v>10</v>
      </c>
      <c r="O4389" s="146" t="s">
        <v>240</v>
      </c>
      <c r="P4389" s="141" t="str">
        <f>VLOOKUP(O4389,Stock[],2,FALSE)</f>
        <v>သံပုရာအရက်</v>
      </c>
      <c r="Q4389" s="147">
        <f>VLOOKUP(O4389,Stock[],3,FALSE)</f>
        <v>0.64</v>
      </c>
      <c r="R4389" s="147">
        <f>VLOOKUP(O4389,Stock[],4,FALSE)</f>
        <v>14</v>
      </c>
      <c r="S4389" s="146"/>
      <c r="T4389" s="147">
        <f>(DailySales!$S4389/DailySales!$R4389)+DailySales!$U4389</f>
        <v>20</v>
      </c>
      <c r="U4389" s="146">
        <v>20</v>
      </c>
      <c r="V4389" s="148">
        <f>+DailySales!$T4389*DailySales!$R4389</f>
        <v>280</v>
      </c>
      <c r="W4389" s="148">
        <f>+DailySales!$V4389*DailySales!$Q4389</f>
        <v>179.20000000000002</v>
      </c>
      <c r="X4389" s="148">
        <f>VLOOKUP(O4389,Stock[],6,FALSE)</f>
        <v>1330</v>
      </c>
      <c r="Y4389" s="148">
        <f>+DailySales!$V4389*DailySales!$X4389</f>
        <v>372400</v>
      </c>
      <c r="Z4389" s="146"/>
      <c r="AA4389" s="146"/>
      <c r="AB4389" s="146"/>
      <c r="AC4389" s="146"/>
      <c r="AD4389" s="146"/>
      <c r="AE4389" s="149"/>
      <c r="AF4389" s="150"/>
      <c r="AG4389" s="151"/>
      <c r="AH4389" s="150"/>
      <c r="AI4389" s="151"/>
      <c r="AJ4389" s="150"/>
      <c r="AK4389" s="151"/>
      <c r="AL4389" s="34"/>
      <c r="AM4389" s="39"/>
      <c r="AN438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4390" spans="1:40" ht="19.5" customHeight="1" x14ac:dyDescent="0.25">
      <c r="A4390" s="141">
        <f t="shared" si="688"/>
        <v>2026</v>
      </c>
      <c r="B4390" s="141">
        <f t="shared" si="689"/>
        <v>2</v>
      </c>
      <c r="C4390" s="154">
        <v>46076</v>
      </c>
      <c r="D4390" s="142">
        <f t="shared" ca="1" si="690"/>
        <v>46097</v>
      </c>
      <c r="E4390" s="142" t="str">
        <f t="shared" ca="1" si="691"/>
        <v>0-Months</v>
      </c>
      <c r="F4390" s="142" t="str">
        <f>VLOOKUP(O4390,Stock[],5,FALSE)</f>
        <v>BE</v>
      </c>
      <c r="G4390" s="143" t="s">
        <v>3791</v>
      </c>
      <c r="H4390" s="144"/>
      <c r="I4390" s="145" t="s">
        <v>233</v>
      </c>
      <c r="J4390" s="141" t="str">
        <f>VLOOKUP(I4390,Customers[],2,FALSE)</f>
        <v>ဦးဝင်းနိုင်</v>
      </c>
      <c r="K4390" s="141" t="str">
        <f>VLOOKUP(I4390,Customers[],4,FALSE)</f>
        <v>Wandwin</v>
      </c>
      <c r="L4390" s="32" t="str">
        <f>VLOOKUP(Table85[[#This Row],[CustomerID]],Table!H:K,3,0)</f>
        <v>လျှော်ပင်</v>
      </c>
      <c r="M4390" s="141" t="str">
        <f>VLOOKUP(I4390,Customers[],5,FALSE)</f>
        <v>WholeSales/Contract</v>
      </c>
      <c r="N4390" s="145" t="s">
        <v>10</v>
      </c>
      <c r="O4390" s="146" t="s">
        <v>220</v>
      </c>
      <c r="P4390" s="141" t="str">
        <f>VLOOKUP(O4390,Stock[],2,FALSE)</f>
        <v>မြန်မာရှောက်ပျား</v>
      </c>
      <c r="Q4390" s="147">
        <f>VLOOKUP(O4390,Stock[],3,FALSE)</f>
        <v>0.64</v>
      </c>
      <c r="R4390" s="147">
        <f>VLOOKUP(O4390,Stock[],4,FALSE)</f>
        <v>14</v>
      </c>
      <c r="S4390" s="146"/>
      <c r="T4390" s="147">
        <f>(DailySales!$S4390/DailySales!$R4390)+DailySales!$U4390</f>
        <v>30</v>
      </c>
      <c r="U4390" s="146">
        <v>30</v>
      </c>
      <c r="V4390" s="148">
        <f>+DailySales!$T4390*DailySales!$R4390</f>
        <v>420</v>
      </c>
      <c r="W4390" s="148">
        <f>+DailySales!$V4390*DailySales!$Q4390</f>
        <v>268.8</v>
      </c>
      <c r="X4390" s="148">
        <f>VLOOKUP(O4390,Stock[],6,FALSE)</f>
        <v>1370</v>
      </c>
      <c r="Y4390" s="148">
        <f>+DailySales!$V4390*DailySales!$X4390</f>
        <v>575400</v>
      </c>
      <c r="Z4390" s="146"/>
      <c r="AA4390" s="146"/>
      <c r="AB4390" s="146"/>
      <c r="AC4390" s="146"/>
      <c r="AD4390" s="146"/>
      <c r="AE4390" s="149"/>
      <c r="AF4390" s="150"/>
      <c r="AG4390" s="151"/>
      <c r="AH4390" s="150"/>
      <c r="AI4390" s="151"/>
      <c r="AJ4390" s="150"/>
      <c r="AK4390" s="151"/>
      <c r="AL4390" s="34"/>
      <c r="AM4390" s="39"/>
      <c r="AN439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575400</v>
      </c>
    </row>
    <row r="4391" spans="1:40" ht="19.5" customHeight="1" x14ac:dyDescent="0.25">
      <c r="A4391" s="141">
        <f t="shared" si="688"/>
        <v>2026</v>
      </c>
      <c r="B4391" s="141">
        <f t="shared" si="689"/>
        <v>2</v>
      </c>
      <c r="C4391" s="154">
        <v>46076</v>
      </c>
      <c r="D4391" s="142">
        <f t="shared" ca="1" si="690"/>
        <v>46097</v>
      </c>
      <c r="E4391" s="142" t="str">
        <f t="shared" ca="1" si="691"/>
        <v>0-Months</v>
      </c>
      <c r="F4391" s="142" t="str">
        <f>VLOOKUP(O4391,Stock[],5,FALSE)</f>
        <v>BE</v>
      </c>
      <c r="G4391" s="143" t="s">
        <v>3791</v>
      </c>
      <c r="H4391" s="144"/>
      <c r="I4391" s="145" t="s">
        <v>233</v>
      </c>
      <c r="J4391" s="141" t="str">
        <f>VLOOKUP(I4391,Customers[],2,FALSE)</f>
        <v>ဦးဝင်းနိုင်</v>
      </c>
      <c r="K4391" s="141" t="str">
        <f>VLOOKUP(I4391,Customers[],4,FALSE)</f>
        <v>Wandwin</v>
      </c>
      <c r="L4391" s="32" t="str">
        <f>VLOOKUP(Table85[[#This Row],[CustomerID]],Table!H:K,3,0)</f>
        <v>လျှော်ပင်</v>
      </c>
      <c r="M4391" s="141" t="str">
        <f>VLOOKUP(I4391,Customers[],5,FALSE)</f>
        <v>WholeSales/Contract</v>
      </c>
      <c r="N4391" s="145" t="s">
        <v>10</v>
      </c>
      <c r="O4391" s="146" t="s">
        <v>2120</v>
      </c>
      <c r="P4391" s="141" t="str">
        <f>VLOOKUP(O4391,Stock[],2,FALSE)</f>
        <v>ဇေ အရက်သန့်</v>
      </c>
      <c r="Q4391" s="147">
        <f>VLOOKUP(O4391,Stock[],3,FALSE)</f>
        <v>0.64</v>
      </c>
      <c r="R4391" s="147">
        <f>VLOOKUP(O4391,Stock[],4,FALSE)</f>
        <v>14</v>
      </c>
      <c r="S4391" s="146"/>
      <c r="T4391" s="147">
        <f>(DailySales!$S4391/DailySales!$R4391)+DailySales!$U4391</f>
        <v>10</v>
      </c>
      <c r="U4391" s="146">
        <v>10</v>
      </c>
      <c r="V4391" s="148">
        <f>+DailySales!$T4391*DailySales!$R4391</f>
        <v>140</v>
      </c>
      <c r="W4391" s="148">
        <f>+DailySales!$V4391*DailySales!$Q4391</f>
        <v>89.600000000000009</v>
      </c>
      <c r="X4391" s="148">
        <f>VLOOKUP(O4391,Stock[],6,FALSE)</f>
        <v>1380</v>
      </c>
      <c r="Y4391" s="148">
        <f>+DailySales!$V4391*DailySales!$X4391</f>
        <v>193200</v>
      </c>
      <c r="Z4391" s="146"/>
      <c r="AA4391" s="146"/>
      <c r="AB4391" s="146"/>
      <c r="AC4391" s="146"/>
      <c r="AD4391" s="146"/>
      <c r="AE4391" s="149"/>
      <c r="AF4391" s="150"/>
      <c r="AG4391" s="151"/>
      <c r="AH4391" s="150"/>
      <c r="AI4391" s="151"/>
      <c r="AJ4391" s="150"/>
      <c r="AK4391" s="151"/>
      <c r="AL4391" s="34"/>
      <c r="AM4391" s="39"/>
      <c r="AN439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193200</v>
      </c>
    </row>
    <row r="4392" spans="1:40" ht="19.5" customHeight="1" x14ac:dyDescent="0.25">
      <c r="A4392" s="141">
        <f t="shared" si="688"/>
        <v>2026</v>
      </c>
      <c r="B4392" s="141">
        <f t="shared" si="689"/>
        <v>2</v>
      </c>
      <c r="C4392" s="154">
        <v>46076</v>
      </c>
      <c r="D4392" s="142">
        <f t="shared" ca="1" si="690"/>
        <v>46097</v>
      </c>
      <c r="E4392" s="142" t="str">
        <f t="shared" ca="1" si="691"/>
        <v>0-Months</v>
      </c>
      <c r="F4392" s="142" t="str">
        <f>VLOOKUP(O4392,Stock[],5,FALSE)</f>
        <v>BE</v>
      </c>
      <c r="G4392" s="143" t="s">
        <v>3792</v>
      </c>
      <c r="H4392" s="144"/>
      <c r="I4392" s="145" t="s">
        <v>233</v>
      </c>
      <c r="J4392" s="141" t="str">
        <f>VLOOKUP(I4392,Customers[],2,FALSE)</f>
        <v>ဦးဝင်းနိုင်</v>
      </c>
      <c r="K4392" s="141" t="str">
        <f>VLOOKUP(I4392,Customers[],4,FALSE)</f>
        <v>Wandwin</v>
      </c>
      <c r="L4392" s="32" t="str">
        <f>VLOOKUP(Table85[[#This Row],[CustomerID]],Table!H:K,3,0)</f>
        <v>လျှော်ပင်</v>
      </c>
      <c r="M4392" s="141" t="str">
        <f>VLOOKUP(I4392,Customers[],5,FALSE)</f>
        <v>WholeSales/Contract</v>
      </c>
      <c r="N4392" s="145" t="s">
        <v>10</v>
      </c>
      <c r="O4392" s="146" t="s">
        <v>240</v>
      </c>
      <c r="P4392" s="141" t="str">
        <f>VLOOKUP(O4392,Stock[],2,FALSE)</f>
        <v>သံပုရာအရက်</v>
      </c>
      <c r="Q4392" s="147">
        <f>VLOOKUP(O4392,Stock[],3,FALSE)</f>
        <v>0.64</v>
      </c>
      <c r="R4392" s="147">
        <f>VLOOKUP(O4392,Stock[],4,FALSE)</f>
        <v>14</v>
      </c>
      <c r="S4392" s="146"/>
      <c r="T4392" s="147">
        <f>(DailySales!$S4392/DailySales!$R4392)+DailySales!$U4392</f>
        <v>5</v>
      </c>
      <c r="U4392" s="146">
        <v>5</v>
      </c>
      <c r="V4392" s="148">
        <f>+DailySales!$T4392*DailySales!$R4392</f>
        <v>70</v>
      </c>
      <c r="W4392" s="148">
        <f>+DailySales!$V4392*DailySales!$Q4392</f>
        <v>44.800000000000004</v>
      </c>
      <c r="X4392" s="148">
        <f>VLOOKUP(O4392,Stock[],6,FALSE)</f>
        <v>1330</v>
      </c>
      <c r="Y4392" s="148">
        <f>+DailySales!$V4392*DailySales!$X4392</f>
        <v>93100</v>
      </c>
      <c r="Z4392" s="146"/>
      <c r="AA4392" s="146"/>
      <c r="AB4392" s="146"/>
      <c r="AC4392" s="146"/>
      <c r="AD4392" s="146"/>
      <c r="AE4392" s="149"/>
      <c r="AF4392" s="150"/>
      <c r="AG4392" s="151"/>
      <c r="AH4392" s="150"/>
      <c r="AI4392" s="151"/>
      <c r="AJ4392" s="150"/>
      <c r="AK4392" s="151"/>
      <c r="AL4392" s="34"/>
      <c r="AM4392" s="39"/>
      <c r="AN439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</v>
      </c>
    </row>
    <row r="4393" spans="1:40" ht="19.5" customHeight="1" x14ac:dyDescent="0.25">
      <c r="A4393" s="141">
        <f t="shared" ref="A4393:A4401" si="692">YEAR(C4393)</f>
        <v>2026</v>
      </c>
      <c r="B4393" s="141">
        <f t="shared" ref="B4393:B4401" si="693">MONTH(C4393)</f>
        <v>2</v>
      </c>
      <c r="C4393" s="154">
        <v>46076</v>
      </c>
      <c r="D4393" s="142">
        <f t="shared" ref="D4393:D4401" ca="1" si="694">TODAY()</f>
        <v>46097</v>
      </c>
      <c r="E4393" s="142" t="str">
        <f t="shared" ref="E4393:E4401" ca="1" si="695">DATEDIF(C4393,D4393,"M")&amp;"-Months"</f>
        <v>0-Months</v>
      </c>
      <c r="F4393" s="142" t="str">
        <f>VLOOKUP(O4393,Stock[],5,FALSE)</f>
        <v>BE</v>
      </c>
      <c r="G4393" s="143" t="s">
        <v>3792</v>
      </c>
      <c r="H4393" s="144"/>
      <c r="I4393" s="145" t="s">
        <v>233</v>
      </c>
      <c r="J4393" s="141" t="str">
        <f>VLOOKUP(I4393,Customers[],2,FALSE)</f>
        <v>ဦးဝင်းနိုင်</v>
      </c>
      <c r="K4393" s="141" t="str">
        <f>VLOOKUP(I4393,Customers[],4,FALSE)</f>
        <v>Wandwin</v>
      </c>
      <c r="L4393" s="32" t="str">
        <f>VLOOKUP(Table85[[#This Row],[CustomerID]],Table!H:K,3,0)</f>
        <v>လျှော်ပင်</v>
      </c>
      <c r="M4393" s="141" t="str">
        <f>VLOOKUP(I4393,Customers[],5,FALSE)</f>
        <v>WholeSales/Contract</v>
      </c>
      <c r="N4393" s="145" t="s">
        <v>10</v>
      </c>
      <c r="O4393" s="146" t="s">
        <v>220</v>
      </c>
      <c r="P4393" s="141" t="str">
        <f>VLOOKUP(O4393,Stock[],2,FALSE)</f>
        <v>မြန်မာရှောက်ပျား</v>
      </c>
      <c r="Q4393" s="147">
        <f>VLOOKUP(O4393,Stock[],3,FALSE)</f>
        <v>0.64</v>
      </c>
      <c r="R4393" s="147">
        <f>VLOOKUP(O4393,Stock[],4,FALSE)</f>
        <v>14</v>
      </c>
      <c r="S4393" s="146"/>
      <c r="T4393" s="147">
        <f>(DailySales!$S4393/DailySales!$R4393)+DailySales!$U4393</f>
        <v>30</v>
      </c>
      <c r="U4393" s="146">
        <v>30</v>
      </c>
      <c r="V4393" s="148">
        <f>+DailySales!$T4393*DailySales!$R4393</f>
        <v>420</v>
      </c>
      <c r="W4393" s="148">
        <f>+DailySales!$V4393*DailySales!$Q4393</f>
        <v>268.8</v>
      </c>
      <c r="X4393" s="148">
        <f>VLOOKUP(O4393,Stock[],6,FALSE)</f>
        <v>1370</v>
      </c>
      <c r="Y4393" s="148">
        <f>+DailySales!$V4393*DailySales!$X4393</f>
        <v>575400</v>
      </c>
      <c r="Z4393" s="146"/>
      <c r="AA4393" s="146"/>
      <c r="AB4393" s="146"/>
      <c r="AC4393" s="146"/>
      <c r="AD4393" s="146"/>
      <c r="AE4393" s="149"/>
      <c r="AF4393" s="150"/>
      <c r="AG4393" s="151"/>
      <c r="AH4393" s="150"/>
      <c r="AI4393" s="151"/>
      <c r="AJ4393" s="150"/>
      <c r="AK4393" s="151"/>
      <c r="AL4393" s="34"/>
      <c r="AM4393" s="39"/>
      <c r="AN439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575400</v>
      </c>
    </row>
    <row r="4394" spans="1:40" ht="19.5" customHeight="1" x14ac:dyDescent="0.25">
      <c r="A4394" s="141">
        <f t="shared" si="692"/>
        <v>2026</v>
      </c>
      <c r="B4394" s="141">
        <f t="shared" si="693"/>
        <v>2</v>
      </c>
      <c r="C4394" s="154">
        <v>46076</v>
      </c>
      <c r="D4394" s="142">
        <f t="shared" ca="1" si="694"/>
        <v>46097</v>
      </c>
      <c r="E4394" s="142" t="str">
        <f t="shared" ca="1" si="695"/>
        <v>0-Months</v>
      </c>
      <c r="F4394" s="142" t="str">
        <f>VLOOKUP(O4394,Stock[],5,FALSE)</f>
        <v>BE</v>
      </c>
      <c r="G4394" s="143" t="s">
        <v>3792</v>
      </c>
      <c r="H4394" s="144"/>
      <c r="I4394" s="145" t="s">
        <v>233</v>
      </c>
      <c r="J4394" s="141" t="str">
        <f>VLOOKUP(I4394,Customers[],2,FALSE)</f>
        <v>ဦးဝင်းနိုင်</v>
      </c>
      <c r="K4394" s="141" t="str">
        <f>VLOOKUP(I4394,Customers[],4,FALSE)</f>
        <v>Wandwin</v>
      </c>
      <c r="L4394" s="32" t="str">
        <f>VLOOKUP(Table85[[#This Row],[CustomerID]],Table!H:K,3,0)</f>
        <v>လျှော်ပင်</v>
      </c>
      <c r="M4394" s="141" t="str">
        <f>VLOOKUP(I4394,Customers[],5,FALSE)</f>
        <v>WholeSales/Contract</v>
      </c>
      <c r="N4394" s="145" t="s">
        <v>10</v>
      </c>
      <c r="O4394" s="146" t="s">
        <v>217</v>
      </c>
      <c r="P4394" s="141" t="str">
        <f>VLOOKUP(O4394,Stock[],2,FALSE)</f>
        <v>လိမ္မော်ဖြူ</v>
      </c>
      <c r="Q4394" s="147">
        <f>VLOOKUP(O4394,Stock[],3,FALSE)</f>
        <v>0.64</v>
      </c>
      <c r="R4394" s="147">
        <f>VLOOKUP(O4394,Stock[],4,FALSE)</f>
        <v>24</v>
      </c>
      <c r="S4394" s="146"/>
      <c r="T4394" s="147">
        <f>(DailySales!$S4394/DailySales!$R4394)+DailySales!$U4394</f>
        <v>20</v>
      </c>
      <c r="U4394" s="146">
        <v>20</v>
      </c>
      <c r="V4394" s="148">
        <f>+DailySales!$T4394*DailySales!$R4394</f>
        <v>480</v>
      </c>
      <c r="W4394" s="148">
        <f>+DailySales!$V4394*DailySales!$Q4394</f>
        <v>307.2</v>
      </c>
      <c r="X4394" s="148">
        <f>VLOOKUP(O4394,Stock[],6,FALSE)</f>
        <v>1330</v>
      </c>
      <c r="Y4394" s="148">
        <f>+DailySales!$V4394*DailySales!$X4394</f>
        <v>638400</v>
      </c>
      <c r="Z4394" s="146"/>
      <c r="AA4394" s="146"/>
      <c r="AB4394" s="146"/>
      <c r="AC4394" s="146"/>
      <c r="AD4394" s="146"/>
      <c r="AE4394" s="149"/>
      <c r="AF4394" s="150"/>
      <c r="AG4394" s="151"/>
      <c r="AH4394" s="150"/>
      <c r="AI4394" s="151"/>
      <c r="AJ4394" s="150"/>
      <c r="AK4394" s="151"/>
      <c r="AL4394" s="34"/>
      <c r="AM4394" s="39"/>
      <c r="AN439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638400</v>
      </c>
    </row>
    <row r="4395" spans="1:40" ht="19.5" customHeight="1" x14ac:dyDescent="0.25">
      <c r="A4395" s="141">
        <f t="shared" si="692"/>
        <v>2026</v>
      </c>
      <c r="B4395" s="141">
        <f t="shared" si="693"/>
        <v>2</v>
      </c>
      <c r="C4395" s="154">
        <v>46076</v>
      </c>
      <c r="D4395" s="142">
        <f t="shared" ca="1" si="694"/>
        <v>46097</v>
      </c>
      <c r="E4395" s="142" t="str">
        <f t="shared" ca="1" si="695"/>
        <v>0-Months</v>
      </c>
      <c r="F4395" s="142" t="str">
        <f>VLOOKUP(O4395,Stock[],5,FALSE)</f>
        <v>BE</v>
      </c>
      <c r="G4395" s="143" t="s">
        <v>3792</v>
      </c>
      <c r="H4395" s="144"/>
      <c r="I4395" s="145" t="s">
        <v>233</v>
      </c>
      <c r="J4395" s="141" t="str">
        <f>VLOOKUP(I4395,Customers[],2,FALSE)</f>
        <v>ဦးဝင်းနိုင်</v>
      </c>
      <c r="K4395" s="141" t="str">
        <f>VLOOKUP(I4395,Customers[],4,FALSE)</f>
        <v>Wandwin</v>
      </c>
      <c r="L4395" s="32" t="str">
        <f>VLOOKUP(Table85[[#This Row],[CustomerID]],Table!H:K,3,0)</f>
        <v>လျှော်ပင်</v>
      </c>
      <c r="M4395" s="141" t="str">
        <f>VLOOKUP(I4395,Customers[],5,FALSE)</f>
        <v>WholeSales/Contract</v>
      </c>
      <c r="N4395" s="145" t="s">
        <v>10</v>
      </c>
      <c r="O4395" s="146" t="s">
        <v>2120</v>
      </c>
      <c r="P4395" s="141" t="str">
        <f>VLOOKUP(O4395,Stock[],2,FALSE)</f>
        <v>ဇေ အရက်သန့်</v>
      </c>
      <c r="Q4395" s="147">
        <f>VLOOKUP(O4395,Stock[],3,FALSE)</f>
        <v>0.64</v>
      </c>
      <c r="R4395" s="147">
        <f>VLOOKUP(O4395,Stock[],4,FALSE)</f>
        <v>14</v>
      </c>
      <c r="S4395" s="146"/>
      <c r="T4395" s="147">
        <f>(DailySales!$S4395/DailySales!$R4395)+DailySales!$U4395</f>
        <v>3</v>
      </c>
      <c r="U4395" s="146">
        <v>3</v>
      </c>
      <c r="V4395" s="148">
        <f>+DailySales!$T4395*DailySales!$R4395</f>
        <v>42</v>
      </c>
      <c r="W4395" s="148">
        <f>+DailySales!$V4395*DailySales!$Q4395</f>
        <v>26.88</v>
      </c>
      <c r="X4395" s="148">
        <f>VLOOKUP(O4395,Stock[],6,FALSE)</f>
        <v>1380</v>
      </c>
      <c r="Y4395" s="148">
        <f>+DailySales!$V4395*DailySales!$X4395</f>
        <v>57960</v>
      </c>
      <c r="Z4395" s="146"/>
      <c r="AA4395" s="146"/>
      <c r="AB4395" s="146"/>
      <c r="AC4395" s="146"/>
      <c r="AD4395" s="146"/>
      <c r="AE4395" s="149"/>
      <c r="AF4395" s="150"/>
      <c r="AG4395" s="151"/>
      <c r="AH4395" s="150"/>
      <c r="AI4395" s="151"/>
      <c r="AJ4395" s="150"/>
      <c r="AK4395" s="151"/>
      <c r="AL4395" s="34"/>
      <c r="AM4395" s="39"/>
      <c r="AN439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57960</v>
      </c>
    </row>
    <row r="4396" spans="1:40" ht="19.5" customHeight="1" x14ac:dyDescent="0.25">
      <c r="A4396" s="141">
        <f t="shared" si="692"/>
        <v>2026</v>
      </c>
      <c r="B4396" s="141">
        <f t="shared" si="693"/>
        <v>2</v>
      </c>
      <c r="C4396" s="154">
        <v>46076</v>
      </c>
      <c r="D4396" s="142">
        <f t="shared" ca="1" si="694"/>
        <v>46097</v>
      </c>
      <c r="E4396" s="142" t="str">
        <f t="shared" ca="1" si="695"/>
        <v>0-Months</v>
      </c>
      <c r="F4396" s="142" t="str">
        <f>VLOOKUP(O4396,Stock[],5,FALSE)</f>
        <v>BE</v>
      </c>
      <c r="G4396" s="143" t="s">
        <v>3792</v>
      </c>
      <c r="H4396" s="144"/>
      <c r="I4396" s="145" t="s">
        <v>233</v>
      </c>
      <c r="J4396" s="141" t="str">
        <f>VLOOKUP(I4396,Customers[],2,FALSE)</f>
        <v>ဦးဝင်းနိုင်</v>
      </c>
      <c r="K4396" s="141" t="str">
        <f>VLOOKUP(I4396,Customers[],4,FALSE)</f>
        <v>Wandwin</v>
      </c>
      <c r="L4396" s="32" t="str">
        <f>VLOOKUP(Table85[[#This Row],[CustomerID]],Table!H:K,3,0)</f>
        <v>လျှော်ပင်</v>
      </c>
      <c r="M4396" s="141" t="str">
        <f>VLOOKUP(I4396,Customers[],5,FALSE)</f>
        <v>WholeSales/Contract</v>
      </c>
      <c r="N4396" s="145" t="s">
        <v>10</v>
      </c>
      <c r="O4396" s="146" t="s">
        <v>210</v>
      </c>
      <c r="P4396" s="141" t="str">
        <f>VLOOKUP(O4396,Stock[],2,FALSE)</f>
        <v>ဇေယျဝတီ Red ပု</v>
      </c>
      <c r="Q4396" s="147">
        <f>VLOOKUP(O4396,Stock[],3,FALSE)</f>
        <v>0.64</v>
      </c>
      <c r="R4396" s="147">
        <f>VLOOKUP(O4396,Stock[],4,FALSE)</f>
        <v>14</v>
      </c>
      <c r="S4396" s="146"/>
      <c r="T4396" s="147">
        <f>(DailySales!$S4396/DailySales!$R4396)+DailySales!$U4396</f>
        <v>10</v>
      </c>
      <c r="U4396" s="146">
        <v>10</v>
      </c>
      <c r="V4396" s="148">
        <f>+DailySales!$T4396*DailySales!$R4396</f>
        <v>140</v>
      </c>
      <c r="W4396" s="148">
        <f>+DailySales!$V4396*DailySales!$Q4396</f>
        <v>89.600000000000009</v>
      </c>
      <c r="X4396" s="148">
        <f>VLOOKUP(O4396,Stock[],6,FALSE)</f>
        <v>1600</v>
      </c>
      <c r="Y4396" s="148">
        <f>+DailySales!$V4396*DailySales!$X4396</f>
        <v>224000</v>
      </c>
      <c r="Z4396" s="146"/>
      <c r="AA4396" s="146"/>
      <c r="AB4396" s="146"/>
      <c r="AC4396" s="146"/>
      <c r="AD4396" s="146"/>
      <c r="AE4396" s="149"/>
      <c r="AF4396" s="150"/>
      <c r="AG4396" s="151"/>
      <c r="AH4396" s="150"/>
      <c r="AI4396" s="151"/>
      <c r="AJ4396" s="150"/>
      <c r="AK4396" s="151"/>
      <c r="AL4396" s="34"/>
      <c r="AM4396" s="39"/>
      <c r="AN439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224000</v>
      </c>
    </row>
    <row r="4397" spans="1:40" ht="19.5" customHeight="1" x14ac:dyDescent="0.25">
      <c r="A4397" s="141">
        <f t="shared" si="692"/>
        <v>2026</v>
      </c>
      <c r="B4397" s="141">
        <f t="shared" si="693"/>
        <v>2</v>
      </c>
      <c r="C4397" s="154">
        <v>46076</v>
      </c>
      <c r="D4397" s="142">
        <f t="shared" ca="1" si="694"/>
        <v>46097</v>
      </c>
      <c r="E4397" s="142" t="str">
        <f t="shared" ca="1" si="695"/>
        <v>0-Months</v>
      </c>
      <c r="F4397" s="142" t="str">
        <f>VLOOKUP(O4397,Stock[],5,FALSE)</f>
        <v>BE</v>
      </c>
      <c r="G4397" s="143" t="s">
        <v>3792</v>
      </c>
      <c r="H4397" s="144"/>
      <c r="I4397" s="145" t="s">
        <v>233</v>
      </c>
      <c r="J4397" s="141" t="str">
        <f>VLOOKUP(I4397,Customers[],2,FALSE)</f>
        <v>ဦးဝင်းနိုင်</v>
      </c>
      <c r="K4397" s="141" t="str">
        <f>VLOOKUP(I4397,Customers[],4,FALSE)</f>
        <v>Wandwin</v>
      </c>
      <c r="L4397" s="32" t="str">
        <f>VLOOKUP(Table85[[#This Row],[CustomerID]],Table!H:K,3,0)</f>
        <v>လျှော်ပင်</v>
      </c>
      <c r="M4397" s="141" t="str">
        <f>VLOOKUP(I4397,Customers[],5,FALSE)</f>
        <v>WholeSales/Contract</v>
      </c>
      <c r="N4397" s="145" t="s">
        <v>10</v>
      </c>
      <c r="O4397" s="146" t="s">
        <v>214</v>
      </c>
      <c r="P4397" s="141" t="str">
        <f>VLOOKUP(O4397,Stock[],2,FALSE)</f>
        <v>ကောင်းကြည်</v>
      </c>
      <c r="Q4397" s="147">
        <f>VLOOKUP(O4397,Stock[],3,FALSE)</f>
        <v>0.64</v>
      </c>
      <c r="R4397" s="147">
        <f>VLOOKUP(O4397,Stock[],4,FALSE)</f>
        <v>14</v>
      </c>
      <c r="S4397" s="146"/>
      <c r="T4397" s="147">
        <f>(DailySales!$S4397/DailySales!$R4397)+DailySales!$U4397</f>
        <v>10</v>
      </c>
      <c r="U4397" s="146">
        <v>10</v>
      </c>
      <c r="V4397" s="148">
        <f>+DailySales!$T4397*DailySales!$R4397</f>
        <v>140</v>
      </c>
      <c r="W4397" s="148">
        <f>+DailySales!$V4397*DailySales!$Q4397</f>
        <v>89.600000000000009</v>
      </c>
      <c r="X4397" s="148">
        <f>VLOOKUP(O4397,Stock[],6,FALSE)</f>
        <v>1330</v>
      </c>
      <c r="Y4397" s="148">
        <f>+DailySales!$V4397*DailySales!$X4397</f>
        <v>186200</v>
      </c>
      <c r="Z4397" s="146"/>
      <c r="AA4397" s="146"/>
      <c r="AB4397" s="146"/>
      <c r="AC4397" s="146"/>
      <c r="AD4397" s="146"/>
      <c r="AE4397" s="149"/>
      <c r="AF4397" s="150"/>
      <c r="AG4397" s="151"/>
      <c r="AH4397" s="150"/>
      <c r="AI4397" s="151"/>
      <c r="AJ4397" s="150"/>
      <c r="AK4397" s="151"/>
      <c r="AL4397" s="34"/>
      <c r="AM4397" s="39"/>
      <c r="AN439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4398" spans="1:40" ht="19.5" customHeight="1" x14ac:dyDescent="0.25">
      <c r="A4398" s="141">
        <f t="shared" si="692"/>
        <v>2026</v>
      </c>
      <c r="B4398" s="141">
        <f t="shared" si="693"/>
        <v>2</v>
      </c>
      <c r="C4398" s="154">
        <v>46076</v>
      </c>
      <c r="D4398" s="142">
        <f t="shared" ca="1" si="694"/>
        <v>46097</v>
      </c>
      <c r="E4398" s="142" t="str">
        <f t="shared" ca="1" si="695"/>
        <v>0-Months</v>
      </c>
      <c r="F4398" s="142" t="str">
        <f>VLOOKUP(O4398,Stock[],5,FALSE)</f>
        <v>BE</v>
      </c>
      <c r="G4398" s="143" t="s">
        <v>3792</v>
      </c>
      <c r="H4398" s="144"/>
      <c r="I4398" s="145" t="s">
        <v>233</v>
      </c>
      <c r="J4398" s="141" t="str">
        <f>VLOOKUP(I4398,Customers[],2,FALSE)</f>
        <v>ဦးဝင်းနိုင်</v>
      </c>
      <c r="K4398" s="141" t="str">
        <f>VLOOKUP(I4398,Customers[],4,FALSE)</f>
        <v>Wandwin</v>
      </c>
      <c r="L4398" s="32" t="str">
        <f>VLOOKUP(Table85[[#This Row],[CustomerID]],Table!H:K,3,0)</f>
        <v>လျှော်ပင်</v>
      </c>
      <c r="M4398" s="141" t="str">
        <f>VLOOKUP(I4398,Customers[],5,FALSE)</f>
        <v>WholeSales/Contract</v>
      </c>
      <c r="N4398" s="145" t="s">
        <v>10</v>
      </c>
      <c r="O4398" s="146" t="s">
        <v>205</v>
      </c>
      <c r="P4398" s="141" t="str">
        <f>VLOOKUP(O4398,Stock[],2,FALSE)</f>
        <v>ကောင်းကြည် ကော် 25%  (1Ltr )</v>
      </c>
      <c r="Q4398" s="147">
        <f>VLOOKUP(O4398,Stock[],3,FALSE)</f>
        <v>1</v>
      </c>
      <c r="R4398" s="147">
        <f>VLOOKUP(O4398,Stock[],4,FALSE)</f>
        <v>12</v>
      </c>
      <c r="S4398" s="146"/>
      <c r="T4398" s="147">
        <f>(DailySales!$S4398/DailySales!$R4398)+DailySales!$U4398</f>
        <v>15</v>
      </c>
      <c r="U4398" s="146">
        <v>15</v>
      </c>
      <c r="V4398" s="148">
        <f>+DailySales!$T4398*DailySales!$R4398</f>
        <v>180</v>
      </c>
      <c r="W4398" s="148">
        <f>+DailySales!$V4398*DailySales!$Q4398</f>
        <v>180</v>
      </c>
      <c r="X4398" s="148">
        <f>VLOOKUP(O4398,Stock[],6,FALSE)</f>
        <v>1530</v>
      </c>
      <c r="Y4398" s="148">
        <f>+DailySales!$V4398*DailySales!$X4398</f>
        <v>275400</v>
      </c>
      <c r="Z4398" s="146"/>
      <c r="AA4398" s="146"/>
      <c r="AB4398" s="146"/>
      <c r="AC4398" s="146"/>
      <c r="AD4398" s="146"/>
      <c r="AE4398" s="149"/>
      <c r="AF4398" s="150"/>
      <c r="AG4398" s="151"/>
      <c r="AH4398" s="150"/>
      <c r="AI4398" s="151"/>
      <c r="AJ4398" s="150"/>
      <c r="AK4398" s="151"/>
      <c r="AL4398" s="34"/>
      <c r="AM4398" s="39"/>
      <c r="AN439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275400</v>
      </c>
    </row>
    <row r="4399" spans="1:40" ht="19.5" customHeight="1" x14ac:dyDescent="0.25">
      <c r="A4399" s="141">
        <f t="shared" si="692"/>
        <v>2026</v>
      </c>
      <c r="B4399" s="141">
        <f t="shared" si="693"/>
        <v>2</v>
      </c>
      <c r="C4399" s="154">
        <v>46076</v>
      </c>
      <c r="D4399" s="142">
        <f t="shared" ca="1" si="694"/>
        <v>46097</v>
      </c>
      <c r="E4399" s="142" t="str">
        <f t="shared" ca="1" si="695"/>
        <v>0-Months</v>
      </c>
      <c r="F4399" s="142" t="str">
        <f>VLOOKUP(O4399,Stock[],5,FALSE)</f>
        <v>BE</v>
      </c>
      <c r="G4399" s="143" t="s">
        <v>3792</v>
      </c>
      <c r="H4399" s="144"/>
      <c r="I4399" s="145" t="s">
        <v>233</v>
      </c>
      <c r="J4399" s="141" t="str">
        <f>VLOOKUP(I4399,Customers[],2,FALSE)</f>
        <v>ဦးဝင်းနိုင်</v>
      </c>
      <c r="K4399" s="141" t="str">
        <f>VLOOKUP(I4399,Customers[],4,FALSE)</f>
        <v>Wandwin</v>
      </c>
      <c r="L4399" s="32" t="str">
        <f>VLOOKUP(Table85[[#This Row],[CustomerID]],Table!H:K,3,0)</f>
        <v>လျှော်ပင်</v>
      </c>
      <c r="M4399" s="141" t="str">
        <f>VLOOKUP(I4399,Customers[],5,FALSE)</f>
        <v>WholeSales/Contract</v>
      </c>
      <c r="N4399" s="145" t="s">
        <v>10</v>
      </c>
      <c r="O4399" s="146" t="s">
        <v>215</v>
      </c>
      <c r="P4399" s="141" t="str">
        <f>VLOOKUP(O4399,Stock[],2,FALSE)</f>
        <v>ဒဂုံနာနတ်</v>
      </c>
      <c r="Q4399" s="147">
        <f>VLOOKUP(O4399,Stock[],3,FALSE)</f>
        <v>0.64</v>
      </c>
      <c r="R4399" s="147">
        <f>VLOOKUP(O4399,Stock[],4,FALSE)</f>
        <v>24</v>
      </c>
      <c r="S4399" s="146"/>
      <c r="T4399" s="147">
        <f>(DailySales!$S4399/DailySales!$R4399)+DailySales!$U4399</f>
        <v>5</v>
      </c>
      <c r="U4399" s="146">
        <v>5</v>
      </c>
      <c r="V4399" s="148">
        <f>+DailySales!$T4399*DailySales!$R4399</f>
        <v>120</v>
      </c>
      <c r="W4399" s="148">
        <f>+DailySales!$V4399*DailySales!$Q4399</f>
        <v>76.8</v>
      </c>
      <c r="X4399" s="148">
        <f>VLOOKUP(O4399,Stock[],6,FALSE)</f>
        <v>1330</v>
      </c>
      <c r="Y4399" s="148">
        <f>+DailySales!$V4399*DailySales!$X4399</f>
        <v>159600</v>
      </c>
      <c r="Z4399" s="146"/>
      <c r="AA4399" s="146"/>
      <c r="AB4399" s="146"/>
      <c r="AC4399" s="146"/>
      <c r="AD4399" s="146"/>
      <c r="AE4399" s="149"/>
      <c r="AF4399" s="150"/>
      <c r="AG4399" s="151"/>
      <c r="AH4399" s="150"/>
      <c r="AI4399" s="151"/>
      <c r="AJ4399" s="150"/>
      <c r="AK4399" s="151"/>
      <c r="AL4399" s="34"/>
      <c r="AM4399" s="39"/>
      <c r="AN439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159600</v>
      </c>
    </row>
    <row r="4400" spans="1:40" ht="19.5" customHeight="1" x14ac:dyDescent="0.25">
      <c r="A4400" s="141">
        <f t="shared" si="692"/>
        <v>2026</v>
      </c>
      <c r="B4400" s="141">
        <f t="shared" si="693"/>
        <v>2</v>
      </c>
      <c r="C4400" s="154">
        <v>46076</v>
      </c>
      <c r="D4400" s="142">
        <f t="shared" ca="1" si="694"/>
        <v>46097</v>
      </c>
      <c r="E4400" s="142" t="str">
        <f t="shared" ca="1" si="695"/>
        <v>0-Months</v>
      </c>
      <c r="F4400" s="142" t="str">
        <f>VLOOKUP(O4400,Stock[],5,FALSE)</f>
        <v>BE</v>
      </c>
      <c r="G4400" s="143" t="s">
        <v>3793</v>
      </c>
      <c r="H4400" s="144"/>
      <c r="I4400" s="145" t="s">
        <v>240</v>
      </c>
      <c r="J4400" s="141" t="str">
        <f>VLOOKUP(I4400,Customers[],2,FALSE)</f>
        <v>လွင်</v>
      </c>
      <c r="K4400" s="141" t="str">
        <f>VLOOKUP(I4400,Customers[],4,FALSE)</f>
        <v>Kyukpadaung</v>
      </c>
      <c r="L4400" s="32" t="str">
        <f>VLOOKUP(Table85[[#This Row],[CustomerID]],Table!H:K,3,0)</f>
        <v>ကျောက်ပန်းတောင်း</v>
      </c>
      <c r="M4400" s="141" t="str">
        <f>VLOOKUP(I4400,Customers[],5,FALSE)</f>
        <v>WholeSales/Contract</v>
      </c>
      <c r="N4400" s="145" t="s">
        <v>10</v>
      </c>
      <c r="O4400" s="146" t="s">
        <v>2120</v>
      </c>
      <c r="P4400" s="141" t="str">
        <f>VLOOKUP(O4400,Stock[],2,FALSE)</f>
        <v>ဇေ အရက်သန့်</v>
      </c>
      <c r="Q4400" s="147">
        <f>VLOOKUP(O4400,Stock[],3,FALSE)</f>
        <v>0.64</v>
      </c>
      <c r="R4400" s="147">
        <f>VLOOKUP(O4400,Stock[],4,FALSE)</f>
        <v>14</v>
      </c>
      <c r="S4400" s="146"/>
      <c r="T4400" s="147">
        <f>(DailySales!$S4400/DailySales!$R4400)+DailySales!$U4400</f>
        <v>50</v>
      </c>
      <c r="U4400" s="146">
        <v>50</v>
      </c>
      <c r="V4400" s="148">
        <f>+DailySales!$T4400*DailySales!$R4400</f>
        <v>700</v>
      </c>
      <c r="W4400" s="148">
        <f>+DailySales!$V4400*DailySales!$Q4400</f>
        <v>448</v>
      </c>
      <c r="X4400" s="148">
        <f>VLOOKUP(O4400,Stock[],6,FALSE)</f>
        <v>1380</v>
      </c>
      <c r="Y4400" s="148">
        <f>+DailySales!$V4400*DailySales!$X4400</f>
        <v>966000</v>
      </c>
      <c r="Z4400" s="146"/>
      <c r="AA4400" s="146"/>
      <c r="AB4400" s="146"/>
      <c r="AC4400" s="146"/>
      <c r="AD4400" s="146"/>
      <c r="AE4400" s="149">
        <f>50*350</f>
        <v>17500</v>
      </c>
      <c r="AF4400" s="150"/>
      <c r="AG4400" s="151"/>
      <c r="AH4400" s="150"/>
      <c r="AI4400" s="151"/>
      <c r="AJ4400" s="150"/>
      <c r="AK4400" s="151"/>
      <c r="AL4400" s="34"/>
      <c r="AM4400" s="39"/>
      <c r="AN440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983500</v>
      </c>
    </row>
    <row r="4401" spans="1:40" ht="19.5" customHeight="1" x14ac:dyDescent="0.25">
      <c r="A4401" s="141">
        <f t="shared" si="692"/>
        <v>2026</v>
      </c>
      <c r="B4401" s="141">
        <f t="shared" si="693"/>
        <v>2</v>
      </c>
      <c r="C4401" s="154">
        <v>46076</v>
      </c>
      <c r="D4401" s="142">
        <f t="shared" ca="1" si="694"/>
        <v>46097</v>
      </c>
      <c r="E4401" s="142" t="str">
        <f t="shared" ca="1" si="695"/>
        <v>0-Months</v>
      </c>
      <c r="F4401" s="142" t="str">
        <f>VLOOKUP(O4401,Stock[],5,FALSE)</f>
        <v>BE</v>
      </c>
      <c r="G4401" s="143" t="s">
        <v>3793</v>
      </c>
      <c r="H4401" s="144"/>
      <c r="I4401" s="145" t="s">
        <v>240</v>
      </c>
      <c r="J4401" s="141" t="str">
        <f>VLOOKUP(I4401,Customers[],2,FALSE)</f>
        <v>လွင်</v>
      </c>
      <c r="K4401" s="141" t="str">
        <f>VLOOKUP(I4401,Customers[],4,FALSE)</f>
        <v>Kyukpadaung</v>
      </c>
      <c r="L4401" s="32" t="str">
        <f>VLOOKUP(Table85[[#This Row],[CustomerID]],Table!H:K,3,0)</f>
        <v>ကျောက်ပန်းတောင်း</v>
      </c>
      <c r="M4401" s="141" t="str">
        <f>VLOOKUP(I4401,Customers[],5,FALSE)</f>
        <v>WholeSales/Contract</v>
      </c>
      <c r="N4401" s="145" t="s">
        <v>10</v>
      </c>
      <c r="O4401" s="146" t="s">
        <v>2465</v>
      </c>
      <c r="P4401" s="141" t="str">
        <f>VLOOKUP(O4401,Stock[],2,FALSE)</f>
        <v>မိုးနဲကွန်ကီး</v>
      </c>
      <c r="Q4401" s="147">
        <f>VLOOKUP(O4401,Stock[],3,FALSE)</f>
        <v>0.64</v>
      </c>
      <c r="R4401" s="147">
        <f>VLOOKUP(O4401,Stock[],4,FALSE)</f>
        <v>14</v>
      </c>
      <c r="S4401" s="146"/>
      <c r="T4401" s="147">
        <f>(DailySales!$S4401/DailySales!$R4401)+DailySales!$U4401</f>
        <v>100</v>
      </c>
      <c r="U4401" s="146">
        <v>100</v>
      </c>
      <c r="V4401" s="148">
        <f>+DailySales!$T4401*DailySales!$R4401</f>
        <v>1400</v>
      </c>
      <c r="W4401" s="148">
        <f>+DailySales!$V4401*DailySales!$Q4401</f>
        <v>896</v>
      </c>
      <c r="X4401" s="148">
        <f>VLOOKUP(O4401,Stock[],6,FALSE)</f>
        <v>1700</v>
      </c>
      <c r="Y4401" s="148">
        <f>+DailySales!$V4401*DailySales!$X4401</f>
        <v>2380000</v>
      </c>
      <c r="Z4401" s="146"/>
      <c r="AA4401" s="146"/>
      <c r="AB4401" s="146"/>
      <c r="AC4401" s="146"/>
      <c r="AD4401" s="146"/>
      <c r="AE4401" s="149">
        <f>100*350</f>
        <v>35000</v>
      </c>
      <c r="AF4401" s="150"/>
      <c r="AG4401" s="151"/>
      <c r="AH4401" s="150"/>
      <c r="AI4401" s="151"/>
      <c r="AJ4401" s="150"/>
      <c r="AK4401" s="151"/>
      <c r="AL4401" s="34"/>
      <c r="AM4401" s="39"/>
      <c r="AN440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2415000</v>
      </c>
    </row>
    <row r="4402" spans="1:40" ht="19.5" customHeight="1" x14ac:dyDescent="0.25">
      <c r="A4402" s="141">
        <f t="shared" ref="A4402:A4410" si="696">YEAR(C4402)</f>
        <v>2026</v>
      </c>
      <c r="B4402" s="141">
        <f t="shared" ref="B4402:B4410" si="697">MONTH(C4402)</f>
        <v>2</v>
      </c>
      <c r="C4402" s="154">
        <v>46076</v>
      </c>
      <c r="D4402" s="142">
        <f t="shared" ref="D4402:D4410" ca="1" si="698">TODAY()</f>
        <v>46097</v>
      </c>
      <c r="E4402" s="142" t="str">
        <f t="shared" ref="E4402:E4410" ca="1" si="699">DATEDIF(C4402,D4402,"M")&amp;"-Months"</f>
        <v>0-Months</v>
      </c>
      <c r="F4402" s="142" t="str">
        <f>VLOOKUP(O4402,Stock[],5,FALSE)</f>
        <v>BE</v>
      </c>
      <c r="G4402" s="143" t="s">
        <v>3793</v>
      </c>
      <c r="H4402" s="144"/>
      <c r="I4402" s="145" t="s">
        <v>240</v>
      </c>
      <c r="J4402" s="141" t="str">
        <f>VLOOKUP(I4402,Customers[],2,FALSE)</f>
        <v>လွင်</v>
      </c>
      <c r="K4402" s="141" t="str">
        <f>VLOOKUP(I4402,Customers[],4,FALSE)</f>
        <v>Kyukpadaung</v>
      </c>
      <c r="L4402" s="32" t="str">
        <f>VLOOKUP(Table85[[#This Row],[CustomerID]],Table!H:K,3,0)</f>
        <v>ကျောက်ပန်းတောင်း</v>
      </c>
      <c r="M4402" s="141" t="str">
        <f>VLOOKUP(I4402,Customers[],5,FALSE)</f>
        <v>WholeSales/Contract</v>
      </c>
      <c r="N4402" s="145" t="s">
        <v>10</v>
      </c>
      <c r="O4402" s="146" t="s">
        <v>208</v>
      </c>
      <c r="P4402" s="141" t="str">
        <f>VLOOKUP(O4402,Stock[],2,FALSE)</f>
        <v>ဇေယျဝတီ Red</v>
      </c>
      <c r="Q4402" s="147">
        <f>VLOOKUP(O4402,Stock[],3,FALSE)</f>
        <v>0.7</v>
      </c>
      <c r="R4402" s="147">
        <f>VLOOKUP(O4402,Stock[],4,FALSE)</f>
        <v>12</v>
      </c>
      <c r="S4402" s="146"/>
      <c r="T4402" s="147">
        <f>(DailySales!$S4402/DailySales!$R4402)+DailySales!$U4402</f>
        <v>25</v>
      </c>
      <c r="U4402" s="146">
        <v>25</v>
      </c>
      <c r="V4402" s="148">
        <f>+DailySales!$T4402*DailySales!$R4402</f>
        <v>300</v>
      </c>
      <c r="W4402" s="148">
        <f>+DailySales!$V4402*DailySales!$Q4402</f>
        <v>210</v>
      </c>
      <c r="X4402" s="148">
        <f>VLOOKUP(O4402,Stock[],6,FALSE)</f>
        <v>1800</v>
      </c>
      <c r="Y4402" s="148">
        <f>+DailySales!$V4402*DailySales!$X4402</f>
        <v>540000</v>
      </c>
      <c r="Z4402" s="146"/>
      <c r="AA4402" s="146"/>
      <c r="AB4402" s="146"/>
      <c r="AC4402" s="146"/>
      <c r="AD4402" s="146"/>
      <c r="AE4402" s="149">
        <f>25*350</f>
        <v>8750</v>
      </c>
      <c r="AF4402" s="150"/>
      <c r="AG4402" s="151"/>
      <c r="AH4402" s="150"/>
      <c r="AI4402" s="151"/>
      <c r="AJ4402" s="150"/>
      <c r="AK4402" s="151"/>
      <c r="AL4402" s="34"/>
      <c r="AM4402" s="39"/>
      <c r="AN440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548750</v>
      </c>
    </row>
    <row r="4403" spans="1:40" ht="19.5" customHeight="1" x14ac:dyDescent="0.25">
      <c r="A4403" s="141">
        <f t="shared" si="696"/>
        <v>2026</v>
      </c>
      <c r="B4403" s="141">
        <f t="shared" si="697"/>
        <v>2</v>
      </c>
      <c r="C4403" s="154">
        <v>46076</v>
      </c>
      <c r="D4403" s="142">
        <f t="shared" ca="1" si="698"/>
        <v>46097</v>
      </c>
      <c r="E4403" s="142" t="str">
        <f t="shared" ca="1" si="699"/>
        <v>0-Months</v>
      </c>
      <c r="F4403" s="142" t="str">
        <f>VLOOKUP(O4403,Stock[],5,FALSE)</f>
        <v>BE</v>
      </c>
      <c r="G4403" s="143" t="s">
        <v>3793</v>
      </c>
      <c r="H4403" s="144"/>
      <c r="I4403" s="145" t="s">
        <v>240</v>
      </c>
      <c r="J4403" s="141" t="str">
        <f>VLOOKUP(I4403,Customers[],2,FALSE)</f>
        <v>လွင်</v>
      </c>
      <c r="K4403" s="141" t="str">
        <f>VLOOKUP(I4403,Customers[],4,FALSE)</f>
        <v>Kyukpadaung</v>
      </c>
      <c r="L4403" s="32" t="str">
        <f>VLOOKUP(Table85[[#This Row],[CustomerID]],Table!H:K,3,0)</f>
        <v>ကျောက်ပန်းတောင်း</v>
      </c>
      <c r="M4403" s="141" t="str">
        <f>VLOOKUP(I4403,Customers[],5,FALSE)</f>
        <v>WholeSales/Contract</v>
      </c>
      <c r="N4403" s="145" t="s">
        <v>10</v>
      </c>
      <c r="O4403" s="146" t="s">
        <v>223</v>
      </c>
      <c r="P4403" s="141" t="str">
        <f>VLOOKUP(O4403,Stock[],2,FALSE)</f>
        <v>ချယ်ရီအရက်သန့်ကော် (.6Ltr)</v>
      </c>
      <c r="Q4403" s="147">
        <f>VLOOKUP(O4403,Stock[],3,FALSE)</f>
        <v>0.6</v>
      </c>
      <c r="R4403" s="147">
        <f>VLOOKUP(O4403,Stock[],4,FALSE)</f>
        <v>24</v>
      </c>
      <c r="S4403" s="146"/>
      <c r="T4403" s="147">
        <f>(DailySales!$S4403/DailySales!$R4403)+DailySales!$U4403</f>
        <v>50</v>
      </c>
      <c r="U4403" s="146">
        <v>50</v>
      </c>
      <c r="V4403" s="148">
        <f>+DailySales!$T4403*DailySales!$R4403</f>
        <v>1200</v>
      </c>
      <c r="W4403" s="148">
        <f>+DailySales!$V4403*DailySales!$Q4403</f>
        <v>720</v>
      </c>
      <c r="X4403" s="148">
        <f>VLOOKUP(O4403,Stock[],6,FALSE)</f>
        <v>875</v>
      </c>
      <c r="Y4403" s="148">
        <f>+DailySales!$V4403*DailySales!$X4403</f>
        <v>1050000</v>
      </c>
      <c r="Z4403" s="146"/>
      <c r="AA4403" s="146"/>
      <c r="AB4403" s="146"/>
      <c r="AC4403" s="146"/>
      <c r="AD4403" s="146"/>
      <c r="AE4403" s="149"/>
      <c r="AF4403" s="150"/>
      <c r="AG4403" s="151"/>
      <c r="AH4403" s="150"/>
      <c r="AI4403" s="151"/>
      <c r="AJ4403" s="150"/>
      <c r="AK4403" s="151"/>
      <c r="AL4403" s="34"/>
      <c r="AM4403" s="39"/>
      <c r="AN440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1050000</v>
      </c>
    </row>
    <row r="4404" spans="1:40" ht="19.5" customHeight="1" x14ac:dyDescent="0.25">
      <c r="A4404" s="141">
        <f t="shared" si="696"/>
        <v>2026</v>
      </c>
      <c r="B4404" s="141">
        <f t="shared" si="697"/>
        <v>2</v>
      </c>
      <c r="C4404" s="154">
        <v>46076</v>
      </c>
      <c r="D4404" s="142">
        <f t="shared" ca="1" si="698"/>
        <v>46097</v>
      </c>
      <c r="E4404" s="142" t="str">
        <f t="shared" ca="1" si="699"/>
        <v>0-Months</v>
      </c>
      <c r="F4404" s="142" t="str">
        <f>VLOOKUP(O4404,Stock[],5,FALSE)</f>
        <v>BE</v>
      </c>
      <c r="G4404" s="143" t="s">
        <v>3793</v>
      </c>
      <c r="H4404" s="144"/>
      <c r="I4404" s="145" t="s">
        <v>240</v>
      </c>
      <c r="J4404" s="141" t="str">
        <f>VLOOKUP(I4404,Customers[],2,FALSE)</f>
        <v>လွင်</v>
      </c>
      <c r="K4404" s="141" t="str">
        <f>VLOOKUP(I4404,Customers[],4,FALSE)</f>
        <v>Kyukpadaung</v>
      </c>
      <c r="L4404" s="32" t="str">
        <f>VLOOKUP(Table85[[#This Row],[CustomerID]],Table!H:K,3,0)</f>
        <v>ကျောက်ပန်းတောင်း</v>
      </c>
      <c r="M4404" s="141" t="str">
        <f>VLOOKUP(I4404,Customers[],5,FALSE)</f>
        <v>WholeSales/Contract</v>
      </c>
      <c r="N4404" s="145" t="s">
        <v>10</v>
      </c>
      <c r="O4404" s="146" t="s">
        <v>225</v>
      </c>
      <c r="P4404" s="141" t="str">
        <f>VLOOKUP(O4404,Stock[],2,FALSE)</f>
        <v>ချယ်ရီသံပုရာအရက်သန့်ကော် (1Ltr)</v>
      </c>
      <c r="Q4404" s="147">
        <f>VLOOKUP(O4404,Stock[],3,FALSE)</f>
        <v>1</v>
      </c>
      <c r="R4404" s="147">
        <f>VLOOKUP(O4404,Stock[],4,FALSE)</f>
        <v>12</v>
      </c>
      <c r="S4404" s="146"/>
      <c r="T4404" s="147">
        <f>(DailySales!$S4404/DailySales!$R4404)+DailySales!$U4404</f>
        <v>30</v>
      </c>
      <c r="U4404" s="146">
        <v>30</v>
      </c>
      <c r="V4404" s="148">
        <f>+DailySales!$T4404*DailySales!$R4404</f>
        <v>360</v>
      </c>
      <c r="W4404" s="148">
        <f>+DailySales!$V4404*DailySales!$Q4404</f>
        <v>360</v>
      </c>
      <c r="X4404" s="148">
        <f>VLOOKUP(O4404,Stock[],6,FALSE)</f>
        <v>1260</v>
      </c>
      <c r="Y4404" s="148">
        <f>+DailySales!$V4404*DailySales!$X4404</f>
        <v>453600</v>
      </c>
      <c r="Z4404" s="146"/>
      <c r="AA4404" s="146"/>
      <c r="AB4404" s="146"/>
      <c r="AC4404" s="146"/>
      <c r="AD4404" s="146"/>
      <c r="AE4404" s="149">
        <f>380*30</f>
        <v>11400</v>
      </c>
      <c r="AF4404" s="150"/>
      <c r="AG4404" s="151"/>
      <c r="AH4404" s="150"/>
      <c r="AI4404" s="151"/>
      <c r="AJ4404" s="150"/>
      <c r="AK4404" s="151"/>
      <c r="AL4404" s="34"/>
      <c r="AM4404" s="39"/>
      <c r="AN440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465000</v>
      </c>
    </row>
    <row r="4405" spans="1:40" ht="19.5" customHeight="1" x14ac:dyDescent="0.25">
      <c r="A4405" s="141">
        <f t="shared" si="696"/>
        <v>2026</v>
      </c>
      <c r="B4405" s="141">
        <f t="shared" si="697"/>
        <v>2</v>
      </c>
      <c r="C4405" s="154">
        <v>46076</v>
      </c>
      <c r="D4405" s="142">
        <f t="shared" ca="1" si="698"/>
        <v>46097</v>
      </c>
      <c r="E4405" s="142" t="str">
        <f t="shared" ca="1" si="699"/>
        <v>0-Months</v>
      </c>
      <c r="F4405" s="142" t="str">
        <f>VLOOKUP(O4405,Stock[],5,FALSE)</f>
        <v>BE</v>
      </c>
      <c r="G4405" s="143" t="s">
        <v>3794</v>
      </c>
      <c r="H4405" s="144"/>
      <c r="I4405" s="145" t="s">
        <v>244</v>
      </c>
      <c r="J4405" s="141" t="str">
        <f>VLOOKUP(I4405,Customers[],2,FALSE)</f>
        <v>ကောင်းဆုဝေ</v>
      </c>
      <c r="K4405" s="141" t="str">
        <f>VLOOKUP(I4405,Customers[],4,FALSE)</f>
        <v>Kyukpadaung</v>
      </c>
      <c r="L4405" s="32" t="str">
        <f>VLOOKUP(Table85[[#This Row],[CustomerID]],Table!H:K,3,0)</f>
        <v>ကျောက်ပန်းတောင်း</v>
      </c>
      <c r="M4405" s="141" t="str">
        <f>VLOOKUP(I4405,Customers[],5,FALSE)</f>
        <v>WholeSales/Contract</v>
      </c>
      <c r="N4405" s="145" t="s">
        <v>10</v>
      </c>
      <c r="O4405" s="146" t="s">
        <v>2120</v>
      </c>
      <c r="P4405" s="141" t="str">
        <f>VLOOKUP(O4405,Stock[],2,FALSE)</f>
        <v>ဇေ အရက်သန့်</v>
      </c>
      <c r="Q4405" s="147">
        <f>VLOOKUP(O4405,Stock[],3,FALSE)</f>
        <v>0.64</v>
      </c>
      <c r="R4405" s="147">
        <f>VLOOKUP(O4405,Stock[],4,FALSE)</f>
        <v>14</v>
      </c>
      <c r="S4405" s="146"/>
      <c r="T4405" s="147">
        <f>(DailySales!$S4405/DailySales!$R4405)+DailySales!$U4405</f>
        <v>75</v>
      </c>
      <c r="U4405" s="146">
        <v>75</v>
      </c>
      <c r="V4405" s="148">
        <f>+DailySales!$T4405*DailySales!$R4405</f>
        <v>1050</v>
      </c>
      <c r="W4405" s="148">
        <f>+DailySales!$V4405*DailySales!$Q4405</f>
        <v>672</v>
      </c>
      <c r="X4405" s="148">
        <f>VLOOKUP(O4405,Stock[],6,FALSE)</f>
        <v>1380</v>
      </c>
      <c r="Y4405" s="148">
        <f>+DailySales!$V4405*DailySales!$X4405</f>
        <v>1449000</v>
      </c>
      <c r="Z4405" s="146"/>
      <c r="AA4405" s="146"/>
      <c r="AB4405" s="146"/>
      <c r="AC4405" s="146"/>
      <c r="AD4405" s="146"/>
      <c r="AE4405" s="149">
        <f>75*350</f>
        <v>26250</v>
      </c>
      <c r="AF4405" s="150"/>
      <c r="AG4405" s="151"/>
      <c r="AH4405" s="150"/>
      <c r="AI4405" s="151"/>
      <c r="AJ4405" s="150"/>
      <c r="AK4405" s="151"/>
      <c r="AL4405" s="34"/>
      <c r="AM4405" s="39"/>
      <c r="AN440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1475250</v>
      </c>
    </row>
    <row r="4406" spans="1:40" ht="19.5" customHeight="1" x14ac:dyDescent="0.25">
      <c r="A4406" s="141">
        <f t="shared" si="696"/>
        <v>2026</v>
      </c>
      <c r="B4406" s="141">
        <f t="shared" si="697"/>
        <v>2</v>
      </c>
      <c r="C4406" s="154">
        <v>46076</v>
      </c>
      <c r="D4406" s="142">
        <f t="shared" ca="1" si="698"/>
        <v>46097</v>
      </c>
      <c r="E4406" s="142" t="str">
        <f t="shared" ca="1" si="699"/>
        <v>0-Months</v>
      </c>
      <c r="F4406" s="142" t="str">
        <f>VLOOKUP(O4406,Stock[],5,FALSE)</f>
        <v>BE</v>
      </c>
      <c r="G4406" s="143" t="s">
        <v>3794</v>
      </c>
      <c r="H4406" s="144"/>
      <c r="I4406" s="145" t="s">
        <v>244</v>
      </c>
      <c r="J4406" s="141" t="str">
        <f>VLOOKUP(I4406,Customers[],2,FALSE)</f>
        <v>ကောင်းဆုဝေ</v>
      </c>
      <c r="K4406" s="141" t="str">
        <f>VLOOKUP(I4406,Customers[],4,FALSE)</f>
        <v>Kyukpadaung</v>
      </c>
      <c r="L4406" s="32" t="str">
        <f>VLOOKUP(Table85[[#This Row],[CustomerID]],Table!H:K,3,0)</f>
        <v>ကျောက်ပန်းတောင်း</v>
      </c>
      <c r="M4406" s="141" t="str">
        <f>VLOOKUP(I4406,Customers[],5,FALSE)</f>
        <v>WholeSales/Contract</v>
      </c>
      <c r="N4406" s="145" t="s">
        <v>10</v>
      </c>
      <c r="O4406" s="146" t="s">
        <v>214</v>
      </c>
      <c r="P4406" s="141" t="str">
        <f>VLOOKUP(O4406,Stock[],2,FALSE)</f>
        <v>ကောင်းကြည်</v>
      </c>
      <c r="Q4406" s="147">
        <f>VLOOKUP(O4406,Stock[],3,FALSE)</f>
        <v>0.64</v>
      </c>
      <c r="R4406" s="147">
        <f>VLOOKUP(O4406,Stock[],4,FALSE)</f>
        <v>14</v>
      </c>
      <c r="S4406" s="146"/>
      <c r="T4406" s="147">
        <f>(DailySales!$S4406/DailySales!$R4406)+DailySales!$U4406</f>
        <v>175</v>
      </c>
      <c r="U4406" s="146">
        <v>175</v>
      </c>
      <c r="V4406" s="148">
        <f>+DailySales!$T4406*DailySales!$R4406</f>
        <v>2450</v>
      </c>
      <c r="W4406" s="148">
        <f>+DailySales!$V4406*DailySales!$Q4406</f>
        <v>1568</v>
      </c>
      <c r="X4406" s="148">
        <f>VLOOKUP(O4406,Stock[],6,FALSE)</f>
        <v>1330</v>
      </c>
      <c r="Y4406" s="148">
        <f>+DailySales!$V4406*DailySales!$X4406</f>
        <v>3258500</v>
      </c>
      <c r="Z4406" s="146"/>
      <c r="AA4406" s="146"/>
      <c r="AB4406" s="146"/>
      <c r="AC4406" s="146"/>
      <c r="AD4406" s="146"/>
      <c r="AE4406" s="149">
        <f>175*350</f>
        <v>61250</v>
      </c>
      <c r="AF4406" s="150"/>
      <c r="AG4406" s="151"/>
      <c r="AH4406" s="150"/>
      <c r="AI4406" s="151"/>
      <c r="AJ4406" s="150"/>
      <c r="AK4406" s="151"/>
      <c r="AL4406" s="34"/>
      <c r="AM4406" s="39"/>
      <c r="AN440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3319750</v>
      </c>
    </row>
    <row r="4407" spans="1:40" ht="19.5" customHeight="1" x14ac:dyDescent="0.25">
      <c r="A4407" s="141">
        <f t="shared" si="696"/>
        <v>2026</v>
      </c>
      <c r="B4407" s="141">
        <f t="shared" si="697"/>
        <v>2</v>
      </c>
      <c r="C4407" s="154">
        <v>46076</v>
      </c>
      <c r="D4407" s="142">
        <f t="shared" ca="1" si="698"/>
        <v>46097</v>
      </c>
      <c r="E4407" s="142" t="str">
        <f t="shared" ca="1" si="699"/>
        <v>0-Months</v>
      </c>
      <c r="F4407" s="142" t="str">
        <f>VLOOKUP(O4407,Stock[],5,FALSE)</f>
        <v>BE</v>
      </c>
      <c r="G4407" s="143" t="s">
        <v>3795</v>
      </c>
      <c r="H4407" s="144"/>
      <c r="I4407" s="145" t="s">
        <v>180</v>
      </c>
      <c r="J4407" s="141" t="str">
        <f>VLOOKUP(I4407,Customers[],2,FALSE)</f>
        <v>ရွှေမြင်း</v>
      </c>
      <c r="K4407" s="141" t="str">
        <f>VLOOKUP(I4407,Customers[],4,FALSE)</f>
        <v>Meiktila</v>
      </c>
      <c r="L4407" s="32" t="str">
        <f>VLOOKUP(Table85[[#This Row],[CustomerID]],Table!H:K,3,0)</f>
        <v>မိတ္ထီလာ</v>
      </c>
      <c r="M4407" s="141" t="str">
        <f>VLOOKUP(I4407,Customers[],5,FALSE)</f>
        <v>WholeSales/Contract</v>
      </c>
      <c r="N4407" s="145" t="s">
        <v>10</v>
      </c>
      <c r="O4407" s="146" t="s">
        <v>240</v>
      </c>
      <c r="P4407" s="141" t="str">
        <f>VLOOKUP(O4407,Stock[],2,FALSE)</f>
        <v>သံပုရာအရက်</v>
      </c>
      <c r="Q4407" s="147">
        <f>VLOOKUP(O4407,Stock[],3,FALSE)</f>
        <v>0.64</v>
      </c>
      <c r="R4407" s="147">
        <f>VLOOKUP(O4407,Stock[],4,FALSE)</f>
        <v>14</v>
      </c>
      <c r="S4407" s="146"/>
      <c r="T4407" s="147">
        <f>(DailySales!$S4407/DailySales!$R4407)+DailySales!$U4407</f>
        <v>20</v>
      </c>
      <c r="U4407" s="146">
        <v>20</v>
      </c>
      <c r="V4407" s="148">
        <f>+DailySales!$T4407*DailySales!$R4407</f>
        <v>280</v>
      </c>
      <c r="W4407" s="148">
        <f>+DailySales!$V4407*DailySales!$Q4407</f>
        <v>179.20000000000002</v>
      </c>
      <c r="X4407" s="148">
        <f>VLOOKUP(O4407,Stock[],6,FALSE)</f>
        <v>1330</v>
      </c>
      <c r="Y4407" s="148">
        <f>+DailySales!$V4407*DailySales!$X4407</f>
        <v>372400</v>
      </c>
      <c r="Z4407" s="146"/>
      <c r="AA4407" s="146"/>
      <c r="AB4407" s="146"/>
      <c r="AC4407" s="146"/>
      <c r="AD4407" s="146"/>
      <c r="AE4407" s="149"/>
      <c r="AF4407" s="150"/>
      <c r="AG4407" s="151"/>
      <c r="AH4407" s="150"/>
      <c r="AI4407" s="151"/>
      <c r="AJ4407" s="150"/>
      <c r="AK4407" s="151"/>
      <c r="AL4407" s="34"/>
      <c r="AM4407" s="39"/>
      <c r="AN440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4408" spans="1:40" ht="19.5" customHeight="1" x14ac:dyDescent="0.25">
      <c r="A4408" s="141">
        <f t="shared" si="696"/>
        <v>2026</v>
      </c>
      <c r="B4408" s="141">
        <f t="shared" si="697"/>
        <v>2</v>
      </c>
      <c r="C4408" s="154">
        <v>46076</v>
      </c>
      <c r="D4408" s="142">
        <f t="shared" ca="1" si="698"/>
        <v>46097</v>
      </c>
      <c r="E4408" s="142" t="str">
        <f t="shared" ca="1" si="699"/>
        <v>0-Months</v>
      </c>
      <c r="F4408" s="142" t="str">
        <f>VLOOKUP(O4408,Stock[],5,FALSE)</f>
        <v>BE</v>
      </c>
      <c r="G4408" s="143" t="s">
        <v>3795</v>
      </c>
      <c r="H4408" s="144"/>
      <c r="I4408" s="145" t="s">
        <v>180</v>
      </c>
      <c r="J4408" s="141" t="str">
        <f>VLOOKUP(I4408,Customers[],2,FALSE)</f>
        <v>ရွှေမြင်း</v>
      </c>
      <c r="K4408" s="141" t="str">
        <f>VLOOKUP(I4408,Customers[],4,FALSE)</f>
        <v>Meiktila</v>
      </c>
      <c r="L4408" s="32" t="str">
        <f>VLOOKUP(Table85[[#This Row],[CustomerID]],Table!H:K,3,0)</f>
        <v>မိတ္ထီလာ</v>
      </c>
      <c r="M4408" s="141" t="str">
        <f>VLOOKUP(I4408,Customers[],5,FALSE)</f>
        <v>WholeSales/Contract</v>
      </c>
      <c r="N4408" s="145" t="s">
        <v>10</v>
      </c>
      <c r="O4408" s="146" t="s">
        <v>220</v>
      </c>
      <c r="P4408" s="141" t="str">
        <f>VLOOKUP(O4408,Stock[],2,FALSE)</f>
        <v>မြန်မာရှောက်ပျား</v>
      </c>
      <c r="Q4408" s="147">
        <f>VLOOKUP(O4408,Stock[],3,FALSE)</f>
        <v>0.64</v>
      </c>
      <c r="R4408" s="147">
        <f>VLOOKUP(O4408,Stock[],4,FALSE)</f>
        <v>14</v>
      </c>
      <c r="S4408" s="146"/>
      <c r="T4408" s="147">
        <f>(DailySales!$S4408/DailySales!$R4408)+DailySales!$U4408</f>
        <v>60</v>
      </c>
      <c r="U4408" s="146">
        <v>60</v>
      </c>
      <c r="V4408" s="148">
        <f>+DailySales!$T4408*DailySales!$R4408</f>
        <v>840</v>
      </c>
      <c r="W4408" s="148">
        <f>+DailySales!$V4408*DailySales!$Q4408</f>
        <v>537.6</v>
      </c>
      <c r="X4408" s="148">
        <f>VLOOKUP(O4408,Stock[],6,FALSE)</f>
        <v>1370</v>
      </c>
      <c r="Y4408" s="148">
        <f>+DailySales!$V4408*DailySales!$X4408</f>
        <v>1150800</v>
      </c>
      <c r="Z4408" s="146"/>
      <c r="AA4408" s="146"/>
      <c r="AB4408" s="146"/>
      <c r="AC4408" s="146"/>
      <c r="AD4408" s="146"/>
      <c r="AE4408" s="149"/>
      <c r="AF4408" s="150"/>
      <c r="AG4408" s="151"/>
      <c r="AH4408" s="150"/>
      <c r="AI4408" s="151"/>
      <c r="AJ4408" s="150"/>
      <c r="AK4408" s="151"/>
      <c r="AL4408" s="34"/>
      <c r="AM4408" s="39"/>
      <c r="AN440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1150800</v>
      </c>
    </row>
    <row r="4409" spans="1:40" ht="19.5" customHeight="1" x14ac:dyDescent="0.25">
      <c r="A4409" s="141">
        <f t="shared" si="696"/>
        <v>2026</v>
      </c>
      <c r="B4409" s="141">
        <f t="shared" si="697"/>
        <v>2</v>
      </c>
      <c r="C4409" s="154">
        <v>46076</v>
      </c>
      <c r="D4409" s="142">
        <f t="shared" ca="1" si="698"/>
        <v>46097</v>
      </c>
      <c r="E4409" s="142" t="str">
        <f t="shared" ca="1" si="699"/>
        <v>0-Months</v>
      </c>
      <c r="F4409" s="142" t="str">
        <f>VLOOKUP(O4409,Stock[],5,FALSE)</f>
        <v>BE</v>
      </c>
      <c r="G4409" s="143" t="s">
        <v>3795</v>
      </c>
      <c r="H4409" s="144"/>
      <c r="I4409" s="145" t="s">
        <v>180</v>
      </c>
      <c r="J4409" s="141" t="str">
        <f>VLOOKUP(I4409,Customers[],2,FALSE)</f>
        <v>ရွှေမြင်း</v>
      </c>
      <c r="K4409" s="141" t="str">
        <f>VLOOKUP(I4409,Customers[],4,FALSE)</f>
        <v>Meiktila</v>
      </c>
      <c r="L4409" s="32" t="str">
        <f>VLOOKUP(Table85[[#This Row],[CustomerID]],Table!H:K,3,0)</f>
        <v>မိတ္ထီလာ</v>
      </c>
      <c r="M4409" s="141" t="str">
        <f>VLOOKUP(I4409,Customers[],5,FALSE)</f>
        <v>WholeSales/Contract</v>
      </c>
      <c r="N4409" s="145" t="s">
        <v>10</v>
      </c>
      <c r="O4409" s="146" t="s">
        <v>217</v>
      </c>
      <c r="P4409" s="141" t="str">
        <f>VLOOKUP(O4409,Stock[],2,FALSE)</f>
        <v>လိမ္မော်ဖြူ</v>
      </c>
      <c r="Q4409" s="147">
        <f>VLOOKUP(O4409,Stock[],3,FALSE)</f>
        <v>0.64</v>
      </c>
      <c r="R4409" s="147">
        <f>VLOOKUP(O4409,Stock[],4,FALSE)</f>
        <v>24</v>
      </c>
      <c r="S4409" s="146"/>
      <c r="T4409" s="147">
        <f>(DailySales!$S4409/DailySales!$R4409)+DailySales!$U4409</f>
        <v>60</v>
      </c>
      <c r="U4409" s="146">
        <v>60</v>
      </c>
      <c r="V4409" s="148">
        <f>+DailySales!$T4409*DailySales!$R4409</f>
        <v>1440</v>
      </c>
      <c r="W4409" s="148">
        <f>+DailySales!$V4409*DailySales!$Q4409</f>
        <v>921.6</v>
      </c>
      <c r="X4409" s="148">
        <f>VLOOKUP(O4409,Stock[],6,FALSE)</f>
        <v>1330</v>
      </c>
      <c r="Y4409" s="148">
        <f>+DailySales!$V4409*DailySales!$X4409</f>
        <v>1915200</v>
      </c>
      <c r="Z4409" s="146"/>
      <c r="AA4409" s="146"/>
      <c r="AB4409" s="146"/>
      <c r="AC4409" s="146"/>
      <c r="AD4409" s="146"/>
      <c r="AE4409" s="149"/>
      <c r="AF4409" s="150"/>
      <c r="AG4409" s="151"/>
      <c r="AH4409" s="150"/>
      <c r="AI4409" s="151"/>
      <c r="AJ4409" s="150"/>
      <c r="AK4409" s="151"/>
      <c r="AL4409" s="34"/>
      <c r="AM4409" s="39"/>
      <c r="AN440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1915200</v>
      </c>
    </row>
    <row r="4410" spans="1:40" ht="19.5" customHeight="1" x14ac:dyDescent="0.25">
      <c r="A4410" s="141">
        <f t="shared" si="696"/>
        <v>2026</v>
      </c>
      <c r="B4410" s="141">
        <f t="shared" si="697"/>
        <v>2</v>
      </c>
      <c r="C4410" s="154">
        <v>46076</v>
      </c>
      <c r="D4410" s="142">
        <f t="shared" ca="1" si="698"/>
        <v>46097</v>
      </c>
      <c r="E4410" s="142" t="str">
        <f t="shared" ca="1" si="699"/>
        <v>0-Months</v>
      </c>
      <c r="F4410" s="142" t="str">
        <f>VLOOKUP(O4410,Stock[],5,FALSE)</f>
        <v>BE</v>
      </c>
      <c r="G4410" s="143" t="s">
        <v>3795</v>
      </c>
      <c r="H4410" s="144"/>
      <c r="I4410" s="145" t="s">
        <v>180</v>
      </c>
      <c r="J4410" s="141" t="str">
        <f>VLOOKUP(I4410,Customers[],2,FALSE)</f>
        <v>ရွှေမြင်း</v>
      </c>
      <c r="K4410" s="141" t="str">
        <f>VLOOKUP(I4410,Customers[],4,FALSE)</f>
        <v>Meiktila</v>
      </c>
      <c r="L4410" s="32" t="str">
        <f>VLOOKUP(Table85[[#This Row],[CustomerID]],Table!H:K,3,0)</f>
        <v>မိတ္ထီလာ</v>
      </c>
      <c r="M4410" s="141" t="str">
        <f>VLOOKUP(I4410,Customers[],5,FALSE)</f>
        <v>WholeSales/Contract</v>
      </c>
      <c r="N4410" s="145" t="s">
        <v>10</v>
      </c>
      <c r="O4410" s="146" t="s">
        <v>218</v>
      </c>
      <c r="P4410" s="141" t="str">
        <f>VLOOKUP(O4410,Stock[],2,FALSE)</f>
        <v>Black Cat</v>
      </c>
      <c r="Q4410" s="147">
        <f>VLOOKUP(O4410,Stock[],3,FALSE)</f>
        <v>0.64</v>
      </c>
      <c r="R4410" s="147">
        <f>VLOOKUP(O4410,Stock[],4,FALSE)</f>
        <v>24</v>
      </c>
      <c r="S4410" s="146"/>
      <c r="T4410" s="147">
        <f>(DailySales!$S4410/DailySales!$R4410)+DailySales!$U4410</f>
        <v>5</v>
      </c>
      <c r="U4410" s="146">
        <v>5</v>
      </c>
      <c r="V4410" s="148">
        <f>+DailySales!$T4410*DailySales!$R4410</f>
        <v>120</v>
      </c>
      <c r="W4410" s="148">
        <f>+DailySales!$V4410*DailySales!$Q4410</f>
        <v>76.8</v>
      </c>
      <c r="X4410" s="148">
        <f>VLOOKUP(O4410,Stock[],6,FALSE)</f>
        <v>1330</v>
      </c>
      <c r="Y4410" s="148">
        <f>+DailySales!$V4410*DailySales!$X4410</f>
        <v>159600</v>
      </c>
      <c r="Z4410" s="146"/>
      <c r="AA4410" s="146"/>
      <c r="AB4410" s="146"/>
      <c r="AC4410" s="146"/>
      <c r="AD4410" s="146"/>
      <c r="AE4410" s="149"/>
      <c r="AF4410" s="150"/>
      <c r="AG4410" s="151"/>
      <c r="AH4410" s="150"/>
      <c r="AI4410" s="151"/>
      <c r="AJ4410" s="150"/>
      <c r="AK4410" s="151"/>
      <c r="AL4410" s="34"/>
      <c r="AM4410" s="39"/>
      <c r="AN441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159600</v>
      </c>
    </row>
    <row r="4411" spans="1:40" ht="19.5" customHeight="1" x14ac:dyDescent="0.25">
      <c r="A4411" s="141">
        <f t="shared" ref="A4411:A4413" si="700">YEAR(C4411)</f>
        <v>2026</v>
      </c>
      <c r="B4411" s="141">
        <f t="shared" ref="B4411:B4413" si="701">MONTH(C4411)</f>
        <v>2</v>
      </c>
      <c r="C4411" s="154">
        <v>46076</v>
      </c>
      <c r="D4411" s="142">
        <f t="shared" ref="D4411:D4413" ca="1" si="702">TODAY()</f>
        <v>46097</v>
      </c>
      <c r="E4411" s="142" t="str">
        <f t="shared" ref="E4411:E4413" ca="1" si="703">DATEDIF(C4411,D4411,"M")&amp;"-Months"</f>
        <v>0-Months</v>
      </c>
      <c r="F4411" s="142" t="str">
        <f>VLOOKUP(O4411,Stock[],5,FALSE)</f>
        <v>BE</v>
      </c>
      <c r="G4411" s="143" t="s">
        <v>3795</v>
      </c>
      <c r="H4411" s="144"/>
      <c r="I4411" s="145" t="s">
        <v>180</v>
      </c>
      <c r="J4411" s="141" t="str">
        <f>VLOOKUP(I4411,Customers[],2,FALSE)</f>
        <v>ရွှေမြင်း</v>
      </c>
      <c r="K4411" s="141" t="str">
        <f>VLOOKUP(I4411,Customers[],4,FALSE)</f>
        <v>Meiktila</v>
      </c>
      <c r="L4411" s="141" t="str">
        <f>VLOOKUP(Table85[[#This Row],[CustomerID]],Table!H:K,3,0)</f>
        <v>မိတ္ထီလာ</v>
      </c>
      <c r="M4411" s="141" t="str">
        <f>VLOOKUP(I4411,Customers[],5,FALSE)</f>
        <v>WholeSales/Contract</v>
      </c>
      <c r="N4411" s="145" t="s">
        <v>10</v>
      </c>
      <c r="O4411" s="146" t="s">
        <v>214</v>
      </c>
      <c r="P4411" s="141" t="str">
        <f>VLOOKUP(O4411,Stock[],2,FALSE)</f>
        <v>ကောင်းကြည်</v>
      </c>
      <c r="Q4411" s="147">
        <f>VLOOKUP(O4411,Stock[],3,FALSE)</f>
        <v>0.64</v>
      </c>
      <c r="R4411" s="147">
        <f>VLOOKUP(O4411,Stock[],4,FALSE)</f>
        <v>14</v>
      </c>
      <c r="S4411" s="146"/>
      <c r="T4411" s="147">
        <f>(DailySales!$S4411/DailySales!$R4411)+DailySales!$U4411</f>
        <v>20</v>
      </c>
      <c r="U4411" s="146">
        <v>20</v>
      </c>
      <c r="V4411" s="148">
        <f>+DailySales!$T4411*DailySales!$R4411</f>
        <v>280</v>
      </c>
      <c r="W4411" s="148">
        <f>+DailySales!$V4411*DailySales!$Q4411</f>
        <v>179.20000000000002</v>
      </c>
      <c r="X4411" s="148">
        <f>VLOOKUP(O4411,Stock[],6,FALSE)</f>
        <v>1330</v>
      </c>
      <c r="Y4411" s="148">
        <f>+DailySales!$V4411*DailySales!$X4411</f>
        <v>372400</v>
      </c>
      <c r="Z4411" s="146"/>
      <c r="AA4411" s="146"/>
      <c r="AB4411" s="146"/>
      <c r="AC4411" s="146"/>
      <c r="AD4411" s="146"/>
      <c r="AE4411" s="149"/>
      <c r="AF4411" s="150"/>
      <c r="AG4411" s="151"/>
      <c r="AH4411" s="150"/>
      <c r="AI4411" s="151"/>
      <c r="AJ4411" s="150"/>
      <c r="AK4411" s="151"/>
      <c r="AL4411" s="34"/>
      <c r="AM4411" s="39"/>
      <c r="AN441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4412" spans="1:40" ht="19.5" customHeight="1" x14ac:dyDescent="0.25">
      <c r="A4412" s="141">
        <f t="shared" si="700"/>
        <v>2026</v>
      </c>
      <c r="B4412" s="141">
        <f t="shared" si="701"/>
        <v>2</v>
      </c>
      <c r="C4412" s="154">
        <v>46076</v>
      </c>
      <c r="D4412" s="142">
        <f t="shared" ca="1" si="702"/>
        <v>46097</v>
      </c>
      <c r="E4412" s="142" t="str">
        <f t="shared" ca="1" si="703"/>
        <v>0-Months</v>
      </c>
      <c r="F4412" s="142" t="str">
        <f>VLOOKUP(O4412,Stock[],5,FALSE)</f>
        <v>BE</v>
      </c>
      <c r="G4412" s="143" t="s">
        <v>3795</v>
      </c>
      <c r="H4412" s="144"/>
      <c r="I4412" s="145" t="s">
        <v>180</v>
      </c>
      <c r="J4412" s="141" t="str">
        <f>VLOOKUP(I4412,Customers[],2,FALSE)</f>
        <v>ရွှေမြင်း</v>
      </c>
      <c r="K4412" s="141" t="str">
        <f>VLOOKUP(I4412,Customers[],4,FALSE)</f>
        <v>Meiktila</v>
      </c>
      <c r="L4412" s="141" t="str">
        <f>VLOOKUP(Table85[[#This Row],[CustomerID]],Table!H:K,3,0)</f>
        <v>မိတ္ထီလာ</v>
      </c>
      <c r="M4412" s="141" t="str">
        <f>VLOOKUP(I4412,Customers[],5,FALSE)</f>
        <v>WholeSales/Contract</v>
      </c>
      <c r="N4412" s="145" t="s">
        <v>10</v>
      </c>
      <c r="O4412" s="146" t="s">
        <v>205</v>
      </c>
      <c r="P4412" s="141" t="str">
        <f>VLOOKUP(O4412,Stock[],2,FALSE)</f>
        <v>ကောင်းကြည် ကော် 25%  (1Ltr )</v>
      </c>
      <c r="Q4412" s="147">
        <f>VLOOKUP(O4412,Stock[],3,FALSE)</f>
        <v>1</v>
      </c>
      <c r="R4412" s="147">
        <f>VLOOKUP(O4412,Stock[],4,FALSE)</f>
        <v>12</v>
      </c>
      <c r="S4412" s="146"/>
      <c r="T4412" s="147">
        <f>(DailySales!$S4412/DailySales!$R4412)+DailySales!$U4412</f>
        <v>30</v>
      </c>
      <c r="U4412" s="146">
        <v>30</v>
      </c>
      <c r="V4412" s="148">
        <f>+DailySales!$T4412*DailySales!$R4412</f>
        <v>360</v>
      </c>
      <c r="W4412" s="148">
        <f>+DailySales!$V4412*DailySales!$Q4412</f>
        <v>360</v>
      </c>
      <c r="X4412" s="148">
        <f>VLOOKUP(O4412,Stock[],6,FALSE)</f>
        <v>1530</v>
      </c>
      <c r="Y4412" s="148">
        <f>+DailySales!$V4412*DailySales!$X4412</f>
        <v>550800</v>
      </c>
      <c r="Z4412" s="146"/>
      <c r="AA4412" s="146"/>
      <c r="AB4412" s="146"/>
      <c r="AC4412" s="146"/>
      <c r="AD4412" s="146"/>
      <c r="AE4412" s="149"/>
      <c r="AF4412" s="150"/>
      <c r="AG4412" s="151"/>
      <c r="AH4412" s="150"/>
      <c r="AI4412" s="151"/>
      <c r="AJ4412" s="150"/>
      <c r="AK4412" s="151"/>
      <c r="AL4412" s="34"/>
      <c r="AM4412" s="39"/>
      <c r="AN441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550800</v>
      </c>
    </row>
    <row r="4413" spans="1:40" ht="19.5" customHeight="1" x14ac:dyDescent="0.25">
      <c r="A4413" s="141">
        <f t="shared" si="700"/>
        <v>2026</v>
      </c>
      <c r="B4413" s="141">
        <f t="shared" si="701"/>
        <v>2</v>
      </c>
      <c r="C4413" s="154">
        <v>46076</v>
      </c>
      <c r="D4413" s="142">
        <f t="shared" ca="1" si="702"/>
        <v>46097</v>
      </c>
      <c r="E4413" s="142" t="str">
        <f t="shared" ca="1" si="703"/>
        <v>0-Months</v>
      </c>
      <c r="F4413" s="142" t="str">
        <f>VLOOKUP(O4413,Stock[],5,FALSE)</f>
        <v>BE</v>
      </c>
      <c r="G4413" s="143" t="s">
        <v>3796</v>
      </c>
      <c r="H4413" s="144"/>
      <c r="I4413" s="145" t="s">
        <v>226</v>
      </c>
      <c r="J4413" s="141" t="str">
        <f>VLOOKUP(I4413,Customers[],2,FALSE)</f>
        <v>Summer-1</v>
      </c>
      <c r="K4413" s="141" t="str">
        <f>VLOOKUP(I4413,Customers[],4,FALSE)</f>
        <v>Meiktila</v>
      </c>
      <c r="L4413" s="141" t="str">
        <f>VLOOKUP(Table85[[#This Row],[CustomerID]],Table!H:K,3,0)</f>
        <v>မိတ္ထီလာ</v>
      </c>
      <c r="M4413" s="141" t="str">
        <f>VLOOKUP(I4413,Customers[],5,FALSE)</f>
        <v>WholeSales</v>
      </c>
      <c r="N4413" s="145" t="s">
        <v>10</v>
      </c>
      <c r="O4413" s="146" t="s">
        <v>220</v>
      </c>
      <c r="P4413" s="141" t="str">
        <f>VLOOKUP(O4413,Stock[],2,FALSE)</f>
        <v>မြန်မာရှောက်ပျား</v>
      </c>
      <c r="Q4413" s="147">
        <f>VLOOKUP(O4413,Stock[],3,FALSE)</f>
        <v>0.64</v>
      </c>
      <c r="R4413" s="147">
        <f>VLOOKUP(O4413,Stock[],4,FALSE)</f>
        <v>14</v>
      </c>
      <c r="S4413" s="146"/>
      <c r="T4413" s="147">
        <f>(DailySales!$S4413/DailySales!$R4413)+DailySales!$U4413</f>
        <v>20</v>
      </c>
      <c r="U4413" s="146">
        <v>20</v>
      </c>
      <c r="V4413" s="148">
        <f>+DailySales!$T4413*DailySales!$R4413</f>
        <v>280</v>
      </c>
      <c r="W4413" s="148">
        <f>+DailySales!$V4413*DailySales!$Q4413</f>
        <v>179.20000000000002</v>
      </c>
      <c r="X4413" s="148">
        <f>VLOOKUP(O4413,Stock[],6,FALSE)</f>
        <v>1370</v>
      </c>
      <c r="Y4413" s="148">
        <f>+DailySales!$V4413*DailySales!$X4413</f>
        <v>383600</v>
      </c>
      <c r="Z4413" s="146"/>
      <c r="AA4413" s="146"/>
      <c r="AB4413" s="146"/>
      <c r="AC4413" s="146">
        <v>60740</v>
      </c>
      <c r="AD4413" s="146"/>
      <c r="AE4413" s="149"/>
      <c r="AF4413" s="150"/>
      <c r="AG4413" s="151"/>
      <c r="AH4413" s="150">
        <v>46081</v>
      </c>
      <c r="AI4413" s="151">
        <v>2950</v>
      </c>
      <c r="AJ4413" s="150">
        <v>46087</v>
      </c>
      <c r="AK4413" s="151">
        <v>319910</v>
      </c>
      <c r="AL4413" s="34"/>
      <c r="AM4413" s="39"/>
      <c r="AN441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14" spans="1:40" ht="19.5" customHeight="1" x14ac:dyDescent="0.25">
      <c r="A4414" s="141">
        <f t="shared" ref="A4414:A4418" si="704">YEAR(C4414)</f>
        <v>2026</v>
      </c>
      <c r="B4414" s="141">
        <f t="shared" ref="B4414:B4418" si="705">MONTH(C4414)</f>
        <v>2</v>
      </c>
      <c r="C4414" s="154">
        <v>46076</v>
      </c>
      <c r="D4414" s="142">
        <f t="shared" ref="D4414:D4418" ca="1" si="706">TODAY()</f>
        <v>46097</v>
      </c>
      <c r="E4414" s="142" t="str">
        <f t="shared" ref="E4414:E4418" ca="1" si="707">DATEDIF(C4414,D4414,"M")&amp;"-Months"</f>
        <v>0-Months</v>
      </c>
      <c r="F4414" s="142" t="str">
        <f>VLOOKUP(O4414,Stock[],5,FALSE)</f>
        <v>BE</v>
      </c>
      <c r="G4414" s="143" t="s">
        <v>3796</v>
      </c>
      <c r="H4414" s="144"/>
      <c r="I4414" s="145" t="s">
        <v>226</v>
      </c>
      <c r="J4414" s="141" t="str">
        <f>VLOOKUP(I4414,Customers[],2,FALSE)</f>
        <v>Summer-1</v>
      </c>
      <c r="K4414" s="141" t="str">
        <f>VLOOKUP(I4414,Customers[],4,FALSE)</f>
        <v>Meiktila</v>
      </c>
      <c r="L4414" s="141" t="str">
        <f>VLOOKUP(Table85[[#This Row],[CustomerID]],Table!H:K,3,0)</f>
        <v>မိတ္ထီလာ</v>
      </c>
      <c r="M4414" s="141" t="str">
        <f>VLOOKUP(I4414,Customers[],5,FALSE)</f>
        <v>WholeSales</v>
      </c>
      <c r="N4414" s="145" t="s">
        <v>10</v>
      </c>
      <c r="O4414" s="146" t="s">
        <v>217</v>
      </c>
      <c r="P4414" s="141" t="str">
        <f>VLOOKUP(O4414,Stock[],2,FALSE)</f>
        <v>လိမ္မော်ဖြူ</v>
      </c>
      <c r="Q4414" s="147">
        <f>VLOOKUP(O4414,Stock[],3,FALSE)</f>
        <v>0.64</v>
      </c>
      <c r="R4414" s="147">
        <f>VLOOKUP(O4414,Stock[],4,FALSE)</f>
        <v>24</v>
      </c>
      <c r="S4414" s="146"/>
      <c r="T4414" s="147">
        <f>(DailySales!$S4414/DailySales!$R4414)+DailySales!$U4414</f>
        <v>120</v>
      </c>
      <c r="U4414" s="146">
        <v>120</v>
      </c>
      <c r="V4414" s="148">
        <f>+DailySales!$T4414*DailySales!$R4414</f>
        <v>2880</v>
      </c>
      <c r="W4414" s="148">
        <f>+DailySales!$V4414*DailySales!$Q4414</f>
        <v>1843.2</v>
      </c>
      <c r="X4414" s="148">
        <f>VLOOKUP(O4414,Stock[],6,FALSE)</f>
        <v>1330</v>
      </c>
      <c r="Y4414" s="148">
        <f>+DailySales!$V4414*DailySales!$X4414</f>
        <v>3830400</v>
      </c>
      <c r="Z4414" s="146"/>
      <c r="AA4414" s="146"/>
      <c r="AB4414" s="146"/>
      <c r="AC4414" s="146"/>
      <c r="AD4414" s="146"/>
      <c r="AE4414" s="149"/>
      <c r="AF4414" s="150"/>
      <c r="AG4414" s="151"/>
      <c r="AH4414" s="150"/>
      <c r="AI4414" s="151"/>
      <c r="AJ4414" s="150">
        <v>46087</v>
      </c>
      <c r="AK4414" s="151">
        <v>61280</v>
      </c>
      <c r="AL4414" s="34"/>
      <c r="AM4414" s="39"/>
      <c r="AN441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3769120</v>
      </c>
    </row>
    <row r="4415" spans="1:40" ht="19.5" customHeight="1" x14ac:dyDescent="0.25">
      <c r="A4415" s="141">
        <f t="shared" si="704"/>
        <v>2026</v>
      </c>
      <c r="B4415" s="141">
        <f t="shared" si="705"/>
        <v>2</v>
      </c>
      <c r="C4415" s="154">
        <v>46076</v>
      </c>
      <c r="D4415" s="142">
        <f t="shared" ca="1" si="706"/>
        <v>46097</v>
      </c>
      <c r="E4415" s="142" t="str">
        <f t="shared" ca="1" si="707"/>
        <v>0-Months</v>
      </c>
      <c r="F4415" s="142" t="str">
        <f>VLOOKUP(O4415,Stock[],5,FALSE)</f>
        <v>Whisky</v>
      </c>
      <c r="G4415" s="143" t="s">
        <v>3797</v>
      </c>
      <c r="H4415" s="144"/>
      <c r="I4415" s="145" t="s">
        <v>1641</v>
      </c>
      <c r="J4415" s="141" t="str">
        <f>VLOOKUP(I4415,Customers[],2,FALSE)</f>
        <v>ရွှေမြင့်မိုရ်</v>
      </c>
      <c r="K4415" s="141" t="str">
        <f>VLOOKUP(I4415,Customers[],4,FALSE)</f>
        <v>Meiktila</v>
      </c>
      <c r="L4415" s="141" t="str">
        <f>VLOOKUP(Table85[[#This Row],[CustomerID]],Table!H:K,3,0)</f>
        <v>မြို့သစ်</v>
      </c>
      <c r="M4415" s="141" t="str">
        <f>VLOOKUP(I4415,Customers[],5,FALSE)</f>
        <v>Van-2</v>
      </c>
      <c r="N4415" s="145" t="s">
        <v>10</v>
      </c>
      <c r="O4415" s="146" t="s">
        <v>2113</v>
      </c>
      <c r="P4415" s="141" t="str">
        <f>VLOOKUP(O4415,Stock[],2,FALSE)</f>
        <v>Ngwe Taung 700ml</v>
      </c>
      <c r="Q4415" s="147">
        <f>VLOOKUP(O4415,Stock[],3,FALSE)</f>
        <v>0.7</v>
      </c>
      <c r="R4415" s="147">
        <f>VLOOKUP(O4415,Stock[],4,FALSE)</f>
        <v>12</v>
      </c>
      <c r="S4415" s="146"/>
      <c r="T4415" s="147">
        <f>(DailySales!$S4415/DailySales!$R4415)+DailySales!$U4415</f>
        <v>1</v>
      </c>
      <c r="U4415" s="146">
        <v>1</v>
      </c>
      <c r="V4415" s="148">
        <f>+DailySales!$T4415*DailySales!$R4415</f>
        <v>12</v>
      </c>
      <c r="W4415" s="148">
        <f>+DailySales!$V4415*DailySales!$Q4415</f>
        <v>8.3999999999999986</v>
      </c>
      <c r="X4415" s="148">
        <f>VLOOKUP(O4415,Stock[],6,FALSE)</f>
        <v>4700</v>
      </c>
      <c r="Y4415" s="148">
        <f>+DailySales!$V4415*DailySales!$X4415</f>
        <v>56400</v>
      </c>
      <c r="Z4415" s="146"/>
      <c r="AA4415" s="146"/>
      <c r="AB4415" s="146"/>
      <c r="AC4415" s="146"/>
      <c r="AD4415" s="146"/>
      <c r="AE4415" s="149"/>
      <c r="AF4415" s="150">
        <v>46077</v>
      </c>
      <c r="AG4415" s="151">
        <v>56400</v>
      </c>
      <c r="AH4415" s="150"/>
      <c r="AI4415" s="151"/>
      <c r="AJ4415" s="150"/>
      <c r="AK4415" s="151"/>
      <c r="AL4415" s="34"/>
      <c r="AM4415" s="39"/>
      <c r="AN441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16" spans="1:40" ht="19.5" customHeight="1" x14ac:dyDescent="0.25">
      <c r="A4416" s="141">
        <f t="shared" si="704"/>
        <v>2026</v>
      </c>
      <c r="B4416" s="141">
        <f t="shared" si="705"/>
        <v>2</v>
      </c>
      <c r="C4416" s="154">
        <v>46076</v>
      </c>
      <c r="D4416" s="142">
        <f t="shared" ca="1" si="706"/>
        <v>46097</v>
      </c>
      <c r="E4416" s="142" t="str">
        <f t="shared" ca="1" si="707"/>
        <v>0-Months</v>
      </c>
      <c r="F4416" s="142" t="str">
        <f>VLOOKUP(O4416,Stock[],5,FALSE)</f>
        <v>BE</v>
      </c>
      <c r="G4416" s="143" t="s">
        <v>3798</v>
      </c>
      <c r="H4416" s="144"/>
      <c r="I4416" s="145" t="s">
        <v>303</v>
      </c>
      <c r="J4416" s="141" t="str">
        <f>VLOOKUP(I4416,Customers[],2,FALSE)</f>
        <v>အောင်ကြီး</v>
      </c>
      <c r="K4416" s="141" t="str">
        <f>VLOOKUP(I4416,Customers[],4,FALSE)</f>
        <v>Meiktila</v>
      </c>
      <c r="L4416" s="141" t="str">
        <f>VLOOKUP(Table85[[#This Row],[CustomerID]],Table!H:K,3,0)</f>
        <v>မိတ္ထီလာ</v>
      </c>
      <c r="M4416" s="141" t="str">
        <f>VLOOKUP(I4416,Customers[],5,FALSE)</f>
        <v>Van-2</v>
      </c>
      <c r="N4416" s="145" t="s">
        <v>10</v>
      </c>
      <c r="O4416" s="146" t="s">
        <v>214</v>
      </c>
      <c r="P4416" s="141" t="str">
        <f>VLOOKUP(O4416,Stock[],2,FALSE)</f>
        <v>ကောင်းကြည်</v>
      </c>
      <c r="Q4416" s="147">
        <f>VLOOKUP(O4416,Stock[],3,FALSE)</f>
        <v>0.64</v>
      </c>
      <c r="R4416" s="147">
        <f>VLOOKUP(O4416,Stock[],4,FALSE)</f>
        <v>14</v>
      </c>
      <c r="S4416" s="146"/>
      <c r="T4416" s="147">
        <f>(DailySales!$S4416/DailySales!$R4416)+DailySales!$U4416</f>
        <v>1</v>
      </c>
      <c r="U4416" s="146">
        <v>1</v>
      </c>
      <c r="V4416" s="148">
        <f>+DailySales!$T4416*DailySales!$R4416</f>
        <v>14</v>
      </c>
      <c r="W4416" s="148">
        <f>+DailySales!$V4416*DailySales!$Q4416</f>
        <v>8.9600000000000009</v>
      </c>
      <c r="X4416" s="148">
        <f>VLOOKUP(O4416,Stock[],6,FALSE)</f>
        <v>1330</v>
      </c>
      <c r="Y4416" s="148">
        <f>+DailySales!$V4416*DailySales!$X4416</f>
        <v>18620</v>
      </c>
      <c r="Z4416" s="146"/>
      <c r="AA4416" s="146"/>
      <c r="AB4416" s="146"/>
      <c r="AC4416" s="146"/>
      <c r="AD4416" s="146"/>
      <c r="AE4416" s="149"/>
      <c r="AF4416" s="150"/>
      <c r="AG4416" s="151"/>
      <c r="AH4416" s="150">
        <v>46081</v>
      </c>
      <c r="AI4416" s="151">
        <v>9310</v>
      </c>
      <c r="AJ4416" s="150">
        <v>46086</v>
      </c>
      <c r="AK4416" s="151">
        <v>9310</v>
      </c>
      <c r="AL4416" s="34"/>
      <c r="AM4416" s="39"/>
      <c r="AN441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17" spans="1:40" ht="19.5" customHeight="1" x14ac:dyDescent="0.25">
      <c r="A4417" s="141">
        <f t="shared" si="704"/>
        <v>2026</v>
      </c>
      <c r="B4417" s="141">
        <f t="shared" si="705"/>
        <v>2</v>
      </c>
      <c r="C4417" s="154">
        <v>46077</v>
      </c>
      <c r="D4417" s="142">
        <f t="shared" ca="1" si="706"/>
        <v>46097</v>
      </c>
      <c r="E4417" s="142" t="str">
        <f t="shared" ca="1" si="707"/>
        <v>0-Months</v>
      </c>
      <c r="F4417" s="142" t="str">
        <f>VLOOKUP(O4417,Stock[],5,FALSE)</f>
        <v>BE</v>
      </c>
      <c r="G4417" s="143" t="s">
        <v>3799</v>
      </c>
      <c r="H4417" s="144"/>
      <c r="I4417" s="145" t="s">
        <v>181</v>
      </c>
      <c r="J4417" s="141" t="str">
        <f>VLOOKUP(I4417,Customers[],2,FALSE)</f>
        <v>ရွှေမြင်း(ရွှေခြင်္သေ့)</v>
      </c>
      <c r="K4417" s="141" t="str">
        <f>VLOOKUP(I4417,Customers[],4,FALSE)</f>
        <v>Meiktila</v>
      </c>
      <c r="L4417" s="141" t="str">
        <f>VLOOKUP(Table85[[#This Row],[CustomerID]],Table!H:K,3,0)</f>
        <v>မိတ္ထီလာ</v>
      </c>
      <c r="M4417" s="141" t="str">
        <f>VLOOKUP(I4417,Customers[],5,FALSE)</f>
        <v>WholeSales/Contract</v>
      </c>
      <c r="N4417" s="145" t="s">
        <v>10</v>
      </c>
      <c r="O4417" s="146" t="s">
        <v>240</v>
      </c>
      <c r="P4417" s="141" t="str">
        <f>VLOOKUP(O4417,Stock[],2,FALSE)</f>
        <v>သံပုရာအရက်</v>
      </c>
      <c r="Q4417" s="147">
        <f>VLOOKUP(O4417,Stock[],3,FALSE)</f>
        <v>0.64</v>
      </c>
      <c r="R4417" s="147">
        <f>VLOOKUP(O4417,Stock[],4,FALSE)</f>
        <v>14</v>
      </c>
      <c r="S4417" s="146"/>
      <c r="T4417" s="147">
        <f>(DailySales!$S4417/DailySales!$R4417)+DailySales!$U4417</f>
        <v>20</v>
      </c>
      <c r="U4417" s="146">
        <v>20</v>
      </c>
      <c r="V4417" s="148">
        <f>+DailySales!$T4417*DailySales!$R4417</f>
        <v>280</v>
      </c>
      <c r="W4417" s="148">
        <f>+DailySales!$V4417*DailySales!$Q4417</f>
        <v>179.20000000000002</v>
      </c>
      <c r="X4417" s="148">
        <f>VLOOKUP(O4417,Stock[],6,FALSE)</f>
        <v>1330</v>
      </c>
      <c r="Y4417" s="148">
        <f>+DailySales!$V4417*DailySales!$X4417</f>
        <v>372400</v>
      </c>
      <c r="Z4417" s="146"/>
      <c r="AA4417" s="146"/>
      <c r="AB4417" s="146"/>
      <c r="AC4417" s="146"/>
      <c r="AD4417" s="146"/>
      <c r="AE4417" s="149"/>
      <c r="AF4417" s="150"/>
      <c r="AG4417" s="151"/>
      <c r="AH4417" s="150"/>
      <c r="AI4417" s="151"/>
      <c r="AJ4417" s="150"/>
      <c r="AK4417" s="151"/>
      <c r="AL4417" s="34"/>
      <c r="AM4417" s="39"/>
      <c r="AN441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4418" spans="1:40" ht="19.5" customHeight="1" x14ac:dyDescent="0.25">
      <c r="A4418" s="141">
        <f t="shared" si="704"/>
        <v>2026</v>
      </c>
      <c r="B4418" s="141">
        <f t="shared" si="705"/>
        <v>2</v>
      </c>
      <c r="C4418" s="154">
        <v>46077</v>
      </c>
      <c r="D4418" s="142">
        <f t="shared" ca="1" si="706"/>
        <v>46097</v>
      </c>
      <c r="E4418" s="142" t="str">
        <f t="shared" ca="1" si="707"/>
        <v>0-Months</v>
      </c>
      <c r="F4418" s="142" t="str">
        <f>VLOOKUP(O4418,Stock[],5,FALSE)</f>
        <v>BE</v>
      </c>
      <c r="G4418" s="143" t="s">
        <v>3799</v>
      </c>
      <c r="H4418" s="144"/>
      <c r="I4418" s="145" t="s">
        <v>181</v>
      </c>
      <c r="J4418" s="141" t="str">
        <f>VLOOKUP(I4418,Customers[],2,FALSE)</f>
        <v>ရွှေမြင်း(ရွှေခြင်္သေ့)</v>
      </c>
      <c r="K4418" s="141" t="str">
        <f>VLOOKUP(I4418,Customers[],4,FALSE)</f>
        <v>Meiktila</v>
      </c>
      <c r="L4418" s="141" t="str">
        <f>VLOOKUP(Table85[[#This Row],[CustomerID]],Table!H:K,3,0)</f>
        <v>မိတ္ထီလာ</v>
      </c>
      <c r="M4418" s="141" t="str">
        <f>VLOOKUP(I4418,Customers[],5,FALSE)</f>
        <v>WholeSales/Contract</v>
      </c>
      <c r="N4418" s="145" t="s">
        <v>10</v>
      </c>
      <c r="O4418" s="146" t="s">
        <v>220</v>
      </c>
      <c r="P4418" s="141" t="str">
        <f>VLOOKUP(O4418,Stock[],2,FALSE)</f>
        <v>မြန်မာရှောက်ပျား</v>
      </c>
      <c r="Q4418" s="147">
        <f>VLOOKUP(O4418,Stock[],3,FALSE)</f>
        <v>0.64</v>
      </c>
      <c r="R4418" s="147">
        <f>VLOOKUP(O4418,Stock[],4,FALSE)</f>
        <v>14</v>
      </c>
      <c r="S4418" s="146"/>
      <c r="T4418" s="147">
        <f>(DailySales!$S4418/DailySales!$R4418)+DailySales!$U4418</f>
        <v>30</v>
      </c>
      <c r="U4418" s="146">
        <v>30</v>
      </c>
      <c r="V4418" s="148">
        <f>+DailySales!$T4418*DailySales!$R4418</f>
        <v>420</v>
      </c>
      <c r="W4418" s="148">
        <f>+DailySales!$V4418*DailySales!$Q4418</f>
        <v>268.8</v>
      </c>
      <c r="X4418" s="148">
        <f>VLOOKUP(O4418,Stock[],6,FALSE)</f>
        <v>1370</v>
      </c>
      <c r="Y4418" s="148">
        <f>+DailySales!$V4418*DailySales!$X4418</f>
        <v>575400</v>
      </c>
      <c r="Z4418" s="146"/>
      <c r="AA4418" s="146"/>
      <c r="AB4418" s="146"/>
      <c r="AC4418" s="146"/>
      <c r="AD4418" s="146"/>
      <c r="AE4418" s="149"/>
      <c r="AF4418" s="150"/>
      <c r="AG4418" s="151"/>
      <c r="AH4418" s="150"/>
      <c r="AI4418" s="151"/>
      <c r="AJ4418" s="150"/>
      <c r="AK4418" s="151"/>
      <c r="AL4418" s="34"/>
      <c r="AM4418" s="39"/>
      <c r="AN441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575400</v>
      </c>
    </row>
    <row r="4419" spans="1:40" ht="19.5" customHeight="1" x14ac:dyDescent="0.25">
      <c r="A4419" s="141">
        <f t="shared" ref="A4419:A4423" si="708">YEAR(C4419)</f>
        <v>2026</v>
      </c>
      <c r="B4419" s="141">
        <f t="shared" ref="B4419:B4423" si="709">MONTH(C4419)</f>
        <v>2</v>
      </c>
      <c r="C4419" s="154">
        <v>46077</v>
      </c>
      <c r="D4419" s="142">
        <f t="shared" ref="D4419:D4423" ca="1" si="710">TODAY()</f>
        <v>46097</v>
      </c>
      <c r="E4419" s="142" t="str">
        <f t="shared" ref="E4419:E4423" ca="1" si="711">DATEDIF(C4419,D4419,"M")&amp;"-Months"</f>
        <v>0-Months</v>
      </c>
      <c r="F4419" s="142" t="str">
        <f>VLOOKUP(O4419,Stock[],5,FALSE)</f>
        <v>BE</v>
      </c>
      <c r="G4419" s="143" t="s">
        <v>3799</v>
      </c>
      <c r="H4419" s="144"/>
      <c r="I4419" s="145" t="s">
        <v>181</v>
      </c>
      <c r="J4419" s="141" t="str">
        <f>VLOOKUP(I4419,Customers[],2,FALSE)</f>
        <v>ရွှေမြင်း(ရွှေခြင်္သေ့)</v>
      </c>
      <c r="K4419" s="141" t="str">
        <f>VLOOKUP(I4419,Customers[],4,FALSE)</f>
        <v>Meiktila</v>
      </c>
      <c r="L4419" s="141" t="str">
        <f>VLOOKUP(Table85[[#This Row],[CustomerID]],Table!H:K,3,0)</f>
        <v>မိတ္ထီလာ</v>
      </c>
      <c r="M4419" s="141" t="str">
        <f>VLOOKUP(I4419,Customers[],5,FALSE)</f>
        <v>WholeSales/Contract</v>
      </c>
      <c r="N4419" s="145" t="s">
        <v>10</v>
      </c>
      <c r="O4419" s="146" t="s">
        <v>217</v>
      </c>
      <c r="P4419" s="141" t="str">
        <f>VLOOKUP(O4419,Stock[],2,FALSE)</f>
        <v>လိမ္မော်ဖြူ</v>
      </c>
      <c r="Q4419" s="147">
        <f>VLOOKUP(O4419,Stock[],3,FALSE)</f>
        <v>0.64</v>
      </c>
      <c r="R4419" s="147">
        <f>VLOOKUP(O4419,Stock[],4,FALSE)</f>
        <v>24</v>
      </c>
      <c r="S4419" s="146"/>
      <c r="T4419" s="147">
        <f>(DailySales!$S4419/DailySales!$R4419)+DailySales!$U4419</f>
        <v>35</v>
      </c>
      <c r="U4419" s="146">
        <v>35</v>
      </c>
      <c r="V4419" s="148">
        <f>+DailySales!$T4419*DailySales!$R4419</f>
        <v>840</v>
      </c>
      <c r="W4419" s="148">
        <f>+DailySales!$V4419*DailySales!$Q4419</f>
        <v>537.6</v>
      </c>
      <c r="X4419" s="148">
        <f>VLOOKUP(O4419,Stock[],6,FALSE)</f>
        <v>1330</v>
      </c>
      <c r="Y4419" s="148">
        <f>+DailySales!$V4419*DailySales!$X4419</f>
        <v>1117200</v>
      </c>
      <c r="Z4419" s="146"/>
      <c r="AA4419" s="146"/>
      <c r="AB4419" s="146"/>
      <c r="AC4419" s="146"/>
      <c r="AD4419" s="146"/>
      <c r="AE4419" s="149"/>
      <c r="AF4419" s="150"/>
      <c r="AG4419" s="151"/>
      <c r="AH4419" s="150"/>
      <c r="AI4419" s="151"/>
      <c r="AJ4419" s="150"/>
      <c r="AK4419" s="151"/>
      <c r="AL4419" s="34"/>
      <c r="AM4419" s="39"/>
      <c r="AN441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1117200</v>
      </c>
    </row>
    <row r="4420" spans="1:40" ht="19.5" customHeight="1" x14ac:dyDescent="0.25">
      <c r="A4420" s="141">
        <f t="shared" si="708"/>
        <v>2026</v>
      </c>
      <c r="B4420" s="141">
        <f t="shared" si="709"/>
        <v>2</v>
      </c>
      <c r="C4420" s="154">
        <v>46077</v>
      </c>
      <c r="D4420" s="142">
        <f t="shared" ca="1" si="710"/>
        <v>46097</v>
      </c>
      <c r="E4420" s="142" t="str">
        <f t="shared" ca="1" si="711"/>
        <v>0-Months</v>
      </c>
      <c r="F4420" s="142" t="str">
        <f>VLOOKUP(O4420,Stock[],5,FALSE)</f>
        <v>BE</v>
      </c>
      <c r="G4420" s="143" t="s">
        <v>3799</v>
      </c>
      <c r="H4420" s="144"/>
      <c r="I4420" s="145" t="s">
        <v>181</v>
      </c>
      <c r="J4420" s="141" t="str">
        <f>VLOOKUP(I4420,Customers[],2,FALSE)</f>
        <v>ရွှေမြင်း(ရွှေခြင်္သေ့)</v>
      </c>
      <c r="K4420" s="141" t="str">
        <f>VLOOKUP(I4420,Customers[],4,FALSE)</f>
        <v>Meiktila</v>
      </c>
      <c r="L4420" s="141" t="str">
        <f>VLOOKUP(Table85[[#This Row],[CustomerID]],Table!H:K,3,0)</f>
        <v>မိတ္ထီလာ</v>
      </c>
      <c r="M4420" s="141" t="str">
        <f>VLOOKUP(I4420,Customers[],5,FALSE)</f>
        <v>WholeSales/Contract</v>
      </c>
      <c r="N4420" s="145" t="s">
        <v>10</v>
      </c>
      <c r="O4420" s="146" t="s">
        <v>2120</v>
      </c>
      <c r="P4420" s="141" t="str">
        <f>VLOOKUP(O4420,Stock[],2,FALSE)</f>
        <v>ဇေ အရက်သန့်</v>
      </c>
      <c r="Q4420" s="147">
        <f>VLOOKUP(O4420,Stock[],3,FALSE)</f>
        <v>0.64</v>
      </c>
      <c r="R4420" s="147">
        <f>VLOOKUP(O4420,Stock[],4,FALSE)</f>
        <v>14</v>
      </c>
      <c r="S4420" s="146"/>
      <c r="T4420" s="147">
        <f>(DailySales!$S4420/DailySales!$R4420)+DailySales!$U4420</f>
        <v>45</v>
      </c>
      <c r="U4420" s="146">
        <v>45</v>
      </c>
      <c r="V4420" s="148">
        <f>+DailySales!$T4420*DailySales!$R4420</f>
        <v>630</v>
      </c>
      <c r="W4420" s="148">
        <f>+DailySales!$V4420*DailySales!$Q4420</f>
        <v>403.2</v>
      </c>
      <c r="X4420" s="148">
        <f>VLOOKUP(O4420,Stock[],6,FALSE)</f>
        <v>1380</v>
      </c>
      <c r="Y4420" s="148">
        <f>+DailySales!$V4420*DailySales!$X4420</f>
        <v>869400</v>
      </c>
      <c r="Z4420" s="146"/>
      <c r="AA4420" s="146"/>
      <c r="AB4420" s="146"/>
      <c r="AC4420" s="146"/>
      <c r="AD4420" s="146"/>
      <c r="AE4420" s="149"/>
      <c r="AF4420" s="150"/>
      <c r="AG4420" s="151"/>
      <c r="AH4420" s="150"/>
      <c r="AI4420" s="151"/>
      <c r="AJ4420" s="150"/>
      <c r="AK4420" s="151"/>
      <c r="AL4420" s="34"/>
      <c r="AM4420" s="39"/>
      <c r="AN442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869400</v>
      </c>
    </row>
    <row r="4421" spans="1:40" ht="19.5" customHeight="1" x14ac:dyDescent="0.25">
      <c r="A4421" s="141">
        <f t="shared" si="708"/>
        <v>2026</v>
      </c>
      <c r="B4421" s="141">
        <f t="shared" si="709"/>
        <v>2</v>
      </c>
      <c r="C4421" s="154">
        <v>46077</v>
      </c>
      <c r="D4421" s="142">
        <f t="shared" ca="1" si="710"/>
        <v>46097</v>
      </c>
      <c r="E4421" s="142" t="str">
        <f t="shared" ca="1" si="711"/>
        <v>0-Months</v>
      </c>
      <c r="F4421" s="142" t="str">
        <f>VLOOKUP(O4421,Stock[],5,FALSE)</f>
        <v>BE</v>
      </c>
      <c r="G4421" s="143" t="s">
        <v>3799</v>
      </c>
      <c r="H4421" s="144"/>
      <c r="I4421" s="145" t="s">
        <v>181</v>
      </c>
      <c r="J4421" s="141" t="str">
        <f>VLOOKUP(I4421,Customers[],2,FALSE)</f>
        <v>ရွှေမြင်း(ရွှေခြင်္သေ့)</v>
      </c>
      <c r="K4421" s="141" t="str">
        <f>VLOOKUP(I4421,Customers[],4,FALSE)</f>
        <v>Meiktila</v>
      </c>
      <c r="L4421" s="141" t="str">
        <f>VLOOKUP(Table85[[#This Row],[CustomerID]],Table!H:K,3,0)</f>
        <v>မိတ္ထီလာ</v>
      </c>
      <c r="M4421" s="141" t="str">
        <f>VLOOKUP(I4421,Customers[],5,FALSE)</f>
        <v>WholeSales/Contract</v>
      </c>
      <c r="N4421" s="145" t="s">
        <v>10</v>
      </c>
      <c r="O4421" s="146" t="s">
        <v>214</v>
      </c>
      <c r="P4421" s="141" t="str">
        <f>VLOOKUP(O4421,Stock[],2,FALSE)</f>
        <v>ကောင်းကြည်</v>
      </c>
      <c r="Q4421" s="147">
        <f>VLOOKUP(O4421,Stock[],3,FALSE)</f>
        <v>0.64</v>
      </c>
      <c r="R4421" s="147">
        <f>VLOOKUP(O4421,Stock[],4,FALSE)</f>
        <v>14</v>
      </c>
      <c r="S4421" s="146"/>
      <c r="T4421" s="147">
        <f>(DailySales!$S4421/DailySales!$R4421)+DailySales!$U4421</f>
        <v>10</v>
      </c>
      <c r="U4421" s="146">
        <v>10</v>
      </c>
      <c r="V4421" s="148">
        <f>+DailySales!$T4421*DailySales!$R4421</f>
        <v>140</v>
      </c>
      <c r="W4421" s="148">
        <f>+DailySales!$V4421*DailySales!$Q4421</f>
        <v>89.600000000000009</v>
      </c>
      <c r="X4421" s="148">
        <f>VLOOKUP(O4421,Stock[],6,FALSE)</f>
        <v>1330</v>
      </c>
      <c r="Y4421" s="148">
        <f>+DailySales!$V4421*DailySales!$X4421</f>
        <v>186200</v>
      </c>
      <c r="Z4421" s="146"/>
      <c r="AA4421" s="146"/>
      <c r="AB4421" s="146"/>
      <c r="AC4421" s="146"/>
      <c r="AD4421" s="146"/>
      <c r="AE4421" s="149"/>
      <c r="AF4421" s="150"/>
      <c r="AG4421" s="151"/>
      <c r="AH4421" s="150"/>
      <c r="AI4421" s="151"/>
      <c r="AJ4421" s="150"/>
      <c r="AK4421" s="151"/>
      <c r="AL4421" s="34"/>
      <c r="AM4421" s="39"/>
      <c r="AN442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4422" spans="1:40" ht="19.5" customHeight="1" x14ac:dyDescent="0.25">
      <c r="A4422" s="141">
        <f t="shared" si="708"/>
        <v>2026</v>
      </c>
      <c r="B4422" s="141">
        <f t="shared" si="709"/>
        <v>2</v>
      </c>
      <c r="C4422" s="154">
        <v>46077</v>
      </c>
      <c r="D4422" s="142">
        <f t="shared" ca="1" si="710"/>
        <v>46097</v>
      </c>
      <c r="E4422" s="142" t="str">
        <f t="shared" ca="1" si="711"/>
        <v>0-Months</v>
      </c>
      <c r="F4422" s="142" t="str">
        <f>VLOOKUP(O4422,Stock[],5,FALSE)</f>
        <v>BE</v>
      </c>
      <c r="G4422" s="143" t="s">
        <v>3799</v>
      </c>
      <c r="H4422" s="144"/>
      <c r="I4422" s="145" t="s">
        <v>181</v>
      </c>
      <c r="J4422" s="141" t="str">
        <f>VLOOKUP(I4422,Customers[],2,FALSE)</f>
        <v>ရွှေမြင်း(ရွှေခြင်္သေ့)</v>
      </c>
      <c r="K4422" s="141" t="str">
        <f>VLOOKUP(I4422,Customers[],4,FALSE)</f>
        <v>Meiktila</v>
      </c>
      <c r="L4422" s="141" t="str">
        <f>VLOOKUP(Table85[[#This Row],[CustomerID]],Table!H:K,3,0)</f>
        <v>မိတ္ထီလာ</v>
      </c>
      <c r="M4422" s="141" t="str">
        <f>VLOOKUP(I4422,Customers[],5,FALSE)</f>
        <v>WholeSales/Contract</v>
      </c>
      <c r="N4422" s="145" t="s">
        <v>10</v>
      </c>
      <c r="O4422" s="146" t="s">
        <v>2465</v>
      </c>
      <c r="P4422" s="141" t="str">
        <f>VLOOKUP(O4422,Stock[],2,FALSE)</f>
        <v>မိုးနဲကွန်ကီး</v>
      </c>
      <c r="Q4422" s="147">
        <f>VLOOKUP(O4422,Stock[],3,FALSE)</f>
        <v>0.64</v>
      </c>
      <c r="R4422" s="147">
        <f>VLOOKUP(O4422,Stock[],4,FALSE)</f>
        <v>14</v>
      </c>
      <c r="S4422" s="146"/>
      <c r="T4422" s="147">
        <f>(DailySales!$S4422/DailySales!$R4422)+DailySales!$U4422</f>
        <v>15</v>
      </c>
      <c r="U4422" s="146">
        <v>15</v>
      </c>
      <c r="V4422" s="148">
        <f>+DailySales!$T4422*DailySales!$R4422</f>
        <v>210</v>
      </c>
      <c r="W4422" s="148">
        <f>+DailySales!$V4422*DailySales!$Q4422</f>
        <v>134.4</v>
      </c>
      <c r="X4422" s="148">
        <f>VLOOKUP(O4422,Stock[],6,FALSE)</f>
        <v>1700</v>
      </c>
      <c r="Y4422" s="148">
        <f>+DailySales!$V4422*DailySales!$X4422</f>
        <v>357000</v>
      </c>
      <c r="Z4422" s="146"/>
      <c r="AA4422" s="146"/>
      <c r="AB4422" s="146"/>
      <c r="AC4422" s="146"/>
      <c r="AD4422" s="146"/>
      <c r="AE4422" s="149"/>
      <c r="AF4422" s="150"/>
      <c r="AG4422" s="151"/>
      <c r="AH4422" s="150"/>
      <c r="AI4422" s="151"/>
      <c r="AJ4422" s="150"/>
      <c r="AK4422" s="151"/>
      <c r="AL4422" s="34"/>
      <c r="AM4422" s="39"/>
      <c r="AN442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357000</v>
      </c>
    </row>
    <row r="4423" spans="1:40" ht="19.5" customHeight="1" x14ac:dyDescent="0.25">
      <c r="A4423" s="141">
        <f t="shared" si="708"/>
        <v>2026</v>
      </c>
      <c r="B4423" s="141">
        <f t="shared" si="709"/>
        <v>2</v>
      </c>
      <c r="C4423" s="154">
        <v>46077</v>
      </c>
      <c r="D4423" s="142">
        <f t="shared" ca="1" si="710"/>
        <v>46097</v>
      </c>
      <c r="E4423" s="142" t="str">
        <f t="shared" ca="1" si="711"/>
        <v>0-Months</v>
      </c>
      <c r="F4423" s="142" t="str">
        <f>VLOOKUP(O4423,Stock[],5,FALSE)</f>
        <v>BE</v>
      </c>
      <c r="G4423" s="143" t="s">
        <v>3799</v>
      </c>
      <c r="H4423" s="144"/>
      <c r="I4423" s="145" t="s">
        <v>181</v>
      </c>
      <c r="J4423" s="141" t="str">
        <f>VLOOKUP(I4423,Customers[],2,FALSE)</f>
        <v>ရွှေမြင်း(ရွှေခြင်္သေ့)</v>
      </c>
      <c r="K4423" s="141" t="str">
        <f>VLOOKUP(I4423,Customers[],4,FALSE)</f>
        <v>Meiktila</v>
      </c>
      <c r="L4423" s="141" t="str">
        <f>VLOOKUP(Table85[[#This Row],[CustomerID]],Table!H:K,3,0)</f>
        <v>မိတ္ထီလာ</v>
      </c>
      <c r="M4423" s="141" t="str">
        <f>VLOOKUP(I4423,Customers[],5,FALSE)</f>
        <v>WholeSales/Contract</v>
      </c>
      <c r="N4423" s="145" t="s">
        <v>10</v>
      </c>
      <c r="O4423" s="146" t="s">
        <v>205</v>
      </c>
      <c r="P4423" s="141" t="str">
        <f>VLOOKUP(O4423,Stock[],2,FALSE)</f>
        <v>ကောင်းကြည် ကော် 25%  (1Ltr )</v>
      </c>
      <c r="Q4423" s="147">
        <f>VLOOKUP(O4423,Stock[],3,FALSE)</f>
        <v>1</v>
      </c>
      <c r="R4423" s="147">
        <f>VLOOKUP(O4423,Stock[],4,FALSE)</f>
        <v>12</v>
      </c>
      <c r="S4423" s="146"/>
      <c r="T4423" s="147">
        <f>(DailySales!$S4423/DailySales!$R4423)+DailySales!$U4423</f>
        <v>10</v>
      </c>
      <c r="U4423" s="146">
        <v>10</v>
      </c>
      <c r="V4423" s="148">
        <f>+DailySales!$T4423*DailySales!$R4423</f>
        <v>120</v>
      </c>
      <c r="W4423" s="148">
        <f>+DailySales!$V4423*DailySales!$Q4423</f>
        <v>120</v>
      </c>
      <c r="X4423" s="148">
        <f>VLOOKUP(O4423,Stock[],6,FALSE)</f>
        <v>1530</v>
      </c>
      <c r="Y4423" s="148">
        <f>+DailySales!$V4423*DailySales!$X4423</f>
        <v>183600</v>
      </c>
      <c r="Z4423" s="146"/>
      <c r="AA4423" s="146"/>
      <c r="AB4423" s="146"/>
      <c r="AC4423" s="146"/>
      <c r="AD4423" s="146"/>
      <c r="AE4423" s="149"/>
      <c r="AF4423" s="150"/>
      <c r="AG4423" s="151"/>
      <c r="AH4423" s="150"/>
      <c r="AI4423" s="151"/>
      <c r="AJ4423" s="150"/>
      <c r="AK4423" s="151"/>
      <c r="AL4423" s="34"/>
      <c r="AM4423" s="39"/>
      <c r="AN442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183600</v>
      </c>
    </row>
    <row r="4424" spans="1:40" ht="19.5" customHeight="1" x14ac:dyDescent="0.25">
      <c r="A4424" s="141">
        <f t="shared" ref="A4424:A4428" si="712">YEAR(C4424)</f>
        <v>2026</v>
      </c>
      <c r="B4424" s="141">
        <f t="shared" ref="B4424:B4428" si="713">MONTH(C4424)</f>
        <v>2</v>
      </c>
      <c r="C4424" s="154">
        <v>46077</v>
      </c>
      <c r="D4424" s="142">
        <f t="shared" ref="D4424:D4428" ca="1" si="714">TODAY()</f>
        <v>46097</v>
      </c>
      <c r="E4424" s="142" t="str">
        <f t="shared" ref="E4424:E4428" ca="1" si="715">DATEDIF(C4424,D4424,"M")&amp;"-Months"</f>
        <v>0-Months</v>
      </c>
      <c r="F4424" s="142" t="str">
        <f>VLOOKUP(O4424,Stock[],5,FALSE)</f>
        <v>BE</v>
      </c>
      <c r="G4424" s="143" t="s">
        <v>3800</v>
      </c>
      <c r="H4424" s="144"/>
      <c r="I4424" s="145" t="s">
        <v>201</v>
      </c>
      <c r="J4424" s="141" t="str">
        <f>VLOOKUP(I4424,Customers[],2,FALSE)</f>
        <v>ဦးအောင်မိုး(ကောင်းသန့်)</v>
      </c>
      <c r="K4424" s="141" t="str">
        <f>VLOOKUP(I4424,Customers[],4,FALSE)</f>
        <v>Meiktila</v>
      </c>
      <c r="L4424" s="141" t="str">
        <f>VLOOKUP(Table85[[#This Row],[CustomerID]],Table!H:K,3,0)</f>
        <v>မိတ္ထီလာ</v>
      </c>
      <c r="M4424" s="141" t="str">
        <f>VLOOKUP(I4424,Customers[],5,FALSE)</f>
        <v>WholeSales/Contract</v>
      </c>
      <c r="N4424" s="145" t="s">
        <v>10</v>
      </c>
      <c r="O4424" s="146" t="s">
        <v>240</v>
      </c>
      <c r="P4424" s="141" t="str">
        <f>VLOOKUP(O4424,Stock[],2,FALSE)</f>
        <v>သံပုရာအရက်</v>
      </c>
      <c r="Q4424" s="147">
        <f>VLOOKUP(O4424,Stock[],3,FALSE)</f>
        <v>0.64</v>
      </c>
      <c r="R4424" s="147">
        <f>VLOOKUP(O4424,Stock[],4,FALSE)</f>
        <v>14</v>
      </c>
      <c r="S4424" s="146"/>
      <c r="T4424" s="147">
        <f>(DailySales!$S4424/DailySales!$R4424)+DailySales!$U4424</f>
        <v>25</v>
      </c>
      <c r="U4424" s="146">
        <v>25</v>
      </c>
      <c r="V4424" s="148">
        <f>+DailySales!$T4424*DailySales!$R4424</f>
        <v>350</v>
      </c>
      <c r="W4424" s="148">
        <f>+DailySales!$V4424*DailySales!$Q4424</f>
        <v>224</v>
      </c>
      <c r="X4424" s="148">
        <f>VLOOKUP(O4424,Stock[],6,FALSE)</f>
        <v>1330</v>
      </c>
      <c r="Y4424" s="148">
        <f>+DailySales!$V4424*DailySales!$X4424</f>
        <v>465500</v>
      </c>
      <c r="Z4424" s="146"/>
      <c r="AA4424" s="146"/>
      <c r="AB4424" s="146"/>
      <c r="AC4424" s="146"/>
      <c r="AD4424" s="146"/>
      <c r="AE4424" s="149"/>
      <c r="AF4424" s="150"/>
      <c r="AG4424" s="151"/>
      <c r="AH4424" s="150"/>
      <c r="AI4424" s="151"/>
      <c r="AJ4424" s="150">
        <v>46077</v>
      </c>
      <c r="AK4424" s="151">
        <v>465500</v>
      </c>
      <c r="AL4424" s="34"/>
      <c r="AM4424" s="39"/>
      <c r="AN442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25" spans="1:40" ht="19.5" customHeight="1" x14ac:dyDescent="0.25">
      <c r="A4425" s="141">
        <f t="shared" si="712"/>
        <v>2026</v>
      </c>
      <c r="B4425" s="141">
        <f t="shared" si="713"/>
        <v>2</v>
      </c>
      <c r="C4425" s="154">
        <v>46077</v>
      </c>
      <c r="D4425" s="142">
        <f t="shared" ca="1" si="714"/>
        <v>46097</v>
      </c>
      <c r="E4425" s="142" t="str">
        <f t="shared" ca="1" si="715"/>
        <v>0-Months</v>
      </c>
      <c r="F4425" s="142" t="str">
        <f>VLOOKUP(O4425,Stock[],5,FALSE)</f>
        <v>BE</v>
      </c>
      <c r="G4425" s="143" t="s">
        <v>3800</v>
      </c>
      <c r="H4425" s="144"/>
      <c r="I4425" s="145" t="s">
        <v>201</v>
      </c>
      <c r="J4425" s="141" t="str">
        <f>VLOOKUP(I4425,Customers[],2,FALSE)</f>
        <v>ဦးအောင်မိုး(ကောင်းသန့်)</v>
      </c>
      <c r="K4425" s="141" t="str">
        <f>VLOOKUP(I4425,Customers[],4,FALSE)</f>
        <v>Meiktila</v>
      </c>
      <c r="L4425" s="141" t="str">
        <f>VLOOKUP(Table85[[#This Row],[CustomerID]],Table!H:K,3,0)</f>
        <v>မိတ္ထီလာ</v>
      </c>
      <c r="M4425" s="141" t="str">
        <f>VLOOKUP(I4425,Customers[],5,FALSE)</f>
        <v>WholeSales/Contract</v>
      </c>
      <c r="N4425" s="145" t="s">
        <v>10</v>
      </c>
      <c r="O4425" s="146" t="s">
        <v>220</v>
      </c>
      <c r="P4425" s="141" t="str">
        <f>VLOOKUP(O4425,Stock[],2,FALSE)</f>
        <v>မြန်မာရှောက်ပျား</v>
      </c>
      <c r="Q4425" s="147">
        <f>VLOOKUP(O4425,Stock[],3,FALSE)</f>
        <v>0.64</v>
      </c>
      <c r="R4425" s="147">
        <f>VLOOKUP(O4425,Stock[],4,FALSE)</f>
        <v>14</v>
      </c>
      <c r="S4425" s="146"/>
      <c r="T4425" s="147">
        <f>(DailySales!$S4425/DailySales!$R4425)+DailySales!$U4425</f>
        <v>10</v>
      </c>
      <c r="U4425" s="146">
        <v>10</v>
      </c>
      <c r="V4425" s="148">
        <f>+DailySales!$T4425*DailySales!$R4425</f>
        <v>140</v>
      </c>
      <c r="W4425" s="148">
        <f>+DailySales!$V4425*DailySales!$Q4425</f>
        <v>89.600000000000009</v>
      </c>
      <c r="X4425" s="148">
        <f>VLOOKUP(O4425,Stock[],6,FALSE)</f>
        <v>1370</v>
      </c>
      <c r="Y4425" s="148">
        <f>+DailySales!$V4425*DailySales!$X4425</f>
        <v>191800</v>
      </c>
      <c r="Z4425" s="146"/>
      <c r="AA4425" s="146"/>
      <c r="AB4425" s="146"/>
      <c r="AC4425" s="146"/>
      <c r="AD4425" s="146"/>
      <c r="AE4425" s="149"/>
      <c r="AF4425" s="150"/>
      <c r="AG4425" s="151"/>
      <c r="AH4425" s="150"/>
      <c r="AI4425" s="151"/>
      <c r="AJ4425" s="150">
        <v>46077</v>
      </c>
      <c r="AK4425" s="151">
        <v>191800</v>
      </c>
      <c r="AL4425" s="34"/>
      <c r="AM4425" s="39"/>
      <c r="AN442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26" spans="1:40" ht="19.5" customHeight="1" x14ac:dyDescent="0.25">
      <c r="A4426" s="141">
        <f t="shared" si="712"/>
        <v>2026</v>
      </c>
      <c r="B4426" s="141">
        <f t="shared" si="713"/>
        <v>2</v>
      </c>
      <c r="C4426" s="154">
        <v>46077</v>
      </c>
      <c r="D4426" s="142">
        <f t="shared" ca="1" si="714"/>
        <v>46097</v>
      </c>
      <c r="E4426" s="142" t="str">
        <f t="shared" ca="1" si="715"/>
        <v>0-Months</v>
      </c>
      <c r="F4426" s="142" t="str">
        <f>VLOOKUP(O4426,Stock[],5,FALSE)</f>
        <v>BE</v>
      </c>
      <c r="G4426" s="143" t="s">
        <v>3800</v>
      </c>
      <c r="H4426" s="144"/>
      <c r="I4426" s="145" t="s">
        <v>201</v>
      </c>
      <c r="J4426" s="141" t="str">
        <f>VLOOKUP(I4426,Customers[],2,FALSE)</f>
        <v>ဦးအောင်မိုး(ကောင်းသန့်)</v>
      </c>
      <c r="K4426" s="141" t="str">
        <f>VLOOKUP(I4426,Customers[],4,FALSE)</f>
        <v>Meiktila</v>
      </c>
      <c r="L4426" s="141" t="str">
        <f>VLOOKUP(Table85[[#This Row],[CustomerID]],Table!H:K,3,0)</f>
        <v>မိတ္ထီလာ</v>
      </c>
      <c r="M4426" s="141" t="str">
        <f>VLOOKUP(I4426,Customers[],5,FALSE)</f>
        <v>WholeSales/Contract</v>
      </c>
      <c r="N4426" s="145" t="s">
        <v>10</v>
      </c>
      <c r="O4426" s="146" t="s">
        <v>217</v>
      </c>
      <c r="P4426" s="141" t="str">
        <f>VLOOKUP(O4426,Stock[],2,FALSE)</f>
        <v>လိမ္မော်ဖြူ</v>
      </c>
      <c r="Q4426" s="147">
        <f>VLOOKUP(O4426,Stock[],3,FALSE)</f>
        <v>0.64</v>
      </c>
      <c r="R4426" s="147">
        <f>VLOOKUP(O4426,Stock[],4,FALSE)</f>
        <v>24</v>
      </c>
      <c r="S4426" s="146"/>
      <c r="T4426" s="147">
        <f>(DailySales!$S4426/DailySales!$R4426)+DailySales!$U4426</f>
        <v>10</v>
      </c>
      <c r="U4426" s="146">
        <v>10</v>
      </c>
      <c r="V4426" s="148">
        <f>+DailySales!$T4426*DailySales!$R4426</f>
        <v>240</v>
      </c>
      <c r="W4426" s="148">
        <f>+DailySales!$V4426*DailySales!$Q4426</f>
        <v>153.6</v>
      </c>
      <c r="X4426" s="148">
        <f>VLOOKUP(O4426,Stock[],6,FALSE)</f>
        <v>1330</v>
      </c>
      <c r="Y4426" s="148">
        <f>+DailySales!$V4426*DailySales!$X4426</f>
        <v>319200</v>
      </c>
      <c r="Z4426" s="146"/>
      <c r="AA4426" s="146"/>
      <c r="AB4426" s="146"/>
      <c r="AC4426" s="146"/>
      <c r="AD4426" s="146"/>
      <c r="AE4426" s="149"/>
      <c r="AF4426" s="150"/>
      <c r="AG4426" s="151"/>
      <c r="AH4426" s="150"/>
      <c r="AI4426" s="151"/>
      <c r="AJ4426" s="150">
        <v>46077</v>
      </c>
      <c r="AK4426" s="151">
        <v>319200</v>
      </c>
      <c r="AL4426" s="34"/>
      <c r="AM4426" s="39"/>
      <c r="AN442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27" spans="1:40" ht="19.5" customHeight="1" x14ac:dyDescent="0.25">
      <c r="A4427" s="141">
        <f t="shared" si="712"/>
        <v>2026</v>
      </c>
      <c r="B4427" s="141">
        <f t="shared" si="713"/>
        <v>2</v>
      </c>
      <c r="C4427" s="154">
        <v>46077</v>
      </c>
      <c r="D4427" s="142">
        <f t="shared" ca="1" si="714"/>
        <v>46097</v>
      </c>
      <c r="E4427" s="142" t="str">
        <f t="shared" ca="1" si="715"/>
        <v>0-Months</v>
      </c>
      <c r="F4427" s="142" t="str">
        <f>VLOOKUP(O4427,Stock[],5,FALSE)</f>
        <v>BE</v>
      </c>
      <c r="G4427" s="143" t="s">
        <v>3800</v>
      </c>
      <c r="H4427" s="144"/>
      <c r="I4427" s="145" t="s">
        <v>201</v>
      </c>
      <c r="J4427" s="141" t="str">
        <f>VLOOKUP(I4427,Customers[],2,FALSE)</f>
        <v>ဦးအောင်မိုး(ကောင်းသန့်)</v>
      </c>
      <c r="K4427" s="141" t="str">
        <f>VLOOKUP(I4427,Customers[],4,FALSE)</f>
        <v>Meiktila</v>
      </c>
      <c r="L4427" s="141" t="str">
        <f>VLOOKUP(Table85[[#This Row],[CustomerID]],Table!H:K,3,0)</f>
        <v>မိတ္ထီလာ</v>
      </c>
      <c r="M4427" s="141" t="str">
        <f>VLOOKUP(I4427,Customers[],5,FALSE)</f>
        <v>WholeSales/Contract</v>
      </c>
      <c r="N4427" s="145" t="s">
        <v>10</v>
      </c>
      <c r="O4427" s="146" t="s">
        <v>209</v>
      </c>
      <c r="P4427" s="141" t="str">
        <f>VLOOKUP(O4427,Stock[],2,FALSE)</f>
        <v>ဇေယျဝတီ Red</v>
      </c>
      <c r="Q4427" s="147">
        <f>VLOOKUP(O4427,Stock[],3,FALSE)</f>
        <v>0.64</v>
      </c>
      <c r="R4427" s="147">
        <f>VLOOKUP(O4427,Stock[],4,FALSE)</f>
        <v>14</v>
      </c>
      <c r="S4427" s="146"/>
      <c r="T4427" s="147">
        <f>(DailySales!$S4427/DailySales!$R4427)+DailySales!$U4427</f>
        <v>5</v>
      </c>
      <c r="U4427" s="146">
        <v>5</v>
      </c>
      <c r="V4427" s="148">
        <f>+DailySales!$T4427*DailySales!$R4427</f>
        <v>70</v>
      </c>
      <c r="W4427" s="148">
        <f>+DailySales!$V4427*DailySales!$Q4427</f>
        <v>44.800000000000004</v>
      </c>
      <c r="X4427" s="148">
        <f>VLOOKUP(O4427,Stock[],6,FALSE)</f>
        <v>1330</v>
      </c>
      <c r="Y4427" s="148">
        <f>+DailySales!$V4427*DailySales!$X4427</f>
        <v>93100</v>
      </c>
      <c r="Z4427" s="146"/>
      <c r="AA4427" s="146"/>
      <c r="AB4427" s="146"/>
      <c r="AC4427" s="146"/>
      <c r="AD4427" s="146"/>
      <c r="AE4427" s="149"/>
      <c r="AF4427" s="150"/>
      <c r="AG4427" s="151"/>
      <c r="AH4427" s="150"/>
      <c r="AI4427" s="151"/>
      <c r="AJ4427" s="150">
        <v>46077</v>
      </c>
      <c r="AK4427" s="151">
        <v>93100</v>
      </c>
      <c r="AL4427" s="34"/>
      <c r="AM4427" s="39"/>
      <c r="AN442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28" spans="1:40" ht="19.5" customHeight="1" x14ac:dyDescent="0.25">
      <c r="A4428" s="141">
        <f t="shared" si="712"/>
        <v>2026</v>
      </c>
      <c r="B4428" s="141">
        <f t="shared" si="713"/>
        <v>2</v>
      </c>
      <c r="C4428" s="154">
        <v>46077</v>
      </c>
      <c r="D4428" s="142">
        <f t="shared" ca="1" si="714"/>
        <v>46097</v>
      </c>
      <c r="E4428" s="142" t="str">
        <f t="shared" ca="1" si="715"/>
        <v>0-Months</v>
      </c>
      <c r="F4428" s="142" t="str">
        <f>VLOOKUP(O4428,Stock[],5,FALSE)</f>
        <v>BE</v>
      </c>
      <c r="G4428" s="143" t="s">
        <v>3801</v>
      </c>
      <c r="H4428" s="144"/>
      <c r="I4428" s="145" t="s">
        <v>240</v>
      </c>
      <c r="J4428" s="141" t="str">
        <f>VLOOKUP(I4428,Customers[],2,FALSE)</f>
        <v>လွင်</v>
      </c>
      <c r="K4428" s="141" t="str">
        <f>VLOOKUP(I4428,Customers[],4,FALSE)</f>
        <v>Kyukpadaung</v>
      </c>
      <c r="L4428" s="141" t="str">
        <f>VLOOKUP(Table85[[#This Row],[CustomerID]],Table!H:K,3,0)</f>
        <v>ကျောက်ပန်းတောင်း</v>
      </c>
      <c r="M4428" s="141" t="str">
        <f>VLOOKUP(I4428,Customers[],5,FALSE)</f>
        <v>WholeSales/Contract</v>
      </c>
      <c r="N4428" s="145" t="s">
        <v>10</v>
      </c>
      <c r="O4428" s="146" t="s">
        <v>2120</v>
      </c>
      <c r="P4428" s="141" t="str">
        <f>VLOOKUP(O4428,Stock[],2,FALSE)</f>
        <v>ဇေ အရက်သန့်</v>
      </c>
      <c r="Q4428" s="147">
        <f>VLOOKUP(O4428,Stock[],3,FALSE)</f>
        <v>0.64</v>
      </c>
      <c r="R4428" s="147">
        <f>VLOOKUP(O4428,Stock[],4,FALSE)</f>
        <v>14</v>
      </c>
      <c r="S4428" s="146"/>
      <c r="T4428" s="147">
        <f>(DailySales!$S4428/DailySales!$R4428)+DailySales!$U4428</f>
        <v>200</v>
      </c>
      <c r="U4428" s="146">
        <v>200</v>
      </c>
      <c r="V4428" s="148">
        <f>+DailySales!$T4428*DailySales!$R4428</f>
        <v>2800</v>
      </c>
      <c r="W4428" s="148">
        <f>+DailySales!$V4428*DailySales!$Q4428</f>
        <v>1792</v>
      </c>
      <c r="X4428" s="148">
        <f>VLOOKUP(O4428,Stock[],6,FALSE)</f>
        <v>1380</v>
      </c>
      <c r="Y4428" s="148">
        <f>+DailySales!$V4428*DailySales!$X4428</f>
        <v>3864000</v>
      </c>
      <c r="Z4428" s="146"/>
      <c r="AA4428" s="146"/>
      <c r="AB4428" s="146"/>
      <c r="AC4428" s="146"/>
      <c r="AD4428" s="146"/>
      <c r="AE4428" s="149">
        <f>200*350</f>
        <v>70000</v>
      </c>
      <c r="AF4428" s="150"/>
      <c r="AG4428" s="151"/>
      <c r="AH4428" s="150"/>
      <c r="AI4428" s="151"/>
      <c r="AJ4428" s="150"/>
      <c r="AK4428" s="151"/>
      <c r="AL4428" s="34"/>
      <c r="AM4428" s="39"/>
      <c r="AN442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3934000</v>
      </c>
    </row>
    <row r="4429" spans="1:40" ht="19.5" customHeight="1" x14ac:dyDescent="0.25">
      <c r="A4429" s="141">
        <f t="shared" ref="A4429:A4433" si="716">YEAR(C4429)</f>
        <v>2026</v>
      </c>
      <c r="B4429" s="141">
        <f t="shared" ref="B4429:B4433" si="717">MONTH(C4429)</f>
        <v>2</v>
      </c>
      <c r="C4429" s="154">
        <v>46077</v>
      </c>
      <c r="D4429" s="142">
        <f t="shared" ref="D4429:D4433" ca="1" si="718">TODAY()</f>
        <v>46097</v>
      </c>
      <c r="E4429" s="142" t="str">
        <f t="shared" ref="E4429:E4433" ca="1" si="719">DATEDIF(C4429,D4429,"M")&amp;"-Months"</f>
        <v>0-Months</v>
      </c>
      <c r="F4429" s="142" t="str">
        <f>VLOOKUP(O4429,Stock[],5,FALSE)</f>
        <v>BE</v>
      </c>
      <c r="G4429" s="143" t="s">
        <v>3801</v>
      </c>
      <c r="H4429" s="144"/>
      <c r="I4429" s="145" t="s">
        <v>240</v>
      </c>
      <c r="J4429" s="141" t="str">
        <f>VLOOKUP(I4429,Customers[],2,FALSE)</f>
        <v>လွင်</v>
      </c>
      <c r="K4429" s="141" t="str">
        <f>VLOOKUP(I4429,Customers[],4,FALSE)</f>
        <v>Kyukpadaung</v>
      </c>
      <c r="L4429" s="141" t="str">
        <f>VLOOKUP(Table85[[#This Row],[CustomerID]],Table!H:K,3,0)</f>
        <v>ကျောက်ပန်းတောင်း</v>
      </c>
      <c r="M4429" s="141" t="str">
        <f>VLOOKUP(I4429,Customers[],5,FALSE)</f>
        <v>WholeSales/Contract</v>
      </c>
      <c r="N4429" s="145" t="s">
        <v>10</v>
      </c>
      <c r="O4429" s="146" t="s">
        <v>223</v>
      </c>
      <c r="P4429" s="141" t="str">
        <f>VLOOKUP(O4429,Stock[],2,FALSE)</f>
        <v>ချယ်ရီအရက်သန့်ကော် (.6Ltr)</v>
      </c>
      <c r="Q4429" s="147">
        <f>VLOOKUP(O4429,Stock[],3,FALSE)</f>
        <v>0.6</v>
      </c>
      <c r="R4429" s="147">
        <f>VLOOKUP(O4429,Stock[],4,FALSE)</f>
        <v>24</v>
      </c>
      <c r="S4429" s="146"/>
      <c r="T4429" s="147">
        <f>(DailySales!$S4429/DailySales!$R4429)+DailySales!$U4429</f>
        <v>50</v>
      </c>
      <c r="U4429" s="146">
        <v>50</v>
      </c>
      <c r="V4429" s="148">
        <f>+DailySales!$T4429*DailySales!$R4429</f>
        <v>1200</v>
      </c>
      <c r="W4429" s="148">
        <f>+DailySales!$V4429*DailySales!$Q4429</f>
        <v>720</v>
      </c>
      <c r="X4429" s="148">
        <f>VLOOKUP(O4429,Stock[],6,FALSE)</f>
        <v>875</v>
      </c>
      <c r="Y4429" s="148">
        <f>+DailySales!$V4429*DailySales!$X4429</f>
        <v>1050000</v>
      </c>
      <c r="Z4429" s="146"/>
      <c r="AA4429" s="146"/>
      <c r="AB4429" s="146"/>
      <c r="AC4429" s="146"/>
      <c r="AD4429" s="146"/>
      <c r="AE4429" s="149"/>
      <c r="AF4429" s="150"/>
      <c r="AG4429" s="151"/>
      <c r="AH4429" s="150"/>
      <c r="AI4429" s="151"/>
      <c r="AJ4429" s="150"/>
      <c r="AK4429" s="151"/>
      <c r="AL4429" s="34"/>
      <c r="AM4429" s="39"/>
      <c r="AN442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1050000</v>
      </c>
    </row>
    <row r="4430" spans="1:40" ht="19.5" customHeight="1" x14ac:dyDescent="0.25">
      <c r="A4430" s="141">
        <f t="shared" si="716"/>
        <v>2026</v>
      </c>
      <c r="B4430" s="141">
        <f t="shared" si="717"/>
        <v>2</v>
      </c>
      <c r="C4430" s="154">
        <v>46077</v>
      </c>
      <c r="D4430" s="142">
        <f t="shared" ca="1" si="718"/>
        <v>46097</v>
      </c>
      <c r="E4430" s="142" t="str">
        <f t="shared" ca="1" si="719"/>
        <v>0-Months</v>
      </c>
      <c r="F4430" s="142" t="str">
        <f>VLOOKUP(O4430,Stock[],5,FALSE)</f>
        <v>BE</v>
      </c>
      <c r="G4430" s="143" t="s">
        <v>3801</v>
      </c>
      <c r="H4430" s="144"/>
      <c r="I4430" s="145" t="s">
        <v>240</v>
      </c>
      <c r="J4430" s="141" t="str">
        <f>VLOOKUP(I4430,Customers[],2,FALSE)</f>
        <v>လွင်</v>
      </c>
      <c r="K4430" s="141" t="str">
        <f>VLOOKUP(I4430,Customers[],4,FALSE)</f>
        <v>Kyukpadaung</v>
      </c>
      <c r="L4430" s="141" t="str">
        <f>VLOOKUP(Table85[[#This Row],[CustomerID]],Table!H:K,3,0)</f>
        <v>ကျောက်ပန်းတောင်း</v>
      </c>
      <c r="M4430" s="141" t="str">
        <f>VLOOKUP(I4430,Customers[],5,FALSE)</f>
        <v>WholeSales/Contract</v>
      </c>
      <c r="N4430" s="145" t="s">
        <v>10</v>
      </c>
      <c r="O4430" s="146" t="s">
        <v>225</v>
      </c>
      <c r="P4430" s="141" t="str">
        <f>VLOOKUP(O4430,Stock[],2,FALSE)</f>
        <v>ချယ်ရီသံပုရာအရက်သန့်ကော် (1Ltr)</v>
      </c>
      <c r="Q4430" s="147">
        <f>VLOOKUP(O4430,Stock[],3,FALSE)</f>
        <v>1</v>
      </c>
      <c r="R4430" s="147">
        <f>VLOOKUP(O4430,Stock[],4,FALSE)</f>
        <v>12</v>
      </c>
      <c r="S4430" s="146"/>
      <c r="T4430" s="147">
        <f>(DailySales!$S4430/DailySales!$R4430)+DailySales!$U4430</f>
        <v>50</v>
      </c>
      <c r="U4430" s="146">
        <v>50</v>
      </c>
      <c r="V4430" s="148">
        <f>+DailySales!$T4430*DailySales!$R4430</f>
        <v>600</v>
      </c>
      <c r="W4430" s="148">
        <f>+DailySales!$V4430*DailySales!$Q4430</f>
        <v>600</v>
      </c>
      <c r="X4430" s="148">
        <f>VLOOKUP(O4430,Stock[],6,FALSE)</f>
        <v>1260</v>
      </c>
      <c r="Y4430" s="148">
        <f>+DailySales!$V4430*DailySales!$X4430</f>
        <v>756000</v>
      </c>
      <c r="Z4430" s="146"/>
      <c r="AA4430" s="146"/>
      <c r="AB4430" s="146"/>
      <c r="AC4430" s="146"/>
      <c r="AD4430" s="146"/>
      <c r="AE4430" s="149">
        <f>50*380</f>
        <v>19000</v>
      </c>
      <c r="AF4430" s="150"/>
      <c r="AG4430" s="151"/>
      <c r="AH4430" s="150"/>
      <c r="AI4430" s="151"/>
      <c r="AJ4430" s="150"/>
      <c r="AK4430" s="151"/>
      <c r="AL4430" s="34"/>
      <c r="AM4430" s="39"/>
      <c r="AN443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775000</v>
      </c>
    </row>
    <row r="4431" spans="1:40" ht="19.5" customHeight="1" x14ac:dyDescent="0.25">
      <c r="A4431" s="141">
        <f t="shared" si="716"/>
        <v>2026</v>
      </c>
      <c r="B4431" s="141">
        <f t="shared" si="717"/>
        <v>2</v>
      </c>
      <c r="C4431" s="154">
        <v>46077</v>
      </c>
      <c r="D4431" s="142">
        <f t="shared" ca="1" si="718"/>
        <v>46097</v>
      </c>
      <c r="E4431" s="142" t="str">
        <f t="shared" ca="1" si="719"/>
        <v>0-Months</v>
      </c>
      <c r="F4431" s="142" t="str">
        <f>VLOOKUP(O4431,Stock[],5,FALSE)</f>
        <v>BE</v>
      </c>
      <c r="G4431" s="143" t="s">
        <v>3802</v>
      </c>
      <c r="H4431" s="144"/>
      <c r="I4431" s="145" t="s">
        <v>253</v>
      </c>
      <c r="J4431" s="141" t="str">
        <f>VLOOKUP(I4431,Customers[],2,FALSE)</f>
        <v>ရတနာ</v>
      </c>
      <c r="K4431" s="141" t="str">
        <f>VLOOKUP(I4431,Customers[],4,FALSE)</f>
        <v>Bagan</v>
      </c>
      <c r="L4431" s="141" t="str">
        <f>VLOOKUP(Table85[[#This Row],[CustomerID]],Table!H:K,3,0)</f>
        <v>ပုဂံ</v>
      </c>
      <c r="M4431" s="141" t="str">
        <f>VLOOKUP(I4431,Customers[],5,FALSE)</f>
        <v>WholeSales</v>
      </c>
      <c r="N4431" s="145" t="s">
        <v>10</v>
      </c>
      <c r="O4431" s="146" t="s">
        <v>2120</v>
      </c>
      <c r="P4431" s="141" t="str">
        <f>VLOOKUP(O4431,Stock[],2,FALSE)</f>
        <v>ဇေ အရက်သန့်</v>
      </c>
      <c r="Q4431" s="147">
        <f>VLOOKUP(O4431,Stock[],3,FALSE)</f>
        <v>0.64</v>
      </c>
      <c r="R4431" s="147">
        <f>VLOOKUP(O4431,Stock[],4,FALSE)</f>
        <v>14</v>
      </c>
      <c r="S4431" s="146"/>
      <c r="T4431" s="147">
        <f>(DailySales!$S4431/DailySales!$R4431)+DailySales!$U4431</f>
        <v>400</v>
      </c>
      <c r="U4431" s="146">
        <v>400</v>
      </c>
      <c r="V4431" s="148">
        <f>+DailySales!$T4431*DailySales!$R4431</f>
        <v>5600</v>
      </c>
      <c r="W4431" s="148">
        <f>+DailySales!$V4431*DailySales!$Q4431</f>
        <v>3584</v>
      </c>
      <c r="X4431" s="148">
        <f>VLOOKUP(O4431,Stock[],6,FALSE)</f>
        <v>1380</v>
      </c>
      <c r="Y4431" s="148">
        <f>+DailySales!$V4431*DailySales!$X4431</f>
        <v>7728000</v>
      </c>
      <c r="Z4431" s="146"/>
      <c r="AA4431" s="146"/>
      <c r="AB4431" s="146">
        <v>70000</v>
      </c>
      <c r="AC4431" s="146">
        <v>49000</v>
      </c>
      <c r="AD4431" s="146"/>
      <c r="AE4431" s="149">
        <f>400*400</f>
        <v>160000</v>
      </c>
      <c r="AF4431" s="150"/>
      <c r="AG4431" s="151"/>
      <c r="AH4431" s="150">
        <v>46086</v>
      </c>
      <c r="AI4431" s="151">
        <v>7769000</v>
      </c>
      <c r="AJ4431" s="150"/>
      <c r="AK4431" s="151"/>
      <c r="AL4431" s="34"/>
      <c r="AM4431" s="39"/>
      <c r="AN443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32" spans="1:40" ht="19.5" customHeight="1" x14ac:dyDescent="0.25">
      <c r="A4432" s="141">
        <f t="shared" si="716"/>
        <v>2026</v>
      </c>
      <c r="B4432" s="141">
        <f t="shared" si="717"/>
        <v>2</v>
      </c>
      <c r="C4432" s="154">
        <v>46077</v>
      </c>
      <c r="D4432" s="142">
        <f t="shared" ca="1" si="718"/>
        <v>46097</v>
      </c>
      <c r="E4432" s="142" t="str">
        <f t="shared" ca="1" si="719"/>
        <v>0-Months</v>
      </c>
      <c r="F4432" s="142" t="str">
        <f>VLOOKUP(O4432,Stock[],5,FALSE)</f>
        <v>BE</v>
      </c>
      <c r="G4432" s="143" t="s">
        <v>3803</v>
      </c>
      <c r="H4432" s="144"/>
      <c r="I4432" s="145" t="s">
        <v>1754</v>
      </c>
      <c r="J4432" s="141" t="str">
        <f>VLOOKUP(I4432,Customers[],2,FALSE)</f>
        <v>စစ်ဆေးရေးဂိတ်လက်ဆောင်</v>
      </c>
      <c r="K4432" s="141">
        <f>VLOOKUP(I4432,Customers[],4,FALSE)</f>
        <v>0</v>
      </c>
      <c r="L4432" s="141">
        <f>VLOOKUP(Table85[[#This Row],[CustomerID]],Table!H:K,3,0)</f>
        <v>0</v>
      </c>
      <c r="M4432" s="141">
        <f>VLOOKUP(I4432,Customers[],5,FALSE)</f>
        <v>0</v>
      </c>
      <c r="N4432" s="145" t="s">
        <v>1751</v>
      </c>
      <c r="O4432" s="146" t="s">
        <v>217</v>
      </c>
      <c r="P4432" s="141" t="str">
        <f>VLOOKUP(O4432,Stock[],2,FALSE)</f>
        <v>လိမ္မော်ဖြူ</v>
      </c>
      <c r="Q4432" s="147">
        <f>VLOOKUP(O4432,Stock[],3,FALSE)</f>
        <v>0.64</v>
      </c>
      <c r="R4432" s="147">
        <f>VLOOKUP(O4432,Stock[],4,FALSE)</f>
        <v>24</v>
      </c>
      <c r="S4432" s="146">
        <v>30</v>
      </c>
      <c r="T4432" s="147">
        <f>(DailySales!$S4432/DailySales!$R4432)+DailySales!$U4432</f>
        <v>1.25</v>
      </c>
      <c r="U4432" s="146"/>
      <c r="V4432" s="148">
        <f>+DailySales!$T4432*DailySales!$R4432</f>
        <v>30</v>
      </c>
      <c r="W4432" s="148">
        <f>+DailySales!$V4432*DailySales!$Q4432</f>
        <v>19.2</v>
      </c>
      <c r="X4432" s="148">
        <f>VLOOKUP(O4432,Stock[],6,FALSE)</f>
        <v>1330</v>
      </c>
      <c r="Y4432" s="148">
        <f>+DailySales!$V4432*DailySales!$X4432</f>
        <v>39900</v>
      </c>
      <c r="Z4432" s="146"/>
      <c r="AA4432" s="146"/>
      <c r="AB4432" s="146"/>
      <c r="AC4432" s="146"/>
      <c r="AD4432" s="146"/>
      <c r="AE4432" s="149"/>
      <c r="AF4432" s="150">
        <v>46077</v>
      </c>
      <c r="AG4432" s="151">
        <v>39900</v>
      </c>
      <c r="AH4432" s="150"/>
      <c r="AI4432" s="151"/>
      <c r="AJ4432" s="150"/>
      <c r="AK4432" s="151"/>
      <c r="AL4432" s="34"/>
      <c r="AM4432" s="39"/>
      <c r="AN443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33" spans="1:40" ht="19.5" customHeight="1" x14ac:dyDescent="0.25">
      <c r="A4433" s="141">
        <f t="shared" si="716"/>
        <v>2026</v>
      </c>
      <c r="B4433" s="141">
        <f t="shared" si="717"/>
        <v>2</v>
      </c>
      <c r="C4433" s="154">
        <v>46077</v>
      </c>
      <c r="D4433" s="142">
        <f t="shared" ca="1" si="718"/>
        <v>46097</v>
      </c>
      <c r="E4433" s="142" t="str">
        <f t="shared" ca="1" si="719"/>
        <v>0-Months</v>
      </c>
      <c r="F4433" s="142" t="str">
        <f>VLOOKUP(O4433,Stock[],5,FALSE)</f>
        <v>BE</v>
      </c>
      <c r="G4433" s="143" t="s">
        <v>3804</v>
      </c>
      <c r="H4433" s="144"/>
      <c r="I4433" s="145" t="s">
        <v>1323</v>
      </c>
      <c r="J4433" s="141" t="str">
        <f>VLOOKUP(I4433,Customers[],2,FALSE)</f>
        <v>A1</v>
      </c>
      <c r="K4433" s="141" t="str">
        <f>VLOOKUP(I4433,Customers[],4,FALSE)</f>
        <v>Bagan</v>
      </c>
      <c r="L4433" s="141" t="str">
        <f>VLOOKUP(Table85[[#This Row],[CustomerID]],Table!H:K,3,0)</f>
        <v>ညောင်ဦး</v>
      </c>
      <c r="M4433" s="141" t="str">
        <f>VLOOKUP(I4433,Customers[],5,FALSE)</f>
        <v>Semi WS</v>
      </c>
      <c r="N4433" s="145" t="s">
        <v>10</v>
      </c>
      <c r="O4433" s="146" t="s">
        <v>2120</v>
      </c>
      <c r="P4433" s="141" t="str">
        <f>VLOOKUP(O4433,Stock[],2,FALSE)</f>
        <v>ဇေ အရက်သန့်</v>
      </c>
      <c r="Q4433" s="147">
        <f>VLOOKUP(O4433,Stock[],3,FALSE)</f>
        <v>0.64</v>
      </c>
      <c r="R4433" s="147">
        <f>VLOOKUP(O4433,Stock[],4,FALSE)</f>
        <v>14</v>
      </c>
      <c r="S4433" s="146"/>
      <c r="T4433" s="147">
        <f>(DailySales!$S4433/DailySales!$R4433)+DailySales!$U4433</f>
        <v>30</v>
      </c>
      <c r="U4433" s="146">
        <v>30</v>
      </c>
      <c r="V4433" s="148">
        <f>+DailySales!$T4433*DailySales!$R4433</f>
        <v>420</v>
      </c>
      <c r="W4433" s="148">
        <f>+DailySales!$V4433*DailySales!$Q4433</f>
        <v>268.8</v>
      </c>
      <c r="X4433" s="148">
        <f>VLOOKUP(O4433,Stock[],6,FALSE)</f>
        <v>1380</v>
      </c>
      <c r="Y4433" s="148">
        <f>+DailySales!$V4433*DailySales!$X4433</f>
        <v>579600</v>
      </c>
      <c r="Z4433" s="146"/>
      <c r="AA4433" s="146"/>
      <c r="AB4433" s="146"/>
      <c r="AC4433" s="146"/>
      <c r="AD4433" s="146"/>
      <c r="AE4433" s="149">
        <f>30*400</f>
        <v>12000</v>
      </c>
      <c r="AF4433" s="150"/>
      <c r="AG4433" s="151"/>
      <c r="AH4433" s="150">
        <v>46077</v>
      </c>
      <c r="AI4433" s="151">
        <v>591600</v>
      </c>
      <c r="AJ4433" s="150"/>
      <c r="AK4433" s="151"/>
      <c r="AL4433" s="34"/>
      <c r="AM4433" s="39"/>
      <c r="AN443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34" spans="1:40" ht="19.5" customHeight="1" x14ac:dyDescent="0.25">
      <c r="A4434" s="141">
        <f t="shared" ref="A4434:A4438" si="720">YEAR(C4434)</f>
        <v>2026</v>
      </c>
      <c r="B4434" s="141">
        <f t="shared" ref="B4434:B4438" si="721">MONTH(C4434)</f>
        <v>2</v>
      </c>
      <c r="C4434" s="154">
        <v>46077</v>
      </c>
      <c r="D4434" s="142">
        <f t="shared" ref="D4434:D4438" ca="1" si="722">TODAY()</f>
        <v>46097</v>
      </c>
      <c r="E4434" s="142" t="str">
        <f t="shared" ref="E4434:E4438" ca="1" si="723">DATEDIF(C4434,D4434,"M")&amp;"-Months"</f>
        <v>0-Months</v>
      </c>
      <c r="F4434" s="142" t="str">
        <f>VLOOKUP(O4434,Stock[],5,FALSE)</f>
        <v>BE</v>
      </c>
      <c r="G4434" s="143" t="s">
        <v>3804</v>
      </c>
      <c r="H4434" s="144"/>
      <c r="I4434" s="145" t="s">
        <v>1323</v>
      </c>
      <c r="J4434" s="141" t="str">
        <f>VLOOKUP(I4434,Customers[],2,FALSE)</f>
        <v>A1</v>
      </c>
      <c r="K4434" s="141" t="str">
        <f>VLOOKUP(I4434,Customers[],4,FALSE)</f>
        <v>Bagan</v>
      </c>
      <c r="L4434" s="141" t="str">
        <f>VLOOKUP(Table85[[#This Row],[CustomerID]],Table!H:K,3,0)</f>
        <v>ညောင်ဦး</v>
      </c>
      <c r="M4434" s="141" t="str">
        <f>VLOOKUP(I4434,Customers[],5,FALSE)</f>
        <v>Semi WS</v>
      </c>
      <c r="N4434" s="145" t="s">
        <v>10</v>
      </c>
      <c r="O4434" s="146" t="s">
        <v>212</v>
      </c>
      <c r="P4434" s="141" t="str">
        <f>VLOOKUP(O4434,Stock[],2,FALSE)</f>
        <v>2 in 1 မန်ကျည်း</v>
      </c>
      <c r="Q4434" s="147">
        <f>VLOOKUP(O4434,Stock[],3,FALSE)</f>
        <v>0.64</v>
      </c>
      <c r="R4434" s="147">
        <f>VLOOKUP(O4434,Stock[],4,FALSE)</f>
        <v>14</v>
      </c>
      <c r="S4434" s="146"/>
      <c r="T4434" s="147">
        <f>(DailySales!$S4434/DailySales!$R4434)+DailySales!$U4434</f>
        <v>20</v>
      </c>
      <c r="U4434" s="146">
        <v>20</v>
      </c>
      <c r="V4434" s="148">
        <f>+DailySales!$T4434*DailySales!$R4434</f>
        <v>280</v>
      </c>
      <c r="W4434" s="148">
        <f>+DailySales!$V4434*DailySales!$Q4434</f>
        <v>179.20000000000002</v>
      </c>
      <c r="X4434" s="148">
        <f>VLOOKUP(O4434,Stock[],6,FALSE)</f>
        <v>1350</v>
      </c>
      <c r="Y4434" s="148">
        <f>+DailySales!$V4434*DailySales!$X4434</f>
        <v>378000</v>
      </c>
      <c r="Z4434" s="146"/>
      <c r="AA4434" s="146"/>
      <c r="AB4434" s="146"/>
      <c r="AC4434" s="146"/>
      <c r="AD4434" s="146"/>
      <c r="AE4434" s="149">
        <f>20*400</f>
        <v>8000</v>
      </c>
      <c r="AF4434" s="150"/>
      <c r="AG4434" s="151"/>
      <c r="AH4434" s="150">
        <v>46077</v>
      </c>
      <c r="AI4434" s="151">
        <v>386000</v>
      </c>
      <c r="AJ4434" s="150"/>
      <c r="AK4434" s="151"/>
      <c r="AL4434" s="34"/>
      <c r="AM4434" s="39"/>
      <c r="AN443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35" spans="1:40" ht="19.5" customHeight="1" x14ac:dyDescent="0.25">
      <c r="A4435" s="141">
        <f t="shared" si="720"/>
        <v>2026</v>
      </c>
      <c r="B4435" s="141">
        <f t="shared" si="721"/>
        <v>2</v>
      </c>
      <c r="C4435" s="154">
        <v>46077</v>
      </c>
      <c r="D4435" s="142">
        <f t="shared" ca="1" si="722"/>
        <v>46097</v>
      </c>
      <c r="E4435" s="142" t="str">
        <f t="shared" ca="1" si="723"/>
        <v>0-Months</v>
      </c>
      <c r="F4435" s="142" t="str">
        <f>VLOOKUP(O4435,Stock[],5,FALSE)</f>
        <v>BE</v>
      </c>
      <c r="G4435" s="143" t="s">
        <v>3804</v>
      </c>
      <c r="H4435" s="144"/>
      <c r="I4435" s="145" t="s">
        <v>1323</v>
      </c>
      <c r="J4435" s="141" t="str">
        <f>VLOOKUP(I4435,Customers[],2,FALSE)</f>
        <v>A1</v>
      </c>
      <c r="K4435" s="141" t="str">
        <f>VLOOKUP(I4435,Customers[],4,FALSE)</f>
        <v>Bagan</v>
      </c>
      <c r="L4435" s="141" t="str">
        <f>VLOOKUP(Table85[[#This Row],[CustomerID]],Table!H:K,3,0)</f>
        <v>ညောင်ဦး</v>
      </c>
      <c r="M4435" s="141" t="str">
        <f>VLOOKUP(I4435,Customers[],5,FALSE)</f>
        <v>Semi WS</v>
      </c>
      <c r="N4435" s="145" t="s">
        <v>10</v>
      </c>
      <c r="O4435" s="146" t="s">
        <v>1219</v>
      </c>
      <c r="P4435" s="141" t="str">
        <f>VLOOKUP(O4435,Stock[],2,FALSE)</f>
        <v>ချယ်ရီအရက်သန့်</v>
      </c>
      <c r="Q4435" s="147">
        <f>VLOOKUP(O4435,Stock[],3,FALSE)</f>
        <v>0.64</v>
      </c>
      <c r="R4435" s="147">
        <f>VLOOKUP(O4435,Stock[],4,FALSE)</f>
        <v>14</v>
      </c>
      <c r="S4435" s="146"/>
      <c r="T4435" s="147">
        <f>(DailySales!$S4435/DailySales!$R4435)+DailySales!$U4435</f>
        <v>30</v>
      </c>
      <c r="U4435" s="146">
        <v>30</v>
      </c>
      <c r="V4435" s="148">
        <f>+DailySales!$T4435*DailySales!$R4435</f>
        <v>420</v>
      </c>
      <c r="W4435" s="148">
        <f>+DailySales!$V4435*DailySales!$Q4435</f>
        <v>268.8</v>
      </c>
      <c r="X4435" s="148">
        <f>VLOOKUP(O4435,Stock[],6,FALSE)</f>
        <v>1380</v>
      </c>
      <c r="Y4435" s="148">
        <f>+DailySales!$V4435*DailySales!$X4435</f>
        <v>579600</v>
      </c>
      <c r="Z4435" s="146"/>
      <c r="AA4435" s="146"/>
      <c r="AB4435" s="146"/>
      <c r="AC4435" s="146"/>
      <c r="AD4435" s="146"/>
      <c r="AE4435" s="149">
        <f>30*400</f>
        <v>12000</v>
      </c>
      <c r="AF4435" s="150"/>
      <c r="AG4435" s="151"/>
      <c r="AH4435" s="150">
        <v>46077</v>
      </c>
      <c r="AI4435" s="151">
        <v>591600</v>
      </c>
      <c r="AJ4435" s="150"/>
      <c r="AK4435" s="151"/>
      <c r="AL4435" s="34"/>
      <c r="AM4435" s="39"/>
      <c r="AN443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36" spans="1:40" ht="19.5" customHeight="1" x14ac:dyDescent="0.25">
      <c r="A4436" s="141">
        <f t="shared" si="720"/>
        <v>2026</v>
      </c>
      <c r="B4436" s="141">
        <f t="shared" si="721"/>
        <v>2</v>
      </c>
      <c r="C4436" s="154">
        <v>46077</v>
      </c>
      <c r="D4436" s="142">
        <f t="shared" ca="1" si="722"/>
        <v>46097</v>
      </c>
      <c r="E4436" s="142" t="str">
        <f t="shared" ca="1" si="723"/>
        <v>0-Months</v>
      </c>
      <c r="F4436" s="142" t="str">
        <f>VLOOKUP(O4436,Stock[],5,FALSE)</f>
        <v>BE</v>
      </c>
      <c r="G4436" s="143" t="s">
        <v>3804</v>
      </c>
      <c r="H4436" s="144"/>
      <c r="I4436" s="145" t="s">
        <v>1323</v>
      </c>
      <c r="J4436" s="141" t="str">
        <f>VLOOKUP(I4436,Customers[],2,FALSE)</f>
        <v>A1</v>
      </c>
      <c r="K4436" s="141" t="str">
        <f>VLOOKUP(I4436,Customers[],4,FALSE)</f>
        <v>Bagan</v>
      </c>
      <c r="L4436" s="141" t="str">
        <f>VLOOKUP(Table85[[#This Row],[CustomerID]],Table!H:K,3,0)</f>
        <v>ညောင်ဦး</v>
      </c>
      <c r="M4436" s="141" t="str">
        <f>VLOOKUP(I4436,Customers[],5,FALSE)</f>
        <v>Semi WS</v>
      </c>
      <c r="N4436" s="145" t="s">
        <v>10</v>
      </c>
      <c r="O4436" s="146" t="s">
        <v>225</v>
      </c>
      <c r="P4436" s="141" t="str">
        <f>VLOOKUP(O4436,Stock[],2,FALSE)</f>
        <v>ချယ်ရီသံပုရာအရက်သန့်ကော် (1Ltr)</v>
      </c>
      <c r="Q4436" s="147">
        <f>VLOOKUP(O4436,Stock[],3,FALSE)</f>
        <v>1</v>
      </c>
      <c r="R4436" s="147">
        <f>VLOOKUP(O4436,Stock[],4,FALSE)</f>
        <v>12</v>
      </c>
      <c r="S4436" s="146"/>
      <c r="T4436" s="147">
        <f>(DailySales!$S4436/DailySales!$R4436)+DailySales!$U4436</f>
        <v>150</v>
      </c>
      <c r="U4436" s="146">
        <v>150</v>
      </c>
      <c r="V4436" s="148">
        <f>+DailySales!$T4436*DailySales!$R4436</f>
        <v>1800</v>
      </c>
      <c r="W4436" s="148">
        <f>+DailySales!$V4436*DailySales!$Q4436</f>
        <v>1800</v>
      </c>
      <c r="X4436" s="148">
        <f>VLOOKUP(O4436,Stock[],6,FALSE)</f>
        <v>1260</v>
      </c>
      <c r="Y4436" s="148">
        <f>+DailySales!$V4436*DailySales!$X4436</f>
        <v>2268000</v>
      </c>
      <c r="Z4436" s="146"/>
      <c r="AA4436" s="146"/>
      <c r="AB4436" s="146"/>
      <c r="AC4436" s="146">
        <v>7840</v>
      </c>
      <c r="AD4436" s="146"/>
      <c r="AE4436" s="149">
        <f>150*380</f>
        <v>57000</v>
      </c>
      <c r="AF4436" s="150"/>
      <c r="AG4436" s="151"/>
      <c r="AH4436" s="150">
        <v>46077</v>
      </c>
      <c r="AI4436" s="151">
        <v>2317160</v>
      </c>
      <c r="AJ4436" s="150"/>
      <c r="AK4436" s="151"/>
      <c r="AL4436" s="34"/>
      <c r="AM4436" s="39"/>
      <c r="AN443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37" spans="1:40" ht="19.5" customHeight="1" x14ac:dyDescent="0.25">
      <c r="A4437" s="141">
        <f t="shared" si="720"/>
        <v>2026</v>
      </c>
      <c r="B4437" s="141">
        <f t="shared" si="721"/>
        <v>2</v>
      </c>
      <c r="C4437" s="154">
        <v>46077</v>
      </c>
      <c r="D4437" s="142">
        <f t="shared" ca="1" si="722"/>
        <v>46097</v>
      </c>
      <c r="E4437" s="142" t="str">
        <f t="shared" ca="1" si="723"/>
        <v>0-Months</v>
      </c>
      <c r="F4437" s="142" t="str">
        <f>VLOOKUP(O4437,Stock[],5,FALSE)</f>
        <v>BE</v>
      </c>
      <c r="G4437" s="143" t="s">
        <v>3805</v>
      </c>
      <c r="H4437" s="144"/>
      <c r="I4437" s="145" t="s">
        <v>357</v>
      </c>
      <c r="J4437" s="141" t="str">
        <f>VLOOKUP(I4437,Customers[],2,FALSE)</f>
        <v>ရွှေရောင်စင်</v>
      </c>
      <c r="K4437" s="141" t="str">
        <f>VLOOKUP(I4437,Customers[],4,FALSE)</f>
        <v>Pakkoku</v>
      </c>
      <c r="L4437" s="141" t="str">
        <f>VLOOKUP(Table85[[#This Row],[CustomerID]],Table!H:K,3,0)</f>
        <v>ပခုက္ကူ</v>
      </c>
      <c r="M4437" s="141" t="str">
        <f>VLOOKUP(I4437,Customers[],5,FALSE)</f>
        <v>Semi WS</v>
      </c>
      <c r="N4437" s="145" t="s">
        <v>10</v>
      </c>
      <c r="O4437" s="146" t="s">
        <v>209</v>
      </c>
      <c r="P4437" s="141" t="str">
        <f>VLOOKUP(O4437,Stock[],2,FALSE)</f>
        <v>ဇေယျဝတီ Red</v>
      </c>
      <c r="Q4437" s="147">
        <f>VLOOKUP(O4437,Stock[],3,FALSE)</f>
        <v>0.64</v>
      </c>
      <c r="R4437" s="147">
        <f>VLOOKUP(O4437,Stock[],4,FALSE)</f>
        <v>14</v>
      </c>
      <c r="S4437" s="146"/>
      <c r="T4437" s="147">
        <f>(DailySales!$S4437/DailySales!$R4437)+DailySales!$U4437</f>
        <v>100</v>
      </c>
      <c r="U4437" s="146">
        <v>100</v>
      </c>
      <c r="V4437" s="148">
        <f>+DailySales!$T4437*DailySales!$R4437</f>
        <v>1400</v>
      </c>
      <c r="W4437" s="148">
        <f>+DailySales!$V4437*DailySales!$Q4437</f>
        <v>896</v>
      </c>
      <c r="X4437" s="148">
        <f>VLOOKUP(O4437,Stock[],6,FALSE)</f>
        <v>1330</v>
      </c>
      <c r="Y4437" s="148">
        <f>+DailySales!$V4437*DailySales!$X4437</f>
        <v>1862000</v>
      </c>
      <c r="Z4437" s="146"/>
      <c r="AA4437" s="146"/>
      <c r="AB4437" s="146"/>
      <c r="AC4437" s="146"/>
      <c r="AD4437" s="146"/>
      <c r="AE4437" s="149">
        <f>100*400</f>
        <v>40000</v>
      </c>
      <c r="AF4437" s="150"/>
      <c r="AG4437" s="151"/>
      <c r="AH4437" s="150">
        <v>46077</v>
      </c>
      <c r="AI4437" s="151">
        <v>1902000</v>
      </c>
      <c r="AJ4437" s="150"/>
      <c r="AK4437" s="151"/>
      <c r="AL4437" s="34"/>
      <c r="AM4437" s="39"/>
      <c r="AN443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38" spans="1:40" ht="19.5" customHeight="1" x14ac:dyDescent="0.25">
      <c r="A4438" s="141">
        <f t="shared" si="720"/>
        <v>2026</v>
      </c>
      <c r="B4438" s="141">
        <f t="shared" si="721"/>
        <v>2</v>
      </c>
      <c r="C4438" s="154">
        <v>46077</v>
      </c>
      <c r="D4438" s="142">
        <f t="shared" ca="1" si="722"/>
        <v>46097</v>
      </c>
      <c r="E4438" s="142" t="str">
        <f t="shared" ca="1" si="723"/>
        <v>0-Months</v>
      </c>
      <c r="F4438" s="142" t="str">
        <f>VLOOKUP(O4438,Stock[],5,FALSE)</f>
        <v>BE</v>
      </c>
      <c r="G4438" s="143" t="s">
        <v>3805</v>
      </c>
      <c r="H4438" s="144"/>
      <c r="I4438" s="145" t="s">
        <v>357</v>
      </c>
      <c r="J4438" s="141" t="str">
        <f>VLOOKUP(I4438,Customers[],2,FALSE)</f>
        <v>ရွှေရောင်စင်</v>
      </c>
      <c r="K4438" s="141" t="str">
        <f>VLOOKUP(I4438,Customers[],4,FALSE)</f>
        <v>Pakkoku</v>
      </c>
      <c r="L4438" s="141" t="str">
        <f>VLOOKUP(Table85[[#This Row],[CustomerID]],Table!H:K,3,0)</f>
        <v>ပခုက္ကူ</v>
      </c>
      <c r="M4438" s="141" t="str">
        <f>VLOOKUP(I4438,Customers[],5,FALSE)</f>
        <v>Semi WS</v>
      </c>
      <c r="N4438" s="145" t="s">
        <v>10</v>
      </c>
      <c r="O4438" s="146" t="s">
        <v>212</v>
      </c>
      <c r="P4438" s="141" t="str">
        <f>VLOOKUP(O4438,Stock[],2,FALSE)</f>
        <v>2 in 1 မန်ကျည်း</v>
      </c>
      <c r="Q4438" s="147">
        <f>VLOOKUP(O4438,Stock[],3,FALSE)</f>
        <v>0.64</v>
      </c>
      <c r="R4438" s="147">
        <f>VLOOKUP(O4438,Stock[],4,FALSE)</f>
        <v>14</v>
      </c>
      <c r="S4438" s="146"/>
      <c r="T4438" s="147">
        <f>(DailySales!$S4438/DailySales!$R4438)+DailySales!$U4438</f>
        <v>50</v>
      </c>
      <c r="U4438" s="146">
        <v>50</v>
      </c>
      <c r="V4438" s="148">
        <f>+DailySales!$T4438*DailySales!$R4438</f>
        <v>700</v>
      </c>
      <c r="W4438" s="148">
        <f>+DailySales!$V4438*DailySales!$Q4438</f>
        <v>448</v>
      </c>
      <c r="X4438" s="148">
        <f>VLOOKUP(O4438,Stock[],6,FALSE)</f>
        <v>1350</v>
      </c>
      <c r="Y4438" s="148">
        <f>+DailySales!$V4438*DailySales!$X4438</f>
        <v>945000</v>
      </c>
      <c r="Z4438" s="146"/>
      <c r="AA4438" s="146"/>
      <c r="AB4438" s="146"/>
      <c r="AC4438" s="146">
        <v>14700</v>
      </c>
      <c r="AD4438" s="146"/>
      <c r="AE4438" s="149">
        <f>50*400</f>
        <v>20000</v>
      </c>
      <c r="AF4438" s="150"/>
      <c r="AG4438" s="151"/>
      <c r="AH4438" s="150">
        <v>46077</v>
      </c>
      <c r="AI4438" s="151">
        <v>950300</v>
      </c>
      <c r="AJ4438" s="150">
        <v>46091</v>
      </c>
      <c r="AK4438" s="151">
        <v>100000</v>
      </c>
      <c r="AL4438" s="34"/>
      <c r="AM4438" s="39"/>
      <c r="AN443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-100000</v>
      </c>
    </row>
    <row r="4439" spans="1:40" ht="19.5" customHeight="1" x14ac:dyDescent="0.25">
      <c r="A4439" s="141">
        <f t="shared" ref="A4439:A4443" si="724">YEAR(C4439)</f>
        <v>2026</v>
      </c>
      <c r="B4439" s="141">
        <f t="shared" ref="B4439:B4443" si="725">MONTH(C4439)</f>
        <v>2</v>
      </c>
      <c r="C4439" s="154">
        <v>46077</v>
      </c>
      <c r="D4439" s="142">
        <f t="shared" ref="D4439:D4443" ca="1" si="726">TODAY()</f>
        <v>46097</v>
      </c>
      <c r="E4439" s="142" t="str">
        <f t="shared" ref="E4439:E4443" ca="1" si="727">DATEDIF(C4439,D4439,"M")&amp;"-Months"</f>
        <v>0-Months</v>
      </c>
      <c r="F4439" s="142" t="str">
        <f>VLOOKUP(O4439,Stock[],5,FALSE)</f>
        <v>BE</v>
      </c>
      <c r="G4439" s="143" t="s">
        <v>3806</v>
      </c>
      <c r="H4439" s="144"/>
      <c r="I4439" s="145" t="s">
        <v>201</v>
      </c>
      <c r="J4439" s="141" t="str">
        <f>VLOOKUP(I4439,Customers[],2,FALSE)</f>
        <v>ဦးအောင်မိုး(ကောင်းသန့်)</v>
      </c>
      <c r="K4439" s="141" t="str">
        <f>VLOOKUP(I4439,Customers[],4,FALSE)</f>
        <v>Meiktila</v>
      </c>
      <c r="L4439" s="141" t="str">
        <f>VLOOKUP(Table85[[#This Row],[CustomerID]],Table!H:K,3,0)</f>
        <v>မိတ္ထီလာ</v>
      </c>
      <c r="M4439" s="141" t="str">
        <f>VLOOKUP(I4439,Customers[],5,FALSE)</f>
        <v>WholeSales/Contract</v>
      </c>
      <c r="N4439" s="145" t="s">
        <v>10</v>
      </c>
      <c r="O4439" s="146" t="s">
        <v>240</v>
      </c>
      <c r="P4439" s="141" t="str">
        <f>VLOOKUP(O4439,Stock[],2,FALSE)</f>
        <v>သံပုရာအရက်</v>
      </c>
      <c r="Q4439" s="147">
        <f>VLOOKUP(O4439,Stock[],3,FALSE)</f>
        <v>0.64</v>
      </c>
      <c r="R4439" s="147">
        <f>VLOOKUP(O4439,Stock[],4,FALSE)</f>
        <v>14</v>
      </c>
      <c r="S4439" s="146"/>
      <c r="T4439" s="147">
        <f>(DailySales!$S4439/DailySales!$R4439)+DailySales!$U4439</f>
        <v>5</v>
      </c>
      <c r="U4439" s="146">
        <v>5</v>
      </c>
      <c r="V4439" s="148">
        <f>+DailySales!$T4439*DailySales!$R4439</f>
        <v>70</v>
      </c>
      <c r="W4439" s="148">
        <f>+DailySales!$V4439*DailySales!$Q4439</f>
        <v>44.800000000000004</v>
      </c>
      <c r="X4439" s="148">
        <f>VLOOKUP(O4439,Stock[],6,FALSE)</f>
        <v>1330</v>
      </c>
      <c r="Y4439" s="148">
        <f>+DailySales!$V4439*DailySales!$X4439</f>
        <v>93100</v>
      </c>
      <c r="Z4439" s="146"/>
      <c r="AA4439" s="146"/>
      <c r="AB4439" s="146"/>
      <c r="AC4439" s="146"/>
      <c r="AD4439" s="146"/>
      <c r="AE4439" s="149"/>
      <c r="AF4439" s="150"/>
      <c r="AG4439" s="151"/>
      <c r="AH4439" s="150"/>
      <c r="AI4439" s="151"/>
      <c r="AJ4439" s="150">
        <v>46077</v>
      </c>
      <c r="AK4439" s="151">
        <v>93100</v>
      </c>
      <c r="AL4439" s="34"/>
      <c r="AM4439" s="39"/>
      <c r="AN443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40" spans="1:40" ht="19.5" customHeight="1" x14ac:dyDescent="0.25">
      <c r="A4440" s="141">
        <f t="shared" si="724"/>
        <v>2026</v>
      </c>
      <c r="B4440" s="141">
        <f t="shared" si="725"/>
        <v>2</v>
      </c>
      <c r="C4440" s="154">
        <v>46077</v>
      </c>
      <c r="D4440" s="142">
        <f t="shared" ca="1" si="726"/>
        <v>46097</v>
      </c>
      <c r="E4440" s="142" t="str">
        <f t="shared" ca="1" si="727"/>
        <v>0-Months</v>
      </c>
      <c r="F4440" s="142" t="str">
        <f>VLOOKUP(O4440,Stock[],5,FALSE)</f>
        <v>BE</v>
      </c>
      <c r="G4440" s="143" t="s">
        <v>3806</v>
      </c>
      <c r="H4440" s="144"/>
      <c r="I4440" s="145" t="s">
        <v>201</v>
      </c>
      <c r="J4440" s="141" t="str">
        <f>VLOOKUP(I4440,Customers[],2,FALSE)</f>
        <v>ဦးအောင်မိုး(ကောင်းသန့်)</v>
      </c>
      <c r="K4440" s="141" t="str">
        <f>VLOOKUP(I4440,Customers[],4,FALSE)</f>
        <v>Meiktila</v>
      </c>
      <c r="L4440" s="141" t="str">
        <f>VLOOKUP(Table85[[#This Row],[CustomerID]],Table!H:K,3,0)</f>
        <v>မိတ္ထီလာ</v>
      </c>
      <c r="M4440" s="141" t="str">
        <f>VLOOKUP(I4440,Customers[],5,FALSE)</f>
        <v>WholeSales/Contract</v>
      </c>
      <c r="N4440" s="145" t="s">
        <v>10</v>
      </c>
      <c r="O4440" s="146" t="s">
        <v>220</v>
      </c>
      <c r="P4440" s="141" t="str">
        <f>VLOOKUP(O4440,Stock[],2,FALSE)</f>
        <v>မြန်မာရှောက်ပျား</v>
      </c>
      <c r="Q4440" s="147">
        <f>VLOOKUP(O4440,Stock[],3,FALSE)</f>
        <v>0.64</v>
      </c>
      <c r="R4440" s="147">
        <f>VLOOKUP(O4440,Stock[],4,FALSE)</f>
        <v>14</v>
      </c>
      <c r="S4440" s="146"/>
      <c r="T4440" s="147">
        <f>(DailySales!$S4440/DailySales!$R4440)+DailySales!$U4440</f>
        <v>26</v>
      </c>
      <c r="U4440" s="146">
        <v>26</v>
      </c>
      <c r="V4440" s="148">
        <f>+DailySales!$T4440*DailySales!$R4440</f>
        <v>364</v>
      </c>
      <c r="W4440" s="148">
        <f>+DailySales!$V4440*DailySales!$Q4440</f>
        <v>232.96</v>
      </c>
      <c r="X4440" s="148">
        <f>VLOOKUP(O4440,Stock[],6,FALSE)</f>
        <v>1370</v>
      </c>
      <c r="Y4440" s="148">
        <f>+DailySales!$V4440*DailySales!$X4440</f>
        <v>498680</v>
      </c>
      <c r="Z4440" s="146"/>
      <c r="AA4440" s="146"/>
      <c r="AB4440" s="146"/>
      <c r="AC4440" s="146"/>
      <c r="AD4440" s="146"/>
      <c r="AE4440" s="149"/>
      <c r="AF4440" s="150"/>
      <c r="AG4440" s="151"/>
      <c r="AH4440" s="150"/>
      <c r="AI4440" s="151"/>
      <c r="AJ4440" s="150">
        <v>46077</v>
      </c>
      <c r="AK4440" s="151">
        <v>498680</v>
      </c>
      <c r="AL4440" s="34"/>
      <c r="AM4440" s="39"/>
      <c r="AN444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41" spans="1:40" ht="19.5" customHeight="1" x14ac:dyDescent="0.25">
      <c r="A4441" s="141">
        <f t="shared" si="724"/>
        <v>2026</v>
      </c>
      <c r="B4441" s="141">
        <f t="shared" si="725"/>
        <v>2</v>
      </c>
      <c r="C4441" s="154">
        <v>46077</v>
      </c>
      <c r="D4441" s="142">
        <f t="shared" ca="1" si="726"/>
        <v>46097</v>
      </c>
      <c r="E4441" s="142" t="str">
        <f t="shared" ca="1" si="727"/>
        <v>0-Months</v>
      </c>
      <c r="F4441" s="142" t="str">
        <f>VLOOKUP(O4441,Stock[],5,FALSE)</f>
        <v>BE</v>
      </c>
      <c r="G4441" s="143" t="s">
        <v>3806</v>
      </c>
      <c r="H4441" s="144"/>
      <c r="I4441" s="145" t="s">
        <v>201</v>
      </c>
      <c r="J4441" s="141" t="str">
        <f>VLOOKUP(I4441,Customers[],2,FALSE)</f>
        <v>ဦးအောင်မိုး(ကောင်းသန့်)</v>
      </c>
      <c r="K4441" s="141" t="str">
        <f>VLOOKUP(I4441,Customers[],4,FALSE)</f>
        <v>Meiktila</v>
      </c>
      <c r="L4441" s="141" t="str">
        <f>VLOOKUP(Table85[[#This Row],[CustomerID]],Table!H:K,3,0)</f>
        <v>မိတ္ထီလာ</v>
      </c>
      <c r="M4441" s="141" t="str">
        <f>VLOOKUP(I4441,Customers[],5,FALSE)</f>
        <v>WholeSales/Contract</v>
      </c>
      <c r="N4441" s="145" t="s">
        <v>10</v>
      </c>
      <c r="O4441" s="146" t="s">
        <v>217</v>
      </c>
      <c r="P4441" s="141" t="str">
        <f>VLOOKUP(O4441,Stock[],2,FALSE)</f>
        <v>လိမ္မော်ဖြူ</v>
      </c>
      <c r="Q4441" s="147">
        <f>VLOOKUP(O4441,Stock[],3,FALSE)</f>
        <v>0.64</v>
      </c>
      <c r="R4441" s="147">
        <f>VLOOKUP(O4441,Stock[],4,FALSE)</f>
        <v>24</v>
      </c>
      <c r="S4441" s="146"/>
      <c r="T4441" s="147">
        <f>(DailySales!$S4441/DailySales!$R4441)+DailySales!$U4441</f>
        <v>15</v>
      </c>
      <c r="U4441" s="146">
        <v>15</v>
      </c>
      <c r="V4441" s="148">
        <f>+DailySales!$T4441*DailySales!$R4441</f>
        <v>360</v>
      </c>
      <c r="W4441" s="148">
        <f>+DailySales!$V4441*DailySales!$Q4441</f>
        <v>230.4</v>
      </c>
      <c r="X4441" s="148">
        <f>VLOOKUP(O4441,Stock[],6,FALSE)</f>
        <v>1330</v>
      </c>
      <c r="Y4441" s="148">
        <f>+DailySales!$V4441*DailySales!$X4441</f>
        <v>478800</v>
      </c>
      <c r="Z4441" s="146"/>
      <c r="AA4441" s="146"/>
      <c r="AB4441" s="146"/>
      <c r="AC4441" s="146"/>
      <c r="AD4441" s="146"/>
      <c r="AE4441" s="149"/>
      <c r="AF4441" s="150"/>
      <c r="AG4441" s="151"/>
      <c r="AH4441" s="150">
        <v>46078</v>
      </c>
      <c r="AI4441" s="151">
        <v>410368</v>
      </c>
      <c r="AJ4441" s="150">
        <v>46077</v>
      </c>
      <c r="AK4441" s="151">
        <v>68432</v>
      </c>
      <c r="AL4441" s="34"/>
      <c r="AM4441" s="39"/>
      <c r="AN444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42" spans="1:40" ht="19.5" customHeight="1" x14ac:dyDescent="0.25">
      <c r="A4442" s="141">
        <f t="shared" si="724"/>
        <v>2026</v>
      </c>
      <c r="B4442" s="141">
        <f t="shared" si="725"/>
        <v>2</v>
      </c>
      <c r="C4442" s="154">
        <v>46077</v>
      </c>
      <c r="D4442" s="142">
        <f t="shared" ca="1" si="726"/>
        <v>46097</v>
      </c>
      <c r="E4442" s="142" t="str">
        <f t="shared" ca="1" si="727"/>
        <v>0-Months</v>
      </c>
      <c r="F4442" s="142" t="str">
        <f>VLOOKUP(O4442,Stock[],5,FALSE)</f>
        <v>BE</v>
      </c>
      <c r="G4442" s="143" t="s">
        <v>3806</v>
      </c>
      <c r="H4442" s="144"/>
      <c r="I4442" s="145" t="s">
        <v>201</v>
      </c>
      <c r="J4442" s="141" t="str">
        <f>VLOOKUP(I4442,Customers[],2,FALSE)</f>
        <v>ဦးအောင်မိုး(ကောင်းသန့်)</v>
      </c>
      <c r="K4442" s="141" t="str">
        <f>VLOOKUP(I4442,Customers[],4,FALSE)</f>
        <v>Meiktila</v>
      </c>
      <c r="L4442" s="141" t="str">
        <f>VLOOKUP(Table85[[#This Row],[CustomerID]],Table!H:K,3,0)</f>
        <v>မိတ္ထီလာ</v>
      </c>
      <c r="M4442" s="141" t="str">
        <f>VLOOKUP(I4442,Customers[],5,FALSE)</f>
        <v>WholeSales/Contract</v>
      </c>
      <c r="N4442" s="145" t="s">
        <v>10</v>
      </c>
      <c r="O4442" s="146" t="s">
        <v>2120</v>
      </c>
      <c r="P4442" s="141" t="str">
        <f>VLOOKUP(O4442,Stock[],2,FALSE)</f>
        <v>ဇေ အရက်သန့်</v>
      </c>
      <c r="Q4442" s="147">
        <f>VLOOKUP(O4442,Stock[],3,FALSE)</f>
        <v>0.64</v>
      </c>
      <c r="R4442" s="147">
        <f>VLOOKUP(O4442,Stock[],4,FALSE)</f>
        <v>14</v>
      </c>
      <c r="S4442" s="146"/>
      <c r="T4442" s="147">
        <f>(DailySales!$S4442/DailySales!$R4442)+DailySales!$U4442</f>
        <v>23</v>
      </c>
      <c r="U4442" s="146">
        <v>23</v>
      </c>
      <c r="V4442" s="148">
        <f>+DailySales!$T4442*DailySales!$R4442</f>
        <v>322</v>
      </c>
      <c r="W4442" s="148">
        <f>+DailySales!$V4442*DailySales!$Q4442</f>
        <v>206.08</v>
      </c>
      <c r="X4442" s="148">
        <f>VLOOKUP(O4442,Stock[],6,FALSE)</f>
        <v>1380</v>
      </c>
      <c r="Y4442" s="148">
        <f>+DailySales!$V4442*DailySales!$X4442</f>
        <v>444360</v>
      </c>
      <c r="Z4442" s="146"/>
      <c r="AA4442" s="146"/>
      <c r="AB4442" s="146"/>
      <c r="AC4442" s="146"/>
      <c r="AD4442" s="146"/>
      <c r="AE4442" s="149"/>
      <c r="AF4442" s="150"/>
      <c r="AG4442" s="151"/>
      <c r="AH4442" s="150">
        <v>46078</v>
      </c>
      <c r="AI4442" s="151">
        <v>444360</v>
      </c>
      <c r="AJ4442" s="150"/>
      <c r="AK4442" s="151"/>
      <c r="AL4442" s="34"/>
      <c r="AM4442" s="39"/>
      <c r="AN444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43" spans="1:40" ht="19.5" customHeight="1" x14ac:dyDescent="0.25">
      <c r="A4443" s="141">
        <f t="shared" si="724"/>
        <v>2026</v>
      </c>
      <c r="B4443" s="141">
        <f t="shared" si="725"/>
        <v>2</v>
      </c>
      <c r="C4443" s="154">
        <v>46077</v>
      </c>
      <c r="D4443" s="142">
        <f t="shared" ca="1" si="726"/>
        <v>46097</v>
      </c>
      <c r="E4443" s="142" t="str">
        <f t="shared" ca="1" si="727"/>
        <v>0-Months</v>
      </c>
      <c r="F4443" s="142" t="str">
        <f>VLOOKUP(O4443,Stock[],5,FALSE)</f>
        <v>BE</v>
      </c>
      <c r="G4443" s="143" t="s">
        <v>3806</v>
      </c>
      <c r="H4443" s="144"/>
      <c r="I4443" s="145" t="s">
        <v>201</v>
      </c>
      <c r="J4443" s="141" t="str">
        <f>VLOOKUP(I4443,Customers[],2,FALSE)</f>
        <v>ဦးအောင်မိုး(ကောင်းသန့်)</v>
      </c>
      <c r="K4443" s="141" t="str">
        <f>VLOOKUP(I4443,Customers[],4,FALSE)</f>
        <v>Meiktila</v>
      </c>
      <c r="L4443" s="141" t="str">
        <f>VLOOKUP(Table85[[#This Row],[CustomerID]],Table!H:K,3,0)</f>
        <v>မိတ္ထီလာ</v>
      </c>
      <c r="M4443" s="141" t="str">
        <f>VLOOKUP(I4443,Customers[],5,FALSE)</f>
        <v>WholeSales/Contract</v>
      </c>
      <c r="N4443" s="145" t="s">
        <v>10</v>
      </c>
      <c r="O4443" s="146" t="s">
        <v>214</v>
      </c>
      <c r="P4443" s="141" t="str">
        <f>VLOOKUP(O4443,Stock[],2,FALSE)</f>
        <v>ကောင်းကြည်</v>
      </c>
      <c r="Q4443" s="147">
        <f>VLOOKUP(O4443,Stock[],3,FALSE)</f>
        <v>0.64</v>
      </c>
      <c r="R4443" s="147">
        <f>VLOOKUP(O4443,Stock[],4,FALSE)</f>
        <v>14</v>
      </c>
      <c r="S4443" s="146"/>
      <c r="T4443" s="147">
        <f>(DailySales!$S4443/DailySales!$R4443)+DailySales!$U4443</f>
        <v>5</v>
      </c>
      <c r="U4443" s="146">
        <v>5</v>
      </c>
      <c r="V4443" s="148">
        <f>+DailySales!$T4443*DailySales!$R4443</f>
        <v>70</v>
      </c>
      <c r="W4443" s="148">
        <f>+DailySales!$V4443*DailySales!$Q4443</f>
        <v>44.800000000000004</v>
      </c>
      <c r="X4443" s="148">
        <f>VLOOKUP(O4443,Stock[],6,FALSE)</f>
        <v>1330</v>
      </c>
      <c r="Y4443" s="148">
        <f>+DailySales!$V4443*DailySales!$X4443</f>
        <v>93100</v>
      </c>
      <c r="Z4443" s="146"/>
      <c r="AA4443" s="146"/>
      <c r="AB4443" s="146"/>
      <c r="AC4443" s="146"/>
      <c r="AD4443" s="146"/>
      <c r="AE4443" s="149"/>
      <c r="AF4443" s="150"/>
      <c r="AG4443" s="151"/>
      <c r="AH4443" s="150">
        <v>46078</v>
      </c>
      <c r="AI4443" s="151">
        <v>93100</v>
      </c>
      <c r="AJ4443" s="150"/>
      <c r="AK4443" s="151"/>
      <c r="AL4443" s="34"/>
      <c r="AM4443" s="39"/>
      <c r="AN444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44" spans="1:40" ht="19.5" customHeight="1" x14ac:dyDescent="0.25">
      <c r="A4444" s="141">
        <f t="shared" ref="A4444:A4495" si="728">YEAR(C4444)</f>
        <v>2026</v>
      </c>
      <c r="B4444" s="141">
        <f t="shared" ref="B4444:B4495" si="729">MONTH(C4444)</f>
        <v>2</v>
      </c>
      <c r="C4444" s="154">
        <v>46077</v>
      </c>
      <c r="D4444" s="142">
        <f t="shared" ref="D4444:D4495" ca="1" si="730">TODAY()</f>
        <v>46097</v>
      </c>
      <c r="E4444" s="142" t="str">
        <f t="shared" ref="E4444:E4495" ca="1" si="731">DATEDIF(C4444,D4444,"M")&amp;"-Months"</f>
        <v>0-Months</v>
      </c>
      <c r="F4444" s="142" t="str">
        <f>VLOOKUP(O4444,Stock[],5,FALSE)</f>
        <v>BE</v>
      </c>
      <c r="G4444" s="143" t="s">
        <v>3806</v>
      </c>
      <c r="H4444" s="144"/>
      <c r="I4444" s="145" t="s">
        <v>201</v>
      </c>
      <c r="J4444" s="141" t="str">
        <f>VLOOKUP(I4444,Customers[],2,FALSE)</f>
        <v>ဦးအောင်မိုး(ကောင်းသန့်)</v>
      </c>
      <c r="K4444" s="141" t="str">
        <f>VLOOKUP(I4444,Customers[],4,FALSE)</f>
        <v>Meiktila</v>
      </c>
      <c r="L4444" s="141" t="str">
        <f>VLOOKUP(Table85[[#This Row],[CustomerID]],Table!H:K,3,0)</f>
        <v>မိတ္ထီလာ</v>
      </c>
      <c r="M4444" s="141" t="str">
        <f>VLOOKUP(I4444,Customers[],5,FALSE)</f>
        <v>WholeSales/Contract</v>
      </c>
      <c r="N4444" s="145" t="s">
        <v>10</v>
      </c>
      <c r="O4444" s="146" t="s">
        <v>2465</v>
      </c>
      <c r="P4444" s="141" t="str">
        <f>VLOOKUP(O4444,Stock[],2,FALSE)</f>
        <v>မိုးနဲကွန်ကီး</v>
      </c>
      <c r="Q4444" s="147">
        <f>VLOOKUP(O4444,Stock[],3,FALSE)</f>
        <v>0.64</v>
      </c>
      <c r="R4444" s="147">
        <f>VLOOKUP(O4444,Stock[],4,FALSE)</f>
        <v>14</v>
      </c>
      <c r="S4444" s="146"/>
      <c r="T4444" s="147">
        <f>(DailySales!$S4444/DailySales!$R4444)+DailySales!$U4444</f>
        <v>6</v>
      </c>
      <c r="U4444" s="146">
        <v>6</v>
      </c>
      <c r="V4444" s="148">
        <f>+DailySales!$T4444*DailySales!$R4444</f>
        <v>84</v>
      </c>
      <c r="W4444" s="148">
        <f>+DailySales!$V4444*DailySales!$Q4444</f>
        <v>53.76</v>
      </c>
      <c r="X4444" s="148">
        <f>VLOOKUP(O4444,Stock[],6,FALSE)</f>
        <v>1700</v>
      </c>
      <c r="Y4444" s="148">
        <f>+DailySales!$V4444*DailySales!$X4444</f>
        <v>142800</v>
      </c>
      <c r="Z4444" s="146"/>
      <c r="AA4444" s="146"/>
      <c r="AB4444" s="146"/>
      <c r="AC4444" s="146"/>
      <c r="AD4444" s="146"/>
      <c r="AE4444" s="149"/>
      <c r="AF4444" s="150"/>
      <c r="AG4444" s="151"/>
      <c r="AH4444" s="150">
        <v>46078</v>
      </c>
      <c r="AI4444" s="151">
        <v>142800</v>
      </c>
      <c r="AJ4444" s="150"/>
      <c r="AK4444" s="151"/>
      <c r="AL4444" s="34"/>
      <c r="AM4444" s="39"/>
      <c r="AN444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45" spans="1:40" ht="19.5" customHeight="1" x14ac:dyDescent="0.25">
      <c r="A4445" s="141">
        <f t="shared" ref="A4445:A4455" si="732">YEAR(C4445)</f>
        <v>2026</v>
      </c>
      <c r="B4445" s="141">
        <f t="shared" ref="B4445:B4455" si="733">MONTH(C4445)</f>
        <v>2</v>
      </c>
      <c r="C4445" s="154">
        <v>46077</v>
      </c>
      <c r="D4445" s="142">
        <f t="shared" ref="D4445:D4455" ca="1" si="734">TODAY()</f>
        <v>46097</v>
      </c>
      <c r="E4445" s="142" t="str">
        <f t="shared" ref="E4445:E4455" ca="1" si="735">DATEDIF(C4445,D4445,"M")&amp;"-Months"</f>
        <v>0-Months</v>
      </c>
      <c r="F4445" s="142" t="str">
        <f>VLOOKUP(O4445,Stock[],5,FALSE)</f>
        <v>BE</v>
      </c>
      <c r="G4445" s="143" t="s">
        <v>3807</v>
      </c>
      <c r="H4445" s="144" t="s">
        <v>283</v>
      </c>
      <c r="I4445" s="145" t="s">
        <v>500</v>
      </c>
      <c r="J4445" s="141" t="str">
        <f>VLOOKUP(I4445,Customers[],2,FALSE)</f>
        <v>ကိုသိန်းထွန်းဦး</v>
      </c>
      <c r="K4445" s="141" t="str">
        <f>VLOOKUP(I4445,Customers[],4,FALSE)</f>
        <v>Tharzi</v>
      </c>
      <c r="L4445" s="32" t="str">
        <f>VLOOKUP(Table85[[#This Row],[CustomerID]],Table!H:K,3,0)</f>
        <v>ထနောင်းကုန်း</v>
      </c>
      <c r="M4445" s="141" t="str">
        <f>VLOOKUP(I4445,Customers[],5,FALSE)</f>
        <v>Van-2</v>
      </c>
      <c r="N4445" s="145" t="s">
        <v>9</v>
      </c>
      <c r="O4445" s="146" t="s">
        <v>217</v>
      </c>
      <c r="P4445" s="141" t="str">
        <f>VLOOKUP(O4445,Stock[],2,FALSE)</f>
        <v>လိမ္မော်ဖြူ</v>
      </c>
      <c r="Q4445" s="147">
        <f>VLOOKUP(O4445,Stock[],3,FALSE)</f>
        <v>0.64</v>
      </c>
      <c r="R4445" s="147">
        <f>VLOOKUP(O4445,Stock[],4,FALSE)</f>
        <v>24</v>
      </c>
      <c r="S4445" s="146"/>
      <c r="T4445" s="147">
        <f>(DailySales!$S4445/DailySales!$R4445)+DailySales!$U4445</f>
        <v>2</v>
      </c>
      <c r="U4445" s="146">
        <v>2</v>
      </c>
      <c r="V4445" s="148">
        <f>+DailySales!$T4445*DailySales!$R4445</f>
        <v>48</v>
      </c>
      <c r="W4445" s="148">
        <f>+DailySales!$V4445*DailySales!$Q4445</f>
        <v>30.72</v>
      </c>
      <c r="X4445" s="148">
        <f>VLOOKUP(O4445,Stock[],6,FALSE)</f>
        <v>1330</v>
      </c>
      <c r="Y4445" s="148">
        <f>+DailySales!$V4445*DailySales!$X4445</f>
        <v>63840</v>
      </c>
      <c r="Z4445" s="146"/>
      <c r="AA4445" s="146"/>
      <c r="AB4445" s="146"/>
      <c r="AC4445" s="146"/>
      <c r="AD4445" s="146"/>
      <c r="AE4445" s="149">
        <v>1160</v>
      </c>
      <c r="AF4445" s="150">
        <v>46077</v>
      </c>
      <c r="AG4445" s="151">
        <v>65000</v>
      </c>
      <c r="AH4445" s="150"/>
      <c r="AI4445" s="151"/>
      <c r="AJ4445" s="150"/>
      <c r="AK4445" s="151"/>
      <c r="AL4445" s="34"/>
      <c r="AM4445" s="39"/>
      <c r="AN444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46" spans="1:40" ht="19.5" customHeight="1" x14ac:dyDescent="0.25">
      <c r="A4446" s="141">
        <f t="shared" si="732"/>
        <v>2026</v>
      </c>
      <c r="B4446" s="141">
        <f t="shared" si="733"/>
        <v>2</v>
      </c>
      <c r="C4446" s="154">
        <v>46077</v>
      </c>
      <c r="D4446" s="142">
        <f t="shared" ca="1" si="734"/>
        <v>46097</v>
      </c>
      <c r="E4446" s="142" t="str">
        <f t="shared" ca="1" si="735"/>
        <v>0-Months</v>
      </c>
      <c r="F4446" s="142" t="str">
        <f>VLOOKUP(O4446,Stock[],5,FALSE)</f>
        <v>BE</v>
      </c>
      <c r="G4446" s="143" t="s">
        <v>3808</v>
      </c>
      <c r="H4446" s="144" t="s">
        <v>283</v>
      </c>
      <c r="I4446" s="145" t="s">
        <v>1764</v>
      </c>
      <c r="J4446" s="141" t="str">
        <f>VLOOKUP(I4446,Customers[],2,FALSE)</f>
        <v>မဇင်မာဌေး</v>
      </c>
      <c r="K4446" s="141" t="str">
        <f>VLOOKUP(I4446,Customers[],4,FALSE)</f>
        <v>Tharzi</v>
      </c>
      <c r="L4446" s="32" t="str">
        <f>VLOOKUP(Table85[[#This Row],[CustomerID]],Table!H:K,3,0)</f>
        <v>ကျားပစ်ကန်</v>
      </c>
      <c r="M4446" s="141" t="str">
        <f>VLOOKUP(I4446,Customers[],5,FALSE)</f>
        <v>Van-2</v>
      </c>
      <c r="N4446" s="145" t="s">
        <v>9</v>
      </c>
      <c r="O4446" s="146" t="s">
        <v>220</v>
      </c>
      <c r="P4446" s="141" t="str">
        <f>VLOOKUP(O4446,Stock[],2,FALSE)</f>
        <v>မြန်မာရှောက်ပျား</v>
      </c>
      <c r="Q4446" s="147">
        <f>VLOOKUP(O4446,Stock[],3,FALSE)</f>
        <v>0.64</v>
      </c>
      <c r="R4446" s="147">
        <f>VLOOKUP(O4446,Stock[],4,FALSE)</f>
        <v>14</v>
      </c>
      <c r="S4446" s="146"/>
      <c r="T4446" s="147">
        <f>(DailySales!$S4446/DailySales!$R4446)+DailySales!$U4446</f>
        <v>3</v>
      </c>
      <c r="U4446" s="146">
        <v>3</v>
      </c>
      <c r="V4446" s="148">
        <f>+DailySales!$T4446*DailySales!$R4446</f>
        <v>42</v>
      </c>
      <c r="W4446" s="148">
        <f>+DailySales!$V4446*DailySales!$Q4446</f>
        <v>26.88</v>
      </c>
      <c r="X4446" s="148">
        <f>VLOOKUP(O4446,Stock[],6,FALSE)</f>
        <v>1370</v>
      </c>
      <c r="Y4446" s="148">
        <f>+DailySales!$V4446*DailySales!$X4446</f>
        <v>57540</v>
      </c>
      <c r="Z4446" s="146"/>
      <c r="AA4446" s="146"/>
      <c r="AB4446" s="146"/>
      <c r="AC4446" s="146"/>
      <c r="AD4446" s="146"/>
      <c r="AE4446" s="149">
        <v>1260</v>
      </c>
      <c r="AF4446" s="150">
        <v>46077</v>
      </c>
      <c r="AG4446" s="151">
        <v>58800</v>
      </c>
      <c r="AH4446" s="150"/>
      <c r="AI4446" s="151"/>
      <c r="AJ4446" s="150"/>
      <c r="AK4446" s="151"/>
      <c r="AL4446" s="34"/>
      <c r="AM4446" s="39"/>
      <c r="AN444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47" spans="1:40" ht="19.5" customHeight="1" x14ac:dyDescent="0.25">
      <c r="A4447" s="141">
        <f t="shared" si="732"/>
        <v>2026</v>
      </c>
      <c r="B4447" s="141">
        <f t="shared" si="733"/>
        <v>2</v>
      </c>
      <c r="C4447" s="154">
        <v>46077</v>
      </c>
      <c r="D4447" s="142">
        <f t="shared" ca="1" si="734"/>
        <v>46097</v>
      </c>
      <c r="E4447" s="142" t="str">
        <f t="shared" ca="1" si="735"/>
        <v>0-Months</v>
      </c>
      <c r="F4447" s="142" t="str">
        <f>VLOOKUP(O4447,Stock[],5,FALSE)</f>
        <v>BE</v>
      </c>
      <c r="G4447" s="143" t="s">
        <v>3809</v>
      </c>
      <c r="H4447" s="144" t="s">
        <v>283</v>
      </c>
      <c r="I4447" s="145" t="s">
        <v>566</v>
      </c>
      <c r="J4447" s="141" t="str">
        <f>VLOOKUP(I4447,Customers[],2,FALSE)</f>
        <v>မဖြူဖြူဝင်း</v>
      </c>
      <c r="K4447" s="141" t="str">
        <f>VLOOKUP(I4447,Customers[],4,FALSE)</f>
        <v>Tharzi</v>
      </c>
      <c r="L4447" s="32" t="str">
        <f>VLOOKUP(Table85[[#This Row],[CustomerID]],Table!H:K,3,0)</f>
        <v>ကြာပစ်ကန်</v>
      </c>
      <c r="M4447" s="141" t="str">
        <f>VLOOKUP(I4447,Customers[],5,FALSE)</f>
        <v>Van-2</v>
      </c>
      <c r="N4447" s="145" t="s">
        <v>9</v>
      </c>
      <c r="O4447" s="146" t="s">
        <v>1395</v>
      </c>
      <c r="P4447" s="141" t="str">
        <f>VLOOKUP(O4447,Stock[],2,FALSE)</f>
        <v>ရွှေမင်းသားမန်ကျည်းခေါင်ရည်</v>
      </c>
      <c r="Q4447" s="147">
        <f>VLOOKUP(O4447,Stock[],3,FALSE)</f>
        <v>0.64</v>
      </c>
      <c r="R4447" s="147">
        <f>VLOOKUP(O4447,Stock[],4,FALSE)</f>
        <v>14</v>
      </c>
      <c r="S4447" s="146"/>
      <c r="T4447" s="147">
        <f>(DailySales!$S4447/DailySales!$R4447)+DailySales!$U4447</f>
        <v>3</v>
      </c>
      <c r="U4447" s="146">
        <v>3</v>
      </c>
      <c r="V4447" s="148">
        <f>+DailySales!$T4447*DailySales!$R4447</f>
        <v>42</v>
      </c>
      <c r="W4447" s="148">
        <f>+DailySales!$V4447*DailySales!$Q4447</f>
        <v>26.88</v>
      </c>
      <c r="X4447" s="148">
        <f>VLOOKUP(O4447,Stock[],6,FALSE)</f>
        <v>830</v>
      </c>
      <c r="Y4447" s="148">
        <f>+DailySales!$V4447*DailySales!$X4447</f>
        <v>34860</v>
      </c>
      <c r="Z4447" s="146"/>
      <c r="AA4447" s="146"/>
      <c r="AB4447" s="146"/>
      <c r="AC4447" s="146"/>
      <c r="AD4447" s="146"/>
      <c r="AE4447" s="149">
        <v>1140</v>
      </c>
      <c r="AF4447" s="150">
        <v>46077</v>
      </c>
      <c r="AG4447" s="151">
        <v>36000</v>
      </c>
      <c r="AH4447" s="150"/>
      <c r="AI4447" s="151"/>
      <c r="AJ4447" s="150"/>
      <c r="AK4447" s="151"/>
      <c r="AL4447" s="34"/>
      <c r="AM4447" s="39"/>
      <c r="AN444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48" spans="1:40" ht="19.5" customHeight="1" x14ac:dyDescent="0.25">
      <c r="A4448" s="141">
        <f t="shared" si="732"/>
        <v>2026</v>
      </c>
      <c r="B4448" s="141">
        <f t="shared" si="733"/>
        <v>2</v>
      </c>
      <c r="C4448" s="154">
        <v>46077</v>
      </c>
      <c r="D4448" s="142">
        <f t="shared" ca="1" si="734"/>
        <v>46097</v>
      </c>
      <c r="E4448" s="142" t="str">
        <f t="shared" ca="1" si="735"/>
        <v>0-Months</v>
      </c>
      <c r="F4448" s="142" t="str">
        <f>VLOOKUP(O4448,Stock[],5,FALSE)</f>
        <v>BE</v>
      </c>
      <c r="G4448" s="143" t="s">
        <v>3809</v>
      </c>
      <c r="H4448" s="144" t="s">
        <v>283</v>
      </c>
      <c r="I4448" s="145" t="s">
        <v>566</v>
      </c>
      <c r="J4448" s="141" t="str">
        <f>VLOOKUP(I4448,Customers[],2,FALSE)</f>
        <v>မဖြူဖြူဝင်း</v>
      </c>
      <c r="K4448" s="141" t="str">
        <f>VLOOKUP(I4448,Customers[],4,FALSE)</f>
        <v>Tharzi</v>
      </c>
      <c r="L4448" s="32" t="str">
        <f>VLOOKUP(Table85[[#This Row],[CustomerID]],Table!H:K,3,0)</f>
        <v>ကြာပစ်ကန်</v>
      </c>
      <c r="M4448" s="141" t="str">
        <f>VLOOKUP(I4448,Customers[],5,FALSE)</f>
        <v>Van-2</v>
      </c>
      <c r="N4448" s="145" t="s">
        <v>9</v>
      </c>
      <c r="O4448" s="146" t="s">
        <v>2465</v>
      </c>
      <c r="P4448" s="141" t="str">
        <f>VLOOKUP(O4448,Stock[],2,FALSE)</f>
        <v>မိုးနဲကွန်ကီး</v>
      </c>
      <c r="Q4448" s="147">
        <f>VLOOKUP(O4448,Stock[],3,FALSE)</f>
        <v>0.64</v>
      </c>
      <c r="R4448" s="147">
        <f>VLOOKUP(O4448,Stock[],4,FALSE)</f>
        <v>14</v>
      </c>
      <c r="S4448" s="146"/>
      <c r="T4448" s="147">
        <f>(DailySales!$S4448/DailySales!$R4448)+DailySales!$U4448</f>
        <v>2</v>
      </c>
      <c r="U4448" s="146">
        <v>2</v>
      </c>
      <c r="V4448" s="148">
        <f>+DailySales!$T4448*DailySales!$R4448</f>
        <v>28</v>
      </c>
      <c r="W4448" s="148">
        <f>+DailySales!$V4448*DailySales!$Q4448</f>
        <v>17.920000000000002</v>
      </c>
      <c r="X4448" s="148">
        <f>VLOOKUP(O4448,Stock[],6,FALSE)</f>
        <v>1700</v>
      </c>
      <c r="Y4448" s="148">
        <f>+DailySales!$V4448*DailySales!$X4448</f>
        <v>47600</v>
      </c>
      <c r="Z4448" s="146"/>
      <c r="AA4448" s="146"/>
      <c r="AB4448" s="146"/>
      <c r="AC4448" s="146"/>
      <c r="AD4448" s="146"/>
      <c r="AE4448" s="149">
        <v>600</v>
      </c>
      <c r="AF4448" s="150">
        <v>46077</v>
      </c>
      <c r="AG4448" s="151">
        <v>48200</v>
      </c>
      <c r="AH4448" s="150"/>
      <c r="AI4448" s="151"/>
      <c r="AJ4448" s="150"/>
      <c r="AK4448" s="151"/>
      <c r="AL4448" s="34"/>
      <c r="AM4448" s="39"/>
      <c r="AN444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49" spans="1:40" ht="19.5" customHeight="1" x14ac:dyDescent="0.25">
      <c r="A4449" s="141">
        <f t="shared" si="732"/>
        <v>2026</v>
      </c>
      <c r="B4449" s="141">
        <f t="shared" si="733"/>
        <v>2</v>
      </c>
      <c r="C4449" s="154">
        <v>46077</v>
      </c>
      <c r="D4449" s="142">
        <f t="shared" ca="1" si="734"/>
        <v>46097</v>
      </c>
      <c r="E4449" s="142" t="str">
        <f t="shared" ca="1" si="735"/>
        <v>0-Months</v>
      </c>
      <c r="F4449" s="142" t="str">
        <f>VLOOKUP(O4449,Stock[],5,FALSE)</f>
        <v>BE</v>
      </c>
      <c r="G4449" s="143" t="s">
        <v>3810</v>
      </c>
      <c r="H4449" s="144" t="s">
        <v>283</v>
      </c>
      <c r="I4449" s="145" t="s">
        <v>506</v>
      </c>
      <c r="J4449" s="141" t="str">
        <f>VLOOKUP(I4449,Customers[],2,FALSE)</f>
        <v>တိုးတက်ဝေ</v>
      </c>
      <c r="K4449" s="141" t="str">
        <f>VLOOKUP(I4449,Customers[],4,FALSE)</f>
        <v>Tharzi</v>
      </c>
      <c r="L4449" s="32" t="str">
        <f>VLOOKUP(Table85[[#This Row],[CustomerID]],Table!H:K,3,0)</f>
        <v>သာစည်</v>
      </c>
      <c r="M4449" s="141" t="str">
        <f>VLOOKUP(I4449,Customers[],5,FALSE)</f>
        <v>Van-2</v>
      </c>
      <c r="N4449" s="145" t="s">
        <v>9</v>
      </c>
      <c r="O4449" s="146" t="s">
        <v>1395</v>
      </c>
      <c r="P4449" s="141" t="str">
        <f>VLOOKUP(O4449,Stock[],2,FALSE)</f>
        <v>ရွှေမင်းသားမန်ကျည်းခေါင်ရည်</v>
      </c>
      <c r="Q4449" s="147">
        <f>VLOOKUP(O4449,Stock[],3,FALSE)</f>
        <v>0.64</v>
      </c>
      <c r="R4449" s="147">
        <f>VLOOKUP(O4449,Stock[],4,FALSE)</f>
        <v>14</v>
      </c>
      <c r="S4449" s="146"/>
      <c r="T4449" s="147">
        <f>(DailySales!$S4449/DailySales!$R4449)+DailySales!$U4449</f>
        <v>30</v>
      </c>
      <c r="U4449" s="146">
        <v>30</v>
      </c>
      <c r="V4449" s="148">
        <f>+DailySales!$T4449*DailySales!$R4449</f>
        <v>420</v>
      </c>
      <c r="W4449" s="148">
        <f>+DailySales!$V4449*DailySales!$Q4449</f>
        <v>268.8</v>
      </c>
      <c r="X4449" s="148">
        <f>VLOOKUP(O4449,Stock[],6,FALSE)</f>
        <v>830</v>
      </c>
      <c r="Y4449" s="148">
        <f>+DailySales!$V4449*DailySales!$X4449</f>
        <v>348600</v>
      </c>
      <c r="Z4449" s="146"/>
      <c r="AA4449" s="146"/>
      <c r="AB4449" s="146"/>
      <c r="AC4449" s="146"/>
      <c r="AD4449" s="146"/>
      <c r="AE4449" s="149">
        <v>10500</v>
      </c>
      <c r="AF4449" s="150">
        <v>46077</v>
      </c>
      <c r="AG4449" s="151">
        <v>359100</v>
      </c>
      <c r="AH4449" s="150"/>
      <c r="AI4449" s="151"/>
      <c r="AJ4449" s="150"/>
      <c r="AK4449" s="151"/>
      <c r="AL4449" s="34"/>
      <c r="AM4449" s="39"/>
      <c r="AN444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50" spans="1:40" ht="19.5" customHeight="1" x14ac:dyDescent="0.25">
      <c r="A4450" s="141">
        <f t="shared" si="732"/>
        <v>2026</v>
      </c>
      <c r="B4450" s="141">
        <f t="shared" si="733"/>
        <v>2</v>
      </c>
      <c r="C4450" s="154">
        <v>46077</v>
      </c>
      <c r="D4450" s="142">
        <f t="shared" ca="1" si="734"/>
        <v>46097</v>
      </c>
      <c r="E4450" s="142" t="str">
        <f t="shared" ca="1" si="735"/>
        <v>0-Months</v>
      </c>
      <c r="F4450" s="142" t="str">
        <f>VLOOKUP(O4450,Stock[],5,FALSE)</f>
        <v>BE</v>
      </c>
      <c r="G4450" s="143" t="s">
        <v>3811</v>
      </c>
      <c r="H4450" s="144" t="s">
        <v>275</v>
      </c>
      <c r="I4450" s="145" t="s">
        <v>642</v>
      </c>
      <c r="J4450" s="141" t="str">
        <f>VLOOKUP(I4450,Customers[],2,FALSE)</f>
        <v>ဦးညွန့်ဝင်း</v>
      </c>
      <c r="K4450" s="141" t="str">
        <f>VLOOKUP(I4450,Customers[],4,FALSE)</f>
        <v>Kyukpadaung</v>
      </c>
      <c r="L4450" s="32" t="str">
        <f>VLOOKUP(Table85[[#This Row],[CustomerID]],Table!H:K,3,0)</f>
        <v>ဝက်ချုပ်ကုန်း</v>
      </c>
      <c r="M4450" s="141" t="str">
        <f>VLOOKUP(I4450,Customers[],5,FALSE)</f>
        <v>Van-1</v>
      </c>
      <c r="N4450" s="145" t="s">
        <v>9</v>
      </c>
      <c r="O4450" s="146" t="s">
        <v>205</v>
      </c>
      <c r="P4450" s="141" t="str">
        <f>VLOOKUP(O4450,Stock[],2,FALSE)</f>
        <v>ကောင်းကြည် ကော် 25%  (1Ltr )</v>
      </c>
      <c r="Q4450" s="147">
        <f>VLOOKUP(O4450,Stock[],3,FALSE)</f>
        <v>1</v>
      </c>
      <c r="R4450" s="147">
        <f>VLOOKUP(O4450,Stock[],4,FALSE)</f>
        <v>12</v>
      </c>
      <c r="S4450" s="146"/>
      <c r="T4450" s="147">
        <f>(DailySales!$S4450/DailySales!$R4450)+DailySales!$U4450</f>
        <v>100</v>
      </c>
      <c r="U4450" s="146">
        <v>100</v>
      </c>
      <c r="V4450" s="148">
        <f>+DailySales!$T4450*DailySales!$R4450</f>
        <v>1200</v>
      </c>
      <c r="W4450" s="148">
        <f>+DailySales!$V4450*DailySales!$Q4450</f>
        <v>1200</v>
      </c>
      <c r="X4450" s="148">
        <f>VLOOKUP(O4450,Stock[],6,FALSE)</f>
        <v>1530</v>
      </c>
      <c r="Y4450" s="148">
        <f>+DailySales!$V4450*DailySales!$X4450</f>
        <v>1836000</v>
      </c>
      <c r="Z4450" s="146"/>
      <c r="AA4450" s="146"/>
      <c r="AB4450" s="146">
        <v>12000</v>
      </c>
      <c r="AC4450" s="146">
        <v>12000</v>
      </c>
      <c r="AD4450" s="146"/>
      <c r="AE4450" s="149">
        <v>34000</v>
      </c>
      <c r="AF4450" s="150">
        <v>46077</v>
      </c>
      <c r="AG4450" s="151">
        <v>1846000</v>
      </c>
      <c r="AH4450" s="150"/>
      <c r="AI4450" s="151"/>
      <c r="AJ4450" s="150"/>
      <c r="AK4450" s="151"/>
      <c r="AL4450" s="34"/>
      <c r="AM4450" s="39"/>
      <c r="AN445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51" spans="1:40" ht="19.5" customHeight="1" x14ac:dyDescent="0.25">
      <c r="A4451" s="141">
        <f t="shared" si="732"/>
        <v>2026</v>
      </c>
      <c r="B4451" s="141">
        <f t="shared" si="733"/>
        <v>2</v>
      </c>
      <c r="C4451" s="154">
        <v>46077</v>
      </c>
      <c r="D4451" s="142">
        <f t="shared" ca="1" si="734"/>
        <v>46097</v>
      </c>
      <c r="E4451" s="142" t="str">
        <f t="shared" ca="1" si="735"/>
        <v>0-Months</v>
      </c>
      <c r="F4451" s="142" t="str">
        <f>VLOOKUP(O4451,Stock[],5,FALSE)</f>
        <v>BE</v>
      </c>
      <c r="G4451" s="143" t="s">
        <v>3812</v>
      </c>
      <c r="H4451" s="144" t="s">
        <v>275</v>
      </c>
      <c r="I4451" s="145" t="s">
        <v>612</v>
      </c>
      <c r="J4451" s="141" t="str">
        <f>VLOOKUP(I4451,Customers[],2,FALSE)</f>
        <v>ကိုစိုးဦး</v>
      </c>
      <c r="K4451" s="141" t="str">
        <f>VLOOKUP(I4451,Customers[],4,FALSE)</f>
        <v>Kyukpadaung</v>
      </c>
      <c r="L4451" s="32" t="str">
        <f>VLOOKUP(Table85[[#This Row],[CustomerID]],Table!H:K,3,0)</f>
        <v>ဝက်ချုပ်ကုန်း</v>
      </c>
      <c r="M4451" s="141" t="str">
        <f>VLOOKUP(I4451,Customers[],5,FALSE)</f>
        <v>Van-1</v>
      </c>
      <c r="N4451" s="145" t="s">
        <v>9</v>
      </c>
      <c r="O4451" s="146" t="s">
        <v>205</v>
      </c>
      <c r="P4451" s="141" t="str">
        <f>VLOOKUP(O4451,Stock[],2,FALSE)</f>
        <v>ကောင်းကြည် ကော် 25%  (1Ltr )</v>
      </c>
      <c r="Q4451" s="147">
        <f>VLOOKUP(O4451,Stock[],3,FALSE)</f>
        <v>1</v>
      </c>
      <c r="R4451" s="147">
        <f>VLOOKUP(O4451,Stock[],4,FALSE)</f>
        <v>12</v>
      </c>
      <c r="S4451" s="146"/>
      <c r="T4451" s="147">
        <f>(DailySales!$S4451/DailySales!$R4451)+DailySales!$U4451</f>
        <v>100</v>
      </c>
      <c r="U4451" s="146">
        <v>100</v>
      </c>
      <c r="V4451" s="148">
        <f>+DailySales!$T4451*DailySales!$R4451</f>
        <v>1200</v>
      </c>
      <c r="W4451" s="148">
        <f>+DailySales!$V4451*DailySales!$Q4451</f>
        <v>1200</v>
      </c>
      <c r="X4451" s="148">
        <f>VLOOKUP(O4451,Stock[],6,FALSE)</f>
        <v>1530</v>
      </c>
      <c r="Y4451" s="148">
        <f>+DailySales!$V4451*DailySales!$X4451</f>
        <v>1836000</v>
      </c>
      <c r="Z4451" s="146"/>
      <c r="AA4451" s="146"/>
      <c r="AB4451" s="146">
        <v>12000</v>
      </c>
      <c r="AC4451" s="146">
        <v>12000</v>
      </c>
      <c r="AD4451" s="146"/>
      <c r="AE4451" s="149">
        <v>34000</v>
      </c>
      <c r="AF4451" s="150">
        <v>46077</v>
      </c>
      <c r="AG4451" s="151">
        <v>1846000</v>
      </c>
      <c r="AH4451" s="150"/>
      <c r="AI4451" s="151"/>
      <c r="AJ4451" s="150"/>
      <c r="AK4451" s="151"/>
      <c r="AL4451" s="34"/>
      <c r="AM4451" s="39"/>
      <c r="AN445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52" spans="1:40" ht="19.5" customHeight="1" x14ac:dyDescent="0.25">
      <c r="A4452" s="141">
        <f t="shared" si="732"/>
        <v>2026</v>
      </c>
      <c r="B4452" s="141">
        <f t="shared" si="733"/>
        <v>2</v>
      </c>
      <c r="C4452" s="154">
        <v>46077</v>
      </c>
      <c r="D4452" s="142">
        <f t="shared" ca="1" si="734"/>
        <v>46097</v>
      </c>
      <c r="E4452" s="142" t="str">
        <f t="shared" ca="1" si="735"/>
        <v>0-Months</v>
      </c>
      <c r="F4452" s="142" t="str">
        <f>VLOOKUP(O4452,Stock[],5,FALSE)</f>
        <v>BE</v>
      </c>
      <c r="G4452" s="143" t="s">
        <v>3813</v>
      </c>
      <c r="H4452" s="144" t="s">
        <v>275</v>
      </c>
      <c r="I4452" s="145" t="s">
        <v>531</v>
      </c>
      <c r="J4452" s="141" t="str">
        <f>VLOOKUP(I4452,Customers[],2,FALSE)</f>
        <v>ကောင်းသဇင်</v>
      </c>
      <c r="K4452" s="141" t="str">
        <f>VLOOKUP(I4452,Customers[],4,FALSE)</f>
        <v>Kyukpadaung</v>
      </c>
      <c r="L4452" s="32" t="str">
        <f>VLOOKUP(Table85[[#This Row],[CustomerID]],Table!H:K,3,0)</f>
        <v>ဝက်ချုပ်ကုန်း</v>
      </c>
      <c r="M4452" s="141" t="str">
        <f>VLOOKUP(I4452,Customers[],5,FALSE)</f>
        <v>Van-1</v>
      </c>
      <c r="N4452" s="145" t="s">
        <v>9</v>
      </c>
      <c r="O4452" s="146" t="s">
        <v>205</v>
      </c>
      <c r="P4452" s="141" t="str">
        <f>VLOOKUP(O4452,Stock[],2,FALSE)</f>
        <v>ကောင်းကြည် ကော် 25%  (1Ltr )</v>
      </c>
      <c r="Q4452" s="147">
        <f>VLOOKUP(O4452,Stock[],3,FALSE)</f>
        <v>1</v>
      </c>
      <c r="R4452" s="147">
        <f>VLOOKUP(O4452,Stock[],4,FALSE)</f>
        <v>12</v>
      </c>
      <c r="S4452" s="146"/>
      <c r="T4452" s="147">
        <f>(DailySales!$S4452/DailySales!$R4452)+DailySales!$U4452</f>
        <v>50</v>
      </c>
      <c r="U4452" s="146">
        <v>50</v>
      </c>
      <c r="V4452" s="148">
        <f>+DailySales!$T4452*DailySales!$R4452</f>
        <v>600</v>
      </c>
      <c r="W4452" s="148">
        <f>+DailySales!$V4452*DailySales!$Q4452</f>
        <v>600</v>
      </c>
      <c r="X4452" s="148">
        <f>VLOOKUP(O4452,Stock[],6,FALSE)</f>
        <v>1530</v>
      </c>
      <c r="Y4452" s="148">
        <f>+DailySales!$V4452*DailySales!$X4452</f>
        <v>918000</v>
      </c>
      <c r="Z4452" s="146"/>
      <c r="AA4452" s="146"/>
      <c r="AB4452" s="146">
        <v>6800</v>
      </c>
      <c r="AC4452" s="146">
        <v>8520</v>
      </c>
      <c r="AD4452" s="146"/>
      <c r="AE4452" s="149">
        <v>17000</v>
      </c>
      <c r="AF4452" s="150">
        <v>46077</v>
      </c>
      <c r="AG4452" s="151">
        <v>919680</v>
      </c>
      <c r="AH4452" s="150"/>
      <c r="AI4452" s="151"/>
      <c r="AJ4452" s="150"/>
      <c r="AK4452" s="151"/>
      <c r="AL4452" s="34"/>
      <c r="AM4452" s="39"/>
      <c r="AN445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53" spans="1:40" ht="19.5" customHeight="1" x14ac:dyDescent="0.25">
      <c r="A4453" s="141">
        <f t="shared" si="732"/>
        <v>2026</v>
      </c>
      <c r="B4453" s="141">
        <f t="shared" si="733"/>
        <v>2</v>
      </c>
      <c r="C4453" s="154">
        <v>46077</v>
      </c>
      <c r="D4453" s="142">
        <f t="shared" ca="1" si="734"/>
        <v>46097</v>
      </c>
      <c r="E4453" s="142" t="str">
        <f t="shared" ca="1" si="735"/>
        <v>0-Months</v>
      </c>
      <c r="F4453" s="142" t="str">
        <f>VLOOKUP(O4453,Stock[],5,FALSE)</f>
        <v>BE</v>
      </c>
      <c r="G4453" s="143" t="s">
        <v>3813</v>
      </c>
      <c r="H4453" s="144" t="s">
        <v>275</v>
      </c>
      <c r="I4453" s="145" t="s">
        <v>531</v>
      </c>
      <c r="J4453" s="141" t="str">
        <f>VLOOKUP(I4453,Customers[],2,FALSE)</f>
        <v>ကောင်းသဇင်</v>
      </c>
      <c r="K4453" s="141" t="str">
        <f>VLOOKUP(I4453,Customers[],4,FALSE)</f>
        <v>Kyukpadaung</v>
      </c>
      <c r="L4453" s="32" t="str">
        <f>VLOOKUP(Table85[[#This Row],[CustomerID]],Table!H:K,3,0)</f>
        <v>ဝက်ချုပ်ကုန်း</v>
      </c>
      <c r="M4453" s="141" t="str">
        <f>VLOOKUP(I4453,Customers[],5,FALSE)</f>
        <v>Van-1</v>
      </c>
      <c r="N4453" s="145" t="s">
        <v>9</v>
      </c>
      <c r="O4453" s="146" t="s">
        <v>217</v>
      </c>
      <c r="P4453" s="141" t="str">
        <f>VLOOKUP(O4453,Stock[],2,FALSE)</f>
        <v>လိမ္မော်ဖြူ</v>
      </c>
      <c r="Q4453" s="147">
        <f>VLOOKUP(O4453,Stock[],3,FALSE)</f>
        <v>0.64</v>
      </c>
      <c r="R4453" s="147">
        <f>VLOOKUP(O4453,Stock[],4,FALSE)</f>
        <v>24</v>
      </c>
      <c r="S4453" s="146"/>
      <c r="T4453" s="147">
        <f>(DailySales!$S4453/DailySales!$R4453)+DailySales!$U4453</f>
        <v>15</v>
      </c>
      <c r="U4453" s="146">
        <v>15</v>
      </c>
      <c r="V4453" s="148">
        <f>+DailySales!$T4453*DailySales!$R4453</f>
        <v>360</v>
      </c>
      <c r="W4453" s="148">
        <f>+DailySales!$V4453*DailySales!$Q4453</f>
        <v>230.4</v>
      </c>
      <c r="X4453" s="148">
        <f>VLOOKUP(O4453,Stock[],6,FALSE)</f>
        <v>1330</v>
      </c>
      <c r="Y4453" s="148">
        <f>+DailySales!$V4453*DailySales!$X4453</f>
        <v>478800</v>
      </c>
      <c r="Z4453" s="146"/>
      <c r="AA4453" s="146"/>
      <c r="AB4453" s="146"/>
      <c r="AC4453" s="146"/>
      <c r="AD4453" s="146"/>
      <c r="AE4453" s="149">
        <v>8700</v>
      </c>
      <c r="AF4453" s="150">
        <v>46077</v>
      </c>
      <c r="AG4453" s="151">
        <v>487500</v>
      </c>
      <c r="AH4453" s="150"/>
      <c r="AI4453" s="151"/>
      <c r="AJ4453" s="150"/>
      <c r="AK4453" s="151"/>
      <c r="AL4453" s="34"/>
      <c r="AM4453" s="39"/>
      <c r="AN445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54" spans="1:40" ht="19.5" customHeight="1" x14ac:dyDescent="0.25">
      <c r="A4454" s="141">
        <f t="shared" si="732"/>
        <v>2026</v>
      </c>
      <c r="B4454" s="141">
        <f t="shared" si="733"/>
        <v>2</v>
      </c>
      <c r="C4454" s="154">
        <v>46077</v>
      </c>
      <c r="D4454" s="142">
        <f t="shared" ca="1" si="734"/>
        <v>46097</v>
      </c>
      <c r="E4454" s="142" t="str">
        <f t="shared" ca="1" si="735"/>
        <v>0-Months</v>
      </c>
      <c r="F4454" s="142" t="str">
        <f>VLOOKUP(O4454,Stock[],5,FALSE)</f>
        <v>BE</v>
      </c>
      <c r="G4454" s="143" t="s">
        <v>3814</v>
      </c>
      <c r="H4454" s="144" t="s">
        <v>275</v>
      </c>
      <c r="I4454" s="145" t="s">
        <v>1754</v>
      </c>
      <c r="J4454" s="141" t="str">
        <f>VLOOKUP(I4454,Customers[],2,FALSE)</f>
        <v>စစ်ဆေးရေးဂိတ်လက်ဆောင်</v>
      </c>
      <c r="K4454" s="141">
        <f>VLOOKUP(I4454,Customers[],4,FALSE)</f>
        <v>0</v>
      </c>
      <c r="L4454" s="32">
        <f>VLOOKUP(Table85[[#This Row],[CustomerID]],Table!H:K,3,0)</f>
        <v>0</v>
      </c>
      <c r="M4454" s="141">
        <f>VLOOKUP(I4454,Customers[],5,FALSE)</f>
        <v>0</v>
      </c>
      <c r="N4454" s="145" t="s">
        <v>1751</v>
      </c>
      <c r="O4454" s="146" t="s">
        <v>217</v>
      </c>
      <c r="P4454" s="141" t="str">
        <f>VLOOKUP(O4454,Stock[],2,FALSE)</f>
        <v>လိမ္မော်ဖြူ</v>
      </c>
      <c r="Q4454" s="147">
        <f>VLOOKUP(O4454,Stock[],3,FALSE)</f>
        <v>0.64</v>
      </c>
      <c r="R4454" s="147">
        <f>VLOOKUP(O4454,Stock[],4,FALSE)</f>
        <v>24</v>
      </c>
      <c r="S4454" s="146">
        <v>3</v>
      </c>
      <c r="T4454" s="147">
        <f>(DailySales!$S4454/DailySales!$R4454)+DailySales!$U4454</f>
        <v>0.125</v>
      </c>
      <c r="U4454" s="146"/>
      <c r="V4454" s="148">
        <f>+DailySales!$T4454*DailySales!$R4454</f>
        <v>3</v>
      </c>
      <c r="W4454" s="148">
        <f>+DailySales!$V4454*DailySales!$Q4454</f>
        <v>1.92</v>
      </c>
      <c r="X4454" s="148">
        <f>VLOOKUP(O4454,Stock[],6,FALSE)</f>
        <v>1330</v>
      </c>
      <c r="Y4454" s="148">
        <f>+DailySales!$V4454*DailySales!$X4454</f>
        <v>3990</v>
      </c>
      <c r="Z4454" s="146"/>
      <c r="AA4454" s="146"/>
      <c r="AB4454" s="146"/>
      <c r="AC4454" s="146"/>
      <c r="AD4454" s="146"/>
      <c r="AE4454" s="149"/>
      <c r="AF4454" s="150">
        <v>46077</v>
      </c>
      <c r="AG4454" s="151">
        <v>3990</v>
      </c>
      <c r="AH4454" s="150"/>
      <c r="AI4454" s="151"/>
      <c r="AJ4454" s="150"/>
      <c r="AK4454" s="151"/>
      <c r="AL4454" s="34"/>
      <c r="AM4454" s="39"/>
      <c r="AN445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55" spans="1:40" ht="19.5" customHeight="1" x14ac:dyDescent="0.25">
      <c r="A4455" s="141">
        <f t="shared" si="732"/>
        <v>2026</v>
      </c>
      <c r="B4455" s="141">
        <f t="shared" si="733"/>
        <v>2</v>
      </c>
      <c r="C4455" s="154">
        <v>46077</v>
      </c>
      <c r="D4455" s="142">
        <f t="shared" ca="1" si="734"/>
        <v>46097</v>
      </c>
      <c r="E4455" s="142" t="str">
        <f t="shared" ca="1" si="735"/>
        <v>0-Months</v>
      </c>
      <c r="F4455" s="142" t="str">
        <f>VLOOKUP(O4455,Stock[],5,FALSE)</f>
        <v>BE</v>
      </c>
      <c r="G4455" s="143" t="s">
        <v>3815</v>
      </c>
      <c r="H4455" s="144"/>
      <c r="I4455" s="145" t="s">
        <v>245</v>
      </c>
      <c r="J4455" s="141" t="str">
        <f>VLOOKUP(I4455,Customers[],2,FALSE)</f>
        <v>မြို့မ</v>
      </c>
      <c r="K4455" s="141" t="str">
        <f>VLOOKUP(I4455,Customers[],4,FALSE)</f>
        <v>Taungthar</v>
      </c>
      <c r="L4455" s="32" t="str">
        <f>VLOOKUP(Table85[[#This Row],[CustomerID]],Table!H:K,3,0)</f>
        <v>တောင်သာ</v>
      </c>
      <c r="M4455" s="141" t="str">
        <f>VLOOKUP(I4455,Customers[],5,FALSE)</f>
        <v>WholeSales/Contract</v>
      </c>
      <c r="N4455" s="145" t="s">
        <v>10</v>
      </c>
      <c r="O4455" s="146" t="s">
        <v>205</v>
      </c>
      <c r="P4455" s="141" t="str">
        <f>VLOOKUP(O4455,Stock[],2,FALSE)</f>
        <v>ကောင်းကြည် ကော် 25%  (1Ltr )</v>
      </c>
      <c r="Q4455" s="147">
        <f>VLOOKUP(O4455,Stock[],3,FALSE)</f>
        <v>1</v>
      </c>
      <c r="R4455" s="147">
        <f>VLOOKUP(O4455,Stock[],4,FALSE)</f>
        <v>12</v>
      </c>
      <c r="S4455" s="146"/>
      <c r="T4455" s="147">
        <f>(DailySales!$S4455/DailySales!$R4455)+DailySales!$U4455</f>
        <v>100</v>
      </c>
      <c r="U4455" s="146">
        <v>100</v>
      </c>
      <c r="V4455" s="148">
        <f>+DailySales!$T4455*DailySales!$R4455</f>
        <v>1200</v>
      </c>
      <c r="W4455" s="148">
        <f>+DailySales!$V4455*DailySales!$Q4455</f>
        <v>1200</v>
      </c>
      <c r="X4455" s="148">
        <f>VLOOKUP(O4455,Stock[],6,FALSE)</f>
        <v>1530</v>
      </c>
      <c r="Y4455" s="148">
        <f>+DailySales!$V4455*DailySales!$X4455</f>
        <v>1836000</v>
      </c>
      <c r="Z4455" s="146"/>
      <c r="AA4455" s="146"/>
      <c r="AB4455" s="146"/>
      <c r="AC4455" s="146"/>
      <c r="AD4455" s="146"/>
      <c r="AE4455" s="149"/>
      <c r="AF4455" s="150"/>
      <c r="AG4455" s="151"/>
      <c r="AH4455" s="150"/>
      <c r="AI4455" s="151"/>
      <c r="AJ4455" s="150"/>
      <c r="AK4455" s="151"/>
      <c r="AL4455" s="38">
        <v>46090</v>
      </c>
      <c r="AM4455" s="39">
        <v>391150</v>
      </c>
      <c r="AN445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1444850</v>
      </c>
    </row>
    <row r="4456" spans="1:40" ht="19.5" customHeight="1" x14ac:dyDescent="0.25">
      <c r="A4456" s="141">
        <f t="shared" ref="A4456:A4464" si="736">YEAR(C4456)</f>
        <v>2026</v>
      </c>
      <c r="B4456" s="141">
        <f t="shared" ref="B4456:B4464" si="737">MONTH(C4456)</f>
        <v>2</v>
      </c>
      <c r="C4456" s="154">
        <v>46077</v>
      </c>
      <c r="D4456" s="142">
        <f t="shared" ref="D4456:D4464" ca="1" si="738">TODAY()</f>
        <v>46097</v>
      </c>
      <c r="E4456" s="142" t="str">
        <f t="shared" ref="E4456:E4464" ca="1" si="739">DATEDIF(C4456,D4456,"M")&amp;"-Months"</f>
        <v>0-Months</v>
      </c>
      <c r="F4456" s="142" t="str">
        <f>VLOOKUP(O4456,Stock[],5,FALSE)</f>
        <v>BE</v>
      </c>
      <c r="G4456" s="143" t="s">
        <v>3816</v>
      </c>
      <c r="H4456" s="144"/>
      <c r="I4456" s="145" t="s">
        <v>233</v>
      </c>
      <c r="J4456" s="141" t="str">
        <f>VLOOKUP(I4456,Customers[],2,FALSE)</f>
        <v>ဦးဝင်းနိုင်</v>
      </c>
      <c r="K4456" s="141" t="str">
        <f>VLOOKUP(I4456,Customers[],4,FALSE)</f>
        <v>Wandwin</v>
      </c>
      <c r="L4456" s="32" t="str">
        <f>VLOOKUP(Table85[[#This Row],[CustomerID]],Table!H:K,3,0)</f>
        <v>လျှော်ပင်</v>
      </c>
      <c r="M4456" s="141" t="str">
        <f>VLOOKUP(I4456,Customers[],5,FALSE)</f>
        <v>WholeSales/Contract</v>
      </c>
      <c r="N4456" s="145" t="s">
        <v>10</v>
      </c>
      <c r="O4456" s="146" t="s">
        <v>220</v>
      </c>
      <c r="P4456" s="141" t="str">
        <f>VLOOKUP(O4456,Stock[],2,FALSE)</f>
        <v>မြန်မာရှောက်ပျား</v>
      </c>
      <c r="Q4456" s="147">
        <f>VLOOKUP(O4456,Stock[],3,FALSE)</f>
        <v>0.64</v>
      </c>
      <c r="R4456" s="147">
        <f>VLOOKUP(O4456,Stock[],4,FALSE)</f>
        <v>14</v>
      </c>
      <c r="S4456" s="146"/>
      <c r="T4456" s="147">
        <f>(DailySales!$S4456/DailySales!$R4456)+DailySales!$U4456</f>
        <v>5</v>
      </c>
      <c r="U4456" s="146">
        <v>5</v>
      </c>
      <c r="V4456" s="148">
        <f>+DailySales!$T4456*DailySales!$R4456</f>
        <v>70</v>
      </c>
      <c r="W4456" s="148">
        <f>+DailySales!$V4456*DailySales!$Q4456</f>
        <v>44.800000000000004</v>
      </c>
      <c r="X4456" s="148">
        <f>VLOOKUP(O4456,Stock[],6,FALSE)</f>
        <v>1370</v>
      </c>
      <c r="Y4456" s="148">
        <f>+DailySales!$V4456*DailySales!$X4456</f>
        <v>95900</v>
      </c>
      <c r="Z4456" s="146"/>
      <c r="AA4456" s="146"/>
      <c r="AB4456" s="146"/>
      <c r="AC4456" s="146"/>
      <c r="AD4456" s="146"/>
      <c r="AE4456" s="149"/>
      <c r="AF4456" s="150"/>
      <c r="AG4456" s="151"/>
      <c r="AH4456" s="150"/>
      <c r="AI4456" s="151"/>
      <c r="AJ4456" s="150"/>
      <c r="AK4456" s="151"/>
      <c r="AL4456" s="34"/>
      <c r="AM4456" s="39"/>
      <c r="AN445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95900</v>
      </c>
    </row>
    <row r="4457" spans="1:40" ht="19.5" customHeight="1" x14ac:dyDescent="0.25">
      <c r="A4457" s="141">
        <f t="shared" si="736"/>
        <v>2026</v>
      </c>
      <c r="B4457" s="141">
        <f t="shared" si="737"/>
        <v>2</v>
      </c>
      <c r="C4457" s="154">
        <v>46077</v>
      </c>
      <c r="D4457" s="142">
        <f t="shared" ca="1" si="738"/>
        <v>46097</v>
      </c>
      <c r="E4457" s="142" t="str">
        <f t="shared" ca="1" si="739"/>
        <v>0-Months</v>
      </c>
      <c r="F4457" s="142" t="str">
        <f>VLOOKUP(O4457,Stock[],5,FALSE)</f>
        <v>BE</v>
      </c>
      <c r="G4457" s="143" t="s">
        <v>3816</v>
      </c>
      <c r="H4457" s="144"/>
      <c r="I4457" s="145" t="s">
        <v>233</v>
      </c>
      <c r="J4457" s="141" t="str">
        <f>VLOOKUP(I4457,Customers[],2,FALSE)</f>
        <v>ဦးဝင်းနိုင်</v>
      </c>
      <c r="K4457" s="141" t="str">
        <f>VLOOKUP(I4457,Customers[],4,FALSE)</f>
        <v>Wandwin</v>
      </c>
      <c r="L4457" s="32" t="str">
        <f>VLOOKUP(Table85[[#This Row],[CustomerID]],Table!H:K,3,0)</f>
        <v>လျှော်ပင်</v>
      </c>
      <c r="M4457" s="141" t="str">
        <f>VLOOKUP(I4457,Customers[],5,FALSE)</f>
        <v>WholeSales/Contract</v>
      </c>
      <c r="N4457" s="145" t="s">
        <v>10</v>
      </c>
      <c r="O4457" s="146" t="s">
        <v>217</v>
      </c>
      <c r="P4457" s="141" t="str">
        <f>VLOOKUP(O4457,Stock[],2,FALSE)</f>
        <v>လိမ္မော်ဖြူ</v>
      </c>
      <c r="Q4457" s="147">
        <f>VLOOKUP(O4457,Stock[],3,FALSE)</f>
        <v>0.64</v>
      </c>
      <c r="R4457" s="147">
        <f>VLOOKUP(O4457,Stock[],4,FALSE)</f>
        <v>24</v>
      </c>
      <c r="S4457" s="146"/>
      <c r="T4457" s="147">
        <f>(DailySales!$S4457/DailySales!$R4457)+DailySales!$U4457</f>
        <v>10</v>
      </c>
      <c r="U4457" s="146">
        <v>10</v>
      </c>
      <c r="V4457" s="148">
        <f>+DailySales!$T4457*DailySales!$R4457</f>
        <v>240</v>
      </c>
      <c r="W4457" s="148">
        <f>+DailySales!$V4457*DailySales!$Q4457</f>
        <v>153.6</v>
      </c>
      <c r="X4457" s="148">
        <f>VLOOKUP(O4457,Stock[],6,FALSE)</f>
        <v>1330</v>
      </c>
      <c r="Y4457" s="148">
        <f>+DailySales!$V4457*DailySales!$X4457</f>
        <v>319200</v>
      </c>
      <c r="Z4457" s="146"/>
      <c r="AA4457" s="146"/>
      <c r="AB4457" s="146"/>
      <c r="AC4457" s="146"/>
      <c r="AD4457" s="146"/>
      <c r="AE4457" s="149"/>
      <c r="AF4457" s="150"/>
      <c r="AG4457" s="151"/>
      <c r="AH4457" s="150"/>
      <c r="AI4457" s="151"/>
      <c r="AJ4457" s="150"/>
      <c r="AK4457" s="151"/>
      <c r="AL4457" s="34"/>
      <c r="AM4457" s="39"/>
      <c r="AN445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319200</v>
      </c>
    </row>
    <row r="4458" spans="1:40" ht="19.5" customHeight="1" x14ac:dyDescent="0.25">
      <c r="A4458" s="141">
        <f t="shared" si="736"/>
        <v>2026</v>
      </c>
      <c r="B4458" s="141">
        <f t="shared" si="737"/>
        <v>2</v>
      </c>
      <c r="C4458" s="154">
        <v>46077</v>
      </c>
      <c r="D4458" s="142">
        <f t="shared" ca="1" si="738"/>
        <v>46097</v>
      </c>
      <c r="E4458" s="142" t="str">
        <f t="shared" ca="1" si="739"/>
        <v>0-Months</v>
      </c>
      <c r="F4458" s="142" t="str">
        <f>VLOOKUP(O4458,Stock[],5,FALSE)</f>
        <v>BE</v>
      </c>
      <c r="G4458" s="143" t="s">
        <v>3816</v>
      </c>
      <c r="H4458" s="144"/>
      <c r="I4458" s="145" t="s">
        <v>233</v>
      </c>
      <c r="J4458" s="141" t="str">
        <f>VLOOKUP(I4458,Customers[],2,FALSE)</f>
        <v>ဦးဝင်းနိုင်</v>
      </c>
      <c r="K4458" s="141" t="str">
        <f>VLOOKUP(I4458,Customers[],4,FALSE)</f>
        <v>Wandwin</v>
      </c>
      <c r="L4458" s="32" t="str">
        <f>VLOOKUP(Table85[[#This Row],[CustomerID]],Table!H:K,3,0)</f>
        <v>လျှော်ပင်</v>
      </c>
      <c r="M4458" s="141" t="str">
        <f>VLOOKUP(I4458,Customers[],5,FALSE)</f>
        <v>WholeSales/Contract</v>
      </c>
      <c r="N4458" s="145" t="s">
        <v>10</v>
      </c>
      <c r="O4458" s="146" t="s">
        <v>2120</v>
      </c>
      <c r="P4458" s="141" t="str">
        <f>VLOOKUP(O4458,Stock[],2,FALSE)</f>
        <v>ဇေ အရက်သန့်</v>
      </c>
      <c r="Q4458" s="147">
        <f>VLOOKUP(O4458,Stock[],3,FALSE)</f>
        <v>0.64</v>
      </c>
      <c r="R4458" s="147">
        <f>VLOOKUP(O4458,Stock[],4,FALSE)</f>
        <v>14</v>
      </c>
      <c r="S4458" s="146"/>
      <c r="T4458" s="147">
        <f>(DailySales!$S4458/DailySales!$R4458)+DailySales!$U4458</f>
        <v>5</v>
      </c>
      <c r="U4458" s="146">
        <v>5</v>
      </c>
      <c r="V4458" s="148">
        <f>+DailySales!$T4458*DailySales!$R4458</f>
        <v>70</v>
      </c>
      <c r="W4458" s="148">
        <f>+DailySales!$V4458*DailySales!$Q4458</f>
        <v>44.800000000000004</v>
      </c>
      <c r="X4458" s="148">
        <f>VLOOKUP(O4458,Stock[],6,FALSE)</f>
        <v>1380</v>
      </c>
      <c r="Y4458" s="148">
        <f>+DailySales!$V4458*DailySales!$X4458</f>
        <v>96600</v>
      </c>
      <c r="Z4458" s="146"/>
      <c r="AA4458" s="146"/>
      <c r="AB4458" s="146"/>
      <c r="AC4458" s="146"/>
      <c r="AD4458" s="146"/>
      <c r="AE4458" s="149"/>
      <c r="AF4458" s="150"/>
      <c r="AG4458" s="151"/>
      <c r="AH4458" s="150"/>
      <c r="AI4458" s="151"/>
      <c r="AJ4458" s="150"/>
      <c r="AK4458" s="151"/>
      <c r="AL4458" s="34"/>
      <c r="AM4458" s="39"/>
      <c r="AN445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96600</v>
      </c>
    </row>
    <row r="4459" spans="1:40" ht="19.5" customHeight="1" x14ac:dyDescent="0.25">
      <c r="A4459" s="141">
        <f t="shared" si="736"/>
        <v>2026</v>
      </c>
      <c r="B4459" s="141">
        <f t="shared" si="737"/>
        <v>2</v>
      </c>
      <c r="C4459" s="154">
        <v>46077</v>
      </c>
      <c r="D4459" s="142">
        <f t="shared" ca="1" si="738"/>
        <v>46097</v>
      </c>
      <c r="E4459" s="142" t="str">
        <f t="shared" ca="1" si="739"/>
        <v>0-Months</v>
      </c>
      <c r="F4459" s="142" t="str">
        <f>VLOOKUP(O4459,Stock[],5,FALSE)</f>
        <v>BE</v>
      </c>
      <c r="G4459" s="143" t="s">
        <v>3816</v>
      </c>
      <c r="H4459" s="144"/>
      <c r="I4459" s="145" t="s">
        <v>233</v>
      </c>
      <c r="J4459" s="141" t="str">
        <f>VLOOKUP(I4459,Customers[],2,FALSE)</f>
        <v>ဦးဝင်းနိုင်</v>
      </c>
      <c r="K4459" s="141" t="str">
        <f>VLOOKUP(I4459,Customers[],4,FALSE)</f>
        <v>Wandwin</v>
      </c>
      <c r="L4459" s="32" t="str">
        <f>VLOOKUP(Table85[[#This Row],[CustomerID]],Table!H:K,3,0)</f>
        <v>လျှော်ပင်</v>
      </c>
      <c r="M4459" s="141" t="str">
        <f>VLOOKUP(I4459,Customers[],5,FALSE)</f>
        <v>WholeSales/Contract</v>
      </c>
      <c r="N4459" s="145" t="s">
        <v>10</v>
      </c>
      <c r="O4459" s="146" t="s">
        <v>225</v>
      </c>
      <c r="P4459" s="141" t="str">
        <f>VLOOKUP(O4459,Stock[],2,FALSE)</f>
        <v>ချယ်ရီသံပုရာအရက်သန့်ကော် (1Ltr)</v>
      </c>
      <c r="Q4459" s="147">
        <f>VLOOKUP(O4459,Stock[],3,FALSE)</f>
        <v>1</v>
      </c>
      <c r="R4459" s="147">
        <f>VLOOKUP(O4459,Stock[],4,FALSE)</f>
        <v>12</v>
      </c>
      <c r="S4459" s="146"/>
      <c r="T4459" s="147">
        <f>(DailySales!$S4459/DailySales!$R4459)+DailySales!$U4459</f>
        <v>20</v>
      </c>
      <c r="U4459" s="146">
        <v>20</v>
      </c>
      <c r="V4459" s="148">
        <f>+DailySales!$T4459*DailySales!$R4459</f>
        <v>240</v>
      </c>
      <c r="W4459" s="148">
        <f>+DailySales!$V4459*DailySales!$Q4459</f>
        <v>240</v>
      </c>
      <c r="X4459" s="148">
        <f>VLOOKUP(O4459,Stock[],6,FALSE)</f>
        <v>1260</v>
      </c>
      <c r="Y4459" s="148">
        <f>+DailySales!$V4459*DailySales!$X4459</f>
        <v>302400</v>
      </c>
      <c r="Z4459" s="146"/>
      <c r="AA4459" s="146"/>
      <c r="AB4459" s="146"/>
      <c r="AC4459" s="146"/>
      <c r="AD4459" s="146"/>
      <c r="AE4459" s="149"/>
      <c r="AF4459" s="150"/>
      <c r="AG4459" s="151"/>
      <c r="AH4459" s="150"/>
      <c r="AI4459" s="151"/>
      <c r="AJ4459" s="150"/>
      <c r="AK4459" s="151"/>
      <c r="AL4459" s="34"/>
      <c r="AM4459" s="39"/>
      <c r="AN445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302400</v>
      </c>
    </row>
    <row r="4460" spans="1:40" ht="19.5" customHeight="1" x14ac:dyDescent="0.25">
      <c r="A4460" s="141">
        <f t="shared" si="736"/>
        <v>2026</v>
      </c>
      <c r="B4460" s="141">
        <f t="shared" si="737"/>
        <v>2</v>
      </c>
      <c r="C4460" s="154">
        <v>46077</v>
      </c>
      <c r="D4460" s="142">
        <f t="shared" ca="1" si="738"/>
        <v>46097</v>
      </c>
      <c r="E4460" s="142" t="str">
        <f t="shared" ca="1" si="739"/>
        <v>0-Months</v>
      </c>
      <c r="F4460" s="142" t="str">
        <f>VLOOKUP(O4460,Stock[],5,FALSE)</f>
        <v>BE</v>
      </c>
      <c r="G4460" s="143" t="s">
        <v>3817</v>
      </c>
      <c r="H4460" s="144"/>
      <c r="I4460" s="145" t="s">
        <v>180</v>
      </c>
      <c r="J4460" s="141" t="str">
        <f>VLOOKUP(I4460,Customers[],2,FALSE)</f>
        <v>ရွှေမြင်း</v>
      </c>
      <c r="K4460" s="141" t="str">
        <f>VLOOKUP(I4460,Customers[],4,FALSE)</f>
        <v>Meiktila</v>
      </c>
      <c r="L4460" s="32" t="str">
        <f>VLOOKUP(Table85[[#This Row],[CustomerID]],Table!H:K,3,0)</f>
        <v>မိတ္ထီလာ</v>
      </c>
      <c r="M4460" s="141" t="str">
        <f>VLOOKUP(I4460,Customers[],5,FALSE)</f>
        <v>WholeSales/Contract</v>
      </c>
      <c r="N4460" s="145" t="s">
        <v>10</v>
      </c>
      <c r="O4460" s="146" t="s">
        <v>220</v>
      </c>
      <c r="P4460" s="141" t="str">
        <f>VLOOKUP(O4460,Stock[],2,FALSE)</f>
        <v>မြန်မာရှောက်ပျား</v>
      </c>
      <c r="Q4460" s="147">
        <f>VLOOKUP(O4460,Stock[],3,FALSE)</f>
        <v>0.64</v>
      </c>
      <c r="R4460" s="147">
        <f>VLOOKUP(O4460,Stock[],4,FALSE)</f>
        <v>14</v>
      </c>
      <c r="S4460" s="146"/>
      <c r="T4460" s="147">
        <f>(DailySales!$S4460/DailySales!$R4460)+DailySales!$U4460</f>
        <v>50</v>
      </c>
      <c r="U4460" s="146">
        <v>50</v>
      </c>
      <c r="V4460" s="148">
        <f>+DailySales!$T4460*DailySales!$R4460</f>
        <v>700</v>
      </c>
      <c r="W4460" s="148">
        <f>+DailySales!$V4460*DailySales!$Q4460</f>
        <v>448</v>
      </c>
      <c r="X4460" s="148">
        <f>VLOOKUP(O4460,Stock[],6,FALSE)</f>
        <v>1370</v>
      </c>
      <c r="Y4460" s="148">
        <f>+DailySales!$V4460*DailySales!$X4460</f>
        <v>959000</v>
      </c>
      <c r="Z4460" s="146"/>
      <c r="AA4460" s="146"/>
      <c r="AB4460" s="146"/>
      <c r="AC4460" s="146"/>
      <c r="AD4460" s="146"/>
      <c r="AE4460" s="149"/>
      <c r="AF4460" s="150"/>
      <c r="AG4460" s="151"/>
      <c r="AH4460" s="150"/>
      <c r="AI4460" s="151"/>
      <c r="AJ4460" s="150"/>
      <c r="AK4460" s="151"/>
      <c r="AL4460" s="34"/>
      <c r="AM4460" s="39"/>
      <c r="AN446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959000</v>
      </c>
    </row>
    <row r="4461" spans="1:40" ht="19.5" customHeight="1" x14ac:dyDescent="0.25">
      <c r="A4461" s="141">
        <f t="shared" si="736"/>
        <v>2026</v>
      </c>
      <c r="B4461" s="141">
        <f t="shared" si="737"/>
        <v>2</v>
      </c>
      <c r="C4461" s="154">
        <v>46077</v>
      </c>
      <c r="D4461" s="142">
        <f t="shared" ca="1" si="738"/>
        <v>46097</v>
      </c>
      <c r="E4461" s="142" t="str">
        <f t="shared" ca="1" si="739"/>
        <v>0-Months</v>
      </c>
      <c r="F4461" s="142" t="str">
        <f>VLOOKUP(O4461,Stock[],5,FALSE)</f>
        <v>BE</v>
      </c>
      <c r="G4461" s="143" t="s">
        <v>3817</v>
      </c>
      <c r="H4461" s="144"/>
      <c r="I4461" s="145" t="s">
        <v>180</v>
      </c>
      <c r="J4461" s="141" t="str">
        <f>VLOOKUP(I4461,Customers[],2,FALSE)</f>
        <v>ရွှေမြင်း</v>
      </c>
      <c r="K4461" s="141" t="str">
        <f>VLOOKUP(I4461,Customers[],4,FALSE)</f>
        <v>Meiktila</v>
      </c>
      <c r="L4461" s="32" t="str">
        <f>VLOOKUP(Table85[[#This Row],[CustomerID]],Table!H:K,3,0)</f>
        <v>မိတ္ထီလာ</v>
      </c>
      <c r="M4461" s="141" t="str">
        <f>VLOOKUP(I4461,Customers[],5,FALSE)</f>
        <v>WholeSales/Contract</v>
      </c>
      <c r="N4461" s="145" t="s">
        <v>10</v>
      </c>
      <c r="O4461" s="146" t="s">
        <v>217</v>
      </c>
      <c r="P4461" s="141" t="str">
        <f>VLOOKUP(O4461,Stock[],2,FALSE)</f>
        <v>လိမ္မော်ဖြူ</v>
      </c>
      <c r="Q4461" s="147">
        <f>VLOOKUP(O4461,Stock[],3,FALSE)</f>
        <v>0.64</v>
      </c>
      <c r="R4461" s="147">
        <f>VLOOKUP(O4461,Stock[],4,FALSE)</f>
        <v>24</v>
      </c>
      <c r="S4461" s="146"/>
      <c r="T4461" s="147">
        <f>(DailySales!$S4461/DailySales!$R4461)+DailySales!$U4461</f>
        <v>60</v>
      </c>
      <c r="U4461" s="146">
        <v>60</v>
      </c>
      <c r="V4461" s="148">
        <f>+DailySales!$T4461*DailySales!$R4461</f>
        <v>1440</v>
      </c>
      <c r="W4461" s="148">
        <f>+DailySales!$V4461*DailySales!$Q4461</f>
        <v>921.6</v>
      </c>
      <c r="X4461" s="148">
        <f>VLOOKUP(O4461,Stock[],6,FALSE)</f>
        <v>1330</v>
      </c>
      <c r="Y4461" s="148">
        <f>+DailySales!$V4461*DailySales!$X4461</f>
        <v>1915200</v>
      </c>
      <c r="Z4461" s="146"/>
      <c r="AA4461" s="146"/>
      <c r="AB4461" s="146"/>
      <c r="AC4461" s="146"/>
      <c r="AD4461" s="146"/>
      <c r="AE4461" s="149"/>
      <c r="AF4461" s="150"/>
      <c r="AG4461" s="151"/>
      <c r="AH4461" s="150"/>
      <c r="AI4461" s="151"/>
      <c r="AJ4461" s="150"/>
      <c r="AK4461" s="151"/>
      <c r="AL4461" s="34"/>
      <c r="AM4461" s="39"/>
      <c r="AN446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1915200</v>
      </c>
    </row>
    <row r="4462" spans="1:40" ht="19.5" customHeight="1" x14ac:dyDescent="0.25">
      <c r="A4462" s="141">
        <f t="shared" si="736"/>
        <v>2026</v>
      </c>
      <c r="B4462" s="141">
        <f t="shared" si="737"/>
        <v>2</v>
      </c>
      <c r="C4462" s="154">
        <v>46077</v>
      </c>
      <c r="D4462" s="142">
        <f t="shared" ca="1" si="738"/>
        <v>46097</v>
      </c>
      <c r="E4462" s="142" t="str">
        <f t="shared" ca="1" si="739"/>
        <v>0-Months</v>
      </c>
      <c r="F4462" s="142" t="str">
        <f>VLOOKUP(O4462,Stock[],5,FALSE)</f>
        <v>BE</v>
      </c>
      <c r="G4462" s="143" t="s">
        <v>3817</v>
      </c>
      <c r="H4462" s="144"/>
      <c r="I4462" s="145" t="s">
        <v>180</v>
      </c>
      <c r="J4462" s="141" t="str">
        <f>VLOOKUP(I4462,Customers[],2,FALSE)</f>
        <v>ရွှေမြင်း</v>
      </c>
      <c r="K4462" s="141" t="str">
        <f>VLOOKUP(I4462,Customers[],4,FALSE)</f>
        <v>Meiktila</v>
      </c>
      <c r="L4462" s="32" t="str">
        <f>VLOOKUP(Table85[[#This Row],[CustomerID]],Table!H:K,3,0)</f>
        <v>မိတ္ထီလာ</v>
      </c>
      <c r="M4462" s="141" t="str">
        <f>VLOOKUP(I4462,Customers[],5,FALSE)</f>
        <v>WholeSales/Contract</v>
      </c>
      <c r="N4462" s="145" t="s">
        <v>10</v>
      </c>
      <c r="O4462" s="146" t="s">
        <v>2120</v>
      </c>
      <c r="P4462" s="141" t="str">
        <f>VLOOKUP(O4462,Stock[],2,FALSE)</f>
        <v>ဇေ အရက်သန့်</v>
      </c>
      <c r="Q4462" s="147">
        <f>VLOOKUP(O4462,Stock[],3,FALSE)</f>
        <v>0.64</v>
      </c>
      <c r="R4462" s="147">
        <f>VLOOKUP(O4462,Stock[],4,FALSE)</f>
        <v>14</v>
      </c>
      <c r="S4462" s="146"/>
      <c r="T4462" s="147">
        <f>(DailySales!$S4462/DailySales!$R4462)+DailySales!$U4462</f>
        <v>20</v>
      </c>
      <c r="U4462" s="146">
        <v>20</v>
      </c>
      <c r="V4462" s="148">
        <f>+DailySales!$T4462*DailySales!$R4462</f>
        <v>280</v>
      </c>
      <c r="W4462" s="148">
        <f>+DailySales!$V4462*DailySales!$Q4462</f>
        <v>179.20000000000002</v>
      </c>
      <c r="X4462" s="148">
        <f>VLOOKUP(O4462,Stock[],6,FALSE)</f>
        <v>1380</v>
      </c>
      <c r="Y4462" s="148">
        <f>+DailySales!$V4462*DailySales!$X4462</f>
        <v>386400</v>
      </c>
      <c r="Z4462" s="146"/>
      <c r="AA4462" s="146"/>
      <c r="AB4462" s="146"/>
      <c r="AC4462" s="146"/>
      <c r="AD4462" s="146"/>
      <c r="AE4462" s="149"/>
      <c r="AF4462" s="150"/>
      <c r="AG4462" s="151"/>
      <c r="AH4462" s="150"/>
      <c r="AI4462" s="151"/>
      <c r="AJ4462" s="150"/>
      <c r="AK4462" s="151"/>
      <c r="AL4462" s="34"/>
      <c r="AM4462" s="39"/>
      <c r="AN446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386400</v>
      </c>
    </row>
    <row r="4463" spans="1:40" ht="19.5" customHeight="1" x14ac:dyDescent="0.25">
      <c r="A4463" s="141">
        <f t="shared" si="736"/>
        <v>2026</v>
      </c>
      <c r="B4463" s="141">
        <f t="shared" si="737"/>
        <v>2</v>
      </c>
      <c r="C4463" s="154">
        <v>46077</v>
      </c>
      <c r="D4463" s="142">
        <f t="shared" ca="1" si="738"/>
        <v>46097</v>
      </c>
      <c r="E4463" s="142" t="str">
        <f t="shared" ca="1" si="739"/>
        <v>0-Months</v>
      </c>
      <c r="F4463" s="142" t="str">
        <f>VLOOKUP(O4463,Stock[],5,FALSE)</f>
        <v>BE</v>
      </c>
      <c r="G4463" s="143" t="s">
        <v>3817</v>
      </c>
      <c r="H4463" s="144"/>
      <c r="I4463" s="145" t="s">
        <v>180</v>
      </c>
      <c r="J4463" s="141" t="str">
        <f>VLOOKUP(I4463,Customers[],2,FALSE)</f>
        <v>ရွှေမြင်း</v>
      </c>
      <c r="K4463" s="141" t="str">
        <f>VLOOKUP(I4463,Customers[],4,FALSE)</f>
        <v>Meiktila</v>
      </c>
      <c r="L4463" s="32" t="str">
        <f>VLOOKUP(Table85[[#This Row],[CustomerID]],Table!H:K,3,0)</f>
        <v>မိတ္ထီလာ</v>
      </c>
      <c r="M4463" s="141" t="str">
        <f>VLOOKUP(I4463,Customers[],5,FALSE)</f>
        <v>WholeSales/Contract</v>
      </c>
      <c r="N4463" s="145" t="s">
        <v>10</v>
      </c>
      <c r="O4463" s="146" t="s">
        <v>214</v>
      </c>
      <c r="P4463" s="141" t="str">
        <f>VLOOKUP(O4463,Stock[],2,FALSE)</f>
        <v>ကောင်းကြည်</v>
      </c>
      <c r="Q4463" s="147">
        <f>VLOOKUP(O4463,Stock[],3,FALSE)</f>
        <v>0.64</v>
      </c>
      <c r="R4463" s="147">
        <f>VLOOKUP(O4463,Stock[],4,FALSE)</f>
        <v>14</v>
      </c>
      <c r="S4463" s="146"/>
      <c r="T4463" s="147">
        <f>(DailySales!$S4463/DailySales!$R4463)+DailySales!$U4463</f>
        <v>20</v>
      </c>
      <c r="U4463" s="146">
        <v>20</v>
      </c>
      <c r="V4463" s="148">
        <f>+DailySales!$T4463*DailySales!$R4463</f>
        <v>280</v>
      </c>
      <c r="W4463" s="148">
        <f>+DailySales!$V4463*DailySales!$Q4463</f>
        <v>179.20000000000002</v>
      </c>
      <c r="X4463" s="148">
        <f>VLOOKUP(O4463,Stock[],6,FALSE)</f>
        <v>1330</v>
      </c>
      <c r="Y4463" s="148">
        <f>+DailySales!$V4463*DailySales!$X4463</f>
        <v>372400</v>
      </c>
      <c r="Z4463" s="146"/>
      <c r="AA4463" s="146"/>
      <c r="AB4463" s="146"/>
      <c r="AC4463" s="146"/>
      <c r="AD4463" s="146"/>
      <c r="AE4463" s="149"/>
      <c r="AF4463" s="150"/>
      <c r="AG4463" s="151"/>
      <c r="AH4463" s="150"/>
      <c r="AI4463" s="151"/>
      <c r="AJ4463" s="150"/>
      <c r="AK4463" s="151"/>
      <c r="AL4463" s="34"/>
      <c r="AM4463" s="39"/>
      <c r="AN446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4464" spans="1:40" ht="19.5" customHeight="1" x14ac:dyDescent="0.25">
      <c r="A4464" s="141">
        <f t="shared" si="736"/>
        <v>2026</v>
      </c>
      <c r="B4464" s="141">
        <f t="shared" si="737"/>
        <v>2</v>
      </c>
      <c r="C4464" s="154">
        <v>46077</v>
      </c>
      <c r="D4464" s="142">
        <f t="shared" ca="1" si="738"/>
        <v>46097</v>
      </c>
      <c r="E4464" s="142" t="str">
        <f t="shared" ca="1" si="739"/>
        <v>0-Months</v>
      </c>
      <c r="F4464" s="142" t="str">
        <f>VLOOKUP(O4464,Stock[],5,FALSE)</f>
        <v>BE</v>
      </c>
      <c r="G4464" s="143" t="s">
        <v>3817</v>
      </c>
      <c r="H4464" s="144"/>
      <c r="I4464" s="145" t="s">
        <v>180</v>
      </c>
      <c r="J4464" s="141" t="str">
        <f>VLOOKUP(I4464,Customers[],2,FALSE)</f>
        <v>ရွှေမြင်း</v>
      </c>
      <c r="K4464" s="141" t="str">
        <f>VLOOKUP(I4464,Customers[],4,FALSE)</f>
        <v>Meiktila</v>
      </c>
      <c r="L4464" s="32" t="str">
        <f>VLOOKUP(Table85[[#This Row],[CustomerID]],Table!H:K,3,0)</f>
        <v>မိတ္ထီလာ</v>
      </c>
      <c r="M4464" s="141" t="str">
        <f>VLOOKUP(I4464,Customers[],5,FALSE)</f>
        <v>WholeSales/Contract</v>
      </c>
      <c r="N4464" s="145" t="s">
        <v>10</v>
      </c>
      <c r="O4464" s="146" t="s">
        <v>205</v>
      </c>
      <c r="P4464" s="141" t="str">
        <f>VLOOKUP(O4464,Stock[],2,FALSE)</f>
        <v>ကောင်းကြည် ကော် 25%  (1Ltr )</v>
      </c>
      <c r="Q4464" s="147">
        <f>VLOOKUP(O4464,Stock[],3,FALSE)</f>
        <v>1</v>
      </c>
      <c r="R4464" s="147">
        <f>VLOOKUP(O4464,Stock[],4,FALSE)</f>
        <v>12</v>
      </c>
      <c r="S4464" s="146"/>
      <c r="T4464" s="147">
        <f>(DailySales!$S4464/DailySales!$R4464)+DailySales!$U4464</f>
        <v>30</v>
      </c>
      <c r="U4464" s="146">
        <v>30</v>
      </c>
      <c r="V4464" s="148">
        <f>+DailySales!$T4464*DailySales!$R4464</f>
        <v>360</v>
      </c>
      <c r="W4464" s="148">
        <f>+DailySales!$V4464*DailySales!$Q4464</f>
        <v>360</v>
      </c>
      <c r="X4464" s="148">
        <f>VLOOKUP(O4464,Stock[],6,FALSE)</f>
        <v>1530</v>
      </c>
      <c r="Y4464" s="148">
        <f>+DailySales!$V4464*DailySales!$X4464</f>
        <v>550800</v>
      </c>
      <c r="Z4464" s="146"/>
      <c r="AA4464" s="146"/>
      <c r="AB4464" s="146"/>
      <c r="AC4464" s="146"/>
      <c r="AD4464" s="146"/>
      <c r="AE4464" s="149"/>
      <c r="AF4464" s="150"/>
      <c r="AG4464" s="151"/>
      <c r="AH4464" s="150"/>
      <c r="AI4464" s="151"/>
      <c r="AJ4464" s="150"/>
      <c r="AK4464" s="151"/>
      <c r="AL4464" s="34"/>
      <c r="AM4464" s="39"/>
      <c r="AN446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550800</v>
      </c>
    </row>
    <row r="4465" spans="1:40" ht="19.5" customHeight="1" x14ac:dyDescent="0.25">
      <c r="A4465" s="141">
        <f t="shared" ref="A4465:A4473" si="740">YEAR(C4465)</f>
        <v>2026</v>
      </c>
      <c r="B4465" s="141">
        <f t="shared" ref="B4465:B4473" si="741">MONTH(C4465)</f>
        <v>2</v>
      </c>
      <c r="C4465" s="154">
        <v>46077</v>
      </c>
      <c r="D4465" s="142">
        <f t="shared" ref="D4465:D4473" ca="1" si="742">TODAY()</f>
        <v>46097</v>
      </c>
      <c r="E4465" s="142" t="str">
        <f t="shared" ref="E4465:E4473" ca="1" si="743">DATEDIF(C4465,D4465,"M")&amp;"-Months"</f>
        <v>0-Months</v>
      </c>
      <c r="F4465" s="142" t="str">
        <f>VLOOKUP(O4465,Stock[],5,FALSE)</f>
        <v>BE</v>
      </c>
      <c r="G4465" s="143" t="s">
        <v>3818</v>
      </c>
      <c r="H4465" s="144"/>
      <c r="I4465" s="145" t="s">
        <v>236</v>
      </c>
      <c r="J4465" s="141" t="str">
        <f>VLOOKUP(I4465,Customers[],2,FALSE)</f>
        <v>မယဉ်ယဉ်အေး</v>
      </c>
      <c r="K4465" s="141" t="str">
        <f>VLOOKUP(I4465,Customers[],4,FALSE)</f>
        <v>Mahlaing</v>
      </c>
      <c r="L4465" s="32" t="str">
        <f>VLOOKUP(Table85[[#This Row],[CustomerID]],Table!H:K,3,0)</f>
        <v>မလှိုင်</v>
      </c>
      <c r="M4465" s="141" t="str">
        <f>VLOOKUP(I4465,Customers[],5,FALSE)</f>
        <v>WholeSales/Contract</v>
      </c>
      <c r="N4465" s="145" t="s">
        <v>10</v>
      </c>
      <c r="O4465" s="146" t="s">
        <v>217</v>
      </c>
      <c r="P4465" s="141" t="str">
        <f>VLOOKUP(O4465,Stock[],2,FALSE)</f>
        <v>လိမ္မော်ဖြူ</v>
      </c>
      <c r="Q4465" s="147">
        <f>VLOOKUP(O4465,Stock[],3,FALSE)</f>
        <v>0.64</v>
      </c>
      <c r="R4465" s="147">
        <f>VLOOKUP(O4465,Stock[],4,FALSE)</f>
        <v>24</v>
      </c>
      <c r="S4465" s="146"/>
      <c r="T4465" s="147">
        <f>(DailySales!$S4465/DailySales!$R4465)+DailySales!$U4465</f>
        <v>50</v>
      </c>
      <c r="U4465" s="146">
        <v>50</v>
      </c>
      <c r="V4465" s="148">
        <f>+DailySales!$T4465*DailySales!$R4465</f>
        <v>1200</v>
      </c>
      <c r="W4465" s="148">
        <f>+DailySales!$V4465*DailySales!$Q4465</f>
        <v>768</v>
      </c>
      <c r="X4465" s="148">
        <f>VLOOKUP(O4465,Stock[],6,FALSE)</f>
        <v>1330</v>
      </c>
      <c r="Y4465" s="148">
        <f>+DailySales!$V4465*DailySales!$X4465</f>
        <v>1596000</v>
      </c>
      <c r="Z4465" s="146"/>
      <c r="AA4465" s="146"/>
      <c r="AB4465" s="146"/>
      <c r="AC4465" s="146"/>
      <c r="AD4465" s="146"/>
      <c r="AE4465" s="149"/>
      <c r="AF4465" s="150"/>
      <c r="AG4465" s="151"/>
      <c r="AH4465" s="150"/>
      <c r="AI4465" s="151"/>
      <c r="AJ4465" s="150"/>
      <c r="AK4465" s="151"/>
      <c r="AL4465" s="34"/>
      <c r="AM4465" s="39"/>
      <c r="AN446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1596000</v>
      </c>
    </row>
    <row r="4466" spans="1:40" ht="19.5" customHeight="1" x14ac:dyDescent="0.25">
      <c r="A4466" s="141">
        <f t="shared" si="740"/>
        <v>2026</v>
      </c>
      <c r="B4466" s="141">
        <f t="shared" si="741"/>
        <v>2</v>
      </c>
      <c r="C4466" s="154">
        <v>46077</v>
      </c>
      <c r="D4466" s="142">
        <f t="shared" ca="1" si="742"/>
        <v>46097</v>
      </c>
      <c r="E4466" s="142" t="str">
        <f t="shared" ca="1" si="743"/>
        <v>0-Months</v>
      </c>
      <c r="F4466" s="142" t="str">
        <f>VLOOKUP(O4466,Stock[],5,FALSE)</f>
        <v>BE</v>
      </c>
      <c r="G4466" s="143" t="s">
        <v>3818</v>
      </c>
      <c r="H4466" s="144"/>
      <c r="I4466" s="145" t="s">
        <v>236</v>
      </c>
      <c r="J4466" s="141" t="str">
        <f>VLOOKUP(I4466,Customers[],2,FALSE)</f>
        <v>မယဉ်ယဉ်အေး</v>
      </c>
      <c r="K4466" s="141" t="str">
        <f>VLOOKUP(I4466,Customers[],4,FALSE)</f>
        <v>Mahlaing</v>
      </c>
      <c r="L4466" s="32" t="str">
        <f>VLOOKUP(Table85[[#This Row],[CustomerID]],Table!H:K,3,0)</f>
        <v>မလှိုင်</v>
      </c>
      <c r="M4466" s="141" t="str">
        <f>VLOOKUP(I4466,Customers[],5,FALSE)</f>
        <v>WholeSales/Contract</v>
      </c>
      <c r="N4466" s="145" t="s">
        <v>10</v>
      </c>
      <c r="O4466" s="146" t="s">
        <v>214</v>
      </c>
      <c r="P4466" s="141" t="str">
        <f>VLOOKUP(O4466,Stock[],2,FALSE)</f>
        <v>ကောင်းကြည်</v>
      </c>
      <c r="Q4466" s="147">
        <f>VLOOKUP(O4466,Stock[],3,FALSE)</f>
        <v>0.64</v>
      </c>
      <c r="R4466" s="147">
        <f>VLOOKUP(O4466,Stock[],4,FALSE)</f>
        <v>14</v>
      </c>
      <c r="S4466" s="146"/>
      <c r="T4466" s="147">
        <f>(DailySales!$S4466/DailySales!$R4466)+DailySales!$U4466</f>
        <v>60</v>
      </c>
      <c r="U4466" s="146">
        <v>60</v>
      </c>
      <c r="V4466" s="148">
        <f>+DailySales!$T4466*DailySales!$R4466</f>
        <v>840</v>
      </c>
      <c r="W4466" s="148">
        <f>+DailySales!$V4466*DailySales!$Q4466</f>
        <v>537.6</v>
      </c>
      <c r="X4466" s="148">
        <f>VLOOKUP(O4466,Stock[],6,FALSE)</f>
        <v>1330</v>
      </c>
      <c r="Y4466" s="148">
        <f>+DailySales!$V4466*DailySales!$X4466</f>
        <v>1117200</v>
      </c>
      <c r="Z4466" s="146"/>
      <c r="AA4466" s="146"/>
      <c r="AB4466" s="146"/>
      <c r="AC4466" s="146"/>
      <c r="AD4466" s="146"/>
      <c r="AE4466" s="149"/>
      <c r="AF4466" s="150"/>
      <c r="AG4466" s="151"/>
      <c r="AH4466" s="150"/>
      <c r="AI4466" s="151"/>
      <c r="AJ4466" s="150"/>
      <c r="AK4466" s="151"/>
      <c r="AL4466" s="34"/>
      <c r="AM4466" s="39"/>
      <c r="AN446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1117200</v>
      </c>
    </row>
    <row r="4467" spans="1:40" ht="19.5" customHeight="1" x14ac:dyDescent="0.25">
      <c r="A4467" s="141">
        <f t="shared" si="740"/>
        <v>2026</v>
      </c>
      <c r="B4467" s="141">
        <f t="shared" si="741"/>
        <v>2</v>
      </c>
      <c r="C4467" s="154">
        <v>46077</v>
      </c>
      <c r="D4467" s="142">
        <f t="shared" ca="1" si="742"/>
        <v>46097</v>
      </c>
      <c r="E4467" s="142" t="str">
        <f t="shared" ca="1" si="743"/>
        <v>0-Months</v>
      </c>
      <c r="F4467" s="142" t="str">
        <f>VLOOKUP(O4467,Stock[],5,FALSE)</f>
        <v>BE</v>
      </c>
      <c r="G4467" s="143" t="s">
        <v>3818</v>
      </c>
      <c r="H4467" s="144"/>
      <c r="I4467" s="145" t="s">
        <v>236</v>
      </c>
      <c r="J4467" s="141" t="str">
        <f>VLOOKUP(I4467,Customers[],2,FALSE)</f>
        <v>မယဉ်ယဉ်အေး</v>
      </c>
      <c r="K4467" s="141" t="str">
        <f>VLOOKUP(I4467,Customers[],4,FALSE)</f>
        <v>Mahlaing</v>
      </c>
      <c r="L4467" s="32" t="str">
        <f>VLOOKUP(Table85[[#This Row],[CustomerID]],Table!H:K,3,0)</f>
        <v>မလှိုင်</v>
      </c>
      <c r="M4467" s="141" t="str">
        <f>VLOOKUP(I4467,Customers[],5,FALSE)</f>
        <v>WholeSales/Contract</v>
      </c>
      <c r="N4467" s="145" t="s">
        <v>10</v>
      </c>
      <c r="O4467" s="146" t="s">
        <v>2465</v>
      </c>
      <c r="P4467" s="141" t="str">
        <f>VLOOKUP(O4467,Stock[],2,FALSE)</f>
        <v>မိုးနဲကွန်ကီး</v>
      </c>
      <c r="Q4467" s="147">
        <f>VLOOKUP(O4467,Stock[],3,FALSE)</f>
        <v>0.64</v>
      </c>
      <c r="R4467" s="147">
        <f>VLOOKUP(O4467,Stock[],4,FALSE)</f>
        <v>14</v>
      </c>
      <c r="S4467" s="146"/>
      <c r="T4467" s="147">
        <f>(DailySales!$S4467/DailySales!$R4467)+DailySales!$U4467</f>
        <v>40</v>
      </c>
      <c r="U4467" s="146">
        <v>40</v>
      </c>
      <c r="V4467" s="148">
        <f>+DailySales!$T4467*DailySales!$R4467</f>
        <v>560</v>
      </c>
      <c r="W4467" s="148">
        <f>+DailySales!$V4467*DailySales!$Q4467</f>
        <v>358.40000000000003</v>
      </c>
      <c r="X4467" s="148">
        <f>VLOOKUP(O4467,Stock[],6,FALSE)</f>
        <v>1700</v>
      </c>
      <c r="Y4467" s="148">
        <f>+DailySales!$V4467*DailySales!$X4467</f>
        <v>952000</v>
      </c>
      <c r="Z4467" s="146"/>
      <c r="AA4467" s="146"/>
      <c r="AB4467" s="146"/>
      <c r="AC4467" s="146"/>
      <c r="AD4467" s="146"/>
      <c r="AE4467" s="149"/>
      <c r="AF4467" s="150"/>
      <c r="AG4467" s="151"/>
      <c r="AH4467" s="150"/>
      <c r="AI4467" s="151"/>
      <c r="AJ4467" s="150"/>
      <c r="AK4467" s="151"/>
      <c r="AL4467" s="34"/>
      <c r="AM4467" s="39"/>
      <c r="AN446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952000</v>
      </c>
    </row>
    <row r="4468" spans="1:40" ht="19.5" customHeight="1" x14ac:dyDescent="0.25">
      <c r="A4468" s="141">
        <f t="shared" si="740"/>
        <v>2026</v>
      </c>
      <c r="B4468" s="141">
        <f t="shared" si="741"/>
        <v>2</v>
      </c>
      <c r="C4468" s="154">
        <v>46077</v>
      </c>
      <c r="D4468" s="142">
        <f t="shared" ca="1" si="742"/>
        <v>46097</v>
      </c>
      <c r="E4468" s="142" t="str">
        <f t="shared" ca="1" si="743"/>
        <v>0-Months</v>
      </c>
      <c r="F4468" s="142" t="str">
        <f>VLOOKUP(O4468,Stock[],5,FALSE)</f>
        <v>BE</v>
      </c>
      <c r="G4468" s="143" t="s">
        <v>3819</v>
      </c>
      <c r="H4468" s="144"/>
      <c r="I4468" s="145" t="s">
        <v>233</v>
      </c>
      <c r="J4468" s="141" t="str">
        <f>VLOOKUP(I4468,Customers[],2,FALSE)</f>
        <v>ဦးဝင်းနိုင်</v>
      </c>
      <c r="K4468" s="141" t="str">
        <f>VLOOKUP(I4468,Customers[],4,FALSE)</f>
        <v>Wandwin</v>
      </c>
      <c r="L4468" s="32" t="str">
        <f>VLOOKUP(Table85[[#This Row],[CustomerID]],Table!H:K,3,0)</f>
        <v>လျှော်ပင်</v>
      </c>
      <c r="M4468" s="141" t="str">
        <f>VLOOKUP(I4468,Customers[],5,FALSE)</f>
        <v>WholeSales/Contract</v>
      </c>
      <c r="N4468" s="145" t="s">
        <v>10</v>
      </c>
      <c r="O4468" s="146" t="s">
        <v>240</v>
      </c>
      <c r="P4468" s="141" t="str">
        <f>VLOOKUP(O4468,Stock[],2,FALSE)</f>
        <v>သံပုရာအရက်</v>
      </c>
      <c r="Q4468" s="147">
        <f>VLOOKUP(O4468,Stock[],3,FALSE)</f>
        <v>0.64</v>
      </c>
      <c r="R4468" s="147">
        <f>VLOOKUP(O4468,Stock[],4,FALSE)</f>
        <v>14</v>
      </c>
      <c r="S4468" s="146"/>
      <c r="T4468" s="147">
        <f>(DailySales!$S4468/DailySales!$R4468)+DailySales!$U4468</f>
        <v>50</v>
      </c>
      <c r="U4468" s="146">
        <v>50</v>
      </c>
      <c r="V4468" s="148">
        <f>+DailySales!$T4468*DailySales!$R4468</f>
        <v>700</v>
      </c>
      <c r="W4468" s="148">
        <f>+DailySales!$V4468*DailySales!$Q4468</f>
        <v>448</v>
      </c>
      <c r="X4468" s="148">
        <f>VLOOKUP(O4468,Stock[],6,FALSE)</f>
        <v>1330</v>
      </c>
      <c r="Y4468" s="148">
        <f>+DailySales!$V4468*DailySales!$X4468</f>
        <v>931000</v>
      </c>
      <c r="Z4468" s="146"/>
      <c r="AA4468" s="146"/>
      <c r="AB4468" s="146"/>
      <c r="AC4468" s="146"/>
      <c r="AD4468" s="146"/>
      <c r="AE4468" s="149"/>
      <c r="AF4468" s="150"/>
      <c r="AG4468" s="151"/>
      <c r="AH4468" s="150"/>
      <c r="AI4468" s="151"/>
      <c r="AJ4468" s="150"/>
      <c r="AK4468" s="151"/>
      <c r="AL4468" s="34"/>
      <c r="AM4468" s="39"/>
      <c r="AN446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931000</v>
      </c>
    </row>
    <row r="4469" spans="1:40" ht="19.5" customHeight="1" x14ac:dyDescent="0.25">
      <c r="A4469" s="141">
        <f t="shared" si="740"/>
        <v>2026</v>
      </c>
      <c r="B4469" s="141">
        <f t="shared" si="741"/>
        <v>2</v>
      </c>
      <c r="C4469" s="154">
        <v>46077</v>
      </c>
      <c r="D4469" s="142">
        <f t="shared" ca="1" si="742"/>
        <v>46097</v>
      </c>
      <c r="E4469" s="142" t="str">
        <f t="shared" ca="1" si="743"/>
        <v>0-Months</v>
      </c>
      <c r="F4469" s="142" t="str">
        <f>VLOOKUP(O4469,Stock[],5,FALSE)</f>
        <v>BE</v>
      </c>
      <c r="G4469" s="143" t="s">
        <v>3819</v>
      </c>
      <c r="H4469" s="144"/>
      <c r="I4469" s="145" t="s">
        <v>233</v>
      </c>
      <c r="J4469" s="141" t="str">
        <f>VLOOKUP(I4469,Customers[],2,FALSE)</f>
        <v>ဦးဝင်းနိုင်</v>
      </c>
      <c r="K4469" s="141" t="str">
        <f>VLOOKUP(I4469,Customers[],4,FALSE)</f>
        <v>Wandwin</v>
      </c>
      <c r="L4469" s="32" t="str">
        <f>VLOOKUP(Table85[[#This Row],[CustomerID]],Table!H:K,3,0)</f>
        <v>လျှော်ပင်</v>
      </c>
      <c r="M4469" s="141" t="str">
        <f>VLOOKUP(I4469,Customers[],5,FALSE)</f>
        <v>WholeSales/Contract</v>
      </c>
      <c r="N4469" s="145" t="s">
        <v>10</v>
      </c>
      <c r="O4469" s="146" t="s">
        <v>220</v>
      </c>
      <c r="P4469" s="141" t="str">
        <f>VLOOKUP(O4469,Stock[],2,FALSE)</f>
        <v>မြန်မာရှောက်ပျား</v>
      </c>
      <c r="Q4469" s="147">
        <f>VLOOKUP(O4469,Stock[],3,FALSE)</f>
        <v>0.64</v>
      </c>
      <c r="R4469" s="147">
        <f>VLOOKUP(O4469,Stock[],4,FALSE)</f>
        <v>14</v>
      </c>
      <c r="S4469" s="146"/>
      <c r="T4469" s="147">
        <f>(DailySales!$S4469/DailySales!$R4469)+DailySales!$U4469</f>
        <v>100</v>
      </c>
      <c r="U4469" s="146">
        <v>100</v>
      </c>
      <c r="V4469" s="148">
        <f>+DailySales!$T4469*DailySales!$R4469</f>
        <v>1400</v>
      </c>
      <c r="W4469" s="148">
        <f>+DailySales!$V4469*DailySales!$Q4469</f>
        <v>896</v>
      </c>
      <c r="X4469" s="148">
        <f>VLOOKUP(O4469,Stock[],6,FALSE)</f>
        <v>1370</v>
      </c>
      <c r="Y4469" s="148">
        <f>+DailySales!$V4469*DailySales!$X4469</f>
        <v>1918000</v>
      </c>
      <c r="Z4469" s="146"/>
      <c r="AA4469" s="146"/>
      <c r="AB4469" s="146"/>
      <c r="AC4469" s="146"/>
      <c r="AD4469" s="146"/>
      <c r="AE4469" s="149"/>
      <c r="AF4469" s="150"/>
      <c r="AG4469" s="151"/>
      <c r="AH4469" s="150"/>
      <c r="AI4469" s="151"/>
      <c r="AJ4469" s="150"/>
      <c r="AK4469" s="151"/>
      <c r="AL4469" s="34"/>
      <c r="AM4469" s="39"/>
      <c r="AN446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1918000</v>
      </c>
    </row>
    <row r="4470" spans="1:40" ht="19.5" customHeight="1" x14ac:dyDescent="0.25">
      <c r="A4470" s="141">
        <f t="shared" si="740"/>
        <v>2026</v>
      </c>
      <c r="B4470" s="141">
        <f t="shared" si="741"/>
        <v>2</v>
      </c>
      <c r="C4470" s="154">
        <v>46077</v>
      </c>
      <c r="D4470" s="142">
        <f t="shared" ca="1" si="742"/>
        <v>46097</v>
      </c>
      <c r="E4470" s="142" t="str">
        <f t="shared" ca="1" si="743"/>
        <v>0-Months</v>
      </c>
      <c r="F4470" s="142" t="str">
        <f>VLOOKUP(O4470,Stock[],5,FALSE)</f>
        <v>BE</v>
      </c>
      <c r="G4470" s="143" t="s">
        <v>3819</v>
      </c>
      <c r="H4470" s="144"/>
      <c r="I4470" s="145" t="s">
        <v>233</v>
      </c>
      <c r="J4470" s="141" t="str">
        <f>VLOOKUP(I4470,Customers[],2,FALSE)</f>
        <v>ဦးဝင်းနိုင်</v>
      </c>
      <c r="K4470" s="141" t="str">
        <f>VLOOKUP(I4470,Customers[],4,FALSE)</f>
        <v>Wandwin</v>
      </c>
      <c r="L4470" s="32" t="str">
        <f>VLOOKUP(Table85[[#This Row],[CustomerID]],Table!H:K,3,0)</f>
        <v>လျှော်ပင်</v>
      </c>
      <c r="M4470" s="141" t="str">
        <f>VLOOKUP(I4470,Customers[],5,FALSE)</f>
        <v>WholeSales/Contract</v>
      </c>
      <c r="N4470" s="145" t="s">
        <v>10</v>
      </c>
      <c r="O4470" s="146" t="s">
        <v>217</v>
      </c>
      <c r="P4470" s="141" t="str">
        <f>VLOOKUP(O4470,Stock[],2,FALSE)</f>
        <v>လိမ္မော်ဖြူ</v>
      </c>
      <c r="Q4470" s="147">
        <f>VLOOKUP(O4470,Stock[],3,FALSE)</f>
        <v>0.64</v>
      </c>
      <c r="R4470" s="147">
        <f>VLOOKUP(O4470,Stock[],4,FALSE)</f>
        <v>24</v>
      </c>
      <c r="S4470" s="146"/>
      <c r="T4470" s="147">
        <f>(DailySales!$S4470/DailySales!$R4470)+DailySales!$U4470</f>
        <v>45</v>
      </c>
      <c r="U4470" s="146">
        <v>45</v>
      </c>
      <c r="V4470" s="148">
        <f>+DailySales!$T4470*DailySales!$R4470</f>
        <v>1080</v>
      </c>
      <c r="W4470" s="148">
        <f>+DailySales!$V4470*DailySales!$Q4470</f>
        <v>691.2</v>
      </c>
      <c r="X4470" s="148">
        <f>VLOOKUP(O4470,Stock[],6,FALSE)</f>
        <v>1330</v>
      </c>
      <c r="Y4470" s="148">
        <f>+DailySales!$V4470*DailySales!$X4470</f>
        <v>1436400</v>
      </c>
      <c r="Z4470" s="146"/>
      <c r="AA4470" s="146"/>
      <c r="AB4470" s="146"/>
      <c r="AC4470" s="146"/>
      <c r="AD4470" s="146"/>
      <c r="AE4470" s="149"/>
      <c r="AF4470" s="150"/>
      <c r="AG4470" s="151"/>
      <c r="AH4470" s="150"/>
      <c r="AI4470" s="151"/>
      <c r="AJ4470" s="150"/>
      <c r="AK4470" s="151"/>
      <c r="AL4470" s="34"/>
      <c r="AM4470" s="39"/>
      <c r="AN447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1436400</v>
      </c>
    </row>
    <row r="4471" spans="1:40" ht="19.5" customHeight="1" x14ac:dyDescent="0.25">
      <c r="A4471" s="141">
        <f t="shared" si="740"/>
        <v>2026</v>
      </c>
      <c r="B4471" s="141">
        <f t="shared" si="741"/>
        <v>2</v>
      </c>
      <c r="C4471" s="154">
        <v>46077</v>
      </c>
      <c r="D4471" s="142">
        <f t="shared" ca="1" si="742"/>
        <v>46097</v>
      </c>
      <c r="E4471" s="142" t="str">
        <f t="shared" ca="1" si="743"/>
        <v>0-Months</v>
      </c>
      <c r="F4471" s="142" t="str">
        <f>VLOOKUP(O4471,Stock[],5,FALSE)</f>
        <v>BE</v>
      </c>
      <c r="G4471" s="143" t="s">
        <v>3819</v>
      </c>
      <c r="H4471" s="144"/>
      <c r="I4471" s="145" t="s">
        <v>233</v>
      </c>
      <c r="J4471" s="141" t="str">
        <f>VLOOKUP(I4471,Customers[],2,FALSE)</f>
        <v>ဦးဝင်းနိုင်</v>
      </c>
      <c r="K4471" s="141" t="str">
        <f>VLOOKUP(I4471,Customers[],4,FALSE)</f>
        <v>Wandwin</v>
      </c>
      <c r="L4471" s="32" t="str">
        <f>VLOOKUP(Table85[[#This Row],[CustomerID]],Table!H:K,3,0)</f>
        <v>လျှော်ပင်</v>
      </c>
      <c r="M4471" s="141" t="str">
        <f>VLOOKUP(I4471,Customers[],5,FALSE)</f>
        <v>WholeSales/Contract</v>
      </c>
      <c r="N4471" s="145" t="s">
        <v>10</v>
      </c>
      <c r="O4471" s="146" t="s">
        <v>2120</v>
      </c>
      <c r="P4471" s="141" t="str">
        <f>VLOOKUP(O4471,Stock[],2,FALSE)</f>
        <v>ဇေ အရက်သန့်</v>
      </c>
      <c r="Q4471" s="147">
        <f>VLOOKUP(O4471,Stock[],3,FALSE)</f>
        <v>0.64</v>
      </c>
      <c r="R4471" s="147">
        <f>VLOOKUP(O4471,Stock[],4,FALSE)</f>
        <v>14</v>
      </c>
      <c r="S4471" s="146"/>
      <c r="T4471" s="147">
        <f>(DailySales!$S4471/DailySales!$R4471)+DailySales!$U4471</f>
        <v>10</v>
      </c>
      <c r="U4471" s="146">
        <v>10</v>
      </c>
      <c r="V4471" s="148">
        <f>+DailySales!$T4471*DailySales!$R4471</f>
        <v>140</v>
      </c>
      <c r="W4471" s="148">
        <f>+DailySales!$V4471*DailySales!$Q4471</f>
        <v>89.600000000000009</v>
      </c>
      <c r="X4471" s="148">
        <f>VLOOKUP(O4471,Stock[],6,FALSE)</f>
        <v>1380</v>
      </c>
      <c r="Y4471" s="148">
        <f>+DailySales!$V4471*DailySales!$X4471</f>
        <v>193200</v>
      </c>
      <c r="Z4471" s="146"/>
      <c r="AA4471" s="146"/>
      <c r="AB4471" s="146"/>
      <c r="AC4471" s="146"/>
      <c r="AD4471" s="146"/>
      <c r="AE4471" s="149"/>
      <c r="AF4471" s="150"/>
      <c r="AG4471" s="151"/>
      <c r="AH4471" s="150"/>
      <c r="AI4471" s="151"/>
      <c r="AJ4471" s="150"/>
      <c r="AK4471" s="151"/>
      <c r="AL4471" s="34"/>
      <c r="AM4471" s="39"/>
      <c r="AN447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193200</v>
      </c>
    </row>
    <row r="4472" spans="1:40" ht="19.5" customHeight="1" x14ac:dyDescent="0.25">
      <c r="A4472" s="141">
        <f t="shared" si="740"/>
        <v>2026</v>
      </c>
      <c r="B4472" s="141">
        <f t="shared" si="741"/>
        <v>2</v>
      </c>
      <c r="C4472" s="154">
        <v>46077</v>
      </c>
      <c r="D4472" s="142">
        <f t="shared" ca="1" si="742"/>
        <v>46097</v>
      </c>
      <c r="E4472" s="142" t="str">
        <f t="shared" ca="1" si="743"/>
        <v>0-Months</v>
      </c>
      <c r="F4472" s="142" t="str">
        <f>VLOOKUP(O4472,Stock[],5,FALSE)</f>
        <v>BE</v>
      </c>
      <c r="G4472" s="143" t="s">
        <v>3819</v>
      </c>
      <c r="H4472" s="144"/>
      <c r="I4472" s="145" t="s">
        <v>233</v>
      </c>
      <c r="J4472" s="141" t="str">
        <f>VLOOKUP(I4472,Customers[],2,FALSE)</f>
        <v>ဦးဝင်းနိုင်</v>
      </c>
      <c r="K4472" s="141" t="str">
        <f>VLOOKUP(I4472,Customers[],4,FALSE)</f>
        <v>Wandwin</v>
      </c>
      <c r="L4472" s="32" t="str">
        <f>VLOOKUP(Table85[[#This Row],[CustomerID]],Table!H:K,3,0)</f>
        <v>လျှော်ပင်</v>
      </c>
      <c r="M4472" s="141" t="str">
        <f>VLOOKUP(I4472,Customers[],5,FALSE)</f>
        <v>WholeSales/Contract</v>
      </c>
      <c r="N4472" s="145" t="s">
        <v>10</v>
      </c>
      <c r="O4472" s="146" t="s">
        <v>215</v>
      </c>
      <c r="P4472" s="141" t="str">
        <f>VLOOKUP(O4472,Stock[],2,FALSE)</f>
        <v>ဒဂုံနာနတ်</v>
      </c>
      <c r="Q4472" s="147">
        <f>VLOOKUP(O4472,Stock[],3,FALSE)</f>
        <v>0.64</v>
      </c>
      <c r="R4472" s="147">
        <f>VLOOKUP(O4472,Stock[],4,FALSE)</f>
        <v>24</v>
      </c>
      <c r="S4472" s="146"/>
      <c r="T4472" s="147">
        <f>(DailySales!$S4472/DailySales!$R4472)+DailySales!$U4472</f>
        <v>30</v>
      </c>
      <c r="U4472" s="146">
        <v>30</v>
      </c>
      <c r="V4472" s="148">
        <f>+DailySales!$T4472*DailySales!$R4472</f>
        <v>720</v>
      </c>
      <c r="W4472" s="148">
        <f>+DailySales!$V4472*DailySales!$Q4472</f>
        <v>460.8</v>
      </c>
      <c r="X4472" s="148">
        <f>VLOOKUP(O4472,Stock[],6,FALSE)</f>
        <v>1330</v>
      </c>
      <c r="Y4472" s="148">
        <f>+DailySales!$V4472*DailySales!$X4472</f>
        <v>957600</v>
      </c>
      <c r="Z4472" s="146"/>
      <c r="AA4472" s="146"/>
      <c r="AB4472" s="146"/>
      <c r="AC4472" s="146"/>
      <c r="AD4472" s="146"/>
      <c r="AE4472" s="149"/>
      <c r="AF4472" s="150"/>
      <c r="AG4472" s="151"/>
      <c r="AH4472" s="150"/>
      <c r="AI4472" s="151"/>
      <c r="AJ4472" s="150"/>
      <c r="AK4472" s="151"/>
      <c r="AL4472" s="34"/>
      <c r="AM4472" s="39"/>
      <c r="AN447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4473" spans="1:40" ht="19.5" customHeight="1" x14ac:dyDescent="0.25">
      <c r="A4473" s="141">
        <f t="shared" si="740"/>
        <v>2026</v>
      </c>
      <c r="B4473" s="141">
        <f t="shared" si="741"/>
        <v>2</v>
      </c>
      <c r="C4473" s="154">
        <v>46077</v>
      </c>
      <c r="D4473" s="142">
        <f t="shared" ca="1" si="742"/>
        <v>46097</v>
      </c>
      <c r="E4473" s="142" t="str">
        <f t="shared" ca="1" si="743"/>
        <v>0-Months</v>
      </c>
      <c r="F4473" s="142" t="str">
        <f>VLOOKUP(O4473,Stock[],5,FALSE)</f>
        <v>BE</v>
      </c>
      <c r="G4473" s="143" t="s">
        <v>3819</v>
      </c>
      <c r="H4473" s="144"/>
      <c r="I4473" s="145" t="s">
        <v>233</v>
      </c>
      <c r="J4473" s="141" t="str">
        <f>VLOOKUP(I4473,Customers[],2,FALSE)</f>
        <v>ဦးဝင်းနိုင်</v>
      </c>
      <c r="K4473" s="141" t="str">
        <f>VLOOKUP(I4473,Customers[],4,FALSE)</f>
        <v>Wandwin</v>
      </c>
      <c r="L4473" s="32" t="str">
        <f>VLOOKUP(Table85[[#This Row],[CustomerID]],Table!H:K,3,0)</f>
        <v>လျှော်ပင်</v>
      </c>
      <c r="M4473" s="141" t="str">
        <f>VLOOKUP(I4473,Customers[],5,FALSE)</f>
        <v>WholeSales/Contract</v>
      </c>
      <c r="N4473" s="145" t="s">
        <v>10</v>
      </c>
      <c r="O4473" s="146" t="s">
        <v>214</v>
      </c>
      <c r="P4473" s="141" t="str">
        <f>VLOOKUP(O4473,Stock[],2,FALSE)</f>
        <v>ကောင်းကြည်</v>
      </c>
      <c r="Q4473" s="147">
        <f>VLOOKUP(O4473,Stock[],3,FALSE)</f>
        <v>0.64</v>
      </c>
      <c r="R4473" s="147">
        <f>VLOOKUP(O4473,Stock[],4,FALSE)</f>
        <v>14</v>
      </c>
      <c r="S4473" s="146"/>
      <c r="T4473" s="147">
        <f>(DailySales!$S4473/DailySales!$R4473)+DailySales!$U4473</f>
        <v>50</v>
      </c>
      <c r="U4473" s="146">
        <v>50</v>
      </c>
      <c r="V4473" s="148">
        <f>+DailySales!$T4473*DailySales!$R4473</f>
        <v>700</v>
      </c>
      <c r="W4473" s="148">
        <f>+DailySales!$V4473*DailySales!$Q4473</f>
        <v>448</v>
      </c>
      <c r="X4473" s="148">
        <f>VLOOKUP(O4473,Stock[],6,FALSE)</f>
        <v>1330</v>
      </c>
      <c r="Y4473" s="148">
        <f>+DailySales!$V4473*DailySales!$X4473</f>
        <v>931000</v>
      </c>
      <c r="Z4473" s="146"/>
      <c r="AA4473" s="146"/>
      <c r="AB4473" s="146"/>
      <c r="AC4473" s="146"/>
      <c r="AD4473" s="146"/>
      <c r="AE4473" s="149"/>
      <c r="AF4473" s="150"/>
      <c r="AG4473" s="151"/>
      <c r="AH4473" s="150"/>
      <c r="AI4473" s="151"/>
      <c r="AJ4473" s="150"/>
      <c r="AK4473" s="151"/>
      <c r="AL4473" s="34"/>
      <c r="AM4473" s="39"/>
      <c r="AN447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931000</v>
      </c>
    </row>
    <row r="4474" spans="1:40" ht="19.5" customHeight="1" x14ac:dyDescent="0.25">
      <c r="A4474" s="141">
        <f t="shared" ref="A4474:A4482" si="744">YEAR(C4474)</f>
        <v>2026</v>
      </c>
      <c r="B4474" s="141">
        <f t="shared" ref="B4474:B4482" si="745">MONTH(C4474)</f>
        <v>2</v>
      </c>
      <c r="C4474" s="154">
        <v>46077</v>
      </c>
      <c r="D4474" s="142">
        <f t="shared" ref="D4474:D4482" ca="1" si="746">TODAY()</f>
        <v>46097</v>
      </c>
      <c r="E4474" s="142" t="str">
        <f t="shared" ref="E4474:E4482" ca="1" si="747">DATEDIF(C4474,D4474,"M")&amp;"-Months"</f>
        <v>0-Months</v>
      </c>
      <c r="F4474" s="142" t="str">
        <f>VLOOKUP(O4474,Stock[],5,FALSE)</f>
        <v>BE</v>
      </c>
      <c r="G4474" s="143" t="s">
        <v>3819</v>
      </c>
      <c r="H4474" s="144"/>
      <c r="I4474" s="145" t="s">
        <v>233</v>
      </c>
      <c r="J4474" s="141" t="str">
        <f>VLOOKUP(I4474,Customers[],2,FALSE)</f>
        <v>ဦးဝင်းနိုင်</v>
      </c>
      <c r="K4474" s="141" t="str">
        <f>VLOOKUP(I4474,Customers[],4,FALSE)</f>
        <v>Wandwin</v>
      </c>
      <c r="L4474" s="32" t="str">
        <f>VLOOKUP(Table85[[#This Row],[CustomerID]],Table!H:K,3,0)</f>
        <v>လျှော်ပင်</v>
      </c>
      <c r="M4474" s="141" t="str">
        <f>VLOOKUP(I4474,Customers[],5,FALSE)</f>
        <v>WholeSales/Contract</v>
      </c>
      <c r="N4474" s="145" t="s">
        <v>10</v>
      </c>
      <c r="O4474" s="146" t="s">
        <v>212</v>
      </c>
      <c r="P4474" s="141" t="str">
        <f>VLOOKUP(O4474,Stock[],2,FALSE)</f>
        <v>2 in 1 မန်ကျည်း</v>
      </c>
      <c r="Q4474" s="147">
        <f>VLOOKUP(O4474,Stock[],3,FALSE)</f>
        <v>0.64</v>
      </c>
      <c r="R4474" s="147">
        <f>VLOOKUP(O4474,Stock[],4,FALSE)</f>
        <v>14</v>
      </c>
      <c r="S4474" s="146"/>
      <c r="T4474" s="147">
        <f>(DailySales!$S4474/DailySales!$R4474)+DailySales!$U4474</f>
        <v>30</v>
      </c>
      <c r="U4474" s="146">
        <v>30</v>
      </c>
      <c r="V4474" s="148">
        <f>+DailySales!$T4474*DailySales!$R4474</f>
        <v>420</v>
      </c>
      <c r="W4474" s="148">
        <f>+DailySales!$V4474*DailySales!$Q4474</f>
        <v>268.8</v>
      </c>
      <c r="X4474" s="148">
        <f>VLOOKUP(O4474,Stock[],6,FALSE)</f>
        <v>1350</v>
      </c>
      <c r="Y4474" s="148">
        <f>+DailySales!$V4474*DailySales!$X4474</f>
        <v>567000</v>
      </c>
      <c r="Z4474" s="146"/>
      <c r="AA4474" s="146"/>
      <c r="AB4474" s="146"/>
      <c r="AC4474" s="146"/>
      <c r="AD4474" s="146"/>
      <c r="AE4474" s="149"/>
      <c r="AF4474" s="150"/>
      <c r="AG4474" s="151"/>
      <c r="AH4474" s="150"/>
      <c r="AI4474" s="151"/>
      <c r="AJ4474" s="150"/>
      <c r="AK4474" s="151"/>
      <c r="AL4474" s="34"/>
      <c r="AM4474" s="39"/>
      <c r="AN447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567000</v>
      </c>
    </row>
    <row r="4475" spans="1:40" ht="19.5" customHeight="1" x14ac:dyDescent="0.25">
      <c r="A4475" s="141">
        <f t="shared" si="744"/>
        <v>2026</v>
      </c>
      <c r="B4475" s="141">
        <f t="shared" si="745"/>
        <v>2</v>
      </c>
      <c r="C4475" s="154">
        <v>46077</v>
      </c>
      <c r="D4475" s="142">
        <f t="shared" ca="1" si="746"/>
        <v>46097</v>
      </c>
      <c r="E4475" s="142" t="str">
        <f t="shared" ca="1" si="747"/>
        <v>0-Months</v>
      </c>
      <c r="F4475" s="142" t="str">
        <f>VLOOKUP(O4475,Stock[],5,FALSE)</f>
        <v>BE</v>
      </c>
      <c r="G4475" s="143" t="s">
        <v>3819</v>
      </c>
      <c r="H4475" s="144"/>
      <c r="I4475" s="145" t="s">
        <v>233</v>
      </c>
      <c r="J4475" s="141" t="str">
        <f>VLOOKUP(I4475,Customers[],2,FALSE)</f>
        <v>ဦးဝင်းနိုင်</v>
      </c>
      <c r="K4475" s="141" t="str">
        <f>VLOOKUP(I4475,Customers[],4,FALSE)</f>
        <v>Wandwin</v>
      </c>
      <c r="L4475" s="32" t="str">
        <f>VLOOKUP(Table85[[#This Row],[CustomerID]],Table!H:K,3,0)</f>
        <v>လျှော်ပင်</v>
      </c>
      <c r="M4475" s="141" t="str">
        <f>VLOOKUP(I4475,Customers[],5,FALSE)</f>
        <v>WholeSales/Contract</v>
      </c>
      <c r="N4475" s="145" t="s">
        <v>10</v>
      </c>
      <c r="O4475" s="146" t="s">
        <v>205</v>
      </c>
      <c r="P4475" s="141" t="str">
        <f>VLOOKUP(O4475,Stock[],2,FALSE)</f>
        <v>ကောင်းကြည် ကော် 25%  (1Ltr )</v>
      </c>
      <c r="Q4475" s="147">
        <f>VLOOKUP(O4475,Stock[],3,FALSE)</f>
        <v>1</v>
      </c>
      <c r="R4475" s="147">
        <f>VLOOKUP(O4475,Stock[],4,FALSE)</f>
        <v>12</v>
      </c>
      <c r="S4475" s="146"/>
      <c r="T4475" s="147">
        <f>(DailySales!$S4475/DailySales!$R4475)+DailySales!$U4475</f>
        <v>20</v>
      </c>
      <c r="U4475" s="146">
        <v>20</v>
      </c>
      <c r="V4475" s="148">
        <f>+DailySales!$T4475*DailySales!$R4475</f>
        <v>240</v>
      </c>
      <c r="W4475" s="148">
        <f>+DailySales!$V4475*DailySales!$Q4475</f>
        <v>240</v>
      </c>
      <c r="X4475" s="148">
        <f>VLOOKUP(O4475,Stock[],6,FALSE)</f>
        <v>1530</v>
      </c>
      <c r="Y4475" s="148">
        <f>+DailySales!$V4475*DailySales!$X4475</f>
        <v>367200</v>
      </c>
      <c r="Z4475" s="146"/>
      <c r="AA4475" s="146"/>
      <c r="AB4475" s="146"/>
      <c r="AC4475" s="146"/>
      <c r="AD4475" s="146"/>
      <c r="AE4475" s="149"/>
      <c r="AF4475" s="150"/>
      <c r="AG4475" s="151"/>
      <c r="AH4475" s="150"/>
      <c r="AI4475" s="151"/>
      <c r="AJ4475" s="150"/>
      <c r="AK4475" s="151"/>
      <c r="AL4475" s="34"/>
      <c r="AM4475" s="39"/>
      <c r="AN447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367200</v>
      </c>
    </row>
    <row r="4476" spans="1:40" ht="19.5" customHeight="1" x14ac:dyDescent="0.25">
      <c r="A4476" s="141">
        <f t="shared" si="744"/>
        <v>2026</v>
      </c>
      <c r="B4476" s="141">
        <f t="shared" si="745"/>
        <v>2</v>
      </c>
      <c r="C4476" s="154">
        <v>46077</v>
      </c>
      <c r="D4476" s="142">
        <f t="shared" ca="1" si="746"/>
        <v>46097</v>
      </c>
      <c r="E4476" s="142" t="str">
        <f t="shared" ca="1" si="747"/>
        <v>0-Months</v>
      </c>
      <c r="F4476" s="142" t="str">
        <f>VLOOKUP(O4476,Stock[],5,FALSE)</f>
        <v>BE</v>
      </c>
      <c r="G4476" s="143" t="s">
        <v>3819</v>
      </c>
      <c r="H4476" s="144"/>
      <c r="I4476" s="145" t="s">
        <v>233</v>
      </c>
      <c r="J4476" s="141" t="str">
        <f>VLOOKUP(I4476,Customers[],2,FALSE)</f>
        <v>ဦးဝင်းနိုင်</v>
      </c>
      <c r="K4476" s="141" t="str">
        <f>VLOOKUP(I4476,Customers[],4,FALSE)</f>
        <v>Wandwin</v>
      </c>
      <c r="L4476" s="32" t="str">
        <f>VLOOKUP(Table85[[#This Row],[CustomerID]],Table!H:K,3,0)</f>
        <v>လျှော်ပင်</v>
      </c>
      <c r="M4476" s="141" t="str">
        <f>VLOOKUP(I4476,Customers[],5,FALSE)</f>
        <v>WholeSales/Contract</v>
      </c>
      <c r="N4476" s="145" t="s">
        <v>10</v>
      </c>
      <c r="O4476" s="146" t="s">
        <v>213</v>
      </c>
      <c r="P4476" s="141" t="str">
        <f>VLOOKUP(O4476,Stock[],2,FALSE)</f>
        <v>ဒဂုံမန်ကျည်း</v>
      </c>
      <c r="Q4476" s="147">
        <f>VLOOKUP(O4476,Stock[],3,FALSE)</f>
        <v>0.64</v>
      </c>
      <c r="R4476" s="147">
        <f>VLOOKUP(O4476,Stock[],4,FALSE)</f>
        <v>14</v>
      </c>
      <c r="S4476" s="146"/>
      <c r="T4476" s="147">
        <f>(DailySales!$S4476/DailySales!$R4476)+DailySales!$U4476</f>
        <v>2</v>
      </c>
      <c r="U4476" s="146">
        <v>2</v>
      </c>
      <c r="V4476" s="148">
        <f>+DailySales!$T4476*DailySales!$R4476</f>
        <v>28</v>
      </c>
      <c r="W4476" s="148">
        <f>+DailySales!$V4476*DailySales!$Q4476</f>
        <v>17.920000000000002</v>
      </c>
      <c r="X4476" s="148">
        <f>VLOOKUP(O4476,Stock[],6,FALSE)</f>
        <v>1280</v>
      </c>
      <c r="Y4476" s="148">
        <f>+DailySales!$V4476*DailySales!$X4476</f>
        <v>35840</v>
      </c>
      <c r="Z4476" s="146"/>
      <c r="AA4476" s="146"/>
      <c r="AB4476" s="146"/>
      <c r="AC4476" s="146"/>
      <c r="AD4476" s="146"/>
      <c r="AE4476" s="149"/>
      <c r="AF4476" s="150"/>
      <c r="AG4476" s="151"/>
      <c r="AH4476" s="150"/>
      <c r="AI4476" s="151"/>
      <c r="AJ4476" s="150"/>
      <c r="AK4476" s="151"/>
      <c r="AL4476" s="34"/>
      <c r="AM4476" s="39"/>
      <c r="AN447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35840</v>
      </c>
    </row>
    <row r="4477" spans="1:40" ht="19.5" customHeight="1" x14ac:dyDescent="0.25">
      <c r="A4477" s="141">
        <f t="shared" si="744"/>
        <v>2026</v>
      </c>
      <c r="B4477" s="141">
        <f t="shared" si="745"/>
        <v>2</v>
      </c>
      <c r="C4477" s="154">
        <v>46077</v>
      </c>
      <c r="D4477" s="142">
        <f t="shared" ca="1" si="746"/>
        <v>46097</v>
      </c>
      <c r="E4477" s="142" t="str">
        <f t="shared" ca="1" si="747"/>
        <v>0-Months</v>
      </c>
      <c r="F4477" s="142" t="str">
        <f>VLOOKUP(O4477,Stock[],5,FALSE)</f>
        <v>BE</v>
      </c>
      <c r="G4477" s="143" t="s">
        <v>3819</v>
      </c>
      <c r="H4477" s="144"/>
      <c r="I4477" s="145" t="s">
        <v>233</v>
      </c>
      <c r="J4477" s="141" t="str">
        <f>VLOOKUP(I4477,Customers[],2,FALSE)</f>
        <v>ဦးဝင်းနိုင်</v>
      </c>
      <c r="K4477" s="141" t="str">
        <f>VLOOKUP(I4477,Customers[],4,FALSE)</f>
        <v>Wandwin</v>
      </c>
      <c r="L4477" s="32" t="str">
        <f>VLOOKUP(Table85[[#This Row],[CustomerID]],Table!H:K,3,0)</f>
        <v>လျှော်ပင်</v>
      </c>
      <c r="M4477" s="141" t="str">
        <f>VLOOKUP(I4477,Customers[],5,FALSE)</f>
        <v>WholeSales/Contract</v>
      </c>
      <c r="N4477" s="145" t="s">
        <v>10</v>
      </c>
      <c r="O4477" s="146" t="s">
        <v>223</v>
      </c>
      <c r="P4477" s="141" t="str">
        <f>VLOOKUP(O4477,Stock[],2,FALSE)</f>
        <v>ချယ်ရီအရက်သန့်ကော် (.6Ltr)</v>
      </c>
      <c r="Q4477" s="147">
        <f>VLOOKUP(O4477,Stock[],3,FALSE)</f>
        <v>0.6</v>
      </c>
      <c r="R4477" s="147">
        <f>VLOOKUP(O4477,Stock[],4,FALSE)</f>
        <v>24</v>
      </c>
      <c r="S4477" s="146"/>
      <c r="T4477" s="147">
        <f>(DailySales!$S4477/DailySales!$R4477)+DailySales!$U4477</f>
        <v>10</v>
      </c>
      <c r="U4477" s="146">
        <v>10</v>
      </c>
      <c r="V4477" s="148">
        <f>+DailySales!$T4477*DailySales!$R4477</f>
        <v>240</v>
      </c>
      <c r="W4477" s="148">
        <f>+DailySales!$V4477*DailySales!$Q4477</f>
        <v>144</v>
      </c>
      <c r="X4477" s="148">
        <f>VLOOKUP(O4477,Stock[],6,FALSE)</f>
        <v>875</v>
      </c>
      <c r="Y4477" s="148">
        <f>+DailySales!$V4477*DailySales!$X4477</f>
        <v>210000</v>
      </c>
      <c r="Z4477" s="146"/>
      <c r="AA4477" s="146"/>
      <c r="AB4477" s="146"/>
      <c r="AC4477" s="146"/>
      <c r="AD4477" s="146"/>
      <c r="AE4477" s="149"/>
      <c r="AF4477" s="150"/>
      <c r="AG4477" s="151"/>
      <c r="AH4477" s="150"/>
      <c r="AI4477" s="151"/>
      <c r="AJ4477" s="150"/>
      <c r="AK4477" s="151"/>
      <c r="AL4477" s="34"/>
      <c r="AM4477" s="39"/>
      <c r="AN447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210000</v>
      </c>
    </row>
    <row r="4478" spans="1:40" ht="19.5" customHeight="1" x14ac:dyDescent="0.25">
      <c r="A4478" s="141">
        <f t="shared" si="744"/>
        <v>2026</v>
      </c>
      <c r="B4478" s="141">
        <f t="shared" si="745"/>
        <v>2</v>
      </c>
      <c r="C4478" s="154">
        <v>46077</v>
      </c>
      <c r="D4478" s="142">
        <f t="shared" ca="1" si="746"/>
        <v>46097</v>
      </c>
      <c r="E4478" s="142" t="str">
        <f t="shared" ca="1" si="747"/>
        <v>0-Months</v>
      </c>
      <c r="F4478" s="142" t="str">
        <f>VLOOKUP(O4478,Stock[],5,FALSE)</f>
        <v>BE</v>
      </c>
      <c r="G4478" s="143" t="s">
        <v>3820</v>
      </c>
      <c r="H4478" s="144"/>
      <c r="I4478" s="145" t="s">
        <v>1029</v>
      </c>
      <c r="J4478" s="141" t="str">
        <f>VLOOKUP(I4478,Customers[],2,FALSE)</f>
        <v>ပါရမီ</v>
      </c>
      <c r="K4478" s="141" t="str">
        <f>VLOOKUP(I4478,Customers[],4,FALSE)</f>
        <v>Pyawbwe</v>
      </c>
      <c r="L4478" s="32" t="str">
        <f>VLOOKUP(Table85[[#This Row],[CustomerID]],Table!H:K,3,0)</f>
        <v>ယင်းမာပင်</v>
      </c>
      <c r="M4478" s="141" t="str">
        <f>VLOOKUP(I4478,Customers[],5,FALSE)</f>
        <v>Van-1</v>
      </c>
      <c r="N4478" s="145" t="s">
        <v>10</v>
      </c>
      <c r="O4478" s="146" t="s">
        <v>205</v>
      </c>
      <c r="P4478" s="141" t="str">
        <f>VLOOKUP(O4478,Stock[],2,FALSE)</f>
        <v>ကောင်းကြည် ကော် 25%  (1Ltr )</v>
      </c>
      <c r="Q4478" s="147">
        <f>VLOOKUP(O4478,Stock[],3,FALSE)</f>
        <v>1</v>
      </c>
      <c r="R4478" s="147">
        <f>VLOOKUP(O4478,Stock[],4,FALSE)</f>
        <v>12</v>
      </c>
      <c r="S4478" s="146"/>
      <c r="T4478" s="147">
        <f>(DailySales!$S4478/DailySales!$R4478)+DailySales!$U4478</f>
        <v>15</v>
      </c>
      <c r="U4478" s="146">
        <v>15</v>
      </c>
      <c r="V4478" s="148">
        <f>+DailySales!$T4478*DailySales!$R4478</f>
        <v>180</v>
      </c>
      <c r="W4478" s="148">
        <f>+DailySales!$V4478*DailySales!$Q4478</f>
        <v>180</v>
      </c>
      <c r="X4478" s="148">
        <f>VLOOKUP(O4478,Stock[],6,FALSE)</f>
        <v>1530</v>
      </c>
      <c r="Y4478" s="148">
        <f>+DailySales!$V4478*DailySales!$X4478</f>
        <v>275400</v>
      </c>
      <c r="Z4478" s="146"/>
      <c r="AA4478" s="146"/>
      <c r="AB4478" s="146"/>
      <c r="AC4478" s="146"/>
      <c r="AD4478" s="146"/>
      <c r="AE4478" s="149"/>
      <c r="AF4478" s="150"/>
      <c r="AG4478" s="151"/>
      <c r="AH4478" s="150">
        <v>46077</v>
      </c>
      <c r="AI4478" s="151">
        <v>275400</v>
      </c>
      <c r="AJ4478" s="150"/>
      <c r="AK4478" s="151"/>
      <c r="AL4478" s="34"/>
      <c r="AM4478" s="39"/>
      <c r="AN447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79" spans="1:40" ht="19.5" customHeight="1" x14ac:dyDescent="0.25">
      <c r="A4479" s="141">
        <f t="shared" si="744"/>
        <v>2026</v>
      </c>
      <c r="B4479" s="141">
        <f t="shared" si="745"/>
        <v>2</v>
      </c>
      <c r="C4479" s="154">
        <v>46077</v>
      </c>
      <c r="D4479" s="142">
        <f t="shared" ca="1" si="746"/>
        <v>46097</v>
      </c>
      <c r="E4479" s="142" t="str">
        <f t="shared" ca="1" si="747"/>
        <v>0-Months</v>
      </c>
      <c r="F4479" s="142" t="str">
        <f>VLOOKUP(O4479,Stock[],5,FALSE)</f>
        <v>BE</v>
      </c>
      <c r="G4479" s="143" t="s">
        <v>3821</v>
      </c>
      <c r="H4479" s="144"/>
      <c r="I4479" s="145" t="s">
        <v>180</v>
      </c>
      <c r="J4479" s="141" t="str">
        <f>VLOOKUP(I4479,Customers[],2,FALSE)</f>
        <v>ရွှေမြင်း</v>
      </c>
      <c r="K4479" s="141" t="str">
        <f>VLOOKUP(I4479,Customers[],4,FALSE)</f>
        <v>Meiktila</v>
      </c>
      <c r="L4479" s="32" t="str">
        <f>VLOOKUP(Table85[[#This Row],[CustomerID]],Table!H:K,3,0)</f>
        <v>မိတ္ထီလာ</v>
      </c>
      <c r="M4479" s="141" t="str">
        <f>VLOOKUP(I4479,Customers[],5,FALSE)</f>
        <v>WholeSales/Contract</v>
      </c>
      <c r="N4479" s="145" t="s">
        <v>10</v>
      </c>
      <c r="O4479" s="146" t="s">
        <v>240</v>
      </c>
      <c r="P4479" s="141" t="str">
        <f>VLOOKUP(O4479,Stock[],2,FALSE)</f>
        <v>သံပုရာအရက်</v>
      </c>
      <c r="Q4479" s="147">
        <f>VLOOKUP(O4479,Stock[],3,FALSE)</f>
        <v>0.64</v>
      </c>
      <c r="R4479" s="147">
        <f>VLOOKUP(O4479,Stock[],4,FALSE)</f>
        <v>14</v>
      </c>
      <c r="S4479" s="146"/>
      <c r="T4479" s="147">
        <f>(DailySales!$S4479/DailySales!$R4479)+DailySales!$U4479</f>
        <v>20</v>
      </c>
      <c r="U4479" s="146">
        <v>20</v>
      </c>
      <c r="V4479" s="148">
        <f>+DailySales!$T4479*DailySales!$R4479</f>
        <v>280</v>
      </c>
      <c r="W4479" s="148">
        <f>+DailySales!$V4479*DailySales!$Q4479</f>
        <v>179.20000000000002</v>
      </c>
      <c r="X4479" s="148">
        <f>VLOOKUP(O4479,Stock[],6,FALSE)</f>
        <v>1330</v>
      </c>
      <c r="Y4479" s="148">
        <f>+DailySales!$V4479*DailySales!$X4479</f>
        <v>372400</v>
      </c>
      <c r="Z4479" s="146"/>
      <c r="AA4479" s="146"/>
      <c r="AB4479" s="146"/>
      <c r="AC4479" s="146"/>
      <c r="AD4479" s="146"/>
      <c r="AE4479" s="149"/>
      <c r="AF4479" s="150"/>
      <c r="AG4479" s="151"/>
      <c r="AH4479" s="150"/>
      <c r="AI4479" s="151"/>
      <c r="AJ4479" s="150"/>
      <c r="AK4479" s="151"/>
      <c r="AL4479" s="34"/>
      <c r="AM4479" s="39"/>
      <c r="AN447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4480" spans="1:40" ht="19.5" customHeight="1" x14ac:dyDescent="0.25">
      <c r="A4480" s="141">
        <f t="shared" si="744"/>
        <v>2026</v>
      </c>
      <c r="B4480" s="141">
        <f t="shared" si="745"/>
        <v>2</v>
      </c>
      <c r="C4480" s="154">
        <v>46077</v>
      </c>
      <c r="D4480" s="142">
        <f t="shared" ca="1" si="746"/>
        <v>46097</v>
      </c>
      <c r="E4480" s="142" t="str">
        <f t="shared" ca="1" si="747"/>
        <v>0-Months</v>
      </c>
      <c r="F4480" s="142" t="str">
        <f>VLOOKUP(O4480,Stock[],5,FALSE)</f>
        <v>BE</v>
      </c>
      <c r="G4480" s="143" t="s">
        <v>3821</v>
      </c>
      <c r="H4480" s="144"/>
      <c r="I4480" s="145" t="s">
        <v>180</v>
      </c>
      <c r="J4480" s="141" t="str">
        <f>VLOOKUP(I4480,Customers[],2,FALSE)</f>
        <v>ရွှေမြင်း</v>
      </c>
      <c r="K4480" s="141" t="str">
        <f>VLOOKUP(I4480,Customers[],4,FALSE)</f>
        <v>Meiktila</v>
      </c>
      <c r="L4480" s="32" t="str">
        <f>VLOOKUP(Table85[[#This Row],[CustomerID]],Table!H:K,3,0)</f>
        <v>မိတ္ထီလာ</v>
      </c>
      <c r="M4480" s="141" t="str">
        <f>VLOOKUP(I4480,Customers[],5,FALSE)</f>
        <v>WholeSales/Contract</v>
      </c>
      <c r="N4480" s="145" t="s">
        <v>10</v>
      </c>
      <c r="O4480" s="146" t="s">
        <v>220</v>
      </c>
      <c r="P4480" s="141" t="str">
        <f>VLOOKUP(O4480,Stock[],2,FALSE)</f>
        <v>မြန်မာရှောက်ပျား</v>
      </c>
      <c r="Q4480" s="147">
        <f>VLOOKUP(O4480,Stock[],3,FALSE)</f>
        <v>0.64</v>
      </c>
      <c r="R4480" s="147">
        <f>VLOOKUP(O4480,Stock[],4,FALSE)</f>
        <v>14</v>
      </c>
      <c r="S4480" s="146"/>
      <c r="T4480" s="147">
        <f>(DailySales!$S4480/DailySales!$R4480)+DailySales!$U4480</f>
        <v>30</v>
      </c>
      <c r="U4480" s="146">
        <v>30</v>
      </c>
      <c r="V4480" s="148">
        <f>+DailySales!$T4480*DailySales!$R4480</f>
        <v>420</v>
      </c>
      <c r="W4480" s="148">
        <f>+DailySales!$V4480*DailySales!$Q4480</f>
        <v>268.8</v>
      </c>
      <c r="X4480" s="148">
        <f>VLOOKUP(O4480,Stock[],6,FALSE)</f>
        <v>1370</v>
      </c>
      <c r="Y4480" s="148">
        <f>+DailySales!$V4480*DailySales!$X4480</f>
        <v>575400</v>
      </c>
      <c r="Z4480" s="146"/>
      <c r="AA4480" s="146"/>
      <c r="AB4480" s="146"/>
      <c r="AC4480" s="146"/>
      <c r="AD4480" s="146"/>
      <c r="AE4480" s="149"/>
      <c r="AF4480" s="150"/>
      <c r="AG4480" s="151"/>
      <c r="AH4480" s="150"/>
      <c r="AI4480" s="151"/>
      <c r="AJ4480" s="150"/>
      <c r="AK4480" s="151"/>
      <c r="AL4480" s="34"/>
      <c r="AM4480" s="39"/>
      <c r="AN448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575400</v>
      </c>
    </row>
    <row r="4481" spans="1:40" ht="19.5" customHeight="1" x14ac:dyDescent="0.25">
      <c r="A4481" s="141">
        <f t="shared" si="744"/>
        <v>2026</v>
      </c>
      <c r="B4481" s="141">
        <f t="shared" si="745"/>
        <v>2</v>
      </c>
      <c r="C4481" s="154">
        <v>46077</v>
      </c>
      <c r="D4481" s="142">
        <f t="shared" ca="1" si="746"/>
        <v>46097</v>
      </c>
      <c r="E4481" s="142" t="str">
        <f t="shared" ca="1" si="747"/>
        <v>0-Months</v>
      </c>
      <c r="F4481" s="142" t="str">
        <f>VLOOKUP(O4481,Stock[],5,FALSE)</f>
        <v>BE</v>
      </c>
      <c r="G4481" s="143" t="s">
        <v>3821</v>
      </c>
      <c r="H4481" s="144"/>
      <c r="I4481" s="145" t="s">
        <v>180</v>
      </c>
      <c r="J4481" s="141" t="str">
        <f>VLOOKUP(I4481,Customers[],2,FALSE)</f>
        <v>ရွှေမြင်း</v>
      </c>
      <c r="K4481" s="141" t="str">
        <f>VLOOKUP(I4481,Customers[],4,FALSE)</f>
        <v>Meiktila</v>
      </c>
      <c r="L4481" s="32" t="str">
        <f>VLOOKUP(Table85[[#This Row],[CustomerID]],Table!H:K,3,0)</f>
        <v>မိတ္ထီလာ</v>
      </c>
      <c r="M4481" s="141" t="str">
        <f>VLOOKUP(I4481,Customers[],5,FALSE)</f>
        <v>WholeSales/Contract</v>
      </c>
      <c r="N4481" s="145" t="s">
        <v>10</v>
      </c>
      <c r="O4481" s="146" t="s">
        <v>217</v>
      </c>
      <c r="P4481" s="141" t="str">
        <f>VLOOKUP(O4481,Stock[],2,FALSE)</f>
        <v>လိမ္မော်ဖြူ</v>
      </c>
      <c r="Q4481" s="147">
        <f>VLOOKUP(O4481,Stock[],3,FALSE)</f>
        <v>0.64</v>
      </c>
      <c r="R4481" s="147">
        <f>VLOOKUP(O4481,Stock[],4,FALSE)</f>
        <v>24</v>
      </c>
      <c r="S4481" s="146"/>
      <c r="T4481" s="147">
        <f>(DailySales!$S4481/DailySales!$R4481)+DailySales!$U4481</f>
        <v>30</v>
      </c>
      <c r="U4481" s="146">
        <v>30</v>
      </c>
      <c r="V4481" s="148">
        <f>+DailySales!$T4481*DailySales!$R4481</f>
        <v>720</v>
      </c>
      <c r="W4481" s="148">
        <f>+DailySales!$V4481*DailySales!$Q4481</f>
        <v>460.8</v>
      </c>
      <c r="X4481" s="148">
        <f>VLOOKUP(O4481,Stock[],6,FALSE)</f>
        <v>1330</v>
      </c>
      <c r="Y4481" s="148">
        <f>+DailySales!$V4481*DailySales!$X4481</f>
        <v>957600</v>
      </c>
      <c r="Z4481" s="146"/>
      <c r="AA4481" s="146"/>
      <c r="AB4481" s="146"/>
      <c r="AC4481" s="146"/>
      <c r="AD4481" s="146"/>
      <c r="AE4481" s="149"/>
      <c r="AF4481" s="150"/>
      <c r="AG4481" s="151"/>
      <c r="AH4481" s="150"/>
      <c r="AI4481" s="151"/>
      <c r="AJ4481" s="150"/>
      <c r="AK4481" s="151"/>
      <c r="AL4481" s="34"/>
      <c r="AM4481" s="39"/>
      <c r="AN448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4482" spans="1:40" ht="19.5" customHeight="1" x14ac:dyDescent="0.25">
      <c r="A4482" s="141">
        <f t="shared" si="744"/>
        <v>2026</v>
      </c>
      <c r="B4482" s="141">
        <f t="shared" si="745"/>
        <v>2</v>
      </c>
      <c r="C4482" s="154">
        <v>46077</v>
      </c>
      <c r="D4482" s="142">
        <f t="shared" ca="1" si="746"/>
        <v>46097</v>
      </c>
      <c r="E4482" s="142" t="str">
        <f t="shared" ca="1" si="747"/>
        <v>0-Months</v>
      </c>
      <c r="F4482" s="142" t="str">
        <f>VLOOKUP(O4482,Stock[],5,FALSE)</f>
        <v>BE</v>
      </c>
      <c r="G4482" s="143" t="s">
        <v>3821</v>
      </c>
      <c r="H4482" s="144"/>
      <c r="I4482" s="145" t="s">
        <v>180</v>
      </c>
      <c r="J4482" s="141" t="str">
        <f>VLOOKUP(I4482,Customers[],2,FALSE)</f>
        <v>ရွှေမြင်း</v>
      </c>
      <c r="K4482" s="141" t="str">
        <f>VLOOKUP(I4482,Customers[],4,FALSE)</f>
        <v>Meiktila</v>
      </c>
      <c r="L4482" s="32" t="str">
        <f>VLOOKUP(Table85[[#This Row],[CustomerID]],Table!H:K,3,0)</f>
        <v>မိတ္ထီလာ</v>
      </c>
      <c r="M4482" s="141" t="str">
        <f>VLOOKUP(I4482,Customers[],5,FALSE)</f>
        <v>WholeSales/Contract</v>
      </c>
      <c r="N4482" s="145" t="s">
        <v>10</v>
      </c>
      <c r="O4482" s="146" t="s">
        <v>219</v>
      </c>
      <c r="P4482" s="141" t="str">
        <f>VLOOKUP(O4482,Stock[],2,FALSE)</f>
        <v>ကင်းမြီးကောက်</v>
      </c>
      <c r="Q4482" s="147">
        <f>VLOOKUP(O4482,Stock[],3,FALSE)</f>
        <v>0.64</v>
      </c>
      <c r="R4482" s="147">
        <f>VLOOKUP(O4482,Stock[],4,FALSE)</f>
        <v>14</v>
      </c>
      <c r="S4482" s="146"/>
      <c r="T4482" s="147">
        <f>(DailySales!$S4482/DailySales!$R4482)+DailySales!$U4482</f>
        <v>10</v>
      </c>
      <c r="U4482" s="146">
        <v>10</v>
      </c>
      <c r="V4482" s="148">
        <f>+DailySales!$T4482*DailySales!$R4482</f>
        <v>140</v>
      </c>
      <c r="W4482" s="148">
        <f>+DailySales!$V4482*DailySales!$Q4482</f>
        <v>89.600000000000009</v>
      </c>
      <c r="X4482" s="148">
        <f>VLOOKUP(O4482,Stock[],6,FALSE)</f>
        <v>1330</v>
      </c>
      <c r="Y4482" s="148">
        <f>+DailySales!$V4482*DailySales!$X4482</f>
        <v>186200</v>
      </c>
      <c r="Z4482" s="146"/>
      <c r="AA4482" s="146"/>
      <c r="AB4482" s="146"/>
      <c r="AC4482" s="146"/>
      <c r="AD4482" s="146"/>
      <c r="AE4482" s="149"/>
      <c r="AF4482" s="150"/>
      <c r="AG4482" s="151"/>
      <c r="AH4482" s="150"/>
      <c r="AI4482" s="151"/>
      <c r="AJ4482" s="150"/>
      <c r="AK4482" s="151"/>
      <c r="AL4482" s="34"/>
      <c r="AM4482" s="39"/>
      <c r="AN448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4483" spans="1:40" ht="19.5" customHeight="1" x14ac:dyDescent="0.25">
      <c r="A4483" s="141">
        <f t="shared" ref="A4483:A4491" si="748">YEAR(C4483)</f>
        <v>2026</v>
      </c>
      <c r="B4483" s="141">
        <f t="shared" ref="B4483:B4491" si="749">MONTH(C4483)</f>
        <v>2</v>
      </c>
      <c r="C4483" s="154">
        <v>46077</v>
      </c>
      <c r="D4483" s="142">
        <f t="shared" ref="D4483:D4491" ca="1" si="750">TODAY()</f>
        <v>46097</v>
      </c>
      <c r="E4483" s="142" t="str">
        <f t="shared" ref="E4483:E4491" ca="1" si="751">DATEDIF(C4483,D4483,"M")&amp;"-Months"</f>
        <v>0-Months</v>
      </c>
      <c r="F4483" s="142" t="str">
        <f>VLOOKUP(O4483,Stock[],5,FALSE)</f>
        <v>BE</v>
      </c>
      <c r="G4483" s="143" t="s">
        <v>3821</v>
      </c>
      <c r="H4483" s="144"/>
      <c r="I4483" s="145" t="s">
        <v>180</v>
      </c>
      <c r="J4483" s="141" t="str">
        <f>VLOOKUP(I4483,Customers[],2,FALSE)</f>
        <v>ရွှေမြင်း</v>
      </c>
      <c r="K4483" s="141" t="str">
        <f>VLOOKUP(I4483,Customers[],4,FALSE)</f>
        <v>Meiktila</v>
      </c>
      <c r="L4483" s="32" t="str">
        <f>VLOOKUP(Table85[[#This Row],[CustomerID]],Table!H:K,3,0)</f>
        <v>မိတ္ထီလာ</v>
      </c>
      <c r="M4483" s="141" t="str">
        <f>VLOOKUP(I4483,Customers[],5,FALSE)</f>
        <v>WholeSales/Contract</v>
      </c>
      <c r="N4483" s="145" t="s">
        <v>10</v>
      </c>
      <c r="O4483" s="146" t="s">
        <v>2120</v>
      </c>
      <c r="P4483" s="141" t="str">
        <f>VLOOKUP(O4483,Stock[],2,FALSE)</f>
        <v>ဇေ အရက်သန့်</v>
      </c>
      <c r="Q4483" s="147">
        <f>VLOOKUP(O4483,Stock[],3,FALSE)</f>
        <v>0.64</v>
      </c>
      <c r="R4483" s="147">
        <f>VLOOKUP(O4483,Stock[],4,FALSE)</f>
        <v>14</v>
      </c>
      <c r="S4483" s="146"/>
      <c r="T4483" s="147">
        <f>(DailySales!$S4483/DailySales!$R4483)+DailySales!$U4483</f>
        <v>20</v>
      </c>
      <c r="U4483" s="146">
        <v>20</v>
      </c>
      <c r="V4483" s="148">
        <f>+DailySales!$T4483*DailySales!$R4483</f>
        <v>280</v>
      </c>
      <c r="W4483" s="148">
        <f>+DailySales!$V4483*DailySales!$Q4483</f>
        <v>179.20000000000002</v>
      </c>
      <c r="X4483" s="148">
        <f>VLOOKUP(O4483,Stock[],6,FALSE)</f>
        <v>1380</v>
      </c>
      <c r="Y4483" s="148">
        <f>+DailySales!$V4483*DailySales!$X4483</f>
        <v>386400</v>
      </c>
      <c r="Z4483" s="146"/>
      <c r="AA4483" s="146"/>
      <c r="AB4483" s="146"/>
      <c r="AC4483" s="146"/>
      <c r="AD4483" s="146"/>
      <c r="AE4483" s="149"/>
      <c r="AF4483" s="150"/>
      <c r="AG4483" s="151"/>
      <c r="AH4483" s="150"/>
      <c r="AI4483" s="151"/>
      <c r="AJ4483" s="150"/>
      <c r="AK4483" s="151"/>
      <c r="AL4483" s="34"/>
      <c r="AM4483" s="39"/>
      <c r="AN448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386400</v>
      </c>
    </row>
    <row r="4484" spans="1:40" ht="19.5" customHeight="1" x14ac:dyDescent="0.25">
      <c r="A4484" s="141">
        <f t="shared" si="748"/>
        <v>2026</v>
      </c>
      <c r="B4484" s="141">
        <f t="shared" si="749"/>
        <v>2</v>
      </c>
      <c r="C4484" s="154">
        <v>46077</v>
      </c>
      <c r="D4484" s="142">
        <f t="shared" ca="1" si="750"/>
        <v>46097</v>
      </c>
      <c r="E4484" s="142" t="str">
        <f t="shared" ca="1" si="751"/>
        <v>0-Months</v>
      </c>
      <c r="F4484" s="142" t="str">
        <f>VLOOKUP(O4484,Stock[],5,FALSE)</f>
        <v>BE</v>
      </c>
      <c r="G4484" s="143" t="s">
        <v>3822</v>
      </c>
      <c r="H4484" s="144"/>
      <c r="I4484" s="145" t="s">
        <v>180</v>
      </c>
      <c r="J4484" s="141" t="str">
        <f>VLOOKUP(I4484,Customers[],2,FALSE)</f>
        <v>ရွှေမြင်း</v>
      </c>
      <c r="K4484" s="141" t="str">
        <f>VLOOKUP(I4484,Customers[],4,FALSE)</f>
        <v>Meiktila</v>
      </c>
      <c r="L4484" s="32" t="str">
        <f>VLOOKUP(Table85[[#This Row],[CustomerID]],Table!H:K,3,0)</f>
        <v>မိတ္ထီလာ</v>
      </c>
      <c r="M4484" s="141" t="str">
        <f>VLOOKUP(I4484,Customers[],5,FALSE)</f>
        <v>WholeSales/Contract</v>
      </c>
      <c r="N4484" s="145" t="s">
        <v>10</v>
      </c>
      <c r="O4484" s="146" t="s">
        <v>217</v>
      </c>
      <c r="P4484" s="141" t="str">
        <f>VLOOKUP(O4484,Stock[],2,FALSE)</f>
        <v>လိမ္မော်ဖြူ</v>
      </c>
      <c r="Q4484" s="147">
        <f>VLOOKUP(O4484,Stock[],3,FALSE)</f>
        <v>0.64</v>
      </c>
      <c r="R4484" s="147">
        <f>VLOOKUP(O4484,Stock[],4,FALSE)</f>
        <v>24</v>
      </c>
      <c r="S4484" s="146"/>
      <c r="T4484" s="147">
        <f>(DailySales!$S4484/DailySales!$R4484)+DailySales!$U4484</f>
        <v>20</v>
      </c>
      <c r="U4484" s="146">
        <v>20</v>
      </c>
      <c r="V4484" s="148">
        <f>+DailySales!$T4484*DailySales!$R4484</f>
        <v>480</v>
      </c>
      <c r="W4484" s="148">
        <f>+DailySales!$V4484*DailySales!$Q4484</f>
        <v>307.2</v>
      </c>
      <c r="X4484" s="148">
        <f>VLOOKUP(O4484,Stock[],6,FALSE)</f>
        <v>1330</v>
      </c>
      <c r="Y4484" s="148">
        <f>+DailySales!$V4484*DailySales!$X4484</f>
        <v>638400</v>
      </c>
      <c r="Z4484" s="146"/>
      <c r="AA4484" s="146"/>
      <c r="AB4484" s="146"/>
      <c r="AC4484" s="146"/>
      <c r="AD4484" s="146"/>
      <c r="AE4484" s="149"/>
      <c r="AF4484" s="150"/>
      <c r="AG4484" s="151"/>
      <c r="AH4484" s="150"/>
      <c r="AI4484" s="151"/>
      <c r="AJ4484" s="150"/>
      <c r="AK4484" s="151"/>
      <c r="AL4484" s="34"/>
      <c r="AM4484" s="39"/>
      <c r="AN448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638400</v>
      </c>
    </row>
    <row r="4485" spans="1:40" ht="19.5" customHeight="1" x14ac:dyDescent="0.25">
      <c r="A4485" s="141">
        <f t="shared" si="748"/>
        <v>2026</v>
      </c>
      <c r="B4485" s="141">
        <f t="shared" si="749"/>
        <v>2</v>
      </c>
      <c r="C4485" s="154">
        <v>46077</v>
      </c>
      <c r="D4485" s="142">
        <f t="shared" ca="1" si="750"/>
        <v>46097</v>
      </c>
      <c r="E4485" s="142" t="str">
        <f t="shared" ca="1" si="751"/>
        <v>0-Months</v>
      </c>
      <c r="F4485" s="142" t="str">
        <f>VLOOKUP(O4485,Stock[],5,FALSE)</f>
        <v>BE</v>
      </c>
      <c r="G4485" s="143" t="s">
        <v>3822</v>
      </c>
      <c r="H4485" s="144"/>
      <c r="I4485" s="145" t="s">
        <v>180</v>
      </c>
      <c r="J4485" s="141" t="str">
        <f>VLOOKUP(I4485,Customers[],2,FALSE)</f>
        <v>ရွှေမြင်း</v>
      </c>
      <c r="K4485" s="141" t="str">
        <f>VLOOKUP(I4485,Customers[],4,FALSE)</f>
        <v>Meiktila</v>
      </c>
      <c r="L4485" s="32" t="str">
        <f>VLOOKUP(Table85[[#This Row],[CustomerID]],Table!H:K,3,0)</f>
        <v>မိတ္ထီလာ</v>
      </c>
      <c r="M4485" s="141" t="str">
        <f>VLOOKUP(I4485,Customers[],5,FALSE)</f>
        <v>WholeSales/Contract</v>
      </c>
      <c r="N4485" s="145" t="s">
        <v>10</v>
      </c>
      <c r="O4485" s="146" t="s">
        <v>216</v>
      </c>
      <c r="P4485" s="141" t="str">
        <f>VLOOKUP(O4485,Stock[],2,FALSE)</f>
        <v>ဒဂုံအရက်သန့်</v>
      </c>
      <c r="Q4485" s="147">
        <f>VLOOKUP(O4485,Stock[],3,FALSE)</f>
        <v>0.64</v>
      </c>
      <c r="R4485" s="147">
        <f>VLOOKUP(O4485,Stock[],4,FALSE)</f>
        <v>14</v>
      </c>
      <c r="S4485" s="146"/>
      <c r="T4485" s="147">
        <f>(DailySales!$S4485/DailySales!$R4485)+DailySales!$U4485</f>
        <v>20</v>
      </c>
      <c r="U4485" s="146">
        <v>20</v>
      </c>
      <c r="V4485" s="148">
        <f>+DailySales!$T4485*DailySales!$R4485</f>
        <v>280</v>
      </c>
      <c r="W4485" s="148">
        <f>+DailySales!$V4485*DailySales!$Q4485</f>
        <v>179.20000000000002</v>
      </c>
      <c r="X4485" s="148">
        <f>VLOOKUP(O4485,Stock[],6,FALSE)</f>
        <v>1330</v>
      </c>
      <c r="Y4485" s="148">
        <f>+DailySales!$V4485*DailySales!$X4485</f>
        <v>372400</v>
      </c>
      <c r="Z4485" s="146"/>
      <c r="AA4485" s="146"/>
      <c r="AB4485" s="146"/>
      <c r="AC4485" s="146"/>
      <c r="AD4485" s="146"/>
      <c r="AE4485" s="149"/>
      <c r="AF4485" s="150"/>
      <c r="AG4485" s="151"/>
      <c r="AH4485" s="150"/>
      <c r="AI4485" s="151"/>
      <c r="AJ4485" s="150"/>
      <c r="AK4485" s="151"/>
      <c r="AL4485" s="34"/>
      <c r="AM4485" s="39"/>
      <c r="AN448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4486" spans="1:40" ht="19.5" customHeight="1" x14ac:dyDescent="0.25">
      <c r="A4486" s="141">
        <f t="shared" si="748"/>
        <v>2026</v>
      </c>
      <c r="B4486" s="141">
        <f t="shared" si="749"/>
        <v>2</v>
      </c>
      <c r="C4486" s="154">
        <v>46077</v>
      </c>
      <c r="D4486" s="142">
        <f t="shared" ca="1" si="750"/>
        <v>46097</v>
      </c>
      <c r="E4486" s="142" t="str">
        <f t="shared" ca="1" si="751"/>
        <v>0-Months</v>
      </c>
      <c r="F4486" s="142" t="str">
        <f>VLOOKUP(O4486,Stock[],5,FALSE)</f>
        <v>BE</v>
      </c>
      <c r="G4486" s="143" t="s">
        <v>3822</v>
      </c>
      <c r="H4486" s="144"/>
      <c r="I4486" s="145" t="s">
        <v>180</v>
      </c>
      <c r="J4486" s="141" t="str">
        <f>VLOOKUP(I4486,Customers[],2,FALSE)</f>
        <v>ရွှေမြင်း</v>
      </c>
      <c r="K4486" s="141" t="str">
        <f>VLOOKUP(I4486,Customers[],4,FALSE)</f>
        <v>Meiktila</v>
      </c>
      <c r="L4486" s="32" t="str">
        <f>VLOOKUP(Table85[[#This Row],[CustomerID]],Table!H:K,3,0)</f>
        <v>မိတ္ထီလာ</v>
      </c>
      <c r="M4486" s="141" t="str">
        <f>VLOOKUP(I4486,Customers[],5,FALSE)</f>
        <v>WholeSales/Contract</v>
      </c>
      <c r="N4486" s="145" t="s">
        <v>10</v>
      </c>
      <c r="O4486" s="146" t="s">
        <v>205</v>
      </c>
      <c r="P4486" s="141" t="str">
        <f>VLOOKUP(O4486,Stock[],2,FALSE)</f>
        <v>ကောင်းကြည် ကော် 25%  (1Ltr )</v>
      </c>
      <c r="Q4486" s="147">
        <f>VLOOKUP(O4486,Stock[],3,FALSE)</f>
        <v>1</v>
      </c>
      <c r="R4486" s="147">
        <f>VLOOKUP(O4486,Stock[],4,FALSE)</f>
        <v>12</v>
      </c>
      <c r="S4486" s="146"/>
      <c r="T4486" s="147">
        <f>(DailySales!$S4486/DailySales!$R4486)+DailySales!$U4486</f>
        <v>30</v>
      </c>
      <c r="U4486" s="146">
        <v>30</v>
      </c>
      <c r="V4486" s="148">
        <f>+DailySales!$T4486*DailySales!$R4486</f>
        <v>360</v>
      </c>
      <c r="W4486" s="148">
        <f>+DailySales!$V4486*DailySales!$Q4486</f>
        <v>360</v>
      </c>
      <c r="X4486" s="148">
        <f>VLOOKUP(O4486,Stock[],6,FALSE)</f>
        <v>1530</v>
      </c>
      <c r="Y4486" s="148">
        <f>+DailySales!$V4486*DailySales!$X4486</f>
        <v>550800</v>
      </c>
      <c r="Z4486" s="146"/>
      <c r="AA4486" s="146"/>
      <c r="AB4486" s="146"/>
      <c r="AC4486" s="146"/>
      <c r="AD4486" s="146"/>
      <c r="AE4486" s="149"/>
      <c r="AF4486" s="150"/>
      <c r="AG4486" s="151"/>
      <c r="AH4486" s="150"/>
      <c r="AI4486" s="151"/>
      <c r="AJ4486" s="150"/>
      <c r="AK4486" s="151"/>
      <c r="AL4486" s="34"/>
      <c r="AM4486" s="39"/>
      <c r="AN448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550800</v>
      </c>
    </row>
    <row r="4487" spans="1:40" ht="19.5" customHeight="1" x14ac:dyDescent="0.25">
      <c r="A4487" s="141">
        <f t="shared" si="748"/>
        <v>2026</v>
      </c>
      <c r="B4487" s="141">
        <f t="shared" si="749"/>
        <v>2</v>
      </c>
      <c r="C4487" s="154">
        <v>46077</v>
      </c>
      <c r="D4487" s="142">
        <f t="shared" ca="1" si="750"/>
        <v>46097</v>
      </c>
      <c r="E4487" s="142" t="str">
        <f t="shared" ca="1" si="751"/>
        <v>0-Months</v>
      </c>
      <c r="F4487" s="142" t="str">
        <f>VLOOKUP(O4487,Stock[],5,FALSE)</f>
        <v>BE</v>
      </c>
      <c r="G4487" s="143" t="s">
        <v>3823</v>
      </c>
      <c r="H4487" s="144"/>
      <c r="I4487" s="145" t="s">
        <v>2181</v>
      </c>
      <c r="J4487" s="141" t="str">
        <f>VLOOKUP(I4487,Customers[],2,FALSE)</f>
        <v>အကွဲ</v>
      </c>
      <c r="K4487" s="141">
        <f>VLOOKUP(I4487,Customers[],4,FALSE)</f>
        <v>0</v>
      </c>
      <c r="L4487" s="32">
        <f>VLOOKUP(Table85[[#This Row],[CustomerID]],Table!H:K,3,0)</f>
        <v>0</v>
      </c>
      <c r="M4487" s="141">
        <f>VLOOKUP(I4487,Customers[],5,FALSE)</f>
        <v>0</v>
      </c>
      <c r="N4487" s="145" t="s">
        <v>12</v>
      </c>
      <c r="O4487" s="146" t="s">
        <v>220</v>
      </c>
      <c r="P4487" s="141" t="str">
        <f>VLOOKUP(O4487,Stock[],2,FALSE)</f>
        <v>မြန်မာရှောက်ပျား</v>
      </c>
      <c r="Q4487" s="147">
        <f>VLOOKUP(O4487,Stock[],3,FALSE)</f>
        <v>0.64</v>
      </c>
      <c r="R4487" s="147">
        <f>VLOOKUP(O4487,Stock[],4,FALSE)</f>
        <v>14</v>
      </c>
      <c r="S4487" s="146">
        <v>1</v>
      </c>
      <c r="T4487" s="147">
        <f>(DailySales!$S4487/DailySales!$R4487)+DailySales!$U4487</f>
        <v>7.1428571428571425E-2</v>
      </c>
      <c r="U4487" s="146"/>
      <c r="V4487" s="148">
        <f>+DailySales!$T4487*DailySales!$R4487</f>
        <v>1</v>
      </c>
      <c r="W4487" s="148">
        <f>+DailySales!$V4487*DailySales!$Q4487</f>
        <v>0.64</v>
      </c>
      <c r="X4487" s="148">
        <f>VLOOKUP(O4487,Stock[],6,FALSE)</f>
        <v>1370</v>
      </c>
      <c r="Y4487" s="148">
        <f>+DailySales!$V4487*DailySales!$X4487</f>
        <v>1370</v>
      </c>
      <c r="Z4487" s="146"/>
      <c r="AA4487" s="146"/>
      <c r="AB4487" s="146"/>
      <c r="AC4487" s="146"/>
      <c r="AD4487" s="146"/>
      <c r="AE4487" s="149"/>
      <c r="AF4487" s="150">
        <v>46077</v>
      </c>
      <c r="AG4487" s="151">
        <v>1370</v>
      </c>
      <c r="AH4487" s="150"/>
      <c r="AI4487" s="151"/>
      <c r="AJ4487" s="150"/>
      <c r="AK4487" s="151"/>
      <c r="AL4487" s="34"/>
      <c r="AM4487" s="39"/>
      <c r="AN448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88" spans="1:40" ht="19.5" customHeight="1" x14ac:dyDescent="0.25">
      <c r="A4488" s="141">
        <f t="shared" si="748"/>
        <v>2026</v>
      </c>
      <c r="B4488" s="141">
        <f t="shared" si="749"/>
        <v>2</v>
      </c>
      <c r="C4488" s="154">
        <v>46077</v>
      </c>
      <c r="D4488" s="142">
        <f t="shared" ca="1" si="750"/>
        <v>46097</v>
      </c>
      <c r="E4488" s="142" t="str">
        <f t="shared" ca="1" si="751"/>
        <v>0-Months</v>
      </c>
      <c r="F4488" s="142" t="str">
        <f>VLOOKUP(O4488,Stock[],5,FALSE)</f>
        <v>BE</v>
      </c>
      <c r="G4488" s="143" t="s">
        <v>3823</v>
      </c>
      <c r="H4488" s="144"/>
      <c r="I4488" s="145" t="s">
        <v>2181</v>
      </c>
      <c r="J4488" s="141" t="str">
        <f>VLOOKUP(I4488,Customers[],2,FALSE)</f>
        <v>အကွဲ</v>
      </c>
      <c r="K4488" s="141">
        <f>VLOOKUP(I4488,Customers[],4,FALSE)</f>
        <v>0</v>
      </c>
      <c r="L4488" s="32">
        <f>VLOOKUP(Table85[[#This Row],[CustomerID]],Table!H:K,3,0)</f>
        <v>0</v>
      </c>
      <c r="M4488" s="141">
        <f>VLOOKUP(I4488,Customers[],5,FALSE)</f>
        <v>0</v>
      </c>
      <c r="N4488" s="145" t="s">
        <v>12</v>
      </c>
      <c r="O4488" s="146" t="s">
        <v>217</v>
      </c>
      <c r="P4488" s="141" t="str">
        <f>VLOOKUP(O4488,Stock[],2,FALSE)</f>
        <v>လိမ္မော်ဖြူ</v>
      </c>
      <c r="Q4488" s="147">
        <f>VLOOKUP(O4488,Stock[],3,FALSE)</f>
        <v>0.64</v>
      </c>
      <c r="R4488" s="147">
        <f>VLOOKUP(O4488,Stock[],4,FALSE)</f>
        <v>24</v>
      </c>
      <c r="S4488" s="146">
        <v>1</v>
      </c>
      <c r="T4488" s="147">
        <f>(DailySales!$S4488/DailySales!$R4488)+DailySales!$U4488</f>
        <v>4.1666666666666664E-2</v>
      </c>
      <c r="U4488" s="146"/>
      <c r="V4488" s="148">
        <f>+DailySales!$T4488*DailySales!$R4488</f>
        <v>1</v>
      </c>
      <c r="W4488" s="148">
        <f>+DailySales!$V4488*DailySales!$Q4488</f>
        <v>0.64</v>
      </c>
      <c r="X4488" s="148">
        <f>VLOOKUP(O4488,Stock[],6,FALSE)</f>
        <v>1330</v>
      </c>
      <c r="Y4488" s="148">
        <f>+DailySales!$V4488*DailySales!$X4488</f>
        <v>1330</v>
      </c>
      <c r="Z4488" s="146"/>
      <c r="AA4488" s="146"/>
      <c r="AB4488" s="146"/>
      <c r="AC4488" s="146"/>
      <c r="AD4488" s="146"/>
      <c r="AE4488" s="149"/>
      <c r="AF4488" s="150">
        <v>46077</v>
      </c>
      <c r="AG4488" s="151">
        <v>1330</v>
      </c>
      <c r="AH4488" s="150"/>
      <c r="AI4488" s="151"/>
      <c r="AJ4488" s="150"/>
      <c r="AK4488" s="151"/>
      <c r="AL4488" s="34"/>
      <c r="AM4488" s="39"/>
      <c r="AN448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89" spans="1:40" ht="19.5" customHeight="1" x14ac:dyDescent="0.25">
      <c r="A4489" s="141">
        <f t="shared" si="748"/>
        <v>2026</v>
      </c>
      <c r="B4489" s="141">
        <f t="shared" si="749"/>
        <v>2</v>
      </c>
      <c r="C4489" s="154">
        <v>46077</v>
      </c>
      <c r="D4489" s="142">
        <f t="shared" ca="1" si="750"/>
        <v>46097</v>
      </c>
      <c r="E4489" s="142" t="str">
        <f t="shared" ca="1" si="751"/>
        <v>0-Months</v>
      </c>
      <c r="F4489" s="142" t="str">
        <f>VLOOKUP(O4489,Stock[],5,FALSE)</f>
        <v>BE</v>
      </c>
      <c r="G4489" s="143" t="s">
        <v>3823</v>
      </c>
      <c r="H4489" s="144"/>
      <c r="I4489" s="145" t="s">
        <v>2181</v>
      </c>
      <c r="J4489" s="141" t="str">
        <f>VLOOKUP(I4489,Customers[],2,FALSE)</f>
        <v>အကွဲ</v>
      </c>
      <c r="K4489" s="141">
        <f>VLOOKUP(I4489,Customers[],4,FALSE)</f>
        <v>0</v>
      </c>
      <c r="L4489" s="32">
        <f>VLOOKUP(Table85[[#This Row],[CustomerID]],Table!H:K,3,0)</f>
        <v>0</v>
      </c>
      <c r="M4489" s="141">
        <f>VLOOKUP(I4489,Customers[],5,FALSE)</f>
        <v>0</v>
      </c>
      <c r="N4489" s="145" t="s">
        <v>12</v>
      </c>
      <c r="O4489" s="146" t="s">
        <v>2120</v>
      </c>
      <c r="P4489" s="141" t="str">
        <f>VLOOKUP(O4489,Stock[],2,FALSE)</f>
        <v>ဇေ အရက်သန့်</v>
      </c>
      <c r="Q4489" s="147">
        <f>VLOOKUP(O4489,Stock[],3,FALSE)</f>
        <v>0.64</v>
      </c>
      <c r="R4489" s="147">
        <f>VLOOKUP(O4489,Stock[],4,FALSE)</f>
        <v>14</v>
      </c>
      <c r="S4489" s="146">
        <v>2</v>
      </c>
      <c r="T4489" s="147">
        <f>(DailySales!$S4489/DailySales!$R4489)+DailySales!$U4489</f>
        <v>0.14285714285714285</v>
      </c>
      <c r="U4489" s="146"/>
      <c r="V4489" s="148">
        <f>+DailySales!$T4489*DailySales!$R4489</f>
        <v>2</v>
      </c>
      <c r="W4489" s="148">
        <f>+DailySales!$V4489*DailySales!$Q4489</f>
        <v>1.28</v>
      </c>
      <c r="X4489" s="148">
        <f>VLOOKUP(O4489,Stock[],6,FALSE)</f>
        <v>1380</v>
      </c>
      <c r="Y4489" s="148">
        <f>+DailySales!$V4489*DailySales!$X4489</f>
        <v>2760</v>
      </c>
      <c r="Z4489" s="146"/>
      <c r="AA4489" s="146"/>
      <c r="AB4489" s="146"/>
      <c r="AC4489" s="146"/>
      <c r="AD4489" s="146"/>
      <c r="AE4489" s="149"/>
      <c r="AF4489" s="150">
        <v>46077</v>
      </c>
      <c r="AG4489" s="151">
        <v>2760</v>
      </c>
      <c r="AH4489" s="150"/>
      <c r="AI4489" s="151"/>
      <c r="AJ4489" s="150"/>
      <c r="AK4489" s="151"/>
      <c r="AL4489" s="34"/>
      <c r="AM4489" s="39"/>
      <c r="AN448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90" spans="1:40" ht="19.5" customHeight="1" x14ac:dyDescent="0.25">
      <c r="A4490" s="141">
        <f t="shared" si="748"/>
        <v>2026</v>
      </c>
      <c r="B4490" s="141">
        <f t="shared" si="749"/>
        <v>2</v>
      </c>
      <c r="C4490" s="154">
        <v>46077</v>
      </c>
      <c r="D4490" s="142">
        <f t="shared" ca="1" si="750"/>
        <v>46097</v>
      </c>
      <c r="E4490" s="142" t="str">
        <f t="shared" ca="1" si="751"/>
        <v>0-Months</v>
      </c>
      <c r="F4490" s="142" t="str">
        <f>VLOOKUP(O4490,Stock[],5,FALSE)</f>
        <v>BE</v>
      </c>
      <c r="G4490" s="143" t="s">
        <v>3823</v>
      </c>
      <c r="H4490" s="144"/>
      <c r="I4490" s="145" t="s">
        <v>2181</v>
      </c>
      <c r="J4490" s="141" t="str">
        <f>VLOOKUP(I4490,Customers[],2,FALSE)</f>
        <v>အကွဲ</v>
      </c>
      <c r="K4490" s="141">
        <f>VLOOKUP(I4490,Customers[],4,FALSE)</f>
        <v>0</v>
      </c>
      <c r="L4490" s="32">
        <f>VLOOKUP(Table85[[#This Row],[CustomerID]],Table!H:K,3,0)</f>
        <v>0</v>
      </c>
      <c r="M4490" s="141">
        <f>VLOOKUP(I4490,Customers[],5,FALSE)</f>
        <v>0</v>
      </c>
      <c r="N4490" s="145" t="s">
        <v>12</v>
      </c>
      <c r="O4490" s="146" t="s">
        <v>209</v>
      </c>
      <c r="P4490" s="141" t="str">
        <f>VLOOKUP(O4490,Stock[],2,FALSE)</f>
        <v>ဇေယျဝတီ Red</v>
      </c>
      <c r="Q4490" s="147">
        <f>VLOOKUP(O4490,Stock[],3,FALSE)</f>
        <v>0.64</v>
      </c>
      <c r="R4490" s="147">
        <f>VLOOKUP(O4490,Stock[],4,FALSE)</f>
        <v>14</v>
      </c>
      <c r="S4490" s="146">
        <v>1</v>
      </c>
      <c r="T4490" s="147">
        <f>(DailySales!$S4490/DailySales!$R4490)+DailySales!$U4490</f>
        <v>7.1428571428571425E-2</v>
      </c>
      <c r="U4490" s="146"/>
      <c r="V4490" s="148">
        <f>+DailySales!$T4490*DailySales!$R4490</f>
        <v>1</v>
      </c>
      <c r="W4490" s="148">
        <f>+DailySales!$V4490*DailySales!$Q4490</f>
        <v>0.64</v>
      </c>
      <c r="X4490" s="148">
        <f>VLOOKUP(O4490,Stock[],6,FALSE)</f>
        <v>1330</v>
      </c>
      <c r="Y4490" s="148">
        <f>+DailySales!$V4490*DailySales!$X4490</f>
        <v>1330</v>
      </c>
      <c r="Z4490" s="146"/>
      <c r="AA4490" s="146"/>
      <c r="AB4490" s="146"/>
      <c r="AC4490" s="146"/>
      <c r="AD4490" s="146"/>
      <c r="AE4490" s="149"/>
      <c r="AF4490" s="150">
        <v>46077</v>
      </c>
      <c r="AG4490" s="151">
        <v>1330</v>
      </c>
      <c r="AH4490" s="150"/>
      <c r="AI4490" s="151"/>
      <c r="AJ4490" s="150"/>
      <c r="AK4490" s="151"/>
      <c r="AL4490" s="34"/>
      <c r="AM4490" s="39"/>
      <c r="AN449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91" spans="1:40" ht="19.5" customHeight="1" x14ac:dyDescent="0.25">
      <c r="A4491" s="141">
        <f t="shared" si="748"/>
        <v>2026</v>
      </c>
      <c r="B4491" s="141">
        <f t="shared" si="749"/>
        <v>2</v>
      </c>
      <c r="C4491" s="154">
        <v>46077</v>
      </c>
      <c r="D4491" s="142">
        <f t="shared" ca="1" si="750"/>
        <v>46097</v>
      </c>
      <c r="E4491" s="142" t="str">
        <f t="shared" ca="1" si="751"/>
        <v>0-Months</v>
      </c>
      <c r="F4491" s="142" t="str">
        <f>VLOOKUP(O4491,Stock[],5,FALSE)</f>
        <v>BE</v>
      </c>
      <c r="G4491" s="143" t="s">
        <v>3824</v>
      </c>
      <c r="H4491" s="144"/>
      <c r="I4491" s="145" t="s">
        <v>239</v>
      </c>
      <c r="J4491" s="141" t="str">
        <f>VLOOKUP(I4491,Customers[],2,FALSE)</f>
        <v>ဦးရဲမြင့်</v>
      </c>
      <c r="K4491" s="141" t="str">
        <f>VLOOKUP(I4491,Customers[],4,FALSE)</f>
        <v>Pyawbwe</v>
      </c>
      <c r="L4491" s="32" t="str">
        <f>VLOOKUP(Table85[[#This Row],[CustomerID]],Table!H:K,3,0)</f>
        <v>ပျော်ဘွယ်</v>
      </c>
      <c r="M4491" s="141" t="str">
        <f>VLOOKUP(I4491,Customers[],5,FALSE)</f>
        <v>WholeSales/Contract</v>
      </c>
      <c r="N4491" s="145" t="s">
        <v>10</v>
      </c>
      <c r="O4491" s="146" t="s">
        <v>209</v>
      </c>
      <c r="P4491" s="141" t="str">
        <f>VLOOKUP(O4491,Stock[],2,FALSE)</f>
        <v>ဇေယျဝတီ Red</v>
      </c>
      <c r="Q4491" s="147">
        <f>VLOOKUP(O4491,Stock[],3,FALSE)</f>
        <v>0.64</v>
      </c>
      <c r="R4491" s="147">
        <f>VLOOKUP(O4491,Stock[],4,FALSE)</f>
        <v>14</v>
      </c>
      <c r="S4491" s="146"/>
      <c r="T4491" s="147">
        <f>(DailySales!$S4491/DailySales!$R4491)+DailySales!$U4491</f>
        <v>10</v>
      </c>
      <c r="U4491" s="146">
        <v>10</v>
      </c>
      <c r="V4491" s="148">
        <f>+DailySales!$T4491*DailySales!$R4491</f>
        <v>140</v>
      </c>
      <c r="W4491" s="148">
        <f>+DailySales!$V4491*DailySales!$Q4491</f>
        <v>89.600000000000009</v>
      </c>
      <c r="X4491" s="148">
        <f>VLOOKUP(O4491,Stock[],6,FALSE)</f>
        <v>1330</v>
      </c>
      <c r="Y4491" s="148">
        <f>+DailySales!$V4491*DailySales!$X4491</f>
        <v>186200</v>
      </c>
      <c r="Z4491" s="146"/>
      <c r="AA4491" s="146"/>
      <c r="AB4491" s="146"/>
      <c r="AC4491" s="146"/>
      <c r="AD4491" s="146"/>
      <c r="AE4491" s="149"/>
      <c r="AF4491" s="150"/>
      <c r="AG4491" s="151"/>
      <c r="AH4491" s="150"/>
      <c r="AI4491" s="151"/>
      <c r="AJ4491" s="150">
        <v>46081</v>
      </c>
      <c r="AK4491" s="151">
        <v>186200</v>
      </c>
      <c r="AL4491" s="34"/>
      <c r="AM4491" s="39"/>
      <c r="AN449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92" spans="1:40" ht="19.5" customHeight="1" x14ac:dyDescent="0.25">
      <c r="A4492" s="141">
        <f t="shared" si="728"/>
        <v>2026</v>
      </c>
      <c r="B4492" s="141">
        <f t="shared" si="729"/>
        <v>2</v>
      </c>
      <c r="C4492" s="154">
        <v>46077</v>
      </c>
      <c r="D4492" s="142">
        <f t="shared" ca="1" si="730"/>
        <v>46097</v>
      </c>
      <c r="E4492" s="142" t="str">
        <f t="shared" ca="1" si="731"/>
        <v>0-Months</v>
      </c>
      <c r="F4492" s="142" t="str">
        <f>VLOOKUP(O4492,Stock[],5,FALSE)</f>
        <v>Whisky</v>
      </c>
      <c r="G4492" s="143" t="s">
        <v>3825</v>
      </c>
      <c r="H4492" s="144"/>
      <c r="I4492" s="145" t="s">
        <v>1644</v>
      </c>
      <c r="J4492" s="141" t="str">
        <f>VLOOKUP(I4492,Customers[],2,FALSE)</f>
        <v>7 Colour</v>
      </c>
      <c r="K4492" s="141" t="str">
        <f>VLOOKUP(I4492,Customers[],4,FALSE)</f>
        <v>Meiktila</v>
      </c>
      <c r="L4492" s="141" t="str">
        <f>VLOOKUP(Table85[[#This Row],[CustomerID]],Table!H:K,3,0)</f>
        <v>မြို့သစ်</v>
      </c>
      <c r="M4492" s="141" t="str">
        <f>VLOOKUP(I4492,Customers[],5,FALSE)</f>
        <v>Van-2</v>
      </c>
      <c r="N4492" s="145" t="s">
        <v>10</v>
      </c>
      <c r="O4492" s="146" t="s">
        <v>2113</v>
      </c>
      <c r="P4492" s="141" t="str">
        <f>VLOOKUP(O4492,Stock[],2,FALSE)</f>
        <v>Ngwe Taung 700ml</v>
      </c>
      <c r="Q4492" s="147">
        <f>VLOOKUP(O4492,Stock[],3,FALSE)</f>
        <v>0.7</v>
      </c>
      <c r="R4492" s="147">
        <f>VLOOKUP(O4492,Stock[],4,FALSE)</f>
        <v>12</v>
      </c>
      <c r="S4492" s="146"/>
      <c r="T4492" s="147">
        <f>(DailySales!$S4492/DailySales!$R4492)+DailySales!$U4492</f>
        <v>1</v>
      </c>
      <c r="U4492" s="146">
        <v>1</v>
      </c>
      <c r="V4492" s="148">
        <f>+DailySales!$T4492*DailySales!$R4492</f>
        <v>12</v>
      </c>
      <c r="W4492" s="148">
        <f>+DailySales!$V4492*DailySales!$Q4492</f>
        <v>8.3999999999999986</v>
      </c>
      <c r="X4492" s="148">
        <f>VLOOKUP(O4492,Stock[],6,FALSE)</f>
        <v>4700</v>
      </c>
      <c r="Y4492" s="148">
        <f>+DailySales!$V4492*DailySales!$X4492</f>
        <v>56400</v>
      </c>
      <c r="Z4492" s="146"/>
      <c r="AA4492" s="146"/>
      <c r="AB4492" s="146"/>
      <c r="AC4492" s="146"/>
      <c r="AD4492" s="146"/>
      <c r="AE4492" s="149"/>
      <c r="AF4492" s="150">
        <v>46078</v>
      </c>
      <c r="AG4492" s="151">
        <v>56400</v>
      </c>
      <c r="AH4492" s="150"/>
      <c r="AI4492" s="151"/>
      <c r="AJ4492" s="150"/>
      <c r="AK4492" s="151"/>
      <c r="AL4492" s="34"/>
      <c r="AM4492" s="39"/>
      <c r="AN449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93" spans="1:40" ht="19.5" customHeight="1" x14ac:dyDescent="0.25">
      <c r="A4493" s="141">
        <f t="shared" si="728"/>
        <v>2026</v>
      </c>
      <c r="B4493" s="141">
        <f t="shared" si="729"/>
        <v>2</v>
      </c>
      <c r="C4493" s="154">
        <v>46077</v>
      </c>
      <c r="D4493" s="142">
        <f t="shared" ca="1" si="730"/>
        <v>46097</v>
      </c>
      <c r="E4493" s="142" t="str">
        <f t="shared" ca="1" si="731"/>
        <v>0-Months</v>
      </c>
      <c r="F4493" s="142" t="str">
        <f>VLOOKUP(O4493,Stock[],5,FALSE)</f>
        <v>Whisky</v>
      </c>
      <c r="G4493" s="143" t="s">
        <v>3826</v>
      </c>
      <c r="H4493" s="144"/>
      <c r="I4493" s="145" t="s">
        <v>2210</v>
      </c>
      <c r="J4493" s="141" t="str">
        <f>VLOOKUP(I4493,Customers[],2,FALSE)</f>
        <v>AK</v>
      </c>
      <c r="K4493" s="141" t="str">
        <f>VLOOKUP(I4493,Customers[],4,FALSE)</f>
        <v>Meiktila</v>
      </c>
      <c r="L4493" s="141" t="str">
        <f>VLOOKUP(Table85[[#This Row],[CustomerID]],Table!H:K,3,0)</f>
        <v>မိတ္ထီလာ</v>
      </c>
      <c r="M4493" s="141" t="str">
        <f>VLOOKUP(I4493,Customers[],5,FALSE)</f>
        <v>Van-2</v>
      </c>
      <c r="N4493" s="145" t="s">
        <v>10</v>
      </c>
      <c r="O4493" s="146" t="s">
        <v>2113</v>
      </c>
      <c r="P4493" s="141" t="str">
        <f>VLOOKUP(O4493,Stock[],2,FALSE)</f>
        <v>Ngwe Taung 700ml</v>
      </c>
      <c r="Q4493" s="147">
        <f>VLOOKUP(O4493,Stock[],3,FALSE)</f>
        <v>0.7</v>
      </c>
      <c r="R4493" s="147">
        <f>VLOOKUP(O4493,Stock[],4,FALSE)</f>
        <v>12</v>
      </c>
      <c r="S4493" s="146"/>
      <c r="T4493" s="147">
        <f>(DailySales!$S4493/DailySales!$R4493)+DailySales!$U4493</f>
        <v>1</v>
      </c>
      <c r="U4493" s="146">
        <v>1</v>
      </c>
      <c r="V4493" s="148">
        <f>+DailySales!$T4493*DailySales!$R4493</f>
        <v>12</v>
      </c>
      <c r="W4493" s="148">
        <f>+DailySales!$V4493*DailySales!$Q4493</f>
        <v>8.3999999999999986</v>
      </c>
      <c r="X4493" s="148">
        <f>VLOOKUP(O4493,Stock[],6,FALSE)</f>
        <v>4700</v>
      </c>
      <c r="Y4493" s="148">
        <f>+DailySales!$V4493*DailySales!$X4493</f>
        <v>56400</v>
      </c>
      <c r="Z4493" s="146"/>
      <c r="AA4493" s="146"/>
      <c r="AB4493" s="146"/>
      <c r="AC4493" s="146"/>
      <c r="AD4493" s="146"/>
      <c r="AE4493" s="149"/>
      <c r="AF4493" s="150">
        <v>46081</v>
      </c>
      <c r="AG4493" s="151">
        <v>56400</v>
      </c>
      <c r="AH4493" s="150"/>
      <c r="AI4493" s="151"/>
      <c r="AJ4493" s="150"/>
      <c r="AK4493" s="151"/>
      <c r="AL4493" s="34"/>
      <c r="AM4493" s="39"/>
      <c r="AN449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94" spans="1:40" ht="19.5" customHeight="1" x14ac:dyDescent="0.25">
      <c r="A4494" s="141">
        <f t="shared" si="728"/>
        <v>2026</v>
      </c>
      <c r="B4494" s="141">
        <f t="shared" si="729"/>
        <v>2</v>
      </c>
      <c r="C4494" s="154">
        <v>46077</v>
      </c>
      <c r="D4494" s="142">
        <f t="shared" ca="1" si="730"/>
        <v>46097</v>
      </c>
      <c r="E4494" s="142" t="str">
        <f t="shared" ca="1" si="731"/>
        <v>0-Months</v>
      </c>
      <c r="F4494" s="142" t="str">
        <f>VLOOKUP(O4494,Stock[],5,FALSE)</f>
        <v>Whisky</v>
      </c>
      <c r="G4494" s="143" t="s">
        <v>3827</v>
      </c>
      <c r="H4494" s="144"/>
      <c r="I4494" s="145" t="s">
        <v>750</v>
      </c>
      <c r="J4494" s="141" t="str">
        <f>VLOOKUP(I4494,Customers[],2,FALSE)</f>
        <v>သဇင်ဖြူ</v>
      </c>
      <c r="K4494" s="141" t="str">
        <f>VLOOKUP(I4494,Customers[],4,FALSE)</f>
        <v>Meiktila</v>
      </c>
      <c r="L4494" s="141" t="str">
        <f>VLOOKUP(Table85[[#This Row],[CustomerID]],Table!H:K,3,0)</f>
        <v>မိတ္ထီလာ</v>
      </c>
      <c r="M4494" s="141" t="str">
        <f>VLOOKUP(I4494,Customers[],5,FALSE)</f>
        <v>Van-2</v>
      </c>
      <c r="N4494" s="145" t="s">
        <v>10</v>
      </c>
      <c r="O4494" s="146" t="s">
        <v>2113</v>
      </c>
      <c r="P4494" s="141" t="str">
        <f>VLOOKUP(O4494,Stock[],2,FALSE)</f>
        <v>Ngwe Taung 700ml</v>
      </c>
      <c r="Q4494" s="147">
        <f>VLOOKUP(O4494,Stock[],3,FALSE)</f>
        <v>0.7</v>
      </c>
      <c r="R4494" s="147">
        <f>VLOOKUP(O4494,Stock[],4,FALSE)</f>
        <v>12</v>
      </c>
      <c r="S4494" s="146"/>
      <c r="T4494" s="147">
        <f>(DailySales!$S4494/DailySales!$R4494)+DailySales!$U4494</f>
        <v>1</v>
      </c>
      <c r="U4494" s="146">
        <v>1</v>
      </c>
      <c r="V4494" s="148">
        <f>+DailySales!$T4494*DailySales!$R4494</f>
        <v>12</v>
      </c>
      <c r="W4494" s="148">
        <f>+DailySales!$V4494*DailySales!$Q4494</f>
        <v>8.3999999999999986</v>
      </c>
      <c r="X4494" s="148">
        <f>VLOOKUP(O4494,Stock[],6,FALSE)</f>
        <v>4700</v>
      </c>
      <c r="Y4494" s="148">
        <f>+DailySales!$V4494*DailySales!$X4494</f>
        <v>56400</v>
      </c>
      <c r="Z4494" s="146"/>
      <c r="AA4494" s="146"/>
      <c r="AB4494" s="146"/>
      <c r="AC4494" s="146"/>
      <c r="AD4494" s="146"/>
      <c r="AE4494" s="149"/>
      <c r="AF4494" s="150">
        <v>46080</v>
      </c>
      <c r="AG4494" s="151">
        <v>56400</v>
      </c>
      <c r="AH4494" s="150"/>
      <c r="AI4494" s="151"/>
      <c r="AJ4494" s="150"/>
      <c r="AK4494" s="151"/>
      <c r="AL4494" s="34"/>
      <c r="AM4494" s="39"/>
      <c r="AN449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95" spans="1:40" ht="19.5" customHeight="1" x14ac:dyDescent="0.25">
      <c r="A4495" s="141">
        <f t="shared" si="728"/>
        <v>2026</v>
      </c>
      <c r="B4495" s="141">
        <f t="shared" si="729"/>
        <v>2</v>
      </c>
      <c r="C4495" s="154">
        <v>46077</v>
      </c>
      <c r="D4495" s="142">
        <f t="shared" ca="1" si="730"/>
        <v>46097</v>
      </c>
      <c r="E4495" s="142" t="str">
        <f t="shared" ca="1" si="731"/>
        <v>0-Months</v>
      </c>
      <c r="F4495" s="142" t="str">
        <f>VLOOKUP(O4495,Stock[],5,FALSE)</f>
        <v>Whisky</v>
      </c>
      <c r="G4495" s="143" t="s">
        <v>3828</v>
      </c>
      <c r="H4495" s="144"/>
      <c r="I4495" s="145" t="s">
        <v>745</v>
      </c>
      <c r="J4495" s="141" t="str">
        <f>VLOOKUP(I4495,Customers[],2,FALSE)</f>
        <v>ဖောက်တိုက်</v>
      </c>
      <c r="K4495" s="141">
        <f>VLOOKUP(I4495,Customers[],4,FALSE)</f>
        <v>0</v>
      </c>
      <c r="L4495" s="141">
        <f>VLOOKUP(Table85[[#This Row],[CustomerID]],Table!H:K,3,0)</f>
        <v>0</v>
      </c>
      <c r="M4495" s="141">
        <f>VLOOKUP(I4495,Customers[],5,FALSE)</f>
        <v>0</v>
      </c>
      <c r="N4495" s="145" t="s">
        <v>14</v>
      </c>
      <c r="O4495" s="146" t="s">
        <v>2114</v>
      </c>
      <c r="P4495" s="141" t="str">
        <f>VLOOKUP(O4495,Stock[],2,FALSE)</f>
        <v>Ngwe Taung 700ml(NFS)</v>
      </c>
      <c r="Q4495" s="147">
        <f>VLOOKUP(O4495,Stock[],3,FALSE)</f>
        <v>0.7</v>
      </c>
      <c r="R4495" s="147">
        <f>VLOOKUP(O4495,Stock[],4,FALSE)</f>
        <v>12</v>
      </c>
      <c r="S4495" s="146">
        <v>4</v>
      </c>
      <c r="T4495" s="147">
        <f>(DailySales!$S4495/DailySales!$R4495)+DailySales!$U4495</f>
        <v>0.33333333333333331</v>
      </c>
      <c r="U4495" s="146"/>
      <c r="V4495" s="148">
        <f>+DailySales!$T4495*DailySales!$R4495</f>
        <v>4</v>
      </c>
      <c r="W4495" s="148">
        <f>+DailySales!$V4495*DailySales!$Q4495</f>
        <v>2.8</v>
      </c>
      <c r="X4495" s="148">
        <f>VLOOKUP(O4495,Stock[],6,FALSE)</f>
        <v>4700</v>
      </c>
      <c r="Y4495" s="148">
        <f>+DailySales!$V4495*DailySales!$X4495</f>
        <v>18800</v>
      </c>
      <c r="Z4495" s="146"/>
      <c r="AA4495" s="146"/>
      <c r="AB4495" s="146"/>
      <c r="AC4495" s="146"/>
      <c r="AD4495" s="146"/>
      <c r="AE4495" s="149"/>
      <c r="AF4495" s="150">
        <v>46077</v>
      </c>
      <c r="AG4495" s="151">
        <v>18800</v>
      </c>
      <c r="AH4495" s="150"/>
      <c r="AI4495" s="151"/>
      <c r="AJ4495" s="150"/>
      <c r="AK4495" s="151"/>
      <c r="AL4495" s="34"/>
      <c r="AM4495" s="39"/>
      <c r="AN449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96" spans="1:40" ht="19.5" customHeight="1" x14ac:dyDescent="0.25">
      <c r="A4496" s="141">
        <f t="shared" ref="A4496:A5347" si="752">YEAR(C4496)</f>
        <v>2026</v>
      </c>
      <c r="B4496" s="141">
        <f t="shared" ref="B4496:B5347" si="753">MONTH(C4496)</f>
        <v>2</v>
      </c>
      <c r="C4496" s="154">
        <v>46077</v>
      </c>
      <c r="D4496" s="142">
        <f t="shared" ref="D4496:D5347" ca="1" si="754">TODAY()</f>
        <v>46097</v>
      </c>
      <c r="E4496" s="142" t="str">
        <f t="shared" ref="E4496:E5347" ca="1" si="755">DATEDIF(C4496,D4496,"M")&amp;"-Months"</f>
        <v>0-Months</v>
      </c>
      <c r="F4496" s="142" t="str">
        <f>VLOOKUP(O4496,Stock[],5,FALSE)</f>
        <v>Whisky</v>
      </c>
      <c r="G4496" s="143" t="s">
        <v>3829</v>
      </c>
      <c r="H4496" s="144"/>
      <c r="I4496" s="145" t="s">
        <v>750</v>
      </c>
      <c r="J4496" s="141" t="str">
        <f>VLOOKUP(I4496,Customers[],2,FALSE)</f>
        <v>သဇင်ဖြူ</v>
      </c>
      <c r="K4496" s="141" t="str">
        <f>VLOOKUP(I4496,Customers[],4,FALSE)</f>
        <v>Meiktila</v>
      </c>
      <c r="L4496" s="141" t="str">
        <f>VLOOKUP(Table85[[#This Row],[CustomerID]],Table!H:K,3,0)</f>
        <v>မိတ္ထီလာ</v>
      </c>
      <c r="M4496" s="141" t="str">
        <f>VLOOKUP(I4496,Customers[],5,FALSE)</f>
        <v>Van-2</v>
      </c>
      <c r="N4496" s="145" t="s">
        <v>10</v>
      </c>
      <c r="O4496" s="146" t="s">
        <v>2113</v>
      </c>
      <c r="P4496" s="141" t="str">
        <f>VLOOKUP(O4496,Stock[],2,FALSE)</f>
        <v>Ngwe Taung 700ml</v>
      </c>
      <c r="Q4496" s="147">
        <f>VLOOKUP(O4496,Stock[],3,FALSE)</f>
        <v>0.7</v>
      </c>
      <c r="R4496" s="147">
        <f>VLOOKUP(O4496,Stock[],4,FALSE)</f>
        <v>12</v>
      </c>
      <c r="S4496" s="146"/>
      <c r="T4496" s="147">
        <f>(DailySales!$S4496/DailySales!$R4496)+DailySales!$U4496</f>
        <v>1</v>
      </c>
      <c r="U4496" s="146">
        <v>1</v>
      </c>
      <c r="V4496" s="148">
        <f>+DailySales!$T4496*DailySales!$R4496</f>
        <v>12</v>
      </c>
      <c r="W4496" s="148">
        <f>+DailySales!$V4496*DailySales!$Q4496</f>
        <v>8.3999999999999986</v>
      </c>
      <c r="X4496" s="148">
        <f>VLOOKUP(O4496,Stock[],6,FALSE)</f>
        <v>4700</v>
      </c>
      <c r="Y4496" s="148">
        <f>+DailySales!$V4496*DailySales!$X4496</f>
        <v>56400</v>
      </c>
      <c r="Z4496" s="146"/>
      <c r="AA4496" s="146"/>
      <c r="AB4496" s="146"/>
      <c r="AC4496" s="146"/>
      <c r="AD4496" s="146"/>
      <c r="AE4496" s="149"/>
      <c r="AF4496" s="150">
        <v>46084</v>
      </c>
      <c r="AG4496" s="151">
        <v>56400</v>
      </c>
      <c r="AH4496" s="150"/>
      <c r="AI4496" s="151"/>
      <c r="AJ4496" s="150"/>
      <c r="AK4496" s="151"/>
      <c r="AL4496" s="34"/>
      <c r="AM4496" s="39"/>
      <c r="AN449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97" spans="1:40" ht="19.5" customHeight="1" x14ac:dyDescent="0.25">
      <c r="A4497" s="141">
        <f>YEAR(C4497)</f>
        <v>2026</v>
      </c>
      <c r="B4497" s="141">
        <f t="shared" ref="B4497:B4505" si="756">MONTH(C4497)</f>
        <v>2</v>
      </c>
      <c r="C4497" s="154">
        <v>46078</v>
      </c>
      <c r="D4497" s="142">
        <f t="shared" ref="D4497:D4505" ca="1" si="757">TODAY()</f>
        <v>46097</v>
      </c>
      <c r="E4497" s="142" t="str">
        <f t="shared" ref="E4497:E4505" ca="1" si="758">DATEDIF(C4497,D4497,"M")&amp;"-Months"</f>
        <v>0-Months</v>
      </c>
      <c r="F4497" s="142" t="str">
        <f>VLOOKUP(O4497,Stock[],5,FALSE)</f>
        <v>BE</v>
      </c>
      <c r="G4497" s="143" t="s">
        <v>3830</v>
      </c>
      <c r="H4497" s="144"/>
      <c r="I4497" s="145" t="s">
        <v>253</v>
      </c>
      <c r="J4497" s="141" t="str">
        <f>VLOOKUP(I4497,Customers[],2,FALSE)</f>
        <v>ရတနာ</v>
      </c>
      <c r="K4497" s="141" t="str">
        <f>VLOOKUP(I4497,Customers[],4,FALSE)</f>
        <v>Bagan</v>
      </c>
      <c r="L4497" s="32" t="str">
        <f>VLOOKUP(Table85[[#This Row],[CustomerID]],Table!H:K,3,0)</f>
        <v>ပုဂံ</v>
      </c>
      <c r="M4497" s="141" t="str">
        <f>VLOOKUP(I4497,Customers[],5,FALSE)</f>
        <v>WholeSales</v>
      </c>
      <c r="N4497" s="145" t="s">
        <v>10</v>
      </c>
      <c r="O4497" s="146" t="s">
        <v>2120</v>
      </c>
      <c r="P4497" s="141" t="str">
        <f>VLOOKUP(O4497,Stock[],2,FALSE)</f>
        <v>ဇေ အရက်သန့်</v>
      </c>
      <c r="Q4497" s="147">
        <f>VLOOKUP(O4497,Stock[],3,FALSE)</f>
        <v>0.64</v>
      </c>
      <c r="R4497" s="147">
        <f>VLOOKUP(O4497,Stock[],4,FALSE)</f>
        <v>14</v>
      </c>
      <c r="S4497" s="146"/>
      <c r="T4497" s="147">
        <f>(DailySales!$S4497/DailySales!$R4497)+DailySales!$U4497</f>
        <v>100</v>
      </c>
      <c r="U4497" s="146">
        <v>100</v>
      </c>
      <c r="V4497" s="148">
        <f>+DailySales!$T4497*DailySales!$R4497</f>
        <v>1400</v>
      </c>
      <c r="W4497" s="148">
        <f>+DailySales!$V4497*DailySales!$Q4497</f>
        <v>896</v>
      </c>
      <c r="X4497" s="148">
        <f>VLOOKUP(O4497,Stock[],6,FALSE)</f>
        <v>1380</v>
      </c>
      <c r="Y4497" s="148">
        <f>+DailySales!$V4497*DailySales!$X4497</f>
        <v>1932000</v>
      </c>
      <c r="Z4497" s="146"/>
      <c r="AA4497" s="146"/>
      <c r="AB4497" s="146"/>
      <c r="AC4497" s="146"/>
      <c r="AD4497" s="146"/>
      <c r="AE4497" s="149">
        <f>100*400</f>
        <v>40000</v>
      </c>
      <c r="AF4497" s="150"/>
      <c r="AG4497" s="151"/>
      <c r="AH4497" s="150">
        <v>46086</v>
      </c>
      <c r="AI4497" s="151">
        <v>1972000</v>
      </c>
      <c r="AJ4497" s="150"/>
      <c r="AK4497" s="151"/>
      <c r="AL4497" s="34"/>
      <c r="AM4497" s="39"/>
      <c r="AN449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98" spans="1:40" ht="19.5" customHeight="1" x14ac:dyDescent="0.25">
      <c r="A4498" s="141">
        <f t="shared" ref="A4498:A4505" si="759">YEAR(C4498)</f>
        <v>2026</v>
      </c>
      <c r="B4498" s="141">
        <f t="shared" si="756"/>
        <v>2</v>
      </c>
      <c r="C4498" s="154">
        <v>46078</v>
      </c>
      <c r="D4498" s="142">
        <f t="shared" ca="1" si="757"/>
        <v>46097</v>
      </c>
      <c r="E4498" s="142" t="str">
        <f t="shared" ca="1" si="758"/>
        <v>0-Months</v>
      </c>
      <c r="F4498" s="142" t="str">
        <f>VLOOKUP(O4498,Stock[],5,FALSE)</f>
        <v>BE</v>
      </c>
      <c r="G4498" s="143" t="s">
        <v>3830</v>
      </c>
      <c r="H4498" s="144"/>
      <c r="I4498" s="145" t="s">
        <v>253</v>
      </c>
      <c r="J4498" s="141" t="str">
        <f>VLOOKUP(I4498,Customers[],2,FALSE)</f>
        <v>ရတနာ</v>
      </c>
      <c r="K4498" s="141" t="str">
        <f>VLOOKUP(I4498,Customers[],4,FALSE)</f>
        <v>Bagan</v>
      </c>
      <c r="L4498" s="32" t="str">
        <f>VLOOKUP(Table85[[#This Row],[CustomerID]],Table!H:K,3,0)</f>
        <v>ပုဂံ</v>
      </c>
      <c r="M4498" s="141" t="str">
        <f>VLOOKUP(I4498,Customers[],5,FALSE)</f>
        <v>WholeSales</v>
      </c>
      <c r="N4498" s="145" t="s">
        <v>10</v>
      </c>
      <c r="O4498" s="146" t="s">
        <v>207</v>
      </c>
      <c r="P4498" s="141" t="str">
        <f>VLOOKUP(O4498,Stock[],2,FALSE)</f>
        <v>ရွှေမင်းသားခေါင်ရည်</v>
      </c>
      <c r="Q4498" s="147">
        <f>VLOOKUP(O4498,Stock[],3,FALSE)</f>
        <v>0.64</v>
      </c>
      <c r="R4498" s="147">
        <f>VLOOKUP(O4498,Stock[],4,FALSE)</f>
        <v>24</v>
      </c>
      <c r="S4498" s="146"/>
      <c r="T4498" s="147">
        <f>(DailySales!$S4498/DailySales!$R4498)+DailySales!$U4498</f>
        <v>80</v>
      </c>
      <c r="U4498" s="146">
        <v>80</v>
      </c>
      <c r="V4498" s="148">
        <f>+DailySales!$T4498*DailySales!$R4498</f>
        <v>1920</v>
      </c>
      <c r="W4498" s="148">
        <f>+DailySales!$V4498*DailySales!$Q4498</f>
        <v>1228.8</v>
      </c>
      <c r="X4498" s="148">
        <f>VLOOKUP(O4498,Stock[],6,FALSE)</f>
        <v>800</v>
      </c>
      <c r="Y4498" s="148">
        <f>+DailySales!$V4498*DailySales!$X4498</f>
        <v>1536000</v>
      </c>
      <c r="Z4498" s="146"/>
      <c r="AA4498" s="146"/>
      <c r="AB4498" s="146"/>
      <c r="AC4498" s="146"/>
      <c r="AD4498" s="146"/>
      <c r="AE4498" s="149">
        <f>80*600</f>
        <v>48000</v>
      </c>
      <c r="AF4498" s="150"/>
      <c r="AG4498" s="151"/>
      <c r="AH4498" s="150">
        <v>46086</v>
      </c>
      <c r="AI4498" s="151">
        <v>1584000</v>
      </c>
      <c r="AJ4498" s="150"/>
      <c r="AK4498" s="151"/>
      <c r="AL4498" s="34"/>
      <c r="AM4498" s="39"/>
      <c r="AN449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499" spans="1:40" ht="19.5" customHeight="1" x14ac:dyDescent="0.25">
      <c r="A4499" s="141">
        <f t="shared" si="759"/>
        <v>2026</v>
      </c>
      <c r="B4499" s="141">
        <f t="shared" si="756"/>
        <v>2</v>
      </c>
      <c r="C4499" s="154">
        <v>46078</v>
      </c>
      <c r="D4499" s="142">
        <f t="shared" ca="1" si="757"/>
        <v>46097</v>
      </c>
      <c r="E4499" s="142" t="str">
        <f t="shared" ca="1" si="758"/>
        <v>0-Months</v>
      </c>
      <c r="F4499" s="142" t="str">
        <f>VLOOKUP(O4499,Stock[],5,FALSE)</f>
        <v>BE</v>
      </c>
      <c r="G4499" s="143" t="s">
        <v>3831</v>
      </c>
      <c r="H4499" s="144"/>
      <c r="I4499" s="145" t="s">
        <v>3840</v>
      </c>
      <c r="J4499" s="141" t="str">
        <f>VLOOKUP(I4499,Customers[],2,FALSE)</f>
        <v>လက်ဆောင်</v>
      </c>
      <c r="K4499" s="141">
        <f>VLOOKUP(I4499,Customers[],4,FALSE)</f>
        <v>0</v>
      </c>
      <c r="L4499" s="32">
        <f>VLOOKUP(Table85[[#This Row],[CustomerID]],Table!H:K,3,0)</f>
        <v>0</v>
      </c>
      <c r="M4499" s="141">
        <f>VLOOKUP(I4499,Customers[],5,FALSE)</f>
        <v>0</v>
      </c>
      <c r="N4499" s="145" t="s">
        <v>13</v>
      </c>
      <c r="O4499" s="146" t="s">
        <v>217</v>
      </c>
      <c r="P4499" s="141" t="str">
        <f>VLOOKUP(O4499,Stock[],2,FALSE)</f>
        <v>လိမ္မော်ဖြူ</v>
      </c>
      <c r="Q4499" s="147">
        <f>VLOOKUP(O4499,Stock[],3,FALSE)</f>
        <v>0.64</v>
      </c>
      <c r="R4499" s="147">
        <f>VLOOKUP(O4499,Stock[],4,FALSE)</f>
        <v>24</v>
      </c>
      <c r="S4499" s="146">
        <v>10</v>
      </c>
      <c r="T4499" s="147">
        <f>(DailySales!$S4499/DailySales!$R4499)+DailySales!$U4499</f>
        <v>0.41666666666666669</v>
      </c>
      <c r="U4499" s="146"/>
      <c r="V4499" s="148">
        <f>+DailySales!$T4499*DailySales!$R4499</f>
        <v>10</v>
      </c>
      <c r="W4499" s="148">
        <f>+DailySales!$V4499*DailySales!$Q4499</f>
        <v>6.4</v>
      </c>
      <c r="X4499" s="148">
        <f>VLOOKUP(O4499,Stock[],6,FALSE)</f>
        <v>1330</v>
      </c>
      <c r="Y4499" s="148">
        <f>+DailySales!$V4499*DailySales!$X4499</f>
        <v>13300</v>
      </c>
      <c r="Z4499" s="146"/>
      <c r="AA4499" s="146"/>
      <c r="AB4499" s="146"/>
      <c r="AC4499" s="146"/>
      <c r="AD4499" s="146"/>
      <c r="AE4499" s="149"/>
      <c r="AF4499" s="150">
        <v>46078</v>
      </c>
      <c r="AG4499" s="151">
        <v>13300</v>
      </c>
      <c r="AH4499" s="150"/>
      <c r="AI4499" s="151"/>
      <c r="AJ4499" s="150"/>
      <c r="AK4499" s="151"/>
      <c r="AL4499" s="34"/>
      <c r="AM4499" s="39"/>
      <c r="AN449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00" spans="1:40" ht="19.5" customHeight="1" x14ac:dyDescent="0.25">
      <c r="A4500" s="141">
        <f t="shared" si="759"/>
        <v>2026</v>
      </c>
      <c r="B4500" s="141">
        <f t="shared" si="756"/>
        <v>2</v>
      </c>
      <c r="C4500" s="154">
        <v>46078</v>
      </c>
      <c r="D4500" s="142">
        <f t="shared" ca="1" si="757"/>
        <v>46097</v>
      </c>
      <c r="E4500" s="142" t="str">
        <f t="shared" ca="1" si="758"/>
        <v>0-Months</v>
      </c>
      <c r="F4500" s="142" t="str">
        <f>VLOOKUP(O4500,Stock[],5,FALSE)</f>
        <v>BE</v>
      </c>
      <c r="G4500" s="143" t="s">
        <v>3832</v>
      </c>
      <c r="H4500" s="144"/>
      <c r="I4500" s="145" t="s">
        <v>181</v>
      </c>
      <c r="J4500" s="141" t="str">
        <f>VLOOKUP(I4500,Customers[],2,FALSE)</f>
        <v>ရွှေမြင်း(ရွှေခြင်္သေ့)</v>
      </c>
      <c r="K4500" s="141" t="str">
        <f>VLOOKUP(I4500,Customers[],4,FALSE)</f>
        <v>Meiktila</v>
      </c>
      <c r="L4500" s="32" t="str">
        <f>VLOOKUP(Table85[[#This Row],[CustomerID]],Table!H:K,3,0)</f>
        <v>မိတ္ထီလာ</v>
      </c>
      <c r="M4500" s="141" t="str">
        <f>VLOOKUP(I4500,Customers[],5,FALSE)</f>
        <v>WholeSales/Contract</v>
      </c>
      <c r="N4500" s="145" t="s">
        <v>10</v>
      </c>
      <c r="O4500" s="146" t="s">
        <v>220</v>
      </c>
      <c r="P4500" s="141" t="str">
        <f>VLOOKUP(O4500,Stock[],2,FALSE)</f>
        <v>မြန်မာရှောက်ပျား</v>
      </c>
      <c r="Q4500" s="147">
        <f>VLOOKUP(O4500,Stock[],3,FALSE)</f>
        <v>0.64</v>
      </c>
      <c r="R4500" s="147">
        <f>VLOOKUP(O4500,Stock[],4,FALSE)</f>
        <v>14</v>
      </c>
      <c r="S4500" s="146"/>
      <c r="T4500" s="147">
        <f>(DailySales!$S4500/DailySales!$R4500)+DailySales!$U4500</f>
        <v>5</v>
      </c>
      <c r="U4500" s="146">
        <v>5</v>
      </c>
      <c r="V4500" s="148">
        <f>+DailySales!$T4500*DailySales!$R4500</f>
        <v>70</v>
      </c>
      <c r="W4500" s="148">
        <f>+DailySales!$V4500*DailySales!$Q4500</f>
        <v>44.800000000000004</v>
      </c>
      <c r="X4500" s="148">
        <f>VLOOKUP(O4500,Stock[],6,FALSE)</f>
        <v>1370</v>
      </c>
      <c r="Y4500" s="148">
        <f>+DailySales!$V4500*DailySales!$X4500</f>
        <v>95900</v>
      </c>
      <c r="Z4500" s="146"/>
      <c r="AA4500" s="146"/>
      <c r="AB4500" s="146"/>
      <c r="AC4500" s="146"/>
      <c r="AD4500" s="146"/>
      <c r="AE4500" s="149"/>
      <c r="AF4500" s="150"/>
      <c r="AG4500" s="151"/>
      <c r="AH4500" s="150"/>
      <c r="AI4500" s="151"/>
      <c r="AJ4500" s="150"/>
      <c r="AK4500" s="151"/>
      <c r="AL4500" s="34"/>
      <c r="AM4500" s="39"/>
      <c r="AN450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95900</v>
      </c>
    </row>
    <row r="4501" spans="1:40" ht="19.5" customHeight="1" x14ac:dyDescent="0.25">
      <c r="A4501" s="141">
        <f t="shared" si="759"/>
        <v>2026</v>
      </c>
      <c r="B4501" s="141">
        <f t="shared" si="756"/>
        <v>2</v>
      </c>
      <c r="C4501" s="154">
        <v>46078</v>
      </c>
      <c r="D4501" s="142">
        <f t="shared" ca="1" si="757"/>
        <v>46097</v>
      </c>
      <c r="E4501" s="142" t="str">
        <f t="shared" ca="1" si="758"/>
        <v>0-Months</v>
      </c>
      <c r="F4501" s="142" t="str">
        <f>VLOOKUP(O4501,Stock[],5,FALSE)</f>
        <v>BE</v>
      </c>
      <c r="G4501" s="143" t="s">
        <v>3832</v>
      </c>
      <c r="H4501" s="144"/>
      <c r="I4501" s="145" t="s">
        <v>181</v>
      </c>
      <c r="J4501" s="141" t="str">
        <f>VLOOKUP(I4501,Customers[],2,FALSE)</f>
        <v>ရွှေမြင်း(ရွှေခြင်္သေ့)</v>
      </c>
      <c r="K4501" s="141" t="str">
        <f>VLOOKUP(I4501,Customers[],4,FALSE)</f>
        <v>Meiktila</v>
      </c>
      <c r="L4501" s="32" t="str">
        <f>VLOOKUP(Table85[[#This Row],[CustomerID]],Table!H:K,3,0)</f>
        <v>မိတ္ထီလာ</v>
      </c>
      <c r="M4501" s="141" t="str">
        <f>VLOOKUP(I4501,Customers[],5,FALSE)</f>
        <v>WholeSales/Contract</v>
      </c>
      <c r="N4501" s="145" t="s">
        <v>10</v>
      </c>
      <c r="O4501" s="146" t="s">
        <v>217</v>
      </c>
      <c r="P4501" s="141" t="str">
        <f>VLOOKUP(O4501,Stock[],2,FALSE)</f>
        <v>လိမ္မော်ဖြူ</v>
      </c>
      <c r="Q4501" s="147">
        <f>VLOOKUP(O4501,Stock[],3,FALSE)</f>
        <v>0.64</v>
      </c>
      <c r="R4501" s="147">
        <f>VLOOKUP(O4501,Stock[],4,FALSE)</f>
        <v>24</v>
      </c>
      <c r="S4501" s="146"/>
      <c r="T4501" s="147">
        <f>(DailySales!$S4501/DailySales!$R4501)+DailySales!$U4501</f>
        <v>30</v>
      </c>
      <c r="U4501" s="146">
        <v>30</v>
      </c>
      <c r="V4501" s="148">
        <f>+DailySales!$T4501*DailySales!$R4501</f>
        <v>720</v>
      </c>
      <c r="W4501" s="148">
        <f>+DailySales!$V4501*DailySales!$Q4501</f>
        <v>460.8</v>
      </c>
      <c r="X4501" s="148">
        <f>VLOOKUP(O4501,Stock[],6,FALSE)</f>
        <v>1330</v>
      </c>
      <c r="Y4501" s="148">
        <f>+DailySales!$V4501*DailySales!$X4501</f>
        <v>957600</v>
      </c>
      <c r="Z4501" s="146"/>
      <c r="AA4501" s="146"/>
      <c r="AB4501" s="146"/>
      <c r="AC4501" s="146"/>
      <c r="AD4501" s="146"/>
      <c r="AE4501" s="149"/>
      <c r="AF4501" s="150"/>
      <c r="AG4501" s="151"/>
      <c r="AH4501" s="150"/>
      <c r="AI4501" s="151"/>
      <c r="AJ4501" s="150"/>
      <c r="AK4501" s="151"/>
      <c r="AL4501" s="34"/>
      <c r="AM4501" s="39"/>
      <c r="AN450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4502" spans="1:40" ht="19.5" customHeight="1" x14ac:dyDescent="0.25">
      <c r="A4502" s="141">
        <f t="shared" si="759"/>
        <v>2026</v>
      </c>
      <c r="B4502" s="141">
        <f t="shared" si="756"/>
        <v>2</v>
      </c>
      <c r="C4502" s="154">
        <v>46078</v>
      </c>
      <c r="D4502" s="142">
        <f t="shared" ca="1" si="757"/>
        <v>46097</v>
      </c>
      <c r="E4502" s="142" t="str">
        <f t="shared" ca="1" si="758"/>
        <v>0-Months</v>
      </c>
      <c r="F4502" s="142" t="str">
        <f>VLOOKUP(O4502,Stock[],5,FALSE)</f>
        <v>BE</v>
      </c>
      <c r="G4502" s="143" t="s">
        <v>3832</v>
      </c>
      <c r="H4502" s="144"/>
      <c r="I4502" s="145" t="s">
        <v>181</v>
      </c>
      <c r="J4502" s="141" t="str">
        <f>VLOOKUP(I4502,Customers[],2,FALSE)</f>
        <v>ရွှေမြင်း(ရွှေခြင်္သေ့)</v>
      </c>
      <c r="K4502" s="141" t="str">
        <f>VLOOKUP(I4502,Customers[],4,FALSE)</f>
        <v>Meiktila</v>
      </c>
      <c r="L4502" s="32" t="str">
        <f>VLOOKUP(Table85[[#This Row],[CustomerID]],Table!H:K,3,0)</f>
        <v>မိတ္ထီလာ</v>
      </c>
      <c r="M4502" s="141" t="str">
        <f>VLOOKUP(I4502,Customers[],5,FALSE)</f>
        <v>WholeSales/Contract</v>
      </c>
      <c r="N4502" s="145" t="s">
        <v>10</v>
      </c>
      <c r="O4502" s="146" t="s">
        <v>2120</v>
      </c>
      <c r="P4502" s="141" t="str">
        <f>VLOOKUP(O4502,Stock[],2,FALSE)</f>
        <v>ဇေ အရက်သန့်</v>
      </c>
      <c r="Q4502" s="147">
        <f>VLOOKUP(O4502,Stock[],3,FALSE)</f>
        <v>0.64</v>
      </c>
      <c r="R4502" s="147">
        <f>VLOOKUP(O4502,Stock[],4,FALSE)</f>
        <v>14</v>
      </c>
      <c r="S4502" s="146"/>
      <c r="T4502" s="147">
        <f>(DailySales!$S4502/DailySales!$R4502)+DailySales!$U4502</f>
        <v>30</v>
      </c>
      <c r="U4502" s="146">
        <v>30</v>
      </c>
      <c r="V4502" s="148">
        <f>+DailySales!$T4502*DailySales!$R4502</f>
        <v>420</v>
      </c>
      <c r="W4502" s="148">
        <f>+DailySales!$V4502*DailySales!$Q4502</f>
        <v>268.8</v>
      </c>
      <c r="X4502" s="148">
        <f>VLOOKUP(O4502,Stock[],6,FALSE)</f>
        <v>1380</v>
      </c>
      <c r="Y4502" s="148">
        <f>+DailySales!$V4502*DailySales!$X4502</f>
        <v>579600</v>
      </c>
      <c r="Z4502" s="146"/>
      <c r="AA4502" s="146"/>
      <c r="AB4502" s="146"/>
      <c r="AC4502" s="146"/>
      <c r="AD4502" s="146"/>
      <c r="AE4502" s="149"/>
      <c r="AF4502" s="150"/>
      <c r="AG4502" s="151"/>
      <c r="AH4502" s="150"/>
      <c r="AI4502" s="151"/>
      <c r="AJ4502" s="150"/>
      <c r="AK4502" s="151"/>
      <c r="AL4502" s="34"/>
      <c r="AM4502" s="39"/>
      <c r="AN450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579600</v>
      </c>
    </row>
    <row r="4503" spans="1:40" ht="19.5" customHeight="1" x14ac:dyDescent="0.25">
      <c r="A4503" s="141">
        <f t="shared" si="759"/>
        <v>2026</v>
      </c>
      <c r="B4503" s="141">
        <f t="shared" si="756"/>
        <v>2</v>
      </c>
      <c r="C4503" s="154">
        <v>46078</v>
      </c>
      <c r="D4503" s="142">
        <f t="shared" ca="1" si="757"/>
        <v>46097</v>
      </c>
      <c r="E4503" s="142" t="str">
        <f t="shared" ca="1" si="758"/>
        <v>0-Months</v>
      </c>
      <c r="F4503" s="142" t="str">
        <f>VLOOKUP(O4503,Stock[],5,FALSE)</f>
        <v>BE</v>
      </c>
      <c r="G4503" s="143" t="s">
        <v>3832</v>
      </c>
      <c r="H4503" s="144"/>
      <c r="I4503" s="145" t="s">
        <v>181</v>
      </c>
      <c r="J4503" s="141" t="str">
        <f>VLOOKUP(I4503,Customers[],2,FALSE)</f>
        <v>ရွှေမြင်း(ရွှေခြင်္သေ့)</v>
      </c>
      <c r="K4503" s="141" t="str">
        <f>VLOOKUP(I4503,Customers[],4,FALSE)</f>
        <v>Meiktila</v>
      </c>
      <c r="L4503" s="32" t="str">
        <f>VLOOKUP(Table85[[#This Row],[CustomerID]],Table!H:K,3,0)</f>
        <v>မိတ္ထီလာ</v>
      </c>
      <c r="M4503" s="141" t="str">
        <f>VLOOKUP(I4503,Customers[],5,FALSE)</f>
        <v>WholeSales/Contract</v>
      </c>
      <c r="N4503" s="145" t="s">
        <v>10</v>
      </c>
      <c r="O4503" s="146" t="s">
        <v>2465</v>
      </c>
      <c r="P4503" s="141" t="str">
        <f>VLOOKUP(O4503,Stock[],2,FALSE)</f>
        <v>မိုးနဲကွန်ကီး</v>
      </c>
      <c r="Q4503" s="147">
        <f>VLOOKUP(O4503,Stock[],3,FALSE)</f>
        <v>0.64</v>
      </c>
      <c r="R4503" s="147">
        <f>VLOOKUP(O4503,Stock[],4,FALSE)</f>
        <v>14</v>
      </c>
      <c r="S4503" s="146"/>
      <c r="T4503" s="147">
        <f>(DailySales!$S4503/DailySales!$R4503)+DailySales!$U4503</f>
        <v>5</v>
      </c>
      <c r="U4503" s="146">
        <v>5</v>
      </c>
      <c r="V4503" s="148">
        <f>+DailySales!$T4503*DailySales!$R4503</f>
        <v>70</v>
      </c>
      <c r="W4503" s="148">
        <f>+DailySales!$V4503*DailySales!$Q4503</f>
        <v>44.800000000000004</v>
      </c>
      <c r="X4503" s="148">
        <f>VLOOKUP(O4503,Stock[],6,FALSE)</f>
        <v>1700</v>
      </c>
      <c r="Y4503" s="148">
        <f>+DailySales!$V4503*DailySales!$X4503</f>
        <v>119000</v>
      </c>
      <c r="Z4503" s="146"/>
      <c r="AA4503" s="146"/>
      <c r="AB4503" s="146"/>
      <c r="AC4503" s="146"/>
      <c r="AD4503" s="146"/>
      <c r="AE4503" s="149"/>
      <c r="AF4503" s="150"/>
      <c r="AG4503" s="151"/>
      <c r="AH4503" s="150"/>
      <c r="AI4503" s="151"/>
      <c r="AJ4503" s="150"/>
      <c r="AK4503" s="151"/>
      <c r="AL4503" s="34"/>
      <c r="AM4503" s="39"/>
      <c r="AN450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119000</v>
      </c>
    </row>
    <row r="4504" spans="1:40" ht="19.5" customHeight="1" x14ac:dyDescent="0.25">
      <c r="A4504" s="141">
        <f t="shared" si="759"/>
        <v>2026</v>
      </c>
      <c r="B4504" s="141">
        <f t="shared" si="756"/>
        <v>2</v>
      </c>
      <c r="C4504" s="154">
        <v>46078</v>
      </c>
      <c r="D4504" s="142">
        <f t="shared" ca="1" si="757"/>
        <v>46097</v>
      </c>
      <c r="E4504" s="142" t="str">
        <f t="shared" ca="1" si="758"/>
        <v>0-Months</v>
      </c>
      <c r="F4504" s="142" t="str">
        <f>VLOOKUP(O4504,Stock[],5,FALSE)</f>
        <v>BE</v>
      </c>
      <c r="G4504" s="143" t="s">
        <v>3833</v>
      </c>
      <c r="H4504" s="144"/>
      <c r="I4504" s="145" t="s">
        <v>1086</v>
      </c>
      <c r="J4504" s="141" t="str">
        <f>VLOOKUP(I4504,Customers[],2,FALSE)</f>
        <v>မိုးယံ(2)</v>
      </c>
      <c r="K4504" s="141" t="str">
        <f>VLOOKUP(I4504,Customers[],4,FALSE)</f>
        <v>Yamethin</v>
      </c>
      <c r="L4504" s="32" t="str">
        <f>VLOOKUP(Table85[[#This Row],[CustomerID]],Table!H:K,3,0)</f>
        <v>ရမည်းသင်း</v>
      </c>
      <c r="M4504" s="141" t="str">
        <f>VLOOKUP(I4504,Customers[],5,FALSE)</f>
        <v>WholeSales/Contract</v>
      </c>
      <c r="N4504" s="145" t="s">
        <v>10</v>
      </c>
      <c r="O4504" s="146" t="s">
        <v>240</v>
      </c>
      <c r="P4504" s="141" t="str">
        <f>VLOOKUP(O4504,Stock[],2,FALSE)</f>
        <v>သံပုရာအရက်</v>
      </c>
      <c r="Q4504" s="147">
        <f>VLOOKUP(O4504,Stock[],3,FALSE)</f>
        <v>0.64</v>
      </c>
      <c r="R4504" s="147">
        <f>VLOOKUP(O4504,Stock[],4,FALSE)</f>
        <v>14</v>
      </c>
      <c r="S4504" s="146"/>
      <c r="T4504" s="147">
        <f>(DailySales!$S4504/DailySales!$R4504)+DailySales!$U4504</f>
        <v>50</v>
      </c>
      <c r="U4504" s="146">
        <v>50</v>
      </c>
      <c r="V4504" s="148">
        <f>+DailySales!$T4504*DailySales!$R4504</f>
        <v>700</v>
      </c>
      <c r="W4504" s="148">
        <f>+DailySales!$V4504*DailySales!$Q4504</f>
        <v>448</v>
      </c>
      <c r="X4504" s="148">
        <f>VLOOKUP(O4504,Stock[],6,FALSE)</f>
        <v>1330</v>
      </c>
      <c r="Y4504" s="148">
        <f>+DailySales!$V4504*DailySales!$X4504</f>
        <v>931000</v>
      </c>
      <c r="Z4504" s="146"/>
      <c r="AA4504" s="146"/>
      <c r="AB4504" s="146"/>
      <c r="AC4504" s="146"/>
      <c r="AD4504" s="146"/>
      <c r="AE4504" s="149">
        <f>50*350</f>
        <v>17500</v>
      </c>
      <c r="AF4504" s="150"/>
      <c r="AG4504" s="151"/>
      <c r="AH4504" s="150">
        <v>46078</v>
      </c>
      <c r="AI4504" s="151">
        <v>948500</v>
      </c>
      <c r="AJ4504" s="150"/>
      <c r="AK4504" s="151"/>
      <c r="AL4504" s="34"/>
      <c r="AM4504" s="39"/>
      <c r="AN450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05" spans="1:40" ht="19.5" customHeight="1" x14ac:dyDescent="0.25">
      <c r="A4505" s="141">
        <f t="shared" si="759"/>
        <v>2026</v>
      </c>
      <c r="B4505" s="141">
        <f t="shared" si="756"/>
        <v>2</v>
      </c>
      <c r="C4505" s="154">
        <v>46078</v>
      </c>
      <c r="D4505" s="142">
        <f t="shared" ca="1" si="757"/>
        <v>46097</v>
      </c>
      <c r="E4505" s="142" t="str">
        <f t="shared" ca="1" si="758"/>
        <v>0-Months</v>
      </c>
      <c r="F4505" s="142" t="str">
        <f>VLOOKUP(O4505,Stock[],5,FALSE)</f>
        <v>BE</v>
      </c>
      <c r="G4505" s="143" t="s">
        <v>3833</v>
      </c>
      <c r="H4505" s="144"/>
      <c r="I4505" s="145" t="s">
        <v>1086</v>
      </c>
      <c r="J4505" s="141" t="str">
        <f>VLOOKUP(I4505,Customers[],2,FALSE)</f>
        <v>မိုးယံ(2)</v>
      </c>
      <c r="K4505" s="141" t="str">
        <f>VLOOKUP(I4505,Customers[],4,FALSE)</f>
        <v>Yamethin</v>
      </c>
      <c r="L4505" s="32" t="str">
        <f>VLOOKUP(Table85[[#This Row],[CustomerID]],Table!H:K,3,0)</f>
        <v>ရမည်းသင်း</v>
      </c>
      <c r="M4505" s="141" t="str">
        <f>VLOOKUP(I4505,Customers[],5,FALSE)</f>
        <v>WholeSales/Contract</v>
      </c>
      <c r="N4505" s="145" t="s">
        <v>10</v>
      </c>
      <c r="O4505" s="146" t="s">
        <v>2120</v>
      </c>
      <c r="P4505" s="141" t="str">
        <f>VLOOKUP(O4505,Stock[],2,FALSE)</f>
        <v>ဇေ အရက်သန့်</v>
      </c>
      <c r="Q4505" s="147">
        <f>VLOOKUP(O4505,Stock[],3,FALSE)</f>
        <v>0.64</v>
      </c>
      <c r="R4505" s="147">
        <f>VLOOKUP(O4505,Stock[],4,FALSE)</f>
        <v>14</v>
      </c>
      <c r="S4505" s="146"/>
      <c r="T4505" s="147">
        <f>(DailySales!$S4505/DailySales!$R4505)+DailySales!$U4505</f>
        <v>20</v>
      </c>
      <c r="U4505" s="146">
        <v>20</v>
      </c>
      <c r="V4505" s="148">
        <f>+DailySales!$T4505*DailySales!$R4505</f>
        <v>280</v>
      </c>
      <c r="W4505" s="148">
        <f>+DailySales!$V4505*DailySales!$Q4505</f>
        <v>179.20000000000002</v>
      </c>
      <c r="X4505" s="148">
        <f>VLOOKUP(O4505,Stock[],6,FALSE)</f>
        <v>1380</v>
      </c>
      <c r="Y4505" s="148">
        <f>+DailySales!$V4505*DailySales!$X4505</f>
        <v>386400</v>
      </c>
      <c r="Z4505" s="146"/>
      <c r="AA4505" s="146"/>
      <c r="AB4505" s="146"/>
      <c r="AC4505" s="146">
        <v>6860</v>
      </c>
      <c r="AD4505" s="146"/>
      <c r="AE4505" s="149">
        <f>20*350</f>
        <v>7000</v>
      </c>
      <c r="AF4505" s="150"/>
      <c r="AG4505" s="151"/>
      <c r="AH4505" s="150">
        <v>46078</v>
      </c>
      <c r="AI4505" s="151">
        <v>386540</v>
      </c>
      <c r="AJ4505" s="150"/>
      <c r="AK4505" s="151"/>
      <c r="AL4505" s="34"/>
      <c r="AM4505" s="39"/>
      <c r="AN450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06" spans="1:40" ht="19.5" customHeight="1" x14ac:dyDescent="0.25">
      <c r="A4506" s="141">
        <f t="shared" ref="A4506:A4514" si="760">YEAR(C4506)</f>
        <v>2026</v>
      </c>
      <c r="B4506" s="141">
        <f t="shared" ref="B4506:B4514" si="761">MONTH(C4506)</f>
        <v>2</v>
      </c>
      <c r="C4506" s="154">
        <v>46078</v>
      </c>
      <c r="D4506" s="142">
        <f t="shared" ref="D4506:D4514" ca="1" si="762">TODAY()</f>
        <v>46097</v>
      </c>
      <c r="E4506" s="142" t="str">
        <f t="shared" ref="E4506:E4514" ca="1" si="763">DATEDIF(C4506,D4506,"M")&amp;"-Months"</f>
        <v>0-Months</v>
      </c>
      <c r="F4506" s="142" t="str">
        <f>VLOOKUP(O4506,Stock[],5,FALSE)</f>
        <v>BE</v>
      </c>
      <c r="G4506" s="143" t="s">
        <v>3834</v>
      </c>
      <c r="H4506" s="144"/>
      <c r="I4506" s="145" t="s">
        <v>189</v>
      </c>
      <c r="J4506" s="141" t="str">
        <f>VLOOKUP(I4506,Customers[],2,FALSE)</f>
        <v>ရွှေမြင်း(ကျော်ကြား)</v>
      </c>
      <c r="K4506" s="141" t="str">
        <f>VLOOKUP(I4506,Customers[],4,FALSE)</f>
        <v>Mahlaing</v>
      </c>
      <c r="L4506" s="32" t="str">
        <f>VLOOKUP(Table85[[#This Row],[CustomerID]],Table!H:K,3,0)</f>
        <v>မလှိုင်</v>
      </c>
      <c r="M4506" s="141" t="str">
        <f>VLOOKUP(I4506,Customers[],5,FALSE)</f>
        <v>WholeSales/Contract</v>
      </c>
      <c r="N4506" s="145" t="s">
        <v>10</v>
      </c>
      <c r="O4506" s="146" t="s">
        <v>216</v>
      </c>
      <c r="P4506" s="141" t="str">
        <f>VLOOKUP(O4506,Stock[],2,FALSE)</f>
        <v>ဒဂုံအရက်သန့်</v>
      </c>
      <c r="Q4506" s="147">
        <f>VLOOKUP(O4506,Stock[],3,FALSE)</f>
        <v>0.64</v>
      </c>
      <c r="R4506" s="147">
        <f>VLOOKUP(O4506,Stock[],4,FALSE)</f>
        <v>14</v>
      </c>
      <c r="S4506" s="146"/>
      <c r="T4506" s="147">
        <f>(DailySales!$S4506/DailySales!$R4506)+DailySales!$U4506</f>
        <v>50</v>
      </c>
      <c r="U4506" s="146">
        <v>50</v>
      </c>
      <c r="V4506" s="148">
        <f>+DailySales!$T4506*DailySales!$R4506</f>
        <v>700</v>
      </c>
      <c r="W4506" s="148">
        <f>+DailySales!$V4506*DailySales!$Q4506</f>
        <v>448</v>
      </c>
      <c r="X4506" s="148">
        <f>VLOOKUP(O4506,Stock[],6,FALSE)</f>
        <v>1330</v>
      </c>
      <c r="Y4506" s="148">
        <f>+DailySales!$V4506*DailySales!$X4506</f>
        <v>931000</v>
      </c>
      <c r="Z4506" s="146"/>
      <c r="AA4506" s="146"/>
      <c r="AB4506" s="146"/>
      <c r="AC4506" s="146"/>
      <c r="AD4506" s="146"/>
      <c r="AE4506" s="149"/>
      <c r="AF4506" s="150"/>
      <c r="AG4506" s="151"/>
      <c r="AH4506" s="150"/>
      <c r="AI4506" s="151"/>
      <c r="AJ4506" s="150"/>
      <c r="AK4506" s="151"/>
      <c r="AL4506" s="34"/>
      <c r="AM4506" s="39"/>
      <c r="AN450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931000</v>
      </c>
    </row>
    <row r="4507" spans="1:40" ht="19.5" customHeight="1" x14ac:dyDescent="0.25">
      <c r="A4507" s="141">
        <f t="shared" si="760"/>
        <v>2026</v>
      </c>
      <c r="B4507" s="141">
        <f t="shared" si="761"/>
        <v>2</v>
      </c>
      <c r="C4507" s="154">
        <v>46078</v>
      </c>
      <c r="D4507" s="142">
        <f t="shared" ca="1" si="762"/>
        <v>46097</v>
      </c>
      <c r="E4507" s="142" t="str">
        <f t="shared" ca="1" si="763"/>
        <v>0-Months</v>
      </c>
      <c r="F4507" s="142" t="str">
        <f>VLOOKUP(O4507,Stock[],5,FALSE)</f>
        <v>BE</v>
      </c>
      <c r="G4507" s="143" t="s">
        <v>3834</v>
      </c>
      <c r="H4507" s="144"/>
      <c r="I4507" s="145" t="s">
        <v>189</v>
      </c>
      <c r="J4507" s="141" t="str">
        <f>VLOOKUP(I4507,Customers[],2,FALSE)</f>
        <v>ရွှေမြင်း(ကျော်ကြား)</v>
      </c>
      <c r="K4507" s="141" t="str">
        <f>VLOOKUP(I4507,Customers[],4,FALSE)</f>
        <v>Mahlaing</v>
      </c>
      <c r="L4507" s="32" t="str">
        <f>VLOOKUP(Table85[[#This Row],[CustomerID]],Table!H:K,3,0)</f>
        <v>မလှိုင်</v>
      </c>
      <c r="M4507" s="141" t="str">
        <f>VLOOKUP(I4507,Customers[],5,FALSE)</f>
        <v>WholeSales/Contract</v>
      </c>
      <c r="N4507" s="145" t="s">
        <v>10</v>
      </c>
      <c r="O4507" s="146" t="s">
        <v>2120</v>
      </c>
      <c r="P4507" s="141" t="str">
        <f>VLOOKUP(O4507,Stock[],2,FALSE)</f>
        <v>ဇေ အရက်သန့်</v>
      </c>
      <c r="Q4507" s="147">
        <f>VLOOKUP(O4507,Stock[],3,FALSE)</f>
        <v>0.64</v>
      </c>
      <c r="R4507" s="147">
        <f>VLOOKUP(O4507,Stock[],4,FALSE)</f>
        <v>14</v>
      </c>
      <c r="S4507" s="146"/>
      <c r="T4507" s="147">
        <f>(DailySales!$S4507/DailySales!$R4507)+DailySales!$U4507</f>
        <v>30</v>
      </c>
      <c r="U4507" s="146">
        <v>30</v>
      </c>
      <c r="V4507" s="148">
        <f>+DailySales!$T4507*DailySales!$R4507</f>
        <v>420</v>
      </c>
      <c r="W4507" s="148">
        <f>+DailySales!$V4507*DailySales!$Q4507</f>
        <v>268.8</v>
      </c>
      <c r="X4507" s="148">
        <f>VLOOKUP(O4507,Stock[],6,FALSE)</f>
        <v>1380</v>
      </c>
      <c r="Y4507" s="148">
        <f>+DailySales!$V4507*DailySales!$X4507</f>
        <v>579600</v>
      </c>
      <c r="Z4507" s="146"/>
      <c r="AA4507" s="146"/>
      <c r="AB4507" s="146"/>
      <c r="AC4507" s="146"/>
      <c r="AD4507" s="146"/>
      <c r="AE4507" s="149"/>
      <c r="AF4507" s="150"/>
      <c r="AG4507" s="151"/>
      <c r="AH4507" s="150"/>
      <c r="AI4507" s="151"/>
      <c r="AJ4507" s="150"/>
      <c r="AK4507" s="151"/>
      <c r="AL4507" s="34"/>
      <c r="AM4507" s="39"/>
      <c r="AN450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579600</v>
      </c>
    </row>
    <row r="4508" spans="1:40" ht="19.5" customHeight="1" x14ac:dyDescent="0.25">
      <c r="A4508" s="141">
        <f t="shared" si="760"/>
        <v>2026</v>
      </c>
      <c r="B4508" s="141">
        <f t="shared" si="761"/>
        <v>2</v>
      </c>
      <c r="C4508" s="154">
        <v>46078</v>
      </c>
      <c r="D4508" s="142">
        <f t="shared" ca="1" si="762"/>
        <v>46097</v>
      </c>
      <c r="E4508" s="142" t="str">
        <f t="shared" ca="1" si="763"/>
        <v>0-Months</v>
      </c>
      <c r="F4508" s="142" t="str">
        <f>VLOOKUP(O4508,Stock[],5,FALSE)</f>
        <v>BE</v>
      </c>
      <c r="G4508" s="143" t="s">
        <v>3835</v>
      </c>
      <c r="H4508" s="144"/>
      <c r="I4508" s="145" t="s">
        <v>235</v>
      </c>
      <c r="J4508" s="141" t="str">
        <f>VLOOKUP(I4508,Customers[],2,FALSE)</f>
        <v>ကျော်ကြား</v>
      </c>
      <c r="K4508" s="141" t="str">
        <f>VLOOKUP(I4508,Customers[],4,FALSE)</f>
        <v>Mahlaing</v>
      </c>
      <c r="L4508" s="32" t="str">
        <f>VLOOKUP(Table85[[#This Row],[CustomerID]],Table!H:K,3,0)</f>
        <v>မလှိုင်</v>
      </c>
      <c r="M4508" s="141" t="str">
        <f>VLOOKUP(I4508,Customers[],5,FALSE)</f>
        <v>WholeSales/Contract</v>
      </c>
      <c r="N4508" s="145" t="s">
        <v>10</v>
      </c>
      <c r="O4508" s="146" t="s">
        <v>214</v>
      </c>
      <c r="P4508" s="141" t="str">
        <f>VLOOKUP(O4508,Stock[],2,FALSE)</f>
        <v>ကောင်းကြည်</v>
      </c>
      <c r="Q4508" s="147">
        <f>VLOOKUP(O4508,Stock[],3,FALSE)</f>
        <v>0.64</v>
      </c>
      <c r="R4508" s="147">
        <f>VLOOKUP(O4508,Stock[],4,FALSE)</f>
        <v>14</v>
      </c>
      <c r="S4508" s="146"/>
      <c r="T4508" s="147">
        <f>(DailySales!$S4508/DailySales!$R4508)+DailySales!$U4508</f>
        <v>50</v>
      </c>
      <c r="U4508" s="146">
        <v>50</v>
      </c>
      <c r="V4508" s="148">
        <f>+DailySales!$T4508*DailySales!$R4508</f>
        <v>700</v>
      </c>
      <c r="W4508" s="148">
        <f>+DailySales!$V4508*DailySales!$Q4508</f>
        <v>448</v>
      </c>
      <c r="X4508" s="148">
        <f>VLOOKUP(O4508,Stock[],6,FALSE)</f>
        <v>1330</v>
      </c>
      <c r="Y4508" s="148">
        <f>+DailySales!$V4508*DailySales!$X4508</f>
        <v>931000</v>
      </c>
      <c r="Z4508" s="146"/>
      <c r="AA4508" s="146"/>
      <c r="AB4508" s="146">
        <v>60420</v>
      </c>
      <c r="AC4508" s="146">
        <v>4900</v>
      </c>
      <c r="AD4508" s="146"/>
      <c r="AE4508" s="149"/>
      <c r="AF4508" s="150"/>
      <c r="AG4508" s="151"/>
      <c r="AH4508" s="150"/>
      <c r="AI4508" s="151"/>
      <c r="AJ4508" s="150">
        <v>46085</v>
      </c>
      <c r="AK4508" s="151">
        <v>865680</v>
      </c>
      <c r="AL4508" s="34"/>
      <c r="AM4508" s="39"/>
      <c r="AN450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09" spans="1:40" ht="19.5" customHeight="1" x14ac:dyDescent="0.25">
      <c r="A4509" s="141">
        <f t="shared" si="760"/>
        <v>2026</v>
      </c>
      <c r="B4509" s="141">
        <f t="shared" si="761"/>
        <v>2</v>
      </c>
      <c r="C4509" s="154">
        <v>46078</v>
      </c>
      <c r="D4509" s="142">
        <f t="shared" ca="1" si="762"/>
        <v>46097</v>
      </c>
      <c r="E4509" s="142" t="str">
        <f t="shared" ca="1" si="763"/>
        <v>0-Months</v>
      </c>
      <c r="F4509" s="142" t="str">
        <f>VLOOKUP(O4509,Stock[],5,FALSE)</f>
        <v>BE</v>
      </c>
      <c r="G4509" s="143" t="s">
        <v>3836</v>
      </c>
      <c r="H4509" s="144"/>
      <c r="I4509" s="145" t="s">
        <v>235</v>
      </c>
      <c r="J4509" s="141" t="str">
        <f>VLOOKUP(I4509,Customers[],2,FALSE)</f>
        <v>ကျော်ကြား</v>
      </c>
      <c r="K4509" s="141" t="str">
        <f>VLOOKUP(I4509,Customers[],4,FALSE)</f>
        <v>Mahlaing</v>
      </c>
      <c r="L4509" s="32" t="str">
        <f>VLOOKUP(Table85[[#This Row],[CustomerID]],Table!H:K,3,0)</f>
        <v>မလှိုင်</v>
      </c>
      <c r="M4509" s="141" t="str">
        <f>VLOOKUP(I4509,Customers[],5,FALSE)</f>
        <v>WholeSales/Contract</v>
      </c>
      <c r="N4509" s="145" t="s">
        <v>10</v>
      </c>
      <c r="O4509" s="146" t="s">
        <v>2465</v>
      </c>
      <c r="P4509" s="141" t="str">
        <f>VLOOKUP(O4509,Stock[],2,FALSE)</f>
        <v>မိုးနဲကွန်ကီး</v>
      </c>
      <c r="Q4509" s="147">
        <f>VLOOKUP(O4509,Stock[],3,FALSE)</f>
        <v>0.64</v>
      </c>
      <c r="R4509" s="147">
        <f>VLOOKUP(O4509,Stock[],4,FALSE)</f>
        <v>14</v>
      </c>
      <c r="S4509" s="146"/>
      <c r="T4509" s="147">
        <f>(DailySales!$S4509/DailySales!$R4509)+DailySales!$U4509</f>
        <v>20</v>
      </c>
      <c r="U4509" s="146">
        <v>20</v>
      </c>
      <c r="V4509" s="148">
        <f>+DailySales!$T4509*DailySales!$R4509</f>
        <v>280</v>
      </c>
      <c r="W4509" s="148">
        <f>+DailySales!$V4509*DailySales!$Q4509</f>
        <v>179.20000000000002</v>
      </c>
      <c r="X4509" s="148">
        <f>VLOOKUP(O4509,Stock[],6,FALSE)</f>
        <v>1700</v>
      </c>
      <c r="Y4509" s="148">
        <f>+DailySales!$V4509*DailySales!$X4509</f>
        <v>476000</v>
      </c>
      <c r="Z4509" s="146"/>
      <c r="AA4509" s="146"/>
      <c r="AB4509" s="146"/>
      <c r="AC4509" s="146"/>
      <c r="AD4509" s="146"/>
      <c r="AE4509" s="149"/>
      <c r="AF4509" s="150"/>
      <c r="AG4509" s="151"/>
      <c r="AH4509" s="150"/>
      <c r="AI4509" s="151"/>
      <c r="AJ4509" s="150">
        <v>46085</v>
      </c>
      <c r="AK4509" s="151">
        <v>476000</v>
      </c>
      <c r="AL4509" s="34"/>
      <c r="AM4509" s="39"/>
      <c r="AN450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10" spans="1:40" ht="19.5" customHeight="1" x14ac:dyDescent="0.25">
      <c r="A4510" s="141">
        <f t="shared" si="760"/>
        <v>2026</v>
      </c>
      <c r="B4510" s="141">
        <f t="shared" si="761"/>
        <v>2</v>
      </c>
      <c r="C4510" s="154">
        <v>46078</v>
      </c>
      <c r="D4510" s="142">
        <f t="shared" ca="1" si="762"/>
        <v>46097</v>
      </c>
      <c r="E4510" s="142" t="str">
        <f t="shared" ca="1" si="763"/>
        <v>0-Months</v>
      </c>
      <c r="F4510" s="142" t="str">
        <f>VLOOKUP(O4510,Stock[],5,FALSE)</f>
        <v>BE</v>
      </c>
      <c r="G4510" s="143" t="s">
        <v>3836</v>
      </c>
      <c r="H4510" s="144"/>
      <c r="I4510" s="145" t="s">
        <v>201</v>
      </c>
      <c r="J4510" s="141" t="str">
        <f>VLOOKUP(I4510,Customers[],2,FALSE)</f>
        <v>ဦးအောင်မိုး(ကောင်းသန့်)</v>
      </c>
      <c r="K4510" s="141" t="str">
        <f>VLOOKUP(I4510,Customers[],4,FALSE)</f>
        <v>Meiktila</v>
      </c>
      <c r="L4510" s="32" t="str">
        <f>VLOOKUP(Table85[[#This Row],[CustomerID]],Table!H:K,3,0)</f>
        <v>မိတ္ထီလာ</v>
      </c>
      <c r="M4510" s="141" t="str">
        <f>VLOOKUP(I4510,Customers[],5,FALSE)</f>
        <v>WholeSales/Contract</v>
      </c>
      <c r="N4510" s="145" t="s">
        <v>10</v>
      </c>
      <c r="O4510" s="146" t="s">
        <v>240</v>
      </c>
      <c r="P4510" s="141" t="str">
        <f>VLOOKUP(O4510,Stock[],2,FALSE)</f>
        <v>သံပုရာအရက်</v>
      </c>
      <c r="Q4510" s="147">
        <f>VLOOKUP(O4510,Stock[],3,FALSE)</f>
        <v>0.64</v>
      </c>
      <c r="R4510" s="147">
        <f>VLOOKUP(O4510,Stock[],4,FALSE)</f>
        <v>14</v>
      </c>
      <c r="S4510" s="146"/>
      <c r="T4510" s="147">
        <f>(DailySales!$S4510/DailySales!$R4510)+DailySales!$U4510</f>
        <v>5</v>
      </c>
      <c r="U4510" s="146">
        <v>5</v>
      </c>
      <c r="V4510" s="148">
        <f>+DailySales!$T4510*DailySales!$R4510</f>
        <v>70</v>
      </c>
      <c r="W4510" s="148">
        <f>+DailySales!$V4510*DailySales!$Q4510</f>
        <v>44.800000000000004</v>
      </c>
      <c r="X4510" s="148">
        <f>VLOOKUP(O4510,Stock[],6,FALSE)</f>
        <v>1330</v>
      </c>
      <c r="Y4510" s="148">
        <f>+DailySales!$V4510*DailySales!$X4510</f>
        <v>93100</v>
      </c>
      <c r="Z4510" s="146"/>
      <c r="AA4510" s="146"/>
      <c r="AB4510" s="146"/>
      <c r="AC4510" s="146"/>
      <c r="AD4510" s="146"/>
      <c r="AE4510" s="149"/>
      <c r="AF4510" s="150"/>
      <c r="AG4510" s="151"/>
      <c r="AH4510" s="150">
        <v>46078</v>
      </c>
      <c r="AI4510" s="151">
        <v>93100</v>
      </c>
      <c r="AJ4510" s="150"/>
      <c r="AK4510" s="151"/>
      <c r="AL4510" s="34"/>
      <c r="AM4510" s="39"/>
      <c r="AN451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11" spans="1:40" ht="19.5" customHeight="1" x14ac:dyDescent="0.25">
      <c r="A4511" s="141">
        <f t="shared" si="760"/>
        <v>2026</v>
      </c>
      <c r="B4511" s="141">
        <f t="shared" si="761"/>
        <v>2</v>
      </c>
      <c r="C4511" s="154">
        <v>46078</v>
      </c>
      <c r="D4511" s="142">
        <f t="shared" ca="1" si="762"/>
        <v>46097</v>
      </c>
      <c r="E4511" s="142" t="str">
        <f t="shared" ca="1" si="763"/>
        <v>0-Months</v>
      </c>
      <c r="F4511" s="142" t="str">
        <f>VLOOKUP(O4511,Stock[],5,FALSE)</f>
        <v>BE</v>
      </c>
      <c r="G4511" s="143" t="s">
        <v>3836</v>
      </c>
      <c r="H4511" s="144"/>
      <c r="I4511" s="145" t="s">
        <v>201</v>
      </c>
      <c r="J4511" s="141" t="str">
        <f>VLOOKUP(I4511,Customers[],2,FALSE)</f>
        <v>ဦးအောင်မိုး(ကောင်းသန့်)</v>
      </c>
      <c r="K4511" s="141" t="str">
        <f>VLOOKUP(I4511,Customers[],4,FALSE)</f>
        <v>Meiktila</v>
      </c>
      <c r="L4511" s="32" t="str">
        <f>VLOOKUP(Table85[[#This Row],[CustomerID]],Table!H:K,3,0)</f>
        <v>မိတ္ထီလာ</v>
      </c>
      <c r="M4511" s="141" t="str">
        <f>VLOOKUP(I4511,Customers[],5,FALSE)</f>
        <v>WholeSales/Contract</v>
      </c>
      <c r="N4511" s="145" t="s">
        <v>10</v>
      </c>
      <c r="O4511" s="146" t="s">
        <v>216</v>
      </c>
      <c r="P4511" s="141" t="str">
        <f>VLOOKUP(O4511,Stock[],2,FALSE)</f>
        <v>ဒဂုံအရက်သန့်</v>
      </c>
      <c r="Q4511" s="147">
        <f>VLOOKUP(O4511,Stock[],3,FALSE)</f>
        <v>0.64</v>
      </c>
      <c r="R4511" s="147">
        <f>VLOOKUP(O4511,Stock[],4,FALSE)</f>
        <v>14</v>
      </c>
      <c r="S4511" s="146"/>
      <c r="T4511" s="147">
        <f>(DailySales!$S4511/DailySales!$R4511)+DailySales!$U4511</f>
        <v>30</v>
      </c>
      <c r="U4511" s="146">
        <v>30</v>
      </c>
      <c r="V4511" s="148">
        <f>+DailySales!$T4511*DailySales!$R4511</f>
        <v>420</v>
      </c>
      <c r="W4511" s="148">
        <f>+DailySales!$V4511*DailySales!$Q4511</f>
        <v>268.8</v>
      </c>
      <c r="X4511" s="148">
        <f>VLOOKUP(O4511,Stock[],6,FALSE)</f>
        <v>1330</v>
      </c>
      <c r="Y4511" s="148">
        <f>+DailySales!$V4511*DailySales!$X4511</f>
        <v>558600</v>
      </c>
      <c r="Z4511" s="146"/>
      <c r="AA4511" s="146"/>
      <c r="AB4511" s="146"/>
      <c r="AC4511" s="146"/>
      <c r="AD4511" s="146"/>
      <c r="AE4511" s="149"/>
      <c r="AF4511" s="150"/>
      <c r="AG4511" s="151"/>
      <c r="AH4511" s="150">
        <v>46078</v>
      </c>
      <c r="AI4511" s="151">
        <v>89852</v>
      </c>
      <c r="AJ4511" s="150">
        <v>46079</v>
      </c>
      <c r="AK4511" s="151">
        <v>468748</v>
      </c>
      <c r="AL4511" s="34"/>
      <c r="AM4511" s="39"/>
      <c r="AN451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12" spans="1:40" ht="19.5" customHeight="1" x14ac:dyDescent="0.25">
      <c r="A4512" s="141">
        <f t="shared" si="760"/>
        <v>2026</v>
      </c>
      <c r="B4512" s="141">
        <f t="shared" si="761"/>
        <v>2</v>
      </c>
      <c r="C4512" s="154">
        <v>46078</v>
      </c>
      <c r="D4512" s="142">
        <f t="shared" ca="1" si="762"/>
        <v>46097</v>
      </c>
      <c r="E4512" s="142" t="str">
        <f t="shared" ca="1" si="763"/>
        <v>0-Months</v>
      </c>
      <c r="F4512" s="142" t="str">
        <f>VLOOKUP(O4512,Stock[],5,FALSE)</f>
        <v>BE</v>
      </c>
      <c r="G4512" s="143" t="s">
        <v>3836</v>
      </c>
      <c r="H4512" s="144"/>
      <c r="I4512" s="145" t="s">
        <v>201</v>
      </c>
      <c r="J4512" s="141" t="str">
        <f>VLOOKUP(I4512,Customers[],2,FALSE)</f>
        <v>ဦးအောင်မိုး(ကောင်းသန့်)</v>
      </c>
      <c r="K4512" s="141" t="str">
        <f>VLOOKUP(I4512,Customers[],4,FALSE)</f>
        <v>Meiktila</v>
      </c>
      <c r="L4512" s="32" t="str">
        <f>VLOOKUP(Table85[[#This Row],[CustomerID]],Table!H:K,3,0)</f>
        <v>မိတ္ထီလာ</v>
      </c>
      <c r="M4512" s="141" t="str">
        <f>VLOOKUP(I4512,Customers[],5,FALSE)</f>
        <v>WholeSales/Contract</v>
      </c>
      <c r="N4512" s="145" t="s">
        <v>10</v>
      </c>
      <c r="O4512" s="146" t="s">
        <v>2120</v>
      </c>
      <c r="P4512" s="141" t="str">
        <f>VLOOKUP(O4512,Stock[],2,FALSE)</f>
        <v>ဇေ အရက်သန့်</v>
      </c>
      <c r="Q4512" s="147">
        <f>VLOOKUP(O4512,Stock[],3,FALSE)</f>
        <v>0.64</v>
      </c>
      <c r="R4512" s="147">
        <f>VLOOKUP(O4512,Stock[],4,FALSE)</f>
        <v>14</v>
      </c>
      <c r="S4512" s="146"/>
      <c r="T4512" s="147">
        <f>(DailySales!$S4512/DailySales!$R4512)+DailySales!$U4512</f>
        <v>5</v>
      </c>
      <c r="U4512" s="146">
        <v>5</v>
      </c>
      <c r="V4512" s="148">
        <f>+DailySales!$T4512*DailySales!$R4512</f>
        <v>70</v>
      </c>
      <c r="W4512" s="148">
        <f>+DailySales!$V4512*DailySales!$Q4512</f>
        <v>44.800000000000004</v>
      </c>
      <c r="X4512" s="148">
        <f>VLOOKUP(O4512,Stock[],6,FALSE)</f>
        <v>1380</v>
      </c>
      <c r="Y4512" s="148">
        <f>+DailySales!$V4512*DailySales!$X4512</f>
        <v>96600</v>
      </c>
      <c r="Z4512" s="146"/>
      <c r="AA4512" s="146"/>
      <c r="AB4512" s="146"/>
      <c r="AC4512" s="146"/>
      <c r="AD4512" s="146"/>
      <c r="AE4512" s="149"/>
      <c r="AF4512" s="150"/>
      <c r="AG4512" s="151"/>
      <c r="AH4512" s="150"/>
      <c r="AI4512" s="151"/>
      <c r="AJ4512" s="150">
        <v>46079</v>
      </c>
      <c r="AK4512" s="151">
        <v>96600</v>
      </c>
      <c r="AL4512" s="34"/>
      <c r="AM4512" s="39"/>
      <c r="AN451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13" spans="1:40" ht="19.5" customHeight="1" x14ac:dyDescent="0.25">
      <c r="A4513" s="141">
        <f t="shared" si="760"/>
        <v>2026</v>
      </c>
      <c r="B4513" s="141">
        <f t="shared" si="761"/>
        <v>2</v>
      </c>
      <c r="C4513" s="154">
        <v>46078</v>
      </c>
      <c r="D4513" s="142">
        <f t="shared" ca="1" si="762"/>
        <v>46097</v>
      </c>
      <c r="E4513" s="142" t="str">
        <f t="shared" ca="1" si="763"/>
        <v>0-Months</v>
      </c>
      <c r="F4513" s="142" t="str">
        <f>VLOOKUP(O4513,Stock[],5,FALSE)</f>
        <v>BE</v>
      </c>
      <c r="G4513" s="143" t="s">
        <v>3836</v>
      </c>
      <c r="H4513" s="144"/>
      <c r="I4513" s="145" t="s">
        <v>201</v>
      </c>
      <c r="J4513" s="141" t="str">
        <f>VLOOKUP(I4513,Customers[],2,FALSE)</f>
        <v>ဦးအောင်မိုး(ကောင်းသန့်)</v>
      </c>
      <c r="K4513" s="141" t="str">
        <f>VLOOKUP(I4513,Customers[],4,FALSE)</f>
        <v>Meiktila</v>
      </c>
      <c r="L4513" s="32" t="str">
        <f>VLOOKUP(Table85[[#This Row],[CustomerID]],Table!H:K,3,0)</f>
        <v>မိတ္ထီလာ</v>
      </c>
      <c r="M4513" s="141" t="str">
        <f>VLOOKUP(I4513,Customers[],5,FALSE)</f>
        <v>WholeSales/Contract</v>
      </c>
      <c r="N4513" s="145" t="s">
        <v>10</v>
      </c>
      <c r="O4513" s="146" t="s">
        <v>214</v>
      </c>
      <c r="P4513" s="141" t="str">
        <f>VLOOKUP(O4513,Stock[],2,FALSE)</f>
        <v>ကောင်းကြည်</v>
      </c>
      <c r="Q4513" s="147">
        <f>VLOOKUP(O4513,Stock[],3,FALSE)</f>
        <v>0.64</v>
      </c>
      <c r="R4513" s="147">
        <f>VLOOKUP(O4513,Stock[],4,FALSE)</f>
        <v>14</v>
      </c>
      <c r="S4513" s="146"/>
      <c r="T4513" s="147">
        <f>(DailySales!$S4513/DailySales!$R4513)+DailySales!$U4513</f>
        <v>20</v>
      </c>
      <c r="U4513" s="146">
        <v>20</v>
      </c>
      <c r="V4513" s="148">
        <f>+DailySales!$T4513*DailySales!$R4513</f>
        <v>280</v>
      </c>
      <c r="W4513" s="148">
        <f>+DailySales!$V4513*DailySales!$Q4513</f>
        <v>179.20000000000002</v>
      </c>
      <c r="X4513" s="148">
        <f>VLOOKUP(O4513,Stock[],6,FALSE)</f>
        <v>1330</v>
      </c>
      <c r="Y4513" s="148">
        <f>+DailySales!$V4513*DailySales!$X4513</f>
        <v>372400</v>
      </c>
      <c r="Z4513" s="146"/>
      <c r="AA4513" s="146"/>
      <c r="AB4513" s="146"/>
      <c r="AC4513" s="146"/>
      <c r="AD4513" s="146"/>
      <c r="AE4513" s="149"/>
      <c r="AF4513" s="150"/>
      <c r="AG4513" s="151"/>
      <c r="AH4513" s="150"/>
      <c r="AI4513" s="151"/>
      <c r="AJ4513" s="150">
        <v>46079</v>
      </c>
      <c r="AK4513" s="151">
        <v>372400</v>
      </c>
      <c r="AL4513" s="34"/>
      <c r="AM4513" s="39"/>
      <c r="AN451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14" spans="1:40" ht="19.5" customHeight="1" x14ac:dyDescent="0.25">
      <c r="A4514" s="141">
        <f t="shared" si="760"/>
        <v>2026</v>
      </c>
      <c r="B4514" s="141">
        <f t="shared" si="761"/>
        <v>2</v>
      </c>
      <c r="C4514" s="154">
        <v>46078</v>
      </c>
      <c r="D4514" s="142">
        <f t="shared" ca="1" si="762"/>
        <v>46097</v>
      </c>
      <c r="E4514" s="142" t="str">
        <f t="shared" ca="1" si="763"/>
        <v>0-Months</v>
      </c>
      <c r="F4514" s="142" t="str">
        <f>VLOOKUP(O4514,Stock[],5,FALSE)</f>
        <v>BE</v>
      </c>
      <c r="G4514" s="143" t="s">
        <v>3836</v>
      </c>
      <c r="H4514" s="144"/>
      <c r="I4514" s="145" t="s">
        <v>201</v>
      </c>
      <c r="J4514" s="141" t="str">
        <f>VLOOKUP(I4514,Customers[],2,FALSE)</f>
        <v>ဦးအောင်မိုး(ကောင်းသန့်)</v>
      </c>
      <c r="K4514" s="141" t="str">
        <f>VLOOKUP(I4514,Customers[],4,FALSE)</f>
        <v>Meiktila</v>
      </c>
      <c r="L4514" s="32" t="str">
        <f>VLOOKUP(Table85[[#This Row],[CustomerID]],Table!H:K,3,0)</f>
        <v>မိတ္ထီလာ</v>
      </c>
      <c r="M4514" s="141" t="str">
        <f>VLOOKUP(I4514,Customers[],5,FALSE)</f>
        <v>WholeSales/Contract</v>
      </c>
      <c r="N4514" s="145" t="s">
        <v>10</v>
      </c>
      <c r="O4514" s="146" t="s">
        <v>217</v>
      </c>
      <c r="P4514" s="141" t="str">
        <f>VLOOKUP(O4514,Stock[],2,FALSE)</f>
        <v>လိမ္မော်ဖြူ</v>
      </c>
      <c r="Q4514" s="147">
        <f>VLOOKUP(O4514,Stock[],3,FALSE)</f>
        <v>0.64</v>
      </c>
      <c r="R4514" s="147">
        <f>VLOOKUP(O4514,Stock[],4,FALSE)</f>
        <v>24</v>
      </c>
      <c r="S4514" s="146"/>
      <c r="T4514" s="147">
        <f>(DailySales!$S4514/DailySales!$R4514)+DailySales!$U4514</f>
        <v>5</v>
      </c>
      <c r="U4514" s="146">
        <v>5</v>
      </c>
      <c r="V4514" s="148">
        <f>+DailySales!$T4514*DailySales!$R4514</f>
        <v>120</v>
      </c>
      <c r="W4514" s="148">
        <f>+DailySales!$V4514*DailySales!$Q4514</f>
        <v>76.8</v>
      </c>
      <c r="X4514" s="148">
        <f>VLOOKUP(O4514,Stock[],6,FALSE)</f>
        <v>1330</v>
      </c>
      <c r="Y4514" s="148">
        <f>+DailySales!$V4514*DailySales!$X4514</f>
        <v>159600</v>
      </c>
      <c r="Z4514" s="146"/>
      <c r="AA4514" s="146"/>
      <c r="AB4514" s="146"/>
      <c r="AC4514" s="146"/>
      <c r="AD4514" s="146"/>
      <c r="AE4514" s="149"/>
      <c r="AF4514" s="150"/>
      <c r="AG4514" s="151"/>
      <c r="AH4514" s="150"/>
      <c r="AI4514" s="151"/>
      <c r="AJ4514" s="150">
        <v>46079</v>
      </c>
      <c r="AK4514" s="151">
        <v>159600</v>
      </c>
      <c r="AL4514" s="34"/>
      <c r="AM4514" s="39"/>
      <c r="AN451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15" spans="1:40" ht="19.5" customHeight="1" x14ac:dyDescent="0.25">
      <c r="A4515" s="141">
        <f>YEAR(C4515)</f>
        <v>2026</v>
      </c>
      <c r="B4515" s="141">
        <f>MONTH(C4515)</f>
        <v>2</v>
      </c>
      <c r="C4515" s="154">
        <v>46078</v>
      </c>
      <c r="D4515" s="142">
        <f ca="1">TODAY()</f>
        <v>46097</v>
      </c>
      <c r="E4515" s="142" t="str">
        <f ca="1">DATEDIF(C4515,D4515,"M")&amp;"-Months"</f>
        <v>0-Months</v>
      </c>
      <c r="F4515" s="142" t="str">
        <f>VLOOKUP(O4515,Stock[],5,FALSE)</f>
        <v>BE</v>
      </c>
      <c r="G4515" s="143" t="s">
        <v>3837</v>
      </c>
      <c r="H4515" s="144"/>
      <c r="I4515" s="145" t="s">
        <v>233</v>
      </c>
      <c r="J4515" s="141" t="str">
        <f>VLOOKUP(I4515,Customers[],2,FALSE)</f>
        <v>ဦးဝင်းနိုင်</v>
      </c>
      <c r="K4515" s="141" t="str">
        <f>VLOOKUP(I4515,Customers[],4,FALSE)</f>
        <v>Wandwin</v>
      </c>
      <c r="L4515" s="32" t="str">
        <f>VLOOKUP(Table85[[#This Row],[CustomerID]],Table!H:K,3,0)</f>
        <v>လျှော်ပင်</v>
      </c>
      <c r="M4515" s="141" t="str">
        <f>VLOOKUP(I4515,Customers[],5,FALSE)</f>
        <v>WholeSales/Contract</v>
      </c>
      <c r="N4515" s="145" t="s">
        <v>10</v>
      </c>
      <c r="O4515" s="146" t="s">
        <v>220</v>
      </c>
      <c r="P4515" s="141" t="str">
        <f>VLOOKUP(O4515,Stock[],2,FALSE)</f>
        <v>မြန်မာရှောက်ပျား</v>
      </c>
      <c r="Q4515" s="147">
        <f>VLOOKUP(O4515,Stock[],3,FALSE)</f>
        <v>0.64</v>
      </c>
      <c r="R4515" s="147">
        <f>VLOOKUP(O4515,Stock[],4,FALSE)</f>
        <v>14</v>
      </c>
      <c r="S4515" s="146"/>
      <c r="T4515" s="147">
        <f>(DailySales!$S4515/DailySales!$R4515)+DailySales!$U4515</f>
        <v>40</v>
      </c>
      <c r="U4515" s="146">
        <v>40</v>
      </c>
      <c r="V4515" s="148">
        <f>+DailySales!$T4515*DailySales!$R4515</f>
        <v>560</v>
      </c>
      <c r="W4515" s="148">
        <f>+DailySales!$V4515*DailySales!$Q4515</f>
        <v>358.40000000000003</v>
      </c>
      <c r="X4515" s="148">
        <f>VLOOKUP(O4515,Stock[],6,FALSE)</f>
        <v>1370</v>
      </c>
      <c r="Y4515" s="148">
        <f>+DailySales!$V4515*DailySales!$X4515</f>
        <v>767200</v>
      </c>
      <c r="Z4515" s="146"/>
      <c r="AA4515" s="146"/>
      <c r="AB4515" s="146"/>
      <c r="AC4515" s="146"/>
      <c r="AD4515" s="146"/>
      <c r="AE4515" s="149"/>
      <c r="AF4515" s="150"/>
      <c r="AG4515" s="151"/>
      <c r="AH4515" s="150"/>
      <c r="AI4515" s="151"/>
      <c r="AJ4515" s="150"/>
      <c r="AK4515" s="151"/>
      <c r="AL4515" s="34"/>
      <c r="AM4515" s="39"/>
      <c r="AN451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767200</v>
      </c>
    </row>
    <row r="4516" spans="1:40" ht="19.5" customHeight="1" x14ac:dyDescent="0.25">
      <c r="A4516" s="141">
        <f t="shared" ref="A4516:A4524" si="764">YEAR(C4516)</f>
        <v>2026</v>
      </c>
      <c r="B4516" s="141">
        <f t="shared" ref="B4516:B4524" si="765">MONTH(C4516)</f>
        <v>2</v>
      </c>
      <c r="C4516" s="154">
        <v>46078</v>
      </c>
      <c r="D4516" s="142">
        <f t="shared" ref="D4516:D4524" ca="1" si="766">TODAY()</f>
        <v>46097</v>
      </c>
      <c r="E4516" s="142" t="str">
        <f t="shared" ref="E4516:E4524" ca="1" si="767">DATEDIF(C4516,D4516,"M")&amp;"-Months"</f>
        <v>0-Months</v>
      </c>
      <c r="F4516" s="142" t="str">
        <f>VLOOKUP(O4516,Stock[],5,FALSE)</f>
        <v>BE</v>
      </c>
      <c r="G4516" s="143" t="s">
        <v>3837</v>
      </c>
      <c r="H4516" s="144"/>
      <c r="I4516" s="145" t="s">
        <v>233</v>
      </c>
      <c r="J4516" s="141" t="str">
        <f>VLOOKUP(I4516,Customers[],2,FALSE)</f>
        <v>ဦးဝင်းနိုင်</v>
      </c>
      <c r="K4516" s="141" t="str">
        <f>VLOOKUP(I4516,Customers[],4,FALSE)</f>
        <v>Wandwin</v>
      </c>
      <c r="L4516" s="32" t="str">
        <f>VLOOKUP(Table85[[#This Row],[CustomerID]],Table!H:K,3,0)</f>
        <v>လျှော်ပင်</v>
      </c>
      <c r="M4516" s="141" t="str">
        <f>VLOOKUP(I4516,Customers[],5,FALSE)</f>
        <v>WholeSales/Contract</v>
      </c>
      <c r="N4516" s="145" t="s">
        <v>10</v>
      </c>
      <c r="O4516" s="146" t="s">
        <v>216</v>
      </c>
      <c r="P4516" s="141" t="str">
        <f>VLOOKUP(O4516,Stock[],2,FALSE)</f>
        <v>ဒဂုံအရက်သန့်</v>
      </c>
      <c r="Q4516" s="147">
        <f>VLOOKUP(O4516,Stock[],3,FALSE)</f>
        <v>0.64</v>
      </c>
      <c r="R4516" s="147">
        <f>VLOOKUP(O4516,Stock[],4,FALSE)</f>
        <v>14</v>
      </c>
      <c r="S4516" s="146"/>
      <c r="T4516" s="147">
        <f>(DailySales!$S4516/DailySales!$R4516)+DailySales!$U4516</f>
        <v>15</v>
      </c>
      <c r="U4516" s="146">
        <v>15</v>
      </c>
      <c r="V4516" s="148">
        <f>+DailySales!$T4516*DailySales!$R4516</f>
        <v>210</v>
      </c>
      <c r="W4516" s="148">
        <f>+DailySales!$V4516*DailySales!$Q4516</f>
        <v>134.4</v>
      </c>
      <c r="X4516" s="148">
        <f>VLOOKUP(O4516,Stock[],6,FALSE)</f>
        <v>1330</v>
      </c>
      <c r="Y4516" s="148">
        <f>+DailySales!$V4516*DailySales!$X4516</f>
        <v>279300</v>
      </c>
      <c r="Z4516" s="146"/>
      <c r="AA4516" s="146"/>
      <c r="AB4516" s="146"/>
      <c r="AC4516" s="146"/>
      <c r="AD4516" s="146"/>
      <c r="AE4516" s="149"/>
      <c r="AF4516" s="150"/>
      <c r="AG4516" s="151"/>
      <c r="AH4516" s="150"/>
      <c r="AI4516" s="151"/>
      <c r="AJ4516" s="150"/>
      <c r="AK4516" s="151"/>
      <c r="AL4516" s="34"/>
      <c r="AM4516" s="39"/>
      <c r="AN451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279300</v>
      </c>
    </row>
    <row r="4517" spans="1:40" ht="19.5" customHeight="1" x14ac:dyDescent="0.25">
      <c r="A4517" s="141">
        <f t="shared" si="764"/>
        <v>2026</v>
      </c>
      <c r="B4517" s="141">
        <f t="shared" si="765"/>
        <v>2</v>
      </c>
      <c r="C4517" s="154">
        <v>46078</v>
      </c>
      <c r="D4517" s="142">
        <f t="shared" ca="1" si="766"/>
        <v>46097</v>
      </c>
      <c r="E4517" s="142" t="str">
        <f t="shared" ca="1" si="767"/>
        <v>0-Months</v>
      </c>
      <c r="F4517" s="142" t="str">
        <f>VLOOKUP(O4517,Stock[],5,FALSE)</f>
        <v>BE</v>
      </c>
      <c r="G4517" s="143" t="s">
        <v>3837</v>
      </c>
      <c r="H4517" s="144"/>
      <c r="I4517" s="145" t="s">
        <v>233</v>
      </c>
      <c r="J4517" s="141" t="str">
        <f>VLOOKUP(I4517,Customers[],2,FALSE)</f>
        <v>ဦးဝင်းနိုင်</v>
      </c>
      <c r="K4517" s="141" t="str">
        <f>VLOOKUP(I4517,Customers[],4,FALSE)</f>
        <v>Wandwin</v>
      </c>
      <c r="L4517" s="32" t="str">
        <f>VLOOKUP(Table85[[#This Row],[CustomerID]],Table!H:K,3,0)</f>
        <v>လျှော်ပင်</v>
      </c>
      <c r="M4517" s="141" t="str">
        <f>VLOOKUP(I4517,Customers[],5,FALSE)</f>
        <v>WholeSales/Contract</v>
      </c>
      <c r="N4517" s="145" t="s">
        <v>10</v>
      </c>
      <c r="O4517" s="146" t="s">
        <v>2120</v>
      </c>
      <c r="P4517" s="141" t="str">
        <f>VLOOKUP(O4517,Stock[],2,FALSE)</f>
        <v>ဇေ အရက်သန့်</v>
      </c>
      <c r="Q4517" s="147">
        <f>VLOOKUP(O4517,Stock[],3,FALSE)</f>
        <v>0.64</v>
      </c>
      <c r="R4517" s="147">
        <f>VLOOKUP(O4517,Stock[],4,FALSE)</f>
        <v>14</v>
      </c>
      <c r="S4517" s="146"/>
      <c r="T4517" s="147">
        <f>(DailySales!$S4517/DailySales!$R4517)+DailySales!$U4517</f>
        <v>15</v>
      </c>
      <c r="U4517" s="146">
        <v>15</v>
      </c>
      <c r="V4517" s="148">
        <f>+DailySales!$T4517*DailySales!$R4517</f>
        <v>210</v>
      </c>
      <c r="W4517" s="148">
        <f>+DailySales!$V4517*DailySales!$Q4517</f>
        <v>134.4</v>
      </c>
      <c r="X4517" s="148">
        <f>VLOOKUP(O4517,Stock[],6,FALSE)</f>
        <v>1380</v>
      </c>
      <c r="Y4517" s="148">
        <f>+DailySales!$V4517*DailySales!$X4517</f>
        <v>289800</v>
      </c>
      <c r="Z4517" s="146"/>
      <c r="AA4517" s="146"/>
      <c r="AB4517" s="146"/>
      <c r="AC4517" s="146"/>
      <c r="AD4517" s="146"/>
      <c r="AE4517" s="149"/>
      <c r="AF4517" s="150"/>
      <c r="AG4517" s="151"/>
      <c r="AH4517" s="150"/>
      <c r="AI4517" s="151"/>
      <c r="AJ4517" s="150"/>
      <c r="AK4517" s="151"/>
      <c r="AL4517" s="34"/>
      <c r="AM4517" s="39"/>
      <c r="AN451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289800</v>
      </c>
    </row>
    <row r="4518" spans="1:40" ht="19.5" customHeight="1" x14ac:dyDescent="0.25">
      <c r="A4518" s="141">
        <f t="shared" si="764"/>
        <v>2026</v>
      </c>
      <c r="B4518" s="141">
        <f t="shared" si="765"/>
        <v>2</v>
      </c>
      <c r="C4518" s="154">
        <v>46078</v>
      </c>
      <c r="D4518" s="142">
        <f t="shared" ca="1" si="766"/>
        <v>46097</v>
      </c>
      <c r="E4518" s="142" t="str">
        <f t="shared" ca="1" si="767"/>
        <v>0-Months</v>
      </c>
      <c r="F4518" s="142" t="str">
        <f>VLOOKUP(O4518,Stock[],5,FALSE)</f>
        <v>BE</v>
      </c>
      <c r="G4518" s="143" t="s">
        <v>3837</v>
      </c>
      <c r="H4518" s="144"/>
      <c r="I4518" s="145" t="s">
        <v>233</v>
      </c>
      <c r="J4518" s="141" t="str">
        <f>VLOOKUP(I4518,Customers[],2,FALSE)</f>
        <v>ဦးဝင်းနိုင်</v>
      </c>
      <c r="K4518" s="141" t="str">
        <f>VLOOKUP(I4518,Customers[],4,FALSE)</f>
        <v>Wandwin</v>
      </c>
      <c r="L4518" s="32" t="str">
        <f>VLOOKUP(Table85[[#This Row],[CustomerID]],Table!H:K,3,0)</f>
        <v>လျှော်ပင်</v>
      </c>
      <c r="M4518" s="141" t="str">
        <f>VLOOKUP(I4518,Customers[],5,FALSE)</f>
        <v>WholeSales/Contract</v>
      </c>
      <c r="N4518" s="145" t="s">
        <v>10</v>
      </c>
      <c r="O4518" s="146" t="s">
        <v>214</v>
      </c>
      <c r="P4518" s="141" t="str">
        <f>VLOOKUP(O4518,Stock[],2,FALSE)</f>
        <v>ကောင်းကြည်</v>
      </c>
      <c r="Q4518" s="147">
        <f>VLOOKUP(O4518,Stock[],3,FALSE)</f>
        <v>0.64</v>
      </c>
      <c r="R4518" s="147">
        <f>VLOOKUP(O4518,Stock[],4,FALSE)</f>
        <v>14</v>
      </c>
      <c r="S4518" s="146"/>
      <c r="T4518" s="147">
        <f>(DailySales!$S4518/DailySales!$R4518)+DailySales!$U4518</f>
        <v>5</v>
      </c>
      <c r="U4518" s="146">
        <v>5</v>
      </c>
      <c r="V4518" s="148">
        <f>+DailySales!$T4518*DailySales!$R4518</f>
        <v>70</v>
      </c>
      <c r="W4518" s="148">
        <f>+DailySales!$V4518*DailySales!$Q4518</f>
        <v>44.800000000000004</v>
      </c>
      <c r="X4518" s="148">
        <f>VLOOKUP(O4518,Stock[],6,FALSE)</f>
        <v>1330</v>
      </c>
      <c r="Y4518" s="148">
        <f>+DailySales!$V4518*DailySales!$X4518</f>
        <v>93100</v>
      </c>
      <c r="Z4518" s="146"/>
      <c r="AA4518" s="146"/>
      <c r="AB4518" s="146"/>
      <c r="AC4518" s="146"/>
      <c r="AD4518" s="146"/>
      <c r="AE4518" s="149"/>
      <c r="AF4518" s="150"/>
      <c r="AG4518" s="151"/>
      <c r="AH4518" s="150"/>
      <c r="AI4518" s="151"/>
      <c r="AJ4518" s="150"/>
      <c r="AK4518" s="151"/>
      <c r="AL4518" s="34"/>
      <c r="AM4518" s="39"/>
      <c r="AN451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</v>
      </c>
    </row>
    <row r="4519" spans="1:40" ht="19.5" customHeight="1" x14ac:dyDescent="0.25">
      <c r="A4519" s="141">
        <f t="shared" si="764"/>
        <v>2026</v>
      </c>
      <c r="B4519" s="141">
        <f t="shared" si="765"/>
        <v>2</v>
      </c>
      <c r="C4519" s="154">
        <v>46078</v>
      </c>
      <c r="D4519" s="142">
        <f t="shared" ca="1" si="766"/>
        <v>46097</v>
      </c>
      <c r="E4519" s="142" t="str">
        <f t="shared" ca="1" si="767"/>
        <v>0-Months</v>
      </c>
      <c r="F4519" s="142" t="str">
        <f>VLOOKUP(O4519,Stock[],5,FALSE)</f>
        <v>BE</v>
      </c>
      <c r="G4519" s="143" t="s">
        <v>3837</v>
      </c>
      <c r="H4519" s="144"/>
      <c r="I4519" s="145" t="s">
        <v>233</v>
      </c>
      <c r="J4519" s="141" t="str">
        <f>VLOOKUP(I4519,Customers[],2,FALSE)</f>
        <v>ဦးဝင်းနိုင်</v>
      </c>
      <c r="K4519" s="141" t="str">
        <f>VLOOKUP(I4519,Customers[],4,FALSE)</f>
        <v>Wandwin</v>
      </c>
      <c r="L4519" s="32" t="str">
        <f>VLOOKUP(Table85[[#This Row],[CustomerID]],Table!H:K,3,0)</f>
        <v>လျှော်ပင်</v>
      </c>
      <c r="M4519" s="141" t="str">
        <f>VLOOKUP(I4519,Customers[],5,FALSE)</f>
        <v>WholeSales/Contract</v>
      </c>
      <c r="N4519" s="145" t="s">
        <v>10</v>
      </c>
      <c r="O4519" s="146" t="s">
        <v>210</v>
      </c>
      <c r="P4519" s="141" t="str">
        <f>VLOOKUP(O4519,Stock[],2,FALSE)</f>
        <v>ဇေယျဝတီ Red ပု</v>
      </c>
      <c r="Q4519" s="147">
        <f>VLOOKUP(O4519,Stock[],3,FALSE)</f>
        <v>0.64</v>
      </c>
      <c r="R4519" s="147">
        <f>VLOOKUP(O4519,Stock[],4,FALSE)</f>
        <v>14</v>
      </c>
      <c r="S4519" s="146"/>
      <c r="T4519" s="147">
        <f>(DailySales!$S4519/DailySales!$R4519)+DailySales!$U4519</f>
        <v>5</v>
      </c>
      <c r="U4519" s="146">
        <v>5</v>
      </c>
      <c r="V4519" s="148">
        <f>+DailySales!$T4519*DailySales!$R4519</f>
        <v>70</v>
      </c>
      <c r="W4519" s="148">
        <f>+DailySales!$V4519*DailySales!$Q4519</f>
        <v>44.800000000000004</v>
      </c>
      <c r="X4519" s="148">
        <f>VLOOKUP(O4519,Stock[],6,FALSE)</f>
        <v>1600</v>
      </c>
      <c r="Y4519" s="148">
        <f>+DailySales!$V4519*DailySales!$X4519</f>
        <v>112000</v>
      </c>
      <c r="Z4519" s="146"/>
      <c r="AA4519" s="146"/>
      <c r="AB4519" s="146"/>
      <c r="AC4519" s="146"/>
      <c r="AD4519" s="146"/>
      <c r="AE4519" s="149"/>
      <c r="AF4519" s="150"/>
      <c r="AG4519" s="151"/>
      <c r="AH4519" s="150"/>
      <c r="AI4519" s="151"/>
      <c r="AJ4519" s="150"/>
      <c r="AK4519" s="151"/>
      <c r="AL4519" s="34"/>
      <c r="AM4519" s="39"/>
      <c r="AN451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112000</v>
      </c>
    </row>
    <row r="4520" spans="1:40" ht="19.5" customHeight="1" x14ac:dyDescent="0.25">
      <c r="A4520" s="141">
        <f t="shared" si="764"/>
        <v>2026</v>
      </c>
      <c r="B4520" s="141">
        <f t="shared" si="765"/>
        <v>2</v>
      </c>
      <c r="C4520" s="154">
        <v>46078</v>
      </c>
      <c r="D4520" s="142">
        <f t="shared" ca="1" si="766"/>
        <v>46097</v>
      </c>
      <c r="E4520" s="142" t="str">
        <f t="shared" ca="1" si="767"/>
        <v>0-Months</v>
      </c>
      <c r="F4520" s="142" t="str">
        <f>VLOOKUP(O4520,Stock[],5,FALSE)</f>
        <v>BE</v>
      </c>
      <c r="G4520" s="143" t="s">
        <v>3837</v>
      </c>
      <c r="H4520" s="144"/>
      <c r="I4520" s="145" t="s">
        <v>233</v>
      </c>
      <c r="J4520" s="141" t="str">
        <f>VLOOKUP(I4520,Customers[],2,FALSE)</f>
        <v>ဦးဝင်းနိုင်</v>
      </c>
      <c r="K4520" s="141" t="str">
        <f>VLOOKUP(I4520,Customers[],4,FALSE)</f>
        <v>Wandwin</v>
      </c>
      <c r="L4520" s="32" t="str">
        <f>VLOOKUP(Table85[[#This Row],[CustomerID]],Table!H:K,3,0)</f>
        <v>လျှော်ပင်</v>
      </c>
      <c r="M4520" s="141" t="str">
        <f>VLOOKUP(I4520,Customers[],5,FALSE)</f>
        <v>WholeSales/Contract</v>
      </c>
      <c r="N4520" s="145" t="s">
        <v>10</v>
      </c>
      <c r="O4520" s="146" t="s">
        <v>205</v>
      </c>
      <c r="P4520" s="141" t="str">
        <f>VLOOKUP(O4520,Stock[],2,FALSE)</f>
        <v>ကောင်းကြည် ကော် 25%  (1Ltr )</v>
      </c>
      <c r="Q4520" s="147">
        <f>VLOOKUP(O4520,Stock[],3,FALSE)</f>
        <v>1</v>
      </c>
      <c r="R4520" s="147">
        <f>VLOOKUP(O4520,Stock[],4,FALSE)</f>
        <v>12</v>
      </c>
      <c r="S4520" s="146"/>
      <c r="T4520" s="147">
        <f>(DailySales!$S4520/DailySales!$R4520)+DailySales!$U4520</f>
        <v>20</v>
      </c>
      <c r="U4520" s="146">
        <v>20</v>
      </c>
      <c r="V4520" s="148">
        <f>+DailySales!$T4520*DailySales!$R4520</f>
        <v>240</v>
      </c>
      <c r="W4520" s="148">
        <f>+DailySales!$V4520*DailySales!$Q4520</f>
        <v>240</v>
      </c>
      <c r="X4520" s="148">
        <f>VLOOKUP(O4520,Stock[],6,FALSE)</f>
        <v>1530</v>
      </c>
      <c r="Y4520" s="148">
        <f>+DailySales!$V4520*DailySales!$X4520</f>
        <v>367200</v>
      </c>
      <c r="Z4520" s="146"/>
      <c r="AA4520" s="146"/>
      <c r="AB4520" s="146"/>
      <c r="AC4520" s="146"/>
      <c r="AD4520" s="146"/>
      <c r="AE4520" s="149"/>
      <c r="AF4520" s="150"/>
      <c r="AG4520" s="151"/>
      <c r="AH4520" s="150"/>
      <c r="AI4520" s="151"/>
      <c r="AJ4520" s="150"/>
      <c r="AK4520" s="151"/>
      <c r="AL4520" s="34"/>
      <c r="AM4520" s="39"/>
      <c r="AN452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367200</v>
      </c>
    </row>
    <row r="4521" spans="1:40" ht="19.5" customHeight="1" x14ac:dyDescent="0.25">
      <c r="A4521" s="141">
        <f t="shared" si="764"/>
        <v>2026</v>
      </c>
      <c r="B4521" s="141">
        <f t="shared" si="765"/>
        <v>2</v>
      </c>
      <c r="C4521" s="154">
        <v>46078</v>
      </c>
      <c r="D4521" s="142">
        <f t="shared" ca="1" si="766"/>
        <v>46097</v>
      </c>
      <c r="E4521" s="142" t="str">
        <f t="shared" ca="1" si="767"/>
        <v>0-Months</v>
      </c>
      <c r="F4521" s="142" t="str">
        <f>VLOOKUP(O4521,Stock[],5,FALSE)</f>
        <v>BE</v>
      </c>
      <c r="G4521" s="143" t="s">
        <v>3838</v>
      </c>
      <c r="H4521" s="144"/>
      <c r="I4521" s="145" t="s">
        <v>1852</v>
      </c>
      <c r="J4521" s="141" t="str">
        <f>VLOOKUP(I4521,Customers[],2,FALSE)</f>
        <v>Summer-1</v>
      </c>
      <c r="K4521" s="141" t="str">
        <f>VLOOKUP(I4521,Customers[],4,FALSE)</f>
        <v>Meiktila</v>
      </c>
      <c r="L4521" s="32" t="str">
        <f>VLOOKUP(Table85[[#This Row],[CustomerID]],Table!H:K,3,0)</f>
        <v>မိတ္ထီလာ</v>
      </c>
      <c r="M4521" s="141" t="str">
        <f>VLOOKUP(I4521,Customers[],5,FALSE)</f>
        <v>WholeSales</v>
      </c>
      <c r="N4521" s="145" t="s">
        <v>10</v>
      </c>
      <c r="O4521" s="146" t="s">
        <v>240</v>
      </c>
      <c r="P4521" s="141" t="str">
        <f>VLOOKUP(O4521,Stock[],2,FALSE)</f>
        <v>သံပုရာအရက်</v>
      </c>
      <c r="Q4521" s="147">
        <f>VLOOKUP(O4521,Stock[],3,FALSE)</f>
        <v>0.64</v>
      </c>
      <c r="R4521" s="147">
        <f>VLOOKUP(O4521,Stock[],4,FALSE)</f>
        <v>14</v>
      </c>
      <c r="S4521" s="146"/>
      <c r="T4521" s="147">
        <f>(DailySales!$S4521/DailySales!$R4521)+DailySales!$U4521</f>
        <v>50</v>
      </c>
      <c r="U4521" s="146">
        <v>50</v>
      </c>
      <c r="V4521" s="148">
        <f>+DailySales!$T4521*DailySales!$R4521</f>
        <v>700</v>
      </c>
      <c r="W4521" s="148">
        <f>+DailySales!$V4521*DailySales!$Q4521</f>
        <v>448</v>
      </c>
      <c r="X4521" s="148">
        <f>VLOOKUP(O4521,Stock[],6,FALSE)</f>
        <v>1330</v>
      </c>
      <c r="Y4521" s="148">
        <f>+DailySales!$V4521*DailySales!$X4521</f>
        <v>931000</v>
      </c>
      <c r="Z4521" s="146"/>
      <c r="AA4521" s="146"/>
      <c r="AB4521" s="146"/>
      <c r="AC4521" s="146"/>
      <c r="AD4521" s="146"/>
      <c r="AE4521" s="149"/>
      <c r="AF4521" s="150"/>
      <c r="AG4521" s="151"/>
      <c r="AH4521" s="150"/>
      <c r="AI4521" s="151"/>
      <c r="AJ4521" s="150"/>
      <c r="AK4521" s="151"/>
      <c r="AL4521" s="34"/>
      <c r="AM4521" s="39"/>
      <c r="AN452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931000</v>
      </c>
    </row>
    <row r="4522" spans="1:40" ht="19.5" customHeight="1" x14ac:dyDescent="0.25">
      <c r="A4522" s="141">
        <f t="shared" si="764"/>
        <v>2026</v>
      </c>
      <c r="B4522" s="141">
        <f t="shared" si="765"/>
        <v>2</v>
      </c>
      <c r="C4522" s="154">
        <v>46078</v>
      </c>
      <c r="D4522" s="142">
        <f t="shared" ca="1" si="766"/>
        <v>46097</v>
      </c>
      <c r="E4522" s="142" t="str">
        <f t="shared" ca="1" si="767"/>
        <v>0-Months</v>
      </c>
      <c r="F4522" s="142" t="str">
        <f>VLOOKUP(O4522,Stock[],5,FALSE)</f>
        <v>BE</v>
      </c>
      <c r="G4522" s="143" t="s">
        <v>3838</v>
      </c>
      <c r="H4522" s="144"/>
      <c r="I4522" s="145" t="s">
        <v>1852</v>
      </c>
      <c r="J4522" s="141" t="str">
        <f>VLOOKUP(I4522,Customers[],2,FALSE)</f>
        <v>Summer-1</v>
      </c>
      <c r="K4522" s="141" t="str">
        <f>VLOOKUP(I4522,Customers[],4,FALSE)</f>
        <v>Meiktila</v>
      </c>
      <c r="L4522" s="32" t="str">
        <f>VLOOKUP(Table85[[#This Row],[CustomerID]],Table!H:K,3,0)</f>
        <v>မိတ္ထီလာ</v>
      </c>
      <c r="M4522" s="141" t="str">
        <f>VLOOKUP(I4522,Customers[],5,FALSE)</f>
        <v>WholeSales</v>
      </c>
      <c r="N4522" s="145" t="s">
        <v>10</v>
      </c>
      <c r="O4522" s="146" t="s">
        <v>220</v>
      </c>
      <c r="P4522" s="141" t="str">
        <f>VLOOKUP(O4522,Stock[],2,FALSE)</f>
        <v>မြန်မာရှောက်ပျား</v>
      </c>
      <c r="Q4522" s="147">
        <f>VLOOKUP(O4522,Stock[],3,FALSE)</f>
        <v>0.64</v>
      </c>
      <c r="R4522" s="147">
        <f>VLOOKUP(O4522,Stock[],4,FALSE)</f>
        <v>14</v>
      </c>
      <c r="S4522" s="146"/>
      <c r="T4522" s="147">
        <f>(DailySales!$S4522/DailySales!$R4522)+DailySales!$U4522</f>
        <v>50</v>
      </c>
      <c r="U4522" s="146">
        <v>50</v>
      </c>
      <c r="V4522" s="148">
        <f>+DailySales!$T4522*DailySales!$R4522</f>
        <v>700</v>
      </c>
      <c r="W4522" s="148">
        <f>+DailySales!$V4522*DailySales!$Q4522</f>
        <v>448</v>
      </c>
      <c r="X4522" s="148">
        <f>VLOOKUP(O4522,Stock[],6,FALSE)</f>
        <v>1370</v>
      </c>
      <c r="Y4522" s="148">
        <f>+DailySales!$V4522*DailySales!$X4522</f>
        <v>959000</v>
      </c>
      <c r="Z4522" s="146"/>
      <c r="AA4522" s="146"/>
      <c r="AB4522" s="146"/>
      <c r="AC4522" s="146"/>
      <c r="AD4522" s="146"/>
      <c r="AE4522" s="149"/>
      <c r="AF4522" s="150"/>
      <c r="AG4522" s="151"/>
      <c r="AH4522" s="150"/>
      <c r="AI4522" s="151"/>
      <c r="AJ4522" s="150"/>
      <c r="AK4522" s="151"/>
      <c r="AL4522" s="34"/>
      <c r="AM4522" s="39"/>
      <c r="AN452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959000</v>
      </c>
    </row>
    <row r="4523" spans="1:40" ht="19.5" customHeight="1" x14ac:dyDescent="0.25">
      <c r="A4523" s="141">
        <f t="shared" si="764"/>
        <v>2026</v>
      </c>
      <c r="B4523" s="141">
        <f t="shared" si="765"/>
        <v>2</v>
      </c>
      <c r="C4523" s="154">
        <v>46078</v>
      </c>
      <c r="D4523" s="142">
        <f t="shared" ca="1" si="766"/>
        <v>46097</v>
      </c>
      <c r="E4523" s="142" t="str">
        <f t="shared" ca="1" si="767"/>
        <v>0-Months</v>
      </c>
      <c r="F4523" s="142" t="str">
        <f>VLOOKUP(O4523,Stock[],5,FALSE)</f>
        <v>BE</v>
      </c>
      <c r="G4523" s="143" t="s">
        <v>3838</v>
      </c>
      <c r="H4523" s="144"/>
      <c r="I4523" s="145" t="s">
        <v>1852</v>
      </c>
      <c r="J4523" s="141" t="str">
        <f>VLOOKUP(I4523,Customers[],2,FALSE)</f>
        <v>Summer-1</v>
      </c>
      <c r="K4523" s="141" t="str">
        <f>VLOOKUP(I4523,Customers[],4,FALSE)</f>
        <v>Meiktila</v>
      </c>
      <c r="L4523" s="32" t="str">
        <f>VLOOKUP(Table85[[#This Row],[CustomerID]],Table!H:K,3,0)</f>
        <v>မိတ္ထီလာ</v>
      </c>
      <c r="M4523" s="141" t="str">
        <f>VLOOKUP(I4523,Customers[],5,FALSE)</f>
        <v>WholeSales</v>
      </c>
      <c r="N4523" s="145" t="s">
        <v>10</v>
      </c>
      <c r="O4523" s="146" t="s">
        <v>217</v>
      </c>
      <c r="P4523" s="141" t="str">
        <f>VLOOKUP(O4523,Stock[],2,FALSE)</f>
        <v>လိမ္မော်ဖြူ</v>
      </c>
      <c r="Q4523" s="147">
        <f>VLOOKUP(O4523,Stock[],3,FALSE)</f>
        <v>0.64</v>
      </c>
      <c r="R4523" s="147">
        <f>VLOOKUP(O4523,Stock[],4,FALSE)</f>
        <v>24</v>
      </c>
      <c r="S4523" s="146"/>
      <c r="T4523" s="147">
        <f>(DailySales!$S4523/DailySales!$R4523)+DailySales!$U4523</f>
        <v>10</v>
      </c>
      <c r="U4523" s="146">
        <v>10</v>
      </c>
      <c r="V4523" s="148">
        <f>+DailySales!$T4523*DailySales!$R4523</f>
        <v>240</v>
      </c>
      <c r="W4523" s="148">
        <f>+DailySales!$V4523*DailySales!$Q4523</f>
        <v>153.6</v>
      </c>
      <c r="X4523" s="148">
        <f>VLOOKUP(O4523,Stock[],6,FALSE)</f>
        <v>1330</v>
      </c>
      <c r="Y4523" s="148">
        <f>+DailySales!$V4523*DailySales!$X4523</f>
        <v>319200</v>
      </c>
      <c r="Z4523" s="146"/>
      <c r="AA4523" s="146"/>
      <c r="AB4523" s="146"/>
      <c r="AC4523" s="146"/>
      <c r="AD4523" s="146"/>
      <c r="AE4523" s="149"/>
      <c r="AF4523" s="150"/>
      <c r="AG4523" s="151"/>
      <c r="AH4523" s="150"/>
      <c r="AI4523" s="151"/>
      <c r="AJ4523" s="150"/>
      <c r="AK4523" s="151"/>
      <c r="AL4523" s="34"/>
      <c r="AM4523" s="39"/>
      <c r="AN452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319200</v>
      </c>
    </row>
    <row r="4524" spans="1:40" ht="19.5" customHeight="1" x14ac:dyDescent="0.25">
      <c r="A4524" s="141">
        <f t="shared" si="764"/>
        <v>2026</v>
      </c>
      <c r="B4524" s="141">
        <f t="shared" si="765"/>
        <v>2</v>
      </c>
      <c r="C4524" s="154">
        <v>46078</v>
      </c>
      <c r="D4524" s="142">
        <f t="shared" ca="1" si="766"/>
        <v>46097</v>
      </c>
      <c r="E4524" s="142" t="str">
        <f t="shared" ca="1" si="767"/>
        <v>0-Months</v>
      </c>
      <c r="F4524" s="142" t="str">
        <f>VLOOKUP(O4524,Stock[],5,FALSE)</f>
        <v>BE</v>
      </c>
      <c r="G4524" s="143" t="s">
        <v>3838</v>
      </c>
      <c r="H4524" s="144"/>
      <c r="I4524" s="145" t="s">
        <v>1852</v>
      </c>
      <c r="J4524" s="141" t="str">
        <f>VLOOKUP(I4524,Customers[],2,FALSE)</f>
        <v>Summer-1</v>
      </c>
      <c r="K4524" s="141" t="str">
        <f>VLOOKUP(I4524,Customers[],4,FALSE)</f>
        <v>Meiktila</v>
      </c>
      <c r="L4524" s="32" t="str">
        <f>VLOOKUP(Table85[[#This Row],[CustomerID]],Table!H:K,3,0)</f>
        <v>မိတ္ထီလာ</v>
      </c>
      <c r="M4524" s="141" t="str">
        <f>VLOOKUP(I4524,Customers[],5,FALSE)</f>
        <v>WholeSales</v>
      </c>
      <c r="N4524" s="145" t="s">
        <v>10</v>
      </c>
      <c r="O4524" s="146" t="s">
        <v>2120</v>
      </c>
      <c r="P4524" s="141" t="str">
        <f>VLOOKUP(O4524,Stock[],2,FALSE)</f>
        <v>ဇေ အရက်သန့်</v>
      </c>
      <c r="Q4524" s="147">
        <f>VLOOKUP(O4524,Stock[],3,FALSE)</f>
        <v>0.64</v>
      </c>
      <c r="R4524" s="147">
        <f>VLOOKUP(O4524,Stock[],4,FALSE)</f>
        <v>14</v>
      </c>
      <c r="S4524" s="146"/>
      <c r="T4524" s="147">
        <f>(DailySales!$S4524/DailySales!$R4524)+DailySales!$U4524</f>
        <v>50</v>
      </c>
      <c r="U4524" s="146">
        <v>50</v>
      </c>
      <c r="V4524" s="148">
        <f>+DailySales!$T4524*DailySales!$R4524</f>
        <v>700</v>
      </c>
      <c r="W4524" s="148">
        <f>+DailySales!$V4524*DailySales!$Q4524</f>
        <v>448</v>
      </c>
      <c r="X4524" s="148">
        <f>VLOOKUP(O4524,Stock[],6,FALSE)</f>
        <v>1380</v>
      </c>
      <c r="Y4524" s="148">
        <f>+DailySales!$V4524*DailySales!$X4524</f>
        <v>966000</v>
      </c>
      <c r="Z4524" s="146"/>
      <c r="AA4524" s="146"/>
      <c r="AB4524" s="146"/>
      <c r="AC4524" s="146"/>
      <c r="AD4524" s="146"/>
      <c r="AE4524" s="149"/>
      <c r="AF4524" s="150"/>
      <c r="AG4524" s="151"/>
      <c r="AH4524" s="150"/>
      <c r="AI4524" s="151"/>
      <c r="AJ4524" s="150"/>
      <c r="AK4524" s="151"/>
      <c r="AL4524" s="34"/>
      <c r="AM4524" s="39"/>
      <c r="AN452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966000</v>
      </c>
    </row>
    <row r="4525" spans="1:40" ht="19.5" customHeight="1" x14ac:dyDescent="0.25">
      <c r="A4525" s="141">
        <f t="shared" ref="A4525:A4533" si="768">YEAR(C4525)</f>
        <v>2026</v>
      </c>
      <c r="B4525" s="141">
        <f t="shared" ref="B4525:B4533" si="769">MONTH(C4525)</f>
        <v>2</v>
      </c>
      <c r="C4525" s="154">
        <v>46078</v>
      </c>
      <c r="D4525" s="142">
        <f t="shared" ref="D4525:D4533" ca="1" si="770">TODAY()</f>
        <v>46097</v>
      </c>
      <c r="E4525" s="142" t="str">
        <f t="shared" ref="E4525:E4533" ca="1" si="771">DATEDIF(C4525,D4525,"M")&amp;"-Months"</f>
        <v>0-Months</v>
      </c>
      <c r="F4525" s="142" t="str">
        <f>VLOOKUP(O4525,Stock[],5,FALSE)</f>
        <v>BE</v>
      </c>
      <c r="G4525" s="143" t="s">
        <v>3838</v>
      </c>
      <c r="H4525" s="144"/>
      <c r="I4525" s="145" t="s">
        <v>1852</v>
      </c>
      <c r="J4525" s="141" t="str">
        <f>VLOOKUP(I4525,Customers[],2,FALSE)</f>
        <v>Summer-1</v>
      </c>
      <c r="K4525" s="141" t="str">
        <f>VLOOKUP(I4525,Customers[],4,FALSE)</f>
        <v>Meiktila</v>
      </c>
      <c r="L4525" s="32" t="str">
        <f>VLOOKUP(Table85[[#This Row],[CustomerID]],Table!H:K,3,0)</f>
        <v>မိတ္ထီလာ</v>
      </c>
      <c r="M4525" s="141" t="str">
        <f>VLOOKUP(I4525,Customers[],5,FALSE)</f>
        <v>WholeSales</v>
      </c>
      <c r="N4525" s="145" t="s">
        <v>10</v>
      </c>
      <c r="O4525" s="146" t="s">
        <v>214</v>
      </c>
      <c r="P4525" s="141" t="str">
        <f>VLOOKUP(O4525,Stock[],2,FALSE)</f>
        <v>ကောင်းကြည်</v>
      </c>
      <c r="Q4525" s="147">
        <f>VLOOKUP(O4525,Stock[],3,FALSE)</f>
        <v>0.64</v>
      </c>
      <c r="R4525" s="147">
        <f>VLOOKUP(O4525,Stock[],4,FALSE)</f>
        <v>14</v>
      </c>
      <c r="S4525" s="146"/>
      <c r="T4525" s="147">
        <f>(DailySales!$S4525/DailySales!$R4525)+DailySales!$U4525</f>
        <v>30</v>
      </c>
      <c r="U4525" s="146">
        <v>30</v>
      </c>
      <c r="V4525" s="148">
        <f>+DailySales!$T4525*DailySales!$R4525</f>
        <v>420</v>
      </c>
      <c r="W4525" s="148">
        <f>+DailySales!$V4525*DailySales!$Q4525</f>
        <v>268.8</v>
      </c>
      <c r="X4525" s="148">
        <f>VLOOKUP(O4525,Stock[],6,FALSE)</f>
        <v>1330</v>
      </c>
      <c r="Y4525" s="148">
        <f>+DailySales!$V4525*DailySales!$X4525</f>
        <v>558600</v>
      </c>
      <c r="Z4525" s="146"/>
      <c r="AA4525" s="146"/>
      <c r="AB4525" s="146"/>
      <c r="AC4525" s="146"/>
      <c r="AD4525" s="146"/>
      <c r="AE4525" s="149"/>
      <c r="AF4525" s="150"/>
      <c r="AG4525" s="151"/>
      <c r="AH4525" s="150"/>
      <c r="AI4525" s="151"/>
      <c r="AJ4525" s="150"/>
      <c r="AK4525" s="151"/>
      <c r="AL4525" s="34"/>
      <c r="AM4525" s="39"/>
      <c r="AN452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558600</v>
      </c>
    </row>
    <row r="4526" spans="1:40" ht="19.5" customHeight="1" x14ac:dyDescent="0.25">
      <c r="A4526" s="141">
        <f t="shared" si="768"/>
        <v>2026</v>
      </c>
      <c r="B4526" s="141">
        <f t="shared" si="769"/>
        <v>2</v>
      </c>
      <c r="C4526" s="154">
        <v>46078</v>
      </c>
      <c r="D4526" s="142">
        <f t="shared" ca="1" si="770"/>
        <v>46097</v>
      </c>
      <c r="E4526" s="142" t="str">
        <f t="shared" ca="1" si="771"/>
        <v>0-Months</v>
      </c>
      <c r="F4526" s="142" t="str">
        <f>VLOOKUP(O4526,Stock[],5,FALSE)</f>
        <v>BE</v>
      </c>
      <c r="G4526" s="143" t="s">
        <v>3839</v>
      </c>
      <c r="H4526" s="144"/>
      <c r="I4526" s="145" t="s">
        <v>245</v>
      </c>
      <c r="J4526" s="141" t="str">
        <f>VLOOKUP(I4526,Customers[],2,FALSE)</f>
        <v>မြို့မ</v>
      </c>
      <c r="K4526" s="141" t="str">
        <f>VLOOKUP(I4526,Customers[],4,FALSE)</f>
        <v>Taungthar</v>
      </c>
      <c r="L4526" s="32" t="str">
        <f>VLOOKUP(Table85[[#This Row],[CustomerID]],Table!H:K,3,0)</f>
        <v>တောင်သာ</v>
      </c>
      <c r="M4526" s="141" t="str">
        <f>VLOOKUP(I4526,Customers[],5,FALSE)</f>
        <v>WholeSales/Contract</v>
      </c>
      <c r="N4526" s="145" t="s">
        <v>10</v>
      </c>
      <c r="O4526" s="146" t="s">
        <v>2465</v>
      </c>
      <c r="P4526" s="141" t="str">
        <f>VLOOKUP(O4526,Stock[],2,FALSE)</f>
        <v>မိုးနဲကွန်ကီး</v>
      </c>
      <c r="Q4526" s="147">
        <f>VLOOKUP(O4526,Stock[],3,FALSE)</f>
        <v>0.64</v>
      </c>
      <c r="R4526" s="147">
        <f>VLOOKUP(O4526,Stock[],4,FALSE)</f>
        <v>14</v>
      </c>
      <c r="S4526" s="146"/>
      <c r="T4526" s="147">
        <f>(DailySales!$S4526/DailySales!$R4526)+DailySales!$U4526</f>
        <v>50</v>
      </c>
      <c r="U4526" s="146">
        <v>50</v>
      </c>
      <c r="V4526" s="148">
        <f>+DailySales!$T4526*DailySales!$R4526</f>
        <v>700</v>
      </c>
      <c r="W4526" s="148">
        <f>+DailySales!$V4526*DailySales!$Q4526</f>
        <v>448</v>
      </c>
      <c r="X4526" s="148">
        <f>VLOOKUP(O4526,Stock[],6,FALSE)</f>
        <v>1700</v>
      </c>
      <c r="Y4526" s="148">
        <f>+DailySales!$V4526*DailySales!$X4526</f>
        <v>1190000</v>
      </c>
      <c r="Z4526" s="146"/>
      <c r="AA4526" s="146"/>
      <c r="AB4526" s="146"/>
      <c r="AC4526" s="146"/>
      <c r="AD4526" s="146"/>
      <c r="AE4526" s="149"/>
      <c r="AF4526" s="150"/>
      <c r="AG4526" s="151"/>
      <c r="AH4526" s="150"/>
      <c r="AI4526" s="151"/>
      <c r="AJ4526" s="150"/>
      <c r="AK4526" s="151"/>
      <c r="AL4526" s="34"/>
      <c r="AM4526" s="39"/>
      <c r="AN452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1190000</v>
      </c>
    </row>
    <row r="4527" spans="1:40" ht="19.5" customHeight="1" x14ac:dyDescent="0.25">
      <c r="A4527" s="141">
        <f t="shared" si="768"/>
        <v>2026</v>
      </c>
      <c r="B4527" s="141">
        <f t="shared" si="769"/>
        <v>2</v>
      </c>
      <c r="C4527" s="154">
        <v>46078</v>
      </c>
      <c r="D4527" s="142">
        <f t="shared" ca="1" si="770"/>
        <v>46097</v>
      </c>
      <c r="E4527" s="142" t="str">
        <f t="shared" ca="1" si="771"/>
        <v>0-Months</v>
      </c>
      <c r="F4527" s="142" t="str">
        <f>VLOOKUP(O4527,Stock[],5,FALSE)</f>
        <v>BE</v>
      </c>
      <c r="G4527" s="143" t="s">
        <v>3841</v>
      </c>
      <c r="H4527" s="144"/>
      <c r="I4527" s="145" t="s">
        <v>72</v>
      </c>
      <c r="J4527" s="141" t="str">
        <f>VLOOKUP(I4527,Customers[],2,FALSE)</f>
        <v>ဦးကျော်လှ</v>
      </c>
      <c r="K4527" s="141" t="str">
        <f>VLOOKUP(I4527,Customers[],4,FALSE)</f>
        <v>Tharzi</v>
      </c>
      <c r="L4527" s="32" t="str">
        <f>VLOOKUP(Table85[[#This Row],[CustomerID]],Table!H:K,3,0)</f>
        <v>သာစည်</v>
      </c>
      <c r="M4527" s="141" t="str">
        <f>VLOOKUP(I4527,Customers[],5,FALSE)</f>
        <v>WholeSales</v>
      </c>
      <c r="N4527" s="145" t="s">
        <v>10</v>
      </c>
      <c r="O4527" s="146" t="s">
        <v>220</v>
      </c>
      <c r="P4527" s="141" t="str">
        <f>VLOOKUP(O4527,Stock[],2,FALSE)</f>
        <v>မြန်မာရှောက်ပျား</v>
      </c>
      <c r="Q4527" s="147">
        <f>VLOOKUP(O4527,Stock[],3,FALSE)</f>
        <v>0.64</v>
      </c>
      <c r="R4527" s="147">
        <f>VLOOKUP(O4527,Stock[],4,FALSE)</f>
        <v>14</v>
      </c>
      <c r="S4527" s="146"/>
      <c r="T4527" s="147">
        <f>(DailySales!$S4527/DailySales!$R4527)+DailySales!$U4527</f>
        <v>10</v>
      </c>
      <c r="U4527" s="146">
        <v>10</v>
      </c>
      <c r="V4527" s="148">
        <f>+DailySales!$T4527*DailySales!$R4527</f>
        <v>140</v>
      </c>
      <c r="W4527" s="148">
        <f>+DailySales!$V4527*DailySales!$Q4527</f>
        <v>89.600000000000009</v>
      </c>
      <c r="X4527" s="148">
        <f>VLOOKUP(O4527,Stock[],6,FALSE)</f>
        <v>1370</v>
      </c>
      <c r="Y4527" s="148">
        <f>+DailySales!$V4527*DailySales!$X4527</f>
        <v>191800</v>
      </c>
      <c r="Z4527" s="146"/>
      <c r="AA4527" s="146"/>
      <c r="AB4527" s="146"/>
      <c r="AC4527" s="146"/>
      <c r="AD4527" s="146"/>
      <c r="AE4527" s="149"/>
      <c r="AF4527" s="150"/>
      <c r="AG4527" s="151"/>
      <c r="AH4527" s="150"/>
      <c r="AI4527" s="151"/>
      <c r="AJ4527" s="122">
        <v>46086</v>
      </c>
      <c r="AK4527" s="151">
        <v>191800</v>
      </c>
      <c r="AL4527" s="34"/>
      <c r="AM4527" s="39"/>
      <c r="AN452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28" spans="1:40" ht="19.5" customHeight="1" x14ac:dyDescent="0.25">
      <c r="A4528" s="141">
        <f t="shared" si="768"/>
        <v>2026</v>
      </c>
      <c r="B4528" s="141">
        <f t="shared" si="769"/>
        <v>2</v>
      </c>
      <c r="C4528" s="154">
        <v>46078</v>
      </c>
      <c r="D4528" s="142">
        <f t="shared" ca="1" si="770"/>
        <v>46097</v>
      </c>
      <c r="E4528" s="142" t="str">
        <f t="shared" ca="1" si="771"/>
        <v>0-Months</v>
      </c>
      <c r="F4528" s="142" t="str">
        <f>VLOOKUP(O4528,Stock[],5,FALSE)</f>
        <v>BE</v>
      </c>
      <c r="G4528" s="143" t="s">
        <v>3841</v>
      </c>
      <c r="H4528" s="144"/>
      <c r="I4528" s="145" t="s">
        <v>72</v>
      </c>
      <c r="J4528" s="141" t="str">
        <f>VLOOKUP(I4528,Customers[],2,FALSE)</f>
        <v>ဦးကျော်လှ</v>
      </c>
      <c r="K4528" s="141" t="str">
        <f>VLOOKUP(I4528,Customers[],4,FALSE)</f>
        <v>Tharzi</v>
      </c>
      <c r="L4528" s="32" t="str">
        <f>VLOOKUP(Table85[[#This Row],[CustomerID]],Table!H:K,3,0)</f>
        <v>သာစည်</v>
      </c>
      <c r="M4528" s="141" t="str">
        <f>VLOOKUP(I4528,Customers[],5,FALSE)</f>
        <v>WholeSales</v>
      </c>
      <c r="N4528" s="145" t="s">
        <v>10</v>
      </c>
      <c r="O4528" s="146" t="s">
        <v>217</v>
      </c>
      <c r="P4528" s="141" t="str">
        <f>VLOOKUP(O4528,Stock[],2,FALSE)</f>
        <v>လိမ္မော်ဖြူ</v>
      </c>
      <c r="Q4528" s="147">
        <f>VLOOKUP(O4528,Stock[],3,FALSE)</f>
        <v>0.64</v>
      </c>
      <c r="R4528" s="147">
        <f>VLOOKUP(O4528,Stock[],4,FALSE)</f>
        <v>24</v>
      </c>
      <c r="S4528" s="146"/>
      <c r="T4528" s="147">
        <f>(DailySales!$S4528/DailySales!$R4528)+DailySales!$U4528</f>
        <v>10</v>
      </c>
      <c r="U4528" s="146">
        <v>10</v>
      </c>
      <c r="V4528" s="148">
        <f>+DailySales!$T4528*DailySales!$R4528</f>
        <v>240</v>
      </c>
      <c r="W4528" s="148">
        <f>+DailySales!$V4528*DailySales!$Q4528</f>
        <v>153.6</v>
      </c>
      <c r="X4528" s="148">
        <f>VLOOKUP(O4528,Stock[],6,FALSE)</f>
        <v>1330</v>
      </c>
      <c r="Y4528" s="148">
        <f>+DailySales!$V4528*DailySales!$X4528</f>
        <v>319200</v>
      </c>
      <c r="Z4528" s="146"/>
      <c r="AA4528" s="146"/>
      <c r="AB4528" s="146"/>
      <c r="AC4528" s="146"/>
      <c r="AD4528" s="146"/>
      <c r="AE4528" s="149"/>
      <c r="AF4528" s="150"/>
      <c r="AG4528" s="151"/>
      <c r="AH4528" s="150"/>
      <c r="AI4528" s="151"/>
      <c r="AJ4528" s="122">
        <v>46086</v>
      </c>
      <c r="AK4528" s="151">
        <v>319200</v>
      </c>
      <c r="AL4528" s="34"/>
      <c r="AM4528" s="39"/>
      <c r="AN452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29" spans="1:40" ht="19.5" customHeight="1" x14ac:dyDescent="0.25">
      <c r="A4529" s="141">
        <f t="shared" si="768"/>
        <v>2026</v>
      </c>
      <c r="B4529" s="141">
        <f t="shared" si="769"/>
        <v>2</v>
      </c>
      <c r="C4529" s="154">
        <v>46078</v>
      </c>
      <c r="D4529" s="142">
        <f t="shared" ca="1" si="770"/>
        <v>46097</v>
      </c>
      <c r="E4529" s="142" t="str">
        <f t="shared" ca="1" si="771"/>
        <v>0-Months</v>
      </c>
      <c r="F4529" s="142" t="str">
        <f>VLOOKUP(O4529,Stock[],5,FALSE)</f>
        <v>BE</v>
      </c>
      <c r="G4529" s="143" t="s">
        <v>3841</v>
      </c>
      <c r="H4529" s="144"/>
      <c r="I4529" s="145" t="s">
        <v>72</v>
      </c>
      <c r="J4529" s="141" t="str">
        <f>VLOOKUP(I4529,Customers[],2,FALSE)</f>
        <v>ဦးကျော်လှ</v>
      </c>
      <c r="K4529" s="141" t="str">
        <f>VLOOKUP(I4529,Customers[],4,FALSE)</f>
        <v>Tharzi</v>
      </c>
      <c r="L4529" s="32" t="str">
        <f>VLOOKUP(Table85[[#This Row],[CustomerID]],Table!H:K,3,0)</f>
        <v>သာစည်</v>
      </c>
      <c r="M4529" s="141" t="str">
        <f>VLOOKUP(I4529,Customers[],5,FALSE)</f>
        <v>WholeSales</v>
      </c>
      <c r="N4529" s="145" t="s">
        <v>10</v>
      </c>
      <c r="O4529" s="146" t="s">
        <v>2120</v>
      </c>
      <c r="P4529" s="141" t="str">
        <f>VLOOKUP(O4529,Stock[],2,FALSE)</f>
        <v>ဇေ အရက်သန့်</v>
      </c>
      <c r="Q4529" s="147">
        <f>VLOOKUP(O4529,Stock[],3,FALSE)</f>
        <v>0.64</v>
      </c>
      <c r="R4529" s="147">
        <f>VLOOKUP(O4529,Stock[],4,FALSE)</f>
        <v>14</v>
      </c>
      <c r="S4529" s="146"/>
      <c r="T4529" s="147">
        <f>(DailySales!$S4529/DailySales!$R4529)+DailySales!$U4529</f>
        <v>20</v>
      </c>
      <c r="U4529" s="146">
        <v>20</v>
      </c>
      <c r="V4529" s="148">
        <f>+DailySales!$T4529*DailySales!$R4529</f>
        <v>280</v>
      </c>
      <c r="W4529" s="148">
        <f>+DailySales!$V4529*DailySales!$Q4529</f>
        <v>179.20000000000002</v>
      </c>
      <c r="X4529" s="148">
        <f>VLOOKUP(O4529,Stock[],6,FALSE)</f>
        <v>1380</v>
      </c>
      <c r="Y4529" s="148">
        <f>+DailySales!$V4529*DailySales!$X4529</f>
        <v>386400</v>
      </c>
      <c r="Z4529" s="146"/>
      <c r="AA4529" s="146"/>
      <c r="AB4529" s="146"/>
      <c r="AC4529" s="146"/>
      <c r="AD4529" s="146"/>
      <c r="AE4529" s="149"/>
      <c r="AF4529" s="150"/>
      <c r="AG4529" s="151"/>
      <c r="AH4529" s="150"/>
      <c r="AI4529" s="151"/>
      <c r="AJ4529" s="122">
        <v>46086</v>
      </c>
      <c r="AK4529" s="151">
        <v>386400</v>
      </c>
      <c r="AL4529" s="34"/>
      <c r="AM4529" s="39"/>
      <c r="AN452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30" spans="1:40" ht="19.5" customHeight="1" x14ac:dyDescent="0.25">
      <c r="A4530" s="141">
        <f t="shared" si="768"/>
        <v>2026</v>
      </c>
      <c r="B4530" s="141">
        <f t="shared" si="769"/>
        <v>2</v>
      </c>
      <c r="C4530" s="154">
        <v>46078</v>
      </c>
      <c r="D4530" s="142">
        <f t="shared" ca="1" si="770"/>
        <v>46097</v>
      </c>
      <c r="E4530" s="142" t="str">
        <f t="shared" ca="1" si="771"/>
        <v>0-Months</v>
      </c>
      <c r="F4530" s="142" t="str">
        <f>VLOOKUP(O4530,Stock[],5,FALSE)</f>
        <v>BE</v>
      </c>
      <c r="G4530" s="143" t="s">
        <v>3841</v>
      </c>
      <c r="H4530" s="144"/>
      <c r="I4530" s="145" t="s">
        <v>72</v>
      </c>
      <c r="J4530" s="141" t="str">
        <f>VLOOKUP(I4530,Customers[],2,FALSE)</f>
        <v>ဦးကျော်လှ</v>
      </c>
      <c r="K4530" s="141" t="str">
        <f>VLOOKUP(I4530,Customers[],4,FALSE)</f>
        <v>Tharzi</v>
      </c>
      <c r="L4530" s="32" t="str">
        <f>VLOOKUP(Table85[[#This Row],[CustomerID]],Table!H:K,3,0)</f>
        <v>သာစည်</v>
      </c>
      <c r="M4530" s="141" t="str">
        <f>VLOOKUP(I4530,Customers[],5,FALSE)</f>
        <v>WholeSales</v>
      </c>
      <c r="N4530" s="145" t="s">
        <v>10</v>
      </c>
      <c r="O4530" s="146" t="s">
        <v>209</v>
      </c>
      <c r="P4530" s="141" t="str">
        <f>VLOOKUP(O4530,Stock[],2,FALSE)</f>
        <v>ဇေယျဝတီ Red</v>
      </c>
      <c r="Q4530" s="147">
        <f>VLOOKUP(O4530,Stock[],3,FALSE)</f>
        <v>0.64</v>
      </c>
      <c r="R4530" s="147">
        <f>VLOOKUP(O4530,Stock[],4,FALSE)</f>
        <v>14</v>
      </c>
      <c r="S4530" s="146"/>
      <c r="T4530" s="147">
        <f>(DailySales!$S4530/DailySales!$R4530)+DailySales!$U4530</f>
        <v>30</v>
      </c>
      <c r="U4530" s="146">
        <v>30</v>
      </c>
      <c r="V4530" s="148">
        <f>+DailySales!$T4530*DailySales!$R4530</f>
        <v>420</v>
      </c>
      <c r="W4530" s="148">
        <f>+DailySales!$V4530*DailySales!$Q4530</f>
        <v>268.8</v>
      </c>
      <c r="X4530" s="148">
        <f>VLOOKUP(O4530,Stock[],6,FALSE)</f>
        <v>1330</v>
      </c>
      <c r="Y4530" s="148">
        <f>+DailySales!$V4530*DailySales!$X4530</f>
        <v>558600</v>
      </c>
      <c r="Z4530" s="146"/>
      <c r="AA4530" s="146"/>
      <c r="AB4530" s="146"/>
      <c r="AC4530" s="146"/>
      <c r="AD4530" s="146"/>
      <c r="AE4530" s="149"/>
      <c r="AF4530" s="150"/>
      <c r="AG4530" s="151"/>
      <c r="AH4530" s="150"/>
      <c r="AI4530" s="151"/>
      <c r="AJ4530" s="122">
        <v>46086</v>
      </c>
      <c r="AK4530" s="151">
        <v>558600</v>
      </c>
      <c r="AL4530" s="34"/>
      <c r="AM4530" s="39"/>
      <c r="AN453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31" spans="1:40" ht="19.5" customHeight="1" x14ac:dyDescent="0.25">
      <c r="A4531" s="141">
        <f t="shared" si="768"/>
        <v>2026</v>
      </c>
      <c r="B4531" s="141">
        <f t="shared" si="769"/>
        <v>2</v>
      </c>
      <c r="C4531" s="154">
        <v>46078</v>
      </c>
      <c r="D4531" s="142">
        <f t="shared" ca="1" si="770"/>
        <v>46097</v>
      </c>
      <c r="E4531" s="142" t="str">
        <f t="shared" ca="1" si="771"/>
        <v>0-Months</v>
      </c>
      <c r="F4531" s="142" t="str">
        <f>VLOOKUP(O4531,Stock[],5,FALSE)</f>
        <v>BE</v>
      </c>
      <c r="G4531" s="143" t="s">
        <v>3841</v>
      </c>
      <c r="H4531" s="144"/>
      <c r="I4531" s="145" t="s">
        <v>72</v>
      </c>
      <c r="J4531" s="141" t="str">
        <f>VLOOKUP(I4531,Customers[],2,FALSE)</f>
        <v>ဦးကျော်လှ</v>
      </c>
      <c r="K4531" s="141" t="str">
        <f>VLOOKUP(I4531,Customers[],4,FALSE)</f>
        <v>Tharzi</v>
      </c>
      <c r="L4531" s="32" t="str">
        <f>VLOOKUP(Table85[[#This Row],[CustomerID]],Table!H:K,3,0)</f>
        <v>သာစည်</v>
      </c>
      <c r="M4531" s="141" t="str">
        <f>VLOOKUP(I4531,Customers[],5,FALSE)</f>
        <v>WholeSales</v>
      </c>
      <c r="N4531" s="145" t="s">
        <v>10</v>
      </c>
      <c r="O4531" s="146" t="s">
        <v>207</v>
      </c>
      <c r="P4531" s="141" t="str">
        <f>VLOOKUP(O4531,Stock[],2,FALSE)</f>
        <v>ရွှေမင်းသားခေါင်ရည်</v>
      </c>
      <c r="Q4531" s="147">
        <f>VLOOKUP(O4531,Stock[],3,FALSE)</f>
        <v>0.64</v>
      </c>
      <c r="R4531" s="147">
        <f>VLOOKUP(O4531,Stock[],4,FALSE)</f>
        <v>24</v>
      </c>
      <c r="S4531" s="146"/>
      <c r="T4531" s="147">
        <f>(DailySales!$S4531/DailySales!$R4531)+DailySales!$U4531</f>
        <v>10</v>
      </c>
      <c r="U4531" s="146">
        <v>10</v>
      </c>
      <c r="V4531" s="148">
        <f>+DailySales!$T4531*DailySales!$R4531</f>
        <v>240</v>
      </c>
      <c r="W4531" s="148">
        <f>+DailySales!$V4531*DailySales!$Q4531</f>
        <v>153.6</v>
      </c>
      <c r="X4531" s="148">
        <f>VLOOKUP(O4531,Stock[],6,FALSE)</f>
        <v>800</v>
      </c>
      <c r="Y4531" s="148">
        <f>+DailySales!$V4531*DailySales!$X4531</f>
        <v>192000</v>
      </c>
      <c r="Z4531" s="146"/>
      <c r="AA4531" s="146"/>
      <c r="AB4531" s="146"/>
      <c r="AC4531" s="146"/>
      <c r="AD4531" s="146"/>
      <c r="AE4531" s="149"/>
      <c r="AF4531" s="150"/>
      <c r="AG4531" s="151"/>
      <c r="AH4531" s="150"/>
      <c r="AI4531" s="151"/>
      <c r="AJ4531" s="122">
        <v>46086</v>
      </c>
      <c r="AK4531" s="151">
        <v>192000</v>
      </c>
      <c r="AL4531" s="34"/>
      <c r="AM4531" s="39"/>
      <c r="AN453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32" spans="1:40" ht="19.5" customHeight="1" x14ac:dyDescent="0.25">
      <c r="A4532" s="141">
        <f t="shared" si="768"/>
        <v>2026</v>
      </c>
      <c r="B4532" s="141">
        <f t="shared" si="769"/>
        <v>2</v>
      </c>
      <c r="C4532" s="154">
        <v>46078</v>
      </c>
      <c r="D4532" s="142">
        <f t="shared" ca="1" si="770"/>
        <v>46097</v>
      </c>
      <c r="E4532" s="142" t="str">
        <f t="shared" ca="1" si="771"/>
        <v>0-Months</v>
      </c>
      <c r="F4532" s="142" t="str">
        <f>VLOOKUP(O4532,Stock[],5,FALSE)</f>
        <v>BE</v>
      </c>
      <c r="G4532" s="143" t="s">
        <v>3841</v>
      </c>
      <c r="H4532" s="144"/>
      <c r="I4532" s="145" t="s">
        <v>72</v>
      </c>
      <c r="J4532" s="141" t="str">
        <f>VLOOKUP(I4532,Customers[],2,FALSE)</f>
        <v>ဦးကျော်လှ</v>
      </c>
      <c r="K4532" s="141" t="str">
        <f>VLOOKUP(I4532,Customers[],4,FALSE)</f>
        <v>Tharzi</v>
      </c>
      <c r="L4532" s="32" t="str">
        <f>VLOOKUP(Table85[[#This Row],[CustomerID]],Table!H:K,3,0)</f>
        <v>သာစည်</v>
      </c>
      <c r="M4532" s="141" t="str">
        <f>VLOOKUP(I4532,Customers[],5,FALSE)</f>
        <v>WholeSales</v>
      </c>
      <c r="N4532" s="145" t="s">
        <v>10</v>
      </c>
      <c r="O4532" s="146" t="s">
        <v>214</v>
      </c>
      <c r="P4532" s="141" t="str">
        <f>VLOOKUP(O4532,Stock[],2,FALSE)</f>
        <v>ကောင်းကြည်</v>
      </c>
      <c r="Q4532" s="147">
        <f>VLOOKUP(O4532,Stock[],3,FALSE)</f>
        <v>0.64</v>
      </c>
      <c r="R4532" s="147">
        <f>VLOOKUP(O4532,Stock[],4,FALSE)</f>
        <v>14</v>
      </c>
      <c r="S4532" s="146"/>
      <c r="T4532" s="147">
        <f>(DailySales!$S4532/DailySales!$R4532)+DailySales!$U4532</f>
        <v>10</v>
      </c>
      <c r="U4532" s="146">
        <v>10</v>
      </c>
      <c r="V4532" s="148">
        <f>+DailySales!$T4532*DailySales!$R4532</f>
        <v>140</v>
      </c>
      <c r="W4532" s="148">
        <f>+DailySales!$V4532*DailySales!$Q4532</f>
        <v>89.600000000000009</v>
      </c>
      <c r="X4532" s="148">
        <f>VLOOKUP(O4532,Stock[],6,FALSE)</f>
        <v>1330</v>
      </c>
      <c r="Y4532" s="148">
        <f>+DailySales!$V4532*DailySales!$X4532</f>
        <v>186200</v>
      </c>
      <c r="Z4532" s="146"/>
      <c r="AA4532" s="146"/>
      <c r="AB4532" s="146"/>
      <c r="AC4532" s="146"/>
      <c r="AD4532" s="146"/>
      <c r="AE4532" s="149"/>
      <c r="AF4532" s="150"/>
      <c r="AG4532" s="151"/>
      <c r="AH4532" s="150"/>
      <c r="AI4532" s="151"/>
      <c r="AJ4532" s="122">
        <v>46086</v>
      </c>
      <c r="AK4532" s="151">
        <v>186200</v>
      </c>
      <c r="AL4532" s="34"/>
      <c r="AM4532" s="39"/>
      <c r="AN453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33" spans="1:40" ht="19.5" customHeight="1" x14ac:dyDescent="0.25">
      <c r="A4533" s="141">
        <f t="shared" si="768"/>
        <v>2026</v>
      </c>
      <c r="B4533" s="141">
        <f t="shared" si="769"/>
        <v>2</v>
      </c>
      <c r="C4533" s="154">
        <v>46078</v>
      </c>
      <c r="D4533" s="142">
        <f t="shared" ca="1" si="770"/>
        <v>46097</v>
      </c>
      <c r="E4533" s="142" t="str">
        <f t="shared" ca="1" si="771"/>
        <v>0-Months</v>
      </c>
      <c r="F4533" s="142" t="str">
        <f>VLOOKUP(O4533,Stock[],5,FALSE)</f>
        <v>BE</v>
      </c>
      <c r="G4533" s="143" t="s">
        <v>3842</v>
      </c>
      <c r="H4533" s="144" t="s">
        <v>276</v>
      </c>
      <c r="I4533" s="145" t="s">
        <v>1183</v>
      </c>
      <c r="J4533" s="141" t="str">
        <f>VLOOKUP(I4533,Customers[],2,FALSE)</f>
        <v>မအေးမြထွေး</v>
      </c>
      <c r="K4533" s="141" t="str">
        <f>VLOOKUP(I4533,Customers[],4,FALSE)</f>
        <v>Wandwin</v>
      </c>
      <c r="L4533" s="32" t="str">
        <f>VLOOKUP(Table85[[#This Row],[CustomerID]],Table!H:K,3,0)</f>
        <v>ကျောက်ပနား</v>
      </c>
      <c r="M4533" s="141" t="str">
        <f>VLOOKUP(I4533,Customers[],5,FALSE)</f>
        <v>Van-2</v>
      </c>
      <c r="N4533" s="145" t="s">
        <v>9</v>
      </c>
      <c r="O4533" s="146" t="s">
        <v>205</v>
      </c>
      <c r="P4533" s="141" t="str">
        <f>VLOOKUP(O4533,Stock[],2,FALSE)</f>
        <v>ကောင်းကြည် ကော် 25%  (1Ltr )</v>
      </c>
      <c r="Q4533" s="147">
        <f>VLOOKUP(O4533,Stock[],3,FALSE)</f>
        <v>1</v>
      </c>
      <c r="R4533" s="147">
        <f>VLOOKUP(O4533,Stock[],4,FALSE)</f>
        <v>12</v>
      </c>
      <c r="S4533" s="146"/>
      <c r="T4533" s="147">
        <f>(DailySales!$S4533/DailySales!$R4533)+DailySales!$U4533</f>
        <v>2</v>
      </c>
      <c r="U4533" s="146">
        <v>2</v>
      </c>
      <c r="V4533" s="148">
        <f>+DailySales!$T4533*DailySales!$R4533</f>
        <v>24</v>
      </c>
      <c r="W4533" s="148">
        <f>+DailySales!$V4533*DailySales!$Q4533</f>
        <v>24</v>
      </c>
      <c r="X4533" s="148">
        <f>VLOOKUP(O4533,Stock[],6,FALSE)</f>
        <v>1530</v>
      </c>
      <c r="Y4533" s="148">
        <f>+DailySales!$V4533*DailySales!$X4533</f>
        <v>36720</v>
      </c>
      <c r="Z4533" s="146"/>
      <c r="AA4533" s="146"/>
      <c r="AB4533" s="146"/>
      <c r="AC4533" s="146"/>
      <c r="AD4533" s="146"/>
      <c r="AE4533" s="149">
        <v>680</v>
      </c>
      <c r="AF4533" s="150">
        <v>46078</v>
      </c>
      <c r="AG4533" s="151">
        <v>37400</v>
      </c>
      <c r="AH4533" s="150"/>
      <c r="AI4533" s="151"/>
      <c r="AJ4533" s="150"/>
      <c r="AK4533" s="151"/>
      <c r="AL4533" s="34"/>
      <c r="AM4533" s="39"/>
      <c r="AN453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34" spans="1:40" ht="19.5" customHeight="1" x14ac:dyDescent="0.25">
      <c r="A4534" s="141">
        <f t="shared" ref="A4534:A4542" si="772">YEAR(C4534)</f>
        <v>2026</v>
      </c>
      <c r="B4534" s="141">
        <f t="shared" ref="B4534:B4542" si="773">MONTH(C4534)</f>
        <v>2</v>
      </c>
      <c r="C4534" s="154">
        <v>46078</v>
      </c>
      <c r="D4534" s="142">
        <f t="shared" ref="D4534:D4542" ca="1" si="774">TODAY()</f>
        <v>46097</v>
      </c>
      <c r="E4534" s="142" t="str">
        <f t="shared" ref="E4534:E4542" ca="1" si="775">DATEDIF(C4534,D4534,"M")&amp;"-Months"</f>
        <v>0-Months</v>
      </c>
      <c r="F4534" s="142" t="str">
        <f>VLOOKUP(O4534,Stock[],5,FALSE)</f>
        <v>BE</v>
      </c>
      <c r="G4534" s="143" t="s">
        <v>3842</v>
      </c>
      <c r="H4534" s="144" t="s">
        <v>276</v>
      </c>
      <c r="I4534" s="145" t="s">
        <v>1183</v>
      </c>
      <c r="J4534" s="141" t="str">
        <f>VLOOKUP(I4534,Customers[],2,FALSE)</f>
        <v>မအေးမြထွေး</v>
      </c>
      <c r="K4534" s="141" t="str">
        <f>VLOOKUP(I4534,Customers[],4,FALSE)</f>
        <v>Wandwin</v>
      </c>
      <c r="L4534" s="32" t="str">
        <f>VLOOKUP(Table85[[#This Row],[CustomerID]],Table!H:K,3,0)</f>
        <v>ကျောက်ပနား</v>
      </c>
      <c r="M4534" s="141" t="str">
        <f>VLOOKUP(I4534,Customers[],5,FALSE)</f>
        <v>Van-2</v>
      </c>
      <c r="N4534" s="145" t="s">
        <v>9</v>
      </c>
      <c r="O4534" s="146" t="s">
        <v>220</v>
      </c>
      <c r="P4534" s="141" t="str">
        <f>VLOOKUP(O4534,Stock[],2,FALSE)</f>
        <v>မြန်မာရှောက်ပျား</v>
      </c>
      <c r="Q4534" s="147">
        <f>VLOOKUP(O4534,Stock[],3,FALSE)</f>
        <v>0.64</v>
      </c>
      <c r="R4534" s="147">
        <f>VLOOKUP(O4534,Stock[],4,FALSE)</f>
        <v>14</v>
      </c>
      <c r="S4534" s="146"/>
      <c r="T4534" s="147">
        <f>(DailySales!$S4534/DailySales!$R4534)+DailySales!$U4534</f>
        <v>1</v>
      </c>
      <c r="U4534" s="146">
        <v>1</v>
      </c>
      <c r="V4534" s="148">
        <f>+DailySales!$T4534*DailySales!$R4534</f>
        <v>14</v>
      </c>
      <c r="W4534" s="148">
        <f>+DailySales!$V4534*DailySales!$Q4534</f>
        <v>8.9600000000000009</v>
      </c>
      <c r="X4534" s="148">
        <f>VLOOKUP(O4534,Stock[],6,FALSE)</f>
        <v>1370</v>
      </c>
      <c r="Y4534" s="148">
        <f>+DailySales!$V4534*DailySales!$X4534</f>
        <v>19180</v>
      </c>
      <c r="Z4534" s="146"/>
      <c r="AA4534" s="146"/>
      <c r="AB4534" s="146"/>
      <c r="AC4534" s="146"/>
      <c r="AD4534" s="146"/>
      <c r="AE4534" s="149">
        <v>420</v>
      </c>
      <c r="AF4534" s="150">
        <v>46078</v>
      </c>
      <c r="AG4534" s="151">
        <v>19600</v>
      </c>
      <c r="AH4534" s="150"/>
      <c r="AI4534" s="151"/>
      <c r="AJ4534" s="150"/>
      <c r="AK4534" s="151"/>
      <c r="AL4534" s="34"/>
      <c r="AM4534" s="39"/>
      <c r="AN453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35" spans="1:40" ht="19.5" customHeight="1" x14ac:dyDescent="0.25">
      <c r="A4535" s="141">
        <f t="shared" si="772"/>
        <v>2026</v>
      </c>
      <c r="B4535" s="141">
        <f t="shared" si="773"/>
        <v>2</v>
      </c>
      <c r="C4535" s="154">
        <v>46078</v>
      </c>
      <c r="D4535" s="142">
        <f t="shared" ca="1" si="774"/>
        <v>46097</v>
      </c>
      <c r="E4535" s="142" t="str">
        <f t="shared" ca="1" si="775"/>
        <v>0-Months</v>
      </c>
      <c r="F4535" s="142" t="str">
        <f>VLOOKUP(O4535,Stock[],5,FALSE)</f>
        <v>BE</v>
      </c>
      <c r="G4535" s="143" t="s">
        <v>3843</v>
      </c>
      <c r="H4535" s="144" t="s">
        <v>276</v>
      </c>
      <c r="I4535" s="145" t="s">
        <v>1293</v>
      </c>
      <c r="J4535" s="141" t="str">
        <f>VLOOKUP(I4535,Customers[],2,FALSE)</f>
        <v>ကိုသိန်းထိုက်</v>
      </c>
      <c r="K4535" s="141" t="str">
        <f>VLOOKUP(I4535,Customers[],4,FALSE)</f>
        <v>Wandwin</v>
      </c>
      <c r="L4535" s="32" t="str">
        <f>VLOOKUP(Table85[[#This Row],[CustomerID]],Table!H:K,3,0)</f>
        <v>ကျောက်ပနား</v>
      </c>
      <c r="M4535" s="141" t="str">
        <f>VLOOKUP(I4535,Customers[],5,FALSE)</f>
        <v>Van-2</v>
      </c>
      <c r="N4535" s="145" t="s">
        <v>9</v>
      </c>
      <c r="O4535" s="146" t="s">
        <v>220</v>
      </c>
      <c r="P4535" s="141" t="str">
        <f>VLOOKUP(O4535,Stock[],2,FALSE)</f>
        <v>မြန်မာရှောက်ပျား</v>
      </c>
      <c r="Q4535" s="147">
        <f>VLOOKUP(O4535,Stock[],3,FALSE)</f>
        <v>0.64</v>
      </c>
      <c r="R4535" s="147">
        <f>VLOOKUP(O4535,Stock[],4,FALSE)</f>
        <v>14</v>
      </c>
      <c r="S4535" s="146"/>
      <c r="T4535" s="147">
        <f>(DailySales!$S4535/DailySales!$R4535)+DailySales!$U4535</f>
        <v>10</v>
      </c>
      <c r="U4535" s="146">
        <v>10</v>
      </c>
      <c r="V4535" s="148">
        <f>+DailySales!$T4535*DailySales!$R4535</f>
        <v>140</v>
      </c>
      <c r="W4535" s="148">
        <f>+DailySales!$V4535*DailySales!$Q4535</f>
        <v>89.600000000000009</v>
      </c>
      <c r="X4535" s="148">
        <f>VLOOKUP(O4535,Stock[],6,FALSE)</f>
        <v>1370</v>
      </c>
      <c r="Y4535" s="148">
        <f>+DailySales!$V4535*DailySales!$X4535</f>
        <v>191800</v>
      </c>
      <c r="Z4535" s="146"/>
      <c r="AA4535" s="146"/>
      <c r="AB4535" s="146"/>
      <c r="AC4535" s="146"/>
      <c r="AD4535" s="146"/>
      <c r="AE4535" s="149">
        <v>4200</v>
      </c>
      <c r="AF4535" s="150">
        <v>46078</v>
      </c>
      <c r="AG4535" s="151">
        <v>196000</v>
      </c>
      <c r="AH4535" s="150"/>
      <c r="AI4535" s="151"/>
      <c r="AJ4535" s="150"/>
      <c r="AK4535" s="151"/>
      <c r="AL4535" s="34"/>
      <c r="AM4535" s="39"/>
      <c r="AN453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36" spans="1:40" ht="19.5" customHeight="1" x14ac:dyDescent="0.25">
      <c r="A4536" s="141">
        <f t="shared" si="772"/>
        <v>2026</v>
      </c>
      <c r="B4536" s="141">
        <f t="shared" si="773"/>
        <v>2</v>
      </c>
      <c r="C4536" s="154">
        <v>46078</v>
      </c>
      <c r="D4536" s="142">
        <f t="shared" ca="1" si="774"/>
        <v>46097</v>
      </c>
      <c r="E4536" s="142" t="str">
        <f t="shared" ca="1" si="775"/>
        <v>0-Months</v>
      </c>
      <c r="F4536" s="142" t="str">
        <f>VLOOKUP(O4536,Stock[],5,FALSE)</f>
        <v>BE</v>
      </c>
      <c r="G4536" s="143" t="s">
        <v>3843</v>
      </c>
      <c r="H4536" s="144" t="s">
        <v>276</v>
      </c>
      <c r="I4536" s="145" t="s">
        <v>1293</v>
      </c>
      <c r="J4536" s="141" t="str">
        <f>VLOOKUP(I4536,Customers[],2,FALSE)</f>
        <v>ကိုသိန်းထိုက်</v>
      </c>
      <c r="K4536" s="141" t="str">
        <f>VLOOKUP(I4536,Customers[],4,FALSE)</f>
        <v>Wandwin</v>
      </c>
      <c r="L4536" s="32" t="str">
        <f>VLOOKUP(Table85[[#This Row],[CustomerID]],Table!H:K,3,0)</f>
        <v>ကျောက်ပနား</v>
      </c>
      <c r="M4536" s="141" t="str">
        <f>VLOOKUP(I4536,Customers[],5,FALSE)</f>
        <v>Van-2</v>
      </c>
      <c r="N4536" s="145" t="s">
        <v>9</v>
      </c>
      <c r="O4536" s="146" t="s">
        <v>205</v>
      </c>
      <c r="P4536" s="141" t="str">
        <f>VLOOKUP(O4536,Stock[],2,FALSE)</f>
        <v>ကောင်းကြည် ကော် 25%  (1Ltr )</v>
      </c>
      <c r="Q4536" s="147">
        <f>VLOOKUP(O4536,Stock[],3,FALSE)</f>
        <v>1</v>
      </c>
      <c r="R4536" s="147">
        <f>VLOOKUP(O4536,Stock[],4,FALSE)</f>
        <v>12</v>
      </c>
      <c r="S4536" s="146"/>
      <c r="T4536" s="147">
        <f>(DailySales!$S4536/DailySales!$R4536)+DailySales!$U4536</f>
        <v>2</v>
      </c>
      <c r="U4536" s="146">
        <v>2</v>
      </c>
      <c r="V4536" s="148">
        <f>+DailySales!$T4536*DailySales!$R4536</f>
        <v>24</v>
      </c>
      <c r="W4536" s="148">
        <f>+DailySales!$V4536*DailySales!$Q4536</f>
        <v>24</v>
      </c>
      <c r="X4536" s="148">
        <f>VLOOKUP(O4536,Stock[],6,FALSE)</f>
        <v>1530</v>
      </c>
      <c r="Y4536" s="148">
        <f>+DailySales!$V4536*DailySales!$X4536</f>
        <v>36720</v>
      </c>
      <c r="Z4536" s="146"/>
      <c r="AA4536" s="146"/>
      <c r="AB4536" s="146"/>
      <c r="AC4536" s="146"/>
      <c r="AD4536" s="146"/>
      <c r="AE4536" s="149">
        <v>680</v>
      </c>
      <c r="AF4536" s="150">
        <v>46078</v>
      </c>
      <c r="AG4536" s="151">
        <v>37400</v>
      </c>
      <c r="AH4536" s="150"/>
      <c r="AI4536" s="151"/>
      <c r="AJ4536" s="150"/>
      <c r="AK4536" s="151"/>
      <c r="AL4536" s="34"/>
      <c r="AM4536" s="39"/>
      <c r="AN453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37" spans="1:40" ht="19.5" customHeight="1" x14ac:dyDescent="0.25">
      <c r="A4537" s="141">
        <f t="shared" si="772"/>
        <v>2026</v>
      </c>
      <c r="B4537" s="141">
        <f t="shared" si="773"/>
        <v>2</v>
      </c>
      <c r="C4537" s="154">
        <v>46078</v>
      </c>
      <c r="D4537" s="142">
        <f t="shared" ca="1" si="774"/>
        <v>46097</v>
      </c>
      <c r="E4537" s="142" t="str">
        <f t="shared" ca="1" si="775"/>
        <v>0-Months</v>
      </c>
      <c r="F4537" s="142" t="str">
        <f>VLOOKUP(O4537,Stock[],5,FALSE)</f>
        <v>BE</v>
      </c>
      <c r="G4537" s="143" t="s">
        <v>3844</v>
      </c>
      <c r="H4537" s="144" t="s">
        <v>276</v>
      </c>
      <c r="I4537" s="145" t="s">
        <v>1198</v>
      </c>
      <c r="J4537" s="141" t="str">
        <f>VLOOKUP(I4537,Customers[],2,FALSE)</f>
        <v>မအေးချာ</v>
      </c>
      <c r="K4537" s="141" t="str">
        <f>VLOOKUP(I4537,Customers[],4,FALSE)</f>
        <v>Wandwin</v>
      </c>
      <c r="L4537" s="32" t="str">
        <f>VLOOKUP(Table85[[#This Row],[CustomerID]],Table!H:K,3,0)</f>
        <v>သဲပုံ</v>
      </c>
      <c r="M4537" s="141" t="str">
        <f>VLOOKUP(I4537,Customers[],5,FALSE)</f>
        <v>Van-2</v>
      </c>
      <c r="N4537" s="145" t="s">
        <v>9</v>
      </c>
      <c r="O4537" s="146" t="s">
        <v>223</v>
      </c>
      <c r="P4537" s="141" t="str">
        <f>VLOOKUP(O4537,Stock[],2,FALSE)</f>
        <v>ချယ်ရီအရက်သန့်ကော် (.6Ltr)</v>
      </c>
      <c r="Q4537" s="147">
        <f>VLOOKUP(O4537,Stock[],3,FALSE)</f>
        <v>0.6</v>
      </c>
      <c r="R4537" s="147">
        <f>VLOOKUP(O4537,Stock[],4,FALSE)</f>
        <v>24</v>
      </c>
      <c r="S4537" s="146"/>
      <c r="T4537" s="147">
        <f>(DailySales!$S4537/DailySales!$R4537)+DailySales!$U4537</f>
        <v>2</v>
      </c>
      <c r="U4537" s="146">
        <v>2</v>
      </c>
      <c r="V4537" s="148">
        <f>+DailySales!$T4537*DailySales!$R4537</f>
        <v>48</v>
      </c>
      <c r="W4537" s="148">
        <f>+DailySales!$V4537*DailySales!$Q4537</f>
        <v>28.799999999999997</v>
      </c>
      <c r="X4537" s="148">
        <f>VLOOKUP(O4537,Stock[],6,FALSE)</f>
        <v>875</v>
      </c>
      <c r="Y4537" s="148">
        <f>+DailySales!$V4537*DailySales!$X4537</f>
        <v>42000</v>
      </c>
      <c r="Z4537" s="146"/>
      <c r="AA4537" s="146"/>
      <c r="AB4537" s="146"/>
      <c r="AC4537" s="146"/>
      <c r="AD4537" s="146"/>
      <c r="AE4537" s="149">
        <v>1200</v>
      </c>
      <c r="AF4537" s="150">
        <v>46078</v>
      </c>
      <c r="AG4537" s="151">
        <v>43200</v>
      </c>
      <c r="AH4537" s="150"/>
      <c r="AI4537" s="151"/>
      <c r="AJ4537" s="150"/>
      <c r="AK4537" s="151"/>
      <c r="AL4537" s="34"/>
      <c r="AM4537" s="39"/>
      <c r="AN453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38" spans="1:40" ht="19.5" customHeight="1" x14ac:dyDescent="0.25">
      <c r="A4538" s="141">
        <f t="shared" si="772"/>
        <v>2026</v>
      </c>
      <c r="B4538" s="141">
        <f t="shared" si="773"/>
        <v>2</v>
      </c>
      <c r="C4538" s="154">
        <v>46078</v>
      </c>
      <c r="D4538" s="142">
        <f t="shared" ca="1" si="774"/>
        <v>46097</v>
      </c>
      <c r="E4538" s="142" t="str">
        <f t="shared" ca="1" si="775"/>
        <v>0-Months</v>
      </c>
      <c r="F4538" s="142" t="str">
        <f>VLOOKUP(O4538,Stock[],5,FALSE)</f>
        <v>BE</v>
      </c>
      <c r="G4538" s="143" t="s">
        <v>3844</v>
      </c>
      <c r="H4538" s="144" t="s">
        <v>276</v>
      </c>
      <c r="I4538" s="145" t="s">
        <v>1198</v>
      </c>
      <c r="J4538" s="141" t="str">
        <f>VLOOKUP(I4538,Customers[],2,FALSE)</f>
        <v>မအေးချာ</v>
      </c>
      <c r="K4538" s="141" t="str">
        <f>VLOOKUP(I4538,Customers[],4,FALSE)</f>
        <v>Wandwin</v>
      </c>
      <c r="L4538" s="32" t="str">
        <f>VLOOKUP(Table85[[#This Row],[CustomerID]],Table!H:K,3,0)</f>
        <v>သဲပုံ</v>
      </c>
      <c r="M4538" s="141" t="str">
        <f>VLOOKUP(I4538,Customers[],5,FALSE)</f>
        <v>Van-2</v>
      </c>
      <c r="N4538" s="145" t="s">
        <v>9</v>
      </c>
      <c r="O4538" s="146" t="s">
        <v>220</v>
      </c>
      <c r="P4538" s="141" t="str">
        <f>VLOOKUP(O4538,Stock[],2,FALSE)</f>
        <v>မြန်မာရှောက်ပျား</v>
      </c>
      <c r="Q4538" s="147">
        <f>VLOOKUP(O4538,Stock[],3,FALSE)</f>
        <v>0.64</v>
      </c>
      <c r="R4538" s="147">
        <f>VLOOKUP(O4538,Stock[],4,FALSE)</f>
        <v>14</v>
      </c>
      <c r="S4538" s="146"/>
      <c r="T4538" s="147">
        <f>(DailySales!$S4538/DailySales!$R4538)+DailySales!$U4538</f>
        <v>2</v>
      </c>
      <c r="U4538" s="146">
        <v>2</v>
      </c>
      <c r="V4538" s="148">
        <f>+DailySales!$T4538*DailySales!$R4538</f>
        <v>28</v>
      </c>
      <c r="W4538" s="148">
        <f>+DailySales!$V4538*DailySales!$Q4538</f>
        <v>17.920000000000002</v>
      </c>
      <c r="X4538" s="148">
        <f>VLOOKUP(O4538,Stock[],6,FALSE)</f>
        <v>1370</v>
      </c>
      <c r="Y4538" s="148">
        <f>+DailySales!$V4538*DailySales!$X4538</f>
        <v>38360</v>
      </c>
      <c r="Z4538" s="146"/>
      <c r="AA4538" s="146"/>
      <c r="AB4538" s="146"/>
      <c r="AC4538" s="146"/>
      <c r="AD4538" s="146"/>
      <c r="AE4538" s="149">
        <v>840</v>
      </c>
      <c r="AF4538" s="150">
        <v>46078</v>
      </c>
      <c r="AG4538" s="151">
        <v>39200</v>
      </c>
      <c r="AH4538" s="150"/>
      <c r="AI4538" s="151"/>
      <c r="AJ4538" s="150"/>
      <c r="AK4538" s="151"/>
      <c r="AL4538" s="34"/>
      <c r="AM4538" s="39"/>
      <c r="AN453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39" spans="1:40" ht="19.5" customHeight="1" x14ac:dyDescent="0.25">
      <c r="A4539" s="141">
        <f t="shared" si="772"/>
        <v>2026</v>
      </c>
      <c r="B4539" s="141">
        <f t="shared" si="773"/>
        <v>2</v>
      </c>
      <c r="C4539" s="154">
        <v>46078</v>
      </c>
      <c r="D4539" s="142">
        <f t="shared" ca="1" si="774"/>
        <v>46097</v>
      </c>
      <c r="E4539" s="142" t="str">
        <f t="shared" ca="1" si="775"/>
        <v>0-Months</v>
      </c>
      <c r="F4539" s="142" t="str">
        <f>VLOOKUP(O4539,Stock[],5,FALSE)</f>
        <v>BE</v>
      </c>
      <c r="G4539" s="143" t="s">
        <v>3845</v>
      </c>
      <c r="H4539" s="144" t="s">
        <v>276</v>
      </c>
      <c r="I4539" s="145" t="s">
        <v>1186</v>
      </c>
      <c r="J4539" s="141" t="str">
        <f>VLOOKUP(I4539,Customers[],2,FALSE)</f>
        <v>ကိုထွန်းဝင်းမြိုင်</v>
      </c>
      <c r="K4539" s="141" t="str">
        <f>VLOOKUP(I4539,Customers[],4,FALSE)</f>
        <v>Wandwin</v>
      </c>
      <c r="L4539" s="32" t="str">
        <f>VLOOKUP(Table85[[#This Row],[CustomerID]],Table!H:K,3,0)</f>
        <v>သာဂရ</v>
      </c>
      <c r="M4539" s="141" t="str">
        <f>VLOOKUP(I4539,Customers[],5,FALSE)</f>
        <v>Van-2</v>
      </c>
      <c r="N4539" s="145" t="s">
        <v>9</v>
      </c>
      <c r="O4539" s="146" t="s">
        <v>215</v>
      </c>
      <c r="P4539" s="141" t="str">
        <f>VLOOKUP(O4539,Stock[],2,FALSE)</f>
        <v>ဒဂုံနာနတ်</v>
      </c>
      <c r="Q4539" s="147">
        <f>VLOOKUP(O4539,Stock[],3,FALSE)</f>
        <v>0.64</v>
      </c>
      <c r="R4539" s="147">
        <f>VLOOKUP(O4539,Stock[],4,FALSE)</f>
        <v>24</v>
      </c>
      <c r="S4539" s="146"/>
      <c r="T4539" s="147">
        <f>(DailySales!$S4539/DailySales!$R4539)+DailySales!$U4539</f>
        <v>1</v>
      </c>
      <c r="U4539" s="146">
        <v>1</v>
      </c>
      <c r="V4539" s="148">
        <f>+DailySales!$T4539*DailySales!$R4539</f>
        <v>24</v>
      </c>
      <c r="W4539" s="148">
        <f>+DailySales!$V4539*DailySales!$Q4539</f>
        <v>15.36</v>
      </c>
      <c r="X4539" s="148">
        <f>VLOOKUP(O4539,Stock[],6,FALSE)</f>
        <v>1330</v>
      </c>
      <c r="Y4539" s="148">
        <f>+DailySales!$V4539*DailySales!$X4539</f>
        <v>31920</v>
      </c>
      <c r="Z4539" s="146"/>
      <c r="AA4539" s="146"/>
      <c r="AB4539" s="146"/>
      <c r="AC4539" s="146"/>
      <c r="AD4539" s="146"/>
      <c r="AE4539" s="149">
        <v>580</v>
      </c>
      <c r="AF4539" s="150">
        <v>46078</v>
      </c>
      <c r="AG4539" s="151">
        <v>32500</v>
      </c>
      <c r="AH4539" s="150"/>
      <c r="AI4539" s="151"/>
      <c r="AJ4539" s="150"/>
      <c r="AK4539" s="151"/>
      <c r="AL4539" s="34"/>
      <c r="AM4539" s="39"/>
      <c r="AN453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40" spans="1:40" ht="19.5" customHeight="1" x14ac:dyDescent="0.25">
      <c r="A4540" s="141">
        <f t="shared" si="772"/>
        <v>2026</v>
      </c>
      <c r="B4540" s="141">
        <f t="shared" si="773"/>
        <v>2</v>
      </c>
      <c r="C4540" s="154">
        <v>46078</v>
      </c>
      <c r="D4540" s="142">
        <f t="shared" ca="1" si="774"/>
        <v>46097</v>
      </c>
      <c r="E4540" s="142" t="str">
        <f t="shared" ca="1" si="775"/>
        <v>0-Months</v>
      </c>
      <c r="F4540" s="142" t="str">
        <f>VLOOKUP(O4540,Stock[],5,FALSE)</f>
        <v>BE</v>
      </c>
      <c r="G4540" s="143" t="s">
        <v>3845</v>
      </c>
      <c r="H4540" s="144" t="s">
        <v>276</v>
      </c>
      <c r="I4540" s="145" t="s">
        <v>1186</v>
      </c>
      <c r="J4540" s="141" t="str">
        <f>VLOOKUP(I4540,Customers[],2,FALSE)</f>
        <v>ကိုထွန်းဝင်းမြိုင်</v>
      </c>
      <c r="K4540" s="141" t="str">
        <f>VLOOKUP(I4540,Customers[],4,FALSE)</f>
        <v>Wandwin</v>
      </c>
      <c r="L4540" s="32" t="str">
        <f>VLOOKUP(Table85[[#This Row],[CustomerID]],Table!H:K,3,0)</f>
        <v>သာဂရ</v>
      </c>
      <c r="M4540" s="141" t="str">
        <f>VLOOKUP(I4540,Customers[],5,FALSE)</f>
        <v>Van-2</v>
      </c>
      <c r="N4540" s="145" t="s">
        <v>9</v>
      </c>
      <c r="O4540" s="146" t="s">
        <v>205</v>
      </c>
      <c r="P4540" s="141" t="str">
        <f>VLOOKUP(O4540,Stock[],2,FALSE)</f>
        <v>ကောင်းကြည် ကော် 25%  (1Ltr )</v>
      </c>
      <c r="Q4540" s="147">
        <f>VLOOKUP(O4540,Stock[],3,FALSE)</f>
        <v>1</v>
      </c>
      <c r="R4540" s="147">
        <f>VLOOKUP(O4540,Stock[],4,FALSE)</f>
        <v>12</v>
      </c>
      <c r="S4540" s="146"/>
      <c r="T4540" s="147">
        <f>(DailySales!$S4540/DailySales!$R4540)+DailySales!$U4540</f>
        <v>1</v>
      </c>
      <c r="U4540" s="146">
        <v>1</v>
      </c>
      <c r="V4540" s="148">
        <f>+DailySales!$T4540*DailySales!$R4540</f>
        <v>12</v>
      </c>
      <c r="W4540" s="148">
        <f>+DailySales!$V4540*DailySales!$Q4540</f>
        <v>12</v>
      </c>
      <c r="X4540" s="148">
        <f>VLOOKUP(O4540,Stock[],6,FALSE)</f>
        <v>1530</v>
      </c>
      <c r="Y4540" s="148">
        <f>+DailySales!$V4540*DailySales!$X4540</f>
        <v>18360</v>
      </c>
      <c r="Z4540" s="146"/>
      <c r="AA4540" s="146"/>
      <c r="AB4540" s="146"/>
      <c r="AC4540" s="146"/>
      <c r="AD4540" s="146"/>
      <c r="AE4540" s="149">
        <v>340</v>
      </c>
      <c r="AF4540" s="150">
        <v>46078</v>
      </c>
      <c r="AG4540" s="151">
        <v>18700</v>
      </c>
      <c r="AH4540" s="150"/>
      <c r="AI4540" s="151"/>
      <c r="AJ4540" s="150"/>
      <c r="AK4540" s="151"/>
      <c r="AL4540" s="34"/>
      <c r="AM4540" s="39"/>
      <c r="AN454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41" spans="1:40" ht="19.5" customHeight="1" x14ac:dyDescent="0.25">
      <c r="A4541" s="141">
        <f t="shared" si="772"/>
        <v>2026</v>
      </c>
      <c r="B4541" s="141">
        <f t="shared" si="773"/>
        <v>2</v>
      </c>
      <c r="C4541" s="154">
        <v>46078</v>
      </c>
      <c r="D4541" s="142">
        <f t="shared" ca="1" si="774"/>
        <v>46097</v>
      </c>
      <c r="E4541" s="142" t="str">
        <f t="shared" ca="1" si="775"/>
        <v>0-Months</v>
      </c>
      <c r="F4541" s="142" t="str">
        <f>VLOOKUP(O4541,Stock[],5,FALSE)</f>
        <v>BE</v>
      </c>
      <c r="G4541" s="143" t="s">
        <v>3846</v>
      </c>
      <c r="H4541" s="144" t="s">
        <v>276</v>
      </c>
      <c r="I4541" s="145" t="s">
        <v>1295</v>
      </c>
      <c r="J4541" s="141" t="str">
        <f>VLOOKUP(I4541,Customers[],2,FALSE)</f>
        <v>မတင်ဆန်းမူ</v>
      </c>
      <c r="K4541" s="141" t="str">
        <f>VLOOKUP(I4541,Customers[],4,FALSE)</f>
        <v>Wandwin</v>
      </c>
      <c r="L4541" s="32" t="str">
        <f>VLOOKUP(Table85[[#This Row],[CustomerID]],Table!H:K,3,0)</f>
        <v>သာဂရ</v>
      </c>
      <c r="M4541" s="141" t="str">
        <f>VLOOKUP(I4541,Customers[],5,FALSE)</f>
        <v>Van-2</v>
      </c>
      <c r="N4541" s="145" t="s">
        <v>9</v>
      </c>
      <c r="O4541" s="146" t="s">
        <v>205</v>
      </c>
      <c r="P4541" s="141" t="str">
        <f>VLOOKUP(O4541,Stock[],2,FALSE)</f>
        <v>ကောင်းကြည် ကော် 25%  (1Ltr )</v>
      </c>
      <c r="Q4541" s="147">
        <f>VLOOKUP(O4541,Stock[],3,FALSE)</f>
        <v>1</v>
      </c>
      <c r="R4541" s="147">
        <f>VLOOKUP(O4541,Stock[],4,FALSE)</f>
        <v>12</v>
      </c>
      <c r="S4541" s="146"/>
      <c r="T4541" s="147">
        <f>(DailySales!$S4541/DailySales!$R4541)+DailySales!$U4541</f>
        <v>10</v>
      </c>
      <c r="U4541" s="146">
        <v>10</v>
      </c>
      <c r="V4541" s="148">
        <f>+DailySales!$T4541*DailySales!$R4541</f>
        <v>120</v>
      </c>
      <c r="W4541" s="148">
        <f>+DailySales!$V4541*DailySales!$Q4541</f>
        <v>120</v>
      </c>
      <c r="X4541" s="148">
        <f>VLOOKUP(O4541,Stock[],6,FALSE)</f>
        <v>1530</v>
      </c>
      <c r="Y4541" s="148">
        <f>+DailySales!$V4541*DailySales!$X4541</f>
        <v>183600</v>
      </c>
      <c r="Z4541" s="146"/>
      <c r="AA4541" s="146"/>
      <c r="AB4541" s="146"/>
      <c r="AC4541" s="146"/>
      <c r="AD4541" s="146"/>
      <c r="AE4541" s="149">
        <v>3400</v>
      </c>
      <c r="AF4541" s="150">
        <v>46078</v>
      </c>
      <c r="AG4541" s="151">
        <v>187000</v>
      </c>
      <c r="AH4541" s="150"/>
      <c r="AI4541" s="151"/>
      <c r="AJ4541" s="150"/>
      <c r="AK4541" s="151"/>
      <c r="AL4541" s="34"/>
      <c r="AM4541" s="39"/>
      <c r="AN454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42" spans="1:40" ht="19.5" customHeight="1" x14ac:dyDescent="0.25">
      <c r="A4542" s="141">
        <f t="shared" si="772"/>
        <v>2026</v>
      </c>
      <c r="B4542" s="141">
        <f t="shared" si="773"/>
        <v>2</v>
      </c>
      <c r="C4542" s="154">
        <v>46078</v>
      </c>
      <c r="D4542" s="142">
        <f t="shared" ca="1" si="774"/>
        <v>46097</v>
      </c>
      <c r="E4542" s="142" t="str">
        <f t="shared" ca="1" si="775"/>
        <v>0-Months</v>
      </c>
      <c r="F4542" s="142" t="str">
        <f>VLOOKUP(O4542,Stock[],5,FALSE)</f>
        <v>BE</v>
      </c>
      <c r="G4542" s="143" t="s">
        <v>3846</v>
      </c>
      <c r="H4542" s="144" t="s">
        <v>276</v>
      </c>
      <c r="I4542" s="145" t="s">
        <v>1295</v>
      </c>
      <c r="J4542" s="141" t="str">
        <f>VLOOKUP(I4542,Customers[],2,FALSE)</f>
        <v>မတင်ဆန်းမူ</v>
      </c>
      <c r="K4542" s="141" t="str">
        <f>VLOOKUP(I4542,Customers[],4,FALSE)</f>
        <v>Wandwin</v>
      </c>
      <c r="L4542" s="32" t="str">
        <f>VLOOKUP(Table85[[#This Row],[CustomerID]],Table!H:K,3,0)</f>
        <v>သာဂရ</v>
      </c>
      <c r="M4542" s="141" t="str">
        <f>VLOOKUP(I4542,Customers[],5,FALSE)</f>
        <v>Van-2</v>
      </c>
      <c r="N4542" s="145" t="s">
        <v>9</v>
      </c>
      <c r="O4542" s="146" t="s">
        <v>215</v>
      </c>
      <c r="P4542" s="141" t="str">
        <f>VLOOKUP(O4542,Stock[],2,FALSE)</f>
        <v>ဒဂုံနာနတ်</v>
      </c>
      <c r="Q4542" s="147">
        <f>VLOOKUP(O4542,Stock[],3,FALSE)</f>
        <v>0.64</v>
      </c>
      <c r="R4542" s="147">
        <f>VLOOKUP(O4542,Stock[],4,FALSE)</f>
        <v>24</v>
      </c>
      <c r="S4542" s="146"/>
      <c r="T4542" s="147">
        <f>(DailySales!$S4542/DailySales!$R4542)+DailySales!$U4542</f>
        <v>2</v>
      </c>
      <c r="U4542" s="146">
        <v>2</v>
      </c>
      <c r="V4542" s="148">
        <f>+DailySales!$T4542*DailySales!$R4542</f>
        <v>48</v>
      </c>
      <c r="W4542" s="148">
        <f>+DailySales!$V4542*DailySales!$Q4542</f>
        <v>30.72</v>
      </c>
      <c r="X4542" s="148">
        <f>VLOOKUP(O4542,Stock[],6,FALSE)</f>
        <v>1330</v>
      </c>
      <c r="Y4542" s="148">
        <f>+DailySales!$V4542*DailySales!$X4542</f>
        <v>63840</v>
      </c>
      <c r="Z4542" s="146"/>
      <c r="AA4542" s="146"/>
      <c r="AB4542" s="146"/>
      <c r="AC4542" s="146"/>
      <c r="AD4542" s="146"/>
      <c r="AE4542" s="149">
        <v>1160</v>
      </c>
      <c r="AF4542" s="150">
        <v>46078</v>
      </c>
      <c r="AG4542" s="151">
        <v>65000</v>
      </c>
      <c r="AH4542" s="150"/>
      <c r="AI4542" s="151"/>
      <c r="AJ4542" s="150"/>
      <c r="AK4542" s="151"/>
      <c r="AL4542" s="34"/>
      <c r="AM4542" s="39"/>
      <c r="AN454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43" spans="1:40" ht="19.5" customHeight="1" x14ac:dyDescent="0.25">
      <c r="A4543" s="141">
        <f t="shared" ref="A4543:A4551" si="776">YEAR(C4543)</f>
        <v>2026</v>
      </c>
      <c r="B4543" s="141">
        <f t="shared" ref="B4543:B4551" si="777">MONTH(C4543)</f>
        <v>2</v>
      </c>
      <c r="C4543" s="154">
        <v>46078</v>
      </c>
      <c r="D4543" s="142">
        <f t="shared" ref="D4543:D4551" ca="1" si="778">TODAY()</f>
        <v>46097</v>
      </c>
      <c r="E4543" s="142" t="str">
        <f t="shared" ref="E4543:E4551" ca="1" si="779">DATEDIF(C4543,D4543,"M")&amp;"-Months"</f>
        <v>0-Months</v>
      </c>
      <c r="F4543" s="142" t="str">
        <f>VLOOKUP(O4543,Stock[],5,FALSE)</f>
        <v>BE</v>
      </c>
      <c r="G4543" s="143" t="s">
        <v>3847</v>
      </c>
      <c r="H4543" s="144" t="s">
        <v>276</v>
      </c>
      <c r="I4543" s="145" t="s">
        <v>1191</v>
      </c>
      <c r="J4543" s="141" t="str">
        <f>VLOOKUP(I4543,Customers[],2,FALSE)</f>
        <v>ကိုခင်မောင်ချို</v>
      </c>
      <c r="K4543" s="141" t="str">
        <f>VLOOKUP(I4543,Customers[],4,FALSE)</f>
        <v>Wandwin</v>
      </c>
      <c r="L4543" s="32" t="str">
        <f>VLOOKUP(Table85[[#This Row],[CustomerID]],Table!H:K,3,0)</f>
        <v>သာဂရ</v>
      </c>
      <c r="M4543" s="141" t="str">
        <f>VLOOKUP(I4543,Customers[],5,FALSE)</f>
        <v>Van-2</v>
      </c>
      <c r="N4543" s="145" t="s">
        <v>9</v>
      </c>
      <c r="O4543" s="146" t="s">
        <v>215</v>
      </c>
      <c r="P4543" s="141" t="str">
        <f>VLOOKUP(O4543,Stock[],2,FALSE)</f>
        <v>ဒဂုံနာနတ်</v>
      </c>
      <c r="Q4543" s="147">
        <f>VLOOKUP(O4543,Stock[],3,FALSE)</f>
        <v>0.64</v>
      </c>
      <c r="R4543" s="147">
        <f>VLOOKUP(O4543,Stock[],4,FALSE)</f>
        <v>24</v>
      </c>
      <c r="S4543" s="146"/>
      <c r="T4543" s="147">
        <f>(DailySales!$S4543/DailySales!$R4543)+DailySales!$U4543</f>
        <v>1</v>
      </c>
      <c r="U4543" s="146">
        <v>1</v>
      </c>
      <c r="V4543" s="148">
        <f>+DailySales!$T4543*DailySales!$R4543</f>
        <v>24</v>
      </c>
      <c r="W4543" s="148">
        <f>+DailySales!$V4543*DailySales!$Q4543</f>
        <v>15.36</v>
      </c>
      <c r="X4543" s="148">
        <f>VLOOKUP(O4543,Stock[],6,FALSE)</f>
        <v>1330</v>
      </c>
      <c r="Y4543" s="148">
        <f>+DailySales!$V4543*DailySales!$X4543</f>
        <v>31920</v>
      </c>
      <c r="Z4543" s="146"/>
      <c r="AA4543" s="146"/>
      <c r="AB4543" s="146"/>
      <c r="AC4543" s="146"/>
      <c r="AD4543" s="146"/>
      <c r="AE4543" s="149">
        <v>580</v>
      </c>
      <c r="AF4543" s="150">
        <v>46078</v>
      </c>
      <c r="AG4543" s="151">
        <v>32500</v>
      </c>
      <c r="AH4543" s="150"/>
      <c r="AI4543" s="151"/>
      <c r="AJ4543" s="150"/>
      <c r="AK4543" s="151"/>
      <c r="AL4543" s="34"/>
      <c r="AM4543" s="39"/>
      <c r="AN454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44" spans="1:40" ht="19.5" customHeight="1" x14ac:dyDescent="0.25">
      <c r="A4544" s="141">
        <f t="shared" si="776"/>
        <v>2026</v>
      </c>
      <c r="B4544" s="141">
        <f t="shared" si="777"/>
        <v>2</v>
      </c>
      <c r="C4544" s="154">
        <v>46078</v>
      </c>
      <c r="D4544" s="142">
        <f t="shared" ca="1" si="778"/>
        <v>46097</v>
      </c>
      <c r="E4544" s="142" t="str">
        <f t="shared" ca="1" si="779"/>
        <v>0-Months</v>
      </c>
      <c r="F4544" s="142" t="str">
        <f>VLOOKUP(O4544,Stock[],5,FALSE)</f>
        <v>BE</v>
      </c>
      <c r="G4544" s="143" t="s">
        <v>3847</v>
      </c>
      <c r="H4544" s="144" t="s">
        <v>276</v>
      </c>
      <c r="I4544" s="145" t="s">
        <v>1191</v>
      </c>
      <c r="J4544" s="141" t="str">
        <f>VLOOKUP(I4544,Customers[],2,FALSE)</f>
        <v>ကိုခင်မောင်ချို</v>
      </c>
      <c r="K4544" s="141" t="str">
        <f>VLOOKUP(I4544,Customers[],4,FALSE)</f>
        <v>Wandwin</v>
      </c>
      <c r="L4544" s="32" t="str">
        <f>VLOOKUP(Table85[[#This Row],[CustomerID]],Table!H:K,3,0)</f>
        <v>သာဂရ</v>
      </c>
      <c r="M4544" s="141" t="str">
        <f>VLOOKUP(I4544,Customers[],5,FALSE)</f>
        <v>Van-2</v>
      </c>
      <c r="N4544" s="145" t="s">
        <v>9</v>
      </c>
      <c r="O4544" s="146" t="s">
        <v>205</v>
      </c>
      <c r="P4544" s="141" t="str">
        <f>VLOOKUP(O4544,Stock[],2,FALSE)</f>
        <v>ကောင်းကြည် ကော် 25%  (1Ltr )</v>
      </c>
      <c r="Q4544" s="147">
        <f>VLOOKUP(O4544,Stock[],3,FALSE)</f>
        <v>1</v>
      </c>
      <c r="R4544" s="147">
        <f>VLOOKUP(O4544,Stock[],4,FALSE)</f>
        <v>12</v>
      </c>
      <c r="S4544" s="146"/>
      <c r="T4544" s="147">
        <f>(DailySales!$S4544/DailySales!$R4544)+DailySales!$U4544</f>
        <v>3</v>
      </c>
      <c r="U4544" s="146">
        <v>3</v>
      </c>
      <c r="V4544" s="148">
        <f>+DailySales!$T4544*DailySales!$R4544</f>
        <v>36</v>
      </c>
      <c r="W4544" s="148">
        <f>+DailySales!$V4544*DailySales!$Q4544</f>
        <v>36</v>
      </c>
      <c r="X4544" s="148">
        <f>VLOOKUP(O4544,Stock[],6,FALSE)</f>
        <v>1530</v>
      </c>
      <c r="Y4544" s="148">
        <f>+DailySales!$V4544*DailySales!$X4544</f>
        <v>55080</v>
      </c>
      <c r="Z4544" s="146"/>
      <c r="AA4544" s="146"/>
      <c r="AB4544" s="146"/>
      <c r="AC4544" s="146"/>
      <c r="AD4544" s="146"/>
      <c r="AE4544" s="149">
        <v>1020</v>
      </c>
      <c r="AF4544" s="150">
        <v>46078</v>
      </c>
      <c r="AG4544" s="151">
        <v>56100</v>
      </c>
      <c r="AH4544" s="150"/>
      <c r="AI4544" s="151"/>
      <c r="AJ4544" s="150"/>
      <c r="AK4544" s="151"/>
      <c r="AL4544" s="34"/>
      <c r="AM4544" s="39"/>
      <c r="AN454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45" spans="1:40" ht="19.5" customHeight="1" x14ac:dyDescent="0.25">
      <c r="A4545" s="141">
        <f t="shared" si="776"/>
        <v>2026</v>
      </c>
      <c r="B4545" s="141">
        <f t="shared" si="777"/>
        <v>2</v>
      </c>
      <c r="C4545" s="154">
        <v>46078</v>
      </c>
      <c r="D4545" s="142">
        <f t="shared" ca="1" si="778"/>
        <v>46097</v>
      </c>
      <c r="E4545" s="142" t="str">
        <f t="shared" ca="1" si="779"/>
        <v>0-Months</v>
      </c>
      <c r="F4545" s="142" t="str">
        <f>VLOOKUP(O4545,Stock[],5,FALSE)</f>
        <v>BE</v>
      </c>
      <c r="G4545" s="143" t="s">
        <v>3848</v>
      </c>
      <c r="H4545" s="144" t="s">
        <v>276</v>
      </c>
      <c r="I4545" s="145" t="s">
        <v>1297</v>
      </c>
      <c r="J4545" s="141" t="str">
        <f>VLOOKUP(I4545,Customers[],2,FALSE)</f>
        <v>ကိုသန်းကျော်ဌေး</v>
      </c>
      <c r="K4545" s="141" t="str">
        <f>VLOOKUP(I4545,Customers[],4,FALSE)</f>
        <v>Wandwin</v>
      </c>
      <c r="L4545" s="32" t="str">
        <f>VLOOKUP(Table85[[#This Row],[CustomerID]],Table!H:K,3,0)</f>
        <v>သာဂရ</v>
      </c>
      <c r="M4545" s="141" t="str">
        <f>VLOOKUP(I4545,Customers[],5,FALSE)</f>
        <v>Van-2</v>
      </c>
      <c r="N4545" s="145" t="s">
        <v>9</v>
      </c>
      <c r="O4545" s="146" t="s">
        <v>215</v>
      </c>
      <c r="P4545" s="141" t="str">
        <f>VLOOKUP(O4545,Stock[],2,FALSE)</f>
        <v>ဒဂုံနာနတ်</v>
      </c>
      <c r="Q4545" s="147">
        <f>VLOOKUP(O4545,Stock[],3,FALSE)</f>
        <v>0.64</v>
      </c>
      <c r="R4545" s="147">
        <f>VLOOKUP(O4545,Stock[],4,FALSE)</f>
        <v>24</v>
      </c>
      <c r="S4545" s="146"/>
      <c r="T4545" s="147">
        <f>(DailySales!$S4545/DailySales!$R4545)+DailySales!$U4545</f>
        <v>3</v>
      </c>
      <c r="U4545" s="146">
        <v>3</v>
      </c>
      <c r="V4545" s="148">
        <f>+DailySales!$T4545*DailySales!$R4545</f>
        <v>72</v>
      </c>
      <c r="W4545" s="148">
        <f>+DailySales!$V4545*DailySales!$Q4545</f>
        <v>46.08</v>
      </c>
      <c r="X4545" s="148">
        <f>VLOOKUP(O4545,Stock[],6,FALSE)</f>
        <v>1330</v>
      </c>
      <c r="Y4545" s="148">
        <f>+DailySales!$V4545*DailySales!$X4545</f>
        <v>95760</v>
      </c>
      <c r="Z4545" s="146"/>
      <c r="AA4545" s="146"/>
      <c r="AB4545" s="146"/>
      <c r="AC4545" s="146"/>
      <c r="AD4545" s="146"/>
      <c r="AE4545" s="149">
        <v>1740</v>
      </c>
      <c r="AF4545" s="150">
        <v>46078</v>
      </c>
      <c r="AG4545" s="151">
        <v>97500</v>
      </c>
      <c r="AH4545" s="150"/>
      <c r="AI4545" s="151"/>
      <c r="AJ4545" s="150"/>
      <c r="AK4545" s="151"/>
      <c r="AL4545" s="34"/>
      <c r="AM4545" s="39"/>
      <c r="AN454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46" spans="1:40" ht="19.5" customHeight="1" x14ac:dyDescent="0.25">
      <c r="A4546" s="141">
        <f t="shared" si="776"/>
        <v>2026</v>
      </c>
      <c r="B4546" s="141">
        <f t="shared" si="777"/>
        <v>2</v>
      </c>
      <c r="C4546" s="154">
        <v>46078</v>
      </c>
      <c r="D4546" s="142">
        <f t="shared" ca="1" si="778"/>
        <v>46097</v>
      </c>
      <c r="E4546" s="142" t="str">
        <f t="shared" ca="1" si="779"/>
        <v>0-Months</v>
      </c>
      <c r="F4546" s="142" t="str">
        <f>VLOOKUP(O4546,Stock[],5,FALSE)</f>
        <v>BE</v>
      </c>
      <c r="G4546" s="143" t="s">
        <v>3848</v>
      </c>
      <c r="H4546" s="144" t="s">
        <v>276</v>
      </c>
      <c r="I4546" s="145" t="s">
        <v>1297</v>
      </c>
      <c r="J4546" s="141" t="str">
        <f>VLOOKUP(I4546,Customers[],2,FALSE)</f>
        <v>ကိုသန်းကျော်ဌေး</v>
      </c>
      <c r="K4546" s="141" t="str">
        <f>VLOOKUP(I4546,Customers[],4,FALSE)</f>
        <v>Wandwin</v>
      </c>
      <c r="L4546" s="32" t="str">
        <f>VLOOKUP(Table85[[#This Row],[CustomerID]],Table!H:K,3,0)</f>
        <v>သာဂရ</v>
      </c>
      <c r="M4546" s="141" t="str">
        <f>VLOOKUP(I4546,Customers[],5,FALSE)</f>
        <v>Van-2</v>
      </c>
      <c r="N4546" s="145" t="s">
        <v>9</v>
      </c>
      <c r="O4546" s="146" t="s">
        <v>205</v>
      </c>
      <c r="P4546" s="141" t="str">
        <f>VLOOKUP(O4546,Stock[],2,FALSE)</f>
        <v>ကောင်းကြည် ကော် 25%  (1Ltr )</v>
      </c>
      <c r="Q4546" s="147">
        <f>VLOOKUP(O4546,Stock[],3,FALSE)</f>
        <v>1</v>
      </c>
      <c r="R4546" s="147">
        <f>VLOOKUP(O4546,Stock[],4,FALSE)</f>
        <v>12</v>
      </c>
      <c r="S4546" s="146"/>
      <c r="T4546" s="147">
        <f>(DailySales!$S4546/DailySales!$R4546)+DailySales!$U4546</f>
        <v>2</v>
      </c>
      <c r="U4546" s="146">
        <v>2</v>
      </c>
      <c r="V4546" s="148">
        <f>+DailySales!$T4546*DailySales!$R4546</f>
        <v>24</v>
      </c>
      <c r="W4546" s="148">
        <f>+DailySales!$V4546*DailySales!$Q4546</f>
        <v>24</v>
      </c>
      <c r="X4546" s="148">
        <f>VLOOKUP(O4546,Stock[],6,FALSE)</f>
        <v>1530</v>
      </c>
      <c r="Y4546" s="148">
        <f>+DailySales!$V4546*DailySales!$X4546</f>
        <v>36720</v>
      </c>
      <c r="Z4546" s="146"/>
      <c r="AA4546" s="146"/>
      <c r="AB4546" s="146"/>
      <c r="AC4546" s="146"/>
      <c r="AD4546" s="146"/>
      <c r="AE4546" s="149">
        <v>680</v>
      </c>
      <c r="AF4546" s="150">
        <v>46078</v>
      </c>
      <c r="AG4546" s="151">
        <v>37400</v>
      </c>
      <c r="AH4546" s="150"/>
      <c r="AI4546" s="151"/>
      <c r="AJ4546" s="150"/>
      <c r="AK4546" s="151"/>
      <c r="AL4546" s="34"/>
      <c r="AM4546" s="39"/>
      <c r="AN454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47" spans="1:40" ht="19.5" customHeight="1" x14ac:dyDescent="0.25">
      <c r="A4547" s="141">
        <f t="shared" si="776"/>
        <v>2026</v>
      </c>
      <c r="B4547" s="141">
        <f t="shared" si="777"/>
        <v>2</v>
      </c>
      <c r="C4547" s="154">
        <v>46078</v>
      </c>
      <c r="D4547" s="142">
        <f t="shared" ca="1" si="778"/>
        <v>46097</v>
      </c>
      <c r="E4547" s="142" t="str">
        <f t="shared" ca="1" si="779"/>
        <v>0-Months</v>
      </c>
      <c r="F4547" s="142" t="str">
        <f>VLOOKUP(O4547,Stock[],5,FALSE)</f>
        <v>BE</v>
      </c>
      <c r="G4547" s="143" t="s">
        <v>3849</v>
      </c>
      <c r="H4547" s="144" t="s">
        <v>276</v>
      </c>
      <c r="I4547" s="145" t="s">
        <v>1301</v>
      </c>
      <c r="J4547" s="141" t="str">
        <f>VLOOKUP(I4547,Customers[],2,FALSE)</f>
        <v>ကိုအောင်သင်း</v>
      </c>
      <c r="K4547" s="141" t="str">
        <f>VLOOKUP(I4547,Customers[],4,FALSE)</f>
        <v>Wandwin</v>
      </c>
      <c r="L4547" s="32" t="str">
        <f>VLOOKUP(Table85[[#This Row],[CustomerID]],Table!H:K,3,0)</f>
        <v>သုံးပတ်လည်</v>
      </c>
      <c r="M4547" s="141" t="str">
        <f>VLOOKUP(I4547,Customers[],5,FALSE)</f>
        <v>Van-2</v>
      </c>
      <c r="N4547" s="145" t="s">
        <v>9</v>
      </c>
      <c r="O4547" s="146" t="s">
        <v>214</v>
      </c>
      <c r="P4547" s="141" t="str">
        <f>VLOOKUP(O4547,Stock[],2,FALSE)</f>
        <v>ကောင်းကြည်</v>
      </c>
      <c r="Q4547" s="147">
        <f>VLOOKUP(O4547,Stock[],3,FALSE)</f>
        <v>0.64</v>
      </c>
      <c r="R4547" s="147">
        <f>VLOOKUP(O4547,Stock[],4,FALSE)</f>
        <v>14</v>
      </c>
      <c r="S4547" s="146"/>
      <c r="T4547" s="147">
        <f>(DailySales!$S4547/DailySales!$R4547)+DailySales!$U4547</f>
        <v>5</v>
      </c>
      <c r="U4547" s="146">
        <v>5</v>
      </c>
      <c r="V4547" s="148">
        <f>+DailySales!$T4547*DailySales!$R4547</f>
        <v>70</v>
      </c>
      <c r="W4547" s="148">
        <f>+DailySales!$V4547*DailySales!$Q4547</f>
        <v>44.800000000000004</v>
      </c>
      <c r="X4547" s="148">
        <f>VLOOKUP(O4547,Stock[],6,FALSE)</f>
        <v>1330</v>
      </c>
      <c r="Y4547" s="148">
        <f>+DailySales!$V4547*DailySales!$X4547</f>
        <v>93100</v>
      </c>
      <c r="Z4547" s="146"/>
      <c r="AA4547" s="146"/>
      <c r="AB4547" s="146"/>
      <c r="AC4547" s="146"/>
      <c r="AD4547" s="146"/>
      <c r="AE4547" s="149">
        <v>2400</v>
      </c>
      <c r="AF4547" s="150">
        <v>46078</v>
      </c>
      <c r="AG4547" s="151">
        <v>95500</v>
      </c>
      <c r="AH4547" s="150"/>
      <c r="AI4547" s="151"/>
      <c r="AJ4547" s="150"/>
      <c r="AK4547" s="151"/>
      <c r="AL4547" s="34"/>
      <c r="AM4547" s="39"/>
      <c r="AN454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48" spans="1:40" ht="19.5" customHeight="1" x14ac:dyDescent="0.25">
      <c r="A4548" s="141">
        <f t="shared" si="776"/>
        <v>2026</v>
      </c>
      <c r="B4548" s="141">
        <f t="shared" si="777"/>
        <v>2</v>
      </c>
      <c r="C4548" s="154">
        <v>46078</v>
      </c>
      <c r="D4548" s="142">
        <f t="shared" ca="1" si="778"/>
        <v>46097</v>
      </c>
      <c r="E4548" s="142" t="str">
        <f t="shared" ca="1" si="779"/>
        <v>0-Months</v>
      </c>
      <c r="F4548" s="142" t="str">
        <f>VLOOKUP(O4548,Stock[],5,FALSE)</f>
        <v>BE</v>
      </c>
      <c r="G4548" s="143" t="s">
        <v>3849</v>
      </c>
      <c r="H4548" s="144" t="s">
        <v>276</v>
      </c>
      <c r="I4548" s="145" t="s">
        <v>1301</v>
      </c>
      <c r="J4548" s="141" t="str">
        <f>VLOOKUP(I4548,Customers[],2,FALSE)</f>
        <v>ကိုအောင်သင်း</v>
      </c>
      <c r="K4548" s="141" t="str">
        <f>VLOOKUP(I4548,Customers[],4,FALSE)</f>
        <v>Wandwin</v>
      </c>
      <c r="L4548" s="32" t="str">
        <f>VLOOKUP(Table85[[#This Row],[CustomerID]],Table!H:K,3,0)</f>
        <v>သုံးပတ်လည်</v>
      </c>
      <c r="M4548" s="141" t="str">
        <f>VLOOKUP(I4548,Customers[],5,FALSE)</f>
        <v>Van-2</v>
      </c>
      <c r="N4548" s="145" t="s">
        <v>9</v>
      </c>
      <c r="O4548" s="146" t="s">
        <v>205</v>
      </c>
      <c r="P4548" s="141" t="str">
        <f>VLOOKUP(O4548,Stock[],2,FALSE)</f>
        <v>ကောင်းကြည် ကော် 25%  (1Ltr )</v>
      </c>
      <c r="Q4548" s="147">
        <f>VLOOKUP(O4548,Stock[],3,FALSE)</f>
        <v>1</v>
      </c>
      <c r="R4548" s="147">
        <f>VLOOKUP(O4548,Stock[],4,FALSE)</f>
        <v>12</v>
      </c>
      <c r="S4548" s="146"/>
      <c r="T4548" s="147">
        <f>(DailySales!$S4548/DailySales!$R4548)+DailySales!$U4548</f>
        <v>1</v>
      </c>
      <c r="U4548" s="146">
        <v>1</v>
      </c>
      <c r="V4548" s="148">
        <f>+DailySales!$T4548*DailySales!$R4548</f>
        <v>12</v>
      </c>
      <c r="W4548" s="148">
        <f>+DailySales!$V4548*DailySales!$Q4548</f>
        <v>12</v>
      </c>
      <c r="X4548" s="148">
        <f>VLOOKUP(O4548,Stock[],6,FALSE)</f>
        <v>1530</v>
      </c>
      <c r="Y4548" s="148">
        <f>+DailySales!$V4548*DailySales!$X4548</f>
        <v>18360</v>
      </c>
      <c r="Z4548" s="146"/>
      <c r="AA4548" s="146"/>
      <c r="AB4548" s="146"/>
      <c r="AC4548" s="146"/>
      <c r="AD4548" s="146"/>
      <c r="AE4548" s="149">
        <v>340</v>
      </c>
      <c r="AF4548" s="150">
        <v>46078</v>
      </c>
      <c r="AG4548" s="151">
        <v>18700</v>
      </c>
      <c r="AH4548" s="150"/>
      <c r="AI4548" s="151"/>
      <c r="AJ4548" s="150"/>
      <c r="AK4548" s="151"/>
      <c r="AL4548" s="34"/>
      <c r="AM4548" s="39"/>
      <c r="AN454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49" spans="1:40" ht="19.5" customHeight="1" x14ac:dyDescent="0.25">
      <c r="A4549" s="141">
        <f t="shared" si="776"/>
        <v>2026</v>
      </c>
      <c r="B4549" s="141">
        <f t="shared" si="777"/>
        <v>2</v>
      </c>
      <c r="C4549" s="154">
        <v>46078</v>
      </c>
      <c r="D4549" s="142">
        <f t="shared" ca="1" si="778"/>
        <v>46097</v>
      </c>
      <c r="E4549" s="142" t="str">
        <f t="shared" ca="1" si="779"/>
        <v>0-Months</v>
      </c>
      <c r="F4549" s="142" t="str">
        <f>VLOOKUP(O4549,Stock[],5,FALSE)</f>
        <v>BE</v>
      </c>
      <c r="G4549" s="143" t="s">
        <v>3850</v>
      </c>
      <c r="H4549" s="144" t="s">
        <v>276</v>
      </c>
      <c r="I4549" s="145" t="s">
        <v>1196</v>
      </c>
      <c r="J4549" s="141" t="str">
        <f>VLOOKUP(I4549,Customers[],2,FALSE)</f>
        <v>ကိုကျော်အောင်</v>
      </c>
      <c r="K4549" s="141" t="str">
        <f>VLOOKUP(I4549,Customers[],4,FALSE)</f>
        <v>Wandwin</v>
      </c>
      <c r="L4549" s="32" t="str">
        <f>VLOOKUP(Table85[[#This Row],[CustomerID]],Table!H:K,3,0)</f>
        <v>သုံးပတ်လည်</v>
      </c>
      <c r="M4549" s="141" t="str">
        <f>VLOOKUP(I4549,Customers[],5,FALSE)</f>
        <v>Van-2</v>
      </c>
      <c r="N4549" s="145" t="s">
        <v>9</v>
      </c>
      <c r="O4549" s="146" t="s">
        <v>214</v>
      </c>
      <c r="P4549" s="141" t="str">
        <f>VLOOKUP(O4549,Stock[],2,FALSE)</f>
        <v>ကောင်းကြည်</v>
      </c>
      <c r="Q4549" s="147">
        <f>VLOOKUP(O4549,Stock[],3,FALSE)</f>
        <v>0.64</v>
      </c>
      <c r="R4549" s="147">
        <f>VLOOKUP(O4549,Stock[],4,FALSE)</f>
        <v>14</v>
      </c>
      <c r="S4549" s="146"/>
      <c r="T4549" s="147">
        <f>(DailySales!$S4549/DailySales!$R4549)+DailySales!$U4549</f>
        <v>5</v>
      </c>
      <c r="U4549" s="146">
        <v>5</v>
      </c>
      <c r="V4549" s="148">
        <f>+DailySales!$T4549*DailySales!$R4549</f>
        <v>70</v>
      </c>
      <c r="W4549" s="148">
        <f>+DailySales!$V4549*DailySales!$Q4549</f>
        <v>44.800000000000004</v>
      </c>
      <c r="X4549" s="148">
        <f>VLOOKUP(O4549,Stock[],6,FALSE)</f>
        <v>1330</v>
      </c>
      <c r="Y4549" s="148">
        <f>+DailySales!$V4549*DailySales!$X4549</f>
        <v>93100</v>
      </c>
      <c r="Z4549" s="146"/>
      <c r="AA4549" s="146"/>
      <c r="AB4549" s="146"/>
      <c r="AC4549" s="146"/>
      <c r="AD4549" s="146"/>
      <c r="AE4549" s="149">
        <v>2400</v>
      </c>
      <c r="AF4549" s="150">
        <v>46078</v>
      </c>
      <c r="AG4549" s="151">
        <v>95500</v>
      </c>
      <c r="AH4549" s="150"/>
      <c r="AI4549" s="151"/>
      <c r="AJ4549" s="150"/>
      <c r="AK4549" s="151"/>
      <c r="AL4549" s="34"/>
      <c r="AM4549" s="39"/>
      <c r="AN454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50" spans="1:40" ht="19.5" customHeight="1" x14ac:dyDescent="0.25">
      <c r="A4550" s="141">
        <f t="shared" si="776"/>
        <v>2026</v>
      </c>
      <c r="B4550" s="141">
        <f t="shared" si="777"/>
        <v>2</v>
      </c>
      <c r="C4550" s="154">
        <v>46078</v>
      </c>
      <c r="D4550" s="142">
        <f t="shared" ca="1" si="778"/>
        <v>46097</v>
      </c>
      <c r="E4550" s="142" t="str">
        <f t="shared" ca="1" si="779"/>
        <v>0-Months</v>
      </c>
      <c r="F4550" s="142" t="str">
        <f>VLOOKUP(O4550,Stock[],5,FALSE)</f>
        <v>BE</v>
      </c>
      <c r="G4550" s="143" t="s">
        <v>3850</v>
      </c>
      <c r="H4550" s="144" t="s">
        <v>276</v>
      </c>
      <c r="I4550" s="145" t="s">
        <v>1196</v>
      </c>
      <c r="J4550" s="141" t="str">
        <f>VLOOKUP(I4550,Customers[],2,FALSE)</f>
        <v>ကိုကျော်အောင်</v>
      </c>
      <c r="K4550" s="141" t="str">
        <f>VLOOKUP(I4550,Customers[],4,FALSE)</f>
        <v>Wandwin</v>
      </c>
      <c r="L4550" s="32" t="str">
        <f>VLOOKUP(Table85[[#This Row],[CustomerID]],Table!H:K,3,0)</f>
        <v>သုံးပတ်လည်</v>
      </c>
      <c r="M4550" s="141" t="str">
        <f>VLOOKUP(I4550,Customers[],5,FALSE)</f>
        <v>Van-2</v>
      </c>
      <c r="N4550" s="145" t="s">
        <v>9</v>
      </c>
      <c r="O4550" s="146" t="s">
        <v>205</v>
      </c>
      <c r="P4550" s="141" t="str">
        <f>VLOOKUP(O4550,Stock[],2,FALSE)</f>
        <v>ကောင်းကြည် ကော် 25%  (1Ltr )</v>
      </c>
      <c r="Q4550" s="147">
        <f>VLOOKUP(O4550,Stock[],3,FALSE)</f>
        <v>1</v>
      </c>
      <c r="R4550" s="147">
        <f>VLOOKUP(O4550,Stock[],4,FALSE)</f>
        <v>12</v>
      </c>
      <c r="S4550" s="146"/>
      <c r="T4550" s="147">
        <f>(DailySales!$S4550/DailySales!$R4550)+DailySales!$U4550</f>
        <v>1</v>
      </c>
      <c r="U4550" s="146">
        <v>1</v>
      </c>
      <c r="V4550" s="148">
        <f>+DailySales!$T4550*DailySales!$R4550</f>
        <v>12</v>
      </c>
      <c r="W4550" s="148">
        <f>+DailySales!$V4550*DailySales!$Q4550</f>
        <v>12</v>
      </c>
      <c r="X4550" s="148">
        <f>VLOOKUP(O4550,Stock[],6,FALSE)</f>
        <v>1530</v>
      </c>
      <c r="Y4550" s="148">
        <f>+DailySales!$V4550*DailySales!$X4550</f>
        <v>18360</v>
      </c>
      <c r="Z4550" s="146"/>
      <c r="AA4550" s="146"/>
      <c r="AB4550" s="146"/>
      <c r="AC4550" s="146"/>
      <c r="AD4550" s="146"/>
      <c r="AE4550" s="149">
        <v>340</v>
      </c>
      <c r="AF4550" s="150">
        <v>46078</v>
      </c>
      <c r="AG4550" s="151">
        <v>18700</v>
      </c>
      <c r="AH4550" s="150"/>
      <c r="AI4550" s="151"/>
      <c r="AJ4550" s="150"/>
      <c r="AK4550" s="151"/>
      <c r="AL4550" s="34"/>
      <c r="AM4550" s="39"/>
      <c r="AN455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51" spans="1:40" ht="19.5" customHeight="1" x14ac:dyDescent="0.25">
      <c r="A4551" s="141">
        <f t="shared" si="776"/>
        <v>2026</v>
      </c>
      <c r="B4551" s="141">
        <f t="shared" si="777"/>
        <v>2</v>
      </c>
      <c r="C4551" s="154">
        <v>46078</v>
      </c>
      <c r="D4551" s="142">
        <f t="shared" ca="1" si="778"/>
        <v>46097</v>
      </c>
      <c r="E4551" s="142" t="str">
        <f t="shared" ca="1" si="779"/>
        <v>0-Months</v>
      </c>
      <c r="F4551" s="142" t="str">
        <f>VLOOKUP(O4551,Stock[],5,FALSE)</f>
        <v>BE</v>
      </c>
      <c r="G4551" s="143" t="s">
        <v>3850</v>
      </c>
      <c r="H4551" s="144" t="s">
        <v>276</v>
      </c>
      <c r="I4551" s="145" t="s">
        <v>1196</v>
      </c>
      <c r="J4551" s="141" t="str">
        <f>VLOOKUP(I4551,Customers[],2,FALSE)</f>
        <v>ကိုကျော်အောင်</v>
      </c>
      <c r="K4551" s="141" t="str">
        <f>VLOOKUP(I4551,Customers[],4,FALSE)</f>
        <v>Wandwin</v>
      </c>
      <c r="L4551" s="32" t="str">
        <f>VLOOKUP(Table85[[#This Row],[CustomerID]],Table!H:K,3,0)</f>
        <v>သုံးပတ်လည်</v>
      </c>
      <c r="M4551" s="141" t="str">
        <f>VLOOKUP(I4551,Customers[],5,FALSE)</f>
        <v>Van-2</v>
      </c>
      <c r="N4551" s="145" t="s">
        <v>9</v>
      </c>
      <c r="O4551" s="146" t="s">
        <v>223</v>
      </c>
      <c r="P4551" s="141" t="str">
        <f>VLOOKUP(O4551,Stock[],2,FALSE)</f>
        <v>ချယ်ရီအရက်သန့်ကော် (.6Ltr)</v>
      </c>
      <c r="Q4551" s="147">
        <f>VLOOKUP(O4551,Stock[],3,FALSE)</f>
        <v>0.6</v>
      </c>
      <c r="R4551" s="147">
        <f>VLOOKUP(O4551,Stock[],4,FALSE)</f>
        <v>24</v>
      </c>
      <c r="S4551" s="146"/>
      <c r="T4551" s="147">
        <f>(DailySales!$S4551/DailySales!$R4551)+DailySales!$U4551</f>
        <v>3</v>
      </c>
      <c r="U4551" s="146">
        <v>3</v>
      </c>
      <c r="V4551" s="148">
        <f>+DailySales!$T4551*DailySales!$R4551</f>
        <v>72</v>
      </c>
      <c r="W4551" s="148">
        <f>+DailySales!$V4551*DailySales!$Q4551</f>
        <v>43.199999999999996</v>
      </c>
      <c r="X4551" s="148">
        <f>VLOOKUP(O4551,Stock[],6,FALSE)</f>
        <v>875</v>
      </c>
      <c r="Y4551" s="148">
        <f>+DailySales!$V4551*DailySales!$X4551</f>
        <v>63000</v>
      </c>
      <c r="Z4551" s="146"/>
      <c r="AA4551" s="146"/>
      <c r="AB4551" s="146"/>
      <c r="AC4551" s="146"/>
      <c r="AD4551" s="146"/>
      <c r="AE4551" s="149">
        <v>1800</v>
      </c>
      <c r="AF4551" s="150">
        <v>46078</v>
      </c>
      <c r="AG4551" s="151">
        <v>64800</v>
      </c>
      <c r="AH4551" s="150"/>
      <c r="AI4551" s="151"/>
      <c r="AJ4551" s="150"/>
      <c r="AK4551" s="151"/>
      <c r="AL4551" s="34"/>
      <c r="AM4551" s="39"/>
      <c r="AN455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52" spans="1:40" ht="19.5" customHeight="1" x14ac:dyDescent="0.25">
      <c r="A4552" s="141">
        <f t="shared" ref="A4552:A4560" si="780">YEAR(C4552)</f>
        <v>2026</v>
      </c>
      <c r="B4552" s="141">
        <f t="shared" ref="B4552:B4560" si="781">MONTH(C4552)</f>
        <v>2</v>
      </c>
      <c r="C4552" s="154">
        <v>46078</v>
      </c>
      <c r="D4552" s="142">
        <f t="shared" ref="D4552:D4560" ca="1" si="782">TODAY()</f>
        <v>46097</v>
      </c>
      <c r="E4552" s="142" t="str">
        <f t="shared" ref="E4552:E4560" ca="1" si="783">DATEDIF(C4552,D4552,"M")&amp;"-Months"</f>
        <v>0-Months</v>
      </c>
      <c r="F4552" s="142" t="str">
        <f>VLOOKUP(O4552,Stock[],5,FALSE)</f>
        <v>BE</v>
      </c>
      <c r="G4552" s="143" t="s">
        <v>3851</v>
      </c>
      <c r="H4552" s="144" t="s">
        <v>276</v>
      </c>
      <c r="I4552" s="145" t="s">
        <v>1193</v>
      </c>
      <c r="J4552" s="141" t="str">
        <f>VLOOKUP(I4552,Customers[],2,FALSE)</f>
        <v>ကိုနေထက်လင်း</v>
      </c>
      <c r="K4552" s="141" t="str">
        <f>VLOOKUP(I4552,Customers[],4,FALSE)</f>
        <v>Wandwin</v>
      </c>
      <c r="L4552" s="32" t="str">
        <f>VLOOKUP(Table85[[#This Row],[CustomerID]],Table!H:K,3,0)</f>
        <v>သုံးပတ်လည်</v>
      </c>
      <c r="M4552" s="141" t="str">
        <f>VLOOKUP(I4552,Customers[],5,FALSE)</f>
        <v>Van-2</v>
      </c>
      <c r="N4552" s="145" t="s">
        <v>9</v>
      </c>
      <c r="O4552" s="146" t="s">
        <v>214</v>
      </c>
      <c r="P4552" s="141" t="str">
        <f>VLOOKUP(O4552,Stock[],2,FALSE)</f>
        <v>ကောင်းကြည်</v>
      </c>
      <c r="Q4552" s="147">
        <f>VLOOKUP(O4552,Stock[],3,FALSE)</f>
        <v>0.64</v>
      </c>
      <c r="R4552" s="147">
        <f>VLOOKUP(O4552,Stock[],4,FALSE)</f>
        <v>14</v>
      </c>
      <c r="S4552" s="146"/>
      <c r="T4552" s="147">
        <f>(DailySales!$S4552/DailySales!$R4552)+DailySales!$U4552</f>
        <v>7</v>
      </c>
      <c r="U4552" s="146">
        <v>7</v>
      </c>
      <c r="V4552" s="148">
        <f>+DailySales!$T4552*DailySales!$R4552</f>
        <v>98</v>
      </c>
      <c r="W4552" s="148">
        <f>+DailySales!$V4552*DailySales!$Q4552</f>
        <v>62.72</v>
      </c>
      <c r="X4552" s="148">
        <f>VLOOKUP(O4552,Stock[],6,FALSE)</f>
        <v>1330</v>
      </c>
      <c r="Y4552" s="148">
        <f>+DailySales!$V4552*DailySales!$X4552</f>
        <v>130340</v>
      </c>
      <c r="Z4552" s="146"/>
      <c r="AA4552" s="146"/>
      <c r="AB4552" s="146"/>
      <c r="AC4552" s="146"/>
      <c r="AD4552" s="146"/>
      <c r="AE4552" s="149">
        <v>3360</v>
      </c>
      <c r="AF4552" s="150">
        <v>46078</v>
      </c>
      <c r="AG4552" s="151">
        <v>133700</v>
      </c>
      <c r="AH4552" s="150"/>
      <c r="AI4552" s="151"/>
      <c r="AJ4552" s="150"/>
      <c r="AK4552" s="151"/>
      <c r="AL4552" s="34"/>
      <c r="AM4552" s="39"/>
      <c r="AN455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53" spans="1:40" ht="19.5" customHeight="1" x14ac:dyDescent="0.25">
      <c r="A4553" s="141">
        <f t="shared" si="780"/>
        <v>2026</v>
      </c>
      <c r="B4553" s="141">
        <f t="shared" si="781"/>
        <v>2</v>
      </c>
      <c r="C4553" s="154">
        <v>46078</v>
      </c>
      <c r="D4553" s="142">
        <f t="shared" ca="1" si="782"/>
        <v>46097</v>
      </c>
      <c r="E4553" s="142" t="str">
        <f t="shared" ca="1" si="783"/>
        <v>0-Months</v>
      </c>
      <c r="F4553" s="142" t="str">
        <f>VLOOKUP(O4553,Stock[],5,FALSE)</f>
        <v>BE</v>
      </c>
      <c r="G4553" s="143" t="s">
        <v>3852</v>
      </c>
      <c r="H4553" s="144" t="s">
        <v>276</v>
      </c>
      <c r="I4553" s="145" t="s">
        <v>1299</v>
      </c>
      <c r="J4553" s="141" t="str">
        <f>VLOOKUP(I4553,Customers[],2,FALSE)</f>
        <v>မကြည်ဌေး</v>
      </c>
      <c r="K4553" s="141" t="str">
        <f>VLOOKUP(I4553,Customers[],4,FALSE)</f>
        <v>Wandwin</v>
      </c>
      <c r="L4553" s="32" t="str">
        <f>VLOOKUP(Table85[[#This Row],[CustomerID]],Table!H:K,3,0)</f>
        <v>သာဂရ</v>
      </c>
      <c r="M4553" s="141" t="str">
        <f>VLOOKUP(I4553,Customers[],5,FALSE)</f>
        <v>Van-2</v>
      </c>
      <c r="N4553" s="145" t="s">
        <v>9</v>
      </c>
      <c r="O4553" s="146" t="s">
        <v>215</v>
      </c>
      <c r="P4553" s="141" t="str">
        <f>VLOOKUP(O4553,Stock[],2,FALSE)</f>
        <v>ဒဂုံနာနတ်</v>
      </c>
      <c r="Q4553" s="147">
        <f>VLOOKUP(O4553,Stock[],3,FALSE)</f>
        <v>0.64</v>
      </c>
      <c r="R4553" s="147">
        <f>VLOOKUP(O4553,Stock[],4,FALSE)</f>
        <v>24</v>
      </c>
      <c r="S4553" s="146"/>
      <c r="T4553" s="147">
        <f>(DailySales!$S4553/DailySales!$R4553)+DailySales!$U4553</f>
        <v>1</v>
      </c>
      <c r="U4553" s="146">
        <v>1</v>
      </c>
      <c r="V4553" s="148">
        <f>+DailySales!$T4553*DailySales!$R4553</f>
        <v>24</v>
      </c>
      <c r="W4553" s="148">
        <f>+DailySales!$V4553*DailySales!$Q4553</f>
        <v>15.36</v>
      </c>
      <c r="X4553" s="148">
        <f>VLOOKUP(O4553,Stock[],6,FALSE)</f>
        <v>1330</v>
      </c>
      <c r="Y4553" s="148">
        <f>+DailySales!$V4553*DailySales!$X4553</f>
        <v>31920</v>
      </c>
      <c r="Z4553" s="146"/>
      <c r="AA4553" s="146"/>
      <c r="AB4553" s="146"/>
      <c r="AC4553" s="146"/>
      <c r="AD4553" s="146"/>
      <c r="AE4553" s="149">
        <v>580</v>
      </c>
      <c r="AF4553" s="150">
        <v>46078</v>
      </c>
      <c r="AG4553" s="151">
        <v>32500</v>
      </c>
      <c r="AH4553" s="150"/>
      <c r="AI4553" s="151"/>
      <c r="AJ4553" s="150"/>
      <c r="AK4553" s="151"/>
      <c r="AL4553" s="34"/>
      <c r="AM4553" s="39"/>
      <c r="AN455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54" spans="1:40" ht="19.5" customHeight="1" x14ac:dyDescent="0.25">
      <c r="A4554" s="141">
        <f t="shared" si="780"/>
        <v>2026</v>
      </c>
      <c r="B4554" s="141">
        <f t="shared" si="781"/>
        <v>2</v>
      </c>
      <c r="C4554" s="154">
        <v>46078</v>
      </c>
      <c r="D4554" s="142">
        <f t="shared" ca="1" si="782"/>
        <v>46097</v>
      </c>
      <c r="E4554" s="142" t="str">
        <f t="shared" ca="1" si="783"/>
        <v>0-Months</v>
      </c>
      <c r="F4554" s="142" t="str">
        <f>VLOOKUP(O4554,Stock[],5,FALSE)</f>
        <v>BE</v>
      </c>
      <c r="G4554" s="143" t="s">
        <v>3855</v>
      </c>
      <c r="H4554" s="144" t="s">
        <v>275</v>
      </c>
      <c r="I4554" s="145" t="s">
        <v>3854</v>
      </c>
      <c r="J4554" s="141" t="str">
        <f>VLOOKUP(I4554,Customers[],2,FALSE)</f>
        <v>ဆိုင်သစ်</v>
      </c>
      <c r="K4554" s="141" t="str">
        <f>VLOOKUP(I4554,Customers[],4,FALSE)</f>
        <v>Yamethin</v>
      </c>
      <c r="L4554" s="32" t="str">
        <f>VLOOKUP(Table85[[#This Row],[CustomerID]],Table!H:K,3,0)</f>
        <v>ရမည်းသင်း</v>
      </c>
      <c r="M4554" s="141" t="str">
        <f>VLOOKUP(I4554,Customers[],5,FALSE)</f>
        <v>Van-1</v>
      </c>
      <c r="N4554" s="145" t="s">
        <v>9</v>
      </c>
      <c r="O4554" s="146" t="s">
        <v>2120</v>
      </c>
      <c r="P4554" s="141" t="str">
        <f>VLOOKUP(O4554,Stock[],2,FALSE)</f>
        <v>ဇေ အရက်သန့်</v>
      </c>
      <c r="Q4554" s="147">
        <f>VLOOKUP(O4554,Stock[],3,FALSE)</f>
        <v>0.64</v>
      </c>
      <c r="R4554" s="147">
        <f>VLOOKUP(O4554,Stock[],4,FALSE)</f>
        <v>14</v>
      </c>
      <c r="S4554" s="146"/>
      <c r="T4554" s="147">
        <f>(DailySales!$S4554/DailySales!$R4554)+DailySales!$U4554</f>
        <v>50</v>
      </c>
      <c r="U4554" s="146">
        <v>50</v>
      </c>
      <c r="V4554" s="148">
        <f>+DailySales!$T4554*DailySales!$R4554</f>
        <v>700</v>
      </c>
      <c r="W4554" s="148">
        <f>+DailySales!$V4554*DailySales!$Q4554</f>
        <v>448</v>
      </c>
      <c r="X4554" s="148">
        <f>VLOOKUP(O4554,Stock[],6,FALSE)</f>
        <v>1380</v>
      </c>
      <c r="Y4554" s="148">
        <f>+DailySales!$V4554*DailySales!$X4554</f>
        <v>966000</v>
      </c>
      <c r="Z4554" s="146"/>
      <c r="AA4554" s="146"/>
      <c r="AB4554" s="146">
        <v>5000</v>
      </c>
      <c r="AC4554" s="146">
        <v>4900</v>
      </c>
      <c r="AD4554" s="146"/>
      <c r="AE4554" s="149">
        <v>17500</v>
      </c>
      <c r="AF4554" s="150">
        <v>46078</v>
      </c>
      <c r="AG4554" s="151">
        <v>973600</v>
      </c>
      <c r="AH4554" s="150"/>
      <c r="AI4554" s="151"/>
      <c r="AJ4554" s="150"/>
      <c r="AK4554" s="151"/>
      <c r="AL4554" s="34"/>
      <c r="AM4554" s="39"/>
      <c r="AN455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55" spans="1:40" ht="19.5" customHeight="1" x14ac:dyDescent="0.25">
      <c r="A4555" s="141">
        <f t="shared" si="780"/>
        <v>2026</v>
      </c>
      <c r="B4555" s="141">
        <f t="shared" si="781"/>
        <v>2</v>
      </c>
      <c r="C4555" s="154">
        <v>46078</v>
      </c>
      <c r="D4555" s="142">
        <f t="shared" ca="1" si="782"/>
        <v>46097</v>
      </c>
      <c r="E4555" s="142" t="str">
        <f t="shared" ca="1" si="783"/>
        <v>0-Months</v>
      </c>
      <c r="F4555" s="142" t="str">
        <f>VLOOKUP(O4555,Stock[],5,FALSE)</f>
        <v>BE</v>
      </c>
      <c r="G4555" s="143" t="s">
        <v>3856</v>
      </c>
      <c r="H4555" s="144" t="s">
        <v>275</v>
      </c>
      <c r="I4555" s="145" t="s">
        <v>1759</v>
      </c>
      <c r="J4555" s="141" t="str">
        <f>VLOOKUP(I4555,Customers[],2,FALSE)</f>
        <v>ကိုဇော်လွင်</v>
      </c>
      <c r="K4555" s="141" t="str">
        <f>VLOOKUP(I4555,Customers[],4,FALSE)</f>
        <v>Pyawbwe</v>
      </c>
      <c r="L4555" s="32" t="str">
        <f>VLOOKUP(Table85[[#This Row],[CustomerID]],Table!H:K,3,0)</f>
        <v>ဝကုန်း</v>
      </c>
      <c r="M4555" s="141" t="str">
        <f>VLOOKUP(I4555,Customers[],5,FALSE)</f>
        <v>Van-1</v>
      </c>
      <c r="N4555" s="145" t="s">
        <v>9</v>
      </c>
      <c r="O4555" s="146" t="s">
        <v>225</v>
      </c>
      <c r="P4555" s="141" t="str">
        <f>VLOOKUP(O4555,Stock[],2,FALSE)</f>
        <v>ချယ်ရီသံပုရာအရက်သန့်ကော် (1Ltr)</v>
      </c>
      <c r="Q4555" s="147">
        <f>VLOOKUP(O4555,Stock[],3,FALSE)</f>
        <v>1</v>
      </c>
      <c r="R4555" s="147">
        <f>VLOOKUP(O4555,Stock[],4,FALSE)</f>
        <v>12</v>
      </c>
      <c r="S4555" s="146"/>
      <c r="T4555" s="147">
        <f>(DailySales!$S4555/DailySales!$R4555)+DailySales!$U4555</f>
        <v>3</v>
      </c>
      <c r="U4555" s="146">
        <v>3</v>
      </c>
      <c r="V4555" s="148">
        <f>+DailySales!$T4555*DailySales!$R4555</f>
        <v>36</v>
      </c>
      <c r="W4555" s="148">
        <f>+DailySales!$V4555*DailySales!$Q4555</f>
        <v>36</v>
      </c>
      <c r="X4555" s="148">
        <f>VLOOKUP(O4555,Stock[],6,FALSE)</f>
        <v>1260</v>
      </c>
      <c r="Y4555" s="148">
        <f>+DailySales!$V4555*DailySales!$X4555</f>
        <v>45360</v>
      </c>
      <c r="Z4555" s="146"/>
      <c r="AA4555" s="146"/>
      <c r="AB4555" s="146"/>
      <c r="AC4555" s="146"/>
      <c r="AD4555" s="146"/>
      <c r="AE4555" s="149">
        <v>1140</v>
      </c>
      <c r="AF4555" s="150">
        <v>46078</v>
      </c>
      <c r="AG4555" s="151">
        <v>46500</v>
      </c>
      <c r="AH4555" s="150"/>
      <c r="AI4555" s="151"/>
      <c r="AJ4555" s="150"/>
      <c r="AK4555" s="151"/>
      <c r="AL4555" s="34"/>
      <c r="AM4555" s="39"/>
      <c r="AN455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56" spans="1:40" ht="19.5" customHeight="1" x14ac:dyDescent="0.25">
      <c r="A4556" s="141">
        <f t="shared" si="780"/>
        <v>2026</v>
      </c>
      <c r="B4556" s="141">
        <f t="shared" si="781"/>
        <v>2</v>
      </c>
      <c r="C4556" s="154">
        <v>46078</v>
      </c>
      <c r="D4556" s="142">
        <f t="shared" ca="1" si="782"/>
        <v>46097</v>
      </c>
      <c r="E4556" s="142" t="str">
        <f t="shared" ca="1" si="783"/>
        <v>0-Months</v>
      </c>
      <c r="F4556" s="142" t="str">
        <f>VLOOKUP(O4556,Stock[],5,FALSE)</f>
        <v>BE</v>
      </c>
      <c r="G4556" s="143" t="s">
        <v>3857</v>
      </c>
      <c r="H4556" s="144" t="s">
        <v>275</v>
      </c>
      <c r="I4556" s="145" t="s">
        <v>316</v>
      </c>
      <c r="J4556" s="141" t="str">
        <f>VLOOKUP(I4556,Customers[],2,FALSE)</f>
        <v>ကိုချစ်ဖွယ်</v>
      </c>
      <c r="K4556" s="141" t="str">
        <f>VLOOKUP(I4556,Customers[],4,FALSE)</f>
        <v>Yamethin</v>
      </c>
      <c r="L4556" s="32" t="str">
        <f>VLOOKUP(Table85[[#This Row],[CustomerID]],Table!H:K,3,0)</f>
        <v>ရွှေညောင်ဖူး</v>
      </c>
      <c r="M4556" s="141" t="str">
        <f>VLOOKUP(I4556,Customers[],5,FALSE)</f>
        <v>Van-1</v>
      </c>
      <c r="N4556" s="145" t="s">
        <v>9</v>
      </c>
      <c r="O4556" s="146" t="s">
        <v>225</v>
      </c>
      <c r="P4556" s="141" t="str">
        <f>VLOOKUP(O4556,Stock[],2,FALSE)</f>
        <v>ချယ်ရီသံပုရာအရက်သန့်ကော် (1Ltr)</v>
      </c>
      <c r="Q4556" s="147">
        <f>VLOOKUP(O4556,Stock[],3,FALSE)</f>
        <v>1</v>
      </c>
      <c r="R4556" s="147">
        <f>VLOOKUP(O4556,Stock[],4,FALSE)</f>
        <v>12</v>
      </c>
      <c r="S4556" s="146"/>
      <c r="T4556" s="147">
        <f>(DailySales!$S4556/DailySales!$R4556)+DailySales!$U4556</f>
        <v>3</v>
      </c>
      <c r="U4556" s="146">
        <v>3</v>
      </c>
      <c r="V4556" s="148">
        <f>+DailySales!$T4556*DailySales!$R4556</f>
        <v>36</v>
      </c>
      <c r="W4556" s="148">
        <f>+DailySales!$V4556*DailySales!$Q4556</f>
        <v>36</v>
      </c>
      <c r="X4556" s="148">
        <f>VLOOKUP(O4556,Stock[],6,FALSE)</f>
        <v>1260</v>
      </c>
      <c r="Y4556" s="148">
        <f>+DailySales!$V4556*DailySales!$X4556</f>
        <v>45360</v>
      </c>
      <c r="Z4556" s="146"/>
      <c r="AA4556" s="146"/>
      <c r="AB4556" s="146"/>
      <c r="AC4556" s="146"/>
      <c r="AD4556" s="146"/>
      <c r="AE4556" s="149">
        <v>1140</v>
      </c>
      <c r="AF4556" s="150">
        <v>46078</v>
      </c>
      <c r="AG4556" s="151">
        <v>46500</v>
      </c>
      <c r="AH4556" s="150"/>
      <c r="AI4556" s="151"/>
      <c r="AJ4556" s="150"/>
      <c r="AK4556" s="151"/>
      <c r="AL4556" s="34"/>
      <c r="AM4556" s="39"/>
      <c r="AN455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57" spans="1:40" ht="19.5" customHeight="1" x14ac:dyDescent="0.25">
      <c r="A4557" s="141">
        <f t="shared" si="780"/>
        <v>2026</v>
      </c>
      <c r="B4557" s="141">
        <f t="shared" si="781"/>
        <v>2</v>
      </c>
      <c r="C4557" s="154">
        <v>46078</v>
      </c>
      <c r="D4557" s="142">
        <f t="shared" ca="1" si="782"/>
        <v>46097</v>
      </c>
      <c r="E4557" s="142" t="str">
        <f t="shared" ca="1" si="783"/>
        <v>0-Months</v>
      </c>
      <c r="F4557" s="142" t="str">
        <f>VLOOKUP(O4557,Stock[],5,FALSE)</f>
        <v>BE</v>
      </c>
      <c r="G4557" s="143" t="s">
        <v>3858</v>
      </c>
      <c r="H4557" s="144" t="s">
        <v>275</v>
      </c>
      <c r="I4557" s="145" t="s">
        <v>575</v>
      </c>
      <c r="J4557" s="141" t="str">
        <f>VLOOKUP(I4557,Customers[],2,FALSE)</f>
        <v>ကိုညီညီ</v>
      </c>
      <c r="K4557" s="141" t="str">
        <f>VLOOKUP(I4557,Customers[],4,FALSE)</f>
        <v>Yamethin</v>
      </c>
      <c r="L4557" s="32" t="str">
        <f>VLOOKUP(Table85[[#This Row],[CustomerID]],Table!H:K,3,0)</f>
        <v>ရွှေညောင်ဖူး</v>
      </c>
      <c r="M4557" s="141" t="str">
        <f>VLOOKUP(I4557,Customers[],5,FALSE)</f>
        <v>Van-1</v>
      </c>
      <c r="N4557" s="145" t="s">
        <v>9</v>
      </c>
      <c r="O4557" s="146" t="s">
        <v>225</v>
      </c>
      <c r="P4557" s="141" t="str">
        <f>VLOOKUP(O4557,Stock[],2,FALSE)</f>
        <v>ချယ်ရီသံပုရာအရက်သန့်ကော် (1Ltr)</v>
      </c>
      <c r="Q4557" s="147">
        <f>VLOOKUP(O4557,Stock[],3,FALSE)</f>
        <v>1</v>
      </c>
      <c r="R4557" s="147">
        <f>VLOOKUP(O4557,Stock[],4,FALSE)</f>
        <v>12</v>
      </c>
      <c r="S4557" s="146"/>
      <c r="T4557" s="147">
        <f>(DailySales!$S4557/DailySales!$R4557)+DailySales!$U4557</f>
        <v>4</v>
      </c>
      <c r="U4557" s="146">
        <v>4</v>
      </c>
      <c r="V4557" s="148">
        <f>+DailySales!$T4557*DailySales!$R4557</f>
        <v>48</v>
      </c>
      <c r="W4557" s="148">
        <f>+DailySales!$V4557*DailySales!$Q4557</f>
        <v>48</v>
      </c>
      <c r="X4557" s="148">
        <f>VLOOKUP(O4557,Stock[],6,FALSE)</f>
        <v>1260</v>
      </c>
      <c r="Y4557" s="148">
        <f>+DailySales!$V4557*DailySales!$X4557</f>
        <v>60480</v>
      </c>
      <c r="Z4557" s="146"/>
      <c r="AA4557" s="146"/>
      <c r="AB4557" s="146"/>
      <c r="AC4557" s="146"/>
      <c r="AD4557" s="146"/>
      <c r="AE4557" s="149">
        <v>1520</v>
      </c>
      <c r="AF4557" s="150">
        <v>46078</v>
      </c>
      <c r="AG4557" s="151">
        <v>62000</v>
      </c>
      <c r="AH4557" s="150"/>
      <c r="AI4557" s="151"/>
      <c r="AJ4557" s="150"/>
      <c r="AK4557" s="151"/>
      <c r="AL4557" s="34"/>
      <c r="AM4557" s="39"/>
      <c r="AN455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58" spans="1:40" ht="19.5" customHeight="1" x14ac:dyDescent="0.25">
      <c r="A4558" s="141">
        <f t="shared" si="780"/>
        <v>2026</v>
      </c>
      <c r="B4558" s="141">
        <f t="shared" si="781"/>
        <v>2</v>
      </c>
      <c r="C4558" s="154">
        <v>46078</v>
      </c>
      <c r="D4558" s="142">
        <f t="shared" ca="1" si="782"/>
        <v>46097</v>
      </c>
      <c r="E4558" s="142" t="str">
        <f t="shared" ca="1" si="783"/>
        <v>0-Months</v>
      </c>
      <c r="F4558" s="142" t="str">
        <f>VLOOKUP(O4558,Stock[],5,FALSE)</f>
        <v>BE</v>
      </c>
      <c r="G4558" s="143" t="s">
        <v>3859</v>
      </c>
      <c r="H4558" s="144" t="s">
        <v>275</v>
      </c>
      <c r="I4558" s="145" t="s">
        <v>1066</v>
      </c>
      <c r="J4558" s="141" t="str">
        <f>VLOOKUP(I4558,Customers[],2,FALSE)</f>
        <v>ခင် (ရောင်းဝယ်ရေး)</v>
      </c>
      <c r="K4558" s="141" t="str">
        <f>VLOOKUP(I4558,Customers[],4,FALSE)</f>
        <v>Pyawbwe</v>
      </c>
      <c r="L4558" s="32" t="str">
        <f>VLOOKUP(Table85[[#This Row],[CustomerID]],Table!H:K,3,0)</f>
        <v>ပျော်ဘွယ်</v>
      </c>
      <c r="M4558" s="141" t="str">
        <f>VLOOKUP(I4558,Customers[],5,FALSE)</f>
        <v>Van-1</v>
      </c>
      <c r="N4558" s="145" t="s">
        <v>9</v>
      </c>
      <c r="O4558" s="146" t="s">
        <v>225</v>
      </c>
      <c r="P4558" s="141" t="str">
        <f>VLOOKUP(O4558,Stock[],2,FALSE)</f>
        <v>ချယ်ရီသံပုရာအရက်သန့်ကော် (1Ltr)</v>
      </c>
      <c r="Q4558" s="147">
        <f>VLOOKUP(O4558,Stock[],3,FALSE)</f>
        <v>1</v>
      </c>
      <c r="R4558" s="147">
        <f>VLOOKUP(O4558,Stock[],4,FALSE)</f>
        <v>12</v>
      </c>
      <c r="S4558" s="146"/>
      <c r="T4558" s="147">
        <f>(DailySales!$S4558/DailySales!$R4558)+DailySales!$U4558</f>
        <v>20</v>
      </c>
      <c r="U4558" s="146">
        <v>20</v>
      </c>
      <c r="V4558" s="148">
        <f>+DailySales!$T4558*DailySales!$R4558</f>
        <v>240</v>
      </c>
      <c r="W4558" s="148">
        <f>+DailySales!$V4558*DailySales!$Q4558</f>
        <v>240</v>
      </c>
      <c r="X4558" s="148">
        <f>VLOOKUP(O4558,Stock[],6,FALSE)</f>
        <v>1260</v>
      </c>
      <c r="Y4558" s="148">
        <f>+DailySales!$V4558*DailySales!$X4558</f>
        <v>302400</v>
      </c>
      <c r="Z4558" s="146"/>
      <c r="AA4558" s="146"/>
      <c r="AB4558" s="146"/>
      <c r="AC4558" s="146"/>
      <c r="AD4558" s="146"/>
      <c r="AE4558" s="149">
        <v>7600</v>
      </c>
      <c r="AF4558" s="150">
        <v>46078</v>
      </c>
      <c r="AG4558" s="151">
        <v>310000</v>
      </c>
      <c r="AH4558" s="150"/>
      <c r="AI4558" s="151"/>
      <c r="AJ4558" s="150"/>
      <c r="AK4558" s="151"/>
      <c r="AL4558" s="34"/>
      <c r="AM4558" s="39"/>
      <c r="AN455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59" spans="1:40" ht="19.5" customHeight="1" x14ac:dyDescent="0.25">
      <c r="A4559" s="141">
        <f t="shared" si="780"/>
        <v>2026</v>
      </c>
      <c r="B4559" s="141">
        <f t="shared" si="781"/>
        <v>2</v>
      </c>
      <c r="C4559" s="154">
        <v>46078</v>
      </c>
      <c r="D4559" s="142">
        <f t="shared" ca="1" si="782"/>
        <v>46097</v>
      </c>
      <c r="E4559" s="142" t="str">
        <f t="shared" ca="1" si="783"/>
        <v>0-Months</v>
      </c>
      <c r="F4559" s="142" t="str">
        <f>VLOOKUP(O4559,Stock[],5,FALSE)</f>
        <v>BE</v>
      </c>
      <c r="G4559" s="143" t="s">
        <v>3859</v>
      </c>
      <c r="H4559" s="144" t="s">
        <v>275</v>
      </c>
      <c r="I4559" s="145" t="s">
        <v>1066</v>
      </c>
      <c r="J4559" s="141" t="str">
        <f>VLOOKUP(I4559,Customers[],2,FALSE)</f>
        <v>ခင် (ရောင်းဝယ်ရေး)</v>
      </c>
      <c r="K4559" s="141" t="str">
        <f>VLOOKUP(I4559,Customers[],4,FALSE)</f>
        <v>Pyawbwe</v>
      </c>
      <c r="L4559" s="32" t="str">
        <f>VLOOKUP(Table85[[#This Row],[CustomerID]],Table!H:K,3,0)</f>
        <v>ပျော်ဘွယ်</v>
      </c>
      <c r="M4559" s="141" t="str">
        <f>VLOOKUP(I4559,Customers[],5,FALSE)</f>
        <v>Van-1</v>
      </c>
      <c r="N4559" s="145" t="s">
        <v>9</v>
      </c>
      <c r="O4559" s="146" t="s">
        <v>1395</v>
      </c>
      <c r="P4559" s="141" t="str">
        <f>VLOOKUP(O4559,Stock[],2,FALSE)</f>
        <v>ရွှေမင်းသားမန်ကျည်းခေါင်ရည်</v>
      </c>
      <c r="Q4559" s="147">
        <f>VLOOKUP(O4559,Stock[],3,FALSE)</f>
        <v>0.64</v>
      </c>
      <c r="R4559" s="147">
        <f>VLOOKUP(O4559,Stock[],4,FALSE)</f>
        <v>14</v>
      </c>
      <c r="S4559" s="146"/>
      <c r="T4559" s="147">
        <f>(DailySales!$S4559/DailySales!$R4559)+DailySales!$U4559</f>
        <v>2</v>
      </c>
      <c r="U4559" s="146">
        <v>2</v>
      </c>
      <c r="V4559" s="148">
        <f>+DailySales!$T4559*DailySales!$R4559</f>
        <v>28</v>
      </c>
      <c r="W4559" s="148">
        <f>+DailySales!$V4559*DailySales!$Q4559</f>
        <v>17.920000000000002</v>
      </c>
      <c r="X4559" s="148">
        <f>VLOOKUP(O4559,Stock[],6,FALSE)</f>
        <v>830</v>
      </c>
      <c r="Y4559" s="148">
        <f>+DailySales!$V4559*DailySales!$X4559</f>
        <v>23240</v>
      </c>
      <c r="Z4559" s="146"/>
      <c r="AA4559" s="146"/>
      <c r="AB4559" s="146"/>
      <c r="AC4559" s="146"/>
      <c r="AD4559" s="146"/>
      <c r="AE4559" s="149">
        <v>760</v>
      </c>
      <c r="AF4559" s="150">
        <v>46078</v>
      </c>
      <c r="AG4559" s="151">
        <v>24000</v>
      </c>
      <c r="AH4559" s="150"/>
      <c r="AI4559" s="151"/>
      <c r="AJ4559" s="150"/>
      <c r="AK4559" s="151"/>
      <c r="AL4559" s="34"/>
      <c r="AM4559" s="39"/>
      <c r="AN455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60" spans="1:40" ht="19.5" customHeight="1" x14ac:dyDescent="0.25">
      <c r="A4560" s="141">
        <f t="shared" si="780"/>
        <v>2026</v>
      </c>
      <c r="B4560" s="141">
        <f t="shared" si="781"/>
        <v>2</v>
      </c>
      <c r="C4560" s="154">
        <v>46078</v>
      </c>
      <c r="D4560" s="142">
        <f t="shared" ca="1" si="782"/>
        <v>46097</v>
      </c>
      <c r="E4560" s="142" t="str">
        <f t="shared" ca="1" si="783"/>
        <v>0-Months</v>
      </c>
      <c r="F4560" s="142" t="str">
        <f>VLOOKUP(O4560,Stock[],5,FALSE)</f>
        <v>BE</v>
      </c>
      <c r="G4560" s="143" t="s">
        <v>3860</v>
      </c>
      <c r="H4560" s="144" t="s">
        <v>275</v>
      </c>
      <c r="I4560" s="145" t="s">
        <v>1754</v>
      </c>
      <c r="J4560" s="141" t="str">
        <f>VLOOKUP(I4560,Customers[],2,FALSE)</f>
        <v>စစ်ဆေးရေးဂိတ်လက်ဆောင်</v>
      </c>
      <c r="K4560" s="141">
        <f>VLOOKUP(I4560,Customers[],4,FALSE)</f>
        <v>0</v>
      </c>
      <c r="L4560" s="32">
        <f>VLOOKUP(Table85[[#This Row],[CustomerID]],Table!H:K,3,0)</f>
        <v>0</v>
      </c>
      <c r="M4560" s="141">
        <f>VLOOKUP(I4560,Customers[],5,FALSE)</f>
        <v>0</v>
      </c>
      <c r="N4560" s="145" t="s">
        <v>9</v>
      </c>
      <c r="O4560" s="146" t="s">
        <v>217</v>
      </c>
      <c r="P4560" s="141" t="str">
        <f>VLOOKUP(O4560,Stock[],2,FALSE)</f>
        <v>လိမ္မော်ဖြူ</v>
      </c>
      <c r="Q4560" s="147">
        <f>VLOOKUP(O4560,Stock[],3,FALSE)</f>
        <v>0.64</v>
      </c>
      <c r="R4560" s="147">
        <f>VLOOKUP(O4560,Stock[],4,FALSE)</f>
        <v>24</v>
      </c>
      <c r="S4560" s="146">
        <v>5</v>
      </c>
      <c r="T4560" s="147">
        <f>(DailySales!$S4560/DailySales!$R4560)+DailySales!$U4560</f>
        <v>0.20833333333333334</v>
      </c>
      <c r="U4560" s="146"/>
      <c r="V4560" s="148">
        <f>+DailySales!$T4560*DailySales!$R4560</f>
        <v>5</v>
      </c>
      <c r="W4560" s="148">
        <f>+DailySales!$V4560*DailySales!$Q4560</f>
        <v>3.2</v>
      </c>
      <c r="X4560" s="148">
        <f>VLOOKUP(O4560,Stock[],6,FALSE)</f>
        <v>1330</v>
      </c>
      <c r="Y4560" s="148">
        <f>+DailySales!$V4560*DailySales!$X4560</f>
        <v>6650</v>
      </c>
      <c r="Z4560" s="146"/>
      <c r="AA4560" s="146"/>
      <c r="AB4560" s="146"/>
      <c r="AC4560" s="146"/>
      <c r="AD4560" s="146"/>
      <c r="AE4560" s="149"/>
      <c r="AF4560" s="150">
        <v>46078</v>
      </c>
      <c r="AG4560" s="151">
        <v>6650</v>
      </c>
      <c r="AH4560" s="150"/>
      <c r="AI4560" s="151"/>
      <c r="AJ4560" s="150"/>
      <c r="AK4560" s="151"/>
      <c r="AL4560" s="34"/>
      <c r="AM4560" s="39"/>
      <c r="AN456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61" spans="1:40" ht="19.5" customHeight="1" x14ac:dyDescent="0.25">
      <c r="A4561" s="141">
        <f t="shared" ref="A4561:A4569" si="784">YEAR(C4561)</f>
        <v>2026</v>
      </c>
      <c r="B4561" s="141">
        <f t="shared" ref="B4561:B4569" si="785">MONTH(C4561)</f>
        <v>2</v>
      </c>
      <c r="C4561" s="154">
        <v>46078</v>
      </c>
      <c r="D4561" s="142">
        <f t="shared" ref="D4561:D4569" ca="1" si="786">TODAY()</f>
        <v>46097</v>
      </c>
      <c r="E4561" s="142" t="str">
        <f t="shared" ref="E4561:E4569" ca="1" si="787">DATEDIF(C4561,D4561,"M")&amp;"-Months"</f>
        <v>0-Months</v>
      </c>
      <c r="F4561" s="142" t="str">
        <f>VLOOKUP(O4561,Stock[],5,FALSE)</f>
        <v>BE</v>
      </c>
      <c r="G4561" s="143" t="s">
        <v>3861</v>
      </c>
      <c r="H4561" s="144" t="s">
        <v>282</v>
      </c>
      <c r="I4561" s="145" t="s">
        <v>858</v>
      </c>
      <c r="J4561" s="141" t="str">
        <f>VLOOKUP(I4561,Customers[],2,FALSE)</f>
        <v>ကိုအောင်ကိုဝင်း</v>
      </c>
      <c r="K4561" s="141" t="str">
        <f>VLOOKUP(I4561,Customers[],4,FALSE)</f>
        <v>Pyawbwe</v>
      </c>
      <c r="L4561" s="32" t="str">
        <f>VLOOKUP(Table85[[#This Row],[CustomerID]],Table!H:K,3,0)</f>
        <v>ရွှေတောင်ကုန်း</v>
      </c>
      <c r="M4561" s="141" t="str">
        <f>VLOOKUP(I4561,Customers[],5,FALSE)</f>
        <v>Van-1</v>
      </c>
      <c r="N4561" s="145" t="s">
        <v>9</v>
      </c>
      <c r="O4561" s="146" t="s">
        <v>223</v>
      </c>
      <c r="P4561" s="141" t="str">
        <f>VLOOKUP(O4561,Stock[],2,FALSE)</f>
        <v>ချယ်ရီအရက်သန့်ကော် (.6Ltr)</v>
      </c>
      <c r="Q4561" s="147">
        <f>VLOOKUP(O4561,Stock[],3,FALSE)</f>
        <v>0.6</v>
      </c>
      <c r="R4561" s="147">
        <f>VLOOKUP(O4561,Stock[],4,FALSE)</f>
        <v>24</v>
      </c>
      <c r="S4561" s="146"/>
      <c r="T4561" s="147">
        <f>(DailySales!$S4561/DailySales!$R4561)+DailySales!$U4561</f>
        <v>1</v>
      </c>
      <c r="U4561" s="146">
        <v>1</v>
      </c>
      <c r="V4561" s="148">
        <f>+DailySales!$T4561*DailySales!$R4561</f>
        <v>24</v>
      </c>
      <c r="W4561" s="148">
        <f>+DailySales!$V4561*DailySales!$Q4561</f>
        <v>14.399999999999999</v>
      </c>
      <c r="X4561" s="148">
        <f>VLOOKUP(O4561,Stock[],6,FALSE)</f>
        <v>875</v>
      </c>
      <c r="Y4561" s="148">
        <f>+DailySales!$V4561*DailySales!$X4561</f>
        <v>21000</v>
      </c>
      <c r="Z4561" s="146"/>
      <c r="AA4561" s="146"/>
      <c r="AB4561" s="146"/>
      <c r="AC4561" s="146"/>
      <c r="AD4561" s="146"/>
      <c r="AE4561" s="149">
        <v>600</v>
      </c>
      <c r="AF4561" s="150">
        <v>46078</v>
      </c>
      <c r="AG4561" s="151">
        <v>21600</v>
      </c>
      <c r="AH4561" s="150"/>
      <c r="AI4561" s="151"/>
      <c r="AJ4561" s="150"/>
      <c r="AK4561" s="151"/>
      <c r="AL4561" s="34"/>
      <c r="AM4561" s="39"/>
      <c r="AN456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62" spans="1:40" ht="19.5" customHeight="1" x14ac:dyDescent="0.25">
      <c r="A4562" s="141">
        <f t="shared" si="784"/>
        <v>2026</v>
      </c>
      <c r="B4562" s="141">
        <f t="shared" si="785"/>
        <v>2</v>
      </c>
      <c r="C4562" s="154">
        <v>46078</v>
      </c>
      <c r="D4562" s="142">
        <f t="shared" ca="1" si="786"/>
        <v>46097</v>
      </c>
      <c r="E4562" s="142" t="str">
        <f t="shared" ca="1" si="787"/>
        <v>0-Months</v>
      </c>
      <c r="F4562" s="142" t="str">
        <f>VLOOKUP(O4562,Stock[],5,FALSE)</f>
        <v>BE</v>
      </c>
      <c r="G4562" s="143" t="s">
        <v>3861</v>
      </c>
      <c r="H4562" s="144" t="s">
        <v>282</v>
      </c>
      <c r="I4562" s="145" t="s">
        <v>1753</v>
      </c>
      <c r="J4562" s="141" t="str">
        <f>VLOOKUP(I4562,Customers[],2,FALSE)</f>
        <v>ကုန်သည်လက်ဆောင်</v>
      </c>
      <c r="K4562" s="141">
        <f>VLOOKUP(I4562,Customers[],4,FALSE)</f>
        <v>0</v>
      </c>
      <c r="L4562" s="32">
        <f>VLOOKUP(Table85[[#This Row],[CustomerID]],Table!H:K,3,0)</f>
        <v>0</v>
      </c>
      <c r="M4562" s="141">
        <f>VLOOKUP(I4562,Customers[],5,FALSE)</f>
        <v>0</v>
      </c>
      <c r="N4562" s="145" t="s">
        <v>1750</v>
      </c>
      <c r="O4562" s="146" t="s">
        <v>3113</v>
      </c>
      <c r="P4562" s="141" t="str">
        <f>VLOOKUP(O4562,Stock[],2,FALSE)</f>
        <v>မြန်မာရှောက်ပျား   ကော်(1L)</v>
      </c>
      <c r="Q4562" s="147">
        <f>VLOOKUP(O4562,Stock[],3,FALSE)</f>
        <v>1</v>
      </c>
      <c r="R4562" s="147">
        <f>VLOOKUP(O4562,Stock[],4,FALSE)</f>
        <v>12</v>
      </c>
      <c r="S4562" s="146">
        <v>1</v>
      </c>
      <c r="T4562" s="147">
        <f>(DailySales!$S4562/DailySales!$R4562)+DailySales!$U4562</f>
        <v>8.3333333333333329E-2</v>
      </c>
      <c r="U4562" s="146"/>
      <c r="V4562" s="148">
        <f>+DailySales!$T4562*DailySales!$R4562</f>
        <v>1</v>
      </c>
      <c r="W4562" s="148">
        <f>+DailySales!$V4562*DailySales!$Q4562</f>
        <v>1</v>
      </c>
      <c r="X4562" s="148">
        <f>VLOOKUP(O4562,Stock[],6,FALSE)</f>
        <v>1700</v>
      </c>
      <c r="Y4562" s="148">
        <f>+DailySales!$V4562*DailySales!$X4562</f>
        <v>1700</v>
      </c>
      <c r="Z4562" s="146"/>
      <c r="AA4562" s="146"/>
      <c r="AB4562" s="146"/>
      <c r="AC4562" s="146"/>
      <c r="AD4562" s="146"/>
      <c r="AE4562" s="149"/>
      <c r="AF4562" s="150">
        <v>46078</v>
      </c>
      <c r="AG4562" s="151">
        <v>1700</v>
      </c>
      <c r="AH4562" s="150"/>
      <c r="AI4562" s="151"/>
      <c r="AJ4562" s="150"/>
      <c r="AK4562" s="151"/>
      <c r="AL4562" s="34"/>
      <c r="AM4562" s="39"/>
      <c r="AN456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63" spans="1:40" ht="19.5" customHeight="1" x14ac:dyDescent="0.25">
      <c r="A4563" s="141">
        <f t="shared" si="784"/>
        <v>2026</v>
      </c>
      <c r="B4563" s="141">
        <f t="shared" si="785"/>
        <v>2</v>
      </c>
      <c r="C4563" s="154">
        <v>46078</v>
      </c>
      <c r="D4563" s="142">
        <f t="shared" ca="1" si="786"/>
        <v>46097</v>
      </c>
      <c r="E4563" s="142" t="str">
        <f t="shared" ca="1" si="787"/>
        <v>0-Months</v>
      </c>
      <c r="F4563" s="142" t="str">
        <f>VLOOKUP(O4563,Stock[],5,FALSE)</f>
        <v>BE</v>
      </c>
      <c r="G4563" s="143" t="s">
        <v>3862</v>
      </c>
      <c r="H4563" s="144" t="s">
        <v>282</v>
      </c>
      <c r="I4563" s="145" t="s">
        <v>3110</v>
      </c>
      <c r="J4563" s="141" t="str">
        <f>VLOOKUP(I4563,Customers[],2,FALSE)</f>
        <v>ငွေစန္ဒာ</v>
      </c>
      <c r="K4563" s="141" t="str">
        <f>VLOOKUP(I4563,Customers[],4,FALSE)</f>
        <v>Yamethin</v>
      </c>
      <c r="L4563" s="32" t="str">
        <f>VLOOKUP(Table85[[#This Row],[CustomerID]],Table!H:K,3,0)</f>
        <v>ရွှေကုန်း</v>
      </c>
      <c r="M4563" s="141" t="str">
        <f>VLOOKUP(I4563,Customers[],5,FALSE)</f>
        <v>Van-1</v>
      </c>
      <c r="N4563" s="145" t="s">
        <v>9</v>
      </c>
      <c r="O4563" s="146" t="s">
        <v>223</v>
      </c>
      <c r="P4563" s="141" t="str">
        <f>VLOOKUP(O4563,Stock[],2,FALSE)</f>
        <v>ချယ်ရီအရက်သန့်ကော် (.6Ltr)</v>
      </c>
      <c r="Q4563" s="147">
        <f>VLOOKUP(O4563,Stock[],3,FALSE)</f>
        <v>0.6</v>
      </c>
      <c r="R4563" s="147">
        <f>VLOOKUP(O4563,Stock[],4,FALSE)</f>
        <v>24</v>
      </c>
      <c r="S4563" s="146"/>
      <c r="T4563" s="147">
        <f>(DailySales!$S4563/DailySales!$R4563)+DailySales!$U4563</f>
        <v>1</v>
      </c>
      <c r="U4563" s="146">
        <v>1</v>
      </c>
      <c r="V4563" s="148">
        <f>+DailySales!$T4563*DailySales!$R4563</f>
        <v>24</v>
      </c>
      <c r="W4563" s="148">
        <f>+DailySales!$V4563*DailySales!$Q4563</f>
        <v>14.399999999999999</v>
      </c>
      <c r="X4563" s="148">
        <f>VLOOKUP(O4563,Stock[],6,FALSE)</f>
        <v>875</v>
      </c>
      <c r="Y4563" s="148">
        <f>+DailySales!$V4563*DailySales!$X4563</f>
        <v>21000</v>
      </c>
      <c r="Z4563" s="146"/>
      <c r="AA4563" s="146"/>
      <c r="AB4563" s="146"/>
      <c r="AC4563" s="146"/>
      <c r="AD4563" s="146"/>
      <c r="AE4563" s="149">
        <v>600</v>
      </c>
      <c r="AF4563" s="150">
        <v>46078</v>
      </c>
      <c r="AG4563" s="151">
        <v>21600</v>
      </c>
      <c r="AH4563" s="150"/>
      <c r="AI4563" s="151"/>
      <c r="AJ4563" s="150"/>
      <c r="AK4563" s="151"/>
      <c r="AL4563" s="34"/>
      <c r="AM4563" s="39"/>
      <c r="AN456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64" spans="1:40" ht="19.5" customHeight="1" x14ac:dyDescent="0.25">
      <c r="A4564" s="141">
        <f t="shared" si="784"/>
        <v>2026</v>
      </c>
      <c r="B4564" s="141">
        <f t="shared" si="785"/>
        <v>2</v>
      </c>
      <c r="C4564" s="154">
        <v>46078</v>
      </c>
      <c r="D4564" s="142">
        <f t="shared" ca="1" si="786"/>
        <v>46097</v>
      </c>
      <c r="E4564" s="142" t="str">
        <f t="shared" ca="1" si="787"/>
        <v>0-Months</v>
      </c>
      <c r="F4564" s="142" t="str">
        <f>VLOOKUP(O4564,Stock[],5,FALSE)</f>
        <v>BE</v>
      </c>
      <c r="G4564" s="143" t="s">
        <v>3862</v>
      </c>
      <c r="H4564" s="144" t="s">
        <v>282</v>
      </c>
      <c r="I4564" s="145" t="s">
        <v>1753</v>
      </c>
      <c r="J4564" s="141" t="str">
        <f>VLOOKUP(I4564,Customers[],2,FALSE)</f>
        <v>ကုန်သည်လက်ဆောင်</v>
      </c>
      <c r="K4564" s="141">
        <f>VLOOKUP(I4564,Customers[],4,FALSE)</f>
        <v>0</v>
      </c>
      <c r="L4564" s="32">
        <f>VLOOKUP(Table85[[#This Row],[CustomerID]],Table!H:K,3,0)</f>
        <v>0</v>
      </c>
      <c r="M4564" s="141">
        <f>VLOOKUP(I4564,Customers[],5,FALSE)</f>
        <v>0</v>
      </c>
      <c r="N4564" s="145" t="s">
        <v>1750</v>
      </c>
      <c r="O4564" s="146" t="s">
        <v>3113</v>
      </c>
      <c r="P4564" s="141" t="str">
        <f>VLOOKUP(O4564,Stock[],2,FALSE)</f>
        <v>မြန်မာရှောက်ပျား   ကော်(1L)</v>
      </c>
      <c r="Q4564" s="147">
        <f>VLOOKUP(O4564,Stock[],3,FALSE)</f>
        <v>1</v>
      </c>
      <c r="R4564" s="147">
        <f>VLOOKUP(O4564,Stock[],4,FALSE)</f>
        <v>12</v>
      </c>
      <c r="S4564" s="146">
        <v>1</v>
      </c>
      <c r="T4564" s="147">
        <f>(DailySales!$S4564/DailySales!$R4564)+DailySales!$U4564</f>
        <v>8.3333333333333329E-2</v>
      </c>
      <c r="U4564" s="146"/>
      <c r="V4564" s="148">
        <f>+DailySales!$T4564*DailySales!$R4564</f>
        <v>1</v>
      </c>
      <c r="W4564" s="148">
        <f>+DailySales!$V4564*DailySales!$Q4564</f>
        <v>1</v>
      </c>
      <c r="X4564" s="148">
        <f>VLOOKUP(O4564,Stock[],6,FALSE)</f>
        <v>1700</v>
      </c>
      <c r="Y4564" s="148">
        <f>+DailySales!$V4564*DailySales!$X4564</f>
        <v>1700</v>
      </c>
      <c r="Z4564" s="146"/>
      <c r="AA4564" s="146"/>
      <c r="AB4564" s="146"/>
      <c r="AC4564" s="146"/>
      <c r="AD4564" s="146"/>
      <c r="AE4564" s="149"/>
      <c r="AF4564" s="150">
        <v>46078</v>
      </c>
      <c r="AG4564" s="151">
        <v>1700</v>
      </c>
      <c r="AH4564" s="150"/>
      <c r="AI4564" s="151"/>
      <c r="AJ4564" s="150"/>
      <c r="AK4564" s="151"/>
      <c r="AL4564" s="34"/>
      <c r="AM4564" s="39"/>
      <c r="AN456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65" spans="1:40" ht="19.5" customHeight="1" x14ac:dyDescent="0.25">
      <c r="A4565" s="141">
        <f t="shared" si="784"/>
        <v>2026</v>
      </c>
      <c r="B4565" s="141">
        <f t="shared" si="785"/>
        <v>2</v>
      </c>
      <c r="C4565" s="154">
        <v>46078</v>
      </c>
      <c r="D4565" s="142">
        <f t="shared" ca="1" si="786"/>
        <v>46097</v>
      </c>
      <c r="E4565" s="142" t="str">
        <f t="shared" ca="1" si="787"/>
        <v>0-Months</v>
      </c>
      <c r="F4565" s="142" t="str">
        <f>VLOOKUP(O4565,Stock[],5,FALSE)</f>
        <v>BE</v>
      </c>
      <c r="G4565" s="143" t="s">
        <v>3863</v>
      </c>
      <c r="H4565" s="144" t="s">
        <v>282</v>
      </c>
      <c r="I4565" s="145" t="s">
        <v>2602</v>
      </c>
      <c r="J4565" s="141" t="str">
        <f>VLOOKUP(I4565,Customers[],2,FALSE)</f>
        <v>ကိုဝေ-2</v>
      </c>
      <c r="K4565" s="141" t="str">
        <f>VLOOKUP(I4565,Customers[],4,FALSE)</f>
        <v>Yamethin</v>
      </c>
      <c r="L4565" s="32" t="str">
        <f>VLOOKUP(Table85[[#This Row],[CustomerID]],Table!H:K,3,0)</f>
        <v>ဂွေးကုန်း</v>
      </c>
      <c r="M4565" s="141" t="str">
        <f>VLOOKUP(I4565,Customers[],5,FALSE)</f>
        <v>Van-1</v>
      </c>
      <c r="N4565" s="145" t="s">
        <v>9</v>
      </c>
      <c r="O4565" s="146" t="s">
        <v>223</v>
      </c>
      <c r="P4565" s="141" t="str">
        <f>VLOOKUP(O4565,Stock[],2,FALSE)</f>
        <v>ချယ်ရီအရက်သန့်ကော် (.6Ltr)</v>
      </c>
      <c r="Q4565" s="147">
        <f>VLOOKUP(O4565,Stock[],3,FALSE)</f>
        <v>0.6</v>
      </c>
      <c r="R4565" s="147">
        <f>VLOOKUP(O4565,Stock[],4,FALSE)</f>
        <v>24</v>
      </c>
      <c r="S4565" s="146"/>
      <c r="T4565" s="147">
        <f>(DailySales!$S4565/DailySales!$R4565)+DailySales!$U4565</f>
        <v>1</v>
      </c>
      <c r="U4565" s="146">
        <v>1</v>
      </c>
      <c r="V4565" s="148">
        <f>+DailySales!$T4565*DailySales!$R4565</f>
        <v>24</v>
      </c>
      <c r="W4565" s="148">
        <f>+DailySales!$V4565*DailySales!$Q4565</f>
        <v>14.399999999999999</v>
      </c>
      <c r="X4565" s="148">
        <f>VLOOKUP(O4565,Stock[],6,FALSE)</f>
        <v>875</v>
      </c>
      <c r="Y4565" s="148">
        <f>+DailySales!$V4565*DailySales!$X4565</f>
        <v>21000</v>
      </c>
      <c r="Z4565" s="146"/>
      <c r="AA4565" s="146"/>
      <c r="AB4565" s="146"/>
      <c r="AC4565" s="146"/>
      <c r="AD4565" s="146"/>
      <c r="AE4565" s="149">
        <v>600</v>
      </c>
      <c r="AF4565" s="150">
        <v>46078</v>
      </c>
      <c r="AG4565" s="151">
        <v>21600</v>
      </c>
      <c r="AH4565" s="150"/>
      <c r="AI4565" s="151"/>
      <c r="AJ4565" s="150"/>
      <c r="AK4565" s="151"/>
      <c r="AL4565" s="34"/>
      <c r="AM4565" s="39"/>
      <c r="AN456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66" spans="1:40" ht="19.5" customHeight="1" x14ac:dyDescent="0.25">
      <c r="A4566" s="141">
        <f t="shared" si="784"/>
        <v>2026</v>
      </c>
      <c r="B4566" s="141">
        <f t="shared" si="785"/>
        <v>2</v>
      </c>
      <c r="C4566" s="154">
        <v>46078</v>
      </c>
      <c r="D4566" s="142">
        <f t="shared" ca="1" si="786"/>
        <v>46097</v>
      </c>
      <c r="E4566" s="142" t="str">
        <f t="shared" ca="1" si="787"/>
        <v>0-Months</v>
      </c>
      <c r="F4566" s="142" t="str">
        <f>VLOOKUP(O4566,Stock[],5,FALSE)</f>
        <v>BE</v>
      </c>
      <c r="G4566" s="143" t="s">
        <v>3863</v>
      </c>
      <c r="H4566" s="144" t="s">
        <v>282</v>
      </c>
      <c r="I4566" s="145" t="s">
        <v>1753</v>
      </c>
      <c r="J4566" s="141" t="str">
        <f>VLOOKUP(I4566,Customers[],2,FALSE)</f>
        <v>ကုန်သည်လက်ဆောင်</v>
      </c>
      <c r="K4566" s="141">
        <f>VLOOKUP(I4566,Customers[],4,FALSE)</f>
        <v>0</v>
      </c>
      <c r="L4566" s="32">
        <f>VLOOKUP(Table85[[#This Row],[CustomerID]],Table!H:K,3,0)</f>
        <v>0</v>
      </c>
      <c r="M4566" s="141">
        <f>VLOOKUP(I4566,Customers[],5,FALSE)</f>
        <v>0</v>
      </c>
      <c r="N4566" s="145" t="s">
        <v>1750</v>
      </c>
      <c r="O4566" s="146" t="s">
        <v>205</v>
      </c>
      <c r="P4566" s="141" t="str">
        <f>VLOOKUP(O4566,Stock[],2,FALSE)</f>
        <v>ကောင်းကြည် ကော် 25%  (1Ltr )</v>
      </c>
      <c r="Q4566" s="147">
        <f>VLOOKUP(O4566,Stock[],3,FALSE)</f>
        <v>1</v>
      </c>
      <c r="R4566" s="147">
        <f>VLOOKUP(O4566,Stock[],4,FALSE)</f>
        <v>12</v>
      </c>
      <c r="S4566" s="146">
        <v>1</v>
      </c>
      <c r="T4566" s="147">
        <f>(DailySales!$S4566/DailySales!$R4566)+DailySales!$U4566</f>
        <v>8.3333333333333329E-2</v>
      </c>
      <c r="U4566" s="146"/>
      <c r="V4566" s="148">
        <f>+DailySales!$T4566*DailySales!$R4566</f>
        <v>1</v>
      </c>
      <c r="W4566" s="148">
        <f>+DailySales!$V4566*DailySales!$Q4566</f>
        <v>1</v>
      </c>
      <c r="X4566" s="148">
        <f>VLOOKUP(O4566,Stock[],6,FALSE)</f>
        <v>1530</v>
      </c>
      <c r="Y4566" s="148">
        <f>+DailySales!$V4566*DailySales!$X4566</f>
        <v>1530</v>
      </c>
      <c r="Z4566" s="146"/>
      <c r="AA4566" s="146"/>
      <c r="AB4566" s="146"/>
      <c r="AC4566" s="146"/>
      <c r="AD4566" s="146"/>
      <c r="AE4566" s="149"/>
      <c r="AF4566" s="150">
        <v>46078</v>
      </c>
      <c r="AG4566" s="151">
        <v>1530</v>
      </c>
      <c r="AH4566" s="150"/>
      <c r="AI4566" s="151"/>
      <c r="AJ4566" s="150"/>
      <c r="AK4566" s="151"/>
      <c r="AL4566" s="34"/>
      <c r="AM4566" s="39"/>
      <c r="AN456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67" spans="1:40" ht="19.5" customHeight="1" x14ac:dyDescent="0.25">
      <c r="A4567" s="141">
        <f t="shared" si="784"/>
        <v>2026</v>
      </c>
      <c r="B4567" s="141">
        <f t="shared" si="785"/>
        <v>2</v>
      </c>
      <c r="C4567" s="154">
        <v>46078</v>
      </c>
      <c r="D4567" s="142">
        <f t="shared" ca="1" si="786"/>
        <v>46097</v>
      </c>
      <c r="E4567" s="142" t="str">
        <f t="shared" ca="1" si="787"/>
        <v>0-Months</v>
      </c>
      <c r="F4567" s="142" t="str">
        <f>VLOOKUP(O4567,Stock[],5,FALSE)</f>
        <v>BE</v>
      </c>
      <c r="G4567" s="143" t="s">
        <v>3864</v>
      </c>
      <c r="H4567" s="144" t="s">
        <v>282</v>
      </c>
      <c r="I4567" s="145" t="s">
        <v>2375</v>
      </c>
      <c r="J4567" s="141" t="str">
        <f>VLOOKUP(I4567,Customers[],2,FALSE)</f>
        <v>မမာလှိုင်</v>
      </c>
      <c r="K4567" s="141" t="str">
        <f>VLOOKUP(I4567,Customers[],4,FALSE)</f>
        <v>Yamethin</v>
      </c>
      <c r="L4567" s="32" t="str">
        <f>VLOOKUP(Table85[[#This Row],[CustomerID]],Table!H:K,3,0)</f>
        <v>ကင်းမွန်ချုံ</v>
      </c>
      <c r="M4567" s="141" t="str">
        <f>VLOOKUP(I4567,Customers[],5,FALSE)</f>
        <v>Van-1</v>
      </c>
      <c r="N4567" s="145" t="s">
        <v>9</v>
      </c>
      <c r="O4567" s="146" t="s">
        <v>223</v>
      </c>
      <c r="P4567" s="141" t="str">
        <f>VLOOKUP(O4567,Stock[],2,FALSE)</f>
        <v>ချယ်ရီအရက်သန့်ကော် (.6Ltr)</v>
      </c>
      <c r="Q4567" s="147">
        <f>VLOOKUP(O4567,Stock[],3,FALSE)</f>
        <v>0.6</v>
      </c>
      <c r="R4567" s="147">
        <f>VLOOKUP(O4567,Stock[],4,FALSE)</f>
        <v>24</v>
      </c>
      <c r="S4567" s="146"/>
      <c r="T4567" s="147">
        <f>(DailySales!$S4567/DailySales!$R4567)+DailySales!$U4567</f>
        <v>1</v>
      </c>
      <c r="U4567" s="146">
        <v>1</v>
      </c>
      <c r="V4567" s="148">
        <f>+DailySales!$T4567*DailySales!$R4567</f>
        <v>24</v>
      </c>
      <c r="W4567" s="148">
        <f>+DailySales!$V4567*DailySales!$Q4567</f>
        <v>14.399999999999999</v>
      </c>
      <c r="X4567" s="148">
        <f>VLOOKUP(O4567,Stock[],6,FALSE)</f>
        <v>875</v>
      </c>
      <c r="Y4567" s="148">
        <f>+DailySales!$V4567*DailySales!$X4567</f>
        <v>21000</v>
      </c>
      <c r="Z4567" s="146"/>
      <c r="AA4567" s="146"/>
      <c r="AB4567" s="146"/>
      <c r="AC4567" s="146"/>
      <c r="AD4567" s="146"/>
      <c r="AE4567" s="149">
        <v>600</v>
      </c>
      <c r="AF4567" s="150">
        <v>46078</v>
      </c>
      <c r="AG4567" s="151">
        <v>21600</v>
      </c>
      <c r="AH4567" s="150"/>
      <c r="AI4567" s="151"/>
      <c r="AJ4567" s="150"/>
      <c r="AK4567" s="151"/>
      <c r="AL4567" s="34"/>
      <c r="AM4567" s="39"/>
      <c r="AN456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68" spans="1:40" ht="19.5" customHeight="1" x14ac:dyDescent="0.25">
      <c r="A4568" s="141">
        <f t="shared" si="784"/>
        <v>2026</v>
      </c>
      <c r="B4568" s="141">
        <f t="shared" si="785"/>
        <v>2</v>
      </c>
      <c r="C4568" s="154">
        <v>46078</v>
      </c>
      <c r="D4568" s="142">
        <f t="shared" ca="1" si="786"/>
        <v>46097</v>
      </c>
      <c r="E4568" s="142" t="str">
        <f t="shared" ca="1" si="787"/>
        <v>0-Months</v>
      </c>
      <c r="F4568" s="142" t="str">
        <f>VLOOKUP(O4568,Stock[],5,FALSE)</f>
        <v>BE</v>
      </c>
      <c r="G4568" s="143" t="s">
        <v>3865</v>
      </c>
      <c r="H4568" s="144" t="s">
        <v>282</v>
      </c>
      <c r="I4568" s="145" t="s">
        <v>2377</v>
      </c>
      <c r="J4568" s="141" t="str">
        <f>VLOOKUP(I4568,Customers[],2,FALSE)</f>
        <v>ကိုကျော်ထူး</v>
      </c>
      <c r="K4568" s="141" t="str">
        <f>VLOOKUP(I4568,Customers[],4,FALSE)</f>
        <v>Yamethin</v>
      </c>
      <c r="L4568" s="32" t="str">
        <f>VLOOKUP(Table85[[#This Row],[CustomerID]],Table!H:K,3,0)</f>
        <v>ဇီးဖြူကုန်း</v>
      </c>
      <c r="M4568" s="141" t="str">
        <f>VLOOKUP(I4568,Customers[],5,FALSE)</f>
        <v>Van-1</v>
      </c>
      <c r="N4568" s="145" t="s">
        <v>9</v>
      </c>
      <c r="O4568" s="146" t="s">
        <v>223</v>
      </c>
      <c r="P4568" s="141" t="str">
        <f>VLOOKUP(O4568,Stock[],2,FALSE)</f>
        <v>ချယ်ရီအရက်သန့်ကော် (.6Ltr)</v>
      </c>
      <c r="Q4568" s="147">
        <f>VLOOKUP(O4568,Stock[],3,FALSE)</f>
        <v>0.6</v>
      </c>
      <c r="R4568" s="147">
        <f>VLOOKUP(O4568,Stock[],4,FALSE)</f>
        <v>24</v>
      </c>
      <c r="S4568" s="146"/>
      <c r="T4568" s="147">
        <f>(DailySales!$S4568/DailySales!$R4568)+DailySales!$U4568</f>
        <v>1</v>
      </c>
      <c r="U4568" s="146">
        <v>1</v>
      </c>
      <c r="V4568" s="148">
        <f>+DailySales!$T4568*DailySales!$R4568</f>
        <v>24</v>
      </c>
      <c r="W4568" s="148">
        <f>+DailySales!$V4568*DailySales!$Q4568</f>
        <v>14.399999999999999</v>
      </c>
      <c r="X4568" s="148">
        <f>VLOOKUP(O4568,Stock[],6,FALSE)</f>
        <v>875</v>
      </c>
      <c r="Y4568" s="148">
        <f>+DailySales!$V4568*DailySales!$X4568</f>
        <v>21000</v>
      </c>
      <c r="Z4568" s="146"/>
      <c r="AA4568" s="146"/>
      <c r="AB4568" s="146"/>
      <c r="AC4568" s="146"/>
      <c r="AD4568" s="146"/>
      <c r="AE4568" s="149">
        <v>600</v>
      </c>
      <c r="AF4568" s="150">
        <v>46078</v>
      </c>
      <c r="AG4568" s="151">
        <v>21600</v>
      </c>
      <c r="AH4568" s="150"/>
      <c r="AI4568" s="151"/>
      <c r="AJ4568" s="150"/>
      <c r="AK4568" s="151"/>
      <c r="AL4568" s="34"/>
      <c r="AM4568" s="39"/>
      <c r="AN456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69" spans="1:40" ht="19.5" customHeight="1" x14ac:dyDescent="0.25">
      <c r="A4569" s="141">
        <f t="shared" si="784"/>
        <v>2026</v>
      </c>
      <c r="B4569" s="141">
        <f t="shared" si="785"/>
        <v>2</v>
      </c>
      <c r="C4569" s="154">
        <v>46078</v>
      </c>
      <c r="D4569" s="142">
        <f t="shared" ca="1" si="786"/>
        <v>46097</v>
      </c>
      <c r="E4569" s="142" t="str">
        <f t="shared" ca="1" si="787"/>
        <v>0-Months</v>
      </c>
      <c r="F4569" s="142" t="str">
        <f>VLOOKUP(O4569,Stock[],5,FALSE)</f>
        <v>BE</v>
      </c>
      <c r="G4569" s="143" t="s">
        <v>3865</v>
      </c>
      <c r="H4569" s="144" t="s">
        <v>282</v>
      </c>
      <c r="I4569" s="145" t="s">
        <v>2377</v>
      </c>
      <c r="J4569" s="141" t="str">
        <f>VLOOKUP(I4569,Customers[],2,FALSE)</f>
        <v>ကိုကျော်ထူး</v>
      </c>
      <c r="K4569" s="141" t="str">
        <f>VLOOKUP(I4569,Customers[],4,FALSE)</f>
        <v>Yamethin</v>
      </c>
      <c r="L4569" s="32" t="str">
        <f>VLOOKUP(Table85[[#This Row],[CustomerID]],Table!H:K,3,0)</f>
        <v>ဇီးဖြူကုန်း</v>
      </c>
      <c r="M4569" s="141" t="str">
        <f>VLOOKUP(I4569,Customers[],5,FALSE)</f>
        <v>Van-1</v>
      </c>
      <c r="N4569" s="145" t="s">
        <v>9</v>
      </c>
      <c r="O4569" s="146" t="s">
        <v>205</v>
      </c>
      <c r="P4569" s="141" t="str">
        <f>VLOOKUP(O4569,Stock[],2,FALSE)</f>
        <v>ကောင်းကြည် ကော် 25%  (1Ltr )</v>
      </c>
      <c r="Q4569" s="147">
        <f>VLOOKUP(O4569,Stock[],3,FALSE)</f>
        <v>1</v>
      </c>
      <c r="R4569" s="147">
        <f>VLOOKUP(O4569,Stock[],4,FALSE)</f>
        <v>12</v>
      </c>
      <c r="S4569" s="146"/>
      <c r="T4569" s="147">
        <f>(DailySales!$S4569/DailySales!$R4569)+DailySales!$U4569</f>
        <v>1</v>
      </c>
      <c r="U4569" s="146">
        <v>1</v>
      </c>
      <c r="V4569" s="148">
        <f>+DailySales!$T4569*DailySales!$R4569</f>
        <v>12</v>
      </c>
      <c r="W4569" s="148">
        <f>+DailySales!$V4569*DailySales!$Q4569</f>
        <v>12</v>
      </c>
      <c r="X4569" s="148">
        <f>VLOOKUP(O4569,Stock[],6,FALSE)</f>
        <v>1530</v>
      </c>
      <c r="Y4569" s="148">
        <f>+DailySales!$V4569*DailySales!$X4569</f>
        <v>18360</v>
      </c>
      <c r="Z4569" s="146"/>
      <c r="AA4569" s="146"/>
      <c r="AB4569" s="146"/>
      <c r="AC4569" s="146"/>
      <c r="AD4569" s="146"/>
      <c r="AE4569" s="149">
        <v>340</v>
      </c>
      <c r="AF4569" s="150">
        <v>46078</v>
      </c>
      <c r="AG4569" s="151">
        <v>18700</v>
      </c>
      <c r="AH4569" s="150"/>
      <c r="AI4569" s="151"/>
      <c r="AJ4569" s="150"/>
      <c r="AK4569" s="151"/>
      <c r="AL4569" s="34"/>
      <c r="AM4569" s="39"/>
      <c r="AN456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70" spans="1:40" ht="19.5" customHeight="1" x14ac:dyDescent="0.25">
      <c r="A4570" s="141">
        <f t="shared" ref="A4570:A4578" si="788">YEAR(C4570)</f>
        <v>2026</v>
      </c>
      <c r="B4570" s="141">
        <f t="shared" ref="B4570:B4578" si="789">MONTH(C4570)</f>
        <v>2</v>
      </c>
      <c r="C4570" s="154">
        <v>46078</v>
      </c>
      <c r="D4570" s="142">
        <f t="shared" ref="D4570:D4578" ca="1" si="790">TODAY()</f>
        <v>46097</v>
      </c>
      <c r="E4570" s="142" t="str">
        <f t="shared" ref="E4570:E4578" ca="1" si="791">DATEDIF(C4570,D4570,"M")&amp;"-Months"</f>
        <v>0-Months</v>
      </c>
      <c r="F4570" s="142" t="str">
        <f>VLOOKUP(O4570,Stock[],5,FALSE)</f>
        <v>BE</v>
      </c>
      <c r="G4570" s="143" t="s">
        <v>3865</v>
      </c>
      <c r="H4570" s="144" t="s">
        <v>282</v>
      </c>
      <c r="I4570" s="145" t="s">
        <v>1753</v>
      </c>
      <c r="J4570" s="141" t="str">
        <f>VLOOKUP(I4570,Customers[],2,FALSE)</f>
        <v>ကုန်သည်လက်ဆောင်</v>
      </c>
      <c r="K4570" s="141">
        <f>VLOOKUP(I4570,Customers[],4,FALSE)</f>
        <v>0</v>
      </c>
      <c r="L4570" s="32">
        <f>VLOOKUP(Table85[[#This Row],[CustomerID]],Table!H:K,3,0)</f>
        <v>0</v>
      </c>
      <c r="M4570" s="141">
        <f>VLOOKUP(I4570,Customers[],5,FALSE)</f>
        <v>0</v>
      </c>
      <c r="N4570" s="145" t="s">
        <v>1750</v>
      </c>
      <c r="O4570" s="146" t="s">
        <v>3113</v>
      </c>
      <c r="P4570" s="141" t="str">
        <f>VLOOKUP(O4570,Stock[],2,FALSE)</f>
        <v>မြန်မာရှောက်ပျား   ကော်(1L)</v>
      </c>
      <c r="Q4570" s="147">
        <f>VLOOKUP(O4570,Stock[],3,FALSE)</f>
        <v>1</v>
      </c>
      <c r="R4570" s="147">
        <f>VLOOKUP(O4570,Stock[],4,FALSE)</f>
        <v>12</v>
      </c>
      <c r="S4570" s="146">
        <v>1</v>
      </c>
      <c r="T4570" s="147">
        <f>(DailySales!$S4570/DailySales!$R4570)+DailySales!$U4570</f>
        <v>8.3333333333333329E-2</v>
      </c>
      <c r="U4570" s="146"/>
      <c r="V4570" s="148">
        <f>+DailySales!$T4570*DailySales!$R4570</f>
        <v>1</v>
      </c>
      <c r="W4570" s="148">
        <f>+DailySales!$V4570*DailySales!$Q4570</f>
        <v>1</v>
      </c>
      <c r="X4570" s="148">
        <f>VLOOKUP(O4570,Stock[],6,FALSE)</f>
        <v>1700</v>
      </c>
      <c r="Y4570" s="148">
        <f>+DailySales!$V4570*DailySales!$X4570</f>
        <v>1700</v>
      </c>
      <c r="Z4570" s="146"/>
      <c r="AA4570" s="146"/>
      <c r="AB4570" s="146"/>
      <c r="AC4570" s="146"/>
      <c r="AD4570" s="146"/>
      <c r="AE4570" s="149"/>
      <c r="AF4570" s="150">
        <v>46078</v>
      </c>
      <c r="AG4570" s="151">
        <v>1700</v>
      </c>
      <c r="AH4570" s="150"/>
      <c r="AI4570" s="151"/>
      <c r="AJ4570" s="150"/>
      <c r="AK4570" s="151"/>
      <c r="AL4570" s="34"/>
      <c r="AM4570" s="39"/>
      <c r="AN457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71" spans="1:40" ht="19.5" customHeight="1" x14ac:dyDescent="0.25">
      <c r="A4571" s="141">
        <f t="shared" si="788"/>
        <v>2026</v>
      </c>
      <c r="B4571" s="141">
        <f t="shared" si="789"/>
        <v>2</v>
      </c>
      <c r="C4571" s="154">
        <v>46078</v>
      </c>
      <c r="D4571" s="142">
        <f t="shared" ca="1" si="790"/>
        <v>46097</v>
      </c>
      <c r="E4571" s="142" t="str">
        <f t="shared" ca="1" si="791"/>
        <v>0-Months</v>
      </c>
      <c r="F4571" s="142" t="str">
        <f>VLOOKUP(O4571,Stock[],5,FALSE)</f>
        <v>BE</v>
      </c>
      <c r="G4571" s="143" t="s">
        <v>3865</v>
      </c>
      <c r="H4571" s="144" t="s">
        <v>282</v>
      </c>
      <c r="I4571" s="145" t="s">
        <v>1753</v>
      </c>
      <c r="J4571" s="141" t="str">
        <f>VLOOKUP(I4571,Customers[],2,FALSE)</f>
        <v>ကုန်သည်လက်ဆောင်</v>
      </c>
      <c r="K4571" s="141">
        <f>VLOOKUP(I4571,Customers[],4,FALSE)</f>
        <v>0</v>
      </c>
      <c r="L4571" s="32">
        <f>VLOOKUP(Table85[[#This Row],[CustomerID]],Table!H:K,3,0)</f>
        <v>0</v>
      </c>
      <c r="M4571" s="141">
        <f>VLOOKUP(I4571,Customers[],5,FALSE)</f>
        <v>0</v>
      </c>
      <c r="N4571" s="145" t="s">
        <v>1750</v>
      </c>
      <c r="O4571" s="146" t="s">
        <v>1471</v>
      </c>
      <c r="P4571" s="141" t="str">
        <f>VLOOKUP(O4571,Stock[],2,FALSE)</f>
        <v>ရွှေမင်းသားခေါင်ရည်ကော်ဗူး(.6Ltr)</v>
      </c>
      <c r="Q4571" s="147">
        <f>VLOOKUP(O4571,Stock[],3,FALSE)</f>
        <v>0.6</v>
      </c>
      <c r="R4571" s="147">
        <f>VLOOKUP(O4571,Stock[],4,FALSE)</f>
        <v>12</v>
      </c>
      <c r="S4571" s="146">
        <v>1</v>
      </c>
      <c r="T4571" s="147">
        <f>(DailySales!$S4571/DailySales!$R4571)+DailySales!$U4571</f>
        <v>8.3333333333333329E-2</v>
      </c>
      <c r="U4571" s="146"/>
      <c r="V4571" s="148">
        <f>+DailySales!$T4571*DailySales!$R4571</f>
        <v>1</v>
      </c>
      <c r="W4571" s="148">
        <f>+DailySales!$V4571*DailySales!$Q4571</f>
        <v>0.6</v>
      </c>
      <c r="X4571" s="148">
        <f>VLOOKUP(O4571,Stock[],6,FALSE)</f>
        <v>800</v>
      </c>
      <c r="Y4571" s="148">
        <f>+DailySales!$V4571*DailySales!$X4571</f>
        <v>800</v>
      </c>
      <c r="Z4571" s="146"/>
      <c r="AA4571" s="146"/>
      <c r="AB4571" s="146"/>
      <c r="AC4571" s="146"/>
      <c r="AD4571" s="146"/>
      <c r="AE4571" s="149"/>
      <c r="AF4571" s="150">
        <v>46078</v>
      </c>
      <c r="AG4571" s="151">
        <v>800</v>
      </c>
      <c r="AH4571" s="150"/>
      <c r="AI4571" s="151"/>
      <c r="AJ4571" s="150"/>
      <c r="AK4571" s="151"/>
      <c r="AL4571" s="34"/>
      <c r="AM4571" s="39"/>
      <c r="AN457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72" spans="1:40" ht="19.5" customHeight="1" x14ac:dyDescent="0.25">
      <c r="A4572" s="141">
        <f t="shared" si="788"/>
        <v>2026</v>
      </c>
      <c r="B4572" s="141">
        <f t="shared" si="789"/>
        <v>2</v>
      </c>
      <c r="C4572" s="154">
        <v>46078</v>
      </c>
      <c r="D4572" s="142">
        <f t="shared" ca="1" si="790"/>
        <v>46097</v>
      </c>
      <c r="E4572" s="142" t="str">
        <f t="shared" ca="1" si="791"/>
        <v>0-Months</v>
      </c>
      <c r="F4572" s="142" t="str">
        <f>VLOOKUP(O4572,Stock[],5,FALSE)</f>
        <v>BE</v>
      </c>
      <c r="G4572" s="143" t="s">
        <v>3866</v>
      </c>
      <c r="H4572" s="144" t="s">
        <v>282</v>
      </c>
      <c r="I4572" s="145" t="s">
        <v>2380</v>
      </c>
      <c r="J4572" s="141" t="str">
        <f>VLOOKUP(I4572,Customers[],2,FALSE)</f>
        <v>‌ကိုဇော်ကြီး</v>
      </c>
      <c r="K4572" s="141" t="str">
        <f>VLOOKUP(I4572,Customers[],4,FALSE)</f>
        <v>Yamethin</v>
      </c>
      <c r="L4572" s="32" t="str">
        <f>VLOOKUP(Table85[[#This Row],[CustomerID]],Table!H:K,3,0)</f>
        <v>‌ညောင်အိုင်</v>
      </c>
      <c r="M4572" s="141" t="str">
        <f>VLOOKUP(I4572,Customers[],5,FALSE)</f>
        <v>Van-1</v>
      </c>
      <c r="N4572" s="145" t="s">
        <v>9</v>
      </c>
      <c r="O4572" s="146" t="s">
        <v>205</v>
      </c>
      <c r="P4572" s="141" t="str">
        <f>VLOOKUP(O4572,Stock[],2,FALSE)</f>
        <v>ကောင်းကြည် ကော် 25%  (1Ltr )</v>
      </c>
      <c r="Q4572" s="147">
        <f>VLOOKUP(O4572,Stock[],3,FALSE)</f>
        <v>1</v>
      </c>
      <c r="R4572" s="147">
        <f>VLOOKUP(O4572,Stock[],4,FALSE)</f>
        <v>12</v>
      </c>
      <c r="S4572" s="146"/>
      <c r="T4572" s="147">
        <f>(DailySales!$S4572/DailySales!$R4572)+DailySales!$U4572</f>
        <v>1</v>
      </c>
      <c r="U4572" s="146">
        <v>1</v>
      </c>
      <c r="V4572" s="148">
        <f>+DailySales!$T4572*DailySales!$R4572</f>
        <v>12</v>
      </c>
      <c r="W4572" s="148">
        <f>+DailySales!$V4572*DailySales!$Q4572</f>
        <v>12</v>
      </c>
      <c r="X4572" s="148">
        <f>VLOOKUP(O4572,Stock[],6,FALSE)</f>
        <v>1530</v>
      </c>
      <c r="Y4572" s="148">
        <f>+DailySales!$V4572*DailySales!$X4572</f>
        <v>18360</v>
      </c>
      <c r="Z4572" s="146"/>
      <c r="AA4572" s="146"/>
      <c r="AB4572" s="146"/>
      <c r="AC4572" s="146"/>
      <c r="AD4572" s="146"/>
      <c r="AE4572" s="149">
        <v>340</v>
      </c>
      <c r="AF4572" s="150">
        <v>46078</v>
      </c>
      <c r="AG4572" s="151">
        <v>18700</v>
      </c>
      <c r="AH4572" s="150"/>
      <c r="AI4572" s="151"/>
      <c r="AJ4572" s="150"/>
      <c r="AK4572" s="151"/>
      <c r="AL4572" s="34"/>
      <c r="AM4572" s="39"/>
      <c r="AN457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73" spans="1:40" ht="19.5" customHeight="1" x14ac:dyDescent="0.25">
      <c r="A4573" s="141">
        <f t="shared" si="788"/>
        <v>2026</v>
      </c>
      <c r="B4573" s="141">
        <f t="shared" si="789"/>
        <v>2</v>
      </c>
      <c r="C4573" s="154">
        <v>46078</v>
      </c>
      <c r="D4573" s="142">
        <f t="shared" ca="1" si="790"/>
        <v>46097</v>
      </c>
      <c r="E4573" s="142" t="str">
        <f t="shared" ca="1" si="791"/>
        <v>0-Months</v>
      </c>
      <c r="F4573" s="142" t="str">
        <f>VLOOKUP(O4573,Stock[],5,FALSE)</f>
        <v>BE</v>
      </c>
      <c r="G4573" s="143" t="s">
        <v>3866</v>
      </c>
      <c r="H4573" s="144" t="s">
        <v>282</v>
      </c>
      <c r="I4573" s="145" t="s">
        <v>2380</v>
      </c>
      <c r="J4573" s="141" t="str">
        <f>VLOOKUP(I4573,Customers[],2,FALSE)</f>
        <v>‌ကိုဇော်ကြီး</v>
      </c>
      <c r="K4573" s="141" t="str">
        <f>VLOOKUP(I4573,Customers[],4,FALSE)</f>
        <v>Yamethin</v>
      </c>
      <c r="L4573" s="32" t="str">
        <f>VLOOKUP(Table85[[#This Row],[CustomerID]],Table!H:K,3,0)</f>
        <v>‌ညောင်အိုင်</v>
      </c>
      <c r="M4573" s="141" t="str">
        <f>VLOOKUP(I4573,Customers[],5,FALSE)</f>
        <v>Van-1</v>
      </c>
      <c r="N4573" s="145" t="s">
        <v>9</v>
      </c>
      <c r="O4573" s="146" t="s">
        <v>224</v>
      </c>
      <c r="P4573" s="141" t="str">
        <f>VLOOKUP(O4573,Stock[],2,FALSE)</f>
        <v>ချယ်ရီသံပုရာအရက်သန့်ကော် (.6Ltr)</v>
      </c>
      <c r="Q4573" s="147">
        <f>VLOOKUP(O4573,Stock[],3,FALSE)</f>
        <v>0.6</v>
      </c>
      <c r="R4573" s="147">
        <f>VLOOKUP(O4573,Stock[],4,FALSE)</f>
        <v>24</v>
      </c>
      <c r="S4573" s="146">
        <v>12</v>
      </c>
      <c r="T4573" s="147">
        <f>(DailySales!$S4573/DailySales!$R4573)+DailySales!$U4573</f>
        <v>0.5</v>
      </c>
      <c r="U4573" s="146"/>
      <c r="V4573" s="148">
        <f>+DailySales!$T4573*DailySales!$R4573</f>
        <v>12</v>
      </c>
      <c r="W4573" s="148">
        <f>+DailySales!$V4573*DailySales!$Q4573</f>
        <v>7.1999999999999993</v>
      </c>
      <c r="X4573" s="148">
        <f>VLOOKUP(O4573,Stock[],6,FALSE)</f>
        <v>915</v>
      </c>
      <c r="Y4573" s="148">
        <f>+DailySales!$V4573*DailySales!$X4573</f>
        <v>10980</v>
      </c>
      <c r="Z4573" s="146"/>
      <c r="AA4573" s="146"/>
      <c r="AB4573" s="146"/>
      <c r="AC4573" s="146"/>
      <c r="AD4573" s="146"/>
      <c r="AE4573" s="149">
        <v>12</v>
      </c>
      <c r="AF4573" s="150">
        <v>46078</v>
      </c>
      <c r="AG4573" s="151">
        <v>10992</v>
      </c>
      <c r="AH4573" s="150"/>
      <c r="AI4573" s="151"/>
      <c r="AJ4573" s="150"/>
      <c r="AK4573" s="151"/>
      <c r="AL4573" s="34"/>
      <c r="AM4573" s="39"/>
      <c r="AN457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74" spans="1:40" ht="19.5" customHeight="1" x14ac:dyDescent="0.25">
      <c r="A4574" s="141">
        <f t="shared" si="788"/>
        <v>2026</v>
      </c>
      <c r="B4574" s="141">
        <f t="shared" si="789"/>
        <v>2</v>
      </c>
      <c r="C4574" s="154">
        <v>46078</v>
      </c>
      <c r="D4574" s="142">
        <f t="shared" ca="1" si="790"/>
        <v>46097</v>
      </c>
      <c r="E4574" s="142" t="str">
        <f t="shared" ca="1" si="791"/>
        <v>0-Months</v>
      </c>
      <c r="F4574" s="142" t="str">
        <f>VLOOKUP(O4574,Stock[],5,FALSE)</f>
        <v>BE</v>
      </c>
      <c r="G4574" s="143" t="s">
        <v>3866</v>
      </c>
      <c r="H4574" s="144" t="s">
        <v>282</v>
      </c>
      <c r="I4574" s="145" t="s">
        <v>1753</v>
      </c>
      <c r="J4574" s="141" t="str">
        <f>VLOOKUP(I4574,Customers[],2,FALSE)</f>
        <v>ကုန်သည်လက်ဆောင်</v>
      </c>
      <c r="K4574" s="141">
        <f>VLOOKUP(I4574,Customers[],4,FALSE)</f>
        <v>0</v>
      </c>
      <c r="L4574" s="32">
        <f>VLOOKUP(Table85[[#This Row],[CustomerID]],Table!H:K,3,0)</f>
        <v>0</v>
      </c>
      <c r="M4574" s="141">
        <f>VLOOKUP(I4574,Customers[],5,FALSE)</f>
        <v>0</v>
      </c>
      <c r="N4574" s="145" t="s">
        <v>1750</v>
      </c>
      <c r="O4574" s="146" t="s">
        <v>3113</v>
      </c>
      <c r="P4574" s="141" t="str">
        <f>VLOOKUP(O4574,Stock[],2,FALSE)</f>
        <v>မြန်မာရှောက်ပျား   ကော်(1L)</v>
      </c>
      <c r="Q4574" s="147">
        <f>VLOOKUP(O4574,Stock[],3,FALSE)</f>
        <v>1</v>
      </c>
      <c r="R4574" s="147">
        <f>VLOOKUP(O4574,Stock[],4,FALSE)</f>
        <v>12</v>
      </c>
      <c r="S4574" s="146">
        <v>1</v>
      </c>
      <c r="T4574" s="147">
        <f>(DailySales!$S4574/DailySales!$R4574)+DailySales!$U4574</f>
        <v>8.3333333333333329E-2</v>
      </c>
      <c r="U4574" s="146"/>
      <c r="V4574" s="148">
        <f>+DailySales!$T4574*DailySales!$R4574</f>
        <v>1</v>
      </c>
      <c r="W4574" s="148">
        <f>+DailySales!$V4574*DailySales!$Q4574</f>
        <v>1</v>
      </c>
      <c r="X4574" s="148">
        <f>VLOOKUP(O4574,Stock[],6,FALSE)</f>
        <v>1700</v>
      </c>
      <c r="Y4574" s="148">
        <f>+DailySales!$V4574*DailySales!$X4574</f>
        <v>1700</v>
      </c>
      <c r="Z4574" s="146"/>
      <c r="AA4574" s="146"/>
      <c r="AB4574" s="146"/>
      <c r="AC4574" s="146"/>
      <c r="AD4574" s="146"/>
      <c r="AE4574" s="149"/>
      <c r="AF4574" s="150">
        <v>46078</v>
      </c>
      <c r="AG4574" s="151">
        <v>1700</v>
      </c>
      <c r="AH4574" s="150"/>
      <c r="AI4574" s="151"/>
      <c r="AJ4574" s="150"/>
      <c r="AK4574" s="151"/>
      <c r="AL4574" s="34"/>
      <c r="AM4574" s="39"/>
      <c r="AN457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75" spans="1:40" ht="19.5" customHeight="1" x14ac:dyDescent="0.25">
      <c r="A4575" s="141">
        <f t="shared" si="788"/>
        <v>2026</v>
      </c>
      <c r="B4575" s="141">
        <f t="shared" si="789"/>
        <v>2</v>
      </c>
      <c r="C4575" s="154">
        <v>46078</v>
      </c>
      <c r="D4575" s="142">
        <f t="shared" ca="1" si="790"/>
        <v>46097</v>
      </c>
      <c r="E4575" s="142" t="str">
        <f t="shared" ca="1" si="791"/>
        <v>0-Months</v>
      </c>
      <c r="F4575" s="142" t="str">
        <f>VLOOKUP(O4575,Stock[],5,FALSE)</f>
        <v>BE</v>
      </c>
      <c r="G4575" s="143" t="s">
        <v>3866</v>
      </c>
      <c r="H4575" s="144" t="s">
        <v>282</v>
      </c>
      <c r="I4575" s="145" t="s">
        <v>1753</v>
      </c>
      <c r="J4575" s="141" t="str">
        <f>VLOOKUP(I4575,Customers[],2,FALSE)</f>
        <v>ကုန်သည်လက်ဆောင်</v>
      </c>
      <c r="K4575" s="141">
        <f>VLOOKUP(I4575,Customers[],4,FALSE)</f>
        <v>0</v>
      </c>
      <c r="L4575" s="32">
        <f>VLOOKUP(Table85[[#This Row],[CustomerID]],Table!H:K,3,0)</f>
        <v>0</v>
      </c>
      <c r="M4575" s="141">
        <f>VLOOKUP(I4575,Customers[],5,FALSE)</f>
        <v>0</v>
      </c>
      <c r="N4575" s="145" t="s">
        <v>1750</v>
      </c>
      <c r="O4575" s="146" t="s">
        <v>1471</v>
      </c>
      <c r="P4575" s="141" t="str">
        <f>VLOOKUP(O4575,Stock[],2,FALSE)</f>
        <v>ရွှေမင်းသားခေါင်ရည်ကော်ဗူး(.6Ltr)</v>
      </c>
      <c r="Q4575" s="147">
        <f>VLOOKUP(O4575,Stock[],3,FALSE)</f>
        <v>0.6</v>
      </c>
      <c r="R4575" s="147">
        <f>VLOOKUP(O4575,Stock[],4,FALSE)</f>
        <v>12</v>
      </c>
      <c r="S4575" s="146">
        <v>1</v>
      </c>
      <c r="T4575" s="147">
        <f>(DailySales!$S4575/DailySales!$R4575)+DailySales!$U4575</f>
        <v>8.3333333333333329E-2</v>
      </c>
      <c r="U4575" s="146"/>
      <c r="V4575" s="148">
        <f>+DailySales!$T4575*DailySales!$R4575</f>
        <v>1</v>
      </c>
      <c r="W4575" s="148">
        <f>+DailySales!$V4575*DailySales!$Q4575</f>
        <v>0.6</v>
      </c>
      <c r="X4575" s="148">
        <f>VLOOKUP(O4575,Stock[],6,FALSE)</f>
        <v>800</v>
      </c>
      <c r="Y4575" s="148">
        <f>+DailySales!$V4575*DailySales!$X4575</f>
        <v>800</v>
      </c>
      <c r="Z4575" s="146"/>
      <c r="AA4575" s="146"/>
      <c r="AB4575" s="146"/>
      <c r="AC4575" s="146"/>
      <c r="AD4575" s="146"/>
      <c r="AE4575" s="149"/>
      <c r="AF4575" s="150">
        <v>46078</v>
      </c>
      <c r="AG4575" s="151">
        <v>800</v>
      </c>
      <c r="AH4575" s="150"/>
      <c r="AI4575" s="151"/>
      <c r="AJ4575" s="150"/>
      <c r="AK4575" s="151"/>
      <c r="AL4575" s="34"/>
      <c r="AM4575" s="39"/>
      <c r="AN457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76" spans="1:40" ht="19.5" customHeight="1" x14ac:dyDescent="0.25">
      <c r="A4576" s="141">
        <f t="shared" si="788"/>
        <v>2026</v>
      </c>
      <c r="B4576" s="141">
        <f t="shared" si="789"/>
        <v>2</v>
      </c>
      <c r="C4576" s="154">
        <v>46078</v>
      </c>
      <c r="D4576" s="142">
        <f t="shared" ca="1" si="790"/>
        <v>46097</v>
      </c>
      <c r="E4576" s="142" t="str">
        <f t="shared" ca="1" si="791"/>
        <v>0-Months</v>
      </c>
      <c r="F4576" s="142" t="str">
        <f>VLOOKUP(O4576,Stock[],5,FALSE)</f>
        <v>BE</v>
      </c>
      <c r="G4576" s="143" t="s">
        <v>3867</v>
      </c>
      <c r="H4576" s="144" t="s">
        <v>282</v>
      </c>
      <c r="I4576" s="145" t="s">
        <v>2372</v>
      </c>
      <c r="J4576" s="141" t="str">
        <f>VLOOKUP(I4576,Customers[],2,FALSE)</f>
        <v>ကိုဇော်မင်းနိုင်</v>
      </c>
      <c r="K4576" s="141" t="str">
        <f>VLOOKUP(I4576,Customers[],4,FALSE)</f>
        <v>Yamethin</v>
      </c>
      <c r="L4576" s="32" t="str">
        <f>VLOOKUP(Table85[[#This Row],[CustomerID]],Table!H:K,3,0)</f>
        <v>ညောင်အိုင်</v>
      </c>
      <c r="M4576" s="141" t="str">
        <f>VLOOKUP(I4576,Customers[],5,FALSE)</f>
        <v>Van-1</v>
      </c>
      <c r="N4576" s="145" t="s">
        <v>9</v>
      </c>
      <c r="O4576" s="146" t="s">
        <v>224</v>
      </c>
      <c r="P4576" s="141" t="str">
        <f>VLOOKUP(O4576,Stock[],2,FALSE)</f>
        <v>ချယ်ရီသံပုရာအရက်သန့်ကော် (.6Ltr)</v>
      </c>
      <c r="Q4576" s="147">
        <f>VLOOKUP(O4576,Stock[],3,FALSE)</f>
        <v>0.6</v>
      </c>
      <c r="R4576" s="147">
        <f>VLOOKUP(O4576,Stock[],4,FALSE)</f>
        <v>24</v>
      </c>
      <c r="S4576" s="146"/>
      <c r="T4576" s="147">
        <f>(DailySales!$S4576/DailySales!$R4576)+DailySales!$U4576</f>
        <v>1</v>
      </c>
      <c r="U4576" s="146">
        <v>1</v>
      </c>
      <c r="V4576" s="148">
        <f>+DailySales!$T4576*DailySales!$R4576</f>
        <v>24</v>
      </c>
      <c r="W4576" s="148">
        <f>+DailySales!$V4576*DailySales!$Q4576</f>
        <v>14.399999999999999</v>
      </c>
      <c r="X4576" s="148">
        <f>VLOOKUP(O4576,Stock[],6,FALSE)</f>
        <v>915</v>
      </c>
      <c r="Y4576" s="148">
        <f>+DailySales!$V4576*DailySales!$X4576</f>
        <v>21960</v>
      </c>
      <c r="Z4576" s="146"/>
      <c r="AA4576" s="146"/>
      <c r="AB4576" s="146"/>
      <c r="AC4576" s="146"/>
      <c r="AD4576" s="146"/>
      <c r="AE4576" s="149">
        <v>40</v>
      </c>
      <c r="AF4576" s="150">
        <v>46078</v>
      </c>
      <c r="AG4576" s="151">
        <v>22000</v>
      </c>
      <c r="AH4576" s="150"/>
      <c r="AI4576" s="151"/>
      <c r="AJ4576" s="150"/>
      <c r="AK4576" s="151"/>
      <c r="AL4576" s="34"/>
      <c r="AM4576" s="39"/>
      <c r="AN457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77" spans="1:40" ht="19.5" customHeight="1" x14ac:dyDescent="0.25">
      <c r="A4577" s="141">
        <f t="shared" si="788"/>
        <v>2026</v>
      </c>
      <c r="B4577" s="141">
        <f t="shared" si="789"/>
        <v>2</v>
      </c>
      <c r="C4577" s="154">
        <v>46078</v>
      </c>
      <c r="D4577" s="142">
        <f t="shared" ca="1" si="790"/>
        <v>46097</v>
      </c>
      <c r="E4577" s="142" t="str">
        <f t="shared" ca="1" si="791"/>
        <v>0-Months</v>
      </c>
      <c r="F4577" s="142" t="str">
        <f>VLOOKUP(O4577,Stock[],5,FALSE)</f>
        <v>BE</v>
      </c>
      <c r="G4577" s="143" t="s">
        <v>3867</v>
      </c>
      <c r="H4577" s="144" t="s">
        <v>282</v>
      </c>
      <c r="I4577" s="145" t="s">
        <v>1753</v>
      </c>
      <c r="J4577" s="141" t="str">
        <f>VLOOKUP(I4577,Customers[],2,FALSE)</f>
        <v>ကုန်သည်လက်ဆောင်</v>
      </c>
      <c r="K4577" s="141">
        <f>VLOOKUP(I4577,Customers[],4,FALSE)</f>
        <v>0</v>
      </c>
      <c r="L4577" s="32">
        <f>VLOOKUP(Table85[[#This Row],[CustomerID]],Table!H:K,3,0)</f>
        <v>0</v>
      </c>
      <c r="M4577" s="141">
        <f>VLOOKUP(I4577,Customers[],5,FALSE)</f>
        <v>0</v>
      </c>
      <c r="N4577" s="145" t="s">
        <v>1750</v>
      </c>
      <c r="O4577" s="146" t="s">
        <v>3113</v>
      </c>
      <c r="P4577" s="141" t="str">
        <f>VLOOKUP(O4577,Stock[],2,FALSE)</f>
        <v>မြန်မာရှောက်ပျား   ကော်(1L)</v>
      </c>
      <c r="Q4577" s="147">
        <f>VLOOKUP(O4577,Stock[],3,FALSE)</f>
        <v>1</v>
      </c>
      <c r="R4577" s="147">
        <f>VLOOKUP(O4577,Stock[],4,FALSE)</f>
        <v>12</v>
      </c>
      <c r="S4577" s="146">
        <v>2</v>
      </c>
      <c r="T4577" s="147">
        <f>(DailySales!$S4577/DailySales!$R4577)+DailySales!$U4577</f>
        <v>0.16666666666666666</v>
      </c>
      <c r="U4577" s="146"/>
      <c r="V4577" s="148">
        <f>+DailySales!$T4577*DailySales!$R4577</f>
        <v>2</v>
      </c>
      <c r="W4577" s="148">
        <f>+DailySales!$V4577*DailySales!$Q4577</f>
        <v>2</v>
      </c>
      <c r="X4577" s="148">
        <f>VLOOKUP(O4577,Stock[],6,FALSE)</f>
        <v>1700</v>
      </c>
      <c r="Y4577" s="148">
        <f>+DailySales!$V4577*DailySales!$X4577</f>
        <v>3400</v>
      </c>
      <c r="Z4577" s="146"/>
      <c r="AA4577" s="146"/>
      <c r="AB4577" s="146"/>
      <c r="AC4577" s="146"/>
      <c r="AD4577" s="146"/>
      <c r="AE4577" s="149"/>
      <c r="AF4577" s="150">
        <v>46078</v>
      </c>
      <c r="AG4577" s="151">
        <v>3400</v>
      </c>
      <c r="AH4577" s="150"/>
      <c r="AI4577" s="151"/>
      <c r="AJ4577" s="150"/>
      <c r="AK4577" s="151"/>
      <c r="AL4577" s="34"/>
      <c r="AM4577" s="39"/>
      <c r="AN457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78" spans="1:40" ht="19.5" customHeight="1" x14ac:dyDescent="0.25">
      <c r="A4578" s="141">
        <f t="shared" si="788"/>
        <v>2026</v>
      </c>
      <c r="B4578" s="141">
        <f t="shared" si="789"/>
        <v>2</v>
      </c>
      <c r="C4578" s="154">
        <v>46078</v>
      </c>
      <c r="D4578" s="142">
        <f t="shared" ca="1" si="790"/>
        <v>46097</v>
      </c>
      <c r="E4578" s="142" t="str">
        <f t="shared" ca="1" si="791"/>
        <v>0-Months</v>
      </c>
      <c r="F4578" s="142" t="str">
        <f>VLOOKUP(O4578,Stock[],5,FALSE)</f>
        <v>BE</v>
      </c>
      <c r="G4578" s="143" t="s">
        <v>3868</v>
      </c>
      <c r="H4578" s="144" t="s">
        <v>282</v>
      </c>
      <c r="I4578" s="145" t="s">
        <v>2362</v>
      </c>
      <c r="J4578" s="141" t="str">
        <f>VLOOKUP(I4578,Customers[],2,FALSE)</f>
        <v>ဦးကံကောင်း</v>
      </c>
      <c r="K4578" s="141" t="str">
        <f>VLOOKUP(I4578,Customers[],4,FALSE)</f>
        <v>Yamethin</v>
      </c>
      <c r="L4578" s="32" t="str">
        <f>VLOOKUP(Table85[[#This Row],[CustomerID]],Table!H:K,3,0)</f>
        <v>မြို့လှ</v>
      </c>
      <c r="M4578" s="141" t="str">
        <f>VLOOKUP(I4578,Customers[],5,FALSE)</f>
        <v>Van-1</v>
      </c>
      <c r="N4578" s="145" t="s">
        <v>9</v>
      </c>
      <c r="O4578" s="146" t="s">
        <v>225</v>
      </c>
      <c r="P4578" s="141" t="str">
        <f>VLOOKUP(O4578,Stock[],2,FALSE)</f>
        <v>ချယ်ရီသံပုရာအရက်သန့်ကော် (1Ltr)</v>
      </c>
      <c r="Q4578" s="147">
        <f>VLOOKUP(O4578,Stock[],3,FALSE)</f>
        <v>1</v>
      </c>
      <c r="R4578" s="147">
        <f>VLOOKUP(O4578,Stock[],4,FALSE)</f>
        <v>12</v>
      </c>
      <c r="S4578" s="146"/>
      <c r="T4578" s="147">
        <f>(DailySales!$S4578/DailySales!$R4578)+DailySales!$U4578</f>
        <v>2</v>
      </c>
      <c r="U4578" s="146">
        <v>2</v>
      </c>
      <c r="V4578" s="148">
        <f>+DailySales!$T4578*DailySales!$R4578</f>
        <v>24</v>
      </c>
      <c r="W4578" s="148">
        <f>+DailySales!$V4578*DailySales!$Q4578</f>
        <v>24</v>
      </c>
      <c r="X4578" s="148">
        <f>VLOOKUP(O4578,Stock[],6,FALSE)</f>
        <v>1260</v>
      </c>
      <c r="Y4578" s="148">
        <f>+DailySales!$V4578*DailySales!$X4578</f>
        <v>30240</v>
      </c>
      <c r="Z4578" s="146"/>
      <c r="AA4578" s="146"/>
      <c r="AB4578" s="146"/>
      <c r="AC4578" s="146"/>
      <c r="AD4578" s="146"/>
      <c r="AE4578" s="149">
        <v>760</v>
      </c>
      <c r="AF4578" s="150">
        <v>46078</v>
      </c>
      <c r="AG4578" s="151">
        <v>31000</v>
      </c>
      <c r="AH4578" s="150"/>
      <c r="AI4578" s="151"/>
      <c r="AJ4578" s="150"/>
      <c r="AK4578" s="151"/>
      <c r="AL4578" s="34"/>
      <c r="AM4578" s="39"/>
      <c r="AN457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79" spans="1:40" ht="19.5" customHeight="1" x14ac:dyDescent="0.25">
      <c r="A4579" s="141">
        <f t="shared" ref="A4579:A4587" si="792">YEAR(C4579)</f>
        <v>2026</v>
      </c>
      <c r="B4579" s="141">
        <f t="shared" ref="B4579:B4587" si="793">MONTH(C4579)</f>
        <v>2</v>
      </c>
      <c r="C4579" s="154">
        <v>46078</v>
      </c>
      <c r="D4579" s="142">
        <f t="shared" ref="D4579:D4587" ca="1" si="794">TODAY()</f>
        <v>46097</v>
      </c>
      <c r="E4579" s="142" t="str">
        <f t="shared" ref="E4579:E4587" ca="1" si="795">DATEDIF(C4579,D4579,"M")&amp;"-Months"</f>
        <v>0-Months</v>
      </c>
      <c r="F4579" s="142" t="str">
        <f>VLOOKUP(O4579,Stock[],5,FALSE)</f>
        <v>BE</v>
      </c>
      <c r="G4579" s="143" t="s">
        <v>3868</v>
      </c>
      <c r="H4579" s="144" t="s">
        <v>282</v>
      </c>
      <c r="I4579" s="145" t="s">
        <v>1753</v>
      </c>
      <c r="J4579" s="141" t="str">
        <f>VLOOKUP(I4579,Customers[],2,FALSE)</f>
        <v>ကုန်သည်လက်ဆောင်</v>
      </c>
      <c r="K4579" s="141">
        <f>VLOOKUP(I4579,Customers[],4,FALSE)</f>
        <v>0</v>
      </c>
      <c r="L4579" s="32">
        <f>VLOOKUP(Table85[[#This Row],[CustomerID]],Table!H:K,3,0)</f>
        <v>0</v>
      </c>
      <c r="M4579" s="141">
        <f>VLOOKUP(I4579,Customers[],5,FALSE)</f>
        <v>0</v>
      </c>
      <c r="N4579" s="145" t="s">
        <v>1750</v>
      </c>
      <c r="O4579" s="146" t="s">
        <v>3113</v>
      </c>
      <c r="P4579" s="141" t="str">
        <f>VLOOKUP(O4579,Stock[],2,FALSE)</f>
        <v>မြန်မာရှောက်ပျား   ကော်(1L)</v>
      </c>
      <c r="Q4579" s="147">
        <f>VLOOKUP(O4579,Stock[],3,FALSE)</f>
        <v>1</v>
      </c>
      <c r="R4579" s="147">
        <f>VLOOKUP(O4579,Stock[],4,FALSE)</f>
        <v>12</v>
      </c>
      <c r="S4579" s="146">
        <v>1</v>
      </c>
      <c r="T4579" s="147">
        <f>(DailySales!$S4579/DailySales!$R4579)+DailySales!$U4579</f>
        <v>8.3333333333333329E-2</v>
      </c>
      <c r="U4579" s="146"/>
      <c r="V4579" s="148">
        <f>+DailySales!$T4579*DailySales!$R4579</f>
        <v>1</v>
      </c>
      <c r="W4579" s="148">
        <f>+DailySales!$V4579*DailySales!$Q4579</f>
        <v>1</v>
      </c>
      <c r="X4579" s="148">
        <f>VLOOKUP(O4579,Stock[],6,FALSE)</f>
        <v>1700</v>
      </c>
      <c r="Y4579" s="148">
        <f>+DailySales!$V4579*DailySales!$X4579</f>
        <v>1700</v>
      </c>
      <c r="Z4579" s="146"/>
      <c r="AA4579" s="146"/>
      <c r="AB4579" s="146"/>
      <c r="AC4579" s="146"/>
      <c r="AD4579" s="146"/>
      <c r="AE4579" s="149"/>
      <c r="AF4579" s="150">
        <v>46078</v>
      </c>
      <c r="AG4579" s="151">
        <v>1700</v>
      </c>
      <c r="AH4579" s="150"/>
      <c r="AI4579" s="151"/>
      <c r="AJ4579" s="150"/>
      <c r="AK4579" s="151"/>
      <c r="AL4579" s="34"/>
      <c r="AM4579" s="39"/>
      <c r="AN457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80" spans="1:40" ht="19.5" customHeight="1" x14ac:dyDescent="0.25">
      <c r="A4580" s="141">
        <f t="shared" si="792"/>
        <v>2026</v>
      </c>
      <c r="B4580" s="141">
        <f t="shared" si="793"/>
        <v>2</v>
      </c>
      <c r="C4580" s="154">
        <v>46078</v>
      </c>
      <c r="D4580" s="142">
        <f t="shared" ca="1" si="794"/>
        <v>46097</v>
      </c>
      <c r="E4580" s="142" t="str">
        <f t="shared" ca="1" si="795"/>
        <v>0-Months</v>
      </c>
      <c r="F4580" s="142" t="str">
        <f>VLOOKUP(O4580,Stock[],5,FALSE)</f>
        <v>BE</v>
      </c>
      <c r="G4580" s="143" t="s">
        <v>3869</v>
      </c>
      <c r="H4580" s="144" t="s">
        <v>282</v>
      </c>
      <c r="I4580" s="145" t="s">
        <v>2363</v>
      </c>
      <c r="J4580" s="141" t="str">
        <f>VLOOKUP(I4580,Customers[],2,FALSE)</f>
        <v>မဝိုင်းဝိုင်း</v>
      </c>
      <c r="K4580" s="141" t="str">
        <f>VLOOKUP(I4580,Customers[],4,FALSE)</f>
        <v>Yamethin</v>
      </c>
      <c r="L4580" s="32" t="str">
        <f>VLOOKUP(Table85[[#This Row],[CustomerID]],Table!H:K,3,0)</f>
        <v>မြို့လှ</v>
      </c>
      <c r="M4580" s="141" t="str">
        <f>VLOOKUP(I4580,Customers[],5,FALSE)</f>
        <v>Van-1</v>
      </c>
      <c r="N4580" s="145" t="s">
        <v>9</v>
      </c>
      <c r="O4580" s="146" t="s">
        <v>1471</v>
      </c>
      <c r="P4580" s="141" t="str">
        <f>VLOOKUP(O4580,Stock[],2,FALSE)</f>
        <v>ရွှေမင်းသားခေါင်ရည်ကော်ဗူး(.6Ltr)</v>
      </c>
      <c r="Q4580" s="147">
        <f>VLOOKUP(O4580,Stock[],3,FALSE)</f>
        <v>0.6</v>
      </c>
      <c r="R4580" s="147">
        <f>VLOOKUP(O4580,Stock[],4,FALSE)</f>
        <v>12</v>
      </c>
      <c r="S4580" s="146"/>
      <c r="T4580" s="147">
        <f>(DailySales!$S4580/DailySales!$R4580)+DailySales!$U4580</f>
        <v>2</v>
      </c>
      <c r="U4580" s="146">
        <v>2</v>
      </c>
      <c r="V4580" s="148">
        <f>+DailySales!$T4580*DailySales!$R4580</f>
        <v>24</v>
      </c>
      <c r="W4580" s="148">
        <f>+DailySales!$V4580*DailySales!$Q4580</f>
        <v>14.399999999999999</v>
      </c>
      <c r="X4580" s="148">
        <f>VLOOKUP(O4580,Stock[],6,FALSE)</f>
        <v>800</v>
      </c>
      <c r="Y4580" s="148">
        <f>+DailySales!$V4580*DailySales!$X4580</f>
        <v>19200</v>
      </c>
      <c r="Z4580" s="146"/>
      <c r="AA4580" s="146"/>
      <c r="AB4580" s="146"/>
      <c r="AC4580" s="146"/>
      <c r="AD4580" s="146"/>
      <c r="AE4580" s="149"/>
      <c r="AF4580" s="150">
        <v>46078</v>
      </c>
      <c r="AG4580" s="151">
        <v>19200</v>
      </c>
      <c r="AH4580" s="150"/>
      <c r="AI4580" s="151"/>
      <c r="AJ4580" s="150"/>
      <c r="AK4580" s="151"/>
      <c r="AL4580" s="34"/>
      <c r="AM4580" s="39"/>
      <c r="AN458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81" spans="1:40" ht="19.5" customHeight="1" x14ac:dyDescent="0.25">
      <c r="A4581" s="141">
        <f t="shared" si="792"/>
        <v>2026</v>
      </c>
      <c r="B4581" s="141">
        <f t="shared" si="793"/>
        <v>2</v>
      </c>
      <c r="C4581" s="154">
        <v>46078</v>
      </c>
      <c r="D4581" s="142">
        <f t="shared" ca="1" si="794"/>
        <v>46097</v>
      </c>
      <c r="E4581" s="142" t="str">
        <f t="shared" ca="1" si="795"/>
        <v>0-Months</v>
      </c>
      <c r="F4581" s="142" t="str">
        <f>VLOOKUP(O4581,Stock[],5,FALSE)</f>
        <v>BE</v>
      </c>
      <c r="G4581" s="143" t="s">
        <v>3869</v>
      </c>
      <c r="H4581" s="144" t="s">
        <v>282</v>
      </c>
      <c r="I4581" s="145" t="s">
        <v>2363</v>
      </c>
      <c r="J4581" s="141" t="str">
        <f>VLOOKUP(I4581,Customers[],2,FALSE)</f>
        <v>မဝိုင်းဝိုင်း</v>
      </c>
      <c r="K4581" s="141" t="str">
        <f>VLOOKUP(I4581,Customers[],4,FALSE)</f>
        <v>Yamethin</v>
      </c>
      <c r="L4581" s="32" t="str">
        <f>VLOOKUP(Table85[[#This Row],[CustomerID]],Table!H:K,3,0)</f>
        <v>မြို့လှ</v>
      </c>
      <c r="M4581" s="141" t="str">
        <f>VLOOKUP(I4581,Customers[],5,FALSE)</f>
        <v>Van-1</v>
      </c>
      <c r="N4581" s="145" t="s">
        <v>9</v>
      </c>
      <c r="O4581" s="146" t="s">
        <v>1501</v>
      </c>
      <c r="P4581" s="141" t="str">
        <f>VLOOKUP(O4581,Stock[],2,FALSE)</f>
        <v>ရွှေမင်းသားမန်ကျည်းခေါင်ရည်(.6Ltr)</v>
      </c>
      <c r="Q4581" s="147">
        <f>VLOOKUP(O4581,Stock[],3,FALSE)</f>
        <v>0.6</v>
      </c>
      <c r="R4581" s="147">
        <f>VLOOKUP(O4581,Stock[],4,FALSE)</f>
        <v>12</v>
      </c>
      <c r="S4581" s="146"/>
      <c r="T4581" s="147">
        <f>(DailySales!$S4581/DailySales!$R4581)+DailySales!$U4581</f>
        <v>8</v>
      </c>
      <c r="U4581" s="146">
        <v>8</v>
      </c>
      <c r="V4581" s="148">
        <f>+DailySales!$T4581*DailySales!$R4581</f>
        <v>96</v>
      </c>
      <c r="W4581" s="148">
        <f>+DailySales!$V4581*DailySales!$Q4581</f>
        <v>57.599999999999994</v>
      </c>
      <c r="X4581" s="148">
        <f>VLOOKUP(O4581,Stock[],6,FALSE)</f>
        <v>800</v>
      </c>
      <c r="Y4581" s="148">
        <f>+DailySales!$V4581*DailySales!$X4581</f>
        <v>76800</v>
      </c>
      <c r="Z4581" s="146"/>
      <c r="AA4581" s="146"/>
      <c r="AB4581" s="146"/>
      <c r="AC4581" s="146"/>
      <c r="AD4581" s="146"/>
      <c r="AE4581" s="149"/>
      <c r="AF4581" s="150">
        <v>46078</v>
      </c>
      <c r="AG4581" s="151">
        <v>76800</v>
      </c>
      <c r="AH4581" s="150"/>
      <c r="AI4581" s="151"/>
      <c r="AJ4581" s="150"/>
      <c r="AK4581" s="151"/>
      <c r="AL4581" s="34"/>
      <c r="AM4581" s="39"/>
      <c r="AN458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82" spans="1:40" ht="19.5" customHeight="1" x14ac:dyDescent="0.25">
      <c r="A4582" s="141">
        <f t="shared" si="792"/>
        <v>2026</v>
      </c>
      <c r="B4582" s="141">
        <f t="shared" si="793"/>
        <v>2</v>
      </c>
      <c r="C4582" s="154">
        <v>46078</v>
      </c>
      <c r="D4582" s="142">
        <f t="shared" ca="1" si="794"/>
        <v>46097</v>
      </c>
      <c r="E4582" s="142" t="str">
        <f t="shared" ca="1" si="795"/>
        <v>0-Months</v>
      </c>
      <c r="F4582" s="142" t="str">
        <f>VLOOKUP(O4582,Stock[],5,FALSE)</f>
        <v>BE</v>
      </c>
      <c r="G4582" s="143" t="s">
        <v>3869</v>
      </c>
      <c r="H4582" s="144" t="s">
        <v>282</v>
      </c>
      <c r="I4582" s="145" t="s">
        <v>1014</v>
      </c>
      <c r="J4582" s="141" t="str">
        <f>VLOOKUP(I4582,Customers[],2,FALSE)</f>
        <v>FOC</v>
      </c>
      <c r="K4582" s="141">
        <f>VLOOKUP(I4582,Customers[],4,FALSE)</f>
        <v>0</v>
      </c>
      <c r="L4582" s="32">
        <f>VLOOKUP(Table85[[#This Row],[CustomerID]],Table!H:K,3,0)</f>
        <v>0</v>
      </c>
      <c r="M4582" s="141">
        <f>VLOOKUP(I4582,Customers[],5,FALSE)</f>
        <v>0</v>
      </c>
      <c r="N4582" s="145" t="s">
        <v>1014</v>
      </c>
      <c r="O4582" s="146" t="s">
        <v>1471</v>
      </c>
      <c r="P4582" s="141" t="str">
        <f>VLOOKUP(O4582,Stock[],2,FALSE)</f>
        <v>ရွှေမင်းသားခေါင်ရည်ကော်ဗူး(.6Ltr)</v>
      </c>
      <c r="Q4582" s="147">
        <f>VLOOKUP(O4582,Stock[],3,FALSE)</f>
        <v>0.6</v>
      </c>
      <c r="R4582" s="147">
        <f>VLOOKUP(O4582,Stock[],4,FALSE)</f>
        <v>12</v>
      </c>
      <c r="S4582" s="146"/>
      <c r="T4582" s="147">
        <f>(DailySales!$S4582/DailySales!$R4582)+DailySales!$U4582</f>
        <v>1</v>
      </c>
      <c r="U4582" s="146">
        <v>1</v>
      </c>
      <c r="V4582" s="148">
        <f>+DailySales!$T4582*DailySales!$R4582</f>
        <v>12</v>
      </c>
      <c r="W4582" s="148">
        <f>+DailySales!$V4582*DailySales!$Q4582</f>
        <v>7.1999999999999993</v>
      </c>
      <c r="X4582" s="148">
        <f>VLOOKUP(O4582,Stock[],6,FALSE)</f>
        <v>800</v>
      </c>
      <c r="Y4582" s="148">
        <f>+DailySales!$V4582*DailySales!$X4582</f>
        <v>9600</v>
      </c>
      <c r="Z4582" s="146"/>
      <c r="AA4582" s="146"/>
      <c r="AB4582" s="146"/>
      <c r="AC4582" s="146"/>
      <c r="AD4582" s="146"/>
      <c r="AE4582" s="149"/>
      <c r="AF4582" s="150">
        <v>46078</v>
      </c>
      <c r="AG4582" s="151">
        <v>9600</v>
      </c>
      <c r="AH4582" s="150"/>
      <c r="AI4582" s="151"/>
      <c r="AJ4582" s="150"/>
      <c r="AK4582" s="151"/>
      <c r="AL4582" s="34"/>
      <c r="AM4582" s="39"/>
      <c r="AN458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83" spans="1:40" ht="19.5" customHeight="1" x14ac:dyDescent="0.25">
      <c r="A4583" s="141">
        <f t="shared" si="792"/>
        <v>2026</v>
      </c>
      <c r="B4583" s="141">
        <f t="shared" si="793"/>
        <v>2</v>
      </c>
      <c r="C4583" s="154">
        <v>46078</v>
      </c>
      <c r="D4583" s="142">
        <f t="shared" ca="1" si="794"/>
        <v>46097</v>
      </c>
      <c r="E4583" s="142" t="str">
        <f t="shared" ca="1" si="795"/>
        <v>0-Months</v>
      </c>
      <c r="F4583" s="142" t="str">
        <f>VLOOKUP(O4583,Stock[],5,FALSE)</f>
        <v>BE</v>
      </c>
      <c r="G4583" s="143" t="s">
        <v>3869</v>
      </c>
      <c r="H4583" s="144" t="s">
        <v>282</v>
      </c>
      <c r="I4583" s="145" t="s">
        <v>1753</v>
      </c>
      <c r="J4583" s="141" t="str">
        <f>VLOOKUP(I4583,Customers[],2,FALSE)</f>
        <v>ကုန်သည်လက်ဆောင်</v>
      </c>
      <c r="K4583" s="141">
        <f>VLOOKUP(I4583,Customers[],4,FALSE)</f>
        <v>0</v>
      </c>
      <c r="L4583" s="32">
        <f>VLOOKUP(Table85[[#This Row],[CustomerID]],Table!H:K,3,0)</f>
        <v>0</v>
      </c>
      <c r="M4583" s="141">
        <f>VLOOKUP(I4583,Customers[],5,FALSE)</f>
        <v>0</v>
      </c>
      <c r="N4583" s="145" t="s">
        <v>1750</v>
      </c>
      <c r="O4583" s="146" t="s">
        <v>3113</v>
      </c>
      <c r="P4583" s="141" t="str">
        <f>VLOOKUP(O4583,Stock[],2,FALSE)</f>
        <v>မြန်မာရှောက်ပျား   ကော်(1L)</v>
      </c>
      <c r="Q4583" s="147">
        <f>VLOOKUP(O4583,Stock[],3,FALSE)</f>
        <v>1</v>
      </c>
      <c r="R4583" s="147">
        <f>VLOOKUP(O4583,Stock[],4,FALSE)</f>
        <v>12</v>
      </c>
      <c r="S4583" s="146">
        <v>1</v>
      </c>
      <c r="T4583" s="147">
        <f>(DailySales!$S4583/DailySales!$R4583)+DailySales!$U4583</f>
        <v>8.3333333333333329E-2</v>
      </c>
      <c r="U4583" s="146"/>
      <c r="V4583" s="148">
        <f>+DailySales!$T4583*DailySales!$R4583</f>
        <v>1</v>
      </c>
      <c r="W4583" s="148">
        <f>+DailySales!$V4583*DailySales!$Q4583</f>
        <v>1</v>
      </c>
      <c r="X4583" s="148">
        <f>VLOOKUP(O4583,Stock[],6,FALSE)</f>
        <v>1700</v>
      </c>
      <c r="Y4583" s="148">
        <f>+DailySales!$V4583*DailySales!$X4583</f>
        <v>1700</v>
      </c>
      <c r="Z4583" s="146"/>
      <c r="AA4583" s="146"/>
      <c r="AB4583" s="146"/>
      <c r="AC4583" s="146"/>
      <c r="AD4583" s="146"/>
      <c r="AE4583" s="149"/>
      <c r="AF4583" s="150">
        <v>46078</v>
      </c>
      <c r="AG4583" s="151">
        <v>1700</v>
      </c>
      <c r="AH4583" s="150"/>
      <c r="AI4583" s="151"/>
      <c r="AJ4583" s="150"/>
      <c r="AK4583" s="151"/>
      <c r="AL4583" s="34"/>
      <c r="AM4583" s="39"/>
      <c r="AN458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84" spans="1:40" ht="19.5" customHeight="1" x14ac:dyDescent="0.25">
      <c r="A4584" s="141">
        <f t="shared" si="792"/>
        <v>2026</v>
      </c>
      <c r="B4584" s="141">
        <f t="shared" si="793"/>
        <v>2</v>
      </c>
      <c r="C4584" s="154">
        <v>46078</v>
      </c>
      <c r="D4584" s="142">
        <f t="shared" ca="1" si="794"/>
        <v>46097</v>
      </c>
      <c r="E4584" s="142" t="str">
        <f t="shared" ca="1" si="795"/>
        <v>0-Months</v>
      </c>
      <c r="F4584" s="142" t="str">
        <f>VLOOKUP(O4584,Stock[],5,FALSE)</f>
        <v>BE</v>
      </c>
      <c r="G4584" s="143" t="s">
        <v>3870</v>
      </c>
      <c r="H4584" s="144" t="s">
        <v>282</v>
      </c>
      <c r="I4584" s="145" t="s">
        <v>1379</v>
      </c>
      <c r="J4584" s="141" t="str">
        <f>VLOOKUP(I4584,Customers[],2,FALSE)</f>
        <v>ကိုသန့်ဇင်ဦး</v>
      </c>
      <c r="K4584" s="141" t="str">
        <f>VLOOKUP(I4584,Customers[],4,FALSE)</f>
        <v>Yamethin</v>
      </c>
      <c r="L4584" s="32" t="str">
        <f>VLOOKUP(Table85[[#This Row],[CustomerID]],Table!H:K,3,0)</f>
        <v>အောင်းကုန်း</v>
      </c>
      <c r="M4584" s="141" t="str">
        <f>VLOOKUP(I4584,Customers[],5,FALSE)</f>
        <v>Van-1</v>
      </c>
      <c r="N4584" s="145" t="s">
        <v>9</v>
      </c>
      <c r="O4584" s="146" t="s">
        <v>225</v>
      </c>
      <c r="P4584" s="141" t="str">
        <f>VLOOKUP(O4584,Stock[],2,FALSE)</f>
        <v>ချယ်ရီသံပုရာအရက်သန့်ကော် (1Ltr)</v>
      </c>
      <c r="Q4584" s="147">
        <f>VLOOKUP(O4584,Stock[],3,FALSE)</f>
        <v>1</v>
      </c>
      <c r="R4584" s="147">
        <f>VLOOKUP(O4584,Stock[],4,FALSE)</f>
        <v>12</v>
      </c>
      <c r="S4584" s="146"/>
      <c r="T4584" s="147">
        <f>(DailySales!$S4584/DailySales!$R4584)+DailySales!$U4584</f>
        <v>1</v>
      </c>
      <c r="U4584" s="146">
        <v>1</v>
      </c>
      <c r="V4584" s="148">
        <f>+DailySales!$T4584*DailySales!$R4584</f>
        <v>12</v>
      </c>
      <c r="W4584" s="148">
        <f>+DailySales!$V4584*DailySales!$Q4584</f>
        <v>12</v>
      </c>
      <c r="X4584" s="148">
        <f>VLOOKUP(O4584,Stock[],6,FALSE)</f>
        <v>1260</v>
      </c>
      <c r="Y4584" s="148">
        <f>+DailySales!$V4584*DailySales!$X4584</f>
        <v>15120</v>
      </c>
      <c r="Z4584" s="146"/>
      <c r="AA4584" s="146"/>
      <c r="AB4584" s="146"/>
      <c r="AC4584" s="146"/>
      <c r="AD4584" s="146"/>
      <c r="AE4584" s="149">
        <v>380</v>
      </c>
      <c r="AF4584" s="150">
        <v>46078</v>
      </c>
      <c r="AG4584" s="151">
        <v>15500</v>
      </c>
      <c r="AH4584" s="150"/>
      <c r="AI4584" s="151"/>
      <c r="AJ4584" s="150"/>
      <c r="AK4584" s="151"/>
      <c r="AL4584" s="34"/>
      <c r="AM4584" s="39"/>
      <c r="AN458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85" spans="1:40" ht="19.5" customHeight="1" x14ac:dyDescent="0.25">
      <c r="A4585" s="141">
        <f t="shared" si="792"/>
        <v>2026</v>
      </c>
      <c r="B4585" s="141">
        <f t="shared" si="793"/>
        <v>2</v>
      </c>
      <c r="C4585" s="154">
        <v>46078</v>
      </c>
      <c r="D4585" s="142">
        <f t="shared" ca="1" si="794"/>
        <v>46097</v>
      </c>
      <c r="E4585" s="142" t="str">
        <f t="shared" ca="1" si="795"/>
        <v>0-Months</v>
      </c>
      <c r="F4585" s="142" t="str">
        <f>VLOOKUP(O4585,Stock[],5,FALSE)</f>
        <v>BE</v>
      </c>
      <c r="G4585" s="143" t="s">
        <v>3871</v>
      </c>
      <c r="H4585" s="144" t="s">
        <v>282</v>
      </c>
      <c r="I4585" s="145" t="s">
        <v>3873</v>
      </c>
      <c r="J4585" s="141" t="str">
        <f>VLOOKUP(I4585,Customers[],2,FALSE)</f>
        <v>မကြည်ဖြူ</v>
      </c>
      <c r="K4585" s="141" t="str">
        <f>VLOOKUP(I4585,Customers[],4,FALSE)</f>
        <v>Yamethin</v>
      </c>
      <c r="L4585" s="32" t="str">
        <f>VLOOKUP(Table85[[#This Row],[CustomerID]],Table!H:K,3,0)</f>
        <v>ဝါးရုံ</v>
      </c>
      <c r="M4585" s="141" t="str">
        <f>VLOOKUP(I4585,Customers[],5,FALSE)</f>
        <v>Van-1</v>
      </c>
      <c r="N4585" s="145" t="s">
        <v>9</v>
      </c>
      <c r="O4585" s="146" t="s">
        <v>225</v>
      </c>
      <c r="P4585" s="141" t="str">
        <f>VLOOKUP(O4585,Stock[],2,FALSE)</f>
        <v>ချယ်ရီသံပုရာအရက်သန့်ကော် (1Ltr)</v>
      </c>
      <c r="Q4585" s="147">
        <f>VLOOKUP(O4585,Stock[],3,FALSE)</f>
        <v>1</v>
      </c>
      <c r="R4585" s="147">
        <f>VLOOKUP(O4585,Stock[],4,FALSE)</f>
        <v>12</v>
      </c>
      <c r="S4585" s="146"/>
      <c r="T4585" s="147">
        <f>(DailySales!$S4585/DailySales!$R4585)+DailySales!$U4585</f>
        <v>2</v>
      </c>
      <c r="U4585" s="146">
        <v>2</v>
      </c>
      <c r="V4585" s="148">
        <f>+DailySales!$T4585*DailySales!$R4585</f>
        <v>24</v>
      </c>
      <c r="W4585" s="148">
        <f>+DailySales!$V4585*DailySales!$Q4585</f>
        <v>24</v>
      </c>
      <c r="X4585" s="148">
        <f>VLOOKUP(O4585,Stock[],6,FALSE)</f>
        <v>1260</v>
      </c>
      <c r="Y4585" s="148">
        <f>+DailySales!$V4585*DailySales!$X4585</f>
        <v>30240</v>
      </c>
      <c r="Z4585" s="146"/>
      <c r="AA4585" s="146"/>
      <c r="AB4585" s="146"/>
      <c r="AC4585" s="146"/>
      <c r="AD4585" s="146"/>
      <c r="AE4585" s="149">
        <v>760</v>
      </c>
      <c r="AF4585" s="150">
        <v>46078</v>
      </c>
      <c r="AG4585" s="151">
        <v>31000</v>
      </c>
      <c r="AH4585" s="150"/>
      <c r="AI4585" s="151"/>
      <c r="AJ4585" s="150"/>
      <c r="AK4585" s="151"/>
      <c r="AL4585" s="34"/>
      <c r="AM4585" s="39"/>
      <c r="AN458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86" spans="1:40" ht="19.5" customHeight="1" x14ac:dyDescent="0.25">
      <c r="A4586" s="141">
        <f t="shared" si="792"/>
        <v>2026</v>
      </c>
      <c r="B4586" s="141">
        <f t="shared" si="793"/>
        <v>2</v>
      </c>
      <c r="C4586" s="154">
        <v>46078</v>
      </c>
      <c r="D4586" s="142">
        <f t="shared" ca="1" si="794"/>
        <v>46097</v>
      </c>
      <c r="E4586" s="142" t="str">
        <f t="shared" ca="1" si="795"/>
        <v>0-Months</v>
      </c>
      <c r="F4586" s="142" t="str">
        <f>VLOOKUP(O4586,Stock[],5,FALSE)</f>
        <v>BE</v>
      </c>
      <c r="G4586" s="143" t="s">
        <v>3871</v>
      </c>
      <c r="H4586" s="144" t="s">
        <v>282</v>
      </c>
      <c r="I4586" s="145" t="s">
        <v>1753</v>
      </c>
      <c r="J4586" s="141" t="str">
        <f>VLOOKUP(I4586,Customers[],2,FALSE)</f>
        <v>ကုန်သည်လက်ဆောင်</v>
      </c>
      <c r="K4586" s="141">
        <f>VLOOKUP(I4586,Customers[],4,FALSE)</f>
        <v>0</v>
      </c>
      <c r="L4586" s="32">
        <f>VLOOKUP(Table85[[#This Row],[CustomerID]],Table!H:K,3,0)</f>
        <v>0</v>
      </c>
      <c r="M4586" s="141">
        <f>VLOOKUP(I4586,Customers[],5,FALSE)</f>
        <v>0</v>
      </c>
      <c r="N4586" s="145" t="s">
        <v>1750</v>
      </c>
      <c r="O4586" s="146" t="s">
        <v>3113</v>
      </c>
      <c r="P4586" s="141" t="str">
        <f>VLOOKUP(O4586,Stock[],2,FALSE)</f>
        <v>မြန်မာရှောက်ပျား   ကော်(1L)</v>
      </c>
      <c r="Q4586" s="147">
        <f>VLOOKUP(O4586,Stock[],3,FALSE)</f>
        <v>1</v>
      </c>
      <c r="R4586" s="147">
        <f>VLOOKUP(O4586,Stock[],4,FALSE)</f>
        <v>12</v>
      </c>
      <c r="S4586" s="146">
        <v>1</v>
      </c>
      <c r="T4586" s="147">
        <f>(DailySales!$S4586/DailySales!$R4586)+DailySales!$U4586</f>
        <v>8.3333333333333329E-2</v>
      </c>
      <c r="U4586" s="146"/>
      <c r="V4586" s="148">
        <f>+DailySales!$T4586*DailySales!$R4586</f>
        <v>1</v>
      </c>
      <c r="W4586" s="148">
        <f>+DailySales!$V4586*DailySales!$Q4586</f>
        <v>1</v>
      </c>
      <c r="X4586" s="148">
        <f>VLOOKUP(O4586,Stock[],6,FALSE)</f>
        <v>1700</v>
      </c>
      <c r="Y4586" s="148">
        <f>+DailySales!$V4586*DailySales!$X4586</f>
        <v>1700</v>
      </c>
      <c r="Z4586" s="146"/>
      <c r="AA4586" s="146"/>
      <c r="AB4586" s="146"/>
      <c r="AC4586" s="146"/>
      <c r="AD4586" s="146"/>
      <c r="AE4586" s="149"/>
      <c r="AF4586" s="150">
        <v>46078</v>
      </c>
      <c r="AG4586" s="151">
        <v>1700</v>
      </c>
      <c r="AH4586" s="150"/>
      <c r="AI4586" s="151"/>
      <c r="AJ4586" s="150"/>
      <c r="AK4586" s="151"/>
      <c r="AL4586" s="34"/>
      <c r="AM4586" s="39"/>
      <c r="AN458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87" spans="1:40" ht="19.5" customHeight="1" x14ac:dyDescent="0.25">
      <c r="A4587" s="141">
        <f t="shared" si="792"/>
        <v>2026</v>
      </c>
      <c r="B4587" s="141">
        <f t="shared" si="793"/>
        <v>2</v>
      </c>
      <c r="C4587" s="154">
        <v>46078</v>
      </c>
      <c r="D4587" s="142">
        <f t="shared" ca="1" si="794"/>
        <v>46097</v>
      </c>
      <c r="E4587" s="142" t="str">
        <f t="shared" ca="1" si="795"/>
        <v>0-Months</v>
      </c>
      <c r="F4587" s="142" t="str">
        <f>VLOOKUP(O4587,Stock[],5,FALSE)</f>
        <v>BE</v>
      </c>
      <c r="G4587" s="143" t="s">
        <v>3874</v>
      </c>
      <c r="H4587" s="144" t="s">
        <v>282</v>
      </c>
      <c r="I4587" s="145" t="s">
        <v>3589</v>
      </c>
      <c r="J4587" s="141" t="str">
        <f>VLOOKUP(I4587,Customers[],2,FALSE)</f>
        <v>မတိုးတိုး</v>
      </c>
      <c r="K4587" s="141" t="str">
        <f>VLOOKUP(I4587,Customers[],4,FALSE)</f>
        <v>Yamethin</v>
      </c>
      <c r="L4587" s="32" t="str">
        <f>VLOOKUP(Table85[[#This Row],[CustomerID]],Table!H:K,3,0)</f>
        <v>ဝါးရုံ</v>
      </c>
      <c r="M4587" s="141" t="str">
        <f>VLOOKUP(I4587,Customers[],5,FALSE)</f>
        <v>Van-1</v>
      </c>
      <c r="N4587" s="145" t="s">
        <v>9</v>
      </c>
      <c r="O4587" s="146" t="s">
        <v>223</v>
      </c>
      <c r="P4587" s="141" t="str">
        <f>VLOOKUP(O4587,Stock[],2,FALSE)</f>
        <v>ချယ်ရီအရက်သန့်ကော် (.6Ltr)</v>
      </c>
      <c r="Q4587" s="147">
        <f>VLOOKUP(O4587,Stock[],3,FALSE)</f>
        <v>0.6</v>
      </c>
      <c r="R4587" s="147">
        <f>VLOOKUP(O4587,Stock[],4,FALSE)</f>
        <v>24</v>
      </c>
      <c r="S4587" s="146"/>
      <c r="T4587" s="147">
        <f>(DailySales!$S4587/DailySales!$R4587)+DailySales!$U4587</f>
        <v>1</v>
      </c>
      <c r="U4587" s="146">
        <v>1</v>
      </c>
      <c r="V4587" s="148">
        <f>+DailySales!$T4587*DailySales!$R4587</f>
        <v>24</v>
      </c>
      <c r="W4587" s="148">
        <f>+DailySales!$V4587*DailySales!$Q4587</f>
        <v>14.399999999999999</v>
      </c>
      <c r="X4587" s="148">
        <f>VLOOKUP(O4587,Stock[],6,FALSE)</f>
        <v>875</v>
      </c>
      <c r="Y4587" s="148">
        <f>+DailySales!$V4587*DailySales!$X4587</f>
        <v>21000</v>
      </c>
      <c r="Z4587" s="146"/>
      <c r="AA4587" s="146"/>
      <c r="AB4587" s="146"/>
      <c r="AC4587" s="146"/>
      <c r="AD4587" s="146"/>
      <c r="AE4587" s="149">
        <v>600</v>
      </c>
      <c r="AF4587" s="150">
        <v>46078</v>
      </c>
      <c r="AG4587" s="151">
        <v>21600</v>
      </c>
      <c r="AH4587" s="150"/>
      <c r="AI4587" s="151"/>
      <c r="AJ4587" s="150"/>
      <c r="AK4587" s="151"/>
      <c r="AL4587" s="34"/>
      <c r="AM4587" s="39"/>
      <c r="AN458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88" spans="1:40" ht="19.5" customHeight="1" x14ac:dyDescent="0.25">
      <c r="A4588" s="141">
        <f t="shared" ref="A4588:A4596" si="796">YEAR(C4588)</f>
        <v>2026</v>
      </c>
      <c r="B4588" s="141">
        <f t="shared" ref="B4588:B4596" si="797">MONTH(C4588)</f>
        <v>2</v>
      </c>
      <c r="C4588" s="154">
        <v>46078</v>
      </c>
      <c r="D4588" s="142">
        <f t="shared" ref="D4588:D4596" ca="1" si="798">TODAY()</f>
        <v>46097</v>
      </c>
      <c r="E4588" s="142" t="str">
        <f t="shared" ref="E4588:E4596" ca="1" si="799">DATEDIF(C4588,D4588,"M")&amp;"-Months"</f>
        <v>0-Months</v>
      </c>
      <c r="F4588" s="142" t="str">
        <f>VLOOKUP(O4588,Stock[],5,FALSE)</f>
        <v>BE</v>
      </c>
      <c r="G4588" s="143" t="s">
        <v>3875</v>
      </c>
      <c r="H4588" s="144" t="s">
        <v>282</v>
      </c>
      <c r="I4588" s="145" t="s">
        <v>2364</v>
      </c>
      <c r="J4588" s="141" t="str">
        <f>VLOOKUP(I4588,Customers[],2,FALSE)</f>
        <v>မတင်မိုးခိုင်</v>
      </c>
      <c r="K4588" s="141" t="str">
        <f>VLOOKUP(I4588,Customers[],4,FALSE)</f>
        <v>Yamethin</v>
      </c>
      <c r="L4588" s="32" t="str">
        <f>VLOOKUP(Table85[[#This Row],[CustomerID]],Table!H:K,3,0)</f>
        <v>သရက်ပင်</v>
      </c>
      <c r="M4588" s="141" t="str">
        <f>VLOOKUP(I4588,Customers[],5,FALSE)</f>
        <v>Van-1</v>
      </c>
      <c r="N4588" s="145" t="s">
        <v>9</v>
      </c>
      <c r="O4588" s="146" t="s">
        <v>3113</v>
      </c>
      <c r="P4588" s="141" t="str">
        <f>VLOOKUP(O4588,Stock[],2,FALSE)</f>
        <v>မြန်မာရှောက်ပျား   ကော်(1L)</v>
      </c>
      <c r="Q4588" s="147">
        <f>VLOOKUP(O4588,Stock[],3,FALSE)</f>
        <v>1</v>
      </c>
      <c r="R4588" s="147">
        <f>VLOOKUP(O4588,Stock[],4,FALSE)</f>
        <v>12</v>
      </c>
      <c r="S4588" s="146"/>
      <c r="T4588" s="147">
        <f>(DailySales!$S4588/DailySales!$R4588)+DailySales!$U4588</f>
        <v>1</v>
      </c>
      <c r="U4588" s="146">
        <v>1</v>
      </c>
      <c r="V4588" s="148">
        <f>+DailySales!$T4588*DailySales!$R4588</f>
        <v>12</v>
      </c>
      <c r="W4588" s="148">
        <f>+DailySales!$V4588*DailySales!$Q4588</f>
        <v>12</v>
      </c>
      <c r="X4588" s="148">
        <f>VLOOKUP(O4588,Stock[],6,FALSE)</f>
        <v>1700</v>
      </c>
      <c r="Y4588" s="148">
        <f>+DailySales!$V4588*DailySales!$X4588</f>
        <v>20400</v>
      </c>
      <c r="Z4588" s="146"/>
      <c r="AA4588" s="146"/>
      <c r="AB4588" s="146"/>
      <c r="AC4588" s="146"/>
      <c r="AD4588" s="146"/>
      <c r="AE4588" s="149">
        <v>350</v>
      </c>
      <c r="AF4588" s="150">
        <v>46078</v>
      </c>
      <c r="AG4588" s="151">
        <v>20750</v>
      </c>
      <c r="AH4588" s="150"/>
      <c r="AI4588" s="151"/>
      <c r="AJ4588" s="150"/>
      <c r="AK4588" s="151"/>
      <c r="AL4588" s="34"/>
      <c r="AM4588" s="39"/>
      <c r="AN458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89" spans="1:40" ht="19.5" customHeight="1" x14ac:dyDescent="0.25">
      <c r="A4589" s="141">
        <f t="shared" si="796"/>
        <v>2026</v>
      </c>
      <c r="B4589" s="141">
        <f t="shared" si="797"/>
        <v>2</v>
      </c>
      <c r="C4589" s="154">
        <v>46078</v>
      </c>
      <c r="D4589" s="142">
        <f t="shared" ca="1" si="798"/>
        <v>46097</v>
      </c>
      <c r="E4589" s="142" t="str">
        <f t="shared" ca="1" si="799"/>
        <v>0-Months</v>
      </c>
      <c r="F4589" s="142" t="str">
        <f>VLOOKUP(O4589,Stock[],5,FALSE)</f>
        <v>BE</v>
      </c>
      <c r="G4589" s="143" t="s">
        <v>3875</v>
      </c>
      <c r="H4589" s="144" t="s">
        <v>282</v>
      </c>
      <c r="I4589" s="145" t="s">
        <v>1753</v>
      </c>
      <c r="J4589" s="141" t="str">
        <f>VLOOKUP(I4589,Customers[],2,FALSE)</f>
        <v>ကုန်သည်လက်ဆောင်</v>
      </c>
      <c r="K4589" s="141">
        <f>VLOOKUP(I4589,Customers[],4,FALSE)</f>
        <v>0</v>
      </c>
      <c r="L4589" s="32">
        <f>VLOOKUP(Table85[[#This Row],[CustomerID]],Table!H:K,3,0)</f>
        <v>0</v>
      </c>
      <c r="M4589" s="141">
        <f>VLOOKUP(I4589,Customers[],5,FALSE)</f>
        <v>0</v>
      </c>
      <c r="N4589" s="145" t="s">
        <v>1750</v>
      </c>
      <c r="O4589" s="146" t="s">
        <v>3113</v>
      </c>
      <c r="P4589" s="141" t="str">
        <f>VLOOKUP(O4589,Stock[],2,FALSE)</f>
        <v>မြန်မာရှောက်ပျား   ကော်(1L)</v>
      </c>
      <c r="Q4589" s="147">
        <f>VLOOKUP(O4589,Stock[],3,FALSE)</f>
        <v>1</v>
      </c>
      <c r="R4589" s="147">
        <f>VLOOKUP(O4589,Stock[],4,FALSE)</f>
        <v>12</v>
      </c>
      <c r="S4589" s="146">
        <v>1</v>
      </c>
      <c r="T4589" s="147">
        <f>(DailySales!$S4589/DailySales!$R4589)+DailySales!$U4589</f>
        <v>8.3333333333333329E-2</v>
      </c>
      <c r="U4589" s="146"/>
      <c r="V4589" s="148">
        <f>+DailySales!$T4589*DailySales!$R4589</f>
        <v>1</v>
      </c>
      <c r="W4589" s="148">
        <f>+DailySales!$V4589*DailySales!$Q4589</f>
        <v>1</v>
      </c>
      <c r="X4589" s="148">
        <f>VLOOKUP(O4589,Stock[],6,FALSE)</f>
        <v>1700</v>
      </c>
      <c r="Y4589" s="148">
        <f>+DailySales!$V4589*DailySales!$X4589</f>
        <v>1700</v>
      </c>
      <c r="Z4589" s="146"/>
      <c r="AA4589" s="146"/>
      <c r="AB4589" s="146"/>
      <c r="AC4589" s="146"/>
      <c r="AD4589" s="146"/>
      <c r="AE4589" s="149"/>
      <c r="AF4589" s="150">
        <v>46078</v>
      </c>
      <c r="AG4589" s="151">
        <v>1700</v>
      </c>
      <c r="AH4589" s="150"/>
      <c r="AI4589" s="151"/>
      <c r="AJ4589" s="150"/>
      <c r="AK4589" s="151"/>
      <c r="AL4589" s="34"/>
      <c r="AM4589" s="39"/>
      <c r="AN458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90" spans="1:40" ht="19.5" customHeight="1" x14ac:dyDescent="0.25">
      <c r="A4590" s="141">
        <f t="shared" si="796"/>
        <v>2026</v>
      </c>
      <c r="B4590" s="141">
        <f t="shared" si="797"/>
        <v>2</v>
      </c>
      <c r="C4590" s="154">
        <v>46078</v>
      </c>
      <c r="D4590" s="142">
        <f t="shared" ca="1" si="798"/>
        <v>46097</v>
      </c>
      <c r="E4590" s="142" t="str">
        <f t="shared" ca="1" si="799"/>
        <v>0-Months</v>
      </c>
      <c r="F4590" s="142" t="str">
        <f>VLOOKUP(O4590,Stock[],5,FALSE)</f>
        <v>BE</v>
      </c>
      <c r="G4590" s="143" t="s">
        <v>3877</v>
      </c>
      <c r="H4590" s="144" t="s">
        <v>282</v>
      </c>
      <c r="I4590" s="145" t="s">
        <v>3879</v>
      </c>
      <c r="J4590" s="141" t="str">
        <f>VLOOKUP(I4590,Customers[],2,FALSE)</f>
        <v>မစုနိုင်</v>
      </c>
      <c r="K4590" s="141" t="str">
        <f>VLOOKUP(I4590,Customers[],4,FALSE)</f>
        <v>Yamethin</v>
      </c>
      <c r="L4590" s="32" t="str">
        <f>VLOOKUP(Table85[[#This Row],[CustomerID]],Table!H:K,3,0)</f>
        <v>ထူးကုန်း</v>
      </c>
      <c r="M4590" s="141" t="str">
        <f>VLOOKUP(I4590,Customers[],5,FALSE)</f>
        <v>Van-1</v>
      </c>
      <c r="N4590" s="145" t="s">
        <v>9</v>
      </c>
      <c r="O4590" s="146" t="s">
        <v>205</v>
      </c>
      <c r="P4590" s="141" t="str">
        <f>VLOOKUP(O4590,Stock[],2,FALSE)</f>
        <v>ကောင်းကြည် ကော် 25%  (1Ltr )</v>
      </c>
      <c r="Q4590" s="147">
        <f>VLOOKUP(O4590,Stock[],3,FALSE)</f>
        <v>1</v>
      </c>
      <c r="R4590" s="147">
        <f>VLOOKUP(O4590,Stock[],4,FALSE)</f>
        <v>12</v>
      </c>
      <c r="S4590" s="146"/>
      <c r="T4590" s="147">
        <f>(DailySales!$S4590/DailySales!$R4590)+DailySales!$U4590</f>
        <v>1</v>
      </c>
      <c r="U4590" s="146">
        <v>1</v>
      </c>
      <c r="V4590" s="148">
        <f>+DailySales!$T4590*DailySales!$R4590</f>
        <v>12</v>
      </c>
      <c r="W4590" s="148">
        <f>+DailySales!$V4590*DailySales!$Q4590</f>
        <v>12</v>
      </c>
      <c r="X4590" s="148">
        <f>VLOOKUP(O4590,Stock[],6,FALSE)</f>
        <v>1530</v>
      </c>
      <c r="Y4590" s="148">
        <f>+DailySales!$V4590*DailySales!$X4590</f>
        <v>18360</v>
      </c>
      <c r="Z4590" s="146"/>
      <c r="AA4590" s="146"/>
      <c r="AB4590" s="146"/>
      <c r="AC4590" s="146"/>
      <c r="AD4590" s="146"/>
      <c r="AE4590" s="149">
        <v>340</v>
      </c>
      <c r="AF4590" s="150">
        <v>46078</v>
      </c>
      <c r="AG4590" s="151">
        <v>18700</v>
      </c>
      <c r="AH4590" s="150"/>
      <c r="AI4590" s="151"/>
      <c r="AJ4590" s="150"/>
      <c r="AK4590" s="151"/>
      <c r="AL4590" s="34"/>
      <c r="AM4590" s="39"/>
      <c r="AN459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91" spans="1:40" ht="19.5" customHeight="1" x14ac:dyDescent="0.25">
      <c r="A4591" s="141">
        <f t="shared" si="796"/>
        <v>2026</v>
      </c>
      <c r="B4591" s="141">
        <f t="shared" si="797"/>
        <v>2</v>
      </c>
      <c r="C4591" s="154">
        <v>46078</v>
      </c>
      <c r="D4591" s="142">
        <f t="shared" ca="1" si="798"/>
        <v>46097</v>
      </c>
      <c r="E4591" s="142" t="str">
        <f t="shared" ca="1" si="799"/>
        <v>0-Months</v>
      </c>
      <c r="F4591" s="142" t="str">
        <f>VLOOKUP(O4591,Stock[],5,FALSE)</f>
        <v>BE</v>
      </c>
      <c r="G4591" s="143" t="s">
        <v>3877</v>
      </c>
      <c r="H4591" s="144" t="s">
        <v>282</v>
      </c>
      <c r="I4591" s="145" t="s">
        <v>1753</v>
      </c>
      <c r="J4591" s="141" t="str">
        <f>VLOOKUP(I4591,Customers[],2,FALSE)</f>
        <v>ကုန်သည်လက်ဆောင်</v>
      </c>
      <c r="K4591" s="141">
        <f>VLOOKUP(I4591,Customers[],4,FALSE)</f>
        <v>0</v>
      </c>
      <c r="L4591" s="32">
        <f>VLOOKUP(Table85[[#This Row],[CustomerID]],Table!H:K,3,0)</f>
        <v>0</v>
      </c>
      <c r="M4591" s="141">
        <f>VLOOKUP(I4591,Customers[],5,FALSE)</f>
        <v>0</v>
      </c>
      <c r="N4591" s="145" t="s">
        <v>1750</v>
      </c>
      <c r="O4591" s="146" t="s">
        <v>3113</v>
      </c>
      <c r="P4591" s="141" t="str">
        <f>VLOOKUP(O4591,Stock[],2,FALSE)</f>
        <v>မြန်မာရှောက်ပျား   ကော်(1L)</v>
      </c>
      <c r="Q4591" s="147">
        <f>VLOOKUP(O4591,Stock[],3,FALSE)</f>
        <v>1</v>
      </c>
      <c r="R4591" s="147">
        <f>VLOOKUP(O4591,Stock[],4,FALSE)</f>
        <v>12</v>
      </c>
      <c r="S4591" s="146">
        <v>1</v>
      </c>
      <c r="T4591" s="147">
        <f>(DailySales!$S4591/DailySales!$R4591)+DailySales!$U4591</f>
        <v>8.3333333333333329E-2</v>
      </c>
      <c r="U4591" s="146"/>
      <c r="V4591" s="148">
        <f>+DailySales!$T4591*DailySales!$R4591</f>
        <v>1</v>
      </c>
      <c r="W4591" s="148">
        <f>+DailySales!$V4591*DailySales!$Q4591</f>
        <v>1</v>
      </c>
      <c r="X4591" s="148">
        <f>VLOOKUP(O4591,Stock[],6,FALSE)</f>
        <v>1700</v>
      </c>
      <c r="Y4591" s="148">
        <f>+DailySales!$V4591*DailySales!$X4591</f>
        <v>1700</v>
      </c>
      <c r="Z4591" s="146"/>
      <c r="AA4591" s="146"/>
      <c r="AB4591" s="146"/>
      <c r="AC4591" s="146"/>
      <c r="AD4591" s="146"/>
      <c r="AE4591" s="149"/>
      <c r="AF4591" s="150">
        <v>46078</v>
      </c>
      <c r="AG4591" s="151">
        <v>1700</v>
      </c>
      <c r="AH4591" s="150"/>
      <c r="AI4591" s="151"/>
      <c r="AJ4591" s="150"/>
      <c r="AK4591" s="151"/>
      <c r="AL4591" s="34"/>
      <c r="AM4591" s="39"/>
      <c r="AN459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92" spans="1:40" ht="19.5" customHeight="1" x14ac:dyDescent="0.25">
      <c r="A4592" s="141">
        <f t="shared" si="796"/>
        <v>2026</v>
      </c>
      <c r="B4592" s="141">
        <f t="shared" si="797"/>
        <v>2</v>
      </c>
      <c r="C4592" s="154">
        <v>46078</v>
      </c>
      <c r="D4592" s="142">
        <f t="shared" ca="1" si="798"/>
        <v>46097</v>
      </c>
      <c r="E4592" s="142" t="str">
        <f t="shared" ca="1" si="799"/>
        <v>0-Months</v>
      </c>
      <c r="F4592" s="142" t="str">
        <f>VLOOKUP(O4592,Stock[],5,FALSE)</f>
        <v>BE</v>
      </c>
      <c r="G4592" s="143" t="s">
        <v>3880</v>
      </c>
      <c r="H4592" s="144" t="s">
        <v>282</v>
      </c>
      <c r="I4592" s="145" t="s">
        <v>3593</v>
      </c>
      <c r="J4592" s="141" t="str">
        <f>VLOOKUP(I4592,Customers[],2,FALSE)</f>
        <v>ဒေါ်တရုတ်မ</v>
      </c>
      <c r="K4592" s="141" t="str">
        <f>VLOOKUP(I4592,Customers[],4,FALSE)</f>
        <v>Yamethin</v>
      </c>
      <c r="L4592" s="32" t="str">
        <f>VLOOKUP(Table85[[#This Row],[CustomerID]],Table!H:K,3,0)</f>
        <v>ထူးကုန်း</v>
      </c>
      <c r="M4592" s="141" t="str">
        <f>VLOOKUP(I4592,Customers[],5,FALSE)</f>
        <v>Van-1</v>
      </c>
      <c r="N4592" s="145" t="s">
        <v>9</v>
      </c>
      <c r="O4592" s="146" t="s">
        <v>224</v>
      </c>
      <c r="P4592" s="141" t="str">
        <f>VLOOKUP(O4592,Stock[],2,FALSE)</f>
        <v>ချယ်ရီသံပုရာအရက်သန့်ကော် (.6Ltr)</v>
      </c>
      <c r="Q4592" s="147">
        <f>VLOOKUP(O4592,Stock[],3,FALSE)</f>
        <v>0.6</v>
      </c>
      <c r="R4592" s="147">
        <f>VLOOKUP(O4592,Stock[],4,FALSE)</f>
        <v>24</v>
      </c>
      <c r="S4592" s="146"/>
      <c r="T4592" s="147">
        <f>(DailySales!$S4592/DailySales!$R4592)+DailySales!$U4592</f>
        <v>1</v>
      </c>
      <c r="U4592" s="146">
        <v>1</v>
      </c>
      <c r="V4592" s="148">
        <f>+DailySales!$T4592*DailySales!$R4592</f>
        <v>24</v>
      </c>
      <c r="W4592" s="148">
        <f>+DailySales!$V4592*DailySales!$Q4592</f>
        <v>14.399999999999999</v>
      </c>
      <c r="X4592" s="148">
        <f>VLOOKUP(O4592,Stock[],6,FALSE)</f>
        <v>915</v>
      </c>
      <c r="Y4592" s="148">
        <f>+DailySales!$V4592*DailySales!$X4592</f>
        <v>21960</v>
      </c>
      <c r="Z4592" s="146"/>
      <c r="AA4592" s="146"/>
      <c r="AB4592" s="146"/>
      <c r="AC4592" s="146"/>
      <c r="AD4592" s="146"/>
      <c r="AE4592" s="149">
        <v>40</v>
      </c>
      <c r="AF4592" s="150">
        <v>46078</v>
      </c>
      <c r="AG4592" s="151">
        <v>22000</v>
      </c>
      <c r="AH4592" s="150"/>
      <c r="AI4592" s="151"/>
      <c r="AJ4592" s="150"/>
      <c r="AK4592" s="151"/>
      <c r="AL4592" s="34"/>
      <c r="AM4592" s="39"/>
      <c r="AN459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93" spans="1:40" ht="19.5" customHeight="1" x14ac:dyDescent="0.25">
      <c r="A4593" s="141">
        <f t="shared" si="796"/>
        <v>2026</v>
      </c>
      <c r="B4593" s="141">
        <f t="shared" si="797"/>
        <v>2</v>
      </c>
      <c r="C4593" s="154">
        <v>46078</v>
      </c>
      <c r="D4593" s="142">
        <f t="shared" ca="1" si="798"/>
        <v>46097</v>
      </c>
      <c r="E4593" s="142" t="str">
        <f t="shared" ca="1" si="799"/>
        <v>0-Months</v>
      </c>
      <c r="F4593" s="142" t="str">
        <f>VLOOKUP(O4593,Stock[],5,FALSE)</f>
        <v>BE</v>
      </c>
      <c r="G4593" s="143" t="s">
        <v>3880</v>
      </c>
      <c r="H4593" s="144" t="s">
        <v>282</v>
      </c>
      <c r="I4593" s="145" t="s">
        <v>1753</v>
      </c>
      <c r="J4593" s="141" t="str">
        <f>VLOOKUP(I4593,Customers[],2,FALSE)</f>
        <v>ကုန်သည်လက်ဆောင်</v>
      </c>
      <c r="K4593" s="141">
        <f>VLOOKUP(I4593,Customers[],4,FALSE)</f>
        <v>0</v>
      </c>
      <c r="L4593" s="32">
        <f>VLOOKUP(Table85[[#This Row],[CustomerID]],Table!H:K,3,0)</f>
        <v>0</v>
      </c>
      <c r="M4593" s="141">
        <f>VLOOKUP(I4593,Customers[],5,FALSE)</f>
        <v>0</v>
      </c>
      <c r="N4593" s="145" t="s">
        <v>1750</v>
      </c>
      <c r="O4593" s="146" t="s">
        <v>3113</v>
      </c>
      <c r="P4593" s="141" t="str">
        <f>VLOOKUP(O4593,Stock[],2,FALSE)</f>
        <v>မြန်မာရှောက်ပျား   ကော်(1L)</v>
      </c>
      <c r="Q4593" s="147">
        <f>VLOOKUP(O4593,Stock[],3,FALSE)</f>
        <v>1</v>
      </c>
      <c r="R4593" s="147">
        <f>VLOOKUP(O4593,Stock[],4,FALSE)</f>
        <v>12</v>
      </c>
      <c r="S4593" s="146">
        <v>1</v>
      </c>
      <c r="T4593" s="147">
        <f>(DailySales!$S4593/DailySales!$R4593)+DailySales!$U4593</f>
        <v>8.3333333333333329E-2</v>
      </c>
      <c r="U4593" s="146"/>
      <c r="V4593" s="148">
        <f>+DailySales!$T4593*DailySales!$R4593</f>
        <v>1</v>
      </c>
      <c r="W4593" s="148">
        <f>+DailySales!$V4593*DailySales!$Q4593</f>
        <v>1</v>
      </c>
      <c r="X4593" s="148">
        <f>VLOOKUP(O4593,Stock[],6,FALSE)</f>
        <v>1700</v>
      </c>
      <c r="Y4593" s="148">
        <f>+DailySales!$V4593*DailySales!$X4593</f>
        <v>1700</v>
      </c>
      <c r="Z4593" s="146"/>
      <c r="AA4593" s="146"/>
      <c r="AB4593" s="146"/>
      <c r="AC4593" s="146"/>
      <c r="AD4593" s="146"/>
      <c r="AE4593" s="149"/>
      <c r="AF4593" s="150">
        <v>46078</v>
      </c>
      <c r="AG4593" s="151">
        <v>1700</v>
      </c>
      <c r="AH4593" s="150"/>
      <c r="AI4593" s="151"/>
      <c r="AJ4593" s="150"/>
      <c r="AK4593" s="151"/>
      <c r="AL4593" s="34"/>
      <c r="AM4593" s="39"/>
      <c r="AN459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94" spans="1:40" ht="19.5" customHeight="1" x14ac:dyDescent="0.25">
      <c r="A4594" s="141">
        <f t="shared" si="796"/>
        <v>2026</v>
      </c>
      <c r="B4594" s="141">
        <f t="shared" si="797"/>
        <v>2</v>
      </c>
      <c r="C4594" s="154">
        <v>46078</v>
      </c>
      <c r="D4594" s="142">
        <f t="shared" ca="1" si="798"/>
        <v>46097</v>
      </c>
      <c r="E4594" s="142" t="str">
        <f t="shared" ca="1" si="799"/>
        <v>0-Months</v>
      </c>
      <c r="F4594" s="142" t="str">
        <f>VLOOKUP(O4594,Stock[],5,FALSE)</f>
        <v>BE</v>
      </c>
      <c r="G4594" s="143" t="s">
        <v>3881</v>
      </c>
      <c r="H4594" s="144" t="s">
        <v>282</v>
      </c>
      <c r="I4594" s="145" t="s">
        <v>2369</v>
      </c>
      <c r="J4594" s="141" t="str">
        <f>VLOOKUP(I4594,Customers[],2,FALSE)</f>
        <v>အိရွှေဇင်</v>
      </c>
      <c r="K4594" s="141" t="str">
        <f>VLOOKUP(I4594,Customers[],4,FALSE)</f>
        <v>Yamethin</v>
      </c>
      <c r="L4594" s="32" t="str">
        <f>VLOOKUP(Table85[[#This Row],[CustomerID]],Table!H:K,3,0)</f>
        <v>ဘွတ်ကုန်း</v>
      </c>
      <c r="M4594" s="141" t="str">
        <f>VLOOKUP(I4594,Customers[],5,FALSE)</f>
        <v>Van-1</v>
      </c>
      <c r="N4594" s="145" t="s">
        <v>9</v>
      </c>
      <c r="O4594" s="146" t="s">
        <v>205</v>
      </c>
      <c r="P4594" s="141" t="str">
        <f>VLOOKUP(O4594,Stock[],2,FALSE)</f>
        <v>ကောင်းကြည် ကော် 25%  (1Ltr )</v>
      </c>
      <c r="Q4594" s="147">
        <f>VLOOKUP(O4594,Stock[],3,FALSE)</f>
        <v>1</v>
      </c>
      <c r="R4594" s="147">
        <f>VLOOKUP(O4594,Stock[],4,FALSE)</f>
        <v>12</v>
      </c>
      <c r="S4594" s="146"/>
      <c r="T4594" s="147">
        <f>(DailySales!$S4594/DailySales!$R4594)+DailySales!$U4594</f>
        <v>1</v>
      </c>
      <c r="U4594" s="146">
        <v>1</v>
      </c>
      <c r="V4594" s="148">
        <f>+DailySales!$T4594*DailySales!$R4594</f>
        <v>12</v>
      </c>
      <c r="W4594" s="148">
        <f>+DailySales!$V4594*DailySales!$Q4594</f>
        <v>12</v>
      </c>
      <c r="X4594" s="148">
        <f>VLOOKUP(O4594,Stock[],6,FALSE)</f>
        <v>1530</v>
      </c>
      <c r="Y4594" s="148">
        <f>+DailySales!$V4594*DailySales!$X4594</f>
        <v>18360</v>
      </c>
      <c r="Z4594" s="146"/>
      <c r="AA4594" s="146"/>
      <c r="AB4594" s="146"/>
      <c r="AC4594" s="146"/>
      <c r="AD4594" s="146"/>
      <c r="AE4594" s="149">
        <v>340</v>
      </c>
      <c r="AF4594" s="150">
        <v>46078</v>
      </c>
      <c r="AG4594" s="151">
        <v>18700</v>
      </c>
      <c r="AH4594" s="150"/>
      <c r="AI4594" s="151"/>
      <c r="AJ4594" s="150"/>
      <c r="AK4594" s="151"/>
      <c r="AL4594" s="34"/>
      <c r="AM4594" s="39"/>
      <c r="AN459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95" spans="1:40" ht="19.5" customHeight="1" x14ac:dyDescent="0.25">
      <c r="A4595" s="141">
        <f t="shared" si="796"/>
        <v>2026</v>
      </c>
      <c r="B4595" s="141">
        <f t="shared" si="797"/>
        <v>2</v>
      </c>
      <c r="C4595" s="154">
        <v>46078</v>
      </c>
      <c r="D4595" s="142">
        <f t="shared" ca="1" si="798"/>
        <v>46097</v>
      </c>
      <c r="E4595" s="142" t="str">
        <f t="shared" ca="1" si="799"/>
        <v>0-Months</v>
      </c>
      <c r="F4595" s="142" t="str">
        <f>VLOOKUP(O4595,Stock[],5,FALSE)</f>
        <v>BE</v>
      </c>
      <c r="G4595" s="143" t="s">
        <v>3882</v>
      </c>
      <c r="H4595" s="144" t="s">
        <v>282</v>
      </c>
      <c r="I4595" s="145" t="s">
        <v>2366</v>
      </c>
      <c r="J4595" s="141" t="str">
        <f>VLOOKUP(I4595,Customers[],2,FALSE)</f>
        <v>ကိုဖိုးချဥ်</v>
      </c>
      <c r="K4595" s="141" t="str">
        <f>VLOOKUP(I4595,Customers[],4,FALSE)</f>
        <v>Yamethin</v>
      </c>
      <c r="L4595" s="32" t="str">
        <f>VLOOKUP(Table85[[#This Row],[CustomerID]],Table!H:K,3,0)</f>
        <v>ဗျဉ်းကတ်</v>
      </c>
      <c r="M4595" s="141" t="str">
        <f>VLOOKUP(I4595,Customers[],5,FALSE)</f>
        <v>Van-1</v>
      </c>
      <c r="N4595" s="145" t="s">
        <v>9</v>
      </c>
      <c r="O4595" s="146" t="s">
        <v>205</v>
      </c>
      <c r="P4595" s="141" t="str">
        <f>VLOOKUP(O4595,Stock[],2,FALSE)</f>
        <v>ကောင်းကြည် ကော် 25%  (1Ltr )</v>
      </c>
      <c r="Q4595" s="147">
        <f>VLOOKUP(O4595,Stock[],3,FALSE)</f>
        <v>1</v>
      </c>
      <c r="R4595" s="147">
        <f>VLOOKUP(O4595,Stock[],4,FALSE)</f>
        <v>12</v>
      </c>
      <c r="S4595" s="146"/>
      <c r="T4595" s="147">
        <f>(DailySales!$S4595/DailySales!$R4595)+DailySales!$U4595</f>
        <v>1</v>
      </c>
      <c r="U4595" s="146">
        <v>1</v>
      </c>
      <c r="V4595" s="148">
        <f>+DailySales!$T4595*DailySales!$R4595</f>
        <v>12</v>
      </c>
      <c r="W4595" s="148">
        <f>+DailySales!$V4595*DailySales!$Q4595</f>
        <v>12</v>
      </c>
      <c r="X4595" s="148">
        <f>VLOOKUP(O4595,Stock[],6,FALSE)</f>
        <v>1530</v>
      </c>
      <c r="Y4595" s="148">
        <f>+DailySales!$V4595*DailySales!$X4595</f>
        <v>18360</v>
      </c>
      <c r="Z4595" s="146"/>
      <c r="AA4595" s="146"/>
      <c r="AB4595" s="146"/>
      <c r="AC4595" s="146"/>
      <c r="AD4595" s="146"/>
      <c r="AE4595" s="149">
        <v>340</v>
      </c>
      <c r="AF4595" s="150">
        <v>46078</v>
      </c>
      <c r="AG4595" s="151">
        <v>18700</v>
      </c>
      <c r="AH4595" s="150"/>
      <c r="AI4595" s="151"/>
      <c r="AJ4595" s="150"/>
      <c r="AK4595" s="151"/>
      <c r="AL4595" s="34"/>
      <c r="AM4595" s="39"/>
      <c r="AN459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96" spans="1:40" ht="19.5" customHeight="1" x14ac:dyDescent="0.25">
      <c r="A4596" s="141">
        <f t="shared" si="796"/>
        <v>2026</v>
      </c>
      <c r="B4596" s="141">
        <f t="shared" si="797"/>
        <v>2</v>
      </c>
      <c r="C4596" s="154">
        <v>46078</v>
      </c>
      <c r="D4596" s="142">
        <f t="shared" ca="1" si="798"/>
        <v>46097</v>
      </c>
      <c r="E4596" s="142" t="str">
        <f t="shared" ca="1" si="799"/>
        <v>0-Months</v>
      </c>
      <c r="F4596" s="142" t="str">
        <f>VLOOKUP(O4596,Stock[],5,FALSE)</f>
        <v>BE</v>
      </c>
      <c r="G4596" s="143" t="s">
        <v>3883</v>
      </c>
      <c r="H4596" s="144" t="s">
        <v>282</v>
      </c>
      <c r="I4596" s="145" t="s">
        <v>3154</v>
      </c>
      <c r="J4596" s="141" t="str">
        <f>VLOOKUP(I4596,Customers[],2,FALSE)</f>
        <v>မကြည်ထွေး</v>
      </c>
      <c r="K4596" s="141" t="str">
        <f>VLOOKUP(I4596,Customers[],4,FALSE)</f>
        <v>Pyawbwe</v>
      </c>
      <c r="L4596" s="32" t="str">
        <f>VLOOKUP(Table85[[#This Row],[CustomerID]],Table!H:K,3,0)</f>
        <v>ခံဘူး</v>
      </c>
      <c r="M4596" s="141" t="str">
        <f>VLOOKUP(I4596,Customers[],5,FALSE)</f>
        <v>Van-1</v>
      </c>
      <c r="N4596" s="145" t="s">
        <v>9</v>
      </c>
      <c r="O4596" s="146" t="s">
        <v>223</v>
      </c>
      <c r="P4596" s="141" t="str">
        <f>VLOOKUP(O4596,Stock[],2,FALSE)</f>
        <v>ချယ်ရီအရက်သန့်ကော် (.6Ltr)</v>
      </c>
      <c r="Q4596" s="147">
        <f>VLOOKUP(O4596,Stock[],3,FALSE)</f>
        <v>0.6</v>
      </c>
      <c r="R4596" s="147">
        <f>VLOOKUP(O4596,Stock[],4,FALSE)</f>
        <v>24</v>
      </c>
      <c r="S4596" s="146"/>
      <c r="T4596" s="147">
        <f>(DailySales!$S4596/DailySales!$R4596)+DailySales!$U4596</f>
        <v>1</v>
      </c>
      <c r="U4596" s="146">
        <v>1</v>
      </c>
      <c r="V4596" s="148">
        <f>+DailySales!$T4596*DailySales!$R4596</f>
        <v>24</v>
      </c>
      <c r="W4596" s="148">
        <f>+DailySales!$V4596*DailySales!$Q4596</f>
        <v>14.399999999999999</v>
      </c>
      <c r="X4596" s="148">
        <f>VLOOKUP(O4596,Stock[],6,FALSE)</f>
        <v>875</v>
      </c>
      <c r="Y4596" s="148">
        <f>+DailySales!$V4596*DailySales!$X4596</f>
        <v>21000</v>
      </c>
      <c r="Z4596" s="146"/>
      <c r="AA4596" s="146"/>
      <c r="AB4596" s="146"/>
      <c r="AC4596" s="146"/>
      <c r="AD4596" s="146"/>
      <c r="AE4596" s="149">
        <v>600</v>
      </c>
      <c r="AF4596" s="150">
        <v>46078</v>
      </c>
      <c r="AG4596" s="151">
        <v>21600</v>
      </c>
      <c r="AH4596" s="150"/>
      <c r="AI4596" s="151"/>
      <c r="AJ4596" s="150"/>
      <c r="AK4596" s="151"/>
      <c r="AL4596" s="34"/>
      <c r="AM4596" s="39"/>
      <c r="AN459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97" spans="1:40" ht="19.5" customHeight="1" x14ac:dyDescent="0.25">
      <c r="A4597" s="141">
        <f t="shared" ref="A4597:A4605" si="800">YEAR(C4597)</f>
        <v>2026</v>
      </c>
      <c r="B4597" s="141">
        <f t="shared" ref="B4597:B4605" si="801">MONTH(C4597)</f>
        <v>2</v>
      </c>
      <c r="C4597" s="154">
        <v>46078</v>
      </c>
      <c r="D4597" s="142">
        <f t="shared" ref="D4597:D4605" ca="1" si="802">TODAY()</f>
        <v>46097</v>
      </c>
      <c r="E4597" s="142" t="str">
        <f t="shared" ref="E4597:E4605" ca="1" si="803">DATEDIF(C4597,D4597,"M")&amp;"-Months"</f>
        <v>0-Months</v>
      </c>
      <c r="F4597" s="142" t="str">
        <f>VLOOKUP(O4597,Stock[],5,FALSE)</f>
        <v>BE</v>
      </c>
      <c r="G4597" s="143" t="s">
        <v>3884</v>
      </c>
      <c r="H4597" s="144" t="s">
        <v>282</v>
      </c>
      <c r="I4597" s="145" t="s">
        <v>2628</v>
      </c>
      <c r="J4597" s="141" t="str">
        <f>VLOOKUP(I4597,Customers[],2,FALSE)</f>
        <v>မိဘအရိပ်</v>
      </c>
      <c r="K4597" s="141" t="str">
        <f>VLOOKUP(I4597,Customers[],4,FALSE)</f>
        <v>Yamethin</v>
      </c>
      <c r="L4597" s="32" t="str">
        <f>VLOOKUP(Table85[[#This Row],[CustomerID]],Table!H:K,3,0)</f>
        <v>ကျီစု</v>
      </c>
      <c r="M4597" s="141" t="str">
        <f>VLOOKUP(I4597,Customers[],5,FALSE)</f>
        <v>Van-1</v>
      </c>
      <c r="N4597" s="145" t="s">
        <v>9</v>
      </c>
      <c r="O4597" s="146" t="s">
        <v>223</v>
      </c>
      <c r="P4597" s="141" t="str">
        <f>VLOOKUP(O4597,Stock[],2,FALSE)</f>
        <v>ချယ်ရီအရက်သန့်ကော် (.6Ltr)</v>
      </c>
      <c r="Q4597" s="147">
        <f>VLOOKUP(O4597,Stock[],3,FALSE)</f>
        <v>0.6</v>
      </c>
      <c r="R4597" s="147">
        <f>VLOOKUP(O4597,Stock[],4,FALSE)</f>
        <v>24</v>
      </c>
      <c r="S4597" s="146"/>
      <c r="T4597" s="147">
        <f>(DailySales!$S4597/DailySales!$R4597)+DailySales!$U4597</f>
        <v>1</v>
      </c>
      <c r="U4597" s="146">
        <v>1</v>
      </c>
      <c r="V4597" s="148">
        <f>+DailySales!$T4597*DailySales!$R4597</f>
        <v>24</v>
      </c>
      <c r="W4597" s="148">
        <f>+DailySales!$V4597*DailySales!$Q4597</f>
        <v>14.399999999999999</v>
      </c>
      <c r="X4597" s="148">
        <f>VLOOKUP(O4597,Stock[],6,FALSE)</f>
        <v>875</v>
      </c>
      <c r="Y4597" s="148">
        <f>+DailySales!$V4597*DailySales!$X4597</f>
        <v>21000</v>
      </c>
      <c r="Z4597" s="146"/>
      <c r="AA4597" s="146"/>
      <c r="AB4597" s="146"/>
      <c r="AC4597" s="146"/>
      <c r="AD4597" s="146"/>
      <c r="AE4597" s="149">
        <v>600</v>
      </c>
      <c r="AF4597" s="150">
        <v>46078</v>
      </c>
      <c r="AG4597" s="151">
        <v>21600</v>
      </c>
      <c r="AH4597" s="150"/>
      <c r="AI4597" s="151"/>
      <c r="AJ4597" s="150"/>
      <c r="AK4597" s="151"/>
      <c r="AL4597" s="34"/>
      <c r="AM4597" s="39"/>
      <c r="AN459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98" spans="1:40" ht="19.5" customHeight="1" x14ac:dyDescent="0.25">
      <c r="A4598" s="141">
        <f t="shared" si="800"/>
        <v>2026</v>
      </c>
      <c r="B4598" s="141">
        <f t="shared" si="801"/>
        <v>2</v>
      </c>
      <c r="C4598" s="154">
        <v>46078</v>
      </c>
      <c r="D4598" s="142">
        <f t="shared" ca="1" si="802"/>
        <v>46097</v>
      </c>
      <c r="E4598" s="142" t="str">
        <f t="shared" ca="1" si="803"/>
        <v>0-Months</v>
      </c>
      <c r="F4598" s="142" t="str">
        <f>VLOOKUP(O4598,Stock[],5,FALSE)</f>
        <v>BE</v>
      </c>
      <c r="G4598" s="143" t="s">
        <v>3885</v>
      </c>
      <c r="H4598" s="144" t="s">
        <v>282</v>
      </c>
      <c r="I4598" s="145" t="s">
        <v>575</v>
      </c>
      <c r="J4598" s="141" t="str">
        <f>VLOOKUP(I4598,Customers[],2,FALSE)</f>
        <v>ကိုညီညီ</v>
      </c>
      <c r="K4598" s="141" t="str">
        <f>VLOOKUP(I4598,Customers[],4,FALSE)</f>
        <v>Yamethin</v>
      </c>
      <c r="L4598" s="32" t="str">
        <f>VLOOKUP(Table85[[#This Row],[CustomerID]],Table!H:K,3,0)</f>
        <v>ရွှေညောင်ဖူး</v>
      </c>
      <c r="M4598" s="141" t="str">
        <f>VLOOKUP(I4598,Customers[],5,FALSE)</f>
        <v>Van-1</v>
      </c>
      <c r="N4598" s="145" t="s">
        <v>9</v>
      </c>
      <c r="O4598" s="146" t="s">
        <v>225</v>
      </c>
      <c r="P4598" s="141" t="str">
        <f>VLOOKUP(O4598,Stock[],2,FALSE)</f>
        <v>ချယ်ရီသံပုရာအရက်သန့်ကော် (1Ltr)</v>
      </c>
      <c r="Q4598" s="147">
        <f>VLOOKUP(O4598,Stock[],3,FALSE)</f>
        <v>1</v>
      </c>
      <c r="R4598" s="147">
        <f>VLOOKUP(O4598,Stock[],4,FALSE)</f>
        <v>12</v>
      </c>
      <c r="S4598" s="146"/>
      <c r="T4598" s="147">
        <f>(DailySales!$S4598/DailySales!$R4598)+DailySales!$U4598</f>
        <v>1</v>
      </c>
      <c r="U4598" s="146">
        <v>1</v>
      </c>
      <c r="V4598" s="148">
        <f>+DailySales!$T4598*DailySales!$R4598</f>
        <v>12</v>
      </c>
      <c r="W4598" s="148">
        <f>+DailySales!$V4598*DailySales!$Q4598</f>
        <v>12</v>
      </c>
      <c r="X4598" s="148">
        <f>VLOOKUP(O4598,Stock[],6,FALSE)</f>
        <v>1260</v>
      </c>
      <c r="Y4598" s="148">
        <f>+DailySales!$V4598*DailySales!$X4598</f>
        <v>15120</v>
      </c>
      <c r="Z4598" s="146"/>
      <c r="AA4598" s="146"/>
      <c r="AB4598" s="146"/>
      <c r="AC4598" s="146"/>
      <c r="AD4598" s="146"/>
      <c r="AE4598" s="149">
        <v>380</v>
      </c>
      <c r="AF4598" s="150">
        <v>46078</v>
      </c>
      <c r="AG4598" s="151">
        <v>15500</v>
      </c>
      <c r="AH4598" s="150"/>
      <c r="AI4598" s="151"/>
      <c r="AJ4598" s="150"/>
      <c r="AK4598" s="151"/>
      <c r="AL4598" s="34"/>
      <c r="AM4598" s="39"/>
      <c r="AN459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599" spans="1:40" ht="19.5" customHeight="1" x14ac:dyDescent="0.25">
      <c r="A4599" s="141">
        <f t="shared" si="800"/>
        <v>2026</v>
      </c>
      <c r="B4599" s="141">
        <f t="shared" si="801"/>
        <v>2</v>
      </c>
      <c r="C4599" s="154">
        <v>46078</v>
      </c>
      <c r="D4599" s="142">
        <f t="shared" ca="1" si="802"/>
        <v>46097</v>
      </c>
      <c r="E4599" s="142" t="str">
        <f t="shared" ca="1" si="803"/>
        <v>0-Months</v>
      </c>
      <c r="F4599" s="142" t="str">
        <f>VLOOKUP(O4599,Stock[],5,FALSE)</f>
        <v>BE</v>
      </c>
      <c r="G4599" s="143" t="s">
        <v>3886</v>
      </c>
      <c r="H4599" s="144" t="s">
        <v>282</v>
      </c>
      <c r="I4599" s="145" t="s">
        <v>2834</v>
      </c>
      <c r="J4599" s="141" t="str">
        <f>VLOOKUP(I4599,Customers[],2,FALSE)</f>
        <v>မမိသေး</v>
      </c>
      <c r="K4599" s="141" t="str">
        <f>VLOOKUP(I4599,Customers[],4,FALSE)</f>
        <v>Yamethin</v>
      </c>
      <c r="L4599" s="32" t="str">
        <f>VLOOKUP(Table85[[#This Row],[CustomerID]],Table!H:K,3,0)</f>
        <v>စျေးကုန်းကြီး</v>
      </c>
      <c r="M4599" s="141" t="str">
        <f>VLOOKUP(I4599,Customers[],5,FALSE)</f>
        <v>Van-1</v>
      </c>
      <c r="N4599" s="145" t="s">
        <v>9</v>
      </c>
      <c r="O4599" s="146" t="s">
        <v>225</v>
      </c>
      <c r="P4599" s="141" t="str">
        <f>VLOOKUP(O4599,Stock[],2,FALSE)</f>
        <v>ချယ်ရီသံပုရာအရက်သန့်ကော် (1Ltr)</v>
      </c>
      <c r="Q4599" s="147">
        <f>VLOOKUP(O4599,Stock[],3,FALSE)</f>
        <v>1</v>
      </c>
      <c r="R4599" s="147">
        <f>VLOOKUP(O4599,Stock[],4,FALSE)</f>
        <v>12</v>
      </c>
      <c r="S4599" s="146"/>
      <c r="T4599" s="147">
        <f>(DailySales!$S4599/DailySales!$R4599)+DailySales!$U4599</f>
        <v>2</v>
      </c>
      <c r="U4599" s="146">
        <v>2</v>
      </c>
      <c r="V4599" s="148">
        <f>+DailySales!$T4599*DailySales!$R4599</f>
        <v>24</v>
      </c>
      <c r="W4599" s="148">
        <f>+DailySales!$V4599*DailySales!$Q4599</f>
        <v>24</v>
      </c>
      <c r="X4599" s="148">
        <f>VLOOKUP(O4599,Stock[],6,FALSE)</f>
        <v>1260</v>
      </c>
      <c r="Y4599" s="148">
        <f>+DailySales!$V4599*DailySales!$X4599</f>
        <v>30240</v>
      </c>
      <c r="Z4599" s="146"/>
      <c r="AA4599" s="146"/>
      <c r="AB4599" s="146"/>
      <c r="AC4599" s="146"/>
      <c r="AD4599" s="146"/>
      <c r="AE4599" s="149">
        <v>760</v>
      </c>
      <c r="AF4599" s="150">
        <v>46078</v>
      </c>
      <c r="AG4599" s="151">
        <v>31000</v>
      </c>
      <c r="AH4599" s="150"/>
      <c r="AI4599" s="151"/>
      <c r="AJ4599" s="150"/>
      <c r="AK4599" s="151"/>
      <c r="AL4599" s="34"/>
      <c r="AM4599" s="39"/>
      <c r="AN459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00" spans="1:40" ht="19.5" customHeight="1" x14ac:dyDescent="0.25">
      <c r="A4600" s="141">
        <f t="shared" si="800"/>
        <v>2026</v>
      </c>
      <c r="B4600" s="141">
        <f t="shared" si="801"/>
        <v>2</v>
      </c>
      <c r="C4600" s="154">
        <v>46078</v>
      </c>
      <c r="D4600" s="142">
        <f t="shared" ca="1" si="802"/>
        <v>46097</v>
      </c>
      <c r="E4600" s="142" t="str">
        <f t="shared" ca="1" si="803"/>
        <v>0-Months</v>
      </c>
      <c r="F4600" s="142" t="str">
        <f>VLOOKUP(O4600,Stock[],5,FALSE)</f>
        <v>BE</v>
      </c>
      <c r="G4600" s="143" t="s">
        <v>3887</v>
      </c>
      <c r="H4600" s="144" t="s">
        <v>282</v>
      </c>
      <c r="I4600" s="145" t="s">
        <v>1455</v>
      </c>
      <c r="J4600" s="141" t="str">
        <f>VLOOKUP(I4600,Customers[],2,FALSE)</f>
        <v>ဒေါညိုသက်</v>
      </c>
      <c r="K4600" s="141" t="str">
        <f>VLOOKUP(I4600,Customers[],4,FALSE)</f>
        <v>Yamethin</v>
      </c>
      <c r="L4600" s="32" t="str">
        <f>VLOOKUP(Table85[[#This Row],[CustomerID]],Table!H:K,3,0)</f>
        <v>စျေးကုန်းကြီး</v>
      </c>
      <c r="M4600" s="141" t="str">
        <f>VLOOKUP(I4600,Customers[],5,FALSE)</f>
        <v>Van-1</v>
      </c>
      <c r="N4600" s="145" t="s">
        <v>9</v>
      </c>
      <c r="O4600" s="146" t="s">
        <v>225</v>
      </c>
      <c r="P4600" s="141" t="str">
        <f>VLOOKUP(O4600,Stock[],2,FALSE)</f>
        <v>ချယ်ရီသံပုရာအရက်သန့်ကော် (1Ltr)</v>
      </c>
      <c r="Q4600" s="147">
        <f>VLOOKUP(O4600,Stock[],3,FALSE)</f>
        <v>1</v>
      </c>
      <c r="R4600" s="147">
        <f>VLOOKUP(O4600,Stock[],4,FALSE)</f>
        <v>12</v>
      </c>
      <c r="S4600" s="146"/>
      <c r="T4600" s="147">
        <f>(DailySales!$S4600/DailySales!$R4600)+DailySales!$U4600</f>
        <v>2</v>
      </c>
      <c r="U4600" s="146">
        <v>2</v>
      </c>
      <c r="V4600" s="148">
        <f>+DailySales!$T4600*DailySales!$R4600</f>
        <v>24</v>
      </c>
      <c r="W4600" s="148">
        <f>+DailySales!$V4600*DailySales!$Q4600</f>
        <v>24</v>
      </c>
      <c r="X4600" s="148">
        <f>VLOOKUP(O4600,Stock[],6,FALSE)</f>
        <v>1260</v>
      </c>
      <c r="Y4600" s="148">
        <f>+DailySales!$V4600*DailySales!$X4600</f>
        <v>30240</v>
      </c>
      <c r="Z4600" s="146"/>
      <c r="AA4600" s="146"/>
      <c r="AB4600" s="146"/>
      <c r="AC4600" s="146"/>
      <c r="AD4600" s="146"/>
      <c r="AE4600" s="149">
        <v>760</v>
      </c>
      <c r="AF4600" s="150">
        <v>46078</v>
      </c>
      <c r="AG4600" s="151">
        <v>31000</v>
      </c>
      <c r="AH4600" s="150"/>
      <c r="AI4600" s="151"/>
      <c r="AJ4600" s="150"/>
      <c r="AK4600" s="151"/>
      <c r="AL4600" s="34"/>
      <c r="AM4600" s="39"/>
      <c r="AN460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01" spans="1:40" ht="19.5" customHeight="1" x14ac:dyDescent="0.25">
      <c r="A4601" s="141">
        <f t="shared" si="800"/>
        <v>2026</v>
      </c>
      <c r="B4601" s="141">
        <f t="shared" si="801"/>
        <v>2</v>
      </c>
      <c r="C4601" s="154">
        <v>46078</v>
      </c>
      <c r="D4601" s="142">
        <f t="shared" ca="1" si="802"/>
        <v>46097</v>
      </c>
      <c r="E4601" s="142" t="str">
        <f t="shared" ca="1" si="803"/>
        <v>0-Months</v>
      </c>
      <c r="F4601" s="142" t="str">
        <f>VLOOKUP(O4601,Stock[],5,FALSE)</f>
        <v>BE</v>
      </c>
      <c r="G4601" s="143" t="s">
        <v>3887</v>
      </c>
      <c r="H4601" s="144" t="s">
        <v>282</v>
      </c>
      <c r="I4601" s="145" t="s">
        <v>1455</v>
      </c>
      <c r="J4601" s="141" t="str">
        <f>VLOOKUP(I4601,Customers[],2,FALSE)</f>
        <v>ဒေါညိုသက်</v>
      </c>
      <c r="K4601" s="141" t="str">
        <f>VLOOKUP(I4601,Customers[],4,FALSE)</f>
        <v>Yamethin</v>
      </c>
      <c r="L4601" s="32" t="str">
        <f>VLOOKUP(Table85[[#This Row],[CustomerID]],Table!H:K,3,0)</f>
        <v>စျေးကုန်းကြီး</v>
      </c>
      <c r="M4601" s="141" t="str">
        <f>VLOOKUP(I4601,Customers[],5,FALSE)</f>
        <v>Van-1</v>
      </c>
      <c r="N4601" s="145" t="s">
        <v>9</v>
      </c>
      <c r="O4601" s="146" t="s">
        <v>223</v>
      </c>
      <c r="P4601" s="141" t="str">
        <f>VLOOKUP(O4601,Stock[],2,FALSE)</f>
        <v>ချယ်ရီအရက်သန့်ကော် (.6Ltr)</v>
      </c>
      <c r="Q4601" s="147">
        <f>VLOOKUP(O4601,Stock[],3,FALSE)</f>
        <v>0.6</v>
      </c>
      <c r="R4601" s="147">
        <f>VLOOKUP(O4601,Stock[],4,FALSE)</f>
        <v>24</v>
      </c>
      <c r="S4601" s="146"/>
      <c r="T4601" s="147">
        <f>(DailySales!$S4601/DailySales!$R4601)+DailySales!$U4601</f>
        <v>1</v>
      </c>
      <c r="U4601" s="146">
        <v>1</v>
      </c>
      <c r="V4601" s="148">
        <f>+DailySales!$T4601*DailySales!$R4601</f>
        <v>24</v>
      </c>
      <c r="W4601" s="148">
        <f>+DailySales!$V4601*DailySales!$Q4601</f>
        <v>14.399999999999999</v>
      </c>
      <c r="X4601" s="148">
        <f>VLOOKUP(O4601,Stock[],6,FALSE)</f>
        <v>875</v>
      </c>
      <c r="Y4601" s="148">
        <f>+DailySales!$V4601*DailySales!$X4601</f>
        <v>21000</v>
      </c>
      <c r="Z4601" s="146"/>
      <c r="AA4601" s="146"/>
      <c r="AB4601" s="146"/>
      <c r="AC4601" s="146"/>
      <c r="AD4601" s="146"/>
      <c r="AE4601" s="149">
        <v>600</v>
      </c>
      <c r="AF4601" s="150">
        <v>46078</v>
      </c>
      <c r="AG4601" s="151">
        <v>21600</v>
      </c>
      <c r="AH4601" s="150"/>
      <c r="AI4601" s="151"/>
      <c r="AJ4601" s="150"/>
      <c r="AK4601" s="151"/>
      <c r="AL4601" s="34"/>
      <c r="AM4601" s="39"/>
      <c r="AN460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02" spans="1:40" ht="19.5" customHeight="1" x14ac:dyDescent="0.25">
      <c r="A4602" s="141">
        <f t="shared" si="800"/>
        <v>2026</v>
      </c>
      <c r="B4602" s="141">
        <f t="shared" si="801"/>
        <v>2</v>
      </c>
      <c r="C4602" s="154">
        <v>46078</v>
      </c>
      <c r="D4602" s="142">
        <f t="shared" ca="1" si="802"/>
        <v>46097</v>
      </c>
      <c r="E4602" s="142" t="str">
        <f t="shared" ca="1" si="803"/>
        <v>0-Months</v>
      </c>
      <c r="F4602" s="142" t="str">
        <f>VLOOKUP(O4602,Stock[],5,FALSE)</f>
        <v>BE</v>
      </c>
      <c r="G4602" s="143" t="s">
        <v>3888</v>
      </c>
      <c r="H4602" s="144" t="s">
        <v>282</v>
      </c>
      <c r="I4602" s="145" t="s">
        <v>780</v>
      </c>
      <c r="J4602" s="141" t="str">
        <f>VLOOKUP(I4602,Customers[],2,FALSE)</f>
        <v>မတင်တင်ညို</v>
      </c>
      <c r="K4602" s="141" t="str">
        <f>VLOOKUP(I4602,Customers[],4,FALSE)</f>
        <v>Yamethin</v>
      </c>
      <c r="L4602" s="32" t="str">
        <f>VLOOKUP(Table85[[#This Row],[CustomerID]],Table!H:K,3,0)</f>
        <v>စျေးကုန်းကြီး</v>
      </c>
      <c r="M4602" s="141" t="str">
        <f>VLOOKUP(I4602,Customers[],5,FALSE)</f>
        <v>Van-1</v>
      </c>
      <c r="N4602" s="145" t="s">
        <v>9</v>
      </c>
      <c r="O4602" s="146" t="s">
        <v>225</v>
      </c>
      <c r="P4602" s="141" t="str">
        <f>VLOOKUP(O4602,Stock[],2,FALSE)</f>
        <v>ချယ်ရီသံပုရာအရက်သန့်ကော် (1Ltr)</v>
      </c>
      <c r="Q4602" s="147">
        <f>VLOOKUP(O4602,Stock[],3,FALSE)</f>
        <v>1</v>
      </c>
      <c r="R4602" s="147">
        <f>VLOOKUP(O4602,Stock[],4,FALSE)</f>
        <v>12</v>
      </c>
      <c r="S4602" s="146"/>
      <c r="T4602" s="147">
        <f>(DailySales!$S4602/DailySales!$R4602)+DailySales!$U4602</f>
        <v>2</v>
      </c>
      <c r="U4602" s="146">
        <v>2</v>
      </c>
      <c r="V4602" s="148">
        <f>+DailySales!$T4602*DailySales!$R4602</f>
        <v>24</v>
      </c>
      <c r="W4602" s="148">
        <f>+DailySales!$V4602*DailySales!$Q4602</f>
        <v>24</v>
      </c>
      <c r="X4602" s="148">
        <f>VLOOKUP(O4602,Stock[],6,FALSE)</f>
        <v>1260</v>
      </c>
      <c r="Y4602" s="148">
        <f>+DailySales!$V4602*DailySales!$X4602</f>
        <v>30240</v>
      </c>
      <c r="Z4602" s="146"/>
      <c r="AA4602" s="146"/>
      <c r="AB4602" s="146"/>
      <c r="AC4602" s="146"/>
      <c r="AD4602" s="146"/>
      <c r="AE4602" s="149">
        <v>760</v>
      </c>
      <c r="AF4602" s="150">
        <v>46078</v>
      </c>
      <c r="AG4602" s="151">
        <v>31000</v>
      </c>
      <c r="AH4602" s="150"/>
      <c r="AI4602" s="151"/>
      <c r="AJ4602" s="150"/>
      <c r="AK4602" s="151"/>
      <c r="AL4602" s="34"/>
      <c r="AM4602" s="39"/>
      <c r="AN460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03" spans="1:40" ht="19.5" customHeight="1" x14ac:dyDescent="0.25">
      <c r="A4603" s="141">
        <f t="shared" si="800"/>
        <v>2026</v>
      </c>
      <c r="B4603" s="141">
        <f t="shared" si="801"/>
        <v>2</v>
      </c>
      <c r="C4603" s="154">
        <v>46078</v>
      </c>
      <c r="D4603" s="142">
        <f t="shared" ca="1" si="802"/>
        <v>46097</v>
      </c>
      <c r="E4603" s="142" t="str">
        <f t="shared" ca="1" si="803"/>
        <v>0-Months</v>
      </c>
      <c r="F4603" s="142" t="str">
        <f>VLOOKUP(O4603,Stock[],5,FALSE)</f>
        <v>BE</v>
      </c>
      <c r="G4603" s="143" t="s">
        <v>3889</v>
      </c>
      <c r="H4603" s="144" t="s">
        <v>282</v>
      </c>
      <c r="I4603" s="145" t="s">
        <v>580</v>
      </c>
      <c r="J4603" s="141" t="str">
        <f>VLOOKUP(I4603,Customers[],2,FALSE)</f>
        <v>မစန်းနုဝေ</v>
      </c>
      <c r="K4603" s="141" t="str">
        <f>VLOOKUP(I4603,Customers[],4,FALSE)</f>
        <v>Pyawbwe</v>
      </c>
      <c r="L4603" s="32" t="str">
        <f>VLOOKUP(Table85[[#This Row],[CustomerID]],Table!H:K,3,0)</f>
        <v>အင်းကုန်း</v>
      </c>
      <c r="M4603" s="141" t="str">
        <f>VLOOKUP(I4603,Customers[],5,FALSE)</f>
        <v>Van-1</v>
      </c>
      <c r="N4603" s="145" t="s">
        <v>9</v>
      </c>
      <c r="O4603" s="146" t="s">
        <v>225</v>
      </c>
      <c r="P4603" s="141" t="str">
        <f>VLOOKUP(O4603,Stock[],2,FALSE)</f>
        <v>ချယ်ရီသံပုရာအရက်သန့်ကော် (1Ltr)</v>
      </c>
      <c r="Q4603" s="147">
        <f>VLOOKUP(O4603,Stock[],3,FALSE)</f>
        <v>1</v>
      </c>
      <c r="R4603" s="147">
        <f>VLOOKUP(O4603,Stock[],4,FALSE)</f>
        <v>12</v>
      </c>
      <c r="S4603" s="146"/>
      <c r="T4603" s="147">
        <f>(DailySales!$S4603/DailySales!$R4603)+DailySales!$U4603</f>
        <v>2</v>
      </c>
      <c r="U4603" s="146">
        <v>2</v>
      </c>
      <c r="V4603" s="148">
        <f>+DailySales!$T4603*DailySales!$R4603</f>
        <v>24</v>
      </c>
      <c r="W4603" s="148">
        <f>+DailySales!$V4603*DailySales!$Q4603</f>
        <v>24</v>
      </c>
      <c r="X4603" s="148">
        <f>VLOOKUP(O4603,Stock[],6,FALSE)</f>
        <v>1260</v>
      </c>
      <c r="Y4603" s="148">
        <f>+DailySales!$V4603*DailySales!$X4603</f>
        <v>30240</v>
      </c>
      <c r="Z4603" s="146"/>
      <c r="AA4603" s="146"/>
      <c r="AB4603" s="146"/>
      <c r="AC4603" s="146"/>
      <c r="AD4603" s="146"/>
      <c r="AE4603" s="149">
        <v>760</v>
      </c>
      <c r="AF4603" s="150">
        <v>46078</v>
      </c>
      <c r="AG4603" s="151">
        <v>31000</v>
      </c>
      <c r="AH4603" s="150"/>
      <c r="AI4603" s="151"/>
      <c r="AJ4603" s="150"/>
      <c r="AK4603" s="151"/>
      <c r="AL4603" s="34"/>
      <c r="AM4603" s="39"/>
      <c r="AN460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04" spans="1:40" ht="19.5" customHeight="1" x14ac:dyDescent="0.25">
      <c r="A4604" s="141">
        <f t="shared" si="800"/>
        <v>2026</v>
      </c>
      <c r="B4604" s="141">
        <f t="shared" si="801"/>
        <v>2</v>
      </c>
      <c r="C4604" s="154">
        <v>46078</v>
      </c>
      <c r="D4604" s="142">
        <f t="shared" ca="1" si="802"/>
        <v>46097</v>
      </c>
      <c r="E4604" s="142" t="str">
        <f t="shared" ca="1" si="803"/>
        <v>0-Months</v>
      </c>
      <c r="F4604" s="142" t="str">
        <f>VLOOKUP(O4604,Stock[],5,FALSE)</f>
        <v>BE</v>
      </c>
      <c r="G4604" s="143" t="s">
        <v>3890</v>
      </c>
      <c r="H4604" s="144" t="s">
        <v>282</v>
      </c>
      <c r="I4604" s="145" t="s">
        <v>1754</v>
      </c>
      <c r="J4604" s="141" t="str">
        <f>VLOOKUP(I4604,Customers[],2,FALSE)</f>
        <v>စစ်ဆေးရေးဂိတ်လက်ဆောင်</v>
      </c>
      <c r="K4604" s="141">
        <f>VLOOKUP(I4604,Customers[],4,FALSE)</f>
        <v>0</v>
      </c>
      <c r="L4604" s="32">
        <f>VLOOKUP(Table85[[#This Row],[CustomerID]],Table!H:K,3,0)</f>
        <v>0</v>
      </c>
      <c r="M4604" s="141">
        <f>VLOOKUP(I4604,Customers[],5,FALSE)</f>
        <v>0</v>
      </c>
      <c r="N4604" s="145" t="s">
        <v>1751</v>
      </c>
      <c r="O4604" s="146" t="s">
        <v>217</v>
      </c>
      <c r="P4604" s="141" t="str">
        <f>VLOOKUP(O4604,Stock[],2,FALSE)</f>
        <v>လိမ္မော်ဖြူ</v>
      </c>
      <c r="Q4604" s="147">
        <f>VLOOKUP(O4604,Stock[],3,FALSE)</f>
        <v>0.64</v>
      </c>
      <c r="R4604" s="147">
        <f>VLOOKUP(O4604,Stock[],4,FALSE)</f>
        <v>24</v>
      </c>
      <c r="S4604" s="146">
        <v>3</v>
      </c>
      <c r="T4604" s="147">
        <f>(DailySales!$S4604/DailySales!$R4604)+DailySales!$U4604</f>
        <v>0.125</v>
      </c>
      <c r="U4604" s="146"/>
      <c r="V4604" s="148">
        <f>+DailySales!$T4604*DailySales!$R4604</f>
        <v>3</v>
      </c>
      <c r="W4604" s="148">
        <f>+DailySales!$V4604*DailySales!$Q4604</f>
        <v>1.92</v>
      </c>
      <c r="X4604" s="148">
        <f>VLOOKUP(O4604,Stock[],6,FALSE)</f>
        <v>1330</v>
      </c>
      <c r="Y4604" s="148">
        <f>+DailySales!$V4604*DailySales!$X4604</f>
        <v>3990</v>
      </c>
      <c r="Z4604" s="146"/>
      <c r="AA4604" s="146"/>
      <c r="AB4604" s="146"/>
      <c r="AC4604" s="146"/>
      <c r="AD4604" s="146"/>
      <c r="AE4604" s="149"/>
      <c r="AF4604" s="150">
        <v>46078</v>
      </c>
      <c r="AG4604" s="151">
        <v>3990</v>
      </c>
      <c r="AH4604" s="150"/>
      <c r="AI4604" s="151"/>
      <c r="AJ4604" s="150"/>
      <c r="AK4604" s="151"/>
      <c r="AL4604" s="34"/>
      <c r="AM4604" s="39"/>
      <c r="AN460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05" spans="1:40" ht="19.5" customHeight="1" x14ac:dyDescent="0.25">
      <c r="A4605" s="141">
        <f t="shared" si="800"/>
        <v>2026</v>
      </c>
      <c r="B4605" s="141">
        <f t="shared" si="801"/>
        <v>2</v>
      </c>
      <c r="C4605" s="154">
        <v>46078</v>
      </c>
      <c r="D4605" s="142">
        <f t="shared" ca="1" si="802"/>
        <v>46097</v>
      </c>
      <c r="E4605" s="142" t="str">
        <f t="shared" ca="1" si="803"/>
        <v>0-Months</v>
      </c>
      <c r="F4605" s="142" t="str">
        <f>VLOOKUP(O4605,Stock[],5,FALSE)</f>
        <v>BE</v>
      </c>
      <c r="G4605" s="143" t="s">
        <v>3891</v>
      </c>
      <c r="H4605" s="144" t="s">
        <v>282</v>
      </c>
      <c r="I4605" s="145" t="s">
        <v>1754</v>
      </c>
      <c r="J4605" s="141" t="str">
        <f>VLOOKUP(I4605,Customers[],2,FALSE)</f>
        <v>စစ်ဆေးရေးဂိတ်လက်ဆောင်</v>
      </c>
      <c r="K4605" s="141">
        <f>VLOOKUP(I4605,Customers[],4,FALSE)</f>
        <v>0</v>
      </c>
      <c r="L4605" s="32">
        <f>VLOOKUP(Table85[[#This Row],[CustomerID]],Table!H:K,3,0)</f>
        <v>0</v>
      </c>
      <c r="M4605" s="141">
        <f>VLOOKUP(I4605,Customers[],5,FALSE)</f>
        <v>0</v>
      </c>
      <c r="N4605" s="145" t="s">
        <v>1751</v>
      </c>
      <c r="O4605" s="146" t="s">
        <v>217</v>
      </c>
      <c r="P4605" s="141" t="str">
        <f>VLOOKUP(O4605,Stock[],2,FALSE)</f>
        <v>လိမ္မော်ဖြူ</v>
      </c>
      <c r="Q4605" s="147">
        <f>VLOOKUP(O4605,Stock[],3,FALSE)</f>
        <v>0.64</v>
      </c>
      <c r="R4605" s="147">
        <f>VLOOKUP(O4605,Stock[],4,FALSE)</f>
        <v>24</v>
      </c>
      <c r="S4605" s="146">
        <v>3</v>
      </c>
      <c r="T4605" s="147">
        <f>(DailySales!$S4605/DailySales!$R4605)+DailySales!$U4605</f>
        <v>0.125</v>
      </c>
      <c r="U4605" s="146"/>
      <c r="V4605" s="148">
        <f>+DailySales!$T4605*DailySales!$R4605</f>
        <v>3</v>
      </c>
      <c r="W4605" s="148">
        <f>+DailySales!$V4605*DailySales!$Q4605</f>
        <v>1.92</v>
      </c>
      <c r="X4605" s="148">
        <f>VLOOKUP(O4605,Stock[],6,FALSE)</f>
        <v>1330</v>
      </c>
      <c r="Y4605" s="148">
        <f>+DailySales!$V4605*DailySales!$X4605</f>
        <v>3990</v>
      </c>
      <c r="Z4605" s="146"/>
      <c r="AA4605" s="146"/>
      <c r="AB4605" s="146"/>
      <c r="AC4605" s="146"/>
      <c r="AD4605" s="146"/>
      <c r="AE4605" s="149"/>
      <c r="AF4605" s="150">
        <v>46078</v>
      </c>
      <c r="AG4605" s="151">
        <v>3990</v>
      </c>
      <c r="AH4605" s="150"/>
      <c r="AI4605" s="151"/>
      <c r="AJ4605" s="150"/>
      <c r="AK4605" s="151"/>
      <c r="AL4605" s="34"/>
      <c r="AM4605" s="39"/>
      <c r="AN460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06" spans="1:40" ht="19.5" customHeight="1" x14ac:dyDescent="0.25">
      <c r="A4606" s="141">
        <f t="shared" ref="A4606:A4614" si="804">YEAR(C4606)</f>
        <v>2026</v>
      </c>
      <c r="B4606" s="141">
        <f t="shared" ref="B4606:B4614" si="805">MONTH(C4606)</f>
        <v>2</v>
      </c>
      <c r="C4606" s="154">
        <v>46078</v>
      </c>
      <c r="D4606" s="142">
        <f t="shared" ref="D4606:D4614" ca="1" si="806">TODAY()</f>
        <v>46097</v>
      </c>
      <c r="E4606" s="142" t="str">
        <f t="shared" ref="E4606:E4614" ca="1" si="807">DATEDIF(C4606,D4606,"M")&amp;"-Months"</f>
        <v>0-Months</v>
      </c>
      <c r="F4606" s="142" t="str">
        <f>VLOOKUP(O4606,Stock[],5,FALSE)</f>
        <v>BE</v>
      </c>
      <c r="G4606" s="143" t="s">
        <v>3876</v>
      </c>
      <c r="H4606" s="144" t="s">
        <v>282</v>
      </c>
      <c r="I4606" s="145" t="s">
        <v>1754</v>
      </c>
      <c r="J4606" s="141" t="str">
        <f>VLOOKUP(I4606,Customers[],2,FALSE)</f>
        <v>စစ်ဆေးရေးဂိတ်လက်ဆောင်</v>
      </c>
      <c r="K4606" s="141">
        <f>VLOOKUP(I4606,Customers[],4,FALSE)</f>
        <v>0</v>
      </c>
      <c r="L4606" s="32">
        <f>VLOOKUP(Table85[[#This Row],[CustomerID]],Table!H:K,3,0)</f>
        <v>0</v>
      </c>
      <c r="M4606" s="141">
        <f>VLOOKUP(I4606,Customers[],5,FALSE)</f>
        <v>0</v>
      </c>
      <c r="N4606" s="145" t="s">
        <v>1751</v>
      </c>
      <c r="O4606" s="146" t="s">
        <v>217</v>
      </c>
      <c r="P4606" s="141" t="str">
        <f>VLOOKUP(O4606,Stock[],2,FALSE)</f>
        <v>လိမ္မော်ဖြူ</v>
      </c>
      <c r="Q4606" s="147">
        <f>VLOOKUP(O4606,Stock[],3,FALSE)</f>
        <v>0.64</v>
      </c>
      <c r="R4606" s="147">
        <f>VLOOKUP(O4606,Stock[],4,FALSE)</f>
        <v>24</v>
      </c>
      <c r="S4606" s="146">
        <v>3</v>
      </c>
      <c r="T4606" s="147">
        <f>(DailySales!$S4606/DailySales!$R4606)+DailySales!$U4606</f>
        <v>0.125</v>
      </c>
      <c r="U4606" s="146"/>
      <c r="V4606" s="148">
        <f>+DailySales!$T4606*DailySales!$R4606</f>
        <v>3</v>
      </c>
      <c r="W4606" s="148">
        <f>+DailySales!$V4606*DailySales!$Q4606</f>
        <v>1.92</v>
      </c>
      <c r="X4606" s="148">
        <f>VLOOKUP(O4606,Stock[],6,FALSE)</f>
        <v>1330</v>
      </c>
      <c r="Y4606" s="148">
        <f>+DailySales!$V4606*DailySales!$X4606</f>
        <v>3990</v>
      </c>
      <c r="Z4606" s="146"/>
      <c r="AA4606" s="146"/>
      <c r="AB4606" s="146"/>
      <c r="AC4606" s="146"/>
      <c r="AD4606" s="146"/>
      <c r="AE4606" s="149"/>
      <c r="AF4606" s="150">
        <v>46078</v>
      </c>
      <c r="AG4606" s="151">
        <v>3990</v>
      </c>
      <c r="AH4606" s="150"/>
      <c r="AI4606" s="151"/>
      <c r="AJ4606" s="150"/>
      <c r="AK4606" s="151"/>
      <c r="AL4606" s="34"/>
      <c r="AM4606" s="39"/>
      <c r="AN460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07" spans="1:40" ht="19.5" customHeight="1" x14ac:dyDescent="0.25">
      <c r="A4607" s="141">
        <f t="shared" si="804"/>
        <v>2026</v>
      </c>
      <c r="B4607" s="141">
        <f t="shared" si="805"/>
        <v>2</v>
      </c>
      <c r="C4607" s="154">
        <v>46078</v>
      </c>
      <c r="D4607" s="142">
        <f t="shared" ca="1" si="806"/>
        <v>46097</v>
      </c>
      <c r="E4607" s="142" t="str">
        <f t="shared" ca="1" si="807"/>
        <v>0-Months</v>
      </c>
      <c r="F4607" s="142" t="str">
        <f>VLOOKUP(O4607,Stock[],5,FALSE)</f>
        <v>BE</v>
      </c>
      <c r="G4607" s="143" t="s">
        <v>3892</v>
      </c>
      <c r="H4607" s="144" t="s">
        <v>282</v>
      </c>
      <c r="I4607" s="145" t="s">
        <v>1754</v>
      </c>
      <c r="J4607" s="141" t="str">
        <f>VLOOKUP(I4607,Customers[],2,FALSE)</f>
        <v>စစ်ဆေးရေးဂိတ်လက်ဆောင်</v>
      </c>
      <c r="K4607" s="141">
        <f>VLOOKUP(I4607,Customers[],4,FALSE)</f>
        <v>0</v>
      </c>
      <c r="L4607" s="32">
        <f>VLOOKUP(Table85[[#This Row],[CustomerID]],Table!H:K,3,0)</f>
        <v>0</v>
      </c>
      <c r="M4607" s="141">
        <f>VLOOKUP(I4607,Customers[],5,FALSE)</f>
        <v>0</v>
      </c>
      <c r="N4607" s="145" t="s">
        <v>1751</v>
      </c>
      <c r="O4607" s="146" t="s">
        <v>217</v>
      </c>
      <c r="P4607" s="141" t="str">
        <f>VLOOKUP(O4607,Stock[],2,FALSE)</f>
        <v>လိမ္မော်ဖြူ</v>
      </c>
      <c r="Q4607" s="147">
        <f>VLOOKUP(O4607,Stock[],3,FALSE)</f>
        <v>0.64</v>
      </c>
      <c r="R4607" s="147">
        <f>VLOOKUP(O4607,Stock[],4,FALSE)</f>
        <v>24</v>
      </c>
      <c r="S4607" s="146">
        <v>3</v>
      </c>
      <c r="T4607" s="147">
        <f>(DailySales!$S4607/DailySales!$R4607)+DailySales!$U4607</f>
        <v>0.125</v>
      </c>
      <c r="U4607" s="146"/>
      <c r="V4607" s="148">
        <f>+DailySales!$T4607*DailySales!$R4607</f>
        <v>3</v>
      </c>
      <c r="W4607" s="148">
        <f>+DailySales!$V4607*DailySales!$Q4607</f>
        <v>1.92</v>
      </c>
      <c r="X4607" s="148">
        <f>VLOOKUP(O4607,Stock[],6,FALSE)</f>
        <v>1330</v>
      </c>
      <c r="Y4607" s="148">
        <f>+DailySales!$V4607*DailySales!$X4607</f>
        <v>3990</v>
      </c>
      <c r="Z4607" s="146"/>
      <c r="AA4607" s="146"/>
      <c r="AB4607" s="146"/>
      <c r="AC4607" s="146"/>
      <c r="AD4607" s="146"/>
      <c r="AE4607" s="149"/>
      <c r="AF4607" s="150">
        <v>46078</v>
      </c>
      <c r="AG4607" s="151">
        <v>3990</v>
      </c>
      <c r="AH4607" s="150"/>
      <c r="AI4607" s="151"/>
      <c r="AJ4607" s="150"/>
      <c r="AK4607" s="151"/>
      <c r="AL4607" s="34"/>
      <c r="AM4607" s="39"/>
      <c r="AN460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08" spans="1:40" ht="19.5" customHeight="1" x14ac:dyDescent="0.25">
      <c r="A4608" s="141">
        <f t="shared" si="804"/>
        <v>2026</v>
      </c>
      <c r="B4608" s="141">
        <f t="shared" si="805"/>
        <v>2</v>
      </c>
      <c r="C4608" s="154">
        <v>46078</v>
      </c>
      <c r="D4608" s="142">
        <f t="shared" ca="1" si="806"/>
        <v>46097</v>
      </c>
      <c r="E4608" s="142" t="str">
        <f t="shared" ca="1" si="807"/>
        <v>0-Months</v>
      </c>
      <c r="F4608" s="142" t="str">
        <f>VLOOKUP(O4608,Stock[],5,FALSE)</f>
        <v>BE</v>
      </c>
      <c r="G4608" s="143" t="s">
        <v>3893</v>
      </c>
      <c r="H4608" s="144" t="s">
        <v>282</v>
      </c>
      <c r="I4608" s="145" t="s">
        <v>1754</v>
      </c>
      <c r="J4608" s="141" t="str">
        <f>VLOOKUP(I4608,Customers[],2,FALSE)</f>
        <v>စစ်ဆေးရေးဂိတ်လက်ဆောင်</v>
      </c>
      <c r="K4608" s="141">
        <f>VLOOKUP(I4608,Customers[],4,FALSE)</f>
        <v>0</v>
      </c>
      <c r="L4608" s="32">
        <f>VLOOKUP(Table85[[#This Row],[CustomerID]],Table!H:K,3,0)</f>
        <v>0</v>
      </c>
      <c r="M4608" s="141">
        <f>VLOOKUP(I4608,Customers[],5,FALSE)</f>
        <v>0</v>
      </c>
      <c r="N4608" s="145" t="s">
        <v>1751</v>
      </c>
      <c r="O4608" s="146" t="s">
        <v>217</v>
      </c>
      <c r="P4608" s="141" t="str">
        <f>VLOOKUP(O4608,Stock[],2,FALSE)</f>
        <v>လိမ္မော်ဖြူ</v>
      </c>
      <c r="Q4608" s="147">
        <f>VLOOKUP(O4608,Stock[],3,FALSE)</f>
        <v>0.64</v>
      </c>
      <c r="R4608" s="147">
        <f>VLOOKUP(O4608,Stock[],4,FALSE)</f>
        <v>24</v>
      </c>
      <c r="S4608" s="146">
        <v>3</v>
      </c>
      <c r="T4608" s="147">
        <f>(DailySales!$S4608/DailySales!$R4608)+DailySales!$U4608</f>
        <v>0.125</v>
      </c>
      <c r="U4608" s="146"/>
      <c r="V4608" s="148">
        <f>+DailySales!$T4608*DailySales!$R4608</f>
        <v>3</v>
      </c>
      <c r="W4608" s="148">
        <f>+DailySales!$V4608*DailySales!$Q4608</f>
        <v>1.92</v>
      </c>
      <c r="X4608" s="148">
        <f>VLOOKUP(O4608,Stock[],6,FALSE)</f>
        <v>1330</v>
      </c>
      <c r="Y4608" s="148">
        <f>+DailySales!$V4608*DailySales!$X4608</f>
        <v>3990</v>
      </c>
      <c r="Z4608" s="146"/>
      <c r="AA4608" s="146"/>
      <c r="AB4608" s="146"/>
      <c r="AC4608" s="146"/>
      <c r="AD4608" s="146"/>
      <c r="AE4608" s="149"/>
      <c r="AF4608" s="150">
        <v>46078</v>
      </c>
      <c r="AG4608" s="151">
        <v>3990</v>
      </c>
      <c r="AH4608" s="150"/>
      <c r="AI4608" s="151"/>
      <c r="AJ4608" s="150"/>
      <c r="AK4608" s="151"/>
      <c r="AL4608" s="34"/>
      <c r="AM4608" s="39"/>
      <c r="AN460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09" spans="1:40" ht="19.5" customHeight="1" x14ac:dyDescent="0.25">
      <c r="A4609" s="141">
        <f t="shared" si="804"/>
        <v>2026</v>
      </c>
      <c r="B4609" s="141">
        <f t="shared" si="805"/>
        <v>2</v>
      </c>
      <c r="C4609" s="154">
        <v>46078</v>
      </c>
      <c r="D4609" s="142">
        <f t="shared" ca="1" si="806"/>
        <v>46097</v>
      </c>
      <c r="E4609" s="142" t="str">
        <f t="shared" ca="1" si="807"/>
        <v>0-Months</v>
      </c>
      <c r="F4609" s="142" t="str">
        <f>VLOOKUP(O4609,Stock[],5,FALSE)</f>
        <v>BE</v>
      </c>
      <c r="G4609" s="143" t="s">
        <v>3894</v>
      </c>
      <c r="H4609" s="144" t="s">
        <v>282</v>
      </c>
      <c r="I4609" s="145" t="s">
        <v>1754</v>
      </c>
      <c r="J4609" s="141" t="str">
        <f>VLOOKUP(I4609,Customers[],2,FALSE)</f>
        <v>စစ်ဆေးရေးဂိတ်လက်ဆောင်</v>
      </c>
      <c r="K4609" s="141">
        <f>VLOOKUP(I4609,Customers[],4,FALSE)</f>
        <v>0</v>
      </c>
      <c r="L4609" s="32">
        <f>VLOOKUP(Table85[[#This Row],[CustomerID]],Table!H:K,3,0)</f>
        <v>0</v>
      </c>
      <c r="M4609" s="141">
        <f>VLOOKUP(I4609,Customers[],5,FALSE)</f>
        <v>0</v>
      </c>
      <c r="N4609" s="145" t="s">
        <v>1751</v>
      </c>
      <c r="O4609" s="146" t="s">
        <v>217</v>
      </c>
      <c r="P4609" s="141" t="str">
        <f>VLOOKUP(O4609,Stock[],2,FALSE)</f>
        <v>လိမ္မော်ဖြူ</v>
      </c>
      <c r="Q4609" s="147">
        <f>VLOOKUP(O4609,Stock[],3,FALSE)</f>
        <v>0.64</v>
      </c>
      <c r="R4609" s="147">
        <f>VLOOKUP(O4609,Stock[],4,FALSE)</f>
        <v>24</v>
      </c>
      <c r="S4609" s="146">
        <v>3</v>
      </c>
      <c r="T4609" s="147">
        <f>(DailySales!$S4609/DailySales!$R4609)+DailySales!$U4609</f>
        <v>0.125</v>
      </c>
      <c r="U4609" s="146"/>
      <c r="V4609" s="148">
        <f>+DailySales!$T4609*DailySales!$R4609</f>
        <v>3</v>
      </c>
      <c r="W4609" s="148">
        <f>+DailySales!$V4609*DailySales!$Q4609</f>
        <v>1.92</v>
      </c>
      <c r="X4609" s="148">
        <f>VLOOKUP(O4609,Stock[],6,FALSE)</f>
        <v>1330</v>
      </c>
      <c r="Y4609" s="148">
        <f>+DailySales!$V4609*DailySales!$X4609</f>
        <v>3990</v>
      </c>
      <c r="Z4609" s="146"/>
      <c r="AA4609" s="146"/>
      <c r="AB4609" s="146"/>
      <c r="AC4609" s="146"/>
      <c r="AD4609" s="146"/>
      <c r="AE4609" s="149"/>
      <c r="AF4609" s="150">
        <v>46078</v>
      </c>
      <c r="AG4609" s="151">
        <v>3990</v>
      </c>
      <c r="AH4609" s="150"/>
      <c r="AI4609" s="151"/>
      <c r="AJ4609" s="150"/>
      <c r="AK4609" s="151"/>
      <c r="AL4609" s="34"/>
      <c r="AM4609" s="39"/>
      <c r="AN460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10" spans="1:40" ht="19.5" customHeight="1" x14ac:dyDescent="0.25">
      <c r="A4610" s="141">
        <f t="shared" si="804"/>
        <v>2026</v>
      </c>
      <c r="B4610" s="141">
        <f t="shared" si="805"/>
        <v>2</v>
      </c>
      <c r="C4610" s="154">
        <v>46078</v>
      </c>
      <c r="D4610" s="142">
        <f t="shared" ca="1" si="806"/>
        <v>46097</v>
      </c>
      <c r="E4610" s="142" t="str">
        <f t="shared" ca="1" si="807"/>
        <v>0-Months</v>
      </c>
      <c r="F4610" s="142" t="str">
        <f>VLOOKUP(O4610,Stock[],5,FALSE)</f>
        <v>BE</v>
      </c>
      <c r="G4610" s="143" t="s">
        <v>3895</v>
      </c>
      <c r="H4610" s="144" t="s">
        <v>282</v>
      </c>
      <c r="I4610" s="145" t="s">
        <v>1754</v>
      </c>
      <c r="J4610" s="141" t="str">
        <f>VLOOKUP(I4610,Customers[],2,FALSE)</f>
        <v>စစ်ဆေးရေးဂိတ်လက်ဆောင်</v>
      </c>
      <c r="K4610" s="141">
        <f>VLOOKUP(I4610,Customers[],4,FALSE)</f>
        <v>0</v>
      </c>
      <c r="L4610" s="32">
        <f>VLOOKUP(Table85[[#This Row],[CustomerID]],Table!H:K,3,0)</f>
        <v>0</v>
      </c>
      <c r="M4610" s="141">
        <f>VLOOKUP(I4610,Customers[],5,FALSE)</f>
        <v>0</v>
      </c>
      <c r="N4610" s="145" t="s">
        <v>1751</v>
      </c>
      <c r="O4610" s="146" t="s">
        <v>217</v>
      </c>
      <c r="P4610" s="141" t="str">
        <f>VLOOKUP(O4610,Stock[],2,FALSE)</f>
        <v>လိမ္မော်ဖြူ</v>
      </c>
      <c r="Q4610" s="147">
        <f>VLOOKUP(O4610,Stock[],3,FALSE)</f>
        <v>0.64</v>
      </c>
      <c r="R4610" s="147">
        <f>VLOOKUP(O4610,Stock[],4,FALSE)</f>
        <v>24</v>
      </c>
      <c r="S4610" s="146">
        <v>3</v>
      </c>
      <c r="T4610" s="147">
        <f>(DailySales!$S4610/DailySales!$R4610)+DailySales!$U4610</f>
        <v>0.125</v>
      </c>
      <c r="U4610" s="146"/>
      <c r="V4610" s="148">
        <f>+DailySales!$T4610*DailySales!$R4610</f>
        <v>3</v>
      </c>
      <c r="W4610" s="148">
        <f>+DailySales!$V4610*DailySales!$Q4610</f>
        <v>1.92</v>
      </c>
      <c r="X4610" s="148">
        <f>VLOOKUP(O4610,Stock[],6,FALSE)</f>
        <v>1330</v>
      </c>
      <c r="Y4610" s="148">
        <f>+DailySales!$V4610*DailySales!$X4610</f>
        <v>3990</v>
      </c>
      <c r="Z4610" s="146"/>
      <c r="AA4610" s="146"/>
      <c r="AB4610" s="146"/>
      <c r="AC4610" s="146"/>
      <c r="AD4610" s="146"/>
      <c r="AE4610" s="149"/>
      <c r="AF4610" s="150">
        <v>46078</v>
      </c>
      <c r="AG4610" s="151">
        <v>3990</v>
      </c>
      <c r="AH4610" s="150"/>
      <c r="AI4610" s="151"/>
      <c r="AJ4610" s="150"/>
      <c r="AK4610" s="151"/>
      <c r="AL4610" s="34"/>
      <c r="AM4610" s="39"/>
      <c r="AN461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11" spans="1:40" ht="19.5" customHeight="1" x14ac:dyDescent="0.25">
      <c r="A4611" s="141">
        <f t="shared" si="804"/>
        <v>2026</v>
      </c>
      <c r="B4611" s="141">
        <f t="shared" si="805"/>
        <v>2</v>
      </c>
      <c r="C4611" s="154">
        <v>46078</v>
      </c>
      <c r="D4611" s="142">
        <f t="shared" ca="1" si="806"/>
        <v>46097</v>
      </c>
      <c r="E4611" s="142" t="str">
        <f t="shared" ca="1" si="807"/>
        <v>0-Months</v>
      </c>
      <c r="F4611" s="142" t="str">
        <f>VLOOKUP(O4611,Stock[],5,FALSE)</f>
        <v>BE</v>
      </c>
      <c r="G4611" s="143" t="s">
        <v>3896</v>
      </c>
      <c r="H4611" s="144"/>
      <c r="I4611" s="145" t="s">
        <v>1852</v>
      </c>
      <c r="J4611" s="141" t="str">
        <f>VLOOKUP(I4611,Customers[],2,FALSE)</f>
        <v>Summer-1</v>
      </c>
      <c r="K4611" s="141" t="str">
        <f>VLOOKUP(I4611,Customers[],4,FALSE)</f>
        <v>Meiktila</v>
      </c>
      <c r="L4611" s="32" t="str">
        <f>VLOOKUP(Table85[[#This Row],[CustomerID]],Table!H:K,3,0)</f>
        <v>မိတ္ထီလာ</v>
      </c>
      <c r="M4611" s="141" t="str">
        <f>VLOOKUP(I4611,Customers[],5,FALSE)</f>
        <v>WholeSales</v>
      </c>
      <c r="N4611" s="145" t="s">
        <v>10</v>
      </c>
      <c r="O4611" s="146" t="s">
        <v>217</v>
      </c>
      <c r="P4611" s="141" t="str">
        <f>VLOOKUP(O4611,Stock[],2,FALSE)</f>
        <v>လိမ္မော်ဖြူ</v>
      </c>
      <c r="Q4611" s="147">
        <f>VLOOKUP(O4611,Stock[],3,FALSE)</f>
        <v>0.64</v>
      </c>
      <c r="R4611" s="147">
        <f>VLOOKUP(O4611,Stock[],4,FALSE)</f>
        <v>24</v>
      </c>
      <c r="S4611" s="146"/>
      <c r="T4611" s="147">
        <f>(DailySales!$S4611/DailySales!$R4611)+DailySales!$U4611</f>
        <v>50</v>
      </c>
      <c r="U4611" s="146">
        <v>50</v>
      </c>
      <c r="V4611" s="148">
        <f>+DailySales!$T4611*DailySales!$R4611</f>
        <v>1200</v>
      </c>
      <c r="W4611" s="148">
        <f>+DailySales!$V4611*DailySales!$Q4611</f>
        <v>768</v>
      </c>
      <c r="X4611" s="148">
        <f>VLOOKUP(O4611,Stock[],6,FALSE)</f>
        <v>1330</v>
      </c>
      <c r="Y4611" s="148">
        <f>+DailySales!$V4611*DailySales!$X4611</f>
        <v>1596000</v>
      </c>
      <c r="Z4611" s="146"/>
      <c r="AA4611" s="146"/>
      <c r="AB4611" s="146"/>
      <c r="AC4611" s="146"/>
      <c r="AD4611" s="146"/>
      <c r="AE4611" s="149"/>
      <c r="AF4611" s="150"/>
      <c r="AG4611" s="151"/>
      <c r="AH4611" s="150"/>
      <c r="AI4611" s="151"/>
      <c r="AJ4611" s="150"/>
      <c r="AK4611" s="151"/>
      <c r="AL4611" s="34"/>
      <c r="AM4611" s="39"/>
      <c r="AN461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1596000</v>
      </c>
    </row>
    <row r="4612" spans="1:40" ht="19.5" customHeight="1" x14ac:dyDescent="0.25">
      <c r="A4612" s="141">
        <f t="shared" si="804"/>
        <v>2026</v>
      </c>
      <c r="B4612" s="141">
        <f t="shared" si="805"/>
        <v>2</v>
      </c>
      <c r="C4612" s="154">
        <v>46078</v>
      </c>
      <c r="D4612" s="142">
        <f t="shared" ca="1" si="806"/>
        <v>46097</v>
      </c>
      <c r="E4612" s="142" t="str">
        <f t="shared" ca="1" si="807"/>
        <v>0-Months</v>
      </c>
      <c r="F4612" s="142" t="str">
        <f>VLOOKUP(O4612,Stock[],5,FALSE)</f>
        <v>BE</v>
      </c>
      <c r="G4612" s="143" t="s">
        <v>3896</v>
      </c>
      <c r="H4612" s="144"/>
      <c r="I4612" s="145" t="s">
        <v>1852</v>
      </c>
      <c r="J4612" s="141" t="str">
        <f>VLOOKUP(I4612,Customers[],2,FALSE)</f>
        <v>Summer-1</v>
      </c>
      <c r="K4612" s="141" t="str">
        <f>VLOOKUP(I4612,Customers[],4,FALSE)</f>
        <v>Meiktila</v>
      </c>
      <c r="L4612" s="32" t="str">
        <f>VLOOKUP(Table85[[#This Row],[CustomerID]],Table!H:K,3,0)</f>
        <v>မိတ္ထီလာ</v>
      </c>
      <c r="M4612" s="141" t="str">
        <f>VLOOKUP(I4612,Customers[],5,FALSE)</f>
        <v>WholeSales</v>
      </c>
      <c r="N4612" s="145" t="s">
        <v>10</v>
      </c>
      <c r="O4612" s="146" t="s">
        <v>2120</v>
      </c>
      <c r="P4612" s="141" t="str">
        <f>VLOOKUP(O4612,Stock[],2,FALSE)</f>
        <v>ဇေ အရက်သန့်</v>
      </c>
      <c r="Q4612" s="147">
        <f>VLOOKUP(O4612,Stock[],3,FALSE)</f>
        <v>0.64</v>
      </c>
      <c r="R4612" s="147">
        <f>VLOOKUP(O4612,Stock[],4,FALSE)</f>
        <v>14</v>
      </c>
      <c r="S4612" s="146"/>
      <c r="T4612" s="147">
        <f>(DailySales!$S4612/DailySales!$R4612)+DailySales!$U4612</f>
        <v>20</v>
      </c>
      <c r="U4612" s="146">
        <v>20</v>
      </c>
      <c r="V4612" s="148">
        <f>+DailySales!$T4612*DailySales!$R4612</f>
        <v>280</v>
      </c>
      <c r="W4612" s="148">
        <f>+DailySales!$V4612*DailySales!$Q4612</f>
        <v>179.20000000000002</v>
      </c>
      <c r="X4612" s="148">
        <f>VLOOKUP(O4612,Stock[],6,FALSE)</f>
        <v>1380</v>
      </c>
      <c r="Y4612" s="148">
        <f>+DailySales!$V4612*DailySales!$X4612</f>
        <v>386400</v>
      </c>
      <c r="Z4612" s="146"/>
      <c r="AA4612" s="146"/>
      <c r="AB4612" s="146"/>
      <c r="AC4612" s="146"/>
      <c r="AD4612" s="146"/>
      <c r="AE4612" s="149"/>
      <c r="AF4612" s="150"/>
      <c r="AG4612" s="151"/>
      <c r="AH4612" s="150"/>
      <c r="AI4612" s="151"/>
      <c r="AJ4612" s="150"/>
      <c r="AK4612" s="151"/>
      <c r="AL4612" s="34"/>
      <c r="AM4612" s="39"/>
      <c r="AN461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386400</v>
      </c>
    </row>
    <row r="4613" spans="1:40" ht="19.5" customHeight="1" x14ac:dyDescent="0.25">
      <c r="A4613" s="141">
        <f t="shared" si="804"/>
        <v>2026</v>
      </c>
      <c r="B4613" s="141">
        <f t="shared" si="805"/>
        <v>2</v>
      </c>
      <c r="C4613" s="154">
        <v>46078</v>
      </c>
      <c r="D4613" s="142">
        <f t="shared" ca="1" si="806"/>
        <v>46097</v>
      </c>
      <c r="E4613" s="142" t="str">
        <f t="shared" ca="1" si="807"/>
        <v>0-Months</v>
      </c>
      <c r="F4613" s="142" t="str">
        <f>VLOOKUP(O4613,Stock[],5,FALSE)</f>
        <v>BE</v>
      </c>
      <c r="G4613" s="143" t="s">
        <v>3896</v>
      </c>
      <c r="H4613" s="144"/>
      <c r="I4613" s="145" t="s">
        <v>1852</v>
      </c>
      <c r="J4613" s="141" t="str">
        <f>VLOOKUP(I4613,Customers[],2,FALSE)</f>
        <v>Summer-1</v>
      </c>
      <c r="K4613" s="141" t="str">
        <f>VLOOKUP(I4613,Customers[],4,FALSE)</f>
        <v>Meiktila</v>
      </c>
      <c r="L4613" s="32" t="str">
        <f>VLOOKUP(Table85[[#This Row],[CustomerID]],Table!H:K,3,0)</f>
        <v>မိတ္ထီလာ</v>
      </c>
      <c r="M4613" s="141" t="str">
        <f>VLOOKUP(I4613,Customers[],5,FALSE)</f>
        <v>WholeSales</v>
      </c>
      <c r="N4613" s="145" t="s">
        <v>10</v>
      </c>
      <c r="O4613" s="146" t="s">
        <v>209</v>
      </c>
      <c r="P4613" s="141" t="str">
        <f>VLOOKUP(O4613,Stock[],2,FALSE)</f>
        <v>ဇေယျဝတီ Red</v>
      </c>
      <c r="Q4613" s="147">
        <f>VLOOKUP(O4613,Stock[],3,FALSE)</f>
        <v>0.64</v>
      </c>
      <c r="R4613" s="147">
        <f>VLOOKUP(O4613,Stock[],4,FALSE)</f>
        <v>14</v>
      </c>
      <c r="S4613" s="146"/>
      <c r="T4613" s="147">
        <f>(DailySales!$S4613/DailySales!$R4613)+DailySales!$U4613</f>
        <v>30</v>
      </c>
      <c r="U4613" s="146">
        <v>30</v>
      </c>
      <c r="V4613" s="148">
        <f>+DailySales!$T4613*DailySales!$R4613</f>
        <v>420</v>
      </c>
      <c r="W4613" s="148">
        <f>+DailySales!$V4613*DailySales!$Q4613</f>
        <v>268.8</v>
      </c>
      <c r="X4613" s="148">
        <f>VLOOKUP(O4613,Stock[],6,FALSE)</f>
        <v>1330</v>
      </c>
      <c r="Y4613" s="148">
        <f>+DailySales!$V4613*DailySales!$X4613</f>
        <v>558600</v>
      </c>
      <c r="Z4613" s="146"/>
      <c r="AA4613" s="146"/>
      <c r="AB4613" s="146"/>
      <c r="AC4613" s="146"/>
      <c r="AD4613" s="146"/>
      <c r="AE4613" s="149"/>
      <c r="AF4613" s="150"/>
      <c r="AG4613" s="151"/>
      <c r="AH4613" s="150"/>
      <c r="AI4613" s="151"/>
      <c r="AJ4613" s="150"/>
      <c r="AK4613" s="151"/>
      <c r="AL4613" s="34"/>
      <c r="AM4613" s="39"/>
      <c r="AN461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558600</v>
      </c>
    </row>
    <row r="4614" spans="1:40" ht="19.5" customHeight="1" x14ac:dyDescent="0.25">
      <c r="A4614" s="141">
        <f t="shared" si="804"/>
        <v>2026</v>
      </c>
      <c r="B4614" s="141">
        <f t="shared" si="805"/>
        <v>2</v>
      </c>
      <c r="C4614" s="154">
        <v>46078</v>
      </c>
      <c r="D4614" s="142">
        <f t="shared" ca="1" si="806"/>
        <v>46097</v>
      </c>
      <c r="E4614" s="142" t="str">
        <f t="shared" ca="1" si="807"/>
        <v>0-Months</v>
      </c>
      <c r="F4614" s="142" t="str">
        <f>VLOOKUP(O4614,Stock[],5,FALSE)</f>
        <v>BE</v>
      </c>
      <c r="G4614" s="143" t="s">
        <v>3897</v>
      </c>
      <c r="H4614" s="144"/>
      <c r="I4614" s="145" t="s">
        <v>2971</v>
      </c>
      <c r="J4614" s="141" t="str">
        <f>VLOOKUP(I4614,Customers[],2,FALSE)</f>
        <v>Summer-2</v>
      </c>
      <c r="K4614" s="141" t="str">
        <f>VLOOKUP(I4614,Customers[],4,FALSE)</f>
        <v>Meiktila</v>
      </c>
      <c r="L4614" s="32" t="str">
        <f>VLOOKUP(Table85[[#This Row],[CustomerID]],Table!H:K,3,0)</f>
        <v>မိတ္ထီလာ</v>
      </c>
      <c r="M4614" s="141" t="str">
        <f>VLOOKUP(I4614,Customers[],5,FALSE)</f>
        <v>WholeSales</v>
      </c>
      <c r="N4614" s="145" t="s">
        <v>10</v>
      </c>
      <c r="O4614" s="146" t="s">
        <v>217</v>
      </c>
      <c r="P4614" s="141" t="str">
        <f>VLOOKUP(O4614,Stock[],2,FALSE)</f>
        <v>လိမ္မော်ဖြူ</v>
      </c>
      <c r="Q4614" s="147">
        <f>VLOOKUP(O4614,Stock[],3,FALSE)</f>
        <v>0.64</v>
      </c>
      <c r="R4614" s="147">
        <f>VLOOKUP(O4614,Stock[],4,FALSE)</f>
        <v>24</v>
      </c>
      <c r="S4614" s="146"/>
      <c r="T4614" s="147">
        <f>(DailySales!$S4614/DailySales!$R4614)+DailySales!$U4614</f>
        <v>20</v>
      </c>
      <c r="U4614" s="146">
        <v>20</v>
      </c>
      <c r="V4614" s="148">
        <f>+DailySales!$T4614*DailySales!$R4614</f>
        <v>480</v>
      </c>
      <c r="W4614" s="148">
        <f>+DailySales!$V4614*DailySales!$Q4614</f>
        <v>307.2</v>
      </c>
      <c r="X4614" s="148">
        <f>VLOOKUP(O4614,Stock[],6,FALSE)</f>
        <v>1330</v>
      </c>
      <c r="Y4614" s="148">
        <f>+DailySales!$V4614*DailySales!$X4614</f>
        <v>638400</v>
      </c>
      <c r="Z4614" s="146"/>
      <c r="AA4614" s="146"/>
      <c r="AB4614" s="146"/>
      <c r="AC4614" s="146"/>
      <c r="AD4614" s="146"/>
      <c r="AE4614" s="149"/>
      <c r="AF4614" s="150"/>
      <c r="AG4614" s="151"/>
      <c r="AH4614" s="150"/>
      <c r="AI4614" s="151"/>
      <c r="AJ4614" s="150">
        <v>46085</v>
      </c>
      <c r="AK4614" s="151">
        <v>638400</v>
      </c>
      <c r="AL4614" s="34"/>
      <c r="AM4614" s="39"/>
      <c r="AN461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15" spans="1:40" ht="19.5" customHeight="1" x14ac:dyDescent="0.25">
      <c r="A4615" s="141">
        <f t="shared" ref="A4615:A4623" si="808">YEAR(C4615)</f>
        <v>2026</v>
      </c>
      <c r="B4615" s="141">
        <f t="shared" ref="B4615:B4623" si="809">MONTH(C4615)</f>
        <v>2</v>
      </c>
      <c r="C4615" s="154">
        <v>46078</v>
      </c>
      <c r="D4615" s="142">
        <f t="shared" ref="D4615:D4623" ca="1" si="810">TODAY()</f>
        <v>46097</v>
      </c>
      <c r="E4615" s="142" t="str">
        <f t="shared" ref="E4615:E4623" ca="1" si="811">DATEDIF(C4615,D4615,"M")&amp;"-Months"</f>
        <v>0-Months</v>
      </c>
      <c r="F4615" s="142" t="str">
        <f>VLOOKUP(O4615,Stock[],5,FALSE)</f>
        <v>BE</v>
      </c>
      <c r="G4615" s="143" t="s">
        <v>3897</v>
      </c>
      <c r="H4615" s="144"/>
      <c r="I4615" s="145" t="s">
        <v>2971</v>
      </c>
      <c r="J4615" s="141" t="str">
        <f>VLOOKUP(I4615,Customers[],2,FALSE)</f>
        <v>Summer-2</v>
      </c>
      <c r="K4615" s="141" t="str">
        <f>VLOOKUP(I4615,Customers[],4,FALSE)</f>
        <v>Meiktila</v>
      </c>
      <c r="L4615" s="32" t="str">
        <f>VLOOKUP(Table85[[#This Row],[CustomerID]],Table!H:K,3,0)</f>
        <v>မိတ္ထီလာ</v>
      </c>
      <c r="M4615" s="141" t="str">
        <f>VLOOKUP(I4615,Customers[],5,FALSE)</f>
        <v>WholeSales</v>
      </c>
      <c r="N4615" s="145" t="s">
        <v>10</v>
      </c>
      <c r="O4615" s="146" t="s">
        <v>214</v>
      </c>
      <c r="P4615" s="141" t="str">
        <f>VLOOKUP(O4615,Stock[],2,FALSE)</f>
        <v>ကောင်းကြည်</v>
      </c>
      <c r="Q4615" s="147">
        <f>VLOOKUP(O4615,Stock[],3,FALSE)</f>
        <v>0.64</v>
      </c>
      <c r="R4615" s="147">
        <f>VLOOKUP(O4615,Stock[],4,FALSE)</f>
        <v>14</v>
      </c>
      <c r="S4615" s="146"/>
      <c r="T4615" s="147">
        <f>(DailySales!$S4615/DailySales!$R4615)+DailySales!$U4615</f>
        <v>50</v>
      </c>
      <c r="U4615" s="146">
        <v>50</v>
      </c>
      <c r="V4615" s="148">
        <f>+DailySales!$T4615*DailySales!$R4615</f>
        <v>700</v>
      </c>
      <c r="W4615" s="148">
        <f>+DailySales!$V4615*DailySales!$Q4615</f>
        <v>448</v>
      </c>
      <c r="X4615" s="148">
        <f>VLOOKUP(O4615,Stock[],6,FALSE)</f>
        <v>1330</v>
      </c>
      <c r="Y4615" s="148">
        <f>+DailySales!$V4615*DailySales!$X4615</f>
        <v>931000</v>
      </c>
      <c r="Z4615" s="146"/>
      <c r="AA4615" s="146"/>
      <c r="AB4615" s="146"/>
      <c r="AC4615" s="146"/>
      <c r="AD4615" s="146"/>
      <c r="AE4615" s="149"/>
      <c r="AF4615" s="150"/>
      <c r="AG4615" s="151"/>
      <c r="AH4615" s="150"/>
      <c r="AI4615" s="151"/>
      <c r="AJ4615" s="150">
        <v>46085</v>
      </c>
      <c r="AK4615" s="151">
        <v>931000</v>
      </c>
      <c r="AL4615" s="34"/>
      <c r="AM4615" s="39"/>
      <c r="AN461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16" spans="1:40" ht="19.5" customHeight="1" x14ac:dyDescent="0.25">
      <c r="A4616" s="141">
        <f t="shared" si="808"/>
        <v>2026</v>
      </c>
      <c r="B4616" s="141">
        <f t="shared" si="809"/>
        <v>2</v>
      </c>
      <c r="C4616" s="154">
        <v>46078</v>
      </c>
      <c r="D4616" s="142">
        <f t="shared" ca="1" si="810"/>
        <v>46097</v>
      </c>
      <c r="E4616" s="142" t="str">
        <f t="shared" ca="1" si="811"/>
        <v>0-Months</v>
      </c>
      <c r="F4616" s="142" t="str">
        <f>VLOOKUP(O4616,Stock[],5,FALSE)</f>
        <v>BE</v>
      </c>
      <c r="G4616" s="143" t="s">
        <v>3898</v>
      </c>
      <c r="H4616" s="144"/>
      <c r="I4616" s="145" t="s">
        <v>181</v>
      </c>
      <c r="J4616" s="141" t="str">
        <f>VLOOKUP(I4616,Customers[],2,FALSE)</f>
        <v>ရွှေမြင်း(ရွှေခြင်္သေ့)</v>
      </c>
      <c r="K4616" s="141" t="str">
        <f>VLOOKUP(I4616,Customers[],4,FALSE)</f>
        <v>Meiktila</v>
      </c>
      <c r="L4616" s="32" t="str">
        <f>VLOOKUP(Table85[[#This Row],[CustomerID]],Table!H:K,3,0)</f>
        <v>မိတ္ထီလာ</v>
      </c>
      <c r="M4616" s="141" t="str">
        <f>VLOOKUP(I4616,Customers[],5,FALSE)</f>
        <v>WholeSales/Contract</v>
      </c>
      <c r="N4616" s="145" t="s">
        <v>10</v>
      </c>
      <c r="O4616" s="146" t="s">
        <v>3025</v>
      </c>
      <c r="P4616" s="141" t="str">
        <f>VLOOKUP(O4616,Stock[],2,FALSE)</f>
        <v>မြန်မာရှောက်ပျား</v>
      </c>
      <c r="Q4616" s="147">
        <f>VLOOKUP(O4616,Stock[],3,FALSE)</f>
        <v>0.64</v>
      </c>
      <c r="R4616" s="147">
        <f>VLOOKUP(O4616,Stock[],4,FALSE)</f>
        <v>14</v>
      </c>
      <c r="S4616" s="146"/>
      <c r="T4616" s="147">
        <f>(DailySales!$S4616/DailySales!$R4616)+DailySales!$U4616</f>
        <v>30</v>
      </c>
      <c r="U4616" s="146">
        <v>30</v>
      </c>
      <c r="V4616" s="148">
        <f>+DailySales!$T4616*DailySales!$R4616</f>
        <v>420</v>
      </c>
      <c r="W4616" s="148">
        <f>+DailySales!$V4616*DailySales!$Q4616</f>
        <v>268.8</v>
      </c>
      <c r="X4616" s="148">
        <f>VLOOKUP(O4616,Stock[],6,FALSE)</f>
        <v>1370</v>
      </c>
      <c r="Y4616" s="148">
        <f>+DailySales!$V4616*DailySales!$X4616</f>
        <v>575400</v>
      </c>
      <c r="Z4616" s="146"/>
      <c r="AA4616" s="146"/>
      <c r="AB4616" s="146"/>
      <c r="AC4616" s="146"/>
      <c r="AD4616" s="146"/>
      <c r="AE4616" s="149"/>
      <c r="AF4616" s="150"/>
      <c r="AG4616" s="151"/>
      <c r="AH4616" s="150"/>
      <c r="AI4616" s="151"/>
      <c r="AJ4616" s="150"/>
      <c r="AK4616" s="151"/>
      <c r="AL4616" s="34"/>
      <c r="AM4616" s="39"/>
      <c r="AN461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575400</v>
      </c>
    </row>
    <row r="4617" spans="1:40" ht="19.5" customHeight="1" x14ac:dyDescent="0.25">
      <c r="A4617" s="141">
        <f t="shared" si="808"/>
        <v>2026</v>
      </c>
      <c r="B4617" s="141">
        <f t="shared" si="809"/>
        <v>2</v>
      </c>
      <c r="C4617" s="154">
        <v>46078</v>
      </c>
      <c r="D4617" s="142">
        <f t="shared" ca="1" si="810"/>
        <v>46097</v>
      </c>
      <c r="E4617" s="142" t="str">
        <f t="shared" ca="1" si="811"/>
        <v>0-Months</v>
      </c>
      <c r="F4617" s="142" t="str">
        <f>VLOOKUP(O4617,Stock[],5,FALSE)</f>
        <v>BE</v>
      </c>
      <c r="G4617" s="143" t="s">
        <v>3898</v>
      </c>
      <c r="H4617" s="144"/>
      <c r="I4617" s="145" t="s">
        <v>181</v>
      </c>
      <c r="J4617" s="141" t="str">
        <f>VLOOKUP(I4617,Customers[],2,FALSE)</f>
        <v>ရွှေမြင်း(ရွှေခြင်္သေ့)</v>
      </c>
      <c r="K4617" s="141" t="str">
        <f>VLOOKUP(I4617,Customers[],4,FALSE)</f>
        <v>Meiktila</v>
      </c>
      <c r="L4617" s="32" t="str">
        <f>VLOOKUP(Table85[[#This Row],[CustomerID]],Table!H:K,3,0)</f>
        <v>မိတ္ထီလာ</v>
      </c>
      <c r="M4617" s="141" t="str">
        <f>VLOOKUP(I4617,Customers[],5,FALSE)</f>
        <v>WholeSales/Contract</v>
      </c>
      <c r="N4617" s="145" t="s">
        <v>10</v>
      </c>
      <c r="O4617" s="146" t="s">
        <v>217</v>
      </c>
      <c r="P4617" s="141" t="str">
        <f>VLOOKUP(O4617,Stock[],2,FALSE)</f>
        <v>လိမ္မော်ဖြူ</v>
      </c>
      <c r="Q4617" s="147">
        <f>VLOOKUP(O4617,Stock[],3,FALSE)</f>
        <v>0.64</v>
      </c>
      <c r="R4617" s="147">
        <f>VLOOKUP(O4617,Stock[],4,FALSE)</f>
        <v>24</v>
      </c>
      <c r="S4617" s="146"/>
      <c r="T4617" s="147">
        <f>(DailySales!$S4617/DailySales!$R4617)+DailySales!$U4617</f>
        <v>10</v>
      </c>
      <c r="U4617" s="146">
        <v>10</v>
      </c>
      <c r="V4617" s="148">
        <f>+DailySales!$T4617*DailySales!$R4617</f>
        <v>240</v>
      </c>
      <c r="W4617" s="148">
        <f>+DailySales!$V4617*DailySales!$Q4617</f>
        <v>153.6</v>
      </c>
      <c r="X4617" s="148">
        <f>VLOOKUP(O4617,Stock[],6,FALSE)</f>
        <v>1330</v>
      </c>
      <c r="Y4617" s="148">
        <f>+DailySales!$V4617*DailySales!$X4617</f>
        <v>319200</v>
      </c>
      <c r="Z4617" s="146"/>
      <c r="AA4617" s="146"/>
      <c r="AB4617" s="146"/>
      <c r="AC4617" s="146"/>
      <c r="AD4617" s="146"/>
      <c r="AE4617" s="149"/>
      <c r="AF4617" s="150"/>
      <c r="AG4617" s="151"/>
      <c r="AH4617" s="150"/>
      <c r="AI4617" s="151"/>
      <c r="AJ4617" s="150"/>
      <c r="AK4617" s="151"/>
      <c r="AL4617" s="34"/>
      <c r="AM4617" s="39"/>
      <c r="AN461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319200</v>
      </c>
    </row>
    <row r="4618" spans="1:40" ht="19.5" customHeight="1" x14ac:dyDescent="0.25">
      <c r="A4618" s="141">
        <f t="shared" si="808"/>
        <v>2026</v>
      </c>
      <c r="B4618" s="141">
        <f t="shared" si="809"/>
        <v>2</v>
      </c>
      <c r="C4618" s="154">
        <v>46078</v>
      </c>
      <c r="D4618" s="142">
        <f t="shared" ca="1" si="810"/>
        <v>46097</v>
      </c>
      <c r="E4618" s="142" t="str">
        <f t="shared" ca="1" si="811"/>
        <v>0-Months</v>
      </c>
      <c r="F4618" s="142" t="str">
        <f>VLOOKUP(O4618,Stock[],5,FALSE)</f>
        <v>BE</v>
      </c>
      <c r="G4618" s="143" t="s">
        <v>3898</v>
      </c>
      <c r="H4618" s="144"/>
      <c r="I4618" s="145" t="s">
        <v>181</v>
      </c>
      <c r="J4618" s="141" t="str">
        <f>VLOOKUP(I4618,Customers[],2,FALSE)</f>
        <v>ရွှေမြင်း(ရွှေခြင်္သေ့)</v>
      </c>
      <c r="K4618" s="141" t="str">
        <f>VLOOKUP(I4618,Customers[],4,FALSE)</f>
        <v>Meiktila</v>
      </c>
      <c r="L4618" s="32" t="str">
        <f>VLOOKUP(Table85[[#This Row],[CustomerID]],Table!H:K,3,0)</f>
        <v>မိတ္ထီလာ</v>
      </c>
      <c r="M4618" s="141" t="str">
        <f>VLOOKUP(I4618,Customers[],5,FALSE)</f>
        <v>WholeSales/Contract</v>
      </c>
      <c r="N4618" s="145" t="s">
        <v>10</v>
      </c>
      <c r="O4618" s="146" t="s">
        <v>2120</v>
      </c>
      <c r="P4618" s="141" t="str">
        <f>VLOOKUP(O4618,Stock[],2,FALSE)</f>
        <v>ဇေ အရက်သန့်</v>
      </c>
      <c r="Q4618" s="147">
        <f>VLOOKUP(O4618,Stock[],3,FALSE)</f>
        <v>0.64</v>
      </c>
      <c r="R4618" s="147">
        <f>VLOOKUP(O4618,Stock[],4,FALSE)</f>
        <v>14</v>
      </c>
      <c r="S4618" s="146"/>
      <c r="T4618" s="147">
        <f>(DailySales!$S4618/DailySales!$R4618)+DailySales!$U4618</f>
        <v>25</v>
      </c>
      <c r="U4618" s="146">
        <v>25</v>
      </c>
      <c r="V4618" s="148">
        <f>+DailySales!$T4618*DailySales!$R4618</f>
        <v>350</v>
      </c>
      <c r="W4618" s="148">
        <f>+DailySales!$V4618*DailySales!$Q4618</f>
        <v>224</v>
      </c>
      <c r="X4618" s="148">
        <f>VLOOKUP(O4618,Stock[],6,FALSE)</f>
        <v>1380</v>
      </c>
      <c r="Y4618" s="148">
        <f>+DailySales!$V4618*DailySales!$X4618</f>
        <v>483000</v>
      </c>
      <c r="Z4618" s="146"/>
      <c r="AA4618" s="146"/>
      <c r="AB4618" s="146"/>
      <c r="AC4618" s="146"/>
      <c r="AD4618" s="146"/>
      <c r="AE4618" s="149"/>
      <c r="AF4618" s="150"/>
      <c r="AG4618" s="151"/>
      <c r="AH4618" s="150"/>
      <c r="AI4618" s="151"/>
      <c r="AJ4618" s="150"/>
      <c r="AK4618" s="151"/>
      <c r="AL4618" s="34"/>
      <c r="AM4618" s="39"/>
      <c r="AN461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483000</v>
      </c>
    </row>
    <row r="4619" spans="1:40" ht="19.5" customHeight="1" x14ac:dyDescent="0.25">
      <c r="A4619" s="141">
        <f t="shared" si="808"/>
        <v>2026</v>
      </c>
      <c r="B4619" s="141">
        <f t="shared" si="809"/>
        <v>2</v>
      </c>
      <c r="C4619" s="154">
        <v>46078</v>
      </c>
      <c r="D4619" s="142">
        <f t="shared" ca="1" si="810"/>
        <v>46097</v>
      </c>
      <c r="E4619" s="142" t="str">
        <f t="shared" ca="1" si="811"/>
        <v>0-Months</v>
      </c>
      <c r="F4619" s="142" t="str">
        <f>VLOOKUP(O4619,Stock[],5,FALSE)</f>
        <v>BE</v>
      </c>
      <c r="G4619" s="143" t="s">
        <v>3898</v>
      </c>
      <c r="H4619" s="144"/>
      <c r="I4619" s="145" t="s">
        <v>181</v>
      </c>
      <c r="J4619" s="141" t="str">
        <f>VLOOKUP(I4619,Customers[],2,FALSE)</f>
        <v>ရွှေမြင်း(ရွှေခြင်္သေ့)</v>
      </c>
      <c r="K4619" s="141" t="str">
        <f>VLOOKUP(I4619,Customers[],4,FALSE)</f>
        <v>Meiktila</v>
      </c>
      <c r="L4619" s="32" t="str">
        <f>VLOOKUP(Table85[[#This Row],[CustomerID]],Table!H:K,3,0)</f>
        <v>မိတ္ထီလာ</v>
      </c>
      <c r="M4619" s="141" t="str">
        <f>VLOOKUP(I4619,Customers[],5,FALSE)</f>
        <v>WholeSales/Contract</v>
      </c>
      <c r="N4619" s="145" t="s">
        <v>10</v>
      </c>
      <c r="O4619" s="146" t="s">
        <v>218</v>
      </c>
      <c r="P4619" s="141" t="str">
        <f>VLOOKUP(O4619,Stock[],2,FALSE)</f>
        <v>Black Cat</v>
      </c>
      <c r="Q4619" s="147">
        <f>VLOOKUP(O4619,Stock[],3,FALSE)</f>
        <v>0.64</v>
      </c>
      <c r="R4619" s="147">
        <f>VLOOKUP(O4619,Stock[],4,FALSE)</f>
        <v>24</v>
      </c>
      <c r="S4619" s="146"/>
      <c r="T4619" s="147">
        <f>(DailySales!$S4619/DailySales!$R4619)+DailySales!$U4619</f>
        <v>5</v>
      </c>
      <c r="U4619" s="146">
        <v>5</v>
      </c>
      <c r="V4619" s="148">
        <f>+DailySales!$T4619*DailySales!$R4619</f>
        <v>120</v>
      </c>
      <c r="W4619" s="148">
        <f>+DailySales!$V4619*DailySales!$Q4619</f>
        <v>76.8</v>
      </c>
      <c r="X4619" s="148">
        <f>VLOOKUP(O4619,Stock[],6,FALSE)</f>
        <v>1330</v>
      </c>
      <c r="Y4619" s="148">
        <f>+DailySales!$V4619*DailySales!$X4619</f>
        <v>159600</v>
      </c>
      <c r="Z4619" s="146"/>
      <c r="AA4619" s="146"/>
      <c r="AB4619" s="146"/>
      <c r="AC4619" s="146"/>
      <c r="AD4619" s="146"/>
      <c r="AE4619" s="149"/>
      <c r="AF4619" s="150"/>
      <c r="AG4619" s="151"/>
      <c r="AH4619" s="150"/>
      <c r="AI4619" s="151"/>
      <c r="AJ4619" s="150"/>
      <c r="AK4619" s="151"/>
      <c r="AL4619" s="34"/>
      <c r="AM4619" s="39"/>
      <c r="AN461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159600</v>
      </c>
    </row>
    <row r="4620" spans="1:40" ht="19.5" customHeight="1" x14ac:dyDescent="0.25">
      <c r="A4620" s="141">
        <f t="shared" si="808"/>
        <v>2026</v>
      </c>
      <c r="B4620" s="141">
        <f t="shared" si="809"/>
        <v>2</v>
      </c>
      <c r="C4620" s="154">
        <v>46078</v>
      </c>
      <c r="D4620" s="142">
        <f t="shared" ca="1" si="810"/>
        <v>46097</v>
      </c>
      <c r="E4620" s="142" t="str">
        <f t="shared" ca="1" si="811"/>
        <v>0-Months</v>
      </c>
      <c r="F4620" s="142" t="str">
        <f>VLOOKUP(O4620,Stock[],5,FALSE)</f>
        <v>BE</v>
      </c>
      <c r="G4620" s="143" t="s">
        <v>3898</v>
      </c>
      <c r="H4620" s="144"/>
      <c r="I4620" s="145" t="s">
        <v>181</v>
      </c>
      <c r="J4620" s="141" t="str">
        <f>VLOOKUP(I4620,Customers[],2,FALSE)</f>
        <v>ရွှေမြင်း(ရွှေခြင်္သေ့)</v>
      </c>
      <c r="K4620" s="141" t="str">
        <f>VLOOKUP(I4620,Customers[],4,FALSE)</f>
        <v>Meiktila</v>
      </c>
      <c r="L4620" s="32" t="str">
        <f>VLOOKUP(Table85[[#This Row],[CustomerID]],Table!H:K,3,0)</f>
        <v>မိတ္ထီလာ</v>
      </c>
      <c r="M4620" s="141" t="str">
        <f>VLOOKUP(I4620,Customers[],5,FALSE)</f>
        <v>WholeSales/Contract</v>
      </c>
      <c r="N4620" s="145" t="s">
        <v>10</v>
      </c>
      <c r="O4620" s="146" t="s">
        <v>214</v>
      </c>
      <c r="P4620" s="141" t="str">
        <f>VLOOKUP(O4620,Stock[],2,FALSE)</f>
        <v>ကောင်းကြည်</v>
      </c>
      <c r="Q4620" s="147">
        <f>VLOOKUP(O4620,Stock[],3,FALSE)</f>
        <v>0.64</v>
      </c>
      <c r="R4620" s="147">
        <f>VLOOKUP(O4620,Stock[],4,FALSE)</f>
        <v>14</v>
      </c>
      <c r="S4620" s="146"/>
      <c r="T4620" s="147">
        <f>(DailySales!$S4620/DailySales!$R4620)+DailySales!$U4620</f>
        <v>5</v>
      </c>
      <c r="U4620" s="146">
        <v>5</v>
      </c>
      <c r="V4620" s="148">
        <f>+DailySales!$T4620*DailySales!$R4620</f>
        <v>70</v>
      </c>
      <c r="W4620" s="148">
        <f>+DailySales!$V4620*DailySales!$Q4620</f>
        <v>44.800000000000004</v>
      </c>
      <c r="X4620" s="148">
        <f>VLOOKUP(O4620,Stock[],6,FALSE)</f>
        <v>1330</v>
      </c>
      <c r="Y4620" s="148">
        <f>+DailySales!$V4620*DailySales!$X4620</f>
        <v>93100</v>
      </c>
      <c r="Z4620" s="146"/>
      <c r="AA4620" s="146"/>
      <c r="AB4620" s="146"/>
      <c r="AC4620" s="146"/>
      <c r="AD4620" s="146"/>
      <c r="AE4620" s="149"/>
      <c r="AF4620" s="150"/>
      <c r="AG4620" s="151"/>
      <c r="AH4620" s="150"/>
      <c r="AI4620" s="151"/>
      <c r="AJ4620" s="150"/>
      <c r="AK4620" s="151"/>
      <c r="AL4620" s="34"/>
      <c r="AM4620" s="39"/>
      <c r="AN462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</v>
      </c>
    </row>
    <row r="4621" spans="1:40" ht="19.5" customHeight="1" x14ac:dyDescent="0.25">
      <c r="A4621" s="141">
        <f t="shared" si="808"/>
        <v>2026</v>
      </c>
      <c r="B4621" s="141">
        <f t="shared" si="809"/>
        <v>2</v>
      </c>
      <c r="C4621" s="154">
        <v>46078</v>
      </c>
      <c r="D4621" s="142">
        <f t="shared" ca="1" si="810"/>
        <v>46097</v>
      </c>
      <c r="E4621" s="142" t="str">
        <f t="shared" ca="1" si="811"/>
        <v>0-Months</v>
      </c>
      <c r="F4621" s="142" t="str">
        <f>VLOOKUP(O4621,Stock[],5,FALSE)</f>
        <v>BE</v>
      </c>
      <c r="G4621" s="143" t="s">
        <v>3898</v>
      </c>
      <c r="H4621" s="144"/>
      <c r="I4621" s="145" t="s">
        <v>181</v>
      </c>
      <c r="J4621" s="141" t="str">
        <f>VLOOKUP(I4621,Customers[],2,FALSE)</f>
        <v>ရွှေမြင်း(ရွှေခြင်္သေ့)</v>
      </c>
      <c r="K4621" s="141" t="str">
        <f>VLOOKUP(I4621,Customers[],4,FALSE)</f>
        <v>Meiktila</v>
      </c>
      <c r="L4621" s="32" t="str">
        <f>VLOOKUP(Table85[[#This Row],[CustomerID]],Table!H:K,3,0)</f>
        <v>မိတ္ထီလာ</v>
      </c>
      <c r="M4621" s="141" t="str">
        <f>VLOOKUP(I4621,Customers[],5,FALSE)</f>
        <v>WholeSales/Contract</v>
      </c>
      <c r="N4621" s="145" t="s">
        <v>10</v>
      </c>
      <c r="O4621" s="146" t="s">
        <v>205</v>
      </c>
      <c r="P4621" s="141" t="str">
        <f>VLOOKUP(O4621,Stock[],2,FALSE)</f>
        <v>ကောင်းကြည် ကော် 25%  (1Ltr )</v>
      </c>
      <c r="Q4621" s="147">
        <f>VLOOKUP(O4621,Stock[],3,FALSE)</f>
        <v>1</v>
      </c>
      <c r="R4621" s="147">
        <f>VLOOKUP(O4621,Stock[],4,FALSE)</f>
        <v>12</v>
      </c>
      <c r="S4621" s="146"/>
      <c r="T4621" s="147">
        <f>(DailySales!$S4621/DailySales!$R4621)+DailySales!$U4621</f>
        <v>10</v>
      </c>
      <c r="U4621" s="146">
        <v>10</v>
      </c>
      <c r="V4621" s="148">
        <f>+DailySales!$T4621*DailySales!$R4621</f>
        <v>120</v>
      </c>
      <c r="W4621" s="148">
        <f>+DailySales!$V4621*DailySales!$Q4621</f>
        <v>120</v>
      </c>
      <c r="X4621" s="148">
        <f>VLOOKUP(O4621,Stock[],6,FALSE)</f>
        <v>1530</v>
      </c>
      <c r="Y4621" s="148">
        <f>+DailySales!$V4621*DailySales!$X4621</f>
        <v>183600</v>
      </c>
      <c r="Z4621" s="146"/>
      <c r="AA4621" s="146"/>
      <c r="AB4621" s="146"/>
      <c r="AC4621" s="146"/>
      <c r="AD4621" s="146"/>
      <c r="AE4621" s="149"/>
      <c r="AF4621" s="150"/>
      <c r="AG4621" s="151"/>
      <c r="AH4621" s="150"/>
      <c r="AI4621" s="151"/>
      <c r="AJ4621" s="150"/>
      <c r="AK4621" s="151"/>
      <c r="AL4621" s="34"/>
      <c r="AM4621" s="39"/>
      <c r="AN462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183600</v>
      </c>
    </row>
    <row r="4622" spans="1:40" ht="19.5" customHeight="1" x14ac:dyDescent="0.25">
      <c r="A4622" s="141">
        <f t="shared" si="808"/>
        <v>2026</v>
      </c>
      <c r="B4622" s="141">
        <f t="shared" si="809"/>
        <v>2</v>
      </c>
      <c r="C4622" s="154">
        <v>46078</v>
      </c>
      <c r="D4622" s="142">
        <f t="shared" ca="1" si="810"/>
        <v>46097</v>
      </c>
      <c r="E4622" s="142" t="str">
        <f t="shared" ca="1" si="811"/>
        <v>0-Months</v>
      </c>
      <c r="F4622" s="142" t="str">
        <f>VLOOKUP(O4622,Stock[],5,FALSE)</f>
        <v>BE</v>
      </c>
      <c r="G4622" s="143" t="s">
        <v>3899</v>
      </c>
      <c r="H4622" s="144"/>
      <c r="I4622" s="145" t="s">
        <v>193</v>
      </c>
      <c r="J4622" s="141" t="str">
        <f>VLOOKUP(I4622,Customers[],2,FALSE)</f>
        <v>ရွှေမြင်း(မခင်မာဌေး)</v>
      </c>
      <c r="K4622" s="141" t="str">
        <f>VLOOKUP(I4622,Customers[],4,FALSE)</f>
        <v>Meiktila</v>
      </c>
      <c r="L4622" s="32" t="str">
        <f>VLOOKUP(Table85[[#This Row],[CustomerID]],Table!H:K,3,0)</f>
        <v>ကျွဲတပ်ဆုံ</v>
      </c>
      <c r="M4622" s="141" t="str">
        <f>VLOOKUP(I4622,Customers[],5,FALSE)</f>
        <v>WholeSales/Contract</v>
      </c>
      <c r="N4622" s="145" t="s">
        <v>10</v>
      </c>
      <c r="O4622" s="146" t="s">
        <v>217</v>
      </c>
      <c r="P4622" s="141" t="str">
        <f>VLOOKUP(O4622,Stock[],2,FALSE)</f>
        <v>လိမ္မော်ဖြူ</v>
      </c>
      <c r="Q4622" s="147">
        <f>VLOOKUP(O4622,Stock[],3,FALSE)</f>
        <v>0.64</v>
      </c>
      <c r="R4622" s="147">
        <f>VLOOKUP(O4622,Stock[],4,FALSE)</f>
        <v>24</v>
      </c>
      <c r="S4622" s="146"/>
      <c r="T4622" s="147">
        <f>(DailySales!$S4622/DailySales!$R4622)+DailySales!$U4622</f>
        <v>200</v>
      </c>
      <c r="U4622" s="146">
        <v>200</v>
      </c>
      <c r="V4622" s="148">
        <f>+DailySales!$T4622*DailySales!$R4622</f>
        <v>4800</v>
      </c>
      <c r="W4622" s="148">
        <f>+DailySales!$V4622*DailySales!$Q4622</f>
        <v>3072</v>
      </c>
      <c r="X4622" s="148">
        <f>VLOOKUP(O4622,Stock[],6,FALSE)</f>
        <v>1330</v>
      </c>
      <c r="Y4622" s="148">
        <f>+DailySales!$V4622*DailySales!$X4622</f>
        <v>6384000</v>
      </c>
      <c r="Z4622" s="146"/>
      <c r="AA4622" s="146"/>
      <c r="AB4622" s="146"/>
      <c r="AC4622" s="146"/>
      <c r="AD4622" s="146"/>
      <c r="AE4622" s="149"/>
      <c r="AF4622" s="150"/>
      <c r="AG4622" s="151"/>
      <c r="AH4622" s="150"/>
      <c r="AI4622" s="151"/>
      <c r="AJ4622" s="150"/>
      <c r="AK4622" s="151"/>
      <c r="AL4622" s="34"/>
      <c r="AM4622" s="39"/>
      <c r="AN462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6384000</v>
      </c>
    </row>
    <row r="4623" spans="1:40" ht="19.5" customHeight="1" x14ac:dyDescent="0.25">
      <c r="A4623" s="141">
        <f t="shared" si="808"/>
        <v>2026</v>
      </c>
      <c r="B4623" s="141">
        <f t="shared" si="809"/>
        <v>2</v>
      </c>
      <c r="C4623" s="154">
        <v>46078</v>
      </c>
      <c r="D4623" s="142">
        <f t="shared" ca="1" si="810"/>
        <v>46097</v>
      </c>
      <c r="E4623" s="142" t="str">
        <f t="shared" ca="1" si="811"/>
        <v>0-Months</v>
      </c>
      <c r="F4623" s="142" t="str">
        <f>VLOOKUP(O4623,Stock[],5,FALSE)</f>
        <v>BE</v>
      </c>
      <c r="G4623" s="143" t="s">
        <v>3900</v>
      </c>
      <c r="H4623" s="144"/>
      <c r="I4623" s="145" t="s">
        <v>239</v>
      </c>
      <c r="J4623" s="141" t="str">
        <f>VLOOKUP(I4623,Customers[],2,FALSE)</f>
        <v>ဦးရဲမြင့်</v>
      </c>
      <c r="K4623" s="141" t="str">
        <f>VLOOKUP(I4623,Customers[],4,FALSE)</f>
        <v>Pyawbwe</v>
      </c>
      <c r="L4623" s="32" t="str">
        <f>VLOOKUP(Table85[[#This Row],[CustomerID]],Table!H:K,3,0)</f>
        <v>ပျော်ဘွယ်</v>
      </c>
      <c r="M4623" s="141" t="str">
        <f>VLOOKUP(I4623,Customers[],5,FALSE)</f>
        <v>WholeSales/Contract</v>
      </c>
      <c r="N4623" s="145" t="s">
        <v>10</v>
      </c>
      <c r="O4623" s="146" t="s">
        <v>240</v>
      </c>
      <c r="P4623" s="141" t="str">
        <f>VLOOKUP(O4623,Stock[],2,FALSE)</f>
        <v>သံပုရာအရက်</v>
      </c>
      <c r="Q4623" s="147">
        <f>VLOOKUP(O4623,Stock[],3,FALSE)</f>
        <v>0.64</v>
      </c>
      <c r="R4623" s="147">
        <f>VLOOKUP(O4623,Stock[],4,FALSE)</f>
        <v>14</v>
      </c>
      <c r="S4623" s="146"/>
      <c r="T4623" s="147">
        <f>(DailySales!$S4623/DailySales!$R4623)+DailySales!$U4623</f>
        <v>50</v>
      </c>
      <c r="U4623" s="146">
        <v>50</v>
      </c>
      <c r="V4623" s="148">
        <f>+DailySales!$T4623*DailySales!$R4623</f>
        <v>700</v>
      </c>
      <c r="W4623" s="148">
        <f>+DailySales!$V4623*DailySales!$Q4623</f>
        <v>448</v>
      </c>
      <c r="X4623" s="148">
        <f>VLOOKUP(O4623,Stock[],6,FALSE)</f>
        <v>1330</v>
      </c>
      <c r="Y4623" s="148">
        <f>+DailySales!$V4623*DailySales!$X4623</f>
        <v>931000</v>
      </c>
      <c r="Z4623" s="146"/>
      <c r="AA4623" s="146"/>
      <c r="AB4623" s="146"/>
      <c r="AC4623" s="146"/>
      <c r="AD4623" s="146"/>
      <c r="AE4623" s="149"/>
      <c r="AF4623" s="150"/>
      <c r="AG4623" s="151"/>
      <c r="AH4623" s="150"/>
      <c r="AI4623" s="151"/>
      <c r="AJ4623" s="150">
        <v>46081</v>
      </c>
      <c r="AK4623" s="151">
        <v>931000</v>
      </c>
      <c r="AL4623" s="34"/>
      <c r="AM4623" s="39"/>
      <c r="AN462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24" spans="1:40" ht="19.5" customHeight="1" x14ac:dyDescent="0.25">
      <c r="A4624" s="141">
        <f t="shared" ref="A4624:A4632" si="812">YEAR(C4624)</f>
        <v>2026</v>
      </c>
      <c r="B4624" s="141">
        <f t="shared" ref="B4624:B4632" si="813">MONTH(C4624)</f>
        <v>2</v>
      </c>
      <c r="C4624" s="154">
        <v>46078</v>
      </c>
      <c r="D4624" s="142">
        <f t="shared" ref="D4624:D4632" ca="1" si="814">TODAY()</f>
        <v>46097</v>
      </c>
      <c r="E4624" s="142" t="str">
        <f t="shared" ref="E4624:E4633" ca="1" si="815">DATEDIF(C4624,D4624,"M")&amp;"-Months"</f>
        <v>0-Months</v>
      </c>
      <c r="F4624" s="142" t="str">
        <f>VLOOKUP(O4624,Stock[],5,FALSE)</f>
        <v>BE</v>
      </c>
      <c r="G4624" s="143" t="s">
        <v>3900</v>
      </c>
      <c r="H4624" s="144"/>
      <c r="I4624" s="145" t="s">
        <v>239</v>
      </c>
      <c r="J4624" s="141" t="str">
        <f>VLOOKUP(I4624,Customers[],2,FALSE)</f>
        <v>ဦးရဲမြင့်</v>
      </c>
      <c r="K4624" s="141" t="str">
        <f>VLOOKUP(I4624,Customers[],4,FALSE)</f>
        <v>Pyawbwe</v>
      </c>
      <c r="L4624" s="32" t="str">
        <f>VLOOKUP(Table85[[#This Row],[CustomerID]],Table!H:K,3,0)</f>
        <v>ပျော်ဘွယ်</v>
      </c>
      <c r="M4624" s="141" t="str">
        <f>VLOOKUP(I4624,Customers[],5,FALSE)</f>
        <v>WholeSales/Contract</v>
      </c>
      <c r="N4624" s="145" t="s">
        <v>10</v>
      </c>
      <c r="O4624" s="146" t="s">
        <v>220</v>
      </c>
      <c r="P4624" s="141" t="str">
        <f>VLOOKUP(O4624,Stock[],2,FALSE)</f>
        <v>မြန်မာရှောက်ပျား</v>
      </c>
      <c r="Q4624" s="147">
        <f>VLOOKUP(O4624,Stock[],3,FALSE)</f>
        <v>0.64</v>
      </c>
      <c r="R4624" s="147">
        <f>VLOOKUP(O4624,Stock[],4,FALSE)</f>
        <v>14</v>
      </c>
      <c r="S4624" s="146"/>
      <c r="T4624" s="147">
        <f>(DailySales!$S4624/DailySales!$R4624)+DailySales!$U4624</f>
        <v>330</v>
      </c>
      <c r="U4624" s="146">
        <v>330</v>
      </c>
      <c r="V4624" s="148">
        <f>+DailySales!$T4624*DailySales!$R4624</f>
        <v>4620</v>
      </c>
      <c r="W4624" s="148">
        <f>+DailySales!$V4624*DailySales!$Q4624</f>
        <v>2956.8</v>
      </c>
      <c r="X4624" s="148">
        <f>VLOOKUP(O4624,Stock[],6,FALSE)</f>
        <v>1370</v>
      </c>
      <c r="Y4624" s="148">
        <f>+DailySales!$V4624*DailySales!$X4624</f>
        <v>6329400</v>
      </c>
      <c r="Z4624" s="146"/>
      <c r="AA4624" s="146"/>
      <c r="AB4624" s="146"/>
      <c r="AC4624" s="146"/>
      <c r="AD4624" s="146"/>
      <c r="AE4624" s="149"/>
      <c r="AF4624" s="150"/>
      <c r="AG4624" s="151"/>
      <c r="AH4624" s="150"/>
      <c r="AI4624" s="151"/>
      <c r="AJ4624" s="150">
        <v>46081</v>
      </c>
      <c r="AK4624" s="151">
        <v>6329400</v>
      </c>
      <c r="AL4624" s="34"/>
      <c r="AM4624" s="39"/>
      <c r="AN462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25" spans="1:40" ht="19.5" customHeight="1" x14ac:dyDescent="0.25">
      <c r="A4625" s="141">
        <f t="shared" si="812"/>
        <v>2026</v>
      </c>
      <c r="B4625" s="141">
        <f t="shared" si="813"/>
        <v>2</v>
      </c>
      <c r="C4625" s="154">
        <v>46078</v>
      </c>
      <c r="D4625" s="142">
        <f t="shared" ca="1" si="814"/>
        <v>46097</v>
      </c>
      <c r="E4625" s="142" t="str">
        <f t="shared" ca="1" si="815"/>
        <v>0-Months</v>
      </c>
      <c r="F4625" s="142" t="str">
        <f>VLOOKUP(O4625,Stock[],5,FALSE)</f>
        <v>BE</v>
      </c>
      <c r="G4625" s="143" t="s">
        <v>3900</v>
      </c>
      <c r="H4625" s="144"/>
      <c r="I4625" s="145" t="s">
        <v>239</v>
      </c>
      <c r="J4625" s="141" t="str">
        <f>VLOOKUP(I4625,Customers[],2,FALSE)</f>
        <v>ဦးရဲမြင့်</v>
      </c>
      <c r="K4625" s="141" t="str">
        <f>VLOOKUP(I4625,Customers[],4,FALSE)</f>
        <v>Pyawbwe</v>
      </c>
      <c r="L4625" s="32" t="str">
        <f>VLOOKUP(Table85[[#This Row],[CustomerID]],Table!H:K,3,0)</f>
        <v>ပျော်ဘွယ်</v>
      </c>
      <c r="M4625" s="141" t="str">
        <f>VLOOKUP(I4625,Customers[],5,FALSE)</f>
        <v>WholeSales/Contract</v>
      </c>
      <c r="N4625" s="145" t="s">
        <v>10</v>
      </c>
      <c r="O4625" s="146" t="s">
        <v>217</v>
      </c>
      <c r="P4625" s="141" t="str">
        <f>VLOOKUP(O4625,Stock[],2,FALSE)</f>
        <v>လိမ္မော်ဖြူ</v>
      </c>
      <c r="Q4625" s="147">
        <f>VLOOKUP(O4625,Stock[],3,FALSE)</f>
        <v>0.64</v>
      </c>
      <c r="R4625" s="147">
        <f>VLOOKUP(O4625,Stock[],4,FALSE)</f>
        <v>24</v>
      </c>
      <c r="S4625" s="146"/>
      <c r="T4625" s="147">
        <f>(DailySales!$S4625/DailySales!$R4625)+DailySales!$U4625</f>
        <v>90</v>
      </c>
      <c r="U4625" s="146">
        <v>90</v>
      </c>
      <c r="V4625" s="148">
        <f>+DailySales!$T4625*DailySales!$R4625</f>
        <v>2160</v>
      </c>
      <c r="W4625" s="148">
        <f>+DailySales!$V4625*DailySales!$Q4625</f>
        <v>1382.4</v>
      </c>
      <c r="X4625" s="148">
        <f>VLOOKUP(O4625,Stock[],6,FALSE)</f>
        <v>1330</v>
      </c>
      <c r="Y4625" s="148">
        <f>+DailySales!$V4625*DailySales!$X4625</f>
        <v>2872800</v>
      </c>
      <c r="Z4625" s="146"/>
      <c r="AA4625" s="146"/>
      <c r="AB4625" s="146"/>
      <c r="AC4625" s="146"/>
      <c r="AD4625" s="146"/>
      <c r="AE4625" s="149"/>
      <c r="AF4625" s="150"/>
      <c r="AG4625" s="151"/>
      <c r="AH4625" s="150"/>
      <c r="AI4625" s="151"/>
      <c r="AJ4625" s="150">
        <v>46081</v>
      </c>
      <c r="AK4625" s="151">
        <v>2872800</v>
      </c>
      <c r="AL4625" s="34"/>
      <c r="AM4625" s="39"/>
      <c r="AN462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26" spans="1:40" ht="19.5" customHeight="1" x14ac:dyDescent="0.25">
      <c r="A4626" s="141">
        <f t="shared" si="812"/>
        <v>2026</v>
      </c>
      <c r="B4626" s="141">
        <f t="shared" si="813"/>
        <v>2</v>
      </c>
      <c r="C4626" s="154">
        <v>46078</v>
      </c>
      <c r="D4626" s="142">
        <f t="shared" ca="1" si="814"/>
        <v>46097</v>
      </c>
      <c r="E4626" s="142" t="str">
        <f t="shared" ca="1" si="815"/>
        <v>0-Months</v>
      </c>
      <c r="F4626" s="142" t="str">
        <f>VLOOKUP(O4626,Stock[],5,FALSE)</f>
        <v>BE</v>
      </c>
      <c r="G4626" s="143" t="s">
        <v>3900</v>
      </c>
      <c r="H4626" s="144"/>
      <c r="I4626" s="145" t="s">
        <v>239</v>
      </c>
      <c r="J4626" s="141" t="str">
        <f>VLOOKUP(I4626,Customers[],2,FALSE)</f>
        <v>ဦးရဲမြင့်</v>
      </c>
      <c r="K4626" s="141" t="str">
        <f>VLOOKUP(I4626,Customers[],4,FALSE)</f>
        <v>Pyawbwe</v>
      </c>
      <c r="L4626" s="32" t="str">
        <f>VLOOKUP(Table85[[#This Row],[CustomerID]],Table!H:K,3,0)</f>
        <v>ပျော်ဘွယ်</v>
      </c>
      <c r="M4626" s="141" t="str">
        <f>VLOOKUP(I4626,Customers[],5,FALSE)</f>
        <v>WholeSales/Contract</v>
      </c>
      <c r="N4626" s="145" t="s">
        <v>10</v>
      </c>
      <c r="O4626" s="146" t="s">
        <v>209</v>
      </c>
      <c r="P4626" s="141" t="str">
        <f>VLOOKUP(O4626,Stock[],2,FALSE)</f>
        <v>ဇေယျဝတီ Red</v>
      </c>
      <c r="Q4626" s="147">
        <f>VLOOKUP(O4626,Stock[],3,FALSE)</f>
        <v>0.64</v>
      </c>
      <c r="R4626" s="147">
        <f>VLOOKUP(O4626,Stock[],4,FALSE)</f>
        <v>14</v>
      </c>
      <c r="S4626" s="146"/>
      <c r="T4626" s="147">
        <f>(DailySales!$S4626/DailySales!$R4626)+DailySales!$U4626</f>
        <v>90</v>
      </c>
      <c r="U4626" s="146">
        <v>90</v>
      </c>
      <c r="V4626" s="148">
        <f>+DailySales!$T4626*DailySales!$R4626</f>
        <v>1260</v>
      </c>
      <c r="W4626" s="148">
        <f>+DailySales!$V4626*DailySales!$Q4626</f>
        <v>806.4</v>
      </c>
      <c r="X4626" s="148">
        <f>VLOOKUP(O4626,Stock[],6,FALSE)</f>
        <v>1330</v>
      </c>
      <c r="Y4626" s="148">
        <f>+DailySales!$V4626*DailySales!$X4626</f>
        <v>1675800</v>
      </c>
      <c r="Z4626" s="146"/>
      <c r="AA4626" s="146"/>
      <c r="AB4626" s="146"/>
      <c r="AC4626" s="146"/>
      <c r="AD4626" s="146"/>
      <c r="AE4626" s="149"/>
      <c r="AF4626" s="150"/>
      <c r="AG4626" s="151"/>
      <c r="AH4626" s="150"/>
      <c r="AI4626" s="151"/>
      <c r="AJ4626" s="150">
        <v>46081</v>
      </c>
      <c r="AK4626" s="151">
        <v>1675800</v>
      </c>
      <c r="AL4626" s="34"/>
      <c r="AM4626" s="39"/>
      <c r="AN462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27" spans="1:40" ht="19.5" customHeight="1" x14ac:dyDescent="0.25">
      <c r="A4627" s="141">
        <f t="shared" si="812"/>
        <v>2026</v>
      </c>
      <c r="B4627" s="141">
        <f t="shared" si="813"/>
        <v>2</v>
      </c>
      <c r="C4627" s="154">
        <v>46078</v>
      </c>
      <c r="D4627" s="142">
        <f t="shared" ca="1" si="814"/>
        <v>46097</v>
      </c>
      <c r="E4627" s="142" t="str">
        <f t="shared" ca="1" si="815"/>
        <v>0-Months</v>
      </c>
      <c r="F4627" s="142" t="str">
        <f>VLOOKUP(O4627,Stock[],5,FALSE)</f>
        <v>BE</v>
      </c>
      <c r="G4627" s="143" t="s">
        <v>3901</v>
      </c>
      <c r="H4627" s="144"/>
      <c r="I4627" s="145" t="s">
        <v>201</v>
      </c>
      <c r="J4627" s="141" t="str">
        <f>VLOOKUP(I4627,Customers[],2,FALSE)</f>
        <v>ဦးအောင်မိုး(ကောင်းသန့်)</v>
      </c>
      <c r="K4627" s="141" t="str">
        <f>VLOOKUP(I4627,Customers[],4,FALSE)</f>
        <v>Meiktila</v>
      </c>
      <c r="L4627" s="32" t="str">
        <f>VLOOKUP(Table85[[#This Row],[CustomerID]],Table!H:K,3,0)</f>
        <v>မိတ္ထီလာ</v>
      </c>
      <c r="M4627" s="141" t="str">
        <f>VLOOKUP(I4627,Customers[],5,FALSE)</f>
        <v>WholeSales/Contract</v>
      </c>
      <c r="N4627" s="145" t="s">
        <v>10</v>
      </c>
      <c r="O4627" s="146" t="s">
        <v>220</v>
      </c>
      <c r="P4627" s="141" t="str">
        <f>VLOOKUP(O4627,Stock[],2,FALSE)</f>
        <v>မြန်မာရှောက်ပျား</v>
      </c>
      <c r="Q4627" s="147">
        <f>VLOOKUP(O4627,Stock[],3,FALSE)</f>
        <v>0.64</v>
      </c>
      <c r="R4627" s="147">
        <f>VLOOKUP(O4627,Stock[],4,FALSE)</f>
        <v>14</v>
      </c>
      <c r="S4627" s="146"/>
      <c r="T4627" s="147">
        <f>(DailySales!$S4627/DailySales!$R4627)+DailySales!$U4627</f>
        <v>35</v>
      </c>
      <c r="U4627" s="146">
        <v>35</v>
      </c>
      <c r="V4627" s="148">
        <f>+DailySales!$T4627*DailySales!$R4627</f>
        <v>490</v>
      </c>
      <c r="W4627" s="148">
        <f>+DailySales!$V4627*DailySales!$Q4627</f>
        <v>313.60000000000002</v>
      </c>
      <c r="X4627" s="148">
        <f>VLOOKUP(O4627,Stock[],6,FALSE)</f>
        <v>1370</v>
      </c>
      <c r="Y4627" s="148">
        <f>+DailySales!$V4627*DailySales!$X4627</f>
        <v>671300</v>
      </c>
      <c r="Z4627" s="146"/>
      <c r="AA4627" s="146"/>
      <c r="AB4627" s="146"/>
      <c r="AC4627" s="146"/>
      <c r="AD4627" s="146"/>
      <c r="AE4627" s="149"/>
      <c r="AF4627" s="150"/>
      <c r="AG4627" s="151"/>
      <c r="AH4627" s="150"/>
      <c r="AI4627" s="151"/>
      <c r="AJ4627" s="150">
        <v>46079</v>
      </c>
      <c r="AK4627" s="151">
        <v>671300</v>
      </c>
      <c r="AL4627" s="34"/>
      <c r="AM4627" s="39"/>
      <c r="AN462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28" spans="1:40" ht="19.5" customHeight="1" x14ac:dyDescent="0.25">
      <c r="A4628" s="141">
        <f t="shared" si="812"/>
        <v>2026</v>
      </c>
      <c r="B4628" s="141">
        <f t="shared" si="813"/>
        <v>2</v>
      </c>
      <c r="C4628" s="154">
        <v>46078</v>
      </c>
      <c r="D4628" s="142">
        <f t="shared" ca="1" si="814"/>
        <v>46097</v>
      </c>
      <c r="E4628" s="142" t="str">
        <f t="shared" ca="1" si="815"/>
        <v>0-Months</v>
      </c>
      <c r="F4628" s="142" t="str">
        <f>VLOOKUP(O4628,Stock[],5,FALSE)</f>
        <v>BE</v>
      </c>
      <c r="G4628" s="143" t="s">
        <v>3901</v>
      </c>
      <c r="H4628" s="144"/>
      <c r="I4628" s="145" t="s">
        <v>201</v>
      </c>
      <c r="J4628" s="141" t="str">
        <f>VLOOKUP(I4628,Customers[],2,FALSE)</f>
        <v>ဦးအောင်မိုး(ကောင်းသန့်)</v>
      </c>
      <c r="K4628" s="141" t="str">
        <f>VLOOKUP(I4628,Customers[],4,FALSE)</f>
        <v>Meiktila</v>
      </c>
      <c r="L4628" s="32" t="str">
        <f>VLOOKUP(Table85[[#This Row],[CustomerID]],Table!H:K,3,0)</f>
        <v>မိတ္ထီလာ</v>
      </c>
      <c r="M4628" s="141" t="str">
        <f>VLOOKUP(I4628,Customers[],5,FALSE)</f>
        <v>WholeSales/Contract</v>
      </c>
      <c r="N4628" s="145" t="s">
        <v>10</v>
      </c>
      <c r="O4628" s="146" t="s">
        <v>217</v>
      </c>
      <c r="P4628" s="141" t="str">
        <f>VLOOKUP(O4628,Stock[],2,FALSE)</f>
        <v>လိမ္မော်ဖြူ</v>
      </c>
      <c r="Q4628" s="147">
        <f>VLOOKUP(O4628,Stock[],3,FALSE)</f>
        <v>0.64</v>
      </c>
      <c r="R4628" s="147">
        <f>VLOOKUP(O4628,Stock[],4,FALSE)</f>
        <v>24</v>
      </c>
      <c r="S4628" s="146"/>
      <c r="T4628" s="147">
        <f>(DailySales!$S4628/DailySales!$R4628)+DailySales!$U4628</f>
        <v>35</v>
      </c>
      <c r="U4628" s="146">
        <v>35</v>
      </c>
      <c r="V4628" s="148">
        <f>+DailySales!$T4628*DailySales!$R4628</f>
        <v>840</v>
      </c>
      <c r="W4628" s="148">
        <f>+DailySales!$V4628*DailySales!$Q4628</f>
        <v>537.6</v>
      </c>
      <c r="X4628" s="148">
        <f>VLOOKUP(O4628,Stock[],6,FALSE)</f>
        <v>1330</v>
      </c>
      <c r="Y4628" s="148">
        <f>+DailySales!$V4628*DailySales!$X4628</f>
        <v>1117200</v>
      </c>
      <c r="Z4628" s="146"/>
      <c r="AA4628" s="146"/>
      <c r="AB4628" s="146"/>
      <c r="AC4628" s="146"/>
      <c r="AD4628" s="146"/>
      <c r="AE4628" s="149"/>
      <c r="AF4628" s="150"/>
      <c r="AG4628" s="151"/>
      <c r="AH4628" s="150"/>
      <c r="AI4628" s="151"/>
      <c r="AJ4628" s="150">
        <v>46079</v>
      </c>
      <c r="AK4628" s="151">
        <v>1117200</v>
      </c>
      <c r="AL4628" s="34"/>
      <c r="AM4628" s="39"/>
      <c r="AN462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29" spans="1:40" ht="19.5" customHeight="1" x14ac:dyDescent="0.25">
      <c r="A4629" s="141">
        <f>YEAR(C4633)</f>
        <v>2026</v>
      </c>
      <c r="B4629" s="141">
        <f>MONTH(C4633)</f>
        <v>2</v>
      </c>
      <c r="C4629" s="154">
        <v>46078</v>
      </c>
      <c r="D4629" s="142">
        <f t="shared" ca="1" si="814"/>
        <v>46097</v>
      </c>
      <c r="E4629" s="142" t="str">
        <f ca="1">DATEDIF(C4633,D4629,"M")&amp;"-Months"</f>
        <v>0-Months</v>
      </c>
      <c r="F4629" s="142" t="str">
        <f>VLOOKUP(O4629,Stock[],5,FALSE)</f>
        <v>BE</v>
      </c>
      <c r="G4629" s="143" t="s">
        <v>3901</v>
      </c>
      <c r="H4629" s="144"/>
      <c r="I4629" s="145" t="s">
        <v>201</v>
      </c>
      <c r="J4629" s="141" t="str">
        <f>VLOOKUP(I4629,Customers[],2,FALSE)</f>
        <v>ဦးအောင်မိုး(ကောင်းသန့်)</v>
      </c>
      <c r="K4629" s="141" t="str">
        <f>VLOOKUP(I4629,Customers[],4,FALSE)</f>
        <v>Meiktila</v>
      </c>
      <c r="L4629" s="32" t="str">
        <f>VLOOKUP(Table85[[#This Row],[CustomerID]],Table!H:K,3,0)</f>
        <v>မိတ္ထီလာ</v>
      </c>
      <c r="M4629" s="141" t="str">
        <f>VLOOKUP(I4629,Customers[],5,FALSE)</f>
        <v>WholeSales/Contract</v>
      </c>
      <c r="N4629" s="145" t="s">
        <v>10</v>
      </c>
      <c r="O4629" s="146" t="s">
        <v>209</v>
      </c>
      <c r="P4629" s="141" t="str">
        <f>VLOOKUP(O4629,Stock[],2,FALSE)</f>
        <v>ဇေယျဝတီ Red</v>
      </c>
      <c r="Q4629" s="147">
        <f>VLOOKUP(O4629,Stock[],3,FALSE)</f>
        <v>0.64</v>
      </c>
      <c r="R4629" s="147">
        <f>VLOOKUP(O4629,Stock[],4,FALSE)</f>
        <v>14</v>
      </c>
      <c r="S4629" s="146"/>
      <c r="T4629" s="147">
        <f>(DailySales!$S4629/DailySales!$R4629)+DailySales!$U4629</f>
        <v>10</v>
      </c>
      <c r="U4629" s="146">
        <v>10</v>
      </c>
      <c r="V4629" s="148">
        <f>+DailySales!$T4629*DailySales!$R4629</f>
        <v>140</v>
      </c>
      <c r="W4629" s="148">
        <f>+DailySales!$V4629*DailySales!$Q4629</f>
        <v>89.600000000000009</v>
      </c>
      <c r="X4629" s="148">
        <f>VLOOKUP(O4629,Stock[],6,FALSE)</f>
        <v>1330</v>
      </c>
      <c r="Y4629" s="148">
        <f>+DailySales!$V4629*DailySales!$X4629</f>
        <v>186200</v>
      </c>
      <c r="Z4629" s="146"/>
      <c r="AA4629" s="146"/>
      <c r="AB4629" s="146"/>
      <c r="AC4629" s="146"/>
      <c r="AD4629" s="146"/>
      <c r="AE4629" s="149"/>
      <c r="AF4629" s="150"/>
      <c r="AG4629" s="151"/>
      <c r="AH4629" s="150"/>
      <c r="AI4629" s="151"/>
      <c r="AJ4629" s="150">
        <v>46079</v>
      </c>
      <c r="AK4629" s="151">
        <v>186200</v>
      </c>
      <c r="AL4629" s="34"/>
      <c r="AM4629" s="39"/>
      <c r="AN462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30" spans="1:40" ht="19.5" customHeight="1" x14ac:dyDescent="0.25">
      <c r="A4630" s="141">
        <f t="shared" si="812"/>
        <v>2026</v>
      </c>
      <c r="B4630" s="141">
        <f t="shared" si="813"/>
        <v>2</v>
      </c>
      <c r="C4630" s="154">
        <v>46078</v>
      </c>
      <c r="D4630" s="142">
        <f t="shared" ca="1" si="814"/>
        <v>46097</v>
      </c>
      <c r="E4630" s="142" t="str">
        <f t="shared" ca="1" si="815"/>
        <v>0-Months</v>
      </c>
      <c r="F4630" s="142" t="s">
        <v>57</v>
      </c>
      <c r="G4630" s="143" t="s">
        <v>3902</v>
      </c>
      <c r="H4630" s="144"/>
      <c r="I4630" s="145" t="s">
        <v>1902</v>
      </c>
      <c r="J4630" s="141" t="str">
        <f>VLOOKUP(I4630,Customers[],2,FALSE)</f>
        <v>ကမ္ဘာသစ်</v>
      </c>
      <c r="K4630" s="141" t="str">
        <f>VLOOKUP(I4630,Customers[],4,FALSE)</f>
        <v>Meiktila</v>
      </c>
      <c r="L4630" s="32" t="str">
        <f>VLOOKUP(Table85[[#This Row],[CustomerID]],Table!H:K,3,0)</f>
        <v>မြို့သစ်</v>
      </c>
      <c r="M4630" s="141" t="str">
        <f>VLOOKUP(I4630,Customers[],5,FALSE)</f>
        <v>Van-2</v>
      </c>
      <c r="N4630" s="145" t="s">
        <v>10</v>
      </c>
      <c r="O4630" s="146" t="s">
        <v>2113</v>
      </c>
      <c r="P4630" s="141" t="str">
        <f>VLOOKUP(O4630,Stock[],2,FALSE)</f>
        <v>Ngwe Taung 700ml</v>
      </c>
      <c r="Q4630" s="147">
        <f>VLOOKUP(O4630,Stock[],3,FALSE)</f>
        <v>0.7</v>
      </c>
      <c r="R4630" s="147">
        <f>VLOOKUP(O4630,Stock[],4,FALSE)</f>
        <v>12</v>
      </c>
      <c r="S4630" s="146"/>
      <c r="T4630" s="147">
        <f>(DailySales!$S4630/DailySales!$R4630)+DailySales!$U4630</f>
        <v>1</v>
      </c>
      <c r="U4630" s="146">
        <v>1</v>
      </c>
      <c r="V4630" s="148">
        <f>+DailySales!$T4630*DailySales!$R4630</f>
        <v>12</v>
      </c>
      <c r="W4630" s="148">
        <f>+DailySales!$V4630*DailySales!$Q4630</f>
        <v>8.3999999999999986</v>
      </c>
      <c r="X4630" s="148">
        <f>VLOOKUP(O4630,Stock[],6,FALSE)</f>
        <v>4700</v>
      </c>
      <c r="Y4630" s="148">
        <f>+DailySales!$V4630*DailySales!$X4630</f>
        <v>56400</v>
      </c>
      <c r="Z4630" s="146"/>
      <c r="AA4630" s="146"/>
      <c r="AB4630" s="146"/>
      <c r="AC4630" s="146"/>
      <c r="AD4630" s="146"/>
      <c r="AE4630" s="149"/>
      <c r="AF4630" s="150">
        <v>46080</v>
      </c>
      <c r="AG4630" s="151">
        <v>56400</v>
      </c>
      <c r="AH4630" s="150"/>
      <c r="AI4630" s="151"/>
      <c r="AJ4630" s="150"/>
      <c r="AK4630" s="151"/>
      <c r="AL4630" s="34"/>
      <c r="AM4630" s="39"/>
      <c r="AN463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31" spans="1:40" ht="19.5" customHeight="1" x14ac:dyDescent="0.25">
      <c r="A4631" s="141">
        <f t="shared" si="812"/>
        <v>2026</v>
      </c>
      <c r="B4631" s="141">
        <f t="shared" si="813"/>
        <v>2</v>
      </c>
      <c r="C4631" s="154">
        <v>46078</v>
      </c>
      <c r="D4631" s="142">
        <f t="shared" ca="1" si="814"/>
        <v>46097</v>
      </c>
      <c r="E4631" s="142" t="str">
        <f t="shared" ca="1" si="815"/>
        <v>0-Months</v>
      </c>
      <c r="F4631" s="142" t="str">
        <f>VLOOKUP(O4631,Stock[],5,FALSE)</f>
        <v>Whisky</v>
      </c>
      <c r="G4631" s="143" t="s">
        <v>3903</v>
      </c>
      <c r="H4631" s="144"/>
      <c r="I4631" s="145" t="s">
        <v>1641</v>
      </c>
      <c r="J4631" s="141" t="str">
        <f>VLOOKUP(I4631,Customers[],2,FALSE)</f>
        <v>ရွှေမြင့်မိုရ်</v>
      </c>
      <c r="K4631" s="141" t="str">
        <f>VLOOKUP(I4631,Customers[],4,FALSE)</f>
        <v>Meiktila</v>
      </c>
      <c r="L4631" s="32" t="str">
        <f>VLOOKUP(Table85[[#This Row],[CustomerID]],Table!H:K,3,0)</f>
        <v>မြို့သစ်</v>
      </c>
      <c r="M4631" s="141" t="str">
        <f>VLOOKUP(I4631,Customers[],5,FALSE)</f>
        <v>Van-2</v>
      </c>
      <c r="N4631" s="145" t="s">
        <v>10</v>
      </c>
      <c r="O4631" s="146" t="s">
        <v>2113</v>
      </c>
      <c r="P4631" s="141" t="str">
        <f>VLOOKUP(O4631,Stock[],2,FALSE)</f>
        <v>Ngwe Taung 700ml</v>
      </c>
      <c r="Q4631" s="147">
        <f>VLOOKUP(O4631,Stock[],3,FALSE)</f>
        <v>0.7</v>
      </c>
      <c r="R4631" s="147">
        <f>VLOOKUP(O4631,Stock[],4,FALSE)</f>
        <v>12</v>
      </c>
      <c r="S4631" s="146"/>
      <c r="T4631" s="147">
        <f>(DailySales!$S4631/DailySales!$R4631)+DailySales!$U4631</f>
        <v>1</v>
      </c>
      <c r="U4631" s="146">
        <v>1</v>
      </c>
      <c r="V4631" s="148">
        <f>+DailySales!$T4631*DailySales!$R4631</f>
        <v>12</v>
      </c>
      <c r="W4631" s="148">
        <f>+DailySales!$V4631*DailySales!$Q4631</f>
        <v>8.3999999999999986</v>
      </c>
      <c r="X4631" s="148">
        <f>VLOOKUP(O4631,Stock[],6,FALSE)</f>
        <v>4700</v>
      </c>
      <c r="Y4631" s="148">
        <f>+DailySales!$V4631*DailySales!$X4631</f>
        <v>56400</v>
      </c>
      <c r="Z4631" s="146"/>
      <c r="AA4631" s="146"/>
      <c r="AB4631" s="146"/>
      <c r="AC4631" s="146"/>
      <c r="AD4631" s="146"/>
      <c r="AE4631" s="149"/>
      <c r="AF4631" s="150">
        <v>46079</v>
      </c>
      <c r="AG4631" s="151">
        <v>56400</v>
      </c>
      <c r="AH4631" s="150"/>
      <c r="AI4631" s="151"/>
      <c r="AJ4631" s="150"/>
      <c r="AK4631" s="151"/>
      <c r="AL4631" s="34"/>
      <c r="AM4631" s="39"/>
      <c r="AN463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32" spans="1:40" ht="19.5" customHeight="1" x14ac:dyDescent="0.25">
      <c r="A4632" s="141">
        <f t="shared" si="812"/>
        <v>2026</v>
      </c>
      <c r="B4632" s="141">
        <f t="shared" si="813"/>
        <v>2</v>
      </c>
      <c r="C4632" s="154">
        <v>46078</v>
      </c>
      <c r="D4632" s="142">
        <f t="shared" ca="1" si="814"/>
        <v>46097</v>
      </c>
      <c r="E4632" s="142" t="str">
        <f t="shared" ca="1" si="815"/>
        <v>0-Months</v>
      </c>
      <c r="F4632" s="142" t="str">
        <f>VLOOKUP(O4632,Stock[],5,FALSE)</f>
        <v>BE</v>
      </c>
      <c r="G4632" s="143" t="s">
        <v>3904</v>
      </c>
      <c r="H4632" s="144"/>
      <c r="I4632" s="145" t="s">
        <v>233</v>
      </c>
      <c r="J4632" s="141" t="str">
        <f>VLOOKUP(I4632,Customers[],2,FALSE)</f>
        <v>ဦးဝင်းနိုင်</v>
      </c>
      <c r="K4632" s="141" t="str">
        <f>VLOOKUP(I4632,Customers[],4,FALSE)</f>
        <v>Wandwin</v>
      </c>
      <c r="L4632" s="32" t="str">
        <f>VLOOKUP(Table85[[#This Row],[CustomerID]],Table!H:K,3,0)</f>
        <v>လျှော်ပင်</v>
      </c>
      <c r="M4632" s="141" t="str">
        <f>VLOOKUP(I4632,Customers[],5,FALSE)</f>
        <v>WholeSales/Contract</v>
      </c>
      <c r="N4632" s="145" t="s">
        <v>10</v>
      </c>
      <c r="O4632" s="146" t="s">
        <v>223</v>
      </c>
      <c r="P4632" s="141" t="str">
        <f>VLOOKUP(O4632,Stock[],2,FALSE)</f>
        <v>ချယ်ရီအရက်သန့်ကော် (.6Ltr)</v>
      </c>
      <c r="Q4632" s="147">
        <f>VLOOKUP(O4632,Stock[],3,FALSE)</f>
        <v>0.6</v>
      </c>
      <c r="R4632" s="147">
        <f>VLOOKUP(O4632,Stock[],4,FALSE)</f>
        <v>24</v>
      </c>
      <c r="S4632" s="146"/>
      <c r="T4632" s="147">
        <f>(DailySales!$S4632/DailySales!$R4632)+DailySales!$U4632</f>
        <v>150</v>
      </c>
      <c r="U4632" s="146">
        <v>150</v>
      </c>
      <c r="V4632" s="148">
        <f>+DailySales!$T4632*DailySales!$R4632</f>
        <v>3600</v>
      </c>
      <c r="W4632" s="148">
        <f>+DailySales!$V4632*DailySales!$Q4632</f>
        <v>2160</v>
      </c>
      <c r="X4632" s="148">
        <f>VLOOKUP(O4632,Stock[],6,FALSE)</f>
        <v>875</v>
      </c>
      <c r="Y4632" s="148">
        <f>+DailySales!$V4632*DailySales!$X4632</f>
        <v>3150000</v>
      </c>
      <c r="Z4632" s="146"/>
      <c r="AA4632" s="146"/>
      <c r="AB4632" s="146"/>
      <c r="AC4632" s="146"/>
      <c r="AD4632" s="146"/>
      <c r="AE4632" s="149"/>
      <c r="AF4632" s="150"/>
      <c r="AG4632" s="151"/>
      <c r="AH4632" s="150"/>
      <c r="AI4632" s="151"/>
      <c r="AJ4632" s="150"/>
      <c r="AK4632" s="151"/>
      <c r="AL4632" s="34"/>
      <c r="AM4632" s="39"/>
      <c r="AN463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3150000</v>
      </c>
    </row>
    <row r="4633" spans="1:40" ht="19.5" customHeight="1" x14ac:dyDescent="0.25">
      <c r="A4633" s="141">
        <f t="shared" ref="A4633" si="816">YEAR(C4633)</f>
        <v>2026</v>
      </c>
      <c r="B4633" s="141">
        <f t="shared" ref="B4633" si="817">MONTH(C4633)</f>
        <v>2</v>
      </c>
      <c r="C4633" s="154">
        <v>46078</v>
      </c>
      <c r="D4633" s="142">
        <f t="shared" ref="D4633:D4747" ca="1" si="818">TODAY()</f>
        <v>46097</v>
      </c>
      <c r="E4633" s="142" t="str">
        <f t="shared" ca="1" si="815"/>
        <v>0-Months</v>
      </c>
      <c r="F4633" s="142" t="str">
        <f>VLOOKUP(O4633,Stock[],5,FALSE)</f>
        <v>BE</v>
      </c>
      <c r="G4633" s="143" t="s">
        <v>3905</v>
      </c>
      <c r="H4633" s="144"/>
      <c r="I4633" s="145" t="s">
        <v>180</v>
      </c>
      <c r="J4633" s="141" t="str">
        <f>VLOOKUP(I4633,Customers[],2,FALSE)</f>
        <v>ရွှေမြင်း</v>
      </c>
      <c r="K4633" s="141" t="str">
        <f>VLOOKUP(I4633,Customers[],4,FALSE)</f>
        <v>Meiktila</v>
      </c>
      <c r="L4633" s="32" t="str">
        <f>VLOOKUP(Table85[[#This Row],[CustomerID]],Table!H:K,3,0)</f>
        <v>မိတ္ထီလာ</v>
      </c>
      <c r="M4633" s="141" t="str">
        <f>VLOOKUP(I4633,Customers[],5,FALSE)</f>
        <v>WholeSales/Contract</v>
      </c>
      <c r="N4633" s="145" t="s">
        <v>10</v>
      </c>
      <c r="O4633" s="146" t="s">
        <v>217</v>
      </c>
      <c r="P4633" s="141" t="str">
        <f>VLOOKUP(O4633,Stock[],2,FALSE)</f>
        <v>လိမ္မော်ဖြူ</v>
      </c>
      <c r="Q4633" s="147">
        <f>VLOOKUP(O4633,Stock[],3,FALSE)</f>
        <v>0.64</v>
      </c>
      <c r="R4633" s="147">
        <f>VLOOKUP(O4633,Stock[],4,FALSE)</f>
        <v>24</v>
      </c>
      <c r="S4633" s="146"/>
      <c r="T4633" s="147">
        <f>(DailySales!$S4633/DailySales!$R4633)+DailySales!$U4633</f>
        <v>40</v>
      </c>
      <c r="U4633" s="146">
        <v>40</v>
      </c>
      <c r="V4633" s="148">
        <f>+DailySales!$T4633*DailySales!$R4633</f>
        <v>960</v>
      </c>
      <c r="W4633" s="148">
        <f>+DailySales!$V4633*DailySales!$Q4633</f>
        <v>614.4</v>
      </c>
      <c r="X4633" s="148">
        <f>VLOOKUP(O4633,Stock[],6,FALSE)</f>
        <v>1330</v>
      </c>
      <c r="Y4633" s="148">
        <f>+DailySales!$V4633*DailySales!$X4633</f>
        <v>1276800</v>
      </c>
      <c r="Z4633" s="146"/>
      <c r="AA4633" s="146"/>
      <c r="AB4633" s="146"/>
      <c r="AC4633" s="146"/>
      <c r="AD4633" s="146"/>
      <c r="AE4633" s="149"/>
      <c r="AF4633" s="150"/>
      <c r="AG4633" s="151"/>
      <c r="AH4633" s="150"/>
      <c r="AI4633" s="151"/>
      <c r="AJ4633" s="150"/>
      <c r="AK4633" s="151"/>
      <c r="AL4633" s="34"/>
      <c r="AM4633" s="39"/>
      <c r="AN463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1276800</v>
      </c>
    </row>
    <row r="4634" spans="1:40" ht="19.5" customHeight="1" x14ac:dyDescent="0.25">
      <c r="A4634" s="141">
        <f t="shared" ref="A4634:A4747" si="819">YEAR(C4634)</f>
        <v>2026</v>
      </c>
      <c r="B4634" s="141">
        <f t="shared" ref="B4634:B4747" si="820">MONTH(C4634)</f>
        <v>2</v>
      </c>
      <c r="C4634" s="154">
        <v>46078</v>
      </c>
      <c r="D4634" s="142">
        <f t="shared" ca="1" si="818"/>
        <v>46097</v>
      </c>
      <c r="E4634" s="142" t="str">
        <f t="shared" ref="E4634:E4747" ca="1" si="821">DATEDIF(C4634,D4634,"M")&amp;"-Months"</f>
        <v>0-Months</v>
      </c>
      <c r="F4634" s="142" t="str">
        <f>VLOOKUP(O4634,Stock[],5,FALSE)</f>
        <v>BE</v>
      </c>
      <c r="G4634" s="143" t="s">
        <v>3905</v>
      </c>
      <c r="H4634" s="144"/>
      <c r="I4634" s="145" t="s">
        <v>180</v>
      </c>
      <c r="J4634" s="141" t="str">
        <f>VLOOKUP(I4634,Customers[],2,FALSE)</f>
        <v>ရွှေမြင်း</v>
      </c>
      <c r="K4634" s="141" t="str">
        <f>VLOOKUP(I4634,Customers[],4,FALSE)</f>
        <v>Meiktila</v>
      </c>
      <c r="L4634" s="32" t="str">
        <f>VLOOKUP(Table85[[#This Row],[CustomerID]],Table!H:K,3,0)</f>
        <v>မိတ္ထီလာ</v>
      </c>
      <c r="M4634" s="141" t="str">
        <f>VLOOKUP(I4634,Customers[],5,FALSE)</f>
        <v>WholeSales/Contract</v>
      </c>
      <c r="N4634" s="145" t="s">
        <v>10</v>
      </c>
      <c r="O4634" s="146" t="s">
        <v>218</v>
      </c>
      <c r="P4634" s="141" t="str">
        <f>VLOOKUP(O4634,Stock[],2,FALSE)</f>
        <v>Black Cat</v>
      </c>
      <c r="Q4634" s="147">
        <f>VLOOKUP(O4634,Stock[],3,FALSE)</f>
        <v>0.64</v>
      </c>
      <c r="R4634" s="147">
        <f>VLOOKUP(O4634,Stock[],4,FALSE)</f>
        <v>24</v>
      </c>
      <c r="S4634" s="146"/>
      <c r="T4634" s="147">
        <f>(DailySales!$S4634/DailySales!$R4634)+DailySales!$U4634</f>
        <v>5</v>
      </c>
      <c r="U4634" s="146">
        <v>5</v>
      </c>
      <c r="V4634" s="148">
        <f>+DailySales!$T4634*DailySales!$R4634</f>
        <v>120</v>
      </c>
      <c r="W4634" s="148">
        <f>+DailySales!$V4634*DailySales!$Q4634</f>
        <v>76.8</v>
      </c>
      <c r="X4634" s="148">
        <f>VLOOKUP(O4634,Stock[],6,FALSE)</f>
        <v>1330</v>
      </c>
      <c r="Y4634" s="148">
        <f>+DailySales!$V4634*DailySales!$X4634</f>
        <v>159600</v>
      </c>
      <c r="Z4634" s="146"/>
      <c r="AA4634" s="146"/>
      <c r="AB4634" s="146"/>
      <c r="AC4634" s="146"/>
      <c r="AD4634" s="146"/>
      <c r="AE4634" s="149"/>
      <c r="AF4634" s="150"/>
      <c r="AG4634" s="151"/>
      <c r="AH4634" s="150"/>
      <c r="AI4634" s="151"/>
      <c r="AJ4634" s="150"/>
      <c r="AK4634" s="151"/>
      <c r="AL4634" s="34"/>
      <c r="AM4634" s="39"/>
      <c r="AN463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159600</v>
      </c>
    </row>
    <row r="4635" spans="1:40" ht="19.5" customHeight="1" x14ac:dyDescent="0.25">
      <c r="A4635" s="141">
        <f t="shared" si="819"/>
        <v>2026</v>
      </c>
      <c r="B4635" s="141">
        <f t="shared" si="820"/>
        <v>2</v>
      </c>
      <c r="C4635" s="154">
        <v>46078</v>
      </c>
      <c r="D4635" s="142">
        <f t="shared" ca="1" si="818"/>
        <v>46097</v>
      </c>
      <c r="E4635" s="142" t="str">
        <f t="shared" ca="1" si="821"/>
        <v>0-Months</v>
      </c>
      <c r="F4635" s="142" t="str">
        <f>VLOOKUP(O4635,Stock[],5,FALSE)</f>
        <v>BE</v>
      </c>
      <c r="G4635" s="143" t="s">
        <v>3906</v>
      </c>
      <c r="H4635" s="144"/>
      <c r="I4635" s="145" t="s">
        <v>180</v>
      </c>
      <c r="J4635" s="141" t="str">
        <f>VLOOKUP(I4635,Customers[],2,FALSE)</f>
        <v>ရွှေမြင်း</v>
      </c>
      <c r="K4635" s="141" t="str">
        <f>VLOOKUP(I4635,Customers[],4,FALSE)</f>
        <v>Meiktila</v>
      </c>
      <c r="L4635" s="32" t="str">
        <f>VLOOKUP(Table85[[#This Row],[CustomerID]],Table!H:K,3,0)</f>
        <v>မိတ္ထီလာ</v>
      </c>
      <c r="M4635" s="141" t="str">
        <f>VLOOKUP(I4635,Customers[],5,FALSE)</f>
        <v>WholeSales/Contract</v>
      </c>
      <c r="N4635" s="145" t="s">
        <v>10</v>
      </c>
      <c r="O4635" s="146" t="s">
        <v>240</v>
      </c>
      <c r="P4635" s="141" t="str">
        <f>VLOOKUP(O4635,Stock[],2,FALSE)</f>
        <v>သံပုရာအရက်</v>
      </c>
      <c r="Q4635" s="147">
        <f>VLOOKUP(O4635,Stock[],3,FALSE)</f>
        <v>0.64</v>
      </c>
      <c r="R4635" s="147">
        <f>VLOOKUP(O4635,Stock[],4,FALSE)</f>
        <v>14</v>
      </c>
      <c r="S4635" s="146"/>
      <c r="T4635" s="147">
        <f>(DailySales!$S4635/DailySales!$R4635)+DailySales!$U4635</f>
        <v>30</v>
      </c>
      <c r="U4635" s="146">
        <v>30</v>
      </c>
      <c r="V4635" s="148">
        <f>+DailySales!$T4635*DailySales!$R4635</f>
        <v>420</v>
      </c>
      <c r="W4635" s="148">
        <f>+DailySales!$V4635*DailySales!$Q4635</f>
        <v>268.8</v>
      </c>
      <c r="X4635" s="148">
        <f>VLOOKUP(O4635,Stock[],6,FALSE)</f>
        <v>1330</v>
      </c>
      <c r="Y4635" s="148">
        <f>+DailySales!$V4635*DailySales!$X4635</f>
        <v>558600</v>
      </c>
      <c r="Z4635" s="146"/>
      <c r="AA4635" s="146"/>
      <c r="AB4635" s="146"/>
      <c r="AC4635" s="146"/>
      <c r="AD4635" s="146"/>
      <c r="AE4635" s="149"/>
      <c r="AF4635" s="150"/>
      <c r="AG4635" s="151"/>
      <c r="AH4635" s="150"/>
      <c r="AI4635" s="151"/>
      <c r="AJ4635" s="150"/>
      <c r="AK4635" s="151"/>
      <c r="AL4635" s="34"/>
      <c r="AM4635" s="39"/>
      <c r="AN463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558600</v>
      </c>
    </row>
    <row r="4636" spans="1:40" ht="19.5" customHeight="1" x14ac:dyDescent="0.25">
      <c r="A4636" s="141">
        <f t="shared" si="819"/>
        <v>2026</v>
      </c>
      <c r="B4636" s="141">
        <f t="shared" si="820"/>
        <v>2</v>
      </c>
      <c r="C4636" s="154">
        <v>46078</v>
      </c>
      <c r="D4636" s="142">
        <f t="shared" ca="1" si="818"/>
        <v>46097</v>
      </c>
      <c r="E4636" s="142" t="str">
        <f t="shared" ca="1" si="821"/>
        <v>0-Months</v>
      </c>
      <c r="F4636" s="142" t="str">
        <f>VLOOKUP(O4636,Stock[],5,FALSE)</f>
        <v>BE</v>
      </c>
      <c r="G4636" s="143" t="s">
        <v>3906</v>
      </c>
      <c r="H4636" s="144"/>
      <c r="I4636" s="145" t="s">
        <v>180</v>
      </c>
      <c r="J4636" s="141" t="str">
        <f>VLOOKUP(I4636,Customers[],2,FALSE)</f>
        <v>ရွှေမြင်း</v>
      </c>
      <c r="K4636" s="141" t="str">
        <f>VLOOKUP(I4636,Customers[],4,FALSE)</f>
        <v>Meiktila</v>
      </c>
      <c r="L4636" s="32" t="str">
        <f>VLOOKUP(Table85[[#This Row],[CustomerID]],Table!H:K,3,0)</f>
        <v>မိတ္ထီလာ</v>
      </c>
      <c r="M4636" s="141" t="str">
        <f>VLOOKUP(I4636,Customers[],5,FALSE)</f>
        <v>WholeSales/Contract</v>
      </c>
      <c r="N4636" s="145" t="s">
        <v>10</v>
      </c>
      <c r="O4636" s="146" t="s">
        <v>220</v>
      </c>
      <c r="P4636" s="141" t="str">
        <f>VLOOKUP(O4636,Stock[],2,FALSE)</f>
        <v>မြန်မာရှောက်ပျား</v>
      </c>
      <c r="Q4636" s="147">
        <f>VLOOKUP(O4636,Stock[],3,FALSE)</f>
        <v>0.64</v>
      </c>
      <c r="R4636" s="147">
        <f>VLOOKUP(O4636,Stock[],4,FALSE)</f>
        <v>14</v>
      </c>
      <c r="S4636" s="146"/>
      <c r="T4636" s="147">
        <f>(DailySales!$S4636/DailySales!$R4636)+DailySales!$U4636</f>
        <v>20</v>
      </c>
      <c r="U4636" s="146">
        <v>20</v>
      </c>
      <c r="V4636" s="148">
        <f>+DailySales!$T4636*DailySales!$R4636</f>
        <v>280</v>
      </c>
      <c r="W4636" s="148">
        <f>+DailySales!$V4636*DailySales!$Q4636</f>
        <v>179.20000000000002</v>
      </c>
      <c r="X4636" s="148">
        <f>VLOOKUP(O4636,Stock[],6,FALSE)</f>
        <v>1370</v>
      </c>
      <c r="Y4636" s="148">
        <f>+DailySales!$V4636*DailySales!$X4636</f>
        <v>383600</v>
      </c>
      <c r="Z4636" s="146"/>
      <c r="AA4636" s="146"/>
      <c r="AB4636" s="146"/>
      <c r="AC4636" s="146"/>
      <c r="AD4636" s="146"/>
      <c r="AE4636" s="149"/>
      <c r="AF4636" s="150"/>
      <c r="AG4636" s="151"/>
      <c r="AH4636" s="150"/>
      <c r="AI4636" s="151"/>
      <c r="AJ4636" s="150"/>
      <c r="AK4636" s="151"/>
      <c r="AL4636" s="34"/>
      <c r="AM4636" s="39"/>
      <c r="AN463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383600</v>
      </c>
    </row>
    <row r="4637" spans="1:40" ht="19.5" customHeight="1" x14ac:dyDescent="0.25">
      <c r="A4637" s="141">
        <f t="shared" si="819"/>
        <v>2026</v>
      </c>
      <c r="B4637" s="141">
        <f t="shared" si="820"/>
        <v>2</v>
      </c>
      <c r="C4637" s="154">
        <v>46078</v>
      </c>
      <c r="D4637" s="142">
        <f t="shared" ca="1" si="818"/>
        <v>46097</v>
      </c>
      <c r="E4637" s="142" t="str">
        <f t="shared" ca="1" si="821"/>
        <v>0-Months</v>
      </c>
      <c r="F4637" s="142" t="str">
        <f>VLOOKUP(O4637,Stock[],5,FALSE)</f>
        <v>BE</v>
      </c>
      <c r="G4637" s="143" t="s">
        <v>3906</v>
      </c>
      <c r="H4637" s="144"/>
      <c r="I4637" s="145" t="s">
        <v>180</v>
      </c>
      <c r="J4637" s="141" t="str">
        <f>VLOOKUP(I4637,Customers[],2,FALSE)</f>
        <v>ရွှေမြင်း</v>
      </c>
      <c r="K4637" s="141" t="str">
        <f>VLOOKUP(I4637,Customers[],4,FALSE)</f>
        <v>Meiktila</v>
      </c>
      <c r="L4637" s="32" t="str">
        <f>VLOOKUP(Table85[[#This Row],[CustomerID]],Table!H:K,3,0)</f>
        <v>မိတ္ထီလာ</v>
      </c>
      <c r="M4637" s="141" t="str">
        <f>VLOOKUP(I4637,Customers[],5,FALSE)</f>
        <v>WholeSales/Contract</v>
      </c>
      <c r="N4637" s="145" t="s">
        <v>10</v>
      </c>
      <c r="O4637" s="146" t="s">
        <v>217</v>
      </c>
      <c r="P4637" s="141" t="str">
        <f>VLOOKUP(O4637,Stock[],2,FALSE)</f>
        <v>လိမ္မော်ဖြူ</v>
      </c>
      <c r="Q4637" s="147">
        <f>VLOOKUP(O4637,Stock[],3,FALSE)</f>
        <v>0.64</v>
      </c>
      <c r="R4637" s="147">
        <f>VLOOKUP(O4637,Stock[],4,FALSE)</f>
        <v>24</v>
      </c>
      <c r="S4637" s="146"/>
      <c r="T4637" s="147">
        <f>(DailySales!$S4637/DailySales!$R4637)+DailySales!$U4637</f>
        <v>10</v>
      </c>
      <c r="U4637" s="146">
        <v>10</v>
      </c>
      <c r="V4637" s="148">
        <f>+DailySales!$T4637*DailySales!$R4637</f>
        <v>240</v>
      </c>
      <c r="W4637" s="148">
        <f>+DailySales!$V4637*DailySales!$Q4637</f>
        <v>153.6</v>
      </c>
      <c r="X4637" s="148">
        <f>VLOOKUP(O4637,Stock[],6,FALSE)</f>
        <v>1330</v>
      </c>
      <c r="Y4637" s="148">
        <f>+DailySales!$V4637*DailySales!$X4637</f>
        <v>319200</v>
      </c>
      <c r="Z4637" s="146"/>
      <c r="AA4637" s="146"/>
      <c r="AB4637" s="146"/>
      <c r="AC4637" s="146"/>
      <c r="AD4637" s="146"/>
      <c r="AE4637" s="149"/>
      <c r="AF4637" s="150"/>
      <c r="AG4637" s="151"/>
      <c r="AH4637" s="150"/>
      <c r="AI4637" s="151"/>
      <c r="AJ4637" s="150"/>
      <c r="AK4637" s="151"/>
      <c r="AL4637" s="34"/>
      <c r="AM4637" s="39"/>
      <c r="AN463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319200</v>
      </c>
    </row>
    <row r="4638" spans="1:40" ht="19.5" customHeight="1" x14ac:dyDescent="0.25">
      <c r="A4638" s="141">
        <f t="shared" si="819"/>
        <v>2026</v>
      </c>
      <c r="B4638" s="141">
        <f t="shared" si="820"/>
        <v>2</v>
      </c>
      <c r="C4638" s="154">
        <v>46078</v>
      </c>
      <c r="D4638" s="142">
        <f t="shared" ca="1" si="818"/>
        <v>46097</v>
      </c>
      <c r="E4638" s="142" t="str">
        <f t="shared" ca="1" si="821"/>
        <v>0-Months</v>
      </c>
      <c r="F4638" s="142" t="str">
        <f>VLOOKUP(O4638,Stock[],5,FALSE)</f>
        <v>BE</v>
      </c>
      <c r="G4638" s="143" t="s">
        <v>3907</v>
      </c>
      <c r="H4638" s="144"/>
      <c r="I4638" s="145" t="s">
        <v>180</v>
      </c>
      <c r="J4638" s="141" t="str">
        <f>VLOOKUP(I4638,Customers[],2,FALSE)</f>
        <v>ရွှေမြင်း</v>
      </c>
      <c r="K4638" s="141" t="str">
        <f>VLOOKUP(I4638,Customers[],4,FALSE)</f>
        <v>Meiktila</v>
      </c>
      <c r="L4638" s="32" t="str">
        <f>VLOOKUP(Table85[[#This Row],[CustomerID]],Table!H:K,3,0)</f>
        <v>မိတ္ထီလာ</v>
      </c>
      <c r="M4638" s="141" t="str">
        <f>VLOOKUP(I4638,Customers[],5,FALSE)</f>
        <v>WholeSales/Contract</v>
      </c>
      <c r="N4638" s="145" t="s">
        <v>10</v>
      </c>
      <c r="O4638" s="146" t="s">
        <v>217</v>
      </c>
      <c r="P4638" s="141" t="str">
        <f>VLOOKUP(O4638,Stock[],2,FALSE)</f>
        <v>လိမ္မော်ဖြူ</v>
      </c>
      <c r="Q4638" s="147">
        <f>VLOOKUP(O4638,Stock[],3,FALSE)</f>
        <v>0.64</v>
      </c>
      <c r="R4638" s="147">
        <f>VLOOKUP(O4638,Stock[],4,FALSE)</f>
        <v>24</v>
      </c>
      <c r="S4638" s="146"/>
      <c r="T4638" s="147">
        <f>(DailySales!$S4638/DailySales!$R4638)+DailySales!$U4638</f>
        <v>30</v>
      </c>
      <c r="U4638" s="146">
        <v>30</v>
      </c>
      <c r="V4638" s="148">
        <f>+DailySales!$T4638*DailySales!$R4638</f>
        <v>720</v>
      </c>
      <c r="W4638" s="148">
        <f>+DailySales!$V4638*DailySales!$Q4638</f>
        <v>460.8</v>
      </c>
      <c r="X4638" s="148">
        <f>VLOOKUP(O4638,Stock[],6,FALSE)</f>
        <v>1330</v>
      </c>
      <c r="Y4638" s="148">
        <f>+DailySales!$V4638*DailySales!$X4638</f>
        <v>957600</v>
      </c>
      <c r="Z4638" s="146"/>
      <c r="AA4638" s="146"/>
      <c r="AB4638" s="146"/>
      <c r="AC4638" s="146"/>
      <c r="AD4638" s="146"/>
      <c r="AE4638" s="149"/>
      <c r="AF4638" s="150"/>
      <c r="AG4638" s="151"/>
      <c r="AH4638" s="150"/>
      <c r="AI4638" s="151"/>
      <c r="AJ4638" s="150"/>
      <c r="AK4638" s="151"/>
      <c r="AL4638" s="34"/>
      <c r="AM4638" s="39"/>
      <c r="AN463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4639" spans="1:40" ht="19.5" customHeight="1" x14ac:dyDescent="0.25">
      <c r="A4639" s="141">
        <f>YEAR(C4639)</f>
        <v>2026</v>
      </c>
      <c r="B4639" s="141">
        <f>MONTH(C4639)</f>
        <v>2</v>
      </c>
      <c r="C4639" s="154">
        <v>46078</v>
      </c>
      <c r="D4639" s="142">
        <f ca="1">TODAY()</f>
        <v>46097</v>
      </c>
      <c r="E4639" s="142" t="str">
        <f ca="1">DATEDIF(C4639,D4639,"M")&amp;"-Months"</f>
        <v>0-Months</v>
      </c>
      <c r="F4639" s="142" t="str">
        <f>VLOOKUP(O4639,Stock[],5,FALSE)</f>
        <v>BE</v>
      </c>
      <c r="G4639" s="143" t="s">
        <v>3935</v>
      </c>
      <c r="H4639" s="144"/>
      <c r="I4639" s="145" t="s">
        <v>2181</v>
      </c>
      <c r="J4639" s="141" t="str">
        <f>VLOOKUP(I4639,Customers[],2,FALSE)</f>
        <v>အကွဲ</v>
      </c>
      <c r="K4639" s="141">
        <f>VLOOKUP(I4639,Customers[],4,FALSE)</f>
        <v>0</v>
      </c>
      <c r="L4639" s="32">
        <f>VLOOKUP(Table85[[#This Row],[CustomerID]],Table!H:K,3,0)</f>
        <v>0</v>
      </c>
      <c r="M4639" s="141">
        <f>VLOOKUP(I4639,Customers[],5,FALSE)</f>
        <v>0</v>
      </c>
      <c r="N4639" s="145" t="s">
        <v>12</v>
      </c>
      <c r="O4639" s="146" t="s">
        <v>217</v>
      </c>
      <c r="P4639" s="141" t="str">
        <f>VLOOKUP(O4639,Stock[],2,FALSE)</f>
        <v>လိမ္မော်ဖြူ</v>
      </c>
      <c r="Q4639" s="147">
        <f>VLOOKUP(O4639,Stock[],3,FALSE)</f>
        <v>0.64</v>
      </c>
      <c r="R4639" s="147">
        <f>VLOOKUP(O4639,Stock[],4,FALSE)</f>
        <v>24</v>
      </c>
      <c r="S4639" s="146">
        <v>1</v>
      </c>
      <c r="T4639" s="147">
        <f>(DailySales!$S4639/DailySales!$R4639)+DailySales!$U4639</f>
        <v>4.1666666666666664E-2</v>
      </c>
      <c r="U4639" s="146"/>
      <c r="V4639" s="148">
        <f>+DailySales!$T4639*DailySales!$R4639</f>
        <v>1</v>
      </c>
      <c r="W4639" s="148">
        <f>+DailySales!$V4639*DailySales!$Q4639</f>
        <v>0.64</v>
      </c>
      <c r="X4639" s="148">
        <f>VLOOKUP(O4639,Stock[],6,FALSE)</f>
        <v>1330</v>
      </c>
      <c r="Y4639" s="148">
        <f>+DailySales!$V4639*DailySales!$X4639</f>
        <v>1330</v>
      </c>
      <c r="Z4639" s="146"/>
      <c r="AA4639" s="146"/>
      <c r="AB4639" s="146"/>
      <c r="AC4639" s="146"/>
      <c r="AD4639" s="146"/>
      <c r="AE4639" s="149"/>
      <c r="AF4639" s="150">
        <v>46078</v>
      </c>
      <c r="AG4639" s="151">
        <v>1330</v>
      </c>
      <c r="AH4639" s="150"/>
      <c r="AI4639" s="151"/>
      <c r="AJ4639" s="150"/>
      <c r="AK4639" s="151"/>
      <c r="AL4639" s="34"/>
      <c r="AM4639" s="39"/>
      <c r="AN463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40" spans="1:40" ht="19.5" customHeight="1" x14ac:dyDescent="0.25">
      <c r="A4640" s="141">
        <f>YEAR(C4640)</f>
        <v>2026</v>
      </c>
      <c r="B4640" s="141">
        <f>MONTH(C4640)</f>
        <v>2</v>
      </c>
      <c r="C4640" s="154">
        <v>46078</v>
      </c>
      <c r="D4640" s="142">
        <f ca="1">TODAY()</f>
        <v>46097</v>
      </c>
      <c r="E4640" s="142" t="str">
        <f ca="1">DATEDIF(C4640,D4640,"M")&amp;"-Months"</f>
        <v>0-Months</v>
      </c>
      <c r="F4640" s="142" t="str">
        <f>VLOOKUP(O4640,Stock[],5,FALSE)</f>
        <v>BE</v>
      </c>
      <c r="G4640" s="143" t="s">
        <v>3935</v>
      </c>
      <c r="H4640" s="144"/>
      <c r="I4640" s="145" t="s">
        <v>2181</v>
      </c>
      <c r="J4640" s="141" t="str">
        <f>VLOOKUP(I4640,Customers[],2,FALSE)</f>
        <v>အကွဲ</v>
      </c>
      <c r="K4640" s="141">
        <f>VLOOKUP(I4640,Customers[],4,FALSE)</f>
        <v>0</v>
      </c>
      <c r="L4640" s="32">
        <f>VLOOKUP(Table85[[#This Row],[CustomerID]],Table!H:K,3,0)</f>
        <v>0</v>
      </c>
      <c r="M4640" s="141">
        <f>VLOOKUP(I4640,Customers[],5,FALSE)</f>
        <v>0</v>
      </c>
      <c r="N4640" s="145" t="s">
        <v>12</v>
      </c>
      <c r="O4640" s="146" t="s">
        <v>2120</v>
      </c>
      <c r="P4640" s="141" t="str">
        <f>VLOOKUP(O4640,Stock[],2,FALSE)</f>
        <v>ဇေ အရက်သန့်</v>
      </c>
      <c r="Q4640" s="147">
        <f>VLOOKUP(O4640,Stock[],3,FALSE)</f>
        <v>0.64</v>
      </c>
      <c r="R4640" s="147">
        <f>VLOOKUP(O4640,Stock[],4,FALSE)</f>
        <v>14</v>
      </c>
      <c r="S4640" s="146">
        <v>2</v>
      </c>
      <c r="T4640" s="147">
        <f>(DailySales!$S4640/DailySales!$R4640)+DailySales!$U4640</f>
        <v>0.14285714285714285</v>
      </c>
      <c r="U4640" s="146"/>
      <c r="V4640" s="148">
        <f>+DailySales!$T4640*DailySales!$R4640</f>
        <v>2</v>
      </c>
      <c r="W4640" s="148">
        <f>+DailySales!$V4640*DailySales!$Q4640</f>
        <v>1.28</v>
      </c>
      <c r="X4640" s="148">
        <f>VLOOKUP(O4640,Stock[],6,FALSE)</f>
        <v>1380</v>
      </c>
      <c r="Y4640" s="148">
        <f>+DailySales!$V4640*DailySales!$X4640</f>
        <v>2760</v>
      </c>
      <c r="Z4640" s="146"/>
      <c r="AA4640" s="146"/>
      <c r="AB4640" s="146"/>
      <c r="AC4640" s="146"/>
      <c r="AD4640" s="146"/>
      <c r="AE4640" s="149"/>
      <c r="AF4640" s="150">
        <v>46078</v>
      </c>
      <c r="AG4640" s="151">
        <v>2760</v>
      </c>
      <c r="AH4640" s="150"/>
      <c r="AI4640" s="151"/>
      <c r="AJ4640" s="150"/>
      <c r="AK4640" s="151"/>
      <c r="AL4640" s="34"/>
      <c r="AM4640" s="39"/>
      <c r="AN464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41" spans="1:40" ht="19.5" customHeight="1" x14ac:dyDescent="0.25">
      <c r="A4641" s="141">
        <f>YEAR(C4641)</f>
        <v>2026</v>
      </c>
      <c r="B4641" s="141">
        <f>MONTH(C4641)</f>
        <v>2</v>
      </c>
      <c r="C4641" s="154">
        <v>46078</v>
      </c>
      <c r="D4641" s="142">
        <f ca="1">TODAY()</f>
        <v>46097</v>
      </c>
      <c r="E4641" s="142" t="str">
        <f ca="1">DATEDIF(C4641,D4641,"M")&amp;"-Months"</f>
        <v>0-Months</v>
      </c>
      <c r="F4641" s="142" t="str">
        <f>VLOOKUP(O4641,Stock[],5,FALSE)</f>
        <v>BE</v>
      </c>
      <c r="G4641" s="143" t="s">
        <v>3935</v>
      </c>
      <c r="H4641" s="144"/>
      <c r="I4641" s="145" t="s">
        <v>2181</v>
      </c>
      <c r="J4641" s="141" t="str">
        <f>VLOOKUP(I4641,Customers[],2,FALSE)</f>
        <v>အကွဲ</v>
      </c>
      <c r="K4641" s="141">
        <f>VLOOKUP(I4641,Customers[],4,FALSE)</f>
        <v>0</v>
      </c>
      <c r="L4641" s="32">
        <f>VLOOKUP(Table85[[#This Row],[CustomerID]],Table!H:K,3,0)</f>
        <v>0</v>
      </c>
      <c r="M4641" s="141">
        <f>VLOOKUP(I4641,Customers[],5,FALSE)</f>
        <v>0</v>
      </c>
      <c r="N4641" s="145" t="s">
        <v>12</v>
      </c>
      <c r="O4641" s="146" t="s">
        <v>209</v>
      </c>
      <c r="P4641" s="141" t="str">
        <f>VLOOKUP(O4641,Stock[],2,FALSE)</f>
        <v>ဇေယျဝတီ Red</v>
      </c>
      <c r="Q4641" s="147">
        <f>VLOOKUP(O4641,Stock[],3,FALSE)</f>
        <v>0.64</v>
      </c>
      <c r="R4641" s="147">
        <f>VLOOKUP(O4641,Stock[],4,FALSE)</f>
        <v>14</v>
      </c>
      <c r="S4641" s="146">
        <v>2</v>
      </c>
      <c r="T4641" s="147">
        <f>(DailySales!$S4641/DailySales!$R4641)+DailySales!$U4641</f>
        <v>0.14285714285714285</v>
      </c>
      <c r="U4641" s="146"/>
      <c r="V4641" s="148">
        <f>+DailySales!$T4641*DailySales!$R4641</f>
        <v>2</v>
      </c>
      <c r="W4641" s="148">
        <f>+DailySales!$V4641*DailySales!$Q4641</f>
        <v>1.28</v>
      </c>
      <c r="X4641" s="148">
        <f>VLOOKUP(O4641,Stock[],6,FALSE)</f>
        <v>1330</v>
      </c>
      <c r="Y4641" s="148">
        <f>+DailySales!$V4641*DailySales!$X4641</f>
        <v>2660</v>
      </c>
      <c r="Z4641" s="146"/>
      <c r="AA4641" s="146"/>
      <c r="AB4641" s="146"/>
      <c r="AC4641" s="146"/>
      <c r="AD4641" s="146"/>
      <c r="AE4641" s="149"/>
      <c r="AF4641" s="150">
        <v>46078</v>
      </c>
      <c r="AG4641" s="151">
        <v>2660</v>
      </c>
      <c r="AH4641" s="150"/>
      <c r="AI4641" s="151"/>
      <c r="AJ4641" s="150"/>
      <c r="AK4641" s="151"/>
      <c r="AL4641" s="34"/>
      <c r="AM4641" s="39"/>
      <c r="AN464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42" spans="1:40" ht="19.5" customHeight="1" x14ac:dyDescent="0.25">
      <c r="A4642" s="141">
        <f t="shared" ref="A4642:A4657" si="822">YEAR(C4642)</f>
        <v>2026</v>
      </c>
      <c r="B4642" s="141">
        <f t="shared" ref="B4642:B4657" si="823">MONTH(C4642)</f>
        <v>2</v>
      </c>
      <c r="C4642" s="154">
        <v>46079</v>
      </c>
      <c r="D4642" s="142">
        <f t="shared" ref="D4642:D4657" ca="1" si="824">TODAY()</f>
        <v>46097</v>
      </c>
      <c r="E4642" s="142" t="str">
        <f t="shared" ref="E4642:E4657" ca="1" si="825">DATEDIF(C4642,D4642,"M")&amp;"-Months"</f>
        <v>0-Months</v>
      </c>
      <c r="F4642" s="142" t="str">
        <f>VLOOKUP(O4642,Stock[],5,FALSE)</f>
        <v>BE</v>
      </c>
      <c r="G4642" s="143" t="s">
        <v>3908</v>
      </c>
      <c r="H4642" s="144" t="s">
        <v>1168</v>
      </c>
      <c r="I4642" s="145" t="s">
        <v>1851</v>
      </c>
      <c r="J4642" s="141" t="str">
        <f>VLOOKUP(I4642,Customers[],2,FALSE)</f>
        <v>ဉီးဝင်းတင့်</v>
      </c>
      <c r="K4642" s="141" t="str">
        <f>VLOOKUP(I4642,Customers[],4,FALSE)</f>
        <v>Wandwin</v>
      </c>
      <c r="L4642" s="32" t="str">
        <f>VLOOKUP(Table85[[#This Row],[CustomerID]],Table!H:K,3,0)</f>
        <v>ဘုရားစု</v>
      </c>
      <c r="M4642" s="141" t="str">
        <f>VLOOKUP(I4642,Customers[],5,FALSE)</f>
        <v>Van-2</v>
      </c>
      <c r="N4642" s="145" t="s">
        <v>9</v>
      </c>
      <c r="O4642" s="146" t="s">
        <v>2591</v>
      </c>
      <c r="P4642" s="141" t="str">
        <f>VLOOKUP(O4642,Stock[],2,FALSE)</f>
        <v>မိုးနဲကွန်ကီး ကော် (1L)</v>
      </c>
      <c r="Q4642" s="147">
        <f>VLOOKUP(O4642,Stock[],3,FALSE)</f>
        <v>1</v>
      </c>
      <c r="R4642" s="147">
        <f>VLOOKUP(O4642,Stock[],4,FALSE)</f>
        <v>12</v>
      </c>
      <c r="S4642" s="146"/>
      <c r="T4642" s="147">
        <f>(DailySales!$S4642/DailySales!$R4642)+DailySales!$U4642</f>
        <v>4</v>
      </c>
      <c r="U4642" s="146">
        <v>4</v>
      </c>
      <c r="V4642" s="148">
        <f>+DailySales!$T4642*DailySales!$R4642</f>
        <v>48</v>
      </c>
      <c r="W4642" s="148">
        <f>+DailySales!$V4642*DailySales!$Q4642</f>
        <v>48</v>
      </c>
      <c r="X4642" s="148">
        <f>VLOOKUP(O4642,Stock[],6,FALSE)</f>
        <v>2100</v>
      </c>
      <c r="Y4642" s="148">
        <f>+DailySales!$V4642*DailySales!$X4642</f>
        <v>100800</v>
      </c>
      <c r="Z4642" s="146"/>
      <c r="AA4642" s="146"/>
      <c r="AB4642" s="146"/>
      <c r="AC4642" s="146"/>
      <c r="AD4642" s="146"/>
      <c r="AE4642" s="149">
        <v>1200</v>
      </c>
      <c r="AF4642" s="150">
        <v>46079</v>
      </c>
      <c r="AG4642" s="151">
        <v>102000</v>
      </c>
      <c r="AH4642" s="150"/>
      <c r="AI4642" s="151"/>
      <c r="AJ4642" s="150"/>
      <c r="AK4642" s="151"/>
      <c r="AL4642" s="34"/>
      <c r="AM4642" s="39"/>
      <c r="AN464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43" spans="1:40" ht="19.5" customHeight="1" x14ac:dyDescent="0.25">
      <c r="A4643" s="141">
        <f t="shared" si="822"/>
        <v>2026</v>
      </c>
      <c r="B4643" s="141">
        <f t="shared" si="823"/>
        <v>2</v>
      </c>
      <c r="C4643" s="154">
        <v>46079</v>
      </c>
      <c r="D4643" s="142">
        <f t="shared" ca="1" si="824"/>
        <v>46097</v>
      </c>
      <c r="E4643" s="142" t="str">
        <f t="shared" ca="1" si="825"/>
        <v>0-Months</v>
      </c>
      <c r="F4643" s="142" t="str">
        <f>VLOOKUP(O4643,Stock[],5,FALSE)</f>
        <v>BE</v>
      </c>
      <c r="G4643" s="143" t="s">
        <v>3909</v>
      </c>
      <c r="H4643" s="144" t="s">
        <v>1168</v>
      </c>
      <c r="I4643" s="145" t="s">
        <v>1782</v>
      </c>
      <c r="J4643" s="141" t="str">
        <f>VLOOKUP(I4643,Customers[],2,FALSE)</f>
        <v>မမလေး</v>
      </c>
      <c r="K4643" s="141" t="str">
        <f>VLOOKUP(I4643,Customers[],4,FALSE)</f>
        <v>Wandwin</v>
      </c>
      <c r="L4643" s="32" t="str">
        <f>VLOOKUP(Table85[[#This Row],[CustomerID]],Table!H:K,3,0)</f>
        <v>သီးကုန်း</v>
      </c>
      <c r="M4643" s="141" t="str">
        <f>VLOOKUP(I4643,Customers[],5,FALSE)</f>
        <v>Van-2</v>
      </c>
      <c r="N4643" s="145" t="s">
        <v>9</v>
      </c>
      <c r="O4643" s="146" t="s">
        <v>240</v>
      </c>
      <c r="P4643" s="141" t="str">
        <f>VLOOKUP(O4643,Stock[],2,FALSE)</f>
        <v>သံပုရာအရက်</v>
      </c>
      <c r="Q4643" s="147">
        <f>VLOOKUP(O4643,Stock[],3,FALSE)</f>
        <v>0.64</v>
      </c>
      <c r="R4643" s="147">
        <f>VLOOKUP(O4643,Stock[],4,FALSE)</f>
        <v>14</v>
      </c>
      <c r="S4643" s="146"/>
      <c r="T4643" s="147">
        <f>(DailySales!$S4643/DailySales!$R4643)+DailySales!$U4643</f>
        <v>25</v>
      </c>
      <c r="U4643" s="146">
        <v>25</v>
      </c>
      <c r="V4643" s="148">
        <f>+DailySales!$T4643*DailySales!$R4643</f>
        <v>350</v>
      </c>
      <c r="W4643" s="148">
        <f>+DailySales!$V4643*DailySales!$Q4643</f>
        <v>224</v>
      </c>
      <c r="X4643" s="148">
        <f>VLOOKUP(O4643,Stock[],6,FALSE)</f>
        <v>1330</v>
      </c>
      <c r="Y4643" s="148">
        <f>+DailySales!$V4643*DailySales!$X4643</f>
        <v>465500</v>
      </c>
      <c r="Z4643" s="146"/>
      <c r="AA4643" s="146"/>
      <c r="AB4643" s="146">
        <v>1800</v>
      </c>
      <c r="AC4643" s="146">
        <v>2450</v>
      </c>
      <c r="AD4643" s="146"/>
      <c r="AE4643" s="149">
        <v>12000</v>
      </c>
      <c r="AF4643" s="150">
        <v>46079</v>
      </c>
      <c r="AG4643" s="151">
        <v>473250</v>
      </c>
      <c r="AH4643" s="150"/>
      <c r="AI4643" s="151"/>
      <c r="AJ4643" s="150"/>
      <c r="AK4643" s="151"/>
      <c r="AL4643" s="34"/>
      <c r="AM4643" s="39"/>
      <c r="AN464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44" spans="1:40" ht="19.5" customHeight="1" x14ac:dyDescent="0.25">
      <c r="A4644" s="141">
        <f t="shared" si="822"/>
        <v>2026</v>
      </c>
      <c r="B4644" s="141">
        <f t="shared" si="823"/>
        <v>2</v>
      </c>
      <c r="C4644" s="154">
        <v>46079</v>
      </c>
      <c r="D4644" s="142">
        <f t="shared" ca="1" si="824"/>
        <v>46097</v>
      </c>
      <c r="E4644" s="142" t="str">
        <f t="shared" ca="1" si="825"/>
        <v>0-Months</v>
      </c>
      <c r="F4644" s="142" t="str">
        <f>VLOOKUP(O4644,Stock[],5,FALSE)</f>
        <v>BE</v>
      </c>
      <c r="G4644" s="143" t="s">
        <v>3909</v>
      </c>
      <c r="H4644" s="144" t="s">
        <v>1168</v>
      </c>
      <c r="I4644" s="145" t="s">
        <v>1782</v>
      </c>
      <c r="J4644" s="141" t="str">
        <f>VLOOKUP(I4644,Customers[],2,FALSE)</f>
        <v>မမလေး</v>
      </c>
      <c r="K4644" s="141" t="str">
        <f>VLOOKUP(I4644,Customers[],4,FALSE)</f>
        <v>Wandwin</v>
      </c>
      <c r="L4644" s="32" t="str">
        <f>VLOOKUP(Table85[[#This Row],[CustomerID]],Table!H:K,3,0)</f>
        <v>သီးကုန်း</v>
      </c>
      <c r="M4644" s="141" t="str">
        <f>VLOOKUP(I4644,Customers[],5,FALSE)</f>
        <v>Van-2</v>
      </c>
      <c r="N4644" s="145" t="s">
        <v>9</v>
      </c>
      <c r="O4644" s="146" t="s">
        <v>207</v>
      </c>
      <c r="P4644" s="141" t="str">
        <f>VLOOKUP(O4644,Stock[],2,FALSE)</f>
        <v>ရွှေမင်းသားခေါင်ရည်</v>
      </c>
      <c r="Q4644" s="147">
        <f>VLOOKUP(O4644,Stock[],3,FALSE)</f>
        <v>0.64</v>
      </c>
      <c r="R4644" s="147">
        <f>VLOOKUP(O4644,Stock[],4,FALSE)</f>
        <v>24</v>
      </c>
      <c r="S4644" s="146"/>
      <c r="T4644" s="147">
        <f>(DailySales!$S4644/DailySales!$R4644)+DailySales!$U4644</f>
        <v>2</v>
      </c>
      <c r="U4644" s="146">
        <v>2</v>
      </c>
      <c r="V4644" s="148">
        <f>+DailySales!$T4644*DailySales!$R4644</f>
        <v>48</v>
      </c>
      <c r="W4644" s="148">
        <f>+DailySales!$V4644*DailySales!$Q4644</f>
        <v>30.72</v>
      </c>
      <c r="X4644" s="148">
        <f>VLOOKUP(O4644,Stock[],6,FALSE)</f>
        <v>800</v>
      </c>
      <c r="Y4644" s="148">
        <f>+DailySales!$V4644*DailySales!$X4644</f>
        <v>38400</v>
      </c>
      <c r="Z4644" s="146"/>
      <c r="AA4644" s="146"/>
      <c r="AB4644" s="146"/>
      <c r="AC4644" s="146"/>
      <c r="AD4644" s="146"/>
      <c r="AE4644" s="149">
        <v>1000</v>
      </c>
      <c r="AF4644" s="150">
        <v>46079</v>
      </c>
      <c r="AG4644" s="151">
        <v>39400</v>
      </c>
      <c r="AH4644" s="150"/>
      <c r="AI4644" s="151"/>
      <c r="AJ4644" s="150"/>
      <c r="AK4644" s="151"/>
      <c r="AL4644" s="34"/>
      <c r="AM4644" s="39"/>
      <c r="AN464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45" spans="1:40" ht="19.5" customHeight="1" x14ac:dyDescent="0.25">
      <c r="A4645" s="141">
        <f t="shared" si="822"/>
        <v>2026</v>
      </c>
      <c r="B4645" s="141">
        <f t="shared" si="823"/>
        <v>2</v>
      </c>
      <c r="C4645" s="154">
        <v>46079</v>
      </c>
      <c r="D4645" s="142">
        <f t="shared" ca="1" si="824"/>
        <v>46097</v>
      </c>
      <c r="E4645" s="142" t="str">
        <f t="shared" ca="1" si="825"/>
        <v>0-Months</v>
      </c>
      <c r="F4645" s="142" t="str">
        <f>VLOOKUP(O4645,Stock[],5,FALSE)</f>
        <v>BE</v>
      </c>
      <c r="G4645" s="143" t="s">
        <v>3910</v>
      </c>
      <c r="H4645" s="144" t="s">
        <v>1168</v>
      </c>
      <c r="I4645" s="145" t="s">
        <v>870</v>
      </c>
      <c r="J4645" s="141" t="str">
        <f>VLOOKUP(I4645,Customers[],2,FALSE)</f>
        <v>ကိုကျောက်ခဲ</v>
      </c>
      <c r="K4645" s="141" t="str">
        <f>VLOOKUP(I4645,Customers[],4,FALSE)</f>
        <v>Wandwin</v>
      </c>
      <c r="L4645" s="32" t="str">
        <f>VLOOKUP(Table85[[#This Row],[CustomerID]],Table!H:K,3,0)</f>
        <v>သီးကုန်း</v>
      </c>
      <c r="M4645" s="141" t="str">
        <f>VLOOKUP(I4645,Customers[],5,FALSE)</f>
        <v>Van-2</v>
      </c>
      <c r="N4645" s="145" t="s">
        <v>9</v>
      </c>
      <c r="O4645" s="146" t="s">
        <v>240</v>
      </c>
      <c r="P4645" s="141" t="str">
        <f>VLOOKUP(O4645,Stock[],2,FALSE)</f>
        <v>သံပုရာအရက်</v>
      </c>
      <c r="Q4645" s="147">
        <f>VLOOKUP(O4645,Stock[],3,FALSE)</f>
        <v>0.64</v>
      </c>
      <c r="R4645" s="147">
        <f>VLOOKUP(O4645,Stock[],4,FALSE)</f>
        <v>14</v>
      </c>
      <c r="S4645" s="146"/>
      <c r="T4645" s="147">
        <f>(DailySales!$S4645/DailySales!$R4645)+DailySales!$U4645</f>
        <v>10</v>
      </c>
      <c r="U4645" s="146">
        <v>10</v>
      </c>
      <c r="V4645" s="148">
        <f>+DailySales!$T4645*DailySales!$R4645</f>
        <v>140</v>
      </c>
      <c r="W4645" s="148">
        <f>+DailySales!$V4645*DailySales!$Q4645</f>
        <v>89.600000000000009</v>
      </c>
      <c r="X4645" s="148">
        <f>VLOOKUP(O4645,Stock[],6,FALSE)</f>
        <v>1330</v>
      </c>
      <c r="Y4645" s="148">
        <f>+DailySales!$V4645*DailySales!$X4645</f>
        <v>186200</v>
      </c>
      <c r="Z4645" s="146"/>
      <c r="AA4645" s="146"/>
      <c r="AB4645" s="146"/>
      <c r="AC4645" s="146"/>
      <c r="AD4645" s="146"/>
      <c r="AE4645" s="149">
        <v>4800</v>
      </c>
      <c r="AF4645" s="150">
        <v>46079</v>
      </c>
      <c r="AG4645" s="151">
        <v>191000</v>
      </c>
      <c r="AH4645" s="150"/>
      <c r="AI4645" s="151"/>
      <c r="AJ4645" s="150"/>
      <c r="AK4645" s="151"/>
      <c r="AL4645" s="34"/>
      <c r="AM4645" s="39"/>
      <c r="AN464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46" spans="1:40" ht="19.5" customHeight="1" x14ac:dyDescent="0.25">
      <c r="A4646" s="141">
        <f t="shared" si="822"/>
        <v>2026</v>
      </c>
      <c r="B4646" s="141">
        <f t="shared" si="823"/>
        <v>2</v>
      </c>
      <c r="C4646" s="154">
        <v>46079</v>
      </c>
      <c r="D4646" s="142">
        <f t="shared" ca="1" si="824"/>
        <v>46097</v>
      </c>
      <c r="E4646" s="142" t="str">
        <f t="shared" ca="1" si="825"/>
        <v>0-Months</v>
      </c>
      <c r="F4646" s="142" t="str">
        <f>VLOOKUP(O4646,Stock[],5,FALSE)</f>
        <v>BE</v>
      </c>
      <c r="G4646" s="143" t="s">
        <v>3911</v>
      </c>
      <c r="H4646" s="144" t="s">
        <v>1168</v>
      </c>
      <c r="I4646" s="145" t="s">
        <v>1012</v>
      </c>
      <c r="J4646" s="141" t="str">
        <f>VLOOKUP(I4646,Customers[],2,FALSE)</f>
        <v>ကိုစန်းဦး</v>
      </c>
      <c r="K4646" s="141" t="str">
        <f>VLOOKUP(I4646,Customers[],4,FALSE)</f>
        <v>Wandwin</v>
      </c>
      <c r="L4646" s="32" t="str">
        <f>VLOOKUP(Table85[[#This Row],[CustomerID]],Table!H:K,3,0)</f>
        <v>ဆပ်ခင်း</v>
      </c>
      <c r="M4646" s="141" t="str">
        <f>VLOOKUP(I4646,Customers[],5,FALSE)</f>
        <v>Van-2</v>
      </c>
      <c r="N4646" s="145" t="s">
        <v>9</v>
      </c>
      <c r="O4646" s="146" t="s">
        <v>214</v>
      </c>
      <c r="P4646" s="141" t="str">
        <f>VLOOKUP(O4646,Stock[],2,FALSE)</f>
        <v>ကောင်းကြည်</v>
      </c>
      <c r="Q4646" s="147">
        <f>VLOOKUP(O4646,Stock[],3,FALSE)</f>
        <v>0.64</v>
      </c>
      <c r="R4646" s="147">
        <f>VLOOKUP(O4646,Stock[],4,FALSE)</f>
        <v>14</v>
      </c>
      <c r="S4646" s="146"/>
      <c r="T4646" s="147">
        <f>(DailySales!$S4646/DailySales!$R4646)+DailySales!$U4646</f>
        <v>2</v>
      </c>
      <c r="U4646" s="146">
        <v>2</v>
      </c>
      <c r="V4646" s="148">
        <f>+DailySales!$T4646*DailySales!$R4646</f>
        <v>28</v>
      </c>
      <c r="W4646" s="148">
        <f>+DailySales!$V4646*DailySales!$Q4646</f>
        <v>17.920000000000002</v>
      </c>
      <c r="X4646" s="148">
        <f>VLOOKUP(O4646,Stock[],6,FALSE)</f>
        <v>1330</v>
      </c>
      <c r="Y4646" s="148">
        <f>+DailySales!$V4646*DailySales!$X4646</f>
        <v>37240</v>
      </c>
      <c r="Z4646" s="146"/>
      <c r="AA4646" s="146"/>
      <c r="AB4646" s="146"/>
      <c r="AC4646" s="146"/>
      <c r="AD4646" s="146"/>
      <c r="AE4646" s="149">
        <v>960</v>
      </c>
      <c r="AF4646" s="150">
        <v>46079</v>
      </c>
      <c r="AG4646" s="151">
        <v>38200</v>
      </c>
      <c r="AH4646" s="150"/>
      <c r="AI4646" s="151"/>
      <c r="AJ4646" s="150"/>
      <c r="AK4646" s="151"/>
      <c r="AL4646" s="34"/>
      <c r="AM4646" s="39"/>
      <c r="AN464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47" spans="1:40" ht="19.5" customHeight="1" x14ac:dyDescent="0.25">
      <c r="A4647" s="141">
        <f t="shared" si="822"/>
        <v>2026</v>
      </c>
      <c r="B4647" s="141">
        <f t="shared" si="823"/>
        <v>2</v>
      </c>
      <c r="C4647" s="154">
        <v>46079</v>
      </c>
      <c r="D4647" s="142">
        <f t="shared" ca="1" si="824"/>
        <v>46097</v>
      </c>
      <c r="E4647" s="142" t="str">
        <f t="shared" ca="1" si="825"/>
        <v>0-Months</v>
      </c>
      <c r="F4647" s="142" t="str">
        <f>VLOOKUP(O4647,Stock[],5,FALSE)</f>
        <v>BE</v>
      </c>
      <c r="G4647" s="143" t="s">
        <v>3911</v>
      </c>
      <c r="H4647" s="144" t="s">
        <v>1168</v>
      </c>
      <c r="I4647" s="145" t="s">
        <v>1012</v>
      </c>
      <c r="J4647" s="141" t="str">
        <f>VLOOKUP(I4647,Customers[],2,FALSE)</f>
        <v>ကိုစန်းဦး</v>
      </c>
      <c r="K4647" s="141" t="str">
        <f>VLOOKUP(I4647,Customers[],4,FALSE)</f>
        <v>Wandwin</v>
      </c>
      <c r="L4647" s="32" t="str">
        <f>VLOOKUP(Table85[[#This Row],[CustomerID]],Table!H:K,3,0)</f>
        <v>ဆပ်ခင်း</v>
      </c>
      <c r="M4647" s="141" t="str">
        <f>VLOOKUP(I4647,Customers[],5,FALSE)</f>
        <v>Van-2</v>
      </c>
      <c r="N4647" s="145" t="s">
        <v>9</v>
      </c>
      <c r="O4647" s="146" t="s">
        <v>240</v>
      </c>
      <c r="P4647" s="141" t="str">
        <f>VLOOKUP(O4647,Stock[],2,FALSE)</f>
        <v>သံပုရာအရက်</v>
      </c>
      <c r="Q4647" s="147">
        <f>VLOOKUP(O4647,Stock[],3,FALSE)</f>
        <v>0.64</v>
      </c>
      <c r="R4647" s="147">
        <f>VLOOKUP(O4647,Stock[],4,FALSE)</f>
        <v>14</v>
      </c>
      <c r="S4647" s="146"/>
      <c r="T4647" s="147">
        <f>(DailySales!$S4647/DailySales!$R4647)+DailySales!$U4647</f>
        <v>2</v>
      </c>
      <c r="U4647" s="146">
        <v>2</v>
      </c>
      <c r="V4647" s="148">
        <f>+DailySales!$T4647*DailySales!$R4647</f>
        <v>28</v>
      </c>
      <c r="W4647" s="148">
        <f>+DailySales!$V4647*DailySales!$Q4647</f>
        <v>17.920000000000002</v>
      </c>
      <c r="X4647" s="148">
        <f>VLOOKUP(O4647,Stock[],6,FALSE)</f>
        <v>1330</v>
      </c>
      <c r="Y4647" s="148">
        <f>+DailySales!$V4647*DailySales!$X4647</f>
        <v>37240</v>
      </c>
      <c r="Z4647" s="146"/>
      <c r="AA4647" s="146"/>
      <c r="AB4647" s="146"/>
      <c r="AC4647" s="146"/>
      <c r="AD4647" s="146"/>
      <c r="AE4647" s="149">
        <v>960</v>
      </c>
      <c r="AF4647" s="150">
        <v>46079</v>
      </c>
      <c r="AG4647" s="151">
        <v>38200</v>
      </c>
      <c r="AH4647" s="150"/>
      <c r="AI4647" s="151"/>
      <c r="AJ4647" s="150"/>
      <c r="AK4647" s="151"/>
      <c r="AL4647" s="34"/>
      <c r="AM4647" s="39"/>
      <c r="AN464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48" spans="1:40" ht="19.5" customHeight="1" x14ac:dyDescent="0.25">
      <c r="A4648" s="141">
        <f t="shared" si="822"/>
        <v>2026</v>
      </c>
      <c r="B4648" s="141">
        <f t="shared" si="823"/>
        <v>2</v>
      </c>
      <c r="C4648" s="154">
        <v>46079</v>
      </c>
      <c r="D4648" s="142">
        <f t="shared" ca="1" si="824"/>
        <v>46097</v>
      </c>
      <c r="E4648" s="142" t="str">
        <f t="shared" ca="1" si="825"/>
        <v>0-Months</v>
      </c>
      <c r="F4648" s="142" t="str">
        <f>VLOOKUP(O4648,Stock[],5,FALSE)</f>
        <v>BE</v>
      </c>
      <c r="G4648" s="143" t="s">
        <v>3912</v>
      </c>
      <c r="H4648" s="144" t="s">
        <v>1168</v>
      </c>
      <c r="I4648" s="145" t="s">
        <v>2330</v>
      </c>
      <c r="J4648" s="141" t="str">
        <f>VLOOKUP(I4648,Customers[],2,FALSE)</f>
        <v>မအေဝမ်း</v>
      </c>
      <c r="K4648" s="141" t="str">
        <f>VLOOKUP(I4648,Customers[],4,FALSE)</f>
        <v>Wandwin</v>
      </c>
      <c r="L4648" s="32" t="str">
        <f>VLOOKUP(Table85[[#This Row],[CustomerID]],Table!H:K,3,0)</f>
        <v>ဆပ်ခင်း</v>
      </c>
      <c r="M4648" s="141" t="str">
        <f>VLOOKUP(I4648,Customers[],5,FALSE)</f>
        <v>Van-2</v>
      </c>
      <c r="N4648" s="145" t="s">
        <v>9</v>
      </c>
      <c r="O4648" s="146" t="s">
        <v>214</v>
      </c>
      <c r="P4648" s="141" t="str">
        <f>VLOOKUP(O4648,Stock[],2,FALSE)</f>
        <v>ကောင်းကြည်</v>
      </c>
      <c r="Q4648" s="147">
        <f>VLOOKUP(O4648,Stock[],3,FALSE)</f>
        <v>0.64</v>
      </c>
      <c r="R4648" s="147">
        <f>VLOOKUP(O4648,Stock[],4,FALSE)</f>
        <v>14</v>
      </c>
      <c r="S4648" s="146"/>
      <c r="T4648" s="147">
        <f>(DailySales!$S4648/DailySales!$R4648)+DailySales!$U4648</f>
        <v>5</v>
      </c>
      <c r="U4648" s="146">
        <v>5</v>
      </c>
      <c r="V4648" s="148">
        <f>+DailySales!$T4648*DailySales!$R4648</f>
        <v>70</v>
      </c>
      <c r="W4648" s="148">
        <f>+DailySales!$V4648*DailySales!$Q4648</f>
        <v>44.800000000000004</v>
      </c>
      <c r="X4648" s="148">
        <f>VLOOKUP(O4648,Stock[],6,FALSE)</f>
        <v>1330</v>
      </c>
      <c r="Y4648" s="148">
        <f>+DailySales!$V4648*DailySales!$X4648</f>
        <v>93100</v>
      </c>
      <c r="Z4648" s="146"/>
      <c r="AA4648" s="146"/>
      <c r="AB4648" s="146"/>
      <c r="AC4648" s="146"/>
      <c r="AD4648" s="146"/>
      <c r="AE4648" s="149">
        <v>2400</v>
      </c>
      <c r="AF4648" s="150">
        <v>46079</v>
      </c>
      <c r="AG4648" s="151">
        <v>95500</v>
      </c>
      <c r="AH4648" s="150"/>
      <c r="AI4648" s="151"/>
      <c r="AJ4648" s="150"/>
      <c r="AK4648" s="151"/>
      <c r="AL4648" s="34"/>
      <c r="AM4648" s="39"/>
      <c r="AN464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49" spans="1:40" ht="19.5" customHeight="1" x14ac:dyDescent="0.25">
      <c r="A4649" s="141">
        <f t="shared" si="822"/>
        <v>2026</v>
      </c>
      <c r="B4649" s="141">
        <f t="shared" si="823"/>
        <v>2</v>
      </c>
      <c r="C4649" s="154">
        <v>46079</v>
      </c>
      <c r="D4649" s="142">
        <f t="shared" ca="1" si="824"/>
        <v>46097</v>
      </c>
      <c r="E4649" s="142" t="str">
        <f t="shared" ca="1" si="825"/>
        <v>0-Months</v>
      </c>
      <c r="F4649" s="142" t="str">
        <f>VLOOKUP(O4649,Stock[],5,FALSE)</f>
        <v>BE</v>
      </c>
      <c r="G4649" s="143" t="s">
        <v>3913</v>
      </c>
      <c r="H4649" s="144" t="s">
        <v>1168</v>
      </c>
      <c r="I4649" s="145" t="s">
        <v>781</v>
      </c>
      <c r="J4649" s="141" t="str">
        <f>VLOOKUP(I4649,Customers[],2,FALSE)</f>
        <v>မရွှေရင်</v>
      </c>
      <c r="K4649" s="141" t="str">
        <f>VLOOKUP(I4649,Customers[],4,FALSE)</f>
        <v>Wandwin</v>
      </c>
      <c r="L4649" s="32" t="str">
        <f>VLOOKUP(Table85[[#This Row],[CustomerID]],Table!H:K,3,0)</f>
        <v>ဆပ်ခင်း</v>
      </c>
      <c r="M4649" s="141" t="str">
        <f>VLOOKUP(I4649,Customers[],5,FALSE)</f>
        <v>Van-2</v>
      </c>
      <c r="N4649" s="145" t="s">
        <v>9</v>
      </c>
      <c r="O4649" s="146" t="s">
        <v>240</v>
      </c>
      <c r="P4649" s="141" t="str">
        <f>VLOOKUP(O4649,Stock[],2,FALSE)</f>
        <v>သံပုရာအရက်</v>
      </c>
      <c r="Q4649" s="147">
        <f>VLOOKUP(O4649,Stock[],3,FALSE)</f>
        <v>0.64</v>
      </c>
      <c r="R4649" s="147">
        <f>VLOOKUP(O4649,Stock[],4,FALSE)</f>
        <v>14</v>
      </c>
      <c r="S4649" s="146"/>
      <c r="T4649" s="147">
        <f>(DailySales!$S4649/DailySales!$R4649)+DailySales!$U4649</f>
        <v>3</v>
      </c>
      <c r="U4649" s="146">
        <v>3</v>
      </c>
      <c r="V4649" s="148">
        <f>+DailySales!$T4649*DailySales!$R4649</f>
        <v>42</v>
      </c>
      <c r="W4649" s="148">
        <f>+DailySales!$V4649*DailySales!$Q4649</f>
        <v>26.88</v>
      </c>
      <c r="X4649" s="148">
        <f>VLOOKUP(O4649,Stock[],6,FALSE)</f>
        <v>1330</v>
      </c>
      <c r="Y4649" s="148">
        <f>+DailySales!$V4649*DailySales!$X4649</f>
        <v>55860</v>
      </c>
      <c r="Z4649" s="146"/>
      <c r="AA4649" s="146"/>
      <c r="AB4649" s="146"/>
      <c r="AC4649" s="146"/>
      <c r="AD4649" s="146"/>
      <c r="AE4649" s="149">
        <v>1440</v>
      </c>
      <c r="AF4649" s="150">
        <v>46079</v>
      </c>
      <c r="AG4649" s="151">
        <v>57300</v>
      </c>
      <c r="AH4649" s="150"/>
      <c r="AI4649" s="151"/>
      <c r="AJ4649" s="150"/>
      <c r="AK4649" s="151"/>
      <c r="AL4649" s="34"/>
      <c r="AM4649" s="39"/>
      <c r="AN464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50" spans="1:40" ht="19.5" customHeight="1" x14ac:dyDescent="0.25">
      <c r="A4650" s="141">
        <f t="shared" si="822"/>
        <v>2026</v>
      </c>
      <c r="B4650" s="141">
        <f t="shared" si="823"/>
        <v>2</v>
      </c>
      <c r="C4650" s="154">
        <v>46079</v>
      </c>
      <c r="D4650" s="142">
        <f t="shared" ca="1" si="824"/>
        <v>46097</v>
      </c>
      <c r="E4650" s="142" t="str">
        <f t="shared" ca="1" si="825"/>
        <v>0-Months</v>
      </c>
      <c r="F4650" s="142" t="str">
        <f>VLOOKUP(O4650,Stock[],5,FALSE)</f>
        <v>BE</v>
      </c>
      <c r="G4650" s="143" t="s">
        <v>3914</v>
      </c>
      <c r="H4650" s="144" t="s">
        <v>1168</v>
      </c>
      <c r="I4650" s="145" t="s">
        <v>872</v>
      </c>
      <c r="J4650" s="141" t="str">
        <f>VLOOKUP(I4650,Customers[],2,FALSE)</f>
        <v>ကိုနေမျိုးအောင်</v>
      </c>
      <c r="K4650" s="141" t="str">
        <f>VLOOKUP(I4650,Customers[],4,FALSE)</f>
        <v>Wandwin</v>
      </c>
      <c r="L4650" s="32" t="str">
        <f>VLOOKUP(Table85[[#This Row],[CustomerID]],Table!H:K,3,0)</f>
        <v>ဆပ်ခင်း</v>
      </c>
      <c r="M4650" s="141" t="str">
        <f>VLOOKUP(I4650,Customers[],5,FALSE)</f>
        <v>Van-2</v>
      </c>
      <c r="N4650" s="145" t="s">
        <v>9</v>
      </c>
      <c r="O4650" s="146" t="s">
        <v>214</v>
      </c>
      <c r="P4650" s="141" t="str">
        <f>VLOOKUP(O4650,Stock[],2,FALSE)</f>
        <v>ကောင်းကြည်</v>
      </c>
      <c r="Q4650" s="147">
        <f>VLOOKUP(O4650,Stock[],3,FALSE)</f>
        <v>0.64</v>
      </c>
      <c r="R4650" s="147">
        <f>VLOOKUP(O4650,Stock[],4,FALSE)</f>
        <v>14</v>
      </c>
      <c r="S4650" s="146"/>
      <c r="T4650" s="147">
        <f>(DailySales!$S4650/DailySales!$R4650)+DailySales!$U4650</f>
        <v>7</v>
      </c>
      <c r="U4650" s="146">
        <v>7</v>
      </c>
      <c r="V4650" s="148">
        <f>+DailySales!$T4650*DailySales!$R4650</f>
        <v>98</v>
      </c>
      <c r="W4650" s="148">
        <f>+DailySales!$V4650*DailySales!$Q4650</f>
        <v>62.72</v>
      </c>
      <c r="X4650" s="148">
        <f>VLOOKUP(O4650,Stock[],6,FALSE)</f>
        <v>1330</v>
      </c>
      <c r="Y4650" s="148">
        <f>+DailySales!$V4650*DailySales!$X4650</f>
        <v>130340</v>
      </c>
      <c r="Z4650" s="146"/>
      <c r="AA4650" s="146"/>
      <c r="AB4650" s="146"/>
      <c r="AC4650" s="146"/>
      <c r="AD4650" s="146"/>
      <c r="AE4650" s="149">
        <v>3360</v>
      </c>
      <c r="AF4650" s="150">
        <v>46079</v>
      </c>
      <c r="AG4650" s="151">
        <v>133700</v>
      </c>
      <c r="AH4650" s="150"/>
      <c r="AI4650" s="151"/>
      <c r="AJ4650" s="150"/>
      <c r="AK4650" s="151"/>
      <c r="AL4650" s="34"/>
      <c r="AM4650" s="39"/>
      <c r="AN465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51" spans="1:40" ht="19.5" customHeight="1" x14ac:dyDescent="0.25">
      <c r="A4651" s="141">
        <f t="shared" si="822"/>
        <v>2026</v>
      </c>
      <c r="B4651" s="141">
        <f t="shared" si="823"/>
        <v>2</v>
      </c>
      <c r="C4651" s="154">
        <v>46079</v>
      </c>
      <c r="D4651" s="142">
        <f t="shared" ca="1" si="824"/>
        <v>46097</v>
      </c>
      <c r="E4651" s="142" t="str">
        <f t="shared" ca="1" si="825"/>
        <v>0-Months</v>
      </c>
      <c r="F4651" s="142" t="str">
        <f>VLOOKUP(O4651,Stock[],5,FALSE)</f>
        <v>BE</v>
      </c>
      <c r="G4651" s="143" t="s">
        <v>3914</v>
      </c>
      <c r="H4651" s="144" t="s">
        <v>1168</v>
      </c>
      <c r="I4651" s="145" t="s">
        <v>872</v>
      </c>
      <c r="J4651" s="141" t="str">
        <f>VLOOKUP(I4651,Customers[],2,FALSE)</f>
        <v>ကိုနေမျိုးအောင်</v>
      </c>
      <c r="K4651" s="141" t="str">
        <f>VLOOKUP(I4651,Customers[],4,FALSE)</f>
        <v>Wandwin</v>
      </c>
      <c r="L4651" s="32" t="str">
        <f>VLOOKUP(Table85[[#This Row],[CustomerID]],Table!H:K,3,0)</f>
        <v>ဆပ်ခင်း</v>
      </c>
      <c r="M4651" s="141" t="str">
        <f>VLOOKUP(I4651,Customers[],5,FALSE)</f>
        <v>Van-2</v>
      </c>
      <c r="N4651" s="145" t="s">
        <v>9</v>
      </c>
      <c r="O4651" s="146" t="s">
        <v>240</v>
      </c>
      <c r="P4651" s="141" t="str">
        <f>VLOOKUP(O4651,Stock[],2,FALSE)</f>
        <v>သံပုရာအရက်</v>
      </c>
      <c r="Q4651" s="147">
        <f>VLOOKUP(O4651,Stock[],3,FALSE)</f>
        <v>0.64</v>
      </c>
      <c r="R4651" s="147">
        <f>VLOOKUP(O4651,Stock[],4,FALSE)</f>
        <v>14</v>
      </c>
      <c r="S4651" s="146"/>
      <c r="T4651" s="147">
        <f>(DailySales!$S4651/DailySales!$R4651)+DailySales!$U4651</f>
        <v>5</v>
      </c>
      <c r="U4651" s="146">
        <v>5</v>
      </c>
      <c r="V4651" s="148">
        <f>+DailySales!$T4651*DailySales!$R4651</f>
        <v>70</v>
      </c>
      <c r="W4651" s="148">
        <f>+DailySales!$V4651*DailySales!$Q4651</f>
        <v>44.800000000000004</v>
      </c>
      <c r="X4651" s="148">
        <f>VLOOKUP(O4651,Stock[],6,FALSE)</f>
        <v>1330</v>
      </c>
      <c r="Y4651" s="148">
        <f>+DailySales!$V4651*DailySales!$X4651</f>
        <v>93100</v>
      </c>
      <c r="Z4651" s="146"/>
      <c r="AA4651" s="146"/>
      <c r="AB4651" s="146"/>
      <c r="AC4651" s="146"/>
      <c r="AD4651" s="146"/>
      <c r="AE4651" s="149">
        <v>2400</v>
      </c>
      <c r="AF4651" s="150">
        <v>46079</v>
      </c>
      <c r="AG4651" s="151">
        <v>95500</v>
      </c>
      <c r="AH4651" s="150"/>
      <c r="AI4651" s="151"/>
      <c r="AJ4651" s="150"/>
      <c r="AK4651" s="151"/>
      <c r="AL4651" s="34"/>
      <c r="AM4651" s="39"/>
      <c r="AN465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52" spans="1:40" ht="19.5" customHeight="1" x14ac:dyDescent="0.25">
      <c r="A4652" s="141">
        <f t="shared" si="822"/>
        <v>2026</v>
      </c>
      <c r="B4652" s="141">
        <f t="shared" si="823"/>
        <v>2</v>
      </c>
      <c r="C4652" s="154">
        <v>46079</v>
      </c>
      <c r="D4652" s="142">
        <f t="shared" ca="1" si="824"/>
        <v>46097</v>
      </c>
      <c r="E4652" s="142" t="str">
        <f t="shared" ca="1" si="825"/>
        <v>0-Months</v>
      </c>
      <c r="F4652" s="142" t="str">
        <f>VLOOKUP(O4652,Stock[],5,FALSE)</f>
        <v>BE</v>
      </c>
      <c r="G4652" s="143" t="s">
        <v>3915</v>
      </c>
      <c r="H4652" s="144" t="s">
        <v>1168</v>
      </c>
      <c r="I4652" s="145" t="s">
        <v>874</v>
      </c>
      <c r="J4652" s="141" t="str">
        <f>VLOOKUP(I4652,Customers[],2,FALSE)</f>
        <v>ကိုမောင်နိုင်</v>
      </c>
      <c r="K4652" s="141" t="str">
        <f>VLOOKUP(I4652,Customers[],4,FALSE)</f>
        <v>Wandwin</v>
      </c>
      <c r="L4652" s="32" t="str">
        <f>VLOOKUP(Table85[[#This Row],[CustomerID]],Table!H:K,3,0)</f>
        <v>ဆပ်ခင်း</v>
      </c>
      <c r="M4652" s="141" t="str">
        <f>VLOOKUP(I4652,Customers[],5,FALSE)</f>
        <v>Van-2</v>
      </c>
      <c r="N4652" s="145" t="s">
        <v>9</v>
      </c>
      <c r="O4652" s="146" t="s">
        <v>214</v>
      </c>
      <c r="P4652" s="141" t="str">
        <f>VLOOKUP(O4652,Stock[],2,FALSE)</f>
        <v>ကောင်းကြည်</v>
      </c>
      <c r="Q4652" s="147">
        <f>VLOOKUP(O4652,Stock[],3,FALSE)</f>
        <v>0.64</v>
      </c>
      <c r="R4652" s="147">
        <f>VLOOKUP(O4652,Stock[],4,FALSE)</f>
        <v>14</v>
      </c>
      <c r="S4652" s="146"/>
      <c r="T4652" s="147">
        <f>(DailySales!$S4652/DailySales!$R4652)+DailySales!$U4652</f>
        <v>5</v>
      </c>
      <c r="U4652" s="146">
        <v>5</v>
      </c>
      <c r="V4652" s="148">
        <f>+DailySales!$T4652*DailySales!$R4652</f>
        <v>70</v>
      </c>
      <c r="W4652" s="148">
        <f>+DailySales!$V4652*DailySales!$Q4652</f>
        <v>44.800000000000004</v>
      </c>
      <c r="X4652" s="148">
        <f>VLOOKUP(O4652,Stock[],6,FALSE)</f>
        <v>1330</v>
      </c>
      <c r="Y4652" s="148">
        <f>+DailySales!$V4652*DailySales!$X4652</f>
        <v>93100</v>
      </c>
      <c r="Z4652" s="146"/>
      <c r="AA4652" s="146"/>
      <c r="AB4652" s="146"/>
      <c r="AC4652" s="146"/>
      <c r="AD4652" s="146"/>
      <c r="AE4652" s="149">
        <v>2400</v>
      </c>
      <c r="AF4652" s="150">
        <v>46079</v>
      </c>
      <c r="AG4652" s="151">
        <v>95500</v>
      </c>
      <c r="AH4652" s="150"/>
      <c r="AI4652" s="151"/>
      <c r="AJ4652" s="150"/>
      <c r="AK4652" s="151"/>
      <c r="AL4652" s="34"/>
      <c r="AM4652" s="39"/>
      <c r="AN465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53" spans="1:40" ht="19.5" customHeight="1" x14ac:dyDescent="0.25">
      <c r="A4653" s="141">
        <f t="shared" si="822"/>
        <v>2026</v>
      </c>
      <c r="B4653" s="141">
        <f t="shared" si="823"/>
        <v>2</v>
      </c>
      <c r="C4653" s="154">
        <v>46079</v>
      </c>
      <c r="D4653" s="142">
        <f t="shared" ca="1" si="824"/>
        <v>46097</v>
      </c>
      <c r="E4653" s="142" t="str">
        <f t="shared" ca="1" si="825"/>
        <v>0-Months</v>
      </c>
      <c r="F4653" s="142" t="str">
        <f>VLOOKUP(O4653,Stock[],5,FALSE)</f>
        <v>BE</v>
      </c>
      <c r="G4653" s="143" t="s">
        <v>3915</v>
      </c>
      <c r="H4653" s="144" t="s">
        <v>1168</v>
      </c>
      <c r="I4653" s="145" t="s">
        <v>874</v>
      </c>
      <c r="J4653" s="141" t="str">
        <f>VLOOKUP(I4653,Customers[],2,FALSE)</f>
        <v>ကိုမောင်နိုင်</v>
      </c>
      <c r="K4653" s="141" t="str">
        <f>VLOOKUP(I4653,Customers[],4,FALSE)</f>
        <v>Wandwin</v>
      </c>
      <c r="L4653" s="32" t="str">
        <f>VLOOKUP(Table85[[#This Row],[CustomerID]],Table!H:K,3,0)</f>
        <v>ဆပ်ခင်း</v>
      </c>
      <c r="M4653" s="141" t="str">
        <f>VLOOKUP(I4653,Customers[],5,FALSE)</f>
        <v>Van-2</v>
      </c>
      <c r="N4653" s="145" t="s">
        <v>9</v>
      </c>
      <c r="O4653" s="146" t="s">
        <v>240</v>
      </c>
      <c r="P4653" s="141" t="str">
        <f>VLOOKUP(O4653,Stock[],2,FALSE)</f>
        <v>သံပုရာအရက်</v>
      </c>
      <c r="Q4653" s="147">
        <f>VLOOKUP(O4653,Stock[],3,FALSE)</f>
        <v>0.64</v>
      </c>
      <c r="R4653" s="147">
        <f>VLOOKUP(O4653,Stock[],4,FALSE)</f>
        <v>14</v>
      </c>
      <c r="S4653" s="146"/>
      <c r="T4653" s="147">
        <f>(DailySales!$S4653/DailySales!$R4653)+DailySales!$U4653</f>
        <v>5</v>
      </c>
      <c r="U4653" s="146">
        <v>5</v>
      </c>
      <c r="V4653" s="148">
        <f>+DailySales!$T4653*DailySales!$R4653</f>
        <v>70</v>
      </c>
      <c r="W4653" s="148">
        <f>+DailySales!$V4653*DailySales!$Q4653</f>
        <v>44.800000000000004</v>
      </c>
      <c r="X4653" s="148">
        <f>VLOOKUP(O4653,Stock[],6,FALSE)</f>
        <v>1330</v>
      </c>
      <c r="Y4653" s="148">
        <f>+DailySales!$V4653*DailySales!$X4653</f>
        <v>93100</v>
      </c>
      <c r="Z4653" s="146"/>
      <c r="AA4653" s="146"/>
      <c r="AB4653" s="146"/>
      <c r="AC4653" s="146"/>
      <c r="AD4653" s="146"/>
      <c r="AE4653" s="149">
        <v>2400</v>
      </c>
      <c r="AF4653" s="150">
        <v>46079</v>
      </c>
      <c r="AG4653" s="151">
        <v>95500</v>
      </c>
      <c r="AH4653" s="150"/>
      <c r="AI4653" s="151"/>
      <c r="AJ4653" s="150"/>
      <c r="AK4653" s="151"/>
      <c r="AL4653" s="34"/>
      <c r="AM4653" s="39"/>
      <c r="AN465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54" spans="1:40" ht="19.5" customHeight="1" x14ac:dyDescent="0.25">
      <c r="A4654" s="141">
        <f t="shared" si="822"/>
        <v>2026</v>
      </c>
      <c r="B4654" s="141">
        <f t="shared" si="823"/>
        <v>2</v>
      </c>
      <c r="C4654" s="154">
        <v>46079</v>
      </c>
      <c r="D4654" s="142">
        <f t="shared" ca="1" si="824"/>
        <v>46097</v>
      </c>
      <c r="E4654" s="142" t="str">
        <f t="shared" ca="1" si="825"/>
        <v>0-Months</v>
      </c>
      <c r="F4654" s="142" t="str">
        <f>VLOOKUP(O4654,Stock[],5,FALSE)</f>
        <v>BE</v>
      </c>
      <c r="G4654" s="143" t="s">
        <v>3915</v>
      </c>
      <c r="H4654" s="144" t="s">
        <v>1168</v>
      </c>
      <c r="I4654" s="145" t="s">
        <v>874</v>
      </c>
      <c r="J4654" s="141" t="str">
        <f>VLOOKUP(I4654,Customers[],2,FALSE)</f>
        <v>ကိုမောင်နိုင်</v>
      </c>
      <c r="K4654" s="141" t="str">
        <f>VLOOKUP(I4654,Customers[],4,FALSE)</f>
        <v>Wandwin</v>
      </c>
      <c r="L4654" s="32" t="str">
        <f>VLOOKUP(Table85[[#This Row],[CustomerID]],Table!H:K,3,0)</f>
        <v>ဆပ်ခင်း</v>
      </c>
      <c r="M4654" s="141" t="str">
        <f>VLOOKUP(I4654,Customers[],5,FALSE)</f>
        <v>Van-2</v>
      </c>
      <c r="N4654" s="145" t="s">
        <v>9</v>
      </c>
      <c r="O4654" s="146" t="s">
        <v>225</v>
      </c>
      <c r="P4654" s="141" t="str">
        <f>VLOOKUP(O4654,Stock[],2,FALSE)</f>
        <v>ချယ်ရီသံပုရာအရက်သန့်ကော် (1Ltr)</v>
      </c>
      <c r="Q4654" s="147">
        <f>VLOOKUP(O4654,Stock[],3,FALSE)</f>
        <v>1</v>
      </c>
      <c r="R4654" s="147">
        <f>VLOOKUP(O4654,Stock[],4,FALSE)</f>
        <v>12</v>
      </c>
      <c r="S4654" s="146"/>
      <c r="T4654" s="147">
        <f>(DailySales!$S4654/DailySales!$R4654)+DailySales!$U4654</f>
        <v>2</v>
      </c>
      <c r="U4654" s="146">
        <v>2</v>
      </c>
      <c r="V4654" s="148">
        <f>+DailySales!$T4654*DailySales!$R4654</f>
        <v>24</v>
      </c>
      <c r="W4654" s="148">
        <f>+DailySales!$V4654*DailySales!$Q4654</f>
        <v>24</v>
      </c>
      <c r="X4654" s="148">
        <f>VLOOKUP(O4654,Stock[],6,FALSE)</f>
        <v>1260</v>
      </c>
      <c r="Y4654" s="148">
        <f>+DailySales!$V4654*DailySales!$X4654</f>
        <v>30240</v>
      </c>
      <c r="Z4654" s="146"/>
      <c r="AA4654" s="146"/>
      <c r="AB4654" s="146"/>
      <c r="AC4654" s="146"/>
      <c r="AD4654" s="146"/>
      <c r="AE4654" s="149">
        <v>760</v>
      </c>
      <c r="AF4654" s="150">
        <v>46079</v>
      </c>
      <c r="AG4654" s="151">
        <v>31000</v>
      </c>
      <c r="AH4654" s="150"/>
      <c r="AI4654" s="151"/>
      <c r="AJ4654" s="150"/>
      <c r="AK4654" s="151"/>
      <c r="AL4654" s="34"/>
      <c r="AM4654" s="39"/>
      <c r="AN465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55" spans="1:40" ht="19.5" customHeight="1" x14ac:dyDescent="0.25">
      <c r="A4655" s="141">
        <f t="shared" si="822"/>
        <v>2026</v>
      </c>
      <c r="B4655" s="141">
        <f t="shared" si="823"/>
        <v>2</v>
      </c>
      <c r="C4655" s="154">
        <v>46079</v>
      </c>
      <c r="D4655" s="142">
        <f t="shared" ca="1" si="824"/>
        <v>46097</v>
      </c>
      <c r="E4655" s="142" t="str">
        <f t="shared" ca="1" si="825"/>
        <v>0-Months</v>
      </c>
      <c r="F4655" s="142" t="str">
        <f>VLOOKUP(O4655,Stock[],5,FALSE)</f>
        <v>BE</v>
      </c>
      <c r="G4655" s="143" t="s">
        <v>3916</v>
      </c>
      <c r="H4655" s="144" t="s">
        <v>275</v>
      </c>
      <c r="I4655" s="145" t="s">
        <v>3140</v>
      </c>
      <c r="J4655" s="141" t="str">
        <f>VLOOKUP(I4655,Customers[],2,FALSE)</f>
        <v>မိုးသောက်ကြယ်</v>
      </c>
      <c r="K4655" s="141" t="str">
        <f>VLOOKUP(I4655,Customers[],4,FALSE)</f>
        <v>Yamethin</v>
      </c>
      <c r="L4655" s="32" t="str">
        <f>VLOOKUP(Table85[[#This Row],[CustomerID]],Table!H:K,3,0)</f>
        <v>ရမည်းသင်း</v>
      </c>
      <c r="M4655" s="141" t="str">
        <f>VLOOKUP(I4655,Customers[],5,FALSE)</f>
        <v>Van-1</v>
      </c>
      <c r="N4655" s="145" t="s">
        <v>9</v>
      </c>
      <c r="O4655" s="146" t="s">
        <v>2120</v>
      </c>
      <c r="P4655" s="141" t="str">
        <f>VLOOKUP(O4655,Stock[],2,FALSE)</f>
        <v>ဇေ အရက်သန့်</v>
      </c>
      <c r="Q4655" s="147">
        <f>VLOOKUP(O4655,Stock[],3,FALSE)</f>
        <v>0.64</v>
      </c>
      <c r="R4655" s="147">
        <f>VLOOKUP(O4655,Stock[],4,FALSE)</f>
        <v>14</v>
      </c>
      <c r="S4655" s="146"/>
      <c r="T4655" s="147">
        <f>(DailySales!$S4655/DailySales!$R4655)+DailySales!$U4655</f>
        <v>12</v>
      </c>
      <c r="U4655" s="146">
        <v>12</v>
      </c>
      <c r="V4655" s="148">
        <f>+DailySales!$T4655*DailySales!$R4655</f>
        <v>168</v>
      </c>
      <c r="W4655" s="148">
        <f>+DailySales!$V4655*DailySales!$Q4655</f>
        <v>107.52</v>
      </c>
      <c r="X4655" s="148">
        <f>VLOOKUP(O4655,Stock[],6,FALSE)</f>
        <v>1380</v>
      </c>
      <c r="Y4655" s="148">
        <f>+DailySales!$V4655*DailySales!$X4655</f>
        <v>231840</v>
      </c>
      <c r="Z4655" s="146"/>
      <c r="AA4655" s="146"/>
      <c r="AB4655" s="146"/>
      <c r="AC4655" s="146"/>
      <c r="AD4655" s="146"/>
      <c r="AE4655" s="149">
        <v>4560</v>
      </c>
      <c r="AF4655" s="150">
        <v>46079</v>
      </c>
      <c r="AG4655" s="151">
        <v>236400</v>
      </c>
      <c r="AH4655" s="150"/>
      <c r="AI4655" s="151"/>
      <c r="AJ4655" s="150"/>
      <c r="AK4655" s="151"/>
      <c r="AL4655" s="34"/>
      <c r="AM4655" s="39"/>
      <c r="AN465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56" spans="1:40" ht="19.5" customHeight="1" x14ac:dyDescent="0.25">
      <c r="A4656" s="141">
        <f t="shared" si="822"/>
        <v>2026</v>
      </c>
      <c r="B4656" s="141">
        <f t="shared" si="823"/>
        <v>2</v>
      </c>
      <c r="C4656" s="154">
        <v>46079</v>
      </c>
      <c r="D4656" s="142">
        <f t="shared" ca="1" si="824"/>
        <v>46097</v>
      </c>
      <c r="E4656" s="142" t="str">
        <f t="shared" ca="1" si="825"/>
        <v>0-Months</v>
      </c>
      <c r="F4656" s="142" t="str">
        <f>VLOOKUP(O4656,Stock[],5,FALSE)</f>
        <v>BE</v>
      </c>
      <c r="G4656" s="143" t="s">
        <v>3917</v>
      </c>
      <c r="H4656" s="144" t="s">
        <v>275</v>
      </c>
      <c r="I4656" s="145" t="s">
        <v>1461</v>
      </c>
      <c r="J4656" s="141" t="str">
        <f>VLOOKUP(I4656,Customers[],2,FALSE)</f>
        <v>မသင်ဇာမိုး</v>
      </c>
      <c r="K4656" s="141" t="str">
        <f>VLOOKUP(I4656,Customers[],4,FALSE)</f>
        <v>Yamethin</v>
      </c>
      <c r="L4656" s="32" t="str">
        <f>VLOOKUP(Table85[[#This Row],[CustomerID]],Table!H:K,3,0)</f>
        <v>အောက်တောက်</v>
      </c>
      <c r="M4656" s="141" t="str">
        <f>VLOOKUP(I4656,Customers[],5,FALSE)</f>
        <v>Van-1</v>
      </c>
      <c r="N4656" s="145" t="s">
        <v>9</v>
      </c>
      <c r="O4656" s="146" t="s">
        <v>2120</v>
      </c>
      <c r="P4656" s="141" t="str">
        <f>VLOOKUP(O4656,Stock[],2,FALSE)</f>
        <v>ဇေ အရက်သန့်</v>
      </c>
      <c r="Q4656" s="147">
        <f>VLOOKUP(O4656,Stock[],3,FALSE)</f>
        <v>0.64</v>
      </c>
      <c r="R4656" s="147">
        <f>VLOOKUP(O4656,Stock[],4,FALSE)</f>
        <v>14</v>
      </c>
      <c r="S4656" s="146"/>
      <c r="T4656" s="147">
        <f>(DailySales!$S4656/DailySales!$R4656)+DailySales!$U4656</f>
        <v>1</v>
      </c>
      <c r="U4656" s="146">
        <v>1</v>
      </c>
      <c r="V4656" s="148">
        <f>+DailySales!$T4656*DailySales!$R4656</f>
        <v>14</v>
      </c>
      <c r="W4656" s="148">
        <f>+DailySales!$V4656*DailySales!$Q4656</f>
        <v>8.9600000000000009</v>
      </c>
      <c r="X4656" s="148">
        <f>VLOOKUP(O4656,Stock[],6,FALSE)</f>
        <v>1380</v>
      </c>
      <c r="Y4656" s="148">
        <f>+DailySales!$V4656*DailySales!$X4656</f>
        <v>19320</v>
      </c>
      <c r="Z4656" s="146"/>
      <c r="AA4656" s="146"/>
      <c r="AB4656" s="146"/>
      <c r="AC4656" s="146"/>
      <c r="AD4656" s="146"/>
      <c r="AE4656" s="149">
        <v>380</v>
      </c>
      <c r="AF4656" s="150">
        <v>46079</v>
      </c>
      <c r="AG4656" s="151">
        <v>19700</v>
      </c>
      <c r="AH4656" s="150"/>
      <c r="AI4656" s="151"/>
      <c r="AJ4656" s="150"/>
      <c r="AK4656" s="151"/>
      <c r="AL4656" s="34"/>
      <c r="AM4656" s="39"/>
      <c r="AN465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57" spans="1:40" ht="19.5" customHeight="1" x14ac:dyDescent="0.25">
      <c r="A4657" s="141">
        <f t="shared" si="822"/>
        <v>2026</v>
      </c>
      <c r="B4657" s="141">
        <f t="shared" si="823"/>
        <v>2</v>
      </c>
      <c r="C4657" s="154">
        <v>46079</v>
      </c>
      <c r="D4657" s="142">
        <f t="shared" ca="1" si="824"/>
        <v>46097</v>
      </c>
      <c r="E4657" s="142" t="str">
        <f t="shared" ca="1" si="825"/>
        <v>0-Months</v>
      </c>
      <c r="F4657" s="142" t="str">
        <f>VLOOKUP(O4657,Stock[],5,FALSE)</f>
        <v>BE</v>
      </c>
      <c r="G4657" s="143" t="s">
        <v>3918</v>
      </c>
      <c r="H4657" s="144" t="s">
        <v>275</v>
      </c>
      <c r="I4657" s="145" t="s">
        <v>1761</v>
      </c>
      <c r="J4657" s="141" t="str">
        <f>VLOOKUP(I4657,Customers[],2,FALSE)</f>
        <v>ကိုရဲသူရအောင်</v>
      </c>
      <c r="K4657" s="141" t="str">
        <f>VLOOKUP(I4657,Customers[],4,FALSE)</f>
        <v>Yamethin</v>
      </c>
      <c r="L4657" s="32" t="str">
        <f>VLOOKUP(Table85[[#This Row],[CustomerID]],Table!H:K,3,0)</f>
        <v>အောက်တောက်</v>
      </c>
      <c r="M4657" s="141" t="str">
        <f>VLOOKUP(I4657,Customers[],5,FALSE)</f>
        <v>Van-1</v>
      </c>
      <c r="N4657" s="145" t="s">
        <v>9</v>
      </c>
      <c r="O4657" s="146" t="s">
        <v>2120</v>
      </c>
      <c r="P4657" s="141" t="str">
        <f>VLOOKUP(O4657,Stock[],2,FALSE)</f>
        <v>ဇေ အရက်သန့်</v>
      </c>
      <c r="Q4657" s="147">
        <f>VLOOKUP(O4657,Stock[],3,FALSE)</f>
        <v>0.64</v>
      </c>
      <c r="R4657" s="147">
        <f>VLOOKUP(O4657,Stock[],4,FALSE)</f>
        <v>14</v>
      </c>
      <c r="S4657" s="146"/>
      <c r="T4657" s="147">
        <f>(DailySales!$S4657/DailySales!$R4657)+DailySales!$U4657</f>
        <v>2</v>
      </c>
      <c r="U4657" s="146">
        <v>2</v>
      </c>
      <c r="V4657" s="148">
        <f>+DailySales!$T4657*DailySales!$R4657</f>
        <v>28</v>
      </c>
      <c r="W4657" s="148">
        <f>+DailySales!$V4657*DailySales!$Q4657</f>
        <v>17.920000000000002</v>
      </c>
      <c r="X4657" s="148">
        <f>VLOOKUP(O4657,Stock[],6,FALSE)</f>
        <v>1380</v>
      </c>
      <c r="Y4657" s="148">
        <f>+DailySales!$V4657*DailySales!$X4657</f>
        <v>38640</v>
      </c>
      <c r="Z4657" s="146"/>
      <c r="AA4657" s="146"/>
      <c r="AB4657" s="146"/>
      <c r="AC4657" s="146"/>
      <c r="AD4657" s="146"/>
      <c r="AE4657" s="149">
        <v>760</v>
      </c>
      <c r="AF4657" s="150">
        <v>46079</v>
      </c>
      <c r="AG4657" s="151">
        <v>39400</v>
      </c>
      <c r="AH4657" s="150"/>
      <c r="AI4657" s="151"/>
      <c r="AJ4657" s="150"/>
      <c r="AK4657" s="151"/>
      <c r="AL4657" s="34"/>
      <c r="AM4657" s="39"/>
      <c r="AN465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58" spans="1:40" ht="19.5" customHeight="1" x14ac:dyDescent="0.25">
      <c r="A4658" s="141">
        <f t="shared" ref="A4658:A4673" si="826">YEAR(C4658)</f>
        <v>2026</v>
      </c>
      <c r="B4658" s="141">
        <f t="shared" ref="B4658:B4673" si="827">MONTH(C4658)</f>
        <v>2</v>
      </c>
      <c r="C4658" s="154">
        <v>46079</v>
      </c>
      <c r="D4658" s="142">
        <f t="shared" ref="D4658:D4673" ca="1" si="828">TODAY()</f>
        <v>46097</v>
      </c>
      <c r="E4658" s="142" t="str">
        <f t="shared" ref="E4658:E4673" ca="1" si="829">DATEDIF(C4658,D4658,"M")&amp;"-Months"</f>
        <v>0-Months</v>
      </c>
      <c r="F4658" s="142" t="str">
        <f>VLOOKUP(O4658,Stock[],5,FALSE)</f>
        <v>BE</v>
      </c>
      <c r="G4658" s="143" t="s">
        <v>3919</v>
      </c>
      <c r="H4658" s="144" t="s">
        <v>275</v>
      </c>
      <c r="I4658" s="145" t="s">
        <v>772</v>
      </c>
      <c r="J4658" s="141" t="str">
        <f>VLOOKUP(I4658,Customers[],2,FALSE)</f>
        <v>ကိုဇော်ရဲကို</v>
      </c>
      <c r="K4658" s="141" t="str">
        <f>VLOOKUP(I4658,Customers[],4,FALSE)</f>
        <v>Yamethin</v>
      </c>
      <c r="L4658" s="32" t="str">
        <f>VLOOKUP(Table85[[#This Row],[CustomerID]],Table!H:K,3,0)</f>
        <v>‌အောက်တောက်</v>
      </c>
      <c r="M4658" s="141" t="str">
        <f>VLOOKUP(I4658,Customers[],5,FALSE)</f>
        <v>Van-1</v>
      </c>
      <c r="N4658" s="145" t="s">
        <v>9</v>
      </c>
      <c r="O4658" s="146" t="s">
        <v>2120</v>
      </c>
      <c r="P4658" s="141" t="str">
        <f>VLOOKUP(O4658,Stock[],2,FALSE)</f>
        <v>ဇေ အရက်သန့်</v>
      </c>
      <c r="Q4658" s="147">
        <f>VLOOKUP(O4658,Stock[],3,FALSE)</f>
        <v>0.64</v>
      </c>
      <c r="R4658" s="147">
        <f>VLOOKUP(O4658,Stock[],4,FALSE)</f>
        <v>14</v>
      </c>
      <c r="S4658" s="146"/>
      <c r="T4658" s="147">
        <f>(DailySales!$S4658/DailySales!$R4658)+DailySales!$U4658</f>
        <v>2</v>
      </c>
      <c r="U4658" s="146">
        <v>2</v>
      </c>
      <c r="V4658" s="148">
        <f>+DailySales!$T4658*DailySales!$R4658</f>
        <v>28</v>
      </c>
      <c r="W4658" s="148">
        <f>+DailySales!$V4658*DailySales!$Q4658</f>
        <v>17.920000000000002</v>
      </c>
      <c r="X4658" s="148">
        <f>VLOOKUP(O4658,Stock[],6,FALSE)</f>
        <v>1380</v>
      </c>
      <c r="Y4658" s="148">
        <f>+DailySales!$V4658*DailySales!$X4658</f>
        <v>38640</v>
      </c>
      <c r="Z4658" s="146"/>
      <c r="AA4658" s="146"/>
      <c r="AB4658" s="146"/>
      <c r="AC4658" s="146"/>
      <c r="AD4658" s="146"/>
      <c r="AE4658" s="149">
        <v>760</v>
      </c>
      <c r="AF4658" s="150">
        <v>46079</v>
      </c>
      <c r="AG4658" s="151">
        <v>39400</v>
      </c>
      <c r="AH4658" s="150"/>
      <c r="AI4658" s="151"/>
      <c r="AJ4658" s="150"/>
      <c r="AK4658" s="151"/>
      <c r="AL4658" s="34"/>
      <c r="AM4658" s="39"/>
      <c r="AN465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59" spans="1:40" ht="19.5" customHeight="1" x14ac:dyDescent="0.25">
      <c r="A4659" s="141">
        <f t="shared" si="826"/>
        <v>2026</v>
      </c>
      <c r="B4659" s="141">
        <f t="shared" si="827"/>
        <v>2</v>
      </c>
      <c r="C4659" s="154">
        <v>46079</v>
      </c>
      <c r="D4659" s="142">
        <f t="shared" ca="1" si="828"/>
        <v>46097</v>
      </c>
      <c r="E4659" s="142" t="str">
        <f t="shared" ca="1" si="829"/>
        <v>0-Months</v>
      </c>
      <c r="F4659" s="142" t="str">
        <f>VLOOKUP(O4659,Stock[],5,FALSE)</f>
        <v>BE</v>
      </c>
      <c r="G4659" s="143" t="s">
        <v>3920</v>
      </c>
      <c r="H4659" s="144" t="s">
        <v>275</v>
      </c>
      <c r="I4659" s="145" t="s">
        <v>3922</v>
      </c>
      <c r="J4659" s="141" t="str">
        <f>VLOOKUP(I4659,Customers[],2,FALSE)</f>
        <v>အောင်ကောင်းသန့်-2</v>
      </c>
      <c r="K4659" s="141" t="str">
        <f>VLOOKUP(I4659,Customers[],4,FALSE)</f>
        <v>Yamethin</v>
      </c>
      <c r="L4659" s="32" t="str">
        <f>VLOOKUP(Table85[[#This Row],[CustomerID]],Table!H:K,3,0)</f>
        <v>အောက်တောက်</v>
      </c>
      <c r="M4659" s="141" t="str">
        <f>VLOOKUP(I4659,Customers[],5,FALSE)</f>
        <v>Van-1</v>
      </c>
      <c r="N4659" s="145" t="s">
        <v>9</v>
      </c>
      <c r="O4659" s="146" t="s">
        <v>2120</v>
      </c>
      <c r="P4659" s="141" t="str">
        <f>VLOOKUP(O4659,Stock[],2,FALSE)</f>
        <v>ဇေ အရက်သန့်</v>
      </c>
      <c r="Q4659" s="147">
        <f>VLOOKUP(O4659,Stock[],3,FALSE)</f>
        <v>0.64</v>
      </c>
      <c r="R4659" s="147">
        <f>VLOOKUP(O4659,Stock[],4,FALSE)</f>
        <v>14</v>
      </c>
      <c r="S4659" s="146"/>
      <c r="T4659" s="147">
        <f>(DailySales!$S4659/DailySales!$R4659)+DailySales!$U4659</f>
        <v>3</v>
      </c>
      <c r="U4659" s="146">
        <v>3</v>
      </c>
      <c r="V4659" s="148">
        <f>+DailySales!$T4659*DailySales!$R4659</f>
        <v>42</v>
      </c>
      <c r="W4659" s="148">
        <f>+DailySales!$V4659*DailySales!$Q4659</f>
        <v>26.88</v>
      </c>
      <c r="X4659" s="148">
        <f>VLOOKUP(O4659,Stock[],6,FALSE)</f>
        <v>1380</v>
      </c>
      <c r="Y4659" s="148">
        <f>+DailySales!$V4659*DailySales!$X4659</f>
        <v>57960</v>
      </c>
      <c r="Z4659" s="146"/>
      <c r="AA4659" s="146"/>
      <c r="AB4659" s="146"/>
      <c r="AC4659" s="146"/>
      <c r="AD4659" s="146"/>
      <c r="AE4659" s="149">
        <v>1140</v>
      </c>
      <c r="AF4659" s="150">
        <v>46079</v>
      </c>
      <c r="AG4659" s="151">
        <v>59100</v>
      </c>
      <c r="AH4659" s="150"/>
      <c r="AI4659" s="151"/>
      <c r="AJ4659" s="150"/>
      <c r="AK4659" s="151"/>
      <c r="AL4659" s="34"/>
      <c r="AM4659" s="39"/>
      <c r="AN465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60" spans="1:40" ht="19.5" customHeight="1" x14ac:dyDescent="0.25">
      <c r="A4660" s="141">
        <f t="shared" si="826"/>
        <v>2026</v>
      </c>
      <c r="B4660" s="141">
        <f t="shared" si="827"/>
        <v>2</v>
      </c>
      <c r="C4660" s="154">
        <v>46079</v>
      </c>
      <c r="D4660" s="142">
        <f t="shared" ca="1" si="828"/>
        <v>46097</v>
      </c>
      <c r="E4660" s="142" t="str">
        <f t="shared" ca="1" si="829"/>
        <v>0-Months</v>
      </c>
      <c r="F4660" s="142" t="str">
        <f>VLOOKUP(O4660,Stock[],5,FALSE)</f>
        <v>BE</v>
      </c>
      <c r="G4660" s="143" t="s">
        <v>3923</v>
      </c>
      <c r="H4660" s="144" t="s">
        <v>275</v>
      </c>
      <c r="I4660" s="145" t="s">
        <v>523</v>
      </c>
      <c r="J4660" s="141" t="str">
        <f>VLOOKUP(I4660,Customers[],2,FALSE)</f>
        <v>တက်လူ</v>
      </c>
      <c r="K4660" s="141" t="str">
        <f>VLOOKUP(I4660,Customers[],4,FALSE)</f>
        <v>Pyawbwe</v>
      </c>
      <c r="L4660" s="32" t="str">
        <f>VLOOKUP(Table85[[#This Row],[CustomerID]],Table!H:K,3,0)</f>
        <v>ရွာတန်း</v>
      </c>
      <c r="M4660" s="141" t="str">
        <f>VLOOKUP(I4660,Customers[],5,FALSE)</f>
        <v>Van-1</v>
      </c>
      <c r="N4660" s="145" t="s">
        <v>9</v>
      </c>
      <c r="O4660" s="146" t="s">
        <v>207</v>
      </c>
      <c r="P4660" s="141" t="str">
        <f>VLOOKUP(O4660,Stock[],2,FALSE)</f>
        <v>ရွှေမင်းသားခေါင်ရည်</v>
      </c>
      <c r="Q4660" s="147">
        <f>VLOOKUP(O4660,Stock[],3,FALSE)</f>
        <v>0.64</v>
      </c>
      <c r="R4660" s="147">
        <f>VLOOKUP(O4660,Stock[],4,FALSE)</f>
        <v>24</v>
      </c>
      <c r="S4660" s="146"/>
      <c r="T4660" s="147">
        <f>(DailySales!$S4660/DailySales!$R4660)+DailySales!$U4660</f>
        <v>4</v>
      </c>
      <c r="U4660" s="146">
        <v>4</v>
      </c>
      <c r="V4660" s="148">
        <f>+DailySales!$T4660*DailySales!$R4660</f>
        <v>96</v>
      </c>
      <c r="W4660" s="148">
        <f>+DailySales!$V4660*DailySales!$Q4660</f>
        <v>61.44</v>
      </c>
      <c r="X4660" s="148">
        <f>VLOOKUP(O4660,Stock[],6,FALSE)</f>
        <v>800</v>
      </c>
      <c r="Y4660" s="148">
        <f>+DailySales!$V4660*DailySales!$X4660</f>
        <v>76800</v>
      </c>
      <c r="Z4660" s="146"/>
      <c r="AA4660" s="146"/>
      <c r="AB4660" s="146"/>
      <c r="AC4660" s="146"/>
      <c r="AD4660" s="146"/>
      <c r="AE4660" s="149"/>
      <c r="AF4660" s="150">
        <v>46079</v>
      </c>
      <c r="AG4660" s="151">
        <v>76800</v>
      </c>
      <c r="AH4660" s="150"/>
      <c r="AI4660" s="151"/>
      <c r="AJ4660" s="150"/>
      <c r="AK4660" s="151"/>
      <c r="AL4660" s="34"/>
      <c r="AM4660" s="39"/>
      <c r="AN466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61" spans="1:40" ht="19.5" customHeight="1" x14ac:dyDescent="0.25">
      <c r="A4661" s="141">
        <f t="shared" si="826"/>
        <v>2026</v>
      </c>
      <c r="B4661" s="141">
        <f t="shared" si="827"/>
        <v>2</v>
      </c>
      <c r="C4661" s="154">
        <v>46079</v>
      </c>
      <c r="D4661" s="142">
        <f t="shared" ca="1" si="828"/>
        <v>46097</v>
      </c>
      <c r="E4661" s="142" t="str">
        <f t="shared" ca="1" si="829"/>
        <v>0-Months</v>
      </c>
      <c r="F4661" s="142" t="str">
        <f>VLOOKUP(O4661,Stock[],5,FALSE)</f>
        <v>BE</v>
      </c>
      <c r="G4661" s="143" t="s">
        <v>3924</v>
      </c>
      <c r="H4661" s="144" t="s">
        <v>275</v>
      </c>
      <c r="I4661" s="145" t="s">
        <v>1754</v>
      </c>
      <c r="J4661" s="141" t="str">
        <f>VLOOKUP(I4661,Customers[],2,FALSE)</f>
        <v>စစ်ဆေးရေးဂိတ်လက်ဆောင်</v>
      </c>
      <c r="K4661" s="141">
        <f>VLOOKUP(I4661,Customers[],4,FALSE)</f>
        <v>0</v>
      </c>
      <c r="L4661" s="32">
        <f>VLOOKUP(Table85[[#This Row],[CustomerID]],Table!H:K,3,0)</f>
        <v>0</v>
      </c>
      <c r="M4661" s="141">
        <f>VLOOKUP(I4661,Customers[],5,FALSE)</f>
        <v>0</v>
      </c>
      <c r="N4661" s="145" t="s">
        <v>1751</v>
      </c>
      <c r="O4661" s="146" t="s">
        <v>217</v>
      </c>
      <c r="P4661" s="141" t="str">
        <f>VLOOKUP(O4661,Stock[],2,FALSE)</f>
        <v>လိမ္မော်ဖြူ</v>
      </c>
      <c r="Q4661" s="147">
        <f>VLOOKUP(O4661,Stock[],3,FALSE)</f>
        <v>0.64</v>
      </c>
      <c r="R4661" s="147">
        <f>VLOOKUP(O4661,Stock[],4,FALSE)</f>
        <v>24</v>
      </c>
      <c r="S4661" s="146">
        <v>4</v>
      </c>
      <c r="T4661" s="147">
        <f>(DailySales!$S4661/DailySales!$R4661)+DailySales!$U4661</f>
        <v>0.16666666666666666</v>
      </c>
      <c r="U4661" s="146"/>
      <c r="V4661" s="148">
        <f>+DailySales!$T4661*DailySales!$R4661</f>
        <v>4</v>
      </c>
      <c r="W4661" s="148">
        <f>+DailySales!$V4661*DailySales!$Q4661</f>
        <v>2.56</v>
      </c>
      <c r="X4661" s="148">
        <f>VLOOKUP(O4661,Stock[],6,FALSE)</f>
        <v>1330</v>
      </c>
      <c r="Y4661" s="148">
        <f>+DailySales!$V4661*DailySales!$X4661</f>
        <v>5320</v>
      </c>
      <c r="Z4661" s="146"/>
      <c r="AA4661" s="146"/>
      <c r="AB4661" s="146"/>
      <c r="AC4661" s="146"/>
      <c r="AD4661" s="146"/>
      <c r="AE4661" s="149"/>
      <c r="AF4661" s="150">
        <v>46079</v>
      </c>
      <c r="AG4661" s="151">
        <v>5320</v>
      </c>
      <c r="AH4661" s="150"/>
      <c r="AI4661" s="151"/>
      <c r="AJ4661" s="150"/>
      <c r="AK4661" s="151"/>
      <c r="AL4661" s="34"/>
      <c r="AM4661" s="39"/>
      <c r="AN466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62" spans="1:40" ht="19.5" customHeight="1" x14ac:dyDescent="0.25">
      <c r="A4662" s="141">
        <f t="shared" si="826"/>
        <v>2026</v>
      </c>
      <c r="B4662" s="141">
        <f t="shared" si="827"/>
        <v>2</v>
      </c>
      <c r="C4662" s="154">
        <v>46079</v>
      </c>
      <c r="D4662" s="142">
        <f t="shared" ca="1" si="828"/>
        <v>46097</v>
      </c>
      <c r="E4662" s="142" t="str">
        <f t="shared" ca="1" si="829"/>
        <v>0-Months</v>
      </c>
      <c r="F4662" s="142" t="str">
        <f>VLOOKUP(O4662,Stock[],5,FALSE)</f>
        <v>BE</v>
      </c>
      <c r="G4662" s="143" t="s">
        <v>3925</v>
      </c>
      <c r="H4662" s="144"/>
      <c r="I4662" s="145" t="s">
        <v>243</v>
      </c>
      <c r="J4662" s="141" t="str">
        <f>VLOOKUP(I4662,Customers[],2,FALSE)</f>
        <v>ကောင်းထက်သူ</v>
      </c>
      <c r="K4662" s="141" t="str">
        <f>VLOOKUP(I4662,Customers[],4,FALSE)</f>
        <v>Kyukpadaung</v>
      </c>
      <c r="L4662" s="32" t="str">
        <f>VLOOKUP(Table85[[#This Row],[CustomerID]],Table!H:K,3,0)</f>
        <v>ကျောက်ပန်းတောင်း</v>
      </c>
      <c r="M4662" s="141" t="str">
        <f>VLOOKUP(I4662,Customers[],5,FALSE)</f>
        <v>WholeSales/Contract</v>
      </c>
      <c r="N4662" s="145" t="s">
        <v>10</v>
      </c>
      <c r="O4662" s="146" t="s">
        <v>2120</v>
      </c>
      <c r="P4662" s="141" t="str">
        <f>VLOOKUP(O4662,Stock[],2,FALSE)</f>
        <v>ဇေ အရက်သန့်</v>
      </c>
      <c r="Q4662" s="147">
        <f>VLOOKUP(O4662,Stock[],3,FALSE)</f>
        <v>0.64</v>
      </c>
      <c r="R4662" s="147">
        <f>VLOOKUP(O4662,Stock[],4,FALSE)</f>
        <v>14</v>
      </c>
      <c r="S4662" s="146"/>
      <c r="T4662" s="147">
        <f>(DailySales!$S4662/DailySales!$R4662)+DailySales!$U4662</f>
        <v>250</v>
      </c>
      <c r="U4662" s="146">
        <v>250</v>
      </c>
      <c r="V4662" s="148">
        <f>+DailySales!$T4662*DailySales!$R4662</f>
        <v>3500</v>
      </c>
      <c r="W4662" s="148">
        <f>+DailySales!$V4662*DailySales!$Q4662</f>
        <v>2240</v>
      </c>
      <c r="X4662" s="148">
        <f>VLOOKUP(O4662,Stock[],6,FALSE)</f>
        <v>1380</v>
      </c>
      <c r="Y4662" s="148">
        <f>+DailySales!$V4662*DailySales!$X4662</f>
        <v>4830000</v>
      </c>
      <c r="Z4662" s="146"/>
      <c r="AA4662" s="146"/>
      <c r="AB4662" s="146"/>
      <c r="AC4662" s="146"/>
      <c r="AD4662" s="146"/>
      <c r="AE4662" s="149">
        <v>87500</v>
      </c>
      <c r="AF4662" s="150"/>
      <c r="AG4662" s="151"/>
      <c r="AH4662" s="150"/>
      <c r="AI4662" s="151"/>
      <c r="AJ4662" s="150"/>
      <c r="AK4662" s="151"/>
      <c r="AL4662" s="34"/>
      <c r="AM4662" s="39"/>
      <c r="AN466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4917500</v>
      </c>
    </row>
    <row r="4663" spans="1:40" ht="19.5" customHeight="1" x14ac:dyDescent="0.25">
      <c r="A4663" s="141">
        <f t="shared" si="826"/>
        <v>2026</v>
      </c>
      <c r="B4663" s="141">
        <f t="shared" si="827"/>
        <v>2</v>
      </c>
      <c r="C4663" s="154">
        <v>46079</v>
      </c>
      <c r="D4663" s="142">
        <f t="shared" ca="1" si="828"/>
        <v>46097</v>
      </c>
      <c r="E4663" s="142" t="str">
        <f t="shared" ca="1" si="829"/>
        <v>0-Months</v>
      </c>
      <c r="F4663" s="142" t="str">
        <f>VLOOKUP(O4663,Stock[],5,FALSE)</f>
        <v>BE</v>
      </c>
      <c r="G4663" s="143" t="s">
        <v>3925</v>
      </c>
      <c r="H4663" s="144"/>
      <c r="I4663" s="145" t="s">
        <v>243</v>
      </c>
      <c r="J4663" s="141" t="str">
        <f>VLOOKUP(I4663,Customers[],2,FALSE)</f>
        <v>ကောင်းထက်သူ</v>
      </c>
      <c r="K4663" s="141" t="str">
        <f>VLOOKUP(I4663,Customers[],4,FALSE)</f>
        <v>Kyukpadaung</v>
      </c>
      <c r="L4663" s="32" t="str">
        <f>VLOOKUP(Table85[[#This Row],[CustomerID]],Table!H:K,3,0)</f>
        <v>ကျောက်ပန်းတောင်း</v>
      </c>
      <c r="M4663" s="141" t="str">
        <f>VLOOKUP(I4663,Customers[],5,FALSE)</f>
        <v>WholeSales/Contract</v>
      </c>
      <c r="N4663" s="145" t="s">
        <v>10</v>
      </c>
      <c r="O4663" s="146" t="s">
        <v>2465</v>
      </c>
      <c r="P4663" s="141" t="str">
        <f>VLOOKUP(O4663,Stock[],2,FALSE)</f>
        <v>မိုးနဲကွန်ကီး</v>
      </c>
      <c r="Q4663" s="147">
        <f>VLOOKUP(O4663,Stock[],3,FALSE)</f>
        <v>0.64</v>
      </c>
      <c r="R4663" s="147">
        <f>VLOOKUP(O4663,Stock[],4,FALSE)</f>
        <v>14</v>
      </c>
      <c r="S4663" s="146"/>
      <c r="T4663" s="147">
        <f>(DailySales!$S4663/DailySales!$R4663)+DailySales!$U4663</f>
        <v>50</v>
      </c>
      <c r="U4663" s="146">
        <v>50</v>
      </c>
      <c r="V4663" s="148">
        <f>+DailySales!$T4663*DailySales!$R4663</f>
        <v>700</v>
      </c>
      <c r="W4663" s="148">
        <f>+DailySales!$V4663*DailySales!$Q4663</f>
        <v>448</v>
      </c>
      <c r="X4663" s="148">
        <f>VLOOKUP(O4663,Stock[],6,FALSE)</f>
        <v>1700</v>
      </c>
      <c r="Y4663" s="148">
        <f>+DailySales!$V4663*DailySales!$X4663</f>
        <v>1190000</v>
      </c>
      <c r="Z4663" s="146"/>
      <c r="AA4663" s="146"/>
      <c r="AB4663" s="146"/>
      <c r="AC4663" s="146"/>
      <c r="AD4663" s="146"/>
      <c r="AE4663" s="149">
        <v>17500</v>
      </c>
      <c r="AF4663" s="150"/>
      <c r="AG4663" s="151"/>
      <c r="AH4663" s="150"/>
      <c r="AI4663" s="151"/>
      <c r="AJ4663" s="150"/>
      <c r="AK4663" s="151"/>
      <c r="AL4663" s="34"/>
      <c r="AM4663" s="39"/>
      <c r="AN466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1207500</v>
      </c>
    </row>
    <row r="4664" spans="1:40" ht="19.5" customHeight="1" x14ac:dyDescent="0.25">
      <c r="A4664" s="141">
        <f t="shared" si="826"/>
        <v>2026</v>
      </c>
      <c r="B4664" s="141">
        <f t="shared" si="827"/>
        <v>2</v>
      </c>
      <c r="C4664" s="154">
        <v>46079</v>
      </c>
      <c r="D4664" s="142">
        <f t="shared" ca="1" si="828"/>
        <v>46097</v>
      </c>
      <c r="E4664" s="142" t="str">
        <f t="shared" ca="1" si="829"/>
        <v>0-Months</v>
      </c>
      <c r="F4664" s="142" t="str">
        <f>VLOOKUP(O4664,Stock[],5,FALSE)</f>
        <v>BE</v>
      </c>
      <c r="G4664" s="143" t="s">
        <v>3926</v>
      </c>
      <c r="H4664" s="144"/>
      <c r="I4664" s="145" t="s">
        <v>1754</v>
      </c>
      <c r="J4664" s="141" t="str">
        <f>VLOOKUP(I4664,Customers[],2,FALSE)</f>
        <v>စစ်ဆေးရေးဂိတ်လက်ဆောင်</v>
      </c>
      <c r="K4664" s="141">
        <f>VLOOKUP(I4664,Customers[],4,FALSE)</f>
        <v>0</v>
      </c>
      <c r="L4664" s="32">
        <f>VLOOKUP(Table85[[#This Row],[CustomerID]],Table!H:K,3,0)</f>
        <v>0</v>
      </c>
      <c r="M4664" s="141">
        <f>VLOOKUP(I4664,Customers[],5,FALSE)</f>
        <v>0</v>
      </c>
      <c r="N4664" s="145" t="s">
        <v>1751</v>
      </c>
      <c r="O4664" s="146" t="s">
        <v>217</v>
      </c>
      <c r="P4664" s="141" t="str">
        <f>VLOOKUP(O4664,Stock[],2,FALSE)</f>
        <v>လိမ္မော်ဖြူ</v>
      </c>
      <c r="Q4664" s="147">
        <f>VLOOKUP(O4664,Stock[],3,FALSE)</f>
        <v>0.64</v>
      </c>
      <c r="R4664" s="147">
        <f>VLOOKUP(O4664,Stock[],4,FALSE)</f>
        <v>24</v>
      </c>
      <c r="S4664" s="146">
        <v>10</v>
      </c>
      <c r="T4664" s="147">
        <f>(DailySales!$S4664/DailySales!$R4664)+DailySales!$U4664</f>
        <v>0.41666666666666669</v>
      </c>
      <c r="U4664" s="146"/>
      <c r="V4664" s="148">
        <f>+DailySales!$T4664*DailySales!$R4664</f>
        <v>10</v>
      </c>
      <c r="W4664" s="148">
        <f>+DailySales!$V4664*DailySales!$Q4664</f>
        <v>6.4</v>
      </c>
      <c r="X4664" s="148">
        <f>VLOOKUP(O4664,Stock[],6,FALSE)</f>
        <v>1330</v>
      </c>
      <c r="Y4664" s="148">
        <f>+DailySales!$V4664*DailySales!$X4664</f>
        <v>13300</v>
      </c>
      <c r="Z4664" s="146"/>
      <c r="AA4664" s="146"/>
      <c r="AB4664" s="146"/>
      <c r="AC4664" s="146"/>
      <c r="AD4664" s="146"/>
      <c r="AE4664" s="149"/>
      <c r="AF4664" s="150">
        <v>46079</v>
      </c>
      <c r="AG4664" s="151">
        <v>13300</v>
      </c>
      <c r="AH4664" s="150"/>
      <c r="AI4664" s="151"/>
      <c r="AJ4664" s="150"/>
      <c r="AK4664" s="151"/>
      <c r="AL4664" s="34"/>
      <c r="AM4664" s="39"/>
      <c r="AN466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65" spans="1:40" ht="19.5" customHeight="1" x14ac:dyDescent="0.25">
      <c r="A4665" s="141">
        <f t="shared" si="826"/>
        <v>2026</v>
      </c>
      <c r="B4665" s="141">
        <f t="shared" si="827"/>
        <v>2</v>
      </c>
      <c r="C4665" s="154">
        <v>46079</v>
      </c>
      <c r="D4665" s="142">
        <f t="shared" ca="1" si="828"/>
        <v>46097</v>
      </c>
      <c r="E4665" s="142" t="str">
        <f t="shared" ca="1" si="829"/>
        <v>0-Months</v>
      </c>
      <c r="F4665" s="142" t="str">
        <f>VLOOKUP(O4665,Stock[],5,FALSE)</f>
        <v>BE</v>
      </c>
      <c r="G4665" s="143" t="s">
        <v>3927</v>
      </c>
      <c r="H4665" s="144"/>
      <c r="I4665" s="145" t="s">
        <v>953</v>
      </c>
      <c r="J4665" s="141" t="str">
        <f>VLOOKUP(I4665,Customers[],2,FALSE)</f>
        <v>‌ရွှေခြင်္သေ့</v>
      </c>
      <c r="K4665" s="141" t="str">
        <f>VLOOKUP(I4665,Customers[],4,FALSE)</f>
        <v>Meiktila</v>
      </c>
      <c r="L4665" s="32" t="str">
        <f>VLOOKUP(Table85[[#This Row],[CustomerID]],Table!H:K,3,0)</f>
        <v>မိတ္ထီလာ</v>
      </c>
      <c r="M4665" s="141" t="str">
        <f>VLOOKUP(I4665,Customers[],5,FALSE)</f>
        <v>WholeSales/Contract</v>
      </c>
      <c r="N4665" s="145" t="s">
        <v>10</v>
      </c>
      <c r="O4665" s="146" t="s">
        <v>223</v>
      </c>
      <c r="P4665" s="141" t="str">
        <f>VLOOKUP(O4665,Stock[],2,FALSE)</f>
        <v>ချယ်ရီအရက်သန့်ကော် (.6Ltr)</v>
      </c>
      <c r="Q4665" s="147">
        <f>VLOOKUP(O4665,Stock[],3,FALSE)</f>
        <v>0.6</v>
      </c>
      <c r="R4665" s="147">
        <f>VLOOKUP(O4665,Stock[],4,FALSE)</f>
        <v>24</v>
      </c>
      <c r="S4665" s="146"/>
      <c r="T4665" s="147">
        <f>(DailySales!$S4665/DailySales!$R4665)+DailySales!$U4665</f>
        <v>10</v>
      </c>
      <c r="U4665" s="146">
        <v>10</v>
      </c>
      <c r="V4665" s="148">
        <f>+DailySales!$T4665*DailySales!$R4665</f>
        <v>240</v>
      </c>
      <c r="W4665" s="148">
        <f>+DailySales!$V4665*DailySales!$Q4665</f>
        <v>144</v>
      </c>
      <c r="X4665" s="148">
        <f>VLOOKUP(O4665,Stock[],6,FALSE)</f>
        <v>875</v>
      </c>
      <c r="Y4665" s="148">
        <f>+DailySales!$V4665*DailySales!$X4665</f>
        <v>210000</v>
      </c>
      <c r="Z4665" s="146"/>
      <c r="AA4665" s="146"/>
      <c r="AB4665" s="146"/>
      <c r="AC4665" s="146"/>
      <c r="AD4665" s="146"/>
      <c r="AE4665" s="149">
        <v>5000</v>
      </c>
      <c r="AF4665" s="150"/>
      <c r="AG4665" s="151"/>
      <c r="AH4665" s="150">
        <v>46079</v>
      </c>
      <c r="AI4665" s="151">
        <v>215000</v>
      </c>
      <c r="AJ4665" s="150"/>
      <c r="AK4665" s="151"/>
      <c r="AL4665" s="34"/>
      <c r="AM4665" s="39"/>
      <c r="AN466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66" spans="1:40" ht="19.5" customHeight="1" x14ac:dyDescent="0.25">
      <c r="A4666" s="141">
        <f t="shared" si="826"/>
        <v>2026</v>
      </c>
      <c r="B4666" s="141">
        <f t="shared" si="827"/>
        <v>2</v>
      </c>
      <c r="C4666" s="154">
        <v>46079</v>
      </c>
      <c r="D4666" s="142">
        <f t="shared" ca="1" si="828"/>
        <v>46097</v>
      </c>
      <c r="E4666" s="142" t="str">
        <f t="shared" ca="1" si="829"/>
        <v>0-Months</v>
      </c>
      <c r="F4666" s="142" t="str">
        <f>VLOOKUP(O4666,Stock[],5,FALSE)</f>
        <v>BE</v>
      </c>
      <c r="G4666" s="143" t="s">
        <v>3928</v>
      </c>
      <c r="H4666" s="144"/>
      <c r="I4666" s="145" t="s">
        <v>201</v>
      </c>
      <c r="J4666" s="141" t="str">
        <f>VLOOKUP(I4666,Customers[],2,FALSE)</f>
        <v>ဦးအောင်မိုး(ကောင်းသန့်)</v>
      </c>
      <c r="K4666" s="141" t="str">
        <f>VLOOKUP(I4666,Customers[],4,FALSE)</f>
        <v>Meiktila</v>
      </c>
      <c r="L4666" s="32" t="str">
        <f>VLOOKUP(Table85[[#This Row],[CustomerID]],Table!H:K,3,0)</f>
        <v>မိတ္ထီလာ</v>
      </c>
      <c r="M4666" s="141" t="str">
        <f>VLOOKUP(I4666,Customers[],5,FALSE)</f>
        <v>WholeSales/Contract</v>
      </c>
      <c r="N4666" s="145" t="s">
        <v>10</v>
      </c>
      <c r="O4666" s="146" t="s">
        <v>240</v>
      </c>
      <c r="P4666" s="141" t="str">
        <f>VLOOKUP(O4666,Stock[],2,FALSE)</f>
        <v>သံပုရာအရက်</v>
      </c>
      <c r="Q4666" s="147">
        <f>VLOOKUP(O4666,Stock[],3,FALSE)</f>
        <v>0.64</v>
      </c>
      <c r="R4666" s="147">
        <f>VLOOKUP(O4666,Stock[],4,FALSE)</f>
        <v>14</v>
      </c>
      <c r="S4666" s="146"/>
      <c r="T4666" s="147">
        <f>(DailySales!$S4666/DailySales!$R4666)+DailySales!$U4666</f>
        <v>15</v>
      </c>
      <c r="U4666" s="146">
        <v>15</v>
      </c>
      <c r="V4666" s="148">
        <f>+DailySales!$T4666*DailySales!$R4666</f>
        <v>210</v>
      </c>
      <c r="W4666" s="148">
        <f>+DailySales!$V4666*DailySales!$Q4666</f>
        <v>134.4</v>
      </c>
      <c r="X4666" s="148">
        <f>VLOOKUP(O4666,Stock[],6,FALSE)</f>
        <v>1330</v>
      </c>
      <c r="Y4666" s="148">
        <f>+DailySales!$V4666*DailySales!$X4666</f>
        <v>279300</v>
      </c>
      <c r="Z4666" s="146"/>
      <c r="AA4666" s="146"/>
      <c r="AB4666" s="146"/>
      <c r="AC4666" s="146"/>
      <c r="AD4666" s="146"/>
      <c r="AE4666" s="149"/>
      <c r="AF4666" s="150"/>
      <c r="AG4666" s="151"/>
      <c r="AH4666" s="150"/>
      <c r="AI4666" s="151"/>
      <c r="AJ4666" s="150">
        <v>46079</v>
      </c>
      <c r="AK4666" s="151">
        <v>279300</v>
      </c>
      <c r="AL4666" s="34"/>
      <c r="AM4666" s="39"/>
      <c r="AN466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67" spans="1:40" ht="19.5" customHeight="1" x14ac:dyDescent="0.25">
      <c r="A4667" s="141">
        <f t="shared" si="826"/>
        <v>2026</v>
      </c>
      <c r="B4667" s="141">
        <f t="shared" si="827"/>
        <v>2</v>
      </c>
      <c r="C4667" s="154">
        <v>46079</v>
      </c>
      <c r="D4667" s="142">
        <f t="shared" ca="1" si="828"/>
        <v>46097</v>
      </c>
      <c r="E4667" s="142" t="str">
        <f t="shared" ca="1" si="829"/>
        <v>0-Months</v>
      </c>
      <c r="F4667" s="142" t="str">
        <f>VLOOKUP(O4667,Stock[],5,FALSE)</f>
        <v>BE</v>
      </c>
      <c r="G4667" s="143" t="s">
        <v>3928</v>
      </c>
      <c r="H4667" s="144"/>
      <c r="I4667" s="145" t="s">
        <v>201</v>
      </c>
      <c r="J4667" s="141" t="str">
        <f>VLOOKUP(I4667,Customers[],2,FALSE)</f>
        <v>ဦးအောင်မိုး(ကောင်းသန့်)</v>
      </c>
      <c r="K4667" s="141" t="str">
        <f>VLOOKUP(I4667,Customers[],4,FALSE)</f>
        <v>Meiktila</v>
      </c>
      <c r="L4667" s="32" t="str">
        <f>VLOOKUP(Table85[[#This Row],[CustomerID]],Table!H:K,3,0)</f>
        <v>မိတ္ထီလာ</v>
      </c>
      <c r="M4667" s="141" t="str">
        <f>VLOOKUP(I4667,Customers[],5,FALSE)</f>
        <v>WholeSales/Contract</v>
      </c>
      <c r="N4667" s="145" t="s">
        <v>10</v>
      </c>
      <c r="O4667" s="146" t="s">
        <v>220</v>
      </c>
      <c r="P4667" s="141" t="str">
        <f>VLOOKUP(O4667,Stock[],2,FALSE)</f>
        <v>မြန်မာရှောက်ပျား</v>
      </c>
      <c r="Q4667" s="147">
        <f>VLOOKUP(O4667,Stock[],3,FALSE)</f>
        <v>0.64</v>
      </c>
      <c r="R4667" s="147">
        <f>VLOOKUP(O4667,Stock[],4,FALSE)</f>
        <v>14</v>
      </c>
      <c r="S4667" s="146"/>
      <c r="T4667" s="147">
        <f>(DailySales!$S4667/DailySales!$R4667)+DailySales!$U4667</f>
        <v>50</v>
      </c>
      <c r="U4667" s="146">
        <v>50</v>
      </c>
      <c r="V4667" s="148">
        <f>+DailySales!$T4667*DailySales!$R4667</f>
        <v>700</v>
      </c>
      <c r="W4667" s="148">
        <f>+DailySales!$V4667*DailySales!$Q4667</f>
        <v>448</v>
      </c>
      <c r="X4667" s="148">
        <f>VLOOKUP(O4667,Stock[],6,FALSE)</f>
        <v>1370</v>
      </c>
      <c r="Y4667" s="148">
        <f>+DailySales!$V4667*DailySales!$X4667</f>
        <v>959000</v>
      </c>
      <c r="Z4667" s="146"/>
      <c r="AA4667" s="146"/>
      <c r="AB4667" s="146"/>
      <c r="AC4667" s="146"/>
      <c r="AD4667" s="146"/>
      <c r="AE4667" s="149"/>
      <c r="AF4667" s="150"/>
      <c r="AG4667" s="151"/>
      <c r="AH4667" s="150"/>
      <c r="AI4667" s="151"/>
      <c r="AJ4667" s="150">
        <v>46079</v>
      </c>
      <c r="AK4667" s="151">
        <v>959000</v>
      </c>
      <c r="AL4667" s="34"/>
      <c r="AM4667" s="39"/>
      <c r="AN466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68" spans="1:40" ht="19.5" customHeight="1" x14ac:dyDescent="0.25">
      <c r="A4668" s="141">
        <f t="shared" si="826"/>
        <v>2026</v>
      </c>
      <c r="B4668" s="141">
        <f t="shared" si="827"/>
        <v>2</v>
      </c>
      <c r="C4668" s="154">
        <v>46079</v>
      </c>
      <c r="D4668" s="142">
        <f t="shared" ca="1" si="828"/>
        <v>46097</v>
      </c>
      <c r="E4668" s="142" t="str">
        <f t="shared" ca="1" si="829"/>
        <v>0-Months</v>
      </c>
      <c r="F4668" s="142" t="str">
        <f>VLOOKUP(O4668,Stock[],5,FALSE)</f>
        <v>BE</v>
      </c>
      <c r="G4668" s="143" t="s">
        <v>3928</v>
      </c>
      <c r="H4668" s="144"/>
      <c r="I4668" s="145" t="s">
        <v>201</v>
      </c>
      <c r="J4668" s="141" t="str">
        <f>VLOOKUP(I4668,Customers[],2,FALSE)</f>
        <v>ဦးအောင်မိုး(ကောင်းသန့်)</v>
      </c>
      <c r="K4668" s="141" t="str">
        <f>VLOOKUP(I4668,Customers[],4,FALSE)</f>
        <v>Meiktila</v>
      </c>
      <c r="L4668" s="32" t="str">
        <f>VLOOKUP(Table85[[#This Row],[CustomerID]],Table!H:K,3,0)</f>
        <v>မိတ္ထီလာ</v>
      </c>
      <c r="M4668" s="141" t="str">
        <f>VLOOKUP(I4668,Customers[],5,FALSE)</f>
        <v>WholeSales/Contract</v>
      </c>
      <c r="N4668" s="145" t="s">
        <v>10</v>
      </c>
      <c r="O4668" s="146" t="s">
        <v>217</v>
      </c>
      <c r="P4668" s="141" t="str">
        <f>VLOOKUP(O4668,Stock[],2,FALSE)</f>
        <v>လိမ္မော်ဖြူ</v>
      </c>
      <c r="Q4668" s="147">
        <f>VLOOKUP(O4668,Stock[],3,FALSE)</f>
        <v>0.64</v>
      </c>
      <c r="R4668" s="147">
        <f>VLOOKUP(O4668,Stock[],4,FALSE)</f>
        <v>24</v>
      </c>
      <c r="S4668" s="146"/>
      <c r="T4668" s="147">
        <f>(DailySales!$S4668/DailySales!$R4668)+DailySales!$U4668</f>
        <v>30</v>
      </c>
      <c r="U4668" s="146">
        <v>30</v>
      </c>
      <c r="V4668" s="148">
        <f>+DailySales!$T4668*DailySales!$R4668</f>
        <v>720</v>
      </c>
      <c r="W4668" s="148">
        <f>+DailySales!$V4668*DailySales!$Q4668</f>
        <v>460.8</v>
      </c>
      <c r="X4668" s="148">
        <f>VLOOKUP(O4668,Stock[],6,FALSE)</f>
        <v>1330</v>
      </c>
      <c r="Y4668" s="148">
        <f>+DailySales!$V4668*DailySales!$X4668</f>
        <v>957600</v>
      </c>
      <c r="Z4668" s="146"/>
      <c r="AA4668" s="146"/>
      <c r="AB4668" s="146"/>
      <c r="AC4668" s="146"/>
      <c r="AD4668" s="146"/>
      <c r="AE4668" s="149"/>
      <c r="AF4668" s="150"/>
      <c r="AG4668" s="151"/>
      <c r="AH4668" s="150"/>
      <c r="AI4668" s="151"/>
      <c r="AJ4668" s="150">
        <v>46079</v>
      </c>
      <c r="AK4668" s="151">
        <v>957600</v>
      </c>
      <c r="AL4668" s="34"/>
      <c r="AM4668" s="39"/>
      <c r="AN466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69" spans="1:40" ht="19.5" customHeight="1" x14ac:dyDescent="0.25">
      <c r="A4669" s="141">
        <f t="shared" si="826"/>
        <v>2026</v>
      </c>
      <c r="B4669" s="141">
        <f t="shared" si="827"/>
        <v>2</v>
      </c>
      <c r="C4669" s="154">
        <v>46079</v>
      </c>
      <c r="D4669" s="142">
        <f t="shared" ca="1" si="828"/>
        <v>46097</v>
      </c>
      <c r="E4669" s="142" t="str">
        <f t="shared" ca="1" si="829"/>
        <v>0-Months</v>
      </c>
      <c r="F4669" s="142" t="str">
        <f>VLOOKUP(O4669,Stock[],5,FALSE)</f>
        <v>BE</v>
      </c>
      <c r="G4669" s="143" t="s">
        <v>3928</v>
      </c>
      <c r="H4669" s="144"/>
      <c r="I4669" s="145" t="s">
        <v>201</v>
      </c>
      <c r="J4669" s="141" t="str">
        <f>VLOOKUP(I4669,Customers[],2,FALSE)</f>
        <v>ဦးအောင်မိုး(ကောင်းသန့်)</v>
      </c>
      <c r="K4669" s="141" t="str">
        <f>VLOOKUP(I4669,Customers[],4,FALSE)</f>
        <v>Meiktila</v>
      </c>
      <c r="L4669" s="32" t="str">
        <f>VLOOKUP(Table85[[#This Row],[CustomerID]],Table!H:K,3,0)</f>
        <v>မိတ္ထီလာ</v>
      </c>
      <c r="M4669" s="141" t="str">
        <f>VLOOKUP(I4669,Customers[],5,FALSE)</f>
        <v>WholeSales/Contract</v>
      </c>
      <c r="N4669" s="145" t="s">
        <v>10</v>
      </c>
      <c r="O4669" s="146" t="s">
        <v>2120</v>
      </c>
      <c r="P4669" s="141" t="str">
        <f>VLOOKUP(O4669,Stock[],2,FALSE)</f>
        <v>ဇေ အရက်သန့်</v>
      </c>
      <c r="Q4669" s="147">
        <f>VLOOKUP(O4669,Stock[],3,FALSE)</f>
        <v>0.64</v>
      </c>
      <c r="R4669" s="147">
        <f>VLOOKUP(O4669,Stock[],4,FALSE)</f>
        <v>14</v>
      </c>
      <c r="S4669" s="146"/>
      <c r="T4669" s="147">
        <f>(DailySales!$S4669/DailySales!$R4669)+DailySales!$U4669</f>
        <v>50</v>
      </c>
      <c r="U4669" s="146">
        <v>50</v>
      </c>
      <c r="V4669" s="148">
        <f>+DailySales!$T4669*DailySales!$R4669</f>
        <v>700</v>
      </c>
      <c r="W4669" s="148">
        <f>+DailySales!$V4669*DailySales!$Q4669</f>
        <v>448</v>
      </c>
      <c r="X4669" s="148">
        <f>VLOOKUP(O4669,Stock[],6,FALSE)</f>
        <v>1380</v>
      </c>
      <c r="Y4669" s="148">
        <f>+DailySales!$V4669*DailySales!$X4669</f>
        <v>966000</v>
      </c>
      <c r="Z4669" s="146"/>
      <c r="AA4669" s="146"/>
      <c r="AB4669" s="146"/>
      <c r="AC4669" s="146"/>
      <c r="AD4669" s="146"/>
      <c r="AE4669" s="149"/>
      <c r="AF4669" s="150"/>
      <c r="AG4669" s="151"/>
      <c r="AH4669" s="150"/>
      <c r="AI4669" s="151"/>
      <c r="AJ4669" s="150">
        <v>46079</v>
      </c>
      <c r="AK4669" s="151">
        <v>966000</v>
      </c>
      <c r="AL4669" s="34"/>
      <c r="AM4669" s="39"/>
      <c r="AN466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70" spans="1:40" ht="19.5" customHeight="1" x14ac:dyDescent="0.25">
      <c r="A4670" s="141">
        <f t="shared" si="826"/>
        <v>2026</v>
      </c>
      <c r="B4670" s="141">
        <f t="shared" si="827"/>
        <v>2</v>
      </c>
      <c r="C4670" s="154">
        <v>46079</v>
      </c>
      <c r="D4670" s="142">
        <f t="shared" ca="1" si="828"/>
        <v>46097</v>
      </c>
      <c r="E4670" s="142" t="str">
        <f t="shared" ca="1" si="829"/>
        <v>0-Months</v>
      </c>
      <c r="F4670" s="142" t="str">
        <f>VLOOKUP(O4670,Stock[],5,FALSE)</f>
        <v>BE</v>
      </c>
      <c r="G4670" s="143" t="s">
        <v>3928</v>
      </c>
      <c r="H4670" s="144"/>
      <c r="I4670" s="145" t="s">
        <v>201</v>
      </c>
      <c r="J4670" s="141" t="str">
        <f>VLOOKUP(I4670,Customers[],2,FALSE)</f>
        <v>ဦးအောင်မိုး(ကောင်းသန့်)</v>
      </c>
      <c r="K4670" s="141" t="str">
        <f>VLOOKUP(I4670,Customers[],4,FALSE)</f>
        <v>Meiktila</v>
      </c>
      <c r="L4670" s="32" t="str">
        <f>VLOOKUP(Table85[[#This Row],[CustomerID]],Table!H:K,3,0)</f>
        <v>မိတ္ထီလာ</v>
      </c>
      <c r="M4670" s="141" t="str">
        <f>VLOOKUP(I4670,Customers[],5,FALSE)</f>
        <v>WholeSales/Contract</v>
      </c>
      <c r="N4670" s="145" t="s">
        <v>10</v>
      </c>
      <c r="O4670" s="146" t="s">
        <v>218</v>
      </c>
      <c r="P4670" s="141" t="str">
        <f>VLOOKUP(O4670,Stock[],2,FALSE)</f>
        <v>Black Cat</v>
      </c>
      <c r="Q4670" s="147">
        <f>VLOOKUP(O4670,Stock[],3,FALSE)</f>
        <v>0.64</v>
      </c>
      <c r="R4670" s="147">
        <f>VLOOKUP(O4670,Stock[],4,FALSE)</f>
        <v>24</v>
      </c>
      <c r="S4670" s="146"/>
      <c r="T4670" s="147">
        <f>(DailySales!$S4670/DailySales!$R4670)+DailySales!$U4670</f>
        <v>10</v>
      </c>
      <c r="U4670" s="146">
        <v>10</v>
      </c>
      <c r="V4670" s="148">
        <f>+DailySales!$T4670*DailySales!$R4670</f>
        <v>240</v>
      </c>
      <c r="W4670" s="148">
        <f>+DailySales!$V4670*DailySales!$Q4670</f>
        <v>153.6</v>
      </c>
      <c r="X4670" s="148">
        <f>VLOOKUP(O4670,Stock[],6,FALSE)</f>
        <v>1330</v>
      </c>
      <c r="Y4670" s="148">
        <f>+DailySales!$V4670*DailySales!$X4670</f>
        <v>319200</v>
      </c>
      <c r="Z4670" s="146"/>
      <c r="AA4670" s="146"/>
      <c r="AB4670" s="146"/>
      <c r="AC4670" s="146"/>
      <c r="AD4670" s="146"/>
      <c r="AE4670" s="149"/>
      <c r="AF4670" s="150"/>
      <c r="AG4670" s="151"/>
      <c r="AH4670" s="150"/>
      <c r="AI4670" s="151"/>
      <c r="AJ4670" s="150">
        <v>46079</v>
      </c>
      <c r="AK4670" s="151">
        <v>319200</v>
      </c>
      <c r="AL4670" s="34"/>
      <c r="AM4670" s="39"/>
      <c r="AN467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71" spans="1:40" ht="19.5" customHeight="1" x14ac:dyDescent="0.25">
      <c r="A4671" s="141">
        <f t="shared" si="826"/>
        <v>2026</v>
      </c>
      <c r="B4671" s="141">
        <f t="shared" si="827"/>
        <v>2</v>
      </c>
      <c r="C4671" s="154">
        <v>46079</v>
      </c>
      <c r="D4671" s="142">
        <f t="shared" ca="1" si="828"/>
        <v>46097</v>
      </c>
      <c r="E4671" s="142" t="str">
        <f t="shared" ca="1" si="829"/>
        <v>0-Months</v>
      </c>
      <c r="F4671" s="142" t="str">
        <f>VLOOKUP(O4671,Stock[],5,FALSE)</f>
        <v>BE</v>
      </c>
      <c r="G4671" s="143" t="s">
        <v>3928</v>
      </c>
      <c r="H4671" s="144"/>
      <c r="I4671" s="145" t="s">
        <v>201</v>
      </c>
      <c r="J4671" s="141" t="str">
        <f>VLOOKUP(I4671,Customers[],2,FALSE)</f>
        <v>ဦးအောင်မိုး(ကောင်းသန့်)</v>
      </c>
      <c r="K4671" s="141" t="str">
        <f>VLOOKUP(I4671,Customers[],4,FALSE)</f>
        <v>Meiktila</v>
      </c>
      <c r="L4671" s="32" t="str">
        <f>VLOOKUP(Table85[[#This Row],[CustomerID]],Table!H:K,3,0)</f>
        <v>မိတ္ထီလာ</v>
      </c>
      <c r="M4671" s="141" t="str">
        <f>VLOOKUP(I4671,Customers[],5,FALSE)</f>
        <v>WholeSales/Contract</v>
      </c>
      <c r="N4671" s="145" t="s">
        <v>10</v>
      </c>
      <c r="O4671" s="146" t="s">
        <v>214</v>
      </c>
      <c r="P4671" s="141" t="str">
        <f>VLOOKUP(O4671,Stock[],2,FALSE)</f>
        <v>ကောင်းကြည်</v>
      </c>
      <c r="Q4671" s="147">
        <f>VLOOKUP(O4671,Stock[],3,FALSE)</f>
        <v>0.64</v>
      </c>
      <c r="R4671" s="147">
        <f>VLOOKUP(O4671,Stock[],4,FALSE)</f>
        <v>14</v>
      </c>
      <c r="S4671" s="146"/>
      <c r="T4671" s="147">
        <f>(DailySales!$S4671/DailySales!$R4671)+DailySales!$U4671</f>
        <v>50</v>
      </c>
      <c r="U4671" s="146">
        <v>50</v>
      </c>
      <c r="V4671" s="148">
        <f>+DailySales!$T4671*DailySales!$R4671</f>
        <v>700</v>
      </c>
      <c r="W4671" s="148">
        <f>+DailySales!$V4671*DailySales!$Q4671</f>
        <v>448</v>
      </c>
      <c r="X4671" s="148">
        <f>VLOOKUP(O4671,Stock[],6,FALSE)</f>
        <v>1330</v>
      </c>
      <c r="Y4671" s="148">
        <f>+DailySales!$V4671*DailySales!$X4671</f>
        <v>931000</v>
      </c>
      <c r="Z4671" s="146"/>
      <c r="AA4671" s="146"/>
      <c r="AB4671" s="146"/>
      <c r="AC4671" s="146">
        <v>66528</v>
      </c>
      <c r="AD4671" s="146"/>
      <c r="AE4671" s="149"/>
      <c r="AF4671" s="150"/>
      <c r="AG4671" s="151"/>
      <c r="AH4671" s="150"/>
      <c r="AI4671" s="151"/>
      <c r="AJ4671" s="150">
        <v>46079</v>
      </c>
      <c r="AK4671" s="151">
        <v>864472</v>
      </c>
      <c r="AL4671" s="34"/>
      <c r="AM4671" s="39"/>
      <c r="AN467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72" spans="1:40" ht="19.5" customHeight="1" x14ac:dyDescent="0.25">
      <c r="A4672" s="141">
        <f t="shared" si="826"/>
        <v>2026</v>
      </c>
      <c r="B4672" s="141">
        <f t="shared" si="827"/>
        <v>2</v>
      </c>
      <c r="C4672" s="154">
        <v>46079</v>
      </c>
      <c r="D4672" s="142">
        <f t="shared" ca="1" si="828"/>
        <v>46097</v>
      </c>
      <c r="E4672" s="142" t="str">
        <f t="shared" ca="1" si="829"/>
        <v>0-Months</v>
      </c>
      <c r="F4672" s="142" t="str">
        <f>VLOOKUP(O4672,Stock[],5,FALSE)</f>
        <v>BE</v>
      </c>
      <c r="G4672" s="143" t="s">
        <v>3929</v>
      </c>
      <c r="H4672" s="144"/>
      <c r="I4672" s="145" t="s">
        <v>201</v>
      </c>
      <c r="J4672" s="141" t="str">
        <f>VLOOKUP(I4672,Customers[],2,FALSE)</f>
        <v>ဦးအောင်မိုး(ကောင်းသန့်)</v>
      </c>
      <c r="K4672" s="141" t="str">
        <f>VLOOKUP(I4672,Customers[],4,FALSE)</f>
        <v>Meiktila</v>
      </c>
      <c r="L4672" s="32" t="str">
        <f>VLOOKUP(Table85[[#This Row],[CustomerID]],Table!H:K,3,0)</f>
        <v>မိတ္ထီလာ</v>
      </c>
      <c r="M4672" s="141" t="str">
        <f>VLOOKUP(I4672,Customers[],5,FALSE)</f>
        <v>WholeSales/Contract</v>
      </c>
      <c r="N4672" s="145" t="s">
        <v>10</v>
      </c>
      <c r="O4672" s="146" t="s">
        <v>240</v>
      </c>
      <c r="P4672" s="141" t="str">
        <f>VLOOKUP(O4672,Stock[],2,FALSE)</f>
        <v>သံပုရာအရက်</v>
      </c>
      <c r="Q4672" s="147">
        <f>VLOOKUP(O4672,Stock[],3,FALSE)</f>
        <v>0.64</v>
      </c>
      <c r="R4672" s="147">
        <f>VLOOKUP(O4672,Stock[],4,FALSE)</f>
        <v>14</v>
      </c>
      <c r="S4672" s="146"/>
      <c r="T4672" s="147">
        <f>(DailySales!$S4672/DailySales!$R4672)+DailySales!$U4672</f>
        <v>30</v>
      </c>
      <c r="U4672" s="146">
        <v>30</v>
      </c>
      <c r="V4672" s="148">
        <f>+DailySales!$T4672*DailySales!$R4672</f>
        <v>420</v>
      </c>
      <c r="W4672" s="148">
        <f>+DailySales!$V4672*DailySales!$Q4672</f>
        <v>268.8</v>
      </c>
      <c r="X4672" s="148">
        <f>VLOOKUP(O4672,Stock[],6,FALSE)</f>
        <v>1330</v>
      </c>
      <c r="Y4672" s="148">
        <f>+DailySales!$V4672*DailySales!$X4672</f>
        <v>558600</v>
      </c>
      <c r="Z4672" s="146"/>
      <c r="AA4672" s="146"/>
      <c r="AB4672" s="146"/>
      <c r="AC4672" s="146">
        <v>5880</v>
      </c>
      <c r="AD4672" s="146"/>
      <c r="AE4672" s="149"/>
      <c r="AF4672" s="150"/>
      <c r="AG4672" s="151"/>
      <c r="AH4672" s="150"/>
      <c r="AI4672" s="151"/>
      <c r="AJ4672" s="150">
        <v>46081</v>
      </c>
      <c r="AK4672" s="151">
        <v>552720</v>
      </c>
      <c r="AL4672" s="34"/>
      <c r="AM4672" s="39"/>
      <c r="AN467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73" spans="1:40" ht="19.5" customHeight="1" x14ac:dyDescent="0.25">
      <c r="A4673" s="141">
        <f t="shared" si="826"/>
        <v>2026</v>
      </c>
      <c r="B4673" s="141">
        <f t="shared" si="827"/>
        <v>2</v>
      </c>
      <c r="C4673" s="154">
        <v>46079</v>
      </c>
      <c r="D4673" s="142">
        <f t="shared" ca="1" si="828"/>
        <v>46097</v>
      </c>
      <c r="E4673" s="142" t="str">
        <f t="shared" ca="1" si="829"/>
        <v>0-Months</v>
      </c>
      <c r="F4673" s="142" t="str">
        <f>VLOOKUP(O4673,Stock[],5,FALSE)</f>
        <v>BE</v>
      </c>
      <c r="G4673" s="143" t="s">
        <v>3929</v>
      </c>
      <c r="H4673" s="144"/>
      <c r="I4673" s="145" t="s">
        <v>201</v>
      </c>
      <c r="J4673" s="141" t="str">
        <f>VLOOKUP(I4673,Customers[],2,FALSE)</f>
        <v>ဦးအောင်မိုး(ကောင်းသန့်)</v>
      </c>
      <c r="K4673" s="141" t="str">
        <f>VLOOKUP(I4673,Customers[],4,FALSE)</f>
        <v>Meiktila</v>
      </c>
      <c r="L4673" s="32" t="str">
        <f>VLOOKUP(Table85[[#This Row],[CustomerID]],Table!H:K,3,0)</f>
        <v>မိတ္ထီလာ</v>
      </c>
      <c r="M4673" s="141" t="str">
        <f>VLOOKUP(I4673,Customers[],5,FALSE)</f>
        <v>WholeSales/Contract</v>
      </c>
      <c r="N4673" s="145" t="s">
        <v>10</v>
      </c>
      <c r="O4673" s="146" t="s">
        <v>2120</v>
      </c>
      <c r="P4673" s="141" t="str">
        <f>VLOOKUP(O4673,Stock[],2,FALSE)</f>
        <v>ဇေ အရက်သန့်</v>
      </c>
      <c r="Q4673" s="147">
        <f>VLOOKUP(O4673,Stock[],3,FALSE)</f>
        <v>0.64</v>
      </c>
      <c r="R4673" s="147">
        <f>VLOOKUP(O4673,Stock[],4,FALSE)</f>
        <v>14</v>
      </c>
      <c r="S4673" s="146"/>
      <c r="T4673" s="147">
        <f>(DailySales!$S4673/DailySales!$R4673)+DailySales!$U4673</f>
        <v>30</v>
      </c>
      <c r="U4673" s="146">
        <v>30</v>
      </c>
      <c r="V4673" s="148">
        <f>+DailySales!$T4673*DailySales!$R4673</f>
        <v>420</v>
      </c>
      <c r="W4673" s="148">
        <f>+DailySales!$V4673*DailySales!$Q4673</f>
        <v>268.8</v>
      </c>
      <c r="X4673" s="148">
        <f>VLOOKUP(O4673,Stock[],6,FALSE)</f>
        <v>1380</v>
      </c>
      <c r="Y4673" s="148">
        <f>+DailySales!$V4673*DailySales!$X4673</f>
        <v>579600</v>
      </c>
      <c r="Z4673" s="146"/>
      <c r="AA4673" s="146"/>
      <c r="AB4673" s="146"/>
      <c r="AC4673" s="146"/>
      <c r="AD4673" s="146"/>
      <c r="AE4673" s="149"/>
      <c r="AF4673" s="150"/>
      <c r="AG4673" s="151"/>
      <c r="AH4673" s="150"/>
      <c r="AI4673" s="151"/>
      <c r="AJ4673" s="150">
        <v>46081</v>
      </c>
      <c r="AK4673" s="151">
        <v>579600</v>
      </c>
      <c r="AL4673" s="34"/>
      <c r="AM4673" s="39"/>
      <c r="AN467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74" spans="1:40" ht="19.5" customHeight="1" x14ac:dyDescent="0.25">
      <c r="A4674" s="141">
        <f t="shared" ref="A4674:A4689" si="830">YEAR(C4674)</f>
        <v>2026</v>
      </c>
      <c r="B4674" s="141">
        <f t="shared" ref="B4674:B4689" si="831">MONTH(C4674)</f>
        <v>2</v>
      </c>
      <c r="C4674" s="154">
        <v>46079</v>
      </c>
      <c r="D4674" s="142">
        <f t="shared" ref="D4674:D4689" ca="1" si="832">TODAY()</f>
        <v>46097</v>
      </c>
      <c r="E4674" s="142" t="str">
        <f t="shared" ref="E4674:E4689" ca="1" si="833">DATEDIF(C4674,D4674,"M")&amp;"-Months"</f>
        <v>0-Months</v>
      </c>
      <c r="F4674" s="142" t="str">
        <f>VLOOKUP(O4674,Stock[],5,FALSE)</f>
        <v>BE</v>
      </c>
      <c r="G4674" s="143" t="s">
        <v>3930</v>
      </c>
      <c r="H4674" s="144"/>
      <c r="I4674" s="145" t="s">
        <v>181</v>
      </c>
      <c r="J4674" s="141" t="str">
        <f>VLOOKUP(I4674,Customers[],2,FALSE)</f>
        <v>ရွှေမြင်း(ရွှေခြင်္သေ့)</v>
      </c>
      <c r="K4674" s="141" t="str">
        <f>VLOOKUP(I4674,Customers[],4,FALSE)</f>
        <v>Meiktila</v>
      </c>
      <c r="L4674" s="32" t="str">
        <f>VLOOKUP(Table85[[#This Row],[CustomerID]],Table!H:K,3,0)</f>
        <v>မိတ္ထီလာ</v>
      </c>
      <c r="M4674" s="141" t="str">
        <f>VLOOKUP(I4674,Customers[],5,FALSE)</f>
        <v>WholeSales/Contract</v>
      </c>
      <c r="N4674" s="145" t="s">
        <v>10</v>
      </c>
      <c r="O4674" s="146" t="s">
        <v>217</v>
      </c>
      <c r="P4674" s="141" t="str">
        <f>VLOOKUP(O4674,Stock[],2,FALSE)</f>
        <v>လိမ္မော်ဖြူ</v>
      </c>
      <c r="Q4674" s="147">
        <f>VLOOKUP(O4674,Stock[],3,FALSE)</f>
        <v>0.64</v>
      </c>
      <c r="R4674" s="147">
        <f>VLOOKUP(O4674,Stock[],4,FALSE)</f>
        <v>24</v>
      </c>
      <c r="S4674" s="146"/>
      <c r="T4674" s="147">
        <f>(DailySales!$S4674/DailySales!$R4674)+DailySales!$U4674</f>
        <v>30</v>
      </c>
      <c r="U4674" s="146">
        <v>30</v>
      </c>
      <c r="V4674" s="148">
        <f>+DailySales!$T4674*DailySales!$R4674</f>
        <v>720</v>
      </c>
      <c r="W4674" s="148">
        <f>+DailySales!$V4674*DailySales!$Q4674</f>
        <v>460.8</v>
      </c>
      <c r="X4674" s="148">
        <f>VLOOKUP(O4674,Stock[],6,FALSE)</f>
        <v>1330</v>
      </c>
      <c r="Y4674" s="148">
        <f>+DailySales!$V4674*DailySales!$X4674</f>
        <v>957600</v>
      </c>
      <c r="Z4674" s="146"/>
      <c r="AA4674" s="146"/>
      <c r="AB4674" s="146"/>
      <c r="AC4674" s="146"/>
      <c r="AD4674" s="146"/>
      <c r="AE4674" s="149"/>
      <c r="AF4674" s="150"/>
      <c r="AG4674" s="151"/>
      <c r="AH4674" s="150"/>
      <c r="AI4674" s="151"/>
      <c r="AJ4674" s="150"/>
      <c r="AK4674" s="151"/>
      <c r="AL4674" s="34"/>
      <c r="AM4674" s="39"/>
      <c r="AN467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4675" spans="1:40" ht="19.5" customHeight="1" x14ac:dyDescent="0.25">
      <c r="A4675" s="141">
        <f t="shared" si="830"/>
        <v>2026</v>
      </c>
      <c r="B4675" s="141">
        <f t="shared" si="831"/>
        <v>2</v>
      </c>
      <c r="C4675" s="154">
        <v>46079</v>
      </c>
      <c r="D4675" s="142">
        <f t="shared" ca="1" si="832"/>
        <v>46097</v>
      </c>
      <c r="E4675" s="142" t="str">
        <f t="shared" ca="1" si="833"/>
        <v>0-Months</v>
      </c>
      <c r="F4675" s="142" t="str">
        <f>VLOOKUP(O4675,Stock[],5,FALSE)</f>
        <v>BE</v>
      </c>
      <c r="G4675" s="143" t="s">
        <v>3930</v>
      </c>
      <c r="H4675" s="144"/>
      <c r="I4675" s="145" t="s">
        <v>181</v>
      </c>
      <c r="J4675" s="141" t="str">
        <f>VLOOKUP(I4675,Customers[],2,FALSE)</f>
        <v>ရွှေမြင်း(ရွှေခြင်္သေ့)</v>
      </c>
      <c r="K4675" s="141" t="str">
        <f>VLOOKUP(I4675,Customers[],4,FALSE)</f>
        <v>Meiktila</v>
      </c>
      <c r="L4675" s="32" t="str">
        <f>VLOOKUP(Table85[[#This Row],[CustomerID]],Table!H:K,3,0)</f>
        <v>မိတ္ထီလာ</v>
      </c>
      <c r="M4675" s="141" t="str">
        <f>VLOOKUP(I4675,Customers[],5,FALSE)</f>
        <v>WholeSales/Contract</v>
      </c>
      <c r="N4675" s="145" t="s">
        <v>10</v>
      </c>
      <c r="O4675" s="146" t="s">
        <v>2120</v>
      </c>
      <c r="P4675" s="141" t="str">
        <f>VLOOKUP(O4675,Stock[],2,FALSE)</f>
        <v>ဇေ အရက်သန့်</v>
      </c>
      <c r="Q4675" s="147">
        <f>VLOOKUP(O4675,Stock[],3,FALSE)</f>
        <v>0.64</v>
      </c>
      <c r="R4675" s="147">
        <f>VLOOKUP(O4675,Stock[],4,FALSE)</f>
        <v>14</v>
      </c>
      <c r="S4675" s="146"/>
      <c r="T4675" s="147">
        <f>(DailySales!$S4675/DailySales!$R4675)+DailySales!$U4675</f>
        <v>25</v>
      </c>
      <c r="U4675" s="146">
        <v>25</v>
      </c>
      <c r="V4675" s="148">
        <f>+DailySales!$T4675*DailySales!$R4675</f>
        <v>350</v>
      </c>
      <c r="W4675" s="148">
        <f>+DailySales!$V4675*DailySales!$Q4675</f>
        <v>224</v>
      </c>
      <c r="X4675" s="148">
        <f>VLOOKUP(O4675,Stock[],6,FALSE)</f>
        <v>1380</v>
      </c>
      <c r="Y4675" s="148">
        <f>+DailySales!$V4675*DailySales!$X4675</f>
        <v>483000</v>
      </c>
      <c r="Z4675" s="146"/>
      <c r="AA4675" s="146"/>
      <c r="AB4675" s="146"/>
      <c r="AC4675" s="146"/>
      <c r="AD4675" s="146"/>
      <c r="AE4675" s="149"/>
      <c r="AF4675" s="150"/>
      <c r="AG4675" s="151"/>
      <c r="AH4675" s="150"/>
      <c r="AI4675" s="151"/>
      <c r="AJ4675" s="150"/>
      <c r="AK4675" s="151"/>
      <c r="AL4675" s="34"/>
      <c r="AM4675" s="39"/>
      <c r="AN467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483000</v>
      </c>
    </row>
    <row r="4676" spans="1:40" ht="19.5" customHeight="1" x14ac:dyDescent="0.25">
      <c r="A4676" s="141">
        <f t="shared" si="830"/>
        <v>2026</v>
      </c>
      <c r="B4676" s="141">
        <f t="shared" si="831"/>
        <v>2</v>
      </c>
      <c r="C4676" s="154">
        <v>46079</v>
      </c>
      <c r="D4676" s="142">
        <f t="shared" ca="1" si="832"/>
        <v>46097</v>
      </c>
      <c r="E4676" s="142" t="str">
        <f t="shared" ca="1" si="833"/>
        <v>0-Months</v>
      </c>
      <c r="F4676" s="142" t="str">
        <f>VLOOKUP(O4676,Stock[],5,FALSE)</f>
        <v>BE</v>
      </c>
      <c r="G4676" s="143" t="s">
        <v>3930</v>
      </c>
      <c r="H4676" s="144"/>
      <c r="I4676" s="145" t="s">
        <v>181</v>
      </c>
      <c r="J4676" s="141" t="str">
        <f>VLOOKUP(I4676,Customers[],2,FALSE)</f>
        <v>ရွှေမြင်း(ရွှေခြင်္သေ့)</v>
      </c>
      <c r="K4676" s="141" t="str">
        <f>VLOOKUP(I4676,Customers[],4,FALSE)</f>
        <v>Meiktila</v>
      </c>
      <c r="L4676" s="32" t="str">
        <f>VLOOKUP(Table85[[#This Row],[CustomerID]],Table!H:K,3,0)</f>
        <v>မိတ္ထီလာ</v>
      </c>
      <c r="M4676" s="141" t="str">
        <f>VLOOKUP(I4676,Customers[],5,FALSE)</f>
        <v>WholeSales/Contract</v>
      </c>
      <c r="N4676" s="145" t="s">
        <v>10</v>
      </c>
      <c r="O4676" s="146" t="s">
        <v>214</v>
      </c>
      <c r="P4676" s="141" t="str">
        <f>VLOOKUP(O4676,Stock[],2,FALSE)</f>
        <v>ကောင်းကြည်</v>
      </c>
      <c r="Q4676" s="147">
        <f>VLOOKUP(O4676,Stock[],3,FALSE)</f>
        <v>0.64</v>
      </c>
      <c r="R4676" s="147">
        <f>VLOOKUP(O4676,Stock[],4,FALSE)</f>
        <v>14</v>
      </c>
      <c r="S4676" s="146"/>
      <c r="T4676" s="147">
        <f>(DailySales!$S4676/DailySales!$R4676)+DailySales!$U4676</f>
        <v>5</v>
      </c>
      <c r="U4676" s="146">
        <v>5</v>
      </c>
      <c r="V4676" s="148">
        <f>+DailySales!$T4676*DailySales!$R4676</f>
        <v>70</v>
      </c>
      <c r="W4676" s="148">
        <f>+DailySales!$V4676*DailySales!$Q4676</f>
        <v>44.800000000000004</v>
      </c>
      <c r="X4676" s="148">
        <f>VLOOKUP(O4676,Stock[],6,FALSE)</f>
        <v>1330</v>
      </c>
      <c r="Y4676" s="148">
        <f>+DailySales!$V4676*DailySales!$X4676</f>
        <v>93100</v>
      </c>
      <c r="Z4676" s="146"/>
      <c r="AA4676" s="146"/>
      <c r="AB4676" s="146"/>
      <c r="AC4676" s="146"/>
      <c r="AD4676" s="146"/>
      <c r="AE4676" s="149"/>
      <c r="AF4676" s="150"/>
      <c r="AG4676" s="151"/>
      <c r="AH4676" s="150"/>
      <c r="AI4676" s="151"/>
      <c r="AJ4676" s="150"/>
      <c r="AK4676" s="151"/>
      <c r="AL4676" s="34"/>
      <c r="AM4676" s="39"/>
      <c r="AN467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</v>
      </c>
    </row>
    <row r="4677" spans="1:40" ht="19.5" customHeight="1" x14ac:dyDescent="0.25">
      <c r="A4677" s="141">
        <f t="shared" si="830"/>
        <v>2026</v>
      </c>
      <c r="B4677" s="141">
        <f t="shared" si="831"/>
        <v>2</v>
      </c>
      <c r="C4677" s="154">
        <v>46079</v>
      </c>
      <c r="D4677" s="142">
        <f t="shared" ca="1" si="832"/>
        <v>46097</v>
      </c>
      <c r="E4677" s="142" t="str">
        <f t="shared" ca="1" si="833"/>
        <v>0-Months</v>
      </c>
      <c r="F4677" s="142" t="str">
        <f>VLOOKUP(O4677,Stock[],5,FALSE)</f>
        <v>BE</v>
      </c>
      <c r="G4677" s="143" t="s">
        <v>3930</v>
      </c>
      <c r="H4677" s="144"/>
      <c r="I4677" s="145" t="s">
        <v>181</v>
      </c>
      <c r="J4677" s="141" t="str">
        <f>VLOOKUP(I4677,Customers[],2,FALSE)</f>
        <v>ရွှေမြင်း(ရွှေခြင်္သေ့)</v>
      </c>
      <c r="K4677" s="141" t="str">
        <f>VLOOKUP(I4677,Customers[],4,FALSE)</f>
        <v>Meiktila</v>
      </c>
      <c r="L4677" s="32" t="str">
        <f>VLOOKUP(Table85[[#This Row],[CustomerID]],Table!H:K,3,0)</f>
        <v>မိတ္ထီလာ</v>
      </c>
      <c r="M4677" s="141" t="str">
        <f>VLOOKUP(I4677,Customers[],5,FALSE)</f>
        <v>WholeSales/Contract</v>
      </c>
      <c r="N4677" s="145" t="s">
        <v>10</v>
      </c>
      <c r="O4677" s="146" t="s">
        <v>205</v>
      </c>
      <c r="P4677" s="141" t="str">
        <f>VLOOKUP(O4677,Stock[],2,FALSE)</f>
        <v>ကောင်းကြည် ကော် 25%  (1Ltr )</v>
      </c>
      <c r="Q4677" s="147">
        <f>VLOOKUP(O4677,Stock[],3,FALSE)</f>
        <v>1</v>
      </c>
      <c r="R4677" s="147">
        <f>VLOOKUP(O4677,Stock[],4,FALSE)</f>
        <v>12</v>
      </c>
      <c r="S4677" s="146"/>
      <c r="T4677" s="147">
        <f>(DailySales!$S4677/DailySales!$R4677)+DailySales!$U4677</f>
        <v>10</v>
      </c>
      <c r="U4677" s="146">
        <v>10</v>
      </c>
      <c r="V4677" s="148">
        <f>+DailySales!$T4677*DailySales!$R4677</f>
        <v>120</v>
      </c>
      <c r="W4677" s="148">
        <f>+DailySales!$V4677*DailySales!$Q4677</f>
        <v>120</v>
      </c>
      <c r="X4677" s="148">
        <f>VLOOKUP(O4677,Stock[],6,FALSE)</f>
        <v>1530</v>
      </c>
      <c r="Y4677" s="148">
        <f>+DailySales!$V4677*DailySales!$X4677</f>
        <v>183600</v>
      </c>
      <c r="Z4677" s="146"/>
      <c r="AA4677" s="146"/>
      <c r="AB4677" s="146"/>
      <c r="AC4677" s="146"/>
      <c r="AD4677" s="146"/>
      <c r="AE4677" s="149"/>
      <c r="AF4677" s="150"/>
      <c r="AG4677" s="151"/>
      <c r="AH4677" s="150"/>
      <c r="AI4677" s="151"/>
      <c r="AJ4677" s="150"/>
      <c r="AK4677" s="151"/>
      <c r="AL4677" s="34"/>
      <c r="AM4677" s="39"/>
      <c r="AN467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183600</v>
      </c>
    </row>
    <row r="4678" spans="1:40" ht="19.5" customHeight="1" x14ac:dyDescent="0.25">
      <c r="A4678" s="141">
        <f t="shared" si="830"/>
        <v>2026</v>
      </c>
      <c r="B4678" s="141">
        <f t="shared" si="831"/>
        <v>2</v>
      </c>
      <c r="C4678" s="154">
        <v>46079</v>
      </c>
      <c r="D4678" s="142">
        <f t="shared" ca="1" si="832"/>
        <v>46097</v>
      </c>
      <c r="E4678" s="142" t="str">
        <f t="shared" ca="1" si="833"/>
        <v>0-Months</v>
      </c>
      <c r="F4678" s="142" t="str">
        <f>VLOOKUP(O4678,Stock[],5,FALSE)</f>
        <v>BE</v>
      </c>
      <c r="G4678" s="143" t="s">
        <v>3931</v>
      </c>
      <c r="H4678" s="144"/>
      <c r="I4678" s="145" t="s">
        <v>236</v>
      </c>
      <c r="J4678" s="141" t="str">
        <f>VLOOKUP(I4678,Customers[],2,FALSE)</f>
        <v>မယဉ်ယဉ်အေး</v>
      </c>
      <c r="K4678" s="141" t="str">
        <f>VLOOKUP(I4678,Customers[],4,FALSE)</f>
        <v>Mahlaing</v>
      </c>
      <c r="L4678" s="32" t="str">
        <f>VLOOKUP(Table85[[#This Row],[CustomerID]],Table!H:K,3,0)</f>
        <v>မလှိုင်</v>
      </c>
      <c r="M4678" s="141" t="str">
        <f>VLOOKUP(I4678,Customers[],5,FALSE)</f>
        <v>WholeSales/Contract</v>
      </c>
      <c r="N4678" s="145" t="s">
        <v>10</v>
      </c>
      <c r="O4678" s="146" t="s">
        <v>240</v>
      </c>
      <c r="P4678" s="141" t="str">
        <f>VLOOKUP(O4678,Stock[],2,FALSE)</f>
        <v>သံပုရာအရက်</v>
      </c>
      <c r="Q4678" s="147">
        <f>VLOOKUP(O4678,Stock[],3,FALSE)</f>
        <v>0.64</v>
      </c>
      <c r="R4678" s="147">
        <f>VLOOKUP(O4678,Stock[],4,FALSE)</f>
        <v>14</v>
      </c>
      <c r="S4678" s="146"/>
      <c r="T4678" s="147">
        <f>(DailySales!$S4678/DailySales!$R4678)+DailySales!$U4678</f>
        <v>150</v>
      </c>
      <c r="U4678" s="146">
        <v>150</v>
      </c>
      <c r="V4678" s="148">
        <f>+DailySales!$T4678*DailySales!$R4678</f>
        <v>2100</v>
      </c>
      <c r="W4678" s="148">
        <f>+DailySales!$V4678*DailySales!$Q4678</f>
        <v>1344</v>
      </c>
      <c r="X4678" s="148">
        <f>VLOOKUP(O4678,Stock[],6,FALSE)</f>
        <v>1330</v>
      </c>
      <c r="Y4678" s="148">
        <f>+DailySales!$V4678*DailySales!$X4678</f>
        <v>2793000</v>
      </c>
      <c r="Z4678" s="146"/>
      <c r="AA4678" s="146"/>
      <c r="AB4678" s="146"/>
      <c r="AC4678" s="146"/>
      <c r="AD4678" s="146"/>
      <c r="AE4678" s="149">
        <v>52500</v>
      </c>
      <c r="AF4678" s="150"/>
      <c r="AG4678" s="151"/>
      <c r="AH4678" s="150"/>
      <c r="AI4678" s="151"/>
      <c r="AJ4678" s="150"/>
      <c r="AK4678" s="151"/>
      <c r="AL4678" s="34"/>
      <c r="AM4678" s="39"/>
      <c r="AN467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2845500</v>
      </c>
    </row>
    <row r="4679" spans="1:40" ht="19.5" customHeight="1" x14ac:dyDescent="0.25">
      <c r="A4679" s="141">
        <f t="shared" si="830"/>
        <v>2026</v>
      </c>
      <c r="B4679" s="141">
        <f t="shared" si="831"/>
        <v>2</v>
      </c>
      <c r="C4679" s="154">
        <v>46079</v>
      </c>
      <c r="D4679" s="142">
        <f t="shared" ca="1" si="832"/>
        <v>46097</v>
      </c>
      <c r="E4679" s="142" t="str">
        <f t="shared" ca="1" si="833"/>
        <v>0-Months</v>
      </c>
      <c r="F4679" s="142" t="str">
        <f>VLOOKUP(O4679,Stock[],5,FALSE)</f>
        <v>BE</v>
      </c>
      <c r="G4679" s="143" t="s">
        <v>3931</v>
      </c>
      <c r="H4679" s="144"/>
      <c r="I4679" s="145" t="s">
        <v>236</v>
      </c>
      <c r="J4679" s="141" t="str">
        <f>VLOOKUP(I4679,Customers[],2,FALSE)</f>
        <v>မယဉ်ယဉ်အေး</v>
      </c>
      <c r="K4679" s="141" t="str">
        <f>VLOOKUP(I4679,Customers[],4,FALSE)</f>
        <v>Mahlaing</v>
      </c>
      <c r="L4679" s="32" t="str">
        <f>VLOOKUP(Table85[[#This Row],[CustomerID]],Table!H:K,3,0)</f>
        <v>မလှိုင်</v>
      </c>
      <c r="M4679" s="141" t="str">
        <f>VLOOKUP(I4679,Customers[],5,FALSE)</f>
        <v>WholeSales/Contract</v>
      </c>
      <c r="N4679" s="145" t="s">
        <v>10</v>
      </c>
      <c r="O4679" s="146" t="s">
        <v>217</v>
      </c>
      <c r="P4679" s="141" t="str">
        <f>VLOOKUP(O4679,Stock[],2,FALSE)</f>
        <v>လိမ္မော်ဖြူ</v>
      </c>
      <c r="Q4679" s="147">
        <f>VLOOKUP(O4679,Stock[],3,FALSE)</f>
        <v>0.64</v>
      </c>
      <c r="R4679" s="147">
        <f>VLOOKUP(O4679,Stock[],4,FALSE)</f>
        <v>24</v>
      </c>
      <c r="S4679" s="146"/>
      <c r="T4679" s="147">
        <f>(DailySales!$S4679/DailySales!$R4679)+DailySales!$U4679</f>
        <v>100</v>
      </c>
      <c r="U4679" s="146">
        <v>100</v>
      </c>
      <c r="V4679" s="148">
        <f>+DailySales!$T4679*DailySales!$R4679</f>
        <v>2400</v>
      </c>
      <c r="W4679" s="148">
        <f>+DailySales!$V4679*DailySales!$Q4679</f>
        <v>1536</v>
      </c>
      <c r="X4679" s="148">
        <f>VLOOKUP(O4679,Stock[],6,FALSE)</f>
        <v>1330</v>
      </c>
      <c r="Y4679" s="148">
        <f>+DailySales!$V4679*DailySales!$X4679</f>
        <v>3192000</v>
      </c>
      <c r="Z4679" s="146"/>
      <c r="AA4679" s="146"/>
      <c r="AB4679" s="146"/>
      <c r="AC4679" s="146"/>
      <c r="AD4679" s="146"/>
      <c r="AE4679" s="149">
        <v>40000</v>
      </c>
      <c r="AF4679" s="150"/>
      <c r="AG4679" s="151"/>
      <c r="AH4679" s="150"/>
      <c r="AI4679" s="151"/>
      <c r="AJ4679" s="150"/>
      <c r="AK4679" s="151"/>
      <c r="AL4679" s="34"/>
      <c r="AM4679" s="39"/>
      <c r="AN467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3232000</v>
      </c>
    </row>
    <row r="4680" spans="1:40" ht="19.5" customHeight="1" x14ac:dyDescent="0.25">
      <c r="A4680" s="141">
        <f t="shared" si="830"/>
        <v>2026</v>
      </c>
      <c r="B4680" s="141">
        <f t="shared" si="831"/>
        <v>2</v>
      </c>
      <c r="C4680" s="154">
        <v>46079</v>
      </c>
      <c r="D4680" s="142">
        <f t="shared" ca="1" si="832"/>
        <v>46097</v>
      </c>
      <c r="E4680" s="142" t="str">
        <f t="shared" ca="1" si="833"/>
        <v>0-Months</v>
      </c>
      <c r="F4680" s="142" t="str">
        <f>VLOOKUP(O4680,Stock[],5,FALSE)</f>
        <v>BE</v>
      </c>
      <c r="G4680" s="143" t="s">
        <v>3931</v>
      </c>
      <c r="H4680" s="144"/>
      <c r="I4680" s="145" t="s">
        <v>236</v>
      </c>
      <c r="J4680" s="141" t="str">
        <f>VLOOKUP(I4680,Customers[],2,FALSE)</f>
        <v>မယဉ်ယဉ်အေး</v>
      </c>
      <c r="K4680" s="141" t="str">
        <f>VLOOKUP(I4680,Customers[],4,FALSE)</f>
        <v>Mahlaing</v>
      </c>
      <c r="L4680" s="32" t="str">
        <f>VLOOKUP(Table85[[#This Row],[CustomerID]],Table!H:K,3,0)</f>
        <v>မလှိုင်</v>
      </c>
      <c r="M4680" s="141" t="str">
        <f>VLOOKUP(I4680,Customers[],5,FALSE)</f>
        <v>WholeSales/Contract</v>
      </c>
      <c r="N4680" s="145" t="s">
        <v>10</v>
      </c>
      <c r="O4680" s="146" t="s">
        <v>2120</v>
      </c>
      <c r="P4680" s="141" t="str">
        <f>VLOOKUP(O4680,Stock[],2,FALSE)</f>
        <v>ဇေ အရက်သန့်</v>
      </c>
      <c r="Q4680" s="147">
        <f>VLOOKUP(O4680,Stock[],3,FALSE)</f>
        <v>0.64</v>
      </c>
      <c r="R4680" s="147">
        <f>VLOOKUP(O4680,Stock[],4,FALSE)</f>
        <v>14</v>
      </c>
      <c r="S4680" s="146"/>
      <c r="T4680" s="147">
        <f>(DailySales!$S4680/DailySales!$R4680)+DailySales!$U4680</f>
        <v>150</v>
      </c>
      <c r="U4680" s="146">
        <v>150</v>
      </c>
      <c r="V4680" s="148">
        <f>+DailySales!$T4680*DailySales!$R4680</f>
        <v>2100</v>
      </c>
      <c r="W4680" s="148">
        <f>+DailySales!$V4680*DailySales!$Q4680</f>
        <v>1344</v>
      </c>
      <c r="X4680" s="148">
        <f>VLOOKUP(O4680,Stock[],6,FALSE)</f>
        <v>1380</v>
      </c>
      <c r="Y4680" s="148">
        <f>+DailySales!$V4680*DailySales!$X4680</f>
        <v>2898000</v>
      </c>
      <c r="Z4680" s="146"/>
      <c r="AA4680" s="146"/>
      <c r="AB4680" s="146"/>
      <c r="AC4680" s="146"/>
      <c r="AD4680" s="146"/>
      <c r="AE4680" s="149">
        <v>52500</v>
      </c>
      <c r="AF4680" s="150"/>
      <c r="AG4680" s="151"/>
      <c r="AH4680" s="150"/>
      <c r="AI4680" s="151"/>
      <c r="AJ4680" s="150"/>
      <c r="AK4680" s="151"/>
      <c r="AL4680" s="34"/>
      <c r="AM4680" s="39"/>
      <c r="AN468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2950500</v>
      </c>
    </row>
    <row r="4681" spans="1:40" ht="19.5" customHeight="1" x14ac:dyDescent="0.25">
      <c r="A4681" s="141">
        <f t="shared" si="830"/>
        <v>2026</v>
      </c>
      <c r="B4681" s="141">
        <f t="shared" si="831"/>
        <v>2</v>
      </c>
      <c r="C4681" s="154">
        <v>46079</v>
      </c>
      <c r="D4681" s="142">
        <f t="shared" ca="1" si="832"/>
        <v>46097</v>
      </c>
      <c r="E4681" s="142" t="str">
        <f t="shared" ca="1" si="833"/>
        <v>0-Months</v>
      </c>
      <c r="F4681" s="142" t="str">
        <f>VLOOKUP(O4681,Stock[],5,FALSE)</f>
        <v>BE</v>
      </c>
      <c r="G4681" s="143" t="s">
        <v>3932</v>
      </c>
      <c r="H4681" s="144"/>
      <c r="I4681" s="145" t="s">
        <v>233</v>
      </c>
      <c r="J4681" s="141" t="str">
        <f>VLOOKUP(I4681,Customers[],2,FALSE)</f>
        <v>ဦးဝင်းနိုင်</v>
      </c>
      <c r="K4681" s="141" t="str">
        <f>VLOOKUP(I4681,Customers[],4,FALSE)</f>
        <v>Wandwin</v>
      </c>
      <c r="L4681" s="32" t="str">
        <f>VLOOKUP(Table85[[#This Row],[CustomerID]],Table!H:K,3,0)</f>
        <v>လျှော်ပင်</v>
      </c>
      <c r="M4681" s="141" t="str">
        <f>VLOOKUP(I4681,Customers[],5,FALSE)</f>
        <v>WholeSales/Contract</v>
      </c>
      <c r="N4681" s="145" t="s">
        <v>10</v>
      </c>
      <c r="O4681" s="146" t="s">
        <v>240</v>
      </c>
      <c r="P4681" s="141" t="str">
        <f>VLOOKUP(O4681,Stock[],2,FALSE)</f>
        <v>သံပုရာအရက်</v>
      </c>
      <c r="Q4681" s="147">
        <f>VLOOKUP(O4681,Stock[],3,FALSE)</f>
        <v>0.64</v>
      </c>
      <c r="R4681" s="147">
        <f>VLOOKUP(O4681,Stock[],4,FALSE)</f>
        <v>14</v>
      </c>
      <c r="S4681" s="146"/>
      <c r="T4681" s="147">
        <f>(DailySales!$S4681/DailySales!$R4681)+DailySales!$U4681</f>
        <v>70</v>
      </c>
      <c r="U4681" s="146">
        <v>70</v>
      </c>
      <c r="V4681" s="148">
        <f>+DailySales!$T4681*DailySales!$R4681</f>
        <v>980</v>
      </c>
      <c r="W4681" s="148">
        <f>+DailySales!$V4681*DailySales!$Q4681</f>
        <v>627.20000000000005</v>
      </c>
      <c r="X4681" s="148">
        <f>VLOOKUP(O4681,Stock[],6,FALSE)</f>
        <v>1330</v>
      </c>
      <c r="Y4681" s="148">
        <f>+DailySales!$V4681*DailySales!$X4681</f>
        <v>1303400</v>
      </c>
      <c r="Z4681" s="146"/>
      <c r="AA4681" s="146"/>
      <c r="AB4681" s="146"/>
      <c r="AC4681" s="146"/>
      <c r="AD4681" s="146"/>
      <c r="AE4681" s="149"/>
      <c r="AF4681" s="150"/>
      <c r="AG4681" s="151"/>
      <c r="AH4681" s="150"/>
      <c r="AI4681" s="151"/>
      <c r="AJ4681" s="150"/>
      <c r="AK4681" s="151"/>
      <c r="AL4681" s="34"/>
      <c r="AM4681" s="39"/>
      <c r="AN468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1303400</v>
      </c>
    </row>
    <row r="4682" spans="1:40" ht="19.5" customHeight="1" x14ac:dyDescent="0.25">
      <c r="A4682" s="141">
        <f t="shared" si="830"/>
        <v>2026</v>
      </c>
      <c r="B4682" s="141">
        <f t="shared" si="831"/>
        <v>2</v>
      </c>
      <c r="C4682" s="154">
        <v>46079</v>
      </c>
      <c r="D4682" s="142">
        <f t="shared" ca="1" si="832"/>
        <v>46097</v>
      </c>
      <c r="E4682" s="142" t="str">
        <f t="shared" ca="1" si="833"/>
        <v>0-Months</v>
      </c>
      <c r="F4682" s="142" t="str">
        <f>VLOOKUP(O4682,Stock[],5,FALSE)</f>
        <v>BE</v>
      </c>
      <c r="G4682" s="143" t="s">
        <v>3932</v>
      </c>
      <c r="H4682" s="144"/>
      <c r="I4682" s="145" t="s">
        <v>233</v>
      </c>
      <c r="J4682" s="141" t="str">
        <f>VLOOKUP(I4682,Customers[],2,FALSE)</f>
        <v>ဦးဝင်းနိုင်</v>
      </c>
      <c r="K4682" s="141" t="str">
        <f>VLOOKUP(I4682,Customers[],4,FALSE)</f>
        <v>Wandwin</v>
      </c>
      <c r="L4682" s="32" t="str">
        <f>VLOOKUP(Table85[[#This Row],[CustomerID]],Table!H:K,3,0)</f>
        <v>လျှော်ပင်</v>
      </c>
      <c r="M4682" s="141" t="str">
        <f>VLOOKUP(I4682,Customers[],5,FALSE)</f>
        <v>WholeSales/Contract</v>
      </c>
      <c r="N4682" s="145" t="s">
        <v>10</v>
      </c>
      <c r="O4682" s="146" t="s">
        <v>220</v>
      </c>
      <c r="P4682" s="141" t="str">
        <f>VLOOKUP(O4682,Stock[],2,FALSE)</f>
        <v>မြန်မာရှောက်ပျား</v>
      </c>
      <c r="Q4682" s="147">
        <f>VLOOKUP(O4682,Stock[],3,FALSE)</f>
        <v>0.64</v>
      </c>
      <c r="R4682" s="147">
        <f>VLOOKUP(O4682,Stock[],4,FALSE)</f>
        <v>14</v>
      </c>
      <c r="S4682" s="146"/>
      <c r="T4682" s="147">
        <f>(DailySales!$S4682/DailySales!$R4682)+DailySales!$U4682</f>
        <v>50</v>
      </c>
      <c r="U4682" s="146">
        <v>50</v>
      </c>
      <c r="V4682" s="148">
        <f>+DailySales!$T4682*DailySales!$R4682</f>
        <v>700</v>
      </c>
      <c r="W4682" s="148">
        <f>+DailySales!$V4682*DailySales!$Q4682</f>
        <v>448</v>
      </c>
      <c r="X4682" s="148">
        <f>VLOOKUP(O4682,Stock[],6,FALSE)</f>
        <v>1370</v>
      </c>
      <c r="Y4682" s="148">
        <f>+DailySales!$V4682*DailySales!$X4682</f>
        <v>959000</v>
      </c>
      <c r="Z4682" s="146"/>
      <c r="AA4682" s="146"/>
      <c r="AB4682" s="146"/>
      <c r="AC4682" s="146"/>
      <c r="AD4682" s="146"/>
      <c r="AE4682" s="149"/>
      <c r="AF4682" s="150"/>
      <c r="AG4682" s="151"/>
      <c r="AH4682" s="150"/>
      <c r="AI4682" s="151"/>
      <c r="AJ4682" s="150"/>
      <c r="AK4682" s="151"/>
      <c r="AL4682" s="34"/>
      <c r="AM4682" s="39"/>
      <c r="AN468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959000</v>
      </c>
    </row>
    <row r="4683" spans="1:40" ht="19.5" customHeight="1" x14ac:dyDescent="0.25">
      <c r="A4683" s="141">
        <f t="shared" si="830"/>
        <v>2026</v>
      </c>
      <c r="B4683" s="141">
        <f t="shared" si="831"/>
        <v>2</v>
      </c>
      <c r="C4683" s="154">
        <v>46079</v>
      </c>
      <c r="D4683" s="142">
        <f t="shared" ca="1" si="832"/>
        <v>46097</v>
      </c>
      <c r="E4683" s="142" t="str">
        <f t="shared" ca="1" si="833"/>
        <v>0-Months</v>
      </c>
      <c r="F4683" s="142" t="str">
        <f>VLOOKUP(O4683,Stock[],5,FALSE)</f>
        <v>BE</v>
      </c>
      <c r="G4683" s="143" t="s">
        <v>3932</v>
      </c>
      <c r="H4683" s="144"/>
      <c r="I4683" s="145" t="s">
        <v>233</v>
      </c>
      <c r="J4683" s="141" t="str">
        <f>VLOOKUP(I4683,Customers[],2,FALSE)</f>
        <v>ဦးဝင်းနိုင်</v>
      </c>
      <c r="K4683" s="141" t="str">
        <f>VLOOKUP(I4683,Customers[],4,FALSE)</f>
        <v>Wandwin</v>
      </c>
      <c r="L4683" s="32" t="str">
        <f>VLOOKUP(Table85[[#This Row],[CustomerID]],Table!H:K,3,0)</f>
        <v>လျှော်ပင်</v>
      </c>
      <c r="M4683" s="141" t="str">
        <f>VLOOKUP(I4683,Customers[],5,FALSE)</f>
        <v>WholeSales/Contract</v>
      </c>
      <c r="N4683" s="145" t="s">
        <v>10</v>
      </c>
      <c r="O4683" s="146" t="s">
        <v>219</v>
      </c>
      <c r="P4683" s="141" t="str">
        <f>VLOOKUP(O4683,Stock[],2,FALSE)</f>
        <v>ကင်းမြီးကောက်</v>
      </c>
      <c r="Q4683" s="147">
        <f>VLOOKUP(O4683,Stock[],3,FALSE)</f>
        <v>0.64</v>
      </c>
      <c r="R4683" s="147">
        <f>VLOOKUP(O4683,Stock[],4,FALSE)</f>
        <v>14</v>
      </c>
      <c r="S4683" s="146"/>
      <c r="T4683" s="147">
        <f>(DailySales!$S4683/DailySales!$R4683)+DailySales!$U4683</f>
        <v>5</v>
      </c>
      <c r="U4683" s="146">
        <v>5</v>
      </c>
      <c r="V4683" s="148">
        <f>+DailySales!$T4683*DailySales!$R4683</f>
        <v>70</v>
      </c>
      <c r="W4683" s="148">
        <f>+DailySales!$V4683*DailySales!$Q4683</f>
        <v>44.800000000000004</v>
      </c>
      <c r="X4683" s="148">
        <f>VLOOKUP(O4683,Stock[],6,FALSE)</f>
        <v>1330</v>
      </c>
      <c r="Y4683" s="148">
        <f>+DailySales!$V4683*DailySales!$X4683</f>
        <v>93100</v>
      </c>
      <c r="Z4683" s="146"/>
      <c r="AA4683" s="146"/>
      <c r="AB4683" s="146"/>
      <c r="AC4683" s="146"/>
      <c r="AD4683" s="146"/>
      <c r="AE4683" s="149"/>
      <c r="AF4683" s="150"/>
      <c r="AG4683" s="151"/>
      <c r="AH4683" s="150"/>
      <c r="AI4683" s="151"/>
      <c r="AJ4683" s="150"/>
      <c r="AK4683" s="151"/>
      <c r="AL4683" s="34"/>
      <c r="AM4683" s="39"/>
      <c r="AN468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</v>
      </c>
    </row>
    <row r="4684" spans="1:40" ht="19.5" customHeight="1" x14ac:dyDescent="0.25">
      <c r="A4684" s="141">
        <f t="shared" si="830"/>
        <v>2026</v>
      </c>
      <c r="B4684" s="141">
        <f t="shared" si="831"/>
        <v>2</v>
      </c>
      <c r="C4684" s="154">
        <v>46079</v>
      </c>
      <c r="D4684" s="142">
        <f t="shared" ca="1" si="832"/>
        <v>46097</v>
      </c>
      <c r="E4684" s="142" t="str">
        <f t="shared" ca="1" si="833"/>
        <v>0-Months</v>
      </c>
      <c r="F4684" s="142" t="str">
        <f>VLOOKUP(O4684,Stock[],5,FALSE)</f>
        <v>BE</v>
      </c>
      <c r="G4684" s="143" t="s">
        <v>3932</v>
      </c>
      <c r="H4684" s="144"/>
      <c r="I4684" s="145" t="s">
        <v>233</v>
      </c>
      <c r="J4684" s="141" t="str">
        <f>VLOOKUP(I4684,Customers[],2,FALSE)</f>
        <v>ဦးဝင်းနိုင်</v>
      </c>
      <c r="K4684" s="141" t="str">
        <f>VLOOKUP(I4684,Customers[],4,FALSE)</f>
        <v>Wandwin</v>
      </c>
      <c r="L4684" s="32" t="str">
        <f>VLOOKUP(Table85[[#This Row],[CustomerID]],Table!H:K,3,0)</f>
        <v>လျှော်ပင်</v>
      </c>
      <c r="M4684" s="141" t="str">
        <f>VLOOKUP(I4684,Customers[],5,FALSE)</f>
        <v>WholeSales/Contract</v>
      </c>
      <c r="N4684" s="145" t="s">
        <v>10</v>
      </c>
      <c r="O4684" s="146" t="s">
        <v>2120</v>
      </c>
      <c r="P4684" s="141" t="str">
        <f>VLOOKUP(O4684,Stock[],2,FALSE)</f>
        <v>ဇေ အရက်သန့်</v>
      </c>
      <c r="Q4684" s="147">
        <f>VLOOKUP(O4684,Stock[],3,FALSE)</f>
        <v>0.64</v>
      </c>
      <c r="R4684" s="147">
        <f>VLOOKUP(O4684,Stock[],4,FALSE)</f>
        <v>14</v>
      </c>
      <c r="S4684" s="146"/>
      <c r="T4684" s="147">
        <f>(DailySales!$S4684/DailySales!$R4684)+DailySales!$U4684</f>
        <v>30</v>
      </c>
      <c r="U4684" s="146">
        <v>30</v>
      </c>
      <c r="V4684" s="148">
        <f>+DailySales!$T4684*DailySales!$R4684</f>
        <v>420</v>
      </c>
      <c r="W4684" s="148">
        <f>+DailySales!$V4684*DailySales!$Q4684</f>
        <v>268.8</v>
      </c>
      <c r="X4684" s="148">
        <f>VLOOKUP(O4684,Stock[],6,FALSE)</f>
        <v>1380</v>
      </c>
      <c r="Y4684" s="148">
        <f>+DailySales!$V4684*DailySales!$X4684</f>
        <v>579600</v>
      </c>
      <c r="Z4684" s="146"/>
      <c r="AA4684" s="146"/>
      <c r="AB4684" s="146"/>
      <c r="AC4684" s="146"/>
      <c r="AD4684" s="146"/>
      <c r="AE4684" s="149"/>
      <c r="AF4684" s="150"/>
      <c r="AG4684" s="151"/>
      <c r="AH4684" s="150"/>
      <c r="AI4684" s="151"/>
      <c r="AJ4684" s="150"/>
      <c r="AK4684" s="151"/>
      <c r="AL4684" s="34"/>
      <c r="AM4684" s="39"/>
      <c r="AN468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579600</v>
      </c>
    </row>
    <row r="4685" spans="1:40" ht="19.5" customHeight="1" x14ac:dyDescent="0.25">
      <c r="A4685" s="141">
        <f t="shared" si="830"/>
        <v>2026</v>
      </c>
      <c r="B4685" s="141">
        <f t="shared" si="831"/>
        <v>2</v>
      </c>
      <c r="C4685" s="154">
        <v>46079</v>
      </c>
      <c r="D4685" s="142">
        <f t="shared" ca="1" si="832"/>
        <v>46097</v>
      </c>
      <c r="E4685" s="142" t="str">
        <f t="shared" ca="1" si="833"/>
        <v>0-Months</v>
      </c>
      <c r="F4685" s="142" t="str">
        <f>VLOOKUP(O4685,Stock[],5,FALSE)</f>
        <v>BE</v>
      </c>
      <c r="G4685" s="143" t="s">
        <v>3932</v>
      </c>
      <c r="H4685" s="144"/>
      <c r="I4685" s="145" t="s">
        <v>233</v>
      </c>
      <c r="J4685" s="141" t="str">
        <f>VLOOKUP(I4685,Customers[],2,FALSE)</f>
        <v>ဦးဝင်းနိုင်</v>
      </c>
      <c r="K4685" s="141" t="str">
        <f>VLOOKUP(I4685,Customers[],4,FALSE)</f>
        <v>Wandwin</v>
      </c>
      <c r="L4685" s="32" t="str">
        <f>VLOOKUP(Table85[[#This Row],[CustomerID]],Table!H:K,3,0)</f>
        <v>လျှော်ပင်</v>
      </c>
      <c r="M4685" s="141" t="str">
        <f>VLOOKUP(I4685,Customers[],5,FALSE)</f>
        <v>WholeSales/Contract</v>
      </c>
      <c r="N4685" s="145" t="s">
        <v>10</v>
      </c>
      <c r="O4685" s="146" t="s">
        <v>215</v>
      </c>
      <c r="P4685" s="141" t="str">
        <f>VLOOKUP(O4685,Stock[],2,FALSE)</f>
        <v>ဒဂုံနာနတ်</v>
      </c>
      <c r="Q4685" s="147">
        <f>VLOOKUP(O4685,Stock[],3,FALSE)</f>
        <v>0.64</v>
      </c>
      <c r="R4685" s="147">
        <f>VLOOKUP(O4685,Stock[],4,FALSE)</f>
        <v>24</v>
      </c>
      <c r="S4685" s="146"/>
      <c r="T4685" s="147">
        <f>(DailySales!$S4685/DailySales!$R4685)+DailySales!$U4685</f>
        <v>5</v>
      </c>
      <c r="U4685" s="146">
        <v>5</v>
      </c>
      <c r="V4685" s="148">
        <f>+DailySales!$T4685*DailySales!$R4685</f>
        <v>120</v>
      </c>
      <c r="W4685" s="148">
        <f>+DailySales!$V4685*DailySales!$Q4685</f>
        <v>76.8</v>
      </c>
      <c r="X4685" s="148">
        <f>VLOOKUP(O4685,Stock[],6,FALSE)</f>
        <v>1330</v>
      </c>
      <c r="Y4685" s="148">
        <f>+DailySales!$V4685*DailySales!$X4685</f>
        <v>159600</v>
      </c>
      <c r="Z4685" s="146"/>
      <c r="AA4685" s="146"/>
      <c r="AB4685" s="146"/>
      <c r="AC4685" s="146"/>
      <c r="AD4685" s="146"/>
      <c r="AE4685" s="149"/>
      <c r="AF4685" s="150"/>
      <c r="AG4685" s="151"/>
      <c r="AH4685" s="150"/>
      <c r="AI4685" s="151"/>
      <c r="AJ4685" s="150"/>
      <c r="AK4685" s="151"/>
      <c r="AL4685" s="34"/>
      <c r="AM4685" s="39"/>
      <c r="AN468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159600</v>
      </c>
    </row>
    <row r="4686" spans="1:40" ht="19.5" customHeight="1" x14ac:dyDescent="0.25">
      <c r="A4686" s="141">
        <f t="shared" si="830"/>
        <v>2026</v>
      </c>
      <c r="B4686" s="141">
        <f t="shared" si="831"/>
        <v>2</v>
      </c>
      <c r="C4686" s="154">
        <v>46079</v>
      </c>
      <c r="D4686" s="142">
        <f t="shared" ca="1" si="832"/>
        <v>46097</v>
      </c>
      <c r="E4686" s="142" t="str">
        <f t="shared" ca="1" si="833"/>
        <v>0-Months</v>
      </c>
      <c r="F4686" s="142" t="str">
        <f>VLOOKUP(O4686,Stock[],5,FALSE)</f>
        <v>BE</v>
      </c>
      <c r="G4686" s="143" t="s">
        <v>3932</v>
      </c>
      <c r="H4686" s="144"/>
      <c r="I4686" s="145" t="s">
        <v>233</v>
      </c>
      <c r="J4686" s="141" t="str">
        <f>VLOOKUP(I4686,Customers[],2,FALSE)</f>
        <v>ဦးဝင်းနိုင်</v>
      </c>
      <c r="K4686" s="141" t="str">
        <f>VLOOKUP(I4686,Customers[],4,FALSE)</f>
        <v>Wandwin</v>
      </c>
      <c r="L4686" s="32" t="str">
        <f>VLOOKUP(Table85[[#This Row],[CustomerID]],Table!H:K,3,0)</f>
        <v>လျှော်ပင်</v>
      </c>
      <c r="M4686" s="141" t="str">
        <f>VLOOKUP(I4686,Customers[],5,FALSE)</f>
        <v>WholeSales/Contract</v>
      </c>
      <c r="N4686" s="145" t="s">
        <v>10</v>
      </c>
      <c r="O4686" s="146" t="s">
        <v>225</v>
      </c>
      <c r="P4686" s="141" t="str">
        <f>VLOOKUP(O4686,Stock[],2,FALSE)</f>
        <v>ချယ်ရီသံပုရာအရက်သန့်ကော် (1Ltr)</v>
      </c>
      <c r="Q4686" s="147">
        <f>VLOOKUP(O4686,Stock[],3,FALSE)</f>
        <v>1</v>
      </c>
      <c r="R4686" s="147">
        <f>VLOOKUP(O4686,Stock[],4,FALSE)</f>
        <v>12</v>
      </c>
      <c r="S4686" s="146"/>
      <c r="T4686" s="147">
        <f>(DailySales!$S4686/DailySales!$R4686)+DailySales!$U4686</f>
        <v>5</v>
      </c>
      <c r="U4686" s="146">
        <v>5</v>
      </c>
      <c r="V4686" s="148">
        <f>+DailySales!$T4686*DailySales!$R4686</f>
        <v>60</v>
      </c>
      <c r="W4686" s="148">
        <f>+DailySales!$V4686*DailySales!$Q4686</f>
        <v>60</v>
      </c>
      <c r="X4686" s="148">
        <f>VLOOKUP(O4686,Stock[],6,FALSE)</f>
        <v>1260</v>
      </c>
      <c r="Y4686" s="148">
        <f>+DailySales!$V4686*DailySales!$X4686</f>
        <v>75600</v>
      </c>
      <c r="Z4686" s="146"/>
      <c r="AA4686" s="146"/>
      <c r="AB4686" s="146"/>
      <c r="AC4686" s="146"/>
      <c r="AD4686" s="146"/>
      <c r="AE4686" s="149"/>
      <c r="AF4686" s="150"/>
      <c r="AG4686" s="151"/>
      <c r="AH4686" s="150"/>
      <c r="AI4686" s="151"/>
      <c r="AJ4686" s="150"/>
      <c r="AK4686" s="151"/>
      <c r="AL4686" s="34"/>
      <c r="AM4686" s="39"/>
      <c r="AN468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75600</v>
      </c>
    </row>
    <row r="4687" spans="1:40" ht="19.5" customHeight="1" x14ac:dyDescent="0.25">
      <c r="A4687" s="141">
        <f t="shared" si="830"/>
        <v>2026</v>
      </c>
      <c r="B4687" s="141">
        <f t="shared" si="831"/>
        <v>2</v>
      </c>
      <c r="C4687" s="154">
        <v>46079</v>
      </c>
      <c r="D4687" s="142">
        <f t="shared" ca="1" si="832"/>
        <v>46097</v>
      </c>
      <c r="E4687" s="142" t="str">
        <f t="shared" ca="1" si="833"/>
        <v>0-Months</v>
      </c>
      <c r="F4687" s="142" t="str">
        <f>VLOOKUP(O4687,Stock[],5,FALSE)</f>
        <v>Whisky</v>
      </c>
      <c r="G4687" s="143" t="s">
        <v>3933</v>
      </c>
      <c r="H4687" s="144"/>
      <c r="I4687" s="145" t="s">
        <v>750</v>
      </c>
      <c r="J4687" s="141" t="str">
        <f>VLOOKUP(I4687,Customers[],2,FALSE)</f>
        <v>သဇင်ဖြူ</v>
      </c>
      <c r="K4687" s="141" t="str">
        <f>VLOOKUP(I4687,Customers[],4,FALSE)</f>
        <v>Meiktila</v>
      </c>
      <c r="L4687" s="32" t="str">
        <f>VLOOKUP(Table85[[#This Row],[CustomerID]],Table!H:K,3,0)</f>
        <v>မိတ္ထီလာ</v>
      </c>
      <c r="M4687" s="141" t="str">
        <f>VLOOKUP(I4687,Customers[],5,FALSE)</f>
        <v>Van-2</v>
      </c>
      <c r="N4687" s="145" t="s">
        <v>10</v>
      </c>
      <c r="O4687" s="146" t="s">
        <v>2113</v>
      </c>
      <c r="P4687" s="141" t="str">
        <f>VLOOKUP(O4687,Stock[],2,FALSE)</f>
        <v>Ngwe Taung 700ml</v>
      </c>
      <c r="Q4687" s="147">
        <f>VLOOKUP(O4687,Stock[],3,FALSE)</f>
        <v>0.7</v>
      </c>
      <c r="R4687" s="147">
        <f>VLOOKUP(O4687,Stock[],4,FALSE)</f>
        <v>12</v>
      </c>
      <c r="S4687" s="146"/>
      <c r="T4687" s="147">
        <f>(DailySales!$S4687/DailySales!$R4687)+DailySales!$U4687</f>
        <v>1</v>
      </c>
      <c r="U4687" s="146">
        <v>1</v>
      </c>
      <c r="V4687" s="148">
        <f>+DailySales!$T4687*DailySales!$R4687</f>
        <v>12</v>
      </c>
      <c r="W4687" s="148">
        <f>+DailySales!$V4687*DailySales!$Q4687</f>
        <v>8.3999999999999986</v>
      </c>
      <c r="X4687" s="148">
        <f>VLOOKUP(O4687,Stock[],6,FALSE)</f>
        <v>4700</v>
      </c>
      <c r="Y4687" s="148">
        <f>+DailySales!$V4687*DailySales!$X4687</f>
        <v>56400</v>
      </c>
      <c r="Z4687" s="146"/>
      <c r="AA4687" s="146"/>
      <c r="AB4687" s="146"/>
      <c r="AC4687" s="146"/>
      <c r="AD4687" s="146"/>
      <c r="AE4687" s="149"/>
      <c r="AF4687" s="150">
        <v>46086</v>
      </c>
      <c r="AG4687" s="151">
        <v>56400</v>
      </c>
      <c r="AH4687" s="150"/>
      <c r="AI4687" s="151"/>
      <c r="AJ4687" s="150"/>
      <c r="AK4687" s="151"/>
      <c r="AL4687" s="34"/>
      <c r="AM4687" s="39"/>
      <c r="AN468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88" spans="1:40" ht="19.5" customHeight="1" x14ac:dyDescent="0.25">
      <c r="A4688" s="141">
        <f t="shared" si="830"/>
        <v>2026</v>
      </c>
      <c r="B4688" s="141">
        <f t="shared" si="831"/>
        <v>2</v>
      </c>
      <c r="C4688" s="154">
        <v>46079</v>
      </c>
      <c r="D4688" s="142">
        <f t="shared" ca="1" si="832"/>
        <v>46097</v>
      </c>
      <c r="E4688" s="142" t="str">
        <f t="shared" ca="1" si="833"/>
        <v>0-Months</v>
      </c>
      <c r="F4688" s="142" t="str">
        <f>VLOOKUP(O4688,Stock[],5,FALSE)</f>
        <v>Whisky</v>
      </c>
      <c r="G4688" s="143" t="s">
        <v>3934</v>
      </c>
      <c r="H4688" s="144"/>
      <c r="I4688" s="145" t="s">
        <v>1641</v>
      </c>
      <c r="J4688" s="141" t="str">
        <f>VLOOKUP(I4688,Customers[],2,FALSE)</f>
        <v>ရွှေမြင့်မိုရ်</v>
      </c>
      <c r="K4688" s="141" t="str">
        <f>VLOOKUP(I4688,Customers[],4,FALSE)</f>
        <v>Meiktila</v>
      </c>
      <c r="L4688" s="32" t="str">
        <f>VLOOKUP(Table85[[#This Row],[CustomerID]],Table!H:K,3,0)</f>
        <v>မြို့သစ်</v>
      </c>
      <c r="M4688" s="141" t="str">
        <f>VLOOKUP(I4688,Customers[],5,FALSE)</f>
        <v>Van-2</v>
      </c>
      <c r="N4688" s="145" t="s">
        <v>10</v>
      </c>
      <c r="O4688" s="146" t="s">
        <v>2113</v>
      </c>
      <c r="P4688" s="141" t="str">
        <f>VLOOKUP(O4688,Stock[],2,FALSE)</f>
        <v>Ngwe Taung 700ml</v>
      </c>
      <c r="Q4688" s="147">
        <f>VLOOKUP(O4688,Stock[],3,FALSE)</f>
        <v>0.7</v>
      </c>
      <c r="R4688" s="147">
        <f>VLOOKUP(O4688,Stock[],4,FALSE)</f>
        <v>12</v>
      </c>
      <c r="S4688" s="146"/>
      <c r="T4688" s="147">
        <f>(DailySales!$S4688/DailySales!$R4688)+DailySales!$U4688</f>
        <v>1</v>
      </c>
      <c r="U4688" s="146">
        <v>1</v>
      </c>
      <c r="V4688" s="148">
        <f>+DailySales!$T4688*DailySales!$R4688</f>
        <v>12</v>
      </c>
      <c r="W4688" s="148">
        <f>+DailySales!$V4688*DailySales!$Q4688</f>
        <v>8.3999999999999986</v>
      </c>
      <c r="X4688" s="148">
        <f>VLOOKUP(O4688,Stock[],6,FALSE)</f>
        <v>4700</v>
      </c>
      <c r="Y4688" s="148">
        <f>+DailySales!$V4688*DailySales!$X4688</f>
        <v>56400</v>
      </c>
      <c r="Z4688" s="146"/>
      <c r="AA4688" s="146"/>
      <c r="AB4688" s="146"/>
      <c r="AC4688" s="146"/>
      <c r="AD4688" s="146"/>
      <c r="AE4688" s="149"/>
      <c r="AF4688" s="150">
        <v>46080</v>
      </c>
      <c r="AG4688" s="151">
        <v>56400</v>
      </c>
      <c r="AH4688" s="150"/>
      <c r="AI4688" s="151"/>
      <c r="AJ4688" s="150"/>
      <c r="AK4688" s="151"/>
      <c r="AL4688" s="34"/>
      <c r="AM4688" s="39"/>
      <c r="AN468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689" spans="1:40" ht="19.5" customHeight="1" x14ac:dyDescent="0.25">
      <c r="A4689" s="141">
        <f t="shared" si="830"/>
        <v>2026</v>
      </c>
      <c r="B4689" s="141">
        <f t="shared" si="831"/>
        <v>2</v>
      </c>
      <c r="C4689" s="154">
        <v>46079</v>
      </c>
      <c r="D4689" s="142">
        <f t="shared" ca="1" si="832"/>
        <v>46097</v>
      </c>
      <c r="E4689" s="142" t="str">
        <f t="shared" ca="1" si="833"/>
        <v>0-Months</v>
      </c>
      <c r="F4689" s="142" t="str">
        <f>VLOOKUP(O4689,Stock[],5,FALSE)</f>
        <v>BE</v>
      </c>
      <c r="G4689" s="143" t="s">
        <v>3936</v>
      </c>
      <c r="H4689" s="144"/>
      <c r="I4689" s="145" t="s">
        <v>185</v>
      </c>
      <c r="J4689" s="141" t="str">
        <f>VLOOKUP(I4689,Customers[],2,FALSE)</f>
        <v>ရွှေမြင်း(ကျော်ချမ်းသာ)</v>
      </c>
      <c r="K4689" s="141" t="str">
        <f>VLOOKUP(I4689,Customers[],4,FALSE)</f>
        <v>Meiktila</v>
      </c>
      <c r="L4689" s="32" t="str">
        <f>VLOOKUP(Table85[[#This Row],[CustomerID]],Table!H:K,3,0)</f>
        <v>မိတ္ထီလာ</v>
      </c>
      <c r="M4689" s="141" t="str">
        <f>VLOOKUP(I4689,Customers[],5,FALSE)</f>
        <v>WholeSales/Contract</v>
      </c>
      <c r="N4689" s="145" t="s">
        <v>10</v>
      </c>
      <c r="O4689" s="146" t="s">
        <v>217</v>
      </c>
      <c r="P4689" s="141" t="str">
        <f>VLOOKUP(O4689,Stock[],2,FALSE)</f>
        <v>လိမ္မော်ဖြူ</v>
      </c>
      <c r="Q4689" s="147">
        <f>VLOOKUP(O4689,Stock[],3,FALSE)</f>
        <v>0.64</v>
      </c>
      <c r="R4689" s="147">
        <f>VLOOKUP(O4689,Stock[],4,FALSE)</f>
        <v>24</v>
      </c>
      <c r="S4689" s="146"/>
      <c r="T4689" s="147">
        <f>(DailySales!$S4689/DailySales!$R4689)+DailySales!$U4689</f>
        <v>30</v>
      </c>
      <c r="U4689" s="146">
        <v>30</v>
      </c>
      <c r="V4689" s="148">
        <f>+DailySales!$T4689*DailySales!$R4689</f>
        <v>720</v>
      </c>
      <c r="W4689" s="148">
        <f>+DailySales!$V4689*DailySales!$Q4689</f>
        <v>460.8</v>
      </c>
      <c r="X4689" s="148">
        <f>VLOOKUP(O4689,Stock[],6,FALSE)</f>
        <v>1330</v>
      </c>
      <c r="Y4689" s="148">
        <f>+DailySales!$V4689*DailySales!$X4689</f>
        <v>957600</v>
      </c>
      <c r="Z4689" s="146"/>
      <c r="AA4689" s="146"/>
      <c r="AB4689" s="146"/>
      <c r="AC4689" s="146"/>
      <c r="AD4689" s="146"/>
      <c r="AE4689" s="149"/>
      <c r="AF4689" s="150"/>
      <c r="AG4689" s="151"/>
      <c r="AH4689" s="150"/>
      <c r="AI4689" s="151"/>
      <c r="AJ4689" s="150"/>
      <c r="AK4689" s="151"/>
      <c r="AL4689" s="34"/>
      <c r="AM4689" s="39"/>
      <c r="AN468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4690" spans="1:40" ht="19.5" customHeight="1" x14ac:dyDescent="0.25">
      <c r="A4690" s="141">
        <f t="shared" ref="A4690:A4744" si="834">YEAR(C4690)</f>
        <v>2026</v>
      </c>
      <c r="B4690" s="141">
        <f t="shared" ref="B4690:B4744" si="835">MONTH(C4690)</f>
        <v>2</v>
      </c>
      <c r="C4690" s="154">
        <v>46079</v>
      </c>
      <c r="D4690" s="142">
        <f t="shared" ref="D4690:D4744" ca="1" si="836">TODAY()</f>
        <v>46097</v>
      </c>
      <c r="E4690" s="142" t="str">
        <f t="shared" ref="E4690:E4744" ca="1" si="837">DATEDIF(C4690,D4690,"M")&amp;"-Months"</f>
        <v>0-Months</v>
      </c>
      <c r="F4690" s="142" t="str">
        <f>VLOOKUP(O4690,Stock[],5,FALSE)</f>
        <v>BE</v>
      </c>
      <c r="G4690" s="143" t="s">
        <v>3936</v>
      </c>
      <c r="H4690" s="144"/>
      <c r="I4690" s="145" t="s">
        <v>185</v>
      </c>
      <c r="J4690" s="141" t="str">
        <f>VLOOKUP(I4690,Customers[],2,FALSE)</f>
        <v>ရွှေမြင်း(ကျော်ချမ်းသာ)</v>
      </c>
      <c r="K4690" s="141" t="str">
        <f>VLOOKUP(I4690,Customers[],4,FALSE)</f>
        <v>Meiktila</v>
      </c>
      <c r="L4690" s="32" t="str">
        <f>VLOOKUP(Table85[[#This Row],[CustomerID]],Table!H:K,3,0)</f>
        <v>မိတ္ထီလာ</v>
      </c>
      <c r="M4690" s="141" t="str">
        <f>VLOOKUP(I4690,Customers[],5,FALSE)</f>
        <v>WholeSales/Contract</v>
      </c>
      <c r="N4690" s="145" t="s">
        <v>10</v>
      </c>
      <c r="O4690" s="146" t="s">
        <v>209</v>
      </c>
      <c r="P4690" s="141" t="str">
        <f>VLOOKUP(O4690,Stock[],2,FALSE)</f>
        <v>ဇေယျဝတီ Red</v>
      </c>
      <c r="Q4690" s="147">
        <f>VLOOKUP(O4690,Stock[],3,FALSE)</f>
        <v>0.64</v>
      </c>
      <c r="R4690" s="147">
        <f>VLOOKUP(O4690,Stock[],4,FALSE)</f>
        <v>14</v>
      </c>
      <c r="S4690" s="146"/>
      <c r="T4690" s="147">
        <f>(DailySales!$S4690/DailySales!$R4690)+DailySales!$U4690</f>
        <v>20</v>
      </c>
      <c r="U4690" s="146">
        <v>20</v>
      </c>
      <c r="V4690" s="148">
        <f>+DailySales!$T4690*DailySales!$R4690</f>
        <v>280</v>
      </c>
      <c r="W4690" s="148">
        <f>+DailySales!$V4690*DailySales!$Q4690</f>
        <v>179.20000000000002</v>
      </c>
      <c r="X4690" s="148">
        <f>VLOOKUP(O4690,Stock[],6,FALSE)</f>
        <v>1330</v>
      </c>
      <c r="Y4690" s="148">
        <f>+DailySales!$V4690*DailySales!$X4690</f>
        <v>372400</v>
      </c>
      <c r="Z4690" s="146"/>
      <c r="AA4690" s="146"/>
      <c r="AB4690" s="146"/>
      <c r="AC4690" s="146"/>
      <c r="AD4690" s="146"/>
      <c r="AE4690" s="149"/>
      <c r="AF4690" s="150"/>
      <c r="AG4690" s="151"/>
      <c r="AH4690" s="150"/>
      <c r="AI4690" s="151"/>
      <c r="AJ4690" s="150"/>
      <c r="AK4690" s="151"/>
      <c r="AL4690" s="34"/>
      <c r="AM4690" s="39"/>
      <c r="AN469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4691" spans="1:40" ht="19.5" customHeight="1" x14ac:dyDescent="0.25">
      <c r="A4691" s="141">
        <f t="shared" si="834"/>
        <v>2026</v>
      </c>
      <c r="B4691" s="141">
        <f t="shared" si="835"/>
        <v>2</v>
      </c>
      <c r="C4691" s="154">
        <v>46079</v>
      </c>
      <c r="D4691" s="142">
        <f t="shared" ca="1" si="836"/>
        <v>46097</v>
      </c>
      <c r="E4691" s="142" t="str">
        <f t="shared" ca="1" si="837"/>
        <v>0-Months</v>
      </c>
      <c r="F4691" s="142" t="str">
        <f>VLOOKUP(O4691,Stock[],5,FALSE)</f>
        <v>BE</v>
      </c>
      <c r="G4691" s="143" t="s">
        <v>3936</v>
      </c>
      <c r="H4691" s="144"/>
      <c r="I4691" s="145" t="s">
        <v>185</v>
      </c>
      <c r="J4691" s="141" t="str">
        <f>VLOOKUP(I4691,Customers[],2,FALSE)</f>
        <v>ရွှေမြင်း(ကျော်ချမ်းသာ)</v>
      </c>
      <c r="K4691" s="141" t="str">
        <f>VLOOKUP(I4691,Customers[],4,FALSE)</f>
        <v>Meiktila</v>
      </c>
      <c r="L4691" s="32" t="str">
        <f>VLOOKUP(Table85[[#This Row],[CustomerID]],Table!H:K,3,0)</f>
        <v>မိတ္ထီလာ</v>
      </c>
      <c r="M4691" s="141" t="str">
        <f>VLOOKUP(I4691,Customers[],5,FALSE)</f>
        <v>WholeSales/Contract</v>
      </c>
      <c r="N4691" s="145" t="s">
        <v>10</v>
      </c>
      <c r="O4691" s="146" t="s">
        <v>214</v>
      </c>
      <c r="P4691" s="141" t="str">
        <f>VLOOKUP(O4691,Stock[],2,FALSE)</f>
        <v>ကောင်းကြည်</v>
      </c>
      <c r="Q4691" s="147">
        <f>VLOOKUP(O4691,Stock[],3,FALSE)</f>
        <v>0.64</v>
      </c>
      <c r="R4691" s="147">
        <f>VLOOKUP(O4691,Stock[],4,FALSE)</f>
        <v>14</v>
      </c>
      <c r="S4691" s="146"/>
      <c r="T4691" s="147">
        <f>(DailySales!$S4691/DailySales!$R4691)+DailySales!$U4691</f>
        <v>70</v>
      </c>
      <c r="U4691" s="146">
        <v>70</v>
      </c>
      <c r="V4691" s="148">
        <f>+DailySales!$T4691*DailySales!$R4691</f>
        <v>980</v>
      </c>
      <c r="W4691" s="148">
        <f>+DailySales!$V4691*DailySales!$Q4691</f>
        <v>627.20000000000005</v>
      </c>
      <c r="X4691" s="148">
        <f>VLOOKUP(O4691,Stock[],6,FALSE)</f>
        <v>1330</v>
      </c>
      <c r="Y4691" s="148">
        <f>+DailySales!$V4691*DailySales!$X4691</f>
        <v>1303400</v>
      </c>
      <c r="Z4691" s="146"/>
      <c r="AA4691" s="146"/>
      <c r="AB4691" s="146"/>
      <c r="AC4691" s="146"/>
      <c r="AD4691" s="146"/>
      <c r="AE4691" s="149"/>
      <c r="AF4691" s="150"/>
      <c r="AG4691" s="151"/>
      <c r="AH4691" s="150"/>
      <c r="AI4691" s="151"/>
      <c r="AJ4691" s="150"/>
      <c r="AK4691" s="151"/>
      <c r="AL4691" s="34"/>
      <c r="AM4691" s="39"/>
      <c r="AN469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1303400</v>
      </c>
    </row>
    <row r="4692" spans="1:40" ht="19.5" customHeight="1" x14ac:dyDescent="0.25">
      <c r="A4692" s="141">
        <f t="shared" si="834"/>
        <v>2026</v>
      </c>
      <c r="B4692" s="141">
        <f t="shared" si="835"/>
        <v>2</v>
      </c>
      <c r="C4692" s="154">
        <v>46079</v>
      </c>
      <c r="D4692" s="142">
        <f t="shared" ca="1" si="836"/>
        <v>46097</v>
      </c>
      <c r="E4692" s="142" t="str">
        <f t="shared" ca="1" si="837"/>
        <v>0-Months</v>
      </c>
      <c r="F4692" s="142" t="str">
        <f>VLOOKUP(O4692,Stock[],5,FALSE)</f>
        <v>BE</v>
      </c>
      <c r="G4692" s="143" t="s">
        <v>3937</v>
      </c>
      <c r="H4692" s="144"/>
      <c r="I4692" s="145" t="s">
        <v>180</v>
      </c>
      <c r="J4692" s="141" t="str">
        <f>VLOOKUP(I4692,Customers[],2,FALSE)</f>
        <v>ရွှေမြင်း</v>
      </c>
      <c r="K4692" s="141" t="str">
        <f>VLOOKUP(I4692,Customers[],4,FALSE)</f>
        <v>Meiktila</v>
      </c>
      <c r="L4692" s="32" t="str">
        <f>VLOOKUP(Table85[[#This Row],[CustomerID]],Table!H:K,3,0)</f>
        <v>မိတ္ထီလာ</v>
      </c>
      <c r="M4692" s="141" t="str">
        <f>VLOOKUP(I4692,Customers[],5,FALSE)</f>
        <v>WholeSales/Contract</v>
      </c>
      <c r="N4692" s="145" t="s">
        <v>10</v>
      </c>
      <c r="O4692" s="146" t="s">
        <v>220</v>
      </c>
      <c r="P4692" s="141" t="str">
        <f>VLOOKUP(O4692,Stock[],2,FALSE)</f>
        <v>မြန်မာရှောက်ပျား</v>
      </c>
      <c r="Q4692" s="147">
        <f>VLOOKUP(O4692,Stock[],3,FALSE)</f>
        <v>0.64</v>
      </c>
      <c r="R4692" s="147">
        <f>VLOOKUP(O4692,Stock[],4,FALSE)</f>
        <v>14</v>
      </c>
      <c r="S4692" s="146"/>
      <c r="T4692" s="147">
        <f>(DailySales!$S4692/DailySales!$R4692)+DailySales!$U4692</f>
        <v>30</v>
      </c>
      <c r="U4692" s="146">
        <v>30</v>
      </c>
      <c r="V4692" s="148">
        <f>+DailySales!$T4692*DailySales!$R4692</f>
        <v>420</v>
      </c>
      <c r="W4692" s="148">
        <f>+DailySales!$V4692*DailySales!$Q4692</f>
        <v>268.8</v>
      </c>
      <c r="X4692" s="148">
        <f>VLOOKUP(O4692,Stock[],6,FALSE)</f>
        <v>1370</v>
      </c>
      <c r="Y4692" s="148">
        <f>+DailySales!$V4692*DailySales!$X4692</f>
        <v>575400</v>
      </c>
      <c r="Z4692" s="146"/>
      <c r="AA4692" s="146"/>
      <c r="AB4692" s="146"/>
      <c r="AC4692" s="146"/>
      <c r="AD4692" s="146"/>
      <c r="AE4692" s="149"/>
      <c r="AF4692" s="150"/>
      <c r="AG4692" s="151"/>
      <c r="AH4692" s="150"/>
      <c r="AI4692" s="151"/>
      <c r="AJ4692" s="150"/>
      <c r="AK4692" s="151"/>
      <c r="AL4692" s="34"/>
      <c r="AM4692" s="39"/>
      <c r="AN469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575400</v>
      </c>
    </row>
    <row r="4693" spans="1:40" ht="19.5" customHeight="1" x14ac:dyDescent="0.25">
      <c r="A4693" s="141">
        <f t="shared" si="834"/>
        <v>2026</v>
      </c>
      <c r="B4693" s="141">
        <f t="shared" si="835"/>
        <v>2</v>
      </c>
      <c r="C4693" s="154">
        <v>46079</v>
      </c>
      <c r="D4693" s="142">
        <f t="shared" ca="1" si="836"/>
        <v>46097</v>
      </c>
      <c r="E4693" s="142" t="str">
        <f t="shared" ca="1" si="837"/>
        <v>0-Months</v>
      </c>
      <c r="F4693" s="142" t="str">
        <f>VLOOKUP(O4693,Stock[],5,FALSE)</f>
        <v>BE</v>
      </c>
      <c r="G4693" s="143" t="s">
        <v>3937</v>
      </c>
      <c r="H4693" s="144"/>
      <c r="I4693" s="145" t="s">
        <v>180</v>
      </c>
      <c r="J4693" s="141" t="str">
        <f>VLOOKUP(I4693,Customers[],2,FALSE)</f>
        <v>ရွှေမြင်း</v>
      </c>
      <c r="K4693" s="141" t="str">
        <f>VLOOKUP(I4693,Customers[],4,FALSE)</f>
        <v>Meiktila</v>
      </c>
      <c r="L4693" s="32" t="str">
        <f>VLOOKUP(Table85[[#This Row],[CustomerID]],Table!H:K,3,0)</f>
        <v>မိတ္ထီလာ</v>
      </c>
      <c r="M4693" s="141" t="str">
        <f>VLOOKUP(I4693,Customers[],5,FALSE)</f>
        <v>WholeSales/Contract</v>
      </c>
      <c r="N4693" s="145" t="s">
        <v>10</v>
      </c>
      <c r="O4693" s="146" t="s">
        <v>217</v>
      </c>
      <c r="P4693" s="141" t="str">
        <f>VLOOKUP(O4693,Stock[],2,FALSE)</f>
        <v>လိမ္မော်ဖြူ</v>
      </c>
      <c r="Q4693" s="147">
        <f>VLOOKUP(O4693,Stock[],3,FALSE)</f>
        <v>0.64</v>
      </c>
      <c r="R4693" s="147">
        <f>VLOOKUP(O4693,Stock[],4,FALSE)</f>
        <v>24</v>
      </c>
      <c r="S4693" s="146"/>
      <c r="T4693" s="147">
        <f>(DailySales!$S4693/DailySales!$R4693)+DailySales!$U4693</f>
        <v>20</v>
      </c>
      <c r="U4693" s="146">
        <v>20</v>
      </c>
      <c r="V4693" s="148">
        <f>+DailySales!$T4693*DailySales!$R4693</f>
        <v>480</v>
      </c>
      <c r="W4693" s="148">
        <f>+DailySales!$V4693*DailySales!$Q4693</f>
        <v>307.2</v>
      </c>
      <c r="X4693" s="148">
        <f>VLOOKUP(O4693,Stock[],6,FALSE)</f>
        <v>1330</v>
      </c>
      <c r="Y4693" s="148">
        <f>+DailySales!$V4693*DailySales!$X4693</f>
        <v>638400</v>
      </c>
      <c r="Z4693" s="146"/>
      <c r="AA4693" s="146"/>
      <c r="AB4693" s="146"/>
      <c r="AC4693" s="146"/>
      <c r="AD4693" s="146"/>
      <c r="AE4693" s="149"/>
      <c r="AF4693" s="150"/>
      <c r="AG4693" s="151"/>
      <c r="AH4693" s="150"/>
      <c r="AI4693" s="151"/>
      <c r="AJ4693" s="150"/>
      <c r="AK4693" s="151"/>
      <c r="AL4693" s="34"/>
      <c r="AM4693" s="39"/>
      <c r="AN469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638400</v>
      </c>
    </row>
    <row r="4694" spans="1:40" ht="19.5" customHeight="1" x14ac:dyDescent="0.25">
      <c r="A4694" s="141">
        <f t="shared" si="834"/>
        <v>2026</v>
      </c>
      <c r="B4694" s="141">
        <f t="shared" si="835"/>
        <v>2</v>
      </c>
      <c r="C4694" s="154">
        <v>46079</v>
      </c>
      <c r="D4694" s="142">
        <f t="shared" ca="1" si="836"/>
        <v>46097</v>
      </c>
      <c r="E4694" s="142" t="str">
        <f t="shared" ca="1" si="837"/>
        <v>0-Months</v>
      </c>
      <c r="F4694" s="142" t="str">
        <f>VLOOKUP(O4694,Stock[],5,FALSE)</f>
        <v>BE</v>
      </c>
      <c r="G4694" s="143" t="s">
        <v>3937</v>
      </c>
      <c r="H4694" s="144"/>
      <c r="I4694" s="145" t="s">
        <v>180</v>
      </c>
      <c r="J4694" s="141" t="str">
        <f>VLOOKUP(I4694,Customers[],2,FALSE)</f>
        <v>ရွှေမြင်း</v>
      </c>
      <c r="K4694" s="141" t="str">
        <f>VLOOKUP(I4694,Customers[],4,FALSE)</f>
        <v>Meiktila</v>
      </c>
      <c r="L4694" s="32" t="str">
        <f>VLOOKUP(Table85[[#This Row],[CustomerID]],Table!H:K,3,0)</f>
        <v>မိတ္ထီလာ</v>
      </c>
      <c r="M4694" s="141" t="str">
        <f>VLOOKUP(I4694,Customers[],5,FALSE)</f>
        <v>WholeSales/Contract</v>
      </c>
      <c r="N4694" s="145" t="s">
        <v>10</v>
      </c>
      <c r="O4694" s="146" t="s">
        <v>205</v>
      </c>
      <c r="P4694" s="141" t="str">
        <f>VLOOKUP(O4694,Stock[],2,FALSE)</f>
        <v>ကောင်းကြည် ကော် 25%  (1Ltr )</v>
      </c>
      <c r="Q4694" s="147">
        <f>VLOOKUP(O4694,Stock[],3,FALSE)</f>
        <v>1</v>
      </c>
      <c r="R4694" s="147">
        <f>VLOOKUP(O4694,Stock[],4,FALSE)</f>
        <v>12</v>
      </c>
      <c r="S4694" s="146"/>
      <c r="T4694" s="147">
        <f>(DailySales!$S4694/DailySales!$R4694)+DailySales!$U4694</f>
        <v>20</v>
      </c>
      <c r="U4694" s="146">
        <v>20</v>
      </c>
      <c r="V4694" s="148">
        <f>+DailySales!$T4694*DailySales!$R4694</f>
        <v>240</v>
      </c>
      <c r="W4694" s="148">
        <f>+DailySales!$V4694*DailySales!$Q4694</f>
        <v>240</v>
      </c>
      <c r="X4694" s="148">
        <f>VLOOKUP(O4694,Stock[],6,FALSE)</f>
        <v>1530</v>
      </c>
      <c r="Y4694" s="148">
        <f>+DailySales!$V4694*DailySales!$X4694</f>
        <v>367200</v>
      </c>
      <c r="Z4694" s="146"/>
      <c r="AA4694" s="146"/>
      <c r="AB4694" s="146"/>
      <c r="AC4694" s="146"/>
      <c r="AD4694" s="146"/>
      <c r="AE4694" s="149"/>
      <c r="AF4694" s="150"/>
      <c r="AG4694" s="151"/>
      <c r="AH4694" s="150"/>
      <c r="AI4694" s="151"/>
      <c r="AJ4694" s="150"/>
      <c r="AK4694" s="151"/>
      <c r="AL4694" s="34"/>
      <c r="AM4694" s="39"/>
      <c r="AN469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367200</v>
      </c>
    </row>
    <row r="4695" spans="1:40" ht="19.5" customHeight="1" x14ac:dyDescent="0.25">
      <c r="A4695" s="141">
        <f t="shared" si="834"/>
        <v>2026</v>
      </c>
      <c r="B4695" s="141">
        <f t="shared" si="835"/>
        <v>2</v>
      </c>
      <c r="C4695" s="154">
        <v>46079</v>
      </c>
      <c r="D4695" s="142">
        <f t="shared" ca="1" si="836"/>
        <v>46097</v>
      </c>
      <c r="E4695" s="142" t="str">
        <f t="shared" ca="1" si="837"/>
        <v>0-Months</v>
      </c>
      <c r="F4695" s="142" t="str">
        <f>VLOOKUP(O4695,Stock[],5,FALSE)</f>
        <v>BE</v>
      </c>
      <c r="G4695" s="143" t="s">
        <v>3938</v>
      </c>
      <c r="H4695" s="144"/>
      <c r="I4695" s="145" t="s">
        <v>180</v>
      </c>
      <c r="J4695" s="141" t="str">
        <f>VLOOKUP(I4695,Customers[],2,FALSE)</f>
        <v>ရွှေမြင်း</v>
      </c>
      <c r="K4695" s="141" t="str">
        <f>VLOOKUP(I4695,Customers[],4,FALSE)</f>
        <v>Meiktila</v>
      </c>
      <c r="L4695" s="32" t="str">
        <f>VLOOKUP(Table85[[#This Row],[CustomerID]],Table!H:K,3,0)</f>
        <v>မိတ္ထီလာ</v>
      </c>
      <c r="M4695" s="141" t="str">
        <f>VLOOKUP(I4695,Customers[],5,FALSE)</f>
        <v>WholeSales/Contract</v>
      </c>
      <c r="N4695" s="145" t="s">
        <v>10</v>
      </c>
      <c r="O4695" s="146" t="s">
        <v>216</v>
      </c>
      <c r="P4695" s="141" t="str">
        <f>VLOOKUP(O4695,Stock[],2,FALSE)</f>
        <v>ဒဂုံအရက်သန့်</v>
      </c>
      <c r="Q4695" s="147">
        <f>VLOOKUP(O4695,Stock[],3,FALSE)</f>
        <v>0.64</v>
      </c>
      <c r="R4695" s="147">
        <f>VLOOKUP(O4695,Stock[],4,FALSE)</f>
        <v>14</v>
      </c>
      <c r="S4695" s="146"/>
      <c r="T4695" s="147">
        <f>(DailySales!$S4695/DailySales!$R4695)+DailySales!$U4695</f>
        <v>20</v>
      </c>
      <c r="U4695" s="146">
        <v>20</v>
      </c>
      <c r="V4695" s="148">
        <f>+DailySales!$T4695*DailySales!$R4695</f>
        <v>280</v>
      </c>
      <c r="W4695" s="148">
        <f>+DailySales!$V4695*DailySales!$Q4695</f>
        <v>179.20000000000002</v>
      </c>
      <c r="X4695" s="148">
        <f>VLOOKUP(O4695,Stock[],6,FALSE)</f>
        <v>1330</v>
      </c>
      <c r="Y4695" s="148">
        <f>+DailySales!$V4695*DailySales!$X4695</f>
        <v>372400</v>
      </c>
      <c r="Z4695" s="146"/>
      <c r="AA4695" s="146"/>
      <c r="AB4695" s="146"/>
      <c r="AC4695" s="146"/>
      <c r="AD4695" s="146"/>
      <c r="AE4695" s="149"/>
      <c r="AF4695" s="150"/>
      <c r="AG4695" s="151"/>
      <c r="AH4695" s="150"/>
      <c r="AI4695" s="151"/>
      <c r="AJ4695" s="150"/>
      <c r="AK4695" s="151"/>
      <c r="AL4695" s="34"/>
      <c r="AM4695" s="39"/>
      <c r="AN469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4696" spans="1:40" ht="19.5" customHeight="1" x14ac:dyDescent="0.25">
      <c r="A4696" s="141">
        <f t="shared" si="834"/>
        <v>2026</v>
      </c>
      <c r="B4696" s="141">
        <f t="shared" si="835"/>
        <v>2</v>
      </c>
      <c r="C4696" s="154">
        <v>46079</v>
      </c>
      <c r="D4696" s="142">
        <f t="shared" ca="1" si="836"/>
        <v>46097</v>
      </c>
      <c r="E4696" s="142" t="str">
        <f t="shared" ca="1" si="837"/>
        <v>0-Months</v>
      </c>
      <c r="F4696" s="142" t="str">
        <f>VLOOKUP(O4696,Stock[],5,FALSE)</f>
        <v>BE</v>
      </c>
      <c r="G4696" s="143" t="s">
        <v>3938</v>
      </c>
      <c r="H4696" s="144"/>
      <c r="I4696" s="145" t="s">
        <v>180</v>
      </c>
      <c r="J4696" s="141" t="str">
        <f>VLOOKUP(I4696,Customers[],2,FALSE)</f>
        <v>ရွှေမြင်း</v>
      </c>
      <c r="K4696" s="141" t="str">
        <f>VLOOKUP(I4696,Customers[],4,FALSE)</f>
        <v>Meiktila</v>
      </c>
      <c r="L4696" s="32" t="str">
        <f>VLOOKUP(Table85[[#This Row],[CustomerID]],Table!H:K,3,0)</f>
        <v>မိတ္ထီလာ</v>
      </c>
      <c r="M4696" s="141" t="str">
        <f>VLOOKUP(I4696,Customers[],5,FALSE)</f>
        <v>WholeSales/Contract</v>
      </c>
      <c r="N4696" s="145" t="s">
        <v>10</v>
      </c>
      <c r="O4696" s="146" t="s">
        <v>2120</v>
      </c>
      <c r="P4696" s="141" t="str">
        <f>VLOOKUP(O4696,Stock[],2,FALSE)</f>
        <v>ဇေ အရက်သန့်</v>
      </c>
      <c r="Q4696" s="147">
        <f>VLOOKUP(O4696,Stock[],3,FALSE)</f>
        <v>0.64</v>
      </c>
      <c r="R4696" s="147">
        <f>VLOOKUP(O4696,Stock[],4,FALSE)</f>
        <v>14</v>
      </c>
      <c r="S4696" s="146"/>
      <c r="T4696" s="147">
        <f>(DailySales!$S4696/DailySales!$R4696)+DailySales!$U4696</f>
        <v>20</v>
      </c>
      <c r="U4696" s="146">
        <v>20</v>
      </c>
      <c r="V4696" s="148">
        <f>+DailySales!$T4696*DailySales!$R4696</f>
        <v>280</v>
      </c>
      <c r="W4696" s="148">
        <f>+DailySales!$V4696*DailySales!$Q4696</f>
        <v>179.20000000000002</v>
      </c>
      <c r="X4696" s="148">
        <f>VLOOKUP(O4696,Stock[],6,FALSE)</f>
        <v>1380</v>
      </c>
      <c r="Y4696" s="148">
        <f>+DailySales!$V4696*DailySales!$X4696</f>
        <v>386400</v>
      </c>
      <c r="Z4696" s="146"/>
      <c r="AA4696" s="146"/>
      <c r="AB4696" s="146"/>
      <c r="AC4696" s="146"/>
      <c r="AD4696" s="146"/>
      <c r="AE4696" s="149"/>
      <c r="AF4696" s="150"/>
      <c r="AG4696" s="151"/>
      <c r="AH4696" s="150"/>
      <c r="AI4696" s="151"/>
      <c r="AJ4696" s="150"/>
      <c r="AK4696" s="151"/>
      <c r="AL4696" s="34"/>
      <c r="AM4696" s="39"/>
      <c r="AN469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386400</v>
      </c>
    </row>
    <row r="4697" spans="1:40" ht="19.5" customHeight="1" x14ac:dyDescent="0.25">
      <c r="A4697" s="141">
        <f t="shared" si="834"/>
        <v>2026</v>
      </c>
      <c r="B4697" s="141">
        <f t="shared" si="835"/>
        <v>2</v>
      </c>
      <c r="C4697" s="154">
        <v>46079</v>
      </c>
      <c r="D4697" s="142">
        <f t="shared" ca="1" si="836"/>
        <v>46097</v>
      </c>
      <c r="E4697" s="142" t="str">
        <f t="shared" ca="1" si="837"/>
        <v>0-Months</v>
      </c>
      <c r="F4697" s="142" t="str">
        <f>VLOOKUP(O4697,Stock[],5,FALSE)</f>
        <v>BE</v>
      </c>
      <c r="G4697" s="143" t="s">
        <v>3938</v>
      </c>
      <c r="H4697" s="144"/>
      <c r="I4697" s="145" t="s">
        <v>180</v>
      </c>
      <c r="J4697" s="141" t="str">
        <f>VLOOKUP(I4697,Customers[],2,FALSE)</f>
        <v>ရွှေမြင်း</v>
      </c>
      <c r="K4697" s="141" t="str">
        <f>VLOOKUP(I4697,Customers[],4,FALSE)</f>
        <v>Meiktila</v>
      </c>
      <c r="L4697" s="32" t="str">
        <f>VLOOKUP(Table85[[#This Row],[CustomerID]],Table!H:K,3,0)</f>
        <v>မိတ္ထီလာ</v>
      </c>
      <c r="M4697" s="141" t="str">
        <f>VLOOKUP(I4697,Customers[],5,FALSE)</f>
        <v>WholeSales/Contract</v>
      </c>
      <c r="N4697" s="145" t="s">
        <v>10</v>
      </c>
      <c r="O4697" s="146" t="s">
        <v>209</v>
      </c>
      <c r="P4697" s="141" t="str">
        <f>VLOOKUP(O4697,Stock[],2,FALSE)</f>
        <v>ဇေယျဝတီ Red</v>
      </c>
      <c r="Q4697" s="147">
        <f>VLOOKUP(O4697,Stock[],3,FALSE)</f>
        <v>0.64</v>
      </c>
      <c r="R4697" s="147">
        <f>VLOOKUP(O4697,Stock[],4,FALSE)</f>
        <v>14</v>
      </c>
      <c r="S4697" s="146"/>
      <c r="T4697" s="147">
        <f>(DailySales!$S4697/DailySales!$R4697)+DailySales!$U4697</f>
        <v>40</v>
      </c>
      <c r="U4697" s="146">
        <v>40</v>
      </c>
      <c r="V4697" s="148">
        <f>+DailySales!$T4697*DailySales!$R4697</f>
        <v>560</v>
      </c>
      <c r="W4697" s="148">
        <f>+DailySales!$V4697*DailySales!$Q4697</f>
        <v>358.40000000000003</v>
      </c>
      <c r="X4697" s="148">
        <f>VLOOKUP(O4697,Stock[],6,FALSE)</f>
        <v>1330</v>
      </c>
      <c r="Y4697" s="148">
        <f>+DailySales!$V4697*DailySales!$X4697</f>
        <v>744800</v>
      </c>
      <c r="Z4697" s="146"/>
      <c r="AA4697" s="146"/>
      <c r="AB4697" s="146"/>
      <c r="AC4697" s="146"/>
      <c r="AD4697" s="146"/>
      <c r="AE4697" s="149"/>
      <c r="AF4697" s="150"/>
      <c r="AG4697" s="151"/>
      <c r="AH4697" s="150"/>
      <c r="AI4697" s="151"/>
      <c r="AJ4697" s="150"/>
      <c r="AK4697" s="151"/>
      <c r="AL4697" s="34"/>
      <c r="AM4697" s="39"/>
      <c r="AN469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744800</v>
      </c>
    </row>
    <row r="4698" spans="1:40" ht="19.5" customHeight="1" x14ac:dyDescent="0.25">
      <c r="A4698" s="141">
        <f t="shared" si="834"/>
        <v>2026</v>
      </c>
      <c r="B4698" s="141">
        <f t="shared" si="835"/>
        <v>2</v>
      </c>
      <c r="C4698" s="154">
        <v>46079</v>
      </c>
      <c r="D4698" s="142">
        <f t="shared" ca="1" si="836"/>
        <v>46097</v>
      </c>
      <c r="E4698" s="142" t="str">
        <f t="shared" ca="1" si="837"/>
        <v>0-Months</v>
      </c>
      <c r="F4698" s="142" t="str">
        <f>VLOOKUP(O4698,Stock[],5,FALSE)</f>
        <v>BE</v>
      </c>
      <c r="G4698" s="143" t="s">
        <v>3939</v>
      </c>
      <c r="H4698" s="144"/>
      <c r="I4698" s="145" t="s">
        <v>183</v>
      </c>
      <c r="J4698" s="141" t="str">
        <f>VLOOKUP(I4698,Customers[],2,FALSE)</f>
        <v>ရွှေမြင်း(ထူးကျော်)</v>
      </c>
      <c r="K4698" s="141" t="str">
        <f>VLOOKUP(I4698,Customers[],4,FALSE)</f>
        <v>Meiktila</v>
      </c>
      <c r="L4698" s="32" t="str">
        <f>VLOOKUP(Table85[[#This Row],[CustomerID]],Table!H:K,3,0)</f>
        <v>မိတ္ထီလာ</v>
      </c>
      <c r="M4698" s="141" t="str">
        <f>VLOOKUP(I4698,Customers[],5,FALSE)</f>
        <v>WholeSales/Contract</v>
      </c>
      <c r="N4698" s="145" t="s">
        <v>10</v>
      </c>
      <c r="O4698" s="146" t="s">
        <v>217</v>
      </c>
      <c r="P4698" s="141" t="str">
        <f>VLOOKUP(O4698,Stock[],2,FALSE)</f>
        <v>လိမ္မော်ဖြူ</v>
      </c>
      <c r="Q4698" s="147">
        <f>VLOOKUP(O4698,Stock[],3,FALSE)</f>
        <v>0.64</v>
      </c>
      <c r="R4698" s="147">
        <f>VLOOKUP(O4698,Stock[],4,FALSE)</f>
        <v>24</v>
      </c>
      <c r="S4698" s="146"/>
      <c r="T4698" s="147">
        <f>(DailySales!$S4698/DailySales!$R4698)+DailySales!$U4698</f>
        <v>30</v>
      </c>
      <c r="U4698" s="146">
        <v>30</v>
      </c>
      <c r="V4698" s="148">
        <f>+DailySales!$T4698*DailySales!$R4698</f>
        <v>720</v>
      </c>
      <c r="W4698" s="148">
        <f>+DailySales!$V4698*DailySales!$Q4698</f>
        <v>460.8</v>
      </c>
      <c r="X4698" s="148">
        <f>VLOOKUP(O4698,Stock[],6,FALSE)</f>
        <v>1330</v>
      </c>
      <c r="Y4698" s="148">
        <f>+DailySales!$V4698*DailySales!$X4698</f>
        <v>957600</v>
      </c>
      <c r="Z4698" s="146"/>
      <c r="AA4698" s="146"/>
      <c r="AB4698" s="146"/>
      <c r="AC4698" s="146"/>
      <c r="AD4698" s="146"/>
      <c r="AE4698" s="149"/>
      <c r="AF4698" s="150"/>
      <c r="AG4698" s="151"/>
      <c r="AH4698" s="150"/>
      <c r="AI4698" s="151"/>
      <c r="AJ4698" s="150"/>
      <c r="AK4698" s="151"/>
      <c r="AL4698" s="34"/>
      <c r="AM4698" s="39"/>
      <c r="AN469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4699" spans="1:40" ht="19.5" customHeight="1" x14ac:dyDescent="0.25">
      <c r="A4699" s="141">
        <f t="shared" si="834"/>
        <v>2026</v>
      </c>
      <c r="B4699" s="141">
        <f t="shared" si="835"/>
        <v>2</v>
      </c>
      <c r="C4699" s="154">
        <v>46079</v>
      </c>
      <c r="D4699" s="142">
        <f t="shared" ca="1" si="836"/>
        <v>46097</v>
      </c>
      <c r="E4699" s="142" t="str">
        <f t="shared" ca="1" si="837"/>
        <v>0-Months</v>
      </c>
      <c r="F4699" s="142" t="str">
        <f>VLOOKUP(O4699,Stock[],5,FALSE)</f>
        <v>BE</v>
      </c>
      <c r="G4699" s="143" t="s">
        <v>3940</v>
      </c>
      <c r="H4699" s="144"/>
      <c r="I4699" s="145" t="s">
        <v>2181</v>
      </c>
      <c r="J4699" s="141" t="str">
        <f>VLOOKUP(I4699,Customers[],2,FALSE)</f>
        <v>အကွဲ</v>
      </c>
      <c r="K4699" s="141">
        <f>VLOOKUP(I4699,Customers[],4,FALSE)</f>
        <v>0</v>
      </c>
      <c r="L4699" s="32">
        <f>VLOOKUP(Table85[[#This Row],[CustomerID]],Table!H:K,3,0)</f>
        <v>0</v>
      </c>
      <c r="M4699" s="141">
        <f>VLOOKUP(I4699,Customers[],5,FALSE)</f>
        <v>0</v>
      </c>
      <c r="N4699" s="145" t="s">
        <v>12</v>
      </c>
      <c r="O4699" s="146" t="s">
        <v>2120</v>
      </c>
      <c r="P4699" s="141" t="str">
        <f>VLOOKUP(O4699,Stock[],2,FALSE)</f>
        <v>ဇေ အရက်သန့်</v>
      </c>
      <c r="Q4699" s="147">
        <f>VLOOKUP(O4699,Stock[],3,FALSE)</f>
        <v>0.64</v>
      </c>
      <c r="R4699" s="147">
        <f>VLOOKUP(O4699,Stock[],4,FALSE)</f>
        <v>14</v>
      </c>
      <c r="S4699" s="146">
        <v>1</v>
      </c>
      <c r="T4699" s="147">
        <f>(DailySales!$S4699/DailySales!$R4699)+DailySales!$U4699</f>
        <v>7.1428571428571425E-2</v>
      </c>
      <c r="U4699" s="146"/>
      <c r="V4699" s="148">
        <f>+DailySales!$T4699*DailySales!$R4699</f>
        <v>1</v>
      </c>
      <c r="W4699" s="148">
        <f>+DailySales!$V4699*DailySales!$Q4699</f>
        <v>0.64</v>
      </c>
      <c r="X4699" s="148">
        <f>VLOOKUP(O4699,Stock[],6,FALSE)</f>
        <v>1380</v>
      </c>
      <c r="Y4699" s="148">
        <f>+DailySales!$V4699*DailySales!$X4699</f>
        <v>1380</v>
      </c>
      <c r="Z4699" s="146"/>
      <c r="AA4699" s="146"/>
      <c r="AB4699" s="146"/>
      <c r="AC4699" s="146"/>
      <c r="AD4699" s="146"/>
      <c r="AE4699" s="149"/>
      <c r="AF4699" s="150">
        <v>46079</v>
      </c>
      <c r="AG4699" s="151">
        <v>1380</v>
      </c>
      <c r="AH4699" s="150"/>
      <c r="AI4699" s="151"/>
      <c r="AJ4699" s="150"/>
      <c r="AK4699" s="151"/>
      <c r="AL4699" s="34"/>
      <c r="AM4699" s="39"/>
      <c r="AN469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00" spans="1:40" ht="19.5" customHeight="1" x14ac:dyDescent="0.25">
      <c r="A4700" s="141">
        <f t="shared" si="834"/>
        <v>2026</v>
      </c>
      <c r="B4700" s="141">
        <f t="shared" si="835"/>
        <v>2</v>
      </c>
      <c r="C4700" s="154">
        <v>46079</v>
      </c>
      <c r="D4700" s="142">
        <f t="shared" ca="1" si="836"/>
        <v>46097</v>
      </c>
      <c r="E4700" s="142" t="str">
        <f t="shared" ca="1" si="837"/>
        <v>0-Months</v>
      </c>
      <c r="F4700" s="142" t="str">
        <f>VLOOKUP(O4700,Stock[],5,FALSE)</f>
        <v>BE</v>
      </c>
      <c r="G4700" s="143" t="s">
        <v>3940</v>
      </c>
      <c r="H4700" s="144"/>
      <c r="I4700" s="145" t="s">
        <v>2181</v>
      </c>
      <c r="J4700" s="141" t="str">
        <f>VLOOKUP(I4700,Customers[],2,FALSE)</f>
        <v>အကွဲ</v>
      </c>
      <c r="K4700" s="141">
        <f>VLOOKUP(I4700,Customers[],4,FALSE)</f>
        <v>0</v>
      </c>
      <c r="L4700" s="32">
        <f>VLOOKUP(Table85[[#This Row],[CustomerID]],Table!H:K,3,0)</f>
        <v>0</v>
      </c>
      <c r="M4700" s="141">
        <f>VLOOKUP(I4700,Customers[],5,FALSE)</f>
        <v>0</v>
      </c>
      <c r="N4700" s="145" t="s">
        <v>12</v>
      </c>
      <c r="O4700" s="146" t="s">
        <v>207</v>
      </c>
      <c r="P4700" s="141" t="str">
        <f>VLOOKUP(O4700,Stock[],2,FALSE)</f>
        <v>ရွှေမင်းသားခေါင်ရည်</v>
      </c>
      <c r="Q4700" s="147">
        <f>VLOOKUP(O4700,Stock[],3,FALSE)</f>
        <v>0.64</v>
      </c>
      <c r="R4700" s="147">
        <f>VLOOKUP(O4700,Stock[],4,FALSE)</f>
        <v>24</v>
      </c>
      <c r="S4700" s="146">
        <v>2</v>
      </c>
      <c r="T4700" s="147">
        <f>(DailySales!$S4700/DailySales!$R4700)+DailySales!$U4700</f>
        <v>8.3333333333333329E-2</v>
      </c>
      <c r="U4700" s="146"/>
      <c r="V4700" s="148">
        <f>+DailySales!$T4700*DailySales!$R4700</f>
        <v>2</v>
      </c>
      <c r="W4700" s="148">
        <f>+DailySales!$V4700*DailySales!$Q4700</f>
        <v>1.28</v>
      </c>
      <c r="X4700" s="148">
        <f>VLOOKUP(O4700,Stock[],6,FALSE)</f>
        <v>800</v>
      </c>
      <c r="Y4700" s="148">
        <f>+DailySales!$V4700*DailySales!$X4700</f>
        <v>1600</v>
      </c>
      <c r="Z4700" s="146"/>
      <c r="AA4700" s="146"/>
      <c r="AB4700" s="146"/>
      <c r="AC4700" s="146"/>
      <c r="AD4700" s="146"/>
      <c r="AE4700" s="149"/>
      <c r="AF4700" s="150">
        <v>46079</v>
      </c>
      <c r="AG4700" s="151">
        <v>1600</v>
      </c>
      <c r="AH4700" s="150"/>
      <c r="AI4700" s="151"/>
      <c r="AJ4700" s="150"/>
      <c r="AK4700" s="151"/>
      <c r="AL4700" s="34"/>
      <c r="AM4700" s="39"/>
      <c r="AN470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01" spans="1:40" ht="19.5" customHeight="1" x14ac:dyDescent="0.25">
      <c r="A4701" s="141">
        <f t="shared" si="834"/>
        <v>2026</v>
      </c>
      <c r="B4701" s="141">
        <f t="shared" si="835"/>
        <v>2</v>
      </c>
      <c r="C4701" s="154">
        <v>46079</v>
      </c>
      <c r="D4701" s="142">
        <f t="shared" ca="1" si="836"/>
        <v>46097</v>
      </c>
      <c r="E4701" s="142" t="str">
        <f t="shared" ca="1" si="837"/>
        <v>0-Months</v>
      </c>
      <c r="F4701" s="142" t="str">
        <f>VLOOKUP(O4701,Stock[],5,FALSE)</f>
        <v>BE</v>
      </c>
      <c r="G4701" s="143" t="s">
        <v>3940</v>
      </c>
      <c r="H4701" s="144"/>
      <c r="I4701" s="145" t="s">
        <v>2181</v>
      </c>
      <c r="J4701" s="141" t="str">
        <f>VLOOKUP(I4701,Customers[],2,FALSE)</f>
        <v>အကွဲ</v>
      </c>
      <c r="K4701" s="141">
        <f>VLOOKUP(I4701,Customers[],4,FALSE)</f>
        <v>0</v>
      </c>
      <c r="L4701" s="32">
        <f>VLOOKUP(Table85[[#This Row],[CustomerID]],Table!H:K,3,0)</f>
        <v>0</v>
      </c>
      <c r="M4701" s="141">
        <f>VLOOKUP(I4701,Customers[],5,FALSE)</f>
        <v>0</v>
      </c>
      <c r="N4701" s="145" t="s">
        <v>12</v>
      </c>
      <c r="O4701" s="146" t="s">
        <v>225</v>
      </c>
      <c r="P4701" s="141" t="str">
        <f>VLOOKUP(O4701,Stock[],2,FALSE)</f>
        <v>ချယ်ရီသံပုရာအရက်သန့်ကော် (1Ltr)</v>
      </c>
      <c r="Q4701" s="147">
        <f>VLOOKUP(O4701,Stock[],3,FALSE)</f>
        <v>1</v>
      </c>
      <c r="R4701" s="147">
        <f>VLOOKUP(O4701,Stock[],4,FALSE)</f>
        <v>12</v>
      </c>
      <c r="S4701" s="146">
        <v>1</v>
      </c>
      <c r="T4701" s="147">
        <f>(DailySales!$S4701/DailySales!$R4701)+DailySales!$U4701</f>
        <v>8.3333333333333329E-2</v>
      </c>
      <c r="U4701" s="146"/>
      <c r="V4701" s="148">
        <f>+DailySales!$T4701*DailySales!$R4701</f>
        <v>1</v>
      </c>
      <c r="W4701" s="148">
        <f>+DailySales!$V4701*DailySales!$Q4701</f>
        <v>1</v>
      </c>
      <c r="X4701" s="148">
        <f>VLOOKUP(O4701,Stock[],6,FALSE)</f>
        <v>1260</v>
      </c>
      <c r="Y4701" s="148">
        <f>+DailySales!$V4701*DailySales!$X4701</f>
        <v>1260</v>
      </c>
      <c r="Z4701" s="146"/>
      <c r="AA4701" s="146"/>
      <c r="AB4701" s="146"/>
      <c r="AC4701" s="146"/>
      <c r="AD4701" s="146"/>
      <c r="AE4701" s="149"/>
      <c r="AF4701" s="150">
        <v>46079</v>
      </c>
      <c r="AG4701" s="151">
        <v>1260</v>
      </c>
      <c r="AH4701" s="150"/>
      <c r="AI4701" s="151"/>
      <c r="AJ4701" s="150"/>
      <c r="AK4701" s="151"/>
      <c r="AL4701" s="34"/>
      <c r="AM4701" s="39"/>
      <c r="AN470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02" spans="1:40" ht="19.5" customHeight="1" x14ac:dyDescent="0.25">
      <c r="A4702" s="141">
        <f t="shared" ref="A4702:A4714" si="838">YEAR(C4702)</f>
        <v>2026</v>
      </c>
      <c r="B4702" s="141">
        <f t="shared" ref="B4702:B4714" si="839">MONTH(C4702)</f>
        <v>2</v>
      </c>
      <c r="C4702" s="154">
        <v>46080</v>
      </c>
      <c r="D4702" s="142">
        <f t="shared" ref="D4702:D4714" ca="1" si="840">TODAY()</f>
        <v>46097</v>
      </c>
      <c r="E4702" s="142" t="str">
        <f t="shared" ref="E4702:E4714" ca="1" si="841">DATEDIF(C4702,D4702,"M")&amp;"-Months"</f>
        <v>0-Months</v>
      </c>
      <c r="F4702" s="142" t="str">
        <f>VLOOKUP(O4702,Stock[],5,FALSE)</f>
        <v>BE</v>
      </c>
      <c r="G4702" s="143" t="s">
        <v>3941</v>
      </c>
      <c r="H4702" s="144" t="s">
        <v>283</v>
      </c>
      <c r="I4702" s="145" t="s">
        <v>814</v>
      </c>
      <c r="J4702" s="141" t="str">
        <f>VLOOKUP(I4702,Customers[],2,FALSE)</f>
        <v>ဒေါ်ကြူ</v>
      </c>
      <c r="K4702" s="141" t="str">
        <f>VLOOKUP(I4702,Customers[],4,FALSE)</f>
        <v>Wandwin</v>
      </c>
      <c r="L4702" s="32" t="str">
        <f>VLOOKUP(Table85[[#This Row],[CustomerID]],Table!H:K,3,0)</f>
        <v>ခင်ဘန်း</v>
      </c>
      <c r="M4702" s="141" t="str">
        <f>VLOOKUP(I4702,Customers[],5,FALSE)</f>
        <v>Van-2</v>
      </c>
      <c r="N4702" s="145" t="s">
        <v>9</v>
      </c>
      <c r="O4702" s="146" t="s">
        <v>214</v>
      </c>
      <c r="P4702" s="141" t="str">
        <f>VLOOKUP(O4702,Stock[],2,FALSE)</f>
        <v>ကောင်းကြည်</v>
      </c>
      <c r="Q4702" s="147">
        <f>VLOOKUP(O4702,Stock[],3,FALSE)</f>
        <v>0.64</v>
      </c>
      <c r="R4702" s="147">
        <f>VLOOKUP(O4702,Stock[],4,FALSE)</f>
        <v>14</v>
      </c>
      <c r="S4702" s="146"/>
      <c r="T4702" s="147">
        <f>(DailySales!$S4702/DailySales!$R4702)+DailySales!$U4702</f>
        <v>15</v>
      </c>
      <c r="U4702" s="146">
        <v>15</v>
      </c>
      <c r="V4702" s="148">
        <f>+DailySales!$T4702*DailySales!$R4702</f>
        <v>210</v>
      </c>
      <c r="W4702" s="148">
        <f>+DailySales!$V4702*DailySales!$Q4702</f>
        <v>134.4</v>
      </c>
      <c r="X4702" s="148">
        <f>VLOOKUP(O4702,Stock[],6,FALSE)</f>
        <v>1330</v>
      </c>
      <c r="Y4702" s="148">
        <f>+DailySales!$V4702*DailySales!$X4702</f>
        <v>279300</v>
      </c>
      <c r="Z4702" s="146"/>
      <c r="AA4702" s="146"/>
      <c r="AB4702" s="146"/>
      <c r="AC4702" s="146"/>
      <c r="AD4702" s="146"/>
      <c r="AE4702" s="149">
        <v>7200</v>
      </c>
      <c r="AF4702" s="150">
        <v>46080</v>
      </c>
      <c r="AG4702" s="151">
        <v>286500</v>
      </c>
      <c r="AH4702" s="150"/>
      <c r="AI4702" s="151"/>
      <c r="AJ4702" s="150"/>
      <c r="AK4702" s="151"/>
      <c r="AL4702" s="34"/>
      <c r="AM4702" s="39"/>
      <c r="AN470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03" spans="1:40" ht="19.5" customHeight="1" x14ac:dyDescent="0.25">
      <c r="A4703" s="141">
        <f t="shared" si="838"/>
        <v>2026</v>
      </c>
      <c r="B4703" s="141">
        <f t="shared" si="839"/>
        <v>2</v>
      </c>
      <c r="C4703" s="154">
        <v>46080</v>
      </c>
      <c r="D4703" s="142">
        <f t="shared" ca="1" si="840"/>
        <v>46097</v>
      </c>
      <c r="E4703" s="142" t="str">
        <f t="shared" ca="1" si="841"/>
        <v>0-Months</v>
      </c>
      <c r="F4703" s="142" t="str">
        <f>VLOOKUP(O4703,Stock[],5,FALSE)</f>
        <v>BE</v>
      </c>
      <c r="G4703" s="143" t="s">
        <v>3941</v>
      </c>
      <c r="H4703" s="144" t="s">
        <v>283</v>
      </c>
      <c r="I4703" s="145" t="s">
        <v>814</v>
      </c>
      <c r="J4703" s="141" t="str">
        <f>VLOOKUP(I4703,Customers[],2,FALSE)</f>
        <v>ဒေါ်ကြူ</v>
      </c>
      <c r="K4703" s="141" t="str">
        <f>VLOOKUP(I4703,Customers[],4,FALSE)</f>
        <v>Wandwin</v>
      </c>
      <c r="L4703" s="32" t="str">
        <f>VLOOKUP(Table85[[#This Row],[CustomerID]],Table!H:K,3,0)</f>
        <v>ခင်ဘန်း</v>
      </c>
      <c r="M4703" s="141" t="str">
        <f>VLOOKUP(I4703,Customers[],5,FALSE)</f>
        <v>Van-2</v>
      </c>
      <c r="N4703" s="145" t="s">
        <v>9</v>
      </c>
      <c r="O4703" s="146" t="s">
        <v>1395</v>
      </c>
      <c r="P4703" s="141" t="str">
        <f>VLOOKUP(O4703,Stock[],2,FALSE)</f>
        <v>ရွှေမင်းသားမန်ကျည်းခေါင်ရည်</v>
      </c>
      <c r="Q4703" s="147">
        <f>VLOOKUP(O4703,Stock[],3,FALSE)</f>
        <v>0.64</v>
      </c>
      <c r="R4703" s="147">
        <f>VLOOKUP(O4703,Stock[],4,FALSE)</f>
        <v>14</v>
      </c>
      <c r="S4703" s="146"/>
      <c r="T4703" s="147">
        <f>(DailySales!$S4703/DailySales!$R4703)+DailySales!$U4703</f>
        <v>1</v>
      </c>
      <c r="U4703" s="146">
        <v>1</v>
      </c>
      <c r="V4703" s="148">
        <f>+DailySales!$T4703*DailySales!$R4703</f>
        <v>14</v>
      </c>
      <c r="W4703" s="148">
        <f>+DailySales!$V4703*DailySales!$Q4703</f>
        <v>8.9600000000000009</v>
      </c>
      <c r="X4703" s="148">
        <f>VLOOKUP(O4703,Stock[],6,FALSE)</f>
        <v>830</v>
      </c>
      <c r="Y4703" s="148">
        <f>+DailySales!$V4703*DailySales!$X4703</f>
        <v>11620</v>
      </c>
      <c r="Z4703" s="146"/>
      <c r="AA4703" s="146"/>
      <c r="AB4703" s="146"/>
      <c r="AC4703" s="146"/>
      <c r="AD4703" s="146"/>
      <c r="AE4703" s="149">
        <v>380</v>
      </c>
      <c r="AF4703" s="150">
        <v>46080</v>
      </c>
      <c r="AG4703" s="151">
        <v>12000</v>
      </c>
      <c r="AH4703" s="150"/>
      <c r="AI4703" s="151"/>
      <c r="AJ4703" s="150"/>
      <c r="AK4703" s="151"/>
      <c r="AL4703" s="34"/>
      <c r="AM4703" s="39"/>
      <c r="AN470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04" spans="1:40" ht="19.5" customHeight="1" x14ac:dyDescent="0.25">
      <c r="A4704" s="141">
        <f t="shared" si="838"/>
        <v>2026</v>
      </c>
      <c r="B4704" s="141">
        <f t="shared" si="839"/>
        <v>2</v>
      </c>
      <c r="C4704" s="154">
        <v>46080</v>
      </c>
      <c r="D4704" s="142">
        <f t="shared" ca="1" si="840"/>
        <v>46097</v>
      </c>
      <c r="E4704" s="142" t="str">
        <f t="shared" ca="1" si="841"/>
        <v>0-Months</v>
      </c>
      <c r="F4704" s="142" t="str">
        <f>VLOOKUP(O4704,Stock[],5,FALSE)</f>
        <v>BE</v>
      </c>
      <c r="G4704" s="143" t="s">
        <v>3941</v>
      </c>
      <c r="H4704" s="144" t="s">
        <v>283</v>
      </c>
      <c r="I4704" s="145" t="s">
        <v>814</v>
      </c>
      <c r="J4704" s="141" t="str">
        <f>VLOOKUP(I4704,Customers[],2,FALSE)</f>
        <v>ဒေါ်ကြူ</v>
      </c>
      <c r="K4704" s="141" t="str">
        <f>VLOOKUP(I4704,Customers[],4,FALSE)</f>
        <v>Wandwin</v>
      </c>
      <c r="L4704" s="32" t="str">
        <f>VLOOKUP(Table85[[#This Row],[CustomerID]],Table!H:K,3,0)</f>
        <v>ခင်ဘန်း</v>
      </c>
      <c r="M4704" s="141" t="str">
        <f>VLOOKUP(I4704,Customers[],5,FALSE)</f>
        <v>Van-2</v>
      </c>
      <c r="N4704" s="145" t="s">
        <v>9</v>
      </c>
      <c r="O4704" s="146" t="s">
        <v>1777</v>
      </c>
      <c r="P4704" s="141" t="str">
        <f>VLOOKUP(O4704,Stock[],2,FALSE)</f>
        <v>ရွှေမန်းကော်(1Ltr)</v>
      </c>
      <c r="Q4704" s="147">
        <f>VLOOKUP(O4704,Stock[],3,FALSE)</f>
        <v>1</v>
      </c>
      <c r="R4704" s="147">
        <f>VLOOKUP(O4704,Stock[],4,FALSE)</f>
        <v>12</v>
      </c>
      <c r="S4704" s="146"/>
      <c r="T4704" s="147">
        <f>(DailySales!$S4704/DailySales!$R4704)+DailySales!$U4704</f>
        <v>2</v>
      </c>
      <c r="U4704" s="146">
        <v>2</v>
      </c>
      <c r="V4704" s="148">
        <f>+DailySales!$T4704*DailySales!$R4704</f>
        <v>24</v>
      </c>
      <c r="W4704" s="148">
        <f>+DailySales!$V4704*DailySales!$Q4704</f>
        <v>24</v>
      </c>
      <c r="X4704" s="148">
        <f>VLOOKUP(O4704,Stock[],6,FALSE)</f>
        <v>1600</v>
      </c>
      <c r="Y4704" s="148">
        <f>+DailySales!$V4704*DailySales!$X4704</f>
        <v>38400</v>
      </c>
      <c r="Z4704" s="146"/>
      <c r="AA4704" s="146"/>
      <c r="AB4704" s="146"/>
      <c r="AC4704" s="146"/>
      <c r="AD4704" s="146"/>
      <c r="AE4704" s="149">
        <v>800</v>
      </c>
      <c r="AF4704" s="150">
        <v>46080</v>
      </c>
      <c r="AG4704" s="151">
        <v>39200</v>
      </c>
      <c r="AH4704" s="150"/>
      <c r="AI4704" s="151"/>
      <c r="AJ4704" s="150"/>
      <c r="AK4704" s="151"/>
      <c r="AL4704" s="34"/>
      <c r="AM4704" s="39"/>
      <c r="AN470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05" spans="1:40" ht="19.5" customHeight="1" x14ac:dyDescent="0.25">
      <c r="A4705" s="141">
        <f t="shared" si="838"/>
        <v>2026</v>
      </c>
      <c r="B4705" s="141">
        <f t="shared" si="839"/>
        <v>2</v>
      </c>
      <c r="C4705" s="154">
        <v>46080</v>
      </c>
      <c r="D4705" s="142">
        <f t="shared" ca="1" si="840"/>
        <v>46097</v>
      </c>
      <c r="E4705" s="142" t="str">
        <f t="shared" ca="1" si="841"/>
        <v>0-Months</v>
      </c>
      <c r="F4705" s="142" t="str">
        <f>VLOOKUP(O4705,Stock[],5,FALSE)</f>
        <v>BE</v>
      </c>
      <c r="G4705" s="143" t="s">
        <v>3942</v>
      </c>
      <c r="H4705" s="144" t="s">
        <v>283</v>
      </c>
      <c r="I4705" s="145" t="s">
        <v>522</v>
      </c>
      <c r="J4705" s="141" t="str">
        <f>VLOOKUP(I4705,Customers[],2,FALSE)</f>
        <v>ကိုဝင်းနိုင်</v>
      </c>
      <c r="K4705" s="141" t="str">
        <f>VLOOKUP(I4705,Customers[],4,FALSE)</f>
        <v>Wandwin</v>
      </c>
      <c r="L4705" s="32" t="str">
        <f>VLOOKUP(Table85[[#This Row],[CustomerID]],Table!H:K,3,0)</f>
        <v>ခင်ကြီး</v>
      </c>
      <c r="M4705" s="141" t="str">
        <f>VLOOKUP(I4705,Customers[],5,FALSE)</f>
        <v>Van-2</v>
      </c>
      <c r="N4705" s="145" t="s">
        <v>9</v>
      </c>
      <c r="O4705" s="146" t="s">
        <v>214</v>
      </c>
      <c r="P4705" s="141" t="str">
        <f>VLOOKUP(O4705,Stock[],2,FALSE)</f>
        <v>ကောင်းကြည်</v>
      </c>
      <c r="Q4705" s="147">
        <f>VLOOKUP(O4705,Stock[],3,FALSE)</f>
        <v>0.64</v>
      </c>
      <c r="R4705" s="147">
        <f>VLOOKUP(O4705,Stock[],4,FALSE)</f>
        <v>14</v>
      </c>
      <c r="S4705" s="146"/>
      <c r="T4705" s="147">
        <f>(DailySales!$S4705/DailySales!$R4705)+DailySales!$U4705</f>
        <v>10</v>
      </c>
      <c r="U4705" s="146">
        <v>10</v>
      </c>
      <c r="V4705" s="148">
        <f>+DailySales!$T4705*DailySales!$R4705</f>
        <v>140</v>
      </c>
      <c r="W4705" s="148">
        <f>+DailySales!$V4705*DailySales!$Q4705</f>
        <v>89.600000000000009</v>
      </c>
      <c r="X4705" s="148">
        <f>VLOOKUP(O4705,Stock[],6,FALSE)</f>
        <v>1330</v>
      </c>
      <c r="Y4705" s="148">
        <f>+DailySales!$V4705*DailySales!$X4705</f>
        <v>186200</v>
      </c>
      <c r="Z4705" s="146"/>
      <c r="AA4705" s="146"/>
      <c r="AB4705" s="146"/>
      <c r="AC4705" s="146"/>
      <c r="AD4705" s="146"/>
      <c r="AE4705" s="149">
        <v>4800</v>
      </c>
      <c r="AF4705" s="150">
        <v>46080</v>
      </c>
      <c r="AG4705" s="151">
        <v>191000</v>
      </c>
      <c r="AH4705" s="150"/>
      <c r="AI4705" s="151"/>
      <c r="AJ4705" s="150"/>
      <c r="AK4705" s="151"/>
      <c r="AL4705" s="34"/>
      <c r="AM4705" s="39"/>
      <c r="AN470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06" spans="1:40" ht="19.5" customHeight="1" x14ac:dyDescent="0.25">
      <c r="A4706" s="141">
        <f t="shared" si="838"/>
        <v>2026</v>
      </c>
      <c r="B4706" s="141">
        <f t="shared" si="839"/>
        <v>2</v>
      </c>
      <c r="C4706" s="154">
        <v>46080</v>
      </c>
      <c r="D4706" s="142">
        <f t="shared" ca="1" si="840"/>
        <v>46097</v>
      </c>
      <c r="E4706" s="142" t="str">
        <f t="shared" ca="1" si="841"/>
        <v>0-Months</v>
      </c>
      <c r="F4706" s="142" t="str">
        <f>VLOOKUP(O4706,Stock[],5,FALSE)</f>
        <v>BE</v>
      </c>
      <c r="G4706" s="143" t="s">
        <v>3943</v>
      </c>
      <c r="H4706" s="144" t="s">
        <v>283</v>
      </c>
      <c r="I4706" s="145" t="s">
        <v>925</v>
      </c>
      <c r="J4706" s="141" t="str">
        <f>VLOOKUP(I4706,Customers[],2,FALSE)</f>
        <v>ကိုမြင့်အောင်(2)</v>
      </c>
      <c r="K4706" s="141" t="str">
        <f>VLOOKUP(I4706,Customers[],4,FALSE)</f>
        <v>Wandwin</v>
      </c>
      <c r="L4706" s="32" t="str">
        <f>VLOOKUP(Table85[[#This Row],[CustomerID]],Table!H:K,3,0)</f>
        <v>ခင်ကြီး</v>
      </c>
      <c r="M4706" s="141" t="str">
        <f>VLOOKUP(I4706,Customers[],5,FALSE)</f>
        <v>Van-2</v>
      </c>
      <c r="N4706" s="145" t="s">
        <v>9</v>
      </c>
      <c r="O4706" s="146" t="s">
        <v>214</v>
      </c>
      <c r="P4706" s="141" t="str">
        <f>VLOOKUP(O4706,Stock[],2,FALSE)</f>
        <v>ကောင်းကြည်</v>
      </c>
      <c r="Q4706" s="147">
        <f>VLOOKUP(O4706,Stock[],3,FALSE)</f>
        <v>0.64</v>
      </c>
      <c r="R4706" s="147">
        <f>VLOOKUP(O4706,Stock[],4,FALSE)</f>
        <v>14</v>
      </c>
      <c r="S4706" s="146"/>
      <c r="T4706" s="147">
        <f>(DailySales!$S4706/DailySales!$R4706)+DailySales!$U4706</f>
        <v>8</v>
      </c>
      <c r="U4706" s="146">
        <v>8</v>
      </c>
      <c r="V4706" s="148">
        <f>+DailySales!$T4706*DailySales!$R4706</f>
        <v>112</v>
      </c>
      <c r="W4706" s="148">
        <f>+DailySales!$V4706*DailySales!$Q4706</f>
        <v>71.680000000000007</v>
      </c>
      <c r="X4706" s="148">
        <f>VLOOKUP(O4706,Stock[],6,FALSE)</f>
        <v>1330</v>
      </c>
      <c r="Y4706" s="148">
        <f>+DailySales!$V4706*DailySales!$X4706</f>
        <v>148960</v>
      </c>
      <c r="Z4706" s="146"/>
      <c r="AA4706" s="146"/>
      <c r="AB4706" s="146"/>
      <c r="AC4706" s="146"/>
      <c r="AD4706" s="146"/>
      <c r="AE4706" s="149">
        <v>3840</v>
      </c>
      <c r="AF4706" s="150">
        <v>46080</v>
      </c>
      <c r="AG4706" s="151">
        <v>152800</v>
      </c>
      <c r="AH4706" s="150"/>
      <c r="AI4706" s="151"/>
      <c r="AJ4706" s="150"/>
      <c r="AK4706" s="151"/>
      <c r="AL4706" s="34"/>
      <c r="AM4706" s="39"/>
      <c r="AN470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07" spans="1:40" ht="19.5" customHeight="1" x14ac:dyDescent="0.25">
      <c r="A4707" s="141">
        <f t="shared" si="838"/>
        <v>2026</v>
      </c>
      <c r="B4707" s="141">
        <f t="shared" si="839"/>
        <v>2</v>
      </c>
      <c r="C4707" s="154">
        <v>46080</v>
      </c>
      <c r="D4707" s="142">
        <f t="shared" ca="1" si="840"/>
        <v>46097</v>
      </c>
      <c r="E4707" s="142" t="str">
        <f t="shared" ca="1" si="841"/>
        <v>0-Months</v>
      </c>
      <c r="F4707" s="142" t="str">
        <f>VLOOKUP(O4707,Stock[],5,FALSE)</f>
        <v>BE</v>
      </c>
      <c r="G4707" s="143" t="s">
        <v>3944</v>
      </c>
      <c r="H4707" s="144" t="s">
        <v>275</v>
      </c>
      <c r="I4707" s="145" t="s">
        <v>564</v>
      </c>
      <c r="J4707" s="141" t="str">
        <f>VLOOKUP(I4707,Customers[],2,FALSE)</f>
        <v>မမြလေး</v>
      </c>
      <c r="K4707" s="141" t="str">
        <f>VLOOKUP(I4707,Customers[],4,FALSE)</f>
        <v>Pyawbwe</v>
      </c>
      <c r="L4707" s="32" t="str">
        <f>VLOOKUP(Table85[[#This Row],[CustomerID]],Table!H:K,3,0)</f>
        <v>မဒါန်း</v>
      </c>
      <c r="M4707" s="141" t="str">
        <f>VLOOKUP(I4707,Customers[],5,FALSE)</f>
        <v>Van-1</v>
      </c>
      <c r="N4707" s="145" t="s">
        <v>9</v>
      </c>
      <c r="O4707" s="146" t="s">
        <v>205</v>
      </c>
      <c r="P4707" s="141" t="str">
        <f>VLOOKUP(O4707,Stock[],2,FALSE)</f>
        <v>ကောင်းကြည် ကော် 25%  (1Ltr )</v>
      </c>
      <c r="Q4707" s="147">
        <f>VLOOKUP(O4707,Stock[],3,FALSE)</f>
        <v>1</v>
      </c>
      <c r="R4707" s="147">
        <f>VLOOKUP(O4707,Stock[],4,FALSE)</f>
        <v>12</v>
      </c>
      <c r="S4707" s="146"/>
      <c r="T4707" s="147">
        <f>(DailySales!$S4707/DailySales!$R4707)+DailySales!$U4707</f>
        <v>5</v>
      </c>
      <c r="U4707" s="146">
        <v>5</v>
      </c>
      <c r="V4707" s="148">
        <f>+DailySales!$T4707*DailySales!$R4707</f>
        <v>60</v>
      </c>
      <c r="W4707" s="148">
        <f>+DailySales!$V4707*DailySales!$Q4707</f>
        <v>60</v>
      </c>
      <c r="X4707" s="148">
        <f>VLOOKUP(O4707,Stock[],6,FALSE)</f>
        <v>1530</v>
      </c>
      <c r="Y4707" s="148">
        <f>+DailySales!$V4707*DailySales!$X4707</f>
        <v>91800</v>
      </c>
      <c r="Z4707" s="146"/>
      <c r="AA4707" s="146"/>
      <c r="AB4707" s="146"/>
      <c r="AC4707" s="146"/>
      <c r="AD4707" s="146"/>
      <c r="AE4707" s="149">
        <v>1700</v>
      </c>
      <c r="AF4707" s="150">
        <v>46080</v>
      </c>
      <c r="AG4707" s="151">
        <v>93500</v>
      </c>
      <c r="AH4707" s="150"/>
      <c r="AI4707" s="151"/>
      <c r="AJ4707" s="150"/>
      <c r="AK4707" s="151"/>
      <c r="AL4707" s="34"/>
      <c r="AM4707" s="39"/>
      <c r="AN470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08" spans="1:40" ht="19.5" customHeight="1" x14ac:dyDescent="0.25">
      <c r="A4708" s="141">
        <f t="shared" si="838"/>
        <v>2026</v>
      </c>
      <c r="B4708" s="141">
        <f t="shared" si="839"/>
        <v>2</v>
      </c>
      <c r="C4708" s="154">
        <v>46080</v>
      </c>
      <c r="D4708" s="142">
        <f t="shared" ca="1" si="840"/>
        <v>46097</v>
      </c>
      <c r="E4708" s="142" t="str">
        <f t="shared" ca="1" si="841"/>
        <v>0-Months</v>
      </c>
      <c r="F4708" s="142" t="str">
        <f>VLOOKUP(O4708,Stock[],5,FALSE)</f>
        <v>BE</v>
      </c>
      <c r="G4708" s="143" t="s">
        <v>3945</v>
      </c>
      <c r="H4708" s="144" t="s">
        <v>275</v>
      </c>
      <c r="I4708" s="145" t="s">
        <v>787</v>
      </c>
      <c r="J4708" s="141" t="str">
        <f>VLOOKUP(I4708,Customers[],2,FALSE)</f>
        <v>အန်တီထွန်း</v>
      </c>
      <c r="K4708" s="141" t="str">
        <f>VLOOKUP(I4708,Customers[],4,FALSE)</f>
        <v>Pyawbwe</v>
      </c>
      <c r="L4708" s="32" t="str">
        <f>VLOOKUP(Table85[[#This Row],[CustomerID]],Table!H:K,3,0)</f>
        <v>မဒါန်း</v>
      </c>
      <c r="M4708" s="141" t="str">
        <f>VLOOKUP(I4708,Customers[],5,FALSE)</f>
        <v>Van-1</v>
      </c>
      <c r="N4708" s="145" t="s">
        <v>9</v>
      </c>
      <c r="O4708" s="146" t="s">
        <v>205</v>
      </c>
      <c r="P4708" s="141" t="str">
        <f>VLOOKUP(O4708,Stock[],2,FALSE)</f>
        <v>ကောင်းကြည် ကော် 25%  (1Ltr )</v>
      </c>
      <c r="Q4708" s="147">
        <f>VLOOKUP(O4708,Stock[],3,FALSE)</f>
        <v>1</v>
      </c>
      <c r="R4708" s="147">
        <f>VLOOKUP(O4708,Stock[],4,FALSE)</f>
        <v>12</v>
      </c>
      <c r="S4708" s="146"/>
      <c r="T4708" s="147">
        <f>(DailySales!$S4708/DailySales!$R4708)+DailySales!$U4708</f>
        <v>5</v>
      </c>
      <c r="U4708" s="146">
        <v>5</v>
      </c>
      <c r="V4708" s="148">
        <f>+DailySales!$T4708*DailySales!$R4708</f>
        <v>60</v>
      </c>
      <c r="W4708" s="148">
        <f>+DailySales!$V4708*DailySales!$Q4708</f>
        <v>60</v>
      </c>
      <c r="X4708" s="148">
        <f>VLOOKUP(O4708,Stock[],6,FALSE)</f>
        <v>1530</v>
      </c>
      <c r="Y4708" s="148">
        <f>+DailySales!$V4708*DailySales!$X4708</f>
        <v>91800</v>
      </c>
      <c r="Z4708" s="146"/>
      <c r="AA4708" s="146"/>
      <c r="AB4708" s="146"/>
      <c r="AC4708" s="146"/>
      <c r="AD4708" s="146"/>
      <c r="AE4708" s="149">
        <v>1700</v>
      </c>
      <c r="AF4708" s="150">
        <v>46080</v>
      </c>
      <c r="AG4708" s="151">
        <v>93500</v>
      </c>
      <c r="AH4708" s="150"/>
      <c r="AI4708" s="151"/>
      <c r="AJ4708" s="150"/>
      <c r="AK4708" s="151"/>
      <c r="AL4708" s="34"/>
      <c r="AM4708" s="39"/>
      <c r="AN470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09" spans="1:40" ht="19.5" customHeight="1" x14ac:dyDescent="0.25">
      <c r="A4709" s="141">
        <f t="shared" si="838"/>
        <v>2026</v>
      </c>
      <c r="B4709" s="141">
        <f t="shared" si="839"/>
        <v>2</v>
      </c>
      <c r="C4709" s="154">
        <v>46080</v>
      </c>
      <c r="D4709" s="142">
        <f t="shared" ca="1" si="840"/>
        <v>46097</v>
      </c>
      <c r="E4709" s="142" t="str">
        <f t="shared" ca="1" si="841"/>
        <v>0-Months</v>
      </c>
      <c r="F4709" s="142" t="str">
        <f>VLOOKUP(O4709,Stock[],5,FALSE)</f>
        <v>BE</v>
      </c>
      <c r="G4709" s="143" t="s">
        <v>3946</v>
      </c>
      <c r="H4709" s="144" t="s">
        <v>275</v>
      </c>
      <c r="I4709" s="145" t="s">
        <v>878</v>
      </c>
      <c r="J4709" s="141" t="str">
        <f>VLOOKUP(I4709,Customers[],2,FALSE)</f>
        <v>ဒေါ်အေး</v>
      </c>
      <c r="K4709" s="141" t="str">
        <f>VLOOKUP(I4709,Customers[],4,FALSE)</f>
        <v>Pyawbwe</v>
      </c>
      <c r="L4709" s="32" t="str">
        <f>VLOOKUP(Table85[[#This Row],[CustomerID]],Table!H:K,3,0)</f>
        <v>ရေပေါင်းဆုံ</v>
      </c>
      <c r="M4709" s="141" t="str">
        <f>VLOOKUP(I4709,Customers[],5,FALSE)</f>
        <v>Van-1</v>
      </c>
      <c r="N4709" s="145" t="s">
        <v>9</v>
      </c>
      <c r="O4709" s="146" t="s">
        <v>205</v>
      </c>
      <c r="P4709" s="141" t="str">
        <f>VLOOKUP(O4709,Stock[],2,FALSE)</f>
        <v>ကောင်းကြည် ကော် 25%  (1Ltr )</v>
      </c>
      <c r="Q4709" s="147">
        <f>VLOOKUP(O4709,Stock[],3,FALSE)</f>
        <v>1</v>
      </c>
      <c r="R4709" s="147">
        <f>VLOOKUP(O4709,Stock[],4,FALSE)</f>
        <v>12</v>
      </c>
      <c r="S4709" s="146"/>
      <c r="T4709" s="147">
        <f>(DailySales!$S4709/DailySales!$R4709)+DailySales!$U4709</f>
        <v>5</v>
      </c>
      <c r="U4709" s="146">
        <v>5</v>
      </c>
      <c r="V4709" s="148">
        <f>+DailySales!$T4709*DailySales!$R4709</f>
        <v>60</v>
      </c>
      <c r="W4709" s="148">
        <f>+DailySales!$V4709*DailySales!$Q4709</f>
        <v>60</v>
      </c>
      <c r="X4709" s="148">
        <f>VLOOKUP(O4709,Stock[],6,FALSE)</f>
        <v>1530</v>
      </c>
      <c r="Y4709" s="148">
        <f>+DailySales!$V4709*DailySales!$X4709</f>
        <v>91800</v>
      </c>
      <c r="Z4709" s="146"/>
      <c r="AA4709" s="146"/>
      <c r="AB4709" s="146"/>
      <c r="AC4709" s="146"/>
      <c r="AD4709" s="146"/>
      <c r="AE4709" s="149">
        <v>1700</v>
      </c>
      <c r="AF4709" s="150">
        <v>46080</v>
      </c>
      <c r="AG4709" s="151">
        <v>93500</v>
      </c>
      <c r="AH4709" s="150"/>
      <c r="AI4709" s="151"/>
      <c r="AJ4709" s="150"/>
      <c r="AK4709" s="151"/>
      <c r="AL4709" s="34"/>
      <c r="AM4709" s="39"/>
      <c r="AN470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10" spans="1:40" ht="19.5" customHeight="1" x14ac:dyDescent="0.25">
      <c r="A4710" s="141">
        <f t="shared" si="838"/>
        <v>2026</v>
      </c>
      <c r="B4710" s="141">
        <f t="shared" si="839"/>
        <v>2</v>
      </c>
      <c r="C4710" s="154">
        <v>46080</v>
      </c>
      <c r="D4710" s="142">
        <f t="shared" ca="1" si="840"/>
        <v>46097</v>
      </c>
      <c r="E4710" s="142" t="str">
        <f t="shared" ca="1" si="841"/>
        <v>0-Months</v>
      </c>
      <c r="F4710" s="142" t="str">
        <f>VLOOKUP(O4710,Stock[],5,FALSE)</f>
        <v>BE</v>
      </c>
      <c r="G4710" s="143" t="s">
        <v>3947</v>
      </c>
      <c r="H4710" s="144" t="s">
        <v>275</v>
      </c>
      <c r="I4710" s="145" t="s">
        <v>1055</v>
      </c>
      <c r="J4710" s="141" t="str">
        <f>VLOOKUP(I4710,Customers[],2,FALSE)</f>
        <v>မယဉ်အေး(၂)</v>
      </c>
      <c r="K4710" s="141" t="str">
        <f>VLOOKUP(I4710,Customers[],4,FALSE)</f>
        <v>Pyawbwe</v>
      </c>
      <c r="L4710" s="32" t="str">
        <f>VLOOKUP(Table85[[#This Row],[CustomerID]],Table!H:K,3,0)</f>
        <v>ရေပေါင်းဆုံ</v>
      </c>
      <c r="M4710" s="141" t="str">
        <f>VLOOKUP(I4710,Customers[],5,FALSE)</f>
        <v>Van-1</v>
      </c>
      <c r="N4710" s="145" t="s">
        <v>9</v>
      </c>
      <c r="O4710" s="146" t="s">
        <v>205</v>
      </c>
      <c r="P4710" s="141" t="str">
        <f>VLOOKUP(O4710,Stock[],2,FALSE)</f>
        <v>ကောင်းကြည် ကော် 25%  (1Ltr )</v>
      </c>
      <c r="Q4710" s="147">
        <f>VLOOKUP(O4710,Stock[],3,FALSE)</f>
        <v>1</v>
      </c>
      <c r="R4710" s="147">
        <f>VLOOKUP(O4710,Stock[],4,FALSE)</f>
        <v>12</v>
      </c>
      <c r="S4710" s="146"/>
      <c r="T4710" s="147">
        <f>(DailySales!$S4710/DailySales!$R4710)+DailySales!$U4710</f>
        <v>2</v>
      </c>
      <c r="U4710" s="146">
        <v>2</v>
      </c>
      <c r="V4710" s="148">
        <f>+DailySales!$T4710*DailySales!$R4710</f>
        <v>24</v>
      </c>
      <c r="W4710" s="148">
        <f>+DailySales!$V4710*DailySales!$Q4710</f>
        <v>24</v>
      </c>
      <c r="X4710" s="148">
        <f>VLOOKUP(O4710,Stock[],6,FALSE)</f>
        <v>1530</v>
      </c>
      <c r="Y4710" s="148">
        <f>+DailySales!$V4710*DailySales!$X4710</f>
        <v>36720</v>
      </c>
      <c r="Z4710" s="146"/>
      <c r="AA4710" s="146"/>
      <c r="AB4710" s="146"/>
      <c r="AC4710" s="146"/>
      <c r="AD4710" s="146"/>
      <c r="AE4710" s="149">
        <v>680</v>
      </c>
      <c r="AF4710" s="150">
        <v>46080</v>
      </c>
      <c r="AG4710" s="151">
        <v>37400</v>
      </c>
      <c r="AH4710" s="150"/>
      <c r="AI4710" s="151"/>
      <c r="AJ4710" s="150"/>
      <c r="AK4710" s="151"/>
      <c r="AL4710" s="34"/>
      <c r="AM4710" s="39"/>
      <c r="AN471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11" spans="1:40" ht="19.5" customHeight="1" x14ac:dyDescent="0.25">
      <c r="A4711" s="141">
        <f t="shared" si="838"/>
        <v>2026</v>
      </c>
      <c r="B4711" s="141">
        <f t="shared" si="839"/>
        <v>2</v>
      </c>
      <c r="C4711" s="154">
        <v>46080</v>
      </c>
      <c r="D4711" s="142">
        <f t="shared" ca="1" si="840"/>
        <v>46097</v>
      </c>
      <c r="E4711" s="142" t="str">
        <f t="shared" ca="1" si="841"/>
        <v>0-Months</v>
      </c>
      <c r="F4711" s="142" t="str">
        <f>VLOOKUP(O4711,Stock[],5,FALSE)</f>
        <v>BE</v>
      </c>
      <c r="G4711" s="143" t="s">
        <v>3948</v>
      </c>
      <c r="H4711" s="144" t="s">
        <v>275</v>
      </c>
      <c r="I4711" s="145" t="s">
        <v>881</v>
      </c>
      <c r="J4711" s="141" t="str">
        <f>VLOOKUP(I4711,Customers[],2,FALSE)</f>
        <v>ရွှေနန်း‌တော်</v>
      </c>
      <c r="K4711" s="141" t="str">
        <f>VLOOKUP(I4711,Customers[],4,FALSE)</f>
        <v>Pyawbwe</v>
      </c>
      <c r="L4711" s="32" t="str">
        <f>VLOOKUP(Table85[[#This Row],[CustomerID]],Table!H:K,3,0)</f>
        <v>ရေပေါင်းဆုံ</v>
      </c>
      <c r="M4711" s="141" t="str">
        <f>VLOOKUP(I4711,Customers[],5,FALSE)</f>
        <v>Van-1</v>
      </c>
      <c r="N4711" s="145" t="s">
        <v>9</v>
      </c>
      <c r="O4711" s="146" t="s">
        <v>225</v>
      </c>
      <c r="P4711" s="141" t="str">
        <f>VLOOKUP(O4711,Stock[],2,FALSE)</f>
        <v>ချယ်ရီသံပုရာအရက်သန့်ကော် (1Ltr)</v>
      </c>
      <c r="Q4711" s="147">
        <f>VLOOKUP(O4711,Stock[],3,FALSE)</f>
        <v>1</v>
      </c>
      <c r="R4711" s="147">
        <f>VLOOKUP(O4711,Stock[],4,FALSE)</f>
        <v>12</v>
      </c>
      <c r="S4711" s="146"/>
      <c r="T4711" s="147">
        <f>(DailySales!$S4711/DailySales!$R4711)+DailySales!$U4711</f>
        <v>5</v>
      </c>
      <c r="U4711" s="146">
        <v>5</v>
      </c>
      <c r="V4711" s="148">
        <f>+DailySales!$T4711*DailySales!$R4711</f>
        <v>60</v>
      </c>
      <c r="W4711" s="148">
        <f>+DailySales!$V4711*DailySales!$Q4711</f>
        <v>60</v>
      </c>
      <c r="X4711" s="148">
        <f>VLOOKUP(O4711,Stock[],6,FALSE)</f>
        <v>1260</v>
      </c>
      <c r="Y4711" s="148">
        <f>+DailySales!$V4711*DailySales!$X4711</f>
        <v>75600</v>
      </c>
      <c r="Z4711" s="146"/>
      <c r="AA4711" s="146"/>
      <c r="AB4711" s="146"/>
      <c r="AC4711" s="146"/>
      <c r="AD4711" s="146"/>
      <c r="AE4711" s="149">
        <v>1900</v>
      </c>
      <c r="AF4711" s="150">
        <v>46080</v>
      </c>
      <c r="AG4711" s="151">
        <v>77500</v>
      </c>
      <c r="AH4711" s="150"/>
      <c r="AI4711" s="151"/>
      <c r="AJ4711" s="150"/>
      <c r="AK4711" s="151"/>
      <c r="AL4711" s="34"/>
      <c r="AM4711" s="39"/>
      <c r="AN471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12" spans="1:40" ht="19.5" customHeight="1" x14ac:dyDescent="0.25">
      <c r="A4712" s="141">
        <f t="shared" si="838"/>
        <v>2026</v>
      </c>
      <c r="B4712" s="141">
        <f t="shared" si="839"/>
        <v>2</v>
      </c>
      <c r="C4712" s="154">
        <v>46080</v>
      </c>
      <c r="D4712" s="142">
        <f t="shared" ca="1" si="840"/>
        <v>46097</v>
      </c>
      <c r="E4712" s="142" t="str">
        <f t="shared" ca="1" si="841"/>
        <v>0-Months</v>
      </c>
      <c r="F4712" s="142" t="str">
        <f>VLOOKUP(O4712,Stock[],5,FALSE)</f>
        <v>BE</v>
      </c>
      <c r="G4712" s="143" t="s">
        <v>3949</v>
      </c>
      <c r="H4712" s="144" t="s">
        <v>275</v>
      </c>
      <c r="I4712" s="145" t="s">
        <v>786</v>
      </c>
      <c r="J4712" s="141" t="str">
        <f>VLOOKUP(I4712,Customers[],2,FALSE)</f>
        <v>ဖူးပွင့်</v>
      </c>
      <c r="K4712" s="141" t="str">
        <f>VLOOKUP(I4712,Customers[],4,FALSE)</f>
        <v>Pyawbwe</v>
      </c>
      <c r="L4712" s="32" t="str">
        <f>VLOOKUP(Table85[[#This Row],[CustomerID]],Table!H:K,3,0)</f>
        <v>ယင်းမာပင်</v>
      </c>
      <c r="M4712" s="141" t="str">
        <f>VLOOKUP(I4712,Customers[],5,FALSE)</f>
        <v>Van-1</v>
      </c>
      <c r="N4712" s="145" t="s">
        <v>9</v>
      </c>
      <c r="O4712" s="146" t="s">
        <v>205</v>
      </c>
      <c r="P4712" s="141" t="str">
        <f>VLOOKUP(O4712,Stock[],2,FALSE)</f>
        <v>ကောင်းကြည် ကော် 25%  (1Ltr )</v>
      </c>
      <c r="Q4712" s="147">
        <f>VLOOKUP(O4712,Stock[],3,FALSE)</f>
        <v>1</v>
      </c>
      <c r="R4712" s="147">
        <f>VLOOKUP(O4712,Stock[],4,FALSE)</f>
        <v>12</v>
      </c>
      <c r="S4712" s="146"/>
      <c r="T4712" s="147">
        <f>(DailySales!$S4712/DailySales!$R4712)+DailySales!$U4712</f>
        <v>63</v>
      </c>
      <c r="U4712" s="146">
        <v>63</v>
      </c>
      <c r="V4712" s="148">
        <f>+DailySales!$T4712*DailySales!$R4712</f>
        <v>756</v>
      </c>
      <c r="W4712" s="148">
        <f>+DailySales!$V4712*DailySales!$Q4712</f>
        <v>756</v>
      </c>
      <c r="X4712" s="148">
        <f>VLOOKUP(O4712,Stock[],6,FALSE)</f>
        <v>1530</v>
      </c>
      <c r="Y4712" s="148">
        <f>+DailySales!$V4712*DailySales!$X4712</f>
        <v>1156680</v>
      </c>
      <c r="Z4712" s="146"/>
      <c r="AA4712" s="146"/>
      <c r="AB4712" s="146">
        <v>6300</v>
      </c>
      <c r="AC4712" s="146">
        <v>7560</v>
      </c>
      <c r="AD4712" s="146"/>
      <c r="AE4712" s="149">
        <v>21420</v>
      </c>
      <c r="AF4712" s="150">
        <v>46080</v>
      </c>
      <c r="AG4712" s="151">
        <v>1164240</v>
      </c>
      <c r="AH4712" s="150"/>
      <c r="AI4712" s="151"/>
      <c r="AJ4712" s="150"/>
      <c r="AK4712" s="151"/>
      <c r="AL4712" s="34"/>
      <c r="AM4712" s="39"/>
      <c r="AN471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13" spans="1:40" ht="19.5" customHeight="1" x14ac:dyDescent="0.25">
      <c r="A4713" s="141">
        <f t="shared" si="838"/>
        <v>2026</v>
      </c>
      <c r="B4713" s="141">
        <f t="shared" si="839"/>
        <v>2</v>
      </c>
      <c r="C4713" s="154">
        <v>46080</v>
      </c>
      <c r="D4713" s="142">
        <f t="shared" ca="1" si="840"/>
        <v>46097</v>
      </c>
      <c r="E4713" s="142" t="str">
        <f t="shared" ca="1" si="841"/>
        <v>0-Months</v>
      </c>
      <c r="F4713" s="142" t="str">
        <f>VLOOKUP(O4713,Stock[],5,FALSE)</f>
        <v>BE</v>
      </c>
      <c r="G4713" s="143" t="s">
        <v>3950</v>
      </c>
      <c r="H4713" s="144" t="s">
        <v>275</v>
      </c>
      <c r="I4713" s="145" t="s">
        <v>1754</v>
      </c>
      <c r="J4713" s="141" t="str">
        <f>VLOOKUP(I4713,Customers[],2,FALSE)</f>
        <v>စစ်ဆေးရေးဂိတ်လက်ဆောင်</v>
      </c>
      <c r="K4713" s="141">
        <f>VLOOKUP(I4713,Customers[],4,FALSE)</f>
        <v>0</v>
      </c>
      <c r="L4713" s="32">
        <f>VLOOKUP(Table85[[#This Row],[CustomerID]],Table!H:K,3,0)</f>
        <v>0</v>
      </c>
      <c r="M4713" s="141">
        <f>VLOOKUP(I4713,Customers[],5,FALSE)</f>
        <v>0</v>
      </c>
      <c r="N4713" s="145" t="s">
        <v>1751</v>
      </c>
      <c r="O4713" s="146" t="s">
        <v>217</v>
      </c>
      <c r="P4713" s="141" t="str">
        <f>VLOOKUP(O4713,Stock[],2,FALSE)</f>
        <v>လိမ္မော်ဖြူ</v>
      </c>
      <c r="Q4713" s="147">
        <f>VLOOKUP(O4713,Stock[],3,FALSE)</f>
        <v>0.64</v>
      </c>
      <c r="R4713" s="147">
        <f>VLOOKUP(O4713,Stock[],4,FALSE)</f>
        <v>24</v>
      </c>
      <c r="S4713" s="146">
        <v>5</v>
      </c>
      <c r="T4713" s="147">
        <f>(DailySales!$S4713/DailySales!$R4713)+DailySales!$U4713</f>
        <v>0.20833333333333334</v>
      </c>
      <c r="U4713" s="146"/>
      <c r="V4713" s="148">
        <f>+DailySales!$T4713*DailySales!$R4713</f>
        <v>5</v>
      </c>
      <c r="W4713" s="148">
        <f>+DailySales!$V4713*DailySales!$Q4713</f>
        <v>3.2</v>
      </c>
      <c r="X4713" s="148">
        <f>VLOOKUP(O4713,Stock[],6,FALSE)</f>
        <v>1330</v>
      </c>
      <c r="Y4713" s="148">
        <f>+DailySales!$V4713*DailySales!$X4713</f>
        <v>6650</v>
      </c>
      <c r="Z4713" s="146"/>
      <c r="AA4713" s="146"/>
      <c r="AB4713" s="146"/>
      <c r="AC4713" s="146"/>
      <c r="AD4713" s="146"/>
      <c r="AE4713" s="149"/>
      <c r="AF4713" s="150">
        <v>46080</v>
      </c>
      <c r="AG4713" s="151">
        <v>6650</v>
      </c>
      <c r="AH4713" s="150"/>
      <c r="AI4713" s="151"/>
      <c r="AJ4713" s="150"/>
      <c r="AK4713" s="151"/>
      <c r="AL4713" s="34"/>
      <c r="AM4713" s="39"/>
      <c r="AN471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14" spans="1:40" ht="19.5" customHeight="1" x14ac:dyDescent="0.25">
      <c r="A4714" s="141">
        <f t="shared" si="838"/>
        <v>2026</v>
      </c>
      <c r="B4714" s="141">
        <f t="shared" si="839"/>
        <v>2</v>
      </c>
      <c r="C4714" s="154">
        <v>46080</v>
      </c>
      <c r="D4714" s="142">
        <f t="shared" ca="1" si="840"/>
        <v>46097</v>
      </c>
      <c r="E4714" s="142" t="str">
        <f t="shared" ca="1" si="841"/>
        <v>0-Months</v>
      </c>
      <c r="F4714" s="142" t="str">
        <f>VLOOKUP(O4714,Stock[],5,FALSE)</f>
        <v>BE</v>
      </c>
      <c r="G4714" s="143" t="s">
        <v>3951</v>
      </c>
      <c r="H4714" s="144"/>
      <c r="I4714" s="145" t="s">
        <v>244</v>
      </c>
      <c r="J4714" s="141" t="str">
        <f>VLOOKUP(I4714,Customers[],2,FALSE)</f>
        <v>ကောင်းဆုဝေ</v>
      </c>
      <c r="K4714" s="141" t="str">
        <f>VLOOKUP(I4714,Customers[],4,FALSE)</f>
        <v>Kyukpadaung</v>
      </c>
      <c r="L4714" s="32" t="str">
        <f>VLOOKUP(Table85[[#This Row],[CustomerID]],Table!H:K,3,0)</f>
        <v>ကျောက်ပန်းတောင်း</v>
      </c>
      <c r="M4714" s="141" t="str">
        <f>VLOOKUP(I4714,Customers[],5,FALSE)</f>
        <v>WholeSales/Contract</v>
      </c>
      <c r="N4714" s="145" t="s">
        <v>10</v>
      </c>
      <c r="O4714" s="146" t="s">
        <v>2120</v>
      </c>
      <c r="P4714" s="141" t="str">
        <f>VLOOKUP(O4714,Stock[],2,FALSE)</f>
        <v>ဇေ အရက်သန့်</v>
      </c>
      <c r="Q4714" s="147">
        <f>VLOOKUP(O4714,Stock[],3,FALSE)</f>
        <v>0.64</v>
      </c>
      <c r="R4714" s="147">
        <f>VLOOKUP(O4714,Stock[],4,FALSE)</f>
        <v>14</v>
      </c>
      <c r="S4714" s="146"/>
      <c r="T4714" s="147">
        <f>(DailySales!$S4714/DailySales!$R4714)+DailySales!$U4714</f>
        <v>50</v>
      </c>
      <c r="U4714" s="146">
        <v>50</v>
      </c>
      <c r="V4714" s="148">
        <f>+DailySales!$T4714*DailySales!$R4714</f>
        <v>700</v>
      </c>
      <c r="W4714" s="148">
        <f>+DailySales!$V4714*DailySales!$Q4714</f>
        <v>448</v>
      </c>
      <c r="X4714" s="148">
        <f>VLOOKUP(O4714,Stock[],6,FALSE)</f>
        <v>1380</v>
      </c>
      <c r="Y4714" s="148">
        <f>+DailySales!$V4714*DailySales!$X4714</f>
        <v>966000</v>
      </c>
      <c r="Z4714" s="146"/>
      <c r="AA4714" s="146"/>
      <c r="AB4714" s="146"/>
      <c r="AC4714" s="146"/>
      <c r="AD4714" s="146"/>
      <c r="AE4714" s="149">
        <v>17500</v>
      </c>
      <c r="AF4714" s="150"/>
      <c r="AG4714" s="151"/>
      <c r="AH4714" s="150"/>
      <c r="AI4714" s="151"/>
      <c r="AJ4714" s="150"/>
      <c r="AK4714" s="151"/>
      <c r="AL4714" s="34"/>
      <c r="AM4714" s="39"/>
      <c r="AN471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983500</v>
      </c>
    </row>
    <row r="4715" spans="1:40" ht="19.5" customHeight="1" x14ac:dyDescent="0.25">
      <c r="A4715" s="141">
        <f t="shared" ref="A4715:A4727" si="842">YEAR(C4715)</f>
        <v>2026</v>
      </c>
      <c r="B4715" s="141">
        <f t="shared" ref="B4715:B4727" si="843">MONTH(C4715)</f>
        <v>2</v>
      </c>
      <c r="C4715" s="154">
        <v>46080</v>
      </c>
      <c r="D4715" s="142">
        <f t="shared" ref="D4715:D4727" ca="1" si="844">TODAY()</f>
        <v>46097</v>
      </c>
      <c r="E4715" s="142" t="str">
        <f t="shared" ref="E4715:E4727" ca="1" si="845">DATEDIF(C4715,D4715,"M")&amp;"-Months"</f>
        <v>0-Months</v>
      </c>
      <c r="F4715" s="142" t="str">
        <f>VLOOKUP(O4715,Stock[],5,FALSE)</f>
        <v>BE</v>
      </c>
      <c r="G4715" s="143" t="s">
        <v>3951</v>
      </c>
      <c r="H4715" s="144"/>
      <c r="I4715" s="145" t="s">
        <v>244</v>
      </c>
      <c r="J4715" s="141" t="str">
        <f>VLOOKUP(I4715,Customers[],2,FALSE)</f>
        <v>ကောင်းဆုဝေ</v>
      </c>
      <c r="K4715" s="141" t="str">
        <f>VLOOKUP(I4715,Customers[],4,FALSE)</f>
        <v>Kyukpadaung</v>
      </c>
      <c r="L4715" s="32" t="str">
        <f>VLOOKUP(Table85[[#This Row],[CustomerID]],Table!H:K,3,0)</f>
        <v>ကျောက်ပန်းတောင်း</v>
      </c>
      <c r="M4715" s="141" t="str">
        <f>VLOOKUP(I4715,Customers[],5,FALSE)</f>
        <v>WholeSales/Contract</v>
      </c>
      <c r="N4715" s="145" t="s">
        <v>10</v>
      </c>
      <c r="O4715" s="146" t="s">
        <v>214</v>
      </c>
      <c r="P4715" s="141" t="str">
        <f>VLOOKUP(O4715,Stock[],2,FALSE)</f>
        <v>ကောင်းကြည်</v>
      </c>
      <c r="Q4715" s="147">
        <f>VLOOKUP(O4715,Stock[],3,FALSE)</f>
        <v>0.64</v>
      </c>
      <c r="R4715" s="147">
        <f>VLOOKUP(O4715,Stock[],4,FALSE)</f>
        <v>14</v>
      </c>
      <c r="S4715" s="146"/>
      <c r="T4715" s="147">
        <f>(DailySales!$S4715/DailySales!$R4715)+DailySales!$U4715</f>
        <v>50</v>
      </c>
      <c r="U4715" s="146">
        <v>50</v>
      </c>
      <c r="V4715" s="148">
        <f>+DailySales!$T4715*DailySales!$R4715</f>
        <v>700</v>
      </c>
      <c r="W4715" s="148">
        <f>+DailySales!$V4715*DailySales!$Q4715</f>
        <v>448</v>
      </c>
      <c r="X4715" s="148">
        <f>VLOOKUP(O4715,Stock[],6,FALSE)</f>
        <v>1330</v>
      </c>
      <c r="Y4715" s="148">
        <f>+DailySales!$V4715*DailySales!$X4715</f>
        <v>931000</v>
      </c>
      <c r="Z4715" s="146"/>
      <c r="AA4715" s="146"/>
      <c r="AB4715" s="146"/>
      <c r="AC4715" s="146"/>
      <c r="AD4715" s="146"/>
      <c r="AE4715" s="149">
        <v>17500</v>
      </c>
      <c r="AF4715" s="150"/>
      <c r="AG4715" s="151"/>
      <c r="AH4715" s="150"/>
      <c r="AI4715" s="151"/>
      <c r="AJ4715" s="150"/>
      <c r="AK4715" s="151"/>
      <c r="AL4715" s="34"/>
      <c r="AM4715" s="39"/>
      <c r="AN471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948500</v>
      </c>
    </row>
    <row r="4716" spans="1:40" ht="19.5" customHeight="1" x14ac:dyDescent="0.25">
      <c r="A4716" s="141">
        <f t="shared" si="842"/>
        <v>2026</v>
      </c>
      <c r="B4716" s="141">
        <f t="shared" si="843"/>
        <v>2</v>
      </c>
      <c r="C4716" s="154">
        <v>46080</v>
      </c>
      <c r="D4716" s="142">
        <f t="shared" ca="1" si="844"/>
        <v>46097</v>
      </c>
      <c r="E4716" s="142" t="str">
        <f t="shared" ca="1" si="845"/>
        <v>0-Months</v>
      </c>
      <c r="F4716" s="142" t="str">
        <f>VLOOKUP(O4716,Stock[],5,FALSE)</f>
        <v>BE</v>
      </c>
      <c r="G4716" s="143" t="s">
        <v>3952</v>
      </c>
      <c r="H4716" s="144"/>
      <c r="I4716" s="145" t="s">
        <v>1754</v>
      </c>
      <c r="J4716" s="141" t="str">
        <f>VLOOKUP(I4716,Customers[],2,FALSE)</f>
        <v>စစ်ဆေးရေးဂိတ်လက်ဆောင်</v>
      </c>
      <c r="K4716" s="141">
        <f>VLOOKUP(I4716,Customers[],4,FALSE)</f>
        <v>0</v>
      </c>
      <c r="L4716" s="32">
        <f>VLOOKUP(Table85[[#This Row],[CustomerID]],Table!H:K,3,0)</f>
        <v>0</v>
      </c>
      <c r="M4716" s="141">
        <f>VLOOKUP(I4716,Customers[],5,FALSE)</f>
        <v>0</v>
      </c>
      <c r="N4716" s="145" t="s">
        <v>1751</v>
      </c>
      <c r="O4716" s="146" t="s">
        <v>217</v>
      </c>
      <c r="P4716" s="141" t="str">
        <f>VLOOKUP(O4716,Stock[],2,FALSE)</f>
        <v>လိမ္မော်ဖြူ</v>
      </c>
      <c r="Q4716" s="147">
        <f>VLOOKUP(O4716,Stock[],3,FALSE)</f>
        <v>0.64</v>
      </c>
      <c r="R4716" s="147">
        <f>VLOOKUP(O4716,Stock[],4,FALSE)</f>
        <v>24</v>
      </c>
      <c r="S4716" s="146">
        <v>10</v>
      </c>
      <c r="T4716" s="147">
        <f>(DailySales!$S4716/DailySales!$R4716)+DailySales!$U4716</f>
        <v>0.41666666666666669</v>
      </c>
      <c r="U4716" s="146"/>
      <c r="V4716" s="148">
        <f>+DailySales!$T4716*DailySales!$R4716</f>
        <v>10</v>
      </c>
      <c r="W4716" s="148">
        <f>+DailySales!$V4716*DailySales!$Q4716</f>
        <v>6.4</v>
      </c>
      <c r="X4716" s="148">
        <f>VLOOKUP(O4716,Stock[],6,FALSE)</f>
        <v>1330</v>
      </c>
      <c r="Y4716" s="148">
        <f>+DailySales!$V4716*DailySales!$X4716</f>
        <v>13300</v>
      </c>
      <c r="Z4716" s="146"/>
      <c r="AA4716" s="146"/>
      <c r="AB4716" s="146"/>
      <c r="AC4716" s="146"/>
      <c r="AD4716" s="146"/>
      <c r="AE4716" s="149"/>
      <c r="AF4716" s="150">
        <v>46080</v>
      </c>
      <c r="AG4716" s="151">
        <v>13300</v>
      </c>
      <c r="AH4716" s="150"/>
      <c r="AI4716" s="151"/>
      <c r="AJ4716" s="150"/>
      <c r="AK4716" s="151"/>
      <c r="AL4716" s="34"/>
      <c r="AM4716" s="39"/>
      <c r="AN471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17" spans="1:40" ht="19.5" customHeight="1" x14ac:dyDescent="0.25">
      <c r="A4717" s="141">
        <f t="shared" si="842"/>
        <v>2026</v>
      </c>
      <c r="B4717" s="141">
        <f t="shared" si="843"/>
        <v>2</v>
      </c>
      <c r="C4717" s="154">
        <v>46080</v>
      </c>
      <c r="D4717" s="142">
        <f t="shared" ca="1" si="844"/>
        <v>46097</v>
      </c>
      <c r="E4717" s="142" t="str">
        <f t="shared" ca="1" si="845"/>
        <v>0-Months</v>
      </c>
      <c r="F4717" s="142" t="str">
        <f>VLOOKUP(O4717,Stock[],5,FALSE)</f>
        <v>BE</v>
      </c>
      <c r="G4717" s="143" t="s">
        <v>3953</v>
      </c>
      <c r="H4717" s="144"/>
      <c r="I4717" s="145" t="s">
        <v>239</v>
      </c>
      <c r="J4717" s="141" t="str">
        <f>VLOOKUP(I4717,Customers[],2,FALSE)</f>
        <v>ဦးရဲမြင့်</v>
      </c>
      <c r="K4717" s="141" t="str">
        <f>VLOOKUP(I4717,Customers[],4,FALSE)</f>
        <v>Pyawbwe</v>
      </c>
      <c r="L4717" s="32" t="str">
        <f>VLOOKUP(Table85[[#This Row],[CustomerID]],Table!H:K,3,0)</f>
        <v>ပျော်ဘွယ်</v>
      </c>
      <c r="M4717" s="141" t="str">
        <f>VLOOKUP(I4717,Customers[],5,FALSE)</f>
        <v>WholeSales/Contract</v>
      </c>
      <c r="N4717" s="145" t="s">
        <v>10</v>
      </c>
      <c r="O4717" s="146" t="s">
        <v>220</v>
      </c>
      <c r="P4717" s="141" t="str">
        <f>VLOOKUP(O4717,Stock[],2,FALSE)</f>
        <v>မြန်မာရှောက်ပျား</v>
      </c>
      <c r="Q4717" s="147">
        <f>VLOOKUP(O4717,Stock[],3,FALSE)</f>
        <v>0.64</v>
      </c>
      <c r="R4717" s="147">
        <f>VLOOKUP(O4717,Stock[],4,FALSE)</f>
        <v>14</v>
      </c>
      <c r="S4717" s="146"/>
      <c r="T4717" s="147">
        <f>(DailySales!$S4717/DailySales!$R4717)+DailySales!$U4717</f>
        <v>200</v>
      </c>
      <c r="U4717" s="146">
        <v>200</v>
      </c>
      <c r="V4717" s="148">
        <f>+DailySales!$T4717*DailySales!$R4717</f>
        <v>2800</v>
      </c>
      <c r="W4717" s="148">
        <f>+DailySales!$V4717*DailySales!$Q4717</f>
        <v>1792</v>
      </c>
      <c r="X4717" s="148">
        <f>VLOOKUP(O4717,Stock[],6,FALSE)</f>
        <v>1370</v>
      </c>
      <c r="Y4717" s="148">
        <f>+DailySales!$V4717*DailySales!$X4717</f>
        <v>3836000</v>
      </c>
      <c r="Z4717" s="146"/>
      <c r="AA4717" s="146"/>
      <c r="AB4717" s="146"/>
      <c r="AC4717" s="146"/>
      <c r="AD4717" s="146"/>
      <c r="AE4717" s="149"/>
      <c r="AF4717" s="150"/>
      <c r="AG4717" s="151"/>
      <c r="AH4717" s="150"/>
      <c r="AI4717" s="151"/>
      <c r="AJ4717" s="150">
        <v>46081</v>
      </c>
      <c r="AK4717" s="151">
        <v>3836000</v>
      </c>
      <c r="AL4717" s="34"/>
      <c r="AM4717" s="39"/>
      <c r="AN471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18" spans="1:40" ht="19.5" customHeight="1" x14ac:dyDescent="0.25">
      <c r="A4718" s="141">
        <f t="shared" si="842"/>
        <v>2026</v>
      </c>
      <c r="B4718" s="141">
        <f t="shared" si="843"/>
        <v>2</v>
      </c>
      <c r="C4718" s="154">
        <v>46080</v>
      </c>
      <c r="D4718" s="142">
        <f t="shared" ca="1" si="844"/>
        <v>46097</v>
      </c>
      <c r="E4718" s="142" t="str">
        <f t="shared" ca="1" si="845"/>
        <v>0-Months</v>
      </c>
      <c r="F4718" s="142" t="str">
        <f>VLOOKUP(O4718,Stock[],5,FALSE)</f>
        <v>BE</v>
      </c>
      <c r="G4718" s="143" t="s">
        <v>3953</v>
      </c>
      <c r="H4718" s="144"/>
      <c r="I4718" s="145" t="s">
        <v>239</v>
      </c>
      <c r="J4718" s="141" t="str">
        <f>VLOOKUP(I4718,Customers[],2,FALSE)</f>
        <v>ဦးရဲမြင့်</v>
      </c>
      <c r="K4718" s="141" t="str">
        <f>VLOOKUP(I4718,Customers[],4,FALSE)</f>
        <v>Pyawbwe</v>
      </c>
      <c r="L4718" s="32" t="str">
        <f>VLOOKUP(Table85[[#This Row],[CustomerID]],Table!H:K,3,0)</f>
        <v>ပျော်ဘွယ်</v>
      </c>
      <c r="M4718" s="141" t="str">
        <f>VLOOKUP(I4718,Customers[],5,FALSE)</f>
        <v>WholeSales/Contract</v>
      </c>
      <c r="N4718" s="145" t="s">
        <v>10</v>
      </c>
      <c r="O4718" s="146" t="s">
        <v>217</v>
      </c>
      <c r="P4718" s="141" t="str">
        <f>VLOOKUP(O4718,Stock[],2,FALSE)</f>
        <v>လိမ္မော်ဖြူ</v>
      </c>
      <c r="Q4718" s="147">
        <f>VLOOKUP(O4718,Stock[],3,FALSE)</f>
        <v>0.64</v>
      </c>
      <c r="R4718" s="147">
        <f>VLOOKUP(O4718,Stock[],4,FALSE)</f>
        <v>24</v>
      </c>
      <c r="S4718" s="146"/>
      <c r="T4718" s="147">
        <f>(DailySales!$S4718/DailySales!$R4718)+DailySales!$U4718</f>
        <v>60</v>
      </c>
      <c r="U4718" s="146">
        <v>60</v>
      </c>
      <c r="V4718" s="148">
        <f>+DailySales!$T4718*DailySales!$R4718</f>
        <v>1440</v>
      </c>
      <c r="W4718" s="148">
        <f>+DailySales!$V4718*DailySales!$Q4718</f>
        <v>921.6</v>
      </c>
      <c r="X4718" s="148">
        <f>VLOOKUP(O4718,Stock[],6,FALSE)</f>
        <v>1330</v>
      </c>
      <c r="Y4718" s="148">
        <f>+DailySales!$V4718*DailySales!$X4718</f>
        <v>1915200</v>
      </c>
      <c r="Z4718" s="146"/>
      <c r="AA4718" s="146"/>
      <c r="AB4718" s="146"/>
      <c r="AC4718" s="146"/>
      <c r="AD4718" s="146"/>
      <c r="AE4718" s="149"/>
      <c r="AF4718" s="150"/>
      <c r="AG4718" s="151"/>
      <c r="AH4718" s="150"/>
      <c r="AI4718" s="151"/>
      <c r="AJ4718" s="150">
        <v>46081</v>
      </c>
      <c r="AK4718" s="151">
        <v>1915200</v>
      </c>
      <c r="AL4718" s="34"/>
      <c r="AM4718" s="39"/>
      <c r="AN471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19" spans="1:40" ht="19.5" customHeight="1" x14ac:dyDescent="0.25">
      <c r="A4719" s="141">
        <f t="shared" si="842"/>
        <v>2026</v>
      </c>
      <c r="B4719" s="141">
        <f t="shared" si="843"/>
        <v>2</v>
      </c>
      <c r="C4719" s="154">
        <v>46080</v>
      </c>
      <c r="D4719" s="142">
        <f t="shared" ca="1" si="844"/>
        <v>46097</v>
      </c>
      <c r="E4719" s="142" t="str">
        <f t="shared" ca="1" si="845"/>
        <v>0-Months</v>
      </c>
      <c r="F4719" s="142" t="str">
        <f>VLOOKUP(O4719,Stock[],5,FALSE)</f>
        <v>BE</v>
      </c>
      <c r="G4719" s="143" t="s">
        <v>3953</v>
      </c>
      <c r="H4719" s="144"/>
      <c r="I4719" s="145" t="s">
        <v>239</v>
      </c>
      <c r="J4719" s="141" t="str">
        <f>VLOOKUP(I4719,Customers[],2,FALSE)</f>
        <v>ဦးရဲမြင့်</v>
      </c>
      <c r="K4719" s="141" t="str">
        <f>VLOOKUP(I4719,Customers[],4,FALSE)</f>
        <v>Pyawbwe</v>
      </c>
      <c r="L4719" s="32" t="str">
        <f>VLOOKUP(Table85[[#This Row],[CustomerID]],Table!H:K,3,0)</f>
        <v>ပျော်ဘွယ်</v>
      </c>
      <c r="M4719" s="141" t="str">
        <f>VLOOKUP(I4719,Customers[],5,FALSE)</f>
        <v>WholeSales/Contract</v>
      </c>
      <c r="N4719" s="145" t="s">
        <v>10</v>
      </c>
      <c r="O4719" s="146" t="s">
        <v>218</v>
      </c>
      <c r="P4719" s="141" t="str">
        <f>VLOOKUP(O4719,Stock[],2,FALSE)</f>
        <v>Black Cat</v>
      </c>
      <c r="Q4719" s="147">
        <f>VLOOKUP(O4719,Stock[],3,FALSE)</f>
        <v>0.64</v>
      </c>
      <c r="R4719" s="147">
        <f>VLOOKUP(O4719,Stock[],4,FALSE)</f>
        <v>24</v>
      </c>
      <c r="S4719" s="146"/>
      <c r="T4719" s="147">
        <f>(DailySales!$S4719/DailySales!$R4719)+DailySales!$U4719</f>
        <v>20</v>
      </c>
      <c r="U4719" s="146">
        <v>20</v>
      </c>
      <c r="V4719" s="148">
        <f>+DailySales!$T4719*DailySales!$R4719</f>
        <v>480</v>
      </c>
      <c r="W4719" s="148">
        <f>+DailySales!$V4719*DailySales!$Q4719</f>
        <v>307.2</v>
      </c>
      <c r="X4719" s="148">
        <f>VLOOKUP(O4719,Stock[],6,FALSE)</f>
        <v>1330</v>
      </c>
      <c r="Y4719" s="148">
        <f>+DailySales!$V4719*DailySales!$X4719</f>
        <v>638400</v>
      </c>
      <c r="Z4719" s="146"/>
      <c r="AA4719" s="146"/>
      <c r="AB4719" s="146"/>
      <c r="AC4719" s="146"/>
      <c r="AD4719" s="146"/>
      <c r="AE4719" s="149"/>
      <c r="AF4719" s="150"/>
      <c r="AG4719" s="151"/>
      <c r="AH4719" s="150"/>
      <c r="AI4719" s="151"/>
      <c r="AJ4719" s="150">
        <v>46081</v>
      </c>
      <c r="AK4719" s="151">
        <v>638400</v>
      </c>
      <c r="AL4719" s="34"/>
      <c r="AM4719" s="39"/>
      <c r="AN471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20" spans="1:40" ht="19.5" customHeight="1" x14ac:dyDescent="0.25">
      <c r="A4720" s="141">
        <f t="shared" si="842"/>
        <v>2026</v>
      </c>
      <c r="B4720" s="141">
        <f t="shared" si="843"/>
        <v>2</v>
      </c>
      <c r="C4720" s="154">
        <v>46080</v>
      </c>
      <c r="D4720" s="142">
        <f t="shared" ca="1" si="844"/>
        <v>46097</v>
      </c>
      <c r="E4720" s="142" t="str">
        <f t="shared" ca="1" si="845"/>
        <v>0-Months</v>
      </c>
      <c r="F4720" s="142" t="str">
        <f>VLOOKUP(O4720,Stock[],5,FALSE)</f>
        <v>BE</v>
      </c>
      <c r="G4720" s="143" t="s">
        <v>3953</v>
      </c>
      <c r="H4720" s="144"/>
      <c r="I4720" s="145" t="s">
        <v>239</v>
      </c>
      <c r="J4720" s="141" t="str">
        <f>VLOOKUP(I4720,Customers[],2,FALSE)</f>
        <v>ဦးရဲမြင့်</v>
      </c>
      <c r="K4720" s="141" t="str">
        <f>VLOOKUP(I4720,Customers[],4,FALSE)</f>
        <v>Pyawbwe</v>
      </c>
      <c r="L4720" s="32" t="str">
        <f>VLOOKUP(Table85[[#This Row],[CustomerID]],Table!H:K,3,0)</f>
        <v>ပျော်ဘွယ်</v>
      </c>
      <c r="M4720" s="141" t="str">
        <f>VLOOKUP(I4720,Customers[],5,FALSE)</f>
        <v>WholeSales/Contract</v>
      </c>
      <c r="N4720" s="145" t="s">
        <v>10</v>
      </c>
      <c r="O4720" s="146" t="s">
        <v>209</v>
      </c>
      <c r="P4720" s="141" t="str">
        <f>VLOOKUP(O4720,Stock[],2,FALSE)</f>
        <v>ဇေယျဝတီ Red</v>
      </c>
      <c r="Q4720" s="147">
        <f>VLOOKUP(O4720,Stock[],3,FALSE)</f>
        <v>0.64</v>
      </c>
      <c r="R4720" s="147">
        <f>VLOOKUP(O4720,Stock[],4,FALSE)</f>
        <v>14</v>
      </c>
      <c r="S4720" s="146"/>
      <c r="T4720" s="147">
        <f>(DailySales!$S4720/DailySales!$R4720)+DailySales!$U4720</f>
        <v>100</v>
      </c>
      <c r="U4720" s="146">
        <v>100</v>
      </c>
      <c r="V4720" s="148">
        <f>+DailySales!$T4720*DailySales!$R4720</f>
        <v>1400</v>
      </c>
      <c r="W4720" s="148">
        <f>+DailySales!$V4720*DailySales!$Q4720</f>
        <v>896</v>
      </c>
      <c r="X4720" s="148">
        <f>VLOOKUP(O4720,Stock[],6,FALSE)</f>
        <v>1330</v>
      </c>
      <c r="Y4720" s="148">
        <f>+DailySales!$V4720*DailySales!$X4720</f>
        <v>1862000</v>
      </c>
      <c r="Z4720" s="146"/>
      <c r="AA4720" s="146"/>
      <c r="AB4720" s="146"/>
      <c r="AC4720" s="146"/>
      <c r="AD4720" s="146"/>
      <c r="AE4720" s="149"/>
      <c r="AF4720" s="150"/>
      <c r="AG4720" s="151"/>
      <c r="AH4720" s="150"/>
      <c r="AI4720" s="151"/>
      <c r="AJ4720" s="150">
        <v>46081</v>
      </c>
      <c r="AK4720" s="151">
        <v>1862000</v>
      </c>
      <c r="AL4720" s="34"/>
      <c r="AM4720" s="39"/>
      <c r="AN472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21" spans="1:40" ht="19.5" customHeight="1" x14ac:dyDescent="0.25">
      <c r="A4721" s="141">
        <f t="shared" si="842"/>
        <v>2026</v>
      </c>
      <c r="B4721" s="141">
        <f t="shared" si="843"/>
        <v>2</v>
      </c>
      <c r="C4721" s="154">
        <v>46080</v>
      </c>
      <c r="D4721" s="142">
        <f t="shared" ca="1" si="844"/>
        <v>46097</v>
      </c>
      <c r="E4721" s="142" t="str">
        <f t="shared" ca="1" si="845"/>
        <v>0-Months</v>
      </c>
      <c r="F4721" s="142" t="str">
        <f>VLOOKUP(O4721,Stock[],5,FALSE)</f>
        <v>BE</v>
      </c>
      <c r="G4721" s="143" t="s">
        <v>3954</v>
      </c>
      <c r="H4721" s="144"/>
      <c r="I4721" s="145" t="s">
        <v>233</v>
      </c>
      <c r="J4721" s="141" t="str">
        <f>VLOOKUP(I4721,Customers[],2,FALSE)</f>
        <v>ဦးဝင်းနိုင်</v>
      </c>
      <c r="K4721" s="141" t="str">
        <f>VLOOKUP(I4721,Customers[],4,FALSE)</f>
        <v>Wandwin</v>
      </c>
      <c r="L4721" s="32" t="str">
        <f>VLOOKUP(Table85[[#This Row],[CustomerID]],Table!H:K,3,0)</f>
        <v>လျှော်ပင်</v>
      </c>
      <c r="M4721" s="141" t="str">
        <f>VLOOKUP(I4721,Customers[],5,FALSE)</f>
        <v>WholeSales/Contract</v>
      </c>
      <c r="N4721" s="145" t="s">
        <v>10</v>
      </c>
      <c r="O4721" s="146" t="s">
        <v>240</v>
      </c>
      <c r="P4721" s="141" t="str">
        <f>VLOOKUP(O4721,Stock[],2,FALSE)</f>
        <v>သံပုရာအရက်</v>
      </c>
      <c r="Q4721" s="147">
        <f>VLOOKUP(O4721,Stock[],3,FALSE)</f>
        <v>0.64</v>
      </c>
      <c r="R4721" s="147">
        <f>VLOOKUP(O4721,Stock[],4,FALSE)</f>
        <v>14</v>
      </c>
      <c r="S4721" s="146"/>
      <c r="T4721" s="147">
        <f>(DailySales!$S4721/DailySales!$R4721)+DailySales!$U4721</f>
        <v>8</v>
      </c>
      <c r="U4721" s="146">
        <v>8</v>
      </c>
      <c r="V4721" s="148">
        <f>+DailySales!$T4721*DailySales!$R4721</f>
        <v>112</v>
      </c>
      <c r="W4721" s="148">
        <f>+DailySales!$V4721*DailySales!$Q4721</f>
        <v>71.680000000000007</v>
      </c>
      <c r="X4721" s="148">
        <f>VLOOKUP(O4721,Stock[],6,FALSE)</f>
        <v>1330</v>
      </c>
      <c r="Y4721" s="148">
        <f>+DailySales!$V4721*DailySales!$X4721</f>
        <v>148960</v>
      </c>
      <c r="Z4721" s="146"/>
      <c r="AA4721" s="146"/>
      <c r="AB4721" s="146"/>
      <c r="AC4721" s="146"/>
      <c r="AD4721" s="146"/>
      <c r="AE4721" s="149"/>
      <c r="AF4721" s="150"/>
      <c r="AG4721" s="151"/>
      <c r="AH4721" s="150"/>
      <c r="AI4721" s="151"/>
      <c r="AJ4721" s="150"/>
      <c r="AK4721" s="151"/>
      <c r="AL4721" s="34"/>
      <c r="AM4721" s="39"/>
      <c r="AN472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148960</v>
      </c>
    </row>
    <row r="4722" spans="1:40" ht="19.5" customHeight="1" x14ac:dyDescent="0.25">
      <c r="A4722" s="141">
        <f t="shared" si="842"/>
        <v>2026</v>
      </c>
      <c r="B4722" s="141">
        <f t="shared" si="843"/>
        <v>2</v>
      </c>
      <c r="C4722" s="154">
        <v>46080</v>
      </c>
      <c r="D4722" s="142">
        <f t="shared" ca="1" si="844"/>
        <v>46097</v>
      </c>
      <c r="E4722" s="142" t="str">
        <f t="shared" ca="1" si="845"/>
        <v>0-Months</v>
      </c>
      <c r="F4722" s="142" t="str">
        <f>VLOOKUP(O4722,Stock[],5,FALSE)</f>
        <v>BE</v>
      </c>
      <c r="G4722" s="143" t="s">
        <v>3954</v>
      </c>
      <c r="H4722" s="144"/>
      <c r="I4722" s="145" t="s">
        <v>233</v>
      </c>
      <c r="J4722" s="141" t="str">
        <f>VLOOKUP(I4722,Customers[],2,FALSE)</f>
        <v>ဦးဝင်းနိုင်</v>
      </c>
      <c r="K4722" s="141" t="str">
        <f>VLOOKUP(I4722,Customers[],4,FALSE)</f>
        <v>Wandwin</v>
      </c>
      <c r="L4722" s="32" t="str">
        <f>VLOOKUP(Table85[[#This Row],[CustomerID]],Table!H:K,3,0)</f>
        <v>လျှော်ပင်</v>
      </c>
      <c r="M4722" s="141" t="str">
        <f>VLOOKUP(I4722,Customers[],5,FALSE)</f>
        <v>WholeSales/Contract</v>
      </c>
      <c r="N4722" s="145" t="s">
        <v>10</v>
      </c>
      <c r="O4722" s="146" t="s">
        <v>220</v>
      </c>
      <c r="P4722" s="141" t="str">
        <f>VLOOKUP(O4722,Stock[],2,FALSE)</f>
        <v>မြန်မာရှောက်ပျား</v>
      </c>
      <c r="Q4722" s="147">
        <f>VLOOKUP(O4722,Stock[],3,FALSE)</f>
        <v>0.64</v>
      </c>
      <c r="R4722" s="147">
        <f>VLOOKUP(O4722,Stock[],4,FALSE)</f>
        <v>14</v>
      </c>
      <c r="S4722" s="146"/>
      <c r="T4722" s="147">
        <f>(DailySales!$S4722/DailySales!$R4722)+DailySales!$U4722</f>
        <v>40</v>
      </c>
      <c r="U4722" s="146">
        <v>40</v>
      </c>
      <c r="V4722" s="148">
        <f>+DailySales!$T4722*DailySales!$R4722</f>
        <v>560</v>
      </c>
      <c r="W4722" s="148">
        <f>+DailySales!$V4722*DailySales!$Q4722</f>
        <v>358.40000000000003</v>
      </c>
      <c r="X4722" s="148">
        <f>VLOOKUP(O4722,Stock[],6,FALSE)</f>
        <v>1370</v>
      </c>
      <c r="Y4722" s="148">
        <f>+DailySales!$V4722*DailySales!$X4722</f>
        <v>767200</v>
      </c>
      <c r="Z4722" s="146"/>
      <c r="AA4722" s="146"/>
      <c r="AB4722" s="146"/>
      <c r="AC4722" s="146"/>
      <c r="AD4722" s="146"/>
      <c r="AE4722" s="149"/>
      <c r="AF4722" s="150"/>
      <c r="AG4722" s="151"/>
      <c r="AH4722" s="150"/>
      <c r="AI4722" s="151"/>
      <c r="AJ4722" s="150"/>
      <c r="AK4722" s="151"/>
      <c r="AL4722" s="34"/>
      <c r="AM4722" s="39"/>
      <c r="AN472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767200</v>
      </c>
    </row>
    <row r="4723" spans="1:40" ht="19.5" customHeight="1" x14ac:dyDescent="0.25">
      <c r="A4723" s="141">
        <f t="shared" si="842"/>
        <v>2026</v>
      </c>
      <c r="B4723" s="141">
        <f t="shared" si="843"/>
        <v>2</v>
      </c>
      <c r="C4723" s="154">
        <v>46080</v>
      </c>
      <c r="D4723" s="142">
        <f t="shared" ca="1" si="844"/>
        <v>46097</v>
      </c>
      <c r="E4723" s="142" t="str">
        <f t="shared" ca="1" si="845"/>
        <v>0-Months</v>
      </c>
      <c r="F4723" s="142" t="str">
        <f>VLOOKUP(O4723,Stock[],5,FALSE)</f>
        <v>BE</v>
      </c>
      <c r="G4723" s="143" t="s">
        <v>3954</v>
      </c>
      <c r="H4723" s="144"/>
      <c r="I4723" s="145" t="s">
        <v>233</v>
      </c>
      <c r="J4723" s="141" t="str">
        <f>VLOOKUP(I4723,Customers[],2,FALSE)</f>
        <v>ဦးဝင်းနိုင်</v>
      </c>
      <c r="K4723" s="141" t="str">
        <f>VLOOKUP(I4723,Customers[],4,FALSE)</f>
        <v>Wandwin</v>
      </c>
      <c r="L4723" s="32" t="str">
        <f>VLOOKUP(Table85[[#This Row],[CustomerID]],Table!H:K,3,0)</f>
        <v>လျှော်ပင်</v>
      </c>
      <c r="M4723" s="141" t="str">
        <f>VLOOKUP(I4723,Customers[],5,FALSE)</f>
        <v>WholeSales/Contract</v>
      </c>
      <c r="N4723" s="145" t="s">
        <v>10</v>
      </c>
      <c r="O4723" s="146" t="s">
        <v>217</v>
      </c>
      <c r="P4723" s="141" t="str">
        <f>VLOOKUP(O4723,Stock[],2,FALSE)</f>
        <v>လိမ္မော်ဖြူ</v>
      </c>
      <c r="Q4723" s="147">
        <f>VLOOKUP(O4723,Stock[],3,FALSE)</f>
        <v>0.64</v>
      </c>
      <c r="R4723" s="147">
        <f>VLOOKUP(O4723,Stock[],4,FALSE)</f>
        <v>24</v>
      </c>
      <c r="S4723" s="146"/>
      <c r="T4723" s="147">
        <f>(DailySales!$S4723/DailySales!$R4723)+DailySales!$U4723</f>
        <v>15</v>
      </c>
      <c r="U4723" s="146">
        <v>15</v>
      </c>
      <c r="V4723" s="148">
        <f>+DailySales!$T4723*DailySales!$R4723</f>
        <v>360</v>
      </c>
      <c r="W4723" s="148">
        <f>+DailySales!$V4723*DailySales!$Q4723</f>
        <v>230.4</v>
      </c>
      <c r="X4723" s="148">
        <f>VLOOKUP(O4723,Stock[],6,FALSE)</f>
        <v>1330</v>
      </c>
      <c r="Y4723" s="148">
        <f>+DailySales!$V4723*DailySales!$X4723</f>
        <v>478800</v>
      </c>
      <c r="Z4723" s="146"/>
      <c r="AA4723" s="146"/>
      <c r="AB4723" s="146"/>
      <c r="AC4723" s="146"/>
      <c r="AD4723" s="146"/>
      <c r="AE4723" s="149"/>
      <c r="AF4723" s="150"/>
      <c r="AG4723" s="151"/>
      <c r="AH4723" s="150"/>
      <c r="AI4723" s="151"/>
      <c r="AJ4723" s="150"/>
      <c r="AK4723" s="151"/>
      <c r="AL4723" s="34"/>
      <c r="AM4723" s="39"/>
      <c r="AN472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478800</v>
      </c>
    </row>
    <row r="4724" spans="1:40" ht="19.5" customHeight="1" x14ac:dyDescent="0.25">
      <c r="A4724" s="141">
        <f t="shared" si="842"/>
        <v>2026</v>
      </c>
      <c r="B4724" s="141">
        <f t="shared" si="843"/>
        <v>2</v>
      </c>
      <c r="C4724" s="154">
        <v>46080</v>
      </c>
      <c r="D4724" s="142">
        <f t="shared" ca="1" si="844"/>
        <v>46097</v>
      </c>
      <c r="E4724" s="142" t="str">
        <f t="shared" ca="1" si="845"/>
        <v>0-Months</v>
      </c>
      <c r="F4724" s="142" t="str">
        <f>VLOOKUP(O4724,Stock[],5,FALSE)</f>
        <v>BE</v>
      </c>
      <c r="G4724" s="143" t="s">
        <v>3954</v>
      </c>
      <c r="H4724" s="144"/>
      <c r="I4724" s="145" t="s">
        <v>233</v>
      </c>
      <c r="J4724" s="141" t="str">
        <f>VLOOKUP(I4724,Customers[],2,FALSE)</f>
        <v>ဦးဝင်းနိုင်</v>
      </c>
      <c r="K4724" s="141" t="str">
        <f>VLOOKUP(I4724,Customers[],4,FALSE)</f>
        <v>Wandwin</v>
      </c>
      <c r="L4724" s="32" t="str">
        <f>VLOOKUP(Table85[[#This Row],[CustomerID]],Table!H:K,3,0)</f>
        <v>လျှော်ပင်</v>
      </c>
      <c r="M4724" s="141" t="str">
        <f>VLOOKUP(I4724,Customers[],5,FALSE)</f>
        <v>WholeSales/Contract</v>
      </c>
      <c r="N4724" s="145" t="s">
        <v>10</v>
      </c>
      <c r="O4724" s="146" t="s">
        <v>216</v>
      </c>
      <c r="P4724" s="141" t="str">
        <f>VLOOKUP(O4724,Stock[],2,FALSE)</f>
        <v>ဒဂုံအရက်သန့်</v>
      </c>
      <c r="Q4724" s="147">
        <f>VLOOKUP(O4724,Stock[],3,FALSE)</f>
        <v>0.64</v>
      </c>
      <c r="R4724" s="147">
        <f>VLOOKUP(O4724,Stock[],4,FALSE)</f>
        <v>14</v>
      </c>
      <c r="S4724" s="146"/>
      <c r="T4724" s="147">
        <f>(DailySales!$S4724/DailySales!$R4724)+DailySales!$U4724</f>
        <v>15</v>
      </c>
      <c r="U4724" s="146">
        <v>15</v>
      </c>
      <c r="V4724" s="148">
        <f>+DailySales!$T4724*DailySales!$R4724</f>
        <v>210</v>
      </c>
      <c r="W4724" s="148">
        <f>+DailySales!$V4724*DailySales!$Q4724</f>
        <v>134.4</v>
      </c>
      <c r="X4724" s="148">
        <f>VLOOKUP(O4724,Stock[],6,FALSE)</f>
        <v>1330</v>
      </c>
      <c r="Y4724" s="148">
        <f>+DailySales!$V4724*DailySales!$X4724</f>
        <v>279300</v>
      </c>
      <c r="Z4724" s="146"/>
      <c r="AA4724" s="146"/>
      <c r="AB4724" s="146"/>
      <c r="AC4724" s="146"/>
      <c r="AD4724" s="146"/>
      <c r="AE4724" s="149"/>
      <c r="AF4724" s="150"/>
      <c r="AG4724" s="151"/>
      <c r="AH4724" s="150"/>
      <c r="AI4724" s="151"/>
      <c r="AJ4724" s="150"/>
      <c r="AK4724" s="151"/>
      <c r="AL4724" s="34"/>
      <c r="AM4724" s="39"/>
      <c r="AN472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279300</v>
      </c>
    </row>
    <row r="4725" spans="1:40" ht="19.5" customHeight="1" x14ac:dyDescent="0.25">
      <c r="A4725" s="141">
        <f t="shared" si="842"/>
        <v>2026</v>
      </c>
      <c r="B4725" s="141">
        <f t="shared" si="843"/>
        <v>2</v>
      </c>
      <c r="C4725" s="154">
        <v>46080</v>
      </c>
      <c r="D4725" s="142">
        <f t="shared" ca="1" si="844"/>
        <v>46097</v>
      </c>
      <c r="E4725" s="142" t="str">
        <f t="shared" ca="1" si="845"/>
        <v>0-Months</v>
      </c>
      <c r="F4725" s="142" t="str">
        <f>VLOOKUP(O4725,Stock[],5,FALSE)</f>
        <v>BE</v>
      </c>
      <c r="G4725" s="143" t="s">
        <v>3954</v>
      </c>
      <c r="H4725" s="144"/>
      <c r="I4725" s="145" t="s">
        <v>233</v>
      </c>
      <c r="J4725" s="141" t="str">
        <f>VLOOKUP(I4725,Customers[],2,FALSE)</f>
        <v>ဦးဝင်းနိုင်</v>
      </c>
      <c r="K4725" s="141" t="str">
        <f>VLOOKUP(I4725,Customers[],4,FALSE)</f>
        <v>Wandwin</v>
      </c>
      <c r="L4725" s="32" t="str">
        <f>VLOOKUP(Table85[[#This Row],[CustomerID]],Table!H:K,3,0)</f>
        <v>လျှော်ပင်</v>
      </c>
      <c r="M4725" s="141" t="str">
        <f>VLOOKUP(I4725,Customers[],5,FALSE)</f>
        <v>WholeSales/Contract</v>
      </c>
      <c r="N4725" s="145" t="s">
        <v>10</v>
      </c>
      <c r="O4725" s="146" t="s">
        <v>2120</v>
      </c>
      <c r="P4725" s="141" t="str">
        <f>VLOOKUP(O4725,Stock[],2,FALSE)</f>
        <v>ဇေ အရက်သန့်</v>
      </c>
      <c r="Q4725" s="147">
        <f>VLOOKUP(O4725,Stock[],3,FALSE)</f>
        <v>0.64</v>
      </c>
      <c r="R4725" s="147">
        <f>VLOOKUP(O4725,Stock[],4,FALSE)</f>
        <v>14</v>
      </c>
      <c r="S4725" s="146"/>
      <c r="T4725" s="147">
        <f>(DailySales!$S4725/DailySales!$R4725)+DailySales!$U4725</f>
        <v>10</v>
      </c>
      <c r="U4725" s="146">
        <v>10</v>
      </c>
      <c r="V4725" s="148">
        <f>+DailySales!$T4725*DailySales!$R4725</f>
        <v>140</v>
      </c>
      <c r="W4725" s="148">
        <f>+DailySales!$V4725*DailySales!$Q4725</f>
        <v>89.600000000000009</v>
      </c>
      <c r="X4725" s="148">
        <f>VLOOKUP(O4725,Stock[],6,FALSE)</f>
        <v>1380</v>
      </c>
      <c r="Y4725" s="148">
        <f>+DailySales!$V4725*DailySales!$X4725</f>
        <v>193200</v>
      </c>
      <c r="Z4725" s="146"/>
      <c r="AA4725" s="146"/>
      <c r="AB4725" s="146"/>
      <c r="AC4725" s="146"/>
      <c r="AD4725" s="146"/>
      <c r="AE4725" s="149"/>
      <c r="AF4725" s="150"/>
      <c r="AG4725" s="151"/>
      <c r="AH4725" s="150"/>
      <c r="AI4725" s="151"/>
      <c r="AJ4725" s="150"/>
      <c r="AK4725" s="151"/>
      <c r="AL4725" s="34"/>
      <c r="AM4725" s="39"/>
      <c r="AN472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193200</v>
      </c>
    </row>
    <row r="4726" spans="1:40" ht="19.5" customHeight="1" x14ac:dyDescent="0.25">
      <c r="A4726" s="141">
        <f t="shared" si="842"/>
        <v>2026</v>
      </c>
      <c r="B4726" s="141">
        <f t="shared" si="843"/>
        <v>2</v>
      </c>
      <c r="C4726" s="154">
        <v>46080</v>
      </c>
      <c r="D4726" s="142">
        <f t="shared" ca="1" si="844"/>
        <v>46097</v>
      </c>
      <c r="E4726" s="142" t="str">
        <f t="shared" ca="1" si="845"/>
        <v>0-Months</v>
      </c>
      <c r="F4726" s="142" t="str">
        <f>VLOOKUP(O4726,Stock[],5,FALSE)</f>
        <v>BE</v>
      </c>
      <c r="G4726" s="143" t="s">
        <v>3954</v>
      </c>
      <c r="H4726" s="144"/>
      <c r="I4726" s="145" t="s">
        <v>233</v>
      </c>
      <c r="J4726" s="141" t="str">
        <f>VLOOKUP(I4726,Customers[],2,FALSE)</f>
        <v>ဦးဝင်းနိုင်</v>
      </c>
      <c r="K4726" s="141" t="str">
        <f>VLOOKUP(I4726,Customers[],4,FALSE)</f>
        <v>Wandwin</v>
      </c>
      <c r="L4726" s="32" t="str">
        <f>VLOOKUP(Table85[[#This Row],[CustomerID]],Table!H:K,3,0)</f>
        <v>လျှော်ပင်</v>
      </c>
      <c r="M4726" s="141" t="str">
        <f>VLOOKUP(I4726,Customers[],5,FALSE)</f>
        <v>WholeSales/Contract</v>
      </c>
      <c r="N4726" s="145" t="s">
        <v>10</v>
      </c>
      <c r="O4726" s="146" t="s">
        <v>210</v>
      </c>
      <c r="P4726" s="141" t="str">
        <f>VLOOKUP(O4726,Stock[],2,FALSE)</f>
        <v>ဇေယျဝတီ Red ပု</v>
      </c>
      <c r="Q4726" s="147">
        <f>VLOOKUP(O4726,Stock[],3,FALSE)</f>
        <v>0.64</v>
      </c>
      <c r="R4726" s="147">
        <f>VLOOKUP(O4726,Stock[],4,FALSE)</f>
        <v>14</v>
      </c>
      <c r="S4726" s="146"/>
      <c r="T4726" s="147">
        <f>(DailySales!$S4726/DailySales!$R4726)+DailySales!$U4726</f>
        <v>15</v>
      </c>
      <c r="U4726" s="146">
        <v>15</v>
      </c>
      <c r="V4726" s="148">
        <f>+DailySales!$T4726*DailySales!$R4726</f>
        <v>210</v>
      </c>
      <c r="W4726" s="148">
        <f>+DailySales!$V4726*DailySales!$Q4726</f>
        <v>134.4</v>
      </c>
      <c r="X4726" s="148">
        <f>VLOOKUP(O4726,Stock[],6,FALSE)</f>
        <v>1600</v>
      </c>
      <c r="Y4726" s="148">
        <f>+DailySales!$V4726*DailySales!$X4726</f>
        <v>336000</v>
      </c>
      <c r="Z4726" s="146"/>
      <c r="AA4726" s="146"/>
      <c r="AB4726" s="146"/>
      <c r="AC4726" s="146"/>
      <c r="AD4726" s="146"/>
      <c r="AE4726" s="149"/>
      <c r="AF4726" s="150"/>
      <c r="AG4726" s="151"/>
      <c r="AH4726" s="150"/>
      <c r="AI4726" s="151"/>
      <c r="AJ4726" s="150"/>
      <c r="AK4726" s="151"/>
      <c r="AL4726" s="34"/>
      <c r="AM4726" s="39"/>
      <c r="AN472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336000</v>
      </c>
    </row>
    <row r="4727" spans="1:40" ht="19.5" customHeight="1" x14ac:dyDescent="0.25">
      <c r="A4727" s="141">
        <f t="shared" si="842"/>
        <v>2026</v>
      </c>
      <c r="B4727" s="141">
        <f t="shared" si="843"/>
        <v>2</v>
      </c>
      <c r="C4727" s="154">
        <v>46080</v>
      </c>
      <c r="D4727" s="142">
        <f t="shared" ca="1" si="844"/>
        <v>46097</v>
      </c>
      <c r="E4727" s="142" t="str">
        <f t="shared" ca="1" si="845"/>
        <v>0-Months</v>
      </c>
      <c r="F4727" s="142" t="str">
        <f>VLOOKUP(O4727,Stock[],5,FALSE)</f>
        <v>BE</v>
      </c>
      <c r="G4727" s="143" t="s">
        <v>3954</v>
      </c>
      <c r="H4727" s="144"/>
      <c r="I4727" s="145" t="s">
        <v>233</v>
      </c>
      <c r="J4727" s="141" t="str">
        <f>VLOOKUP(I4727,Customers[],2,FALSE)</f>
        <v>ဦးဝင်းနိုင်</v>
      </c>
      <c r="K4727" s="141" t="str">
        <f>VLOOKUP(I4727,Customers[],4,FALSE)</f>
        <v>Wandwin</v>
      </c>
      <c r="L4727" s="32" t="str">
        <f>VLOOKUP(Table85[[#This Row],[CustomerID]],Table!H:K,3,0)</f>
        <v>လျှော်ပင်</v>
      </c>
      <c r="M4727" s="141" t="str">
        <f>VLOOKUP(I4727,Customers[],5,FALSE)</f>
        <v>WholeSales/Contract</v>
      </c>
      <c r="N4727" s="145" t="s">
        <v>10</v>
      </c>
      <c r="O4727" s="146" t="s">
        <v>214</v>
      </c>
      <c r="P4727" s="141" t="str">
        <f>VLOOKUP(O4727,Stock[],2,FALSE)</f>
        <v>ကောင်းကြည်</v>
      </c>
      <c r="Q4727" s="147">
        <f>VLOOKUP(O4727,Stock[],3,FALSE)</f>
        <v>0.64</v>
      </c>
      <c r="R4727" s="147">
        <f>VLOOKUP(O4727,Stock[],4,FALSE)</f>
        <v>14</v>
      </c>
      <c r="S4727" s="146"/>
      <c r="T4727" s="147">
        <f>(DailySales!$S4727/DailySales!$R4727)+DailySales!$U4727</f>
        <v>15</v>
      </c>
      <c r="U4727" s="146">
        <v>15</v>
      </c>
      <c r="V4727" s="148">
        <f>+DailySales!$T4727*DailySales!$R4727</f>
        <v>210</v>
      </c>
      <c r="W4727" s="148">
        <f>+DailySales!$V4727*DailySales!$Q4727</f>
        <v>134.4</v>
      </c>
      <c r="X4727" s="148">
        <f>VLOOKUP(O4727,Stock[],6,FALSE)</f>
        <v>1330</v>
      </c>
      <c r="Y4727" s="148">
        <f>+DailySales!$V4727*DailySales!$X4727</f>
        <v>279300</v>
      </c>
      <c r="Z4727" s="146"/>
      <c r="AA4727" s="146"/>
      <c r="AB4727" s="146"/>
      <c r="AC4727" s="146"/>
      <c r="AD4727" s="146"/>
      <c r="AE4727" s="149"/>
      <c r="AF4727" s="150"/>
      <c r="AG4727" s="151"/>
      <c r="AH4727" s="150"/>
      <c r="AI4727" s="151"/>
      <c r="AJ4727" s="150"/>
      <c r="AK4727" s="151"/>
      <c r="AL4727" s="34"/>
      <c r="AM4727" s="39"/>
      <c r="AN472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279300</v>
      </c>
    </row>
    <row r="4728" spans="1:40" ht="19.5" customHeight="1" x14ac:dyDescent="0.25">
      <c r="A4728" s="141">
        <f t="shared" ref="A4728:A4740" si="846">YEAR(C4728)</f>
        <v>2026</v>
      </c>
      <c r="B4728" s="141">
        <f t="shared" ref="B4728:B4740" si="847">MONTH(C4728)</f>
        <v>2</v>
      </c>
      <c r="C4728" s="154">
        <v>46080</v>
      </c>
      <c r="D4728" s="142">
        <f t="shared" ref="D4728:D4740" ca="1" si="848">TODAY()</f>
        <v>46097</v>
      </c>
      <c r="E4728" s="142" t="str">
        <f t="shared" ref="E4728:E4740" ca="1" si="849">DATEDIF(C4728,D4728,"M")&amp;"-Months"</f>
        <v>0-Months</v>
      </c>
      <c r="F4728" s="142" t="str">
        <f>VLOOKUP(O4728,Stock[],5,FALSE)</f>
        <v>BE</v>
      </c>
      <c r="G4728" s="143" t="s">
        <v>3954</v>
      </c>
      <c r="H4728" s="144"/>
      <c r="I4728" s="145" t="s">
        <v>233</v>
      </c>
      <c r="J4728" s="141" t="str">
        <f>VLOOKUP(I4728,Customers[],2,FALSE)</f>
        <v>ဦးဝင်းနိုင်</v>
      </c>
      <c r="K4728" s="141" t="str">
        <f>VLOOKUP(I4728,Customers[],4,FALSE)</f>
        <v>Wandwin</v>
      </c>
      <c r="L4728" s="32" t="str">
        <f>VLOOKUP(Table85[[#This Row],[CustomerID]],Table!H:K,3,0)</f>
        <v>လျှော်ပင်</v>
      </c>
      <c r="M4728" s="141" t="str">
        <f>VLOOKUP(I4728,Customers[],5,FALSE)</f>
        <v>WholeSales/Contract</v>
      </c>
      <c r="N4728" s="145" t="s">
        <v>10</v>
      </c>
      <c r="O4728" s="146" t="s">
        <v>2465</v>
      </c>
      <c r="P4728" s="141" t="str">
        <f>VLOOKUP(O4728,Stock[],2,FALSE)</f>
        <v>မိုးနဲကွန်ကီး</v>
      </c>
      <c r="Q4728" s="147">
        <f>VLOOKUP(O4728,Stock[],3,FALSE)</f>
        <v>0.64</v>
      </c>
      <c r="R4728" s="147">
        <f>VLOOKUP(O4728,Stock[],4,FALSE)</f>
        <v>14</v>
      </c>
      <c r="S4728" s="146"/>
      <c r="T4728" s="147">
        <f>(DailySales!$S4728/DailySales!$R4728)+DailySales!$U4728</f>
        <v>2</v>
      </c>
      <c r="U4728" s="146">
        <v>2</v>
      </c>
      <c r="V4728" s="148">
        <f>+DailySales!$T4728*DailySales!$R4728</f>
        <v>28</v>
      </c>
      <c r="W4728" s="148">
        <f>+DailySales!$V4728*DailySales!$Q4728</f>
        <v>17.920000000000002</v>
      </c>
      <c r="X4728" s="148">
        <f>VLOOKUP(O4728,Stock[],6,FALSE)</f>
        <v>1700</v>
      </c>
      <c r="Y4728" s="148">
        <f>+DailySales!$V4728*DailySales!$X4728</f>
        <v>47600</v>
      </c>
      <c r="Z4728" s="146"/>
      <c r="AA4728" s="146"/>
      <c r="AB4728" s="146"/>
      <c r="AC4728" s="146"/>
      <c r="AD4728" s="146"/>
      <c r="AE4728" s="149"/>
      <c r="AF4728" s="150"/>
      <c r="AG4728" s="151"/>
      <c r="AH4728" s="150"/>
      <c r="AI4728" s="151"/>
      <c r="AJ4728" s="150"/>
      <c r="AK4728" s="151"/>
      <c r="AL4728" s="34"/>
      <c r="AM4728" s="39"/>
      <c r="AN472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47600</v>
      </c>
    </row>
    <row r="4729" spans="1:40" ht="19.5" customHeight="1" x14ac:dyDescent="0.25">
      <c r="A4729" s="141">
        <f t="shared" si="846"/>
        <v>2026</v>
      </c>
      <c r="B4729" s="141">
        <f t="shared" si="847"/>
        <v>2</v>
      </c>
      <c r="C4729" s="154">
        <v>46080</v>
      </c>
      <c r="D4729" s="142">
        <f t="shared" ca="1" si="848"/>
        <v>46097</v>
      </c>
      <c r="E4729" s="142" t="str">
        <f t="shared" ca="1" si="849"/>
        <v>0-Months</v>
      </c>
      <c r="F4729" s="142" t="str">
        <f>VLOOKUP(O4729,Stock[],5,FALSE)</f>
        <v>BE</v>
      </c>
      <c r="G4729" s="143" t="s">
        <v>3954</v>
      </c>
      <c r="H4729" s="144"/>
      <c r="I4729" s="145" t="s">
        <v>233</v>
      </c>
      <c r="J4729" s="141" t="str">
        <f>VLOOKUP(I4729,Customers[],2,FALSE)</f>
        <v>ဦးဝင်းနိုင်</v>
      </c>
      <c r="K4729" s="141" t="str">
        <f>VLOOKUP(I4729,Customers[],4,FALSE)</f>
        <v>Wandwin</v>
      </c>
      <c r="L4729" s="32" t="str">
        <f>VLOOKUP(Table85[[#This Row],[CustomerID]],Table!H:K,3,0)</f>
        <v>လျှော်ပင်</v>
      </c>
      <c r="M4729" s="141" t="str">
        <f>VLOOKUP(I4729,Customers[],5,FALSE)</f>
        <v>WholeSales/Contract</v>
      </c>
      <c r="N4729" s="145" t="s">
        <v>10</v>
      </c>
      <c r="O4729" s="146" t="s">
        <v>205</v>
      </c>
      <c r="P4729" s="141" t="str">
        <f>VLOOKUP(O4729,Stock[],2,FALSE)</f>
        <v>ကောင်းကြည် ကော် 25%  (1Ltr )</v>
      </c>
      <c r="Q4729" s="147">
        <f>VLOOKUP(O4729,Stock[],3,FALSE)</f>
        <v>1</v>
      </c>
      <c r="R4729" s="147">
        <f>VLOOKUP(O4729,Stock[],4,FALSE)</f>
        <v>12</v>
      </c>
      <c r="S4729" s="146"/>
      <c r="T4729" s="147">
        <f>(DailySales!$S4729/DailySales!$R4729)+DailySales!$U4729</f>
        <v>30</v>
      </c>
      <c r="U4729" s="146">
        <v>30</v>
      </c>
      <c r="V4729" s="148">
        <f>+DailySales!$T4729*DailySales!$R4729</f>
        <v>360</v>
      </c>
      <c r="W4729" s="148">
        <f>+DailySales!$V4729*DailySales!$Q4729</f>
        <v>360</v>
      </c>
      <c r="X4729" s="148">
        <f>VLOOKUP(O4729,Stock[],6,FALSE)</f>
        <v>1530</v>
      </c>
      <c r="Y4729" s="148">
        <f>+DailySales!$V4729*DailySales!$X4729</f>
        <v>550800</v>
      </c>
      <c r="Z4729" s="146"/>
      <c r="AA4729" s="146"/>
      <c r="AB4729" s="146"/>
      <c r="AC4729" s="146"/>
      <c r="AD4729" s="146"/>
      <c r="AE4729" s="149"/>
      <c r="AF4729" s="150"/>
      <c r="AG4729" s="151"/>
      <c r="AH4729" s="150"/>
      <c r="AI4729" s="151"/>
      <c r="AJ4729" s="150"/>
      <c r="AK4729" s="151"/>
      <c r="AL4729" s="34"/>
      <c r="AM4729" s="39"/>
      <c r="AN472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550800</v>
      </c>
    </row>
    <row r="4730" spans="1:40" ht="19.5" customHeight="1" x14ac:dyDescent="0.25">
      <c r="A4730" s="141">
        <f t="shared" si="846"/>
        <v>2026</v>
      </c>
      <c r="B4730" s="141">
        <f t="shared" si="847"/>
        <v>2</v>
      </c>
      <c r="C4730" s="154">
        <v>46080</v>
      </c>
      <c r="D4730" s="142">
        <f t="shared" ca="1" si="848"/>
        <v>46097</v>
      </c>
      <c r="E4730" s="142" t="str">
        <f t="shared" ca="1" si="849"/>
        <v>0-Months</v>
      </c>
      <c r="F4730" s="142" t="str">
        <f>VLOOKUP(O4730,Stock[],5,FALSE)</f>
        <v>BE</v>
      </c>
      <c r="G4730" s="143" t="s">
        <v>3955</v>
      </c>
      <c r="H4730" s="144"/>
      <c r="I4730" s="145" t="s">
        <v>228</v>
      </c>
      <c r="J4730" s="141" t="str">
        <f>VLOOKUP(I4730,Customers[],2,FALSE)</f>
        <v>ဦးအေးခင်မောင်</v>
      </c>
      <c r="K4730" s="141" t="str">
        <f>VLOOKUP(I4730,Customers[],4,FALSE)</f>
        <v>Meiktila</v>
      </c>
      <c r="L4730" s="32" t="str">
        <f>VLOOKUP(Table85[[#This Row],[CustomerID]],Table!H:K,3,0)</f>
        <v>မိတ္ထီလာ</v>
      </c>
      <c r="M4730" s="141" t="str">
        <f>VLOOKUP(I4730,Customers[],5,FALSE)</f>
        <v>WholeSales</v>
      </c>
      <c r="N4730" s="145" t="s">
        <v>10</v>
      </c>
      <c r="O4730" s="146" t="s">
        <v>217</v>
      </c>
      <c r="P4730" s="141" t="str">
        <f>VLOOKUP(O4730,Stock[],2,FALSE)</f>
        <v>လိမ္မော်ဖြူ</v>
      </c>
      <c r="Q4730" s="147">
        <f>VLOOKUP(O4730,Stock[],3,FALSE)</f>
        <v>0.64</v>
      </c>
      <c r="R4730" s="147">
        <f>VLOOKUP(O4730,Stock[],4,FALSE)</f>
        <v>24</v>
      </c>
      <c r="S4730" s="146"/>
      <c r="T4730" s="147">
        <f>(DailySales!$S4730/DailySales!$R4730)+DailySales!$U4730</f>
        <v>50</v>
      </c>
      <c r="U4730" s="146">
        <v>50</v>
      </c>
      <c r="V4730" s="148">
        <f>+DailySales!$T4730*DailySales!$R4730</f>
        <v>1200</v>
      </c>
      <c r="W4730" s="148">
        <f>+DailySales!$V4730*DailySales!$Q4730</f>
        <v>768</v>
      </c>
      <c r="X4730" s="148">
        <f>VLOOKUP(O4730,Stock[],6,FALSE)</f>
        <v>1330</v>
      </c>
      <c r="Y4730" s="148">
        <f>+DailySales!$V4730*DailySales!$X4730</f>
        <v>1596000</v>
      </c>
      <c r="Z4730" s="146"/>
      <c r="AA4730" s="146"/>
      <c r="AB4730" s="146"/>
      <c r="AC4730" s="146">
        <v>8400</v>
      </c>
      <c r="AD4730" s="146"/>
      <c r="AE4730" s="149"/>
      <c r="AF4730" s="150"/>
      <c r="AG4730" s="151"/>
      <c r="AH4730" s="150">
        <v>46086</v>
      </c>
      <c r="AI4730" s="151">
        <v>1587600</v>
      </c>
      <c r="AJ4730" s="150"/>
      <c r="AK4730" s="151"/>
      <c r="AL4730" s="34"/>
      <c r="AM4730" s="39"/>
      <c r="AN473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31" spans="1:40" ht="19.5" customHeight="1" x14ac:dyDescent="0.25">
      <c r="A4731" s="141">
        <f t="shared" si="846"/>
        <v>2026</v>
      </c>
      <c r="B4731" s="141">
        <f t="shared" si="847"/>
        <v>2</v>
      </c>
      <c r="C4731" s="154">
        <v>46080</v>
      </c>
      <c r="D4731" s="142">
        <f t="shared" ca="1" si="848"/>
        <v>46097</v>
      </c>
      <c r="E4731" s="142" t="str">
        <f t="shared" ca="1" si="849"/>
        <v>0-Months</v>
      </c>
      <c r="F4731" s="142" t="str">
        <f>VLOOKUP(O4731,Stock[],5,FALSE)</f>
        <v>BE</v>
      </c>
      <c r="G4731" s="143" t="s">
        <v>3955</v>
      </c>
      <c r="H4731" s="144"/>
      <c r="I4731" s="145" t="s">
        <v>228</v>
      </c>
      <c r="J4731" s="141" t="str">
        <f>VLOOKUP(I4731,Customers[],2,FALSE)</f>
        <v>ဦးအေးခင်မောင်</v>
      </c>
      <c r="K4731" s="141" t="str">
        <f>VLOOKUP(I4731,Customers[],4,FALSE)</f>
        <v>Meiktila</v>
      </c>
      <c r="L4731" s="32" t="str">
        <f>VLOOKUP(Table85[[#This Row],[CustomerID]],Table!H:K,3,0)</f>
        <v>မိတ္ထီလာ</v>
      </c>
      <c r="M4731" s="141" t="str">
        <f>VLOOKUP(I4731,Customers[],5,FALSE)</f>
        <v>WholeSales</v>
      </c>
      <c r="N4731" s="145" t="s">
        <v>10</v>
      </c>
      <c r="O4731" s="146" t="s">
        <v>2465</v>
      </c>
      <c r="P4731" s="141" t="str">
        <f>VLOOKUP(O4731,Stock[],2,FALSE)</f>
        <v>မိုးနဲကွန်ကီး</v>
      </c>
      <c r="Q4731" s="147">
        <f>VLOOKUP(O4731,Stock[],3,FALSE)</f>
        <v>0.64</v>
      </c>
      <c r="R4731" s="147">
        <f>VLOOKUP(O4731,Stock[],4,FALSE)</f>
        <v>14</v>
      </c>
      <c r="S4731" s="146"/>
      <c r="T4731" s="147">
        <f>(DailySales!$S4731/DailySales!$R4731)+DailySales!$U4731</f>
        <v>20</v>
      </c>
      <c r="U4731" s="146">
        <v>20</v>
      </c>
      <c r="V4731" s="148">
        <f>+DailySales!$T4731*DailySales!$R4731</f>
        <v>280</v>
      </c>
      <c r="W4731" s="148">
        <f>+DailySales!$V4731*DailySales!$Q4731</f>
        <v>179.20000000000002</v>
      </c>
      <c r="X4731" s="148">
        <f>VLOOKUP(O4731,Stock[],6,FALSE)</f>
        <v>1700</v>
      </c>
      <c r="Y4731" s="148">
        <f>+DailySales!$V4731*DailySales!$X4731</f>
        <v>476000</v>
      </c>
      <c r="Z4731" s="146"/>
      <c r="AA4731" s="146"/>
      <c r="AB4731" s="146"/>
      <c r="AC4731" s="146"/>
      <c r="AD4731" s="146"/>
      <c r="AE4731" s="149"/>
      <c r="AF4731" s="150"/>
      <c r="AG4731" s="151"/>
      <c r="AH4731" s="150">
        <v>46086</v>
      </c>
      <c r="AI4731" s="151">
        <v>476000</v>
      </c>
      <c r="AJ4731" s="150"/>
      <c r="AK4731" s="151"/>
      <c r="AL4731" s="34"/>
      <c r="AM4731" s="39"/>
      <c r="AN473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32" spans="1:40" ht="19.5" customHeight="1" x14ac:dyDescent="0.25">
      <c r="A4732" s="141">
        <f t="shared" si="846"/>
        <v>2026</v>
      </c>
      <c r="B4732" s="141">
        <f t="shared" si="847"/>
        <v>2</v>
      </c>
      <c r="C4732" s="154">
        <v>46080</v>
      </c>
      <c r="D4732" s="142">
        <f t="shared" ca="1" si="848"/>
        <v>46097</v>
      </c>
      <c r="E4732" s="142" t="str">
        <f t="shared" ca="1" si="849"/>
        <v>0-Months</v>
      </c>
      <c r="F4732" s="142" t="str">
        <f>VLOOKUP(O4732,Stock[],5,FALSE)</f>
        <v>BE</v>
      </c>
      <c r="G4732" s="143" t="s">
        <v>3956</v>
      </c>
      <c r="H4732" s="144"/>
      <c r="I4732" s="145" t="s">
        <v>181</v>
      </c>
      <c r="J4732" s="141" t="str">
        <f>VLOOKUP(I4732,Customers[],2,FALSE)</f>
        <v>ရွှေမြင်း(ရွှေခြင်္သေ့)</v>
      </c>
      <c r="K4732" s="141" t="str">
        <f>VLOOKUP(I4732,Customers[],4,FALSE)</f>
        <v>Meiktila</v>
      </c>
      <c r="L4732" s="32" t="str">
        <f>VLOOKUP(Table85[[#This Row],[CustomerID]],Table!H:K,3,0)</f>
        <v>မိတ္ထီလာ</v>
      </c>
      <c r="M4732" s="141" t="str">
        <f>VLOOKUP(I4732,Customers[],5,FALSE)</f>
        <v>WholeSales/Contract</v>
      </c>
      <c r="N4732" s="145" t="s">
        <v>10</v>
      </c>
      <c r="O4732" s="146" t="s">
        <v>240</v>
      </c>
      <c r="P4732" s="141" t="str">
        <f>VLOOKUP(O4732,Stock[],2,FALSE)</f>
        <v>သံပုရာအရက်</v>
      </c>
      <c r="Q4732" s="147">
        <f>VLOOKUP(O4732,Stock[],3,FALSE)</f>
        <v>0.64</v>
      </c>
      <c r="R4732" s="147">
        <f>VLOOKUP(O4732,Stock[],4,FALSE)</f>
        <v>14</v>
      </c>
      <c r="S4732" s="146"/>
      <c r="T4732" s="147">
        <f>(DailySales!$S4732/DailySales!$R4732)+DailySales!$U4732</f>
        <v>10</v>
      </c>
      <c r="U4732" s="146">
        <v>10</v>
      </c>
      <c r="V4732" s="148">
        <f>+DailySales!$T4732*DailySales!$R4732</f>
        <v>140</v>
      </c>
      <c r="W4732" s="148">
        <f>+DailySales!$V4732*DailySales!$Q4732</f>
        <v>89.600000000000009</v>
      </c>
      <c r="X4732" s="148">
        <f>VLOOKUP(O4732,Stock[],6,FALSE)</f>
        <v>1330</v>
      </c>
      <c r="Y4732" s="148">
        <f>+DailySales!$V4732*DailySales!$X4732</f>
        <v>186200</v>
      </c>
      <c r="Z4732" s="146"/>
      <c r="AA4732" s="146"/>
      <c r="AB4732" s="146"/>
      <c r="AC4732" s="146"/>
      <c r="AD4732" s="146"/>
      <c r="AE4732" s="149"/>
      <c r="AF4732" s="150"/>
      <c r="AG4732" s="151"/>
      <c r="AH4732" s="150"/>
      <c r="AI4732" s="151"/>
      <c r="AJ4732" s="150"/>
      <c r="AK4732" s="151"/>
      <c r="AL4732" s="34"/>
      <c r="AM4732" s="39"/>
      <c r="AN473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4733" spans="1:40" ht="19.5" customHeight="1" x14ac:dyDescent="0.25">
      <c r="A4733" s="141">
        <f t="shared" si="846"/>
        <v>2026</v>
      </c>
      <c r="B4733" s="141">
        <f t="shared" si="847"/>
        <v>2</v>
      </c>
      <c r="C4733" s="154">
        <v>46080</v>
      </c>
      <c r="D4733" s="142">
        <f t="shared" ca="1" si="848"/>
        <v>46097</v>
      </c>
      <c r="E4733" s="142" t="str">
        <f t="shared" ca="1" si="849"/>
        <v>0-Months</v>
      </c>
      <c r="F4733" s="142" t="str">
        <f>VLOOKUP(O4733,Stock[],5,FALSE)</f>
        <v>BE</v>
      </c>
      <c r="G4733" s="143" t="s">
        <v>3956</v>
      </c>
      <c r="H4733" s="144"/>
      <c r="I4733" s="145" t="s">
        <v>181</v>
      </c>
      <c r="J4733" s="141" t="str">
        <f>VLOOKUP(I4733,Customers[],2,FALSE)</f>
        <v>ရွှေမြင်း(ရွှေခြင်္သေ့)</v>
      </c>
      <c r="K4733" s="141" t="str">
        <f>VLOOKUP(I4733,Customers[],4,FALSE)</f>
        <v>Meiktila</v>
      </c>
      <c r="L4733" s="32" t="str">
        <f>VLOOKUP(Table85[[#This Row],[CustomerID]],Table!H:K,3,0)</f>
        <v>မိတ္ထီလာ</v>
      </c>
      <c r="M4733" s="141" t="str">
        <f>VLOOKUP(I4733,Customers[],5,FALSE)</f>
        <v>WholeSales/Contract</v>
      </c>
      <c r="N4733" s="145" t="s">
        <v>10</v>
      </c>
      <c r="O4733" s="146" t="s">
        <v>220</v>
      </c>
      <c r="P4733" s="141" t="str">
        <f>VLOOKUP(O4733,Stock[],2,FALSE)</f>
        <v>မြန်မာရှောက်ပျား</v>
      </c>
      <c r="Q4733" s="147">
        <f>VLOOKUP(O4733,Stock[],3,FALSE)</f>
        <v>0.64</v>
      </c>
      <c r="R4733" s="147">
        <f>VLOOKUP(O4733,Stock[],4,FALSE)</f>
        <v>14</v>
      </c>
      <c r="S4733" s="146"/>
      <c r="T4733" s="147">
        <f>(DailySales!$S4733/DailySales!$R4733)+DailySales!$U4733</f>
        <v>15</v>
      </c>
      <c r="U4733" s="146">
        <v>15</v>
      </c>
      <c r="V4733" s="148">
        <f>+DailySales!$T4733*DailySales!$R4733</f>
        <v>210</v>
      </c>
      <c r="W4733" s="148">
        <f>+DailySales!$V4733*DailySales!$Q4733</f>
        <v>134.4</v>
      </c>
      <c r="X4733" s="148">
        <f>VLOOKUP(O4733,Stock[],6,FALSE)</f>
        <v>1370</v>
      </c>
      <c r="Y4733" s="148">
        <f>+DailySales!$V4733*DailySales!$X4733</f>
        <v>287700</v>
      </c>
      <c r="Z4733" s="146"/>
      <c r="AA4733" s="146"/>
      <c r="AB4733" s="146"/>
      <c r="AC4733" s="146"/>
      <c r="AD4733" s="146"/>
      <c r="AE4733" s="149"/>
      <c r="AF4733" s="150"/>
      <c r="AG4733" s="151"/>
      <c r="AH4733" s="150"/>
      <c r="AI4733" s="151"/>
      <c r="AJ4733" s="150"/>
      <c r="AK4733" s="151"/>
      <c r="AL4733" s="34"/>
      <c r="AM4733" s="39"/>
      <c r="AN473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287700</v>
      </c>
    </row>
    <row r="4734" spans="1:40" ht="19.5" customHeight="1" x14ac:dyDescent="0.25">
      <c r="A4734" s="141">
        <f t="shared" si="846"/>
        <v>2026</v>
      </c>
      <c r="B4734" s="141">
        <f t="shared" si="847"/>
        <v>2</v>
      </c>
      <c r="C4734" s="154">
        <v>46080</v>
      </c>
      <c r="D4734" s="142">
        <f t="shared" ca="1" si="848"/>
        <v>46097</v>
      </c>
      <c r="E4734" s="142" t="str">
        <f t="shared" ca="1" si="849"/>
        <v>0-Months</v>
      </c>
      <c r="F4734" s="142" t="str">
        <f>VLOOKUP(O4734,Stock[],5,FALSE)</f>
        <v>BE</v>
      </c>
      <c r="G4734" s="143" t="s">
        <v>3956</v>
      </c>
      <c r="H4734" s="144"/>
      <c r="I4734" s="145" t="s">
        <v>181</v>
      </c>
      <c r="J4734" s="141" t="str">
        <f>VLOOKUP(I4734,Customers[],2,FALSE)</f>
        <v>ရွှေမြင်း(ရွှေခြင်္သေ့)</v>
      </c>
      <c r="K4734" s="141" t="str">
        <f>VLOOKUP(I4734,Customers[],4,FALSE)</f>
        <v>Meiktila</v>
      </c>
      <c r="L4734" s="32" t="str">
        <f>VLOOKUP(Table85[[#This Row],[CustomerID]],Table!H:K,3,0)</f>
        <v>မိတ္ထီလာ</v>
      </c>
      <c r="M4734" s="141" t="str">
        <f>VLOOKUP(I4734,Customers[],5,FALSE)</f>
        <v>WholeSales/Contract</v>
      </c>
      <c r="N4734" s="145" t="s">
        <v>10</v>
      </c>
      <c r="O4734" s="146" t="s">
        <v>217</v>
      </c>
      <c r="P4734" s="141" t="str">
        <f>VLOOKUP(O4734,Stock[],2,FALSE)</f>
        <v>လိမ္မော်ဖြူ</v>
      </c>
      <c r="Q4734" s="147">
        <f>VLOOKUP(O4734,Stock[],3,FALSE)</f>
        <v>0.64</v>
      </c>
      <c r="R4734" s="147">
        <f>VLOOKUP(O4734,Stock[],4,FALSE)</f>
        <v>24</v>
      </c>
      <c r="S4734" s="146"/>
      <c r="T4734" s="147">
        <f>(DailySales!$S4734/DailySales!$R4734)+DailySales!$U4734</f>
        <v>20</v>
      </c>
      <c r="U4734" s="146">
        <v>20</v>
      </c>
      <c r="V4734" s="148">
        <f>+DailySales!$T4734*DailySales!$R4734</f>
        <v>480</v>
      </c>
      <c r="W4734" s="148">
        <f>+DailySales!$V4734*DailySales!$Q4734</f>
        <v>307.2</v>
      </c>
      <c r="X4734" s="148">
        <f>VLOOKUP(O4734,Stock[],6,FALSE)</f>
        <v>1330</v>
      </c>
      <c r="Y4734" s="148">
        <f>+DailySales!$V4734*DailySales!$X4734</f>
        <v>638400</v>
      </c>
      <c r="Z4734" s="146"/>
      <c r="AA4734" s="146"/>
      <c r="AB4734" s="146"/>
      <c r="AC4734" s="146"/>
      <c r="AD4734" s="146"/>
      <c r="AE4734" s="149"/>
      <c r="AF4734" s="150"/>
      <c r="AG4734" s="151"/>
      <c r="AH4734" s="150"/>
      <c r="AI4734" s="151"/>
      <c r="AJ4734" s="150"/>
      <c r="AK4734" s="151"/>
      <c r="AL4734" s="34"/>
      <c r="AM4734" s="39"/>
      <c r="AN473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638400</v>
      </c>
    </row>
    <row r="4735" spans="1:40" ht="19.5" customHeight="1" x14ac:dyDescent="0.25">
      <c r="A4735" s="141">
        <f t="shared" si="846"/>
        <v>2026</v>
      </c>
      <c r="B4735" s="141">
        <f t="shared" si="847"/>
        <v>2</v>
      </c>
      <c r="C4735" s="154">
        <v>46080</v>
      </c>
      <c r="D4735" s="142">
        <f t="shared" ca="1" si="848"/>
        <v>46097</v>
      </c>
      <c r="E4735" s="142" t="str">
        <f t="shared" ca="1" si="849"/>
        <v>0-Months</v>
      </c>
      <c r="F4735" s="142" t="str">
        <f>VLOOKUP(O4735,Stock[],5,FALSE)</f>
        <v>BE</v>
      </c>
      <c r="G4735" s="143" t="s">
        <v>3956</v>
      </c>
      <c r="H4735" s="144"/>
      <c r="I4735" s="145" t="s">
        <v>181</v>
      </c>
      <c r="J4735" s="141" t="str">
        <f>VLOOKUP(I4735,Customers[],2,FALSE)</f>
        <v>ရွှေမြင်း(ရွှေခြင်္သေ့)</v>
      </c>
      <c r="K4735" s="141" t="str">
        <f>VLOOKUP(I4735,Customers[],4,FALSE)</f>
        <v>Meiktila</v>
      </c>
      <c r="L4735" s="32" t="str">
        <f>VLOOKUP(Table85[[#This Row],[CustomerID]],Table!H:K,3,0)</f>
        <v>မိတ္ထီလာ</v>
      </c>
      <c r="M4735" s="141" t="str">
        <f>VLOOKUP(I4735,Customers[],5,FALSE)</f>
        <v>WholeSales/Contract</v>
      </c>
      <c r="N4735" s="145" t="s">
        <v>10</v>
      </c>
      <c r="O4735" s="146" t="s">
        <v>2120</v>
      </c>
      <c r="P4735" s="141" t="str">
        <f>VLOOKUP(O4735,Stock[],2,FALSE)</f>
        <v>ဇေ အရက်သန့်</v>
      </c>
      <c r="Q4735" s="147">
        <f>VLOOKUP(O4735,Stock[],3,FALSE)</f>
        <v>0.64</v>
      </c>
      <c r="R4735" s="147">
        <f>VLOOKUP(O4735,Stock[],4,FALSE)</f>
        <v>14</v>
      </c>
      <c r="S4735" s="146"/>
      <c r="T4735" s="147">
        <f>(DailySales!$S4735/DailySales!$R4735)+DailySales!$U4735</f>
        <v>20</v>
      </c>
      <c r="U4735" s="146">
        <v>20</v>
      </c>
      <c r="V4735" s="148">
        <f>+DailySales!$T4735*DailySales!$R4735</f>
        <v>280</v>
      </c>
      <c r="W4735" s="148">
        <f>+DailySales!$V4735*DailySales!$Q4735</f>
        <v>179.20000000000002</v>
      </c>
      <c r="X4735" s="148">
        <f>VLOOKUP(O4735,Stock[],6,FALSE)</f>
        <v>1380</v>
      </c>
      <c r="Y4735" s="148">
        <f>+DailySales!$V4735*DailySales!$X4735</f>
        <v>386400</v>
      </c>
      <c r="Z4735" s="146"/>
      <c r="AA4735" s="146"/>
      <c r="AB4735" s="146"/>
      <c r="AC4735" s="146"/>
      <c r="AD4735" s="146"/>
      <c r="AE4735" s="149"/>
      <c r="AF4735" s="150"/>
      <c r="AG4735" s="151"/>
      <c r="AH4735" s="150"/>
      <c r="AI4735" s="151"/>
      <c r="AJ4735" s="150"/>
      <c r="AK4735" s="151"/>
      <c r="AL4735" s="34"/>
      <c r="AM4735" s="39"/>
      <c r="AN473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386400</v>
      </c>
    </row>
    <row r="4736" spans="1:40" ht="19.5" customHeight="1" x14ac:dyDescent="0.25">
      <c r="A4736" s="141">
        <f t="shared" si="846"/>
        <v>2026</v>
      </c>
      <c r="B4736" s="141">
        <f t="shared" si="847"/>
        <v>2</v>
      </c>
      <c r="C4736" s="154">
        <v>46080</v>
      </c>
      <c r="D4736" s="142">
        <f t="shared" ca="1" si="848"/>
        <v>46097</v>
      </c>
      <c r="E4736" s="142" t="str">
        <f t="shared" ca="1" si="849"/>
        <v>0-Months</v>
      </c>
      <c r="F4736" s="142" t="str">
        <f>VLOOKUP(O4736,Stock[],5,FALSE)</f>
        <v>BE</v>
      </c>
      <c r="G4736" s="143" t="s">
        <v>3956</v>
      </c>
      <c r="H4736" s="144"/>
      <c r="I4736" s="145" t="s">
        <v>181</v>
      </c>
      <c r="J4736" s="141" t="str">
        <f>VLOOKUP(I4736,Customers[],2,FALSE)</f>
        <v>ရွှေမြင်း(ရွှေခြင်္သေ့)</v>
      </c>
      <c r="K4736" s="141" t="str">
        <f>VLOOKUP(I4736,Customers[],4,FALSE)</f>
        <v>Meiktila</v>
      </c>
      <c r="L4736" s="32" t="str">
        <f>VLOOKUP(Table85[[#This Row],[CustomerID]],Table!H:K,3,0)</f>
        <v>မိတ္ထီလာ</v>
      </c>
      <c r="M4736" s="141" t="str">
        <f>VLOOKUP(I4736,Customers[],5,FALSE)</f>
        <v>WholeSales/Contract</v>
      </c>
      <c r="N4736" s="145" t="s">
        <v>10</v>
      </c>
      <c r="O4736" s="146" t="s">
        <v>214</v>
      </c>
      <c r="P4736" s="141" t="str">
        <f>VLOOKUP(O4736,Stock[],2,FALSE)</f>
        <v>ကောင်းကြည်</v>
      </c>
      <c r="Q4736" s="147">
        <f>VLOOKUP(O4736,Stock[],3,FALSE)</f>
        <v>0.64</v>
      </c>
      <c r="R4736" s="147">
        <f>VLOOKUP(O4736,Stock[],4,FALSE)</f>
        <v>14</v>
      </c>
      <c r="S4736" s="146"/>
      <c r="T4736" s="147">
        <f>(DailySales!$S4736/DailySales!$R4736)+DailySales!$U4736</f>
        <v>5</v>
      </c>
      <c r="U4736" s="146">
        <v>5</v>
      </c>
      <c r="V4736" s="148">
        <f>+DailySales!$T4736*DailySales!$R4736</f>
        <v>70</v>
      </c>
      <c r="W4736" s="148">
        <f>+DailySales!$V4736*DailySales!$Q4736</f>
        <v>44.800000000000004</v>
      </c>
      <c r="X4736" s="148">
        <f>VLOOKUP(O4736,Stock[],6,FALSE)</f>
        <v>1330</v>
      </c>
      <c r="Y4736" s="148">
        <f>+DailySales!$V4736*DailySales!$X4736</f>
        <v>93100</v>
      </c>
      <c r="Z4736" s="146"/>
      <c r="AA4736" s="146"/>
      <c r="AB4736" s="146"/>
      <c r="AC4736" s="146"/>
      <c r="AD4736" s="146"/>
      <c r="AE4736" s="149"/>
      <c r="AF4736" s="150"/>
      <c r="AG4736" s="151"/>
      <c r="AH4736" s="150"/>
      <c r="AI4736" s="151"/>
      <c r="AJ4736" s="150"/>
      <c r="AK4736" s="151"/>
      <c r="AL4736" s="34"/>
      <c r="AM4736" s="39"/>
      <c r="AN473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</v>
      </c>
    </row>
    <row r="4737" spans="1:40" ht="19.5" customHeight="1" x14ac:dyDescent="0.25">
      <c r="A4737" s="141">
        <f t="shared" si="846"/>
        <v>2026</v>
      </c>
      <c r="B4737" s="141">
        <f t="shared" si="847"/>
        <v>2</v>
      </c>
      <c r="C4737" s="154">
        <v>46080</v>
      </c>
      <c r="D4737" s="142">
        <f t="shared" ca="1" si="848"/>
        <v>46097</v>
      </c>
      <c r="E4737" s="142" t="str">
        <f t="shared" ca="1" si="849"/>
        <v>0-Months</v>
      </c>
      <c r="F4737" s="142" t="str">
        <f>VLOOKUP(O4737,Stock[],5,FALSE)</f>
        <v>BE</v>
      </c>
      <c r="G4737" s="143" t="s">
        <v>3956</v>
      </c>
      <c r="H4737" s="144"/>
      <c r="I4737" s="145" t="s">
        <v>181</v>
      </c>
      <c r="J4737" s="141" t="str">
        <f>VLOOKUP(I4737,Customers[],2,FALSE)</f>
        <v>ရွှေမြင်း(ရွှေခြင်္သေ့)</v>
      </c>
      <c r="K4737" s="141" t="str">
        <f>VLOOKUP(I4737,Customers[],4,FALSE)</f>
        <v>Meiktila</v>
      </c>
      <c r="L4737" s="32" t="str">
        <f>VLOOKUP(Table85[[#This Row],[CustomerID]],Table!H:K,3,0)</f>
        <v>မိတ္ထီလာ</v>
      </c>
      <c r="M4737" s="141" t="str">
        <f>VLOOKUP(I4737,Customers[],5,FALSE)</f>
        <v>WholeSales/Contract</v>
      </c>
      <c r="N4737" s="145" t="s">
        <v>10</v>
      </c>
      <c r="O4737" s="146" t="s">
        <v>205</v>
      </c>
      <c r="P4737" s="141" t="str">
        <f>VLOOKUP(O4737,Stock[],2,FALSE)</f>
        <v>ကောင်းကြည် ကော် 25%  (1Ltr )</v>
      </c>
      <c r="Q4737" s="147">
        <f>VLOOKUP(O4737,Stock[],3,FALSE)</f>
        <v>1</v>
      </c>
      <c r="R4737" s="147">
        <f>VLOOKUP(O4737,Stock[],4,FALSE)</f>
        <v>12</v>
      </c>
      <c r="S4737" s="146"/>
      <c r="T4737" s="147">
        <f>(DailySales!$S4737/DailySales!$R4737)+DailySales!$U4737</f>
        <v>5</v>
      </c>
      <c r="U4737" s="146">
        <v>5</v>
      </c>
      <c r="V4737" s="148">
        <f>+DailySales!$T4737*DailySales!$R4737</f>
        <v>60</v>
      </c>
      <c r="W4737" s="148">
        <f>+DailySales!$V4737*DailySales!$Q4737</f>
        <v>60</v>
      </c>
      <c r="X4737" s="148">
        <f>VLOOKUP(O4737,Stock[],6,FALSE)</f>
        <v>1530</v>
      </c>
      <c r="Y4737" s="148">
        <f>+DailySales!$V4737*DailySales!$X4737</f>
        <v>91800</v>
      </c>
      <c r="Z4737" s="146"/>
      <c r="AA4737" s="146"/>
      <c r="AB4737" s="146"/>
      <c r="AC4737" s="146"/>
      <c r="AD4737" s="146"/>
      <c r="AE4737" s="149"/>
      <c r="AF4737" s="150"/>
      <c r="AG4737" s="151"/>
      <c r="AH4737" s="150"/>
      <c r="AI4737" s="151"/>
      <c r="AJ4737" s="150"/>
      <c r="AK4737" s="151"/>
      <c r="AL4737" s="34"/>
      <c r="AM4737" s="39"/>
      <c r="AN473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91800</v>
      </c>
    </row>
    <row r="4738" spans="1:40" ht="19.5" customHeight="1" x14ac:dyDescent="0.25">
      <c r="A4738" s="141">
        <f t="shared" si="846"/>
        <v>2026</v>
      </c>
      <c r="B4738" s="141">
        <f t="shared" si="847"/>
        <v>2</v>
      </c>
      <c r="C4738" s="154">
        <v>46080</v>
      </c>
      <c r="D4738" s="142">
        <f t="shared" ca="1" si="848"/>
        <v>46097</v>
      </c>
      <c r="E4738" s="142" t="str">
        <f t="shared" ca="1" si="849"/>
        <v>0-Months</v>
      </c>
      <c r="F4738" s="142" t="str">
        <f>VLOOKUP(O4738,Stock[],5,FALSE)</f>
        <v>BE</v>
      </c>
      <c r="G4738" s="143" t="s">
        <v>3956</v>
      </c>
      <c r="H4738" s="144"/>
      <c r="I4738" s="145" t="s">
        <v>181</v>
      </c>
      <c r="J4738" s="141" t="str">
        <f>VLOOKUP(I4738,Customers[],2,FALSE)</f>
        <v>ရွှေမြင်း(ရွှေခြင်္သေ့)</v>
      </c>
      <c r="K4738" s="141" t="str">
        <f>VLOOKUP(I4738,Customers[],4,FALSE)</f>
        <v>Meiktila</v>
      </c>
      <c r="L4738" s="32" t="str">
        <f>VLOOKUP(Table85[[#This Row],[CustomerID]],Table!H:K,3,0)</f>
        <v>မိတ္ထီလာ</v>
      </c>
      <c r="M4738" s="141" t="str">
        <f>VLOOKUP(I4738,Customers[],5,FALSE)</f>
        <v>WholeSales/Contract</v>
      </c>
      <c r="N4738" s="145" t="s">
        <v>10</v>
      </c>
      <c r="O4738" s="146" t="s">
        <v>2465</v>
      </c>
      <c r="P4738" s="141" t="str">
        <f>VLOOKUP(O4738,Stock[],2,FALSE)</f>
        <v>မိုးနဲကွန်ကီး</v>
      </c>
      <c r="Q4738" s="147">
        <f>VLOOKUP(O4738,Stock[],3,FALSE)</f>
        <v>0.64</v>
      </c>
      <c r="R4738" s="147">
        <f>VLOOKUP(O4738,Stock[],4,FALSE)</f>
        <v>14</v>
      </c>
      <c r="S4738" s="146"/>
      <c r="T4738" s="147">
        <f>(DailySales!$S4738/DailySales!$R4738)+DailySales!$U4738</f>
        <v>5</v>
      </c>
      <c r="U4738" s="146">
        <v>5</v>
      </c>
      <c r="V4738" s="148">
        <f>+DailySales!$T4738*DailySales!$R4738</f>
        <v>70</v>
      </c>
      <c r="W4738" s="148">
        <f>+DailySales!$V4738*DailySales!$Q4738</f>
        <v>44.800000000000004</v>
      </c>
      <c r="X4738" s="148">
        <f>VLOOKUP(O4738,Stock[],6,FALSE)</f>
        <v>1700</v>
      </c>
      <c r="Y4738" s="148">
        <f>+DailySales!$V4738*DailySales!$X4738</f>
        <v>119000</v>
      </c>
      <c r="Z4738" s="146"/>
      <c r="AA4738" s="146"/>
      <c r="AB4738" s="146"/>
      <c r="AC4738" s="146"/>
      <c r="AD4738" s="146"/>
      <c r="AE4738" s="149"/>
      <c r="AF4738" s="150"/>
      <c r="AG4738" s="151"/>
      <c r="AH4738" s="150"/>
      <c r="AI4738" s="151"/>
      <c r="AJ4738" s="150"/>
      <c r="AK4738" s="151"/>
      <c r="AL4738" s="34"/>
      <c r="AM4738" s="39"/>
      <c r="AN473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119000</v>
      </c>
    </row>
    <row r="4739" spans="1:40" ht="19.5" customHeight="1" x14ac:dyDescent="0.25">
      <c r="A4739" s="141">
        <f t="shared" si="846"/>
        <v>2026</v>
      </c>
      <c r="B4739" s="141">
        <f t="shared" si="847"/>
        <v>2</v>
      </c>
      <c r="C4739" s="154">
        <v>46080</v>
      </c>
      <c r="D4739" s="142">
        <f t="shared" ca="1" si="848"/>
        <v>46097</v>
      </c>
      <c r="E4739" s="142" t="str">
        <f t="shared" ca="1" si="849"/>
        <v>0-Months</v>
      </c>
      <c r="F4739" s="142" t="str">
        <f>VLOOKUP(O4739,Stock[],5,FALSE)</f>
        <v>BE</v>
      </c>
      <c r="G4739" s="143" t="s">
        <v>3957</v>
      </c>
      <c r="H4739" s="144"/>
      <c r="I4739" s="145" t="s">
        <v>180</v>
      </c>
      <c r="J4739" s="141" t="str">
        <f>VLOOKUP(I4739,Customers[],2,FALSE)</f>
        <v>ရွှေမြင်း</v>
      </c>
      <c r="K4739" s="141" t="str">
        <f>VLOOKUP(I4739,Customers[],4,FALSE)</f>
        <v>Meiktila</v>
      </c>
      <c r="L4739" s="32" t="str">
        <f>VLOOKUP(Table85[[#This Row],[CustomerID]],Table!H:K,3,0)</f>
        <v>မိတ္ထီလာ</v>
      </c>
      <c r="M4739" s="141" t="str">
        <f>VLOOKUP(I4739,Customers[],5,FALSE)</f>
        <v>WholeSales/Contract</v>
      </c>
      <c r="N4739" s="145" t="s">
        <v>10</v>
      </c>
      <c r="O4739" s="146" t="s">
        <v>220</v>
      </c>
      <c r="P4739" s="141" t="str">
        <f>VLOOKUP(O4739,Stock[],2,FALSE)</f>
        <v>မြန်မာရှောက်ပျား</v>
      </c>
      <c r="Q4739" s="147">
        <f>VLOOKUP(O4739,Stock[],3,FALSE)</f>
        <v>0.64</v>
      </c>
      <c r="R4739" s="147">
        <f>VLOOKUP(O4739,Stock[],4,FALSE)</f>
        <v>14</v>
      </c>
      <c r="S4739" s="146"/>
      <c r="T4739" s="147">
        <f>(DailySales!$S4739/DailySales!$R4739)+DailySales!$U4739</f>
        <v>10</v>
      </c>
      <c r="U4739" s="146">
        <v>10</v>
      </c>
      <c r="V4739" s="148">
        <f>+DailySales!$T4739*DailySales!$R4739</f>
        <v>140</v>
      </c>
      <c r="W4739" s="148">
        <f>+DailySales!$V4739*DailySales!$Q4739</f>
        <v>89.600000000000009</v>
      </c>
      <c r="X4739" s="148">
        <f>VLOOKUP(O4739,Stock[],6,FALSE)</f>
        <v>1370</v>
      </c>
      <c r="Y4739" s="148">
        <f>+DailySales!$V4739*DailySales!$X4739</f>
        <v>191800</v>
      </c>
      <c r="Z4739" s="146"/>
      <c r="AA4739" s="146"/>
      <c r="AB4739" s="146"/>
      <c r="AC4739" s="146"/>
      <c r="AD4739" s="146"/>
      <c r="AE4739" s="149"/>
      <c r="AF4739" s="150"/>
      <c r="AG4739" s="151"/>
      <c r="AH4739" s="150"/>
      <c r="AI4739" s="151"/>
      <c r="AJ4739" s="150"/>
      <c r="AK4739" s="151"/>
      <c r="AL4739" s="34"/>
      <c r="AM4739" s="39"/>
      <c r="AN473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191800</v>
      </c>
    </row>
    <row r="4740" spans="1:40" ht="19.5" customHeight="1" x14ac:dyDescent="0.25">
      <c r="A4740" s="141">
        <f t="shared" si="846"/>
        <v>2026</v>
      </c>
      <c r="B4740" s="141">
        <f t="shared" si="847"/>
        <v>2</v>
      </c>
      <c r="C4740" s="154">
        <v>46080</v>
      </c>
      <c r="D4740" s="142">
        <f t="shared" ca="1" si="848"/>
        <v>46097</v>
      </c>
      <c r="E4740" s="142" t="str">
        <f t="shared" ca="1" si="849"/>
        <v>0-Months</v>
      </c>
      <c r="F4740" s="142" t="str">
        <f>VLOOKUP(O4740,Stock[],5,FALSE)</f>
        <v>BE</v>
      </c>
      <c r="G4740" s="143" t="s">
        <v>3957</v>
      </c>
      <c r="H4740" s="144"/>
      <c r="I4740" s="145" t="s">
        <v>180</v>
      </c>
      <c r="J4740" s="141" t="str">
        <f>VLOOKUP(I4740,Customers[],2,FALSE)</f>
        <v>ရွှေမြင်း</v>
      </c>
      <c r="K4740" s="141" t="str">
        <f>VLOOKUP(I4740,Customers[],4,FALSE)</f>
        <v>Meiktila</v>
      </c>
      <c r="L4740" s="32" t="str">
        <f>VLOOKUP(Table85[[#This Row],[CustomerID]],Table!H:K,3,0)</f>
        <v>မိတ္ထီလာ</v>
      </c>
      <c r="M4740" s="141" t="str">
        <f>VLOOKUP(I4740,Customers[],5,FALSE)</f>
        <v>WholeSales/Contract</v>
      </c>
      <c r="N4740" s="145" t="s">
        <v>10</v>
      </c>
      <c r="O4740" s="146" t="s">
        <v>217</v>
      </c>
      <c r="P4740" s="141" t="str">
        <f>VLOOKUP(O4740,Stock[],2,FALSE)</f>
        <v>လိမ္မော်ဖြူ</v>
      </c>
      <c r="Q4740" s="147">
        <f>VLOOKUP(O4740,Stock[],3,FALSE)</f>
        <v>0.64</v>
      </c>
      <c r="R4740" s="147">
        <f>VLOOKUP(O4740,Stock[],4,FALSE)</f>
        <v>24</v>
      </c>
      <c r="S4740" s="146"/>
      <c r="T4740" s="147">
        <f>(DailySales!$S4740/DailySales!$R4740)+DailySales!$U4740</f>
        <v>30</v>
      </c>
      <c r="U4740" s="146">
        <v>30</v>
      </c>
      <c r="V4740" s="148">
        <f>+DailySales!$T4740*DailySales!$R4740</f>
        <v>720</v>
      </c>
      <c r="W4740" s="148">
        <f>+DailySales!$V4740*DailySales!$Q4740</f>
        <v>460.8</v>
      </c>
      <c r="X4740" s="148">
        <f>VLOOKUP(O4740,Stock[],6,FALSE)</f>
        <v>1330</v>
      </c>
      <c r="Y4740" s="148">
        <f>+DailySales!$V4740*DailySales!$X4740</f>
        <v>957600</v>
      </c>
      <c r="Z4740" s="146"/>
      <c r="AA4740" s="146"/>
      <c r="AB4740" s="146"/>
      <c r="AC4740" s="146"/>
      <c r="AD4740" s="146"/>
      <c r="AE4740" s="149"/>
      <c r="AF4740" s="150"/>
      <c r="AG4740" s="151"/>
      <c r="AH4740" s="150"/>
      <c r="AI4740" s="151"/>
      <c r="AJ4740" s="150"/>
      <c r="AK4740" s="151"/>
      <c r="AL4740" s="34"/>
      <c r="AM4740" s="39"/>
      <c r="AN474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4741" spans="1:40" ht="19.5" customHeight="1" x14ac:dyDescent="0.25">
      <c r="A4741" s="141">
        <f t="shared" si="834"/>
        <v>2026</v>
      </c>
      <c r="B4741" s="141">
        <f t="shared" si="835"/>
        <v>2</v>
      </c>
      <c r="C4741" s="154">
        <v>46080</v>
      </c>
      <c r="D4741" s="142">
        <f t="shared" ca="1" si="836"/>
        <v>46097</v>
      </c>
      <c r="E4741" s="142" t="str">
        <f t="shared" ca="1" si="837"/>
        <v>0-Months</v>
      </c>
      <c r="F4741" s="142" t="str">
        <f>VLOOKUP(O4741,Stock[],5,FALSE)</f>
        <v>BE</v>
      </c>
      <c r="G4741" s="143" t="s">
        <v>3957</v>
      </c>
      <c r="H4741" s="144"/>
      <c r="I4741" s="145" t="s">
        <v>180</v>
      </c>
      <c r="J4741" s="141" t="str">
        <f>VLOOKUP(I4741,Customers[],2,FALSE)</f>
        <v>ရွှေမြင်း</v>
      </c>
      <c r="K4741" s="141" t="str">
        <f>VLOOKUP(I4741,Customers[],4,FALSE)</f>
        <v>Meiktila</v>
      </c>
      <c r="L4741" s="32" t="str">
        <f>VLOOKUP(Table85[[#This Row],[CustomerID]],Table!H:K,3,0)</f>
        <v>မိတ္ထီလာ</v>
      </c>
      <c r="M4741" s="141" t="str">
        <f>VLOOKUP(I4741,Customers[],5,FALSE)</f>
        <v>WholeSales/Contract</v>
      </c>
      <c r="N4741" s="145" t="s">
        <v>10</v>
      </c>
      <c r="O4741" s="146" t="s">
        <v>2120</v>
      </c>
      <c r="P4741" s="141" t="str">
        <f>VLOOKUP(O4741,Stock[],2,FALSE)</f>
        <v>ဇေ အရက်သန့်</v>
      </c>
      <c r="Q4741" s="147">
        <f>VLOOKUP(O4741,Stock[],3,FALSE)</f>
        <v>0.64</v>
      </c>
      <c r="R4741" s="147">
        <f>VLOOKUP(O4741,Stock[],4,FALSE)</f>
        <v>14</v>
      </c>
      <c r="S4741" s="146"/>
      <c r="T4741" s="147">
        <f>(DailySales!$S4741/DailySales!$R4741)+DailySales!$U4741</f>
        <v>25</v>
      </c>
      <c r="U4741" s="146">
        <v>25</v>
      </c>
      <c r="V4741" s="148">
        <f>+DailySales!$T4741*DailySales!$R4741</f>
        <v>350</v>
      </c>
      <c r="W4741" s="148">
        <f>+DailySales!$V4741*DailySales!$Q4741</f>
        <v>224</v>
      </c>
      <c r="X4741" s="148">
        <f>VLOOKUP(O4741,Stock[],6,FALSE)</f>
        <v>1380</v>
      </c>
      <c r="Y4741" s="148">
        <f>+DailySales!$V4741*DailySales!$X4741</f>
        <v>483000</v>
      </c>
      <c r="Z4741" s="146"/>
      <c r="AA4741" s="146"/>
      <c r="AB4741" s="146"/>
      <c r="AC4741" s="146"/>
      <c r="AD4741" s="146"/>
      <c r="AE4741" s="149"/>
      <c r="AF4741" s="150"/>
      <c r="AG4741" s="151"/>
      <c r="AH4741" s="150"/>
      <c r="AI4741" s="151"/>
      <c r="AJ4741" s="150"/>
      <c r="AK4741" s="151"/>
      <c r="AL4741" s="34"/>
      <c r="AM4741" s="39"/>
      <c r="AN474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483000</v>
      </c>
    </row>
    <row r="4742" spans="1:40" ht="19.5" customHeight="1" x14ac:dyDescent="0.25">
      <c r="A4742" s="141">
        <f t="shared" si="834"/>
        <v>2026</v>
      </c>
      <c r="B4742" s="141">
        <f t="shared" si="835"/>
        <v>2</v>
      </c>
      <c r="C4742" s="154">
        <v>46080</v>
      </c>
      <c r="D4742" s="142">
        <f t="shared" ca="1" si="836"/>
        <v>46097</v>
      </c>
      <c r="E4742" s="142" t="str">
        <f t="shared" ca="1" si="837"/>
        <v>0-Months</v>
      </c>
      <c r="F4742" s="142" t="str">
        <f>VLOOKUP(O4742,Stock[],5,FALSE)</f>
        <v>BE</v>
      </c>
      <c r="G4742" s="143" t="s">
        <v>3958</v>
      </c>
      <c r="H4742" s="144"/>
      <c r="I4742" s="145" t="s">
        <v>180</v>
      </c>
      <c r="J4742" s="141" t="str">
        <f>VLOOKUP(I4742,Customers[],2,FALSE)</f>
        <v>ရွှေမြင်း</v>
      </c>
      <c r="K4742" s="141" t="str">
        <f>VLOOKUP(I4742,Customers[],4,FALSE)</f>
        <v>Meiktila</v>
      </c>
      <c r="L4742" s="32" t="str">
        <f>VLOOKUP(Table85[[#This Row],[CustomerID]],Table!H:K,3,0)</f>
        <v>မိတ္ထီလာ</v>
      </c>
      <c r="M4742" s="141" t="str">
        <f>VLOOKUP(I4742,Customers[],5,FALSE)</f>
        <v>WholeSales/Contract</v>
      </c>
      <c r="N4742" s="145" t="s">
        <v>10</v>
      </c>
      <c r="O4742" s="146" t="s">
        <v>240</v>
      </c>
      <c r="P4742" s="141" t="str">
        <f>VLOOKUP(O4742,Stock[],2,FALSE)</f>
        <v>သံပုရာအရက်</v>
      </c>
      <c r="Q4742" s="147">
        <f>VLOOKUP(O4742,Stock[],3,FALSE)</f>
        <v>0.64</v>
      </c>
      <c r="R4742" s="147">
        <f>VLOOKUP(O4742,Stock[],4,FALSE)</f>
        <v>14</v>
      </c>
      <c r="S4742" s="146"/>
      <c r="T4742" s="147">
        <f>(DailySales!$S4742/DailySales!$R4742)+DailySales!$U4742</f>
        <v>30</v>
      </c>
      <c r="U4742" s="146">
        <v>30</v>
      </c>
      <c r="V4742" s="148">
        <f>+DailySales!$T4742*DailySales!$R4742</f>
        <v>420</v>
      </c>
      <c r="W4742" s="148">
        <f>+DailySales!$V4742*DailySales!$Q4742</f>
        <v>268.8</v>
      </c>
      <c r="X4742" s="148">
        <f>VLOOKUP(O4742,Stock[],6,FALSE)</f>
        <v>1330</v>
      </c>
      <c r="Y4742" s="148">
        <f>+DailySales!$V4742*DailySales!$X4742</f>
        <v>558600</v>
      </c>
      <c r="Z4742" s="146"/>
      <c r="AA4742" s="146"/>
      <c r="AB4742" s="146"/>
      <c r="AC4742" s="146"/>
      <c r="AD4742" s="146"/>
      <c r="AE4742" s="149"/>
      <c r="AF4742" s="150"/>
      <c r="AG4742" s="151"/>
      <c r="AH4742" s="150"/>
      <c r="AI4742" s="151"/>
      <c r="AJ4742" s="150"/>
      <c r="AK4742" s="151"/>
      <c r="AL4742" s="34"/>
      <c r="AM4742" s="39"/>
      <c r="AN474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558600</v>
      </c>
    </row>
    <row r="4743" spans="1:40" ht="19.5" customHeight="1" x14ac:dyDescent="0.25">
      <c r="A4743" s="141">
        <f t="shared" si="834"/>
        <v>2026</v>
      </c>
      <c r="B4743" s="141">
        <f t="shared" si="835"/>
        <v>2</v>
      </c>
      <c r="C4743" s="154">
        <v>46080</v>
      </c>
      <c r="D4743" s="142">
        <f t="shared" ca="1" si="836"/>
        <v>46097</v>
      </c>
      <c r="E4743" s="142" t="str">
        <f t="shared" ca="1" si="837"/>
        <v>0-Months</v>
      </c>
      <c r="F4743" s="142" t="str">
        <f>VLOOKUP(O4743,Stock[],5,FALSE)</f>
        <v>BE</v>
      </c>
      <c r="G4743" s="143" t="s">
        <v>3958</v>
      </c>
      <c r="H4743" s="144"/>
      <c r="I4743" s="145" t="s">
        <v>180</v>
      </c>
      <c r="J4743" s="141" t="str">
        <f>VLOOKUP(I4743,Customers[],2,FALSE)</f>
        <v>ရွှေမြင်း</v>
      </c>
      <c r="K4743" s="141" t="str">
        <f>VLOOKUP(I4743,Customers[],4,FALSE)</f>
        <v>Meiktila</v>
      </c>
      <c r="L4743" s="32" t="str">
        <f>VLOOKUP(Table85[[#This Row],[CustomerID]],Table!H:K,3,0)</f>
        <v>မိတ္ထီလာ</v>
      </c>
      <c r="M4743" s="141" t="str">
        <f>VLOOKUP(I4743,Customers[],5,FALSE)</f>
        <v>WholeSales/Contract</v>
      </c>
      <c r="N4743" s="145" t="s">
        <v>10</v>
      </c>
      <c r="O4743" s="146" t="s">
        <v>220</v>
      </c>
      <c r="P4743" s="141" t="str">
        <f>VLOOKUP(O4743,Stock[],2,FALSE)</f>
        <v>မြန်မာရှောက်ပျား</v>
      </c>
      <c r="Q4743" s="147">
        <f>VLOOKUP(O4743,Stock[],3,FALSE)</f>
        <v>0.64</v>
      </c>
      <c r="R4743" s="147">
        <f>VLOOKUP(O4743,Stock[],4,FALSE)</f>
        <v>14</v>
      </c>
      <c r="S4743" s="146"/>
      <c r="T4743" s="147">
        <f>(DailySales!$S4743/DailySales!$R4743)+DailySales!$U4743</f>
        <v>20</v>
      </c>
      <c r="U4743" s="146">
        <v>20</v>
      </c>
      <c r="V4743" s="148">
        <f>+DailySales!$T4743*DailySales!$R4743</f>
        <v>280</v>
      </c>
      <c r="W4743" s="148">
        <f>+DailySales!$V4743*DailySales!$Q4743</f>
        <v>179.20000000000002</v>
      </c>
      <c r="X4743" s="148">
        <f>VLOOKUP(O4743,Stock[],6,FALSE)</f>
        <v>1370</v>
      </c>
      <c r="Y4743" s="148">
        <f>+DailySales!$V4743*DailySales!$X4743</f>
        <v>383600</v>
      </c>
      <c r="Z4743" s="146"/>
      <c r="AA4743" s="146"/>
      <c r="AB4743" s="146"/>
      <c r="AC4743" s="146"/>
      <c r="AD4743" s="146"/>
      <c r="AE4743" s="149"/>
      <c r="AF4743" s="150"/>
      <c r="AG4743" s="151"/>
      <c r="AH4743" s="150"/>
      <c r="AI4743" s="151"/>
      <c r="AJ4743" s="150"/>
      <c r="AK4743" s="151"/>
      <c r="AL4743" s="34"/>
      <c r="AM4743" s="39"/>
      <c r="AN474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383600</v>
      </c>
    </row>
    <row r="4744" spans="1:40" ht="19.5" customHeight="1" x14ac:dyDescent="0.25">
      <c r="A4744" s="141">
        <f t="shared" si="834"/>
        <v>2026</v>
      </c>
      <c r="B4744" s="141">
        <f t="shared" si="835"/>
        <v>2</v>
      </c>
      <c r="C4744" s="154">
        <v>46080</v>
      </c>
      <c r="D4744" s="142">
        <f t="shared" ca="1" si="836"/>
        <v>46097</v>
      </c>
      <c r="E4744" s="142" t="str">
        <f t="shared" ca="1" si="837"/>
        <v>0-Months</v>
      </c>
      <c r="F4744" s="142" t="str">
        <f>VLOOKUP(O4744,Stock[],5,FALSE)</f>
        <v>BE</v>
      </c>
      <c r="G4744" s="143" t="s">
        <v>3958</v>
      </c>
      <c r="H4744" s="144"/>
      <c r="I4744" s="145" t="s">
        <v>180</v>
      </c>
      <c r="J4744" s="141" t="str">
        <f>VLOOKUP(I4744,Customers[],2,FALSE)</f>
        <v>ရွှေမြင်း</v>
      </c>
      <c r="K4744" s="141" t="str">
        <f>VLOOKUP(I4744,Customers[],4,FALSE)</f>
        <v>Meiktila</v>
      </c>
      <c r="L4744" s="32" t="str">
        <f>VLOOKUP(Table85[[#This Row],[CustomerID]],Table!H:K,3,0)</f>
        <v>မိတ္ထီလာ</v>
      </c>
      <c r="M4744" s="141" t="str">
        <f>VLOOKUP(I4744,Customers[],5,FALSE)</f>
        <v>WholeSales/Contract</v>
      </c>
      <c r="N4744" s="145" t="s">
        <v>10</v>
      </c>
      <c r="O4744" s="146" t="s">
        <v>217</v>
      </c>
      <c r="P4744" s="141" t="str">
        <f>VLOOKUP(O4744,Stock[],2,FALSE)</f>
        <v>လိမ္မော်ဖြူ</v>
      </c>
      <c r="Q4744" s="147">
        <f>VLOOKUP(O4744,Stock[],3,FALSE)</f>
        <v>0.64</v>
      </c>
      <c r="R4744" s="147">
        <f>VLOOKUP(O4744,Stock[],4,FALSE)</f>
        <v>24</v>
      </c>
      <c r="S4744" s="146"/>
      <c r="T4744" s="147">
        <f>(DailySales!$S4744/DailySales!$R4744)+DailySales!$U4744</f>
        <v>30</v>
      </c>
      <c r="U4744" s="146">
        <v>30</v>
      </c>
      <c r="V4744" s="148">
        <f>+DailySales!$T4744*DailySales!$R4744</f>
        <v>720</v>
      </c>
      <c r="W4744" s="148">
        <f>+DailySales!$V4744*DailySales!$Q4744</f>
        <v>460.8</v>
      </c>
      <c r="X4744" s="148">
        <f>VLOOKUP(O4744,Stock[],6,FALSE)</f>
        <v>1330</v>
      </c>
      <c r="Y4744" s="148">
        <f>+DailySales!$V4744*DailySales!$X4744</f>
        <v>957600</v>
      </c>
      <c r="Z4744" s="146"/>
      <c r="AA4744" s="146"/>
      <c r="AB4744" s="146"/>
      <c r="AC4744" s="146"/>
      <c r="AD4744" s="146"/>
      <c r="AE4744" s="149"/>
      <c r="AF4744" s="150"/>
      <c r="AG4744" s="151"/>
      <c r="AH4744" s="150"/>
      <c r="AI4744" s="151"/>
      <c r="AJ4744" s="150"/>
      <c r="AK4744" s="151"/>
      <c r="AL4744" s="34"/>
      <c r="AM4744" s="39"/>
      <c r="AN474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4745" spans="1:40" ht="19.5" customHeight="1" x14ac:dyDescent="0.25">
      <c r="A4745" s="141">
        <f t="shared" si="819"/>
        <v>2026</v>
      </c>
      <c r="B4745" s="141">
        <f t="shared" si="820"/>
        <v>2</v>
      </c>
      <c r="C4745" s="154">
        <v>46080</v>
      </c>
      <c r="D4745" s="142">
        <f t="shared" ca="1" si="818"/>
        <v>46097</v>
      </c>
      <c r="E4745" s="142" t="str">
        <f t="shared" ca="1" si="821"/>
        <v>0-Months</v>
      </c>
      <c r="F4745" s="142" t="str">
        <f>VLOOKUP(O4745,Stock[],5,FALSE)</f>
        <v>BE</v>
      </c>
      <c r="G4745" s="143" t="s">
        <v>3959</v>
      </c>
      <c r="H4745" s="144"/>
      <c r="I4745" s="145" t="s">
        <v>180</v>
      </c>
      <c r="J4745" s="141" t="str">
        <f>VLOOKUP(I4745,Customers[],2,FALSE)</f>
        <v>ရွှေမြင်း</v>
      </c>
      <c r="K4745" s="141" t="str">
        <f>VLOOKUP(I4745,Customers[],4,FALSE)</f>
        <v>Meiktila</v>
      </c>
      <c r="L4745" s="32" t="str">
        <f>VLOOKUP(Table85[[#This Row],[CustomerID]],Table!H:K,3,0)</f>
        <v>မိတ္ထီလာ</v>
      </c>
      <c r="M4745" s="141" t="str">
        <f>VLOOKUP(I4745,Customers[],5,FALSE)</f>
        <v>WholeSales/Contract</v>
      </c>
      <c r="N4745" s="145" t="s">
        <v>10</v>
      </c>
      <c r="O4745" s="146" t="s">
        <v>220</v>
      </c>
      <c r="P4745" s="141" t="str">
        <f>VLOOKUP(O4745,Stock[],2,FALSE)</f>
        <v>မြန်မာရှောက်ပျား</v>
      </c>
      <c r="Q4745" s="147">
        <f>VLOOKUP(O4745,Stock[],3,FALSE)</f>
        <v>0.64</v>
      </c>
      <c r="R4745" s="147">
        <f>VLOOKUP(O4745,Stock[],4,FALSE)</f>
        <v>14</v>
      </c>
      <c r="S4745" s="146"/>
      <c r="T4745" s="147">
        <f>(DailySales!$S4745/DailySales!$R4745)+DailySales!$U4745</f>
        <v>30</v>
      </c>
      <c r="U4745" s="146">
        <v>30</v>
      </c>
      <c r="V4745" s="148">
        <f>+DailySales!$T4745*DailySales!$R4745</f>
        <v>420</v>
      </c>
      <c r="W4745" s="148">
        <f>+DailySales!$V4745*DailySales!$Q4745</f>
        <v>268.8</v>
      </c>
      <c r="X4745" s="148">
        <f>VLOOKUP(O4745,Stock[],6,FALSE)</f>
        <v>1370</v>
      </c>
      <c r="Y4745" s="148">
        <f>+DailySales!$V4745*DailySales!$X4745</f>
        <v>575400</v>
      </c>
      <c r="Z4745" s="146"/>
      <c r="AA4745" s="146"/>
      <c r="AB4745" s="146"/>
      <c r="AC4745" s="146"/>
      <c r="AD4745" s="146"/>
      <c r="AE4745" s="149"/>
      <c r="AF4745" s="150"/>
      <c r="AG4745" s="151"/>
      <c r="AH4745" s="150"/>
      <c r="AI4745" s="151"/>
      <c r="AJ4745" s="150"/>
      <c r="AK4745" s="151"/>
      <c r="AL4745" s="34"/>
      <c r="AM4745" s="39"/>
      <c r="AN474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575400</v>
      </c>
    </row>
    <row r="4746" spans="1:40" ht="19.5" customHeight="1" x14ac:dyDescent="0.25">
      <c r="A4746" s="141">
        <f t="shared" si="819"/>
        <v>2026</v>
      </c>
      <c r="B4746" s="141">
        <f t="shared" si="820"/>
        <v>2</v>
      </c>
      <c r="C4746" s="154">
        <v>46080</v>
      </c>
      <c r="D4746" s="142">
        <f t="shared" ca="1" si="818"/>
        <v>46097</v>
      </c>
      <c r="E4746" s="142" t="str">
        <f t="shared" ca="1" si="821"/>
        <v>0-Months</v>
      </c>
      <c r="F4746" s="142" t="str">
        <f>VLOOKUP(O4746,Stock[],5,FALSE)</f>
        <v>BE</v>
      </c>
      <c r="G4746" s="143" t="s">
        <v>3959</v>
      </c>
      <c r="H4746" s="144"/>
      <c r="I4746" s="145" t="s">
        <v>180</v>
      </c>
      <c r="J4746" s="141" t="str">
        <f>VLOOKUP(I4746,Customers[],2,FALSE)</f>
        <v>ရွှေမြင်း</v>
      </c>
      <c r="K4746" s="141" t="str">
        <f>VLOOKUP(I4746,Customers[],4,FALSE)</f>
        <v>Meiktila</v>
      </c>
      <c r="L4746" s="32" t="str">
        <f>VLOOKUP(Table85[[#This Row],[CustomerID]],Table!H:K,3,0)</f>
        <v>မိတ္ထီလာ</v>
      </c>
      <c r="M4746" s="141" t="str">
        <f>VLOOKUP(I4746,Customers[],5,FALSE)</f>
        <v>WholeSales/Contract</v>
      </c>
      <c r="N4746" s="145" t="s">
        <v>10</v>
      </c>
      <c r="O4746" s="146" t="s">
        <v>2120</v>
      </c>
      <c r="P4746" s="141" t="str">
        <f>VLOOKUP(O4746,Stock[],2,FALSE)</f>
        <v>ဇေ အရက်သန့်</v>
      </c>
      <c r="Q4746" s="147">
        <f>VLOOKUP(O4746,Stock[],3,FALSE)</f>
        <v>0.64</v>
      </c>
      <c r="R4746" s="147">
        <f>VLOOKUP(O4746,Stock[],4,FALSE)</f>
        <v>14</v>
      </c>
      <c r="S4746" s="146"/>
      <c r="T4746" s="147">
        <f>(DailySales!$S4746/DailySales!$R4746)+DailySales!$U4746</f>
        <v>20</v>
      </c>
      <c r="U4746" s="146">
        <v>20</v>
      </c>
      <c r="V4746" s="148">
        <f>+DailySales!$T4746*DailySales!$R4746</f>
        <v>280</v>
      </c>
      <c r="W4746" s="148">
        <f>+DailySales!$V4746*DailySales!$Q4746</f>
        <v>179.20000000000002</v>
      </c>
      <c r="X4746" s="148">
        <f>VLOOKUP(O4746,Stock[],6,FALSE)</f>
        <v>1380</v>
      </c>
      <c r="Y4746" s="148">
        <f>+DailySales!$V4746*DailySales!$X4746</f>
        <v>386400</v>
      </c>
      <c r="Z4746" s="146"/>
      <c r="AA4746" s="146"/>
      <c r="AB4746" s="146"/>
      <c r="AC4746" s="146"/>
      <c r="AD4746" s="146"/>
      <c r="AE4746" s="149"/>
      <c r="AF4746" s="150"/>
      <c r="AG4746" s="151"/>
      <c r="AH4746" s="150"/>
      <c r="AI4746" s="151"/>
      <c r="AJ4746" s="150"/>
      <c r="AK4746" s="151"/>
      <c r="AL4746" s="34"/>
      <c r="AM4746" s="39"/>
      <c r="AN474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386400</v>
      </c>
    </row>
    <row r="4747" spans="1:40" ht="19.5" customHeight="1" x14ac:dyDescent="0.25">
      <c r="A4747" s="141">
        <f t="shared" si="819"/>
        <v>2026</v>
      </c>
      <c r="B4747" s="141">
        <f t="shared" si="820"/>
        <v>2</v>
      </c>
      <c r="C4747" s="154">
        <v>46080</v>
      </c>
      <c r="D4747" s="142">
        <f t="shared" ca="1" si="818"/>
        <v>46097</v>
      </c>
      <c r="E4747" s="142" t="str">
        <f t="shared" ca="1" si="821"/>
        <v>0-Months</v>
      </c>
      <c r="F4747" s="142" t="str">
        <f>VLOOKUP(O4747,Stock[],5,FALSE)</f>
        <v>BE</v>
      </c>
      <c r="G4747" s="143" t="s">
        <v>3959</v>
      </c>
      <c r="H4747" s="144"/>
      <c r="I4747" s="145" t="s">
        <v>180</v>
      </c>
      <c r="J4747" s="141" t="str">
        <f>VLOOKUP(I4747,Customers[],2,FALSE)</f>
        <v>ရွှေမြင်း</v>
      </c>
      <c r="K4747" s="141" t="str">
        <f>VLOOKUP(I4747,Customers[],4,FALSE)</f>
        <v>Meiktila</v>
      </c>
      <c r="L4747" s="32" t="str">
        <f>VLOOKUP(Table85[[#This Row],[CustomerID]],Table!H:K,3,0)</f>
        <v>မိတ္ထီလာ</v>
      </c>
      <c r="M4747" s="141" t="str">
        <f>VLOOKUP(I4747,Customers[],5,FALSE)</f>
        <v>WholeSales/Contract</v>
      </c>
      <c r="N4747" s="145" t="s">
        <v>10</v>
      </c>
      <c r="O4747" s="146" t="s">
        <v>209</v>
      </c>
      <c r="P4747" s="141" t="str">
        <f>VLOOKUP(O4747,Stock[],2,FALSE)</f>
        <v>ဇေယျဝတီ Red</v>
      </c>
      <c r="Q4747" s="147">
        <f>VLOOKUP(O4747,Stock[],3,FALSE)</f>
        <v>0.64</v>
      </c>
      <c r="R4747" s="147">
        <f>VLOOKUP(O4747,Stock[],4,FALSE)</f>
        <v>14</v>
      </c>
      <c r="S4747" s="146"/>
      <c r="T4747" s="147">
        <f>(DailySales!$S4747/DailySales!$R4747)+DailySales!$U4747</f>
        <v>10</v>
      </c>
      <c r="U4747" s="146">
        <v>10</v>
      </c>
      <c r="V4747" s="148">
        <f>+DailySales!$T4747*DailySales!$R4747</f>
        <v>140</v>
      </c>
      <c r="W4747" s="148">
        <f>+DailySales!$V4747*DailySales!$Q4747</f>
        <v>89.600000000000009</v>
      </c>
      <c r="X4747" s="148">
        <f>VLOOKUP(O4747,Stock[],6,FALSE)</f>
        <v>1330</v>
      </c>
      <c r="Y4747" s="148">
        <f>+DailySales!$V4747*DailySales!$X4747</f>
        <v>186200</v>
      </c>
      <c r="Z4747" s="146"/>
      <c r="AA4747" s="146"/>
      <c r="AB4747" s="146"/>
      <c r="AC4747" s="146"/>
      <c r="AD4747" s="146"/>
      <c r="AE4747" s="149"/>
      <c r="AF4747" s="150"/>
      <c r="AG4747" s="151"/>
      <c r="AH4747" s="150"/>
      <c r="AI4747" s="151"/>
      <c r="AJ4747" s="150"/>
      <c r="AK4747" s="151"/>
      <c r="AL4747" s="34"/>
      <c r="AM4747" s="39"/>
      <c r="AN474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4748" spans="1:40" ht="19.5" customHeight="1" x14ac:dyDescent="0.25">
      <c r="A4748" s="141">
        <f t="shared" ref="A4748:A4798" si="850">YEAR(C4748)</f>
        <v>2026</v>
      </c>
      <c r="B4748" s="141">
        <f t="shared" ref="B4748:B4798" si="851">MONTH(C4748)</f>
        <v>2</v>
      </c>
      <c r="C4748" s="154">
        <v>46080</v>
      </c>
      <c r="D4748" s="142">
        <f t="shared" ref="D4748:D4798" ca="1" si="852">TODAY()</f>
        <v>46097</v>
      </c>
      <c r="E4748" s="142" t="str">
        <f t="shared" ref="E4748:E4798" ca="1" si="853">DATEDIF(C4748,D4748,"M")&amp;"-Months"</f>
        <v>0-Months</v>
      </c>
      <c r="F4748" s="142" t="str">
        <f>VLOOKUP(O4748,Stock[],5,FALSE)</f>
        <v>Whisky</v>
      </c>
      <c r="G4748" s="143" t="s">
        <v>3960</v>
      </c>
      <c r="H4748" s="144"/>
      <c r="I4748" s="145" t="s">
        <v>3961</v>
      </c>
      <c r="J4748" s="141" t="str">
        <f>VLOOKUP(I4748,Customers[],2,FALSE)</f>
        <v>AK</v>
      </c>
      <c r="K4748" s="141" t="str">
        <f>VLOOKUP(I4748,Customers[],4,FALSE)</f>
        <v>Meiktila</v>
      </c>
      <c r="L4748" s="32" t="str">
        <f>VLOOKUP(Table85[[#This Row],[CustomerID]],Table!H:K,3,0)</f>
        <v>မိတ္ထီလာ</v>
      </c>
      <c r="M4748" s="141" t="str">
        <f>VLOOKUP(I4748,Customers[],5,FALSE)</f>
        <v>Van-2</v>
      </c>
      <c r="N4748" s="145" t="s">
        <v>10</v>
      </c>
      <c r="O4748" s="146" t="s">
        <v>2113</v>
      </c>
      <c r="P4748" s="141" t="str">
        <f>VLOOKUP(O4748,Stock[],2,FALSE)</f>
        <v>Ngwe Taung 700ml</v>
      </c>
      <c r="Q4748" s="147">
        <f>VLOOKUP(O4748,Stock[],3,FALSE)</f>
        <v>0.7</v>
      </c>
      <c r="R4748" s="147">
        <f>VLOOKUP(O4748,Stock[],4,FALSE)</f>
        <v>12</v>
      </c>
      <c r="S4748" s="146"/>
      <c r="T4748" s="147">
        <f>(DailySales!$S4748/DailySales!$R4748)+DailySales!$U4748</f>
        <v>1</v>
      </c>
      <c r="U4748" s="146">
        <v>1</v>
      </c>
      <c r="V4748" s="148">
        <f>+DailySales!$T4748*DailySales!$R4748</f>
        <v>12</v>
      </c>
      <c r="W4748" s="148">
        <f>+DailySales!$V4748*DailySales!$Q4748</f>
        <v>8.3999999999999986</v>
      </c>
      <c r="X4748" s="148">
        <f>VLOOKUP(O4748,Stock[],6,FALSE)</f>
        <v>4700</v>
      </c>
      <c r="Y4748" s="148">
        <f>+DailySales!$V4748*DailySales!$X4748</f>
        <v>56400</v>
      </c>
      <c r="Z4748" s="146"/>
      <c r="AA4748" s="146"/>
      <c r="AB4748" s="146"/>
      <c r="AC4748" s="146"/>
      <c r="AD4748" s="146"/>
      <c r="AE4748" s="149"/>
      <c r="AF4748" s="150">
        <v>46081</v>
      </c>
      <c r="AG4748" s="151">
        <v>56400</v>
      </c>
      <c r="AH4748" s="150"/>
      <c r="AI4748" s="151"/>
      <c r="AJ4748" s="150"/>
      <c r="AK4748" s="151"/>
      <c r="AL4748" s="34"/>
      <c r="AM4748" s="39"/>
      <c r="AN474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49" spans="1:40" ht="19.5" customHeight="1" x14ac:dyDescent="0.25">
      <c r="A4749" s="141">
        <f t="shared" si="850"/>
        <v>2026</v>
      </c>
      <c r="B4749" s="141">
        <f t="shared" si="851"/>
        <v>2</v>
      </c>
      <c r="C4749" s="154">
        <v>46080</v>
      </c>
      <c r="D4749" s="142">
        <f t="shared" ca="1" si="852"/>
        <v>46097</v>
      </c>
      <c r="E4749" s="142" t="str">
        <f t="shared" ca="1" si="853"/>
        <v>0-Months</v>
      </c>
      <c r="F4749" s="142" t="str">
        <f>VLOOKUP(O4749,Stock[],5,FALSE)</f>
        <v>Whisky</v>
      </c>
      <c r="G4749" s="143" t="s">
        <v>3962</v>
      </c>
      <c r="H4749" s="144"/>
      <c r="I4749" s="145" t="s">
        <v>1641</v>
      </c>
      <c r="J4749" s="141" t="str">
        <f>VLOOKUP(I4749,Customers[],2,FALSE)</f>
        <v>ရွှေမြင့်မိုရ်</v>
      </c>
      <c r="K4749" s="141" t="str">
        <f>VLOOKUP(I4749,Customers[],4,FALSE)</f>
        <v>Meiktila</v>
      </c>
      <c r="L4749" s="32" t="str">
        <f>VLOOKUP(Table85[[#This Row],[CustomerID]],Table!H:K,3,0)</f>
        <v>မြို့သစ်</v>
      </c>
      <c r="M4749" s="141" t="str">
        <f>VLOOKUP(I4749,Customers[],5,FALSE)</f>
        <v>Van-2</v>
      </c>
      <c r="N4749" s="145" t="s">
        <v>10</v>
      </c>
      <c r="O4749" s="146" t="s">
        <v>2113</v>
      </c>
      <c r="P4749" s="141" t="str">
        <f>VLOOKUP(O4749,Stock[],2,FALSE)</f>
        <v>Ngwe Taung 700ml</v>
      </c>
      <c r="Q4749" s="147">
        <f>VLOOKUP(O4749,Stock[],3,FALSE)</f>
        <v>0.7</v>
      </c>
      <c r="R4749" s="147">
        <f>VLOOKUP(O4749,Stock[],4,FALSE)</f>
        <v>12</v>
      </c>
      <c r="S4749" s="146"/>
      <c r="T4749" s="147">
        <f>(DailySales!$S4749/DailySales!$R4749)+DailySales!$U4749</f>
        <v>1</v>
      </c>
      <c r="U4749" s="146">
        <v>1</v>
      </c>
      <c r="V4749" s="148">
        <f>+DailySales!$T4749*DailySales!$R4749</f>
        <v>12</v>
      </c>
      <c r="W4749" s="148">
        <f>+DailySales!$V4749*DailySales!$Q4749</f>
        <v>8.3999999999999986</v>
      </c>
      <c r="X4749" s="148">
        <f>VLOOKUP(O4749,Stock[],6,FALSE)</f>
        <v>4700</v>
      </c>
      <c r="Y4749" s="148">
        <f>+DailySales!$V4749*DailySales!$X4749</f>
        <v>56400</v>
      </c>
      <c r="Z4749" s="146"/>
      <c r="AA4749" s="146"/>
      <c r="AB4749" s="146"/>
      <c r="AC4749" s="146"/>
      <c r="AD4749" s="146"/>
      <c r="AE4749" s="149"/>
      <c r="AF4749" s="150"/>
      <c r="AG4749" s="151"/>
      <c r="AH4749" s="150">
        <v>46084</v>
      </c>
      <c r="AI4749" s="151">
        <v>56400</v>
      </c>
      <c r="AJ4749" s="150"/>
      <c r="AK4749" s="151"/>
      <c r="AL4749" s="34"/>
      <c r="AM4749" s="39"/>
      <c r="AN474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50" spans="1:40" ht="19.5" customHeight="1" x14ac:dyDescent="0.25">
      <c r="A4750" s="141">
        <f t="shared" si="850"/>
        <v>2026</v>
      </c>
      <c r="B4750" s="141">
        <f t="shared" si="851"/>
        <v>2</v>
      </c>
      <c r="C4750" s="154">
        <v>46080</v>
      </c>
      <c r="D4750" s="142">
        <f t="shared" ca="1" si="852"/>
        <v>46097</v>
      </c>
      <c r="E4750" s="142" t="str">
        <f t="shared" ca="1" si="853"/>
        <v>0-Months</v>
      </c>
      <c r="F4750" s="142" t="str">
        <f>VLOOKUP(O4750,Stock[],5,FALSE)</f>
        <v>Whisky</v>
      </c>
      <c r="G4750" s="143" t="s">
        <v>3963</v>
      </c>
      <c r="H4750" s="144"/>
      <c r="I4750" s="145" t="s">
        <v>745</v>
      </c>
      <c r="J4750" s="141" t="str">
        <f>VLOOKUP(I4750,Customers[],2,FALSE)</f>
        <v>ဖောက်တိုက်</v>
      </c>
      <c r="K4750" s="141">
        <f>VLOOKUP(I4750,Customers[],4,FALSE)</f>
        <v>0</v>
      </c>
      <c r="L4750" s="32">
        <f>VLOOKUP(Table85[[#This Row],[CustomerID]],Table!H:K,3,0)</f>
        <v>0</v>
      </c>
      <c r="M4750" s="141">
        <f>VLOOKUP(I4750,Customers[],5,FALSE)</f>
        <v>0</v>
      </c>
      <c r="N4750" s="145" t="s">
        <v>14</v>
      </c>
      <c r="O4750" s="146" t="s">
        <v>2114</v>
      </c>
      <c r="P4750" s="141" t="str">
        <f>VLOOKUP(O4750,Stock[],2,FALSE)</f>
        <v>Ngwe Taung 700ml(NFS)</v>
      </c>
      <c r="Q4750" s="147">
        <f>VLOOKUP(O4750,Stock[],3,FALSE)</f>
        <v>0.7</v>
      </c>
      <c r="R4750" s="147">
        <f>VLOOKUP(O4750,Stock[],4,FALSE)</f>
        <v>12</v>
      </c>
      <c r="S4750" s="146">
        <v>4</v>
      </c>
      <c r="T4750" s="147">
        <f>(DailySales!$S4750/DailySales!$R4750)+DailySales!$U4750</f>
        <v>0.33333333333333331</v>
      </c>
      <c r="U4750" s="146"/>
      <c r="V4750" s="148">
        <f>+DailySales!$T4750*DailySales!$R4750</f>
        <v>4</v>
      </c>
      <c r="W4750" s="148">
        <f>+DailySales!$V4750*DailySales!$Q4750</f>
        <v>2.8</v>
      </c>
      <c r="X4750" s="148">
        <f>VLOOKUP(O4750,Stock[],6,FALSE)</f>
        <v>4700</v>
      </c>
      <c r="Y4750" s="148">
        <f>+DailySales!$V4750*DailySales!$X4750</f>
        <v>18800</v>
      </c>
      <c r="Z4750" s="146"/>
      <c r="AA4750" s="146"/>
      <c r="AB4750" s="146"/>
      <c r="AC4750" s="146"/>
      <c r="AD4750" s="146"/>
      <c r="AE4750" s="149"/>
      <c r="AF4750" s="150">
        <v>46080</v>
      </c>
      <c r="AG4750" s="151">
        <v>18800</v>
      </c>
      <c r="AH4750" s="150"/>
      <c r="AI4750" s="151"/>
      <c r="AJ4750" s="150"/>
      <c r="AK4750" s="151"/>
      <c r="AL4750" s="34"/>
      <c r="AM4750" s="39"/>
      <c r="AN475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51" spans="1:40" ht="19.5" customHeight="1" x14ac:dyDescent="0.25">
      <c r="A4751" s="141">
        <f t="shared" si="850"/>
        <v>2026</v>
      </c>
      <c r="B4751" s="141">
        <f t="shared" si="851"/>
        <v>2</v>
      </c>
      <c r="C4751" s="154">
        <v>46081</v>
      </c>
      <c r="D4751" s="142">
        <f t="shared" ca="1" si="852"/>
        <v>46097</v>
      </c>
      <c r="E4751" s="142" t="str">
        <f t="shared" ca="1" si="853"/>
        <v>0-Months</v>
      </c>
      <c r="F4751" s="142" t="str">
        <f>VLOOKUP(O4751,Stock[],5,FALSE)</f>
        <v>BE</v>
      </c>
      <c r="G4751" s="143" t="s">
        <v>3964</v>
      </c>
      <c r="H4751" s="144" t="s">
        <v>275</v>
      </c>
      <c r="I4751" s="145" t="s">
        <v>1066</v>
      </c>
      <c r="J4751" s="141" t="str">
        <f>VLOOKUP(I4751,Customers[],2,FALSE)</f>
        <v>ခင် (ရောင်းဝယ်ရေး)</v>
      </c>
      <c r="K4751" s="141" t="str">
        <f>VLOOKUP(I4751,Customers[],4,FALSE)</f>
        <v>Pyawbwe</v>
      </c>
      <c r="L4751" s="32" t="str">
        <f>VLOOKUP(Table85[[#This Row],[CustomerID]],Table!H:K,3,0)</f>
        <v>ပျော်ဘွယ်</v>
      </c>
      <c r="M4751" s="141" t="str">
        <f>VLOOKUP(I4751,Customers[],5,FALSE)</f>
        <v>Van-1</v>
      </c>
      <c r="N4751" s="145" t="s">
        <v>9</v>
      </c>
      <c r="O4751" s="146" t="s">
        <v>205</v>
      </c>
      <c r="P4751" s="141" t="str">
        <f>VLOOKUP(O4751,Stock[],2,FALSE)</f>
        <v>ကောင်းကြည် ကော် 25%  (1Ltr )</v>
      </c>
      <c r="Q4751" s="147">
        <f>VLOOKUP(O4751,Stock[],3,FALSE)</f>
        <v>1</v>
      </c>
      <c r="R4751" s="147">
        <f>VLOOKUP(O4751,Stock[],4,FALSE)</f>
        <v>12</v>
      </c>
      <c r="S4751" s="146"/>
      <c r="T4751" s="147">
        <f>(DailySales!$S4751/DailySales!$R4751)+DailySales!$U4751</f>
        <v>25</v>
      </c>
      <c r="U4751" s="146">
        <v>25</v>
      </c>
      <c r="V4751" s="148">
        <f>+DailySales!$T4751*DailySales!$R4751</f>
        <v>300</v>
      </c>
      <c r="W4751" s="148">
        <f>+DailySales!$V4751*DailySales!$Q4751</f>
        <v>300</v>
      </c>
      <c r="X4751" s="148">
        <f>VLOOKUP(O4751,Stock[],6,FALSE)</f>
        <v>1530</v>
      </c>
      <c r="Y4751" s="148">
        <f>+DailySales!$V4751*DailySales!$X4751</f>
        <v>459000</v>
      </c>
      <c r="Z4751" s="146"/>
      <c r="AA4751" s="146"/>
      <c r="AB4751" s="146">
        <v>1800</v>
      </c>
      <c r="AC4751" s="146">
        <v>3000</v>
      </c>
      <c r="AD4751" s="146"/>
      <c r="AE4751" s="149">
        <v>8500</v>
      </c>
      <c r="AF4751" s="150">
        <v>46081</v>
      </c>
      <c r="AG4751" s="151">
        <v>462700</v>
      </c>
      <c r="AH4751" s="150"/>
      <c r="AI4751" s="151"/>
      <c r="AJ4751" s="150"/>
      <c r="AK4751" s="151"/>
      <c r="AL4751" s="34"/>
      <c r="AM4751" s="39"/>
      <c r="AN475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52" spans="1:40" ht="19.5" customHeight="1" x14ac:dyDescent="0.25">
      <c r="A4752" s="141">
        <f t="shared" si="850"/>
        <v>2026</v>
      </c>
      <c r="B4752" s="141">
        <f t="shared" si="851"/>
        <v>2</v>
      </c>
      <c r="C4752" s="154">
        <v>46081</v>
      </c>
      <c r="D4752" s="142">
        <f t="shared" ca="1" si="852"/>
        <v>46097</v>
      </c>
      <c r="E4752" s="142" t="str">
        <f t="shared" ca="1" si="853"/>
        <v>0-Months</v>
      </c>
      <c r="F4752" s="142" t="str">
        <f>VLOOKUP(O4752,Stock[],5,FALSE)</f>
        <v>BE</v>
      </c>
      <c r="G4752" s="143" t="s">
        <v>3965</v>
      </c>
      <c r="H4752" s="144" t="s">
        <v>275</v>
      </c>
      <c r="I4752" s="145" t="s">
        <v>300</v>
      </c>
      <c r="J4752" s="141" t="str">
        <f>VLOOKUP(I4752,Customers[],2,FALSE)</f>
        <v>မခင်ချိူ</v>
      </c>
      <c r="K4752" s="141" t="str">
        <f>VLOOKUP(I4752,Customers[],4,FALSE)</f>
        <v>Pyawbwe</v>
      </c>
      <c r="L4752" s="32" t="str">
        <f>VLOOKUP(Table85[[#This Row],[CustomerID]],Table!H:K,3,0)</f>
        <v>စံကျော်နက်</v>
      </c>
      <c r="M4752" s="141" t="str">
        <f>VLOOKUP(I4752,Customers[],5,FALSE)</f>
        <v>Van-1</v>
      </c>
      <c r="N4752" s="145" t="s">
        <v>9</v>
      </c>
      <c r="O4752" s="146" t="s">
        <v>225</v>
      </c>
      <c r="P4752" s="141" t="str">
        <f>VLOOKUP(O4752,Stock[],2,FALSE)</f>
        <v>ချယ်ရီသံပုရာအရက်သန့်ကော် (1Ltr)</v>
      </c>
      <c r="Q4752" s="147">
        <f>VLOOKUP(O4752,Stock[],3,FALSE)</f>
        <v>1</v>
      </c>
      <c r="R4752" s="147">
        <f>VLOOKUP(O4752,Stock[],4,FALSE)</f>
        <v>12</v>
      </c>
      <c r="S4752" s="146"/>
      <c r="T4752" s="147">
        <f>(DailySales!$S4752/DailySales!$R4752)+DailySales!$U4752</f>
        <v>2</v>
      </c>
      <c r="U4752" s="146">
        <v>2</v>
      </c>
      <c r="V4752" s="148">
        <f>+DailySales!$T4752*DailySales!$R4752</f>
        <v>24</v>
      </c>
      <c r="W4752" s="148">
        <f>+DailySales!$V4752*DailySales!$Q4752</f>
        <v>24</v>
      </c>
      <c r="X4752" s="148">
        <f>VLOOKUP(O4752,Stock[],6,FALSE)</f>
        <v>1260</v>
      </c>
      <c r="Y4752" s="148">
        <f>+DailySales!$V4752*DailySales!$X4752</f>
        <v>30240</v>
      </c>
      <c r="Z4752" s="146"/>
      <c r="AA4752" s="146"/>
      <c r="AB4752" s="146"/>
      <c r="AC4752" s="146"/>
      <c r="AD4752" s="146"/>
      <c r="AE4752" s="149">
        <v>760</v>
      </c>
      <c r="AF4752" s="150">
        <v>46081</v>
      </c>
      <c r="AG4752" s="151">
        <v>31000</v>
      </c>
      <c r="AH4752" s="150"/>
      <c r="AI4752" s="151"/>
      <c r="AJ4752" s="150"/>
      <c r="AK4752" s="151"/>
      <c r="AL4752" s="34"/>
      <c r="AM4752" s="39"/>
      <c r="AN475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53" spans="1:40" ht="19.5" customHeight="1" x14ac:dyDescent="0.25">
      <c r="A4753" s="141">
        <f t="shared" ref="A4753:A4766" si="854">YEAR(C4753)</f>
        <v>2026</v>
      </c>
      <c r="B4753" s="141">
        <f t="shared" ref="B4753:B4766" si="855">MONTH(C4753)</f>
        <v>2</v>
      </c>
      <c r="C4753" s="154">
        <v>46081</v>
      </c>
      <c r="D4753" s="142">
        <f t="shared" ref="D4753:D4766" ca="1" si="856">TODAY()</f>
        <v>46097</v>
      </c>
      <c r="E4753" s="142" t="str">
        <f t="shared" ref="E4753:E4766" ca="1" si="857">DATEDIF(C4753,D4753,"M")&amp;"-Months"</f>
        <v>0-Months</v>
      </c>
      <c r="F4753" s="142" t="str">
        <f>VLOOKUP(O4753,Stock[],5,FALSE)</f>
        <v>BE</v>
      </c>
      <c r="G4753" s="143" t="s">
        <v>3966</v>
      </c>
      <c r="H4753" s="144" t="s">
        <v>275</v>
      </c>
      <c r="I4753" s="145" t="s">
        <v>527</v>
      </c>
      <c r="J4753" s="141" t="str">
        <f>VLOOKUP(I4753,Customers[],2,FALSE)</f>
        <v>ကိုမျိုးဇော်</v>
      </c>
      <c r="K4753" s="141" t="str">
        <f>VLOOKUP(I4753,Customers[],4,FALSE)</f>
        <v>Pyawbwe</v>
      </c>
      <c r="L4753" s="32" t="str">
        <f>VLOOKUP(Table85[[#This Row],[CustomerID]],Table!H:K,3,0)</f>
        <v>စံကျော်နက်</v>
      </c>
      <c r="M4753" s="141" t="str">
        <f>VLOOKUP(I4753,Customers[],5,FALSE)</f>
        <v>Van-1</v>
      </c>
      <c r="N4753" s="145" t="s">
        <v>9</v>
      </c>
      <c r="O4753" s="146" t="s">
        <v>223</v>
      </c>
      <c r="P4753" s="141" t="str">
        <f>VLOOKUP(O4753,Stock[],2,FALSE)</f>
        <v>ချယ်ရီအရက်သန့်ကော် (.6Ltr)</v>
      </c>
      <c r="Q4753" s="147">
        <f>VLOOKUP(O4753,Stock[],3,FALSE)</f>
        <v>0.6</v>
      </c>
      <c r="R4753" s="147">
        <f>VLOOKUP(O4753,Stock[],4,FALSE)</f>
        <v>24</v>
      </c>
      <c r="S4753" s="146"/>
      <c r="T4753" s="147">
        <f>(DailySales!$S4753/DailySales!$R4753)+DailySales!$U4753</f>
        <v>2</v>
      </c>
      <c r="U4753" s="146">
        <v>2</v>
      </c>
      <c r="V4753" s="148">
        <f>+DailySales!$T4753*DailySales!$R4753</f>
        <v>48</v>
      </c>
      <c r="W4753" s="148">
        <f>+DailySales!$V4753*DailySales!$Q4753</f>
        <v>28.799999999999997</v>
      </c>
      <c r="X4753" s="148">
        <f>VLOOKUP(O4753,Stock[],6,FALSE)</f>
        <v>875</v>
      </c>
      <c r="Y4753" s="148">
        <f>+DailySales!$V4753*DailySales!$X4753</f>
        <v>42000</v>
      </c>
      <c r="Z4753" s="146"/>
      <c r="AA4753" s="146"/>
      <c r="AB4753" s="146"/>
      <c r="AC4753" s="146"/>
      <c r="AD4753" s="146"/>
      <c r="AE4753" s="149">
        <v>1200</v>
      </c>
      <c r="AF4753" s="150">
        <v>46081</v>
      </c>
      <c r="AG4753" s="151">
        <v>43200</v>
      </c>
      <c r="AH4753" s="150"/>
      <c r="AI4753" s="151"/>
      <c r="AJ4753" s="150"/>
      <c r="AK4753" s="151"/>
      <c r="AL4753" s="34"/>
      <c r="AM4753" s="39"/>
      <c r="AN475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54" spans="1:40" ht="19.5" customHeight="1" x14ac:dyDescent="0.25">
      <c r="A4754" s="141">
        <f t="shared" si="854"/>
        <v>2026</v>
      </c>
      <c r="B4754" s="141">
        <f t="shared" si="855"/>
        <v>2</v>
      </c>
      <c r="C4754" s="154">
        <v>46081</v>
      </c>
      <c r="D4754" s="142">
        <f t="shared" ca="1" si="856"/>
        <v>46097</v>
      </c>
      <c r="E4754" s="142" t="str">
        <f t="shared" ca="1" si="857"/>
        <v>0-Months</v>
      </c>
      <c r="F4754" s="142" t="str">
        <f>VLOOKUP(O4754,Stock[],5,FALSE)</f>
        <v>BE</v>
      </c>
      <c r="G4754" s="143" t="s">
        <v>3966</v>
      </c>
      <c r="H4754" s="144" t="s">
        <v>275</v>
      </c>
      <c r="I4754" s="145" t="s">
        <v>527</v>
      </c>
      <c r="J4754" s="141" t="str">
        <f>VLOOKUP(I4754,Customers[],2,FALSE)</f>
        <v>ကိုမျိုးဇော်</v>
      </c>
      <c r="K4754" s="141" t="str">
        <f>VLOOKUP(I4754,Customers[],4,FALSE)</f>
        <v>Pyawbwe</v>
      </c>
      <c r="L4754" s="32" t="str">
        <f>VLOOKUP(Table85[[#This Row],[CustomerID]],Table!H:K,3,0)</f>
        <v>စံကျော်နက်</v>
      </c>
      <c r="M4754" s="141" t="str">
        <f>VLOOKUP(I4754,Customers[],5,FALSE)</f>
        <v>Van-1</v>
      </c>
      <c r="N4754" s="145" t="s">
        <v>9</v>
      </c>
      <c r="O4754" s="146" t="s">
        <v>2465</v>
      </c>
      <c r="P4754" s="141" t="str">
        <f>VLOOKUP(O4754,Stock[],2,FALSE)</f>
        <v>မိုးနဲကွန်ကီး</v>
      </c>
      <c r="Q4754" s="147">
        <f>VLOOKUP(O4754,Stock[],3,FALSE)</f>
        <v>0.64</v>
      </c>
      <c r="R4754" s="147">
        <f>VLOOKUP(O4754,Stock[],4,FALSE)</f>
        <v>14</v>
      </c>
      <c r="S4754" s="146"/>
      <c r="T4754" s="147">
        <f>(DailySales!$S4754/DailySales!$R4754)+DailySales!$U4754</f>
        <v>1</v>
      </c>
      <c r="U4754" s="146">
        <v>1</v>
      </c>
      <c r="V4754" s="148">
        <f>+DailySales!$T4754*DailySales!$R4754</f>
        <v>14</v>
      </c>
      <c r="W4754" s="148">
        <f>+DailySales!$V4754*DailySales!$Q4754</f>
        <v>8.9600000000000009</v>
      </c>
      <c r="X4754" s="148">
        <f>VLOOKUP(O4754,Stock[],6,FALSE)</f>
        <v>1700</v>
      </c>
      <c r="Y4754" s="148">
        <f>+DailySales!$V4754*DailySales!$X4754</f>
        <v>23800</v>
      </c>
      <c r="Z4754" s="146"/>
      <c r="AA4754" s="146"/>
      <c r="AB4754" s="146"/>
      <c r="AC4754" s="146"/>
      <c r="AD4754" s="146"/>
      <c r="AE4754" s="149">
        <v>400</v>
      </c>
      <c r="AF4754" s="150">
        <v>46081</v>
      </c>
      <c r="AG4754" s="151">
        <v>24200</v>
      </c>
      <c r="AH4754" s="150"/>
      <c r="AI4754" s="151"/>
      <c r="AJ4754" s="150"/>
      <c r="AK4754" s="151"/>
      <c r="AL4754" s="34"/>
      <c r="AM4754" s="39"/>
      <c r="AN475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55" spans="1:40" ht="19.5" customHeight="1" x14ac:dyDescent="0.25">
      <c r="A4755" s="141">
        <f t="shared" si="854"/>
        <v>2026</v>
      </c>
      <c r="B4755" s="141">
        <f t="shared" si="855"/>
        <v>2</v>
      </c>
      <c r="C4755" s="154">
        <v>46081</v>
      </c>
      <c r="D4755" s="142">
        <f t="shared" ca="1" si="856"/>
        <v>46097</v>
      </c>
      <c r="E4755" s="142" t="str">
        <f t="shared" ca="1" si="857"/>
        <v>0-Months</v>
      </c>
      <c r="F4755" s="142" t="str">
        <f>VLOOKUP(O4755,Stock[],5,FALSE)</f>
        <v>BE</v>
      </c>
      <c r="G4755" s="143" t="s">
        <v>3967</v>
      </c>
      <c r="H4755" s="144" t="s">
        <v>275</v>
      </c>
      <c r="I4755" s="145" t="s">
        <v>1264</v>
      </c>
      <c r="J4755" s="141" t="str">
        <f>VLOOKUP(I4755,Customers[],2,FALSE)</f>
        <v>မမိုး</v>
      </c>
      <c r="K4755" s="141" t="str">
        <f>VLOOKUP(I4755,Customers[],4,FALSE)</f>
        <v>Pyawbwe</v>
      </c>
      <c r="L4755" s="32" t="str">
        <f>VLOOKUP(Table85[[#This Row],[CustomerID]],Table!H:K,3,0)</f>
        <v>တလင်းကုန်း</v>
      </c>
      <c r="M4755" s="141" t="str">
        <f>VLOOKUP(I4755,Customers[],5,FALSE)</f>
        <v>Van-1</v>
      </c>
      <c r="N4755" s="145" t="s">
        <v>9</v>
      </c>
      <c r="O4755" s="146" t="s">
        <v>217</v>
      </c>
      <c r="P4755" s="141" t="str">
        <f>VLOOKUP(O4755,Stock[],2,FALSE)</f>
        <v>လိမ္မော်ဖြူ</v>
      </c>
      <c r="Q4755" s="147">
        <f>VLOOKUP(O4755,Stock[],3,FALSE)</f>
        <v>0.64</v>
      </c>
      <c r="R4755" s="147">
        <f>VLOOKUP(O4755,Stock[],4,FALSE)</f>
        <v>24</v>
      </c>
      <c r="S4755" s="146"/>
      <c r="T4755" s="147">
        <f>(DailySales!$S4755/DailySales!$R4755)+DailySales!$U4755</f>
        <v>2</v>
      </c>
      <c r="U4755" s="146">
        <v>2</v>
      </c>
      <c r="V4755" s="148">
        <f>+DailySales!$T4755*DailySales!$R4755</f>
        <v>48</v>
      </c>
      <c r="W4755" s="148">
        <f>+DailySales!$V4755*DailySales!$Q4755</f>
        <v>30.72</v>
      </c>
      <c r="X4755" s="148">
        <f>VLOOKUP(O4755,Stock[],6,FALSE)</f>
        <v>1330</v>
      </c>
      <c r="Y4755" s="148">
        <f>+DailySales!$V4755*DailySales!$X4755</f>
        <v>63840</v>
      </c>
      <c r="Z4755" s="146"/>
      <c r="AA4755" s="146"/>
      <c r="AB4755" s="146"/>
      <c r="AC4755" s="146"/>
      <c r="AD4755" s="146"/>
      <c r="AE4755" s="149">
        <v>1160</v>
      </c>
      <c r="AF4755" s="150">
        <v>46081</v>
      </c>
      <c r="AG4755" s="151">
        <v>65000</v>
      </c>
      <c r="AH4755" s="150"/>
      <c r="AI4755" s="151"/>
      <c r="AJ4755" s="150"/>
      <c r="AK4755" s="151"/>
      <c r="AL4755" s="34"/>
      <c r="AM4755" s="39"/>
      <c r="AN475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56" spans="1:40" ht="19.5" customHeight="1" x14ac:dyDescent="0.25">
      <c r="A4756" s="141">
        <f t="shared" si="854"/>
        <v>2026</v>
      </c>
      <c r="B4756" s="141">
        <f t="shared" si="855"/>
        <v>2</v>
      </c>
      <c r="C4756" s="154">
        <v>46081</v>
      </c>
      <c r="D4756" s="142">
        <f t="shared" ca="1" si="856"/>
        <v>46097</v>
      </c>
      <c r="E4756" s="142" t="str">
        <f t="shared" ca="1" si="857"/>
        <v>0-Months</v>
      </c>
      <c r="F4756" s="142" t="str">
        <f>VLOOKUP(O4756,Stock[],5,FALSE)</f>
        <v>BE</v>
      </c>
      <c r="G4756" s="143" t="s">
        <v>3968</v>
      </c>
      <c r="H4756" s="144" t="s">
        <v>275</v>
      </c>
      <c r="I4756" s="145" t="s">
        <v>530</v>
      </c>
      <c r="J4756" s="141" t="str">
        <f>VLOOKUP(I4756,Customers[],2,FALSE)</f>
        <v>မသင်းသင်းဆွေ</v>
      </c>
      <c r="K4756" s="141" t="str">
        <f>VLOOKUP(I4756,Customers[],4,FALSE)</f>
        <v>Pyawbwe</v>
      </c>
      <c r="L4756" s="32" t="str">
        <f>VLOOKUP(Table85[[#This Row],[CustomerID]],Table!H:K,3,0)</f>
        <v>စံပယ်ကုန်း</v>
      </c>
      <c r="M4756" s="141" t="str">
        <f>VLOOKUP(I4756,Customers[],5,FALSE)</f>
        <v>Van-1</v>
      </c>
      <c r="N4756" s="145" t="s">
        <v>9</v>
      </c>
      <c r="O4756" s="146" t="s">
        <v>205</v>
      </c>
      <c r="P4756" s="141" t="str">
        <f>VLOOKUP(O4756,Stock[],2,FALSE)</f>
        <v>ကောင်းကြည် ကော် 25%  (1Ltr )</v>
      </c>
      <c r="Q4756" s="147">
        <f>VLOOKUP(O4756,Stock[],3,FALSE)</f>
        <v>1</v>
      </c>
      <c r="R4756" s="147">
        <f>VLOOKUP(O4756,Stock[],4,FALSE)</f>
        <v>12</v>
      </c>
      <c r="S4756" s="146"/>
      <c r="T4756" s="147">
        <f>(DailySales!$S4756/DailySales!$R4756)+DailySales!$U4756</f>
        <v>2</v>
      </c>
      <c r="U4756" s="146">
        <v>2</v>
      </c>
      <c r="V4756" s="148">
        <f>+DailySales!$T4756*DailySales!$R4756</f>
        <v>24</v>
      </c>
      <c r="W4756" s="148">
        <f>+DailySales!$V4756*DailySales!$Q4756</f>
        <v>24</v>
      </c>
      <c r="X4756" s="148">
        <f>VLOOKUP(O4756,Stock[],6,FALSE)</f>
        <v>1530</v>
      </c>
      <c r="Y4756" s="148">
        <f>+DailySales!$V4756*DailySales!$X4756</f>
        <v>36720</v>
      </c>
      <c r="Z4756" s="146"/>
      <c r="AA4756" s="146"/>
      <c r="AB4756" s="146"/>
      <c r="AC4756" s="146"/>
      <c r="AD4756" s="146"/>
      <c r="AE4756" s="149">
        <v>680</v>
      </c>
      <c r="AF4756" s="150">
        <v>46081</v>
      </c>
      <c r="AG4756" s="151">
        <v>37400</v>
      </c>
      <c r="AH4756" s="150"/>
      <c r="AI4756" s="151"/>
      <c r="AJ4756" s="150"/>
      <c r="AK4756" s="151"/>
      <c r="AL4756" s="34"/>
      <c r="AM4756" s="39"/>
      <c r="AN475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57" spans="1:40" ht="19.5" customHeight="1" x14ac:dyDescent="0.25">
      <c r="A4757" s="141">
        <f t="shared" si="854"/>
        <v>2026</v>
      </c>
      <c r="B4757" s="141">
        <f t="shared" si="855"/>
        <v>2</v>
      </c>
      <c r="C4757" s="154">
        <v>46081</v>
      </c>
      <c r="D4757" s="142">
        <f t="shared" ca="1" si="856"/>
        <v>46097</v>
      </c>
      <c r="E4757" s="142" t="str">
        <f t="shared" ca="1" si="857"/>
        <v>0-Months</v>
      </c>
      <c r="F4757" s="142" t="str">
        <f>VLOOKUP(O4757,Stock[],5,FALSE)</f>
        <v>BE</v>
      </c>
      <c r="G4757" s="143" t="s">
        <v>3968</v>
      </c>
      <c r="H4757" s="144" t="s">
        <v>275</v>
      </c>
      <c r="I4757" s="145" t="s">
        <v>530</v>
      </c>
      <c r="J4757" s="141" t="str">
        <f>VLOOKUP(I4757,Customers[],2,FALSE)</f>
        <v>မသင်းသင်းဆွေ</v>
      </c>
      <c r="K4757" s="141" t="str">
        <f>VLOOKUP(I4757,Customers[],4,FALSE)</f>
        <v>Pyawbwe</v>
      </c>
      <c r="L4757" s="32" t="str">
        <f>VLOOKUP(Table85[[#This Row],[CustomerID]],Table!H:K,3,0)</f>
        <v>စံပယ်ကုန်း</v>
      </c>
      <c r="M4757" s="141" t="str">
        <f>VLOOKUP(I4757,Customers[],5,FALSE)</f>
        <v>Van-1</v>
      </c>
      <c r="N4757" s="145" t="s">
        <v>9</v>
      </c>
      <c r="O4757" s="146" t="s">
        <v>2465</v>
      </c>
      <c r="P4757" s="141" t="str">
        <f>VLOOKUP(O4757,Stock[],2,FALSE)</f>
        <v>မိုးနဲကွန်ကီး</v>
      </c>
      <c r="Q4757" s="147">
        <f>VLOOKUP(O4757,Stock[],3,FALSE)</f>
        <v>0.64</v>
      </c>
      <c r="R4757" s="147">
        <f>VLOOKUP(O4757,Stock[],4,FALSE)</f>
        <v>14</v>
      </c>
      <c r="S4757" s="146"/>
      <c r="T4757" s="147">
        <f>(DailySales!$S4757/DailySales!$R4757)+DailySales!$U4757</f>
        <v>3</v>
      </c>
      <c r="U4757" s="146">
        <v>3</v>
      </c>
      <c r="V4757" s="148">
        <f>+DailySales!$T4757*DailySales!$R4757</f>
        <v>42</v>
      </c>
      <c r="W4757" s="148">
        <f>+DailySales!$V4757*DailySales!$Q4757</f>
        <v>26.88</v>
      </c>
      <c r="X4757" s="148">
        <f>VLOOKUP(O4757,Stock[],6,FALSE)</f>
        <v>1700</v>
      </c>
      <c r="Y4757" s="148">
        <f>+DailySales!$V4757*DailySales!$X4757</f>
        <v>71400</v>
      </c>
      <c r="Z4757" s="146"/>
      <c r="AA4757" s="146"/>
      <c r="AB4757" s="146"/>
      <c r="AC4757" s="146"/>
      <c r="AD4757" s="146"/>
      <c r="AE4757" s="149">
        <v>1200</v>
      </c>
      <c r="AF4757" s="150">
        <v>46081</v>
      </c>
      <c r="AG4757" s="151">
        <v>72600</v>
      </c>
      <c r="AH4757" s="150"/>
      <c r="AI4757" s="151"/>
      <c r="AJ4757" s="150"/>
      <c r="AK4757" s="151"/>
      <c r="AL4757" s="34"/>
      <c r="AM4757" s="39"/>
      <c r="AN475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58" spans="1:40" ht="19.5" customHeight="1" x14ac:dyDescent="0.25">
      <c r="A4758" s="141">
        <f t="shared" si="854"/>
        <v>2026</v>
      </c>
      <c r="B4758" s="141">
        <f t="shared" si="855"/>
        <v>2</v>
      </c>
      <c r="C4758" s="154">
        <v>46081</v>
      </c>
      <c r="D4758" s="142">
        <f t="shared" ca="1" si="856"/>
        <v>46097</v>
      </c>
      <c r="E4758" s="142" t="str">
        <f t="shared" ca="1" si="857"/>
        <v>0-Months</v>
      </c>
      <c r="F4758" s="142" t="str">
        <f>VLOOKUP(O4758,Stock[],5,FALSE)</f>
        <v>BE</v>
      </c>
      <c r="G4758" s="143" t="s">
        <v>3969</v>
      </c>
      <c r="H4758" s="144" t="s">
        <v>275</v>
      </c>
      <c r="I4758" s="145" t="s">
        <v>1067</v>
      </c>
      <c r="J4758" s="141" t="str">
        <f>VLOOKUP(I4758,Customers[],2,FALSE)</f>
        <v>ကိုသိန်းဇော်</v>
      </c>
      <c r="K4758" s="141" t="str">
        <f>VLOOKUP(I4758,Customers[],4,FALSE)</f>
        <v>Pyawbwe</v>
      </c>
      <c r="L4758" s="32" t="str">
        <f>VLOOKUP(Table85[[#This Row],[CustomerID]],Table!H:K,3,0)</f>
        <v>ပဲကန်</v>
      </c>
      <c r="M4758" s="141" t="str">
        <f>VLOOKUP(I4758,Customers[],5,FALSE)</f>
        <v>Van-1</v>
      </c>
      <c r="N4758" s="145" t="s">
        <v>9</v>
      </c>
      <c r="O4758" s="146" t="s">
        <v>2465</v>
      </c>
      <c r="P4758" s="141" t="str">
        <f>VLOOKUP(O4758,Stock[],2,FALSE)</f>
        <v>မိုးနဲကွန်ကီး</v>
      </c>
      <c r="Q4758" s="147">
        <f>VLOOKUP(O4758,Stock[],3,FALSE)</f>
        <v>0.64</v>
      </c>
      <c r="R4758" s="147">
        <f>VLOOKUP(O4758,Stock[],4,FALSE)</f>
        <v>14</v>
      </c>
      <c r="S4758" s="146"/>
      <c r="T4758" s="147">
        <f>(DailySales!$S4758/DailySales!$R4758)+DailySales!$U4758</f>
        <v>5</v>
      </c>
      <c r="U4758" s="146">
        <v>5</v>
      </c>
      <c r="V4758" s="148">
        <f>+DailySales!$T4758*DailySales!$R4758</f>
        <v>70</v>
      </c>
      <c r="W4758" s="148">
        <f>+DailySales!$V4758*DailySales!$Q4758</f>
        <v>44.800000000000004</v>
      </c>
      <c r="X4758" s="148">
        <f>VLOOKUP(O4758,Stock[],6,FALSE)</f>
        <v>1700</v>
      </c>
      <c r="Y4758" s="148">
        <f>+DailySales!$V4758*DailySales!$X4758</f>
        <v>119000</v>
      </c>
      <c r="Z4758" s="146"/>
      <c r="AA4758" s="146"/>
      <c r="AB4758" s="146"/>
      <c r="AC4758" s="146"/>
      <c r="AD4758" s="146"/>
      <c r="AE4758" s="149">
        <v>2000</v>
      </c>
      <c r="AF4758" s="150">
        <v>46081</v>
      </c>
      <c r="AG4758" s="151">
        <v>121000</v>
      </c>
      <c r="AH4758" s="150"/>
      <c r="AI4758" s="151"/>
      <c r="AJ4758" s="150"/>
      <c r="AK4758" s="151"/>
      <c r="AL4758" s="34"/>
      <c r="AM4758" s="39"/>
      <c r="AN475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59" spans="1:40" ht="19.5" customHeight="1" x14ac:dyDescent="0.25">
      <c r="A4759" s="141">
        <f t="shared" si="854"/>
        <v>2026</v>
      </c>
      <c r="B4759" s="141">
        <f t="shared" si="855"/>
        <v>2</v>
      </c>
      <c r="C4759" s="154">
        <v>46081</v>
      </c>
      <c r="D4759" s="142">
        <f t="shared" ca="1" si="856"/>
        <v>46097</v>
      </c>
      <c r="E4759" s="142" t="str">
        <f t="shared" ca="1" si="857"/>
        <v>0-Months</v>
      </c>
      <c r="F4759" s="142" t="str">
        <f>VLOOKUP(O4759,Stock[],5,FALSE)</f>
        <v>BE</v>
      </c>
      <c r="G4759" s="143" t="s">
        <v>3970</v>
      </c>
      <c r="H4759" s="144" t="s">
        <v>275</v>
      </c>
      <c r="I4759" s="145" t="s">
        <v>1754</v>
      </c>
      <c r="J4759" s="141" t="str">
        <f>VLOOKUP(I4759,Customers[],2,FALSE)</f>
        <v>စစ်ဆေးရေးဂိတ်လက်ဆောင်</v>
      </c>
      <c r="K4759" s="141">
        <f>VLOOKUP(I4759,Customers[],4,FALSE)</f>
        <v>0</v>
      </c>
      <c r="L4759" s="32">
        <f>VLOOKUP(Table85[[#This Row],[CustomerID]],Table!H:K,3,0)</f>
        <v>0</v>
      </c>
      <c r="M4759" s="141">
        <f>VLOOKUP(I4759,Customers[],5,FALSE)</f>
        <v>0</v>
      </c>
      <c r="N4759" s="145" t="s">
        <v>1751</v>
      </c>
      <c r="O4759" s="146" t="s">
        <v>217</v>
      </c>
      <c r="P4759" s="141" t="str">
        <f>VLOOKUP(O4759,Stock[],2,FALSE)</f>
        <v>လိမ္မော်ဖြူ</v>
      </c>
      <c r="Q4759" s="147">
        <f>VLOOKUP(O4759,Stock[],3,FALSE)</f>
        <v>0.64</v>
      </c>
      <c r="R4759" s="147">
        <f>VLOOKUP(O4759,Stock[],4,FALSE)</f>
        <v>24</v>
      </c>
      <c r="S4759" s="146">
        <v>5</v>
      </c>
      <c r="T4759" s="147">
        <f>(DailySales!$S4759/DailySales!$R4759)+DailySales!$U4759</f>
        <v>0.20833333333333334</v>
      </c>
      <c r="U4759" s="146"/>
      <c r="V4759" s="148">
        <f>+DailySales!$T4759*DailySales!$R4759</f>
        <v>5</v>
      </c>
      <c r="W4759" s="148">
        <f>+DailySales!$V4759*DailySales!$Q4759</f>
        <v>3.2</v>
      </c>
      <c r="X4759" s="148">
        <f>VLOOKUP(O4759,Stock[],6,FALSE)</f>
        <v>1330</v>
      </c>
      <c r="Y4759" s="148">
        <f>+DailySales!$V4759*DailySales!$X4759</f>
        <v>6650</v>
      </c>
      <c r="Z4759" s="146"/>
      <c r="AA4759" s="146"/>
      <c r="AB4759" s="146"/>
      <c r="AC4759" s="146"/>
      <c r="AD4759" s="146"/>
      <c r="AE4759" s="149"/>
      <c r="AF4759" s="150">
        <v>46081</v>
      </c>
      <c r="AG4759" s="151">
        <v>6650</v>
      </c>
      <c r="AH4759" s="150"/>
      <c r="AI4759" s="151"/>
      <c r="AJ4759" s="150"/>
      <c r="AK4759" s="151"/>
      <c r="AL4759" s="34"/>
      <c r="AM4759" s="39"/>
      <c r="AN475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60" spans="1:40" ht="19.5" customHeight="1" x14ac:dyDescent="0.25">
      <c r="A4760" s="141">
        <f t="shared" si="854"/>
        <v>2026</v>
      </c>
      <c r="B4760" s="141">
        <f t="shared" si="855"/>
        <v>2</v>
      </c>
      <c r="C4760" s="154">
        <v>46081</v>
      </c>
      <c r="D4760" s="142">
        <f t="shared" ca="1" si="856"/>
        <v>46097</v>
      </c>
      <c r="E4760" s="142" t="str">
        <f t="shared" ca="1" si="857"/>
        <v>0-Months</v>
      </c>
      <c r="F4760" s="142" t="str">
        <f>VLOOKUP(O4760,Stock[],5,FALSE)</f>
        <v>BE</v>
      </c>
      <c r="G4760" s="143" t="s">
        <v>3971</v>
      </c>
      <c r="H4760" s="144" t="s">
        <v>275</v>
      </c>
      <c r="I4760" s="145" t="s">
        <v>1357</v>
      </c>
      <c r="J4760" s="141" t="str">
        <f>VLOOKUP(I4760,Customers[],2,FALSE)</f>
        <v>ကိုဟိန်းသူ</v>
      </c>
      <c r="K4760" s="141" t="str">
        <f>VLOOKUP(I4760,Customers[],4,FALSE)</f>
        <v>Bagan</v>
      </c>
      <c r="L4760" s="32" t="str">
        <f>VLOOKUP(Table85[[#This Row],[CustomerID]],Table!H:K,3,0)</f>
        <v>ညောင်ဦး</v>
      </c>
      <c r="M4760" s="141" t="str">
        <f>VLOOKUP(I4760,Customers[],5,FALSE)</f>
        <v>Van-1</v>
      </c>
      <c r="N4760" s="145" t="s">
        <v>9</v>
      </c>
      <c r="O4760" s="146" t="s">
        <v>225</v>
      </c>
      <c r="P4760" s="141" t="str">
        <f>VLOOKUP(O4760,Stock[],2,FALSE)</f>
        <v>ချယ်ရီသံပုရာအရက်သန့်ကော် (1Ltr)</v>
      </c>
      <c r="Q4760" s="147">
        <f>VLOOKUP(O4760,Stock[],3,FALSE)</f>
        <v>1</v>
      </c>
      <c r="R4760" s="147">
        <f>VLOOKUP(O4760,Stock[],4,FALSE)</f>
        <v>12</v>
      </c>
      <c r="S4760" s="146"/>
      <c r="T4760" s="147">
        <f>(DailySales!$S4760/DailySales!$R4760)+DailySales!$U4760</f>
        <v>100</v>
      </c>
      <c r="U4760" s="146">
        <v>100</v>
      </c>
      <c r="V4760" s="148">
        <f>+DailySales!$T4760*DailySales!$R4760</f>
        <v>1200</v>
      </c>
      <c r="W4760" s="148">
        <f>+DailySales!$V4760*DailySales!$Q4760</f>
        <v>1200</v>
      </c>
      <c r="X4760" s="148">
        <f>VLOOKUP(O4760,Stock[],6,FALSE)</f>
        <v>1260</v>
      </c>
      <c r="Y4760" s="148">
        <f>+DailySales!$V4760*DailySales!$X4760</f>
        <v>1512000</v>
      </c>
      <c r="Z4760" s="146"/>
      <c r="AA4760" s="146"/>
      <c r="AB4760" s="146"/>
      <c r="AC4760" s="146"/>
      <c r="AD4760" s="146"/>
      <c r="AE4760" s="149">
        <v>38000</v>
      </c>
      <c r="AF4760" s="150">
        <v>46081</v>
      </c>
      <c r="AG4760" s="151">
        <v>1550000</v>
      </c>
      <c r="AH4760" s="150"/>
      <c r="AI4760" s="151"/>
      <c r="AJ4760" s="150"/>
      <c r="AK4760" s="151"/>
      <c r="AL4760" s="34"/>
      <c r="AM4760" s="39"/>
      <c r="AN476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61" spans="1:40" ht="19.5" customHeight="1" x14ac:dyDescent="0.25">
      <c r="A4761" s="141">
        <f t="shared" si="854"/>
        <v>2026</v>
      </c>
      <c r="B4761" s="141">
        <f t="shared" si="855"/>
        <v>2</v>
      </c>
      <c r="C4761" s="154">
        <v>46081</v>
      </c>
      <c r="D4761" s="142">
        <f t="shared" ca="1" si="856"/>
        <v>46097</v>
      </c>
      <c r="E4761" s="142" t="str">
        <f t="shared" ca="1" si="857"/>
        <v>0-Months</v>
      </c>
      <c r="F4761" s="142" t="str">
        <f>VLOOKUP(O4761,Stock[],5,FALSE)</f>
        <v>BE</v>
      </c>
      <c r="G4761" s="143" t="s">
        <v>3972</v>
      </c>
      <c r="H4761" s="144" t="s">
        <v>1168</v>
      </c>
      <c r="I4761" s="145" t="s">
        <v>496</v>
      </c>
      <c r="J4761" s="141" t="str">
        <f>VLOOKUP(I4761,Customers[],2,FALSE)</f>
        <v>မခင်ဝင်းရီ</v>
      </c>
      <c r="K4761" s="141" t="str">
        <f>VLOOKUP(I4761,Customers[],4,FALSE)</f>
        <v>Wandwin</v>
      </c>
      <c r="L4761" s="32" t="str">
        <f>VLOOKUP(Table85[[#This Row],[CustomerID]],Table!H:K,3,0)</f>
        <v>ကန်အောက်</v>
      </c>
      <c r="M4761" s="141" t="str">
        <f>VLOOKUP(I4761,Customers[],5,FALSE)</f>
        <v>Van-2</v>
      </c>
      <c r="N4761" s="145" t="s">
        <v>9</v>
      </c>
      <c r="O4761" s="146" t="s">
        <v>217</v>
      </c>
      <c r="P4761" s="141" t="str">
        <f>VLOOKUP(O4761,Stock[],2,FALSE)</f>
        <v>လိမ္မော်ဖြူ</v>
      </c>
      <c r="Q4761" s="147">
        <f>VLOOKUP(O4761,Stock[],3,FALSE)</f>
        <v>0.64</v>
      </c>
      <c r="R4761" s="147">
        <f>VLOOKUP(O4761,Stock[],4,FALSE)</f>
        <v>24</v>
      </c>
      <c r="S4761" s="146"/>
      <c r="T4761" s="147">
        <f>(DailySales!$S4761/DailySales!$R4761)+DailySales!$U4761</f>
        <v>10</v>
      </c>
      <c r="U4761" s="146">
        <v>10</v>
      </c>
      <c r="V4761" s="148">
        <f>+DailySales!$T4761*DailySales!$R4761</f>
        <v>240</v>
      </c>
      <c r="W4761" s="148">
        <f>+DailySales!$V4761*DailySales!$Q4761</f>
        <v>153.6</v>
      </c>
      <c r="X4761" s="148">
        <f>VLOOKUP(O4761,Stock[],6,FALSE)</f>
        <v>1330</v>
      </c>
      <c r="Y4761" s="148">
        <f>+DailySales!$V4761*DailySales!$X4761</f>
        <v>319200</v>
      </c>
      <c r="Z4761" s="146"/>
      <c r="AA4761" s="146"/>
      <c r="AB4761" s="146"/>
      <c r="AC4761" s="146"/>
      <c r="AD4761" s="146"/>
      <c r="AE4761" s="149">
        <v>5800</v>
      </c>
      <c r="AF4761" s="150">
        <v>46081</v>
      </c>
      <c r="AG4761" s="151">
        <v>325000</v>
      </c>
      <c r="AH4761" s="150"/>
      <c r="AI4761" s="151"/>
      <c r="AJ4761" s="150"/>
      <c r="AK4761" s="151"/>
      <c r="AL4761" s="34"/>
      <c r="AM4761" s="39"/>
      <c r="AN476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62" spans="1:40" ht="19.5" customHeight="1" x14ac:dyDescent="0.25">
      <c r="A4762" s="141">
        <f t="shared" si="854"/>
        <v>2026</v>
      </c>
      <c r="B4762" s="141">
        <f t="shared" si="855"/>
        <v>2</v>
      </c>
      <c r="C4762" s="154">
        <v>46081</v>
      </c>
      <c r="D4762" s="142">
        <f t="shared" ca="1" si="856"/>
        <v>46097</v>
      </c>
      <c r="E4762" s="142" t="str">
        <f t="shared" ca="1" si="857"/>
        <v>0-Months</v>
      </c>
      <c r="F4762" s="142" t="str">
        <f>VLOOKUP(O4762,Stock[],5,FALSE)</f>
        <v>BE</v>
      </c>
      <c r="G4762" s="143" t="s">
        <v>3972</v>
      </c>
      <c r="H4762" s="144" t="s">
        <v>1168</v>
      </c>
      <c r="I4762" s="145" t="s">
        <v>496</v>
      </c>
      <c r="J4762" s="141" t="str">
        <f>VLOOKUP(I4762,Customers[],2,FALSE)</f>
        <v>မခင်ဝင်းရီ</v>
      </c>
      <c r="K4762" s="141" t="str">
        <f>VLOOKUP(I4762,Customers[],4,FALSE)</f>
        <v>Wandwin</v>
      </c>
      <c r="L4762" s="32" t="str">
        <f>VLOOKUP(Table85[[#This Row],[CustomerID]],Table!H:K,3,0)</f>
        <v>ကန်အောက်</v>
      </c>
      <c r="M4762" s="141" t="str">
        <f>VLOOKUP(I4762,Customers[],5,FALSE)</f>
        <v>Van-2</v>
      </c>
      <c r="N4762" s="145" t="s">
        <v>9</v>
      </c>
      <c r="O4762" s="146" t="s">
        <v>2120</v>
      </c>
      <c r="P4762" s="141" t="str">
        <f>VLOOKUP(O4762,Stock[],2,FALSE)</f>
        <v>ဇေ အရက်သန့်</v>
      </c>
      <c r="Q4762" s="147">
        <f>VLOOKUP(O4762,Stock[],3,FALSE)</f>
        <v>0.64</v>
      </c>
      <c r="R4762" s="147">
        <f>VLOOKUP(O4762,Stock[],4,FALSE)</f>
        <v>14</v>
      </c>
      <c r="S4762" s="146"/>
      <c r="T4762" s="147">
        <f>(DailySales!$S4762/DailySales!$R4762)+DailySales!$U4762</f>
        <v>5</v>
      </c>
      <c r="U4762" s="146">
        <v>5</v>
      </c>
      <c r="V4762" s="148">
        <f>+DailySales!$T4762*DailySales!$R4762</f>
        <v>70</v>
      </c>
      <c r="W4762" s="148">
        <f>+DailySales!$V4762*DailySales!$Q4762</f>
        <v>44.800000000000004</v>
      </c>
      <c r="X4762" s="148">
        <f>VLOOKUP(O4762,Stock[],6,FALSE)</f>
        <v>1380</v>
      </c>
      <c r="Y4762" s="148">
        <f>+DailySales!$V4762*DailySales!$X4762</f>
        <v>96600</v>
      </c>
      <c r="Z4762" s="146"/>
      <c r="AA4762" s="146"/>
      <c r="AB4762" s="146"/>
      <c r="AC4762" s="146"/>
      <c r="AD4762" s="146"/>
      <c r="AE4762" s="149">
        <v>2400</v>
      </c>
      <c r="AF4762" s="150">
        <v>46081</v>
      </c>
      <c r="AG4762" s="151">
        <v>99000</v>
      </c>
      <c r="AH4762" s="150"/>
      <c r="AI4762" s="151"/>
      <c r="AJ4762" s="150"/>
      <c r="AK4762" s="151"/>
      <c r="AL4762" s="34"/>
      <c r="AM4762" s="39"/>
      <c r="AN476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63" spans="1:40" ht="19.5" customHeight="1" x14ac:dyDescent="0.25">
      <c r="A4763" s="141">
        <f t="shared" si="854"/>
        <v>2026</v>
      </c>
      <c r="B4763" s="141">
        <f t="shared" si="855"/>
        <v>2</v>
      </c>
      <c r="C4763" s="154">
        <v>46081</v>
      </c>
      <c r="D4763" s="142">
        <f t="shared" ca="1" si="856"/>
        <v>46097</v>
      </c>
      <c r="E4763" s="142" t="str">
        <f t="shared" ca="1" si="857"/>
        <v>0-Months</v>
      </c>
      <c r="F4763" s="142" t="str">
        <f>VLOOKUP(O4763,Stock[],5,FALSE)</f>
        <v>BE</v>
      </c>
      <c r="G4763" s="143" t="s">
        <v>3973</v>
      </c>
      <c r="H4763" s="144" t="s">
        <v>1168</v>
      </c>
      <c r="I4763" s="145" t="s">
        <v>499</v>
      </c>
      <c r="J4763" s="141" t="str">
        <f>VLOOKUP(I4763,Customers[],2,FALSE)</f>
        <v>မွန်မွန်ကို</v>
      </c>
      <c r="K4763" s="141" t="str">
        <f>VLOOKUP(I4763,Customers[],4,FALSE)</f>
        <v>Wandwin</v>
      </c>
      <c r="L4763" s="32" t="str">
        <f>VLOOKUP(Table85[[#This Row],[CustomerID]],Table!H:K,3,0)</f>
        <v>အင်းကုန်း</v>
      </c>
      <c r="M4763" s="141" t="str">
        <f>VLOOKUP(I4763,Customers[],5,FALSE)</f>
        <v>Van-2</v>
      </c>
      <c r="N4763" s="145" t="s">
        <v>9</v>
      </c>
      <c r="O4763" s="146" t="s">
        <v>225</v>
      </c>
      <c r="P4763" s="141" t="str">
        <f>VLOOKUP(O4763,Stock[],2,FALSE)</f>
        <v>ချယ်ရီသံပုရာအရက်သန့်ကော် (1Ltr)</v>
      </c>
      <c r="Q4763" s="147">
        <f>VLOOKUP(O4763,Stock[],3,FALSE)</f>
        <v>1</v>
      </c>
      <c r="R4763" s="147">
        <f>VLOOKUP(O4763,Stock[],4,FALSE)</f>
        <v>12</v>
      </c>
      <c r="S4763" s="146"/>
      <c r="T4763" s="147">
        <f>(DailySales!$S4763/DailySales!$R4763)+DailySales!$U4763</f>
        <v>20</v>
      </c>
      <c r="U4763" s="146">
        <v>20</v>
      </c>
      <c r="V4763" s="148">
        <f>+DailySales!$T4763*DailySales!$R4763</f>
        <v>240</v>
      </c>
      <c r="W4763" s="148">
        <f>+DailySales!$V4763*DailySales!$Q4763</f>
        <v>240</v>
      </c>
      <c r="X4763" s="148">
        <f>VLOOKUP(O4763,Stock[],6,FALSE)</f>
        <v>1260</v>
      </c>
      <c r="Y4763" s="148">
        <f>+DailySales!$V4763*DailySales!$X4763</f>
        <v>302400</v>
      </c>
      <c r="Z4763" s="146"/>
      <c r="AA4763" s="146"/>
      <c r="AB4763" s="146"/>
      <c r="AC4763" s="146"/>
      <c r="AD4763" s="146"/>
      <c r="AE4763" s="149">
        <v>7600</v>
      </c>
      <c r="AF4763" s="150">
        <v>46081</v>
      </c>
      <c r="AG4763" s="151">
        <v>310000</v>
      </c>
      <c r="AH4763" s="150"/>
      <c r="AI4763" s="151"/>
      <c r="AJ4763" s="150"/>
      <c r="AK4763" s="151"/>
      <c r="AL4763" s="34"/>
      <c r="AM4763" s="39"/>
      <c r="AN476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64" spans="1:40" ht="19.5" customHeight="1" x14ac:dyDescent="0.25">
      <c r="A4764" s="141">
        <f t="shared" si="854"/>
        <v>2026</v>
      </c>
      <c r="B4764" s="141">
        <f t="shared" si="855"/>
        <v>2</v>
      </c>
      <c r="C4764" s="154">
        <v>46081</v>
      </c>
      <c r="D4764" s="142">
        <f t="shared" ca="1" si="856"/>
        <v>46097</v>
      </c>
      <c r="E4764" s="142" t="str">
        <f t="shared" ca="1" si="857"/>
        <v>0-Months</v>
      </c>
      <c r="F4764" s="142" t="str">
        <f>VLOOKUP(O4764,Stock[],5,FALSE)</f>
        <v>BE</v>
      </c>
      <c r="G4764" s="143" t="s">
        <v>3974</v>
      </c>
      <c r="H4764" s="144" t="s">
        <v>1168</v>
      </c>
      <c r="I4764" s="145" t="s">
        <v>497</v>
      </c>
      <c r="J4764" s="141" t="str">
        <f>VLOOKUP(I4764,Customers[],2,FALSE)</f>
        <v>ကိုကျော်သင်း</v>
      </c>
      <c r="K4764" s="141" t="str">
        <f>VLOOKUP(I4764,Customers[],4,FALSE)</f>
        <v>Wandwin</v>
      </c>
      <c r="L4764" s="32" t="str">
        <f>VLOOKUP(Table85[[#This Row],[CustomerID]],Table!H:K,3,0)</f>
        <v>ကုက္ကိုခါးလှ</v>
      </c>
      <c r="M4764" s="141" t="str">
        <f>VLOOKUP(I4764,Customers[],5,FALSE)</f>
        <v>Van-2</v>
      </c>
      <c r="N4764" s="145" t="s">
        <v>9</v>
      </c>
      <c r="O4764" s="146" t="s">
        <v>2120</v>
      </c>
      <c r="P4764" s="141" t="str">
        <f>VLOOKUP(O4764,Stock[],2,FALSE)</f>
        <v>ဇေ အရက်သန့်</v>
      </c>
      <c r="Q4764" s="147">
        <f>VLOOKUP(O4764,Stock[],3,FALSE)</f>
        <v>0.64</v>
      </c>
      <c r="R4764" s="147">
        <f>VLOOKUP(O4764,Stock[],4,FALSE)</f>
        <v>14</v>
      </c>
      <c r="S4764" s="146"/>
      <c r="T4764" s="147">
        <f>(DailySales!$S4764/DailySales!$R4764)+DailySales!$U4764</f>
        <v>5</v>
      </c>
      <c r="U4764" s="146">
        <v>5</v>
      </c>
      <c r="V4764" s="148">
        <f>+DailySales!$T4764*DailySales!$R4764</f>
        <v>70</v>
      </c>
      <c r="W4764" s="148">
        <f>+DailySales!$V4764*DailySales!$Q4764</f>
        <v>44.800000000000004</v>
      </c>
      <c r="X4764" s="148">
        <f>VLOOKUP(O4764,Stock[],6,FALSE)</f>
        <v>1380</v>
      </c>
      <c r="Y4764" s="148">
        <f>+DailySales!$V4764*DailySales!$X4764</f>
        <v>96600</v>
      </c>
      <c r="Z4764" s="146"/>
      <c r="AA4764" s="146"/>
      <c r="AB4764" s="146"/>
      <c r="AC4764" s="146"/>
      <c r="AD4764" s="146"/>
      <c r="AE4764" s="149">
        <v>2400</v>
      </c>
      <c r="AF4764" s="150">
        <v>46081</v>
      </c>
      <c r="AG4764" s="151">
        <v>99000</v>
      </c>
      <c r="AH4764" s="150"/>
      <c r="AI4764" s="151"/>
      <c r="AJ4764" s="150"/>
      <c r="AK4764" s="151"/>
      <c r="AL4764" s="34"/>
      <c r="AM4764" s="39"/>
      <c r="AN476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65" spans="1:40" ht="19.5" customHeight="1" x14ac:dyDescent="0.25">
      <c r="A4765" s="141">
        <f t="shared" si="854"/>
        <v>2026</v>
      </c>
      <c r="B4765" s="141">
        <f t="shared" si="855"/>
        <v>2</v>
      </c>
      <c r="C4765" s="154">
        <v>46081</v>
      </c>
      <c r="D4765" s="142">
        <f t="shared" ca="1" si="856"/>
        <v>46097</v>
      </c>
      <c r="E4765" s="142" t="str">
        <f t="shared" ca="1" si="857"/>
        <v>0-Months</v>
      </c>
      <c r="F4765" s="142" t="str">
        <f>VLOOKUP(O4765,Stock[],5,FALSE)</f>
        <v>BE</v>
      </c>
      <c r="G4765" s="143" t="s">
        <v>3975</v>
      </c>
      <c r="H4765" s="144" t="s">
        <v>1168</v>
      </c>
      <c r="I4765" s="145" t="s">
        <v>508</v>
      </c>
      <c r="J4765" s="141" t="str">
        <f>VLOOKUP(I4765,Customers[],2,FALSE)</f>
        <v>မဝေဝေလွင်</v>
      </c>
      <c r="K4765" s="141" t="str">
        <f>VLOOKUP(I4765,Customers[],4,FALSE)</f>
        <v>Wandwin</v>
      </c>
      <c r="L4765" s="32" t="str">
        <f>VLOOKUP(Table85[[#This Row],[CustomerID]],Table!H:K,3,0)</f>
        <v>သစ်ပုလွေကန်</v>
      </c>
      <c r="M4765" s="141" t="str">
        <f>VLOOKUP(I4765,Customers[],5,FALSE)</f>
        <v>Van-2</v>
      </c>
      <c r="N4765" s="145" t="s">
        <v>9</v>
      </c>
      <c r="O4765" s="146" t="s">
        <v>220</v>
      </c>
      <c r="P4765" s="141" t="str">
        <f>VLOOKUP(O4765,Stock[],2,FALSE)</f>
        <v>မြန်မာရှောက်ပျား</v>
      </c>
      <c r="Q4765" s="147">
        <f>VLOOKUP(O4765,Stock[],3,FALSE)</f>
        <v>0.64</v>
      </c>
      <c r="R4765" s="147">
        <f>VLOOKUP(O4765,Stock[],4,FALSE)</f>
        <v>14</v>
      </c>
      <c r="S4765" s="146"/>
      <c r="T4765" s="147">
        <f>(DailySales!$S4765/DailySales!$R4765)+DailySales!$U4765</f>
        <v>5</v>
      </c>
      <c r="U4765" s="146">
        <v>5</v>
      </c>
      <c r="V4765" s="148">
        <f>+DailySales!$T4765*DailySales!$R4765</f>
        <v>70</v>
      </c>
      <c r="W4765" s="148">
        <f>+DailySales!$V4765*DailySales!$Q4765</f>
        <v>44.800000000000004</v>
      </c>
      <c r="X4765" s="148">
        <f>VLOOKUP(O4765,Stock[],6,FALSE)</f>
        <v>1370</v>
      </c>
      <c r="Y4765" s="148">
        <f>+DailySales!$V4765*DailySales!$X4765</f>
        <v>95900</v>
      </c>
      <c r="Z4765" s="146"/>
      <c r="AA4765" s="146"/>
      <c r="AB4765" s="146"/>
      <c r="AC4765" s="146"/>
      <c r="AD4765" s="146"/>
      <c r="AE4765" s="149">
        <v>2100</v>
      </c>
      <c r="AF4765" s="150">
        <v>46081</v>
      </c>
      <c r="AG4765" s="151">
        <v>98000</v>
      </c>
      <c r="AH4765" s="150"/>
      <c r="AI4765" s="151"/>
      <c r="AJ4765" s="150"/>
      <c r="AK4765" s="151"/>
      <c r="AL4765" s="34"/>
      <c r="AM4765" s="39"/>
      <c r="AN476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66" spans="1:40" ht="19.5" customHeight="1" x14ac:dyDescent="0.25">
      <c r="A4766" s="141">
        <f t="shared" si="854"/>
        <v>2026</v>
      </c>
      <c r="B4766" s="141">
        <f t="shared" si="855"/>
        <v>2</v>
      </c>
      <c r="C4766" s="154">
        <v>46081</v>
      </c>
      <c r="D4766" s="142">
        <f t="shared" ca="1" si="856"/>
        <v>46097</v>
      </c>
      <c r="E4766" s="142" t="str">
        <f t="shared" ca="1" si="857"/>
        <v>0-Months</v>
      </c>
      <c r="F4766" s="142" t="str">
        <f>VLOOKUP(O4766,Stock[],5,FALSE)</f>
        <v>BE</v>
      </c>
      <c r="G4766" s="143" t="s">
        <v>3975</v>
      </c>
      <c r="H4766" s="144" t="s">
        <v>1168</v>
      </c>
      <c r="I4766" s="145" t="s">
        <v>508</v>
      </c>
      <c r="J4766" s="141" t="str">
        <f>VLOOKUP(I4766,Customers[],2,FALSE)</f>
        <v>မဝေဝေလွင်</v>
      </c>
      <c r="K4766" s="141" t="str">
        <f>VLOOKUP(I4766,Customers[],4,FALSE)</f>
        <v>Wandwin</v>
      </c>
      <c r="L4766" s="32" t="str">
        <f>VLOOKUP(Table85[[#This Row],[CustomerID]],Table!H:K,3,0)</f>
        <v>သစ်ပုလွေကန်</v>
      </c>
      <c r="M4766" s="141" t="str">
        <f>VLOOKUP(I4766,Customers[],5,FALSE)</f>
        <v>Van-2</v>
      </c>
      <c r="N4766" s="145" t="s">
        <v>9</v>
      </c>
      <c r="O4766" s="146" t="s">
        <v>225</v>
      </c>
      <c r="P4766" s="141" t="str">
        <f>VLOOKUP(O4766,Stock[],2,FALSE)</f>
        <v>ချယ်ရီသံပုရာအရက်သန့်ကော် (1Ltr)</v>
      </c>
      <c r="Q4766" s="147">
        <f>VLOOKUP(O4766,Stock[],3,FALSE)</f>
        <v>1</v>
      </c>
      <c r="R4766" s="147">
        <f>VLOOKUP(O4766,Stock[],4,FALSE)</f>
        <v>12</v>
      </c>
      <c r="S4766" s="146"/>
      <c r="T4766" s="147">
        <f>(DailySales!$S4766/DailySales!$R4766)+DailySales!$U4766</f>
        <v>5</v>
      </c>
      <c r="U4766" s="146">
        <v>5</v>
      </c>
      <c r="V4766" s="148">
        <f>+DailySales!$T4766*DailySales!$R4766</f>
        <v>60</v>
      </c>
      <c r="W4766" s="148">
        <f>+DailySales!$V4766*DailySales!$Q4766</f>
        <v>60</v>
      </c>
      <c r="X4766" s="148">
        <f>VLOOKUP(O4766,Stock[],6,FALSE)</f>
        <v>1260</v>
      </c>
      <c r="Y4766" s="148">
        <f>+DailySales!$V4766*DailySales!$X4766</f>
        <v>75600</v>
      </c>
      <c r="Z4766" s="146"/>
      <c r="AA4766" s="146"/>
      <c r="AB4766" s="146"/>
      <c r="AC4766" s="146"/>
      <c r="AD4766" s="146"/>
      <c r="AE4766" s="149">
        <v>1900</v>
      </c>
      <c r="AF4766" s="150">
        <v>46081</v>
      </c>
      <c r="AG4766" s="151">
        <v>77500</v>
      </c>
      <c r="AH4766" s="150"/>
      <c r="AI4766" s="151"/>
      <c r="AJ4766" s="150"/>
      <c r="AK4766" s="151"/>
      <c r="AL4766" s="34"/>
      <c r="AM4766" s="39"/>
      <c r="AN476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67" spans="1:40" ht="19.5" customHeight="1" x14ac:dyDescent="0.25">
      <c r="A4767" s="141">
        <f t="shared" ref="A4767:A4780" si="858">YEAR(C4767)</f>
        <v>2026</v>
      </c>
      <c r="B4767" s="141">
        <f t="shared" ref="B4767:B4780" si="859">MONTH(C4767)</f>
        <v>2</v>
      </c>
      <c r="C4767" s="154">
        <v>46081</v>
      </c>
      <c r="D4767" s="142">
        <f t="shared" ref="D4767:D4780" ca="1" si="860">TODAY()</f>
        <v>46097</v>
      </c>
      <c r="E4767" s="142" t="str">
        <f t="shared" ref="E4767:E4780" ca="1" si="861">DATEDIF(C4767,D4767,"M")&amp;"-Months"</f>
        <v>0-Months</v>
      </c>
      <c r="F4767" s="142" t="str">
        <f>VLOOKUP(O4767,Stock[],5,FALSE)</f>
        <v>BE</v>
      </c>
      <c r="G4767" s="143" t="s">
        <v>3976</v>
      </c>
      <c r="H4767" s="144" t="s">
        <v>1168</v>
      </c>
      <c r="I4767" s="145" t="s">
        <v>1129</v>
      </c>
      <c r="J4767" s="141" t="str">
        <f>VLOOKUP(I4767,Customers[],2,FALSE)</f>
        <v>မမူမူခိုင်</v>
      </c>
      <c r="K4767" s="141" t="str">
        <f>VLOOKUP(I4767,Customers[],4,FALSE)</f>
        <v>Wandwin</v>
      </c>
      <c r="L4767" s="32" t="str">
        <f>VLOOKUP(Table85[[#This Row],[CustomerID]],Table!H:K,3,0)</f>
        <v>သစ်ပုလွေကန်</v>
      </c>
      <c r="M4767" s="141" t="str">
        <f>VLOOKUP(I4767,Customers[],5,FALSE)</f>
        <v>Van-2</v>
      </c>
      <c r="N4767" s="145" t="s">
        <v>9</v>
      </c>
      <c r="O4767" s="146" t="s">
        <v>225</v>
      </c>
      <c r="P4767" s="141" t="str">
        <f>VLOOKUP(O4767,Stock[],2,FALSE)</f>
        <v>ချယ်ရီသံပုရာအရက်သန့်ကော် (1Ltr)</v>
      </c>
      <c r="Q4767" s="147">
        <f>VLOOKUP(O4767,Stock[],3,FALSE)</f>
        <v>1</v>
      </c>
      <c r="R4767" s="147">
        <f>VLOOKUP(O4767,Stock[],4,FALSE)</f>
        <v>12</v>
      </c>
      <c r="S4767" s="146"/>
      <c r="T4767" s="147">
        <f>(DailySales!$S4767/DailySales!$R4767)+DailySales!$U4767</f>
        <v>7</v>
      </c>
      <c r="U4767" s="146">
        <v>7</v>
      </c>
      <c r="V4767" s="148">
        <f>+DailySales!$T4767*DailySales!$R4767</f>
        <v>84</v>
      </c>
      <c r="W4767" s="148">
        <f>+DailySales!$V4767*DailySales!$Q4767</f>
        <v>84</v>
      </c>
      <c r="X4767" s="148">
        <f>VLOOKUP(O4767,Stock[],6,FALSE)</f>
        <v>1260</v>
      </c>
      <c r="Y4767" s="148">
        <f>+DailySales!$V4767*DailySales!$X4767</f>
        <v>105840</v>
      </c>
      <c r="Z4767" s="146"/>
      <c r="AA4767" s="146"/>
      <c r="AB4767" s="146"/>
      <c r="AC4767" s="146"/>
      <c r="AD4767" s="146"/>
      <c r="AE4767" s="149">
        <v>2660</v>
      </c>
      <c r="AF4767" s="150">
        <v>46081</v>
      </c>
      <c r="AG4767" s="151">
        <v>108500</v>
      </c>
      <c r="AH4767" s="150"/>
      <c r="AI4767" s="151"/>
      <c r="AJ4767" s="150"/>
      <c r="AK4767" s="151"/>
      <c r="AL4767" s="34"/>
      <c r="AM4767" s="39"/>
      <c r="AN476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68" spans="1:40" ht="19.5" customHeight="1" x14ac:dyDescent="0.25">
      <c r="A4768" s="141">
        <f t="shared" si="858"/>
        <v>2026</v>
      </c>
      <c r="B4768" s="141">
        <f t="shared" si="859"/>
        <v>2</v>
      </c>
      <c r="C4768" s="154">
        <v>46081</v>
      </c>
      <c r="D4768" s="142">
        <f t="shared" ca="1" si="860"/>
        <v>46097</v>
      </c>
      <c r="E4768" s="142" t="str">
        <f t="shared" ca="1" si="861"/>
        <v>0-Months</v>
      </c>
      <c r="F4768" s="142" t="str">
        <f>VLOOKUP(O4768,Stock[],5,FALSE)</f>
        <v>BE</v>
      </c>
      <c r="G4768" s="143" t="s">
        <v>3976</v>
      </c>
      <c r="H4768" s="144" t="s">
        <v>1168</v>
      </c>
      <c r="I4768" s="145" t="s">
        <v>1129</v>
      </c>
      <c r="J4768" s="141" t="str">
        <f>VLOOKUP(I4768,Customers[],2,FALSE)</f>
        <v>မမူမူခိုင်</v>
      </c>
      <c r="K4768" s="141" t="str">
        <f>VLOOKUP(I4768,Customers[],4,FALSE)</f>
        <v>Wandwin</v>
      </c>
      <c r="L4768" s="32" t="str">
        <f>VLOOKUP(Table85[[#This Row],[CustomerID]],Table!H:K,3,0)</f>
        <v>သစ်ပုလွေကန်</v>
      </c>
      <c r="M4768" s="141" t="str">
        <f>VLOOKUP(I4768,Customers[],5,FALSE)</f>
        <v>Van-2</v>
      </c>
      <c r="N4768" s="145" t="s">
        <v>9</v>
      </c>
      <c r="O4768" s="146" t="s">
        <v>220</v>
      </c>
      <c r="P4768" s="141" t="str">
        <f>VLOOKUP(O4768,Stock[],2,FALSE)</f>
        <v>မြန်မာရှောက်ပျား</v>
      </c>
      <c r="Q4768" s="147">
        <f>VLOOKUP(O4768,Stock[],3,FALSE)</f>
        <v>0.64</v>
      </c>
      <c r="R4768" s="147">
        <f>VLOOKUP(O4768,Stock[],4,FALSE)</f>
        <v>14</v>
      </c>
      <c r="S4768" s="146"/>
      <c r="T4768" s="147">
        <f>(DailySales!$S4768/DailySales!$R4768)+DailySales!$U4768</f>
        <v>5</v>
      </c>
      <c r="U4768" s="146">
        <v>5</v>
      </c>
      <c r="V4768" s="148">
        <f>+DailySales!$T4768*DailySales!$R4768</f>
        <v>70</v>
      </c>
      <c r="W4768" s="148">
        <f>+DailySales!$V4768*DailySales!$Q4768</f>
        <v>44.800000000000004</v>
      </c>
      <c r="X4768" s="148">
        <f>VLOOKUP(O4768,Stock[],6,FALSE)</f>
        <v>1370</v>
      </c>
      <c r="Y4768" s="148">
        <f>+DailySales!$V4768*DailySales!$X4768</f>
        <v>95900</v>
      </c>
      <c r="Z4768" s="146"/>
      <c r="AA4768" s="146"/>
      <c r="AB4768" s="146"/>
      <c r="AC4768" s="146"/>
      <c r="AD4768" s="146"/>
      <c r="AE4768" s="149">
        <v>2100</v>
      </c>
      <c r="AF4768" s="150">
        <v>46081</v>
      </c>
      <c r="AG4768" s="151">
        <v>98000</v>
      </c>
      <c r="AH4768" s="150"/>
      <c r="AI4768" s="151"/>
      <c r="AJ4768" s="150"/>
      <c r="AK4768" s="151"/>
      <c r="AL4768" s="34"/>
      <c r="AM4768" s="39"/>
      <c r="AN476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69" spans="1:40" ht="19.5" customHeight="1" x14ac:dyDescent="0.25">
      <c r="A4769" s="141">
        <f t="shared" si="858"/>
        <v>2026</v>
      </c>
      <c r="B4769" s="141">
        <f t="shared" si="859"/>
        <v>2</v>
      </c>
      <c r="C4769" s="154">
        <v>46081</v>
      </c>
      <c r="D4769" s="142">
        <f t="shared" ca="1" si="860"/>
        <v>46097</v>
      </c>
      <c r="E4769" s="142" t="str">
        <f t="shared" ca="1" si="861"/>
        <v>0-Months</v>
      </c>
      <c r="F4769" s="142" t="str">
        <f>VLOOKUP(O4769,Stock[],5,FALSE)</f>
        <v>BE</v>
      </c>
      <c r="G4769" s="143" t="s">
        <v>3977</v>
      </c>
      <c r="H4769" s="144" t="s">
        <v>1168</v>
      </c>
      <c r="I4769" s="145" t="s">
        <v>507</v>
      </c>
      <c r="J4769" s="141" t="str">
        <f>VLOOKUP(I4769,Customers[],2,FALSE)</f>
        <v>မသူဇာ</v>
      </c>
      <c r="K4769" s="141" t="str">
        <f>VLOOKUP(I4769,Customers[],4,FALSE)</f>
        <v>Wandwin</v>
      </c>
      <c r="L4769" s="32" t="str">
        <f>VLOOKUP(Table85[[#This Row],[CustomerID]],Table!H:K,3,0)</f>
        <v>သစ်ပုလွေကန်</v>
      </c>
      <c r="M4769" s="141" t="str">
        <f>VLOOKUP(I4769,Customers[],5,FALSE)</f>
        <v>Van-2</v>
      </c>
      <c r="N4769" s="145" t="s">
        <v>9</v>
      </c>
      <c r="O4769" s="146" t="s">
        <v>225</v>
      </c>
      <c r="P4769" s="141" t="str">
        <f>VLOOKUP(O4769,Stock[],2,FALSE)</f>
        <v>ချယ်ရီသံပုရာအရက်သန့်ကော် (1Ltr)</v>
      </c>
      <c r="Q4769" s="147">
        <f>VLOOKUP(O4769,Stock[],3,FALSE)</f>
        <v>1</v>
      </c>
      <c r="R4769" s="147">
        <f>VLOOKUP(O4769,Stock[],4,FALSE)</f>
        <v>12</v>
      </c>
      <c r="S4769" s="146"/>
      <c r="T4769" s="147">
        <f>(DailySales!$S4769/DailySales!$R4769)+DailySales!$U4769</f>
        <v>10</v>
      </c>
      <c r="U4769" s="146">
        <v>10</v>
      </c>
      <c r="V4769" s="148">
        <f>+DailySales!$T4769*DailySales!$R4769</f>
        <v>120</v>
      </c>
      <c r="W4769" s="148">
        <f>+DailySales!$V4769*DailySales!$Q4769</f>
        <v>120</v>
      </c>
      <c r="X4769" s="148">
        <f>VLOOKUP(O4769,Stock[],6,FALSE)</f>
        <v>1260</v>
      </c>
      <c r="Y4769" s="148">
        <f>+DailySales!$V4769*DailySales!$X4769</f>
        <v>151200</v>
      </c>
      <c r="Z4769" s="146"/>
      <c r="AA4769" s="146"/>
      <c r="AB4769" s="146"/>
      <c r="AC4769" s="146"/>
      <c r="AD4769" s="146"/>
      <c r="AE4769" s="149">
        <v>3800</v>
      </c>
      <c r="AF4769" s="150">
        <v>46081</v>
      </c>
      <c r="AG4769" s="151">
        <v>155000</v>
      </c>
      <c r="AH4769" s="150"/>
      <c r="AI4769" s="151"/>
      <c r="AJ4769" s="150"/>
      <c r="AK4769" s="151"/>
      <c r="AL4769" s="34"/>
      <c r="AM4769" s="39"/>
      <c r="AN476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70" spans="1:40" ht="19.5" customHeight="1" x14ac:dyDescent="0.25">
      <c r="A4770" s="141">
        <f t="shared" si="858"/>
        <v>2026</v>
      </c>
      <c r="B4770" s="141">
        <f t="shared" si="859"/>
        <v>2</v>
      </c>
      <c r="C4770" s="154">
        <v>46081</v>
      </c>
      <c r="D4770" s="142">
        <f t="shared" ca="1" si="860"/>
        <v>46097</v>
      </c>
      <c r="E4770" s="142" t="str">
        <f t="shared" ca="1" si="861"/>
        <v>0-Months</v>
      </c>
      <c r="F4770" s="142" t="str">
        <f>VLOOKUP(O4770,Stock[],5,FALSE)</f>
        <v>BE</v>
      </c>
      <c r="G4770" s="143" t="s">
        <v>3978</v>
      </c>
      <c r="H4770" s="144" t="s">
        <v>1168</v>
      </c>
      <c r="I4770" s="145" t="s">
        <v>1754</v>
      </c>
      <c r="J4770" s="141" t="str">
        <f>VLOOKUP(I4770,Customers[],2,FALSE)</f>
        <v>စစ်ဆေးရေးဂိတ်လက်ဆောင်</v>
      </c>
      <c r="K4770" s="141">
        <f>VLOOKUP(I4770,Customers[],4,FALSE)</f>
        <v>0</v>
      </c>
      <c r="L4770" s="32">
        <f>VLOOKUP(Table85[[#This Row],[CustomerID]],Table!H:K,3,0)</f>
        <v>0</v>
      </c>
      <c r="M4770" s="141">
        <f>VLOOKUP(I4770,Customers[],5,FALSE)</f>
        <v>0</v>
      </c>
      <c r="N4770" s="145" t="s">
        <v>1751</v>
      </c>
      <c r="O4770" s="146" t="s">
        <v>217</v>
      </c>
      <c r="P4770" s="141" t="str">
        <f>VLOOKUP(O4770,Stock[],2,FALSE)</f>
        <v>လိမ္မော်ဖြူ</v>
      </c>
      <c r="Q4770" s="147">
        <f>VLOOKUP(O4770,Stock[],3,FALSE)</f>
        <v>0.64</v>
      </c>
      <c r="R4770" s="147">
        <f>VLOOKUP(O4770,Stock[],4,FALSE)</f>
        <v>24</v>
      </c>
      <c r="S4770" s="146">
        <v>4</v>
      </c>
      <c r="T4770" s="147">
        <f>(DailySales!$S4770/DailySales!$R4770)+DailySales!$U4770</f>
        <v>0.16666666666666666</v>
      </c>
      <c r="U4770" s="146"/>
      <c r="V4770" s="148">
        <f>+DailySales!$T4770*DailySales!$R4770</f>
        <v>4</v>
      </c>
      <c r="W4770" s="148">
        <f>+DailySales!$V4770*DailySales!$Q4770</f>
        <v>2.56</v>
      </c>
      <c r="X4770" s="148">
        <f>VLOOKUP(O4770,Stock[],6,FALSE)</f>
        <v>1330</v>
      </c>
      <c r="Y4770" s="148">
        <f>+DailySales!$V4770*DailySales!$X4770</f>
        <v>5320</v>
      </c>
      <c r="Z4770" s="146"/>
      <c r="AA4770" s="146"/>
      <c r="AB4770" s="146"/>
      <c r="AC4770" s="146"/>
      <c r="AD4770" s="146"/>
      <c r="AE4770" s="149"/>
      <c r="AF4770" s="150">
        <v>46081</v>
      </c>
      <c r="AG4770" s="151">
        <v>5320</v>
      </c>
      <c r="AH4770" s="150"/>
      <c r="AI4770" s="151"/>
      <c r="AJ4770" s="150"/>
      <c r="AK4770" s="151"/>
      <c r="AL4770" s="34"/>
      <c r="AM4770" s="39"/>
      <c r="AN477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71" spans="1:40" ht="19.5" customHeight="1" x14ac:dyDescent="0.25">
      <c r="A4771" s="141">
        <f t="shared" si="858"/>
        <v>2026</v>
      </c>
      <c r="B4771" s="141">
        <f t="shared" si="859"/>
        <v>2</v>
      </c>
      <c r="C4771" s="154">
        <v>46081</v>
      </c>
      <c r="D4771" s="142">
        <f t="shared" ca="1" si="860"/>
        <v>46097</v>
      </c>
      <c r="E4771" s="142" t="str">
        <f t="shared" ca="1" si="861"/>
        <v>0-Months</v>
      </c>
      <c r="F4771" s="142" t="str">
        <f>VLOOKUP(O4771,Stock[],5,FALSE)</f>
        <v>BE</v>
      </c>
      <c r="G4771" s="143" t="s">
        <v>3979</v>
      </c>
      <c r="H4771" s="144"/>
      <c r="I4771" s="145" t="s">
        <v>1754</v>
      </c>
      <c r="J4771" s="141" t="str">
        <f>VLOOKUP(I4771,Customers[],2,FALSE)</f>
        <v>စစ်ဆေးရေးဂိတ်လက်ဆောင်</v>
      </c>
      <c r="K4771" s="141">
        <f>VLOOKUP(I4771,Customers[],4,FALSE)</f>
        <v>0</v>
      </c>
      <c r="L4771" s="32">
        <f>VLOOKUP(Table85[[#This Row],[CustomerID]],Table!H:K,3,0)</f>
        <v>0</v>
      </c>
      <c r="M4771" s="141">
        <f>VLOOKUP(I4771,Customers[],5,FALSE)</f>
        <v>0</v>
      </c>
      <c r="N4771" s="145" t="s">
        <v>1751</v>
      </c>
      <c r="O4771" s="146" t="s">
        <v>217</v>
      </c>
      <c r="P4771" s="141" t="str">
        <f>VLOOKUP(O4771,Stock[],2,FALSE)</f>
        <v>လိမ္မော်ဖြူ</v>
      </c>
      <c r="Q4771" s="147">
        <f>VLOOKUP(O4771,Stock[],3,FALSE)</f>
        <v>0.64</v>
      </c>
      <c r="R4771" s="147">
        <f>VLOOKUP(O4771,Stock[],4,FALSE)</f>
        <v>24</v>
      </c>
      <c r="S4771" s="146">
        <v>8</v>
      </c>
      <c r="T4771" s="147">
        <f>(DailySales!$S4771/DailySales!$R4771)+DailySales!$U4771</f>
        <v>0.33333333333333331</v>
      </c>
      <c r="U4771" s="146"/>
      <c r="V4771" s="148">
        <f>+DailySales!$T4771*DailySales!$R4771</f>
        <v>8</v>
      </c>
      <c r="W4771" s="148">
        <f>+DailySales!$V4771*DailySales!$Q4771</f>
        <v>5.12</v>
      </c>
      <c r="X4771" s="148">
        <f>VLOOKUP(O4771,Stock[],6,FALSE)</f>
        <v>1330</v>
      </c>
      <c r="Y4771" s="148">
        <f>+DailySales!$V4771*DailySales!$X4771</f>
        <v>10640</v>
      </c>
      <c r="Z4771" s="146"/>
      <c r="AA4771" s="146"/>
      <c r="AB4771" s="146"/>
      <c r="AC4771" s="146"/>
      <c r="AD4771" s="146"/>
      <c r="AE4771" s="149"/>
      <c r="AF4771" s="150">
        <v>46081</v>
      </c>
      <c r="AG4771" s="151">
        <v>10640</v>
      </c>
      <c r="AH4771" s="150"/>
      <c r="AI4771" s="151"/>
      <c r="AJ4771" s="150"/>
      <c r="AK4771" s="151"/>
      <c r="AL4771" s="34"/>
      <c r="AM4771" s="39"/>
      <c r="AN477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72" spans="1:40" ht="19.5" customHeight="1" x14ac:dyDescent="0.25">
      <c r="A4772" s="141">
        <f t="shared" si="858"/>
        <v>2026</v>
      </c>
      <c r="B4772" s="141">
        <f t="shared" si="859"/>
        <v>2</v>
      </c>
      <c r="C4772" s="154">
        <v>46081</v>
      </c>
      <c r="D4772" s="142">
        <f t="shared" ca="1" si="860"/>
        <v>46097</v>
      </c>
      <c r="E4772" s="142" t="str">
        <f t="shared" ca="1" si="861"/>
        <v>0-Months</v>
      </c>
      <c r="F4772" s="142" t="str">
        <f>VLOOKUP(O4772,Stock[],5,FALSE)</f>
        <v>BE</v>
      </c>
      <c r="G4772" s="143" t="s">
        <v>3980</v>
      </c>
      <c r="H4772" s="144"/>
      <c r="I4772" s="145" t="s">
        <v>242</v>
      </c>
      <c r="J4772" s="141" t="str">
        <f>VLOOKUP(I4772,Customers[],2,FALSE)</f>
        <v>ဦးသိန်းစိုး</v>
      </c>
      <c r="K4772" s="141" t="str">
        <f>VLOOKUP(I4772,Customers[],4,FALSE)</f>
        <v>Kyukpadaung</v>
      </c>
      <c r="L4772" s="32" t="str">
        <f>VLOOKUP(Table85[[#This Row],[CustomerID]],Table!H:K,3,0)</f>
        <v>ကျောက်ပန်းတောင်း</v>
      </c>
      <c r="M4772" s="141" t="str">
        <f>VLOOKUP(I4772,Customers[],5,FALSE)</f>
        <v>WholeSales/Contract</v>
      </c>
      <c r="N4772" s="145" t="s">
        <v>10</v>
      </c>
      <c r="O4772" s="146" t="s">
        <v>214</v>
      </c>
      <c r="P4772" s="141" t="str">
        <f>VLOOKUP(O4772,Stock[],2,FALSE)</f>
        <v>ကောင်းကြည်</v>
      </c>
      <c r="Q4772" s="147">
        <f>VLOOKUP(O4772,Stock[],3,FALSE)</f>
        <v>0.64</v>
      </c>
      <c r="R4772" s="147">
        <f>VLOOKUP(O4772,Stock[],4,FALSE)</f>
        <v>14</v>
      </c>
      <c r="S4772" s="146"/>
      <c r="T4772" s="147">
        <f>(DailySales!$S4772/DailySales!$R4772)+DailySales!$U4772</f>
        <v>100</v>
      </c>
      <c r="U4772" s="146">
        <v>100</v>
      </c>
      <c r="V4772" s="148">
        <f>+DailySales!$T4772*DailySales!$R4772</f>
        <v>1400</v>
      </c>
      <c r="W4772" s="148">
        <f>+DailySales!$V4772*DailySales!$Q4772</f>
        <v>896</v>
      </c>
      <c r="X4772" s="148">
        <f>VLOOKUP(O4772,Stock[],6,FALSE)</f>
        <v>1330</v>
      </c>
      <c r="Y4772" s="148">
        <f>+DailySales!$V4772*DailySales!$X4772</f>
        <v>1862000</v>
      </c>
      <c r="Z4772" s="146"/>
      <c r="AA4772" s="146"/>
      <c r="AB4772" s="146"/>
      <c r="AC4772" s="146"/>
      <c r="AD4772" s="146"/>
      <c r="AE4772" s="149">
        <v>35000</v>
      </c>
      <c r="AF4772" s="150"/>
      <c r="AG4772" s="151"/>
      <c r="AH4772" s="150"/>
      <c r="AI4772" s="151"/>
      <c r="AJ4772" s="150"/>
      <c r="AK4772" s="151"/>
      <c r="AL4772" s="34"/>
      <c r="AM4772" s="39"/>
      <c r="AN477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1897000</v>
      </c>
    </row>
    <row r="4773" spans="1:40" ht="19.5" customHeight="1" x14ac:dyDescent="0.25">
      <c r="A4773" s="141">
        <f t="shared" si="858"/>
        <v>2026</v>
      </c>
      <c r="B4773" s="141">
        <f t="shared" si="859"/>
        <v>2</v>
      </c>
      <c r="C4773" s="154">
        <v>46081</v>
      </c>
      <c r="D4773" s="142">
        <f t="shared" ca="1" si="860"/>
        <v>46097</v>
      </c>
      <c r="E4773" s="142" t="str">
        <f t="shared" ca="1" si="861"/>
        <v>0-Months</v>
      </c>
      <c r="F4773" s="142" t="str">
        <f>VLOOKUP(O4773,Stock[],5,FALSE)</f>
        <v>BE</v>
      </c>
      <c r="G4773" s="143" t="s">
        <v>3980</v>
      </c>
      <c r="H4773" s="144"/>
      <c r="I4773" s="145" t="s">
        <v>242</v>
      </c>
      <c r="J4773" s="141" t="str">
        <f>VLOOKUP(I4773,Customers[],2,FALSE)</f>
        <v>ဦးသိန်းစိုး</v>
      </c>
      <c r="K4773" s="141" t="str">
        <f>VLOOKUP(I4773,Customers[],4,FALSE)</f>
        <v>Kyukpadaung</v>
      </c>
      <c r="L4773" s="32" t="str">
        <f>VLOOKUP(Table85[[#This Row],[CustomerID]],Table!H:K,3,0)</f>
        <v>ကျောက်ပန်းတောင်း</v>
      </c>
      <c r="M4773" s="141" t="str">
        <f>VLOOKUP(I4773,Customers[],5,FALSE)</f>
        <v>WholeSales/Contract</v>
      </c>
      <c r="N4773" s="145" t="s">
        <v>10</v>
      </c>
      <c r="O4773" s="146" t="s">
        <v>2465</v>
      </c>
      <c r="P4773" s="141" t="str">
        <f>VLOOKUP(O4773,Stock[],2,FALSE)</f>
        <v>မိုးနဲကွန်ကီး</v>
      </c>
      <c r="Q4773" s="147">
        <f>VLOOKUP(O4773,Stock[],3,FALSE)</f>
        <v>0.64</v>
      </c>
      <c r="R4773" s="147">
        <f>VLOOKUP(O4773,Stock[],4,FALSE)</f>
        <v>14</v>
      </c>
      <c r="S4773" s="146"/>
      <c r="T4773" s="147">
        <f>(DailySales!$S4773/DailySales!$R4773)+DailySales!$U4773</f>
        <v>150</v>
      </c>
      <c r="U4773" s="146">
        <v>150</v>
      </c>
      <c r="V4773" s="148">
        <f>+DailySales!$T4773*DailySales!$R4773</f>
        <v>2100</v>
      </c>
      <c r="W4773" s="148">
        <f>+DailySales!$V4773*DailySales!$Q4773</f>
        <v>1344</v>
      </c>
      <c r="X4773" s="148">
        <f>VLOOKUP(O4773,Stock[],6,FALSE)</f>
        <v>1700</v>
      </c>
      <c r="Y4773" s="148">
        <f>+DailySales!$V4773*DailySales!$X4773</f>
        <v>3570000</v>
      </c>
      <c r="Z4773" s="146"/>
      <c r="AA4773" s="146"/>
      <c r="AB4773" s="146"/>
      <c r="AC4773" s="146"/>
      <c r="AD4773" s="146"/>
      <c r="AE4773" s="149">
        <f>150*350</f>
        <v>52500</v>
      </c>
      <c r="AF4773" s="150"/>
      <c r="AG4773" s="151"/>
      <c r="AH4773" s="150"/>
      <c r="AI4773" s="151"/>
      <c r="AJ4773" s="150"/>
      <c r="AK4773" s="151"/>
      <c r="AL4773" s="34"/>
      <c r="AM4773" s="39"/>
      <c r="AN477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3622500</v>
      </c>
    </row>
    <row r="4774" spans="1:40" ht="19.5" customHeight="1" x14ac:dyDescent="0.25">
      <c r="A4774" s="141">
        <f t="shared" si="858"/>
        <v>2026</v>
      </c>
      <c r="B4774" s="141">
        <f t="shared" si="859"/>
        <v>2</v>
      </c>
      <c r="C4774" s="154">
        <v>46081</v>
      </c>
      <c r="D4774" s="142">
        <f t="shared" ca="1" si="860"/>
        <v>46097</v>
      </c>
      <c r="E4774" s="142" t="str">
        <f t="shared" ca="1" si="861"/>
        <v>0-Months</v>
      </c>
      <c r="F4774" s="142" t="str">
        <f>VLOOKUP(O4774,Stock[],5,FALSE)</f>
        <v>BE</v>
      </c>
      <c r="G4774" s="143" t="s">
        <v>3981</v>
      </c>
      <c r="H4774" s="144"/>
      <c r="I4774" s="145" t="s">
        <v>201</v>
      </c>
      <c r="J4774" s="141" t="str">
        <f>VLOOKUP(I4774,Customers[],2,FALSE)</f>
        <v>ဦးအောင်မိုး(ကောင်းသန့်)</v>
      </c>
      <c r="K4774" s="141" t="str">
        <f>VLOOKUP(I4774,Customers[],4,FALSE)</f>
        <v>Meiktila</v>
      </c>
      <c r="L4774" s="32" t="str">
        <f>VLOOKUP(Table85[[#This Row],[CustomerID]],Table!H:K,3,0)</f>
        <v>မိတ္ထီလာ</v>
      </c>
      <c r="M4774" s="141" t="str">
        <f>VLOOKUP(I4774,Customers[],5,FALSE)</f>
        <v>WholeSales/Contract</v>
      </c>
      <c r="N4774" s="145" t="s">
        <v>10</v>
      </c>
      <c r="O4774" s="146" t="s">
        <v>217</v>
      </c>
      <c r="P4774" s="141" t="str">
        <f>VLOOKUP(O4774,Stock[],2,FALSE)</f>
        <v>လိမ္မော်ဖြူ</v>
      </c>
      <c r="Q4774" s="147">
        <f>VLOOKUP(O4774,Stock[],3,FALSE)</f>
        <v>0.64</v>
      </c>
      <c r="R4774" s="147">
        <f>VLOOKUP(O4774,Stock[],4,FALSE)</f>
        <v>24</v>
      </c>
      <c r="S4774" s="146"/>
      <c r="T4774" s="147">
        <f>(DailySales!$S4774/DailySales!$R4774)+DailySales!$U4774</f>
        <v>100</v>
      </c>
      <c r="U4774" s="146">
        <v>100</v>
      </c>
      <c r="V4774" s="148">
        <f>+DailySales!$T4774*DailySales!$R4774</f>
        <v>2400</v>
      </c>
      <c r="W4774" s="148">
        <f>+DailySales!$V4774*DailySales!$Q4774</f>
        <v>1536</v>
      </c>
      <c r="X4774" s="148">
        <f>VLOOKUP(O4774,Stock[],6,FALSE)</f>
        <v>1330</v>
      </c>
      <c r="Y4774" s="148">
        <f>+DailySales!$V4774*DailySales!$X4774</f>
        <v>3192000</v>
      </c>
      <c r="Z4774" s="146"/>
      <c r="AA4774" s="146"/>
      <c r="AB4774" s="146"/>
      <c r="AC4774" s="146"/>
      <c r="AD4774" s="146"/>
      <c r="AE4774" s="149"/>
      <c r="AF4774" s="150"/>
      <c r="AG4774" s="151"/>
      <c r="AH4774" s="150"/>
      <c r="AI4774" s="151"/>
      <c r="AJ4774" s="150">
        <v>46081</v>
      </c>
      <c r="AK4774" s="151">
        <v>3192000</v>
      </c>
      <c r="AL4774" s="34"/>
      <c r="AM4774" s="39"/>
      <c r="AN477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75" spans="1:40" ht="19.5" customHeight="1" x14ac:dyDescent="0.25">
      <c r="A4775" s="141">
        <f t="shared" si="858"/>
        <v>2026</v>
      </c>
      <c r="B4775" s="141">
        <f t="shared" si="859"/>
        <v>2</v>
      </c>
      <c r="C4775" s="154">
        <v>46081</v>
      </c>
      <c r="D4775" s="142">
        <f t="shared" ca="1" si="860"/>
        <v>46097</v>
      </c>
      <c r="E4775" s="142" t="str">
        <f t="shared" ca="1" si="861"/>
        <v>0-Months</v>
      </c>
      <c r="F4775" s="142" t="str">
        <f>VLOOKUP(O4775,Stock[],5,FALSE)</f>
        <v>BE</v>
      </c>
      <c r="G4775" s="143" t="s">
        <v>3981</v>
      </c>
      <c r="H4775" s="144"/>
      <c r="I4775" s="145" t="s">
        <v>201</v>
      </c>
      <c r="J4775" s="141" t="str">
        <f>VLOOKUP(I4775,Customers[],2,FALSE)</f>
        <v>ဦးအောင်မိုး(ကောင်းသန့်)</v>
      </c>
      <c r="K4775" s="141" t="str">
        <f>VLOOKUP(I4775,Customers[],4,FALSE)</f>
        <v>Meiktila</v>
      </c>
      <c r="L4775" s="32" t="str">
        <f>VLOOKUP(Table85[[#This Row],[CustomerID]],Table!H:K,3,0)</f>
        <v>မိတ္ထီလာ</v>
      </c>
      <c r="M4775" s="141" t="str">
        <f>VLOOKUP(I4775,Customers[],5,FALSE)</f>
        <v>WholeSales/Contract</v>
      </c>
      <c r="N4775" s="145" t="s">
        <v>10</v>
      </c>
      <c r="O4775" s="146" t="s">
        <v>216</v>
      </c>
      <c r="P4775" s="141" t="str">
        <f>VLOOKUP(O4775,Stock[],2,FALSE)</f>
        <v>ဒဂုံအရက်သန့်</v>
      </c>
      <c r="Q4775" s="147">
        <f>VLOOKUP(O4775,Stock[],3,FALSE)</f>
        <v>0.64</v>
      </c>
      <c r="R4775" s="147">
        <f>VLOOKUP(O4775,Stock[],4,FALSE)</f>
        <v>14</v>
      </c>
      <c r="S4775" s="146"/>
      <c r="T4775" s="147">
        <f>(DailySales!$S4775/DailySales!$R4775)+DailySales!$U4775</f>
        <v>30</v>
      </c>
      <c r="U4775" s="146">
        <v>30</v>
      </c>
      <c r="V4775" s="148">
        <f>+DailySales!$T4775*DailySales!$R4775</f>
        <v>420</v>
      </c>
      <c r="W4775" s="148">
        <f>+DailySales!$V4775*DailySales!$Q4775</f>
        <v>268.8</v>
      </c>
      <c r="X4775" s="148">
        <f>VLOOKUP(O4775,Stock[],6,FALSE)</f>
        <v>1330</v>
      </c>
      <c r="Y4775" s="148">
        <f>+DailySales!$V4775*DailySales!$X4775</f>
        <v>558600</v>
      </c>
      <c r="Z4775" s="146"/>
      <c r="AA4775" s="146"/>
      <c r="AB4775" s="146"/>
      <c r="AC4775" s="146"/>
      <c r="AD4775" s="146"/>
      <c r="AE4775" s="149"/>
      <c r="AF4775" s="150"/>
      <c r="AG4775" s="151"/>
      <c r="AH4775" s="150"/>
      <c r="AI4775" s="151"/>
      <c r="AJ4775" s="150">
        <v>46081</v>
      </c>
      <c r="AK4775" s="151">
        <v>558600</v>
      </c>
      <c r="AL4775" s="34"/>
      <c r="AM4775" s="39"/>
      <c r="AN477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76" spans="1:40" ht="19.5" customHeight="1" x14ac:dyDescent="0.25">
      <c r="A4776" s="141">
        <f t="shared" si="858"/>
        <v>2026</v>
      </c>
      <c r="B4776" s="141">
        <f t="shared" si="859"/>
        <v>2</v>
      </c>
      <c r="C4776" s="154">
        <v>46081</v>
      </c>
      <c r="D4776" s="142">
        <f t="shared" ca="1" si="860"/>
        <v>46097</v>
      </c>
      <c r="E4776" s="142" t="str">
        <f t="shared" ca="1" si="861"/>
        <v>0-Months</v>
      </c>
      <c r="F4776" s="142" t="str">
        <f>VLOOKUP(O4776,Stock[],5,FALSE)</f>
        <v>BE</v>
      </c>
      <c r="G4776" s="143" t="s">
        <v>3981</v>
      </c>
      <c r="H4776" s="144"/>
      <c r="I4776" s="145" t="s">
        <v>201</v>
      </c>
      <c r="J4776" s="141" t="str">
        <f>VLOOKUP(I4776,Customers[],2,FALSE)</f>
        <v>ဦးအောင်မိုး(ကောင်းသန့်)</v>
      </c>
      <c r="K4776" s="141" t="str">
        <f>VLOOKUP(I4776,Customers[],4,FALSE)</f>
        <v>Meiktila</v>
      </c>
      <c r="L4776" s="32" t="str">
        <f>VLOOKUP(Table85[[#This Row],[CustomerID]],Table!H:K,3,0)</f>
        <v>မိတ္ထီလာ</v>
      </c>
      <c r="M4776" s="141" t="str">
        <f>VLOOKUP(I4776,Customers[],5,FALSE)</f>
        <v>WholeSales/Contract</v>
      </c>
      <c r="N4776" s="145" t="s">
        <v>10</v>
      </c>
      <c r="O4776" s="146" t="s">
        <v>209</v>
      </c>
      <c r="P4776" s="141" t="str">
        <f>VLOOKUP(O4776,Stock[],2,FALSE)</f>
        <v>ဇေယျဝတီ Red</v>
      </c>
      <c r="Q4776" s="147">
        <f>VLOOKUP(O4776,Stock[],3,FALSE)</f>
        <v>0.64</v>
      </c>
      <c r="R4776" s="147">
        <f>VLOOKUP(O4776,Stock[],4,FALSE)</f>
        <v>14</v>
      </c>
      <c r="S4776" s="146"/>
      <c r="T4776" s="147">
        <f>(DailySales!$S4776/DailySales!$R4776)+DailySales!$U4776</f>
        <v>30</v>
      </c>
      <c r="U4776" s="146">
        <v>30</v>
      </c>
      <c r="V4776" s="148">
        <f>+DailySales!$T4776*DailySales!$R4776</f>
        <v>420</v>
      </c>
      <c r="W4776" s="148">
        <f>+DailySales!$V4776*DailySales!$Q4776</f>
        <v>268.8</v>
      </c>
      <c r="X4776" s="148">
        <f>VLOOKUP(O4776,Stock[],6,FALSE)</f>
        <v>1330</v>
      </c>
      <c r="Y4776" s="148">
        <f>+DailySales!$V4776*DailySales!$X4776</f>
        <v>558600</v>
      </c>
      <c r="Z4776" s="146"/>
      <c r="AA4776" s="146"/>
      <c r="AB4776" s="146"/>
      <c r="AC4776" s="146"/>
      <c r="AD4776" s="146"/>
      <c r="AE4776" s="149"/>
      <c r="AF4776" s="150"/>
      <c r="AG4776" s="151"/>
      <c r="AH4776" s="150"/>
      <c r="AI4776" s="151"/>
      <c r="AJ4776" s="150">
        <v>46081</v>
      </c>
      <c r="AK4776" s="151">
        <v>558600</v>
      </c>
      <c r="AL4776" s="34"/>
      <c r="AM4776" s="39"/>
      <c r="AN477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77" spans="1:40" ht="19.5" customHeight="1" x14ac:dyDescent="0.25">
      <c r="A4777" s="141">
        <f t="shared" si="858"/>
        <v>2026</v>
      </c>
      <c r="B4777" s="141">
        <f t="shared" si="859"/>
        <v>2</v>
      </c>
      <c r="C4777" s="154">
        <v>46081</v>
      </c>
      <c r="D4777" s="142">
        <f t="shared" ca="1" si="860"/>
        <v>46097</v>
      </c>
      <c r="E4777" s="142" t="str">
        <f t="shared" ca="1" si="861"/>
        <v>0-Months</v>
      </c>
      <c r="F4777" s="142" t="str">
        <f>VLOOKUP(O4777,Stock[],5,FALSE)</f>
        <v>BE</v>
      </c>
      <c r="G4777" s="143" t="s">
        <v>3981</v>
      </c>
      <c r="H4777" s="144"/>
      <c r="I4777" s="145" t="s">
        <v>201</v>
      </c>
      <c r="J4777" s="141" t="str">
        <f>VLOOKUP(I4777,Customers[],2,FALSE)</f>
        <v>ဦးအောင်မိုး(ကောင်းသန့်)</v>
      </c>
      <c r="K4777" s="141" t="str">
        <f>VLOOKUP(I4777,Customers[],4,FALSE)</f>
        <v>Meiktila</v>
      </c>
      <c r="L4777" s="32" t="str">
        <f>VLOOKUP(Table85[[#This Row],[CustomerID]],Table!H:K,3,0)</f>
        <v>မိတ္ထီလာ</v>
      </c>
      <c r="M4777" s="141" t="str">
        <f>VLOOKUP(I4777,Customers[],5,FALSE)</f>
        <v>WholeSales/Contract</v>
      </c>
      <c r="N4777" s="145" t="s">
        <v>10</v>
      </c>
      <c r="O4777" s="146" t="s">
        <v>2465</v>
      </c>
      <c r="P4777" s="141" t="str">
        <f>VLOOKUP(O4777,Stock[],2,FALSE)</f>
        <v>မိုးနဲကွန်ကီး</v>
      </c>
      <c r="Q4777" s="147">
        <f>VLOOKUP(O4777,Stock[],3,FALSE)</f>
        <v>0.64</v>
      </c>
      <c r="R4777" s="147">
        <f>VLOOKUP(O4777,Stock[],4,FALSE)</f>
        <v>14</v>
      </c>
      <c r="S4777" s="146"/>
      <c r="T4777" s="147">
        <f>(DailySales!$S4777/DailySales!$R4777)+DailySales!$U4777</f>
        <v>10</v>
      </c>
      <c r="U4777" s="146">
        <v>10</v>
      </c>
      <c r="V4777" s="148">
        <f>+DailySales!$T4777*DailySales!$R4777</f>
        <v>140</v>
      </c>
      <c r="W4777" s="148">
        <f>+DailySales!$V4777*DailySales!$Q4777</f>
        <v>89.600000000000009</v>
      </c>
      <c r="X4777" s="148">
        <f>VLOOKUP(O4777,Stock[],6,FALSE)</f>
        <v>1700</v>
      </c>
      <c r="Y4777" s="148">
        <f>+DailySales!$V4777*DailySales!$X4777</f>
        <v>238000</v>
      </c>
      <c r="Z4777" s="146"/>
      <c r="AA4777" s="146"/>
      <c r="AB4777" s="146"/>
      <c r="AC4777" s="146">
        <v>22680</v>
      </c>
      <c r="AD4777" s="146"/>
      <c r="AE4777" s="149"/>
      <c r="AF4777" s="150"/>
      <c r="AG4777" s="151"/>
      <c r="AH4777" s="150"/>
      <c r="AI4777" s="151"/>
      <c r="AJ4777" s="150">
        <v>46081</v>
      </c>
      <c r="AK4777" s="151">
        <v>215320</v>
      </c>
      <c r="AL4777" s="34"/>
      <c r="AM4777" s="39"/>
      <c r="AN477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78" spans="1:40" ht="19.5" customHeight="1" x14ac:dyDescent="0.25">
      <c r="A4778" s="141">
        <f t="shared" si="858"/>
        <v>2026</v>
      </c>
      <c r="B4778" s="141">
        <f t="shared" si="859"/>
        <v>2</v>
      </c>
      <c r="C4778" s="154">
        <v>46081</v>
      </c>
      <c r="D4778" s="142">
        <f t="shared" ca="1" si="860"/>
        <v>46097</v>
      </c>
      <c r="E4778" s="142" t="str">
        <f t="shared" ca="1" si="861"/>
        <v>0-Months</v>
      </c>
      <c r="F4778" s="142" t="str">
        <f>VLOOKUP(O4778,Stock[],5,FALSE)</f>
        <v>BE</v>
      </c>
      <c r="G4778" s="143" t="s">
        <v>3982</v>
      </c>
      <c r="H4778" s="144"/>
      <c r="I4778" s="145" t="s">
        <v>201</v>
      </c>
      <c r="J4778" s="141" t="str">
        <f>VLOOKUP(I4778,Customers[],2,FALSE)</f>
        <v>ဦးအောင်မိုး(ကောင်းသန့်)</v>
      </c>
      <c r="K4778" s="141" t="str">
        <f>VLOOKUP(I4778,Customers[],4,FALSE)</f>
        <v>Meiktila</v>
      </c>
      <c r="L4778" s="32" t="str">
        <f>VLOOKUP(Table85[[#This Row],[CustomerID]],Table!H:K,3,0)</f>
        <v>မိတ္ထီလာ</v>
      </c>
      <c r="M4778" s="141" t="str">
        <f>VLOOKUP(I4778,Customers[],5,FALSE)</f>
        <v>WholeSales/Contract</v>
      </c>
      <c r="N4778" s="145" t="s">
        <v>10</v>
      </c>
      <c r="O4778" s="146" t="s">
        <v>2120</v>
      </c>
      <c r="P4778" s="141" t="str">
        <f>VLOOKUP(O4778,Stock[],2,FALSE)</f>
        <v>ဇေ အရက်သန့်</v>
      </c>
      <c r="Q4778" s="147">
        <f>VLOOKUP(O4778,Stock[],3,FALSE)</f>
        <v>0.64</v>
      </c>
      <c r="R4778" s="147">
        <f>VLOOKUP(O4778,Stock[],4,FALSE)</f>
        <v>14</v>
      </c>
      <c r="S4778" s="146"/>
      <c r="T4778" s="147">
        <f>(DailySales!$S4778/DailySales!$R4778)+DailySales!$U4778</f>
        <v>30</v>
      </c>
      <c r="U4778" s="146">
        <v>30</v>
      </c>
      <c r="V4778" s="148">
        <f>+DailySales!$T4778*DailySales!$R4778</f>
        <v>420</v>
      </c>
      <c r="W4778" s="148">
        <f>+DailySales!$V4778*DailySales!$Q4778</f>
        <v>268.8</v>
      </c>
      <c r="X4778" s="148">
        <f>VLOOKUP(O4778,Stock[],6,FALSE)</f>
        <v>1380</v>
      </c>
      <c r="Y4778" s="148">
        <f>+DailySales!$V4778*DailySales!$X4778</f>
        <v>579600</v>
      </c>
      <c r="Z4778" s="146"/>
      <c r="AA4778" s="146"/>
      <c r="AB4778" s="146"/>
      <c r="AC4778" s="146">
        <v>2940</v>
      </c>
      <c r="AD4778" s="146"/>
      <c r="AE4778" s="149"/>
      <c r="AF4778" s="150"/>
      <c r="AG4778" s="151"/>
      <c r="AH4778" s="150">
        <v>46085</v>
      </c>
      <c r="AI4778" s="151">
        <v>576660</v>
      </c>
      <c r="AJ4778" s="150"/>
      <c r="AK4778" s="151"/>
      <c r="AL4778" s="34"/>
      <c r="AM4778" s="39"/>
      <c r="AN477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79" spans="1:40" ht="19.5" customHeight="1" x14ac:dyDescent="0.25">
      <c r="A4779" s="141">
        <f t="shared" si="858"/>
        <v>2026</v>
      </c>
      <c r="B4779" s="141">
        <f t="shared" si="859"/>
        <v>2</v>
      </c>
      <c r="C4779" s="154">
        <v>46081</v>
      </c>
      <c r="D4779" s="142">
        <f t="shared" ca="1" si="860"/>
        <v>46097</v>
      </c>
      <c r="E4779" s="142" t="str">
        <f t="shared" ca="1" si="861"/>
        <v>0-Months</v>
      </c>
      <c r="F4779" s="142" t="str">
        <f>VLOOKUP(O4779,Stock[],5,FALSE)</f>
        <v>BE</v>
      </c>
      <c r="G4779" s="143" t="s">
        <v>3983</v>
      </c>
      <c r="H4779" s="144"/>
      <c r="I4779" s="145" t="s">
        <v>240</v>
      </c>
      <c r="J4779" s="141" t="str">
        <f>VLOOKUP(I4779,Customers[],2,FALSE)</f>
        <v>လွင်</v>
      </c>
      <c r="K4779" s="141" t="str">
        <f>VLOOKUP(I4779,Customers[],4,FALSE)</f>
        <v>Kyukpadaung</v>
      </c>
      <c r="L4779" s="32" t="str">
        <f>VLOOKUP(Table85[[#This Row],[CustomerID]],Table!H:K,3,0)</f>
        <v>ကျောက်ပန်းတောင်း</v>
      </c>
      <c r="M4779" s="141" t="str">
        <f>VLOOKUP(I4779,Customers[],5,FALSE)</f>
        <v>WholeSales/Contract</v>
      </c>
      <c r="N4779" s="145" t="s">
        <v>10</v>
      </c>
      <c r="O4779" s="146" t="s">
        <v>2120</v>
      </c>
      <c r="P4779" s="141" t="str">
        <f>VLOOKUP(O4779,Stock[],2,FALSE)</f>
        <v>ဇေ အရက်သန့်</v>
      </c>
      <c r="Q4779" s="147">
        <f>VLOOKUP(O4779,Stock[],3,FALSE)</f>
        <v>0.64</v>
      </c>
      <c r="R4779" s="147">
        <f>VLOOKUP(O4779,Stock[],4,FALSE)</f>
        <v>14</v>
      </c>
      <c r="S4779" s="146"/>
      <c r="T4779" s="147">
        <f>(DailySales!$S4779/DailySales!$R4779)+DailySales!$U4779</f>
        <v>150</v>
      </c>
      <c r="U4779" s="146">
        <v>150</v>
      </c>
      <c r="V4779" s="148">
        <f>+DailySales!$T4779*DailySales!$R4779</f>
        <v>2100</v>
      </c>
      <c r="W4779" s="148">
        <f>+DailySales!$V4779*DailySales!$Q4779</f>
        <v>1344</v>
      </c>
      <c r="X4779" s="148">
        <f>VLOOKUP(O4779,Stock[],6,FALSE)</f>
        <v>1380</v>
      </c>
      <c r="Y4779" s="148">
        <f>+DailySales!$V4779*DailySales!$X4779</f>
        <v>2898000</v>
      </c>
      <c r="Z4779" s="146"/>
      <c r="AA4779" s="146"/>
      <c r="AB4779" s="146"/>
      <c r="AC4779" s="146"/>
      <c r="AD4779" s="146"/>
      <c r="AE4779" s="149">
        <f>150*350</f>
        <v>52500</v>
      </c>
      <c r="AF4779" s="150"/>
      <c r="AG4779" s="151"/>
      <c r="AH4779" s="150"/>
      <c r="AI4779" s="151"/>
      <c r="AJ4779" s="150"/>
      <c r="AK4779" s="151"/>
      <c r="AL4779" s="34"/>
      <c r="AM4779" s="39"/>
      <c r="AN477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2950500</v>
      </c>
    </row>
    <row r="4780" spans="1:40" ht="19.5" customHeight="1" x14ac:dyDescent="0.25">
      <c r="A4780" s="141">
        <f t="shared" si="858"/>
        <v>2026</v>
      </c>
      <c r="B4780" s="141">
        <f t="shared" si="859"/>
        <v>2</v>
      </c>
      <c r="C4780" s="154">
        <v>46081</v>
      </c>
      <c r="D4780" s="142">
        <f t="shared" ca="1" si="860"/>
        <v>46097</v>
      </c>
      <c r="E4780" s="142" t="str">
        <f t="shared" ca="1" si="861"/>
        <v>0-Months</v>
      </c>
      <c r="F4780" s="142" t="str">
        <f>VLOOKUP(O4780,Stock[],5,FALSE)</f>
        <v>BE</v>
      </c>
      <c r="G4780" s="143" t="s">
        <v>3983</v>
      </c>
      <c r="H4780" s="144"/>
      <c r="I4780" s="145" t="s">
        <v>240</v>
      </c>
      <c r="J4780" s="141" t="str">
        <f>VLOOKUP(I4780,Customers[],2,FALSE)</f>
        <v>လွင်</v>
      </c>
      <c r="K4780" s="141" t="str">
        <f>VLOOKUP(I4780,Customers[],4,FALSE)</f>
        <v>Kyukpadaung</v>
      </c>
      <c r="L4780" s="32" t="str">
        <f>VLOOKUP(Table85[[#This Row],[CustomerID]],Table!H:K,3,0)</f>
        <v>ကျောက်ပန်းတောင်း</v>
      </c>
      <c r="M4780" s="141" t="str">
        <f>VLOOKUP(I4780,Customers[],5,FALSE)</f>
        <v>WholeSales/Contract</v>
      </c>
      <c r="N4780" s="145" t="s">
        <v>10</v>
      </c>
      <c r="O4780" s="146" t="s">
        <v>2465</v>
      </c>
      <c r="P4780" s="141" t="str">
        <f>VLOOKUP(O4780,Stock[],2,FALSE)</f>
        <v>မိုးနဲကွန်ကီး</v>
      </c>
      <c r="Q4780" s="147">
        <f>VLOOKUP(O4780,Stock[],3,FALSE)</f>
        <v>0.64</v>
      </c>
      <c r="R4780" s="147">
        <f>VLOOKUP(O4780,Stock[],4,FALSE)</f>
        <v>14</v>
      </c>
      <c r="S4780" s="146"/>
      <c r="T4780" s="147">
        <f>(DailySales!$S4780/DailySales!$R4780)+DailySales!$U4780</f>
        <v>50</v>
      </c>
      <c r="U4780" s="146">
        <v>50</v>
      </c>
      <c r="V4780" s="148">
        <f>+DailySales!$T4780*DailySales!$R4780</f>
        <v>700</v>
      </c>
      <c r="W4780" s="148">
        <f>+DailySales!$V4780*DailySales!$Q4780</f>
        <v>448</v>
      </c>
      <c r="X4780" s="148">
        <f>VLOOKUP(O4780,Stock[],6,FALSE)</f>
        <v>1700</v>
      </c>
      <c r="Y4780" s="148">
        <f>+DailySales!$V4780*DailySales!$X4780</f>
        <v>1190000</v>
      </c>
      <c r="Z4780" s="146"/>
      <c r="AA4780" s="146"/>
      <c r="AB4780" s="146"/>
      <c r="AC4780" s="146"/>
      <c r="AD4780" s="146"/>
      <c r="AE4780" s="149">
        <f>50*350</f>
        <v>17500</v>
      </c>
      <c r="AF4780" s="150"/>
      <c r="AG4780" s="151"/>
      <c r="AH4780" s="150"/>
      <c r="AI4780" s="151"/>
      <c r="AJ4780" s="150"/>
      <c r="AK4780" s="151"/>
      <c r="AL4780" s="34"/>
      <c r="AM4780" s="39"/>
      <c r="AN478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1207500</v>
      </c>
    </row>
    <row r="4781" spans="1:40" ht="19.5" customHeight="1" x14ac:dyDescent="0.25">
      <c r="A4781" s="141">
        <f t="shared" ref="A4781:A4794" si="862">YEAR(C4781)</f>
        <v>2026</v>
      </c>
      <c r="B4781" s="141">
        <f t="shared" ref="B4781:B4794" si="863">MONTH(C4781)</f>
        <v>2</v>
      </c>
      <c r="C4781" s="154">
        <v>46081</v>
      </c>
      <c r="D4781" s="142">
        <f t="shared" ref="D4781:D4794" ca="1" si="864">TODAY()</f>
        <v>46097</v>
      </c>
      <c r="E4781" s="142" t="str">
        <f t="shared" ref="E4781:E4794" ca="1" si="865">DATEDIF(C4781,D4781,"M")&amp;"-Months"</f>
        <v>0-Months</v>
      </c>
      <c r="F4781" s="142" t="str">
        <f>VLOOKUP(O4781,Stock[],5,FALSE)</f>
        <v>BE</v>
      </c>
      <c r="G4781" s="143" t="s">
        <v>3983</v>
      </c>
      <c r="H4781" s="144"/>
      <c r="I4781" s="145" t="s">
        <v>240</v>
      </c>
      <c r="J4781" s="141" t="str">
        <f>VLOOKUP(I4781,Customers[],2,FALSE)</f>
        <v>လွင်</v>
      </c>
      <c r="K4781" s="141" t="str">
        <f>VLOOKUP(I4781,Customers[],4,FALSE)</f>
        <v>Kyukpadaung</v>
      </c>
      <c r="L4781" s="32" t="str">
        <f>VLOOKUP(Table85[[#This Row],[CustomerID]],Table!H:K,3,0)</f>
        <v>ကျောက်ပန်းတောင်း</v>
      </c>
      <c r="M4781" s="141" t="str">
        <f>VLOOKUP(I4781,Customers[],5,FALSE)</f>
        <v>WholeSales/Contract</v>
      </c>
      <c r="N4781" s="145" t="s">
        <v>10</v>
      </c>
      <c r="O4781" s="146" t="s">
        <v>205</v>
      </c>
      <c r="P4781" s="141" t="str">
        <f>VLOOKUP(O4781,Stock[],2,FALSE)</f>
        <v>ကောင်းကြည် ကော် 25%  (1Ltr )</v>
      </c>
      <c r="Q4781" s="147">
        <f>VLOOKUP(O4781,Stock[],3,FALSE)</f>
        <v>1</v>
      </c>
      <c r="R4781" s="147">
        <f>VLOOKUP(O4781,Stock[],4,FALSE)</f>
        <v>12</v>
      </c>
      <c r="S4781" s="146"/>
      <c r="T4781" s="147">
        <f>(DailySales!$S4781/DailySales!$R4781)+DailySales!$U4781</f>
        <v>50</v>
      </c>
      <c r="U4781" s="146">
        <v>50</v>
      </c>
      <c r="V4781" s="148">
        <f>+DailySales!$T4781*DailySales!$R4781</f>
        <v>600</v>
      </c>
      <c r="W4781" s="148">
        <f>+DailySales!$V4781*DailySales!$Q4781</f>
        <v>600</v>
      </c>
      <c r="X4781" s="148">
        <f>VLOOKUP(O4781,Stock[],6,FALSE)</f>
        <v>1530</v>
      </c>
      <c r="Y4781" s="148">
        <f>+DailySales!$V4781*DailySales!$X4781</f>
        <v>918000</v>
      </c>
      <c r="Z4781" s="146"/>
      <c r="AA4781" s="146"/>
      <c r="AB4781" s="146"/>
      <c r="AC4781" s="146"/>
      <c r="AD4781" s="146"/>
      <c r="AE4781" s="149">
        <f>50*350</f>
        <v>17500</v>
      </c>
      <c r="AF4781" s="150"/>
      <c r="AG4781" s="151"/>
      <c r="AH4781" s="150"/>
      <c r="AI4781" s="151"/>
      <c r="AJ4781" s="150"/>
      <c r="AK4781" s="151"/>
      <c r="AL4781" s="34"/>
      <c r="AM4781" s="39"/>
      <c r="AN478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935500</v>
      </c>
    </row>
    <row r="4782" spans="1:40" ht="19.5" customHeight="1" x14ac:dyDescent="0.25">
      <c r="A4782" s="141">
        <f t="shared" si="862"/>
        <v>2026</v>
      </c>
      <c r="B4782" s="141">
        <f t="shared" si="863"/>
        <v>2</v>
      </c>
      <c r="C4782" s="154">
        <v>46081</v>
      </c>
      <c r="D4782" s="142">
        <f t="shared" ca="1" si="864"/>
        <v>46097</v>
      </c>
      <c r="E4782" s="142" t="str">
        <f t="shared" ca="1" si="865"/>
        <v>0-Months</v>
      </c>
      <c r="F4782" s="142" t="str">
        <f>VLOOKUP(O4782,Stock[],5,FALSE)</f>
        <v>BE</v>
      </c>
      <c r="G4782" s="143" t="s">
        <v>3984</v>
      </c>
      <c r="H4782" s="144"/>
      <c r="I4782" s="145" t="s">
        <v>227</v>
      </c>
      <c r="J4782" s="141" t="str">
        <f>VLOOKUP(I4782,Customers[],2,FALSE)</f>
        <v>Summer-2</v>
      </c>
      <c r="K4782" s="141" t="str">
        <f>VLOOKUP(I4782,Customers[],4,FALSE)</f>
        <v>Meiktila</v>
      </c>
      <c r="L4782" s="32" t="str">
        <f>VLOOKUP(Table85[[#This Row],[CustomerID]],Table!H:K,3,0)</f>
        <v>မိတ္ထီလာ</v>
      </c>
      <c r="M4782" s="141" t="str">
        <f>VLOOKUP(I4782,Customers[],5,FALSE)</f>
        <v>WholeSales</v>
      </c>
      <c r="N4782" s="145" t="s">
        <v>10</v>
      </c>
      <c r="O4782" s="146" t="s">
        <v>240</v>
      </c>
      <c r="P4782" s="141" t="str">
        <f>VLOOKUP(O4782,Stock[],2,FALSE)</f>
        <v>သံပုရာအရက်</v>
      </c>
      <c r="Q4782" s="147">
        <f>VLOOKUP(O4782,Stock[],3,FALSE)</f>
        <v>0.64</v>
      </c>
      <c r="R4782" s="147">
        <f>VLOOKUP(O4782,Stock[],4,FALSE)</f>
        <v>14</v>
      </c>
      <c r="S4782" s="146"/>
      <c r="T4782" s="147">
        <f>(DailySales!$S4782/DailySales!$R4782)+DailySales!$U4782</f>
        <v>20</v>
      </c>
      <c r="U4782" s="146">
        <v>20</v>
      </c>
      <c r="V4782" s="148">
        <f>+DailySales!$T4782*DailySales!$R4782</f>
        <v>280</v>
      </c>
      <c r="W4782" s="148">
        <f>+DailySales!$V4782*DailySales!$Q4782</f>
        <v>179.20000000000002</v>
      </c>
      <c r="X4782" s="148">
        <f>VLOOKUP(O4782,Stock[],6,FALSE)</f>
        <v>1330</v>
      </c>
      <c r="Y4782" s="148">
        <f>+DailySales!$V4782*DailySales!$X4782</f>
        <v>372400</v>
      </c>
      <c r="Z4782" s="146"/>
      <c r="AA4782" s="146"/>
      <c r="AB4782" s="146"/>
      <c r="AC4782" s="146"/>
      <c r="AD4782" s="146"/>
      <c r="AE4782" s="149"/>
      <c r="AF4782" s="150"/>
      <c r="AG4782" s="151"/>
      <c r="AH4782" s="150"/>
      <c r="AI4782" s="151"/>
      <c r="AJ4782" s="150">
        <v>46085</v>
      </c>
      <c r="AK4782" s="151">
        <v>372400</v>
      </c>
      <c r="AL4782" s="34"/>
      <c r="AM4782" s="39"/>
      <c r="AN478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83" spans="1:40" ht="19.5" customHeight="1" x14ac:dyDescent="0.25">
      <c r="A4783" s="141">
        <f t="shared" si="862"/>
        <v>2026</v>
      </c>
      <c r="B4783" s="141">
        <f t="shared" si="863"/>
        <v>2</v>
      </c>
      <c r="C4783" s="154">
        <v>46081</v>
      </c>
      <c r="D4783" s="142">
        <f t="shared" ca="1" si="864"/>
        <v>46097</v>
      </c>
      <c r="E4783" s="142" t="str">
        <f t="shared" ca="1" si="865"/>
        <v>0-Months</v>
      </c>
      <c r="F4783" s="142" t="str">
        <f>VLOOKUP(O4783,Stock[],5,FALSE)</f>
        <v>BE</v>
      </c>
      <c r="G4783" s="143" t="s">
        <v>3984</v>
      </c>
      <c r="H4783" s="144"/>
      <c r="I4783" s="145" t="s">
        <v>227</v>
      </c>
      <c r="J4783" s="141" t="str">
        <f>VLOOKUP(I4783,Customers[],2,FALSE)</f>
        <v>Summer-2</v>
      </c>
      <c r="K4783" s="141" t="str">
        <f>VLOOKUP(I4783,Customers[],4,FALSE)</f>
        <v>Meiktila</v>
      </c>
      <c r="L4783" s="32" t="str">
        <f>VLOOKUP(Table85[[#This Row],[CustomerID]],Table!H:K,3,0)</f>
        <v>မိတ္ထီလာ</v>
      </c>
      <c r="M4783" s="141" t="str">
        <f>VLOOKUP(I4783,Customers[],5,FALSE)</f>
        <v>WholeSales</v>
      </c>
      <c r="N4783" s="145" t="s">
        <v>10</v>
      </c>
      <c r="O4783" s="146" t="s">
        <v>217</v>
      </c>
      <c r="P4783" s="141" t="str">
        <f>VLOOKUP(O4783,Stock[],2,FALSE)</f>
        <v>လိမ္မော်ဖြူ</v>
      </c>
      <c r="Q4783" s="147">
        <f>VLOOKUP(O4783,Stock[],3,FALSE)</f>
        <v>0.64</v>
      </c>
      <c r="R4783" s="147">
        <f>VLOOKUP(O4783,Stock[],4,FALSE)</f>
        <v>24</v>
      </c>
      <c r="S4783" s="146"/>
      <c r="T4783" s="147">
        <f>(DailySales!$S4783/DailySales!$R4783)+DailySales!$U4783</f>
        <v>100</v>
      </c>
      <c r="U4783" s="146">
        <v>100</v>
      </c>
      <c r="V4783" s="148">
        <f>+DailySales!$T4783*DailySales!$R4783</f>
        <v>2400</v>
      </c>
      <c r="W4783" s="148">
        <f>+DailySales!$V4783*DailySales!$Q4783</f>
        <v>1536</v>
      </c>
      <c r="X4783" s="148">
        <f>VLOOKUP(O4783,Stock[],6,FALSE)</f>
        <v>1330</v>
      </c>
      <c r="Y4783" s="148">
        <f>+DailySales!$V4783*DailySales!$X4783</f>
        <v>3192000</v>
      </c>
      <c r="Z4783" s="146"/>
      <c r="AA4783" s="146"/>
      <c r="AB4783" s="146"/>
      <c r="AC4783" s="146"/>
      <c r="AD4783" s="146"/>
      <c r="AE4783" s="149"/>
      <c r="AF4783" s="150"/>
      <c r="AG4783" s="151"/>
      <c r="AH4783" s="150"/>
      <c r="AI4783" s="151"/>
      <c r="AJ4783" s="150">
        <v>46085</v>
      </c>
      <c r="AK4783" s="151">
        <v>3192000</v>
      </c>
      <c r="AL4783" s="34"/>
      <c r="AM4783" s="39"/>
      <c r="AN478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84" spans="1:40" ht="19.5" customHeight="1" x14ac:dyDescent="0.25">
      <c r="A4784" s="141">
        <f t="shared" si="862"/>
        <v>2026</v>
      </c>
      <c r="B4784" s="141">
        <f t="shared" si="863"/>
        <v>2</v>
      </c>
      <c r="C4784" s="154">
        <v>46081</v>
      </c>
      <c r="D4784" s="142">
        <f t="shared" ca="1" si="864"/>
        <v>46097</v>
      </c>
      <c r="E4784" s="142" t="str">
        <f t="shared" ca="1" si="865"/>
        <v>0-Months</v>
      </c>
      <c r="F4784" s="142" t="str">
        <f>VLOOKUP(O4784,Stock[],5,FALSE)</f>
        <v>BE</v>
      </c>
      <c r="G4784" s="143" t="s">
        <v>3984</v>
      </c>
      <c r="H4784" s="144"/>
      <c r="I4784" s="145" t="s">
        <v>227</v>
      </c>
      <c r="J4784" s="141" t="str">
        <f>VLOOKUP(I4784,Customers[],2,FALSE)</f>
        <v>Summer-2</v>
      </c>
      <c r="K4784" s="141" t="str">
        <f>VLOOKUP(I4784,Customers[],4,FALSE)</f>
        <v>Meiktila</v>
      </c>
      <c r="L4784" s="32" t="str">
        <f>VLOOKUP(Table85[[#This Row],[CustomerID]],Table!H:K,3,0)</f>
        <v>မိတ္ထီလာ</v>
      </c>
      <c r="M4784" s="141" t="str">
        <f>VLOOKUP(I4784,Customers[],5,FALSE)</f>
        <v>WholeSales</v>
      </c>
      <c r="N4784" s="145" t="s">
        <v>10</v>
      </c>
      <c r="O4784" s="146" t="s">
        <v>2120</v>
      </c>
      <c r="P4784" s="141" t="str">
        <f>VLOOKUP(O4784,Stock[],2,FALSE)</f>
        <v>ဇေ အရက်သန့်</v>
      </c>
      <c r="Q4784" s="147">
        <f>VLOOKUP(O4784,Stock[],3,FALSE)</f>
        <v>0.64</v>
      </c>
      <c r="R4784" s="147">
        <f>VLOOKUP(O4784,Stock[],4,FALSE)</f>
        <v>14</v>
      </c>
      <c r="S4784" s="146"/>
      <c r="T4784" s="147">
        <f>(DailySales!$S4784/DailySales!$R4784)+DailySales!$U4784</f>
        <v>20</v>
      </c>
      <c r="U4784" s="146">
        <v>20</v>
      </c>
      <c r="V4784" s="148">
        <f>+DailySales!$T4784*DailySales!$R4784</f>
        <v>280</v>
      </c>
      <c r="W4784" s="148">
        <f>+DailySales!$V4784*DailySales!$Q4784</f>
        <v>179.20000000000002</v>
      </c>
      <c r="X4784" s="148">
        <f>VLOOKUP(O4784,Stock[],6,FALSE)</f>
        <v>1380</v>
      </c>
      <c r="Y4784" s="148">
        <f>+DailySales!$V4784*DailySales!$X4784</f>
        <v>386400</v>
      </c>
      <c r="Z4784" s="146"/>
      <c r="AA4784" s="146"/>
      <c r="AB4784" s="146"/>
      <c r="AC4784" s="146"/>
      <c r="AD4784" s="146"/>
      <c r="AE4784" s="149"/>
      <c r="AF4784" s="150"/>
      <c r="AG4784" s="151"/>
      <c r="AH4784" s="150"/>
      <c r="AI4784" s="151"/>
      <c r="AJ4784" s="150">
        <v>46085</v>
      </c>
      <c r="AK4784" s="151">
        <v>386400</v>
      </c>
      <c r="AL4784" s="34"/>
      <c r="AM4784" s="39"/>
      <c r="AN478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85" spans="1:40" ht="19.5" customHeight="1" x14ac:dyDescent="0.25">
      <c r="A4785" s="141">
        <f t="shared" si="862"/>
        <v>2026</v>
      </c>
      <c r="B4785" s="141">
        <f t="shared" si="863"/>
        <v>2</v>
      </c>
      <c r="C4785" s="154">
        <v>46081</v>
      </c>
      <c r="D4785" s="142">
        <f t="shared" ca="1" si="864"/>
        <v>46097</v>
      </c>
      <c r="E4785" s="142" t="str">
        <f t="shared" ca="1" si="865"/>
        <v>0-Months</v>
      </c>
      <c r="F4785" s="142" t="str">
        <f>VLOOKUP(O4785,Stock[],5,FALSE)</f>
        <v>BE</v>
      </c>
      <c r="G4785" s="143" t="s">
        <v>3984</v>
      </c>
      <c r="H4785" s="144"/>
      <c r="I4785" s="145" t="s">
        <v>227</v>
      </c>
      <c r="J4785" s="141" t="str">
        <f>VLOOKUP(I4785,Customers[],2,FALSE)</f>
        <v>Summer-2</v>
      </c>
      <c r="K4785" s="141" t="str">
        <f>VLOOKUP(I4785,Customers[],4,FALSE)</f>
        <v>Meiktila</v>
      </c>
      <c r="L4785" s="32" t="str">
        <f>VLOOKUP(Table85[[#This Row],[CustomerID]],Table!H:K,3,0)</f>
        <v>မိတ္ထီလာ</v>
      </c>
      <c r="M4785" s="141" t="str">
        <f>VLOOKUP(I4785,Customers[],5,FALSE)</f>
        <v>WholeSales</v>
      </c>
      <c r="N4785" s="145" t="s">
        <v>10</v>
      </c>
      <c r="O4785" s="146" t="s">
        <v>209</v>
      </c>
      <c r="P4785" s="141" t="str">
        <f>VLOOKUP(O4785,Stock[],2,FALSE)</f>
        <v>ဇေယျဝတီ Red</v>
      </c>
      <c r="Q4785" s="147">
        <f>VLOOKUP(O4785,Stock[],3,FALSE)</f>
        <v>0.64</v>
      </c>
      <c r="R4785" s="147">
        <f>VLOOKUP(O4785,Stock[],4,FALSE)</f>
        <v>14</v>
      </c>
      <c r="S4785" s="146"/>
      <c r="T4785" s="147">
        <f>(DailySales!$S4785/DailySales!$R4785)+DailySales!$U4785</f>
        <v>20</v>
      </c>
      <c r="U4785" s="146">
        <v>20</v>
      </c>
      <c r="V4785" s="148">
        <f>+DailySales!$T4785*DailySales!$R4785</f>
        <v>280</v>
      </c>
      <c r="W4785" s="148">
        <f>+DailySales!$V4785*DailySales!$Q4785</f>
        <v>179.20000000000002</v>
      </c>
      <c r="X4785" s="148">
        <f>VLOOKUP(O4785,Stock[],6,FALSE)</f>
        <v>1330</v>
      </c>
      <c r="Y4785" s="148">
        <f>+DailySales!$V4785*DailySales!$X4785</f>
        <v>372400</v>
      </c>
      <c r="Z4785" s="146"/>
      <c r="AA4785" s="146"/>
      <c r="AB4785" s="146"/>
      <c r="AC4785" s="146"/>
      <c r="AD4785" s="146"/>
      <c r="AE4785" s="149"/>
      <c r="AF4785" s="150"/>
      <c r="AG4785" s="151"/>
      <c r="AH4785" s="150"/>
      <c r="AI4785" s="151"/>
      <c r="AJ4785" s="150">
        <v>46085</v>
      </c>
      <c r="AK4785" s="151">
        <v>372400</v>
      </c>
      <c r="AL4785" s="34"/>
      <c r="AM4785" s="39"/>
      <c r="AN478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786" spans="1:40" ht="19.5" customHeight="1" x14ac:dyDescent="0.25">
      <c r="A4786" s="141">
        <f t="shared" si="862"/>
        <v>2026</v>
      </c>
      <c r="B4786" s="141">
        <f t="shared" si="863"/>
        <v>2</v>
      </c>
      <c r="C4786" s="154">
        <v>46081</v>
      </c>
      <c r="D4786" s="142">
        <f t="shared" ca="1" si="864"/>
        <v>46097</v>
      </c>
      <c r="E4786" s="142" t="str">
        <f t="shared" ca="1" si="865"/>
        <v>0-Months</v>
      </c>
      <c r="F4786" s="142" t="str">
        <f>VLOOKUP(O4786,Stock[],5,FALSE)</f>
        <v>BE</v>
      </c>
      <c r="G4786" s="143" t="s">
        <v>3985</v>
      </c>
      <c r="H4786" s="144"/>
      <c r="I4786" s="145" t="s">
        <v>233</v>
      </c>
      <c r="J4786" s="141" t="str">
        <f>VLOOKUP(I4786,Customers[],2,FALSE)</f>
        <v>ဦးဝင်းနိုင်</v>
      </c>
      <c r="K4786" s="141" t="str">
        <f>VLOOKUP(I4786,Customers[],4,FALSE)</f>
        <v>Wandwin</v>
      </c>
      <c r="L4786" s="32" t="str">
        <f>VLOOKUP(Table85[[#This Row],[CustomerID]],Table!H:K,3,0)</f>
        <v>လျှော်ပင်</v>
      </c>
      <c r="M4786" s="141" t="str">
        <f>VLOOKUP(I4786,Customers[],5,FALSE)</f>
        <v>WholeSales/Contract</v>
      </c>
      <c r="N4786" s="145" t="s">
        <v>10</v>
      </c>
      <c r="O4786" s="146" t="s">
        <v>240</v>
      </c>
      <c r="P4786" s="141" t="str">
        <f>VLOOKUP(O4786,Stock[],2,FALSE)</f>
        <v>သံပုရာအရက်</v>
      </c>
      <c r="Q4786" s="147">
        <f>VLOOKUP(O4786,Stock[],3,FALSE)</f>
        <v>0.64</v>
      </c>
      <c r="R4786" s="147">
        <f>VLOOKUP(O4786,Stock[],4,FALSE)</f>
        <v>14</v>
      </c>
      <c r="S4786" s="146"/>
      <c r="T4786" s="147">
        <f>(DailySales!$S4786/DailySales!$R4786)+DailySales!$U4786</f>
        <v>100</v>
      </c>
      <c r="U4786" s="146">
        <v>100</v>
      </c>
      <c r="V4786" s="148">
        <f>+DailySales!$T4786*DailySales!$R4786</f>
        <v>1400</v>
      </c>
      <c r="W4786" s="148">
        <f>+DailySales!$V4786*DailySales!$Q4786</f>
        <v>896</v>
      </c>
      <c r="X4786" s="148">
        <f>VLOOKUP(O4786,Stock[],6,FALSE)</f>
        <v>1330</v>
      </c>
      <c r="Y4786" s="148">
        <f>+DailySales!$V4786*DailySales!$X4786</f>
        <v>1862000</v>
      </c>
      <c r="Z4786" s="146"/>
      <c r="AA4786" s="146"/>
      <c r="AB4786" s="146"/>
      <c r="AC4786" s="146"/>
      <c r="AD4786" s="146"/>
      <c r="AE4786" s="149"/>
      <c r="AF4786" s="150"/>
      <c r="AG4786" s="151"/>
      <c r="AH4786" s="150"/>
      <c r="AI4786" s="151"/>
      <c r="AJ4786" s="150"/>
      <c r="AK4786" s="151"/>
      <c r="AL4786" s="34"/>
      <c r="AM4786" s="39"/>
      <c r="AN478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1862000</v>
      </c>
    </row>
    <row r="4787" spans="1:40" ht="19.5" customHeight="1" x14ac:dyDescent="0.25">
      <c r="A4787" s="141">
        <f t="shared" si="862"/>
        <v>2026</v>
      </c>
      <c r="B4787" s="141">
        <f t="shared" si="863"/>
        <v>2</v>
      </c>
      <c r="C4787" s="154">
        <v>46081</v>
      </c>
      <c r="D4787" s="142">
        <f t="shared" ca="1" si="864"/>
        <v>46097</v>
      </c>
      <c r="E4787" s="142" t="str">
        <f t="shared" ca="1" si="865"/>
        <v>0-Months</v>
      </c>
      <c r="F4787" s="142" t="str">
        <f>VLOOKUP(O4787,Stock[],5,FALSE)</f>
        <v>BE</v>
      </c>
      <c r="G4787" s="143" t="s">
        <v>3985</v>
      </c>
      <c r="H4787" s="144"/>
      <c r="I4787" s="145" t="s">
        <v>233</v>
      </c>
      <c r="J4787" s="141" t="str">
        <f>VLOOKUP(I4787,Customers[],2,FALSE)</f>
        <v>ဦးဝင်းနိုင်</v>
      </c>
      <c r="K4787" s="141" t="str">
        <f>VLOOKUP(I4787,Customers[],4,FALSE)</f>
        <v>Wandwin</v>
      </c>
      <c r="L4787" s="32" t="str">
        <f>VLOOKUP(Table85[[#This Row],[CustomerID]],Table!H:K,3,0)</f>
        <v>လျှော်ပင်</v>
      </c>
      <c r="M4787" s="141" t="str">
        <f>VLOOKUP(I4787,Customers[],5,FALSE)</f>
        <v>WholeSales/Contract</v>
      </c>
      <c r="N4787" s="145" t="s">
        <v>10</v>
      </c>
      <c r="O4787" s="146" t="s">
        <v>220</v>
      </c>
      <c r="P4787" s="141" t="str">
        <f>VLOOKUP(O4787,Stock[],2,FALSE)</f>
        <v>မြန်မာရှောက်ပျား</v>
      </c>
      <c r="Q4787" s="147">
        <f>VLOOKUP(O4787,Stock[],3,FALSE)</f>
        <v>0.64</v>
      </c>
      <c r="R4787" s="147">
        <f>VLOOKUP(O4787,Stock[],4,FALSE)</f>
        <v>14</v>
      </c>
      <c r="S4787" s="146"/>
      <c r="T4787" s="147">
        <f>(DailySales!$S4787/DailySales!$R4787)+DailySales!$U4787</f>
        <v>100</v>
      </c>
      <c r="U4787" s="146">
        <v>100</v>
      </c>
      <c r="V4787" s="148">
        <f>+DailySales!$T4787*DailySales!$R4787</f>
        <v>1400</v>
      </c>
      <c r="W4787" s="148">
        <f>+DailySales!$V4787*DailySales!$Q4787</f>
        <v>896</v>
      </c>
      <c r="X4787" s="148">
        <f>VLOOKUP(O4787,Stock[],6,FALSE)</f>
        <v>1370</v>
      </c>
      <c r="Y4787" s="148">
        <f>+DailySales!$V4787*DailySales!$X4787</f>
        <v>1918000</v>
      </c>
      <c r="Z4787" s="146"/>
      <c r="AA4787" s="146"/>
      <c r="AB4787" s="146"/>
      <c r="AC4787" s="146"/>
      <c r="AD4787" s="146"/>
      <c r="AE4787" s="149"/>
      <c r="AF4787" s="150"/>
      <c r="AG4787" s="151"/>
      <c r="AH4787" s="150"/>
      <c r="AI4787" s="151"/>
      <c r="AJ4787" s="150"/>
      <c r="AK4787" s="151"/>
      <c r="AL4787" s="34"/>
      <c r="AM4787" s="39"/>
      <c r="AN478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1918000</v>
      </c>
    </row>
    <row r="4788" spans="1:40" ht="19.5" customHeight="1" x14ac:dyDescent="0.25">
      <c r="A4788" s="141">
        <f t="shared" si="862"/>
        <v>2026</v>
      </c>
      <c r="B4788" s="141">
        <f t="shared" si="863"/>
        <v>2</v>
      </c>
      <c r="C4788" s="154">
        <v>46081</v>
      </c>
      <c r="D4788" s="142">
        <f t="shared" ca="1" si="864"/>
        <v>46097</v>
      </c>
      <c r="E4788" s="142" t="str">
        <f t="shared" ca="1" si="865"/>
        <v>0-Months</v>
      </c>
      <c r="F4788" s="142" t="str">
        <f>VLOOKUP(O4788,Stock[],5,FALSE)</f>
        <v>BE</v>
      </c>
      <c r="G4788" s="143" t="s">
        <v>3985</v>
      </c>
      <c r="H4788" s="144"/>
      <c r="I4788" s="145" t="s">
        <v>233</v>
      </c>
      <c r="J4788" s="141" t="str">
        <f>VLOOKUP(I4788,Customers[],2,FALSE)</f>
        <v>ဦးဝင်းနိုင်</v>
      </c>
      <c r="K4788" s="141" t="str">
        <f>VLOOKUP(I4788,Customers[],4,FALSE)</f>
        <v>Wandwin</v>
      </c>
      <c r="L4788" s="32" t="str">
        <f>VLOOKUP(Table85[[#This Row],[CustomerID]],Table!H:K,3,0)</f>
        <v>လျှော်ပင်</v>
      </c>
      <c r="M4788" s="141" t="str">
        <f>VLOOKUP(I4788,Customers[],5,FALSE)</f>
        <v>WholeSales/Contract</v>
      </c>
      <c r="N4788" s="145" t="s">
        <v>10</v>
      </c>
      <c r="O4788" s="146" t="s">
        <v>217</v>
      </c>
      <c r="P4788" s="141" t="str">
        <f>VLOOKUP(O4788,Stock[],2,FALSE)</f>
        <v>လိမ္မော်ဖြူ</v>
      </c>
      <c r="Q4788" s="147">
        <f>VLOOKUP(O4788,Stock[],3,FALSE)</f>
        <v>0.64</v>
      </c>
      <c r="R4788" s="147">
        <f>VLOOKUP(O4788,Stock[],4,FALSE)</f>
        <v>24</v>
      </c>
      <c r="S4788" s="146"/>
      <c r="T4788" s="147">
        <f>(DailySales!$S4788/DailySales!$R4788)+DailySales!$U4788</f>
        <v>20</v>
      </c>
      <c r="U4788" s="146">
        <v>20</v>
      </c>
      <c r="V4788" s="148">
        <f>+DailySales!$T4788*DailySales!$R4788</f>
        <v>480</v>
      </c>
      <c r="W4788" s="148">
        <f>+DailySales!$V4788*DailySales!$Q4788</f>
        <v>307.2</v>
      </c>
      <c r="X4788" s="148">
        <f>VLOOKUP(O4788,Stock[],6,FALSE)</f>
        <v>1330</v>
      </c>
      <c r="Y4788" s="148">
        <f>+DailySales!$V4788*DailySales!$X4788</f>
        <v>638400</v>
      </c>
      <c r="Z4788" s="146"/>
      <c r="AA4788" s="146"/>
      <c r="AB4788" s="146"/>
      <c r="AC4788" s="146"/>
      <c r="AD4788" s="146"/>
      <c r="AE4788" s="149"/>
      <c r="AF4788" s="150"/>
      <c r="AG4788" s="151"/>
      <c r="AH4788" s="150"/>
      <c r="AI4788" s="151"/>
      <c r="AJ4788" s="150"/>
      <c r="AK4788" s="151"/>
      <c r="AL4788" s="34"/>
      <c r="AM4788" s="39"/>
      <c r="AN478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638400</v>
      </c>
    </row>
    <row r="4789" spans="1:40" ht="19.5" customHeight="1" x14ac:dyDescent="0.25">
      <c r="A4789" s="141">
        <f t="shared" si="862"/>
        <v>2026</v>
      </c>
      <c r="B4789" s="141">
        <f t="shared" si="863"/>
        <v>2</v>
      </c>
      <c r="C4789" s="154">
        <v>46081</v>
      </c>
      <c r="D4789" s="142">
        <f t="shared" ca="1" si="864"/>
        <v>46097</v>
      </c>
      <c r="E4789" s="142" t="str">
        <f t="shared" ca="1" si="865"/>
        <v>0-Months</v>
      </c>
      <c r="F4789" s="142" t="str">
        <f>VLOOKUP(O4789,Stock[],5,FALSE)</f>
        <v>BE</v>
      </c>
      <c r="G4789" s="143" t="s">
        <v>3985</v>
      </c>
      <c r="H4789" s="144"/>
      <c r="I4789" s="145" t="s">
        <v>233</v>
      </c>
      <c r="J4789" s="141" t="str">
        <f>VLOOKUP(I4789,Customers[],2,FALSE)</f>
        <v>ဦးဝင်းနိုင်</v>
      </c>
      <c r="K4789" s="141" t="str">
        <f>VLOOKUP(I4789,Customers[],4,FALSE)</f>
        <v>Wandwin</v>
      </c>
      <c r="L4789" s="32" t="str">
        <f>VLOOKUP(Table85[[#This Row],[CustomerID]],Table!H:K,3,0)</f>
        <v>လျှော်ပင်</v>
      </c>
      <c r="M4789" s="141" t="str">
        <f>VLOOKUP(I4789,Customers[],5,FALSE)</f>
        <v>WholeSales/Contract</v>
      </c>
      <c r="N4789" s="145" t="s">
        <v>10</v>
      </c>
      <c r="O4789" s="146" t="s">
        <v>2120</v>
      </c>
      <c r="P4789" s="141" t="str">
        <f>VLOOKUP(O4789,Stock[],2,FALSE)</f>
        <v>ဇေ အရက်သန့်</v>
      </c>
      <c r="Q4789" s="147">
        <f>VLOOKUP(O4789,Stock[],3,FALSE)</f>
        <v>0.64</v>
      </c>
      <c r="R4789" s="147">
        <f>VLOOKUP(O4789,Stock[],4,FALSE)</f>
        <v>14</v>
      </c>
      <c r="S4789" s="146"/>
      <c r="T4789" s="147">
        <f>(DailySales!$S4789/DailySales!$R4789)+DailySales!$U4789</f>
        <v>50</v>
      </c>
      <c r="U4789" s="146">
        <v>50</v>
      </c>
      <c r="V4789" s="148">
        <f>+DailySales!$T4789*DailySales!$R4789</f>
        <v>700</v>
      </c>
      <c r="W4789" s="148">
        <f>+DailySales!$V4789*DailySales!$Q4789</f>
        <v>448</v>
      </c>
      <c r="X4789" s="148">
        <f>VLOOKUP(O4789,Stock[],6,FALSE)</f>
        <v>1380</v>
      </c>
      <c r="Y4789" s="148">
        <f>+DailySales!$V4789*DailySales!$X4789</f>
        <v>966000</v>
      </c>
      <c r="Z4789" s="146"/>
      <c r="AA4789" s="146"/>
      <c r="AB4789" s="146"/>
      <c r="AC4789" s="146"/>
      <c r="AD4789" s="146"/>
      <c r="AE4789" s="149"/>
      <c r="AF4789" s="150"/>
      <c r="AG4789" s="151"/>
      <c r="AH4789" s="150"/>
      <c r="AI4789" s="151"/>
      <c r="AJ4789" s="150"/>
      <c r="AK4789" s="151"/>
      <c r="AL4789" s="34"/>
      <c r="AM4789" s="39"/>
      <c r="AN478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966000</v>
      </c>
    </row>
    <row r="4790" spans="1:40" ht="19.5" customHeight="1" x14ac:dyDescent="0.25">
      <c r="A4790" s="141">
        <f t="shared" si="862"/>
        <v>2026</v>
      </c>
      <c r="B4790" s="141">
        <f t="shared" si="863"/>
        <v>2</v>
      </c>
      <c r="C4790" s="154">
        <v>46081</v>
      </c>
      <c r="D4790" s="142">
        <f t="shared" ca="1" si="864"/>
        <v>46097</v>
      </c>
      <c r="E4790" s="142" t="str">
        <f t="shared" ca="1" si="865"/>
        <v>0-Months</v>
      </c>
      <c r="F4790" s="142" t="str">
        <f>VLOOKUP(O4790,Stock[],5,FALSE)</f>
        <v>BE</v>
      </c>
      <c r="G4790" s="143" t="s">
        <v>3985</v>
      </c>
      <c r="H4790" s="144"/>
      <c r="I4790" s="145" t="s">
        <v>233</v>
      </c>
      <c r="J4790" s="141" t="str">
        <f>VLOOKUP(I4790,Customers[],2,FALSE)</f>
        <v>ဦးဝင်းနိုင်</v>
      </c>
      <c r="K4790" s="141" t="str">
        <f>VLOOKUP(I4790,Customers[],4,FALSE)</f>
        <v>Wandwin</v>
      </c>
      <c r="L4790" s="32" t="str">
        <f>VLOOKUP(Table85[[#This Row],[CustomerID]],Table!H:K,3,0)</f>
        <v>လျှော်ပင်</v>
      </c>
      <c r="M4790" s="141" t="str">
        <f>VLOOKUP(I4790,Customers[],5,FALSE)</f>
        <v>WholeSales/Contract</v>
      </c>
      <c r="N4790" s="145" t="s">
        <v>10</v>
      </c>
      <c r="O4790" s="146" t="s">
        <v>3986</v>
      </c>
      <c r="P4790" s="141" t="str">
        <f>VLOOKUP(O4790,Stock[],2,FALSE)</f>
        <v>ဒဂုံနာနတ်</v>
      </c>
      <c r="Q4790" s="147">
        <f>VLOOKUP(O4790,Stock[],3,FALSE)</f>
        <v>0.64</v>
      </c>
      <c r="R4790" s="147">
        <f>VLOOKUP(O4790,Stock[],4,FALSE)</f>
        <v>24</v>
      </c>
      <c r="S4790" s="146"/>
      <c r="T4790" s="147">
        <f>(DailySales!$S4790/DailySales!$R4790)+DailySales!$U4790</f>
        <v>30</v>
      </c>
      <c r="U4790" s="146">
        <v>30</v>
      </c>
      <c r="V4790" s="148">
        <f>+DailySales!$T4790*DailySales!$R4790</f>
        <v>720</v>
      </c>
      <c r="W4790" s="148">
        <f>+DailySales!$V4790*DailySales!$Q4790</f>
        <v>460.8</v>
      </c>
      <c r="X4790" s="148">
        <f>VLOOKUP(O4790,Stock[],6,FALSE)</f>
        <v>1330</v>
      </c>
      <c r="Y4790" s="148">
        <f>+DailySales!$V4790*DailySales!$X4790</f>
        <v>957600</v>
      </c>
      <c r="Z4790" s="146"/>
      <c r="AA4790" s="146"/>
      <c r="AB4790" s="146"/>
      <c r="AC4790" s="146"/>
      <c r="AD4790" s="146"/>
      <c r="AE4790" s="149"/>
      <c r="AF4790" s="150"/>
      <c r="AG4790" s="151"/>
      <c r="AH4790" s="150"/>
      <c r="AI4790" s="151"/>
      <c r="AJ4790" s="150"/>
      <c r="AK4790" s="151"/>
      <c r="AL4790" s="34"/>
      <c r="AM4790" s="39"/>
      <c r="AN479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4791" spans="1:40" ht="19.5" customHeight="1" x14ac:dyDescent="0.25">
      <c r="A4791" s="141">
        <f t="shared" si="862"/>
        <v>2026</v>
      </c>
      <c r="B4791" s="141">
        <f t="shared" si="863"/>
        <v>2</v>
      </c>
      <c r="C4791" s="154">
        <v>46081</v>
      </c>
      <c r="D4791" s="142">
        <f t="shared" ca="1" si="864"/>
        <v>46097</v>
      </c>
      <c r="E4791" s="142" t="str">
        <f t="shared" ca="1" si="865"/>
        <v>0-Months</v>
      </c>
      <c r="F4791" s="142" t="str">
        <f>VLOOKUP(O4791,Stock[],5,FALSE)</f>
        <v>BE</v>
      </c>
      <c r="G4791" s="143" t="s">
        <v>3985</v>
      </c>
      <c r="H4791" s="144"/>
      <c r="I4791" s="145" t="s">
        <v>233</v>
      </c>
      <c r="J4791" s="141" t="str">
        <f>VLOOKUP(I4791,Customers[],2,FALSE)</f>
        <v>ဦးဝင်းနိုင်</v>
      </c>
      <c r="K4791" s="141" t="str">
        <f>VLOOKUP(I4791,Customers[],4,FALSE)</f>
        <v>Wandwin</v>
      </c>
      <c r="L4791" s="32" t="str">
        <f>VLOOKUP(Table85[[#This Row],[CustomerID]],Table!H:K,3,0)</f>
        <v>လျှော်ပင်</v>
      </c>
      <c r="M4791" s="141" t="str">
        <f>VLOOKUP(I4791,Customers[],5,FALSE)</f>
        <v>WholeSales/Contract</v>
      </c>
      <c r="N4791" s="145" t="s">
        <v>10</v>
      </c>
      <c r="O4791" s="146" t="s">
        <v>216</v>
      </c>
      <c r="P4791" s="141" t="str">
        <f>VLOOKUP(O4791,Stock[],2,FALSE)</f>
        <v>ဒဂုံအရက်သန့်</v>
      </c>
      <c r="Q4791" s="147">
        <f>VLOOKUP(O4791,Stock[],3,FALSE)</f>
        <v>0.64</v>
      </c>
      <c r="R4791" s="147">
        <f>VLOOKUP(O4791,Stock[],4,FALSE)</f>
        <v>14</v>
      </c>
      <c r="S4791" s="146"/>
      <c r="T4791" s="147">
        <f>(DailySales!$S4791/DailySales!$R4791)+DailySales!$U4791</f>
        <v>10</v>
      </c>
      <c r="U4791" s="146">
        <v>10</v>
      </c>
      <c r="V4791" s="148">
        <f>+DailySales!$T4791*DailySales!$R4791</f>
        <v>140</v>
      </c>
      <c r="W4791" s="148">
        <f>+DailySales!$V4791*DailySales!$Q4791</f>
        <v>89.600000000000009</v>
      </c>
      <c r="X4791" s="148">
        <f>VLOOKUP(O4791,Stock[],6,FALSE)</f>
        <v>1330</v>
      </c>
      <c r="Y4791" s="148">
        <f>+DailySales!$V4791*DailySales!$X4791</f>
        <v>186200</v>
      </c>
      <c r="Z4791" s="146"/>
      <c r="AA4791" s="146"/>
      <c r="AB4791" s="146"/>
      <c r="AC4791" s="146"/>
      <c r="AD4791" s="146"/>
      <c r="AE4791" s="149"/>
      <c r="AF4791" s="150"/>
      <c r="AG4791" s="151"/>
      <c r="AH4791" s="150"/>
      <c r="AI4791" s="151"/>
      <c r="AJ4791" s="150"/>
      <c r="AK4791" s="151"/>
      <c r="AL4791" s="34"/>
      <c r="AM4791" s="39"/>
      <c r="AN479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4792" spans="1:40" ht="19.5" customHeight="1" x14ac:dyDescent="0.25">
      <c r="A4792" s="141">
        <f t="shared" si="862"/>
        <v>2026</v>
      </c>
      <c r="B4792" s="141">
        <f t="shared" si="863"/>
        <v>2</v>
      </c>
      <c r="C4792" s="154">
        <v>46081</v>
      </c>
      <c r="D4792" s="142">
        <f t="shared" ca="1" si="864"/>
        <v>46097</v>
      </c>
      <c r="E4792" s="142" t="str">
        <f t="shared" ca="1" si="865"/>
        <v>0-Months</v>
      </c>
      <c r="F4792" s="142" t="str">
        <f>VLOOKUP(O4792,Stock[],5,FALSE)</f>
        <v>BE</v>
      </c>
      <c r="G4792" s="143" t="s">
        <v>3985</v>
      </c>
      <c r="H4792" s="144"/>
      <c r="I4792" s="145" t="s">
        <v>233</v>
      </c>
      <c r="J4792" s="141" t="str">
        <f>VLOOKUP(I4792,Customers[],2,FALSE)</f>
        <v>ဦးဝင်းနိုင်</v>
      </c>
      <c r="K4792" s="141" t="str">
        <f>VLOOKUP(I4792,Customers[],4,FALSE)</f>
        <v>Wandwin</v>
      </c>
      <c r="L4792" s="32" t="str">
        <f>VLOOKUP(Table85[[#This Row],[CustomerID]],Table!H:K,3,0)</f>
        <v>လျှော်ပင်</v>
      </c>
      <c r="M4792" s="141" t="str">
        <f>VLOOKUP(I4792,Customers[],5,FALSE)</f>
        <v>WholeSales/Contract</v>
      </c>
      <c r="N4792" s="145" t="s">
        <v>10</v>
      </c>
      <c r="O4792" s="146" t="s">
        <v>2465</v>
      </c>
      <c r="P4792" s="141" t="str">
        <f>VLOOKUP(O4792,Stock[],2,FALSE)</f>
        <v>မိုးနဲကွန်ကီး</v>
      </c>
      <c r="Q4792" s="147">
        <f>VLOOKUP(O4792,Stock[],3,FALSE)</f>
        <v>0.64</v>
      </c>
      <c r="R4792" s="147">
        <f>VLOOKUP(O4792,Stock[],4,FALSE)</f>
        <v>14</v>
      </c>
      <c r="S4792" s="146"/>
      <c r="T4792" s="147">
        <f>(DailySales!$S4792/DailySales!$R4792)+DailySales!$U4792</f>
        <v>3</v>
      </c>
      <c r="U4792" s="146">
        <v>3</v>
      </c>
      <c r="V4792" s="148">
        <f>+DailySales!$T4792*DailySales!$R4792</f>
        <v>42</v>
      </c>
      <c r="W4792" s="148">
        <f>+DailySales!$V4792*DailySales!$Q4792</f>
        <v>26.88</v>
      </c>
      <c r="X4792" s="148">
        <f>VLOOKUP(O4792,Stock[],6,FALSE)</f>
        <v>1700</v>
      </c>
      <c r="Y4792" s="148">
        <f>+DailySales!$V4792*DailySales!$X4792</f>
        <v>71400</v>
      </c>
      <c r="Z4792" s="146"/>
      <c r="AA4792" s="146"/>
      <c r="AB4792" s="146"/>
      <c r="AC4792" s="146"/>
      <c r="AD4792" s="146"/>
      <c r="AE4792" s="149"/>
      <c r="AF4792" s="150"/>
      <c r="AG4792" s="151"/>
      <c r="AH4792" s="150"/>
      <c r="AI4792" s="151"/>
      <c r="AJ4792" s="150"/>
      <c r="AK4792" s="151"/>
      <c r="AL4792" s="34"/>
      <c r="AM4792" s="39"/>
      <c r="AN479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71400</v>
      </c>
    </row>
    <row r="4793" spans="1:40" ht="19.5" customHeight="1" x14ac:dyDescent="0.25">
      <c r="A4793" s="141">
        <f t="shared" si="862"/>
        <v>2026</v>
      </c>
      <c r="B4793" s="141">
        <f t="shared" si="863"/>
        <v>2</v>
      </c>
      <c r="C4793" s="154">
        <v>46081</v>
      </c>
      <c r="D4793" s="142">
        <f t="shared" ca="1" si="864"/>
        <v>46097</v>
      </c>
      <c r="E4793" s="142" t="str">
        <f t="shared" ca="1" si="865"/>
        <v>0-Months</v>
      </c>
      <c r="F4793" s="142" t="str">
        <f>VLOOKUP(O4793,Stock[],5,FALSE)</f>
        <v>BE</v>
      </c>
      <c r="G4793" s="143" t="s">
        <v>3985</v>
      </c>
      <c r="H4793" s="144"/>
      <c r="I4793" s="145" t="s">
        <v>233</v>
      </c>
      <c r="J4793" s="141" t="str">
        <f>VLOOKUP(I4793,Customers[],2,FALSE)</f>
        <v>ဦးဝင်းနိုင်</v>
      </c>
      <c r="K4793" s="141" t="str">
        <f>VLOOKUP(I4793,Customers[],4,FALSE)</f>
        <v>Wandwin</v>
      </c>
      <c r="L4793" s="32" t="str">
        <f>VLOOKUP(Table85[[#This Row],[CustomerID]],Table!H:K,3,0)</f>
        <v>လျှော်ပင်</v>
      </c>
      <c r="M4793" s="141" t="str">
        <f>VLOOKUP(I4793,Customers[],5,FALSE)</f>
        <v>WholeSales/Contract</v>
      </c>
      <c r="N4793" s="145" t="s">
        <v>10</v>
      </c>
      <c r="O4793" s="146" t="s">
        <v>212</v>
      </c>
      <c r="P4793" s="141" t="str">
        <f>VLOOKUP(O4793,Stock[],2,FALSE)</f>
        <v>2 in 1 မန်ကျည်း</v>
      </c>
      <c r="Q4793" s="147">
        <f>VLOOKUP(O4793,Stock[],3,FALSE)</f>
        <v>0.64</v>
      </c>
      <c r="R4793" s="147">
        <f>VLOOKUP(O4793,Stock[],4,FALSE)</f>
        <v>14</v>
      </c>
      <c r="S4793" s="146"/>
      <c r="T4793" s="147">
        <f>(DailySales!$S4793/DailySales!$R4793)+DailySales!$U4793</f>
        <v>10</v>
      </c>
      <c r="U4793" s="146">
        <v>10</v>
      </c>
      <c r="V4793" s="148">
        <f>+DailySales!$T4793*DailySales!$R4793</f>
        <v>140</v>
      </c>
      <c r="W4793" s="148">
        <f>+DailySales!$V4793*DailySales!$Q4793</f>
        <v>89.600000000000009</v>
      </c>
      <c r="X4793" s="148">
        <f>VLOOKUP(O4793,Stock[],6,FALSE)</f>
        <v>1350</v>
      </c>
      <c r="Y4793" s="148">
        <f>+DailySales!$V4793*DailySales!$X4793</f>
        <v>189000</v>
      </c>
      <c r="Z4793" s="146"/>
      <c r="AA4793" s="146"/>
      <c r="AB4793" s="146"/>
      <c r="AC4793" s="146"/>
      <c r="AD4793" s="146"/>
      <c r="AE4793" s="149"/>
      <c r="AF4793" s="150"/>
      <c r="AG4793" s="151"/>
      <c r="AH4793" s="150"/>
      <c r="AI4793" s="151"/>
      <c r="AJ4793" s="150"/>
      <c r="AK4793" s="151"/>
      <c r="AL4793" s="34"/>
      <c r="AM4793" s="39"/>
      <c r="AN479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189000</v>
      </c>
    </row>
    <row r="4794" spans="1:40" ht="19.5" customHeight="1" x14ac:dyDescent="0.25">
      <c r="A4794" s="141">
        <f t="shared" si="862"/>
        <v>2026</v>
      </c>
      <c r="B4794" s="141">
        <f t="shared" si="863"/>
        <v>2</v>
      </c>
      <c r="C4794" s="154">
        <v>46081</v>
      </c>
      <c r="D4794" s="142">
        <f t="shared" ca="1" si="864"/>
        <v>46097</v>
      </c>
      <c r="E4794" s="142" t="str">
        <f t="shared" ca="1" si="865"/>
        <v>0-Months</v>
      </c>
      <c r="F4794" s="142" t="str">
        <f>VLOOKUP(O4794,Stock[],5,FALSE)</f>
        <v>BE</v>
      </c>
      <c r="G4794" s="143" t="s">
        <v>3985</v>
      </c>
      <c r="H4794" s="144"/>
      <c r="I4794" s="145" t="s">
        <v>233</v>
      </c>
      <c r="J4794" s="141" t="str">
        <f>VLOOKUP(I4794,Customers[],2,FALSE)</f>
        <v>ဦးဝင်းနိုင်</v>
      </c>
      <c r="K4794" s="141" t="str">
        <f>VLOOKUP(I4794,Customers[],4,FALSE)</f>
        <v>Wandwin</v>
      </c>
      <c r="L4794" s="32" t="str">
        <f>VLOOKUP(Table85[[#This Row],[CustomerID]],Table!H:K,3,0)</f>
        <v>လျှော်ပင်</v>
      </c>
      <c r="M4794" s="141" t="str">
        <f>VLOOKUP(I4794,Customers[],5,FALSE)</f>
        <v>WholeSales/Contract</v>
      </c>
      <c r="N4794" s="145" t="s">
        <v>10</v>
      </c>
      <c r="O4794" s="146" t="s">
        <v>205</v>
      </c>
      <c r="P4794" s="141" t="str">
        <f>VLOOKUP(O4794,Stock[],2,FALSE)</f>
        <v>ကောင်းကြည် ကော် 25%  (1Ltr )</v>
      </c>
      <c r="Q4794" s="147">
        <f>VLOOKUP(O4794,Stock[],3,FALSE)</f>
        <v>1</v>
      </c>
      <c r="R4794" s="147">
        <f>VLOOKUP(O4794,Stock[],4,FALSE)</f>
        <v>12</v>
      </c>
      <c r="S4794" s="146"/>
      <c r="T4794" s="147">
        <f>(DailySales!$S4794/DailySales!$R4794)+DailySales!$U4794</f>
        <v>20</v>
      </c>
      <c r="U4794" s="146">
        <v>20</v>
      </c>
      <c r="V4794" s="148">
        <f>+DailySales!$T4794*DailySales!$R4794</f>
        <v>240</v>
      </c>
      <c r="W4794" s="148">
        <f>+DailySales!$V4794*DailySales!$Q4794</f>
        <v>240</v>
      </c>
      <c r="X4794" s="148">
        <f>VLOOKUP(O4794,Stock[],6,FALSE)</f>
        <v>1530</v>
      </c>
      <c r="Y4794" s="148">
        <f>+DailySales!$V4794*DailySales!$X4794</f>
        <v>367200</v>
      </c>
      <c r="Z4794" s="146"/>
      <c r="AA4794" s="146"/>
      <c r="AB4794" s="146"/>
      <c r="AC4794" s="146"/>
      <c r="AD4794" s="146"/>
      <c r="AE4794" s="149"/>
      <c r="AF4794" s="150"/>
      <c r="AG4794" s="151"/>
      <c r="AH4794" s="150"/>
      <c r="AI4794" s="151"/>
      <c r="AJ4794" s="150"/>
      <c r="AK4794" s="151"/>
      <c r="AL4794" s="34"/>
      <c r="AM4794" s="39"/>
      <c r="AN479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367200</v>
      </c>
    </row>
    <row r="4795" spans="1:40" ht="19.5" customHeight="1" x14ac:dyDescent="0.25">
      <c r="A4795" s="141">
        <f t="shared" si="850"/>
        <v>2026</v>
      </c>
      <c r="B4795" s="141">
        <f t="shared" si="851"/>
        <v>2</v>
      </c>
      <c r="C4795" s="154">
        <v>46081</v>
      </c>
      <c r="D4795" s="142">
        <f t="shared" ca="1" si="852"/>
        <v>46097</v>
      </c>
      <c r="E4795" s="142" t="str">
        <f t="shared" ca="1" si="853"/>
        <v>0-Months</v>
      </c>
      <c r="F4795" s="142" t="str">
        <f>VLOOKUP(O4795,Stock[],5,FALSE)</f>
        <v>BE</v>
      </c>
      <c r="G4795" s="143" t="s">
        <v>3985</v>
      </c>
      <c r="H4795" s="144"/>
      <c r="I4795" s="145" t="s">
        <v>233</v>
      </c>
      <c r="J4795" s="141" t="str">
        <f>VLOOKUP(I4795,Customers[],2,FALSE)</f>
        <v>ဦးဝင်းနိုင်</v>
      </c>
      <c r="K4795" s="141" t="str">
        <f>VLOOKUP(I4795,Customers[],4,FALSE)</f>
        <v>Wandwin</v>
      </c>
      <c r="L4795" s="32" t="str">
        <f>VLOOKUP(Table85[[#This Row],[CustomerID]],Table!H:K,3,0)</f>
        <v>လျှော်ပင်</v>
      </c>
      <c r="M4795" s="141" t="str">
        <f>VLOOKUP(I4795,Customers[],5,FALSE)</f>
        <v>WholeSales/Contract</v>
      </c>
      <c r="N4795" s="145" t="s">
        <v>10</v>
      </c>
      <c r="O4795" s="146" t="s">
        <v>207</v>
      </c>
      <c r="P4795" s="141" t="str">
        <f>VLOOKUP(O4795,Stock[],2,FALSE)</f>
        <v>ရွှေမင်းသားခေါင်ရည်</v>
      </c>
      <c r="Q4795" s="147">
        <f>VLOOKUP(O4795,Stock[],3,FALSE)</f>
        <v>0.64</v>
      </c>
      <c r="R4795" s="147">
        <f>VLOOKUP(O4795,Stock[],4,FALSE)</f>
        <v>24</v>
      </c>
      <c r="S4795" s="146"/>
      <c r="T4795" s="147">
        <f>(DailySales!$S4795/DailySales!$R4795)+DailySales!$U4795</f>
        <v>10</v>
      </c>
      <c r="U4795" s="146">
        <v>10</v>
      </c>
      <c r="V4795" s="148">
        <f>+DailySales!$T4795*DailySales!$R4795</f>
        <v>240</v>
      </c>
      <c r="W4795" s="148">
        <f>+DailySales!$V4795*DailySales!$Q4795</f>
        <v>153.6</v>
      </c>
      <c r="X4795" s="148">
        <f>VLOOKUP(O4795,Stock[],6,FALSE)</f>
        <v>800</v>
      </c>
      <c r="Y4795" s="148">
        <f>+DailySales!$V4795*DailySales!$X4795</f>
        <v>192000</v>
      </c>
      <c r="Z4795" s="146"/>
      <c r="AA4795" s="146"/>
      <c r="AB4795" s="146"/>
      <c r="AC4795" s="146"/>
      <c r="AD4795" s="146"/>
      <c r="AE4795" s="149"/>
      <c r="AF4795" s="150"/>
      <c r="AG4795" s="151"/>
      <c r="AH4795" s="150"/>
      <c r="AI4795" s="151"/>
      <c r="AJ4795" s="150"/>
      <c r="AK4795" s="151"/>
      <c r="AL4795" s="34"/>
      <c r="AM4795" s="39"/>
      <c r="AN479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192000</v>
      </c>
    </row>
    <row r="4796" spans="1:40" ht="19.5" customHeight="1" x14ac:dyDescent="0.25">
      <c r="A4796" s="141">
        <f t="shared" si="850"/>
        <v>2026</v>
      </c>
      <c r="B4796" s="141">
        <f t="shared" si="851"/>
        <v>2</v>
      </c>
      <c r="C4796" s="154">
        <v>46081</v>
      </c>
      <c r="D4796" s="142">
        <f t="shared" ca="1" si="852"/>
        <v>46097</v>
      </c>
      <c r="E4796" s="142" t="str">
        <f t="shared" ca="1" si="853"/>
        <v>0-Months</v>
      </c>
      <c r="F4796" s="142" t="str">
        <f>VLOOKUP(O4796,Stock[],5,FALSE)</f>
        <v>BE</v>
      </c>
      <c r="G4796" s="143" t="s">
        <v>3985</v>
      </c>
      <c r="H4796" s="144"/>
      <c r="I4796" s="145" t="s">
        <v>233</v>
      </c>
      <c r="J4796" s="141" t="str">
        <f>VLOOKUP(I4796,Customers[],2,FALSE)</f>
        <v>ဦးဝင်းနိုင်</v>
      </c>
      <c r="K4796" s="141" t="str">
        <f>VLOOKUP(I4796,Customers[],4,FALSE)</f>
        <v>Wandwin</v>
      </c>
      <c r="L4796" s="32" t="str">
        <f>VLOOKUP(Table85[[#This Row],[CustomerID]],Table!H:K,3,0)</f>
        <v>လျှော်ပင်</v>
      </c>
      <c r="M4796" s="141" t="str">
        <f>VLOOKUP(I4796,Customers[],5,FALSE)</f>
        <v>WholeSales/Contract</v>
      </c>
      <c r="N4796" s="145" t="s">
        <v>10</v>
      </c>
      <c r="O4796" s="146" t="s">
        <v>223</v>
      </c>
      <c r="P4796" s="141" t="str">
        <f>VLOOKUP(O4796,Stock[],2,FALSE)</f>
        <v>ချယ်ရီအရက်သန့်ကော် (.6Ltr)</v>
      </c>
      <c r="Q4796" s="147">
        <f>VLOOKUP(O4796,Stock[],3,FALSE)</f>
        <v>0.6</v>
      </c>
      <c r="R4796" s="147">
        <f>VLOOKUP(O4796,Stock[],4,FALSE)</f>
        <v>24</v>
      </c>
      <c r="S4796" s="146"/>
      <c r="T4796" s="147">
        <f>(DailySales!$S4796/DailySales!$R4796)+DailySales!$U4796</f>
        <v>70</v>
      </c>
      <c r="U4796" s="146">
        <v>70</v>
      </c>
      <c r="V4796" s="148">
        <f>+DailySales!$T4796*DailySales!$R4796</f>
        <v>1680</v>
      </c>
      <c r="W4796" s="148">
        <f>+DailySales!$V4796*DailySales!$Q4796</f>
        <v>1008</v>
      </c>
      <c r="X4796" s="148">
        <f>VLOOKUP(O4796,Stock[],6,FALSE)</f>
        <v>875</v>
      </c>
      <c r="Y4796" s="148">
        <f>+DailySales!$V4796*DailySales!$X4796</f>
        <v>1470000</v>
      </c>
      <c r="Z4796" s="146"/>
      <c r="AA4796" s="146"/>
      <c r="AB4796" s="146"/>
      <c r="AC4796" s="146"/>
      <c r="AD4796" s="146"/>
      <c r="AE4796" s="149"/>
      <c r="AF4796" s="150"/>
      <c r="AG4796" s="151"/>
      <c r="AH4796" s="150"/>
      <c r="AI4796" s="151"/>
      <c r="AJ4796" s="150"/>
      <c r="AK4796" s="151"/>
      <c r="AL4796" s="34"/>
      <c r="AM4796" s="39"/>
      <c r="AN479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1470000</v>
      </c>
    </row>
    <row r="4797" spans="1:40" ht="19.5" customHeight="1" x14ac:dyDescent="0.25">
      <c r="A4797" s="141">
        <f t="shared" si="850"/>
        <v>2026</v>
      </c>
      <c r="B4797" s="141">
        <f t="shared" si="851"/>
        <v>2</v>
      </c>
      <c r="C4797" s="154">
        <v>46081</v>
      </c>
      <c r="D4797" s="142">
        <f t="shared" ca="1" si="852"/>
        <v>46097</v>
      </c>
      <c r="E4797" s="142" t="str">
        <f t="shared" ca="1" si="853"/>
        <v>0-Months</v>
      </c>
      <c r="F4797" s="142" t="str">
        <f>VLOOKUP(O4797,Stock[],5,FALSE)</f>
        <v>BE</v>
      </c>
      <c r="G4797" s="143" t="s">
        <v>3985</v>
      </c>
      <c r="H4797" s="144"/>
      <c r="I4797" s="145" t="s">
        <v>233</v>
      </c>
      <c r="J4797" s="141" t="str">
        <f>VLOOKUP(I4797,Customers[],2,FALSE)</f>
        <v>ဦးဝင်းနိုင်</v>
      </c>
      <c r="K4797" s="141" t="str">
        <f>VLOOKUP(I4797,Customers[],4,FALSE)</f>
        <v>Wandwin</v>
      </c>
      <c r="L4797" s="32" t="str">
        <f>VLOOKUP(Table85[[#This Row],[CustomerID]],Table!H:K,3,0)</f>
        <v>လျှော်ပင်</v>
      </c>
      <c r="M4797" s="141" t="str">
        <f>VLOOKUP(I4797,Customers[],5,FALSE)</f>
        <v>WholeSales/Contract</v>
      </c>
      <c r="N4797" s="145" t="s">
        <v>10</v>
      </c>
      <c r="O4797" s="146" t="s">
        <v>213</v>
      </c>
      <c r="P4797" s="141" t="str">
        <f>VLOOKUP(O4797,Stock[],2,FALSE)</f>
        <v>ဒဂုံမန်ကျည်း</v>
      </c>
      <c r="Q4797" s="147">
        <f>VLOOKUP(O4797,Stock[],3,FALSE)</f>
        <v>0.64</v>
      </c>
      <c r="R4797" s="147">
        <f>VLOOKUP(O4797,Stock[],4,FALSE)</f>
        <v>14</v>
      </c>
      <c r="S4797" s="146"/>
      <c r="T4797" s="147">
        <f>(DailySales!$S4797/DailySales!$R4797)+DailySales!$U4797</f>
        <v>3</v>
      </c>
      <c r="U4797" s="146">
        <v>3</v>
      </c>
      <c r="V4797" s="148">
        <f>+DailySales!$T4797*DailySales!$R4797</f>
        <v>42</v>
      </c>
      <c r="W4797" s="148">
        <f>+DailySales!$V4797*DailySales!$Q4797</f>
        <v>26.88</v>
      </c>
      <c r="X4797" s="148">
        <f>VLOOKUP(O4797,Stock[],6,FALSE)</f>
        <v>1280</v>
      </c>
      <c r="Y4797" s="148">
        <f>+DailySales!$V4797*DailySales!$X4797</f>
        <v>53760</v>
      </c>
      <c r="Z4797" s="146"/>
      <c r="AA4797" s="146"/>
      <c r="AB4797" s="146"/>
      <c r="AC4797" s="146"/>
      <c r="AD4797" s="146"/>
      <c r="AE4797" s="149"/>
      <c r="AF4797" s="150"/>
      <c r="AG4797" s="151"/>
      <c r="AH4797" s="150"/>
      <c r="AI4797" s="151"/>
      <c r="AJ4797" s="150"/>
      <c r="AK4797" s="151"/>
      <c r="AL4797" s="34"/>
      <c r="AM4797" s="39"/>
      <c r="AN479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53760</v>
      </c>
    </row>
    <row r="4798" spans="1:40" ht="19.5" customHeight="1" x14ac:dyDescent="0.25">
      <c r="A4798" s="141">
        <f t="shared" si="850"/>
        <v>2026</v>
      </c>
      <c r="B4798" s="141">
        <f t="shared" si="851"/>
        <v>2</v>
      </c>
      <c r="C4798" s="154">
        <v>46081</v>
      </c>
      <c r="D4798" s="142">
        <f t="shared" ca="1" si="852"/>
        <v>46097</v>
      </c>
      <c r="E4798" s="142" t="str">
        <f t="shared" ca="1" si="853"/>
        <v>0-Months</v>
      </c>
      <c r="F4798" s="142" t="str">
        <f>VLOOKUP(O4798,Stock[],5,FALSE)</f>
        <v>BE</v>
      </c>
      <c r="G4798" s="143" t="s">
        <v>3987</v>
      </c>
      <c r="H4798" s="144"/>
      <c r="I4798" s="145" t="s">
        <v>226</v>
      </c>
      <c r="J4798" s="141" t="str">
        <f>VLOOKUP(I4798,Customers[],2,FALSE)</f>
        <v>Summer-1</v>
      </c>
      <c r="K4798" s="141" t="str">
        <f>VLOOKUP(I4798,Customers[],4,FALSE)</f>
        <v>Meiktila</v>
      </c>
      <c r="L4798" s="32" t="str">
        <f>VLOOKUP(Table85[[#This Row],[CustomerID]],Table!H:K,3,0)</f>
        <v>မိတ္ထီလာ</v>
      </c>
      <c r="M4798" s="141" t="str">
        <f>VLOOKUP(I4798,Customers[],5,FALSE)</f>
        <v>WholeSales</v>
      </c>
      <c r="N4798" s="145" t="s">
        <v>10</v>
      </c>
      <c r="O4798" s="146" t="s">
        <v>205</v>
      </c>
      <c r="P4798" s="141" t="str">
        <f>VLOOKUP(O4798,Stock[],2,FALSE)</f>
        <v>ကောင်းကြည် ကော် 25%  (1Ltr )</v>
      </c>
      <c r="Q4798" s="147">
        <f>VLOOKUP(O4798,Stock[],3,FALSE)</f>
        <v>1</v>
      </c>
      <c r="R4798" s="147">
        <f>VLOOKUP(O4798,Stock[],4,FALSE)</f>
        <v>12</v>
      </c>
      <c r="S4798" s="146"/>
      <c r="T4798" s="147">
        <f>(DailySales!$S4798/DailySales!$R4798)+DailySales!$U4798</f>
        <v>50</v>
      </c>
      <c r="U4798" s="146">
        <v>50</v>
      </c>
      <c r="V4798" s="148">
        <f>+DailySales!$T4798*DailySales!$R4798</f>
        <v>600</v>
      </c>
      <c r="W4798" s="148">
        <f>+DailySales!$V4798*DailySales!$Q4798</f>
        <v>600</v>
      </c>
      <c r="X4798" s="148">
        <f>VLOOKUP(O4798,Stock[],6,FALSE)</f>
        <v>1530</v>
      </c>
      <c r="Y4798" s="148">
        <f>+DailySales!$V4798*DailySales!$X4798</f>
        <v>918000</v>
      </c>
      <c r="Z4798" s="146"/>
      <c r="AA4798" s="146"/>
      <c r="AB4798" s="146"/>
      <c r="AC4798" s="146"/>
      <c r="AD4798" s="146"/>
      <c r="AE4798" s="149"/>
      <c r="AF4798" s="150"/>
      <c r="AG4798" s="151"/>
      <c r="AH4798" s="150"/>
      <c r="AI4798" s="151"/>
      <c r="AJ4798" s="150"/>
      <c r="AK4798" s="151"/>
      <c r="AL4798" s="34"/>
      <c r="AM4798" s="39"/>
      <c r="AN479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918000</v>
      </c>
    </row>
    <row r="4799" spans="1:40" ht="19.5" customHeight="1" x14ac:dyDescent="0.25">
      <c r="A4799" s="141">
        <f t="shared" ref="A4799:A4938" si="866">YEAR(C4799)</f>
        <v>2026</v>
      </c>
      <c r="B4799" s="141">
        <f t="shared" ref="B4799:B4938" si="867">MONTH(C4799)</f>
        <v>2</v>
      </c>
      <c r="C4799" s="154">
        <v>46081</v>
      </c>
      <c r="D4799" s="142">
        <f t="shared" ref="D4799:D4938" ca="1" si="868">TODAY()</f>
        <v>46097</v>
      </c>
      <c r="E4799" s="142" t="str">
        <f t="shared" ref="E4799:E4938" ca="1" si="869">DATEDIF(C4799,D4799,"M")&amp;"-Months"</f>
        <v>0-Months</v>
      </c>
      <c r="F4799" s="142" t="str">
        <f>VLOOKUP(O4799,Stock[],5,FALSE)</f>
        <v>BE</v>
      </c>
      <c r="G4799" s="143" t="s">
        <v>3987</v>
      </c>
      <c r="H4799" s="144"/>
      <c r="I4799" s="145" t="s">
        <v>226</v>
      </c>
      <c r="J4799" s="141" t="str">
        <f>VLOOKUP(I4799,Customers[],2,FALSE)</f>
        <v>Summer-1</v>
      </c>
      <c r="K4799" s="141" t="str">
        <f>VLOOKUP(I4799,Customers[],4,FALSE)</f>
        <v>Meiktila</v>
      </c>
      <c r="L4799" s="32" t="str">
        <f>VLOOKUP(Table85[[#This Row],[CustomerID]],Table!H:K,3,0)</f>
        <v>မိတ္ထီလာ</v>
      </c>
      <c r="M4799" s="141" t="str">
        <f>VLOOKUP(I4799,Customers[],5,FALSE)</f>
        <v>WholeSales</v>
      </c>
      <c r="N4799" s="145" t="s">
        <v>10</v>
      </c>
      <c r="O4799" s="146" t="s">
        <v>225</v>
      </c>
      <c r="P4799" s="141" t="str">
        <f>VLOOKUP(O4799,Stock[],2,FALSE)</f>
        <v>ချယ်ရီသံပုရာအရက်သန့်ကော် (1Ltr)</v>
      </c>
      <c r="Q4799" s="147">
        <f>VLOOKUP(O4799,Stock[],3,FALSE)</f>
        <v>1</v>
      </c>
      <c r="R4799" s="147">
        <f>VLOOKUP(O4799,Stock[],4,FALSE)</f>
        <v>12</v>
      </c>
      <c r="S4799" s="146"/>
      <c r="T4799" s="147">
        <f>(DailySales!$S4799/DailySales!$R4799)+DailySales!$U4799</f>
        <v>30</v>
      </c>
      <c r="U4799" s="146">
        <v>30</v>
      </c>
      <c r="V4799" s="148">
        <f>+DailySales!$T4799*DailySales!$R4799</f>
        <v>360</v>
      </c>
      <c r="W4799" s="148">
        <f>+DailySales!$V4799*DailySales!$Q4799</f>
        <v>360</v>
      </c>
      <c r="X4799" s="148">
        <f>VLOOKUP(O4799,Stock[],6,FALSE)</f>
        <v>1260</v>
      </c>
      <c r="Y4799" s="148">
        <f>+DailySales!$V4799*DailySales!$X4799</f>
        <v>453600</v>
      </c>
      <c r="Z4799" s="146"/>
      <c r="AA4799" s="146"/>
      <c r="AB4799" s="146"/>
      <c r="AC4799" s="146"/>
      <c r="AD4799" s="146"/>
      <c r="AE4799" s="149"/>
      <c r="AF4799" s="150"/>
      <c r="AG4799" s="151"/>
      <c r="AH4799" s="150"/>
      <c r="AI4799" s="151"/>
      <c r="AJ4799" s="150"/>
      <c r="AK4799" s="151"/>
      <c r="AL4799" s="34"/>
      <c r="AM4799" s="39"/>
      <c r="AN479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453600</v>
      </c>
    </row>
    <row r="4800" spans="1:40" ht="19.5" customHeight="1" x14ac:dyDescent="0.25">
      <c r="A4800" s="141">
        <f t="shared" si="866"/>
        <v>2026</v>
      </c>
      <c r="B4800" s="141">
        <f t="shared" si="867"/>
        <v>2</v>
      </c>
      <c r="C4800" s="154">
        <v>46081</v>
      </c>
      <c r="D4800" s="142">
        <f t="shared" ca="1" si="868"/>
        <v>46097</v>
      </c>
      <c r="E4800" s="142" t="str">
        <f t="shared" ca="1" si="869"/>
        <v>0-Months</v>
      </c>
      <c r="F4800" s="142" t="str">
        <f>VLOOKUP(O4800,Stock[],5,FALSE)</f>
        <v>BE</v>
      </c>
      <c r="G4800" s="143" t="s">
        <v>3988</v>
      </c>
      <c r="H4800" s="144"/>
      <c r="I4800" s="145" t="s">
        <v>180</v>
      </c>
      <c r="J4800" s="141" t="str">
        <f>VLOOKUP(I4800,Customers[],2,FALSE)</f>
        <v>ရွှေမြင်း</v>
      </c>
      <c r="K4800" s="141" t="str">
        <f>VLOOKUP(I4800,Customers[],4,FALSE)</f>
        <v>Meiktila</v>
      </c>
      <c r="L4800" s="32" t="str">
        <f>VLOOKUP(Table85[[#This Row],[CustomerID]],Table!H:K,3,0)</f>
        <v>မိတ္ထီလာ</v>
      </c>
      <c r="M4800" s="141" t="str">
        <f>VLOOKUP(I4800,Customers[],5,FALSE)</f>
        <v>WholeSales/Contract</v>
      </c>
      <c r="N4800" s="145" t="s">
        <v>10</v>
      </c>
      <c r="O4800" s="146" t="s">
        <v>240</v>
      </c>
      <c r="P4800" s="141" t="str">
        <f>VLOOKUP(O4800,Stock[],2,FALSE)</f>
        <v>သံပုရာအရက်</v>
      </c>
      <c r="Q4800" s="147">
        <f>VLOOKUP(O4800,Stock[],3,FALSE)</f>
        <v>0.64</v>
      </c>
      <c r="R4800" s="147">
        <f>VLOOKUP(O4800,Stock[],4,FALSE)</f>
        <v>14</v>
      </c>
      <c r="S4800" s="146"/>
      <c r="T4800" s="147">
        <f>(DailySales!$S4800/DailySales!$R4800)+DailySales!$U4800</f>
        <v>10</v>
      </c>
      <c r="U4800" s="146">
        <v>10</v>
      </c>
      <c r="V4800" s="148">
        <f>+DailySales!$T4800*DailySales!$R4800</f>
        <v>140</v>
      </c>
      <c r="W4800" s="148">
        <f>+DailySales!$V4800*DailySales!$Q4800</f>
        <v>89.600000000000009</v>
      </c>
      <c r="X4800" s="148">
        <f>VLOOKUP(O4800,Stock[],6,FALSE)</f>
        <v>1330</v>
      </c>
      <c r="Y4800" s="148">
        <f>+DailySales!$V4800*DailySales!$X4800</f>
        <v>186200</v>
      </c>
      <c r="Z4800" s="146"/>
      <c r="AA4800" s="146"/>
      <c r="AB4800" s="146"/>
      <c r="AC4800" s="146"/>
      <c r="AD4800" s="146"/>
      <c r="AE4800" s="149"/>
      <c r="AF4800" s="150"/>
      <c r="AG4800" s="151"/>
      <c r="AH4800" s="150"/>
      <c r="AI4800" s="151"/>
      <c r="AJ4800" s="150"/>
      <c r="AK4800" s="151"/>
      <c r="AL4800" s="34"/>
      <c r="AM4800" s="39"/>
      <c r="AN480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4801" spans="1:40" ht="19.5" customHeight="1" x14ac:dyDescent="0.25">
      <c r="A4801" s="141">
        <f t="shared" si="866"/>
        <v>2026</v>
      </c>
      <c r="B4801" s="141">
        <f t="shared" si="867"/>
        <v>2</v>
      </c>
      <c r="C4801" s="154">
        <v>46081</v>
      </c>
      <c r="D4801" s="142">
        <f t="shared" ca="1" si="868"/>
        <v>46097</v>
      </c>
      <c r="E4801" s="142" t="str">
        <f t="shared" ca="1" si="869"/>
        <v>0-Months</v>
      </c>
      <c r="F4801" s="142" t="str">
        <f>VLOOKUP(O4801,Stock[],5,FALSE)</f>
        <v>BE</v>
      </c>
      <c r="G4801" s="143" t="s">
        <v>3988</v>
      </c>
      <c r="H4801" s="144"/>
      <c r="I4801" s="145" t="s">
        <v>180</v>
      </c>
      <c r="J4801" s="141" t="str">
        <f>VLOOKUP(I4801,Customers[],2,FALSE)</f>
        <v>ရွှေမြင်း</v>
      </c>
      <c r="K4801" s="141" t="str">
        <f>VLOOKUP(I4801,Customers[],4,FALSE)</f>
        <v>Meiktila</v>
      </c>
      <c r="L4801" s="32" t="str">
        <f>VLOOKUP(Table85[[#This Row],[CustomerID]],Table!H:K,3,0)</f>
        <v>မိတ္ထီလာ</v>
      </c>
      <c r="M4801" s="141" t="str">
        <f>VLOOKUP(I4801,Customers[],5,FALSE)</f>
        <v>WholeSales/Contract</v>
      </c>
      <c r="N4801" s="145" t="s">
        <v>10</v>
      </c>
      <c r="O4801" s="146" t="s">
        <v>220</v>
      </c>
      <c r="P4801" s="141" t="str">
        <f>VLOOKUP(O4801,Stock[],2,FALSE)</f>
        <v>မြန်မာရှောက်ပျား</v>
      </c>
      <c r="Q4801" s="147">
        <f>VLOOKUP(O4801,Stock[],3,FALSE)</f>
        <v>0.64</v>
      </c>
      <c r="R4801" s="147">
        <f>VLOOKUP(O4801,Stock[],4,FALSE)</f>
        <v>14</v>
      </c>
      <c r="S4801" s="146"/>
      <c r="T4801" s="147">
        <f>(DailySales!$S4801/DailySales!$R4801)+DailySales!$U4801</f>
        <v>30</v>
      </c>
      <c r="U4801" s="146">
        <v>30</v>
      </c>
      <c r="V4801" s="148">
        <f>+DailySales!$T4801*DailySales!$R4801</f>
        <v>420</v>
      </c>
      <c r="W4801" s="148">
        <f>+DailySales!$V4801*DailySales!$Q4801</f>
        <v>268.8</v>
      </c>
      <c r="X4801" s="148">
        <f>VLOOKUP(O4801,Stock[],6,FALSE)</f>
        <v>1370</v>
      </c>
      <c r="Y4801" s="148">
        <f>+DailySales!$V4801*DailySales!$X4801</f>
        <v>575400</v>
      </c>
      <c r="Z4801" s="146"/>
      <c r="AA4801" s="146"/>
      <c r="AB4801" s="146"/>
      <c r="AC4801" s="146"/>
      <c r="AD4801" s="146"/>
      <c r="AE4801" s="149"/>
      <c r="AF4801" s="150"/>
      <c r="AG4801" s="151"/>
      <c r="AH4801" s="150"/>
      <c r="AI4801" s="151"/>
      <c r="AJ4801" s="150"/>
      <c r="AK4801" s="151"/>
      <c r="AL4801" s="34"/>
      <c r="AM4801" s="39"/>
      <c r="AN480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575400</v>
      </c>
    </row>
    <row r="4802" spans="1:40" ht="19.5" customHeight="1" x14ac:dyDescent="0.25">
      <c r="A4802" s="141">
        <f t="shared" si="866"/>
        <v>2026</v>
      </c>
      <c r="B4802" s="141">
        <f t="shared" si="867"/>
        <v>2</v>
      </c>
      <c r="C4802" s="154">
        <v>46081</v>
      </c>
      <c r="D4802" s="142">
        <f t="shared" ca="1" si="868"/>
        <v>46097</v>
      </c>
      <c r="E4802" s="142" t="str">
        <f t="shared" ca="1" si="869"/>
        <v>0-Months</v>
      </c>
      <c r="F4802" s="142" t="str">
        <f>VLOOKUP(O4802,Stock[],5,FALSE)</f>
        <v>BE</v>
      </c>
      <c r="G4802" s="143" t="s">
        <v>3988</v>
      </c>
      <c r="H4802" s="144"/>
      <c r="I4802" s="145" t="s">
        <v>180</v>
      </c>
      <c r="J4802" s="141" t="str">
        <f>VLOOKUP(I4802,Customers[],2,FALSE)</f>
        <v>ရွှေမြင်း</v>
      </c>
      <c r="K4802" s="141" t="str">
        <f>VLOOKUP(I4802,Customers[],4,FALSE)</f>
        <v>Meiktila</v>
      </c>
      <c r="L4802" s="32" t="str">
        <f>VLOOKUP(Table85[[#This Row],[CustomerID]],Table!H:K,3,0)</f>
        <v>မိတ္ထီလာ</v>
      </c>
      <c r="M4802" s="141" t="str">
        <f>VLOOKUP(I4802,Customers[],5,FALSE)</f>
        <v>WholeSales/Contract</v>
      </c>
      <c r="N4802" s="145" t="s">
        <v>10</v>
      </c>
      <c r="O4802" s="146" t="s">
        <v>217</v>
      </c>
      <c r="P4802" s="141" t="str">
        <f>VLOOKUP(O4802,Stock[],2,FALSE)</f>
        <v>လိမ္မော်ဖြူ</v>
      </c>
      <c r="Q4802" s="147">
        <f>VLOOKUP(O4802,Stock[],3,FALSE)</f>
        <v>0.64</v>
      </c>
      <c r="R4802" s="147">
        <f>VLOOKUP(O4802,Stock[],4,FALSE)</f>
        <v>24</v>
      </c>
      <c r="S4802" s="146"/>
      <c r="T4802" s="147">
        <f>(DailySales!$S4802/DailySales!$R4802)+DailySales!$U4802</f>
        <v>50</v>
      </c>
      <c r="U4802" s="146">
        <v>50</v>
      </c>
      <c r="V4802" s="148">
        <f>+DailySales!$T4802*DailySales!$R4802</f>
        <v>1200</v>
      </c>
      <c r="W4802" s="148">
        <f>+DailySales!$V4802*DailySales!$Q4802</f>
        <v>768</v>
      </c>
      <c r="X4802" s="148">
        <f>VLOOKUP(O4802,Stock[],6,FALSE)</f>
        <v>1330</v>
      </c>
      <c r="Y4802" s="148">
        <f>+DailySales!$V4802*DailySales!$X4802</f>
        <v>1596000</v>
      </c>
      <c r="Z4802" s="146"/>
      <c r="AA4802" s="146"/>
      <c r="AB4802" s="146"/>
      <c r="AC4802" s="146"/>
      <c r="AD4802" s="146"/>
      <c r="AE4802" s="149"/>
      <c r="AF4802" s="150"/>
      <c r="AG4802" s="151"/>
      <c r="AH4802" s="150"/>
      <c r="AI4802" s="151"/>
      <c r="AJ4802" s="150"/>
      <c r="AK4802" s="151"/>
      <c r="AL4802" s="34"/>
      <c r="AM4802" s="39"/>
      <c r="AN480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1596000</v>
      </c>
    </row>
    <row r="4803" spans="1:40" ht="19.5" customHeight="1" x14ac:dyDescent="0.25">
      <c r="A4803" s="141">
        <f t="shared" si="866"/>
        <v>2026</v>
      </c>
      <c r="B4803" s="141">
        <f t="shared" si="867"/>
        <v>2</v>
      </c>
      <c r="C4803" s="154">
        <v>46081</v>
      </c>
      <c r="D4803" s="142">
        <f t="shared" ca="1" si="868"/>
        <v>46097</v>
      </c>
      <c r="E4803" s="142" t="str">
        <f t="shared" ca="1" si="869"/>
        <v>0-Months</v>
      </c>
      <c r="F4803" s="142" t="str">
        <f>VLOOKUP(O4803,Stock[],5,FALSE)</f>
        <v>BE</v>
      </c>
      <c r="G4803" s="143" t="s">
        <v>3988</v>
      </c>
      <c r="H4803" s="144"/>
      <c r="I4803" s="145" t="s">
        <v>180</v>
      </c>
      <c r="J4803" s="141" t="str">
        <f>VLOOKUP(I4803,Customers[],2,FALSE)</f>
        <v>ရွှေမြင်း</v>
      </c>
      <c r="K4803" s="141" t="str">
        <f>VLOOKUP(I4803,Customers[],4,FALSE)</f>
        <v>Meiktila</v>
      </c>
      <c r="L4803" s="32" t="str">
        <f>VLOOKUP(Table85[[#This Row],[CustomerID]],Table!H:K,3,0)</f>
        <v>မိတ္ထီလာ</v>
      </c>
      <c r="M4803" s="141" t="str">
        <f>VLOOKUP(I4803,Customers[],5,FALSE)</f>
        <v>WholeSales/Contract</v>
      </c>
      <c r="N4803" s="145" t="s">
        <v>10</v>
      </c>
      <c r="O4803" s="146" t="s">
        <v>209</v>
      </c>
      <c r="P4803" s="141" t="str">
        <f>VLOOKUP(O4803,Stock[],2,FALSE)</f>
        <v>ဇေယျဝတီ Red</v>
      </c>
      <c r="Q4803" s="147">
        <f>VLOOKUP(O4803,Stock[],3,FALSE)</f>
        <v>0.64</v>
      </c>
      <c r="R4803" s="147">
        <f>VLOOKUP(O4803,Stock[],4,FALSE)</f>
        <v>14</v>
      </c>
      <c r="S4803" s="146"/>
      <c r="T4803" s="147">
        <f>(DailySales!$S4803/DailySales!$R4803)+DailySales!$U4803</f>
        <v>10</v>
      </c>
      <c r="U4803" s="146">
        <v>10</v>
      </c>
      <c r="V4803" s="148">
        <f>+DailySales!$T4803*DailySales!$R4803</f>
        <v>140</v>
      </c>
      <c r="W4803" s="148">
        <f>+DailySales!$V4803*DailySales!$Q4803</f>
        <v>89.600000000000009</v>
      </c>
      <c r="X4803" s="148">
        <f>VLOOKUP(O4803,Stock[],6,FALSE)</f>
        <v>1330</v>
      </c>
      <c r="Y4803" s="148">
        <f>+DailySales!$V4803*DailySales!$X4803</f>
        <v>186200</v>
      </c>
      <c r="Z4803" s="146"/>
      <c r="AA4803" s="146"/>
      <c r="AB4803" s="146"/>
      <c r="AC4803" s="146"/>
      <c r="AD4803" s="146"/>
      <c r="AE4803" s="149"/>
      <c r="AF4803" s="150"/>
      <c r="AG4803" s="151"/>
      <c r="AH4803" s="150"/>
      <c r="AI4803" s="151"/>
      <c r="AJ4803" s="150"/>
      <c r="AK4803" s="151"/>
      <c r="AL4803" s="34"/>
      <c r="AM4803" s="39"/>
      <c r="AN480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4804" spans="1:40" ht="19.5" customHeight="1" x14ac:dyDescent="0.25">
      <c r="A4804" s="141">
        <f t="shared" ref="A4804:A4814" si="870">YEAR(C4804)</f>
        <v>2026</v>
      </c>
      <c r="B4804" s="141">
        <f t="shared" ref="B4804:B4814" si="871">MONTH(C4804)</f>
        <v>2</v>
      </c>
      <c r="C4804" s="154">
        <v>46081</v>
      </c>
      <c r="D4804" s="142">
        <f t="shared" ref="D4804:D4814" ca="1" si="872">TODAY()</f>
        <v>46097</v>
      </c>
      <c r="E4804" s="142" t="str">
        <f t="shared" ref="E4804:E4814" ca="1" si="873">DATEDIF(C4804,D4804,"M")&amp;"-Months"</f>
        <v>0-Months</v>
      </c>
      <c r="F4804" s="142" t="str">
        <f>VLOOKUP(O4804,Stock[],5,FALSE)</f>
        <v>BE</v>
      </c>
      <c r="G4804" s="143" t="s">
        <v>3989</v>
      </c>
      <c r="H4804" s="144"/>
      <c r="I4804" s="145" t="s">
        <v>1086</v>
      </c>
      <c r="J4804" s="141" t="str">
        <f>VLOOKUP(I4804,Customers[],2,FALSE)</f>
        <v>မိုးယံ(2)</v>
      </c>
      <c r="K4804" s="141" t="str">
        <f>VLOOKUP(I4804,Customers[],4,FALSE)</f>
        <v>Yamethin</v>
      </c>
      <c r="L4804" s="32" t="str">
        <f>VLOOKUP(Table85[[#This Row],[CustomerID]],Table!H:K,3,0)</f>
        <v>ရမည်းသင်း</v>
      </c>
      <c r="M4804" s="141" t="str">
        <f>VLOOKUP(I4804,Customers[],5,FALSE)</f>
        <v>WholeSales/Contract</v>
      </c>
      <c r="N4804" s="145" t="s">
        <v>10</v>
      </c>
      <c r="O4804" s="146" t="s">
        <v>225</v>
      </c>
      <c r="P4804" s="141" t="str">
        <f>VLOOKUP(O4804,Stock[],2,FALSE)</f>
        <v>ချယ်ရီသံပုရာအရက်သန့်ကော် (1Ltr)</v>
      </c>
      <c r="Q4804" s="147">
        <f>VLOOKUP(O4804,Stock[],3,FALSE)</f>
        <v>1</v>
      </c>
      <c r="R4804" s="147">
        <f>VLOOKUP(O4804,Stock[],4,FALSE)</f>
        <v>12</v>
      </c>
      <c r="S4804" s="146"/>
      <c r="T4804" s="147">
        <f>(DailySales!$S4804/DailySales!$R4804)+DailySales!$U4804</f>
        <v>50</v>
      </c>
      <c r="U4804" s="146">
        <v>50</v>
      </c>
      <c r="V4804" s="148">
        <f>+DailySales!$T4804*DailySales!$R4804</f>
        <v>600</v>
      </c>
      <c r="W4804" s="148">
        <f>+DailySales!$V4804*DailySales!$Q4804</f>
        <v>600</v>
      </c>
      <c r="X4804" s="148">
        <f>VLOOKUP(O4804,Stock[],6,FALSE)</f>
        <v>1260</v>
      </c>
      <c r="Y4804" s="148">
        <f>+DailySales!$V4804*DailySales!$X4804</f>
        <v>756000</v>
      </c>
      <c r="Z4804" s="146"/>
      <c r="AA4804" s="146"/>
      <c r="AB4804" s="146">
        <v>31250</v>
      </c>
      <c r="AC4804" s="146"/>
      <c r="AD4804" s="146"/>
      <c r="AE4804" s="149">
        <v>19000</v>
      </c>
      <c r="AF4804" s="150"/>
      <c r="AG4804" s="151"/>
      <c r="AH4804" s="150">
        <v>46081</v>
      </c>
      <c r="AI4804" s="151">
        <v>743750</v>
      </c>
      <c r="AJ4804" s="150"/>
      <c r="AK4804" s="151"/>
      <c r="AL4804" s="34"/>
      <c r="AM4804" s="39"/>
      <c r="AN480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805" spans="1:40" ht="19.5" customHeight="1" x14ac:dyDescent="0.25">
      <c r="A4805" s="141">
        <f t="shared" si="870"/>
        <v>2026</v>
      </c>
      <c r="B4805" s="141">
        <f t="shared" si="871"/>
        <v>2</v>
      </c>
      <c r="C4805" s="154">
        <v>46081</v>
      </c>
      <c r="D4805" s="142">
        <f t="shared" ca="1" si="872"/>
        <v>46097</v>
      </c>
      <c r="E4805" s="142" t="str">
        <f t="shared" ca="1" si="873"/>
        <v>0-Months</v>
      </c>
      <c r="F4805" s="142" t="str">
        <f>VLOOKUP(O4805,Stock[],5,FALSE)</f>
        <v>BE</v>
      </c>
      <c r="G4805" s="143" t="s">
        <v>3990</v>
      </c>
      <c r="H4805" s="144"/>
      <c r="I4805" s="145" t="s">
        <v>180</v>
      </c>
      <c r="J4805" s="141" t="str">
        <f>VLOOKUP(I4805,Customers[],2,FALSE)</f>
        <v>ရွှေမြင်း</v>
      </c>
      <c r="K4805" s="141" t="str">
        <f>VLOOKUP(I4805,Customers[],4,FALSE)</f>
        <v>Meiktila</v>
      </c>
      <c r="L4805" s="32" t="str">
        <f>VLOOKUP(Table85[[#This Row],[CustomerID]],Table!H:K,3,0)</f>
        <v>မိတ္ထီလာ</v>
      </c>
      <c r="M4805" s="141" t="str">
        <f>VLOOKUP(I4805,Customers[],5,FALSE)</f>
        <v>WholeSales/Contract</v>
      </c>
      <c r="N4805" s="145" t="s">
        <v>10</v>
      </c>
      <c r="O4805" s="146" t="s">
        <v>220</v>
      </c>
      <c r="P4805" s="141" t="str">
        <f>VLOOKUP(O4805,Stock[],2,FALSE)</f>
        <v>မြန်မာရှောက်ပျား</v>
      </c>
      <c r="Q4805" s="147">
        <f>VLOOKUP(O4805,Stock[],3,FALSE)</f>
        <v>0.64</v>
      </c>
      <c r="R4805" s="147">
        <f>VLOOKUP(O4805,Stock[],4,FALSE)</f>
        <v>14</v>
      </c>
      <c r="S4805" s="146"/>
      <c r="T4805" s="147">
        <f>(DailySales!$S4805/DailySales!$R4805)+DailySales!$U4805</f>
        <v>30</v>
      </c>
      <c r="U4805" s="146">
        <v>30</v>
      </c>
      <c r="V4805" s="148">
        <f>+DailySales!$T4805*DailySales!$R4805</f>
        <v>420</v>
      </c>
      <c r="W4805" s="148">
        <f>+DailySales!$V4805*DailySales!$Q4805</f>
        <v>268.8</v>
      </c>
      <c r="X4805" s="148">
        <f>VLOOKUP(O4805,Stock[],6,FALSE)</f>
        <v>1370</v>
      </c>
      <c r="Y4805" s="148">
        <f>+DailySales!$V4805*DailySales!$X4805</f>
        <v>575400</v>
      </c>
      <c r="Z4805" s="146"/>
      <c r="AA4805" s="146"/>
      <c r="AB4805" s="146"/>
      <c r="AC4805" s="146"/>
      <c r="AD4805" s="146"/>
      <c r="AE4805" s="149"/>
      <c r="AF4805" s="150"/>
      <c r="AG4805" s="151"/>
      <c r="AH4805" s="150"/>
      <c r="AI4805" s="151"/>
      <c r="AJ4805" s="150"/>
      <c r="AK4805" s="151"/>
      <c r="AL4805" s="34"/>
      <c r="AM4805" s="39"/>
      <c r="AN480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575400</v>
      </c>
    </row>
    <row r="4806" spans="1:40" ht="19.5" customHeight="1" x14ac:dyDescent="0.25">
      <c r="A4806" s="141">
        <f t="shared" si="870"/>
        <v>2026</v>
      </c>
      <c r="B4806" s="141">
        <f t="shared" si="871"/>
        <v>2</v>
      </c>
      <c r="C4806" s="154">
        <v>46081</v>
      </c>
      <c r="D4806" s="142">
        <f t="shared" ca="1" si="872"/>
        <v>46097</v>
      </c>
      <c r="E4806" s="142" t="str">
        <f t="shared" ca="1" si="873"/>
        <v>0-Months</v>
      </c>
      <c r="F4806" s="142" t="str">
        <f>VLOOKUP(O4806,Stock[],5,FALSE)</f>
        <v>BE</v>
      </c>
      <c r="G4806" s="143" t="s">
        <v>3990</v>
      </c>
      <c r="H4806" s="144"/>
      <c r="I4806" s="145" t="s">
        <v>180</v>
      </c>
      <c r="J4806" s="141" t="str">
        <f>VLOOKUP(I4806,Customers[],2,FALSE)</f>
        <v>ရွှေမြင်း</v>
      </c>
      <c r="K4806" s="141" t="str">
        <f>VLOOKUP(I4806,Customers[],4,FALSE)</f>
        <v>Meiktila</v>
      </c>
      <c r="L4806" s="32" t="str">
        <f>VLOOKUP(Table85[[#This Row],[CustomerID]],Table!H:K,3,0)</f>
        <v>မိတ္ထီလာ</v>
      </c>
      <c r="M4806" s="141" t="str">
        <f>VLOOKUP(I4806,Customers[],5,FALSE)</f>
        <v>WholeSales/Contract</v>
      </c>
      <c r="N4806" s="145" t="s">
        <v>10</v>
      </c>
      <c r="O4806" s="146" t="s">
        <v>217</v>
      </c>
      <c r="P4806" s="141" t="str">
        <f>VLOOKUP(O4806,Stock[],2,FALSE)</f>
        <v>လိမ္မော်ဖြူ</v>
      </c>
      <c r="Q4806" s="147">
        <f>VLOOKUP(O4806,Stock[],3,FALSE)</f>
        <v>0.64</v>
      </c>
      <c r="R4806" s="147">
        <f>VLOOKUP(O4806,Stock[],4,FALSE)</f>
        <v>24</v>
      </c>
      <c r="S4806" s="146"/>
      <c r="T4806" s="147">
        <f>(DailySales!$S4806/DailySales!$R4806)+DailySales!$U4806</f>
        <v>40</v>
      </c>
      <c r="U4806" s="146">
        <v>40</v>
      </c>
      <c r="V4806" s="148">
        <f>+DailySales!$T4806*DailySales!$R4806</f>
        <v>960</v>
      </c>
      <c r="W4806" s="148">
        <f>+DailySales!$V4806*DailySales!$Q4806</f>
        <v>614.4</v>
      </c>
      <c r="X4806" s="148">
        <f>VLOOKUP(O4806,Stock[],6,FALSE)</f>
        <v>1330</v>
      </c>
      <c r="Y4806" s="148">
        <f>+DailySales!$V4806*DailySales!$X4806</f>
        <v>1276800</v>
      </c>
      <c r="Z4806" s="146"/>
      <c r="AA4806" s="146"/>
      <c r="AB4806" s="146"/>
      <c r="AC4806" s="146"/>
      <c r="AD4806" s="146"/>
      <c r="AE4806" s="149"/>
      <c r="AF4806" s="150"/>
      <c r="AG4806" s="151"/>
      <c r="AH4806" s="150"/>
      <c r="AI4806" s="151"/>
      <c r="AJ4806" s="150"/>
      <c r="AK4806" s="151"/>
      <c r="AL4806" s="34"/>
      <c r="AM4806" s="39"/>
      <c r="AN480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1276800</v>
      </c>
    </row>
    <row r="4807" spans="1:40" ht="19.5" customHeight="1" x14ac:dyDescent="0.25">
      <c r="A4807" s="141">
        <f t="shared" si="870"/>
        <v>2026</v>
      </c>
      <c r="B4807" s="141">
        <f t="shared" si="871"/>
        <v>2</v>
      </c>
      <c r="C4807" s="154">
        <v>46081</v>
      </c>
      <c r="D4807" s="142">
        <f t="shared" ca="1" si="872"/>
        <v>46097</v>
      </c>
      <c r="E4807" s="142" t="str">
        <f t="shared" ca="1" si="873"/>
        <v>0-Months</v>
      </c>
      <c r="F4807" s="142" t="str">
        <f>VLOOKUP(O4807,Stock[],5,FALSE)</f>
        <v>BE</v>
      </c>
      <c r="G4807" s="143" t="s">
        <v>3990</v>
      </c>
      <c r="H4807" s="144"/>
      <c r="I4807" s="145" t="s">
        <v>180</v>
      </c>
      <c r="J4807" s="141" t="str">
        <f>VLOOKUP(I4807,Customers[],2,FALSE)</f>
        <v>ရွှေမြင်း</v>
      </c>
      <c r="K4807" s="141" t="str">
        <f>VLOOKUP(I4807,Customers[],4,FALSE)</f>
        <v>Meiktila</v>
      </c>
      <c r="L4807" s="32" t="str">
        <f>VLOOKUP(Table85[[#This Row],[CustomerID]],Table!H:K,3,0)</f>
        <v>မိတ္ထီလာ</v>
      </c>
      <c r="M4807" s="141" t="str">
        <f>VLOOKUP(I4807,Customers[],5,FALSE)</f>
        <v>WholeSales/Contract</v>
      </c>
      <c r="N4807" s="145" t="s">
        <v>10</v>
      </c>
      <c r="O4807" s="146" t="s">
        <v>216</v>
      </c>
      <c r="P4807" s="141" t="str">
        <f>VLOOKUP(O4807,Stock[],2,FALSE)</f>
        <v>ဒဂုံအရက်သန့်</v>
      </c>
      <c r="Q4807" s="147">
        <f>VLOOKUP(O4807,Stock[],3,FALSE)</f>
        <v>0.64</v>
      </c>
      <c r="R4807" s="147">
        <f>VLOOKUP(O4807,Stock[],4,FALSE)</f>
        <v>14</v>
      </c>
      <c r="S4807" s="146"/>
      <c r="T4807" s="147">
        <f>(DailySales!$S4807/DailySales!$R4807)+DailySales!$U4807</f>
        <v>10</v>
      </c>
      <c r="U4807" s="146">
        <v>10</v>
      </c>
      <c r="V4807" s="148">
        <f>+DailySales!$T4807*DailySales!$R4807</f>
        <v>140</v>
      </c>
      <c r="W4807" s="148">
        <f>+DailySales!$V4807*DailySales!$Q4807</f>
        <v>89.600000000000009</v>
      </c>
      <c r="X4807" s="148">
        <f>VLOOKUP(O4807,Stock[],6,FALSE)</f>
        <v>1330</v>
      </c>
      <c r="Y4807" s="148">
        <f>+DailySales!$V4807*DailySales!$X4807</f>
        <v>186200</v>
      </c>
      <c r="Z4807" s="146"/>
      <c r="AA4807" s="146"/>
      <c r="AB4807" s="146"/>
      <c r="AC4807" s="146"/>
      <c r="AD4807" s="146"/>
      <c r="AE4807" s="149"/>
      <c r="AF4807" s="150"/>
      <c r="AG4807" s="151"/>
      <c r="AH4807" s="150"/>
      <c r="AI4807" s="151"/>
      <c r="AJ4807" s="150"/>
      <c r="AK4807" s="151"/>
      <c r="AL4807" s="34"/>
      <c r="AM4807" s="39"/>
      <c r="AN480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4808" spans="1:40" ht="19.5" customHeight="1" x14ac:dyDescent="0.25">
      <c r="A4808" s="141">
        <f t="shared" si="870"/>
        <v>2026</v>
      </c>
      <c r="B4808" s="141">
        <f t="shared" si="871"/>
        <v>2</v>
      </c>
      <c r="C4808" s="154">
        <v>46081</v>
      </c>
      <c r="D4808" s="142">
        <f t="shared" ca="1" si="872"/>
        <v>46097</v>
      </c>
      <c r="E4808" s="142" t="str">
        <f t="shared" ca="1" si="873"/>
        <v>0-Months</v>
      </c>
      <c r="F4808" s="142" t="str">
        <f>VLOOKUP(O4808,Stock[],5,FALSE)</f>
        <v>BE</v>
      </c>
      <c r="G4808" s="143" t="s">
        <v>3990</v>
      </c>
      <c r="H4808" s="144"/>
      <c r="I4808" s="145" t="s">
        <v>180</v>
      </c>
      <c r="J4808" s="141" t="str">
        <f>VLOOKUP(I4808,Customers[],2,FALSE)</f>
        <v>ရွှေမြင်း</v>
      </c>
      <c r="K4808" s="141" t="str">
        <f>VLOOKUP(I4808,Customers[],4,FALSE)</f>
        <v>Meiktila</v>
      </c>
      <c r="L4808" s="32" t="str">
        <f>VLOOKUP(Table85[[#This Row],[CustomerID]],Table!H:K,3,0)</f>
        <v>မိတ္ထီလာ</v>
      </c>
      <c r="M4808" s="141" t="str">
        <f>VLOOKUP(I4808,Customers[],5,FALSE)</f>
        <v>WholeSales/Contract</v>
      </c>
      <c r="N4808" s="145" t="s">
        <v>10</v>
      </c>
      <c r="O4808" s="146" t="s">
        <v>2120</v>
      </c>
      <c r="P4808" s="141" t="str">
        <f>VLOOKUP(O4808,Stock[],2,FALSE)</f>
        <v>ဇေ အရက်သန့်</v>
      </c>
      <c r="Q4808" s="147">
        <f>VLOOKUP(O4808,Stock[],3,FALSE)</f>
        <v>0.64</v>
      </c>
      <c r="R4808" s="147">
        <f>VLOOKUP(O4808,Stock[],4,FALSE)</f>
        <v>14</v>
      </c>
      <c r="S4808" s="146"/>
      <c r="T4808" s="147">
        <f>(DailySales!$S4808/DailySales!$R4808)+DailySales!$U4808</f>
        <v>10</v>
      </c>
      <c r="U4808" s="146">
        <v>10</v>
      </c>
      <c r="V4808" s="148">
        <f>+DailySales!$T4808*DailySales!$R4808</f>
        <v>140</v>
      </c>
      <c r="W4808" s="148">
        <f>+DailySales!$V4808*DailySales!$Q4808</f>
        <v>89.600000000000009</v>
      </c>
      <c r="X4808" s="148">
        <f>VLOOKUP(O4808,Stock[],6,FALSE)</f>
        <v>1380</v>
      </c>
      <c r="Y4808" s="148">
        <f>+DailySales!$V4808*DailySales!$X4808</f>
        <v>193200</v>
      </c>
      <c r="Z4808" s="146"/>
      <c r="AA4808" s="146"/>
      <c r="AB4808" s="146"/>
      <c r="AC4808" s="146"/>
      <c r="AD4808" s="146"/>
      <c r="AE4808" s="149"/>
      <c r="AF4808" s="150"/>
      <c r="AG4808" s="151"/>
      <c r="AH4808" s="150"/>
      <c r="AI4808" s="151"/>
      <c r="AJ4808" s="150"/>
      <c r="AK4808" s="151"/>
      <c r="AL4808" s="34"/>
      <c r="AM4808" s="39"/>
      <c r="AN480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193200</v>
      </c>
    </row>
    <row r="4809" spans="1:40" ht="19.5" customHeight="1" x14ac:dyDescent="0.25">
      <c r="A4809" s="141">
        <f t="shared" si="870"/>
        <v>2026</v>
      </c>
      <c r="B4809" s="141">
        <f t="shared" si="871"/>
        <v>2</v>
      </c>
      <c r="C4809" s="154">
        <v>46081</v>
      </c>
      <c r="D4809" s="142">
        <f t="shared" ca="1" si="872"/>
        <v>46097</v>
      </c>
      <c r="E4809" s="142" t="str">
        <f t="shared" ca="1" si="873"/>
        <v>0-Months</v>
      </c>
      <c r="F4809" s="142" t="str">
        <f>VLOOKUP(O4809,Stock[],5,FALSE)</f>
        <v>BE</v>
      </c>
      <c r="G4809" s="143" t="s">
        <v>3990</v>
      </c>
      <c r="H4809" s="144"/>
      <c r="I4809" s="145" t="s">
        <v>180</v>
      </c>
      <c r="J4809" s="141" t="str">
        <f>VLOOKUP(I4809,Customers[],2,FALSE)</f>
        <v>ရွှေမြင်း</v>
      </c>
      <c r="K4809" s="141" t="str">
        <f>VLOOKUP(I4809,Customers[],4,FALSE)</f>
        <v>Meiktila</v>
      </c>
      <c r="L4809" s="32" t="str">
        <f>VLOOKUP(Table85[[#This Row],[CustomerID]],Table!H:K,3,0)</f>
        <v>မိတ္ထီလာ</v>
      </c>
      <c r="M4809" s="141" t="str">
        <f>VLOOKUP(I4809,Customers[],5,FALSE)</f>
        <v>WholeSales/Contract</v>
      </c>
      <c r="N4809" s="145" t="s">
        <v>10</v>
      </c>
      <c r="O4809" s="146" t="s">
        <v>218</v>
      </c>
      <c r="P4809" s="141" t="str">
        <f>VLOOKUP(O4809,Stock[],2,FALSE)</f>
        <v>Black Cat</v>
      </c>
      <c r="Q4809" s="147">
        <f>VLOOKUP(O4809,Stock[],3,FALSE)</f>
        <v>0.64</v>
      </c>
      <c r="R4809" s="147">
        <f>VLOOKUP(O4809,Stock[],4,FALSE)</f>
        <v>24</v>
      </c>
      <c r="S4809" s="146"/>
      <c r="T4809" s="147">
        <f>(DailySales!$S4809/DailySales!$R4809)+DailySales!$U4809</f>
        <v>5</v>
      </c>
      <c r="U4809" s="146">
        <v>5</v>
      </c>
      <c r="V4809" s="148">
        <f>+DailySales!$T4809*DailySales!$R4809</f>
        <v>120</v>
      </c>
      <c r="W4809" s="148">
        <f>+DailySales!$V4809*DailySales!$Q4809</f>
        <v>76.8</v>
      </c>
      <c r="X4809" s="148">
        <f>VLOOKUP(O4809,Stock[],6,FALSE)</f>
        <v>1330</v>
      </c>
      <c r="Y4809" s="148">
        <f>+DailySales!$V4809*DailySales!$X4809</f>
        <v>159600</v>
      </c>
      <c r="Z4809" s="146"/>
      <c r="AA4809" s="146"/>
      <c r="AB4809" s="146"/>
      <c r="AC4809" s="146"/>
      <c r="AD4809" s="146"/>
      <c r="AE4809" s="149"/>
      <c r="AF4809" s="150"/>
      <c r="AG4809" s="151"/>
      <c r="AH4809" s="150"/>
      <c r="AI4809" s="151"/>
      <c r="AJ4809" s="150"/>
      <c r="AK4809" s="151"/>
      <c r="AL4809" s="34"/>
      <c r="AM4809" s="39"/>
      <c r="AN480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159600</v>
      </c>
    </row>
    <row r="4810" spans="1:40" ht="19.5" customHeight="1" x14ac:dyDescent="0.25">
      <c r="A4810" s="141">
        <f t="shared" si="870"/>
        <v>2026</v>
      </c>
      <c r="B4810" s="141">
        <f t="shared" si="871"/>
        <v>2</v>
      </c>
      <c r="C4810" s="154">
        <v>46081</v>
      </c>
      <c r="D4810" s="142">
        <f t="shared" ca="1" si="872"/>
        <v>46097</v>
      </c>
      <c r="E4810" s="142" t="str">
        <f t="shared" ca="1" si="873"/>
        <v>0-Months</v>
      </c>
      <c r="F4810" s="142" t="str">
        <f>VLOOKUP(O4810,Stock[],5,FALSE)</f>
        <v>BE</v>
      </c>
      <c r="G4810" s="143" t="s">
        <v>3990</v>
      </c>
      <c r="H4810" s="144"/>
      <c r="I4810" s="145" t="s">
        <v>180</v>
      </c>
      <c r="J4810" s="141" t="str">
        <f>VLOOKUP(I4810,Customers[],2,FALSE)</f>
        <v>ရွှေမြင်း</v>
      </c>
      <c r="K4810" s="141" t="str">
        <f>VLOOKUP(I4810,Customers[],4,FALSE)</f>
        <v>Meiktila</v>
      </c>
      <c r="L4810" s="32" t="str">
        <f>VLOOKUP(Table85[[#This Row],[CustomerID]],Table!H:K,3,0)</f>
        <v>မိတ္ထီလာ</v>
      </c>
      <c r="M4810" s="141" t="str">
        <f>VLOOKUP(I4810,Customers[],5,FALSE)</f>
        <v>WholeSales/Contract</v>
      </c>
      <c r="N4810" s="145" t="s">
        <v>10</v>
      </c>
      <c r="O4810" s="146" t="s">
        <v>209</v>
      </c>
      <c r="P4810" s="141" t="str">
        <f>VLOOKUP(O4810,Stock[],2,FALSE)</f>
        <v>ဇေယျဝတီ Red</v>
      </c>
      <c r="Q4810" s="147">
        <f>VLOOKUP(O4810,Stock[],3,FALSE)</f>
        <v>0.64</v>
      </c>
      <c r="R4810" s="147">
        <f>VLOOKUP(O4810,Stock[],4,FALSE)</f>
        <v>14</v>
      </c>
      <c r="S4810" s="146"/>
      <c r="T4810" s="147">
        <f>(DailySales!$S4810/DailySales!$R4810)+DailySales!$U4810</f>
        <v>15</v>
      </c>
      <c r="U4810" s="146">
        <v>15</v>
      </c>
      <c r="V4810" s="148">
        <f>+DailySales!$T4810*DailySales!$R4810</f>
        <v>210</v>
      </c>
      <c r="W4810" s="148">
        <f>+DailySales!$V4810*DailySales!$Q4810</f>
        <v>134.4</v>
      </c>
      <c r="X4810" s="148">
        <f>VLOOKUP(O4810,Stock[],6,FALSE)</f>
        <v>1330</v>
      </c>
      <c r="Y4810" s="148">
        <f>+DailySales!$V4810*DailySales!$X4810</f>
        <v>279300</v>
      </c>
      <c r="Z4810" s="146"/>
      <c r="AA4810" s="146"/>
      <c r="AB4810" s="146"/>
      <c r="AC4810" s="146"/>
      <c r="AD4810" s="146"/>
      <c r="AE4810" s="149"/>
      <c r="AF4810" s="150"/>
      <c r="AG4810" s="151"/>
      <c r="AH4810" s="150"/>
      <c r="AI4810" s="151"/>
      <c r="AJ4810" s="150"/>
      <c r="AK4810" s="151"/>
      <c r="AL4810" s="34"/>
      <c r="AM4810" s="39"/>
      <c r="AN481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279300</v>
      </c>
    </row>
    <row r="4811" spans="1:40" ht="19.5" customHeight="1" x14ac:dyDescent="0.25">
      <c r="A4811" s="141">
        <f t="shared" si="870"/>
        <v>2026</v>
      </c>
      <c r="B4811" s="141">
        <f t="shared" si="871"/>
        <v>2</v>
      </c>
      <c r="C4811" s="154">
        <v>46081</v>
      </c>
      <c r="D4811" s="142">
        <f t="shared" ca="1" si="872"/>
        <v>46097</v>
      </c>
      <c r="E4811" s="142" t="str">
        <f t="shared" ca="1" si="873"/>
        <v>0-Months</v>
      </c>
      <c r="F4811" s="142" t="str">
        <f>VLOOKUP(O4811,Stock[],5,FALSE)</f>
        <v>BE</v>
      </c>
      <c r="G4811" s="143" t="s">
        <v>3990</v>
      </c>
      <c r="H4811" s="144"/>
      <c r="I4811" s="145" t="s">
        <v>180</v>
      </c>
      <c r="J4811" s="141" t="str">
        <f>VLOOKUP(I4811,Customers[],2,FALSE)</f>
        <v>ရွှေမြင်း</v>
      </c>
      <c r="K4811" s="141" t="str">
        <f>VLOOKUP(I4811,Customers[],4,FALSE)</f>
        <v>Meiktila</v>
      </c>
      <c r="L4811" s="32" t="str">
        <f>VLOOKUP(Table85[[#This Row],[CustomerID]],Table!H:K,3,0)</f>
        <v>မိတ္ထီလာ</v>
      </c>
      <c r="M4811" s="141" t="str">
        <f>VLOOKUP(I4811,Customers[],5,FALSE)</f>
        <v>WholeSales/Contract</v>
      </c>
      <c r="N4811" s="145" t="s">
        <v>10</v>
      </c>
      <c r="O4811" s="146" t="s">
        <v>214</v>
      </c>
      <c r="P4811" s="141" t="str">
        <f>VLOOKUP(O4811,Stock[],2,FALSE)</f>
        <v>ကောင်းကြည်</v>
      </c>
      <c r="Q4811" s="147">
        <f>VLOOKUP(O4811,Stock[],3,FALSE)</f>
        <v>0.64</v>
      </c>
      <c r="R4811" s="147">
        <f>VLOOKUP(O4811,Stock[],4,FALSE)</f>
        <v>14</v>
      </c>
      <c r="S4811" s="146"/>
      <c r="T4811" s="147">
        <f>(DailySales!$S4811/DailySales!$R4811)+DailySales!$U4811</f>
        <v>40</v>
      </c>
      <c r="U4811" s="146">
        <v>40</v>
      </c>
      <c r="V4811" s="148">
        <f>+DailySales!$T4811*DailySales!$R4811</f>
        <v>560</v>
      </c>
      <c r="W4811" s="148">
        <f>+DailySales!$V4811*DailySales!$Q4811</f>
        <v>358.40000000000003</v>
      </c>
      <c r="X4811" s="148">
        <f>VLOOKUP(O4811,Stock[],6,FALSE)</f>
        <v>1330</v>
      </c>
      <c r="Y4811" s="148">
        <f>+DailySales!$V4811*DailySales!$X4811</f>
        <v>744800</v>
      </c>
      <c r="Z4811" s="146"/>
      <c r="AA4811" s="146"/>
      <c r="AB4811" s="146"/>
      <c r="AC4811" s="146"/>
      <c r="AD4811" s="146"/>
      <c r="AE4811" s="149"/>
      <c r="AF4811" s="150"/>
      <c r="AG4811" s="151"/>
      <c r="AH4811" s="150"/>
      <c r="AI4811" s="151"/>
      <c r="AJ4811" s="150"/>
      <c r="AK4811" s="151"/>
      <c r="AL4811" s="34"/>
      <c r="AM4811" s="39"/>
      <c r="AN481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744800</v>
      </c>
    </row>
    <row r="4812" spans="1:40" ht="19.5" customHeight="1" x14ac:dyDescent="0.25">
      <c r="A4812" s="141">
        <f t="shared" si="870"/>
        <v>2026</v>
      </c>
      <c r="B4812" s="141">
        <f t="shared" si="871"/>
        <v>2</v>
      </c>
      <c r="C4812" s="154">
        <v>46081</v>
      </c>
      <c r="D4812" s="142">
        <f t="shared" ca="1" si="872"/>
        <v>46097</v>
      </c>
      <c r="E4812" s="142" t="str">
        <f t="shared" ca="1" si="873"/>
        <v>0-Months</v>
      </c>
      <c r="F4812" s="142" t="str">
        <f>VLOOKUP(O4812,Stock[],5,FALSE)</f>
        <v>BE</v>
      </c>
      <c r="G4812" s="143" t="s">
        <v>3990</v>
      </c>
      <c r="H4812" s="144"/>
      <c r="I4812" s="145" t="s">
        <v>180</v>
      </c>
      <c r="J4812" s="141" t="str">
        <f>VLOOKUP(I4812,Customers[],2,FALSE)</f>
        <v>ရွှေမြင်း</v>
      </c>
      <c r="K4812" s="141" t="str">
        <f>VLOOKUP(I4812,Customers[],4,FALSE)</f>
        <v>Meiktila</v>
      </c>
      <c r="L4812" s="32" t="str">
        <f>VLOOKUP(Table85[[#This Row],[CustomerID]],Table!H:K,3,0)</f>
        <v>မိတ္ထီလာ</v>
      </c>
      <c r="M4812" s="141" t="str">
        <f>VLOOKUP(I4812,Customers[],5,FALSE)</f>
        <v>WholeSales/Contract</v>
      </c>
      <c r="N4812" s="145" t="s">
        <v>10</v>
      </c>
      <c r="O4812" s="146" t="s">
        <v>205</v>
      </c>
      <c r="P4812" s="141" t="str">
        <f>VLOOKUP(O4812,Stock[],2,FALSE)</f>
        <v>ကောင်းကြည် ကော် 25%  (1Ltr )</v>
      </c>
      <c r="Q4812" s="147">
        <f>VLOOKUP(O4812,Stock[],3,FALSE)</f>
        <v>1</v>
      </c>
      <c r="R4812" s="147">
        <f>VLOOKUP(O4812,Stock[],4,FALSE)</f>
        <v>12</v>
      </c>
      <c r="S4812" s="146"/>
      <c r="T4812" s="147">
        <f>(DailySales!$S4812/DailySales!$R4812)+DailySales!$U4812</f>
        <v>30</v>
      </c>
      <c r="U4812" s="146">
        <v>30</v>
      </c>
      <c r="V4812" s="148">
        <f>+DailySales!$T4812*DailySales!$R4812</f>
        <v>360</v>
      </c>
      <c r="W4812" s="148">
        <f>+DailySales!$V4812*DailySales!$Q4812</f>
        <v>360</v>
      </c>
      <c r="X4812" s="148">
        <f>VLOOKUP(O4812,Stock[],6,FALSE)</f>
        <v>1530</v>
      </c>
      <c r="Y4812" s="148">
        <f>+DailySales!$V4812*DailySales!$X4812</f>
        <v>550800</v>
      </c>
      <c r="Z4812" s="146"/>
      <c r="AA4812" s="146"/>
      <c r="AB4812" s="146"/>
      <c r="AC4812" s="146"/>
      <c r="AD4812" s="146"/>
      <c r="AE4812" s="149"/>
      <c r="AF4812" s="150"/>
      <c r="AG4812" s="151"/>
      <c r="AH4812" s="150"/>
      <c r="AI4812" s="151"/>
      <c r="AJ4812" s="150"/>
      <c r="AK4812" s="151"/>
      <c r="AL4812" s="34"/>
      <c r="AM4812" s="39"/>
      <c r="AN481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550800</v>
      </c>
    </row>
    <row r="4813" spans="1:40" ht="19.5" customHeight="1" x14ac:dyDescent="0.25">
      <c r="A4813" s="141">
        <f t="shared" si="870"/>
        <v>2026</v>
      </c>
      <c r="B4813" s="141">
        <f t="shared" si="871"/>
        <v>2</v>
      </c>
      <c r="C4813" s="154">
        <v>46081</v>
      </c>
      <c r="D4813" s="142">
        <f t="shared" ca="1" si="872"/>
        <v>46097</v>
      </c>
      <c r="E4813" s="142" t="str">
        <f t="shared" ca="1" si="873"/>
        <v>0-Months</v>
      </c>
      <c r="F4813" s="142" t="str">
        <f>VLOOKUP(O4813,Stock[],5,FALSE)</f>
        <v>BE</v>
      </c>
      <c r="G4813" s="143" t="s">
        <v>3991</v>
      </c>
      <c r="H4813" s="144"/>
      <c r="I4813" s="145" t="s">
        <v>181</v>
      </c>
      <c r="J4813" s="141" t="str">
        <f>VLOOKUP(I4813,Customers[],2,FALSE)</f>
        <v>ရွှေမြင်း(ရွှေခြင်္သေ့)</v>
      </c>
      <c r="K4813" s="141" t="str">
        <f>VLOOKUP(I4813,Customers[],4,FALSE)</f>
        <v>Meiktila</v>
      </c>
      <c r="L4813" s="32" t="str">
        <f>VLOOKUP(Table85[[#This Row],[CustomerID]],Table!H:K,3,0)</f>
        <v>မိတ္ထီလာ</v>
      </c>
      <c r="M4813" s="141" t="str">
        <f>VLOOKUP(I4813,Customers[],5,FALSE)</f>
        <v>WholeSales/Contract</v>
      </c>
      <c r="N4813" s="145" t="s">
        <v>10</v>
      </c>
      <c r="O4813" s="146" t="s">
        <v>220</v>
      </c>
      <c r="P4813" s="141" t="str">
        <f>VLOOKUP(O4813,Stock[],2,FALSE)</f>
        <v>မြန်မာရှောက်ပျား</v>
      </c>
      <c r="Q4813" s="147">
        <f>VLOOKUP(O4813,Stock[],3,FALSE)</f>
        <v>0.64</v>
      </c>
      <c r="R4813" s="147">
        <f>VLOOKUP(O4813,Stock[],4,FALSE)</f>
        <v>14</v>
      </c>
      <c r="S4813" s="146"/>
      <c r="T4813" s="147">
        <f>(DailySales!$S4813/DailySales!$R4813)+DailySales!$U4813</f>
        <v>20</v>
      </c>
      <c r="U4813" s="146">
        <v>20</v>
      </c>
      <c r="V4813" s="148">
        <f>+DailySales!$T4813*DailySales!$R4813</f>
        <v>280</v>
      </c>
      <c r="W4813" s="148">
        <f>+DailySales!$V4813*DailySales!$Q4813</f>
        <v>179.20000000000002</v>
      </c>
      <c r="X4813" s="148">
        <f>VLOOKUP(O4813,Stock[],6,FALSE)</f>
        <v>1370</v>
      </c>
      <c r="Y4813" s="148">
        <f>+DailySales!$V4813*DailySales!$X4813</f>
        <v>383600</v>
      </c>
      <c r="Z4813" s="146"/>
      <c r="AA4813" s="146"/>
      <c r="AB4813" s="146"/>
      <c r="AC4813" s="146"/>
      <c r="AD4813" s="146"/>
      <c r="AE4813" s="149"/>
      <c r="AF4813" s="150"/>
      <c r="AG4813" s="151"/>
      <c r="AH4813" s="150"/>
      <c r="AI4813" s="151"/>
      <c r="AJ4813" s="150"/>
      <c r="AK4813" s="151"/>
      <c r="AL4813" s="34"/>
      <c r="AM4813" s="39"/>
      <c r="AN481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383600</v>
      </c>
    </row>
    <row r="4814" spans="1:40" ht="19.5" customHeight="1" x14ac:dyDescent="0.25">
      <c r="A4814" s="141">
        <f t="shared" si="870"/>
        <v>2026</v>
      </c>
      <c r="B4814" s="141">
        <f t="shared" si="871"/>
        <v>2</v>
      </c>
      <c r="C4814" s="154">
        <v>46081</v>
      </c>
      <c r="D4814" s="142">
        <f t="shared" ca="1" si="872"/>
        <v>46097</v>
      </c>
      <c r="E4814" s="142" t="str">
        <f t="shared" ca="1" si="873"/>
        <v>0-Months</v>
      </c>
      <c r="F4814" s="142" t="str">
        <f>VLOOKUP(O4814,Stock[],5,FALSE)</f>
        <v>BE</v>
      </c>
      <c r="G4814" s="143" t="s">
        <v>3991</v>
      </c>
      <c r="H4814" s="144"/>
      <c r="I4814" s="145" t="s">
        <v>181</v>
      </c>
      <c r="J4814" s="141" t="str">
        <f>VLOOKUP(I4814,Customers[],2,FALSE)</f>
        <v>ရွှေမြင်း(ရွှေခြင်္သေ့)</v>
      </c>
      <c r="K4814" s="141" t="str">
        <f>VLOOKUP(I4814,Customers[],4,FALSE)</f>
        <v>Meiktila</v>
      </c>
      <c r="L4814" s="32" t="str">
        <f>VLOOKUP(Table85[[#This Row],[CustomerID]],Table!H:K,3,0)</f>
        <v>မိတ္ထီလာ</v>
      </c>
      <c r="M4814" s="141" t="str">
        <f>VLOOKUP(I4814,Customers[],5,FALSE)</f>
        <v>WholeSales/Contract</v>
      </c>
      <c r="N4814" s="145" t="s">
        <v>10</v>
      </c>
      <c r="O4814" s="146" t="s">
        <v>217</v>
      </c>
      <c r="P4814" s="141" t="str">
        <f>VLOOKUP(O4814,Stock[],2,FALSE)</f>
        <v>လိမ္မော်ဖြူ</v>
      </c>
      <c r="Q4814" s="147">
        <f>VLOOKUP(O4814,Stock[],3,FALSE)</f>
        <v>0.64</v>
      </c>
      <c r="R4814" s="147">
        <f>VLOOKUP(O4814,Stock[],4,FALSE)</f>
        <v>24</v>
      </c>
      <c r="S4814" s="146"/>
      <c r="T4814" s="147">
        <f>(DailySales!$S4814/DailySales!$R4814)+DailySales!$U4814</f>
        <v>20</v>
      </c>
      <c r="U4814" s="146">
        <v>20</v>
      </c>
      <c r="V4814" s="148">
        <f>+DailySales!$T4814*DailySales!$R4814</f>
        <v>480</v>
      </c>
      <c r="W4814" s="148">
        <f>+DailySales!$V4814*DailySales!$Q4814</f>
        <v>307.2</v>
      </c>
      <c r="X4814" s="148">
        <f>VLOOKUP(O4814,Stock[],6,FALSE)</f>
        <v>1330</v>
      </c>
      <c r="Y4814" s="148">
        <f>+DailySales!$V4814*DailySales!$X4814</f>
        <v>638400</v>
      </c>
      <c r="Z4814" s="146"/>
      <c r="AA4814" s="146"/>
      <c r="AB4814" s="146"/>
      <c r="AC4814" s="146"/>
      <c r="AD4814" s="146"/>
      <c r="AE4814" s="149"/>
      <c r="AF4814" s="150"/>
      <c r="AG4814" s="151"/>
      <c r="AH4814" s="150"/>
      <c r="AI4814" s="151"/>
      <c r="AJ4814" s="150"/>
      <c r="AK4814" s="151"/>
      <c r="AL4814" s="34"/>
      <c r="AM4814" s="39"/>
      <c r="AN481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638400</v>
      </c>
    </row>
    <row r="4815" spans="1:40" ht="19.5" customHeight="1" x14ac:dyDescent="0.25">
      <c r="A4815" s="141">
        <f t="shared" ref="A4815:A4825" si="874">YEAR(C4815)</f>
        <v>2026</v>
      </c>
      <c r="B4815" s="141">
        <f t="shared" ref="B4815:B4825" si="875">MONTH(C4815)</f>
        <v>2</v>
      </c>
      <c r="C4815" s="154">
        <v>46081</v>
      </c>
      <c r="D4815" s="142">
        <f t="shared" ref="D4815:D4825" ca="1" si="876">TODAY()</f>
        <v>46097</v>
      </c>
      <c r="E4815" s="142" t="str">
        <f t="shared" ref="E4815:E4825" ca="1" si="877">DATEDIF(C4815,D4815,"M")&amp;"-Months"</f>
        <v>0-Months</v>
      </c>
      <c r="F4815" s="142" t="str">
        <f>VLOOKUP(O4815,Stock[],5,FALSE)</f>
        <v>BE</v>
      </c>
      <c r="G4815" s="143" t="s">
        <v>3991</v>
      </c>
      <c r="H4815" s="144"/>
      <c r="I4815" s="145" t="s">
        <v>181</v>
      </c>
      <c r="J4815" s="141" t="str">
        <f>VLOOKUP(I4815,Customers[],2,FALSE)</f>
        <v>ရွှေမြင်း(ရွှေခြင်္သေ့)</v>
      </c>
      <c r="K4815" s="141" t="str">
        <f>VLOOKUP(I4815,Customers[],4,FALSE)</f>
        <v>Meiktila</v>
      </c>
      <c r="L4815" s="32" t="str">
        <f>VLOOKUP(Table85[[#This Row],[CustomerID]],Table!H:K,3,0)</f>
        <v>မိတ္ထီလာ</v>
      </c>
      <c r="M4815" s="141" t="str">
        <f>VLOOKUP(I4815,Customers[],5,FALSE)</f>
        <v>WholeSales/Contract</v>
      </c>
      <c r="N4815" s="145" t="s">
        <v>10</v>
      </c>
      <c r="O4815" s="146" t="s">
        <v>2120</v>
      </c>
      <c r="P4815" s="141" t="str">
        <f>VLOOKUP(O4815,Stock[],2,FALSE)</f>
        <v>ဇေ အရက်သန့်</v>
      </c>
      <c r="Q4815" s="147">
        <f>VLOOKUP(O4815,Stock[],3,FALSE)</f>
        <v>0.64</v>
      </c>
      <c r="R4815" s="147">
        <f>VLOOKUP(O4815,Stock[],4,FALSE)</f>
        <v>14</v>
      </c>
      <c r="S4815" s="146"/>
      <c r="T4815" s="147">
        <f>(DailySales!$S4815/DailySales!$R4815)+DailySales!$U4815</f>
        <v>25</v>
      </c>
      <c r="U4815" s="146">
        <v>25</v>
      </c>
      <c r="V4815" s="148">
        <f>+DailySales!$T4815*DailySales!$R4815</f>
        <v>350</v>
      </c>
      <c r="W4815" s="148">
        <f>+DailySales!$V4815*DailySales!$Q4815</f>
        <v>224</v>
      </c>
      <c r="X4815" s="148">
        <f>VLOOKUP(O4815,Stock[],6,FALSE)</f>
        <v>1380</v>
      </c>
      <c r="Y4815" s="148">
        <f>+DailySales!$V4815*DailySales!$X4815</f>
        <v>483000</v>
      </c>
      <c r="Z4815" s="146"/>
      <c r="AA4815" s="146"/>
      <c r="AB4815" s="146"/>
      <c r="AC4815" s="146"/>
      <c r="AD4815" s="146"/>
      <c r="AE4815" s="149"/>
      <c r="AF4815" s="150"/>
      <c r="AG4815" s="151"/>
      <c r="AH4815" s="150"/>
      <c r="AI4815" s="151"/>
      <c r="AJ4815" s="150"/>
      <c r="AK4815" s="151"/>
      <c r="AL4815" s="34"/>
      <c r="AM4815" s="39"/>
      <c r="AN481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483000</v>
      </c>
    </row>
    <row r="4816" spans="1:40" ht="19.5" customHeight="1" x14ac:dyDescent="0.25">
      <c r="A4816" s="141">
        <f t="shared" si="874"/>
        <v>2026</v>
      </c>
      <c r="B4816" s="141">
        <f t="shared" si="875"/>
        <v>2</v>
      </c>
      <c r="C4816" s="154">
        <v>46081</v>
      </c>
      <c r="D4816" s="142">
        <f t="shared" ca="1" si="876"/>
        <v>46097</v>
      </c>
      <c r="E4816" s="142" t="str">
        <f t="shared" ca="1" si="877"/>
        <v>0-Months</v>
      </c>
      <c r="F4816" s="142" t="str">
        <f>VLOOKUP(O4816,Stock[],5,FALSE)</f>
        <v>BE</v>
      </c>
      <c r="G4816" s="143" t="s">
        <v>3991</v>
      </c>
      <c r="H4816" s="144"/>
      <c r="I4816" s="145" t="s">
        <v>181</v>
      </c>
      <c r="J4816" s="141" t="str">
        <f>VLOOKUP(I4816,Customers[],2,FALSE)</f>
        <v>ရွှေမြင်း(ရွှေခြင်္သေ့)</v>
      </c>
      <c r="K4816" s="141" t="str">
        <f>VLOOKUP(I4816,Customers[],4,FALSE)</f>
        <v>Meiktila</v>
      </c>
      <c r="L4816" s="32" t="str">
        <f>VLOOKUP(Table85[[#This Row],[CustomerID]],Table!H:K,3,0)</f>
        <v>မိတ္ထီလာ</v>
      </c>
      <c r="M4816" s="141" t="str">
        <f>VLOOKUP(I4816,Customers[],5,FALSE)</f>
        <v>WholeSales/Contract</v>
      </c>
      <c r="N4816" s="145" t="s">
        <v>10</v>
      </c>
      <c r="O4816" s="146" t="s">
        <v>214</v>
      </c>
      <c r="P4816" s="141" t="str">
        <f>VLOOKUP(O4816,Stock[],2,FALSE)</f>
        <v>ကောင်းကြည်</v>
      </c>
      <c r="Q4816" s="147">
        <f>VLOOKUP(O4816,Stock[],3,FALSE)</f>
        <v>0.64</v>
      </c>
      <c r="R4816" s="147">
        <f>VLOOKUP(O4816,Stock[],4,FALSE)</f>
        <v>14</v>
      </c>
      <c r="S4816" s="146"/>
      <c r="T4816" s="147">
        <f>(DailySales!$S4816/DailySales!$R4816)+DailySales!$U4816</f>
        <v>5</v>
      </c>
      <c r="U4816" s="146">
        <v>5</v>
      </c>
      <c r="V4816" s="148">
        <f>+DailySales!$T4816*DailySales!$R4816</f>
        <v>70</v>
      </c>
      <c r="W4816" s="148">
        <f>+DailySales!$V4816*DailySales!$Q4816</f>
        <v>44.800000000000004</v>
      </c>
      <c r="X4816" s="148">
        <f>VLOOKUP(O4816,Stock[],6,FALSE)</f>
        <v>1330</v>
      </c>
      <c r="Y4816" s="148">
        <f>+DailySales!$V4816*DailySales!$X4816</f>
        <v>93100</v>
      </c>
      <c r="Z4816" s="146"/>
      <c r="AA4816" s="146"/>
      <c r="AB4816" s="146"/>
      <c r="AC4816" s="146"/>
      <c r="AD4816" s="146"/>
      <c r="AE4816" s="149"/>
      <c r="AF4816" s="150"/>
      <c r="AG4816" s="151"/>
      <c r="AH4816" s="150"/>
      <c r="AI4816" s="151"/>
      <c r="AJ4816" s="150"/>
      <c r="AK4816" s="151"/>
      <c r="AL4816" s="34"/>
      <c r="AM4816" s="39"/>
      <c r="AN481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</v>
      </c>
    </row>
    <row r="4817" spans="1:40" ht="19.5" customHeight="1" x14ac:dyDescent="0.25">
      <c r="A4817" s="141">
        <f t="shared" si="874"/>
        <v>2026</v>
      </c>
      <c r="B4817" s="141">
        <f t="shared" si="875"/>
        <v>2</v>
      </c>
      <c r="C4817" s="154">
        <v>46081</v>
      </c>
      <c r="D4817" s="142">
        <f t="shared" ca="1" si="876"/>
        <v>46097</v>
      </c>
      <c r="E4817" s="142" t="str">
        <f t="shared" ca="1" si="877"/>
        <v>0-Months</v>
      </c>
      <c r="F4817" s="142" t="str">
        <f>VLOOKUP(O4817,Stock[],5,FALSE)</f>
        <v>BE</v>
      </c>
      <c r="G4817" s="143" t="s">
        <v>3991</v>
      </c>
      <c r="H4817" s="144"/>
      <c r="I4817" s="145" t="s">
        <v>181</v>
      </c>
      <c r="J4817" s="141" t="str">
        <f>VLOOKUP(I4817,Customers[],2,FALSE)</f>
        <v>ရွှေမြင်း(ရွှေခြင်္သေ့)</v>
      </c>
      <c r="K4817" s="141" t="str">
        <f>VLOOKUP(I4817,Customers[],4,FALSE)</f>
        <v>Meiktila</v>
      </c>
      <c r="L4817" s="32" t="str">
        <f>VLOOKUP(Table85[[#This Row],[CustomerID]],Table!H:K,3,0)</f>
        <v>မိတ္ထီလာ</v>
      </c>
      <c r="M4817" s="141" t="str">
        <f>VLOOKUP(I4817,Customers[],5,FALSE)</f>
        <v>WholeSales/Contract</v>
      </c>
      <c r="N4817" s="145" t="s">
        <v>10</v>
      </c>
      <c r="O4817" s="146" t="s">
        <v>205</v>
      </c>
      <c r="P4817" s="141" t="str">
        <f>VLOOKUP(O4817,Stock[],2,FALSE)</f>
        <v>ကောင်းကြည် ကော် 25%  (1Ltr )</v>
      </c>
      <c r="Q4817" s="147">
        <f>VLOOKUP(O4817,Stock[],3,FALSE)</f>
        <v>1</v>
      </c>
      <c r="R4817" s="147">
        <f>VLOOKUP(O4817,Stock[],4,FALSE)</f>
        <v>12</v>
      </c>
      <c r="S4817" s="146"/>
      <c r="T4817" s="147">
        <f>(DailySales!$S4817/DailySales!$R4817)+DailySales!$U4817</f>
        <v>5</v>
      </c>
      <c r="U4817" s="146">
        <v>5</v>
      </c>
      <c r="V4817" s="148">
        <f>+DailySales!$T4817*DailySales!$R4817</f>
        <v>60</v>
      </c>
      <c r="W4817" s="148">
        <f>+DailySales!$V4817*DailySales!$Q4817</f>
        <v>60</v>
      </c>
      <c r="X4817" s="148">
        <f>VLOOKUP(O4817,Stock[],6,FALSE)</f>
        <v>1530</v>
      </c>
      <c r="Y4817" s="148">
        <f>+DailySales!$V4817*DailySales!$X4817</f>
        <v>91800</v>
      </c>
      <c r="Z4817" s="146"/>
      <c r="AA4817" s="146"/>
      <c r="AB4817" s="146"/>
      <c r="AC4817" s="146"/>
      <c r="AD4817" s="146"/>
      <c r="AE4817" s="149"/>
      <c r="AF4817" s="150"/>
      <c r="AG4817" s="151"/>
      <c r="AH4817" s="150"/>
      <c r="AI4817" s="151"/>
      <c r="AJ4817" s="150"/>
      <c r="AK4817" s="151"/>
      <c r="AL4817" s="34"/>
      <c r="AM4817" s="39"/>
      <c r="AN481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91800</v>
      </c>
    </row>
    <row r="4818" spans="1:40" ht="19.5" customHeight="1" x14ac:dyDescent="0.25">
      <c r="A4818" s="141">
        <f t="shared" si="874"/>
        <v>2026</v>
      </c>
      <c r="B4818" s="141">
        <f t="shared" si="875"/>
        <v>2</v>
      </c>
      <c r="C4818" s="154">
        <v>46081</v>
      </c>
      <c r="D4818" s="142">
        <f t="shared" ca="1" si="876"/>
        <v>46097</v>
      </c>
      <c r="E4818" s="142" t="str">
        <f t="shared" ca="1" si="877"/>
        <v>0-Months</v>
      </c>
      <c r="F4818" s="142" t="str">
        <f>VLOOKUP(O4818,Stock[],5,FALSE)</f>
        <v>BE</v>
      </c>
      <c r="G4818" s="143" t="s">
        <v>3992</v>
      </c>
      <c r="H4818" s="144"/>
      <c r="I4818" s="145" t="s">
        <v>180</v>
      </c>
      <c r="J4818" s="141" t="str">
        <f>VLOOKUP(I4818,Customers[],2,FALSE)</f>
        <v>ရွှေမြင်း</v>
      </c>
      <c r="K4818" s="141" t="str">
        <f>VLOOKUP(I4818,Customers[],4,FALSE)</f>
        <v>Meiktila</v>
      </c>
      <c r="L4818" s="32" t="str">
        <f>VLOOKUP(Table85[[#This Row],[CustomerID]],Table!H:K,3,0)</f>
        <v>မိတ္ထီလာ</v>
      </c>
      <c r="M4818" s="141" t="str">
        <f>VLOOKUP(I4818,Customers[],5,FALSE)</f>
        <v>WholeSales/Contract</v>
      </c>
      <c r="N4818" s="145" t="s">
        <v>10</v>
      </c>
      <c r="O4818" s="146" t="s">
        <v>220</v>
      </c>
      <c r="P4818" s="141" t="str">
        <f>VLOOKUP(O4818,Stock[],2,FALSE)</f>
        <v>မြန်မာရှောက်ပျား</v>
      </c>
      <c r="Q4818" s="147">
        <f>VLOOKUP(O4818,Stock[],3,FALSE)</f>
        <v>0.64</v>
      </c>
      <c r="R4818" s="147">
        <f>VLOOKUP(O4818,Stock[],4,FALSE)</f>
        <v>14</v>
      </c>
      <c r="S4818" s="146"/>
      <c r="T4818" s="147">
        <f>(DailySales!$S4818/DailySales!$R4818)+DailySales!$U4818</f>
        <v>130</v>
      </c>
      <c r="U4818" s="146">
        <v>130</v>
      </c>
      <c r="V4818" s="148">
        <f>+DailySales!$T4818*DailySales!$R4818</f>
        <v>1820</v>
      </c>
      <c r="W4818" s="148">
        <f>+DailySales!$V4818*DailySales!$Q4818</f>
        <v>1164.8</v>
      </c>
      <c r="X4818" s="148">
        <f>VLOOKUP(O4818,Stock[],6,FALSE)</f>
        <v>1370</v>
      </c>
      <c r="Y4818" s="148">
        <f>+DailySales!$V4818*DailySales!$X4818</f>
        <v>2493400</v>
      </c>
      <c r="Z4818" s="146"/>
      <c r="AA4818" s="146"/>
      <c r="AB4818" s="146"/>
      <c r="AC4818" s="146"/>
      <c r="AD4818" s="146"/>
      <c r="AE4818" s="149"/>
      <c r="AF4818" s="150"/>
      <c r="AG4818" s="151"/>
      <c r="AH4818" s="150"/>
      <c r="AI4818" s="151"/>
      <c r="AJ4818" s="150"/>
      <c r="AK4818" s="151"/>
      <c r="AL4818" s="34"/>
      <c r="AM4818" s="39"/>
      <c r="AN481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2493400</v>
      </c>
    </row>
    <row r="4819" spans="1:40" ht="19.5" customHeight="1" x14ac:dyDescent="0.25">
      <c r="A4819" s="141">
        <f t="shared" si="874"/>
        <v>2026</v>
      </c>
      <c r="B4819" s="141">
        <f t="shared" si="875"/>
        <v>2</v>
      </c>
      <c r="C4819" s="154">
        <v>46081</v>
      </c>
      <c r="D4819" s="142">
        <f t="shared" ca="1" si="876"/>
        <v>46097</v>
      </c>
      <c r="E4819" s="142" t="str">
        <f t="shared" ca="1" si="877"/>
        <v>0-Months</v>
      </c>
      <c r="F4819" s="142" t="str">
        <f>VLOOKUP(O4819,Stock[],5,FALSE)</f>
        <v>BE</v>
      </c>
      <c r="G4819" s="143" t="s">
        <v>3992</v>
      </c>
      <c r="H4819" s="144"/>
      <c r="I4819" s="145" t="s">
        <v>180</v>
      </c>
      <c r="J4819" s="141" t="str">
        <f>VLOOKUP(I4819,Customers[],2,FALSE)</f>
        <v>ရွှေမြင်း</v>
      </c>
      <c r="K4819" s="141" t="str">
        <f>VLOOKUP(I4819,Customers[],4,FALSE)</f>
        <v>Meiktila</v>
      </c>
      <c r="L4819" s="32" t="str">
        <f>VLOOKUP(Table85[[#This Row],[CustomerID]],Table!H:K,3,0)</f>
        <v>မိတ္ထီလာ</v>
      </c>
      <c r="M4819" s="141" t="str">
        <f>VLOOKUP(I4819,Customers[],5,FALSE)</f>
        <v>WholeSales/Contract</v>
      </c>
      <c r="N4819" s="145" t="s">
        <v>10</v>
      </c>
      <c r="O4819" s="146" t="s">
        <v>217</v>
      </c>
      <c r="P4819" s="141" t="str">
        <f>VLOOKUP(O4819,Stock[],2,FALSE)</f>
        <v>လိမ္မော်ဖြူ</v>
      </c>
      <c r="Q4819" s="147">
        <f>VLOOKUP(O4819,Stock[],3,FALSE)</f>
        <v>0.64</v>
      </c>
      <c r="R4819" s="147">
        <f>VLOOKUP(O4819,Stock[],4,FALSE)</f>
        <v>24</v>
      </c>
      <c r="S4819" s="146"/>
      <c r="T4819" s="147">
        <f>(DailySales!$S4819/DailySales!$R4819)+DailySales!$U4819</f>
        <v>60</v>
      </c>
      <c r="U4819" s="146">
        <v>60</v>
      </c>
      <c r="V4819" s="148">
        <f>+DailySales!$T4819*DailySales!$R4819</f>
        <v>1440</v>
      </c>
      <c r="W4819" s="148">
        <f>+DailySales!$V4819*DailySales!$Q4819</f>
        <v>921.6</v>
      </c>
      <c r="X4819" s="148">
        <f>VLOOKUP(O4819,Stock[],6,FALSE)</f>
        <v>1330</v>
      </c>
      <c r="Y4819" s="148">
        <f>+DailySales!$V4819*DailySales!$X4819</f>
        <v>1915200</v>
      </c>
      <c r="Z4819" s="146"/>
      <c r="AA4819" s="146"/>
      <c r="AB4819" s="146"/>
      <c r="AC4819" s="146"/>
      <c r="AD4819" s="146"/>
      <c r="AE4819" s="149"/>
      <c r="AF4819" s="150"/>
      <c r="AG4819" s="151"/>
      <c r="AH4819" s="150"/>
      <c r="AI4819" s="151"/>
      <c r="AJ4819" s="150"/>
      <c r="AK4819" s="151"/>
      <c r="AL4819" s="34"/>
      <c r="AM4819" s="39"/>
      <c r="AN481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1915200</v>
      </c>
    </row>
    <row r="4820" spans="1:40" ht="19.5" customHeight="1" x14ac:dyDescent="0.25">
      <c r="A4820" s="141">
        <f t="shared" si="874"/>
        <v>2026</v>
      </c>
      <c r="B4820" s="141">
        <f t="shared" si="875"/>
        <v>2</v>
      </c>
      <c r="C4820" s="154">
        <v>46081</v>
      </c>
      <c r="D4820" s="142">
        <f t="shared" ca="1" si="876"/>
        <v>46097</v>
      </c>
      <c r="E4820" s="142" t="str">
        <f t="shared" ca="1" si="877"/>
        <v>0-Months</v>
      </c>
      <c r="F4820" s="142" t="str">
        <f>VLOOKUP(O4820,Stock[],5,FALSE)</f>
        <v>BE</v>
      </c>
      <c r="G4820" s="143" t="s">
        <v>3992</v>
      </c>
      <c r="H4820" s="144"/>
      <c r="I4820" s="145" t="s">
        <v>180</v>
      </c>
      <c r="J4820" s="141" t="str">
        <f>VLOOKUP(I4820,Customers[],2,FALSE)</f>
        <v>ရွှေမြင်း</v>
      </c>
      <c r="K4820" s="141" t="str">
        <f>VLOOKUP(I4820,Customers[],4,FALSE)</f>
        <v>Meiktila</v>
      </c>
      <c r="L4820" s="32" t="str">
        <f>VLOOKUP(Table85[[#This Row],[CustomerID]],Table!H:K,3,0)</f>
        <v>မိတ္ထီလာ</v>
      </c>
      <c r="M4820" s="141" t="str">
        <f>VLOOKUP(I4820,Customers[],5,FALSE)</f>
        <v>WholeSales/Contract</v>
      </c>
      <c r="N4820" s="145" t="s">
        <v>10</v>
      </c>
      <c r="O4820" s="146" t="s">
        <v>214</v>
      </c>
      <c r="P4820" s="141" t="str">
        <f>VLOOKUP(O4820,Stock[],2,FALSE)</f>
        <v>ကောင်းကြည်</v>
      </c>
      <c r="Q4820" s="147">
        <f>VLOOKUP(O4820,Stock[],3,FALSE)</f>
        <v>0.64</v>
      </c>
      <c r="R4820" s="147">
        <f>VLOOKUP(O4820,Stock[],4,FALSE)</f>
        <v>14</v>
      </c>
      <c r="S4820" s="146"/>
      <c r="T4820" s="147">
        <f>(DailySales!$S4820/DailySales!$R4820)+DailySales!$U4820</f>
        <v>20</v>
      </c>
      <c r="U4820" s="146">
        <v>20</v>
      </c>
      <c r="V4820" s="148">
        <f>+DailySales!$T4820*DailySales!$R4820</f>
        <v>280</v>
      </c>
      <c r="W4820" s="148">
        <f>+DailySales!$V4820*DailySales!$Q4820</f>
        <v>179.20000000000002</v>
      </c>
      <c r="X4820" s="148">
        <f>VLOOKUP(O4820,Stock[],6,FALSE)</f>
        <v>1330</v>
      </c>
      <c r="Y4820" s="148">
        <f>+DailySales!$V4820*DailySales!$X4820</f>
        <v>372400</v>
      </c>
      <c r="Z4820" s="146"/>
      <c r="AA4820" s="146"/>
      <c r="AB4820" s="146"/>
      <c r="AC4820" s="146"/>
      <c r="AD4820" s="146"/>
      <c r="AE4820" s="149"/>
      <c r="AF4820" s="150"/>
      <c r="AG4820" s="151"/>
      <c r="AH4820" s="150"/>
      <c r="AI4820" s="151"/>
      <c r="AJ4820" s="150"/>
      <c r="AK4820" s="151"/>
      <c r="AL4820" s="34"/>
      <c r="AM4820" s="39"/>
      <c r="AN482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4821" spans="1:40" ht="19.5" customHeight="1" x14ac:dyDescent="0.25">
      <c r="A4821" s="141">
        <f t="shared" si="874"/>
        <v>2026</v>
      </c>
      <c r="B4821" s="141">
        <f t="shared" si="875"/>
        <v>2</v>
      </c>
      <c r="C4821" s="154">
        <v>46081</v>
      </c>
      <c r="D4821" s="142">
        <f t="shared" ca="1" si="876"/>
        <v>46097</v>
      </c>
      <c r="E4821" s="142" t="str">
        <f t="shared" ca="1" si="877"/>
        <v>0-Months</v>
      </c>
      <c r="F4821" s="142" t="str">
        <f>VLOOKUP(O4821,Stock[],5,FALSE)</f>
        <v>BE</v>
      </c>
      <c r="G4821" s="143" t="s">
        <v>3992</v>
      </c>
      <c r="H4821" s="144"/>
      <c r="I4821" s="145" t="s">
        <v>180</v>
      </c>
      <c r="J4821" s="141" t="str">
        <f>VLOOKUP(I4821,Customers[],2,FALSE)</f>
        <v>ရွှေမြင်း</v>
      </c>
      <c r="K4821" s="141" t="str">
        <f>VLOOKUP(I4821,Customers[],4,FALSE)</f>
        <v>Meiktila</v>
      </c>
      <c r="L4821" s="32" t="str">
        <f>VLOOKUP(Table85[[#This Row],[CustomerID]],Table!H:K,3,0)</f>
        <v>မိတ္ထီလာ</v>
      </c>
      <c r="M4821" s="141" t="str">
        <f>VLOOKUP(I4821,Customers[],5,FALSE)</f>
        <v>WholeSales/Contract</v>
      </c>
      <c r="N4821" s="145" t="s">
        <v>10</v>
      </c>
      <c r="O4821" s="146" t="s">
        <v>205</v>
      </c>
      <c r="P4821" s="141" t="str">
        <f>VLOOKUP(O4821,Stock[],2,FALSE)</f>
        <v>ကောင်းကြည် ကော် 25%  (1Ltr )</v>
      </c>
      <c r="Q4821" s="147">
        <f>VLOOKUP(O4821,Stock[],3,FALSE)</f>
        <v>1</v>
      </c>
      <c r="R4821" s="147">
        <f>VLOOKUP(O4821,Stock[],4,FALSE)</f>
        <v>12</v>
      </c>
      <c r="S4821" s="146"/>
      <c r="T4821" s="147">
        <f>(DailySales!$S4821/DailySales!$R4821)+DailySales!$U4821</f>
        <v>30</v>
      </c>
      <c r="U4821" s="146">
        <v>30</v>
      </c>
      <c r="V4821" s="148">
        <f>+DailySales!$T4821*DailySales!$R4821</f>
        <v>360</v>
      </c>
      <c r="W4821" s="148">
        <f>+DailySales!$V4821*DailySales!$Q4821</f>
        <v>360</v>
      </c>
      <c r="X4821" s="148">
        <f>VLOOKUP(O4821,Stock[],6,FALSE)</f>
        <v>1530</v>
      </c>
      <c r="Y4821" s="148">
        <f>+DailySales!$V4821*DailySales!$X4821</f>
        <v>550800</v>
      </c>
      <c r="Z4821" s="146"/>
      <c r="AA4821" s="146"/>
      <c r="AB4821" s="146"/>
      <c r="AC4821" s="146"/>
      <c r="AD4821" s="146"/>
      <c r="AE4821" s="149"/>
      <c r="AF4821" s="150"/>
      <c r="AG4821" s="151"/>
      <c r="AH4821" s="150"/>
      <c r="AI4821" s="151"/>
      <c r="AJ4821" s="150"/>
      <c r="AK4821" s="151"/>
      <c r="AL4821" s="34"/>
      <c r="AM4821" s="39"/>
      <c r="AN482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550800</v>
      </c>
    </row>
    <row r="4822" spans="1:40" ht="19.5" customHeight="1" x14ac:dyDescent="0.25">
      <c r="A4822" s="141">
        <f t="shared" si="874"/>
        <v>2026</v>
      </c>
      <c r="B4822" s="141">
        <f t="shared" si="875"/>
        <v>2</v>
      </c>
      <c r="C4822" s="154">
        <v>46081</v>
      </c>
      <c r="D4822" s="142">
        <f t="shared" ca="1" si="876"/>
        <v>46097</v>
      </c>
      <c r="E4822" s="142" t="str">
        <f t="shared" ca="1" si="877"/>
        <v>0-Months</v>
      </c>
      <c r="F4822" s="142" t="str">
        <f>VLOOKUP(O4822,Stock[],5,FALSE)</f>
        <v>BE</v>
      </c>
      <c r="G4822" s="143" t="s">
        <v>3992</v>
      </c>
      <c r="H4822" s="144"/>
      <c r="I4822" s="145" t="s">
        <v>180</v>
      </c>
      <c r="J4822" s="141" t="str">
        <f>VLOOKUP(I4822,Customers[],2,FALSE)</f>
        <v>ရွှေမြင်း</v>
      </c>
      <c r="K4822" s="141" t="str">
        <f>VLOOKUP(I4822,Customers[],4,FALSE)</f>
        <v>Meiktila</v>
      </c>
      <c r="L4822" s="32" t="str">
        <f>VLOOKUP(Table85[[#This Row],[CustomerID]],Table!H:K,3,0)</f>
        <v>မိတ္ထီလာ</v>
      </c>
      <c r="M4822" s="141" t="str">
        <f>VLOOKUP(I4822,Customers[],5,FALSE)</f>
        <v>WholeSales/Contract</v>
      </c>
      <c r="N4822" s="145" t="s">
        <v>10</v>
      </c>
      <c r="O4822" s="146" t="s">
        <v>2120</v>
      </c>
      <c r="P4822" s="141" t="str">
        <f>VLOOKUP(O4822,Stock[],2,FALSE)</f>
        <v>ဇေ အရက်သန့်</v>
      </c>
      <c r="Q4822" s="147">
        <f>VLOOKUP(O4822,Stock[],3,FALSE)</f>
        <v>0.64</v>
      </c>
      <c r="R4822" s="147">
        <f>VLOOKUP(O4822,Stock[],4,FALSE)</f>
        <v>14</v>
      </c>
      <c r="S4822" s="146"/>
      <c r="T4822" s="147">
        <f>(DailySales!$S4822/DailySales!$R4822)+DailySales!$U4822</f>
        <v>30</v>
      </c>
      <c r="U4822" s="146">
        <v>30</v>
      </c>
      <c r="V4822" s="148">
        <f>+DailySales!$T4822*DailySales!$R4822</f>
        <v>420</v>
      </c>
      <c r="W4822" s="148">
        <f>+DailySales!$V4822*DailySales!$Q4822</f>
        <v>268.8</v>
      </c>
      <c r="X4822" s="148">
        <f>VLOOKUP(O4822,Stock[],6,FALSE)</f>
        <v>1380</v>
      </c>
      <c r="Y4822" s="148">
        <f>+DailySales!$V4822*DailySales!$X4822</f>
        <v>579600</v>
      </c>
      <c r="Z4822" s="146"/>
      <c r="AA4822" s="146"/>
      <c r="AB4822" s="146"/>
      <c r="AC4822" s="146"/>
      <c r="AD4822" s="146"/>
      <c r="AE4822" s="149"/>
      <c r="AF4822" s="150"/>
      <c r="AG4822" s="151"/>
      <c r="AH4822" s="150"/>
      <c r="AI4822" s="151"/>
      <c r="AJ4822" s="150"/>
      <c r="AK4822" s="151"/>
      <c r="AL4822" s="34"/>
      <c r="AM4822" s="39"/>
      <c r="AN482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579600</v>
      </c>
    </row>
    <row r="4823" spans="1:40" ht="19.5" customHeight="1" x14ac:dyDescent="0.25">
      <c r="A4823" s="141">
        <f t="shared" si="874"/>
        <v>2026</v>
      </c>
      <c r="B4823" s="141">
        <f t="shared" si="875"/>
        <v>2</v>
      </c>
      <c r="C4823" s="154">
        <v>46081</v>
      </c>
      <c r="D4823" s="142">
        <f t="shared" ca="1" si="876"/>
        <v>46097</v>
      </c>
      <c r="E4823" s="142" t="str">
        <f t="shared" ca="1" si="877"/>
        <v>0-Months</v>
      </c>
      <c r="F4823" s="142" t="str">
        <f>VLOOKUP(O4823,Stock[],5,FALSE)</f>
        <v>BE</v>
      </c>
      <c r="G4823" s="143" t="s">
        <v>3993</v>
      </c>
      <c r="H4823" s="144"/>
      <c r="I4823" s="145" t="s">
        <v>306</v>
      </c>
      <c r="J4823" s="141" t="str">
        <f>VLOOKUP(I4823,Customers[],2,FALSE)</f>
        <v>ရွှေကမ္ဘာ</v>
      </c>
      <c r="K4823" s="141" t="str">
        <f>VLOOKUP(I4823,Customers[],4,FALSE)</f>
        <v>Meiktila</v>
      </c>
      <c r="L4823" s="32" t="str">
        <f>VLOOKUP(Table85[[#This Row],[CustomerID]],Table!H:K,3,0)</f>
        <v>မိတ္ထီလာ</v>
      </c>
      <c r="M4823" s="141" t="str">
        <f>VLOOKUP(I4823,Customers[],5,FALSE)</f>
        <v>Semi WS</v>
      </c>
      <c r="N4823" s="145" t="s">
        <v>10</v>
      </c>
      <c r="O4823" s="146" t="s">
        <v>218</v>
      </c>
      <c r="P4823" s="141" t="str">
        <f>VLOOKUP(O4823,Stock[],2,FALSE)</f>
        <v>Black Cat</v>
      </c>
      <c r="Q4823" s="147">
        <f>VLOOKUP(O4823,Stock[],3,FALSE)</f>
        <v>0.64</v>
      </c>
      <c r="R4823" s="147">
        <f>VLOOKUP(O4823,Stock[],4,FALSE)</f>
        <v>24</v>
      </c>
      <c r="S4823" s="146"/>
      <c r="T4823" s="147">
        <f>(DailySales!$S4823/DailySales!$R4823)+DailySales!$U4823</f>
        <v>10</v>
      </c>
      <c r="U4823" s="146">
        <v>10</v>
      </c>
      <c r="V4823" s="148">
        <f>+DailySales!$T4823*DailySales!$R4823</f>
        <v>240</v>
      </c>
      <c r="W4823" s="148">
        <f>+DailySales!$V4823*DailySales!$Q4823</f>
        <v>153.6</v>
      </c>
      <c r="X4823" s="148">
        <f>VLOOKUP(O4823,Stock[],6,FALSE)</f>
        <v>1330</v>
      </c>
      <c r="Y4823" s="148">
        <f>+DailySales!$V4823*DailySales!$X4823</f>
        <v>319200</v>
      </c>
      <c r="Z4823" s="146"/>
      <c r="AA4823" s="146"/>
      <c r="AB4823" s="146"/>
      <c r="AC4823" s="146"/>
      <c r="AD4823" s="146"/>
      <c r="AE4823" s="149"/>
      <c r="AF4823" s="150"/>
      <c r="AG4823" s="151"/>
      <c r="AH4823" s="150">
        <v>46081</v>
      </c>
      <c r="AI4823" s="151">
        <v>319200</v>
      </c>
      <c r="AJ4823" s="150"/>
      <c r="AK4823" s="151"/>
      <c r="AL4823" s="34"/>
      <c r="AM4823" s="39"/>
      <c r="AN482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824" spans="1:40" ht="19.5" customHeight="1" x14ac:dyDescent="0.25">
      <c r="A4824" s="141">
        <f t="shared" si="874"/>
        <v>2026</v>
      </c>
      <c r="B4824" s="141">
        <f t="shared" si="875"/>
        <v>2</v>
      </c>
      <c r="C4824" s="154">
        <v>46081</v>
      </c>
      <c r="D4824" s="142">
        <f t="shared" ca="1" si="876"/>
        <v>46097</v>
      </c>
      <c r="E4824" s="142" t="str">
        <f t="shared" ca="1" si="877"/>
        <v>0-Months</v>
      </c>
      <c r="F4824" s="142" t="str">
        <f>VLOOKUP(O4824,Stock[],5,FALSE)</f>
        <v>BE</v>
      </c>
      <c r="G4824" s="143" t="s">
        <v>3994</v>
      </c>
      <c r="H4824" s="144"/>
      <c r="I4824" s="145" t="s">
        <v>239</v>
      </c>
      <c r="J4824" s="141" t="str">
        <f>VLOOKUP(I4824,Customers[],2,FALSE)</f>
        <v>ဦးရဲမြင့်</v>
      </c>
      <c r="K4824" s="141" t="str">
        <f>VLOOKUP(I4824,Customers[],4,FALSE)</f>
        <v>Pyawbwe</v>
      </c>
      <c r="L4824" s="32" t="str">
        <f>VLOOKUP(Table85[[#This Row],[CustomerID]],Table!H:K,3,0)</f>
        <v>ပျော်ဘွယ်</v>
      </c>
      <c r="M4824" s="141" t="str">
        <f>VLOOKUP(I4824,Customers[],5,FALSE)</f>
        <v>WholeSales/Contract</v>
      </c>
      <c r="N4824" s="145" t="s">
        <v>10</v>
      </c>
      <c r="O4824" s="146" t="s">
        <v>240</v>
      </c>
      <c r="P4824" s="141" t="str">
        <f>VLOOKUP(O4824,Stock[],2,FALSE)</f>
        <v>သံပုရာအရက်</v>
      </c>
      <c r="Q4824" s="147">
        <f>VLOOKUP(O4824,Stock[],3,FALSE)</f>
        <v>0.64</v>
      </c>
      <c r="R4824" s="147">
        <f>VLOOKUP(O4824,Stock[],4,FALSE)</f>
        <v>14</v>
      </c>
      <c r="S4824" s="146"/>
      <c r="T4824" s="147">
        <f>(DailySales!$S4824/DailySales!$R4824)+DailySales!$U4824</f>
        <v>50</v>
      </c>
      <c r="U4824" s="146">
        <v>50</v>
      </c>
      <c r="V4824" s="148">
        <f>+DailySales!$T4824*DailySales!$R4824</f>
        <v>700</v>
      </c>
      <c r="W4824" s="148">
        <f>+DailySales!$V4824*DailySales!$Q4824</f>
        <v>448</v>
      </c>
      <c r="X4824" s="148">
        <f>VLOOKUP(O4824,Stock[],6,FALSE)</f>
        <v>1330</v>
      </c>
      <c r="Y4824" s="148">
        <f>+DailySales!$V4824*DailySales!$X4824</f>
        <v>931000</v>
      </c>
      <c r="Z4824" s="146"/>
      <c r="AA4824" s="146"/>
      <c r="AB4824" s="146"/>
      <c r="AC4824" s="146"/>
      <c r="AD4824" s="146"/>
      <c r="AE4824" s="149"/>
      <c r="AF4824" s="150"/>
      <c r="AG4824" s="151"/>
      <c r="AH4824" s="150"/>
      <c r="AI4824" s="151"/>
      <c r="AJ4824" s="150">
        <v>46081</v>
      </c>
      <c r="AK4824" s="151">
        <v>931000</v>
      </c>
      <c r="AL4824" s="34"/>
      <c r="AM4824" s="39"/>
      <c r="AN482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825" spans="1:40" ht="19.5" customHeight="1" x14ac:dyDescent="0.25">
      <c r="A4825" s="141">
        <f t="shared" si="874"/>
        <v>2026</v>
      </c>
      <c r="B4825" s="141">
        <f t="shared" si="875"/>
        <v>2</v>
      </c>
      <c r="C4825" s="154">
        <v>46081</v>
      </c>
      <c r="D4825" s="142">
        <f t="shared" ca="1" si="876"/>
        <v>46097</v>
      </c>
      <c r="E4825" s="142" t="str">
        <f t="shared" ca="1" si="877"/>
        <v>0-Months</v>
      </c>
      <c r="F4825" s="142" t="str">
        <f>VLOOKUP(O4825,Stock[],5,FALSE)</f>
        <v>BE</v>
      </c>
      <c r="G4825" s="143" t="s">
        <v>3994</v>
      </c>
      <c r="H4825" s="144"/>
      <c r="I4825" s="145" t="s">
        <v>239</v>
      </c>
      <c r="J4825" s="141" t="str">
        <f>VLOOKUP(I4825,Customers[],2,FALSE)</f>
        <v>ဦးရဲမြင့်</v>
      </c>
      <c r="K4825" s="141" t="str">
        <f>VLOOKUP(I4825,Customers[],4,FALSE)</f>
        <v>Pyawbwe</v>
      </c>
      <c r="L4825" s="32" t="str">
        <f>VLOOKUP(Table85[[#This Row],[CustomerID]],Table!H:K,3,0)</f>
        <v>ပျော်ဘွယ်</v>
      </c>
      <c r="M4825" s="141" t="str">
        <f>VLOOKUP(I4825,Customers[],5,FALSE)</f>
        <v>WholeSales/Contract</v>
      </c>
      <c r="N4825" s="145" t="s">
        <v>10</v>
      </c>
      <c r="O4825" s="146" t="s">
        <v>220</v>
      </c>
      <c r="P4825" s="141" t="str">
        <f>VLOOKUP(O4825,Stock[],2,FALSE)</f>
        <v>မြန်မာရှောက်ပျား</v>
      </c>
      <c r="Q4825" s="147">
        <f>VLOOKUP(O4825,Stock[],3,FALSE)</f>
        <v>0.64</v>
      </c>
      <c r="R4825" s="147">
        <f>VLOOKUP(O4825,Stock[],4,FALSE)</f>
        <v>14</v>
      </c>
      <c r="S4825" s="146"/>
      <c r="T4825" s="147">
        <f>(DailySales!$S4825/DailySales!$R4825)+DailySales!$U4825</f>
        <v>400</v>
      </c>
      <c r="U4825" s="146">
        <v>400</v>
      </c>
      <c r="V4825" s="148">
        <f>+DailySales!$T4825*DailySales!$R4825</f>
        <v>5600</v>
      </c>
      <c r="W4825" s="148">
        <f>+DailySales!$V4825*DailySales!$Q4825</f>
        <v>3584</v>
      </c>
      <c r="X4825" s="148">
        <f>VLOOKUP(O4825,Stock[],6,FALSE)</f>
        <v>1370</v>
      </c>
      <c r="Y4825" s="148">
        <f>+DailySales!$V4825*DailySales!$X4825</f>
        <v>7672000</v>
      </c>
      <c r="Z4825" s="146"/>
      <c r="AA4825" s="146"/>
      <c r="AB4825" s="146"/>
      <c r="AC4825" s="146"/>
      <c r="AD4825" s="146"/>
      <c r="AE4825" s="149"/>
      <c r="AF4825" s="150"/>
      <c r="AG4825" s="151"/>
      <c r="AH4825" s="150">
        <v>46081</v>
      </c>
      <c r="AI4825" s="151">
        <v>550000</v>
      </c>
      <c r="AJ4825" s="150">
        <v>46081</v>
      </c>
      <c r="AK4825" s="151">
        <v>6395115</v>
      </c>
      <c r="AL4825" s="34"/>
      <c r="AM4825" s="39"/>
      <c r="AN482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726885</v>
      </c>
    </row>
    <row r="4826" spans="1:40" ht="19.5" customHeight="1" x14ac:dyDescent="0.25">
      <c r="A4826" s="141">
        <f t="shared" ref="A4826:A4875" si="878">YEAR(C4826)</f>
        <v>2026</v>
      </c>
      <c r="B4826" s="141">
        <f t="shared" ref="B4826:B4875" si="879">MONTH(C4826)</f>
        <v>2</v>
      </c>
      <c r="C4826" s="154">
        <v>46081</v>
      </c>
      <c r="D4826" s="142">
        <f t="shared" ref="D4826:D4875" ca="1" si="880">TODAY()</f>
        <v>46097</v>
      </c>
      <c r="E4826" s="142" t="str">
        <f t="shared" ref="E4826:E4875" ca="1" si="881">DATEDIF(C4826,D4826,"M")&amp;"-Months"</f>
        <v>0-Months</v>
      </c>
      <c r="F4826" s="142" t="str">
        <f>VLOOKUP(O4826,Stock[],5,FALSE)</f>
        <v>BE</v>
      </c>
      <c r="G4826" s="143" t="s">
        <v>3994</v>
      </c>
      <c r="H4826" s="144"/>
      <c r="I4826" s="145" t="s">
        <v>239</v>
      </c>
      <c r="J4826" s="141" t="str">
        <f>VLOOKUP(I4826,Customers[],2,FALSE)</f>
        <v>ဦးရဲမြင့်</v>
      </c>
      <c r="K4826" s="141" t="str">
        <f>VLOOKUP(I4826,Customers[],4,FALSE)</f>
        <v>Pyawbwe</v>
      </c>
      <c r="L4826" s="32" t="str">
        <f>VLOOKUP(Table85[[#This Row],[CustomerID]],Table!H:K,3,0)</f>
        <v>ပျော်ဘွယ်</v>
      </c>
      <c r="M4826" s="141" t="str">
        <f>VLOOKUP(I4826,Customers[],5,FALSE)</f>
        <v>WholeSales/Contract</v>
      </c>
      <c r="N4826" s="145" t="s">
        <v>10</v>
      </c>
      <c r="O4826" s="146" t="s">
        <v>217</v>
      </c>
      <c r="P4826" s="141" t="str">
        <f>VLOOKUP(O4826,Stock[],2,FALSE)</f>
        <v>လိမ္မော်ဖြူ</v>
      </c>
      <c r="Q4826" s="147">
        <f>VLOOKUP(O4826,Stock[],3,FALSE)</f>
        <v>0.64</v>
      </c>
      <c r="R4826" s="147">
        <f>VLOOKUP(O4826,Stock[],4,FALSE)</f>
        <v>24</v>
      </c>
      <c r="S4826" s="146"/>
      <c r="T4826" s="147">
        <f>(DailySales!$S4826/DailySales!$R4826)+DailySales!$U4826</f>
        <v>30</v>
      </c>
      <c r="U4826" s="146">
        <v>30</v>
      </c>
      <c r="V4826" s="148">
        <f>+DailySales!$T4826*DailySales!$R4826</f>
        <v>720</v>
      </c>
      <c r="W4826" s="148">
        <f>+DailySales!$V4826*DailySales!$Q4826</f>
        <v>460.8</v>
      </c>
      <c r="X4826" s="148">
        <f>VLOOKUP(O4826,Stock[],6,FALSE)</f>
        <v>1330</v>
      </c>
      <c r="Y4826" s="148">
        <f>+DailySales!$V4826*DailySales!$X4826</f>
        <v>957600</v>
      </c>
      <c r="Z4826" s="146"/>
      <c r="AA4826" s="146"/>
      <c r="AB4826" s="146"/>
      <c r="AC4826" s="146"/>
      <c r="AD4826" s="146"/>
      <c r="AE4826" s="149"/>
      <c r="AF4826" s="150"/>
      <c r="AG4826" s="151"/>
      <c r="AH4826" s="150"/>
      <c r="AI4826" s="151"/>
      <c r="AJ4826" s="150"/>
      <c r="AK4826" s="151"/>
      <c r="AL4826" s="34"/>
      <c r="AM4826" s="39"/>
      <c r="AN482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4827" spans="1:40" ht="19.5" customHeight="1" x14ac:dyDescent="0.25">
      <c r="A4827" s="141">
        <f t="shared" si="878"/>
        <v>2026</v>
      </c>
      <c r="B4827" s="141">
        <f t="shared" si="879"/>
        <v>2</v>
      </c>
      <c r="C4827" s="154">
        <v>46081</v>
      </c>
      <c r="D4827" s="142">
        <f t="shared" ca="1" si="880"/>
        <v>46097</v>
      </c>
      <c r="E4827" s="142" t="str">
        <f t="shared" ca="1" si="881"/>
        <v>0-Months</v>
      </c>
      <c r="F4827" s="142" t="str">
        <f>VLOOKUP(O4827,Stock[],5,FALSE)</f>
        <v>BE</v>
      </c>
      <c r="G4827" s="143" t="s">
        <v>3994</v>
      </c>
      <c r="H4827" s="144"/>
      <c r="I4827" s="145" t="s">
        <v>239</v>
      </c>
      <c r="J4827" s="141" t="str">
        <f>VLOOKUP(I4827,Customers[],2,FALSE)</f>
        <v>ဦးရဲမြင့်</v>
      </c>
      <c r="K4827" s="141" t="str">
        <f>VLOOKUP(I4827,Customers[],4,FALSE)</f>
        <v>Pyawbwe</v>
      </c>
      <c r="L4827" s="32" t="str">
        <f>VLOOKUP(Table85[[#This Row],[CustomerID]],Table!H:K,3,0)</f>
        <v>ပျော်ဘွယ်</v>
      </c>
      <c r="M4827" s="141" t="str">
        <f>VLOOKUP(I4827,Customers[],5,FALSE)</f>
        <v>WholeSales/Contract</v>
      </c>
      <c r="N4827" s="145" t="s">
        <v>10</v>
      </c>
      <c r="O4827" s="146" t="s">
        <v>209</v>
      </c>
      <c r="P4827" s="141" t="str">
        <f>VLOOKUP(O4827,Stock[],2,FALSE)</f>
        <v>ဇေယျဝတီ Red</v>
      </c>
      <c r="Q4827" s="147">
        <f>VLOOKUP(O4827,Stock[],3,FALSE)</f>
        <v>0.64</v>
      </c>
      <c r="R4827" s="147">
        <f>VLOOKUP(O4827,Stock[],4,FALSE)</f>
        <v>14</v>
      </c>
      <c r="S4827" s="146"/>
      <c r="T4827" s="147">
        <f>(DailySales!$S4827/DailySales!$R4827)+DailySales!$U4827</f>
        <v>50</v>
      </c>
      <c r="U4827" s="146">
        <v>50</v>
      </c>
      <c r="V4827" s="148">
        <f>+DailySales!$T4827*DailySales!$R4827</f>
        <v>700</v>
      </c>
      <c r="W4827" s="148">
        <f>+DailySales!$V4827*DailySales!$Q4827</f>
        <v>448</v>
      </c>
      <c r="X4827" s="148">
        <f>VLOOKUP(O4827,Stock[],6,FALSE)</f>
        <v>1330</v>
      </c>
      <c r="Y4827" s="148">
        <f>+DailySales!$V4827*DailySales!$X4827</f>
        <v>931000</v>
      </c>
      <c r="Z4827" s="146"/>
      <c r="AA4827" s="146"/>
      <c r="AB4827" s="146"/>
      <c r="AC4827" s="146"/>
      <c r="AD4827" s="146"/>
      <c r="AE4827" s="149"/>
      <c r="AF4827" s="150"/>
      <c r="AG4827" s="151"/>
      <c r="AH4827" s="150"/>
      <c r="AI4827" s="151"/>
      <c r="AJ4827" s="150"/>
      <c r="AK4827" s="151"/>
      <c r="AL4827" s="34"/>
      <c r="AM4827" s="39"/>
      <c r="AN482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931000</v>
      </c>
    </row>
    <row r="4828" spans="1:40" ht="19.5" customHeight="1" x14ac:dyDescent="0.25">
      <c r="A4828" s="141">
        <f t="shared" si="878"/>
        <v>2026</v>
      </c>
      <c r="B4828" s="141">
        <f t="shared" si="879"/>
        <v>2</v>
      </c>
      <c r="C4828" s="154">
        <v>46081</v>
      </c>
      <c r="D4828" s="142">
        <f t="shared" ca="1" si="880"/>
        <v>46097</v>
      </c>
      <c r="E4828" s="142" t="str">
        <f t="shared" ca="1" si="881"/>
        <v>0-Months</v>
      </c>
      <c r="F4828" s="142" t="str">
        <f>VLOOKUP(O4828,Stock[],5,FALSE)</f>
        <v>BE</v>
      </c>
      <c r="G4828" s="143" t="s">
        <v>3995</v>
      </c>
      <c r="H4828" s="144"/>
      <c r="I4828" s="145" t="s">
        <v>183</v>
      </c>
      <c r="J4828" s="141" t="str">
        <f>VLOOKUP(I4828,Customers[],2,FALSE)</f>
        <v>ရွှေမြင်း(ထူးကျော်)</v>
      </c>
      <c r="K4828" s="141" t="str">
        <f>VLOOKUP(I4828,Customers[],4,FALSE)</f>
        <v>Meiktila</v>
      </c>
      <c r="L4828" s="32" t="str">
        <f>VLOOKUP(Table85[[#This Row],[CustomerID]],Table!H:K,3,0)</f>
        <v>မိတ္ထီလာ</v>
      </c>
      <c r="M4828" s="141" t="str">
        <f>VLOOKUP(I4828,Customers[],5,FALSE)</f>
        <v>WholeSales/Contract</v>
      </c>
      <c r="N4828" s="145" t="s">
        <v>10</v>
      </c>
      <c r="O4828" s="146" t="s">
        <v>220</v>
      </c>
      <c r="P4828" s="141" t="str">
        <f>VLOOKUP(O4828,Stock[],2,FALSE)</f>
        <v>မြန်မာရှောက်ပျား</v>
      </c>
      <c r="Q4828" s="147">
        <f>VLOOKUP(O4828,Stock[],3,FALSE)</f>
        <v>0.64</v>
      </c>
      <c r="R4828" s="147">
        <f>VLOOKUP(O4828,Stock[],4,FALSE)</f>
        <v>14</v>
      </c>
      <c r="S4828" s="146"/>
      <c r="T4828" s="147">
        <f>(DailySales!$S4828/DailySales!$R4828)+DailySales!$U4828</f>
        <v>10</v>
      </c>
      <c r="U4828" s="146">
        <v>10</v>
      </c>
      <c r="V4828" s="148">
        <f>+DailySales!$T4828*DailySales!$R4828</f>
        <v>140</v>
      </c>
      <c r="W4828" s="148">
        <f>+DailySales!$V4828*DailySales!$Q4828</f>
        <v>89.600000000000009</v>
      </c>
      <c r="X4828" s="148">
        <f>VLOOKUP(O4828,Stock[],6,FALSE)</f>
        <v>1370</v>
      </c>
      <c r="Y4828" s="148">
        <f>+DailySales!$V4828*DailySales!$X4828</f>
        <v>191800</v>
      </c>
      <c r="Z4828" s="146"/>
      <c r="AA4828" s="146"/>
      <c r="AB4828" s="146"/>
      <c r="AC4828" s="146"/>
      <c r="AD4828" s="146"/>
      <c r="AE4828" s="149"/>
      <c r="AF4828" s="150"/>
      <c r="AG4828" s="151"/>
      <c r="AH4828" s="150"/>
      <c r="AI4828" s="151"/>
      <c r="AJ4828" s="150"/>
      <c r="AK4828" s="151"/>
      <c r="AL4828" s="34"/>
      <c r="AM4828" s="39"/>
      <c r="AN482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191800</v>
      </c>
    </row>
    <row r="4829" spans="1:40" ht="19.5" customHeight="1" x14ac:dyDescent="0.25">
      <c r="A4829" s="141">
        <f t="shared" si="878"/>
        <v>2026</v>
      </c>
      <c r="B4829" s="141">
        <f t="shared" si="879"/>
        <v>2</v>
      </c>
      <c r="C4829" s="154">
        <v>46081</v>
      </c>
      <c r="D4829" s="142">
        <f t="shared" ca="1" si="880"/>
        <v>46097</v>
      </c>
      <c r="E4829" s="142" t="str">
        <f t="shared" ca="1" si="881"/>
        <v>0-Months</v>
      </c>
      <c r="F4829" s="142" t="str">
        <f>VLOOKUP(O4829,Stock[],5,FALSE)</f>
        <v>BE</v>
      </c>
      <c r="G4829" s="143" t="s">
        <v>3995</v>
      </c>
      <c r="H4829" s="144"/>
      <c r="I4829" s="145" t="s">
        <v>183</v>
      </c>
      <c r="J4829" s="141" t="str">
        <f>VLOOKUP(I4829,Customers[],2,FALSE)</f>
        <v>ရွှေမြင်း(ထူးကျော်)</v>
      </c>
      <c r="K4829" s="141" t="str">
        <f>VLOOKUP(I4829,Customers[],4,FALSE)</f>
        <v>Meiktila</v>
      </c>
      <c r="L4829" s="32" t="str">
        <f>VLOOKUP(Table85[[#This Row],[CustomerID]],Table!H:K,3,0)</f>
        <v>မိတ္ထီလာ</v>
      </c>
      <c r="M4829" s="141" t="str">
        <f>VLOOKUP(I4829,Customers[],5,FALSE)</f>
        <v>WholeSales/Contract</v>
      </c>
      <c r="N4829" s="145" t="s">
        <v>10</v>
      </c>
      <c r="O4829" s="146" t="s">
        <v>217</v>
      </c>
      <c r="P4829" s="141" t="str">
        <f>VLOOKUP(O4829,Stock[],2,FALSE)</f>
        <v>လိမ္မော်ဖြူ</v>
      </c>
      <c r="Q4829" s="147">
        <f>VLOOKUP(O4829,Stock[],3,FALSE)</f>
        <v>0.64</v>
      </c>
      <c r="R4829" s="147">
        <f>VLOOKUP(O4829,Stock[],4,FALSE)</f>
        <v>24</v>
      </c>
      <c r="S4829" s="146"/>
      <c r="T4829" s="147">
        <f>(DailySales!$S4829/DailySales!$R4829)+DailySales!$U4829</f>
        <v>30</v>
      </c>
      <c r="U4829" s="146">
        <v>30</v>
      </c>
      <c r="V4829" s="148">
        <f>+DailySales!$T4829*DailySales!$R4829</f>
        <v>720</v>
      </c>
      <c r="W4829" s="148">
        <f>+DailySales!$V4829*DailySales!$Q4829</f>
        <v>460.8</v>
      </c>
      <c r="X4829" s="148">
        <f>VLOOKUP(O4829,Stock[],6,FALSE)</f>
        <v>1330</v>
      </c>
      <c r="Y4829" s="148">
        <f>+DailySales!$V4829*DailySales!$X4829</f>
        <v>957600</v>
      </c>
      <c r="Z4829" s="146"/>
      <c r="AA4829" s="146"/>
      <c r="AB4829" s="146"/>
      <c r="AC4829" s="146"/>
      <c r="AD4829" s="146"/>
      <c r="AE4829" s="149"/>
      <c r="AF4829" s="150"/>
      <c r="AG4829" s="151"/>
      <c r="AH4829" s="150"/>
      <c r="AI4829" s="151"/>
      <c r="AJ4829" s="150"/>
      <c r="AK4829" s="151"/>
      <c r="AL4829" s="34"/>
      <c r="AM4829" s="39"/>
      <c r="AN482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4830" spans="1:40" ht="19.5" customHeight="1" x14ac:dyDescent="0.25">
      <c r="A4830" s="141">
        <f t="shared" si="878"/>
        <v>2026</v>
      </c>
      <c r="B4830" s="141">
        <f t="shared" si="879"/>
        <v>2</v>
      </c>
      <c r="C4830" s="154">
        <v>46081</v>
      </c>
      <c r="D4830" s="142">
        <f t="shared" ca="1" si="880"/>
        <v>46097</v>
      </c>
      <c r="E4830" s="142" t="str">
        <f t="shared" ca="1" si="881"/>
        <v>0-Months</v>
      </c>
      <c r="F4830" s="142" t="str">
        <f>VLOOKUP(O4830,Stock[],5,FALSE)</f>
        <v>BE</v>
      </c>
      <c r="G4830" s="143" t="s">
        <v>3995</v>
      </c>
      <c r="H4830" s="144"/>
      <c r="I4830" s="145" t="s">
        <v>183</v>
      </c>
      <c r="J4830" s="141" t="str">
        <f>VLOOKUP(I4830,Customers[],2,FALSE)</f>
        <v>ရွှေမြင်း(ထူးကျော်)</v>
      </c>
      <c r="K4830" s="141" t="str">
        <f>VLOOKUP(I4830,Customers[],4,FALSE)</f>
        <v>Meiktila</v>
      </c>
      <c r="L4830" s="32" t="str">
        <f>VLOOKUP(Table85[[#This Row],[CustomerID]],Table!H:K,3,0)</f>
        <v>မိတ္ထီလာ</v>
      </c>
      <c r="M4830" s="141" t="str">
        <f>VLOOKUP(I4830,Customers[],5,FALSE)</f>
        <v>WholeSales/Contract</v>
      </c>
      <c r="N4830" s="145" t="s">
        <v>10</v>
      </c>
      <c r="O4830" s="146" t="s">
        <v>2465</v>
      </c>
      <c r="P4830" s="141" t="str">
        <f>VLOOKUP(O4830,Stock[],2,FALSE)</f>
        <v>မိုးနဲကွန်ကီး</v>
      </c>
      <c r="Q4830" s="147">
        <f>VLOOKUP(O4830,Stock[],3,FALSE)</f>
        <v>0.64</v>
      </c>
      <c r="R4830" s="147">
        <f>VLOOKUP(O4830,Stock[],4,FALSE)</f>
        <v>14</v>
      </c>
      <c r="S4830" s="146"/>
      <c r="T4830" s="147">
        <f>(DailySales!$S4830/DailySales!$R4830)+DailySales!$U4830</f>
        <v>5</v>
      </c>
      <c r="U4830" s="146">
        <v>5</v>
      </c>
      <c r="V4830" s="148">
        <f>+DailySales!$T4830*DailySales!$R4830</f>
        <v>70</v>
      </c>
      <c r="W4830" s="148">
        <f>+DailySales!$V4830*DailySales!$Q4830</f>
        <v>44.800000000000004</v>
      </c>
      <c r="X4830" s="148">
        <f>VLOOKUP(O4830,Stock[],6,FALSE)</f>
        <v>1700</v>
      </c>
      <c r="Y4830" s="148">
        <f>+DailySales!$V4830*DailySales!$X4830</f>
        <v>119000</v>
      </c>
      <c r="Z4830" s="146"/>
      <c r="AA4830" s="146"/>
      <c r="AB4830" s="146"/>
      <c r="AC4830" s="146"/>
      <c r="AD4830" s="146"/>
      <c r="AE4830" s="149"/>
      <c r="AF4830" s="150"/>
      <c r="AG4830" s="151"/>
      <c r="AH4830" s="150"/>
      <c r="AI4830" s="151"/>
      <c r="AJ4830" s="150"/>
      <c r="AK4830" s="151"/>
      <c r="AL4830" s="34"/>
      <c r="AM4830" s="39"/>
      <c r="AN483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119000</v>
      </c>
    </row>
    <row r="4831" spans="1:40" ht="19.5" customHeight="1" x14ac:dyDescent="0.25">
      <c r="A4831" s="141">
        <f t="shared" si="878"/>
        <v>2026</v>
      </c>
      <c r="B4831" s="141">
        <f t="shared" si="879"/>
        <v>2</v>
      </c>
      <c r="C4831" s="154">
        <v>46081</v>
      </c>
      <c r="D4831" s="142">
        <f t="shared" ca="1" si="880"/>
        <v>46097</v>
      </c>
      <c r="E4831" s="142" t="str">
        <f t="shared" ca="1" si="881"/>
        <v>0-Months</v>
      </c>
      <c r="F4831" s="142" t="str">
        <f>VLOOKUP(O4831,Stock[],5,FALSE)</f>
        <v>Whisky</v>
      </c>
      <c r="G4831" s="143" t="s">
        <v>3996</v>
      </c>
      <c r="H4831" s="144"/>
      <c r="I4831" s="145" t="s">
        <v>1902</v>
      </c>
      <c r="J4831" s="141" t="str">
        <f>VLOOKUP(I4831,Customers[],2,FALSE)</f>
        <v>ကမ္ဘာသစ်</v>
      </c>
      <c r="K4831" s="141" t="str">
        <f>VLOOKUP(I4831,Customers[],4,FALSE)</f>
        <v>Meiktila</v>
      </c>
      <c r="L4831" s="32" t="str">
        <f>VLOOKUP(Table85[[#This Row],[CustomerID]],Table!H:K,3,0)</f>
        <v>မြို့သစ်</v>
      </c>
      <c r="M4831" s="141" t="str">
        <f>VLOOKUP(I4831,Customers[],5,FALSE)</f>
        <v>Van-2</v>
      </c>
      <c r="N4831" s="145" t="s">
        <v>10</v>
      </c>
      <c r="O4831" s="146" t="s">
        <v>2113</v>
      </c>
      <c r="P4831" s="141" t="str">
        <f>VLOOKUP(O4831,Stock[],2,FALSE)</f>
        <v>Ngwe Taung 700ml</v>
      </c>
      <c r="Q4831" s="147">
        <f>VLOOKUP(O4831,Stock[],3,FALSE)</f>
        <v>0.7</v>
      </c>
      <c r="R4831" s="147">
        <f>VLOOKUP(O4831,Stock[],4,FALSE)</f>
        <v>12</v>
      </c>
      <c r="S4831" s="146"/>
      <c r="T4831" s="147">
        <f>(DailySales!$S4831/DailySales!$R4831)+DailySales!$U4831</f>
        <v>2</v>
      </c>
      <c r="U4831" s="146">
        <v>2</v>
      </c>
      <c r="V4831" s="148">
        <f>+DailySales!$T4831*DailySales!$R4831</f>
        <v>24</v>
      </c>
      <c r="W4831" s="148">
        <f>+DailySales!$V4831*DailySales!$Q4831</f>
        <v>16.799999999999997</v>
      </c>
      <c r="X4831" s="148">
        <f>VLOOKUP(O4831,Stock[],6,FALSE)</f>
        <v>4700</v>
      </c>
      <c r="Y4831" s="148">
        <f>+DailySales!$V4831*DailySales!$X4831</f>
        <v>112800</v>
      </c>
      <c r="Z4831" s="146"/>
      <c r="AA4831" s="146"/>
      <c r="AB4831" s="146"/>
      <c r="AC4831" s="146"/>
      <c r="AD4831" s="146"/>
      <c r="AE4831" s="149"/>
      <c r="AF4831" s="150">
        <v>46081</v>
      </c>
      <c r="AG4831" s="151">
        <v>56400</v>
      </c>
      <c r="AH4831" s="150">
        <v>46084</v>
      </c>
      <c r="AI4831" s="151">
        <v>56400</v>
      </c>
      <c r="AJ4831" s="150"/>
      <c r="AK4831" s="151"/>
      <c r="AL4831" s="34"/>
      <c r="AM4831" s="39"/>
      <c r="AN483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832" spans="1:40" ht="19.5" customHeight="1" x14ac:dyDescent="0.25">
      <c r="A4832" s="141">
        <f t="shared" ref="A4832:A4844" si="882">YEAR(C4832)</f>
        <v>2026</v>
      </c>
      <c r="B4832" s="141">
        <f t="shared" ref="B4832:B4844" si="883">MONTH(C4832)</f>
        <v>3</v>
      </c>
      <c r="C4832" s="154">
        <v>46084</v>
      </c>
      <c r="D4832" s="142">
        <f t="shared" ref="D4832:D4844" ca="1" si="884">TODAY()</f>
        <v>46097</v>
      </c>
      <c r="E4832" s="142" t="str">
        <f t="shared" ref="E4832:E4844" ca="1" si="885">DATEDIF(C4832,D4832,"M")&amp;"-Months"</f>
        <v>0-Months</v>
      </c>
      <c r="F4832" s="142" t="str">
        <f>VLOOKUP(O4832,Stock[],5,FALSE)</f>
        <v>BE</v>
      </c>
      <c r="G4832" s="143" t="s">
        <v>3997</v>
      </c>
      <c r="H4832" s="144"/>
      <c r="I4832" s="145" t="s">
        <v>233</v>
      </c>
      <c r="J4832" s="141" t="str">
        <f>VLOOKUP(I4832,Customers[],2,FALSE)</f>
        <v>ဦးဝင်းနိုင်</v>
      </c>
      <c r="K4832" s="141" t="str">
        <f>VLOOKUP(I4832,Customers[],4,FALSE)</f>
        <v>Wandwin</v>
      </c>
      <c r="L4832" s="32" t="str">
        <f>VLOOKUP(Table85[[#This Row],[CustomerID]],Table!H:K,3,0)</f>
        <v>လျှော်ပင်</v>
      </c>
      <c r="M4832" s="141" t="str">
        <f>VLOOKUP(I4832,Customers[],5,FALSE)</f>
        <v>WholeSales/Contract</v>
      </c>
      <c r="N4832" s="145" t="s">
        <v>10</v>
      </c>
      <c r="O4832" s="146" t="s">
        <v>240</v>
      </c>
      <c r="P4832" s="141" t="str">
        <f>VLOOKUP(O4832,Stock[],2,FALSE)</f>
        <v>သံပုရာအရက်</v>
      </c>
      <c r="Q4832" s="147">
        <f>VLOOKUP(O4832,Stock[],3,FALSE)</f>
        <v>0.64</v>
      </c>
      <c r="R4832" s="147">
        <f>VLOOKUP(O4832,Stock[],4,FALSE)</f>
        <v>14</v>
      </c>
      <c r="S4832" s="146"/>
      <c r="T4832" s="147">
        <f>(DailySales!$S4832/DailySales!$R4832)+DailySales!$U4832</f>
        <v>10</v>
      </c>
      <c r="U4832" s="146">
        <v>10</v>
      </c>
      <c r="V4832" s="148">
        <f>+DailySales!$T4832*DailySales!$R4832</f>
        <v>140</v>
      </c>
      <c r="W4832" s="148">
        <f>+DailySales!$V4832*DailySales!$Q4832</f>
        <v>89.600000000000009</v>
      </c>
      <c r="X4832" s="148">
        <f>VLOOKUP(O4832,Stock[],6,FALSE)</f>
        <v>1330</v>
      </c>
      <c r="Y4832" s="148">
        <f>+DailySales!$V4832*DailySales!$X4832</f>
        <v>186200</v>
      </c>
      <c r="Z4832" s="146"/>
      <c r="AA4832" s="146"/>
      <c r="AB4832" s="146"/>
      <c r="AC4832" s="146"/>
      <c r="AD4832" s="146"/>
      <c r="AE4832" s="149"/>
      <c r="AF4832" s="150"/>
      <c r="AG4832" s="151"/>
      <c r="AH4832" s="150"/>
      <c r="AI4832" s="151"/>
      <c r="AJ4832" s="150"/>
      <c r="AK4832" s="151"/>
      <c r="AL4832" s="34"/>
      <c r="AM4832" s="39"/>
      <c r="AN483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4833" spans="1:40" ht="19.5" customHeight="1" x14ac:dyDescent="0.25">
      <c r="A4833" s="141">
        <f t="shared" si="882"/>
        <v>2026</v>
      </c>
      <c r="B4833" s="141">
        <f t="shared" si="883"/>
        <v>3</v>
      </c>
      <c r="C4833" s="154">
        <v>46084</v>
      </c>
      <c r="D4833" s="142">
        <f t="shared" ca="1" si="884"/>
        <v>46097</v>
      </c>
      <c r="E4833" s="142" t="str">
        <f t="shared" ca="1" si="885"/>
        <v>0-Months</v>
      </c>
      <c r="F4833" s="142" t="str">
        <f>VLOOKUP(O4833,Stock[],5,FALSE)</f>
        <v>BE</v>
      </c>
      <c r="G4833" s="143" t="s">
        <v>3997</v>
      </c>
      <c r="H4833" s="144"/>
      <c r="I4833" s="145" t="s">
        <v>233</v>
      </c>
      <c r="J4833" s="141" t="str">
        <f>VLOOKUP(I4833,Customers[],2,FALSE)</f>
        <v>ဦးဝင်းနိုင်</v>
      </c>
      <c r="K4833" s="141" t="str">
        <f>VLOOKUP(I4833,Customers[],4,FALSE)</f>
        <v>Wandwin</v>
      </c>
      <c r="L4833" s="32" t="str">
        <f>VLOOKUP(Table85[[#This Row],[CustomerID]],Table!H:K,3,0)</f>
        <v>လျှော်ပင်</v>
      </c>
      <c r="M4833" s="141" t="str">
        <f>VLOOKUP(I4833,Customers[],5,FALSE)</f>
        <v>WholeSales/Contract</v>
      </c>
      <c r="N4833" s="145" t="s">
        <v>10</v>
      </c>
      <c r="O4833" s="146" t="s">
        <v>220</v>
      </c>
      <c r="P4833" s="141" t="str">
        <f>VLOOKUP(O4833,Stock[],2,FALSE)</f>
        <v>မြန်မာရှောက်ပျား</v>
      </c>
      <c r="Q4833" s="147">
        <f>VLOOKUP(O4833,Stock[],3,FALSE)</f>
        <v>0.64</v>
      </c>
      <c r="R4833" s="147">
        <f>VLOOKUP(O4833,Stock[],4,FALSE)</f>
        <v>14</v>
      </c>
      <c r="S4833" s="146"/>
      <c r="T4833" s="147">
        <f>(DailySales!$S4833/DailySales!$R4833)+DailySales!$U4833</f>
        <v>30</v>
      </c>
      <c r="U4833" s="146">
        <v>30</v>
      </c>
      <c r="V4833" s="148">
        <f>+DailySales!$T4833*DailySales!$R4833</f>
        <v>420</v>
      </c>
      <c r="W4833" s="148">
        <f>+DailySales!$V4833*DailySales!$Q4833</f>
        <v>268.8</v>
      </c>
      <c r="X4833" s="148">
        <f>VLOOKUP(O4833,Stock[],6,FALSE)</f>
        <v>1370</v>
      </c>
      <c r="Y4833" s="148">
        <f>+DailySales!$V4833*DailySales!$X4833</f>
        <v>575400</v>
      </c>
      <c r="Z4833" s="146"/>
      <c r="AA4833" s="146"/>
      <c r="AB4833" s="146"/>
      <c r="AC4833" s="146"/>
      <c r="AD4833" s="146"/>
      <c r="AE4833" s="149"/>
      <c r="AF4833" s="150"/>
      <c r="AG4833" s="151"/>
      <c r="AH4833" s="150"/>
      <c r="AI4833" s="151"/>
      <c r="AJ4833" s="150"/>
      <c r="AK4833" s="151"/>
      <c r="AL4833" s="34"/>
      <c r="AM4833" s="39"/>
      <c r="AN483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575400</v>
      </c>
    </row>
    <row r="4834" spans="1:40" ht="19.5" customHeight="1" x14ac:dyDescent="0.25">
      <c r="A4834" s="141">
        <f t="shared" si="882"/>
        <v>2026</v>
      </c>
      <c r="B4834" s="141">
        <f t="shared" si="883"/>
        <v>3</v>
      </c>
      <c r="C4834" s="154">
        <v>46084</v>
      </c>
      <c r="D4834" s="142">
        <f t="shared" ca="1" si="884"/>
        <v>46097</v>
      </c>
      <c r="E4834" s="142" t="str">
        <f t="shared" ca="1" si="885"/>
        <v>0-Months</v>
      </c>
      <c r="F4834" s="142" t="str">
        <f>VLOOKUP(O4834,Stock[],5,FALSE)</f>
        <v>BE</v>
      </c>
      <c r="G4834" s="143" t="s">
        <v>3997</v>
      </c>
      <c r="H4834" s="144"/>
      <c r="I4834" s="145" t="s">
        <v>233</v>
      </c>
      <c r="J4834" s="141" t="str">
        <f>VLOOKUP(I4834,Customers[],2,FALSE)</f>
        <v>ဦးဝင်းနိုင်</v>
      </c>
      <c r="K4834" s="141" t="str">
        <f>VLOOKUP(I4834,Customers[],4,FALSE)</f>
        <v>Wandwin</v>
      </c>
      <c r="L4834" s="32" t="str">
        <f>VLOOKUP(Table85[[#This Row],[CustomerID]],Table!H:K,3,0)</f>
        <v>လျှော်ပင်</v>
      </c>
      <c r="M4834" s="141" t="str">
        <f>VLOOKUP(I4834,Customers[],5,FALSE)</f>
        <v>WholeSales/Contract</v>
      </c>
      <c r="N4834" s="145" t="s">
        <v>10</v>
      </c>
      <c r="O4834" s="146" t="s">
        <v>217</v>
      </c>
      <c r="P4834" s="141" t="str">
        <f>VLOOKUP(O4834,Stock[],2,FALSE)</f>
        <v>လိမ္မော်ဖြူ</v>
      </c>
      <c r="Q4834" s="147">
        <f>VLOOKUP(O4834,Stock[],3,FALSE)</f>
        <v>0.64</v>
      </c>
      <c r="R4834" s="147">
        <f>VLOOKUP(O4834,Stock[],4,FALSE)</f>
        <v>24</v>
      </c>
      <c r="S4834" s="146"/>
      <c r="T4834" s="147">
        <f>(DailySales!$S4834/DailySales!$R4834)+DailySales!$U4834</f>
        <v>10</v>
      </c>
      <c r="U4834" s="146">
        <v>10</v>
      </c>
      <c r="V4834" s="148">
        <f>+DailySales!$T4834*DailySales!$R4834</f>
        <v>240</v>
      </c>
      <c r="W4834" s="148">
        <f>+DailySales!$V4834*DailySales!$Q4834</f>
        <v>153.6</v>
      </c>
      <c r="X4834" s="148">
        <f>VLOOKUP(O4834,Stock[],6,FALSE)</f>
        <v>1330</v>
      </c>
      <c r="Y4834" s="148">
        <f>+DailySales!$V4834*DailySales!$X4834</f>
        <v>319200</v>
      </c>
      <c r="Z4834" s="146"/>
      <c r="AA4834" s="146"/>
      <c r="AB4834" s="146"/>
      <c r="AC4834" s="146"/>
      <c r="AD4834" s="146"/>
      <c r="AE4834" s="149"/>
      <c r="AF4834" s="150"/>
      <c r="AG4834" s="151"/>
      <c r="AH4834" s="150"/>
      <c r="AI4834" s="151"/>
      <c r="AJ4834" s="150"/>
      <c r="AK4834" s="151"/>
      <c r="AL4834" s="34"/>
      <c r="AM4834" s="39"/>
      <c r="AN483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319200</v>
      </c>
    </row>
    <row r="4835" spans="1:40" ht="19.5" customHeight="1" x14ac:dyDescent="0.25">
      <c r="A4835" s="141">
        <f t="shared" si="882"/>
        <v>2026</v>
      </c>
      <c r="B4835" s="141">
        <f t="shared" si="883"/>
        <v>3</v>
      </c>
      <c r="C4835" s="154">
        <v>46084</v>
      </c>
      <c r="D4835" s="142">
        <f t="shared" ca="1" si="884"/>
        <v>46097</v>
      </c>
      <c r="E4835" s="142" t="str">
        <f t="shared" ca="1" si="885"/>
        <v>0-Months</v>
      </c>
      <c r="F4835" s="142" t="str">
        <f>VLOOKUP(O4835,Stock[],5,FALSE)</f>
        <v>BE</v>
      </c>
      <c r="G4835" s="143" t="s">
        <v>3997</v>
      </c>
      <c r="H4835" s="144"/>
      <c r="I4835" s="145" t="s">
        <v>233</v>
      </c>
      <c r="J4835" s="141" t="str">
        <f>VLOOKUP(I4835,Customers[],2,FALSE)</f>
        <v>ဦးဝင်းနိုင်</v>
      </c>
      <c r="K4835" s="141" t="str">
        <f>VLOOKUP(I4835,Customers[],4,FALSE)</f>
        <v>Wandwin</v>
      </c>
      <c r="L4835" s="32" t="str">
        <f>VLOOKUP(Table85[[#This Row],[CustomerID]],Table!H:K,3,0)</f>
        <v>လျှော်ပင်</v>
      </c>
      <c r="M4835" s="141" t="str">
        <f>VLOOKUP(I4835,Customers[],5,FALSE)</f>
        <v>WholeSales/Contract</v>
      </c>
      <c r="N4835" s="145" t="s">
        <v>10</v>
      </c>
      <c r="O4835" s="146" t="s">
        <v>216</v>
      </c>
      <c r="P4835" s="141" t="str">
        <f>VLOOKUP(O4835,Stock[],2,FALSE)</f>
        <v>ဒဂုံအရက်သန့်</v>
      </c>
      <c r="Q4835" s="147">
        <f>VLOOKUP(O4835,Stock[],3,FALSE)</f>
        <v>0.64</v>
      </c>
      <c r="R4835" s="147">
        <f>VLOOKUP(O4835,Stock[],4,FALSE)</f>
        <v>14</v>
      </c>
      <c r="S4835" s="146"/>
      <c r="T4835" s="147">
        <f>(DailySales!$S4835/DailySales!$R4835)+DailySales!$U4835</f>
        <v>15</v>
      </c>
      <c r="U4835" s="146">
        <v>15</v>
      </c>
      <c r="V4835" s="148">
        <f>+DailySales!$T4835*DailySales!$R4835</f>
        <v>210</v>
      </c>
      <c r="W4835" s="148">
        <f>+DailySales!$V4835*DailySales!$Q4835</f>
        <v>134.4</v>
      </c>
      <c r="X4835" s="148">
        <f>VLOOKUP(O4835,Stock[],6,FALSE)</f>
        <v>1330</v>
      </c>
      <c r="Y4835" s="148">
        <f>+DailySales!$V4835*DailySales!$X4835</f>
        <v>279300</v>
      </c>
      <c r="Z4835" s="146"/>
      <c r="AA4835" s="146"/>
      <c r="AB4835" s="146"/>
      <c r="AC4835" s="146"/>
      <c r="AD4835" s="146"/>
      <c r="AE4835" s="149"/>
      <c r="AF4835" s="150"/>
      <c r="AG4835" s="151"/>
      <c r="AH4835" s="150"/>
      <c r="AI4835" s="151"/>
      <c r="AJ4835" s="150"/>
      <c r="AK4835" s="151"/>
      <c r="AL4835" s="34"/>
      <c r="AM4835" s="39"/>
      <c r="AN483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279300</v>
      </c>
    </row>
    <row r="4836" spans="1:40" ht="19.5" customHeight="1" x14ac:dyDescent="0.25">
      <c r="A4836" s="141">
        <f t="shared" si="882"/>
        <v>2026</v>
      </c>
      <c r="B4836" s="141">
        <f t="shared" si="883"/>
        <v>3</v>
      </c>
      <c r="C4836" s="154">
        <v>46084</v>
      </c>
      <c r="D4836" s="142">
        <f t="shared" ca="1" si="884"/>
        <v>46097</v>
      </c>
      <c r="E4836" s="142" t="str">
        <f t="shared" ca="1" si="885"/>
        <v>0-Months</v>
      </c>
      <c r="F4836" s="142" t="str">
        <f>VLOOKUP(O4836,Stock[],5,FALSE)</f>
        <v>BE</v>
      </c>
      <c r="G4836" s="143" t="s">
        <v>3997</v>
      </c>
      <c r="H4836" s="144"/>
      <c r="I4836" s="145" t="s">
        <v>233</v>
      </c>
      <c r="J4836" s="141" t="str">
        <f>VLOOKUP(I4836,Customers[],2,FALSE)</f>
        <v>ဦးဝင်းနိုင်</v>
      </c>
      <c r="K4836" s="141" t="str">
        <f>VLOOKUP(I4836,Customers[],4,FALSE)</f>
        <v>Wandwin</v>
      </c>
      <c r="L4836" s="32" t="str">
        <f>VLOOKUP(Table85[[#This Row],[CustomerID]],Table!H:K,3,0)</f>
        <v>လျှော်ပင်</v>
      </c>
      <c r="M4836" s="141" t="str">
        <f>VLOOKUP(I4836,Customers[],5,FALSE)</f>
        <v>WholeSales/Contract</v>
      </c>
      <c r="N4836" s="145" t="s">
        <v>10</v>
      </c>
      <c r="O4836" s="146" t="s">
        <v>2120</v>
      </c>
      <c r="P4836" s="141" t="str">
        <f>VLOOKUP(O4836,Stock[],2,FALSE)</f>
        <v>ဇေ အရက်သန့်</v>
      </c>
      <c r="Q4836" s="147">
        <f>VLOOKUP(O4836,Stock[],3,FALSE)</f>
        <v>0.64</v>
      </c>
      <c r="R4836" s="147">
        <f>VLOOKUP(O4836,Stock[],4,FALSE)</f>
        <v>14</v>
      </c>
      <c r="S4836" s="146"/>
      <c r="T4836" s="147">
        <f>(DailySales!$S4836/DailySales!$R4836)+DailySales!$U4836</f>
        <v>15</v>
      </c>
      <c r="U4836" s="146">
        <v>15</v>
      </c>
      <c r="V4836" s="148">
        <f>+DailySales!$T4836*DailySales!$R4836</f>
        <v>210</v>
      </c>
      <c r="W4836" s="148">
        <f>+DailySales!$V4836*DailySales!$Q4836</f>
        <v>134.4</v>
      </c>
      <c r="X4836" s="148">
        <f>VLOOKUP(O4836,Stock[],6,FALSE)</f>
        <v>1380</v>
      </c>
      <c r="Y4836" s="148">
        <f>+DailySales!$V4836*DailySales!$X4836</f>
        <v>289800</v>
      </c>
      <c r="Z4836" s="146"/>
      <c r="AA4836" s="146"/>
      <c r="AB4836" s="146"/>
      <c r="AC4836" s="146"/>
      <c r="AD4836" s="146"/>
      <c r="AE4836" s="149"/>
      <c r="AF4836" s="150"/>
      <c r="AG4836" s="151"/>
      <c r="AH4836" s="150"/>
      <c r="AI4836" s="151"/>
      <c r="AJ4836" s="150"/>
      <c r="AK4836" s="151"/>
      <c r="AL4836" s="34"/>
      <c r="AM4836" s="39"/>
      <c r="AN483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289800</v>
      </c>
    </row>
    <row r="4837" spans="1:40" ht="19.5" customHeight="1" x14ac:dyDescent="0.25">
      <c r="A4837" s="141">
        <f t="shared" si="882"/>
        <v>2026</v>
      </c>
      <c r="B4837" s="141">
        <f t="shared" si="883"/>
        <v>3</v>
      </c>
      <c r="C4837" s="154">
        <v>46084</v>
      </c>
      <c r="D4837" s="142">
        <f t="shared" ca="1" si="884"/>
        <v>46097</v>
      </c>
      <c r="E4837" s="142" t="str">
        <f t="shared" ca="1" si="885"/>
        <v>0-Months</v>
      </c>
      <c r="F4837" s="142" t="str">
        <f>VLOOKUP(O4837,Stock[],5,FALSE)</f>
        <v>BE</v>
      </c>
      <c r="G4837" s="143" t="s">
        <v>3997</v>
      </c>
      <c r="H4837" s="144"/>
      <c r="I4837" s="145" t="s">
        <v>233</v>
      </c>
      <c r="J4837" s="141" t="str">
        <f>VLOOKUP(I4837,Customers[],2,FALSE)</f>
        <v>ဦးဝင်းနိုင်</v>
      </c>
      <c r="K4837" s="141" t="str">
        <f>VLOOKUP(I4837,Customers[],4,FALSE)</f>
        <v>Wandwin</v>
      </c>
      <c r="L4837" s="32" t="str">
        <f>VLOOKUP(Table85[[#This Row],[CustomerID]],Table!H:K,3,0)</f>
        <v>လျှော်ပင်</v>
      </c>
      <c r="M4837" s="141" t="str">
        <f>VLOOKUP(I4837,Customers[],5,FALSE)</f>
        <v>WholeSales/Contract</v>
      </c>
      <c r="N4837" s="145" t="s">
        <v>10</v>
      </c>
      <c r="O4837" s="146" t="s">
        <v>214</v>
      </c>
      <c r="P4837" s="141" t="str">
        <f>VLOOKUP(O4837,Stock[],2,FALSE)</f>
        <v>ကောင်းကြည်</v>
      </c>
      <c r="Q4837" s="147">
        <f>VLOOKUP(O4837,Stock[],3,FALSE)</f>
        <v>0.64</v>
      </c>
      <c r="R4837" s="147">
        <f>VLOOKUP(O4837,Stock[],4,FALSE)</f>
        <v>14</v>
      </c>
      <c r="S4837" s="146"/>
      <c r="T4837" s="147">
        <f>(DailySales!$S4837/DailySales!$R4837)+DailySales!$U4837</f>
        <v>10</v>
      </c>
      <c r="U4837" s="146">
        <v>10</v>
      </c>
      <c r="V4837" s="148">
        <f>+DailySales!$T4837*DailySales!$R4837</f>
        <v>140</v>
      </c>
      <c r="W4837" s="148">
        <f>+DailySales!$V4837*DailySales!$Q4837</f>
        <v>89.600000000000009</v>
      </c>
      <c r="X4837" s="148">
        <f>VLOOKUP(O4837,Stock[],6,FALSE)</f>
        <v>1330</v>
      </c>
      <c r="Y4837" s="148">
        <f>+DailySales!$V4837*DailySales!$X4837</f>
        <v>186200</v>
      </c>
      <c r="Z4837" s="146"/>
      <c r="AA4837" s="146"/>
      <c r="AB4837" s="146"/>
      <c r="AC4837" s="146"/>
      <c r="AD4837" s="146"/>
      <c r="AE4837" s="149"/>
      <c r="AF4837" s="150"/>
      <c r="AG4837" s="151"/>
      <c r="AH4837" s="150"/>
      <c r="AI4837" s="151"/>
      <c r="AJ4837" s="150"/>
      <c r="AK4837" s="151"/>
      <c r="AL4837" s="34"/>
      <c r="AM4837" s="39"/>
      <c r="AN483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4838" spans="1:40" ht="19.5" customHeight="1" x14ac:dyDescent="0.25">
      <c r="A4838" s="141">
        <f t="shared" si="882"/>
        <v>2026</v>
      </c>
      <c r="B4838" s="141">
        <f t="shared" si="883"/>
        <v>3</v>
      </c>
      <c r="C4838" s="154">
        <v>46084</v>
      </c>
      <c r="D4838" s="142">
        <f t="shared" ca="1" si="884"/>
        <v>46097</v>
      </c>
      <c r="E4838" s="142" t="str">
        <f t="shared" ca="1" si="885"/>
        <v>0-Months</v>
      </c>
      <c r="F4838" s="142" t="str">
        <f>VLOOKUP(O4838,Stock[],5,FALSE)</f>
        <v>BE</v>
      </c>
      <c r="G4838" s="143" t="s">
        <v>3997</v>
      </c>
      <c r="H4838" s="144"/>
      <c r="I4838" s="145" t="s">
        <v>233</v>
      </c>
      <c r="J4838" s="141" t="str">
        <f>VLOOKUP(I4838,Customers[],2,FALSE)</f>
        <v>ဦးဝင်းနိုင်</v>
      </c>
      <c r="K4838" s="141" t="str">
        <f>VLOOKUP(I4838,Customers[],4,FALSE)</f>
        <v>Wandwin</v>
      </c>
      <c r="L4838" s="32" t="str">
        <f>VLOOKUP(Table85[[#This Row],[CustomerID]],Table!H:K,3,0)</f>
        <v>လျှော်ပင်</v>
      </c>
      <c r="M4838" s="141" t="str">
        <f>VLOOKUP(I4838,Customers[],5,FALSE)</f>
        <v>WholeSales/Contract</v>
      </c>
      <c r="N4838" s="145" t="s">
        <v>10</v>
      </c>
      <c r="O4838" s="146" t="s">
        <v>205</v>
      </c>
      <c r="P4838" s="141" t="str">
        <f>VLOOKUP(O4838,Stock[],2,FALSE)</f>
        <v>ကောင်းကြည် ကော် 25%  (1Ltr )</v>
      </c>
      <c r="Q4838" s="147">
        <f>VLOOKUP(O4838,Stock[],3,FALSE)</f>
        <v>1</v>
      </c>
      <c r="R4838" s="147">
        <f>VLOOKUP(O4838,Stock[],4,FALSE)</f>
        <v>12</v>
      </c>
      <c r="S4838" s="146"/>
      <c r="T4838" s="147">
        <f>(DailySales!$S4838/DailySales!$R4838)+DailySales!$U4838</f>
        <v>50</v>
      </c>
      <c r="U4838" s="146">
        <v>50</v>
      </c>
      <c r="V4838" s="148">
        <f>+DailySales!$T4838*DailySales!$R4838</f>
        <v>600</v>
      </c>
      <c r="W4838" s="148">
        <f>+DailySales!$V4838*DailySales!$Q4838</f>
        <v>600</v>
      </c>
      <c r="X4838" s="148">
        <f>VLOOKUP(O4838,Stock[],6,FALSE)</f>
        <v>1530</v>
      </c>
      <c r="Y4838" s="148">
        <f>+DailySales!$V4838*DailySales!$X4838</f>
        <v>918000</v>
      </c>
      <c r="Z4838" s="146"/>
      <c r="AA4838" s="146"/>
      <c r="AB4838" s="146"/>
      <c r="AC4838" s="146"/>
      <c r="AD4838" s="146"/>
      <c r="AE4838" s="149"/>
      <c r="AF4838" s="150"/>
      <c r="AG4838" s="151"/>
      <c r="AH4838" s="150"/>
      <c r="AI4838" s="151"/>
      <c r="AJ4838" s="150"/>
      <c r="AK4838" s="151"/>
      <c r="AL4838" s="34"/>
      <c r="AM4838" s="39"/>
      <c r="AN483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918000</v>
      </c>
    </row>
    <row r="4839" spans="1:40" ht="19.5" customHeight="1" x14ac:dyDescent="0.25">
      <c r="A4839" s="141">
        <f t="shared" si="882"/>
        <v>2026</v>
      </c>
      <c r="B4839" s="141">
        <f t="shared" si="883"/>
        <v>3</v>
      </c>
      <c r="C4839" s="154">
        <v>46084</v>
      </c>
      <c r="D4839" s="142">
        <f t="shared" ca="1" si="884"/>
        <v>46097</v>
      </c>
      <c r="E4839" s="142" t="str">
        <f t="shared" ca="1" si="885"/>
        <v>0-Months</v>
      </c>
      <c r="F4839" s="142" t="str">
        <f>VLOOKUP(O4839,Stock[],5,FALSE)</f>
        <v>BE</v>
      </c>
      <c r="G4839" s="143" t="s">
        <v>3997</v>
      </c>
      <c r="H4839" s="144"/>
      <c r="I4839" s="145" t="s">
        <v>233</v>
      </c>
      <c r="J4839" s="141" t="str">
        <f>VLOOKUP(I4839,Customers[],2,FALSE)</f>
        <v>ဦးဝင်းနိုင်</v>
      </c>
      <c r="K4839" s="141" t="str">
        <f>VLOOKUP(I4839,Customers[],4,FALSE)</f>
        <v>Wandwin</v>
      </c>
      <c r="L4839" s="32" t="str">
        <f>VLOOKUP(Table85[[#This Row],[CustomerID]],Table!H:K,3,0)</f>
        <v>လျှော်ပင်</v>
      </c>
      <c r="M4839" s="141" t="str">
        <f>VLOOKUP(I4839,Customers[],5,FALSE)</f>
        <v>WholeSales/Contract</v>
      </c>
      <c r="N4839" s="145" t="s">
        <v>10</v>
      </c>
      <c r="O4839" s="146" t="s">
        <v>211</v>
      </c>
      <c r="P4839" s="141" t="str">
        <f>VLOOKUP(O4839,Stock[],2,FALSE)</f>
        <v>ဇေယျဝတီ Red ပု</v>
      </c>
      <c r="Q4839" s="147">
        <f>VLOOKUP(O4839,Stock[],3,FALSE)</f>
        <v>0.68</v>
      </c>
      <c r="R4839" s="147">
        <f>VLOOKUP(O4839,Stock[],4,FALSE)</f>
        <v>12</v>
      </c>
      <c r="S4839" s="146"/>
      <c r="T4839" s="147">
        <f>(DailySales!$S4839/DailySales!$R4839)+DailySales!$U4839</f>
        <v>2</v>
      </c>
      <c r="U4839" s="146">
        <v>2</v>
      </c>
      <c r="V4839" s="148">
        <f>+DailySales!$T4839*DailySales!$R4839</f>
        <v>24</v>
      </c>
      <c r="W4839" s="148">
        <f>+DailySales!$V4839*DailySales!$Q4839</f>
        <v>16.32</v>
      </c>
      <c r="X4839" s="148">
        <f>VLOOKUP(O4839,Stock[],6,FALSE)</f>
        <v>1550</v>
      </c>
      <c r="Y4839" s="148">
        <f>+DailySales!$V4839*DailySales!$X4839</f>
        <v>37200</v>
      </c>
      <c r="Z4839" s="146"/>
      <c r="AA4839" s="146"/>
      <c r="AB4839" s="146"/>
      <c r="AC4839" s="146"/>
      <c r="AD4839" s="146"/>
      <c r="AE4839" s="149"/>
      <c r="AF4839" s="150"/>
      <c r="AG4839" s="151"/>
      <c r="AH4839" s="150"/>
      <c r="AI4839" s="151"/>
      <c r="AJ4839" s="150"/>
      <c r="AK4839" s="151"/>
      <c r="AL4839" s="34"/>
      <c r="AM4839" s="39"/>
      <c r="AN483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37200</v>
      </c>
    </row>
    <row r="4840" spans="1:40" ht="19.5" customHeight="1" x14ac:dyDescent="0.25">
      <c r="A4840" s="141">
        <f t="shared" si="882"/>
        <v>2026</v>
      </c>
      <c r="B4840" s="141">
        <f t="shared" si="883"/>
        <v>3</v>
      </c>
      <c r="C4840" s="154">
        <v>46084</v>
      </c>
      <c r="D4840" s="142">
        <f t="shared" ca="1" si="884"/>
        <v>46097</v>
      </c>
      <c r="E4840" s="142" t="str">
        <f t="shared" ca="1" si="885"/>
        <v>0-Months</v>
      </c>
      <c r="F4840" s="142" t="str">
        <f>VLOOKUP(O4840,Stock[],5,FALSE)</f>
        <v>BE</v>
      </c>
      <c r="G4840" s="143" t="s">
        <v>3998</v>
      </c>
      <c r="H4840" s="144"/>
      <c r="I4840" s="145" t="s">
        <v>233</v>
      </c>
      <c r="J4840" s="141" t="str">
        <f>VLOOKUP(I4840,Customers[],2,FALSE)</f>
        <v>ဦးဝင်းနိုင်</v>
      </c>
      <c r="K4840" s="141" t="str">
        <f>VLOOKUP(I4840,Customers[],4,FALSE)</f>
        <v>Wandwin</v>
      </c>
      <c r="L4840" s="32" t="str">
        <f>VLOOKUP(Table85[[#This Row],[CustomerID]],Table!H:K,3,0)</f>
        <v>လျှော်ပင်</v>
      </c>
      <c r="M4840" s="141" t="str">
        <f>VLOOKUP(I4840,Customers[],5,FALSE)</f>
        <v>WholeSales/Contract</v>
      </c>
      <c r="N4840" s="145" t="s">
        <v>10</v>
      </c>
      <c r="O4840" s="146" t="s">
        <v>220</v>
      </c>
      <c r="P4840" s="141" t="str">
        <f>VLOOKUP(O4840,Stock[],2,FALSE)</f>
        <v>မြန်မာရှောက်ပျား</v>
      </c>
      <c r="Q4840" s="147">
        <f>VLOOKUP(O4840,Stock[],3,FALSE)</f>
        <v>0.64</v>
      </c>
      <c r="R4840" s="147">
        <f>VLOOKUP(O4840,Stock[],4,FALSE)</f>
        <v>14</v>
      </c>
      <c r="S4840" s="146"/>
      <c r="T4840" s="147">
        <f>(DailySales!$S4840/DailySales!$R4840)+DailySales!$U4840</f>
        <v>100</v>
      </c>
      <c r="U4840" s="146">
        <v>100</v>
      </c>
      <c r="V4840" s="148">
        <f>+DailySales!$T4840*DailySales!$R4840</f>
        <v>1400</v>
      </c>
      <c r="W4840" s="148">
        <f>+DailySales!$V4840*DailySales!$Q4840</f>
        <v>896</v>
      </c>
      <c r="X4840" s="148">
        <f>VLOOKUP(O4840,Stock[],6,FALSE)</f>
        <v>1370</v>
      </c>
      <c r="Y4840" s="148">
        <f>+DailySales!$V4840*DailySales!$X4840</f>
        <v>1918000</v>
      </c>
      <c r="Z4840" s="146"/>
      <c r="AA4840" s="146"/>
      <c r="AB4840" s="146"/>
      <c r="AC4840" s="146"/>
      <c r="AD4840" s="146"/>
      <c r="AE4840" s="149"/>
      <c r="AF4840" s="150"/>
      <c r="AG4840" s="151"/>
      <c r="AH4840" s="150"/>
      <c r="AI4840" s="151"/>
      <c r="AJ4840" s="150"/>
      <c r="AK4840" s="151"/>
      <c r="AL4840" s="34"/>
      <c r="AM4840" s="39"/>
      <c r="AN484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1918000</v>
      </c>
    </row>
    <row r="4841" spans="1:40" ht="19.5" customHeight="1" x14ac:dyDescent="0.25">
      <c r="A4841" s="141">
        <f t="shared" si="882"/>
        <v>2026</v>
      </c>
      <c r="B4841" s="141">
        <f t="shared" si="883"/>
        <v>3</v>
      </c>
      <c r="C4841" s="154">
        <v>46084</v>
      </c>
      <c r="D4841" s="142">
        <f t="shared" ca="1" si="884"/>
        <v>46097</v>
      </c>
      <c r="E4841" s="142" t="str">
        <f t="shared" ca="1" si="885"/>
        <v>0-Months</v>
      </c>
      <c r="F4841" s="142" t="str">
        <f>VLOOKUP(O4841,Stock[],5,FALSE)</f>
        <v>BE</v>
      </c>
      <c r="G4841" s="143" t="s">
        <v>3998</v>
      </c>
      <c r="H4841" s="144"/>
      <c r="I4841" s="145" t="s">
        <v>233</v>
      </c>
      <c r="J4841" s="141" t="str">
        <f>VLOOKUP(I4841,Customers[],2,FALSE)</f>
        <v>ဦးဝင်းနိုင်</v>
      </c>
      <c r="K4841" s="141" t="str">
        <f>VLOOKUP(I4841,Customers[],4,FALSE)</f>
        <v>Wandwin</v>
      </c>
      <c r="L4841" s="32" t="str">
        <f>VLOOKUP(Table85[[#This Row],[CustomerID]],Table!H:K,3,0)</f>
        <v>လျှော်ပင်</v>
      </c>
      <c r="M4841" s="141" t="str">
        <f>VLOOKUP(I4841,Customers[],5,FALSE)</f>
        <v>WholeSales/Contract</v>
      </c>
      <c r="N4841" s="145" t="s">
        <v>10</v>
      </c>
      <c r="O4841" s="146" t="s">
        <v>214</v>
      </c>
      <c r="P4841" s="141" t="str">
        <f>VLOOKUP(O4841,Stock[],2,FALSE)</f>
        <v>ကောင်းကြည်</v>
      </c>
      <c r="Q4841" s="147">
        <f>VLOOKUP(O4841,Stock[],3,FALSE)</f>
        <v>0.64</v>
      </c>
      <c r="R4841" s="147">
        <f>VLOOKUP(O4841,Stock[],4,FALSE)</f>
        <v>14</v>
      </c>
      <c r="S4841" s="146"/>
      <c r="T4841" s="147">
        <f>(DailySales!$S4841/DailySales!$R4841)+DailySales!$U4841</f>
        <v>200</v>
      </c>
      <c r="U4841" s="146">
        <v>200</v>
      </c>
      <c r="V4841" s="148">
        <f>+DailySales!$T4841*DailySales!$R4841</f>
        <v>2800</v>
      </c>
      <c r="W4841" s="148">
        <f>+DailySales!$V4841*DailySales!$Q4841</f>
        <v>1792</v>
      </c>
      <c r="X4841" s="148">
        <f>VLOOKUP(O4841,Stock[],6,FALSE)</f>
        <v>1330</v>
      </c>
      <c r="Y4841" s="148">
        <f>+DailySales!$V4841*DailySales!$X4841</f>
        <v>3724000</v>
      </c>
      <c r="Z4841" s="146"/>
      <c r="AA4841" s="146"/>
      <c r="AB4841" s="146"/>
      <c r="AC4841" s="146"/>
      <c r="AD4841" s="146"/>
      <c r="AE4841" s="149"/>
      <c r="AF4841" s="150"/>
      <c r="AG4841" s="151"/>
      <c r="AH4841" s="150"/>
      <c r="AI4841" s="151"/>
      <c r="AJ4841" s="150"/>
      <c r="AK4841" s="151"/>
      <c r="AL4841" s="34"/>
      <c r="AM4841" s="39"/>
      <c r="AN484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3724000</v>
      </c>
    </row>
    <row r="4842" spans="1:40" ht="19.5" customHeight="1" x14ac:dyDescent="0.25">
      <c r="A4842" s="141">
        <f t="shared" si="882"/>
        <v>2026</v>
      </c>
      <c r="B4842" s="141">
        <f t="shared" si="883"/>
        <v>3</v>
      </c>
      <c r="C4842" s="154">
        <v>46084</v>
      </c>
      <c r="D4842" s="142">
        <f t="shared" ca="1" si="884"/>
        <v>46097</v>
      </c>
      <c r="E4842" s="142" t="str">
        <f t="shared" ca="1" si="885"/>
        <v>0-Months</v>
      </c>
      <c r="F4842" s="142" t="str">
        <f>VLOOKUP(O4842,Stock[],5,FALSE)</f>
        <v>BE</v>
      </c>
      <c r="G4842" s="143" t="s">
        <v>3999</v>
      </c>
      <c r="H4842" s="144"/>
      <c r="I4842" s="145" t="s">
        <v>181</v>
      </c>
      <c r="J4842" s="141" t="str">
        <f>VLOOKUP(I4842,Customers[],2,FALSE)</f>
        <v>ရွှေမြင်း(ရွှေခြင်္သေ့)</v>
      </c>
      <c r="K4842" s="141" t="str">
        <f>VLOOKUP(I4842,Customers[],4,FALSE)</f>
        <v>Meiktila</v>
      </c>
      <c r="L4842" s="32" t="str">
        <f>VLOOKUP(Table85[[#This Row],[CustomerID]],Table!H:K,3,0)</f>
        <v>မိတ္ထီလာ</v>
      </c>
      <c r="M4842" s="141" t="str">
        <f>VLOOKUP(I4842,Customers[],5,FALSE)</f>
        <v>WholeSales/Contract</v>
      </c>
      <c r="N4842" s="145" t="s">
        <v>10</v>
      </c>
      <c r="O4842" s="146" t="s">
        <v>220</v>
      </c>
      <c r="P4842" s="141" t="str">
        <f>VLOOKUP(O4842,Stock[],2,FALSE)</f>
        <v>မြန်မာရှောက်ပျား</v>
      </c>
      <c r="Q4842" s="147">
        <f>VLOOKUP(O4842,Stock[],3,FALSE)</f>
        <v>0.64</v>
      </c>
      <c r="R4842" s="147">
        <f>VLOOKUP(O4842,Stock[],4,FALSE)</f>
        <v>14</v>
      </c>
      <c r="S4842" s="146"/>
      <c r="T4842" s="147">
        <f>(DailySales!$S4842/DailySales!$R4842)+DailySales!$U4842</f>
        <v>10</v>
      </c>
      <c r="U4842" s="146">
        <v>10</v>
      </c>
      <c r="V4842" s="148">
        <f>+DailySales!$T4842*DailySales!$R4842</f>
        <v>140</v>
      </c>
      <c r="W4842" s="148">
        <f>+DailySales!$V4842*DailySales!$Q4842</f>
        <v>89.600000000000009</v>
      </c>
      <c r="X4842" s="148">
        <f>VLOOKUP(O4842,Stock[],6,FALSE)</f>
        <v>1370</v>
      </c>
      <c r="Y4842" s="148">
        <f>+DailySales!$V4842*DailySales!$X4842</f>
        <v>191800</v>
      </c>
      <c r="Z4842" s="146"/>
      <c r="AA4842" s="146"/>
      <c r="AB4842" s="146"/>
      <c r="AC4842" s="146"/>
      <c r="AD4842" s="146"/>
      <c r="AE4842" s="149"/>
      <c r="AF4842" s="150"/>
      <c r="AG4842" s="151"/>
      <c r="AH4842" s="150"/>
      <c r="AI4842" s="151"/>
      <c r="AJ4842" s="150"/>
      <c r="AK4842" s="151"/>
      <c r="AL4842" s="34"/>
      <c r="AM4842" s="39"/>
      <c r="AN484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191800</v>
      </c>
    </row>
    <row r="4843" spans="1:40" ht="19.5" customHeight="1" x14ac:dyDescent="0.25">
      <c r="A4843" s="141">
        <f t="shared" si="882"/>
        <v>2026</v>
      </c>
      <c r="B4843" s="141">
        <f t="shared" si="883"/>
        <v>3</v>
      </c>
      <c r="C4843" s="154">
        <v>46084</v>
      </c>
      <c r="D4843" s="142">
        <f t="shared" ca="1" si="884"/>
        <v>46097</v>
      </c>
      <c r="E4843" s="142" t="str">
        <f t="shared" ca="1" si="885"/>
        <v>0-Months</v>
      </c>
      <c r="F4843" s="142" t="str">
        <f>VLOOKUP(O4843,Stock[],5,FALSE)</f>
        <v>BE</v>
      </c>
      <c r="G4843" s="143" t="s">
        <v>3999</v>
      </c>
      <c r="H4843" s="144"/>
      <c r="I4843" s="145" t="s">
        <v>181</v>
      </c>
      <c r="J4843" s="141" t="str">
        <f>VLOOKUP(I4843,Customers[],2,FALSE)</f>
        <v>ရွှေမြင်း(ရွှေခြင်္သေ့)</v>
      </c>
      <c r="K4843" s="141" t="str">
        <f>VLOOKUP(I4843,Customers[],4,FALSE)</f>
        <v>Meiktila</v>
      </c>
      <c r="L4843" s="32" t="str">
        <f>VLOOKUP(Table85[[#This Row],[CustomerID]],Table!H:K,3,0)</f>
        <v>မိတ္ထီလာ</v>
      </c>
      <c r="M4843" s="141" t="str">
        <f>VLOOKUP(I4843,Customers[],5,FALSE)</f>
        <v>WholeSales/Contract</v>
      </c>
      <c r="N4843" s="145" t="s">
        <v>10</v>
      </c>
      <c r="O4843" s="146" t="s">
        <v>217</v>
      </c>
      <c r="P4843" s="141" t="str">
        <f>VLOOKUP(O4843,Stock[],2,FALSE)</f>
        <v>လိမ္မော်ဖြူ</v>
      </c>
      <c r="Q4843" s="147">
        <f>VLOOKUP(O4843,Stock[],3,FALSE)</f>
        <v>0.64</v>
      </c>
      <c r="R4843" s="147">
        <f>VLOOKUP(O4843,Stock[],4,FALSE)</f>
        <v>24</v>
      </c>
      <c r="S4843" s="146"/>
      <c r="T4843" s="147">
        <f>(DailySales!$S4843/DailySales!$R4843)+DailySales!$U4843</f>
        <v>30</v>
      </c>
      <c r="U4843" s="146">
        <v>30</v>
      </c>
      <c r="V4843" s="148">
        <f>+DailySales!$T4843*DailySales!$R4843</f>
        <v>720</v>
      </c>
      <c r="W4843" s="148">
        <f>+DailySales!$V4843*DailySales!$Q4843</f>
        <v>460.8</v>
      </c>
      <c r="X4843" s="148">
        <f>VLOOKUP(O4843,Stock[],6,FALSE)</f>
        <v>1330</v>
      </c>
      <c r="Y4843" s="148">
        <f>+DailySales!$V4843*DailySales!$X4843</f>
        <v>957600</v>
      </c>
      <c r="Z4843" s="146"/>
      <c r="AA4843" s="146"/>
      <c r="AB4843" s="146"/>
      <c r="AC4843" s="146"/>
      <c r="AD4843" s="146"/>
      <c r="AE4843" s="149"/>
      <c r="AF4843" s="150"/>
      <c r="AG4843" s="151"/>
      <c r="AH4843" s="150"/>
      <c r="AI4843" s="151"/>
      <c r="AJ4843" s="150"/>
      <c r="AK4843" s="151"/>
      <c r="AL4843" s="34"/>
      <c r="AM4843" s="39"/>
      <c r="AN484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4844" spans="1:40" ht="19.5" customHeight="1" x14ac:dyDescent="0.25">
      <c r="A4844" s="141">
        <f t="shared" si="882"/>
        <v>2026</v>
      </c>
      <c r="B4844" s="141">
        <f t="shared" si="883"/>
        <v>3</v>
      </c>
      <c r="C4844" s="154">
        <v>46084</v>
      </c>
      <c r="D4844" s="142">
        <f t="shared" ca="1" si="884"/>
        <v>46097</v>
      </c>
      <c r="E4844" s="142" t="str">
        <f t="shared" ca="1" si="885"/>
        <v>0-Months</v>
      </c>
      <c r="F4844" s="142" t="str">
        <f>VLOOKUP(O4844,Stock[],5,FALSE)</f>
        <v>BE</v>
      </c>
      <c r="G4844" s="143" t="s">
        <v>3999</v>
      </c>
      <c r="H4844" s="144"/>
      <c r="I4844" s="145" t="s">
        <v>181</v>
      </c>
      <c r="J4844" s="141" t="str">
        <f>VLOOKUP(I4844,Customers[],2,FALSE)</f>
        <v>ရွှေမြင်း(ရွှေခြင်္သေ့)</v>
      </c>
      <c r="K4844" s="141" t="str">
        <f>VLOOKUP(I4844,Customers[],4,FALSE)</f>
        <v>Meiktila</v>
      </c>
      <c r="L4844" s="32" t="str">
        <f>VLOOKUP(Table85[[#This Row],[CustomerID]],Table!H:K,3,0)</f>
        <v>မိတ္ထီလာ</v>
      </c>
      <c r="M4844" s="141" t="str">
        <f>VLOOKUP(I4844,Customers[],5,FALSE)</f>
        <v>WholeSales/Contract</v>
      </c>
      <c r="N4844" s="145" t="s">
        <v>10</v>
      </c>
      <c r="O4844" s="146" t="s">
        <v>2120</v>
      </c>
      <c r="P4844" s="141" t="str">
        <f>VLOOKUP(O4844,Stock[],2,FALSE)</f>
        <v>ဇေ အရက်သန့်</v>
      </c>
      <c r="Q4844" s="147">
        <f>VLOOKUP(O4844,Stock[],3,FALSE)</f>
        <v>0.64</v>
      </c>
      <c r="R4844" s="147">
        <f>VLOOKUP(O4844,Stock[],4,FALSE)</f>
        <v>14</v>
      </c>
      <c r="S4844" s="146"/>
      <c r="T4844" s="147">
        <f>(DailySales!$S4844/DailySales!$R4844)+DailySales!$U4844</f>
        <v>20</v>
      </c>
      <c r="U4844" s="146">
        <v>20</v>
      </c>
      <c r="V4844" s="148">
        <f>+DailySales!$T4844*DailySales!$R4844</f>
        <v>280</v>
      </c>
      <c r="W4844" s="148">
        <f>+DailySales!$V4844*DailySales!$Q4844</f>
        <v>179.20000000000002</v>
      </c>
      <c r="X4844" s="148">
        <f>VLOOKUP(O4844,Stock[],6,FALSE)</f>
        <v>1380</v>
      </c>
      <c r="Y4844" s="148">
        <f>+DailySales!$V4844*DailySales!$X4844</f>
        <v>386400</v>
      </c>
      <c r="Z4844" s="146"/>
      <c r="AA4844" s="146"/>
      <c r="AB4844" s="146"/>
      <c r="AC4844" s="146"/>
      <c r="AD4844" s="146"/>
      <c r="AE4844" s="149"/>
      <c r="AF4844" s="150"/>
      <c r="AG4844" s="151"/>
      <c r="AH4844" s="150"/>
      <c r="AI4844" s="151"/>
      <c r="AJ4844" s="150"/>
      <c r="AK4844" s="151"/>
      <c r="AL4844" s="34"/>
      <c r="AM4844" s="39"/>
      <c r="AN484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386400</v>
      </c>
    </row>
    <row r="4845" spans="1:40" ht="19.5" customHeight="1" x14ac:dyDescent="0.25">
      <c r="A4845" s="141">
        <f t="shared" ref="A4845:A4857" si="886">YEAR(C4845)</f>
        <v>2026</v>
      </c>
      <c r="B4845" s="141">
        <f t="shared" ref="B4845:B4857" si="887">MONTH(C4845)</f>
        <v>3</v>
      </c>
      <c r="C4845" s="154">
        <v>46084</v>
      </c>
      <c r="D4845" s="142">
        <f t="shared" ref="D4845:D4857" ca="1" si="888">TODAY()</f>
        <v>46097</v>
      </c>
      <c r="E4845" s="142" t="str">
        <f t="shared" ref="E4845:E4857" ca="1" si="889">DATEDIF(C4845,D4845,"M")&amp;"-Months"</f>
        <v>0-Months</v>
      </c>
      <c r="F4845" s="142" t="str">
        <f>VLOOKUP(O4845,Stock[],5,FALSE)</f>
        <v>BE</v>
      </c>
      <c r="G4845" s="143" t="s">
        <v>3999</v>
      </c>
      <c r="H4845" s="144"/>
      <c r="I4845" s="145" t="s">
        <v>181</v>
      </c>
      <c r="J4845" s="141" t="str">
        <f>VLOOKUP(I4845,Customers[],2,FALSE)</f>
        <v>ရွှေမြင်း(ရွှေခြင်္သေ့)</v>
      </c>
      <c r="K4845" s="141" t="str">
        <f>VLOOKUP(I4845,Customers[],4,FALSE)</f>
        <v>Meiktila</v>
      </c>
      <c r="L4845" s="32" t="str">
        <f>VLOOKUP(Table85[[#This Row],[CustomerID]],Table!H:K,3,0)</f>
        <v>မိတ္ထီလာ</v>
      </c>
      <c r="M4845" s="141" t="str">
        <f>VLOOKUP(I4845,Customers[],5,FALSE)</f>
        <v>WholeSales/Contract</v>
      </c>
      <c r="N4845" s="145" t="s">
        <v>10</v>
      </c>
      <c r="O4845" s="146" t="s">
        <v>2465</v>
      </c>
      <c r="P4845" s="141" t="str">
        <f>VLOOKUP(O4845,Stock[],2,FALSE)</f>
        <v>မိုးနဲကွန်ကီး</v>
      </c>
      <c r="Q4845" s="147">
        <f>VLOOKUP(O4845,Stock[],3,FALSE)</f>
        <v>0.64</v>
      </c>
      <c r="R4845" s="147">
        <f>VLOOKUP(O4845,Stock[],4,FALSE)</f>
        <v>14</v>
      </c>
      <c r="S4845" s="146"/>
      <c r="T4845" s="147">
        <f>(DailySales!$S4845/DailySales!$R4845)+DailySales!$U4845</f>
        <v>10</v>
      </c>
      <c r="U4845" s="146">
        <v>10</v>
      </c>
      <c r="V4845" s="148">
        <f>+DailySales!$T4845*DailySales!$R4845</f>
        <v>140</v>
      </c>
      <c r="W4845" s="148">
        <f>+DailySales!$V4845*DailySales!$Q4845</f>
        <v>89.600000000000009</v>
      </c>
      <c r="X4845" s="148">
        <f>VLOOKUP(O4845,Stock[],6,FALSE)</f>
        <v>1700</v>
      </c>
      <c r="Y4845" s="148">
        <f>+DailySales!$V4845*DailySales!$X4845</f>
        <v>238000</v>
      </c>
      <c r="Z4845" s="146"/>
      <c r="AA4845" s="146"/>
      <c r="AB4845" s="146"/>
      <c r="AC4845" s="146"/>
      <c r="AD4845" s="146"/>
      <c r="AE4845" s="149"/>
      <c r="AF4845" s="150"/>
      <c r="AG4845" s="151"/>
      <c r="AH4845" s="150"/>
      <c r="AI4845" s="151"/>
      <c r="AJ4845" s="150"/>
      <c r="AK4845" s="151"/>
      <c r="AL4845" s="34"/>
      <c r="AM4845" s="39"/>
      <c r="AN484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238000</v>
      </c>
    </row>
    <row r="4846" spans="1:40" ht="19.5" customHeight="1" x14ac:dyDescent="0.25">
      <c r="A4846" s="141">
        <f t="shared" si="886"/>
        <v>2026</v>
      </c>
      <c r="B4846" s="141">
        <f t="shared" si="887"/>
        <v>3</v>
      </c>
      <c r="C4846" s="154">
        <v>46084</v>
      </c>
      <c r="D4846" s="142">
        <f t="shared" ca="1" si="888"/>
        <v>46097</v>
      </c>
      <c r="E4846" s="142" t="str">
        <f t="shared" ca="1" si="889"/>
        <v>0-Months</v>
      </c>
      <c r="F4846" s="142" t="str">
        <f>VLOOKUP(O4846,Stock[],5,FALSE)</f>
        <v>BE</v>
      </c>
      <c r="G4846" s="143" t="s">
        <v>4000</v>
      </c>
      <c r="H4846" s="144"/>
      <c r="I4846" s="145" t="s">
        <v>233</v>
      </c>
      <c r="J4846" s="141" t="str">
        <f>VLOOKUP(I4846,Customers[],2,FALSE)</f>
        <v>ဦးဝင်းနိုင်</v>
      </c>
      <c r="K4846" s="141" t="str">
        <f>VLOOKUP(I4846,Customers[],4,FALSE)</f>
        <v>Wandwin</v>
      </c>
      <c r="L4846" s="32" t="str">
        <f>VLOOKUP(Table85[[#This Row],[CustomerID]],Table!H:K,3,0)</f>
        <v>လျှော်ပင်</v>
      </c>
      <c r="M4846" s="141" t="str">
        <f>VLOOKUP(I4846,Customers[],5,FALSE)</f>
        <v>WholeSales/Contract</v>
      </c>
      <c r="N4846" s="145" t="s">
        <v>10</v>
      </c>
      <c r="O4846" s="146" t="s">
        <v>240</v>
      </c>
      <c r="P4846" s="141" t="str">
        <f>VLOOKUP(O4846,Stock[],2,FALSE)</f>
        <v>သံပုရာအရက်</v>
      </c>
      <c r="Q4846" s="147">
        <f>VLOOKUP(O4846,Stock[],3,FALSE)</f>
        <v>0.64</v>
      </c>
      <c r="R4846" s="147">
        <f>VLOOKUP(O4846,Stock[],4,FALSE)</f>
        <v>14</v>
      </c>
      <c r="S4846" s="146"/>
      <c r="T4846" s="147">
        <f>(DailySales!$S4846/DailySales!$R4846)+DailySales!$U4846</f>
        <v>70</v>
      </c>
      <c r="U4846" s="146">
        <v>70</v>
      </c>
      <c r="V4846" s="148">
        <f>+DailySales!$T4846*DailySales!$R4846</f>
        <v>980</v>
      </c>
      <c r="W4846" s="148">
        <f>+DailySales!$V4846*DailySales!$Q4846</f>
        <v>627.20000000000005</v>
      </c>
      <c r="X4846" s="148">
        <f>VLOOKUP(O4846,Stock[],6,FALSE)</f>
        <v>1330</v>
      </c>
      <c r="Y4846" s="148">
        <f>+DailySales!$V4846*DailySales!$X4846</f>
        <v>1303400</v>
      </c>
      <c r="Z4846" s="146"/>
      <c r="AA4846" s="146"/>
      <c r="AB4846" s="146"/>
      <c r="AC4846" s="146"/>
      <c r="AD4846" s="146"/>
      <c r="AE4846" s="149"/>
      <c r="AF4846" s="150"/>
      <c r="AG4846" s="151"/>
      <c r="AH4846" s="150"/>
      <c r="AI4846" s="151"/>
      <c r="AJ4846" s="150"/>
      <c r="AK4846" s="151"/>
      <c r="AL4846" s="34"/>
      <c r="AM4846" s="39"/>
      <c r="AN484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1303400</v>
      </c>
    </row>
    <row r="4847" spans="1:40" ht="19.5" customHeight="1" x14ac:dyDescent="0.25">
      <c r="A4847" s="141">
        <f t="shared" si="886"/>
        <v>2026</v>
      </c>
      <c r="B4847" s="141">
        <f t="shared" si="887"/>
        <v>3</v>
      </c>
      <c r="C4847" s="154">
        <v>46084</v>
      </c>
      <c r="D4847" s="142">
        <f t="shared" ca="1" si="888"/>
        <v>46097</v>
      </c>
      <c r="E4847" s="142" t="str">
        <f t="shared" ca="1" si="889"/>
        <v>0-Months</v>
      </c>
      <c r="F4847" s="142" t="str">
        <f>VLOOKUP(O4847,Stock[],5,FALSE)</f>
        <v>BE</v>
      </c>
      <c r="G4847" s="143" t="s">
        <v>4000</v>
      </c>
      <c r="H4847" s="144"/>
      <c r="I4847" s="145" t="s">
        <v>233</v>
      </c>
      <c r="J4847" s="141" t="str">
        <f>VLOOKUP(I4847,Customers[],2,FALSE)</f>
        <v>ဦးဝင်းနိုင်</v>
      </c>
      <c r="K4847" s="141" t="str">
        <f>VLOOKUP(I4847,Customers[],4,FALSE)</f>
        <v>Wandwin</v>
      </c>
      <c r="L4847" s="32" t="str">
        <f>VLOOKUP(Table85[[#This Row],[CustomerID]],Table!H:K,3,0)</f>
        <v>လျှော်ပင်</v>
      </c>
      <c r="M4847" s="141" t="str">
        <f>VLOOKUP(I4847,Customers[],5,FALSE)</f>
        <v>WholeSales/Contract</v>
      </c>
      <c r="N4847" s="145" t="s">
        <v>10</v>
      </c>
      <c r="O4847" s="146" t="s">
        <v>220</v>
      </c>
      <c r="P4847" s="141" t="str">
        <f>VLOOKUP(O4847,Stock[],2,FALSE)</f>
        <v>မြန်မာရှောက်ပျား</v>
      </c>
      <c r="Q4847" s="147">
        <f>VLOOKUP(O4847,Stock[],3,FALSE)</f>
        <v>0.64</v>
      </c>
      <c r="R4847" s="147">
        <f>VLOOKUP(O4847,Stock[],4,FALSE)</f>
        <v>14</v>
      </c>
      <c r="S4847" s="146"/>
      <c r="T4847" s="147">
        <f>(DailySales!$S4847/DailySales!$R4847)+DailySales!$U4847</f>
        <v>50</v>
      </c>
      <c r="U4847" s="146">
        <v>50</v>
      </c>
      <c r="V4847" s="148">
        <f>+DailySales!$T4847*DailySales!$R4847</f>
        <v>700</v>
      </c>
      <c r="W4847" s="148">
        <f>+DailySales!$V4847*DailySales!$Q4847</f>
        <v>448</v>
      </c>
      <c r="X4847" s="148">
        <f>VLOOKUP(O4847,Stock[],6,FALSE)</f>
        <v>1370</v>
      </c>
      <c r="Y4847" s="148">
        <f>+DailySales!$V4847*DailySales!$X4847</f>
        <v>959000</v>
      </c>
      <c r="Z4847" s="146"/>
      <c r="AA4847" s="146"/>
      <c r="AB4847" s="146"/>
      <c r="AC4847" s="146"/>
      <c r="AD4847" s="146"/>
      <c r="AE4847" s="149"/>
      <c r="AF4847" s="150"/>
      <c r="AG4847" s="151"/>
      <c r="AH4847" s="150"/>
      <c r="AI4847" s="151"/>
      <c r="AJ4847" s="150"/>
      <c r="AK4847" s="151"/>
      <c r="AL4847" s="34"/>
      <c r="AM4847" s="39"/>
      <c r="AN484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959000</v>
      </c>
    </row>
    <row r="4848" spans="1:40" ht="19.5" customHeight="1" x14ac:dyDescent="0.25">
      <c r="A4848" s="141">
        <f t="shared" si="886"/>
        <v>2026</v>
      </c>
      <c r="B4848" s="141">
        <f t="shared" si="887"/>
        <v>3</v>
      </c>
      <c r="C4848" s="154">
        <v>46084</v>
      </c>
      <c r="D4848" s="142">
        <f t="shared" ca="1" si="888"/>
        <v>46097</v>
      </c>
      <c r="E4848" s="142" t="str">
        <f t="shared" ca="1" si="889"/>
        <v>0-Months</v>
      </c>
      <c r="F4848" s="142" t="str">
        <f>VLOOKUP(O4848,Stock[],5,FALSE)</f>
        <v>BE</v>
      </c>
      <c r="G4848" s="143" t="s">
        <v>4000</v>
      </c>
      <c r="H4848" s="144"/>
      <c r="I4848" s="145" t="s">
        <v>233</v>
      </c>
      <c r="J4848" s="141" t="str">
        <f>VLOOKUP(I4848,Customers[],2,FALSE)</f>
        <v>ဦးဝင်းနိုင်</v>
      </c>
      <c r="K4848" s="141" t="str">
        <f>VLOOKUP(I4848,Customers[],4,FALSE)</f>
        <v>Wandwin</v>
      </c>
      <c r="L4848" s="32" t="str">
        <f>VLOOKUP(Table85[[#This Row],[CustomerID]],Table!H:K,3,0)</f>
        <v>လျှော်ပင်</v>
      </c>
      <c r="M4848" s="141" t="str">
        <f>VLOOKUP(I4848,Customers[],5,FALSE)</f>
        <v>WholeSales/Contract</v>
      </c>
      <c r="N4848" s="145" t="s">
        <v>10</v>
      </c>
      <c r="O4848" s="146" t="s">
        <v>217</v>
      </c>
      <c r="P4848" s="141" t="str">
        <f>VLOOKUP(O4848,Stock[],2,FALSE)</f>
        <v>လိမ္မော်ဖြူ</v>
      </c>
      <c r="Q4848" s="147">
        <f>VLOOKUP(O4848,Stock[],3,FALSE)</f>
        <v>0.64</v>
      </c>
      <c r="R4848" s="147">
        <f>VLOOKUP(O4848,Stock[],4,FALSE)</f>
        <v>24</v>
      </c>
      <c r="S4848" s="146"/>
      <c r="T4848" s="147">
        <f>(DailySales!$S4848/DailySales!$R4848)+DailySales!$U4848</f>
        <v>10</v>
      </c>
      <c r="U4848" s="146">
        <v>10</v>
      </c>
      <c r="V4848" s="148">
        <f>+DailySales!$T4848*DailySales!$R4848</f>
        <v>240</v>
      </c>
      <c r="W4848" s="148">
        <f>+DailySales!$V4848*DailySales!$Q4848</f>
        <v>153.6</v>
      </c>
      <c r="X4848" s="148">
        <f>VLOOKUP(O4848,Stock[],6,FALSE)</f>
        <v>1330</v>
      </c>
      <c r="Y4848" s="148">
        <f>+DailySales!$V4848*DailySales!$X4848</f>
        <v>319200</v>
      </c>
      <c r="Z4848" s="146"/>
      <c r="AA4848" s="146"/>
      <c r="AB4848" s="146"/>
      <c r="AC4848" s="146"/>
      <c r="AD4848" s="146"/>
      <c r="AE4848" s="149"/>
      <c r="AF4848" s="150"/>
      <c r="AG4848" s="151"/>
      <c r="AH4848" s="150"/>
      <c r="AI4848" s="151"/>
      <c r="AJ4848" s="150"/>
      <c r="AK4848" s="151"/>
      <c r="AL4848" s="34"/>
      <c r="AM4848" s="39"/>
      <c r="AN484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319200</v>
      </c>
    </row>
    <row r="4849" spans="1:40" ht="19.5" customHeight="1" x14ac:dyDescent="0.25">
      <c r="A4849" s="141">
        <f t="shared" si="886"/>
        <v>2026</v>
      </c>
      <c r="B4849" s="141">
        <f t="shared" si="887"/>
        <v>3</v>
      </c>
      <c r="C4849" s="154">
        <v>46084</v>
      </c>
      <c r="D4849" s="142">
        <f t="shared" ca="1" si="888"/>
        <v>46097</v>
      </c>
      <c r="E4849" s="142" t="str">
        <f t="shared" ca="1" si="889"/>
        <v>0-Months</v>
      </c>
      <c r="F4849" s="142" t="str">
        <f>VLOOKUP(O4849,Stock[],5,FALSE)</f>
        <v>BE</v>
      </c>
      <c r="G4849" s="143" t="s">
        <v>4000</v>
      </c>
      <c r="H4849" s="144"/>
      <c r="I4849" s="145" t="s">
        <v>233</v>
      </c>
      <c r="J4849" s="141" t="str">
        <f>VLOOKUP(I4849,Customers[],2,FALSE)</f>
        <v>ဦးဝင်းနိုင်</v>
      </c>
      <c r="K4849" s="141" t="str">
        <f>VLOOKUP(I4849,Customers[],4,FALSE)</f>
        <v>Wandwin</v>
      </c>
      <c r="L4849" s="32" t="str">
        <f>VLOOKUP(Table85[[#This Row],[CustomerID]],Table!H:K,3,0)</f>
        <v>လျှော်ပင်</v>
      </c>
      <c r="M4849" s="141" t="str">
        <f>VLOOKUP(I4849,Customers[],5,FALSE)</f>
        <v>WholeSales/Contract</v>
      </c>
      <c r="N4849" s="145" t="s">
        <v>10</v>
      </c>
      <c r="O4849" s="146" t="s">
        <v>205</v>
      </c>
      <c r="P4849" s="141" t="str">
        <f>VLOOKUP(O4849,Stock[],2,FALSE)</f>
        <v>ကောင်းကြည် ကော် 25%  (1Ltr )</v>
      </c>
      <c r="Q4849" s="147">
        <f>VLOOKUP(O4849,Stock[],3,FALSE)</f>
        <v>1</v>
      </c>
      <c r="R4849" s="147">
        <f>VLOOKUP(O4849,Stock[],4,FALSE)</f>
        <v>12</v>
      </c>
      <c r="S4849" s="146"/>
      <c r="T4849" s="147">
        <f>(DailySales!$S4849/DailySales!$R4849)+DailySales!$U4849</f>
        <v>10</v>
      </c>
      <c r="U4849" s="146">
        <v>10</v>
      </c>
      <c r="V4849" s="148">
        <f>+DailySales!$T4849*DailySales!$R4849</f>
        <v>120</v>
      </c>
      <c r="W4849" s="148">
        <f>+DailySales!$V4849*DailySales!$Q4849</f>
        <v>120</v>
      </c>
      <c r="X4849" s="148">
        <f>VLOOKUP(O4849,Stock[],6,FALSE)</f>
        <v>1530</v>
      </c>
      <c r="Y4849" s="148">
        <f>+DailySales!$V4849*DailySales!$X4849</f>
        <v>183600</v>
      </c>
      <c r="Z4849" s="146"/>
      <c r="AA4849" s="146"/>
      <c r="AB4849" s="146"/>
      <c r="AC4849" s="146"/>
      <c r="AD4849" s="146"/>
      <c r="AE4849" s="149"/>
      <c r="AF4849" s="150"/>
      <c r="AG4849" s="151"/>
      <c r="AH4849" s="150"/>
      <c r="AI4849" s="151"/>
      <c r="AJ4849" s="150"/>
      <c r="AK4849" s="151"/>
      <c r="AL4849" s="34"/>
      <c r="AM4849" s="39"/>
      <c r="AN484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183600</v>
      </c>
    </row>
    <row r="4850" spans="1:40" ht="19.5" customHeight="1" x14ac:dyDescent="0.25">
      <c r="A4850" s="141">
        <f t="shared" si="886"/>
        <v>2026</v>
      </c>
      <c r="B4850" s="141">
        <f t="shared" si="887"/>
        <v>3</v>
      </c>
      <c r="C4850" s="154">
        <v>46084</v>
      </c>
      <c r="D4850" s="142">
        <f t="shared" ca="1" si="888"/>
        <v>46097</v>
      </c>
      <c r="E4850" s="142" t="str">
        <f t="shared" ca="1" si="889"/>
        <v>0-Months</v>
      </c>
      <c r="F4850" s="142" t="str">
        <f>VLOOKUP(O4850,Stock[],5,FALSE)</f>
        <v>BE</v>
      </c>
      <c r="G4850" s="143" t="s">
        <v>4001</v>
      </c>
      <c r="H4850" s="144"/>
      <c r="I4850" s="145" t="s">
        <v>180</v>
      </c>
      <c r="J4850" s="141" t="str">
        <f>VLOOKUP(I4850,Customers[],2,FALSE)</f>
        <v>ရွှေမြင်း</v>
      </c>
      <c r="K4850" s="141" t="str">
        <f>VLOOKUP(I4850,Customers[],4,FALSE)</f>
        <v>Meiktila</v>
      </c>
      <c r="L4850" s="32" t="str">
        <f>VLOOKUP(Table85[[#This Row],[CustomerID]],Table!H:K,3,0)</f>
        <v>မိတ္ထီလာ</v>
      </c>
      <c r="M4850" s="141" t="str">
        <f>VLOOKUP(I4850,Customers[],5,FALSE)</f>
        <v>WholeSales/Contract</v>
      </c>
      <c r="N4850" s="145" t="s">
        <v>10</v>
      </c>
      <c r="O4850" s="146" t="s">
        <v>240</v>
      </c>
      <c r="P4850" s="141" t="str">
        <f>VLOOKUP(O4850,Stock[],2,FALSE)</f>
        <v>သံပုရာအရက်</v>
      </c>
      <c r="Q4850" s="147">
        <f>VLOOKUP(O4850,Stock[],3,FALSE)</f>
        <v>0.64</v>
      </c>
      <c r="R4850" s="147">
        <f>VLOOKUP(O4850,Stock[],4,FALSE)</f>
        <v>14</v>
      </c>
      <c r="S4850" s="146"/>
      <c r="T4850" s="147">
        <f>(DailySales!$S4850/DailySales!$R4850)+DailySales!$U4850</f>
        <v>20</v>
      </c>
      <c r="U4850" s="146">
        <v>20</v>
      </c>
      <c r="V4850" s="148">
        <f>+DailySales!$T4850*DailySales!$R4850</f>
        <v>280</v>
      </c>
      <c r="W4850" s="148">
        <f>+DailySales!$V4850*DailySales!$Q4850</f>
        <v>179.20000000000002</v>
      </c>
      <c r="X4850" s="148">
        <f>VLOOKUP(O4850,Stock[],6,FALSE)</f>
        <v>1330</v>
      </c>
      <c r="Y4850" s="148">
        <f>+DailySales!$V4850*DailySales!$X4850</f>
        <v>372400</v>
      </c>
      <c r="Z4850" s="146"/>
      <c r="AA4850" s="146"/>
      <c r="AB4850" s="146"/>
      <c r="AC4850" s="146"/>
      <c r="AD4850" s="146"/>
      <c r="AE4850" s="149"/>
      <c r="AF4850" s="150"/>
      <c r="AG4850" s="151"/>
      <c r="AH4850" s="150"/>
      <c r="AI4850" s="151"/>
      <c r="AJ4850" s="150"/>
      <c r="AK4850" s="151"/>
      <c r="AL4850" s="34"/>
      <c r="AM4850" s="39"/>
      <c r="AN485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4851" spans="1:40" ht="19.5" customHeight="1" x14ac:dyDescent="0.25">
      <c r="A4851" s="141">
        <f t="shared" si="886"/>
        <v>2026</v>
      </c>
      <c r="B4851" s="141">
        <f t="shared" si="887"/>
        <v>3</v>
      </c>
      <c r="C4851" s="154">
        <v>46084</v>
      </c>
      <c r="D4851" s="142">
        <f t="shared" ca="1" si="888"/>
        <v>46097</v>
      </c>
      <c r="E4851" s="142" t="str">
        <f t="shared" ca="1" si="889"/>
        <v>0-Months</v>
      </c>
      <c r="F4851" s="142" t="str">
        <f>VLOOKUP(O4851,Stock[],5,FALSE)</f>
        <v>BE</v>
      </c>
      <c r="G4851" s="143" t="s">
        <v>4001</v>
      </c>
      <c r="H4851" s="144"/>
      <c r="I4851" s="145" t="s">
        <v>180</v>
      </c>
      <c r="J4851" s="141" t="str">
        <f>VLOOKUP(I4851,Customers[],2,FALSE)</f>
        <v>ရွှေမြင်း</v>
      </c>
      <c r="K4851" s="141" t="str">
        <f>VLOOKUP(I4851,Customers[],4,FALSE)</f>
        <v>Meiktila</v>
      </c>
      <c r="L4851" s="32" t="str">
        <f>VLOOKUP(Table85[[#This Row],[CustomerID]],Table!H:K,3,0)</f>
        <v>မိတ္ထီလာ</v>
      </c>
      <c r="M4851" s="141" t="str">
        <f>VLOOKUP(I4851,Customers[],5,FALSE)</f>
        <v>WholeSales/Contract</v>
      </c>
      <c r="N4851" s="145" t="s">
        <v>10</v>
      </c>
      <c r="O4851" s="146" t="s">
        <v>217</v>
      </c>
      <c r="P4851" s="141" t="str">
        <f>VLOOKUP(O4851,Stock[],2,FALSE)</f>
        <v>လိမ္မော်ဖြူ</v>
      </c>
      <c r="Q4851" s="147">
        <f>VLOOKUP(O4851,Stock[],3,FALSE)</f>
        <v>0.64</v>
      </c>
      <c r="R4851" s="147">
        <f>VLOOKUP(O4851,Stock[],4,FALSE)</f>
        <v>24</v>
      </c>
      <c r="S4851" s="146"/>
      <c r="T4851" s="147">
        <f>(DailySales!$S4851/DailySales!$R4851)+DailySales!$U4851</f>
        <v>60</v>
      </c>
      <c r="U4851" s="146">
        <v>60</v>
      </c>
      <c r="V4851" s="148">
        <f>+DailySales!$T4851*DailySales!$R4851</f>
        <v>1440</v>
      </c>
      <c r="W4851" s="148">
        <f>+DailySales!$V4851*DailySales!$Q4851</f>
        <v>921.6</v>
      </c>
      <c r="X4851" s="148">
        <f>VLOOKUP(O4851,Stock[],6,FALSE)</f>
        <v>1330</v>
      </c>
      <c r="Y4851" s="148">
        <f>+DailySales!$V4851*DailySales!$X4851</f>
        <v>1915200</v>
      </c>
      <c r="Z4851" s="146"/>
      <c r="AA4851" s="146"/>
      <c r="AB4851" s="146"/>
      <c r="AC4851" s="146"/>
      <c r="AD4851" s="146"/>
      <c r="AE4851" s="149"/>
      <c r="AF4851" s="150"/>
      <c r="AG4851" s="151"/>
      <c r="AH4851" s="150"/>
      <c r="AI4851" s="151"/>
      <c r="AJ4851" s="150"/>
      <c r="AK4851" s="151"/>
      <c r="AL4851" s="34"/>
      <c r="AM4851" s="39"/>
      <c r="AN485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1915200</v>
      </c>
    </row>
    <row r="4852" spans="1:40" ht="19.5" customHeight="1" x14ac:dyDescent="0.25">
      <c r="A4852" s="141">
        <f t="shared" si="886"/>
        <v>2026</v>
      </c>
      <c r="B4852" s="141">
        <f t="shared" si="887"/>
        <v>3</v>
      </c>
      <c r="C4852" s="154">
        <v>46084</v>
      </c>
      <c r="D4852" s="142">
        <f t="shared" ca="1" si="888"/>
        <v>46097</v>
      </c>
      <c r="E4852" s="142" t="str">
        <f t="shared" ca="1" si="889"/>
        <v>0-Months</v>
      </c>
      <c r="F4852" s="142" t="str">
        <f>VLOOKUP(O4852,Stock[],5,FALSE)</f>
        <v>BE</v>
      </c>
      <c r="G4852" s="143" t="s">
        <v>4001</v>
      </c>
      <c r="H4852" s="144"/>
      <c r="I4852" s="145" t="s">
        <v>180</v>
      </c>
      <c r="J4852" s="141" t="str">
        <f>VLOOKUP(I4852,Customers[],2,FALSE)</f>
        <v>ရွှေမြင်း</v>
      </c>
      <c r="K4852" s="141" t="str">
        <f>VLOOKUP(I4852,Customers[],4,FALSE)</f>
        <v>Meiktila</v>
      </c>
      <c r="L4852" s="32" t="str">
        <f>VLOOKUP(Table85[[#This Row],[CustomerID]],Table!H:K,3,0)</f>
        <v>မိတ္ထီလာ</v>
      </c>
      <c r="M4852" s="141" t="str">
        <f>VLOOKUP(I4852,Customers[],5,FALSE)</f>
        <v>WholeSales/Contract</v>
      </c>
      <c r="N4852" s="145" t="s">
        <v>10</v>
      </c>
      <c r="O4852" s="146" t="s">
        <v>3986</v>
      </c>
      <c r="P4852" s="141" t="str">
        <f>VLOOKUP(O4852,Stock[],2,FALSE)</f>
        <v>ဒဂုံနာနတ်</v>
      </c>
      <c r="Q4852" s="147">
        <f>VLOOKUP(O4852,Stock[],3,FALSE)</f>
        <v>0.64</v>
      </c>
      <c r="R4852" s="147">
        <f>VLOOKUP(O4852,Stock[],4,FALSE)</f>
        <v>24</v>
      </c>
      <c r="S4852" s="146"/>
      <c r="T4852" s="147">
        <f>(DailySales!$S4852/DailySales!$R4852)+DailySales!$U4852</f>
        <v>10</v>
      </c>
      <c r="U4852" s="146">
        <v>10</v>
      </c>
      <c r="V4852" s="148">
        <f>+DailySales!$T4852*DailySales!$R4852</f>
        <v>240</v>
      </c>
      <c r="W4852" s="148">
        <f>+DailySales!$V4852*DailySales!$Q4852</f>
        <v>153.6</v>
      </c>
      <c r="X4852" s="148">
        <f>VLOOKUP(O4852,Stock[],6,FALSE)</f>
        <v>1330</v>
      </c>
      <c r="Y4852" s="148">
        <f>+DailySales!$V4852*DailySales!$X4852</f>
        <v>319200</v>
      </c>
      <c r="Z4852" s="146"/>
      <c r="AA4852" s="146"/>
      <c r="AB4852" s="146"/>
      <c r="AC4852" s="146"/>
      <c r="AD4852" s="146"/>
      <c r="AE4852" s="149"/>
      <c r="AF4852" s="150"/>
      <c r="AG4852" s="151"/>
      <c r="AH4852" s="150"/>
      <c r="AI4852" s="151"/>
      <c r="AJ4852" s="150"/>
      <c r="AK4852" s="151"/>
      <c r="AL4852" s="34"/>
      <c r="AM4852" s="39"/>
      <c r="AN485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319200</v>
      </c>
    </row>
    <row r="4853" spans="1:40" ht="19.5" customHeight="1" x14ac:dyDescent="0.25">
      <c r="A4853" s="141">
        <f t="shared" si="886"/>
        <v>2026</v>
      </c>
      <c r="B4853" s="141">
        <f t="shared" si="887"/>
        <v>3</v>
      </c>
      <c r="C4853" s="154">
        <v>46084</v>
      </c>
      <c r="D4853" s="142">
        <f t="shared" ca="1" si="888"/>
        <v>46097</v>
      </c>
      <c r="E4853" s="142" t="str">
        <f t="shared" ca="1" si="889"/>
        <v>0-Months</v>
      </c>
      <c r="F4853" s="142" t="str">
        <f>VLOOKUP(O4853,Stock[],5,FALSE)</f>
        <v>BE</v>
      </c>
      <c r="G4853" s="143" t="s">
        <v>4002</v>
      </c>
      <c r="H4853" s="144"/>
      <c r="I4853" s="145" t="s">
        <v>180</v>
      </c>
      <c r="J4853" s="141" t="str">
        <f>VLOOKUP(I4853,Customers[],2,FALSE)</f>
        <v>ရွှေမြင်း</v>
      </c>
      <c r="K4853" s="141" t="str">
        <f>VLOOKUP(I4853,Customers[],4,FALSE)</f>
        <v>Meiktila</v>
      </c>
      <c r="L4853" s="32" t="str">
        <f>VLOOKUP(Table85[[#This Row],[CustomerID]],Table!H:K,3,0)</f>
        <v>မိတ္ထီလာ</v>
      </c>
      <c r="M4853" s="141" t="str">
        <f>VLOOKUP(I4853,Customers[],5,FALSE)</f>
        <v>WholeSales/Contract</v>
      </c>
      <c r="N4853" s="145" t="s">
        <v>10</v>
      </c>
      <c r="O4853" s="146" t="s">
        <v>220</v>
      </c>
      <c r="P4853" s="141" t="str">
        <f>VLOOKUP(O4853,Stock[],2,FALSE)</f>
        <v>မြန်မာရှောက်ပျား</v>
      </c>
      <c r="Q4853" s="147">
        <f>VLOOKUP(O4853,Stock[],3,FALSE)</f>
        <v>0.64</v>
      </c>
      <c r="R4853" s="147">
        <f>VLOOKUP(O4853,Stock[],4,FALSE)</f>
        <v>14</v>
      </c>
      <c r="S4853" s="146"/>
      <c r="T4853" s="147">
        <f>(DailySales!$S4853/DailySales!$R4853)+DailySales!$U4853</f>
        <v>30</v>
      </c>
      <c r="U4853" s="146">
        <v>30</v>
      </c>
      <c r="V4853" s="148">
        <f>+DailySales!$T4853*DailySales!$R4853</f>
        <v>420</v>
      </c>
      <c r="W4853" s="148">
        <f>+DailySales!$V4853*DailySales!$Q4853</f>
        <v>268.8</v>
      </c>
      <c r="X4853" s="148">
        <f>VLOOKUP(O4853,Stock[],6,FALSE)</f>
        <v>1370</v>
      </c>
      <c r="Y4853" s="148">
        <f>+DailySales!$V4853*DailySales!$X4853</f>
        <v>575400</v>
      </c>
      <c r="Z4853" s="146"/>
      <c r="AA4853" s="146"/>
      <c r="AB4853" s="146"/>
      <c r="AC4853" s="146"/>
      <c r="AD4853" s="146"/>
      <c r="AE4853" s="149"/>
      <c r="AF4853" s="150"/>
      <c r="AG4853" s="151"/>
      <c r="AH4853" s="150"/>
      <c r="AI4853" s="151"/>
      <c r="AJ4853" s="150"/>
      <c r="AK4853" s="151"/>
      <c r="AL4853" s="34"/>
      <c r="AM4853" s="39"/>
      <c r="AN485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575400</v>
      </c>
    </row>
    <row r="4854" spans="1:40" ht="19.5" customHeight="1" x14ac:dyDescent="0.25">
      <c r="A4854" s="141">
        <f t="shared" si="886"/>
        <v>2026</v>
      </c>
      <c r="B4854" s="141">
        <f t="shared" si="887"/>
        <v>3</v>
      </c>
      <c r="C4854" s="154">
        <v>46084</v>
      </c>
      <c r="D4854" s="142">
        <f t="shared" ca="1" si="888"/>
        <v>46097</v>
      </c>
      <c r="E4854" s="142" t="str">
        <f t="shared" ca="1" si="889"/>
        <v>0-Months</v>
      </c>
      <c r="F4854" s="142" t="str">
        <f>VLOOKUP(O4854,Stock[],5,FALSE)</f>
        <v>BE</v>
      </c>
      <c r="G4854" s="143" t="s">
        <v>4002</v>
      </c>
      <c r="H4854" s="144"/>
      <c r="I4854" s="145" t="s">
        <v>180</v>
      </c>
      <c r="J4854" s="141" t="str">
        <f>VLOOKUP(I4854,Customers[],2,FALSE)</f>
        <v>ရွှေမြင်း</v>
      </c>
      <c r="K4854" s="141" t="str">
        <f>VLOOKUP(I4854,Customers[],4,FALSE)</f>
        <v>Meiktila</v>
      </c>
      <c r="L4854" s="32" t="str">
        <f>VLOOKUP(Table85[[#This Row],[CustomerID]],Table!H:K,3,0)</f>
        <v>မိတ္ထီလာ</v>
      </c>
      <c r="M4854" s="141" t="str">
        <f>VLOOKUP(I4854,Customers[],5,FALSE)</f>
        <v>WholeSales/Contract</v>
      </c>
      <c r="N4854" s="145" t="s">
        <v>10</v>
      </c>
      <c r="O4854" s="146" t="s">
        <v>217</v>
      </c>
      <c r="P4854" s="141" t="str">
        <f>VLOOKUP(O4854,Stock[],2,FALSE)</f>
        <v>လိမ္မော်ဖြူ</v>
      </c>
      <c r="Q4854" s="147">
        <f>VLOOKUP(O4854,Stock[],3,FALSE)</f>
        <v>0.64</v>
      </c>
      <c r="R4854" s="147">
        <f>VLOOKUP(O4854,Stock[],4,FALSE)</f>
        <v>24</v>
      </c>
      <c r="S4854" s="146"/>
      <c r="T4854" s="147">
        <f>(DailySales!$S4854/DailySales!$R4854)+DailySales!$U4854</f>
        <v>50</v>
      </c>
      <c r="U4854" s="146">
        <v>50</v>
      </c>
      <c r="V4854" s="148">
        <f>+DailySales!$T4854*DailySales!$R4854</f>
        <v>1200</v>
      </c>
      <c r="W4854" s="148">
        <f>+DailySales!$V4854*DailySales!$Q4854</f>
        <v>768</v>
      </c>
      <c r="X4854" s="148">
        <f>VLOOKUP(O4854,Stock[],6,FALSE)</f>
        <v>1330</v>
      </c>
      <c r="Y4854" s="148">
        <f>+DailySales!$V4854*DailySales!$X4854</f>
        <v>1596000</v>
      </c>
      <c r="Z4854" s="146"/>
      <c r="AA4854" s="146"/>
      <c r="AB4854" s="146"/>
      <c r="AC4854" s="146"/>
      <c r="AD4854" s="146"/>
      <c r="AE4854" s="149"/>
      <c r="AF4854" s="150"/>
      <c r="AG4854" s="151"/>
      <c r="AH4854" s="150"/>
      <c r="AI4854" s="151"/>
      <c r="AJ4854" s="150"/>
      <c r="AK4854" s="151"/>
      <c r="AL4854" s="34"/>
      <c r="AM4854" s="39"/>
      <c r="AN485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1596000</v>
      </c>
    </row>
    <row r="4855" spans="1:40" ht="19.5" customHeight="1" x14ac:dyDescent="0.25">
      <c r="A4855" s="141">
        <f t="shared" si="886"/>
        <v>2026</v>
      </c>
      <c r="B4855" s="141">
        <f t="shared" si="887"/>
        <v>3</v>
      </c>
      <c r="C4855" s="154">
        <v>46084</v>
      </c>
      <c r="D4855" s="142">
        <f t="shared" ca="1" si="888"/>
        <v>46097</v>
      </c>
      <c r="E4855" s="142" t="str">
        <f t="shared" ca="1" si="889"/>
        <v>0-Months</v>
      </c>
      <c r="F4855" s="142" t="str">
        <f>VLOOKUP(O4855,Stock[],5,FALSE)</f>
        <v>BE</v>
      </c>
      <c r="G4855" s="143" t="s">
        <v>4002</v>
      </c>
      <c r="H4855" s="144"/>
      <c r="I4855" s="145" t="s">
        <v>180</v>
      </c>
      <c r="J4855" s="141" t="str">
        <f>VLOOKUP(I4855,Customers[],2,FALSE)</f>
        <v>ရွှေမြင်း</v>
      </c>
      <c r="K4855" s="141" t="str">
        <f>VLOOKUP(I4855,Customers[],4,FALSE)</f>
        <v>Meiktila</v>
      </c>
      <c r="L4855" s="32" t="str">
        <f>VLOOKUP(Table85[[#This Row],[CustomerID]],Table!H:K,3,0)</f>
        <v>မိတ္ထီလာ</v>
      </c>
      <c r="M4855" s="141" t="str">
        <f>VLOOKUP(I4855,Customers[],5,FALSE)</f>
        <v>WholeSales/Contract</v>
      </c>
      <c r="N4855" s="145" t="s">
        <v>10</v>
      </c>
      <c r="O4855" s="146" t="s">
        <v>2120</v>
      </c>
      <c r="P4855" s="141" t="str">
        <f>VLOOKUP(O4855,Stock[],2,FALSE)</f>
        <v>ဇေ အရက်သန့်</v>
      </c>
      <c r="Q4855" s="147">
        <f>VLOOKUP(O4855,Stock[],3,FALSE)</f>
        <v>0.64</v>
      </c>
      <c r="R4855" s="147">
        <f>VLOOKUP(O4855,Stock[],4,FALSE)</f>
        <v>14</v>
      </c>
      <c r="S4855" s="146"/>
      <c r="T4855" s="147">
        <f>(DailySales!$S4855/DailySales!$R4855)+DailySales!$U4855</f>
        <v>30</v>
      </c>
      <c r="U4855" s="146">
        <v>30</v>
      </c>
      <c r="V4855" s="148">
        <f>+DailySales!$T4855*DailySales!$R4855</f>
        <v>420</v>
      </c>
      <c r="W4855" s="148">
        <f>+DailySales!$V4855*DailySales!$Q4855</f>
        <v>268.8</v>
      </c>
      <c r="X4855" s="148">
        <f>VLOOKUP(O4855,Stock[],6,FALSE)</f>
        <v>1380</v>
      </c>
      <c r="Y4855" s="148">
        <f>+DailySales!$V4855*DailySales!$X4855</f>
        <v>579600</v>
      </c>
      <c r="Z4855" s="146"/>
      <c r="AA4855" s="146"/>
      <c r="AB4855" s="146"/>
      <c r="AC4855" s="146"/>
      <c r="AD4855" s="146"/>
      <c r="AE4855" s="149"/>
      <c r="AF4855" s="150"/>
      <c r="AG4855" s="151"/>
      <c r="AH4855" s="150"/>
      <c r="AI4855" s="151"/>
      <c r="AJ4855" s="150"/>
      <c r="AK4855" s="151"/>
      <c r="AL4855" s="34"/>
      <c r="AM4855" s="39"/>
      <c r="AN485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579600</v>
      </c>
    </row>
    <row r="4856" spans="1:40" ht="19.5" customHeight="1" x14ac:dyDescent="0.25">
      <c r="A4856" s="141">
        <f t="shared" si="886"/>
        <v>2026</v>
      </c>
      <c r="B4856" s="141">
        <f t="shared" si="887"/>
        <v>3</v>
      </c>
      <c r="C4856" s="154">
        <v>46084</v>
      </c>
      <c r="D4856" s="142">
        <f t="shared" ca="1" si="888"/>
        <v>46097</v>
      </c>
      <c r="E4856" s="142" t="str">
        <f t="shared" ca="1" si="889"/>
        <v>0-Months</v>
      </c>
      <c r="F4856" s="142" t="str">
        <f>VLOOKUP(O4856,Stock[],5,FALSE)</f>
        <v>BE</v>
      </c>
      <c r="G4856" s="143" t="s">
        <v>4002</v>
      </c>
      <c r="H4856" s="144"/>
      <c r="I4856" s="145" t="s">
        <v>180</v>
      </c>
      <c r="J4856" s="141" t="str">
        <f>VLOOKUP(I4856,Customers[],2,FALSE)</f>
        <v>ရွှေမြင်း</v>
      </c>
      <c r="K4856" s="141" t="str">
        <f>VLOOKUP(I4856,Customers[],4,FALSE)</f>
        <v>Meiktila</v>
      </c>
      <c r="L4856" s="32" t="str">
        <f>VLOOKUP(Table85[[#This Row],[CustomerID]],Table!H:K,3,0)</f>
        <v>မိတ္ထီလာ</v>
      </c>
      <c r="M4856" s="141" t="str">
        <f>VLOOKUP(I4856,Customers[],5,FALSE)</f>
        <v>WholeSales/Contract</v>
      </c>
      <c r="N4856" s="145" t="s">
        <v>10</v>
      </c>
      <c r="O4856" s="146" t="s">
        <v>214</v>
      </c>
      <c r="P4856" s="141" t="str">
        <f>VLOOKUP(O4856,Stock[],2,FALSE)</f>
        <v>ကောင်းကြည်</v>
      </c>
      <c r="Q4856" s="147">
        <f>VLOOKUP(O4856,Stock[],3,FALSE)</f>
        <v>0.64</v>
      </c>
      <c r="R4856" s="147">
        <f>VLOOKUP(O4856,Stock[],4,FALSE)</f>
        <v>14</v>
      </c>
      <c r="S4856" s="146"/>
      <c r="T4856" s="147">
        <f>(DailySales!$S4856/DailySales!$R4856)+DailySales!$U4856</f>
        <v>50</v>
      </c>
      <c r="U4856" s="146">
        <v>50</v>
      </c>
      <c r="V4856" s="148">
        <f>+DailySales!$T4856*DailySales!$R4856</f>
        <v>700</v>
      </c>
      <c r="W4856" s="148">
        <f>+DailySales!$V4856*DailySales!$Q4856</f>
        <v>448</v>
      </c>
      <c r="X4856" s="148">
        <f>VLOOKUP(O4856,Stock[],6,FALSE)</f>
        <v>1330</v>
      </c>
      <c r="Y4856" s="148">
        <f>+DailySales!$V4856*DailySales!$X4856</f>
        <v>931000</v>
      </c>
      <c r="Z4856" s="146"/>
      <c r="AA4856" s="146"/>
      <c r="AB4856" s="146"/>
      <c r="AC4856" s="146"/>
      <c r="AD4856" s="146"/>
      <c r="AE4856" s="149"/>
      <c r="AF4856" s="150"/>
      <c r="AG4856" s="151"/>
      <c r="AH4856" s="150"/>
      <c r="AI4856" s="151"/>
      <c r="AJ4856" s="150"/>
      <c r="AK4856" s="151"/>
      <c r="AL4856" s="34"/>
      <c r="AM4856" s="39"/>
      <c r="AN485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931000</v>
      </c>
    </row>
    <row r="4857" spans="1:40" ht="19.5" customHeight="1" x14ac:dyDescent="0.25">
      <c r="A4857" s="141">
        <f t="shared" si="886"/>
        <v>2026</v>
      </c>
      <c r="B4857" s="141">
        <f t="shared" si="887"/>
        <v>3</v>
      </c>
      <c r="C4857" s="154">
        <v>46084</v>
      </c>
      <c r="D4857" s="142">
        <f t="shared" ca="1" si="888"/>
        <v>46097</v>
      </c>
      <c r="E4857" s="142" t="str">
        <f t="shared" ca="1" si="889"/>
        <v>0-Months</v>
      </c>
      <c r="F4857" s="142" t="str">
        <f>VLOOKUP(O4857,Stock[],5,FALSE)</f>
        <v>BE</v>
      </c>
      <c r="G4857" s="143" t="s">
        <v>4003</v>
      </c>
      <c r="H4857" s="144"/>
      <c r="I4857" s="145" t="s">
        <v>228</v>
      </c>
      <c r="J4857" s="141" t="str">
        <f>VLOOKUP(I4857,Customers[],2,FALSE)</f>
        <v>ဦးအေးခင်မောင်</v>
      </c>
      <c r="K4857" s="141" t="str">
        <f>VLOOKUP(I4857,Customers[],4,FALSE)</f>
        <v>Meiktila</v>
      </c>
      <c r="L4857" s="32" t="str">
        <f>VLOOKUP(Table85[[#This Row],[CustomerID]],Table!H:K,3,0)</f>
        <v>မိတ္ထီလာ</v>
      </c>
      <c r="M4857" s="141" t="str">
        <f>VLOOKUP(I4857,Customers[],5,FALSE)</f>
        <v>WholeSales</v>
      </c>
      <c r="N4857" s="145" t="s">
        <v>10</v>
      </c>
      <c r="O4857" s="146" t="s">
        <v>216</v>
      </c>
      <c r="P4857" s="141" t="str">
        <f>VLOOKUP(O4857,Stock[],2,FALSE)</f>
        <v>ဒဂုံအရက်သန့်</v>
      </c>
      <c r="Q4857" s="147">
        <f>VLOOKUP(O4857,Stock[],3,FALSE)</f>
        <v>0.64</v>
      </c>
      <c r="R4857" s="147">
        <f>VLOOKUP(O4857,Stock[],4,FALSE)</f>
        <v>14</v>
      </c>
      <c r="S4857" s="146"/>
      <c r="T4857" s="147">
        <f>(DailySales!$S4857/DailySales!$R4857)+DailySales!$U4857</f>
        <v>50</v>
      </c>
      <c r="U4857" s="146">
        <v>50</v>
      </c>
      <c r="V4857" s="148">
        <f>+DailySales!$T4857*DailySales!$R4857</f>
        <v>700</v>
      </c>
      <c r="W4857" s="148">
        <f>+DailySales!$V4857*DailySales!$Q4857</f>
        <v>448</v>
      </c>
      <c r="X4857" s="148">
        <f>VLOOKUP(O4857,Stock[],6,FALSE)</f>
        <v>1330</v>
      </c>
      <c r="Y4857" s="148">
        <f>+DailySales!$V4857*DailySales!$X4857</f>
        <v>931000</v>
      </c>
      <c r="Z4857" s="146"/>
      <c r="AA4857" s="146"/>
      <c r="AB4857" s="146"/>
      <c r="AC4857" s="146"/>
      <c r="AD4857" s="146"/>
      <c r="AE4857" s="149"/>
      <c r="AF4857" s="150"/>
      <c r="AG4857" s="151"/>
      <c r="AH4857" s="150">
        <v>46086</v>
      </c>
      <c r="AI4857" s="151">
        <v>36400</v>
      </c>
      <c r="AJ4857" s="150">
        <v>46087</v>
      </c>
      <c r="AK4857" s="151">
        <v>89330</v>
      </c>
      <c r="AL4857" s="38">
        <v>46090</v>
      </c>
      <c r="AM4857" s="39">
        <v>805270</v>
      </c>
      <c r="AN485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858" spans="1:40" ht="19.5" customHeight="1" x14ac:dyDescent="0.25">
      <c r="A4858" s="141">
        <f t="shared" ref="A4858:A4870" si="890">YEAR(C4858)</f>
        <v>2026</v>
      </c>
      <c r="B4858" s="141">
        <f t="shared" ref="B4858:B4870" si="891">MONTH(C4858)</f>
        <v>3</v>
      </c>
      <c r="C4858" s="154">
        <v>46084</v>
      </c>
      <c r="D4858" s="142">
        <f t="shared" ref="D4858:D4870" ca="1" si="892">TODAY()</f>
        <v>46097</v>
      </c>
      <c r="E4858" s="142" t="str">
        <f t="shared" ref="E4858:E4870" ca="1" si="893">DATEDIF(C4858,D4858,"M")&amp;"-Months"</f>
        <v>0-Months</v>
      </c>
      <c r="F4858" s="142" t="str">
        <f>VLOOKUP(O4858,Stock[],5,FALSE)</f>
        <v>BE</v>
      </c>
      <c r="G4858" s="143" t="s">
        <v>4003</v>
      </c>
      <c r="H4858" s="144"/>
      <c r="I4858" s="145" t="s">
        <v>228</v>
      </c>
      <c r="J4858" s="141" t="str">
        <f>VLOOKUP(I4858,Customers[],2,FALSE)</f>
        <v>ဦးအေးခင်မောင်</v>
      </c>
      <c r="K4858" s="141" t="str">
        <f>VLOOKUP(I4858,Customers[],4,FALSE)</f>
        <v>Meiktila</v>
      </c>
      <c r="L4858" s="32" t="str">
        <f>VLOOKUP(Table85[[#This Row],[CustomerID]],Table!H:K,3,0)</f>
        <v>မိတ္ထီလာ</v>
      </c>
      <c r="M4858" s="141" t="str">
        <f>VLOOKUP(I4858,Customers[],5,FALSE)</f>
        <v>WholeSales</v>
      </c>
      <c r="N4858" s="145" t="s">
        <v>10</v>
      </c>
      <c r="O4858" s="146" t="s">
        <v>2465</v>
      </c>
      <c r="P4858" s="141" t="str">
        <f>VLOOKUP(O4858,Stock[],2,FALSE)</f>
        <v>မိုးနဲကွန်ကီး</v>
      </c>
      <c r="Q4858" s="147">
        <f>VLOOKUP(O4858,Stock[],3,FALSE)</f>
        <v>0.64</v>
      </c>
      <c r="R4858" s="147">
        <f>VLOOKUP(O4858,Stock[],4,FALSE)</f>
        <v>14</v>
      </c>
      <c r="S4858" s="146"/>
      <c r="T4858" s="147">
        <f>(DailySales!$S4858/DailySales!$R4858)+DailySales!$U4858</f>
        <v>30</v>
      </c>
      <c r="U4858" s="146">
        <v>30</v>
      </c>
      <c r="V4858" s="148">
        <f>+DailySales!$T4858*DailySales!$R4858</f>
        <v>420</v>
      </c>
      <c r="W4858" s="148">
        <f>+DailySales!$V4858*DailySales!$Q4858</f>
        <v>268.8</v>
      </c>
      <c r="X4858" s="148">
        <f>VLOOKUP(O4858,Stock[],6,FALSE)</f>
        <v>1700</v>
      </c>
      <c r="Y4858" s="148">
        <f>+DailySales!$V4858*DailySales!$X4858</f>
        <v>714000</v>
      </c>
      <c r="Z4858" s="146"/>
      <c r="AA4858" s="146"/>
      <c r="AB4858" s="146"/>
      <c r="AC4858" s="146"/>
      <c r="AD4858" s="146"/>
      <c r="AE4858" s="149"/>
      <c r="AF4858" s="150"/>
      <c r="AG4858" s="151"/>
      <c r="AH4858" s="150"/>
      <c r="AI4858" s="151"/>
      <c r="AJ4858" s="150"/>
      <c r="AK4858" s="151"/>
      <c r="AL4858" s="38">
        <v>46090</v>
      </c>
      <c r="AM4858" s="39">
        <v>706850</v>
      </c>
      <c r="AN485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7150</v>
      </c>
    </row>
    <row r="4859" spans="1:40" ht="19.5" customHeight="1" x14ac:dyDescent="0.25">
      <c r="A4859" s="141">
        <f t="shared" si="890"/>
        <v>2026</v>
      </c>
      <c r="B4859" s="141">
        <f t="shared" si="891"/>
        <v>3</v>
      </c>
      <c r="C4859" s="154">
        <v>46084</v>
      </c>
      <c r="D4859" s="142">
        <f t="shared" ca="1" si="892"/>
        <v>46097</v>
      </c>
      <c r="E4859" s="142" t="str">
        <f t="shared" ca="1" si="893"/>
        <v>0-Months</v>
      </c>
      <c r="F4859" s="142" t="str">
        <f>VLOOKUP(O4859,Stock[],5,FALSE)</f>
        <v>BE</v>
      </c>
      <c r="G4859" s="143" t="s">
        <v>4004</v>
      </c>
      <c r="H4859" s="144"/>
      <c r="I4859" s="145" t="s">
        <v>181</v>
      </c>
      <c r="J4859" s="141" t="str">
        <f>VLOOKUP(I4859,Customers[],2,FALSE)</f>
        <v>ရွှေမြင်း(ရွှေခြင်္သေ့)</v>
      </c>
      <c r="K4859" s="141" t="str">
        <f>VLOOKUP(I4859,Customers[],4,FALSE)</f>
        <v>Meiktila</v>
      </c>
      <c r="L4859" s="32" t="str">
        <f>VLOOKUP(Table85[[#This Row],[CustomerID]],Table!H:K,3,0)</f>
        <v>မိတ္ထီလာ</v>
      </c>
      <c r="M4859" s="141" t="str">
        <f>VLOOKUP(I4859,Customers[],5,FALSE)</f>
        <v>WholeSales/Contract</v>
      </c>
      <c r="N4859" s="145" t="s">
        <v>10</v>
      </c>
      <c r="O4859" s="146" t="s">
        <v>240</v>
      </c>
      <c r="P4859" s="141" t="str">
        <f>VLOOKUP(O4859,Stock[],2,FALSE)</f>
        <v>သံပုရာအရက်</v>
      </c>
      <c r="Q4859" s="147">
        <f>VLOOKUP(O4859,Stock[],3,FALSE)</f>
        <v>0.64</v>
      </c>
      <c r="R4859" s="147">
        <f>VLOOKUP(O4859,Stock[],4,FALSE)</f>
        <v>14</v>
      </c>
      <c r="S4859" s="146"/>
      <c r="T4859" s="147">
        <f>(DailySales!$S4859/DailySales!$R4859)+DailySales!$U4859</f>
        <v>20</v>
      </c>
      <c r="U4859" s="146">
        <v>20</v>
      </c>
      <c r="V4859" s="148">
        <f>+DailySales!$T4859*DailySales!$R4859</f>
        <v>280</v>
      </c>
      <c r="W4859" s="148">
        <f>+DailySales!$V4859*DailySales!$Q4859</f>
        <v>179.20000000000002</v>
      </c>
      <c r="X4859" s="148">
        <f>VLOOKUP(O4859,Stock[],6,FALSE)</f>
        <v>1330</v>
      </c>
      <c r="Y4859" s="148">
        <f>+DailySales!$V4859*DailySales!$X4859</f>
        <v>372400</v>
      </c>
      <c r="Z4859" s="146"/>
      <c r="AA4859" s="146"/>
      <c r="AB4859" s="146"/>
      <c r="AC4859" s="146"/>
      <c r="AD4859" s="146"/>
      <c r="AE4859" s="149"/>
      <c r="AF4859" s="150"/>
      <c r="AG4859" s="151"/>
      <c r="AH4859" s="150"/>
      <c r="AI4859" s="151"/>
      <c r="AJ4859" s="150"/>
      <c r="AK4859" s="151"/>
      <c r="AL4859" s="34"/>
      <c r="AM4859" s="39"/>
      <c r="AN485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4860" spans="1:40" ht="19.5" customHeight="1" x14ac:dyDescent="0.25">
      <c r="A4860" s="141">
        <f t="shared" si="890"/>
        <v>2026</v>
      </c>
      <c r="B4860" s="141">
        <f t="shared" si="891"/>
        <v>3</v>
      </c>
      <c r="C4860" s="154">
        <v>46084</v>
      </c>
      <c r="D4860" s="142">
        <f t="shared" ca="1" si="892"/>
        <v>46097</v>
      </c>
      <c r="E4860" s="142" t="str">
        <f t="shared" ca="1" si="893"/>
        <v>0-Months</v>
      </c>
      <c r="F4860" s="142" t="str">
        <f>VLOOKUP(O4860,Stock[],5,FALSE)</f>
        <v>BE</v>
      </c>
      <c r="G4860" s="143" t="s">
        <v>4004</v>
      </c>
      <c r="H4860" s="144"/>
      <c r="I4860" s="145" t="s">
        <v>181</v>
      </c>
      <c r="J4860" s="141" t="str">
        <f>VLOOKUP(I4860,Customers[],2,FALSE)</f>
        <v>ရွှေမြင်း(ရွှေခြင်္သေ့)</v>
      </c>
      <c r="K4860" s="141" t="str">
        <f>VLOOKUP(I4860,Customers[],4,FALSE)</f>
        <v>Meiktila</v>
      </c>
      <c r="L4860" s="32" t="str">
        <f>VLOOKUP(Table85[[#This Row],[CustomerID]],Table!H:K,3,0)</f>
        <v>မိတ္ထီလာ</v>
      </c>
      <c r="M4860" s="141" t="str">
        <f>VLOOKUP(I4860,Customers[],5,FALSE)</f>
        <v>WholeSales/Contract</v>
      </c>
      <c r="N4860" s="145" t="s">
        <v>10</v>
      </c>
      <c r="O4860" s="146" t="s">
        <v>220</v>
      </c>
      <c r="P4860" s="141" t="str">
        <f>VLOOKUP(O4860,Stock[],2,FALSE)</f>
        <v>မြန်မာရှောက်ပျား</v>
      </c>
      <c r="Q4860" s="147">
        <f>VLOOKUP(O4860,Stock[],3,FALSE)</f>
        <v>0.64</v>
      </c>
      <c r="R4860" s="147">
        <f>VLOOKUP(O4860,Stock[],4,FALSE)</f>
        <v>14</v>
      </c>
      <c r="S4860" s="146"/>
      <c r="T4860" s="147">
        <f>(DailySales!$S4860/DailySales!$R4860)+DailySales!$U4860</f>
        <v>10</v>
      </c>
      <c r="U4860" s="146">
        <v>10</v>
      </c>
      <c r="V4860" s="148">
        <f>+DailySales!$T4860*DailySales!$R4860</f>
        <v>140</v>
      </c>
      <c r="W4860" s="148">
        <f>+DailySales!$V4860*DailySales!$Q4860</f>
        <v>89.600000000000009</v>
      </c>
      <c r="X4860" s="148">
        <f>VLOOKUP(O4860,Stock[],6,FALSE)</f>
        <v>1370</v>
      </c>
      <c r="Y4860" s="148">
        <f>+DailySales!$V4860*DailySales!$X4860</f>
        <v>191800</v>
      </c>
      <c r="Z4860" s="146"/>
      <c r="AA4860" s="146"/>
      <c r="AB4860" s="146"/>
      <c r="AC4860" s="146"/>
      <c r="AD4860" s="146"/>
      <c r="AE4860" s="149"/>
      <c r="AF4860" s="150"/>
      <c r="AG4860" s="151"/>
      <c r="AH4860" s="150"/>
      <c r="AI4860" s="151"/>
      <c r="AJ4860" s="150"/>
      <c r="AK4860" s="151"/>
      <c r="AL4860" s="34"/>
      <c r="AM4860" s="39"/>
      <c r="AN486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191800</v>
      </c>
    </row>
    <row r="4861" spans="1:40" ht="19.5" customHeight="1" x14ac:dyDescent="0.25">
      <c r="A4861" s="141">
        <f t="shared" si="890"/>
        <v>2026</v>
      </c>
      <c r="B4861" s="141">
        <f t="shared" si="891"/>
        <v>3</v>
      </c>
      <c r="C4861" s="154">
        <v>46084</v>
      </c>
      <c r="D4861" s="142">
        <f t="shared" ca="1" si="892"/>
        <v>46097</v>
      </c>
      <c r="E4861" s="142" t="str">
        <f t="shared" ca="1" si="893"/>
        <v>0-Months</v>
      </c>
      <c r="F4861" s="142" t="str">
        <f>VLOOKUP(O4861,Stock[],5,FALSE)</f>
        <v>BE</v>
      </c>
      <c r="G4861" s="143" t="s">
        <v>4004</v>
      </c>
      <c r="H4861" s="144"/>
      <c r="I4861" s="145" t="s">
        <v>181</v>
      </c>
      <c r="J4861" s="141" t="str">
        <f>VLOOKUP(I4861,Customers[],2,FALSE)</f>
        <v>ရွှေမြင်း(ရွှေခြင်္သေ့)</v>
      </c>
      <c r="K4861" s="141" t="str">
        <f>VLOOKUP(I4861,Customers[],4,FALSE)</f>
        <v>Meiktila</v>
      </c>
      <c r="L4861" s="32" t="str">
        <f>VLOOKUP(Table85[[#This Row],[CustomerID]],Table!H:K,3,0)</f>
        <v>မိတ္ထီလာ</v>
      </c>
      <c r="M4861" s="141" t="str">
        <f>VLOOKUP(I4861,Customers[],5,FALSE)</f>
        <v>WholeSales/Contract</v>
      </c>
      <c r="N4861" s="145" t="s">
        <v>10</v>
      </c>
      <c r="O4861" s="146" t="s">
        <v>217</v>
      </c>
      <c r="P4861" s="141" t="str">
        <f>VLOOKUP(O4861,Stock[],2,FALSE)</f>
        <v>လိမ္မော်ဖြူ</v>
      </c>
      <c r="Q4861" s="147">
        <f>VLOOKUP(O4861,Stock[],3,FALSE)</f>
        <v>0.64</v>
      </c>
      <c r="R4861" s="147">
        <f>VLOOKUP(O4861,Stock[],4,FALSE)</f>
        <v>24</v>
      </c>
      <c r="S4861" s="146"/>
      <c r="T4861" s="147">
        <f>(DailySales!$S4861/DailySales!$R4861)+DailySales!$U4861</f>
        <v>10</v>
      </c>
      <c r="U4861" s="146">
        <v>10</v>
      </c>
      <c r="V4861" s="148">
        <f>+DailySales!$T4861*DailySales!$R4861</f>
        <v>240</v>
      </c>
      <c r="W4861" s="148">
        <f>+DailySales!$V4861*DailySales!$Q4861</f>
        <v>153.6</v>
      </c>
      <c r="X4861" s="148">
        <f>VLOOKUP(O4861,Stock[],6,FALSE)</f>
        <v>1330</v>
      </c>
      <c r="Y4861" s="148">
        <f>+DailySales!$V4861*DailySales!$X4861</f>
        <v>319200</v>
      </c>
      <c r="Z4861" s="146"/>
      <c r="AA4861" s="146"/>
      <c r="AB4861" s="146"/>
      <c r="AC4861" s="146"/>
      <c r="AD4861" s="146"/>
      <c r="AE4861" s="149"/>
      <c r="AF4861" s="150"/>
      <c r="AG4861" s="151"/>
      <c r="AH4861" s="150"/>
      <c r="AI4861" s="151"/>
      <c r="AJ4861" s="150"/>
      <c r="AK4861" s="151"/>
      <c r="AL4861" s="34"/>
      <c r="AM4861" s="39"/>
      <c r="AN486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319200</v>
      </c>
    </row>
    <row r="4862" spans="1:40" ht="19.5" customHeight="1" x14ac:dyDescent="0.25">
      <c r="A4862" s="141">
        <f t="shared" si="890"/>
        <v>2026</v>
      </c>
      <c r="B4862" s="141">
        <f t="shared" si="891"/>
        <v>3</v>
      </c>
      <c r="C4862" s="154">
        <v>46084</v>
      </c>
      <c r="D4862" s="142">
        <f t="shared" ca="1" si="892"/>
        <v>46097</v>
      </c>
      <c r="E4862" s="142" t="str">
        <f t="shared" ca="1" si="893"/>
        <v>0-Months</v>
      </c>
      <c r="F4862" s="142" t="str">
        <f>VLOOKUP(O4862,Stock[],5,FALSE)</f>
        <v>BE</v>
      </c>
      <c r="G4862" s="143" t="s">
        <v>4004</v>
      </c>
      <c r="H4862" s="144"/>
      <c r="I4862" s="145" t="s">
        <v>181</v>
      </c>
      <c r="J4862" s="141" t="str">
        <f>VLOOKUP(I4862,Customers[],2,FALSE)</f>
        <v>ရွှေမြင်း(ရွှေခြင်္သေ့)</v>
      </c>
      <c r="K4862" s="141" t="str">
        <f>VLOOKUP(I4862,Customers[],4,FALSE)</f>
        <v>Meiktila</v>
      </c>
      <c r="L4862" s="32" t="str">
        <f>VLOOKUP(Table85[[#This Row],[CustomerID]],Table!H:K,3,0)</f>
        <v>မိတ္ထီလာ</v>
      </c>
      <c r="M4862" s="141" t="str">
        <f>VLOOKUP(I4862,Customers[],5,FALSE)</f>
        <v>WholeSales/Contract</v>
      </c>
      <c r="N4862" s="145" t="s">
        <v>10</v>
      </c>
      <c r="O4862" s="146" t="s">
        <v>2120</v>
      </c>
      <c r="P4862" s="141" t="str">
        <f>VLOOKUP(O4862,Stock[],2,FALSE)</f>
        <v>ဇေ အရက်သန့်</v>
      </c>
      <c r="Q4862" s="147">
        <f>VLOOKUP(O4862,Stock[],3,FALSE)</f>
        <v>0.64</v>
      </c>
      <c r="R4862" s="147">
        <f>VLOOKUP(O4862,Stock[],4,FALSE)</f>
        <v>14</v>
      </c>
      <c r="S4862" s="146"/>
      <c r="T4862" s="147">
        <f>(DailySales!$S4862/DailySales!$R4862)+DailySales!$U4862</f>
        <v>10</v>
      </c>
      <c r="U4862" s="146">
        <v>10</v>
      </c>
      <c r="V4862" s="148">
        <f>+DailySales!$T4862*DailySales!$R4862</f>
        <v>140</v>
      </c>
      <c r="W4862" s="148">
        <f>+DailySales!$V4862*DailySales!$Q4862</f>
        <v>89.600000000000009</v>
      </c>
      <c r="X4862" s="148">
        <f>VLOOKUP(O4862,Stock[],6,FALSE)</f>
        <v>1380</v>
      </c>
      <c r="Y4862" s="148">
        <f>+DailySales!$V4862*DailySales!$X4862</f>
        <v>193200</v>
      </c>
      <c r="Z4862" s="146"/>
      <c r="AA4862" s="146"/>
      <c r="AB4862" s="146"/>
      <c r="AC4862" s="146"/>
      <c r="AD4862" s="146"/>
      <c r="AE4862" s="149"/>
      <c r="AF4862" s="150"/>
      <c r="AG4862" s="151"/>
      <c r="AH4862" s="150"/>
      <c r="AI4862" s="151"/>
      <c r="AJ4862" s="150"/>
      <c r="AK4862" s="151"/>
      <c r="AL4862" s="34"/>
      <c r="AM4862" s="39"/>
      <c r="AN486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193200</v>
      </c>
    </row>
    <row r="4863" spans="1:40" ht="19.5" customHeight="1" x14ac:dyDescent="0.25">
      <c r="A4863" s="141">
        <f t="shared" si="890"/>
        <v>2026</v>
      </c>
      <c r="B4863" s="141">
        <f t="shared" si="891"/>
        <v>3</v>
      </c>
      <c r="C4863" s="154">
        <v>46084</v>
      </c>
      <c r="D4863" s="142">
        <f t="shared" ca="1" si="892"/>
        <v>46097</v>
      </c>
      <c r="E4863" s="142" t="str">
        <f t="shared" ca="1" si="893"/>
        <v>0-Months</v>
      </c>
      <c r="F4863" s="142" t="str">
        <f>VLOOKUP(O4863,Stock[],5,FALSE)</f>
        <v>BE</v>
      </c>
      <c r="G4863" s="143" t="s">
        <v>4004</v>
      </c>
      <c r="H4863" s="144"/>
      <c r="I4863" s="145" t="s">
        <v>181</v>
      </c>
      <c r="J4863" s="141" t="str">
        <f>VLOOKUP(I4863,Customers[],2,FALSE)</f>
        <v>ရွှေမြင်း(ရွှေခြင်္သေ့)</v>
      </c>
      <c r="K4863" s="141" t="str">
        <f>VLOOKUP(I4863,Customers[],4,FALSE)</f>
        <v>Meiktila</v>
      </c>
      <c r="L4863" s="32" t="str">
        <f>VLOOKUP(Table85[[#This Row],[CustomerID]],Table!H:K,3,0)</f>
        <v>မိတ္ထီလာ</v>
      </c>
      <c r="M4863" s="141" t="str">
        <f>VLOOKUP(I4863,Customers[],5,FALSE)</f>
        <v>WholeSales/Contract</v>
      </c>
      <c r="N4863" s="145" t="s">
        <v>10</v>
      </c>
      <c r="O4863" s="146" t="s">
        <v>214</v>
      </c>
      <c r="P4863" s="141" t="str">
        <f>VLOOKUP(O4863,Stock[],2,FALSE)</f>
        <v>ကောင်းကြည်</v>
      </c>
      <c r="Q4863" s="147">
        <f>VLOOKUP(O4863,Stock[],3,FALSE)</f>
        <v>0.64</v>
      </c>
      <c r="R4863" s="147">
        <f>VLOOKUP(O4863,Stock[],4,FALSE)</f>
        <v>14</v>
      </c>
      <c r="S4863" s="146"/>
      <c r="T4863" s="147">
        <f>(DailySales!$S4863/DailySales!$R4863)+DailySales!$U4863</f>
        <v>25</v>
      </c>
      <c r="U4863" s="146">
        <v>25</v>
      </c>
      <c r="V4863" s="148">
        <f>+DailySales!$T4863*DailySales!$R4863</f>
        <v>350</v>
      </c>
      <c r="W4863" s="148">
        <f>+DailySales!$V4863*DailySales!$Q4863</f>
        <v>224</v>
      </c>
      <c r="X4863" s="148">
        <f>VLOOKUP(O4863,Stock[],6,FALSE)</f>
        <v>1330</v>
      </c>
      <c r="Y4863" s="148">
        <f>+DailySales!$V4863*DailySales!$X4863</f>
        <v>465500</v>
      </c>
      <c r="Z4863" s="146"/>
      <c r="AA4863" s="146"/>
      <c r="AB4863" s="146"/>
      <c r="AC4863" s="146"/>
      <c r="AD4863" s="146"/>
      <c r="AE4863" s="149"/>
      <c r="AF4863" s="150"/>
      <c r="AG4863" s="151"/>
      <c r="AH4863" s="150"/>
      <c r="AI4863" s="151"/>
      <c r="AJ4863" s="150"/>
      <c r="AK4863" s="151"/>
      <c r="AL4863" s="34"/>
      <c r="AM4863" s="39"/>
      <c r="AN486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465500</v>
      </c>
    </row>
    <row r="4864" spans="1:40" ht="19.5" customHeight="1" x14ac:dyDescent="0.25">
      <c r="A4864" s="141">
        <f t="shared" si="890"/>
        <v>2026</v>
      </c>
      <c r="B4864" s="141">
        <f t="shared" si="891"/>
        <v>3</v>
      </c>
      <c r="C4864" s="154">
        <v>46084</v>
      </c>
      <c r="D4864" s="142">
        <f t="shared" ca="1" si="892"/>
        <v>46097</v>
      </c>
      <c r="E4864" s="142" t="str">
        <f t="shared" ca="1" si="893"/>
        <v>0-Months</v>
      </c>
      <c r="F4864" s="142" t="str">
        <f>VLOOKUP(O4864,Stock[],5,FALSE)</f>
        <v>BE</v>
      </c>
      <c r="G4864" s="143" t="s">
        <v>4004</v>
      </c>
      <c r="H4864" s="144"/>
      <c r="I4864" s="145" t="s">
        <v>181</v>
      </c>
      <c r="J4864" s="141" t="str">
        <f>VLOOKUP(I4864,Customers[],2,FALSE)</f>
        <v>ရွှေမြင်း(ရွှေခြင်္သေ့)</v>
      </c>
      <c r="K4864" s="141" t="str">
        <f>VLOOKUP(I4864,Customers[],4,FALSE)</f>
        <v>Meiktila</v>
      </c>
      <c r="L4864" s="32" t="str">
        <f>VLOOKUP(Table85[[#This Row],[CustomerID]],Table!H:K,3,0)</f>
        <v>မိတ္ထီလာ</v>
      </c>
      <c r="M4864" s="141" t="str">
        <f>VLOOKUP(I4864,Customers[],5,FALSE)</f>
        <v>WholeSales/Contract</v>
      </c>
      <c r="N4864" s="145" t="s">
        <v>10</v>
      </c>
      <c r="O4864" s="146" t="s">
        <v>2465</v>
      </c>
      <c r="P4864" s="141" t="str">
        <f>VLOOKUP(O4864,Stock[],2,FALSE)</f>
        <v>မိုးနဲကွန်ကီး</v>
      </c>
      <c r="Q4864" s="147">
        <f>VLOOKUP(O4864,Stock[],3,FALSE)</f>
        <v>0.64</v>
      </c>
      <c r="R4864" s="147">
        <f>VLOOKUP(O4864,Stock[],4,FALSE)</f>
        <v>14</v>
      </c>
      <c r="S4864" s="146"/>
      <c r="T4864" s="147">
        <f>(DailySales!$S4864/DailySales!$R4864)+DailySales!$U4864</f>
        <v>5</v>
      </c>
      <c r="U4864" s="146">
        <v>5</v>
      </c>
      <c r="V4864" s="148">
        <f>+DailySales!$T4864*DailySales!$R4864</f>
        <v>70</v>
      </c>
      <c r="W4864" s="148">
        <f>+DailySales!$V4864*DailySales!$Q4864</f>
        <v>44.800000000000004</v>
      </c>
      <c r="X4864" s="148">
        <f>VLOOKUP(O4864,Stock[],6,FALSE)</f>
        <v>1700</v>
      </c>
      <c r="Y4864" s="148">
        <f>+DailySales!$V4864*DailySales!$X4864</f>
        <v>119000</v>
      </c>
      <c r="Z4864" s="146"/>
      <c r="AA4864" s="146"/>
      <c r="AB4864" s="146"/>
      <c r="AC4864" s="146"/>
      <c r="AD4864" s="146"/>
      <c r="AE4864" s="149"/>
      <c r="AF4864" s="150"/>
      <c r="AG4864" s="151"/>
      <c r="AH4864" s="150"/>
      <c r="AI4864" s="151"/>
      <c r="AJ4864" s="150"/>
      <c r="AK4864" s="151"/>
      <c r="AL4864" s="34"/>
      <c r="AM4864" s="39"/>
      <c r="AN486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119000</v>
      </c>
    </row>
    <row r="4865" spans="1:40" ht="19.5" customHeight="1" x14ac:dyDescent="0.25">
      <c r="A4865" s="141">
        <f t="shared" si="890"/>
        <v>2026</v>
      </c>
      <c r="B4865" s="141">
        <f t="shared" si="891"/>
        <v>3</v>
      </c>
      <c r="C4865" s="154">
        <v>46084</v>
      </c>
      <c r="D4865" s="142">
        <f t="shared" ca="1" si="892"/>
        <v>46097</v>
      </c>
      <c r="E4865" s="142" t="str">
        <f t="shared" ca="1" si="893"/>
        <v>0-Months</v>
      </c>
      <c r="F4865" s="142" t="str">
        <f>VLOOKUP(O4865,Stock[],5,FALSE)</f>
        <v>BE</v>
      </c>
      <c r="G4865" s="143" t="s">
        <v>4004</v>
      </c>
      <c r="H4865" s="144"/>
      <c r="I4865" s="145" t="s">
        <v>181</v>
      </c>
      <c r="J4865" s="141" t="str">
        <f>VLOOKUP(I4865,Customers[],2,FALSE)</f>
        <v>ရွှေမြင်း(ရွှေခြင်္သေ့)</v>
      </c>
      <c r="K4865" s="141" t="str">
        <f>VLOOKUP(I4865,Customers[],4,FALSE)</f>
        <v>Meiktila</v>
      </c>
      <c r="L4865" s="32" t="str">
        <f>VLOOKUP(Table85[[#This Row],[CustomerID]],Table!H:K,3,0)</f>
        <v>မိတ္ထီလာ</v>
      </c>
      <c r="M4865" s="141" t="str">
        <f>VLOOKUP(I4865,Customers[],5,FALSE)</f>
        <v>WholeSales/Contract</v>
      </c>
      <c r="N4865" s="145" t="s">
        <v>10</v>
      </c>
      <c r="O4865" s="146" t="s">
        <v>205</v>
      </c>
      <c r="P4865" s="141" t="str">
        <f>VLOOKUP(O4865,Stock[],2,FALSE)</f>
        <v>ကောင်းကြည် ကော် 25%  (1Ltr )</v>
      </c>
      <c r="Q4865" s="147">
        <f>VLOOKUP(O4865,Stock[],3,FALSE)</f>
        <v>1</v>
      </c>
      <c r="R4865" s="147">
        <f>VLOOKUP(O4865,Stock[],4,FALSE)</f>
        <v>12</v>
      </c>
      <c r="S4865" s="146"/>
      <c r="T4865" s="147">
        <f>(DailySales!$S4865/DailySales!$R4865)+DailySales!$U4865</f>
        <v>10</v>
      </c>
      <c r="U4865" s="146">
        <v>10</v>
      </c>
      <c r="V4865" s="148">
        <f>+DailySales!$T4865*DailySales!$R4865</f>
        <v>120</v>
      </c>
      <c r="W4865" s="148">
        <f>+DailySales!$V4865*DailySales!$Q4865</f>
        <v>120</v>
      </c>
      <c r="X4865" s="148">
        <f>VLOOKUP(O4865,Stock[],6,FALSE)</f>
        <v>1530</v>
      </c>
      <c r="Y4865" s="148">
        <f>+DailySales!$V4865*DailySales!$X4865</f>
        <v>183600</v>
      </c>
      <c r="Z4865" s="146"/>
      <c r="AA4865" s="146"/>
      <c r="AB4865" s="146"/>
      <c r="AC4865" s="146"/>
      <c r="AD4865" s="146"/>
      <c r="AE4865" s="149"/>
      <c r="AF4865" s="150"/>
      <c r="AG4865" s="151"/>
      <c r="AH4865" s="150"/>
      <c r="AI4865" s="151"/>
      <c r="AJ4865" s="150"/>
      <c r="AK4865" s="151"/>
      <c r="AL4865" s="34"/>
      <c r="AM4865" s="39"/>
      <c r="AN486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183600</v>
      </c>
    </row>
    <row r="4866" spans="1:40" ht="19.5" customHeight="1" x14ac:dyDescent="0.25">
      <c r="A4866" s="141">
        <f t="shared" si="890"/>
        <v>2026</v>
      </c>
      <c r="B4866" s="141">
        <f t="shared" si="891"/>
        <v>3</v>
      </c>
      <c r="C4866" s="154">
        <v>46084</v>
      </c>
      <c r="D4866" s="142">
        <f t="shared" ca="1" si="892"/>
        <v>46097</v>
      </c>
      <c r="E4866" s="142" t="str">
        <f t="shared" ca="1" si="893"/>
        <v>0-Months</v>
      </c>
      <c r="F4866" s="142" t="str">
        <f>VLOOKUP(O4866,Stock[],5,FALSE)</f>
        <v>BE</v>
      </c>
      <c r="G4866" s="143" t="s">
        <v>4005</v>
      </c>
      <c r="H4866" s="144"/>
      <c r="I4866" s="145" t="s">
        <v>180</v>
      </c>
      <c r="J4866" s="141" t="str">
        <f>VLOOKUP(I4866,Customers[],2,FALSE)</f>
        <v>ရွှေမြင်း</v>
      </c>
      <c r="K4866" s="141" t="str">
        <f>VLOOKUP(I4866,Customers[],4,FALSE)</f>
        <v>Meiktila</v>
      </c>
      <c r="L4866" s="32" t="str">
        <f>VLOOKUP(Table85[[#This Row],[CustomerID]],Table!H:K,3,0)</f>
        <v>မိတ္ထီလာ</v>
      </c>
      <c r="M4866" s="141" t="str">
        <f>VLOOKUP(I4866,Customers[],5,FALSE)</f>
        <v>WholeSales/Contract</v>
      </c>
      <c r="N4866" s="145" t="s">
        <v>10</v>
      </c>
      <c r="O4866" s="146" t="s">
        <v>217</v>
      </c>
      <c r="P4866" s="141" t="str">
        <f>VLOOKUP(O4866,Stock[],2,FALSE)</f>
        <v>လိမ္မော်ဖြူ</v>
      </c>
      <c r="Q4866" s="147">
        <f>VLOOKUP(O4866,Stock[],3,FALSE)</f>
        <v>0.64</v>
      </c>
      <c r="R4866" s="147">
        <f>VLOOKUP(O4866,Stock[],4,FALSE)</f>
        <v>24</v>
      </c>
      <c r="S4866" s="146"/>
      <c r="T4866" s="147">
        <f>(DailySales!$S4866/DailySales!$R4866)+DailySales!$U4866</f>
        <v>60</v>
      </c>
      <c r="U4866" s="146">
        <v>60</v>
      </c>
      <c r="V4866" s="148">
        <f>+DailySales!$T4866*DailySales!$R4866</f>
        <v>1440</v>
      </c>
      <c r="W4866" s="148">
        <f>+DailySales!$V4866*DailySales!$Q4866</f>
        <v>921.6</v>
      </c>
      <c r="X4866" s="148">
        <f>VLOOKUP(O4866,Stock[],6,FALSE)</f>
        <v>1330</v>
      </c>
      <c r="Y4866" s="148">
        <f>+DailySales!$V4866*DailySales!$X4866</f>
        <v>1915200</v>
      </c>
      <c r="Z4866" s="146"/>
      <c r="AA4866" s="146"/>
      <c r="AB4866" s="146"/>
      <c r="AC4866" s="146"/>
      <c r="AD4866" s="146"/>
      <c r="AE4866" s="149"/>
      <c r="AF4866" s="150"/>
      <c r="AG4866" s="151"/>
      <c r="AH4866" s="150"/>
      <c r="AI4866" s="151"/>
      <c r="AJ4866" s="150"/>
      <c r="AK4866" s="151"/>
      <c r="AL4866" s="34"/>
      <c r="AM4866" s="39"/>
      <c r="AN486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1915200</v>
      </c>
    </row>
    <row r="4867" spans="1:40" ht="19.5" customHeight="1" x14ac:dyDescent="0.25">
      <c r="A4867" s="141">
        <f t="shared" si="890"/>
        <v>2026</v>
      </c>
      <c r="B4867" s="141">
        <f t="shared" si="891"/>
        <v>3</v>
      </c>
      <c r="C4867" s="154">
        <v>46084</v>
      </c>
      <c r="D4867" s="142">
        <f t="shared" ca="1" si="892"/>
        <v>46097</v>
      </c>
      <c r="E4867" s="142" t="str">
        <f t="shared" ca="1" si="893"/>
        <v>0-Months</v>
      </c>
      <c r="F4867" s="142" t="str">
        <f>VLOOKUP(O4867,Stock[],5,FALSE)</f>
        <v>BE</v>
      </c>
      <c r="G4867" s="143" t="s">
        <v>4005</v>
      </c>
      <c r="H4867" s="144"/>
      <c r="I4867" s="145" t="s">
        <v>180</v>
      </c>
      <c r="J4867" s="141" t="str">
        <f>VLOOKUP(I4867,Customers[],2,FALSE)</f>
        <v>ရွှေမြင်း</v>
      </c>
      <c r="K4867" s="141" t="str">
        <f>VLOOKUP(I4867,Customers[],4,FALSE)</f>
        <v>Meiktila</v>
      </c>
      <c r="L4867" s="32" t="str">
        <f>VLOOKUP(Table85[[#This Row],[CustomerID]],Table!H:K,3,0)</f>
        <v>မိတ္ထီလာ</v>
      </c>
      <c r="M4867" s="141" t="str">
        <f>VLOOKUP(I4867,Customers[],5,FALSE)</f>
        <v>WholeSales/Contract</v>
      </c>
      <c r="N4867" s="145" t="s">
        <v>10</v>
      </c>
      <c r="O4867" s="146" t="s">
        <v>220</v>
      </c>
      <c r="P4867" s="141" t="str">
        <f>VLOOKUP(O4867,Stock[],2,FALSE)</f>
        <v>မြန်မာရှောက်ပျား</v>
      </c>
      <c r="Q4867" s="147">
        <f>VLOOKUP(O4867,Stock[],3,FALSE)</f>
        <v>0.64</v>
      </c>
      <c r="R4867" s="147">
        <f>VLOOKUP(O4867,Stock[],4,FALSE)</f>
        <v>14</v>
      </c>
      <c r="S4867" s="146"/>
      <c r="T4867" s="147">
        <f>(DailySales!$S4867/DailySales!$R4867)+DailySales!$U4867</f>
        <v>40</v>
      </c>
      <c r="U4867" s="146">
        <v>40</v>
      </c>
      <c r="V4867" s="148">
        <f>+DailySales!$T4867*DailySales!$R4867</f>
        <v>560</v>
      </c>
      <c r="W4867" s="148">
        <f>+DailySales!$V4867*DailySales!$Q4867</f>
        <v>358.40000000000003</v>
      </c>
      <c r="X4867" s="148">
        <f>VLOOKUP(O4867,Stock[],6,FALSE)</f>
        <v>1370</v>
      </c>
      <c r="Y4867" s="148">
        <f>+DailySales!$V4867*DailySales!$X4867</f>
        <v>767200</v>
      </c>
      <c r="Z4867" s="146"/>
      <c r="AA4867" s="146"/>
      <c r="AB4867" s="146"/>
      <c r="AC4867" s="146"/>
      <c r="AD4867" s="146"/>
      <c r="AE4867" s="149"/>
      <c r="AF4867" s="150"/>
      <c r="AG4867" s="151"/>
      <c r="AH4867" s="150"/>
      <c r="AI4867" s="151"/>
      <c r="AJ4867" s="150"/>
      <c r="AK4867" s="151"/>
      <c r="AL4867" s="34"/>
      <c r="AM4867" s="39"/>
      <c r="AN486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767200</v>
      </c>
    </row>
    <row r="4868" spans="1:40" ht="19.5" customHeight="1" x14ac:dyDescent="0.25">
      <c r="A4868" s="141">
        <f t="shared" si="890"/>
        <v>2026</v>
      </c>
      <c r="B4868" s="141">
        <f t="shared" si="891"/>
        <v>3</v>
      </c>
      <c r="C4868" s="154">
        <v>46084</v>
      </c>
      <c r="D4868" s="142">
        <f t="shared" ca="1" si="892"/>
        <v>46097</v>
      </c>
      <c r="E4868" s="142" t="str">
        <f t="shared" ca="1" si="893"/>
        <v>0-Months</v>
      </c>
      <c r="F4868" s="142" t="str">
        <f>VLOOKUP(O4868,Stock[],5,FALSE)</f>
        <v>BE</v>
      </c>
      <c r="G4868" s="143" t="s">
        <v>4005</v>
      </c>
      <c r="H4868" s="144"/>
      <c r="I4868" s="145" t="s">
        <v>180</v>
      </c>
      <c r="J4868" s="141" t="str">
        <f>VLOOKUP(I4868,Customers[],2,FALSE)</f>
        <v>ရွှေမြင်း</v>
      </c>
      <c r="K4868" s="141" t="str">
        <f>VLOOKUP(I4868,Customers[],4,FALSE)</f>
        <v>Meiktila</v>
      </c>
      <c r="L4868" s="32" t="str">
        <f>VLOOKUP(Table85[[#This Row],[CustomerID]],Table!H:K,3,0)</f>
        <v>မိတ္ထီလာ</v>
      </c>
      <c r="M4868" s="141" t="str">
        <f>VLOOKUP(I4868,Customers[],5,FALSE)</f>
        <v>WholeSales/Contract</v>
      </c>
      <c r="N4868" s="145" t="s">
        <v>10</v>
      </c>
      <c r="O4868" s="146" t="s">
        <v>209</v>
      </c>
      <c r="P4868" s="141" t="str">
        <f>VLOOKUP(O4868,Stock[],2,FALSE)</f>
        <v>ဇေယျဝတီ Red</v>
      </c>
      <c r="Q4868" s="147">
        <f>VLOOKUP(O4868,Stock[],3,FALSE)</f>
        <v>0.64</v>
      </c>
      <c r="R4868" s="147">
        <f>VLOOKUP(O4868,Stock[],4,FALSE)</f>
        <v>14</v>
      </c>
      <c r="S4868" s="146"/>
      <c r="T4868" s="147">
        <f>(DailySales!$S4868/DailySales!$R4868)+DailySales!$U4868</f>
        <v>15</v>
      </c>
      <c r="U4868" s="146">
        <v>15</v>
      </c>
      <c r="V4868" s="148">
        <f>+DailySales!$T4868*DailySales!$R4868</f>
        <v>210</v>
      </c>
      <c r="W4868" s="148">
        <f>+DailySales!$V4868*DailySales!$Q4868</f>
        <v>134.4</v>
      </c>
      <c r="X4868" s="148">
        <f>VLOOKUP(O4868,Stock[],6,FALSE)</f>
        <v>1330</v>
      </c>
      <c r="Y4868" s="148">
        <f>+DailySales!$V4868*DailySales!$X4868</f>
        <v>279300</v>
      </c>
      <c r="Z4868" s="146"/>
      <c r="AA4868" s="146"/>
      <c r="AB4868" s="146"/>
      <c r="AC4868" s="146"/>
      <c r="AD4868" s="146"/>
      <c r="AE4868" s="149"/>
      <c r="AF4868" s="150"/>
      <c r="AG4868" s="151"/>
      <c r="AH4868" s="150"/>
      <c r="AI4868" s="151"/>
      <c r="AJ4868" s="150"/>
      <c r="AK4868" s="151"/>
      <c r="AL4868" s="34"/>
      <c r="AM4868" s="39"/>
      <c r="AN486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279300</v>
      </c>
    </row>
    <row r="4869" spans="1:40" ht="19.5" customHeight="1" x14ac:dyDescent="0.25">
      <c r="A4869" s="141">
        <f t="shared" si="890"/>
        <v>2026</v>
      </c>
      <c r="B4869" s="141">
        <f t="shared" si="891"/>
        <v>3</v>
      </c>
      <c r="C4869" s="154">
        <v>46084</v>
      </c>
      <c r="D4869" s="142">
        <f t="shared" ca="1" si="892"/>
        <v>46097</v>
      </c>
      <c r="E4869" s="142" t="str">
        <f t="shared" ca="1" si="893"/>
        <v>0-Months</v>
      </c>
      <c r="F4869" s="142" t="str">
        <f>VLOOKUP(O4869,Stock[],5,FALSE)</f>
        <v>BE</v>
      </c>
      <c r="G4869" s="143" t="s">
        <v>4005</v>
      </c>
      <c r="H4869" s="144"/>
      <c r="I4869" s="145" t="s">
        <v>180</v>
      </c>
      <c r="J4869" s="141" t="str">
        <f>VLOOKUP(I4869,Customers[],2,FALSE)</f>
        <v>ရွှေမြင်း</v>
      </c>
      <c r="K4869" s="141" t="str">
        <f>VLOOKUP(I4869,Customers[],4,FALSE)</f>
        <v>Meiktila</v>
      </c>
      <c r="L4869" s="32" t="str">
        <f>VLOOKUP(Table85[[#This Row],[CustomerID]],Table!H:K,3,0)</f>
        <v>မိတ္ထီလာ</v>
      </c>
      <c r="M4869" s="141" t="str">
        <f>VLOOKUP(I4869,Customers[],5,FALSE)</f>
        <v>WholeSales/Contract</v>
      </c>
      <c r="N4869" s="145" t="s">
        <v>10</v>
      </c>
      <c r="O4869" s="146" t="s">
        <v>214</v>
      </c>
      <c r="P4869" s="141" t="str">
        <f>VLOOKUP(O4869,Stock[],2,FALSE)</f>
        <v>ကောင်းကြည်</v>
      </c>
      <c r="Q4869" s="147">
        <f>VLOOKUP(O4869,Stock[],3,FALSE)</f>
        <v>0.64</v>
      </c>
      <c r="R4869" s="147">
        <f>VLOOKUP(O4869,Stock[],4,FALSE)</f>
        <v>14</v>
      </c>
      <c r="S4869" s="146"/>
      <c r="T4869" s="147">
        <f>(DailySales!$S4869/DailySales!$R4869)+DailySales!$U4869</f>
        <v>30</v>
      </c>
      <c r="U4869" s="146">
        <v>30</v>
      </c>
      <c r="V4869" s="148">
        <f>+DailySales!$T4869*DailySales!$R4869</f>
        <v>420</v>
      </c>
      <c r="W4869" s="148">
        <f>+DailySales!$V4869*DailySales!$Q4869</f>
        <v>268.8</v>
      </c>
      <c r="X4869" s="148">
        <f>VLOOKUP(O4869,Stock[],6,FALSE)</f>
        <v>1330</v>
      </c>
      <c r="Y4869" s="148">
        <f>+DailySales!$V4869*DailySales!$X4869</f>
        <v>558600</v>
      </c>
      <c r="Z4869" s="146"/>
      <c r="AA4869" s="146"/>
      <c r="AB4869" s="146"/>
      <c r="AC4869" s="146"/>
      <c r="AD4869" s="146"/>
      <c r="AE4869" s="149"/>
      <c r="AF4869" s="150"/>
      <c r="AG4869" s="151"/>
      <c r="AH4869" s="150"/>
      <c r="AI4869" s="151"/>
      <c r="AJ4869" s="150"/>
      <c r="AK4869" s="151"/>
      <c r="AL4869" s="34"/>
      <c r="AM4869" s="39"/>
      <c r="AN486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558600</v>
      </c>
    </row>
    <row r="4870" spans="1:40" ht="19.5" customHeight="1" x14ac:dyDescent="0.25">
      <c r="A4870" s="141">
        <f t="shared" si="890"/>
        <v>2026</v>
      </c>
      <c r="B4870" s="141">
        <f t="shared" si="891"/>
        <v>3</v>
      </c>
      <c r="C4870" s="154">
        <v>46084</v>
      </c>
      <c r="D4870" s="142">
        <f t="shared" ca="1" si="892"/>
        <v>46097</v>
      </c>
      <c r="E4870" s="142" t="str">
        <f t="shared" ca="1" si="893"/>
        <v>0-Months</v>
      </c>
      <c r="F4870" s="142" t="str">
        <f>VLOOKUP(O4870,Stock[],5,FALSE)</f>
        <v>BE</v>
      </c>
      <c r="G4870" s="143" t="s">
        <v>4005</v>
      </c>
      <c r="H4870" s="144"/>
      <c r="I4870" s="145" t="s">
        <v>180</v>
      </c>
      <c r="J4870" s="141" t="str">
        <f>VLOOKUP(I4870,Customers[],2,FALSE)</f>
        <v>ရွှေမြင်း</v>
      </c>
      <c r="K4870" s="141" t="str">
        <f>VLOOKUP(I4870,Customers[],4,FALSE)</f>
        <v>Meiktila</v>
      </c>
      <c r="L4870" s="32" t="str">
        <f>VLOOKUP(Table85[[#This Row],[CustomerID]],Table!H:K,3,0)</f>
        <v>မိတ္ထီလာ</v>
      </c>
      <c r="M4870" s="141" t="str">
        <f>VLOOKUP(I4870,Customers[],5,FALSE)</f>
        <v>WholeSales/Contract</v>
      </c>
      <c r="N4870" s="145" t="s">
        <v>10</v>
      </c>
      <c r="O4870" s="146" t="s">
        <v>205</v>
      </c>
      <c r="P4870" s="141" t="str">
        <f>VLOOKUP(O4870,Stock[],2,FALSE)</f>
        <v>ကောင်းကြည် ကော် 25%  (1Ltr )</v>
      </c>
      <c r="Q4870" s="147">
        <f>VLOOKUP(O4870,Stock[],3,FALSE)</f>
        <v>1</v>
      </c>
      <c r="R4870" s="147">
        <f>VLOOKUP(O4870,Stock[],4,FALSE)</f>
        <v>12</v>
      </c>
      <c r="S4870" s="146"/>
      <c r="T4870" s="147">
        <f>(DailySales!$S4870/DailySales!$R4870)+DailySales!$U4870</f>
        <v>15</v>
      </c>
      <c r="U4870" s="146">
        <v>15</v>
      </c>
      <c r="V4870" s="148">
        <f>+DailySales!$T4870*DailySales!$R4870</f>
        <v>180</v>
      </c>
      <c r="W4870" s="148">
        <f>+DailySales!$V4870*DailySales!$Q4870</f>
        <v>180</v>
      </c>
      <c r="X4870" s="148">
        <f>VLOOKUP(O4870,Stock[],6,FALSE)</f>
        <v>1530</v>
      </c>
      <c r="Y4870" s="148">
        <f>+DailySales!$V4870*DailySales!$X4870</f>
        <v>275400</v>
      </c>
      <c r="Z4870" s="146"/>
      <c r="AA4870" s="146"/>
      <c r="AB4870" s="146"/>
      <c r="AC4870" s="146"/>
      <c r="AD4870" s="146"/>
      <c r="AE4870" s="149"/>
      <c r="AF4870" s="150"/>
      <c r="AG4870" s="151"/>
      <c r="AH4870" s="150"/>
      <c r="AI4870" s="151"/>
      <c r="AJ4870" s="150"/>
      <c r="AK4870" s="151"/>
      <c r="AL4870" s="34"/>
      <c r="AM4870" s="39"/>
      <c r="AN487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275400</v>
      </c>
    </row>
    <row r="4871" spans="1:40" ht="19.5" customHeight="1" x14ac:dyDescent="0.25">
      <c r="A4871" s="141">
        <f t="shared" si="878"/>
        <v>2026</v>
      </c>
      <c r="B4871" s="141">
        <f t="shared" si="879"/>
        <v>3</v>
      </c>
      <c r="C4871" s="154">
        <v>46084</v>
      </c>
      <c r="D4871" s="142">
        <f t="shared" ca="1" si="880"/>
        <v>46097</v>
      </c>
      <c r="E4871" s="142" t="str">
        <f t="shared" ca="1" si="881"/>
        <v>0-Months</v>
      </c>
      <c r="F4871" s="142" t="str">
        <f>VLOOKUP(O4871,Stock[],5,FALSE)</f>
        <v>Whisky</v>
      </c>
      <c r="G4871" s="143" t="s">
        <v>4006</v>
      </c>
      <c r="H4871" s="144"/>
      <c r="I4871" s="145" t="s">
        <v>233</v>
      </c>
      <c r="J4871" s="141" t="str">
        <f>VLOOKUP(I4871,Customers[],2,FALSE)</f>
        <v>ဦးဝင်းနိုင်</v>
      </c>
      <c r="K4871" s="141" t="str">
        <f>VLOOKUP(I4871,Customers[],4,FALSE)</f>
        <v>Wandwin</v>
      </c>
      <c r="L4871" s="32" t="str">
        <f>VLOOKUP(Table85[[#This Row],[CustomerID]],Table!H:K,3,0)</f>
        <v>လျှော်ပင်</v>
      </c>
      <c r="M4871" s="141" t="str">
        <f>VLOOKUP(I4871,Customers[],5,FALSE)</f>
        <v>WholeSales/Contract</v>
      </c>
      <c r="N4871" s="145" t="s">
        <v>10</v>
      </c>
      <c r="O4871" s="146" t="s">
        <v>2113</v>
      </c>
      <c r="P4871" s="141" t="str">
        <f>VLOOKUP(O4871,Stock[],2,FALSE)</f>
        <v>Ngwe Taung 700ml</v>
      </c>
      <c r="Q4871" s="147">
        <f>VLOOKUP(O4871,Stock[],3,FALSE)</f>
        <v>0.7</v>
      </c>
      <c r="R4871" s="147">
        <f>VLOOKUP(O4871,Stock[],4,FALSE)</f>
        <v>12</v>
      </c>
      <c r="S4871" s="146"/>
      <c r="T4871" s="147">
        <f>(DailySales!$S4871/DailySales!$R4871)+DailySales!$U4871</f>
        <v>1</v>
      </c>
      <c r="U4871" s="146">
        <v>1</v>
      </c>
      <c r="V4871" s="148">
        <f>+DailySales!$T4871*DailySales!$R4871</f>
        <v>12</v>
      </c>
      <c r="W4871" s="148">
        <f>+DailySales!$V4871*DailySales!$Q4871</f>
        <v>8.3999999999999986</v>
      </c>
      <c r="X4871" s="148">
        <f>VLOOKUP(O4871,Stock[],6,FALSE)</f>
        <v>4700</v>
      </c>
      <c r="Y4871" s="148">
        <f>+DailySales!$V4871*DailySales!$X4871</f>
        <v>56400</v>
      </c>
      <c r="Z4871" s="146"/>
      <c r="AA4871" s="146"/>
      <c r="AB4871" s="146"/>
      <c r="AC4871" s="146"/>
      <c r="AD4871" s="146"/>
      <c r="AE4871" s="149"/>
      <c r="AF4871" s="150"/>
      <c r="AG4871" s="151"/>
      <c r="AH4871" s="150"/>
      <c r="AI4871" s="151"/>
      <c r="AJ4871" s="150"/>
      <c r="AK4871" s="151"/>
      <c r="AL4871" s="34"/>
      <c r="AM4871" s="39"/>
      <c r="AN487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56400</v>
      </c>
    </row>
    <row r="4872" spans="1:40" ht="19.5" customHeight="1" x14ac:dyDescent="0.25">
      <c r="A4872" s="141">
        <f t="shared" si="878"/>
        <v>2026</v>
      </c>
      <c r="B4872" s="141">
        <f t="shared" si="879"/>
        <v>3</v>
      </c>
      <c r="C4872" s="154">
        <v>46084</v>
      </c>
      <c r="D4872" s="142">
        <f t="shared" ca="1" si="880"/>
        <v>46097</v>
      </c>
      <c r="E4872" s="142" t="str">
        <f t="shared" ca="1" si="881"/>
        <v>0-Months</v>
      </c>
      <c r="F4872" s="142" t="str">
        <f>VLOOKUP(O4872,Stock[],5,FALSE)</f>
        <v>Whisky</v>
      </c>
      <c r="G4872" s="143" t="s">
        <v>4007</v>
      </c>
      <c r="H4872" s="144"/>
      <c r="I4872" s="145" t="s">
        <v>1473</v>
      </c>
      <c r="J4872" s="141" t="str">
        <f>VLOOKUP(I4872,Customers[],2,FALSE)</f>
        <v xml:space="preserve"> BB Liquor</v>
      </c>
      <c r="K4872" s="141" t="str">
        <f>VLOOKUP(I4872,Customers[],4,FALSE)</f>
        <v>Meiktila</v>
      </c>
      <c r="L4872" s="32" t="str">
        <f>VLOOKUP(Table85[[#This Row],[CustomerID]],Table!H:K,3,0)</f>
        <v>ပြည်သာယာ</v>
      </c>
      <c r="M4872" s="141" t="str">
        <f>VLOOKUP(I4872,Customers[],5,FALSE)</f>
        <v>Van-2</v>
      </c>
      <c r="N4872" s="145" t="s">
        <v>10</v>
      </c>
      <c r="O4872" s="146" t="s">
        <v>2113</v>
      </c>
      <c r="P4872" s="141" t="str">
        <f>VLOOKUP(O4872,Stock[],2,FALSE)</f>
        <v>Ngwe Taung 700ml</v>
      </c>
      <c r="Q4872" s="147">
        <f>VLOOKUP(O4872,Stock[],3,FALSE)</f>
        <v>0.7</v>
      </c>
      <c r="R4872" s="147">
        <f>VLOOKUP(O4872,Stock[],4,FALSE)</f>
        <v>12</v>
      </c>
      <c r="S4872" s="146"/>
      <c r="T4872" s="147">
        <f>(DailySales!$S4872/DailySales!$R4872)+DailySales!$U4872</f>
        <v>1</v>
      </c>
      <c r="U4872" s="146">
        <v>1</v>
      </c>
      <c r="V4872" s="148">
        <f>+DailySales!$T4872*DailySales!$R4872</f>
        <v>12</v>
      </c>
      <c r="W4872" s="148">
        <f>+DailySales!$V4872*DailySales!$Q4872</f>
        <v>8.3999999999999986</v>
      </c>
      <c r="X4872" s="148">
        <f>VLOOKUP(O4872,Stock[],6,FALSE)</f>
        <v>4700</v>
      </c>
      <c r="Y4872" s="148">
        <f>+DailySales!$V4872*DailySales!$X4872</f>
        <v>56400</v>
      </c>
      <c r="Z4872" s="146"/>
      <c r="AA4872" s="146"/>
      <c r="AB4872" s="146"/>
      <c r="AC4872" s="146"/>
      <c r="AD4872" s="146"/>
      <c r="AE4872" s="149"/>
      <c r="AF4872" s="150">
        <v>46086</v>
      </c>
      <c r="AG4872" s="151">
        <v>56400</v>
      </c>
      <c r="AH4872" s="150"/>
      <c r="AI4872" s="151"/>
      <c r="AJ4872" s="150"/>
      <c r="AK4872" s="151"/>
      <c r="AL4872" s="34"/>
      <c r="AM4872" s="39"/>
      <c r="AN487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873" spans="1:40" ht="19.5" customHeight="1" x14ac:dyDescent="0.25">
      <c r="A4873" s="141">
        <f t="shared" si="878"/>
        <v>2026</v>
      </c>
      <c r="B4873" s="141">
        <f t="shared" si="879"/>
        <v>3</v>
      </c>
      <c r="C4873" s="154">
        <v>46084</v>
      </c>
      <c r="D4873" s="142">
        <f t="shared" ca="1" si="880"/>
        <v>46097</v>
      </c>
      <c r="E4873" s="142" t="str">
        <f t="shared" ca="1" si="881"/>
        <v>0-Months</v>
      </c>
      <c r="F4873" s="142" t="str">
        <f>VLOOKUP(O4873,Stock[],5,FALSE)</f>
        <v>Whisky</v>
      </c>
      <c r="G4873" s="143" t="s">
        <v>3441</v>
      </c>
      <c r="H4873" s="144"/>
      <c r="I4873" s="145" t="s">
        <v>1308</v>
      </c>
      <c r="J4873" s="141" t="str">
        <f>VLOOKUP(I4873,Customers[],2,FALSE)</f>
        <v>PTK</v>
      </c>
      <c r="K4873" s="141" t="str">
        <f>VLOOKUP(I4873,Customers[],4,FALSE)</f>
        <v>Meiktila</v>
      </c>
      <c r="L4873" s="32" t="str">
        <f>VLOOKUP(Table85[[#This Row],[CustomerID]],Table!H:K,3,0)</f>
        <v>စက်မှုဇုံ</v>
      </c>
      <c r="M4873" s="141" t="str">
        <f>VLOOKUP(I4873,Customers[],5,FALSE)</f>
        <v>Van-2</v>
      </c>
      <c r="N4873" s="145" t="s">
        <v>10</v>
      </c>
      <c r="O4873" s="146" t="s">
        <v>2113</v>
      </c>
      <c r="P4873" s="141" t="str">
        <f>VLOOKUP(O4873,Stock[],2,FALSE)</f>
        <v>Ngwe Taung 700ml</v>
      </c>
      <c r="Q4873" s="147">
        <f>VLOOKUP(O4873,Stock[],3,FALSE)</f>
        <v>0.7</v>
      </c>
      <c r="R4873" s="147">
        <f>VLOOKUP(O4873,Stock[],4,FALSE)</f>
        <v>12</v>
      </c>
      <c r="S4873" s="146"/>
      <c r="T4873" s="147">
        <f>(DailySales!$S4873/DailySales!$R4873)+DailySales!$U4873</f>
        <v>1</v>
      </c>
      <c r="U4873" s="146">
        <v>1</v>
      </c>
      <c r="V4873" s="148">
        <f>+DailySales!$T4873*DailySales!$R4873</f>
        <v>12</v>
      </c>
      <c r="W4873" s="148">
        <f>+DailySales!$V4873*DailySales!$Q4873</f>
        <v>8.3999999999999986</v>
      </c>
      <c r="X4873" s="148">
        <f>VLOOKUP(O4873,Stock[],6,FALSE)</f>
        <v>4700</v>
      </c>
      <c r="Y4873" s="148">
        <f>+DailySales!$V4873*DailySales!$X4873</f>
        <v>56400</v>
      </c>
      <c r="Z4873" s="146"/>
      <c r="AA4873" s="146"/>
      <c r="AB4873" s="146"/>
      <c r="AC4873" s="146"/>
      <c r="AD4873" s="146"/>
      <c r="AE4873" s="149"/>
      <c r="AF4873" s="150"/>
      <c r="AG4873" s="151"/>
      <c r="AH4873" s="150"/>
      <c r="AI4873" s="151"/>
      <c r="AJ4873" s="150"/>
      <c r="AK4873" s="151"/>
      <c r="AL4873" s="34"/>
      <c r="AM4873" s="39"/>
      <c r="AN487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56400</v>
      </c>
    </row>
    <row r="4874" spans="1:40" ht="19.5" customHeight="1" x14ac:dyDescent="0.25">
      <c r="A4874" s="141">
        <f t="shared" si="878"/>
        <v>2026</v>
      </c>
      <c r="B4874" s="141">
        <f t="shared" si="879"/>
        <v>3</v>
      </c>
      <c r="C4874" s="154">
        <v>46084</v>
      </c>
      <c r="D4874" s="142">
        <f t="shared" ca="1" si="880"/>
        <v>46097</v>
      </c>
      <c r="E4874" s="142" t="str">
        <f t="shared" ca="1" si="881"/>
        <v>0-Months</v>
      </c>
      <c r="F4874" s="142" t="str">
        <f>VLOOKUP(O4874,Stock[],5,FALSE)</f>
        <v>Whisky</v>
      </c>
      <c r="G4874" s="143" t="s">
        <v>3442</v>
      </c>
      <c r="H4874" s="144"/>
      <c r="I4874" s="145" t="s">
        <v>1292</v>
      </c>
      <c r="J4874" s="141" t="str">
        <f>VLOOKUP(I4874,Customers[],2,FALSE)</f>
        <v>ရွှေလွန်းပျံ</v>
      </c>
      <c r="K4874" s="141" t="str">
        <f>VLOOKUP(I4874,Customers[],4,FALSE)</f>
        <v>Meiktila</v>
      </c>
      <c r="L4874" s="32" t="str">
        <f>VLOOKUP(Table85[[#This Row],[CustomerID]],Table!H:K,3,0)</f>
        <v>စက်မှုဇုံ</v>
      </c>
      <c r="M4874" s="141" t="str">
        <f>VLOOKUP(I4874,Customers[],5,FALSE)</f>
        <v>Van-2</v>
      </c>
      <c r="N4874" s="145" t="s">
        <v>10</v>
      </c>
      <c r="O4874" s="146" t="s">
        <v>2113</v>
      </c>
      <c r="P4874" s="141" t="str">
        <f>VLOOKUP(O4874,Stock[],2,FALSE)</f>
        <v>Ngwe Taung 700ml</v>
      </c>
      <c r="Q4874" s="147">
        <f>VLOOKUP(O4874,Stock[],3,FALSE)</f>
        <v>0.7</v>
      </c>
      <c r="R4874" s="147">
        <f>VLOOKUP(O4874,Stock[],4,FALSE)</f>
        <v>12</v>
      </c>
      <c r="S4874" s="146"/>
      <c r="T4874" s="147">
        <f>(DailySales!$S4874/DailySales!$R4874)+DailySales!$U4874</f>
        <v>1</v>
      </c>
      <c r="U4874" s="146">
        <v>1</v>
      </c>
      <c r="V4874" s="148">
        <f>+DailySales!$T4874*DailySales!$R4874</f>
        <v>12</v>
      </c>
      <c r="W4874" s="148">
        <f>+DailySales!$V4874*DailySales!$Q4874</f>
        <v>8.3999999999999986</v>
      </c>
      <c r="X4874" s="148">
        <f>VLOOKUP(O4874,Stock[],6,FALSE)</f>
        <v>4700</v>
      </c>
      <c r="Y4874" s="148">
        <f>+DailySales!$V4874*DailySales!$X4874</f>
        <v>56400</v>
      </c>
      <c r="Z4874" s="146"/>
      <c r="AA4874" s="146"/>
      <c r="AB4874" s="146"/>
      <c r="AC4874" s="146"/>
      <c r="AD4874" s="146"/>
      <c r="AE4874" s="149"/>
      <c r="AF4874" s="150">
        <v>46086</v>
      </c>
      <c r="AG4874" s="151">
        <v>56400</v>
      </c>
      <c r="AH4874" s="150"/>
      <c r="AI4874" s="151"/>
      <c r="AJ4874" s="150"/>
      <c r="AK4874" s="151"/>
      <c r="AL4874" s="34"/>
      <c r="AM4874" s="39"/>
      <c r="AN487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875" spans="1:40" ht="19.5" customHeight="1" x14ac:dyDescent="0.25">
      <c r="A4875" s="141">
        <f t="shared" si="878"/>
        <v>2026</v>
      </c>
      <c r="B4875" s="141">
        <f t="shared" si="879"/>
        <v>3</v>
      </c>
      <c r="C4875" s="154">
        <v>46084</v>
      </c>
      <c r="D4875" s="142">
        <f t="shared" ca="1" si="880"/>
        <v>46097</v>
      </c>
      <c r="E4875" s="142" t="str">
        <f t="shared" ca="1" si="881"/>
        <v>0-Months</v>
      </c>
      <c r="F4875" s="142" t="str">
        <f>VLOOKUP(O4875,Stock[],5,FALSE)</f>
        <v>Whisky</v>
      </c>
      <c r="G4875" s="143" t="s">
        <v>4008</v>
      </c>
      <c r="H4875" s="144"/>
      <c r="I4875" s="145" t="s">
        <v>626</v>
      </c>
      <c r="J4875" s="141" t="str">
        <f>VLOOKUP(I4875,Customers[],2,FALSE)</f>
        <v>Liquor House</v>
      </c>
      <c r="K4875" s="141" t="str">
        <f>VLOOKUP(I4875,Customers[],4,FALSE)</f>
        <v>Meiktila</v>
      </c>
      <c r="L4875" s="32" t="str">
        <f>VLOOKUP(Table85[[#This Row],[CustomerID]],Table!H:K,3,0)</f>
        <v>စက်မှုဇုံ</v>
      </c>
      <c r="M4875" s="141" t="str">
        <f>VLOOKUP(I4875,Customers[],5,FALSE)</f>
        <v>Van-2</v>
      </c>
      <c r="N4875" s="145" t="s">
        <v>10</v>
      </c>
      <c r="O4875" s="146" t="s">
        <v>2113</v>
      </c>
      <c r="P4875" s="141" t="str">
        <f>VLOOKUP(O4875,Stock[],2,FALSE)</f>
        <v>Ngwe Taung 700ml</v>
      </c>
      <c r="Q4875" s="147">
        <f>VLOOKUP(O4875,Stock[],3,FALSE)</f>
        <v>0.7</v>
      </c>
      <c r="R4875" s="147">
        <f>VLOOKUP(O4875,Stock[],4,FALSE)</f>
        <v>12</v>
      </c>
      <c r="S4875" s="146"/>
      <c r="T4875" s="147">
        <f>(DailySales!$S4875/DailySales!$R4875)+DailySales!$U4875</f>
        <v>1</v>
      </c>
      <c r="U4875" s="146">
        <v>1</v>
      </c>
      <c r="V4875" s="148">
        <f>+DailySales!$T4875*DailySales!$R4875</f>
        <v>12</v>
      </c>
      <c r="W4875" s="148">
        <f>+DailySales!$V4875*DailySales!$Q4875</f>
        <v>8.3999999999999986</v>
      </c>
      <c r="X4875" s="148">
        <f>VLOOKUP(O4875,Stock[],6,FALSE)</f>
        <v>4700</v>
      </c>
      <c r="Y4875" s="148">
        <f>+DailySales!$V4875*DailySales!$X4875</f>
        <v>56400</v>
      </c>
      <c r="Z4875" s="146"/>
      <c r="AA4875" s="146"/>
      <c r="AB4875" s="146"/>
      <c r="AC4875" s="146"/>
      <c r="AD4875" s="146"/>
      <c r="AE4875" s="149"/>
      <c r="AF4875" s="150"/>
      <c r="AG4875" s="151"/>
      <c r="AH4875" s="150"/>
      <c r="AI4875" s="151"/>
      <c r="AJ4875" s="150"/>
      <c r="AK4875" s="151"/>
      <c r="AL4875" s="34"/>
      <c r="AM4875" s="39"/>
      <c r="AN487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56400</v>
      </c>
    </row>
    <row r="4876" spans="1:40" ht="19.5" customHeight="1" x14ac:dyDescent="0.25">
      <c r="A4876" s="141">
        <f t="shared" ref="A4876:A4887" si="894">YEAR(C4876)</f>
        <v>2026</v>
      </c>
      <c r="B4876" s="141">
        <f t="shared" ref="B4876:B4887" si="895">MONTH(C4876)</f>
        <v>3</v>
      </c>
      <c r="C4876" s="154">
        <v>46085</v>
      </c>
      <c r="D4876" s="142">
        <f t="shared" ref="D4876:D4887" ca="1" si="896">TODAY()</f>
        <v>46097</v>
      </c>
      <c r="E4876" s="142" t="str">
        <f t="shared" ref="E4876:E4887" ca="1" si="897">DATEDIF(C4876,D4876,"M")&amp;"-Months"</f>
        <v>0-Months</v>
      </c>
      <c r="F4876" s="142" t="str">
        <f>VLOOKUP(O4876,Stock[],5,FALSE)</f>
        <v>BE</v>
      </c>
      <c r="G4876" s="143" t="s">
        <v>4010</v>
      </c>
      <c r="H4876" s="144" t="s">
        <v>275</v>
      </c>
      <c r="I4876" s="145" t="s">
        <v>866</v>
      </c>
      <c r="J4876" s="141" t="str">
        <f>VLOOKUP(I4876,Customers[],2,FALSE)</f>
        <v>မစိုးသီတာ</v>
      </c>
      <c r="K4876" s="141" t="str">
        <f>VLOOKUP(I4876,Customers[],4,FALSE)</f>
        <v>Pyawbwe</v>
      </c>
      <c r="L4876" s="32" t="str">
        <f>VLOOKUP(Table85[[#This Row],[CustomerID]],Table!H:K,3,0)</f>
        <v>ကံဦး</v>
      </c>
      <c r="M4876" s="141" t="str">
        <f>VLOOKUP(I4876,Customers[],5,FALSE)</f>
        <v>Van-1</v>
      </c>
      <c r="N4876" s="145" t="s">
        <v>9</v>
      </c>
      <c r="O4876" s="146" t="s">
        <v>217</v>
      </c>
      <c r="P4876" s="141" t="str">
        <f>VLOOKUP(O4876,Stock[],2,FALSE)</f>
        <v>လိမ္မော်ဖြူ</v>
      </c>
      <c r="Q4876" s="147">
        <f>VLOOKUP(O4876,Stock[],3,FALSE)</f>
        <v>0.64</v>
      </c>
      <c r="R4876" s="147">
        <f>VLOOKUP(O4876,Stock[],4,FALSE)</f>
        <v>24</v>
      </c>
      <c r="S4876" s="146"/>
      <c r="T4876" s="147">
        <f>(DailySales!$S4876/DailySales!$R4876)+DailySales!$U4876</f>
        <v>2</v>
      </c>
      <c r="U4876" s="146">
        <v>2</v>
      </c>
      <c r="V4876" s="148">
        <f>+DailySales!$T4876*DailySales!$R4876</f>
        <v>48</v>
      </c>
      <c r="W4876" s="148">
        <f>+DailySales!$V4876*DailySales!$Q4876</f>
        <v>30.72</v>
      </c>
      <c r="X4876" s="148">
        <f>VLOOKUP(O4876,Stock[],6,FALSE)</f>
        <v>1330</v>
      </c>
      <c r="Y4876" s="148">
        <f>+DailySales!$V4876*DailySales!$X4876</f>
        <v>63840</v>
      </c>
      <c r="Z4876" s="146"/>
      <c r="AA4876" s="146"/>
      <c r="AB4876" s="146"/>
      <c r="AC4876" s="146"/>
      <c r="AD4876" s="146"/>
      <c r="AE4876" s="149">
        <v>1160</v>
      </c>
      <c r="AF4876" s="150">
        <v>46085</v>
      </c>
      <c r="AG4876" s="151">
        <v>65000</v>
      </c>
      <c r="AH4876" s="150"/>
      <c r="AI4876" s="151"/>
      <c r="AJ4876" s="150"/>
      <c r="AK4876" s="151"/>
      <c r="AL4876" s="34"/>
      <c r="AM4876" s="39"/>
      <c r="AN487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877" spans="1:40" ht="19.5" customHeight="1" x14ac:dyDescent="0.25">
      <c r="A4877" s="141">
        <f t="shared" si="894"/>
        <v>2026</v>
      </c>
      <c r="B4877" s="141">
        <f t="shared" si="895"/>
        <v>3</v>
      </c>
      <c r="C4877" s="154">
        <v>46085</v>
      </c>
      <c r="D4877" s="142">
        <f t="shared" ca="1" si="896"/>
        <v>46097</v>
      </c>
      <c r="E4877" s="142" t="str">
        <f t="shared" ca="1" si="897"/>
        <v>0-Months</v>
      </c>
      <c r="F4877" s="142" t="str">
        <f>VLOOKUP(O4877,Stock[],5,FALSE)</f>
        <v>BE</v>
      </c>
      <c r="G4877" s="143" t="s">
        <v>4010</v>
      </c>
      <c r="H4877" s="144" t="s">
        <v>275</v>
      </c>
      <c r="I4877" s="145" t="s">
        <v>866</v>
      </c>
      <c r="J4877" s="141" t="str">
        <f>VLOOKUP(I4877,Customers[],2,FALSE)</f>
        <v>မစိုးသီတာ</v>
      </c>
      <c r="K4877" s="141" t="str">
        <f>VLOOKUP(I4877,Customers[],4,FALSE)</f>
        <v>Pyawbwe</v>
      </c>
      <c r="L4877" s="32" t="str">
        <f>VLOOKUP(Table85[[#This Row],[CustomerID]],Table!H:K,3,0)</f>
        <v>ကံဦး</v>
      </c>
      <c r="M4877" s="141" t="str">
        <f>VLOOKUP(I4877,Customers[],5,FALSE)</f>
        <v>Van-1</v>
      </c>
      <c r="N4877" s="145" t="s">
        <v>9</v>
      </c>
      <c r="O4877" s="146" t="s">
        <v>220</v>
      </c>
      <c r="P4877" s="141" t="str">
        <f>VLOOKUP(O4877,Stock[],2,FALSE)</f>
        <v>မြန်မာရှောက်ပျား</v>
      </c>
      <c r="Q4877" s="147">
        <f>VLOOKUP(O4877,Stock[],3,FALSE)</f>
        <v>0.64</v>
      </c>
      <c r="R4877" s="147">
        <f>VLOOKUP(O4877,Stock[],4,FALSE)</f>
        <v>14</v>
      </c>
      <c r="S4877" s="146"/>
      <c r="T4877" s="147">
        <f>(DailySales!$S4877/DailySales!$R4877)+DailySales!$U4877</f>
        <v>3</v>
      </c>
      <c r="U4877" s="146">
        <v>3</v>
      </c>
      <c r="V4877" s="148">
        <f>+DailySales!$T4877*DailySales!$R4877</f>
        <v>42</v>
      </c>
      <c r="W4877" s="148">
        <f>+DailySales!$V4877*DailySales!$Q4877</f>
        <v>26.88</v>
      </c>
      <c r="X4877" s="148">
        <f>VLOOKUP(O4877,Stock[],6,FALSE)</f>
        <v>1370</v>
      </c>
      <c r="Y4877" s="148">
        <f>+DailySales!$V4877*DailySales!$X4877</f>
        <v>57540</v>
      </c>
      <c r="Z4877" s="146"/>
      <c r="AA4877" s="146"/>
      <c r="AB4877" s="146"/>
      <c r="AC4877" s="146"/>
      <c r="AD4877" s="146"/>
      <c r="AE4877" s="149">
        <v>60</v>
      </c>
      <c r="AF4877" s="150">
        <v>46085</v>
      </c>
      <c r="AG4877" s="151">
        <v>57600</v>
      </c>
      <c r="AH4877" s="150"/>
      <c r="AI4877" s="151"/>
      <c r="AJ4877" s="150"/>
      <c r="AK4877" s="151"/>
      <c r="AL4877" s="34"/>
      <c r="AM4877" s="39"/>
      <c r="AN487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878" spans="1:40" ht="19.5" customHeight="1" x14ac:dyDescent="0.25">
      <c r="A4878" s="141">
        <f t="shared" si="894"/>
        <v>2026</v>
      </c>
      <c r="B4878" s="141">
        <f t="shared" si="895"/>
        <v>3</v>
      </c>
      <c r="C4878" s="154">
        <v>46085</v>
      </c>
      <c r="D4878" s="142">
        <f t="shared" ca="1" si="896"/>
        <v>46097</v>
      </c>
      <c r="E4878" s="142" t="str">
        <f t="shared" ca="1" si="897"/>
        <v>0-Months</v>
      </c>
      <c r="F4878" s="142" t="str">
        <f>VLOOKUP(O4878,Stock[],5,FALSE)</f>
        <v>BE</v>
      </c>
      <c r="G4878" s="143" t="s">
        <v>4011</v>
      </c>
      <c r="H4878" s="144" t="s">
        <v>275</v>
      </c>
      <c r="I4878" s="145" t="s">
        <v>1689</v>
      </c>
      <c r="J4878" s="141" t="str">
        <f>VLOOKUP(I4878,Customers[],2,FALSE)</f>
        <v>မပူစူး</v>
      </c>
      <c r="K4878" s="141" t="str">
        <f>VLOOKUP(I4878,Customers[],4,FALSE)</f>
        <v>Pyawbwe</v>
      </c>
      <c r="L4878" s="32" t="str">
        <f>VLOOKUP(Table85[[#This Row],[CustomerID]],Table!H:K,3,0)</f>
        <v>ကံဦး</v>
      </c>
      <c r="M4878" s="141" t="str">
        <f>VLOOKUP(I4878,Customers[],5,FALSE)</f>
        <v>Van-1</v>
      </c>
      <c r="N4878" s="145" t="s">
        <v>9</v>
      </c>
      <c r="O4878" s="146" t="s">
        <v>217</v>
      </c>
      <c r="P4878" s="141" t="str">
        <f>VLOOKUP(O4878,Stock[],2,FALSE)</f>
        <v>လိမ္မော်ဖြူ</v>
      </c>
      <c r="Q4878" s="147">
        <f>VLOOKUP(O4878,Stock[],3,FALSE)</f>
        <v>0.64</v>
      </c>
      <c r="R4878" s="147">
        <f>VLOOKUP(O4878,Stock[],4,FALSE)</f>
        <v>24</v>
      </c>
      <c r="S4878" s="146"/>
      <c r="T4878" s="147">
        <f>(DailySales!$S4878/DailySales!$R4878)+DailySales!$U4878</f>
        <v>2</v>
      </c>
      <c r="U4878" s="146">
        <v>2</v>
      </c>
      <c r="V4878" s="148">
        <f>+DailySales!$T4878*DailySales!$R4878</f>
        <v>48</v>
      </c>
      <c r="W4878" s="148">
        <f>+DailySales!$V4878*DailySales!$Q4878</f>
        <v>30.72</v>
      </c>
      <c r="X4878" s="148">
        <f>VLOOKUP(O4878,Stock[],6,FALSE)</f>
        <v>1330</v>
      </c>
      <c r="Y4878" s="148">
        <f>+DailySales!$V4878*DailySales!$X4878</f>
        <v>63840</v>
      </c>
      <c r="Z4878" s="146"/>
      <c r="AA4878" s="146"/>
      <c r="AB4878" s="146"/>
      <c r="AC4878" s="146"/>
      <c r="AD4878" s="146"/>
      <c r="AE4878" s="149">
        <v>1160</v>
      </c>
      <c r="AF4878" s="150">
        <v>46085</v>
      </c>
      <c r="AG4878" s="151">
        <v>65000</v>
      </c>
      <c r="AH4878" s="150"/>
      <c r="AI4878" s="151"/>
      <c r="AJ4878" s="150"/>
      <c r="AK4878" s="151"/>
      <c r="AL4878" s="34"/>
      <c r="AM4878" s="39"/>
      <c r="AN487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879" spans="1:40" ht="19.5" customHeight="1" x14ac:dyDescent="0.25">
      <c r="A4879" s="141">
        <f t="shared" si="894"/>
        <v>2026</v>
      </c>
      <c r="B4879" s="141">
        <f t="shared" si="895"/>
        <v>3</v>
      </c>
      <c r="C4879" s="154">
        <v>46085</v>
      </c>
      <c r="D4879" s="142">
        <f t="shared" ca="1" si="896"/>
        <v>46097</v>
      </c>
      <c r="E4879" s="142" t="str">
        <f t="shared" ca="1" si="897"/>
        <v>0-Months</v>
      </c>
      <c r="F4879" s="142" t="str">
        <f>VLOOKUP(O4879,Stock[],5,FALSE)</f>
        <v>BE</v>
      </c>
      <c r="G4879" s="143" t="s">
        <v>4011</v>
      </c>
      <c r="H4879" s="144" t="s">
        <v>275</v>
      </c>
      <c r="I4879" s="145" t="s">
        <v>1689</v>
      </c>
      <c r="J4879" s="141" t="str">
        <f>VLOOKUP(I4879,Customers[],2,FALSE)</f>
        <v>မပူစူး</v>
      </c>
      <c r="K4879" s="141" t="str">
        <f>VLOOKUP(I4879,Customers[],4,FALSE)</f>
        <v>Pyawbwe</v>
      </c>
      <c r="L4879" s="32" t="str">
        <f>VLOOKUP(Table85[[#This Row],[CustomerID]],Table!H:K,3,0)</f>
        <v>ကံဦး</v>
      </c>
      <c r="M4879" s="141" t="str">
        <f>VLOOKUP(I4879,Customers[],5,FALSE)</f>
        <v>Van-1</v>
      </c>
      <c r="N4879" s="145" t="s">
        <v>9</v>
      </c>
      <c r="O4879" s="146" t="s">
        <v>220</v>
      </c>
      <c r="P4879" s="141" t="str">
        <f>VLOOKUP(O4879,Stock[],2,FALSE)</f>
        <v>မြန်မာရှောက်ပျား</v>
      </c>
      <c r="Q4879" s="147">
        <f>VLOOKUP(O4879,Stock[],3,FALSE)</f>
        <v>0.64</v>
      </c>
      <c r="R4879" s="147">
        <f>VLOOKUP(O4879,Stock[],4,FALSE)</f>
        <v>14</v>
      </c>
      <c r="S4879" s="146"/>
      <c r="T4879" s="147">
        <f>(DailySales!$S4879/DailySales!$R4879)+DailySales!$U4879</f>
        <v>3</v>
      </c>
      <c r="U4879" s="146">
        <v>3</v>
      </c>
      <c r="V4879" s="148">
        <f>+DailySales!$T4879*DailySales!$R4879</f>
        <v>42</v>
      </c>
      <c r="W4879" s="148">
        <f>+DailySales!$V4879*DailySales!$Q4879</f>
        <v>26.88</v>
      </c>
      <c r="X4879" s="148">
        <f>VLOOKUP(O4879,Stock[],6,FALSE)</f>
        <v>1370</v>
      </c>
      <c r="Y4879" s="148">
        <f>+DailySales!$V4879*DailySales!$X4879</f>
        <v>57540</v>
      </c>
      <c r="Z4879" s="146"/>
      <c r="AA4879" s="146"/>
      <c r="AB4879" s="146"/>
      <c r="AC4879" s="146"/>
      <c r="AD4879" s="146"/>
      <c r="AE4879" s="149">
        <v>60</v>
      </c>
      <c r="AF4879" s="150">
        <v>46085</v>
      </c>
      <c r="AG4879" s="151">
        <v>57600</v>
      </c>
      <c r="AH4879" s="150"/>
      <c r="AI4879" s="151"/>
      <c r="AJ4879" s="150"/>
      <c r="AK4879" s="151"/>
      <c r="AL4879" s="34"/>
      <c r="AM4879" s="39"/>
      <c r="AN487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880" spans="1:40" ht="19.5" customHeight="1" x14ac:dyDescent="0.25">
      <c r="A4880" s="141">
        <f t="shared" si="894"/>
        <v>2026</v>
      </c>
      <c r="B4880" s="141">
        <f t="shared" si="895"/>
        <v>3</v>
      </c>
      <c r="C4880" s="154">
        <v>46085</v>
      </c>
      <c r="D4880" s="142">
        <f t="shared" ca="1" si="896"/>
        <v>46097</v>
      </c>
      <c r="E4880" s="142" t="str">
        <f t="shared" ca="1" si="897"/>
        <v>0-Months</v>
      </c>
      <c r="F4880" s="142" t="str">
        <f>VLOOKUP(O4880,Stock[],5,FALSE)</f>
        <v>BE</v>
      </c>
      <c r="G4880" s="143" t="s">
        <v>4012</v>
      </c>
      <c r="H4880" s="144" t="s">
        <v>275</v>
      </c>
      <c r="I4880" s="145" t="s">
        <v>863</v>
      </c>
      <c r="J4880" s="141" t="str">
        <f>VLOOKUP(I4880,Customers[],2,FALSE)</f>
        <v>မစိန်</v>
      </c>
      <c r="K4880" s="141" t="str">
        <f>VLOOKUP(I4880,Customers[],4,FALSE)</f>
        <v>Pyawbwe</v>
      </c>
      <c r="L4880" s="32" t="str">
        <f>VLOOKUP(Table85[[#This Row],[CustomerID]],Table!H:K,3,0)</f>
        <v>ကံဦး</v>
      </c>
      <c r="M4880" s="141" t="str">
        <f>VLOOKUP(I4880,Customers[],5,FALSE)</f>
        <v>Van-1</v>
      </c>
      <c r="N4880" s="145" t="s">
        <v>9</v>
      </c>
      <c r="O4880" s="146" t="s">
        <v>217</v>
      </c>
      <c r="P4880" s="141" t="str">
        <f>VLOOKUP(O4880,Stock[],2,FALSE)</f>
        <v>လိမ္မော်ဖြူ</v>
      </c>
      <c r="Q4880" s="147">
        <f>VLOOKUP(O4880,Stock[],3,FALSE)</f>
        <v>0.64</v>
      </c>
      <c r="R4880" s="147">
        <f>VLOOKUP(O4880,Stock[],4,FALSE)</f>
        <v>24</v>
      </c>
      <c r="S4880" s="146"/>
      <c r="T4880" s="147">
        <f>(DailySales!$S4880/DailySales!$R4880)+DailySales!$U4880</f>
        <v>1</v>
      </c>
      <c r="U4880" s="146">
        <v>1</v>
      </c>
      <c r="V4880" s="148">
        <f>+DailySales!$T4880*DailySales!$R4880</f>
        <v>24</v>
      </c>
      <c r="W4880" s="148">
        <f>+DailySales!$V4880*DailySales!$Q4880</f>
        <v>15.36</v>
      </c>
      <c r="X4880" s="148">
        <f>VLOOKUP(O4880,Stock[],6,FALSE)</f>
        <v>1330</v>
      </c>
      <c r="Y4880" s="148">
        <f>+DailySales!$V4880*DailySales!$X4880</f>
        <v>31920</v>
      </c>
      <c r="Z4880" s="146"/>
      <c r="AA4880" s="146"/>
      <c r="AB4880" s="146"/>
      <c r="AC4880" s="146"/>
      <c r="AD4880" s="146"/>
      <c r="AE4880" s="149">
        <v>580</v>
      </c>
      <c r="AF4880" s="150">
        <v>46085</v>
      </c>
      <c r="AG4880" s="151">
        <v>32500</v>
      </c>
      <c r="AH4880" s="150"/>
      <c r="AI4880" s="151"/>
      <c r="AJ4880" s="150"/>
      <c r="AK4880" s="151"/>
      <c r="AL4880" s="34"/>
      <c r="AM4880" s="39"/>
      <c r="AN488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881" spans="1:40" ht="19.5" customHeight="1" x14ac:dyDescent="0.25">
      <c r="A4881" s="141">
        <f t="shared" si="894"/>
        <v>2026</v>
      </c>
      <c r="B4881" s="141">
        <f t="shared" si="895"/>
        <v>3</v>
      </c>
      <c r="C4881" s="154">
        <v>46085</v>
      </c>
      <c r="D4881" s="142">
        <f t="shared" ca="1" si="896"/>
        <v>46097</v>
      </c>
      <c r="E4881" s="142" t="str">
        <f t="shared" ca="1" si="897"/>
        <v>0-Months</v>
      </c>
      <c r="F4881" s="142" t="str">
        <f>VLOOKUP(O4881,Stock[],5,FALSE)</f>
        <v>BE</v>
      </c>
      <c r="G4881" s="143" t="s">
        <v>4012</v>
      </c>
      <c r="H4881" s="144" t="s">
        <v>275</v>
      </c>
      <c r="I4881" s="145" t="s">
        <v>863</v>
      </c>
      <c r="J4881" s="141" t="str">
        <f>VLOOKUP(I4881,Customers[],2,FALSE)</f>
        <v>မစိန်</v>
      </c>
      <c r="K4881" s="141" t="str">
        <f>VLOOKUP(I4881,Customers[],4,FALSE)</f>
        <v>Pyawbwe</v>
      </c>
      <c r="L4881" s="32" t="str">
        <f>VLOOKUP(Table85[[#This Row],[CustomerID]],Table!H:K,3,0)</f>
        <v>ကံဦး</v>
      </c>
      <c r="M4881" s="141" t="str">
        <f>VLOOKUP(I4881,Customers[],5,FALSE)</f>
        <v>Van-1</v>
      </c>
      <c r="N4881" s="145" t="s">
        <v>9</v>
      </c>
      <c r="O4881" s="146" t="s">
        <v>220</v>
      </c>
      <c r="P4881" s="141" t="str">
        <f>VLOOKUP(O4881,Stock[],2,FALSE)</f>
        <v>မြန်မာရှောက်ပျား</v>
      </c>
      <c r="Q4881" s="147">
        <f>VLOOKUP(O4881,Stock[],3,FALSE)</f>
        <v>0.64</v>
      </c>
      <c r="R4881" s="147">
        <f>VLOOKUP(O4881,Stock[],4,FALSE)</f>
        <v>14</v>
      </c>
      <c r="S4881" s="146"/>
      <c r="T4881" s="147">
        <f>(DailySales!$S4881/DailySales!$R4881)+DailySales!$U4881</f>
        <v>2</v>
      </c>
      <c r="U4881" s="146">
        <v>2</v>
      </c>
      <c r="V4881" s="148">
        <f>+DailySales!$T4881*DailySales!$R4881</f>
        <v>28</v>
      </c>
      <c r="W4881" s="148">
        <f>+DailySales!$V4881*DailySales!$Q4881</f>
        <v>17.920000000000002</v>
      </c>
      <c r="X4881" s="148">
        <f>VLOOKUP(O4881,Stock[],6,FALSE)</f>
        <v>1370</v>
      </c>
      <c r="Y4881" s="148">
        <f>+DailySales!$V4881*DailySales!$X4881</f>
        <v>38360</v>
      </c>
      <c r="Z4881" s="146"/>
      <c r="AA4881" s="146"/>
      <c r="AB4881" s="146"/>
      <c r="AC4881" s="146"/>
      <c r="AD4881" s="146"/>
      <c r="AE4881" s="149">
        <v>40</v>
      </c>
      <c r="AF4881" s="150">
        <v>46085</v>
      </c>
      <c r="AG4881" s="151">
        <v>38400</v>
      </c>
      <c r="AH4881" s="150"/>
      <c r="AI4881" s="151"/>
      <c r="AJ4881" s="150"/>
      <c r="AK4881" s="151"/>
      <c r="AL4881" s="34"/>
      <c r="AM4881" s="39"/>
      <c r="AN488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882" spans="1:40" ht="19.5" customHeight="1" x14ac:dyDescent="0.25">
      <c r="A4882" s="141">
        <f t="shared" si="894"/>
        <v>2026</v>
      </c>
      <c r="B4882" s="141">
        <f t="shared" si="895"/>
        <v>3</v>
      </c>
      <c r="C4882" s="154">
        <v>46085</v>
      </c>
      <c r="D4882" s="142">
        <f t="shared" ca="1" si="896"/>
        <v>46097</v>
      </c>
      <c r="E4882" s="142" t="str">
        <f t="shared" ca="1" si="897"/>
        <v>0-Months</v>
      </c>
      <c r="F4882" s="142" t="str">
        <f>VLOOKUP(O4882,Stock[],5,FALSE)</f>
        <v>BE</v>
      </c>
      <c r="G4882" s="143" t="s">
        <v>4013</v>
      </c>
      <c r="H4882" s="144" t="s">
        <v>275</v>
      </c>
      <c r="I4882" s="145" t="s">
        <v>524</v>
      </c>
      <c r="J4882" s="141" t="str">
        <f>VLOOKUP(I4882,Customers[],2,FALSE)</f>
        <v>ကိုထွန်းထွန်း</v>
      </c>
      <c r="K4882" s="141" t="str">
        <f>VLOOKUP(I4882,Customers[],4,FALSE)</f>
        <v>Pyawbwe</v>
      </c>
      <c r="L4882" s="32" t="str">
        <f>VLOOKUP(Table85[[#This Row],[CustomerID]],Table!H:K,3,0)</f>
        <v>ဘိုကုန်း</v>
      </c>
      <c r="M4882" s="141" t="str">
        <f>VLOOKUP(I4882,Customers[],5,FALSE)</f>
        <v>Van-1</v>
      </c>
      <c r="N4882" s="145" t="s">
        <v>9</v>
      </c>
      <c r="O4882" s="146" t="s">
        <v>220</v>
      </c>
      <c r="P4882" s="141" t="str">
        <f>VLOOKUP(O4882,Stock[],2,FALSE)</f>
        <v>မြန်မာရှောက်ပျား</v>
      </c>
      <c r="Q4882" s="147">
        <f>VLOOKUP(O4882,Stock[],3,FALSE)</f>
        <v>0.64</v>
      </c>
      <c r="R4882" s="147">
        <f>VLOOKUP(O4882,Stock[],4,FALSE)</f>
        <v>14</v>
      </c>
      <c r="S4882" s="146"/>
      <c r="T4882" s="147">
        <f>(DailySales!$S4882/DailySales!$R4882)+DailySales!$U4882</f>
        <v>2</v>
      </c>
      <c r="U4882" s="146">
        <v>2</v>
      </c>
      <c r="V4882" s="148">
        <f>+DailySales!$T4882*DailySales!$R4882</f>
        <v>28</v>
      </c>
      <c r="W4882" s="148">
        <f>+DailySales!$V4882*DailySales!$Q4882</f>
        <v>17.920000000000002</v>
      </c>
      <c r="X4882" s="148">
        <f>VLOOKUP(O4882,Stock[],6,FALSE)</f>
        <v>1370</v>
      </c>
      <c r="Y4882" s="148">
        <f>+DailySales!$V4882*DailySales!$X4882</f>
        <v>38360</v>
      </c>
      <c r="Z4882" s="146"/>
      <c r="AA4882" s="146"/>
      <c r="AB4882" s="146"/>
      <c r="AC4882" s="146"/>
      <c r="AD4882" s="146"/>
      <c r="AE4882" s="149">
        <v>40</v>
      </c>
      <c r="AF4882" s="150">
        <v>46085</v>
      </c>
      <c r="AG4882" s="151">
        <v>38400</v>
      </c>
      <c r="AH4882" s="150"/>
      <c r="AI4882" s="151"/>
      <c r="AJ4882" s="150"/>
      <c r="AK4882" s="151"/>
      <c r="AL4882" s="34"/>
      <c r="AM4882" s="39"/>
      <c r="AN488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883" spans="1:40" ht="19.5" customHeight="1" x14ac:dyDescent="0.25">
      <c r="A4883" s="141">
        <f t="shared" si="894"/>
        <v>2026</v>
      </c>
      <c r="B4883" s="141">
        <f t="shared" si="895"/>
        <v>3</v>
      </c>
      <c r="C4883" s="154">
        <v>46085</v>
      </c>
      <c r="D4883" s="142">
        <f t="shared" ca="1" si="896"/>
        <v>46097</v>
      </c>
      <c r="E4883" s="142" t="str">
        <f t="shared" ca="1" si="897"/>
        <v>0-Months</v>
      </c>
      <c r="F4883" s="142" t="str">
        <f>VLOOKUP(O4883,Stock[],5,FALSE)</f>
        <v>BE</v>
      </c>
      <c r="G4883" s="143" t="s">
        <v>4014</v>
      </c>
      <c r="H4883" s="144" t="s">
        <v>275</v>
      </c>
      <c r="I4883" s="145" t="s">
        <v>1503</v>
      </c>
      <c r="J4883" s="141" t="str">
        <f>VLOOKUP(I4883,Customers[],2,FALSE)</f>
        <v>ကိုသိန်းဇော်</v>
      </c>
      <c r="K4883" s="141" t="str">
        <f>VLOOKUP(I4883,Customers[],4,FALSE)</f>
        <v>Pyawbwe</v>
      </c>
      <c r="L4883" s="32" t="str">
        <f>VLOOKUP(Table85[[#This Row],[CustomerID]],Table!H:K,3,0)</f>
        <v>ကန်တဲ</v>
      </c>
      <c r="M4883" s="141" t="str">
        <f>VLOOKUP(I4883,Customers[],5,FALSE)</f>
        <v>Van-1</v>
      </c>
      <c r="N4883" s="145" t="s">
        <v>9</v>
      </c>
      <c r="O4883" s="146" t="s">
        <v>223</v>
      </c>
      <c r="P4883" s="141" t="str">
        <f>VLOOKUP(O4883,Stock[],2,FALSE)</f>
        <v>ချယ်ရီအရက်သန့်ကော် (.6Ltr)</v>
      </c>
      <c r="Q4883" s="147">
        <f>VLOOKUP(O4883,Stock[],3,FALSE)</f>
        <v>0.6</v>
      </c>
      <c r="R4883" s="147">
        <f>VLOOKUP(O4883,Stock[],4,FALSE)</f>
        <v>24</v>
      </c>
      <c r="S4883" s="146"/>
      <c r="T4883" s="147">
        <f>(DailySales!$S4883/DailySales!$R4883)+DailySales!$U4883</f>
        <v>1</v>
      </c>
      <c r="U4883" s="146">
        <v>1</v>
      </c>
      <c r="V4883" s="148">
        <f>+DailySales!$T4883*DailySales!$R4883</f>
        <v>24</v>
      </c>
      <c r="W4883" s="148">
        <f>+DailySales!$V4883*DailySales!$Q4883</f>
        <v>14.399999999999999</v>
      </c>
      <c r="X4883" s="148">
        <f>VLOOKUP(O4883,Stock[],6,FALSE)</f>
        <v>875</v>
      </c>
      <c r="Y4883" s="148">
        <f>+DailySales!$V4883*DailySales!$X4883</f>
        <v>21000</v>
      </c>
      <c r="Z4883" s="146"/>
      <c r="AA4883" s="146"/>
      <c r="AB4883" s="146"/>
      <c r="AC4883" s="146"/>
      <c r="AD4883" s="146"/>
      <c r="AE4883" s="149">
        <v>600</v>
      </c>
      <c r="AF4883" s="150">
        <v>46085</v>
      </c>
      <c r="AG4883" s="151">
        <v>21600</v>
      </c>
      <c r="AH4883" s="150"/>
      <c r="AI4883" s="151"/>
      <c r="AJ4883" s="150"/>
      <c r="AK4883" s="151"/>
      <c r="AL4883" s="34"/>
      <c r="AM4883" s="39"/>
      <c r="AN488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884" spans="1:40" ht="19.5" customHeight="1" x14ac:dyDescent="0.25">
      <c r="A4884" s="141">
        <f t="shared" si="894"/>
        <v>2026</v>
      </c>
      <c r="B4884" s="141">
        <f t="shared" si="895"/>
        <v>3</v>
      </c>
      <c r="C4884" s="154">
        <v>46085</v>
      </c>
      <c r="D4884" s="142">
        <f t="shared" ca="1" si="896"/>
        <v>46097</v>
      </c>
      <c r="E4884" s="142" t="str">
        <f t="shared" ca="1" si="897"/>
        <v>0-Months</v>
      </c>
      <c r="F4884" s="142" t="str">
        <f>VLOOKUP(O4884,Stock[],5,FALSE)</f>
        <v>BE</v>
      </c>
      <c r="G4884" s="143" t="s">
        <v>4014</v>
      </c>
      <c r="H4884" s="144" t="s">
        <v>275</v>
      </c>
      <c r="I4884" s="145" t="s">
        <v>1503</v>
      </c>
      <c r="J4884" s="141" t="str">
        <f>VLOOKUP(I4884,Customers[],2,FALSE)</f>
        <v>ကိုသိန်းဇော်</v>
      </c>
      <c r="K4884" s="141" t="str">
        <f>VLOOKUP(I4884,Customers[],4,FALSE)</f>
        <v>Pyawbwe</v>
      </c>
      <c r="L4884" s="32" t="str">
        <f>VLOOKUP(Table85[[#This Row],[CustomerID]],Table!H:K,3,0)</f>
        <v>ကန်တဲ</v>
      </c>
      <c r="M4884" s="141" t="str">
        <f>VLOOKUP(I4884,Customers[],5,FALSE)</f>
        <v>Van-1</v>
      </c>
      <c r="N4884" s="145" t="s">
        <v>9</v>
      </c>
      <c r="O4884" s="146" t="s">
        <v>208</v>
      </c>
      <c r="P4884" s="141" t="str">
        <f>VLOOKUP(O4884,Stock[],2,FALSE)</f>
        <v>ဇေယျဝတီ Red</v>
      </c>
      <c r="Q4884" s="147">
        <f>VLOOKUP(O4884,Stock[],3,FALSE)</f>
        <v>0.7</v>
      </c>
      <c r="R4884" s="147">
        <f>VLOOKUP(O4884,Stock[],4,FALSE)</f>
        <v>12</v>
      </c>
      <c r="S4884" s="146"/>
      <c r="T4884" s="147">
        <f>(DailySales!$S4884/DailySales!$R4884)+DailySales!$U4884</f>
        <v>80</v>
      </c>
      <c r="U4884" s="146">
        <v>80</v>
      </c>
      <c r="V4884" s="148">
        <f>+DailySales!$T4884*DailySales!$R4884</f>
        <v>960</v>
      </c>
      <c r="W4884" s="148">
        <f>+DailySales!$V4884*DailySales!$Q4884</f>
        <v>672</v>
      </c>
      <c r="X4884" s="148">
        <f>VLOOKUP(O4884,Stock[],6,FALSE)</f>
        <v>1800</v>
      </c>
      <c r="Y4884" s="148">
        <f>+DailySales!$V4884*DailySales!$X4884</f>
        <v>1728000</v>
      </c>
      <c r="Z4884" s="146"/>
      <c r="AA4884" s="146"/>
      <c r="AB4884" s="146"/>
      <c r="AC4884" s="146"/>
      <c r="AD4884" s="146"/>
      <c r="AE4884" s="149">
        <v>28800</v>
      </c>
      <c r="AF4884" s="150">
        <v>46085</v>
      </c>
      <c r="AG4884" s="151">
        <v>1756800</v>
      </c>
      <c r="AH4884" s="150"/>
      <c r="AI4884" s="151"/>
      <c r="AJ4884" s="150"/>
      <c r="AK4884" s="151"/>
      <c r="AL4884" s="34"/>
      <c r="AM4884" s="39"/>
      <c r="AN488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885" spans="1:40" ht="19.5" customHeight="1" x14ac:dyDescent="0.25">
      <c r="A4885" s="141">
        <f t="shared" si="894"/>
        <v>2026</v>
      </c>
      <c r="B4885" s="141">
        <f t="shared" si="895"/>
        <v>3</v>
      </c>
      <c r="C4885" s="154">
        <v>46085</v>
      </c>
      <c r="D4885" s="142">
        <f t="shared" ca="1" si="896"/>
        <v>46097</v>
      </c>
      <c r="E4885" s="142" t="str">
        <f t="shared" ca="1" si="897"/>
        <v>0-Months</v>
      </c>
      <c r="F4885" s="142" t="str">
        <f>VLOOKUP(O4885,Stock[],5,FALSE)</f>
        <v>BE</v>
      </c>
      <c r="G4885" s="143" t="s">
        <v>4015</v>
      </c>
      <c r="H4885" s="144" t="s">
        <v>275</v>
      </c>
      <c r="I4885" s="145" t="s">
        <v>1754</v>
      </c>
      <c r="J4885" s="141" t="str">
        <f>VLOOKUP(I4885,Customers[],2,FALSE)</f>
        <v>စစ်ဆေးရေးဂိတ်လက်ဆောင်</v>
      </c>
      <c r="K4885" s="141">
        <f>VLOOKUP(I4885,Customers[],4,FALSE)</f>
        <v>0</v>
      </c>
      <c r="L4885" s="32">
        <f>VLOOKUP(Table85[[#This Row],[CustomerID]],Table!H:K,3,0)</f>
        <v>0</v>
      </c>
      <c r="M4885" s="141">
        <f>VLOOKUP(I4885,Customers[],5,FALSE)</f>
        <v>0</v>
      </c>
      <c r="N4885" s="145" t="s">
        <v>1751</v>
      </c>
      <c r="O4885" s="146" t="s">
        <v>217</v>
      </c>
      <c r="P4885" s="141" t="str">
        <f>VLOOKUP(O4885,Stock[],2,FALSE)</f>
        <v>လိမ္မော်ဖြူ</v>
      </c>
      <c r="Q4885" s="147">
        <f>VLOOKUP(O4885,Stock[],3,FALSE)</f>
        <v>0.64</v>
      </c>
      <c r="R4885" s="147">
        <f>VLOOKUP(O4885,Stock[],4,FALSE)</f>
        <v>24</v>
      </c>
      <c r="S4885" s="146">
        <v>5</v>
      </c>
      <c r="T4885" s="147">
        <f>(DailySales!$S4885/DailySales!$R4885)+DailySales!$U4885</f>
        <v>0.20833333333333334</v>
      </c>
      <c r="U4885" s="146"/>
      <c r="V4885" s="148">
        <f>+DailySales!$T4885*DailySales!$R4885</f>
        <v>5</v>
      </c>
      <c r="W4885" s="148">
        <f>+DailySales!$V4885*DailySales!$Q4885</f>
        <v>3.2</v>
      </c>
      <c r="X4885" s="148">
        <f>VLOOKUP(O4885,Stock[],6,FALSE)</f>
        <v>1330</v>
      </c>
      <c r="Y4885" s="148">
        <f>+DailySales!$V4885*DailySales!$X4885</f>
        <v>6650</v>
      </c>
      <c r="Z4885" s="146"/>
      <c r="AA4885" s="146"/>
      <c r="AB4885" s="146"/>
      <c r="AC4885" s="146"/>
      <c r="AD4885" s="146"/>
      <c r="AE4885" s="149"/>
      <c r="AF4885" s="150">
        <v>46085</v>
      </c>
      <c r="AG4885" s="151">
        <v>6650</v>
      </c>
      <c r="AH4885" s="150"/>
      <c r="AI4885" s="151"/>
      <c r="AJ4885" s="150"/>
      <c r="AK4885" s="151"/>
      <c r="AL4885" s="34"/>
      <c r="AM4885" s="39"/>
      <c r="AN488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886" spans="1:40" ht="19.5" customHeight="1" x14ac:dyDescent="0.25">
      <c r="A4886" s="141">
        <f t="shared" si="894"/>
        <v>2026</v>
      </c>
      <c r="B4886" s="141">
        <f t="shared" si="895"/>
        <v>3</v>
      </c>
      <c r="C4886" s="154">
        <v>46085</v>
      </c>
      <c r="D4886" s="142">
        <f t="shared" ca="1" si="896"/>
        <v>46097</v>
      </c>
      <c r="E4886" s="142" t="str">
        <f t="shared" ca="1" si="897"/>
        <v>0-Months</v>
      </c>
      <c r="F4886" s="142" t="str">
        <f>VLOOKUP(O4886,Stock[],5,FALSE)</f>
        <v>BE</v>
      </c>
      <c r="G4886" s="143" t="s">
        <v>4016</v>
      </c>
      <c r="H4886" s="144" t="s">
        <v>275</v>
      </c>
      <c r="I4886" s="145" t="s">
        <v>531</v>
      </c>
      <c r="J4886" s="141" t="str">
        <f>VLOOKUP(I4886,Customers[],2,FALSE)</f>
        <v>ကောင်းသဇင်</v>
      </c>
      <c r="K4886" s="141" t="str">
        <f>VLOOKUP(I4886,Customers[],4,FALSE)</f>
        <v>Kyukpadaung</v>
      </c>
      <c r="L4886" s="32" t="str">
        <f>VLOOKUP(Table85[[#This Row],[CustomerID]],Table!H:K,3,0)</f>
        <v>ဝက်ချုပ်ကုန်း</v>
      </c>
      <c r="M4886" s="141" t="str">
        <f>VLOOKUP(I4886,Customers[],5,FALSE)</f>
        <v>Van-1</v>
      </c>
      <c r="N4886" s="145" t="s">
        <v>9</v>
      </c>
      <c r="O4886" s="146" t="s">
        <v>2465</v>
      </c>
      <c r="P4886" s="141" t="str">
        <f>VLOOKUP(O4886,Stock[],2,FALSE)</f>
        <v>မိုးနဲကွန်ကီး</v>
      </c>
      <c r="Q4886" s="147">
        <f>VLOOKUP(O4886,Stock[],3,FALSE)</f>
        <v>0.64</v>
      </c>
      <c r="R4886" s="147">
        <f>VLOOKUP(O4886,Stock[],4,FALSE)</f>
        <v>14</v>
      </c>
      <c r="S4886" s="146"/>
      <c r="T4886" s="147">
        <f>(DailySales!$S4886/DailySales!$R4886)+DailySales!$U4886</f>
        <v>5</v>
      </c>
      <c r="U4886" s="146">
        <v>5</v>
      </c>
      <c r="V4886" s="148">
        <f>+DailySales!$T4886*DailySales!$R4886</f>
        <v>70</v>
      </c>
      <c r="W4886" s="148">
        <f>+DailySales!$V4886*DailySales!$Q4886</f>
        <v>44.800000000000004</v>
      </c>
      <c r="X4886" s="148">
        <f>VLOOKUP(O4886,Stock[],6,FALSE)</f>
        <v>1700</v>
      </c>
      <c r="Y4886" s="148">
        <f>+DailySales!$V4886*DailySales!$X4886</f>
        <v>119000</v>
      </c>
      <c r="Z4886" s="146"/>
      <c r="AA4886" s="146"/>
      <c r="AB4886" s="146"/>
      <c r="AC4886" s="146"/>
      <c r="AD4886" s="146"/>
      <c r="AE4886" s="149">
        <v>2000</v>
      </c>
      <c r="AF4886" s="150">
        <v>46085</v>
      </c>
      <c r="AG4886" s="151">
        <v>121000</v>
      </c>
      <c r="AH4886" s="150"/>
      <c r="AI4886" s="151"/>
      <c r="AJ4886" s="150"/>
      <c r="AK4886" s="151"/>
      <c r="AL4886" s="34"/>
      <c r="AM4886" s="39"/>
      <c r="AN488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887" spans="1:40" ht="19.5" customHeight="1" x14ac:dyDescent="0.25">
      <c r="A4887" s="141">
        <f t="shared" si="894"/>
        <v>2026</v>
      </c>
      <c r="B4887" s="141">
        <f t="shared" si="895"/>
        <v>3</v>
      </c>
      <c r="C4887" s="154">
        <v>46085</v>
      </c>
      <c r="D4887" s="142">
        <f t="shared" ca="1" si="896"/>
        <v>46097</v>
      </c>
      <c r="E4887" s="142" t="str">
        <f t="shared" ca="1" si="897"/>
        <v>0-Months</v>
      </c>
      <c r="F4887" s="142" t="str">
        <f>VLOOKUP(O4887,Stock[],5,FALSE)</f>
        <v>BE</v>
      </c>
      <c r="G4887" s="143" t="s">
        <v>4017</v>
      </c>
      <c r="H4887" s="144" t="s">
        <v>275</v>
      </c>
      <c r="I4887" s="145" t="s">
        <v>1869</v>
      </c>
      <c r="J4887" s="141" t="str">
        <f>VLOOKUP(I4887,Customers[],2,FALSE)</f>
        <v>ပန်းဝါလှိုင်</v>
      </c>
      <c r="K4887" s="141" t="str">
        <f>VLOOKUP(I4887,Customers[],4,FALSE)</f>
        <v>Kyukpadaung</v>
      </c>
      <c r="L4887" s="32" t="str">
        <f>VLOOKUP(Table85[[#This Row],[CustomerID]],Table!H:K,3,0)</f>
        <v>ဝက်ချုပ်ကုန်း</v>
      </c>
      <c r="M4887" s="141" t="str">
        <f>VLOOKUP(I4887,Customers[],5,FALSE)</f>
        <v>Van-1</v>
      </c>
      <c r="N4887" s="145" t="s">
        <v>9</v>
      </c>
      <c r="O4887" s="146" t="s">
        <v>205</v>
      </c>
      <c r="P4887" s="141" t="str">
        <f>VLOOKUP(O4887,Stock[],2,FALSE)</f>
        <v>ကောင်းကြည် ကော် 25%  (1Ltr )</v>
      </c>
      <c r="Q4887" s="147">
        <f>VLOOKUP(O4887,Stock[],3,FALSE)</f>
        <v>1</v>
      </c>
      <c r="R4887" s="147">
        <f>VLOOKUP(O4887,Stock[],4,FALSE)</f>
        <v>12</v>
      </c>
      <c r="S4887" s="146"/>
      <c r="T4887" s="147">
        <f>(DailySales!$S4887/DailySales!$R4887)+DailySales!$U4887</f>
        <v>25</v>
      </c>
      <c r="U4887" s="146">
        <v>25</v>
      </c>
      <c r="V4887" s="148">
        <f>+DailySales!$T4887*DailySales!$R4887</f>
        <v>300</v>
      </c>
      <c r="W4887" s="148">
        <f>+DailySales!$V4887*DailySales!$Q4887</f>
        <v>300</v>
      </c>
      <c r="X4887" s="148">
        <f>VLOOKUP(O4887,Stock[],6,FALSE)</f>
        <v>1530</v>
      </c>
      <c r="Y4887" s="148">
        <f>+DailySales!$V4887*DailySales!$X4887</f>
        <v>459000</v>
      </c>
      <c r="Z4887" s="146"/>
      <c r="AA4887" s="146"/>
      <c r="AB4887" s="146">
        <v>1800</v>
      </c>
      <c r="AC4887" s="146">
        <v>3000</v>
      </c>
      <c r="AD4887" s="146"/>
      <c r="AE4887" s="149">
        <v>8500</v>
      </c>
      <c r="AF4887" s="150">
        <v>46085</v>
      </c>
      <c r="AG4887" s="151">
        <v>462700</v>
      </c>
      <c r="AH4887" s="150"/>
      <c r="AI4887" s="151"/>
      <c r="AJ4887" s="150"/>
      <c r="AK4887" s="151"/>
      <c r="AL4887" s="34"/>
      <c r="AM4887" s="39"/>
      <c r="AN488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888" spans="1:40" ht="19.5" customHeight="1" x14ac:dyDescent="0.25">
      <c r="A4888" s="141">
        <f t="shared" ref="A4888:A4899" si="898">YEAR(C4888)</f>
        <v>2026</v>
      </c>
      <c r="B4888" s="141">
        <f t="shared" ref="B4888:B4899" si="899">MONTH(C4888)</f>
        <v>3</v>
      </c>
      <c r="C4888" s="154">
        <v>46085</v>
      </c>
      <c r="D4888" s="142">
        <f t="shared" ref="D4888:D4899" ca="1" si="900">TODAY()</f>
        <v>46097</v>
      </c>
      <c r="E4888" s="142" t="str">
        <f t="shared" ref="E4888:E4899" ca="1" si="901">DATEDIF(C4888,D4888,"M")&amp;"-Months"</f>
        <v>0-Months</v>
      </c>
      <c r="F4888" s="142" t="str">
        <f>VLOOKUP(O4888,Stock[],5,FALSE)</f>
        <v>BE</v>
      </c>
      <c r="G4888" s="143" t="s">
        <v>4018</v>
      </c>
      <c r="H4888" s="144" t="s">
        <v>275</v>
      </c>
      <c r="I4888" s="145" t="s">
        <v>1512</v>
      </c>
      <c r="J4888" s="141" t="str">
        <f>VLOOKUP(I4888,Customers[],2,FALSE)</f>
        <v>ကိုလွှမ်းမိုးအောင်</v>
      </c>
      <c r="K4888" s="141" t="str">
        <f>VLOOKUP(I4888,Customers[],4,FALSE)</f>
        <v>Kyukpadaung</v>
      </c>
      <c r="L4888" s="32" t="str">
        <f>VLOOKUP(Table85[[#This Row],[CustomerID]],Table!H:K,3,0)</f>
        <v>ဝက်ချုပ်ကုန်း</v>
      </c>
      <c r="M4888" s="141" t="str">
        <f>VLOOKUP(I4888,Customers[],5,FALSE)</f>
        <v>Van-1</v>
      </c>
      <c r="N4888" s="145" t="s">
        <v>9</v>
      </c>
      <c r="O4888" s="146" t="s">
        <v>205</v>
      </c>
      <c r="P4888" s="141" t="str">
        <f>VLOOKUP(O4888,Stock[],2,FALSE)</f>
        <v>ကောင်းကြည် ကော် 25%  (1Ltr )</v>
      </c>
      <c r="Q4888" s="147">
        <f>VLOOKUP(O4888,Stock[],3,FALSE)</f>
        <v>1</v>
      </c>
      <c r="R4888" s="147">
        <f>VLOOKUP(O4888,Stock[],4,FALSE)</f>
        <v>12</v>
      </c>
      <c r="S4888" s="146"/>
      <c r="T4888" s="147">
        <f>(DailySales!$S4888/DailySales!$R4888)+DailySales!$U4888</f>
        <v>50</v>
      </c>
      <c r="U4888" s="146">
        <v>50</v>
      </c>
      <c r="V4888" s="148">
        <f>+DailySales!$T4888*DailySales!$R4888</f>
        <v>600</v>
      </c>
      <c r="W4888" s="148">
        <f>+DailySales!$V4888*DailySales!$Q4888</f>
        <v>600</v>
      </c>
      <c r="X4888" s="148">
        <f>VLOOKUP(O4888,Stock[],6,FALSE)</f>
        <v>1530</v>
      </c>
      <c r="Y4888" s="148">
        <f>+DailySales!$V4888*DailySales!$X4888</f>
        <v>918000</v>
      </c>
      <c r="Z4888" s="146"/>
      <c r="AA4888" s="146"/>
      <c r="AB4888" s="146">
        <v>5000</v>
      </c>
      <c r="AC4888" s="146">
        <v>6000</v>
      </c>
      <c r="AD4888" s="146"/>
      <c r="AE4888" s="149">
        <v>17000</v>
      </c>
      <c r="AF4888" s="150">
        <v>46085</v>
      </c>
      <c r="AG4888" s="151">
        <v>924000</v>
      </c>
      <c r="AH4888" s="150"/>
      <c r="AI4888" s="151"/>
      <c r="AJ4888" s="150"/>
      <c r="AK4888" s="151"/>
      <c r="AL4888" s="34"/>
      <c r="AM4888" s="39"/>
      <c r="AN488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889" spans="1:40" ht="19.5" customHeight="1" x14ac:dyDescent="0.25">
      <c r="A4889" s="141">
        <f t="shared" si="898"/>
        <v>2026</v>
      </c>
      <c r="B4889" s="141">
        <f t="shared" si="899"/>
        <v>3</v>
      </c>
      <c r="C4889" s="154">
        <v>46085</v>
      </c>
      <c r="D4889" s="142">
        <f t="shared" ca="1" si="900"/>
        <v>46097</v>
      </c>
      <c r="E4889" s="142" t="str">
        <f t="shared" ca="1" si="901"/>
        <v>0-Months</v>
      </c>
      <c r="F4889" s="142" t="str">
        <f>VLOOKUP(O4889,Stock[],5,FALSE)</f>
        <v>BE</v>
      </c>
      <c r="G4889" s="143" t="s">
        <v>4019</v>
      </c>
      <c r="H4889" s="144" t="s">
        <v>275</v>
      </c>
      <c r="I4889" s="145" t="s">
        <v>612</v>
      </c>
      <c r="J4889" s="141" t="str">
        <f>VLOOKUP(I4889,Customers[],2,FALSE)</f>
        <v>ကိုစိုးဦး</v>
      </c>
      <c r="K4889" s="141" t="str">
        <f>VLOOKUP(I4889,Customers[],4,FALSE)</f>
        <v>Kyukpadaung</v>
      </c>
      <c r="L4889" s="32" t="str">
        <f>VLOOKUP(Table85[[#This Row],[CustomerID]],Table!H:K,3,0)</f>
        <v>ဝက်ချုပ်ကုန်း</v>
      </c>
      <c r="M4889" s="141" t="str">
        <f>VLOOKUP(I4889,Customers[],5,FALSE)</f>
        <v>Van-1</v>
      </c>
      <c r="N4889" s="145" t="s">
        <v>9</v>
      </c>
      <c r="O4889" s="146" t="s">
        <v>217</v>
      </c>
      <c r="P4889" s="141" t="str">
        <f>VLOOKUP(O4889,Stock[],2,FALSE)</f>
        <v>လိမ္မော်ဖြူ</v>
      </c>
      <c r="Q4889" s="147">
        <f>VLOOKUP(O4889,Stock[],3,FALSE)</f>
        <v>0.64</v>
      </c>
      <c r="R4889" s="147">
        <f>VLOOKUP(O4889,Stock[],4,FALSE)</f>
        <v>24</v>
      </c>
      <c r="S4889" s="146"/>
      <c r="T4889" s="147">
        <f>(DailySales!$S4889/DailySales!$R4889)+DailySales!$U4889</f>
        <v>15</v>
      </c>
      <c r="U4889" s="146">
        <v>15</v>
      </c>
      <c r="V4889" s="148">
        <f>+DailySales!$T4889*DailySales!$R4889</f>
        <v>360</v>
      </c>
      <c r="W4889" s="148">
        <f>+DailySales!$V4889*DailySales!$Q4889</f>
        <v>230.4</v>
      </c>
      <c r="X4889" s="148">
        <f>VLOOKUP(O4889,Stock[],6,FALSE)</f>
        <v>1330</v>
      </c>
      <c r="Y4889" s="148">
        <f>+DailySales!$V4889*DailySales!$X4889</f>
        <v>478800</v>
      </c>
      <c r="Z4889" s="146"/>
      <c r="AA4889" s="146"/>
      <c r="AB4889" s="146">
        <v>3600</v>
      </c>
      <c r="AC4889" s="146">
        <v>5520</v>
      </c>
      <c r="AD4889" s="146"/>
      <c r="AE4889" s="149">
        <v>8700</v>
      </c>
      <c r="AF4889" s="150">
        <v>46085</v>
      </c>
      <c r="AG4889" s="151">
        <v>478380</v>
      </c>
      <c r="AH4889" s="150"/>
      <c r="AI4889" s="151"/>
      <c r="AJ4889" s="150"/>
      <c r="AK4889" s="151"/>
      <c r="AL4889" s="34"/>
      <c r="AM4889" s="39"/>
      <c r="AN488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890" spans="1:40" ht="19.5" customHeight="1" x14ac:dyDescent="0.25">
      <c r="A4890" s="141">
        <f t="shared" si="898"/>
        <v>2026</v>
      </c>
      <c r="B4890" s="141">
        <f t="shared" si="899"/>
        <v>3</v>
      </c>
      <c r="C4890" s="154">
        <v>46085</v>
      </c>
      <c r="D4890" s="142">
        <f t="shared" ca="1" si="900"/>
        <v>46097</v>
      </c>
      <c r="E4890" s="142" t="str">
        <f t="shared" ca="1" si="901"/>
        <v>0-Months</v>
      </c>
      <c r="F4890" s="142" t="str">
        <f>VLOOKUP(O4890,Stock[],5,FALSE)</f>
        <v>BE</v>
      </c>
      <c r="G4890" s="143" t="s">
        <v>4019</v>
      </c>
      <c r="H4890" s="144" t="s">
        <v>275</v>
      </c>
      <c r="I4890" s="145" t="s">
        <v>612</v>
      </c>
      <c r="J4890" s="141" t="str">
        <f>VLOOKUP(I4890,Customers[],2,FALSE)</f>
        <v>ကိုစိုးဦး</v>
      </c>
      <c r="K4890" s="141" t="str">
        <f>VLOOKUP(I4890,Customers[],4,FALSE)</f>
        <v>Kyukpadaung</v>
      </c>
      <c r="L4890" s="32" t="str">
        <f>VLOOKUP(Table85[[#This Row],[CustomerID]],Table!H:K,3,0)</f>
        <v>ဝက်ချုပ်ကုန်း</v>
      </c>
      <c r="M4890" s="141" t="str">
        <f>VLOOKUP(I4890,Customers[],5,FALSE)</f>
        <v>Van-1</v>
      </c>
      <c r="N4890" s="145" t="s">
        <v>9</v>
      </c>
      <c r="O4890" s="146" t="s">
        <v>205</v>
      </c>
      <c r="P4890" s="141" t="str">
        <f>VLOOKUP(O4890,Stock[],2,FALSE)</f>
        <v>ကောင်းကြည် ကော် 25%  (1Ltr )</v>
      </c>
      <c r="Q4890" s="147">
        <f>VLOOKUP(O4890,Stock[],3,FALSE)</f>
        <v>1</v>
      </c>
      <c r="R4890" s="147">
        <f>VLOOKUP(O4890,Stock[],4,FALSE)</f>
        <v>12</v>
      </c>
      <c r="S4890" s="146"/>
      <c r="T4890" s="147">
        <f>(DailySales!$S4890/DailySales!$R4890)+DailySales!$U4890</f>
        <v>25</v>
      </c>
      <c r="U4890" s="146">
        <v>25</v>
      </c>
      <c r="V4890" s="148">
        <f>+DailySales!$T4890*DailySales!$R4890</f>
        <v>300</v>
      </c>
      <c r="W4890" s="148">
        <f>+DailySales!$V4890*DailySales!$Q4890</f>
        <v>300</v>
      </c>
      <c r="X4890" s="148">
        <f>VLOOKUP(O4890,Stock[],6,FALSE)</f>
        <v>1530</v>
      </c>
      <c r="Y4890" s="148">
        <f>+DailySales!$V4890*DailySales!$X4890</f>
        <v>459000</v>
      </c>
      <c r="Z4890" s="146"/>
      <c r="AA4890" s="146"/>
      <c r="AB4890" s="146"/>
      <c r="AC4890" s="146"/>
      <c r="AD4890" s="146"/>
      <c r="AE4890" s="149">
        <v>8500</v>
      </c>
      <c r="AF4890" s="150">
        <v>46085</v>
      </c>
      <c r="AG4890" s="151">
        <v>467500</v>
      </c>
      <c r="AH4890" s="150"/>
      <c r="AI4890" s="151"/>
      <c r="AJ4890" s="150"/>
      <c r="AK4890" s="151"/>
      <c r="AL4890" s="34"/>
      <c r="AM4890" s="39"/>
      <c r="AN489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891" spans="1:40" ht="19.5" customHeight="1" x14ac:dyDescent="0.25">
      <c r="A4891" s="141">
        <f t="shared" si="898"/>
        <v>2026</v>
      </c>
      <c r="B4891" s="141">
        <f t="shared" si="899"/>
        <v>3</v>
      </c>
      <c r="C4891" s="154">
        <v>46085</v>
      </c>
      <c r="D4891" s="142">
        <f t="shared" ca="1" si="900"/>
        <v>46097</v>
      </c>
      <c r="E4891" s="142" t="str">
        <f t="shared" ca="1" si="901"/>
        <v>0-Months</v>
      </c>
      <c r="F4891" s="142" t="str">
        <f>VLOOKUP(O4891,Stock[],5,FALSE)</f>
        <v>BE</v>
      </c>
      <c r="G4891" s="143" t="s">
        <v>4019</v>
      </c>
      <c r="H4891" s="144" t="s">
        <v>275</v>
      </c>
      <c r="I4891" s="145" t="s">
        <v>612</v>
      </c>
      <c r="J4891" s="141" t="str">
        <f>VLOOKUP(I4891,Customers[],2,FALSE)</f>
        <v>ကိုစိုးဦး</v>
      </c>
      <c r="K4891" s="141" t="str">
        <f>VLOOKUP(I4891,Customers[],4,FALSE)</f>
        <v>Kyukpadaung</v>
      </c>
      <c r="L4891" s="32" t="str">
        <f>VLOOKUP(Table85[[#This Row],[CustomerID]],Table!H:K,3,0)</f>
        <v>ဝက်ချုပ်ကုန်း</v>
      </c>
      <c r="M4891" s="141" t="str">
        <f>VLOOKUP(I4891,Customers[],5,FALSE)</f>
        <v>Van-1</v>
      </c>
      <c r="N4891" s="145" t="s">
        <v>9</v>
      </c>
      <c r="O4891" s="146" t="s">
        <v>2465</v>
      </c>
      <c r="P4891" s="141" t="str">
        <f>VLOOKUP(O4891,Stock[],2,FALSE)</f>
        <v>မိုးနဲကွန်ကီး</v>
      </c>
      <c r="Q4891" s="147">
        <f>VLOOKUP(O4891,Stock[],3,FALSE)</f>
        <v>0.64</v>
      </c>
      <c r="R4891" s="147">
        <f>VLOOKUP(O4891,Stock[],4,FALSE)</f>
        <v>14</v>
      </c>
      <c r="S4891" s="146"/>
      <c r="T4891" s="147">
        <f>(DailySales!$S4891/DailySales!$R4891)+DailySales!$U4891</f>
        <v>25</v>
      </c>
      <c r="U4891" s="146">
        <v>25</v>
      </c>
      <c r="V4891" s="148">
        <f>+DailySales!$T4891*DailySales!$R4891</f>
        <v>350</v>
      </c>
      <c r="W4891" s="148">
        <f>+DailySales!$V4891*DailySales!$Q4891</f>
        <v>224</v>
      </c>
      <c r="X4891" s="148">
        <f>VLOOKUP(O4891,Stock[],6,FALSE)</f>
        <v>1700</v>
      </c>
      <c r="Y4891" s="148">
        <f>+DailySales!$V4891*DailySales!$X4891</f>
        <v>595000</v>
      </c>
      <c r="Z4891" s="146"/>
      <c r="AA4891" s="146"/>
      <c r="AB4891" s="146"/>
      <c r="AC4891" s="146"/>
      <c r="AD4891" s="146"/>
      <c r="AE4891" s="149">
        <v>10000</v>
      </c>
      <c r="AF4891" s="150">
        <v>46085</v>
      </c>
      <c r="AG4891" s="151">
        <v>605000</v>
      </c>
      <c r="AH4891" s="150"/>
      <c r="AI4891" s="151"/>
      <c r="AJ4891" s="150"/>
      <c r="AK4891" s="151"/>
      <c r="AL4891" s="34"/>
      <c r="AM4891" s="39"/>
      <c r="AN489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892" spans="1:40" ht="19.5" customHeight="1" x14ac:dyDescent="0.25">
      <c r="A4892" s="141">
        <f t="shared" si="898"/>
        <v>2026</v>
      </c>
      <c r="B4892" s="141">
        <f t="shared" si="899"/>
        <v>3</v>
      </c>
      <c r="C4892" s="154">
        <v>46085</v>
      </c>
      <c r="D4892" s="142">
        <f t="shared" ca="1" si="900"/>
        <v>46097</v>
      </c>
      <c r="E4892" s="142" t="str">
        <f t="shared" ca="1" si="901"/>
        <v>0-Months</v>
      </c>
      <c r="F4892" s="142" t="str">
        <f>VLOOKUP(O4892,Stock[],5,FALSE)</f>
        <v>BE</v>
      </c>
      <c r="G4892" s="143" t="s">
        <v>4020</v>
      </c>
      <c r="H4892" s="144" t="s">
        <v>275</v>
      </c>
      <c r="I4892" s="145" t="s">
        <v>1754</v>
      </c>
      <c r="J4892" s="141" t="str">
        <f>VLOOKUP(I4892,Customers[],2,FALSE)</f>
        <v>စစ်ဆေးရေးဂိတ်လက်ဆောင်</v>
      </c>
      <c r="K4892" s="141">
        <f>VLOOKUP(I4892,Customers[],4,FALSE)</f>
        <v>0</v>
      </c>
      <c r="L4892" s="32">
        <f>VLOOKUP(Table85[[#This Row],[CustomerID]],Table!H:K,3,0)</f>
        <v>0</v>
      </c>
      <c r="M4892" s="141">
        <f>VLOOKUP(I4892,Customers[],5,FALSE)</f>
        <v>0</v>
      </c>
      <c r="N4892" s="145" t="s">
        <v>1751</v>
      </c>
      <c r="O4892" s="146" t="s">
        <v>217</v>
      </c>
      <c r="P4892" s="141" t="str">
        <f>VLOOKUP(O4892,Stock[],2,FALSE)</f>
        <v>လိမ္မော်ဖြူ</v>
      </c>
      <c r="Q4892" s="147">
        <f>VLOOKUP(O4892,Stock[],3,FALSE)</f>
        <v>0.64</v>
      </c>
      <c r="R4892" s="147">
        <f>VLOOKUP(O4892,Stock[],4,FALSE)</f>
        <v>24</v>
      </c>
      <c r="S4892" s="146">
        <v>2</v>
      </c>
      <c r="T4892" s="147">
        <f>(DailySales!$S4892/DailySales!$R4892)+DailySales!$U4892</f>
        <v>8.3333333333333329E-2</v>
      </c>
      <c r="U4892" s="146"/>
      <c r="V4892" s="148">
        <f>+DailySales!$T4892*DailySales!$R4892</f>
        <v>2</v>
      </c>
      <c r="W4892" s="148">
        <f>+DailySales!$V4892*DailySales!$Q4892</f>
        <v>1.28</v>
      </c>
      <c r="X4892" s="148">
        <f>VLOOKUP(O4892,Stock[],6,FALSE)</f>
        <v>1330</v>
      </c>
      <c r="Y4892" s="148">
        <f>+DailySales!$V4892*DailySales!$X4892</f>
        <v>2660</v>
      </c>
      <c r="Z4892" s="146"/>
      <c r="AA4892" s="146"/>
      <c r="AB4892" s="146"/>
      <c r="AC4892" s="146"/>
      <c r="AD4892" s="146"/>
      <c r="AE4892" s="149"/>
      <c r="AF4892" s="150">
        <v>46085</v>
      </c>
      <c r="AG4892" s="151">
        <v>2660</v>
      </c>
      <c r="AH4892" s="150"/>
      <c r="AI4892" s="151"/>
      <c r="AJ4892" s="150"/>
      <c r="AK4892" s="151"/>
      <c r="AL4892" s="34"/>
      <c r="AM4892" s="39"/>
      <c r="AN489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893" spans="1:40" ht="19.5" customHeight="1" x14ac:dyDescent="0.25">
      <c r="A4893" s="141">
        <f t="shared" si="898"/>
        <v>2026</v>
      </c>
      <c r="B4893" s="141">
        <f t="shared" si="899"/>
        <v>3</v>
      </c>
      <c r="C4893" s="154">
        <v>46085</v>
      </c>
      <c r="D4893" s="142">
        <f t="shared" ca="1" si="900"/>
        <v>46097</v>
      </c>
      <c r="E4893" s="142" t="str">
        <f t="shared" ca="1" si="901"/>
        <v>0-Months</v>
      </c>
      <c r="F4893" s="142" t="str">
        <f>VLOOKUP(O4893,Stock[],5,FALSE)</f>
        <v>BE</v>
      </c>
      <c r="G4893" s="143" t="s">
        <v>4021</v>
      </c>
      <c r="H4893" s="144" t="s">
        <v>283</v>
      </c>
      <c r="I4893" s="145" t="s">
        <v>1675</v>
      </c>
      <c r="J4893" s="141" t="str">
        <f>VLOOKUP(I4893,Customers[],2,FALSE)</f>
        <v>ကိုမြင့်ဇော်ဦး</v>
      </c>
      <c r="K4893" s="141" t="str">
        <f>VLOOKUP(I4893,Customers[],4,FALSE)</f>
        <v>Wandwin</v>
      </c>
      <c r="L4893" s="32" t="str">
        <f>VLOOKUP(Table85[[#This Row],[CustomerID]],Table!H:K,3,0)</f>
        <v>သဖန်း</v>
      </c>
      <c r="M4893" s="141" t="str">
        <f>VLOOKUP(I4893,Customers[],5,FALSE)</f>
        <v>Van-2</v>
      </c>
      <c r="N4893" s="145" t="s">
        <v>9</v>
      </c>
      <c r="O4893" s="146" t="s">
        <v>220</v>
      </c>
      <c r="P4893" s="141" t="str">
        <f>VLOOKUP(O4893,Stock[],2,FALSE)</f>
        <v>မြန်မာရှောက်ပျား</v>
      </c>
      <c r="Q4893" s="147">
        <f>VLOOKUP(O4893,Stock[],3,FALSE)</f>
        <v>0.64</v>
      </c>
      <c r="R4893" s="147">
        <f>VLOOKUP(O4893,Stock[],4,FALSE)</f>
        <v>14</v>
      </c>
      <c r="S4893" s="146"/>
      <c r="T4893" s="147">
        <f>(DailySales!$S4893/DailySales!$R4893)+DailySales!$U4893</f>
        <v>5</v>
      </c>
      <c r="U4893" s="146">
        <v>5</v>
      </c>
      <c r="V4893" s="148">
        <f>+DailySales!$T4893*DailySales!$R4893</f>
        <v>70</v>
      </c>
      <c r="W4893" s="148">
        <f>+DailySales!$V4893*DailySales!$Q4893</f>
        <v>44.800000000000004</v>
      </c>
      <c r="X4893" s="148">
        <f>VLOOKUP(O4893,Stock[],6,FALSE)</f>
        <v>1370</v>
      </c>
      <c r="Y4893" s="148">
        <f>+DailySales!$V4893*DailySales!$X4893</f>
        <v>95900</v>
      </c>
      <c r="Z4893" s="146"/>
      <c r="AA4893" s="146"/>
      <c r="AB4893" s="146"/>
      <c r="AC4893" s="146"/>
      <c r="AD4893" s="146"/>
      <c r="AE4893" s="149">
        <v>2100</v>
      </c>
      <c r="AF4893" s="150">
        <v>46085</v>
      </c>
      <c r="AG4893" s="151">
        <v>98000</v>
      </c>
      <c r="AH4893" s="150"/>
      <c r="AI4893" s="151"/>
      <c r="AJ4893" s="150"/>
      <c r="AK4893" s="151"/>
      <c r="AL4893" s="34"/>
      <c r="AM4893" s="39"/>
      <c r="AN489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894" spans="1:40" ht="19.5" customHeight="1" x14ac:dyDescent="0.25">
      <c r="A4894" s="141">
        <f t="shared" si="898"/>
        <v>2026</v>
      </c>
      <c r="B4894" s="141">
        <f t="shared" si="899"/>
        <v>3</v>
      </c>
      <c r="C4894" s="154">
        <v>46085</v>
      </c>
      <c r="D4894" s="142">
        <f t="shared" ca="1" si="900"/>
        <v>46097</v>
      </c>
      <c r="E4894" s="142" t="str">
        <f t="shared" ca="1" si="901"/>
        <v>0-Months</v>
      </c>
      <c r="F4894" s="142" t="str">
        <f>VLOOKUP(O4894,Stock[],5,FALSE)</f>
        <v>BE</v>
      </c>
      <c r="G4894" s="143" t="s">
        <v>4021</v>
      </c>
      <c r="H4894" s="144" t="s">
        <v>283</v>
      </c>
      <c r="I4894" s="145" t="s">
        <v>1675</v>
      </c>
      <c r="J4894" s="141" t="str">
        <f>VLOOKUP(I4894,Customers[],2,FALSE)</f>
        <v>ကိုမြင့်ဇော်ဦး</v>
      </c>
      <c r="K4894" s="141" t="str">
        <f>VLOOKUP(I4894,Customers[],4,FALSE)</f>
        <v>Wandwin</v>
      </c>
      <c r="L4894" s="32" t="str">
        <f>VLOOKUP(Table85[[#This Row],[CustomerID]],Table!H:K,3,0)</f>
        <v>သဖန်း</v>
      </c>
      <c r="M4894" s="141" t="str">
        <f>VLOOKUP(I4894,Customers[],5,FALSE)</f>
        <v>Van-2</v>
      </c>
      <c r="N4894" s="145" t="s">
        <v>9</v>
      </c>
      <c r="O4894" s="146" t="s">
        <v>225</v>
      </c>
      <c r="P4894" s="141" t="str">
        <f>VLOOKUP(O4894,Stock[],2,FALSE)</f>
        <v>ချယ်ရီသံပုရာအရက်သန့်ကော် (1Ltr)</v>
      </c>
      <c r="Q4894" s="147">
        <f>VLOOKUP(O4894,Stock[],3,FALSE)</f>
        <v>1</v>
      </c>
      <c r="R4894" s="147">
        <f>VLOOKUP(O4894,Stock[],4,FALSE)</f>
        <v>12</v>
      </c>
      <c r="S4894" s="146"/>
      <c r="T4894" s="147">
        <f>(DailySales!$S4894/DailySales!$R4894)+DailySales!$U4894</f>
        <v>1</v>
      </c>
      <c r="U4894" s="146">
        <v>1</v>
      </c>
      <c r="V4894" s="148">
        <f>+DailySales!$T4894*DailySales!$R4894</f>
        <v>12</v>
      </c>
      <c r="W4894" s="148">
        <f>+DailySales!$V4894*DailySales!$Q4894</f>
        <v>12</v>
      </c>
      <c r="X4894" s="148">
        <f>VLOOKUP(O4894,Stock[],6,FALSE)</f>
        <v>1260</v>
      </c>
      <c r="Y4894" s="148">
        <f>+DailySales!$V4894*DailySales!$X4894</f>
        <v>15120</v>
      </c>
      <c r="Z4894" s="146"/>
      <c r="AA4894" s="146"/>
      <c r="AB4894" s="146"/>
      <c r="AC4894" s="146"/>
      <c r="AD4894" s="146"/>
      <c r="AE4894" s="149">
        <v>380</v>
      </c>
      <c r="AF4894" s="150">
        <v>46085</v>
      </c>
      <c r="AG4894" s="151">
        <v>15500</v>
      </c>
      <c r="AH4894" s="150"/>
      <c r="AI4894" s="151"/>
      <c r="AJ4894" s="150"/>
      <c r="AK4894" s="151"/>
      <c r="AL4894" s="34"/>
      <c r="AM4894" s="39"/>
      <c r="AN489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895" spans="1:40" ht="19.5" customHeight="1" x14ac:dyDescent="0.25">
      <c r="A4895" s="141">
        <f t="shared" si="898"/>
        <v>2026</v>
      </c>
      <c r="B4895" s="141">
        <f t="shared" si="899"/>
        <v>3</v>
      </c>
      <c r="C4895" s="154">
        <v>46085</v>
      </c>
      <c r="D4895" s="142">
        <f t="shared" ca="1" si="900"/>
        <v>46097</v>
      </c>
      <c r="E4895" s="142" t="str">
        <f t="shared" ca="1" si="901"/>
        <v>0-Months</v>
      </c>
      <c r="F4895" s="142" t="str">
        <f>VLOOKUP(O4895,Stock[],5,FALSE)</f>
        <v>BE</v>
      </c>
      <c r="G4895" s="143" t="s">
        <v>4022</v>
      </c>
      <c r="H4895" s="144" t="s">
        <v>283</v>
      </c>
      <c r="I4895" s="145" t="s">
        <v>510</v>
      </c>
      <c r="J4895" s="141" t="str">
        <f>VLOOKUP(I4895,Customers[],2,FALSE)</f>
        <v>ကိုပေါက်ကျိုင်း</v>
      </c>
      <c r="K4895" s="141" t="str">
        <f>VLOOKUP(I4895,Customers[],4,FALSE)</f>
        <v>Wandwin</v>
      </c>
      <c r="L4895" s="32" t="str">
        <f>VLOOKUP(Table85[[#This Row],[CustomerID]],Table!H:K,3,0)</f>
        <v>သဖန်း</v>
      </c>
      <c r="M4895" s="141" t="str">
        <f>VLOOKUP(I4895,Customers[],5,FALSE)</f>
        <v>Van-2</v>
      </c>
      <c r="N4895" s="145" t="s">
        <v>9</v>
      </c>
      <c r="O4895" s="146" t="s">
        <v>220</v>
      </c>
      <c r="P4895" s="141" t="str">
        <f>VLOOKUP(O4895,Stock[],2,FALSE)</f>
        <v>မြန်မာရှောက်ပျား</v>
      </c>
      <c r="Q4895" s="147">
        <f>VLOOKUP(O4895,Stock[],3,FALSE)</f>
        <v>0.64</v>
      </c>
      <c r="R4895" s="147">
        <f>VLOOKUP(O4895,Stock[],4,FALSE)</f>
        <v>14</v>
      </c>
      <c r="S4895" s="146"/>
      <c r="T4895" s="147">
        <f>(DailySales!$S4895/DailySales!$R4895)+DailySales!$U4895</f>
        <v>6</v>
      </c>
      <c r="U4895" s="146">
        <v>6</v>
      </c>
      <c r="V4895" s="148">
        <f>+DailySales!$T4895*DailySales!$R4895</f>
        <v>84</v>
      </c>
      <c r="W4895" s="148">
        <f>+DailySales!$V4895*DailySales!$Q4895</f>
        <v>53.76</v>
      </c>
      <c r="X4895" s="148">
        <f>VLOOKUP(O4895,Stock[],6,FALSE)</f>
        <v>1370</v>
      </c>
      <c r="Y4895" s="148">
        <f>+DailySales!$V4895*DailySales!$X4895</f>
        <v>115080</v>
      </c>
      <c r="Z4895" s="146"/>
      <c r="AA4895" s="146"/>
      <c r="AB4895" s="146"/>
      <c r="AC4895" s="146"/>
      <c r="AD4895" s="146"/>
      <c r="AE4895" s="149">
        <v>2520</v>
      </c>
      <c r="AF4895" s="150">
        <v>46085</v>
      </c>
      <c r="AG4895" s="151">
        <v>117600</v>
      </c>
      <c r="AH4895" s="150"/>
      <c r="AI4895" s="151"/>
      <c r="AJ4895" s="150"/>
      <c r="AK4895" s="151"/>
      <c r="AL4895" s="34"/>
      <c r="AM4895" s="39"/>
      <c r="AN489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896" spans="1:40" ht="19.5" customHeight="1" x14ac:dyDescent="0.25">
      <c r="A4896" s="141">
        <f t="shared" si="898"/>
        <v>2026</v>
      </c>
      <c r="B4896" s="141">
        <f t="shared" si="899"/>
        <v>3</v>
      </c>
      <c r="C4896" s="154">
        <v>46085</v>
      </c>
      <c r="D4896" s="142">
        <f t="shared" ca="1" si="900"/>
        <v>46097</v>
      </c>
      <c r="E4896" s="142" t="str">
        <f t="shared" ca="1" si="901"/>
        <v>0-Months</v>
      </c>
      <c r="F4896" s="142" t="str">
        <f>VLOOKUP(O4896,Stock[],5,FALSE)</f>
        <v>BE</v>
      </c>
      <c r="G4896" s="143" t="s">
        <v>4023</v>
      </c>
      <c r="H4896" s="144" t="s">
        <v>283</v>
      </c>
      <c r="I4896" s="145" t="s">
        <v>937</v>
      </c>
      <c r="J4896" s="141" t="str">
        <f>VLOOKUP(I4896,Customers[],2,FALSE)</f>
        <v>မသီတာဝင်း-၂</v>
      </c>
      <c r="K4896" s="141" t="str">
        <f>VLOOKUP(I4896,Customers[],4,FALSE)</f>
        <v>Wandwin</v>
      </c>
      <c r="L4896" s="32" t="str">
        <f>VLOOKUP(Table85[[#This Row],[CustomerID]],Table!H:K,3,0)</f>
        <v>သဖန်း</v>
      </c>
      <c r="M4896" s="141" t="str">
        <f>VLOOKUP(I4896,Customers[],5,FALSE)</f>
        <v>Van-2</v>
      </c>
      <c r="N4896" s="145" t="s">
        <v>9</v>
      </c>
      <c r="O4896" s="146" t="s">
        <v>220</v>
      </c>
      <c r="P4896" s="141" t="str">
        <f>VLOOKUP(O4896,Stock[],2,FALSE)</f>
        <v>မြန်မာရှောက်ပျား</v>
      </c>
      <c r="Q4896" s="147">
        <f>VLOOKUP(O4896,Stock[],3,FALSE)</f>
        <v>0.64</v>
      </c>
      <c r="R4896" s="147">
        <f>VLOOKUP(O4896,Stock[],4,FALSE)</f>
        <v>14</v>
      </c>
      <c r="S4896" s="146"/>
      <c r="T4896" s="147">
        <f>(DailySales!$S4896/DailySales!$R4896)+DailySales!$U4896</f>
        <v>15</v>
      </c>
      <c r="U4896" s="146">
        <v>15</v>
      </c>
      <c r="V4896" s="148">
        <f>+DailySales!$T4896*DailySales!$R4896</f>
        <v>210</v>
      </c>
      <c r="W4896" s="148">
        <f>+DailySales!$V4896*DailySales!$Q4896</f>
        <v>134.4</v>
      </c>
      <c r="X4896" s="148">
        <f>VLOOKUP(O4896,Stock[],6,FALSE)</f>
        <v>1370</v>
      </c>
      <c r="Y4896" s="148">
        <f>+DailySales!$V4896*DailySales!$X4896</f>
        <v>287700</v>
      </c>
      <c r="Z4896" s="146"/>
      <c r="AA4896" s="146"/>
      <c r="AB4896" s="146"/>
      <c r="AC4896" s="146"/>
      <c r="AD4896" s="146"/>
      <c r="AE4896" s="149">
        <v>6300</v>
      </c>
      <c r="AF4896" s="150">
        <v>46085</v>
      </c>
      <c r="AG4896" s="151">
        <v>294000</v>
      </c>
      <c r="AH4896" s="150"/>
      <c r="AI4896" s="151"/>
      <c r="AJ4896" s="150"/>
      <c r="AK4896" s="151"/>
      <c r="AL4896" s="34"/>
      <c r="AM4896" s="39"/>
      <c r="AN489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897" spans="1:40" ht="19.5" customHeight="1" x14ac:dyDescent="0.25">
      <c r="A4897" s="141">
        <f t="shared" si="898"/>
        <v>2026</v>
      </c>
      <c r="B4897" s="141">
        <f t="shared" si="899"/>
        <v>3</v>
      </c>
      <c r="C4897" s="154">
        <v>46085</v>
      </c>
      <c r="D4897" s="142">
        <f t="shared" ca="1" si="900"/>
        <v>46097</v>
      </c>
      <c r="E4897" s="142" t="str">
        <f t="shared" ca="1" si="901"/>
        <v>0-Months</v>
      </c>
      <c r="F4897" s="142" t="str">
        <f>VLOOKUP(O4897,Stock[],5,FALSE)</f>
        <v>BE</v>
      </c>
      <c r="G4897" s="143" t="s">
        <v>4023</v>
      </c>
      <c r="H4897" s="144" t="s">
        <v>283</v>
      </c>
      <c r="I4897" s="145" t="s">
        <v>937</v>
      </c>
      <c r="J4897" s="141" t="str">
        <f>VLOOKUP(I4897,Customers[],2,FALSE)</f>
        <v>မသီတာဝင်း-၂</v>
      </c>
      <c r="K4897" s="141" t="str">
        <f>VLOOKUP(I4897,Customers[],4,FALSE)</f>
        <v>Wandwin</v>
      </c>
      <c r="L4897" s="32" t="str">
        <f>VLOOKUP(Table85[[#This Row],[CustomerID]],Table!H:K,3,0)</f>
        <v>သဖန်း</v>
      </c>
      <c r="M4897" s="141" t="str">
        <f>VLOOKUP(I4897,Customers[],5,FALSE)</f>
        <v>Van-2</v>
      </c>
      <c r="N4897" s="145" t="s">
        <v>9</v>
      </c>
      <c r="O4897" s="146" t="s">
        <v>223</v>
      </c>
      <c r="P4897" s="141" t="str">
        <f>VLOOKUP(O4897,Stock[],2,FALSE)</f>
        <v>ချယ်ရီအရက်သန့်ကော် (.6Ltr)</v>
      </c>
      <c r="Q4897" s="147">
        <f>VLOOKUP(O4897,Stock[],3,FALSE)</f>
        <v>0.6</v>
      </c>
      <c r="R4897" s="147">
        <f>VLOOKUP(O4897,Stock[],4,FALSE)</f>
        <v>24</v>
      </c>
      <c r="S4897" s="146"/>
      <c r="T4897" s="147">
        <f>(DailySales!$S4897/DailySales!$R4897)+DailySales!$U4897</f>
        <v>3</v>
      </c>
      <c r="U4897" s="146">
        <v>3</v>
      </c>
      <c r="V4897" s="148">
        <f>+DailySales!$T4897*DailySales!$R4897</f>
        <v>72</v>
      </c>
      <c r="W4897" s="148">
        <f>+DailySales!$V4897*DailySales!$Q4897</f>
        <v>43.199999999999996</v>
      </c>
      <c r="X4897" s="148">
        <f>VLOOKUP(O4897,Stock[],6,FALSE)</f>
        <v>875</v>
      </c>
      <c r="Y4897" s="148">
        <f>+DailySales!$V4897*DailySales!$X4897</f>
        <v>63000</v>
      </c>
      <c r="Z4897" s="146"/>
      <c r="AA4897" s="146"/>
      <c r="AB4897" s="146"/>
      <c r="AC4897" s="146"/>
      <c r="AD4897" s="146"/>
      <c r="AE4897" s="149">
        <v>1800</v>
      </c>
      <c r="AF4897" s="150">
        <v>46085</v>
      </c>
      <c r="AG4897" s="151">
        <v>64800</v>
      </c>
      <c r="AH4897" s="150"/>
      <c r="AI4897" s="151"/>
      <c r="AJ4897" s="150"/>
      <c r="AK4897" s="151"/>
      <c r="AL4897" s="34"/>
      <c r="AM4897" s="39"/>
      <c r="AN489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898" spans="1:40" ht="19.5" customHeight="1" x14ac:dyDescent="0.25">
      <c r="A4898" s="141">
        <f t="shared" si="898"/>
        <v>2026</v>
      </c>
      <c r="B4898" s="141">
        <f t="shared" si="899"/>
        <v>3</v>
      </c>
      <c r="C4898" s="154">
        <v>46085</v>
      </c>
      <c r="D4898" s="142">
        <f t="shared" ca="1" si="900"/>
        <v>46097</v>
      </c>
      <c r="E4898" s="142" t="str">
        <f t="shared" ca="1" si="901"/>
        <v>0-Months</v>
      </c>
      <c r="F4898" s="142" t="str">
        <f>VLOOKUP(O4898,Stock[],5,FALSE)</f>
        <v>BE</v>
      </c>
      <c r="G4898" s="143" t="s">
        <v>4024</v>
      </c>
      <c r="H4898" s="144" t="s">
        <v>283</v>
      </c>
      <c r="I4898" s="145" t="s">
        <v>1774</v>
      </c>
      <c r="J4898" s="141" t="str">
        <f>VLOOKUP(I4898,Customers[],2,FALSE)</f>
        <v>မစန်းမြင့်</v>
      </c>
      <c r="K4898" s="141" t="str">
        <f>VLOOKUP(I4898,Customers[],4,FALSE)</f>
        <v>Wandwin</v>
      </c>
      <c r="L4898" s="32" t="str">
        <f>VLOOKUP(Table85[[#This Row],[CustomerID]],Table!H:K,3,0)</f>
        <v>သဖန်း</v>
      </c>
      <c r="M4898" s="141" t="str">
        <f>VLOOKUP(I4898,Customers[],5,FALSE)</f>
        <v>Van-2</v>
      </c>
      <c r="N4898" s="145" t="s">
        <v>9</v>
      </c>
      <c r="O4898" s="146" t="s">
        <v>223</v>
      </c>
      <c r="P4898" s="141" t="str">
        <f>VLOOKUP(O4898,Stock[],2,FALSE)</f>
        <v>ချယ်ရီအရက်သန့်ကော် (.6Ltr)</v>
      </c>
      <c r="Q4898" s="147">
        <f>VLOOKUP(O4898,Stock[],3,FALSE)</f>
        <v>0.6</v>
      </c>
      <c r="R4898" s="147">
        <f>VLOOKUP(O4898,Stock[],4,FALSE)</f>
        <v>24</v>
      </c>
      <c r="S4898" s="146"/>
      <c r="T4898" s="147">
        <f>(DailySales!$S4898/DailySales!$R4898)+DailySales!$U4898</f>
        <v>1</v>
      </c>
      <c r="U4898" s="146">
        <v>1</v>
      </c>
      <c r="V4898" s="148">
        <f>+DailySales!$T4898*DailySales!$R4898</f>
        <v>24</v>
      </c>
      <c r="W4898" s="148">
        <f>+DailySales!$V4898*DailySales!$Q4898</f>
        <v>14.399999999999999</v>
      </c>
      <c r="X4898" s="148">
        <f>VLOOKUP(O4898,Stock[],6,FALSE)</f>
        <v>875</v>
      </c>
      <c r="Y4898" s="148">
        <f>+DailySales!$V4898*DailySales!$X4898</f>
        <v>21000</v>
      </c>
      <c r="Z4898" s="146"/>
      <c r="AA4898" s="146"/>
      <c r="AB4898" s="146"/>
      <c r="AC4898" s="146"/>
      <c r="AD4898" s="146"/>
      <c r="AE4898" s="149">
        <v>600</v>
      </c>
      <c r="AF4898" s="150">
        <v>46085</v>
      </c>
      <c r="AG4898" s="151">
        <v>21600</v>
      </c>
      <c r="AH4898" s="150"/>
      <c r="AI4898" s="151"/>
      <c r="AJ4898" s="150"/>
      <c r="AK4898" s="151"/>
      <c r="AL4898" s="34"/>
      <c r="AM4898" s="39"/>
      <c r="AN489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899" spans="1:40" ht="19.5" customHeight="1" x14ac:dyDescent="0.25">
      <c r="A4899" s="141">
        <f t="shared" si="898"/>
        <v>2026</v>
      </c>
      <c r="B4899" s="141">
        <f t="shared" si="899"/>
        <v>3</v>
      </c>
      <c r="C4899" s="154">
        <v>46085</v>
      </c>
      <c r="D4899" s="142">
        <f t="shared" ca="1" si="900"/>
        <v>46097</v>
      </c>
      <c r="E4899" s="142" t="str">
        <f t="shared" ca="1" si="901"/>
        <v>0-Months</v>
      </c>
      <c r="F4899" s="142" t="str">
        <f>VLOOKUP(O4899,Stock[],5,FALSE)</f>
        <v>BE</v>
      </c>
      <c r="G4899" s="143" t="s">
        <v>4025</v>
      </c>
      <c r="H4899" s="144" t="s">
        <v>283</v>
      </c>
      <c r="I4899" s="145" t="s">
        <v>964</v>
      </c>
      <c r="J4899" s="141" t="str">
        <f>VLOOKUP(I4899,Customers[],2,FALSE)</f>
        <v>မနှင်းဝေအောင်</v>
      </c>
      <c r="K4899" s="141" t="str">
        <f>VLOOKUP(I4899,Customers[],4,FALSE)</f>
        <v>Wandwin</v>
      </c>
      <c r="L4899" s="32" t="str">
        <f>VLOOKUP(Table85[[#This Row],[CustomerID]],Table!H:K,3,0)</f>
        <v>ကျောင်းကုန်း</v>
      </c>
      <c r="M4899" s="141" t="str">
        <f>VLOOKUP(I4899,Customers[],5,FALSE)</f>
        <v>Van-2</v>
      </c>
      <c r="N4899" s="145" t="s">
        <v>9</v>
      </c>
      <c r="O4899" s="146" t="s">
        <v>223</v>
      </c>
      <c r="P4899" s="141" t="str">
        <f>VLOOKUP(O4899,Stock[],2,FALSE)</f>
        <v>ချယ်ရီအရက်သန့်ကော် (.6Ltr)</v>
      </c>
      <c r="Q4899" s="147">
        <f>VLOOKUP(O4899,Stock[],3,FALSE)</f>
        <v>0.6</v>
      </c>
      <c r="R4899" s="147">
        <f>VLOOKUP(O4899,Stock[],4,FALSE)</f>
        <v>24</v>
      </c>
      <c r="S4899" s="146"/>
      <c r="T4899" s="147">
        <f>(DailySales!$S4899/DailySales!$R4899)+DailySales!$U4899</f>
        <v>2</v>
      </c>
      <c r="U4899" s="146">
        <v>2</v>
      </c>
      <c r="V4899" s="148">
        <f>+DailySales!$T4899*DailySales!$R4899</f>
        <v>48</v>
      </c>
      <c r="W4899" s="148">
        <f>+DailySales!$V4899*DailySales!$Q4899</f>
        <v>28.799999999999997</v>
      </c>
      <c r="X4899" s="148">
        <f>VLOOKUP(O4899,Stock[],6,FALSE)</f>
        <v>875</v>
      </c>
      <c r="Y4899" s="148">
        <f>+DailySales!$V4899*DailySales!$X4899</f>
        <v>42000</v>
      </c>
      <c r="Z4899" s="146"/>
      <c r="AA4899" s="146"/>
      <c r="AB4899" s="146"/>
      <c r="AC4899" s="146"/>
      <c r="AD4899" s="146"/>
      <c r="AE4899" s="149">
        <v>1200</v>
      </c>
      <c r="AF4899" s="150">
        <v>46085</v>
      </c>
      <c r="AG4899" s="151">
        <v>43200</v>
      </c>
      <c r="AH4899" s="150"/>
      <c r="AI4899" s="151"/>
      <c r="AJ4899" s="150"/>
      <c r="AK4899" s="151"/>
      <c r="AL4899" s="34"/>
      <c r="AM4899" s="39"/>
      <c r="AN489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00" spans="1:40" ht="19.5" customHeight="1" x14ac:dyDescent="0.25">
      <c r="A4900" s="141">
        <f t="shared" ref="A4900:A4911" si="902">YEAR(C4900)</f>
        <v>2026</v>
      </c>
      <c r="B4900" s="141">
        <f t="shared" ref="B4900:B4911" si="903">MONTH(C4900)</f>
        <v>3</v>
      </c>
      <c r="C4900" s="154">
        <v>46085</v>
      </c>
      <c r="D4900" s="142">
        <f t="shared" ref="D4900:D4911" ca="1" si="904">TODAY()</f>
        <v>46097</v>
      </c>
      <c r="E4900" s="142" t="str">
        <f t="shared" ref="E4900:E4911" ca="1" si="905">DATEDIF(C4900,D4900,"M")&amp;"-Months"</f>
        <v>0-Months</v>
      </c>
      <c r="F4900" s="142" t="str">
        <f>VLOOKUP(O4900,Stock[],5,FALSE)</f>
        <v>BE</v>
      </c>
      <c r="G4900" s="143" t="s">
        <v>4026</v>
      </c>
      <c r="H4900" s="144" t="s">
        <v>283</v>
      </c>
      <c r="I4900" s="145" t="s">
        <v>559</v>
      </c>
      <c r="J4900" s="141" t="str">
        <f>VLOOKUP(I4900,Customers[],2,FALSE)</f>
        <v>ဦးထွန်းဝေ</v>
      </c>
      <c r="K4900" s="141" t="str">
        <f>VLOOKUP(I4900,Customers[],4,FALSE)</f>
        <v>Tharzi</v>
      </c>
      <c r="L4900" s="32" t="str">
        <f>VLOOKUP(Table85[[#This Row],[CustomerID]],Table!H:K,3,0)</f>
        <v>နှမ်းကန်</v>
      </c>
      <c r="M4900" s="141" t="str">
        <f>VLOOKUP(I4900,Customers[],5,FALSE)</f>
        <v>Van-2</v>
      </c>
      <c r="N4900" s="145" t="s">
        <v>9</v>
      </c>
      <c r="O4900" s="146" t="s">
        <v>225</v>
      </c>
      <c r="P4900" s="141" t="str">
        <f>VLOOKUP(O4900,Stock[],2,FALSE)</f>
        <v>ချယ်ရီသံပုရာအရက်သန့်ကော် (1Ltr)</v>
      </c>
      <c r="Q4900" s="147">
        <f>VLOOKUP(O4900,Stock[],3,FALSE)</f>
        <v>1</v>
      </c>
      <c r="R4900" s="147">
        <f>VLOOKUP(O4900,Stock[],4,FALSE)</f>
        <v>12</v>
      </c>
      <c r="S4900" s="146"/>
      <c r="T4900" s="147">
        <f>(DailySales!$S4900/DailySales!$R4900)+DailySales!$U4900</f>
        <v>25</v>
      </c>
      <c r="U4900" s="146">
        <v>25</v>
      </c>
      <c r="V4900" s="148">
        <f>+DailySales!$T4900*DailySales!$R4900</f>
        <v>300</v>
      </c>
      <c r="W4900" s="148">
        <f>+DailySales!$V4900*DailySales!$Q4900</f>
        <v>300</v>
      </c>
      <c r="X4900" s="148">
        <f>VLOOKUP(O4900,Stock[],6,FALSE)</f>
        <v>1260</v>
      </c>
      <c r="Y4900" s="148">
        <f>+DailySales!$V4900*DailySales!$X4900</f>
        <v>378000</v>
      </c>
      <c r="Z4900" s="146"/>
      <c r="AA4900" s="146"/>
      <c r="AB4900" s="146"/>
      <c r="AC4900" s="146"/>
      <c r="AD4900" s="146"/>
      <c r="AE4900" s="149">
        <v>9500</v>
      </c>
      <c r="AF4900" s="150">
        <v>46085</v>
      </c>
      <c r="AG4900" s="151">
        <v>387500</v>
      </c>
      <c r="AH4900" s="150"/>
      <c r="AI4900" s="151"/>
      <c r="AJ4900" s="150"/>
      <c r="AK4900" s="151"/>
      <c r="AL4900" s="34"/>
      <c r="AM4900" s="39"/>
      <c r="AN490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01" spans="1:40" ht="19.5" customHeight="1" x14ac:dyDescent="0.25">
      <c r="A4901" s="141">
        <f t="shared" si="902"/>
        <v>2026</v>
      </c>
      <c r="B4901" s="141">
        <f t="shared" si="903"/>
        <v>3</v>
      </c>
      <c r="C4901" s="154">
        <v>46085</v>
      </c>
      <c r="D4901" s="142">
        <f t="shared" ca="1" si="904"/>
        <v>46097</v>
      </c>
      <c r="E4901" s="142" t="str">
        <f t="shared" ca="1" si="905"/>
        <v>0-Months</v>
      </c>
      <c r="F4901" s="142" t="str">
        <f>VLOOKUP(O4901,Stock[],5,FALSE)</f>
        <v>BE</v>
      </c>
      <c r="G4901" s="143" t="s">
        <v>4027</v>
      </c>
      <c r="H4901" s="144" t="s">
        <v>283</v>
      </c>
      <c r="I4901" s="145" t="s">
        <v>606</v>
      </c>
      <c r="J4901" s="141" t="str">
        <f>VLOOKUP(I4901,Customers[],2,FALSE)</f>
        <v>ဒေါ်သန်းမြင့်</v>
      </c>
      <c r="K4901" s="141" t="str">
        <f>VLOOKUP(I4901,Customers[],4,FALSE)</f>
        <v>Tharzi</v>
      </c>
      <c r="L4901" s="32" t="str">
        <f>VLOOKUP(Table85[[#This Row],[CustomerID]],Table!H:K,3,0)</f>
        <v>ကုက္ကိုပေါက်</v>
      </c>
      <c r="M4901" s="141" t="str">
        <f>VLOOKUP(I4901,Customers[],5,FALSE)</f>
        <v>Van-2</v>
      </c>
      <c r="N4901" s="145" t="s">
        <v>9</v>
      </c>
      <c r="O4901" s="146" t="s">
        <v>224</v>
      </c>
      <c r="P4901" s="141" t="str">
        <f>VLOOKUP(O4901,Stock[],2,FALSE)</f>
        <v>ချယ်ရီသံပုရာအရက်သန့်ကော် (.6Ltr)</v>
      </c>
      <c r="Q4901" s="147">
        <f>VLOOKUP(O4901,Stock[],3,FALSE)</f>
        <v>0.6</v>
      </c>
      <c r="R4901" s="147">
        <f>VLOOKUP(O4901,Stock[],4,FALSE)</f>
        <v>24</v>
      </c>
      <c r="S4901" s="146"/>
      <c r="T4901" s="147">
        <f>(DailySales!$S4901/DailySales!$R4901)+DailySales!$U4901</f>
        <v>5</v>
      </c>
      <c r="U4901" s="146">
        <v>5</v>
      </c>
      <c r="V4901" s="148">
        <f>+DailySales!$T4901*DailySales!$R4901</f>
        <v>120</v>
      </c>
      <c r="W4901" s="148">
        <f>+DailySales!$V4901*DailySales!$Q4901</f>
        <v>72</v>
      </c>
      <c r="X4901" s="148">
        <f>VLOOKUP(O4901,Stock[],6,FALSE)</f>
        <v>915</v>
      </c>
      <c r="Y4901" s="148">
        <f>+DailySales!$V4901*DailySales!$X4901</f>
        <v>109800</v>
      </c>
      <c r="Z4901" s="146"/>
      <c r="AA4901" s="146"/>
      <c r="AB4901" s="146"/>
      <c r="AC4901" s="146"/>
      <c r="AD4901" s="146"/>
      <c r="AE4901" s="149">
        <v>200</v>
      </c>
      <c r="AF4901" s="150">
        <v>46085</v>
      </c>
      <c r="AG4901" s="151">
        <v>110000</v>
      </c>
      <c r="AH4901" s="150"/>
      <c r="AI4901" s="151"/>
      <c r="AJ4901" s="150"/>
      <c r="AK4901" s="151"/>
      <c r="AL4901" s="34"/>
      <c r="AM4901" s="39"/>
      <c r="AN490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02" spans="1:40" ht="19.5" customHeight="1" x14ac:dyDescent="0.25">
      <c r="A4902" s="141">
        <f t="shared" si="902"/>
        <v>2026</v>
      </c>
      <c r="B4902" s="141">
        <f t="shared" si="903"/>
        <v>3</v>
      </c>
      <c r="C4902" s="154">
        <v>46085</v>
      </c>
      <c r="D4902" s="142">
        <f t="shared" ca="1" si="904"/>
        <v>46097</v>
      </c>
      <c r="E4902" s="142" t="str">
        <f t="shared" ca="1" si="905"/>
        <v>0-Months</v>
      </c>
      <c r="F4902" s="142" t="str">
        <f>VLOOKUP(O4902,Stock[],5,FALSE)</f>
        <v>BE</v>
      </c>
      <c r="G4902" s="143" t="s">
        <v>4028</v>
      </c>
      <c r="H4902" s="144" t="s">
        <v>283</v>
      </c>
      <c r="I4902" s="145" t="s">
        <v>562</v>
      </c>
      <c r="J4902" s="141" t="str">
        <f>VLOOKUP(I4902,Customers[],2,FALSE)</f>
        <v>ကိုရဲမင်းအောင်</v>
      </c>
      <c r="K4902" s="141" t="str">
        <f>VLOOKUP(I4902,Customers[],4,FALSE)</f>
        <v>Tharzi</v>
      </c>
      <c r="L4902" s="32" t="str">
        <f>VLOOKUP(Table85[[#This Row],[CustomerID]],Table!H:K,3,0)</f>
        <v>မောင်းတိုင်</v>
      </c>
      <c r="M4902" s="141" t="str">
        <f>VLOOKUP(I4902,Customers[],5,FALSE)</f>
        <v>Van-2</v>
      </c>
      <c r="N4902" s="145" t="s">
        <v>9</v>
      </c>
      <c r="O4902" s="146" t="s">
        <v>1395</v>
      </c>
      <c r="P4902" s="141" t="str">
        <f>VLOOKUP(O4902,Stock[],2,FALSE)</f>
        <v>ရွှေမင်းသားမန်ကျည်းခေါင်ရည်</v>
      </c>
      <c r="Q4902" s="147">
        <f>VLOOKUP(O4902,Stock[],3,FALSE)</f>
        <v>0.64</v>
      </c>
      <c r="R4902" s="147">
        <f>VLOOKUP(O4902,Stock[],4,FALSE)</f>
        <v>14</v>
      </c>
      <c r="S4902" s="146"/>
      <c r="T4902" s="147">
        <f>(DailySales!$S4902/DailySales!$R4902)+DailySales!$U4902</f>
        <v>5</v>
      </c>
      <c r="U4902" s="146">
        <v>5</v>
      </c>
      <c r="V4902" s="148">
        <f>+DailySales!$T4902*DailySales!$R4902</f>
        <v>70</v>
      </c>
      <c r="W4902" s="148">
        <f>+DailySales!$V4902*DailySales!$Q4902</f>
        <v>44.800000000000004</v>
      </c>
      <c r="X4902" s="148">
        <f>VLOOKUP(O4902,Stock[],6,FALSE)</f>
        <v>830</v>
      </c>
      <c r="Y4902" s="148">
        <f>+DailySales!$V4902*DailySales!$X4902</f>
        <v>58100</v>
      </c>
      <c r="Z4902" s="146"/>
      <c r="AA4902" s="146"/>
      <c r="AB4902" s="146"/>
      <c r="AC4902" s="146"/>
      <c r="AD4902" s="146"/>
      <c r="AE4902" s="149">
        <v>1900</v>
      </c>
      <c r="AF4902" s="150">
        <v>46085</v>
      </c>
      <c r="AG4902" s="151">
        <v>60000</v>
      </c>
      <c r="AH4902" s="150"/>
      <c r="AI4902" s="151"/>
      <c r="AJ4902" s="150"/>
      <c r="AK4902" s="151"/>
      <c r="AL4902" s="34"/>
      <c r="AM4902" s="39"/>
      <c r="AN490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03" spans="1:40" ht="19.5" customHeight="1" x14ac:dyDescent="0.25">
      <c r="A4903" s="141">
        <f t="shared" si="902"/>
        <v>2026</v>
      </c>
      <c r="B4903" s="141">
        <f t="shared" si="903"/>
        <v>3</v>
      </c>
      <c r="C4903" s="154">
        <v>46085</v>
      </c>
      <c r="D4903" s="142">
        <f t="shared" ca="1" si="904"/>
        <v>46097</v>
      </c>
      <c r="E4903" s="142" t="str">
        <f t="shared" ca="1" si="905"/>
        <v>0-Months</v>
      </c>
      <c r="F4903" s="142" t="str">
        <f>VLOOKUP(O4903,Stock[],5,FALSE)</f>
        <v>BE</v>
      </c>
      <c r="G4903" s="143" t="s">
        <v>4029</v>
      </c>
      <c r="H4903" s="144" t="s">
        <v>283</v>
      </c>
      <c r="I4903" s="145" t="s">
        <v>561</v>
      </c>
      <c r="J4903" s="141" t="str">
        <f>VLOOKUP(I4903,Customers[],2,FALSE)</f>
        <v>ကျောင်းဆရာ</v>
      </c>
      <c r="K4903" s="141" t="str">
        <f>VLOOKUP(I4903,Customers[],4,FALSE)</f>
        <v>Tharzi</v>
      </c>
      <c r="L4903" s="32" t="str">
        <f>VLOOKUP(Table85[[#This Row],[CustomerID]],Table!H:K,3,0)</f>
        <v>မောင်းတိုင်</v>
      </c>
      <c r="M4903" s="141" t="str">
        <f>VLOOKUP(I4903,Customers[],5,FALSE)</f>
        <v>Van-2</v>
      </c>
      <c r="N4903" s="145" t="s">
        <v>9</v>
      </c>
      <c r="O4903" s="146" t="s">
        <v>1395</v>
      </c>
      <c r="P4903" s="141" t="str">
        <f>VLOOKUP(O4903,Stock[],2,FALSE)</f>
        <v>ရွှေမင်းသားမန်ကျည်းခေါင်ရည်</v>
      </c>
      <c r="Q4903" s="147">
        <f>VLOOKUP(O4903,Stock[],3,FALSE)</f>
        <v>0.64</v>
      </c>
      <c r="R4903" s="147">
        <f>VLOOKUP(O4903,Stock[],4,FALSE)</f>
        <v>14</v>
      </c>
      <c r="S4903" s="146"/>
      <c r="T4903" s="147">
        <f>(DailySales!$S4903/DailySales!$R4903)+DailySales!$U4903</f>
        <v>1</v>
      </c>
      <c r="U4903" s="146">
        <v>1</v>
      </c>
      <c r="V4903" s="148">
        <f>+DailySales!$T4903*DailySales!$R4903</f>
        <v>14</v>
      </c>
      <c r="W4903" s="148">
        <f>+DailySales!$V4903*DailySales!$Q4903</f>
        <v>8.9600000000000009</v>
      </c>
      <c r="X4903" s="148">
        <f>VLOOKUP(O4903,Stock[],6,FALSE)</f>
        <v>830</v>
      </c>
      <c r="Y4903" s="148">
        <f>+DailySales!$V4903*DailySales!$X4903</f>
        <v>11620</v>
      </c>
      <c r="Z4903" s="146"/>
      <c r="AA4903" s="146"/>
      <c r="AB4903" s="146"/>
      <c r="AC4903" s="146"/>
      <c r="AD4903" s="146"/>
      <c r="AE4903" s="149">
        <v>380</v>
      </c>
      <c r="AF4903" s="150">
        <v>46085</v>
      </c>
      <c r="AG4903" s="151">
        <v>12000</v>
      </c>
      <c r="AH4903" s="150"/>
      <c r="AI4903" s="151"/>
      <c r="AJ4903" s="150"/>
      <c r="AK4903" s="151"/>
      <c r="AL4903" s="34"/>
      <c r="AM4903" s="39"/>
      <c r="AN490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04" spans="1:40" ht="19.5" customHeight="1" x14ac:dyDescent="0.25">
      <c r="A4904" s="141">
        <f t="shared" si="902"/>
        <v>2026</v>
      </c>
      <c r="B4904" s="141">
        <f t="shared" si="903"/>
        <v>3</v>
      </c>
      <c r="C4904" s="154">
        <v>46085</v>
      </c>
      <c r="D4904" s="142">
        <f t="shared" ca="1" si="904"/>
        <v>46097</v>
      </c>
      <c r="E4904" s="142" t="str">
        <f t="shared" ca="1" si="905"/>
        <v>0-Months</v>
      </c>
      <c r="F4904" s="142" t="str">
        <f>VLOOKUP(O4904,Stock[],5,FALSE)</f>
        <v>BE</v>
      </c>
      <c r="G4904" s="143" t="s">
        <v>4030</v>
      </c>
      <c r="H4904" s="144" t="s">
        <v>283</v>
      </c>
      <c r="I4904" s="145" t="s">
        <v>1015</v>
      </c>
      <c r="J4904" s="141" t="str">
        <f>VLOOKUP(I4904,Customers[],2,FALSE)</f>
        <v>ကိုလင်း</v>
      </c>
      <c r="K4904" s="141" t="str">
        <f>VLOOKUP(I4904,Customers[],4,FALSE)</f>
        <v>Tharzi</v>
      </c>
      <c r="L4904" s="32" t="str">
        <f>VLOOKUP(Table85[[#This Row],[CustomerID]],Table!H:K,3,0)</f>
        <v>ညောင်ရမ်း</v>
      </c>
      <c r="M4904" s="141" t="str">
        <f>VLOOKUP(I4904,Customers[],5,FALSE)</f>
        <v>Van-2</v>
      </c>
      <c r="N4904" s="145" t="s">
        <v>9</v>
      </c>
      <c r="O4904" s="146" t="s">
        <v>209</v>
      </c>
      <c r="P4904" s="141" t="str">
        <f>VLOOKUP(O4904,Stock[],2,FALSE)</f>
        <v>ဇေယျဝတီ Red</v>
      </c>
      <c r="Q4904" s="147">
        <f>VLOOKUP(O4904,Stock[],3,FALSE)</f>
        <v>0.64</v>
      </c>
      <c r="R4904" s="147">
        <f>VLOOKUP(O4904,Stock[],4,FALSE)</f>
        <v>14</v>
      </c>
      <c r="S4904" s="146"/>
      <c r="T4904" s="147">
        <f>(DailySales!$S4904/DailySales!$R4904)+DailySales!$U4904</f>
        <v>1</v>
      </c>
      <c r="U4904" s="146">
        <v>1</v>
      </c>
      <c r="V4904" s="148">
        <f>+DailySales!$T4904*DailySales!$R4904</f>
        <v>14</v>
      </c>
      <c r="W4904" s="148">
        <f>+DailySales!$V4904*DailySales!$Q4904</f>
        <v>8.9600000000000009</v>
      </c>
      <c r="X4904" s="148">
        <f>VLOOKUP(O4904,Stock[],6,FALSE)</f>
        <v>1330</v>
      </c>
      <c r="Y4904" s="148">
        <f>+DailySales!$V4904*DailySales!$X4904</f>
        <v>18620</v>
      </c>
      <c r="Z4904" s="146"/>
      <c r="AA4904" s="146"/>
      <c r="AB4904" s="146"/>
      <c r="AC4904" s="146"/>
      <c r="AD4904" s="146"/>
      <c r="AE4904" s="149">
        <v>480</v>
      </c>
      <c r="AF4904" s="150">
        <v>46085</v>
      </c>
      <c r="AG4904" s="151">
        <v>19100</v>
      </c>
      <c r="AH4904" s="150"/>
      <c r="AI4904" s="151"/>
      <c r="AJ4904" s="150"/>
      <c r="AK4904" s="151"/>
      <c r="AL4904" s="34"/>
      <c r="AM4904" s="39"/>
      <c r="AN490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05" spans="1:40" ht="19.5" customHeight="1" x14ac:dyDescent="0.25">
      <c r="A4905" s="141">
        <f t="shared" si="902"/>
        <v>2026</v>
      </c>
      <c r="B4905" s="141">
        <f t="shared" si="903"/>
        <v>3</v>
      </c>
      <c r="C4905" s="154">
        <v>46085</v>
      </c>
      <c r="D4905" s="142">
        <f t="shared" ca="1" si="904"/>
        <v>46097</v>
      </c>
      <c r="E4905" s="142" t="str">
        <f t="shared" ca="1" si="905"/>
        <v>0-Months</v>
      </c>
      <c r="F4905" s="142" t="str">
        <f>VLOOKUP(O4905,Stock[],5,FALSE)</f>
        <v>BE</v>
      </c>
      <c r="G4905" s="143" t="s">
        <v>4031</v>
      </c>
      <c r="H4905" s="144" t="s">
        <v>283</v>
      </c>
      <c r="I4905" s="145" t="s">
        <v>506</v>
      </c>
      <c r="J4905" s="141" t="str">
        <f>VLOOKUP(I4905,Customers[],2,FALSE)</f>
        <v>တိုးတက်ဝေ</v>
      </c>
      <c r="K4905" s="141" t="str">
        <f>VLOOKUP(I4905,Customers[],4,FALSE)</f>
        <v>Tharzi</v>
      </c>
      <c r="L4905" s="32" t="str">
        <f>VLOOKUP(Table85[[#This Row],[CustomerID]],Table!H:K,3,0)</f>
        <v>သာစည်</v>
      </c>
      <c r="M4905" s="141" t="str">
        <f>VLOOKUP(I4905,Customers[],5,FALSE)</f>
        <v>Van-2</v>
      </c>
      <c r="N4905" s="145" t="s">
        <v>9</v>
      </c>
      <c r="O4905" s="146" t="s">
        <v>1395</v>
      </c>
      <c r="P4905" s="141" t="str">
        <f>VLOOKUP(O4905,Stock[],2,FALSE)</f>
        <v>ရွှေမင်းသားမန်ကျည်းခေါင်ရည်</v>
      </c>
      <c r="Q4905" s="147">
        <f>VLOOKUP(O4905,Stock[],3,FALSE)</f>
        <v>0.64</v>
      </c>
      <c r="R4905" s="147">
        <f>VLOOKUP(O4905,Stock[],4,FALSE)</f>
        <v>14</v>
      </c>
      <c r="S4905" s="146"/>
      <c r="T4905" s="147">
        <f>(DailySales!$S4905/DailySales!$R4905)+DailySales!$U4905</f>
        <v>4</v>
      </c>
      <c r="U4905" s="146">
        <v>4</v>
      </c>
      <c r="V4905" s="148">
        <f>+DailySales!$T4905*DailySales!$R4905</f>
        <v>56</v>
      </c>
      <c r="W4905" s="148">
        <f>+DailySales!$V4905*DailySales!$Q4905</f>
        <v>35.840000000000003</v>
      </c>
      <c r="X4905" s="148">
        <f>VLOOKUP(O4905,Stock[],6,FALSE)</f>
        <v>830</v>
      </c>
      <c r="Y4905" s="148">
        <f>+DailySales!$V4905*DailySales!$X4905</f>
        <v>46480</v>
      </c>
      <c r="Z4905" s="146"/>
      <c r="AA4905" s="146"/>
      <c r="AB4905" s="146"/>
      <c r="AC4905" s="146"/>
      <c r="AD4905" s="146"/>
      <c r="AE4905" s="149">
        <v>1400</v>
      </c>
      <c r="AF4905" s="150">
        <v>46085</v>
      </c>
      <c r="AG4905" s="151">
        <v>47880</v>
      </c>
      <c r="AH4905" s="150"/>
      <c r="AI4905" s="151"/>
      <c r="AJ4905" s="150"/>
      <c r="AK4905" s="151"/>
      <c r="AL4905" s="34"/>
      <c r="AM4905" s="39"/>
      <c r="AN490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06" spans="1:40" ht="19.5" customHeight="1" x14ac:dyDescent="0.25">
      <c r="A4906" s="141">
        <f t="shared" si="902"/>
        <v>2026</v>
      </c>
      <c r="B4906" s="141">
        <f t="shared" si="903"/>
        <v>3</v>
      </c>
      <c r="C4906" s="154">
        <v>46085</v>
      </c>
      <c r="D4906" s="142">
        <f t="shared" ca="1" si="904"/>
        <v>46097</v>
      </c>
      <c r="E4906" s="142" t="str">
        <f t="shared" ca="1" si="905"/>
        <v>0-Months</v>
      </c>
      <c r="F4906" s="142" t="str">
        <f>VLOOKUP(O4906,Stock[],5,FALSE)</f>
        <v>BE</v>
      </c>
      <c r="G4906" s="143" t="s">
        <v>4031</v>
      </c>
      <c r="H4906" s="144" t="s">
        <v>283</v>
      </c>
      <c r="I4906" s="145" t="s">
        <v>506</v>
      </c>
      <c r="J4906" s="141" t="str">
        <f>VLOOKUP(I4906,Customers[],2,FALSE)</f>
        <v>တိုးတက်ဝေ</v>
      </c>
      <c r="K4906" s="141" t="str">
        <f>VLOOKUP(I4906,Customers[],4,FALSE)</f>
        <v>Tharzi</v>
      </c>
      <c r="L4906" s="32" t="str">
        <f>VLOOKUP(Table85[[#This Row],[CustomerID]],Table!H:K,3,0)</f>
        <v>သာစည်</v>
      </c>
      <c r="M4906" s="141" t="str">
        <f>VLOOKUP(I4906,Customers[],5,FALSE)</f>
        <v>Van-2</v>
      </c>
      <c r="N4906" s="145" t="s">
        <v>9</v>
      </c>
      <c r="O4906" s="146" t="s">
        <v>207</v>
      </c>
      <c r="P4906" s="141" t="str">
        <f>VLOOKUP(O4906,Stock[],2,FALSE)</f>
        <v>ရွှေမင်းသားခေါင်ရည်</v>
      </c>
      <c r="Q4906" s="147">
        <f>VLOOKUP(O4906,Stock[],3,FALSE)</f>
        <v>0.64</v>
      </c>
      <c r="R4906" s="147">
        <f>VLOOKUP(O4906,Stock[],4,FALSE)</f>
        <v>24</v>
      </c>
      <c r="S4906" s="146"/>
      <c r="T4906" s="147">
        <f>(DailySales!$S4906/DailySales!$R4906)+DailySales!$U4906</f>
        <v>3</v>
      </c>
      <c r="U4906" s="146">
        <v>3</v>
      </c>
      <c r="V4906" s="148">
        <f>+DailySales!$T4906*DailySales!$R4906</f>
        <v>72</v>
      </c>
      <c r="W4906" s="148">
        <f>+DailySales!$V4906*DailySales!$Q4906</f>
        <v>46.08</v>
      </c>
      <c r="X4906" s="148">
        <f>VLOOKUP(O4906,Stock[],6,FALSE)</f>
        <v>800</v>
      </c>
      <c r="Y4906" s="148">
        <f>+DailySales!$V4906*DailySales!$X4906</f>
        <v>57600</v>
      </c>
      <c r="Z4906" s="146"/>
      <c r="AA4906" s="146"/>
      <c r="AB4906" s="146"/>
      <c r="AC4906" s="146"/>
      <c r="AD4906" s="146"/>
      <c r="AE4906" s="149">
        <v>1200</v>
      </c>
      <c r="AF4906" s="150">
        <v>46085</v>
      </c>
      <c r="AG4906" s="151">
        <v>58800</v>
      </c>
      <c r="AH4906" s="150"/>
      <c r="AI4906" s="151"/>
      <c r="AJ4906" s="150"/>
      <c r="AK4906" s="151"/>
      <c r="AL4906" s="34"/>
      <c r="AM4906" s="39"/>
      <c r="AN490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07" spans="1:40" ht="19.5" customHeight="1" x14ac:dyDescent="0.25">
      <c r="A4907" s="141">
        <f t="shared" si="902"/>
        <v>2026</v>
      </c>
      <c r="B4907" s="141">
        <f t="shared" si="903"/>
        <v>3</v>
      </c>
      <c r="C4907" s="154">
        <v>46085</v>
      </c>
      <c r="D4907" s="142">
        <f t="shared" ca="1" si="904"/>
        <v>46097</v>
      </c>
      <c r="E4907" s="142" t="str">
        <f t="shared" ca="1" si="905"/>
        <v>0-Months</v>
      </c>
      <c r="F4907" s="142" t="str">
        <f>VLOOKUP(O4907,Stock[],5,FALSE)</f>
        <v>BE</v>
      </c>
      <c r="G4907" s="143" t="s">
        <v>4032</v>
      </c>
      <c r="H4907" s="144" t="s">
        <v>282</v>
      </c>
      <c r="I4907" s="145" t="s">
        <v>3109</v>
      </c>
      <c r="J4907" s="141" t="str">
        <f>VLOOKUP(I4907,Customers[],2,FALSE)</f>
        <v>ကိုပြည့််စုံအောင်</v>
      </c>
      <c r="K4907" s="141" t="str">
        <f>VLOOKUP(I4907,Customers[],4,FALSE)</f>
        <v>Yamethin</v>
      </c>
      <c r="L4907" s="32" t="str">
        <f>VLOOKUP(Table85[[#This Row],[CustomerID]],Table!H:K,3,0)</f>
        <v>ရွှေကုန်း</v>
      </c>
      <c r="M4907" s="141" t="str">
        <f>VLOOKUP(I4907,Customers[],5,FALSE)</f>
        <v>Van-1</v>
      </c>
      <c r="N4907" s="145" t="s">
        <v>9</v>
      </c>
      <c r="O4907" s="146" t="s">
        <v>2465</v>
      </c>
      <c r="P4907" s="141" t="str">
        <f>VLOOKUP(O4907,Stock[],2,FALSE)</f>
        <v>မိုးနဲကွန်ကီး</v>
      </c>
      <c r="Q4907" s="147">
        <f>VLOOKUP(O4907,Stock[],3,FALSE)</f>
        <v>0.64</v>
      </c>
      <c r="R4907" s="147">
        <f>VLOOKUP(O4907,Stock[],4,FALSE)</f>
        <v>14</v>
      </c>
      <c r="S4907" s="146"/>
      <c r="T4907" s="147">
        <f>(DailySales!$S4907/DailySales!$R4907)+DailySales!$U4907</f>
        <v>2</v>
      </c>
      <c r="U4907" s="146">
        <v>2</v>
      </c>
      <c r="V4907" s="148">
        <f>+DailySales!$T4907*DailySales!$R4907</f>
        <v>28</v>
      </c>
      <c r="W4907" s="148">
        <f>+DailySales!$V4907*DailySales!$Q4907</f>
        <v>17.920000000000002</v>
      </c>
      <c r="X4907" s="148">
        <f>VLOOKUP(O4907,Stock[],6,FALSE)</f>
        <v>1700</v>
      </c>
      <c r="Y4907" s="148">
        <f>+DailySales!$V4907*DailySales!$X4907</f>
        <v>47600</v>
      </c>
      <c r="Z4907" s="146"/>
      <c r="AA4907" s="146"/>
      <c r="AB4907" s="146"/>
      <c r="AC4907" s="146"/>
      <c r="AD4907" s="146"/>
      <c r="AE4907" s="149">
        <v>800</v>
      </c>
      <c r="AF4907" s="150">
        <v>46085</v>
      </c>
      <c r="AG4907" s="151">
        <v>48400</v>
      </c>
      <c r="AH4907" s="150"/>
      <c r="AI4907" s="151"/>
      <c r="AJ4907" s="150"/>
      <c r="AK4907" s="151"/>
      <c r="AL4907" s="34"/>
      <c r="AM4907" s="39"/>
      <c r="AN490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08" spans="1:40" ht="19.5" customHeight="1" x14ac:dyDescent="0.25">
      <c r="A4908" s="141">
        <f t="shared" si="902"/>
        <v>2026</v>
      </c>
      <c r="B4908" s="141">
        <f t="shared" si="903"/>
        <v>3</v>
      </c>
      <c r="C4908" s="154">
        <v>46085</v>
      </c>
      <c r="D4908" s="142">
        <f t="shared" ca="1" si="904"/>
        <v>46097</v>
      </c>
      <c r="E4908" s="142" t="str">
        <f t="shared" ca="1" si="905"/>
        <v>0-Months</v>
      </c>
      <c r="F4908" s="142" t="str">
        <f>VLOOKUP(O4908,Stock[],5,FALSE)</f>
        <v>BE</v>
      </c>
      <c r="G4908" s="143" t="s">
        <v>4033</v>
      </c>
      <c r="H4908" s="144" t="s">
        <v>282</v>
      </c>
      <c r="I4908" s="145" t="s">
        <v>3110</v>
      </c>
      <c r="J4908" s="141" t="str">
        <f>VLOOKUP(I4908,Customers[],2,FALSE)</f>
        <v>ငွေစန္ဒာ</v>
      </c>
      <c r="K4908" s="141" t="str">
        <f>VLOOKUP(I4908,Customers[],4,FALSE)</f>
        <v>Yamethin</v>
      </c>
      <c r="L4908" s="32" t="str">
        <f>VLOOKUP(Table85[[#This Row],[CustomerID]],Table!H:K,3,0)</f>
        <v>ရွှေကုန်း</v>
      </c>
      <c r="M4908" s="141" t="str">
        <f>VLOOKUP(I4908,Customers[],5,FALSE)</f>
        <v>Van-1</v>
      </c>
      <c r="N4908" s="145" t="s">
        <v>9</v>
      </c>
      <c r="O4908" s="146" t="s">
        <v>2465</v>
      </c>
      <c r="P4908" s="141" t="str">
        <f>VLOOKUP(O4908,Stock[],2,FALSE)</f>
        <v>မိုးနဲကွန်ကီး</v>
      </c>
      <c r="Q4908" s="147">
        <f>VLOOKUP(O4908,Stock[],3,FALSE)</f>
        <v>0.64</v>
      </c>
      <c r="R4908" s="147">
        <f>VLOOKUP(O4908,Stock[],4,FALSE)</f>
        <v>14</v>
      </c>
      <c r="S4908" s="146"/>
      <c r="T4908" s="147">
        <f>(DailySales!$S4908/DailySales!$R4908)+DailySales!$U4908</f>
        <v>1</v>
      </c>
      <c r="U4908" s="146">
        <v>1</v>
      </c>
      <c r="V4908" s="148">
        <f>+DailySales!$T4908*DailySales!$R4908</f>
        <v>14</v>
      </c>
      <c r="W4908" s="148">
        <f>+DailySales!$V4908*DailySales!$Q4908</f>
        <v>8.9600000000000009</v>
      </c>
      <c r="X4908" s="148">
        <f>VLOOKUP(O4908,Stock[],6,FALSE)</f>
        <v>1700</v>
      </c>
      <c r="Y4908" s="148">
        <f>+DailySales!$V4908*DailySales!$X4908</f>
        <v>23800</v>
      </c>
      <c r="Z4908" s="146"/>
      <c r="AA4908" s="146"/>
      <c r="AB4908" s="146"/>
      <c r="AC4908" s="146"/>
      <c r="AD4908" s="146"/>
      <c r="AE4908" s="149">
        <v>400</v>
      </c>
      <c r="AF4908" s="150">
        <v>46085</v>
      </c>
      <c r="AG4908" s="151">
        <v>24200</v>
      </c>
      <c r="AH4908" s="150"/>
      <c r="AI4908" s="151"/>
      <c r="AJ4908" s="150"/>
      <c r="AK4908" s="151"/>
      <c r="AL4908" s="34"/>
      <c r="AM4908" s="39"/>
      <c r="AN490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09" spans="1:40" ht="19.5" customHeight="1" x14ac:dyDescent="0.25">
      <c r="A4909" s="141">
        <f t="shared" si="902"/>
        <v>2026</v>
      </c>
      <c r="B4909" s="141">
        <f t="shared" si="903"/>
        <v>3</v>
      </c>
      <c r="C4909" s="154">
        <v>46085</v>
      </c>
      <c r="D4909" s="142">
        <f t="shared" ca="1" si="904"/>
        <v>46097</v>
      </c>
      <c r="E4909" s="142" t="str">
        <f t="shared" ca="1" si="905"/>
        <v>0-Months</v>
      </c>
      <c r="F4909" s="142" t="str">
        <f>VLOOKUP(O4909,Stock[],5,FALSE)</f>
        <v>BE</v>
      </c>
      <c r="G4909" s="143" t="s">
        <v>4033</v>
      </c>
      <c r="H4909" s="144" t="s">
        <v>282</v>
      </c>
      <c r="I4909" s="145" t="s">
        <v>3110</v>
      </c>
      <c r="J4909" s="141" t="str">
        <f>VLOOKUP(I4909,Customers[],2,FALSE)</f>
        <v>ငွေစန္ဒာ</v>
      </c>
      <c r="K4909" s="141" t="str">
        <f>VLOOKUP(I4909,Customers[],4,FALSE)</f>
        <v>Yamethin</v>
      </c>
      <c r="L4909" s="32" t="str">
        <f>VLOOKUP(Table85[[#This Row],[CustomerID]],Table!H:K,3,0)</f>
        <v>ရွှေကုန်း</v>
      </c>
      <c r="M4909" s="141" t="str">
        <f>VLOOKUP(I4909,Customers[],5,FALSE)</f>
        <v>Van-1</v>
      </c>
      <c r="N4909" s="145" t="s">
        <v>9</v>
      </c>
      <c r="O4909" s="146" t="s">
        <v>225</v>
      </c>
      <c r="P4909" s="141" t="str">
        <f>VLOOKUP(O4909,Stock[],2,FALSE)</f>
        <v>ချယ်ရီသံပုရာအရက်သန့်ကော် (1Ltr)</v>
      </c>
      <c r="Q4909" s="147">
        <f>VLOOKUP(O4909,Stock[],3,FALSE)</f>
        <v>1</v>
      </c>
      <c r="R4909" s="147">
        <f>VLOOKUP(O4909,Stock[],4,FALSE)</f>
        <v>12</v>
      </c>
      <c r="S4909" s="146"/>
      <c r="T4909" s="147">
        <f>(DailySales!$S4909/DailySales!$R4909)+DailySales!$U4909</f>
        <v>4</v>
      </c>
      <c r="U4909" s="146">
        <v>4</v>
      </c>
      <c r="V4909" s="148">
        <f>+DailySales!$T4909*DailySales!$R4909</f>
        <v>48</v>
      </c>
      <c r="W4909" s="148">
        <f>+DailySales!$V4909*DailySales!$Q4909</f>
        <v>48</v>
      </c>
      <c r="X4909" s="148">
        <f>VLOOKUP(O4909,Stock[],6,FALSE)</f>
        <v>1260</v>
      </c>
      <c r="Y4909" s="148">
        <f>+DailySales!$V4909*DailySales!$X4909</f>
        <v>60480</v>
      </c>
      <c r="Z4909" s="146"/>
      <c r="AA4909" s="146"/>
      <c r="AB4909" s="146"/>
      <c r="AC4909" s="146"/>
      <c r="AD4909" s="146"/>
      <c r="AE4909" s="149">
        <v>1520</v>
      </c>
      <c r="AF4909" s="150">
        <v>46085</v>
      </c>
      <c r="AG4909" s="151">
        <v>62000</v>
      </c>
      <c r="AH4909" s="150"/>
      <c r="AI4909" s="151"/>
      <c r="AJ4909" s="150"/>
      <c r="AK4909" s="151"/>
      <c r="AL4909" s="34"/>
      <c r="AM4909" s="39"/>
      <c r="AN490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10" spans="1:40" ht="19.5" customHeight="1" x14ac:dyDescent="0.25">
      <c r="A4910" s="141">
        <f t="shared" si="902"/>
        <v>2026</v>
      </c>
      <c r="B4910" s="141">
        <f t="shared" si="903"/>
        <v>3</v>
      </c>
      <c r="C4910" s="154">
        <v>46085</v>
      </c>
      <c r="D4910" s="142">
        <f t="shared" ca="1" si="904"/>
        <v>46097</v>
      </c>
      <c r="E4910" s="142" t="str">
        <f t="shared" ca="1" si="905"/>
        <v>0-Months</v>
      </c>
      <c r="F4910" s="142" t="str">
        <f>VLOOKUP(O4910,Stock[],5,FALSE)</f>
        <v>BE</v>
      </c>
      <c r="G4910" s="143" t="s">
        <v>4034</v>
      </c>
      <c r="H4910" s="144" t="s">
        <v>282</v>
      </c>
      <c r="I4910" s="145" t="s">
        <v>3238</v>
      </c>
      <c r="J4910" s="141" t="str">
        <f>VLOOKUP(I4910,Customers[],2,FALSE)</f>
        <v>မငယ်လေး</v>
      </c>
      <c r="K4910" s="141" t="str">
        <f>VLOOKUP(I4910,Customers[],4,FALSE)</f>
        <v>Yamethin</v>
      </c>
      <c r="L4910" s="32" t="str">
        <f>VLOOKUP(Table85[[#This Row],[CustomerID]],Table!H:K,3,0)</f>
        <v>ရွှေကုန်း</v>
      </c>
      <c r="M4910" s="141" t="str">
        <f>VLOOKUP(I4910,Customers[],5,FALSE)</f>
        <v>Van-1</v>
      </c>
      <c r="N4910" s="145" t="s">
        <v>9</v>
      </c>
      <c r="O4910" s="146" t="s">
        <v>3113</v>
      </c>
      <c r="P4910" s="141" t="str">
        <f>VLOOKUP(O4910,Stock[],2,FALSE)</f>
        <v>မြန်မာရှောက်ပျား   ကော်(1L)</v>
      </c>
      <c r="Q4910" s="147">
        <f>VLOOKUP(O4910,Stock[],3,FALSE)</f>
        <v>1</v>
      </c>
      <c r="R4910" s="147">
        <f>VLOOKUP(O4910,Stock[],4,FALSE)</f>
        <v>12</v>
      </c>
      <c r="S4910" s="146"/>
      <c r="T4910" s="147">
        <f>(DailySales!$S4910/DailySales!$R4910)+DailySales!$U4910</f>
        <v>4</v>
      </c>
      <c r="U4910" s="146">
        <v>4</v>
      </c>
      <c r="V4910" s="148">
        <f>+DailySales!$T4910*DailySales!$R4910</f>
        <v>48</v>
      </c>
      <c r="W4910" s="148">
        <f>+DailySales!$V4910*DailySales!$Q4910</f>
        <v>48</v>
      </c>
      <c r="X4910" s="148">
        <f>VLOOKUP(O4910,Stock[],6,FALSE)</f>
        <v>1700</v>
      </c>
      <c r="Y4910" s="148">
        <f>+DailySales!$V4910*DailySales!$X4910</f>
        <v>81600</v>
      </c>
      <c r="Z4910" s="146"/>
      <c r="AA4910" s="146"/>
      <c r="AB4910" s="146"/>
      <c r="AC4910" s="146"/>
      <c r="AD4910" s="146"/>
      <c r="AE4910" s="149">
        <v>1400</v>
      </c>
      <c r="AF4910" s="150">
        <v>46085</v>
      </c>
      <c r="AG4910" s="151">
        <v>83000</v>
      </c>
      <c r="AH4910" s="150"/>
      <c r="AI4910" s="151"/>
      <c r="AJ4910" s="150"/>
      <c r="AK4910" s="151"/>
      <c r="AL4910" s="34"/>
      <c r="AM4910" s="39"/>
      <c r="AN491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11" spans="1:40" ht="19.5" customHeight="1" x14ac:dyDescent="0.25">
      <c r="A4911" s="141">
        <f t="shared" si="902"/>
        <v>2026</v>
      </c>
      <c r="B4911" s="141">
        <f t="shared" si="903"/>
        <v>3</v>
      </c>
      <c r="C4911" s="154">
        <v>46085</v>
      </c>
      <c r="D4911" s="142">
        <f t="shared" ca="1" si="904"/>
        <v>46097</v>
      </c>
      <c r="E4911" s="142" t="str">
        <f t="shared" ca="1" si="905"/>
        <v>0-Months</v>
      </c>
      <c r="F4911" s="142" t="str">
        <f>VLOOKUP(O4911,Stock[],5,FALSE)</f>
        <v>BE</v>
      </c>
      <c r="G4911" s="143" t="s">
        <v>4034</v>
      </c>
      <c r="H4911" s="144" t="s">
        <v>282</v>
      </c>
      <c r="I4911" s="145" t="s">
        <v>3238</v>
      </c>
      <c r="J4911" s="141" t="str">
        <f>VLOOKUP(I4911,Customers[],2,FALSE)</f>
        <v>မငယ်လေး</v>
      </c>
      <c r="K4911" s="141" t="str">
        <f>VLOOKUP(I4911,Customers[],4,FALSE)</f>
        <v>Yamethin</v>
      </c>
      <c r="L4911" s="32" t="str">
        <f>VLOOKUP(Table85[[#This Row],[CustomerID]],Table!H:K,3,0)</f>
        <v>ရွှေကုန်း</v>
      </c>
      <c r="M4911" s="141" t="str">
        <f>VLOOKUP(I4911,Customers[],5,FALSE)</f>
        <v>Van-1</v>
      </c>
      <c r="N4911" s="145" t="s">
        <v>9</v>
      </c>
      <c r="O4911" s="146" t="s">
        <v>225</v>
      </c>
      <c r="P4911" s="141" t="str">
        <f>VLOOKUP(O4911,Stock[],2,FALSE)</f>
        <v>ချယ်ရီသံပုရာအရက်သန့်ကော် (1Ltr)</v>
      </c>
      <c r="Q4911" s="147">
        <f>VLOOKUP(O4911,Stock[],3,FALSE)</f>
        <v>1</v>
      </c>
      <c r="R4911" s="147">
        <f>VLOOKUP(O4911,Stock[],4,FALSE)</f>
        <v>12</v>
      </c>
      <c r="S4911" s="146"/>
      <c r="T4911" s="147">
        <f>(DailySales!$S4911/DailySales!$R4911)+DailySales!$U4911</f>
        <v>3</v>
      </c>
      <c r="U4911" s="146">
        <v>3</v>
      </c>
      <c r="V4911" s="148">
        <f>+DailySales!$T4911*DailySales!$R4911</f>
        <v>36</v>
      </c>
      <c r="W4911" s="148">
        <f>+DailySales!$V4911*DailySales!$Q4911</f>
        <v>36</v>
      </c>
      <c r="X4911" s="148">
        <f>VLOOKUP(O4911,Stock[],6,FALSE)</f>
        <v>1260</v>
      </c>
      <c r="Y4911" s="148">
        <f>+DailySales!$V4911*DailySales!$X4911</f>
        <v>45360</v>
      </c>
      <c r="Z4911" s="146"/>
      <c r="AA4911" s="146"/>
      <c r="AB4911" s="146"/>
      <c r="AC4911" s="146"/>
      <c r="AD4911" s="146"/>
      <c r="AE4911" s="149">
        <v>1140</v>
      </c>
      <c r="AF4911" s="150">
        <v>46085</v>
      </c>
      <c r="AG4911" s="151">
        <v>46500</v>
      </c>
      <c r="AH4911" s="150"/>
      <c r="AI4911" s="151"/>
      <c r="AJ4911" s="150"/>
      <c r="AK4911" s="151"/>
      <c r="AL4911" s="34"/>
      <c r="AM4911" s="39"/>
      <c r="AN491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12" spans="1:40" ht="19.5" customHeight="1" x14ac:dyDescent="0.25">
      <c r="A4912" s="141">
        <f t="shared" ref="A4912:A4923" si="906">YEAR(C4912)</f>
        <v>2026</v>
      </c>
      <c r="B4912" s="141">
        <f t="shared" ref="B4912:B4923" si="907">MONTH(C4912)</f>
        <v>3</v>
      </c>
      <c r="C4912" s="154">
        <v>46085</v>
      </c>
      <c r="D4912" s="142">
        <f t="shared" ref="D4912:D4923" ca="1" si="908">TODAY()</f>
        <v>46097</v>
      </c>
      <c r="E4912" s="142" t="str">
        <f t="shared" ref="E4912:E4923" ca="1" si="909">DATEDIF(C4912,D4912,"M")&amp;"-Months"</f>
        <v>0-Months</v>
      </c>
      <c r="F4912" s="142" t="str">
        <f>VLOOKUP(O4912,Stock[],5,FALSE)</f>
        <v>BE</v>
      </c>
      <c r="G4912" s="143" t="s">
        <v>4035</v>
      </c>
      <c r="H4912" s="144" t="s">
        <v>282</v>
      </c>
      <c r="I4912" s="145" t="s">
        <v>4037</v>
      </c>
      <c r="J4912" s="141" t="str">
        <f>VLOOKUP(I4912,Customers[],2,FALSE)</f>
        <v>ကိုသီဟအောင်</v>
      </c>
      <c r="K4912" s="141" t="str">
        <f>VLOOKUP(I4912,Customers[],4,FALSE)</f>
        <v>Yamethin</v>
      </c>
      <c r="L4912" s="32" t="str">
        <f>VLOOKUP(Table85[[#This Row],[CustomerID]],Table!H:K,3,0)</f>
        <v>ရွှေကုန်း</v>
      </c>
      <c r="M4912" s="141" t="str">
        <f>VLOOKUP(I4912,Customers[],5,FALSE)</f>
        <v>Van-1</v>
      </c>
      <c r="N4912" s="145" t="s">
        <v>9</v>
      </c>
      <c r="O4912" s="146" t="s">
        <v>225</v>
      </c>
      <c r="P4912" s="141" t="str">
        <f>VLOOKUP(O4912,Stock[],2,FALSE)</f>
        <v>ချယ်ရီသံပုရာအရက်သန့်ကော် (1Ltr)</v>
      </c>
      <c r="Q4912" s="147">
        <f>VLOOKUP(O4912,Stock[],3,FALSE)</f>
        <v>1</v>
      </c>
      <c r="R4912" s="147">
        <f>VLOOKUP(O4912,Stock[],4,FALSE)</f>
        <v>12</v>
      </c>
      <c r="S4912" s="146"/>
      <c r="T4912" s="147">
        <f>(DailySales!$S4912/DailySales!$R4912)+DailySales!$U4912</f>
        <v>1</v>
      </c>
      <c r="U4912" s="146">
        <v>1</v>
      </c>
      <c r="V4912" s="148">
        <f>+DailySales!$T4912*DailySales!$R4912</f>
        <v>12</v>
      </c>
      <c r="W4912" s="148">
        <f>+DailySales!$V4912*DailySales!$Q4912</f>
        <v>12</v>
      </c>
      <c r="X4912" s="148">
        <f>VLOOKUP(O4912,Stock[],6,FALSE)</f>
        <v>1260</v>
      </c>
      <c r="Y4912" s="148">
        <f>+DailySales!$V4912*DailySales!$X4912</f>
        <v>15120</v>
      </c>
      <c r="Z4912" s="146"/>
      <c r="AA4912" s="146"/>
      <c r="AB4912" s="146"/>
      <c r="AC4912" s="146"/>
      <c r="AD4912" s="146"/>
      <c r="AE4912" s="149">
        <v>380</v>
      </c>
      <c r="AF4912" s="150">
        <v>46085</v>
      </c>
      <c r="AG4912" s="151">
        <v>15500</v>
      </c>
      <c r="AH4912" s="150"/>
      <c r="AI4912" s="151"/>
      <c r="AJ4912" s="150"/>
      <c r="AK4912" s="151"/>
      <c r="AL4912" s="34"/>
      <c r="AM4912" s="39"/>
      <c r="AN491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13" spans="1:40" ht="19.5" customHeight="1" x14ac:dyDescent="0.25">
      <c r="A4913" s="141">
        <f t="shared" si="906"/>
        <v>2026</v>
      </c>
      <c r="B4913" s="141">
        <f t="shared" si="907"/>
        <v>3</v>
      </c>
      <c r="C4913" s="154">
        <v>46085</v>
      </c>
      <c r="D4913" s="142">
        <f t="shared" ca="1" si="908"/>
        <v>46097</v>
      </c>
      <c r="E4913" s="142" t="str">
        <f t="shared" ca="1" si="909"/>
        <v>0-Months</v>
      </c>
      <c r="F4913" s="142" t="str">
        <f>VLOOKUP(O4913,Stock[],5,FALSE)</f>
        <v>BE</v>
      </c>
      <c r="G4913" s="143" t="s">
        <v>4035</v>
      </c>
      <c r="H4913" s="144" t="s">
        <v>282</v>
      </c>
      <c r="I4913" s="145" t="s">
        <v>4037</v>
      </c>
      <c r="J4913" s="141" t="str">
        <f>VLOOKUP(I4913,Customers[],2,FALSE)</f>
        <v>ကိုသီဟအောင်</v>
      </c>
      <c r="K4913" s="141" t="str">
        <f>VLOOKUP(I4913,Customers[],4,FALSE)</f>
        <v>Yamethin</v>
      </c>
      <c r="L4913" s="32" t="str">
        <f>VLOOKUP(Table85[[#This Row],[CustomerID]],Table!H:K,3,0)</f>
        <v>ရွှေကုန်း</v>
      </c>
      <c r="M4913" s="141" t="str">
        <f>VLOOKUP(I4913,Customers[],5,FALSE)</f>
        <v>Van-1</v>
      </c>
      <c r="N4913" s="145" t="s">
        <v>9</v>
      </c>
      <c r="O4913" s="146" t="s">
        <v>3113</v>
      </c>
      <c r="P4913" s="141" t="str">
        <f>VLOOKUP(O4913,Stock[],2,FALSE)</f>
        <v>မြန်မာရှောက်ပျား   ကော်(1L)</v>
      </c>
      <c r="Q4913" s="147">
        <f>VLOOKUP(O4913,Stock[],3,FALSE)</f>
        <v>1</v>
      </c>
      <c r="R4913" s="147">
        <f>VLOOKUP(O4913,Stock[],4,FALSE)</f>
        <v>12</v>
      </c>
      <c r="S4913" s="146"/>
      <c r="T4913" s="147">
        <f>(DailySales!$S4913/DailySales!$R4913)+DailySales!$U4913</f>
        <v>1</v>
      </c>
      <c r="U4913" s="146">
        <v>1</v>
      </c>
      <c r="V4913" s="148">
        <f>+DailySales!$T4913*DailySales!$R4913</f>
        <v>12</v>
      </c>
      <c r="W4913" s="148">
        <f>+DailySales!$V4913*DailySales!$Q4913</f>
        <v>12</v>
      </c>
      <c r="X4913" s="148">
        <f>VLOOKUP(O4913,Stock[],6,FALSE)</f>
        <v>1700</v>
      </c>
      <c r="Y4913" s="148">
        <f>+DailySales!$V4913*DailySales!$X4913</f>
        <v>20400</v>
      </c>
      <c r="Z4913" s="146"/>
      <c r="AA4913" s="146"/>
      <c r="AB4913" s="146"/>
      <c r="AC4913" s="146"/>
      <c r="AD4913" s="146"/>
      <c r="AE4913" s="149">
        <v>350</v>
      </c>
      <c r="AF4913" s="150">
        <v>46085</v>
      </c>
      <c r="AG4913" s="151">
        <v>20750</v>
      </c>
      <c r="AH4913" s="150"/>
      <c r="AI4913" s="151"/>
      <c r="AJ4913" s="150"/>
      <c r="AK4913" s="151"/>
      <c r="AL4913" s="34"/>
      <c r="AM4913" s="39"/>
      <c r="AN491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14" spans="1:40" ht="19.5" customHeight="1" x14ac:dyDescent="0.25">
      <c r="A4914" s="141">
        <f t="shared" si="906"/>
        <v>2026</v>
      </c>
      <c r="B4914" s="141">
        <f t="shared" si="907"/>
        <v>3</v>
      </c>
      <c r="C4914" s="154">
        <v>46085</v>
      </c>
      <c r="D4914" s="142">
        <f t="shared" ca="1" si="908"/>
        <v>46097</v>
      </c>
      <c r="E4914" s="142" t="str">
        <f t="shared" ca="1" si="909"/>
        <v>0-Months</v>
      </c>
      <c r="F4914" s="142" t="str">
        <f>VLOOKUP(O4914,Stock[],5,FALSE)</f>
        <v>BE</v>
      </c>
      <c r="G4914" s="143" t="s">
        <v>4038</v>
      </c>
      <c r="H4914" s="144" t="s">
        <v>282</v>
      </c>
      <c r="I4914" s="145" t="s">
        <v>858</v>
      </c>
      <c r="J4914" s="141" t="str">
        <f>VLOOKUP(I4914,Customers[],2,FALSE)</f>
        <v>ကိုအောင်ကိုဝင်း</v>
      </c>
      <c r="K4914" s="141" t="str">
        <f>VLOOKUP(I4914,Customers[],4,FALSE)</f>
        <v>Pyawbwe</v>
      </c>
      <c r="L4914" s="32" t="str">
        <f>VLOOKUP(Table85[[#This Row],[CustomerID]],Table!H:K,3,0)</f>
        <v>ရွှေတောင်ကုန်း</v>
      </c>
      <c r="M4914" s="141" t="str">
        <f>VLOOKUP(I4914,Customers[],5,FALSE)</f>
        <v>Van-1</v>
      </c>
      <c r="N4914" s="145" t="s">
        <v>9</v>
      </c>
      <c r="O4914" s="146" t="s">
        <v>225</v>
      </c>
      <c r="P4914" s="141" t="str">
        <f>VLOOKUP(O4914,Stock[],2,FALSE)</f>
        <v>ချယ်ရီသံပုရာအရက်သန့်ကော် (1Ltr)</v>
      </c>
      <c r="Q4914" s="147">
        <f>VLOOKUP(O4914,Stock[],3,FALSE)</f>
        <v>1</v>
      </c>
      <c r="R4914" s="147">
        <f>VLOOKUP(O4914,Stock[],4,FALSE)</f>
        <v>12</v>
      </c>
      <c r="S4914" s="146"/>
      <c r="T4914" s="147">
        <f>(DailySales!$S4914/DailySales!$R4914)+DailySales!$U4914</f>
        <v>2</v>
      </c>
      <c r="U4914" s="146">
        <v>2</v>
      </c>
      <c r="V4914" s="148">
        <f>+DailySales!$T4914*DailySales!$R4914</f>
        <v>24</v>
      </c>
      <c r="W4914" s="148">
        <f>+DailySales!$V4914*DailySales!$Q4914</f>
        <v>24</v>
      </c>
      <c r="X4914" s="148">
        <f>VLOOKUP(O4914,Stock[],6,FALSE)</f>
        <v>1260</v>
      </c>
      <c r="Y4914" s="148">
        <f>+DailySales!$V4914*DailySales!$X4914</f>
        <v>30240</v>
      </c>
      <c r="Z4914" s="146"/>
      <c r="AA4914" s="146"/>
      <c r="AB4914" s="146"/>
      <c r="AC4914" s="146"/>
      <c r="AD4914" s="146"/>
      <c r="AE4914" s="149">
        <v>760</v>
      </c>
      <c r="AF4914" s="150">
        <v>46085</v>
      </c>
      <c r="AG4914" s="151">
        <v>31000</v>
      </c>
      <c r="AH4914" s="150"/>
      <c r="AI4914" s="151"/>
      <c r="AJ4914" s="150"/>
      <c r="AK4914" s="151"/>
      <c r="AL4914" s="34"/>
      <c r="AM4914" s="39"/>
      <c r="AN491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15" spans="1:40" ht="19.5" customHeight="1" x14ac:dyDescent="0.25">
      <c r="A4915" s="141">
        <f t="shared" si="906"/>
        <v>2026</v>
      </c>
      <c r="B4915" s="141">
        <f t="shared" si="907"/>
        <v>3</v>
      </c>
      <c r="C4915" s="154">
        <v>46085</v>
      </c>
      <c r="D4915" s="142">
        <f t="shared" ca="1" si="908"/>
        <v>46097</v>
      </c>
      <c r="E4915" s="142" t="str">
        <f t="shared" ca="1" si="909"/>
        <v>0-Months</v>
      </c>
      <c r="F4915" s="142" t="str">
        <f>VLOOKUP(O4915,Stock[],5,FALSE)</f>
        <v>BE</v>
      </c>
      <c r="G4915" s="143" t="s">
        <v>4038</v>
      </c>
      <c r="H4915" s="144" t="s">
        <v>282</v>
      </c>
      <c r="I4915" s="145" t="s">
        <v>858</v>
      </c>
      <c r="J4915" s="141" t="str">
        <f>VLOOKUP(I4915,Customers[],2,FALSE)</f>
        <v>ကိုအောင်ကိုဝင်း</v>
      </c>
      <c r="K4915" s="141" t="str">
        <f>VLOOKUP(I4915,Customers[],4,FALSE)</f>
        <v>Pyawbwe</v>
      </c>
      <c r="L4915" s="32" t="str">
        <f>VLOOKUP(Table85[[#This Row],[CustomerID]],Table!H:K,3,0)</f>
        <v>ရွှေတောင်ကုန်း</v>
      </c>
      <c r="M4915" s="141" t="str">
        <f>VLOOKUP(I4915,Customers[],5,FALSE)</f>
        <v>Van-1</v>
      </c>
      <c r="N4915" s="145" t="s">
        <v>9</v>
      </c>
      <c r="O4915" s="146" t="s">
        <v>3113</v>
      </c>
      <c r="P4915" s="141" t="str">
        <f>VLOOKUP(O4915,Stock[],2,FALSE)</f>
        <v>မြန်မာရှောက်ပျား   ကော်(1L)</v>
      </c>
      <c r="Q4915" s="147">
        <f>VLOOKUP(O4915,Stock[],3,FALSE)</f>
        <v>1</v>
      </c>
      <c r="R4915" s="147">
        <f>VLOOKUP(O4915,Stock[],4,FALSE)</f>
        <v>12</v>
      </c>
      <c r="S4915" s="146"/>
      <c r="T4915" s="147">
        <f>(DailySales!$S4915/DailySales!$R4915)+DailySales!$U4915</f>
        <v>3</v>
      </c>
      <c r="U4915" s="146">
        <v>3</v>
      </c>
      <c r="V4915" s="148">
        <f>+DailySales!$T4915*DailySales!$R4915</f>
        <v>36</v>
      </c>
      <c r="W4915" s="148">
        <f>+DailySales!$V4915*DailySales!$Q4915</f>
        <v>36</v>
      </c>
      <c r="X4915" s="148">
        <f>VLOOKUP(O4915,Stock[],6,FALSE)</f>
        <v>1700</v>
      </c>
      <c r="Y4915" s="148">
        <f>+DailySales!$V4915*DailySales!$X4915</f>
        <v>61200</v>
      </c>
      <c r="Z4915" s="146"/>
      <c r="AA4915" s="146"/>
      <c r="AB4915" s="146"/>
      <c r="AC4915" s="146"/>
      <c r="AD4915" s="146"/>
      <c r="AE4915" s="149">
        <v>1050</v>
      </c>
      <c r="AF4915" s="150">
        <v>46085</v>
      </c>
      <c r="AG4915" s="151">
        <v>62250</v>
      </c>
      <c r="AH4915" s="150"/>
      <c r="AI4915" s="151"/>
      <c r="AJ4915" s="150"/>
      <c r="AK4915" s="151"/>
      <c r="AL4915" s="34"/>
      <c r="AM4915" s="39"/>
      <c r="AN491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16" spans="1:40" ht="19.5" customHeight="1" x14ac:dyDescent="0.25">
      <c r="A4916" s="141">
        <f t="shared" si="906"/>
        <v>2026</v>
      </c>
      <c r="B4916" s="141">
        <f t="shared" si="907"/>
        <v>3</v>
      </c>
      <c r="C4916" s="154">
        <v>46085</v>
      </c>
      <c r="D4916" s="142">
        <f t="shared" ca="1" si="908"/>
        <v>46097</v>
      </c>
      <c r="E4916" s="142" t="str">
        <f t="shared" ca="1" si="909"/>
        <v>0-Months</v>
      </c>
      <c r="F4916" s="142" t="str">
        <f>VLOOKUP(O4916,Stock[],5,FALSE)</f>
        <v>BE</v>
      </c>
      <c r="G4916" s="143" t="s">
        <v>4038</v>
      </c>
      <c r="H4916" s="144" t="s">
        <v>282</v>
      </c>
      <c r="I4916" s="145" t="s">
        <v>1753</v>
      </c>
      <c r="J4916" s="141" t="str">
        <f>VLOOKUP(I4916,Customers[],2,FALSE)</f>
        <v>ကုန်သည်လက်ဆောင်</v>
      </c>
      <c r="K4916" s="141">
        <f>VLOOKUP(I4916,Customers[],4,FALSE)</f>
        <v>0</v>
      </c>
      <c r="L4916" s="32">
        <f>VLOOKUP(Table85[[#This Row],[CustomerID]],Table!H:K,3,0)</f>
        <v>0</v>
      </c>
      <c r="M4916" s="141">
        <f>VLOOKUP(I4916,Customers[],5,FALSE)</f>
        <v>0</v>
      </c>
      <c r="N4916" s="145" t="s">
        <v>1750</v>
      </c>
      <c r="O4916" s="146" t="s">
        <v>224</v>
      </c>
      <c r="P4916" s="141" t="str">
        <f>VLOOKUP(O4916,Stock[],2,FALSE)</f>
        <v>ချယ်ရီသံပုရာအရက်သန့်ကော် (.6Ltr)</v>
      </c>
      <c r="Q4916" s="147">
        <f>VLOOKUP(O4916,Stock[],3,FALSE)</f>
        <v>0.6</v>
      </c>
      <c r="R4916" s="147">
        <f>VLOOKUP(O4916,Stock[],4,FALSE)</f>
        <v>24</v>
      </c>
      <c r="S4916" s="146">
        <v>2</v>
      </c>
      <c r="T4916" s="147">
        <f>(DailySales!$S4916/DailySales!$R4916)+DailySales!$U4916</f>
        <v>8.3333333333333329E-2</v>
      </c>
      <c r="U4916" s="146"/>
      <c r="V4916" s="148">
        <f>+DailySales!$T4916*DailySales!$R4916</f>
        <v>2</v>
      </c>
      <c r="W4916" s="148">
        <f>+DailySales!$V4916*DailySales!$Q4916</f>
        <v>1.2</v>
      </c>
      <c r="X4916" s="148">
        <f>VLOOKUP(O4916,Stock[],6,FALSE)</f>
        <v>915</v>
      </c>
      <c r="Y4916" s="148">
        <f>+DailySales!$V4916*DailySales!$X4916</f>
        <v>1830</v>
      </c>
      <c r="Z4916" s="146"/>
      <c r="AA4916" s="146"/>
      <c r="AB4916" s="146"/>
      <c r="AC4916" s="146"/>
      <c r="AD4916" s="146"/>
      <c r="AE4916" s="149"/>
      <c r="AF4916" s="150">
        <v>46085</v>
      </c>
      <c r="AG4916" s="151">
        <v>1830</v>
      </c>
      <c r="AH4916" s="150"/>
      <c r="AI4916" s="151"/>
      <c r="AJ4916" s="150"/>
      <c r="AK4916" s="151"/>
      <c r="AL4916" s="34"/>
      <c r="AM4916" s="39"/>
      <c r="AN491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17" spans="1:40" ht="19.5" customHeight="1" x14ac:dyDescent="0.25">
      <c r="A4917" s="141">
        <f t="shared" si="906"/>
        <v>2026</v>
      </c>
      <c r="B4917" s="141">
        <f t="shared" si="907"/>
        <v>3</v>
      </c>
      <c r="C4917" s="154">
        <v>46085</v>
      </c>
      <c r="D4917" s="142">
        <f t="shared" ca="1" si="908"/>
        <v>46097</v>
      </c>
      <c r="E4917" s="142" t="str">
        <f t="shared" ca="1" si="909"/>
        <v>0-Months</v>
      </c>
      <c r="F4917" s="142" t="str">
        <f>VLOOKUP(O4917,Stock[],5,FALSE)</f>
        <v>BE</v>
      </c>
      <c r="G4917" s="143" t="s">
        <v>4039</v>
      </c>
      <c r="H4917" s="144" t="s">
        <v>282</v>
      </c>
      <c r="I4917" s="145" t="s">
        <v>2602</v>
      </c>
      <c r="J4917" s="141" t="str">
        <f>VLOOKUP(I4917,Customers[],2,FALSE)</f>
        <v>ကိုဝေ-2</v>
      </c>
      <c r="K4917" s="141" t="str">
        <f>VLOOKUP(I4917,Customers[],4,FALSE)</f>
        <v>Yamethin</v>
      </c>
      <c r="L4917" s="32" t="str">
        <f>VLOOKUP(Table85[[#This Row],[CustomerID]],Table!H:K,3,0)</f>
        <v>ဂွေးကုန်း</v>
      </c>
      <c r="M4917" s="141" t="str">
        <f>VLOOKUP(I4917,Customers[],5,FALSE)</f>
        <v>Van-1</v>
      </c>
      <c r="N4917" s="145" t="s">
        <v>9</v>
      </c>
      <c r="O4917" s="146" t="s">
        <v>3113</v>
      </c>
      <c r="P4917" s="141" t="str">
        <f>VLOOKUP(O4917,Stock[],2,FALSE)</f>
        <v>မြန်မာရှောက်ပျား   ကော်(1L)</v>
      </c>
      <c r="Q4917" s="147">
        <f>VLOOKUP(O4917,Stock[],3,FALSE)</f>
        <v>1</v>
      </c>
      <c r="R4917" s="147">
        <f>VLOOKUP(O4917,Stock[],4,FALSE)</f>
        <v>12</v>
      </c>
      <c r="S4917" s="146"/>
      <c r="T4917" s="147">
        <f>(DailySales!$S4917/DailySales!$R4917)+DailySales!$U4917</f>
        <v>2</v>
      </c>
      <c r="U4917" s="146">
        <v>2</v>
      </c>
      <c r="V4917" s="148">
        <f>+DailySales!$T4917*DailySales!$R4917</f>
        <v>24</v>
      </c>
      <c r="W4917" s="148">
        <f>+DailySales!$V4917*DailySales!$Q4917</f>
        <v>24</v>
      </c>
      <c r="X4917" s="148">
        <f>VLOOKUP(O4917,Stock[],6,FALSE)</f>
        <v>1700</v>
      </c>
      <c r="Y4917" s="148">
        <f>+DailySales!$V4917*DailySales!$X4917</f>
        <v>40800</v>
      </c>
      <c r="Z4917" s="146"/>
      <c r="AA4917" s="146"/>
      <c r="AB4917" s="146"/>
      <c r="AC4917" s="146"/>
      <c r="AD4917" s="146"/>
      <c r="AE4917" s="149">
        <v>700</v>
      </c>
      <c r="AF4917" s="150">
        <v>46085</v>
      </c>
      <c r="AG4917" s="151">
        <v>41500</v>
      </c>
      <c r="AH4917" s="150"/>
      <c r="AI4917" s="151"/>
      <c r="AJ4917" s="150"/>
      <c r="AK4917" s="151"/>
      <c r="AL4917" s="34"/>
      <c r="AM4917" s="39"/>
      <c r="AN491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18" spans="1:40" ht="19.5" customHeight="1" x14ac:dyDescent="0.25">
      <c r="A4918" s="141">
        <f t="shared" si="906"/>
        <v>2026</v>
      </c>
      <c r="B4918" s="141">
        <f t="shared" si="907"/>
        <v>3</v>
      </c>
      <c r="C4918" s="154">
        <v>46085</v>
      </c>
      <c r="D4918" s="142">
        <f t="shared" ca="1" si="908"/>
        <v>46097</v>
      </c>
      <c r="E4918" s="142" t="str">
        <f t="shared" ca="1" si="909"/>
        <v>0-Months</v>
      </c>
      <c r="F4918" s="142" t="str">
        <f>VLOOKUP(O4918,Stock[],5,FALSE)</f>
        <v>BE</v>
      </c>
      <c r="G4918" s="143" t="s">
        <v>4040</v>
      </c>
      <c r="H4918" s="144" t="s">
        <v>282</v>
      </c>
      <c r="I4918" s="145" t="s">
        <v>2377</v>
      </c>
      <c r="J4918" s="141" t="str">
        <f>VLOOKUP(I4918,Customers[],2,FALSE)</f>
        <v>ကိုကျော်ထူး</v>
      </c>
      <c r="K4918" s="141" t="str">
        <f>VLOOKUP(I4918,Customers[],4,FALSE)</f>
        <v>Yamethin</v>
      </c>
      <c r="L4918" s="32" t="str">
        <f>VLOOKUP(Table85[[#This Row],[CustomerID]],Table!H:K,3,0)</f>
        <v>ဇီးဖြူကုန်း</v>
      </c>
      <c r="M4918" s="141" t="str">
        <f>VLOOKUP(I4918,Customers[],5,FALSE)</f>
        <v>Van-1</v>
      </c>
      <c r="N4918" s="145" t="s">
        <v>9</v>
      </c>
      <c r="O4918" s="146" t="s">
        <v>205</v>
      </c>
      <c r="P4918" s="141" t="str">
        <f>VLOOKUP(O4918,Stock[],2,FALSE)</f>
        <v>ကောင်းကြည် ကော် 25%  (1Ltr )</v>
      </c>
      <c r="Q4918" s="147">
        <f>VLOOKUP(O4918,Stock[],3,FALSE)</f>
        <v>1</v>
      </c>
      <c r="R4918" s="147">
        <f>VLOOKUP(O4918,Stock[],4,FALSE)</f>
        <v>12</v>
      </c>
      <c r="S4918" s="146"/>
      <c r="T4918" s="147">
        <f>(DailySales!$S4918/DailySales!$R4918)+DailySales!$U4918</f>
        <v>2</v>
      </c>
      <c r="U4918" s="146">
        <v>2</v>
      </c>
      <c r="V4918" s="148">
        <f>+DailySales!$T4918*DailySales!$R4918</f>
        <v>24</v>
      </c>
      <c r="W4918" s="148">
        <f>+DailySales!$V4918*DailySales!$Q4918</f>
        <v>24</v>
      </c>
      <c r="X4918" s="148">
        <f>VLOOKUP(O4918,Stock[],6,FALSE)</f>
        <v>1530</v>
      </c>
      <c r="Y4918" s="148">
        <f>+DailySales!$V4918*DailySales!$X4918</f>
        <v>36720</v>
      </c>
      <c r="Z4918" s="146"/>
      <c r="AA4918" s="146"/>
      <c r="AB4918" s="146"/>
      <c r="AC4918" s="146"/>
      <c r="AD4918" s="146"/>
      <c r="AE4918" s="149">
        <v>680</v>
      </c>
      <c r="AF4918" s="150">
        <v>46085</v>
      </c>
      <c r="AG4918" s="151">
        <v>37400</v>
      </c>
      <c r="AH4918" s="150"/>
      <c r="AI4918" s="151"/>
      <c r="AJ4918" s="150"/>
      <c r="AK4918" s="151"/>
      <c r="AL4918" s="34"/>
      <c r="AM4918" s="39"/>
      <c r="AN491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19" spans="1:40" ht="19.5" customHeight="1" x14ac:dyDescent="0.25">
      <c r="A4919" s="141">
        <f t="shared" si="906"/>
        <v>2026</v>
      </c>
      <c r="B4919" s="141">
        <f t="shared" si="907"/>
        <v>3</v>
      </c>
      <c r="C4919" s="154">
        <v>46085</v>
      </c>
      <c r="D4919" s="142">
        <f t="shared" ca="1" si="908"/>
        <v>46097</v>
      </c>
      <c r="E4919" s="142" t="str">
        <f t="shared" ca="1" si="909"/>
        <v>0-Months</v>
      </c>
      <c r="F4919" s="142" t="str">
        <f>VLOOKUP(O4919,Stock[],5,FALSE)</f>
        <v>BE</v>
      </c>
      <c r="G4919" s="143" t="s">
        <v>4041</v>
      </c>
      <c r="H4919" s="144" t="s">
        <v>282</v>
      </c>
      <c r="I4919" s="145" t="s">
        <v>2372</v>
      </c>
      <c r="J4919" s="141" t="str">
        <f>VLOOKUP(I4919,Customers[],2,FALSE)</f>
        <v>ကိုဇော်မင်းနိုင်</v>
      </c>
      <c r="K4919" s="141" t="str">
        <f>VLOOKUP(I4919,Customers[],4,FALSE)</f>
        <v>Yamethin</v>
      </c>
      <c r="L4919" s="32" t="str">
        <f>VLOOKUP(Table85[[#This Row],[CustomerID]],Table!H:K,3,0)</f>
        <v>ညောင်အိုင်</v>
      </c>
      <c r="M4919" s="141" t="str">
        <f>VLOOKUP(I4919,Customers[],5,FALSE)</f>
        <v>Van-1</v>
      </c>
      <c r="N4919" s="145" t="s">
        <v>9</v>
      </c>
      <c r="O4919" s="146" t="s">
        <v>225</v>
      </c>
      <c r="P4919" s="141" t="str">
        <f>VLOOKUP(O4919,Stock[],2,FALSE)</f>
        <v>ချယ်ရီသံပုရာအရက်သန့်ကော် (1Ltr)</v>
      </c>
      <c r="Q4919" s="147">
        <f>VLOOKUP(O4919,Stock[],3,FALSE)</f>
        <v>1</v>
      </c>
      <c r="R4919" s="147">
        <f>VLOOKUP(O4919,Stock[],4,FALSE)</f>
        <v>12</v>
      </c>
      <c r="S4919" s="146"/>
      <c r="T4919" s="147">
        <f>(DailySales!$S4919/DailySales!$R4919)+DailySales!$U4919</f>
        <v>2</v>
      </c>
      <c r="U4919" s="146">
        <v>2</v>
      </c>
      <c r="V4919" s="148">
        <f>+DailySales!$T4919*DailySales!$R4919</f>
        <v>24</v>
      </c>
      <c r="W4919" s="148">
        <f>+DailySales!$V4919*DailySales!$Q4919</f>
        <v>24</v>
      </c>
      <c r="X4919" s="148">
        <f>VLOOKUP(O4919,Stock[],6,FALSE)</f>
        <v>1260</v>
      </c>
      <c r="Y4919" s="148">
        <f>+DailySales!$V4919*DailySales!$X4919</f>
        <v>30240</v>
      </c>
      <c r="Z4919" s="146"/>
      <c r="AA4919" s="146"/>
      <c r="AB4919" s="146"/>
      <c r="AC4919" s="146"/>
      <c r="AD4919" s="146"/>
      <c r="AE4919" s="149">
        <v>760</v>
      </c>
      <c r="AF4919" s="150">
        <v>46085</v>
      </c>
      <c r="AG4919" s="151">
        <v>31000</v>
      </c>
      <c r="AH4919" s="150"/>
      <c r="AI4919" s="151"/>
      <c r="AJ4919" s="150"/>
      <c r="AK4919" s="151"/>
      <c r="AL4919" s="34"/>
      <c r="AM4919" s="39"/>
      <c r="AN491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20" spans="1:40" ht="19.5" customHeight="1" x14ac:dyDescent="0.25">
      <c r="A4920" s="141">
        <f t="shared" si="906"/>
        <v>2026</v>
      </c>
      <c r="B4920" s="141">
        <f t="shared" si="907"/>
        <v>3</v>
      </c>
      <c r="C4920" s="154">
        <v>46085</v>
      </c>
      <c r="D4920" s="142">
        <f t="shared" ca="1" si="908"/>
        <v>46097</v>
      </c>
      <c r="E4920" s="142" t="str">
        <f t="shared" ca="1" si="909"/>
        <v>0-Months</v>
      </c>
      <c r="F4920" s="142" t="str">
        <f>VLOOKUP(O4920,Stock[],5,FALSE)</f>
        <v>BE</v>
      </c>
      <c r="G4920" s="143" t="s">
        <v>4041</v>
      </c>
      <c r="H4920" s="144" t="s">
        <v>282</v>
      </c>
      <c r="I4920" s="145" t="s">
        <v>2372</v>
      </c>
      <c r="J4920" s="141" t="str">
        <f>VLOOKUP(I4920,Customers[],2,FALSE)</f>
        <v>ကိုဇော်မင်းနိုင်</v>
      </c>
      <c r="K4920" s="141" t="str">
        <f>VLOOKUP(I4920,Customers[],4,FALSE)</f>
        <v>Yamethin</v>
      </c>
      <c r="L4920" s="32" t="str">
        <f>VLOOKUP(Table85[[#This Row],[CustomerID]],Table!H:K,3,0)</f>
        <v>ညောင်အိုင်</v>
      </c>
      <c r="M4920" s="141" t="str">
        <f>VLOOKUP(I4920,Customers[],5,FALSE)</f>
        <v>Van-1</v>
      </c>
      <c r="N4920" s="145" t="s">
        <v>9</v>
      </c>
      <c r="O4920" s="146" t="s">
        <v>205</v>
      </c>
      <c r="P4920" s="141" t="str">
        <f>VLOOKUP(O4920,Stock[],2,FALSE)</f>
        <v>ကောင်းကြည် ကော် 25%  (1Ltr )</v>
      </c>
      <c r="Q4920" s="147">
        <f>VLOOKUP(O4920,Stock[],3,FALSE)</f>
        <v>1</v>
      </c>
      <c r="R4920" s="147">
        <f>VLOOKUP(O4920,Stock[],4,FALSE)</f>
        <v>12</v>
      </c>
      <c r="S4920" s="146"/>
      <c r="T4920" s="147">
        <f>(DailySales!$S4920/DailySales!$R4920)+DailySales!$U4920</f>
        <v>2</v>
      </c>
      <c r="U4920" s="146">
        <v>2</v>
      </c>
      <c r="V4920" s="148">
        <f>+DailySales!$T4920*DailySales!$R4920</f>
        <v>24</v>
      </c>
      <c r="W4920" s="148">
        <f>+DailySales!$V4920*DailySales!$Q4920</f>
        <v>24</v>
      </c>
      <c r="X4920" s="148">
        <f>VLOOKUP(O4920,Stock[],6,FALSE)</f>
        <v>1530</v>
      </c>
      <c r="Y4920" s="148">
        <f>+DailySales!$V4920*DailySales!$X4920</f>
        <v>36720</v>
      </c>
      <c r="Z4920" s="146"/>
      <c r="AA4920" s="146"/>
      <c r="AB4920" s="146"/>
      <c r="AC4920" s="146"/>
      <c r="AD4920" s="146"/>
      <c r="AE4920" s="149">
        <v>680</v>
      </c>
      <c r="AF4920" s="150">
        <v>46085</v>
      </c>
      <c r="AG4920" s="151">
        <v>37400</v>
      </c>
      <c r="AH4920" s="150"/>
      <c r="AI4920" s="151"/>
      <c r="AJ4920" s="150"/>
      <c r="AK4920" s="151"/>
      <c r="AL4920" s="34"/>
      <c r="AM4920" s="39"/>
      <c r="AN492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21" spans="1:40" ht="19.5" customHeight="1" x14ac:dyDescent="0.25">
      <c r="A4921" s="141">
        <f t="shared" si="906"/>
        <v>2026</v>
      </c>
      <c r="B4921" s="141">
        <f t="shared" si="907"/>
        <v>3</v>
      </c>
      <c r="C4921" s="154">
        <v>46085</v>
      </c>
      <c r="D4921" s="142">
        <f t="shared" ca="1" si="908"/>
        <v>46097</v>
      </c>
      <c r="E4921" s="142" t="str">
        <f t="shared" ca="1" si="909"/>
        <v>0-Months</v>
      </c>
      <c r="F4921" s="142" t="str">
        <f>VLOOKUP(O4921,Stock[],5,FALSE)</f>
        <v>BE</v>
      </c>
      <c r="G4921" s="143" t="s">
        <v>4041</v>
      </c>
      <c r="H4921" s="144" t="s">
        <v>282</v>
      </c>
      <c r="I4921" s="145" t="s">
        <v>1753</v>
      </c>
      <c r="J4921" s="141" t="str">
        <f>VLOOKUP(I4921,Customers[],2,FALSE)</f>
        <v>ကုန်သည်လက်ဆောင်</v>
      </c>
      <c r="K4921" s="141">
        <f>VLOOKUP(I4921,Customers[],4,FALSE)</f>
        <v>0</v>
      </c>
      <c r="L4921" s="32">
        <f>VLOOKUP(Table85[[#This Row],[CustomerID]],Table!H:K,3,0)</f>
        <v>0</v>
      </c>
      <c r="M4921" s="141">
        <f>VLOOKUP(I4921,Customers[],5,FALSE)</f>
        <v>0</v>
      </c>
      <c r="N4921" s="145" t="s">
        <v>1750</v>
      </c>
      <c r="O4921" s="146" t="s">
        <v>224</v>
      </c>
      <c r="P4921" s="141" t="str">
        <f>VLOOKUP(O4921,Stock[],2,FALSE)</f>
        <v>ချယ်ရီသံပုရာအရက်သန့်ကော် (.6Ltr)</v>
      </c>
      <c r="Q4921" s="147">
        <f>VLOOKUP(O4921,Stock[],3,FALSE)</f>
        <v>0.6</v>
      </c>
      <c r="R4921" s="147">
        <f>VLOOKUP(O4921,Stock[],4,FALSE)</f>
        <v>24</v>
      </c>
      <c r="S4921" s="146">
        <v>2</v>
      </c>
      <c r="T4921" s="147">
        <f>(DailySales!$S4921/DailySales!$R4921)+DailySales!$U4921</f>
        <v>8.3333333333333329E-2</v>
      </c>
      <c r="U4921" s="146"/>
      <c r="V4921" s="148">
        <f>+DailySales!$T4921*DailySales!$R4921</f>
        <v>2</v>
      </c>
      <c r="W4921" s="148">
        <f>+DailySales!$V4921*DailySales!$Q4921</f>
        <v>1.2</v>
      </c>
      <c r="X4921" s="148">
        <f>VLOOKUP(O4921,Stock[],6,FALSE)</f>
        <v>915</v>
      </c>
      <c r="Y4921" s="148">
        <f>+DailySales!$V4921*DailySales!$X4921</f>
        <v>1830</v>
      </c>
      <c r="Z4921" s="146"/>
      <c r="AA4921" s="146"/>
      <c r="AB4921" s="146"/>
      <c r="AC4921" s="146"/>
      <c r="AD4921" s="146"/>
      <c r="AE4921" s="149"/>
      <c r="AF4921" s="150">
        <v>46085</v>
      </c>
      <c r="AG4921" s="151">
        <v>1830</v>
      </c>
      <c r="AH4921" s="150"/>
      <c r="AI4921" s="151"/>
      <c r="AJ4921" s="150"/>
      <c r="AK4921" s="151"/>
      <c r="AL4921" s="34"/>
      <c r="AM4921" s="39"/>
      <c r="AN492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22" spans="1:40" ht="19.5" customHeight="1" x14ac:dyDescent="0.25">
      <c r="A4922" s="141">
        <f t="shared" si="906"/>
        <v>2026</v>
      </c>
      <c r="B4922" s="141">
        <f t="shared" si="907"/>
        <v>3</v>
      </c>
      <c r="C4922" s="154">
        <v>46085</v>
      </c>
      <c r="D4922" s="142">
        <f t="shared" ca="1" si="908"/>
        <v>46097</v>
      </c>
      <c r="E4922" s="142" t="str">
        <f t="shared" ca="1" si="909"/>
        <v>0-Months</v>
      </c>
      <c r="F4922" s="142" t="str">
        <f>VLOOKUP(O4922,Stock[],5,FALSE)</f>
        <v>BE</v>
      </c>
      <c r="G4922" s="143" t="s">
        <v>4042</v>
      </c>
      <c r="H4922" s="144" t="s">
        <v>282</v>
      </c>
      <c r="I4922" s="145" t="s">
        <v>2360</v>
      </c>
      <c r="J4922" s="141" t="str">
        <f>VLOOKUP(I4922,Customers[],2,FALSE)</f>
        <v>ဦးမြင့်တင်</v>
      </c>
      <c r="K4922" s="141" t="str">
        <f>VLOOKUP(I4922,Customers[],4,FALSE)</f>
        <v>Yamethin</v>
      </c>
      <c r="L4922" s="32" t="str">
        <f>VLOOKUP(Table85[[#This Row],[CustomerID]],Table!H:K,3,0)</f>
        <v>စည်းခုံ</v>
      </c>
      <c r="M4922" s="141" t="str">
        <f>VLOOKUP(I4922,Customers[],5,FALSE)</f>
        <v>Van-1</v>
      </c>
      <c r="N4922" s="145" t="s">
        <v>9</v>
      </c>
      <c r="O4922" s="146" t="s">
        <v>225</v>
      </c>
      <c r="P4922" s="141" t="str">
        <f>VLOOKUP(O4922,Stock[],2,FALSE)</f>
        <v>ချယ်ရီသံပုရာအရက်သန့်ကော် (1Ltr)</v>
      </c>
      <c r="Q4922" s="147">
        <f>VLOOKUP(O4922,Stock[],3,FALSE)</f>
        <v>1</v>
      </c>
      <c r="R4922" s="147">
        <f>VLOOKUP(O4922,Stock[],4,FALSE)</f>
        <v>12</v>
      </c>
      <c r="S4922" s="146"/>
      <c r="T4922" s="147">
        <f>(DailySales!$S4922/DailySales!$R4922)+DailySales!$U4922</f>
        <v>2</v>
      </c>
      <c r="U4922" s="146">
        <v>2</v>
      </c>
      <c r="V4922" s="148">
        <f>+DailySales!$T4922*DailySales!$R4922</f>
        <v>24</v>
      </c>
      <c r="W4922" s="148">
        <f>+DailySales!$V4922*DailySales!$Q4922</f>
        <v>24</v>
      </c>
      <c r="X4922" s="148">
        <f>VLOOKUP(O4922,Stock[],6,FALSE)</f>
        <v>1260</v>
      </c>
      <c r="Y4922" s="148">
        <f>+DailySales!$V4922*DailySales!$X4922</f>
        <v>30240</v>
      </c>
      <c r="Z4922" s="146"/>
      <c r="AA4922" s="146"/>
      <c r="AB4922" s="146"/>
      <c r="AC4922" s="146"/>
      <c r="AD4922" s="146"/>
      <c r="AE4922" s="149">
        <v>760</v>
      </c>
      <c r="AF4922" s="150">
        <v>46085</v>
      </c>
      <c r="AG4922" s="151">
        <v>31000</v>
      </c>
      <c r="AH4922" s="150"/>
      <c r="AI4922" s="151"/>
      <c r="AJ4922" s="150"/>
      <c r="AK4922" s="151"/>
      <c r="AL4922" s="34"/>
      <c r="AM4922" s="39"/>
      <c r="AN492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23" spans="1:40" ht="19.5" customHeight="1" x14ac:dyDescent="0.25">
      <c r="A4923" s="141">
        <f t="shared" si="906"/>
        <v>2026</v>
      </c>
      <c r="B4923" s="141">
        <f t="shared" si="907"/>
        <v>3</v>
      </c>
      <c r="C4923" s="154">
        <v>46085</v>
      </c>
      <c r="D4923" s="142">
        <f t="shared" ca="1" si="908"/>
        <v>46097</v>
      </c>
      <c r="E4923" s="142" t="str">
        <f t="shared" ca="1" si="909"/>
        <v>0-Months</v>
      </c>
      <c r="F4923" s="142" t="str">
        <f>VLOOKUP(O4923,Stock[],5,FALSE)</f>
        <v>BE</v>
      </c>
      <c r="G4923" s="143" t="s">
        <v>4042</v>
      </c>
      <c r="H4923" s="144" t="s">
        <v>282</v>
      </c>
      <c r="I4923" s="145" t="s">
        <v>2360</v>
      </c>
      <c r="J4923" s="141" t="str">
        <f>VLOOKUP(I4923,Customers[],2,FALSE)</f>
        <v>ဦးမြင့်တင်</v>
      </c>
      <c r="K4923" s="141" t="str">
        <f>VLOOKUP(I4923,Customers[],4,FALSE)</f>
        <v>Yamethin</v>
      </c>
      <c r="L4923" s="32" t="str">
        <f>VLOOKUP(Table85[[#This Row],[CustomerID]],Table!H:K,3,0)</f>
        <v>စည်းခုံ</v>
      </c>
      <c r="M4923" s="141" t="str">
        <f>VLOOKUP(I4923,Customers[],5,FALSE)</f>
        <v>Van-1</v>
      </c>
      <c r="N4923" s="145" t="s">
        <v>9</v>
      </c>
      <c r="O4923" s="146" t="s">
        <v>2591</v>
      </c>
      <c r="P4923" s="141" t="str">
        <f>VLOOKUP(O4923,Stock[],2,FALSE)</f>
        <v>မိုးနဲကွန်ကီး ကော် (1L)</v>
      </c>
      <c r="Q4923" s="147">
        <f>VLOOKUP(O4923,Stock[],3,FALSE)</f>
        <v>1</v>
      </c>
      <c r="R4923" s="147">
        <f>VLOOKUP(O4923,Stock[],4,FALSE)</f>
        <v>12</v>
      </c>
      <c r="S4923" s="146"/>
      <c r="T4923" s="147">
        <f>(DailySales!$S4923/DailySales!$R4923)+DailySales!$U4923</f>
        <v>1</v>
      </c>
      <c r="U4923" s="146">
        <v>1</v>
      </c>
      <c r="V4923" s="148">
        <f>+DailySales!$T4923*DailySales!$R4923</f>
        <v>12</v>
      </c>
      <c r="W4923" s="148">
        <f>+DailySales!$V4923*DailySales!$Q4923</f>
        <v>12</v>
      </c>
      <c r="X4923" s="148">
        <f>VLOOKUP(O4923,Stock[],6,FALSE)</f>
        <v>2100</v>
      </c>
      <c r="Y4923" s="148">
        <f>+DailySales!$V4923*DailySales!$X4923</f>
        <v>25200</v>
      </c>
      <c r="Z4923" s="146"/>
      <c r="AA4923" s="146"/>
      <c r="AB4923" s="146"/>
      <c r="AC4923" s="146"/>
      <c r="AD4923" s="146"/>
      <c r="AE4923" s="149">
        <v>1200</v>
      </c>
      <c r="AF4923" s="150">
        <v>46085</v>
      </c>
      <c r="AG4923" s="151">
        <v>26400</v>
      </c>
      <c r="AH4923" s="150"/>
      <c r="AI4923" s="151"/>
      <c r="AJ4923" s="150"/>
      <c r="AK4923" s="151"/>
      <c r="AL4923" s="34"/>
      <c r="AM4923" s="39"/>
      <c r="AN492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24" spans="1:40" ht="19.5" customHeight="1" x14ac:dyDescent="0.25">
      <c r="A4924" s="141">
        <f t="shared" ref="A4924:A4934" si="910">YEAR(C4924)</f>
        <v>2026</v>
      </c>
      <c r="B4924" s="141">
        <f t="shared" ref="B4924:B4934" si="911">MONTH(C4924)</f>
        <v>3</v>
      </c>
      <c r="C4924" s="154">
        <v>46085</v>
      </c>
      <c r="D4924" s="142">
        <f t="shared" ref="D4924:D4934" ca="1" si="912">TODAY()</f>
        <v>46097</v>
      </c>
      <c r="E4924" s="142" t="str">
        <f t="shared" ref="E4924:E4934" ca="1" si="913">DATEDIF(C4924,D4924,"M")&amp;"-Months"</f>
        <v>0-Months</v>
      </c>
      <c r="F4924" s="142" t="str">
        <f>VLOOKUP(O4924,Stock[],5,FALSE)</f>
        <v>BE</v>
      </c>
      <c r="G4924" s="143" t="s">
        <v>4043</v>
      </c>
      <c r="H4924" s="144" t="s">
        <v>282</v>
      </c>
      <c r="I4924" s="145" t="s">
        <v>2587</v>
      </c>
      <c r="J4924" s="141" t="str">
        <f>VLOOKUP(I4924,Customers[],2,FALSE)</f>
        <v>မဇင်မာဝင်း-2</v>
      </c>
      <c r="K4924" s="141" t="str">
        <f>VLOOKUP(I4924,Customers[],4,FALSE)</f>
        <v>Yamethin</v>
      </c>
      <c r="L4924" s="32" t="str">
        <f>VLOOKUP(Table85[[#This Row],[CustomerID]],Table!H:K,3,0)</f>
        <v>သရက်ညီနောင်</v>
      </c>
      <c r="M4924" s="141" t="str">
        <f>VLOOKUP(I4924,Customers[],5,FALSE)</f>
        <v>Van-1</v>
      </c>
      <c r="N4924" s="145" t="s">
        <v>9</v>
      </c>
      <c r="O4924" s="146" t="s">
        <v>225</v>
      </c>
      <c r="P4924" s="141" t="str">
        <f>VLOOKUP(O4924,Stock[],2,FALSE)</f>
        <v>ချယ်ရီသံပုရာအရက်သန့်ကော် (1Ltr)</v>
      </c>
      <c r="Q4924" s="147">
        <f>VLOOKUP(O4924,Stock[],3,FALSE)</f>
        <v>1</v>
      </c>
      <c r="R4924" s="147">
        <f>VLOOKUP(O4924,Stock[],4,FALSE)</f>
        <v>12</v>
      </c>
      <c r="S4924" s="146"/>
      <c r="T4924" s="147">
        <f>(DailySales!$S4924/DailySales!$R4924)+DailySales!$U4924</f>
        <v>2</v>
      </c>
      <c r="U4924" s="146">
        <v>2</v>
      </c>
      <c r="V4924" s="148">
        <f>+DailySales!$T4924*DailySales!$R4924</f>
        <v>24</v>
      </c>
      <c r="W4924" s="148">
        <f>+DailySales!$V4924*DailySales!$Q4924</f>
        <v>24</v>
      </c>
      <c r="X4924" s="148">
        <f>VLOOKUP(O4924,Stock[],6,FALSE)</f>
        <v>1260</v>
      </c>
      <c r="Y4924" s="148">
        <f>+DailySales!$V4924*DailySales!$X4924</f>
        <v>30240</v>
      </c>
      <c r="Z4924" s="146"/>
      <c r="AA4924" s="146"/>
      <c r="AB4924" s="146"/>
      <c r="AC4924" s="146"/>
      <c r="AD4924" s="146"/>
      <c r="AE4924" s="149">
        <v>760</v>
      </c>
      <c r="AF4924" s="150">
        <v>46085</v>
      </c>
      <c r="AG4924" s="151">
        <v>31000</v>
      </c>
      <c r="AH4924" s="150"/>
      <c r="AI4924" s="151"/>
      <c r="AJ4924" s="150"/>
      <c r="AK4924" s="151"/>
      <c r="AL4924" s="34"/>
      <c r="AM4924" s="39"/>
      <c r="AN492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25" spans="1:40" ht="19.5" customHeight="1" x14ac:dyDescent="0.25">
      <c r="A4925" s="141">
        <f t="shared" si="910"/>
        <v>2026</v>
      </c>
      <c r="B4925" s="141">
        <f t="shared" si="911"/>
        <v>3</v>
      </c>
      <c r="C4925" s="154">
        <v>46085</v>
      </c>
      <c r="D4925" s="142">
        <f t="shared" ca="1" si="912"/>
        <v>46097</v>
      </c>
      <c r="E4925" s="142" t="str">
        <f t="shared" ca="1" si="913"/>
        <v>0-Months</v>
      </c>
      <c r="F4925" s="142" t="str">
        <f>VLOOKUP(O4925,Stock[],5,FALSE)</f>
        <v>BE</v>
      </c>
      <c r="G4925" s="143" t="s">
        <v>4044</v>
      </c>
      <c r="H4925" s="144" t="s">
        <v>282</v>
      </c>
      <c r="I4925" s="145" t="s">
        <v>2362</v>
      </c>
      <c r="J4925" s="141" t="str">
        <f>VLOOKUP(I4925,Customers[],2,FALSE)</f>
        <v>ဦးကံကောင်း</v>
      </c>
      <c r="K4925" s="141" t="str">
        <f>VLOOKUP(I4925,Customers[],4,FALSE)</f>
        <v>Yamethin</v>
      </c>
      <c r="L4925" s="32" t="str">
        <f>VLOOKUP(Table85[[#This Row],[CustomerID]],Table!H:K,3,0)</f>
        <v>မြို့လှ</v>
      </c>
      <c r="M4925" s="141" t="str">
        <f>VLOOKUP(I4925,Customers[],5,FALSE)</f>
        <v>Van-1</v>
      </c>
      <c r="N4925" s="145" t="s">
        <v>9</v>
      </c>
      <c r="O4925" s="146" t="s">
        <v>225</v>
      </c>
      <c r="P4925" s="141" t="str">
        <f>VLOOKUP(O4925,Stock[],2,FALSE)</f>
        <v>ချယ်ရီသံပုရာအရက်သန့်ကော် (1Ltr)</v>
      </c>
      <c r="Q4925" s="147">
        <f>VLOOKUP(O4925,Stock[],3,FALSE)</f>
        <v>1</v>
      </c>
      <c r="R4925" s="147">
        <f>VLOOKUP(O4925,Stock[],4,FALSE)</f>
        <v>12</v>
      </c>
      <c r="S4925" s="146"/>
      <c r="T4925" s="147">
        <f>(DailySales!$S4925/DailySales!$R4925)+DailySales!$U4925</f>
        <v>1</v>
      </c>
      <c r="U4925" s="146">
        <v>1</v>
      </c>
      <c r="V4925" s="148">
        <f>+DailySales!$T4925*DailySales!$R4925</f>
        <v>12</v>
      </c>
      <c r="W4925" s="148">
        <f>+DailySales!$V4925*DailySales!$Q4925</f>
        <v>12</v>
      </c>
      <c r="X4925" s="148">
        <f>VLOOKUP(O4925,Stock[],6,FALSE)</f>
        <v>1260</v>
      </c>
      <c r="Y4925" s="148">
        <f>+DailySales!$V4925*DailySales!$X4925</f>
        <v>15120</v>
      </c>
      <c r="Z4925" s="146"/>
      <c r="AA4925" s="146"/>
      <c r="AB4925" s="146"/>
      <c r="AC4925" s="146"/>
      <c r="AD4925" s="146"/>
      <c r="AE4925" s="149">
        <v>380</v>
      </c>
      <c r="AF4925" s="150">
        <v>46085</v>
      </c>
      <c r="AG4925" s="151">
        <v>15500</v>
      </c>
      <c r="AH4925" s="150"/>
      <c r="AI4925" s="151"/>
      <c r="AJ4925" s="150"/>
      <c r="AK4925" s="151"/>
      <c r="AL4925" s="34"/>
      <c r="AM4925" s="39"/>
      <c r="AN492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26" spans="1:40" ht="19.5" customHeight="1" x14ac:dyDescent="0.25">
      <c r="A4926" s="141">
        <f t="shared" si="910"/>
        <v>2026</v>
      </c>
      <c r="B4926" s="141">
        <f t="shared" si="911"/>
        <v>3</v>
      </c>
      <c r="C4926" s="154">
        <v>46085</v>
      </c>
      <c r="D4926" s="142">
        <f t="shared" ca="1" si="912"/>
        <v>46097</v>
      </c>
      <c r="E4926" s="142" t="str">
        <f t="shared" ca="1" si="913"/>
        <v>0-Months</v>
      </c>
      <c r="F4926" s="142" t="str">
        <f>VLOOKUP(O4926,Stock[],5,FALSE)</f>
        <v>BE</v>
      </c>
      <c r="G4926" s="143" t="s">
        <v>4044</v>
      </c>
      <c r="H4926" s="144" t="s">
        <v>282</v>
      </c>
      <c r="I4926" s="145" t="s">
        <v>1753</v>
      </c>
      <c r="J4926" s="141" t="str">
        <f>VLOOKUP(I4926,Customers[],2,FALSE)</f>
        <v>ကုန်သည်လက်ဆောင်</v>
      </c>
      <c r="K4926" s="141">
        <f>VLOOKUP(I4926,Customers[],4,FALSE)</f>
        <v>0</v>
      </c>
      <c r="L4926" s="32">
        <f>VLOOKUP(Table85[[#This Row],[CustomerID]],Table!H:K,3,0)</f>
        <v>0</v>
      </c>
      <c r="M4926" s="141">
        <f>VLOOKUP(I4926,Customers[],5,FALSE)</f>
        <v>0</v>
      </c>
      <c r="N4926" s="145" t="s">
        <v>1750</v>
      </c>
      <c r="O4926" s="146" t="s">
        <v>224</v>
      </c>
      <c r="P4926" s="141" t="str">
        <f>VLOOKUP(O4926,Stock[],2,FALSE)</f>
        <v>ချယ်ရီသံပုရာအရက်သန့်ကော် (.6Ltr)</v>
      </c>
      <c r="Q4926" s="147">
        <f>VLOOKUP(O4926,Stock[],3,FALSE)</f>
        <v>0.6</v>
      </c>
      <c r="R4926" s="147">
        <f>VLOOKUP(O4926,Stock[],4,FALSE)</f>
        <v>24</v>
      </c>
      <c r="S4926" s="146">
        <v>1</v>
      </c>
      <c r="T4926" s="147">
        <f>(DailySales!$S4926/DailySales!$R4926)+DailySales!$U4926</f>
        <v>4.1666666666666664E-2</v>
      </c>
      <c r="U4926" s="146"/>
      <c r="V4926" s="148">
        <f>+DailySales!$T4926*DailySales!$R4926</f>
        <v>1</v>
      </c>
      <c r="W4926" s="148">
        <f>+DailySales!$V4926*DailySales!$Q4926</f>
        <v>0.6</v>
      </c>
      <c r="X4926" s="148">
        <f>VLOOKUP(O4926,Stock[],6,FALSE)</f>
        <v>915</v>
      </c>
      <c r="Y4926" s="148">
        <f>+DailySales!$V4926*DailySales!$X4926</f>
        <v>915</v>
      </c>
      <c r="Z4926" s="146"/>
      <c r="AA4926" s="146"/>
      <c r="AB4926" s="146"/>
      <c r="AC4926" s="146"/>
      <c r="AD4926" s="146"/>
      <c r="AE4926" s="149"/>
      <c r="AF4926" s="150">
        <v>46085</v>
      </c>
      <c r="AG4926" s="151">
        <v>915</v>
      </c>
      <c r="AH4926" s="150"/>
      <c r="AI4926" s="151"/>
      <c r="AJ4926" s="150"/>
      <c r="AK4926" s="151"/>
      <c r="AL4926" s="34"/>
      <c r="AM4926" s="39"/>
      <c r="AN492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27" spans="1:40" ht="19.5" customHeight="1" x14ac:dyDescent="0.25">
      <c r="A4927" s="141">
        <f t="shared" si="910"/>
        <v>2026</v>
      </c>
      <c r="B4927" s="141">
        <f t="shared" si="911"/>
        <v>3</v>
      </c>
      <c r="C4927" s="154">
        <v>46085</v>
      </c>
      <c r="D4927" s="142">
        <f t="shared" ca="1" si="912"/>
        <v>46097</v>
      </c>
      <c r="E4927" s="142" t="str">
        <f t="shared" ca="1" si="913"/>
        <v>0-Months</v>
      </c>
      <c r="F4927" s="142" t="str">
        <f>VLOOKUP(O4927,Stock[],5,FALSE)</f>
        <v>BE</v>
      </c>
      <c r="G4927" s="143" t="s">
        <v>4045</v>
      </c>
      <c r="H4927" s="144" t="s">
        <v>282</v>
      </c>
      <c r="I4927" s="145" t="s">
        <v>3873</v>
      </c>
      <c r="J4927" s="141" t="str">
        <f>VLOOKUP(I4927,Customers[],2,FALSE)</f>
        <v>မကြည်ဖြူ</v>
      </c>
      <c r="K4927" s="141" t="str">
        <f>VLOOKUP(I4927,Customers[],4,FALSE)</f>
        <v>Yamethin</v>
      </c>
      <c r="L4927" s="32" t="str">
        <f>VLOOKUP(Table85[[#This Row],[CustomerID]],Table!H:K,3,0)</f>
        <v>ဝါးရုံ</v>
      </c>
      <c r="M4927" s="141" t="str">
        <f>VLOOKUP(I4927,Customers[],5,FALSE)</f>
        <v>Van-1</v>
      </c>
      <c r="N4927" s="145" t="s">
        <v>9</v>
      </c>
      <c r="O4927" s="146" t="s">
        <v>225</v>
      </c>
      <c r="P4927" s="141" t="str">
        <f>VLOOKUP(O4927,Stock[],2,FALSE)</f>
        <v>ချယ်ရီသံပုရာအရက်သန့်ကော် (1Ltr)</v>
      </c>
      <c r="Q4927" s="147">
        <f>VLOOKUP(O4927,Stock[],3,FALSE)</f>
        <v>1</v>
      </c>
      <c r="R4927" s="147">
        <f>VLOOKUP(O4927,Stock[],4,FALSE)</f>
        <v>12</v>
      </c>
      <c r="S4927" s="146"/>
      <c r="T4927" s="147">
        <f>(DailySales!$S4927/DailySales!$R4927)+DailySales!$U4927</f>
        <v>3</v>
      </c>
      <c r="U4927" s="146">
        <v>3</v>
      </c>
      <c r="V4927" s="148">
        <f>+DailySales!$T4927*DailySales!$R4927</f>
        <v>36</v>
      </c>
      <c r="W4927" s="148">
        <f>+DailySales!$V4927*DailySales!$Q4927</f>
        <v>36</v>
      </c>
      <c r="X4927" s="148">
        <f>VLOOKUP(O4927,Stock[],6,FALSE)</f>
        <v>1260</v>
      </c>
      <c r="Y4927" s="148">
        <f>+DailySales!$V4927*DailySales!$X4927</f>
        <v>45360</v>
      </c>
      <c r="Z4927" s="146"/>
      <c r="AA4927" s="146"/>
      <c r="AB4927" s="146"/>
      <c r="AC4927" s="146"/>
      <c r="AD4927" s="146"/>
      <c r="AE4927" s="149">
        <v>1140</v>
      </c>
      <c r="AF4927" s="150">
        <v>46085</v>
      </c>
      <c r="AG4927" s="151">
        <v>46500</v>
      </c>
      <c r="AH4927" s="150"/>
      <c r="AI4927" s="151"/>
      <c r="AJ4927" s="150"/>
      <c r="AK4927" s="151"/>
      <c r="AL4927" s="34"/>
      <c r="AM4927" s="39"/>
      <c r="AN492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28" spans="1:40" ht="19.5" customHeight="1" x14ac:dyDescent="0.25">
      <c r="A4928" s="141">
        <f t="shared" si="910"/>
        <v>2026</v>
      </c>
      <c r="B4928" s="141">
        <f t="shared" si="911"/>
        <v>3</v>
      </c>
      <c r="C4928" s="154">
        <v>46085</v>
      </c>
      <c r="D4928" s="142">
        <f t="shared" ca="1" si="912"/>
        <v>46097</v>
      </c>
      <c r="E4928" s="142" t="str">
        <f t="shared" ca="1" si="913"/>
        <v>0-Months</v>
      </c>
      <c r="F4928" s="142" t="str">
        <f>VLOOKUP(O4928,Stock[],5,FALSE)</f>
        <v>BE</v>
      </c>
      <c r="G4928" s="143" t="s">
        <v>4046</v>
      </c>
      <c r="H4928" s="144" t="s">
        <v>282</v>
      </c>
      <c r="I4928" s="145" t="s">
        <v>3589</v>
      </c>
      <c r="J4928" s="141" t="str">
        <f>VLOOKUP(I4928,Customers[],2,FALSE)</f>
        <v>မတိုးတိုး</v>
      </c>
      <c r="K4928" s="141" t="str">
        <f>VLOOKUP(I4928,Customers[],4,FALSE)</f>
        <v>Yamethin</v>
      </c>
      <c r="L4928" s="32" t="str">
        <f>VLOOKUP(Table85[[#This Row],[CustomerID]],Table!H:K,3,0)</f>
        <v>ဝါးရုံ</v>
      </c>
      <c r="M4928" s="141" t="str">
        <f>VLOOKUP(I4928,Customers[],5,FALSE)</f>
        <v>Van-1</v>
      </c>
      <c r="N4928" s="145" t="s">
        <v>9</v>
      </c>
      <c r="O4928" s="146" t="s">
        <v>225</v>
      </c>
      <c r="P4928" s="141" t="str">
        <f>VLOOKUP(O4928,Stock[],2,FALSE)</f>
        <v>ချယ်ရီသံပုရာအရက်သန့်ကော် (1Ltr)</v>
      </c>
      <c r="Q4928" s="147">
        <f>VLOOKUP(O4928,Stock[],3,FALSE)</f>
        <v>1</v>
      </c>
      <c r="R4928" s="147">
        <f>VLOOKUP(O4928,Stock[],4,FALSE)</f>
        <v>12</v>
      </c>
      <c r="S4928" s="146"/>
      <c r="T4928" s="147">
        <f>(DailySales!$S4928/DailySales!$R4928)+DailySales!$U4928</f>
        <v>1</v>
      </c>
      <c r="U4928" s="146">
        <v>1</v>
      </c>
      <c r="V4928" s="148">
        <f>+DailySales!$T4928*DailySales!$R4928</f>
        <v>12</v>
      </c>
      <c r="W4928" s="148">
        <f>+DailySales!$V4928*DailySales!$Q4928</f>
        <v>12</v>
      </c>
      <c r="X4928" s="148">
        <f>VLOOKUP(O4928,Stock[],6,FALSE)</f>
        <v>1260</v>
      </c>
      <c r="Y4928" s="148">
        <f>+DailySales!$V4928*DailySales!$X4928</f>
        <v>15120</v>
      </c>
      <c r="Z4928" s="146"/>
      <c r="AA4928" s="146"/>
      <c r="AB4928" s="146"/>
      <c r="AC4928" s="146"/>
      <c r="AD4928" s="146"/>
      <c r="AE4928" s="149">
        <v>380</v>
      </c>
      <c r="AF4928" s="150">
        <v>46085</v>
      </c>
      <c r="AG4928" s="151">
        <v>15500</v>
      </c>
      <c r="AH4928" s="150"/>
      <c r="AI4928" s="151"/>
      <c r="AJ4928" s="150"/>
      <c r="AK4928" s="151"/>
      <c r="AL4928" s="34"/>
      <c r="AM4928" s="39"/>
      <c r="AN492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29" spans="1:40" ht="19.5" customHeight="1" x14ac:dyDescent="0.25">
      <c r="A4929" s="141">
        <f t="shared" si="910"/>
        <v>2026</v>
      </c>
      <c r="B4929" s="141">
        <f t="shared" si="911"/>
        <v>3</v>
      </c>
      <c r="C4929" s="154">
        <v>46085</v>
      </c>
      <c r="D4929" s="142">
        <f t="shared" ca="1" si="912"/>
        <v>46097</v>
      </c>
      <c r="E4929" s="142" t="str">
        <f t="shared" ca="1" si="913"/>
        <v>0-Months</v>
      </c>
      <c r="F4929" s="142" t="str">
        <f>VLOOKUP(O4929,Stock[],5,FALSE)</f>
        <v>BE</v>
      </c>
      <c r="G4929" s="143" t="s">
        <v>4046</v>
      </c>
      <c r="H4929" s="144" t="s">
        <v>282</v>
      </c>
      <c r="I4929" s="145" t="s">
        <v>1753</v>
      </c>
      <c r="J4929" s="141" t="str">
        <f>VLOOKUP(I4929,Customers[],2,FALSE)</f>
        <v>ကုန်သည်လက်ဆောင်</v>
      </c>
      <c r="K4929" s="141">
        <f>VLOOKUP(I4929,Customers[],4,FALSE)</f>
        <v>0</v>
      </c>
      <c r="L4929" s="32">
        <f>VLOOKUP(Table85[[#This Row],[CustomerID]],Table!H:K,3,0)</f>
        <v>0</v>
      </c>
      <c r="M4929" s="141">
        <f>VLOOKUP(I4929,Customers[],5,FALSE)</f>
        <v>0</v>
      </c>
      <c r="N4929" s="145" t="s">
        <v>1750</v>
      </c>
      <c r="O4929" s="146" t="s">
        <v>224</v>
      </c>
      <c r="P4929" s="141" t="str">
        <f>VLOOKUP(O4929,Stock[],2,FALSE)</f>
        <v>ချယ်ရီသံပုရာအရက်သန့်ကော် (.6Ltr)</v>
      </c>
      <c r="Q4929" s="147">
        <f>VLOOKUP(O4929,Stock[],3,FALSE)</f>
        <v>0.6</v>
      </c>
      <c r="R4929" s="147">
        <f>VLOOKUP(O4929,Stock[],4,FALSE)</f>
        <v>24</v>
      </c>
      <c r="S4929" s="146">
        <v>1</v>
      </c>
      <c r="T4929" s="147">
        <f>(DailySales!$S4929/DailySales!$R4929)+DailySales!$U4929</f>
        <v>4.1666666666666664E-2</v>
      </c>
      <c r="U4929" s="146"/>
      <c r="V4929" s="148">
        <f>+DailySales!$T4929*DailySales!$R4929</f>
        <v>1</v>
      </c>
      <c r="W4929" s="148">
        <f>+DailySales!$V4929*DailySales!$Q4929</f>
        <v>0.6</v>
      </c>
      <c r="X4929" s="148">
        <f>VLOOKUP(O4929,Stock[],6,FALSE)</f>
        <v>915</v>
      </c>
      <c r="Y4929" s="148">
        <f>+DailySales!$V4929*DailySales!$X4929</f>
        <v>915</v>
      </c>
      <c r="Z4929" s="146"/>
      <c r="AA4929" s="146"/>
      <c r="AB4929" s="146"/>
      <c r="AC4929" s="146"/>
      <c r="AD4929" s="146"/>
      <c r="AE4929" s="149"/>
      <c r="AF4929" s="150">
        <v>46085</v>
      </c>
      <c r="AG4929" s="151">
        <v>915</v>
      </c>
      <c r="AH4929" s="150"/>
      <c r="AI4929" s="151"/>
      <c r="AJ4929" s="150"/>
      <c r="AK4929" s="151"/>
      <c r="AL4929" s="34"/>
      <c r="AM4929" s="39"/>
      <c r="AN492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30" spans="1:40" ht="19.5" customHeight="1" x14ac:dyDescent="0.25">
      <c r="A4930" s="141">
        <f t="shared" si="910"/>
        <v>2026</v>
      </c>
      <c r="B4930" s="141">
        <f t="shared" si="911"/>
        <v>3</v>
      </c>
      <c r="C4930" s="154">
        <v>46085</v>
      </c>
      <c r="D4930" s="142">
        <f t="shared" ca="1" si="912"/>
        <v>46097</v>
      </c>
      <c r="E4930" s="142" t="str">
        <f t="shared" ca="1" si="913"/>
        <v>0-Months</v>
      </c>
      <c r="F4930" s="142" t="str">
        <f>VLOOKUP(O4930,Stock[],5,FALSE)</f>
        <v>BE</v>
      </c>
      <c r="G4930" s="143" t="s">
        <v>4047</v>
      </c>
      <c r="H4930" s="144" t="s">
        <v>282</v>
      </c>
      <c r="I4930" s="145" t="s">
        <v>1379</v>
      </c>
      <c r="J4930" s="141" t="str">
        <f>VLOOKUP(I4930,Customers[],2,FALSE)</f>
        <v>ကိုသန့်ဇင်ဦး</v>
      </c>
      <c r="K4930" s="141" t="str">
        <f>VLOOKUP(I4930,Customers[],4,FALSE)</f>
        <v>Yamethin</v>
      </c>
      <c r="L4930" s="32" t="str">
        <f>VLOOKUP(Table85[[#This Row],[CustomerID]],Table!H:K,3,0)</f>
        <v>အောင်းကုန်း</v>
      </c>
      <c r="M4930" s="141" t="str">
        <f>VLOOKUP(I4930,Customers[],5,FALSE)</f>
        <v>Van-1</v>
      </c>
      <c r="N4930" s="145" t="s">
        <v>9</v>
      </c>
      <c r="O4930" s="146" t="s">
        <v>225</v>
      </c>
      <c r="P4930" s="141" t="str">
        <f>VLOOKUP(O4930,Stock[],2,FALSE)</f>
        <v>ချယ်ရီသံပုရာအရက်သန့်ကော် (1Ltr)</v>
      </c>
      <c r="Q4930" s="147">
        <f>VLOOKUP(O4930,Stock[],3,FALSE)</f>
        <v>1</v>
      </c>
      <c r="R4930" s="147">
        <f>VLOOKUP(O4930,Stock[],4,FALSE)</f>
        <v>12</v>
      </c>
      <c r="S4930" s="146"/>
      <c r="T4930" s="147">
        <f>(DailySales!$S4930/DailySales!$R4930)+DailySales!$U4930</f>
        <v>5</v>
      </c>
      <c r="U4930" s="146">
        <v>5</v>
      </c>
      <c r="V4930" s="148">
        <f>+DailySales!$T4930*DailySales!$R4930</f>
        <v>60</v>
      </c>
      <c r="W4930" s="148">
        <f>+DailySales!$V4930*DailySales!$Q4930</f>
        <v>60</v>
      </c>
      <c r="X4930" s="148">
        <f>VLOOKUP(O4930,Stock[],6,FALSE)</f>
        <v>1260</v>
      </c>
      <c r="Y4930" s="148">
        <f>+DailySales!$V4930*DailySales!$X4930</f>
        <v>75600</v>
      </c>
      <c r="Z4930" s="146"/>
      <c r="AA4930" s="146"/>
      <c r="AB4930" s="146"/>
      <c r="AC4930" s="146"/>
      <c r="AD4930" s="146"/>
      <c r="AE4930" s="149">
        <v>1900</v>
      </c>
      <c r="AF4930" s="150">
        <v>46085</v>
      </c>
      <c r="AG4930" s="151">
        <v>77500</v>
      </c>
      <c r="AH4930" s="150"/>
      <c r="AI4930" s="151"/>
      <c r="AJ4930" s="150"/>
      <c r="AK4930" s="151"/>
      <c r="AL4930" s="34"/>
      <c r="AM4930" s="39"/>
      <c r="AN493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31" spans="1:40" ht="19.5" customHeight="1" x14ac:dyDescent="0.25">
      <c r="A4931" s="141">
        <f t="shared" si="910"/>
        <v>2026</v>
      </c>
      <c r="B4931" s="141">
        <f t="shared" si="911"/>
        <v>3</v>
      </c>
      <c r="C4931" s="154">
        <v>46085</v>
      </c>
      <c r="D4931" s="142">
        <f t="shared" ca="1" si="912"/>
        <v>46097</v>
      </c>
      <c r="E4931" s="142" t="str">
        <f t="shared" ca="1" si="913"/>
        <v>0-Months</v>
      </c>
      <c r="F4931" s="142" t="str">
        <f>VLOOKUP(O4931,Stock[],5,FALSE)</f>
        <v>BE</v>
      </c>
      <c r="G4931" s="143" t="s">
        <v>4047</v>
      </c>
      <c r="H4931" s="144" t="s">
        <v>282</v>
      </c>
      <c r="I4931" s="145" t="s">
        <v>1379</v>
      </c>
      <c r="J4931" s="141" t="str">
        <f>VLOOKUP(I4931,Customers[],2,FALSE)</f>
        <v>ကိုသန့်ဇင်ဦး</v>
      </c>
      <c r="K4931" s="141" t="str">
        <f>VLOOKUP(I4931,Customers[],4,FALSE)</f>
        <v>Yamethin</v>
      </c>
      <c r="L4931" s="32" t="str">
        <f>VLOOKUP(Table85[[#This Row],[CustomerID]],Table!H:K,3,0)</f>
        <v>အောင်းကုန်း</v>
      </c>
      <c r="M4931" s="141" t="str">
        <f>VLOOKUP(I4931,Customers[],5,FALSE)</f>
        <v>Van-1</v>
      </c>
      <c r="N4931" s="145" t="s">
        <v>9</v>
      </c>
      <c r="O4931" s="146" t="s">
        <v>2465</v>
      </c>
      <c r="P4931" s="141" t="str">
        <f>VLOOKUP(O4931,Stock[],2,FALSE)</f>
        <v>မိုးနဲကွန်ကီး</v>
      </c>
      <c r="Q4931" s="147">
        <f>VLOOKUP(O4931,Stock[],3,FALSE)</f>
        <v>0.64</v>
      </c>
      <c r="R4931" s="147">
        <f>VLOOKUP(O4931,Stock[],4,FALSE)</f>
        <v>14</v>
      </c>
      <c r="S4931" s="146"/>
      <c r="T4931" s="147">
        <f>(DailySales!$S4931/DailySales!$R4931)+DailySales!$U4931</f>
        <v>1</v>
      </c>
      <c r="U4931" s="146">
        <v>1</v>
      </c>
      <c r="V4931" s="148">
        <f>+DailySales!$T4931*DailySales!$R4931</f>
        <v>14</v>
      </c>
      <c r="W4931" s="148">
        <f>+DailySales!$V4931*DailySales!$Q4931</f>
        <v>8.9600000000000009</v>
      </c>
      <c r="X4931" s="148">
        <f>VLOOKUP(O4931,Stock[],6,FALSE)</f>
        <v>1700</v>
      </c>
      <c r="Y4931" s="148">
        <f>+DailySales!$V4931*DailySales!$X4931</f>
        <v>23800</v>
      </c>
      <c r="Z4931" s="146"/>
      <c r="AA4931" s="146"/>
      <c r="AB4931" s="146"/>
      <c r="AC4931" s="146"/>
      <c r="AD4931" s="146"/>
      <c r="AE4931" s="149">
        <v>400</v>
      </c>
      <c r="AF4931" s="150">
        <v>46085</v>
      </c>
      <c r="AG4931" s="151">
        <v>24200</v>
      </c>
      <c r="AH4931" s="150"/>
      <c r="AI4931" s="151"/>
      <c r="AJ4931" s="150"/>
      <c r="AK4931" s="151"/>
      <c r="AL4931" s="34"/>
      <c r="AM4931" s="39"/>
      <c r="AN493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32" spans="1:40" ht="19.5" customHeight="1" x14ac:dyDescent="0.25">
      <c r="A4932" s="141">
        <f t="shared" si="910"/>
        <v>2026</v>
      </c>
      <c r="B4932" s="141">
        <f t="shared" si="911"/>
        <v>3</v>
      </c>
      <c r="C4932" s="154">
        <v>46085</v>
      </c>
      <c r="D4932" s="142">
        <f t="shared" ca="1" si="912"/>
        <v>46097</v>
      </c>
      <c r="E4932" s="142" t="str">
        <f t="shared" ca="1" si="913"/>
        <v>0-Months</v>
      </c>
      <c r="F4932" s="142" t="str">
        <f>VLOOKUP(O4932,Stock[],5,FALSE)</f>
        <v>BE</v>
      </c>
      <c r="G4932" s="143" t="s">
        <v>4047</v>
      </c>
      <c r="H4932" s="144" t="s">
        <v>282</v>
      </c>
      <c r="I4932" s="145" t="s">
        <v>1753</v>
      </c>
      <c r="J4932" s="141" t="str">
        <f>VLOOKUP(I4932,Customers[],2,FALSE)</f>
        <v>ကုန်သည်လက်ဆောင်</v>
      </c>
      <c r="K4932" s="141">
        <f>VLOOKUP(I4932,Customers[],4,FALSE)</f>
        <v>0</v>
      </c>
      <c r="L4932" s="32">
        <f>VLOOKUP(Table85[[#This Row],[CustomerID]],Table!H:K,3,0)</f>
        <v>0</v>
      </c>
      <c r="M4932" s="141">
        <f>VLOOKUP(I4932,Customers[],5,FALSE)</f>
        <v>0</v>
      </c>
      <c r="N4932" s="145" t="s">
        <v>1750</v>
      </c>
      <c r="O4932" s="146" t="s">
        <v>224</v>
      </c>
      <c r="P4932" s="141" t="str">
        <f>VLOOKUP(O4932,Stock[],2,FALSE)</f>
        <v>ချယ်ရီသံပုရာအရက်သန့်ကော် (.6Ltr)</v>
      </c>
      <c r="Q4932" s="147">
        <f>VLOOKUP(O4932,Stock[],3,FALSE)</f>
        <v>0.6</v>
      </c>
      <c r="R4932" s="147">
        <f>VLOOKUP(O4932,Stock[],4,FALSE)</f>
        <v>24</v>
      </c>
      <c r="S4932" s="146">
        <v>1</v>
      </c>
      <c r="T4932" s="147">
        <f>(DailySales!$S4932/DailySales!$R4932)+DailySales!$U4932</f>
        <v>4.1666666666666664E-2</v>
      </c>
      <c r="U4932" s="146"/>
      <c r="V4932" s="148">
        <f>+DailySales!$T4932*DailySales!$R4932</f>
        <v>1</v>
      </c>
      <c r="W4932" s="148">
        <f>+DailySales!$V4932*DailySales!$Q4932</f>
        <v>0.6</v>
      </c>
      <c r="X4932" s="148">
        <f>VLOOKUP(O4932,Stock[],6,FALSE)</f>
        <v>915</v>
      </c>
      <c r="Y4932" s="148">
        <f>+DailySales!$V4932*DailySales!$X4932</f>
        <v>915</v>
      </c>
      <c r="Z4932" s="146"/>
      <c r="AA4932" s="146"/>
      <c r="AB4932" s="146"/>
      <c r="AC4932" s="146"/>
      <c r="AD4932" s="146"/>
      <c r="AE4932" s="149"/>
      <c r="AF4932" s="150">
        <v>46085</v>
      </c>
      <c r="AG4932" s="151">
        <v>915</v>
      </c>
      <c r="AH4932" s="150"/>
      <c r="AI4932" s="151"/>
      <c r="AJ4932" s="150"/>
      <c r="AK4932" s="151"/>
      <c r="AL4932" s="34"/>
      <c r="AM4932" s="39"/>
      <c r="AN493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33" spans="1:40" ht="19.5" customHeight="1" x14ac:dyDescent="0.25">
      <c r="A4933" s="141">
        <f t="shared" si="910"/>
        <v>2026</v>
      </c>
      <c r="B4933" s="141">
        <f t="shared" si="911"/>
        <v>3</v>
      </c>
      <c r="C4933" s="154">
        <v>46085</v>
      </c>
      <c r="D4933" s="142">
        <f t="shared" ca="1" si="912"/>
        <v>46097</v>
      </c>
      <c r="E4933" s="142" t="str">
        <f t="shared" ca="1" si="913"/>
        <v>0-Months</v>
      </c>
      <c r="F4933" s="142" t="str">
        <f>VLOOKUP(O4933,Stock[],5,FALSE)</f>
        <v>BE</v>
      </c>
      <c r="G4933" s="143" t="s">
        <v>4048</v>
      </c>
      <c r="H4933" s="144" t="s">
        <v>282</v>
      </c>
      <c r="I4933" s="145" t="s">
        <v>3448</v>
      </c>
      <c r="J4933" s="141" t="str">
        <f>VLOOKUP(I4933,Customers[],2,FALSE)</f>
        <v>ထိပ်တန်း</v>
      </c>
      <c r="K4933" s="141" t="str">
        <f>VLOOKUP(I4933,Customers[],4,FALSE)</f>
        <v>Yamethin</v>
      </c>
      <c r="L4933" s="32" t="str">
        <f>VLOOKUP(Table85[[#This Row],[CustomerID]],Table!H:K,3,0)</f>
        <v>ကံသာအေး</v>
      </c>
      <c r="M4933" s="141" t="str">
        <f>VLOOKUP(I4933,Customers[],5,FALSE)</f>
        <v>Van-1</v>
      </c>
      <c r="N4933" s="145" t="s">
        <v>9</v>
      </c>
      <c r="O4933" s="146" t="s">
        <v>2465</v>
      </c>
      <c r="P4933" s="141" t="str">
        <f>VLOOKUP(O4933,Stock[],2,FALSE)</f>
        <v>မိုးနဲကွန်ကီး</v>
      </c>
      <c r="Q4933" s="147">
        <f>VLOOKUP(O4933,Stock[],3,FALSE)</f>
        <v>0.64</v>
      </c>
      <c r="R4933" s="147">
        <f>VLOOKUP(O4933,Stock[],4,FALSE)</f>
        <v>14</v>
      </c>
      <c r="S4933" s="146"/>
      <c r="T4933" s="147">
        <f>(DailySales!$S4933/DailySales!$R4933)+DailySales!$U4933</f>
        <v>2</v>
      </c>
      <c r="U4933" s="146">
        <v>2</v>
      </c>
      <c r="V4933" s="148">
        <f>+DailySales!$T4933*DailySales!$R4933</f>
        <v>28</v>
      </c>
      <c r="W4933" s="148">
        <f>+DailySales!$V4933*DailySales!$Q4933</f>
        <v>17.920000000000002</v>
      </c>
      <c r="X4933" s="148">
        <f>VLOOKUP(O4933,Stock[],6,FALSE)</f>
        <v>1700</v>
      </c>
      <c r="Y4933" s="148">
        <f>+DailySales!$V4933*DailySales!$X4933</f>
        <v>47600</v>
      </c>
      <c r="Z4933" s="146"/>
      <c r="AA4933" s="146"/>
      <c r="AB4933" s="146"/>
      <c r="AC4933" s="146"/>
      <c r="AD4933" s="146"/>
      <c r="AE4933" s="149">
        <v>800</v>
      </c>
      <c r="AF4933" s="150">
        <v>46085</v>
      </c>
      <c r="AG4933" s="151">
        <v>48400</v>
      </c>
      <c r="AH4933" s="150"/>
      <c r="AI4933" s="151"/>
      <c r="AJ4933" s="150"/>
      <c r="AK4933" s="151"/>
      <c r="AL4933" s="34"/>
      <c r="AM4933" s="39"/>
      <c r="AN493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34" spans="1:40" ht="19.5" customHeight="1" x14ac:dyDescent="0.25">
      <c r="A4934" s="141">
        <f t="shared" si="910"/>
        <v>2026</v>
      </c>
      <c r="B4934" s="141">
        <f t="shared" si="911"/>
        <v>3</v>
      </c>
      <c r="C4934" s="154">
        <v>46085</v>
      </c>
      <c r="D4934" s="142">
        <f t="shared" ca="1" si="912"/>
        <v>46097</v>
      </c>
      <c r="E4934" s="142" t="str">
        <f t="shared" ca="1" si="913"/>
        <v>0-Months</v>
      </c>
      <c r="F4934" s="142" t="str">
        <f>VLOOKUP(O4934,Stock[],5,FALSE)</f>
        <v>BE</v>
      </c>
      <c r="G4934" s="143" t="s">
        <v>4049</v>
      </c>
      <c r="H4934" s="144" t="s">
        <v>282</v>
      </c>
      <c r="I4934" s="145" t="s">
        <v>2366</v>
      </c>
      <c r="J4934" s="141" t="str">
        <f>VLOOKUP(I4934,Customers[],2,FALSE)</f>
        <v>ကိုဖိုးချဥ်</v>
      </c>
      <c r="K4934" s="141" t="str">
        <f>VLOOKUP(I4934,Customers[],4,FALSE)</f>
        <v>Yamethin</v>
      </c>
      <c r="L4934" s="32" t="str">
        <f>VLOOKUP(Table85[[#This Row],[CustomerID]],Table!H:K,3,0)</f>
        <v>ဗျဉ်းကတ်</v>
      </c>
      <c r="M4934" s="141" t="str">
        <f>VLOOKUP(I4934,Customers[],5,FALSE)</f>
        <v>Van-1</v>
      </c>
      <c r="N4934" s="145" t="s">
        <v>9</v>
      </c>
      <c r="O4934" s="146" t="s">
        <v>205</v>
      </c>
      <c r="P4934" s="141" t="str">
        <f>VLOOKUP(O4934,Stock[],2,FALSE)</f>
        <v>ကောင်းကြည် ကော် 25%  (1Ltr )</v>
      </c>
      <c r="Q4934" s="147">
        <f>VLOOKUP(O4934,Stock[],3,FALSE)</f>
        <v>1</v>
      </c>
      <c r="R4934" s="147">
        <f>VLOOKUP(O4934,Stock[],4,FALSE)</f>
        <v>12</v>
      </c>
      <c r="S4934" s="146"/>
      <c r="T4934" s="147">
        <f>(DailySales!$S4934/DailySales!$R4934)+DailySales!$U4934</f>
        <v>2</v>
      </c>
      <c r="U4934" s="146">
        <v>2</v>
      </c>
      <c r="V4934" s="148">
        <f>+DailySales!$T4934*DailySales!$R4934</f>
        <v>24</v>
      </c>
      <c r="W4934" s="148">
        <f>+DailySales!$V4934*DailySales!$Q4934</f>
        <v>24</v>
      </c>
      <c r="X4934" s="148">
        <f>VLOOKUP(O4934,Stock[],6,FALSE)</f>
        <v>1530</v>
      </c>
      <c r="Y4934" s="148">
        <f>+DailySales!$V4934*DailySales!$X4934</f>
        <v>36720</v>
      </c>
      <c r="Z4934" s="146"/>
      <c r="AA4934" s="146"/>
      <c r="AB4934" s="146"/>
      <c r="AC4934" s="146"/>
      <c r="AD4934" s="146"/>
      <c r="AE4934" s="149">
        <v>680</v>
      </c>
      <c r="AF4934" s="150">
        <v>46085</v>
      </c>
      <c r="AG4934" s="151">
        <v>37400</v>
      </c>
      <c r="AH4934" s="150"/>
      <c r="AI4934" s="151"/>
      <c r="AJ4934" s="150"/>
      <c r="AK4934" s="151"/>
      <c r="AL4934" s="34"/>
      <c r="AM4934" s="39"/>
      <c r="AN493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35" spans="1:40" ht="19.5" customHeight="1" x14ac:dyDescent="0.25">
      <c r="A4935" s="141">
        <f t="shared" si="866"/>
        <v>2026</v>
      </c>
      <c r="B4935" s="141">
        <f t="shared" si="867"/>
        <v>3</v>
      </c>
      <c r="C4935" s="154">
        <v>46085</v>
      </c>
      <c r="D4935" s="142">
        <f t="shared" ca="1" si="868"/>
        <v>46097</v>
      </c>
      <c r="E4935" s="142" t="str">
        <f t="shared" ca="1" si="869"/>
        <v>0-Months</v>
      </c>
      <c r="F4935" s="142" t="str">
        <f>VLOOKUP(O4935,Stock[],5,FALSE)</f>
        <v>BE</v>
      </c>
      <c r="G4935" s="143" t="s">
        <v>4050</v>
      </c>
      <c r="H4935" s="144" t="s">
        <v>282</v>
      </c>
      <c r="I4935" s="145" t="s">
        <v>3593</v>
      </c>
      <c r="J4935" s="141" t="str">
        <f>VLOOKUP(I4935,Customers[],2,FALSE)</f>
        <v>ဒေါ်တရုတ်မ</v>
      </c>
      <c r="K4935" s="141" t="str">
        <f>VLOOKUP(I4935,Customers[],4,FALSE)</f>
        <v>Yamethin</v>
      </c>
      <c r="L4935" s="32" t="str">
        <f>VLOOKUP(Table85[[#This Row],[CustomerID]],Table!H:K,3,0)</f>
        <v>ထူးကုန်း</v>
      </c>
      <c r="M4935" s="141" t="str">
        <f>VLOOKUP(I4935,Customers[],5,FALSE)</f>
        <v>Van-1</v>
      </c>
      <c r="N4935" s="145" t="s">
        <v>9</v>
      </c>
      <c r="O4935" s="146" t="s">
        <v>205</v>
      </c>
      <c r="P4935" s="141" t="str">
        <f>VLOOKUP(O4935,Stock[],2,FALSE)</f>
        <v>ကောင်းကြည် ကော် 25%  (1Ltr )</v>
      </c>
      <c r="Q4935" s="147">
        <f>VLOOKUP(O4935,Stock[],3,FALSE)</f>
        <v>1</v>
      </c>
      <c r="R4935" s="147">
        <f>VLOOKUP(O4935,Stock[],4,FALSE)</f>
        <v>12</v>
      </c>
      <c r="S4935" s="146"/>
      <c r="T4935" s="147">
        <f>(DailySales!$S4935/DailySales!$R4935)+DailySales!$U4935</f>
        <v>3</v>
      </c>
      <c r="U4935" s="146">
        <v>3</v>
      </c>
      <c r="V4935" s="148">
        <f>+DailySales!$T4935*DailySales!$R4935</f>
        <v>36</v>
      </c>
      <c r="W4935" s="148">
        <f>+DailySales!$V4935*DailySales!$Q4935</f>
        <v>36</v>
      </c>
      <c r="X4935" s="148">
        <f>VLOOKUP(O4935,Stock[],6,FALSE)</f>
        <v>1530</v>
      </c>
      <c r="Y4935" s="148">
        <f>+DailySales!$V4935*DailySales!$X4935</f>
        <v>55080</v>
      </c>
      <c r="Z4935" s="146"/>
      <c r="AA4935" s="146"/>
      <c r="AB4935" s="146"/>
      <c r="AC4935" s="146"/>
      <c r="AD4935" s="146"/>
      <c r="AE4935" s="149">
        <v>1020</v>
      </c>
      <c r="AF4935" s="150">
        <v>46085</v>
      </c>
      <c r="AG4935" s="151">
        <v>56100</v>
      </c>
      <c r="AH4935" s="150"/>
      <c r="AI4935" s="151"/>
      <c r="AJ4935" s="150"/>
      <c r="AK4935" s="151"/>
      <c r="AL4935" s="34"/>
      <c r="AM4935" s="39"/>
      <c r="AN493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36" spans="1:40" ht="19.5" customHeight="1" x14ac:dyDescent="0.25">
      <c r="A4936" s="141">
        <f t="shared" si="866"/>
        <v>2026</v>
      </c>
      <c r="B4936" s="141">
        <f t="shared" si="867"/>
        <v>3</v>
      </c>
      <c r="C4936" s="154">
        <v>46085</v>
      </c>
      <c r="D4936" s="142">
        <f t="shared" ca="1" si="868"/>
        <v>46097</v>
      </c>
      <c r="E4936" s="142" t="str">
        <f t="shared" ca="1" si="869"/>
        <v>0-Months</v>
      </c>
      <c r="F4936" s="142" t="str">
        <f>VLOOKUP(O4936,Stock[],5,FALSE)</f>
        <v>BE</v>
      </c>
      <c r="G4936" s="143" t="s">
        <v>4051</v>
      </c>
      <c r="H4936" s="144" t="s">
        <v>282</v>
      </c>
      <c r="I4936" s="145" t="s">
        <v>2369</v>
      </c>
      <c r="J4936" s="141" t="str">
        <f>VLOOKUP(I4936,Customers[],2,FALSE)</f>
        <v>အိရွှေဇင်</v>
      </c>
      <c r="K4936" s="141" t="str">
        <f>VLOOKUP(I4936,Customers[],4,FALSE)</f>
        <v>Yamethin</v>
      </c>
      <c r="L4936" s="32" t="str">
        <f>VLOOKUP(Table85[[#This Row],[CustomerID]],Table!H:K,3,0)</f>
        <v>ဘွတ်ကုန်း</v>
      </c>
      <c r="M4936" s="141" t="str">
        <f>VLOOKUP(I4936,Customers[],5,FALSE)</f>
        <v>Van-1</v>
      </c>
      <c r="N4936" s="145" t="s">
        <v>9</v>
      </c>
      <c r="O4936" s="146" t="s">
        <v>205</v>
      </c>
      <c r="P4936" s="141" t="str">
        <f>VLOOKUP(O4936,Stock[],2,FALSE)</f>
        <v>ကောင်းကြည် ကော် 25%  (1Ltr )</v>
      </c>
      <c r="Q4936" s="147">
        <f>VLOOKUP(O4936,Stock[],3,FALSE)</f>
        <v>1</v>
      </c>
      <c r="R4936" s="147">
        <f>VLOOKUP(O4936,Stock[],4,FALSE)</f>
        <v>12</v>
      </c>
      <c r="S4936" s="146"/>
      <c r="T4936" s="147">
        <f>(DailySales!$S4936/DailySales!$R4936)+DailySales!$U4936</f>
        <v>2</v>
      </c>
      <c r="U4936" s="146">
        <v>2</v>
      </c>
      <c r="V4936" s="148">
        <f>+DailySales!$T4936*DailySales!$R4936</f>
        <v>24</v>
      </c>
      <c r="W4936" s="148">
        <f>+DailySales!$V4936*DailySales!$Q4936</f>
        <v>24</v>
      </c>
      <c r="X4936" s="148">
        <f>VLOOKUP(O4936,Stock[],6,FALSE)</f>
        <v>1530</v>
      </c>
      <c r="Y4936" s="148">
        <f>+DailySales!$V4936*DailySales!$X4936</f>
        <v>36720</v>
      </c>
      <c r="Z4936" s="146"/>
      <c r="AA4936" s="146"/>
      <c r="AB4936" s="146"/>
      <c r="AC4936" s="146"/>
      <c r="AD4936" s="146"/>
      <c r="AE4936" s="149">
        <v>680</v>
      </c>
      <c r="AF4936" s="150">
        <v>46085</v>
      </c>
      <c r="AG4936" s="151">
        <v>37400</v>
      </c>
      <c r="AH4936" s="150"/>
      <c r="AI4936" s="151"/>
      <c r="AJ4936" s="150"/>
      <c r="AK4936" s="151"/>
      <c r="AL4936" s="34"/>
      <c r="AM4936" s="39"/>
      <c r="AN493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37" spans="1:40" ht="19.5" customHeight="1" x14ac:dyDescent="0.25">
      <c r="A4937" s="141">
        <f t="shared" si="866"/>
        <v>2026</v>
      </c>
      <c r="B4937" s="141">
        <f t="shared" si="867"/>
        <v>3</v>
      </c>
      <c r="C4937" s="154">
        <v>46085</v>
      </c>
      <c r="D4937" s="142">
        <f t="shared" ca="1" si="868"/>
        <v>46097</v>
      </c>
      <c r="E4937" s="142" t="str">
        <f t="shared" ca="1" si="869"/>
        <v>0-Months</v>
      </c>
      <c r="F4937" s="142" t="str">
        <f>VLOOKUP(O4937,Stock[],5,FALSE)</f>
        <v>BE</v>
      </c>
      <c r="G4937" s="143" t="s">
        <v>4052</v>
      </c>
      <c r="H4937" s="144" t="s">
        <v>282</v>
      </c>
      <c r="I4937" s="145" t="s">
        <v>3154</v>
      </c>
      <c r="J4937" s="141" t="str">
        <f>VLOOKUP(I4937,Customers[],2,FALSE)</f>
        <v>မကြည်ထွေး</v>
      </c>
      <c r="K4937" s="141" t="str">
        <f>VLOOKUP(I4937,Customers[],4,FALSE)</f>
        <v>Pyawbwe</v>
      </c>
      <c r="L4937" s="32" t="str">
        <f>VLOOKUP(Table85[[#This Row],[CustomerID]],Table!H:K,3,0)</f>
        <v>ခံဘူး</v>
      </c>
      <c r="M4937" s="141" t="str">
        <f>VLOOKUP(I4937,Customers[],5,FALSE)</f>
        <v>Van-1</v>
      </c>
      <c r="N4937" s="145" t="s">
        <v>9</v>
      </c>
      <c r="O4937" s="146" t="s">
        <v>223</v>
      </c>
      <c r="P4937" s="141" t="str">
        <f>VLOOKUP(O4937,Stock[],2,FALSE)</f>
        <v>ချယ်ရီအရက်သန့်ကော် (.6Ltr)</v>
      </c>
      <c r="Q4937" s="147">
        <f>VLOOKUP(O4937,Stock[],3,FALSE)</f>
        <v>0.6</v>
      </c>
      <c r="R4937" s="147">
        <f>VLOOKUP(O4937,Stock[],4,FALSE)</f>
        <v>24</v>
      </c>
      <c r="S4937" s="146"/>
      <c r="T4937" s="147">
        <f>(DailySales!$S4937/DailySales!$R4937)+DailySales!$U4937</f>
        <v>1</v>
      </c>
      <c r="U4937" s="146">
        <v>1</v>
      </c>
      <c r="V4937" s="148">
        <f>+DailySales!$T4937*DailySales!$R4937</f>
        <v>24</v>
      </c>
      <c r="W4937" s="148">
        <f>+DailySales!$V4937*DailySales!$Q4937</f>
        <v>14.399999999999999</v>
      </c>
      <c r="X4937" s="148">
        <f>VLOOKUP(O4937,Stock[],6,FALSE)</f>
        <v>875</v>
      </c>
      <c r="Y4937" s="148">
        <f>+DailySales!$V4937*DailySales!$X4937</f>
        <v>21000</v>
      </c>
      <c r="Z4937" s="146"/>
      <c r="AA4937" s="146"/>
      <c r="AB4937" s="146"/>
      <c r="AC4937" s="146"/>
      <c r="AD4937" s="146"/>
      <c r="AE4937" s="149">
        <v>600</v>
      </c>
      <c r="AF4937" s="150">
        <v>46085</v>
      </c>
      <c r="AG4937" s="151">
        <v>21600</v>
      </c>
      <c r="AH4937" s="150"/>
      <c r="AI4937" s="151"/>
      <c r="AJ4937" s="150"/>
      <c r="AK4937" s="151"/>
      <c r="AL4937" s="34"/>
      <c r="AM4937" s="39"/>
      <c r="AN493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38" spans="1:40" ht="19.5" customHeight="1" x14ac:dyDescent="0.25">
      <c r="A4938" s="141">
        <f t="shared" si="866"/>
        <v>2026</v>
      </c>
      <c r="B4938" s="141">
        <f t="shared" si="867"/>
        <v>3</v>
      </c>
      <c r="C4938" s="154">
        <v>46085</v>
      </c>
      <c r="D4938" s="142">
        <f t="shared" ca="1" si="868"/>
        <v>46097</v>
      </c>
      <c r="E4938" s="142" t="str">
        <f t="shared" ca="1" si="869"/>
        <v>0-Months</v>
      </c>
      <c r="F4938" s="142" t="str">
        <f>VLOOKUP(O4938,Stock[],5,FALSE)</f>
        <v>BE</v>
      </c>
      <c r="G4938" s="143" t="s">
        <v>4052</v>
      </c>
      <c r="H4938" s="144" t="s">
        <v>282</v>
      </c>
      <c r="I4938" s="145" t="s">
        <v>1753</v>
      </c>
      <c r="J4938" s="141" t="str">
        <f>VLOOKUP(I4938,Customers[],2,FALSE)</f>
        <v>ကုန်သည်လက်ဆောင်</v>
      </c>
      <c r="K4938" s="141">
        <f>VLOOKUP(I4938,Customers[],4,FALSE)</f>
        <v>0</v>
      </c>
      <c r="L4938" s="32">
        <f>VLOOKUP(Table85[[#This Row],[CustomerID]],Table!H:K,3,0)</f>
        <v>0</v>
      </c>
      <c r="M4938" s="141">
        <f>VLOOKUP(I4938,Customers[],5,FALSE)</f>
        <v>0</v>
      </c>
      <c r="N4938" s="145" t="s">
        <v>1750</v>
      </c>
      <c r="O4938" s="146" t="s">
        <v>224</v>
      </c>
      <c r="P4938" s="141" t="str">
        <f>VLOOKUP(O4938,Stock[],2,FALSE)</f>
        <v>ချယ်ရီသံပုရာအရက်သန့်ကော် (.6Ltr)</v>
      </c>
      <c r="Q4938" s="147">
        <f>VLOOKUP(O4938,Stock[],3,FALSE)</f>
        <v>0.6</v>
      </c>
      <c r="R4938" s="147">
        <f>VLOOKUP(O4938,Stock[],4,FALSE)</f>
        <v>24</v>
      </c>
      <c r="S4938" s="146">
        <v>2</v>
      </c>
      <c r="T4938" s="147">
        <f>(DailySales!$S4938/DailySales!$R4938)+DailySales!$U4938</f>
        <v>8.3333333333333329E-2</v>
      </c>
      <c r="U4938" s="146"/>
      <c r="V4938" s="148">
        <f>+DailySales!$T4938*DailySales!$R4938</f>
        <v>2</v>
      </c>
      <c r="W4938" s="148">
        <f>+DailySales!$V4938*DailySales!$Q4938</f>
        <v>1.2</v>
      </c>
      <c r="X4938" s="148">
        <f>VLOOKUP(O4938,Stock[],6,FALSE)</f>
        <v>915</v>
      </c>
      <c r="Y4938" s="148">
        <f>+DailySales!$V4938*DailySales!$X4938</f>
        <v>1830</v>
      </c>
      <c r="Z4938" s="146"/>
      <c r="AA4938" s="146"/>
      <c r="AB4938" s="146"/>
      <c r="AC4938" s="146"/>
      <c r="AD4938" s="146"/>
      <c r="AE4938" s="149"/>
      <c r="AF4938" s="150">
        <v>46085</v>
      </c>
      <c r="AG4938" s="151">
        <v>1830</v>
      </c>
      <c r="AH4938" s="150"/>
      <c r="AI4938" s="151"/>
      <c r="AJ4938" s="150"/>
      <c r="AK4938" s="151"/>
      <c r="AL4938" s="34"/>
      <c r="AM4938" s="39"/>
      <c r="AN493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39" spans="1:40" ht="19.5" customHeight="1" x14ac:dyDescent="0.25">
      <c r="A4939" s="141">
        <f t="shared" si="752"/>
        <v>2026</v>
      </c>
      <c r="B4939" s="141">
        <f t="shared" si="753"/>
        <v>3</v>
      </c>
      <c r="C4939" s="154">
        <v>46085</v>
      </c>
      <c r="D4939" s="142">
        <f t="shared" ca="1" si="754"/>
        <v>46097</v>
      </c>
      <c r="E4939" s="142" t="str">
        <f t="shared" ca="1" si="755"/>
        <v>0-Months</v>
      </c>
      <c r="F4939" s="142" t="str">
        <f>VLOOKUP(O4939,Stock[],5,FALSE)</f>
        <v>BE</v>
      </c>
      <c r="G4939" s="143" t="s">
        <v>4053</v>
      </c>
      <c r="H4939" s="144" t="s">
        <v>282</v>
      </c>
      <c r="I4939" s="145" t="s">
        <v>2628</v>
      </c>
      <c r="J4939" s="141" t="str">
        <f>VLOOKUP(I4939,Customers[],2,FALSE)</f>
        <v>မိဘအရိပ်</v>
      </c>
      <c r="K4939" s="141" t="str">
        <f>VLOOKUP(I4939,Customers[],4,FALSE)</f>
        <v>Yamethin</v>
      </c>
      <c r="L4939" s="141" t="str">
        <f>VLOOKUP(Table85[[#This Row],[CustomerID]],Table!H:K,3,0)</f>
        <v>ကျီစု</v>
      </c>
      <c r="M4939" s="141" t="str">
        <f>VLOOKUP(I4939,Customers[],5,FALSE)</f>
        <v>Van-1</v>
      </c>
      <c r="N4939" s="145" t="s">
        <v>9</v>
      </c>
      <c r="O4939" s="146" t="s">
        <v>205</v>
      </c>
      <c r="P4939" s="141" t="str">
        <f>VLOOKUP(O4939,Stock[],2,FALSE)</f>
        <v>ကောင်းကြည် ကော် 25%  (1Ltr )</v>
      </c>
      <c r="Q4939" s="147">
        <f>VLOOKUP(O4939,Stock[],3,FALSE)</f>
        <v>1</v>
      </c>
      <c r="R4939" s="147">
        <f>VLOOKUP(O4939,Stock[],4,FALSE)</f>
        <v>12</v>
      </c>
      <c r="S4939" s="146"/>
      <c r="T4939" s="147">
        <f>(DailySales!$S4939/DailySales!$R4939)+DailySales!$U4939</f>
        <v>3</v>
      </c>
      <c r="U4939" s="146">
        <v>3</v>
      </c>
      <c r="V4939" s="148">
        <f>+DailySales!$T4939*DailySales!$R4939</f>
        <v>36</v>
      </c>
      <c r="W4939" s="148">
        <f>+DailySales!$V4939*DailySales!$Q4939</f>
        <v>36</v>
      </c>
      <c r="X4939" s="148">
        <f>VLOOKUP(O4939,Stock[],6,FALSE)</f>
        <v>1530</v>
      </c>
      <c r="Y4939" s="148">
        <f>+DailySales!$V4939*DailySales!$X4939</f>
        <v>55080</v>
      </c>
      <c r="Z4939" s="146"/>
      <c r="AA4939" s="146"/>
      <c r="AB4939" s="146"/>
      <c r="AC4939" s="146"/>
      <c r="AD4939" s="146"/>
      <c r="AE4939" s="149">
        <v>1020</v>
      </c>
      <c r="AF4939" s="150">
        <v>46085</v>
      </c>
      <c r="AG4939" s="151">
        <v>56100</v>
      </c>
      <c r="AH4939" s="150"/>
      <c r="AI4939" s="151"/>
      <c r="AJ4939" s="150"/>
      <c r="AK4939" s="151"/>
      <c r="AL4939" s="34"/>
      <c r="AM4939" s="39"/>
      <c r="AN493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40" spans="1:40" ht="19.5" customHeight="1" x14ac:dyDescent="0.25">
      <c r="A4940" s="141">
        <f t="shared" ref="A4940:A4948" si="914">YEAR(C4940)</f>
        <v>2026</v>
      </c>
      <c r="B4940" s="141">
        <f t="shared" ref="B4940:B4948" si="915">MONTH(C4940)</f>
        <v>3</v>
      </c>
      <c r="C4940" s="154">
        <v>46085</v>
      </c>
      <c r="D4940" s="142">
        <f t="shared" ref="D4940:D4948" ca="1" si="916">TODAY()</f>
        <v>46097</v>
      </c>
      <c r="E4940" s="142" t="str">
        <f t="shared" ref="E4940:E4948" ca="1" si="917">DATEDIF(C4940,D4940,"M")&amp;"-Months"</f>
        <v>0-Months</v>
      </c>
      <c r="F4940" s="142" t="str">
        <f>VLOOKUP(O4940,Stock[],5,FALSE)</f>
        <v>BE</v>
      </c>
      <c r="G4940" s="143" t="s">
        <v>4054</v>
      </c>
      <c r="H4940" s="144" t="s">
        <v>282</v>
      </c>
      <c r="I4940" s="145" t="s">
        <v>3597</v>
      </c>
      <c r="J4940" s="141" t="str">
        <f>VLOOKUP(I4940,Customers[],2,FALSE)</f>
        <v>မ‌ဖော့</v>
      </c>
      <c r="K4940" s="141" t="str">
        <f>VLOOKUP(I4940,Customers[],4,FALSE)</f>
        <v>Pyawbwe</v>
      </c>
      <c r="L4940" s="32" t="str">
        <f>VLOOKUP(Table85[[#This Row],[CustomerID]],Table!H:K,3,0)</f>
        <v>ခံဘူး</v>
      </c>
      <c r="M4940" s="141" t="str">
        <f>VLOOKUP(I4940,Customers[],5,FALSE)</f>
        <v>Van-1</v>
      </c>
      <c r="N4940" s="145" t="s">
        <v>9</v>
      </c>
      <c r="O4940" s="146" t="s">
        <v>223</v>
      </c>
      <c r="P4940" s="141" t="str">
        <f>VLOOKUP(O4940,Stock[],2,FALSE)</f>
        <v>ချယ်ရီအရက်သန့်ကော် (.6Ltr)</v>
      </c>
      <c r="Q4940" s="147">
        <f>VLOOKUP(O4940,Stock[],3,FALSE)</f>
        <v>0.6</v>
      </c>
      <c r="R4940" s="147">
        <f>VLOOKUP(O4940,Stock[],4,FALSE)</f>
        <v>24</v>
      </c>
      <c r="S4940" s="146"/>
      <c r="T4940" s="147">
        <f>(DailySales!$S4940/DailySales!$R4940)+DailySales!$U4940</f>
        <v>3</v>
      </c>
      <c r="U4940" s="146">
        <v>3</v>
      </c>
      <c r="V4940" s="148">
        <f>+DailySales!$T4940*DailySales!$R4940</f>
        <v>72</v>
      </c>
      <c r="W4940" s="148">
        <f>+DailySales!$V4940*DailySales!$Q4940</f>
        <v>43.199999999999996</v>
      </c>
      <c r="X4940" s="148">
        <f>VLOOKUP(O4940,Stock[],6,FALSE)</f>
        <v>875</v>
      </c>
      <c r="Y4940" s="148">
        <f>+DailySales!$V4940*DailySales!$X4940</f>
        <v>63000</v>
      </c>
      <c r="Z4940" s="146"/>
      <c r="AA4940" s="146"/>
      <c r="AB4940" s="146"/>
      <c r="AC4940" s="146"/>
      <c r="AD4940" s="146"/>
      <c r="AE4940" s="149">
        <v>1800</v>
      </c>
      <c r="AF4940" s="150">
        <v>46085</v>
      </c>
      <c r="AG4940" s="151">
        <v>64800</v>
      </c>
      <c r="AH4940" s="150"/>
      <c r="AI4940" s="151"/>
      <c r="AJ4940" s="150"/>
      <c r="AK4940" s="151"/>
      <c r="AL4940" s="34"/>
      <c r="AM4940" s="39"/>
      <c r="AN494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41" spans="1:40" ht="19.5" customHeight="1" x14ac:dyDescent="0.25">
      <c r="A4941" s="141">
        <f t="shared" si="914"/>
        <v>2026</v>
      </c>
      <c r="B4941" s="141">
        <f t="shared" si="915"/>
        <v>3</v>
      </c>
      <c r="C4941" s="154">
        <v>46085</v>
      </c>
      <c r="D4941" s="142">
        <f t="shared" ca="1" si="916"/>
        <v>46097</v>
      </c>
      <c r="E4941" s="142" t="str">
        <f t="shared" ca="1" si="917"/>
        <v>0-Months</v>
      </c>
      <c r="F4941" s="142" t="str">
        <f>VLOOKUP(O4941,Stock[],5,FALSE)</f>
        <v>BE</v>
      </c>
      <c r="G4941" s="143" t="s">
        <v>4054</v>
      </c>
      <c r="H4941" s="144" t="s">
        <v>282</v>
      </c>
      <c r="I4941" s="145" t="s">
        <v>1753</v>
      </c>
      <c r="J4941" s="141" t="str">
        <f>VLOOKUP(I4941,Customers[],2,FALSE)</f>
        <v>ကုန်သည်လက်ဆောင်</v>
      </c>
      <c r="K4941" s="141">
        <f>VLOOKUP(I4941,Customers[],4,FALSE)</f>
        <v>0</v>
      </c>
      <c r="L4941" s="32">
        <f>VLOOKUP(Table85[[#This Row],[CustomerID]],Table!H:K,3,0)</f>
        <v>0</v>
      </c>
      <c r="M4941" s="141">
        <f>VLOOKUP(I4941,Customers[],5,FALSE)</f>
        <v>0</v>
      </c>
      <c r="N4941" s="145" t="s">
        <v>1750</v>
      </c>
      <c r="O4941" s="146" t="s">
        <v>224</v>
      </c>
      <c r="P4941" s="141" t="str">
        <f>VLOOKUP(O4941,Stock[],2,FALSE)</f>
        <v>ချယ်ရီသံပုရာအရက်သန့်ကော် (.6Ltr)</v>
      </c>
      <c r="Q4941" s="147">
        <f>VLOOKUP(O4941,Stock[],3,FALSE)</f>
        <v>0.6</v>
      </c>
      <c r="R4941" s="147">
        <f>VLOOKUP(O4941,Stock[],4,FALSE)</f>
        <v>24</v>
      </c>
      <c r="S4941" s="146">
        <v>2</v>
      </c>
      <c r="T4941" s="147">
        <f>(DailySales!$S4941/DailySales!$R4941)+DailySales!$U4941</f>
        <v>8.3333333333333329E-2</v>
      </c>
      <c r="U4941" s="146"/>
      <c r="V4941" s="148">
        <f>+DailySales!$T4941*DailySales!$R4941</f>
        <v>2</v>
      </c>
      <c r="W4941" s="148">
        <f>+DailySales!$V4941*DailySales!$Q4941</f>
        <v>1.2</v>
      </c>
      <c r="X4941" s="148">
        <f>VLOOKUP(O4941,Stock[],6,FALSE)</f>
        <v>915</v>
      </c>
      <c r="Y4941" s="148">
        <f>+DailySales!$V4941*DailySales!$X4941</f>
        <v>1830</v>
      </c>
      <c r="Z4941" s="146"/>
      <c r="AA4941" s="146"/>
      <c r="AB4941" s="146"/>
      <c r="AC4941" s="146"/>
      <c r="AD4941" s="146"/>
      <c r="AE4941" s="149"/>
      <c r="AF4941" s="150">
        <v>46085</v>
      </c>
      <c r="AG4941" s="151">
        <v>1830</v>
      </c>
      <c r="AH4941" s="150"/>
      <c r="AI4941" s="151"/>
      <c r="AJ4941" s="150"/>
      <c r="AK4941" s="151"/>
      <c r="AL4941" s="34"/>
      <c r="AM4941" s="39"/>
      <c r="AN494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42" spans="1:40" ht="19.5" customHeight="1" x14ac:dyDescent="0.25">
      <c r="A4942" s="141">
        <f t="shared" si="914"/>
        <v>2026</v>
      </c>
      <c r="B4942" s="141">
        <f t="shared" si="915"/>
        <v>3</v>
      </c>
      <c r="C4942" s="154">
        <v>46085</v>
      </c>
      <c r="D4942" s="142">
        <f t="shared" ca="1" si="916"/>
        <v>46097</v>
      </c>
      <c r="E4942" s="142" t="str">
        <f t="shared" ca="1" si="917"/>
        <v>0-Months</v>
      </c>
      <c r="F4942" s="142" t="str">
        <f>VLOOKUP(O4942,Stock[],5,FALSE)</f>
        <v>BE</v>
      </c>
      <c r="G4942" s="143" t="s">
        <v>4055</v>
      </c>
      <c r="H4942" s="144" t="s">
        <v>282</v>
      </c>
      <c r="I4942" s="145" t="s">
        <v>1455</v>
      </c>
      <c r="J4942" s="141" t="str">
        <f>VLOOKUP(I4942,Customers[],2,FALSE)</f>
        <v>ဒေါညိုသက်</v>
      </c>
      <c r="K4942" s="141" t="str">
        <f>VLOOKUP(I4942,Customers[],4,FALSE)</f>
        <v>Yamethin</v>
      </c>
      <c r="L4942" s="32" t="str">
        <f>VLOOKUP(Table85[[#This Row],[CustomerID]],Table!H:K,3,0)</f>
        <v>စျေးကုန်းကြီး</v>
      </c>
      <c r="M4942" s="141" t="str">
        <f>VLOOKUP(I4942,Customers[],5,FALSE)</f>
        <v>Van-1</v>
      </c>
      <c r="N4942" s="145" t="s">
        <v>9</v>
      </c>
      <c r="O4942" s="146" t="s">
        <v>223</v>
      </c>
      <c r="P4942" s="141" t="str">
        <f>VLOOKUP(O4942,Stock[],2,FALSE)</f>
        <v>ချယ်ရီအရက်သန့်ကော် (.6Ltr)</v>
      </c>
      <c r="Q4942" s="147">
        <f>VLOOKUP(O4942,Stock[],3,FALSE)</f>
        <v>0.6</v>
      </c>
      <c r="R4942" s="147">
        <f>VLOOKUP(O4942,Stock[],4,FALSE)</f>
        <v>24</v>
      </c>
      <c r="S4942" s="146"/>
      <c r="T4942" s="147">
        <f>(DailySales!$S4942/DailySales!$R4942)+DailySales!$U4942</f>
        <v>2</v>
      </c>
      <c r="U4942" s="146">
        <v>2</v>
      </c>
      <c r="V4942" s="148">
        <f>+DailySales!$T4942*DailySales!$R4942</f>
        <v>48</v>
      </c>
      <c r="W4942" s="148">
        <f>+DailySales!$V4942*DailySales!$Q4942</f>
        <v>28.799999999999997</v>
      </c>
      <c r="X4942" s="148">
        <f>VLOOKUP(O4942,Stock[],6,FALSE)</f>
        <v>875</v>
      </c>
      <c r="Y4942" s="148">
        <f>+DailySales!$V4942*DailySales!$X4942</f>
        <v>42000</v>
      </c>
      <c r="Z4942" s="146"/>
      <c r="AA4942" s="146"/>
      <c r="AB4942" s="146"/>
      <c r="AC4942" s="146"/>
      <c r="AD4942" s="146"/>
      <c r="AE4942" s="149">
        <v>1200</v>
      </c>
      <c r="AF4942" s="150">
        <v>46085</v>
      </c>
      <c r="AG4942" s="151">
        <v>43200</v>
      </c>
      <c r="AH4942" s="150"/>
      <c r="AI4942" s="151"/>
      <c r="AJ4942" s="150"/>
      <c r="AK4942" s="151"/>
      <c r="AL4942" s="34"/>
      <c r="AM4942" s="39"/>
      <c r="AN494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43" spans="1:40" ht="19.5" customHeight="1" x14ac:dyDescent="0.25">
      <c r="A4943" s="141">
        <f t="shared" si="914"/>
        <v>2026</v>
      </c>
      <c r="B4943" s="141">
        <f t="shared" si="915"/>
        <v>3</v>
      </c>
      <c r="C4943" s="154">
        <v>46085</v>
      </c>
      <c r="D4943" s="142">
        <f t="shared" ca="1" si="916"/>
        <v>46097</v>
      </c>
      <c r="E4943" s="142" t="str">
        <f t="shared" ca="1" si="917"/>
        <v>0-Months</v>
      </c>
      <c r="F4943" s="142" t="str">
        <f>VLOOKUP(O4943,Stock[],5,FALSE)</f>
        <v>BE</v>
      </c>
      <c r="G4943" s="143" t="s">
        <v>4056</v>
      </c>
      <c r="H4943" s="144" t="s">
        <v>282</v>
      </c>
      <c r="I4943" s="145" t="s">
        <v>780</v>
      </c>
      <c r="J4943" s="141" t="str">
        <f>VLOOKUP(I4943,Customers[],2,FALSE)</f>
        <v>မတင်တင်ညို</v>
      </c>
      <c r="K4943" s="141" t="str">
        <f>VLOOKUP(I4943,Customers[],4,FALSE)</f>
        <v>Yamethin</v>
      </c>
      <c r="L4943" s="32" t="str">
        <f>VLOOKUP(Table85[[#This Row],[CustomerID]],Table!H:K,3,0)</f>
        <v>စျေးကုန်းကြီး</v>
      </c>
      <c r="M4943" s="141" t="str">
        <f>VLOOKUP(I4943,Customers[],5,FALSE)</f>
        <v>Van-1</v>
      </c>
      <c r="N4943" s="145" t="s">
        <v>9</v>
      </c>
      <c r="O4943" s="146" t="s">
        <v>225</v>
      </c>
      <c r="P4943" s="141" t="str">
        <f>VLOOKUP(O4943,Stock[],2,FALSE)</f>
        <v>ချယ်ရီသံပုရာအရက်သန့်ကော် (1Ltr)</v>
      </c>
      <c r="Q4943" s="147">
        <f>VLOOKUP(O4943,Stock[],3,FALSE)</f>
        <v>1</v>
      </c>
      <c r="R4943" s="147">
        <f>VLOOKUP(O4943,Stock[],4,FALSE)</f>
        <v>12</v>
      </c>
      <c r="S4943" s="146"/>
      <c r="T4943" s="147">
        <f>(DailySales!$S4943/DailySales!$R4943)+DailySales!$U4943</f>
        <v>1</v>
      </c>
      <c r="U4943" s="146">
        <v>1</v>
      </c>
      <c r="V4943" s="148">
        <f>+DailySales!$T4943*DailySales!$R4943</f>
        <v>12</v>
      </c>
      <c r="W4943" s="148">
        <f>+DailySales!$V4943*DailySales!$Q4943</f>
        <v>12</v>
      </c>
      <c r="X4943" s="148">
        <f>VLOOKUP(O4943,Stock[],6,FALSE)</f>
        <v>1260</v>
      </c>
      <c r="Y4943" s="148">
        <f>+DailySales!$V4943*DailySales!$X4943</f>
        <v>15120</v>
      </c>
      <c r="Z4943" s="146"/>
      <c r="AA4943" s="146"/>
      <c r="AB4943" s="146"/>
      <c r="AC4943" s="146"/>
      <c r="AD4943" s="146"/>
      <c r="AE4943" s="149">
        <v>380</v>
      </c>
      <c r="AF4943" s="150">
        <v>46085</v>
      </c>
      <c r="AG4943" s="151">
        <v>15500</v>
      </c>
      <c r="AH4943" s="150"/>
      <c r="AI4943" s="151"/>
      <c r="AJ4943" s="150"/>
      <c r="AK4943" s="151"/>
      <c r="AL4943" s="34"/>
      <c r="AM4943" s="39"/>
      <c r="AN494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44" spans="1:40" ht="19.5" customHeight="1" x14ac:dyDescent="0.25">
      <c r="A4944" s="141">
        <f t="shared" si="914"/>
        <v>2026</v>
      </c>
      <c r="B4944" s="141">
        <f t="shared" si="915"/>
        <v>3</v>
      </c>
      <c r="C4944" s="154">
        <v>46085</v>
      </c>
      <c r="D4944" s="142">
        <f t="shared" ca="1" si="916"/>
        <v>46097</v>
      </c>
      <c r="E4944" s="142" t="str">
        <f t="shared" ca="1" si="917"/>
        <v>0-Months</v>
      </c>
      <c r="F4944" s="142" t="str">
        <f>VLOOKUP(O4944,Stock[],5,FALSE)</f>
        <v>BE</v>
      </c>
      <c r="G4944" s="143" t="s">
        <v>4056</v>
      </c>
      <c r="H4944" s="144" t="s">
        <v>282</v>
      </c>
      <c r="I4944" s="145" t="s">
        <v>780</v>
      </c>
      <c r="J4944" s="141" t="str">
        <f>VLOOKUP(I4944,Customers[],2,FALSE)</f>
        <v>မတင်တင်ညို</v>
      </c>
      <c r="K4944" s="141" t="str">
        <f>VLOOKUP(I4944,Customers[],4,FALSE)</f>
        <v>Yamethin</v>
      </c>
      <c r="L4944" s="32" t="str">
        <f>VLOOKUP(Table85[[#This Row],[CustomerID]],Table!H:K,3,0)</f>
        <v>စျေးကုန်းကြီး</v>
      </c>
      <c r="M4944" s="141" t="str">
        <f>VLOOKUP(I4944,Customers[],5,FALSE)</f>
        <v>Van-1</v>
      </c>
      <c r="N4944" s="145" t="s">
        <v>9</v>
      </c>
      <c r="O4944" s="146" t="s">
        <v>205</v>
      </c>
      <c r="P4944" s="141" t="str">
        <f>VLOOKUP(O4944,Stock[],2,FALSE)</f>
        <v>ကောင်းကြည် ကော် 25%  (1Ltr )</v>
      </c>
      <c r="Q4944" s="147">
        <f>VLOOKUP(O4944,Stock[],3,FALSE)</f>
        <v>1</v>
      </c>
      <c r="R4944" s="147">
        <f>VLOOKUP(O4944,Stock[],4,FALSE)</f>
        <v>12</v>
      </c>
      <c r="S4944" s="146"/>
      <c r="T4944" s="147">
        <f>(DailySales!$S4944/DailySales!$R4944)+DailySales!$U4944</f>
        <v>2</v>
      </c>
      <c r="U4944" s="146">
        <v>2</v>
      </c>
      <c r="V4944" s="148">
        <f>+DailySales!$T4944*DailySales!$R4944</f>
        <v>24</v>
      </c>
      <c r="W4944" s="148">
        <f>+DailySales!$V4944*DailySales!$Q4944</f>
        <v>24</v>
      </c>
      <c r="X4944" s="148">
        <f>VLOOKUP(O4944,Stock[],6,FALSE)</f>
        <v>1530</v>
      </c>
      <c r="Y4944" s="148">
        <f>+DailySales!$V4944*DailySales!$X4944</f>
        <v>36720</v>
      </c>
      <c r="Z4944" s="146"/>
      <c r="AA4944" s="146"/>
      <c r="AB4944" s="146"/>
      <c r="AC4944" s="146"/>
      <c r="AD4944" s="146"/>
      <c r="AE4944" s="149">
        <v>680</v>
      </c>
      <c r="AF4944" s="150">
        <v>46085</v>
      </c>
      <c r="AG4944" s="151">
        <v>37400</v>
      </c>
      <c r="AH4944" s="150"/>
      <c r="AI4944" s="151"/>
      <c r="AJ4944" s="150"/>
      <c r="AK4944" s="151"/>
      <c r="AL4944" s="34"/>
      <c r="AM4944" s="39"/>
      <c r="AN494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45" spans="1:40" ht="19.5" customHeight="1" x14ac:dyDescent="0.25">
      <c r="A4945" s="141">
        <f t="shared" si="914"/>
        <v>2026</v>
      </c>
      <c r="B4945" s="141">
        <f t="shared" si="915"/>
        <v>3</v>
      </c>
      <c r="C4945" s="154">
        <v>46085</v>
      </c>
      <c r="D4945" s="142">
        <f t="shared" ca="1" si="916"/>
        <v>46097</v>
      </c>
      <c r="E4945" s="142" t="str">
        <f t="shared" ca="1" si="917"/>
        <v>0-Months</v>
      </c>
      <c r="F4945" s="142" t="str">
        <f>VLOOKUP(O4945,Stock[],5,FALSE)</f>
        <v>BE</v>
      </c>
      <c r="G4945" s="143" t="s">
        <v>4057</v>
      </c>
      <c r="H4945" s="144" t="s">
        <v>282</v>
      </c>
      <c r="I4945" s="145" t="s">
        <v>580</v>
      </c>
      <c r="J4945" s="141" t="str">
        <f>VLOOKUP(I4945,Customers[],2,FALSE)</f>
        <v>မစန်းနုဝေ</v>
      </c>
      <c r="K4945" s="141" t="str">
        <f>VLOOKUP(I4945,Customers[],4,FALSE)</f>
        <v>Pyawbwe</v>
      </c>
      <c r="L4945" s="32" t="str">
        <f>VLOOKUP(Table85[[#This Row],[CustomerID]],Table!H:K,3,0)</f>
        <v>အင်းကုန်း</v>
      </c>
      <c r="M4945" s="141" t="str">
        <f>VLOOKUP(I4945,Customers[],5,FALSE)</f>
        <v>Van-1</v>
      </c>
      <c r="N4945" s="145" t="s">
        <v>9</v>
      </c>
      <c r="O4945" s="146" t="s">
        <v>225</v>
      </c>
      <c r="P4945" s="141" t="str">
        <f>VLOOKUP(O4945,Stock[],2,FALSE)</f>
        <v>ချယ်ရီသံပုရာအရက်သန့်ကော် (1Ltr)</v>
      </c>
      <c r="Q4945" s="147">
        <f>VLOOKUP(O4945,Stock[],3,FALSE)</f>
        <v>1</v>
      </c>
      <c r="R4945" s="147">
        <f>VLOOKUP(O4945,Stock[],4,FALSE)</f>
        <v>12</v>
      </c>
      <c r="S4945" s="146"/>
      <c r="T4945" s="147">
        <f>(DailySales!$S4945/DailySales!$R4945)+DailySales!$U4945</f>
        <v>1</v>
      </c>
      <c r="U4945" s="146">
        <v>1</v>
      </c>
      <c r="V4945" s="148">
        <f>+DailySales!$T4945*DailySales!$R4945</f>
        <v>12</v>
      </c>
      <c r="W4945" s="148">
        <f>+DailySales!$V4945*DailySales!$Q4945</f>
        <v>12</v>
      </c>
      <c r="X4945" s="148">
        <f>VLOOKUP(O4945,Stock[],6,FALSE)</f>
        <v>1260</v>
      </c>
      <c r="Y4945" s="148">
        <f>+DailySales!$V4945*DailySales!$X4945</f>
        <v>15120</v>
      </c>
      <c r="Z4945" s="146"/>
      <c r="AA4945" s="146"/>
      <c r="AB4945" s="146"/>
      <c r="AC4945" s="146"/>
      <c r="AD4945" s="146"/>
      <c r="AE4945" s="149">
        <v>380</v>
      </c>
      <c r="AF4945" s="150">
        <v>46085</v>
      </c>
      <c r="AG4945" s="151">
        <v>15500</v>
      </c>
      <c r="AH4945" s="150"/>
      <c r="AI4945" s="151"/>
      <c r="AJ4945" s="150"/>
      <c r="AK4945" s="151"/>
      <c r="AL4945" s="34"/>
      <c r="AM4945" s="39"/>
      <c r="AN494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46" spans="1:40" ht="19.5" customHeight="1" x14ac:dyDescent="0.25">
      <c r="A4946" s="141">
        <f t="shared" si="914"/>
        <v>2026</v>
      </c>
      <c r="B4946" s="141">
        <f t="shared" si="915"/>
        <v>3</v>
      </c>
      <c r="C4946" s="154">
        <v>46085</v>
      </c>
      <c r="D4946" s="142">
        <f t="shared" ca="1" si="916"/>
        <v>46097</v>
      </c>
      <c r="E4946" s="142" t="str">
        <f t="shared" ca="1" si="917"/>
        <v>0-Months</v>
      </c>
      <c r="F4946" s="142" t="str">
        <f>VLOOKUP(O4946,Stock[],5,FALSE)</f>
        <v>BE</v>
      </c>
      <c r="G4946" s="143" t="s">
        <v>4057</v>
      </c>
      <c r="H4946" s="144" t="s">
        <v>282</v>
      </c>
      <c r="I4946" s="145" t="s">
        <v>1753</v>
      </c>
      <c r="J4946" s="141" t="str">
        <f>VLOOKUP(I4946,Customers[],2,FALSE)</f>
        <v>ကုန်သည်လက်ဆောင်</v>
      </c>
      <c r="K4946" s="141">
        <f>VLOOKUP(I4946,Customers[],4,FALSE)</f>
        <v>0</v>
      </c>
      <c r="L4946" s="32">
        <f>VLOOKUP(Table85[[#This Row],[CustomerID]],Table!H:K,3,0)</f>
        <v>0</v>
      </c>
      <c r="M4946" s="141">
        <f>VLOOKUP(I4946,Customers[],5,FALSE)</f>
        <v>0</v>
      </c>
      <c r="N4946" s="145" t="s">
        <v>1750</v>
      </c>
      <c r="O4946" s="146" t="s">
        <v>224</v>
      </c>
      <c r="P4946" s="141" t="str">
        <f>VLOOKUP(O4946,Stock[],2,FALSE)</f>
        <v>ချယ်ရီသံပုရာအရက်သန့်ကော် (.6Ltr)</v>
      </c>
      <c r="Q4946" s="147">
        <f>VLOOKUP(O4946,Stock[],3,FALSE)</f>
        <v>0.6</v>
      </c>
      <c r="R4946" s="147">
        <f>VLOOKUP(O4946,Stock[],4,FALSE)</f>
        <v>24</v>
      </c>
      <c r="S4946" s="146">
        <v>1</v>
      </c>
      <c r="T4946" s="147">
        <f>(DailySales!$S4946/DailySales!$R4946)+DailySales!$U4946</f>
        <v>4.1666666666666664E-2</v>
      </c>
      <c r="U4946" s="146"/>
      <c r="V4946" s="148">
        <f>+DailySales!$T4946*DailySales!$R4946</f>
        <v>1</v>
      </c>
      <c r="W4946" s="148">
        <f>+DailySales!$V4946*DailySales!$Q4946</f>
        <v>0.6</v>
      </c>
      <c r="X4946" s="148">
        <f>VLOOKUP(O4946,Stock[],6,FALSE)</f>
        <v>915</v>
      </c>
      <c r="Y4946" s="148">
        <f>+DailySales!$V4946*DailySales!$X4946</f>
        <v>915</v>
      </c>
      <c r="Z4946" s="146"/>
      <c r="AA4946" s="146"/>
      <c r="AB4946" s="146"/>
      <c r="AC4946" s="146"/>
      <c r="AD4946" s="146"/>
      <c r="AE4946" s="149"/>
      <c r="AF4946" s="150">
        <v>46085</v>
      </c>
      <c r="AG4946" s="151">
        <v>915</v>
      </c>
      <c r="AH4946" s="150"/>
      <c r="AI4946" s="151"/>
      <c r="AJ4946" s="150"/>
      <c r="AK4946" s="151"/>
      <c r="AL4946" s="34"/>
      <c r="AM4946" s="39"/>
      <c r="AN494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47" spans="1:40" ht="19.5" customHeight="1" x14ac:dyDescent="0.25">
      <c r="A4947" s="141">
        <f t="shared" si="914"/>
        <v>2026</v>
      </c>
      <c r="B4947" s="141">
        <f t="shared" si="915"/>
        <v>3</v>
      </c>
      <c r="C4947" s="154">
        <v>46085</v>
      </c>
      <c r="D4947" s="142">
        <f t="shared" ca="1" si="916"/>
        <v>46097</v>
      </c>
      <c r="E4947" s="142" t="str">
        <f t="shared" ca="1" si="917"/>
        <v>0-Months</v>
      </c>
      <c r="F4947" s="142" t="str">
        <f>VLOOKUP(O4947,Stock[],5,FALSE)</f>
        <v>BE</v>
      </c>
      <c r="G4947" s="143" t="s">
        <v>4058</v>
      </c>
      <c r="H4947" s="144" t="s">
        <v>282</v>
      </c>
      <c r="I4947" s="145" t="s">
        <v>1754</v>
      </c>
      <c r="J4947" s="141" t="str">
        <f>VLOOKUP(I4947,Customers[],2,FALSE)</f>
        <v>စစ်ဆေးရေးဂိတ်လက်ဆောင်</v>
      </c>
      <c r="K4947" s="141">
        <f>VLOOKUP(I4947,Customers[],4,FALSE)</f>
        <v>0</v>
      </c>
      <c r="L4947" s="32">
        <f>VLOOKUP(Table85[[#This Row],[CustomerID]],Table!H:K,3,0)</f>
        <v>0</v>
      </c>
      <c r="M4947" s="141">
        <f>VLOOKUP(I4947,Customers[],5,FALSE)</f>
        <v>0</v>
      </c>
      <c r="N4947" s="145" t="s">
        <v>1751</v>
      </c>
      <c r="O4947" s="146" t="s">
        <v>217</v>
      </c>
      <c r="P4947" s="141" t="str">
        <f>VLOOKUP(O4947,Stock[],2,FALSE)</f>
        <v>လိမ္မော်ဖြူ</v>
      </c>
      <c r="Q4947" s="147">
        <f>VLOOKUP(O4947,Stock[],3,FALSE)</f>
        <v>0.64</v>
      </c>
      <c r="R4947" s="147">
        <f>VLOOKUP(O4947,Stock[],4,FALSE)</f>
        <v>24</v>
      </c>
      <c r="S4947" s="146">
        <v>3</v>
      </c>
      <c r="T4947" s="147">
        <f>(DailySales!$S4947/DailySales!$R4947)+DailySales!$U4947</f>
        <v>0.125</v>
      </c>
      <c r="U4947" s="146"/>
      <c r="V4947" s="148">
        <f>+DailySales!$T4947*DailySales!$R4947</f>
        <v>3</v>
      </c>
      <c r="W4947" s="148">
        <f>+DailySales!$V4947*DailySales!$Q4947</f>
        <v>1.92</v>
      </c>
      <c r="X4947" s="148">
        <f>VLOOKUP(O4947,Stock[],6,FALSE)</f>
        <v>1330</v>
      </c>
      <c r="Y4947" s="148">
        <f>+DailySales!$V4947*DailySales!$X4947</f>
        <v>3990</v>
      </c>
      <c r="Z4947" s="146"/>
      <c r="AA4947" s="146"/>
      <c r="AB4947" s="146"/>
      <c r="AC4947" s="146"/>
      <c r="AD4947" s="146"/>
      <c r="AE4947" s="149"/>
      <c r="AF4947" s="150">
        <v>46085</v>
      </c>
      <c r="AG4947" s="151">
        <v>3990</v>
      </c>
      <c r="AH4947" s="150"/>
      <c r="AI4947" s="151"/>
      <c r="AJ4947" s="150"/>
      <c r="AK4947" s="151"/>
      <c r="AL4947" s="34"/>
      <c r="AM4947" s="39"/>
      <c r="AN494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48" spans="1:40" ht="19.5" customHeight="1" x14ac:dyDescent="0.25">
      <c r="A4948" s="141">
        <f t="shared" si="914"/>
        <v>2026</v>
      </c>
      <c r="B4948" s="141">
        <f t="shared" si="915"/>
        <v>3</v>
      </c>
      <c r="C4948" s="154">
        <v>46085</v>
      </c>
      <c r="D4948" s="142">
        <f t="shared" ca="1" si="916"/>
        <v>46097</v>
      </c>
      <c r="E4948" s="142" t="str">
        <f t="shared" ca="1" si="917"/>
        <v>0-Months</v>
      </c>
      <c r="F4948" s="142" t="str">
        <f>VLOOKUP(O4948,Stock[],5,FALSE)</f>
        <v>BE</v>
      </c>
      <c r="G4948" s="143" t="s">
        <v>4059</v>
      </c>
      <c r="H4948" s="144" t="s">
        <v>282</v>
      </c>
      <c r="I4948" s="145" t="s">
        <v>1754</v>
      </c>
      <c r="J4948" s="141" t="str">
        <f>VLOOKUP(I4948,Customers[],2,FALSE)</f>
        <v>စစ်ဆေးရေးဂိတ်လက်ဆောင်</v>
      </c>
      <c r="K4948" s="141">
        <f>VLOOKUP(I4948,Customers[],4,FALSE)</f>
        <v>0</v>
      </c>
      <c r="L4948" s="32">
        <f>VLOOKUP(Table85[[#This Row],[CustomerID]],Table!H:K,3,0)</f>
        <v>0</v>
      </c>
      <c r="M4948" s="141">
        <f>VLOOKUP(I4948,Customers[],5,FALSE)</f>
        <v>0</v>
      </c>
      <c r="N4948" s="145" t="s">
        <v>1751</v>
      </c>
      <c r="O4948" s="146" t="s">
        <v>217</v>
      </c>
      <c r="P4948" s="141" t="str">
        <f>VLOOKUP(O4948,Stock[],2,FALSE)</f>
        <v>လိမ္မော်ဖြူ</v>
      </c>
      <c r="Q4948" s="147">
        <f>VLOOKUP(O4948,Stock[],3,FALSE)</f>
        <v>0.64</v>
      </c>
      <c r="R4948" s="147">
        <f>VLOOKUP(O4948,Stock[],4,FALSE)</f>
        <v>24</v>
      </c>
      <c r="S4948" s="146">
        <v>3</v>
      </c>
      <c r="T4948" s="147">
        <f>(DailySales!$S4948/DailySales!$R4948)+DailySales!$U4948</f>
        <v>0.125</v>
      </c>
      <c r="U4948" s="146"/>
      <c r="V4948" s="148">
        <f>+DailySales!$T4948*DailySales!$R4948</f>
        <v>3</v>
      </c>
      <c r="W4948" s="148">
        <f>+DailySales!$V4948*DailySales!$Q4948</f>
        <v>1.92</v>
      </c>
      <c r="X4948" s="148">
        <f>VLOOKUP(O4948,Stock[],6,FALSE)</f>
        <v>1330</v>
      </c>
      <c r="Y4948" s="148">
        <f>+DailySales!$V4948*DailySales!$X4948</f>
        <v>3990</v>
      </c>
      <c r="Z4948" s="146"/>
      <c r="AA4948" s="146"/>
      <c r="AB4948" s="146"/>
      <c r="AC4948" s="146"/>
      <c r="AD4948" s="146"/>
      <c r="AE4948" s="149"/>
      <c r="AF4948" s="150">
        <v>46085</v>
      </c>
      <c r="AG4948" s="151">
        <v>3990</v>
      </c>
      <c r="AH4948" s="150"/>
      <c r="AI4948" s="151"/>
      <c r="AJ4948" s="150"/>
      <c r="AK4948" s="151"/>
      <c r="AL4948" s="34"/>
      <c r="AM4948" s="39"/>
      <c r="AN494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49" spans="1:40" ht="19.5" customHeight="1" x14ac:dyDescent="0.25">
      <c r="A4949" s="141">
        <f t="shared" ref="A4949:A4957" si="918">YEAR(C4949)</f>
        <v>2026</v>
      </c>
      <c r="B4949" s="141">
        <f t="shared" ref="B4949:B4957" si="919">MONTH(C4949)</f>
        <v>3</v>
      </c>
      <c r="C4949" s="154">
        <v>46085</v>
      </c>
      <c r="D4949" s="142">
        <f t="shared" ref="D4949:D4957" ca="1" si="920">TODAY()</f>
        <v>46097</v>
      </c>
      <c r="E4949" s="142" t="str">
        <f t="shared" ref="E4949:E4957" ca="1" si="921">DATEDIF(C4949,D4949,"M")&amp;"-Months"</f>
        <v>0-Months</v>
      </c>
      <c r="F4949" s="142" t="str">
        <f>VLOOKUP(O4949,Stock[],5,FALSE)</f>
        <v>BE</v>
      </c>
      <c r="G4949" s="143" t="s">
        <v>4060</v>
      </c>
      <c r="H4949" s="144" t="s">
        <v>282</v>
      </c>
      <c r="I4949" s="145" t="s">
        <v>1754</v>
      </c>
      <c r="J4949" s="141" t="str">
        <f>VLOOKUP(I4949,Customers[],2,FALSE)</f>
        <v>စစ်ဆေးရေးဂိတ်လက်ဆောင်</v>
      </c>
      <c r="K4949" s="141">
        <f>VLOOKUP(I4949,Customers[],4,FALSE)</f>
        <v>0</v>
      </c>
      <c r="L4949" s="32">
        <f>VLOOKUP(Table85[[#This Row],[CustomerID]],Table!H:K,3,0)</f>
        <v>0</v>
      </c>
      <c r="M4949" s="141">
        <f>VLOOKUP(I4949,Customers[],5,FALSE)</f>
        <v>0</v>
      </c>
      <c r="N4949" s="145" t="s">
        <v>1751</v>
      </c>
      <c r="O4949" s="146" t="s">
        <v>217</v>
      </c>
      <c r="P4949" s="141" t="str">
        <f>VLOOKUP(O4949,Stock[],2,FALSE)</f>
        <v>လိမ္မော်ဖြူ</v>
      </c>
      <c r="Q4949" s="147">
        <f>VLOOKUP(O4949,Stock[],3,FALSE)</f>
        <v>0.64</v>
      </c>
      <c r="R4949" s="147">
        <f>VLOOKUP(O4949,Stock[],4,FALSE)</f>
        <v>24</v>
      </c>
      <c r="S4949" s="146">
        <v>3</v>
      </c>
      <c r="T4949" s="147">
        <f>(DailySales!$S4949/DailySales!$R4949)+DailySales!$U4949</f>
        <v>0.125</v>
      </c>
      <c r="U4949" s="146"/>
      <c r="V4949" s="148">
        <f>+DailySales!$T4949*DailySales!$R4949</f>
        <v>3</v>
      </c>
      <c r="W4949" s="148">
        <f>+DailySales!$V4949*DailySales!$Q4949</f>
        <v>1.92</v>
      </c>
      <c r="X4949" s="148">
        <f>VLOOKUP(O4949,Stock[],6,FALSE)</f>
        <v>1330</v>
      </c>
      <c r="Y4949" s="148">
        <f>+DailySales!$V4949*DailySales!$X4949</f>
        <v>3990</v>
      </c>
      <c r="Z4949" s="146"/>
      <c r="AA4949" s="146"/>
      <c r="AB4949" s="146"/>
      <c r="AC4949" s="146"/>
      <c r="AD4949" s="146"/>
      <c r="AE4949" s="149"/>
      <c r="AF4949" s="150">
        <v>46085</v>
      </c>
      <c r="AG4949" s="151">
        <v>3990</v>
      </c>
      <c r="AH4949" s="150"/>
      <c r="AI4949" s="151"/>
      <c r="AJ4949" s="150"/>
      <c r="AK4949" s="151"/>
      <c r="AL4949" s="34"/>
      <c r="AM4949" s="39"/>
      <c r="AN494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50" spans="1:40" ht="19.5" customHeight="1" x14ac:dyDescent="0.25">
      <c r="A4950" s="141">
        <f t="shared" si="918"/>
        <v>2026</v>
      </c>
      <c r="B4950" s="141">
        <f t="shared" si="919"/>
        <v>3</v>
      </c>
      <c r="C4950" s="154">
        <v>46085</v>
      </c>
      <c r="D4950" s="142">
        <f t="shared" ca="1" si="920"/>
        <v>46097</v>
      </c>
      <c r="E4950" s="142" t="str">
        <f t="shared" ca="1" si="921"/>
        <v>0-Months</v>
      </c>
      <c r="F4950" s="142" t="str">
        <f>VLOOKUP(O4950,Stock[],5,FALSE)</f>
        <v>BE</v>
      </c>
      <c r="G4950" s="143" t="s">
        <v>4061</v>
      </c>
      <c r="H4950" s="144" t="s">
        <v>282</v>
      </c>
      <c r="I4950" s="145" t="s">
        <v>1754</v>
      </c>
      <c r="J4950" s="141" t="str">
        <f>VLOOKUP(I4950,Customers[],2,FALSE)</f>
        <v>စစ်ဆေးရေးဂိတ်လက်ဆောင်</v>
      </c>
      <c r="K4950" s="141">
        <f>VLOOKUP(I4950,Customers[],4,FALSE)</f>
        <v>0</v>
      </c>
      <c r="L4950" s="32">
        <f>VLOOKUP(Table85[[#This Row],[CustomerID]],Table!H:K,3,0)</f>
        <v>0</v>
      </c>
      <c r="M4950" s="141">
        <f>VLOOKUP(I4950,Customers[],5,FALSE)</f>
        <v>0</v>
      </c>
      <c r="N4950" s="145" t="s">
        <v>1751</v>
      </c>
      <c r="O4950" s="146" t="s">
        <v>217</v>
      </c>
      <c r="P4950" s="141" t="str">
        <f>VLOOKUP(O4950,Stock[],2,FALSE)</f>
        <v>လိမ္မော်ဖြူ</v>
      </c>
      <c r="Q4950" s="147">
        <f>VLOOKUP(O4950,Stock[],3,FALSE)</f>
        <v>0.64</v>
      </c>
      <c r="R4950" s="147">
        <f>VLOOKUP(O4950,Stock[],4,FALSE)</f>
        <v>24</v>
      </c>
      <c r="S4950" s="146">
        <v>3</v>
      </c>
      <c r="T4950" s="147">
        <f>(DailySales!$S4950/DailySales!$R4950)+DailySales!$U4950</f>
        <v>0.125</v>
      </c>
      <c r="U4950" s="146"/>
      <c r="V4950" s="148">
        <f>+DailySales!$T4950*DailySales!$R4950</f>
        <v>3</v>
      </c>
      <c r="W4950" s="148">
        <f>+DailySales!$V4950*DailySales!$Q4950</f>
        <v>1.92</v>
      </c>
      <c r="X4950" s="148">
        <f>VLOOKUP(O4950,Stock[],6,FALSE)</f>
        <v>1330</v>
      </c>
      <c r="Y4950" s="148">
        <f>+DailySales!$V4950*DailySales!$X4950</f>
        <v>3990</v>
      </c>
      <c r="Z4950" s="146"/>
      <c r="AA4950" s="146"/>
      <c r="AB4950" s="146"/>
      <c r="AC4950" s="146"/>
      <c r="AD4950" s="146"/>
      <c r="AE4950" s="149"/>
      <c r="AF4950" s="150">
        <v>46085</v>
      </c>
      <c r="AG4950" s="151">
        <v>3990</v>
      </c>
      <c r="AH4950" s="150"/>
      <c r="AI4950" s="151"/>
      <c r="AJ4950" s="150"/>
      <c r="AK4950" s="151"/>
      <c r="AL4950" s="34"/>
      <c r="AM4950" s="39"/>
      <c r="AN495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51" spans="1:40" ht="19.5" customHeight="1" x14ac:dyDescent="0.25">
      <c r="A4951" s="141">
        <f t="shared" si="918"/>
        <v>2026</v>
      </c>
      <c r="B4951" s="141">
        <f t="shared" si="919"/>
        <v>3</v>
      </c>
      <c r="C4951" s="154">
        <v>46085</v>
      </c>
      <c r="D4951" s="142">
        <f t="shared" ca="1" si="920"/>
        <v>46097</v>
      </c>
      <c r="E4951" s="142" t="str">
        <f t="shared" ca="1" si="921"/>
        <v>0-Months</v>
      </c>
      <c r="F4951" s="142" t="str">
        <f>VLOOKUP(O4951,Stock[],5,FALSE)</f>
        <v>BE</v>
      </c>
      <c r="G4951" s="143" t="s">
        <v>4062</v>
      </c>
      <c r="H4951" s="144" t="s">
        <v>282</v>
      </c>
      <c r="I4951" s="145" t="s">
        <v>1754</v>
      </c>
      <c r="J4951" s="141" t="str">
        <f>VLOOKUP(I4951,Customers[],2,FALSE)</f>
        <v>စစ်ဆေးရေးဂိတ်လက်ဆောင်</v>
      </c>
      <c r="K4951" s="141">
        <f>VLOOKUP(I4951,Customers[],4,FALSE)</f>
        <v>0</v>
      </c>
      <c r="L4951" s="32">
        <f>VLOOKUP(Table85[[#This Row],[CustomerID]],Table!H:K,3,0)</f>
        <v>0</v>
      </c>
      <c r="M4951" s="141">
        <f>VLOOKUP(I4951,Customers[],5,FALSE)</f>
        <v>0</v>
      </c>
      <c r="N4951" s="145" t="s">
        <v>1751</v>
      </c>
      <c r="O4951" s="146" t="s">
        <v>217</v>
      </c>
      <c r="P4951" s="141" t="str">
        <f>VLOOKUP(O4951,Stock[],2,FALSE)</f>
        <v>လိမ္မော်ဖြူ</v>
      </c>
      <c r="Q4951" s="147">
        <f>VLOOKUP(O4951,Stock[],3,FALSE)</f>
        <v>0.64</v>
      </c>
      <c r="R4951" s="147">
        <f>VLOOKUP(O4951,Stock[],4,FALSE)</f>
        <v>24</v>
      </c>
      <c r="S4951" s="146">
        <v>5</v>
      </c>
      <c r="T4951" s="147">
        <f>(DailySales!$S4951/DailySales!$R4951)+DailySales!$U4951</f>
        <v>0.20833333333333334</v>
      </c>
      <c r="U4951" s="146"/>
      <c r="V4951" s="148">
        <f>+DailySales!$T4951*DailySales!$R4951</f>
        <v>5</v>
      </c>
      <c r="W4951" s="148">
        <f>+DailySales!$V4951*DailySales!$Q4951</f>
        <v>3.2</v>
      </c>
      <c r="X4951" s="148">
        <f>VLOOKUP(O4951,Stock[],6,FALSE)</f>
        <v>1330</v>
      </c>
      <c r="Y4951" s="148">
        <f>+DailySales!$V4951*DailySales!$X4951</f>
        <v>6650</v>
      </c>
      <c r="Z4951" s="146"/>
      <c r="AA4951" s="146"/>
      <c r="AB4951" s="146"/>
      <c r="AC4951" s="146"/>
      <c r="AD4951" s="146"/>
      <c r="AE4951" s="149"/>
      <c r="AF4951" s="150">
        <v>46085</v>
      </c>
      <c r="AG4951" s="151">
        <v>6650</v>
      </c>
      <c r="AH4951" s="150"/>
      <c r="AI4951" s="151"/>
      <c r="AJ4951" s="150"/>
      <c r="AK4951" s="151"/>
      <c r="AL4951" s="34"/>
      <c r="AM4951" s="39"/>
      <c r="AN495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52" spans="1:40" ht="19.5" customHeight="1" x14ac:dyDescent="0.25">
      <c r="A4952" s="141">
        <f t="shared" si="918"/>
        <v>2026</v>
      </c>
      <c r="B4952" s="141">
        <f t="shared" si="919"/>
        <v>3</v>
      </c>
      <c r="C4952" s="154">
        <v>46085</v>
      </c>
      <c r="D4952" s="142">
        <f t="shared" ca="1" si="920"/>
        <v>46097</v>
      </c>
      <c r="E4952" s="142" t="str">
        <f t="shared" ca="1" si="921"/>
        <v>0-Months</v>
      </c>
      <c r="F4952" s="142" t="str">
        <f>VLOOKUP(O4952,Stock[],5,FALSE)</f>
        <v>BE</v>
      </c>
      <c r="G4952" s="143" t="s">
        <v>4063</v>
      </c>
      <c r="H4952" s="144" t="s">
        <v>282</v>
      </c>
      <c r="I4952" s="145" t="s">
        <v>1754</v>
      </c>
      <c r="J4952" s="141" t="str">
        <f>VLOOKUP(I4952,Customers[],2,FALSE)</f>
        <v>စစ်ဆေးရေးဂိတ်လက်ဆောင်</v>
      </c>
      <c r="K4952" s="141">
        <f>VLOOKUP(I4952,Customers[],4,FALSE)</f>
        <v>0</v>
      </c>
      <c r="L4952" s="32">
        <f>VLOOKUP(Table85[[#This Row],[CustomerID]],Table!H:K,3,0)</f>
        <v>0</v>
      </c>
      <c r="M4952" s="141">
        <f>VLOOKUP(I4952,Customers[],5,FALSE)</f>
        <v>0</v>
      </c>
      <c r="N4952" s="145" t="s">
        <v>1751</v>
      </c>
      <c r="O4952" s="146" t="s">
        <v>217</v>
      </c>
      <c r="P4952" s="141" t="str">
        <f>VLOOKUP(O4952,Stock[],2,FALSE)</f>
        <v>လိမ္မော်ဖြူ</v>
      </c>
      <c r="Q4952" s="147">
        <f>VLOOKUP(O4952,Stock[],3,FALSE)</f>
        <v>0.64</v>
      </c>
      <c r="R4952" s="147">
        <f>VLOOKUP(O4952,Stock[],4,FALSE)</f>
        <v>24</v>
      </c>
      <c r="S4952" s="146">
        <v>3</v>
      </c>
      <c r="T4952" s="147">
        <f>(DailySales!$S4952/DailySales!$R4952)+DailySales!$U4952</f>
        <v>0.125</v>
      </c>
      <c r="U4952" s="146"/>
      <c r="V4952" s="148">
        <f>+DailySales!$T4952*DailySales!$R4952</f>
        <v>3</v>
      </c>
      <c r="W4952" s="148">
        <f>+DailySales!$V4952*DailySales!$Q4952</f>
        <v>1.92</v>
      </c>
      <c r="X4952" s="148">
        <f>VLOOKUP(O4952,Stock[],6,FALSE)</f>
        <v>1330</v>
      </c>
      <c r="Y4952" s="148">
        <f>+DailySales!$V4952*DailySales!$X4952</f>
        <v>3990</v>
      </c>
      <c r="Z4952" s="146"/>
      <c r="AA4952" s="146"/>
      <c r="AB4952" s="146"/>
      <c r="AC4952" s="146"/>
      <c r="AD4952" s="146"/>
      <c r="AE4952" s="149"/>
      <c r="AF4952" s="150">
        <v>46085</v>
      </c>
      <c r="AG4952" s="151">
        <v>3990</v>
      </c>
      <c r="AH4952" s="150"/>
      <c r="AI4952" s="151"/>
      <c r="AJ4952" s="150"/>
      <c r="AK4952" s="151"/>
      <c r="AL4952" s="34"/>
      <c r="AM4952" s="39"/>
      <c r="AN495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53" spans="1:40" ht="19.5" customHeight="1" x14ac:dyDescent="0.25">
      <c r="A4953" s="141">
        <f t="shared" si="918"/>
        <v>2026</v>
      </c>
      <c r="B4953" s="141">
        <f t="shared" si="919"/>
        <v>3</v>
      </c>
      <c r="C4953" s="154">
        <v>46085</v>
      </c>
      <c r="D4953" s="142">
        <f t="shared" ca="1" si="920"/>
        <v>46097</v>
      </c>
      <c r="E4953" s="142" t="str">
        <f t="shared" ca="1" si="921"/>
        <v>0-Months</v>
      </c>
      <c r="F4953" s="142" t="str">
        <f>VLOOKUP(O4953,Stock[],5,FALSE)</f>
        <v>BE</v>
      </c>
      <c r="G4953" s="33" t="s">
        <v>4064</v>
      </c>
      <c r="H4953" s="144"/>
      <c r="I4953" s="34" t="s">
        <v>227</v>
      </c>
      <c r="J4953" s="141" t="str">
        <f>VLOOKUP(I4953,Customers[],2,FALSE)</f>
        <v>Summer-2</v>
      </c>
      <c r="K4953" s="141" t="str">
        <f>VLOOKUP(I4953,Customers[],4,FALSE)</f>
        <v>Meiktila</v>
      </c>
      <c r="L4953" s="32" t="str">
        <f>VLOOKUP(Table85[[#This Row],[CustomerID]],Table!H:K,3,0)</f>
        <v>မိတ္ထီလာ</v>
      </c>
      <c r="M4953" s="141" t="str">
        <f>VLOOKUP(I4953,Customers[],5,FALSE)</f>
        <v>WholeSales</v>
      </c>
      <c r="N4953" s="145" t="s">
        <v>10</v>
      </c>
      <c r="O4953" s="37" t="s">
        <v>214</v>
      </c>
      <c r="P4953" s="141" t="str">
        <f>VLOOKUP(O4953,Stock[],2,FALSE)</f>
        <v>ကောင်းကြည်</v>
      </c>
      <c r="Q4953" s="147">
        <f>VLOOKUP(O4953,Stock[],3,FALSE)</f>
        <v>0.64</v>
      </c>
      <c r="R4953" s="147">
        <f>VLOOKUP(O4953,Stock[],4,FALSE)</f>
        <v>14</v>
      </c>
      <c r="S4953" s="146"/>
      <c r="T4953" s="147">
        <f>(DailySales!$S4953/DailySales!$R4953)+DailySales!$U4953</f>
        <v>80</v>
      </c>
      <c r="U4953" s="146">
        <v>80</v>
      </c>
      <c r="V4953" s="148">
        <f>+DailySales!$T4953*DailySales!$R4953</f>
        <v>1120</v>
      </c>
      <c r="W4953" s="148">
        <f>+DailySales!$V4953*DailySales!$Q4953</f>
        <v>716.80000000000007</v>
      </c>
      <c r="X4953" s="148">
        <f>VLOOKUP(O4953,Stock[],6,FALSE)</f>
        <v>1330</v>
      </c>
      <c r="Y4953" s="148">
        <f>+DailySales!$V4953*DailySales!$X4953</f>
        <v>1489600</v>
      </c>
      <c r="Z4953" s="146"/>
      <c r="AA4953" s="146"/>
      <c r="AB4953" s="146"/>
      <c r="AC4953" s="146"/>
      <c r="AD4953" s="146"/>
      <c r="AE4953" s="149"/>
      <c r="AF4953" s="150"/>
      <c r="AG4953" s="151"/>
      <c r="AH4953" s="150"/>
      <c r="AI4953" s="151"/>
      <c r="AJ4953" s="150"/>
      <c r="AK4953" s="151"/>
      <c r="AL4953" s="34"/>
      <c r="AM4953" s="39"/>
      <c r="AN495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1489600</v>
      </c>
    </row>
    <row r="4954" spans="1:40" ht="19.5" customHeight="1" x14ac:dyDescent="0.25">
      <c r="A4954" s="141">
        <f t="shared" si="918"/>
        <v>2026</v>
      </c>
      <c r="B4954" s="141">
        <f t="shared" si="919"/>
        <v>3</v>
      </c>
      <c r="C4954" s="154">
        <v>46085</v>
      </c>
      <c r="D4954" s="142">
        <f t="shared" ca="1" si="920"/>
        <v>46097</v>
      </c>
      <c r="E4954" s="142" t="str">
        <f t="shared" ca="1" si="921"/>
        <v>0-Months</v>
      </c>
      <c r="F4954" s="142" t="str">
        <f>VLOOKUP(O4954,Stock[],5,FALSE)</f>
        <v>BE</v>
      </c>
      <c r="G4954" s="33" t="s">
        <v>4064</v>
      </c>
      <c r="H4954" s="144"/>
      <c r="I4954" s="34" t="s">
        <v>227</v>
      </c>
      <c r="J4954" s="141" t="str">
        <f>VLOOKUP(I4954,Customers[],2,FALSE)</f>
        <v>Summer-2</v>
      </c>
      <c r="K4954" s="141" t="str">
        <f>VLOOKUP(I4954,Customers[],4,FALSE)</f>
        <v>Meiktila</v>
      </c>
      <c r="L4954" s="32" t="str">
        <f>VLOOKUP(Table85[[#This Row],[CustomerID]],Table!H:K,3,0)</f>
        <v>မိတ္ထီလာ</v>
      </c>
      <c r="M4954" s="141" t="str">
        <f>VLOOKUP(I4954,Customers[],5,FALSE)</f>
        <v>WholeSales</v>
      </c>
      <c r="N4954" s="145" t="s">
        <v>10</v>
      </c>
      <c r="O4954" s="37" t="s">
        <v>205</v>
      </c>
      <c r="P4954" s="141" t="str">
        <f>VLOOKUP(O4954,Stock[],2,FALSE)</f>
        <v>ကောင်းကြည် ကော် 25%  (1Ltr )</v>
      </c>
      <c r="Q4954" s="147">
        <f>VLOOKUP(O4954,Stock[],3,FALSE)</f>
        <v>1</v>
      </c>
      <c r="R4954" s="147">
        <f>VLOOKUP(O4954,Stock[],4,FALSE)</f>
        <v>12</v>
      </c>
      <c r="S4954" s="146"/>
      <c r="T4954" s="147">
        <f>(DailySales!$S4954/DailySales!$R4954)+DailySales!$U4954</f>
        <v>100</v>
      </c>
      <c r="U4954" s="146">
        <v>100</v>
      </c>
      <c r="V4954" s="148">
        <f>+DailySales!$T4954*DailySales!$R4954</f>
        <v>1200</v>
      </c>
      <c r="W4954" s="148">
        <f>+DailySales!$V4954*DailySales!$Q4954</f>
        <v>1200</v>
      </c>
      <c r="X4954" s="148">
        <f>VLOOKUP(O4954,Stock[],6,FALSE)</f>
        <v>1530</v>
      </c>
      <c r="Y4954" s="148">
        <f>+DailySales!$V4954*DailySales!$X4954</f>
        <v>1836000</v>
      </c>
      <c r="Z4954" s="146"/>
      <c r="AA4954" s="146"/>
      <c r="AB4954" s="146"/>
      <c r="AC4954" s="146"/>
      <c r="AD4954" s="146"/>
      <c r="AE4954" s="149"/>
      <c r="AF4954" s="150"/>
      <c r="AG4954" s="151"/>
      <c r="AH4954" s="150"/>
      <c r="AI4954" s="151"/>
      <c r="AJ4954" s="150"/>
      <c r="AK4954" s="151"/>
      <c r="AL4954" s="34"/>
      <c r="AM4954" s="39"/>
      <c r="AN495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1836000</v>
      </c>
    </row>
    <row r="4955" spans="1:40" ht="19.5" customHeight="1" x14ac:dyDescent="0.25">
      <c r="A4955" s="141">
        <f t="shared" si="918"/>
        <v>2026</v>
      </c>
      <c r="B4955" s="141">
        <f t="shared" si="919"/>
        <v>3</v>
      </c>
      <c r="C4955" s="154">
        <v>46085</v>
      </c>
      <c r="D4955" s="142">
        <f t="shared" ca="1" si="920"/>
        <v>46097</v>
      </c>
      <c r="E4955" s="142" t="str">
        <f t="shared" ca="1" si="921"/>
        <v>0-Months</v>
      </c>
      <c r="F4955" s="142" t="str">
        <f>VLOOKUP(O4955,Stock[],5,FALSE)</f>
        <v>BE</v>
      </c>
      <c r="G4955" s="33" t="s">
        <v>4064</v>
      </c>
      <c r="H4955" s="144"/>
      <c r="I4955" s="34" t="s">
        <v>227</v>
      </c>
      <c r="J4955" s="141" t="str">
        <f>VLOOKUP(I4955,Customers[],2,FALSE)</f>
        <v>Summer-2</v>
      </c>
      <c r="K4955" s="141" t="str">
        <f>VLOOKUP(I4955,Customers[],4,FALSE)</f>
        <v>Meiktila</v>
      </c>
      <c r="L4955" s="32" t="str">
        <f>VLOOKUP(Table85[[#This Row],[CustomerID]],Table!H:K,3,0)</f>
        <v>မိတ္ထီလာ</v>
      </c>
      <c r="M4955" s="141" t="str">
        <f>VLOOKUP(I4955,Customers[],5,FALSE)</f>
        <v>WholeSales</v>
      </c>
      <c r="N4955" s="145" t="s">
        <v>10</v>
      </c>
      <c r="O4955" s="37" t="s">
        <v>217</v>
      </c>
      <c r="P4955" s="141" t="str">
        <f>VLOOKUP(O4955,Stock[],2,FALSE)</f>
        <v>လိမ္မော်ဖြူ</v>
      </c>
      <c r="Q4955" s="147">
        <f>VLOOKUP(O4955,Stock[],3,FALSE)</f>
        <v>0.64</v>
      </c>
      <c r="R4955" s="147">
        <f>VLOOKUP(O4955,Stock[],4,FALSE)</f>
        <v>24</v>
      </c>
      <c r="S4955" s="146"/>
      <c r="T4955" s="147">
        <f>(DailySales!$S4955/DailySales!$R4955)+DailySales!$U4955</f>
        <v>80</v>
      </c>
      <c r="U4955" s="146">
        <v>80</v>
      </c>
      <c r="V4955" s="148">
        <f>+DailySales!$T4955*DailySales!$R4955</f>
        <v>1920</v>
      </c>
      <c r="W4955" s="148">
        <f>+DailySales!$V4955*DailySales!$Q4955</f>
        <v>1228.8</v>
      </c>
      <c r="X4955" s="148">
        <f>VLOOKUP(O4955,Stock[],6,FALSE)</f>
        <v>1330</v>
      </c>
      <c r="Y4955" s="148">
        <f>+DailySales!$V4955*DailySales!$X4955</f>
        <v>2553600</v>
      </c>
      <c r="Z4955" s="146"/>
      <c r="AA4955" s="146"/>
      <c r="AB4955" s="146"/>
      <c r="AC4955" s="146"/>
      <c r="AD4955" s="146"/>
      <c r="AE4955" s="149"/>
      <c r="AF4955" s="150"/>
      <c r="AG4955" s="151"/>
      <c r="AH4955" s="150"/>
      <c r="AI4955" s="151"/>
      <c r="AJ4955" s="150"/>
      <c r="AK4955" s="151"/>
      <c r="AL4955" s="34"/>
      <c r="AM4955" s="39"/>
      <c r="AN495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2553600</v>
      </c>
    </row>
    <row r="4956" spans="1:40" ht="19.5" customHeight="1" x14ac:dyDescent="0.25">
      <c r="A4956" s="141">
        <f t="shared" si="918"/>
        <v>2026</v>
      </c>
      <c r="B4956" s="141">
        <f t="shared" si="919"/>
        <v>3</v>
      </c>
      <c r="C4956" s="154">
        <v>46085</v>
      </c>
      <c r="D4956" s="142">
        <f t="shared" ca="1" si="920"/>
        <v>46097</v>
      </c>
      <c r="E4956" s="142" t="str">
        <f t="shared" ca="1" si="921"/>
        <v>0-Months</v>
      </c>
      <c r="F4956" s="142" t="str">
        <f>VLOOKUP(O4956,Stock[],5,FALSE)</f>
        <v>BE</v>
      </c>
      <c r="G4956" s="33" t="s">
        <v>4065</v>
      </c>
      <c r="H4956" s="144"/>
      <c r="I4956" s="34" t="s">
        <v>240</v>
      </c>
      <c r="J4956" s="141" t="str">
        <f>VLOOKUP(I4956,Customers[],2,FALSE)</f>
        <v>လွင်</v>
      </c>
      <c r="K4956" s="141" t="str">
        <f>VLOOKUP(I4956,Customers[],4,FALSE)</f>
        <v>Kyukpadaung</v>
      </c>
      <c r="L4956" s="32" t="str">
        <f>VLOOKUP(Table85[[#This Row],[CustomerID]],Table!H:K,3,0)</f>
        <v>ကျောက်ပန်းတောင်း</v>
      </c>
      <c r="M4956" s="141" t="str">
        <f>VLOOKUP(I4956,Customers[],5,FALSE)</f>
        <v>WholeSales/Contract</v>
      </c>
      <c r="N4956" s="145" t="s">
        <v>10</v>
      </c>
      <c r="O4956" s="37" t="s">
        <v>2120</v>
      </c>
      <c r="P4956" s="141" t="str">
        <f>VLOOKUP(O4956,Stock[],2,FALSE)</f>
        <v>ဇေ အရက်သန့်</v>
      </c>
      <c r="Q4956" s="147">
        <f>VLOOKUP(O4956,Stock[],3,FALSE)</f>
        <v>0.64</v>
      </c>
      <c r="R4956" s="147">
        <f>VLOOKUP(O4956,Stock[],4,FALSE)</f>
        <v>14</v>
      </c>
      <c r="S4956" s="146"/>
      <c r="T4956" s="147">
        <f>(DailySales!$S4956/DailySales!$R4956)+DailySales!$U4956</f>
        <v>400</v>
      </c>
      <c r="U4956" s="146">
        <v>400</v>
      </c>
      <c r="V4956" s="148">
        <f>+DailySales!$T4956*DailySales!$R4956</f>
        <v>5600</v>
      </c>
      <c r="W4956" s="148">
        <f>+DailySales!$V4956*DailySales!$Q4956</f>
        <v>3584</v>
      </c>
      <c r="X4956" s="148">
        <f>VLOOKUP(O4956,Stock[],6,FALSE)</f>
        <v>1380</v>
      </c>
      <c r="Y4956" s="148">
        <f>+DailySales!$V4956*DailySales!$X4956</f>
        <v>7728000</v>
      </c>
      <c r="Z4956" s="146"/>
      <c r="AA4956" s="146"/>
      <c r="AB4956" s="146"/>
      <c r="AC4956" s="146"/>
      <c r="AD4956" s="146"/>
      <c r="AE4956" s="149">
        <f>400*350</f>
        <v>140000</v>
      </c>
      <c r="AF4956" s="150"/>
      <c r="AG4956" s="151"/>
      <c r="AH4956" s="150"/>
      <c r="AI4956" s="151"/>
      <c r="AJ4956" s="150"/>
      <c r="AK4956" s="151"/>
      <c r="AL4956" s="34"/>
      <c r="AM4956" s="39"/>
      <c r="AN495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7868000</v>
      </c>
    </row>
    <row r="4957" spans="1:40" ht="19.5" customHeight="1" x14ac:dyDescent="0.25">
      <c r="A4957" s="141">
        <f t="shared" si="918"/>
        <v>2026</v>
      </c>
      <c r="B4957" s="141">
        <f t="shared" si="919"/>
        <v>3</v>
      </c>
      <c r="C4957" s="154">
        <v>46085</v>
      </c>
      <c r="D4957" s="142">
        <f t="shared" ca="1" si="920"/>
        <v>46097</v>
      </c>
      <c r="E4957" s="142" t="str">
        <f t="shared" ca="1" si="921"/>
        <v>0-Months</v>
      </c>
      <c r="F4957" s="142" t="str">
        <f>VLOOKUP(O4957,Stock[],5,FALSE)</f>
        <v>BE</v>
      </c>
      <c r="G4957" s="33" t="s">
        <v>4065</v>
      </c>
      <c r="H4957" s="144"/>
      <c r="I4957" s="34" t="s">
        <v>240</v>
      </c>
      <c r="J4957" s="141" t="str">
        <f>VLOOKUP(I4957,Customers[],2,FALSE)</f>
        <v>လွင်</v>
      </c>
      <c r="K4957" s="141" t="str">
        <f>VLOOKUP(I4957,Customers[],4,FALSE)</f>
        <v>Kyukpadaung</v>
      </c>
      <c r="L4957" s="32" t="str">
        <f>VLOOKUP(Table85[[#This Row],[CustomerID]],Table!H:K,3,0)</f>
        <v>ကျောက်ပန်းတောင်း</v>
      </c>
      <c r="M4957" s="141" t="str">
        <f>VLOOKUP(I4957,Customers[],5,FALSE)</f>
        <v>WholeSales/Contract</v>
      </c>
      <c r="N4957" s="145" t="s">
        <v>10</v>
      </c>
      <c r="O4957" s="37" t="s">
        <v>2465</v>
      </c>
      <c r="P4957" s="141" t="str">
        <f>VLOOKUP(O4957,Stock[],2,FALSE)</f>
        <v>မိုးနဲကွန်ကီး</v>
      </c>
      <c r="Q4957" s="147">
        <f>VLOOKUP(O4957,Stock[],3,FALSE)</f>
        <v>0.64</v>
      </c>
      <c r="R4957" s="147">
        <f>VLOOKUP(O4957,Stock[],4,FALSE)</f>
        <v>14</v>
      </c>
      <c r="S4957" s="146"/>
      <c r="T4957" s="147">
        <f>(DailySales!$S4957/DailySales!$R4957)+DailySales!$U4957</f>
        <v>50</v>
      </c>
      <c r="U4957" s="146">
        <v>50</v>
      </c>
      <c r="V4957" s="148">
        <f>+DailySales!$T4957*DailySales!$R4957</f>
        <v>700</v>
      </c>
      <c r="W4957" s="148">
        <f>+DailySales!$V4957*DailySales!$Q4957</f>
        <v>448</v>
      </c>
      <c r="X4957" s="148">
        <f>VLOOKUP(O4957,Stock[],6,FALSE)</f>
        <v>1700</v>
      </c>
      <c r="Y4957" s="148">
        <f>+DailySales!$V4957*DailySales!$X4957</f>
        <v>1190000</v>
      </c>
      <c r="Z4957" s="146"/>
      <c r="AA4957" s="146"/>
      <c r="AB4957" s="146"/>
      <c r="AC4957" s="146"/>
      <c r="AD4957" s="146"/>
      <c r="AE4957" s="149">
        <f>50*350</f>
        <v>17500</v>
      </c>
      <c r="AF4957" s="150"/>
      <c r="AG4957" s="151"/>
      <c r="AH4957" s="150"/>
      <c r="AI4957" s="151"/>
      <c r="AJ4957" s="150"/>
      <c r="AK4957" s="151"/>
      <c r="AL4957" s="34"/>
      <c r="AM4957" s="39"/>
      <c r="AN495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1207500</v>
      </c>
    </row>
    <row r="4958" spans="1:40" ht="19.5" customHeight="1" x14ac:dyDescent="0.25">
      <c r="A4958" s="141">
        <f t="shared" ref="A4958:A4966" si="922">YEAR(C4958)</f>
        <v>2026</v>
      </c>
      <c r="B4958" s="141">
        <f t="shared" ref="B4958:B4966" si="923">MONTH(C4958)</f>
        <v>3</v>
      </c>
      <c r="C4958" s="154">
        <v>46085</v>
      </c>
      <c r="D4958" s="142">
        <f t="shared" ref="D4958:D4966" ca="1" si="924">TODAY()</f>
        <v>46097</v>
      </c>
      <c r="E4958" s="142" t="str">
        <f t="shared" ref="E4958:E4966" ca="1" si="925">DATEDIF(C4958,D4958,"M")&amp;"-Months"</f>
        <v>0-Months</v>
      </c>
      <c r="F4958" s="142" t="str">
        <f>VLOOKUP(O4958,Stock[],5,FALSE)</f>
        <v>BE</v>
      </c>
      <c r="G4958" s="33" t="s">
        <v>4065</v>
      </c>
      <c r="H4958" s="144"/>
      <c r="I4958" s="34" t="s">
        <v>240</v>
      </c>
      <c r="J4958" s="141" t="str">
        <f>VLOOKUP(I4958,Customers[],2,FALSE)</f>
        <v>လွင်</v>
      </c>
      <c r="K4958" s="141" t="str">
        <f>VLOOKUP(I4958,Customers[],4,FALSE)</f>
        <v>Kyukpadaung</v>
      </c>
      <c r="L4958" s="32" t="str">
        <f>VLOOKUP(Table85[[#This Row],[CustomerID]],Table!H:K,3,0)</f>
        <v>ကျောက်ပန်းတောင်း</v>
      </c>
      <c r="M4958" s="141" t="str">
        <f>VLOOKUP(I4958,Customers[],5,FALSE)</f>
        <v>WholeSales/Contract</v>
      </c>
      <c r="N4958" s="145" t="s">
        <v>10</v>
      </c>
      <c r="O4958" s="37" t="s">
        <v>223</v>
      </c>
      <c r="P4958" s="141" t="str">
        <f>VLOOKUP(O4958,Stock[],2,FALSE)</f>
        <v>ချယ်ရီအရက်သန့်ကော် (.6Ltr)</v>
      </c>
      <c r="Q4958" s="147">
        <f>VLOOKUP(O4958,Stock[],3,FALSE)</f>
        <v>0.6</v>
      </c>
      <c r="R4958" s="147">
        <f>VLOOKUP(O4958,Stock[],4,FALSE)</f>
        <v>24</v>
      </c>
      <c r="S4958" s="146"/>
      <c r="T4958" s="147">
        <f>(DailySales!$S4958/DailySales!$R4958)+DailySales!$U4958</f>
        <v>50</v>
      </c>
      <c r="U4958" s="146">
        <v>50</v>
      </c>
      <c r="V4958" s="148">
        <f>+DailySales!$T4958*DailySales!$R4958</f>
        <v>1200</v>
      </c>
      <c r="W4958" s="148">
        <f>+DailySales!$V4958*DailySales!$Q4958</f>
        <v>720</v>
      </c>
      <c r="X4958" s="148">
        <f>VLOOKUP(O4958,Stock[],6,FALSE)</f>
        <v>875</v>
      </c>
      <c r="Y4958" s="148">
        <f>+DailySales!$V4958*DailySales!$X4958</f>
        <v>1050000</v>
      </c>
      <c r="Z4958" s="146"/>
      <c r="AA4958" s="146"/>
      <c r="AB4958" s="146"/>
      <c r="AC4958" s="146"/>
      <c r="AD4958" s="146"/>
      <c r="AE4958" s="149"/>
      <c r="AF4958" s="150"/>
      <c r="AG4958" s="151"/>
      <c r="AH4958" s="150"/>
      <c r="AI4958" s="151"/>
      <c r="AJ4958" s="150"/>
      <c r="AK4958" s="151"/>
      <c r="AL4958" s="34"/>
      <c r="AM4958" s="39"/>
      <c r="AN495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1050000</v>
      </c>
    </row>
    <row r="4959" spans="1:40" ht="19.5" customHeight="1" x14ac:dyDescent="0.25">
      <c r="A4959" s="141">
        <f t="shared" si="922"/>
        <v>2026</v>
      </c>
      <c r="B4959" s="141">
        <f t="shared" si="923"/>
        <v>3</v>
      </c>
      <c r="C4959" s="154">
        <v>46085</v>
      </c>
      <c r="D4959" s="142">
        <f t="shared" ca="1" si="924"/>
        <v>46097</v>
      </c>
      <c r="E4959" s="142" t="str">
        <f t="shared" ca="1" si="925"/>
        <v>0-Months</v>
      </c>
      <c r="F4959" s="142" t="str">
        <f>VLOOKUP(O4959,Stock[],5,FALSE)</f>
        <v>BE</v>
      </c>
      <c r="G4959" s="33" t="s">
        <v>4066</v>
      </c>
      <c r="H4959" s="144"/>
      <c r="I4959" s="34" t="s">
        <v>235</v>
      </c>
      <c r="J4959" s="141" t="str">
        <f>VLOOKUP(I4959,Customers[],2,FALSE)</f>
        <v>ကျော်ကြား</v>
      </c>
      <c r="K4959" s="141" t="str">
        <f>VLOOKUP(I4959,Customers[],4,FALSE)</f>
        <v>Mahlaing</v>
      </c>
      <c r="L4959" s="32" t="str">
        <f>VLOOKUP(Table85[[#This Row],[CustomerID]],Table!H:K,3,0)</f>
        <v>မလှိုင်</v>
      </c>
      <c r="M4959" s="141" t="str">
        <f>VLOOKUP(I4959,Customers[],5,FALSE)</f>
        <v>WholeSales/Contract</v>
      </c>
      <c r="N4959" s="145" t="s">
        <v>10</v>
      </c>
      <c r="O4959" s="37" t="s">
        <v>209</v>
      </c>
      <c r="P4959" s="141" t="str">
        <f>VLOOKUP(O4959,Stock[],2,FALSE)</f>
        <v>ဇေယျဝတီ Red</v>
      </c>
      <c r="Q4959" s="147">
        <f>VLOOKUP(O4959,Stock[],3,FALSE)</f>
        <v>0.64</v>
      </c>
      <c r="R4959" s="147">
        <f>VLOOKUP(O4959,Stock[],4,FALSE)</f>
        <v>14</v>
      </c>
      <c r="S4959" s="146"/>
      <c r="T4959" s="147">
        <f>(DailySales!$S4959/DailySales!$R4959)+DailySales!$U4959</f>
        <v>100</v>
      </c>
      <c r="U4959" s="146">
        <v>100</v>
      </c>
      <c r="V4959" s="148">
        <f>+DailySales!$T4959*DailySales!$R4959</f>
        <v>1400</v>
      </c>
      <c r="W4959" s="148">
        <f>+DailySales!$V4959*DailySales!$Q4959</f>
        <v>896</v>
      </c>
      <c r="X4959" s="148">
        <f>VLOOKUP(O4959,Stock[],6,FALSE)</f>
        <v>1330</v>
      </c>
      <c r="Y4959" s="148">
        <f>+DailySales!$V4959*DailySales!$X4959</f>
        <v>1862000</v>
      </c>
      <c r="Z4959" s="146"/>
      <c r="AA4959" s="146"/>
      <c r="AB4959" s="146"/>
      <c r="AC4959" s="146"/>
      <c r="AD4959" s="146"/>
      <c r="AE4959" s="149"/>
      <c r="AF4959" s="150"/>
      <c r="AG4959" s="151"/>
      <c r="AH4959" s="150"/>
      <c r="AI4959" s="151"/>
      <c r="AJ4959" s="150">
        <v>46088</v>
      </c>
      <c r="AK4959" s="151">
        <v>1862000</v>
      </c>
      <c r="AL4959" s="34"/>
      <c r="AM4959" s="39"/>
      <c r="AN495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60" spans="1:40" ht="19.5" customHeight="1" x14ac:dyDescent="0.25">
      <c r="A4960" s="141">
        <f t="shared" si="922"/>
        <v>2026</v>
      </c>
      <c r="B4960" s="141">
        <f t="shared" si="923"/>
        <v>3</v>
      </c>
      <c r="C4960" s="154">
        <v>46085</v>
      </c>
      <c r="D4960" s="142">
        <f t="shared" ca="1" si="924"/>
        <v>46097</v>
      </c>
      <c r="E4960" s="142" t="str">
        <f t="shared" ca="1" si="925"/>
        <v>0-Months</v>
      </c>
      <c r="F4960" s="142" t="str">
        <f>VLOOKUP(O4960,Stock[],5,FALSE)</f>
        <v>BE</v>
      </c>
      <c r="G4960" s="33" t="s">
        <v>4066</v>
      </c>
      <c r="H4960" s="144"/>
      <c r="I4960" s="34" t="s">
        <v>235</v>
      </c>
      <c r="J4960" s="141" t="str">
        <f>VLOOKUP(I4960,Customers[],2,FALSE)</f>
        <v>ကျော်ကြား</v>
      </c>
      <c r="K4960" s="141" t="str">
        <f>VLOOKUP(I4960,Customers[],4,FALSE)</f>
        <v>Mahlaing</v>
      </c>
      <c r="L4960" s="32" t="str">
        <f>VLOOKUP(Table85[[#This Row],[CustomerID]],Table!H:K,3,0)</f>
        <v>မလှိုင်</v>
      </c>
      <c r="M4960" s="141" t="str">
        <f>VLOOKUP(I4960,Customers[],5,FALSE)</f>
        <v>WholeSales/Contract</v>
      </c>
      <c r="N4960" s="145" t="s">
        <v>10</v>
      </c>
      <c r="O4960" s="37" t="s">
        <v>214</v>
      </c>
      <c r="P4960" s="141" t="str">
        <f>VLOOKUP(O4960,Stock[],2,FALSE)</f>
        <v>ကောင်းကြည်</v>
      </c>
      <c r="Q4960" s="147">
        <f>VLOOKUP(O4960,Stock[],3,FALSE)</f>
        <v>0.64</v>
      </c>
      <c r="R4960" s="147">
        <f>VLOOKUP(O4960,Stock[],4,FALSE)</f>
        <v>14</v>
      </c>
      <c r="S4960" s="146"/>
      <c r="T4960" s="147">
        <f>(DailySales!$S4960/DailySales!$R4960)+DailySales!$U4960</f>
        <v>50</v>
      </c>
      <c r="U4960" s="146">
        <v>50</v>
      </c>
      <c r="V4960" s="148">
        <f>+DailySales!$T4960*DailySales!$R4960</f>
        <v>700</v>
      </c>
      <c r="W4960" s="148">
        <f>+DailySales!$V4960*DailySales!$Q4960</f>
        <v>448</v>
      </c>
      <c r="X4960" s="148">
        <f>VLOOKUP(O4960,Stock[],6,FALSE)</f>
        <v>1330</v>
      </c>
      <c r="Y4960" s="148">
        <f>+DailySales!$V4960*DailySales!$X4960</f>
        <v>931000</v>
      </c>
      <c r="Z4960" s="146"/>
      <c r="AA4960" s="146"/>
      <c r="AB4960" s="146"/>
      <c r="AC4960" s="146"/>
      <c r="AD4960" s="146"/>
      <c r="AE4960" s="149"/>
      <c r="AF4960" s="150"/>
      <c r="AG4960" s="151"/>
      <c r="AH4960" s="150"/>
      <c r="AI4960" s="151"/>
      <c r="AJ4960" s="150">
        <v>46088</v>
      </c>
      <c r="AK4960" s="151">
        <v>916300</v>
      </c>
      <c r="AL4960" s="34"/>
      <c r="AM4960" s="39"/>
      <c r="AN496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14700</v>
      </c>
    </row>
    <row r="4961" spans="1:40" ht="19.5" customHeight="1" x14ac:dyDescent="0.25">
      <c r="A4961" s="141">
        <f t="shared" si="922"/>
        <v>2026</v>
      </c>
      <c r="B4961" s="141">
        <f t="shared" si="923"/>
        <v>3</v>
      </c>
      <c r="C4961" s="154">
        <v>46085</v>
      </c>
      <c r="D4961" s="142">
        <f t="shared" ca="1" si="924"/>
        <v>46097</v>
      </c>
      <c r="E4961" s="142" t="str">
        <f t="shared" ca="1" si="925"/>
        <v>0-Months</v>
      </c>
      <c r="F4961" s="142" t="str">
        <f>VLOOKUP(O4961,Stock[],5,FALSE)</f>
        <v>BE</v>
      </c>
      <c r="G4961" s="33" t="s">
        <v>4067</v>
      </c>
      <c r="H4961" s="144"/>
      <c r="I4961" s="34" t="s">
        <v>189</v>
      </c>
      <c r="J4961" s="141" t="str">
        <f>VLOOKUP(I4961,Customers[],2,FALSE)</f>
        <v>ရွှေမြင်း(ကျော်ကြား)</v>
      </c>
      <c r="K4961" s="141" t="str">
        <f>VLOOKUP(I4961,Customers[],4,FALSE)</f>
        <v>Mahlaing</v>
      </c>
      <c r="L4961" s="32" t="str">
        <f>VLOOKUP(Table85[[#This Row],[CustomerID]],Table!H:K,3,0)</f>
        <v>မလှိုင်</v>
      </c>
      <c r="M4961" s="141" t="str">
        <f>VLOOKUP(I4961,Customers[],5,FALSE)</f>
        <v>WholeSales/Contract</v>
      </c>
      <c r="N4961" s="145" t="s">
        <v>10</v>
      </c>
      <c r="O4961" s="37" t="s">
        <v>240</v>
      </c>
      <c r="P4961" s="141" t="str">
        <f>VLOOKUP(O4961,Stock[],2,FALSE)</f>
        <v>သံပုရာအရက်</v>
      </c>
      <c r="Q4961" s="147">
        <f>VLOOKUP(O4961,Stock[],3,FALSE)</f>
        <v>0.64</v>
      </c>
      <c r="R4961" s="147">
        <f>VLOOKUP(O4961,Stock[],4,FALSE)</f>
        <v>14</v>
      </c>
      <c r="S4961" s="146"/>
      <c r="T4961" s="147">
        <f>(DailySales!$S4961/DailySales!$R4961)+DailySales!$U4961</f>
        <v>50</v>
      </c>
      <c r="U4961" s="146">
        <v>50</v>
      </c>
      <c r="V4961" s="148">
        <f>+DailySales!$T4961*DailySales!$R4961</f>
        <v>700</v>
      </c>
      <c r="W4961" s="148">
        <f>+DailySales!$V4961*DailySales!$Q4961</f>
        <v>448</v>
      </c>
      <c r="X4961" s="148">
        <f>VLOOKUP(O4961,Stock[],6,FALSE)</f>
        <v>1330</v>
      </c>
      <c r="Y4961" s="148">
        <f>+DailySales!$V4961*DailySales!$X4961</f>
        <v>931000</v>
      </c>
      <c r="Z4961" s="146"/>
      <c r="AA4961" s="146"/>
      <c r="AB4961" s="146"/>
      <c r="AC4961" s="146"/>
      <c r="AD4961" s="146"/>
      <c r="AE4961" s="149"/>
      <c r="AF4961" s="150"/>
      <c r="AG4961" s="151"/>
      <c r="AH4961" s="150"/>
      <c r="AI4961" s="151"/>
      <c r="AJ4961" s="150"/>
      <c r="AK4961" s="151"/>
      <c r="AL4961" s="34"/>
      <c r="AM4961" s="39"/>
      <c r="AN496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931000</v>
      </c>
    </row>
    <row r="4962" spans="1:40" ht="19.5" customHeight="1" x14ac:dyDescent="0.25">
      <c r="A4962" s="141">
        <f t="shared" si="922"/>
        <v>2026</v>
      </c>
      <c r="B4962" s="141">
        <f t="shared" si="923"/>
        <v>3</v>
      </c>
      <c r="C4962" s="154">
        <v>46085</v>
      </c>
      <c r="D4962" s="142">
        <f t="shared" ca="1" si="924"/>
        <v>46097</v>
      </c>
      <c r="E4962" s="142" t="str">
        <f t="shared" ca="1" si="925"/>
        <v>0-Months</v>
      </c>
      <c r="F4962" s="142" t="str">
        <f>VLOOKUP(O4962,Stock[],5,FALSE)</f>
        <v>BE</v>
      </c>
      <c r="G4962" s="33" t="s">
        <v>4067</v>
      </c>
      <c r="H4962" s="144"/>
      <c r="I4962" s="34" t="s">
        <v>189</v>
      </c>
      <c r="J4962" s="141" t="str">
        <f>VLOOKUP(I4962,Customers[],2,FALSE)</f>
        <v>ရွှေမြင်း(ကျော်ကြား)</v>
      </c>
      <c r="K4962" s="141" t="str">
        <f>VLOOKUP(I4962,Customers[],4,FALSE)</f>
        <v>Mahlaing</v>
      </c>
      <c r="L4962" s="32" t="str">
        <f>VLOOKUP(Table85[[#This Row],[CustomerID]],Table!H:K,3,0)</f>
        <v>မလှိုင်</v>
      </c>
      <c r="M4962" s="141" t="str">
        <f>VLOOKUP(I4962,Customers[],5,FALSE)</f>
        <v>WholeSales/Contract</v>
      </c>
      <c r="N4962" s="145" t="s">
        <v>10</v>
      </c>
      <c r="O4962" s="37" t="s">
        <v>217</v>
      </c>
      <c r="P4962" s="141" t="str">
        <f>VLOOKUP(O4962,Stock[],2,FALSE)</f>
        <v>လိမ္မော်ဖြူ</v>
      </c>
      <c r="Q4962" s="147">
        <f>VLOOKUP(O4962,Stock[],3,FALSE)</f>
        <v>0.64</v>
      </c>
      <c r="R4962" s="147">
        <f>VLOOKUP(O4962,Stock[],4,FALSE)</f>
        <v>24</v>
      </c>
      <c r="S4962" s="146"/>
      <c r="T4962" s="147">
        <f>(DailySales!$S4962/DailySales!$R4962)+DailySales!$U4962</f>
        <v>100</v>
      </c>
      <c r="U4962" s="146">
        <v>100</v>
      </c>
      <c r="V4962" s="148">
        <f>+DailySales!$T4962*DailySales!$R4962</f>
        <v>2400</v>
      </c>
      <c r="W4962" s="148">
        <f>+DailySales!$V4962*DailySales!$Q4962</f>
        <v>1536</v>
      </c>
      <c r="X4962" s="148">
        <f>VLOOKUP(O4962,Stock[],6,FALSE)</f>
        <v>1330</v>
      </c>
      <c r="Y4962" s="148">
        <f>+DailySales!$V4962*DailySales!$X4962</f>
        <v>3192000</v>
      </c>
      <c r="Z4962" s="146"/>
      <c r="AA4962" s="146"/>
      <c r="AB4962" s="146"/>
      <c r="AC4962" s="146"/>
      <c r="AD4962" s="146"/>
      <c r="AE4962" s="149"/>
      <c r="AF4962" s="150"/>
      <c r="AG4962" s="151"/>
      <c r="AH4962" s="150"/>
      <c r="AI4962" s="151"/>
      <c r="AJ4962" s="150"/>
      <c r="AK4962" s="151"/>
      <c r="AL4962" s="34"/>
      <c r="AM4962" s="39"/>
      <c r="AN496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3192000</v>
      </c>
    </row>
    <row r="4963" spans="1:40" ht="19.5" customHeight="1" x14ac:dyDescent="0.25">
      <c r="A4963" s="141">
        <f t="shared" si="922"/>
        <v>2026</v>
      </c>
      <c r="B4963" s="141">
        <f t="shared" si="923"/>
        <v>3</v>
      </c>
      <c r="C4963" s="154">
        <v>46085</v>
      </c>
      <c r="D4963" s="142">
        <f t="shared" ca="1" si="924"/>
        <v>46097</v>
      </c>
      <c r="E4963" s="142" t="str">
        <f t="shared" ca="1" si="925"/>
        <v>0-Months</v>
      </c>
      <c r="F4963" s="142" t="str">
        <f>VLOOKUP(O4963,Stock[],5,FALSE)</f>
        <v>BE</v>
      </c>
      <c r="G4963" s="33" t="s">
        <v>4067</v>
      </c>
      <c r="H4963" s="144"/>
      <c r="I4963" s="34" t="s">
        <v>189</v>
      </c>
      <c r="J4963" s="141" t="str">
        <f>VLOOKUP(I4963,Customers[],2,FALSE)</f>
        <v>ရွှေမြင်း(ကျော်ကြား)</v>
      </c>
      <c r="K4963" s="141" t="str">
        <f>VLOOKUP(I4963,Customers[],4,FALSE)</f>
        <v>Mahlaing</v>
      </c>
      <c r="L4963" s="32" t="str">
        <f>VLOOKUP(Table85[[#This Row],[CustomerID]],Table!H:K,3,0)</f>
        <v>မလှိုင်</v>
      </c>
      <c r="M4963" s="141" t="str">
        <f>VLOOKUP(I4963,Customers[],5,FALSE)</f>
        <v>WholeSales/Contract</v>
      </c>
      <c r="N4963" s="145" t="s">
        <v>10</v>
      </c>
      <c r="O4963" s="37" t="s">
        <v>216</v>
      </c>
      <c r="P4963" s="141" t="str">
        <f>VLOOKUP(O4963,Stock[],2,FALSE)</f>
        <v>ဒဂုံအရက်သန့်</v>
      </c>
      <c r="Q4963" s="147">
        <f>VLOOKUP(O4963,Stock[],3,FALSE)</f>
        <v>0.64</v>
      </c>
      <c r="R4963" s="147">
        <f>VLOOKUP(O4963,Stock[],4,FALSE)</f>
        <v>14</v>
      </c>
      <c r="S4963" s="146"/>
      <c r="T4963" s="147">
        <f>(DailySales!$S4963/DailySales!$R4963)+DailySales!$U4963</f>
        <v>30</v>
      </c>
      <c r="U4963" s="146">
        <v>30</v>
      </c>
      <c r="V4963" s="148">
        <f>+DailySales!$T4963*DailySales!$R4963</f>
        <v>420</v>
      </c>
      <c r="W4963" s="148">
        <f>+DailySales!$V4963*DailySales!$Q4963</f>
        <v>268.8</v>
      </c>
      <c r="X4963" s="148">
        <f>VLOOKUP(O4963,Stock[],6,FALSE)</f>
        <v>1330</v>
      </c>
      <c r="Y4963" s="148">
        <f>+DailySales!$V4963*DailySales!$X4963</f>
        <v>558600</v>
      </c>
      <c r="Z4963" s="146"/>
      <c r="AA4963" s="146"/>
      <c r="AB4963" s="146"/>
      <c r="AC4963" s="146"/>
      <c r="AD4963" s="146"/>
      <c r="AE4963" s="149"/>
      <c r="AF4963" s="150"/>
      <c r="AG4963" s="151"/>
      <c r="AH4963" s="150"/>
      <c r="AI4963" s="151"/>
      <c r="AJ4963" s="150"/>
      <c r="AK4963" s="151"/>
      <c r="AL4963" s="34"/>
      <c r="AM4963" s="39"/>
      <c r="AN496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558600</v>
      </c>
    </row>
    <row r="4964" spans="1:40" ht="19.5" customHeight="1" x14ac:dyDescent="0.25">
      <c r="A4964" s="141">
        <f t="shared" si="922"/>
        <v>2026</v>
      </c>
      <c r="B4964" s="141">
        <f t="shared" si="923"/>
        <v>3</v>
      </c>
      <c r="C4964" s="154">
        <v>46085</v>
      </c>
      <c r="D4964" s="142">
        <f t="shared" ca="1" si="924"/>
        <v>46097</v>
      </c>
      <c r="E4964" s="142" t="str">
        <f t="shared" ca="1" si="925"/>
        <v>0-Months</v>
      </c>
      <c r="F4964" s="142" t="str">
        <f>VLOOKUP(O4964,Stock[],5,FALSE)</f>
        <v>BE</v>
      </c>
      <c r="G4964" s="33" t="s">
        <v>4067</v>
      </c>
      <c r="H4964" s="144"/>
      <c r="I4964" s="34" t="s">
        <v>189</v>
      </c>
      <c r="J4964" s="141" t="str">
        <f>VLOOKUP(I4964,Customers[],2,FALSE)</f>
        <v>ရွှေမြင်း(ကျော်ကြား)</v>
      </c>
      <c r="K4964" s="141" t="str">
        <f>VLOOKUP(I4964,Customers[],4,FALSE)</f>
        <v>Mahlaing</v>
      </c>
      <c r="L4964" s="32" t="str">
        <f>VLOOKUP(Table85[[#This Row],[CustomerID]],Table!H:K,3,0)</f>
        <v>မလှိုင်</v>
      </c>
      <c r="M4964" s="141" t="str">
        <f>VLOOKUP(I4964,Customers[],5,FALSE)</f>
        <v>WholeSales/Contract</v>
      </c>
      <c r="N4964" s="145" t="s">
        <v>10</v>
      </c>
      <c r="O4964" s="37" t="s">
        <v>2120</v>
      </c>
      <c r="P4964" s="141" t="str">
        <f>VLOOKUP(O4964,Stock[],2,FALSE)</f>
        <v>ဇေ အရက်သန့်</v>
      </c>
      <c r="Q4964" s="147">
        <f>VLOOKUP(O4964,Stock[],3,FALSE)</f>
        <v>0.64</v>
      </c>
      <c r="R4964" s="147">
        <f>VLOOKUP(O4964,Stock[],4,FALSE)</f>
        <v>14</v>
      </c>
      <c r="S4964" s="146"/>
      <c r="T4964" s="147">
        <f>(DailySales!$S4964/DailySales!$R4964)+DailySales!$U4964</f>
        <v>130</v>
      </c>
      <c r="U4964" s="146">
        <v>130</v>
      </c>
      <c r="V4964" s="148">
        <f>+DailySales!$T4964*DailySales!$R4964</f>
        <v>1820</v>
      </c>
      <c r="W4964" s="148">
        <f>+DailySales!$V4964*DailySales!$Q4964</f>
        <v>1164.8</v>
      </c>
      <c r="X4964" s="148">
        <f>VLOOKUP(O4964,Stock[],6,FALSE)</f>
        <v>1380</v>
      </c>
      <c r="Y4964" s="148">
        <f>+DailySales!$V4964*DailySales!$X4964</f>
        <v>2511600</v>
      </c>
      <c r="Z4964" s="146"/>
      <c r="AA4964" s="146"/>
      <c r="AB4964" s="146"/>
      <c r="AC4964" s="146"/>
      <c r="AD4964" s="146"/>
      <c r="AE4964" s="149"/>
      <c r="AF4964" s="150"/>
      <c r="AG4964" s="151"/>
      <c r="AH4964" s="150"/>
      <c r="AI4964" s="151"/>
      <c r="AJ4964" s="150"/>
      <c r="AK4964" s="151"/>
      <c r="AL4964" s="34"/>
      <c r="AM4964" s="39"/>
      <c r="AN496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2511600</v>
      </c>
    </row>
    <row r="4965" spans="1:40" ht="19.5" customHeight="1" x14ac:dyDescent="0.25">
      <c r="A4965" s="141">
        <f t="shared" si="922"/>
        <v>2026</v>
      </c>
      <c r="B4965" s="141">
        <f t="shared" si="923"/>
        <v>3</v>
      </c>
      <c r="C4965" s="154">
        <v>46085</v>
      </c>
      <c r="D4965" s="142">
        <f t="shared" ca="1" si="924"/>
        <v>46097</v>
      </c>
      <c r="E4965" s="142" t="str">
        <f t="shared" ca="1" si="925"/>
        <v>0-Months</v>
      </c>
      <c r="F4965" s="142" t="str">
        <f>VLOOKUP(O4965,Stock[],5,FALSE)</f>
        <v>BE</v>
      </c>
      <c r="G4965" s="33" t="s">
        <v>4068</v>
      </c>
      <c r="H4965" s="144"/>
      <c r="I4965" s="34" t="s">
        <v>1754</v>
      </c>
      <c r="J4965" s="141" t="str">
        <f>VLOOKUP(I4965,Customers[],2,FALSE)</f>
        <v>စစ်ဆေးရေးဂိတ်လက်ဆောင်</v>
      </c>
      <c r="K4965" s="141">
        <f>VLOOKUP(I4965,Customers[],4,FALSE)</f>
        <v>0</v>
      </c>
      <c r="L4965" s="32">
        <f>VLOOKUP(Table85[[#This Row],[CustomerID]],Table!H:K,3,0)</f>
        <v>0</v>
      </c>
      <c r="M4965" s="141">
        <f>VLOOKUP(I4965,Customers[],5,FALSE)</f>
        <v>0</v>
      </c>
      <c r="N4965" s="145" t="s">
        <v>1751</v>
      </c>
      <c r="O4965" s="37" t="s">
        <v>217</v>
      </c>
      <c r="P4965" s="141" t="str">
        <f>VLOOKUP(O4965,Stock[],2,FALSE)</f>
        <v>လိမ္မော်ဖြူ</v>
      </c>
      <c r="Q4965" s="147">
        <f>VLOOKUP(O4965,Stock[],3,FALSE)</f>
        <v>0.64</v>
      </c>
      <c r="R4965" s="147">
        <f>VLOOKUP(O4965,Stock[],4,FALSE)</f>
        <v>24</v>
      </c>
      <c r="S4965" s="146">
        <v>14</v>
      </c>
      <c r="T4965" s="147">
        <f>(DailySales!$S4965/DailySales!$R4965)+DailySales!$U4965</f>
        <v>0.58333333333333337</v>
      </c>
      <c r="U4965" s="146"/>
      <c r="V4965" s="148">
        <f>+DailySales!$T4965*DailySales!$R4965</f>
        <v>14</v>
      </c>
      <c r="W4965" s="148">
        <f>+DailySales!$V4965*DailySales!$Q4965</f>
        <v>8.9600000000000009</v>
      </c>
      <c r="X4965" s="148">
        <f>VLOOKUP(O4965,Stock[],6,FALSE)</f>
        <v>1330</v>
      </c>
      <c r="Y4965" s="148">
        <f>+DailySales!$V4965*DailySales!$X4965</f>
        <v>18620</v>
      </c>
      <c r="Z4965" s="146"/>
      <c r="AA4965" s="146"/>
      <c r="AB4965" s="146"/>
      <c r="AC4965" s="146"/>
      <c r="AD4965" s="146"/>
      <c r="AE4965" s="149"/>
      <c r="AF4965" s="150">
        <v>46085</v>
      </c>
      <c r="AG4965" s="151">
        <v>18620</v>
      </c>
      <c r="AH4965" s="150"/>
      <c r="AI4965" s="151"/>
      <c r="AJ4965" s="150"/>
      <c r="AK4965" s="151"/>
      <c r="AL4965" s="34"/>
      <c r="AM4965" s="39"/>
      <c r="AN496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66" spans="1:40" ht="19.5" customHeight="1" x14ac:dyDescent="0.25">
      <c r="A4966" s="141">
        <f t="shared" si="922"/>
        <v>2026</v>
      </c>
      <c r="B4966" s="141">
        <f t="shared" si="923"/>
        <v>3</v>
      </c>
      <c r="C4966" s="154">
        <v>46085</v>
      </c>
      <c r="D4966" s="142">
        <f t="shared" ca="1" si="924"/>
        <v>46097</v>
      </c>
      <c r="E4966" s="142" t="str">
        <f t="shared" ca="1" si="925"/>
        <v>0-Months</v>
      </c>
      <c r="F4966" s="142" t="str">
        <f>VLOOKUP(O4966,Stock[],5,FALSE)</f>
        <v>BE</v>
      </c>
      <c r="G4966" s="33" t="s">
        <v>4069</v>
      </c>
      <c r="H4966" s="144"/>
      <c r="I4966" s="34" t="s">
        <v>201</v>
      </c>
      <c r="J4966" s="141" t="str">
        <f>VLOOKUP(I4966,Customers[],2,FALSE)</f>
        <v>ဦးအောင်မိုး(ကောင်းသန့်)</v>
      </c>
      <c r="K4966" s="141" t="str">
        <f>VLOOKUP(I4966,Customers[],4,FALSE)</f>
        <v>Meiktila</v>
      </c>
      <c r="L4966" s="32" t="str">
        <f>VLOOKUP(Table85[[#This Row],[CustomerID]],Table!H:K,3,0)</f>
        <v>မိတ္ထီလာ</v>
      </c>
      <c r="M4966" s="141" t="str">
        <f>VLOOKUP(I4966,Customers[],5,FALSE)</f>
        <v>WholeSales/Contract</v>
      </c>
      <c r="N4966" s="145" t="s">
        <v>10</v>
      </c>
      <c r="O4966" s="37" t="s">
        <v>240</v>
      </c>
      <c r="P4966" s="141" t="str">
        <f>VLOOKUP(O4966,Stock[],2,FALSE)</f>
        <v>သံပုရာအရက်</v>
      </c>
      <c r="Q4966" s="147">
        <f>VLOOKUP(O4966,Stock[],3,FALSE)</f>
        <v>0.64</v>
      </c>
      <c r="R4966" s="147">
        <f>VLOOKUP(O4966,Stock[],4,FALSE)</f>
        <v>14</v>
      </c>
      <c r="S4966" s="146"/>
      <c r="T4966" s="147">
        <f>(DailySales!$S4966/DailySales!$R4966)+DailySales!$U4966</f>
        <v>20</v>
      </c>
      <c r="U4966" s="146">
        <v>20</v>
      </c>
      <c r="V4966" s="148">
        <f>+DailySales!$T4966*DailySales!$R4966</f>
        <v>280</v>
      </c>
      <c r="W4966" s="148">
        <f>+DailySales!$V4966*DailySales!$Q4966</f>
        <v>179.20000000000002</v>
      </c>
      <c r="X4966" s="148">
        <f>VLOOKUP(O4966,Stock[],6,FALSE)</f>
        <v>1330</v>
      </c>
      <c r="Y4966" s="148">
        <f>+DailySales!$V4966*DailySales!$X4966</f>
        <v>372400</v>
      </c>
      <c r="Z4966" s="146"/>
      <c r="AA4966" s="146"/>
      <c r="AB4966" s="146"/>
      <c r="AC4966" s="146"/>
      <c r="AD4966" s="146"/>
      <c r="AE4966" s="149"/>
      <c r="AF4966" s="150"/>
      <c r="AG4966" s="151"/>
      <c r="AH4966" s="150">
        <v>46085</v>
      </c>
      <c r="AI4966" s="151">
        <v>372400</v>
      </c>
      <c r="AJ4966" s="150"/>
      <c r="AK4966" s="151"/>
      <c r="AL4966" s="34"/>
      <c r="AM4966" s="39"/>
      <c r="AN496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67" spans="1:40" ht="19.5" customHeight="1" x14ac:dyDescent="0.25">
      <c r="A4967" s="141">
        <f t="shared" ref="A4967:A4975" si="926">YEAR(C4967)</f>
        <v>2026</v>
      </c>
      <c r="B4967" s="141">
        <f t="shared" ref="B4967:B4975" si="927">MONTH(C4967)</f>
        <v>3</v>
      </c>
      <c r="C4967" s="154">
        <v>46085</v>
      </c>
      <c r="D4967" s="142">
        <f t="shared" ref="D4967:D4975" ca="1" si="928">TODAY()</f>
        <v>46097</v>
      </c>
      <c r="E4967" s="142" t="str">
        <f t="shared" ref="E4967:E4975" ca="1" si="929">DATEDIF(C4967,D4967,"M")&amp;"-Months"</f>
        <v>0-Months</v>
      </c>
      <c r="F4967" s="142" t="str">
        <f>VLOOKUP(O4967,Stock[],5,FALSE)</f>
        <v>BE</v>
      </c>
      <c r="G4967" s="33" t="s">
        <v>4069</v>
      </c>
      <c r="H4967" s="144"/>
      <c r="I4967" s="34" t="s">
        <v>201</v>
      </c>
      <c r="J4967" s="141" t="str">
        <f>VLOOKUP(I4967,Customers[],2,FALSE)</f>
        <v>ဦးအောင်မိုး(ကောင်းသန့်)</v>
      </c>
      <c r="K4967" s="141" t="str">
        <f>VLOOKUP(I4967,Customers[],4,FALSE)</f>
        <v>Meiktila</v>
      </c>
      <c r="L4967" s="32" t="str">
        <f>VLOOKUP(Table85[[#This Row],[CustomerID]],Table!H:K,3,0)</f>
        <v>မိတ္ထီလာ</v>
      </c>
      <c r="M4967" s="141" t="str">
        <f>VLOOKUP(I4967,Customers[],5,FALSE)</f>
        <v>WholeSales/Contract</v>
      </c>
      <c r="N4967" s="145" t="s">
        <v>10</v>
      </c>
      <c r="O4967" s="37" t="s">
        <v>220</v>
      </c>
      <c r="P4967" s="141" t="str">
        <f>VLOOKUP(O4967,Stock[],2,FALSE)</f>
        <v>မြန်မာရှောက်ပျား</v>
      </c>
      <c r="Q4967" s="147">
        <f>VLOOKUP(O4967,Stock[],3,FALSE)</f>
        <v>0.64</v>
      </c>
      <c r="R4967" s="147">
        <f>VLOOKUP(O4967,Stock[],4,FALSE)</f>
        <v>14</v>
      </c>
      <c r="S4967" s="146"/>
      <c r="T4967" s="147">
        <f>(DailySales!$S4967/DailySales!$R4967)+DailySales!$U4967</f>
        <v>20</v>
      </c>
      <c r="U4967" s="146">
        <v>20</v>
      </c>
      <c r="V4967" s="148">
        <f>+DailySales!$T4967*DailySales!$R4967</f>
        <v>280</v>
      </c>
      <c r="W4967" s="148">
        <f>+DailySales!$V4967*DailySales!$Q4967</f>
        <v>179.20000000000002</v>
      </c>
      <c r="X4967" s="148">
        <f>VLOOKUP(O4967,Stock[],6,FALSE)</f>
        <v>1370</v>
      </c>
      <c r="Y4967" s="148">
        <f>+DailySales!$V4967*DailySales!$X4967</f>
        <v>383600</v>
      </c>
      <c r="Z4967" s="146"/>
      <c r="AA4967" s="146"/>
      <c r="AB4967" s="146"/>
      <c r="AC4967" s="146"/>
      <c r="AD4967" s="146"/>
      <c r="AE4967" s="149"/>
      <c r="AF4967" s="150"/>
      <c r="AG4967" s="151"/>
      <c r="AH4967" s="150">
        <v>46085</v>
      </c>
      <c r="AI4967" s="151">
        <v>383600</v>
      </c>
      <c r="AJ4967" s="150"/>
      <c r="AK4967" s="151"/>
      <c r="AL4967" s="34"/>
      <c r="AM4967" s="39"/>
      <c r="AN496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68" spans="1:40" ht="19.5" customHeight="1" x14ac:dyDescent="0.25">
      <c r="A4968" s="141">
        <f t="shared" si="926"/>
        <v>2026</v>
      </c>
      <c r="B4968" s="141">
        <f t="shared" si="927"/>
        <v>3</v>
      </c>
      <c r="C4968" s="154">
        <v>46085</v>
      </c>
      <c r="D4968" s="142">
        <f t="shared" ca="1" si="928"/>
        <v>46097</v>
      </c>
      <c r="E4968" s="142" t="str">
        <f t="shared" ca="1" si="929"/>
        <v>0-Months</v>
      </c>
      <c r="F4968" s="142" t="str">
        <f>VLOOKUP(O4968,Stock[],5,FALSE)</f>
        <v>BE</v>
      </c>
      <c r="G4968" s="33" t="s">
        <v>4069</v>
      </c>
      <c r="H4968" s="144"/>
      <c r="I4968" s="34" t="s">
        <v>201</v>
      </c>
      <c r="J4968" s="141" t="str">
        <f>VLOOKUP(I4968,Customers[],2,FALSE)</f>
        <v>ဦးအောင်မိုး(ကောင်းသန့်)</v>
      </c>
      <c r="K4968" s="141" t="str">
        <f>VLOOKUP(I4968,Customers[],4,FALSE)</f>
        <v>Meiktila</v>
      </c>
      <c r="L4968" s="32" t="str">
        <f>VLOOKUP(Table85[[#This Row],[CustomerID]],Table!H:K,3,0)</f>
        <v>မိတ္ထီလာ</v>
      </c>
      <c r="M4968" s="141" t="str">
        <f>VLOOKUP(I4968,Customers[],5,FALSE)</f>
        <v>WholeSales/Contract</v>
      </c>
      <c r="N4968" s="145" t="s">
        <v>10</v>
      </c>
      <c r="O4968" s="37" t="s">
        <v>217</v>
      </c>
      <c r="P4968" s="141" t="str">
        <f>VLOOKUP(O4968,Stock[],2,FALSE)</f>
        <v>လိမ္မော်ဖြူ</v>
      </c>
      <c r="Q4968" s="147">
        <f>VLOOKUP(O4968,Stock[],3,FALSE)</f>
        <v>0.64</v>
      </c>
      <c r="R4968" s="147">
        <f>VLOOKUP(O4968,Stock[],4,FALSE)</f>
        <v>24</v>
      </c>
      <c r="S4968" s="146"/>
      <c r="T4968" s="147">
        <f>(DailySales!$S4968/DailySales!$R4968)+DailySales!$U4968</f>
        <v>40</v>
      </c>
      <c r="U4968" s="146">
        <v>40</v>
      </c>
      <c r="V4968" s="148">
        <f>+DailySales!$T4968*DailySales!$R4968</f>
        <v>960</v>
      </c>
      <c r="W4968" s="148">
        <f>+DailySales!$V4968*DailySales!$Q4968</f>
        <v>614.4</v>
      </c>
      <c r="X4968" s="148">
        <f>VLOOKUP(O4968,Stock[],6,FALSE)</f>
        <v>1330</v>
      </c>
      <c r="Y4968" s="148">
        <f>+DailySales!$V4968*DailySales!$X4968</f>
        <v>1276800</v>
      </c>
      <c r="Z4968" s="146"/>
      <c r="AA4968" s="146"/>
      <c r="AB4968" s="146"/>
      <c r="AC4968" s="146"/>
      <c r="AD4968" s="146"/>
      <c r="AE4968" s="149"/>
      <c r="AF4968" s="150"/>
      <c r="AG4968" s="151"/>
      <c r="AH4968" s="150">
        <v>46085</v>
      </c>
      <c r="AI4968" s="151">
        <v>1276800</v>
      </c>
      <c r="AJ4968" s="150"/>
      <c r="AK4968" s="151"/>
      <c r="AL4968" s="34"/>
      <c r="AM4968" s="39"/>
      <c r="AN496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69" spans="1:40" ht="19.5" customHeight="1" x14ac:dyDescent="0.25">
      <c r="A4969" s="141">
        <f t="shared" si="926"/>
        <v>2026</v>
      </c>
      <c r="B4969" s="141">
        <f t="shared" si="927"/>
        <v>3</v>
      </c>
      <c r="C4969" s="154">
        <v>46085</v>
      </c>
      <c r="D4969" s="142">
        <f t="shared" ca="1" si="928"/>
        <v>46097</v>
      </c>
      <c r="E4969" s="142" t="str">
        <f t="shared" ca="1" si="929"/>
        <v>0-Months</v>
      </c>
      <c r="F4969" s="142" t="str">
        <f>VLOOKUP(O4969,Stock[],5,FALSE)</f>
        <v>BE</v>
      </c>
      <c r="G4969" s="33" t="s">
        <v>4069</v>
      </c>
      <c r="H4969" s="144"/>
      <c r="I4969" s="34" t="s">
        <v>201</v>
      </c>
      <c r="J4969" s="141" t="str">
        <f>VLOOKUP(I4969,Customers[],2,FALSE)</f>
        <v>ဦးအောင်မိုး(ကောင်းသန့်)</v>
      </c>
      <c r="K4969" s="141" t="str">
        <f>VLOOKUP(I4969,Customers[],4,FALSE)</f>
        <v>Meiktila</v>
      </c>
      <c r="L4969" s="32" t="str">
        <f>VLOOKUP(Table85[[#This Row],[CustomerID]],Table!H:K,3,0)</f>
        <v>မိတ္ထီလာ</v>
      </c>
      <c r="M4969" s="141" t="str">
        <f>VLOOKUP(I4969,Customers[],5,FALSE)</f>
        <v>WholeSales/Contract</v>
      </c>
      <c r="N4969" s="145" t="s">
        <v>10</v>
      </c>
      <c r="O4969" s="37" t="s">
        <v>219</v>
      </c>
      <c r="P4969" s="141" t="str">
        <f>VLOOKUP(O4969,Stock[],2,FALSE)</f>
        <v>ကင်းမြီးကောက်</v>
      </c>
      <c r="Q4969" s="147">
        <f>VLOOKUP(O4969,Stock[],3,FALSE)</f>
        <v>0.64</v>
      </c>
      <c r="R4969" s="147">
        <f>VLOOKUP(O4969,Stock[],4,FALSE)</f>
        <v>14</v>
      </c>
      <c r="S4969" s="146"/>
      <c r="T4969" s="147">
        <f>(DailySales!$S4969/DailySales!$R4969)+DailySales!$U4969</f>
        <v>5</v>
      </c>
      <c r="U4969" s="146">
        <v>5</v>
      </c>
      <c r="V4969" s="148">
        <f>+DailySales!$T4969*DailySales!$R4969</f>
        <v>70</v>
      </c>
      <c r="W4969" s="148">
        <f>+DailySales!$V4969*DailySales!$Q4969</f>
        <v>44.800000000000004</v>
      </c>
      <c r="X4969" s="148">
        <f>VLOOKUP(O4969,Stock[],6,FALSE)</f>
        <v>1330</v>
      </c>
      <c r="Y4969" s="148">
        <f>+DailySales!$V4969*DailySales!$X4969</f>
        <v>93100</v>
      </c>
      <c r="Z4969" s="146"/>
      <c r="AA4969" s="146"/>
      <c r="AB4969" s="146"/>
      <c r="AC4969" s="146"/>
      <c r="AD4969" s="146"/>
      <c r="AE4969" s="149"/>
      <c r="AF4969" s="150"/>
      <c r="AG4969" s="151"/>
      <c r="AH4969" s="150">
        <v>46085</v>
      </c>
      <c r="AI4969" s="151">
        <v>93100</v>
      </c>
      <c r="AJ4969" s="150"/>
      <c r="AK4969" s="151"/>
      <c r="AL4969" s="34"/>
      <c r="AM4969" s="39"/>
      <c r="AN496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70" spans="1:40" ht="19.5" customHeight="1" x14ac:dyDescent="0.25">
      <c r="A4970" s="141">
        <f t="shared" si="926"/>
        <v>2026</v>
      </c>
      <c r="B4970" s="141">
        <f t="shared" si="927"/>
        <v>3</v>
      </c>
      <c r="C4970" s="154">
        <v>46085</v>
      </c>
      <c r="D4970" s="142">
        <f t="shared" ca="1" si="928"/>
        <v>46097</v>
      </c>
      <c r="E4970" s="142" t="str">
        <f t="shared" ca="1" si="929"/>
        <v>0-Months</v>
      </c>
      <c r="F4970" s="142" t="str">
        <f>VLOOKUP(O4970,Stock[],5,FALSE)</f>
        <v>BE</v>
      </c>
      <c r="G4970" s="33" t="s">
        <v>4069</v>
      </c>
      <c r="H4970" s="144"/>
      <c r="I4970" s="34" t="s">
        <v>201</v>
      </c>
      <c r="J4970" s="141" t="str">
        <f>VLOOKUP(I4970,Customers[],2,FALSE)</f>
        <v>ဦးအောင်မိုး(ကောင်းသန့်)</v>
      </c>
      <c r="K4970" s="141" t="str">
        <f>VLOOKUP(I4970,Customers[],4,FALSE)</f>
        <v>Meiktila</v>
      </c>
      <c r="L4970" s="32" t="str">
        <f>VLOOKUP(Table85[[#This Row],[CustomerID]],Table!H:K,3,0)</f>
        <v>မိတ္ထီလာ</v>
      </c>
      <c r="M4970" s="141" t="str">
        <f>VLOOKUP(I4970,Customers[],5,FALSE)</f>
        <v>WholeSales/Contract</v>
      </c>
      <c r="N4970" s="145" t="s">
        <v>10</v>
      </c>
      <c r="O4970" s="37" t="s">
        <v>209</v>
      </c>
      <c r="P4970" s="141" t="str">
        <f>VLOOKUP(O4970,Stock[],2,FALSE)</f>
        <v>ဇေယျဝတီ Red</v>
      </c>
      <c r="Q4970" s="147">
        <f>VLOOKUP(O4970,Stock[],3,FALSE)</f>
        <v>0.64</v>
      </c>
      <c r="R4970" s="147">
        <f>VLOOKUP(O4970,Stock[],4,FALSE)</f>
        <v>14</v>
      </c>
      <c r="S4970" s="146"/>
      <c r="T4970" s="147">
        <f>(DailySales!$S4970/DailySales!$R4970)+DailySales!$U4970</f>
        <v>10</v>
      </c>
      <c r="U4970" s="146">
        <v>10</v>
      </c>
      <c r="V4970" s="148">
        <f>+DailySales!$T4970*DailySales!$R4970</f>
        <v>140</v>
      </c>
      <c r="W4970" s="148">
        <f>+DailySales!$V4970*DailySales!$Q4970</f>
        <v>89.600000000000009</v>
      </c>
      <c r="X4970" s="148">
        <f>VLOOKUP(O4970,Stock[],6,FALSE)</f>
        <v>1330</v>
      </c>
      <c r="Y4970" s="148">
        <f>+DailySales!$V4970*DailySales!$X4970</f>
        <v>186200</v>
      </c>
      <c r="Z4970" s="146"/>
      <c r="AA4970" s="146"/>
      <c r="AB4970" s="146"/>
      <c r="AC4970" s="146"/>
      <c r="AD4970" s="146"/>
      <c r="AE4970" s="149"/>
      <c r="AF4970" s="150"/>
      <c r="AG4970" s="151"/>
      <c r="AH4970" s="150">
        <v>46085</v>
      </c>
      <c r="AI4970" s="151">
        <v>186200</v>
      </c>
      <c r="AJ4970" s="150"/>
      <c r="AK4970" s="151"/>
      <c r="AL4970" s="34"/>
      <c r="AM4970" s="39"/>
      <c r="AN497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71" spans="1:40" ht="19.5" customHeight="1" x14ac:dyDescent="0.25">
      <c r="A4971" s="141">
        <f t="shared" si="926"/>
        <v>2026</v>
      </c>
      <c r="B4971" s="141">
        <f t="shared" si="927"/>
        <v>3</v>
      </c>
      <c r="C4971" s="154">
        <v>46085</v>
      </c>
      <c r="D4971" s="142">
        <f t="shared" ca="1" si="928"/>
        <v>46097</v>
      </c>
      <c r="E4971" s="142" t="str">
        <f t="shared" ca="1" si="929"/>
        <v>0-Months</v>
      </c>
      <c r="F4971" s="142" t="str">
        <f>VLOOKUP(O4971,Stock[],5,FALSE)</f>
        <v>BE</v>
      </c>
      <c r="G4971" s="33" t="s">
        <v>4070</v>
      </c>
      <c r="H4971" s="144"/>
      <c r="I4971" s="34" t="s">
        <v>201</v>
      </c>
      <c r="J4971" s="141" t="str">
        <f>VLOOKUP(I4971,Customers[],2,FALSE)</f>
        <v>ဦးအောင်မိုး(ကောင်းသန့်)</v>
      </c>
      <c r="K4971" s="141" t="str">
        <f>VLOOKUP(I4971,Customers[],4,FALSE)</f>
        <v>Meiktila</v>
      </c>
      <c r="L4971" s="32" t="str">
        <f>VLOOKUP(Table85[[#This Row],[CustomerID]],Table!H:K,3,0)</f>
        <v>မိတ္ထီလာ</v>
      </c>
      <c r="M4971" s="141" t="str">
        <f>VLOOKUP(I4971,Customers[],5,FALSE)</f>
        <v>WholeSales/Contract</v>
      </c>
      <c r="N4971" s="145" t="s">
        <v>10</v>
      </c>
      <c r="O4971" s="37" t="s">
        <v>240</v>
      </c>
      <c r="P4971" s="141" t="str">
        <f>VLOOKUP(O4971,Stock[],2,FALSE)</f>
        <v>သံပုရာအရက်</v>
      </c>
      <c r="Q4971" s="147">
        <f>VLOOKUP(O4971,Stock[],3,FALSE)</f>
        <v>0.64</v>
      </c>
      <c r="R4971" s="147">
        <f>VLOOKUP(O4971,Stock[],4,FALSE)</f>
        <v>14</v>
      </c>
      <c r="S4971" s="146"/>
      <c r="T4971" s="147">
        <f>(DailySales!$S4971/DailySales!$R4971)+DailySales!$U4971</f>
        <v>12</v>
      </c>
      <c r="U4971" s="146">
        <v>12</v>
      </c>
      <c r="V4971" s="148">
        <f>+DailySales!$T4971*DailySales!$R4971</f>
        <v>168</v>
      </c>
      <c r="W4971" s="148">
        <f>+DailySales!$V4971*DailySales!$Q4971</f>
        <v>107.52</v>
      </c>
      <c r="X4971" s="148">
        <f>VLOOKUP(O4971,Stock[],6,FALSE)</f>
        <v>1330</v>
      </c>
      <c r="Y4971" s="148">
        <f>+DailySales!$V4971*DailySales!$X4971</f>
        <v>223440</v>
      </c>
      <c r="Z4971" s="146"/>
      <c r="AA4971" s="146"/>
      <c r="AB4971" s="146"/>
      <c r="AC4971" s="146"/>
      <c r="AD4971" s="146"/>
      <c r="AE4971" s="149"/>
      <c r="AF4971" s="150"/>
      <c r="AG4971" s="151"/>
      <c r="AH4971" s="150">
        <v>46085</v>
      </c>
      <c r="AI4971" s="151">
        <v>223440</v>
      </c>
      <c r="AJ4971" s="150"/>
      <c r="AK4971" s="151"/>
      <c r="AL4971" s="34"/>
      <c r="AM4971" s="39"/>
      <c r="AN497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72" spans="1:40" ht="19.5" customHeight="1" x14ac:dyDescent="0.25">
      <c r="A4972" s="141">
        <f t="shared" si="926"/>
        <v>2026</v>
      </c>
      <c r="B4972" s="141">
        <f t="shared" si="927"/>
        <v>3</v>
      </c>
      <c r="C4972" s="154">
        <v>46085</v>
      </c>
      <c r="D4972" s="142">
        <f t="shared" ca="1" si="928"/>
        <v>46097</v>
      </c>
      <c r="E4972" s="142" t="str">
        <f t="shared" ca="1" si="929"/>
        <v>0-Months</v>
      </c>
      <c r="F4972" s="142" t="str">
        <f>VLOOKUP(O4972,Stock[],5,FALSE)</f>
        <v>BE</v>
      </c>
      <c r="G4972" s="33" t="s">
        <v>4070</v>
      </c>
      <c r="H4972" s="144"/>
      <c r="I4972" s="34" t="s">
        <v>201</v>
      </c>
      <c r="J4972" s="141" t="str">
        <f>VLOOKUP(I4972,Customers[],2,FALSE)</f>
        <v>ဦးအောင်မိုး(ကောင်းသန့်)</v>
      </c>
      <c r="K4972" s="141" t="str">
        <f>VLOOKUP(I4972,Customers[],4,FALSE)</f>
        <v>Meiktila</v>
      </c>
      <c r="L4972" s="32" t="str">
        <f>VLOOKUP(Table85[[#This Row],[CustomerID]],Table!H:K,3,0)</f>
        <v>မိတ္ထီလာ</v>
      </c>
      <c r="M4972" s="141" t="str">
        <f>VLOOKUP(I4972,Customers[],5,FALSE)</f>
        <v>WholeSales/Contract</v>
      </c>
      <c r="N4972" s="145" t="s">
        <v>10</v>
      </c>
      <c r="O4972" s="37" t="s">
        <v>220</v>
      </c>
      <c r="P4972" s="141" t="str">
        <f>VLOOKUP(O4972,Stock[],2,FALSE)</f>
        <v>မြန်မာရှောက်ပျား</v>
      </c>
      <c r="Q4972" s="147">
        <f>VLOOKUP(O4972,Stock[],3,FALSE)</f>
        <v>0.64</v>
      </c>
      <c r="R4972" s="147">
        <f>VLOOKUP(O4972,Stock[],4,FALSE)</f>
        <v>14</v>
      </c>
      <c r="S4972" s="146"/>
      <c r="T4972" s="147">
        <f>(DailySales!$S4972/DailySales!$R4972)+DailySales!$U4972</f>
        <v>20</v>
      </c>
      <c r="U4972" s="146">
        <v>20</v>
      </c>
      <c r="V4972" s="148">
        <f>+DailySales!$T4972*DailySales!$R4972</f>
        <v>280</v>
      </c>
      <c r="W4972" s="148">
        <f>+DailySales!$V4972*DailySales!$Q4972</f>
        <v>179.20000000000002</v>
      </c>
      <c r="X4972" s="148">
        <f>VLOOKUP(O4972,Stock[],6,FALSE)</f>
        <v>1370</v>
      </c>
      <c r="Y4972" s="148">
        <f>+DailySales!$V4972*DailySales!$X4972</f>
        <v>383600</v>
      </c>
      <c r="Z4972" s="146"/>
      <c r="AA4972" s="146"/>
      <c r="AB4972" s="146"/>
      <c r="AC4972" s="146"/>
      <c r="AD4972" s="146"/>
      <c r="AE4972" s="149"/>
      <c r="AF4972" s="150"/>
      <c r="AG4972" s="151"/>
      <c r="AH4972" s="150">
        <v>46085</v>
      </c>
      <c r="AI4972" s="151">
        <v>383600</v>
      </c>
      <c r="AJ4972" s="150"/>
      <c r="AK4972" s="151"/>
      <c r="AL4972" s="34"/>
      <c r="AM4972" s="39"/>
      <c r="AN497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73" spans="1:40" ht="19.5" customHeight="1" x14ac:dyDescent="0.25">
      <c r="A4973" s="141">
        <f t="shared" si="926"/>
        <v>2026</v>
      </c>
      <c r="B4973" s="141">
        <f t="shared" si="927"/>
        <v>3</v>
      </c>
      <c r="C4973" s="154">
        <v>46085</v>
      </c>
      <c r="D4973" s="142">
        <f t="shared" ca="1" si="928"/>
        <v>46097</v>
      </c>
      <c r="E4973" s="142" t="str">
        <f t="shared" ca="1" si="929"/>
        <v>0-Months</v>
      </c>
      <c r="F4973" s="142" t="str">
        <f>VLOOKUP(O4973,Stock[],5,FALSE)</f>
        <v>BE</v>
      </c>
      <c r="G4973" s="33" t="s">
        <v>4070</v>
      </c>
      <c r="H4973" s="144"/>
      <c r="I4973" s="34" t="s">
        <v>201</v>
      </c>
      <c r="J4973" s="141" t="str">
        <f>VLOOKUP(I4973,Customers[],2,FALSE)</f>
        <v>ဦးအောင်မိုး(ကောင်းသန့်)</v>
      </c>
      <c r="K4973" s="141" t="str">
        <f>VLOOKUP(I4973,Customers[],4,FALSE)</f>
        <v>Meiktila</v>
      </c>
      <c r="L4973" s="32" t="str">
        <f>VLOOKUP(Table85[[#This Row],[CustomerID]],Table!H:K,3,0)</f>
        <v>မိတ္ထီလာ</v>
      </c>
      <c r="M4973" s="141" t="str">
        <f>VLOOKUP(I4973,Customers[],5,FALSE)</f>
        <v>WholeSales/Contract</v>
      </c>
      <c r="N4973" s="145" t="s">
        <v>10</v>
      </c>
      <c r="O4973" s="37" t="s">
        <v>217</v>
      </c>
      <c r="P4973" s="141" t="str">
        <f>VLOOKUP(O4973,Stock[],2,FALSE)</f>
        <v>လိမ္မော်ဖြူ</v>
      </c>
      <c r="Q4973" s="147">
        <f>VLOOKUP(O4973,Stock[],3,FALSE)</f>
        <v>0.64</v>
      </c>
      <c r="R4973" s="147">
        <f>VLOOKUP(O4973,Stock[],4,FALSE)</f>
        <v>24</v>
      </c>
      <c r="S4973" s="146"/>
      <c r="T4973" s="147">
        <f>(DailySales!$S4973/DailySales!$R4973)+DailySales!$U4973</f>
        <v>35</v>
      </c>
      <c r="U4973" s="146">
        <v>35</v>
      </c>
      <c r="V4973" s="148">
        <f>+DailySales!$T4973*DailySales!$R4973</f>
        <v>840</v>
      </c>
      <c r="W4973" s="148">
        <f>+DailySales!$V4973*DailySales!$Q4973</f>
        <v>537.6</v>
      </c>
      <c r="X4973" s="148">
        <f>VLOOKUP(O4973,Stock[],6,FALSE)</f>
        <v>1330</v>
      </c>
      <c r="Y4973" s="148">
        <f>+DailySales!$V4973*DailySales!$X4973</f>
        <v>1117200</v>
      </c>
      <c r="Z4973" s="146"/>
      <c r="AA4973" s="146"/>
      <c r="AB4973" s="146"/>
      <c r="AC4973" s="146"/>
      <c r="AD4973" s="146"/>
      <c r="AE4973" s="149"/>
      <c r="AF4973" s="150"/>
      <c r="AG4973" s="151"/>
      <c r="AH4973" s="150">
        <v>46085</v>
      </c>
      <c r="AI4973" s="151">
        <v>996730</v>
      </c>
      <c r="AJ4973" s="150">
        <v>46086</v>
      </c>
      <c r="AK4973" s="151">
        <v>120470</v>
      </c>
      <c r="AL4973" s="34"/>
      <c r="AM4973" s="39"/>
      <c r="AN497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74" spans="1:40" ht="19.5" customHeight="1" x14ac:dyDescent="0.25">
      <c r="A4974" s="141">
        <f t="shared" si="926"/>
        <v>2026</v>
      </c>
      <c r="B4974" s="141">
        <f t="shared" si="927"/>
        <v>3</v>
      </c>
      <c r="C4974" s="154">
        <v>46085</v>
      </c>
      <c r="D4974" s="142">
        <f t="shared" ca="1" si="928"/>
        <v>46097</v>
      </c>
      <c r="E4974" s="142" t="str">
        <f t="shared" ca="1" si="929"/>
        <v>0-Months</v>
      </c>
      <c r="F4974" s="142" t="str">
        <f>VLOOKUP(O4974,Stock[],5,FALSE)</f>
        <v>BE</v>
      </c>
      <c r="G4974" s="33" t="s">
        <v>4070</v>
      </c>
      <c r="H4974" s="144"/>
      <c r="I4974" s="34" t="s">
        <v>201</v>
      </c>
      <c r="J4974" s="141" t="str">
        <f>VLOOKUP(I4974,Customers[],2,FALSE)</f>
        <v>ဦးအောင်မိုး(ကောင်းသန့်)</v>
      </c>
      <c r="K4974" s="141" t="str">
        <f>VLOOKUP(I4974,Customers[],4,FALSE)</f>
        <v>Meiktila</v>
      </c>
      <c r="L4974" s="32" t="str">
        <f>VLOOKUP(Table85[[#This Row],[CustomerID]],Table!H:K,3,0)</f>
        <v>မိတ္ထီလာ</v>
      </c>
      <c r="M4974" s="141" t="str">
        <f>VLOOKUP(I4974,Customers[],5,FALSE)</f>
        <v>WholeSales/Contract</v>
      </c>
      <c r="N4974" s="145" t="s">
        <v>10</v>
      </c>
      <c r="O4974" s="37" t="s">
        <v>2120</v>
      </c>
      <c r="P4974" s="141" t="str">
        <f>VLOOKUP(O4974,Stock[],2,FALSE)</f>
        <v>ဇေ အရက်သန့်</v>
      </c>
      <c r="Q4974" s="147">
        <f>VLOOKUP(O4974,Stock[],3,FALSE)</f>
        <v>0.64</v>
      </c>
      <c r="R4974" s="147">
        <f>VLOOKUP(O4974,Stock[],4,FALSE)</f>
        <v>14</v>
      </c>
      <c r="S4974" s="146"/>
      <c r="T4974" s="147">
        <f>(DailySales!$S4974/DailySales!$R4974)+DailySales!$U4974</f>
        <v>3</v>
      </c>
      <c r="U4974" s="146">
        <v>3</v>
      </c>
      <c r="V4974" s="148">
        <f>+DailySales!$T4974*DailySales!$R4974</f>
        <v>42</v>
      </c>
      <c r="W4974" s="148">
        <f>+DailySales!$V4974*DailySales!$Q4974</f>
        <v>26.88</v>
      </c>
      <c r="X4974" s="148">
        <f>VLOOKUP(O4974,Stock[],6,FALSE)</f>
        <v>1380</v>
      </c>
      <c r="Y4974" s="148">
        <f>+DailySales!$V4974*DailySales!$X4974</f>
        <v>57960</v>
      </c>
      <c r="Z4974" s="146"/>
      <c r="AA4974" s="146"/>
      <c r="AB4974" s="146"/>
      <c r="AC4974" s="146"/>
      <c r="AD4974" s="146"/>
      <c r="AE4974" s="149"/>
      <c r="AF4974" s="150"/>
      <c r="AG4974" s="151"/>
      <c r="AH4974" s="150"/>
      <c r="AI4974" s="151"/>
      <c r="AJ4974" s="150">
        <v>46086</v>
      </c>
      <c r="AK4974" s="151">
        <v>57960</v>
      </c>
      <c r="AL4974" s="34"/>
      <c r="AM4974" s="39"/>
      <c r="AN497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75" spans="1:40" ht="19.5" customHeight="1" x14ac:dyDescent="0.25">
      <c r="A4975" s="141">
        <f t="shared" si="926"/>
        <v>2026</v>
      </c>
      <c r="B4975" s="141">
        <f t="shared" si="927"/>
        <v>3</v>
      </c>
      <c r="C4975" s="154">
        <v>46085</v>
      </c>
      <c r="D4975" s="142">
        <f t="shared" ca="1" si="928"/>
        <v>46097</v>
      </c>
      <c r="E4975" s="142" t="str">
        <f t="shared" ca="1" si="929"/>
        <v>0-Months</v>
      </c>
      <c r="F4975" s="142" t="str">
        <f>VLOOKUP(O4975,Stock[],5,FALSE)</f>
        <v>BE</v>
      </c>
      <c r="G4975" s="33" t="s">
        <v>4070</v>
      </c>
      <c r="H4975" s="144"/>
      <c r="I4975" s="34" t="s">
        <v>201</v>
      </c>
      <c r="J4975" s="141" t="str">
        <f>VLOOKUP(I4975,Customers[],2,FALSE)</f>
        <v>ဦးအောင်မိုး(ကောင်းသန့်)</v>
      </c>
      <c r="K4975" s="141" t="str">
        <f>VLOOKUP(I4975,Customers[],4,FALSE)</f>
        <v>Meiktila</v>
      </c>
      <c r="L4975" s="32" t="str">
        <f>VLOOKUP(Table85[[#This Row],[CustomerID]],Table!H:K,3,0)</f>
        <v>မိတ္ထီလာ</v>
      </c>
      <c r="M4975" s="141" t="str">
        <f>VLOOKUP(I4975,Customers[],5,FALSE)</f>
        <v>WholeSales/Contract</v>
      </c>
      <c r="N4975" s="145" t="s">
        <v>10</v>
      </c>
      <c r="O4975" s="37" t="s">
        <v>216</v>
      </c>
      <c r="P4975" s="141" t="str">
        <f>VLOOKUP(O4975,Stock[],2,FALSE)</f>
        <v>ဒဂုံအရက်သန့်</v>
      </c>
      <c r="Q4975" s="147">
        <f>VLOOKUP(O4975,Stock[],3,FALSE)</f>
        <v>0.64</v>
      </c>
      <c r="R4975" s="147">
        <f>VLOOKUP(O4975,Stock[],4,FALSE)</f>
        <v>14</v>
      </c>
      <c r="S4975" s="146"/>
      <c r="T4975" s="147">
        <f>(DailySales!$S4975/DailySales!$R4975)+DailySales!$U4975</f>
        <v>25</v>
      </c>
      <c r="U4975" s="146">
        <v>25</v>
      </c>
      <c r="V4975" s="148">
        <f>+DailySales!$T4975*DailySales!$R4975</f>
        <v>350</v>
      </c>
      <c r="W4975" s="148">
        <f>+DailySales!$V4975*DailySales!$Q4975</f>
        <v>224</v>
      </c>
      <c r="X4975" s="148">
        <f>VLOOKUP(O4975,Stock[],6,FALSE)</f>
        <v>1330</v>
      </c>
      <c r="Y4975" s="148">
        <f>+DailySales!$V4975*DailySales!$X4975</f>
        <v>465500</v>
      </c>
      <c r="Z4975" s="146"/>
      <c r="AA4975" s="146"/>
      <c r="AB4975" s="146"/>
      <c r="AC4975" s="146"/>
      <c r="AD4975" s="146"/>
      <c r="AE4975" s="149"/>
      <c r="AF4975" s="150"/>
      <c r="AG4975" s="151"/>
      <c r="AH4975" s="150"/>
      <c r="AI4975" s="151"/>
      <c r="AJ4975" s="150">
        <v>46086</v>
      </c>
      <c r="AK4975" s="151">
        <v>465500</v>
      </c>
      <c r="AL4975" s="34"/>
      <c r="AM4975" s="39"/>
      <c r="AN497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76" spans="1:40" ht="19.5" customHeight="1" x14ac:dyDescent="0.25">
      <c r="A4976" s="141">
        <f t="shared" ref="A4976:A4984" si="930">YEAR(C4976)</f>
        <v>2026</v>
      </c>
      <c r="B4976" s="141">
        <f t="shared" ref="B4976:B4984" si="931">MONTH(C4976)</f>
        <v>3</v>
      </c>
      <c r="C4976" s="154">
        <v>46085</v>
      </c>
      <c r="D4976" s="142">
        <f t="shared" ref="D4976:D4984" ca="1" si="932">TODAY()</f>
        <v>46097</v>
      </c>
      <c r="E4976" s="142" t="str">
        <f t="shared" ref="E4976:E4984" ca="1" si="933">DATEDIF(C4976,D4976,"M")&amp;"-Months"</f>
        <v>0-Months</v>
      </c>
      <c r="F4976" s="142" t="str">
        <f>VLOOKUP(O4976,Stock[],5,FALSE)</f>
        <v>BE</v>
      </c>
      <c r="G4976" s="33" t="s">
        <v>4070</v>
      </c>
      <c r="H4976" s="144"/>
      <c r="I4976" s="34" t="s">
        <v>201</v>
      </c>
      <c r="J4976" s="141" t="str">
        <f>VLOOKUP(I4976,Customers[],2,FALSE)</f>
        <v>ဦးအောင်မိုး(ကောင်းသန့်)</v>
      </c>
      <c r="K4976" s="141" t="str">
        <f>VLOOKUP(I4976,Customers[],4,FALSE)</f>
        <v>Meiktila</v>
      </c>
      <c r="L4976" s="32" t="str">
        <f>VLOOKUP(Table85[[#This Row],[CustomerID]],Table!H:K,3,0)</f>
        <v>မိတ္ထီလာ</v>
      </c>
      <c r="M4976" s="141" t="str">
        <f>VLOOKUP(I4976,Customers[],5,FALSE)</f>
        <v>WholeSales/Contract</v>
      </c>
      <c r="N4976" s="145" t="s">
        <v>10</v>
      </c>
      <c r="O4976" s="37" t="s">
        <v>209</v>
      </c>
      <c r="P4976" s="141" t="str">
        <f>VLOOKUP(O4976,Stock[],2,FALSE)</f>
        <v>ဇေယျဝတီ Red</v>
      </c>
      <c r="Q4976" s="147">
        <f>VLOOKUP(O4976,Stock[],3,FALSE)</f>
        <v>0.64</v>
      </c>
      <c r="R4976" s="147">
        <f>VLOOKUP(O4976,Stock[],4,FALSE)</f>
        <v>14</v>
      </c>
      <c r="S4976" s="146"/>
      <c r="T4976" s="147">
        <f>(DailySales!$S4976/DailySales!$R4976)+DailySales!$U4976</f>
        <v>35</v>
      </c>
      <c r="U4976" s="146">
        <v>35</v>
      </c>
      <c r="V4976" s="148">
        <f>+DailySales!$T4976*DailySales!$R4976</f>
        <v>490</v>
      </c>
      <c r="W4976" s="148">
        <f>+DailySales!$V4976*DailySales!$Q4976</f>
        <v>313.60000000000002</v>
      </c>
      <c r="X4976" s="148">
        <f>VLOOKUP(O4976,Stock[],6,FALSE)</f>
        <v>1330</v>
      </c>
      <c r="Y4976" s="148">
        <f>+DailySales!$V4976*DailySales!$X4976</f>
        <v>651700</v>
      </c>
      <c r="Z4976" s="146"/>
      <c r="AA4976" s="146"/>
      <c r="AB4976" s="146"/>
      <c r="AC4976" s="146"/>
      <c r="AD4976" s="146"/>
      <c r="AE4976" s="149"/>
      <c r="AF4976" s="150"/>
      <c r="AG4976" s="151"/>
      <c r="AH4976" s="150"/>
      <c r="AI4976" s="151"/>
      <c r="AJ4976" s="150">
        <v>46086</v>
      </c>
      <c r="AK4976" s="151">
        <v>651700</v>
      </c>
      <c r="AL4976" s="34"/>
      <c r="AM4976" s="39"/>
      <c r="AN497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77" spans="1:40" ht="19.5" customHeight="1" x14ac:dyDescent="0.25">
      <c r="A4977" s="141">
        <f t="shared" si="930"/>
        <v>2026</v>
      </c>
      <c r="B4977" s="141">
        <f t="shared" si="931"/>
        <v>3</v>
      </c>
      <c r="C4977" s="154">
        <v>46085</v>
      </c>
      <c r="D4977" s="142">
        <f t="shared" ca="1" si="932"/>
        <v>46097</v>
      </c>
      <c r="E4977" s="142" t="str">
        <f t="shared" ca="1" si="933"/>
        <v>0-Months</v>
      </c>
      <c r="F4977" s="142" t="str">
        <f>VLOOKUP(O4977,Stock[],5,FALSE)</f>
        <v>BE</v>
      </c>
      <c r="G4977" s="33" t="s">
        <v>4070</v>
      </c>
      <c r="H4977" s="144"/>
      <c r="I4977" s="34" t="s">
        <v>201</v>
      </c>
      <c r="J4977" s="141" t="str">
        <f>VLOOKUP(I4977,Customers[],2,FALSE)</f>
        <v>ဦးအောင်မိုး(ကောင်းသန့်)</v>
      </c>
      <c r="K4977" s="141" t="str">
        <f>VLOOKUP(I4977,Customers[],4,FALSE)</f>
        <v>Meiktila</v>
      </c>
      <c r="L4977" s="32" t="str">
        <f>VLOOKUP(Table85[[#This Row],[CustomerID]],Table!H:K,3,0)</f>
        <v>မိတ္ထီလာ</v>
      </c>
      <c r="M4977" s="141" t="str">
        <f>VLOOKUP(I4977,Customers[],5,FALSE)</f>
        <v>WholeSales/Contract</v>
      </c>
      <c r="N4977" s="145" t="s">
        <v>10</v>
      </c>
      <c r="O4977" s="37" t="s">
        <v>214</v>
      </c>
      <c r="P4977" s="141" t="str">
        <f>VLOOKUP(O4977,Stock[],2,FALSE)</f>
        <v>ကောင်းကြည်</v>
      </c>
      <c r="Q4977" s="147">
        <f>VLOOKUP(O4977,Stock[],3,FALSE)</f>
        <v>0.64</v>
      </c>
      <c r="R4977" s="147">
        <f>VLOOKUP(O4977,Stock[],4,FALSE)</f>
        <v>14</v>
      </c>
      <c r="S4977" s="146"/>
      <c r="T4977" s="147">
        <f>(DailySales!$S4977/DailySales!$R4977)+DailySales!$U4977</f>
        <v>30</v>
      </c>
      <c r="U4977" s="146">
        <v>30</v>
      </c>
      <c r="V4977" s="148">
        <f>+DailySales!$T4977*DailySales!$R4977</f>
        <v>420</v>
      </c>
      <c r="W4977" s="148">
        <f>+DailySales!$V4977*DailySales!$Q4977</f>
        <v>268.8</v>
      </c>
      <c r="X4977" s="148">
        <f>VLOOKUP(O4977,Stock[],6,FALSE)</f>
        <v>1330</v>
      </c>
      <c r="Y4977" s="148">
        <f>+DailySales!$V4977*DailySales!$X4977</f>
        <v>558600</v>
      </c>
      <c r="Z4977" s="146"/>
      <c r="AA4977" s="146"/>
      <c r="AB4977" s="146"/>
      <c r="AC4977" s="146"/>
      <c r="AD4977" s="146"/>
      <c r="AE4977" s="149"/>
      <c r="AF4977" s="150"/>
      <c r="AG4977" s="151"/>
      <c r="AH4977" s="150"/>
      <c r="AI4977" s="151"/>
      <c r="AJ4977" s="150">
        <v>46086</v>
      </c>
      <c r="AK4977" s="151">
        <v>558600</v>
      </c>
      <c r="AL4977" s="34"/>
      <c r="AM4977" s="39"/>
      <c r="AN497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78" spans="1:40" ht="19.5" customHeight="1" x14ac:dyDescent="0.25">
      <c r="A4978" s="141">
        <f t="shared" si="930"/>
        <v>2026</v>
      </c>
      <c r="B4978" s="141">
        <f t="shared" si="931"/>
        <v>3</v>
      </c>
      <c r="C4978" s="154">
        <v>46085</v>
      </c>
      <c r="D4978" s="142">
        <f t="shared" ca="1" si="932"/>
        <v>46097</v>
      </c>
      <c r="E4978" s="142" t="str">
        <f t="shared" ca="1" si="933"/>
        <v>0-Months</v>
      </c>
      <c r="F4978" s="142" t="str">
        <f>VLOOKUP(O4978,Stock[],5,FALSE)</f>
        <v>BE</v>
      </c>
      <c r="G4978" s="33" t="s">
        <v>4070</v>
      </c>
      <c r="H4978" s="144"/>
      <c r="I4978" s="34" t="s">
        <v>201</v>
      </c>
      <c r="J4978" s="141" t="str">
        <f>VLOOKUP(I4978,Customers[],2,FALSE)</f>
        <v>ဦးအောင်မိုး(ကောင်းသန့်)</v>
      </c>
      <c r="K4978" s="141" t="str">
        <f>VLOOKUP(I4978,Customers[],4,FALSE)</f>
        <v>Meiktila</v>
      </c>
      <c r="L4978" s="32" t="str">
        <f>VLOOKUP(Table85[[#This Row],[CustomerID]],Table!H:K,3,0)</f>
        <v>မိတ္ထီလာ</v>
      </c>
      <c r="M4978" s="141" t="str">
        <f>VLOOKUP(I4978,Customers[],5,FALSE)</f>
        <v>WholeSales/Contract</v>
      </c>
      <c r="N4978" s="145" t="s">
        <v>10</v>
      </c>
      <c r="O4978" s="37" t="s">
        <v>2465</v>
      </c>
      <c r="P4978" s="141" t="str">
        <f>VLOOKUP(O4978,Stock[],2,FALSE)</f>
        <v>မိုးနဲကွန်ကီး</v>
      </c>
      <c r="Q4978" s="147">
        <f>VLOOKUP(O4978,Stock[],3,FALSE)</f>
        <v>0.64</v>
      </c>
      <c r="R4978" s="147">
        <f>VLOOKUP(O4978,Stock[],4,FALSE)</f>
        <v>14</v>
      </c>
      <c r="S4978" s="146"/>
      <c r="T4978" s="147">
        <f>(DailySales!$S4978/DailySales!$R4978)+DailySales!$U4978</f>
        <v>20</v>
      </c>
      <c r="U4978" s="146">
        <v>20</v>
      </c>
      <c r="V4978" s="148">
        <f>+DailySales!$T4978*DailySales!$R4978</f>
        <v>280</v>
      </c>
      <c r="W4978" s="148">
        <f>+DailySales!$V4978*DailySales!$Q4978</f>
        <v>179.20000000000002</v>
      </c>
      <c r="X4978" s="148">
        <f>VLOOKUP(O4978,Stock[],6,FALSE)</f>
        <v>1700</v>
      </c>
      <c r="Y4978" s="148">
        <f>+DailySales!$V4978*DailySales!$X4978</f>
        <v>476000</v>
      </c>
      <c r="Z4978" s="146"/>
      <c r="AA4978" s="146"/>
      <c r="AB4978" s="146"/>
      <c r="AC4978" s="146"/>
      <c r="AD4978" s="146"/>
      <c r="AE4978" s="149"/>
      <c r="AF4978" s="150"/>
      <c r="AG4978" s="151"/>
      <c r="AH4978" s="150"/>
      <c r="AI4978" s="151"/>
      <c r="AJ4978" s="150">
        <v>46086</v>
      </c>
      <c r="AK4978" s="151">
        <v>476000</v>
      </c>
      <c r="AL4978" s="34"/>
      <c r="AM4978" s="39"/>
      <c r="AN497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79" spans="1:40" ht="19.5" customHeight="1" x14ac:dyDescent="0.25">
      <c r="A4979" s="141">
        <f t="shared" si="930"/>
        <v>2026</v>
      </c>
      <c r="B4979" s="141">
        <f t="shared" si="931"/>
        <v>3</v>
      </c>
      <c r="C4979" s="154">
        <v>46085</v>
      </c>
      <c r="D4979" s="142">
        <f t="shared" ca="1" si="932"/>
        <v>46097</v>
      </c>
      <c r="E4979" s="142" t="str">
        <f t="shared" ca="1" si="933"/>
        <v>0-Months</v>
      </c>
      <c r="F4979" s="142" t="str">
        <f>VLOOKUP(O4979,Stock[],5,FALSE)</f>
        <v>BE</v>
      </c>
      <c r="G4979" s="33" t="s">
        <v>4071</v>
      </c>
      <c r="H4979" s="144"/>
      <c r="I4979" s="34" t="s">
        <v>239</v>
      </c>
      <c r="J4979" s="141" t="str">
        <f>VLOOKUP(I4979,Customers[],2,FALSE)</f>
        <v>ဦးရဲမြင့်</v>
      </c>
      <c r="K4979" s="141" t="str">
        <f>VLOOKUP(I4979,Customers[],4,FALSE)</f>
        <v>Pyawbwe</v>
      </c>
      <c r="L4979" s="32" t="str">
        <f>VLOOKUP(Table85[[#This Row],[CustomerID]],Table!H:K,3,0)</f>
        <v>ပျော်ဘွယ်</v>
      </c>
      <c r="M4979" s="141" t="str">
        <f>VLOOKUP(I4979,Customers[],5,FALSE)</f>
        <v>WholeSales/Contract</v>
      </c>
      <c r="N4979" s="145" t="s">
        <v>10</v>
      </c>
      <c r="O4979" s="37" t="s">
        <v>217</v>
      </c>
      <c r="P4979" s="141" t="str">
        <f>VLOOKUP(O4979,Stock[],2,FALSE)</f>
        <v>လိမ္မော်ဖြူ</v>
      </c>
      <c r="Q4979" s="147">
        <f>VLOOKUP(O4979,Stock[],3,FALSE)</f>
        <v>0.64</v>
      </c>
      <c r="R4979" s="147">
        <f>VLOOKUP(O4979,Stock[],4,FALSE)</f>
        <v>24</v>
      </c>
      <c r="S4979" s="146"/>
      <c r="T4979" s="147">
        <f>(DailySales!$S4979/DailySales!$R4979)+DailySales!$U4979</f>
        <v>30</v>
      </c>
      <c r="U4979" s="146">
        <v>30</v>
      </c>
      <c r="V4979" s="148">
        <f>+DailySales!$T4979*DailySales!$R4979</f>
        <v>720</v>
      </c>
      <c r="W4979" s="148">
        <f>+DailySales!$V4979*DailySales!$Q4979</f>
        <v>460.8</v>
      </c>
      <c r="X4979" s="148">
        <f>VLOOKUP(O4979,Stock[],6,FALSE)</f>
        <v>1330</v>
      </c>
      <c r="Y4979" s="148">
        <f>+DailySales!$V4979*DailySales!$X4979</f>
        <v>957600</v>
      </c>
      <c r="Z4979" s="146"/>
      <c r="AA4979" s="146"/>
      <c r="AB4979" s="146"/>
      <c r="AC4979" s="146"/>
      <c r="AD4979" s="146"/>
      <c r="AE4979" s="149"/>
      <c r="AF4979" s="150"/>
      <c r="AG4979" s="151"/>
      <c r="AH4979" s="150"/>
      <c r="AI4979" s="151"/>
      <c r="AJ4979" s="150"/>
      <c r="AK4979" s="151"/>
      <c r="AL4979" s="34"/>
      <c r="AM4979" s="39"/>
      <c r="AN497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4980" spans="1:40" ht="19.5" customHeight="1" x14ac:dyDescent="0.25">
      <c r="A4980" s="141">
        <f t="shared" si="930"/>
        <v>2026</v>
      </c>
      <c r="B4980" s="141">
        <f t="shared" si="931"/>
        <v>3</v>
      </c>
      <c r="C4980" s="154">
        <v>46085</v>
      </c>
      <c r="D4980" s="142">
        <f t="shared" ca="1" si="932"/>
        <v>46097</v>
      </c>
      <c r="E4980" s="142" t="str">
        <f t="shared" ca="1" si="933"/>
        <v>0-Months</v>
      </c>
      <c r="F4980" s="142" t="str">
        <f>VLOOKUP(O4980,Stock[],5,FALSE)</f>
        <v>BE</v>
      </c>
      <c r="G4980" s="33" t="s">
        <v>4071</v>
      </c>
      <c r="H4980" s="144"/>
      <c r="I4980" s="34" t="s">
        <v>239</v>
      </c>
      <c r="J4980" s="141" t="str">
        <f>VLOOKUP(I4980,Customers[],2,FALSE)</f>
        <v>ဦးရဲမြင့်</v>
      </c>
      <c r="K4980" s="141" t="str">
        <f>VLOOKUP(I4980,Customers[],4,FALSE)</f>
        <v>Pyawbwe</v>
      </c>
      <c r="L4980" s="32" t="str">
        <f>VLOOKUP(Table85[[#This Row],[CustomerID]],Table!H:K,3,0)</f>
        <v>ပျော်ဘွယ်</v>
      </c>
      <c r="M4980" s="141" t="str">
        <f>VLOOKUP(I4980,Customers[],5,FALSE)</f>
        <v>WholeSales/Contract</v>
      </c>
      <c r="N4980" s="145" t="s">
        <v>10</v>
      </c>
      <c r="O4980" s="37" t="s">
        <v>220</v>
      </c>
      <c r="P4980" s="141" t="str">
        <f>VLOOKUP(O4980,Stock[],2,FALSE)</f>
        <v>မြန်မာရှောက်ပျား</v>
      </c>
      <c r="Q4980" s="147">
        <f>VLOOKUP(O4980,Stock[],3,FALSE)</f>
        <v>0.64</v>
      </c>
      <c r="R4980" s="147">
        <f>VLOOKUP(O4980,Stock[],4,FALSE)</f>
        <v>14</v>
      </c>
      <c r="S4980" s="146"/>
      <c r="T4980" s="147">
        <f>(DailySales!$S4980/DailySales!$R4980)+DailySales!$U4980</f>
        <v>240</v>
      </c>
      <c r="U4980" s="146">
        <v>240</v>
      </c>
      <c r="V4980" s="148">
        <f>+DailySales!$T4980*DailySales!$R4980</f>
        <v>3360</v>
      </c>
      <c r="W4980" s="148">
        <f>+DailySales!$V4980*DailySales!$Q4980</f>
        <v>2150.4</v>
      </c>
      <c r="X4980" s="148">
        <f>VLOOKUP(O4980,Stock[],6,FALSE)</f>
        <v>1370</v>
      </c>
      <c r="Y4980" s="148">
        <f>+DailySales!$V4980*DailySales!$X4980</f>
        <v>4603200</v>
      </c>
      <c r="Z4980" s="146"/>
      <c r="AA4980" s="146"/>
      <c r="AB4980" s="146"/>
      <c r="AC4980" s="146"/>
      <c r="AD4980" s="146"/>
      <c r="AE4980" s="149"/>
      <c r="AF4980" s="150"/>
      <c r="AG4980" s="151"/>
      <c r="AH4980" s="150"/>
      <c r="AI4980" s="151"/>
      <c r="AJ4980" s="150"/>
      <c r="AK4980" s="151"/>
      <c r="AL4980" s="34"/>
      <c r="AM4980" s="39"/>
      <c r="AN498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4603200</v>
      </c>
    </row>
    <row r="4981" spans="1:40" ht="19.5" customHeight="1" x14ac:dyDescent="0.25">
      <c r="A4981" s="141">
        <f t="shared" si="930"/>
        <v>2026</v>
      </c>
      <c r="B4981" s="141">
        <f t="shared" si="931"/>
        <v>3</v>
      </c>
      <c r="C4981" s="154">
        <v>46085</v>
      </c>
      <c r="D4981" s="142">
        <f t="shared" ca="1" si="932"/>
        <v>46097</v>
      </c>
      <c r="E4981" s="142" t="str">
        <f t="shared" ca="1" si="933"/>
        <v>0-Months</v>
      </c>
      <c r="F4981" s="142" t="str">
        <f>VLOOKUP(O4981,Stock[],5,FALSE)</f>
        <v>BE</v>
      </c>
      <c r="G4981" s="33" t="s">
        <v>4072</v>
      </c>
      <c r="H4981" s="144"/>
      <c r="I4981" s="34" t="s">
        <v>181</v>
      </c>
      <c r="J4981" s="141" t="str">
        <f>VLOOKUP(I4981,Customers[],2,FALSE)</f>
        <v>ရွှေမြင်း(ရွှေခြင်္သေ့)</v>
      </c>
      <c r="K4981" s="141" t="str">
        <f>VLOOKUP(I4981,Customers[],4,FALSE)</f>
        <v>Meiktila</v>
      </c>
      <c r="L4981" s="32" t="str">
        <f>VLOOKUP(Table85[[#This Row],[CustomerID]],Table!H:K,3,0)</f>
        <v>မိတ္ထီလာ</v>
      </c>
      <c r="M4981" s="141" t="str">
        <f>VLOOKUP(I4981,Customers[],5,FALSE)</f>
        <v>WholeSales/Contract</v>
      </c>
      <c r="N4981" s="145" t="s">
        <v>10</v>
      </c>
      <c r="O4981" s="37" t="s">
        <v>220</v>
      </c>
      <c r="P4981" s="141" t="str">
        <f>VLOOKUP(O4981,Stock[],2,FALSE)</f>
        <v>မြန်မာရှောက်ပျား</v>
      </c>
      <c r="Q4981" s="147">
        <f>VLOOKUP(O4981,Stock[],3,FALSE)</f>
        <v>0.64</v>
      </c>
      <c r="R4981" s="147">
        <f>VLOOKUP(O4981,Stock[],4,FALSE)</f>
        <v>14</v>
      </c>
      <c r="S4981" s="146"/>
      <c r="T4981" s="147">
        <f>(DailySales!$S4981/DailySales!$R4981)+DailySales!$U4981</f>
        <v>10</v>
      </c>
      <c r="U4981" s="146">
        <v>10</v>
      </c>
      <c r="V4981" s="148">
        <f>+DailySales!$T4981*DailySales!$R4981</f>
        <v>140</v>
      </c>
      <c r="W4981" s="148">
        <f>+DailySales!$V4981*DailySales!$Q4981</f>
        <v>89.600000000000009</v>
      </c>
      <c r="X4981" s="148">
        <f>VLOOKUP(O4981,Stock[],6,FALSE)</f>
        <v>1370</v>
      </c>
      <c r="Y4981" s="148">
        <f>+DailySales!$V4981*DailySales!$X4981</f>
        <v>191800</v>
      </c>
      <c r="Z4981" s="146"/>
      <c r="AA4981" s="146"/>
      <c r="AB4981" s="146"/>
      <c r="AC4981" s="146"/>
      <c r="AD4981" s="146"/>
      <c r="AE4981" s="149"/>
      <c r="AF4981" s="150"/>
      <c r="AG4981" s="151"/>
      <c r="AH4981" s="150"/>
      <c r="AI4981" s="151"/>
      <c r="AJ4981" s="150"/>
      <c r="AK4981" s="151"/>
      <c r="AL4981" s="34"/>
      <c r="AM4981" s="39"/>
      <c r="AN498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191800</v>
      </c>
    </row>
    <row r="4982" spans="1:40" ht="19.5" customHeight="1" x14ac:dyDescent="0.25">
      <c r="A4982" s="141">
        <f t="shared" si="930"/>
        <v>2026</v>
      </c>
      <c r="B4982" s="141">
        <f t="shared" si="931"/>
        <v>3</v>
      </c>
      <c r="C4982" s="154">
        <v>46085</v>
      </c>
      <c r="D4982" s="142">
        <f t="shared" ca="1" si="932"/>
        <v>46097</v>
      </c>
      <c r="E4982" s="142" t="str">
        <f t="shared" ca="1" si="933"/>
        <v>0-Months</v>
      </c>
      <c r="F4982" s="142" t="str">
        <f>VLOOKUP(O4982,Stock[],5,FALSE)</f>
        <v>BE</v>
      </c>
      <c r="G4982" s="33" t="s">
        <v>4072</v>
      </c>
      <c r="H4982" s="144"/>
      <c r="I4982" s="34" t="s">
        <v>181</v>
      </c>
      <c r="J4982" s="141" t="str">
        <f>VLOOKUP(I4982,Customers[],2,FALSE)</f>
        <v>ရွှေမြင်း(ရွှေခြင်္သေ့)</v>
      </c>
      <c r="K4982" s="141" t="str">
        <f>VLOOKUP(I4982,Customers[],4,FALSE)</f>
        <v>Meiktila</v>
      </c>
      <c r="L4982" s="32" t="str">
        <f>VLOOKUP(Table85[[#This Row],[CustomerID]],Table!H:K,3,0)</f>
        <v>မိတ္ထီလာ</v>
      </c>
      <c r="M4982" s="141" t="str">
        <f>VLOOKUP(I4982,Customers[],5,FALSE)</f>
        <v>WholeSales/Contract</v>
      </c>
      <c r="N4982" s="145" t="s">
        <v>10</v>
      </c>
      <c r="O4982" s="37" t="s">
        <v>217</v>
      </c>
      <c r="P4982" s="141" t="str">
        <f>VLOOKUP(O4982,Stock[],2,FALSE)</f>
        <v>လိမ္မော်ဖြူ</v>
      </c>
      <c r="Q4982" s="147">
        <f>VLOOKUP(O4982,Stock[],3,FALSE)</f>
        <v>0.64</v>
      </c>
      <c r="R4982" s="147">
        <f>VLOOKUP(O4982,Stock[],4,FALSE)</f>
        <v>24</v>
      </c>
      <c r="S4982" s="146"/>
      <c r="T4982" s="147">
        <f>(DailySales!$S4982/DailySales!$R4982)+DailySales!$U4982</f>
        <v>20</v>
      </c>
      <c r="U4982" s="146">
        <v>20</v>
      </c>
      <c r="V4982" s="148">
        <f>+DailySales!$T4982*DailySales!$R4982</f>
        <v>480</v>
      </c>
      <c r="W4982" s="148">
        <f>+DailySales!$V4982*DailySales!$Q4982</f>
        <v>307.2</v>
      </c>
      <c r="X4982" s="148">
        <f>VLOOKUP(O4982,Stock[],6,FALSE)</f>
        <v>1330</v>
      </c>
      <c r="Y4982" s="148">
        <f>+DailySales!$V4982*DailySales!$X4982</f>
        <v>638400</v>
      </c>
      <c r="Z4982" s="146"/>
      <c r="AA4982" s="146"/>
      <c r="AB4982" s="146"/>
      <c r="AC4982" s="146"/>
      <c r="AD4982" s="146"/>
      <c r="AE4982" s="149"/>
      <c r="AF4982" s="150"/>
      <c r="AG4982" s="151"/>
      <c r="AH4982" s="150"/>
      <c r="AI4982" s="151"/>
      <c r="AJ4982" s="150"/>
      <c r="AK4982" s="151"/>
      <c r="AL4982" s="34"/>
      <c r="AM4982" s="39"/>
      <c r="AN498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638400</v>
      </c>
    </row>
    <row r="4983" spans="1:40" ht="19.5" customHeight="1" x14ac:dyDescent="0.25">
      <c r="A4983" s="141">
        <f t="shared" si="930"/>
        <v>2026</v>
      </c>
      <c r="B4983" s="141">
        <f t="shared" si="931"/>
        <v>3</v>
      </c>
      <c r="C4983" s="154">
        <v>46085</v>
      </c>
      <c r="D4983" s="142">
        <f t="shared" ca="1" si="932"/>
        <v>46097</v>
      </c>
      <c r="E4983" s="142" t="str">
        <f t="shared" ca="1" si="933"/>
        <v>0-Months</v>
      </c>
      <c r="F4983" s="142" t="str">
        <f>VLOOKUP(O4983,Stock[],5,FALSE)</f>
        <v>BE</v>
      </c>
      <c r="G4983" s="33" t="s">
        <v>4072</v>
      </c>
      <c r="H4983" s="144"/>
      <c r="I4983" s="34" t="s">
        <v>181</v>
      </c>
      <c r="J4983" s="141" t="str">
        <f>VLOOKUP(I4983,Customers[],2,FALSE)</f>
        <v>ရွှေမြင်း(ရွှေခြင်္သေ့)</v>
      </c>
      <c r="K4983" s="141" t="str">
        <f>VLOOKUP(I4983,Customers[],4,FALSE)</f>
        <v>Meiktila</v>
      </c>
      <c r="L4983" s="32" t="str">
        <f>VLOOKUP(Table85[[#This Row],[CustomerID]],Table!H:K,3,0)</f>
        <v>မိတ္ထီလာ</v>
      </c>
      <c r="M4983" s="141" t="str">
        <f>VLOOKUP(I4983,Customers[],5,FALSE)</f>
        <v>WholeSales/Contract</v>
      </c>
      <c r="N4983" s="145" t="s">
        <v>10</v>
      </c>
      <c r="O4983" s="37" t="s">
        <v>2120</v>
      </c>
      <c r="P4983" s="141" t="str">
        <f>VLOOKUP(O4983,Stock[],2,FALSE)</f>
        <v>ဇေ အရက်သန့်</v>
      </c>
      <c r="Q4983" s="147">
        <f>VLOOKUP(O4983,Stock[],3,FALSE)</f>
        <v>0.64</v>
      </c>
      <c r="R4983" s="147">
        <f>VLOOKUP(O4983,Stock[],4,FALSE)</f>
        <v>14</v>
      </c>
      <c r="S4983" s="146"/>
      <c r="T4983" s="147">
        <f>(DailySales!$S4983/DailySales!$R4983)+DailySales!$U4983</f>
        <v>30</v>
      </c>
      <c r="U4983" s="146">
        <v>30</v>
      </c>
      <c r="V4983" s="148">
        <f>+DailySales!$T4983*DailySales!$R4983</f>
        <v>420</v>
      </c>
      <c r="W4983" s="148">
        <f>+DailySales!$V4983*DailySales!$Q4983</f>
        <v>268.8</v>
      </c>
      <c r="X4983" s="148">
        <f>VLOOKUP(O4983,Stock[],6,FALSE)</f>
        <v>1380</v>
      </c>
      <c r="Y4983" s="148">
        <f>+DailySales!$V4983*DailySales!$X4983</f>
        <v>579600</v>
      </c>
      <c r="Z4983" s="146"/>
      <c r="AA4983" s="146"/>
      <c r="AB4983" s="146"/>
      <c r="AC4983" s="146"/>
      <c r="AD4983" s="146"/>
      <c r="AE4983" s="149"/>
      <c r="AF4983" s="150"/>
      <c r="AG4983" s="151"/>
      <c r="AH4983" s="150"/>
      <c r="AI4983" s="151"/>
      <c r="AJ4983" s="150"/>
      <c r="AK4983" s="151"/>
      <c r="AL4983" s="34"/>
      <c r="AM4983" s="39"/>
      <c r="AN498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579600</v>
      </c>
    </row>
    <row r="4984" spans="1:40" ht="19.5" customHeight="1" x14ac:dyDescent="0.25">
      <c r="A4984" s="141">
        <f t="shared" si="930"/>
        <v>2026</v>
      </c>
      <c r="B4984" s="141">
        <f t="shared" si="931"/>
        <v>3</v>
      </c>
      <c r="C4984" s="154">
        <v>46085</v>
      </c>
      <c r="D4984" s="142">
        <f t="shared" ca="1" si="932"/>
        <v>46097</v>
      </c>
      <c r="E4984" s="142" t="str">
        <f t="shared" ca="1" si="933"/>
        <v>0-Months</v>
      </c>
      <c r="F4984" s="142" t="str">
        <f>VLOOKUP(O4984,Stock[],5,FALSE)</f>
        <v>BE</v>
      </c>
      <c r="G4984" s="33" t="s">
        <v>4072</v>
      </c>
      <c r="H4984" s="144"/>
      <c r="I4984" s="34" t="s">
        <v>181</v>
      </c>
      <c r="J4984" s="141" t="str">
        <f>VLOOKUP(I4984,Customers[],2,FALSE)</f>
        <v>ရွှေမြင်း(ရွှေခြင်္သေ့)</v>
      </c>
      <c r="K4984" s="141" t="str">
        <f>VLOOKUP(I4984,Customers[],4,FALSE)</f>
        <v>Meiktila</v>
      </c>
      <c r="L4984" s="32" t="str">
        <f>VLOOKUP(Table85[[#This Row],[CustomerID]],Table!H:K,3,0)</f>
        <v>မိတ္ထီလာ</v>
      </c>
      <c r="M4984" s="141" t="str">
        <f>VLOOKUP(I4984,Customers[],5,FALSE)</f>
        <v>WholeSales/Contract</v>
      </c>
      <c r="N4984" s="145" t="s">
        <v>10</v>
      </c>
      <c r="O4984" s="37" t="s">
        <v>214</v>
      </c>
      <c r="P4984" s="141" t="str">
        <f>VLOOKUP(O4984,Stock[],2,FALSE)</f>
        <v>ကောင်းကြည်</v>
      </c>
      <c r="Q4984" s="147">
        <f>VLOOKUP(O4984,Stock[],3,FALSE)</f>
        <v>0.64</v>
      </c>
      <c r="R4984" s="147">
        <f>VLOOKUP(O4984,Stock[],4,FALSE)</f>
        <v>14</v>
      </c>
      <c r="S4984" s="146"/>
      <c r="T4984" s="147">
        <f>(DailySales!$S4984/DailySales!$R4984)+DailySales!$U4984</f>
        <v>10</v>
      </c>
      <c r="U4984" s="146">
        <v>10</v>
      </c>
      <c r="V4984" s="148">
        <f>+DailySales!$T4984*DailySales!$R4984</f>
        <v>140</v>
      </c>
      <c r="W4984" s="148">
        <f>+DailySales!$V4984*DailySales!$Q4984</f>
        <v>89.600000000000009</v>
      </c>
      <c r="X4984" s="148">
        <f>VLOOKUP(O4984,Stock[],6,FALSE)</f>
        <v>1330</v>
      </c>
      <c r="Y4984" s="148">
        <f>+DailySales!$V4984*DailySales!$X4984</f>
        <v>186200</v>
      </c>
      <c r="Z4984" s="146"/>
      <c r="AA4984" s="146"/>
      <c r="AB4984" s="146"/>
      <c r="AC4984" s="146"/>
      <c r="AD4984" s="146"/>
      <c r="AE4984" s="149"/>
      <c r="AF4984" s="150"/>
      <c r="AG4984" s="151"/>
      <c r="AH4984" s="150"/>
      <c r="AI4984" s="151"/>
      <c r="AJ4984" s="150"/>
      <c r="AK4984" s="151"/>
      <c r="AL4984" s="34"/>
      <c r="AM4984" s="39"/>
      <c r="AN498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4985" spans="1:40" ht="19.5" customHeight="1" x14ac:dyDescent="0.25">
      <c r="A4985" s="141">
        <f>YEAR(C4985)</f>
        <v>2026</v>
      </c>
      <c r="B4985" s="141">
        <f>MONTH(C4985)</f>
        <v>3</v>
      </c>
      <c r="C4985" s="154">
        <v>46085</v>
      </c>
      <c r="D4985" s="142">
        <f ca="1">TODAY()</f>
        <v>46097</v>
      </c>
      <c r="E4985" s="142" t="str">
        <f ca="1">DATEDIF(C4985,D4985,"M")&amp;"-Months"</f>
        <v>0-Months</v>
      </c>
      <c r="F4985" s="142" t="str">
        <f>VLOOKUP(O4985,Stock[],5,FALSE)</f>
        <v>BE</v>
      </c>
      <c r="G4985" s="33" t="s">
        <v>4072</v>
      </c>
      <c r="H4985" s="144"/>
      <c r="I4985" s="34" t="s">
        <v>181</v>
      </c>
      <c r="J4985" s="141" t="str">
        <f>VLOOKUP(I4985,Customers[],2,FALSE)</f>
        <v>ရွှေမြင်း(ရွှေခြင်္သေ့)</v>
      </c>
      <c r="K4985" s="141" t="str">
        <f>VLOOKUP(I4985,Customers[],4,FALSE)</f>
        <v>Meiktila</v>
      </c>
      <c r="L4985" s="32" t="str">
        <f>VLOOKUP(Table85[[#This Row],[CustomerID]],Table!H:K,3,0)</f>
        <v>မိတ္ထီလာ</v>
      </c>
      <c r="M4985" s="141" t="str">
        <f>VLOOKUP(I4985,Customers[],5,FALSE)</f>
        <v>WholeSales/Contract</v>
      </c>
      <c r="N4985" s="145" t="s">
        <v>10</v>
      </c>
      <c r="O4985" s="37" t="s">
        <v>2465</v>
      </c>
      <c r="P4985" s="141" t="str">
        <f>VLOOKUP(O4985,Stock[],2,FALSE)</f>
        <v>မိုးနဲကွန်ကီး</v>
      </c>
      <c r="Q4985" s="147">
        <f>VLOOKUP(O4985,Stock[],3,FALSE)</f>
        <v>0.64</v>
      </c>
      <c r="R4985" s="147">
        <f>VLOOKUP(O4985,Stock[],4,FALSE)</f>
        <v>14</v>
      </c>
      <c r="S4985" s="146"/>
      <c r="T4985" s="147">
        <f>(DailySales!$S4985/DailySales!$R4985)+DailySales!$U4985</f>
        <v>10</v>
      </c>
      <c r="U4985" s="146">
        <v>10</v>
      </c>
      <c r="V4985" s="148">
        <f>+DailySales!$T4985*DailySales!$R4985</f>
        <v>140</v>
      </c>
      <c r="W4985" s="148">
        <f>+DailySales!$V4985*DailySales!$Q4985</f>
        <v>89.600000000000009</v>
      </c>
      <c r="X4985" s="148">
        <f>VLOOKUP(O4985,Stock[],6,FALSE)</f>
        <v>1700</v>
      </c>
      <c r="Y4985" s="148">
        <f>+DailySales!$V4985*DailySales!$X4985</f>
        <v>238000</v>
      </c>
      <c r="Z4985" s="146"/>
      <c r="AA4985" s="146"/>
      <c r="AB4985" s="146"/>
      <c r="AC4985" s="146"/>
      <c r="AD4985" s="146"/>
      <c r="AE4985" s="149"/>
      <c r="AF4985" s="150"/>
      <c r="AG4985" s="151"/>
      <c r="AH4985" s="150"/>
      <c r="AI4985" s="151"/>
      <c r="AJ4985" s="150"/>
      <c r="AK4985" s="151"/>
      <c r="AL4985" s="34"/>
      <c r="AM4985" s="39"/>
      <c r="AN498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238000</v>
      </c>
    </row>
    <row r="4986" spans="1:40" ht="19.5" customHeight="1" x14ac:dyDescent="0.25">
      <c r="A4986" s="141">
        <f t="shared" si="752"/>
        <v>2026</v>
      </c>
      <c r="B4986" s="141">
        <f t="shared" si="753"/>
        <v>3</v>
      </c>
      <c r="C4986" s="154">
        <v>46085</v>
      </c>
      <c r="D4986" s="142">
        <f t="shared" ca="1" si="754"/>
        <v>46097</v>
      </c>
      <c r="E4986" s="142" t="str">
        <f t="shared" ca="1" si="755"/>
        <v>0-Months</v>
      </c>
      <c r="F4986" s="142" t="str">
        <f>VLOOKUP(O4986,Stock[],5,FALSE)</f>
        <v>BE</v>
      </c>
      <c r="G4986" s="33" t="s">
        <v>4073</v>
      </c>
      <c r="H4986" s="144"/>
      <c r="I4986" s="34" t="s">
        <v>233</v>
      </c>
      <c r="J4986" s="141" t="str">
        <f>VLOOKUP(I4986,Customers[],2,FALSE)</f>
        <v>ဦးဝင်းနိုင်</v>
      </c>
      <c r="K4986" s="141" t="str">
        <f>VLOOKUP(I4986,Customers[],4,FALSE)</f>
        <v>Wandwin</v>
      </c>
      <c r="L4986" s="141" t="str">
        <f>VLOOKUP(Table85[[#This Row],[CustomerID]],Table!H:K,3,0)</f>
        <v>လျှော်ပင်</v>
      </c>
      <c r="M4986" s="141" t="str">
        <f>VLOOKUP(I4986,Customers[],5,FALSE)</f>
        <v>WholeSales/Contract</v>
      </c>
      <c r="N4986" s="145" t="s">
        <v>10</v>
      </c>
      <c r="O4986" s="37" t="s">
        <v>217</v>
      </c>
      <c r="P4986" s="141" t="str">
        <f>VLOOKUP(O4986,Stock[],2,FALSE)</f>
        <v>လိမ္မော်ဖြူ</v>
      </c>
      <c r="Q4986" s="147">
        <f>VLOOKUP(O4986,Stock[],3,FALSE)</f>
        <v>0.64</v>
      </c>
      <c r="R4986" s="147">
        <f>VLOOKUP(O4986,Stock[],4,FALSE)</f>
        <v>24</v>
      </c>
      <c r="S4986" s="146"/>
      <c r="T4986" s="147">
        <f>(DailySales!$S4986/DailySales!$R4986)+DailySales!$U4986</f>
        <v>25</v>
      </c>
      <c r="U4986" s="146">
        <v>25</v>
      </c>
      <c r="V4986" s="148">
        <f>+DailySales!$T4986*DailySales!$R4986</f>
        <v>600</v>
      </c>
      <c r="W4986" s="148">
        <f>+DailySales!$V4986*DailySales!$Q4986</f>
        <v>384</v>
      </c>
      <c r="X4986" s="148">
        <f>VLOOKUP(O4986,Stock[],6,FALSE)</f>
        <v>1330</v>
      </c>
      <c r="Y4986" s="148">
        <f>+DailySales!$V4986*DailySales!$X4986</f>
        <v>798000</v>
      </c>
      <c r="Z4986" s="146"/>
      <c r="AA4986" s="146"/>
      <c r="AB4986" s="146"/>
      <c r="AC4986" s="146"/>
      <c r="AD4986" s="146"/>
      <c r="AE4986" s="149"/>
      <c r="AF4986" s="150"/>
      <c r="AG4986" s="151"/>
      <c r="AH4986" s="150"/>
      <c r="AI4986" s="151"/>
      <c r="AJ4986" s="150"/>
      <c r="AK4986" s="151"/>
      <c r="AL4986" s="34"/>
      <c r="AM4986" s="39"/>
      <c r="AN498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798000</v>
      </c>
    </row>
    <row r="4987" spans="1:40" ht="19.5" customHeight="1" x14ac:dyDescent="0.25">
      <c r="A4987" s="141">
        <f t="shared" ref="A4987:A4993" si="934">YEAR(C4987)</f>
        <v>2026</v>
      </c>
      <c r="B4987" s="141">
        <f t="shared" ref="B4987:B4993" si="935">MONTH(C4987)</f>
        <v>3</v>
      </c>
      <c r="C4987" s="154">
        <v>46085</v>
      </c>
      <c r="D4987" s="142">
        <f t="shared" ref="D4987:D4993" ca="1" si="936">TODAY()</f>
        <v>46097</v>
      </c>
      <c r="E4987" s="142" t="str">
        <f t="shared" ref="E4987:E4993" ca="1" si="937">DATEDIF(C4987,D4987,"M")&amp;"-Months"</f>
        <v>0-Months</v>
      </c>
      <c r="F4987" s="142" t="str">
        <f>VLOOKUP(O4987,Stock[],5,FALSE)</f>
        <v>BE</v>
      </c>
      <c r="G4987" s="33" t="s">
        <v>4073</v>
      </c>
      <c r="H4987" s="144"/>
      <c r="I4987" s="34" t="s">
        <v>233</v>
      </c>
      <c r="J4987" s="141" t="str">
        <f>VLOOKUP(I4987,Customers[],2,FALSE)</f>
        <v>ဦးဝင်းနိုင်</v>
      </c>
      <c r="K4987" s="141" t="str">
        <f>VLOOKUP(I4987,Customers[],4,FALSE)</f>
        <v>Wandwin</v>
      </c>
      <c r="L4987" s="141" t="str">
        <f>VLOOKUP(Table85[[#This Row],[CustomerID]],Table!H:K,3,0)</f>
        <v>လျှော်ပင်</v>
      </c>
      <c r="M4987" s="141" t="str">
        <f>VLOOKUP(I4987,Customers[],5,FALSE)</f>
        <v>WholeSales/Contract</v>
      </c>
      <c r="N4987" s="145" t="s">
        <v>10</v>
      </c>
      <c r="O4987" s="37" t="s">
        <v>216</v>
      </c>
      <c r="P4987" s="141" t="str">
        <f>VLOOKUP(O4987,Stock[],2,FALSE)</f>
        <v>ဒဂုံအရက်သန့်</v>
      </c>
      <c r="Q4987" s="147">
        <f>VLOOKUP(O4987,Stock[],3,FALSE)</f>
        <v>0.64</v>
      </c>
      <c r="R4987" s="147">
        <f>VLOOKUP(O4987,Stock[],4,FALSE)</f>
        <v>14</v>
      </c>
      <c r="S4987" s="146"/>
      <c r="T4987" s="147">
        <f>(DailySales!$S4987/DailySales!$R4987)+DailySales!$U4987</f>
        <v>10</v>
      </c>
      <c r="U4987" s="146">
        <v>10</v>
      </c>
      <c r="V4987" s="148">
        <f>+DailySales!$T4987*DailySales!$R4987</f>
        <v>140</v>
      </c>
      <c r="W4987" s="148">
        <f>+DailySales!$V4987*DailySales!$Q4987</f>
        <v>89.600000000000009</v>
      </c>
      <c r="X4987" s="148">
        <f>VLOOKUP(O4987,Stock[],6,FALSE)</f>
        <v>1330</v>
      </c>
      <c r="Y4987" s="148">
        <f>+DailySales!$V4987*DailySales!$X4987</f>
        <v>186200</v>
      </c>
      <c r="Z4987" s="146"/>
      <c r="AA4987" s="146"/>
      <c r="AB4987" s="146"/>
      <c r="AC4987" s="146"/>
      <c r="AD4987" s="146"/>
      <c r="AE4987" s="149"/>
      <c r="AF4987" s="150"/>
      <c r="AG4987" s="151"/>
      <c r="AH4987" s="150"/>
      <c r="AI4987" s="151"/>
      <c r="AJ4987" s="150"/>
      <c r="AK4987" s="151"/>
      <c r="AL4987" s="34"/>
      <c r="AM4987" s="39"/>
      <c r="AN498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4988" spans="1:40" ht="19.5" customHeight="1" x14ac:dyDescent="0.25">
      <c r="A4988" s="141">
        <f t="shared" si="934"/>
        <v>2026</v>
      </c>
      <c r="B4988" s="141">
        <f t="shared" si="935"/>
        <v>3</v>
      </c>
      <c r="C4988" s="154">
        <v>46085</v>
      </c>
      <c r="D4988" s="142">
        <f t="shared" ca="1" si="936"/>
        <v>46097</v>
      </c>
      <c r="E4988" s="142" t="str">
        <f t="shared" ca="1" si="937"/>
        <v>0-Months</v>
      </c>
      <c r="F4988" s="142" t="str">
        <f>VLOOKUP(O4988,Stock[],5,FALSE)</f>
        <v>BE</v>
      </c>
      <c r="G4988" s="33" t="s">
        <v>4073</v>
      </c>
      <c r="H4988" s="144"/>
      <c r="I4988" s="34" t="s">
        <v>233</v>
      </c>
      <c r="J4988" s="141" t="str">
        <f>VLOOKUP(I4988,Customers[],2,FALSE)</f>
        <v>ဦးဝင်းနိုင်</v>
      </c>
      <c r="K4988" s="141" t="str">
        <f>VLOOKUP(I4988,Customers[],4,FALSE)</f>
        <v>Wandwin</v>
      </c>
      <c r="L4988" s="141" t="str">
        <f>VLOOKUP(Table85[[#This Row],[CustomerID]],Table!H:K,3,0)</f>
        <v>လျှော်ပင်</v>
      </c>
      <c r="M4988" s="141" t="str">
        <f>VLOOKUP(I4988,Customers[],5,FALSE)</f>
        <v>WholeSales/Contract</v>
      </c>
      <c r="N4988" s="145" t="s">
        <v>10</v>
      </c>
      <c r="O4988" s="37" t="s">
        <v>210</v>
      </c>
      <c r="P4988" s="141" t="str">
        <f>VLOOKUP(O4988,Stock[],2,FALSE)</f>
        <v>ဇေယျဝတီ Red ပု</v>
      </c>
      <c r="Q4988" s="147">
        <f>VLOOKUP(O4988,Stock[],3,FALSE)</f>
        <v>0.64</v>
      </c>
      <c r="R4988" s="147">
        <f>VLOOKUP(O4988,Stock[],4,FALSE)</f>
        <v>14</v>
      </c>
      <c r="S4988" s="146"/>
      <c r="T4988" s="147">
        <f>(DailySales!$S4988/DailySales!$R4988)+DailySales!$U4988</f>
        <v>15</v>
      </c>
      <c r="U4988" s="146">
        <v>15</v>
      </c>
      <c r="V4988" s="148">
        <f>+DailySales!$T4988*DailySales!$R4988</f>
        <v>210</v>
      </c>
      <c r="W4988" s="148">
        <f>+DailySales!$V4988*DailySales!$Q4988</f>
        <v>134.4</v>
      </c>
      <c r="X4988" s="148">
        <f>VLOOKUP(O4988,Stock[],6,FALSE)</f>
        <v>1600</v>
      </c>
      <c r="Y4988" s="148">
        <f>+DailySales!$V4988*DailySales!$X4988</f>
        <v>336000</v>
      </c>
      <c r="Z4988" s="146"/>
      <c r="AA4988" s="146"/>
      <c r="AB4988" s="146"/>
      <c r="AC4988" s="146"/>
      <c r="AD4988" s="146"/>
      <c r="AE4988" s="149"/>
      <c r="AF4988" s="150"/>
      <c r="AG4988" s="151"/>
      <c r="AH4988" s="150"/>
      <c r="AI4988" s="151"/>
      <c r="AJ4988" s="150"/>
      <c r="AK4988" s="151"/>
      <c r="AL4988" s="34"/>
      <c r="AM4988" s="39"/>
      <c r="AN498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336000</v>
      </c>
    </row>
    <row r="4989" spans="1:40" ht="19.5" customHeight="1" x14ac:dyDescent="0.25">
      <c r="A4989" s="141">
        <f t="shared" si="934"/>
        <v>2026</v>
      </c>
      <c r="B4989" s="141">
        <f t="shared" si="935"/>
        <v>3</v>
      </c>
      <c r="C4989" s="154">
        <v>46085</v>
      </c>
      <c r="D4989" s="142">
        <f t="shared" ca="1" si="936"/>
        <v>46097</v>
      </c>
      <c r="E4989" s="142" t="str">
        <f t="shared" ca="1" si="937"/>
        <v>0-Months</v>
      </c>
      <c r="F4989" s="142" t="str">
        <f>VLOOKUP(O4989,Stock[],5,FALSE)</f>
        <v>BE</v>
      </c>
      <c r="G4989" s="33" t="s">
        <v>4073</v>
      </c>
      <c r="H4989" s="144"/>
      <c r="I4989" s="34" t="s">
        <v>233</v>
      </c>
      <c r="J4989" s="141" t="str">
        <f>VLOOKUP(I4989,Customers[],2,FALSE)</f>
        <v>ဦးဝင်းနိုင်</v>
      </c>
      <c r="K4989" s="141" t="str">
        <f>VLOOKUP(I4989,Customers[],4,FALSE)</f>
        <v>Wandwin</v>
      </c>
      <c r="L4989" s="141" t="str">
        <f>VLOOKUP(Table85[[#This Row],[CustomerID]],Table!H:K,3,0)</f>
        <v>လျှော်ပင်</v>
      </c>
      <c r="M4989" s="141" t="str">
        <f>VLOOKUP(I4989,Customers[],5,FALSE)</f>
        <v>WholeSales/Contract</v>
      </c>
      <c r="N4989" s="145" t="s">
        <v>10</v>
      </c>
      <c r="O4989" s="37" t="s">
        <v>211</v>
      </c>
      <c r="P4989" s="141" t="str">
        <f>VLOOKUP(O4989,Stock[],2,FALSE)</f>
        <v>ဇေယျဝတီ Red ပု</v>
      </c>
      <c r="Q4989" s="147">
        <f>VLOOKUP(O4989,Stock[],3,FALSE)</f>
        <v>0.68</v>
      </c>
      <c r="R4989" s="147">
        <f>VLOOKUP(O4989,Stock[],4,FALSE)</f>
        <v>12</v>
      </c>
      <c r="S4989" s="146"/>
      <c r="T4989" s="147">
        <f>(DailySales!$S4989/DailySales!$R4989)+DailySales!$U4989</f>
        <v>2</v>
      </c>
      <c r="U4989" s="146">
        <v>2</v>
      </c>
      <c r="V4989" s="148">
        <f>+DailySales!$T4989*DailySales!$R4989</f>
        <v>24</v>
      </c>
      <c r="W4989" s="148">
        <f>+DailySales!$V4989*DailySales!$Q4989</f>
        <v>16.32</v>
      </c>
      <c r="X4989" s="148">
        <f>VLOOKUP(O4989,Stock[],6,FALSE)</f>
        <v>1550</v>
      </c>
      <c r="Y4989" s="148">
        <f>+DailySales!$V4989*DailySales!$X4989</f>
        <v>37200</v>
      </c>
      <c r="Z4989" s="146"/>
      <c r="AA4989" s="146"/>
      <c r="AB4989" s="146"/>
      <c r="AC4989" s="146"/>
      <c r="AD4989" s="146"/>
      <c r="AE4989" s="149"/>
      <c r="AF4989" s="150"/>
      <c r="AG4989" s="151"/>
      <c r="AH4989" s="150"/>
      <c r="AI4989" s="151"/>
      <c r="AJ4989" s="150"/>
      <c r="AK4989" s="151"/>
      <c r="AL4989" s="34"/>
      <c r="AM4989" s="39"/>
      <c r="AN498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37200</v>
      </c>
    </row>
    <row r="4990" spans="1:40" ht="19.5" customHeight="1" x14ac:dyDescent="0.25">
      <c r="A4990" s="141">
        <f t="shared" si="934"/>
        <v>2026</v>
      </c>
      <c r="B4990" s="141">
        <f t="shared" si="935"/>
        <v>3</v>
      </c>
      <c r="C4990" s="154">
        <v>46085</v>
      </c>
      <c r="D4990" s="142">
        <f t="shared" ca="1" si="936"/>
        <v>46097</v>
      </c>
      <c r="E4990" s="142" t="str">
        <f t="shared" ca="1" si="937"/>
        <v>0-Months</v>
      </c>
      <c r="F4990" s="142" t="str">
        <f>VLOOKUP(O4990,Stock[],5,FALSE)</f>
        <v>BE</v>
      </c>
      <c r="G4990" s="33" t="s">
        <v>4073</v>
      </c>
      <c r="H4990" s="144"/>
      <c r="I4990" s="34" t="s">
        <v>233</v>
      </c>
      <c r="J4990" s="141" t="str">
        <f>VLOOKUP(I4990,Customers[],2,FALSE)</f>
        <v>ဦးဝင်းနိုင်</v>
      </c>
      <c r="K4990" s="141" t="str">
        <f>VLOOKUP(I4990,Customers[],4,FALSE)</f>
        <v>Wandwin</v>
      </c>
      <c r="L4990" s="141" t="str">
        <f>VLOOKUP(Table85[[#This Row],[CustomerID]],Table!H:K,3,0)</f>
        <v>လျှော်ပင်</v>
      </c>
      <c r="M4990" s="141" t="str">
        <f>VLOOKUP(I4990,Customers[],5,FALSE)</f>
        <v>WholeSales/Contract</v>
      </c>
      <c r="N4990" s="145" t="s">
        <v>10</v>
      </c>
      <c r="O4990" s="37" t="s">
        <v>205</v>
      </c>
      <c r="P4990" s="141" t="str">
        <f>VLOOKUP(O4990,Stock[],2,FALSE)</f>
        <v>ကောင်းကြည် ကော် 25%  (1Ltr )</v>
      </c>
      <c r="Q4990" s="147">
        <f>VLOOKUP(O4990,Stock[],3,FALSE)</f>
        <v>1</v>
      </c>
      <c r="R4990" s="147">
        <f>VLOOKUP(O4990,Stock[],4,FALSE)</f>
        <v>12</v>
      </c>
      <c r="S4990" s="146"/>
      <c r="T4990" s="147">
        <f>(DailySales!$S4990/DailySales!$R4990)+DailySales!$U4990</f>
        <v>10</v>
      </c>
      <c r="U4990" s="146">
        <v>10</v>
      </c>
      <c r="V4990" s="148">
        <f>+DailySales!$T4990*DailySales!$R4990</f>
        <v>120</v>
      </c>
      <c r="W4990" s="148">
        <f>+DailySales!$V4990*DailySales!$Q4990</f>
        <v>120</v>
      </c>
      <c r="X4990" s="148">
        <f>VLOOKUP(O4990,Stock[],6,FALSE)</f>
        <v>1530</v>
      </c>
      <c r="Y4990" s="148">
        <f>+DailySales!$V4990*DailySales!$X4990</f>
        <v>183600</v>
      </c>
      <c r="Z4990" s="146"/>
      <c r="AA4990" s="146"/>
      <c r="AB4990" s="146"/>
      <c r="AC4990" s="146"/>
      <c r="AD4990" s="146"/>
      <c r="AE4990" s="149"/>
      <c r="AF4990" s="150"/>
      <c r="AG4990" s="151"/>
      <c r="AH4990" s="150"/>
      <c r="AI4990" s="151"/>
      <c r="AJ4990" s="150"/>
      <c r="AK4990" s="151"/>
      <c r="AL4990" s="34"/>
      <c r="AM4990" s="39"/>
      <c r="AN499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183600</v>
      </c>
    </row>
    <row r="4991" spans="1:40" ht="19.5" customHeight="1" x14ac:dyDescent="0.25">
      <c r="A4991" s="141">
        <f t="shared" si="934"/>
        <v>2026</v>
      </c>
      <c r="B4991" s="141">
        <f t="shared" si="935"/>
        <v>3</v>
      </c>
      <c r="C4991" s="154">
        <v>46085</v>
      </c>
      <c r="D4991" s="142">
        <f t="shared" ca="1" si="936"/>
        <v>46097</v>
      </c>
      <c r="E4991" s="142" t="str">
        <f t="shared" ca="1" si="937"/>
        <v>0-Months</v>
      </c>
      <c r="F4991" s="142" t="str">
        <f>VLOOKUP(O4991,Stock[],5,FALSE)</f>
        <v>BE</v>
      </c>
      <c r="G4991" s="33" t="s">
        <v>4074</v>
      </c>
      <c r="H4991" s="144"/>
      <c r="I4991" s="34" t="s">
        <v>542</v>
      </c>
      <c r="J4991" s="141" t="str">
        <f>VLOOKUP(I4991,Customers[],2,FALSE)</f>
        <v>ဟိန်းမြန်မာ</v>
      </c>
      <c r="K4991" s="141" t="str">
        <f>VLOOKUP(I4991,Customers[],4,FALSE)</f>
        <v>Mahlaing</v>
      </c>
      <c r="L4991" s="141" t="str">
        <f>VLOOKUP(Table85[[#This Row],[CustomerID]],Table!H:K,3,0)</f>
        <v>မလှိုင်</v>
      </c>
      <c r="M4991" s="141" t="str">
        <f>VLOOKUP(I4991,Customers[],5,FALSE)</f>
        <v>Semi WS</v>
      </c>
      <c r="N4991" s="145" t="s">
        <v>10</v>
      </c>
      <c r="O4991" s="37" t="s">
        <v>240</v>
      </c>
      <c r="P4991" s="141" t="str">
        <f>VLOOKUP(O4991,Stock[],2,FALSE)</f>
        <v>သံပုရာအရက်</v>
      </c>
      <c r="Q4991" s="147">
        <f>VLOOKUP(O4991,Stock[],3,FALSE)</f>
        <v>0.64</v>
      </c>
      <c r="R4991" s="147">
        <f>VLOOKUP(O4991,Stock[],4,FALSE)</f>
        <v>14</v>
      </c>
      <c r="S4991" s="146"/>
      <c r="T4991" s="147">
        <f>(DailySales!$S4991/DailySales!$R4991)+DailySales!$U4991</f>
        <v>5</v>
      </c>
      <c r="U4991" s="146">
        <v>5</v>
      </c>
      <c r="V4991" s="148">
        <f>+DailySales!$T4991*DailySales!$R4991</f>
        <v>70</v>
      </c>
      <c r="W4991" s="148">
        <f>+DailySales!$V4991*DailySales!$Q4991</f>
        <v>44.800000000000004</v>
      </c>
      <c r="X4991" s="148">
        <f>VLOOKUP(O4991,Stock[],6,FALSE)</f>
        <v>1330</v>
      </c>
      <c r="Y4991" s="148">
        <f>+DailySales!$V4991*DailySales!$X4991</f>
        <v>93100</v>
      </c>
      <c r="Z4991" s="146"/>
      <c r="AA4991" s="146"/>
      <c r="AB4991" s="146"/>
      <c r="AC4991" s="146"/>
      <c r="AD4991" s="146"/>
      <c r="AE4991" s="149">
        <f>5*350</f>
        <v>1750</v>
      </c>
      <c r="AF4991" s="150"/>
      <c r="AG4991" s="151"/>
      <c r="AH4991" s="150"/>
      <c r="AI4991" s="151"/>
      <c r="AJ4991" s="150">
        <v>46085</v>
      </c>
      <c r="AK4991" s="151">
        <v>94850</v>
      </c>
      <c r="AL4991" s="34"/>
      <c r="AM4991" s="39"/>
      <c r="AN499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92" spans="1:40" ht="19.5" customHeight="1" x14ac:dyDescent="0.25">
      <c r="A4992" s="141">
        <f t="shared" si="934"/>
        <v>2026</v>
      </c>
      <c r="B4992" s="141">
        <f t="shared" si="935"/>
        <v>3</v>
      </c>
      <c r="C4992" s="154">
        <v>46085</v>
      </c>
      <c r="D4992" s="142">
        <f t="shared" ca="1" si="936"/>
        <v>46097</v>
      </c>
      <c r="E4992" s="142" t="str">
        <f t="shared" ca="1" si="937"/>
        <v>0-Months</v>
      </c>
      <c r="F4992" s="142" t="str">
        <f>VLOOKUP(O4992,Stock[],5,FALSE)</f>
        <v>BE</v>
      </c>
      <c r="G4992" s="33" t="s">
        <v>4074</v>
      </c>
      <c r="H4992" s="144"/>
      <c r="I4992" s="34" t="s">
        <v>542</v>
      </c>
      <c r="J4992" s="141" t="str">
        <f>VLOOKUP(I4992,Customers[],2,FALSE)</f>
        <v>ဟိန်းမြန်မာ</v>
      </c>
      <c r="K4992" s="141" t="str">
        <f>VLOOKUP(I4992,Customers[],4,FALSE)</f>
        <v>Mahlaing</v>
      </c>
      <c r="L4992" s="141" t="str">
        <f>VLOOKUP(Table85[[#This Row],[CustomerID]],Table!H:K,3,0)</f>
        <v>မလှိုင်</v>
      </c>
      <c r="M4992" s="141" t="str">
        <f>VLOOKUP(I4992,Customers[],5,FALSE)</f>
        <v>Semi WS</v>
      </c>
      <c r="N4992" s="145" t="s">
        <v>10</v>
      </c>
      <c r="O4992" s="37" t="s">
        <v>220</v>
      </c>
      <c r="P4992" s="141" t="str">
        <f>VLOOKUP(O4992,Stock[],2,FALSE)</f>
        <v>မြန်မာရှောက်ပျား</v>
      </c>
      <c r="Q4992" s="147">
        <f>VLOOKUP(O4992,Stock[],3,FALSE)</f>
        <v>0.64</v>
      </c>
      <c r="R4992" s="147">
        <f>VLOOKUP(O4992,Stock[],4,FALSE)</f>
        <v>14</v>
      </c>
      <c r="S4992" s="146"/>
      <c r="T4992" s="147">
        <f>(DailySales!$S4992/DailySales!$R4992)+DailySales!$U4992</f>
        <v>5</v>
      </c>
      <c r="U4992" s="146">
        <v>5</v>
      </c>
      <c r="V4992" s="148">
        <f>+DailySales!$T4992*DailySales!$R4992</f>
        <v>70</v>
      </c>
      <c r="W4992" s="148">
        <f>+DailySales!$V4992*DailySales!$Q4992</f>
        <v>44.800000000000004</v>
      </c>
      <c r="X4992" s="148">
        <f>VLOOKUP(O4992,Stock[],6,FALSE)</f>
        <v>1370</v>
      </c>
      <c r="Y4992" s="148">
        <f>+DailySales!$V4992*DailySales!$X4992</f>
        <v>95900</v>
      </c>
      <c r="Z4992" s="146"/>
      <c r="AA4992" s="146"/>
      <c r="AB4992" s="146"/>
      <c r="AC4992" s="146"/>
      <c r="AD4992" s="146"/>
      <c r="AE4992" s="149">
        <f>5*350</f>
        <v>1750</v>
      </c>
      <c r="AF4992" s="150"/>
      <c r="AG4992" s="151"/>
      <c r="AH4992" s="150"/>
      <c r="AI4992" s="151"/>
      <c r="AJ4992" s="150">
        <v>46085</v>
      </c>
      <c r="AK4992" s="151">
        <v>97650</v>
      </c>
      <c r="AL4992" s="34"/>
      <c r="AM4992" s="39"/>
      <c r="AN499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93" spans="1:40" ht="19.5" customHeight="1" x14ac:dyDescent="0.25">
      <c r="A4993" s="141">
        <f t="shared" si="934"/>
        <v>2026</v>
      </c>
      <c r="B4993" s="141">
        <f t="shared" si="935"/>
        <v>3</v>
      </c>
      <c r="C4993" s="154">
        <v>46085</v>
      </c>
      <c r="D4993" s="142">
        <f t="shared" ca="1" si="936"/>
        <v>46097</v>
      </c>
      <c r="E4993" s="142" t="str">
        <f t="shared" ca="1" si="937"/>
        <v>0-Months</v>
      </c>
      <c r="F4993" s="142" t="str">
        <f>VLOOKUP(O4993,Stock[],5,FALSE)</f>
        <v>BE</v>
      </c>
      <c r="G4993" s="33" t="s">
        <v>4074</v>
      </c>
      <c r="H4993" s="144"/>
      <c r="I4993" s="34" t="s">
        <v>542</v>
      </c>
      <c r="J4993" s="141" t="str">
        <f>VLOOKUP(I4993,Customers[],2,FALSE)</f>
        <v>ဟိန်းမြန်မာ</v>
      </c>
      <c r="K4993" s="141" t="str">
        <f>VLOOKUP(I4993,Customers[],4,FALSE)</f>
        <v>Mahlaing</v>
      </c>
      <c r="L4993" s="141" t="str">
        <f>VLOOKUP(Table85[[#This Row],[CustomerID]],Table!H:K,3,0)</f>
        <v>မလှိုင်</v>
      </c>
      <c r="M4993" s="141" t="str">
        <f>VLOOKUP(I4993,Customers[],5,FALSE)</f>
        <v>Semi WS</v>
      </c>
      <c r="N4993" s="145" t="s">
        <v>10</v>
      </c>
      <c r="O4993" s="37" t="s">
        <v>2120</v>
      </c>
      <c r="P4993" s="141" t="str">
        <f>VLOOKUP(O4993,Stock[],2,FALSE)</f>
        <v>ဇေ အရက်သန့်</v>
      </c>
      <c r="Q4993" s="147">
        <f>VLOOKUP(O4993,Stock[],3,FALSE)</f>
        <v>0.64</v>
      </c>
      <c r="R4993" s="147">
        <f>VLOOKUP(O4993,Stock[],4,FALSE)</f>
        <v>14</v>
      </c>
      <c r="S4993" s="146"/>
      <c r="T4993" s="147">
        <f>(DailySales!$S4993/DailySales!$R4993)+DailySales!$U4993</f>
        <v>50</v>
      </c>
      <c r="U4993" s="146">
        <v>50</v>
      </c>
      <c r="V4993" s="148">
        <f>+DailySales!$T4993*DailySales!$R4993</f>
        <v>700</v>
      </c>
      <c r="W4993" s="148">
        <f>+DailySales!$V4993*DailySales!$Q4993</f>
        <v>448</v>
      </c>
      <c r="X4993" s="148">
        <f>VLOOKUP(O4993,Stock[],6,FALSE)</f>
        <v>1380</v>
      </c>
      <c r="Y4993" s="148">
        <f>+DailySales!$V4993*DailySales!$X4993</f>
        <v>966000</v>
      </c>
      <c r="Z4993" s="146"/>
      <c r="AA4993" s="146"/>
      <c r="AB4993" s="146"/>
      <c r="AC4993" s="146"/>
      <c r="AD4993" s="146"/>
      <c r="AE4993" s="149">
        <f>50*350</f>
        <v>17500</v>
      </c>
      <c r="AF4993" s="150"/>
      <c r="AG4993" s="151"/>
      <c r="AH4993" s="150"/>
      <c r="AI4993" s="151"/>
      <c r="AJ4993" s="150">
        <v>46085</v>
      </c>
      <c r="AK4993" s="151">
        <v>977620</v>
      </c>
      <c r="AL4993" s="34"/>
      <c r="AM4993" s="39"/>
      <c r="AN499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5880</v>
      </c>
    </row>
    <row r="4994" spans="1:40" ht="19.5" customHeight="1" x14ac:dyDescent="0.25">
      <c r="A4994" s="141">
        <f t="shared" ref="A4994:A4999" si="938">YEAR(C4994)</f>
        <v>2026</v>
      </c>
      <c r="B4994" s="141">
        <f t="shared" ref="B4994:B4999" si="939">MONTH(C4994)</f>
        <v>3</v>
      </c>
      <c r="C4994" s="154">
        <v>46085</v>
      </c>
      <c r="D4994" s="142">
        <f t="shared" ref="D4994:D4999" ca="1" si="940">TODAY()</f>
        <v>46097</v>
      </c>
      <c r="E4994" s="142" t="str">
        <f t="shared" ref="E4994:E4999" ca="1" si="941">DATEDIF(C4994,D4994,"M")&amp;"-Months"</f>
        <v>0-Months</v>
      </c>
      <c r="F4994" s="142" t="str">
        <f>VLOOKUP(O4994,Stock[],5,FALSE)</f>
        <v>Whisky</v>
      </c>
      <c r="G4994" s="33" t="s">
        <v>4080</v>
      </c>
      <c r="H4994" s="144"/>
      <c r="I4994" s="34" t="s">
        <v>1292</v>
      </c>
      <c r="J4994" s="141" t="str">
        <f>VLOOKUP(I4994,Customers[],2,FALSE)</f>
        <v>ရွှေလွန်းပျံ</v>
      </c>
      <c r="K4994" s="141" t="str">
        <f>VLOOKUP(I4994,Customers[],4,FALSE)</f>
        <v>Meiktila</v>
      </c>
      <c r="L4994" s="141" t="str">
        <f>VLOOKUP(Table85[[#This Row],[CustomerID]],Table!H:K,3,0)</f>
        <v>စက်မှုဇုံ</v>
      </c>
      <c r="M4994" s="141" t="str">
        <f>VLOOKUP(I4994,Customers[],5,FALSE)</f>
        <v>Van-2</v>
      </c>
      <c r="N4994" s="145" t="s">
        <v>10</v>
      </c>
      <c r="O4994" s="37" t="s">
        <v>2113</v>
      </c>
      <c r="P4994" s="141" t="str">
        <f>VLOOKUP(O4994,Stock[],2,FALSE)</f>
        <v>Ngwe Taung 700ml</v>
      </c>
      <c r="Q4994" s="147">
        <f>VLOOKUP(O4994,Stock[],3,FALSE)</f>
        <v>0.7</v>
      </c>
      <c r="R4994" s="147">
        <f>VLOOKUP(O4994,Stock[],4,FALSE)</f>
        <v>12</v>
      </c>
      <c r="S4994" s="146"/>
      <c r="T4994" s="147">
        <f>(DailySales!$S4994/DailySales!$R4994)+DailySales!$U4994</f>
        <v>1</v>
      </c>
      <c r="U4994" s="146">
        <v>1</v>
      </c>
      <c r="V4994" s="148">
        <f>+DailySales!$T4994*DailySales!$R4994</f>
        <v>12</v>
      </c>
      <c r="W4994" s="148">
        <f>+DailySales!$V4994*DailySales!$Q4994</f>
        <v>8.3999999999999986</v>
      </c>
      <c r="X4994" s="148">
        <f>VLOOKUP(O4994,Stock[],6,FALSE)</f>
        <v>4700</v>
      </c>
      <c r="Y4994" s="148">
        <f>+DailySales!$V4994*DailySales!$X4994</f>
        <v>56400</v>
      </c>
      <c r="Z4994" s="146"/>
      <c r="AA4994" s="146"/>
      <c r="AB4994" s="146"/>
      <c r="AC4994" s="146"/>
      <c r="AD4994" s="146"/>
      <c r="AE4994" s="149"/>
      <c r="AF4994" s="150"/>
      <c r="AG4994" s="151"/>
      <c r="AH4994" s="150"/>
      <c r="AI4994" s="151"/>
      <c r="AJ4994" s="150"/>
      <c r="AK4994" s="151"/>
      <c r="AL4994" s="34"/>
      <c r="AM4994" s="39"/>
      <c r="AN499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56400</v>
      </c>
    </row>
    <row r="4995" spans="1:40" ht="19.5" customHeight="1" x14ac:dyDescent="0.25">
      <c r="A4995" s="141">
        <f t="shared" si="938"/>
        <v>2026</v>
      </c>
      <c r="B4995" s="141">
        <f t="shared" si="939"/>
        <v>3</v>
      </c>
      <c r="C4995" s="154">
        <v>46085</v>
      </c>
      <c r="D4995" s="142">
        <f t="shared" ca="1" si="940"/>
        <v>46097</v>
      </c>
      <c r="E4995" s="142" t="str">
        <f t="shared" ca="1" si="941"/>
        <v>0-Months</v>
      </c>
      <c r="F4995" s="142" t="str">
        <f>VLOOKUP(O4995,Stock[],5,FALSE)</f>
        <v>Whisky</v>
      </c>
      <c r="G4995" s="33" t="s">
        <v>4081</v>
      </c>
      <c r="H4995" s="144"/>
      <c r="I4995" s="34" t="s">
        <v>1473</v>
      </c>
      <c r="J4995" s="141" t="str">
        <f>VLOOKUP(I4995,Customers[],2,FALSE)</f>
        <v xml:space="preserve"> BB Liquor</v>
      </c>
      <c r="K4995" s="141" t="str">
        <f>VLOOKUP(I4995,Customers[],4,FALSE)</f>
        <v>Meiktila</v>
      </c>
      <c r="L4995" s="141" t="str">
        <f>VLOOKUP(Table85[[#This Row],[CustomerID]],Table!H:K,3,0)</f>
        <v>ပြည်သာယာ</v>
      </c>
      <c r="M4995" s="141" t="str">
        <f>VLOOKUP(I4995,Customers[],5,FALSE)</f>
        <v>Van-2</v>
      </c>
      <c r="N4995" s="145" t="s">
        <v>10</v>
      </c>
      <c r="O4995" s="37" t="s">
        <v>2113</v>
      </c>
      <c r="P4995" s="141" t="str">
        <f>VLOOKUP(O4995,Stock[],2,FALSE)</f>
        <v>Ngwe Taung 700ml</v>
      </c>
      <c r="Q4995" s="147">
        <f>VLOOKUP(O4995,Stock[],3,FALSE)</f>
        <v>0.7</v>
      </c>
      <c r="R4995" s="147">
        <f>VLOOKUP(O4995,Stock[],4,FALSE)</f>
        <v>12</v>
      </c>
      <c r="S4995" s="146"/>
      <c r="T4995" s="147">
        <f>(DailySales!$S4995/DailySales!$R4995)+DailySales!$U4995</f>
        <v>1</v>
      </c>
      <c r="U4995" s="146">
        <v>1</v>
      </c>
      <c r="V4995" s="148">
        <f>+DailySales!$T4995*DailySales!$R4995</f>
        <v>12</v>
      </c>
      <c r="W4995" s="148">
        <f>+DailySales!$V4995*DailySales!$Q4995</f>
        <v>8.3999999999999986</v>
      </c>
      <c r="X4995" s="148">
        <f>VLOOKUP(O4995,Stock[],6,FALSE)</f>
        <v>4700</v>
      </c>
      <c r="Y4995" s="148">
        <f>+DailySales!$V4995*DailySales!$X4995</f>
        <v>56400</v>
      </c>
      <c r="Z4995" s="146"/>
      <c r="AA4995" s="146"/>
      <c r="AB4995" s="146"/>
      <c r="AC4995" s="146"/>
      <c r="AD4995" s="146"/>
      <c r="AE4995" s="149"/>
      <c r="AF4995" s="87">
        <v>46086</v>
      </c>
      <c r="AG4995" s="151">
        <v>56400</v>
      </c>
      <c r="AH4995" s="150"/>
      <c r="AI4995" s="151"/>
      <c r="AJ4995" s="150"/>
      <c r="AK4995" s="151"/>
      <c r="AL4995" s="34"/>
      <c r="AM4995" s="39"/>
      <c r="AN499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96" spans="1:40" ht="19.5" customHeight="1" x14ac:dyDescent="0.25">
      <c r="A4996" s="141">
        <f t="shared" si="938"/>
        <v>2026</v>
      </c>
      <c r="B4996" s="141">
        <f t="shared" si="939"/>
        <v>3</v>
      </c>
      <c r="C4996" s="154">
        <v>46085</v>
      </c>
      <c r="D4996" s="142">
        <f t="shared" ca="1" si="940"/>
        <v>46097</v>
      </c>
      <c r="E4996" s="142" t="str">
        <f t="shared" ca="1" si="941"/>
        <v>0-Months</v>
      </c>
      <c r="F4996" s="142" t="str">
        <f>VLOOKUP(O4996,Stock[],5,FALSE)</f>
        <v>Whisky</v>
      </c>
      <c r="G4996" s="33" t="s">
        <v>4082</v>
      </c>
      <c r="H4996" s="144"/>
      <c r="I4996" s="34" t="s">
        <v>625</v>
      </c>
      <c r="J4996" s="141" t="str">
        <f>VLOOKUP(I4996,Customers[],2,FALSE)</f>
        <v>စိန်ခြယ်</v>
      </c>
      <c r="K4996" s="141" t="str">
        <f>VLOOKUP(I4996,Customers[],4,FALSE)</f>
        <v>Meiktila</v>
      </c>
      <c r="L4996" s="141" t="str">
        <f>VLOOKUP(Table85[[#This Row],[CustomerID]],Table!H:K,3,0)</f>
        <v>ညောင်အိုင့်</v>
      </c>
      <c r="M4996" s="141" t="str">
        <f>VLOOKUP(I4996,Customers[],5,FALSE)</f>
        <v>Van-2</v>
      </c>
      <c r="N4996" s="145" t="s">
        <v>10</v>
      </c>
      <c r="O4996" s="37" t="s">
        <v>2113</v>
      </c>
      <c r="P4996" s="141" t="str">
        <f>VLOOKUP(O4996,Stock[],2,FALSE)</f>
        <v>Ngwe Taung 700ml</v>
      </c>
      <c r="Q4996" s="147">
        <f>VLOOKUP(O4996,Stock[],3,FALSE)</f>
        <v>0.7</v>
      </c>
      <c r="R4996" s="147">
        <f>VLOOKUP(O4996,Stock[],4,FALSE)</f>
        <v>12</v>
      </c>
      <c r="S4996" s="146"/>
      <c r="T4996" s="147">
        <f>(DailySales!$S4996/DailySales!$R4996)+DailySales!$U4996</f>
        <v>1</v>
      </c>
      <c r="U4996" s="146">
        <v>1</v>
      </c>
      <c r="V4996" s="148">
        <f>+DailySales!$T4996*DailySales!$R4996</f>
        <v>12</v>
      </c>
      <c r="W4996" s="148">
        <f>+DailySales!$V4996*DailySales!$Q4996</f>
        <v>8.3999999999999986</v>
      </c>
      <c r="X4996" s="148">
        <f>VLOOKUP(O4996,Stock[],6,FALSE)</f>
        <v>4700</v>
      </c>
      <c r="Y4996" s="148">
        <f>+DailySales!$V4996*DailySales!$X4996</f>
        <v>56400</v>
      </c>
      <c r="Z4996" s="146"/>
      <c r="AA4996" s="146"/>
      <c r="AB4996" s="146"/>
      <c r="AC4996" s="146"/>
      <c r="AD4996" s="146"/>
      <c r="AE4996" s="149"/>
      <c r="AF4996" s="150">
        <v>46087</v>
      </c>
      <c r="AG4996" s="151">
        <v>56400</v>
      </c>
      <c r="AH4996" s="150"/>
      <c r="AI4996" s="151"/>
      <c r="AJ4996" s="150"/>
      <c r="AK4996" s="151"/>
      <c r="AL4996" s="34"/>
      <c r="AM4996" s="39"/>
      <c r="AN499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4997" spans="1:40" ht="19.5" customHeight="1" x14ac:dyDescent="0.25">
      <c r="A4997" s="141">
        <f t="shared" si="938"/>
        <v>2026</v>
      </c>
      <c r="B4997" s="141">
        <f t="shared" si="939"/>
        <v>3</v>
      </c>
      <c r="C4997" s="154">
        <v>46085</v>
      </c>
      <c r="D4997" s="142">
        <f t="shared" ca="1" si="940"/>
        <v>46097</v>
      </c>
      <c r="E4997" s="142" t="str">
        <f t="shared" ca="1" si="941"/>
        <v>0-Months</v>
      </c>
      <c r="F4997" s="142" t="str">
        <f>VLOOKUP(O4997,Stock[],5,FALSE)</f>
        <v>Whisky</v>
      </c>
      <c r="G4997" s="33" t="s">
        <v>4083</v>
      </c>
      <c r="H4997" s="144"/>
      <c r="I4997" s="34" t="s">
        <v>233</v>
      </c>
      <c r="J4997" s="141" t="str">
        <f>VLOOKUP(I4997,Customers[],2,FALSE)</f>
        <v>ဦးဝင်းနိုင်</v>
      </c>
      <c r="K4997" s="141" t="str">
        <f>VLOOKUP(I4997,Customers[],4,FALSE)</f>
        <v>Wandwin</v>
      </c>
      <c r="L4997" s="141" t="str">
        <f>VLOOKUP(Table85[[#This Row],[CustomerID]],Table!H:K,3,0)</f>
        <v>လျှော်ပင်</v>
      </c>
      <c r="M4997" s="141" t="str">
        <f>VLOOKUP(I4997,Customers[],5,FALSE)</f>
        <v>WholeSales/Contract</v>
      </c>
      <c r="N4997" s="145" t="s">
        <v>10</v>
      </c>
      <c r="O4997" s="37" t="s">
        <v>2113</v>
      </c>
      <c r="P4997" s="141" t="str">
        <f>VLOOKUP(O4997,Stock[],2,FALSE)</f>
        <v>Ngwe Taung 700ml</v>
      </c>
      <c r="Q4997" s="147">
        <f>VLOOKUP(O4997,Stock[],3,FALSE)</f>
        <v>0.7</v>
      </c>
      <c r="R4997" s="147">
        <f>VLOOKUP(O4997,Stock[],4,FALSE)</f>
        <v>12</v>
      </c>
      <c r="S4997" s="146"/>
      <c r="T4997" s="147">
        <f>(DailySales!$S4997/DailySales!$R4997)+DailySales!$U4997</f>
        <v>1</v>
      </c>
      <c r="U4997" s="146">
        <v>1</v>
      </c>
      <c r="V4997" s="148">
        <f>+DailySales!$T4997*DailySales!$R4997</f>
        <v>12</v>
      </c>
      <c r="W4997" s="148">
        <f>+DailySales!$V4997*DailySales!$Q4997</f>
        <v>8.3999999999999986</v>
      </c>
      <c r="X4997" s="148">
        <f>VLOOKUP(O4997,Stock[],6,FALSE)</f>
        <v>4700</v>
      </c>
      <c r="Y4997" s="148">
        <f>+DailySales!$V4997*DailySales!$X4997</f>
        <v>56400</v>
      </c>
      <c r="Z4997" s="146"/>
      <c r="AA4997" s="146"/>
      <c r="AB4997" s="146"/>
      <c r="AC4997" s="146"/>
      <c r="AD4997" s="146"/>
      <c r="AE4997" s="149"/>
      <c r="AF4997" s="150"/>
      <c r="AG4997" s="151"/>
      <c r="AH4997" s="150"/>
      <c r="AI4997" s="151"/>
      <c r="AJ4997" s="150"/>
      <c r="AK4997" s="151"/>
      <c r="AL4997" s="34"/>
      <c r="AM4997" s="39"/>
      <c r="AN499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56400</v>
      </c>
    </row>
    <row r="4998" spans="1:40" ht="19.5" customHeight="1" x14ac:dyDescent="0.25">
      <c r="A4998" s="141">
        <f t="shared" si="938"/>
        <v>2026</v>
      </c>
      <c r="B4998" s="141">
        <f t="shared" si="939"/>
        <v>3</v>
      </c>
      <c r="C4998" s="154">
        <v>46086</v>
      </c>
      <c r="D4998" s="142">
        <f t="shared" ca="1" si="940"/>
        <v>46097</v>
      </c>
      <c r="E4998" s="142" t="str">
        <f t="shared" ca="1" si="941"/>
        <v>0-Months</v>
      </c>
      <c r="F4998" s="142" t="str">
        <f>VLOOKUP(O4998,Stock[],5,FALSE)</f>
        <v>Whisky</v>
      </c>
      <c r="G4998" s="33" t="s">
        <v>4084</v>
      </c>
      <c r="H4998" s="144"/>
      <c r="I4998" s="34" t="s">
        <v>750</v>
      </c>
      <c r="J4998" s="141" t="str">
        <f>VLOOKUP(I4998,Customers[],2,FALSE)</f>
        <v>သဇင်ဖြူ</v>
      </c>
      <c r="K4998" s="141" t="str">
        <f>VLOOKUP(I4998,Customers[],4,FALSE)</f>
        <v>Meiktila</v>
      </c>
      <c r="L4998" s="141" t="str">
        <f>VLOOKUP(Table85[[#This Row],[CustomerID]],Table!H:K,3,0)</f>
        <v>မိတ္ထီလာ</v>
      </c>
      <c r="M4998" s="141" t="str">
        <f>VLOOKUP(I4998,Customers[],5,FALSE)</f>
        <v>Van-2</v>
      </c>
      <c r="N4998" s="145" t="s">
        <v>10</v>
      </c>
      <c r="O4998" s="37" t="s">
        <v>2113</v>
      </c>
      <c r="P4998" s="141" t="str">
        <f>VLOOKUP(O4998,Stock[],2,FALSE)</f>
        <v>Ngwe Taung 700ml</v>
      </c>
      <c r="Q4998" s="147">
        <f>VLOOKUP(O4998,Stock[],3,FALSE)</f>
        <v>0.7</v>
      </c>
      <c r="R4998" s="147">
        <f>VLOOKUP(O4998,Stock[],4,FALSE)</f>
        <v>12</v>
      </c>
      <c r="S4998" s="146"/>
      <c r="T4998" s="147">
        <f>(DailySales!$S4998/DailySales!$R4998)+DailySales!$U4998</f>
        <v>2</v>
      </c>
      <c r="U4998" s="146">
        <v>2</v>
      </c>
      <c r="V4998" s="148">
        <f>+DailySales!$T4998*DailySales!$R4998</f>
        <v>24</v>
      </c>
      <c r="W4998" s="148">
        <f>+DailySales!$V4998*DailySales!$Q4998</f>
        <v>16.799999999999997</v>
      </c>
      <c r="X4998" s="148">
        <f>VLOOKUP(O4998,Stock[],6,FALSE)</f>
        <v>4700</v>
      </c>
      <c r="Y4998" s="148">
        <f>+DailySales!$V4998*DailySales!$X4998</f>
        <v>112800</v>
      </c>
      <c r="Z4998" s="146"/>
      <c r="AA4998" s="146"/>
      <c r="AB4998" s="146"/>
      <c r="AC4998" s="146"/>
      <c r="AD4998" s="146"/>
      <c r="AE4998" s="149"/>
      <c r="AF4998" s="150"/>
      <c r="AG4998" s="151"/>
      <c r="AH4998" s="150"/>
      <c r="AI4998" s="151"/>
      <c r="AJ4998" s="150"/>
      <c r="AK4998" s="151"/>
      <c r="AL4998" s="34"/>
      <c r="AM4998" s="39"/>
      <c r="AN499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112800</v>
      </c>
    </row>
    <row r="4999" spans="1:40" ht="19.5" customHeight="1" x14ac:dyDescent="0.25">
      <c r="A4999" s="141">
        <f t="shared" si="938"/>
        <v>2026</v>
      </c>
      <c r="B4999" s="141">
        <f t="shared" si="939"/>
        <v>3</v>
      </c>
      <c r="C4999" s="154">
        <v>46086</v>
      </c>
      <c r="D4999" s="142">
        <f t="shared" ca="1" si="940"/>
        <v>46097</v>
      </c>
      <c r="E4999" s="142" t="str">
        <f t="shared" ca="1" si="941"/>
        <v>0-Months</v>
      </c>
      <c r="F4999" s="142" t="str">
        <f>VLOOKUP(O4999,Stock[],5,FALSE)</f>
        <v>Whisky</v>
      </c>
      <c r="G4999" s="33" t="s">
        <v>4106</v>
      </c>
      <c r="H4999" s="144"/>
      <c r="I4999" s="34" t="s">
        <v>1308</v>
      </c>
      <c r="J4999" s="141" t="str">
        <f>VLOOKUP(I4999,Customers[],2,FALSE)</f>
        <v>PTK</v>
      </c>
      <c r="K4999" s="141" t="str">
        <f>VLOOKUP(I4999,Customers[],4,FALSE)</f>
        <v>Meiktila</v>
      </c>
      <c r="L4999" s="141" t="str">
        <f>VLOOKUP(Table85[[#This Row],[CustomerID]],Table!H:K,3,0)</f>
        <v>စက်မှုဇုံ</v>
      </c>
      <c r="M4999" s="141" t="str">
        <f>VLOOKUP(I4999,Customers[],5,FALSE)</f>
        <v>Van-2</v>
      </c>
      <c r="N4999" s="145" t="s">
        <v>10</v>
      </c>
      <c r="O4999" s="37" t="s">
        <v>2113</v>
      </c>
      <c r="P4999" s="141" t="str">
        <f>VLOOKUP(O4999,Stock[],2,FALSE)</f>
        <v>Ngwe Taung 700ml</v>
      </c>
      <c r="Q4999" s="147">
        <f>VLOOKUP(O4999,Stock[],3,FALSE)</f>
        <v>0.7</v>
      </c>
      <c r="R4999" s="147">
        <f>VLOOKUP(O4999,Stock[],4,FALSE)</f>
        <v>12</v>
      </c>
      <c r="S4999" s="146"/>
      <c r="T4999" s="147">
        <f>(DailySales!$S4999/DailySales!$R4999)+DailySales!$U4999</f>
        <v>1</v>
      </c>
      <c r="U4999" s="146">
        <v>1</v>
      </c>
      <c r="V4999" s="148">
        <f>+DailySales!$T4999*DailySales!$R4999</f>
        <v>12</v>
      </c>
      <c r="W4999" s="148">
        <f>+DailySales!$V4999*DailySales!$Q4999</f>
        <v>8.3999999999999986</v>
      </c>
      <c r="X4999" s="148">
        <f>VLOOKUP(O4999,Stock[],6,FALSE)</f>
        <v>4700</v>
      </c>
      <c r="Y4999" s="148">
        <f>+DailySales!$V4999*DailySales!$X4999</f>
        <v>56400</v>
      </c>
      <c r="Z4999" s="146"/>
      <c r="AA4999" s="146"/>
      <c r="AB4999" s="146"/>
      <c r="AC4999" s="146"/>
      <c r="AD4999" s="146"/>
      <c r="AE4999" s="149"/>
      <c r="AF4999" s="150"/>
      <c r="AG4999" s="151"/>
      <c r="AH4999" s="150"/>
      <c r="AI4999" s="151"/>
      <c r="AJ4999" s="150"/>
      <c r="AK4999" s="151"/>
      <c r="AL4999" s="34"/>
      <c r="AM4999" s="39"/>
      <c r="AN499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56400</v>
      </c>
    </row>
    <row r="5000" spans="1:40" ht="19.5" customHeight="1" x14ac:dyDescent="0.25">
      <c r="A5000" s="141">
        <f>YEAR(C5000)</f>
        <v>2026</v>
      </c>
      <c r="B5000" s="141">
        <f>MONTH(C5000)</f>
        <v>3</v>
      </c>
      <c r="C5000" s="154">
        <v>46086</v>
      </c>
      <c r="D5000" s="142">
        <f ca="1">TODAY()</f>
        <v>46097</v>
      </c>
      <c r="E5000" s="142" t="str">
        <f ca="1">DATEDIF(C5000,D5000,"M")&amp;"-Months"</f>
        <v>0-Months</v>
      </c>
      <c r="F5000" s="142" t="str">
        <f>VLOOKUP(O5000,Stock[],5,FALSE)</f>
        <v>Whisky</v>
      </c>
      <c r="G5000" s="33" t="s">
        <v>4191</v>
      </c>
      <c r="H5000" s="144"/>
      <c r="I5000" s="34" t="s">
        <v>745</v>
      </c>
      <c r="J5000" s="141" t="str">
        <f>VLOOKUP(I5000,Customers[],2,FALSE)</f>
        <v>ဖောက်တိုက်</v>
      </c>
      <c r="K5000" s="141">
        <f>VLOOKUP(I5000,Customers[],4,FALSE)</f>
        <v>0</v>
      </c>
      <c r="L5000" s="141">
        <f>VLOOKUP(Table85[[#This Row],[CustomerID]],Table!H:K,3,0)</f>
        <v>0</v>
      </c>
      <c r="M5000" s="141">
        <f>VLOOKUP(I5000,Customers[],5,FALSE)</f>
        <v>0</v>
      </c>
      <c r="N5000" s="145" t="s">
        <v>14</v>
      </c>
      <c r="O5000" s="37" t="s">
        <v>2114</v>
      </c>
      <c r="P5000" s="141" t="str">
        <f>VLOOKUP(O5000,Stock[],2,FALSE)</f>
        <v>Ngwe Taung 700ml(NFS)</v>
      </c>
      <c r="Q5000" s="147">
        <f>VLOOKUP(O5000,Stock[],3,FALSE)</f>
        <v>0.7</v>
      </c>
      <c r="R5000" s="147">
        <f>VLOOKUP(O5000,Stock[],4,FALSE)</f>
        <v>12</v>
      </c>
      <c r="S5000" s="146">
        <v>7</v>
      </c>
      <c r="T5000" s="147">
        <f>(DailySales!$S5000/DailySales!$R5000)+DailySales!$U5000</f>
        <v>0.58333333333333337</v>
      </c>
      <c r="U5000" s="146"/>
      <c r="V5000" s="148">
        <f>+DailySales!$T5000*DailySales!$R5000</f>
        <v>7</v>
      </c>
      <c r="W5000" s="148">
        <f>+DailySales!$V5000*DailySales!$Q5000</f>
        <v>4.8999999999999995</v>
      </c>
      <c r="X5000" s="148">
        <f>VLOOKUP(O5000,Stock[],6,FALSE)</f>
        <v>4700</v>
      </c>
      <c r="Y5000" s="148">
        <f>+DailySales!$V5000*DailySales!$X5000</f>
        <v>32900</v>
      </c>
      <c r="Z5000" s="146"/>
      <c r="AA5000" s="146"/>
      <c r="AB5000" s="146"/>
      <c r="AC5000" s="146"/>
      <c r="AD5000" s="146"/>
      <c r="AE5000" s="149"/>
      <c r="AF5000" s="150">
        <v>46086</v>
      </c>
      <c r="AG5000" s="151">
        <v>32900</v>
      </c>
      <c r="AH5000" s="150"/>
      <c r="AI5000" s="151"/>
      <c r="AJ5000" s="150"/>
      <c r="AK5000" s="151"/>
      <c r="AL5000" s="34"/>
      <c r="AM5000" s="39"/>
      <c r="AN500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01" spans="1:40" ht="19.5" customHeight="1" x14ac:dyDescent="0.25">
      <c r="A5001" s="141">
        <f t="shared" ref="A5001:A5007" si="942">YEAR(C5001)</f>
        <v>2026</v>
      </c>
      <c r="B5001" s="141">
        <f t="shared" ref="B5001:B5007" si="943">MONTH(C5001)</f>
        <v>3</v>
      </c>
      <c r="C5001" s="154">
        <v>46086</v>
      </c>
      <c r="D5001" s="142">
        <f t="shared" ref="D5001:D5007" ca="1" si="944">TODAY()</f>
        <v>46097</v>
      </c>
      <c r="E5001" s="142" t="str">
        <f t="shared" ref="E5001:E5007" ca="1" si="945">DATEDIF(C5001,D5001,"M")&amp;"-Months"</f>
        <v>0-Months</v>
      </c>
      <c r="F5001" s="142" t="str">
        <f>VLOOKUP(O5001,Stock[],5,FALSE)</f>
        <v>BE</v>
      </c>
      <c r="G5001" s="33" t="s">
        <v>4075</v>
      </c>
      <c r="H5001" s="144"/>
      <c r="I5001" s="34" t="s">
        <v>1323</v>
      </c>
      <c r="J5001" s="141" t="str">
        <f>VLOOKUP(I5001,Customers[],2,FALSE)</f>
        <v>A1</v>
      </c>
      <c r="K5001" s="141" t="str">
        <f>VLOOKUP(I5001,Customers[],4,FALSE)</f>
        <v>Bagan</v>
      </c>
      <c r="L5001" s="141" t="str">
        <f>VLOOKUP(Table85[[#This Row],[CustomerID]],Table!H:K,3,0)</f>
        <v>ညောင်ဦး</v>
      </c>
      <c r="M5001" s="141" t="str">
        <f>VLOOKUP(I5001,Customers[],5,FALSE)</f>
        <v>Semi WS</v>
      </c>
      <c r="N5001" s="145" t="s">
        <v>10</v>
      </c>
      <c r="O5001" s="37" t="s">
        <v>225</v>
      </c>
      <c r="P5001" s="141" t="str">
        <f>VLOOKUP(O5001,Stock[],2,FALSE)</f>
        <v>ချယ်ရီသံပုရာအရက်သန့်ကော် (1Ltr)</v>
      </c>
      <c r="Q5001" s="147">
        <f>VLOOKUP(O5001,Stock[],3,FALSE)</f>
        <v>1</v>
      </c>
      <c r="R5001" s="147">
        <f>VLOOKUP(O5001,Stock[],4,FALSE)</f>
        <v>12</v>
      </c>
      <c r="S5001" s="146"/>
      <c r="T5001" s="147">
        <f>(DailySales!$S5001/DailySales!$R5001)+DailySales!$U5001</f>
        <v>150</v>
      </c>
      <c r="U5001" s="146">
        <v>150</v>
      </c>
      <c r="V5001" s="148">
        <f>+DailySales!$T5001*DailySales!$R5001</f>
        <v>1800</v>
      </c>
      <c r="W5001" s="148">
        <f>+DailySales!$V5001*DailySales!$Q5001</f>
        <v>1800</v>
      </c>
      <c r="X5001" s="148">
        <f>VLOOKUP(O5001,Stock[],6,FALSE)</f>
        <v>1260</v>
      </c>
      <c r="Y5001" s="148">
        <f>+DailySales!$V5001*DailySales!$X5001</f>
        <v>2268000</v>
      </c>
      <c r="Z5001" s="146"/>
      <c r="AA5001" s="146"/>
      <c r="AB5001" s="146"/>
      <c r="AC5001" s="146"/>
      <c r="AD5001" s="146"/>
      <c r="AE5001" s="149">
        <f>150*380</f>
        <v>57000</v>
      </c>
      <c r="AF5001" s="150"/>
      <c r="AG5001" s="151"/>
      <c r="AH5001" s="150"/>
      <c r="AI5001" s="151"/>
      <c r="AJ5001" s="150">
        <v>46090</v>
      </c>
      <c r="AK5001" s="151">
        <v>2325000</v>
      </c>
      <c r="AL5001" s="34"/>
      <c r="AM5001" s="39"/>
      <c r="AN500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02" spans="1:40" ht="19.5" customHeight="1" x14ac:dyDescent="0.25">
      <c r="A5002" s="141">
        <f t="shared" si="942"/>
        <v>2026</v>
      </c>
      <c r="B5002" s="141">
        <f t="shared" si="943"/>
        <v>3</v>
      </c>
      <c r="C5002" s="154">
        <v>46086</v>
      </c>
      <c r="D5002" s="142">
        <f t="shared" ca="1" si="944"/>
        <v>46097</v>
      </c>
      <c r="E5002" s="142" t="str">
        <f t="shared" ca="1" si="945"/>
        <v>0-Months</v>
      </c>
      <c r="F5002" s="142" t="str">
        <f>VLOOKUP(O5002,Stock[],5,FALSE)</f>
        <v>BE</v>
      </c>
      <c r="G5002" s="33" t="s">
        <v>4076</v>
      </c>
      <c r="H5002" s="144"/>
      <c r="I5002" s="34" t="s">
        <v>259</v>
      </c>
      <c r="J5002" s="141" t="str">
        <f>VLOOKUP(I5002,Customers[],2,FALSE)</f>
        <v>ကောင်းဟိန်း</v>
      </c>
      <c r="K5002" s="141" t="str">
        <f>VLOOKUP(I5002,Customers[],4,FALSE)</f>
        <v>Pakkoku</v>
      </c>
      <c r="L5002" s="141" t="str">
        <f>VLOOKUP(Table85[[#This Row],[CustomerID]],Table!H:K,3,0)</f>
        <v>ပခုက္ကူ</v>
      </c>
      <c r="M5002" s="141" t="str">
        <f>VLOOKUP(I5002,Customers[],5,FALSE)</f>
        <v>WholeSales/Contract</v>
      </c>
      <c r="N5002" s="145" t="s">
        <v>10</v>
      </c>
      <c r="O5002" s="37" t="s">
        <v>2120</v>
      </c>
      <c r="P5002" s="141" t="str">
        <f>VLOOKUP(O5002,Stock[],2,FALSE)</f>
        <v>ဇေ အရက်သန့်</v>
      </c>
      <c r="Q5002" s="147">
        <f>VLOOKUP(O5002,Stock[],3,FALSE)</f>
        <v>0.64</v>
      </c>
      <c r="R5002" s="147">
        <f>VLOOKUP(O5002,Stock[],4,FALSE)</f>
        <v>14</v>
      </c>
      <c r="S5002" s="146"/>
      <c r="T5002" s="147">
        <f>(DailySales!$S5002/DailySales!$R5002)+DailySales!$U5002</f>
        <v>400</v>
      </c>
      <c r="U5002" s="146">
        <v>400</v>
      </c>
      <c r="V5002" s="148">
        <f>+DailySales!$T5002*DailySales!$R5002</f>
        <v>5600</v>
      </c>
      <c r="W5002" s="148">
        <f>+DailySales!$V5002*DailySales!$Q5002</f>
        <v>3584</v>
      </c>
      <c r="X5002" s="148">
        <f>VLOOKUP(O5002,Stock[],6,FALSE)</f>
        <v>1380</v>
      </c>
      <c r="Y5002" s="148">
        <f>+DailySales!$V5002*DailySales!$X5002</f>
        <v>7728000</v>
      </c>
      <c r="Z5002" s="146"/>
      <c r="AA5002" s="146"/>
      <c r="AB5002" s="146"/>
      <c r="AC5002" s="146"/>
      <c r="AD5002" s="146"/>
      <c r="AE5002" s="149">
        <v>160000</v>
      </c>
      <c r="AF5002" s="150"/>
      <c r="AG5002" s="151"/>
      <c r="AH5002" s="150"/>
      <c r="AI5002" s="151"/>
      <c r="AJ5002" s="150">
        <v>46088</v>
      </c>
      <c r="AK5002" s="151">
        <v>7848800</v>
      </c>
      <c r="AL5002" s="34"/>
      <c r="AM5002" s="39"/>
      <c r="AN500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39200</v>
      </c>
    </row>
    <row r="5003" spans="1:40" ht="19.5" customHeight="1" x14ac:dyDescent="0.25">
      <c r="A5003" s="141">
        <f t="shared" si="942"/>
        <v>2026</v>
      </c>
      <c r="B5003" s="141">
        <f t="shared" si="943"/>
        <v>3</v>
      </c>
      <c r="C5003" s="154">
        <v>46086</v>
      </c>
      <c r="D5003" s="142">
        <f t="shared" ca="1" si="944"/>
        <v>46097</v>
      </c>
      <c r="E5003" s="142" t="str">
        <f t="shared" ca="1" si="945"/>
        <v>0-Months</v>
      </c>
      <c r="F5003" s="142" t="str">
        <f>VLOOKUP(O5003,Stock[],5,FALSE)</f>
        <v>BE</v>
      </c>
      <c r="G5003" s="33" t="s">
        <v>4077</v>
      </c>
      <c r="H5003" s="144"/>
      <c r="I5003" s="34" t="s">
        <v>243</v>
      </c>
      <c r="J5003" s="141" t="str">
        <f>VLOOKUP(I5003,Customers[],2,FALSE)</f>
        <v>ကောင်းထက်သူ</v>
      </c>
      <c r="K5003" s="141" t="str">
        <f>VLOOKUP(I5003,Customers[],4,FALSE)</f>
        <v>Kyukpadaung</v>
      </c>
      <c r="L5003" s="141" t="str">
        <f>VLOOKUP(Table85[[#This Row],[CustomerID]],Table!H:K,3,0)</f>
        <v>ကျောက်ပန်းတောင်း</v>
      </c>
      <c r="M5003" s="141" t="str">
        <f>VLOOKUP(I5003,Customers[],5,FALSE)</f>
        <v>WholeSales/Contract</v>
      </c>
      <c r="N5003" s="145" t="s">
        <v>10</v>
      </c>
      <c r="O5003" s="37" t="s">
        <v>2120</v>
      </c>
      <c r="P5003" s="141" t="str">
        <f>VLOOKUP(O5003,Stock[],2,FALSE)</f>
        <v>ဇေ အရက်သန့်</v>
      </c>
      <c r="Q5003" s="147">
        <f>VLOOKUP(O5003,Stock[],3,FALSE)</f>
        <v>0.64</v>
      </c>
      <c r="R5003" s="147">
        <f>VLOOKUP(O5003,Stock[],4,FALSE)</f>
        <v>14</v>
      </c>
      <c r="S5003" s="146"/>
      <c r="T5003" s="147">
        <f>(DailySales!$S5003/DailySales!$R5003)+DailySales!$U5003</f>
        <v>200</v>
      </c>
      <c r="U5003" s="146">
        <v>200</v>
      </c>
      <c r="V5003" s="148">
        <f>+DailySales!$T5003*DailySales!$R5003</f>
        <v>2800</v>
      </c>
      <c r="W5003" s="148">
        <f>+DailySales!$V5003*DailySales!$Q5003</f>
        <v>1792</v>
      </c>
      <c r="X5003" s="148">
        <f>VLOOKUP(O5003,Stock[],6,FALSE)</f>
        <v>1380</v>
      </c>
      <c r="Y5003" s="148">
        <f>+DailySales!$V5003*DailySales!$X5003</f>
        <v>3864000</v>
      </c>
      <c r="Z5003" s="146"/>
      <c r="AA5003" s="146"/>
      <c r="AB5003" s="146"/>
      <c r="AC5003" s="146"/>
      <c r="AD5003" s="146"/>
      <c r="AE5003" s="77">
        <f>200*350</f>
        <v>70000</v>
      </c>
      <c r="AF5003" s="150"/>
      <c r="AG5003" s="151"/>
      <c r="AH5003" s="150"/>
      <c r="AI5003" s="151"/>
      <c r="AJ5003" s="150"/>
      <c r="AK5003" s="151"/>
      <c r="AL5003" s="34"/>
      <c r="AM5003" s="39"/>
      <c r="AN500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3934000</v>
      </c>
    </row>
    <row r="5004" spans="1:40" ht="19.5" customHeight="1" x14ac:dyDescent="0.25">
      <c r="A5004" s="141">
        <f t="shared" si="942"/>
        <v>2026</v>
      </c>
      <c r="B5004" s="141">
        <f t="shared" si="943"/>
        <v>3</v>
      </c>
      <c r="C5004" s="154">
        <v>46086</v>
      </c>
      <c r="D5004" s="142">
        <f t="shared" ca="1" si="944"/>
        <v>46097</v>
      </c>
      <c r="E5004" s="142" t="str">
        <f t="shared" ca="1" si="945"/>
        <v>0-Months</v>
      </c>
      <c r="F5004" s="142" t="str">
        <f>VLOOKUP(O5004,Stock[],5,FALSE)</f>
        <v>BE</v>
      </c>
      <c r="G5004" s="33" t="s">
        <v>4077</v>
      </c>
      <c r="H5004" s="144"/>
      <c r="I5004" s="34" t="s">
        <v>243</v>
      </c>
      <c r="J5004" s="141" t="str">
        <f>VLOOKUP(I5004,Customers[],2,FALSE)</f>
        <v>ကောင်းထက်သူ</v>
      </c>
      <c r="K5004" s="141" t="str">
        <f>VLOOKUP(I5004,Customers[],4,FALSE)</f>
        <v>Kyukpadaung</v>
      </c>
      <c r="L5004" s="141" t="str">
        <f>VLOOKUP(Table85[[#This Row],[CustomerID]],Table!H:K,3,0)</f>
        <v>ကျောက်ပန်းတောင်း</v>
      </c>
      <c r="M5004" s="141" t="str">
        <f>VLOOKUP(I5004,Customers[],5,FALSE)</f>
        <v>WholeSales/Contract</v>
      </c>
      <c r="N5004" s="145" t="s">
        <v>10</v>
      </c>
      <c r="O5004" s="37" t="s">
        <v>214</v>
      </c>
      <c r="P5004" s="141" t="str">
        <f>VLOOKUP(O5004,Stock[],2,FALSE)</f>
        <v>ကောင်းကြည်</v>
      </c>
      <c r="Q5004" s="147">
        <f>VLOOKUP(O5004,Stock[],3,FALSE)</f>
        <v>0.64</v>
      </c>
      <c r="R5004" s="147">
        <f>VLOOKUP(O5004,Stock[],4,FALSE)</f>
        <v>14</v>
      </c>
      <c r="S5004" s="146"/>
      <c r="T5004" s="147">
        <f>(DailySales!$S5004/DailySales!$R5004)+DailySales!$U5004</f>
        <v>20</v>
      </c>
      <c r="U5004" s="146">
        <v>20</v>
      </c>
      <c r="V5004" s="148">
        <f>+DailySales!$T5004*DailySales!$R5004</f>
        <v>280</v>
      </c>
      <c r="W5004" s="148">
        <f>+DailySales!$V5004*DailySales!$Q5004</f>
        <v>179.20000000000002</v>
      </c>
      <c r="X5004" s="148">
        <f>VLOOKUP(O5004,Stock[],6,FALSE)</f>
        <v>1330</v>
      </c>
      <c r="Y5004" s="148">
        <f>+DailySales!$V5004*DailySales!$X5004</f>
        <v>372400</v>
      </c>
      <c r="Z5004" s="146"/>
      <c r="AA5004" s="146"/>
      <c r="AB5004" s="146"/>
      <c r="AC5004" s="146"/>
      <c r="AD5004" s="146"/>
      <c r="AE5004" s="149">
        <f>20*350</f>
        <v>7000</v>
      </c>
      <c r="AF5004" s="150"/>
      <c r="AG5004" s="151"/>
      <c r="AH5004" s="150"/>
      <c r="AI5004" s="151"/>
      <c r="AJ5004" s="150"/>
      <c r="AK5004" s="151"/>
      <c r="AL5004" s="34"/>
      <c r="AM5004" s="39"/>
      <c r="AN500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379400</v>
      </c>
    </row>
    <row r="5005" spans="1:40" ht="19.5" customHeight="1" x14ac:dyDescent="0.25">
      <c r="A5005" s="141">
        <f t="shared" si="942"/>
        <v>2026</v>
      </c>
      <c r="B5005" s="141">
        <f t="shared" si="943"/>
        <v>3</v>
      </c>
      <c r="C5005" s="154">
        <v>46086</v>
      </c>
      <c r="D5005" s="142">
        <f t="shared" ca="1" si="944"/>
        <v>46097</v>
      </c>
      <c r="E5005" s="142" t="str">
        <f t="shared" ca="1" si="945"/>
        <v>0-Months</v>
      </c>
      <c r="F5005" s="142" t="str">
        <f>VLOOKUP(O5005,Stock[],5,FALSE)</f>
        <v>BE</v>
      </c>
      <c r="G5005" s="33" t="s">
        <v>4077</v>
      </c>
      <c r="H5005" s="144"/>
      <c r="I5005" s="34" t="s">
        <v>243</v>
      </c>
      <c r="J5005" s="141" t="str">
        <f>VLOOKUP(I5005,Customers[],2,FALSE)</f>
        <v>ကောင်းထက်သူ</v>
      </c>
      <c r="K5005" s="141" t="str">
        <f>VLOOKUP(I5005,Customers[],4,FALSE)</f>
        <v>Kyukpadaung</v>
      </c>
      <c r="L5005" s="141" t="str">
        <f>VLOOKUP(Table85[[#This Row],[CustomerID]],Table!H:K,3,0)</f>
        <v>ကျောက်ပန်းတောင်း</v>
      </c>
      <c r="M5005" s="141" t="str">
        <f>VLOOKUP(I5005,Customers[],5,FALSE)</f>
        <v>WholeSales/Contract</v>
      </c>
      <c r="N5005" s="145" t="s">
        <v>10</v>
      </c>
      <c r="O5005" s="37" t="s">
        <v>205</v>
      </c>
      <c r="P5005" s="141" t="str">
        <f>VLOOKUP(O5005,Stock[],2,FALSE)</f>
        <v>ကောင်းကြည် ကော် 25%  (1Ltr )</v>
      </c>
      <c r="Q5005" s="147">
        <f>VLOOKUP(O5005,Stock[],3,FALSE)</f>
        <v>1</v>
      </c>
      <c r="R5005" s="147">
        <f>VLOOKUP(O5005,Stock[],4,FALSE)</f>
        <v>12</v>
      </c>
      <c r="S5005" s="146"/>
      <c r="T5005" s="147">
        <f>(DailySales!$S5005/DailySales!$R5005)+DailySales!$U5005</f>
        <v>30</v>
      </c>
      <c r="U5005" s="146">
        <v>30</v>
      </c>
      <c r="V5005" s="148">
        <f>+DailySales!$T5005*DailySales!$R5005</f>
        <v>360</v>
      </c>
      <c r="W5005" s="148">
        <f>+DailySales!$V5005*DailySales!$Q5005</f>
        <v>360</v>
      </c>
      <c r="X5005" s="148">
        <f>VLOOKUP(O5005,Stock[],6,FALSE)</f>
        <v>1530</v>
      </c>
      <c r="Y5005" s="148">
        <f>+DailySales!$V5005*DailySales!$X5005</f>
        <v>550800</v>
      </c>
      <c r="Z5005" s="146"/>
      <c r="AA5005" s="146"/>
      <c r="AB5005" s="146"/>
      <c r="AC5005" s="146"/>
      <c r="AD5005" s="146"/>
      <c r="AE5005" s="149">
        <f>30*350</f>
        <v>10500</v>
      </c>
      <c r="AF5005" s="150"/>
      <c r="AG5005" s="151"/>
      <c r="AH5005" s="150"/>
      <c r="AI5005" s="151"/>
      <c r="AJ5005" s="150"/>
      <c r="AK5005" s="151"/>
      <c r="AL5005" s="34"/>
      <c r="AM5005" s="39"/>
      <c r="AN500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561300</v>
      </c>
    </row>
    <row r="5006" spans="1:40" ht="19.5" customHeight="1" x14ac:dyDescent="0.25">
      <c r="A5006" s="141">
        <f t="shared" si="942"/>
        <v>2026</v>
      </c>
      <c r="B5006" s="141">
        <f t="shared" si="943"/>
        <v>3</v>
      </c>
      <c r="C5006" s="154">
        <v>46086</v>
      </c>
      <c r="D5006" s="142">
        <f t="shared" ca="1" si="944"/>
        <v>46097</v>
      </c>
      <c r="E5006" s="142" t="str">
        <f t="shared" ca="1" si="945"/>
        <v>0-Months</v>
      </c>
      <c r="F5006" s="142" t="str">
        <f>VLOOKUP(O5006,Stock[],5,FALSE)</f>
        <v>BE</v>
      </c>
      <c r="G5006" s="33" t="s">
        <v>4078</v>
      </c>
      <c r="H5006" s="144"/>
      <c r="I5006" s="34" t="s">
        <v>1754</v>
      </c>
      <c r="J5006" s="141" t="str">
        <f>VLOOKUP(I5006,Customers[],2,FALSE)</f>
        <v>စစ်ဆေးရေးဂိတ်လက်ဆောင်</v>
      </c>
      <c r="K5006" s="141">
        <f>VLOOKUP(I5006,Customers[],4,FALSE)</f>
        <v>0</v>
      </c>
      <c r="L5006" s="141">
        <f>VLOOKUP(Table85[[#This Row],[CustomerID]],Table!H:K,3,0)</f>
        <v>0</v>
      </c>
      <c r="M5006" s="141">
        <f>VLOOKUP(I5006,Customers[],5,FALSE)</f>
        <v>0</v>
      </c>
      <c r="N5006" s="145" t="s">
        <v>1751</v>
      </c>
      <c r="O5006" s="37" t="s">
        <v>217</v>
      </c>
      <c r="P5006" s="141" t="str">
        <f>VLOOKUP(O5006,Stock[],2,FALSE)</f>
        <v>လိမ္မော်ဖြူ</v>
      </c>
      <c r="Q5006" s="147">
        <f>VLOOKUP(O5006,Stock[],3,FALSE)</f>
        <v>0.64</v>
      </c>
      <c r="R5006" s="147">
        <f>VLOOKUP(O5006,Stock[],4,FALSE)</f>
        <v>24</v>
      </c>
      <c r="S5006" s="146">
        <v>28</v>
      </c>
      <c r="T5006" s="147">
        <f>(DailySales!$S5006/DailySales!$R5006)+DailySales!$U5006</f>
        <v>1.1666666666666667</v>
      </c>
      <c r="U5006" s="146"/>
      <c r="V5006" s="148">
        <f>+DailySales!$T5006*DailySales!$R5006</f>
        <v>28</v>
      </c>
      <c r="W5006" s="148">
        <f>+DailySales!$V5006*DailySales!$Q5006</f>
        <v>17.920000000000002</v>
      </c>
      <c r="X5006" s="148">
        <f>VLOOKUP(O5006,Stock[],6,FALSE)</f>
        <v>1330</v>
      </c>
      <c r="Y5006" s="148">
        <f>+DailySales!$V5006*DailySales!$X5006</f>
        <v>37240</v>
      </c>
      <c r="Z5006" s="146"/>
      <c r="AA5006" s="146"/>
      <c r="AB5006" s="146"/>
      <c r="AC5006" s="146"/>
      <c r="AD5006" s="146"/>
      <c r="AE5006" s="149"/>
      <c r="AF5006" s="150">
        <v>46086</v>
      </c>
      <c r="AG5006" s="151">
        <v>37240</v>
      </c>
      <c r="AH5006" s="150"/>
      <c r="AI5006" s="151"/>
      <c r="AJ5006" s="150"/>
      <c r="AK5006" s="151"/>
      <c r="AL5006" s="34"/>
      <c r="AM5006" s="39"/>
      <c r="AN500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07" spans="1:40" ht="19.5" customHeight="1" x14ac:dyDescent="0.25">
      <c r="A5007" s="141">
        <f t="shared" si="942"/>
        <v>2026</v>
      </c>
      <c r="B5007" s="141">
        <f t="shared" si="943"/>
        <v>3</v>
      </c>
      <c r="C5007" s="154">
        <v>46086</v>
      </c>
      <c r="D5007" s="142">
        <f t="shared" ca="1" si="944"/>
        <v>46097</v>
      </c>
      <c r="E5007" s="142" t="str">
        <f t="shared" ca="1" si="945"/>
        <v>0-Months</v>
      </c>
      <c r="F5007" s="142" t="str">
        <f>VLOOKUP(O5007,Stock[],5,FALSE)</f>
        <v>BE</v>
      </c>
      <c r="G5007" s="33" t="s">
        <v>4079</v>
      </c>
      <c r="H5007" s="144"/>
      <c r="I5007" s="34" t="s">
        <v>201</v>
      </c>
      <c r="J5007" s="141" t="str">
        <f>VLOOKUP(I5007,Customers[],2,FALSE)</f>
        <v>ဦးအောင်မိုး(ကောင်းသန့်)</v>
      </c>
      <c r="K5007" s="141" t="str">
        <f>VLOOKUP(I5007,Customers[],4,FALSE)</f>
        <v>Meiktila</v>
      </c>
      <c r="L5007" s="141" t="str">
        <f>VLOOKUP(Table85[[#This Row],[CustomerID]],Table!H:K,3,0)</f>
        <v>မိတ္ထီလာ</v>
      </c>
      <c r="M5007" s="141" t="str">
        <f>VLOOKUP(I5007,Customers[],5,FALSE)</f>
        <v>WholeSales/Contract</v>
      </c>
      <c r="N5007" s="145" t="s">
        <v>10</v>
      </c>
      <c r="O5007" s="37" t="s">
        <v>240</v>
      </c>
      <c r="P5007" s="141" t="str">
        <f>VLOOKUP(O5007,Stock[],2,FALSE)</f>
        <v>သံပုရာအရက်</v>
      </c>
      <c r="Q5007" s="147">
        <f>VLOOKUP(O5007,Stock[],3,FALSE)</f>
        <v>0.64</v>
      </c>
      <c r="R5007" s="147">
        <f>VLOOKUP(O5007,Stock[],4,FALSE)</f>
        <v>14</v>
      </c>
      <c r="S5007" s="146"/>
      <c r="T5007" s="147">
        <f>(DailySales!$S5007/DailySales!$R5007)+DailySales!$U5007</f>
        <v>20</v>
      </c>
      <c r="U5007" s="146">
        <v>20</v>
      </c>
      <c r="V5007" s="148">
        <f>+DailySales!$T5007*DailySales!$R5007</f>
        <v>280</v>
      </c>
      <c r="W5007" s="148">
        <f>+DailySales!$V5007*DailySales!$Q5007</f>
        <v>179.20000000000002</v>
      </c>
      <c r="X5007" s="148">
        <f>VLOOKUP(O5007,Stock[],6,FALSE)</f>
        <v>1330</v>
      </c>
      <c r="Y5007" s="148">
        <f>+DailySales!$V5007*DailySales!$X5007</f>
        <v>372400</v>
      </c>
      <c r="Z5007" s="146"/>
      <c r="AA5007" s="146"/>
      <c r="AB5007" s="146"/>
      <c r="AC5007" s="146"/>
      <c r="AD5007" s="146"/>
      <c r="AE5007" s="149"/>
      <c r="AF5007" s="150"/>
      <c r="AG5007" s="151"/>
      <c r="AH5007" s="150"/>
      <c r="AI5007" s="151"/>
      <c r="AJ5007" s="150">
        <v>46086</v>
      </c>
      <c r="AK5007" s="151">
        <v>372400</v>
      </c>
      <c r="AL5007" s="34"/>
      <c r="AM5007" s="39"/>
      <c r="AN500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08" spans="1:40" ht="19.5" customHeight="1" x14ac:dyDescent="0.25">
      <c r="A5008" s="141">
        <f t="shared" ref="A5008:A5014" si="946">YEAR(C5008)</f>
        <v>2026</v>
      </c>
      <c r="B5008" s="141">
        <f t="shared" ref="B5008:B5014" si="947">MONTH(C5008)</f>
        <v>3</v>
      </c>
      <c r="C5008" s="154">
        <v>46086</v>
      </c>
      <c r="D5008" s="142">
        <f t="shared" ref="D5008:D5014" ca="1" si="948">TODAY()</f>
        <v>46097</v>
      </c>
      <c r="E5008" s="142" t="str">
        <f t="shared" ref="E5008:E5014" ca="1" si="949">DATEDIF(C5008,D5008,"M")&amp;"-Months"</f>
        <v>0-Months</v>
      </c>
      <c r="F5008" s="142" t="str">
        <f>VLOOKUP(O5008,Stock[],5,FALSE)</f>
        <v>BE</v>
      </c>
      <c r="G5008" s="33" t="s">
        <v>4079</v>
      </c>
      <c r="H5008" s="144"/>
      <c r="I5008" s="34" t="s">
        <v>201</v>
      </c>
      <c r="J5008" s="141" t="str">
        <f>VLOOKUP(I5008,Customers[],2,FALSE)</f>
        <v>ဦးအောင်မိုး(ကောင်းသန့်)</v>
      </c>
      <c r="K5008" s="141" t="str">
        <f>VLOOKUP(I5008,Customers[],4,FALSE)</f>
        <v>Meiktila</v>
      </c>
      <c r="L5008" s="141" t="str">
        <f>VLOOKUP(Table85[[#This Row],[CustomerID]],Table!H:K,3,0)</f>
        <v>မိတ္ထီလာ</v>
      </c>
      <c r="M5008" s="141" t="str">
        <f>VLOOKUP(I5008,Customers[],5,FALSE)</f>
        <v>WholeSales/Contract</v>
      </c>
      <c r="N5008" s="145" t="s">
        <v>10</v>
      </c>
      <c r="O5008" s="37" t="s">
        <v>220</v>
      </c>
      <c r="P5008" s="141" t="str">
        <f>VLOOKUP(O5008,Stock[],2,FALSE)</f>
        <v>မြန်မာရှောက်ပျား</v>
      </c>
      <c r="Q5008" s="147">
        <f>VLOOKUP(O5008,Stock[],3,FALSE)</f>
        <v>0.64</v>
      </c>
      <c r="R5008" s="147">
        <f>VLOOKUP(O5008,Stock[],4,FALSE)</f>
        <v>14</v>
      </c>
      <c r="S5008" s="146"/>
      <c r="T5008" s="147">
        <f>(DailySales!$S5008/DailySales!$R5008)+DailySales!$U5008</f>
        <v>50</v>
      </c>
      <c r="U5008" s="146">
        <v>50</v>
      </c>
      <c r="V5008" s="148">
        <f>+DailySales!$T5008*DailySales!$R5008</f>
        <v>700</v>
      </c>
      <c r="W5008" s="148">
        <f>+DailySales!$V5008*DailySales!$Q5008</f>
        <v>448</v>
      </c>
      <c r="X5008" s="148">
        <f>VLOOKUP(O5008,Stock[],6,FALSE)</f>
        <v>1370</v>
      </c>
      <c r="Y5008" s="148">
        <f>+DailySales!$V5008*DailySales!$X5008</f>
        <v>959000</v>
      </c>
      <c r="Z5008" s="146"/>
      <c r="AA5008" s="146"/>
      <c r="AB5008" s="146"/>
      <c r="AC5008" s="146"/>
      <c r="AD5008" s="146"/>
      <c r="AE5008" s="149"/>
      <c r="AF5008" s="150"/>
      <c r="AG5008" s="151"/>
      <c r="AH5008" s="150"/>
      <c r="AI5008" s="151"/>
      <c r="AJ5008" s="150">
        <v>46086</v>
      </c>
      <c r="AK5008" s="151">
        <v>959000</v>
      </c>
      <c r="AL5008" s="34"/>
      <c r="AM5008" s="39"/>
      <c r="AN500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09" spans="1:40" ht="19.5" customHeight="1" x14ac:dyDescent="0.25">
      <c r="A5009" s="141">
        <f t="shared" si="946"/>
        <v>2026</v>
      </c>
      <c r="B5009" s="141">
        <f t="shared" si="947"/>
        <v>3</v>
      </c>
      <c r="C5009" s="154">
        <v>46086</v>
      </c>
      <c r="D5009" s="142">
        <f t="shared" ca="1" si="948"/>
        <v>46097</v>
      </c>
      <c r="E5009" s="142" t="str">
        <f t="shared" ca="1" si="949"/>
        <v>0-Months</v>
      </c>
      <c r="F5009" s="142" t="str">
        <f>VLOOKUP(O5009,Stock[],5,FALSE)</f>
        <v>BE</v>
      </c>
      <c r="G5009" s="33" t="s">
        <v>4079</v>
      </c>
      <c r="H5009" s="144"/>
      <c r="I5009" s="34" t="s">
        <v>201</v>
      </c>
      <c r="J5009" s="141" t="str">
        <f>VLOOKUP(I5009,Customers[],2,FALSE)</f>
        <v>ဦးအောင်မိုး(ကောင်းသန့်)</v>
      </c>
      <c r="K5009" s="141" t="str">
        <f>VLOOKUP(I5009,Customers[],4,FALSE)</f>
        <v>Meiktila</v>
      </c>
      <c r="L5009" s="141" t="str">
        <f>VLOOKUP(Table85[[#This Row],[CustomerID]],Table!H:K,3,0)</f>
        <v>မိတ္ထီလာ</v>
      </c>
      <c r="M5009" s="141" t="str">
        <f>VLOOKUP(I5009,Customers[],5,FALSE)</f>
        <v>WholeSales/Contract</v>
      </c>
      <c r="N5009" s="145" t="s">
        <v>10</v>
      </c>
      <c r="O5009" s="37" t="s">
        <v>217</v>
      </c>
      <c r="P5009" s="141" t="str">
        <f>VLOOKUP(O5009,Stock[],2,FALSE)</f>
        <v>လိမ္မော်ဖြူ</v>
      </c>
      <c r="Q5009" s="147">
        <f>VLOOKUP(O5009,Stock[],3,FALSE)</f>
        <v>0.64</v>
      </c>
      <c r="R5009" s="147">
        <f>VLOOKUP(O5009,Stock[],4,FALSE)</f>
        <v>24</v>
      </c>
      <c r="S5009" s="146"/>
      <c r="T5009" s="147">
        <f>(DailySales!$S5009/DailySales!$R5009)+DailySales!$U5009</f>
        <v>50</v>
      </c>
      <c r="U5009" s="146">
        <v>50</v>
      </c>
      <c r="V5009" s="148">
        <f>+DailySales!$T5009*DailySales!$R5009</f>
        <v>1200</v>
      </c>
      <c r="W5009" s="148">
        <f>+DailySales!$V5009*DailySales!$Q5009</f>
        <v>768</v>
      </c>
      <c r="X5009" s="148">
        <f>VLOOKUP(O5009,Stock[],6,FALSE)</f>
        <v>1330</v>
      </c>
      <c r="Y5009" s="148">
        <f>+DailySales!$V5009*DailySales!$X5009</f>
        <v>1596000</v>
      </c>
      <c r="Z5009" s="146"/>
      <c r="AA5009" s="146"/>
      <c r="AB5009" s="146"/>
      <c r="AC5009" s="146"/>
      <c r="AD5009" s="146"/>
      <c r="AE5009" s="149"/>
      <c r="AF5009" s="150"/>
      <c r="AG5009" s="151"/>
      <c r="AH5009" s="150">
        <v>46086</v>
      </c>
      <c r="AI5009" s="151">
        <v>550900</v>
      </c>
      <c r="AJ5009" s="150">
        <v>46086</v>
      </c>
      <c r="AK5009" s="151">
        <v>1045100</v>
      </c>
      <c r="AL5009" s="34"/>
      <c r="AM5009" s="39"/>
      <c r="AN500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10" spans="1:40" ht="19.5" customHeight="1" x14ac:dyDescent="0.25">
      <c r="A5010" s="141">
        <f t="shared" si="946"/>
        <v>2026</v>
      </c>
      <c r="B5010" s="141">
        <f t="shared" si="947"/>
        <v>3</v>
      </c>
      <c r="C5010" s="154">
        <v>46086</v>
      </c>
      <c r="D5010" s="142">
        <f t="shared" ca="1" si="948"/>
        <v>46097</v>
      </c>
      <c r="E5010" s="142" t="str">
        <f t="shared" ca="1" si="949"/>
        <v>0-Months</v>
      </c>
      <c r="F5010" s="142" t="str">
        <f>VLOOKUP(O5010,Stock[],5,FALSE)</f>
        <v>BE</v>
      </c>
      <c r="G5010" s="33" t="s">
        <v>4079</v>
      </c>
      <c r="H5010" s="144"/>
      <c r="I5010" s="34" t="s">
        <v>201</v>
      </c>
      <c r="J5010" s="141" t="str">
        <f>VLOOKUP(I5010,Customers[],2,FALSE)</f>
        <v>ဦးအောင်မိုး(ကောင်းသန့်)</v>
      </c>
      <c r="K5010" s="141" t="str">
        <f>VLOOKUP(I5010,Customers[],4,FALSE)</f>
        <v>Meiktila</v>
      </c>
      <c r="L5010" s="141" t="str">
        <f>VLOOKUP(Table85[[#This Row],[CustomerID]],Table!H:K,3,0)</f>
        <v>မိတ္ထီလာ</v>
      </c>
      <c r="M5010" s="141" t="str">
        <f>VLOOKUP(I5010,Customers[],5,FALSE)</f>
        <v>WholeSales/Contract</v>
      </c>
      <c r="N5010" s="145" t="s">
        <v>10</v>
      </c>
      <c r="O5010" s="37" t="s">
        <v>216</v>
      </c>
      <c r="P5010" s="141" t="str">
        <f>VLOOKUP(O5010,Stock[],2,FALSE)</f>
        <v>ဒဂုံအရက်သန့်</v>
      </c>
      <c r="Q5010" s="147">
        <f>VLOOKUP(O5010,Stock[],3,FALSE)</f>
        <v>0.64</v>
      </c>
      <c r="R5010" s="147">
        <f>VLOOKUP(O5010,Stock[],4,FALSE)</f>
        <v>14</v>
      </c>
      <c r="S5010" s="146"/>
      <c r="T5010" s="147">
        <f>(DailySales!$S5010/DailySales!$R5010)+DailySales!$U5010</f>
        <v>5</v>
      </c>
      <c r="U5010" s="146">
        <v>5</v>
      </c>
      <c r="V5010" s="148">
        <f>+DailySales!$T5010*DailySales!$R5010</f>
        <v>70</v>
      </c>
      <c r="W5010" s="148">
        <f>+DailySales!$V5010*DailySales!$Q5010</f>
        <v>44.800000000000004</v>
      </c>
      <c r="X5010" s="148">
        <f>VLOOKUP(O5010,Stock[],6,FALSE)</f>
        <v>1330</v>
      </c>
      <c r="Y5010" s="148">
        <f>+DailySales!$V5010*DailySales!$X5010</f>
        <v>93100</v>
      </c>
      <c r="Z5010" s="146"/>
      <c r="AA5010" s="146"/>
      <c r="AB5010" s="146"/>
      <c r="AC5010" s="146"/>
      <c r="AD5010" s="146"/>
      <c r="AE5010" s="149"/>
      <c r="AF5010" s="150"/>
      <c r="AG5010" s="151"/>
      <c r="AH5010" s="150">
        <v>46086</v>
      </c>
      <c r="AI5010" s="151">
        <v>93100</v>
      </c>
      <c r="AJ5010" s="150"/>
      <c r="AK5010" s="151"/>
      <c r="AL5010" s="34"/>
      <c r="AM5010" s="39"/>
      <c r="AN501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11" spans="1:40" ht="19.5" customHeight="1" x14ac:dyDescent="0.25">
      <c r="A5011" s="141">
        <f t="shared" si="946"/>
        <v>2026</v>
      </c>
      <c r="B5011" s="141">
        <f t="shared" si="947"/>
        <v>3</v>
      </c>
      <c r="C5011" s="154">
        <v>46086</v>
      </c>
      <c r="D5011" s="142">
        <f t="shared" ca="1" si="948"/>
        <v>46097</v>
      </c>
      <c r="E5011" s="142" t="str">
        <f t="shared" ca="1" si="949"/>
        <v>0-Months</v>
      </c>
      <c r="F5011" s="142" t="str">
        <f>VLOOKUP(O5011,Stock[],5,FALSE)</f>
        <v>BE</v>
      </c>
      <c r="G5011" s="33" t="s">
        <v>4079</v>
      </c>
      <c r="H5011" s="144"/>
      <c r="I5011" s="34" t="s">
        <v>201</v>
      </c>
      <c r="J5011" s="141" t="str">
        <f>VLOOKUP(I5011,Customers[],2,FALSE)</f>
        <v>ဦးအောင်မိုး(ကောင်းသန့်)</v>
      </c>
      <c r="K5011" s="141" t="str">
        <f>VLOOKUP(I5011,Customers[],4,FALSE)</f>
        <v>Meiktila</v>
      </c>
      <c r="L5011" s="141" t="str">
        <f>VLOOKUP(Table85[[#This Row],[CustomerID]],Table!H:K,3,0)</f>
        <v>မိတ္ထီလာ</v>
      </c>
      <c r="M5011" s="141" t="str">
        <f>VLOOKUP(I5011,Customers[],5,FALSE)</f>
        <v>WholeSales/Contract</v>
      </c>
      <c r="N5011" s="145" t="s">
        <v>10</v>
      </c>
      <c r="O5011" s="37" t="s">
        <v>2120</v>
      </c>
      <c r="P5011" s="141" t="str">
        <f>VLOOKUP(O5011,Stock[],2,FALSE)</f>
        <v>ဇေ အရက်သန့်</v>
      </c>
      <c r="Q5011" s="147">
        <f>VLOOKUP(O5011,Stock[],3,FALSE)</f>
        <v>0.64</v>
      </c>
      <c r="R5011" s="147">
        <f>VLOOKUP(O5011,Stock[],4,FALSE)</f>
        <v>14</v>
      </c>
      <c r="S5011" s="146"/>
      <c r="T5011" s="147">
        <f>(DailySales!$S5011/DailySales!$R5011)+DailySales!$U5011</f>
        <v>50</v>
      </c>
      <c r="U5011" s="146">
        <v>50</v>
      </c>
      <c r="V5011" s="148">
        <f>+DailySales!$T5011*DailySales!$R5011</f>
        <v>700</v>
      </c>
      <c r="W5011" s="148">
        <f>+DailySales!$V5011*DailySales!$Q5011</f>
        <v>448</v>
      </c>
      <c r="X5011" s="148">
        <f>VLOOKUP(O5011,Stock[],6,FALSE)</f>
        <v>1380</v>
      </c>
      <c r="Y5011" s="148">
        <f>+DailySales!$V5011*DailySales!$X5011</f>
        <v>966000</v>
      </c>
      <c r="Z5011" s="146"/>
      <c r="AA5011" s="146"/>
      <c r="AB5011" s="146"/>
      <c r="AC5011" s="146"/>
      <c r="AD5011" s="146"/>
      <c r="AE5011" s="149"/>
      <c r="AF5011" s="150"/>
      <c r="AG5011" s="151"/>
      <c r="AH5011" s="150">
        <v>46086</v>
      </c>
      <c r="AI5011" s="151">
        <v>966000</v>
      </c>
      <c r="AJ5011" s="150"/>
      <c r="AK5011" s="151"/>
      <c r="AL5011" s="34"/>
      <c r="AM5011" s="39"/>
      <c r="AN501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12" spans="1:40" ht="19.5" customHeight="1" x14ac:dyDescent="0.25">
      <c r="A5012" s="141">
        <f t="shared" si="946"/>
        <v>2026</v>
      </c>
      <c r="B5012" s="141">
        <f t="shared" si="947"/>
        <v>3</v>
      </c>
      <c r="C5012" s="154">
        <v>46086</v>
      </c>
      <c r="D5012" s="142">
        <f t="shared" ca="1" si="948"/>
        <v>46097</v>
      </c>
      <c r="E5012" s="142" t="str">
        <f t="shared" ca="1" si="949"/>
        <v>0-Months</v>
      </c>
      <c r="F5012" s="142" t="str">
        <f>VLOOKUP(O5012,Stock[],5,FALSE)</f>
        <v>BE</v>
      </c>
      <c r="G5012" s="33" t="s">
        <v>4079</v>
      </c>
      <c r="H5012" s="144"/>
      <c r="I5012" s="34" t="s">
        <v>201</v>
      </c>
      <c r="J5012" s="141" t="str">
        <f>VLOOKUP(I5012,Customers[],2,FALSE)</f>
        <v>ဦးအောင်မိုး(ကောင်းသန့်)</v>
      </c>
      <c r="K5012" s="141" t="str">
        <f>VLOOKUP(I5012,Customers[],4,FALSE)</f>
        <v>Meiktila</v>
      </c>
      <c r="L5012" s="141" t="str">
        <f>VLOOKUP(Table85[[#This Row],[CustomerID]],Table!H:K,3,0)</f>
        <v>မိတ္ထီလာ</v>
      </c>
      <c r="M5012" s="141" t="str">
        <f>VLOOKUP(I5012,Customers[],5,FALSE)</f>
        <v>WholeSales/Contract</v>
      </c>
      <c r="N5012" s="145" t="s">
        <v>10</v>
      </c>
      <c r="O5012" s="37" t="s">
        <v>209</v>
      </c>
      <c r="P5012" s="141" t="str">
        <f>VLOOKUP(O5012,Stock[],2,FALSE)</f>
        <v>ဇေယျဝတီ Red</v>
      </c>
      <c r="Q5012" s="147">
        <f>VLOOKUP(O5012,Stock[],3,FALSE)</f>
        <v>0.64</v>
      </c>
      <c r="R5012" s="147">
        <f>VLOOKUP(O5012,Stock[],4,FALSE)</f>
        <v>14</v>
      </c>
      <c r="S5012" s="146"/>
      <c r="T5012" s="147">
        <f>(DailySales!$S5012/DailySales!$R5012)+DailySales!$U5012</f>
        <v>10</v>
      </c>
      <c r="U5012" s="146">
        <v>10</v>
      </c>
      <c r="V5012" s="148">
        <f>+DailySales!$T5012*DailySales!$R5012</f>
        <v>140</v>
      </c>
      <c r="W5012" s="148">
        <f>+DailySales!$V5012*DailySales!$Q5012</f>
        <v>89.600000000000009</v>
      </c>
      <c r="X5012" s="148">
        <f>VLOOKUP(O5012,Stock[],6,FALSE)</f>
        <v>1330</v>
      </c>
      <c r="Y5012" s="148">
        <f>+DailySales!$V5012*DailySales!$X5012</f>
        <v>186200</v>
      </c>
      <c r="Z5012" s="146"/>
      <c r="AA5012" s="146"/>
      <c r="AB5012" s="146"/>
      <c r="AC5012" s="146"/>
      <c r="AD5012" s="146"/>
      <c r="AE5012" s="149"/>
      <c r="AF5012" s="150"/>
      <c r="AG5012" s="151"/>
      <c r="AH5012" s="150">
        <v>46086</v>
      </c>
      <c r="AI5012" s="151">
        <v>186200</v>
      </c>
      <c r="AJ5012" s="150"/>
      <c r="AK5012" s="151"/>
      <c r="AL5012" s="34"/>
      <c r="AM5012" s="39"/>
      <c r="AN501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13" spans="1:40" ht="19.5" customHeight="1" x14ac:dyDescent="0.25">
      <c r="A5013" s="141">
        <f t="shared" si="946"/>
        <v>2026</v>
      </c>
      <c r="B5013" s="141">
        <f t="shared" si="947"/>
        <v>3</v>
      </c>
      <c r="C5013" s="154">
        <v>46086</v>
      </c>
      <c r="D5013" s="142">
        <f t="shared" ca="1" si="948"/>
        <v>46097</v>
      </c>
      <c r="E5013" s="142" t="str">
        <f t="shared" ca="1" si="949"/>
        <v>0-Months</v>
      </c>
      <c r="F5013" s="142" t="str">
        <f>VLOOKUP(O5013,Stock[],5,FALSE)</f>
        <v>BE</v>
      </c>
      <c r="G5013" s="33" t="s">
        <v>4079</v>
      </c>
      <c r="H5013" s="144"/>
      <c r="I5013" s="34" t="s">
        <v>201</v>
      </c>
      <c r="J5013" s="141" t="str">
        <f>VLOOKUP(I5013,Customers[],2,FALSE)</f>
        <v>ဦးအောင်မိုး(ကောင်းသန့်)</v>
      </c>
      <c r="K5013" s="141" t="str">
        <f>VLOOKUP(I5013,Customers[],4,FALSE)</f>
        <v>Meiktila</v>
      </c>
      <c r="L5013" s="141" t="str">
        <f>VLOOKUP(Table85[[#This Row],[CustomerID]],Table!H:K,3,0)</f>
        <v>မိတ္ထီလာ</v>
      </c>
      <c r="M5013" s="141" t="str">
        <f>VLOOKUP(I5013,Customers[],5,FALSE)</f>
        <v>WholeSales/Contract</v>
      </c>
      <c r="N5013" s="145" t="s">
        <v>10</v>
      </c>
      <c r="O5013" s="37" t="s">
        <v>214</v>
      </c>
      <c r="P5013" s="141" t="str">
        <f>VLOOKUP(O5013,Stock[],2,FALSE)</f>
        <v>ကောင်းကြည်</v>
      </c>
      <c r="Q5013" s="147">
        <f>VLOOKUP(O5013,Stock[],3,FALSE)</f>
        <v>0.64</v>
      </c>
      <c r="R5013" s="147">
        <f>VLOOKUP(O5013,Stock[],4,FALSE)</f>
        <v>14</v>
      </c>
      <c r="S5013" s="146"/>
      <c r="T5013" s="147">
        <f>(DailySales!$S5013/DailySales!$R5013)+DailySales!$U5013</f>
        <v>30</v>
      </c>
      <c r="U5013" s="146">
        <v>30</v>
      </c>
      <c r="V5013" s="148">
        <f>+DailySales!$T5013*DailySales!$R5013</f>
        <v>420</v>
      </c>
      <c r="W5013" s="148">
        <f>+DailySales!$V5013*DailySales!$Q5013</f>
        <v>268.8</v>
      </c>
      <c r="X5013" s="148">
        <f>VLOOKUP(O5013,Stock[],6,FALSE)</f>
        <v>1330</v>
      </c>
      <c r="Y5013" s="148">
        <f>+DailySales!$V5013*DailySales!$X5013</f>
        <v>558600</v>
      </c>
      <c r="Z5013" s="146"/>
      <c r="AA5013" s="146"/>
      <c r="AB5013" s="146"/>
      <c r="AC5013" s="146"/>
      <c r="AD5013" s="146"/>
      <c r="AE5013" s="149"/>
      <c r="AF5013" s="150"/>
      <c r="AG5013" s="151"/>
      <c r="AH5013" s="150">
        <v>46086</v>
      </c>
      <c r="AI5013" s="151">
        <v>503790</v>
      </c>
      <c r="AJ5013" s="150">
        <v>46088</v>
      </c>
      <c r="AK5013" s="151">
        <v>54810</v>
      </c>
      <c r="AL5013" s="34"/>
      <c r="AM5013" s="39"/>
      <c r="AN501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14" spans="1:40" ht="19.5" customHeight="1" x14ac:dyDescent="0.25">
      <c r="A5014" s="141">
        <f t="shared" si="946"/>
        <v>2026</v>
      </c>
      <c r="B5014" s="141">
        <f t="shared" si="947"/>
        <v>3</v>
      </c>
      <c r="C5014" s="154">
        <v>46086</v>
      </c>
      <c r="D5014" s="142">
        <f t="shared" ca="1" si="948"/>
        <v>46097</v>
      </c>
      <c r="E5014" s="142" t="str">
        <f t="shared" ca="1" si="949"/>
        <v>0-Months</v>
      </c>
      <c r="F5014" s="142" t="str">
        <f>VLOOKUP(O5014,Stock[],5,FALSE)</f>
        <v>BE</v>
      </c>
      <c r="G5014" s="33" t="s">
        <v>4085</v>
      </c>
      <c r="H5014" s="144" t="s">
        <v>1168</v>
      </c>
      <c r="I5014" s="145" t="s">
        <v>1231</v>
      </c>
      <c r="J5014" s="141" t="str">
        <f>VLOOKUP(I5014,Customers[],2,FALSE)</f>
        <v>ကိုဝင်းလှိုင်</v>
      </c>
      <c r="K5014" s="141" t="str">
        <f>VLOOKUP(I5014,Customers[],4,FALSE)</f>
        <v>Tharzi</v>
      </c>
      <c r="L5014" s="141" t="str">
        <f>VLOOKUP(Table85[[#This Row],[CustomerID]],Table!H:K,3,0)</f>
        <v>အုတ်တွင်း</v>
      </c>
      <c r="M5014" s="141" t="str">
        <f>VLOOKUP(I5014,Customers[],5,FALSE)</f>
        <v>Van-2</v>
      </c>
      <c r="N5014" s="145" t="s">
        <v>9</v>
      </c>
      <c r="O5014" s="37" t="s">
        <v>217</v>
      </c>
      <c r="P5014" s="141" t="str">
        <f>VLOOKUP(O5014,Stock[],2,FALSE)</f>
        <v>လိမ္မော်ဖြူ</v>
      </c>
      <c r="Q5014" s="147">
        <f>VLOOKUP(O5014,Stock[],3,FALSE)</f>
        <v>0.64</v>
      </c>
      <c r="R5014" s="147">
        <f>VLOOKUP(O5014,Stock[],4,FALSE)</f>
        <v>24</v>
      </c>
      <c r="S5014" s="146"/>
      <c r="T5014" s="147">
        <f>(DailySales!$S5014/DailySales!$R5014)+DailySales!$U5014</f>
        <v>1</v>
      </c>
      <c r="U5014" s="146">
        <v>1</v>
      </c>
      <c r="V5014" s="148">
        <f>+DailySales!$T5014*DailySales!$R5014</f>
        <v>24</v>
      </c>
      <c r="W5014" s="148">
        <f>+DailySales!$V5014*DailySales!$Q5014</f>
        <v>15.36</v>
      </c>
      <c r="X5014" s="148">
        <f>VLOOKUP(O5014,Stock[],6,FALSE)</f>
        <v>1330</v>
      </c>
      <c r="Y5014" s="148">
        <f>+DailySales!$V5014*DailySales!$X5014</f>
        <v>31920</v>
      </c>
      <c r="Z5014" s="146"/>
      <c r="AA5014" s="146"/>
      <c r="AB5014" s="146"/>
      <c r="AC5014" s="146"/>
      <c r="AD5014" s="146"/>
      <c r="AE5014" s="149">
        <v>580</v>
      </c>
      <c r="AF5014" s="150">
        <v>46086</v>
      </c>
      <c r="AG5014" s="151">
        <v>32500</v>
      </c>
      <c r="AH5014" s="150"/>
      <c r="AI5014" s="151"/>
      <c r="AJ5014" s="150"/>
      <c r="AK5014" s="151"/>
      <c r="AL5014" s="34"/>
      <c r="AM5014" s="39"/>
      <c r="AN501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15" spans="1:40" ht="19.5" customHeight="1" x14ac:dyDescent="0.25">
      <c r="A5015" s="141">
        <f t="shared" ref="A5015:A5021" si="950">YEAR(C5015)</f>
        <v>2026</v>
      </c>
      <c r="B5015" s="141">
        <f t="shared" ref="B5015:B5021" si="951">MONTH(C5015)</f>
        <v>3</v>
      </c>
      <c r="C5015" s="154">
        <v>46086</v>
      </c>
      <c r="D5015" s="142">
        <f t="shared" ref="D5015:D5021" ca="1" si="952">TODAY()</f>
        <v>46097</v>
      </c>
      <c r="E5015" s="142" t="str">
        <f t="shared" ref="E5015:E5021" ca="1" si="953">DATEDIF(C5015,D5015,"M")&amp;"-Months"</f>
        <v>0-Months</v>
      </c>
      <c r="F5015" s="142" t="str">
        <f>VLOOKUP(O5015,Stock[],5,FALSE)</f>
        <v>BE</v>
      </c>
      <c r="G5015" s="33" t="s">
        <v>4086</v>
      </c>
      <c r="H5015" s="144" t="s">
        <v>1168</v>
      </c>
      <c r="I5015" s="145" t="s">
        <v>1075</v>
      </c>
      <c r="J5015" s="141" t="str">
        <f>VLOOKUP(I5015,Customers[],2,FALSE)</f>
        <v>ဦးသိန်းလွင်</v>
      </c>
      <c r="K5015" s="141" t="str">
        <f>VLOOKUP(I5015,Customers[],4,FALSE)</f>
        <v>Tharzi</v>
      </c>
      <c r="L5015" s="141" t="str">
        <f>VLOOKUP(Table85[[#This Row],[CustomerID]],Table!H:K,3,0)</f>
        <v>အုတ်တွင်း</v>
      </c>
      <c r="M5015" s="141" t="str">
        <f>VLOOKUP(I5015,Customers[],5,FALSE)</f>
        <v>Van-2</v>
      </c>
      <c r="N5015" s="145" t="s">
        <v>9</v>
      </c>
      <c r="O5015" s="37" t="s">
        <v>217</v>
      </c>
      <c r="P5015" s="141" t="str">
        <f>VLOOKUP(O5015,Stock[],2,FALSE)</f>
        <v>လိမ္မော်ဖြူ</v>
      </c>
      <c r="Q5015" s="147">
        <f>VLOOKUP(O5015,Stock[],3,FALSE)</f>
        <v>0.64</v>
      </c>
      <c r="R5015" s="147">
        <f>VLOOKUP(O5015,Stock[],4,FALSE)</f>
        <v>24</v>
      </c>
      <c r="S5015" s="146"/>
      <c r="T5015" s="147">
        <f>(DailySales!$S5015/DailySales!$R5015)+DailySales!$U5015</f>
        <v>2</v>
      </c>
      <c r="U5015" s="146">
        <v>2</v>
      </c>
      <c r="V5015" s="148">
        <f>+DailySales!$T5015*DailySales!$R5015</f>
        <v>48</v>
      </c>
      <c r="W5015" s="148">
        <f>+DailySales!$V5015*DailySales!$Q5015</f>
        <v>30.72</v>
      </c>
      <c r="X5015" s="148">
        <f>VLOOKUP(O5015,Stock[],6,FALSE)</f>
        <v>1330</v>
      </c>
      <c r="Y5015" s="148">
        <f>+DailySales!$V5015*DailySales!$X5015</f>
        <v>63840</v>
      </c>
      <c r="Z5015" s="146"/>
      <c r="AA5015" s="146"/>
      <c r="AB5015" s="146"/>
      <c r="AC5015" s="146"/>
      <c r="AD5015" s="146"/>
      <c r="AE5015" s="149">
        <v>1160</v>
      </c>
      <c r="AF5015" s="150">
        <v>46086</v>
      </c>
      <c r="AG5015" s="151">
        <v>65000</v>
      </c>
      <c r="AH5015" s="150"/>
      <c r="AI5015" s="151"/>
      <c r="AJ5015" s="150"/>
      <c r="AK5015" s="151"/>
      <c r="AL5015" s="34"/>
      <c r="AM5015" s="39"/>
      <c r="AN501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16" spans="1:40" ht="19.5" customHeight="1" x14ac:dyDescent="0.25">
      <c r="A5016" s="141">
        <f t="shared" si="950"/>
        <v>2026</v>
      </c>
      <c r="B5016" s="141">
        <f t="shared" si="951"/>
        <v>3</v>
      </c>
      <c r="C5016" s="154">
        <v>46086</v>
      </c>
      <c r="D5016" s="142">
        <f t="shared" ca="1" si="952"/>
        <v>46097</v>
      </c>
      <c r="E5016" s="142" t="str">
        <f t="shared" ca="1" si="953"/>
        <v>0-Months</v>
      </c>
      <c r="F5016" s="142" t="str">
        <f>VLOOKUP(O5016,Stock[],5,FALSE)</f>
        <v>BE</v>
      </c>
      <c r="G5016" s="33" t="s">
        <v>4087</v>
      </c>
      <c r="H5016" s="144" t="s">
        <v>1168</v>
      </c>
      <c r="I5016" s="145" t="s">
        <v>540</v>
      </c>
      <c r="J5016" s="141" t="str">
        <f>VLOOKUP(I5016,Customers[],2,FALSE)</f>
        <v>ရွှေညီမ</v>
      </c>
      <c r="K5016" s="141" t="str">
        <f>VLOOKUP(I5016,Customers[],4,FALSE)</f>
        <v>Tharzi</v>
      </c>
      <c r="L5016" s="141" t="str">
        <f>VLOOKUP(Table85[[#This Row],[CustomerID]],Table!H:K,3,0)</f>
        <v>အုတ်တွင်း</v>
      </c>
      <c r="M5016" s="141" t="str">
        <f>VLOOKUP(I5016,Customers[],5,FALSE)</f>
        <v>Van-2</v>
      </c>
      <c r="N5016" s="145" t="s">
        <v>9</v>
      </c>
      <c r="O5016" s="37" t="s">
        <v>217</v>
      </c>
      <c r="P5016" s="141" t="str">
        <f>VLOOKUP(O5016,Stock[],2,FALSE)</f>
        <v>လိမ္မော်ဖြူ</v>
      </c>
      <c r="Q5016" s="147">
        <f>VLOOKUP(O5016,Stock[],3,FALSE)</f>
        <v>0.64</v>
      </c>
      <c r="R5016" s="147">
        <f>VLOOKUP(O5016,Stock[],4,FALSE)</f>
        <v>24</v>
      </c>
      <c r="S5016" s="146"/>
      <c r="T5016" s="147">
        <f>(DailySales!$S5016/DailySales!$R5016)+DailySales!$U5016</f>
        <v>15</v>
      </c>
      <c r="U5016" s="146">
        <v>15</v>
      </c>
      <c r="V5016" s="148">
        <f>+DailySales!$T5016*DailySales!$R5016</f>
        <v>360</v>
      </c>
      <c r="W5016" s="148">
        <f>+DailySales!$V5016*DailySales!$Q5016</f>
        <v>230.4</v>
      </c>
      <c r="X5016" s="148">
        <f>VLOOKUP(O5016,Stock[],6,FALSE)</f>
        <v>1330</v>
      </c>
      <c r="Y5016" s="148">
        <f>+DailySales!$V5016*DailySales!$X5016</f>
        <v>478800</v>
      </c>
      <c r="Z5016" s="146"/>
      <c r="AA5016" s="146"/>
      <c r="AB5016" s="146">
        <v>1800</v>
      </c>
      <c r="AC5016" s="146">
        <v>2520</v>
      </c>
      <c r="AD5016" s="146"/>
      <c r="AE5016" s="149">
        <v>8700</v>
      </c>
      <c r="AF5016" s="150">
        <v>46086</v>
      </c>
      <c r="AG5016" s="151">
        <v>483180</v>
      </c>
      <c r="AH5016" s="150"/>
      <c r="AI5016" s="151"/>
      <c r="AJ5016" s="150"/>
      <c r="AK5016" s="151"/>
      <c r="AL5016" s="34"/>
      <c r="AM5016" s="39"/>
      <c r="AN501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17" spans="1:40" ht="19.5" customHeight="1" x14ac:dyDescent="0.25">
      <c r="A5017" s="141">
        <f t="shared" si="950"/>
        <v>2026</v>
      </c>
      <c r="B5017" s="141">
        <f t="shared" si="951"/>
        <v>3</v>
      </c>
      <c r="C5017" s="154">
        <v>46086</v>
      </c>
      <c r="D5017" s="142">
        <f t="shared" ca="1" si="952"/>
        <v>46097</v>
      </c>
      <c r="E5017" s="142" t="str">
        <f t="shared" ca="1" si="953"/>
        <v>0-Months</v>
      </c>
      <c r="F5017" s="142" t="str">
        <f>VLOOKUP(O5017,Stock[],5,FALSE)</f>
        <v>BE</v>
      </c>
      <c r="G5017" s="33" t="s">
        <v>4087</v>
      </c>
      <c r="H5017" s="144" t="s">
        <v>1168</v>
      </c>
      <c r="I5017" s="145" t="s">
        <v>540</v>
      </c>
      <c r="J5017" s="141" t="str">
        <f>VLOOKUP(I5017,Customers[],2,FALSE)</f>
        <v>ရွှေညီမ</v>
      </c>
      <c r="K5017" s="141" t="str">
        <f>VLOOKUP(I5017,Customers[],4,FALSE)</f>
        <v>Tharzi</v>
      </c>
      <c r="L5017" s="141" t="str">
        <f>VLOOKUP(Table85[[#This Row],[CustomerID]],Table!H:K,3,0)</f>
        <v>အုတ်တွင်း</v>
      </c>
      <c r="M5017" s="141" t="str">
        <f>VLOOKUP(I5017,Customers[],5,FALSE)</f>
        <v>Van-2</v>
      </c>
      <c r="N5017" s="145" t="s">
        <v>9</v>
      </c>
      <c r="O5017" s="37" t="s">
        <v>2465</v>
      </c>
      <c r="P5017" s="141" t="str">
        <f>VLOOKUP(O5017,Stock[],2,FALSE)</f>
        <v>မိုးနဲကွန်ကီး</v>
      </c>
      <c r="Q5017" s="147">
        <f>VLOOKUP(O5017,Stock[],3,FALSE)</f>
        <v>0.64</v>
      </c>
      <c r="R5017" s="147">
        <f>VLOOKUP(O5017,Stock[],4,FALSE)</f>
        <v>14</v>
      </c>
      <c r="S5017" s="146"/>
      <c r="T5017" s="147">
        <f>(DailySales!$S5017/DailySales!$R5017)+DailySales!$U5017</f>
        <v>1</v>
      </c>
      <c r="U5017" s="146">
        <v>1</v>
      </c>
      <c r="V5017" s="148">
        <f>+DailySales!$T5017*DailySales!$R5017</f>
        <v>14</v>
      </c>
      <c r="W5017" s="148">
        <f>+DailySales!$V5017*DailySales!$Q5017</f>
        <v>8.9600000000000009</v>
      </c>
      <c r="X5017" s="148">
        <f>VLOOKUP(O5017,Stock[],6,FALSE)</f>
        <v>1700</v>
      </c>
      <c r="Y5017" s="148">
        <f>+DailySales!$V5017*DailySales!$X5017</f>
        <v>23800</v>
      </c>
      <c r="Z5017" s="146"/>
      <c r="AA5017" s="146"/>
      <c r="AB5017" s="146"/>
      <c r="AC5017" s="146"/>
      <c r="AD5017" s="146"/>
      <c r="AE5017" s="149">
        <v>400</v>
      </c>
      <c r="AF5017" s="150">
        <v>46086</v>
      </c>
      <c r="AG5017" s="151">
        <v>24200</v>
      </c>
      <c r="AH5017" s="150"/>
      <c r="AI5017" s="151"/>
      <c r="AJ5017" s="150"/>
      <c r="AK5017" s="151"/>
      <c r="AL5017" s="34"/>
      <c r="AM5017" s="39"/>
      <c r="AN501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18" spans="1:40" ht="19.5" customHeight="1" x14ac:dyDescent="0.25">
      <c r="A5018" s="141">
        <f t="shared" si="950"/>
        <v>2026</v>
      </c>
      <c r="B5018" s="141">
        <f t="shared" si="951"/>
        <v>3</v>
      </c>
      <c r="C5018" s="154">
        <v>46086</v>
      </c>
      <c r="D5018" s="142">
        <f t="shared" ca="1" si="952"/>
        <v>46097</v>
      </c>
      <c r="E5018" s="142" t="str">
        <f t="shared" ca="1" si="953"/>
        <v>0-Months</v>
      </c>
      <c r="F5018" s="142" t="str">
        <f>VLOOKUP(O5018,Stock[],5,FALSE)</f>
        <v>BE</v>
      </c>
      <c r="G5018" s="33" t="s">
        <v>4088</v>
      </c>
      <c r="H5018" s="144" t="s">
        <v>1168</v>
      </c>
      <c r="I5018" s="145" t="s">
        <v>597</v>
      </c>
      <c r="J5018" s="141" t="str">
        <f>VLOOKUP(I5018,Customers[],2,FALSE)</f>
        <v>ကိုရဲဇော်</v>
      </c>
      <c r="K5018" s="141" t="str">
        <f>VLOOKUP(I5018,Customers[],4,FALSE)</f>
        <v>Tharzi</v>
      </c>
      <c r="L5018" s="141" t="str">
        <f>VLOOKUP(Table85[[#This Row],[CustomerID]],Table!H:K,3,0)</f>
        <v>အုတ်တွင်း</v>
      </c>
      <c r="M5018" s="141" t="str">
        <f>VLOOKUP(I5018,Customers[],5,FALSE)</f>
        <v>Van-2</v>
      </c>
      <c r="N5018" s="145" t="s">
        <v>9</v>
      </c>
      <c r="O5018" s="37" t="s">
        <v>217</v>
      </c>
      <c r="P5018" s="141" t="str">
        <f>VLOOKUP(O5018,Stock[],2,FALSE)</f>
        <v>လိမ္မော်ဖြူ</v>
      </c>
      <c r="Q5018" s="147">
        <f>VLOOKUP(O5018,Stock[],3,FALSE)</f>
        <v>0.64</v>
      </c>
      <c r="R5018" s="147">
        <f>VLOOKUP(O5018,Stock[],4,FALSE)</f>
        <v>24</v>
      </c>
      <c r="S5018" s="146"/>
      <c r="T5018" s="147">
        <f>(DailySales!$S5018/DailySales!$R5018)+DailySales!$U5018</f>
        <v>3</v>
      </c>
      <c r="U5018" s="146">
        <v>3</v>
      </c>
      <c r="V5018" s="148">
        <f>+DailySales!$T5018*DailySales!$R5018</f>
        <v>72</v>
      </c>
      <c r="W5018" s="148">
        <f>+DailySales!$V5018*DailySales!$Q5018</f>
        <v>46.08</v>
      </c>
      <c r="X5018" s="148">
        <f>VLOOKUP(O5018,Stock[],6,FALSE)</f>
        <v>1330</v>
      </c>
      <c r="Y5018" s="148">
        <f>+DailySales!$V5018*DailySales!$X5018</f>
        <v>95760</v>
      </c>
      <c r="Z5018" s="146"/>
      <c r="AA5018" s="146"/>
      <c r="AB5018" s="146"/>
      <c r="AC5018" s="146"/>
      <c r="AD5018" s="146"/>
      <c r="AE5018" s="149">
        <v>1740</v>
      </c>
      <c r="AF5018" s="150">
        <v>46086</v>
      </c>
      <c r="AG5018" s="151">
        <v>97500</v>
      </c>
      <c r="AH5018" s="150"/>
      <c r="AI5018" s="151"/>
      <c r="AJ5018" s="150"/>
      <c r="AK5018" s="151"/>
      <c r="AL5018" s="34"/>
      <c r="AM5018" s="39"/>
      <c r="AN501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19" spans="1:40" ht="19.5" customHeight="1" x14ac:dyDescent="0.25">
      <c r="A5019" s="141">
        <f t="shared" si="950"/>
        <v>2026</v>
      </c>
      <c r="B5019" s="141">
        <f t="shared" si="951"/>
        <v>3</v>
      </c>
      <c r="C5019" s="154">
        <v>46086</v>
      </c>
      <c r="D5019" s="142">
        <f t="shared" ca="1" si="952"/>
        <v>46097</v>
      </c>
      <c r="E5019" s="142" t="str">
        <f t="shared" ca="1" si="953"/>
        <v>0-Months</v>
      </c>
      <c r="F5019" s="142" t="str">
        <f>VLOOKUP(O5019,Stock[],5,FALSE)</f>
        <v>BE</v>
      </c>
      <c r="G5019" s="33" t="s">
        <v>4089</v>
      </c>
      <c r="H5019" s="144" t="s">
        <v>1168</v>
      </c>
      <c r="I5019" s="145" t="s">
        <v>533</v>
      </c>
      <c r="J5019" s="141" t="str">
        <f>VLOOKUP(I5019,Customers[],2,FALSE)</f>
        <v>သုခစံ</v>
      </c>
      <c r="K5019" s="141" t="str">
        <f>VLOOKUP(I5019,Customers[],4,FALSE)</f>
        <v>Tharzi</v>
      </c>
      <c r="L5019" s="141" t="str">
        <f>VLOOKUP(Table85[[#This Row],[CustomerID]],Table!H:K,3,0)</f>
        <v>နန်းတော်ကုန်း</v>
      </c>
      <c r="M5019" s="141" t="str">
        <f>VLOOKUP(I5019,Customers[],5,FALSE)</f>
        <v>Van-2</v>
      </c>
      <c r="N5019" s="145" t="s">
        <v>9</v>
      </c>
      <c r="O5019" s="146" t="s">
        <v>209</v>
      </c>
      <c r="P5019" s="141" t="str">
        <f>VLOOKUP(O5019,Stock[],2,FALSE)</f>
        <v>ဇေယျဝတီ Red</v>
      </c>
      <c r="Q5019" s="147">
        <f>VLOOKUP(O5019,Stock[],3,FALSE)</f>
        <v>0.64</v>
      </c>
      <c r="R5019" s="147">
        <f>VLOOKUP(O5019,Stock[],4,FALSE)</f>
        <v>14</v>
      </c>
      <c r="S5019" s="146"/>
      <c r="T5019" s="147">
        <f>(DailySales!$S5019/DailySales!$R5019)+DailySales!$U5019</f>
        <v>15</v>
      </c>
      <c r="U5019" s="146">
        <v>15</v>
      </c>
      <c r="V5019" s="148">
        <f>+DailySales!$T5019*DailySales!$R5019</f>
        <v>210</v>
      </c>
      <c r="W5019" s="148">
        <f>+DailySales!$V5019*DailySales!$Q5019</f>
        <v>134.4</v>
      </c>
      <c r="X5019" s="148">
        <f>VLOOKUP(O5019,Stock[],6,FALSE)</f>
        <v>1330</v>
      </c>
      <c r="Y5019" s="148">
        <f>+DailySales!$V5019*DailySales!$X5019</f>
        <v>279300</v>
      </c>
      <c r="Z5019" s="146"/>
      <c r="AA5019" s="146"/>
      <c r="AB5019" s="146"/>
      <c r="AC5019" s="146"/>
      <c r="AD5019" s="146"/>
      <c r="AE5019" s="149">
        <v>7200</v>
      </c>
      <c r="AF5019" s="150">
        <v>46086</v>
      </c>
      <c r="AG5019" s="151">
        <v>286500</v>
      </c>
      <c r="AH5019" s="150"/>
      <c r="AI5019" s="151"/>
      <c r="AJ5019" s="150"/>
      <c r="AK5019" s="151"/>
      <c r="AL5019" s="34"/>
      <c r="AM5019" s="39"/>
      <c r="AN501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20" spans="1:40" ht="19.5" customHeight="1" x14ac:dyDescent="0.25">
      <c r="A5020" s="141">
        <f t="shared" si="950"/>
        <v>2026</v>
      </c>
      <c r="B5020" s="141">
        <f t="shared" si="951"/>
        <v>3</v>
      </c>
      <c r="C5020" s="154">
        <v>46086</v>
      </c>
      <c r="D5020" s="142">
        <f t="shared" ca="1" si="952"/>
        <v>46097</v>
      </c>
      <c r="E5020" s="142" t="str">
        <f t="shared" ca="1" si="953"/>
        <v>0-Months</v>
      </c>
      <c r="F5020" s="142" t="str">
        <f>VLOOKUP(O5020,Stock[],5,FALSE)</f>
        <v>BE</v>
      </c>
      <c r="G5020" s="33" t="s">
        <v>4089</v>
      </c>
      <c r="H5020" s="144" t="s">
        <v>1168</v>
      </c>
      <c r="I5020" s="145" t="s">
        <v>533</v>
      </c>
      <c r="J5020" s="141" t="str">
        <f>VLOOKUP(I5020,Customers[],2,FALSE)</f>
        <v>သုခစံ</v>
      </c>
      <c r="K5020" s="141" t="str">
        <f>VLOOKUP(I5020,Customers[],4,FALSE)</f>
        <v>Tharzi</v>
      </c>
      <c r="L5020" s="141" t="str">
        <f>VLOOKUP(Table85[[#This Row],[CustomerID]],Table!H:K,3,0)</f>
        <v>နန်းတော်ကုန်း</v>
      </c>
      <c r="M5020" s="141" t="str">
        <f>VLOOKUP(I5020,Customers[],5,FALSE)</f>
        <v>Van-2</v>
      </c>
      <c r="N5020" s="145" t="s">
        <v>9</v>
      </c>
      <c r="O5020" s="37" t="s">
        <v>2465</v>
      </c>
      <c r="P5020" s="141" t="str">
        <f>VLOOKUP(O5020,Stock[],2,FALSE)</f>
        <v>မိုးနဲကွန်ကီး</v>
      </c>
      <c r="Q5020" s="147">
        <f>VLOOKUP(O5020,Stock[],3,FALSE)</f>
        <v>0.64</v>
      </c>
      <c r="R5020" s="147">
        <f>VLOOKUP(O5020,Stock[],4,FALSE)</f>
        <v>14</v>
      </c>
      <c r="S5020" s="146"/>
      <c r="T5020" s="147">
        <f>(DailySales!$S5020/DailySales!$R5020)+DailySales!$U5020</f>
        <v>3</v>
      </c>
      <c r="U5020" s="146">
        <v>3</v>
      </c>
      <c r="V5020" s="148">
        <f>+DailySales!$T5020*DailySales!$R5020</f>
        <v>42</v>
      </c>
      <c r="W5020" s="148">
        <f>+DailySales!$V5020*DailySales!$Q5020</f>
        <v>26.88</v>
      </c>
      <c r="X5020" s="148">
        <f>VLOOKUP(O5020,Stock[],6,FALSE)</f>
        <v>1700</v>
      </c>
      <c r="Y5020" s="148">
        <f>+DailySales!$V5020*DailySales!$X5020</f>
        <v>71400</v>
      </c>
      <c r="Z5020" s="146"/>
      <c r="AA5020" s="146"/>
      <c r="AB5020" s="146"/>
      <c r="AC5020" s="146"/>
      <c r="AD5020" s="146"/>
      <c r="AE5020" s="149">
        <v>1200</v>
      </c>
      <c r="AF5020" s="150">
        <v>46086</v>
      </c>
      <c r="AG5020" s="151">
        <v>72600</v>
      </c>
      <c r="AH5020" s="150"/>
      <c r="AI5020" s="151"/>
      <c r="AJ5020" s="150"/>
      <c r="AK5020" s="151"/>
      <c r="AL5020" s="34"/>
      <c r="AM5020" s="39"/>
      <c r="AN502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21" spans="1:40" ht="19.5" customHeight="1" x14ac:dyDescent="0.25">
      <c r="A5021" s="141">
        <f t="shared" si="950"/>
        <v>2026</v>
      </c>
      <c r="B5021" s="141">
        <f t="shared" si="951"/>
        <v>3</v>
      </c>
      <c r="C5021" s="154">
        <v>46086</v>
      </c>
      <c r="D5021" s="142">
        <f t="shared" ca="1" si="952"/>
        <v>46097</v>
      </c>
      <c r="E5021" s="142" t="str">
        <f t="shared" ca="1" si="953"/>
        <v>0-Months</v>
      </c>
      <c r="F5021" s="142" t="str">
        <f>VLOOKUP(O5021,Stock[],5,FALSE)</f>
        <v>BE</v>
      </c>
      <c r="G5021" s="33" t="s">
        <v>4090</v>
      </c>
      <c r="H5021" s="144" t="s">
        <v>1168</v>
      </c>
      <c r="I5021" s="145" t="s">
        <v>534</v>
      </c>
      <c r="J5021" s="141" t="str">
        <f>VLOOKUP(I5021,Customers[],2,FALSE)</f>
        <v>မိဘမေတ္တာ</v>
      </c>
      <c r="K5021" s="141" t="str">
        <f>VLOOKUP(I5021,Customers[],4,FALSE)</f>
        <v>Tharzi</v>
      </c>
      <c r="L5021" s="141" t="str">
        <f>VLOOKUP(Table85[[#This Row],[CustomerID]],Table!H:K,3,0)</f>
        <v>မြောင်းဦး</v>
      </c>
      <c r="M5021" s="141" t="str">
        <f>VLOOKUP(I5021,Customers[],5,FALSE)</f>
        <v>Van-2</v>
      </c>
      <c r="N5021" s="145" t="s">
        <v>9</v>
      </c>
      <c r="O5021" s="37" t="s">
        <v>205</v>
      </c>
      <c r="P5021" s="141" t="str">
        <f>VLOOKUP(O5021,Stock[],2,FALSE)</f>
        <v>ကောင်းကြည် ကော် 25%  (1Ltr )</v>
      </c>
      <c r="Q5021" s="147">
        <f>VLOOKUP(O5021,Stock[],3,FALSE)</f>
        <v>1</v>
      </c>
      <c r="R5021" s="147">
        <f>VLOOKUP(O5021,Stock[],4,FALSE)</f>
        <v>12</v>
      </c>
      <c r="S5021" s="146"/>
      <c r="T5021" s="147">
        <f>(DailySales!$S5021/DailySales!$R5021)+DailySales!$U5021</f>
        <v>2</v>
      </c>
      <c r="U5021" s="146">
        <v>2</v>
      </c>
      <c r="V5021" s="148">
        <f>+DailySales!$T5021*DailySales!$R5021</f>
        <v>24</v>
      </c>
      <c r="W5021" s="148">
        <f>+DailySales!$V5021*DailySales!$Q5021</f>
        <v>24</v>
      </c>
      <c r="X5021" s="148">
        <f>VLOOKUP(O5021,Stock[],6,FALSE)</f>
        <v>1530</v>
      </c>
      <c r="Y5021" s="148">
        <f>+DailySales!$V5021*DailySales!$X5021</f>
        <v>36720</v>
      </c>
      <c r="Z5021" s="146"/>
      <c r="AA5021" s="146"/>
      <c r="AB5021" s="146"/>
      <c r="AC5021" s="146"/>
      <c r="AD5021" s="146"/>
      <c r="AE5021" s="149">
        <v>680</v>
      </c>
      <c r="AF5021" s="150">
        <v>46086</v>
      </c>
      <c r="AG5021" s="151">
        <v>37400</v>
      </c>
      <c r="AH5021" s="150"/>
      <c r="AI5021" s="151"/>
      <c r="AJ5021" s="150"/>
      <c r="AK5021" s="151"/>
      <c r="AL5021" s="34"/>
      <c r="AM5021" s="39"/>
      <c r="AN502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22" spans="1:40" ht="19.5" customHeight="1" x14ac:dyDescent="0.25">
      <c r="A5022" s="141">
        <f t="shared" ref="A5022:A5028" si="954">YEAR(C5022)</f>
        <v>2026</v>
      </c>
      <c r="B5022" s="141">
        <f t="shared" ref="B5022:B5028" si="955">MONTH(C5022)</f>
        <v>3</v>
      </c>
      <c r="C5022" s="154">
        <v>46086</v>
      </c>
      <c r="D5022" s="142">
        <f t="shared" ref="D5022:D5028" ca="1" si="956">TODAY()</f>
        <v>46097</v>
      </c>
      <c r="E5022" s="142" t="str">
        <f t="shared" ref="E5022:E5028" ca="1" si="957">DATEDIF(C5022,D5022,"M")&amp;"-Months"</f>
        <v>0-Months</v>
      </c>
      <c r="F5022" s="142" t="str">
        <f>VLOOKUP(O5022,Stock[],5,FALSE)</f>
        <v>BE</v>
      </c>
      <c r="G5022" s="33" t="s">
        <v>4091</v>
      </c>
      <c r="H5022" s="144" t="s">
        <v>1168</v>
      </c>
      <c r="I5022" s="145" t="s">
        <v>1008</v>
      </c>
      <c r="J5022" s="141" t="str">
        <f>VLOOKUP(I5022,Customers[],2,FALSE)</f>
        <v>ကိုမြတ်စောင်းအောင်</v>
      </c>
      <c r="K5022" s="141" t="str">
        <f>VLOOKUP(I5022,Customers[],4,FALSE)</f>
        <v>Tharzi</v>
      </c>
      <c r="L5022" s="141" t="str">
        <f>VLOOKUP(Table85[[#This Row],[CustomerID]],Table!H:K,3,0)</f>
        <v>မြောင်းဦး</v>
      </c>
      <c r="M5022" s="141" t="str">
        <f>VLOOKUP(I5022,Customers[],5,FALSE)</f>
        <v>Van-2</v>
      </c>
      <c r="N5022" s="145" t="s">
        <v>9</v>
      </c>
      <c r="O5022" s="37" t="s">
        <v>205</v>
      </c>
      <c r="P5022" s="141" t="str">
        <f>VLOOKUP(O5022,Stock[],2,FALSE)</f>
        <v>ကောင်းကြည် ကော် 25%  (1Ltr )</v>
      </c>
      <c r="Q5022" s="147">
        <f>VLOOKUP(O5022,Stock[],3,FALSE)</f>
        <v>1</v>
      </c>
      <c r="R5022" s="147">
        <f>VLOOKUP(O5022,Stock[],4,FALSE)</f>
        <v>12</v>
      </c>
      <c r="S5022" s="146"/>
      <c r="T5022" s="147">
        <f>(DailySales!$S5022/DailySales!$R5022)+DailySales!$U5022</f>
        <v>2</v>
      </c>
      <c r="U5022" s="146">
        <v>2</v>
      </c>
      <c r="V5022" s="148">
        <f>+DailySales!$T5022*DailySales!$R5022</f>
        <v>24</v>
      </c>
      <c r="W5022" s="148">
        <f>+DailySales!$V5022*DailySales!$Q5022</f>
        <v>24</v>
      </c>
      <c r="X5022" s="148">
        <f>VLOOKUP(O5022,Stock[],6,FALSE)</f>
        <v>1530</v>
      </c>
      <c r="Y5022" s="148">
        <f>+DailySales!$V5022*DailySales!$X5022</f>
        <v>36720</v>
      </c>
      <c r="Z5022" s="146"/>
      <c r="AA5022" s="146"/>
      <c r="AB5022" s="146"/>
      <c r="AC5022" s="146"/>
      <c r="AD5022" s="146"/>
      <c r="AE5022" s="149">
        <v>680</v>
      </c>
      <c r="AF5022" s="150">
        <v>46086</v>
      </c>
      <c r="AG5022" s="151">
        <v>37400</v>
      </c>
      <c r="AH5022" s="150"/>
      <c r="AI5022" s="151"/>
      <c r="AJ5022" s="150"/>
      <c r="AK5022" s="151"/>
      <c r="AL5022" s="34"/>
      <c r="AM5022" s="39"/>
      <c r="AN502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23" spans="1:40" ht="19.5" customHeight="1" x14ac:dyDescent="0.25">
      <c r="A5023" s="141">
        <f t="shared" si="954"/>
        <v>2026</v>
      </c>
      <c r="B5023" s="141">
        <f t="shared" si="955"/>
        <v>3</v>
      </c>
      <c r="C5023" s="154">
        <v>46086</v>
      </c>
      <c r="D5023" s="142">
        <f t="shared" ca="1" si="956"/>
        <v>46097</v>
      </c>
      <c r="E5023" s="142" t="str">
        <f t="shared" ca="1" si="957"/>
        <v>0-Months</v>
      </c>
      <c r="F5023" s="142" t="str">
        <f>VLOOKUP(O5023,Stock[],5,FALSE)</f>
        <v>BE</v>
      </c>
      <c r="G5023" s="33" t="s">
        <v>4092</v>
      </c>
      <c r="H5023" s="144" t="s">
        <v>1168</v>
      </c>
      <c r="I5023" s="145" t="s">
        <v>219</v>
      </c>
      <c r="J5023" s="141" t="str">
        <f>VLOOKUP(I5023,Customers[],2,FALSE)</f>
        <v>ကိုမိုးကျော်</v>
      </c>
      <c r="K5023" s="141" t="str">
        <f>VLOOKUP(I5023,Customers[],4,FALSE)</f>
        <v>Tharzi</v>
      </c>
      <c r="L5023" s="141" t="str">
        <f>VLOOKUP(Table85[[#This Row],[CustomerID]],Table!H:K,3,0)</f>
        <v>မြောင်းဦး</v>
      </c>
      <c r="M5023" s="141" t="str">
        <f>VLOOKUP(I5023,Customers[],5,FALSE)</f>
        <v>Van-2</v>
      </c>
      <c r="N5023" s="145" t="s">
        <v>9</v>
      </c>
      <c r="O5023" s="37" t="s">
        <v>205</v>
      </c>
      <c r="P5023" s="141" t="str">
        <f>VLOOKUP(O5023,Stock[],2,FALSE)</f>
        <v>ကောင်းကြည် ကော် 25%  (1Ltr )</v>
      </c>
      <c r="Q5023" s="147">
        <f>VLOOKUP(O5023,Stock[],3,FALSE)</f>
        <v>1</v>
      </c>
      <c r="R5023" s="147">
        <f>VLOOKUP(O5023,Stock[],4,FALSE)</f>
        <v>12</v>
      </c>
      <c r="S5023" s="146"/>
      <c r="T5023" s="147">
        <f>(DailySales!$S5023/DailySales!$R5023)+DailySales!$U5023</f>
        <v>10</v>
      </c>
      <c r="U5023" s="146">
        <v>10</v>
      </c>
      <c r="V5023" s="148">
        <f>+DailySales!$T5023*DailySales!$R5023</f>
        <v>120</v>
      </c>
      <c r="W5023" s="148">
        <f>+DailySales!$V5023*DailySales!$Q5023</f>
        <v>120</v>
      </c>
      <c r="X5023" s="148">
        <f>VLOOKUP(O5023,Stock[],6,FALSE)</f>
        <v>1530</v>
      </c>
      <c r="Y5023" s="148">
        <f>+DailySales!$V5023*DailySales!$X5023</f>
        <v>183600</v>
      </c>
      <c r="Z5023" s="146"/>
      <c r="AA5023" s="146"/>
      <c r="AB5023" s="146"/>
      <c r="AC5023" s="146"/>
      <c r="AD5023" s="146"/>
      <c r="AE5023" s="149">
        <v>3400</v>
      </c>
      <c r="AF5023" s="150">
        <v>46086</v>
      </c>
      <c r="AG5023" s="151">
        <v>187000</v>
      </c>
      <c r="AH5023" s="150"/>
      <c r="AI5023" s="151"/>
      <c r="AJ5023" s="150"/>
      <c r="AK5023" s="151"/>
      <c r="AL5023" s="34"/>
      <c r="AM5023" s="39"/>
      <c r="AN502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24" spans="1:40" ht="19.5" customHeight="1" x14ac:dyDescent="0.25">
      <c r="A5024" s="141">
        <f t="shared" si="954"/>
        <v>2026</v>
      </c>
      <c r="B5024" s="141">
        <f t="shared" si="955"/>
        <v>3</v>
      </c>
      <c r="C5024" s="154">
        <v>46086</v>
      </c>
      <c r="D5024" s="142">
        <f t="shared" ca="1" si="956"/>
        <v>46097</v>
      </c>
      <c r="E5024" s="142" t="str">
        <f t="shared" ca="1" si="957"/>
        <v>0-Months</v>
      </c>
      <c r="F5024" s="142" t="str">
        <f>VLOOKUP(O5024,Stock[],5,FALSE)</f>
        <v>BE</v>
      </c>
      <c r="G5024" s="33" t="s">
        <v>4093</v>
      </c>
      <c r="H5024" s="144" t="s">
        <v>1168</v>
      </c>
      <c r="I5024" s="145" t="s">
        <v>535</v>
      </c>
      <c r="J5024" s="141" t="str">
        <f>VLOOKUP(I5024,Customers[],2,FALSE)</f>
        <v>ကိုဇော်ဦး</v>
      </c>
      <c r="K5024" s="141" t="str">
        <f>VLOOKUP(I5024,Customers[],4,FALSE)</f>
        <v>Tharzi</v>
      </c>
      <c r="L5024" s="141" t="str">
        <f>VLOOKUP(Table85[[#This Row],[CustomerID]],Table!H:K,3,0)</f>
        <v>မြောင်းဦး</v>
      </c>
      <c r="M5024" s="141" t="str">
        <f>VLOOKUP(I5024,Customers[],5,FALSE)</f>
        <v>Van-2</v>
      </c>
      <c r="N5024" s="145" t="s">
        <v>9</v>
      </c>
      <c r="O5024" s="37" t="s">
        <v>205</v>
      </c>
      <c r="P5024" s="141" t="str">
        <f>VLOOKUP(O5024,Stock[],2,FALSE)</f>
        <v>ကောင်းကြည် ကော် 25%  (1Ltr )</v>
      </c>
      <c r="Q5024" s="147">
        <f>VLOOKUP(O5024,Stock[],3,FALSE)</f>
        <v>1</v>
      </c>
      <c r="R5024" s="147">
        <f>VLOOKUP(O5024,Stock[],4,FALSE)</f>
        <v>12</v>
      </c>
      <c r="S5024" s="146"/>
      <c r="T5024" s="147">
        <f>(DailySales!$S5024/DailySales!$R5024)+DailySales!$U5024</f>
        <v>5</v>
      </c>
      <c r="U5024" s="146">
        <v>5</v>
      </c>
      <c r="V5024" s="148">
        <f>+DailySales!$T5024*DailySales!$R5024</f>
        <v>60</v>
      </c>
      <c r="W5024" s="148">
        <f>+DailySales!$V5024*DailySales!$Q5024</f>
        <v>60</v>
      </c>
      <c r="X5024" s="148">
        <f>VLOOKUP(O5024,Stock[],6,FALSE)</f>
        <v>1530</v>
      </c>
      <c r="Y5024" s="148">
        <f>+DailySales!$V5024*DailySales!$X5024</f>
        <v>91800</v>
      </c>
      <c r="Z5024" s="146"/>
      <c r="AA5024" s="146"/>
      <c r="AB5024" s="146"/>
      <c r="AC5024" s="146"/>
      <c r="AD5024" s="146"/>
      <c r="AE5024" s="149">
        <v>1700</v>
      </c>
      <c r="AF5024" s="150">
        <v>46086</v>
      </c>
      <c r="AG5024" s="151">
        <v>93500</v>
      </c>
      <c r="AH5024" s="150"/>
      <c r="AI5024" s="151"/>
      <c r="AJ5024" s="150"/>
      <c r="AK5024" s="151"/>
      <c r="AL5024" s="34"/>
      <c r="AM5024" s="39"/>
      <c r="AN502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25" spans="1:40" ht="19.5" customHeight="1" x14ac:dyDescent="0.25">
      <c r="A5025" s="141">
        <f t="shared" si="954"/>
        <v>2026</v>
      </c>
      <c r="B5025" s="141">
        <f t="shared" si="955"/>
        <v>3</v>
      </c>
      <c r="C5025" s="154">
        <v>46086</v>
      </c>
      <c r="D5025" s="142">
        <f t="shared" ca="1" si="956"/>
        <v>46097</v>
      </c>
      <c r="E5025" s="142" t="str">
        <f t="shared" ca="1" si="957"/>
        <v>0-Months</v>
      </c>
      <c r="F5025" s="142" t="str">
        <f>VLOOKUP(O5025,Stock[],5,FALSE)</f>
        <v>BE</v>
      </c>
      <c r="G5025" s="33" t="s">
        <v>4094</v>
      </c>
      <c r="H5025" s="144" t="s">
        <v>1168</v>
      </c>
      <c r="I5025" s="145" t="s">
        <v>1010</v>
      </c>
      <c r="J5025" s="141" t="str">
        <f>VLOOKUP(I5025,Customers[],2,FALSE)</f>
        <v>မဇင်မာဖြိုး</v>
      </c>
      <c r="K5025" s="141" t="str">
        <f>VLOOKUP(I5025,Customers[],4,FALSE)</f>
        <v>Tharzi</v>
      </c>
      <c r="L5025" s="141" t="str">
        <f>VLOOKUP(Table85[[#This Row],[CustomerID]],Table!H:K,3,0)</f>
        <v>မြောင်းဦး</v>
      </c>
      <c r="M5025" s="141" t="str">
        <f>VLOOKUP(I5025,Customers[],5,FALSE)</f>
        <v>Van-2</v>
      </c>
      <c r="N5025" s="145" t="s">
        <v>9</v>
      </c>
      <c r="O5025" s="37" t="s">
        <v>205</v>
      </c>
      <c r="P5025" s="141" t="str">
        <f>VLOOKUP(O5025,Stock[],2,FALSE)</f>
        <v>ကောင်းကြည် ကော် 25%  (1Ltr )</v>
      </c>
      <c r="Q5025" s="147">
        <f>VLOOKUP(O5025,Stock[],3,FALSE)</f>
        <v>1</v>
      </c>
      <c r="R5025" s="147">
        <f>VLOOKUP(O5025,Stock[],4,FALSE)</f>
        <v>12</v>
      </c>
      <c r="S5025" s="146"/>
      <c r="T5025" s="147">
        <f>(DailySales!$S5025/DailySales!$R5025)+DailySales!$U5025</f>
        <v>3</v>
      </c>
      <c r="U5025" s="146">
        <v>3</v>
      </c>
      <c r="V5025" s="148">
        <f>+DailySales!$T5025*DailySales!$R5025</f>
        <v>36</v>
      </c>
      <c r="W5025" s="148">
        <f>+DailySales!$V5025*DailySales!$Q5025</f>
        <v>36</v>
      </c>
      <c r="X5025" s="148">
        <f>VLOOKUP(O5025,Stock[],6,FALSE)</f>
        <v>1530</v>
      </c>
      <c r="Y5025" s="148">
        <f>+DailySales!$V5025*DailySales!$X5025</f>
        <v>55080</v>
      </c>
      <c r="Z5025" s="146"/>
      <c r="AA5025" s="146"/>
      <c r="AB5025" s="146"/>
      <c r="AC5025" s="146"/>
      <c r="AD5025" s="146"/>
      <c r="AE5025" s="149">
        <v>1020</v>
      </c>
      <c r="AF5025" s="150">
        <v>46086</v>
      </c>
      <c r="AG5025" s="151">
        <f>37400+18700</f>
        <v>56100</v>
      </c>
      <c r="AH5025" s="150"/>
      <c r="AI5025" s="151"/>
      <c r="AJ5025" s="150"/>
      <c r="AK5025" s="151"/>
      <c r="AL5025" s="34"/>
      <c r="AM5025" s="39"/>
      <c r="AN502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26" spans="1:40" ht="19.5" customHeight="1" x14ac:dyDescent="0.25">
      <c r="A5026" s="141">
        <f t="shared" si="954"/>
        <v>2026</v>
      </c>
      <c r="B5026" s="141">
        <f t="shared" si="955"/>
        <v>3</v>
      </c>
      <c r="C5026" s="154">
        <v>46086</v>
      </c>
      <c r="D5026" s="142">
        <f t="shared" ca="1" si="956"/>
        <v>46097</v>
      </c>
      <c r="E5026" s="142" t="str">
        <f t="shared" ca="1" si="957"/>
        <v>0-Months</v>
      </c>
      <c r="F5026" s="142" t="str">
        <f>VLOOKUP(O5026,Stock[],5,FALSE)</f>
        <v>BE</v>
      </c>
      <c r="G5026" s="33" t="s">
        <v>4094</v>
      </c>
      <c r="H5026" s="144" t="s">
        <v>1168</v>
      </c>
      <c r="I5026" s="145" t="s">
        <v>1010</v>
      </c>
      <c r="J5026" s="141" t="str">
        <f>VLOOKUP(I5026,Customers[],2,FALSE)</f>
        <v>မဇင်မာဖြိုး</v>
      </c>
      <c r="K5026" s="141" t="str">
        <f>VLOOKUP(I5026,Customers[],4,FALSE)</f>
        <v>Tharzi</v>
      </c>
      <c r="L5026" s="141" t="str">
        <f>VLOOKUP(Table85[[#This Row],[CustomerID]],Table!H:K,3,0)</f>
        <v>မြောင်းဦး</v>
      </c>
      <c r="M5026" s="141" t="str">
        <f>VLOOKUP(I5026,Customers[],5,FALSE)</f>
        <v>Van-2</v>
      </c>
      <c r="N5026" s="145" t="s">
        <v>9</v>
      </c>
      <c r="O5026" s="146" t="s">
        <v>1395</v>
      </c>
      <c r="P5026" s="141" t="str">
        <f>VLOOKUP(O5026,Stock[],2,FALSE)</f>
        <v>ရွှေမင်းသားမန်ကျည်းခေါင်ရည်</v>
      </c>
      <c r="Q5026" s="147">
        <f>VLOOKUP(O5026,Stock[],3,FALSE)</f>
        <v>0.64</v>
      </c>
      <c r="R5026" s="147">
        <f>VLOOKUP(O5026,Stock[],4,FALSE)</f>
        <v>14</v>
      </c>
      <c r="S5026" s="146"/>
      <c r="T5026" s="147">
        <f>(DailySales!$S5026/DailySales!$R5026)+DailySales!$U5026</f>
        <v>2</v>
      </c>
      <c r="U5026" s="146">
        <v>2</v>
      </c>
      <c r="V5026" s="148">
        <f>+DailySales!$T5026*DailySales!$R5026</f>
        <v>28</v>
      </c>
      <c r="W5026" s="148">
        <f>+DailySales!$V5026*DailySales!$Q5026</f>
        <v>17.920000000000002</v>
      </c>
      <c r="X5026" s="148">
        <f>VLOOKUP(O5026,Stock[],6,FALSE)</f>
        <v>830</v>
      </c>
      <c r="Y5026" s="148">
        <f>+DailySales!$V5026*DailySales!$X5026</f>
        <v>23240</v>
      </c>
      <c r="Z5026" s="146"/>
      <c r="AA5026" s="146"/>
      <c r="AB5026" s="146"/>
      <c r="AC5026" s="146"/>
      <c r="AD5026" s="146"/>
      <c r="AE5026" s="149">
        <v>760</v>
      </c>
      <c r="AF5026" s="150">
        <v>46086</v>
      </c>
      <c r="AG5026" s="151">
        <v>24000</v>
      </c>
      <c r="AH5026" s="150"/>
      <c r="AI5026" s="151"/>
      <c r="AJ5026" s="150"/>
      <c r="AK5026" s="151"/>
      <c r="AL5026" s="34"/>
      <c r="AM5026" s="39"/>
      <c r="AN502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27" spans="1:40" ht="19.5" customHeight="1" x14ac:dyDescent="0.25">
      <c r="A5027" s="141">
        <f t="shared" si="954"/>
        <v>2026</v>
      </c>
      <c r="B5027" s="141">
        <f t="shared" si="955"/>
        <v>3</v>
      </c>
      <c r="C5027" s="154">
        <v>46086</v>
      </c>
      <c r="D5027" s="142">
        <f t="shared" ca="1" si="956"/>
        <v>46097</v>
      </c>
      <c r="E5027" s="142" t="str">
        <f t="shared" ca="1" si="957"/>
        <v>0-Months</v>
      </c>
      <c r="F5027" s="142" t="str">
        <f>VLOOKUP(O5027,Stock[],5,FALSE)</f>
        <v>BE</v>
      </c>
      <c r="G5027" s="33" t="s">
        <v>4094</v>
      </c>
      <c r="H5027" s="144" t="s">
        <v>1168</v>
      </c>
      <c r="I5027" s="145" t="s">
        <v>1010</v>
      </c>
      <c r="J5027" s="141" t="str">
        <f>VLOOKUP(I5027,Customers[],2,FALSE)</f>
        <v>မဇင်မာဖြိုး</v>
      </c>
      <c r="K5027" s="141" t="str">
        <f>VLOOKUP(I5027,Customers[],4,FALSE)</f>
        <v>Tharzi</v>
      </c>
      <c r="L5027" s="141" t="str">
        <f>VLOOKUP(Table85[[#This Row],[CustomerID]],Table!H:K,3,0)</f>
        <v>မြောင်းဦး</v>
      </c>
      <c r="M5027" s="141" t="str">
        <f>VLOOKUP(I5027,Customers[],5,FALSE)</f>
        <v>Van-2</v>
      </c>
      <c r="N5027" s="145" t="s">
        <v>9</v>
      </c>
      <c r="O5027" s="37" t="s">
        <v>223</v>
      </c>
      <c r="P5027" s="141" t="str">
        <f>VLOOKUP(O5027,Stock[],2,FALSE)</f>
        <v>ချယ်ရီအရက်သန့်ကော် (.6Ltr)</v>
      </c>
      <c r="Q5027" s="147">
        <f>VLOOKUP(O5027,Stock[],3,FALSE)</f>
        <v>0.6</v>
      </c>
      <c r="R5027" s="147">
        <f>VLOOKUP(O5027,Stock[],4,FALSE)</f>
        <v>24</v>
      </c>
      <c r="S5027" s="146"/>
      <c r="T5027" s="147">
        <f>(DailySales!$S5027/DailySales!$R5027)+DailySales!$U5027</f>
        <v>1</v>
      </c>
      <c r="U5027" s="146">
        <v>1</v>
      </c>
      <c r="V5027" s="148">
        <f>+DailySales!$T5027*DailySales!$R5027</f>
        <v>24</v>
      </c>
      <c r="W5027" s="148">
        <f>+DailySales!$V5027*DailySales!$Q5027</f>
        <v>14.399999999999999</v>
      </c>
      <c r="X5027" s="148">
        <f>VLOOKUP(O5027,Stock[],6,FALSE)</f>
        <v>875</v>
      </c>
      <c r="Y5027" s="148">
        <f>+DailySales!$V5027*DailySales!$X5027</f>
        <v>21000</v>
      </c>
      <c r="Z5027" s="146"/>
      <c r="AA5027" s="146"/>
      <c r="AB5027" s="146"/>
      <c r="AC5027" s="146"/>
      <c r="AD5027" s="146"/>
      <c r="AE5027" s="149">
        <v>600</v>
      </c>
      <c r="AF5027" s="150">
        <v>46086</v>
      </c>
      <c r="AG5027" s="151">
        <v>21600</v>
      </c>
      <c r="AH5027" s="150"/>
      <c r="AI5027" s="151"/>
      <c r="AJ5027" s="150"/>
      <c r="AK5027" s="151"/>
      <c r="AL5027" s="34"/>
      <c r="AM5027" s="39"/>
      <c r="AN502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28" spans="1:40" ht="19.5" customHeight="1" x14ac:dyDescent="0.25">
      <c r="A5028" s="141">
        <f t="shared" si="954"/>
        <v>2026</v>
      </c>
      <c r="B5028" s="141">
        <f t="shared" si="955"/>
        <v>3</v>
      </c>
      <c r="C5028" s="154">
        <v>46086</v>
      </c>
      <c r="D5028" s="142">
        <f t="shared" ca="1" si="956"/>
        <v>46097</v>
      </c>
      <c r="E5028" s="142" t="str">
        <f t="shared" ca="1" si="957"/>
        <v>0-Months</v>
      </c>
      <c r="F5028" s="142" t="str">
        <f>VLOOKUP(O5028,Stock[],5,FALSE)</f>
        <v>BE</v>
      </c>
      <c r="G5028" s="33" t="s">
        <v>4095</v>
      </c>
      <c r="H5028" s="144" t="s">
        <v>1168</v>
      </c>
      <c r="I5028" s="145" t="s">
        <v>538</v>
      </c>
      <c r="J5028" s="141" t="str">
        <f>VLOOKUP(I5028,Customers[],2,FALSE)</f>
        <v>ကိုအောင်ဆန်းလင်း</v>
      </c>
      <c r="K5028" s="141" t="str">
        <f>VLOOKUP(I5028,Customers[],4,FALSE)</f>
        <v>Tharzi</v>
      </c>
      <c r="L5028" s="141" t="str">
        <f>VLOOKUP(Table85[[#This Row],[CustomerID]],Table!H:K,3,0)</f>
        <v>မြောင်းဦး</v>
      </c>
      <c r="M5028" s="141" t="str">
        <f>VLOOKUP(I5028,Customers[],5,FALSE)</f>
        <v>Van-2</v>
      </c>
      <c r="N5028" s="145" t="s">
        <v>9</v>
      </c>
      <c r="O5028" s="37" t="s">
        <v>205</v>
      </c>
      <c r="P5028" s="141" t="str">
        <f>VLOOKUP(O5028,Stock[],2,FALSE)</f>
        <v>ကောင်းကြည် ကော် 25%  (1Ltr )</v>
      </c>
      <c r="Q5028" s="147">
        <f>VLOOKUP(O5028,Stock[],3,FALSE)</f>
        <v>1</v>
      </c>
      <c r="R5028" s="147">
        <f>VLOOKUP(O5028,Stock[],4,FALSE)</f>
        <v>12</v>
      </c>
      <c r="S5028" s="146"/>
      <c r="T5028" s="147">
        <f>(DailySales!$S5028/DailySales!$R5028)+DailySales!$U5028</f>
        <v>10</v>
      </c>
      <c r="U5028" s="146">
        <v>10</v>
      </c>
      <c r="V5028" s="148">
        <f>+DailySales!$T5028*DailySales!$R5028</f>
        <v>120</v>
      </c>
      <c r="W5028" s="148">
        <f>+DailySales!$V5028*DailySales!$Q5028</f>
        <v>120</v>
      </c>
      <c r="X5028" s="148">
        <f>VLOOKUP(O5028,Stock[],6,FALSE)</f>
        <v>1530</v>
      </c>
      <c r="Y5028" s="148">
        <f>+DailySales!$V5028*DailySales!$X5028</f>
        <v>183600</v>
      </c>
      <c r="Z5028" s="146"/>
      <c r="AA5028" s="146"/>
      <c r="AB5028" s="146"/>
      <c r="AC5028" s="146"/>
      <c r="AD5028" s="146"/>
      <c r="AE5028" s="149">
        <v>3400</v>
      </c>
      <c r="AF5028" s="150">
        <v>46086</v>
      </c>
      <c r="AG5028" s="151">
        <v>187000</v>
      </c>
      <c r="AH5028" s="150"/>
      <c r="AI5028" s="151"/>
      <c r="AJ5028" s="150"/>
      <c r="AK5028" s="151"/>
      <c r="AL5028" s="34"/>
      <c r="AM5028" s="39"/>
      <c r="AN502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29" spans="1:40" ht="19.5" customHeight="1" x14ac:dyDescent="0.25">
      <c r="A5029" s="141">
        <f t="shared" ref="A5029:A5035" si="958">YEAR(C5029)</f>
        <v>2026</v>
      </c>
      <c r="B5029" s="141">
        <f t="shared" ref="B5029:B5035" si="959">MONTH(C5029)</f>
        <v>3</v>
      </c>
      <c r="C5029" s="154">
        <v>46086</v>
      </c>
      <c r="D5029" s="142">
        <f t="shared" ref="D5029:D5035" ca="1" si="960">TODAY()</f>
        <v>46097</v>
      </c>
      <c r="E5029" s="142" t="str">
        <f t="shared" ref="E5029:E5035" ca="1" si="961">DATEDIF(C5029,D5029,"M")&amp;"-Months"</f>
        <v>0-Months</v>
      </c>
      <c r="F5029" s="142" t="str">
        <f>VLOOKUP(O5029,Stock[],5,FALSE)</f>
        <v>BE</v>
      </c>
      <c r="G5029" s="33" t="s">
        <v>4096</v>
      </c>
      <c r="H5029" s="144" t="s">
        <v>1168</v>
      </c>
      <c r="I5029" s="34" t="s">
        <v>1754</v>
      </c>
      <c r="J5029" s="141" t="str">
        <f>VLOOKUP(I5029,Customers[],2,FALSE)</f>
        <v>စစ်ဆေးရေးဂိတ်လက်ဆောင်</v>
      </c>
      <c r="K5029" s="141">
        <f>VLOOKUP(I5029,Customers[],4,FALSE)</f>
        <v>0</v>
      </c>
      <c r="L5029" s="141">
        <f>VLOOKUP(Table85[[#This Row],[CustomerID]],Table!H:K,3,0)</f>
        <v>0</v>
      </c>
      <c r="M5029" s="141">
        <f>VLOOKUP(I5029,Customers[],5,FALSE)</f>
        <v>0</v>
      </c>
      <c r="N5029" s="145" t="s">
        <v>1751</v>
      </c>
      <c r="O5029" s="37" t="s">
        <v>217</v>
      </c>
      <c r="P5029" s="141" t="str">
        <f>VLOOKUP(O5029,Stock[],2,FALSE)</f>
        <v>လိမ္မော်ဖြူ</v>
      </c>
      <c r="Q5029" s="147">
        <f>VLOOKUP(O5029,Stock[],3,FALSE)</f>
        <v>0.64</v>
      </c>
      <c r="R5029" s="147">
        <f>VLOOKUP(O5029,Stock[],4,FALSE)</f>
        <v>24</v>
      </c>
      <c r="S5029" s="146">
        <v>4</v>
      </c>
      <c r="T5029" s="147">
        <f>(DailySales!$S5029/DailySales!$R5029)+DailySales!$U5029</f>
        <v>0.16666666666666666</v>
      </c>
      <c r="U5029" s="146"/>
      <c r="V5029" s="148">
        <f>+DailySales!$T5029*DailySales!$R5029</f>
        <v>4</v>
      </c>
      <c r="W5029" s="148">
        <f>+DailySales!$V5029*DailySales!$Q5029</f>
        <v>2.56</v>
      </c>
      <c r="X5029" s="148">
        <f>VLOOKUP(O5029,Stock[],6,FALSE)</f>
        <v>1330</v>
      </c>
      <c r="Y5029" s="148">
        <f>+DailySales!$V5029*DailySales!$X5029</f>
        <v>5320</v>
      </c>
      <c r="Z5029" s="146"/>
      <c r="AA5029" s="146"/>
      <c r="AB5029" s="146"/>
      <c r="AC5029" s="146"/>
      <c r="AD5029" s="146"/>
      <c r="AE5029" s="149"/>
      <c r="AF5029" s="150">
        <v>46086</v>
      </c>
      <c r="AG5029" s="151">
        <v>5320</v>
      </c>
      <c r="AH5029" s="150"/>
      <c r="AI5029" s="151"/>
      <c r="AJ5029" s="150"/>
      <c r="AK5029" s="151"/>
      <c r="AL5029" s="34"/>
      <c r="AM5029" s="39"/>
      <c r="AN502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30" spans="1:40" ht="19.5" customHeight="1" x14ac:dyDescent="0.25">
      <c r="A5030" s="141">
        <f t="shared" si="958"/>
        <v>2026</v>
      </c>
      <c r="B5030" s="141">
        <f t="shared" si="959"/>
        <v>3</v>
      </c>
      <c r="C5030" s="154">
        <v>46086</v>
      </c>
      <c r="D5030" s="142">
        <f t="shared" ca="1" si="960"/>
        <v>46097</v>
      </c>
      <c r="E5030" s="142" t="str">
        <f t="shared" ca="1" si="961"/>
        <v>0-Months</v>
      </c>
      <c r="F5030" s="142" t="str">
        <f>VLOOKUP(O5030,Stock[],5,FALSE)</f>
        <v>BE</v>
      </c>
      <c r="G5030" s="33" t="s">
        <v>4096</v>
      </c>
      <c r="H5030" s="144" t="s">
        <v>1168</v>
      </c>
      <c r="I5030" s="34" t="s">
        <v>2181</v>
      </c>
      <c r="J5030" s="141" t="str">
        <f>VLOOKUP(I5030,Customers[],2,FALSE)</f>
        <v>အကွဲ</v>
      </c>
      <c r="K5030" s="141">
        <f>VLOOKUP(I5030,Customers[],4,FALSE)</f>
        <v>0</v>
      </c>
      <c r="L5030" s="141">
        <f>VLOOKUP(Table85[[#This Row],[CustomerID]],Table!H:K,3,0)</f>
        <v>0</v>
      </c>
      <c r="M5030" s="141">
        <f>VLOOKUP(I5030,Customers[],5,FALSE)</f>
        <v>0</v>
      </c>
      <c r="N5030" s="145" t="s">
        <v>1749</v>
      </c>
      <c r="O5030" s="37" t="s">
        <v>217</v>
      </c>
      <c r="P5030" s="141" t="str">
        <f>VLOOKUP(O5030,Stock[],2,FALSE)</f>
        <v>လိမ္မော်ဖြူ</v>
      </c>
      <c r="Q5030" s="147">
        <f>VLOOKUP(O5030,Stock[],3,FALSE)</f>
        <v>0.64</v>
      </c>
      <c r="R5030" s="147">
        <f>VLOOKUP(O5030,Stock[],4,FALSE)</f>
        <v>24</v>
      </c>
      <c r="S5030" s="146">
        <v>3</v>
      </c>
      <c r="T5030" s="147">
        <f>(DailySales!$S5030/DailySales!$R5030)+DailySales!$U5030</f>
        <v>0.125</v>
      </c>
      <c r="U5030" s="146"/>
      <c r="V5030" s="148">
        <f>+DailySales!$T5030*DailySales!$R5030</f>
        <v>3</v>
      </c>
      <c r="W5030" s="148">
        <f>+DailySales!$V5030*DailySales!$Q5030</f>
        <v>1.92</v>
      </c>
      <c r="X5030" s="148">
        <f>VLOOKUP(O5030,Stock[],6,FALSE)</f>
        <v>1330</v>
      </c>
      <c r="Y5030" s="148">
        <f>+DailySales!$V5030*DailySales!$X5030</f>
        <v>3990</v>
      </c>
      <c r="Z5030" s="146"/>
      <c r="AA5030" s="146"/>
      <c r="AB5030" s="146"/>
      <c r="AC5030" s="146"/>
      <c r="AD5030" s="146"/>
      <c r="AE5030" s="149"/>
      <c r="AF5030" s="150">
        <v>46086</v>
      </c>
      <c r="AG5030" s="151">
        <v>3990</v>
      </c>
      <c r="AH5030" s="150"/>
      <c r="AI5030" s="151"/>
      <c r="AJ5030" s="150"/>
      <c r="AK5030" s="151"/>
      <c r="AL5030" s="34"/>
      <c r="AM5030" s="39"/>
      <c r="AN503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31" spans="1:40" ht="19.5" customHeight="1" x14ac:dyDescent="0.25">
      <c r="A5031" s="141">
        <f t="shared" si="958"/>
        <v>2026</v>
      </c>
      <c r="B5031" s="141">
        <f t="shared" si="959"/>
        <v>3</v>
      </c>
      <c r="C5031" s="154">
        <v>46086</v>
      </c>
      <c r="D5031" s="142">
        <f t="shared" ca="1" si="960"/>
        <v>46097</v>
      </c>
      <c r="E5031" s="142" t="str">
        <f t="shared" ca="1" si="961"/>
        <v>0-Months</v>
      </c>
      <c r="F5031" s="142" t="str">
        <f>VLOOKUP(O5031,Stock[],5,FALSE)</f>
        <v>BE</v>
      </c>
      <c r="G5031" s="33" t="s">
        <v>4097</v>
      </c>
      <c r="H5031" s="144"/>
      <c r="I5031" s="34" t="s">
        <v>239</v>
      </c>
      <c r="J5031" s="141" t="str">
        <f>VLOOKUP(I5031,Customers[],2,FALSE)</f>
        <v>ဦးရဲမြင့်</v>
      </c>
      <c r="K5031" s="141" t="str">
        <f>VLOOKUP(I5031,Customers[],4,FALSE)</f>
        <v>Pyawbwe</v>
      </c>
      <c r="L5031" s="141" t="str">
        <f>VLOOKUP(Table85[[#This Row],[CustomerID]],Table!H:K,3,0)</f>
        <v>ပျော်ဘွယ်</v>
      </c>
      <c r="M5031" s="141" t="str">
        <f>VLOOKUP(I5031,Customers[],5,FALSE)</f>
        <v>WholeSales/Contract</v>
      </c>
      <c r="N5031" s="145" t="s">
        <v>10</v>
      </c>
      <c r="O5031" s="37" t="s">
        <v>240</v>
      </c>
      <c r="P5031" s="141" t="str">
        <f>VLOOKUP(O5031,Stock[],2,FALSE)</f>
        <v>သံပုရာအရက်</v>
      </c>
      <c r="Q5031" s="147">
        <f>VLOOKUP(O5031,Stock[],3,FALSE)</f>
        <v>0.64</v>
      </c>
      <c r="R5031" s="147">
        <f>VLOOKUP(O5031,Stock[],4,FALSE)</f>
        <v>14</v>
      </c>
      <c r="S5031" s="146"/>
      <c r="T5031" s="147">
        <f>(DailySales!$S5031/DailySales!$R5031)+DailySales!$U5031</f>
        <v>30</v>
      </c>
      <c r="U5031" s="146">
        <v>30</v>
      </c>
      <c r="V5031" s="148">
        <f>+DailySales!$T5031*DailySales!$R5031</f>
        <v>420</v>
      </c>
      <c r="W5031" s="148">
        <f>+DailySales!$V5031*DailySales!$Q5031</f>
        <v>268.8</v>
      </c>
      <c r="X5031" s="148">
        <f>VLOOKUP(O5031,Stock[],6,FALSE)</f>
        <v>1330</v>
      </c>
      <c r="Y5031" s="148">
        <f>+DailySales!$V5031*DailySales!$X5031</f>
        <v>558600</v>
      </c>
      <c r="Z5031" s="146"/>
      <c r="AA5031" s="146"/>
      <c r="AB5031" s="146"/>
      <c r="AC5031" s="146"/>
      <c r="AD5031" s="146"/>
      <c r="AE5031" s="149"/>
      <c r="AF5031" s="150"/>
      <c r="AG5031" s="151"/>
      <c r="AH5031" s="150"/>
      <c r="AI5031" s="151"/>
      <c r="AJ5031" s="150"/>
      <c r="AK5031" s="151"/>
      <c r="AL5031" s="34"/>
      <c r="AM5031" s="39"/>
      <c r="AN503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558600</v>
      </c>
    </row>
    <row r="5032" spans="1:40" ht="19.5" customHeight="1" x14ac:dyDescent="0.25">
      <c r="A5032" s="141">
        <f t="shared" si="958"/>
        <v>2026</v>
      </c>
      <c r="B5032" s="141">
        <f t="shared" si="959"/>
        <v>3</v>
      </c>
      <c r="C5032" s="154">
        <v>46086</v>
      </c>
      <c r="D5032" s="142">
        <f t="shared" ca="1" si="960"/>
        <v>46097</v>
      </c>
      <c r="E5032" s="142" t="str">
        <f t="shared" ca="1" si="961"/>
        <v>0-Months</v>
      </c>
      <c r="F5032" s="142" t="str">
        <f>VLOOKUP(O5032,Stock[],5,FALSE)</f>
        <v>BE</v>
      </c>
      <c r="G5032" s="33" t="s">
        <v>4097</v>
      </c>
      <c r="H5032" s="144"/>
      <c r="I5032" s="34" t="s">
        <v>239</v>
      </c>
      <c r="J5032" s="141" t="str">
        <f>VLOOKUP(I5032,Customers[],2,FALSE)</f>
        <v>ဦးရဲမြင့်</v>
      </c>
      <c r="K5032" s="141" t="str">
        <f>VLOOKUP(I5032,Customers[],4,FALSE)</f>
        <v>Pyawbwe</v>
      </c>
      <c r="L5032" s="141" t="str">
        <f>VLOOKUP(Table85[[#This Row],[CustomerID]],Table!H:K,3,0)</f>
        <v>ပျော်ဘွယ်</v>
      </c>
      <c r="M5032" s="141" t="str">
        <f>VLOOKUP(I5032,Customers[],5,FALSE)</f>
        <v>WholeSales/Contract</v>
      </c>
      <c r="N5032" s="145" t="s">
        <v>10</v>
      </c>
      <c r="O5032" s="37" t="s">
        <v>220</v>
      </c>
      <c r="P5032" s="141" t="str">
        <f>VLOOKUP(O5032,Stock[],2,FALSE)</f>
        <v>မြန်မာရှောက်ပျား</v>
      </c>
      <c r="Q5032" s="147">
        <f>VLOOKUP(O5032,Stock[],3,FALSE)</f>
        <v>0.64</v>
      </c>
      <c r="R5032" s="147">
        <f>VLOOKUP(O5032,Stock[],4,FALSE)</f>
        <v>14</v>
      </c>
      <c r="S5032" s="146"/>
      <c r="T5032" s="147">
        <f>(DailySales!$S5032/DailySales!$R5032)+DailySales!$U5032</f>
        <v>100</v>
      </c>
      <c r="U5032" s="146">
        <v>100</v>
      </c>
      <c r="V5032" s="148">
        <f>+DailySales!$T5032*DailySales!$R5032</f>
        <v>1400</v>
      </c>
      <c r="W5032" s="148">
        <f>+DailySales!$V5032*DailySales!$Q5032</f>
        <v>896</v>
      </c>
      <c r="X5032" s="148">
        <f>VLOOKUP(O5032,Stock[],6,FALSE)</f>
        <v>1370</v>
      </c>
      <c r="Y5032" s="148">
        <f>+DailySales!$V5032*DailySales!$X5032</f>
        <v>1918000</v>
      </c>
      <c r="Z5032" s="146"/>
      <c r="AA5032" s="146"/>
      <c r="AB5032" s="146"/>
      <c r="AC5032" s="146"/>
      <c r="AD5032" s="146"/>
      <c r="AE5032" s="149"/>
      <c r="AF5032" s="150"/>
      <c r="AG5032" s="151"/>
      <c r="AH5032" s="150"/>
      <c r="AI5032" s="151"/>
      <c r="AJ5032" s="150"/>
      <c r="AK5032" s="151"/>
      <c r="AL5032" s="34"/>
      <c r="AM5032" s="39"/>
      <c r="AN503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1918000</v>
      </c>
    </row>
    <row r="5033" spans="1:40" ht="19.5" customHeight="1" x14ac:dyDescent="0.25">
      <c r="A5033" s="141">
        <f t="shared" si="958"/>
        <v>2026</v>
      </c>
      <c r="B5033" s="141">
        <f t="shared" si="959"/>
        <v>3</v>
      </c>
      <c r="C5033" s="154">
        <v>46086</v>
      </c>
      <c r="D5033" s="142">
        <f t="shared" ca="1" si="960"/>
        <v>46097</v>
      </c>
      <c r="E5033" s="142" t="str">
        <f t="shared" ca="1" si="961"/>
        <v>0-Months</v>
      </c>
      <c r="F5033" s="142" t="str">
        <f>VLOOKUP(O5033,Stock[],5,FALSE)</f>
        <v>BE</v>
      </c>
      <c r="G5033" s="33" t="s">
        <v>4097</v>
      </c>
      <c r="H5033" s="144"/>
      <c r="I5033" s="34" t="s">
        <v>239</v>
      </c>
      <c r="J5033" s="141" t="str">
        <f>VLOOKUP(I5033,Customers[],2,FALSE)</f>
        <v>ဦးရဲမြင့်</v>
      </c>
      <c r="K5033" s="141" t="str">
        <f>VLOOKUP(I5033,Customers[],4,FALSE)</f>
        <v>Pyawbwe</v>
      </c>
      <c r="L5033" s="141" t="str">
        <f>VLOOKUP(Table85[[#This Row],[CustomerID]],Table!H:K,3,0)</f>
        <v>ပျော်ဘွယ်</v>
      </c>
      <c r="M5033" s="141" t="str">
        <f>VLOOKUP(I5033,Customers[],5,FALSE)</f>
        <v>WholeSales/Contract</v>
      </c>
      <c r="N5033" s="145" t="s">
        <v>10</v>
      </c>
      <c r="O5033" s="37" t="s">
        <v>217</v>
      </c>
      <c r="P5033" s="141" t="str">
        <f>VLOOKUP(O5033,Stock[],2,FALSE)</f>
        <v>လိမ္မော်ဖြူ</v>
      </c>
      <c r="Q5033" s="147">
        <f>VLOOKUP(O5033,Stock[],3,FALSE)</f>
        <v>0.64</v>
      </c>
      <c r="R5033" s="147">
        <f>VLOOKUP(O5033,Stock[],4,FALSE)</f>
        <v>24</v>
      </c>
      <c r="S5033" s="146"/>
      <c r="T5033" s="147">
        <f>(DailySales!$S5033/DailySales!$R5033)+DailySales!$U5033</f>
        <v>130</v>
      </c>
      <c r="U5033" s="146">
        <v>130</v>
      </c>
      <c r="V5033" s="148">
        <f>+DailySales!$T5033*DailySales!$R5033</f>
        <v>3120</v>
      </c>
      <c r="W5033" s="148">
        <f>+DailySales!$V5033*DailySales!$Q5033</f>
        <v>1996.8</v>
      </c>
      <c r="X5033" s="148">
        <f>VLOOKUP(O5033,Stock[],6,FALSE)</f>
        <v>1330</v>
      </c>
      <c r="Y5033" s="148">
        <f>+DailySales!$V5033*DailySales!$X5033</f>
        <v>4149600</v>
      </c>
      <c r="Z5033" s="146"/>
      <c r="AA5033" s="146"/>
      <c r="AB5033" s="146"/>
      <c r="AC5033" s="146"/>
      <c r="AD5033" s="146"/>
      <c r="AE5033" s="149"/>
      <c r="AF5033" s="150"/>
      <c r="AG5033" s="151"/>
      <c r="AH5033" s="150"/>
      <c r="AI5033" s="151"/>
      <c r="AJ5033" s="150"/>
      <c r="AK5033" s="151"/>
      <c r="AL5033" s="34"/>
      <c r="AM5033" s="39"/>
      <c r="AN503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4149600</v>
      </c>
    </row>
    <row r="5034" spans="1:40" ht="19.5" customHeight="1" x14ac:dyDescent="0.25">
      <c r="A5034" s="141">
        <f t="shared" si="958"/>
        <v>2026</v>
      </c>
      <c r="B5034" s="141">
        <f t="shared" si="959"/>
        <v>3</v>
      </c>
      <c r="C5034" s="154">
        <v>46086</v>
      </c>
      <c r="D5034" s="142">
        <f t="shared" ca="1" si="960"/>
        <v>46097</v>
      </c>
      <c r="E5034" s="142" t="str">
        <f t="shared" ca="1" si="961"/>
        <v>0-Months</v>
      </c>
      <c r="F5034" s="142" t="str">
        <f>VLOOKUP(O5034,Stock[],5,FALSE)</f>
        <v>BE</v>
      </c>
      <c r="G5034" s="33" t="s">
        <v>4097</v>
      </c>
      <c r="H5034" s="144"/>
      <c r="I5034" s="34" t="s">
        <v>239</v>
      </c>
      <c r="J5034" s="141" t="str">
        <f>VLOOKUP(I5034,Customers[],2,FALSE)</f>
        <v>ဦးရဲမြင့်</v>
      </c>
      <c r="K5034" s="141" t="str">
        <f>VLOOKUP(I5034,Customers[],4,FALSE)</f>
        <v>Pyawbwe</v>
      </c>
      <c r="L5034" s="141" t="str">
        <f>VLOOKUP(Table85[[#This Row],[CustomerID]],Table!H:K,3,0)</f>
        <v>ပျော်ဘွယ်</v>
      </c>
      <c r="M5034" s="141" t="str">
        <f>VLOOKUP(I5034,Customers[],5,FALSE)</f>
        <v>WholeSales/Contract</v>
      </c>
      <c r="N5034" s="145" t="s">
        <v>10</v>
      </c>
      <c r="O5034" s="37" t="s">
        <v>209</v>
      </c>
      <c r="P5034" s="141" t="str">
        <f>VLOOKUP(O5034,Stock[],2,FALSE)</f>
        <v>ဇေယျဝတီ Red</v>
      </c>
      <c r="Q5034" s="147">
        <f>VLOOKUP(O5034,Stock[],3,FALSE)</f>
        <v>0.64</v>
      </c>
      <c r="R5034" s="147">
        <f>VLOOKUP(O5034,Stock[],4,FALSE)</f>
        <v>14</v>
      </c>
      <c r="S5034" s="146"/>
      <c r="T5034" s="147">
        <f>(DailySales!$S5034/DailySales!$R5034)+DailySales!$U5034</f>
        <v>50</v>
      </c>
      <c r="U5034" s="146">
        <v>50</v>
      </c>
      <c r="V5034" s="148">
        <f>+DailySales!$T5034*DailySales!$R5034</f>
        <v>700</v>
      </c>
      <c r="W5034" s="148">
        <f>+DailySales!$V5034*DailySales!$Q5034</f>
        <v>448</v>
      </c>
      <c r="X5034" s="148">
        <f>VLOOKUP(O5034,Stock[],6,FALSE)</f>
        <v>1330</v>
      </c>
      <c r="Y5034" s="148">
        <f>+DailySales!$V5034*DailySales!$X5034</f>
        <v>931000</v>
      </c>
      <c r="Z5034" s="146"/>
      <c r="AA5034" s="146"/>
      <c r="AB5034" s="146"/>
      <c r="AC5034" s="146"/>
      <c r="AD5034" s="146"/>
      <c r="AE5034" s="149"/>
      <c r="AF5034" s="150"/>
      <c r="AG5034" s="151"/>
      <c r="AH5034" s="150"/>
      <c r="AI5034" s="151"/>
      <c r="AJ5034" s="150"/>
      <c r="AK5034" s="151"/>
      <c r="AL5034" s="34"/>
      <c r="AM5034" s="39"/>
      <c r="AN503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931000</v>
      </c>
    </row>
    <row r="5035" spans="1:40" ht="19.5" customHeight="1" x14ac:dyDescent="0.25">
      <c r="A5035" s="141">
        <f t="shared" si="958"/>
        <v>2026</v>
      </c>
      <c r="B5035" s="141">
        <f t="shared" si="959"/>
        <v>3</v>
      </c>
      <c r="C5035" s="154">
        <v>46086</v>
      </c>
      <c r="D5035" s="142">
        <f t="shared" ca="1" si="960"/>
        <v>46097</v>
      </c>
      <c r="E5035" s="142" t="str">
        <f t="shared" ca="1" si="961"/>
        <v>0-Months</v>
      </c>
      <c r="F5035" s="142" t="str">
        <f>VLOOKUP(O5035,Stock[],5,FALSE)</f>
        <v>BE</v>
      </c>
      <c r="G5035" s="33" t="s">
        <v>4098</v>
      </c>
      <c r="H5035" s="144"/>
      <c r="I5035" s="34" t="s">
        <v>200</v>
      </c>
      <c r="J5035" s="141" t="str">
        <f>VLOOKUP(I5035,Customers[],2,FALSE)</f>
        <v>ဦးအောင်မိုး</v>
      </c>
      <c r="K5035" s="141" t="str">
        <f>VLOOKUP(I5035,Customers[],4,FALSE)</f>
        <v>Yamethin</v>
      </c>
      <c r="L5035" s="141" t="str">
        <f>VLOOKUP(Table85[[#This Row],[CustomerID]],Table!H:K,3,0)</f>
        <v>ရမည်းသင်း</v>
      </c>
      <c r="M5035" s="141" t="str">
        <f>VLOOKUP(I5035,Customers[],5,FALSE)</f>
        <v>WholeSales</v>
      </c>
      <c r="N5035" s="145" t="s">
        <v>10</v>
      </c>
      <c r="O5035" s="37" t="s">
        <v>240</v>
      </c>
      <c r="P5035" s="141" t="str">
        <f>VLOOKUP(O5035,Stock[],2,FALSE)</f>
        <v>သံပုရာအရက်</v>
      </c>
      <c r="Q5035" s="147">
        <f>VLOOKUP(O5035,Stock[],3,FALSE)</f>
        <v>0.64</v>
      </c>
      <c r="R5035" s="147">
        <f>VLOOKUP(O5035,Stock[],4,FALSE)</f>
        <v>14</v>
      </c>
      <c r="S5035" s="146"/>
      <c r="T5035" s="147">
        <f>(DailySales!$S5035/DailySales!$R5035)+DailySales!$U5035</f>
        <v>200</v>
      </c>
      <c r="U5035" s="146">
        <v>200</v>
      </c>
      <c r="V5035" s="148">
        <f>+DailySales!$T5035*DailySales!$R5035</f>
        <v>2800</v>
      </c>
      <c r="W5035" s="148">
        <f>+DailySales!$V5035*DailySales!$Q5035</f>
        <v>1792</v>
      </c>
      <c r="X5035" s="148">
        <f>VLOOKUP(O5035,Stock[],6,FALSE)</f>
        <v>1330</v>
      </c>
      <c r="Y5035" s="148">
        <f>+DailySales!$V5035*DailySales!$X5035</f>
        <v>3724000</v>
      </c>
      <c r="Z5035" s="146"/>
      <c r="AA5035" s="146"/>
      <c r="AB5035" s="146"/>
      <c r="AC5035" s="146"/>
      <c r="AD5035" s="146"/>
      <c r="AE5035" s="149"/>
      <c r="AF5035" s="150"/>
      <c r="AG5035" s="151"/>
      <c r="AH5035" s="150"/>
      <c r="AI5035" s="151"/>
      <c r="AJ5035" s="150"/>
      <c r="AK5035" s="151"/>
      <c r="AL5035" s="34"/>
      <c r="AM5035" s="39"/>
      <c r="AN503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3724000</v>
      </c>
    </row>
    <row r="5036" spans="1:40" ht="19.5" customHeight="1" x14ac:dyDescent="0.25">
      <c r="A5036" s="141">
        <f t="shared" ref="A5036:A5042" si="962">YEAR(C5036)</f>
        <v>2026</v>
      </c>
      <c r="B5036" s="141">
        <f t="shared" ref="B5036:B5042" si="963">MONTH(C5036)</f>
        <v>3</v>
      </c>
      <c r="C5036" s="154">
        <v>46086</v>
      </c>
      <c r="D5036" s="142">
        <f t="shared" ref="D5036:D5042" ca="1" si="964">TODAY()</f>
        <v>46097</v>
      </c>
      <c r="E5036" s="142" t="str">
        <f t="shared" ref="E5036:E5042" ca="1" si="965">DATEDIF(C5036,D5036,"M")&amp;"-Months"</f>
        <v>0-Months</v>
      </c>
      <c r="F5036" s="142" t="str">
        <f>VLOOKUP(O5036,Stock[],5,FALSE)</f>
        <v>BE</v>
      </c>
      <c r="G5036" s="33" t="s">
        <v>4099</v>
      </c>
      <c r="H5036" s="144"/>
      <c r="I5036" s="34" t="s">
        <v>180</v>
      </c>
      <c r="J5036" s="141" t="str">
        <f>VLOOKUP(I5036,Customers[],2,FALSE)</f>
        <v>ရွှေမြင်း</v>
      </c>
      <c r="K5036" s="141" t="str">
        <f>VLOOKUP(I5036,Customers[],4,FALSE)</f>
        <v>Meiktila</v>
      </c>
      <c r="L5036" s="141" t="str">
        <f>VLOOKUP(Table85[[#This Row],[CustomerID]],Table!H:K,3,0)</f>
        <v>မိတ္ထီလာ</v>
      </c>
      <c r="M5036" s="141" t="str">
        <f>VLOOKUP(I5036,Customers[],5,FALSE)</f>
        <v>WholeSales/Contract</v>
      </c>
      <c r="N5036" s="145" t="s">
        <v>10</v>
      </c>
      <c r="O5036" s="37" t="s">
        <v>220</v>
      </c>
      <c r="P5036" s="141" t="str">
        <f>VLOOKUP(O5036,Stock[],2,FALSE)</f>
        <v>မြန်မာရှောက်ပျား</v>
      </c>
      <c r="Q5036" s="147">
        <f>VLOOKUP(O5036,Stock[],3,FALSE)</f>
        <v>0.64</v>
      </c>
      <c r="R5036" s="147">
        <f>VLOOKUP(O5036,Stock[],4,FALSE)</f>
        <v>14</v>
      </c>
      <c r="S5036" s="146"/>
      <c r="T5036" s="147">
        <f>(DailySales!$S5036/DailySales!$R5036)+DailySales!$U5036</f>
        <v>30</v>
      </c>
      <c r="U5036" s="146">
        <v>30</v>
      </c>
      <c r="V5036" s="148">
        <f>+DailySales!$T5036*DailySales!$R5036</f>
        <v>420</v>
      </c>
      <c r="W5036" s="148">
        <f>+DailySales!$V5036*DailySales!$Q5036</f>
        <v>268.8</v>
      </c>
      <c r="X5036" s="148">
        <f>VLOOKUP(O5036,Stock[],6,FALSE)</f>
        <v>1370</v>
      </c>
      <c r="Y5036" s="148">
        <f>+DailySales!$V5036*DailySales!$X5036</f>
        <v>575400</v>
      </c>
      <c r="Z5036" s="146"/>
      <c r="AA5036" s="146"/>
      <c r="AB5036" s="146"/>
      <c r="AC5036" s="146"/>
      <c r="AD5036" s="146"/>
      <c r="AE5036" s="149"/>
      <c r="AF5036" s="150"/>
      <c r="AG5036" s="151"/>
      <c r="AH5036" s="150"/>
      <c r="AI5036" s="151"/>
      <c r="AJ5036" s="150"/>
      <c r="AK5036" s="151"/>
      <c r="AL5036" s="34"/>
      <c r="AM5036" s="39"/>
      <c r="AN503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575400</v>
      </c>
    </row>
    <row r="5037" spans="1:40" ht="19.5" customHeight="1" x14ac:dyDescent="0.25">
      <c r="A5037" s="141">
        <f t="shared" si="962"/>
        <v>2026</v>
      </c>
      <c r="B5037" s="141">
        <f t="shared" si="963"/>
        <v>3</v>
      </c>
      <c r="C5037" s="154">
        <v>46086</v>
      </c>
      <c r="D5037" s="142">
        <f t="shared" ca="1" si="964"/>
        <v>46097</v>
      </c>
      <c r="E5037" s="142" t="str">
        <f t="shared" ca="1" si="965"/>
        <v>0-Months</v>
      </c>
      <c r="F5037" s="142" t="str">
        <f>VLOOKUP(O5037,Stock[],5,FALSE)</f>
        <v>BE</v>
      </c>
      <c r="G5037" s="33" t="s">
        <v>4099</v>
      </c>
      <c r="H5037" s="144"/>
      <c r="I5037" s="34" t="s">
        <v>180</v>
      </c>
      <c r="J5037" s="141" t="str">
        <f>VLOOKUP(I5037,Customers[],2,FALSE)</f>
        <v>ရွှေမြင်း</v>
      </c>
      <c r="K5037" s="141" t="str">
        <f>VLOOKUP(I5037,Customers[],4,FALSE)</f>
        <v>Meiktila</v>
      </c>
      <c r="L5037" s="141" t="str">
        <f>VLOOKUP(Table85[[#This Row],[CustomerID]],Table!H:K,3,0)</f>
        <v>မိတ္ထီလာ</v>
      </c>
      <c r="M5037" s="141" t="str">
        <f>VLOOKUP(I5037,Customers[],5,FALSE)</f>
        <v>WholeSales/Contract</v>
      </c>
      <c r="N5037" s="145" t="s">
        <v>10</v>
      </c>
      <c r="O5037" s="37" t="s">
        <v>217</v>
      </c>
      <c r="P5037" s="141" t="str">
        <f>VLOOKUP(O5037,Stock[],2,FALSE)</f>
        <v>လိမ္မော်ဖြူ</v>
      </c>
      <c r="Q5037" s="147">
        <f>VLOOKUP(O5037,Stock[],3,FALSE)</f>
        <v>0.64</v>
      </c>
      <c r="R5037" s="147">
        <f>VLOOKUP(O5037,Stock[],4,FALSE)</f>
        <v>24</v>
      </c>
      <c r="S5037" s="146"/>
      <c r="T5037" s="147">
        <f>(DailySales!$S5037/DailySales!$R5037)+DailySales!$U5037</f>
        <v>20</v>
      </c>
      <c r="U5037" s="146">
        <v>20</v>
      </c>
      <c r="V5037" s="148">
        <f>+DailySales!$T5037*DailySales!$R5037</f>
        <v>480</v>
      </c>
      <c r="W5037" s="148">
        <f>+DailySales!$V5037*DailySales!$Q5037</f>
        <v>307.2</v>
      </c>
      <c r="X5037" s="148">
        <f>VLOOKUP(O5037,Stock[],6,FALSE)</f>
        <v>1330</v>
      </c>
      <c r="Y5037" s="148">
        <f>+DailySales!$V5037*DailySales!$X5037</f>
        <v>638400</v>
      </c>
      <c r="Z5037" s="146"/>
      <c r="AA5037" s="146"/>
      <c r="AB5037" s="146"/>
      <c r="AC5037" s="146"/>
      <c r="AD5037" s="146"/>
      <c r="AE5037" s="149"/>
      <c r="AF5037" s="150"/>
      <c r="AG5037" s="151"/>
      <c r="AH5037" s="150"/>
      <c r="AI5037" s="151"/>
      <c r="AJ5037" s="150"/>
      <c r="AK5037" s="151"/>
      <c r="AL5037" s="34"/>
      <c r="AM5037" s="39"/>
      <c r="AN503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638400</v>
      </c>
    </row>
    <row r="5038" spans="1:40" ht="19.5" customHeight="1" x14ac:dyDescent="0.25">
      <c r="A5038" s="141">
        <f t="shared" si="962"/>
        <v>2026</v>
      </c>
      <c r="B5038" s="141">
        <f t="shared" si="963"/>
        <v>3</v>
      </c>
      <c r="C5038" s="154">
        <v>46086</v>
      </c>
      <c r="D5038" s="142">
        <f t="shared" ca="1" si="964"/>
        <v>46097</v>
      </c>
      <c r="E5038" s="142" t="str">
        <f t="shared" ca="1" si="965"/>
        <v>0-Months</v>
      </c>
      <c r="F5038" s="142" t="str">
        <f>VLOOKUP(O5038,Stock[],5,FALSE)</f>
        <v>BE</v>
      </c>
      <c r="G5038" s="33" t="s">
        <v>4099</v>
      </c>
      <c r="H5038" s="144"/>
      <c r="I5038" s="34" t="s">
        <v>180</v>
      </c>
      <c r="J5038" s="141" t="str">
        <f>VLOOKUP(I5038,Customers[],2,FALSE)</f>
        <v>ရွှေမြင်း</v>
      </c>
      <c r="K5038" s="141" t="str">
        <f>VLOOKUP(I5038,Customers[],4,FALSE)</f>
        <v>Meiktila</v>
      </c>
      <c r="L5038" s="141" t="str">
        <f>VLOOKUP(Table85[[#This Row],[CustomerID]],Table!H:K,3,0)</f>
        <v>မိတ္ထီလာ</v>
      </c>
      <c r="M5038" s="141" t="str">
        <f>VLOOKUP(I5038,Customers[],5,FALSE)</f>
        <v>WholeSales/Contract</v>
      </c>
      <c r="N5038" s="145" t="s">
        <v>10</v>
      </c>
      <c r="O5038" s="37" t="s">
        <v>209</v>
      </c>
      <c r="P5038" s="141" t="str">
        <f>VLOOKUP(O5038,Stock[],2,FALSE)</f>
        <v>ဇေယျဝတီ Red</v>
      </c>
      <c r="Q5038" s="147">
        <f>VLOOKUP(O5038,Stock[],3,FALSE)</f>
        <v>0.64</v>
      </c>
      <c r="R5038" s="147">
        <f>VLOOKUP(O5038,Stock[],4,FALSE)</f>
        <v>14</v>
      </c>
      <c r="S5038" s="146"/>
      <c r="T5038" s="147">
        <f>(DailySales!$S5038/DailySales!$R5038)+DailySales!$U5038</f>
        <v>10</v>
      </c>
      <c r="U5038" s="146">
        <v>10</v>
      </c>
      <c r="V5038" s="148">
        <f>+DailySales!$T5038*DailySales!$R5038</f>
        <v>140</v>
      </c>
      <c r="W5038" s="148">
        <f>+DailySales!$V5038*DailySales!$Q5038</f>
        <v>89.600000000000009</v>
      </c>
      <c r="X5038" s="148">
        <f>VLOOKUP(O5038,Stock[],6,FALSE)</f>
        <v>1330</v>
      </c>
      <c r="Y5038" s="148">
        <f>+DailySales!$V5038*DailySales!$X5038</f>
        <v>186200</v>
      </c>
      <c r="Z5038" s="146"/>
      <c r="AA5038" s="146"/>
      <c r="AB5038" s="146"/>
      <c r="AC5038" s="146"/>
      <c r="AD5038" s="146"/>
      <c r="AE5038" s="149"/>
      <c r="AF5038" s="150"/>
      <c r="AG5038" s="151"/>
      <c r="AH5038" s="150"/>
      <c r="AI5038" s="151"/>
      <c r="AJ5038" s="150"/>
      <c r="AK5038" s="151"/>
      <c r="AL5038" s="34"/>
      <c r="AM5038" s="39"/>
      <c r="AN503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5039" spans="1:40" ht="19.5" customHeight="1" x14ac:dyDescent="0.25">
      <c r="A5039" s="141">
        <f t="shared" si="962"/>
        <v>2026</v>
      </c>
      <c r="B5039" s="141">
        <f t="shared" si="963"/>
        <v>3</v>
      </c>
      <c r="C5039" s="154">
        <v>46086</v>
      </c>
      <c r="D5039" s="142">
        <f t="shared" ca="1" si="964"/>
        <v>46097</v>
      </c>
      <c r="E5039" s="142" t="str">
        <f t="shared" ca="1" si="965"/>
        <v>0-Months</v>
      </c>
      <c r="F5039" s="142" t="str">
        <f>VLOOKUP(O5039,Stock[],5,FALSE)</f>
        <v>BE</v>
      </c>
      <c r="G5039" s="33" t="s">
        <v>4099</v>
      </c>
      <c r="H5039" s="144"/>
      <c r="I5039" s="34" t="s">
        <v>180</v>
      </c>
      <c r="J5039" s="141" t="str">
        <f>VLOOKUP(I5039,Customers[],2,FALSE)</f>
        <v>ရွှေမြင်း</v>
      </c>
      <c r="K5039" s="141" t="str">
        <f>VLOOKUP(I5039,Customers[],4,FALSE)</f>
        <v>Meiktila</v>
      </c>
      <c r="L5039" s="141" t="str">
        <f>VLOOKUP(Table85[[#This Row],[CustomerID]],Table!H:K,3,0)</f>
        <v>မိတ္ထီလာ</v>
      </c>
      <c r="M5039" s="141" t="str">
        <f>VLOOKUP(I5039,Customers[],5,FALSE)</f>
        <v>WholeSales/Contract</v>
      </c>
      <c r="N5039" s="145" t="s">
        <v>10</v>
      </c>
      <c r="O5039" s="37" t="s">
        <v>214</v>
      </c>
      <c r="P5039" s="141" t="str">
        <f>VLOOKUP(O5039,Stock[],2,FALSE)</f>
        <v>ကောင်းကြည်</v>
      </c>
      <c r="Q5039" s="147">
        <f>VLOOKUP(O5039,Stock[],3,FALSE)</f>
        <v>0.64</v>
      </c>
      <c r="R5039" s="147">
        <f>VLOOKUP(O5039,Stock[],4,FALSE)</f>
        <v>14</v>
      </c>
      <c r="S5039" s="146"/>
      <c r="T5039" s="147">
        <f>(DailySales!$S5039/DailySales!$R5039)+DailySales!$U5039</f>
        <v>20</v>
      </c>
      <c r="U5039" s="146">
        <v>20</v>
      </c>
      <c r="V5039" s="148">
        <f>+DailySales!$T5039*DailySales!$R5039</f>
        <v>280</v>
      </c>
      <c r="W5039" s="148">
        <f>+DailySales!$V5039*DailySales!$Q5039</f>
        <v>179.20000000000002</v>
      </c>
      <c r="X5039" s="148">
        <f>VLOOKUP(O5039,Stock[],6,FALSE)</f>
        <v>1330</v>
      </c>
      <c r="Y5039" s="148">
        <f>+DailySales!$V5039*DailySales!$X5039</f>
        <v>372400</v>
      </c>
      <c r="Z5039" s="146"/>
      <c r="AA5039" s="146"/>
      <c r="AB5039" s="146"/>
      <c r="AC5039" s="146"/>
      <c r="AD5039" s="146"/>
      <c r="AE5039" s="149"/>
      <c r="AF5039" s="150"/>
      <c r="AG5039" s="151"/>
      <c r="AH5039" s="150"/>
      <c r="AI5039" s="151"/>
      <c r="AJ5039" s="150"/>
      <c r="AK5039" s="151"/>
      <c r="AL5039" s="34"/>
      <c r="AM5039" s="39"/>
      <c r="AN503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5040" spans="1:40" ht="19.5" customHeight="1" x14ac:dyDescent="0.25">
      <c r="A5040" s="141">
        <f t="shared" si="962"/>
        <v>2026</v>
      </c>
      <c r="B5040" s="141">
        <f t="shared" si="963"/>
        <v>3</v>
      </c>
      <c r="C5040" s="154">
        <v>46086</v>
      </c>
      <c r="D5040" s="142">
        <f t="shared" ca="1" si="964"/>
        <v>46097</v>
      </c>
      <c r="E5040" s="142" t="str">
        <f t="shared" ca="1" si="965"/>
        <v>0-Months</v>
      </c>
      <c r="F5040" s="142" t="str">
        <f>VLOOKUP(O5040,Stock[],5,FALSE)</f>
        <v>BE</v>
      </c>
      <c r="G5040" s="33" t="s">
        <v>4100</v>
      </c>
      <c r="H5040" s="144"/>
      <c r="I5040" s="34" t="s">
        <v>180</v>
      </c>
      <c r="J5040" s="141" t="str">
        <f>VLOOKUP(I5040,Customers[],2,FALSE)</f>
        <v>ရွှေမြင်း</v>
      </c>
      <c r="K5040" s="141" t="str">
        <f>VLOOKUP(I5040,Customers[],4,FALSE)</f>
        <v>Meiktila</v>
      </c>
      <c r="L5040" s="141" t="str">
        <f>VLOOKUP(Table85[[#This Row],[CustomerID]],Table!H:K,3,0)</f>
        <v>မိတ္ထီလာ</v>
      </c>
      <c r="M5040" s="141" t="str">
        <f>VLOOKUP(I5040,Customers[],5,FALSE)</f>
        <v>WholeSales/Contract</v>
      </c>
      <c r="N5040" s="145" t="s">
        <v>10</v>
      </c>
      <c r="O5040" s="37" t="s">
        <v>2120</v>
      </c>
      <c r="P5040" s="141" t="str">
        <f>VLOOKUP(O5040,Stock[],2,FALSE)</f>
        <v>ဇေ အရက်သန့်</v>
      </c>
      <c r="Q5040" s="147">
        <f>VLOOKUP(O5040,Stock[],3,FALSE)</f>
        <v>0.64</v>
      </c>
      <c r="R5040" s="147">
        <f>VLOOKUP(O5040,Stock[],4,FALSE)</f>
        <v>14</v>
      </c>
      <c r="S5040" s="146"/>
      <c r="T5040" s="147">
        <f>(DailySales!$S5040/DailySales!$R5040)+DailySales!$U5040</f>
        <v>20</v>
      </c>
      <c r="U5040" s="146">
        <v>20</v>
      </c>
      <c r="V5040" s="148">
        <f>+DailySales!$T5040*DailySales!$R5040</f>
        <v>280</v>
      </c>
      <c r="W5040" s="148">
        <f>+DailySales!$V5040*DailySales!$Q5040</f>
        <v>179.20000000000002</v>
      </c>
      <c r="X5040" s="148">
        <f>VLOOKUP(O5040,Stock[],6,FALSE)</f>
        <v>1380</v>
      </c>
      <c r="Y5040" s="148">
        <f>+DailySales!$V5040*DailySales!$X5040</f>
        <v>386400</v>
      </c>
      <c r="Z5040" s="146"/>
      <c r="AA5040" s="146"/>
      <c r="AB5040" s="146"/>
      <c r="AC5040" s="146"/>
      <c r="AD5040" s="146"/>
      <c r="AE5040" s="149"/>
      <c r="AF5040" s="150"/>
      <c r="AG5040" s="151"/>
      <c r="AH5040" s="150"/>
      <c r="AI5040" s="151"/>
      <c r="AJ5040" s="150"/>
      <c r="AK5040" s="151"/>
      <c r="AL5040" s="34"/>
      <c r="AM5040" s="39"/>
      <c r="AN504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386400</v>
      </c>
    </row>
    <row r="5041" spans="1:40" ht="19.5" customHeight="1" x14ac:dyDescent="0.25">
      <c r="A5041" s="141">
        <f t="shared" si="962"/>
        <v>2026</v>
      </c>
      <c r="B5041" s="141">
        <f t="shared" si="963"/>
        <v>3</v>
      </c>
      <c r="C5041" s="154">
        <v>46086</v>
      </c>
      <c r="D5041" s="142">
        <f t="shared" ca="1" si="964"/>
        <v>46097</v>
      </c>
      <c r="E5041" s="142" t="str">
        <f t="shared" ca="1" si="965"/>
        <v>0-Months</v>
      </c>
      <c r="F5041" s="142" t="str">
        <f>VLOOKUP(O5041,Stock[],5,FALSE)</f>
        <v>BE</v>
      </c>
      <c r="G5041" s="33" t="s">
        <v>4100</v>
      </c>
      <c r="H5041" s="144"/>
      <c r="I5041" s="34" t="s">
        <v>180</v>
      </c>
      <c r="J5041" s="141" t="str">
        <f>VLOOKUP(I5041,Customers[],2,FALSE)</f>
        <v>ရွှေမြင်း</v>
      </c>
      <c r="K5041" s="141" t="str">
        <f>VLOOKUP(I5041,Customers[],4,FALSE)</f>
        <v>Meiktila</v>
      </c>
      <c r="L5041" s="141" t="str">
        <f>VLOOKUP(Table85[[#This Row],[CustomerID]],Table!H:K,3,0)</f>
        <v>မိတ္ထီလာ</v>
      </c>
      <c r="M5041" s="141" t="str">
        <f>VLOOKUP(I5041,Customers[],5,FALSE)</f>
        <v>WholeSales/Contract</v>
      </c>
      <c r="N5041" s="145" t="s">
        <v>10</v>
      </c>
      <c r="O5041" s="37" t="s">
        <v>216</v>
      </c>
      <c r="P5041" s="141" t="str">
        <f>VLOOKUP(O5041,Stock[],2,FALSE)</f>
        <v>ဒဂုံအရက်သန့်</v>
      </c>
      <c r="Q5041" s="147">
        <f>VLOOKUP(O5041,Stock[],3,FALSE)</f>
        <v>0.64</v>
      </c>
      <c r="R5041" s="147">
        <f>VLOOKUP(O5041,Stock[],4,FALSE)</f>
        <v>14</v>
      </c>
      <c r="S5041" s="146"/>
      <c r="T5041" s="147">
        <f>(DailySales!$S5041/DailySales!$R5041)+DailySales!$U5041</f>
        <v>60</v>
      </c>
      <c r="U5041" s="146">
        <v>60</v>
      </c>
      <c r="V5041" s="148">
        <f>+DailySales!$T5041*DailySales!$R5041</f>
        <v>840</v>
      </c>
      <c r="W5041" s="148">
        <f>+DailySales!$V5041*DailySales!$Q5041</f>
        <v>537.6</v>
      </c>
      <c r="X5041" s="148">
        <f>VLOOKUP(O5041,Stock[],6,FALSE)</f>
        <v>1330</v>
      </c>
      <c r="Y5041" s="148">
        <f>+DailySales!$V5041*DailySales!$X5041</f>
        <v>1117200</v>
      </c>
      <c r="Z5041" s="146"/>
      <c r="AA5041" s="146"/>
      <c r="AB5041" s="146"/>
      <c r="AC5041" s="146"/>
      <c r="AD5041" s="146"/>
      <c r="AE5041" s="149"/>
      <c r="AF5041" s="150"/>
      <c r="AG5041" s="151"/>
      <c r="AH5041" s="150"/>
      <c r="AI5041" s="151"/>
      <c r="AJ5041" s="150"/>
      <c r="AK5041" s="151"/>
      <c r="AL5041" s="34"/>
      <c r="AM5041" s="39"/>
      <c r="AN504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1117200</v>
      </c>
    </row>
    <row r="5042" spans="1:40" ht="19.5" customHeight="1" x14ac:dyDescent="0.25">
      <c r="A5042" s="141">
        <f t="shared" si="962"/>
        <v>2026</v>
      </c>
      <c r="B5042" s="141">
        <f t="shared" si="963"/>
        <v>3</v>
      </c>
      <c r="C5042" s="154">
        <v>46086</v>
      </c>
      <c r="D5042" s="142">
        <f t="shared" ca="1" si="964"/>
        <v>46097</v>
      </c>
      <c r="E5042" s="142" t="str">
        <f t="shared" ca="1" si="965"/>
        <v>0-Months</v>
      </c>
      <c r="F5042" s="142" t="str">
        <f>VLOOKUP(O5042,Stock[],5,FALSE)</f>
        <v>BE</v>
      </c>
      <c r="G5042" s="33" t="s">
        <v>4100</v>
      </c>
      <c r="H5042" s="144"/>
      <c r="I5042" s="34" t="s">
        <v>180</v>
      </c>
      <c r="J5042" s="141" t="str">
        <f>VLOOKUP(I5042,Customers[],2,FALSE)</f>
        <v>ရွှေမြင်း</v>
      </c>
      <c r="K5042" s="141" t="str">
        <f>VLOOKUP(I5042,Customers[],4,FALSE)</f>
        <v>Meiktila</v>
      </c>
      <c r="L5042" s="141" t="str">
        <f>VLOOKUP(Table85[[#This Row],[CustomerID]],Table!H:K,3,0)</f>
        <v>မိတ္ထီလာ</v>
      </c>
      <c r="M5042" s="141" t="str">
        <f>VLOOKUP(I5042,Customers[],5,FALSE)</f>
        <v>WholeSales/Contract</v>
      </c>
      <c r="N5042" s="145" t="s">
        <v>10</v>
      </c>
      <c r="O5042" s="37" t="s">
        <v>217</v>
      </c>
      <c r="P5042" s="141" t="str">
        <f>VLOOKUP(O5042,Stock[],2,FALSE)</f>
        <v>လိမ္မော်ဖြူ</v>
      </c>
      <c r="Q5042" s="147">
        <f>VLOOKUP(O5042,Stock[],3,FALSE)</f>
        <v>0.64</v>
      </c>
      <c r="R5042" s="147">
        <f>VLOOKUP(O5042,Stock[],4,FALSE)</f>
        <v>24</v>
      </c>
      <c r="S5042" s="146"/>
      <c r="T5042" s="147">
        <f>(DailySales!$S5042/DailySales!$R5042)+DailySales!$U5042</f>
        <v>30</v>
      </c>
      <c r="U5042" s="146">
        <v>30</v>
      </c>
      <c r="V5042" s="148">
        <f>+DailySales!$T5042*DailySales!$R5042</f>
        <v>720</v>
      </c>
      <c r="W5042" s="148">
        <f>+DailySales!$V5042*DailySales!$Q5042</f>
        <v>460.8</v>
      </c>
      <c r="X5042" s="148">
        <f>VLOOKUP(O5042,Stock[],6,FALSE)</f>
        <v>1330</v>
      </c>
      <c r="Y5042" s="148">
        <f>+DailySales!$V5042*DailySales!$X5042</f>
        <v>957600</v>
      </c>
      <c r="Z5042" s="146"/>
      <c r="AA5042" s="146"/>
      <c r="AB5042" s="146"/>
      <c r="AC5042" s="146"/>
      <c r="AD5042" s="146"/>
      <c r="AE5042" s="149"/>
      <c r="AF5042" s="150"/>
      <c r="AG5042" s="151"/>
      <c r="AH5042" s="150"/>
      <c r="AI5042" s="151"/>
      <c r="AJ5042" s="150"/>
      <c r="AK5042" s="151"/>
      <c r="AL5042" s="34"/>
      <c r="AM5042" s="39"/>
      <c r="AN504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5043" spans="1:40" ht="19.5" customHeight="1" x14ac:dyDescent="0.25">
      <c r="A5043" s="141">
        <f t="shared" ref="A5043:A5049" si="966">YEAR(C5043)</f>
        <v>2026</v>
      </c>
      <c r="B5043" s="141">
        <f t="shared" ref="B5043:B5049" si="967">MONTH(C5043)</f>
        <v>3</v>
      </c>
      <c r="C5043" s="154">
        <v>46086</v>
      </c>
      <c r="D5043" s="142">
        <f t="shared" ref="D5043:D5049" ca="1" si="968">TODAY()</f>
        <v>46097</v>
      </c>
      <c r="E5043" s="142" t="str">
        <f t="shared" ref="E5043:E5049" ca="1" si="969">DATEDIF(C5043,D5043,"M")&amp;"-Months"</f>
        <v>0-Months</v>
      </c>
      <c r="F5043" s="142" t="str">
        <f>VLOOKUP(O5043,Stock[],5,FALSE)</f>
        <v>BE</v>
      </c>
      <c r="G5043" s="33" t="s">
        <v>4100</v>
      </c>
      <c r="H5043" s="144"/>
      <c r="I5043" s="34" t="s">
        <v>180</v>
      </c>
      <c r="J5043" s="141" t="str">
        <f>VLOOKUP(I5043,Customers[],2,FALSE)</f>
        <v>ရွှေမြင်း</v>
      </c>
      <c r="K5043" s="141" t="str">
        <f>VLOOKUP(I5043,Customers[],4,FALSE)</f>
        <v>Meiktila</v>
      </c>
      <c r="L5043" s="141" t="str">
        <f>VLOOKUP(Table85[[#This Row],[CustomerID]],Table!H:K,3,0)</f>
        <v>မိတ္ထီလာ</v>
      </c>
      <c r="M5043" s="141" t="str">
        <f>VLOOKUP(I5043,Customers[],5,FALSE)</f>
        <v>WholeSales/Contract</v>
      </c>
      <c r="N5043" s="145" t="s">
        <v>10</v>
      </c>
      <c r="O5043" s="37" t="s">
        <v>218</v>
      </c>
      <c r="P5043" s="141" t="str">
        <f>VLOOKUP(O5043,Stock[],2,FALSE)</f>
        <v>Black Cat</v>
      </c>
      <c r="Q5043" s="147">
        <f>VLOOKUP(O5043,Stock[],3,FALSE)</f>
        <v>0.64</v>
      </c>
      <c r="R5043" s="147">
        <f>VLOOKUP(O5043,Stock[],4,FALSE)</f>
        <v>24</v>
      </c>
      <c r="S5043" s="146"/>
      <c r="T5043" s="147">
        <f>(DailySales!$S5043/DailySales!$R5043)+DailySales!$U5043</f>
        <v>5</v>
      </c>
      <c r="U5043" s="146">
        <v>5</v>
      </c>
      <c r="V5043" s="148">
        <f>+DailySales!$T5043*DailySales!$R5043</f>
        <v>120</v>
      </c>
      <c r="W5043" s="148">
        <f>+DailySales!$V5043*DailySales!$Q5043</f>
        <v>76.8</v>
      </c>
      <c r="X5043" s="148">
        <f>VLOOKUP(O5043,Stock[],6,FALSE)</f>
        <v>1330</v>
      </c>
      <c r="Y5043" s="148">
        <f>+DailySales!$V5043*DailySales!$X5043</f>
        <v>159600</v>
      </c>
      <c r="Z5043" s="146"/>
      <c r="AA5043" s="146"/>
      <c r="AB5043" s="146"/>
      <c r="AC5043" s="146"/>
      <c r="AD5043" s="146"/>
      <c r="AE5043" s="149"/>
      <c r="AF5043" s="150"/>
      <c r="AG5043" s="151"/>
      <c r="AH5043" s="150"/>
      <c r="AI5043" s="151"/>
      <c r="AJ5043" s="150"/>
      <c r="AK5043" s="151"/>
      <c r="AL5043" s="34"/>
      <c r="AM5043" s="39"/>
      <c r="AN504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159600</v>
      </c>
    </row>
    <row r="5044" spans="1:40" ht="19.5" customHeight="1" x14ac:dyDescent="0.25">
      <c r="A5044" s="141">
        <f t="shared" si="966"/>
        <v>2026</v>
      </c>
      <c r="B5044" s="141">
        <f t="shared" si="967"/>
        <v>3</v>
      </c>
      <c r="C5044" s="154">
        <v>46086</v>
      </c>
      <c r="D5044" s="142">
        <f t="shared" ca="1" si="968"/>
        <v>46097</v>
      </c>
      <c r="E5044" s="142" t="str">
        <f t="shared" ca="1" si="969"/>
        <v>0-Months</v>
      </c>
      <c r="F5044" s="142" t="str">
        <f>VLOOKUP(O5044,Stock[],5,FALSE)</f>
        <v>BE</v>
      </c>
      <c r="G5044" s="33" t="s">
        <v>4101</v>
      </c>
      <c r="H5044" s="144"/>
      <c r="I5044" s="34" t="s">
        <v>226</v>
      </c>
      <c r="J5044" s="141" t="str">
        <f>VLOOKUP(I5044,Customers[],2,FALSE)</f>
        <v>Summer-1</v>
      </c>
      <c r="K5044" s="141" t="str">
        <f>VLOOKUP(I5044,Customers[],4,FALSE)</f>
        <v>Meiktila</v>
      </c>
      <c r="L5044" s="141" t="str">
        <f>VLOOKUP(Table85[[#This Row],[CustomerID]],Table!H:K,3,0)</f>
        <v>မိတ္ထီလာ</v>
      </c>
      <c r="M5044" s="141" t="str">
        <f>VLOOKUP(I5044,Customers[],5,FALSE)</f>
        <v>WholeSales</v>
      </c>
      <c r="N5044" s="145" t="s">
        <v>10</v>
      </c>
      <c r="O5044" s="37" t="s">
        <v>220</v>
      </c>
      <c r="P5044" s="141" t="str">
        <f>VLOOKUP(O5044,Stock[],2,FALSE)</f>
        <v>မြန်မာရှောက်ပျား</v>
      </c>
      <c r="Q5044" s="147">
        <f>VLOOKUP(O5044,Stock[],3,FALSE)</f>
        <v>0.64</v>
      </c>
      <c r="R5044" s="147">
        <f>VLOOKUP(O5044,Stock[],4,FALSE)</f>
        <v>14</v>
      </c>
      <c r="S5044" s="146"/>
      <c r="T5044" s="147">
        <f>(DailySales!$S5044/DailySales!$R5044)+DailySales!$U5044</f>
        <v>50</v>
      </c>
      <c r="U5044" s="146">
        <v>50</v>
      </c>
      <c r="V5044" s="148">
        <f>+DailySales!$T5044*DailySales!$R5044</f>
        <v>700</v>
      </c>
      <c r="W5044" s="148">
        <f>+DailySales!$V5044*DailySales!$Q5044</f>
        <v>448</v>
      </c>
      <c r="X5044" s="148">
        <f>VLOOKUP(O5044,Stock[],6,FALSE)</f>
        <v>1370</v>
      </c>
      <c r="Y5044" s="148">
        <f>+DailySales!$V5044*DailySales!$X5044</f>
        <v>959000</v>
      </c>
      <c r="Z5044" s="146"/>
      <c r="AA5044" s="146"/>
      <c r="AB5044" s="146"/>
      <c r="AC5044" s="146"/>
      <c r="AD5044" s="146"/>
      <c r="AE5044" s="149"/>
      <c r="AF5044" s="150"/>
      <c r="AG5044" s="151"/>
      <c r="AH5044" s="150"/>
      <c r="AI5044" s="151"/>
      <c r="AJ5044" s="150"/>
      <c r="AK5044" s="151"/>
      <c r="AL5044" s="34"/>
      <c r="AM5044" s="39"/>
      <c r="AN504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959000</v>
      </c>
    </row>
    <row r="5045" spans="1:40" ht="19.5" customHeight="1" x14ac:dyDescent="0.25">
      <c r="A5045" s="141">
        <f t="shared" si="966"/>
        <v>2026</v>
      </c>
      <c r="B5045" s="141">
        <f t="shared" si="967"/>
        <v>3</v>
      </c>
      <c r="C5045" s="154">
        <v>46086</v>
      </c>
      <c r="D5045" s="142">
        <f t="shared" ca="1" si="968"/>
        <v>46097</v>
      </c>
      <c r="E5045" s="142" t="str">
        <f t="shared" ca="1" si="969"/>
        <v>0-Months</v>
      </c>
      <c r="F5045" s="142" t="str">
        <f>VLOOKUP(O5045,Stock[],5,FALSE)</f>
        <v>BE</v>
      </c>
      <c r="G5045" s="33" t="s">
        <v>4101</v>
      </c>
      <c r="H5045" s="144"/>
      <c r="I5045" s="34" t="s">
        <v>226</v>
      </c>
      <c r="J5045" s="141" t="str">
        <f>VLOOKUP(I5045,Customers[],2,FALSE)</f>
        <v>Summer-1</v>
      </c>
      <c r="K5045" s="141" t="str">
        <f>VLOOKUP(I5045,Customers[],4,FALSE)</f>
        <v>Meiktila</v>
      </c>
      <c r="L5045" s="141" t="str">
        <f>VLOOKUP(Table85[[#This Row],[CustomerID]],Table!H:K,3,0)</f>
        <v>မိတ္ထီလာ</v>
      </c>
      <c r="M5045" s="141" t="str">
        <f>VLOOKUP(I5045,Customers[],5,FALSE)</f>
        <v>WholeSales</v>
      </c>
      <c r="N5045" s="145" t="s">
        <v>10</v>
      </c>
      <c r="O5045" s="37" t="s">
        <v>217</v>
      </c>
      <c r="P5045" s="141" t="str">
        <f>VLOOKUP(O5045,Stock[],2,FALSE)</f>
        <v>လိမ္မော်ဖြူ</v>
      </c>
      <c r="Q5045" s="147">
        <f>VLOOKUP(O5045,Stock[],3,FALSE)</f>
        <v>0.64</v>
      </c>
      <c r="R5045" s="147">
        <f>VLOOKUP(O5045,Stock[],4,FALSE)</f>
        <v>24</v>
      </c>
      <c r="S5045" s="146"/>
      <c r="T5045" s="147">
        <f>(DailySales!$S5045/DailySales!$R5045)+DailySales!$U5045</f>
        <v>50</v>
      </c>
      <c r="U5045" s="146">
        <v>50</v>
      </c>
      <c r="V5045" s="148">
        <f>+DailySales!$T5045*DailySales!$R5045</f>
        <v>1200</v>
      </c>
      <c r="W5045" s="148">
        <f>+DailySales!$V5045*DailySales!$Q5045</f>
        <v>768</v>
      </c>
      <c r="X5045" s="148">
        <f>VLOOKUP(O5045,Stock[],6,FALSE)</f>
        <v>1330</v>
      </c>
      <c r="Y5045" s="148">
        <f>+DailySales!$V5045*DailySales!$X5045</f>
        <v>1596000</v>
      </c>
      <c r="Z5045" s="146"/>
      <c r="AA5045" s="146"/>
      <c r="AB5045" s="146"/>
      <c r="AC5045" s="146"/>
      <c r="AD5045" s="146"/>
      <c r="AE5045" s="149"/>
      <c r="AF5045" s="150"/>
      <c r="AG5045" s="151"/>
      <c r="AH5045" s="150"/>
      <c r="AI5045" s="151"/>
      <c r="AJ5045" s="150"/>
      <c r="AK5045" s="151"/>
      <c r="AL5045" s="34"/>
      <c r="AM5045" s="39"/>
      <c r="AN504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1596000</v>
      </c>
    </row>
    <row r="5046" spans="1:40" ht="19.5" customHeight="1" x14ac:dyDescent="0.25">
      <c r="A5046" s="141">
        <f t="shared" si="966"/>
        <v>2026</v>
      </c>
      <c r="B5046" s="141">
        <f t="shared" si="967"/>
        <v>3</v>
      </c>
      <c r="C5046" s="154">
        <v>46086</v>
      </c>
      <c r="D5046" s="142">
        <f t="shared" ca="1" si="968"/>
        <v>46097</v>
      </c>
      <c r="E5046" s="142" t="str">
        <f t="shared" ca="1" si="969"/>
        <v>0-Months</v>
      </c>
      <c r="F5046" s="142" t="str">
        <f>VLOOKUP(O5046,Stock[],5,FALSE)</f>
        <v>BE</v>
      </c>
      <c r="G5046" s="33" t="s">
        <v>4101</v>
      </c>
      <c r="H5046" s="144"/>
      <c r="I5046" s="34" t="s">
        <v>226</v>
      </c>
      <c r="J5046" s="141" t="str">
        <f>VLOOKUP(I5046,Customers[],2,FALSE)</f>
        <v>Summer-1</v>
      </c>
      <c r="K5046" s="141" t="str">
        <f>VLOOKUP(I5046,Customers[],4,FALSE)</f>
        <v>Meiktila</v>
      </c>
      <c r="L5046" s="141" t="str">
        <f>VLOOKUP(Table85[[#This Row],[CustomerID]],Table!H:K,3,0)</f>
        <v>မိတ္ထီလာ</v>
      </c>
      <c r="M5046" s="141" t="str">
        <f>VLOOKUP(I5046,Customers[],5,FALSE)</f>
        <v>WholeSales</v>
      </c>
      <c r="N5046" s="145" t="s">
        <v>10</v>
      </c>
      <c r="O5046" s="37" t="s">
        <v>214</v>
      </c>
      <c r="P5046" s="141" t="str">
        <f>VLOOKUP(O5046,Stock[],2,FALSE)</f>
        <v>ကောင်းကြည်</v>
      </c>
      <c r="Q5046" s="147">
        <f>VLOOKUP(O5046,Stock[],3,FALSE)</f>
        <v>0.64</v>
      </c>
      <c r="R5046" s="147">
        <f>VLOOKUP(O5046,Stock[],4,FALSE)</f>
        <v>14</v>
      </c>
      <c r="S5046" s="146"/>
      <c r="T5046" s="147">
        <f>(DailySales!$S5046/DailySales!$R5046)+DailySales!$U5046</f>
        <v>50</v>
      </c>
      <c r="U5046" s="146">
        <v>50</v>
      </c>
      <c r="V5046" s="148">
        <f>+DailySales!$T5046*DailySales!$R5046</f>
        <v>700</v>
      </c>
      <c r="W5046" s="148">
        <f>+DailySales!$V5046*DailySales!$Q5046</f>
        <v>448</v>
      </c>
      <c r="X5046" s="148">
        <f>VLOOKUP(O5046,Stock[],6,FALSE)</f>
        <v>1330</v>
      </c>
      <c r="Y5046" s="148">
        <f>+DailySales!$V5046*DailySales!$X5046</f>
        <v>931000</v>
      </c>
      <c r="Z5046" s="146"/>
      <c r="AA5046" s="146"/>
      <c r="AB5046" s="146"/>
      <c r="AC5046" s="146"/>
      <c r="AD5046" s="146"/>
      <c r="AE5046" s="149"/>
      <c r="AF5046" s="150"/>
      <c r="AG5046" s="151"/>
      <c r="AH5046" s="150"/>
      <c r="AI5046" s="151"/>
      <c r="AJ5046" s="150"/>
      <c r="AK5046" s="151"/>
      <c r="AL5046" s="34"/>
      <c r="AM5046" s="39"/>
      <c r="AN504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931000</v>
      </c>
    </row>
    <row r="5047" spans="1:40" ht="19.5" customHeight="1" x14ac:dyDescent="0.25">
      <c r="A5047" s="141">
        <f t="shared" si="966"/>
        <v>2026</v>
      </c>
      <c r="B5047" s="141">
        <f t="shared" si="967"/>
        <v>3</v>
      </c>
      <c r="C5047" s="154">
        <v>46086</v>
      </c>
      <c r="D5047" s="142">
        <f t="shared" ca="1" si="968"/>
        <v>46097</v>
      </c>
      <c r="E5047" s="142" t="str">
        <f t="shared" ca="1" si="969"/>
        <v>0-Months</v>
      </c>
      <c r="F5047" s="142" t="str">
        <f>VLOOKUP(O5047,Stock[],5,FALSE)</f>
        <v>BE</v>
      </c>
      <c r="G5047" s="33" t="s">
        <v>4101</v>
      </c>
      <c r="H5047" s="144"/>
      <c r="I5047" s="34" t="s">
        <v>226</v>
      </c>
      <c r="J5047" s="141" t="str">
        <f>VLOOKUP(I5047,Customers[],2,FALSE)</f>
        <v>Summer-1</v>
      </c>
      <c r="K5047" s="141" t="str">
        <f>VLOOKUP(I5047,Customers[],4,FALSE)</f>
        <v>Meiktila</v>
      </c>
      <c r="L5047" s="141" t="str">
        <f>VLOOKUP(Table85[[#This Row],[CustomerID]],Table!H:K,3,0)</f>
        <v>မိတ္ထီလာ</v>
      </c>
      <c r="M5047" s="141" t="str">
        <f>VLOOKUP(I5047,Customers[],5,FALSE)</f>
        <v>WholeSales</v>
      </c>
      <c r="N5047" s="145" t="s">
        <v>10</v>
      </c>
      <c r="O5047" s="37" t="s">
        <v>209</v>
      </c>
      <c r="P5047" s="141" t="str">
        <f>VLOOKUP(O5047,Stock[],2,FALSE)</f>
        <v>ဇေယျဝတီ Red</v>
      </c>
      <c r="Q5047" s="147">
        <f>VLOOKUP(O5047,Stock[],3,FALSE)</f>
        <v>0.64</v>
      </c>
      <c r="R5047" s="147">
        <f>VLOOKUP(O5047,Stock[],4,FALSE)</f>
        <v>14</v>
      </c>
      <c r="S5047" s="146"/>
      <c r="T5047" s="147">
        <f>(DailySales!$S5047/DailySales!$R5047)+DailySales!$U5047</f>
        <v>50</v>
      </c>
      <c r="U5047" s="146">
        <v>50</v>
      </c>
      <c r="V5047" s="148">
        <f>+DailySales!$T5047*DailySales!$R5047</f>
        <v>700</v>
      </c>
      <c r="W5047" s="148">
        <f>+DailySales!$V5047*DailySales!$Q5047</f>
        <v>448</v>
      </c>
      <c r="X5047" s="148">
        <f>VLOOKUP(O5047,Stock[],6,FALSE)</f>
        <v>1330</v>
      </c>
      <c r="Y5047" s="148">
        <f>+DailySales!$V5047*DailySales!$X5047</f>
        <v>931000</v>
      </c>
      <c r="Z5047" s="146"/>
      <c r="AA5047" s="146"/>
      <c r="AB5047" s="146"/>
      <c r="AC5047" s="146"/>
      <c r="AD5047" s="146"/>
      <c r="AE5047" s="149"/>
      <c r="AF5047" s="150"/>
      <c r="AG5047" s="151"/>
      <c r="AH5047" s="150"/>
      <c r="AI5047" s="151"/>
      <c r="AJ5047" s="150"/>
      <c r="AK5047" s="151"/>
      <c r="AL5047" s="34"/>
      <c r="AM5047" s="39"/>
      <c r="AN504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931000</v>
      </c>
    </row>
    <row r="5048" spans="1:40" ht="19.5" customHeight="1" x14ac:dyDescent="0.25">
      <c r="A5048" s="141">
        <f t="shared" si="966"/>
        <v>2026</v>
      </c>
      <c r="B5048" s="141">
        <f t="shared" si="967"/>
        <v>3</v>
      </c>
      <c r="C5048" s="154">
        <v>46086</v>
      </c>
      <c r="D5048" s="142">
        <f t="shared" ca="1" si="968"/>
        <v>46097</v>
      </c>
      <c r="E5048" s="142" t="str">
        <f t="shared" ca="1" si="969"/>
        <v>0-Months</v>
      </c>
      <c r="F5048" s="142" t="str">
        <f>VLOOKUP(O5048,Stock[],5,FALSE)</f>
        <v>BE</v>
      </c>
      <c r="G5048" s="33" t="s">
        <v>4102</v>
      </c>
      <c r="H5048" s="144"/>
      <c r="I5048" s="34" t="s">
        <v>239</v>
      </c>
      <c r="J5048" s="141" t="str">
        <f>VLOOKUP(I5048,Customers[],2,FALSE)</f>
        <v>ဦးရဲမြင့်</v>
      </c>
      <c r="K5048" s="141" t="str">
        <f>VLOOKUP(I5048,Customers[],4,FALSE)</f>
        <v>Pyawbwe</v>
      </c>
      <c r="L5048" s="141" t="str">
        <f>VLOOKUP(Table85[[#This Row],[CustomerID]],Table!H:K,3,0)</f>
        <v>ပျော်ဘွယ်</v>
      </c>
      <c r="M5048" s="141" t="str">
        <f>VLOOKUP(I5048,Customers[],5,FALSE)</f>
        <v>WholeSales/Contract</v>
      </c>
      <c r="N5048" s="145" t="s">
        <v>10</v>
      </c>
      <c r="O5048" s="37" t="s">
        <v>240</v>
      </c>
      <c r="P5048" s="141" t="str">
        <f>VLOOKUP(O5048,Stock[],2,FALSE)</f>
        <v>သံပုရာအရက်</v>
      </c>
      <c r="Q5048" s="147">
        <f>VLOOKUP(O5048,Stock[],3,FALSE)</f>
        <v>0.64</v>
      </c>
      <c r="R5048" s="147">
        <f>VLOOKUP(O5048,Stock[],4,FALSE)</f>
        <v>14</v>
      </c>
      <c r="S5048" s="146"/>
      <c r="T5048" s="147">
        <f>(DailySales!$S5048/DailySales!$R5048)+DailySales!$U5048</f>
        <v>50</v>
      </c>
      <c r="U5048" s="146">
        <v>50</v>
      </c>
      <c r="V5048" s="148">
        <f>+DailySales!$T5048*DailySales!$R5048</f>
        <v>700</v>
      </c>
      <c r="W5048" s="148">
        <f>+DailySales!$V5048*DailySales!$Q5048</f>
        <v>448</v>
      </c>
      <c r="X5048" s="148">
        <f>VLOOKUP(O5048,Stock[],6,FALSE)</f>
        <v>1330</v>
      </c>
      <c r="Y5048" s="148">
        <f>+DailySales!$V5048*DailySales!$X5048</f>
        <v>931000</v>
      </c>
      <c r="Z5048" s="146"/>
      <c r="AA5048" s="146"/>
      <c r="AB5048" s="146"/>
      <c r="AC5048" s="146"/>
      <c r="AD5048" s="146"/>
      <c r="AE5048" s="149"/>
      <c r="AF5048" s="150"/>
      <c r="AG5048" s="151"/>
      <c r="AH5048" s="150"/>
      <c r="AI5048" s="151"/>
      <c r="AJ5048" s="150"/>
      <c r="AK5048" s="151"/>
      <c r="AL5048" s="34"/>
      <c r="AM5048" s="39"/>
      <c r="AN504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931000</v>
      </c>
    </row>
    <row r="5049" spans="1:40" ht="19.5" customHeight="1" x14ac:dyDescent="0.25">
      <c r="A5049" s="141">
        <f t="shared" si="966"/>
        <v>2026</v>
      </c>
      <c r="B5049" s="141">
        <f t="shared" si="967"/>
        <v>3</v>
      </c>
      <c r="C5049" s="154">
        <v>46086</v>
      </c>
      <c r="D5049" s="142">
        <f t="shared" ca="1" si="968"/>
        <v>46097</v>
      </c>
      <c r="E5049" s="142" t="str">
        <f t="shared" ca="1" si="969"/>
        <v>0-Months</v>
      </c>
      <c r="F5049" s="142" t="str">
        <f>VLOOKUP(O5049,Stock[],5,FALSE)</f>
        <v>BE</v>
      </c>
      <c r="G5049" s="33" t="s">
        <v>4102</v>
      </c>
      <c r="H5049" s="144"/>
      <c r="I5049" s="34" t="s">
        <v>239</v>
      </c>
      <c r="J5049" s="141" t="str">
        <f>VLOOKUP(I5049,Customers[],2,FALSE)</f>
        <v>ဦးရဲမြင့်</v>
      </c>
      <c r="K5049" s="141" t="str">
        <f>VLOOKUP(I5049,Customers[],4,FALSE)</f>
        <v>Pyawbwe</v>
      </c>
      <c r="L5049" s="141" t="str">
        <f>VLOOKUP(Table85[[#This Row],[CustomerID]],Table!H:K,3,0)</f>
        <v>ပျော်ဘွယ်</v>
      </c>
      <c r="M5049" s="141" t="str">
        <f>VLOOKUP(I5049,Customers[],5,FALSE)</f>
        <v>WholeSales/Contract</v>
      </c>
      <c r="N5049" s="145" t="s">
        <v>10</v>
      </c>
      <c r="O5049" s="37" t="s">
        <v>220</v>
      </c>
      <c r="P5049" s="141" t="str">
        <f>VLOOKUP(O5049,Stock[],2,FALSE)</f>
        <v>မြန်မာရှောက်ပျား</v>
      </c>
      <c r="Q5049" s="147">
        <f>VLOOKUP(O5049,Stock[],3,FALSE)</f>
        <v>0.64</v>
      </c>
      <c r="R5049" s="147">
        <f>VLOOKUP(O5049,Stock[],4,FALSE)</f>
        <v>14</v>
      </c>
      <c r="S5049" s="146"/>
      <c r="T5049" s="147">
        <f>(DailySales!$S5049/DailySales!$R5049)+DailySales!$U5049</f>
        <v>210</v>
      </c>
      <c r="U5049" s="146">
        <v>210</v>
      </c>
      <c r="V5049" s="148">
        <f>+DailySales!$T5049*DailySales!$R5049</f>
        <v>2940</v>
      </c>
      <c r="W5049" s="148">
        <f>+DailySales!$V5049*DailySales!$Q5049</f>
        <v>1881.6000000000001</v>
      </c>
      <c r="X5049" s="148">
        <f>VLOOKUP(O5049,Stock[],6,FALSE)</f>
        <v>1370</v>
      </c>
      <c r="Y5049" s="148">
        <f>+DailySales!$V5049*DailySales!$X5049</f>
        <v>4027800</v>
      </c>
      <c r="Z5049" s="146"/>
      <c r="AA5049" s="146"/>
      <c r="AB5049" s="146"/>
      <c r="AC5049" s="146"/>
      <c r="AD5049" s="146"/>
      <c r="AE5049" s="149"/>
      <c r="AF5049" s="150"/>
      <c r="AG5049" s="151"/>
      <c r="AH5049" s="150"/>
      <c r="AI5049" s="151"/>
      <c r="AJ5049" s="150"/>
      <c r="AK5049" s="151"/>
      <c r="AL5049" s="34"/>
      <c r="AM5049" s="39"/>
      <c r="AN504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4027800</v>
      </c>
    </row>
    <row r="5050" spans="1:40" ht="19.5" customHeight="1" x14ac:dyDescent="0.25">
      <c r="A5050" s="141">
        <f t="shared" ref="A5050:A5056" si="970">YEAR(C5050)</f>
        <v>2026</v>
      </c>
      <c r="B5050" s="141">
        <f t="shared" ref="B5050:B5056" si="971">MONTH(C5050)</f>
        <v>3</v>
      </c>
      <c r="C5050" s="154">
        <v>46086</v>
      </c>
      <c r="D5050" s="142">
        <f t="shared" ref="D5050:D5056" ca="1" si="972">TODAY()</f>
        <v>46097</v>
      </c>
      <c r="E5050" s="142" t="str">
        <f t="shared" ref="E5050:E5056" ca="1" si="973">DATEDIF(C5050,D5050,"M")&amp;"-Months"</f>
        <v>0-Months</v>
      </c>
      <c r="F5050" s="142" t="str">
        <f>VLOOKUP(O5050,Stock[],5,FALSE)</f>
        <v>BE</v>
      </c>
      <c r="G5050" s="33" t="s">
        <v>4102</v>
      </c>
      <c r="H5050" s="144"/>
      <c r="I5050" s="34" t="s">
        <v>239</v>
      </c>
      <c r="J5050" s="141" t="str">
        <f>VLOOKUP(I5050,Customers[],2,FALSE)</f>
        <v>ဦးရဲမြင့်</v>
      </c>
      <c r="K5050" s="141" t="str">
        <f>VLOOKUP(I5050,Customers[],4,FALSE)</f>
        <v>Pyawbwe</v>
      </c>
      <c r="L5050" s="141" t="str">
        <f>VLOOKUP(Table85[[#This Row],[CustomerID]],Table!H:K,3,0)</f>
        <v>ပျော်ဘွယ်</v>
      </c>
      <c r="M5050" s="141" t="str">
        <f>VLOOKUP(I5050,Customers[],5,FALSE)</f>
        <v>WholeSales/Contract</v>
      </c>
      <c r="N5050" s="145" t="s">
        <v>10</v>
      </c>
      <c r="O5050" s="37" t="s">
        <v>209</v>
      </c>
      <c r="P5050" s="141" t="str">
        <f>VLOOKUP(O5050,Stock[],2,FALSE)</f>
        <v>ဇေယျဝတီ Red</v>
      </c>
      <c r="Q5050" s="147">
        <f>VLOOKUP(O5050,Stock[],3,FALSE)</f>
        <v>0.64</v>
      </c>
      <c r="R5050" s="147">
        <f>VLOOKUP(O5050,Stock[],4,FALSE)</f>
        <v>14</v>
      </c>
      <c r="S5050" s="146"/>
      <c r="T5050" s="147">
        <f>(DailySales!$S5050/DailySales!$R5050)+DailySales!$U5050</f>
        <v>150</v>
      </c>
      <c r="U5050" s="146">
        <v>150</v>
      </c>
      <c r="V5050" s="148">
        <f>+DailySales!$T5050*DailySales!$R5050</f>
        <v>2100</v>
      </c>
      <c r="W5050" s="148">
        <f>+DailySales!$V5050*DailySales!$Q5050</f>
        <v>1344</v>
      </c>
      <c r="X5050" s="148">
        <f>VLOOKUP(O5050,Stock[],6,FALSE)</f>
        <v>1330</v>
      </c>
      <c r="Y5050" s="148">
        <f>+DailySales!$V5050*DailySales!$X5050</f>
        <v>2793000</v>
      </c>
      <c r="Z5050" s="146"/>
      <c r="AA5050" s="146"/>
      <c r="AB5050" s="146"/>
      <c r="AC5050" s="146"/>
      <c r="AD5050" s="146"/>
      <c r="AE5050" s="149"/>
      <c r="AF5050" s="150"/>
      <c r="AG5050" s="151"/>
      <c r="AH5050" s="150"/>
      <c r="AI5050" s="151"/>
      <c r="AJ5050" s="150"/>
      <c r="AK5050" s="151"/>
      <c r="AL5050" s="34"/>
      <c r="AM5050" s="39"/>
      <c r="AN505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2793000</v>
      </c>
    </row>
    <row r="5051" spans="1:40" ht="19.5" customHeight="1" x14ac:dyDescent="0.25">
      <c r="A5051" s="141">
        <f t="shared" si="970"/>
        <v>2026</v>
      </c>
      <c r="B5051" s="141">
        <f t="shared" si="971"/>
        <v>3</v>
      </c>
      <c r="C5051" s="154">
        <v>46086</v>
      </c>
      <c r="D5051" s="142">
        <f t="shared" ca="1" si="972"/>
        <v>46097</v>
      </c>
      <c r="E5051" s="142" t="str">
        <f t="shared" ca="1" si="973"/>
        <v>0-Months</v>
      </c>
      <c r="F5051" s="142" t="str">
        <f>VLOOKUP(O5051,Stock[],5,FALSE)</f>
        <v>BE</v>
      </c>
      <c r="G5051" s="33" t="s">
        <v>4103</v>
      </c>
      <c r="H5051" s="144"/>
      <c r="I5051" s="34" t="s">
        <v>180</v>
      </c>
      <c r="J5051" s="141" t="str">
        <f>VLOOKUP(I5051,Customers[],2,FALSE)</f>
        <v>ရွှေမြင်း</v>
      </c>
      <c r="K5051" s="141" t="str">
        <f>VLOOKUP(I5051,Customers[],4,FALSE)</f>
        <v>Meiktila</v>
      </c>
      <c r="L5051" s="141" t="str">
        <f>VLOOKUP(Table85[[#This Row],[CustomerID]],Table!H:K,3,0)</f>
        <v>မိတ္ထီလာ</v>
      </c>
      <c r="M5051" s="141" t="str">
        <f>VLOOKUP(I5051,Customers[],5,FALSE)</f>
        <v>WholeSales/Contract</v>
      </c>
      <c r="N5051" s="145" t="s">
        <v>10</v>
      </c>
      <c r="O5051" s="37" t="s">
        <v>240</v>
      </c>
      <c r="P5051" s="141" t="str">
        <f>VLOOKUP(O5051,Stock[],2,FALSE)</f>
        <v>သံပုရာအရက်</v>
      </c>
      <c r="Q5051" s="147">
        <f>VLOOKUP(O5051,Stock[],3,FALSE)</f>
        <v>0.64</v>
      </c>
      <c r="R5051" s="147">
        <f>VLOOKUP(O5051,Stock[],4,FALSE)</f>
        <v>14</v>
      </c>
      <c r="S5051" s="146"/>
      <c r="T5051" s="147">
        <f>(DailySales!$S5051/DailySales!$R5051)+DailySales!$U5051</f>
        <v>30</v>
      </c>
      <c r="U5051" s="146">
        <v>30</v>
      </c>
      <c r="V5051" s="148">
        <f>+DailySales!$T5051*DailySales!$R5051</f>
        <v>420</v>
      </c>
      <c r="W5051" s="148">
        <f>+DailySales!$V5051*DailySales!$Q5051</f>
        <v>268.8</v>
      </c>
      <c r="X5051" s="148">
        <f>VLOOKUP(O5051,Stock[],6,FALSE)</f>
        <v>1330</v>
      </c>
      <c r="Y5051" s="148">
        <f>+DailySales!$V5051*DailySales!$X5051</f>
        <v>558600</v>
      </c>
      <c r="Z5051" s="146"/>
      <c r="AA5051" s="146"/>
      <c r="AB5051" s="146"/>
      <c r="AC5051" s="146"/>
      <c r="AD5051" s="146"/>
      <c r="AE5051" s="149"/>
      <c r="AF5051" s="150"/>
      <c r="AG5051" s="151"/>
      <c r="AH5051" s="150"/>
      <c r="AI5051" s="151"/>
      <c r="AJ5051" s="150"/>
      <c r="AK5051" s="151"/>
      <c r="AL5051" s="34"/>
      <c r="AM5051" s="39"/>
      <c r="AN505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558600</v>
      </c>
    </row>
    <row r="5052" spans="1:40" ht="19.5" customHeight="1" x14ac:dyDescent="0.25">
      <c r="A5052" s="141">
        <f t="shared" si="970"/>
        <v>2026</v>
      </c>
      <c r="B5052" s="141">
        <f t="shared" si="971"/>
        <v>3</v>
      </c>
      <c r="C5052" s="154">
        <v>46086</v>
      </c>
      <c r="D5052" s="142">
        <f t="shared" ca="1" si="972"/>
        <v>46097</v>
      </c>
      <c r="E5052" s="142" t="str">
        <f t="shared" ca="1" si="973"/>
        <v>0-Months</v>
      </c>
      <c r="F5052" s="142" t="str">
        <f>VLOOKUP(O5052,Stock[],5,FALSE)</f>
        <v>BE</v>
      </c>
      <c r="G5052" s="33" t="s">
        <v>4103</v>
      </c>
      <c r="H5052" s="144"/>
      <c r="I5052" s="34" t="s">
        <v>180</v>
      </c>
      <c r="J5052" s="141" t="str">
        <f>VLOOKUP(I5052,Customers[],2,FALSE)</f>
        <v>ရွှေမြင်း</v>
      </c>
      <c r="K5052" s="141" t="str">
        <f>VLOOKUP(I5052,Customers[],4,FALSE)</f>
        <v>Meiktila</v>
      </c>
      <c r="L5052" s="141" t="str">
        <f>VLOOKUP(Table85[[#This Row],[CustomerID]],Table!H:K,3,0)</f>
        <v>မိတ္ထီလာ</v>
      </c>
      <c r="M5052" s="141" t="str">
        <f>VLOOKUP(I5052,Customers[],5,FALSE)</f>
        <v>WholeSales/Contract</v>
      </c>
      <c r="N5052" s="145" t="s">
        <v>10</v>
      </c>
      <c r="O5052" s="37" t="s">
        <v>217</v>
      </c>
      <c r="P5052" s="141" t="str">
        <f>VLOOKUP(O5052,Stock[],2,FALSE)</f>
        <v>လိမ္မော်ဖြူ</v>
      </c>
      <c r="Q5052" s="147">
        <f>VLOOKUP(O5052,Stock[],3,FALSE)</f>
        <v>0.64</v>
      </c>
      <c r="R5052" s="147">
        <f>VLOOKUP(O5052,Stock[],4,FALSE)</f>
        <v>24</v>
      </c>
      <c r="S5052" s="146"/>
      <c r="T5052" s="147">
        <f>(DailySales!$S5052/DailySales!$R5052)+DailySales!$U5052</f>
        <v>50</v>
      </c>
      <c r="U5052" s="146">
        <v>50</v>
      </c>
      <c r="V5052" s="148">
        <f>+DailySales!$T5052*DailySales!$R5052</f>
        <v>1200</v>
      </c>
      <c r="W5052" s="148">
        <f>+DailySales!$V5052*DailySales!$Q5052</f>
        <v>768</v>
      </c>
      <c r="X5052" s="148">
        <f>VLOOKUP(O5052,Stock[],6,FALSE)</f>
        <v>1330</v>
      </c>
      <c r="Y5052" s="148">
        <f>+DailySales!$V5052*DailySales!$X5052</f>
        <v>1596000</v>
      </c>
      <c r="Z5052" s="146"/>
      <c r="AA5052" s="146"/>
      <c r="AB5052" s="146"/>
      <c r="AC5052" s="146"/>
      <c r="AD5052" s="146"/>
      <c r="AE5052" s="149"/>
      <c r="AF5052" s="150"/>
      <c r="AG5052" s="151"/>
      <c r="AH5052" s="150"/>
      <c r="AI5052" s="151"/>
      <c r="AJ5052" s="150"/>
      <c r="AK5052" s="151"/>
      <c r="AL5052" s="34"/>
      <c r="AM5052" s="39"/>
      <c r="AN505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1596000</v>
      </c>
    </row>
    <row r="5053" spans="1:40" ht="19.5" customHeight="1" x14ac:dyDescent="0.25">
      <c r="A5053" s="141">
        <f t="shared" si="970"/>
        <v>2026</v>
      </c>
      <c r="B5053" s="141">
        <f t="shared" si="971"/>
        <v>3</v>
      </c>
      <c r="C5053" s="154">
        <v>46086</v>
      </c>
      <c r="D5053" s="142">
        <f t="shared" ca="1" si="972"/>
        <v>46097</v>
      </c>
      <c r="E5053" s="142" t="str">
        <f t="shared" ca="1" si="973"/>
        <v>0-Months</v>
      </c>
      <c r="F5053" s="142" t="str">
        <f>VLOOKUP(O5053,Stock[],5,FALSE)</f>
        <v>BE</v>
      </c>
      <c r="G5053" s="33" t="s">
        <v>4103</v>
      </c>
      <c r="H5053" s="144"/>
      <c r="I5053" s="34" t="s">
        <v>180</v>
      </c>
      <c r="J5053" s="141" t="str">
        <f>VLOOKUP(I5053,Customers[],2,FALSE)</f>
        <v>ရွှေမြင်း</v>
      </c>
      <c r="K5053" s="141" t="str">
        <f>VLOOKUP(I5053,Customers[],4,FALSE)</f>
        <v>Meiktila</v>
      </c>
      <c r="L5053" s="141" t="str">
        <f>VLOOKUP(Table85[[#This Row],[CustomerID]],Table!H:K,3,0)</f>
        <v>မိတ္ထီလာ</v>
      </c>
      <c r="M5053" s="141" t="str">
        <f>VLOOKUP(I5053,Customers[],5,FALSE)</f>
        <v>WholeSales/Contract</v>
      </c>
      <c r="N5053" s="145" t="s">
        <v>10</v>
      </c>
      <c r="O5053" s="37" t="s">
        <v>209</v>
      </c>
      <c r="P5053" s="141" t="str">
        <f>VLOOKUP(O5053,Stock[],2,FALSE)</f>
        <v>ဇေယျဝတီ Red</v>
      </c>
      <c r="Q5053" s="147">
        <f>VLOOKUP(O5053,Stock[],3,FALSE)</f>
        <v>0.64</v>
      </c>
      <c r="R5053" s="147">
        <f>VLOOKUP(O5053,Stock[],4,FALSE)</f>
        <v>14</v>
      </c>
      <c r="S5053" s="146"/>
      <c r="T5053" s="147">
        <f>(DailySales!$S5053/DailySales!$R5053)+DailySales!$U5053</f>
        <v>20</v>
      </c>
      <c r="U5053" s="146">
        <v>20</v>
      </c>
      <c r="V5053" s="148">
        <f>+DailySales!$T5053*DailySales!$R5053</f>
        <v>280</v>
      </c>
      <c r="W5053" s="148">
        <f>+DailySales!$V5053*DailySales!$Q5053</f>
        <v>179.20000000000002</v>
      </c>
      <c r="X5053" s="148">
        <f>VLOOKUP(O5053,Stock[],6,FALSE)</f>
        <v>1330</v>
      </c>
      <c r="Y5053" s="148">
        <f>+DailySales!$V5053*DailySales!$X5053</f>
        <v>372400</v>
      </c>
      <c r="Z5053" s="146"/>
      <c r="AA5053" s="146"/>
      <c r="AB5053" s="146"/>
      <c r="AC5053" s="146"/>
      <c r="AD5053" s="146"/>
      <c r="AE5053" s="149"/>
      <c r="AF5053" s="150"/>
      <c r="AG5053" s="151"/>
      <c r="AH5053" s="150"/>
      <c r="AI5053" s="151"/>
      <c r="AJ5053" s="150"/>
      <c r="AK5053" s="151"/>
      <c r="AL5053" s="34"/>
      <c r="AM5053" s="39"/>
      <c r="AN505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5054" spans="1:40" ht="19.5" customHeight="1" x14ac:dyDescent="0.25">
      <c r="A5054" s="141">
        <f t="shared" si="970"/>
        <v>2026</v>
      </c>
      <c r="B5054" s="141">
        <f t="shared" si="971"/>
        <v>3</v>
      </c>
      <c r="C5054" s="154">
        <v>46086</v>
      </c>
      <c r="D5054" s="142">
        <f t="shared" ca="1" si="972"/>
        <v>46097</v>
      </c>
      <c r="E5054" s="142" t="str">
        <f t="shared" ca="1" si="973"/>
        <v>0-Months</v>
      </c>
      <c r="F5054" s="142" t="str">
        <f>VLOOKUP(O5054,Stock[],5,FALSE)</f>
        <v>BE</v>
      </c>
      <c r="G5054" s="33" t="s">
        <v>4103</v>
      </c>
      <c r="H5054" s="144"/>
      <c r="I5054" s="34" t="s">
        <v>180</v>
      </c>
      <c r="J5054" s="141" t="str">
        <f>VLOOKUP(I5054,Customers[],2,FALSE)</f>
        <v>ရွှေမြင်း</v>
      </c>
      <c r="K5054" s="141" t="str">
        <f>VLOOKUP(I5054,Customers[],4,FALSE)</f>
        <v>Meiktila</v>
      </c>
      <c r="L5054" s="141" t="str">
        <f>VLOOKUP(Table85[[#This Row],[CustomerID]],Table!H:K,3,0)</f>
        <v>မိတ္ထီလာ</v>
      </c>
      <c r="M5054" s="141" t="str">
        <f>VLOOKUP(I5054,Customers[],5,FALSE)</f>
        <v>WholeSales/Contract</v>
      </c>
      <c r="N5054" s="145" t="s">
        <v>10</v>
      </c>
      <c r="O5054" s="37" t="s">
        <v>214</v>
      </c>
      <c r="P5054" s="141" t="str">
        <f>VLOOKUP(O5054,Stock[],2,FALSE)</f>
        <v>ကောင်းကြည်</v>
      </c>
      <c r="Q5054" s="147">
        <f>VLOOKUP(O5054,Stock[],3,FALSE)</f>
        <v>0.64</v>
      </c>
      <c r="R5054" s="147">
        <f>VLOOKUP(O5054,Stock[],4,FALSE)</f>
        <v>14</v>
      </c>
      <c r="S5054" s="146"/>
      <c r="T5054" s="147">
        <f>(DailySales!$S5054/DailySales!$R5054)+DailySales!$U5054</f>
        <v>20</v>
      </c>
      <c r="U5054" s="146">
        <v>20</v>
      </c>
      <c r="V5054" s="148">
        <f>+DailySales!$T5054*DailySales!$R5054</f>
        <v>280</v>
      </c>
      <c r="W5054" s="148">
        <f>+DailySales!$V5054*DailySales!$Q5054</f>
        <v>179.20000000000002</v>
      </c>
      <c r="X5054" s="148">
        <f>VLOOKUP(O5054,Stock[],6,FALSE)</f>
        <v>1330</v>
      </c>
      <c r="Y5054" s="148">
        <f>+DailySales!$V5054*DailySales!$X5054</f>
        <v>372400</v>
      </c>
      <c r="Z5054" s="146"/>
      <c r="AA5054" s="146"/>
      <c r="AB5054" s="146"/>
      <c r="AC5054" s="146"/>
      <c r="AD5054" s="146"/>
      <c r="AE5054" s="149"/>
      <c r="AF5054" s="150"/>
      <c r="AG5054" s="151"/>
      <c r="AH5054" s="150"/>
      <c r="AI5054" s="151"/>
      <c r="AJ5054" s="150"/>
      <c r="AK5054" s="151"/>
      <c r="AL5054" s="34"/>
      <c r="AM5054" s="39"/>
      <c r="AN505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5055" spans="1:40" ht="19.5" customHeight="1" x14ac:dyDescent="0.25">
      <c r="A5055" s="141">
        <f t="shared" si="970"/>
        <v>2026</v>
      </c>
      <c r="B5055" s="141">
        <f t="shared" si="971"/>
        <v>3</v>
      </c>
      <c r="C5055" s="154">
        <v>46086</v>
      </c>
      <c r="D5055" s="142">
        <f t="shared" ca="1" si="972"/>
        <v>46097</v>
      </c>
      <c r="E5055" s="142" t="str">
        <f t="shared" ca="1" si="973"/>
        <v>0-Months</v>
      </c>
      <c r="F5055" s="142" t="str">
        <f>VLOOKUP(O5055,Stock[],5,FALSE)</f>
        <v>BE</v>
      </c>
      <c r="G5055" s="33" t="s">
        <v>4103</v>
      </c>
      <c r="H5055" s="144"/>
      <c r="I5055" s="34" t="s">
        <v>180</v>
      </c>
      <c r="J5055" s="141" t="str">
        <f>VLOOKUP(I5055,Customers[],2,FALSE)</f>
        <v>ရွှေမြင်း</v>
      </c>
      <c r="K5055" s="141" t="str">
        <f>VLOOKUP(I5055,Customers[],4,FALSE)</f>
        <v>Meiktila</v>
      </c>
      <c r="L5055" s="141" t="str">
        <f>VLOOKUP(Table85[[#This Row],[CustomerID]],Table!H:K,3,0)</f>
        <v>မိတ္ထီလာ</v>
      </c>
      <c r="M5055" s="141" t="str">
        <f>VLOOKUP(I5055,Customers[],5,FALSE)</f>
        <v>WholeSales/Contract</v>
      </c>
      <c r="N5055" s="145" t="s">
        <v>10</v>
      </c>
      <c r="O5055" s="37" t="s">
        <v>205</v>
      </c>
      <c r="P5055" s="141" t="str">
        <f>VLOOKUP(O5055,Stock[],2,FALSE)</f>
        <v>ကောင်းကြည် ကော် 25%  (1Ltr )</v>
      </c>
      <c r="Q5055" s="147">
        <f>VLOOKUP(O5055,Stock[],3,FALSE)</f>
        <v>1</v>
      </c>
      <c r="R5055" s="147">
        <f>VLOOKUP(O5055,Stock[],4,FALSE)</f>
        <v>12</v>
      </c>
      <c r="S5055" s="146"/>
      <c r="T5055" s="147">
        <f>(DailySales!$S5055/DailySales!$R5055)+DailySales!$U5055</f>
        <v>30</v>
      </c>
      <c r="U5055" s="146">
        <v>30</v>
      </c>
      <c r="V5055" s="148">
        <f>+DailySales!$T5055*DailySales!$R5055</f>
        <v>360</v>
      </c>
      <c r="W5055" s="148">
        <f>+DailySales!$V5055*DailySales!$Q5055</f>
        <v>360</v>
      </c>
      <c r="X5055" s="148">
        <f>VLOOKUP(O5055,Stock[],6,FALSE)</f>
        <v>1530</v>
      </c>
      <c r="Y5055" s="148">
        <f>+DailySales!$V5055*DailySales!$X5055</f>
        <v>550800</v>
      </c>
      <c r="Z5055" s="146"/>
      <c r="AA5055" s="146"/>
      <c r="AB5055" s="146"/>
      <c r="AC5055" s="146"/>
      <c r="AD5055" s="146"/>
      <c r="AE5055" s="149"/>
      <c r="AF5055" s="150"/>
      <c r="AG5055" s="151"/>
      <c r="AH5055" s="150"/>
      <c r="AI5055" s="151"/>
      <c r="AJ5055" s="150"/>
      <c r="AK5055" s="151"/>
      <c r="AL5055" s="34"/>
      <c r="AM5055" s="39"/>
      <c r="AN505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550800</v>
      </c>
    </row>
    <row r="5056" spans="1:40" ht="19.5" customHeight="1" x14ac:dyDescent="0.25">
      <c r="A5056" s="141">
        <f t="shared" si="970"/>
        <v>2026</v>
      </c>
      <c r="B5056" s="141">
        <f t="shared" si="971"/>
        <v>3</v>
      </c>
      <c r="C5056" s="154">
        <v>46086</v>
      </c>
      <c r="D5056" s="142">
        <f t="shared" ca="1" si="972"/>
        <v>46097</v>
      </c>
      <c r="E5056" s="142" t="str">
        <f t="shared" ca="1" si="973"/>
        <v>0-Months</v>
      </c>
      <c r="F5056" s="142" t="str">
        <f>VLOOKUP(O5056,Stock[],5,FALSE)</f>
        <v>BE</v>
      </c>
      <c r="G5056" s="33" t="s">
        <v>4104</v>
      </c>
      <c r="H5056" s="144"/>
      <c r="I5056" s="34" t="s">
        <v>181</v>
      </c>
      <c r="J5056" s="141" t="str">
        <f>VLOOKUP(I5056,Customers[],2,FALSE)</f>
        <v>ရွှေမြင်း(ရွှေခြင်္သေ့)</v>
      </c>
      <c r="K5056" s="141" t="str">
        <f>VLOOKUP(I5056,Customers[],4,FALSE)</f>
        <v>Meiktila</v>
      </c>
      <c r="L5056" s="141" t="str">
        <f>VLOOKUP(Table85[[#This Row],[CustomerID]],Table!H:K,3,0)</f>
        <v>မိတ္ထီလာ</v>
      </c>
      <c r="M5056" s="141" t="str">
        <f>VLOOKUP(I5056,Customers[],5,FALSE)</f>
        <v>WholeSales/Contract</v>
      </c>
      <c r="N5056" s="145" t="s">
        <v>10</v>
      </c>
      <c r="O5056" s="37" t="s">
        <v>220</v>
      </c>
      <c r="P5056" s="141" t="str">
        <f>VLOOKUP(O5056,Stock[],2,FALSE)</f>
        <v>မြန်မာရှောက်ပျား</v>
      </c>
      <c r="Q5056" s="147">
        <f>VLOOKUP(O5056,Stock[],3,FALSE)</f>
        <v>0.64</v>
      </c>
      <c r="R5056" s="147">
        <f>VLOOKUP(O5056,Stock[],4,FALSE)</f>
        <v>14</v>
      </c>
      <c r="S5056" s="146"/>
      <c r="T5056" s="147">
        <f>(DailySales!$S5056/DailySales!$R5056)+DailySales!$U5056</f>
        <v>10</v>
      </c>
      <c r="U5056" s="146">
        <v>10</v>
      </c>
      <c r="V5056" s="148">
        <f>+DailySales!$T5056*DailySales!$R5056</f>
        <v>140</v>
      </c>
      <c r="W5056" s="148">
        <f>+DailySales!$V5056*DailySales!$Q5056</f>
        <v>89.600000000000009</v>
      </c>
      <c r="X5056" s="148">
        <f>VLOOKUP(O5056,Stock[],6,FALSE)</f>
        <v>1370</v>
      </c>
      <c r="Y5056" s="148">
        <f>+DailySales!$V5056*DailySales!$X5056</f>
        <v>191800</v>
      </c>
      <c r="Z5056" s="146"/>
      <c r="AA5056" s="146"/>
      <c r="AB5056" s="146"/>
      <c r="AC5056" s="146"/>
      <c r="AD5056" s="146"/>
      <c r="AE5056" s="149"/>
      <c r="AF5056" s="150"/>
      <c r="AG5056" s="151"/>
      <c r="AH5056" s="150"/>
      <c r="AI5056" s="151"/>
      <c r="AJ5056" s="150"/>
      <c r="AK5056" s="151"/>
      <c r="AL5056" s="34"/>
      <c r="AM5056" s="39"/>
      <c r="AN505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191800</v>
      </c>
    </row>
    <row r="5057" spans="1:40" ht="19.5" customHeight="1" x14ac:dyDescent="0.25">
      <c r="A5057" s="141">
        <f t="shared" ref="A5057:A5063" si="974">YEAR(C5057)</f>
        <v>2026</v>
      </c>
      <c r="B5057" s="141">
        <f t="shared" ref="B5057:B5063" si="975">MONTH(C5057)</f>
        <v>3</v>
      </c>
      <c r="C5057" s="154">
        <v>46086</v>
      </c>
      <c r="D5057" s="142">
        <f t="shared" ref="D5057:D5063" ca="1" si="976">TODAY()</f>
        <v>46097</v>
      </c>
      <c r="E5057" s="142" t="str">
        <f t="shared" ref="E5057:E5063" ca="1" si="977">DATEDIF(C5057,D5057,"M")&amp;"-Months"</f>
        <v>0-Months</v>
      </c>
      <c r="F5057" s="142" t="str">
        <f>VLOOKUP(O5057,Stock[],5,FALSE)</f>
        <v>BE</v>
      </c>
      <c r="G5057" s="33" t="s">
        <v>4104</v>
      </c>
      <c r="H5057" s="144"/>
      <c r="I5057" s="34" t="s">
        <v>181</v>
      </c>
      <c r="J5057" s="141" t="str">
        <f>VLOOKUP(I5057,Customers[],2,FALSE)</f>
        <v>ရွှေမြင်း(ရွှေခြင်္သေ့)</v>
      </c>
      <c r="K5057" s="141" t="str">
        <f>VLOOKUP(I5057,Customers[],4,FALSE)</f>
        <v>Meiktila</v>
      </c>
      <c r="L5057" s="141" t="str">
        <f>VLOOKUP(Table85[[#This Row],[CustomerID]],Table!H:K,3,0)</f>
        <v>မိတ္ထီလာ</v>
      </c>
      <c r="M5057" s="141" t="str">
        <f>VLOOKUP(I5057,Customers[],5,FALSE)</f>
        <v>WholeSales/Contract</v>
      </c>
      <c r="N5057" s="145" t="s">
        <v>10</v>
      </c>
      <c r="O5057" s="37" t="s">
        <v>217</v>
      </c>
      <c r="P5057" s="141" t="str">
        <f>VLOOKUP(O5057,Stock[],2,FALSE)</f>
        <v>လိမ္မော်ဖြူ</v>
      </c>
      <c r="Q5057" s="147">
        <f>VLOOKUP(O5057,Stock[],3,FALSE)</f>
        <v>0.64</v>
      </c>
      <c r="R5057" s="147">
        <f>VLOOKUP(O5057,Stock[],4,FALSE)</f>
        <v>24</v>
      </c>
      <c r="S5057" s="146"/>
      <c r="T5057" s="147">
        <f>(DailySales!$S5057/DailySales!$R5057)+DailySales!$U5057</f>
        <v>20</v>
      </c>
      <c r="U5057" s="146">
        <v>20</v>
      </c>
      <c r="V5057" s="148">
        <f>+DailySales!$T5057*DailySales!$R5057</f>
        <v>480</v>
      </c>
      <c r="W5057" s="148">
        <f>+DailySales!$V5057*DailySales!$Q5057</f>
        <v>307.2</v>
      </c>
      <c r="X5057" s="148">
        <f>VLOOKUP(O5057,Stock[],6,FALSE)</f>
        <v>1330</v>
      </c>
      <c r="Y5057" s="148">
        <f>+DailySales!$V5057*DailySales!$X5057</f>
        <v>638400</v>
      </c>
      <c r="Z5057" s="146"/>
      <c r="AA5057" s="146"/>
      <c r="AB5057" s="146"/>
      <c r="AC5057" s="146"/>
      <c r="AD5057" s="146"/>
      <c r="AE5057" s="149"/>
      <c r="AF5057" s="150"/>
      <c r="AG5057" s="151"/>
      <c r="AH5057" s="150"/>
      <c r="AI5057" s="151"/>
      <c r="AJ5057" s="150"/>
      <c r="AK5057" s="151"/>
      <c r="AL5057" s="34"/>
      <c r="AM5057" s="39"/>
      <c r="AN505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638400</v>
      </c>
    </row>
    <row r="5058" spans="1:40" ht="19.5" customHeight="1" x14ac:dyDescent="0.25">
      <c r="A5058" s="141">
        <f t="shared" si="974"/>
        <v>2026</v>
      </c>
      <c r="B5058" s="141">
        <f t="shared" si="975"/>
        <v>3</v>
      </c>
      <c r="C5058" s="154">
        <v>46086</v>
      </c>
      <c r="D5058" s="142">
        <f t="shared" ca="1" si="976"/>
        <v>46097</v>
      </c>
      <c r="E5058" s="142" t="str">
        <f t="shared" ca="1" si="977"/>
        <v>0-Months</v>
      </c>
      <c r="F5058" s="142" t="str">
        <f>VLOOKUP(O5058,Stock[],5,FALSE)</f>
        <v>BE</v>
      </c>
      <c r="G5058" s="33" t="s">
        <v>4104</v>
      </c>
      <c r="H5058" s="144"/>
      <c r="I5058" s="34" t="s">
        <v>181</v>
      </c>
      <c r="J5058" s="141" t="str">
        <f>VLOOKUP(I5058,Customers[],2,FALSE)</f>
        <v>ရွှေမြင်း(ရွှေခြင်္သေ့)</v>
      </c>
      <c r="K5058" s="141" t="str">
        <f>VLOOKUP(I5058,Customers[],4,FALSE)</f>
        <v>Meiktila</v>
      </c>
      <c r="L5058" s="141" t="str">
        <f>VLOOKUP(Table85[[#This Row],[CustomerID]],Table!H:K,3,0)</f>
        <v>မိတ္ထီလာ</v>
      </c>
      <c r="M5058" s="141" t="str">
        <f>VLOOKUP(I5058,Customers[],5,FALSE)</f>
        <v>WholeSales/Contract</v>
      </c>
      <c r="N5058" s="145" t="s">
        <v>10</v>
      </c>
      <c r="O5058" s="37" t="s">
        <v>2120</v>
      </c>
      <c r="P5058" s="141" t="str">
        <f>VLOOKUP(O5058,Stock[],2,FALSE)</f>
        <v>ဇေ အရက်သန့်</v>
      </c>
      <c r="Q5058" s="147">
        <f>VLOOKUP(O5058,Stock[],3,FALSE)</f>
        <v>0.64</v>
      </c>
      <c r="R5058" s="147">
        <f>VLOOKUP(O5058,Stock[],4,FALSE)</f>
        <v>14</v>
      </c>
      <c r="S5058" s="146"/>
      <c r="T5058" s="147">
        <f>(DailySales!$S5058/DailySales!$R5058)+DailySales!$U5058</f>
        <v>10</v>
      </c>
      <c r="U5058" s="146">
        <v>10</v>
      </c>
      <c r="V5058" s="148">
        <f>+DailySales!$T5058*DailySales!$R5058</f>
        <v>140</v>
      </c>
      <c r="W5058" s="148">
        <f>+DailySales!$V5058*DailySales!$Q5058</f>
        <v>89.600000000000009</v>
      </c>
      <c r="X5058" s="148">
        <f>VLOOKUP(O5058,Stock[],6,FALSE)</f>
        <v>1380</v>
      </c>
      <c r="Y5058" s="148">
        <f>+DailySales!$V5058*DailySales!$X5058</f>
        <v>193200</v>
      </c>
      <c r="Z5058" s="146"/>
      <c r="AA5058" s="146"/>
      <c r="AB5058" s="146"/>
      <c r="AC5058" s="146"/>
      <c r="AD5058" s="146"/>
      <c r="AE5058" s="149"/>
      <c r="AF5058" s="150"/>
      <c r="AG5058" s="151"/>
      <c r="AH5058" s="150"/>
      <c r="AI5058" s="151"/>
      <c r="AJ5058" s="150"/>
      <c r="AK5058" s="151"/>
      <c r="AL5058" s="34"/>
      <c r="AM5058" s="39"/>
      <c r="AN505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193200</v>
      </c>
    </row>
    <row r="5059" spans="1:40" ht="19.5" customHeight="1" x14ac:dyDescent="0.25">
      <c r="A5059" s="141">
        <f t="shared" si="974"/>
        <v>2026</v>
      </c>
      <c r="B5059" s="141">
        <f t="shared" si="975"/>
        <v>3</v>
      </c>
      <c r="C5059" s="154">
        <v>46086</v>
      </c>
      <c r="D5059" s="142">
        <f t="shared" ca="1" si="976"/>
        <v>46097</v>
      </c>
      <c r="E5059" s="142" t="str">
        <f t="shared" ca="1" si="977"/>
        <v>0-Months</v>
      </c>
      <c r="F5059" s="142" t="str">
        <f>VLOOKUP(O5059,Stock[],5,FALSE)</f>
        <v>BE</v>
      </c>
      <c r="G5059" s="33" t="s">
        <v>4104</v>
      </c>
      <c r="H5059" s="144"/>
      <c r="I5059" s="34" t="s">
        <v>181</v>
      </c>
      <c r="J5059" s="141" t="str">
        <f>VLOOKUP(I5059,Customers[],2,FALSE)</f>
        <v>ရွှေမြင်း(ရွှေခြင်္သေ့)</v>
      </c>
      <c r="K5059" s="141" t="str">
        <f>VLOOKUP(I5059,Customers[],4,FALSE)</f>
        <v>Meiktila</v>
      </c>
      <c r="L5059" s="141" t="str">
        <f>VLOOKUP(Table85[[#This Row],[CustomerID]],Table!H:K,3,0)</f>
        <v>မိတ္ထီလာ</v>
      </c>
      <c r="M5059" s="141" t="str">
        <f>VLOOKUP(I5059,Customers[],5,FALSE)</f>
        <v>WholeSales/Contract</v>
      </c>
      <c r="N5059" s="145" t="s">
        <v>10</v>
      </c>
      <c r="O5059" s="37" t="s">
        <v>214</v>
      </c>
      <c r="P5059" s="141" t="str">
        <f>VLOOKUP(O5059,Stock[],2,FALSE)</f>
        <v>ကောင်းကြည်</v>
      </c>
      <c r="Q5059" s="147">
        <f>VLOOKUP(O5059,Stock[],3,FALSE)</f>
        <v>0.64</v>
      </c>
      <c r="R5059" s="147">
        <f>VLOOKUP(O5059,Stock[],4,FALSE)</f>
        <v>14</v>
      </c>
      <c r="S5059" s="146"/>
      <c r="T5059" s="147">
        <f>(DailySales!$S5059/DailySales!$R5059)+DailySales!$U5059</f>
        <v>20</v>
      </c>
      <c r="U5059" s="146">
        <v>20</v>
      </c>
      <c r="V5059" s="148">
        <f>+DailySales!$T5059*DailySales!$R5059</f>
        <v>280</v>
      </c>
      <c r="W5059" s="148">
        <f>+DailySales!$V5059*DailySales!$Q5059</f>
        <v>179.20000000000002</v>
      </c>
      <c r="X5059" s="148">
        <f>VLOOKUP(O5059,Stock[],6,FALSE)</f>
        <v>1330</v>
      </c>
      <c r="Y5059" s="148">
        <f>+DailySales!$V5059*DailySales!$X5059</f>
        <v>372400</v>
      </c>
      <c r="Z5059" s="146"/>
      <c r="AA5059" s="146"/>
      <c r="AB5059" s="146"/>
      <c r="AC5059" s="146"/>
      <c r="AD5059" s="146"/>
      <c r="AE5059" s="149"/>
      <c r="AF5059" s="150"/>
      <c r="AG5059" s="151"/>
      <c r="AH5059" s="150"/>
      <c r="AI5059" s="151"/>
      <c r="AJ5059" s="150"/>
      <c r="AK5059" s="151"/>
      <c r="AL5059" s="34"/>
      <c r="AM5059" s="39"/>
      <c r="AN505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5060" spans="1:40" ht="19.5" customHeight="1" x14ac:dyDescent="0.25">
      <c r="A5060" s="141">
        <f t="shared" si="974"/>
        <v>2026</v>
      </c>
      <c r="B5060" s="141">
        <f t="shared" si="975"/>
        <v>3</v>
      </c>
      <c r="C5060" s="154">
        <v>46086</v>
      </c>
      <c r="D5060" s="142">
        <f t="shared" ca="1" si="976"/>
        <v>46097</v>
      </c>
      <c r="E5060" s="142" t="str">
        <f t="shared" ca="1" si="977"/>
        <v>0-Months</v>
      </c>
      <c r="F5060" s="142" t="str">
        <f>VLOOKUP(O5060,Stock[],5,FALSE)</f>
        <v>BE</v>
      </c>
      <c r="G5060" s="33" t="s">
        <v>4104</v>
      </c>
      <c r="H5060" s="144"/>
      <c r="I5060" s="34" t="s">
        <v>181</v>
      </c>
      <c r="J5060" s="141" t="str">
        <f>VLOOKUP(I5060,Customers[],2,FALSE)</f>
        <v>ရွှေမြင်း(ရွှေခြင်္သေ့)</v>
      </c>
      <c r="K5060" s="141" t="str">
        <f>VLOOKUP(I5060,Customers[],4,FALSE)</f>
        <v>Meiktila</v>
      </c>
      <c r="L5060" s="141" t="str">
        <f>VLOOKUP(Table85[[#This Row],[CustomerID]],Table!H:K,3,0)</f>
        <v>မိတ္ထီလာ</v>
      </c>
      <c r="M5060" s="141" t="str">
        <f>VLOOKUP(I5060,Customers[],5,FALSE)</f>
        <v>WholeSales/Contract</v>
      </c>
      <c r="N5060" s="145" t="s">
        <v>10</v>
      </c>
      <c r="O5060" s="37" t="s">
        <v>2465</v>
      </c>
      <c r="P5060" s="141" t="str">
        <f>VLOOKUP(O5060,Stock[],2,FALSE)</f>
        <v>မိုးနဲကွန်ကီး</v>
      </c>
      <c r="Q5060" s="147">
        <f>VLOOKUP(O5060,Stock[],3,FALSE)</f>
        <v>0.64</v>
      </c>
      <c r="R5060" s="147">
        <f>VLOOKUP(O5060,Stock[],4,FALSE)</f>
        <v>14</v>
      </c>
      <c r="S5060" s="146"/>
      <c r="T5060" s="147">
        <f>(DailySales!$S5060/DailySales!$R5060)+DailySales!$U5060</f>
        <v>5</v>
      </c>
      <c r="U5060" s="146">
        <v>5</v>
      </c>
      <c r="V5060" s="148">
        <f>+DailySales!$T5060*DailySales!$R5060</f>
        <v>70</v>
      </c>
      <c r="W5060" s="148">
        <f>+DailySales!$V5060*DailySales!$Q5060</f>
        <v>44.800000000000004</v>
      </c>
      <c r="X5060" s="148">
        <f>VLOOKUP(O5060,Stock[],6,FALSE)</f>
        <v>1700</v>
      </c>
      <c r="Y5060" s="148">
        <f>+DailySales!$V5060*DailySales!$X5060</f>
        <v>119000</v>
      </c>
      <c r="Z5060" s="146"/>
      <c r="AA5060" s="146"/>
      <c r="AB5060" s="146"/>
      <c r="AC5060" s="146"/>
      <c r="AD5060" s="146"/>
      <c r="AE5060" s="149"/>
      <c r="AF5060" s="150"/>
      <c r="AG5060" s="151"/>
      <c r="AH5060" s="150"/>
      <c r="AI5060" s="151"/>
      <c r="AJ5060" s="150"/>
      <c r="AK5060" s="151"/>
      <c r="AL5060" s="34"/>
      <c r="AM5060" s="39"/>
      <c r="AN506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119000</v>
      </c>
    </row>
    <row r="5061" spans="1:40" ht="19.5" customHeight="1" x14ac:dyDescent="0.25">
      <c r="A5061" s="141">
        <f t="shared" si="974"/>
        <v>2026</v>
      </c>
      <c r="B5061" s="141">
        <f t="shared" si="975"/>
        <v>3</v>
      </c>
      <c r="C5061" s="154">
        <v>46086</v>
      </c>
      <c r="D5061" s="142">
        <f t="shared" ca="1" si="976"/>
        <v>46097</v>
      </c>
      <c r="E5061" s="142" t="str">
        <f t="shared" ca="1" si="977"/>
        <v>0-Months</v>
      </c>
      <c r="F5061" s="142" t="str">
        <f>VLOOKUP(O5061,Stock[],5,FALSE)</f>
        <v>BE</v>
      </c>
      <c r="G5061" s="33" t="s">
        <v>4104</v>
      </c>
      <c r="H5061" s="144"/>
      <c r="I5061" s="34" t="s">
        <v>181</v>
      </c>
      <c r="J5061" s="141" t="str">
        <f>VLOOKUP(I5061,Customers[],2,FALSE)</f>
        <v>ရွှေမြင်း(ရွှေခြင်္သေ့)</v>
      </c>
      <c r="K5061" s="141" t="str">
        <f>VLOOKUP(I5061,Customers[],4,FALSE)</f>
        <v>Meiktila</v>
      </c>
      <c r="L5061" s="141" t="str">
        <f>VLOOKUP(Table85[[#This Row],[CustomerID]],Table!H:K,3,0)</f>
        <v>မိတ္ထီလာ</v>
      </c>
      <c r="M5061" s="141" t="str">
        <f>VLOOKUP(I5061,Customers[],5,FALSE)</f>
        <v>WholeSales/Contract</v>
      </c>
      <c r="N5061" s="145" t="s">
        <v>10</v>
      </c>
      <c r="O5061" s="37" t="s">
        <v>205</v>
      </c>
      <c r="P5061" s="141" t="str">
        <f>VLOOKUP(O5061,Stock[],2,FALSE)</f>
        <v>ကောင်းကြည် ကော် 25%  (1Ltr )</v>
      </c>
      <c r="Q5061" s="147">
        <f>VLOOKUP(O5061,Stock[],3,FALSE)</f>
        <v>1</v>
      </c>
      <c r="R5061" s="147">
        <f>VLOOKUP(O5061,Stock[],4,FALSE)</f>
        <v>12</v>
      </c>
      <c r="S5061" s="146"/>
      <c r="T5061" s="147">
        <f>(DailySales!$S5061/DailySales!$R5061)+DailySales!$U5061</f>
        <v>20</v>
      </c>
      <c r="U5061" s="146">
        <v>20</v>
      </c>
      <c r="V5061" s="148">
        <f>+DailySales!$T5061*DailySales!$R5061</f>
        <v>240</v>
      </c>
      <c r="W5061" s="148">
        <f>+DailySales!$V5061*DailySales!$Q5061</f>
        <v>240</v>
      </c>
      <c r="X5061" s="148">
        <f>VLOOKUP(O5061,Stock[],6,FALSE)</f>
        <v>1530</v>
      </c>
      <c r="Y5061" s="148">
        <f>+DailySales!$V5061*DailySales!$X5061</f>
        <v>367200</v>
      </c>
      <c r="Z5061" s="146"/>
      <c r="AA5061" s="146"/>
      <c r="AB5061" s="146"/>
      <c r="AC5061" s="146"/>
      <c r="AD5061" s="146"/>
      <c r="AE5061" s="149"/>
      <c r="AF5061" s="150"/>
      <c r="AG5061" s="151"/>
      <c r="AH5061" s="150"/>
      <c r="AI5061" s="151"/>
      <c r="AJ5061" s="150"/>
      <c r="AK5061" s="151"/>
      <c r="AL5061" s="34"/>
      <c r="AM5061" s="39"/>
      <c r="AN506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367200</v>
      </c>
    </row>
    <row r="5062" spans="1:40" ht="19.5" customHeight="1" x14ac:dyDescent="0.25">
      <c r="A5062" s="141">
        <f t="shared" si="974"/>
        <v>2026</v>
      </c>
      <c r="B5062" s="141">
        <f t="shared" si="975"/>
        <v>3</v>
      </c>
      <c r="C5062" s="154">
        <v>46086</v>
      </c>
      <c r="D5062" s="142">
        <f t="shared" ca="1" si="976"/>
        <v>46097</v>
      </c>
      <c r="E5062" s="142" t="str">
        <f t="shared" ca="1" si="977"/>
        <v>0-Months</v>
      </c>
      <c r="F5062" s="142" t="str">
        <f>VLOOKUP(O5062,Stock[],5,FALSE)</f>
        <v>BE</v>
      </c>
      <c r="G5062" s="33" t="s">
        <v>4105</v>
      </c>
      <c r="H5062" s="144"/>
      <c r="I5062" s="34" t="s">
        <v>201</v>
      </c>
      <c r="J5062" s="141" t="str">
        <f>VLOOKUP(I5062,Customers[],2,FALSE)</f>
        <v>ဦးအောင်မိုး(ကောင်းသန့်)</v>
      </c>
      <c r="K5062" s="141" t="str">
        <f>VLOOKUP(I5062,Customers[],4,FALSE)</f>
        <v>Meiktila</v>
      </c>
      <c r="L5062" s="141" t="str">
        <f>VLOOKUP(Table85[[#This Row],[CustomerID]],Table!H:K,3,0)</f>
        <v>မိတ္ထီလာ</v>
      </c>
      <c r="M5062" s="141" t="str">
        <f>VLOOKUP(I5062,Customers[],5,FALSE)</f>
        <v>WholeSales/Contract</v>
      </c>
      <c r="N5062" s="145" t="s">
        <v>10</v>
      </c>
      <c r="O5062" s="37" t="s">
        <v>220</v>
      </c>
      <c r="P5062" s="141" t="str">
        <f>VLOOKUP(O5062,Stock[],2,FALSE)</f>
        <v>မြန်မာရှောက်ပျား</v>
      </c>
      <c r="Q5062" s="147">
        <f>VLOOKUP(O5062,Stock[],3,FALSE)</f>
        <v>0.64</v>
      </c>
      <c r="R5062" s="147">
        <f>VLOOKUP(O5062,Stock[],4,FALSE)</f>
        <v>14</v>
      </c>
      <c r="S5062" s="146"/>
      <c r="T5062" s="147">
        <f>(DailySales!$S5062/DailySales!$R5062)+DailySales!$U5062</f>
        <v>10</v>
      </c>
      <c r="U5062" s="146">
        <v>10</v>
      </c>
      <c r="V5062" s="148">
        <f>+DailySales!$T5062*DailySales!$R5062</f>
        <v>140</v>
      </c>
      <c r="W5062" s="148">
        <f>+DailySales!$V5062*DailySales!$Q5062</f>
        <v>89.600000000000009</v>
      </c>
      <c r="X5062" s="148">
        <f>VLOOKUP(O5062,Stock[],6,FALSE)</f>
        <v>1370</v>
      </c>
      <c r="Y5062" s="148">
        <f>+DailySales!$V5062*DailySales!$X5062</f>
        <v>191800</v>
      </c>
      <c r="Z5062" s="146"/>
      <c r="AA5062" s="146"/>
      <c r="AB5062" s="146"/>
      <c r="AC5062" s="146"/>
      <c r="AD5062" s="146"/>
      <c r="AE5062" s="149"/>
      <c r="AF5062" s="150"/>
      <c r="AG5062" s="151"/>
      <c r="AH5062" s="150"/>
      <c r="AI5062" s="151"/>
      <c r="AJ5062" s="150">
        <v>46088</v>
      </c>
      <c r="AK5062" s="151">
        <v>191800</v>
      </c>
      <c r="AL5062" s="34"/>
      <c r="AM5062" s="39"/>
      <c r="AN506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63" spans="1:40" ht="19.5" customHeight="1" x14ac:dyDescent="0.25">
      <c r="A5063" s="141">
        <f t="shared" si="974"/>
        <v>2026</v>
      </c>
      <c r="B5063" s="141">
        <f t="shared" si="975"/>
        <v>3</v>
      </c>
      <c r="C5063" s="154">
        <v>46086</v>
      </c>
      <c r="D5063" s="142">
        <f t="shared" ca="1" si="976"/>
        <v>46097</v>
      </c>
      <c r="E5063" s="142" t="str">
        <f t="shared" ca="1" si="977"/>
        <v>0-Months</v>
      </c>
      <c r="F5063" s="142" t="str">
        <f>VLOOKUP(O5063,Stock[],5,FALSE)</f>
        <v>BE</v>
      </c>
      <c r="G5063" s="33" t="s">
        <v>4105</v>
      </c>
      <c r="H5063" s="144"/>
      <c r="I5063" s="34" t="s">
        <v>201</v>
      </c>
      <c r="J5063" s="141" t="str">
        <f>VLOOKUP(I5063,Customers[],2,FALSE)</f>
        <v>ဦးအောင်မိုး(ကောင်းသန့်)</v>
      </c>
      <c r="K5063" s="141" t="str">
        <f>VLOOKUP(I5063,Customers[],4,FALSE)</f>
        <v>Meiktila</v>
      </c>
      <c r="L5063" s="141" t="str">
        <f>VLOOKUP(Table85[[#This Row],[CustomerID]],Table!H:K,3,0)</f>
        <v>မိတ္ထီလာ</v>
      </c>
      <c r="M5063" s="141" t="str">
        <f>VLOOKUP(I5063,Customers[],5,FALSE)</f>
        <v>WholeSales/Contract</v>
      </c>
      <c r="N5063" s="145" t="s">
        <v>10</v>
      </c>
      <c r="O5063" s="37" t="s">
        <v>217</v>
      </c>
      <c r="P5063" s="141" t="str">
        <f>VLOOKUP(O5063,Stock[],2,FALSE)</f>
        <v>လိမ္မော်ဖြူ</v>
      </c>
      <c r="Q5063" s="147">
        <f>VLOOKUP(O5063,Stock[],3,FALSE)</f>
        <v>0.64</v>
      </c>
      <c r="R5063" s="147">
        <f>VLOOKUP(O5063,Stock[],4,FALSE)</f>
        <v>24</v>
      </c>
      <c r="S5063" s="146"/>
      <c r="T5063" s="147">
        <f>(DailySales!$S5063/DailySales!$R5063)+DailySales!$U5063</f>
        <v>45</v>
      </c>
      <c r="U5063" s="146">
        <v>45</v>
      </c>
      <c r="V5063" s="148">
        <f>+DailySales!$T5063*DailySales!$R5063</f>
        <v>1080</v>
      </c>
      <c r="W5063" s="148">
        <f>+DailySales!$V5063*DailySales!$Q5063</f>
        <v>691.2</v>
      </c>
      <c r="X5063" s="148">
        <f>VLOOKUP(O5063,Stock[],6,FALSE)</f>
        <v>1330</v>
      </c>
      <c r="Y5063" s="148">
        <f>+DailySales!$V5063*DailySales!$X5063</f>
        <v>1436400</v>
      </c>
      <c r="Z5063" s="146"/>
      <c r="AA5063" s="146"/>
      <c r="AB5063" s="146"/>
      <c r="AC5063" s="146"/>
      <c r="AD5063" s="146"/>
      <c r="AE5063" s="149"/>
      <c r="AF5063" s="150"/>
      <c r="AG5063" s="151"/>
      <c r="AH5063" s="150"/>
      <c r="AI5063" s="151"/>
      <c r="AJ5063" s="150">
        <v>46088</v>
      </c>
      <c r="AK5063" s="151">
        <v>1436400</v>
      </c>
      <c r="AL5063" s="34"/>
      <c r="AM5063" s="39"/>
      <c r="AN506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64" spans="1:40" ht="19.5" customHeight="1" x14ac:dyDescent="0.25">
      <c r="A5064" s="141">
        <f t="shared" ref="A5064:A5070" si="978">YEAR(C5064)</f>
        <v>2026</v>
      </c>
      <c r="B5064" s="141">
        <f t="shared" ref="B5064:B5070" si="979">MONTH(C5064)</f>
        <v>3</v>
      </c>
      <c r="C5064" s="154">
        <v>46086</v>
      </c>
      <c r="D5064" s="142">
        <f t="shared" ref="D5064:D5070" ca="1" si="980">TODAY()</f>
        <v>46097</v>
      </c>
      <c r="E5064" s="142" t="str">
        <f t="shared" ref="E5064:E5070" ca="1" si="981">DATEDIF(C5064,D5064,"M")&amp;"-Months"</f>
        <v>0-Months</v>
      </c>
      <c r="F5064" s="142" t="str">
        <f>VLOOKUP(O5064,Stock[],5,FALSE)</f>
        <v>BE</v>
      </c>
      <c r="G5064" s="33" t="s">
        <v>4105</v>
      </c>
      <c r="H5064" s="144"/>
      <c r="I5064" s="34" t="s">
        <v>201</v>
      </c>
      <c r="J5064" s="141" t="str">
        <f>VLOOKUP(I5064,Customers[],2,FALSE)</f>
        <v>ဦးအောင်မိုး(ကောင်းသန့်)</v>
      </c>
      <c r="K5064" s="141" t="str">
        <f>VLOOKUP(I5064,Customers[],4,FALSE)</f>
        <v>Meiktila</v>
      </c>
      <c r="L5064" s="141" t="str">
        <f>VLOOKUP(Table85[[#This Row],[CustomerID]],Table!H:K,3,0)</f>
        <v>မိတ္ထီလာ</v>
      </c>
      <c r="M5064" s="141" t="str">
        <f>VLOOKUP(I5064,Customers[],5,FALSE)</f>
        <v>WholeSales/Contract</v>
      </c>
      <c r="N5064" s="145" t="s">
        <v>10</v>
      </c>
      <c r="O5064" s="37" t="s">
        <v>216</v>
      </c>
      <c r="P5064" s="141" t="str">
        <f>VLOOKUP(O5064,Stock[],2,FALSE)</f>
        <v>ဒဂုံအရက်သန့်</v>
      </c>
      <c r="Q5064" s="147">
        <f>VLOOKUP(O5064,Stock[],3,FALSE)</f>
        <v>0.64</v>
      </c>
      <c r="R5064" s="147">
        <f>VLOOKUP(O5064,Stock[],4,FALSE)</f>
        <v>14</v>
      </c>
      <c r="S5064" s="146"/>
      <c r="T5064" s="147">
        <f>(DailySales!$S5064/DailySales!$R5064)+DailySales!$U5064</f>
        <v>5</v>
      </c>
      <c r="U5064" s="146">
        <v>5</v>
      </c>
      <c r="V5064" s="148">
        <f>+DailySales!$T5064*DailySales!$R5064</f>
        <v>70</v>
      </c>
      <c r="W5064" s="148">
        <f>+DailySales!$V5064*DailySales!$Q5064</f>
        <v>44.800000000000004</v>
      </c>
      <c r="X5064" s="148">
        <f>VLOOKUP(O5064,Stock[],6,FALSE)</f>
        <v>1330</v>
      </c>
      <c r="Y5064" s="148">
        <f>+DailySales!$V5064*DailySales!$X5064</f>
        <v>93100</v>
      </c>
      <c r="Z5064" s="146"/>
      <c r="AA5064" s="146"/>
      <c r="AB5064" s="146"/>
      <c r="AC5064" s="146"/>
      <c r="AD5064" s="146"/>
      <c r="AE5064" s="149"/>
      <c r="AF5064" s="150"/>
      <c r="AG5064" s="151"/>
      <c r="AH5064" s="150"/>
      <c r="AI5064" s="151"/>
      <c r="AJ5064" s="150">
        <v>46088</v>
      </c>
      <c r="AK5064" s="151">
        <v>93100</v>
      </c>
      <c r="AL5064" s="34"/>
      <c r="AM5064" s="39"/>
      <c r="AN506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65" spans="1:40" ht="19.5" customHeight="1" x14ac:dyDescent="0.25">
      <c r="A5065" s="141">
        <f t="shared" si="978"/>
        <v>2026</v>
      </c>
      <c r="B5065" s="141">
        <f t="shared" si="979"/>
        <v>3</v>
      </c>
      <c r="C5065" s="154">
        <v>46086</v>
      </c>
      <c r="D5065" s="142">
        <f t="shared" ca="1" si="980"/>
        <v>46097</v>
      </c>
      <c r="E5065" s="142" t="str">
        <f t="shared" ca="1" si="981"/>
        <v>0-Months</v>
      </c>
      <c r="F5065" s="142" t="str">
        <f>VLOOKUP(O5065,Stock[],5,FALSE)</f>
        <v>BE</v>
      </c>
      <c r="G5065" s="33" t="s">
        <v>4105</v>
      </c>
      <c r="H5065" s="144"/>
      <c r="I5065" s="34" t="s">
        <v>201</v>
      </c>
      <c r="J5065" s="141" t="str">
        <f>VLOOKUP(I5065,Customers[],2,FALSE)</f>
        <v>ဦးအောင်မိုး(ကောင်းသန့်)</v>
      </c>
      <c r="K5065" s="141" t="str">
        <f>VLOOKUP(I5065,Customers[],4,FALSE)</f>
        <v>Meiktila</v>
      </c>
      <c r="L5065" s="141" t="str">
        <f>VLOOKUP(Table85[[#This Row],[CustomerID]],Table!H:K,3,0)</f>
        <v>မိတ္ထီလာ</v>
      </c>
      <c r="M5065" s="141" t="str">
        <f>VLOOKUP(I5065,Customers[],5,FALSE)</f>
        <v>WholeSales/Contract</v>
      </c>
      <c r="N5065" s="145" t="s">
        <v>10</v>
      </c>
      <c r="O5065" s="37" t="s">
        <v>2120</v>
      </c>
      <c r="P5065" s="141" t="str">
        <f>VLOOKUP(O5065,Stock[],2,FALSE)</f>
        <v>ဇေ အရက်သန့်</v>
      </c>
      <c r="Q5065" s="147">
        <f>VLOOKUP(O5065,Stock[],3,FALSE)</f>
        <v>0.64</v>
      </c>
      <c r="R5065" s="147">
        <f>VLOOKUP(O5065,Stock[],4,FALSE)</f>
        <v>14</v>
      </c>
      <c r="S5065" s="146"/>
      <c r="T5065" s="147">
        <f>(DailySales!$S5065/DailySales!$R5065)+DailySales!$U5065</f>
        <v>5</v>
      </c>
      <c r="U5065" s="146">
        <v>5</v>
      </c>
      <c r="V5065" s="148">
        <f>+DailySales!$T5065*DailySales!$R5065</f>
        <v>70</v>
      </c>
      <c r="W5065" s="148">
        <f>+DailySales!$V5065*DailySales!$Q5065</f>
        <v>44.800000000000004</v>
      </c>
      <c r="X5065" s="148">
        <f>VLOOKUP(O5065,Stock[],6,FALSE)</f>
        <v>1380</v>
      </c>
      <c r="Y5065" s="148">
        <f>+DailySales!$V5065*DailySales!$X5065</f>
        <v>96600</v>
      </c>
      <c r="Z5065" s="146"/>
      <c r="AA5065" s="146"/>
      <c r="AB5065" s="146"/>
      <c r="AC5065" s="146"/>
      <c r="AD5065" s="146"/>
      <c r="AE5065" s="149"/>
      <c r="AF5065" s="150"/>
      <c r="AG5065" s="151"/>
      <c r="AH5065" s="150"/>
      <c r="AI5065" s="151"/>
      <c r="AJ5065" s="150">
        <v>46088</v>
      </c>
      <c r="AK5065" s="151">
        <v>32270</v>
      </c>
      <c r="AL5065" s="34"/>
      <c r="AM5065" s="39"/>
      <c r="AN506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64330</v>
      </c>
    </row>
    <row r="5066" spans="1:40" ht="19.5" customHeight="1" x14ac:dyDescent="0.25">
      <c r="A5066" s="141">
        <f t="shared" si="978"/>
        <v>2026</v>
      </c>
      <c r="B5066" s="141">
        <f t="shared" si="979"/>
        <v>3</v>
      </c>
      <c r="C5066" s="154">
        <v>46087</v>
      </c>
      <c r="D5066" s="142">
        <f t="shared" ca="1" si="980"/>
        <v>46097</v>
      </c>
      <c r="E5066" s="142" t="str">
        <f t="shared" ca="1" si="981"/>
        <v>0-Months</v>
      </c>
      <c r="F5066" s="142" t="str">
        <f>VLOOKUP(O5066,Stock[],5,FALSE)</f>
        <v>BE</v>
      </c>
      <c r="G5066" s="168" t="s">
        <v>4107</v>
      </c>
      <c r="H5066" s="144" t="s">
        <v>283</v>
      </c>
      <c r="I5066" s="145" t="s">
        <v>2015</v>
      </c>
      <c r="J5066" s="141" t="str">
        <f>VLOOKUP(I5066,Customers[],2,FALSE)</f>
        <v>ကိုဆွေကျော်</v>
      </c>
      <c r="K5066" s="141" t="str">
        <f>VLOOKUP(I5066,Customers[],4,FALSE)</f>
        <v>Pyawbwe</v>
      </c>
      <c r="L5066" s="141" t="str">
        <f>VLOOKUP(Table85[[#This Row],[CustomerID]],Table!H:K,3,0)</f>
        <v>‌တောင်းကောက်ရွာ</v>
      </c>
      <c r="M5066" s="141" t="str">
        <f>VLOOKUP(I5066,Customers[],5,FALSE)</f>
        <v>Van-1</v>
      </c>
      <c r="N5066" s="145" t="s">
        <v>9</v>
      </c>
      <c r="O5066" s="146" t="s">
        <v>214</v>
      </c>
      <c r="P5066" s="141" t="str">
        <f>VLOOKUP(O5066,Stock[],2,FALSE)</f>
        <v>ကောင်းကြည်</v>
      </c>
      <c r="Q5066" s="147">
        <f>VLOOKUP(O5066,Stock[],3,FALSE)</f>
        <v>0.64</v>
      </c>
      <c r="R5066" s="147">
        <f>VLOOKUP(O5066,Stock[],4,FALSE)</f>
        <v>14</v>
      </c>
      <c r="S5066" s="146"/>
      <c r="T5066" s="147">
        <f>(DailySales!$S5066/DailySales!$R5066)+DailySales!$U5066</f>
        <v>6</v>
      </c>
      <c r="U5066" s="146">
        <v>6</v>
      </c>
      <c r="V5066" s="148">
        <f>+DailySales!$T5066*DailySales!$R5066</f>
        <v>84</v>
      </c>
      <c r="W5066" s="148">
        <f>+DailySales!$V5066*DailySales!$Q5066</f>
        <v>53.76</v>
      </c>
      <c r="X5066" s="148">
        <f>VLOOKUP(O5066,Stock[],6,FALSE)</f>
        <v>1330</v>
      </c>
      <c r="Y5066" s="148">
        <f>+DailySales!$V5066*DailySales!$X5066</f>
        <v>111720</v>
      </c>
      <c r="Z5066" s="146"/>
      <c r="AA5066" s="146"/>
      <c r="AB5066" s="146"/>
      <c r="AC5066" s="146"/>
      <c r="AD5066" s="146"/>
      <c r="AE5066" s="149">
        <v>2880</v>
      </c>
      <c r="AF5066" s="150">
        <v>46087</v>
      </c>
      <c r="AG5066" s="151">
        <v>114600</v>
      </c>
      <c r="AH5066" s="150"/>
      <c r="AI5066" s="151"/>
      <c r="AJ5066" s="150"/>
      <c r="AK5066" s="151"/>
      <c r="AL5066" s="34"/>
      <c r="AM5066" s="39"/>
      <c r="AN506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67" spans="1:40" ht="19.5" customHeight="1" x14ac:dyDescent="0.25">
      <c r="A5067" s="141">
        <f t="shared" si="978"/>
        <v>2026</v>
      </c>
      <c r="B5067" s="141">
        <f t="shared" si="979"/>
        <v>3</v>
      </c>
      <c r="C5067" s="154">
        <v>46087</v>
      </c>
      <c r="D5067" s="142">
        <f t="shared" ca="1" si="980"/>
        <v>46097</v>
      </c>
      <c r="E5067" s="142" t="str">
        <f t="shared" ca="1" si="981"/>
        <v>0-Months</v>
      </c>
      <c r="F5067" s="142" t="str">
        <f>VLOOKUP(O5067,Stock[],5,FALSE)</f>
        <v>BE</v>
      </c>
      <c r="G5067" s="33" t="s">
        <v>4108</v>
      </c>
      <c r="H5067" s="144" t="s">
        <v>283</v>
      </c>
      <c r="I5067" s="145" t="s">
        <v>643</v>
      </c>
      <c r="J5067" s="141" t="str">
        <f>VLOOKUP(I5067,Customers[],2,FALSE)</f>
        <v>ဒေါ်ခင်မြင့်</v>
      </c>
      <c r="K5067" s="141" t="str">
        <f>VLOOKUP(I5067,Customers[],4,FALSE)</f>
        <v>Meiktila</v>
      </c>
      <c r="L5067" s="141" t="str">
        <f>VLOOKUP(Table85[[#This Row],[CustomerID]],Table!H:K,3,0)</f>
        <v>ကျောက်ကာ</v>
      </c>
      <c r="M5067" s="141" t="str">
        <f>VLOOKUP(I5067,Customers[],5,FALSE)</f>
        <v>Van-2</v>
      </c>
      <c r="N5067" s="145" t="s">
        <v>9</v>
      </c>
      <c r="O5067" s="37" t="s">
        <v>2120</v>
      </c>
      <c r="P5067" s="141" t="str">
        <f>VLOOKUP(O5067,Stock[],2,FALSE)</f>
        <v>ဇေ အရက်သန့်</v>
      </c>
      <c r="Q5067" s="147">
        <f>VLOOKUP(O5067,Stock[],3,FALSE)</f>
        <v>0.64</v>
      </c>
      <c r="R5067" s="147">
        <f>VLOOKUP(O5067,Stock[],4,FALSE)</f>
        <v>14</v>
      </c>
      <c r="S5067" s="146"/>
      <c r="T5067" s="147">
        <f>(DailySales!$S5067/DailySales!$R5067)+DailySales!$U5067</f>
        <v>7</v>
      </c>
      <c r="U5067" s="146">
        <v>7</v>
      </c>
      <c r="V5067" s="148">
        <f>+DailySales!$T5067*DailySales!$R5067</f>
        <v>98</v>
      </c>
      <c r="W5067" s="148">
        <f>+DailySales!$V5067*DailySales!$Q5067</f>
        <v>62.72</v>
      </c>
      <c r="X5067" s="148">
        <f>VLOOKUP(O5067,Stock[],6,FALSE)</f>
        <v>1380</v>
      </c>
      <c r="Y5067" s="148">
        <f>+DailySales!$V5067*DailySales!$X5067</f>
        <v>135240</v>
      </c>
      <c r="Z5067" s="146"/>
      <c r="AA5067" s="146"/>
      <c r="AB5067" s="146"/>
      <c r="AC5067" s="146"/>
      <c r="AD5067" s="146"/>
      <c r="AE5067" s="149">
        <v>3360</v>
      </c>
      <c r="AF5067" s="150">
        <v>46087</v>
      </c>
      <c r="AG5067" s="151">
        <v>138600</v>
      </c>
      <c r="AH5067" s="150"/>
      <c r="AI5067" s="151"/>
      <c r="AJ5067" s="150"/>
      <c r="AK5067" s="151"/>
      <c r="AL5067" s="34"/>
      <c r="AM5067" s="39"/>
      <c r="AN506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68" spans="1:40" ht="19.5" customHeight="1" x14ac:dyDescent="0.25">
      <c r="A5068" s="141">
        <f t="shared" si="978"/>
        <v>2026</v>
      </c>
      <c r="B5068" s="141">
        <f t="shared" si="979"/>
        <v>3</v>
      </c>
      <c r="C5068" s="154">
        <v>46087</v>
      </c>
      <c r="D5068" s="142">
        <f t="shared" ca="1" si="980"/>
        <v>46097</v>
      </c>
      <c r="E5068" s="142" t="str">
        <f t="shared" ca="1" si="981"/>
        <v>0-Months</v>
      </c>
      <c r="F5068" s="142" t="str">
        <f>VLOOKUP(O5068,Stock[],5,FALSE)</f>
        <v>BE</v>
      </c>
      <c r="G5068" s="33" t="s">
        <v>4108</v>
      </c>
      <c r="H5068" s="144" t="s">
        <v>283</v>
      </c>
      <c r="I5068" s="145" t="s">
        <v>643</v>
      </c>
      <c r="J5068" s="141" t="str">
        <f>VLOOKUP(I5068,Customers[],2,FALSE)</f>
        <v>ဒေါ်ခင်မြင့်</v>
      </c>
      <c r="K5068" s="141" t="str">
        <f>VLOOKUP(I5068,Customers[],4,FALSE)</f>
        <v>Meiktila</v>
      </c>
      <c r="L5068" s="141" t="str">
        <f>VLOOKUP(Table85[[#This Row],[CustomerID]],Table!H:K,3,0)</f>
        <v>ကျောက်ကာ</v>
      </c>
      <c r="M5068" s="141" t="str">
        <f>VLOOKUP(I5068,Customers[],5,FALSE)</f>
        <v>Van-2</v>
      </c>
      <c r="N5068" s="145" t="s">
        <v>9</v>
      </c>
      <c r="O5068" s="146" t="s">
        <v>225</v>
      </c>
      <c r="P5068" s="141" t="str">
        <f>VLOOKUP(O5068,Stock[],2,FALSE)</f>
        <v>ချယ်ရီသံပုရာအရက်သန့်ကော် (1Ltr)</v>
      </c>
      <c r="Q5068" s="147">
        <f>VLOOKUP(O5068,Stock[],3,FALSE)</f>
        <v>1</v>
      </c>
      <c r="R5068" s="147">
        <f>VLOOKUP(O5068,Stock[],4,FALSE)</f>
        <v>12</v>
      </c>
      <c r="S5068" s="146"/>
      <c r="T5068" s="147">
        <f>(DailySales!$S5068/DailySales!$R5068)+DailySales!$U5068</f>
        <v>1</v>
      </c>
      <c r="U5068" s="146">
        <v>1</v>
      </c>
      <c r="V5068" s="148">
        <f>+DailySales!$T5068*DailySales!$R5068</f>
        <v>12</v>
      </c>
      <c r="W5068" s="148">
        <f>+DailySales!$V5068*DailySales!$Q5068</f>
        <v>12</v>
      </c>
      <c r="X5068" s="148">
        <f>VLOOKUP(O5068,Stock[],6,FALSE)</f>
        <v>1260</v>
      </c>
      <c r="Y5068" s="148">
        <f>+DailySales!$V5068*DailySales!$X5068</f>
        <v>15120</v>
      </c>
      <c r="Z5068" s="146"/>
      <c r="AA5068" s="146"/>
      <c r="AB5068" s="146"/>
      <c r="AC5068" s="146"/>
      <c r="AD5068" s="146"/>
      <c r="AE5068" s="149">
        <v>380</v>
      </c>
      <c r="AF5068" s="150">
        <v>46087</v>
      </c>
      <c r="AG5068" s="151">
        <v>15500</v>
      </c>
      <c r="AH5068" s="150"/>
      <c r="AI5068" s="151"/>
      <c r="AJ5068" s="150"/>
      <c r="AK5068" s="151"/>
      <c r="AL5068" s="34"/>
      <c r="AM5068" s="39"/>
      <c r="AN506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69" spans="1:40" ht="19.5" customHeight="1" x14ac:dyDescent="0.25">
      <c r="A5069" s="141">
        <f t="shared" si="978"/>
        <v>2026</v>
      </c>
      <c r="B5069" s="141">
        <f t="shared" si="979"/>
        <v>3</v>
      </c>
      <c r="C5069" s="154">
        <v>46087</v>
      </c>
      <c r="D5069" s="142">
        <f t="shared" ca="1" si="980"/>
        <v>46097</v>
      </c>
      <c r="E5069" s="142" t="str">
        <f t="shared" ca="1" si="981"/>
        <v>0-Months</v>
      </c>
      <c r="F5069" s="142" t="str">
        <f>VLOOKUP(O5069,Stock[],5,FALSE)</f>
        <v>BE</v>
      </c>
      <c r="G5069" s="33" t="s">
        <v>4109</v>
      </c>
      <c r="H5069" s="144" t="s">
        <v>283</v>
      </c>
      <c r="I5069" s="145" t="s">
        <v>1030</v>
      </c>
      <c r="J5069" s="141" t="str">
        <f>VLOOKUP(I5069,Customers[],2,FALSE)</f>
        <v>မမိုးမိုးခိုင်</v>
      </c>
      <c r="K5069" s="141" t="str">
        <f>VLOOKUP(I5069,Customers[],4,FALSE)</f>
        <v>Meiktila</v>
      </c>
      <c r="L5069" s="141" t="str">
        <f>VLOOKUP(Table85[[#This Row],[CustomerID]],Table!H:K,3,0)</f>
        <v>ကုက္ကိုကုန်း</v>
      </c>
      <c r="M5069" s="141" t="str">
        <f>VLOOKUP(I5069,Customers[],5,FALSE)</f>
        <v>Van-2</v>
      </c>
      <c r="N5069" s="145" t="s">
        <v>9</v>
      </c>
      <c r="O5069" s="37" t="s">
        <v>2120</v>
      </c>
      <c r="P5069" s="141" t="str">
        <f>VLOOKUP(O5069,Stock[],2,FALSE)</f>
        <v>ဇေ အရက်သန့်</v>
      </c>
      <c r="Q5069" s="147">
        <f>VLOOKUP(O5069,Stock[],3,FALSE)</f>
        <v>0.64</v>
      </c>
      <c r="R5069" s="147">
        <f>VLOOKUP(O5069,Stock[],4,FALSE)</f>
        <v>14</v>
      </c>
      <c r="S5069" s="146"/>
      <c r="T5069" s="147">
        <f>(DailySales!$S5069/DailySales!$R5069)+DailySales!$U5069</f>
        <v>5</v>
      </c>
      <c r="U5069" s="146">
        <v>5</v>
      </c>
      <c r="V5069" s="148">
        <f>+DailySales!$T5069*DailySales!$R5069</f>
        <v>70</v>
      </c>
      <c r="W5069" s="148">
        <f>+DailySales!$V5069*DailySales!$Q5069</f>
        <v>44.800000000000004</v>
      </c>
      <c r="X5069" s="148">
        <f>VLOOKUP(O5069,Stock[],6,FALSE)</f>
        <v>1380</v>
      </c>
      <c r="Y5069" s="148">
        <f>+DailySales!$V5069*DailySales!$X5069</f>
        <v>96600</v>
      </c>
      <c r="Z5069" s="146"/>
      <c r="AA5069" s="146"/>
      <c r="AB5069" s="146"/>
      <c r="AC5069" s="146"/>
      <c r="AD5069" s="146"/>
      <c r="AE5069" s="149">
        <v>2400</v>
      </c>
      <c r="AF5069" s="150">
        <v>46087</v>
      </c>
      <c r="AG5069" s="151">
        <v>99000</v>
      </c>
      <c r="AH5069" s="150"/>
      <c r="AI5069" s="151"/>
      <c r="AJ5069" s="150"/>
      <c r="AK5069" s="151"/>
      <c r="AL5069" s="34"/>
      <c r="AM5069" s="39"/>
      <c r="AN506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70" spans="1:40" ht="19.5" customHeight="1" x14ac:dyDescent="0.25">
      <c r="A5070" s="141">
        <f t="shared" si="978"/>
        <v>2026</v>
      </c>
      <c r="B5070" s="141">
        <f t="shared" si="979"/>
        <v>3</v>
      </c>
      <c r="C5070" s="154">
        <v>46087</v>
      </c>
      <c r="D5070" s="142">
        <f t="shared" ca="1" si="980"/>
        <v>46097</v>
      </c>
      <c r="E5070" s="142" t="str">
        <f t="shared" ca="1" si="981"/>
        <v>0-Months</v>
      </c>
      <c r="F5070" s="142" t="str">
        <f>VLOOKUP(O5070,Stock[],5,FALSE)</f>
        <v>BE</v>
      </c>
      <c r="G5070" s="33" t="s">
        <v>4110</v>
      </c>
      <c r="H5070" s="144" t="s">
        <v>283</v>
      </c>
      <c r="I5070" s="145" t="s">
        <v>645</v>
      </c>
      <c r="J5070" s="141" t="str">
        <f>VLOOKUP(I5070,Customers[],2,FALSE)</f>
        <v>ကိုဌေး</v>
      </c>
      <c r="K5070" s="141" t="str">
        <f>VLOOKUP(I5070,Customers[],4,FALSE)</f>
        <v>Meiktila</v>
      </c>
      <c r="L5070" s="141" t="str">
        <f>VLOOKUP(Table85[[#This Row],[CustomerID]],Table!H:K,3,0)</f>
        <v>ညောင်အိုင့်</v>
      </c>
      <c r="M5070" s="141" t="str">
        <f>VLOOKUP(I5070,Customers[],5,FALSE)</f>
        <v>Van-2</v>
      </c>
      <c r="N5070" s="145" t="s">
        <v>9</v>
      </c>
      <c r="O5070" s="37" t="s">
        <v>2120</v>
      </c>
      <c r="P5070" s="141" t="str">
        <f>VLOOKUP(O5070,Stock[],2,FALSE)</f>
        <v>ဇေ အရက်သန့်</v>
      </c>
      <c r="Q5070" s="147">
        <f>VLOOKUP(O5070,Stock[],3,FALSE)</f>
        <v>0.64</v>
      </c>
      <c r="R5070" s="147">
        <f>VLOOKUP(O5070,Stock[],4,FALSE)</f>
        <v>14</v>
      </c>
      <c r="S5070" s="146"/>
      <c r="T5070" s="147">
        <f>(DailySales!$S5070/DailySales!$R5070)+DailySales!$U5070</f>
        <v>2</v>
      </c>
      <c r="U5070" s="146">
        <v>2</v>
      </c>
      <c r="V5070" s="148">
        <f>+DailySales!$T5070*DailySales!$R5070</f>
        <v>28</v>
      </c>
      <c r="W5070" s="148">
        <f>+DailySales!$V5070*DailySales!$Q5070</f>
        <v>17.920000000000002</v>
      </c>
      <c r="X5070" s="148">
        <f>VLOOKUP(O5070,Stock[],6,FALSE)</f>
        <v>1380</v>
      </c>
      <c r="Y5070" s="148">
        <f>+DailySales!$V5070*DailySales!$X5070</f>
        <v>38640</v>
      </c>
      <c r="Z5070" s="146"/>
      <c r="AA5070" s="146"/>
      <c r="AB5070" s="146"/>
      <c r="AC5070" s="146"/>
      <c r="AD5070" s="146"/>
      <c r="AE5070" s="149">
        <v>960</v>
      </c>
      <c r="AF5070" s="150">
        <v>46087</v>
      </c>
      <c r="AG5070" s="151">
        <v>39600</v>
      </c>
      <c r="AH5070" s="150"/>
      <c r="AI5070" s="151"/>
      <c r="AJ5070" s="150"/>
      <c r="AK5070" s="151"/>
      <c r="AL5070" s="34"/>
      <c r="AM5070" s="39"/>
      <c r="AN507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71" spans="1:40" ht="19.5" customHeight="1" x14ac:dyDescent="0.25">
      <c r="A5071" s="141">
        <f t="shared" ref="A5071:A5078" si="982">YEAR(C5071)</f>
        <v>2026</v>
      </c>
      <c r="B5071" s="141">
        <f t="shared" ref="B5071:B5078" si="983">MONTH(C5071)</f>
        <v>3</v>
      </c>
      <c r="C5071" s="154">
        <v>46087</v>
      </c>
      <c r="D5071" s="142">
        <f t="shared" ref="D5071:D5078" ca="1" si="984">TODAY()</f>
        <v>46097</v>
      </c>
      <c r="E5071" s="142" t="str">
        <f t="shared" ref="E5071:E5078" ca="1" si="985">DATEDIF(C5071,D5071,"M")&amp;"-Months"</f>
        <v>0-Months</v>
      </c>
      <c r="F5071" s="142" t="str">
        <f>VLOOKUP(O5071,Stock[],5,FALSE)</f>
        <v>BE</v>
      </c>
      <c r="G5071" s="33" t="s">
        <v>4110</v>
      </c>
      <c r="H5071" s="144" t="s">
        <v>283</v>
      </c>
      <c r="I5071" s="145" t="s">
        <v>645</v>
      </c>
      <c r="J5071" s="141" t="str">
        <f>VLOOKUP(I5071,Customers[],2,FALSE)</f>
        <v>ကိုဌေး</v>
      </c>
      <c r="K5071" s="141" t="str">
        <f>VLOOKUP(I5071,Customers[],4,FALSE)</f>
        <v>Meiktila</v>
      </c>
      <c r="L5071" s="141" t="str">
        <f>VLOOKUP(Table85[[#This Row],[CustomerID]],Table!H:K,3,0)</f>
        <v>ညောင်အိုင့်</v>
      </c>
      <c r="M5071" s="141" t="str">
        <f>VLOOKUP(I5071,Customers[],5,FALSE)</f>
        <v>Van-2</v>
      </c>
      <c r="N5071" s="145" t="s">
        <v>9</v>
      </c>
      <c r="O5071" s="146" t="s">
        <v>223</v>
      </c>
      <c r="P5071" s="141" t="str">
        <f>VLOOKUP(O5071,Stock[],2,FALSE)</f>
        <v>ချယ်ရီအရက်သန့်ကော် (.6Ltr)</v>
      </c>
      <c r="Q5071" s="147">
        <f>VLOOKUP(O5071,Stock[],3,FALSE)</f>
        <v>0.6</v>
      </c>
      <c r="R5071" s="147">
        <f>VLOOKUP(O5071,Stock[],4,FALSE)</f>
        <v>24</v>
      </c>
      <c r="S5071" s="146"/>
      <c r="T5071" s="147">
        <f>(DailySales!$S5071/DailySales!$R5071)+DailySales!$U5071</f>
        <v>5</v>
      </c>
      <c r="U5071" s="146">
        <v>5</v>
      </c>
      <c r="V5071" s="148">
        <f>+DailySales!$T5071*DailySales!$R5071</f>
        <v>120</v>
      </c>
      <c r="W5071" s="148">
        <f>+DailySales!$V5071*DailySales!$Q5071</f>
        <v>72</v>
      </c>
      <c r="X5071" s="148">
        <f>VLOOKUP(O5071,Stock[],6,FALSE)</f>
        <v>875</v>
      </c>
      <c r="Y5071" s="148">
        <f>+DailySales!$V5071*DailySales!$X5071</f>
        <v>105000</v>
      </c>
      <c r="Z5071" s="146"/>
      <c r="AA5071" s="146"/>
      <c r="AB5071" s="146"/>
      <c r="AC5071" s="146"/>
      <c r="AD5071" s="146"/>
      <c r="AE5071" s="149">
        <v>3000</v>
      </c>
      <c r="AF5071" s="150">
        <v>46087</v>
      </c>
      <c r="AG5071" s="151">
        <v>108000</v>
      </c>
      <c r="AH5071" s="150"/>
      <c r="AI5071" s="151"/>
      <c r="AJ5071" s="150"/>
      <c r="AK5071" s="151"/>
      <c r="AL5071" s="34"/>
      <c r="AM5071" s="39"/>
      <c r="AN507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72" spans="1:40" ht="19.5" customHeight="1" x14ac:dyDescent="0.25">
      <c r="A5072" s="141">
        <f t="shared" si="982"/>
        <v>2026</v>
      </c>
      <c r="B5072" s="141">
        <f t="shared" si="983"/>
        <v>3</v>
      </c>
      <c r="C5072" s="154">
        <v>46087</v>
      </c>
      <c r="D5072" s="142">
        <f t="shared" ca="1" si="984"/>
        <v>46097</v>
      </c>
      <c r="E5072" s="142" t="str">
        <f t="shared" ca="1" si="985"/>
        <v>0-Months</v>
      </c>
      <c r="F5072" s="142" t="str">
        <f>VLOOKUP(O5072,Stock[],5,FALSE)</f>
        <v>BE</v>
      </c>
      <c r="G5072" s="33" t="s">
        <v>4111</v>
      </c>
      <c r="H5072" s="144" t="s">
        <v>283</v>
      </c>
      <c r="I5072" s="145" t="s">
        <v>1032</v>
      </c>
      <c r="J5072" s="141" t="str">
        <f>VLOOKUP(I5072,Customers[],2,FALSE)</f>
        <v>ဦးဝင်းမြင့်</v>
      </c>
      <c r="K5072" s="141" t="str">
        <f>VLOOKUP(I5072,Customers[],4,FALSE)</f>
        <v>Meiktila</v>
      </c>
      <c r="L5072" s="141" t="str">
        <f>VLOOKUP(Table85[[#This Row],[CustomerID]],Table!H:K,3,0)</f>
        <v>ကုက္ကိုကုန်း</v>
      </c>
      <c r="M5072" s="141" t="str">
        <f>VLOOKUP(I5072,Customers[],5,FALSE)</f>
        <v>Van-2</v>
      </c>
      <c r="N5072" s="145" t="s">
        <v>9</v>
      </c>
      <c r="O5072" s="37" t="s">
        <v>2120</v>
      </c>
      <c r="P5072" s="141" t="str">
        <f>VLOOKUP(O5072,Stock[],2,FALSE)</f>
        <v>ဇေ အရက်သန့်</v>
      </c>
      <c r="Q5072" s="147">
        <f>VLOOKUP(O5072,Stock[],3,FALSE)</f>
        <v>0.64</v>
      </c>
      <c r="R5072" s="147">
        <f>VLOOKUP(O5072,Stock[],4,FALSE)</f>
        <v>14</v>
      </c>
      <c r="S5072" s="146"/>
      <c r="T5072" s="147">
        <f>(DailySales!$S5072/DailySales!$R5072)+DailySales!$U5072</f>
        <v>1</v>
      </c>
      <c r="U5072" s="146">
        <v>1</v>
      </c>
      <c r="V5072" s="148">
        <f>+DailySales!$T5072*DailySales!$R5072</f>
        <v>14</v>
      </c>
      <c r="W5072" s="148">
        <f>+DailySales!$V5072*DailySales!$Q5072</f>
        <v>8.9600000000000009</v>
      </c>
      <c r="X5072" s="148">
        <f>VLOOKUP(O5072,Stock[],6,FALSE)</f>
        <v>1380</v>
      </c>
      <c r="Y5072" s="148">
        <f>+DailySales!$V5072*DailySales!$X5072</f>
        <v>19320</v>
      </c>
      <c r="Z5072" s="146"/>
      <c r="AA5072" s="146"/>
      <c r="AB5072" s="146"/>
      <c r="AC5072" s="146"/>
      <c r="AD5072" s="146"/>
      <c r="AE5072" s="149">
        <v>480</v>
      </c>
      <c r="AF5072" s="150">
        <v>46087</v>
      </c>
      <c r="AG5072" s="151">
        <v>19800</v>
      </c>
      <c r="AH5072" s="150"/>
      <c r="AI5072" s="151"/>
      <c r="AJ5072" s="150"/>
      <c r="AK5072" s="151"/>
      <c r="AL5072" s="34"/>
      <c r="AM5072" s="39"/>
      <c r="AN507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73" spans="1:40" ht="19.5" customHeight="1" x14ac:dyDescent="0.25">
      <c r="A5073" s="141">
        <f t="shared" si="982"/>
        <v>2026</v>
      </c>
      <c r="B5073" s="141">
        <f t="shared" si="983"/>
        <v>3</v>
      </c>
      <c r="C5073" s="154">
        <v>46087</v>
      </c>
      <c r="D5073" s="142">
        <f t="shared" ca="1" si="984"/>
        <v>46097</v>
      </c>
      <c r="E5073" s="142" t="str">
        <f t="shared" ca="1" si="985"/>
        <v>0-Months</v>
      </c>
      <c r="F5073" s="142" t="str">
        <f>VLOOKUP(O5073,Stock[],5,FALSE)</f>
        <v>BE</v>
      </c>
      <c r="G5073" s="33" t="s">
        <v>4112</v>
      </c>
      <c r="H5073" s="144" t="s">
        <v>283</v>
      </c>
      <c r="I5073" s="145" t="s">
        <v>647</v>
      </c>
      <c r="J5073" s="141" t="str">
        <f>VLOOKUP(I5073,Customers[],2,FALSE)</f>
        <v>မအေးကြူ</v>
      </c>
      <c r="K5073" s="141" t="str">
        <f>VLOOKUP(I5073,Customers[],4,FALSE)</f>
        <v>Meiktila</v>
      </c>
      <c r="L5073" s="141" t="str">
        <f>VLOOKUP(Table85[[#This Row],[CustomerID]],Table!H:K,3,0)</f>
        <v>ပေါက်တော</v>
      </c>
      <c r="M5073" s="141" t="str">
        <f>VLOOKUP(I5073,Customers[],5,FALSE)</f>
        <v>Van-2</v>
      </c>
      <c r="N5073" s="145" t="s">
        <v>9</v>
      </c>
      <c r="O5073" s="146" t="s">
        <v>1395</v>
      </c>
      <c r="P5073" s="141" t="str">
        <f>VLOOKUP(O5073,Stock[],2,FALSE)</f>
        <v>ရွှေမင်းသားမန်ကျည်းခေါင်ရည်</v>
      </c>
      <c r="Q5073" s="147">
        <f>VLOOKUP(O5073,Stock[],3,FALSE)</f>
        <v>0.64</v>
      </c>
      <c r="R5073" s="147">
        <f>VLOOKUP(O5073,Stock[],4,FALSE)</f>
        <v>14</v>
      </c>
      <c r="S5073" s="146"/>
      <c r="T5073" s="147">
        <f>(DailySales!$S5073/DailySales!$R5073)+DailySales!$U5073</f>
        <v>10</v>
      </c>
      <c r="U5073" s="146">
        <v>10</v>
      </c>
      <c r="V5073" s="148">
        <f>+DailySales!$T5073*DailySales!$R5073</f>
        <v>140</v>
      </c>
      <c r="W5073" s="148">
        <f>+DailySales!$V5073*DailySales!$Q5073</f>
        <v>89.600000000000009</v>
      </c>
      <c r="X5073" s="148">
        <f>VLOOKUP(O5073,Stock[],6,FALSE)</f>
        <v>830</v>
      </c>
      <c r="Y5073" s="148">
        <f>+DailySales!$V5073*DailySales!$X5073</f>
        <v>116200</v>
      </c>
      <c r="Z5073" s="146"/>
      <c r="AA5073" s="146"/>
      <c r="AB5073" s="146"/>
      <c r="AC5073" s="146"/>
      <c r="AD5073" s="146"/>
      <c r="AE5073" s="149">
        <v>3800</v>
      </c>
      <c r="AF5073" s="150">
        <v>46087</v>
      </c>
      <c r="AG5073" s="151">
        <v>120000</v>
      </c>
      <c r="AH5073" s="150"/>
      <c r="AI5073" s="151"/>
      <c r="AJ5073" s="150"/>
      <c r="AK5073" s="151"/>
      <c r="AL5073" s="34"/>
      <c r="AM5073" s="39"/>
      <c r="AN507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74" spans="1:40" ht="19.5" customHeight="1" x14ac:dyDescent="0.25">
      <c r="A5074" s="141">
        <f t="shared" si="982"/>
        <v>2026</v>
      </c>
      <c r="B5074" s="141">
        <f t="shared" si="983"/>
        <v>3</v>
      </c>
      <c r="C5074" s="154">
        <v>46087</v>
      </c>
      <c r="D5074" s="142">
        <f t="shared" ca="1" si="984"/>
        <v>46097</v>
      </c>
      <c r="E5074" s="142" t="str">
        <f t="shared" ca="1" si="985"/>
        <v>0-Months</v>
      </c>
      <c r="F5074" s="142" t="str">
        <f>VLOOKUP(O5074,Stock[],5,FALSE)</f>
        <v>BE</v>
      </c>
      <c r="G5074" s="33" t="s">
        <v>4113</v>
      </c>
      <c r="H5074" s="144" t="s">
        <v>283</v>
      </c>
      <c r="I5074" s="145" t="s">
        <v>1430</v>
      </c>
      <c r="J5074" s="141" t="str">
        <f>VLOOKUP(I5074,Customers[],2,FALSE)</f>
        <v>ကိုထွန်းနိုင်</v>
      </c>
      <c r="K5074" s="141" t="str">
        <f>VLOOKUP(I5074,Customers[],4,FALSE)</f>
        <v>Meiktila</v>
      </c>
      <c r="L5074" s="141" t="str">
        <f>VLOOKUP(Table85[[#This Row],[CustomerID]],Table!H:K,3,0)</f>
        <v>အင်းအုံး</v>
      </c>
      <c r="M5074" s="141" t="str">
        <f>VLOOKUP(I5074,Customers[],5,FALSE)</f>
        <v>Van-2</v>
      </c>
      <c r="N5074" s="145" t="s">
        <v>9</v>
      </c>
      <c r="O5074" s="37" t="s">
        <v>2120</v>
      </c>
      <c r="P5074" s="141" t="str">
        <f>VLOOKUP(O5074,Stock[],2,FALSE)</f>
        <v>ဇေ အရက်သန့်</v>
      </c>
      <c r="Q5074" s="147">
        <f>VLOOKUP(O5074,Stock[],3,FALSE)</f>
        <v>0.64</v>
      </c>
      <c r="R5074" s="147">
        <f>VLOOKUP(O5074,Stock[],4,FALSE)</f>
        <v>14</v>
      </c>
      <c r="S5074" s="146"/>
      <c r="T5074" s="147">
        <f>(DailySales!$S5074/DailySales!$R5074)+DailySales!$U5074</f>
        <v>2</v>
      </c>
      <c r="U5074" s="146">
        <v>2</v>
      </c>
      <c r="V5074" s="148">
        <f>+DailySales!$T5074*DailySales!$R5074</f>
        <v>28</v>
      </c>
      <c r="W5074" s="148">
        <f>+DailySales!$V5074*DailySales!$Q5074</f>
        <v>17.920000000000002</v>
      </c>
      <c r="X5074" s="148">
        <f>VLOOKUP(O5074,Stock[],6,FALSE)</f>
        <v>1380</v>
      </c>
      <c r="Y5074" s="148">
        <f>+DailySales!$V5074*DailySales!$X5074</f>
        <v>38640</v>
      </c>
      <c r="Z5074" s="146"/>
      <c r="AA5074" s="146"/>
      <c r="AB5074" s="146"/>
      <c r="AC5074" s="146"/>
      <c r="AD5074" s="146"/>
      <c r="AE5074" s="149">
        <v>960</v>
      </c>
      <c r="AF5074" s="150">
        <v>46087</v>
      </c>
      <c r="AG5074" s="151">
        <v>39600</v>
      </c>
      <c r="AH5074" s="150"/>
      <c r="AI5074" s="151"/>
      <c r="AJ5074" s="150"/>
      <c r="AK5074" s="151"/>
      <c r="AL5074" s="34"/>
      <c r="AM5074" s="39"/>
      <c r="AN507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75" spans="1:40" ht="19.5" customHeight="1" x14ac:dyDescent="0.25">
      <c r="A5075" s="141">
        <f t="shared" si="982"/>
        <v>2026</v>
      </c>
      <c r="B5075" s="141">
        <f t="shared" si="983"/>
        <v>3</v>
      </c>
      <c r="C5075" s="154">
        <v>46087</v>
      </c>
      <c r="D5075" s="142">
        <f t="shared" ca="1" si="984"/>
        <v>46097</v>
      </c>
      <c r="E5075" s="142" t="str">
        <f t="shared" ca="1" si="985"/>
        <v>0-Months</v>
      </c>
      <c r="F5075" s="142" t="str">
        <f>VLOOKUP(O5075,Stock[],5,FALSE)</f>
        <v>BE</v>
      </c>
      <c r="G5075" s="33" t="s">
        <v>4113</v>
      </c>
      <c r="H5075" s="144" t="s">
        <v>283</v>
      </c>
      <c r="I5075" s="145" t="s">
        <v>1430</v>
      </c>
      <c r="J5075" s="141" t="str">
        <f>VLOOKUP(I5075,Customers[],2,FALSE)</f>
        <v>ကိုထွန်းနိုင်</v>
      </c>
      <c r="K5075" s="141" t="str">
        <f>VLOOKUP(I5075,Customers[],4,FALSE)</f>
        <v>Meiktila</v>
      </c>
      <c r="L5075" s="141" t="str">
        <f>VLOOKUP(Table85[[#This Row],[CustomerID]],Table!H:K,3,0)</f>
        <v>အင်းအုံး</v>
      </c>
      <c r="M5075" s="141" t="str">
        <f>VLOOKUP(I5075,Customers[],5,FALSE)</f>
        <v>Van-2</v>
      </c>
      <c r="N5075" s="145" t="s">
        <v>9</v>
      </c>
      <c r="O5075" s="146" t="s">
        <v>207</v>
      </c>
      <c r="P5075" s="141" t="str">
        <f>VLOOKUP(O5075,Stock[],2,FALSE)</f>
        <v>ရွှေမင်းသားခေါင်ရည်</v>
      </c>
      <c r="Q5075" s="147">
        <f>VLOOKUP(O5075,Stock[],3,FALSE)</f>
        <v>0.64</v>
      </c>
      <c r="R5075" s="147">
        <f>VLOOKUP(O5075,Stock[],4,FALSE)</f>
        <v>24</v>
      </c>
      <c r="S5075" s="146"/>
      <c r="T5075" s="147">
        <f>(DailySales!$S5075/DailySales!$R5075)+DailySales!$U5075</f>
        <v>1</v>
      </c>
      <c r="U5075" s="146">
        <v>1</v>
      </c>
      <c r="V5075" s="148">
        <f>+DailySales!$T5075*DailySales!$R5075</f>
        <v>24</v>
      </c>
      <c r="W5075" s="148">
        <f>+DailySales!$V5075*DailySales!$Q5075</f>
        <v>15.36</v>
      </c>
      <c r="X5075" s="148">
        <f>VLOOKUP(O5075,Stock[],6,FALSE)</f>
        <v>800</v>
      </c>
      <c r="Y5075" s="148">
        <f>+DailySales!$V5075*DailySales!$X5075</f>
        <v>19200</v>
      </c>
      <c r="Z5075" s="146"/>
      <c r="AA5075" s="146"/>
      <c r="AB5075" s="146"/>
      <c r="AC5075" s="146"/>
      <c r="AD5075" s="146"/>
      <c r="AE5075" s="149">
        <v>500</v>
      </c>
      <c r="AF5075" s="150">
        <v>46087</v>
      </c>
      <c r="AG5075" s="151">
        <v>19700</v>
      </c>
      <c r="AH5075" s="150"/>
      <c r="AI5075" s="151"/>
      <c r="AJ5075" s="150"/>
      <c r="AK5075" s="151"/>
      <c r="AL5075" s="34"/>
      <c r="AM5075" s="39"/>
      <c r="AN507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76" spans="1:40" ht="19.5" customHeight="1" x14ac:dyDescent="0.25">
      <c r="A5076" s="32">
        <f>YEAR(C5076)</f>
        <v>2026</v>
      </c>
      <c r="B5076" s="32">
        <f>MONTH(C5076)</f>
        <v>3</v>
      </c>
      <c r="C5076" s="154">
        <v>46087</v>
      </c>
      <c r="D5076" s="57">
        <f ca="1">TODAY()</f>
        <v>46097</v>
      </c>
      <c r="E5076" s="57" t="str">
        <f ca="1">DATEDIF(C5076,D5076,"M")&amp;"-Months"</f>
        <v>0-Months</v>
      </c>
      <c r="F5076" s="57" t="str">
        <f>VLOOKUP(O5076,Stock[],5,FALSE)</f>
        <v>BE</v>
      </c>
      <c r="G5076" s="168" t="s">
        <v>4150</v>
      </c>
      <c r="H5076" s="144" t="s">
        <v>283</v>
      </c>
      <c r="I5076" s="34" t="s">
        <v>2532</v>
      </c>
      <c r="J5076" s="32" t="str">
        <f>VLOOKUP(I5076,Customers[],2,FALSE)</f>
        <v>စစ်ဆေးရေးဂိတ်လက်ဆောင်</v>
      </c>
      <c r="K5076" s="32">
        <f>VLOOKUP(I5076,Customers[],4,FALSE)</f>
        <v>0</v>
      </c>
      <c r="L5076" s="32">
        <f>VLOOKUP(Table85[[#This Row],[CustomerID]],Table!H:K,3,0)</f>
        <v>0</v>
      </c>
      <c r="M5076" s="32">
        <f>VLOOKUP(I5076,Customers[],5,FALSE)</f>
        <v>0</v>
      </c>
      <c r="N5076" s="34" t="s">
        <v>1751</v>
      </c>
      <c r="O5076" s="37" t="s">
        <v>2961</v>
      </c>
      <c r="P5076" s="32" t="str">
        <f>VLOOKUP(O5076,Stock[],2,FALSE)</f>
        <v>လိမ္မော်ဖြူ</v>
      </c>
      <c r="Q5076" s="35">
        <f>VLOOKUP(O5076,Stock[],3,FALSE)</f>
        <v>0.64</v>
      </c>
      <c r="R5076" s="35">
        <f>VLOOKUP(O5076,Stock[],4,FALSE)</f>
        <v>24</v>
      </c>
      <c r="S5076" s="37">
        <v>3</v>
      </c>
      <c r="T5076" s="35">
        <f>(DailySales!$S5076/DailySales!$R5076)+DailySales!$U5076</f>
        <v>0.125</v>
      </c>
      <c r="U5076" s="37"/>
      <c r="V5076" s="36">
        <f>+DailySales!$T5076*DailySales!$R5076</f>
        <v>3</v>
      </c>
      <c r="W5076" s="36">
        <f>+DailySales!$V5076*DailySales!$Q5076</f>
        <v>1.92</v>
      </c>
      <c r="X5076" s="36">
        <f>VLOOKUP(O5076,Stock[],6,FALSE)</f>
        <v>1330</v>
      </c>
      <c r="Y5076" s="36">
        <f>+DailySales!$V5076*DailySales!$X5076</f>
        <v>3990</v>
      </c>
      <c r="Z5076" s="37"/>
      <c r="AA5076" s="37"/>
      <c r="AB5076" s="37"/>
      <c r="AC5076" s="37"/>
      <c r="AD5076" s="37"/>
      <c r="AE5076" s="77"/>
      <c r="AF5076" s="87"/>
      <c r="AG5076" s="39">
        <v>3990</v>
      </c>
      <c r="AH5076" s="87"/>
      <c r="AI5076" s="39"/>
      <c r="AJ5076" s="87"/>
      <c r="AK5076" s="39"/>
      <c r="AL5076" s="34"/>
      <c r="AM5076" s="39"/>
      <c r="AN507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77" spans="1:40" ht="19.5" customHeight="1" x14ac:dyDescent="0.25">
      <c r="A5077" s="141">
        <f t="shared" si="982"/>
        <v>2026</v>
      </c>
      <c r="B5077" s="141">
        <f t="shared" si="983"/>
        <v>3</v>
      </c>
      <c r="C5077" s="154">
        <v>46087</v>
      </c>
      <c r="D5077" s="142">
        <f t="shared" ca="1" si="984"/>
        <v>46097</v>
      </c>
      <c r="E5077" s="142" t="str">
        <f t="shared" ca="1" si="985"/>
        <v>0-Months</v>
      </c>
      <c r="F5077" s="142" t="str">
        <f>VLOOKUP(O5077,Stock[],5,FALSE)</f>
        <v>BE</v>
      </c>
      <c r="G5077" s="33" t="s">
        <v>4114</v>
      </c>
      <c r="H5077" s="144" t="s">
        <v>275</v>
      </c>
      <c r="I5077" s="145" t="s">
        <v>4117</v>
      </c>
      <c r="J5077" s="141" t="str">
        <f>VLOOKUP(I5077,Customers[],2,FALSE)</f>
        <v>ဦးစိန်လင်း</v>
      </c>
      <c r="K5077" s="141" t="str">
        <f>VLOOKUP(I5077,Customers[],4,FALSE)</f>
        <v>Kyukpadaung</v>
      </c>
      <c r="L5077" s="141" t="str">
        <f>VLOOKUP(Table85[[#This Row],[CustomerID]],Table!H:K,3,0)</f>
        <v>ဖက်သန်းတော</v>
      </c>
      <c r="M5077" s="141" t="str">
        <f>VLOOKUP(I5077,Customers[],5,FALSE)</f>
        <v>Van-1</v>
      </c>
      <c r="N5077" s="145" t="s">
        <v>9</v>
      </c>
      <c r="O5077" s="146" t="s">
        <v>205</v>
      </c>
      <c r="P5077" s="141" t="str">
        <f>VLOOKUP(O5077,Stock[],2,FALSE)</f>
        <v>ကောင်းကြည် ကော် 25%  (1Ltr )</v>
      </c>
      <c r="Q5077" s="147">
        <f>VLOOKUP(O5077,Stock[],3,FALSE)</f>
        <v>1</v>
      </c>
      <c r="R5077" s="147">
        <f>VLOOKUP(O5077,Stock[],4,FALSE)</f>
        <v>12</v>
      </c>
      <c r="S5077" s="146"/>
      <c r="T5077" s="147">
        <f>(DailySales!$S5077/DailySales!$R5077)+DailySales!$U5077</f>
        <v>3</v>
      </c>
      <c r="U5077" s="146">
        <v>3</v>
      </c>
      <c r="V5077" s="148">
        <f>+DailySales!$T5077*DailySales!$R5077</f>
        <v>36</v>
      </c>
      <c r="W5077" s="148">
        <f>+DailySales!$V5077*DailySales!$Q5077</f>
        <v>36</v>
      </c>
      <c r="X5077" s="148">
        <f>VLOOKUP(O5077,Stock[],6,FALSE)</f>
        <v>1530</v>
      </c>
      <c r="Y5077" s="148">
        <f>+DailySales!$V5077*DailySales!$X5077</f>
        <v>55080</v>
      </c>
      <c r="Z5077" s="146"/>
      <c r="AA5077" s="146"/>
      <c r="AB5077" s="146"/>
      <c r="AC5077" s="146"/>
      <c r="AD5077" s="146"/>
      <c r="AE5077" s="149">
        <v>1020</v>
      </c>
      <c r="AF5077" s="150">
        <v>46087</v>
      </c>
      <c r="AG5077" s="151">
        <v>56100</v>
      </c>
      <c r="AH5077" s="150"/>
      <c r="AI5077" s="151"/>
      <c r="AJ5077" s="150"/>
      <c r="AK5077" s="151"/>
      <c r="AL5077" s="34"/>
      <c r="AM5077" s="39"/>
      <c r="AN507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78" spans="1:40" ht="19.5" customHeight="1" x14ac:dyDescent="0.25">
      <c r="A5078" s="141">
        <f t="shared" si="982"/>
        <v>2026</v>
      </c>
      <c r="B5078" s="141">
        <f t="shared" si="983"/>
        <v>3</v>
      </c>
      <c r="C5078" s="154">
        <v>46087</v>
      </c>
      <c r="D5078" s="142">
        <f t="shared" ca="1" si="984"/>
        <v>46097</v>
      </c>
      <c r="E5078" s="142" t="str">
        <f t="shared" ca="1" si="985"/>
        <v>0-Months</v>
      </c>
      <c r="F5078" s="142" t="str">
        <f>VLOOKUP(O5078,Stock[],5,FALSE)</f>
        <v>BE</v>
      </c>
      <c r="G5078" s="33" t="s">
        <v>4118</v>
      </c>
      <c r="H5078" s="144" t="s">
        <v>275</v>
      </c>
      <c r="I5078" s="145" t="s">
        <v>4120</v>
      </c>
      <c r="J5078" s="141" t="str">
        <f>VLOOKUP(I5078,Customers[],2,FALSE)</f>
        <v>မခင်ခင်အောင်</v>
      </c>
      <c r="K5078" s="141" t="str">
        <f>VLOOKUP(I5078,Customers[],4,FALSE)</f>
        <v>Kyukpadaung</v>
      </c>
      <c r="L5078" s="141" t="str">
        <f>VLOOKUP(Table85[[#This Row],[CustomerID]],Table!H:K,3,0)</f>
        <v>ဖက်သန်းတော</v>
      </c>
      <c r="M5078" s="141" t="str">
        <f>VLOOKUP(I5078,Customers[],5,FALSE)</f>
        <v>Van-1</v>
      </c>
      <c r="N5078" s="145" t="s">
        <v>9</v>
      </c>
      <c r="O5078" s="146" t="s">
        <v>205</v>
      </c>
      <c r="P5078" s="141" t="str">
        <f>VLOOKUP(O5078,Stock[],2,FALSE)</f>
        <v>ကောင်းကြည် ကော် 25%  (1Ltr )</v>
      </c>
      <c r="Q5078" s="147">
        <f>VLOOKUP(O5078,Stock[],3,FALSE)</f>
        <v>1</v>
      </c>
      <c r="R5078" s="147">
        <f>VLOOKUP(O5078,Stock[],4,FALSE)</f>
        <v>12</v>
      </c>
      <c r="S5078" s="146"/>
      <c r="T5078" s="147">
        <f>(DailySales!$S5078/DailySales!$R5078)+DailySales!$U5078</f>
        <v>2</v>
      </c>
      <c r="U5078" s="146">
        <v>2</v>
      </c>
      <c r="V5078" s="148">
        <f>+DailySales!$T5078*DailySales!$R5078</f>
        <v>24</v>
      </c>
      <c r="W5078" s="148">
        <f>+DailySales!$V5078*DailySales!$Q5078</f>
        <v>24</v>
      </c>
      <c r="X5078" s="148">
        <f>VLOOKUP(O5078,Stock[],6,FALSE)</f>
        <v>1530</v>
      </c>
      <c r="Y5078" s="148">
        <f>+DailySales!$V5078*DailySales!$X5078</f>
        <v>36720</v>
      </c>
      <c r="Z5078" s="146"/>
      <c r="AA5078" s="146"/>
      <c r="AB5078" s="146"/>
      <c r="AC5078" s="146"/>
      <c r="AD5078" s="146"/>
      <c r="AE5078" s="149">
        <v>680</v>
      </c>
      <c r="AF5078" s="150">
        <v>46087</v>
      </c>
      <c r="AG5078" s="151">
        <v>37400</v>
      </c>
      <c r="AH5078" s="150"/>
      <c r="AI5078" s="151"/>
      <c r="AJ5078" s="150"/>
      <c r="AK5078" s="151"/>
      <c r="AL5078" s="34"/>
      <c r="AM5078" s="39"/>
      <c r="AN507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79" spans="1:40" ht="19.5" customHeight="1" x14ac:dyDescent="0.25">
      <c r="A5079" s="141">
        <f t="shared" ref="A5079:A5085" si="986">YEAR(C5079)</f>
        <v>2026</v>
      </c>
      <c r="B5079" s="141">
        <f t="shared" ref="B5079:B5085" si="987">MONTH(C5079)</f>
        <v>3</v>
      </c>
      <c r="C5079" s="154">
        <v>46087</v>
      </c>
      <c r="D5079" s="142">
        <f t="shared" ref="D5079:D5085" ca="1" si="988">TODAY()</f>
        <v>46097</v>
      </c>
      <c r="E5079" s="142" t="str">
        <f t="shared" ref="E5079:E5085" ca="1" si="989">DATEDIF(C5079,D5079,"M")&amp;"-Months"</f>
        <v>0-Months</v>
      </c>
      <c r="F5079" s="142" t="str">
        <f>VLOOKUP(O5079,Stock[],5,FALSE)</f>
        <v>BE</v>
      </c>
      <c r="G5079" s="33" t="s">
        <v>4118</v>
      </c>
      <c r="H5079" s="144" t="s">
        <v>275</v>
      </c>
      <c r="I5079" s="145" t="s">
        <v>4120</v>
      </c>
      <c r="J5079" s="141" t="str">
        <f>VLOOKUP(I5079,Customers[],2,FALSE)</f>
        <v>မခင်ခင်အောင်</v>
      </c>
      <c r="K5079" s="141" t="str">
        <f>VLOOKUP(I5079,Customers[],4,FALSE)</f>
        <v>Kyukpadaung</v>
      </c>
      <c r="L5079" s="141" t="str">
        <f>VLOOKUP(Table85[[#This Row],[CustomerID]],Table!H:K,3,0)</f>
        <v>ဖက်သန်းတော</v>
      </c>
      <c r="M5079" s="141" t="str">
        <f>VLOOKUP(I5079,Customers[],5,FALSE)</f>
        <v>Van-1</v>
      </c>
      <c r="N5079" s="145" t="s">
        <v>9</v>
      </c>
      <c r="O5079" s="146" t="s">
        <v>225</v>
      </c>
      <c r="P5079" s="141" t="str">
        <f>VLOOKUP(O5079,Stock[],2,FALSE)</f>
        <v>ချယ်ရီသံပုရာအရက်သန့်ကော် (1Ltr)</v>
      </c>
      <c r="Q5079" s="147">
        <f>VLOOKUP(O5079,Stock[],3,FALSE)</f>
        <v>1</v>
      </c>
      <c r="R5079" s="147">
        <f>VLOOKUP(O5079,Stock[],4,FALSE)</f>
        <v>12</v>
      </c>
      <c r="S5079" s="146"/>
      <c r="T5079" s="147">
        <f>(DailySales!$S5079/DailySales!$R5079)+DailySales!$U5079</f>
        <v>3</v>
      </c>
      <c r="U5079" s="146">
        <v>3</v>
      </c>
      <c r="V5079" s="148">
        <f>+DailySales!$T5079*DailySales!$R5079</f>
        <v>36</v>
      </c>
      <c r="W5079" s="148">
        <f>+DailySales!$V5079*DailySales!$Q5079</f>
        <v>36</v>
      </c>
      <c r="X5079" s="148">
        <f>VLOOKUP(O5079,Stock[],6,FALSE)</f>
        <v>1260</v>
      </c>
      <c r="Y5079" s="148">
        <f>+DailySales!$V5079*DailySales!$X5079</f>
        <v>45360</v>
      </c>
      <c r="Z5079" s="146"/>
      <c r="AA5079" s="146"/>
      <c r="AB5079" s="146"/>
      <c r="AC5079" s="146"/>
      <c r="AD5079" s="146"/>
      <c r="AE5079" s="149">
        <v>1140</v>
      </c>
      <c r="AF5079" s="150">
        <v>46087</v>
      </c>
      <c r="AG5079" s="151">
        <v>46500</v>
      </c>
      <c r="AH5079" s="150"/>
      <c r="AI5079" s="151"/>
      <c r="AJ5079" s="150"/>
      <c r="AK5079" s="151"/>
      <c r="AL5079" s="34"/>
      <c r="AM5079" s="39"/>
      <c r="AN507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80" spans="1:40" ht="19.5" customHeight="1" x14ac:dyDescent="0.25">
      <c r="A5080" s="141">
        <f t="shared" si="986"/>
        <v>2026</v>
      </c>
      <c r="B5080" s="141">
        <f t="shared" si="987"/>
        <v>3</v>
      </c>
      <c r="C5080" s="154">
        <v>46087</v>
      </c>
      <c r="D5080" s="142">
        <f t="shared" ca="1" si="988"/>
        <v>46097</v>
      </c>
      <c r="E5080" s="142" t="str">
        <f t="shared" ca="1" si="989"/>
        <v>0-Months</v>
      </c>
      <c r="F5080" s="142" t="str">
        <f>VLOOKUP(O5080,Stock[],5,FALSE)</f>
        <v>BE</v>
      </c>
      <c r="G5080" s="33" t="s">
        <v>4118</v>
      </c>
      <c r="H5080" s="144" t="s">
        <v>275</v>
      </c>
      <c r="I5080" s="145" t="s">
        <v>4120</v>
      </c>
      <c r="J5080" s="141" t="str">
        <f>VLOOKUP(I5080,Customers[],2,FALSE)</f>
        <v>မခင်ခင်အောင်</v>
      </c>
      <c r="K5080" s="141" t="str">
        <f>VLOOKUP(I5080,Customers[],4,FALSE)</f>
        <v>Kyukpadaung</v>
      </c>
      <c r="L5080" s="141" t="str">
        <f>VLOOKUP(Table85[[#This Row],[CustomerID]],Table!H:K,3,0)</f>
        <v>ဖက်သန်းတော</v>
      </c>
      <c r="M5080" s="141" t="str">
        <f>VLOOKUP(I5080,Customers[],5,FALSE)</f>
        <v>Van-1</v>
      </c>
      <c r="N5080" s="145" t="s">
        <v>9</v>
      </c>
      <c r="O5080" s="146" t="s">
        <v>223</v>
      </c>
      <c r="P5080" s="141" t="str">
        <f>VLOOKUP(O5080,Stock[],2,FALSE)</f>
        <v>ချယ်ရီအရက်သန့်ကော် (.6Ltr)</v>
      </c>
      <c r="Q5080" s="147">
        <f>VLOOKUP(O5080,Stock[],3,FALSE)</f>
        <v>0.6</v>
      </c>
      <c r="R5080" s="147">
        <f>VLOOKUP(O5080,Stock[],4,FALSE)</f>
        <v>24</v>
      </c>
      <c r="S5080" s="146"/>
      <c r="T5080" s="147">
        <f>(DailySales!$S5080/DailySales!$R5080)+DailySales!$U5080</f>
        <v>2</v>
      </c>
      <c r="U5080" s="146">
        <v>2</v>
      </c>
      <c r="V5080" s="148">
        <f>+DailySales!$T5080*DailySales!$R5080</f>
        <v>48</v>
      </c>
      <c r="W5080" s="148">
        <f>+DailySales!$V5080*DailySales!$Q5080</f>
        <v>28.799999999999997</v>
      </c>
      <c r="X5080" s="148">
        <f>VLOOKUP(O5080,Stock[],6,FALSE)</f>
        <v>875</v>
      </c>
      <c r="Y5080" s="148">
        <f>+DailySales!$V5080*DailySales!$X5080</f>
        <v>42000</v>
      </c>
      <c r="Z5080" s="146"/>
      <c r="AA5080" s="146"/>
      <c r="AB5080" s="146"/>
      <c r="AC5080" s="146"/>
      <c r="AD5080" s="146"/>
      <c r="AE5080" s="149">
        <v>1200</v>
      </c>
      <c r="AF5080" s="150">
        <v>46087</v>
      </c>
      <c r="AG5080" s="151">
        <v>43200</v>
      </c>
      <c r="AH5080" s="150"/>
      <c r="AI5080" s="151"/>
      <c r="AJ5080" s="150"/>
      <c r="AK5080" s="151"/>
      <c r="AL5080" s="34"/>
      <c r="AM5080" s="39"/>
      <c r="AN508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81" spans="1:40" ht="19.5" customHeight="1" x14ac:dyDescent="0.25">
      <c r="A5081" s="141">
        <f t="shared" si="986"/>
        <v>2026</v>
      </c>
      <c r="B5081" s="141">
        <f t="shared" si="987"/>
        <v>3</v>
      </c>
      <c r="C5081" s="154">
        <v>46087</v>
      </c>
      <c r="D5081" s="142">
        <f t="shared" ca="1" si="988"/>
        <v>46097</v>
      </c>
      <c r="E5081" s="142" t="str">
        <f t="shared" ca="1" si="989"/>
        <v>0-Months</v>
      </c>
      <c r="F5081" s="142" t="str">
        <f>VLOOKUP(O5081,Stock[],5,FALSE)</f>
        <v>BE</v>
      </c>
      <c r="G5081" s="33" t="s">
        <v>4121</v>
      </c>
      <c r="H5081" s="144" t="s">
        <v>275</v>
      </c>
      <c r="I5081" s="145" t="s">
        <v>4124</v>
      </c>
      <c r="J5081" s="141" t="str">
        <f>VLOOKUP(I5081,Customers[],2,FALSE)</f>
        <v>မဝေ-3</v>
      </c>
      <c r="K5081" s="141" t="str">
        <f>VLOOKUP(I5081,Customers[],4,FALSE)</f>
        <v>Kyukpadaung</v>
      </c>
      <c r="L5081" s="141" t="str">
        <f>VLOOKUP(Table85[[#This Row],[CustomerID]],Table!H:K,3,0)</f>
        <v>ဖလံတော</v>
      </c>
      <c r="M5081" s="141" t="str">
        <f>VLOOKUP(I5081,Customers[],5,FALSE)</f>
        <v>Van-1</v>
      </c>
      <c r="N5081" s="145" t="s">
        <v>9</v>
      </c>
      <c r="O5081" s="37" t="s">
        <v>2120</v>
      </c>
      <c r="P5081" s="141" t="str">
        <f>VLOOKUP(O5081,Stock[],2,FALSE)</f>
        <v>ဇေ အရက်သန့်</v>
      </c>
      <c r="Q5081" s="147">
        <f>VLOOKUP(O5081,Stock[],3,FALSE)</f>
        <v>0.64</v>
      </c>
      <c r="R5081" s="147">
        <f>VLOOKUP(O5081,Stock[],4,FALSE)</f>
        <v>14</v>
      </c>
      <c r="S5081" s="146"/>
      <c r="T5081" s="147">
        <f>(DailySales!$S5081/DailySales!$R5081)+DailySales!$U5081</f>
        <v>5</v>
      </c>
      <c r="U5081" s="146">
        <v>5</v>
      </c>
      <c r="V5081" s="148">
        <f>+DailySales!$T5081*DailySales!$R5081</f>
        <v>70</v>
      </c>
      <c r="W5081" s="148">
        <f>+DailySales!$V5081*DailySales!$Q5081</f>
        <v>44.800000000000004</v>
      </c>
      <c r="X5081" s="148">
        <f>VLOOKUP(O5081,Stock[],6,FALSE)</f>
        <v>1380</v>
      </c>
      <c r="Y5081" s="148">
        <f>+DailySales!$V5081*DailySales!$X5081</f>
        <v>96600</v>
      </c>
      <c r="Z5081" s="146"/>
      <c r="AA5081" s="146"/>
      <c r="AB5081" s="146"/>
      <c r="AC5081" s="146"/>
      <c r="AD5081" s="146"/>
      <c r="AE5081" s="149">
        <v>1900</v>
      </c>
      <c r="AF5081" s="150">
        <v>46087</v>
      </c>
      <c r="AG5081" s="151">
        <v>98500</v>
      </c>
      <c r="AH5081" s="150"/>
      <c r="AI5081" s="151"/>
      <c r="AJ5081" s="150"/>
      <c r="AK5081" s="151"/>
      <c r="AL5081" s="34"/>
      <c r="AM5081" s="39"/>
      <c r="AN508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82" spans="1:40" ht="19.5" customHeight="1" x14ac:dyDescent="0.25">
      <c r="A5082" s="141">
        <f t="shared" si="986"/>
        <v>2026</v>
      </c>
      <c r="B5082" s="141">
        <f t="shared" si="987"/>
        <v>3</v>
      </c>
      <c r="C5082" s="154">
        <v>46087</v>
      </c>
      <c r="D5082" s="142">
        <f t="shared" ca="1" si="988"/>
        <v>46097</v>
      </c>
      <c r="E5082" s="142" t="str">
        <f t="shared" ca="1" si="989"/>
        <v>0-Months</v>
      </c>
      <c r="F5082" s="142" t="str">
        <f>VLOOKUP(O5082,Stock[],5,FALSE)</f>
        <v>BE</v>
      </c>
      <c r="G5082" s="33" t="s">
        <v>4121</v>
      </c>
      <c r="H5082" s="144" t="s">
        <v>275</v>
      </c>
      <c r="I5082" s="145" t="s">
        <v>4124</v>
      </c>
      <c r="J5082" s="141" t="str">
        <f>VLOOKUP(I5082,Customers[],2,FALSE)</f>
        <v>မဝေ-3</v>
      </c>
      <c r="K5082" s="141" t="str">
        <f>VLOOKUP(I5082,Customers[],4,FALSE)</f>
        <v>Kyukpadaung</v>
      </c>
      <c r="L5082" s="141" t="str">
        <f>VLOOKUP(Table85[[#This Row],[CustomerID]],Table!H:K,3,0)</f>
        <v>ဖလံတော</v>
      </c>
      <c r="M5082" s="141" t="str">
        <f>VLOOKUP(I5082,Customers[],5,FALSE)</f>
        <v>Van-1</v>
      </c>
      <c r="N5082" s="145" t="s">
        <v>9</v>
      </c>
      <c r="O5082" s="37" t="s">
        <v>223</v>
      </c>
      <c r="P5082" s="141" t="str">
        <f>VLOOKUP(O5082,Stock[],2,FALSE)</f>
        <v>ချယ်ရီအရက်သန့်ကော် (.6Ltr)</v>
      </c>
      <c r="Q5082" s="147">
        <f>VLOOKUP(O5082,Stock[],3,FALSE)</f>
        <v>0.6</v>
      </c>
      <c r="R5082" s="147">
        <f>VLOOKUP(O5082,Stock[],4,FALSE)</f>
        <v>24</v>
      </c>
      <c r="S5082" s="146"/>
      <c r="T5082" s="147">
        <f>(DailySales!$S5082/DailySales!$R5082)+DailySales!$U5082</f>
        <v>2</v>
      </c>
      <c r="U5082" s="146">
        <v>2</v>
      </c>
      <c r="V5082" s="148">
        <f>+DailySales!$T5082*DailySales!$R5082</f>
        <v>48</v>
      </c>
      <c r="W5082" s="148">
        <f>+DailySales!$V5082*DailySales!$Q5082</f>
        <v>28.799999999999997</v>
      </c>
      <c r="X5082" s="148">
        <f>VLOOKUP(O5082,Stock[],6,FALSE)</f>
        <v>875</v>
      </c>
      <c r="Y5082" s="148">
        <f>+DailySales!$V5082*DailySales!$X5082</f>
        <v>42000</v>
      </c>
      <c r="Z5082" s="146"/>
      <c r="AA5082" s="146"/>
      <c r="AB5082" s="146"/>
      <c r="AC5082" s="146"/>
      <c r="AD5082" s="146"/>
      <c r="AE5082" s="149">
        <v>1200</v>
      </c>
      <c r="AF5082" s="150">
        <v>46087</v>
      </c>
      <c r="AG5082" s="151">
        <v>43200</v>
      </c>
      <c r="AH5082" s="150"/>
      <c r="AI5082" s="151"/>
      <c r="AJ5082" s="150"/>
      <c r="AK5082" s="151"/>
      <c r="AL5082" s="34"/>
      <c r="AM5082" s="39"/>
      <c r="AN508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83" spans="1:40" ht="19.5" customHeight="1" x14ac:dyDescent="0.25">
      <c r="A5083" s="141">
        <f t="shared" si="986"/>
        <v>2026</v>
      </c>
      <c r="B5083" s="141">
        <f t="shared" si="987"/>
        <v>3</v>
      </c>
      <c r="C5083" s="154">
        <v>46087</v>
      </c>
      <c r="D5083" s="142">
        <f t="shared" ca="1" si="988"/>
        <v>46097</v>
      </c>
      <c r="E5083" s="142" t="str">
        <f t="shared" ca="1" si="989"/>
        <v>0-Months</v>
      </c>
      <c r="F5083" s="142" t="str">
        <f>VLOOKUP(O5083,Stock[],5,FALSE)</f>
        <v>BE</v>
      </c>
      <c r="G5083" s="33" t="s">
        <v>4121</v>
      </c>
      <c r="H5083" s="144" t="s">
        <v>275</v>
      </c>
      <c r="I5083" s="145" t="s">
        <v>4124</v>
      </c>
      <c r="J5083" s="141" t="str">
        <f>VLOOKUP(I5083,Customers[],2,FALSE)</f>
        <v>မဝေ-3</v>
      </c>
      <c r="K5083" s="141" t="str">
        <f>VLOOKUP(I5083,Customers[],4,FALSE)</f>
        <v>Kyukpadaung</v>
      </c>
      <c r="L5083" s="141" t="str">
        <f>VLOOKUP(Table85[[#This Row],[CustomerID]],Table!H:K,3,0)</f>
        <v>ဖလံတော</v>
      </c>
      <c r="M5083" s="141" t="str">
        <f>VLOOKUP(I5083,Customers[],5,FALSE)</f>
        <v>Van-1</v>
      </c>
      <c r="N5083" s="145" t="s">
        <v>9</v>
      </c>
      <c r="O5083" s="146" t="s">
        <v>225</v>
      </c>
      <c r="P5083" s="141" t="str">
        <f>VLOOKUP(O5083,Stock[],2,FALSE)</f>
        <v>ချယ်ရီသံပုရာအရက်သန့်ကော် (1Ltr)</v>
      </c>
      <c r="Q5083" s="147">
        <f>VLOOKUP(O5083,Stock[],3,FALSE)</f>
        <v>1</v>
      </c>
      <c r="R5083" s="147">
        <f>VLOOKUP(O5083,Stock[],4,FALSE)</f>
        <v>12</v>
      </c>
      <c r="S5083" s="146"/>
      <c r="T5083" s="147">
        <f>(DailySales!$S5083/DailySales!$R5083)+DailySales!$U5083</f>
        <v>5</v>
      </c>
      <c r="U5083" s="146">
        <v>5</v>
      </c>
      <c r="V5083" s="148">
        <f>+DailySales!$T5083*DailySales!$R5083</f>
        <v>60</v>
      </c>
      <c r="W5083" s="148">
        <f>+DailySales!$V5083*DailySales!$Q5083</f>
        <v>60</v>
      </c>
      <c r="X5083" s="148">
        <f>VLOOKUP(O5083,Stock[],6,FALSE)</f>
        <v>1260</v>
      </c>
      <c r="Y5083" s="148">
        <f>+DailySales!$V5083*DailySales!$X5083</f>
        <v>75600</v>
      </c>
      <c r="Z5083" s="146"/>
      <c r="AA5083" s="146"/>
      <c r="AB5083" s="146"/>
      <c r="AC5083" s="146"/>
      <c r="AD5083" s="146"/>
      <c r="AE5083" s="149">
        <v>1900</v>
      </c>
      <c r="AF5083" s="150">
        <v>46087</v>
      </c>
      <c r="AG5083" s="151">
        <v>77500</v>
      </c>
      <c r="AH5083" s="150"/>
      <c r="AI5083" s="151"/>
      <c r="AJ5083" s="150"/>
      <c r="AK5083" s="151"/>
      <c r="AL5083" s="34"/>
      <c r="AM5083" s="39"/>
      <c r="AN508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84" spans="1:40" ht="19.5" customHeight="1" x14ac:dyDescent="0.25">
      <c r="A5084" s="141">
        <f t="shared" si="986"/>
        <v>2026</v>
      </c>
      <c r="B5084" s="141">
        <f t="shared" si="987"/>
        <v>3</v>
      </c>
      <c r="C5084" s="154">
        <v>46087</v>
      </c>
      <c r="D5084" s="142">
        <f t="shared" ca="1" si="988"/>
        <v>46097</v>
      </c>
      <c r="E5084" s="142" t="str">
        <f t="shared" ca="1" si="989"/>
        <v>0-Months</v>
      </c>
      <c r="F5084" s="142" t="str">
        <f>VLOOKUP(O5084,Stock[],5,FALSE)</f>
        <v>BE</v>
      </c>
      <c r="G5084" s="33" t="s">
        <v>4121</v>
      </c>
      <c r="H5084" s="144" t="s">
        <v>275</v>
      </c>
      <c r="I5084" s="145" t="s">
        <v>4124</v>
      </c>
      <c r="J5084" s="141" t="str">
        <f>VLOOKUP(I5084,Customers[],2,FALSE)</f>
        <v>မဝေ-3</v>
      </c>
      <c r="K5084" s="141" t="str">
        <f>VLOOKUP(I5084,Customers[],4,FALSE)</f>
        <v>Kyukpadaung</v>
      </c>
      <c r="L5084" s="141" t="str">
        <f>VLOOKUP(Table85[[#This Row],[CustomerID]],Table!H:K,3,0)</f>
        <v>ဖလံတော</v>
      </c>
      <c r="M5084" s="141" t="str">
        <f>VLOOKUP(I5084,Customers[],5,FALSE)</f>
        <v>Van-1</v>
      </c>
      <c r="N5084" s="145" t="s">
        <v>9</v>
      </c>
      <c r="O5084" s="146" t="s">
        <v>205</v>
      </c>
      <c r="P5084" s="141" t="str">
        <f>VLOOKUP(O5084,Stock[],2,FALSE)</f>
        <v>ကောင်းကြည် ကော် 25%  (1Ltr )</v>
      </c>
      <c r="Q5084" s="147">
        <f>VLOOKUP(O5084,Stock[],3,FALSE)</f>
        <v>1</v>
      </c>
      <c r="R5084" s="147">
        <f>VLOOKUP(O5084,Stock[],4,FALSE)</f>
        <v>12</v>
      </c>
      <c r="S5084" s="146"/>
      <c r="T5084" s="147">
        <f>(DailySales!$S5084/DailySales!$R5084)+DailySales!$U5084</f>
        <v>3</v>
      </c>
      <c r="U5084" s="146">
        <v>3</v>
      </c>
      <c r="V5084" s="148">
        <f>+DailySales!$T5084*DailySales!$R5084</f>
        <v>36</v>
      </c>
      <c r="W5084" s="148">
        <f>+DailySales!$V5084*DailySales!$Q5084</f>
        <v>36</v>
      </c>
      <c r="X5084" s="148">
        <f>VLOOKUP(O5084,Stock[],6,FALSE)</f>
        <v>1530</v>
      </c>
      <c r="Y5084" s="148">
        <f>+DailySales!$V5084*DailySales!$X5084</f>
        <v>55080</v>
      </c>
      <c r="Z5084" s="146"/>
      <c r="AA5084" s="146"/>
      <c r="AB5084" s="146"/>
      <c r="AC5084" s="146"/>
      <c r="AD5084" s="146"/>
      <c r="AE5084" s="149">
        <v>1020</v>
      </c>
      <c r="AF5084" s="150">
        <v>46087</v>
      </c>
      <c r="AG5084" s="151">
        <v>56100</v>
      </c>
      <c r="AH5084" s="150"/>
      <c r="AI5084" s="151"/>
      <c r="AJ5084" s="150"/>
      <c r="AK5084" s="151"/>
      <c r="AL5084" s="34"/>
      <c r="AM5084" s="39"/>
      <c r="AN508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85" spans="1:40" ht="19.5" customHeight="1" x14ac:dyDescent="0.25">
      <c r="A5085" s="141">
        <f t="shared" si="986"/>
        <v>2026</v>
      </c>
      <c r="B5085" s="141">
        <f t="shared" si="987"/>
        <v>3</v>
      </c>
      <c r="C5085" s="154">
        <v>46087</v>
      </c>
      <c r="D5085" s="142">
        <f t="shared" ca="1" si="988"/>
        <v>46097</v>
      </c>
      <c r="E5085" s="142" t="str">
        <f t="shared" ca="1" si="989"/>
        <v>0-Months</v>
      </c>
      <c r="F5085" s="142" t="str">
        <f>VLOOKUP(O5085,Stock[],5,FALSE)</f>
        <v>BE</v>
      </c>
      <c r="G5085" s="33" t="s">
        <v>4125</v>
      </c>
      <c r="H5085" s="144" t="s">
        <v>275</v>
      </c>
      <c r="I5085" s="145" t="s">
        <v>332</v>
      </c>
      <c r="J5085" s="141" t="str">
        <f>VLOOKUP(I5085,Customers[],2,FALSE)</f>
        <v>ကိုမာလုံ</v>
      </c>
      <c r="K5085" s="141" t="str">
        <f>VLOOKUP(I5085,Customers[],4,FALSE)</f>
        <v>Kyukpadaung</v>
      </c>
      <c r="L5085" s="141" t="str">
        <f>VLOOKUP(Table85[[#This Row],[CustomerID]],Table!H:K,3,0)</f>
        <v>ရိုးခြား</v>
      </c>
      <c r="M5085" s="141" t="str">
        <f>VLOOKUP(I5085,Customers[],5,FALSE)</f>
        <v>Van-1</v>
      </c>
      <c r="N5085" s="145" t="s">
        <v>9</v>
      </c>
      <c r="O5085" s="37" t="s">
        <v>223</v>
      </c>
      <c r="P5085" s="141" t="str">
        <f>VLOOKUP(O5085,Stock[],2,FALSE)</f>
        <v>ချယ်ရီအရက်သန့်ကော် (.6Ltr)</v>
      </c>
      <c r="Q5085" s="147">
        <f>VLOOKUP(O5085,Stock[],3,FALSE)</f>
        <v>0.6</v>
      </c>
      <c r="R5085" s="147">
        <f>VLOOKUP(O5085,Stock[],4,FALSE)</f>
        <v>24</v>
      </c>
      <c r="S5085" s="146"/>
      <c r="T5085" s="147">
        <f>(DailySales!$S5085/DailySales!$R5085)+DailySales!$U5085</f>
        <v>5</v>
      </c>
      <c r="U5085" s="146">
        <v>5</v>
      </c>
      <c r="V5085" s="148">
        <f>+DailySales!$T5085*DailySales!$R5085</f>
        <v>120</v>
      </c>
      <c r="W5085" s="148">
        <f>+DailySales!$V5085*DailySales!$Q5085</f>
        <v>72</v>
      </c>
      <c r="X5085" s="148">
        <f>VLOOKUP(O5085,Stock[],6,FALSE)</f>
        <v>875</v>
      </c>
      <c r="Y5085" s="148">
        <f>+DailySales!$V5085*DailySales!$X5085</f>
        <v>105000</v>
      </c>
      <c r="Z5085" s="146"/>
      <c r="AA5085" s="146"/>
      <c r="AB5085" s="146"/>
      <c r="AC5085" s="146"/>
      <c r="AD5085" s="146"/>
      <c r="AE5085" s="149">
        <v>3000</v>
      </c>
      <c r="AF5085" s="150">
        <v>46087</v>
      </c>
      <c r="AG5085" s="151">
        <v>108000</v>
      </c>
      <c r="AH5085" s="150"/>
      <c r="AI5085" s="151"/>
      <c r="AJ5085" s="150"/>
      <c r="AK5085" s="151"/>
      <c r="AL5085" s="34"/>
      <c r="AM5085" s="39"/>
      <c r="AN508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86" spans="1:40" ht="19.5" customHeight="1" x14ac:dyDescent="0.25">
      <c r="A5086" s="141">
        <f t="shared" ref="A5086:A5092" si="990">YEAR(C5086)</f>
        <v>2026</v>
      </c>
      <c r="B5086" s="141">
        <f t="shared" ref="B5086:B5092" si="991">MONTH(C5086)</f>
        <v>3</v>
      </c>
      <c r="C5086" s="154">
        <v>46087</v>
      </c>
      <c r="D5086" s="142">
        <f t="shared" ref="D5086:D5092" ca="1" si="992">TODAY()</f>
        <v>46097</v>
      </c>
      <c r="E5086" s="142" t="str">
        <f t="shared" ref="E5086:E5092" ca="1" si="993">DATEDIF(C5086,D5086,"M")&amp;"-Months"</f>
        <v>0-Months</v>
      </c>
      <c r="F5086" s="142" t="str">
        <f>VLOOKUP(O5086,Stock[],5,FALSE)</f>
        <v>BE</v>
      </c>
      <c r="G5086" s="33" t="s">
        <v>4126</v>
      </c>
      <c r="H5086" s="144" t="s">
        <v>275</v>
      </c>
      <c r="I5086" s="145">
        <v>812</v>
      </c>
      <c r="J5086" s="141">
        <f>VLOOKUP(I5086,Customers[],2,FALSE)</f>
        <v>812</v>
      </c>
      <c r="K5086" s="141" t="str">
        <f>VLOOKUP(I5086,Customers[],4,FALSE)</f>
        <v>Kyukpadaung</v>
      </c>
      <c r="L5086" s="141" t="str">
        <f>VLOOKUP(Table85[[#This Row],[CustomerID]],Table!H:K,3,0)</f>
        <v>ရိုးခြား</v>
      </c>
      <c r="M5086" s="141" t="str">
        <f>VLOOKUP(I5086,Customers[],5,FALSE)</f>
        <v>Van-1</v>
      </c>
      <c r="N5086" s="145" t="s">
        <v>9</v>
      </c>
      <c r="O5086" s="37" t="s">
        <v>223</v>
      </c>
      <c r="P5086" s="141" t="str">
        <f>VLOOKUP(O5086,Stock[],2,FALSE)</f>
        <v>ချယ်ရီအရက်သန့်ကော် (.6Ltr)</v>
      </c>
      <c r="Q5086" s="147">
        <f>VLOOKUP(O5086,Stock[],3,FALSE)</f>
        <v>0.6</v>
      </c>
      <c r="R5086" s="147">
        <f>VLOOKUP(O5086,Stock[],4,FALSE)</f>
        <v>24</v>
      </c>
      <c r="S5086" s="146"/>
      <c r="T5086" s="147">
        <f>(DailySales!$S5086/DailySales!$R5086)+DailySales!$U5086</f>
        <v>5</v>
      </c>
      <c r="U5086" s="146">
        <v>5</v>
      </c>
      <c r="V5086" s="148">
        <f>+DailySales!$T5086*DailySales!$R5086</f>
        <v>120</v>
      </c>
      <c r="W5086" s="148">
        <f>+DailySales!$V5086*DailySales!$Q5086</f>
        <v>72</v>
      </c>
      <c r="X5086" s="148">
        <f>VLOOKUP(O5086,Stock[],6,FALSE)</f>
        <v>875</v>
      </c>
      <c r="Y5086" s="148">
        <f>+DailySales!$V5086*DailySales!$X5086</f>
        <v>105000</v>
      </c>
      <c r="Z5086" s="146"/>
      <c r="AA5086" s="146"/>
      <c r="AB5086" s="146"/>
      <c r="AC5086" s="146"/>
      <c r="AD5086" s="146"/>
      <c r="AE5086" s="149">
        <v>3000</v>
      </c>
      <c r="AF5086" s="150">
        <v>46087</v>
      </c>
      <c r="AG5086" s="151">
        <v>108000</v>
      </c>
      <c r="AH5086" s="150"/>
      <c r="AI5086" s="151"/>
      <c r="AJ5086" s="150"/>
      <c r="AK5086" s="151"/>
      <c r="AL5086" s="34"/>
      <c r="AM5086" s="39"/>
      <c r="AN508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87" spans="1:40" ht="19.5" customHeight="1" x14ac:dyDescent="0.25">
      <c r="A5087" s="141">
        <f t="shared" si="990"/>
        <v>2026</v>
      </c>
      <c r="B5087" s="141">
        <f t="shared" si="991"/>
        <v>3</v>
      </c>
      <c r="C5087" s="154">
        <v>46087</v>
      </c>
      <c r="D5087" s="142">
        <f t="shared" ca="1" si="992"/>
        <v>46097</v>
      </c>
      <c r="E5087" s="142" t="str">
        <f t="shared" ca="1" si="993"/>
        <v>0-Months</v>
      </c>
      <c r="F5087" s="142" t="str">
        <f>VLOOKUP(O5087,Stock[],5,FALSE)</f>
        <v>BE</v>
      </c>
      <c r="G5087" s="33" t="s">
        <v>4127</v>
      </c>
      <c r="H5087" s="144" t="s">
        <v>275</v>
      </c>
      <c r="I5087" s="145" t="s">
        <v>333</v>
      </c>
      <c r="J5087" s="141" t="str">
        <f>VLOOKUP(I5087,Customers[],2,FALSE)</f>
        <v>ကိုမတ်ကြီး</v>
      </c>
      <c r="K5087" s="141" t="str">
        <f>VLOOKUP(I5087,Customers[],4,FALSE)</f>
        <v>Kyukpadaung</v>
      </c>
      <c r="L5087" s="141" t="str">
        <f>VLOOKUP(Table85[[#This Row],[CustomerID]],Table!H:K,3,0)</f>
        <v>ကျောက်စစ်ကန်</v>
      </c>
      <c r="M5087" s="141" t="str">
        <f>VLOOKUP(I5087,Customers[],5,FALSE)</f>
        <v>Van-1</v>
      </c>
      <c r="N5087" s="145" t="s">
        <v>9</v>
      </c>
      <c r="O5087" s="146" t="s">
        <v>225</v>
      </c>
      <c r="P5087" s="141" t="str">
        <f>VLOOKUP(O5087,Stock[],2,FALSE)</f>
        <v>ချယ်ရီသံပုရာအရက်သန့်ကော် (1Ltr)</v>
      </c>
      <c r="Q5087" s="147">
        <f>VLOOKUP(O5087,Stock[],3,FALSE)</f>
        <v>1</v>
      </c>
      <c r="R5087" s="147">
        <f>VLOOKUP(O5087,Stock[],4,FALSE)</f>
        <v>12</v>
      </c>
      <c r="S5087" s="146"/>
      <c r="T5087" s="147">
        <f>(DailySales!$S5087/DailySales!$R5087)+DailySales!$U5087</f>
        <v>3</v>
      </c>
      <c r="U5087" s="146">
        <v>3</v>
      </c>
      <c r="V5087" s="148">
        <f>+DailySales!$T5087*DailySales!$R5087</f>
        <v>36</v>
      </c>
      <c r="W5087" s="148">
        <f>+DailySales!$V5087*DailySales!$Q5087</f>
        <v>36</v>
      </c>
      <c r="X5087" s="148">
        <f>VLOOKUP(O5087,Stock[],6,FALSE)</f>
        <v>1260</v>
      </c>
      <c r="Y5087" s="148">
        <f>+DailySales!$V5087*DailySales!$X5087</f>
        <v>45360</v>
      </c>
      <c r="Z5087" s="146"/>
      <c r="AA5087" s="146"/>
      <c r="AB5087" s="146"/>
      <c r="AC5087" s="146"/>
      <c r="AD5087" s="146"/>
      <c r="AE5087" s="149">
        <v>1140</v>
      </c>
      <c r="AF5087" s="150">
        <v>46087</v>
      </c>
      <c r="AG5087" s="151">
        <v>46500</v>
      </c>
      <c r="AH5087" s="150"/>
      <c r="AI5087" s="151"/>
      <c r="AJ5087" s="150"/>
      <c r="AK5087" s="151"/>
      <c r="AL5087" s="34"/>
      <c r="AM5087" s="39"/>
      <c r="AN508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88" spans="1:40" ht="19.5" customHeight="1" x14ac:dyDescent="0.25">
      <c r="A5088" s="141">
        <f t="shared" si="990"/>
        <v>2026</v>
      </c>
      <c r="B5088" s="141">
        <f t="shared" si="991"/>
        <v>3</v>
      </c>
      <c r="C5088" s="154">
        <v>46087</v>
      </c>
      <c r="D5088" s="142">
        <f t="shared" ca="1" si="992"/>
        <v>46097</v>
      </c>
      <c r="E5088" s="142" t="str">
        <f t="shared" ca="1" si="993"/>
        <v>0-Months</v>
      </c>
      <c r="F5088" s="142" t="str">
        <f>VLOOKUP(O5088,Stock[],5,FALSE)</f>
        <v>BE</v>
      </c>
      <c r="G5088" s="33" t="s">
        <v>4128</v>
      </c>
      <c r="H5088" s="144" t="s">
        <v>275</v>
      </c>
      <c r="I5088" s="145" t="s">
        <v>4129</v>
      </c>
      <c r="J5088" s="141" t="str">
        <f>VLOOKUP(I5088,Customers[],2,FALSE)</f>
        <v>ကိုပြေတီအောင်</v>
      </c>
      <c r="K5088" s="141" t="str">
        <f>VLOOKUP(I5088,Customers[],4,FALSE)</f>
        <v>Kyukpadaung</v>
      </c>
      <c r="L5088" s="141" t="str">
        <f>VLOOKUP(Table85[[#This Row],[CustomerID]],Table!H:K,3,0)</f>
        <v>ရေထွက်</v>
      </c>
      <c r="M5088" s="141" t="str">
        <f>VLOOKUP(I5088,Customers[],5,FALSE)</f>
        <v>Van-1</v>
      </c>
      <c r="N5088" s="145" t="s">
        <v>9</v>
      </c>
      <c r="O5088" s="37" t="s">
        <v>223</v>
      </c>
      <c r="P5088" s="141" t="str">
        <f>VLOOKUP(O5088,Stock[],2,FALSE)</f>
        <v>ချယ်ရီအရက်သန့်ကော် (.6Ltr)</v>
      </c>
      <c r="Q5088" s="147">
        <f>VLOOKUP(O5088,Stock[],3,FALSE)</f>
        <v>0.6</v>
      </c>
      <c r="R5088" s="147">
        <f>VLOOKUP(O5088,Stock[],4,FALSE)</f>
        <v>24</v>
      </c>
      <c r="S5088" s="146"/>
      <c r="T5088" s="147">
        <f>(DailySales!$S5088/DailySales!$R5088)+DailySales!$U5088</f>
        <v>2</v>
      </c>
      <c r="U5088" s="146">
        <v>2</v>
      </c>
      <c r="V5088" s="148">
        <f>+DailySales!$T5088*DailySales!$R5088</f>
        <v>48</v>
      </c>
      <c r="W5088" s="148">
        <f>+DailySales!$V5088*DailySales!$Q5088</f>
        <v>28.799999999999997</v>
      </c>
      <c r="X5088" s="148">
        <f>VLOOKUP(O5088,Stock[],6,FALSE)</f>
        <v>875</v>
      </c>
      <c r="Y5088" s="148">
        <f>+DailySales!$V5088*DailySales!$X5088</f>
        <v>42000</v>
      </c>
      <c r="Z5088" s="146"/>
      <c r="AA5088" s="146"/>
      <c r="AB5088" s="146"/>
      <c r="AC5088" s="146"/>
      <c r="AD5088" s="146"/>
      <c r="AE5088" s="149">
        <v>1200</v>
      </c>
      <c r="AF5088" s="150">
        <v>46087</v>
      </c>
      <c r="AG5088" s="151">
        <v>43200</v>
      </c>
      <c r="AH5088" s="150"/>
      <c r="AI5088" s="151"/>
      <c r="AJ5088" s="150"/>
      <c r="AK5088" s="151"/>
      <c r="AL5088" s="34"/>
      <c r="AM5088" s="39"/>
      <c r="AN508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89" spans="1:40" ht="19.5" customHeight="1" x14ac:dyDescent="0.25">
      <c r="A5089" s="141">
        <f t="shared" si="990"/>
        <v>2026</v>
      </c>
      <c r="B5089" s="141">
        <f t="shared" si="991"/>
        <v>3</v>
      </c>
      <c r="C5089" s="154">
        <v>46087</v>
      </c>
      <c r="D5089" s="142">
        <f t="shared" ca="1" si="992"/>
        <v>46097</v>
      </c>
      <c r="E5089" s="142" t="str">
        <f t="shared" ca="1" si="993"/>
        <v>0-Months</v>
      </c>
      <c r="F5089" s="142" t="str">
        <f>VLOOKUP(O5089,Stock[],5,FALSE)</f>
        <v>BE</v>
      </c>
      <c r="G5089" s="33" t="s">
        <v>4128</v>
      </c>
      <c r="H5089" s="144" t="s">
        <v>275</v>
      </c>
      <c r="I5089" s="145" t="s">
        <v>4129</v>
      </c>
      <c r="J5089" s="141" t="str">
        <f>VLOOKUP(I5089,Customers[],2,FALSE)</f>
        <v>ကိုပြေတီအောင်</v>
      </c>
      <c r="K5089" s="141" t="str">
        <f>VLOOKUP(I5089,Customers[],4,FALSE)</f>
        <v>Kyukpadaung</v>
      </c>
      <c r="L5089" s="141" t="str">
        <f>VLOOKUP(Table85[[#This Row],[CustomerID]],Table!H:K,3,0)</f>
        <v>ရေထွက်</v>
      </c>
      <c r="M5089" s="141" t="str">
        <f>VLOOKUP(I5089,Customers[],5,FALSE)</f>
        <v>Van-1</v>
      </c>
      <c r="N5089" s="145" t="s">
        <v>9</v>
      </c>
      <c r="O5089" s="146" t="s">
        <v>225</v>
      </c>
      <c r="P5089" s="141" t="str">
        <f>VLOOKUP(O5089,Stock[],2,FALSE)</f>
        <v>ချယ်ရီသံပုရာအရက်သန့်ကော် (1Ltr)</v>
      </c>
      <c r="Q5089" s="147">
        <f>VLOOKUP(O5089,Stock[],3,FALSE)</f>
        <v>1</v>
      </c>
      <c r="R5089" s="147">
        <f>VLOOKUP(O5089,Stock[],4,FALSE)</f>
        <v>12</v>
      </c>
      <c r="S5089" s="146"/>
      <c r="T5089" s="147">
        <f>(DailySales!$S5089/DailySales!$R5089)+DailySales!$U5089</f>
        <v>3</v>
      </c>
      <c r="U5089" s="146">
        <v>3</v>
      </c>
      <c r="V5089" s="148">
        <f>+DailySales!$T5089*DailySales!$R5089</f>
        <v>36</v>
      </c>
      <c r="W5089" s="148">
        <f>+DailySales!$V5089*DailySales!$Q5089</f>
        <v>36</v>
      </c>
      <c r="X5089" s="148">
        <f>VLOOKUP(O5089,Stock[],6,FALSE)</f>
        <v>1260</v>
      </c>
      <c r="Y5089" s="148">
        <f>+DailySales!$V5089*DailySales!$X5089</f>
        <v>45360</v>
      </c>
      <c r="Z5089" s="146"/>
      <c r="AA5089" s="146"/>
      <c r="AB5089" s="146"/>
      <c r="AC5089" s="146"/>
      <c r="AD5089" s="146"/>
      <c r="AE5089" s="149">
        <v>1140</v>
      </c>
      <c r="AF5089" s="150">
        <v>46087</v>
      </c>
      <c r="AG5089" s="151">
        <v>46500</v>
      </c>
      <c r="AH5089" s="150"/>
      <c r="AI5089" s="151"/>
      <c r="AJ5089" s="150"/>
      <c r="AK5089" s="151"/>
      <c r="AL5089" s="34"/>
      <c r="AM5089" s="39"/>
      <c r="AN508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90" spans="1:40" ht="19.5" customHeight="1" x14ac:dyDescent="0.25">
      <c r="A5090" s="141">
        <f t="shared" si="990"/>
        <v>2026</v>
      </c>
      <c r="B5090" s="141">
        <f t="shared" si="991"/>
        <v>3</v>
      </c>
      <c r="C5090" s="154">
        <v>46087</v>
      </c>
      <c r="D5090" s="142">
        <f t="shared" ca="1" si="992"/>
        <v>46097</v>
      </c>
      <c r="E5090" s="142" t="str">
        <f t="shared" ca="1" si="993"/>
        <v>0-Months</v>
      </c>
      <c r="F5090" s="142" t="str">
        <f>VLOOKUP(O5090,Stock[],5,FALSE)</f>
        <v>BE</v>
      </c>
      <c r="G5090" s="33" t="s">
        <v>4131</v>
      </c>
      <c r="H5090" s="144" t="s">
        <v>275</v>
      </c>
      <c r="I5090" s="145" t="s">
        <v>4133</v>
      </c>
      <c r="J5090" s="141" t="str">
        <f>VLOOKUP(I5090,Customers[],2,FALSE)</f>
        <v>မအေးမြင့်စန်း</v>
      </c>
      <c r="K5090" s="141" t="str">
        <f>VLOOKUP(I5090,Customers[],4,FALSE)</f>
        <v>Kyukpadaung</v>
      </c>
      <c r="L5090" s="141" t="str">
        <f>VLOOKUP(Table85[[#This Row],[CustomerID]],Table!H:K,3,0)</f>
        <v>ကျောက်ခွက်</v>
      </c>
      <c r="M5090" s="141" t="str">
        <f>VLOOKUP(I5090,Customers[],5,FALSE)</f>
        <v>Van-1</v>
      </c>
      <c r="N5090" s="145" t="s">
        <v>9</v>
      </c>
      <c r="O5090" s="37" t="s">
        <v>2120</v>
      </c>
      <c r="P5090" s="141" t="str">
        <f>VLOOKUP(O5090,Stock[],2,FALSE)</f>
        <v>ဇေ အရက်သန့်</v>
      </c>
      <c r="Q5090" s="147">
        <f>VLOOKUP(O5090,Stock[],3,FALSE)</f>
        <v>0.64</v>
      </c>
      <c r="R5090" s="147">
        <f>VLOOKUP(O5090,Stock[],4,FALSE)</f>
        <v>14</v>
      </c>
      <c r="S5090" s="146"/>
      <c r="T5090" s="147">
        <f>(DailySales!$S5090/DailySales!$R5090)+DailySales!$U5090</f>
        <v>15</v>
      </c>
      <c r="U5090" s="146">
        <v>15</v>
      </c>
      <c r="V5090" s="148">
        <f>+DailySales!$T5090*DailySales!$R5090</f>
        <v>210</v>
      </c>
      <c r="W5090" s="148">
        <f>+DailySales!$V5090*DailySales!$Q5090</f>
        <v>134.4</v>
      </c>
      <c r="X5090" s="148">
        <f>VLOOKUP(O5090,Stock[],6,FALSE)</f>
        <v>1380</v>
      </c>
      <c r="Y5090" s="148">
        <f>+DailySales!$V5090*DailySales!$X5090</f>
        <v>289800</v>
      </c>
      <c r="Z5090" s="146"/>
      <c r="AA5090" s="146"/>
      <c r="AB5090" s="146">
        <v>1800</v>
      </c>
      <c r="AC5090" s="146">
        <v>2450</v>
      </c>
      <c r="AD5090" s="146"/>
      <c r="AE5090" s="149">
        <v>5700</v>
      </c>
      <c r="AF5090" s="150">
        <v>46087</v>
      </c>
      <c r="AG5090" s="151">
        <v>291250</v>
      </c>
      <c r="AH5090" s="150"/>
      <c r="AI5090" s="151"/>
      <c r="AJ5090" s="150"/>
      <c r="AK5090" s="151"/>
      <c r="AL5090" s="34"/>
      <c r="AM5090" s="39"/>
      <c r="AN509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91" spans="1:40" ht="19.5" customHeight="1" x14ac:dyDescent="0.25">
      <c r="A5091" s="141">
        <f t="shared" si="990"/>
        <v>2026</v>
      </c>
      <c r="B5091" s="141">
        <f t="shared" si="991"/>
        <v>3</v>
      </c>
      <c r="C5091" s="154">
        <v>46087</v>
      </c>
      <c r="D5091" s="142">
        <f t="shared" ca="1" si="992"/>
        <v>46097</v>
      </c>
      <c r="E5091" s="142" t="str">
        <f t="shared" ca="1" si="993"/>
        <v>0-Months</v>
      </c>
      <c r="F5091" s="142" t="str">
        <f>VLOOKUP(O5091,Stock[],5,FALSE)</f>
        <v>BE</v>
      </c>
      <c r="G5091" s="33" t="s">
        <v>4131</v>
      </c>
      <c r="H5091" s="144" t="s">
        <v>275</v>
      </c>
      <c r="I5091" s="145" t="s">
        <v>4133</v>
      </c>
      <c r="J5091" s="141" t="str">
        <f>VLOOKUP(I5091,Customers[],2,FALSE)</f>
        <v>မအေးမြင့်စန်း</v>
      </c>
      <c r="K5091" s="141" t="str">
        <f>VLOOKUP(I5091,Customers[],4,FALSE)</f>
        <v>Kyukpadaung</v>
      </c>
      <c r="L5091" s="141" t="str">
        <f>VLOOKUP(Table85[[#This Row],[CustomerID]],Table!H:K,3,0)</f>
        <v>ကျောက်ခွက်</v>
      </c>
      <c r="M5091" s="141" t="str">
        <f>VLOOKUP(I5091,Customers[],5,FALSE)</f>
        <v>Van-1</v>
      </c>
      <c r="N5091" s="145" t="s">
        <v>9</v>
      </c>
      <c r="O5091" s="37" t="s">
        <v>214</v>
      </c>
      <c r="P5091" s="141" t="str">
        <f>VLOOKUP(O5091,Stock[],2,FALSE)</f>
        <v>ကောင်းကြည်</v>
      </c>
      <c r="Q5091" s="147">
        <f>VLOOKUP(O5091,Stock[],3,FALSE)</f>
        <v>0.64</v>
      </c>
      <c r="R5091" s="147">
        <f>VLOOKUP(O5091,Stock[],4,FALSE)</f>
        <v>14</v>
      </c>
      <c r="S5091" s="146"/>
      <c r="T5091" s="147">
        <f>(DailySales!$S5091/DailySales!$R5091)+DailySales!$U5091</f>
        <v>25</v>
      </c>
      <c r="U5091" s="146">
        <v>25</v>
      </c>
      <c r="V5091" s="148">
        <f>+DailySales!$T5091*DailySales!$R5091</f>
        <v>350</v>
      </c>
      <c r="W5091" s="148">
        <f>+DailySales!$V5091*DailySales!$Q5091</f>
        <v>224</v>
      </c>
      <c r="X5091" s="148">
        <f>VLOOKUP(O5091,Stock[],6,FALSE)</f>
        <v>1330</v>
      </c>
      <c r="Y5091" s="148">
        <f>+DailySales!$V5091*DailySales!$X5091</f>
        <v>465500</v>
      </c>
      <c r="Z5091" s="146"/>
      <c r="AA5091" s="146"/>
      <c r="AB5091" s="146"/>
      <c r="AC5091" s="146"/>
      <c r="AD5091" s="146"/>
      <c r="AE5091" s="149">
        <v>9500</v>
      </c>
      <c r="AF5091" s="150">
        <v>46087</v>
      </c>
      <c r="AG5091" s="151">
        <v>475000</v>
      </c>
      <c r="AH5091" s="150"/>
      <c r="AI5091" s="151"/>
      <c r="AJ5091" s="150"/>
      <c r="AK5091" s="151"/>
      <c r="AL5091" s="34"/>
      <c r="AM5091" s="39"/>
      <c r="AN509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92" spans="1:40" ht="19.5" customHeight="1" x14ac:dyDescent="0.25">
      <c r="A5092" s="141">
        <f t="shared" si="990"/>
        <v>2026</v>
      </c>
      <c r="B5092" s="141">
        <f t="shared" si="991"/>
        <v>3</v>
      </c>
      <c r="C5092" s="154">
        <v>46087</v>
      </c>
      <c r="D5092" s="142">
        <f t="shared" ca="1" si="992"/>
        <v>46097</v>
      </c>
      <c r="E5092" s="142" t="str">
        <f t="shared" ca="1" si="993"/>
        <v>0-Months</v>
      </c>
      <c r="F5092" s="142" t="str">
        <f>VLOOKUP(O5092,Stock[],5,FALSE)</f>
        <v>BE</v>
      </c>
      <c r="G5092" s="33" t="s">
        <v>4134</v>
      </c>
      <c r="H5092" s="144" t="s">
        <v>275</v>
      </c>
      <c r="I5092" s="145" t="s">
        <v>4136</v>
      </c>
      <c r="J5092" s="141" t="str">
        <f>VLOOKUP(I5092,Customers[],2,FALSE)</f>
        <v>ဒေါ်သန်းအေး</v>
      </c>
      <c r="K5092" s="141" t="str">
        <f>VLOOKUP(I5092,Customers[],4,FALSE)</f>
        <v>Kyukpadaung</v>
      </c>
      <c r="L5092" s="141" t="str">
        <f>VLOOKUP(Table85[[#This Row],[CustomerID]],Table!H:K,3,0)</f>
        <v>ဆည်ကြီး</v>
      </c>
      <c r="M5092" s="141" t="str">
        <f>VLOOKUP(I5092,Customers[],5,FALSE)</f>
        <v>Van-1</v>
      </c>
      <c r="N5092" s="145" t="s">
        <v>9</v>
      </c>
      <c r="O5092" s="37" t="s">
        <v>217</v>
      </c>
      <c r="P5092" s="141" t="str">
        <f>VLOOKUP(O5092,Stock[],2,FALSE)</f>
        <v>လိမ္မော်ဖြူ</v>
      </c>
      <c r="Q5092" s="147">
        <f>VLOOKUP(O5092,Stock[],3,FALSE)</f>
        <v>0.64</v>
      </c>
      <c r="R5092" s="147">
        <f>VLOOKUP(O5092,Stock[],4,FALSE)</f>
        <v>24</v>
      </c>
      <c r="S5092" s="146"/>
      <c r="T5092" s="147">
        <f>(DailySales!$S5092/DailySales!$R5092)+DailySales!$U5092</f>
        <v>15</v>
      </c>
      <c r="U5092" s="146">
        <v>15</v>
      </c>
      <c r="V5092" s="148">
        <f>+DailySales!$T5092*DailySales!$R5092</f>
        <v>360</v>
      </c>
      <c r="W5092" s="148">
        <f>+DailySales!$V5092*DailySales!$Q5092</f>
        <v>230.4</v>
      </c>
      <c r="X5092" s="148">
        <f>VLOOKUP(O5092,Stock[],6,FALSE)</f>
        <v>1330</v>
      </c>
      <c r="Y5092" s="148">
        <f>+DailySales!$V5092*DailySales!$X5092</f>
        <v>478800</v>
      </c>
      <c r="Z5092" s="146"/>
      <c r="AA5092" s="146"/>
      <c r="AB5092" s="146">
        <v>1800</v>
      </c>
      <c r="AC5092" s="146">
        <v>2520</v>
      </c>
      <c r="AD5092" s="146"/>
      <c r="AE5092" s="149">
        <v>8700</v>
      </c>
      <c r="AF5092" s="150">
        <v>46087</v>
      </c>
      <c r="AG5092" s="151">
        <v>483180</v>
      </c>
      <c r="AH5092" s="150"/>
      <c r="AI5092" s="151"/>
      <c r="AJ5092" s="150"/>
      <c r="AK5092" s="151"/>
      <c r="AL5092" s="34"/>
      <c r="AM5092" s="39"/>
      <c r="AN509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93" spans="1:40" ht="19.5" customHeight="1" x14ac:dyDescent="0.25">
      <c r="A5093" s="141">
        <f t="shared" ref="A5093:A5099" si="994">YEAR(C5093)</f>
        <v>2026</v>
      </c>
      <c r="B5093" s="141">
        <f t="shared" ref="B5093:B5099" si="995">MONTH(C5093)</f>
        <v>3</v>
      </c>
      <c r="C5093" s="154">
        <v>46087</v>
      </c>
      <c r="D5093" s="142">
        <f t="shared" ref="D5093:D5099" ca="1" si="996">TODAY()</f>
        <v>46097</v>
      </c>
      <c r="E5093" s="142" t="str">
        <f t="shared" ref="E5093:E5099" ca="1" si="997">DATEDIF(C5093,D5093,"M")&amp;"-Months"</f>
        <v>0-Months</v>
      </c>
      <c r="F5093" s="142" t="str">
        <f>VLOOKUP(O5093,Stock[],5,FALSE)</f>
        <v>BE</v>
      </c>
      <c r="G5093" s="33" t="s">
        <v>4137</v>
      </c>
      <c r="H5093" s="144" t="s">
        <v>275</v>
      </c>
      <c r="I5093" s="145" t="s">
        <v>4138</v>
      </c>
      <c r="J5093" s="141" t="str">
        <f>VLOOKUP(I5093,Customers[],2,FALSE)</f>
        <v>ကိုဇော်မိုး</v>
      </c>
      <c r="K5093" s="141" t="str">
        <f>VLOOKUP(I5093,Customers[],4,FALSE)</f>
        <v>Kyukpadaung</v>
      </c>
      <c r="L5093" s="141" t="str">
        <f>VLOOKUP(Table85[[#This Row],[CustomerID]],Table!H:K,3,0)</f>
        <v>ဆည်ကြီး</v>
      </c>
      <c r="M5093" s="141" t="str">
        <f>VLOOKUP(I5093,Customers[],5,FALSE)</f>
        <v>Van-1</v>
      </c>
      <c r="N5093" s="145" t="s">
        <v>9</v>
      </c>
      <c r="O5093" s="37" t="s">
        <v>217</v>
      </c>
      <c r="P5093" s="141" t="str">
        <f>VLOOKUP(O5093,Stock[],2,FALSE)</f>
        <v>လိမ္မော်ဖြူ</v>
      </c>
      <c r="Q5093" s="147">
        <f>VLOOKUP(O5093,Stock[],3,FALSE)</f>
        <v>0.64</v>
      </c>
      <c r="R5093" s="147">
        <f>VLOOKUP(O5093,Stock[],4,FALSE)</f>
        <v>24</v>
      </c>
      <c r="S5093" s="146"/>
      <c r="T5093" s="147">
        <f>(DailySales!$S5093/DailySales!$R5093)+DailySales!$U5093</f>
        <v>2</v>
      </c>
      <c r="U5093" s="146">
        <v>2</v>
      </c>
      <c r="V5093" s="148">
        <f>+DailySales!$T5093*DailySales!$R5093</f>
        <v>48</v>
      </c>
      <c r="W5093" s="148">
        <f>+DailySales!$V5093*DailySales!$Q5093</f>
        <v>30.72</v>
      </c>
      <c r="X5093" s="148">
        <f>VLOOKUP(O5093,Stock[],6,FALSE)</f>
        <v>1330</v>
      </c>
      <c r="Y5093" s="148">
        <f>+DailySales!$V5093*DailySales!$X5093</f>
        <v>63840</v>
      </c>
      <c r="Z5093" s="146"/>
      <c r="AA5093" s="146"/>
      <c r="AB5093" s="146"/>
      <c r="AC5093" s="146"/>
      <c r="AD5093" s="146"/>
      <c r="AE5093" s="149">
        <v>1160</v>
      </c>
      <c r="AF5093" s="150">
        <v>46087</v>
      </c>
      <c r="AG5093" s="151">
        <v>65000</v>
      </c>
      <c r="AH5093" s="150"/>
      <c r="AI5093" s="151"/>
      <c r="AJ5093" s="150"/>
      <c r="AK5093" s="151"/>
      <c r="AL5093" s="34"/>
      <c r="AM5093" s="39"/>
      <c r="AN509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94" spans="1:40" ht="19.5" customHeight="1" x14ac:dyDescent="0.25">
      <c r="A5094" s="141">
        <f t="shared" si="994"/>
        <v>2026</v>
      </c>
      <c r="B5094" s="141">
        <f t="shared" si="995"/>
        <v>3</v>
      </c>
      <c r="C5094" s="154">
        <v>46087</v>
      </c>
      <c r="D5094" s="142">
        <f t="shared" ca="1" si="996"/>
        <v>46097</v>
      </c>
      <c r="E5094" s="142" t="str">
        <f t="shared" ca="1" si="997"/>
        <v>0-Months</v>
      </c>
      <c r="F5094" s="142" t="str">
        <f>VLOOKUP(O5094,Stock[],5,FALSE)</f>
        <v>BE</v>
      </c>
      <c r="G5094" s="33" t="s">
        <v>4140</v>
      </c>
      <c r="H5094" s="144" t="s">
        <v>275</v>
      </c>
      <c r="I5094" s="145" t="s">
        <v>3783</v>
      </c>
      <c r="J5094" s="141" t="str">
        <f>VLOOKUP(I5094,Customers[],2,FALSE)</f>
        <v>ထိပ်တန်း-2</v>
      </c>
      <c r="K5094" s="141" t="str">
        <f>VLOOKUP(I5094,Customers[],4,FALSE)</f>
        <v>Kyukpadaung</v>
      </c>
      <c r="L5094" s="141" t="str">
        <f>VLOOKUP(Table85[[#This Row],[CustomerID]],Table!H:K,3,0)</f>
        <v>ဖလန်ကန်</v>
      </c>
      <c r="M5094" s="141" t="str">
        <f>VLOOKUP(I5094,Customers[],5,FALSE)</f>
        <v>Van-1</v>
      </c>
      <c r="N5094" s="145" t="s">
        <v>9</v>
      </c>
      <c r="O5094" s="146" t="s">
        <v>205</v>
      </c>
      <c r="P5094" s="141" t="str">
        <f>VLOOKUP(O5094,Stock[],2,FALSE)</f>
        <v>ကောင်းကြည် ကော် 25%  (1Ltr )</v>
      </c>
      <c r="Q5094" s="147">
        <f>VLOOKUP(O5094,Stock[],3,FALSE)</f>
        <v>1</v>
      </c>
      <c r="R5094" s="147">
        <f>VLOOKUP(O5094,Stock[],4,FALSE)</f>
        <v>12</v>
      </c>
      <c r="S5094" s="146"/>
      <c r="T5094" s="147">
        <f>(DailySales!$S5094/DailySales!$R5094)+DailySales!$U5094</f>
        <v>13</v>
      </c>
      <c r="U5094" s="146">
        <v>13</v>
      </c>
      <c r="V5094" s="148">
        <f>+DailySales!$T5094*DailySales!$R5094</f>
        <v>156</v>
      </c>
      <c r="W5094" s="148">
        <f>+DailySales!$V5094*DailySales!$Q5094</f>
        <v>156</v>
      </c>
      <c r="X5094" s="148">
        <f>VLOOKUP(O5094,Stock[],6,FALSE)</f>
        <v>1530</v>
      </c>
      <c r="Y5094" s="148">
        <f>+DailySales!$V5094*DailySales!$X5094</f>
        <v>238680</v>
      </c>
      <c r="Z5094" s="146"/>
      <c r="AA5094" s="146"/>
      <c r="AB5094" s="146"/>
      <c r="AC5094" s="146"/>
      <c r="AD5094" s="146"/>
      <c r="AE5094" s="149">
        <v>4420</v>
      </c>
      <c r="AF5094" s="150">
        <v>46087</v>
      </c>
      <c r="AG5094" s="151">
        <v>243100</v>
      </c>
      <c r="AH5094" s="150"/>
      <c r="AI5094" s="151"/>
      <c r="AJ5094" s="150"/>
      <c r="AK5094" s="151"/>
      <c r="AL5094" s="34"/>
      <c r="AM5094" s="39"/>
      <c r="AN509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95" spans="1:40" ht="19.5" customHeight="1" x14ac:dyDescent="0.25">
      <c r="A5095" s="141">
        <f t="shared" si="994"/>
        <v>2026</v>
      </c>
      <c r="B5095" s="141">
        <f t="shared" si="995"/>
        <v>3</v>
      </c>
      <c r="C5095" s="154">
        <v>46087</v>
      </c>
      <c r="D5095" s="142">
        <f t="shared" ca="1" si="996"/>
        <v>46097</v>
      </c>
      <c r="E5095" s="142" t="str">
        <f t="shared" ca="1" si="997"/>
        <v>0-Months</v>
      </c>
      <c r="F5095" s="142" t="str">
        <f>VLOOKUP(O5095,Stock[],5,FALSE)</f>
        <v>BE</v>
      </c>
      <c r="G5095" s="33" t="s">
        <v>4142</v>
      </c>
      <c r="H5095" s="144" t="s">
        <v>275</v>
      </c>
      <c r="I5095" s="145" t="s">
        <v>4145</v>
      </c>
      <c r="J5095" s="141" t="str">
        <f>VLOOKUP(I5095,Customers[],2,FALSE)</f>
        <v>ကိုမင်းလှ</v>
      </c>
      <c r="K5095" s="141" t="str">
        <f>VLOOKUP(I5095,Customers[],4,FALSE)</f>
        <v>Kyukpadaung</v>
      </c>
      <c r="L5095" s="141" t="str">
        <f>VLOOKUP(Table85[[#This Row],[CustomerID]],Table!H:K,3,0)</f>
        <v>ဖက်သန်းတောင်</v>
      </c>
      <c r="M5095" s="141" t="str">
        <f>VLOOKUP(I5095,Customers[],5,FALSE)</f>
        <v>Van-1</v>
      </c>
      <c r="N5095" s="145" t="s">
        <v>9</v>
      </c>
      <c r="O5095" s="146" t="s">
        <v>205</v>
      </c>
      <c r="P5095" s="141" t="str">
        <f>VLOOKUP(O5095,Stock[],2,FALSE)</f>
        <v>ကောင်းကြည် ကော် 25%  (1Ltr )</v>
      </c>
      <c r="Q5095" s="147">
        <f>VLOOKUP(O5095,Stock[],3,FALSE)</f>
        <v>1</v>
      </c>
      <c r="R5095" s="147">
        <f>VLOOKUP(O5095,Stock[],4,FALSE)</f>
        <v>12</v>
      </c>
      <c r="S5095" s="146"/>
      <c r="T5095" s="147">
        <f>(DailySales!$S5095/DailySales!$R5095)+DailySales!$U5095</f>
        <v>4</v>
      </c>
      <c r="U5095" s="146">
        <v>4</v>
      </c>
      <c r="V5095" s="148">
        <f>+DailySales!$T5095*DailySales!$R5095</f>
        <v>48</v>
      </c>
      <c r="W5095" s="148">
        <f>+DailySales!$V5095*DailySales!$Q5095</f>
        <v>48</v>
      </c>
      <c r="X5095" s="148">
        <f>VLOOKUP(O5095,Stock[],6,FALSE)</f>
        <v>1530</v>
      </c>
      <c r="Y5095" s="148">
        <f>+DailySales!$V5095*DailySales!$X5095</f>
        <v>73440</v>
      </c>
      <c r="Z5095" s="146"/>
      <c r="AA5095" s="146"/>
      <c r="AB5095" s="146"/>
      <c r="AC5095" s="146"/>
      <c r="AD5095" s="146"/>
      <c r="AE5095" s="149">
        <v>1360</v>
      </c>
      <c r="AF5095" s="150">
        <v>46087</v>
      </c>
      <c r="AG5095" s="151">
        <v>74800</v>
      </c>
      <c r="AH5095" s="150"/>
      <c r="AI5095" s="151"/>
      <c r="AJ5095" s="150"/>
      <c r="AK5095" s="151"/>
      <c r="AL5095" s="34"/>
      <c r="AM5095" s="39"/>
      <c r="AN509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96" spans="1:40" ht="19.5" customHeight="1" x14ac:dyDescent="0.25">
      <c r="A5096" s="141">
        <f t="shared" si="994"/>
        <v>2026</v>
      </c>
      <c r="B5096" s="141">
        <f t="shared" si="995"/>
        <v>3</v>
      </c>
      <c r="C5096" s="154">
        <v>46087</v>
      </c>
      <c r="D5096" s="142">
        <f t="shared" ca="1" si="996"/>
        <v>46097</v>
      </c>
      <c r="E5096" s="142" t="str">
        <f t="shared" ca="1" si="997"/>
        <v>0-Months</v>
      </c>
      <c r="F5096" s="142" t="str">
        <f>VLOOKUP(O5096,Stock[],5,FALSE)</f>
        <v>BE</v>
      </c>
      <c r="G5096" s="168" t="s">
        <v>4146</v>
      </c>
      <c r="H5096" s="144" t="s">
        <v>275</v>
      </c>
      <c r="I5096" s="145" t="s">
        <v>4147</v>
      </c>
      <c r="J5096" s="141" t="str">
        <f>VLOOKUP(I5096,Customers[],2,FALSE)</f>
        <v>မညိုစန်း</v>
      </c>
      <c r="K5096" s="141" t="str">
        <f>VLOOKUP(I5096,Customers[],4,FALSE)</f>
        <v>Kyukpadaung</v>
      </c>
      <c r="L5096" s="141" t="str">
        <f>VLOOKUP(Table85[[#This Row],[CustomerID]],Table!H:K,3,0)</f>
        <v>ဖက်သန်းတောင်</v>
      </c>
      <c r="M5096" s="141" t="str">
        <f>VLOOKUP(I5096,Customers[],5,FALSE)</f>
        <v>Van-1</v>
      </c>
      <c r="N5096" s="145" t="s">
        <v>9</v>
      </c>
      <c r="O5096" s="146" t="s">
        <v>225</v>
      </c>
      <c r="P5096" s="141" t="str">
        <f>VLOOKUP(O5096,Stock[],2,FALSE)</f>
        <v>ချယ်ရီသံပုရာအရက်သန့်ကော် (1Ltr)</v>
      </c>
      <c r="Q5096" s="147">
        <f>VLOOKUP(O5096,Stock[],3,FALSE)</f>
        <v>1</v>
      </c>
      <c r="R5096" s="147">
        <f>VLOOKUP(O5096,Stock[],4,FALSE)</f>
        <v>12</v>
      </c>
      <c r="S5096" s="146"/>
      <c r="T5096" s="147">
        <f>(DailySales!$S5096/DailySales!$R5096)+DailySales!$U5096</f>
        <v>3</v>
      </c>
      <c r="U5096" s="146">
        <v>3</v>
      </c>
      <c r="V5096" s="148">
        <f>+DailySales!$T5096*DailySales!$R5096</f>
        <v>36</v>
      </c>
      <c r="W5096" s="148">
        <f>+DailySales!$V5096*DailySales!$Q5096</f>
        <v>36</v>
      </c>
      <c r="X5096" s="148">
        <f>VLOOKUP(O5096,Stock[],6,FALSE)</f>
        <v>1260</v>
      </c>
      <c r="Y5096" s="148">
        <f>+DailySales!$V5096*DailySales!$X5096</f>
        <v>45360</v>
      </c>
      <c r="Z5096" s="146"/>
      <c r="AA5096" s="146"/>
      <c r="AB5096" s="146"/>
      <c r="AC5096" s="146"/>
      <c r="AD5096" s="146"/>
      <c r="AE5096" s="149">
        <v>1140</v>
      </c>
      <c r="AF5096" s="150">
        <v>46087</v>
      </c>
      <c r="AG5096" s="151">
        <v>46500</v>
      </c>
      <c r="AH5096" s="150"/>
      <c r="AI5096" s="151"/>
      <c r="AJ5096" s="150"/>
      <c r="AK5096" s="151"/>
      <c r="AL5096" s="34"/>
      <c r="AM5096" s="39"/>
      <c r="AN509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97" spans="1:40" ht="19.5" customHeight="1" x14ac:dyDescent="0.25">
      <c r="A5097" s="141">
        <f t="shared" si="994"/>
        <v>2026</v>
      </c>
      <c r="B5097" s="141">
        <f t="shared" si="995"/>
        <v>3</v>
      </c>
      <c r="C5097" s="154">
        <v>46087</v>
      </c>
      <c r="D5097" s="142">
        <f t="shared" ca="1" si="996"/>
        <v>46097</v>
      </c>
      <c r="E5097" s="142" t="str">
        <f t="shared" ca="1" si="997"/>
        <v>0-Months</v>
      </c>
      <c r="F5097" s="142" t="str">
        <f>VLOOKUP(O5097,Stock[],5,FALSE)</f>
        <v>BE</v>
      </c>
      <c r="G5097" s="33" t="s">
        <v>4149</v>
      </c>
      <c r="H5097" s="144" t="s">
        <v>275</v>
      </c>
      <c r="I5097" s="34" t="s">
        <v>2532</v>
      </c>
      <c r="J5097" s="141" t="str">
        <f>VLOOKUP(I5097,Customers[],2,FALSE)</f>
        <v>စစ်ဆေးရေးဂိတ်လက်ဆောင်</v>
      </c>
      <c r="K5097" s="141">
        <f>VLOOKUP(I5097,Customers[],4,FALSE)</f>
        <v>0</v>
      </c>
      <c r="L5097" s="141">
        <f>VLOOKUP(Table85[[#This Row],[CustomerID]],Table!H:K,3,0)</f>
        <v>0</v>
      </c>
      <c r="M5097" s="141">
        <f>VLOOKUP(I5097,Customers[],5,FALSE)</f>
        <v>0</v>
      </c>
      <c r="N5097" s="145" t="s">
        <v>1751</v>
      </c>
      <c r="O5097" s="37" t="s">
        <v>217</v>
      </c>
      <c r="P5097" s="141" t="str">
        <f>VLOOKUP(O5097,Stock[],2,FALSE)</f>
        <v>လိမ္မော်ဖြူ</v>
      </c>
      <c r="Q5097" s="147">
        <f>VLOOKUP(O5097,Stock[],3,FALSE)</f>
        <v>0.64</v>
      </c>
      <c r="R5097" s="147">
        <f>VLOOKUP(O5097,Stock[],4,FALSE)</f>
        <v>24</v>
      </c>
      <c r="S5097" s="146">
        <v>13</v>
      </c>
      <c r="T5097" s="147">
        <f>(DailySales!$S5097/DailySales!$R5097)+DailySales!$U5097</f>
        <v>0.54166666666666663</v>
      </c>
      <c r="U5097" s="146"/>
      <c r="V5097" s="148">
        <f>+DailySales!$T5097*DailySales!$R5097</f>
        <v>13</v>
      </c>
      <c r="W5097" s="148">
        <f>+DailySales!$V5097*DailySales!$Q5097</f>
        <v>8.32</v>
      </c>
      <c r="X5097" s="148">
        <f>VLOOKUP(O5097,Stock[],6,FALSE)</f>
        <v>1330</v>
      </c>
      <c r="Y5097" s="148">
        <f>+DailySales!$V5097*DailySales!$X5097</f>
        <v>17290</v>
      </c>
      <c r="Z5097" s="146"/>
      <c r="AA5097" s="146"/>
      <c r="AB5097" s="146"/>
      <c r="AC5097" s="146"/>
      <c r="AD5097" s="146"/>
      <c r="AE5097" s="149"/>
      <c r="AF5097" s="150">
        <v>46087</v>
      </c>
      <c r="AG5097" s="151">
        <v>17290</v>
      </c>
      <c r="AH5097" s="150"/>
      <c r="AI5097" s="151"/>
      <c r="AJ5097" s="150"/>
      <c r="AK5097" s="151"/>
      <c r="AL5097" s="34"/>
      <c r="AM5097" s="39"/>
      <c r="AN509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098" spans="1:40" ht="19.5" customHeight="1" x14ac:dyDescent="0.25">
      <c r="A5098" s="141">
        <f t="shared" si="994"/>
        <v>2026</v>
      </c>
      <c r="B5098" s="141">
        <f t="shared" si="995"/>
        <v>3</v>
      </c>
      <c r="C5098" s="154">
        <v>46087</v>
      </c>
      <c r="D5098" s="142">
        <f t="shared" ca="1" si="996"/>
        <v>46097</v>
      </c>
      <c r="E5098" s="142" t="str">
        <f t="shared" ca="1" si="997"/>
        <v>0-Months</v>
      </c>
      <c r="F5098" s="142" t="str">
        <f>VLOOKUP(O5098,Stock[],5,FALSE)</f>
        <v>BE</v>
      </c>
      <c r="G5098" s="33" t="s">
        <v>4151</v>
      </c>
      <c r="H5098" s="144"/>
      <c r="I5098" s="34" t="s">
        <v>72</v>
      </c>
      <c r="J5098" s="141" t="str">
        <f>VLOOKUP(I5098,Customers[],2,FALSE)</f>
        <v>ဦးကျော်လှ</v>
      </c>
      <c r="K5098" s="141" t="str">
        <f>VLOOKUP(I5098,Customers[],4,FALSE)</f>
        <v>Tharzi</v>
      </c>
      <c r="L5098" s="141" t="str">
        <f>VLOOKUP(Table85[[#This Row],[CustomerID]],Table!H:K,3,0)</f>
        <v>သာစည်</v>
      </c>
      <c r="M5098" s="141" t="str">
        <f>VLOOKUP(I5098,Customers[],5,FALSE)</f>
        <v>WholeSales</v>
      </c>
      <c r="N5098" s="145" t="s">
        <v>10</v>
      </c>
      <c r="O5098" s="37" t="s">
        <v>2120</v>
      </c>
      <c r="P5098" s="141" t="str">
        <f>VLOOKUP(O5098,Stock[],2,FALSE)</f>
        <v>ဇေ အရက်သန့်</v>
      </c>
      <c r="Q5098" s="147">
        <f>VLOOKUP(O5098,Stock[],3,FALSE)</f>
        <v>0.64</v>
      </c>
      <c r="R5098" s="147">
        <f>VLOOKUP(O5098,Stock[],4,FALSE)</f>
        <v>14</v>
      </c>
      <c r="S5098" s="146"/>
      <c r="T5098" s="147">
        <f>(DailySales!$S5098/DailySales!$R5098)+DailySales!$U5098</f>
        <v>10</v>
      </c>
      <c r="U5098" s="146">
        <v>10</v>
      </c>
      <c r="V5098" s="148">
        <f>+DailySales!$T5098*DailySales!$R5098</f>
        <v>140</v>
      </c>
      <c r="W5098" s="148">
        <f>+DailySales!$V5098*DailySales!$Q5098</f>
        <v>89.600000000000009</v>
      </c>
      <c r="X5098" s="148">
        <f>VLOOKUP(O5098,Stock[],6,FALSE)</f>
        <v>1380</v>
      </c>
      <c r="Y5098" s="148">
        <f>+DailySales!$V5098*DailySales!$X5098</f>
        <v>193200</v>
      </c>
      <c r="Z5098" s="146"/>
      <c r="AA5098" s="146"/>
      <c r="AB5098" s="146"/>
      <c r="AC5098" s="146"/>
      <c r="AD5098" s="146"/>
      <c r="AE5098" s="149"/>
      <c r="AF5098" s="150"/>
      <c r="AG5098" s="151"/>
      <c r="AH5098" s="150"/>
      <c r="AI5098" s="151"/>
      <c r="AJ5098" s="150"/>
      <c r="AK5098" s="151"/>
      <c r="AL5098" s="34"/>
      <c r="AM5098" s="39"/>
      <c r="AN509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193200</v>
      </c>
    </row>
    <row r="5099" spans="1:40" ht="19.5" customHeight="1" x14ac:dyDescent="0.25">
      <c r="A5099" s="141">
        <f t="shared" si="994"/>
        <v>2026</v>
      </c>
      <c r="B5099" s="141">
        <f t="shared" si="995"/>
        <v>3</v>
      </c>
      <c r="C5099" s="154">
        <v>46087</v>
      </c>
      <c r="D5099" s="142">
        <f t="shared" ca="1" si="996"/>
        <v>46097</v>
      </c>
      <c r="E5099" s="142" t="str">
        <f t="shared" ca="1" si="997"/>
        <v>0-Months</v>
      </c>
      <c r="F5099" s="142" t="str">
        <f>VLOOKUP(O5099,Stock[],5,FALSE)</f>
        <v>BE</v>
      </c>
      <c r="G5099" s="33" t="s">
        <v>4151</v>
      </c>
      <c r="H5099" s="144"/>
      <c r="I5099" s="34" t="s">
        <v>72</v>
      </c>
      <c r="J5099" s="141" t="str">
        <f>VLOOKUP(I5099,Customers[],2,FALSE)</f>
        <v>ဦးကျော်လှ</v>
      </c>
      <c r="K5099" s="141" t="str">
        <f>VLOOKUP(I5099,Customers[],4,FALSE)</f>
        <v>Tharzi</v>
      </c>
      <c r="L5099" s="141" t="str">
        <f>VLOOKUP(Table85[[#This Row],[CustomerID]],Table!H:K,3,0)</f>
        <v>သာစည်</v>
      </c>
      <c r="M5099" s="141" t="str">
        <f>VLOOKUP(I5099,Customers[],5,FALSE)</f>
        <v>WholeSales</v>
      </c>
      <c r="N5099" s="145" t="s">
        <v>10</v>
      </c>
      <c r="O5099" s="37" t="s">
        <v>217</v>
      </c>
      <c r="P5099" s="141" t="str">
        <f>VLOOKUP(O5099,Stock[],2,FALSE)</f>
        <v>လိမ္မော်ဖြူ</v>
      </c>
      <c r="Q5099" s="147">
        <f>VLOOKUP(O5099,Stock[],3,FALSE)</f>
        <v>0.64</v>
      </c>
      <c r="R5099" s="147">
        <f>VLOOKUP(O5099,Stock[],4,FALSE)</f>
        <v>24</v>
      </c>
      <c r="S5099" s="146"/>
      <c r="T5099" s="147">
        <f>(DailySales!$S5099/DailySales!$R5099)+DailySales!$U5099</f>
        <v>10</v>
      </c>
      <c r="U5099" s="146">
        <v>10</v>
      </c>
      <c r="V5099" s="148">
        <f>+DailySales!$T5099*DailySales!$R5099</f>
        <v>240</v>
      </c>
      <c r="W5099" s="148">
        <f>+DailySales!$V5099*DailySales!$Q5099</f>
        <v>153.6</v>
      </c>
      <c r="X5099" s="148">
        <f>VLOOKUP(O5099,Stock[],6,FALSE)</f>
        <v>1330</v>
      </c>
      <c r="Y5099" s="148">
        <f>+DailySales!$V5099*DailySales!$X5099</f>
        <v>319200</v>
      </c>
      <c r="Z5099" s="146"/>
      <c r="AA5099" s="146"/>
      <c r="AB5099" s="146"/>
      <c r="AC5099" s="146"/>
      <c r="AD5099" s="146"/>
      <c r="AE5099" s="149"/>
      <c r="AF5099" s="150"/>
      <c r="AG5099" s="151"/>
      <c r="AH5099" s="150"/>
      <c r="AI5099" s="151"/>
      <c r="AJ5099" s="150"/>
      <c r="AK5099" s="151"/>
      <c r="AL5099" s="34"/>
      <c r="AM5099" s="39"/>
      <c r="AN509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319200</v>
      </c>
    </row>
    <row r="5100" spans="1:40" ht="19.5" customHeight="1" x14ac:dyDescent="0.25">
      <c r="A5100" s="141">
        <f t="shared" ref="A5100:A5106" si="998">YEAR(C5100)</f>
        <v>2026</v>
      </c>
      <c r="B5100" s="141">
        <f t="shared" ref="B5100:B5106" si="999">MONTH(C5100)</f>
        <v>3</v>
      </c>
      <c r="C5100" s="154">
        <v>46087</v>
      </c>
      <c r="D5100" s="142">
        <f t="shared" ref="D5100:D5106" ca="1" si="1000">TODAY()</f>
        <v>46097</v>
      </c>
      <c r="E5100" s="142" t="str">
        <f t="shared" ref="E5100:E5106" ca="1" si="1001">DATEDIF(C5100,D5100,"M")&amp;"-Months"</f>
        <v>0-Months</v>
      </c>
      <c r="F5100" s="142" t="str">
        <f>VLOOKUP(O5100,Stock[],5,FALSE)</f>
        <v>BE</v>
      </c>
      <c r="G5100" s="33" t="s">
        <v>4151</v>
      </c>
      <c r="H5100" s="144"/>
      <c r="I5100" s="34" t="s">
        <v>72</v>
      </c>
      <c r="J5100" s="141" t="str">
        <f>VLOOKUP(I5100,Customers[],2,FALSE)</f>
        <v>ဦးကျော်လှ</v>
      </c>
      <c r="K5100" s="141" t="str">
        <f>VLOOKUP(I5100,Customers[],4,FALSE)</f>
        <v>Tharzi</v>
      </c>
      <c r="L5100" s="141" t="str">
        <f>VLOOKUP(Table85[[#This Row],[CustomerID]],Table!H:K,3,0)</f>
        <v>သာစည်</v>
      </c>
      <c r="M5100" s="141" t="str">
        <f>VLOOKUP(I5100,Customers[],5,FALSE)</f>
        <v>WholeSales</v>
      </c>
      <c r="N5100" s="145" t="s">
        <v>10</v>
      </c>
      <c r="O5100" s="37" t="s">
        <v>209</v>
      </c>
      <c r="P5100" s="141" t="str">
        <f>VLOOKUP(O5100,Stock[],2,FALSE)</f>
        <v>ဇေယျဝတီ Red</v>
      </c>
      <c r="Q5100" s="147">
        <f>VLOOKUP(O5100,Stock[],3,FALSE)</f>
        <v>0.64</v>
      </c>
      <c r="R5100" s="147">
        <f>VLOOKUP(O5100,Stock[],4,FALSE)</f>
        <v>14</v>
      </c>
      <c r="S5100" s="146"/>
      <c r="T5100" s="147">
        <f>(DailySales!$S5100/DailySales!$R5100)+DailySales!$U5100</f>
        <v>50</v>
      </c>
      <c r="U5100" s="146">
        <v>50</v>
      </c>
      <c r="V5100" s="148">
        <f>+DailySales!$T5100*DailySales!$R5100</f>
        <v>700</v>
      </c>
      <c r="W5100" s="148">
        <f>+DailySales!$V5100*DailySales!$Q5100</f>
        <v>448</v>
      </c>
      <c r="X5100" s="148">
        <f>VLOOKUP(O5100,Stock[],6,FALSE)</f>
        <v>1330</v>
      </c>
      <c r="Y5100" s="148">
        <f>+DailySales!$V5100*DailySales!$X5100</f>
        <v>931000</v>
      </c>
      <c r="Z5100" s="146"/>
      <c r="AA5100" s="146"/>
      <c r="AB5100" s="146"/>
      <c r="AC5100" s="146"/>
      <c r="AD5100" s="146"/>
      <c r="AE5100" s="149"/>
      <c r="AF5100" s="150"/>
      <c r="AG5100" s="151"/>
      <c r="AH5100" s="150"/>
      <c r="AI5100" s="151"/>
      <c r="AJ5100" s="150"/>
      <c r="AK5100" s="151"/>
      <c r="AL5100" s="34"/>
      <c r="AM5100" s="39"/>
      <c r="AN510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931000</v>
      </c>
    </row>
    <row r="5101" spans="1:40" ht="19.5" customHeight="1" x14ac:dyDescent="0.25">
      <c r="A5101" s="141">
        <f t="shared" si="998"/>
        <v>2026</v>
      </c>
      <c r="B5101" s="141">
        <f t="shared" si="999"/>
        <v>3</v>
      </c>
      <c r="C5101" s="154">
        <v>46087</v>
      </c>
      <c r="D5101" s="142">
        <f t="shared" ca="1" si="1000"/>
        <v>46097</v>
      </c>
      <c r="E5101" s="142" t="str">
        <f t="shared" ca="1" si="1001"/>
        <v>0-Months</v>
      </c>
      <c r="F5101" s="142" t="str">
        <f>VLOOKUP(O5101,Stock[],5,FALSE)</f>
        <v>BE</v>
      </c>
      <c r="G5101" s="33" t="s">
        <v>4151</v>
      </c>
      <c r="H5101" s="144"/>
      <c r="I5101" s="34" t="s">
        <v>72</v>
      </c>
      <c r="J5101" s="141" t="str">
        <f>VLOOKUP(I5101,Customers[],2,FALSE)</f>
        <v>ဦးကျော်လှ</v>
      </c>
      <c r="K5101" s="141" t="str">
        <f>VLOOKUP(I5101,Customers[],4,FALSE)</f>
        <v>Tharzi</v>
      </c>
      <c r="L5101" s="141" t="str">
        <f>VLOOKUP(Table85[[#This Row],[CustomerID]],Table!H:K,3,0)</f>
        <v>သာစည်</v>
      </c>
      <c r="M5101" s="141" t="str">
        <f>VLOOKUP(I5101,Customers[],5,FALSE)</f>
        <v>WholeSales</v>
      </c>
      <c r="N5101" s="145" t="s">
        <v>10</v>
      </c>
      <c r="O5101" s="37" t="s">
        <v>214</v>
      </c>
      <c r="P5101" s="141" t="str">
        <f>VLOOKUP(O5101,Stock[],2,FALSE)</f>
        <v>ကောင်းကြည်</v>
      </c>
      <c r="Q5101" s="147">
        <f>VLOOKUP(O5101,Stock[],3,FALSE)</f>
        <v>0.64</v>
      </c>
      <c r="R5101" s="147">
        <f>VLOOKUP(O5101,Stock[],4,FALSE)</f>
        <v>14</v>
      </c>
      <c r="S5101" s="146"/>
      <c r="T5101" s="147">
        <f>(DailySales!$S5101/DailySales!$R5101)+DailySales!$U5101</f>
        <v>10</v>
      </c>
      <c r="U5101" s="146">
        <v>10</v>
      </c>
      <c r="V5101" s="148">
        <f>+DailySales!$T5101*DailySales!$R5101</f>
        <v>140</v>
      </c>
      <c r="W5101" s="148">
        <f>+DailySales!$V5101*DailySales!$Q5101</f>
        <v>89.600000000000009</v>
      </c>
      <c r="X5101" s="148">
        <f>VLOOKUP(O5101,Stock[],6,FALSE)</f>
        <v>1330</v>
      </c>
      <c r="Y5101" s="148">
        <f>+DailySales!$V5101*DailySales!$X5101</f>
        <v>186200</v>
      </c>
      <c r="Z5101" s="146"/>
      <c r="AA5101" s="146"/>
      <c r="AB5101" s="146"/>
      <c r="AC5101" s="146"/>
      <c r="AD5101" s="146"/>
      <c r="AE5101" s="149"/>
      <c r="AF5101" s="150"/>
      <c r="AG5101" s="151"/>
      <c r="AH5101" s="150"/>
      <c r="AI5101" s="151"/>
      <c r="AJ5101" s="150"/>
      <c r="AK5101" s="151"/>
      <c r="AL5101" s="34"/>
      <c r="AM5101" s="39"/>
      <c r="AN510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5102" spans="1:40" ht="19.5" customHeight="1" x14ac:dyDescent="0.25">
      <c r="A5102" s="141">
        <f t="shared" si="998"/>
        <v>2026</v>
      </c>
      <c r="B5102" s="141">
        <f t="shared" si="999"/>
        <v>3</v>
      </c>
      <c r="C5102" s="154">
        <v>46087</v>
      </c>
      <c r="D5102" s="142">
        <f t="shared" ca="1" si="1000"/>
        <v>46097</v>
      </c>
      <c r="E5102" s="142" t="str">
        <f t="shared" ca="1" si="1001"/>
        <v>0-Months</v>
      </c>
      <c r="F5102" s="142" t="str">
        <f>VLOOKUP(O5102,Stock[],5,FALSE)</f>
        <v>BE</v>
      </c>
      <c r="G5102" s="33" t="s">
        <v>4151</v>
      </c>
      <c r="H5102" s="144"/>
      <c r="I5102" s="34" t="s">
        <v>72</v>
      </c>
      <c r="J5102" s="141" t="str">
        <f>VLOOKUP(I5102,Customers[],2,FALSE)</f>
        <v>ဦးကျော်လှ</v>
      </c>
      <c r="K5102" s="141" t="str">
        <f>VLOOKUP(I5102,Customers[],4,FALSE)</f>
        <v>Tharzi</v>
      </c>
      <c r="L5102" s="141" t="str">
        <f>VLOOKUP(Table85[[#This Row],[CustomerID]],Table!H:K,3,0)</f>
        <v>သာစည်</v>
      </c>
      <c r="M5102" s="141" t="str">
        <f>VLOOKUP(I5102,Customers[],5,FALSE)</f>
        <v>WholeSales</v>
      </c>
      <c r="N5102" s="145" t="s">
        <v>10</v>
      </c>
      <c r="O5102" s="37" t="s">
        <v>2465</v>
      </c>
      <c r="P5102" s="141" t="str">
        <f>VLOOKUP(O5102,Stock[],2,FALSE)</f>
        <v>မိုးနဲကွန်ကီး</v>
      </c>
      <c r="Q5102" s="147">
        <f>VLOOKUP(O5102,Stock[],3,FALSE)</f>
        <v>0.64</v>
      </c>
      <c r="R5102" s="147">
        <f>VLOOKUP(O5102,Stock[],4,FALSE)</f>
        <v>14</v>
      </c>
      <c r="S5102" s="146"/>
      <c r="T5102" s="147">
        <f>(DailySales!$S5102/DailySales!$R5102)+DailySales!$U5102</f>
        <v>10</v>
      </c>
      <c r="U5102" s="146">
        <v>10</v>
      </c>
      <c r="V5102" s="148">
        <f>+DailySales!$T5102*DailySales!$R5102</f>
        <v>140</v>
      </c>
      <c r="W5102" s="148">
        <f>+DailySales!$V5102*DailySales!$Q5102</f>
        <v>89.600000000000009</v>
      </c>
      <c r="X5102" s="148">
        <f>VLOOKUP(O5102,Stock[],6,FALSE)</f>
        <v>1700</v>
      </c>
      <c r="Y5102" s="148">
        <f>+DailySales!$V5102*DailySales!$X5102</f>
        <v>238000</v>
      </c>
      <c r="Z5102" s="146"/>
      <c r="AA5102" s="146"/>
      <c r="AB5102" s="146"/>
      <c r="AC5102" s="146"/>
      <c r="AD5102" s="146"/>
      <c r="AE5102" s="149"/>
      <c r="AF5102" s="150"/>
      <c r="AG5102" s="151"/>
      <c r="AH5102" s="150"/>
      <c r="AI5102" s="151"/>
      <c r="AJ5102" s="150"/>
      <c r="AK5102" s="151"/>
      <c r="AL5102" s="34"/>
      <c r="AM5102" s="39"/>
      <c r="AN510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238000</v>
      </c>
    </row>
    <row r="5103" spans="1:40" ht="19.5" customHeight="1" x14ac:dyDescent="0.25">
      <c r="A5103" s="141">
        <f t="shared" si="998"/>
        <v>2026</v>
      </c>
      <c r="B5103" s="141">
        <f t="shared" si="999"/>
        <v>3</v>
      </c>
      <c r="C5103" s="154">
        <v>46087</v>
      </c>
      <c r="D5103" s="142">
        <f t="shared" ca="1" si="1000"/>
        <v>46097</v>
      </c>
      <c r="E5103" s="142" t="str">
        <f t="shared" ca="1" si="1001"/>
        <v>0-Months</v>
      </c>
      <c r="F5103" s="142" t="str">
        <f>VLOOKUP(O5103,Stock[],5,FALSE)</f>
        <v>BE</v>
      </c>
      <c r="G5103" s="33" t="s">
        <v>4152</v>
      </c>
      <c r="H5103" s="144"/>
      <c r="I5103" s="34" t="s">
        <v>240</v>
      </c>
      <c r="J5103" s="141" t="str">
        <f>VLOOKUP(I5103,Customers[],2,FALSE)</f>
        <v>လွင်</v>
      </c>
      <c r="K5103" s="141" t="str">
        <f>VLOOKUP(I5103,Customers[],4,FALSE)</f>
        <v>Kyukpadaung</v>
      </c>
      <c r="L5103" s="141" t="str">
        <f>VLOOKUP(Table85[[#This Row],[CustomerID]],Table!H:K,3,0)</f>
        <v>ကျောက်ပန်းတောင်း</v>
      </c>
      <c r="M5103" s="141" t="str">
        <f>VLOOKUP(I5103,Customers[],5,FALSE)</f>
        <v>WholeSales/Contract</v>
      </c>
      <c r="N5103" s="145" t="s">
        <v>10</v>
      </c>
      <c r="O5103" s="37" t="s">
        <v>2465</v>
      </c>
      <c r="P5103" s="141" t="str">
        <f>VLOOKUP(O5103,Stock[],2,FALSE)</f>
        <v>မိုးနဲကွန်ကီး</v>
      </c>
      <c r="Q5103" s="147">
        <f>VLOOKUP(O5103,Stock[],3,FALSE)</f>
        <v>0.64</v>
      </c>
      <c r="R5103" s="147">
        <f>VLOOKUP(O5103,Stock[],4,FALSE)</f>
        <v>14</v>
      </c>
      <c r="S5103" s="146"/>
      <c r="T5103" s="147">
        <f>(DailySales!$S5103/DailySales!$R5103)+DailySales!$U5103</f>
        <v>30</v>
      </c>
      <c r="U5103" s="146">
        <v>30</v>
      </c>
      <c r="V5103" s="148">
        <f>+DailySales!$T5103*DailySales!$R5103</f>
        <v>420</v>
      </c>
      <c r="W5103" s="148">
        <f>+DailySales!$V5103*DailySales!$Q5103</f>
        <v>268.8</v>
      </c>
      <c r="X5103" s="148">
        <f>VLOOKUP(O5103,Stock[],6,FALSE)</f>
        <v>1700</v>
      </c>
      <c r="Y5103" s="148">
        <f>+DailySales!$V5103*DailySales!$X5103</f>
        <v>714000</v>
      </c>
      <c r="Z5103" s="146"/>
      <c r="AA5103" s="146"/>
      <c r="AB5103" s="146"/>
      <c r="AC5103" s="146"/>
      <c r="AD5103" s="146"/>
      <c r="AE5103" s="149">
        <f>30*350</f>
        <v>10500</v>
      </c>
      <c r="AF5103" s="150"/>
      <c r="AG5103" s="151"/>
      <c r="AH5103" s="150"/>
      <c r="AI5103" s="151"/>
      <c r="AJ5103" s="150"/>
      <c r="AK5103" s="151"/>
      <c r="AL5103" s="34"/>
      <c r="AM5103" s="39"/>
      <c r="AN510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724500</v>
      </c>
    </row>
    <row r="5104" spans="1:40" ht="19.5" customHeight="1" x14ac:dyDescent="0.25">
      <c r="A5104" s="141">
        <f t="shared" si="998"/>
        <v>2026</v>
      </c>
      <c r="B5104" s="141">
        <f t="shared" si="999"/>
        <v>3</v>
      </c>
      <c r="C5104" s="154">
        <v>46087</v>
      </c>
      <c r="D5104" s="142">
        <f t="shared" ca="1" si="1000"/>
        <v>46097</v>
      </c>
      <c r="E5104" s="142" t="str">
        <f t="shared" ca="1" si="1001"/>
        <v>0-Months</v>
      </c>
      <c r="F5104" s="142" t="str">
        <f>VLOOKUP(O5104,Stock[],5,FALSE)</f>
        <v>BE</v>
      </c>
      <c r="G5104" s="33" t="s">
        <v>4152</v>
      </c>
      <c r="H5104" s="144"/>
      <c r="I5104" s="34" t="s">
        <v>240</v>
      </c>
      <c r="J5104" s="141" t="str">
        <f>VLOOKUP(I5104,Customers[],2,FALSE)</f>
        <v>လွင်</v>
      </c>
      <c r="K5104" s="141" t="str">
        <f>VLOOKUP(I5104,Customers[],4,FALSE)</f>
        <v>Kyukpadaung</v>
      </c>
      <c r="L5104" s="141" t="str">
        <f>VLOOKUP(Table85[[#This Row],[CustomerID]],Table!H:K,3,0)</f>
        <v>ကျောက်ပန်းတောင်း</v>
      </c>
      <c r="M5104" s="141" t="str">
        <f>VLOOKUP(I5104,Customers[],5,FALSE)</f>
        <v>WholeSales/Contract</v>
      </c>
      <c r="N5104" s="145" t="s">
        <v>10</v>
      </c>
      <c r="O5104" s="37" t="s">
        <v>223</v>
      </c>
      <c r="P5104" s="141" t="str">
        <f>VLOOKUP(O5104,Stock[],2,FALSE)</f>
        <v>ချယ်ရီအရက်သန့်ကော် (.6Ltr)</v>
      </c>
      <c r="Q5104" s="147">
        <f>VLOOKUP(O5104,Stock[],3,FALSE)</f>
        <v>0.6</v>
      </c>
      <c r="R5104" s="147">
        <f>VLOOKUP(O5104,Stock[],4,FALSE)</f>
        <v>24</v>
      </c>
      <c r="S5104" s="146"/>
      <c r="T5104" s="147">
        <f>(DailySales!$S5104/DailySales!$R5104)+DailySales!$U5104</f>
        <v>30</v>
      </c>
      <c r="U5104" s="146">
        <v>30</v>
      </c>
      <c r="V5104" s="148">
        <f>+DailySales!$T5104*DailySales!$R5104</f>
        <v>720</v>
      </c>
      <c r="W5104" s="148">
        <f>+DailySales!$V5104*DailySales!$Q5104</f>
        <v>432</v>
      </c>
      <c r="X5104" s="148">
        <f>VLOOKUP(O5104,Stock[],6,FALSE)</f>
        <v>875</v>
      </c>
      <c r="Y5104" s="148">
        <f>+DailySales!$V5104*DailySales!$X5104</f>
        <v>630000</v>
      </c>
      <c r="Z5104" s="146"/>
      <c r="AA5104" s="146"/>
      <c r="AB5104" s="146"/>
      <c r="AC5104" s="146"/>
      <c r="AD5104" s="146"/>
      <c r="AE5104" s="149"/>
      <c r="AF5104" s="150"/>
      <c r="AG5104" s="151"/>
      <c r="AH5104" s="150"/>
      <c r="AI5104" s="151"/>
      <c r="AJ5104" s="150"/>
      <c r="AK5104" s="151"/>
      <c r="AL5104" s="34"/>
      <c r="AM5104" s="39"/>
      <c r="AN510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630000</v>
      </c>
    </row>
    <row r="5105" spans="1:40" ht="19.5" customHeight="1" x14ac:dyDescent="0.25">
      <c r="A5105" s="141">
        <f t="shared" si="998"/>
        <v>2026</v>
      </c>
      <c r="B5105" s="141">
        <f t="shared" si="999"/>
        <v>3</v>
      </c>
      <c r="C5105" s="154">
        <v>46087</v>
      </c>
      <c r="D5105" s="142">
        <f t="shared" ca="1" si="1000"/>
        <v>46097</v>
      </c>
      <c r="E5105" s="142" t="str">
        <f t="shared" ca="1" si="1001"/>
        <v>0-Months</v>
      </c>
      <c r="F5105" s="142" t="str">
        <f>VLOOKUP(O5105,Stock[],5,FALSE)</f>
        <v>BE</v>
      </c>
      <c r="G5105" s="33" t="s">
        <v>4153</v>
      </c>
      <c r="H5105" s="144"/>
      <c r="I5105" s="34" t="s">
        <v>330</v>
      </c>
      <c r="J5105" s="141" t="str">
        <f>VLOOKUP(I5105,Customers[],2,FALSE)</f>
        <v>ဦးစိုးဝင်း</v>
      </c>
      <c r="K5105" s="141" t="str">
        <f>VLOOKUP(I5105,Customers[],4,FALSE)</f>
        <v>Kyukpadaung</v>
      </c>
      <c r="L5105" s="141" t="str">
        <f>VLOOKUP(Table85[[#This Row],[CustomerID]],Table!H:K,3,0)</f>
        <v>ကျောက်ပန်းတောင်း</v>
      </c>
      <c r="M5105" s="141" t="str">
        <f>VLOOKUP(I5105,Customers[],5,FALSE)</f>
        <v>WholeSales/Contract</v>
      </c>
      <c r="N5105" s="145" t="s">
        <v>10</v>
      </c>
      <c r="O5105" s="37" t="s">
        <v>205</v>
      </c>
      <c r="P5105" s="141" t="str">
        <f>VLOOKUP(O5105,Stock[],2,FALSE)</f>
        <v>ကောင်းကြည် ကော် 25%  (1Ltr )</v>
      </c>
      <c r="Q5105" s="147">
        <f>VLOOKUP(O5105,Stock[],3,FALSE)</f>
        <v>1</v>
      </c>
      <c r="R5105" s="147">
        <f>VLOOKUP(O5105,Stock[],4,FALSE)</f>
        <v>12</v>
      </c>
      <c r="S5105" s="146"/>
      <c r="T5105" s="147">
        <f>(DailySales!$S5105/DailySales!$R5105)+DailySales!$U5105</f>
        <v>300</v>
      </c>
      <c r="U5105" s="146">
        <v>300</v>
      </c>
      <c r="V5105" s="148">
        <f>+DailySales!$T5105*DailySales!$R5105</f>
        <v>3600</v>
      </c>
      <c r="W5105" s="148">
        <f>+DailySales!$V5105*DailySales!$Q5105</f>
        <v>3600</v>
      </c>
      <c r="X5105" s="148">
        <f>VLOOKUP(O5105,Stock[],6,FALSE)</f>
        <v>1530</v>
      </c>
      <c r="Y5105" s="148">
        <f>+DailySales!$V5105*DailySales!$X5105</f>
        <v>5508000</v>
      </c>
      <c r="Z5105" s="146"/>
      <c r="AA5105" s="146"/>
      <c r="AB5105" s="146"/>
      <c r="AC5105" s="146"/>
      <c r="AD5105" s="146"/>
      <c r="AE5105" s="149">
        <v>105000</v>
      </c>
      <c r="AF5105" s="150"/>
      <c r="AG5105" s="151"/>
      <c r="AH5105" s="150"/>
      <c r="AI5105" s="151"/>
      <c r="AJ5105" s="150"/>
      <c r="AK5105" s="151"/>
      <c r="AL5105" s="34"/>
      <c r="AM5105" s="39"/>
      <c r="AN510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5613000</v>
      </c>
    </row>
    <row r="5106" spans="1:40" ht="19.5" customHeight="1" x14ac:dyDescent="0.25">
      <c r="A5106" s="141">
        <f t="shared" si="998"/>
        <v>2026</v>
      </c>
      <c r="B5106" s="141">
        <f t="shared" si="999"/>
        <v>3</v>
      </c>
      <c r="C5106" s="154">
        <v>46087</v>
      </c>
      <c r="D5106" s="142">
        <f t="shared" ca="1" si="1000"/>
        <v>46097</v>
      </c>
      <c r="E5106" s="142" t="str">
        <f t="shared" ca="1" si="1001"/>
        <v>0-Months</v>
      </c>
      <c r="F5106" s="142" t="str">
        <f>VLOOKUP(O5106,Stock[],5,FALSE)</f>
        <v>BE</v>
      </c>
      <c r="G5106" s="33" t="s">
        <v>4154</v>
      </c>
      <c r="H5106" s="144"/>
      <c r="I5106" s="34" t="s">
        <v>241</v>
      </c>
      <c r="J5106" s="141" t="str">
        <f>VLOOKUP(I5106,Customers[],2,FALSE)</f>
        <v>ဒေါ်ခင်စန်းမြင့်</v>
      </c>
      <c r="K5106" s="141" t="str">
        <f>VLOOKUP(I5106,Customers[],4,FALSE)</f>
        <v>Kyukpadaung</v>
      </c>
      <c r="L5106" s="141" t="str">
        <f>VLOOKUP(Table85[[#This Row],[CustomerID]],Table!H:K,3,0)</f>
        <v>ကျောက်ပန်းတောင်း</v>
      </c>
      <c r="M5106" s="141" t="str">
        <f>VLOOKUP(I5106,Customers[],5,FALSE)</f>
        <v>WholeSales</v>
      </c>
      <c r="N5106" s="145" t="s">
        <v>10</v>
      </c>
      <c r="O5106" s="37" t="s">
        <v>2120</v>
      </c>
      <c r="P5106" s="141" t="str">
        <f>VLOOKUP(O5106,Stock[],2,FALSE)</f>
        <v>ဇေ အရက်သန့်</v>
      </c>
      <c r="Q5106" s="147">
        <f>VLOOKUP(O5106,Stock[],3,FALSE)</f>
        <v>0.64</v>
      </c>
      <c r="R5106" s="147">
        <f>VLOOKUP(O5106,Stock[],4,FALSE)</f>
        <v>14</v>
      </c>
      <c r="S5106" s="146"/>
      <c r="T5106" s="147">
        <f>(DailySales!$S5106/DailySales!$R5106)+DailySales!$U5106</f>
        <v>300</v>
      </c>
      <c r="U5106" s="146">
        <v>300</v>
      </c>
      <c r="V5106" s="148">
        <f>+DailySales!$T5106*DailySales!$R5106</f>
        <v>4200</v>
      </c>
      <c r="W5106" s="148">
        <f>+DailySales!$V5106*DailySales!$Q5106</f>
        <v>2688</v>
      </c>
      <c r="X5106" s="148">
        <f>VLOOKUP(O5106,Stock[],6,FALSE)</f>
        <v>1380</v>
      </c>
      <c r="Y5106" s="148">
        <f>+DailySales!$V5106*DailySales!$X5106</f>
        <v>5796000</v>
      </c>
      <c r="Z5106" s="146"/>
      <c r="AA5106" s="146"/>
      <c r="AB5106" s="146"/>
      <c r="AC5106" s="146"/>
      <c r="AD5106" s="146"/>
      <c r="AE5106" s="149">
        <v>105000</v>
      </c>
      <c r="AF5106" s="150"/>
      <c r="AG5106" s="151"/>
      <c r="AH5106" s="150"/>
      <c r="AI5106" s="151"/>
      <c r="AJ5106" s="150"/>
      <c r="AK5106" s="151"/>
      <c r="AL5106" s="34"/>
      <c r="AM5106" s="39"/>
      <c r="AN510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5901000</v>
      </c>
    </row>
    <row r="5107" spans="1:40" ht="19.5" customHeight="1" x14ac:dyDescent="0.25">
      <c r="A5107" s="141">
        <f t="shared" ref="A5107:A5113" si="1002">YEAR(C5107)</f>
        <v>2026</v>
      </c>
      <c r="B5107" s="141">
        <f t="shared" ref="B5107:B5113" si="1003">MONTH(C5107)</f>
        <v>3</v>
      </c>
      <c r="C5107" s="154">
        <v>46087</v>
      </c>
      <c r="D5107" s="142">
        <f t="shared" ref="D5107:D5113" ca="1" si="1004">TODAY()</f>
        <v>46097</v>
      </c>
      <c r="E5107" s="142" t="str">
        <f t="shared" ref="E5107:E5113" ca="1" si="1005">DATEDIF(C5107,D5107,"M")&amp;"-Months"</f>
        <v>0-Months</v>
      </c>
      <c r="F5107" s="142" t="str">
        <f>VLOOKUP(O5107,Stock[],5,FALSE)</f>
        <v>BE</v>
      </c>
      <c r="G5107" s="33" t="s">
        <v>4155</v>
      </c>
      <c r="H5107" s="144"/>
      <c r="I5107" s="34" t="s">
        <v>242</v>
      </c>
      <c r="J5107" s="141" t="str">
        <f>VLOOKUP(I5107,Customers[],2,FALSE)</f>
        <v>ဦးသိန်းစိုး</v>
      </c>
      <c r="K5107" s="141" t="str">
        <f>VLOOKUP(I5107,Customers[],4,FALSE)</f>
        <v>Kyukpadaung</v>
      </c>
      <c r="L5107" s="141" t="str">
        <f>VLOOKUP(Table85[[#This Row],[CustomerID]],Table!H:K,3,0)</f>
        <v>ကျောက်ပန်းတောင်း</v>
      </c>
      <c r="M5107" s="141" t="str">
        <f>VLOOKUP(I5107,Customers[],5,FALSE)</f>
        <v>WholeSales/Contract</v>
      </c>
      <c r="N5107" s="145" t="s">
        <v>10</v>
      </c>
      <c r="O5107" s="37" t="s">
        <v>205</v>
      </c>
      <c r="P5107" s="141" t="str">
        <f>VLOOKUP(O5107,Stock[],2,FALSE)</f>
        <v>ကောင်းကြည် ကော် 25%  (1Ltr )</v>
      </c>
      <c r="Q5107" s="147">
        <f>VLOOKUP(O5107,Stock[],3,FALSE)</f>
        <v>1</v>
      </c>
      <c r="R5107" s="147">
        <f>VLOOKUP(O5107,Stock[],4,FALSE)</f>
        <v>12</v>
      </c>
      <c r="S5107" s="146"/>
      <c r="T5107" s="147">
        <f>(DailySales!$S5107/DailySales!$R5107)+DailySales!$U5107</f>
        <v>50</v>
      </c>
      <c r="U5107" s="146">
        <v>50</v>
      </c>
      <c r="V5107" s="148">
        <f>+DailySales!$T5107*DailySales!$R5107</f>
        <v>600</v>
      </c>
      <c r="W5107" s="148">
        <f>+DailySales!$V5107*DailySales!$Q5107</f>
        <v>600</v>
      </c>
      <c r="X5107" s="148">
        <f>VLOOKUP(O5107,Stock[],6,FALSE)</f>
        <v>1530</v>
      </c>
      <c r="Y5107" s="148">
        <f>+DailySales!$V5107*DailySales!$X5107</f>
        <v>918000</v>
      </c>
      <c r="Z5107" s="146"/>
      <c r="AA5107" s="146"/>
      <c r="AB5107" s="146"/>
      <c r="AC5107" s="146"/>
      <c r="AD5107" s="146"/>
      <c r="AE5107" s="149">
        <f>50*350</f>
        <v>17500</v>
      </c>
      <c r="AF5107" s="150"/>
      <c r="AG5107" s="151"/>
      <c r="AH5107" s="150"/>
      <c r="AI5107" s="151"/>
      <c r="AJ5107" s="150"/>
      <c r="AK5107" s="151"/>
      <c r="AL5107" s="34"/>
      <c r="AM5107" s="39"/>
      <c r="AN510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935500</v>
      </c>
    </row>
    <row r="5108" spans="1:40" ht="19.5" customHeight="1" x14ac:dyDescent="0.25">
      <c r="A5108" s="141">
        <f t="shared" si="1002"/>
        <v>2026</v>
      </c>
      <c r="B5108" s="141">
        <f t="shared" si="1003"/>
        <v>3</v>
      </c>
      <c r="C5108" s="154">
        <v>46087</v>
      </c>
      <c r="D5108" s="142">
        <f t="shared" ca="1" si="1004"/>
        <v>46097</v>
      </c>
      <c r="E5108" s="142" t="str">
        <f t="shared" ca="1" si="1005"/>
        <v>0-Months</v>
      </c>
      <c r="F5108" s="142" t="str">
        <f>VLOOKUP(O5108,Stock[],5,FALSE)</f>
        <v>BE</v>
      </c>
      <c r="G5108" s="33" t="s">
        <v>4155</v>
      </c>
      <c r="H5108" s="144"/>
      <c r="I5108" s="34" t="s">
        <v>242</v>
      </c>
      <c r="J5108" s="141" t="str">
        <f>VLOOKUP(I5108,Customers[],2,FALSE)</f>
        <v>ဦးသိန်းစိုး</v>
      </c>
      <c r="K5108" s="141" t="str">
        <f>VLOOKUP(I5108,Customers[],4,FALSE)</f>
        <v>Kyukpadaung</v>
      </c>
      <c r="L5108" s="141" t="str">
        <f>VLOOKUP(Table85[[#This Row],[CustomerID]],Table!H:K,3,0)</f>
        <v>ကျောက်ပန်းတောင်း</v>
      </c>
      <c r="M5108" s="141" t="str">
        <f>VLOOKUP(I5108,Customers[],5,FALSE)</f>
        <v>WholeSales/Contract</v>
      </c>
      <c r="N5108" s="145" t="s">
        <v>10</v>
      </c>
      <c r="O5108" s="37" t="s">
        <v>223</v>
      </c>
      <c r="P5108" s="141" t="str">
        <f>VLOOKUP(O5108,Stock[],2,FALSE)</f>
        <v>ချယ်ရီအရက်သန့်ကော် (.6Ltr)</v>
      </c>
      <c r="Q5108" s="147">
        <f>VLOOKUP(O5108,Stock[],3,FALSE)</f>
        <v>0.6</v>
      </c>
      <c r="R5108" s="147">
        <f>VLOOKUP(O5108,Stock[],4,FALSE)</f>
        <v>24</v>
      </c>
      <c r="S5108" s="146"/>
      <c r="T5108" s="147">
        <f>(DailySales!$S5108/DailySales!$R5108)+DailySales!$U5108</f>
        <v>200</v>
      </c>
      <c r="U5108" s="146">
        <v>200</v>
      </c>
      <c r="V5108" s="148">
        <f>+DailySales!$T5108*DailySales!$R5108</f>
        <v>4800</v>
      </c>
      <c r="W5108" s="148">
        <f>+DailySales!$V5108*DailySales!$Q5108</f>
        <v>2880</v>
      </c>
      <c r="X5108" s="148">
        <f>VLOOKUP(O5108,Stock[],6,FALSE)</f>
        <v>875</v>
      </c>
      <c r="Y5108" s="148">
        <f>+DailySales!$V5108*DailySales!$X5108</f>
        <v>4200000</v>
      </c>
      <c r="Z5108" s="146"/>
      <c r="AA5108" s="146"/>
      <c r="AB5108" s="146"/>
      <c r="AC5108" s="146"/>
      <c r="AD5108" s="146"/>
      <c r="AE5108" s="149"/>
      <c r="AF5108" s="150"/>
      <c r="AG5108" s="151"/>
      <c r="AH5108" s="150"/>
      <c r="AI5108" s="151"/>
      <c r="AJ5108" s="150"/>
      <c r="AK5108" s="151"/>
      <c r="AL5108" s="34"/>
      <c r="AM5108" s="39"/>
      <c r="AN510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4200000</v>
      </c>
    </row>
    <row r="5109" spans="1:40" ht="19.5" customHeight="1" x14ac:dyDescent="0.25">
      <c r="A5109" s="141">
        <f t="shared" si="1002"/>
        <v>2026</v>
      </c>
      <c r="B5109" s="141">
        <f t="shared" si="1003"/>
        <v>3</v>
      </c>
      <c r="C5109" s="154">
        <v>46087</v>
      </c>
      <c r="D5109" s="142">
        <f t="shared" ca="1" si="1004"/>
        <v>46097</v>
      </c>
      <c r="E5109" s="142" t="str">
        <f t="shared" ca="1" si="1005"/>
        <v>0-Months</v>
      </c>
      <c r="F5109" s="142" t="str">
        <f>VLOOKUP(O5109,Stock[],5,FALSE)</f>
        <v>BE</v>
      </c>
      <c r="G5109" s="33" t="s">
        <v>4156</v>
      </c>
      <c r="H5109" s="144"/>
      <c r="I5109" s="34" t="s">
        <v>244</v>
      </c>
      <c r="J5109" s="141" t="str">
        <f>VLOOKUP(I5109,Customers[],2,FALSE)</f>
        <v>ကောင်းဆုဝေ</v>
      </c>
      <c r="K5109" s="141" t="str">
        <f>VLOOKUP(I5109,Customers[],4,FALSE)</f>
        <v>Kyukpadaung</v>
      </c>
      <c r="L5109" s="141" t="str">
        <f>VLOOKUP(Table85[[#This Row],[CustomerID]],Table!H:K,3,0)</f>
        <v>ကျောက်ပန်းတောင်း</v>
      </c>
      <c r="M5109" s="141" t="str">
        <f>VLOOKUP(I5109,Customers[],5,FALSE)</f>
        <v>WholeSales/Contract</v>
      </c>
      <c r="N5109" s="145" t="s">
        <v>10</v>
      </c>
      <c r="O5109" s="37" t="s">
        <v>2120</v>
      </c>
      <c r="P5109" s="141" t="str">
        <f>VLOOKUP(O5109,Stock[],2,FALSE)</f>
        <v>ဇေ အရက်သန့်</v>
      </c>
      <c r="Q5109" s="147">
        <f>VLOOKUP(O5109,Stock[],3,FALSE)</f>
        <v>0.64</v>
      </c>
      <c r="R5109" s="147">
        <f>VLOOKUP(O5109,Stock[],4,FALSE)</f>
        <v>14</v>
      </c>
      <c r="S5109" s="146"/>
      <c r="T5109" s="147">
        <f>(DailySales!$S5109/DailySales!$R5109)+DailySales!$U5109</f>
        <v>100</v>
      </c>
      <c r="U5109" s="146">
        <v>100</v>
      </c>
      <c r="V5109" s="148">
        <f>+DailySales!$T5109*DailySales!$R5109</f>
        <v>1400</v>
      </c>
      <c r="W5109" s="148">
        <f>+DailySales!$V5109*DailySales!$Q5109</f>
        <v>896</v>
      </c>
      <c r="X5109" s="148">
        <f>VLOOKUP(O5109,Stock[],6,FALSE)</f>
        <v>1380</v>
      </c>
      <c r="Y5109" s="148">
        <f>+DailySales!$V5109*DailySales!$X5109</f>
        <v>1932000</v>
      </c>
      <c r="Z5109" s="146"/>
      <c r="AA5109" s="146"/>
      <c r="AB5109" s="146"/>
      <c r="AC5109" s="146"/>
      <c r="AD5109" s="146"/>
      <c r="AE5109" s="149">
        <v>35000</v>
      </c>
      <c r="AF5109" s="150"/>
      <c r="AG5109" s="151"/>
      <c r="AH5109" s="150"/>
      <c r="AI5109" s="151"/>
      <c r="AJ5109" s="150"/>
      <c r="AK5109" s="151"/>
      <c r="AL5109" s="34"/>
      <c r="AM5109" s="39"/>
      <c r="AN510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1967000</v>
      </c>
    </row>
    <row r="5110" spans="1:40" ht="19.5" customHeight="1" x14ac:dyDescent="0.25">
      <c r="A5110" s="141">
        <f t="shared" si="1002"/>
        <v>2026</v>
      </c>
      <c r="B5110" s="141">
        <f t="shared" si="1003"/>
        <v>3</v>
      </c>
      <c r="C5110" s="154">
        <v>46087</v>
      </c>
      <c r="D5110" s="142">
        <f t="shared" ca="1" si="1004"/>
        <v>46097</v>
      </c>
      <c r="E5110" s="142" t="str">
        <f t="shared" ca="1" si="1005"/>
        <v>0-Months</v>
      </c>
      <c r="F5110" s="142" t="str">
        <f>VLOOKUP(O5110,Stock[],5,FALSE)</f>
        <v>BE</v>
      </c>
      <c r="G5110" s="33" t="s">
        <v>4156</v>
      </c>
      <c r="H5110" s="144"/>
      <c r="I5110" s="34" t="s">
        <v>244</v>
      </c>
      <c r="J5110" s="141" t="str">
        <f>VLOOKUP(I5110,Customers[],2,FALSE)</f>
        <v>ကောင်းဆုဝေ</v>
      </c>
      <c r="K5110" s="141" t="str">
        <f>VLOOKUP(I5110,Customers[],4,FALSE)</f>
        <v>Kyukpadaung</v>
      </c>
      <c r="L5110" s="141" t="str">
        <f>VLOOKUP(Table85[[#This Row],[CustomerID]],Table!H:K,3,0)</f>
        <v>ကျောက်ပန်းတောင်း</v>
      </c>
      <c r="M5110" s="141" t="str">
        <f>VLOOKUP(I5110,Customers[],5,FALSE)</f>
        <v>WholeSales/Contract</v>
      </c>
      <c r="N5110" s="145" t="s">
        <v>10</v>
      </c>
      <c r="O5110" s="37" t="s">
        <v>214</v>
      </c>
      <c r="P5110" s="141" t="str">
        <f>VLOOKUP(O5110,Stock[],2,FALSE)</f>
        <v>ကောင်းကြည်</v>
      </c>
      <c r="Q5110" s="147">
        <f>VLOOKUP(O5110,Stock[],3,FALSE)</f>
        <v>0.64</v>
      </c>
      <c r="R5110" s="147">
        <f>VLOOKUP(O5110,Stock[],4,FALSE)</f>
        <v>14</v>
      </c>
      <c r="S5110" s="146"/>
      <c r="T5110" s="147">
        <f>(DailySales!$S5110/DailySales!$R5110)+DailySales!$U5110</f>
        <v>150</v>
      </c>
      <c r="U5110" s="146">
        <v>150</v>
      </c>
      <c r="V5110" s="148">
        <f>+DailySales!$T5110*DailySales!$R5110</f>
        <v>2100</v>
      </c>
      <c r="W5110" s="148">
        <f>+DailySales!$V5110*DailySales!$Q5110</f>
        <v>1344</v>
      </c>
      <c r="X5110" s="148">
        <f>VLOOKUP(O5110,Stock[],6,FALSE)</f>
        <v>1330</v>
      </c>
      <c r="Y5110" s="148">
        <f>+DailySales!$V5110*DailySales!$X5110</f>
        <v>2793000</v>
      </c>
      <c r="Z5110" s="146"/>
      <c r="AA5110" s="146"/>
      <c r="AB5110" s="146"/>
      <c r="AC5110" s="146"/>
      <c r="AD5110" s="146"/>
      <c r="AE5110" s="149">
        <f>150*350</f>
        <v>52500</v>
      </c>
      <c r="AF5110" s="150"/>
      <c r="AG5110" s="151"/>
      <c r="AH5110" s="150"/>
      <c r="AI5110" s="151"/>
      <c r="AJ5110" s="150"/>
      <c r="AK5110" s="151"/>
      <c r="AL5110" s="34"/>
      <c r="AM5110" s="39"/>
      <c r="AN511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2845500</v>
      </c>
    </row>
    <row r="5111" spans="1:40" ht="19.5" customHeight="1" x14ac:dyDescent="0.25">
      <c r="A5111" s="141">
        <f t="shared" si="1002"/>
        <v>2026</v>
      </c>
      <c r="B5111" s="141">
        <f t="shared" si="1003"/>
        <v>3</v>
      </c>
      <c r="C5111" s="154">
        <v>46087</v>
      </c>
      <c r="D5111" s="142">
        <f t="shared" ca="1" si="1004"/>
        <v>46097</v>
      </c>
      <c r="E5111" s="142" t="str">
        <f t="shared" ca="1" si="1005"/>
        <v>0-Months</v>
      </c>
      <c r="F5111" s="142" t="str">
        <f>VLOOKUP(O5111,Stock[],5,FALSE)</f>
        <v>BE</v>
      </c>
      <c r="G5111" s="33" t="s">
        <v>4156</v>
      </c>
      <c r="H5111" s="144"/>
      <c r="I5111" s="34" t="s">
        <v>244</v>
      </c>
      <c r="J5111" s="141" t="str">
        <f>VLOOKUP(I5111,Customers[],2,FALSE)</f>
        <v>ကောင်းဆုဝေ</v>
      </c>
      <c r="K5111" s="141" t="str">
        <f>VLOOKUP(I5111,Customers[],4,FALSE)</f>
        <v>Kyukpadaung</v>
      </c>
      <c r="L5111" s="141" t="str">
        <f>VLOOKUP(Table85[[#This Row],[CustomerID]],Table!H:K,3,0)</f>
        <v>ကျောက်ပန်းတောင်း</v>
      </c>
      <c r="M5111" s="141" t="str">
        <f>VLOOKUP(I5111,Customers[],5,FALSE)</f>
        <v>WholeSales/Contract</v>
      </c>
      <c r="N5111" s="145" t="s">
        <v>10</v>
      </c>
      <c r="O5111" s="37" t="s">
        <v>2465</v>
      </c>
      <c r="P5111" s="141" t="str">
        <f>VLOOKUP(O5111,Stock[],2,FALSE)</f>
        <v>မိုးနဲကွန်ကီး</v>
      </c>
      <c r="Q5111" s="147">
        <f>VLOOKUP(O5111,Stock[],3,FALSE)</f>
        <v>0.64</v>
      </c>
      <c r="R5111" s="147">
        <f>VLOOKUP(O5111,Stock[],4,FALSE)</f>
        <v>14</v>
      </c>
      <c r="S5111" s="146"/>
      <c r="T5111" s="147">
        <f>(DailySales!$S5111/DailySales!$R5111)+DailySales!$U5111</f>
        <v>50</v>
      </c>
      <c r="U5111" s="146">
        <v>50</v>
      </c>
      <c r="V5111" s="148">
        <f>+DailySales!$T5111*DailySales!$R5111</f>
        <v>700</v>
      </c>
      <c r="W5111" s="148">
        <f>+DailySales!$V5111*DailySales!$Q5111</f>
        <v>448</v>
      </c>
      <c r="X5111" s="148">
        <f>VLOOKUP(O5111,Stock[],6,FALSE)</f>
        <v>1700</v>
      </c>
      <c r="Y5111" s="148">
        <f>+DailySales!$V5111*DailySales!$X5111</f>
        <v>1190000</v>
      </c>
      <c r="Z5111" s="146"/>
      <c r="AA5111" s="146"/>
      <c r="AB5111" s="146"/>
      <c r="AC5111" s="146"/>
      <c r="AD5111" s="146"/>
      <c r="AE5111" s="149">
        <f>50*350</f>
        <v>17500</v>
      </c>
      <c r="AF5111" s="150"/>
      <c r="AG5111" s="151"/>
      <c r="AH5111" s="150"/>
      <c r="AI5111" s="151"/>
      <c r="AJ5111" s="150"/>
      <c r="AK5111" s="151"/>
      <c r="AL5111" s="34"/>
      <c r="AM5111" s="39"/>
      <c r="AN511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1207500</v>
      </c>
    </row>
    <row r="5112" spans="1:40" ht="19.5" customHeight="1" x14ac:dyDescent="0.25">
      <c r="A5112" s="141">
        <f t="shared" si="1002"/>
        <v>2026</v>
      </c>
      <c r="B5112" s="141">
        <f t="shared" si="1003"/>
        <v>3</v>
      </c>
      <c r="C5112" s="154">
        <v>46087</v>
      </c>
      <c r="D5112" s="142">
        <f t="shared" ca="1" si="1004"/>
        <v>46097</v>
      </c>
      <c r="E5112" s="142" t="str">
        <f t="shared" ca="1" si="1005"/>
        <v>0-Months</v>
      </c>
      <c r="F5112" s="142" t="str">
        <f>VLOOKUP(O5112,Stock[],5,FALSE)</f>
        <v>BE</v>
      </c>
      <c r="G5112" s="33" t="s">
        <v>4157</v>
      </c>
      <c r="H5112" s="144"/>
      <c r="I5112" s="34" t="s">
        <v>1754</v>
      </c>
      <c r="J5112" s="141" t="str">
        <f>VLOOKUP(I5112,Customers[],2,FALSE)</f>
        <v>စစ်ဆေးရေးဂိတ်လက်ဆောင်</v>
      </c>
      <c r="K5112" s="141">
        <f>VLOOKUP(I5112,Customers[],4,FALSE)</f>
        <v>0</v>
      </c>
      <c r="L5112" s="141">
        <f>VLOOKUP(Table85[[#This Row],[CustomerID]],Table!H:K,3,0)</f>
        <v>0</v>
      </c>
      <c r="M5112" s="141">
        <f>VLOOKUP(I5112,Customers[],5,FALSE)</f>
        <v>0</v>
      </c>
      <c r="N5112" s="145" t="s">
        <v>1751</v>
      </c>
      <c r="O5112" s="37" t="s">
        <v>217</v>
      </c>
      <c r="P5112" s="141" t="str">
        <f>VLOOKUP(O5112,Stock[],2,FALSE)</f>
        <v>လိမ္မော်ဖြူ</v>
      </c>
      <c r="Q5112" s="147">
        <f>VLOOKUP(O5112,Stock[],3,FALSE)</f>
        <v>0.64</v>
      </c>
      <c r="R5112" s="147">
        <f>VLOOKUP(O5112,Stock[],4,FALSE)</f>
        <v>24</v>
      </c>
      <c r="S5112" s="146">
        <v>21</v>
      </c>
      <c r="T5112" s="147">
        <f>(DailySales!$S5112/DailySales!$R5112)+DailySales!$U5112</f>
        <v>0.875</v>
      </c>
      <c r="U5112" s="146"/>
      <c r="V5112" s="148">
        <f>+DailySales!$T5112*DailySales!$R5112</f>
        <v>21</v>
      </c>
      <c r="W5112" s="148">
        <f>+DailySales!$V5112*DailySales!$Q5112</f>
        <v>13.44</v>
      </c>
      <c r="X5112" s="148">
        <f>VLOOKUP(O5112,Stock[],6,FALSE)</f>
        <v>1330</v>
      </c>
      <c r="Y5112" s="148">
        <f>+DailySales!$V5112*DailySales!$X5112</f>
        <v>27930</v>
      </c>
      <c r="Z5112" s="146"/>
      <c r="AA5112" s="146"/>
      <c r="AB5112" s="146"/>
      <c r="AC5112" s="146"/>
      <c r="AD5112" s="146"/>
      <c r="AE5112" s="149"/>
      <c r="AF5112" s="150">
        <v>46087</v>
      </c>
      <c r="AG5112" s="151">
        <v>27930</v>
      </c>
      <c r="AH5112" s="150"/>
      <c r="AI5112" s="151"/>
      <c r="AJ5112" s="150"/>
      <c r="AK5112" s="151"/>
      <c r="AL5112" s="34"/>
      <c r="AM5112" s="39"/>
      <c r="AN511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113" spans="1:40" ht="19.5" customHeight="1" x14ac:dyDescent="0.25">
      <c r="A5113" s="141">
        <f t="shared" si="1002"/>
        <v>2026</v>
      </c>
      <c r="B5113" s="141">
        <f t="shared" si="1003"/>
        <v>3</v>
      </c>
      <c r="C5113" s="154">
        <v>46087</v>
      </c>
      <c r="D5113" s="142">
        <f t="shared" ca="1" si="1004"/>
        <v>46097</v>
      </c>
      <c r="E5113" s="142" t="str">
        <f t="shared" ca="1" si="1005"/>
        <v>0-Months</v>
      </c>
      <c r="F5113" s="142" t="str">
        <f>VLOOKUP(O5113,Stock[],5,FALSE)</f>
        <v>BE</v>
      </c>
      <c r="G5113" s="33" t="s">
        <v>4158</v>
      </c>
      <c r="H5113" s="144"/>
      <c r="I5113" s="34" t="s">
        <v>233</v>
      </c>
      <c r="J5113" s="141" t="str">
        <f>VLOOKUP(I5113,Customers[],2,FALSE)</f>
        <v>ဦးဝင်းနိုင်</v>
      </c>
      <c r="K5113" s="141" t="str">
        <f>VLOOKUP(I5113,Customers[],4,FALSE)</f>
        <v>Wandwin</v>
      </c>
      <c r="L5113" s="141" t="str">
        <f>VLOOKUP(Table85[[#This Row],[CustomerID]],Table!H:K,3,0)</f>
        <v>လျှော်ပင်</v>
      </c>
      <c r="M5113" s="141" t="str">
        <f>VLOOKUP(I5113,Customers[],5,FALSE)</f>
        <v>WholeSales/Contract</v>
      </c>
      <c r="N5113" s="145" t="s">
        <v>10</v>
      </c>
      <c r="O5113" s="37" t="s">
        <v>240</v>
      </c>
      <c r="P5113" s="141" t="str">
        <f>VLOOKUP(O5113,Stock[],2,FALSE)</f>
        <v>သံပုရာအရက်</v>
      </c>
      <c r="Q5113" s="147">
        <f>VLOOKUP(O5113,Stock[],3,FALSE)</f>
        <v>0.64</v>
      </c>
      <c r="R5113" s="147">
        <f>VLOOKUP(O5113,Stock[],4,FALSE)</f>
        <v>14</v>
      </c>
      <c r="S5113" s="146"/>
      <c r="T5113" s="147">
        <f>(DailySales!$S5113/DailySales!$R5113)+DailySales!$U5113</f>
        <v>35</v>
      </c>
      <c r="U5113" s="146">
        <v>35</v>
      </c>
      <c r="V5113" s="148">
        <f>+DailySales!$T5113*DailySales!$R5113</f>
        <v>490</v>
      </c>
      <c r="W5113" s="148">
        <f>+DailySales!$V5113*DailySales!$Q5113</f>
        <v>313.60000000000002</v>
      </c>
      <c r="X5113" s="148">
        <f>VLOOKUP(O5113,Stock[],6,FALSE)</f>
        <v>1330</v>
      </c>
      <c r="Y5113" s="148">
        <f>+DailySales!$V5113*DailySales!$X5113</f>
        <v>651700</v>
      </c>
      <c r="Z5113" s="146"/>
      <c r="AA5113" s="146"/>
      <c r="AB5113" s="146"/>
      <c r="AC5113" s="146"/>
      <c r="AD5113" s="146"/>
      <c r="AE5113" s="149"/>
      <c r="AF5113" s="150"/>
      <c r="AG5113" s="151"/>
      <c r="AH5113" s="150"/>
      <c r="AI5113" s="151"/>
      <c r="AJ5113" s="150"/>
      <c r="AK5113" s="151"/>
      <c r="AL5113" s="34"/>
      <c r="AM5113" s="39"/>
      <c r="AN511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651700</v>
      </c>
    </row>
    <row r="5114" spans="1:40" ht="19.5" customHeight="1" x14ac:dyDescent="0.25">
      <c r="A5114" s="141">
        <f t="shared" ref="A5114:A5120" si="1006">YEAR(C5114)</f>
        <v>2026</v>
      </c>
      <c r="B5114" s="141">
        <f t="shared" ref="B5114:B5120" si="1007">MONTH(C5114)</f>
        <v>3</v>
      </c>
      <c r="C5114" s="154">
        <v>46087</v>
      </c>
      <c r="D5114" s="142">
        <f t="shared" ref="D5114:D5120" ca="1" si="1008">TODAY()</f>
        <v>46097</v>
      </c>
      <c r="E5114" s="142" t="str">
        <f t="shared" ref="E5114:E5120" ca="1" si="1009">DATEDIF(C5114,D5114,"M")&amp;"-Months"</f>
        <v>0-Months</v>
      </c>
      <c r="F5114" s="142" t="str">
        <f>VLOOKUP(O5114,Stock[],5,FALSE)</f>
        <v>BE</v>
      </c>
      <c r="G5114" s="33" t="s">
        <v>4158</v>
      </c>
      <c r="H5114" s="144"/>
      <c r="I5114" s="34" t="s">
        <v>233</v>
      </c>
      <c r="J5114" s="141" t="str">
        <f>VLOOKUP(I5114,Customers[],2,FALSE)</f>
        <v>ဦးဝင်းနိုင်</v>
      </c>
      <c r="K5114" s="141" t="str">
        <f>VLOOKUP(I5114,Customers[],4,FALSE)</f>
        <v>Wandwin</v>
      </c>
      <c r="L5114" s="141" t="str">
        <f>VLOOKUP(Table85[[#This Row],[CustomerID]],Table!H:K,3,0)</f>
        <v>လျှော်ပင်</v>
      </c>
      <c r="M5114" s="141" t="str">
        <f>VLOOKUP(I5114,Customers[],5,FALSE)</f>
        <v>WholeSales/Contract</v>
      </c>
      <c r="N5114" s="145" t="s">
        <v>10</v>
      </c>
      <c r="O5114" s="37" t="s">
        <v>220</v>
      </c>
      <c r="P5114" s="141" t="str">
        <f>VLOOKUP(O5114,Stock[],2,FALSE)</f>
        <v>မြန်မာရှောက်ပျား</v>
      </c>
      <c r="Q5114" s="147">
        <f>VLOOKUP(O5114,Stock[],3,FALSE)</f>
        <v>0.64</v>
      </c>
      <c r="R5114" s="147">
        <f>VLOOKUP(O5114,Stock[],4,FALSE)</f>
        <v>14</v>
      </c>
      <c r="S5114" s="146"/>
      <c r="T5114" s="147">
        <f>(DailySales!$S5114/DailySales!$R5114)+DailySales!$U5114</f>
        <v>30</v>
      </c>
      <c r="U5114" s="146">
        <v>30</v>
      </c>
      <c r="V5114" s="148">
        <f>+DailySales!$T5114*DailySales!$R5114</f>
        <v>420</v>
      </c>
      <c r="W5114" s="148">
        <f>+DailySales!$V5114*DailySales!$Q5114</f>
        <v>268.8</v>
      </c>
      <c r="X5114" s="148">
        <f>VLOOKUP(O5114,Stock[],6,FALSE)</f>
        <v>1370</v>
      </c>
      <c r="Y5114" s="148">
        <f>+DailySales!$V5114*DailySales!$X5114</f>
        <v>575400</v>
      </c>
      <c r="Z5114" s="146"/>
      <c r="AA5114" s="146"/>
      <c r="AB5114" s="146"/>
      <c r="AC5114" s="146"/>
      <c r="AD5114" s="146"/>
      <c r="AE5114" s="149"/>
      <c r="AF5114" s="150"/>
      <c r="AG5114" s="151"/>
      <c r="AH5114" s="150"/>
      <c r="AI5114" s="151"/>
      <c r="AJ5114" s="150"/>
      <c r="AK5114" s="151"/>
      <c r="AL5114" s="34"/>
      <c r="AM5114" s="39"/>
      <c r="AN511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575400</v>
      </c>
    </row>
    <row r="5115" spans="1:40" ht="19.5" customHeight="1" x14ac:dyDescent="0.25">
      <c r="A5115" s="141">
        <f t="shared" si="1006"/>
        <v>2026</v>
      </c>
      <c r="B5115" s="141">
        <f t="shared" si="1007"/>
        <v>3</v>
      </c>
      <c r="C5115" s="154">
        <v>46087</v>
      </c>
      <c r="D5115" s="142">
        <f t="shared" ca="1" si="1008"/>
        <v>46097</v>
      </c>
      <c r="E5115" s="142" t="str">
        <f t="shared" ca="1" si="1009"/>
        <v>0-Months</v>
      </c>
      <c r="F5115" s="142" t="str">
        <f>VLOOKUP(O5115,Stock[],5,FALSE)</f>
        <v>BE</v>
      </c>
      <c r="G5115" s="33" t="s">
        <v>4158</v>
      </c>
      <c r="H5115" s="144"/>
      <c r="I5115" s="34" t="s">
        <v>233</v>
      </c>
      <c r="J5115" s="141" t="str">
        <f>VLOOKUP(I5115,Customers[],2,FALSE)</f>
        <v>ဦးဝင်းနိုင်</v>
      </c>
      <c r="K5115" s="141" t="str">
        <f>VLOOKUP(I5115,Customers[],4,FALSE)</f>
        <v>Wandwin</v>
      </c>
      <c r="L5115" s="141" t="str">
        <f>VLOOKUP(Table85[[#This Row],[CustomerID]],Table!H:K,3,0)</f>
        <v>လျှော်ပင်</v>
      </c>
      <c r="M5115" s="141" t="str">
        <f>VLOOKUP(I5115,Customers[],5,FALSE)</f>
        <v>WholeSales/Contract</v>
      </c>
      <c r="N5115" s="145" t="s">
        <v>10</v>
      </c>
      <c r="O5115" s="37" t="s">
        <v>217</v>
      </c>
      <c r="P5115" s="141" t="str">
        <f>VLOOKUP(O5115,Stock[],2,FALSE)</f>
        <v>လိမ္မော်ဖြူ</v>
      </c>
      <c r="Q5115" s="147">
        <f>VLOOKUP(O5115,Stock[],3,FALSE)</f>
        <v>0.64</v>
      </c>
      <c r="R5115" s="147">
        <f>VLOOKUP(O5115,Stock[],4,FALSE)</f>
        <v>24</v>
      </c>
      <c r="S5115" s="146"/>
      <c r="T5115" s="147">
        <f>(DailySales!$S5115/DailySales!$R5115)+DailySales!$U5115</f>
        <v>25</v>
      </c>
      <c r="U5115" s="146">
        <v>25</v>
      </c>
      <c r="V5115" s="148">
        <f>+DailySales!$T5115*DailySales!$R5115</f>
        <v>600</v>
      </c>
      <c r="W5115" s="148">
        <f>+DailySales!$V5115*DailySales!$Q5115</f>
        <v>384</v>
      </c>
      <c r="X5115" s="148">
        <f>VLOOKUP(O5115,Stock[],6,FALSE)</f>
        <v>1330</v>
      </c>
      <c r="Y5115" s="148">
        <f>+DailySales!$V5115*DailySales!$X5115</f>
        <v>798000</v>
      </c>
      <c r="Z5115" s="146"/>
      <c r="AA5115" s="146"/>
      <c r="AB5115" s="146"/>
      <c r="AC5115" s="146"/>
      <c r="AD5115" s="146"/>
      <c r="AE5115" s="149"/>
      <c r="AF5115" s="150"/>
      <c r="AG5115" s="151"/>
      <c r="AH5115" s="150"/>
      <c r="AI5115" s="151"/>
      <c r="AJ5115" s="150"/>
      <c r="AK5115" s="151"/>
      <c r="AL5115" s="34"/>
      <c r="AM5115" s="39"/>
      <c r="AN511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798000</v>
      </c>
    </row>
    <row r="5116" spans="1:40" ht="19.5" customHeight="1" x14ac:dyDescent="0.25">
      <c r="A5116" s="141">
        <f t="shared" si="1006"/>
        <v>2026</v>
      </c>
      <c r="B5116" s="141">
        <f t="shared" si="1007"/>
        <v>3</v>
      </c>
      <c r="C5116" s="154">
        <v>46087</v>
      </c>
      <c r="D5116" s="142">
        <f t="shared" ca="1" si="1008"/>
        <v>46097</v>
      </c>
      <c r="E5116" s="142" t="str">
        <f t="shared" ca="1" si="1009"/>
        <v>0-Months</v>
      </c>
      <c r="F5116" s="142" t="str">
        <f>VLOOKUP(O5116,Stock[],5,FALSE)</f>
        <v>BE</v>
      </c>
      <c r="G5116" s="33" t="s">
        <v>4158</v>
      </c>
      <c r="H5116" s="144"/>
      <c r="I5116" s="34" t="s">
        <v>233</v>
      </c>
      <c r="J5116" s="141" t="str">
        <f>VLOOKUP(I5116,Customers[],2,FALSE)</f>
        <v>ဦးဝင်းနိုင်</v>
      </c>
      <c r="K5116" s="141" t="str">
        <f>VLOOKUP(I5116,Customers[],4,FALSE)</f>
        <v>Wandwin</v>
      </c>
      <c r="L5116" s="141" t="str">
        <f>VLOOKUP(Table85[[#This Row],[CustomerID]],Table!H:K,3,0)</f>
        <v>လျှော်ပင်</v>
      </c>
      <c r="M5116" s="141" t="str">
        <f>VLOOKUP(I5116,Customers[],5,FALSE)</f>
        <v>WholeSales/Contract</v>
      </c>
      <c r="N5116" s="145" t="s">
        <v>10</v>
      </c>
      <c r="O5116" s="37" t="s">
        <v>216</v>
      </c>
      <c r="P5116" s="141" t="str">
        <f>VLOOKUP(O5116,Stock[],2,FALSE)</f>
        <v>ဒဂုံအရက်သန့်</v>
      </c>
      <c r="Q5116" s="147">
        <f>VLOOKUP(O5116,Stock[],3,FALSE)</f>
        <v>0.64</v>
      </c>
      <c r="R5116" s="147">
        <f>VLOOKUP(O5116,Stock[],4,FALSE)</f>
        <v>14</v>
      </c>
      <c r="S5116" s="146"/>
      <c r="T5116" s="147">
        <f>(DailySales!$S5116/DailySales!$R5116)+DailySales!$U5116</f>
        <v>10</v>
      </c>
      <c r="U5116" s="146">
        <v>10</v>
      </c>
      <c r="V5116" s="148">
        <f>+DailySales!$T5116*DailySales!$R5116</f>
        <v>140</v>
      </c>
      <c r="W5116" s="148">
        <f>+DailySales!$V5116*DailySales!$Q5116</f>
        <v>89.600000000000009</v>
      </c>
      <c r="X5116" s="148">
        <f>VLOOKUP(O5116,Stock[],6,FALSE)</f>
        <v>1330</v>
      </c>
      <c r="Y5116" s="148">
        <f>+DailySales!$V5116*DailySales!$X5116</f>
        <v>186200</v>
      </c>
      <c r="Z5116" s="146"/>
      <c r="AA5116" s="146"/>
      <c r="AB5116" s="146"/>
      <c r="AC5116" s="146"/>
      <c r="AD5116" s="146"/>
      <c r="AE5116" s="149"/>
      <c r="AF5116" s="150"/>
      <c r="AG5116" s="151"/>
      <c r="AH5116" s="150"/>
      <c r="AI5116" s="151"/>
      <c r="AJ5116" s="150"/>
      <c r="AK5116" s="151"/>
      <c r="AL5116" s="34"/>
      <c r="AM5116" s="39"/>
      <c r="AN511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5117" spans="1:40" ht="19.5" customHeight="1" x14ac:dyDescent="0.25">
      <c r="A5117" s="141">
        <f t="shared" si="1006"/>
        <v>2026</v>
      </c>
      <c r="B5117" s="141">
        <f t="shared" si="1007"/>
        <v>3</v>
      </c>
      <c r="C5117" s="154">
        <v>46087</v>
      </c>
      <c r="D5117" s="142">
        <f t="shared" ca="1" si="1008"/>
        <v>46097</v>
      </c>
      <c r="E5117" s="142" t="str">
        <f t="shared" ca="1" si="1009"/>
        <v>0-Months</v>
      </c>
      <c r="F5117" s="142" t="str">
        <f>VLOOKUP(O5117,Stock[],5,FALSE)</f>
        <v>BE</v>
      </c>
      <c r="G5117" s="33" t="s">
        <v>4158</v>
      </c>
      <c r="H5117" s="144"/>
      <c r="I5117" s="34" t="s">
        <v>233</v>
      </c>
      <c r="J5117" s="141" t="str">
        <f>VLOOKUP(I5117,Customers[],2,FALSE)</f>
        <v>ဦးဝင်းနိုင်</v>
      </c>
      <c r="K5117" s="141" t="str">
        <f>VLOOKUP(I5117,Customers[],4,FALSE)</f>
        <v>Wandwin</v>
      </c>
      <c r="L5117" s="141" t="str">
        <f>VLOOKUP(Table85[[#This Row],[CustomerID]],Table!H:K,3,0)</f>
        <v>လျှော်ပင်</v>
      </c>
      <c r="M5117" s="141" t="str">
        <f>VLOOKUP(I5117,Customers[],5,FALSE)</f>
        <v>WholeSales/Contract</v>
      </c>
      <c r="N5117" s="145" t="s">
        <v>10</v>
      </c>
      <c r="O5117" s="37" t="s">
        <v>215</v>
      </c>
      <c r="P5117" s="141" t="str">
        <f>VLOOKUP(O5117,Stock[],2,FALSE)</f>
        <v>ဒဂုံနာနတ်</v>
      </c>
      <c r="Q5117" s="147">
        <f>VLOOKUP(O5117,Stock[],3,FALSE)</f>
        <v>0.64</v>
      </c>
      <c r="R5117" s="147">
        <f>VLOOKUP(O5117,Stock[],4,FALSE)</f>
        <v>24</v>
      </c>
      <c r="S5117" s="146"/>
      <c r="T5117" s="147">
        <f>(DailySales!$S5117/DailySales!$R5117)+DailySales!$U5117</f>
        <v>20</v>
      </c>
      <c r="U5117" s="146">
        <v>20</v>
      </c>
      <c r="V5117" s="148">
        <f>+DailySales!$T5117*DailySales!$R5117</f>
        <v>480</v>
      </c>
      <c r="W5117" s="148">
        <f>+DailySales!$V5117*DailySales!$Q5117</f>
        <v>307.2</v>
      </c>
      <c r="X5117" s="148">
        <f>VLOOKUP(O5117,Stock[],6,FALSE)</f>
        <v>1330</v>
      </c>
      <c r="Y5117" s="148">
        <f>+DailySales!$V5117*DailySales!$X5117</f>
        <v>638400</v>
      </c>
      <c r="Z5117" s="146"/>
      <c r="AA5117" s="146"/>
      <c r="AB5117" s="146"/>
      <c r="AC5117" s="146"/>
      <c r="AD5117" s="146"/>
      <c r="AE5117" s="149"/>
      <c r="AF5117" s="150"/>
      <c r="AG5117" s="151"/>
      <c r="AH5117" s="150"/>
      <c r="AI5117" s="151"/>
      <c r="AJ5117" s="150"/>
      <c r="AK5117" s="151"/>
      <c r="AL5117" s="34"/>
      <c r="AM5117" s="39"/>
      <c r="AN511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638400</v>
      </c>
    </row>
    <row r="5118" spans="1:40" ht="19.5" customHeight="1" x14ac:dyDescent="0.25">
      <c r="A5118" s="141">
        <f t="shared" si="1006"/>
        <v>2026</v>
      </c>
      <c r="B5118" s="141">
        <f t="shared" si="1007"/>
        <v>3</v>
      </c>
      <c r="C5118" s="154">
        <v>46087</v>
      </c>
      <c r="D5118" s="142">
        <f t="shared" ca="1" si="1008"/>
        <v>46097</v>
      </c>
      <c r="E5118" s="142" t="str">
        <f t="shared" ca="1" si="1009"/>
        <v>0-Months</v>
      </c>
      <c r="F5118" s="142" t="str">
        <f>VLOOKUP(O5118,Stock[],5,FALSE)</f>
        <v>BE</v>
      </c>
      <c r="G5118" s="33" t="s">
        <v>4158</v>
      </c>
      <c r="H5118" s="144"/>
      <c r="I5118" s="34" t="s">
        <v>233</v>
      </c>
      <c r="J5118" s="141" t="str">
        <f>VLOOKUP(I5118,Customers[],2,FALSE)</f>
        <v>ဦးဝင်းနိုင်</v>
      </c>
      <c r="K5118" s="141" t="str">
        <f>VLOOKUP(I5118,Customers[],4,FALSE)</f>
        <v>Wandwin</v>
      </c>
      <c r="L5118" s="141" t="str">
        <f>VLOOKUP(Table85[[#This Row],[CustomerID]],Table!H:K,3,0)</f>
        <v>လျှော်ပင်</v>
      </c>
      <c r="M5118" s="141" t="str">
        <f>VLOOKUP(I5118,Customers[],5,FALSE)</f>
        <v>WholeSales/Contract</v>
      </c>
      <c r="N5118" s="145" t="s">
        <v>10</v>
      </c>
      <c r="O5118" s="37" t="s">
        <v>214</v>
      </c>
      <c r="P5118" s="141" t="str">
        <f>VLOOKUP(O5118,Stock[],2,FALSE)</f>
        <v>ကောင်းကြည်</v>
      </c>
      <c r="Q5118" s="147">
        <f>VLOOKUP(O5118,Stock[],3,FALSE)</f>
        <v>0.64</v>
      </c>
      <c r="R5118" s="147">
        <f>VLOOKUP(O5118,Stock[],4,FALSE)</f>
        <v>14</v>
      </c>
      <c r="S5118" s="146"/>
      <c r="T5118" s="147">
        <f>(DailySales!$S5118/DailySales!$R5118)+DailySales!$U5118</f>
        <v>10</v>
      </c>
      <c r="U5118" s="146">
        <v>10</v>
      </c>
      <c r="V5118" s="148">
        <f>+DailySales!$T5118*DailySales!$R5118</f>
        <v>140</v>
      </c>
      <c r="W5118" s="148">
        <f>+DailySales!$V5118*DailySales!$Q5118</f>
        <v>89.600000000000009</v>
      </c>
      <c r="X5118" s="148">
        <f>VLOOKUP(O5118,Stock[],6,FALSE)</f>
        <v>1330</v>
      </c>
      <c r="Y5118" s="148">
        <f>+DailySales!$V5118*DailySales!$X5118</f>
        <v>186200</v>
      </c>
      <c r="Z5118" s="146"/>
      <c r="AA5118" s="146"/>
      <c r="AB5118" s="146"/>
      <c r="AC5118" s="146"/>
      <c r="AD5118" s="146"/>
      <c r="AE5118" s="149"/>
      <c r="AF5118" s="150"/>
      <c r="AG5118" s="151"/>
      <c r="AH5118" s="150"/>
      <c r="AI5118" s="151"/>
      <c r="AJ5118" s="150"/>
      <c r="AK5118" s="151"/>
      <c r="AL5118" s="34"/>
      <c r="AM5118" s="39"/>
      <c r="AN511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5119" spans="1:40" ht="19.5" customHeight="1" x14ac:dyDescent="0.25">
      <c r="A5119" s="141">
        <f t="shared" si="1006"/>
        <v>2026</v>
      </c>
      <c r="B5119" s="141">
        <f t="shared" si="1007"/>
        <v>3</v>
      </c>
      <c r="C5119" s="154">
        <v>46087</v>
      </c>
      <c r="D5119" s="142">
        <f t="shared" ca="1" si="1008"/>
        <v>46097</v>
      </c>
      <c r="E5119" s="142" t="str">
        <f t="shared" ca="1" si="1009"/>
        <v>0-Months</v>
      </c>
      <c r="F5119" s="142" t="str">
        <f>VLOOKUP(O5119,Stock[],5,FALSE)</f>
        <v>BE</v>
      </c>
      <c r="G5119" s="33" t="s">
        <v>4158</v>
      </c>
      <c r="H5119" s="144"/>
      <c r="I5119" s="34" t="s">
        <v>233</v>
      </c>
      <c r="J5119" s="141" t="str">
        <f>VLOOKUP(I5119,Customers[],2,FALSE)</f>
        <v>ဦးဝင်းနိုင်</v>
      </c>
      <c r="K5119" s="141" t="str">
        <f>VLOOKUP(I5119,Customers[],4,FALSE)</f>
        <v>Wandwin</v>
      </c>
      <c r="L5119" s="141" t="str">
        <f>VLOOKUP(Table85[[#This Row],[CustomerID]],Table!H:K,3,0)</f>
        <v>လျှော်ပင်</v>
      </c>
      <c r="M5119" s="141" t="str">
        <f>VLOOKUP(I5119,Customers[],5,FALSE)</f>
        <v>WholeSales/Contract</v>
      </c>
      <c r="N5119" s="145" t="s">
        <v>10</v>
      </c>
      <c r="O5119" s="37" t="s">
        <v>205</v>
      </c>
      <c r="P5119" s="141" t="str">
        <f>VLOOKUP(O5119,Stock[],2,FALSE)</f>
        <v>ကောင်းကြည် ကော် 25%  (1Ltr )</v>
      </c>
      <c r="Q5119" s="147">
        <f>VLOOKUP(O5119,Stock[],3,FALSE)</f>
        <v>1</v>
      </c>
      <c r="R5119" s="147">
        <f>VLOOKUP(O5119,Stock[],4,FALSE)</f>
        <v>12</v>
      </c>
      <c r="S5119" s="146"/>
      <c r="T5119" s="147">
        <f>(DailySales!$S5119/DailySales!$R5119)+DailySales!$U5119</f>
        <v>20</v>
      </c>
      <c r="U5119" s="146">
        <v>20</v>
      </c>
      <c r="V5119" s="148">
        <f>+DailySales!$T5119*DailySales!$R5119</f>
        <v>240</v>
      </c>
      <c r="W5119" s="148">
        <f>+DailySales!$V5119*DailySales!$Q5119</f>
        <v>240</v>
      </c>
      <c r="X5119" s="148">
        <f>VLOOKUP(O5119,Stock[],6,FALSE)</f>
        <v>1530</v>
      </c>
      <c r="Y5119" s="148">
        <f>+DailySales!$V5119*DailySales!$X5119</f>
        <v>367200</v>
      </c>
      <c r="Z5119" s="146"/>
      <c r="AA5119" s="146"/>
      <c r="AB5119" s="146"/>
      <c r="AC5119" s="146"/>
      <c r="AD5119" s="146"/>
      <c r="AE5119" s="149"/>
      <c r="AF5119" s="150"/>
      <c r="AG5119" s="151"/>
      <c r="AH5119" s="150"/>
      <c r="AI5119" s="151"/>
      <c r="AJ5119" s="150"/>
      <c r="AK5119" s="151"/>
      <c r="AL5119" s="34"/>
      <c r="AM5119" s="39"/>
      <c r="AN511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367200</v>
      </c>
    </row>
    <row r="5120" spans="1:40" ht="19.5" customHeight="1" x14ac:dyDescent="0.25">
      <c r="A5120" s="141">
        <f t="shared" si="1006"/>
        <v>2026</v>
      </c>
      <c r="B5120" s="141">
        <f t="shared" si="1007"/>
        <v>3</v>
      </c>
      <c r="C5120" s="154">
        <v>46087</v>
      </c>
      <c r="D5120" s="142">
        <f t="shared" ca="1" si="1008"/>
        <v>46097</v>
      </c>
      <c r="E5120" s="142" t="str">
        <f t="shared" ca="1" si="1009"/>
        <v>0-Months</v>
      </c>
      <c r="F5120" s="142" t="str">
        <f>VLOOKUP(O5120,Stock[],5,FALSE)</f>
        <v>BE</v>
      </c>
      <c r="G5120" s="33" t="s">
        <v>4158</v>
      </c>
      <c r="H5120" s="144"/>
      <c r="I5120" s="34" t="s">
        <v>233</v>
      </c>
      <c r="J5120" s="141" t="str">
        <f>VLOOKUP(I5120,Customers[],2,FALSE)</f>
        <v>ဦးဝင်းနိုင်</v>
      </c>
      <c r="K5120" s="141" t="str">
        <f>VLOOKUP(I5120,Customers[],4,FALSE)</f>
        <v>Wandwin</v>
      </c>
      <c r="L5120" s="141" t="str">
        <f>VLOOKUP(Table85[[#This Row],[CustomerID]],Table!H:K,3,0)</f>
        <v>လျှော်ပင်</v>
      </c>
      <c r="M5120" s="141" t="str">
        <f>VLOOKUP(I5120,Customers[],5,FALSE)</f>
        <v>WholeSales/Contract</v>
      </c>
      <c r="N5120" s="145" t="s">
        <v>10</v>
      </c>
      <c r="O5120" s="37" t="s">
        <v>223</v>
      </c>
      <c r="P5120" s="141" t="str">
        <f>VLOOKUP(O5120,Stock[],2,FALSE)</f>
        <v>ချယ်ရီအရက်သန့်ကော် (.6Ltr)</v>
      </c>
      <c r="Q5120" s="147">
        <f>VLOOKUP(O5120,Stock[],3,FALSE)</f>
        <v>0.6</v>
      </c>
      <c r="R5120" s="147">
        <f>VLOOKUP(O5120,Stock[],4,FALSE)</f>
        <v>24</v>
      </c>
      <c r="S5120" s="146"/>
      <c r="T5120" s="147">
        <f>(DailySales!$S5120/DailySales!$R5120)+DailySales!$U5120</f>
        <v>20</v>
      </c>
      <c r="U5120" s="146">
        <v>20</v>
      </c>
      <c r="V5120" s="148">
        <f>+DailySales!$T5120*DailySales!$R5120</f>
        <v>480</v>
      </c>
      <c r="W5120" s="148">
        <f>+DailySales!$V5120*DailySales!$Q5120</f>
        <v>288</v>
      </c>
      <c r="X5120" s="148">
        <f>VLOOKUP(O5120,Stock[],6,FALSE)</f>
        <v>875</v>
      </c>
      <c r="Y5120" s="148">
        <f>+DailySales!$V5120*DailySales!$X5120</f>
        <v>420000</v>
      </c>
      <c r="Z5120" s="146"/>
      <c r="AA5120" s="146"/>
      <c r="AB5120" s="146"/>
      <c r="AC5120" s="146"/>
      <c r="AD5120" s="146"/>
      <c r="AE5120" s="149"/>
      <c r="AF5120" s="150"/>
      <c r="AG5120" s="151"/>
      <c r="AH5120" s="150"/>
      <c r="AI5120" s="151"/>
      <c r="AJ5120" s="150"/>
      <c r="AK5120" s="151"/>
      <c r="AL5120" s="34"/>
      <c r="AM5120" s="39"/>
      <c r="AN512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420000</v>
      </c>
    </row>
    <row r="5121" spans="1:40" ht="19.5" customHeight="1" x14ac:dyDescent="0.25">
      <c r="A5121" s="141">
        <f t="shared" ref="A5121:A5127" si="1010">YEAR(C5121)</f>
        <v>2026</v>
      </c>
      <c r="B5121" s="141">
        <f t="shared" ref="B5121:B5127" si="1011">MONTH(C5121)</f>
        <v>3</v>
      </c>
      <c r="C5121" s="154">
        <v>46087</v>
      </c>
      <c r="D5121" s="142">
        <f t="shared" ref="D5121:D5127" ca="1" si="1012">TODAY()</f>
        <v>46097</v>
      </c>
      <c r="E5121" s="142" t="str">
        <f t="shared" ref="E5121:E5127" ca="1" si="1013">DATEDIF(C5121,D5121,"M")&amp;"-Months"</f>
        <v>0-Months</v>
      </c>
      <c r="F5121" s="142" t="str">
        <f>VLOOKUP(O5121,Stock[],5,FALSE)</f>
        <v>BE</v>
      </c>
      <c r="G5121" s="33" t="s">
        <v>4159</v>
      </c>
      <c r="H5121" s="144"/>
      <c r="I5121" s="34" t="s">
        <v>228</v>
      </c>
      <c r="J5121" s="141" t="str">
        <f>VLOOKUP(I5121,Customers[],2,FALSE)</f>
        <v>ဦးအေးခင်မောင်</v>
      </c>
      <c r="K5121" s="141" t="str">
        <f>VLOOKUP(I5121,Customers[],4,FALSE)</f>
        <v>Meiktila</v>
      </c>
      <c r="L5121" s="141" t="str">
        <f>VLOOKUP(Table85[[#This Row],[CustomerID]],Table!H:K,3,0)</f>
        <v>မိတ္ထီလာ</v>
      </c>
      <c r="M5121" s="141" t="str">
        <f>VLOOKUP(I5121,Customers[],5,FALSE)</f>
        <v>WholeSales</v>
      </c>
      <c r="N5121" s="145" t="s">
        <v>10</v>
      </c>
      <c r="O5121" s="37" t="s">
        <v>217</v>
      </c>
      <c r="P5121" s="141" t="str">
        <f>VLOOKUP(O5121,Stock[],2,FALSE)</f>
        <v>လိမ္မော်ဖြူ</v>
      </c>
      <c r="Q5121" s="147">
        <f>VLOOKUP(O5121,Stock[],3,FALSE)</f>
        <v>0.64</v>
      </c>
      <c r="R5121" s="147">
        <f>VLOOKUP(O5121,Stock[],4,FALSE)</f>
        <v>24</v>
      </c>
      <c r="S5121" s="146"/>
      <c r="T5121" s="147">
        <f>(DailySales!$S5121/DailySales!$R5121)+DailySales!$U5121</f>
        <v>70</v>
      </c>
      <c r="U5121" s="146">
        <v>70</v>
      </c>
      <c r="V5121" s="148">
        <f>+DailySales!$T5121*DailySales!$R5121</f>
        <v>1680</v>
      </c>
      <c r="W5121" s="148">
        <f>+DailySales!$V5121*DailySales!$Q5121</f>
        <v>1075.2</v>
      </c>
      <c r="X5121" s="148">
        <f>VLOOKUP(O5121,Stock[],6,FALSE)</f>
        <v>1330</v>
      </c>
      <c r="Y5121" s="148">
        <f>+DailySales!$V5121*DailySales!$X5121</f>
        <v>2234400</v>
      </c>
      <c r="Z5121" s="146"/>
      <c r="AA5121" s="146"/>
      <c r="AB5121" s="146"/>
      <c r="AC5121" s="146"/>
      <c r="AD5121" s="146"/>
      <c r="AE5121" s="149"/>
      <c r="AF5121" s="150"/>
      <c r="AG5121" s="151"/>
      <c r="AH5121" s="150"/>
      <c r="AI5121" s="151"/>
      <c r="AJ5121" s="150"/>
      <c r="AK5121" s="151"/>
      <c r="AL5121" s="34"/>
      <c r="AM5121" s="39"/>
      <c r="AN512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2234400</v>
      </c>
    </row>
    <row r="5122" spans="1:40" ht="19.5" customHeight="1" x14ac:dyDescent="0.25">
      <c r="A5122" s="141">
        <f t="shared" si="1010"/>
        <v>2026</v>
      </c>
      <c r="B5122" s="141">
        <f t="shared" si="1011"/>
        <v>3</v>
      </c>
      <c r="C5122" s="154">
        <v>46087</v>
      </c>
      <c r="D5122" s="142">
        <f t="shared" ca="1" si="1012"/>
        <v>46097</v>
      </c>
      <c r="E5122" s="142" t="str">
        <f t="shared" ca="1" si="1013"/>
        <v>0-Months</v>
      </c>
      <c r="F5122" s="142" t="str">
        <f>VLOOKUP(O5122,Stock[],5,FALSE)</f>
        <v>BE</v>
      </c>
      <c r="G5122" s="33" t="s">
        <v>4160</v>
      </c>
      <c r="H5122" s="144"/>
      <c r="I5122" s="34" t="s">
        <v>193</v>
      </c>
      <c r="J5122" s="141" t="str">
        <f>VLOOKUP(I5122,Customers[],2,FALSE)</f>
        <v>ရွှေမြင်း(မခင်မာဌေး)</v>
      </c>
      <c r="K5122" s="141" t="str">
        <f>VLOOKUP(I5122,Customers[],4,FALSE)</f>
        <v>Meiktila</v>
      </c>
      <c r="L5122" s="141" t="str">
        <f>VLOOKUP(Table85[[#This Row],[CustomerID]],Table!H:K,3,0)</f>
        <v>ကျွဲတပ်ဆုံ</v>
      </c>
      <c r="M5122" s="141" t="str">
        <f>VLOOKUP(I5122,Customers[],5,FALSE)</f>
        <v>WholeSales/Contract</v>
      </c>
      <c r="N5122" s="145" t="s">
        <v>10</v>
      </c>
      <c r="O5122" s="37" t="s">
        <v>217</v>
      </c>
      <c r="P5122" s="141" t="str">
        <f>VLOOKUP(O5122,Stock[],2,FALSE)</f>
        <v>လိမ္မော်ဖြူ</v>
      </c>
      <c r="Q5122" s="147">
        <f>VLOOKUP(O5122,Stock[],3,FALSE)</f>
        <v>0.64</v>
      </c>
      <c r="R5122" s="147">
        <f>VLOOKUP(O5122,Stock[],4,FALSE)</f>
        <v>24</v>
      </c>
      <c r="S5122" s="146"/>
      <c r="T5122" s="147">
        <f>(DailySales!$S5122/DailySales!$R5122)+DailySales!$U5122</f>
        <v>200</v>
      </c>
      <c r="U5122" s="146">
        <v>200</v>
      </c>
      <c r="V5122" s="148">
        <f>+DailySales!$T5122*DailySales!$R5122</f>
        <v>4800</v>
      </c>
      <c r="W5122" s="148">
        <f>+DailySales!$V5122*DailySales!$Q5122</f>
        <v>3072</v>
      </c>
      <c r="X5122" s="148">
        <f>VLOOKUP(O5122,Stock[],6,FALSE)</f>
        <v>1330</v>
      </c>
      <c r="Y5122" s="148">
        <f>+DailySales!$V5122*DailySales!$X5122</f>
        <v>6384000</v>
      </c>
      <c r="Z5122" s="146"/>
      <c r="AA5122" s="146"/>
      <c r="AB5122" s="146"/>
      <c r="AC5122" s="146"/>
      <c r="AD5122" s="146"/>
      <c r="AE5122" s="149"/>
      <c r="AF5122" s="150"/>
      <c r="AG5122" s="151"/>
      <c r="AH5122" s="150"/>
      <c r="AI5122" s="151"/>
      <c r="AJ5122" s="150"/>
      <c r="AK5122" s="151"/>
      <c r="AL5122" s="34"/>
      <c r="AM5122" s="39"/>
      <c r="AN512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6384000</v>
      </c>
    </row>
    <row r="5123" spans="1:40" ht="19.5" customHeight="1" x14ac:dyDescent="0.25">
      <c r="A5123" s="141">
        <f t="shared" si="1010"/>
        <v>2026</v>
      </c>
      <c r="B5123" s="141">
        <f t="shared" si="1011"/>
        <v>3</v>
      </c>
      <c r="C5123" s="154">
        <v>46087</v>
      </c>
      <c r="D5123" s="142">
        <f t="shared" ca="1" si="1012"/>
        <v>46097</v>
      </c>
      <c r="E5123" s="142" t="str">
        <f t="shared" ca="1" si="1013"/>
        <v>0-Months</v>
      </c>
      <c r="F5123" s="142" t="str">
        <f>VLOOKUP(O5123,Stock[],5,FALSE)</f>
        <v>BE</v>
      </c>
      <c r="G5123" s="33" t="s">
        <v>4161</v>
      </c>
      <c r="H5123" s="144"/>
      <c r="I5123" s="34" t="s">
        <v>181</v>
      </c>
      <c r="J5123" s="141" t="str">
        <f>VLOOKUP(I5123,Customers[],2,FALSE)</f>
        <v>ရွှေမြင်း(ရွှေခြင်္သေ့)</v>
      </c>
      <c r="K5123" s="141" t="str">
        <f>VLOOKUP(I5123,Customers[],4,FALSE)</f>
        <v>Meiktila</v>
      </c>
      <c r="L5123" s="141" t="str">
        <f>VLOOKUP(Table85[[#This Row],[CustomerID]],Table!H:K,3,0)</f>
        <v>မိတ္ထီလာ</v>
      </c>
      <c r="M5123" s="141" t="str">
        <f>VLOOKUP(I5123,Customers[],5,FALSE)</f>
        <v>WholeSales/Contract</v>
      </c>
      <c r="N5123" s="145" t="s">
        <v>10</v>
      </c>
      <c r="O5123" s="37" t="s">
        <v>240</v>
      </c>
      <c r="P5123" s="141" t="str">
        <f>VLOOKUP(O5123,Stock[],2,FALSE)</f>
        <v>သံပုရာအရက်</v>
      </c>
      <c r="Q5123" s="147">
        <f>VLOOKUP(O5123,Stock[],3,FALSE)</f>
        <v>0.64</v>
      </c>
      <c r="R5123" s="147">
        <f>VLOOKUP(O5123,Stock[],4,FALSE)</f>
        <v>14</v>
      </c>
      <c r="S5123" s="146"/>
      <c r="T5123" s="147">
        <f>(DailySales!$S5123/DailySales!$R5123)+DailySales!$U5123</f>
        <v>5</v>
      </c>
      <c r="U5123" s="146">
        <v>5</v>
      </c>
      <c r="V5123" s="148">
        <f>+DailySales!$T5123*DailySales!$R5123</f>
        <v>70</v>
      </c>
      <c r="W5123" s="148">
        <f>+DailySales!$V5123*DailySales!$Q5123</f>
        <v>44.800000000000004</v>
      </c>
      <c r="X5123" s="148">
        <f>VLOOKUP(O5123,Stock[],6,FALSE)</f>
        <v>1330</v>
      </c>
      <c r="Y5123" s="148">
        <f>+DailySales!$V5123*DailySales!$X5123</f>
        <v>93100</v>
      </c>
      <c r="Z5123" s="146"/>
      <c r="AA5123" s="146"/>
      <c r="AB5123" s="146"/>
      <c r="AC5123" s="146"/>
      <c r="AD5123" s="146"/>
      <c r="AE5123" s="149"/>
      <c r="AF5123" s="150"/>
      <c r="AG5123" s="151"/>
      <c r="AH5123" s="150"/>
      <c r="AI5123" s="151"/>
      <c r="AJ5123" s="150"/>
      <c r="AK5123" s="151"/>
      <c r="AL5123" s="34"/>
      <c r="AM5123" s="39"/>
      <c r="AN512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</v>
      </c>
    </row>
    <row r="5124" spans="1:40" ht="19.5" customHeight="1" x14ac:dyDescent="0.25">
      <c r="A5124" s="141">
        <f t="shared" si="1010"/>
        <v>2026</v>
      </c>
      <c r="B5124" s="141">
        <f t="shared" si="1011"/>
        <v>3</v>
      </c>
      <c r="C5124" s="154">
        <v>46087</v>
      </c>
      <c r="D5124" s="142">
        <f t="shared" ca="1" si="1012"/>
        <v>46097</v>
      </c>
      <c r="E5124" s="142" t="str">
        <f t="shared" ca="1" si="1013"/>
        <v>0-Months</v>
      </c>
      <c r="F5124" s="142" t="str">
        <f>VLOOKUP(O5124,Stock[],5,FALSE)</f>
        <v>BE</v>
      </c>
      <c r="G5124" s="33" t="s">
        <v>4161</v>
      </c>
      <c r="H5124" s="144"/>
      <c r="I5124" s="34" t="s">
        <v>181</v>
      </c>
      <c r="J5124" s="141" t="str">
        <f>VLOOKUP(I5124,Customers[],2,FALSE)</f>
        <v>ရွှေမြင်း(ရွှေခြင်္သေ့)</v>
      </c>
      <c r="K5124" s="141" t="str">
        <f>VLOOKUP(I5124,Customers[],4,FALSE)</f>
        <v>Meiktila</v>
      </c>
      <c r="L5124" s="141" t="str">
        <f>VLOOKUP(Table85[[#This Row],[CustomerID]],Table!H:K,3,0)</f>
        <v>မိတ္ထီလာ</v>
      </c>
      <c r="M5124" s="141" t="str">
        <f>VLOOKUP(I5124,Customers[],5,FALSE)</f>
        <v>WholeSales/Contract</v>
      </c>
      <c r="N5124" s="145" t="s">
        <v>10</v>
      </c>
      <c r="O5124" s="37" t="s">
        <v>220</v>
      </c>
      <c r="P5124" s="141" t="str">
        <f>VLOOKUP(O5124,Stock[],2,FALSE)</f>
        <v>မြန်မာရှောက်ပျား</v>
      </c>
      <c r="Q5124" s="147">
        <f>VLOOKUP(O5124,Stock[],3,FALSE)</f>
        <v>0.64</v>
      </c>
      <c r="R5124" s="147">
        <f>VLOOKUP(O5124,Stock[],4,FALSE)</f>
        <v>14</v>
      </c>
      <c r="S5124" s="146"/>
      <c r="T5124" s="147">
        <f>(DailySales!$S5124/DailySales!$R5124)+DailySales!$U5124</f>
        <v>15</v>
      </c>
      <c r="U5124" s="146">
        <v>15</v>
      </c>
      <c r="V5124" s="148">
        <f>+DailySales!$T5124*DailySales!$R5124</f>
        <v>210</v>
      </c>
      <c r="W5124" s="148">
        <f>+DailySales!$V5124*DailySales!$Q5124</f>
        <v>134.4</v>
      </c>
      <c r="X5124" s="148">
        <f>VLOOKUP(O5124,Stock[],6,FALSE)</f>
        <v>1370</v>
      </c>
      <c r="Y5124" s="148">
        <f>+DailySales!$V5124*DailySales!$X5124</f>
        <v>287700</v>
      </c>
      <c r="Z5124" s="146"/>
      <c r="AA5124" s="146"/>
      <c r="AB5124" s="146"/>
      <c r="AC5124" s="146"/>
      <c r="AD5124" s="146"/>
      <c r="AE5124" s="149"/>
      <c r="AF5124" s="150"/>
      <c r="AG5124" s="151"/>
      <c r="AH5124" s="150"/>
      <c r="AI5124" s="151"/>
      <c r="AJ5124" s="150"/>
      <c r="AK5124" s="151"/>
      <c r="AL5124" s="34"/>
      <c r="AM5124" s="39"/>
      <c r="AN512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287700</v>
      </c>
    </row>
    <row r="5125" spans="1:40" ht="19.5" customHeight="1" x14ac:dyDescent="0.25">
      <c r="A5125" s="141">
        <f t="shared" si="1010"/>
        <v>2026</v>
      </c>
      <c r="B5125" s="141">
        <f t="shared" si="1011"/>
        <v>3</v>
      </c>
      <c r="C5125" s="154">
        <v>46087</v>
      </c>
      <c r="D5125" s="142">
        <f t="shared" ca="1" si="1012"/>
        <v>46097</v>
      </c>
      <c r="E5125" s="142" t="str">
        <f t="shared" ca="1" si="1013"/>
        <v>0-Months</v>
      </c>
      <c r="F5125" s="142" t="str">
        <f>VLOOKUP(O5125,Stock[],5,FALSE)</f>
        <v>BE</v>
      </c>
      <c r="G5125" s="33" t="s">
        <v>4161</v>
      </c>
      <c r="H5125" s="144"/>
      <c r="I5125" s="34" t="s">
        <v>181</v>
      </c>
      <c r="J5125" s="141" t="str">
        <f>VLOOKUP(I5125,Customers[],2,FALSE)</f>
        <v>ရွှေမြင်း(ရွှေခြင်္သေ့)</v>
      </c>
      <c r="K5125" s="141" t="str">
        <f>VLOOKUP(I5125,Customers[],4,FALSE)</f>
        <v>Meiktila</v>
      </c>
      <c r="L5125" s="141" t="str">
        <f>VLOOKUP(Table85[[#This Row],[CustomerID]],Table!H:K,3,0)</f>
        <v>မိတ္ထီလာ</v>
      </c>
      <c r="M5125" s="141" t="str">
        <f>VLOOKUP(I5125,Customers[],5,FALSE)</f>
        <v>WholeSales/Contract</v>
      </c>
      <c r="N5125" s="145" t="s">
        <v>10</v>
      </c>
      <c r="O5125" s="37" t="s">
        <v>217</v>
      </c>
      <c r="P5125" s="141" t="str">
        <f>VLOOKUP(O5125,Stock[],2,FALSE)</f>
        <v>လိမ္မော်ဖြူ</v>
      </c>
      <c r="Q5125" s="147">
        <f>VLOOKUP(O5125,Stock[],3,FALSE)</f>
        <v>0.64</v>
      </c>
      <c r="R5125" s="147">
        <f>VLOOKUP(O5125,Stock[],4,FALSE)</f>
        <v>24</v>
      </c>
      <c r="S5125" s="146"/>
      <c r="T5125" s="147">
        <f>(DailySales!$S5125/DailySales!$R5125)+DailySales!$U5125</f>
        <v>20</v>
      </c>
      <c r="U5125" s="146">
        <v>20</v>
      </c>
      <c r="V5125" s="148">
        <f>+DailySales!$T5125*DailySales!$R5125</f>
        <v>480</v>
      </c>
      <c r="W5125" s="148">
        <f>+DailySales!$V5125*DailySales!$Q5125</f>
        <v>307.2</v>
      </c>
      <c r="X5125" s="148">
        <f>VLOOKUP(O5125,Stock[],6,FALSE)</f>
        <v>1330</v>
      </c>
      <c r="Y5125" s="148">
        <f>+DailySales!$V5125*DailySales!$X5125</f>
        <v>638400</v>
      </c>
      <c r="Z5125" s="146"/>
      <c r="AA5125" s="146"/>
      <c r="AB5125" s="146"/>
      <c r="AC5125" s="146"/>
      <c r="AD5125" s="146"/>
      <c r="AE5125" s="149"/>
      <c r="AF5125" s="150"/>
      <c r="AG5125" s="151"/>
      <c r="AH5125" s="150"/>
      <c r="AI5125" s="151"/>
      <c r="AJ5125" s="150"/>
      <c r="AK5125" s="151"/>
      <c r="AL5125" s="34"/>
      <c r="AM5125" s="39"/>
      <c r="AN512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638400</v>
      </c>
    </row>
    <row r="5126" spans="1:40" ht="19.5" customHeight="1" x14ac:dyDescent="0.25">
      <c r="A5126" s="141">
        <f t="shared" si="1010"/>
        <v>2026</v>
      </c>
      <c r="B5126" s="141">
        <f t="shared" si="1011"/>
        <v>3</v>
      </c>
      <c r="C5126" s="154">
        <v>46087</v>
      </c>
      <c r="D5126" s="142">
        <f t="shared" ca="1" si="1012"/>
        <v>46097</v>
      </c>
      <c r="E5126" s="142" t="str">
        <f t="shared" ca="1" si="1013"/>
        <v>0-Months</v>
      </c>
      <c r="F5126" s="142" t="str">
        <f>VLOOKUP(O5126,Stock[],5,FALSE)</f>
        <v>BE</v>
      </c>
      <c r="G5126" s="33" t="s">
        <v>4161</v>
      </c>
      <c r="H5126" s="144"/>
      <c r="I5126" s="34" t="s">
        <v>181</v>
      </c>
      <c r="J5126" s="141" t="str">
        <f>VLOOKUP(I5126,Customers[],2,FALSE)</f>
        <v>ရွှေမြင်း(ရွှေခြင်္သေ့)</v>
      </c>
      <c r="K5126" s="141" t="str">
        <f>VLOOKUP(I5126,Customers[],4,FALSE)</f>
        <v>Meiktila</v>
      </c>
      <c r="L5126" s="141" t="str">
        <f>VLOOKUP(Table85[[#This Row],[CustomerID]],Table!H:K,3,0)</f>
        <v>မိတ္ထီလာ</v>
      </c>
      <c r="M5126" s="141" t="str">
        <f>VLOOKUP(I5126,Customers[],5,FALSE)</f>
        <v>WholeSales/Contract</v>
      </c>
      <c r="N5126" s="145" t="s">
        <v>10</v>
      </c>
      <c r="O5126" s="37" t="s">
        <v>2120</v>
      </c>
      <c r="P5126" s="141" t="str">
        <f>VLOOKUP(O5126,Stock[],2,FALSE)</f>
        <v>ဇေ အရက်သန့်</v>
      </c>
      <c r="Q5126" s="147">
        <f>VLOOKUP(O5126,Stock[],3,FALSE)</f>
        <v>0.64</v>
      </c>
      <c r="R5126" s="147">
        <f>VLOOKUP(O5126,Stock[],4,FALSE)</f>
        <v>14</v>
      </c>
      <c r="S5126" s="146"/>
      <c r="T5126" s="147">
        <f>(DailySales!$S5126/DailySales!$R5126)+DailySales!$U5126</f>
        <v>20</v>
      </c>
      <c r="U5126" s="146">
        <v>20</v>
      </c>
      <c r="V5126" s="148">
        <f>+DailySales!$T5126*DailySales!$R5126</f>
        <v>280</v>
      </c>
      <c r="W5126" s="148">
        <f>+DailySales!$V5126*DailySales!$Q5126</f>
        <v>179.20000000000002</v>
      </c>
      <c r="X5126" s="148">
        <f>VLOOKUP(O5126,Stock[],6,FALSE)</f>
        <v>1380</v>
      </c>
      <c r="Y5126" s="148">
        <f>+DailySales!$V5126*DailySales!$X5126</f>
        <v>386400</v>
      </c>
      <c r="Z5126" s="146"/>
      <c r="AA5126" s="146"/>
      <c r="AB5126" s="146"/>
      <c r="AC5126" s="146"/>
      <c r="AD5126" s="146"/>
      <c r="AE5126" s="149"/>
      <c r="AF5126" s="150"/>
      <c r="AG5126" s="151"/>
      <c r="AH5126" s="150"/>
      <c r="AI5126" s="151"/>
      <c r="AJ5126" s="150"/>
      <c r="AK5126" s="151"/>
      <c r="AL5126" s="34"/>
      <c r="AM5126" s="39"/>
      <c r="AN512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386400</v>
      </c>
    </row>
    <row r="5127" spans="1:40" ht="19.5" customHeight="1" x14ac:dyDescent="0.25">
      <c r="A5127" s="141">
        <f t="shared" si="1010"/>
        <v>2026</v>
      </c>
      <c r="B5127" s="141">
        <f t="shared" si="1011"/>
        <v>3</v>
      </c>
      <c r="C5127" s="154">
        <v>46087</v>
      </c>
      <c r="D5127" s="142">
        <f t="shared" ca="1" si="1012"/>
        <v>46097</v>
      </c>
      <c r="E5127" s="142" t="str">
        <f t="shared" ca="1" si="1013"/>
        <v>0-Months</v>
      </c>
      <c r="F5127" s="142" t="str">
        <f>VLOOKUP(O5127,Stock[],5,FALSE)</f>
        <v>BE</v>
      </c>
      <c r="G5127" s="33" t="s">
        <v>4161</v>
      </c>
      <c r="H5127" s="144"/>
      <c r="I5127" s="34" t="s">
        <v>181</v>
      </c>
      <c r="J5127" s="141" t="str">
        <f>VLOOKUP(I5127,Customers[],2,FALSE)</f>
        <v>ရွှေမြင်း(ရွှေခြင်္သေ့)</v>
      </c>
      <c r="K5127" s="141" t="str">
        <f>VLOOKUP(I5127,Customers[],4,FALSE)</f>
        <v>Meiktila</v>
      </c>
      <c r="L5127" s="141" t="str">
        <f>VLOOKUP(Table85[[#This Row],[CustomerID]],Table!H:K,3,0)</f>
        <v>မိတ္ထီလာ</v>
      </c>
      <c r="M5127" s="141" t="str">
        <f>VLOOKUP(I5127,Customers[],5,FALSE)</f>
        <v>WholeSales/Contract</v>
      </c>
      <c r="N5127" s="145" t="s">
        <v>10</v>
      </c>
      <c r="O5127" s="37" t="s">
        <v>2465</v>
      </c>
      <c r="P5127" s="141" t="str">
        <f>VLOOKUP(O5127,Stock[],2,FALSE)</f>
        <v>မိုးနဲကွန်ကီး</v>
      </c>
      <c r="Q5127" s="147">
        <f>VLOOKUP(O5127,Stock[],3,FALSE)</f>
        <v>0.64</v>
      </c>
      <c r="R5127" s="147">
        <f>VLOOKUP(O5127,Stock[],4,FALSE)</f>
        <v>14</v>
      </c>
      <c r="S5127" s="146"/>
      <c r="T5127" s="147">
        <f>(DailySales!$S5127/DailySales!$R5127)+DailySales!$U5127</f>
        <v>5</v>
      </c>
      <c r="U5127" s="146">
        <v>5</v>
      </c>
      <c r="V5127" s="148">
        <f>+DailySales!$T5127*DailySales!$R5127</f>
        <v>70</v>
      </c>
      <c r="W5127" s="148">
        <f>+DailySales!$V5127*DailySales!$Q5127</f>
        <v>44.800000000000004</v>
      </c>
      <c r="X5127" s="148">
        <f>VLOOKUP(O5127,Stock[],6,FALSE)</f>
        <v>1700</v>
      </c>
      <c r="Y5127" s="148">
        <f>+DailySales!$V5127*DailySales!$X5127</f>
        <v>119000</v>
      </c>
      <c r="Z5127" s="146"/>
      <c r="AA5127" s="146"/>
      <c r="AB5127" s="146"/>
      <c r="AC5127" s="146"/>
      <c r="AD5127" s="146"/>
      <c r="AE5127" s="149"/>
      <c r="AF5127" s="150"/>
      <c r="AG5127" s="151"/>
      <c r="AH5127" s="150"/>
      <c r="AI5127" s="151"/>
      <c r="AJ5127" s="150"/>
      <c r="AK5127" s="151"/>
      <c r="AL5127" s="34"/>
      <c r="AM5127" s="39"/>
      <c r="AN512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119000</v>
      </c>
    </row>
    <row r="5128" spans="1:40" ht="19.5" customHeight="1" x14ac:dyDescent="0.25">
      <c r="A5128" s="141">
        <f t="shared" ref="A5128:A5134" si="1014">YEAR(C5128)</f>
        <v>2026</v>
      </c>
      <c r="B5128" s="141">
        <f t="shared" ref="B5128:B5134" si="1015">MONTH(C5128)</f>
        <v>3</v>
      </c>
      <c r="C5128" s="154">
        <v>46087</v>
      </c>
      <c r="D5128" s="142">
        <f t="shared" ref="D5128:D5134" ca="1" si="1016">TODAY()</f>
        <v>46097</v>
      </c>
      <c r="E5128" s="142" t="str">
        <f t="shared" ref="E5128:E5134" ca="1" si="1017">DATEDIF(C5128,D5128,"M")&amp;"-Months"</f>
        <v>0-Months</v>
      </c>
      <c r="F5128" s="142" t="str">
        <f>VLOOKUP(O5128,Stock[],5,FALSE)</f>
        <v>BE</v>
      </c>
      <c r="G5128" s="33" t="s">
        <v>4161</v>
      </c>
      <c r="H5128" s="144"/>
      <c r="I5128" s="34" t="s">
        <v>181</v>
      </c>
      <c r="J5128" s="141" t="str">
        <f>VLOOKUP(I5128,Customers[],2,FALSE)</f>
        <v>ရွှေမြင်း(ရွှေခြင်္သေ့)</v>
      </c>
      <c r="K5128" s="141" t="str">
        <f>VLOOKUP(I5128,Customers[],4,FALSE)</f>
        <v>Meiktila</v>
      </c>
      <c r="L5128" s="141" t="str">
        <f>VLOOKUP(Table85[[#This Row],[CustomerID]],Table!H:K,3,0)</f>
        <v>မိတ္ထီလာ</v>
      </c>
      <c r="M5128" s="141" t="str">
        <f>VLOOKUP(I5128,Customers[],5,FALSE)</f>
        <v>WholeSales/Contract</v>
      </c>
      <c r="N5128" s="145" t="s">
        <v>10</v>
      </c>
      <c r="O5128" s="37" t="s">
        <v>205</v>
      </c>
      <c r="P5128" s="141" t="str">
        <f>VLOOKUP(O5128,Stock[],2,FALSE)</f>
        <v>ကောင်းကြည် ကော် 25%  (1Ltr )</v>
      </c>
      <c r="Q5128" s="147">
        <f>VLOOKUP(O5128,Stock[],3,FALSE)</f>
        <v>1</v>
      </c>
      <c r="R5128" s="147">
        <f>VLOOKUP(O5128,Stock[],4,FALSE)</f>
        <v>12</v>
      </c>
      <c r="S5128" s="146"/>
      <c r="T5128" s="147">
        <f>(DailySales!$S5128/DailySales!$R5128)+DailySales!$U5128</f>
        <v>15</v>
      </c>
      <c r="U5128" s="146">
        <v>15</v>
      </c>
      <c r="V5128" s="148">
        <f>+DailySales!$T5128*DailySales!$R5128</f>
        <v>180</v>
      </c>
      <c r="W5128" s="148">
        <f>+DailySales!$V5128*DailySales!$Q5128</f>
        <v>180</v>
      </c>
      <c r="X5128" s="148">
        <f>VLOOKUP(O5128,Stock[],6,FALSE)</f>
        <v>1530</v>
      </c>
      <c r="Y5128" s="148">
        <f>+DailySales!$V5128*DailySales!$X5128</f>
        <v>275400</v>
      </c>
      <c r="Z5128" s="146"/>
      <c r="AA5128" s="146"/>
      <c r="AB5128" s="146"/>
      <c r="AC5128" s="146"/>
      <c r="AD5128" s="146"/>
      <c r="AE5128" s="149"/>
      <c r="AF5128" s="150"/>
      <c r="AG5128" s="151"/>
      <c r="AH5128" s="150"/>
      <c r="AI5128" s="151"/>
      <c r="AJ5128" s="150"/>
      <c r="AK5128" s="151"/>
      <c r="AL5128" s="34"/>
      <c r="AM5128" s="39"/>
      <c r="AN512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275400</v>
      </c>
    </row>
    <row r="5129" spans="1:40" ht="19.5" customHeight="1" x14ac:dyDescent="0.25">
      <c r="A5129" s="141">
        <f t="shared" si="1014"/>
        <v>2026</v>
      </c>
      <c r="B5129" s="141">
        <f t="shared" si="1015"/>
        <v>3</v>
      </c>
      <c r="C5129" s="154">
        <v>46087</v>
      </c>
      <c r="D5129" s="142">
        <f t="shared" ca="1" si="1016"/>
        <v>46097</v>
      </c>
      <c r="E5129" s="142" t="str">
        <f t="shared" ca="1" si="1017"/>
        <v>0-Months</v>
      </c>
      <c r="F5129" s="142" t="str">
        <f>VLOOKUP(O5129,Stock[],5,FALSE)</f>
        <v>BE</v>
      </c>
      <c r="G5129" s="33" t="s">
        <v>4162</v>
      </c>
      <c r="H5129" s="144"/>
      <c r="I5129" s="34" t="s">
        <v>233</v>
      </c>
      <c r="J5129" s="141" t="str">
        <f>VLOOKUP(I5129,Customers[],2,FALSE)</f>
        <v>ဦးဝင်းနိုင်</v>
      </c>
      <c r="K5129" s="141" t="str">
        <f>VLOOKUP(I5129,Customers[],4,FALSE)</f>
        <v>Wandwin</v>
      </c>
      <c r="L5129" s="141" t="str">
        <f>VLOOKUP(Table85[[#This Row],[CustomerID]],Table!H:K,3,0)</f>
        <v>လျှော်ပင်</v>
      </c>
      <c r="M5129" s="141" t="str">
        <f>VLOOKUP(I5129,Customers[],5,FALSE)</f>
        <v>WholeSales/Contract</v>
      </c>
      <c r="N5129" s="145" t="s">
        <v>10</v>
      </c>
      <c r="O5129" s="37" t="s">
        <v>240</v>
      </c>
      <c r="P5129" s="141" t="str">
        <f>VLOOKUP(O5129,Stock[],2,FALSE)</f>
        <v>သံပုရာအရက်</v>
      </c>
      <c r="Q5129" s="147">
        <f>VLOOKUP(O5129,Stock[],3,FALSE)</f>
        <v>0.64</v>
      </c>
      <c r="R5129" s="147">
        <f>VLOOKUP(O5129,Stock[],4,FALSE)</f>
        <v>14</v>
      </c>
      <c r="S5129" s="146"/>
      <c r="T5129" s="147">
        <f>(DailySales!$S5129/DailySales!$R5129)+DailySales!$U5129</f>
        <v>5</v>
      </c>
      <c r="U5129" s="146">
        <v>5</v>
      </c>
      <c r="V5129" s="148">
        <f>+DailySales!$T5129*DailySales!$R5129</f>
        <v>70</v>
      </c>
      <c r="W5129" s="148">
        <f>+DailySales!$V5129*DailySales!$Q5129</f>
        <v>44.800000000000004</v>
      </c>
      <c r="X5129" s="148">
        <f>VLOOKUP(O5129,Stock[],6,FALSE)</f>
        <v>1330</v>
      </c>
      <c r="Y5129" s="148">
        <f>+DailySales!$V5129*DailySales!$X5129</f>
        <v>93100</v>
      </c>
      <c r="Z5129" s="146"/>
      <c r="AA5129" s="146"/>
      <c r="AB5129" s="146"/>
      <c r="AC5129" s="146"/>
      <c r="AD5129" s="146"/>
      <c r="AE5129" s="149"/>
      <c r="AF5129" s="150"/>
      <c r="AG5129" s="151"/>
      <c r="AH5129" s="150"/>
      <c r="AI5129" s="151"/>
      <c r="AJ5129" s="150"/>
      <c r="AK5129" s="151"/>
      <c r="AL5129" s="34"/>
      <c r="AM5129" s="39"/>
      <c r="AN512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</v>
      </c>
    </row>
    <row r="5130" spans="1:40" ht="19.5" customHeight="1" x14ac:dyDescent="0.25">
      <c r="A5130" s="141">
        <f t="shared" si="1014"/>
        <v>2026</v>
      </c>
      <c r="B5130" s="141">
        <f t="shared" si="1015"/>
        <v>3</v>
      </c>
      <c r="C5130" s="154">
        <v>46087</v>
      </c>
      <c r="D5130" s="142">
        <f t="shared" ca="1" si="1016"/>
        <v>46097</v>
      </c>
      <c r="E5130" s="142" t="str">
        <f t="shared" ca="1" si="1017"/>
        <v>0-Months</v>
      </c>
      <c r="F5130" s="142" t="str">
        <f>VLOOKUP(O5130,Stock[],5,FALSE)</f>
        <v>BE</v>
      </c>
      <c r="G5130" s="33" t="s">
        <v>4162</v>
      </c>
      <c r="H5130" s="144"/>
      <c r="I5130" s="34" t="s">
        <v>233</v>
      </c>
      <c r="J5130" s="141" t="str">
        <f>VLOOKUP(I5130,Customers[],2,FALSE)</f>
        <v>ဦးဝင်းနိုင်</v>
      </c>
      <c r="K5130" s="141" t="str">
        <f>VLOOKUP(I5130,Customers[],4,FALSE)</f>
        <v>Wandwin</v>
      </c>
      <c r="L5130" s="141" t="str">
        <f>VLOOKUP(Table85[[#This Row],[CustomerID]],Table!H:K,3,0)</f>
        <v>လျှော်ပင်</v>
      </c>
      <c r="M5130" s="141" t="str">
        <f>VLOOKUP(I5130,Customers[],5,FALSE)</f>
        <v>WholeSales/Contract</v>
      </c>
      <c r="N5130" s="145" t="s">
        <v>10</v>
      </c>
      <c r="O5130" s="37" t="s">
        <v>220</v>
      </c>
      <c r="P5130" s="141" t="str">
        <f>VLOOKUP(O5130,Stock[],2,FALSE)</f>
        <v>မြန်မာရှောက်ပျား</v>
      </c>
      <c r="Q5130" s="147">
        <f>VLOOKUP(O5130,Stock[],3,FALSE)</f>
        <v>0.64</v>
      </c>
      <c r="R5130" s="147">
        <f>VLOOKUP(O5130,Stock[],4,FALSE)</f>
        <v>14</v>
      </c>
      <c r="S5130" s="146"/>
      <c r="T5130" s="147">
        <f>(DailySales!$S5130/DailySales!$R5130)+DailySales!$U5130</f>
        <v>65</v>
      </c>
      <c r="U5130" s="146">
        <v>65</v>
      </c>
      <c r="V5130" s="148">
        <f>+DailySales!$T5130*DailySales!$R5130</f>
        <v>910</v>
      </c>
      <c r="W5130" s="148">
        <f>+DailySales!$V5130*DailySales!$Q5130</f>
        <v>582.4</v>
      </c>
      <c r="X5130" s="148">
        <f>VLOOKUP(O5130,Stock[],6,FALSE)</f>
        <v>1370</v>
      </c>
      <c r="Y5130" s="148">
        <f>+DailySales!$V5130*DailySales!$X5130</f>
        <v>1246700</v>
      </c>
      <c r="Z5130" s="146"/>
      <c r="AA5130" s="146"/>
      <c r="AB5130" s="146"/>
      <c r="AC5130" s="146"/>
      <c r="AD5130" s="146"/>
      <c r="AE5130" s="149"/>
      <c r="AF5130" s="150"/>
      <c r="AG5130" s="151"/>
      <c r="AH5130" s="150"/>
      <c r="AI5130" s="151"/>
      <c r="AJ5130" s="150"/>
      <c r="AK5130" s="151"/>
      <c r="AL5130" s="34"/>
      <c r="AM5130" s="39"/>
      <c r="AN513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1246700</v>
      </c>
    </row>
    <row r="5131" spans="1:40" ht="19.5" customHeight="1" x14ac:dyDescent="0.25">
      <c r="A5131" s="141">
        <f t="shared" si="1014"/>
        <v>2026</v>
      </c>
      <c r="B5131" s="141">
        <f t="shared" si="1015"/>
        <v>3</v>
      </c>
      <c r="C5131" s="154">
        <v>46087</v>
      </c>
      <c r="D5131" s="142">
        <f t="shared" ca="1" si="1016"/>
        <v>46097</v>
      </c>
      <c r="E5131" s="142" t="str">
        <f t="shared" ca="1" si="1017"/>
        <v>0-Months</v>
      </c>
      <c r="F5131" s="142" t="str">
        <f>VLOOKUP(O5131,Stock[],5,FALSE)</f>
        <v>BE</v>
      </c>
      <c r="G5131" s="33" t="s">
        <v>4162</v>
      </c>
      <c r="H5131" s="144"/>
      <c r="I5131" s="34" t="s">
        <v>233</v>
      </c>
      <c r="J5131" s="141" t="str">
        <f>VLOOKUP(I5131,Customers[],2,FALSE)</f>
        <v>ဦးဝင်းနိုင်</v>
      </c>
      <c r="K5131" s="141" t="str">
        <f>VLOOKUP(I5131,Customers[],4,FALSE)</f>
        <v>Wandwin</v>
      </c>
      <c r="L5131" s="141" t="str">
        <f>VLOOKUP(Table85[[#This Row],[CustomerID]],Table!H:K,3,0)</f>
        <v>လျှော်ပင်</v>
      </c>
      <c r="M5131" s="141" t="str">
        <f>VLOOKUP(I5131,Customers[],5,FALSE)</f>
        <v>WholeSales/Contract</v>
      </c>
      <c r="N5131" s="145" t="s">
        <v>10</v>
      </c>
      <c r="O5131" s="37" t="s">
        <v>217</v>
      </c>
      <c r="P5131" s="141" t="str">
        <f>VLOOKUP(O5131,Stock[],2,FALSE)</f>
        <v>လိမ္မော်ဖြူ</v>
      </c>
      <c r="Q5131" s="147">
        <f>VLOOKUP(O5131,Stock[],3,FALSE)</f>
        <v>0.64</v>
      </c>
      <c r="R5131" s="147">
        <f>VLOOKUP(O5131,Stock[],4,FALSE)</f>
        <v>24</v>
      </c>
      <c r="S5131" s="146"/>
      <c r="T5131" s="147">
        <f>(DailySales!$S5131/DailySales!$R5131)+DailySales!$U5131</f>
        <v>10</v>
      </c>
      <c r="U5131" s="146">
        <v>10</v>
      </c>
      <c r="V5131" s="148">
        <f>+DailySales!$T5131*DailySales!$R5131</f>
        <v>240</v>
      </c>
      <c r="W5131" s="148">
        <f>+DailySales!$V5131*DailySales!$Q5131</f>
        <v>153.6</v>
      </c>
      <c r="X5131" s="148">
        <f>VLOOKUP(O5131,Stock[],6,FALSE)</f>
        <v>1330</v>
      </c>
      <c r="Y5131" s="148">
        <f>+DailySales!$V5131*DailySales!$X5131</f>
        <v>319200</v>
      </c>
      <c r="Z5131" s="146"/>
      <c r="AA5131" s="146"/>
      <c r="AB5131" s="146"/>
      <c r="AC5131" s="146"/>
      <c r="AD5131" s="146"/>
      <c r="AE5131" s="149"/>
      <c r="AF5131" s="150"/>
      <c r="AG5131" s="151"/>
      <c r="AH5131" s="150"/>
      <c r="AI5131" s="151"/>
      <c r="AJ5131" s="150"/>
      <c r="AK5131" s="151"/>
      <c r="AL5131" s="34"/>
      <c r="AM5131" s="39"/>
      <c r="AN513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319200</v>
      </c>
    </row>
    <row r="5132" spans="1:40" ht="19.5" customHeight="1" x14ac:dyDescent="0.25">
      <c r="A5132" s="141">
        <f t="shared" si="1014"/>
        <v>2026</v>
      </c>
      <c r="B5132" s="141">
        <f t="shared" si="1015"/>
        <v>3</v>
      </c>
      <c r="C5132" s="154">
        <v>46087</v>
      </c>
      <c r="D5132" s="142">
        <f t="shared" ca="1" si="1016"/>
        <v>46097</v>
      </c>
      <c r="E5132" s="142" t="str">
        <f t="shared" ca="1" si="1017"/>
        <v>0-Months</v>
      </c>
      <c r="F5132" s="142" t="str">
        <f>VLOOKUP(O5132,Stock[],5,FALSE)</f>
        <v>BE</v>
      </c>
      <c r="G5132" s="33" t="s">
        <v>4162</v>
      </c>
      <c r="H5132" s="144"/>
      <c r="I5132" s="34" t="s">
        <v>233</v>
      </c>
      <c r="J5132" s="141" t="str">
        <f>VLOOKUP(I5132,Customers[],2,FALSE)</f>
        <v>ဦးဝင်းနိုင်</v>
      </c>
      <c r="K5132" s="141" t="str">
        <f>VLOOKUP(I5132,Customers[],4,FALSE)</f>
        <v>Wandwin</v>
      </c>
      <c r="L5132" s="141" t="str">
        <f>VLOOKUP(Table85[[#This Row],[CustomerID]],Table!H:K,3,0)</f>
        <v>လျှော်ပင်</v>
      </c>
      <c r="M5132" s="141" t="str">
        <f>VLOOKUP(I5132,Customers[],5,FALSE)</f>
        <v>WholeSales/Contract</v>
      </c>
      <c r="N5132" s="145" t="s">
        <v>10</v>
      </c>
      <c r="O5132" s="37" t="s">
        <v>216</v>
      </c>
      <c r="P5132" s="141" t="str">
        <f>VLOOKUP(O5132,Stock[],2,FALSE)</f>
        <v>ဒဂုံအရက်သန့်</v>
      </c>
      <c r="Q5132" s="147">
        <f>VLOOKUP(O5132,Stock[],3,FALSE)</f>
        <v>0.64</v>
      </c>
      <c r="R5132" s="147">
        <f>VLOOKUP(O5132,Stock[],4,FALSE)</f>
        <v>14</v>
      </c>
      <c r="S5132" s="146"/>
      <c r="T5132" s="147">
        <f>(DailySales!$S5132/DailySales!$R5132)+DailySales!$U5132</f>
        <v>15</v>
      </c>
      <c r="U5132" s="146">
        <v>15</v>
      </c>
      <c r="V5132" s="148">
        <f>+DailySales!$T5132*DailySales!$R5132</f>
        <v>210</v>
      </c>
      <c r="W5132" s="148">
        <f>+DailySales!$V5132*DailySales!$Q5132</f>
        <v>134.4</v>
      </c>
      <c r="X5132" s="148">
        <f>VLOOKUP(O5132,Stock[],6,FALSE)</f>
        <v>1330</v>
      </c>
      <c r="Y5132" s="148">
        <f>+DailySales!$V5132*DailySales!$X5132</f>
        <v>279300</v>
      </c>
      <c r="Z5132" s="146"/>
      <c r="AA5132" s="146"/>
      <c r="AB5132" s="146"/>
      <c r="AC5132" s="146"/>
      <c r="AD5132" s="146"/>
      <c r="AE5132" s="149"/>
      <c r="AF5132" s="150"/>
      <c r="AG5132" s="151"/>
      <c r="AH5132" s="150"/>
      <c r="AI5132" s="151"/>
      <c r="AJ5132" s="150"/>
      <c r="AK5132" s="151"/>
      <c r="AL5132" s="34"/>
      <c r="AM5132" s="39"/>
      <c r="AN513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279300</v>
      </c>
    </row>
    <row r="5133" spans="1:40" ht="19.5" customHeight="1" x14ac:dyDescent="0.25">
      <c r="A5133" s="141">
        <f t="shared" si="1014"/>
        <v>2026</v>
      </c>
      <c r="B5133" s="141">
        <f t="shared" si="1015"/>
        <v>3</v>
      </c>
      <c r="C5133" s="154">
        <v>46087</v>
      </c>
      <c r="D5133" s="142">
        <f t="shared" ca="1" si="1016"/>
        <v>46097</v>
      </c>
      <c r="E5133" s="142" t="str">
        <f t="shared" ca="1" si="1017"/>
        <v>0-Months</v>
      </c>
      <c r="F5133" s="142" t="str">
        <f>VLOOKUP(O5133,Stock[],5,FALSE)</f>
        <v>BE</v>
      </c>
      <c r="G5133" s="33" t="s">
        <v>4162</v>
      </c>
      <c r="H5133" s="144"/>
      <c r="I5133" s="34" t="s">
        <v>233</v>
      </c>
      <c r="J5133" s="141" t="str">
        <f>VLOOKUP(I5133,Customers[],2,FALSE)</f>
        <v>ဦးဝင်းနိုင်</v>
      </c>
      <c r="K5133" s="141" t="str">
        <f>VLOOKUP(I5133,Customers[],4,FALSE)</f>
        <v>Wandwin</v>
      </c>
      <c r="L5133" s="141" t="str">
        <f>VLOOKUP(Table85[[#This Row],[CustomerID]],Table!H:K,3,0)</f>
        <v>လျှော်ပင်</v>
      </c>
      <c r="M5133" s="141" t="str">
        <f>VLOOKUP(I5133,Customers[],5,FALSE)</f>
        <v>WholeSales/Contract</v>
      </c>
      <c r="N5133" s="145" t="s">
        <v>10</v>
      </c>
      <c r="O5133" s="37" t="s">
        <v>2120</v>
      </c>
      <c r="P5133" s="141" t="str">
        <f>VLOOKUP(O5133,Stock[],2,FALSE)</f>
        <v>ဇေ အရက်သန့်</v>
      </c>
      <c r="Q5133" s="147">
        <f>VLOOKUP(O5133,Stock[],3,FALSE)</f>
        <v>0.64</v>
      </c>
      <c r="R5133" s="147">
        <f>VLOOKUP(O5133,Stock[],4,FALSE)</f>
        <v>14</v>
      </c>
      <c r="S5133" s="146"/>
      <c r="T5133" s="147">
        <f>(DailySales!$S5133/DailySales!$R5133)+DailySales!$U5133</f>
        <v>30</v>
      </c>
      <c r="U5133" s="146">
        <v>30</v>
      </c>
      <c r="V5133" s="148">
        <f>+DailySales!$T5133*DailySales!$R5133</f>
        <v>420</v>
      </c>
      <c r="W5133" s="148">
        <f>+DailySales!$V5133*DailySales!$Q5133</f>
        <v>268.8</v>
      </c>
      <c r="X5133" s="148">
        <f>VLOOKUP(O5133,Stock[],6,FALSE)</f>
        <v>1380</v>
      </c>
      <c r="Y5133" s="148">
        <f>+DailySales!$V5133*DailySales!$X5133</f>
        <v>579600</v>
      </c>
      <c r="Z5133" s="146"/>
      <c r="AA5133" s="146"/>
      <c r="AB5133" s="146"/>
      <c r="AC5133" s="146"/>
      <c r="AD5133" s="146"/>
      <c r="AE5133" s="149"/>
      <c r="AF5133" s="150"/>
      <c r="AG5133" s="151"/>
      <c r="AH5133" s="150"/>
      <c r="AI5133" s="151"/>
      <c r="AJ5133" s="150"/>
      <c r="AK5133" s="151"/>
      <c r="AL5133" s="34"/>
      <c r="AM5133" s="39"/>
      <c r="AN513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579600</v>
      </c>
    </row>
    <row r="5134" spans="1:40" ht="19.5" customHeight="1" x14ac:dyDescent="0.25">
      <c r="A5134" s="141">
        <f t="shared" si="1014"/>
        <v>2026</v>
      </c>
      <c r="B5134" s="141">
        <f t="shared" si="1015"/>
        <v>3</v>
      </c>
      <c r="C5134" s="154">
        <v>46087</v>
      </c>
      <c r="D5134" s="142">
        <f t="shared" ca="1" si="1016"/>
        <v>46097</v>
      </c>
      <c r="E5134" s="142" t="str">
        <f t="shared" ca="1" si="1017"/>
        <v>0-Months</v>
      </c>
      <c r="F5134" s="142" t="str">
        <f>VLOOKUP(O5134,Stock[],5,FALSE)</f>
        <v>BE</v>
      </c>
      <c r="G5134" s="33" t="s">
        <v>4162</v>
      </c>
      <c r="H5134" s="144"/>
      <c r="I5134" s="34" t="s">
        <v>233</v>
      </c>
      <c r="J5134" s="141" t="str">
        <f>VLOOKUP(I5134,Customers[],2,FALSE)</f>
        <v>ဦးဝင်းနိုင်</v>
      </c>
      <c r="K5134" s="141" t="str">
        <f>VLOOKUP(I5134,Customers[],4,FALSE)</f>
        <v>Wandwin</v>
      </c>
      <c r="L5134" s="141" t="str">
        <f>VLOOKUP(Table85[[#This Row],[CustomerID]],Table!H:K,3,0)</f>
        <v>လျှော်ပင်</v>
      </c>
      <c r="M5134" s="141" t="str">
        <f>VLOOKUP(I5134,Customers[],5,FALSE)</f>
        <v>WholeSales/Contract</v>
      </c>
      <c r="N5134" s="145" t="s">
        <v>10</v>
      </c>
      <c r="O5134" s="37" t="s">
        <v>215</v>
      </c>
      <c r="P5134" s="141" t="str">
        <f>VLOOKUP(O5134,Stock[],2,FALSE)</f>
        <v>ဒဂုံနာနတ်</v>
      </c>
      <c r="Q5134" s="147">
        <f>VLOOKUP(O5134,Stock[],3,FALSE)</f>
        <v>0.64</v>
      </c>
      <c r="R5134" s="147">
        <f>VLOOKUP(O5134,Stock[],4,FALSE)</f>
        <v>24</v>
      </c>
      <c r="S5134" s="146"/>
      <c r="T5134" s="147">
        <f>(DailySales!$S5134/DailySales!$R5134)+DailySales!$U5134</f>
        <v>5</v>
      </c>
      <c r="U5134" s="146">
        <v>5</v>
      </c>
      <c r="V5134" s="148">
        <f>+DailySales!$T5134*DailySales!$R5134</f>
        <v>120</v>
      </c>
      <c r="W5134" s="148">
        <f>+DailySales!$V5134*DailySales!$Q5134</f>
        <v>76.8</v>
      </c>
      <c r="X5134" s="148">
        <f>VLOOKUP(O5134,Stock[],6,FALSE)</f>
        <v>1330</v>
      </c>
      <c r="Y5134" s="148">
        <f>+DailySales!$V5134*DailySales!$X5134</f>
        <v>159600</v>
      </c>
      <c r="Z5134" s="146"/>
      <c r="AA5134" s="146"/>
      <c r="AB5134" s="146"/>
      <c r="AC5134" s="146"/>
      <c r="AD5134" s="146"/>
      <c r="AE5134" s="149"/>
      <c r="AF5134" s="150"/>
      <c r="AG5134" s="151"/>
      <c r="AH5134" s="150"/>
      <c r="AI5134" s="151"/>
      <c r="AJ5134" s="150"/>
      <c r="AK5134" s="151"/>
      <c r="AL5134" s="34"/>
      <c r="AM5134" s="39"/>
      <c r="AN513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159600</v>
      </c>
    </row>
    <row r="5135" spans="1:40" ht="19.5" customHeight="1" x14ac:dyDescent="0.25">
      <c r="A5135" s="141">
        <f t="shared" ref="A5135:A5141" si="1018">YEAR(C5135)</f>
        <v>2026</v>
      </c>
      <c r="B5135" s="141">
        <f t="shared" ref="B5135:B5141" si="1019">MONTH(C5135)</f>
        <v>3</v>
      </c>
      <c r="C5135" s="154">
        <v>46087</v>
      </c>
      <c r="D5135" s="142">
        <f t="shared" ref="D5135:D5141" ca="1" si="1020">TODAY()</f>
        <v>46097</v>
      </c>
      <c r="E5135" s="142" t="str">
        <f t="shared" ref="E5135:E5141" ca="1" si="1021">DATEDIF(C5135,D5135,"M")&amp;"-Months"</f>
        <v>0-Months</v>
      </c>
      <c r="F5135" s="142" t="str">
        <f>VLOOKUP(O5135,Stock[],5,FALSE)</f>
        <v>BE</v>
      </c>
      <c r="G5135" s="33" t="s">
        <v>4162</v>
      </c>
      <c r="H5135" s="144"/>
      <c r="I5135" s="34" t="s">
        <v>233</v>
      </c>
      <c r="J5135" s="141" t="str">
        <f>VLOOKUP(I5135,Customers[],2,FALSE)</f>
        <v>ဦးဝင်းနိုင်</v>
      </c>
      <c r="K5135" s="141" t="str">
        <f>VLOOKUP(I5135,Customers[],4,FALSE)</f>
        <v>Wandwin</v>
      </c>
      <c r="L5135" s="141" t="str">
        <f>VLOOKUP(Table85[[#This Row],[CustomerID]],Table!H:K,3,0)</f>
        <v>လျှော်ပင်</v>
      </c>
      <c r="M5135" s="141" t="str">
        <f>VLOOKUP(I5135,Customers[],5,FALSE)</f>
        <v>WholeSales/Contract</v>
      </c>
      <c r="N5135" s="145" t="s">
        <v>10</v>
      </c>
      <c r="O5135" s="37" t="s">
        <v>210</v>
      </c>
      <c r="P5135" s="141" t="str">
        <f>VLOOKUP(O5135,Stock[],2,FALSE)</f>
        <v>ဇေယျဝတီ Red ပု</v>
      </c>
      <c r="Q5135" s="147">
        <f>VLOOKUP(O5135,Stock[],3,FALSE)</f>
        <v>0.64</v>
      </c>
      <c r="R5135" s="147">
        <f>VLOOKUP(O5135,Stock[],4,FALSE)</f>
        <v>14</v>
      </c>
      <c r="S5135" s="146"/>
      <c r="T5135" s="147">
        <f>(DailySales!$S5135/DailySales!$R5135)+DailySales!$U5135</f>
        <v>10</v>
      </c>
      <c r="U5135" s="146">
        <v>10</v>
      </c>
      <c r="V5135" s="148">
        <f>+DailySales!$T5135*DailySales!$R5135</f>
        <v>140</v>
      </c>
      <c r="W5135" s="148">
        <f>+DailySales!$V5135*DailySales!$Q5135</f>
        <v>89.600000000000009</v>
      </c>
      <c r="X5135" s="148">
        <f>VLOOKUP(O5135,Stock[],6,FALSE)</f>
        <v>1600</v>
      </c>
      <c r="Y5135" s="148">
        <f>+DailySales!$V5135*DailySales!$X5135</f>
        <v>224000</v>
      </c>
      <c r="Z5135" s="146"/>
      <c r="AA5135" s="146"/>
      <c r="AB5135" s="146"/>
      <c r="AC5135" s="146"/>
      <c r="AD5135" s="146"/>
      <c r="AE5135" s="149"/>
      <c r="AF5135" s="150"/>
      <c r="AG5135" s="151"/>
      <c r="AH5135" s="150"/>
      <c r="AI5135" s="151"/>
      <c r="AJ5135" s="150"/>
      <c r="AK5135" s="151"/>
      <c r="AL5135" s="34"/>
      <c r="AM5135" s="39"/>
      <c r="AN513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224000</v>
      </c>
    </row>
    <row r="5136" spans="1:40" ht="19.5" customHeight="1" x14ac:dyDescent="0.25">
      <c r="A5136" s="141">
        <f t="shared" si="1018"/>
        <v>2026</v>
      </c>
      <c r="B5136" s="141">
        <f t="shared" si="1019"/>
        <v>3</v>
      </c>
      <c r="C5136" s="154">
        <v>46087</v>
      </c>
      <c r="D5136" s="142">
        <f t="shared" ca="1" si="1020"/>
        <v>46097</v>
      </c>
      <c r="E5136" s="142" t="str">
        <f t="shared" ca="1" si="1021"/>
        <v>0-Months</v>
      </c>
      <c r="F5136" s="142" t="str">
        <f>VLOOKUP(O5136,Stock[],5,FALSE)</f>
        <v>BE</v>
      </c>
      <c r="G5136" s="33" t="s">
        <v>4162</v>
      </c>
      <c r="H5136" s="144"/>
      <c r="I5136" s="34" t="s">
        <v>233</v>
      </c>
      <c r="J5136" s="141" t="str">
        <f>VLOOKUP(I5136,Customers[],2,FALSE)</f>
        <v>ဦးဝင်းနိုင်</v>
      </c>
      <c r="K5136" s="141" t="str">
        <f>VLOOKUP(I5136,Customers[],4,FALSE)</f>
        <v>Wandwin</v>
      </c>
      <c r="L5136" s="141" t="str">
        <f>VLOOKUP(Table85[[#This Row],[CustomerID]],Table!H:K,3,0)</f>
        <v>လျှော်ပင်</v>
      </c>
      <c r="M5136" s="141" t="str">
        <f>VLOOKUP(I5136,Customers[],5,FALSE)</f>
        <v>WholeSales/Contract</v>
      </c>
      <c r="N5136" s="145" t="s">
        <v>10</v>
      </c>
      <c r="O5136" s="37" t="s">
        <v>214</v>
      </c>
      <c r="P5136" s="141" t="str">
        <f>VLOOKUP(O5136,Stock[],2,FALSE)</f>
        <v>ကောင်းကြည်</v>
      </c>
      <c r="Q5136" s="147">
        <f>VLOOKUP(O5136,Stock[],3,FALSE)</f>
        <v>0.64</v>
      </c>
      <c r="R5136" s="147">
        <f>VLOOKUP(O5136,Stock[],4,FALSE)</f>
        <v>14</v>
      </c>
      <c r="S5136" s="146"/>
      <c r="T5136" s="147">
        <f>(DailySales!$S5136/DailySales!$R5136)+DailySales!$U5136</f>
        <v>30</v>
      </c>
      <c r="U5136" s="146">
        <v>30</v>
      </c>
      <c r="V5136" s="148">
        <f>+DailySales!$T5136*DailySales!$R5136</f>
        <v>420</v>
      </c>
      <c r="W5136" s="148">
        <f>+DailySales!$V5136*DailySales!$Q5136</f>
        <v>268.8</v>
      </c>
      <c r="X5136" s="148">
        <f>VLOOKUP(O5136,Stock[],6,FALSE)</f>
        <v>1330</v>
      </c>
      <c r="Y5136" s="148">
        <f>+DailySales!$V5136*DailySales!$X5136</f>
        <v>558600</v>
      </c>
      <c r="Z5136" s="146"/>
      <c r="AA5136" s="146"/>
      <c r="AB5136" s="146"/>
      <c r="AC5136" s="146"/>
      <c r="AD5136" s="146"/>
      <c r="AE5136" s="149"/>
      <c r="AF5136" s="150"/>
      <c r="AG5136" s="151"/>
      <c r="AH5136" s="150"/>
      <c r="AI5136" s="151"/>
      <c r="AJ5136" s="150"/>
      <c r="AK5136" s="151"/>
      <c r="AL5136" s="34"/>
      <c r="AM5136" s="39"/>
      <c r="AN513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558600</v>
      </c>
    </row>
    <row r="5137" spans="1:40" ht="19.5" customHeight="1" x14ac:dyDescent="0.25">
      <c r="A5137" s="141">
        <f t="shared" si="1018"/>
        <v>2026</v>
      </c>
      <c r="B5137" s="141">
        <f t="shared" si="1019"/>
        <v>3</v>
      </c>
      <c r="C5137" s="154">
        <v>46087</v>
      </c>
      <c r="D5137" s="142">
        <f t="shared" ca="1" si="1020"/>
        <v>46097</v>
      </c>
      <c r="E5137" s="142" t="str">
        <f t="shared" ca="1" si="1021"/>
        <v>0-Months</v>
      </c>
      <c r="F5137" s="142" t="str">
        <f>VLOOKUP(O5137,Stock[],5,FALSE)</f>
        <v>BE</v>
      </c>
      <c r="G5137" s="33" t="s">
        <v>4162</v>
      </c>
      <c r="H5137" s="144"/>
      <c r="I5137" s="34" t="s">
        <v>233</v>
      </c>
      <c r="J5137" s="141" t="str">
        <f>VLOOKUP(I5137,Customers[],2,FALSE)</f>
        <v>ဦးဝင်းနိုင်</v>
      </c>
      <c r="K5137" s="141" t="str">
        <f>VLOOKUP(I5137,Customers[],4,FALSE)</f>
        <v>Wandwin</v>
      </c>
      <c r="L5137" s="141" t="str">
        <f>VLOOKUP(Table85[[#This Row],[CustomerID]],Table!H:K,3,0)</f>
        <v>လျှော်ပင်</v>
      </c>
      <c r="M5137" s="141" t="str">
        <f>VLOOKUP(I5137,Customers[],5,FALSE)</f>
        <v>WholeSales/Contract</v>
      </c>
      <c r="N5137" s="145" t="s">
        <v>10</v>
      </c>
      <c r="O5137" s="37" t="s">
        <v>205</v>
      </c>
      <c r="P5137" s="141" t="str">
        <f>VLOOKUP(O5137,Stock[],2,FALSE)</f>
        <v>ကောင်းကြည် ကော် 25%  (1Ltr )</v>
      </c>
      <c r="Q5137" s="147">
        <f>VLOOKUP(O5137,Stock[],3,FALSE)</f>
        <v>1</v>
      </c>
      <c r="R5137" s="147">
        <f>VLOOKUP(O5137,Stock[],4,FALSE)</f>
        <v>12</v>
      </c>
      <c r="S5137" s="146"/>
      <c r="T5137" s="147">
        <f>(DailySales!$S5137/DailySales!$R5137)+DailySales!$U5137</f>
        <v>60</v>
      </c>
      <c r="U5137" s="146">
        <v>60</v>
      </c>
      <c r="V5137" s="148">
        <f>+DailySales!$T5137*DailySales!$R5137</f>
        <v>720</v>
      </c>
      <c r="W5137" s="148">
        <f>+DailySales!$V5137*DailySales!$Q5137</f>
        <v>720</v>
      </c>
      <c r="X5137" s="148">
        <f>VLOOKUP(O5137,Stock[],6,FALSE)</f>
        <v>1530</v>
      </c>
      <c r="Y5137" s="148">
        <f>+DailySales!$V5137*DailySales!$X5137</f>
        <v>1101600</v>
      </c>
      <c r="Z5137" s="146"/>
      <c r="AA5137" s="146"/>
      <c r="AB5137" s="146"/>
      <c r="AC5137" s="146"/>
      <c r="AD5137" s="146"/>
      <c r="AE5137" s="149"/>
      <c r="AF5137" s="150"/>
      <c r="AG5137" s="151"/>
      <c r="AH5137" s="150"/>
      <c r="AI5137" s="151"/>
      <c r="AJ5137" s="150"/>
      <c r="AK5137" s="151"/>
      <c r="AL5137" s="34"/>
      <c r="AM5137" s="39"/>
      <c r="AN513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1101600</v>
      </c>
    </row>
    <row r="5138" spans="1:40" ht="19.5" customHeight="1" x14ac:dyDescent="0.25">
      <c r="A5138" s="141">
        <f t="shared" si="1018"/>
        <v>2026</v>
      </c>
      <c r="B5138" s="141">
        <f t="shared" si="1019"/>
        <v>3</v>
      </c>
      <c r="C5138" s="154">
        <v>46087</v>
      </c>
      <c r="D5138" s="142">
        <f t="shared" ca="1" si="1020"/>
        <v>46097</v>
      </c>
      <c r="E5138" s="142" t="str">
        <f t="shared" ca="1" si="1021"/>
        <v>0-Months</v>
      </c>
      <c r="F5138" s="142" t="str">
        <f>VLOOKUP(O5138,Stock[],5,FALSE)</f>
        <v>BE</v>
      </c>
      <c r="G5138" s="33" t="s">
        <v>4162</v>
      </c>
      <c r="H5138" s="144"/>
      <c r="I5138" s="34" t="s">
        <v>233</v>
      </c>
      <c r="J5138" s="141" t="str">
        <f>VLOOKUP(I5138,Customers[],2,FALSE)</f>
        <v>ဦးဝင်းနိုင်</v>
      </c>
      <c r="K5138" s="141" t="str">
        <f>VLOOKUP(I5138,Customers[],4,FALSE)</f>
        <v>Wandwin</v>
      </c>
      <c r="L5138" s="141" t="str">
        <f>VLOOKUP(Table85[[#This Row],[CustomerID]],Table!H:K,3,0)</f>
        <v>လျှော်ပင်</v>
      </c>
      <c r="M5138" s="141" t="str">
        <f>VLOOKUP(I5138,Customers[],5,FALSE)</f>
        <v>WholeSales/Contract</v>
      </c>
      <c r="N5138" s="145" t="s">
        <v>10</v>
      </c>
      <c r="O5138" s="37" t="s">
        <v>2465</v>
      </c>
      <c r="P5138" s="141" t="str">
        <f>VLOOKUP(O5138,Stock[],2,FALSE)</f>
        <v>မိုးနဲကွန်ကီး</v>
      </c>
      <c r="Q5138" s="147">
        <f>VLOOKUP(O5138,Stock[],3,FALSE)</f>
        <v>0.64</v>
      </c>
      <c r="R5138" s="147">
        <f>VLOOKUP(O5138,Stock[],4,FALSE)</f>
        <v>14</v>
      </c>
      <c r="S5138" s="146"/>
      <c r="T5138" s="147">
        <f>(DailySales!$S5138/DailySales!$R5138)+DailySales!$U5138</f>
        <v>5</v>
      </c>
      <c r="U5138" s="146">
        <v>5</v>
      </c>
      <c r="V5138" s="148">
        <f>+DailySales!$T5138*DailySales!$R5138</f>
        <v>70</v>
      </c>
      <c r="W5138" s="148">
        <f>+DailySales!$V5138*DailySales!$Q5138</f>
        <v>44.800000000000004</v>
      </c>
      <c r="X5138" s="148">
        <f>VLOOKUP(O5138,Stock[],6,FALSE)</f>
        <v>1700</v>
      </c>
      <c r="Y5138" s="148">
        <f>+DailySales!$V5138*DailySales!$X5138</f>
        <v>119000</v>
      </c>
      <c r="Z5138" s="146"/>
      <c r="AA5138" s="146"/>
      <c r="AB5138" s="146"/>
      <c r="AC5138" s="146"/>
      <c r="AD5138" s="146"/>
      <c r="AE5138" s="149"/>
      <c r="AF5138" s="150"/>
      <c r="AG5138" s="151"/>
      <c r="AH5138" s="150"/>
      <c r="AI5138" s="151"/>
      <c r="AJ5138" s="150"/>
      <c r="AK5138" s="151"/>
      <c r="AL5138" s="34"/>
      <c r="AM5138" s="39"/>
      <c r="AN513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119000</v>
      </c>
    </row>
    <row r="5139" spans="1:40" ht="19.5" customHeight="1" x14ac:dyDescent="0.25">
      <c r="A5139" s="141">
        <f t="shared" si="1018"/>
        <v>2026</v>
      </c>
      <c r="B5139" s="141">
        <f t="shared" si="1019"/>
        <v>3</v>
      </c>
      <c r="C5139" s="154">
        <v>46087</v>
      </c>
      <c r="D5139" s="142">
        <f t="shared" ca="1" si="1020"/>
        <v>46097</v>
      </c>
      <c r="E5139" s="142" t="str">
        <f t="shared" ca="1" si="1021"/>
        <v>0-Months</v>
      </c>
      <c r="F5139" s="142" t="str">
        <f>VLOOKUP(O5139,Stock[],5,FALSE)</f>
        <v>BE</v>
      </c>
      <c r="G5139" s="33" t="s">
        <v>4163</v>
      </c>
      <c r="H5139" s="144"/>
      <c r="I5139" s="34" t="s">
        <v>226</v>
      </c>
      <c r="J5139" s="141" t="str">
        <f>VLOOKUP(I5139,Customers[],2,FALSE)</f>
        <v>Summer-1</v>
      </c>
      <c r="K5139" s="141" t="str">
        <f>VLOOKUP(I5139,Customers[],4,FALSE)</f>
        <v>Meiktila</v>
      </c>
      <c r="L5139" s="141" t="str">
        <f>VLOOKUP(Table85[[#This Row],[CustomerID]],Table!H:K,3,0)</f>
        <v>မိတ္ထီလာ</v>
      </c>
      <c r="M5139" s="141" t="str">
        <f>VLOOKUP(I5139,Customers[],5,FALSE)</f>
        <v>WholeSales</v>
      </c>
      <c r="N5139" s="145" t="s">
        <v>10</v>
      </c>
      <c r="O5139" s="37" t="s">
        <v>220</v>
      </c>
      <c r="P5139" s="141" t="str">
        <f>VLOOKUP(O5139,Stock[],2,FALSE)</f>
        <v>မြန်မာရှောက်ပျား</v>
      </c>
      <c r="Q5139" s="147">
        <f>VLOOKUP(O5139,Stock[],3,FALSE)</f>
        <v>0.64</v>
      </c>
      <c r="R5139" s="147">
        <f>VLOOKUP(O5139,Stock[],4,FALSE)</f>
        <v>14</v>
      </c>
      <c r="S5139" s="146"/>
      <c r="T5139" s="147">
        <f>(DailySales!$S5139/DailySales!$R5139)+DailySales!$U5139</f>
        <v>100</v>
      </c>
      <c r="U5139" s="146">
        <v>100</v>
      </c>
      <c r="V5139" s="148">
        <f>+DailySales!$T5139*DailySales!$R5139</f>
        <v>1400</v>
      </c>
      <c r="W5139" s="148">
        <f>+DailySales!$V5139*DailySales!$Q5139</f>
        <v>896</v>
      </c>
      <c r="X5139" s="148">
        <f>VLOOKUP(O5139,Stock[],6,FALSE)</f>
        <v>1370</v>
      </c>
      <c r="Y5139" s="148">
        <f>+DailySales!$V5139*DailySales!$X5139</f>
        <v>1918000</v>
      </c>
      <c r="Z5139" s="146"/>
      <c r="AA5139" s="146"/>
      <c r="AB5139" s="146"/>
      <c r="AC5139" s="146"/>
      <c r="AD5139" s="146"/>
      <c r="AE5139" s="149"/>
      <c r="AF5139" s="150"/>
      <c r="AG5139" s="151"/>
      <c r="AH5139" s="150"/>
      <c r="AI5139" s="151"/>
      <c r="AJ5139" s="150"/>
      <c r="AK5139" s="151"/>
      <c r="AL5139" s="34"/>
      <c r="AM5139" s="39"/>
      <c r="AN513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1918000</v>
      </c>
    </row>
    <row r="5140" spans="1:40" ht="19.5" customHeight="1" x14ac:dyDescent="0.25">
      <c r="A5140" s="141">
        <f t="shared" si="1018"/>
        <v>2026</v>
      </c>
      <c r="B5140" s="141">
        <f t="shared" si="1019"/>
        <v>3</v>
      </c>
      <c r="C5140" s="154">
        <v>46087</v>
      </c>
      <c r="D5140" s="142">
        <f t="shared" ca="1" si="1020"/>
        <v>46097</v>
      </c>
      <c r="E5140" s="142" t="str">
        <f t="shared" ca="1" si="1021"/>
        <v>0-Months</v>
      </c>
      <c r="F5140" s="142" t="str">
        <f>VLOOKUP(O5140,Stock[],5,FALSE)</f>
        <v>BE</v>
      </c>
      <c r="G5140" s="33" t="s">
        <v>4163</v>
      </c>
      <c r="H5140" s="144"/>
      <c r="I5140" s="34" t="s">
        <v>226</v>
      </c>
      <c r="J5140" s="141" t="str">
        <f>VLOOKUP(I5140,Customers[],2,FALSE)</f>
        <v>Summer-1</v>
      </c>
      <c r="K5140" s="141" t="str">
        <f>VLOOKUP(I5140,Customers[],4,FALSE)</f>
        <v>Meiktila</v>
      </c>
      <c r="L5140" s="141" t="str">
        <f>VLOOKUP(Table85[[#This Row],[CustomerID]],Table!H:K,3,0)</f>
        <v>မိတ္ထီလာ</v>
      </c>
      <c r="M5140" s="141" t="str">
        <f>VLOOKUP(I5140,Customers[],5,FALSE)</f>
        <v>WholeSales</v>
      </c>
      <c r="N5140" s="145" t="s">
        <v>10</v>
      </c>
      <c r="O5140" s="37" t="s">
        <v>218</v>
      </c>
      <c r="P5140" s="141" t="str">
        <f>VLOOKUP(O5140,Stock[],2,FALSE)</f>
        <v>Black Cat</v>
      </c>
      <c r="Q5140" s="147">
        <f>VLOOKUP(O5140,Stock[],3,FALSE)</f>
        <v>0.64</v>
      </c>
      <c r="R5140" s="147">
        <f>VLOOKUP(O5140,Stock[],4,FALSE)</f>
        <v>24</v>
      </c>
      <c r="S5140" s="146"/>
      <c r="T5140" s="147">
        <f>(DailySales!$S5140/DailySales!$R5140)+DailySales!$U5140</f>
        <v>30</v>
      </c>
      <c r="U5140" s="146">
        <v>30</v>
      </c>
      <c r="V5140" s="148">
        <f>+DailySales!$T5140*DailySales!$R5140</f>
        <v>720</v>
      </c>
      <c r="W5140" s="148">
        <f>+DailySales!$V5140*DailySales!$Q5140</f>
        <v>460.8</v>
      </c>
      <c r="X5140" s="148">
        <f>VLOOKUP(O5140,Stock[],6,FALSE)</f>
        <v>1330</v>
      </c>
      <c r="Y5140" s="148">
        <f>+DailySales!$V5140*DailySales!$X5140</f>
        <v>957600</v>
      </c>
      <c r="Z5140" s="146"/>
      <c r="AA5140" s="146"/>
      <c r="AB5140" s="146"/>
      <c r="AC5140" s="146"/>
      <c r="AD5140" s="146"/>
      <c r="AE5140" s="149"/>
      <c r="AF5140" s="150"/>
      <c r="AG5140" s="151"/>
      <c r="AH5140" s="150"/>
      <c r="AI5140" s="151"/>
      <c r="AJ5140" s="150"/>
      <c r="AK5140" s="151"/>
      <c r="AL5140" s="34"/>
      <c r="AM5140" s="39"/>
      <c r="AN514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5141" spans="1:40" ht="19.5" customHeight="1" x14ac:dyDescent="0.25">
      <c r="A5141" s="141">
        <f t="shared" si="1018"/>
        <v>2026</v>
      </c>
      <c r="B5141" s="141">
        <f t="shared" si="1019"/>
        <v>3</v>
      </c>
      <c r="C5141" s="154">
        <v>46087</v>
      </c>
      <c r="D5141" s="142">
        <f t="shared" ca="1" si="1020"/>
        <v>46097</v>
      </c>
      <c r="E5141" s="142" t="str">
        <f t="shared" ca="1" si="1021"/>
        <v>0-Months</v>
      </c>
      <c r="F5141" s="142" t="str">
        <f>VLOOKUP(O5141,Stock[],5,FALSE)</f>
        <v>BE</v>
      </c>
      <c r="G5141" s="33" t="s">
        <v>4163</v>
      </c>
      <c r="H5141" s="144"/>
      <c r="I5141" s="34" t="s">
        <v>226</v>
      </c>
      <c r="J5141" s="141" t="str">
        <f>VLOOKUP(I5141,Customers[],2,FALSE)</f>
        <v>Summer-1</v>
      </c>
      <c r="K5141" s="141" t="str">
        <f>VLOOKUP(I5141,Customers[],4,FALSE)</f>
        <v>Meiktila</v>
      </c>
      <c r="L5141" s="141" t="str">
        <f>VLOOKUP(Table85[[#This Row],[CustomerID]],Table!H:K,3,0)</f>
        <v>မိတ္ထီလာ</v>
      </c>
      <c r="M5141" s="141" t="str">
        <f>VLOOKUP(I5141,Customers[],5,FALSE)</f>
        <v>WholeSales</v>
      </c>
      <c r="N5141" s="145" t="s">
        <v>10</v>
      </c>
      <c r="O5141" s="37" t="s">
        <v>214</v>
      </c>
      <c r="P5141" s="141" t="str">
        <f>VLOOKUP(O5141,Stock[],2,FALSE)</f>
        <v>ကောင်းကြည်</v>
      </c>
      <c r="Q5141" s="147">
        <f>VLOOKUP(O5141,Stock[],3,FALSE)</f>
        <v>0.64</v>
      </c>
      <c r="R5141" s="147">
        <f>VLOOKUP(O5141,Stock[],4,FALSE)</f>
        <v>14</v>
      </c>
      <c r="S5141" s="146"/>
      <c r="T5141" s="147">
        <f>(DailySales!$S5141/DailySales!$R5141)+DailySales!$U5141</f>
        <v>100</v>
      </c>
      <c r="U5141" s="146">
        <v>100</v>
      </c>
      <c r="V5141" s="148">
        <f>+DailySales!$T5141*DailySales!$R5141</f>
        <v>1400</v>
      </c>
      <c r="W5141" s="148">
        <f>+DailySales!$V5141*DailySales!$Q5141</f>
        <v>896</v>
      </c>
      <c r="X5141" s="148">
        <f>VLOOKUP(O5141,Stock[],6,FALSE)</f>
        <v>1330</v>
      </c>
      <c r="Y5141" s="148">
        <f>+DailySales!$V5141*DailySales!$X5141</f>
        <v>1862000</v>
      </c>
      <c r="Z5141" s="146"/>
      <c r="AA5141" s="146"/>
      <c r="AB5141" s="146"/>
      <c r="AC5141" s="146"/>
      <c r="AD5141" s="146"/>
      <c r="AE5141" s="149"/>
      <c r="AF5141" s="150"/>
      <c r="AG5141" s="151"/>
      <c r="AH5141" s="150"/>
      <c r="AI5141" s="151"/>
      <c r="AJ5141" s="150"/>
      <c r="AK5141" s="151"/>
      <c r="AL5141" s="34"/>
      <c r="AM5141" s="39"/>
      <c r="AN514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1862000</v>
      </c>
    </row>
    <row r="5142" spans="1:40" ht="19.5" customHeight="1" x14ac:dyDescent="0.25">
      <c r="A5142" s="141">
        <f t="shared" ref="A5142:A5148" si="1022">YEAR(C5142)</f>
        <v>2026</v>
      </c>
      <c r="B5142" s="141">
        <f t="shared" ref="B5142:B5148" si="1023">MONTH(C5142)</f>
        <v>3</v>
      </c>
      <c r="C5142" s="154">
        <v>46087</v>
      </c>
      <c r="D5142" s="142">
        <f t="shared" ref="D5142:D5148" ca="1" si="1024">TODAY()</f>
        <v>46097</v>
      </c>
      <c r="E5142" s="142" t="str">
        <f t="shared" ref="E5142:E5148" ca="1" si="1025">DATEDIF(C5142,D5142,"M")&amp;"-Months"</f>
        <v>0-Months</v>
      </c>
      <c r="F5142" s="142" t="str">
        <f>VLOOKUP(O5142,Stock[],5,FALSE)</f>
        <v>BE</v>
      </c>
      <c r="G5142" s="33" t="s">
        <v>4164</v>
      </c>
      <c r="H5142" s="144"/>
      <c r="I5142" s="34" t="s">
        <v>226</v>
      </c>
      <c r="J5142" s="141" t="str">
        <f>VLOOKUP(I5142,Customers[],2,FALSE)</f>
        <v>Summer-1</v>
      </c>
      <c r="K5142" s="141" t="str">
        <f>VLOOKUP(I5142,Customers[],4,FALSE)</f>
        <v>Meiktila</v>
      </c>
      <c r="L5142" s="141" t="str">
        <f>VLOOKUP(Table85[[#This Row],[CustomerID]],Table!H:K,3,0)</f>
        <v>မိတ္ထီလာ</v>
      </c>
      <c r="M5142" s="141" t="str">
        <f>VLOOKUP(I5142,Customers[],5,FALSE)</f>
        <v>WholeSales</v>
      </c>
      <c r="N5142" s="145" t="s">
        <v>10</v>
      </c>
      <c r="O5142" s="37" t="s">
        <v>217</v>
      </c>
      <c r="P5142" s="141" t="str">
        <f>VLOOKUP(O5142,Stock[],2,FALSE)</f>
        <v>လိမ္မော်ဖြူ</v>
      </c>
      <c r="Q5142" s="147">
        <f>VLOOKUP(O5142,Stock[],3,FALSE)</f>
        <v>0.64</v>
      </c>
      <c r="R5142" s="147">
        <f>VLOOKUP(O5142,Stock[],4,FALSE)</f>
        <v>24</v>
      </c>
      <c r="S5142" s="146"/>
      <c r="T5142" s="147">
        <f>(DailySales!$S5142/DailySales!$R5142)+DailySales!$U5142</f>
        <v>120</v>
      </c>
      <c r="U5142" s="146">
        <v>120</v>
      </c>
      <c r="V5142" s="148">
        <f>+DailySales!$T5142*DailySales!$R5142</f>
        <v>2880</v>
      </c>
      <c r="W5142" s="148">
        <f>+DailySales!$V5142*DailySales!$Q5142</f>
        <v>1843.2</v>
      </c>
      <c r="X5142" s="148">
        <f>VLOOKUP(O5142,Stock[],6,FALSE)</f>
        <v>1330</v>
      </c>
      <c r="Y5142" s="148">
        <f>+DailySales!$V5142*DailySales!$X5142</f>
        <v>3830400</v>
      </c>
      <c r="Z5142" s="146"/>
      <c r="AA5142" s="146"/>
      <c r="AB5142" s="146"/>
      <c r="AC5142" s="146"/>
      <c r="AD5142" s="146"/>
      <c r="AE5142" s="149"/>
      <c r="AF5142" s="150"/>
      <c r="AG5142" s="151"/>
      <c r="AH5142" s="150"/>
      <c r="AI5142" s="151"/>
      <c r="AJ5142" s="150"/>
      <c r="AK5142" s="151"/>
      <c r="AL5142" s="34"/>
      <c r="AM5142" s="39"/>
      <c r="AN514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3830400</v>
      </c>
    </row>
    <row r="5143" spans="1:40" ht="19.5" customHeight="1" x14ac:dyDescent="0.25">
      <c r="A5143" s="141">
        <f t="shared" si="1022"/>
        <v>2026</v>
      </c>
      <c r="B5143" s="141">
        <f t="shared" si="1023"/>
        <v>3</v>
      </c>
      <c r="C5143" s="154">
        <v>46087</v>
      </c>
      <c r="D5143" s="142">
        <f t="shared" ca="1" si="1024"/>
        <v>46097</v>
      </c>
      <c r="E5143" s="142" t="str">
        <f t="shared" ca="1" si="1025"/>
        <v>0-Months</v>
      </c>
      <c r="F5143" s="142" t="str">
        <f>VLOOKUP(O5143,Stock[],5,FALSE)</f>
        <v>BE</v>
      </c>
      <c r="G5143" s="33" t="s">
        <v>4165</v>
      </c>
      <c r="H5143" s="144"/>
      <c r="I5143" s="34" t="s">
        <v>239</v>
      </c>
      <c r="J5143" s="141" t="str">
        <f>VLOOKUP(I5143,Customers[],2,FALSE)</f>
        <v>ဦးရဲမြင့်</v>
      </c>
      <c r="K5143" s="141" t="str">
        <f>VLOOKUP(I5143,Customers[],4,FALSE)</f>
        <v>Pyawbwe</v>
      </c>
      <c r="L5143" s="141" t="str">
        <f>VLOOKUP(Table85[[#This Row],[CustomerID]],Table!H:K,3,0)</f>
        <v>ပျော်ဘွယ်</v>
      </c>
      <c r="M5143" s="141" t="str">
        <f>VLOOKUP(I5143,Customers[],5,FALSE)</f>
        <v>WholeSales/Contract</v>
      </c>
      <c r="N5143" s="145" t="s">
        <v>10</v>
      </c>
      <c r="O5143" s="37" t="s">
        <v>240</v>
      </c>
      <c r="P5143" s="141" t="str">
        <f>VLOOKUP(O5143,Stock[],2,FALSE)</f>
        <v>သံပုရာအရက်</v>
      </c>
      <c r="Q5143" s="147">
        <f>VLOOKUP(O5143,Stock[],3,FALSE)</f>
        <v>0.64</v>
      </c>
      <c r="R5143" s="147">
        <f>VLOOKUP(O5143,Stock[],4,FALSE)</f>
        <v>14</v>
      </c>
      <c r="S5143" s="146"/>
      <c r="T5143" s="147">
        <f>(DailySales!$S5143/DailySales!$R5143)+DailySales!$U5143</f>
        <v>50</v>
      </c>
      <c r="U5143" s="146">
        <v>50</v>
      </c>
      <c r="V5143" s="148">
        <f>+DailySales!$T5143*DailySales!$R5143</f>
        <v>700</v>
      </c>
      <c r="W5143" s="148">
        <f>+DailySales!$V5143*DailySales!$Q5143</f>
        <v>448</v>
      </c>
      <c r="X5143" s="148">
        <f>VLOOKUP(O5143,Stock[],6,FALSE)</f>
        <v>1330</v>
      </c>
      <c r="Y5143" s="148">
        <f>+DailySales!$V5143*DailySales!$X5143</f>
        <v>931000</v>
      </c>
      <c r="Z5143" s="146"/>
      <c r="AA5143" s="146"/>
      <c r="AB5143" s="146"/>
      <c r="AC5143" s="146"/>
      <c r="AD5143" s="146"/>
      <c r="AE5143" s="149"/>
      <c r="AF5143" s="150"/>
      <c r="AG5143" s="151"/>
      <c r="AH5143" s="150"/>
      <c r="AI5143" s="151"/>
      <c r="AJ5143" s="150"/>
      <c r="AK5143" s="151"/>
      <c r="AL5143" s="34"/>
      <c r="AM5143" s="39"/>
      <c r="AN514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931000</v>
      </c>
    </row>
    <row r="5144" spans="1:40" ht="19.5" customHeight="1" x14ac:dyDescent="0.25">
      <c r="A5144" s="141">
        <f t="shared" si="1022"/>
        <v>2026</v>
      </c>
      <c r="B5144" s="141">
        <f t="shared" si="1023"/>
        <v>3</v>
      </c>
      <c r="C5144" s="154">
        <v>46087</v>
      </c>
      <c r="D5144" s="142">
        <f t="shared" ca="1" si="1024"/>
        <v>46097</v>
      </c>
      <c r="E5144" s="142" t="str">
        <f t="shared" ca="1" si="1025"/>
        <v>0-Months</v>
      </c>
      <c r="F5144" s="142" t="str">
        <f>VLOOKUP(O5144,Stock[],5,FALSE)</f>
        <v>BE</v>
      </c>
      <c r="G5144" s="33" t="s">
        <v>4165</v>
      </c>
      <c r="H5144" s="144"/>
      <c r="I5144" s="34" t="s">
        <v>239</v>
      </c>
      <c r="J5144" s="141" t="str">
        <f>VLOOKUP(I5144,Customers[],2,FALSE)</f>
        <v>ဦးရဲမြင့်</v>
      </c>
      <c r="K5144" s="141" t="str">
        <f>VLOOKUP(I5144,Customers[],4,FALSE)</f>
        <v>Pyawbwe</v>
      </c>
      <c r="L5144" s="141" t="str">
        <f>VLOOKUP(Table85[[#This Row],[CustomerID]],Table!H:K,3,0)</f>
        <v>ပျော်ဘွယ်</v>
      </c>
      <c r="M5144" s="141" t="str">
        <f>VLOOKUP(I5144,Customers[],5,FALSE)</f>
        <v>WholeSales/Contract</v>
      </c>
      <c r="N5144" s="145" t="s">
        <v>10</v>
      </c>
      <c r="O5144" s="37" t="s">
        <v>220</v>
      </c>
      <c r="P5144" s="141" t="str">
        <f>VLOOKUP(O5144,Stock[],2,FALSE)</f>
        <v>မြန်မာရှောက်ပျား</v>
      </c>
      <c r="Q5144" s="147">
        <f>VLOOKUP(O5144,Stock[],3,FALSE)</f>
        <v>0.64</v>
      </c>
      <c r="R5144" s="147">
        <f>VLOOKUP(O5144,Stock[],4,FALSE)</f>
        <v>14</v>
      </c>
      <c r="S5144" s="146"/>
      <c r="T5144" s="147">
        <f>(DailySales!$S5144/DailySales!$R5144)+DailySales!$U5144</f>
        <v>80</v>
      </c>
      <c r="U5144" s="146">
        <v>80</v>
      </c>
      <c r="V5144" s="148">
        <f>+DailySales!$T5144*DailySales!$R5144</f>
        <v>1120</v>
      </c>
      <c r="W5144" s="148">
        <f>+DailySales!$V5144*DailySales!$Q5144</f>
        <v>716.80000000000007</v>
      </c>
      <c r="X5144" s="148">
        <f>VLOOKUP(O5144,Stock[],6,FALSE)</f>
        <v>1370</v>
      </c>
      <c r="Y5144" s="148">
        <f>+DailySales!$V5144*DailySales!$X5144</f>
        <v>1534400</v>
      </c>
      <c r="Z5144" s="146"/>
      <c r="AA5144" s="146"/>
      <c r="AB5144" s="146"/>
      <c r="AC5144" s="146"/>
      <c r="AD5144" s="146"/>
      <c r="AE5144" s="149"/>
      <c r="AF5144" s="150"/>
      <c r="AG5144" s="151"/>
      <c r="AH5144" s="150"/>
      <c r="AI5144" s="151"/>
      <c r="AJ5144" s="150"/>
      <c r="AK5144" s="151"/>
      <c r="AL5144" s="34"/>
      <c r="AM5144" s="39"/>
      <c r="AN514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1534400</v>
      </c>
    </row>
    <row r="5145" spans="1:40" ht="19.5" customHeight="1" x14ac:dyDescent="0.25">
      <c r="A5145" s="141">
        <f t="shared" si="1022"/>
        <v>2026</v>
      </c>
      <c r="B5145" s="141">
        <f t="shared" si="1023"/>
        <v>3</v>
      </c>
      <c r="C5145" s="154">
        <v>46087</v>
      </c>
      <c r="D5145" s="142">
        <f t="shared" ca="1" si="1024"/>
        <v>46097</v>
      </c>
      <c r="E5145" s="142" t="str">
        <f t="shared" ca="1" si="1025"/>
        <v>0-Months</v>
      </c>
      <c r="F5145" s="142" t="str">
        <f>VLOOKUP(O5145,Stock[],5,FALSE)</f>
        <v>BE</v>
      </c>
      <c r="G5145" s="33" t="s">
        <v>4165</v>
      </c>
      <c r="H5145" s="144"/>
      <c r="I5145" s="34" t="s">
        <v>239</v>
      </c>
      <c r="J5145" s="141" t="str">
        <f>VLOOKUP(I5145,Customers[],2,FALSE)</f>
        <v>ဦးရဲမြင့်</v>
      </c>
      <c r="K5145" s="141" t="str">
        <f>VLOOKUP(I5145,Customers[],4,FALSE)</f>
        <v>Pyawbwe</v>
      </c>
      <c r="L5145" s="141" t="str">
        <f>VLOOKUP(Table85[[#This Row],[CustomerID]],Table!H:K,3,0)</f>
        <v>ပျော်ဘွယ်</v>
      </c>
      <c r="M5145" s="141" t="str">
        <f>VLOOKUP(I5145,Customers[],5,FALSE)</f>
        <v>WholeSales/Contract</v>
      </c>
      <c r="N5145" s="145" t="s">
        <v>10</v>
      </c>
      <c r="O5145" s="37" t="s">
        <v>217</v>
      </c>
      <c r="P5145" s="141" t="str">
        <f>VLOOKUP(O5145,Stock[],2,FALSE)</f>
        <v>လိမ္မော်ဖြူ</v>
      </c>
      <c r="Q5145" s="147">
        <f>VLOOKUP(O5145,Stock[],3,FALSE)</f>
        <v>0.64</v>
      </c>
      <c r="R5145" s="147">
        <f>VLOOKUP(O5145,Stock[],4,FALSE)</f>
        <v>24</v>
      </c>
      <c r="S5145" s="146"/>
      <c r="T5145" s="147">
        <f>(DailySales!$S5145/DailySales!$R5145)+DailySales!$U5145</f>
        <v>60</v>
      </c>
      <c r="U5145" s="146">
        <v>60</v>
      </c>
      <c r="V5145" s="148">
        <f>+DailySales!$T5145*DailySales!$R5145</f>
        <v>1440</v>
      </c>
      <c r="W5145" s="148">
        <f>+DailySales!$V5145*DailySales!$Q5145</f>
        <v>921.6</v>
      </c>
      <c r="X5145" s="148">
        <f>VLOOKUP(O5145,Stock[],6,FALSE)</f>
        <v>1330</v>
      </c>
      <c r="Y5145" s="148">
        <f>+DailySales!$V5145*DailySales!$X5145</f>
        <v>1915200</v>
      </c>
      <c r="Z5145" s="146"/>
      <c r="AA5145" s="146"/>
      <c r="AB5145" s="146"/>
      <c r="AC5145" s="146"/>
      <c r="AD5145" s="146"/>
      <c r="AE5145" s="149"/>
      <c r="AF5145" s="150"/>
      <c r="AG5145" s="151"/>
      <c r="AH5145" s="150"/>
      <c r="AI5145" s="151"/>
      <c r="AJ5145" s="150"/>
      <c r="AK5145" s="151"/>
      <c r="AL5145" s="34"/>
      <c r="AM5145" s="39"/>
      <c r="AN514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1915200</v>
      </c>
    </row>
    <row r="5146" spans="1:40" ht="19.5" customHeight="1" x14ac:dyDescent="0.25">
      <c r="A5146" s="141">
        <f t="shared" si="1022"/>
        <v>2026</v>
      </c>
      <c r="B5146" s="141">
        <f t="shared" si="1023"/>
        <v>3</v>
      </c>
      <c r="C5146" s="154">
        <v>46087</v>
      </c>
      <c r="D5146" s="142">
        <f t="shared" ca="1" si="1024"/>
        <v>46097</v>
      </c>
      <c r="E5146" s="142" t="str">
        <f t="shared" ca="1" si="1025"/>
        <v>0-Months</v>
      </c>
      <c r="F5146" s="142" t="str">
        <f>VLOOKUP(O5146,Stock[],5,FALSE)</f>
        <v>BE</v>
      </c>
      <c r="G5146" s="33" t="s">
        <v>4165</v>
      </c>
      <c r="H5146" s="144"/>
      <c r="I5146" s="34" t="s">
        <v>239</v>
      </c>
      <c r="J5146" s="141" t="str">
        <f>VLOOKUP(I5146,Customers[],2,FALSE)</f>
        <v>ဦးရဲမြင့်</v>
      </c>
      <c r="K5146" s="141" t="str">
        <f>VLOOKUP(I5146,Customers[],4,FALSE)</f>
        <v>Pyawbwe</v>
      </c>
      <c r="L5146" s="141" t="str">
        <f>VLOOKUP(Table85[[#This Row],[CustomerID]],Table!H:K,3,0)</f>
        <v>ပျော်ဘွယ်</v>
      </c>
      <c r="M5146" s="141" t="str">
        <f>VLOOKUP(I5146,Customers[],5,FALSE)</f>
        <v>WholeSales/Contract</v>
      </c>
      <c r="N5146" s="145" t="s">
        <v>10</v>
      </c>
      <c r="O5146" s="37" t="s">
        <v>209</v>
      </c>
      <c r="P5146" s="141" t="str">
        <f>VLOOKUP(O5146,Stock[],2,FALSE)</f>
        <v>ဇေယျဝတီ Red</v>
      </c>
      <c r="Q5146" s="147">
        <f>VLOOKUP(O5146,Stock[],3,FALSE)</f>
        <v>0.64</v>
      </c>
      <c r="R5146" s="147">
        <f>VLOOKUP(O5146,Stock[],4,FALSE)</f>
        <v>14</v>
      </c>
      <c r="S5146" s="146"/>
      <c r="T5146" s="147">
        <f>(DailySales!$S5146/DailySales!$R5146)+DailySales!$U5146</f>
        <v>50</v>
      </c>
      <c r="U5146" s="146">
        <v>50</v>
      </c>
      <c r="V5146" s="148">
        <f>+DailySales!$T5146*DailySales!$R5146</f>
        <v>700</v>
      </c>
      <c r="W5146" s="148">
        <f>+DailySales!$V5146*DailySales!$Q5146</f>
        <v>448</v>
      </c>
      <c r="X5146" s="148">
        <f>VLOOKUP(O5146,Stock[],6,FALSE)</f>
        <v>1330</v>
      </c>
      <c r="Y5146" s="148">
        <f>+DailySales!$V5146*DailySales!$X5146</f>
        <v>931000</v>
      </c>
      <c r="Z5146" s="146"/>
      <c r="AA5146" s="146"/>
      <c r="AB5146" s="146"/>
      <c r="AC5146" s="146"/>
      <c r="AD5146" s="146"/>
      <c r="AE5146" s="149"/>
      <c r="AF5146" s="150"/>
      <c r="AG5146" s="151"/>
      <c r="AH5146" s="150"/>
      <c r="AI5146" s="151"/>
      <c r="AJ5146" s="150"/>
      <c r="AK5146" s="151"/>
      <c r="AL5146" s="34"/>
      <c r="AM5146" s="39"/>
      <c r="AN514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931000</v>
      </c>
    </row>
    <row r="5147" spans="1:40" ht="19.5" customHeight="1" x14ac:dyDescent="0.25">
      <c r="A5147" s="141">
        <f t="shared" si="1022"/>
        <v>2026</v>
      </c>
      <c r="B5147" s="141">
        <f t="shared" si="1023"/>
        <v>3</v>
      </c>
      <c r="C5147" s="154">
        <v>46087</v>
      </c>
      <c r="D5147" s="142">
        <f t="shared" ca="1" si="1024"/>
        <v>46097</v>
      </c>
      <c r="E5147" s="142" t="str">
        <f t="shared" ca="1" si="1025"/>
        <v>0-Months</v>
      </c>
      <c r="F5147" s="142" t="str">
        <f>VLOOKUP(O5147,Stock[],5,FALSE)</f>
        <v>BE</v>
      </c>
      <c r="G5147" s="33" t="s">
        <v>4165</v>
      </c>
      <c r="H5147" s="144"/>
      <c r="I5147" s="34" t="s">
        <v>239</v>
      </c>
      <c r="J5147" s="141" t="str">
        <f>VLOOKUP(I5147,Customers[],2,FALSE)</f>
        <v>ဦးရဲမြင့်</v>
      </c>
      <c r="K5147" s="141" t="str">
        <f>VLOOKUP(I5147,Customers[],4,FALSE)</f>
        <v>Pyawbwe</v>
      </c>
      <c r="L5147" s="141" t="str">
        <f>VLOOKUP(Table85[[#This Row],[CustomerID]],Table!H:K,3,0)</f>
        <v>ပျော်ဘွယ်</v>
      </c>
      <c r="M5147" s="141" t="str">
        <f>VLOOKUP(I5147,Customers[],5,FALSE)</f>
        <v>WholeSales/Contract</v>
      </c>
      <c r="N5147" s="145" t="s">
        <v>10</v>
      </c>
      <c r="O5147" s="37" t="s">
        <v>208</v>
      </c>
      <c r="P5147" s="141" t="str">
        <f>VLOOKUP(O5147,Stock[],2,FALSE)</f>
        <v>ဇေယျဝတီ Red</v>
      </c>
      <c r="Q5147" s="147">
        <f>VLOOKUP(O5147,Stock[],3,FALSE)</f>
        <v>0.7</v>
      </c>
      <c r="R5147" s="147">
        <f>VLOOKUP(O5147,Stock[],4,FALSE)</f>
        <v>12</v>
      </c>
      <c r="S5147" s="146"/>
      <c r="T5147" s="147">
        <f>(DailySales!$S5147/DailySales!$R5147)+DailySales!$U5147</f>
        <v>50</v>
      </c>
      <c r="U5147" s="146">
        <v>50</v>
      </c>
      <c r="V5147" s="148">
        <f>+DailySales!$T5147*DailySales!$R5147</f>
        <v>600</v>
      </c>
      <c r="W5147" s="148">
        <f>+DailySales!$V5147*DailySales!$Q5147</f>
        <v>420</v>
      </c>
      <c r="X5147" s="148">
        <f>VLOOKUP(O5147,Stock[],6,FALSE)</f>
        <v>1800</v>
      </c>
      <c r="Y5147" s="148">
        <f>+DailySales!$V5147*DailySales!$X5147</f>
        <v>1080000</v>
      </c>
      <c r="Z5147" s="146"/>
      <c r="AA5147" s="146"/>
      <c r="AB5147" s="146"/>
      <c r="AC5147" s="146"/>
      <c r="AD5147" s="146"/>
      <c r="AE5147" s="149"/>
      <c r="AF5147" s="150"/>
      <c r="AG5147" s="151"/>
      <c r="AH5147" s="150"/>
      <c r="AI5147" s="151"/>
      <c r="AJ5147" s="150"/>
      <c r="AK5147" s="151"/>
      <c r="AL5147" s="34"/>
      <c r="AM5147" s="39"/>
      <c r="AN514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1080000</v>
      </c>
    </row>
    <row r="5148" spans="1:40" ht="19.5" customHeight="1" x14ac:dyDescent="0.25">
      <c r="A5148" s="141">
        <f t="shared" si="1022"/>
        <v>2026</v>
      </c>
      <c r="B5148" s="141">
        <f t="shared" si="1023"/>
        <v>3</v>
      </c>
      <c r="C5148" s="154">
        <v>46087</v>
      </c>
      <c r="D5148" s="142">
        <f t="shared" ca="1" si="1024"/>
        <v>46097</v>
      </c>
      <c r="E5148" s="142" t="str">
        <f t="shared" ca="1" si="1025"/>
        <v>0-Months</v>
      </c>
      <c r="F5148" s="142" t="str">
        <f>VLOOKUP(O5148,Stock[],5,FALSE)</f>
        <v>BE</v>
      </c>
      <c r="G5148" s="33" t="s">
        <v>4166</v>
      </c>
      <c r="H5148" s="144"/>
      <c r="I5148" s="34" t="s">
        <v>180</v>
      </c>
      <c r="J5148" s="141" t="str">
        <f>VLOOKUP(I5148,Customers[],2,FALSE)</f>
        <v>ရွှေမြင်း</v>
      </c>
      <c r="K5148" s="141" t="str">
        <f>VLOOKUP(I5148,Customers[],4,FALSE)</f>
        <v>Meiktila</v>
      </c>
      <c r="L5148" s="141" t="str">
        <f>VLOOKUP(Table85[[#This Row],[CustomerID]],Table!H:K,3,0)</f>
        <v>မိတ္ထီလာ</v>
      </c>
      <c r="M5148" s="141" t="str">
        <f>VLOOKUP(I5148,Customers[],5,FALSE)</f>
        <v>WholeSales/Contract</v>
      </c>
      <c r="N5148" s="145" t="s">
        <v>10</v>
      </c>
      <c r="O5148" s="37" t="s">
        <v>220</v>
      </c>
      <c r="P5148" s="141" t="str">
        <f>VLOOKUP(O5148,Stock[],2,FALSE)</f>
        <v>မြန်မာရှောက်ပျား</v>
      </c>
      <c r="Q5148" s="147">
        <f>VLOOKUP(O5148,Stock[],3,FALSE)</f>
        <v>0.64</v>
      </c>
      <c r="R5148" s="147">
        <f>VLOOKUP(O5148,Stock[],4,FALSE)</f>
        <v>14</v>
      </c>
      <c r="S5148" s="146"/>
      <c r="T5148" s="147">
        <f>(DailySales!$S5148/DailySales!$R5148)+DailySales!$U5148</f>
        <v>30</v>
      </c>
      <c r="U5148" s="146">
        <v>30</v>
      </c>
      <c r="V5148" s="148">
        <f>+DailySales!$T5148*DailySales!$R5148</f>
        <v>420</v>
      </c>
      <c r="W5148" s="148">
        <f>+DailySales!$V5148*DailySales!$Q5148</f>
        <v>268.8</v>
      </c>
      <c r="X5148" s="148">
        <f>VLOOKUP(O5148,Stock[],6,FALSE)</f>
        <v>1370</v>
      </c>
      <c r="Y5148" s="148">
        <f>+DailySales!$V5148*DailySales!$X5148</f>
        <v>575400</v>
      </c>
      <c r="Z5148" s="146"/>
      <c r="AA5148" s="146"/>
      <c r="AB5148" s="146"/>
      <c r="AC5148" s="146"/>
      <c r="AD5148" s="146"/>
      <c r="AE5148" s="149"/>
      <c r="AF5148" s="150"/>
      <c r="AG5148" s="151"/>
      <c r="AH5148" s="150"/>
      <c r="AI5148" s="151"/>
      <c r="AJ5148" s="150"/>
      <c r="AK5148" s="151"/>
      <c r="AL5148" s="34"/>
      <c r="AM5148" s="39"/>
      <c r="AN514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575400</v>
      </c>
    </row>
    <row r="5149" spans="1:40" ht="19.5" customHeight="1" x14ac:dyDescent="0.25">
      <c r="A5149" s="141">
        <f t="shared" ref="A5149:A5155" si="1026">YEAR(C5149)</f>
        <v>2026</v>
      </c>
      <c r="B5149" s="141">
        <f t="shared" ref="B5149:B5155" si="1027">MONTH(C5149)</f>
        <v>3</v>
      </c>
      <c r="C5149" s="154">
        <v>46087</v>
      </c>
      <c r="D5149" s="142">
        <f t="shared" ref="D5149:D5155" ca="1" si="1028">TODAY()</f>
        <v>46097</v>
      </c>
      <c r="E5149" s="142" t="str">
        <f t="shared" ref="E5149:E5155" ca="1" si="1029">DATEDIF(C5149,D5149,"M")&amp;"-Months"</f>
        <v>0-Months</v>
      </c>
      <c r="F5149" s="142" t="str">
        <f>VLOOKUP(O5149,Stock[],5,FALSE)</f>
        <v>BE</v>
      </c>
      <c r="G5149" s="33" t="s">
        <v>4166</v>
      </c>
      <c r="H5149" s="144"/>
      <c r="I5149" s="34" t="s">
        <v>180</v>
      </c>
      <c r="J5149" s="141" t="str">
        <f>VLOOKUP(I5149,Customers[],2,FALSE)</f>
        <v>ရွှေမြင်း</v>
      </c>
      <c r="K5149" s="141" t="str">
        <f>VLOOKUP(I5149,Customers[],4,FALSE)</f>
        <v>Meiktila</v>
      </c>
      <c r="L5149" s="141" t="str">
        <f>VLOOKUP(Table85[[#This Row],[CustomerID]],Table!H:K,3,0)</f>
        <v>မိတ္ထီလာ</v>
      </c>
      <c r="M5149" s="141" t="str">
        <f>VLOOKUP(I5149,Customers[],5,FALSE)</f>
        <v>WholeSales/Contract</v>
      </c>
      <c r="N5149" s="145" t="s">
        <v>10</v>
      </c>
      <c r="O5149" s="37" t="s">
        <v>217</v>
      </c>
      <c r="P5149" s="141" t="str">
        <f>VLOOKUP(O5149,Stock[],2,FALSE)</f>
        <v>လိမ္မော်ဖြူ</v>
      </c>
      <c r="Q5149" s="147">
        <f>VLOOKUP(O5149,Stock[],3,FALSE)</f>
        <v>0.64</v>
      </c>
      <c r="R5149" s="147">
        <f>VLOOKUP(O5149,Stock[],4,FALSE)</f>
        <v>24</v>
      </c>
      <c r="S5149" s="146"/>
      <c r="T5149" s="147">
        <f>(DailySales!$S5149/DailySales!$R5149)+DailySales!$U5149</f>
        <v>40</v>
      </c>
      <c r="U5149" s="146">
        <v>40</v>
      </c>
      <c r="V5149" s="148">
        <f>+DailySales!$T5149*DailySales!$R5149</f>
        <v>960</v>
      </c>
      <c r="W5149" s="148">
        <f>+DailySales!$V5149*DailySales!$Q5149</f>
        <v>614.4</v>
      </c>
      <c r="X5149" s="148">
        <f>VLOOKUP(O5149,Stock[],6,FALSE)</f>
        <v>1330</v>
      </c>
      <c r="Y5149" s="148">
        <f>+DailySales!$V5149*DailySales!$X5149</f>
        <v>1276800</v>
      </c>
      <c r="Z5149" s="146"/>
      <c r="AA5149" s="146"/>
      <c r="AB5149" s="146"/>
      <c r="AC5149" s="146"/>
      <c r="AD5149" s="146"/>
      <c r="AE5149" s="149"/>
      <c r="AF5149" s="150"/>
      <c r="AG5149" s="151"/>
      <c r="AH5149" s="150"/>
      <c r="AI5149" s="151"/>
      <c r="AJ5149" s="150"/>
      <c r="AK5149" s="151"/>
      <c r="AL5149" s="34"/>
      <c r="AM5149" s="39"/>
      <c r="AN514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1276800</v>
      </c>
    </row>
    <row r="5150" spans="1:40" ht="19.5" customHeight="1" x14ac:dyDescent="0.25">
      <c r="A5150" s="141">
        <f t="shared" si="1026"/>
        <v>2026</v>
      </c>
      <c r="B5150" s="141">
        <f t="shared" si="1027"/>
        <v>3</v>
      </c>
      <c r="C5150" s="154">
        <v>46087</v>
      </c>
      <c r="D5150" s="142">
        <f t="shared" ca="1" si="1028"/>
        <v>46097</v>
      </c>
      <c r="E5150" s="142" t="str">
        <f t="shared" ca="1" si="1029"/>
        <v>0-Months</v>
      </c>
      <c r="F5150" s="142" t="str">
        <f>VLOOKUP(O5150,Stock[],5,FALSE)</f>
        <v>BE</v>
      </c>
      <c r="G5150" s="33" t="s">
        <v>4166</v>
      </c>
      <c r="H5150" s="144"/>
      <c r="I5150" s="34" t="s">
        <v>180</v>
      </c>
      <c r="J5150" s="141" t="str">
        <f>VLOOKUP(I5150,Customers[],2,FALSE)</f>
        <v>ရွှေမြင်း</v>
      </c>
      <c r="K5150" s="141" t="str">
        <f>VLOOKUP(I5150,Customers[],4,FALSE)</f>
        <v>Meiktila</v>
      </c>
      <c r="L5150" s="141" t="str">
        <f>VLOOKUP(Table85[[#This Row],[CustomerID]],Table!H:K,3,0)</f>
        <v>မိတ္ထီလာ</v>
      </c>
      <c r="M5150" s="141" t="str">
        <f>VLOOKUP(I5150,Customers[],5,FALSE)</f>
        <v>WholeSales/Contract</v>
      </c>
      <c r="N5150" s="145" t="s">
        <v>10</v>
      </c>
      <c r="O5150" s="37" t="s">
        <v>2120</v>
      </c>
      <c r="P5150" s="141" t="str">
        <f>VLOOKUP(O5150,Stock[],2,FALSE)</f>
        <v>ဇေ အရက်သန့်</v>
      </c>
      <c r="Q5150" s="147">
        <f>VLOOKUP(O5150,Stock[],3,FALSE)</f>
        <v>0.64</v>
      </c>
      <c r="R5150" s="147">
        <f>VLOOKUP(O5150,Stock[],4,FALSE)</f>
        <v>14</v>
      </c>
      <c r="S5150" s="146"/>
      <c r="T5150" s="147">
        <f>(DailySales!$S5150/DailySales!$R5150)+DailySales!$U5150</f>
        <v>10</v>
      </c>
      <c r="U5150" s="146">
        <v>10</v>
      </c>
      <c r="V5150" s="148">
        <f>+DailySales!$T5150*DailySales!$R5150</f>
        <v>140</v>
      </c>
      <c r="W5150" s="148">
        <f>+DailySales!$V5150*DailySales!$Q5150</f>
        <v>89.600000000000009</v>
      </c>
      <c r="X5150" s="148">
        <f>VLOOKUP(O5150,Stock[],6,FALSE)</f>
        <v>1380</v>
      </c>
      <c r="Y5150" s="148">
        <f>+DailySales!$V5150*DailySales!$X5150</f>
        <v>193200</v>
      </c>
      <c r="Z5150" s="146"/>
      <c r="AA5150" s="146"/>
      <c r="AB5150" s="146"/>
      <c r="AC5150" s="146"/>
      <c r="AD5150" s="146"/>
      <c r="AE5150" s="149"/>
      <c r="AF5150" s="150"/>
      <c r="AG5150" s="151"/>
      <c r="AH5150" s="150"/>
      <c r="AI5150" s="151"/>
      <c r="AJ5150" s="150"/>
      <c r="AK5150" s="151"/>
      <c r="AL5150" s="34"/>
      <c r="AM5150" s="39"/>
      <c r="AN515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193200</v>
      </c>
    </row>
    <row r="5151" spans="1:40" ht="19.5" customHeight="1" x14ac:dyDescent="0.25">
      <c r="A5151" s="141">
        <f t="shared" si="1026"/>
        <v>2026</v>
      </c>
      <c r="B5151" s="141">
        <f t="shared" si="1027"/>
        <v>3</v>
      </c>
      <c r="C5151" s="154">
        <v>46087</v>
      </c>
      <c r="D5151" s="142">
        <f t="shared" ca="1" si="1028"/>
        <v>46097</v>
      </c>
      <c r="E5151" s="142" t="str">
        <f t="shared" ca="1" si="1029"/>
        <v>0-Months</v>
      </c>
      <c r="F5151" s="142" t="str">
        <f>VLOOKUP(O5151,Stock[],5,FALSE)</f>
        <v>BE</v>
      </c>
      <c r="G5151" s="33" t="s">
        <v>4166</v>
      </c>
      <c r="H5151" s="144"/>
      <c r="I5151" s="34" t="s">
        <v>180</v>
      </c>
      <c r="J5151" s="141" t="str">
        <f>VLOOKUP(I5151,Customers[],2,FALSE)</f>
        <v>ရွှေမြင်း</v>
      </c>
      <c r="K5151" s="141" t="str">
        <f>VLOOKUP(I5151,Customers[],4,FALSE)</f>
        <v>Meiktila</v>
      </c>
      <c r="L5151" s="141" t="str">
        <f>VLOOKUP(Table85[[#This Row],[CustomerID]],Table!H:K,3,0)</f>
        <v>မိတ္ထီလာ</v>
      </c>
      <c r="M5151" s="141" t="str">
        <f>VLOOKUP(I5151,Customers[],5,FALSE)</f>
        <v>WholeSales/Contract</v>
      </c>
      <c r="N5151" s="145" t="s">
        <v>10</v>
      </c>
      <c r="O5151" s="37" t="s">
        <v>214</v>
      </c>
      <c r="P5151" s="141" t="str">
        <f>VLOOKUP(O5151,Stock[],2,FALSE)</f>
        <v>ကောင်းကြည်</v>
      </c>
      <c r="Q5151" s="147">
        <f>VLOOKUP(O5151,Stock[],3,FALSE)</f>
        <v>0.64</v>
      </c>
      <c r="R5151" s="147">
        <f>VLOOKUP(O5151,Stock[],4,FALSE)</f>
        <v>14</v>
      </c>
      <c r="S5151" s="146"/>
      <c r="T5151" s="147">
        <f>(DailySales!$S5151/DailySales!$R5151)+DailySales!$U5151</f>
        <v>15</v>
      </c>
      <c r="U5151" s="146">
        <v>15</v>
      </c>
      <c r="V5151" s="148">
        <f>+DailySales!$T5151*DailySales!$R5151</f>
        <v>210</v>
      </c>
      <c r="W5151" s="148">
        <f>+DailySales!$V5151*DailySales!$Q5151</f>
        <v>134.4</v>
      </c>
      <c r="X5151" s="148">
        <f>VLOOKUP(O5151,Stock[],6,FALSE)</f>
        <v>1330</v>
      </c>
      <c r="Y5151" s="148">
        <f>+DailySales!$V5151*DailySales!$X5151</f>
        <v>279300</v>
      </c>
      <c r="Z5151" s="146"/>
      <c r="AA5151" s="146"/>
      <c r="AB5151" s="146"/>
      <c r="AC5151" s="146"/>
      <c r="AD5151" s="146"/>
      <c r="AE5151" s="149"/>
      <c r="AF5151" s="150"/>
      <c r="AG5151" s="151"/>
      <c r="AH5151" s="150"/>
      <c r="AI5151" s="151"/>
      <c r="AJ5151" s="150"/>
      <c r="AK5151" s="151"/>
      <c r="AL5151" s="34"/>
      <c r="AM5151" s="39"/>
      <c r="AN515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279300</v>
      </c>
    </row>
    <row r="5152" spans="1:40" ht="19.5" customHeight="1" x14ac:dyDescent="0.25">
      <c r="A5152" s="141">
        <f t="shared" si="1026"/>
        <v>2026</v>
      </c>
      <c r="B5152" s="141">
        <f t="shared" si="1027"/>
        <v>3</v>
      </c>
      <c r="C5152" s="154">
        <v>46087</v>
      </c>
      <c r="D5152" s="142">
        <f t="shared" ca="1" si="1028"/>
        <v>46097</v>
      </c>
      <c r="E5152" s="142" t="str">
        <f t="shared" ca="1" si="1029"/>
        <v>0-Months</v>
      </c>
      <c r="F5152" s="142" t="str">
        <f>VLOOKUP(O5152,Stock[],5,FALSE)</f>
        <v>BE</v>
      </c>
      <c r="G5152" s="33" t="s">
        <v>4166</v>
      </c>
      <c r="H5152" s="144"/>
      <c r="I5152" s="34" t="s">
        <v>180</v>
      </c>
      <c r="J5152" s="141" t="str">
        <f>VLOOKUP(I5152,Customers[],2,FALSE)</f>
        <v>ရွှေမြင်း</v>
      </c>
      <c r="K5152" s="141" t="str">
        <f>VLOOKUP(I5152,Customers[],4,FALSE)</f>
        <v>Meiktila</v>
      </c>
      <c r="L5152" s="141" t="str">
        <f>VLOOKUP(Table85[[#This Row],[CustomerID]],Table!H:K,3,0)</f>
        <v>မိတ္ထီလာ</v>
      </c>
      <c r="M5152" s="141" t="str">
        <f>VLOOKUP(I5152,Customers[],5,FALSE)</f>
        <v>WholeSales/Contract</v>
      </c>
      <c r="N5152" s="145" t="s">
        <v>10</v>
      </c>
      <c r="O5152" s="37" t="s">
        <v>205</v>
      </c>
      <c r="P5152" s="141" t="str">
        <f>VLOOKUP(O5152,Stock[],2,FALSE)</f>
        <v>ကောင်းကြည် ကော် 25%  (1Ltr )</v>
      </c>
      <c r="Q5152" s="147">
        <f>VLOOKUP(O5152,Stock[],3,FALSE)</f>
        <v>1</v>
      </c>
      <c r="R5152" s="147">
        <f>VLOOKUP(O5152,Stock[],4,FALSE)</f>
        <v>12</v>
      </c>
      <c r="S5152" s="146"/>
      <c r="T5152" s="147">
        <f>(DailySales!$S5152/DailySales!$R5152)+DailySales!$U5152</f>
        <v>30</v>
      </c>
      <c r="U5152" s="146">
        <v>30</v>
      </c>
      <c r="V5152" s="148">
        <f>+DailySales!$T5152*DailySales!$R5152</f>
        <v>360</v>
      </c>
      <c r="W5152" s="148">
        <f>+DailySales!$V5152*DailySales!$Q5152</f>
        <v>360</v>
      </c>
      <c r="X5152" s="148">
        <f>VLOOKUP(O5152,Stock[],6,FALSE)</f>
        <v>1530</v>
      </c>
      <c r="Y5152" s="148">
        <f>+DailySales!$V5152*DailySales!$X5152</f>
        <v>550800</v>
      </c>
      <c r="Z5152" s="146"/>
      <c r="AA5152" s="146"/>
      <c r="AB5152" s="146"/>
      <c r="AC5152" s="146"/>
      <c r="AD5152" s="146"/>
      <c r="AE5152" s="149"/>
      <c r="AF5152" s="150"/>
      <c r="AG5152" s="151"/>
      <c r="AH5152" s="150"/>
      <c r="AI5152" s="151"/>
      <c r="AJ5152" s="150"/>
      <c r="AK5152" s="151"/>
      <c r="AL5152" s="34"/>
      <c r="AM5152" s="39"/>
      <c r="AN515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550800</v>
      </c>
    </row>
    <row r="5153" spans="1:40" ht="19.5" customHeight="1" x14ac:dyDescent="0.25">
      <c r="A5153" s="141">
        <f t="shared" si="1026"/>
        <v>2026</v>
      </c>
      <c r="B5153" s="141">
        <f t="shared" si="1027"/>
        <v>3</v>
      </c>
      <c r="C5153" s="154">
        <v>46087</v>
      </c>
      <c r="D5153" s="142">
        <f t="shared" ca="1" si="1028"/>
        <v>46097</v>
      </c>
      <c r="E5153" s="142" t="str">
        <f t="shared" ca="1" si="1029"/>
        <v>0-Months</v>
      </c>
      <c r="F5153" s="142" t="str">
        <f>VLOOKUP(O5153,Stock[],5,FALSE)</f>
        <v>BE</v>
      </c>
      <c r="G5153" s="33" t="s">
        <v>4167</v>
      </c>
      <c r="H5153" s="144"/>
      <c r="I5153" s="34" t="s">
        <v>180</v>
      </c>
      <c r="J5153" s="141" t="str">
        <f>VLOOKUP(I5153,Customers[],2,FALSE)</f>
        <v>ရွှေမြင်း</v>
      </c>
      <c r="K5153" s="141" t="str">
        <f>VLOOKUP(I5153,Customers[],4,FALSE)</f>
        <v>Meiktila</v>
      </c>
      <c r="L5153" s="141" t="str">
        <f>VLOOKUP(Table85[[#This Row],[CustomerID]],Table!H:K,3,0)</f>
        <v>မိတ္ထီလာ</v>
      </c>
      <c r="M5153" s="141" t="str">
        <f>VLOOKUP(I5153,Customers[],5,FALSE)</f>
        <v>WholeSales/Contract</v>
      </c>
      <c r="N5153" s="145" t="s">
        <v>10</v>
      </c>
      <c r="O5153" s="37" t="s">
        <v>220</v>
      </c>
      <c r="P5153" s="141" t="str">
        <f>VLOOKUP(O5153,Stock[],2,FALSE)</f>
        <v>မြန်မာရှောက်ပျား</v>
      </c>
      <c r="Q5153" s="147">
        <f>VLOOKUP(O5153,Stock[],3,FALSE)</f>
        <v>0.64</v>
      </c>
      <c r="R5153" s="147">
        <f>VLOOKUP(O5153,Stock[],4,FALSE)</f>
        <v>14</v>
      </c>
      <c r="S5153" s="146"/>
      <c r="T5153" s="147">
        <f>(DailySales!$S5153/DailySales!$R5153)+DailySales!$U5153</f>
        <v>30</v>
      </c>
      <c r="U5153" s="146">
        <v>30</v>
      </c>
      <c r="V5153" s="148">
        <f>+DailySales!$T5153*DailySales!$R5153</f>
        <v>420</v>
      </c>
      <c r="W5153" s="148">
        <f>+DailySales!$V5153*DailySales!$Q5153</f>
        <v>268.8</v>
      </c>
      <c r="X5153" s="148">
        <f>VLOOKUP(O5153,Stock[],6,FALSE)</f>
        <v>1370</v>
      </c>
      <c r="Y5153" s="148">
        <f>+DailySales!$V5153*DailySales!$X5153</f>
        <v>575400</v>
      </c>
      <c r="Z5153" s="146"/>
      <c r="AA5153" s="146"/>
      <c r="AB5153" s="146"/>
      <c r="AC5153" s="146"/>
      <c r="AD5153" s="146"/>
      <c r="AE5153" s="149"/>
      <c r="AF5153" s="150"/>
      <c r="AG5153" s="151"/>
      <c r="AH5153" s="150"/>
      <c r="AI5153" s="151"/>
      <c r="AJ5153" s="150"/>
      <c r="AK5153" s="151"/>
      <c r="AL5153" s="34"/>
      <c r="AM5153" s="39"/>
      <c r="AN515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575400</v>
      </c>
    </row>
    <row r="5154" spans="1:40" ht="19.5" customHeight="1" x14ac:dyDescent="0.25">
      <c r="A5154" s="141">
        <f t="shared" si="1026"/>
        <v>2026</v>
      </c>
      <c r="B5154" s="141">
        <f t="shared" si="1027"/>
        <v>3</v>
      </c>
      <c r="C5154" s="154">
        <v>46087</v>
      </c>
      <c r="D5154" s="142">
        <f t="shared" ca="1" si="1028"/>
        <v>46097</v>
      </c>
      <c r="E5154" s="142" t="str">
        <f t="shared" ca="1" si="1029"/>
        <v>0-Months</v>
      </c>
      <c r="F5154" s="142" t="str">
        <f>VLOOKUP(O5154,Stock[],5,FALSE)</f>
        <v>BE</v>
      </c>
      <c r="G5154" s="33" t="s">
        <v>4167</v>
      </c>
      <c r="H5154" s="144"/>
      <c r="I5154" s="34" t="s">
        <v>180</v>
      </c>
      <c r="J5154" s="141" t="str">
        <f>VLOOKUP(I5154,Customers[],2,FALSE)</f>
        <v>ရွှေမြင်း</v>
      </c>
      <c r="K5154" s="141" t="str">
        <f>VLOOKUP(I5154,Customers[],4,FALSE)</f>
        <v>Meiktila</v>
      </c>
      <c r="L5154" s="141" t="str">
        <f>VLOOKUP(Table85[[#This Row],[CustomerID]],Table!H:K,3,0)</f>
        <v>မိတ္ထီလာ</v>
      </c>
      <c r="M5154" s="141" t="str">
        <f>VLOOKUP(I5154,Customers[],5,FALSE)</f>
        <v>WholeSales/Contract</v>
      </c>
      <c r="N5154" s="145" t="s">
        <v>10</v>
      </c>
      <c r="O5154" s="37" t="s">
        <v>217</v>
      </c>
      <c r="P5154" s="141" t="str">
        <f>VLOOKUP(O5154,Stock[],2,FALSE)</f>
        <v>လိမ္မော်ဖြူ</v>
      </c>
      <c r="Q5154" s="147">
        <f>VLOOKUP(O5154,Stock[],3,FALSE)</f>
        <v>0.64</v>
      </c>
      <c r="R5154" s="147">
        <f>VLOOKUP(O5154,Stock[],4,FALSE)</f>
        <v>24</v>
      </c>
      <c r="S5154" s="146"/>
      <c r="T5154" s="147">
        <f>(DailySales!$S5154/DailySales!$R5154)+DailySales!$U5154</f>
        <v>20</v>
      </c>
      <c r="U5154" s="146">
        <v>20</v>
      </c>
      <c r="V5154" s="148">
        <f>+DailySales!$T5154*DailySales!$R5154</f>
        <v>480</v>
      </c>
      <c r="W5154" s="148">
        <f>+DailySales!$V5154*DailySales!$Q5154</f>
        <v>307.2</v>
      </c>
      <c r="X5154" s="148">
        <f>VLOOKUP(O5154,Stock[],6,FALSE)</f>
        <v>1330</v>
      </c>
      <c r="Y5154" s="148">
        <f>+DailySales!$V5154*DailySales!$X5154</f>
        <v>638400</v>
      </c>
      <c r="Z5154" s="146"/>
      <c r="AA5154" s="146"/>
      <c r="AB5154" s="146"/>
      <c r="AC5154" s="146"/>
      <c r="AD5154" s="146"/>
      <c r="AE5154" s="149"/>
      <c r="AF5154" s="150"/>
      <c r="AG5154" s="151"/>
      <c r="AH5154" s="150"/>
      <c r="AI5154" s="151"/>
      <c r="AJ5154" s="150"/>
      <c r="AK5154" s="151"/>
      <c r="AL5154" s="34"/>
      <c r="AM5154" s="39"/>
      <c r="AN515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638400</v>
      </c>
    </row>
    <row r="5155" spans="1:40" ht="19.5" customHeight="1" x14ac:dyDescent="0.25">
      <c r="A5155" s="141">
        <f t="shared" si="1026"/>
        <v>2026</v>
      </c>
      <c r="B5155" s="141">
        <f t="shared" si="1027"/>
        <v>3</v>
      </c>
      <c r="C5155" s="154">
        <v>46087</v>
      </c>
      <c r="D5155" s="142">
        <f t="shared" ca="1" si="1028"/>
        <v>46097</v>
      </c>
      <c r="E5155" s="142" t="str">
        <f t="shared" ca="1" si="1029"/>
        <v>0-Months</v>
      </c>
      <c r="F5155" s="142" t="str">
        <f>VLOOKUP(O5155,Stock[],5,FALSE)</f>
        <v>BE</v>
      </c>
      <c r="G5155" s="33" t="s">
        <v>4167</v>
      </c>
      <c r="H5155" s="144"/>
      <c r="I5155" s="34" t="s">
        <v>180</v>
      </c>
      <c r="J5155" s="141" t="str">
        <f>VLOOKUP(I5155,Customers[],2,FALSE)</f>
        <v>ရွှေမြင်း</v>
      </c>
      <c r="K5155" s="141" t="str">
        <f>VLOOKUP(I5155,Customers[],4,FALSE)</f>
        <v>Meiktila</v>
      </c>
      <c r="L5155" s="141" t="str">
        <f>VLOOKUP(Table85[[#This Row],[CustomerID]],Table!H:K,3,0)</f>
        <v>မိတ္ထီလာ</v>
      </c>
      <c r="M5155" s="141" t="str">
        <f>VLOOKUP(I5155,Customers[],5,FALSE)</f>
        <v>WholeSales/Contract</v>
      </c>
      <c r="N5155" s="145" t="s">
        <v>10</v>
      </c>
      <c r="O5155" s="37" t="s">
        <v>2120</v>
      </c>
      <c r="P5155" s="141" t="str">
        <f>VLOOKUP(O5155,Stock[],2,FALSE)</f>
        <v>ဇေ အရက်သန့်</v>
      </c>
      <c r="Q5155" s="147">
        <f>VLOOKUP(O5155,Stock[],3,FALSE)</f>
        <v>0.64</v>
      </c>
      <c r="R5155" s="147">
        <f>VLOOKUP(O5155,Stock[],4,FALSE)</f>
        <v>14</v>
      </c>
      <c r="S5155" s="146"/>
      <c r="T5155" s="147">
        <f>(DailySales!$S5155/DailySales!$R5155)+DailySales!$U5155</f>
        <v>20</v>
      </c>
      <c r="U5155" s="146">
        <v>20</v>
      </c>
      <c r="V5155" s="148">
        <f>+DailySales!$T5155*DailySales!$R5155</f>
        <v>280</v>
      </c>
      <c r="W5155" s="148">
        <f>+DailySales!$V5155*DailySales!$Q5155</f>
        <v>179.20000000000002</v>
      </c>
      <c r="X5155" s="148">
        <f>VLOOKUP(O5155,Stock[],6,FALSE)</f>
        <v>1380</v>
      </c>
      <c r="Y5155" s="148">
        <f>+DailySales!$V5155*DailySales!$X5155</f>
        <v>386400</v>
      </c>
      <c r="Z5155" s="146"/>
      <c r="AA5155" s="146"/>
      <c r="AB5155" s="146"/>
      <c r="AC5155" s="146"/>
      <c r="AD5155" s="146"/>
      <c r="AE5155" s="149"/>
      <c r="AF5155" s="150"/>
      <c r="AG5155" s="151"/>
      <c r="AH5155" s="150"/>
      <c r="AI5155" s="151"/>
      <c r="AJ5155" s="150"/>
      <c r="AK5155" s="151"/>
      <c r="AL5155" s="34"/>
      <c r="AM5155" s="39"/>
      <c r="AN515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386400</v>
      </c>
    </row>
    <row r="5156" spans="1:40" ht="19.5" customHeight="1" x14ac:dyDescent="0.25">
      <c r="A5156" s="141">
        <f t="shared" ref="A5156:A5162" si="1030">YEAR(C5156)</f>
        <v>2026</v>
      </c>
      <c r="B5156" s="141">
        <f t="shared" ref="B5156:B5162" si="1031">MONTH(C5156)</f>
        <v>3</v>
      </c>
      <c r="C5156" s="154">
        <v>46087</v>
      </c>
      <c r="D5156" s="142">
        <f t="shared" ref="D5156:D5162" ca="1" si="1032">TODAY()</f>
        <v>46097</v>
      </c>
      <c r="E5156" s="142" t="str">
        <f t="shared" ref="E5156:E5162" ca="1" si="1033">DATEDIF(C5156,D5156,"M")&amp;"-Months"</f>
        <v>0-Months</v>
      </c>
      <c r="F5156" s="142" t="str">
        <f>VLOOKUP(O5156,Stock[],5,FALSE)</f>
        <v>BE</v>
      </c>
      <c r="G5156" s="33" t="s">
        <v>4167</v>
      </c>
      <c r="H5156" s="144"/>
      <c r="I5156" s="34" t="s">
        <v>180</v>
      </c>
      <c r="J5156" s="141" t="str">
        <f>VLOOKUP(I5156,Customers[],2,FALSE)</f>
        <v>ရွှေမြင်း</v>
      </c>
      <c r="K5156" s="141" t="str">
        <f>VLOOKUP(I5156,Customers[],4,FALSE)</f>
        <v>Meiktila</v>
      </c>
      <c r="L5156" s="141" t="str">
        <f>VLOOKUP(Table85[[#This Row],[CustomerID]],Table!H:K,3,0)</f>
        <v>မိတ္ထီလာ</v>
      </c>
      <c r="M5156" s="141" t="str">
        <f>VLOOKUP(I5156,Customers[],5,FALSE)</f>
        <v>WholeSales/Contract</v>
      </c>
      <c r="N5156" s="145" t="s">
        <v>10</v>
      </c>
      <c r="O5156" s="37" t="s">
        <v>218</v>
      </c>
      <c r="P5156" s="141" t="str">
        <f>VLOOKUP(O5156,Stock[],2,FALSE)</f>
        <v>Black Cat</v>
      </c>
      <c r="Q5156" s="147">
        <f>VLOOKUP(O5156,Stock[],3,FALSE)</f>
        <v>0.64</v>
      </c>
      <c r="R5156" s="147">
        <f>VLOOKUP(O5156,Stock[],4,FALSE)</f>
        <v>24</v>
      </c>
      <c r="S5156" s="146"/>
      <c r="T5156" s="147">
        <f>(DailySales!$S5156/DailySales!$R5156)+DailySales!$U5156</f>
        <v>5</v>
      </c>
      <c r="U5156" s="146">
        <v>5</v>
      </c>
      <c r="V5156" s="148">
        <f>+DailySales!$T5156*DailySales!$R5156</f>
        <v>120</v>
      </c>
      <c r="W5156" s="148">
        <f>+DailySales!$V5156*DailySales!$Q5156</f>
        <v>76.8</v>
      </c>
      <c r="X5156" s="148">
        <f>VLOOKUP(O5156,Stock[],6,FALSE)</f>
        <v>1330</v>
      </c>
      <c r="Y5156" s="148">
        <f>+DailySales!$V5156*DailySales!$X5156</f>
        <v>159600</v>
      </c>
      <c r="Z5156" s="146"/>
      <c r="AA5156" s="146"/>
      <c r="AB5156" s="146"/>
      <c r="AC5156" s="146"/>
      <c r="AD5156" s="146"/>
      <c r="AE5156" s="149"/>
      <c r="AF5156" s="150"/>
      <c r="AG5156" s="151"/>
      <c r="AH5156" s="150"/>
      <c r="AI5156" s="151"/>
      <c r="AJ5156" s="150"/>
      <c r="AK5156" s="151"/>
      <c r="AL5156" s="34"/>
      <c r="AM5156" s="39"/>
      <c r="AN515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159600</v>
      </c>
    </row>
    <row r="5157" spans="1:40" ht="19.5" customHeight="1" x14ac:dyDescent="0.25">
      <c r="A5157" s="141">
        <f t="shared" si="1030"/>
        <v>2026</v>
      </c>
      <c r="B5157" s="141">
        <f t="shared" si="1031"/>
        <v>3</v>
      </c>
      <c r="C5157" s="154">
        <v>46087</v>
      </c>
      <c r="D5157" s="142">
        <f t="shared" ca="1" si="1032"/>
        <v>46097</v>
      </c>
      <c r="E5157" s="142" t="str">
        <f t="shared" ca="1" si="1033"/>
        <v>0-Months</v>
      </c>
      <c r="F5157" s="142" t="str">
        <f>VLOOKUP(O5157,Stock[],5,FALSE)</f>
        <v>BE</v>
      </c>
      <c r="G5157" s="33" t="s">
        <v>4168</v>
      </c>
      <c r="H5157" s="144"/>
      <c r="I5157" s="34" t="s">
        <v>181</v>
      </c>
      <c r="J5157" s="141" t="str">
        <f>VLOOKUP(I5157,Customers[],2,FALSE)</f>
        <v>ရွှေမြင်း(ရွှေခြင်္သေ့)</v>
      </c>
      <c r="K5157" s="141" t="str">
        <f>VLOOKUP(I5157,Customers[],4,FALSE)</f>
        <v>Meiktila</v>
      </c>
      <c r="L5157" s="141" t="str">
        <f>VLOOKUP(Table85[[#This Row],[CustomerID]],Table!H:K,3,0)</f>
        <v>မိတ္ထီလာ</v>
      </c>
      <c r="M5157" s="141" t="str">
        <f>VLOOKUP(I5157,Customers[],5,FALSE)</f>
        <v>WholeSales/Contract</v>
      </c>
      <c r="N5157" s="145" t="s">
        <v>10</v>
      </c>
      <c r="O5157" s="37" t="s">
        <v>240</v>
      </c>
      <c r="P5157" s="141" t="str">
        <f>VLOOKUP(O5157,Stock[],2,FALSE)</f>
        <v>သံပုရာအရက်</v>
      </c>
      <c r="Q5157" s="147">
        <f>VLOOKUP(O5157,Stock[],3,FALSE)</f>
        <v>0.64</v>
      </c>
      <c r="R5157" s="147">
        <f>VLOOKUP(O5157,Stock[],4,FALSE)</f>
        <v>14</v>
      </c>
      <c r="S5157" s="146"/>
      <c r="T5157" s="147">
        <f>(DailySales!$S5157/DailySales!$R5157)+DailySales!$U5157</f>
        <v>10</v>
      </c>
      <c r="U5157" s="146">
        <v>10</v>
      </c>
      <c r="V5157" s="148">
        <f>+DailySales!$T5157*DailySales!$R5157</f>
        <v>140</v>
      </c>
      <c r="W5157" s="148">
        <f>+DailySales!$V5157*DailySales!$Q5157</f>
        <v>89.600000000000009</v>
      </c>
      <c r="X5157" s="148">
        <f>VLOOKUP(O5157,Stock[],6,FALSE)</f>
        <v>1330</v>
      </c>
      <c r="Y5157" s="148">
        <f>+DailySales!$V5157*DailySales!$X5157</f>
        <v>186200</v>
      </c>
      <c r="Z5157" s="146"/>
      <c r="AA5157" s="146"/>
      <c r="AB5157" s="146"/>
      <c r="AC5157" s="146"/>
      <c r="AD5157" s="146"/>
      <c r="AE5157" s="149"/>
      <c r="AF5157" s="150"/>
      <c r="AG5157" s="151"/>
      <c r="AH5157" s="150"/>
      <c r="AI5157" s="151"/>
      <c r="AJ5157" s="150"/>
      <c r="AK5157" s="151"/>
      <c r="AL5157" s="34"/>
      <c r="AM5157" s="39"/>
      <c r="AN515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5158" spans="1:40" ht="19.5" customHeight="1" x14ac:dyDescent="0.25">
      <c r="A5158" s="141">
        <f t="shared" si="1030"/>
        <v>2026</v>
      </c>
      <c r="B5158" s="141">
        <f t="shared" si="1031"/>
        <v>3</v>
      </c>
      <c r="C5158" s="154">
        <v>46087</v>
      </c>
      <c r="D5158" s="142">
        <f t="shared" ca="1" si="1032"/>
        <v>46097</v>
      </c>
      <c r="E5158" s="142" t="str">
        <f t="shared" ca="1" si="1033"/>
        <v>0-Months</v>
      </c>
      <c r="F5158" s="142" t="str">
        <f>VLOOKUP(O5158,Stock[],5,FALSE)</f>
        <v>BE</v>
      </c>
      <c r="G5158" s="33" t="s">
        <v>4168</v>
      </c>
      <c r="H5158" s="144"/>
      <c r="I5158" s="34" t="s">
        <v>181</v>
      </c>
      <c r="J5158" s="141" t="str">
        <f>VLOOKUP(I5158,Customers[],2,FALSE)</f>
        <v>ရွှေမြင်း(ရွှေခြင်္သေ့)</v>
      </c>
      <c r="K5158" s="141" t="str">
        <f>VLOOKUP(I5158,Customers[],4,FALSE)</f>
        <v>Meiktila</v>
      </c>
      <c r="L5158" s="141" t="str">
        <f>VLOOKUP(Table85[[#This Row],[CustomerID]],Table!H:K,3,0)</f>
        <v>မိတ္ထီလာ</v>
      </c>
      <c r="M5158" s="141" t="str">
        <f>VLOOKUP(I5158,Customers[],5,FALSE)</f>
        <v>WholeSales/Contract</v>
      </c>
      <c r="N5158" s="145" t="s">
        <v>10</v>
      </c>
      <c r="O5158" s="37" t="s">
        <v>217</v>
      </c>
      <c r="P5158" s="141" t="str">
        <f>VLOOKUP(O5158,Stock[],2,FALSE)</f>
        <v>လိမ္မော်ဖြူ</v>
      </c>
      <c r="Q5158" s="147">
        <f>VLOOKUP(O5158,Stock[],3,FALSE)</f>
        <v>0.64</v>
      </c>
      <c r="R5158" s="147">
        <f>VLOOKUP(O5158,Stock[],4,FALSE)</f>
        <v>24</v>
      </c>
      <c r="S5158" s="146"/>
      <c r="T5158" s="147">
        <f>(DailySales!$S5158/DailySales!$R5158)+DailySales!$U5158</f>
        <v>35</v>
      </c>
      <c r="U5158" s="146">
        <v>35</v>
      </c>
      <c r="V5158" s="148">
        <f>+DailySales!$T5158*DailySales!$R5158</f>
        <v>840</v>
      </c>
      <c r="W5158" s="148">
        <f>+DailySales!$V5158*DailySales!$Q5158</f>
        <v>537.6</v>
      </c>
      <c r="X5158" s="148">
        <f>VLOOKUP(O5158,Stock[],6,FALSE)</f>
        <v>1330</v>
      </c>
      <c r="Y5158" s="148">
        <f>+DailySales!$V5158*DailySales!$X5158</f>
        <v>1117200</v>
      </c>
      <c r="Z5158" s="146"/>
      <c r="AA5158" s="146"/>
      <c r="AB5158" s="146"/>
      <c r="AC5158" s="146"/>
      <c r="AD5158" s="146"/>
      <c r="AE5158" s="149"/>
      <c r="AF5158" s="150"/>
      <c r="AG5158" s="151"/>
      <c r="AH5158" s="150"/>
      <c r="AI5158" s="151"/>
      <c r="AJ5158" s="150"/>
      <c r="AK5158" s="151"/>
      <c r="AL5158" s="34"/>
      <c r="AM5158" s="39"/>
      <c r="AN515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1117200</v>
      </c>
    </row>
    <row r="5159" spans="1:40" ht="19.5" customHeight="1" x14ac:dyDescent="0.25">
      <c r="A5159" s="141">
        <f t="shared" si="1030"/>
        <v>2026</v>
      </c>
      <c r="B5159" s="141">
        <f t="shared" si="1031"/>
        <v>3</v>
      </c>
      <c r="C5159" s="154">
        <v>46087</v>
      </c>
      <c r="D5159" s="142">
        <f t="shared" ca="1" si="1032"/>
        <v>46097</v>
      </c>
      <c r="E5159" s="142" t="str">
        <f t="shared" ca="1" si="1033"/>
        <v>0-Months</v>
      </c>
      <c r="F5159" s="142" t="str">
        <f>VLOOKUP(O5159,Stock[],5,FALSE)</f>
        <v>BE</v>
      </c>
      <c r="G5159" s="33" t="s">
        <v>4168</v>
      </c>
      <c r="H5159" s="144"/>
      <c r="I5159" s="34" t="s">
        <v>181</v>
      </c>
      <c r="J5159" s="141" t="str">
        <f>VLOOKUP(I5159,Customers[],2,FALSE)</f>
        <v>ရွှေမြင်း(ရွှေခြင်္သေ့)</v>
      </c>
      <c r="K5159" s="141" t="str">
        <f>VLOOKUP(I5159,Customers[],4,FALSE)</f>
        <v>Meiktila</v>
      </c>
      <c r="L5159" s="141" t="str">
        <f>VLOOKUP(Table85[[#This Row],[CustomerID]],Table!H:K,3,0)</f>
        <v>မိတ္ထီလာ</v>
      </c>
      <c r="M5159" s="141" t="str">
        <f>VLOOKUP(I5159,Customers[],5,FALSE)</f>
        <v>WholeSales/Contract</v>
      </c>
      <c r="N5159" s="145" t="s">
        <v>10</v>
      </c>
      <c r="O5159" s="37" t="s">
        <v>2120</v>
      </c>
      <c r="P5159" s="141" t="str">
        <f>VLOOKUP(O5159,Stock[],2,FALSE)</f>
        <v>ဇေ အရက်သန့်</v>
      </c>
      <c r="Q5159" s="147">
        <f>VLOOKUP(O5159,Stock[],3,FALSE)</f>
        <v>0.64</v>
      </c>
      <c r="R5159" s="147">
        <f>VLOOKUP(O5159,Stock[],4,FALSE)</f>
        <v>14</v>
      </c>
      <c r="S5159" s="146"/>
      <c r="T5159" s="147">
        <f>(DailySales!$S5159/DailySales!$R5159)+DailySales!$U5159</f>
        <v>10</v>
      </c>
      <c r="U5159" s="146">
        <v>10</v>
      </c>
      <c r="V5159" s="148">
        <f>+DailySales!$T5159*DailySales!$R5159</f>
        <v>140</v>
      </c>
      <c r="W5159" s="148">
        <f>+DailySales!$V5159*DailySales!$Q5159</f>
        <v>89.600000000000009</v>
      </c>
      <c r="X5159" s="148">
        <f>VLOOKUP(O5159,Stock[],6,FALSE)</f>
        <v>1380</v>
      </c>
      <c r="Y5159" s="148">
        <f>+DailySales!$V5159*DailySales!$X5159</f>
        <v>193200</v>
      </c>
      <c r="Z5159" s="146"/>
      <c r="AA5159" s="146"/>
      <c r="AB5159" s="146"/>
      <c r="AC5159" s="146"/>
      <c r="AD5159" s="146"/>
      <c r="AE5159" s="149"/>
      <c r="AF5159" s="150"/>
      <c r="AG5159" s="151"/>
      <c r="AH5159" s="150"/>
      <c r="AI5159" s="151"/>
      <c r="AJ5159" s="150"/>
      <c r="AK5159" s="151"/>
      <c r="AL5159" s="34"/>
      <c r="AM5159" s="39"/>
      <c r="AN515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193200</v>
      </c>
    </row>
    <row r="5160" spans="1:40" ht="19.5" customHeight="1" x14ac:dyDescent="0.25">
      <c r="A5160" s="141">
        <f t="shared" si="1030"/>
        <v>2026</v>
      </c>
      <c r="B5160" s="141">
        <f t="shared" si="1031"/>
        <v>3</v>
      </c>
      <c r="C5160" s="154">
        <v>46087</v>
      </c>
      <c r="D5160" s="142">
        <f t="shared" ca="1" si="1032"/>
        <v>46097</v>
      </c>
      <c r="E5160" s="142" t="str">
        <f t="shared" ca="1" si="1033"/>
        <v>0-Months</v>
      </c>
      <c r="F5160" s="142" t="str">
        <f>VLOOKUP(O5160,Stock[],5,FALSE)</f>
        <v>BE</v>
      </c>
      <c r="G5160" s="33" t="s">
        <v>4168</v>
      </c>
      <c r="H5160" s="144"/>
      <c r="I5160" s="34" t="s">
        <v>181</v>
      </c>
      <c r="J5160" s="141" t="str">
        <f>VLOOKUP(I5160,Customers[],2,FALSE)</f>
        <v>ရွှေမြင်း(ရွှေခြင်္သေ့)</v>
      </c>
      <c r="K5160" s="141" t="str">
        <f>VLOOKUP(I5160,Customers[],4,FALSE)</f>
        <v>Meiktila</v>
      </c>
      <c r="L5160" s="141" t="str">
        <f>VLOOKUP(Table85[[#This Row],[CustomerID]],Table!H:K,3,0)</f>
        <v>မိတ္ထီလာ</v>
      </c>
      <c r="M5160" s="141" t="str">
        <f>VLOOKUP(I5160,Customers[],5,FALSE)</f>
        <v>WholeSales/Contract</v>
      </c>
      <c r="N5160" s="145" t="s">
        <v>10</v>
      </c>
      <c r="O5160" s="37" t="s">
        <v>214</v>
      </c>
      <c r="P5160" s="141" t="str">
        <f>VLOOKUP(O5160,Stock[],2,FALSE)</f>
        <v>ကောင်းကြည်</v>
      </c>
      <c r="Q5160" s="147">
        <f>VLOOKUP(O5160,Stock[],3,FALSE)</f>
        <v>0.64</v>
      </c>
      <c r="R5160" s="147">
        <f>VLOOKUP(O5160,Stock[],4,FALSE)</f>
        <v>14</v>
      </c>
      <c r="S5160" s="146"/>
      <c r="T5160" s="147">
        <f>(DailySales!$S5160/DailySales!$R5160)+DailySales!$U5160</f>
        <v>10</v>
      </c>
      <c r="U5160" s="146">
        <v>10</v>
      </c>
      <c r="V5160" s="148">
        <f>+DailySales!$T5160*DailySales!$R5160</f>
        <v>140</v>
      </c>
      <c r="W5160" s="148">
        <f>+DailySales!$V5160*DailySales!$Q5160</f>
        <v>89.600000000000009</v>
      </c>
      <c r="X5160" s="148">
        <f>VLOOKUP(O5160,Stock[],6,FALSE)</f>
        <v>1330</v>
      </c>
      <c r="Y5160" s="148">
        <f>+DailySales!$V5160*DailySales!$X5160</f>
        <v>186200</v>
      </c>
      <c r="Z5160" s="146"/>
      <c r="AA5160" s="146"/>
      <c r="AB5160" s="146"/>
      <c r="AC5160" s="146"/>
      <c r="AD5160" s="146"/>
      <c r="AE5160" s="149"/>
      <c r="AF5160" s="150"/>
      <c r="AG5160" s="151"/>
      <c r="AH5160" s="150"/>
      <c r="AI5160" s="151"/>
      <c r="AJ5160" s="150"/>
      <c r="AK5160" s="151"/>
      <c r="AL5160" s="34"/>
      <c r="AM5160" s="39"/>
      <c r="AN516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5161" spans="1:40" ht="19.5" customHeight="1" x14ac:dyDescent="0.25">
      <c r="A5161" s="141">
        <f t="shared" si="1030"/>
        <v>2026</v>
      </c>
      <c r="B5161" s="141">
        <f t="shared" si="1031"/>
        <v>3</v>
      </c>
      <c r="C5161" s="154">
        <v>46087</v>
      </c>
      <c r="D5161" s="142">
        <f t="shared" ca="1" si="1032"/>
        <v>46097</v>
      </c>
      <c r="E5161" s="142" t="str">
        <f t="shared" ca="1" si="1033"/>
        <v>0-Months</v>
      </c>
      <c r="F5161" s="142" t="str">
        <f>VLOOKUP(O5161,Stock[],5,FALSE)</f>
        <v>BE</v>
      </c>
      <c r="G5161" s="33" t="s">
        <v>4169</v>
      </c>
      <c r="H5161" s="144"/>
      <c r="I5161" s="34" t="s">
        <v>180</v>
      </c>
      <c r="J5161" s="141" t="str">
        <f>VLOOKUP(I5161,Customers[],2,FALSE)</f>
        <v>ရွှေမြင်း</v>
      </c>
      <c r="K5161" s="141" t="str">
        <f>VLOOKUP(I5161,Customers[],4,FALSE)</f>
        <v>Meiktila</v>
      </c>
      <c r="L5161" s="141" t="str">
        <f>VLOOKUP(Table85[[#This Row],[CustomerID]],Table!H:K,3,0)</f>
        <v>မိတ္ထီလာ</v>
      </c>
      <c r="M5161" s="141" t="str">
        <f>VLOOKUP(I5161,Customers[],5,FALSE)</f>
        <v>WholeSales/Contract</v>
      </c>
      <c r="N5161" s="145" t="s">
        <v>10</v>
      </c>
      <c r="O5161" s="37" t="s">
        <v>240</v>
      </c>
      <c r="P5161" s="141" t="str">
        <f>VLOOKUP(O5161,Stock[],2,FALSE)</f>
        <v>သံပုရာအရက်</v>
      </c>
      <c r="Q5161" s="147">
        <f>VLOOKUP(O5161,Stock[],3,FALSE)</f>
        <v>0.64</v>
      </c>
      <c r="R5161" s="147">
        <f>VLOOKUP(O5161,Stock[],4,FALSE)</f>
        <v>14</v>
      </c>
      <c r="S5161" s="146"/>
      <c r="T5161" s="147">
        <f>(DailySales!$S5161/DailySales!$R5161)+DailySales!$U5161</f>
        <v>20</v>
      </c>
      <c r="U5161" s="146">
        <v>20</v>
      </c>
      <c r="V5161" s="148">
        <f>+DailySales!$T5161*DailySales!$R5161</f>
        <v>280</v>
      </c>
      <c r="W5161" s="148">
        <f>+DailySales!$V5161*DailySales!$Q5161</f>
        <v>179.20000000000002</v>
      </c>
      <c r="X5161" s="148">
        <f>VLOOKUP(O5161,Stock[],6,FALSE)</f>
        <v>1330</v>
      </c>
      <c r="Y5161" s="148">
        <f>+DailySales!$V5161*DailySales!$X5161</f>
        <v>372400</v>
      </c>
      <c r="Z5161" s="146"/>
      <c r="AA5161" s="146"/>
      <c r="AB5161" s="146"/>
      <c r="AC5161" s="146"/>
      <c r="AD5161" s="146"/>
      <c r="AE5161" s="149"/>
      <c r="AF5161" s="150"/>
      <c r="AG5161" s="151"/>
      <c r="AH5161" s="150"/>
      <c r="AI5161" s="151"/>
      <c r="AJ5161" s="150"/>
      <c r="AK5161" s="151"/>
      <c r="AL5161" s="34"/>
      <c r="AM5161" s="39"/>
      <c r="AN516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5162" spans="1:40" ht="19.5" customHeight="1" x14ac:dyDescent="0.25">
      <c r="A5162" s="141">
        <f t="shared" si="1030"/>
        <v>2026</v>
      </c>
      <c r="B5162" s="141">
        <f t="shared" si="1031"/>
        <v>3</v>
      </c>
      <c r="C5162" s="154">
        <v>46087</v>
      </c>
      <c r="D5162" s="142">
        <f t="shared" ca="1" si="1032"/>
        <v>46097</v>
      </c>
      <c r="E5162" s="142" t="str">
        <f t="shared" ca="1" si="1033"/>
        <v>0-Months</v>
      </c>
      <c r="F5162" s="142" t="str">
        <f>VLOOKUP(O5162,Stock[],5,FALSE)</f>
        <v>BE</v>
      </c>
      <c r="G5162" s="33" t="s">
        <v>4169</v>
      </c>
      <c r="H5162" s="144"/>
      <c r="I5162" s="34" t="s">
        <v>180</v>
      </c>
      <c r="J5162" s="141" t="str">
        <f>VLOOKUP(I5162,Customers[],2,FALSE)</f>
        <v>ရွှေမြင်း</v>
      </c>
      <c r="K5162" s="141" t="str">
        <f>VLOOKUP(I5162,Customers[],4,FALSE)</f>
        <v>Meiktila</v>
      </c>
      <c r="L5162" s="141" t="str">
        <f>VLOOKUP(Table85[[#This Row],[CustomerID]],Table!H:K,3,0)</f>
        <v>မိတ္ထီလာ</v>
      </c>
      <c r="M5162" s="141" t="str">
        <f>VLOOKUP(I5162,Customers[],5,FALSE)</f>
        <v>WholeSales/Contract</v>
      </c>
      <c r="N5162" s="145" t="s">
        <v>10</v>
      </c>
      <c r="O5162" s="37" t="s">
        <v>220</v>
      </c>
      <c r="P5162" s="141" t="str">
        <f>VLOOKUP(O5162,Stock[],2,FALSE)</f>
        <v>မြန်မာရှောက်ပျား</v>
      </c>
      <c r="Q5162" s="147">
        <f>VLOOKUP(O5162,Stock[],3,FALSE)</f>
        <v>0.64</v>
      </c>
      <c r="R5162" s="147">
        <f>VLOOKUP(O5162,Stock[],4,FALSE)</f>
        <v>14</v>
      </c>
      <c r="S5162" s="146"/>
      <c r="T5162" s="147">
        <f>(DailySales!$S5162/DailySales!$R5162)+DailySales!$U5162</f>
        <v>30</v>
      </c>
      <c r="U5162" s="146">
        <v>30</v>
      </c>
      <c r="V5162" s="148">
        <f>+DailySales!$T5162*DailySales!$R5162</f>
        <v>420</v>
      </c>
      <c r="W5162" s="148">
        <f>+DailySales!$V5162*DailySales!$Q5162</f>
        <v>268.8</v>
      </c>
      <c r="X5162" s="148">
        <f>VLOOKUP(O5162,Stock[],6,FALSE)</f>
        <v>1370</v>
      </c>
      <c r="Y5162" s="148">
        <f>+DailySales!$V5162*DailySales!$X5162</f>
        <v>575400</v>
      </c>
      <c r="Z5162" s="146"/>
      <c r="AA5162" s="146"/>
      <c r="AB5162" s="146"/>
      <c r="AC5162" s="146"/>
      <c r="AD5162" s="146"/>
      <c r="AE5162" s="149"/>
      <c r="AF5162" s="150"/>
      <c r="AG5162" s="151"/>
      <c r="AH5162" s="150"/>
      <c r="AI5162" s="151"/>
      <c r="AJ5162" s="150"/>
      <c r="AK5162" s="151"/>
      <c r="AL5162" s="34"/>
      <c r="AM5162" s="39"/>
      <c r="AN516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575400</v>
      </c>
    </row>
    <row r="5163" spans="1:40" ht="19.5" customHeight="1" x14ac:dyDescent="0.25">
      <c r="A5163" s="141">
        <f t="shared" ref="A5163:A5170" si="1034">YEAR(C5163)</f>
        <v>2026</v>
      </c>
      <c r="B5163" s="141">
        <f t="shared" ref="B5163:B5170" si="1035">MONTH(C5163)</f>
        <v>3</v>
      </c>
      <c r="C5163" s="154">
        <v>46087</v>
      </c>
      <c r="D5163" s="142">
        <f t="shared" ref="D5163:D5170" ca="1" si="1036">TODAY()</f>
        <v>46097</v>
      </c>
      <c r="E5163" s="142" t="str">
        <f t="shared" ref="E5163:E5170" ca="1" si="1037">DATEDIF(C5163,D5163,"M")&amp;"-Months"</f>
        <v>0-Months</v>
      </c>
      <c r="F5163" s="142" t="str">
        <f>VLOOKUP(O5163,Stock[],5,FALSE)</f>
        <v>BE</v>
      </c>
      <c r="G5163" s="33" t="s">
        <v>4169</v>
      </c>
      <c r="H5163" s="144"/>
      <c r="I5163" s="34" t="s">
        <v>180</v>
      </c>
      <c r="J5163" s="141" t="str">
        <f>VLOOKUP(I5163,Customers[],2,FALSE)</f>
        <v>ရွှေမြင်း</v>
      </c>
      <c r="K5163" s="141" t="str">
        <f>VLOOKUP(I5163,Customers[],4,FALSE)</f>
        <v>Meiktila</v>
      </c>
      <c r="L5163" s="141" t="str">
        <f>VLOOKUP(Table85[[#This Row],[CustomerID]],Table!H:K,3,0)</f>
        <v>မိတ္ထီလာ</v>
      </c>
      <c r="M5163" s="141" t="str">
        <f>VLOOKUP(I5163,Customers[],5,FALSE)</f>
        <v>WholeSales/Contract</v>
      </c>
      <c r="N5163" s="145" t="s">
        <v>10</v>
      </c>
      <c r="O5163" s="37" t="s">
        <v>217</v>
      </c>
      <c r="P5163" s="141" t="str">
        <f>VLOOKUP(O5163,Stock[],2,FALSE)</f>
        <v>လိမ္မော်ဖြူ</v>
      </c>
      <c r="Q5163" s="147">
        <f>VLOOKUP(O5163,Stock[],3,FALSE)</f>
        <v>0.64</v>
      </c>
      <c r="R5163" s="147">
        <f>VLOOKUP(O5163,Stock[],4,FALSE)</f>
        <v>24</v>
      </c>
      <c r="S5163" s="146"/>
      <c r="T5163" s="147">
        <f>(DailySales!$S5163/DailySales!$R5163)+DailySales!$U5163</f>
        <v>50</v>
      </c>
      <c r="U5163" s="146">
        <v>50</v>
      </c>
      <c r="V5163" s="148">
        <f>+DailySales!$T5163*DailySales!$R5163</f>
        <v>1200</v>
      </c>
      <c r="W5163" s="148">
        <f>+DailySales!$V5163*DailySales!$Q5163</f>
        <v>768</v>
      </c>
      <c r="X5163" s="148">
        <f>VLOOKUP(O5163,Stock[],6,FALSE)</f>
        <v>1330</v>
      </c>
      <c r="Y5163" s="148">
        <f>+DailySales!$V5163*DailySales!$X5163</f>
        <v>1596000</v>
      </c>
      <c r="Z5163" s="146"/>
      <c r="AA5163" s="146"/>
      <c r="AB5163" s="146"/>
      <c r="AC5163" s="146"/>
      <c r="AD5163" s="146"/>
      <c r="AE5163" s="149"/>
      <c r="AF5163" s="150"/>
      <c r="AG5163" s="151"/>
      <c r="AH5163" s="150"/>
      <c r="AI5163" s="151"/>
      <c r="AJ5163" s="150"/>
      <c r="AK5163" s="151"/>
      <c r="AL5163" s="34"/>
      <c r="AM5163" s="39"/>
      <c r="AN516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1596000</v>
      </c>
    </row>
    <row r="5164" spans="1:40" ht="19.5" customHeight="1" x14ac:dyDescent="0.25">
      <c r="A5164" s="141">
        <f t="shared" si="1034"/>
        <v>2026</v>
      </c>
      <c r="B5164" s="141">
        <f t="shared" si="1035"/>
        <v>3</v>
      </c>
      <c r="C5164" s="154">
        <v>46087</v>
      </c>
      <c r="D5164" s="142">
        <f t="shared" ca="1" si="1036"/>
        <v>46097</v>
      </c>
      <c r="E5164" s="142" t="str">
        <f t="shared" ca="1" si="1037"/>
        <v>0-Months</v>
      </c>
      <c r="F5164" s="142" t="str">
        <f>VLOOKUP(O5164,Stock[],5,FALSE)</f>
        <v>BE</v>
      </c>
      <c r="G5164" s="33" t="s">
        <v>4169</v>
      </c>
      <c r="H5164" s="144"/>
      <c r="I5164" s="34" t="s">
        <v>180</v>
      </c>
      <c r="J5164" s="141" t="str">
        <f>VLOOKUP(I5164,Customers[],2,FALSE)</f>
        <v>ရွှေမြင်း</v>
      </c>
      <c r="K5164" s="141" t="str">
        <f>VLOOKUP(I5164,Customers[],4,FALSE)</f>
        <v>Meiktila</v>
      </c>
      <c r="L5164" s="141" t="str">
        <f>VLOOKUP(Table85[[#This Row],[CustomerID]],Table!H:K,3,0)</f>
        <v>မိတ္ထီလာ</v>
      </c>
      <c r="M5164" s="141" t="str">
        <f>VLOOKUP(I5164,Customers[],5,FALSE)</f>
        <v>WholeSales/Contract</v>
      </c>
      <c r="N5164" s="145" t="s">
        <v>10</v>
      </c>
      <c r="O5164" s="37" t="s">
        <v>2120</v>
      </c>
      <c r="P5164" s="141" t="str">
        <f>VLOOKUP(O5164,Stock[],2,FALSE)</f>
        <v>ဇေ အရက်သန့်</v>
      </c>
      <c r="Q5164" s="147">
        <f>VLOOKUP(O5164,Stock[],3,FALSE)</f>
        <v>0.64</v>
      </c>
      <c r="R5164" s="147">
        <f>VLOOKUP(O5164,Stock[],4,FALSE)</f>
        <v>14</v>
      </c>
      <c r="S5164" s="146"/>
      <c r="T5164" s="147">
        <f>(DailySales!$S5164/DailySales!$R5164)+DailySales!$U5164</f>
        <v>20</v>
      </c>
      <c r="U5164" s="146">
        <v>20</v>
      </c>
      <c r="V5164" s="148">
        <f>+DailySales!$T5164*DailySales!$R5164</f>
        <v>280</v>
      </c>
      <c r="W5164" s="148">
        <f>+DailySales!$V5164*DailySales!$Q5164</f>
        <v>179.20000000000002</v>
      </c>
      <c r="X5164" s="148">
        <f>VLOOKUP(O5164,Stock[],6,FALSE)</f>
        <v>1380</v>
      </c>
      <c r="Y5164" s="148">
        <f>+DailySales!$V5164*DailySales!$X5164</f>
        <v>386400</v>
      </c>
      <c r="Z5164" s="146"/>
      <c r="AA5164" s="146"/>
      <c r="AB5164" s="146"/>
      <c r="AC5164" s="146"/>
      <c r="AD5164" s="146"/>
      <c r="AE5164" s="149"/>
      <c r="AF5164" s="150"/>
      <c r="AG5164" s="151"/>
      <c r="AH5164" s="150"/>
      <c r="AI5164" s="151"/>
      <c r="AJ5164" s="150"/>
      <c r="AK5164" s="151"/>
      <c r="AL5164" s="34"/>
      <c r="AM5164" s="39"/>
      <c r="AN516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386400</v>
      </c>
    </row>
    <row r="5165" spans="1:40" ht="19.5" customHeight="1" x14ac:dyDescent="0.25">
      <c r="A5165" s="141">
        <f t="shared" si="1034"/>
        <v>2026</v>
      </c>
      <c r="B5165" s="141">
        <f t="shared" si="1035"/>
        <v>3</v>
      </c>
      <c r="C5165" s="154">
        <v>46087</v>
      </c>
      <c r="D5165" s="142">
        <f t="shared" ca="1" si="1036"/>
        <v>46097</v>
      </c>
      <c r="E5165" s="142" t="str">
        <f t="shared" ca="1" si="1037"/>
        <v>0-Months</v>
      </c>
      <c r="F5165" s="142" t="str">
        <f>VLOOKUP(O5165,Stock[],5,FALSE)</f>
        <v>BE</v>
      </c>
      <c r="G5165" s="33" t="s">
        <v>4169</v>
      </c>
      <c r="H5165" s="144"/>
      <c r="I5165" s="34" t="s">
        <v>180</v>
      </c>
      <c r="J5165" s="141" t="str">
        <f>VLOOKUP(I5165,Customers[],2,FALSE)</f>
        <v>ရွှေမြင်း</v>
      </c>
      <c r="K5165" s="141" t="str">
        <f>VLOOKUP(I5165,Customers[],4,FALSE)</f>
        <v>Meiktila</v>
      </c>
      <c r="L5165" s="141" t="str">
        <f>VLOOKUP(Table85[[#This Row],[CustomerID]],Table!H:K,3,0)</f>
        <v>မိတ္ထီလာ</v>
      </c>
      <c r="M5165" s="141" t="str">
        <f>VLOOKUP(I5165,Customers[],5,FALSE)</f>
        <v>WholeSales/Contract</v>
      </c>
      <c r="N5165" s="145" t="s">
        <v>10</v>
      </c>
      <c r="O5165" s="37" t="s">
        <v>214</v>
      </c>
      <c r="P5165" s="141" t="str">
        <f>VLOOKUP(O5165,Stock[],2,FALSE)</f>
        <v>ကောင်းကြည်</v>
      </c>
      <c r="Q5165" s="147">
        <f>VLOOKUP(O5165,Stock[],3,FALSE)</f>
        <v>0.64</v>
      </c>
      <c r="R5165" s="147">
        <f>VLOOKUP(O5165,Stock[],4,FALSE)</f>
        <v>14</v>
      </c>
      <c r="S5165" s="146"/>
      <c r="T5165" s="147">
        <f>(DailySales!$S5165/DailySales!$R5165)+DailySales!$U5165</f>
        <v>30</v>
      </c>
      <c r="U5165" s="146">
        <v>30</v>
      </c>
      <c r="V5165" s="148">
        <f>+DailySales!$T5165*DailySales!$R5165</f>
        <v>420</v>
      </c>
      <c r="W5165" s="148">
        <f>+DailySales!$V5165*DailySales!$Q5165</f>
        <v>268.8</v>
      </c>
      <c r="X5165" s="148">
        <f>VLOOKUP(O5165,Stock[],6,FALSE)</f>
        <v>1330</v>
      </c>
      <c r="Y5165" s="148">
        <f>+DailySales!$V5165*DailySales!$X5165</f>
        <v>558600</v>
      </c>
      <c r="Z5165" s="146"/>
      <c r="AA5165" s="146"/>
      <c r="AB5165" s="146"/>
      <c r="AC5165" s="146"/>
      <c r="AD5165" s="146"/>
      <c r="AE5165" s="149"/>
      <c r="AF5165" s="150"/>
      <c r="AG5165" s="151"/>
      <c r="AH5165" s="150"/>
      <c r="AI5165" s="151"/>
      <c r="AJ5165" s="150"/>
      <c r="AK5165" s="151"/>
      <c r="AL5165" s="34"/>
      <c r="AM5165" s="39"/>
      <c r="AN516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558600</v>
      </c>
    </row>
    <row r="5166" spans="1:40" ht="19.5" customHeight="1" x14ac:dyDescent="0.25">
      <c r="A5166" s="141">
        <f t="shared" si="1034"/>
        <v>2026</v>
      </c>
      <c r="B5166" s="141">
        <f t="shared" si="1035"/>
        <v>3</v>
      </c>
      <c r="C5166" s="154">
        <v>46087</v>
      </c>
      <c r="D5166" s="142">
        <f t="shared" ca="1" si="1036"/>
        <v>46097</v>
      </c>
      <c r="E5166" s="142" t="str">
        <f t="shared" ca="1" si="1037"/>
        <v>0-Months</v>
      </c>
      <c r="F5166" s="142" t="str">
        <f>VLOOKUP(O5166,Stock[],5,FALSE)</f>
        <v>BE</v>
      </c>
      <c r="G5166" s="33" t="s">
        <v>4170</v>
      </c>
      <c r="H5166" s="144"/>
      <c r="I5166" s="34" t="s">
        <v>183</v>
      </c>
      <c r="J5166" s="141" t="str">
        <f>VLOOKUP(I5166,Customers[],2,FALSE)</f>
        <v>ရွှေမြင်း(ထူးကျော်)</v>
      </c>
      <c r="K5166" s="141" t="str">
        <f>VLOOKUP(I5166,Customers[],4,FALSE)</f>
        <v>Meiktila</v>
      </c>
      <c r="L5166" s="141" t="str">
        <f>VLOOKUP(Table85[[#This Row],[CustomerID]],Table!H:K,3,0)</f>
        <v>မိတ္ထီလာ</v>
      </c>
      <c r="M5166" s="141" t="str">
        <f>VLOOKUP(I5166,Customers[],5,FALSE)</f>
        <v>WholeSales/Contract</v>
      </c>
      <c r="N5166" s="145" t="s">
        <v>10</v>
      </c>
      <c r="O5166" s="37" t="s">
        <v>220</v>
      </c>
      <c r="P5166" s="141" t="str">
        <f>VLOOKUP(O5166,Stock[],2,FALSE)</f>
        <v>မြန်မာရှောက်ပျား</v>
      </c>
      <c r="Q5166" s="147">
        <f>VLOOKUP(O5166,Stock[],3,FALSE)</f>
        <v>0.64</v>
      </c>
      <c r="R5166" s="147">
        <f>VLOOKUP(O5166,Stock[],4,FALSE)</f>
        <v>14</v>
      </c>
      <c r="S5166" s="146"/>
      <c r="T5166" s="147">
        <f>(DailySales!$S5166/DailySales!$R5166)+DailySales!$U5166</f>
        <v>10</v>
      </c>
      <c r="U5166" s="146">
        <v>10</v>
      </c>
      <c r="V5166" s="148">
        <f>+DailySales!$T5166*DailySales!$R5166</f>
        <v>140</v>
      </c>
      <c r="W5166" s="148">
        <f>+DailySales!$V5166*DailySales!$Q5166</f>
        <v>89.600000000000009</v>
      </c>
      <c r="X5166" s="148">
        <f>VLOOKUP(O5166,Stock[],6,FALSE)</f>
        <v>1370</v>
      </c>
      <c r="Y5166" s="148">
        <f>+DailySales!$V5166*DailySales!$X5166</f>
        <v>191800</v>
      </c>
      <c r="Z5166" s="146"/>
      <c r="AA5166" s="146"/>
      <c r="AB5166" s="146"/>
      <c r="AC5166" s="146"/>
      <c r="AD5166" s="146"/>
      <c r="AE5166" s="149"/>
      <c r="AF5166" s="150"/>
      <c r="AG5166" s="151"/>
      <c r="AH5166" s="150"/>
      <c r="AI5166" s="151"/>
      <c r="AJ5166" s="150"/>
      <c r="AK5166" s="151"/>
      <c r="AL5166" s="34"/>
      <c r="AM5166" s="39"/>
      <c r="AN516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191800</v>
      </c>
    </row>
    <row r="5167" spans="1:40" ht="19.5" customHeight="1" x14ac:dyDescent="0.25">
      <c r="A5167" s="141">
        <f t="shared" si="1034"/>
        <v>2026</v>
      </c>
      <c r="B5167" s="141">
        <f t="shared" si="1035"/>
        <v>3</v>
      </c>
      <c r="C5167" s="154">
        <v>46087</v>
      </c>
      <c r="D5167" s="142">
        <f t="shared" ca="1" si="1036"/>
        <v>46097</v>
      </c>
      <c r="E5167" s="142" t="str">
        <f t="shared" ca="1" si="1037"/>
        <v>0-Months</v>
      </c>
      <c r="F5167" s="142" t="str">
        <f>VLOOKUP(O5167,Stock[],5,FALSE)</f>
        <v>BE</v>
      </c>
      <c r="G5167" s="33" t="s">
        <v>4170</v>
      </c>
      <c r="H5167" s="144"/>
      <c r="I5167" s="34" t="s">
        <v>183</v>
      </c>
      <c r="J5167" s="141" t="str">
        <f>VLOOKUP(I5167,Customers[],2,FALSE)</f>
        <v>ရွှေမြင်း(ထူးကျော်)</v>
      </c>
      <c r="K5167" s="141" t="str">
        <f>VLOOKUP(I5167,Customers[],4,FALSE)</f>
        <v>Meiktila</v>
      </c>
      <c r="L5167" s="141" t="str">
        <f>VLOOKUP(Table85[[#This Row],[CustomerID]],Table!H:K,3,0)</f>
        <v>မိတ္ထီလာ</v>
      </c>
      <c r="M5167" s="141" t="str">
        <f>VLOOKUP(I5167,Customers[],5,FALSE)</f>
        <v>WholeSales/Contract</v>
      </c>
      <c r="N5167" s="145" t="s">
        <v>10</v>
      </c>
      <c r="O5167" s="37" t="s">
        <v>217</v>
      </c>
      <c r="P5167" s="141" t="str">
        <f>VLOOKUP(O5167,Stock[],2,FALSE)</f>
        <v>လိမ္မော်ဖြူ</v>
      </c>
      <c r="Q5167" s="147">
        <f>VLOOKUP(O5167,Stock[],3,FALSE)</f>
        <v>0.64</v>
      </c>
      <c r="R5167" s="147">
        <f>VLOOKUP(O5167,Stock[],4,FALSE)</f>
        <v>24</v>
      </c>
      <c r="S5167" s="146"/>
      <c r="T5167" s="147">
        <f>(DailySales!$S5167/DailySales!$R5167)+DailySales!$U5167</f>
        <v>40</v>
      </c>
      <c r="U5167" s="146">
        <v>40</v>
      </c>
      <c r="V5167" s="148">
        <f>+DailySales!$T5167*DailySales!$R5167</f>
        <v>960</v>
      </c>
      <c r="W5167" s="148">
        <f>+DailySales!$V5167*DailySales!$Q5167</f>
        <v>614.4</v>
      </c>
      <c r="X5167" s="148">
        <f>VLOOKUP(O5167,Stock[],6,FALSE)</f>
        <v>1330</v>
      </c>
      <c r="Y5167" s="148">
        <f>+DailySales!$V5167*DailySales!$X5167</f>
        <v>1276800</v>
      </c>
      <c r="Z5167" s="146"/>
      <c r="AA5167" s="146"/>
      <c r="AB5167" s="146"/>
      <c r="AC5167" s="146"/>
      <c r="AD5167" s="146"/>
      <c r="AE5167" s="149"/>
      <c r="AF5167" s="150"/>
      <c r="AG5167" s="151"/>
      <c r="AH5167" s="150"/>
      <c r="AI5167" s="151"/>
      <c r="AJ5167" s="150"/>
      <c r="AK5167" s="151"/>
      <c r="AL5167" s="34"/>
      <c r="AM5167" s="39"/>
      <c r="AN516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1276800</v>
      </c>
    </row>
    <row r="5168" spans="1:40" ht="19.5" customHeight="1" x14ac:dyDescent="0.25">
      <c r="A5168" s="141">
        <f t="shared" si="1034"/>
        <v>2026</v>
      </c>
      <c r="B5168" s="141">
        <f t="shared" si="1035"/>
        <v>3</v>
      </c>
      <c r="C5168" s="154">
        <v>46087</v>
      </c>
      <c r="D5168" s="142">
        <f t="shared" ca="1" si="1036"/>
        <v>46097</v>
      </c>
      <c r="E5168" s="142" t="str">
        <f t="shared" ca="1" si="1037"/>
        <v>0-Months</v>
      </c>
      <c r="F5168" s="142" t="str">
        <f>VLOOKUP(O5168,Stock[],5,FALSE)</f>
        <v>BE</v>
      </c>
      <c r="G5168" s="33" t="s">
        <v>4170</v>
      </c>
      <c r="H5168" s="144"/>
      <c r="I5168" s="34" t="s">
        <v>183</v>
      </c>
      <c r="J5168" s="141" t="str">
        <f>VLOOKUP(I5168,Customers[],2,FALSE)</f>
        <v>ရွှေမြင်း(ထူးကျော်)</v>
      </c>
      <c r="K5168" s="141" t="str">
        <f>VLOOKUP(I5168,Customers[],4,FALSE)</f>
        <v>Meiktila</v>
      </c>
      <c r="L5168" s="141" t="str">
        <f>VLOOKUP(Table85[[#This Row],[CustomerID]],Table!H:K,3,0)</f>
        <v>မိတ္ထီလာ</v>
      </c>
      <c r="M5168" s="141" t="str">
        <f>VLOOKUP(I5168,Customers[],5,FALSE)</f>
        <v>WholeSales/Contract</v>
      </c>
      <c r="N5168" s="145" t="s">
        <v>10</v>
      </c>
      <c r="O5168" s="37" t="s">
        <v>2465</v>
      </c>
      <c r="P5168" s="141" t="str">
        <f>VLOOKUP(O5168,Stock[],2,FALSE)</f>
        <v>မိုးနဲကွန်ကီး</v>
      </c>
      <c r="Q5168" s="147">
        <f>VLOOKUP(O5168,Stock[],3,FALSE)</f>
        <v>0.64</v>
      </c>
      <c r="R5168" s="147">
        <f>VLOOKUP(O5168,Stock[],4,FALSE)</f>
        <v>14</v>
      </c>
      <c r="S5168" s="146"/>
      <c r="T5168" s="147">
        <f>(DailySales!$S5168/DailySales!$R5168)+DailySales!$U5168</f>
        <v>5</v>
      </c>
      <c r="U5168" s="146">
        <v>5</v>
      </c>
      <c r="V5168" s="148">
        <f>+DailySales!$T5168*DailySales!$R5168</f>
        <v>70</v>
      </c>
      <c r="W5168" s="148">
        <f>+DailySales!$V5168*DailySales!$Q5168</f>
        <v>44.800000000000004</v>
      </c>
      <c r="X5168" s="148">
        <f>VLOOKUP(O5168,Stock[],6,FALSE)</f>
        <v>1700</v>
      </c>
      <c r="Y5168" s="148">
        <f>+DailySales!$V5168*DailySales!$X5168</f>
        <v>119000</v>
      </c>
      <c r="Z5168" s="146"/>
      <c r="AA5168" s="146"/>
      <c r="AB5168" s="146"/>
      <c r="AC5168" s="146"/>
      <c r="AD5168" s="146"/>
      <c r="AE5168" s="149"/>
      <c r="AF5168" s="150"/>
      <c r="AG5168" s="151"/>
      <c r="AH5168" s="150"/>
      <c r="AI5168" s="151"/>
      <c r="AJ5168" s="150"/>
      <c r="AK5168" s="151"/>
      <c r="AL5168" s="34"/>
      <c r="AM5168" s="39"/>
      <c r="AN516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119000</v>
      </c>
    </row>
    <row r="5169" spans="1:40" ht="19.5" customHeight="1" x14ac:dyDescent="0.25">
      <c r="A5169" s="141">
        <f>YEAR(C5169)</f>
        <v>2026</v>
      </c>
      <c r="B5169" s="141">
        <f>MONTH(C5169)</f>
        <v>3</v>
      </c>
      <c r="C5169" s="154">
        <v>46087</v>
      </c>
      <c r="D5169" s="142">
        <f ca="1">TODAY()</f>
        <v>46097</v>
      </c>
      <c r="E5169" s="142" t="str">
        <f ca="1">DATEDIF(C5169,D5169,"M")&amp;"-Months"</f>
        <v>0-Months</v>
      </c>
      <c r="F5169" s="142" t="str">
        <f>VLOOKUP(O5169,Stock[],5,FALSE)</f>
        <v>Whisky</v>
      </c>
      <c r="G5169" s="33" t="s">
        <v>4192</v>
      </c>
      <c r="H5169" s="144"/>
      <c r="I5169" s="34" t="s">
        <v>1292</v>
      </c>
      <c r="J5169" s="141" t="str">
        <f>VLOOKUP(I5169,Customers[],2,FALSE)</f>
        <v>ရွှေလွန်းပျံ</v>
      </c>
      <c r="K5169" s="141" t="str">
        <f>VLOOKUP(I5169,Customers[],4,FALSE)</f>
        <v>Meiktila</v>
      </c>
      <c r="L5169" s="141" t="str">
        <f>VLOOKUP(Table85[[#This Row],[CustomerID]],Table!H:K,3,0)</f>
        <v>စက်မှုဇုံ</v>
      </c>
      <c r="M5169" s="141" t="str">
        <f>VLOOKUP(I5169,Customers[],5,FALSE)</f>
        <v>Van-2</v>
      </c>
      <c r="N5169" s="145" t="s">
        <v>10</v>
      </c>
      <c r="O5169" s="37" t="s">
        <v>2113</v>
      </c>
      <c r="P5169" s="141" t="str">
        <f>VLOOKUP(O5169,Stock[],2,FALSE)</f>
        <v>Ngwe Taung 700ml</v>
      </c>
      <c r="Q5169" s="147">
        <f>VLOOKUP(O5169,Stock[],3,FALSE)</f>
        <v>0.7</v>
      </c>
      <c r="R5169" s="147">
        <f>VLOOKUP(O5169,Stock[],4,FALSE)</f>
        <v>12</v>
      </c>
      <c r="S5169" s="146"/>
      <c r="T5169" s="147">
        <f>(DailySales!$S5169/DailySales!$R5169)+DailySales!$U5169</f>
        <v>1</v>
      </c>
      <c r="U5169" s="146">
        <v>1</v>
      </c>
      <c r="V5169" s="148">
        <f>+DailySales!$T5169*DailySales!$R5169</f>
        <v>12</v>
      </c>
      <c r="W5169" s="148">
        <f>+DailySales!$V5169*DailySales!$Q5169</f>
        <v>8.3999999999999986</v>
      </c>
      <c r="X5169" s="148">
        <f>VLOOKUP(O5169,Stock[],6,FALSE)</f>
        <v>4700</v>
      </c>
      <c r="Y5169" s="148">
        <f>+DailySales!$V5169*DailySales!$X5169</f>
        <v>56400</v>
      </c>
      <c r="Z5169" s="146"/>
      <c r="AA5169" s="146"/>
      <c r="AB5169" s="146"/>
      <c r="AC5169" s="146"/>
      <c r="AD5169" s="146"/>
      <c r="AE5169" s="149"/>
      <c r="AF5169" s="150"/>
      <c r="AG5169" s="151"/>
      <c r="AH5169" s="150"/>
      <c r="AI5169" s="151"/>
      <c r="AJ5169" s="150"/>
      <c r="AK5169" s="151"/>
      <c r="AL5169" s="34"/>
      <c r="AM5169" s="39"/>
      <c r="AN516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56400</v>
      </c>
    </row>
    <row r="5170" spans="1:40" ht="19.5" customHeight="1" x14ac:dyDescent="0.25">
      <c r="A5170" s="141">
        <f t="shared" si="1034"/>
        <v>2026</v>
      </c>
      <c r="B5170" s="141">
        <f t="shared" si="1035"/>
        <v>3</v>
      </c>
      <c r="C5170" s="154">
        <v>46088</v>
      </c>
      <c r="D5170" s="142">
        <f t="shared" ca="1" si="1036"/>
        <v>46097</v>
      </c>
      <c r="E5170" s="142" t="str">
        <f t="shared" ca="1" si="1037"/>
        <v>0-Months</v>
      </c>
      <c r="F5170" s="142" t="str">
        <f>VLOOKUP(O5170,Stock[],5,FALSE)</f>
        <v>BE</v>
      </c>
      <c r="G5170" s="168" t="s">
        <v>4171</v>
      </c>
      <c r="H5170" s="144" t="s">
        <v>275</v>
      </c>
      <c r="I5170" s="34" t="s">
        <v>1066</v>
      </c>
      <c r="J5170" s="141" t="str">
        <f>VLOOKUP(I5170,Customers[],2,FALSE)</f>
        <v>ခင် (ရောင်းဝယ်ရေး)</v>
      </c>
      <c r="K5170" s="141" t="str">
        <f>VLOOKUP(I5170,Customers[],4,FALSE)</f>
        <v>Pyawbwe</v>
      </c>
      <c r="L5170" s="141" t="str">
        <f>VLOOKUP(Table85[[#This Row],[CustomerID]],Table!H:K,3,0)</f>
        <v>ပျော်ဘွယ်</v>
      </c>
      <c r="M5170" s="141" t="str">
        <f>VLOOKUP(I5170,Customers[],5,FALSE)</f>
        <v>Van-1</v>
      </c>
      <c r="N5170" s="145" t="s">
        <v>9</v>
      </c>
      <c r="O5170" s="37" t="s">
        <v>205</v>
      </c>
      <c r="P5170" s="141" t="str">
        <f>VLOOKUP(O5170,Stock[],2,FALSE)</f>
        <v>ကောင်းကြည် ကော် 25%  (1Ltr )</v>
      </c>
      <c r="Q5170" s="147">
        <f>VLOOKUP(O5170,Stock[],3,FALSE)</f>
        <v>1</v>
      </c>
      <c r="R5170" s="147">
        <f>VLOOKUP(O5170,Stock[],4,FALSE)</f>
        <v>12</v>
      </c>
      <c r="S5170" s="146"/>
      <c r="T5170" s="147">
        <f>(DailySales!$S5170/DailySales!$R5170)+DailySales!$U5170</f>
        <v>50</v>
      </c>
      <c r="U5170" s="146">
        <v>50</v>
      </c>
      <c r="V5170" s="148">
        <f>+DailySales!$T5170*DailySales!$R5170</f>
        <v>600</v>
      </c>
      <c r="W5170" s="148">
        <f>+DailySales!$V5170*DailySales!$Q5170</f>
        <v>600</v>
      </c>
      <c r="X5170" s="148">
        <f>VLOOKUP(O5170,Stock[],6,FALSE)</f>
        <v>1530</v>
      </c>
      <c r="Y5170" s="148">
        <f>+DailySales!$V5170*DailySales!$X5170</f>
        <v>918000</v>
      </c>
      <c r="Z5170" s="146"/>
      <c r="AA5170" s="146"/>
      <c r="AB5170" s="146">
        <v>5000</v>
      </c>
      <c r="AC5170" s="146">
        <v>6000</v>
      </c>
      <c r="AD5170" s="146"/>
      <c r="AE5170" s="149">
        <v>17000</v>
      </c>
      <c r="AF5170" s="150">
        <v>46088</v>
      </c>
      <c r="AG5170" s="151">
        <v>924000</v>
      </c>
      <c r="AH5170" s="150"/>
      <c r="AI5170" s="151"/>
      <c r="AJ5170" s="150"/>
      <c r="AK5170" s="151"/>
      <c r="AL5170" s="34"/>
      <c r="AM5170" s="39"/>
      <c r="AN517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171" spans="1:40" ht="19.5" customHeight="1" x14ac:dyDescent="0.25">
      <c r="A5171" s="141">
        <f t="shared" ref="A5171:A5177" si="1038">YEAR(C5171)</f>
        <v>2026</v>
      </c>
      <c r="B5171" s="141">
        <f t="shared" ref="B5171:B5177" si="1039">MONTH(C5171)</f>
        <v>3</v>
      </c>
      <c r="C5171" s="154">
        <v>46088</v>
      </c>
      <c r="D5171" s="142">
        <f t="shared" ref="D5171:D5177" ca="1" si="1040">TODAY()</f>
        <v>46097</v>
      </c>
      <c r="E5171" s="142" t="str">
        <f t="shared" ref="E5171:E5177" ca="1" si="1041">DATEDIF(C5171,D5171,"M")&amp;"-Months"</f>
        <v>0-Months</v>
      </c>
      <c r="F5171" s="142" t="str">
        <f>VLOOKUP(O5171,Stock[],5,FALSE)</f>
        <v>BE</v>
      </c>
      <c r="G5171" s="168" t="s">
        <v>4171</v>
      </c>
      <c r="H5171" s="144" t="s">
        <v>275</v>
      </c>
      <c r="I5171" s="34" t="s">
        <v>1066</v>
      </c>
      <c r="J5171" s="141" t="str">
        <f>VLOOKUP(I5171,Customers[],2,FALSE)</f>
        <v>ခင် (ရောင်းဝယ်ရေး)</v>
      </c>
      <c r="K5171" s="141" t="str">
        <f>VLOOKUP(I5171,Customers[],4,FALSE)</f>
        <v>Pyawbwe</v>
      </c>
      <c r="L5171" s="141" t="str">
        <f>VLOOKUP(Table85[[#This Row],[CustomerID]],Table!H:K,3,0)</f>
        <v>ပျော်ဘွယ်</v>
      </c>
      <c r="M5171" s="141" t="str">
        <f>VLOOKUP(I5171,Customers[],5,FALSE)</f>
        <v>Van-1</v>
      </c>
      <c r="N5171" s="145" t="s">
        <v>9</v>
      </c>
      <c r="O5171" s="37" t="s">
        <v>225</v>
      </c>
      <c r="P5171" s="141" t="str">
        <f>VLOOKUP(O5171,Stock[],2,FALSE)</f>
        <v>ချယ်ရီသံပုရာအရက်သန့်ကော် (1Ltr)</v>
      </c>
      <c r="Q5171" s="147">
        <f>VLOOKUP(O5171,Stock[],3,FALSE)</f>
        <v>1</v>
      </c>
      <c r="R5171" s="147">
        <f>VLOOKUP(O5171,Stock[],4,FALSE)</f>
        <v>12</v>
      </c>
      <c r="S5171" s="146"/>
      <c r="T5171" s="147">
        <f>(DailySales!$S5171/DailySales!$R5171)+DailySales!$U5171</f>
        <v>50</v>
      </c>
      <c r="U5171" s="146">
        <v>50</v>
      </c>
      <c r="V5171" s="148">
        <f>+DailySales!$T5171*DailySales!$R5171</f>
        <v>600</v>
      </c>
      <c r="W5171" s="148">
        <f>+DailySales!$V5171*DailySales!$Q5171</f>
        <v>600</v>
      </c>
      <c r="X5171" s="148">
        <f>VLOOKUP(O5171,Stock[],6,FALSE)</f>
        <v>1260</v>
      </c>
      <c r="Y5171" s="148">
        <f>+DailySales!$V5171*DailySales!$X5171</f>
        <v>756000</v>
      </c>
      <c r="Z5171" s="146"/>
      <c r="AA5171" s="146"/>
      <c r="AB5171" s="146"/>
      <c r="AC5171" s="146"/>
      <c r="AD5171" s="146"/>
      <c r="AE5171" s="149">
        <v>19000</v>
      </c>
      <c r="AF5171" s="150">
        <v>46088</v>
      </c>
      <c r="AG5171" s="151">
        <v>775000</v>
      </c>
      <c r="AH5171" s="150"/>
      <c r="AI5171" s="151"/>
      <c r="AJ5171" s="150"/>
      <c r="AK5171" s="151"/>
      <c r="AL5171" s="34"/>
      <c r="AM5171" s="39"/>
      <c r="AN517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172" spans="1:40" ht="19.5" customHeight="1" x14ac:dyDescent="0.25">
      <c r="A5172" s="141">
        <f t="shared" si="1038"/>
        <v>2026</v>
      </c>
      <c r="B5172" s="141">
        <f t="shared" si="1039"/>
        <v>3</v>
      </c>
      <c r="C5172" s="154">
        <v>46088</v>
      </c>
      <c r="D5172" s="142">
        <f t="shared" ca="1" si="1040"/>
        <v>46097</v>
      </c>
      <c r="E5172" s="142" t="str">
        <f t="shared" ca="1" si="1041"/>
        <v>0-Months</v>
      </c>
      <c r="F5172" s="142" t="str">
        <f>VLOOKUP(O5172,Stock[],5,FALSE)</f>
        <v>BE</v>
      </c>
      <c r="G5172" s="168" t="s">
        <v>4171</v>
      </c>
      <c r="H5172" s="144" t="s">
        <v>275</v>
      </c>
      <c r="I5172" s="34" t="s">
        <v>1066</v>
      </c>
      <c r="J5172" s="141" t="str">
        <f>VLOOKUP(I5172,Customers[],2,FALSE)</f>
        <v>ခင် (ရောင်းဝယ်ရေး)</v>
      </c>
      <c r="K5172" s="141" t="str">
        <f>VLOOKUP(I5172,Customers[],4,FALSE)</f>
        <v>Pyawbwe</v>
      </c>
      <c r="L5172" s="141" t="str">
        <f>VLOOKUP(Table85[[#This Row],[CustomerID]],Table!H:K,3,0)</f>
        <v>ပျော်ဘွယ်</v>
      </c>
      <c r="M5172" s="141" t="str">
        <f>VLOOKUP(I5172,Customers[],5,FALSE)</f>
        <v>Van-1</v>
      </c>
      <c r="N5172" s="145" t="s">
        <v>9</v>
      </c>
      <c r="O5172" s="37" t="s">
        <v>207</v>
      </c>
      <c r="P5172" s="141" t="str">
        <f>VLOOKUP(O5172,Stock[],2,FALSE)</f>
        <v>ရွှေမင်းသားခေါင်ရည်</v>
      </c>
      <c r="Q5172" s="147">
        <f>VLOOKUP(O5172,Stock[],3,FALSE)</f>
        <v>0.64</v>
      </c>
      <c r="R5172" s="147">
        <f>VLOOKUP(O5172,Stock[],4,FALSE)</f>
        <v>24</v>
      </c>
      <c r="S5172" s="146"/>
      <c r="T5172" s="147">
        <f>(DailySales!$S5172/DailySales!$R5172)+DailySales!$U5172</f>
        <v>10</v>
      </c>
      <c r="U5172" s="146">
        <v>10</v>
      </c>
      <c r="V5172" s="148">
        <f>+DailySales!$T5172*DailySales!$R5172</f>
        <v>240</v>
      </c>
      <c r="W5172" s="148">
        <f>+DailySales!$V5172*DailySales!$Q5172</f>
        <v>153.6</v>
      </c>
      <c r="X5172" s="148">
        <f>VLOOKUP(O5172,Stock[],6,FALSE)</f>
        <v>800</v>
      </c>
      <c r="Y5172" s="148">
        <f>+DailySales!$V5172*DailySales!$X5172</f>
        <v>192000</v>
      </c>
      <c r="Z5172" s="146"/>
      <c r="AA5172" s="146"/>
      <c r="AB5172" s="146"/>
      <c r="AC5172" s="146"/>
      <c r="AD5172" s="146"/>
      <c r="AE5172" s="149"/>
      <c r="AF5172" s="150">
        <v>46088</v>
      </c>
      <c r="AG5172" s="151">
        <v>192000</v>
      </c>
      <c r="AH5172" s="150"/>
      <c r="AI5172" s="151"/>
      <c r="AJ5172" s="150"/>
      <c r="AK5172" s="151"/>
      <c r="AL5172" s="34"/>
      <c r="AM5172" s="39"/>
      <c r="AN517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173" spans="1:40" ht="19.5" customHeight="1" x14ac:dyDescent="0.25">
      <c r="A5173" s="141">
        <f t="shared" si="1038"/>
        <v>2026</v>
      </c>
      <c r="B5173" s="141">
        <f t="shared" si="1039"/>
        <v>3</v>
      </c>
      <c r="C5173" s="154">
        <v>46088</v>
      </c>
      <c r="D5173" s="142">
        <f t="shared" ca="1" si="1040"/>
        <v>46097</v>
      </c>
      <c r="E5173" s="142" t="str">
        <f t="shared" ca="1" si="1041"/>
        <v>0-Months</v>
      </c>
      <c r="F5173" s="142" t="str">
        <f>VLOOKUP(O5173,Stock[],5,FALSE)</f>
        <v>BE</v>
      </c>
      <c r="G5173" s="33" t="s">
        <v>4172</v>
      </c>
      <c r="H5173" s="144" t="s">
        <v>275</v>
      </c>
      <c r="I5173" s="34" t="s">
        <v>1754</v>
      </c>
      <c r="J5173" s="141" t="str">
        <f>VLOOKUP(I5173,Customers[],2,FALSE)</f>
        <v>စစ်ဆေးရေးဂိတ်လက်ဆောင်</v>
      </c>
      <c r="K5173" s="141">
        <f>VLOOKUP(I5173,Customers[],4,FALSE)</f>
        <v>0</v>
      </c>
      <c r="L5173" s="141">
        <f>VLOOKUP(Table85[[#This Row],[CustomerID]],Table!H:K,3,0)</f>
        <v>0</v>
      </c>
      <c r="M5173" s="141">
        <f>VLOOKUP(I5173,Customers[],5,FALSE)</f>
        <v>0</v>
      </c>
      <c r="N5173" s="145" t="s">
        <v>1751</v>
      </c>
      <c r="O5173" s="37" t="s">
        <v>217</v>
      </c>
      <c r="P5173" s="141" t="str">
        <f>VLOOKUP(O5173,Stock[],2,FALSE)</f>
        <v>လိမ္မော်ဖြူ</v>
      </c>
      <c r="Q5173" s="147">
        <f>VLOOKUP(O5173,Stock[],3,FALSE)</f>
        <v>0.64</v>
      </c>
      <c r="R5173" s="147">
        <f>VLOOKUP(O5173,Stock[],4,FALSE)</f>
        <v>24</v>
      </c>
      <c r="S5173" s="146">
        <v>5</v>
      </c>
      <c r="T5173" s="147">
        <f>(DailySales!$S5173/DailySales!$R5173)+DailySales!$U5173</f>
        <v>0.20833333333333334</v>
      </c>
      <c r="U5173" s="146"/>
      <c r="V5173" s="148">
        <f>+DailySales!$T5173*DailySales!$R5173</f>
        <v>5</v>
      </c>
      <c r="W5173" s="148">
        <f>+DailySales!$V5173*DailySales!$Q5173</f>
        <v>3.2</v>
      </c>
      <c r="X5173" s="148">
        <f>VLOOKUP(O5173,Stock[],6,FALSE)</f>
        <v>1330</v>
      </c>
      <c r="Y5173" s="148">
        <f>+DailySales!$V5173*DailySales!$X5173</f>
        <v>6650</v>
      </c>
      <c r="Z5173" s="146"/>
      <c r="AA5173" s="146"/>
      <c r="AB5173" s="146"/>
      <c r="AC5173" s="146"/>
      <c r="AD5173" s="146"/>
      <c r="AE5173" s="149"/>
      <c r="AF5173" s="150">
        <v>46088</v>
      </c>
      <c r="AG5173" s="151">
        <v>6650</v>
      </c>
      <c r="AH5173" s="150"/>
      <c r="AI5173" s="151"/>
      <c r="AJ5173" s="150"/>
      <c r="AK5173" s="151"/>
      <c r="AL5173" s="34"/>
      <c r="AM5173" s="39"/>
      <c r="AN517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174" spans="1:40" ht="19.5" customHeight="1" x14ac:dyDescent="0.25">
      <c r="A5174" s="141">
        <f t="shared" si="1038"/>
        <v>2026</v>
      </c>
      <c r="B5174" s="141">
        <f t="shared" si="1039"/>
        <v>3</v>
      </c>
      <c r="C5174" s="154">
        <v>46088</v>
      </c>
      <c r="D5174" s="142">
        <f t="shared" ca="1" si="1040"/>
        <v>46097</v>
      </c>
      <c r="E5174" s="142" t="str">
        <f t="shared" ca="1" si="1041"/>
        <v>0-Months</v>
      </c>
      <c r="F5174" s="142" t="str">
        <f>VLOOKUP(O5174,Stock[],5,FALSE)</f>
        <v>BE</v>
      </c>
      <c r="G5174" s="168" t="s">
        <v>4173</v>
      </c>
      <c r="H5174" s="144" t="s">
        <v>283</v>
      </c>
      <c r="I5174" s="34" t="s">
        <v>925</v>
      </c>
      <c r="J5174" s="141" t="str">
        <f>VLOOKUP(I5174,Customers[],2,FALSE)</f>
        <v>ကိုမြင့်အောင်(2)</v>
      </c>
      <c r="K5174" s="141" t="str">
        <f>VLOOKUP(I5174,Customers[],4,FALSE)</f>
        <v>Wandwin</v>
      </c>
      <c r="L5174" s="141" t="str">
        <f>VLOOKUP(Table85[[#This Row],[CustomerID]],Table!H:K,3,0)</f>
        <v>ခင်ကြီး</v>
      </c>
      <c r="M5174" s="141" t="str">
        <f>VLOOKUP(I5174,Customers[],5,FALSE)</f>
        <v>Van-2</v>
      </c>
      <c r="N5174" s="145" t="s">
        <v>9</v>
      </c>
      <c r="O5174" s="37" t="s">
        <v>214</v>
      </c>
      <c r="P5174" s="141" t="str">
        <f>VLOOKUP(O5174,Stock[],2,FALSE)</f>
        <v>ကောင်းကြည်</v>
      </c>
      <c r="Q5174" s="147">
        <f>VLOOKUP(O5174,Stock[],3,FALSE)</f>
        <v>0.64</v>
      </c>
      <c r="R5174" s="147">
        <f>VLOOKUP(O5174,Stock[],4,FALSE)</f>
        <v>14</v>
      </c>
      <c r="S5174" s="146"/>
      <c r="T5174" s="147">
        <f>(DailySales!$S5174/DailySales!$R5174)+DailySales!$U5174</f>
        <v>25</v>
      </c>
      <c r="U5174" s="146">
        <v>25</v>
      </c>
      <c r="V5174" s="148">
        <f>+DailySales!$T5174*DailySales!$R5174</f>
        <v>350</v>
      </c>
      <c r="W5174" s="148">
        <f>+DailySales!$V5174*DailySales!$Q5174</f>
        <v>224</v>
      </c>
      <c r="X5174" s="148">
        <f>VLOOKUP(O5174,Stock[],6,FALSE)</f>
        <v>1330</v>
      </c>
      <c r="Y5174" s="148">
        <f>+DailySales!$V5174*DailySales!$X5174</f>
        <v>465500</v>
      </c>
      <c r="Z5174" s="146"/>
      <c r="AA5174" s="146"/>
      <c r="AB5174" s="146">
        <v>1800</v>
      </c>
      <c r="AC5174" s="146">
        <v>2450</v>
      </c>
      <c r="AD5174" s="146"/>
      <c r="AE5174" s="149">
        <v>12000</v>
      </c>
      <c r="AF5174" s="150">
        <v>46088</v>
      </c>
      <c r="AG5174" s="151">
        <v>473250</v>
      </c>
      <c r="AH5174" s="150"/>
      <c r="AI5174" s="151"/>
      <c r="AJ5174" s="150"/>
      <c r="AK5174" s="151"/>
      <c r="AL5174" s="34"/>
      <c r="AM5174" s="39"/>
      <c r="AN517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175" spans="1:40" ht="19.5" customHeight="1" x14ac:dyDescent="0.25">
      <c r="A5175" s="141">
        <f t="shared" si="1038"/>
        <v>2026</v>
      </c>
      <c r="B5175" s="141">
        <f t="shared" si="1039"/>
        <v>3</v>
      </c>
      <c r="C5175" s="154">
        <v>46088</v>
      </c>
      <c r="D5175" s="142">
        <f t="shared" ca="1" si="1040"/>
        <v>46097</v>
      </c>
      <c r="E5175" s="142" t="str">
        <f t="shared" ca="1" si="1041"/>
        <v>0-Months</v>
      </c>
      <c r="F5175" s="142" t="str">
        <f>VLOOKUP(O5175,Stock[],5,FALSE)</f>
        <v>BE</v>
      </c>
      <c r="G5175" s="33" t="s">
        <v>4174</v>
      </c>
      <c r="H5175" s="144" t="s">
        <v>283</v>
      </c>
      <c r="I5175" s="34" t="s">
        <v>506</v>
      </c>
      <c r="J5175" s="141" t="str">
        <f>VLOOKUP(I5175,Customers[],2,FALSE)</f>
        <v>တိုးတက်ဝေ</v>
      </c>
      <c r="K5175" s="141" t="str">
        <f>VLOOKUP(I5175,Customers[],4,FALSE)</f>
        <v>Tharzi</v>
      </c>
      <c r="L5175" s="141" t="str">
        <f>VLOOKUP(Table85[[#This Row],[CustomerID]],Table!H:K,3,0)</f>
        <v>သာစည်</v>
      </c>
      <c r="M5175" s="141" t="str">
        <f>VLOOKUP(I5175,Customers[],5,FALSE)</f>
        <v>Van-2</v>
      </c>
      <c r="N5175" s="145" t="s">
        <v>9</v>
      </c>
      <c r="O5175" s="37" t="s">
        <v>1395</v>
      </c>
      <c r="P5175" s="141" t="str">
        <f>VLOOKUP(O5175,Stock[],2,FALSE)</f>
        <v>ရွှေမင်းသားမန်ကျည်းခေါင်ရည်</v>
      </c>
      <c r="Q5175" s="147">
        <f>VLOOKUP(O5175,Stock[],3,FALSE)</f>
        <v>0.64</v>
      </c>
      <c r="R5175" s="147">
        <f>VLOOKUP(O5175,Stock[],4,FALSE)</f>
        <v>14</v>
      </c>
      <c r="S5175" s="146"/>
      <c r="T5175" s="147">
        <f>(DailySales!$S5175/DailySales!$R5175)+DailySales!$U5175</f>
        <v>50</v>
      </c>
      <c r="U5175" s="146">
        <v>50</v>
      </c>
      <c r="V5175" s="148">
        <f>+DailySales!$T5175*DailySales!$R5175</f>
        <v>700</v>
      </c>
      <c r="W5175" s="148">
        <f>+DailySales!$V5175*DailySales!$Q5175</f>
        <v>448</v>
      </c>
      <c r="X5175" s="148">
        <f>VLOOKUP(O5175,Stock[],6,FALSE)</f>
        <v>830</v>
      </c>
      <c r="Y5175" s="148">
        <f>+DailySales!$V5175*DailySales!$X5175</f>
        <v>581000</v>
      </c>
      <c r="Z5175" s="146"/>
      <c r="AA5175" s="146"/>
      <c r="AB5175" s="146"/>
      <c r="AC5175" s="146"/>
      <c r="AD5175" s="146"/>
      <c r="AE5175" s="149">
        <v>17500</v>
      </c>
      <c r="AF5175" s="150">
        <v>46088</v>
      </c>
      <c r="AG5175" s="151">
        <v>598500</v>
      </c>
      <c r="AH5175" s="150"/>
      <c r="AI5175" s="151"/>
      <c r="AJ5175" s="150"/>
      <c r="AK5175" s="151"/>
      <c r="AL5175" s="34"/>
      <c r="AM5175" s="39"/>
      <c r="AN517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176" spans="1:40" ht="19.5" customHeight="1" x14ac:dyDescent="0.25">
      <c r="A5176" s="141">
        <f t="shared" si="1038"/>
        <v>2026</v>
      </c>
      <c r="B5176" s="141">
        <f t="shared" si="1039"/>
        <v>3</v>
      </c>
      <c r="C5176" s="154">
        <v>46088</v>
      </c>
      <c r="D5176" s="142">
        <f t="shared" ca="1" si="1040"/>
        <v>46097</v>
      </c>
      <c r="E5176" s="142" t="str">
        <f t="shared" ca="1" si="1041"/>
        <v>0-Months</v>
      </c>
      <c r="F5176" s="142" t="str">
        <f>VLOOKUP(O5176,Stock[],5,FALSE)</f>
        <v>BE</v>
      </c>
      <c r="G5176" s="33" t="s">
        <v>4175</v>
      </c>
      <c r="H5176" s="144"/>
      <c r="I5176" s="34" t="s">
        <v>189</v>
      </c>
      <c r="J5176" s="141" t="str">
        <f>VLOOKUP(I5176,Customers[],2,FALSE)</f>
        <v>ရွှေမြင်း(ကျော်ကြား)</v>
      </c>
      <c r="K5176" s="141" t="str">
        <f>VLOOKUP(I5176,Customers[],4,FALSE)</f>
        <v>Mahlaing</v>
      </c>
      <c r="L5176" s="141" t="str">
        <f>VLOOKUP(Table85[[#This Row],[CustomerID]],Table!H:K,3,0)</f>
        <v>မလှိုင်</v>
      </c>
      <c r="M5176" s="141" t="str">
        <f>VLOOKUP(I5176,Customers[],5,FALSE)</f>
        <v>WholeSales/Contract</v>
      </c>
      <c r="N5176" s="145" t="s">
        <v>10</v>
      </c>
      <c r="O5176" s="37" t="s">
        <v>240</v>
      </c>
      <c r="P5176" s="141" t="str">
        <f>VLOOKUP(O5176,Stock[],2,FALSE)</f>
        <v>သံပုရာအရက်</v>
      </c>
      <c r="Q5176" s="147">
        <f>VLOOKUP(O5176,Stock[],3,FALSE)</f>
        <v>0.64</v>
      </c>
      <c r="R5176" s="147">
        <f>VLOOKUP(O5176,Stock[],4,FALSE)</f>
        <v>14</v>
      </c>
      <c r="S5176" s="146"/>
      <c r="T5176" s="147">
        <f>(DailySales!$S5176/DailySales!$R5176)+DailySales!$U5176</f>
        <v>50</v>
      </c>
      <c r="U5176" s="146">
        <v>50</v>
      </c>
      <c r="V5176" s="148">
        <f>+DailySales!$T5176*DailySales!$R5176</f>
        <v>700</v>
      </c>
      <c r="W5176" s="148">
        <f>+DailySales!$V5176*DailySales!$Q5176</f>
        <v>448</v>
      </c>
      <c r="X5176" s="148">
        <f>VLOOKUP(O5176,Stock[],6,FALSE)</f>
        <v>1330</v>
      </c>
      <c r="Y5176" s="148">
        <f>+DailySales!$V5176*DailySales!$X5176</f>
        <v>931000</v>
      </c>
      <c r="Z5176" s="146"/>
      <c r="AA5176" s="146"/>
      <c r="AB5176" s="146"/>
      <c r="AC5176" s="146"/>
      <c r="AD5176" s="146"/>
      <c r="AE5176" s="149"/>
      <c r="AF5176" s="150">
        <v>46088</v>
      </c>
      <c r="AG5176" s="151"/>
      <c r="AH5176" s="150"/>
      <c r="AI5176" s="151"/>
      <c r="AJ5176" s="150"/>
      <c r="AK5176" s="151"/>
      <c r="AL5176" s="34"/>
      <c r="AM5176" s="39"/>
      <c r="AN517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931000</v>
      </c>
    </row>
    <row r="5177" spans="1:40" ht="19.5" customHeight="1" x14ac:dyDescent="0.25">
      <c r="A5177" s="141">
        <f t="shared" si="1038"/>
        <v>2026</v>
      </c>
      <c r="B5177" s="141">
        <f t="shared" si="1039"/>
        <v>3</v>
      </c>
      <c r="C5177" s="154">
        <v>46088</v>
      </c>
      <c r="D5177" s="142">
        <f t="shared" ca="1" si="1040"/>
        <v>46097</v>
      </c>
      <c r="E5177" s="142" t="str">
        <f t="shared" ca="1" si="1041"/>
        <v>0-Months</v>
      </c>
      <c r="F5177" s="142" t="str">
        <f>VLOOKUP(O5177,Stock[],5,FALSE)</f>
        <v>BE</v>
      </c>
      <c r="G5177" s="33" t="s">
        <v>4175</v>
      </c>
      <c r="H5177" s="144"/>
      <c r="I5177" s="34" t="s">
        <v>189</v>
      </c>
      <c r="J5177" s="141" t="str">
        <f>VLOOKUP(I5177,Customers[],2,FALSE)</f>
        <v>ရွှေမြင်း(ကျော်ကြား)</v>
      </c>
      <c r="K5177" s="141" t="str">
        <f>VLOOKUP(I5177,Customers[],4,FALSE)</f>
        <v>Mahlaing</v>
      </c>
      <c r="L5177" s="141" t="str">
        <f>VLOOKUP(Table85[[#This Row],[CustomerID]],Table!H:K,3,0)</f>
        <v>မလှိုင်</v>
      </c>
      <c r="M5177" s="141" t="str">
        <f>VLOOKUP(I5177,Customers[],5,FALSE)</f>
        <v>WholeSales/Contract</v>
      </c>
      <c r="N5177" s="145" t="s">
        <v>10</v>
      </c>
      <c r="O5177" s="37" t="s">
        <v>217</v>
      </c>
      <c r="P5177" s="141" t="str">
        <f>VLOOKUP(O5177,Stock[],2,FALSE)</f>
        <v>လိမ္မော်ဖြူ</v>
      </c>
      <c r="Q5177" s="147">
        <f>VLOOKUP(O5177,Stock[],3,FALSE)</f>
        <v>0.64</v>
      </c>
      <c r="R5177" s="147">
        <f>VLOOKUP(O5177,Stock[],4,FALSE)</f>
        <v>24</v>
      </c>
      <c r="S5177" s="146"/>
      <c r="T5177" s="147">
        <f>(DailySales!$S5177/DailySales!$R5177)+DailySales!$U5177</f>
        <v>100</v>
      </c>
      <c r="U5177" s="146">
        <v>100</v>
      </c>
      <c r="V5177" s="148">
        <f>+DailySales!$T5177*DailySales!$R5177</f>
        <v>2400</v>
      </c>
      <c r="W5177" s="148">
        <f>+DailySales!$V5177*DailySales!$Q5177</f>
        <v>1536</v>
      </c>
      <c r="X5177" s="148">
        <f>VLOOKUP(O5177,Stock[],6,FALSE)</f>
        <v>1330</v>
      </c>
      <c r="Y5177" s="148">
        <f>+DailySales!$V5177*DailySales!$X5177</f>
        <v>3192000</v>
      </c>
      <c r="Z5177" s="146"/>
      <c r="AA5177" s="146"/>
      <c r="AB5177" s="146"/>
      <c r="AC5177" s="146"/>
      <c r="AD5177" s="146"/>
      <c r="AE5177" s="149"/>
      <c r="AF5177" s="150"/>
      <c r="AG5177" s="151"/>
      <c r="AH5177" s="150"/>
      <c r="AI5177" s="151"/>
      <c r="AJ5177" s="150"/>
      <c r="AK5177" s="151"/>
      <c r="AL5177" s="34"/>
      <c r="AM5177" s="39"/>
      <c r="AN517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3192000</v>
      </c>
    </row>
    <row r="5178" spans="1:40" ht="19.5" customHeight="1" x14ac:dyDescent="0.25">
      <c r="A5178" s="141">
        <f t="shared" ref="A5178:A5184" si="1042">YEAR(C5178)</f>
        <v>2026</v>
      </c>
      <c r="B5178" s="141">
        <f t="shared" ref="B5178:B5184" si="1043">MONTH(C5178)</f>
        <v>3</v>
      </c>
      <c r="C5178" s="154">
        <v>46088</v>
      </c>
      <c r="D5178" s="142">
        <f t="shared" ref="D5178:D5184" ca="1" si="1044">TODAY()</f>
        <v>46097</v>
      </c>
      <c r="E5178" s="142" t="str">
        <f t="shared" ref="E5178:E5184" ca="1" si="1045">DATEDIF(C5178,D5178,"M")&amp;"-Months"</f>
        <v>0-Months</v>
      </c>
      <c r="F5178" s="142" t="str">
        <f>VLOOKUP(O5178,Stock[],5,FALSE)</f>
        <v>BE</v>
      </c>
      <c r="G5178" s="33" t="s">
        <v>4175</v>
      </c>
      <c r="H5178" s="144"/>
      <c r="I5178" s="34" t="s">
        <v>189</v>
      </c>
      <c r="J5178" s="141" t="str">
        <f>VLOOKUP(I5178,Customers[],2,FALSE)</f>
        <v>ရွှေမြင်း(ကျော်ကြား)</v>
      </c>
      <c r="K5178" s="141" t="str">
        <f>VLOOKUP(I5178,Customers[],4,FALSE)</f>
        <v>Mahlaing</v>
      </c>
      <c r="L5178" s="141" t="str">
        <f>VLOOKUP(Table85[[#This Row],[CustomerID]],Table!H:K,3,0)</f>
        <v>မလှိုင်</v>
      </c>
      <c r="M5178" s="141" t="str">
        <f>VLOOKUP(I5178,Customers[],5,FALSE)</f>
        <v>WholeSales/Contract</v>
      </c>
      <c r="N5178" s="145" t="s">
        <v>10</v>
      </c>
      <c r="O5178" s="37" t="s">
        <v>216</v>
      </c>
      <c r="P5178" s="141" t="str">
        <f>VLOOKUP(O5178,Stock[],2,FALSE)</f>
        <v>ဒဂုံအရက်သန့်</v>
      </c>
      <c r="Q5178" s="147">
        <f>VLOOKUP(O5178,Stock[],3,FALSE)</f>
        <v>0.64</v>
      </c>
      <c r="R5178" s="147">
        <f>VLOOKUP(O5178,Stock[],4,FALSE)</f>
        <v>14</v>
      </c>
      <c r="S5178" s="146"/>
      <c r="T5178" s="147">
        <f>(DailySales!$S5178/DailySales!$R5178)+DailySales!$U5178</f>
        <v>50</v>
      </c>
      <c r="U5178" s="146">
        <v>50</v>
      </c>
      <c r="V5178" s="148">
        <f>+DailySales!$T5178*DailySales!$R5178</f>
        <v>700</v>
      </c>
      <c r="W5178" s="148">
        <f>+DailySales!$V5178*DailySales!$Q5178</f>
        <v>448</v>
      </c>
      <c r="X5178" s="148">
        <f>VLOOKUP(O5178,Stock[],6,FALSE)</f>
        <v>1330</v>
      </c>
      <c r="Y5178" s="148">
        <f>+DailySales!$V5178*DailySales!$X5178</f>
        <v>931000</v>
      </c>
      <c r="Z5178" s="146"/>
      <c r="AA5178" s="146"/>
      <c r="AB5178" s="146"/>
      <c r="AC5178" s="146"/>
      <c r="AD5178" s="146"/>
      <c r="AE5178" s="149"/>
      <c r="AF5178" s="150"/>
      <c r="AG5178" s="151"/>
      <c r="AH5178" s="150"/>
      <c r="AI5178" s="151"/>
      <c r="AJ5178" s="150"/>
      <c r="AK5178" s="151"/>
      <c r="AL5178" s="34"/>
      <c r="AM5178" s="39"/>
      <c r="AN517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931000</v>
      </c>
    </row>
    <row r="5179" spans="1:40" ht="19.5" customHeight="1" x14ac:dyDescent="0.25">
      <c r="A5179" s="141">
        <f t="shared" si="1042"/>
        <v>2026</v>
      </c>
      <c r="B5179" s="141">
        <f t="shared" si="1043"/>
        <v>3</v>
      </c>
      <c r="C5179" s="154">
        <v>46088</v>
      </c>
      <c r="D5179" s="142">
        <f t="shared" ca="1" si="1044"/>
        <v>46097</v>
      </c>
      <c r="E5179" s="142" t="str">
        <f t="shared" ca="1" si="1045"/>
        <v>0-Months</v>
      </c>
      <c r="F5179" s="142" t="str">
        <f>VLOOKUP(O5179,Stock[],5,FALSE)</f>
        <v>BE</v>
      </c>
      <c r="G5179" s="33" t="s">
        <v>4176</v>
      </c>
      <c r="H5179" s="144"/>
      <c r="I5179" s="34" t="s">
        <v>235</v>
      </c>
      <c r="J5179" s="141" t="str">
        <f>VLOOKUP(I5179,Customers[],2,FALSE)</f>
        <v>ကျော်ကြား</v>
      </c>
      <c r="K5179" s="141" t="str">
        <f>VLOOKUP(I5179,Customers[],4,FALSE)</f>
        <v>Mahlaing</v>
      </c>
      <c r="L5179" s="141" t="str">
        <f>VLOOKUP(Table85[[#This Row],[CustomerID]],Table!H:K,3,0)</f>
        <v>မလှိုင်</v>
      </c>
      <c r="M5179" s="141" t="str">
        <f>VLOOKUP(I5179,Customers[],5,FALSE)</f>
        <v>WholeSales/Contract</v>
      </c>
      <c r="N5179" s="145" t="s">
        <v>10</v>
      </c>
      <c r="O5179" s="37" t="s">
        <v>2465</v>
      </c>
      <c r="P5179" s="141" t="str">
        <f>VLOOKUP(O5179,Stock[],2,FALSE)</f>
        <v>မိုးနဲကွန်ကီး</v>
      </c>
      <c r="Q5179" s="147">
        <f>VLOOKUP(O5179,Stock[],3,FALSE)</f>
        <v>0.64</v>
      </c>
      <c r="R5179" s="147">
        <f>VLOOKUP(O5179,Stock[],4,FALSE)</f>
        <v>14</v>
      </c>
      <c r="S5179" s="146"/>
      <c r="T5179" s="147">
        <f>(DailySales!$S5179/DailySales!$R5179)+DailySales!$U5179</f>
        <v>25</v>
      </c>
      <c r="U5179" s="146">
        <v>25</v>
      </c>
      <c r="V5179" s="148">
        <f>+DailySales!$T5179*DailySales!$R5179</f>
        <v>350</v>
      </c>
      <c r="W5179" s="148">
        <f>+DailySales!$V5179*DailySales!$Q5179</f>
        <v>224</v>
      </c>
      <c r="X5179" s="148">
        <f>VLOOKUP(O5179,Stock[],6,FALSE)</f>
        <v>1700</v>
      </c>
      <c r="Y5179" s="148">
        <f>+DailySales!$V5179*DailySales!$X5179</f>
        <v>595000</v>
      </c>
      <c r="Z5179" s="146"/>
      <c r="AA5179" s="146"/>
      <c r="AB5179" s="146"/>
      <c r="AC5179" s="146"/>
      <c r="AD5179" s="146"/>
      <c r="AE5179" s="149"/>
      <c r="AF5179" s="150"/>
      <c r="AG5179" s="151"/>
      <c r="AH5179" s="150"/>
      <c r="AI5179" s="151"/>
      <c r="AJ5179" s="150"/>
      <c r="AK5179" s="151"/>
      <c r="AL5179" s="34"/>
      <c r="AM5179" s="39"/>
      <c r="AN517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595000</v>
      </c>
    </row>
    <row r="5180" spans="1:40" ht="19.5" customHeight="1" x14ac:dyDescent="0.25">
      <c r="A5180" s="141">
        <f t="shared" si="1042"/>
        <v>2026</v>
      </c>
      <c r="B5180" s="141">
        <f t="shared" si="1043"/>
        <v>3</v>
      </c>
      <c r="C5180" s="154">
        <v>46088</v>
      </c>
      <c r="D5180" s="142">
        <f t="shared" ca="1" si="1044"/>
        <v>46097</v>
      </c>
      <c r="E5180" s="142" t="str">
        <f t="shared" ca="1" si="1045"/>
        <v>0-Months</v>
      </c>
      <c r="F5180" s="142" t="str">
        <f>VLOOKUP(O5180,Stock[],5,FALSE)</f>
        <v>BE</v>
      </c>
      <c r="G5180" s="33" t="s">
        <v>4177</v>
      </c>
      <c r="H5180" s="144"/>
      <c r="I5180" s="34" t="s">
        <v>1086</v>
      </c>
      <c r="J5180" s="141" t="str">
        <f>VLOOKUP(I5180,Customers[],2,FALSE)</f>
        <v>မိုးယံ(2)</v>
      </c>
      <c r="K5180" s="141" t="str">
        <f>VLOOKUP(I5180,Customers[],4,FALSE)</f>
        <v>Yamethin</v>
      </c>
      <c r="L5180" s="141" t="str">
        <f>VLOOKUP(Table85[[#This Row],[CustomerID]],Table!H:K,3,0)</f>
        <v>ရမည်းသင်း</v>
      </c>
      <c r="M5180" s="141" t="str">
        <f>VLOOKUP(I5180,Customers[],5,FALSE)</f>
        <v>WholeSales/Contract</v>
      </c>
      <c r="N5180" s="145" t="s">
        <v>10</v>
      </c>
      <c r="O5180" s="37" t="s">
        <v>240</v>
      </c>
      <c r="P5180" s="141" t="str">
        <f>VLOOKUP(O5180,Stock[],2,FALSE)</f>
        <v>သံပုရာအရက်</v>
      </c>
      <c r="Q5180" s="147">
        <f>VLOOKUP(O5180,Stock[],3,FALSE)</f>
        <v>0.64</v>
      </c>
      <c r="R5180" s="147">
        <f>VLOOKUP(O5180,Stock[],4,FALSE)</f>
        <v>14</v>
      </c>
      <c r="S5180" s="146"/>
      <c r="T5180" s="147">
        <f>(DailySales!$S5180/DailySales!$R5180)+DailySales!$U5180</f>
        <v>30</v>
      </c>
      <c r="U5180" s="146">
        <v>30</v>
      </c>
      <c r="V5180" s="148">
        <f>+DailySales!$T5180*DailySales!$R5180</f>
        <v>420</v>
      </c>
      <c r="W5180" s="148">
        <f>+DailySales!$V5180*DailySales!$Q5180</f>
        <v>268.8</v>
      </c>
      <c r="X5180" s="148">
        <f>VLOOKUP(O5180,Stock[],6,FALSE)</f>
        <v>1330</v>
      </c>
      <c r="Y5180" s="148">
        <f>+DailySales!$V5180*DailySales!$X5180</f>
        <v>558600</v>
      </c>
      <c r="Z5180" s="146"/>
      <c r="AA5180" s="146"/>
      <c r="AB5180" s="146"/>
      <c r="AC5180" s="146"/>
      <c r="AD5180" s="146"/>
      <c r="AE5180" s="149">
        <f>30*350</f>
        <v>10500</v>
      </c>
      <c r="AF5180" s="150"/>
      <c r="AG5180" s="151"/>
      <c r="AH5180" s="150">
        <v>46088</v>
      </c>
      <c r="AI5180" s="151">
        <v>337850</v>
      </c>
      <c r="AJ5180" s="150">
        <v>46081</v>
      </c>
      <c r="AK5180" s="151">
        <v>31250</v>
      </c>
      <c r="AL5180" s="38">
        <v>46088</v>
      </c>
      <c r="AM5180" s="39">
        <v>200000</v>
      </c>
      <c r="AN518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181" spans="1:40" ht="19.5" customHeight="1" x14ac:dyDescent="0.25">
      <c r="A5181" s="141">
        <f t="shared" si="1042"/>
        <v>2026</v>
      </c>
      <c r="B5181" s="141">
        <f t="shared" si="1043"/>
        <v>3</v>
      </c>
      <c r="C5181" s="154">
        <v>46088</v>
      </c>
      <c r="D5181" s="142">
        <f t="shared" ca="1" si="1044"/>
        <v>46097</v>
      </c>
      <c r="E5181" s="142" t="str">
        <f t="shared" ca="1" si="1045"/>
        <v>0-Months</v>
      </c>
      <c r="F5181" s="142" t="str">
        <f>VLOOKUP(O5181,Stock[],5,FALSE)</f>
        <v>BE</v>
      </c>
      <c r="G5181" s="33" t="s">
        <v>4177</v>
      </c>
      <c r="H5181" s="144"/>
      <c r="I5181" s="34" t="s">
        <v>1086</v>
      </c>
      <c r="J5181" s="141" t="str">
        <f>VLOOKUP(I5181,Customers[],2,FALSE)</f>
        <v>မိုးယံ(2)</v>
      </c>
      <c r="K5181" s="141" t="str">
        <f>VLOOKUP(I5181,Customers[],4,FALSE)</f>
        <v>Yamethin</v>
      </c>
      <c r="L5181" s="141" t="str">
        <f>VLOOKUP(Table85[[#This Row],[CustomerID]],Table!H:K,3,0)</f>
        <v>ရမည်းသင်း</v>
      </c>
      <c r="M5181" s="141" t="str">
        <f>VLOOKUP(I5181,Customers[],5,FALSE)</f>
        <v>WholeSales/Contract</v>
      </c>
      <c r="N5181" s="145" t="s">
        <v>10</v>
      </c>
      <c r="O5181" s="37" t="s">
        <v>2120</v>
      </c>
      <c r="P5181" s="141" t="str">
        <f>VLOOKUP(O5181,Stock[],2,FALSE)</f>
        <v>ဇေ အရက်သန့်</v>
      </c>
      <c r="Q5181" s="147">
        <f>VLOOKUP(O5181,Stock[],3,FALSE)</f>
        <v>0.64</v>
      </c>
      <c r="R5181" s="147">
        <f>VLOOKUP(O5181,Stock[],4,FALSE)</f>
        <v>14</v>
      </c>
      <c r="S5181" s="146"/>
      <c r="T5181" s="147">
        <f>(DailySales!$S5181/DailySales!$R5181)+DailySales!$U5181</f>
        <v>70</v>
      </c>
      <c r="U5181" s="146">
        <v>70</v>
      </c>
      <c r="V5181" s="148">
        <f>+DailySales!$T5181*DailySales!$R5181</f>
        <v>980</v>
      </c>
      <c r="W5181" s="148">
        <f>+DailySales!$V5181*DailySales!$Q5181</f>
        <v>627.20000000000005</v>
      </c>
      <c r="X5181" s="148">
        <f>VLOOKUP(O5181,Stock[],6,FALSE)</f>
        <v>1380</v>
      </c>
      <c r="Y5181" s="148">
        <f>+DailySales!$V5181*DailySales!$X5181</f>
        <v>1352400</v>
      </c>
      <c r="Z5181" s="146"/>
      <c r="AA5181" s="146"/>
      <c r="AB5181" s="146"/>
      <c r="AC5181" s="146"/>
      <c r="AD5181" s="146"/>
      <c r="AE5181" s="149">
        <f>70*350</f>
        <v>24500</v>
      </c>
      <c r="AF5181" s="150"/>
      <c r="AG5181" s="151"/>
      <c r="AH5181" s="150">
        <v>46088</v>
      </c>
      <c r="AI5181" s="151">
        <v>1376900</v>
      </c>
      <c r="AJ5181" s="150"/>
      <c r="AK5181" s="151"/>
      <c r="AL5181" s="38"/>
      <c r="AM5181" s="39"/>
      <c r="AN518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182" spans="1:40" ht="19.5" customHeight="1" x14ac:dyDescent="0.25">
      <c r="A5182" s="141">
        <f t="shared" si="1042"/>
        <v>2026</v>
      </c>
      <c r="B5182" s="141">
        <f t="shared" si="1043"/>
        <v>3</v>
      </c>
      <c r="C5182" s="154">
        <v>46088</v>
      </c>
      <c r="D5182" s="142">
        <f t="shared" ca="1" si="1044"/>
        <v>46097</v>
      </c>
      <c r="E5182" s="142" t="str">
        <f t="shared" ca="1" si="1045"/>
        <v>0-Months</v>
      </c>
      <c r="F5182" s="142" t="str">
        <f>VLOOKUP(O5182,Stock[],5,FALSE)</f>
        <v>BE</v>
      </c>
      <c r="G5182" s="33" t="s">
        <v>4177</v>
      </c>
      <c r="H5182" s="144"/>
      <c r="I5182" s="34" t="s">
        <v>1086</v>
      </c>
      <c r="J5182" s="141" t="str">
        <f>VLOOKUP(I5182,Customers[],2,FALSE)</f>
        <v>မိုးယံ(2)</v>
      </c>
      <c r="K5182" s="141" t="str">
        <f>VLOOKUP(I5182,Customers[],4,FALSE)</f>
        <v>Yamethin</v>
      </c>
      <c r="L5182" s="141" t="str">
        <f>VLOOKUP(Table85[[#This Row],[CustomerID]],Table!H:K,3,0)</f>
        <v>ရမည်းသင်း</v>
      </c>
      <c r="M5182" s="141" t="str">
        <f>VLOOKUP(I5182,Customers[],5,FALSE)</f>
        <v>WholeSales/Contract</v>
      </c>
      <c r="N5182" s="145" t="s">
        <v>10</v>
      </c>
      <c r="O5182" s="37" t="s">
        <v>205</v>
      </c>
      <c r="P5182" s="141" t="str">
        <f>VLOOKUP(O5182,Stock[],2,FALSE)</f>
        <v>ကောင်းကြည် ကော် 25%  (1Ltr )</v>
      </c>
      <c r="Q5182" s="147">
        <f>VLOOKUP(O5182,Stock[],3,FALSE)</f>
        <v>1</v>
      </c>
      <c r="R5182" s="147">
        <f>VLOOKUP(O5182,Stock[],4,FALSE)</f>
        <v>12</v>
      </c>
      <c r="S5182" s="146"/>
      <c r="T5182" s="147">
        <f>(DailySales!$S5182/DailySales!$R5182)+DailySales!$U5182</f>
        <v>30</v>
      </c>
      <c r="U5182" s="146">
        <v>30</v>
      </c>
      <c r="V5182" s="148">
        <f>+DailySales!$T5182*DailySales!$R5182</f>
        <v>360</v>
      </c>
      <c r="W5182" s="148">
        <f>+DailySales!$V5182*DailySales!$Q5182</f>
        <v>360</v>
      </c>
      <c r="X5182" s="148">
        <f>VLOOKUP(O5182,Stock[],6,FALSE)</f>
        <v>1530</v>
      </c>
      <c r="Y5182" s="148">
        <f>+DailySales!$V5182*DailySales!$X5182</f>
        <v>550800</v>
      </c>
      <c r="Z5182" s="146"/>
      <c r="AA5182" s="146"/>
      <c r="AB5182" s="146"/>
      <c r="AC5182" s="146"/>
      <c r="AD5182" s="146"/>
      <c r="AE5182" s="149">
        <f>30*350</f>
        <v>10500</v>
      </c>
      <c r="AF5182" s="150"/>
      <c r="AG5182" s="151"/>
      <c r="AH5182" s="150">
        <v>46088</v>
      </c>
      <c r="AI5182" s="151">
        <v>561300</v>
      </c>
      <c r="AJ5182" s="150"/>
      <c r="AK5182" s="151"/>
      <c r="AL5182" s="34"/>
      <c r="AM5182" s="39"/>
      <c r="AN518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183" spans="1:40" ht="19.5" customHeight="1" x14ac:dyDescent="0.25">
      <c r="A5183" s="141">
        <f t="shared" si="1042"/>
        <v>2026</v>
      </c>
      <c r="B5183" s="141">
        <f t="shared" si="1043"/>
        <v>3</v>
      </c>
      <c r="C5183" s="154">
        <v>46088</v>
      </c>
      <c r="D5183" s="142">
        <f t="shared" ca="1" si="1044"/>
        <v>46097</v>
      </c>
      <c r="E5183" s="142" t="str">
        <f t="shared" ca="1" si="1045"/>
        <v>0-Months</v>
      </c>
      <c r="F5183" s="142" t="str">
        <f>VLOOKUP(O5183,Stock[],5,FALSE)</f>
        <v>BE</v>
      </c>
      <c r="G5183" s="33" t="s">
        <v>4177</v>
      </c>
      <c r="H5183" s="144"/>
      <c r="I5183" s="34" t="s">
        <v>1086</v>
      </c>
      <c r="J5183" s="141" t="str">
        <f>VLOOKUP(I5183,Customers[],2,FALSE)</f>
        <v>မိုးယံ(2)</v>
      </c>
      <c r="K5183" s="141" t="str">
        <f>VLOOKUP(I5183,Customers[],4,FALSE)</f>
        <v>Yamethin</v>
      </c>
      <c r="L5183" s="141" t="str">
        <f>VLOOKUP(Table85[[#This Row],[CustomerID]],Table!H:K,3,0)</f>
        <v>ရမည်းသင်း</v>
      </c>
      <c r="M5183" s="141" t="str">
        <f>VLOOKUP(I5183,Customers[],5,FALSE)</f>
        <v>WholeSales/Contract</v>
      </c>
      <c r="N5183" s="145" t="s">
        <v>10</v>
      </c>
      <c r="O5183" s="37" t="s">
        <v>225</v>
      </c>
      <c r="P5183" s="141" t="str">
        <f>VLOOKUP(O5183,Stock[],2,FALSE)</f>
        <v>ချယ်ရီသံပုရာအရက်သန့်ကော် (1Ltr)</v>
      </c>
      <c r="Q5183" s="147">
        <f>VLOOKUP(O5183,Stock[],3,FALSE)</f>
        <v>1</v>
      </c>
      <c r="R5183" s="147">
        <f>VLOOKUP(O5183,Stock[],4,FALSE)</f>
        <v>12</v>
      </c>
      <c r="S5183" s="146"/>
      <c r="T5183" s="147">
        <f>(DailySales!$S5183/DailySales!$R5183)+DailySales!$U5183</f>
        <v>20</v>
      </c>
      <c r="U5183" s="146">
        <v>20</v>
      </c>
      <c r="V5183" s="148">
        <f>+DailySales!$T5183*DailySales!$R5183</f>
        <v>240</v>
      </c>
      <c r="W5183" s="148">
        <f>+DailySales!$V5183*DailySales!$Q5183</f>
        <v>240</v>
      </c>
      <c r="X5183" s="148">
        <f>VLOOKUP(O5183,Stock[],6,FALSE)</f>
        <v>1260</v>
      </c>
      <c r="Y5183" s="148">
        <f>+DailySales!$V5183*DailySales!$X5183</f>
        <v>302400</v>
      </c>
      <c r="Z5183" s="146"/>
      <c r="AA5183" s="146"/>
      <c r="AB5183" s="146"/>
      <c r="AC5183" s="146"/>
      <c r="AD5183" s="146"/>
      <c r="AE5183" s="149">
        <f>20*380</f>
        <v>7600</v>
      </c>
      <c r="AF5183" s="150"/>
      <c r="AG5183" s="151"/>
      <c r="AH5183" s="150">
        <v>46088</v>
      </c>
      <c r="AI5183" s="151">
        <v>296600</v>
      </c>
      <c r="AJ5183" s="150"/>
      <c r="AK5183" s="151"/>
      <c r="AL5183" s="34"/>
      <c r="AM5183" s="39"/>
      <c r="AN518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13400</v>
      </c>
    </row>
    <row r="5184" spans="1:40" ht="19.5" customHeight="1" x14ac:dyDescent="0.25">
      <c r="A5184" s="141">
        <f t="shared" si="1042"/>
        <v>2026</v>
      </c>
      <c r="B5184" s="141">
        <f t="shared" si="1043"/>
        <v>3</v>
      </c>
      <c r="C5184" s="154">
        <v>46088</v>
      </c>
      <c r="D5184" s="142">
        <f t="shared" ca="1" si="1044"/>
        <v>46097</v>
      </c>
      <c r="E5184" s="142" t="str">
        <f t="shared" ca="1" si="1045"/>
        <v>0-Months</v>
      </c>
      <c r="F5184" s="142" t="str">
        <f>VLOOKUP(O5184,Stock[],5,FALSE)</f>
        <v>BE</v>
      </c>
      <c r="G5184" s="33" t="s">
        <v>4178</v>
      </c>
      <c r="H5184" s="144"/>
      <c r="I5184" s="34" t="s">
        <v>188</v>
      </c>
      <c r="J5184" s="141" t="str">
        <f>VLOOKUP(I5184,Customers[],2,FALSE)</f>
        <v>ရွှေမြင်း(မိုးကျော်)</v>
      </c>
      <c r="K5184" s="141" t="str">
        <f>VLOOKUP(I5184,Customers[],4,FALSE)</f>
        <v>Mahlaing</v>
      </c>
      <c r="L5184" s="141" t="str">
        <f>VLOOKUP(Table85[[#This Row],[CustomerID]],Table!H:K,3,0)</f>
        <v>မလှိုင်</v>
      </c>
      <c r="M5184" s="141" t="str">
        <f>VLOOKUP(I5184,Customers[],5,FALSE)</f>
        <v>WholeSales/Contract</v>
      </c>
      <c r="N5184" s="145" t="s">
        <v>10</v>
      </c>
      <c r="O5184" s="37" t="s">
        <v>240</v>
      </c>
      <c r="P5184" s="141" t="str">
        <f>VLOOKUP(O5184,Stock[],2,FALSE)</f>
        <v>သံပုရာအရက်</v>
      </c>
      <c r="Q5184" s="147">
        <f>VLOOKUP(O5184,Stock[],3,FALSE)</f>
        <v>0.64</v>
      </c>
      <c r="R5184" s="147">
        <f>VLOOKUP(O5184,Stock[],4,FALSE)</f>
        <v>14</v>
      </c>
      <c r="S5184" s="146"/>
      <c r="T5184" s="147">
        <f>(DailySales!$S5184/DailySales!$R5184)+DailySales!$U5184</f>
        <v>100</v>
      </c>
      <c r="U5184" s="146">
        <v>100</v>
      </c>
      <c r="V5184" s="148">
        <f>+DailySales!$T5184*DailySales!$R5184</f>
        <v>1400</v>
      </c>
      <c r="W5184" s="148">
        <f>+DailySales!$V5184*DailySales!$Q5184</f>
        <v>896</v>
      </c>
      <c r="X5184" s="148">
        <f>VLOOKUP(O5184,Stock[],6,FALSE)</f>
        <v>1330</v>
      </c>
      <c r="Y5184" s="148">
        <f>+DailySales!$V5184*DailySales!$X5184</f>
        <v>1862000</v>
      </c>
      <c r="Z5184" s="146"/>
      <c r="AA5184" s="146"/>
      <c r="AB5184" s="146"/>
      <c r="AC5184" s="146"/>
      <c r="AD5184" s="146"/>
      <c r="AE5184" s="149"/>
      <c r="AF5184" s="150"/>
      <c r="AG5184" s="151"/>
      <c r="AH5184" s="150"/>
      <c r="AI5184" s="151"/>
      <c r="AJ5184" s="150"/>
      <c r="AK5184" s="151"/>
      <c r="AL5184" s="34"/>
      <c r="AM5184" s="39"/>
      <c r="AN518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1862000</v>
      </c>
    </row>
    <row r="5185" spans="1:40" ht="19.5" customHeight="1" x14ac:dyDescent="0.25">
      <c r="A5185" s="141">
        <f t="shared" ref="A5185:A5191" si="1046">YEAR(C5185)</f>
        <v>2026</v>
      </c>
      <c r="B5185" s="141">
        <f t="shared" ref="B5185:B5191" si="1047">MONTH(C5185)</f>
        <v>3</v>
      </c>
      <c r="C5185" s="154">
        <v>46088</v>
      </c>
      <c r="D5185" s="142">
        <f t="shared" ref="D5185:D5191" ca="1" si="1048">TODAY()</f>
        <v>46097</v>
      </c>
      <c r="E5185" s="142" t="str">
        <f t="shared" ref="E5185:E5191" ca="1" si="1049">DATEDIF(C5185,D5185,"M")&amp;"-Months"</f>
        <v>0-Months</v>
      </c>
      <c r="F5185" s="142" t="str">
        <f>VLOOKUP(O5185,Stock[],5,FALSE)</f>
        <v>BE</v>
      </c>
      <c r="G5185" s="33" t="s">
        <v>4178</v>
      </c>
      <c r="H5185" s="144"/>
      <c r="I5185" s="34" t="s">
        <v>188</v>
      </c>
      <c r="J5185" s="141" t="str">
        <f>VLOOKUP(I5185,Customers[],2,FALSE)</f>
        <v>ရွှေမြင်း(မိုးကျော်)</v>
      </c>
      <c r="K5185" s="141" t="str">
        <f>VLOOKUP(I5185,Customers[],4,FALSE)</f>
        <v>Mahlaing</v>
      </c>
      <c r="L5185" s="141" t="str">
        <f>VLOOKUP(Table85[[#This Row],[CustomerID]],Table!H:K,3,0)</f>
        <v>မလှိုင်</v>
      </c>
      <c r="M5185" s="141" t="str">
        <f>VLOOKUP(I5185,Customers[],5,FALSE)</f>
        <v>WholeSales/Contract</v>
      </c>
      <c r="N5185" s="145" t="s">
        <v>10</v>
      </c>
      <c r="O5185" s="37" t="s">
        <v>217</v>
      </c>
      <c r="P5185" s="141" t="str">
        <f>VLOOKUP(O5185,Stock[],2,FALSE)</f>
        <v>လိမ္မော်ဖြူ</v>
      </c>
      <c r="Q5185" s="147">
        <f>VLOOKUP(O5185,Stock[],3,FALSE)</f>
        <v>0.64</v>
      </c>
      <c r="R5185" s="147">
        <f>VLOOKUP(O5185,Stock[],4,FALSE)</f>
        <v>24</v>
      </c>
      <c r="S5185" s="146"/>
      <c r="T5185" s="147">
        <f>(DailySales!$S5185/DailySales!$R5185)+DailySales!$U5185</f>
        <v>20</v>
      </c>
      <c r="U5185" s="146">
        <v>20</v>
      </c>
      <c r="V5185" s="148">
        <f>+DailySales!$T5185*DailySales!$R5185</f>
        <v>480</v>
      </c>
      <c r="W5185" s="148">
        <f>+DailySales!$V5185*DailySales!$Q5185</f>
        <v>307.2</v>
      </c>
      <c r="X5185" s="148">
        <f>VLOOKUP(O5185,Stock[],6,FALSE)</f>
        <v>1330</v>
      </c>
      <c r="Y5185" s="148">
        <f>+DailySales!$V5185*DailySales!$X5185</f>
        <v>638400</v>
      </c>
      <c r="Z5185" s="146"/>
      <c r="AA5185" s="146"/>
      <c r="AB5185" s="146"/>
      <c r="AC5185" s="146"/>
      <c r="AD5185" s="146"/>
      <c r="AE5185" s="149"/>
      <c r="AF5185" s="150"/>
      <c r="AG5185" s="151"/>
      <c r="AH5185" s="150"/>
      <c r="AI5185" s="151"/>
      <c r="AJ5185" s="150"/>
      <c r="AK5185" s="151"/>
      <c r="AL5185" s="34"/>
      <c r="AM5185" s="39"/>
      <c r="AN518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638400</v>
      </c>
    </row>
    <row r="5186" spans="1:40" ht="19.5" customHeight="1" x14ac:dyDescent="0.25">
      <c r="A5186" s="141">
        <f t="shared" si="1046"/>
        <v>2026</v>
      </c>
      <c r="B5186" s="141">
        <f t="shared" si="1047"/>
        <v>3</v>
      </c>
      <c r="C5186" s="154">
        <v>46088</v>
      </c>
      <c r="D5186" s="142">
        <f t="shared" ca="1" si="1048"/>
        <v>46097</v>
      </c>
      <c r="E5186" s="142" t="str">
        <f t="shared" ca="1" si="1049"/>
        <v>0-Months</v>
      </c>
      <c r="F5186" s="142" t="str">
        <f>VLOOKUP(O5186,Stock[],5,FALSE)</f>
        <v>BE</v>
      </c>
      <c r="G5186" s="33" t="s">
        <v>4178</v>
      </c>
      <c r="H5186" s="144"/>
      <c r="I5186" s="34" t="s">
        <v>188</v>
      </c>
      <c r="J5186" s="141" t="str">
        <f>VLOOKUP(I5186,Customers[],2,FALSE)</f>
        <v>ရွှေမြင်း(မိုးကျော်)</v>
      </c>
      <c r="K5186" s="141" t="str">
        <f>VLOOKUP(I5186,Customers[],4,FALSE)</f>
        <v>Mahlaing</v>
      </c>
      <c r="L5186" s="141" t="str">
        <f>VLOOKUP(Table85[[#This Row],[CustomerID]],Table!H:K,3,0)</f>
        <v>မလှိုင်</v>
      </c>
      <c r="M5186" s="141" t="str">
        <f>VLOOKUP(I5186,Customers[],5,FALSE)</f>
        <v>WholeSales/Contract</v>
      </c>
      <c r="N5186" s="145" t="s">
        <v>10</v>
      </c>
      <c r="O5186" s="37" t="s">
        <v>2120</v>
      </c>
      <c r="P5186" s="141" t="str">
        <f>VLOOKUP(O5186,Stock[],2,FALSE)</f>
        <v>ဇေ အရက်သန့်</v>
      </c>
      <c r="Q5186" s="147">
        <f>VLOOKUP(O5186,Stock[],3,FALSE)</f>
        <v>0.64</v>
      </c>
      <c r="R5186" s="147">
        <f>VLOOKUP(O5186,Stock[],4,FALSE)</f>
        <v>14</v>
      </c>
      <c r="S5186" s="146"/>
      <c r="T5186" s="147">
        <f>(DailySales!$S5186/DailySales!$R5186)+DailySales!$U5186</f>
        <v>100</v>
      </c>
      <c r="U5186" s="146">
        <v>100</v>
      </c>
      <c r="V5186" s="148">
        <f>+DailySales!$T5186*DailySales!$R5186</f>
        <v>1400</v>
      </c>
      <c r="W5186" s="148">
        <f>+DailySales!$V5186*DailySales!$Q5186</f>
        <v>896</v>
      </c>
      <c r="X5186" s="148">
        <f>VLOOKUP(O5186,Stock[],6,FALSE)</f>
        <v>1380</v>
      </c>
      <c r="Y5186" s="148">
        <f>+DailySales!$V5186*DailySales!$X5186</f>
        <v>1932000</v>
      </c>
      <c r="Z5186" s="146"/>
      <c r="AA5186" s="146"/>
      <c r="AB5186" s="146"/>
      <c r="AC5186" s="146"/>
      <c r="AD5186" s="146"/>
      <c r="AE5186" s="149"/>
      <c r="AF5186" s="150"/>
      <c r="AG5186" s="151"/>
      <c r="AH5186" s="150"/>
      <c r="AI5186" s="151"/>
      <c r="AJ5186" s="150"/>
      <c r="AK5186" s="151"/>
      <c r="AL5186" s="34"/>
      <c r="AM5186" s="39"/>
      <c r="AN518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1932000</v>
      </c>
    </row>
    <row r="5187" spans="1:40" ht="19.5" customHeight="1" x14ac:dyDescent="0.25">
      <c r="A5187" s="141">
        <f t="shared" si="1046"/>
        <v>2026</v>
      </c>
      <c r="B5187" s="141">
        <f t="shared" si="1047"/>
        <v>3</v>
      </c>
      <c r="C5187" s="154">
        <v>46088</v>
      </c>
      <c r="D5187" s="142">
        <f t="shared" ca="1" si="1048"/>
        <v>46097</v>
      </c>
      <c r="E5187" s="142" t="str">
        <f t="shared" ca="1" si="1049"/>
        <v>0-Months</v>
      </c>
      <c r="F5187" s="142" t="str">
        <f>VLOOKUP(O5187,Stock[],5,FALSE)</f>
        <v>BE</v>
      </c>
      <c r="G5187" s="33" t="s">
        <v>4178</v>
      </c>
      <c r="H5187" s="144"/>
      <c r="I5187" s="34" t="s">
        <v>188</v>
      </c>
      <c r="J5187" s="141" t="str">
        <f>VLOOKUP(I5187,Customers[],2,FALSE)</f>
        <v>ရွှေမြင်း(မိုးကျော်)</v>
      </c>
      <c r="K5187" s="141" t="str">
        <f>VLOOKUP(I5187,Customers[],4,FALSE)</f>
        <v>Mahlaing</v>
      </c>
      <c r="L5187" s="141" t="str">
        <f>VLOOKUP(Table85[[#This Row],[CustomerID]],Table!H:K,3,0)</f>
        <v>မလှိုင်</v>
      </c>
      <c r="M5187" s="141" t="str">
        <f>VLOOKUP(I5187,Customers[],5,FALSE)</f>
        <v>WholeSales/Contract</v>
      </c>
      <c r="N5187" s="145" t="s">
        <v>10</v>
      </c>
      <c r="O5187" s="37" t="s">
        <v>209</v>
      </c>
      <c r="P5187" s="141" t="str">
        <f>VLOOKUP(O5187,Stock[],2,FALSE)</f>
        <v>ဇေယျဝတီ Red</v>
      </c>
      <c r="Q5187" s="147">
        <f>VLOOKUP(O5187,Stock[],3,FALSE)</f>
        <v>0.64</v>
      </c>
      <c r="R5187" s="147">
        <f>VLOOKUP(O5187,Stock[],4,FALSE)</f>
        <v>14</v>
      </c>
      <c r="S5187" s="146"/>
      <c r="T5187" s="147">
        <f>(DailySales!$S5187/DailySales!$R5187)+DailySales!$U5187</f>
        <v>30</v>
      </c>
      <c r="U5187" s="146">
        <v>30</v>
      </c>
      <c r="V5187" s="148">
        <f>+DailySales!$T5187*DailySales!$R5187</f>
        <v>420</v>
      </c>
      <c r="W5187" s="148">
        <f>+DailySales!$V5187*DailySales!$Q5187</f>
        <v>268.8</v>
      </c>
      <c r="X5187" s="148">
        <f>VLOOKUP(O5187,Stock[],6,FALSE)</f>
        <v>1330</v>
      </c>
      <c r="Y5187" s="148">
        <f>+DailySales!$V5187*DailySales!$X5187</f>
        <v>558600</v>
      </c>
      <c r="Z5187" s="146"/>
      <c r="AA5187" s="146"/>
      <c r="AB5187" s="146"/>
      <c r="AC5187" s="146"/>
      <c r="AD5187" s="146"/>
      <c r="AE5187" s="149"/>
      <c r="AF5187" s="150"/>
      <c r="AG5187" s="151"/>
      <c r="AH5187" s="150"/>
      <c r="AI5187" s="151"/>
      <c r="AJ5187" s="150"/>
      <c r="AK5187" s="151"/>
      <c r="AL5187" s="34"/>
      <c r="AM5187" s="39"/>
      <c r="AN518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558600</v>
      </c>
    </row>
    <row r="5188" spans="1:40" ht="19.5" customHeight="1" x14ac:dyDescent="0.25">
      <c r="A5188" s="141">
        <f t="shared" si="1046"/>
        <v>2026</v>
      </c>
      <c r="B5188" s="141">
        <f t="shared" si="1047"/>
        <v>3</v>
      </c>
      <c r="C5188" s="154">
        <v>46088</v>
      </c>
      <c r="D5188" s="142">
        <f t="shared" ca="1" si="1048"/>
        <v>46097</v>
      </c>
      <c r="E5188" s="142" t="str">
        <f t="shared" ca="1" si="1049"/>
        <v>0-Months</v>
      </c>
      <c r="F5188" s="142" t="str">
        <f>VLOOKUP(O5188,Stock[],5,FALSE)</f>
        <v>BE</v>
      </c>
      <c r="G5188" s="33" t="s">
        <v>4178</v>
      </c>
      <c r="H5188" s="144"/>
      <c r="I5188" s="34" t="s">
        <v>188</v>
      </c>
      <c r="J5188" s="141" t="str">
        <f>VLOOKUP(I5188,Customers[],2,FALSE)</f>
        <v>ရွှေမြင်း(မိုးကျော်)</v>
      </c>
      <c r="K5188" s="141" t="str">
        <f>VLOOKUP(I5188,Customers[],4,FALSE)</f>
        <v>Mahlaing</v>
      </c>
      <c r="L5188" s="141" t="str">
        <f>VLOOKUP(Table85[[#This Row],[CustomerID]],Table!H:K,3,0)</f>
        <v>မလှိုင်</v>
      </c>
      <c r="M5188" s="141" t="str">
        <f>VLOOKUP(I5188,Customers[],5,FALSE)</f>
        <v>WholeSales/Contract</v>
      </c>
      <c r="N5188" s="145" t="s">
        <v>10</v>
      </c>
      <c r="O5188" s="37" t="s">
        <v>205</v>
      </c>
      <c r="P5188" s="141" t="str">
        <f>VLOOKUP(O5188,Stock[],2,FALSE)</f>
        <v>ကောင်းကြည် ကော် 25%  (1Ltr )</v>
      </c>
      <c r="Q5188" s="147">
        <f>VLOOKUP(O5188,Stock[],3,FALSE)</f>
        <v>1</v>
      </c>
      <c r="R5188" s="147">
        <f>VLOOKUP(O5188,Stock[],4,FALSE)</f>
        <v>12</v>
      </c>
      <c r="S5188" s="146"/>
      <c r="T5188" s="147">
        <f>(DailySales!$S5188/DailySales!$R5188)+DailySales!$U5188</f>
        <v>30</v>
      </c>
      <c r="U5188" s="146">
        <v>30</v>
      </c>
      <c r="V5188" s="148">
        <f>+DailySales!$T5188*DailySales!$R5188</f>
        <v>360</v>
      </c>
      <c r="W5188" s="148">
        <f>+DailySales!$V5188*DailySales!$Q5188</f>
        <v>360</v>
      </c>
      <c r="X5188" s="148">
        <f>VLOOKUP(O5188,Stock[],6,FALSE)</f>
        <v>1530</v>
      </c>
      <c r="Y5188" s="148">
        <f>+DailySales!$V5188*DailySales!$X5188</f>
        <v>550800</v>
      </c>
      <c r="Z5188" s="146"/>
      <c r="AA5188" s="146"/>
      <c r="AB5188" s="146"/>
      <c r="AC5188" s="146"/>
      <c r="AD5188" s="146"/>
      <c r="AE5188" s="149"/>
      <c r="AF5188" s="150"/>
      <c r="AG5188" s="151"/>
      <c r="AH5188" s="150"/>
      <c r="AI5188" s="151"/>
      <c r="AJ5188" s="150"/>
      <c r="AK5188" s="151"/>
      <c r="AL5188" s="34"/>
      <c r="AM5188" s="39"/>
      <c r="AN518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550800</v>
      </c>
    </row>
    <row r="5189" spans="1:40" ht="19.5" customHeight="1" x14ac:dyDescent="0.25">
      <c r="A5189" s="141">
        <f t="shared" si="1046"/>
        <v>2026</v>
      </c>
      <c r="B5189" s="141">
        <f t="shared" si="1047"/>
        <v>3</v>
      </c>
      <c r="C5189" s="154">
        <v>46088</v>
      </c>
      <c r="D5189" s="142">
        <f t="shared" ca="1" si="1048"/>
        <v>46097</v>
      </c>
      <c r="E5189" s="142" t="str">
        <f t="shared" ca="1" si="1049"/>
        <v>0-Months</v>
      </c>
      <c r="F5189" s="142" t="str">
        <f>VLOOKUP(O5189,Stock[],5,FALSE)</f>
        <v>BE</v>
      </c>
      <c r="G5189" s="33" t="s">
        <v>4179</v>
      </c>
      <c r="H5189" s="144"/>
      <c r="I5189" s="34" t="s">
        <v>1949</v>
      </c>
      <c r="J5189" s="141" t="str">
        <f>VLOOKUP(I5189,Customers[],2,FALSE)</f>
        <v>ရွှေမြင်း(စိန်)</v>
      </c>
      <c r="K5189" s="141" t="str">
        <f>VLOOKUP(I5189,Customers[],4,FALSE)</f>
        <v>Mahlaing</v>
      </c>
      <c r="L5189" s="141" t="str">
        <f>VLOOKUP(Table85[[#This Row],[CustomerID]],Table!H:K,3,0)</f>
        <v>မလှိုင်</v>
      </c>
      <c r="M5189" s="141" t="str">
        <f>VLOOKUP(I5189,Customers[],5,FALSE)</f>
        <v>WholeSales/Contract</v>
      </c>
      <c r="N5189" s="145" t="s">
        <v>10</v>
      </c>
      <c r="O5189" s="37" t="s">
        <v>240</v>
      </c>
      <c r="P5189" s="141" t="str">
        <f>VLOOKUP(O5189,Stock[],2,FALSE)</f>
        <v>သံပုရာအရက်</v>
      </c>
      <c r="Q5189" s="147">
        <f>VLOOKUP(O5189,Stock[],3,FALSE)</f>
        <v>0.64</v>
      </c>
      <c r="R5189" s="147">
        <f>VLOOKUP(O5189,Stock[],4,FALSE)</f>
        <v>14</v>
      </c>
      <c r="S5189" s="146"/>
      <c r="T5189" s="147">
        <f>(DailySales!$S5189/DailySales!$R5189)+DailySales!$U5189</f>
        <v>100</v>
      </c>
      <c r="U5189" s="146">
        <v>100</v>
      </c>
      <c r="V5189" s="148">
        <f>+DailySales!$T5189*DailySales!$R5189</f>
        <v>1400</v>
      </c>
      <c r="W5189" s="148">
        <f>+DailySales!$V5189*DailySales!$Q5189</f>
        <v>896</v>
      </c>
      <c r="X5189" s="148">
        <f>VLOOKUP(O5189,Stock[],6,FALSE)</f>
        <v>1330</v>
      </c>
      <c r="Y5189" s="148">
        <f>+DailySales!$V5189*DailySales!$X5189</f>
        <v>1862000</v>
      </c>
      <c r="Z5189" s="146"/>
      <c r="AA5189" s="146"/>
      <c r="AB5189" s="146"/>
      <c r="AC5189" s="146"/>
      <c r="AD5189" s="146"/>
      <c r="AE5189" s="149"/>
      <c r="AF5189" s="150"/>
      <c r="AG5189" s="151"/>
      <c r="AH5189" s="150"/>
      <c r="AI5189" s="151"/>
      <c r="AJ5189" s="150"/>
      <c r="AK5189" s="151"/>
      <c r="AL5189" s="34"/>
      <c r="AM5189" s="39"/>
      <c r="AN518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1862000</v>
      </c>
    </row>
    <row r="5190" spans="1:40" ht="19.5" customHeight="1" x14ac:dyDescent="0.25">
      <c r="A5190" s="141">
        <f t="shared" si="1046"/>
        <v>2026</v>
      </c>
      <c r="B5190" s="141">
        <f t="shared" si="1047"/>
        <v>3</v>
      </c>
      <c r="C5190" s="154">
        <v>46088</v>
      </c>
      <c r="D5190" s="142">
        <f t="shared" ca="1" si="1048"/>
        <v>46097</v>
      </c>
      <c r="E5190" s="142" t="str">
        <f t="shared" ca="1" si="1049"/>
        <v>0-Months</v>
      </c>
      <c r="F5190" s="142" t="str">
        <f>VLOOKUP(O5190,Stock[],5,FALSE)</f>
        <v>BE</v>
      </c>
      <c r="G5190" s="33" t="s">
        <v>4179</v>
      </c>
      <c r="H5190" s="144"/>
      <c r="I5190" s="34" t="s">
        <v>1949</v>
      </c>
      <c r="J5190" s="141" t="str">
        <f>VLOOKUP(I5190,Customers[],2,FALSE)</f>
        <v>ရွှေမြင်း(စိန်)</v>
      </c>
      <c r="K5190" s="141" t="str">
        <f>VLOOKUP(I5190,Customers[],4,FALSE)</f>
        <v>Mahlaing</v>
      </c>
      <c r="L5190" s="141" t="str">
        <f>VLOOKUP(Table85[[#This Row],[CustomerID]],Table!H:K,3,0)</f>
        <v>မလှိုင်</v>
      </c>
      <c r="M5190" s="141" t="str">
        <f>VLOOKUP(I5190,Customers[],5,FALSE)</f>
        <v>WholeSales/Contract</v>
      </c>
      <c r="N5190" s="145" t="s">
        <v>10</v>
      </c>
      <c r="O5190" s="37" t="s">
        <v>2120</v>
      </c>
      <c r="P5190" s="141" t="str">
        <f>VLOOKUP(O5190,Stock[],2,FALSE)</f>
        <v>ဇေ အရက်သန့်</v>
      </c>
      <c r="Q5190" s="147">
        <f>VLOOKUP(O5190,Stock[],3,FALSE)</f>
        <v>0.64</v>
      </c>
      <c r="R5190" s="147">
        <f>VLOOKUP(O5190,Stock[],4,FALSE)</f>
        <v>14</v>
      </c>
      <c r="S5190" s="146"/>
      <c r="T5190" s="147">
        <f>(DailySales!$S5190/DailySales!$R5190)+DailySales!$U5190</f>
        <v>100</v>
      </c>
      <c r="U5190" s="146">
        <v>100</v>
      </c>
      <c r="V5190" s="148">
        <f>+DailySales!$T5190*DailySales!$R5190</f>
        <v>1400</v>
      </c>
      <c r="W5190" s="148">
        <f>+DailySales!$V5190*DailySales!$Q5190</f>
        <v>896</v>
      </c>
      <c r="X5190" s="148">
        <f>VLOOKUP(O5190,Stock[],6,FALSE)</f>
        <v>1380</v>
      </c>
      <c r="Y5190" s="148">
        <f>+DailySales!$V5190*DailySales!$X5190</f>
        <v>1932000</v>
      </c>
      <c r="Z5190" s="146"/>
      <c r="AA5190" s="146"/>
      <c r="AB5190" s="146"/>
      <c r="AC5190" s="146"/>
      <c r="AD5190" s="146"/>
      <c r="AE5190" s="149"/>
      <c r="AF5190" s="150"/>
      <c r="AG5190" s="151"/>
      <c r="AH5190" s="150"/>
      <c r="AI5190" s="151"/>
      <c r="AJ5190" s="150"/>
      <c r="AK5190" s="151"/>
      <c r="AL5190" s="34"/>
      <c r="AM5190" s="39"/>
      <c r="AN519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1932000</v>
      </c>
    </row>
    <row r="5191" spans="1:40" ht="19.5" customHeight="1" x14ac:dyDescent="0.25">
      <c r="A5191" s="141">
        <f t="shared" si="1046"/>
        <v>2026</v>
      </c>
      <c r="B5191" s="141">
        <f t="shared" si="1047"/>
        <v>3</v>
      </c>
      <c r="C5191" s="154">
        <v>46088</v>
      </c>
      <c r="D5191" s="142">
        <f t="shared" ca="1" si="1048"/>
        <v>46097</v>
      </c>
      <c r="E5191" s="142" t="str">
        <f t="shared" ca="1" si="1049"/>
        <v>0-Months</v>
      </c>
      <c r="F5191" s="142" t="str">
        <f>VLOOKUP(O5191,Stock[],5,FALSE)</f>
        <v>BE</v>
      </c>
      <c r="G5191" s="33" t="s">
        <v>4179</v>
      </c>
      <c r="H5191" s="144"/>
      <c r="I5191" s="34" t="s">
        <v>1949</v>
      </c>
      <c r="J5191" s="141" t="str">
        <f>VLOOKUP(I5191,Customers[],2,FALSE)</f>
        <v>ရွှေမြင်း(စိန်)</v>
      </c>
      <c r="K5191" s="141" t="str">
        <f>VLOOKUP(I5191,Customers[],4,FALSE)</f>
        <v>Mahlaing</v>
      </c>
      <c r="L5191" s="141" t="str">
        <f>VLOOKUP(Table85[[#This Row],[CustomerID]],Table!H:K,3,0)</f>
        <v>မလှိုင်</v>
      </c>
      <c r="M5191" s="141" t="str">
        <f>VLOOKUP(I5191,Customers[],5,FALSE)</f>
        <v>WholeSales/Contract</v>
      </c>
      <c r="N5191" s="145" t="s">
        <v>10</v>
      </c>
      <c r="O5191" s="37" t="s">
        <v>209</v>
      </c>
      <c r="P5191" s="141" t="str">
        <f>VLOOKUP(O5191,Stock[],2,FALSE)</f>
        <v>ဇေယျဝတီ Red</v>
      </c>
      <c r="Q5191" s="147">
        <f>VLOOKUP(O5191,Stock[],3,FALSE)</f>
        <v>0.64</v>
      </c>
      <c r="R5191" s="147">
        <f>VLOOKUP(O5191,Stock[],4,FALSE)</f>
        <v>14</v>
      </c>
      <c r="S5191" s="146"/>
      <c r="T5191" s="147">
        <f>(DailySales!$S5191/DailySales!$R5191)+DailySales!$U5191</f>
        <v>80</v>
      </c>
      <c r="U5191" s="146">
        <v>80</v>
      </c>
      <c r="V5191" s="148">
        <f>+DailySales!$T5191*DailySales!$R5191</f>
        <v>1120</v>
      </c>
      <c r="W5191" s="148">
        <f>+DailySales!$V5191*DailySales!$Q5191</f>
        <v>716.80000000000007</v>
      </c>
      <c r="X5191" s="148">
        <f>VLOOKUP(O5191,Stock[],6,FALSE)</f>
        <v>1330</v>
      </c>
      <c r="Y5191" s="148">
        <f>+DailySales!$V5191*DailySales!$X5191</f>
        <v>1489600</v>
      </c>
      <c r="Z5191" s="146"/>
      <c r="AA5191" s="146"/>
      <c r="AB5191" s="146"/>
      <c r="AC5191" s="146"/>
      <c r="AD5191" s="146"/>
      <c r="AE5191" s="149"/>
      <c r="AF5191" s="150"/>
      <c r="AG5191" s="151"/>
      <c r="AH5191" s="150"/>
      <c r="AI5191" s="151"/>
      <c r="AJ5191" s="150"/>
      <c r="AK5191" s="151"/>
      <c r="AL5191" s="34"/>
      <c r="AM5191" s="39"/>
      <c r="AN519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1489600</v>
      </c>
    </row>
    <row r="5192" spans="1:40" ht="19.5" customHeight="1" x14ac:dyDescent="0.25">
      <c r="A5192" s="141">
        <f t="shared" ref="A5192:A5198" si="1050">YEAR(C5192)</f>
        <v>2026</v>
      </c>
      <c r="B5192" s="141">
        <f t="shared" ref="B5192:B5198" si="1051">MONTH(C5192)</f>
        <v>3</v>
      </c>
      <c r="C5192" s="154">
        <v>46088</v>
      </c>
      <c r="D5192" s="142">
        <f t="shared" ref="D5192:D5198" ca="1" si="1052">TODAY()</f>
        <v>46097</v>
      </c>
      <c r="E5192" s="142" t="str">
        <f t="shared" ref="E5192:E5198" ca="1" si="1053">DATEDIF(C5192,D5192,"M")&amp;"-Months"</f>
        <v>0-Months</v>
      </c>
      <c r="F5192" s="142" t="str">
        <f>VLOOKUP(O5192,Stock[],5,FALSE)</f>
        <v>BE</v>
      </c>
      <c r="G5192" s="33" t="s">
        <v>4179</v>
      </c>
      <c r="H5192" s="144"/>
      <c r="I5192" s="34" t="s">
        <v>1949</v>
      </c>
      <c r="J5192" s="141" t="str">
        <f>VLOOKUP(I5192,Customers[],2,FALSE)</f>
        <v>ရွှေမြင်း(စိန်)</v>
      </c>
      <c r="K5192" s="141" t="str">
        <f>VLOOKUP(I5192,Customers[],4,FALSE)</f>
        <v>Mahlaing</v>
      </c>
      <c r="L5192" s="141" t="str">
        <f>VLOOKUP(Table85[[#This Row],[CustomerID]],Table!H:K,3,0)</f>
        <v>မလှိုင်</v>
      </c>
      <c r="M5192" s="141" t="str">
        <f>VLOOKUP(I5192,Customers[],5,FALSE)</f>
        <v>WholeSales/Contract</v>
      </c>
      <c r="N5192" s="145" t="s">
        <v>10</v>
      </c>
      <c r="O5192" s="37" t="s">
        <v>205</v>
      </c>
      <c r="P5192" s="141" t="str">
        <f>VLOOKUP(O5192,Stock[],2,FALSE)</f>
        <v>ကောင်းကြည် ကော် 25%  (1Ltr )</v>
      </c>
      <c r="Q5192" s="147">
        <f>VLOOKUP(O5192,Stock[],3,FALSE)</f>
        <v>1</v>
      </c>
      <c r="R5192" s="147">
        <f>VLOOKUP(O5192,Stock[],4,FALSE)</f>
        <v>12</v>
      </c>
      <c r="S5192" s="146"/>
      <c r="T5192" s="147">
        <f>(DailySales!$S5192/DailySales!$R5192)+DailySales!$U5192</f>
        <v>20</v>
      </c>
      <c r="U5192" s="146">
        <v>20</v>
      </c>
      <c r="V5192" s="148">
        <f>+DailySales!$T5192*DailySales!$R5192</f>
        <v>240</v>
      </c>
      <c r="W5192" s="148">
        <f>+DailySales!$V5192*DailySales!$Q5192</f>
        <v>240</v>
      </c>
      <c r="X5192" s="148">
        <f>VLOOKUP(O5192,Stock[],6,FALSE)</f>
        <v>1530</v>
      </c>
      <c r="Y5192" s="148">
        <f>+DailySales!$V5192*DailySales!$X5192</f>
        <v>367200</v>
      </c>
      <c r="Z5192" s="146"/>
      <c r="AA5192" s="146"/>
      <c r="AB5192" s="146"/>
      <c r="AC5192" s="146"/>
      <c r="AD5192" s="146"/>
      <c r="AE5192" s="149"/>
      <c r="AF5192" s="150"/>
      <c r="AG5192" s="151"/>
      <c r="AH5192" s="150"/>
      <c r="AI5192" s="151"/>
      <c r="AJ5192" s="150"/>
      <c r="AK5192" s="151"/>
      <c r="AL5192" s="34"/>
      <c r="AM5192" s="39"/>
      <c r="AN519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367200</v>
      </c>
    </row>
    <row r="5193" spans="1:40" ht="19.5" customHeight="1" x14ac:dyDescent="0.25">
      <c r="A5193" s="141">
        <f t="shared" si="1050"/>
        <v>2026</v>
      </c>
      <c r="B5193" s="141">
        <f t="shared" si="1051"/>
        <v>3</v>
      </c>
      <c r="C5193" s="154">
        <v>46088</v>
      </c>
      <c r="D5193" s="142">
        <f t="shared" ca="1" si="1052"/>
        <v>46097</v>
      </c>
      <c r="E5193" s="142" t="str">
        <f t="shared" ca="1" si="1053"/>
        <v>0-Months</v>
      </c>
      <c r="F5193" s="142" t="str">
        <f>VLOOKUP(O5193,Stock[],5,FALSE)</f>
        <v>BE</v>
      </c>
      <c r="G5193" s="33" t="s">
        <v>4180</v>
      </c>
      <c r="H5193" s="144"/>
      <c r="I5193" s="34" t="s">
        <v>2181</v>
      </c>
      <c r="J5193" s="141" t="str">
        <f>VLOOKUP(I5193,Customers[],2,FALSE)</f>
        <v>အကွဲ</v>
      </c>
      <c r="K5193" s="141">
        <f>VLOOKUP(I5193,Customers[],4,FALSE)</f>
        <v>0</v>
      </c>
      <c r="L5193" s="141">
        <f>VLOOKUP(Table85[[#This Row],[CustomerID]],Table!H:K,3,0)</f>
        <v>0</v>
      </c>
      <c r="M5193" s="141">
        <f>VLOOKUP(I5193,Customers[],5,FALSE)</f>
        <v>0</v>
      </c>
      <c r="N5193" s="145" t="s">
        <v>12</v>
      </c>
      <c r="O5193" s="37" t="s">
        <v>202</v>
      </c>
      <c r="P5193" s="141" t="str">
        <f>VLOOKUP(O5193,Stock[],2,FALSE)</f>
        <v>"ဇေ" Vodka 700ml</v>
      </c>
      <c r="Q5193" s="147">
        <f>VLOOKUP(O5193,Stock[],3,FALSE)</f>
        <v>0.7</v>
      </c>
      <c r="R5193" s="147">
        <f>VLOOKUP(O5193,Stock[],4,FALSE)</f>
        <v>12</v>
      </c>
      <c r="S5193" s="146">
        <v>4</v>
      </c>
      <c r="T5193" s="147">
        <f>(DailySales!$S5193/DailySales!$R5193)+DailySales!$U5193</f>
        <v>0.33333333333333331</v>
      </c>
      <c r="U5193" s="146"/>
      <c r="V5193" s="148">
        <f>+DailySales!$T5193*DailySales!$R5193</f>
        <v>4</v>
      </c>
      <c r="W5193" s="148">
        <f>+DailySales!$V5193*DailySales!$Q5193</f>
        <v>2.8</v>
      </c>
      <c r="X5193" s="148">
        <f>VLOOKUP(O5193,Stock[],6,FALSE)</f>
        <v>2020</v>
      </c>
      <c r="Y5193" s="148">
        <f>+DailySales!$V5193*DailySales!$X5193</f>
        <v>8080</v>
      </c>
      <c r="Z5193" s="146"/>
      <c r="AA5193" s="146"/>
      <c r="AB5193" s="146"/>
      <c r="AC5193" s="146"/>
      <c r="AD5193" s="146"/>
      <c r="AE5193" s="149"/>
      <c r="AF5193" s="150">
        <v>46088</v>
      </c>
      <c r="AG5193" s="151">
        <v>8080</v>
      </c>
      <c r="AH5193" s="150"/>
      <c r="AI5193" s="151"/>
      <c r="AJ5193" s="150"/>
      <c r="AK5193" s="151"/>
      <c r="AL5193" s="34"/>
      <c r="AM5193" s="39"/>
      <c r="AN519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194" spans="1:40" ht="19.5" customHeight="1" x14ac:dyDescent="0.25">
      <c r="A5194" s="141">
        <f t="shared" si="1050"/>
        <v>2026</v>
      </c>
      <c r="B5194" s="141">
        <f t="shared" si="1051"/>
        <v>3</v>
      </c>
      <c r="C5194" s="154">
        <v>46088</v>
      </c>
      <c r="D5194" s="142">
        <f t="shared" ca="1" si="1052"/>
        <v>46097</v>
      </c>
      <c r="E5194" s="142" t="str">
        <f t="shared" ca="1" si="1053"/>
        <v>0-Months</v>
      </c>
      <c r="F5194" s="142" t="str">
        <f>VLOOKUP(O5194,Stock[],5,FALSE)</f>
        <v>BE</v>
      </c>
      <c r="G5194" s="33" t="s">
        <v>4181</v>
      </c>
      <c r="H5194" s="144"/>
      <c r="I5194" s="34" t="s">
        <v>1754</v>
      </c>
      <c r="J5194" s="141" t="str">
        <f>VLOOKUP(I5194,Customers[],2,FALSE)</f>
        <v>စစ်ဆေးရေးဂိတ်လက်ဆောင်</v>
      </c>
      <c r="K5194" s="141">
        <f>VLOOKUP(I5194,Customers[],4,FALSE)</f>
        <v>0</v>
      </c>
      <c r="L5194" s="141">
        <f>VLOOKUP(Table85[[#This Row],[CustomerID]],Table!H:K,3,0)</f>
        <v>0</v>
      </c>
      <c r="M5194" s="141">
        <f>VLOOKUP(I5194,Customers[],5,FALSE)</f>
        <v>0</v>
      </c>
      <c r="N5194" s="145" t="s">
        <v>1751</v>
      </c>
      <c r="O5194" s="37" t="s">
        <v>217</v>
      </c>
      <c r="P5194" s="141" t="str">
        <f>VLOOKUP(O5194,Stock[],2,FALSE)</f>
        <v>လိမ္မော်ဖြူ</v>
      </c>
      <c r="Q5194" s="147">
        <f>VLOOKUP(O5194,Stock[],3,FALSE)</f>
        <v>0.64</v>
      </c>
      <c r="R5194" s="147">
        <f>VLOOKUP(O5194,Stock[],4,FALSE)</f>
        <v>24</v>
      </c>
      <c r="S5194" s="146">
        <v>14</v>
      </c>
      <c r="T5194" s="147">
        <f>(DailySales!$S5194/DailySales!$R5194)+DailySales!$U5194</f>
        <v>0.58333333333333337</v>
      </c>
      <c r="U5194" s="146"/>
      <c r="V5194" s="148">
        <f>+DailySales!$T5194*DailySales!$R5194</f>
        <v>14</v>
      </c>
      <c r="W5194" s="148">
        <f>+DailySales!$V5194*DailySales!$Q5194</f>
        <v>8.9600000000000009</v>
      </c>
      <c r="X5194" s="148">
        <f>VLOOKUP(O5194,Stock[],6,FALSE)</f>
        <v>1330</v>
      </c>
      <c r="Y5194" s="148">
        <f>+DailySales!$V5194*DailySales!$X5194</f>
        <v>18620</v>
      </c>
      <c r="Z5194" s="146"/>
      <c r="AA5194" s="146"/>
      <c r="AB5194" s="146"/>
      <c r="AC5194" s="146"/>
      <c r="AD5194" s="146"/>
      <c r="AE5194" s="149"/>
      <c r="AF5194" s="150">
        <v>46088</v>
      </c>
      <c r="AG5194" s="151">
        <v>18620</v>
      </c>
      <c r="AH5194" s="150"/>
      <c r="AI5194" s="151"/>
      <c r="AJ5194" s="150"/>
      <c r="AK5194" s="151"/>
      <c r="AL5194" s="34"/>
      <c r="AM5194" s="39"/>
      <c r="AN519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195" spans="1:40" ht="19.5" customHeight="1" x14ac:dyDescent="0.25">
      <c r="A5195" s="141">
        <f t="shared" si="1050"/>
        <v>2026</v>
      </c>
      <c r="B5195" s="141">
        <f t="shared" si="1051"/>
        <v>3</v>
      </c>
      <c r="C5195" s="154">
        <v>46088</v>
      </c>
      <c r="D5195" s="142">
        <f t="shared" ca="1" si="1052"/>
        <v>46097</v>
      </c>
      <c r="E5195" s="142" t="str">
        <f t="shared" ca="1" si="1053"/>
        <v>0-Months</v>
      </c>
      <c r="F5195" s="142" t="str">
        <f>VLOOKUP(O5195,Stock[],5,FALSE)</f>
        <v>BE</v>
      </c>
      <c r="G5195" s="33" t="s">
        <v>4182</v>
      </c>
      <c r="H5195" s="144"/>
      <c r="I5195" s="34" t="s">
        <v>200</v>
      </c>
      <c r="J5195" s="141" t="str">
        <f>VLOOKUP(I5195,Customers[],2,FALSE)</f>
        <v>ဦးအောင်မိုး</v>
      </c>
      <c r="K5195" s="141" t="str">
        <f>VLOOKUP(I5195,Customers[],4,FALSE)</f>
        <v>Yamethin</v>
      </c>
      <c r="L5195" s="141" t="str">
        <f>VLOOKUP(Table85[[#This Row],[CustomerID]],Table!H:K,3,0)</f>
        <v>ရမည်းသင်း</v>
      </c>
      <c r="M5195" s="141" t="str">
        <f>VLOOKUP(I5195,Customers[],5,FALSE)</f>
        <v>WholeSales</v>
      </c>
      <c r="N5195" s="145" t="s">
        <v>10</v>
      </c>
      <c r="O5195" s="37" t="s">
        <v>220</v>
      </c>
      <c r="P5195" s="141" t="str">
        <f>VLOOKUP(O5195,Stock[],2,FALSE)</f>
        <v>မြန်မာရှောက်ပျား</v>
      </c>
      <c r="Q5195" s="147">
        <f>VLOOKUP(O5195,Stock[],3,FALSE)</f>
        <v>0.64</v>
      </c>
      <c r="R5195" s="147">
        <f>VLOOKUP(O5195,Stock[],4,FALSE)</f>
        <v>14</v>
      </c>
      <c r="S5195" s="146"/>
      <c r="T5195" s="147">
        <f>(DailySales!$S5195/DailySales!$R5195)+DailySales!$U5195</f>
        <v>150</v>
      </c>
      <c r="U5195" s="146">
        <v>150</v>
      </c>
      <c r="V5195" s="148">
        <f>+DailySales!$T5195*DailySales!$R5195</f>
        <v>2100</v>
      </c>
      <c r="W5195" s="148">
        <f>+DailySales!$V5195*DailySales!$Q5195</f>
        <v>1344</v>
      </c>
      <c r="X5195" s="148">
        <f>VLOOKUP(O5195,Stock[],6,FALSE)</f>
        <v>1370</v>
      </c>
      <c r="Y5195" s="148">
        <f>+DailySales!$V5195*DailySales!$X5195</f>
        <v>2877000</v>
      </c>
      <c r="Z5195" s="146"/>
      <c r="AA5195" s="146"/>
      <c r="AB5195" s="146"/>
      <c r="AC5195" s="146"/>
      <c r="AD5195" s="146"/>
      <c r="AE5195" s="149"/>
      <c r="AF5195" s="150"/>
      <c r="AG5195" s="151"/>
      <c r="AH5195" s="150"/>
      <c r="AI5195" s="151"/>
      <c r="AJ5195" s="150"/>
      <c r="AK5195" s="151"/>
      <c r="AL5195" s="34"/>
      <c r="AM5195" s="39"/>
      <c r="AN519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2877000</v>
      </c>
    </row>
    <row r="5196" spans="1:40" ht="19.5" customHeight="1" x14ac:dyDescent="0.25">
      <c r="A5196" s="141">
        <f t="shared" si="1050"/>
        <v>2026</v>
      </c>
      <c r="B5196" s="141">
        <f t="shared" si="1051"/>
        <v>3</v>
      </c>
      <c r="C5196" s="154">
        <v>46088</v>
      </c>
      <c r="D5196" s="142">
        <f t="shared" ca="1" si="1052"/>
        <v>46097</v>
      </c>
      <c r="E5196" s="142" t="str">
        <f t="shared" ca="1" si="1053"/>
        <v>0-Months</v>
      </c>
      <c r="F5196" s="142" t="str">
        <f>VLOOKUP(O5196,Stock[],5,FALSE)</f>
        <v>BE</v>
      </c>
      <c r="G5196" s="33" t="s">
        <v>4182</v>
      </c>
      <c r="H5196" s="144"/>
      <c r="I5196" s="34" t="s">
        <v>200</v>
      </c>
      <c r="J5196" s="141" t="str">
        <f>VLOOKUP(I5196,Customers[],2,FALSE)</f>
        <v>ဦးအောင်မိုး</v>
      </c>
      <c r="K5196" s="141" t="str">
        <f>VLOOKUP(I5196,Customers[],4,FALSE)</f>
        <v>Yamethin</v>
      </c>
      <c r="L5196" s="141" t="str">
        <f>VLOOKUP(Table85[[#This Row],[CustomerID]],Table!H:K,3,0)</f>
        <v>ရမည်းသင်း</v>
      </c>
      <c r="M5196" s="141" t="str">
        <f>VLOOKUP(I5196,Customers[],5,FALSE)</f>
        <v>WholeSales</v>
      </c>
      <c r="N5196" s="145" t="s">
        <v>10</v>
      </c>
      <c r="O5196" s="37" t="s">
        <v>2120</v>
      </c>
      <c r="P5196" s="141" t="str">
        <f>VLOOKUP(O5196,Stock[],2,FALSE)</f>
        <v>ဇေ အရက်သန့်</v>
      </c>
      <c r="Q5196" s="147">
        <f>VLOOKUP(O5196,Stock[],3,FALSE)</f>
        <v>0.64</v>
      </c>
      <c r="R5196" s="147">
        <f>VLOOKUP(O5196,Stock[],4,FALSE)</f>
        <v>14</v>
      </c>
      <c r="S5196" s="146"/>
      <c r="T5196" s="147">
        <f>(DailySales!$S5196/DailySales!$R5196)+DailySales!$U5196</f>
        <v>150</v>
      </c>
      <c r="U5196" s="146">
        <v>150</v>
      </c>
      <c r="V5196" s="148">
        <f>+DailySales!$T5196*DailySales!$R5196</f>
        <v>2100</v>
      </c>
      <c r="W5196" s="148">
        <f>+DailySales!$V5196*DailySales!$Q5196</f>
        <v>1344</v>
      </c>
      <c r="X5196" s="148">
        <f>VLOOKUP(O5196,Stock[],6,FALSE)</f>
        <v>1380</v>
      </c>
      <c r="Y5196" s="148">
        <f>+DailySales!$V5196*DailySales!$X5196</f>
        <v>2898000</v>
      </c>
      <c r="Z5196" s="146"/>
      <c r="AA5196" s="146"/>
      <c r="AB5196" s="146"/>
      <c r="AC5196" s="146"/>
      <c r="AD5196" s="146"/>
      <c r="AE5196" s="149"/>
      <c r="AF5196" s="150"/>
      <c r="AG5196" s="151"/>
      <c r="AH5196" s="150"/>
      <c r="AI5196" s="151"/>
      <c r="AJ5196" s="150"/>
      <c r="AK5196" s="151"/>
      <c r="AL5196" s="34"/>
      <c r="AM5196" s="39"/>
      <c r="AN519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2898000</v>
      </c>
    </row>
    <row r="5197" spans="1:40" ht="19.5" customHeight="1" x14ac:dyDescent="0.25">
      <c r="A5197" s="141">
        <f t="shared" si="1050"/>
        <v>2026</v>
      </c>
      <c r="B5197" s="141">
        <f t="shared" si="1051"/>
        <v>3</v>
      </c>
      <c r="C5197" s="154">
        <v>46088</v>
      </c>
      <c r="D5197" s="142">
        <f t="shared" ca="1" si="1052"/>
        <v>46097</v>
      </c>
      <c r="E5197" s="142" t="str">
        <f t="shared" ca="1" si="1053"/>
        <v>0-Months</v>
      </c>
      <c r="F5197" s="142" t="str">
        <f>VLOOKUP(O5197,Stock[],5,FALSE)</f>
        <v>BE</v>
      </c>
      <c r="G5197" s="33" t="s">
        <v>4183</v>
      </c>
      <c r="H5197" s="144"/>
      <c r="I5197" s="34" t="s">
        <v>2181</v>
      </c>
      <c r="J5197" s="141" t="str">
        <f>VLOOKUP(I5197,Customers[],2,FALSE)</f>
        <v>အကွဲ</v>
      </c>
      <c r="K5197" s="141">
        <f>VLOOKUP(I5197,Customers[],4,FALSE)</f>
        <v>0</v>
      </c>
      <c r="L5197" s="141">
        <f>VLOOKUP(Table85[[#This Row],[CustomerID]],Table!H:K,3,0)</f>
        <v>0</v>
      </c>
      <c r="M5197" s="141">
        <f>VLOOKUP(I5197,Customers[],5,FALSE)</f>
        <v>0</v>
      </c>
      <c r="N5197" s="145" t="s">
        <v>12</v>
      </c>
      <c r="O5197" s="37" t="s">
        <v>220</v>
      </c>
      <c r="P5197" s="141" t="str">
        <f>VLOOKUP(O5197,Stock[],2,FALSE)</f>
        <v>မြန်မာရှောက်ပျား</v>
      </c>
      <c r="Q5197" s="147">
        <f>VLOOKUP(O5197,Stock[],3,FALSE)</f>
        <v>0.64</v>
      </c>
      <c r="R5197" s="147">
        <f>VLOOKUP(O5197,Stock[],4,FALSE)</f>
        <v>14</v>
      </c>
      <c r="S5197" s="146">
        <v>3</v>
      </c>
      <c r="T5197" s="147">
        <f>(DailySales!$S5197/DailySales!$R5197)+DailySales!$U5197</f>
        <v>0.21428571428571427</v>
      </c>
      <c r="U5197" s="146"/>
      <c r="V5197" s="148">
        <f>+DailySales!$T5197*DailySales!$R5197</f>
        <v>3</v>
      </c>
      <c r="W5197" s="148">
        <f>+DailySales!$V5197*DailySales!$Q5197</f>
        <v>1.92</v>
      </c>
      <c r="X5197" s="148">
        <f>VLOOKUP(O5197,Stock[],6,FALSE)</f>
        <v>1370</v>
      </c>
      <c r="Y5197" s="148">
        <f>+DailySales!$V5197*DailySales!$X5197</f>
        <v>4110</v>
      </c>
      <c r="Z5197" s="146"/>
      <c r="AA5197" s="146"/>
      <c r="AB5197" s="146"/>
      <c r="AC5197" s="146"/>
      <c r="AD5197" s="146"/>
      <c r="AE5197" s="149"/>
      <c r="AF5197" s="150">
        <v>46088</v>
      </c>
      <c r="AG5197" s="151">
        <v>4110</v>
      </c>
      <c r="AH5197" s="150"/>
      <c r="AI5197" s="151"/>
      <c r="AJ5197" s="150"/>
      <c r="AK5197" s="151"/>
      <c r="AL5197" s="34"/>
      <c r="AM5197" s="39"/>
      <c r="AN519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198" spans="1:40" ht="19.5" customHeight="1" x14ac:dyDescent="0.25">
      <c r="A5198" s="141">
        <f t="shared" si="1050"/>
        <v>2026</v>
      </c>
      <c r="B5198" s="141">
        <f t="shared" si="1051"/>
        <v>3</v>
      </c>
      <c r="C5198" s="154">
        <v>46088</v>
      </c>
      <c r="D5198" s="142">
        <f t="shared" ca="1" si="1052"/>
        <v>46097</v>
      </c>
      <c r="E5198" s="142" t="str">
        <f t="shared" ca="1" si="1053"/>
        <v>0-Months</v>
      </c>
      <c r="F5198" s="142" t="str">
        <f>VLOOKUP(O5198,Stock[],5,FALSE)</f>
        <v>BE</v>
      </c>
      <c r="G5198" s="33" t="s">
        <v>4183</v>
      </c>
      <c r="H5198" s="144"/>
      <c r="I5198" s="34" t="s">
        <v>2181</v>
      </c>
      <c r="J5198" s="141" t="str">
        <f>VLOOKUP(I5198,Customers[],2,FALSE)</f>
        <v>အကွဲ</v>
      </c>
      <c r="K5198" s="141">
        <f>VLOOKUP(I5198,Customers[],4,FALSE)</f>
        <v>0</v>
      </c>
      <c r="L5198" s="141">
        <f>VLOOKUP(Table85[[#This Row],[CustomerID]],Table!H:K,3,0)</f>
        <v>0</v>
      </c>
      <c r="M5198" s="141">
        <f>VLOOKUP(I5198,Customers[],5,FALSE)</f>
        <v>0</v>
      </c>
      <c r="N5198" s="145" t="s">
        <v>12</v>
      </c>
      <c r="O5198" s="37" t="s">
        <v>214</v>
      </c>
      <c r="P5198" s="141" t="str">
        <f>VLOOKUP(O5198,Stock[],2,FALSE)</f>
        <v>ကောင်းကြည်</v>
      </c>
      <c r="Q5198" s="147">
        <f>VLOOKUP(O5198,Stock[],3,FALSE)</f>
        <v>0.64</v>
      </c>
      <c r="R5198" s="147">
        <f>VLOOKUP(O5198,Stock[],4,FALSE)</f>
        <v>14</v>
      </c>
      <c r="S5198" s="146">
        <v>2</v>
      </c>
      <c r="T5198" s="147">
        <f>(DailySales!$S5198/DailySales!$R5198)+DailySales!$U5198</f>
        <v>0.14285714285714285</v>
      </c>
      <c r="U5198" s="146"/>
      <c r="V5198" s="148">
        <f>+DailySales!$T5198*DailySales!$R5198</f>
        <v>2</v>
      </c>
      <c r="W5198" s="148">
        <f>+DailySales!$V5198*DailySales!$Q5198</f>
        <v>1.28</v>
      </c>
      <c r="X5198" s="148">
        <f>VLOOKUP(O5198,Stock[],6,FALSE)</f>
        <v>1330</v>
      </c>
      <c r="Y5198" s="148">
        <f>+DailySales!$V5198*DailySales!$X5198</f>
        <v>2660</v>
      </c>
      <c r="Z5198" s="146"/>
      <c r="AA5198" s="146"/>
      <c r="AB5198" s="146"/>
      <c r="AC5198" s="146"/>
      <c r="AD5198" s="146"/>
      <c r="AE5198" s="149"/>
      <c r="AF5198" s="150">
        <v>46088</v>
      </c>
      <c r="AG5198" s="151">
        <v>2660</v>
      </c>
      <c r="AH5198" s="150"/>
      <c r="AI5198" s="151"/>
      <c r="AJ5198" s="150"/>
      <c r="AK5198" s="151"/>
      <c r="AL5198" s="34"/>
      <c r="AM5198" s="39"/>
      <c r="AN519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199" spans="1:40" ht="19.5" customHeight="1" x14ac:dyDescent="0.25">
      <c r="A5199" s="141">
        <f t="shared" ref="A5199:A5204" si="1054">YEAR(C5199)</f>
        <v>2026</v>
      </c>
      <c r="B5199" s="141">
        <f t="shared" ref="B5199:B5204" si="1055">MONTH(C5199)</f>
        <v>3</v>
      </c>
      <c r="C5199" s="154">
        <v>46088</v>
      </c>
      <c r="D5199" s="142">
        <f t="shared" ref="D5199:D5204" ca="1" si="1056">TODAY()</f>
        <v>46097</v>
      </c>
      <c r="E5199" s="142" t="str">
        <f t="shared" ref="E5199:E5204" ca="1" si="1057">DATEDIF(C5199,D5199,"M")&amp;"-Months"</f>
        <v>0-Months</v>
      </c>
      <c r="F5199" s="142" t="str">
        <f>VLOOKUP(O5199,Stock[],5,FALSE)</f>
        <v>BE</v>
      </c>
      <c r="G5199" s="33" t="s">
        <v>4183</v>
      </c>
      <c r="H5199" s="144"/>
      <c r="I5199" s="34" t="s">
        <v>2181</v>
      </c>
      <c r="J5199" s="141" t="str">
        <f>VLOOKUP(I5199,Customers[],2,FALSE)</f>
        <v>အကွဲ</v>
      </c>
      <c r="K5199" s="141">
        <f>VLOOKUP(I5199,Customers[],4,FALSE)</f>
        <v>0</v>
      </c>
      <c r="L5199" s="141">
        <f>VLOOKUP(Table85[[#This Row],[CustomerID]],Table!H:K,3,0)</f>
        <v>0</v>
      </c>
      <c r="M5199" s="141">
        <f>VLOOKUP(I5199,Customers[],5,FALSE)</f>
        <v>0</v>
      </c>
      <c r="N5199" s="145" t="s">
        <v>12</v>
      </c>
      <c r="O5199" s="37" t="s">
        <v>1395</v>
      </c>
      <c r="P5199" s="141" t="str">
        <f>VLOOKUP(O5199,Stock[],2,FALSE)</f>
        <v>ရွှေမင်းသားမန်ကျည်းခေါင်ရည်</v>
      </c>
      <c r="Q5199" s="147">
        <f>VLOOKUP(O5199,Stock[],3,FALSE)</f>
        <v>0.64</v>
      </c>
      <c r="R5199" s="147">
        <f>VLOOKUP(O5199,Stock[],4,FALSE)</f>
        <v>14</v>
      </c>
      <c r="S5199" s="146">
        <v>4</v>
      </c>
      <c r="T5199" s="147">
        <f>(DailySales!$S5199/DailySales!$R5199)+DailySales!$U5199</f>
        <v>0.2857142857142857</v>
      </c>
      <c r="U5199" s="146"/>
      <c r="V5199" s="148">
        <f>+DailySales!$T5199*DailySales!$R5199</f>
        <v>4</v>
      </c>
      <c r="W5199" s="148">
        <f>+DailySales!$V5199*DailySales!$Q5199</f>
        <v>2.56</v>
      </c>
      <c r="X5199" s="148">
        <f>VLOOKUP(O5199,Stock[],6,FALSE)</f>
        <v>830</v>
      </c>
      <c r="Y5199" s="148">
        <f>+DailySales!$V5199*DailySales!$X5199</f>
        <v>3320</v>
      </c>
      <c r="Z5199" s="146"/>
      <c r="AA5199" s="146"/>
      <c r="AB5199" s="146"/>
      <c r="AC5199" s="146"/>
      <c r="AD5199" s="146"/>
      <c r="AE5199" s="149"/>
      <c r="AF5199" s="150">
        <v>46088</v>
      </c>
      <c r="AG5199" s="151">
        <v>3320</v>
      </c>
      <c r="AH5199" s="150"/>
      <c r="AI5199" s="151"/>
      <c r="AJ5199" s="150"/>
      <c r="AK5199" s="151"/>
      <c r="AL5199" s="34"/>
      <c r="AM5199" s="39"/>
      <c r="AN519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00" spans="1:40" ht="19.5" customHeight="1" x14ac:dyDescent="0.25">
      <c r="A5200" s="141">
        <f t="shared" si="1054"/>
        <v>2026</v>
      </c>
      <c r="B5200" s="141">
        <f t="shared" si="1055"/>
        <v>3</v>
      </c>
      <c r="C5200" s="154">
        <v>46088</v>
      </c>
      <c r="D5200" s="142">
        <f t="shared" ca="1" si="1056"/>
        <v>46097</v>
      </c>
      <c r="E5200" s="142" t="str">
        <f t="shared" ca="1" si="1057"/>
        <v>0-Months</v>
      </c>
      <c r="F5200" s="142" t="str">
        <f>VLOOKUP(O5200,Stock[],5,FALSE)</f>
        <v>BE</v>
      </c>
      <c r="G5200" s="33" t="s">
        <v>4184</v>
      </c>
      <c r="H5200" s="144"/>
      <c r="I5200" s="34" t="s">
        <v>233</v>
      </c>
      <c r="J5200" s="141" t="str">
        <f>VLOOKUP(I5200,Customers[],2,FALSE)</f>
        <v>ဦးဝင်းနိုင်</v>
      </c>
      <c r="K5200" s="141" t="str">
        <f>VLOOKUP(I5200,Customers[],4,FALSE)</f>
        <v>Wandwin</v>
      </c>
      <c r="L5200" s="141" t="str">
        <f>VLOOKUP(Table85[[#This Row],[CustomerID]],Table!H:K,3,0)</f>
        <v>လျှော်ပင်</v>
      </c>
      <c r="M5200" s="141" t="str">
        <f>VLOOKUP(I5200,Customers[],5,FALSE)</f>
        <v>WholeSales/Contract</v>
      </c>
      <c r="N5200" s="145" t="s">
        <v>10</v>
      </c>
      <c r="O5200" s="37" t="s">
        <v>220</v>
      </c>
      <c r="P5200" s="141" t="str">
        <f>VLOOKUP(O5200,Stock[],2,FALSE)</f>
        <v>မြန်မာရှောက်ပျား</v>
      </c>
      <c r="Q5200" s="147">
        <f>VLOOKUP(O5200,Stock[],3,FALSE)</f>
        <v>0.64</v>
      </c>
      <c r="R5200" s="147">
        <f>VLOOKUP(O5200,Stock[],4,FALSE)</f>
        <v>14</v>
      </c>
      <c r="S5200" s="146"/>
      <c r="T5200" s="147">
        <f>(DailySales!$S5200/DailySales!$R5200)+DailySales!$U5200</f>
        <v>100</v>
      </c>
      <c r="U5200" s="146">
        <v>100</v>
      </c>
      <c r="V5200" s="148">
        <f>+DailySales!$T5200*DailySales!$R5200</f>
        <v>1400</v>
      </c>
      <c r="W5200" s="148">
        <f>+DailySales!$V5200*DailySales!$Q5200</f>
        <v>896</v>
      </c>
      <c r="X5200" s="148">
        <f>VLOOKUP(O5200,Stock[],6,FALSE)</f>
        <v>1370</v>
      </c>
      <c r="Y5200" s="148">
        <f>+DailySales!$V5200*DailySales!$X5200</f>
        <v>1918000</v>
      </c>
      <c r="Z5200" s="146"/>
      <c r="AA5200" s="146"/>
      <c r="AB5200" s="146"/>
      <c r="AC5200" s="146"/>
      <c r="AD5200" s="146"/>
      <c r="AE5200" s="149"/>
      <c r="AF5200" s="150"/>
      <c r="AG5200" s="151"/>
      <c r="AH5200" s="150"/>
      <c r="AI5200" s="151"/>
      <c r="AJ5200" s="150"/>
      <c r="AK5200" s="151"/>
      <c r="AL5200" s="34"/>
      <c r="AM5200" s="39"/>
      <c r="AN520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1918000</v>
      </c>
    </row>
    <row r="5201" spans="1:40" ht="19.5" customHeight="1" x14ac:dyDescent="0.25">
      <c r="A5201" s="141">
        <f t="shared" si="1054"/>
        <v>2026</v>
      </c>
      <c r="B5201" s="141">
        <f t="shared" si="1055"/>
        <v>3</v>
      </c>
      <c r="C5201" s="154">
        <v>46088</v>
      </c>
      <c r="D5201" s="142">
        <f t="shared" ca="1" si="1056"/>
        <v>46097</v>
      </c>
      <c r="E5201" s="142" t="str">
        <f t="shared" ca="1" si="1057"/>
        <v>0-Months</v>
      </c>
      <c r="F5201" s="142" t="str">
        <f>VLOOKUP(O5201,Stock[],5,FALSE)</f>
        <v>BE</v>
      </c>
      <c r="G5201" s="33" t="s">
        <v>4184</v>
      </c>
      <c r="H5201" s="144"/>
      <c r="I5201" s="34" t="s">
        <v>233</v>
      </c>
      <c r="J5201" s="141" t="str">
        <f>VLOOKUP(I5201,Customers[],2,FALSE)</f>
        <v>ဦးဝင်းနိုင်</v>
      </c>
      <c r="K5201" s="141" t="str">
        <f>VLOOKUP(I5201,Customers[],4,FALSE)</f>
        <v>Wandwin</v>
      </c>
      <c r="L5201" s="141" t="str">
        <f>VLOOKUP(Table85[[#This Row],[CustomerID]],Table!H:K,3,0)</f>
        <v>လျှော်ပင်</v>
      </c>
      <c r="M5201" s="141" t="str">
        <f>VLOOKUP(I5201,Customers[],5,FALSE)</f>
        <v>WholeSales/Contract</v>
      </c>
      <c r="N5201" s="145" t="s">
        <v>10</v>
      </c>
      <c r="O5201" s="37" t="s">
        <v>2120</v>
      </c>
      <c r="P5201" s="141" t="str">
        <f>VLOOKUP(O5201,Stock[],2,FALSE)</f>
        <v>ဇေ အရက်သန့်</v>
      </c>
      <c r="Q5201" s="147">
        <f>VLOOKUP(O5201,Stock[],3,FALSE)</f>
        <v>0.64</v>
      </c>
      <c r="R5201" s="147">
        <f>VLOOKUP(O5201,Stock[],4,FALSE)</f>
        <v>14</v>
      </c>
      <c r="S5201" s="146"/>
      <c r="T5201" s="147">
        <f>(DailySales!$S5201/DailySales!$R5201)+DailySales!$U5201</f>
        <v>100</v>
      </c>
      <c r="U5201" s="146">
        <v>100</v>
      </c>
      <c r="V5201" s="148">
        <f>+DailySales!$T5201*DailySales!$R5201</f>
        <v>1400</v>
      </c>
      <c r="W5201" s="148">
        <f>+DailySales!$V5201*DailySales!$Q5201</f>
        <v>896</v>
      </c>
      <c r="X5201" s="148">
        <f>VLOOKUP(O5201,Stock[],6,FALSE)</f>
        <v>1380</v>
      </c>
      <c r="Y5201" s="148">
        <f>+DailySales!$V5201*DailySales!$X5201</f>
        <v>1932000</v>
      </c>
      <c r="Z5201" s="146"/>
      <c r="AA5201" s="146"/>
      <c r="AB5201" s="146"/>
      <c r="AC5201" s="146"/>
      <c r="AD5201" s="146"/>
      <c r="AE5201" s="149"/>
      <c r="AF5201" s="150"/>
      <c r="AG5201" s="151"/>
      <c r="AH5201" s="150"/>
      <c r="AI5201" s="151"/>
      <c r="AJ5201" s="150"/>
      <c r="AK5201" s="151"/>
      <c r="AL5201" s="34"/>
      <c r="AM5201" s="39"/>
      <c r="AN520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1932000</v>
      </c>
    </row>
    <row r="5202" spans="1:40" ht="19.5" customHeight="1" x14ac:dyDescent="0.25">
      <c r="A5202" s="141">
        <f t="shared" si="1054"/>
        <v>2026</v>
      </c>
      <c r="B5202" s="141">
        <f t="shared" si="1055"/>
        <v>3</v>
      </c>
      <c r="C5202" s="154">
        <v>46088</v>
      </c>
      <c r="D5202" s="142">
        <f t="shared" ca="1" si="1056"/>
        <v>46097</v>
      </c>
      <c r="E5202" s="142" t="str">
        <f t="shared" ca="1" si="1057"/>
        <v>0-Months</v>
      </c>
      <c r="F5202" s="142" t="str">
        <f>VLOOKUP(O5202,Stock[],5,FALSE)</f>
        <v>BE</v>
      </c>
      <c r="G5202" s="33" t="s">
        <v>4185</v>
      </c>
      <c r="H5202" s="144"/>
      <c r="I5202" s="34" t="s">
        <v>227</v>
      </c>
      <c r="J5202" s="141" t="str">
        <f>VLOOKUP(I5202,Customers[],2,FALSE)</f>
        <v>Summer-2</v>
      </c>
      <c r="K5202" s="141" t="str">
        <f>VLOOKUP(I5202,Customers[],4,FALSE)</f>
        <v>Meiktila</v>
      </c>
      <c r="L5202" s="141" t="str">
        <f>VLOOKUP(Table85[[#This Row],[CustomerID]],Table!H:K,3,0)</f>
        <v>မိတ္ထီလာ</v>
      </c>
      <c r="M5202" s="141" t="str">
        <f>VLOOKUP(I5202,Customers[],5,FALSE)</f>
        <v>WholeSales</v>
      </c>
      <c r="N5202" s="145" t="s">
        <v>10</v>
      </c>
      <c r="O5202" s="37" t="s">
        <v>217</v>
      </c>
      <c r="P5202" s="141" t="str">
        <f>VLOOKUP(O5202,Stock[],2,FALSE)</f>
        <v>လိမ္မော်ဖြူ</v>
      </c>
      <c r="Q5202" s="147">
        <f>VLOOKUP(O5202,Stock[],3,FALSE)</f>
        <v>0.64</v>
      </c>
      <c r="R5202" s="147">
        <f>VLOOKUP(O5202,Stock[],4,FALSE)</f>
        <v>24</v>
      </c>
      <c r="S5202" s="146"/>
      <c r="T5202" s="147">
        <f>(DailySales!$S5202/DailySales!$R5202)+DailySales!$U5202</f>
        <v>45</v>
      </c>
      <c r="U5202" s="146">
        <v>45</v>
      </c>
      <c r="V5202" s="148">
        <f>+DailySales!$T5202*DailySales!$R5202</f>
        <v>1080</v>
      </c>
      <c r="W5202" s="148">
        <f>+DailySales!$V5202*DailySales!$Q5202</f>
        <v>691.2</v>
      </c>
      <c r="X5202" s="148">
        <f>VLOOKUP(O5202,Stock[],6,FALSE)</f>
        <v>1330</v>
      </c>
      <c r="Y5202" s="148">
        <f>+DailySales!$V5202*DailySales!$X5202</f>
        <v>1436400</v>
      </c>
      <c r="Z5202" s="146"/>
      <c r="AA5202" s="146"/>
      <c r="AB5202" s="146"/>
      <c r="AC5202" s="146"/>
      <c r="AD5202" s="146"/>
      <c r="AE5202" s="149"/>
      <c r="AF5202" s="150"/>
      <c r="AG5202" s="151"/>
      <c r="AH5202" s="150"/>
      <c r="AI5202" s="151"/>
      <c r="AJ5202" s="150"/>
      <c r="AK5202" s="151"/>
      <c r="AL5202" s="34"/>
      <c r="AM5202" s="39"/>
      <c r="AN520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1436400</v>
      </c>
    </row>
    <row r="5203" spans="1:40" ht="19.5" customHeight="1" x14ac:dyDescent="0.25">
      <c r="A5203" s="141">
        <f t="shared" si="1054"/>
        <v>2026</v>
      </c>
      <c r="B5203" s="141">
        <f t="shared" si="1055"/>
        <v>3</v>
      </c>
      <c r="C5203" s="154">
        <v>46088</v>
      </c>
      <c r="D5203" s="142">
        <f t="shared" ca="1" si="1056"/>
        <v>46097</v>
      </c>
      <c r="E5203" s="142" t="str">
        <f t="shared" ca="1" si="1057"/>
        <v>0-Months</v>
      </c>
      <c r="F5203" s="142" t="str">
        <f>VLOOKUP(O5203,Stock[],5,FALSE)</f>
        <v>BE</v>
      </c>
      <c r="G5203" s="33" t="s">
        <v>4186</v>
      </c>
      <c r="H5203" s="144"/>
      <c r="I5203" s="34" t="s">
        <v>227</v>
      </c>
      <c r="J5203" s="141" t="str">
        <f>VLOOKUP(I5203,Customers[],2,FALSE)</f>
        <v>Summer-2</v>
      </c>
      <c r="K5203" s="141" t="str">
        <f>VLOOKUP(I5203,Customers[],4,FALSE)</f>
        <v>Meiktila</v>
      </c>
      <c r="L5203" s="141" t="str">
        <f>VLOOKUP(Table85[[#This Row],[CustomerID]],Table!H:K,3,0)</f>
        <v>မိတ္ထီလာ</v>
      </c>
      <c r="M5203" s="141" t="str">
        <f>VLOOKUP(I5203,Customers[],5,FALSE)</f>
        <v>WholeSales</v>
      </c>
      <c r="N5203" s="145" t="s">
        <v>10</v>
      </c>
      <c r="O5203" s="37" t="s">
        <v>216</v>
      </c>
      <c r="P5203" s="141" t="str">
        <f>VLOOKUP(O5203,Stock[],2,FALSE)</f>
        <v>ဒဂုံအရက်သန့်</v>
      </c>
      <c r="Q5203" s="147">
        <f>VLOOKUP(O5203,Stock[],3,FALSE)</f>
        <v>0.64</v>
      </c>
      <c r="R5203" s="147">
        <f>VLOOKUP(O5203,Stock[],4,FALSE)</f>
        <v>14</v>
      </c>
      <c r="S5203" s="146"/>
      <c r="T5203" s="147">
        <f>(DailySales!$S5203/DailySales!$R5203)+DailySales!$U5203</f>
        <v>10</v>
      </c>
      <c r="U5203" s="146">
        <v>10</v>
      </c>
      <c r="V5203" s="148">
        <f>+DailySales!$T5203*DailySales!$R5203</f>
        <v>140</v>
      </c>
      <c r="W5203" s="148">
        <f>+DailySales!$V5203*DailySales!$Q5203</f>
        <v>89.600000000000009</v>
      </c>
      <c r="X5203" s="148">
        <f>VLOOKUP(O5203,Stock[],6,FALSE)</f>
        <v>1330</v>
      </c>
      <c r="Y5203" s="148">
        <f>+DailySales!$V5203*DailySales!$X5203</f>
        <v>186200</v>
      </c>
      <c r="Z5203" s="146"/>
      <c r="AA5203" s="146"/>
      <c r="AB5203" s="146"/>
      <c r="AC5203" s="146"/>
      <c r="AD5203" s="146"/>
      <c r="AE5203" s="149"/>
      <c r="AF5203" s="150"/>
      <c r="AG5203" s="151"/>
      <c r="AH5203" s="150"/>
      <c r="AI5203" s="151"/>
      <c r="AJ5203" s="150"/>
      <c r="AK5203" s="151"/>
      <c r="AL5203" s="34"/>
      <c r="AM5203" s="39"/>
      <c r="AN520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5204" spans="1:40" ht="19.5" customHeight="1" x14ac:dyDescent="0.25">
      <c r="A5204" s="141">
        <f t="shared" si="1054"/>
        <v>2026</v>
      </c>
      <c r="B5204" s="141">
        <f t="shared" si="1055"/>
        <v>3</v>
      </c>
      <c r="C5204" s="154">
        <v>46088</v>
      </c>
      <c r="D5204" s="142">
        <f t="shared" ca="1" si="1056"/>
        <v>46097</v>
      </c>
      <c r="E5204" s="142" t="str">
        <f t="shared" ca="1" si="1057"/>
        <v>0-Months</v>
      </c>
      <c r="F5204" s="142" t="str">
        <f>VLOOKUP(O5204,Stock[],5,FALSE)</f>
        <v>BE</v>
      </c>
      <c r="G5204" s="33" t="s">
        <v>4186</v>
      </c>
      <c r="H5204" s="144"/>
      <c r="I5204" s="34" t="s">
        <v>227</v>
      </c>
      <c r="J5204" s="141" t="str">
        <f>VLOOKUP(I5204,Customers[],2,FALSE)</f>
        <v>Summer-2</v>
      </c>
      <c r="K5204" s="141" t="str">
        <f>VLOOKUP(I5204,Customers[],4,FALSE)</f>
        <v>Meiktila</v>
      </c>
      <c r="L5204" s="141" t="str">
        <f>VLOOKUP(Table85[[#This Row],[CustomerID]],Table!H:K,3,0)</f>
        <v>မိတ္ထီလာ</v>
      </c>
      <c r="M5204" s="141" t="str">
        <f>VLOOKUP(I5204,Customers[],5,FALSE)</f>
        <v>WholeSales</v>
      </c>
      <c r="N5204" s="145" t="s">
        <v>10</v>
      </c>
      <c r="O5204" s="37" t="s">
        <v>2120</v>
      </c>
      <c r="P5204" s="141" t="str">
        <f>VLOOKUP(O5204,Stock[],2,FALSE)</f>
        <v>ဇေ အရက်သန့်</v>
      </c>
      <c r="Q5204" s="147">
        <f>VLOOKUP(O5204,Stock[],3,FALSE)</f>
        <v>0.64</v>
      </c>
      <c r="R5204" s="147">
        <f>VLOOKUP(O5204,Stock[],4,FALSE)</f>
        <v>14</v>
      </c>
      <c r="S5204" s="146"/>
      <c r="T5204" s="147">
        <f>(DailySales!$S5204/DailySales!$R5204)+DailySales!$U5204</f>
        <v>30</v>
      </c>
      <c r="U5204" s="146">
        <v>30</v>
      </c>
      <c r="V5204" s="148">
        <f>+DailySales!$T5204*DailySales!$R5204</f>
        <v>420</v>
      </c>
      <c r="W5204" s="148">
        <f>+DailySales!$V5204*DailySales!$Q5204</f>
        <v>268.8</v>
      </c>
      <c r="X5204" s="148">
        <f>VLOOKUP(O5204,Stock[],6,FALSE)</f>
        <v>1380</v>
      </c>
      <c r="Y5204" s="148">
        <f>+DailySales!$V5204*DailySales!$X5204</f>
        <v>579600</v>
      </c>
      <c r="Z5204" s="146"/>
      <c r="AA5204" s="146"/>
      <c r="AB5204" s="146"/>
      <c r="AC5204" s="146"/>
      <c r="AD5204" s="146"/>
      <c r="AE5204" s="149"/>
      <c r="AF5204" s="150"/>
      <c r="AG5204" s="151"/>
      <c r="AH5204" s="150"/>
      <c r="AI5204" s="151"/>
      <c r="AJ5204" s="150"/>
      <c r="AK5204" s="151"/>
      <c r="AL5204" s="34"/>
      <c r="AM5204" s="39"/>
      <c r="AN520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579600</v>
      </c>
    </row>
    <row r="5205" spans="1:40" ht="19.5" customHeight="1" x14ac:dyDescent="0.25">
      <c r="A5205" s="141">
        <f t="shared" ref="A5205:A5211" si="1058">YEAR(C5205)</f>
        <v>2026</v>
      </c>
      <c r="B5205" s="141">
        <f t="shared" ref="B5205:B5211" si="1059">MONTH(C5205)</f>
        <v>3</v>
      </c>
      <c r="C5205" s="154">
        <v>46088</v>
      </c>
      <c r="D5205" s="142">
        <f t="shared" ref="D5205:D5211" ca="1" si="1060">TODAY()</f>
        <v>46097</v>
      </c>
      <c r="E5205" s="142" t="str">
        <f t="shared" ref="E5205:E5211" ca="1" si="1061">DATEDIF(C5205,D5205,"M")&amp;"-Months"</f>
        <v>0-Months</v>
      </c>
      <c r="F5205" s="142" t="str">
        <f>VLOOKUP(O5205,Stock[],5,FALSE)</f>
        <v>BE</v>
      </c>
      <c r="G5205" s="33" t="s">
        <v>4186</v>
      </c>
      <c r="H5205" s="144"/>
      <c r="I5205" s="34" t="s">
        <v>227</v>
      </c>
      <c r="J5205" s="141" t="str">
        <f>VLOOKUP(I5205,Customers[],2,FALSE)</f>
        <v>Summer-2</v>
      </c>
      <c r="K5205" s="141" t="str">
        <f>VLOOKUP(I5205,Customers[],4,FALSE)</f>
        <v>Meiktila</v>
      </c>
      <c r="L5205" s="141" t="str">
        <f>VLOOKUP(Table85[[#This Row],[CustomerID]],Table!H:K,3,0)</f>
        <v>မိတ္ထီလာ</v>
      </c>
      <c r="M5205" s="141" t="str">
        <f>VLOOKUP(I5205,Customers[],5,FALSE)</f>
        <v>WholeSales</v>
      </c>
      <c r="N5205" s="145" t="s">
        <v>10</v>
      </c>
      <c r="O5205" s="37" t="s">
        <v>209</v>
      </c>
      <c r="P5205" s="141" t="str">
        <f>VLOOKUP(O5205,Stock[],2,FALSE)</f>
        <v>ဇေယျဝတီ Red</v>
      </c>
      <c r="Q5205" s="147">
        <f>VLOOKUP(O5205,Stock[],3,FALSE)</f>
        <v>0.64</v>
      </c>
      <c r="R5205" s="147">
        <f>VLOOKUP(O5205,Stock[],4,FALSE)</f>
        <v>14</v>
      </c>
      <c r="S5205" s="146"/>
      <c r="T5205" s="147">
        <f>(DailySales!$S5205/DailySales!$R5205)+DailySales!$U5205</f>
        <v>30</v>
      </c>
      <c r="U5205" s="146">
        <v>30</v>
      </c>
      <c r="V5205" s="148">
        <f>+DailySales!$T5205*DailySales!$R5205</f>
        <v>420</v>
      </c>
      <c r="W5205" s="148">
        <f>+DailySales!$V5205*DailySales!$Q5205</f>
        <v>268.8</v>
      </c>
      <c r="X5205" s="148">
        <f>VLOOKUP(O5205,Stock[],6,FALSE)</f>
        <v>1330</v>
      </c>
      <c r="Y5205" s="148">
        <f>+DailySales!$V5205*DailySales!$X5205</f>
        <v>558600</v>
      </c>
      <c r="Z5205" s="146"/>
      <c r="AA5205" s="146"/>
      <c r="AB5205" s="146"/>
      <c r="AC5205" s="146"/>
      <c r="AD5205" s="146"/>
      <c r="AE5205" s="149"/>
      <c r="AF5205" s="150"/>
      <c r="AG5205" s="151"/>
      <c r="AH5205" s="150"/>
      <c r="AI5205" s="151"/>
      <c r="AJ5205" s="150"/>
      <c r="AK5205" s="151"/>
      <c r="AL5205" s="34"/>
      <c r="AM5205" s="39"/>
      <c r="AN520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558600</v>
      </c>
    </row>
    <row r="5206" spans="1:40" ht="19.5" customHeight="1" x14ac:dyDescent="0.25">
      <c r="A5206" s="141">
        <f t="shared" si="1058"/>
        <v>2026</v>
      </c>
      <c r="B5206" s="141">
        <f t="shared" si="1059"/>
        <v>3</v>
      </c>
      <c r="C5206" s="154">
        <v>46088</v>
      </c>
      <c r="D5206" s="142">
        <f t="shared" ca="1" si="1060"/>
        <v>46097</v>
      </c>
      <c r="E5206" s="142" t="str">
        <f t="shared" ca="1" si="1061"/>
        <v>0-Months</v>
      </c>
      <c r="F5206" s="142" t="str">
        <f>VLOOKUP(O5206,Stock[],5,FALSE)</f>
        <v>BE</v>
      </c>
      <c r="G5206" s="33" t="s">
        <v>4186</v>
      </c>
      <c r="H5206" s="144"/>
      <c r="I5206" s="34" t="s">
        <v>227</v>
      </c>
      <c r="J5206" s="141" t="str">
        <f>VLOOKUP(I5206,Customers[],2,FALSE)</f>
        <v>Summer-2</v>
      </c>
      <c r="K5206" s="141" t="str">
        <f>VLOOKUP(I5206,Customers[],4,FALSE)</f>
        <v>Meiktila</v>
      </c>
      <c r="L5206" s="141" t="str">
        <f>VLOOKUP(Table85[[#This Row],[CustomerID]],Table!H:K,3,0)</f>
        <v>မိတ္ထီလာ</v>
      </c>
      <c r="M5206" s="141" t="str">
        <f>VLOOKUP(I5206,Customers[],5,FALSE)</f>
        <v>WholeSales</v>
      </c>
      <c r="N5206" s="145" t="s">
        <v>10</v>
      </c>
      <c r="O5206" s="37" t="s">
        <v>214</v>
      </c>
      <c r="P5206" s="141" t="str">
        <f>VLOOKUP(O5206,Stock[],2,FALSE)</f>
        <v>ကောင်းကြည်</v>
      </c>
      <c r="Q5206" s="147">
        <f>VLOOKUP(O5206,Stock[],3,FALSE)</f>
        <v>0.64</v>
      </c>
      <c r="R5206" s="147">
        <f>VLOOKUP(O5206,Stock[],4,FALSE)</f>
        <v>14</v>
      </c>
      <c r="S5206" s="146"/>
      <c r="T5206" s="147">
        <f>(DailySales!$S5206/DailySales!$R5206)+DailySales!$U5206</f>
        <v>30</v>
      </c>
      <c r="U5206" s="146">
        <v>30</v>
      </c>
      <c r="V5206" s="148">
        <f>+DailySales!$T5206*DailySales!$R5206</f>
        <v>420</v>
      </c>
      <c r="W5206" s="148">
        <f>+DailySales!$V5206*DailySales!$Q5206</f>
        <v>268.8</v>
      </c>
      <c r="X5206" s="148">
        <f>VLOOKUP(O5206,Stock[],6,FALSE)</f>
        <v>1330</v>
      </c>
      <c r="Y5206" s="148">
        <f>+DailySales!$V5206*DailySales!$X5206</f>
        <v>558600</v>
      </c>
      <c r="Z5206" s="146"/>
      <c r="AA5206" s="146"/>
      <c r="AB5206" s="146"/>
      <c r="AC5206" s="146"/>
      <c r="AD5206" s="146"/>
      <c r="AE5206" s="149"/>
      <c r="AF5206" s="150"/>
      <c r="AG5206" s="151"/>
      <c r="AH5206" s="150"/>
      <c r="AI5206" s="151"/>
      <c r="AJ5206" s="150"/>
      <c r="AK5206" s="151"/>
      <c r="AL5206" s="34"/>
      <c r="AM5206" s="39"/>
      <c r="AN520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558600</v>
      </c>
    </row>
    <row r="5207" spans="1:40" ht="19.5" customHeight="1" x14ac:dyDescent="0.25">
      <c r="A5207" s="141">
        <f t="shared" si="1058"/>
        <v>2026</v>
      </c>
      <c r="B5207" s="141">
        <f t="shared" si="1059"/>
        <v>3</v>
      </c>
      <c r="C5207" s="154">
        <v>46088</v>
      </c>
      <c r="D5207" s="142">
        <f t="shared" ca="1" si="1060"/>
        <v>46097</v>
      </c>
      <c r="E5207" s="142" t="str">
        <f t="shared" ca="1" si="1061"/>
        <v>0-Months</v>
      </c>
      <c r="F5207" s="142" t="str">
        <f>VLOOKUP(O5207,Stock[],5,FALSE)</f>
        <v>BE</v>
      </c>
      <c r="G5207" s="33" t="s">
        <v>4187</v>
      </c>
      <c r="H5207" s="144"/>
      <c r="I5207" s="34" t="s">
        <v>239</v>
      </c>
      <c r="J5207" s="141" t="str">
        <f>VLOOKUP(I5207,Customers[],2,FALSE)</f>
        <v>ဦးရဲမြင့်</v>
      </c>
      <c r="K5207" s="141" t="str">
        <f>VLOOKUP(I5207,Customers[],4,FALSE)</f>
        <v>Pyawbwe</v>
      </c>
      <c r="L5207" s="141" t="str">
        <f>VLOOKUP(Table85[[#This Row],[CustomerID]],Table!H:K,3,0)</f>
        <v>ပျော်ဘွယ်</v>
      </c>
      <c r="M5207" s="141" t="str">
        <f>VLOOKUP(I5207,Customers[],5,FALSE)</f>
        <v>WholeSales/Contract</v>
      </c>
      <c r="N5207" s="145" t="s">
        <v>10</v>
      </c>
      <c r="O5207" s="37" t="s">
        <v>220</v>
      </c>
      <c r="P5207" s="141" t="str">
        <f>VLOOKUP(O5207,Stock[],2,FALSE)</f>
        <v>မြန်မာရှောက်ပျား</v>
      </c>
      <c r="Q5207" s="147">
        <f>VLOOKUP(O5207,Stock[],3,FALSE)</f>
        <v>0.64</v>
      </c>
      <c r="R5207" s="147">
        <f>VLOOKUP(O5207,Stock[],4,FALSE)</f>
        <v>14</v>
      </c>
      <c r="S5207" s="146"/>
      <c r="T5207" s="147">
        <f>(DailySales!$S5207/DailySales!$R5207)+DailySales!$U5207</f>
        <v>275</v>
      </c>
      <c r="U5207" s="146">
        <v>275</v>
      </c>
      <c r="V5207" s="148">
        <f>+DailySales!$T5207*DailySales!$R5207</f>
        <v>3850</v>
      </c>
      <c r="W5207" s="148">
        <f>+DailySales!$V5207*DailySales!$Q5207</f>
        <v>2464</v>
      </c>
      <c r="X5207" s="148">
        <f>VLOOKUP(O5207,Stock[],6,FALSE)</f>
        <v>1370</v>
      </c>
      <c r="Y5207" s="148">
        <f>+DailySales!$V5207*DailySales!$X5207</f>
        <v>5274500</v>
      </c>
      <c r="Z5207" s="146"/>
      <c r="AA5207" s="146"/>
      <c r="AB5207" s="146"/>
      <c r="AC5207" s="146"/>
      <c r="AD5207" s="146"/>
      <c r="AE5207" s="149"/>
      <c r="AF5207" s="150"/>
      <c r="AG5207" s="151"/>
      <c r="AH5207" s="150"/>
      <c r="AI5207" s="151"/>
      <c r="AJ5207" s="150"/>
      <c r="AK5207" s="151"/>
      <c r="AL5207" s="34"/>
      <c r="AM5207" s="39"/>
      <c r="AN520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5274500</v>
      </c>
    </row>
    <row r="5208" spans="1:40" ht="19.5" customHeight="1" x14ac:dyDescent="0.25">
      <c r="A5208" s="141">
        <f t="shared" si="1058"/>
        <v>2026</v>
      </c>
      <c r="B5208" s="141">
        <f t="shared" si="1059"/>
        <v>3</v>
      </c>
      <c r="C5208" s="154">
        <v>46088</v>
      </c>
      <c r="D5208" s="142">
        <f t="shared" ca="1" si="1060"/>
        <v>46097</v>
      </c>
      <c r="E5208" s="142" t="str">
        <f t="shared" ca="1" si="1061"/>
        <v>0-Months</v>
      </c>
      <c r="F5208" s="142" t="str">
        <f>VLOOKUP(O5208,Stock[],5,FALSE)</f>
        <v>BE</v>
      </c>
      <c r="G5208" s="33" t="s">
        <v>4187</v>
      </c>
      <c r="H5208" s="144"/>
      <c r="I5208" s="34" t="s">
        <v>239</v>
      </c>
      <c r="J5208" s="141" t="str">
        <f>VLOOKUP(I5208,Customers[],2,FALSE)</f>
        <v>ဦးရဲမြင့်</v>
      </c>
      <c r="K5208" s="141" t="str">
        <f>VLOOKUP(I5208,Customers[],4,FALSE)</f>
        <v>Pyawbwe</v>
      </c>
      <c r="L5208" s="141" t="str">
        <f>VLOOKUP(Table85[[#This Row],[CustomerID]],Table!H:K,3,0)</f>
        <v>ပျော်ဘွယ်</v>
      </c>
      <c r="M5208" s="141" t="str">
        <f>VLOOKUP(I5208,Customers[],5,FALSE)</f>
        <v>WholeSales/Contract</v>
      </c>
      <c r="N5208" s="145" t="s">
        <v>10</v>
      </c>
      <c r="O5208" s="37" t="s">
        <v>217</v>
      </c>
      <c r="P5208" s="141" t="str">
        <f>VLOOKUP(O5208,Stock[],2,FALSE)</f>
        <v>လိမ္မော်ဖြူ</v>
      </c>
      <c r="Q5208" s="147">
        <f>VLOOKUP(O5208,Stock[],3,FALSE)</f>
        <v>0.64</v>
      </c>
      <c r="R5208" s="147">
        <f>VLOOKUP(O5208,Stock[],4,FALSE)</f>
        <v>24</v>
      </c>
      <c r="S5208" s="146"/>
      <c r="T5208" s="147">
        <f>(DailySales!$S5208/DailySales!$R5208)+DailySales!$U5208</f>
        <v>30</v>
      </c>
      <c r="U5208" s="146">
        <v>30</v>
      </c>
      <c r="V5208" s="148">
        <f>+DailySales!$T5208*DailySales!$R5208</f>
        <v>720</v>
      </c>
      <c r="W5208" s="148">
        <f>+DailySales!$V5208*DailySales!$Q5208</f>
        <v>460.8</v>
      </c>
      <c r="X5208" s="148">
        <f>VLOOKUP(O5208,Stock[],6,FALSE)</f>
        <v>1330</v>
      </c>
      <c r="Y5208" s="148">
        <f>+DailySales!$V5208*DailySales!$X5208</f>
        <v>957600</v>
      </c>
      <c r="Z5208" s="146"/>
      <c r="AA5208" s="146"/>
      <c r="AB5208" s="146"/>
      <c r="AC5208" s="146"/>
      <c r="AD5208" s="146"/>
      <c r="AE5208" s="149"/>
      <c r="AF5208" s="150"/>
      <c r="AG5208" s="151"/>
      <c r="AH5208" s="150"/>
      <c r="AI5208" s="151"/>
      <c r="AJ5208" s="150"/>
      <c r="AK5208" s="151"/>
      <c r="AL5208" s="34"/>
      <c r="AM5208" s="39"/>
      <c r="AN520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5209" spans="1:40" ht="19.5" customHeight="1" x14ac:dyDescent="0.25">
      <c r="A5209" s="141">
        <f t="shared" si="1058"/>
        <v>2026</v>
      </c>
      <c r="B5209" s="141">
        <f t="shared" si="1059"/>
        <v>3</v>
      </c>
      <c r="C5209" s="154">
        <v>46088</v>
      </c>
      <c r="D5209" s="142">
        <f t="shared" ca="1" si="1060"/>
        <v>46097</v>
      </c>
      <c r="E5209" s="142" t="str">
        <f t="shared" ca="1" si="1061"/>
        <v>0-Months</v>
      </c>
      <c r="F5209" s="142" t="str">
        <f>VLOOKUP(O5209,Stock[],5,FALSE)</f>
        <v>BE</v>
      </c>
      <c r="G5209" s="33" t="s">
        <v>4187</v>
      </c>
      <c r="H5209" s="144"/>
      <c r="I5209" s="34" t="s">
        <v>239</v>
      </c>
      <c r="J5209" s="141" t="str">
        <f>VLOOKUP(I5209,Customers[],2,FALSE)</f>
        <v>ဦးရဲမြင့်</v>
      </c>
      <c r="K5209" s="141" t="str">
        <f>VLOOKUP(I5209,Customers[],4,FALSE)</f>
        <v>Pyawbwe</v>
      </c>
      <c r="L5209" s="141" t="str">
        <f>VLOOKUP(Table85[[#This Row],[CustomerID]],Table!H:K,3,0)</f>
        <v>ပျော်ဘွယ်</v>
      </c>
      <c r="M5209" s="141" t="str">
        <f>VLOOKUP(I5209,Customers[],5,FALSE)</f>
        <v>WholeSales/Contract</v>
      </c>
      <c r="N5209" s="145" t="s">
        <v>10</v>
      </c>
      <c r="O5209" s="37" t="s">
        <v>209</v>
      </c>
      <c r="P5209" s="141" t="str">
        <f>VLOOKUP(O5209,Stock[],2,FALSE)</f>
        <v>ဇေယျဝတီ Red</v>
      </c>
      <c r="Q5209" s="147">
        <f>VLOOKUP(O5209,Stock[],3,FALSE)</f>
        <v>0.64</v>
      </c>
      <c r="R5209" s="147">
        <f>VLOOKUP(O5209,Stock[],4,FALSE)</f>
        <v>14</v>
      </c>
      <c r="S5209" s="146"/>
      <c r="T5209" s="147">
        <f>(DailySales!$S5209/DailySales!$R5209)+DailySales!$U5209</f>
        <v>100</v>
      </c>
      <c r="U5209" s="146">
        <v>100</v>
      </c>
      <c r="V5209" s="148">
        <f>+DailySales!$T5209*DailySales!$R5209</f>
        <v>1400</v>
      </c>
      <c r="W5209" s="148">
        <f>+DailySales!$V5209*DailySales!$Q5209</f>
        <v>896</v>
      </c>
      <c r="X5209" s="148">
        <f>VLOOKUP(O5209,Stock[],6,FALSE)</f>
        <v>1330</v>
      </c>
      <c r="Y5209" s="148">
        <f>+DailySales!$V5209*DailySales!$X5209</f>
        <v>1862000</v>
      </c>
      <c r="Z5209" s="146"/>
      <c r="AA5209" s="146"/>
      <c r="AB5209" s="146"/>
      <c r="AC5209" s="146"/>
      <c r="AD5209" s="146"/>
      <c r="AE5209" s="149"/>
      <c r="AF5209" s="150"/>
      <c r="AG5209" s="151"/>
      <c r="AH5209" s="150"/>
      <c r="AI5209" s="151"/>
      <c r="AJ5209" s="150"/>
      <c r="AK5209" s="151"/>
      <c r="AL5209" s="34"/>
      <c r="AM5209" s="39"/>
      <c r="AN520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1862000</v>
      </c>
    </row>
    <row r="5210" spans="1:40" ht="19.5" customHeight="1" x14ac:dyDescent="0.25">
      <c r="A5210" s="141">
        <f t="shared" si="1058"/>
        <v>2026</v>
      </c>
      <c r="B5210" s="141">
        <f t="shared" si="1059"/>
        <v>3</v>
      </c>
      <c r="C5210" s="154">
        <v>46088</v>
      </c>
      <c r="D5210" s="142">
        <f t="shared" ca="1" si="1060"/>
        <v>46097</v>
      </c>
      <c r="E5210" s="142" t="str">
        <f t="shared" ca="1" si="1061"/>
        <v>0-Months</v>
      </c>
      <c r="F5210" s="142" t="str">
        <f>VLOOKUP(O5210,Stock[],5,FALSE)</f>
        <v>BE</v>
      </c>
      <c r="G5210" s="33" t="s">
        <v>4188</v>
      </c>
      <c r="H5210" s="144"/>
      <c r="I5210" s="34" t="s">
        <v>245</v>
      </c>
      <c r="J5210" s="141" t="str">
        <f>VLOOKUP(I5210,Customers[],2,FALSE)</f>
        <v>မြို့မ</v>
      </c>
      <c r="K5210" s="141" t="str">
        <f>VLOOKUP(I5210,Customers[],4,FALSE)</f>
        <v>Taungthar</v>
      </c>
      <c r="L5210" s="141" t="str">
        <f>VLOOKUP(Table85[[#This Row],[CustomerID]],Table!H:K,3,0)</f>
        <v>တောင်သာ</v>
      </c>
      <c r="M5210" s="141" t="str">
        <f>VLOOKUP(I5210,Customers[],5,FALSE)</f>
        <v>WholeSales/Contract</v>
      </c>
      <c r="N5210" s="145" t="s">
        <v>10</v>
      </c>
      <c r="O5210" s="37" t="s">
        <v>2120</v>
      </c>
      <c r="P5210" s="141" t="str">
        <f>VLOOKUP(O5210,Stock[],2,FALSE)</f>
        <v>ဇေ အရက်သန့်</v>
      </c>
      <c r="Q5210" s="147">
        <f>VLOOKUP(O5210,Stock[],3,FALSE)</f>
        <v>0.64</v>
      </c>
      <c r="R5210" s="147">
        <f>VLOOKUP(O5210,Stock[],4,FALSE)</f>
        <v>14</v>
      </c>
      <c r="S5210" s="146"/>
      <c r="T5210" s="147">
        <f>(DailySales!$S5210/DailySales!$R5210)+DailySales!$U5210</f>
        <v>200</v>
      </c>
      <c r="U5210" s="146">
        <v>200</v>
      </c>
      <c r="V5210" s="148">
        <f>+DailySales!$T5210*DailySales!$R5210</f>
        <v>2800</v>
      </c>
      <c r="W5210" s="148">
        <f>+DailySales!$V5210*DailySales!$Q5210</f>
        <v>1792</v>
      </c>
      <c r="X5210" s="148">
        <f>VLOOKUP(O5210,Stock[],6,FALSE)</f>
        <v>1380</v>
      </c>
      <c r="Y5210" s="148">
        <f>+DailySales!$V5210*DailySales!$X5210</f>
        <v>3864000</v>
      </c>
      <c r="Z5210" s="146"/>
      <c r="AA5210" s="146"/>
      <c r="AB5210" s="146"/>
      <c r="AC5210" s="146"/>
      <c r="AD5210" s="146"/>
      <c r="AE5210" s="149"/>
      <c r="AF5210" s="150"/>
      <c r="AG5210" s="151"/>
      <c r="AH5210" s="150"/>
      <c r="AI5210" s="151"/>
      <c r="AJ5210" s="150"/>
      <c r="AK5210" s="151"/>
      <c r="AL5210" s="34"/>
      <c r="AM5210" s="39"/>
      <c r="AN521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3864000</v>
      </c>
    </row>
    <row r="5211" spans="1:40" ht="19.5" customHeight="1" x14ac:dyDescent="0.25">
      <c r="A5211" s="141">
        <f t="shared" si="1058"/>
        <v>2026</v>
      </c>
      <c r="B5211" s="141">
        <f t="shared" si="1059"/>
        <v>3</v>
      </c>
      <c r="C5211" s="154">
        <v>46088</v>
      </c>
      <c r="D5211" s="142">
        <f t="shared" ca="1" si="1060"/>
        <v>46097</v>
      </c>
      <c r="E5211" s="142" t="str">
        <f t="shared" ca="1" si="1061"/>
        <v>0-Months</v>
      </c>
      <c r="F5211" s="142" t="str">
        <f>VLOOKUP(O5211,Stock[],5,FALSE)</f>
        <v>BE</v>
      </c>
      <c r="G5211" s="33" t="s">
        <v>4189</v>
      </c>
      <c r="H5211" s="144"/>
      <c r="I5211" s="34" t="s">
        <v>543</v>
      </c>
      <c r="J5211" s="141" t="str">
        <f>VLOOKUP(I5211,Customers[],2,FALSE)</f>
        <v>ရွှေခေတ်</v>
      </c>
      <c r="K5211" s="141" t="str">
        <f>VLOOKUP(I5211,Customers[],4,FALSE)</f>
        <v>Mahlaing</v>
      </c>
      <c r="L5211" s="141" t="str">
        <f>VLOOKUP(Table85[[#This Row],[CustomerID]],Table!H:K,3,0)</f>
        <v>မလှိုင်</v>
      </c>
      <c r="M5211" s="141" t="str">
        <f>VLOOKUP(I5211,Customers[],5,FALSE)</f>
        <v>Semi WS</v>
      </c>
      <c r="N5211" s="145" t="s">
        <v>10</v>
      </c>
      <c r="O5211" s="37" t="s">
        <v>220</v>
      </c>
      <c r="P5211" s="141" t="str">
        <f>VLOOKUP(O5211,Stock[],2,FALSE)</f>
        <v>မြန်မာရှောက်ပျား</v>
      </c>
      <c r="Q5211" s="147">
        <f>VLOOKUP(O5211,Stock[],3,FALSE)</f>
        <v>0.64</v>
      </c>
      <c r="R5211" s="147">
        <f>VLOOKUP(O5211,Stock[],4,FALSE)</f>
        <v>14</v>
      </c>
      <c r="S5211" s="146"/>
      <c r="T5211" s="147">
        <f>(DailySales!$S5211/DailySales!$R5211)+DailySales!$U5211</f>
        <v>10</v>
      </c>
      <c r="U5211" s="146">
        <v>10</v>
      </c>
      <c r="V5211" s="148">
        <f>+DailySales!$T5211*DailySales!$R5211</f>
        <v>140</v>
      </c>
      <c r="W5211" s="148">
        <f>+DailySales!$V5211*DailySales!$Q5211</f>
        <v>89.600000000000009</v>
      </c>
      <c r="X5211" s="148">
        <f>VLOOKUP(O5211,Stock[],6,FALSE)</f>
        <v>1370</v>
      </c>
      <c r="Y5211" s="148">
        <f>+DailySales!$V5211*DailySales!$X5211</f>
        <v>191800</v>
      </c>
      <c r="Z5211" s="146"/>
      <c r="AA5211" s="146"/>
      <c r="AB5211" s="146"/>
      <c r="AC5211" s="146"/>
      <c r="AD5211" s="146"/>
      <c r="AE5211" s="149">
        <v>3500</v>
      </c>
      <c r="AF5211" s="150"/>
      <c r="AG5211" s="151"/>
      <c r="AH5211" s="150"/>
      <c r="AI5211" s="151"/>
      <c r="AJ5211" s="150">
        <v>46088</v>
      </c>
      <c r="AK5211" s="151">
        <v>195300</v>
      </c>
      <c r="AL5211" s="34"/>
      <c r="AM5211" s="39"/>
      <c r="AN521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12" spans="1:40" ht="19.5" customHeight="1" x14ac:dyDescent="0.25">
      <c r="A5212" s="141">
        <f t="shared" ref="A5212:A5218" si="1062">YEAR(C5212)</f>
        <v>2026</v>
      </c>
      <c r="B5212" s="141">
        <f t="shared" ref="B5212:B5218" si="1063">MONTH(C5212)</f>
        <v>3</v>
      </c>
      <c r="C5212" s="154">
        <v>46088</v>
      </c>
      <c r="D5212" s="142">
        <f t="shared" ref="D5212:D5218" ca="1" si="1064">TODAY()</f>
        <v>46097</v>
      </c>
      <c r="E5212" s="142" t="str">
        <f t="shared" ref="E5212:E5218" ca="1" si="1065">DATEDIF(C5212,D5212,"M")&amp;"-Months"</f>
        <v>0-Months</v>
      </c>
      <c r="F5212" s="142" t="str">
        <f>VLOOKUP(O5212,Stock[],5,FALSE)</f>
        <v>BE</v>
      </c>
      <c r="G5212" s="33" t="s">
        <v>4189</v>
      </c>
      <c r="H5212" s="144"/>
      <c r="I5212" s="34" t="s">
        <v>543</v>
      </c>
      <c r="J5212" s="141" t="str">
        <f>VLOOKUP(I5212,Customers[],2,FALSE)</f>
        <v>ရွှေခေတ်</v>
      </c>
      <c r="K5212" s="141" t="str">
        <f>VLOOKUP(I5212,Customers[],4,FALSE)</f>
        <v>Mahlaing</v>
      </c>
      <c r="L5212" s="141" t="str">
        <f>VLOOKUP(Table85[[#This Row],[CustomerID]],Table!H:K,3,0)</f>
        <v>မလှိုင်</v>
      </c>
      <c r="M5212" s="141" t="str">
        <f>VLOOKUP(I5212,Customers[],5,FALSE)</f>
        <v>Semi WS</v>
      </c>
      <c r="N5212" s="145" t="s">
        <v>10</v>
      </c>
      <c r="O5212" s="37" t="s">
        <v>2120</v>
      </c>
      <c r="P5212" s="141" t="str">
        <f>VLOOKUP(O5212,Stock[],2,FALSE)</f>
        <v>ဇေ အရက်သန့်</v>
      </c>
      <c r="Q5212" s="147">
        <f>VLOOKUP(O5212,Stock[],3,FALSE)</f>
        <v>0.64</v>
      </c>
      <c r="R5212" s="147">
        <f>VLOOKUP(O5212,Stock[],4,FALSE)</f>
        <v>14</v>
      </c>
      <c r="S5212" s="146"/>
      <c r="T5212" s="147">
        <f>(DailySales!$S5212/DailySales!$R5212)+DailySales!$U5212</f>
        <v>20</v>
      </c>
      <c r="U5212" s="146">
        <v>20</v>
      </c>
      <c r="V5212" s="148">
        <f>+DailySales!$T5212*DailySales!$R5212</f>
        <v>280</v>
      </c>
      <c r="W5212" s="148">
        <f>+DailySales!$V5212*DailySales!$Q5212</f>
        <v>179.20000000000002</v>
      </c>
      <c r="X5212" s="148">
        <f>VLOOKUP(O5212,Stock[],6,FALSE)</f>
        <v>1380</v>
      </c>
      <c r="Y5212" s="148">
        <f>+DailySales!$V5212*DailySales!$X5212</f>
        <v>386400</v>
      </c>
      <c r="Z5212" s="146"/>
      <c r="AA5212" s="146"/>
      <c r="AB5212" s="146"/>
      <c r="AC5212" s="146"/>
      <c r="AD5212" s="146"/>
      <c r="AE5212" s="149">
        <v>7000</v>
      </c>
      <c r="AF5212" s="150"/>
      <c r="AG5212" s="151"/>
      <c r="AH5212" s="150"/>
      <c r="AI5212" s="151"/>
      <c r="AJ5212" s="150">
        <v>46088</v>
      </c>
      <c r="AK5212" s="151">
        <v>393400</v>
      </c>
      <c r="AL5212" s="34"/>
      <c r="AM5212" s="39"/>
      <c r="AN521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13" spans="1:40" ht="19.5" customHeight="1" x14ac:dyDescent="0.25">
      <c r="A5213" s="141">
        <f t="shared" si="1062"/>
        <v>2026</v>
      </c>
      <c r="B5213" s="141">
        <f t="shared" si="1063"/>
        <v>3</v>
      </c>
      <c r="C5213" s="154">
        <v>46088</v>
      </c>
      <c r="D5213" s="142">
        <f t="shared" ca="1" si="1064"/>
        <v>46097</v>
      </c>
      <c r="E5213" s="142" t="str">
        <f t="shared" ca="1" si="1065"/>
        <v>0-Months</v>
      </c>
      <c r="F5213" s="142" t="str">
        <f>VLOOKUP(O5213,Stock[],5,FALSE)</f>
        <v>BE</v>
      </c>
      <c r="G5213" s="33" t="s">
        <v>4189</v>
      </c>
      <c r="H5213" s="144"/>
      <c r="I5213" s="34" t="s">
        <v>543</v>
      </c>
      <c r="J5213" s="141" t="str">
        <f>VLOOKUP(I5213,Customers[],2,FALSE)</f>
        <v>ရွှေခေတ်</v>
      </c>
      <c r="K5213" s="141" t="str">
        <f>VLOOKUP(I5213,Customers[],4,FALSE)</f>
        <v>Mahlaing</v>
      </c>
      <c r="L5213" s="141" t="str">
        <f>VLOOKUP(Table85[[#This Row],[CustomerID]],Table!H:K,3,0)</f>
        <v>မလှိုင်</v>
      </c>
      <c r="M5213" s="141" t="str">
        <f>VLOOKUP(I5213,Customers[],5,FALSE)</f>
        <v>Semi WS</v>
      </c>
      <c r="N5213" s="145" t="s">
        <v>10</v>
      </c>
      <c r="O5213" s="37" t="s">
        <v>205</v>
      </c>
      <c r="P5213" s="141" t="str">
        <f>VLOOKUP(O5213,Stock[],2,FALSE)</f>
        <v>ကောင်းကြည် ကော် 25%  (1Ltr )</v>
      </c>
      <c r="Q5213" s="147">
        <f>VLOOKUP(O5213,Stock[],3,FALSE)</f>
        <v>1</v>
      </c>
      <c r="R5213" s="147">
        <f>VLOOKUP(O5213,Stock[],4,FALSE)</f>
        <v>12</v>
      </c>
      <c r="S5213" s="146"/>
      <c r="T5213" s="147">
        <f>(DailySales!$S5213/DailySales!$R5213)+DailySales!$U5213</f>
        <v>30</v>
      </c>
      <c r="U5213" s="146">
        <v>30</v>
      </c>
      <c r="V5213" s="148">
        <f>+DailySales!$T5213*DailySales!$R5213</f>
        <v>360</v>
      </c>
      <c r="W5213" s="148">
        <f>+DailySales!$V5213*DailySales!$Q5213</f>
        <v>360</v>
      </c>
      <c r="X5213" s="148">
        <f>VLOOKUP(O5213,Stock[],6,FALSE)</f>
        <v>1530</v>
      </c>
      <c r="Y5213" s="148">
        <f>+DailySales!$V5213*DailySales!$X5213</f>
        <v>550800</v>
      </c>
      <c r="Z5213" s="146"/>
      <c r="AA5213" s="146"/>
      <c r="AB5213" s="146"/>
      <c r="AC5213" s="146"/>
      <c r="AD5213" s="146"/>
      <c r="AE5213" s="149">
        <f>30*350</f>
        <v>10500</v>
      </c>
      <c r="AF5213" s="150"/>
      <c r="AG5213" s="151"/>
      <c r="AH5213" s="150">
        <v>46090</v>
      </c>
      <c r="AI5213" s="151">
        <v>6540</v>
      </c>
      <c r="AJ5213" s="150">
        <v>46088</v>
      </c>
      <c r="AK5213" s="151">
        <v>554760</v>
      </c>
      <c r="AL5213" s="34"/>
      <c r="AM5213" s="39"/>
      <c r="AN521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14" spans="1:40" ht="19.5" customHeight="1" x14ac:dyDescent="0.25">
      <c r="A5214" s="141">
        <f t="shared" si="1062"/>
        <v>2026</v>
      </c>
      <c r="B5214" s="141">
        <f t="shared" si="1063"/>
        <v>3</v>
      </c>
      <c r="C5214" s="154">
        <v>46088</v>
      </c>
      <c r="D5214" s="142">
        <f t="shared" ca="1" si="1064"/>
        <v>46097</v>
      </c>
      <c r="E5214" s="142" t="str">
        <f t="shared" ca="1" si="1065"/>
        <v>0-Months</v>
      </c>
      <c r="F5214" s="142" t="str">
        <f>VLOOKUP(O5214,Stock[],5,FALSE)</f>
        <v>BE</v>
      </c>
      <c r="G5214" s="33" t="s">
        <v>4190</v>
      </c>
      <c r="H5214" s="144"/>
      <c r="I5214" s="34" t="s">
        <v>180</v>
      </c>
      <c r="J5214" s="141" t="str">
        <f>VLOOKUP(I5214,Customers[],2,FALSE)</f>
        <v>ရွှေမြင်း</v>
      </c>
      <c r="K5214" s="141" t="str">
        <f>VLOOKUP(I5214,Customers[],4,FALSE)</f>
        <v>Meiktila</v>
      </c>
      <c r="L5214" s="141" t="str">
        <f>VLOOKUP(Table85[[#This Row],[CustomerID]],Table!H:K,3,0)</f>
        <v>မိတ္ထီလာ</v>
      </c>
      <c r="M5214" s="141" t="str">
        <f>VLOOKUP(I5214,Customers[],5,FALSE)</f>
        <v>WholeSales/Contract</v>
      </c>
      <c r="N5214" s="145" t="s">
        <v>10</v>
      </c>
      <c r="O5214" s="37" t="s">
        <v>240</v>
      </c>
      <c r="P5214" s="141" t="str">
        <f>VLOOKUP(O5214,Stock[],2,FALSE)</f>
        <v>သံပုရာအရက်</v>
      </c>
      <c r="Q5214" s="147">
        <f>VLOOKUP(O5214,Stock[],3,FALSE)</f>
        <v>0.64</v>
      </c>
      <c r="R5214" s="147">
        <f>VLOOKUP(O5214,Stock[],4,FALSE)</f>
        <v>14</v>
      </c>
      <c r="S5214" s="146"/>
      <c r="T5214" s="147">
        <f>(DailySales!$S5214/DailySales!$R5214)+DailySales!$U5214</f>
        <v>20</v>
      </c>
      <c r="U5214" s="146">
        <v>20</v>
      </c>
      <c r="V5214" s="148">
        <f>+DailySales!$T5214*DailySales!$R5214</f>
        <v>280</v>
      </c>
      <c r="W5214" s="148">
        <f>+DailySales!$V5214*DailySales!$Q5214</f>
        <v>179.20000000000002</v>
      </c>
      <c r="X5214" s="148">
        <f>VLOOKUP(O5214,Stock[],6,FALSE)</f>
        <v>1330</v>
      </c>
      <c r="Y5214" s="148">
        <f>+DailySales!$V5214*DailySales!$X5214</f>
        <v>372400</v>
      </c>
      <c r="Z5214" s="146"/>
      <c r="AA5214" s="146"/>
      <c r="AB5214" s="146"/>
      <c r="AC5214" s="146"/>
      <c r="AD5214" s="146"/>
      <c r="AE5214" s="149"/>
      <c r="AF5214" s="150"/>
      <c r="AG5214" s="151"/>
      <c r="AH5214" s="150"/>
      <c r="AI5214" s="151"/>
      <c r="AJ5214" s="150"/>
      <c r="AK5214" s="151"/>
      <c r="AL5214" s="34"/>
      <c r="AM5214" s="39"/>
      <c r="AN521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5215" spans="1:40" ht="19.5" customHeight="1" x14ac:dyDescent="0.25">
      <c r="A5215" s="141">
        <f t="shared" si="1062"/>
        <v>2026</v>
      </c>
      <c r="B5215" s="141">
        <f t="shared" si="1063"/>
        <v>3</v>
      </c>
      <c r="C5215" s="154">
        <v>46088</v>
      </c>
      <c r="D5215" s="142">
        <f t="shared" ca="1" si="1064"/>
        <v>46097</v>
      </c>
      <c r="E5215" s="142" t="str">
        <f t="shared" ca="1" si="1065"/>
        <v>0-Months</v>
      </c>
      <c r="F5215" s="142" t="str">
        <f>VLOOKUP(O5215,Stock[],5,FALSE)</f>
        <v>BE</v>
      </c>
      <c r="G5215" s="33" t="s">
        <v>4190</v>
      </c>
      <c r="H5215" s="144"/>
      <c r="I5215" s="34" t="s">
        <v>180</v>
      </c>
      <c r="J5215" s="141" t="str">
        <f>VLOOKUP(I5215,Customers[],2,FALSE)</f>
        <v>ရွှေမြင်း</v>
      </c>
      <c r="K5215" s="141" t="str">
        <f>VLOOKUP(I5215,Customers[],4,FALSE)</f>
        <v>Meiktila</v>
      </c>
      <c r="L5215" s="141" t="str">
        <f>VLOOKUP(Table85[[#This Row],[CustomerID]],Table!H:K,3,0)</f>
        <v>မိတ္ထီလာ</v>
      </c>
      <c r="M5215" s="141" t="str">
        <f>VLOOKUP(I5215,Customers[],5,FALSE)</f>
        <v>WholeSales/Contract</v>
      </c>
      <c r="N5215" s="145" t="s">
        <v>10</v>
      </c>
      <c r="O5215" s="37" t="s">
        <v>220</v>
      </c>
      <c r="P5215" s="141" t="str">
        <f>VLOOKUP(O5215,Stock[],2,FALSE)</f>
        <v>မြန်မာရှောက်ပျား</v>
      </c>
      <c r="Q5215" s="147">
        <f>VLOOKUP(O5215,Stock[],3,FALSE)</f>
        <v>0.64</v>
      </c>
      <c r="R5215" s="147">
        <f>VLOOKUP(O5215,Stock[],4,FALSE)</f>
        <v>14</v>
      </c>
      <c r="S5215" s="146"/>
      <c r="T5215" s="147">
        <f>(DailySales!$S5215/DailySales!$R5215)+DailySales!$U5215</f>
        <v>40</v>
      </c>
      <c r="U5215" s="146">
        <v>40</v>
      </c>
      <c r="V5215" s="148">
        <f>+DailySales!$T5215*DailySales!$R5215</f>
        <v>560</v>
      </c>
      <c r="W5215" s="148">
        <f>+DailySales!$V5215*DailySales!$Q5215</f>
        <v>358.40000000000003</v>
      </c>
      <c r="X5215" s="148">
        <f>VLOOKUP(O5215,Stock[],6,FALSE)</f>
        <v>1370</v>
      </c>
      <c r="Y5215" s="148">
        <f>+DailySales!$V5215*DailySales!$X5215</f>
        <v>767200</v>
      </c>
      <c r="Z5215" s="146"/>
      <c r="AA5215" s="146"/>
      <c r="AB5215" s="146"/>
      <c r="AC5215" s="146"/>
      <c r="AD5215" s="146"/>
      <c r="AE5215" s="149"/>
      <c r="AF5215" s="150"/>
      <c r="AG5215" s="151"/>
      <c r="AH5215" s="150"/>
      <c r="AI5215" s="151"/>
      <c r="AJ5215" s="150"/>
      <c r="AK5215" s="151"/>
      <c r="AL5215" s="34"/>
      <c r="AM5215" s="39"/>
      <c r="AN521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767200</v>
      </c>
    </row>
    <row r="5216" spans="1:40" ht="19.5" customHeight="1" x14ac:dyDescent="0.25">
      <c r="A5216" s="141">
        <f t="shared" si="1062"/>
        <v>2026</v>
      </c>
      <c r="B5216" s="141">
        <f t="shared" si="1063"/>
        <v>3</v>
      </c>
      <c r="C5216" s="154">
        <v>46088</v>
      </c>
      <c r="D5216" s="142">
        <f t="shared" ca="1" si="1064"/>
        <v>46097</v>
      </c>
      <c r="E5216" s="142" t="str">
        <f t="shared" ca="1" si="1065"/>
        <v>0-Months</v>
      </c>
      <c r="F5216" s="142" t="str">
        <f>VLOOKUP(O5216,Stock[],5,FALSE)</f>
        <v>BE</v>
      </c>
      <c r="G5216" s="33" t="s">
        <v>4190</v>
      </c>
      <c r="H5216" s="144"/>
      <c r="I5216" s="34" t="s">
        <v>180</v>
      </c>
      <c r="J5216" s="141" t="str">
        <f>VLOOKUP(I5216,Customers[],2,FALSE)</f>
        <v>ရွှေမြင်း</v>
      </c>
      <c r="K5216" s="141" t="str">
        <f>VLOOKUP(I5216,Customers[],4,FALSE)</f>
        <v>Meiktila</v>
      </c>
      <c r="L5216" s="141" t="str">
        <f>VLOOKUP(Table85[[#This Row],[CustomerID]],Table!H:K,3,0)</f>
        <v>မိတ္ထီလာ</v>
      </c>
      <c r="M5216" s="141" t="str">
        <f>VLOOKUP(I5216,Customers[],5,FALSE)</f>
        <v>WholeSales/Contract</v>
      </c>
      <c r="N5216" s="145" t="s">
        <v>10</v>
      </c>
      <c r="O5216" s="37" t="s">
        <v>217</v>
      </c>
      <c r="P5216" s="141" t="str">
        <f>VLOOKUP(O5216,Stock[],2,FALSE)</f>
        <v>လိမ္မော်ဖြူ</v>
      </c>
      <c r="Q5216" s="147">
        <f>VLOOKUP(O5216,Stock[],3,FALSE)</f>
        <v>0.64</v>
      </c>
      <c r="R5216" s="147">
        <f>VLOOKUP(O5216,Stock[],4,FALSE)</f>
        <v>24</v>
      </c>
      <c r="S5216" s="146"/>
      <c r="T5216" s="147">
        <f>(DailySales!$S5216/DailySales!$R5216)+DailySales!$U5216</f>
        <v>80</v>
      </c>
      <c r="U5216" s="146">
        <v>80</v>
      </c>
      <c r="V5216" s="148">
        <f>+DailySales!$T5216*DailySales!$R5216</f>
        <v>1920</v>
      </c>
      <c r="W5216" s="148">
        <f>+DailySales!$V5216*DailySales!$Q5216</f>
        <v>1228.8</v>
      </c>
      <c r="X5216" s="148">
        <f>VLOOKUP(O5216,Stock[],6,FALSE)</f>
        <v>1330</v>
      </c>
      <c r="Y5216" s="148">
        <f>+DailySales!$V5216*DailySales!$X5216</f>
        <v>2553600</v>
      </c>
      <c r="Z5216" s="146"/>
      <c r="AA5216" s="146"/>
      <c r="AB5216" s="146"/>
      <c r="AC5216" s="146"/>
      <c r="AD5216" s="146"/>
      <c r="AE5216" s="149"/>
      <c r="AF5216" s="150"/>
      <c r="AG5216" s="151"/>
      <c r="AH5216" s="150"/>
      <c r="AI5216" s="151"/>
      <c r="AJ5216" s="150"/>
      <c r="AK5216" s="151"/>
      <c r="AL5216" s="34"/>
      <c r="AM5216" s="39"/>
      <c r="AN521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2553600</v>
      </c>
    </row>
    <row r="5217" spans="1:40" ht="19.5" customHeight="1" x14ac:dyDescent="0.25">
      <c r="A5217" s="141">
        <f t="shared" si="1062"/>
        <v>2026</v>
      </c>
      <c r="B5217" s="141">
        <f t="shared" si="1063"/>
        <v>3</v>
      </c>
      <c r="C5217" s="154">
        <v>46088</v>
      </c>
      <c r="D5217" s="142">
        <f t="shared" ca="1" si="1064"/>
        <v>46097</v>
      </c>
      <c r="E5217" s="142" t="str">
        <f t="shared" ca="1" si="1065"/>
        <v>0-Months</v>
      </c>
      <c r="F5217" s="142" t="str">
        <f>VLOOKUP(O5217,Stock[],5,FALSE)</f>
        <v>BE</v>
      </c>
      <c r="G5217" s="33" t="s">
        <v>4190</v>
      </c>
      <c r="H5217" s="144"/>
      <c r="I5217" s="34" t="s">
        <v>180</v>
      </c>
      <c r="J5217" s="141" t="str">
        <f>VLOOKUP(I5217,Customers[],2,FALSE)</f>
        <v>ရွှေမြင်း</v>
      </c>
      <c r="K5217" s="141" t="str">
        <f>VLOOKUP(I5217,Customers[],4,FALSE)</f>
        <v>Meiktila</v>
      </c>
      <c r="L5217" s="141" t="str">
        <f>VLOOKUP(Table85[[#This Row],[CustomerID]],Table!H:K,3,0)</f>
        <v>မိတ္ထီလာ</v>
      </c>
      <c r="M5217" s="141" t="str">
        <f>VLOOKUP(I5217,Customers[],5,FALSE)</f>
        <v>WholeSales/Contract</v>
      </c>
      <c r="N5217" s="145" t="s">
        <v>10</v>
      </c>
      <c r="O5217" s="37" t="s">
        <v>209</v>
      </c>
      <c r="P5217" s="141" t="str">
        <f>VLOOKUP(O5217,Stock[],2,FALSE)</f>
        <v>ဇေယျဝတီ Red</v>
      </c>
      <c r="Q5217" s="147">
        <f>VLOOKUP(O5217,Stock[],3,FALSE)</f>
        <v>0.64</v>
      </c>
      <c r="R5217" s="147">
        <f>VLOOKUP(O5217,Stock[],4,FALSE)</f>
        <v>14</v>
      </c>
      <c r="S5217" s="146"/>
      <c r="T5217" s="147">
        <f>(DailySales!$S5217/DailySales!$R5217)+DailySales!$U5217</f>
        <v>20</v>
      </c>
      <c r="U5217" s="146">
        <v>20</v>
      </c>
      <c r="V5217" s="148">
        <f>+DailySales!$T5217*DailySales!$R5217</f>
        <v>280</v>
      </c>
      <c r="W5217" s="148">
        <f>+DailySales!$V5217*DailySales!$Q5217</f>
        <v>179.20000000000002</v>
      </c>
      <c r="X5217" s="148">
        <f>VLOOKUP(O5217,Stock[],6,FALSE)</f>
        <v>1330</v>
      </c>
      <c r="Y5217" s="148">
        <f>+DailySales!$V5217*DailySales!$X5217</f>
        <v>372400</v>
      </c>
      <c r="Z5217" s="146"/>
      <c r="AA5217" s="146"/>
      <c r="AB5217" s="146"/>
      <c r="AC5217" s="146"/>
      <c r="AD5217" s="146"/>
      <c r="AE5217" s="149"/>
      <c r="AF5217" s="150"/>
      <c r="AG5217" s="151"/>
      <c r="AH5217" s="150"/>
      <c r="AI5217" s="151"/>
      <c r="AJ5217" s="150"/>
      <c r="AK5217" s="151"/>
      <c r="AL5217" s="34"/>
      <c r="AM5217" s="39"/>
      <c r="AN521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5218" spans="1:40" ht="19.5" customHeight="1" x14ac:dyDescent="0.25">
      <c r="A5218" s="141">
        <f t="shared" si="1062"/>
        <v>2026</v>
      </c>
      <c r="B5218" s="141">
        <f t="shared" si="1063"/>
        <v>3</v>
      </c>
      <c r="C5218" s="154">
        <v>46088</v>
      </c>
      <c r="D5218" s="142">
        <f t="shared" ca="1" si="1064"/>
        <v>46097</v>
      </c>
      <c r="E5218" s="142" t="str">
        <f t="shared" ca="1" si="1065"/>
        <v>0-Months</v>
      </c>
      <c r="F5218" s="142" t="str">
        <f>VLOOKUP(O5218,Stock[],5,FALSE)</f>
        <v>BE</v>
      </c>
      <c r="G5218" s="33" t="s">
        <v>4190</v>
      </c>
      <c r="H5218" s="144"/>
      <c r="I5218" s="34" t="s">
        <v>180</v>
      </c>
      <c r="J5218" s="141" t="str">
        <f>VLOOKUP(I5218,Customers[],2,FALSE)</f>
        <v>ရွှေမြင်း</v>
      </c>
      <c r="K5218" s="141" t="str">
        <f>VLOOKUP(I5218,Customers[],4,FALSE)</f>
        <v>Meiktila</v>
      </c>
      <c r="L5218" s="141" t="str">
        <f>VLOOKUP(Table85[[#This Row],[CustomerID]],Table!H:K,3,0)</f>
        <v>မိတ္ထီလာ</v>
      </c>
      <c r="M5218" s="141" t="str">
        <f>VLOOKUP(I5218,Customers[],5,FALSE)</f>
        <v>WholeSales/Contract</v>
      </c>
      <c r="N5218" s="145" t="s">
        <v>10</v>
      </c>
      <c r="O5218" s="37" t="s">
        <v>214</v>
      </c>
      <c r="P5218" s="141" t="str">
        <f>VLOOKUP(O5218,Stock[],2,FALSE)</f>
        <v>ကောင်းကြည်</v>
      </c>
      <c r="Q5218" s="147">
        <f>VLOOKUP(O5218,Stock[],3,FALSE)</f>
        <v>0.64</v>
      </c>
      <c r="R5218" s="147">
        <f>VLOOKUP(O5218,Stock[],4,FALSE)</f>
        <v>14</v>
      </c>
      <c r="S5218" s="146"/>
      <c r="T5218" s="147">
        <f>(DailySales!$S5218/DailySales!$R5218)+DailySales!$U5218</f>
        <v>40</v>
      </c>
      <c r="U5218" s="146">
        <v>40</v>
      </c>
      <c r="V5218" s="148">
        <f>+DailySales!$T5218*DailySales!$R5218</f>
        <v>560</v>
      </c>
      <c r="W5218" s="148">
        <f>+DailySales!$V5218*DailySales!$Q5218</f>
        <v>358.40000000000003</v>
      </c>
      <c r="X5218" s="148">
        <f>VLOOKUP(O5218,Stock[],6,FALSE)</f>
        <v>1330</v>
      </c>
      <c r="Y5218" s="148">
        <f>+DailySales!$V5218*DailySales!$X5218</f>
        <v>744800</v>
      </c>
      <c r="Z5218" s="146"/>
      <c r="AA5218" s="146"/>
      <c r="AB5218" s="146"/>
      <c r="AC5218" s="146"/>
      <c r="AD5218" s="146"/>
      <c r="AE5218" s="149"/>
      <c r="AF5218" s="150"/>
      <c r="AG5218" s="151"/>
      <c r="AH5218" s="150"/>
      <c r="AI5218" s="151"/>
      <c r="AJ5218" s="150"/>
      <c r="AK5218" s="151"/>
      <c r="AL5218" s="34"/>
      <c r="AM5218" s="39"/>
      <c r="AN521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744800</v>
      </c>
    </row>
    <row r="5219" spans="1:40" ht="19.5" customHeight="1" x14ac:dyDescent="0.25">
      <c r="A5219" s="141">
        <f t="shared" ref="A5219:A5345" si="1066">YEAR(C5219)</f>
        <v>2026</v>
      </c>
      <c r="B5219" s="141">
        <f t="shared" ref="B5219:B5345" si="1067">MONTH(C5219)</f>
        <v>3</v>
      </c>
      <c r="C5219" s="154">
        <v>46088</v>
      </c>
      <c r="D5219" s="142">
        <f t="shared" ref="D5219:D5345" ca="1" si="1068">TODAY()</f>
        <v>46097</v>
      </c>
      <c r="E5219" s="142" t="str">
        <f t="shared" ref="E5219:E5345" ca="1" si="1069">DATEDIF(C5219,D5219,"M")&amp;"-Months"</f>
        <v>0-Months</v>
      </c>
      <c r="F5219" s="142" t="str">
        <f>VLOOKUP(O5219,Stock[],5,FALSE)</f>
        <v>BE</v>
      </c>
      <c r="G5219" s="33" t="s">
        <v>4190</v>
      </c>
      <c r="H5219" s="144"/>
      <c r="I5219" s="34" t="s">
        <v>180</v>
      </c>
      <c r="J5219" s="141" t="str">
        <f>VLOOKUP(I5219,Customers[],2,FALSE)</f>
        <v>ရွှေမြင်း</v>
      </c>
      <c r="K5219" s="141" t="str">
        <f>VLOOKUP(I5219,Customers[],4,FALSE)</f>
        <v>Meiktila</v>
      </c>
      <c r="L5219" s="141" t="str">
        <f>VLOOKUP(Table85[[#This Row],[CustomerID]],Table!H:K,3,0)</f>
        <v>မိတ္ထီလာ</v>
      </c>
      <c r="M5219" s="141" t="str">
        <f>VLOOKUP(I5219,Customers[],5,FALSE)</f>
        <v>WholeSales/Contract</v>
      </c>
      <c r="N5219" s="145" t="s">
        <v>10</v>
      </c>
      <c r="O5219" s="37" t="s">
        <v>205</v>
      </c>
      <c r="P5219" s="141" t="str">
        <f>VLOOKUP(O5219,Stock[],2,FALSE)</f>
        <v>ကောင်းကြည် ကော် 25%  (1Ltr )</v>
      </c>
      <c r="Q5219" s="147">
        <f>VLOOKUP(O5219,Stock[],3,FALSE)</f>
        <v>1</v>
      </c>
      <c r="R5219" s="147">
        <f>VLOOKUP(O5219,Stock[],4,FALSE)</f>
        <v>12</v>
      </c>
      <c r="S5219" s="146"/>
      <c r="T5219" s="147">
        <f>(DailySales!$S5219/DailySales!$R5219)+DailySales!$U5219</f>
        <v>30</v>
      </c>
      <c r="U5219" s="146">
        <v>30</v>
      </c>
      <c r="V5219" s="148">
        <f>+DailySales!$T5219*DailySales!$R5219</f>
        <v>360</v>
      </c>
      <c r="W5219" s="148">
        <f>+DailySales!$V5219*DailySales!$Q5219</f>
        <v>360</v>
      </c>
      <c r="X5219" s="148">
        <f>VLOOKUP(O5219,Stock[],6,FALSE)</f>
        <v>1530</v>
      </c>
      <c r="Y5219" s="148">
        <f>+DailySales!$V5219*DailySales!$X5219</f>
        <v>550800</v>
      </c>
      <c r="Z5219" s="146"/>
      <c r="AA5219" s="146"/>
      <c r="AB5219" s="146"/>
      <c r="AC5219" s="146"/>
      <c r="AD5219" s="146"/>
      <c r="AE5219" s="149"/>
      <c r="AF5219" s="150"/>
      <c r="AG5219" s="151"/>
      <c r="AH5219" s="150"/>
      <c r="AI5219" s="151"/>
      <c r="AJ5219" s="150"/>
      <c r="AK5219" s="151"/>
      <c r="AL5219" s="34"/>
      <c r="AM5219" s="39"/>
      <c r="AN521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550800</v>
      </c>
    </row>
    <row r="5220" spans="1:40" ht="19.5" customHeight="1" x14ac:dyDescent="0.25">
      <c r="A5220" s="141">
        <f t="shared" si="1066"/>
        <v>2026</v>
      </c>
      <c r="B5220" s="141">
        <f t="shared" si="1067"/>
        <v>3</v>
      </c>
      <c r="C5220" s="154">
        <v>46088</v>
      </c>
      <c r="D5220" s="142">
        <f t="shared" ca="1" si="1068"/>
        <v>46097</v>
      </c>
      <c r="E5220" s="142" t="str">
        <f t="shared" ca="1" si="1069"/>
        <v>0-Months</v>
      </c>
      <c r="F5220" s="142" t="str">
        <f>VLOOKUP(O5220,Stock[],5,FALSE)</f>
        <v>Whisky</v>
      </c>
      <c r="G5220" s="33" t="s">
        <v>4193</v>
      </c>
      <c r="H5220" s="144"/>
      <c r="I5220" s="34" t="s">
        <v>626</v>
      </c>
      <c r="J5220" s="141" t="str">
        <f>VLOOKUP(I5220,Customers[],2,FALSE)</f>
        <v>Liquor House</v>
      </c>
      <c r="K5220" s="141" t="str">
        <f>VLOOKUP(I5220,Customers[],4,FALSE)</f>
        <v>Meiktila</v>
      </c>
      <c r="L5220" s="141" t="str">
        <f>VLOOKUP(Table85[[#This Row],[CustomerID]],Table!H:K,3,0)</f>
        <v>စက်မှုဇုံ</v>
      </c>
      <c r="M5220" s="141" t="str">
        <f>VLOOKUP(I5220,Customers[],5,FALSE)</f>
        <v>Van-2</v>
      </c>
      <c r="N5220" s="145" t="s">
        <v>10</v>
      </c>
      <c r="O5220" s="37" t="s">
        <v>2113</v>
      </c>
      <c r="P5220" s="141" t="str">
        <f>VLOOKUP(O5220,Stock[],2,FALSE)</f>
        <v>Ngwe Taung 700ml</v>
      </c>
      <c r="Q5220" s="147">
        <f>VLOOKUP(O5220,Stock[],3,FALSE)</f>
        <v>0.7</v>
      </c>
      <c r="R5220" s="147">
        <f>VLOOKUP(O5220,Stock[],4,FALSE)</f>
        <v>12</v>
      </c>
      <c r="S5220" s="146"/>
      <c r="T5220" s="147">
        <f>(DailySales!$S5220/DailySales!$R5220)+DailySales!$U5220</f>
        <v>1</v>
      </c>
      <c r="U5220" s="146">
        <v>1</v>
      </c>
      <c r="V5220" s="148">
        <f>+DailySales!$T5220*DailySales!$R5220</f>
        <v>12</v>
      </c>
      <c r="W5220" s="148">
        <f>+DailySales!$V5220*DailySales!$Q5220</f>
        <v>8.3999999999999986</v>
      </c>
      <c r="X5220" s="148">
        <f>VLOOKUP(O5220,Stock[],6,FALSE)</f>
        <v>4700</v>
      </c>
      <c r="Y5220" s="148">
        <f>+DailySales!$V5220*DailySales!$X5220</f>
        <v>56400</v>
      </c>
      <c r="Z5220" s="146"/>
      <c r="AA5220" s="146"/>
      <c r="AB5220" s="146"/>
      <c r="AC5220" s="146"/>
      <c r="AD5220" s="146"/>
      <c r="AE5220" s="149"/>
      <c r="AF5220" s="150"/>
      <c r="AG5220" s="151"/>
      <c r="AH5220" s="150"/>
      <c r="AI5220" s="151"/>
      <c r="AJ5220" s="150"/>
      <c r="AK5220" s="151"/>
      <c r="AL5220" s="34"/>
      <c r="AM5220" s="39"/>
      <c r="AN522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56400</v>
      </c>
    </row>
    <row r="5221" spans="1:40" ht="19.5" customHeight="1" x14ac:dyDescent="0.25">
      <c r="A5221" s="141">
        <f t="shared" si="1066"/>
        <v>2026</v>
      </c>
      <c r="B5221" s="141">
        <f t="shared" si="1067"/>
        <v>3</v>
      </c>
      <c r="C5221" s="154">
        <v>46088</v>
      </c>
      <c r="D5221" s="142">
        <f t="shared" ca="1" si="1068"/>
        <v>46097</v>
      </c>
      <c r="E5221" s="142" t="str">
        <f t="shared" ca="1" si="1069"/>
        <v>0-Months</v>
      </c>
      <c r="F5221" s="142" t="str">
        <f>VLOOKUP(O5221,Stock[],5,FALSE)</f>
        <v>Whisky</v>
      </c>
      <c r="G5221" s="33" t="s">
        <v>4194</v>
      </c>
      <c r="H5221" s="144"/>
      <c r="I5221" s="34" t="s">
        <v>1292</v>
      </c>
      <c r="J5221" s="141" t="str">
        <f>VLOOKUP(I5221,Customers[],2,FALSE)</f>
        <v>ရွှေလွန်းပျံ</v>
      </c>
      <c r="K5221" s="141" t="str">
        <f>VLOOKUP(I5221,Customers[],4,FALSE)</f>
        <v>Meiktila</v>
      </c>
      <c r="L5221" s="141" t="str">
        <f>VLOOKUP(Table85[[#This Row],[CustomerID]],Table!H:K,3,0)</f>
        <v>စက်မှုဇုံ</v>
      </c>
      <c r="M5221" s="141" t="str">
        <f>VLOOKUP(I5221,Customers[],5,FALSE)</f>
        <v>Van-2</v>
      </c>
      <c r="N5221" s="145" t="s">
        <v>10</v>
      </c>
      <c r="O5221" s="37" t="s">
        <v>2113</v>
      </c>
      <c r="P5221" s="141" t="str">
        <f>VLOOKUP(O5221,Stock[],2,FALSE)</f>
        <v>Ngwe Taung 700ml</v>
      </c>
      <c r="Q5221" s="147">
        <f>VLOOKUP(O5221,Stock[],3,FALSE)</f>
        <v>0.7</v>
      </c>
      <c r="R5221" s="147">
        <f>VLOOKUP(O5221,Stock[],4,FALSE)</f>
        <v>12</v>
      </c>
      <c r="S5221" s="146"/>
      <c r="T5221" s="147">
        <f>(DailySales!$S5221/DailySales!$R5221)+DailySales!$U5221</f>
        <v>1</v>
      </c>
      <c r="U5221" s="146">
        <v>1</v>
      </c>
      <c r="V5221" s="148">
        <f>+DailySales!$T5221*DailySales!$R5221</f>
        <v>12</v>
      </c>
      <c r="W5221" s="148">
        <f>+DailySales!$V5221*DailySales!$Q5221</f>
        <v>8.3999999999999986</v>
      </c>
      <c r="X5221" s="148">
        <f>VLOOKUP(O5221,Stock[],6,FALSE)</f>
        <v>4700</v>
      </c>
      <c r="Y5221" s="148">
        <f>+DailySales!$V5221*DailySales!$X5221</f>
        <v>56400</v>
      </c>
      <c r="Z5221" s="146"/>
      <c r="AA5221" s="146"/>
      <c r="AB5221" s="146"/>
      <c r="AC5221" s="146"/>
      <c r="AD5221" s="146"/>
      <c r="AE5221" s="149"/>
      <c r="AF5221" s="150"/>
      <c r="AG5221" s="151"/>
      <c r="AH5221" s="150"/>
      <c r="AI5221" s="151"/>
      <c r="AJ5221" s="150"/>
      <c r="AK5221" s="151"/>
      <c r="AL5221" s="34"/>
      <c r="AM5221" s="39"/>
      <c r="AN522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56400</v>
      </c>
    </row>
    <row r="5222" spans="1:40" ht="19.5" customHeight="1" x14ac:dyDescent="0.25">
      <c r="A5222" s="141">
        <f t="shared" si="1066"/>
        <v>2026</v>
      </c>
      <c r="B5222" s="141">
        <f t="shared" si="1067"/>
        <v>3</v>
      </c>
      <c r="C5222" s="154">
        <v>46088</v>
      </c>
      <c r="D5222" s="142">
        <f t="shared" ca="1" si="1068"/>
        <v>46097</v>
      </c>
      <c r="E5222" s="142" t="str">
        <f t="shared" ca="1" si="1069"/>
        <v>0-Months</v>
      </c>
      <c r="F5222" s="142" t="str">
        <f>VLOOKUP(O5222,Stock[],5,FALSE)</f>
        <v>Whisky</v>
      </c>
      <c r="G5222" s="33" t="s">
        <v>4195</v>
      </c>
      <c r="H5222" s="144"/>
      <c r="I5222" s="34" t="s">
        <v>1308</v>
      </c>
      <c r="J5222" s="141" t="str">
        <f>VLOOKUP(I5222,Customers[],2,FALSE)</f>
        <v>PTK</v>
      </c>
      <c r="K5222" s="141" t="str">
        <f>VLOOKUP(I5222,Customers[],4,FALSE)</f>
        <v>Meiktila</v>
      </c>
      <c r="L5222" s="141" t="str">
        <f>VLOOKUP(Table85[[#This Row],[CustomerID]],Table!H:K,3,0)</f>
        <v>စက်မှုဇုံ</v>
      </c>
      <c r="M5222" s="141" t="str">
        <f>VLOOKUP(I5222,Customers[],5,FALSE)</f>
        <v>Van-2</v>
      </c>
      <c r="N5222" s="145" t="s">
        <v>10</v>
      </c>
      <c r="O5222" s="37" t="s">
        <v>2113</v>
      </c>
      <c r="P5222" s="141" t="str">
        <f>VLOOKUP(O5222,Stock[],2,FALSE)</f>
        <v>Ngwe Taung 700ml</v>
      </c>
      <c r="Q5222" s="147">
        <f>VLOOKUP(O5222,Stock[],3,FALSE)</f>
        <v>0.7</v>
      </c>
      <c r="R5222" s="147">
        <f>VLOOKUP(O5222,Stock[],4,FALSE)</f>
        <v>12</v>
      </c>
      <c r="S5222" s="146"/>
      <c r="T5222" s="147">
        <f>(DailySales!$S5222/DailySales!$R5222)+DailySales!$U5222</f>
        <v>1</v>
      </c>
      <c r="U5222" s="146">
        <v>1</v>
      </c>
      <c r="V5222" s="148">
        <f>+DailySales!$T5222*DailySales!$R5222</f>
        <v>12</v>
      </c>
      <c r="W5222" s="148">
        <f>+DailySales!$V5222*DailySales!$Q5222</f>
        <v>8.3999999999999986</v>
      </c>
      <c r="X5222" s="148">
        <f>VLOOKUP(O5222,Stock[],6,FALSE)</f>
        <v>4700</v>
      </c>
      <c r="Y5222" s="148">
        <f>+DailySales!$V5222*DailySales!$X5222</f>
        <v>56400</v>
      </c>
      <c r="Z5222" s="146"/>
      <c r="AA5222" s="146"/>
      <c r="AB5222" s="146"/>
      <c r="AC5222" s="146"/>
      <c r="AD5222" s="146"/>
      <c r="AE5222" s="149"/>
      <c r="AF5222" s="150"/>
      <c r="AG5222" s="151"/>
      <c r="AH5222" s="150"/>
      <c r="AI5222" s="151"/>
      <c r="AJ5222" s="150"/>
      <c r="AK5222" s="151"/>
      <c r="AL5222" s="34"/>
      <c r="AM5222" s="39"/>
      <c r="AN522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56400</v>
      </c>
    </row>
    <row r="5223" spans="1:40" ht="19.5" customHeight="1" x14ac:dyDescent="0.25">
      <c r="A5223" s="141">
        <f t="shared" ref="A5223:A5232" si="1070">YEAR(C5223)</f>
        <v>2026</v>
      </c>
      <c r="B5223" s="141">
        <f t="shared" ref="B5223:B5232" si="1071">MONTH(C5223)</f>
        <v>3</v>
      </c>
      <c r="C5223" s="154">
        <v>46088</v>
      </c>
      <c r="D5223" s="142">
        <f t="shared" ref="D5223:D5232" ca="1" si="1072">TODAY()</f>
        <v>46097</v>
      </c>
      <c r="E5223" s="142" t="str">
        <f t="shared" ref="E5223:E5232" ca="1" si="1073">DATEDIF(C5223,D5223,"M")&amp;"-Months"</f>
        <v>0-Months</v>
      </c>
      <c r="F5223" s="142" t="str">
        <f>VLOOKUP(O5223,Stock[],5,FALSE)</f>
        <v>BE</v>
      </c>
      <c r="G5223" s="33" t="s">
        <v>4196</v>
      </c>
      <c r="H5223" s="144"/>
      <c r="I5223" s="34" t="s">
        <v>181</v>
      </c>
      <c r="J5223" s="141" t="str">
        <f>VLOOKUP(I5223,Customers[],2,FALSE)</f>
        <v>ရွှေမြင်း(ရွှေခြင်္သေ့)</v>
      </c>
      <c r="K5223" s="141" t="str">
        <f>VLOOKUP(I5223,Customers[],4,FALSE)</f>
        <v>Meiktila</v>
      </c>
      <c r="L5223" s="141" t="str">
        <f>VLOOKUP(Table85[[#This Row],[CustomerID]],Table!H:K,3,0)</f>
        <v>မိတ္ထီလာ</v>
      </c>
      <c r="M5223" s="141" t="str">
        <f>VLOOKUP(I5223,Customers[],5,FALSE)</f>
        <v>WholeSales/Contract</v>
      </c>
      <c r="N5223" s="145" t="s">
        <v>10</v>
      </c>
      <c r="O5223" s="37" t="s">
        <v>220</v>
      </c>
      <c r="P5223" s="141" t="str">
        <f>VLOOKUP(O5223,Stock[],2,FALSE)</f>
        <v>မြန်မာရှောက်ပျား</v>
      </c>
      <c r="Q5223" s="147">
        <f>VLOOKUP(O5223,Stock[],3,FALSE)</f>
        <v>0.64</v>
      </c>
      <c r="R5223" s="147">
        <f>VLOOKUP(O5223,Stock[],4,FALSE)</f>
        <v>14</v>
      </c>
      <c r="S5223" s="146"/>
      <c r="T5223" s="147">
        <f>(DailySales!$S5223/DailySales!$R5223)+DailySales!$U5223</f>
        <v>20</v>
      </c>
      <c r="U5223" s="146">
        <v>20</v>
      </c>
      <c r="V5223" s="148">
        <f>+DailySales!$T5223*DailySales!$R5223</f>
        <v>280</v>
      </c>
      <c r="W5223" s="148">
        <f>+DailySales!$V5223*DailySales!$Q5223</f>
        <v>179.20000000000002</v>
      </c>
      <c r="X5223" s="148">
        <f>VLOOKUP(O5223,Stock[],6,FALSE)</f>
        <v>1370</v>
      </c>
      <c r="Y5223" s="148">
        <f>+DailySales!$V5223*DailySales!$X5223</f>
        <v>383600</v>
      </c>
      <c r="Z5223" s="146"/>
      <c r="AA5223" s="146"/>
      <c r="AB5223" s="146"/>
      <c r="AC5223" s="146"/>
      <c r="AD5223" s="146"/>
      <c r="AE5223" s="149"/>
      <c r="AF5223" s="150"/>
      <c r="AG5223" s="151"/>
      <c r="AH5223" s="150"/>
      <c r="AI5223" s="151"/>
      <c r="AJ5223" s="150"/>
      <c r="AK5223" s="151"/>
      <c r="AL5223" s="34"/>
      <c r="AM5223" s="39"/>
      <c r="AN522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383600</v>
      </c>
    </row>
    <row r="5224" spans="1:40" ht="19.5" customHeight="1" x14ac:dyDescent="0.25">
      <c r="A5224" s="141">
        <f t="shared" si="1070"/>
        <v>2026</v>
      </c>
      <c r="B5224" s="141">
        <f t="shared" si="1071"/>
        <v>3</v>
      </c>
      <c r="C5224" s="154">
        <v>46088</v>
      </c>
      <c r="D5224" s="142">
        <f t="shared" ca="1" si="1072"/>
        <v>46097</v>
      </c>
      <c r="E5224" s="142" t="str">
        <f t="shared" ca="1" si="1073"/>
        <v>0-Months</v>
      </c>
      <c r="F5224" s="142" t="str">
        <f>VLOOKUP(O5224,Stock[],5,FALSE)</f>
        <v>BE</v>
      </c>
      <c r="G5224" s="33" t="s">
        <v>4196</v>
      </c>
      <c r="H5224" s="144"/>
      <c r="I5224" s="34" t="s">
        <v>181</v>
      </c>
      <c r="J5224" s="141" t="str">
        <f>VLOOKUP(I5224,Customers[],2,FALSE)</f>
        <v>ရွှေမြင်း(ရွှေခြင်္သေ့)</v>
      </c>
      <c r="K5224" s="141" t="str">
        <f>VLOOKUP(I5224,Customers[],4,FALSE)</f>
        <v>Meiktila</v>
      </c>
      <c r="L5224" s="141" t="str">
        <f>VLOOKUP(Table85[[#This Row],[CustomerID]],Table!H:K,3,0)</f>
        <v>မိတ္ထီလာ</v>
      </c>
      <c r="M5224" s="141" t="str">
        <f>VLOOKUP(I5224,Customers[],5,FALSE)</f>
        <v>WholeSales/Contract</v>
      </c>
      <c r="N5224" s="145" t="s">
        <v>10</v>
      </c>
      <c r="O5224" s="37" t="s">
        <v>217</v>
      </c>
      <c r="P5224" s="141" t="str">
        <f>VLOOKUP(O5224,Stock[],2,FALSE)</f>
        <v>လိမ္မော်ဖြူ</v>
      </c>
      <c r="Q5224" s="147">
        <f>VLOOKUP(O5224,Stock[],3,FALSE)</f>
        <v>0.64</v>
      </c>
      <c r="R5224" s="147">
        <f>VLOOKUP(O5224,Stock[],4,FALSE)</f>
        <v>24</v>
      </c>
      <c r="S5224" s="146"/>
      <c r="T5224" s="147">
        <f>(DailySales!$S5224/DailySales!$R5224)+DailySales!$U5224</f>
        <v>5</v>
      </c>
      <c r="U5224" s="146">
        <v>5</v>
      </c>
      <c r="V5224" s="148">
        <f>+DailySales!$T5224*DailySales!$R5224</f>
        <v>120</v>
      </c>
      <c r="W5224" s="148">
        <f>+DailySales!$V5224*DailySales!$Q5224</f>
        <v>76.8</v>
      </c>
      <c r="X5224" s="148">
        <f>VLOOKUP(O5224,Stock[],6,FALSE)</f>
        <v>1330</v>
      </c>
      <c r="Y5224" s="148">
        <f>+DailySales!$V5224*DailySales!$X5224</f>
        <v>159600</v>
      </c>
      <c r="Z5224" s="146"/>
      <c r="AA5224" s="146"/>
      <c r="AB5224" s="146"/>
      <c r="AC5224" s="146"/>
      <c r="AD5224" s="146"/>
      <c r="AE5224" s="149"/>
      <c r="AF5224" s="150"/>
      <c r="AG5224" s="151"/>
      <c r="AH5224" s="150"/>
      <c r="AI5224" s="151"/>
      <c r="AJ5224" s="150"/>
      <c r="AK5224" s="151"/>
      <c r="AL5224" s="34"/>
      <c r="AM5224" s="39"/>
      <c r="AN522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159600</v>
      </c>
    </row>
    <row r="5225" spans="1:40" ht="19.5" customHeight="1" x14ac:dyDescent="0.25">
      <c r="A5225" s="141">
        <f t="shared" si="1070"/>
        <v>2026</v>
      </c>
      <c r="B5225" s="141">
        <f t="shared" si="1071"/>
        <v>3</v>
      </c>
      <c r="C5225" s="154">
        <v>46088</v>
      </c>
      <c r="D5225" s="142">
        <f t="shared" ca="1" si="1072"/>
        <v>46097</v>
      </c>
      <c r="E5225" s="142" t="str">
        <f t="shared" ca="1" si="1073"/>
        <v>0-Months</v>
      </c>
      <c r="F5225" s="142" t="str">
        <f>VLOOKUP(O5225,Stock[],5,FALSE)</f>
        <v>BE</v>
      </c>
      <c r="G5225" s="33" t="s">
        <v>4196</v>
      </c>
      <c r="H5225" s="144"/>
      <c r="I5225" s="34" t="s">
        <v>181</v>
      </c>
      <c r="J5225" s="141" t="str">
        <f>VLOOKUP(I5225,Customers[],2,FALSE)</f>
        <v>ရွှေမြင်း(ရွှေခြင်္သေ့)</v>
      </c>
      <c r="K5225" s="141" t="str">
        <f>VLOOKUP(I5225,Customers[],4,FALSE)</f>
        <v>Meiktila</v>
      </c>
      <c r="L5225" s="141" t="str">
        <f>VLOOKUP(Table85[[#This Row],[CustomerID]],Table!H:K,3,0)</f>
        <v>မိတ္ထီလာ</v>
      </c>
      <c r="M5225" s="141" t="str">
        <f>VLOOKUP(I5225,Customers[],5,FALSE)</f>
        <v>WholeSales/Contract</v>
      </c>
      <c r="N5225" s="145" t="s">
        <v>10</v>
      </c>
      <c r="O5225" s="37" t="s">
        <v>2120</v>
      </c>
      <c r="P5225" s="141" t="str">
        <f>VLOOKUP(O5225,Stock[],2,FALSE)</f>
        <v>ဇေ အရက်သန့်</v>
      </c>
      <c r="Q5225" s="147">
        <f>VLOOKUP(O5225,Stock[],3,FALSE)</f>
        <v>0.64</v>
      </c>
      <c r="R5225" s="147">
        <f>VLOOKUP(O5225,Stock[],4,FALSE)</f>
        <v>14</v>
      </c>
      <c r="S5225" s="146"/>
      <c r="T5225" s="147">
        <f>(DailySales!$S5225/DailySales!$R5225)+DailySales!$U5225</f>
        <v>50</v>
      </c>
      <c r="U5225" s="146">
        <v>50</v>
      </c>
      <c r="V5225" s="148">
        <f>+DailySales!$T5225*DailySales!$R5225</f>
        <v>700</v>
      </c>
      <c r="W5225" s="148">
        <f>+DailySales!$V5225*DailySales!$Q5225</f>
        <v>448</v>
      </c>
      <c r="X5225" s="148">
        <f>VLOOKUP(O5225,Stock[],6,FALSE)</f>
        <v>1380</v>
      </c>
      <c r="Y5225" s="148">
        <f>+DailySales!$V5225*DailySales!$X5225</f>
        <v>966000</v>
      </c>
      <c r="Z5225" s="146"/>
      <c r="AA5225" s="146"/>
      <c r="AB5225" s="146"/>
      <c r="AC5225" s="146"/>
      <c r="AD5225" s="146"/>
      <c r="AE5225" s="149"/>
      <c r="AF5225" s="150"/>
      <c r="AG5225" s="151"/>
      <c r="AH5225" s="150"/>
      <c r="AI5225" s="151"/>
      <c r="AJ5225" s="150"/>
      <c r="AK5225" s="151"/>
      <c r="AL5225" s="34"/>
      <c r="AM5225" s="39"/>
      <c r="AN522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966000</v>
      </c>
    </row>
    <row r="5226" spans="1:40" ht="19.5" customHeight="1" x14ac:dyDescent="0.25">
      <c r="A5226" s="141">
        <f t="shared" si="1070"/>
        <v>2026</v>
      </c>
      <c r="B5226" s="141">
        <f t="shared" si="1071"/>
        <v>3</v>
      </c>
      <c r="C5226" s="154">
        <v>46088</v>
      </c>
      <c r="D5226" s="142">
        <f t="shared" ca="1" si="1072"/>
        <v>46097</v>
      </c>
      <c r="E5226" s="142" t="str">
        <f t="shared" ca="1" si="1073"/>
        <v>0-Months</v>
      </c>
      <c r="F5226" s="142" t="str">
        <f>VLOOKUP(O5226,Stock[],5,FALSE)</f>
        <v>BE</v>
      </c>
      <c r="G5226" s="33" t="s">
        <v>4196</v>
      </c>
      <c r="H5226" s="144"/>
      <c r="I5226" s="34" t="s">
        <v>181</v>
      </c>
      <c r="J5226" s="141" t="str">
        <f>VLOOKUP(I5226,Customers[],2,FALSE)</f>
        <v>ရွှေမြင်း(ရွှေခြင်္သေ့)</v>
      </c>
      <c r="K5226" s="141" t="str">
        <f>VLOOKUP(I5226,Customers[],4,FALSE)</f>
        <v>Meiktila</v>
      </c>
      <c r="L5226" s="141" t="str">
        <f>VLOOKUP(Table85[[#This Row],[CustomerID]],Table!H:K,3,0)</f>
        <v>မိတ္ထီလာ</v>
      </c>
      <c r="M5226" s="141" t="str">
        <f>VLOOKUP(I5226,Customers[],5,FALSE)</f>
        <v>WholeSales/Contract</v>
      </c>
      <c r="N5226" s="145" t="s">
        <v>10</v>
      </c>
      <c r="O5226" s="37" t="s">
        <v>218</v>
      </c>
      <c r="P5226" s="141" t="str">
        <f>VLOOKUP(O5226,Stock[],2,FALSE)</f>
        <v>Black Cat</v>
      </c>
      <c r="Q5226" s="147">
        <f>VLOOKUP(O5226,Stock[],3,FALSE)</f>
        <v>0.64</v>
      </c>
      <c r="R5226" s="147">
        <f>VLOOKUP(O5226,Stock[],4,FALSE)</f>
        <v>24</v>
      </c>
      <c r="S5226" s="146"/>
      <c r="T5226" s="147">
        <f>(DailySales!$S5226/DailySales!$R5226)+DailySales!$U5226</f>
        <v>5</v>
      </c>
      <c r="U5226" s="146">
        <v>5</v>
      </c>
      <c r="V5226" s="148">
        <f>+DailySales!$T5226*DailySales!$R5226</f>
        <v>120</v>
      </c>
      <c r="W5226" s="148">
        <f>+DailySales!$V5226*DailySales!$Q5226</f>
        <v>76.8</v>
      </c>
      <c r="X5226" s="148">
        <f>VLOOKUP(O5226,Stock[],6,FALSE)</f>
        <v>1330</v>
      </c>
      <c r="Y5226" s="148">
        <f>+DailySales!$V5226*DailySales!$X5226</f>
        <v>159600</v>
      </c>
      <c r="Z5226" s="146"/>
      <c r="AA5226" s="146"/>
      <c r="AB5226" s="146"/>
      <c r="AC5226" s="146"/>
      <c r="AD5226" s="146"/>
      <c r="AE5226" s="149"/>
      <c r="AF5226" s="150"/>
      <c r="AG5226" s="151"/>
      <c r="AH5226" s="150"/>
      <c r="AI5226" s="151"/>
      <c r="AJ5226" s="150"/>
      <c r="AK5226" s="151"/>
      <c r="AL5226" s="34"/>
      <c r="AM5226" s="39"/>
      <c r="AN522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159600</v>
      </c>
    </row>
    <row r="5227" spans="1:40" ht="19.5" customHeight="1" x14ac:dyDescent="0.25">
      <c r="A5227" s="141">
        <f t="shared" si="1070"/>
        <v>2026</v>
      </c>
      <c r="B5227" s="141">
        <f t="shared" si="1071"/>
        <v>3</v>
      </c>
      <c r="C5227" s="154">
        <v>46088</v>
      </c>
      <c r="D5227" s="142">
        <f t="shared" ca="1" si="1072"/>
        <v>46097</v>
      </c>
      <c r="E5227" s="142" t="str">
        <f t="shared" ca="1" si="1073"/>
        <v>0-Months</v>
      </c>
      <c r="F5227" s="142" t="str">
        <f>VLOOKUP(O5227,Stock[],5,FALSE)</f>
        <v>BE</v>
      </c>
      <c r="G5227" s="33" t="s">
        <v>4196</v>
      </c>
      <c r="H5227" s="144"/>
      <c r="I5227" s="34" t="s">
        <v>181</v>
      </c>
      <c r="J5227" s="141" t="str">
        <f>VLOOKUP(I5227,Customers[],2,FALSE)</f>
        <v>ရွှေမြင်း(ရွှေခြင်္သေ့)</v>
      </c>
      <c r="K5227" s="141" t="str">
        <f>VLOOKUP(I5227,Customers[],4,FALSE)</f>
        <v>Meiktila</v>
      </c>
      <c r="L5227" s="141" t="str">
        <f>VLOOKUP(Table85[[#This Row],[CustomerID]],Table!H:K,3,0)</f>
        <v>မိတ္ထီလာ</v>
      </c>
      <c r="M5227" s="141" t="str">
        <f>VLOOKUP(I5227,Customers[],5,FALSE)</f>
        <v>WholeSales/Contract</v>
      </c>
      <c r="N5227" s="145" t="s">
        <v>10</v>
      </c>
      <c r="O5227" s="37" t="s">
        <v>2465</v>
      </c>
      <c r="P5227" s="141" t="str">
        <f>VLOOKUP(O5227,Stock[],2,FALSE)</f>
        <v>မိုးနဲကွန်ကီး</v>
      </c>
      <c r="Q5227" s="147">
        <f>VLOOKUP(O5227,Stock[],3,FALSE)</f>
        <v>0.64</v>
      </c>
      <c r="R5227" s="147">
        <f>VLOOKUP(O5227,Stock[],4,FALSE)</f>
        <v>14</v>
      </c>
      <c r="S5227" s="146"/>
      <c r="T5227" s="147">
        <f>(DailySales!$S5227/DailySales!$R5227)+DailySales!$U5227</f>
        <v>10</v>
      </c>
      <c r="U5227" s="146">
        <v>10</v>
      </c>
      <c r="V5227" s="148">
        <f>+DailySales!$T5227*DailySales!$R5227</f>
        <v>140</v>
      </c>
      <c r="W5227" s="148">
        <f>+DailySales!$V5227*DailySales!$Q5227</f>
        <v>89.600000000000009</v>
      </c>
      <c r="X5227" s="148">
        <f>VLOOKUP(O5227,Stock[],6,FALSE)</f>
        <v>1700</v>
      </c>
      <c r="Y5227" s="148">
        <f>+DailySales!$V5227*DailySales!$X5227</f>
        <v>238000</v>
      </c>
      <c r="Z5227" s="146"/>
      <c r="AA5227" s="146"/>
      <c r="AB5227" s="146"/>
      <c r="AC5227" s="146"/>
      <c r="AD5227" s="146"/>
      <c r="AE5227" s="149"/>
      <c r="AF5227" s="150"/>
      <c r="AG5227" s="151"/>
      <c r="AH5227" s="150"/>
      <c r="AI5227" s="151"/>
      <c r="AJ5227" s="150"/>
      <c r="AK5227" s="151"/>
      <c r="AL5227" s="34"/>
      <c r="AM5227" s="39"/>
      <c r="AN522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238000</v>
      </c>
    </row>
    <row r="5228" spans="1:40" ht="19.5" customHeight="1" x14ac:dyDescent="0.25">
      <c r="A5228" s="141">
        <f t="shared" si="1070"/>
        <v>2026</v>
      </c>
      <c r="B5228" s="141">
        <f t="shared" si="1071"/>
        <v>3</v>
      </c>
      <c r="C5228" s="154">
        <v>46088</v>
      </c>
      <c r="D5228" s="142">
        <f t="shared" ca="1" si="1072"/>
        <v>46097</v>
      </c>
      <c r="E5228" s="142" t="str">
        <f t="shared" ca="1" si="1073"/>
        <v>0-Months</v>
      </c>
      <c r="F5228" s="142" t="str">
        <f>VLOOKUP(O5228,Stock[],5,FALSE)</f>
        <v>BE</v>
      </c>
      <c r="G5228" s="33" t="s">
        <v>4197</v>
      </c>
      <c r="H5228" s="144"/>
      <c r="I5228" s="34" t="s">
        <v>233</v>
      </c>
      <c r="J5228" s="141" t="str">
        <f>VLOOKUP(I5228,Customers[],2,FALSE)</f>
        <v>ဦးဝင်းနိုင်</v>
      </c>
      <c r="K5228" s="141" t="str">
        <f>VLOOKUP(I5228,Customers[],4,FALSE)</f>
        <v>Wandwin</v>
      </c>
      <c r="L5228" s="141" t="str">
        <f>VLOOKUP(Table85[[#This Row],[CustomerID]],Table!H:K,3,0)</f>
        <v>လျှော်ပင်</v>
      </c>
      <c r="M5228" s="141" t="str">
        <f>VLOOKUP(I5228,Customers[],5,FALSE)</f>
        <v>WholeSales/Contract</v>
      </c>
      <c r="N5228" s="145" t="s">
        <v>10</v>
      </c>
      <c r="O5228" s="37" t="s">
        <v>220</v>
      </c>
      <c r="P5228" s="141" t="str">
        <f>VLOOKUP(O5228,Stock[],2,FALSE)</f>
        <v>မြန်မာရှောက်ပျား</v>
      </c>
      <c r="Q5228" s="147">
        <f>VLOOKUP(O5228,Stock[],3,FALSE)</f>
        <v>0.64</v>
      </c>
      <c r="R5228" s="147">
        <f>VLOOKUP(O5228,Stock[],4,FALSE)</f>
        <v>14</v>
      </c>
      <c r="S5228" s="146"/>
      <c r="T5228" s="147">
        <f>(DailySales!$S5228/DailySales!$R5228)+DailySales!$U5228</f>
        <v>60</v>
      </c>
      <c r="U5228" s="146">
        <v>60</v>
      </c>
      <c r="V5228" s="148">
        <f>+DailySales!$T5228*DailySales!$R5228</f>
        <v>840</v>
      </c>
      <c r="W5228" s="148">
        <f>+DailySales!$V5228*DailySales!$Q5228</f>
        <v>537.6</v>
      </c>
      <c r="X5228" s="148">
        <f>VLOOKUP(O5228,Stock[],6,FALSE)</f>
        <v>1370</v>
      </c>
      <c r="Y5228" s="148">
        <f>+DailySales!$V5228*DailySales!$X5228</f>
        <v>1150800</v>
      </c>
      <c r="Z5228" s="146"/>
      <c r="AA5228" s="146"/>
      <c r="AB5228" s="146"/>
      <c r="AC5228" s="146"/>
      <c r="AD5228" s="146"/>
      <c r="AE5228" s="149"/>
      <c r="AF5228" s="150"/>
      <c r="AG5228" s="151"/>
      <c r="AH5228" s="150"/>
      <c r="AI5228" s="151"/>
      <c r="AJ5228" s="150"/>
      <c r="AK5228" s="151"/>
      <c r="AL5228" s="34"/>
      <c r="AM5228" s="39"/>
      <c r="AN522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1150800</v>
      </c>
    </row>
    <row r="5229" spans="1:40" ht="19.5" customHeight="1" x14ac:dyDescent="0.25">
      <c r="A5229" s="141">
        <f t="shared" si="1070"/>
        <v>2026</v>
      </c>
      <c r="B5229" s="141">
        <f t="shared" si="1071"/>
        <v>3</v>
      </c>
      <c r="C5229" s="154">
        <v>46088</v>
      </c>
      <c r="D5229" s="142">
        <f t="shared" ca="1" si="1072"/>
        <v>46097</v>
      </c>
      <c r="E5229" s="142" t="str">
        <f t="shared" ca="1" si="1073"/>
        <v>0-Months</v>
      </c>
      <c r="F5229" s="142" t="str">
        <f>VLOOKUP(O5229,Stock[],5,FALSE)</f>
        <v>BE</v>
      </c>
      <c r="G5229" s="33" t="s">
        <v>4197</v>
      </c>
      <c r="H5229" s="144"/>
      <c r="I5229" s="34" t="s">
        <v>233</v>
      </c>
      <c r="J5229" s="141" t="str">
        <f>VLOOKUP(I5229,Customers[],2,FALSE)</f>
        <v>ဦးဝင်းနိုင်</v>
      </c>
      <c r="K5229" s="141" t="str">
        <f>VLOOKUP(I5229,Customers[],4,FALSE)</f>
        <v>Wandwin</v>
      </c>
      <c r="L5229" s="141" t="str">
        <f>VLOOKUP(Table85[[#This Row],[CustomerID]],Table!H:K,3,0)</f>
        <v>လျှော်ပင်</v>
      </c>
      <c r="M5229" s="141" t="str">
        <f>VLOOKUP(I5229,Customers[],5,FALSE)</f>
        <v>WholeSales/Contract</v>
      </c>
      <c r="N5229" s="145" t="s">
        <v>10</v>
      </c>
      <c r="O5229" s="37" t="s">
        <v>2120</v>
      </c>
      <c r="P5229" s="141" t="str">
        <f>VLOOKUP(O5229,Stock[],2,FALSE)</f>
        <v>ဇေ အရက်သန့်</v>
      </c>
      <c r="Q5229" s="147">
        <f>VLOOKUP(O5229,Stock[],3,FALSE)</f>
        <v>0.64</v>
      </c>
      <c r="R5229" s="147">
        <f>VLOOKUP(O5229,Stock[],4,FALSE)</f>
        <v>14</v>
      </c>
      <c r="S5229" s="146"/>
      <c r="T5229" s="147">
        <f>(DailySales!$S5229/DailySales!$R5229)+DailySales!$U5229</f>
        <v>40</v>
      </c>
      <c r="U5229" s="146">
        <v>40</v>
      </c>
      <c r="V5229" s="148">
        <f>+DailySales!$T5229*DailySales!$R5229</f>
        <v>560</v>
      </c>
      <c r="W5229" s="148">
        <f>+DailySales!$V5229*DailySales!$Q5229</f>
        <v>358.40000000000003</v>
      </c>
      <c r="X5229" s="148">
        <f>VLOOKUP(O5229,Stock[],6,FALSE)</f>
        <v>1380</v>
      </c>
      <c r="Y5229" s="148">
        <f>+DailySales!$V5229*DailySales!$X5229</f>
        <v>772800</v>
      </c>
      <c r="Z5229" s="146"/>
      <c r="AA5229" s="146"/>
      <c r="AB5229" s="146"/>
      <c r="AC5229" s="146"/>
      <c r="AD5229" s="146"/>
      <c r="AE5229" s="149"/>
      <c r="AF5229" s="150"/>
      <c r="AG5229" s="151"/>
      <c r="AH5229" s="150"/>
      <c r="AI5229" s="151"/>
      <c r="AJ5229" s="150"/>
      <c r="AK5229" s="151"/>
      <c r="AL5229" s="34"/>
      <c r="AM5229" s="39"/>
      <c r="AN522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772800</v>
      </c>
    </row>
    <row r="5230" spans="1:40" ht="19.5" customHeight="1" x14ac:dyDescent="0.25">
      <c r="A5230" s="141">
        <f t="shared" si="1070"/>
        <v>2026</v>
      </c>
      <c r="B5230" s="141">
        <f t="shared" si="1071"/>
        <v>3</v>
      </c>
      <c r="C5230" s="154">
        <v>46088</v>
      </c>
      <c r="D5230" s="142">
        <f t="shared" ca="1" si="1072"/>
        <v>46097</v>
      </c>
      <c r="E5230" s="142" t="str">
        <f t="shared" ca="1" si="1073"/>
        <v>0-Months</v>
      </c>
      <c r="F5230" s="142" t="str">
        <f>VLOOKUP(O5230,Stock[],5,FALSE)</f>
        <v>BE</v>
      </c>
      <c r="G5230" s="33" t="s">
        <v>4197</v>
      </c>
      <c r="H5230" s="144"/>
      <c r="I5230" s="34" t="s">
        <v>233</v>
      </c>
      <c r="J5230" s="141" t="str">
        <f>VLOOKUP(I5230,Customers[],2,FALSE)</f>
        <v>ဦးဝင်းနိုင်</v>
      </c>
      <c r="K5230" s="141" t="str">
        <f>VLOOKUP(I5230,Customers[],4,FALSE)</f>
        <v>Wandwin</v>
      </c>
      <c r="L5230" s="141" t="str">
        <f>VLOOKUP(Table85[[#This Row],[CustomerID]],Table!H:K,3,0)</f>
        <v>လျှော်ပင်</v>
      </c>
      <c r="M5230" s="141" t="str">
        <f>VLOOKUP(I5230,Customers[],5,FALSE)</f>
        <v>WholeSales/Contract</v>
      </c>
      <c r="N5230" s="145" t="s">
        <v>10</v>
      </c>
      <c r="O5230" s="37" t="s">
        <v>214</v>
      </c>
      <c r="P5230" s="141" t="str">
        <f>VLOOKUP(O5230,Stock[],2,FALSE)</f>
        <v>ကောင်းကြည်</v>
      </c>
      <c r="Q5230" s="147">
        <f>VLOOKUP(O5230,Stock[],3,FALSE)</f>
        <v>0.64</v>
      </c>
      <c r="R5230" s="147">
        <f>VLOOKUP(O5230,Stock[],4,FALSE)</f>
        <v>14</v>
      </c>
      <c r="S5230" s="146"/>
      <c r="T5230" s="147">
        <f>(DailySales!$S5230/DailySales!$R5230)+DailySales!$U5230</f>
        <v>40</v>
      </c>
      <c r="U5230" s="146">
        <v>40</v>
      </c>
      <c r="V5230" s="148">
        <f>+DailySales!$T5230*DailySales!$R5230</f>
        <v>560</v>
      </c>
      <c r="W5230" s="148">
        <f>+DailySales!$V5230*DailySales!$Q5230</f>
        <v>358.40000000000003</v>
      </c>
      <c r="X5230" s="148">
        <f>VLOOKUP(O5230,Stock[],6,FALSE)</f>
        <v>1330</v>
      </c>
      <c r="Y5230" s="148">
        <f>+DailySales!$V5230*DailySales!$X5230</f>
        <v>744800</v>
      </c>
      <c r="Z5230" s="146"/>
      <c r="AA5230" s="146"/>
      <c r="AB5230" s="146"/>
      <c r="AC5230" s="146"/>
      <c r="AD5230" s="146"/>
      <c r="AE5230" s="149"/>
      <c r="AF5230" s="150"/>
      <c r="AG5230" s="151"/>
      <c r="AH5230" s="150"/>
      <c r="AI5230" s="151"/>
      <c r="AJ5230" s="150"/>
      <c r="AK5230" s="151"/>
      <c r="AL5230" s="34"/>
      <c r="AM5230" s="39"/>
      <c r="AN523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744800</v>
      </c>
    </row>
    <row r="5231" spans="1:40" ht="19.5" customHeight="1" x14ac:dyDescent="0.25">
      <c r="A5231" s="141">
        <f t="shared" si="1070"/>
        <v>2026</v>
      </c>
      <c r="B5231" s="141">
        <f t="shared" si="1071"/>
        <v>3</v>
      </c>
      <c r="C5231" s="154">
        <v>46088</v>
      </c>
      <c r="D5231" s="142">
        <f t="shared" ca="1" si="1072"/>
        <v>46097</v>
      </c>
      <c r="E5231" s="142" t="str">
        <f t="shared" ca="1" si="1073"/>
        <v>0-Months</v>
      </c>
      <c r="F5231" s="142" t="str">
        <f>VLOOKUP(O5231,Stock[],5,FALSE)</f>
        <v>BE</v>
      </c>
      <c r="G5231" s="33" t="s">
        <v>4197</v>
      </c>
      <c r="H5231" s="144"/>
      <c r="I5231" s="34" t="s">
        <v>233</v>
      </c>
      <c r="J5231" s="141" t="str">
        <f>VLOOKUP(I5231,Customers[],2,FALSE)</f>
        <v>ဦးဝင်းနိုင်</v>
      </c>
      <c r="K5231" s="141" t="str">
        <f>VLOOKUP(I5231,Customers[],4,FALSE)</f>
        <v>Wandwin</v>
      </c>
      <c r="L5231" s="141" t="str">
        <f>VLOOKUP(Table85[[#This Row],[CustomerID]],Table!H:K,3,0)</f>
        <v>လျှော်ပင်</v>
      </c>
      <c r="M5231" s="141" t="str">
        <f>VLOOKUP(I5231,Customers[],5,FALSE)</f>
        <v>WholeSales/Contract</v>
      </c>
      <c r="N5231" s="145" t="s">
        <v>10</v>
      </c>
      <c r="O5231" s="37" t="s">
        <v>205</v>
      </c>
      <c r="P5231" s="141" t="str">
        <f>VLOOKUP(O5231,Stock[],2,FALSE)</f>
        <v>ကောင်းကြည် ကော် 25%  (1Ltr )</v>
      </c>
      <c r="Q5231" s="147">
        <f>VLOOKUP(O5231,Stock[],3,FALSE)</f>
        <v>1</v>
      </c>
      <c r="R5231" s="147">
        <f>VLOOKUP(O5231,Stock[],4,FALSE)</f>
        <v>12</v>
      </c>
      <c r="S5231" s="146"/>
      <c r="T5231" s="147">
        <f>(DailySales!$S5231/DailySales!$R5231)+DailySales!$U5231</f>
        <v>30</v>
      </c>
      <c r="U5231" s="146">
        <v>30</v>
      </c>
      <c r="V5231" s="148">
        <f>+DailySales!$T5231*DailySales!$R5231</f>
        <v>360</v>
      </c>
      <c r="W5231" s="148">
        <f>+DailySales!$V5231*DailySales!$Q5231</f>
        <v>360</v>
      </c>
      <c r="X5231" s="148">
        <f>VLOOKUP(O5231,Stock[],6,FALSE)</f>
        <v>1530</v>
      </c>
      <c r="Y5231" s="148">
        <f>+DailySales!$V5231*DailySales!$X5231</f>
        <v>550800</v>
      </c>
      <c r="Z5231" s="146"/>
      <c r="AA5231" s="146"/>
      <c r="AB5231" s="146"/>
      <c r="AC5231" s="146"/>
      <c r="AD5231" s="146"/>
      <c r="AE5231" s="149"/>
      <c r="AF5231" s="150"/>
      <c r="AG5231" s="151"/>
      <c r="AH5231" s="150"/>
      <c r="AI5231" s="151"/>
      <c r="AJ5231" s="150"/>
      <c r="AK5231" s="151"/>
      <c r="AL5231" s="34"/>
      <c r="AM5231" s="39"/>
      <c r="AN523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550800</v>
      </c>
    </row>
    <row r="5232" spans="1:40" ht="19.5" customHeight="1" x14ac:dyDescent="0.25">
      <c r="A5232" s="141">
        <f t="shared" si="1070"/>
        <v>2026</v>
      </c>
      <c r="B5232" s="141">
        <f t="shared" si="1071"/>
        <v>3</v>
      </c>
      <c r="C5232" s="154">
        <v>46088</v>
      </c>
      <c r="D5232" s="142">
        <f t="shared" ca="1" si="1072"/>
        <v>46097</v>
      </c>
      <c r="E5232" s="142" t="str">
        <f t="shared" ca="1" si="1073"/>
        <v>0-Months</v>
      </c>
      <c r="F5232" s="142" t="str">
        <f>VLOOKUP(O5232,Stock[],5,FALSE)</f>
        <v>BE</v>
      </c>
      <c r="G5232" s="33" t="s">
        <v>4198</v>
      </c>
      <c r="H5232" s="144"/>
      <c r="I5232" s="34" t="s">
        <v>233</v>
      </c>
      <c r="J5232" s="141" t="str">
        <f>VLOOKUP(I5232,Customers[],2,FALSE)</f>
        <v>ဦးဝင်းနိုင်</v>
      </c>
      <c r="K5232" s="141" t="str">
        <f>VLOOKUP(I5232,Customers[],4,FALSE)</f>
        <v>Wandwin</v>
      </c>
      <c r="L5232" s="141" t="str">
        <f>VLOOKUP(Table85[[#This Row],[CustomerID]],Table!H:K,3,0)</f>
        <v>လျှော်ပင်</v>
      </c>
      <c r="M5232" s="141" t="str">
        <f>VLOOKUP(I5232,Customers[],5,FALSE)</f>
        <v>WholeSales/Contract</v>
      </c>
      <c r="N5232" s="145" t="s">
        <v>10</v>
      </c>
      <c r="O5232" s="37" t="s">
        <v>240</v>
      </c>
      <c r="P5232" s="141" t="str">
        <f>VLOOKUP(O5232,Stock[],2,FALSE)</f>
        <v>သံပုရာအရက်</v>
      </c>
      <c r="Q5232" s="147">
        <f>VLOOKUP(O5232,Stock[],3,FALSE)</f>
        <v>0.64</v>
      </c>
      <c r="R5232" s="147">
        <f>VLOOKUP(O5232,Stock[],4,FALSE)</f>
        <v>14</v>
      </c>
      <c r="S5232" s="146"/>
      <c r="T5232" s="147">
        <f>(DailySales!$S5232/DailySales!$R5232)+DailySales!$U5232</f>
        <v>100</v>
      </c>
      <c r="U5232" s="146">
        <v>100</v>
      </c>
      <c r="V5232" s="148">
        <f>+DailySales!$T5232*DailySales!$R5232</f>
        <v>1400</v>
      </c>
      <c r="W5232" s="148">
        <f>+DailySales!$V5232*DailySales!$Q5232</f>
        <v>896</v>
      </c>
      <c r="X5232" s="148">
        <f>VLOOKUP(O5232,Stock[],6,FALSE)</f>
        <v>1330</v>
      </c>
      <c r="Y5232" s="148">
        <f>+DailySales!$V5232*DailySales!$X5232</f>
        <v>1862000</v>
      </c>
      <c r="Z5232" s="146"/>
      <c r="AA5232" s="146"/>
      <c r="AB5232" s="146"/>
      <c r="AC5232" s="146"/>
      <c r="AD5232" s="146"/>
      <c r="AE5232" s="149"/>
      <c r="AF5232" s="150"/>
      <c r="AG5232" s="151"/>
      <c r="AH5232" s="150"/>
      <c r="AI5232" s="151"/>
      <c r="AJ5232" s="150"/>
      <c r="AK5232" s="151"/>
      <c r="AL5232" s="34"/>
      <c r="AM5232" s="39"/>
      <c r="AN523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1862000</v>
      </c>
    </row>
    <row r="5233" spans="1:40" ht="19.5" customHeight="1" x14ac:dyDescent="0.25">
      <c r="A5233" s="141">
        <f t="shared" ref="A5233:A5242" si="1074">YEAR(C5233)</f>
        <v>2026</v>
      </c>
      <c r="B5233" s="141">
        <f t="shared" ref="B5233:B5242" si="1075">MONTH(C5233)</f>
        <v>3</v>
      </c>
      <c r="C5233" s="154">
        <v>46088</v>
      </c>
      <c r="D5233" s="142">
        <f t="shared" ref="D5233:D5242" ca="1" si="1076">TODAY()</f>
        <v>46097</v>
      </c>
      <c r="E5233" s="142" t="str">
        <f t="shared" ref="E5233:E5242" ca="1" si="1077">DATEDIF(C5233,D5233,"M")&amp;"-Months"</f>
        <v>0-Months</v>
      </c>
      <c r="F5233" s="142" t="str">
        <f>VLOOKUP(O5233,Stock[],5,FALSE)</f>
        <v>BE</v>
      </c>
      <c r="G5233" s="33" t="s">
        <v>4198</v>
      </c>
      <c r="H5233" s="144"/>
      <c r="I5233" s="34" t="s">
        <v>233</v>
      </c>
      <c r="J5233" s="141" t="str">
        <f>VLOOKUP(I5233,Customers[],2,FALSE)</f>
        <v>ဦးဝင်းနိုင်</v>
      </c>
      <c r="K5233" s="141" t="str">
        <f>VLOOKUP(I5233,Customers[],4,FALSE)</f>
        <v>Wandwin</v>
      </c>
      <c r="L5233" s="141" t="str">
        <f>VLOOKUP(Table85[[#This Row],[CustomerID]],Table!H:K,3,0)</f>
        <v>လျှော်ပင်</v>
      </c>
      <c r="M5233" s="141" t="str">
        <f>VLOOKUP(I5233,Customers[],5,FALSE)</f>
        <v>WholeSales/Contract</v>
      </c>
      <c r="N5233" s="145" t="s">
        <v>10</v>
      </c>
      <c r="O5233" s="37" t="s">
        <v>220</v>
      </c>
      <c r="P5233" s="141" t="str">
        <f>VLOOKUP(O5233,Stock[],2,FALSE)</f>
        <v>မြန်မာရှောက်ပျား</v>
      </c>
      <c r="Q5233" s="147">
        <f>VLOOKUP(O5233,Stock[],3,FALSE)</f>
        <v>0.64</v>
      </c>
      <c r="R5233" s="147">
        <f>VLOOKUP(O5233,Stock[],4,FALSE)</f>
        <v>14</v>
      </c>
      <c r="S5233" s="146"/>
      <c r="T5233" s="147">
        <f>(DailySales!$S5233/DailySales!$R5233)+DailySales!$U5233</f>
        <v>100</v>
      </c>
      <c r="U5233" s="146">
        <v>100</v>
      </c>
      <c r="V5233" s="148">
        <f>+DailySales!$T5233*DailySales!$R5233</f>
        <v>1400</v>
      </c>
      <c r="W5233" s="148">
        <f>+DailySales!$V5233*DailySales!$Q5233</f>
        <v>896</v>
      </c>
      <c r="X5233" s="148">
        <f>VLOOKUP(O5233,Stock[],6,FALSE)</f>
        <v>1370</v>
      </c>
      <c r="Y5233" s="148">
        <f>+DailySales!$V5233*DailySales!$X5233</f>
        <v>1918000</v>
      </c>
      <c r="Z5233" s="146"/>
      <c r="AA5233" s="146"/>
      <c r="AB5233" s="146"/>
      <c r="AC5233" s="146"/>
      <c r="AD5233" s="146"/>
      <c r="AE5233" s="149"/>
      <c r="AF5233" s="150"/>
      <c r="AG5233" s="151"/>
      <c r="AH5233" s="150"/>
      <c r="AI5233" s="151"/>
      <c r="AJ5233" s="150"/>
      <c r="AK5233" s="151"/>
      <c r="AL5233" s="34"/>
      <c r="AM5233" s="39"/>
      <c r="AN523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1918000</v>
      </c>
    </row>
    <row r="5234" spans="1:40" ht="19.5" customHeight="1" x14ac:dyDescent="0.25">
      <c r="A5234" s="141">
        <f t="shared" si="1074"/>
        <v>2026</v>
      </c>
      <c r="B5234" s="141">
        <f t="shared" si="1075"/>
        <v>3</v>
      </c>
      <c r="C5234" s="154">
        <v>46088</v>
      </c>
      <c r="D5234" s="142">
        <f t="shared" ca="1" si="1076"/>
        <v>46097</v>
      </c>
      <c r="E5234" s="142" t="str">
        <f t="shared" ca="1" si="1077"/>
        <v>0-Months</v>
      </c>
      <c r="F5234" s="142" t="str">
        <f>VLOOKUP(O5234,Stock[],5,FALSE)</f>
        <v>BE</v>
      </c>
      <c r="G5234" s="33" t="s">
        <v>4198</v>
      </c>
      <c r="H5234" s="144"/>
      <c r="I5234" s="34" t="s">
        <v>233</v>
      </c>
      <c r="J5234" s="141" t="str">
        <f>VLOOKUP(I5234,Customers[],2,FALSE)</f>
        <v>ဦးဝင်းနိုင်</v>
      </c>
      <c r="K5234" s="141" t="str">
        <f>VLOOKUP(I5234,Customers[],4,FALSE)</f>
        <v>Wandwin</v>
      </c>
      <c r="L5234" s="141" t="str">
        <f>VLOOKUP(Table85[[#This Row],[CustomerID]],Table!H:K,3,0)</f>
        <v>လျှော်ပင်</v>
      </c>
      <c r="M5234" s="141" t="str">
        <f>VLOOKUP(I5234,Customers[],5,FALSE)</f>
        <v>WholeSales/Contract</v>
      </c>
      <c r="N5234" s="145" t="s">
        <v>10</v>
      </c>
      <c r="O5234" s="37" t="s">
        <v>217</v>
      </c>
      <c r="P5234" s="141" t="str">
        <f>VLOOKUP(O5234,Stock[],2,FALSE)</f>
        <v>လိမ္မော်ဖြူ</v>
      </c>
      <c r="Q5234" s="147">
        <f>VLOOKUP(O5234,Stock[],3,FALSE)</f>
        <v>0.64</v>
      </c>
      <c r="R5234" s="147">
        <f>VLOOKUP(O5234,Stock[],4,FALSE)</f>
        <v>24</v>
      </c>
      <c r="S5234" s="146"/>
      <c r="T5234" s="147">
        <f>(DailySales!$S5234/DailySales!$R5234)+DailySales!$U5234</f>
        <v>10</v>
      </c>
      <c r="U5234" s="146">
        <v>10</v>
      </c>
      <c r="V5234" s="148">
        <f>+DailySales!$T5234*DailySales!$R5234</f>
        <v>240</v>
      </c>
      <c r="W5234" s="148">
        <f>+DailySales!$V5234*DailySales!$Q5234</f>
        <v>153.6</v>
      </c>
      <c r="X5234" s="148">
        <f>VLOOKUP(O5234,Stock[],6,FALSE)</f>
        <v>1330</v>
      </c>
      <c r="Y5234" s="148">
        <f>+DailySales!$V5234*DailySales!$X5234</f>
        <v>319200</v>
      </c>
      <c r="Z5234" s="146"/>
      <c r="AA5234" s="146"/>
      <c r="AB5234" s="146"/>
      <c r="AC5234" s="146"/>
      <c r="AD5234" s="146"/>
      <c r="AE5234" s="149"/>
      <c r="AF5234" s="150"/>
      <c r="AG5234" s="151"/>
      <c r="AH5234" s="150"/>
      <c r="AI5234" s="151"/>
      <c r="AJ5234" s="150"/>
      <c r="AK5234" s="151"/>
      <c r="AL5234" s="34"/>
      <c r="AM5234" s="39"/>
      <c r="AN523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319200</v>
      </c>
    </row>
    <row r="5235" spans="1:40" ht="19.5" customHeight="1" x14ac:dyDescent="0.25">
      <c r="A5235" s="141">
        <f t="shared" si="1074"/>
        <v>2026</v>
      </c>
      <c r="B5235" s="141">
        <f t="shared" si="1075"/>
        <v>3</v>
      </c>
      <c r="C5235" s="154">
        <v>46088</v>
      </c>
      <c r="D5235" s="142">
        <f t="shared" ca="1" si="1076"/>
        <v>46097</v>
      </c>
      <c r="E5235" s="142" t="str">
        <f t="shared" ca="1" si="1077"/>
        <v>0-Months</v>
      </c>
      <c r="F5235" s="142" t="str">
        <f>VLOOKUP(O5235,Stock[],5,FALSE)</f>
        <v>BE</v>
      </c>
      <c r="G5235" s="33" t="s">
        <v>4198</v>
      </c>
      <c r="H5235" s="144"/>
      <c r="I5235" s="34" t="s">
        <v>233</v>
      </c>
      <c r="J5235" s="141" t="str">
        <f>VLOOKUP(I5235,Customers[],2,FALSE)</f>
        <v>ဦးဝင်းနိုင်</v>
      </c>
      <c r="K5235" s="141" t="str">
        <f>VLOOKUP(I5235,Customers[],4,FALSE)</f>
        <v>Wandwin</v>
      </c>
      <c r="L5235" s="141" t="str">
        <f>VLOOKUP(Table85[[#This Row],[CustomerID]],Table!H:K,3,0)</f>
        <v>လျှော်ပင်</v>
      </c>
      <c r="M5235" s="141" t="str">
        <f>VLOOKUP(I5235,Customers[],5,FALSE)</f>
        <v>WholeSales/Contract</v>
      </c>
      <c r="N5235" s="145" t="s">
        <v>10</v>
      </c>
      <c r="O5235" s="37" t="s">
        <v>2120</v>
      </c>
      <c r="P5235" s="141" t="str">
        <f>VLOOKUP(O5235,Stock[],2,FALSE)</f>
        <v>ဇေ အရက်သန့်</v>
      </c>
      <c r="Q5235" s="147">
        <f>VLOOKUP(O5235,Stock[],3,FALSE)</f>
        <v>0.64</v>
      </c>
      <c r="R5235" s="147">
        <f>VLOOKUP(O5235,Stock[],4,FALSE)</f>
        <v>14</v>
      </c>
      <c r="S5235" s="146"/>
      <c r="T5235" s="147">
        <f>(DailySales!$S5235/DailySales!$R5235)+DailySales!$U5235</f>
        <v>50</v>
      </c>
      <c r="U5235" s="146">
        <v>50</v>
      </c>
      <c r="V5235" s="148">
        <f>+DailySales!$T5235*DailySales!$R5235</f>
        <v>700</v>
      </c>
      <c r="W5235" s="148">
        <f>+DailySales!$V5235*DailySales!$Q5235</f>
        <v>448</v>
      </c>
      <c r="X5235" s="148">
        <f>VLOOKUP(O5235,Stock[],6,FALSE)</f>
        <v>1380</v>
      </c>
      <c r="Y5235" s="148">
        <f>+DailySales!$V5235*DailySales!$X5235</f>
        <v>966000</v>
      </c>
      <c r="Z5235" s="146"/>
      <c r="AA5235" s="146"/>
      <c r="AB5235" s="146"/>
      <c r="AC5235" s="146"/>
      <c r="AD5235" s="146"/>
      <c r="AE5235" s="149"/>
      <c r="AF5235" s="150"/>
      <c r="AG5235" s="151"/>
      <c r="AH5235" s="150"/>
      <c r="AI5235" s="151"/>
      <c r="AJ5235" s="150"/>
      <c r="AK5235" s="151"/>
      <c r="AL5235" s="34"/>
      <c r="AM5235" s="39"/>
      <c r="AN523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966000</v>
      </c>
    </row>
    <row r="5236" spans="1:40" ht="19.5" customHeight="1" x14ac:dyDescent="0.25">
      <c r="A5236" s="141">
        <f t="shared" si="1074"/>
        <v>2026</v>
      </c>
      <c r="B5236" s="141">
        <f t="shared" si="1075"/>
        <v>3</v>
      </c>
      <c r="C5236" s="154">
        <v>46088</v>
      </c>
      <c r="D5236" s="142">
        <f t="shared" ca="1" si="1076"/>
        <v>46097</v>
      </c>
      <c r="E5236" s="142" t="str">
        <f t="shared" ca="1" si="1077"/>
        <v>0-Months</v>
      </c>
      <c r="F5236" s="142" t="str">
        <f>VLOOKUP(O5236,Stock[],5,FALSE)</f>
        <v>BE</v>
      </c>
      <c r="G5236" s="33" t="s">
        <v>4198</v>
      </c>
      <c r="H5236" s="144"/>
      <c r="I5236" s="34" t="s">
        <v>233</v>
      </c>
      <c r="J5236" s="141" t="str">
        <f>VLOOKUP(I5236,Customers[],2,FALSE)</f>
        <v>ဦးဝင်းနိုင်</v>
      </c>
      <c r="K5236" s="141" t="str">
        <f>VLOOKUP(I5236,Customers[],4,FALSE)</f>
        <v>Wandwin</v>
      </c>
      <c r="L5236" s="141" t="str">
        <f>VLOOKUP(Table85[[#This Row],[CustomerID]],Table!H:K,3,0)</f>
        <v>လျှော်ပင်</v>
      </c>
      <c r="M5236" s="141" t="str">
        <f>VLOOKUP(I5236,Customers[],5,FALSE)</f>
        <v>WholeSales/Contract</v>
      </c>
      <c r="N5236" s="145" t="s">
        <v>10</v>
      </c>
      <c r="O5236" s="37" t="s">
        <v>215</v>
      </c>
      <c r="P5236" s="141" t="str">
        <f>VLOOKUP(O5236,Stock[],2,FALSE)</f>
        <v>ဒဂုံနာနတ်</v>
      </c>
      <c r="Q5236" s="147">
        <f>VLOOKUP(O5236,Stock[],3,FALSE)</f>
        <v>0.64</v>
      </c>
      <c r="R5236" s="147">
        <f>VLOOKUP(O5236,Stock[],4,FALSE)</f>
        <v>24</v>
      </c>
      <c r="S5236" s="146"/>
      <c r="T5236" s="147">
        <f>(DailySales!$S5236/DailySales!$R5236)+DailySales!$U5236</f>
        <v>20</v>
      </c>
      <c r="U5236" s="146">
        <v>20</v>
      </c>
      <c r="V5236" s="148">
        <f>+DailySales!$T5236*DailySales!$R5236</f>
        <v>480</v>
      </c>
      <c r="W5236" s="148">
        <f>+DailySales!$V5236*DailySales!$Q5236</f>
        <v>307.2</v>
      </c>
      <c r="X5236" s="148">
        <f>VLOOKUP(O5236,Stock[],6,FALSE)</f>
        <v>1330</v>
      </c>
      <c r="Y5236" s="148">
        <f>+DailySales!$V5236*DailySales!$X5236</f>
        <v>638400</v>
      </c>
      <c r="Z5236" s="146"/>
      <c r="AA5236" s="146"/>
      <c r="AB5236" s="146"/>
      <c r="AC5236" s="146"/>
      <c r="AD5236" s="146"/>
      <c r="AE5236" s="149"/>
      <c r="AF5236" s="150"/>
      <c r="AG5236" s="151"/>
      <c r="AH5236" s="150"/>
      <c r="AI5236" s="151"/>
      <c r="AJ5236" s="150"/>
      <c r="AK5236" s="151"/>
      <c r="AL5236" s="34"/>
      <c r="AM5236" s="39"/>
      <c r="AN523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638400</v>
      </c>
    </row>
    <row r="5237" spans="1:40" ht="19.5" customHeight="1" x14ac:dyDescent="0.25">
      <c r="A5237" s="141">
        <f t="shared" si="1074"/>
        <v>2026</v>
      </c>
      <c r="B5237" s="141">
        <f t="shared" si="1075"/>
        <v>3</v>
      </c>
      <c r="C5237" s="154">
        <v>46088</v>
      </c>
      <c r="D5237" s="142">
        <f t="shared" ca="1" si="1076"/>
        <v>46097</v>
      </c>
      <c r="E5237" s="142" t="str">
        <f t="shared" ca="1" si="1077"/>
        <v>0-Months</v>
      </c>
      <c r="F5237" s="142" t="str">
        <f>VLOOKUP(O5237,Stock[],5,FALSE)</f>
        <v>BE</v>
      </c>
      <c r="G5237" s="33" t="s">
        <v>4198</v>
      </c>
      <c r="H5237" s="144"/>
      <c r="I5237" s="34" t="s">
        <v>233</v>
      </c>
      <c r="J5237" s="141" t="str">
        <f>VLOOKUP(I5237,Customers[],2,FALSE)</f>
        <v>ဦးဝင်းနိုင်</v>
      </c>
      <c r="K5237" s="141" t="str">
        <f>VLOOKUP(I5237,Customers[],4,FALSE)</f>
        <v>Wandwin</v>
      </c>
      <c r="L5237" s="141" t="str">
        <f>VLOOKUP(Table85[[#This Row],[CustomerID]],Table!H:K,3,0)</f>
        <v>လျှော်ပင်</v>
      </c>
      <c r="M5237" s="141" t="str">
        <f>VLOOKUP(I5237,Customers[],5,FALSE)</f>
        <v>WholeSales/Contract</v>
      </c>
      <c r="N5237" s="145" t="s">
        <v>10</v>
      </c>
      <c r="O5237" s="37" t="s">
        <v>214</v>
      </c>
      <c r="P5237" s="141" t="str">
        <f>VLOOKUP(O5237,Stock[],2,FALSE)</f>
        <v>ကောင်းကြည်</v>
      </c>
      <c r="Q5237" s="147">
        <f>VLOOKUP(O5237,Stock[],3,FALSE)</f>
        <v>0.64</v>
      </c>
      <c r="R5237" s="147">
        <f>VLOOKUP(O5237,Stock[],4,FALSE)</f>
        <v>14</v>
      </c>
      <c r="S5237" s="146"/>
      <c r="T5237" s="147">
        <f>(DailySales!$S5237/DailySales!$R5237)+DailySales!$U5237</f>
        <v>30</v>
      </c>
      <c r="U5237" s="146">
        <v>30</v>
      </c>
      <c r="V5237" s="148">
        <f>+DailySales!$T5237*DailySales!$R5237</f>
        <v>420</v>
      </c>
      <c r="W5237" s="148">
        <f>+DailySales!$V5237*DailySales!$Q5237</f>
        <v>268.8</v>
      </c>
      <c r="X5237" s="148">
        <f>VLOOKUP(O5237,Stock[],6,FALSE)</f>
        <v>1330</v>
      </c>
      <c r="Y5237" s="148">
        <f>+DailySales!$V5237*DailySales!$X5237</f>
        <v>558600</v>
      </c>
      <c r="Z5237" s="146"/>
      <c r="AA5237" s="146"/>
      <c r="AB5237" s="146"/>
      <c r="AC5237" s="146"/>
      <c r="AD5237" s="146"/>
      <c r="AE5237" s="149"/>
      <c r="AF5237" s="150"/>
      <c r="AG5237" s="151"/>
      <c r="AH5237" s="150"/>
      <c r="AI5237" s="151"/>
      <c r="AJ5237" s="150"/>
      <c r="AK5237" s="151"/>
      <c r="AL5237" s="34"/>
      <c r="AM5237" s="39"/>
      <c r="AN523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558600</v>
      </c>
    </row>
    <row r="5238" spans="1:40" ht="19.5" customHeight="1" x14ac:dyDescent="0.25">
      <c r="A5238" s="141">
        <f t="shared" si="1074"/>
        <v>2026</v>
      </c>
      <c r="B5238" s="141">
        <f t="shared" si="1075"/>
        <v>3</v>
      </c>
      <c r="C5238" s="154">
        <v>46088</v>
      </c>
      <c r="D5238" s="142">
        <f t="shared" ca="1" si="1076"/>
        <v>46097</v>
      </c>
      <c r="E5238" s="142" t="str">
        <f t="shared" ca="1" si="1077"/>
        <v>0-Months</v>
      </c>
      <c r="F5238" s="142" t="str">
        <f>VLOOKUP(O5238,Stock[],5,FALSE)</f>
        <v>BE</v>
      </c>
      <c r="G5238" s="33" t="s">
        <v>4199</v>
      </c>
      <c r="H5238" s="144"/>
      <c r="I5238" s="34" t="s">
        <v>180</v>
      </c>
      <c r="J5238" s="141" t="str">
        <f>VLOOKUP(I5238,Customers[],2,FALSE)</f>
        <v>ရွှေမြင်း</v>
      </c>
      <c r="K5238" s="141" t="str">
        <f>VLOOKUP(I5238,Customers[],4,FALSE)</f>
        <v>Meiktila</v>
      </c>
      <c r="L5238" s="141" t="str">
        <f>VLOOKUP(Table85[[#This Row],[CustomerID]],Table!H:K,3,0)</f>
        <v>မိတ္ထီလာ</v>
      </c>
      <c r="M5238" s="141" t="str">
        <f>VLOOKUP(I5238,Customers[],5,FALSE)</f>
        <v>WholeSales/Contract</v>
      </c>
      <c r="N5238" s="145" t="s">
        <v>10</v>
      </c>
      <c r="O5238" s="37" t="s">
        <v>240</v>
      </c>
      <c r="P5238" s="141" t="str">
        <f>VLOOKUP(O5238,Stock[],2,FALSE)</f>
        <v>သံပုရာအရက်</v>
      </c>
      <c r="Q5238" s="147">
        <f>VLOOKUP(O5238,Stock[],3,FALSE)</f>
        <v>0.64</v>
      </c>
      <c r="R5238" s="147">
        <f>VLOOKUP(O5238,Stock[],4,FALSE)</f>
        <v>14</v>
      </c>
      <c r="S5238" s="146"/>
      <c r="T5238" s="147">
        <f>(DailySales!$S5238/DailySales!$R5238)+DailySales!$U5238</f>
        <v>70</v>
      </c>
      <c r="U5238" s="146">
        <v>70</v>
      </c>
      <c r="V5238" s="148">
        <f>+DailySales!$T5238*DailySales!$R5238</f>
        <v>980</v>
      </c>
      <c r="W5238" s="148">
        <f>+DailySales!$V5238*DailySales!$Q5238</f>
        <v>627.20000000000005</v>
      </c>
      <c r="X5238" s="148">
        <f>VLOOKUP(O5238,Stock[],6,FALSE)</f>
        <v>1330</v>
      </c>
      <c r="Y5238" s="148">
        <f>+DailySales!$V5238*DailySales!$X5238</f>
        <v>1303400</v>
      </c>
      <c r="Z5238" s="146"/>
      <c r="AA5238" s="146"/>
      <c r="AB5238" s="146"/>
      <c r="AC5238" s="146"/>
      <c r="AD5238" s="146"/>
      <c r="AE5238" s="149"/>
      <c r="AF5238" s="150"/>
      <c r="AG5238" s="151"/>
      <c r="AH5238" s="150"/>
      <c r="AI5238" s="151"/>
      <c r="AJ5238" s="150"/>
      <c r="AK5238" s="151"/>
      <c r="AL5238" s="34"/>
      <c r="AM5238" s="39"/>
      <c r="AN523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1303400</v>
      </c>
    </row>
    <row r="5239" spans="1:40" ht="19.5" customHeight="1" x14ac:dyDescent="0.25">
      <c r="A5239" s="141">
        <f t="shared" si="1074"/>
        <v>2026</v>
      </c>
      <c r="B5239" s="141">
        <f t="shared" si="1075"/>
        <v>3</v>
      </c>
      <c r="C5239" s="154">
        <v>46088</v>
      </c>
      <c r="D5239" s="142">
        <f t="shared" ca="1" si="1076"/>
        <v>46097</v>
      </c>
      <c r="E5239" s="142" t="str">
        <f t="shared" ca="1" si="1077"/>
        <v>0-Months</v>
      </c>
      <c r="F5239" s="142" t="str">
        <f>VLOOKUP(O5239,Stock[],5,FALSE)</f>
        <v>BE</v>
      </c>
      <c r="G5239" s="33" t="s">
        <v>4199</v>
      </c>
      <c r="H5239" s="144"/>
      <c r="I5239" s="34" t="s">
        <v>180</v>
      </c>
      <c r="J5239" s="141" t="str">
        <f>VLOOKUP(I5239,Customers[],2,FALSE)</f>
        <v>ရွှေမြင်း</v>
      </c>
      <c r="K5239" s="141" t="str">
        <f>VLOOKUP(I5239,Customers[],4,FALSE)</f>
        <v>Meiktila</v>
      </c>
      <c r="L5239" s="141" t="str">
        <f>VLOOKUP(Table85[[#This Row],[CustomerID]],Table!H:K,3,0)</f>
        <v>မိတ္ထီလာ</v>
      </c>
      <c r="M5239" s="141" t="str">
        <f>VLOOKUP(I5239,Customers[],5,FALSE)</f>
        <v>WholeSales/Contract</v>
      </c>
      <c r="N5239" s="145" t="s">
        <v>10</v>
      </c>
      <c r="O5239" s="37" t="s">
        <v>220</v>
      </c>
      <c r="P5239" s="141" t="str">
        <f>VLOOKUP(O5239,Stock[],2,FALSE)</f>
        <v>မြန်မာရှောက်ပျား</v>
      </c>
      <c r="Q5239" s="147">
        <f>VLOOKUP(O5239,Stock[],3,FALSE)</f>
        <v>0.64</v>
      </c>
      <c r="R5239" s="147">
        <f>VLOOKUP(O5239,Stock[],4,FALSE)</f>
        <v>14</v>
      </c>
      <c r="S5239" s="146"/>
      <c r="T5239" s="147">
        <f>(DailySales!$S5239/DailySales!$R5239)+DailySales!$U5239</f>
        <v>70</v>
      </c>
      <c r="U5239" s="146">
        <v>70</v>
      </c>
      <c r="V5239" s="148">
        <f>+DailySales!$T5239*DailySales!$R5239</f>
        <v>980</v>
      </c>
      <c r="W5239" s="148">
        <f>+DailySales!$V5239*DailySales!$Q5239</f>
        <v>627.20000000000005</v>
      </c>
      <c r="X5239" s="148">
        <f>VLOOKUP(O5239,Stock[],6,FALSE)</f>
        <v>1370</v>
      </c>
      <c r="Y5239" s="148">
        <f>+DailySales!$V5239*DailySales!$X5239</f>
        <v>1342600</v>
      </c>
      <c r="Z5239" s="146"/>
      <c r="AA5239" s="146"/>
      <c r="AB5239" s="146"/>
      <c r="AC5239" s="146"/>
      <c r="AD5239" s="146"/>
      <c r="AE5239" s="149"/>
      <c r="AF5239" s="150"/>
      <c r="AG5239" s="151"/>
      <c r="AH5239" s="150"/>
      <c r="AI5239" s="151"/>
      <c r="AJ5239" s="150"/>
      <c r="AK5239" s="151"/>
      <c r="AL5239" s="34"/>
      <c r="AM5239" s="39"/>
      <c r="AN523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1342600</v>
      </c>
    </row>
    <row r="5240" spans="1:40" ht="19.5" customHeight="1" x14ac:dyDescent="0.25">
      <c r="A5240" s="141">
        <f t="shared" si="1074"/>
        <v>2026</v>
      </c>
      <c r="B5240" s="141">
        <f t="shared" si="1075"/>
        <v>3</v>
      </c>
      <c r="C5240" s="154">
        <v>46088</v>
      </c>
      <c r="D5240" s="142">
        <f t="shared" ca="1" si="1076"/>
        <v>46097</v>
      </c>
      <c r="E5240" s="142" t="str">
        <f t="shared" ca="1" si="1077"/>
        <v>0-Months</v>
      </c>
      <c r="F5240" s="142" t="str">
        <f>VLOOKUP(O5240,Stock[],5,FALSE)</f>
        <v>BE</v>
      </c>
      <c r="G5240" s="33" t="s">
        <v>4199</v>
      </c>
      <c r="H5240" s="144"/>
      <c r="I5240" s="34" t="s">
        <v>180</v>
      </c>
      <c r="J5240" s="141" t="str">
        <f>VLOOKUP(I5240,Customers[],2,FALSE)</f>
        <v>ရွှေမြင်း</v>
      </c>
      <c r="K5240" s="141" t="str">
        <f>VLOOKUP(I5240,Customers[],4,FALSE)</f>
        <v>Meiktila</v>
      </c>
      <c r="L5240" s="141" t="str">
        <f>VLOOKUP(Table85[[#This Row],[CustomerID]],Table!H:K,3,0)</f>
        <v>မိတ္ထီလာ</v>
      </c>
      <c r="M5240" s="141" t="str">
        <f>VLOOKUP(I5240,Customers[],5,FALSE)</f>
        <v>WholeSales/Contract</v>
      </c>
      <c r="N5240" s="145" t="s">
        <v>10</v>
      </c>
      <c r="O5240" s="37" t="s">
        <v>217</v>
      </c>
      <c r="P5240" s="141" t="str">
        <f>VLOOKUP(O5240,Stock[],2,FALSE)</f>
        <v>လိမ္မော်ဖြူ</v>
      </c>
      <c r="Q5240" s="147">
        <f>VLOOKUP(O5240,Stock[],3,FALSE)</f>
        <v>0.64</v>
      </c>
      <c r="R5240" s="147">
        <f>VLOOKUP(O5240,Stock[],4,FALSE)</f>
        <v>24</v>
      </c>
      <c r="S5240" s="146"/>
      <c r="T5240" s="147">
        <f>(DailySales!$S5240/DailySales!$R5240)+DailySales!$U5240</f>
        <v>80</v>
      </c>
      <c r="U5240" s="146">
        <v>80</v>
      </c>
      <c r="V5240" s="148">
        <f>+DailySales!$T5240*DailySales!$R5240</f>
        <v>1920</v>
      </c>
      <c r="W5240" s="148">
        <f>+DailySales!$V5240*DailySales!$Q5240</f>
        <v>1228.8</v>
      </c>
      <c r="X5240" s="148">
        <f>VLOOKUP(O5240,Stock[],6,FALSE)</f>
        <v>1330</v>
      </c>
      <c r="Y5240" s="148">
        <f>+DailySales!$V5240*DailySales!$X5240</f>
        <v>2553600</v>
      </c>
      <c r="Z5240" s="146"/>
      <c r="AA5240" s="146"/>
      <c r="AB5240" s="146"/>
      <c r="AC5240" s="146"/>
      <c r="AD5240" s="146"/>
      <c r="AE5240" s="149"/>
      <c r="AF5240" s="150"/>
      <c r="AG5240" s="151"/>
      <c r="AH5240" s="150"/>
      <c r="AI5240" s="151"/>
      <c r="AJ5240" s="150"/>
      <c r="AK5240" s="151"/>
      <c r="AL5240" s="34"/>
      <c r="AM5240" s="39"/>
      <c r="AN524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2553600</v>
      </c>
    </row>
    <row r="5241" spans="1:40" ht="19.5" customHeight="1" x14ac:dyDescent="0.25">
      <c r="A5241" s="141">
        <f t="shared" si="1074"/>
        <v>2026</v>
      </c>
      <c r="B5241" s="141">
        <f t="shared" si="1075"/>
        <v>3</v>
      </c>
      <c r="C5241" s="154">
        <v>46088</v>
      </c>
      <c r="D5241" s="142">
        <f t="shared" ca="1" si="1076"/>
        <v>46097</v>
      </c>
      <c r="E5241" s="142" t="str">
        <f t="shared" ca="1" si="1077"/>
        <v>0-Months</v>
      </c>
      <c r="F5241" s="142" t="str">
        <f>VLOOKUP(O5241,Stock[],5,FALSE)</f>
        <v>BE</v>
      </c>
      <c r="G5241" s="33" t="s">
        <v>4199</v>
      </c>
      <c r="H5241" s="144"/>
      <c r="I5241" s="34" t="s">
        <v>180</v>
      </c>
      <c r="J5241" s="141" t="str">
        <f>VLOOKUP(I5241,Customers[],2,FALSE)</f>
        <v>ရွှေမြင်း</v>
      </c>
      <c r="K5241" s="141" t="str">
        <f>VLOOKUP(I5241,Customers[],4,FALSE)</f>
        <v>Meiktila</v>
      </c>
      <c r="L5241" s="141" t="str">
        <f>VLOOKUP(Table85[[#This Row],[CustomerID]],Table!H:K,3,0)</f>
        <v>မိတ္ထီလာ</v>
      </c>
      <c r="M5241" s="141" t="str">
        <f>VLOOKUP(I5241,Customers[],5,FALSE)</f>
        <v>WholeSales/Contract</v>
      </c>
      <c r="N5241" s="145" t="s">
        <v>10</v>
      </c>
      <c r="O5241" s="37" t="s">
        <v>2120</v>
      </c>
      <c r="P5241" s="141" t="str">
        <f>VLOOKUP(O5241,Stock[],2,FALSE)</f>
        <v>ဇေ အရက်သန့်</v>
      </c>
      <c r="Q5241" s="147">
        <f>VLOOKUP(O5241,Stock[],3,FALSE)</f>
        <v>0.64</v>
      </c>
      <c r="R5241" s="147">
        <f>VLOOKUP(O5241,Stock[],4,FALSE)</f>
        <v>14</v>
      </c>
      <c r="S5241" s="146"/>
      <c r="T5241" s="147">
        <f>(DailySales!$S5241/DailySales!$R5241)+DailySales!$U5241</f>
        <v>50</v>
      </c>
      <c r="U5241" s="146">
        <v>50</v>
      </c>
      <c r="V5241" s="148">
        <f>+DailySales!$T5241*DailySales!$R5241</f>
        <v>700</v>
      </c>
      <c r="W5241" s="148">
        <f>+DailySales!$V5241*DailySales!$Q5241</f>
        <v>448</v>
      </c>
      <c r="X5241" s="148">
        <f>VLOOKUP(O5241,Stock[],6,FALSE)</f>
        <v>1380</v>
      </c>
      <c r="Y5241" s="148">
        <f>+DailySales!$V5241*DailySales!$X5241</f>
        <v>966000</v>
      </c>
      <c r="Z5241" s="146"/>
      <c r="AA5241" s="146"/>
      <c r="AB5241" s="146"/>
      <c r="AC5241" s="146"/>
      <c r="AD5241" s="146"/>
      <c r="AE5241" s="149"/>
      <c r="AF5241" s="150"/>
      <c r="AG5241" s="151"/>
      <c r="AH5241" s="150"/>
      <c r="AI5241" s="151"/>
      <c r="AJ5241" s="150"/>
      <c r="AK5241" s="151"/>
      <c r="AL5241" s="34"/>
      <c r="AM5241" s="39"/>
      <c r="AN524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966000</v>
      </c>
    </row>
    <row r="5242" spans="1:40" ht="19.5" customHeight="1" x14ac:dyDescent="0.25">
      <c r="A5242" s="141">
        <f t="shared" si="1074"/>
        <v>2026</v>
      </c>
      <c r="B5242" s="141">
        <f t="shared" si="1075"/>
        <v>3</v>
      </c>
      <c r="C5242" s="154">
        <v>46088</v>
      </c>
      <c r="D5242" s="142">
        <f t="shared" ca="1" si="1076"/>
        <v>46097</v>
      </c>
      <c r="E5242" s="142" t="str">
        <f t="shared" ca="1" si="1077"/>
        <v>0-Months</v>
      </c>
      <c r="F5242" s="142" t="str">
        <f>VLOOKUP(O5242,Stock[],5,FALSE)</f>
        <v>BE</v>
      </c>
      <c r="G5242" s="33" t="s">
        <v>4199</v>
      </c>
      <c r="H5242" s="144"/>
      <c r="I5242" s="34" t="s">
        <v>180</v>
      </c>
      <c r="J5242" s="141" t="str">
        <f>VLOOKUP(I5242,Customers[],2,FALSE)</f>
        <v>ရွှေမြင်း</v>
      </c>
      <c r="K5242" s="141" t="str">
        <f>VLOOKUP(I5242,Customers[],4,FALSE)</f>
        <v>Meiktila</v>
      </c>
      <c r="L5242" s="141" t="str">
        <f>VLOOKUP(Table85[[#This Row],[CustomerID]],Table!H:K,3,0)</f>
        <v>မိတ္ထီလာ</v>
      </c>
      <c r="M5242" s="141" t="str">
        <f>VLOOKUP(I5242,Customers[],5,FALSE)</f>
        <v>WholeSales/Contract</v>
      </c>
      <c r="N5242" s="145" t="s">
        <v>10</v>
      </c>
      <c r="O5242" s="37" t="s">
        <v>214</v>
      </c>
      <c r="P5242" s="141" t="str">
        <f>VLOOKUP(O5242,Stock[],2,FALSE)</f>
        <v>ကောင်းကြည်</v>
      </c>
      <c r="Q5242" s="147">
        <f>VLOOKUP(O5242,Stock[],3,FALSE)</f>
        <v>0.64</v>
      </c>
      <c r="R5242" s="147">
        <f>VLOOKUP(O5242,Stock[],4,FALSE)</f>
        <v>14</v>
      </c>
      <c r="S5242" s="146"/>
      <c r="T5242" s="147">
        <f>(DailySales!$S5242/DailySales!$R5242)+DailySales!$U5242</f>
        <v>20</v>
      </c>
      <c r="U5242" s="146">
        <v>20</v>
      </c>
      <c r="V5242" s="148">
        <f>+DailySales!$T5242*DailySales!$R5242</f>
        <v>280</v>
      </c>
      <c r="W5242" s="148">
        <f>+DailySales!$V5242*DailySales!$Q5242</f>
        <v>179.20000000000002</v>
      </c>
      <c r="X5242" s="148">
        <f>VLOOKUP(O5242,Stock[],6,FALSE)</f>
        <v>1330</v>
      </c>
      <c r="Y5242" s="148">
        <f>+DailySales!$V5242*DailySales!$X5242</f>
        <v>372400</v>
      </c>
      <c r="Z5242" s="146"/>
      <c r="AA5242" s="146"/>
      <c r="AB5242" s="146"/>
      <c r="AC5242" s="146"/>
      <c r="AD5242" s="146"/>
      <c r="AE5242" s="149"/>
      <c r="AF5242" s="150"/>
      <c r="AG5242" s="151"/>
      <c r="AH5242" s="150"/>
      <c r="AI5242" s="151"/>
      <c r="AJ5242" s="150"/>
      <c r="AK5242" s="151"/>
      <c r="AL5242" s="34"/>
      <c r="AM5242" s="39"/>
      <c r="AN524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5243" spans="1:40" ht="19.5" customHeight="1" x14ac:dyDescent="0.25">
      <c r="A5243" s="141">
        <f t="shared" ref="A5243:A5252" si="1078">YEAR(C5243)</f>
        <v>2026</v>
      </c>
      <c r="B5243" s="141">
        <f t="shared" ref="B5243:B5252" si="1079">MONTH(C5243)</f>
        <v>3</v>
      </c>
      <c r="C5243" s="154">
        <v>46088</v>
      </c>
      <c r="D5243" s="142">
        <f t="shared" ref="D5243:D5252" ca="1" si="1080">TODAY()</f>
        <v>46097</v>
      </c>
      <c r="E5243" s="142" t="str">
        <f t="shared" ref="E5243:E5252" ca="1" si="1081">DATEDIF(C5243,D5243,"M")&amp;"-Months"</f>
        <v>0-Months</v>
      </c>
      <c r="F5243" s="142" t="str">
        <f>VLOOKUP(O5243,Stock[],5,FALSE)</f>
        <v>BE</v>
      </c>
      <c r="G5243" s="33" t="s">
        <v>4199</v>
      </c>
      <c r="H5243" s="144"/>
      <c r="I5243" s="34" t="s">
        <v>180</v>
      </c>
      <c r="J5243" s="141" t="str">
        <f>VLOOKUP(I5243,Customers[],2,FALSE)</f>
        <v>ရွှေမြင်း</v>
      </c>
      <c r="K5243" s="141" t="str">
        <f>VLOOKUP(I5243,Customers[],4,FALSE)</f>
        <v>Meiktila</v>
      </c>
      <c r="L5243" s="141" t="str">
        <f>VLOOKUP(Table85[[#This Row],[CustomerID]],Table!H:K,3,0)</f>
        <v>မိတ္ထီလာ</v>
      </c>
      <c r="M5243" s="141" t="str">
        <f>VLOOKUP(I5243,Customers[],5,FALSE)</f>
        <v>WholeSales/Contract</v>
      </c>
      <c r="N5243" s="145" t="s">
        <v>10</v>
      </c>
      <c r="O5243" s="37" t="s">
        <v>219</v>
      </c>
      <c r="P5243" s="141" t="str">
        <f>VLOOKUP(O5243,Stock[],2,FALSE)</f>
        <v>ကင်းမြီးကောက်</v>
      </c>
      <c r="Q5243" s="147">
        <f>VLOOKUP(O5243,Stock[],3,FALSE)</f>
        <v>0.64</v>
      </c>
      <c r="R5243" s="147">
        <f>VLOOKUP(O5243,Stock[],4,FALSE)</f>
        <v>14</v>
      </c>
      <c r="S5243" s="146"/>
      <c r="T5243" s="147">
        <f>(DailySales!$S5243/DailySales!$R5243)+DailySales!$U5243</f>
        <v>10</v>
      </c>
      <c r="U5243" s="146">
        <v>10</v>
      </c>
      <c r="V5243" s="148">
        <f>+DailySales!$T5243*DailySales!$R5243</f>
        <v>140</v>
      </c>
      <c r="W5243" s="148">
        <f>+DailySales!$V5243*DailySales!$Q5243</f>
        <v>89.600000000000009</v>
      </c>
      <c r="X5243" s="148">
        <f>VLOOKUP(O5243,Stock[],6,FALSE)</f>
        <v>1330</v>
      </c>
      <c r="Y5243" s="148">
        <f>+DailySales!$V5243*DailySales!$X5243</f>
        <v>186200</v>
      </c>
      <c r="Z5243" s="146"/>
      <c r="AA5243" s="146"/>
      <c r="AB5243" s="146"/>
      <c r="AC5243" s="146"/>
      <c r="AD5243" s="146"/>
      <c r="AE5243" s="149"/>
      <c r="AF5243" s="150"/>
      <c r="AG5243" s="151"/>
      <c r="AH5243" s="150"/>
      <c r="AI5243" s="151"/>
      <c r="AJ5243" s="150"/>
      <c r="AK5243" s="151"/>
      <c r="AL5243" s="34"/>
      <c r="AM5243" s="39"/>
      <c r="AN524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5244" spans="1:40" ht="19.5" customHeight="1" x14ac:dyDescent="0.25">
      <c r="A5244" s="141">
        <f t="shared" si="1078"/>
        <v>2026</v>
      </c>
      <c r="B5244" s="141">
        <f t="shared" si="1079"/>
        <v>3</v>
      </c>
      <c r="C5244" s="154">
        <v>46088</v>
      </c>
      <c r="D5244" s="142">
        <f t="shared" ca="1" si="1080"/>
        <v>46097</v>
      </c>
      <c r="E5244" s="142" t="str">
        <f t="shared" ca="1" si="1081"/>
        <v>0-Months</v>
      </c>
      <c r="F5244" s="142" t="str">
        <f>VLOOKUP(O5244,Stock[],5,FALSE)</f>
        <v>BE</v>
      </c>
      <c r="G5244" s="33" t="s">
        <v>4200</v>
      </c>
      <c r="H5244" s="144"/>
      <c r="I5244" s="34" t="s">
        <v>180</v>
      </c>
      <c r="J5244" s="141" t="str">
        <f>VLOOKUP(I5244,Customers[],2,FALSE)</f>
        <v>ရွှေမြင်း</v>
      </c>
      <c r="K5244" s="141" t="str">
        <f>VLOOKUP(I5244,Customers[],4,FALSE)</f>
        <v>Meiktila</v>
      </c>
      <c r="L5244" s="141" t="str">
        <f>VLOOKUP(Table85[[#This Row],[CustomerID]],Table!H:K,3,0)</f>
        <v>မိတ္ထီလာ</v>
      </c>
      <c r="M5244" s="141" t="str">
        <f>VLOOKUP(I5244,Customers[],5,FALSE)</f>
        <v>WholeSales/Contract</v>
      </c>
      <c r="N5244" s="145" t="s">
        <v>10</v>
      </c>
      <c r="O5244" s="37" t="s">
        <v>220</v>
      </c>
      <c r="P5244" s="141" t="str">
        <f>VLOOKUP(O5244,Stock[],2,FALSE)</f>
        <v>မြန်မာရှောက်ပျား</v>
      </c>
      <c r="Q5244" s="147">
        <f>VLOOKUP(O5244,Stock[],3,FALSE)</f>
        <v>0.64</v>
      </c>
      <c r="R5244" s="147">
        <f>VLOOKUP(O5244,Stock[],4,FALSE)</f>
        <v>14</v>
      </c>
      <c r="S5244" s="146"/>
      <c r="T5244" s="147">
        <f>(DailySales!$S5244/DailySales!$R5244)+DailySales!$U5244</f>
        <v>40</v>
      </c>
      <c r="U5244" s="146">
        <v>40</v>
      </c>
      <c r="V5244" s="148">
        <f>+DailySales!$T5244*DailySales!$R5244</f>
        <v>560</v>
      </c>
      <c r="W5244" s="148">
        <f>+DailySales!$V5244*DailySales!$Q5244</f>
        <v>358.40000000000003</v>
      </c>
      <c r="X5244" s="148">
        <f>VLOOKUP(O5244,Stock[],6,FALSE)</f>
        <v>1370</v>
      </c>
      <c r="Y5244" s="148">
        <f>+DailySales!$V5244*DailySales!$X5244</f>
        <v>767200</v>
      </c>
      <c r="Z5244" s="146"/>
      <c r="AA5244" s="146"/>
      <c r="AB5244" s="146"/>
      <c r="AC5244" s="146"/>
      <c r="AD5244" s="146"/>
      <c r="AE5244" s="149"/>
      <c r="AF5244" s="150"/>
      <c r="AG5244" s="151"/>
      <c r="AH5244" s="150"/>
      <c r="AI5244" s="151"/>
      <c r="AJ5244" s="150"/>
      <c r="AK5244" s="151"/>
      <c r="AL5244" s="34"/>
      <c r="AM5244" s="39"/>
      <c r="AN524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767200</v>
      </c>
    </row>
    <row r="5245" spans="1:40" ht="19.5" customHeight="1" x14ac:dyDescent="0.25">
      <c r="A5245" s="141">
        <f t="shared" si="1078"/>
        <v>2026</v>
      </c>
      <c r="B5245" s="141">
        <f t="shared" si="1079"/>
        <v>3</v>
      </c>
      <c r="C5245" s="154">
        <v>46088</v>
      </c>
      <c r="D5245" s="142">
        <f t="shared" ca="1" si="1080"/>
        <v>46097</v>
      </c>
      <c r="E5245" s="142" t="str">
        <f t="shared" ca="1" si="1081"/>
        <v>0-Months</v>
      </c>
      <c r="F5245" s="142" t="str">
        <f>VLOOKUP(O5245,Stock[],5,FALSE)</f>
        <v>BE</v>
      </c>
      <c r="G5245" s="33" t="s">
        <v>4200</v>
      </c>
      <c r="H5245" s="144"/>
      <c r="I5245" s="34" t="s">
        <v>180</v>
      </c>
      <c r="J5245" s="141" t="str">
        <f>VLOOKUP(I5245,Customers[],2,FALSE)</f>
        <v>ရွှေမြင်း</v>
      </c>
      <c r="K5245" s="141" t="str">
        <f>VLOOKUP(I5245,Customers[],4,FALSE)</f>
        <v>Meiktila</v>
      </c>
      <c r="L5245" s="141" t="str">
        <f>VLOOKUP(Table85[[#This Row],[CustomerID]],Table!H:K,3,0)</f>
        <v>မိတ္ထီလာ</v>
      </c>
      <c r="M5245" s="141" t="str">
        <f>VLOOKUP(I5245,Customers[],5,FALSE)</f>
        <v>WholeSales/Contract</v>
      </c>
      <c r="N5245" s="145" t="s">
        <v>10</v>
      </c>
      <c r="O5245" s="37" t="s">
        <v>217</v>
      </c>
      <c r="P5245" s="141" t="str">
        <f>VLOOKUP(O5245,Stock[],2,FALSE)</f>
        <v>လိမ္မော်ဖြူ</v>
      </c>
      <c r="Q5245" s="147">
        <f>VLOOKUP(O5245,Stock[],3,FALSE)</f>
        <v>0.64</v>
      </c>
      <c r="R5245" s="147">
        <f>VLOOKUP(O5245,Stock[],4,FALSE)</f>
        <v>24</v>
      </c>
      <c r="S5245" s="146"/>
      <c r="T5245" s="147">
        <f>(DailySales!$S5245/DailySales!$R5245)+DailySales!$U5245</f>
        <v>30</v>
      </c>
      <c r="U5245" s="146">
        <v>30</v>
      </c>
      <c r="V5245" s="148">
        <f>+DailySales!$T5245*DailySales!$R5245</f>
        <v>720</v>
      </c>
      <c r="W5245" s="148">
        <f>+DailySales!$V5245*DailySales!$Q5245</f>
        <v>460.8</v>
      </c>
      <c r="X5245" s="148">
        <f>VLOOKUP(O5245,Stock[],6,FALSE)</f>
        <v>1330</v>
      </c>
      <c r="Y5245" s="148">
        <f>+DailySales!$V5245*DailySales!$X5245</f>
        <v>957600</v>
      </c>
      <c r="Z5245" s="146"/>
      <c r="AA5245" s="146"/>
      <c r="AB5245" s="146"/>
      <c r="AC5245" s="146"/>
      <c r="AD5245" s="146"/>
      <c r="AE5245" s="149"/>
      <c r="AF5245" s="150"/>
      <c r="AG5245" s="151"/>
      <c r="AH5245" s="150"/>
      <c r="AI5245" s="151"/>
      <c r="AJ5245" s="150"/>
      <c r="AK5245" s="151"/>
      <c r="AL5245" s="34"/>
      <c r="AM5245" s="39"/>
      <c r="AN524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5246" spans="1:40" ht="19.5" customHeight="1" x14ac:dyDescent="0.25">
      <c r="A5246" s="141">
        <f t="shared" si="1078"/>
        <v>2026</v>
      </c>
      <c r="B5246" s="141">
        <f t="shared" si="1079"/>
        <v>3</v>
      </c>
      <c r="C5246" s="154">
        <v>46088</v>
      </c>
      <c r="D5246" s="142">
        <f t="shared" ca="1" si="1080"/>
        <v>46097</v>
      </c>
      <c r="E5246" s="142" t="str">
        <f t="shared" ca="1" si="1081"/>
        <v>0-Months</v>
      </c>
      <c r="F5246" s="142" t="str">
        <f>VLOOKUP(O5246,Stock[],5,FALSE)</f>
        <v>BE</v>
      </c>
      <c r="G5246" s="33" t="s">
        <v>4200</v>
      </c>
      <c r="H5246" s="144"/>
      <c r="I5246" s="34" t="s">
        <v>180</v>
      </c>
      <c r="J5246" s="141" t="str">
        <f>VLOOKUP(I5246,Customers[],2,FALSE)</f>
        <v>ရွှေမြင်း</v>
      </c>
      <c r="K5246" s="141" t="str">
        <f>VLOOKUP(I5246,Customers[],4,FALSE)</f>
        <v>Meiktila</v>
      </c>
      <c r="L5246" s="141" t="str">
        <f>VLOOKUP(Table85[[#This Row],[CustomerID]],Table!H:K,3,0)</f>
        <v>မိတ္ထီလာ</v>
      </c>
      <c r="M5246" s="141" t="str">
        <f>VLOOKUP(I5246,Customers[],5,FALSE)</f>
        <v>WholeSales/Contract</v>
      </c>
      <c r="N5246" s="145" t="s">
        <v>10</v>
      </c>
      <c r="O5246" s="37" t="s">
        <v>2120</v>
      </c>
      <c r="P5246" s="141" t="str">
        <f>VLOOKUP(O5246,Stock[],2,FALSE)</f>
        <v>ဇေ အရက်သန့်</v>
      </c>
      <c r="Q5246" s="147">
        <f>VLOOKUP(O5246,Stock[],3,FALSE)</f>
        <v>0.64</v>
      </c>
      <c r="R5246" s="147">
        <f>VLOOKUP(O5246,Stock[],4,FALSE)</f>
        <v>14</v>
      </c>
      <c r="S5246" s="146"/>
      <c r="T5246" s="147">
        <f>(DailySales!$S5246/DailySales!$R5246)+DailySales!$U5246</f>
        <v>10</v>
      </c>
      <c r="U5246" s="146">
        <v>10</v>
      </c>
      <c r="V5246" s="148">
        <f>+DailySales!$T5246*DailySales!$R5246</f>
        <v>140</v>
      </c>
      <c r="W5246" s="148">
        <f>+DailySales!$V5246*DailySales!$Q5246</f>
        <v>89.600000000000009</v>
      </c>
      <c r="X5246" s="148">
        <f>VLOOKUP(O5246,Stock[],6,FALSE)</f>
        <v>1380</v>
      </c>
      <c r="Y5246" s="148">
        <f>+DailySales!$V5246*DailySales!$X5246</f>
        <v>193200</v>
      </c>
      <c r="Z5246" s="146"/>
      <c r="AA5246" s="146"/>
      <c r="AB5246" s="146"/>
      <c r="AC5246" s="146"/>
      <c r="AD5246" s="146"/>
      <c r="AE5246" s="149"/>
      <c r="AF5246" s="150"/>
      <c r="AG5246" s="151"/>
      <c r="AH5246" s="150"/>
      <c r="AI5246" s="151"/>
      <c r="AJ5246" s="150"/>
      <c r="AK5246" s="151"/>
      <c r="AL5246" s="34"/>
      <c r="AM5246" s="39"/>
      <c r="AN524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193200</v>
      </c>
    </row>
    <row r="5247" spans="1:40" ht="19.5" customHeight="1" x14ac:dyDescent="0.25">
      <c r="A5247" s="141">
        <f t="shared" si="1078"/>
        <v>2026</v>
      </c>
      <c r="B5247" s="141">
        <f t="shared" si="1079"/>
        <v>3</v>
      </c>
      <c r="C5247" s="154">
        <v>46088</v>
      </c>
      <c r="D5247" s="142">
        <f t="shared" ca="1" si="1080"/>
        <v>46097</v>
      </c>
      <c r="E5247" s="142" t="str">
        <f t="shared" ca="1" si="1081"/>
        <v>0-Months</v>
      </c>
      <c r="F5247" s="142" t="str">
        <f>VLOOKUP(O5247,Stock[],5,FALSE)</f>
        <v>BE</v>
      </c>
      <c r="G5247" s="33" t="s">
        <v>4200</v>
      </c>
      <c r="H5247" s="144"/>
      <c r="I5247" s="34" t="s">
        <v>180</v>
      </c>
      <c r="J5247" s="141" t="str">
        <f>VLOOKUP(I5247,Customers[],2,FALSE)</f>
        <v>ရွှေမြင်း</v>
      </c>
      <c r="K5247" s="141" t="str">
        <f>VLOOKUP(I5247,Customers[],4,FALSE)</f>
        <v>Meiktila</v>
      </c>
      <c r="L5247" s="141" t="str">
        <f>VLOOKUP(Table85[[#This Row],[CustomerID]],Table!H:K,3,0)</f>
        <v>မိတ္ထီလာ</v>
      </c>
      <c r="M5247" s="141" t="str">
        <f>VLOOKUP(I5247,Customers[],5,FALSE)</f>
        <v>WholeSales/Contract</v>
      </c>
      <c r="N5247" s="145" t="s">
        <v>10</v>
      </c>
      <c r="O5247" s="37" t="s">
        <v>218</v>
      </c>
      <c r="P5247" s="141" t="str">
        <f>VLOOKUP(O5247,Stock[],2,FALSE)</f>
        <v>Black Cat</v>
      </c>
      <c r="Q5247" s="147">
        <f>VLOOKUP(O5247,Stock[],3,FALSE)</f>
        <v>0.64</v>
      </c>
      <c r="R5247" s="147">
        <f>VLOOKUP(O5247,Stock[],4,FALSE)</f>
        <v>24</v>
      </c>
      <c r="S5247" s="146"/>
      <c r="T5247" s="147">
        <f>(DailySales!$S5247/DailySales!$R5247)+DailySales!$U5247</f>
        <v>5</v>
      </c>
      <c r="U5247" s="146">
        <v>5</v>
      </c>
      <c r="V5247" s="148">
        <f>+DailySales!$T5247*DailySales!$R5247</f>
        <v>120</v>
      </c>
      <c r="W5247" s="148">
        <f>+DailySales!$V5247*DailySales!$Q5247</f>
        <v>76.8</v>
      </c>
      <c r="X5247" s="148">
        <f>VLOOKUP(O5247,Stock[],6,FALSE)</f>
        <v>1330</v>
      </c>
      <c r="Y5247" s="148">
        <f>+DailySales!$V5247*DailySales!$X5247</f>
        <v>159600</v>
      </c>
      <c r="Z5247" s="146"/>
      <c r="AA5247" s="146"/>
      <c r="AB5247" s="146"/>
      <c r="AC5247" s="146"/>
      <c r="AD5247" s="146"/>
      <c r="AE5247" s="149"/>
      <c r="AF5247" s="150"/>
      <c r="AG5247" s="151"/>
      <c r="AH5247" s="150"/>
      <c r="AI5247" s="151"/>
      <c r="AJ5247" s="150"/>
      <c r="AK5247" s="151"/>
      <c r="AL5247" s="34"/>
      <c r="AM5247" s="39"/>
      <c r="AN524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159600</v>
      </c>
    </row>
    <row r="5248" spans="1:40" ht="19.5" customHeight="1" x14ac:dyDescent="0.25">
      <c r="A5248" s="141">
        <f t="shared" si="1078"/>
        <v>2026</v>
      </c>
      <c r="B5248" s="141">
        <f t="shared" si="1079"/>
        <v>3</v>
      </c>
      <c r="C5248" s="154">
        <v>46088</v>
      </c>
      <c r="D5248" s="142">
        <f t="shared" ca="1" si="1080"/>
        <v>46097</v>
      </c>
      <c r="E5248" s="142" t="str">
        <f t="shared" ca="1" si="1081"/>
        <v>0-Months</v>
      </c>
      <c r="F5248" s="142" t="str">
        <f>VLOOKUP(O5248,Stock[],5,FALSE)</f>
        <v>BE</v>
      </c>
      <c r="G5248" s="33" t="s">
        <v>4200</v>
      </c>
      <c r="H5248" s="144"/>
      <c r="I5248" s="34" t="s">
        <v>180</v>
      </c>
      <c r="J5248" s="141" t="str">
        <f>VLOOKUP(I5248,Customers[],2,FALSE)</f>
        <v>ရွှေမြင်း</v>
      </c>
      <c r="K5248" s="141" t="str">
        <f>VLOOKUP(I5248,Customers[],4,FALSE)</f>
        <v>Meiktila</v>
      </c>
      <c r="L5248" s="141" t="str">
        <f>VLOOKUP(Table85[[#This Row],[CustomerID]],Table!H:K,3,0)</f>
        <v>မိတ္ထီလာ</v>
      </c>
      <c r="M5248" s="141" t="str">
        <f>VLOOKUP(I5248,Customers[],5,FALSE)</f>
        <v>WholeSales/Contract</v>
      </c>
      <c r="N5248" s="145" t="s">
        <v>10</v>
      </c>
      <c r="O5248" s="37" t="s">
        <v>214</v>
      </c>
      <c r="P5248" s="141" t="str">
        <f>VLOOKUP(O5248,Stock[],2,FALSE)</f>
        <v>ကောင်းကြည်</v>
      </c>
      <c r="Q5248" s="147">
        <f>VLOOKUP(O5248,Stock[],3,FALSE)</f>
        <v>0.64</v>
      </c>
      <c r="R5248" s="147">
        <f>VLOOKUP(O5248,Stock[],4,FALSE)</f>
        <v>14</v>
      </c>
      <c r="S5248" s="146"/>
      <c r="T5248" s="147">
        <f>(DailySales!$S5248/DailySales!$R5248)+DailySales!$U5248</f>
        <v>15</v>
      </c>
      <c r="U5248" s="146">
        <v>15</v>
      </c>
      <c r="V5248" s="148">
        <f>+DailySales!$T5248*DailySales!$R5248</f>
        <v>210</v>
      </c>
      <c r="W5248" s="148">
        <f>+DailySales!$V5248*DailySales!$Q5248</f>
        <v>134.4</v>
      </c>
      <c r="X5248" s="148">
        <f>VLOOKUP(O5248,Stock[],6,FALSE)</f>
        <v>1330</v>
      </c>
      <c r="Y5248" s="148">
        <f>+DailySales!$V5248*DailySales!$X5248</f>
        <v>279300</v>
      </c>
      <c r="Z5248" s="146"/>
      <c r="AA5248" s="146"/>
      <c r="AB5248" s="146"/>
      <c r="AC5248" s="146"/>
      <c r="AD5248" s="146"/>
      <c r="AE5248" s="149"/>
      <c r="AF5248" s="150"/>
      <c r="AG5248" s="151"/>
      <c r="AH5248" s="150"/>
      <c r="AI5248" s="151"/>
      <c r="AJ5248" s="150"/>
      <c r="AK5248" s="151"/>
      <c r="AL5248" s="34"/>
      <c r="AM5248" s="39"/>
      <c r="AN524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279300</v>
      </c>
    </row>
    <row r="5249" spans="1:40" ht="19.5" customHeight="1" x14ac:dyDescent="0.25">
      <c r="A5249" s="141">
        <f t="shared" si="1078"/>
        <v>2026</v>
      </c>
      <c r="B5249" s="141">
        <f t="shared" si="1079"/>
        <v>3</v>
      </c>
      <c r="C5249" s="154">
        <v>46090</v>
      </c>
      <c r="D5249" s="142">
        <f t="shared" ca="1" si="1080"/>
        <v>46097</v>
      </c>
      <c r="E5249" s="142" t="str">
        <f t="shared" ca="1" si="1081"/>
        <v>0-Months</v>
      </c>
      <c r="F5249" s="142" t="str">
        <f>VLOOKUP(O5249,Stock[],5,FALSE)</f>
        <v>BE</v>
      </c>
      <c r="G5249" s="33" t="s">
        <v>4201</v>
      </c>
      <c r="H5249" s="144" t="s">
        <v>1168</v>
      </c>
      <c r="I5249" s="34" t="s">
        <v>532</v>
      </c>
      <c r="J5249" s="141" t="str">
        <f>VLOOKUP(I5249,Customers[],2,FALSE)</f>
        <v>မင်းဆုဝေ</v>
      </c>
      <c r="K5249" s="141" t="str">
        <f>VLOOKUP(I5249,Customers[],4,FALSE)</f>
        <v>Tharzi</v>
      </c>
      <c r="L5249" s="141" t="str">
        <f>VLOOKUP(Table85[[#This Row],[CustomerID]],Table!H:K,3,0)</f>
        <v>သာစည်</v>
      </c>
      <c r="M5249" s="141" t="str">
        <f>VLOOKUP(I5249,Customers[],5,FALSE)</f>
        <v>Van-2</v>
      </c>
      <c r="N5249" s="145" t="s">
        <v>9</v>
      </c>
      <c r="O5249" s="37" t="s">
        <v>1395</v>
      </c>
      <c r="P5249" s="141" t="str">
        <f>VLOOKUP(O5249,Stock[],2,FALSE)</f>
        <v>ရွှေမင်းသားမန်ကျည်းခေါင်ရည်</v>
      </c>
      <c r="Q5249" s="147">
        <f>VLOOKUP(O5249,Stock[],3,FALSE)</f>
        <v>0.64</v>
      </c>
      <c r="R5249" s="147">
        <f>VLOOKUP(O5249,Stock[],4,FALSE)</f>
        <v>14</v>
      </c>
      <c r="S5249" s="146"/>
      <c r="T5249" s="147">
        <f>(DailySales!$S5249/DailySales!$R5249)+DailySales!$U5249</f>
        <v>100</v>
      </c>
      <c r="U5249" s="146">
        <v>100</v>
      </c>
      <c r="V5249" s="148">
        <f>+DailySales!$T5249*DailySales!$R5249</f>
        <v>1400</v>
      </c>
      <c r="W5249" s="148">
        <f>+DailySales!$V5249*DailySales!$Q5249</f>
        <v>896</v>
      </c>
      <c r="X5249" s="148">
        <f>VLOOKUP(O5249,Stock[],6,FALSE)</f>
        <v>830</v>
      </c>
      <c r="Y5249" s="148">
        <f>+DailySales!$V5249*DailySales!$X5249</f>
        <v>1162000</v>
      </c>
      <c r="Z5249" s="146"/>
      <c r="AA5249" s="146"/>
      <c r="AB5249" s="146"/>
      <c r="AC5249" s="146"/>
      <c r="AD5249" s="146"/>
      <c r="AE5249" s="149">
        <v>35000</v>
      </c>
      <c r="AF5249" s="150">
        <v>46090</v>
      </c>
      <c r="AG5249" s="151">
        <v>1197000</v>
      </c>
      <c r="AH5249" s="150"/>
      <c r="AI5249" s="151"/>
      <c r="AJ5249" s="150"/>
      <c r="AK5249" s="151"/>
      <c r="AL5249" s="34"/>
      <c r="AM5249" s="39"/>
      <c r="AN524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50" spans="1:40" ht="19.5" customHeight="1" x14ac:dyDescent="0.25">
      <c r="A5250" s="141">
        <f t="shared" si="1078"/>
        <v>2026</v>
      </c>
      <c r="B5250" s="141">
        <f t="shared" si="1079"/>
        <v>3</v>
      </c>
      <c r="C5250" s="154">
        <v>46090</v>
      </c>
      <c r="D5250" s="142">
        <f t="shared" ca="1" si="1080"/>
        <v>46097</v>
      </c>
      <c r="E5250" s="142" t="str">
        <f t="shared" ca="1" si="1081"/>
        <v>0-Months</v>
      </c>
      <c r="F5250" s="142" t="str">
        <f>VLOOKUP(O5250,Stock[],5,FALSE)</f>
        <v>BE</v>
      </c>
      <c r="G5250" s="33" t="s">
        <v>4201</v>
      </c>
      <c r="H5250" s="144" t="s">
        <v>1168</v>
      </c>
      <c r="I5250" s="34" t="s">
        <v>532</v>
      </c>
      <c r="J5250" s="141" t="str">
        <f>VLOOKUP(I5250,Customers[],2,FALSE)</f>
        <v>မင်းဆုဝေ</v>
      </c>
      <c r="K5250" s="141" t="str">
        <f>VLOOKUP(I5250,Customers[],4,FALSE)</f>
        <v>Tharzi</v>
      </c>
      <c r="L5250" s="141" t="str">
        <f>VLOOKUP(Table85[[#This Row],[CustomerID]],Table!H:K,3,0)</f>
        <v>သာစည်</v>
      </c>
      <c r="M5250" s="141" t="str">
        <f>VLOOKUP(I5250,Customers[],5,FALSE)</f>
        <v>Van-2</v>
      </c>
      <c r="N5250" s="145" t="s">
        <v>9</v>
      </c>
      <c r="O5250" s="37" t="s">
        <v>1501</v>
      </c>
      <c r="P5250" s="141" t="str">
        <f>VLOOKUP(O5250,Stock[],2,FALSE)</f>
        <v>ရွှေမင်းသားမန်ကျည်းခေါင်ရည်(.6Ltr)</v>
      </c>
      <c r="Q5250" s="147">
        <f>VLOOKUP(O5250,Stock[],3,FALSE)</f>
        <v>0.6</v>
      </c>
      <c r="R5250" s="147">
        <f>VLOOKUP(O5250,Stock[],4,FALSE)</f>
        <v>12</v>
      </c>
      <c r="S5250" s="146"/>
      <c r="T5250" s="147">
        <f>(DailySales!$S5250/DailySales!$R5250)+DailySales!$U5250</f>
        <v>10</v>
      </c>
      <c r="U5250" s="146">
        <v>10</v>
      </c>
      <c r="V5250" s="148">
        <f>+DailySales!$T5250*DailySales!$R5250</f>
        <v>120</v>
      </c>
      <c r="W5250" s="148">
        <f>+DailySales!$V5250*DailySales!$Q5250</f>
        <v>72</v>
      </c>
      <c r="X5250" s="148">
        <f>VLOOKUP(O5250,Stock[],6,FALSE)</f>
        <v>800</v>
      </c>
      <c r="Y5250" s="148">
        <f>+DailySales!$V5250*DailySales!$X5250</f>
        <v>96000</v>
      </c>
      <c r="Z5250" s="146"/>
      <c r="AA5250" s="146"/>
      <c r="AB5250" s="146"/>
      <c r="AC5250" s="146"/>
      <c r="AD5250" s="146"/>
      <c r="AE5250" s="149"/>
      <c r="AF5250" s="150">
        <v>46090</v>
      </c>
      <c r="AG5250" s="151">
        <v>96000</v>
      </c>
      <c r="AH5250" s="150"/>
      <c r="AI5250" s="151"/>
      <c r="AJ5250" s="150"/>
      <c r="AK5250" s="151"/>
      <c r="AL5250" s="34"/>
      <c r="AM5250" s="39"/>
      <c r="AN525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51" spans="1:40" ht="19.5" customHeight="1" x14ac:dyDescent="0.25">
      <c r="A5251" s="141">
        <f t="shared" si="1078"/>
        <v>2026</v>
      </c>
      <c r="B5251" s="141">
        <f t="shared" si="1079"/>
        <v>3</v>
      </c>
      <c r="C5251" s="154">
        <v>46090</v>
      </c>
      <c r="D5251" s="142">
        <f t="shared" ca="1" si="1080"/>
        <v>46097</v>
      </c>
      <c r="E5251" s="142" t="str">
        <f t="shared" ca="1" si="1081"/>
        <v>0-Months</v>
      </c>
      <c r="F5251" s="142" t="str">
        <f>VLOOKUP(O5251,Stock[],5,FALSE)</f>
        <v>BE</v>
      </c>
      <c r="G5251" s="33" t="s">
        <v>4201</v>
      </c>
      <c r="H5251" s="144" t="s">
        <v>1168</v>
      </c>
      <c r="I5251" s="34" t="s">
        <v>532</v>
      </c>
      <c r="J5251" s="141" t="str">
        <f>VLOOKUP(I5251,Customers[],2,FALSE)</f>
        <v>မင်းဆုဝေ</v>
      </c>
      <c r="K5251" s="141" t="str">
        <f>VLOOKUP(I5251,Customers[],4,FALSE)</f>
        <v>Tharzi</v>
      </c>
      <c r="L5251" s="141" t="str">
        <f>VLOOKUP(Table85[[#This Row],[CustomerID]],Table!H:K,3,0)</f>
        <v>သာစည်</v>
      </c>
      <c r="M5251" s="141" t="str">
        <f>VLOOKUP(I5251,Customers[],5,FALSE)</f>
        <v>Van-2</v>
      </c>
      <c r="N5251" s="145" t="s">
        <v>9</v>
      </c>
      <c r="O5251" s="37" t="s">
        <v>207</v>
      </c>
      <c r="P5251" s="141" t="str">
        <f>VLOOKUP(O5251,Stock[],2,FALSE)</f>
        <v>ရွှေမင်းသားခေါင်ရည်</v>
      </c>
      <c r="Q5251" s="147">
        <f>VLOOKUP(O5251,Stock[],3,FALSE)</f>
        <v>0.64</v>
      </c>
      <c r="R5251" s="147">
        <f>VLOOKUP(O5251,Stock[],4,FALSE)</f>
        <v>24</v>
      </c>
      <c r="S5251" s="146"/>
      <c r="T5251" s="147">
        <f>(DailySales!$S5251/DailySales!$R5251)+DailySales!$U5251</f>
        <v>22</v>
      </c>
      <c r="U5251" s="146">
        <v>22</v>
      </c>
      <c r="V5251" s="148">
        <f>+DailySales!$T5251*DailySales!$R5251</f>
        <v>528</v>
      </c>
      <c r="W5251" s="148">
        <f>+DailySales!$V5251*DailySales!$Q5251</f>
        <v>337.92</v>
      </c>
      <c r="X5251" s="148">
        <f>VLOOKUP(O5251,Stock[],6,FALSE)</f>
        <v>800</v>
      </c>
      <c r="Y5251" s="148">
        <f>+DailySales!$V5251*DailySales!$X5251</f>
        <v>422400</v>
      </c>
      <c r="Z5251" s="146"/>
      <c r="AA5251" s="146"/>
      <c r="AB5251" s="146"/>
      <c r="AC5251" s="146"/>
      <c r="AD5251" s="146"/>
      <c r="AE5251" s="149">
        <v>8800</v>
      </c>
      <c r="AF5251" s="150">
        <v>46090</v>
      </c>
      <c r="AG5251" s="151">
        <v>431200</v>
      </c>
      <c r="AH5251" s="150"/>
      <c r="AI5251" s="151"/>
      <c r="AJ5251" s="150"/>
      <c r="AK5251" s="151"/>
      <c r="AL5251" s="34"/>
      <c r="AM5251" s="39"/>
      <c r="AN525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52" spans="1:40" ht="19.5" customHeight="1" x14ac:dyDescent="0.25">
      <c r="A5252" s="141">
        <f t="shared" si="1078"/>
        <v>2026</v>
      </c>
      <c r="B5252" s="141">
        <f t="shared" si="1079"/>
        <v>3</v>
      </c>
      <c r="C5252" s="154">
        <v>46090</v>
      </c>
      <c r="D5252" s="142">
        <f t="shared" ca="1" si="1080"/>
        <v>46097</v>
      </c>
      <c r="E5252" s="142" t="str">
        <f t="shared" ca="1" si="1081"/>
        <v>0-Months</v>
      </c>
      <c r="F5252" s="142" t="str">
        <f>VLOOKUP(O5252,Stock[],5,FALSE)</f>
        <v>BE</v>
      </c>
      <c r="G5252" s="33" t="s">
        <v>4201</v>
      </c>
      <c r="H5252" s="144" t="s">
        <v>1168</v>
      </c>
      <c r="I5252" s="34" t="s">
        <v>1014</v>
      </c>
      <c r="J5252" s="141" t="str">
        <f>VLOOKUP(I5252,Customers[],2,FALSE)</f>
        <v>FOC</v>
      </c>
      <c r="K5252" s="141">
        <f>VLOOKUP(I5252,Customers[],4,FALSE)</f>
        <v>0</v>
      </c>
      <c r="L5252" s="141">
        <f>VLOOKUP(Table85[[#This Row],[CustomerID]],Table!H:K,3,0)</f>
        <v>0</v>
      </c>
      <c r="M5252" s="141">
        <f>VLOOKUP(I5252,Customers[],5,FALSE)</f>
        <v>0</v>
      </c>
      <c r="N5252" s="145" t="s">
        <v>1014</v>
      </c>
      <c r="O5252" s="37" t="s">
        <v>1501</v>
      </c>
      <c r="P5252" s="141" t="str">
        <f>VLOOKUP(O5252,Stock[],2,FALSE)</f>
        <v>ရွှေမင်းသားမန်ကျည်းခေါင်ရည်(.6Ltr)</v>
      </c>
      <c r="Q5252" s="147">
        <f>VLOOKUP(O5252,Stock[],3,FALSE)</f>
        <v>0.6</v>
      </c>
      <c r="R5252" s="147">
        <f>VLOOKUP(O5252,Stock[],4,FALSE)</f>
        <v>12</v>
      </c>
      <c r="S5252" s="146"/>
      <c r="T5252" s="147">
        <f>(DailySales!$S5252/DailySales!$R5252)+DailySales!$U5252</f>
        <v>1</v>
      </c>
      <c r="U5252" s="146">
        <v>1</v>
      </c>
      <c r="V5252" s="148">
        <f>+DailySales!$T5252*DailySales!$R5252</f>
        <v>12</v>
      </c>
      <c r="W5252" s="148">
        <f>+DailySales!$V5252*DailySales!$Q5252</f>
        <v>7.1999999999999993</v>
      </c>
      <c r="X5252" s="148">
        <f>VLOOKUP(O5252,Stock[],6,FALSE)</f>
        <v>800</v>
      </c>
      <c r="Y5252" s="148">
        <f>+DailySales!$V5252*DailySales!$X5252</f>
        <v>9600</v>
      </c>
      <c r="Z5252" s="146"/>
      <c r="AA5252" s="146"/>
      <c r="AB5252" s="146"/>
      <c r="AC5252" s="146"/>
      <c r="AD5252" s="146"/>
      <c r="AE5252" s="149"/>
      <c r="AF5252" s="150">
        <v>46090</v>
      </c>
      <c r="AG5252" s="151">
        <v>9600</v>
      </c>
      <c r="AH5252" s="150"/>
      <c r="AI5252" s="151"/>
      <c r="AJ5252" s="150"/>
      <c r="AK5252" s="151"/>
      <c r="AL5252" s="34"/>
      <c r="AM5252" s="39"/>
      <c r="AN525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53" spans="1:40" ht="19.5" customHeight="1" x14ac:dyDescent="0.25">
      <c r="A5253" s="141">
        <f t="shared" ref="A5253:A5262" si="1082">YEAR(C5253)</f>
        <v>2026</v>
      </c>
      <c r="B5253" s="141">
        <f t="shared" ref="B5253:B5262" si="1083">MONTH(C5253)</f>
        <v>3</v>
      </c>
      <c r="C5253" s="154">
        <v>46090</v>
      </c>
      <c r="D5253" s="142">
        <f t="shared" ref="D5253:D5262" ca="1" si="1084">TODAY()</f>
        <v>46097</v>
      </c>
      <c r="E5253" s="142" t="str">
        <f t="shared" ref="E5253:E5262" ca="1" si="1085">DATEDIF(C5253,D5253,"M")&amp;"-Months"</f>
        <v>0-Months</v>
      </c>
      <c r="F5253" s="142" t="str">
        <f>VLOOKUP(O5253,Stock[],5,FALSE)</f>
        <v>BE</v>
      </c>
      <c r="G5253" s="33" t="s">
        <v>4202</v>
      </c>
      <c r="H5253" s="144" t="s">
        <v>275</v>
      </c>
      <c r="I5253" s="34" t="s">
        <v>610</v>
      </c>
      <c r="J5253" s="141" t="str">
        <f>VLOOKUP(I5253,Customers[],2,FALSE)</f>
        <v>ကိုစံမိုး</v>
      </c>
      <c r="K5253" s="141" t="str">
        <f>VLOOKUP(I5253,Customers[],4,FALSE)</f>
        <v>Kyukpadaung</v>
      </c>
      <c r="L5253" s="141" t="str">
        <f>VLOOKUP(Table85[[#This Row],[CustomerID]],Table!H:K,3,0)</f>
        <v>ကျီကုန်း</v>
      </c>
      <c r="M5253" s="141" t="str">
        <f>VLOOKUP(I5253,Customers[],5,FALSE)</f>
        <v>Van-1</v>
      </c>
      <c r="N5253" s="145" t="s">
        <v>9</v>
      </c>
      <c r="O5253" s="37" t="s">
        <v>217</v>
      </c>
      <c r="P5253" s="141" t="str">
        <f>VLOOKUP(O5253,Stock[],2,FALSE)</f>
        <v>လိမ္မော်ဖြူ</v>
      </c>
      <c r="Q5253" s="147">
        <f>VLOOKUP(O5253,Stock[],3,FALSE)</f>
        <v>0.64</v>
      </c>
      <c r="R5253" s="147">
        <f>VLOOKUP(O5253,Stock[],4,FALSE)</f>
        <v>24</v>
      </c>
      <c r="S5253" s="146"/>
      <c r="T5253" s="147">
        <f>(DailySales!$S5253/DailySales!$R5253)+DailySales!$U5253</f>
        <v>20</v>
      </c>
      <c r="U5253" s="146">
        <v>20</v>
      </c>
      <c r="V5253" s="148">
        <f>+DailySales!$T5253*DailySales!$R5253</f>
        <v>480</v>
      </c>
      <c r="W5253" s="148">
        <f>+DailySales!$V5253*DailySales!$Q5253</f>
        <v>307.2</v>
      </c>
      <c r="X5253" s="148">
        <f>VLOOKUP(O5253,Stock[],6,FALSE)</f>
        <v>1330</v>
      </c>
      <c r="Y5253" s="148">
        <f>+DailySales!$V5253*DailySales!$X5253</f>
        <v>638400</v>
      </c>
      <c r="Z5253" s="146"/>
      <c r="AA5253" s="146"/>
      <c r="AB5253" s="146">
        <v>2400</v>
      </c>
      <c r="AC5253" s="146">
        <v>3360</v>
      </c>
      <c r="AD5253" s="146"/>
      <c r="AE5253" s="149">
        <v>11600</v>
      </c>
      <c r="AF5253" s="150">
        <v>46090</v>
      </c>
      <c r="AG5253" s="151">
        <v>644240</v>
      </c>
      <c r="AH5253" s="150"/>
      <c r="AI5253" s="151"/>
      <c r="AJ5253" s="150"/>
      <c r="AK5253" s="151"/>
      <c r="AL5253" s="34"/>
      <c r="AM5253" s="39"/>
      <c r="AN525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54" spans="1:40" ht="19.5" customHeight="1" x14ac:dyDescent="0.25">
      <c r="A5254" s="141">
        <f t="shared" si="1082"/>
        <v>2026</v>
      </c>
      <c r="B5254" s="141">
        <f t="shared" si="1083"/>
        <v>3</v>
      </c>
      <c r="C5254" s="154">
        <v>46090</v>
      </c>
      <c r="D5254" s="142">
        <f t="shared" ca="1" si="1084"/>
        <v>46097</v>
      </c>
      <c r="E5254" s="142" t="str">
        <f t="shared" ca="1" si="1085"/>
        <v>0-Months</v>
      </c>
      <c r="F5254" s="142" t="str">
        <f>VLOOKUP(O5254,Stock[],5,FALSE)</f>
        <v>BE</v>
      </c>
      <c r="G5254" s="33" t="s">
        <v>4202</v>
      </c>
      <c r="H5254" s="144" t="s">
        <v>275</v>
      </c>
      <c r="I5254" s="34" t="s">
        <v>610</v>
      </c>
      <c r="J5254" s="141" t="str">
        <f>VLOOKUP(I5254,Customers[],2,FALSE)</f>
        <v>ကိုစံမိုး</v>
      </c>
      <c r="K5254" s="141" t="str">
        <f>VLOOKUP(I5254,Customers[],4,FALSE)</f>
        <v>Kyukpadaung</v>
      </c>
      <c r="L5254" s="141" t="str">
        <f>VLOOKUP(Table85[[#This Row],[CustomerID]],Table!H:K,3,0)</f>
        <v>ကျီကုန်း</v>
      </c>
      <c r="M5254" s="141" t="str">
        <f>VLOOKUP(I5254,Customers[],5,FALSE)</f>
        <v>Van-1</v>
      </c>
      <c r="N5254" s="145" t="s">
        <v>9</v>
      </c>
      <c r="O5254" s="37" t="s">
        <v>2465</v>
      </c>
      <c r="P5254" s="141" t="str">
        <f>VLOOKUP(O5254,Stock[],2,FALSE)</f>
        <v>မိုးနဲကွန်ကီး</v>
      </c>
      <c r="Q5254" s="147">
        <f>VLOOKUP(O5254,Stock[],3,FALSE)</f>
        <v>0.64</v>
      </c>
      <c r="R5254" s="147">
        <f>VLOOKUP(O5254,Stock[],4,FALSE)</f>
        <v>14</v>
      </c>
      <c r="S5254" s="146"/>
      <c r="T5254" s="147">
        <f>(DailySales!$S5254/DailySales!$R5254)+DailySales!$U5254</f>
        <v>3</v>
      </c>
      <c r="U5254" s="146">
        <v>3</v>
      </c>
      <c r="V5254" s="148">
        <f>+DailySales!$T5254*DailySales!$R5254</f>
        <v>42</v>
      </c>
      <c r="W5254" s="148">
        <f>+DailySales!$V5254*DailySales!$Q5254</f>
        <v>26.88</v>
      </c>
      <c r="X5254" s="148">
        <f>VLOOKUP(O5254,Stock[],6,FALSE)</f>
        <v>1700</v>
      </c>
      <c r="Y5254" s="148">
        <f>+DailySales!$V5254*DailySales!$X5254</f>
        <v>71400</v>
      </c>
      <c r="Z5254" s="146"/>
      <c r="AA5254" s="146"/>
      <c r="AB5254" s="146"/>
      <c r="AC5254" s="146"/>
      <c r="AD5254" s="146"/>
      <c r="AE5254" s="149">
        <v>1500</v>
      </c>
      <c r="AF5254" s="150">
        <v>46090</v>
      </c>
      <c r="AG5254" s="151">
        <v>72900</v>
      </c>
      <c r="AH5254" s="150"/>
      <c r="AI5254" s="151"/>
      <c r="AJ5254" s="150"/>
      <c r="AK5254" s="151"/>
      <c r="AL5254" s="34"/>
      <c r="AM5254" s="39"/>
      <c r="AN525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55" spans="1:40" ht="19.5" customHeight="1" x14ac:dyDescent="0.25">
      <c r="A5255" s="141">
        <f t="shared" si="1082"/>
        <v>2026</v>
      </c>
      <c r="B5255" s="141">
        <f t="shared" si="1083"/>
        <v>3</v>
      </c>
      <c r="C5255" s="154">
        <v>46090</v>
      </c>
      <c r="D5255" s="142">
        <f t="shared" ca="1" si="1084"/>
        <v>46097</v>
      </c>
      <c r="E5255" s="142" t="str">
        <f t="shared" ca="1" si="1085"/>
        <v>0-Months</v>
      </c>
      <c r="F5255" s="142" t="str">
        <f>VLOOKUP(O5255,Stock[],5,FALSE)</f>
        <v>BE</v>
      </c>
      <c r="G5255" s="33" t="s">
        <v>4202</v>
      </c>
      <c r="H5255" s="144" t="s">
        <v>275</v>
      </c>
      <c r="I5255" s="34" t="s">
        <v>610</v>
      </c>
      <c r="J5255" s="141" t="str">
        <f>VLOOKUP(I5255,Customers[],2,FALSE)</f>
        <v>ကိုစံမိုး</v>
      </c>
      <c r="K5255" s="141" t="str">
        <f>VLOOKUP(I5255,Customers[],4,FALSE)</f>
        <v>Kyukpadaung</v>
      </c>
      <c r="L5255" s="141" t="str">
        <f>VLOOKUP(Table85[[#This Row],[CustomerID]],Table!H:K,3,0)</f>
        <v>ကျီကုန်း</v>
      </c>
      <c r="M5255" s="141" t="str">
        <f>VLOOKUP(I5255,Customers[],5,FALSE)</f>
        <v>Van-1</v>
      </c>
      <c r="N5255" s="145" t="s">
        <v>9</v>
      </c>
      <c r="O5255" s="37" t="s">
        <v>207</v>
      </c>
      <c r="P5255" s="141" t="str">
        <f>VLOOKUP(O5255,Stock[],2,FALSE)</f>
        <v>ရွှေမင်းသားခေါင်ရည်</v>
      </c>
      <c r="Q5255" s="147">
        <f>VLOOKUP(O5255,Stock[],3,FALSE)</f>
        <v>0.64</v>
      </c>
      <c r="R5255" s="147">
        <f>VLOOKUP(O5255,Stock[],4,FALSE)</f>
        <v>24</v>
      </c>
      <c r="S5255" s="146"/>
      <c r="T5255" s="147">
        <f>(DailySales!$S5255/DailySales!$R5255)+DailySales!$U5255</f>
        <v>3</v>
      </c>
      <c r="U5255" s="146">
        <v>3</v>
      </c>
      <c r="V5255" s="148">
        <f>+DailySales!$T5255*DailySales!$R5255</f>
        <v>72</v>
      </c>
      <c r="W5255" s="148">
        <f>+DailySales!$V5255*DailySales!$Q5255</f>
        <v>46.08</v>
      </c>
      <c r="X5255" s="148">
        <f>VLOOKUP(O5255,Stock[],6,FALSE)</f>
        <v>800</v>
      </c>
      <c r="Y5255" s="148">
        <f>+DailySales!$V5255*DailySales!$X5255</f>
        <v>57600</v>
      </c>
      <c r="Z5255" s="146"/>
      <c r="AA5255" s="146"/>
      <c r="AB5255" s="146"/>
      <c r="AC5255" s="146"/>
      <c r="AD5255" s="146"/>
      <c r="AE5255" s="149"/>
      <c r="AF5255" s="150">
        <v>46090</v>
      </c>
      <c r="AG5255" s="151">
        <v>57600</v>
      </c>
      <c r="AH5255" s="150"/>
      <c r="AI5255" s="151"/>
      <c r="AJ5255" s="150"/>
      <c r="AK5255" s="151"/>
      <c r="AL5255" s="34"/>
      <c r="AM5255" s="39"/>
      <c r="AN525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56" spans="1:40" ht="19.5" customHeight="1" x14ac:dyDescent="0.25">
      <c r="A5256" s="141">
        <f t="shared" si="1082"/>
        <v>2026</v>
      </c>
      <c r="B5256" s="141">
        <f t="shared" si="1083"/>
        <v>3</v>
      </c>
      <c r="C5256" s="154">
        <v>46090</v>
      </c>
      <c r="D5256" s="142">
        <f t="shared" ca="1" si="1084"/>
        <v>46097</v>
      </c>
      <c r="E5256" s="142" t="str">
        <f t="shared" ca="1" si="1085"/>
        <v>0-Months</v>
      </c>
      <c r="F5256" s="142" t="str">
        <f>VLOOKUP(O5256,Stock[],5,FALSE)</f>
        <v>BE</v>
      </c>
      <c r="G5256" s="33" t="s">
        <v>4203</v>
      </c>
      <c r="H5256" s="144" t="s">
        <v>275</v>
      </c>
      <c r="I5256" s="34" t="s">
        <v>1116</v>
      </c>
      <c r="J5256" s="141" t="str">
        <f>VLOOKUP(I5256,Customers[],2,FALSE)</f>
        <v>မခင်ဝင်း-၂</v>
      </c>
      <c r="K5256" s="141" t="str">
        <f>VLOOKUP(I5256,Customers[],4,FALSE)</f>
        <v>Kyukpadaung</v>
      </c>
      <c r="L5256" s="141" t="str">
        <f>VLOOKUP(Table85[[#This Row],[CustomerID]],Table!H:K,3,0)</f>
        <v>အိုင်ကုန်း</v>
      </c>
      <c r="M5256" s="141" t="str">
        <f>VLOOKUP(I5256,Customers[],5,FALSE)</f>
        <v>Van-1</v>
      </c>
      <c r="N5256" s="145" t="s">
        <v>9</v>
      </c>
      <c r="O5256" s="37" t="s">
        <v>217</v>
      </c>
      <c r="P5256" s="141" t="str">
        <f>VLOOKUP(O5256,Stock[],2,FALSE)</f>
        <v>လိမ္မော်ဖြူ</v>
      </c>
      <c r="Q5256" s="147">
        <f>VLOOKUP(O5256,Stock[],3,FALSE)</f>
        <v>0.64</v>
      </c>
      <c r="R5256" s="147">
        <f>VLOOKUP(O5256,Stock[],4,FALSE)</f>
        <v>24</v>
      </c>
      <c r="S5256" s="146"/>
      <c r="T5256" s="147">
        <f>(DailySales!$S5256/DailySales!$R5256)+DailySales!$U5256</f>
        <v>10</v>
      </c>
      <c r="U5256" s="146">
        <v>10</v>
      </c>
      <c r="V5256" s="148">
        <f>+DailySales!$T5256*DailySales!$R5256</f>
        <v>240</v>
      </c>
      <c r="W5256" s="148">
        <f>+DailySales!$V5256*DailySales!$Q5256</f>
        <v>153.6</v>
      </c>
      <c r="X5256" s="148">
        <f>VLOOKUP(O5256,Stock[],6,FALSE)</f>
        <v>1330</v>
      </c>
      <c r="Y5256" s="148">
        <f>+DailySales!$V5256*DailySales!$X5256</f>
        <v>319200</v>
      </c>
      <c r="Z5256" s="146"/>
      <c r="AA5256" s="146"/>
      <c r="AB5256" s="146"/>
      <c r="AC5256" s="146"/>
      <c r="AD5256" s="146"/>
      <c r="AE5256" s="149">
        <v>5800</v>
      </c>
      <c r="AF5256" s="150">
        <v>46090</v>
      </c>
      <c r="AG5256" s="151">
        <v>325000</v>
      </c>
      <c r="AH5256" s="150"/>
      <c r="AI5256" s="151"/>
      <c r="AJ5256" s="150"/>
      <c r="AK5256" s="151"/>
      <c r="AL5256" s="34"/>
      <c r="AM5256" s="39"/>
      <c r="AN525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57" spans="1:40" ht="19.5" customHeight="1" x14ac:dyDescent="0.25">
      <c r="A5257" s="141">
        <f t="shared" si="1082"/>
        <v>2026</v>
      </c>
      <c r="B5257" s="141">
        <f t="shared" si="1083"/>
        <v>3</v>
      </c>
      <c r="C5257" s="154">
        <v>46090</v>
      </c>
      <c r="D5257" s="142">
        <f t="shared" ca="1" si="1084"/>
        <v>46097</v>
      </c>
      <c r="E5257" s="142" t="str">
        <f t="shared" ca="1" si="1085"/>
        <v>0-Months</v>
      </c>
      <c r="F5257" s="142" t="str">
        <f>VLOOKUP(O5257,Stock[],5,FALSE)</f>
        <v>BE</v>
      </c>
      <c r="G5257" s="33" t="s">
        <v>4204</v>
      </c>
      <c r="H5257" s="144" t="s">
        <v>275</v>
      </c>
      <c r="I5257" s="34" t="s">
        <v>1176</v>
      </c>
      <c r="J5257" s="141" t="str">
        <f>VLOOKUP(I5257,Customers[],2,FALSE)</f>
        <v>မစန်းမြင့်အေး</v>
      </c>
      <c r="K5257" s="141" t="str">
        <f>VLOOKUP(I5257,Customers[],4,FALSE)</f>
        <v>Kyukpadaung</v>
      </c>
      <c r="L5257" s="141" t="str">
        <f>VLOOKUP(Table85[[#This Row],[CustomerID]],Table!H:K,3,0)</f>
        <v>အိုင်ကုန်း</v>
      </c>
      <c r="M5257" s="141" t="str">
        <f>VLOOKUP(I5257,Customers[],5,FALSE)</f>
        <v>Van-1</v>
      </c>
      <c r="N5257" s="145" t="s">
        <v>9</v>
      </c>
      <c r="O5257" s="37" t="s">
        <v>217</v>
      </c>
      <c r="P5257" s="141" t="str">
        <f>VLOOKUP(O5257,Stock[],2,FALSE)</f>
        <v>လိမ္မော်ဖြူ</v>
      </c>
      <c r="Q5257" s="147">
        <f>VLOOKUP(O5257,Stock[],3,FALSE)</f>
        <v>0.64</v>
      </c>
      <c r="R5257" s="147">
        <f>VLOOKUP(O5257,Stock[],4,FALSE)</f>
        <v>24</v>
      </c>
      <c r="S5257" s="146"/>
      <c r="T5257" s="147">
        <f>(DailySales!$S5257/DailySales!$R5257)+DailySales!$U5257</f>
        <v>3</v>
      </c>
      <c r="U5257" s="146">
        <v>3</v>
      </c>
      <c r="V5257" s="148">
        <f>+DailySales!$T5257*DailySales!$R5257</f>
        <v>72</v>
      </c>
      <c r="W5257" s="148">
        <f>+DailySales!$V5257*DailySales!$Q5257</f>
        <v>46.08</v>
      </c>
      <c r="X5257" s="148">
        <f>VLOOKUP(O5257,Stock[],6,FALSE)</f>
        <v>1330</v>
      </c>
      <c r="Y5257" s="148">
        <f>+DailySales!$V5257*DailySales!$X5257</f>
        <v>95760</v>
      </c>
      <c r="Z5257" s="146"/>
      <c r="AA5257" s="146"/>
      <c r="AB5257" s="146"/>
      <c r="AC5257" s="146"/>
      <c r="AD5257" s="146"/>
      <c r="AE5257" s="149">
        <v>1740</v>
      </c>
      <c r="AF5257" s="150">
        <v>46090</v>
      </c>
      <c r="AG5257" s="151">
        <v>97500</v>
      </c>
      <c r="AH5257" s="150"/>
      <c r="AI5257" s="151"/>
      <c r="AJ5257" s="150"/>
      <c r="AK5257" s="151"/>
      <c r="AL5257" s="34"/>
      <c r="AM5257" s="39"/>
      <c r="AN525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58" spans="1:40" ht="19.5" customHeight="1" x14ac:dyDescent="0.25">
      <c r="A5258" s="141">
        <f t="shared" si="1082"/>
        <v>2026</v>
      </c>
      <c r="B5258" s="141">
        <f t="shared" si="1083"/>
        <v>3</v>
      </c>
      <c r="C5258" s="154">
        <v>46090</v>
      </c>
      <c r="D5258" s="142">
        <f t="shared" ca="1" si="1084"/>
        <v>46097</v>
      </c>
      <c r="E5258" s="142" t="str">
        <f t="shared" ca="1" si="1085"/>
        <v>0-Months</v>
      </c>
      <c r="F5258" s="142" t="str">
        <f>VLOOKUP(O5258,Stock[],5,FALSE)</f>
        <v>BE</v>
      </c>
      <c r="G5258" s="33" t="s">
        <v>4205</v>
      </c>
      <c r="H5258" s="144" t="s">
        <v>275</v>
      </c>
      <c r="I5258" s="34" t="s">
        <v>1442</v>
      </c>
      <c r="J5258" s="141" t="str">
        <f>VLOOKUP(I5258,Customers[],2,FALSE)</f>
        <v>ကိုသန်းထိုက်အောင်</v>
      </c>
      <c r="K5258" s="141" t="str">
        <f>VLOOKUP(I5258,Customers[],4,FALSE)</f>
        <v>Kyukpadaung</v>
      </c>
      <c r="L5258" s="141" t="str">
        <f>VLOOKUP(Table85[[#This Row],[CustomerID]],Table!H:K,3,0)</f>
        <v>အိုင်ကုန်း</v>
      </c>
      <c r="M5258" s="141" t="str">
        <f>VLOOKUP(I5258,Customers[],5,FALSE)</f>
        <v>Van-1</v>
      </c>
      <c r="N5258" s="145" t="s">
        <v>9</v>
      </c>
      <c r="O5258" s="37" t="s">
        <v>217</v>
      </c>
      <c r="P5258" s="141" t="str">
        <f>VLOOKUP(O5258,Stock[],2,FALSE)</f>
        <v>လိမ္မော်ဖြူ</v>
      </c>
      <c r="Q5258" s="147">
        <f>VLOOKUP(O5258,Stock[],3,FALSE)</f>
        <v>0.64</v>
      </c>
      <c r="R5258" s="147">
        <f>VLOOKUP(O5258,Stock[],4,FALSE)</f>
        <v>24</v>
      </c>
      <c r="S5258" s="146"/>
      <c r="T5258" s="147">
        <f>(DailySales!$S5258/DailySales!$R5258)+DailySales!$U5258</f>
        <v>3</v>
      </c>
      <c r="U5258" s="146">
        <v>3</v>
      </c>
      <c r="V5258" s="148">
        <f>+DailySales!$T5258*DailySales!$R5258</f>
        <v>72</v>
      </c>
      <c r="W5258" s="148">
        <f>+DailySales!$V5258*DailySales!$Q5258</f>
        <v>46.08</v>
      </c>
      <c r="X5258" s="148">
        <f>VLOOKUP(O5258,Stock[],6,FALSE)</f>
        <v>1330</v>
      </c>
      <c r="Y5258" s="148">
        <f>+DailySales!$V5258*DailySales!$X5258</f>
        <v>95760</v>
      </c>
      <c r="Z5258" s="146"/>
      <c r="AA5258" s="146"/>
      <c r="AB5258" s="146"/>
      <c r="AC5258" s="146"/>
      <c r="AD5258" s="146"/>
      <c r="AE5258" s="149">
        <v>1740</v>
      </c>
      <c r="AF5258" s="150">
        <v>46090</v>
      </c>
      <c r="AG5258" s="151">
        <v>97500</v>
      </c>
      <c r="AH5258" s="150"/>
      <c r="AI5258" s="151"/>
      <c r="AJ5258" s="150"/>
      <c r="AK5258" s="151"/>
      <c r="AL5258" s="34"/>
      <c r="AM5258" s="39"/>
      <c r="AN525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59" spans="1:40" ht="19.5" customHeight="1" x14ac:dyDescent="0.25">
      <c r="A5259" s="141">
        <f t="shared" si="1082"/>
        <v>2026</v>
      </c>
      <c r="B5259" s="141">
        <f t="shared" si="1083"/>
        <v>3</v>
      </c>
      <c r="C5259" s="154">
        <v>46090</v>
      </c>
      <c r="D5259" s="142">
        <f t="shared" ca="1" si="1084"/>
        <v>46097</v>
      </c>
      <c r="E5259" s="142" t="str">
        <f t="shared" ca="1" si="1085"/>
        <v>0-Months</v>
      </c>
      <c r="F5259" s="142" t="str">
        <f>VLOOKUP(O5259,Stock[],5,FALSE)</f>
        <v>BE</v>
      </c>
      <c r="G5259" s="33" t="s">
        <v>4206</v>
      </c>
      <c r="H5259" s="144" t="s">
        <v>275</v>
      </c>
      <c r="I5259" s="34" t="s">
        <v>4209</v>
      </c>
      <c r="J5259" s="141" t="str">
        <f>VLOOKUP(I5259,Customers[],2,FALSE)</f>
        <v>မသင်း-2</v>
      </c>
      <c r="K5259" s="141" t="str">
        <f>VLOOKUP(I5259,Customers[],4,FALSE)</f>
        <v>Kyukpadaung</v>
      </c>
      <c r="L5259" s="141" t="str">
        <f>VLOOKUP(Table85[[#This Row],[CustomerID]],Table!H:K,3,0)</f>
        <v>ကျေးသာအိုင့်</v>
      </c>
      <c r="M5259" s="141" t="str">
        <f>VLOOKUP(I5259,Customers[],5,FALSE)</f>
        <v>Van-1</v>
      </c>
      <c r="N5259" s="145" t="s">
        <v>9</v>
      </c>
      <c r="O5259" s="37" t="s">
        <v>217</v>
      </c>
      <c r="P5259" s="141" t="str">
        <f>VLOOKUP(O5259,Stock[],2,FALSE)</f>
        <v>လိမ္မော်ဖြူ</v>
      </c>
      <c r="Q5259" s="147">
        <f>VLOOKUP(O5259,Stock[],3,FALSE)</f>
        <v>0.64</v>
      </c>
      <c r="R5259" s="147">
        <f>VLOOKUP(O5259,Stock[],4,FALSE)</f>
        <v>24</v>
      </c>
      <c r="S5259" s="146"/>
      <c r="T5259" s="147">
        <f>(DailySales!$S5259/DailySales!$R5259)+DailySales!$U5259</f>
        <v>3</v>
      </c>
      <c r="U5259" s="146">
        <v>3</v>
      </c>
      <c r="V5259" s="148">
        <f>+DailySales!$T5259*DailySales!$R5259</f>
        <v>72</v>
      </c>
      <c r="W5259" s="148">
        <f>+DailySales!$V5259*DailySales!$Q5259</f>
        <v>46.08</v>
      </c>
      <c r="X5259" s="148">
        <f>VLOOKUP(O5259,Stock[],6,FALSE)</f>
        <v>1330</v>
      </c>
      <c r="Y5259" s="148">
        <f>+DailySales!$V5259*DailySales!$X5259</f>
        <v>95760</v>
      </c>
      <c r="Z5259" s="146"/>
      <c r="AA5259" s="146"/>
      <c r="AB5259" s="146"/>
      <c r="AC5259" s="146"/>
      <c r="AD5259" s="146"/>
      <c r="AE5259" s="149">
        <v>1740</v>
      </c>
      <c r="AF5259" s="150">
        <v>46090</v>
      </c>
      <c r="AG5259" s="151">
        <v>97500</v>
      </c>
      <c r="AH5259" s="150"/>
      <c r="AI5259" s="151"/>
      <c r="AJ5259" s="150"/>
      <c r="AK5259" s="151"/>
      <c r="AL5259" s="34"/>
      <c r="AM5259" s="39"/>
      <c r="AN525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60" spans="1:40" ht="19.5" customHeight="1" x14ac:dyDescent="0.25">
      <c r="A5260" s="141">
        <f t="shared" si="1082"/>
        <v>2026</v>
      </c>
      <c r="B5260" s="141">
        <f t="shared" si="1083"/>
        <v>3</v>
      </c>
      <c r="C5260" s="154">
        <v>46090</v>
      </c>
      <c r="D5260" s="142">
        <f t="shared" ca="1" si="1084"/>
        <v>46097</v>
      </c>
      <c r="E5260" s="142" t="str">
        <f t="shared" ca="1" si="1085"/>
        <v>0-Months</v>
      </c>
      <c r="F5260" s="142" t="str">
        <f>VLOOKUP(O5260,Stock[],5,FALSE)</f>
        <v>BE</v>
      </c>
      <c r="G5260" s="33" t="s">
        <v>4210</v>
      </c>
      <c r="H5260" s="144" t="s">
        <v>275</v>
      </c>
      <c r="I5260" s="34" t="s">
        <v>1754</v>
      </c>
      <c r="J5260" s="141" t="str">
        <f>VLOOKUP(I5260,Customers[],2,FALSE)</f>
        <v>စစ်ဆေးရေးဂိတ်လက်ဆောင်</v>
      </c>
      <c r="K5260" s="141">
        <f>VLOOKUP(I5260,Customers[],4,FALSE)</f>
        <v>0</v>
      </c>
      <c r="L5260" s="141">
        <f>VLOOKUP(Table85[[#This Row],[CustomerID]],Table!H:K,3,0)</f>
        <v>0</v>
      </c>
      <c r="M5260" s="141">
        <f>VLOOKUP(I5260,Customers[],5,FALSE)</f>
        <v>0</v>
      </c>
      <c r="N5260" s="145" t="s">
        <v>1751</v>
      </c>
      <c r="O5260" s="37" t="s">
        <v>217</v>
      </c>
      <c r="P5260" s="141" t="str">
        <f>VLOOKUP(O5260,Stock[],2,FALSE)</f>
        <v>လိမ္မော်ဖြူ</v>
      </c>
      <c r="Q5260" s="147">
        <f>VLOOKUP(O5260,Stock[],3,FALSE)</f>
        <v>0.64</v>
      </c>
      <c r="R5260" s="147">
        <f>VLOOKUP(O5260,Stock[],4,FALSE)</f>
        <v>24</v>
      </c>
      <c r="S5260" s="146">
        <v>3</v>
      </c>
      <c r="T5260" s="147">
        <f>(DailySales!$S5260/DailySales!$R5260)+DailySales!$U5260</f>
        <v>0.125</v>
      </c>
      <c r="U5260" s="146"/>
      <c r="V5260" s="148">
        <f>+DailySales!$T5260*DailySales!$R5260</f>
        <v>3</v>
      </c>
      <c r="W5260" s="148">
        <f>+DailySales!$V5260*DailySales!$Q5260</f>
        <v>1.92</v>
      </c>
      <c r="X5260" s="148">
        <f>VLOOKUP(O5260,Stock[],6,FALSE)</f>
        <v>1330</v>
      </c>
      <c r="Y5260" s="148">
        <f>+DailySales!$V5260*DailySales!$X5260</f>
        <v>3990</v>
      </c>
      <c r="Z5260" s="146"/>
      <c r="AA5260" s="146"/>
      <c r="AB5260" s="146"/>
      <c r="AC5260" s="146"/>
      <c r="AD5260" s="146"/>
      <c r="AE5260" s="149"/>
      <c r="AF5260" s="150">
        <v>46090</v>
      </c>
      <c r="AG5260" s="151">
        <v>3990</v>
      </c>
      <c r="AH5260" s="150"/>
      <c r="AI5260" s="151"/>
      <c r="AJ5260" s="150"/>
      <c r="AK5260" s="151"/>
      <c r="AL5260" s="34"/>
      <c r="AM5260" s="39"/>
      <c r="AN526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61" spans="1:40" ht="19.5" customHeight="1" x14ac:dyDescent="0.25">
      <c r="A5261" s="141">
        <f t="shared" si="1082"/>
        <v>2026</v>
      </c>
      <c r="B5261" s="141">
        <f t="shared" si="1083"/>
        <v>3</v>
      </c>
      <c r="C5261" s="154">
        <v>46090</v>
      </c>
      <c r="D5261" s="142">
        <f t="shared" ca="1" si="1084"/>
        <v>46097</v>
      </c>
      <c r="E5261" s="142" t="str">
        <f t="shared" ca="1" si="1085"/>
        <v>0-Months</v>
      </c>
      <c r="F5261" s="142" t="str">
        <f>VLOOKUP(O5261,Stock[],5,FALSE)</f>
        <v>BE</v>
      </c>
      <c r="G5261" s="33" t="s">
        <v>4211</v>
      </c>
      <c r="H5261" s="144" t="s">
        <v>282</v>
      </c>
      <c r="I5261" s="34" t="s">
        <v>2377</v>
      </c>
      <c r="J5261" s="141" t="str">
        <f>VLOOKUP(I5261,Customers[],2,FALSE)</f>
        <v>ကိုကျော်ထူး</v>
      </c>
      <c r="K5261" s="141" t="str">
        <f>VLOOKUP(I5261,Customers[],4,FALSE)</f>
        <v>Yamethin</v>
      </c>
      <c r="L5261" s="141" t="str">
        <f>VLOOKUP(Table85[[#This Row],[CustomerID]],Table!H:K,3,0)</f>
        <v>ဇီးဖြူကုန်း</v>
      </c>
      <c r="M5261" s="141" t="str">
        <f>VLOOKUP(I5261,Customers[],5,FALSE)</f>
        <v>Van-1</v>
      </c>
      <c r="N5261" s="145" t="s">
        <v>9</v>
      </c>
      <c r="O5261" s="37" t="s">
        <v>205</v>
      </c>
      <c r="P5261" s="141" t="str">
        <f>VLOOKUP(O5261,Stock[],2,FALSE)</f>
        <v>ကောင်းကြည် ကော် 25%  (1Ltr )</v>
      </c>
      <c r="Q5261" s="147">
        <f>VLOOKUP(O5261,Stock[],3,FALSE)</f>
        <v>1</v>
      </c>
      <c r="R5261" s="147">
        <f>VLOOKUP(O5261,Stock[],4,FALSE)</f>
        <v>12</v>
      </c>
      <c r="S5261" s="146"/>
      <c r="T5261" s="147">
        <f>(DailySales!$S5261/DailySales!$R5261)+DailySales!$U5261</f>
        <v>2</v>
      </c>
      <c r="U5261" s="146">
        <v>2</v>
      </c>
      <c r="V5261" s="148">
        <f>+DailySales!$T5261*DailySales!$R5261</f>
        <v>24</v>
      </c>
      <c r="W5261" s="148">
        <f>+DailySales!$V5261*DailySales!$Q5261</f>
        <v>24</v>
      </c>
      <c r="X5261" s="148">
        <f>VLOOKUP(O5261,Stock[],6,FALSE)</f>
        <v>1530</v>
      </c>
      <c r="Y5261" s="148">
        <f>+DailySales!$V5261*DailySales!$X5261</f>
        <v>36720</v>
      </c>
      <c r="Z5261" s="146"/>
      <c r="AA5261" s="146"/>
      <c r="AB5261" s="146"/>
      <c r="AC5261" s="146"/>
      <c r="AD5261" s="146"/>
      <c r="AE5261" s="149">
        <v>680</v>
      </c>
      <c r="AF5261" s="150">
        <v>46090</v>
      </c>
      <c r="AG5261" s="151">
        <v>37400</v>
      </c>
      <c r="AH5261" s="150"/>
      <c r="AI5261" s="151"/>
      <c r="AJ5261" s="150"/>
      <c r="AK5261" s="151"/>
      <c r="AL5261" s="34"/>
      <c r="AM5261" s="39"/>
      <c r="AN526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62" spans="1:40" ht="19.5" customHeight="1" x14ac:dyDescent="0.25">
      <c r="A5262" s="141">
        <f t="shared" si="1082"/>
        <v>2026</v>
      </c>
      <c r="B5262" s="141">
        <f t="shared" si="1083"/>
        <v>3</v>
      </c>
      <c r="C5262" s="154">
        <v>46090</v>
      </c>
      <c r="D5262" s="142">
        <f t="shared" ca="1" si="1084"/>
        <v>46097</v>
      </c>
      <c r="E5262" s="142" t="str">
        <f t="shared" ca="1" si="1085"/>
        <v>0-Months</v>
      </c>
      <c r="F5262" s="142" t="str">
        <f>VLOOKUP(O5262,Stock[],5,FALSE)</f>
        <v>BE</v>
      </c>
      <c r="G5262" s="33" t="s">
        <v>4211</v>
      </c>
      <c r="H5262" s="144" t="s">
        <v>282</v>
      </c>
      <c r="I5262" s="34" t="s">
        <v>1753</v>
      </c>
      <c r="J5262" s="141" t="str">
        <f>VLOOKUP(I5262,Customers[],2,FALSE)</f>
        <v>ကုန်သည်လက်ဆောင်</v>
      </c>
      <c r="K5262" s="141">
        <f>VLOOKUP(I5262,Customers[],4,FALSE)</f>
        <v>0</v>
      </c>
      <c r="L5262" s="141">
        <f>VLOOKUP(Table85[[#This Row],[CustomerID]],Table!H:K,3,0)</f>
        <v>0</v>
      </c>
      <c r="M5262" s="141">
        <f>VLOOKUP(I5262,Customers[],5,FALSE)</f>
        <v>0</v>
      </c>
      <c r="N5262" s="145" t="s">
        <v>1750</v>
      </c>
      <c r="O5262" s="37" t="s">
        <v>225</v>
      </c>
      <c r="P5262" s="141" t="str">
        <f>VLOOKUP(O5262,Stock[],2,FALSE)</f>
        <v>ချယ်ရီသံပုရာအရက်သန့်ကော် (1Ltr)</v>
      </c>
      <c r="Q5262" s="147">
        <f>VLOOKUP(O5262,Stock[],3,FALSE)</f>
        <v>1</v>
      </c>
      <c r="R5262" s="147">
        <f>VLOOKUP(O5262,Stock[],4,FALSE)</f>
        <v>12</v>
      </c>
      <c r="S5262" s="146">
        <v>2</v>
      </c>
      <c r="T5262" s="147">
        <f>(DailySales!$S5262/DailySales!$R5262)+DailySales!$U5262</f>
        <v>0.16666666666666666</v>
      </c>
      <c r="U5262" s="146"/>
      <c r="V5262" s="148">
        <f>+DailySales!$T5262*DailySales!$R5262</f>
        <v>2</v>
      </c>
      <c r="W5262" s="148">
        <f>+DailySales!$V5262*DailySales!$Q5262</f>
        <v>2</v>
      </c>
      <c r="X5262" s="148">
        <f>VLOOKUP(O5262,Stock[],6,FALSE)</f>
        <v>1260</v>
      </c>
      <c r="Y5262" s="148">
        <f>+DailySales!$V5262*DailySales!$X5262</f>
        <v>2520</v>
      </c>
      <c r="Z5262" s="146"/>
      <c r="AA5262" s="146"/>
      <c r="AB5262" s="146"/>
      <c r="AC5262" s="146"/>
      <c r="AD5262" s="146"/>
      <c r="AE5262" s="149"/>
      <c r="AF5262" s="150">
        <v>46090</v>
      </c>
      <c r="AG5262" s="151">
        <v>2520</v>
      </c>
      <c r="AH5262" s="150"/>
      <c r="AI5262" s="151"/>
      <c r="AJ5262" s="150"/>
      <c r="AK5262" s="151"/>
      <c r="AL5262" s="34"/>
      <c r="AM5262" s="39"/>
      <c r="AN526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63" spans="1:40" ht="19.5" customHeight="1" x14ac:dyDescent="0.25">
      <c r="A5263" s="141">
        <f t="shared" ref="A5263:A5272" si="1086">YEAR(C5263)</f>
        <v>2026</v>
      </c>
      <c r="B5263" s="141">
        <f t="shared" ref="B5263:B5272" si="1087">MONTH(C5263)</f>
        <v>3</v>
      </c>
      <c r="C5263" s="154">
        <v>46090</v>
      </c>
      <c r="D5263" s="142">
        <f t="shared" ref="D5263:D5272" ca="1" si="1088">TODAY()</f>
        <v>46097</v>
      </c>
      <c r="E5263" s="142" t="str">
        <f t="shared" ref="E5263:E5272" ca="1" si="1089">DATEDIF(C5263,D5263,"M")&amp;"-Months"</f>
        <v>0-Months</v>
      </c>
      <c r="F5263" s="142" t="str">
        <f>VLOOKUP(O5263,Stock[],5,FALSE)</f>
        <v>BE</v>
      </c>
      <c r="G5263" s="33" t="s">
        <v>4212</v>
      </c>
      <c r="H5263" s="144" t="s">
        <v>282</v>
      </c>
      <c r="I5263" s="34" t="s">
        <v>2360</v>
      </c>
      <c r="J5263" s="141" t="str">
        <f>VLOOKUP(I5263,Customers[],2,FALSE)</f>
        <v>ဦးမြင့်တင်</v>
      </c>
      <c r="K5263" s="141" t="str">
        <f>VLOOKUP(I5263,Customers[],4,FALSE)</f>
        <v>Yamethin</v>
      </c>
      <c r="L5263" s="141" t="str">
        <f>VLOOKUP(Table85[[#This Row],[CustomerID]],Table!H:K,3,0)</f>
        <v>စည်းခုံ</v>
      </c>
      <c r="M5263" s="141" t="str">
        <f>VLOOKUP(I5263,Customers[],5,FALSE)</f>
        <v>Van-1</v>
      </c>
      <c r="N5263" s="145" t="s">
        <v>9</v>
      </c>
      <c r="O5263" s="37" t="s">
        <v>225</v>
      </c>
      <c r="P5263" s="141" t="str">
        <f>VLOOKUP(O5263,Stock[],2,FALSE)</f>
        <v>ချယ်ရီသံပုရာအရက်သန့်ကော် (1Ltr)</v>
      </c>
      <c r="Q5263" s="147">
        <f>VLOOKUP(O5263,Stock[],3,FALSE)</f>
        <v>1</v>
      </c>
      <c r="R5263" s="147">
        <f>VLOOKUP(O5263,Stock[],4,FALSE)</f>
        <v>12</v>
      </c>
      <c r="S5263" s="146"/>
      <c r="T5263" s="147">
        <f>(DailySales!$S5263/DailySales!$R5263)+DailySales!$U5263</f>
        <v>1</v>
      </c>
      <c r="U5263" s="146">
        <v>1</v>
      </c>
      <c r="V5263" s="148">
        <f>+DailySales!$T5263*DailySales!$R5263</f>
        <v>12</v>
      </c>
      <c r="W5263" s="148">
        <f>+DailySales!$V5263*DailySales!$Q5263</f>
        <v>12</v>
      </c>
      <c r="X5263" s="148">
        <f>VLOOKUP(O5263,Stock[],6,FALSE)</f>
        <v>1260</v>
      </c>
      <c r="Y5263" s="148">
        <f>+DailySales!$V5263*DailySales!$X5263</f>
        <v>15120</v>
      </c>
      <c r="Z5263" s="146"/>
      <c r="AA5263" s="146"/>
      <c r="AB5263" s="146"/>
      <c r="AC5263" s="146"/>
      <c r="AD5263" s="146"/>
      <c r="AE5263" s="149">
        <v>380</v>
      </c>
      <c r="AF5263" s="150">
        <v>46090</v>
      </c>
      <c r="AG5263" s="151">
        <v>15500</v>
      </c>
      <c r="AH5263" s="150"/>
      <c r="AI5263" s="151"/>
      <c r="AJ5263" s="150"/>
      <c r="AK5263" s="151"/>
      <c r="AL5263" s="34"/>
      <c r="AM5263" s="39"/>
      <c r="AN526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64" spans="1:40" ht="19.5" customHeight="1" x14ac:dyDescent="0.25">
      <c r="A5264" s="141">
        <f t="shared" si="1086"/>
        <v>2026</v>
      </c>
      <c r="B5264" s="141">
        <f t="shared" si="1087"/>
        <v>3</v>
      </c>
      <c r="C5264" s="154">
        <v>46090</v>
      </c>
      <c r="D5264" s="142">
        <f t="shared" ca="1" si="1088"/>
        <v>46097</v>
      </c>
      <c r="E5264" s="142" t="str">
        <f t="shared" ca="1" si="1089"/>
        <v>0-Months</v>
      </c>
      <c r="F5264" s="142" t="str">
        <f>VLOOKUP(O5264,Stock[],5,FALSE)</f>
        <v>BE</v>
      </c>
      <c r="G5264" s="33" t="s">
        <v>4212</v>
      </c>
      <c r="H5264" s="144" t="s">
        <v>282</v>
      </c>
      <c r="I5264" s="34" t="s">
        <v>1753</v>
      </c>
      <c r="J5264" s="141" t="str">
        <f>VLOOKUP(I5264,Customers[],2,FALSE)</f>
        <v>ကုန်သည်လက်ဆောင်</v>
      </c>
      <c r="K5264" s="141">
        <f>VLOOKUP(I5264,Customers[],4,FALSE)</f>
        <v>0</v>
      </c>
      <c r="L5264" s="141">
        <f>VLOOKUP(Table85[[#This Row],[CustomerID]],Table!H:K,3,0)</f>
        <v>0</v>
      </c>
      <c r="M5264" s="141">
        <f>VLOOKUP(I5264,Customers[],5,FALSE)</f>
        <v>0</v>
      </c>
      <c r="N5264" s="145" t="s">
        <v>1750</v>
      </c>
      <c r="O5264" s="37" t="s">
        <v>225</v>
      </c>
      <c r="P5264" s="141" t="str">
        <f>VLOOKUP(O5264,Stock[],2,FALSE)</f>
        <v>ချယ်ရီသံပုရာအရက်သန့်ကော် (1Ltr)</v>
      </c>
      <c r="Q5264" s="147">
        <f>VLOOKUP(O5264,Stock[],3,FALSE)</f>
        <v>1</v>
      </c>
      <c r="R5264" s="147">
        <f>VLOOKUP(O5264,Stock[],4,FALSE)</f>
        <v>12</v>
      </c>
      <c r="S5264" s="146">
        <v>1</v>
      </c>
      <c r="T5264" s="147">
        <f>(DailySales!$S5264/DailySales!$R5264)+DailySales!$U5264</f>
        <v>8.3333333333333329E-2</v>
      </c>
      <c r="U5264" s="146"/>
      <c r="V5264" s="148">
        <f>+DailySales!$T5264*DailySales!$R5264</f>
        <v>1</v>
      </c>
      <c r="W5264" s="148">
        <f>+DailySales!$V5264*DailySales!$Q5264</f>
        <v>1</v>
      </c>
      <c r="X5264" s="148">
        <f>VLOOKUP(O5264,Stock[],6,FALSE)</f>
        <v>1260</v>
      </c>
      <c r="Y5264" s="148">
        <f>+DailySales!$V5264*DailySales!$X5264</f>
        <v>1260</v>
      </c>
      <c r="Z5264" s="146"/>
      <c r="AA5264" s="146"/>
      <c r="AB5264" s="146"/>
      <c r="AC5264" s="146"/>
      <c r="AD5264" s="146"/>
      <c r="AE5264" s="149"/>
      <c r="AF5264" s="150">
        <v>46090</v>
      </c>
      <c r="AG5264" s="151">
        <v>1260</v>
      </c>
      <c r="AH5264" s="150"/>
      <c r="AI5264" s="151"/>
      <c r="AJ5264" s="150"/>
      <c r="AK5264" s="151"/>
      <c r="AL5264" s="34"/>
      <c r="AM5264" s="39"/>
      <c r="AN526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65" spans="1:40" ht="19.5" customHeight="1" x14ac:dyDescent="0.25">
      <c r="A5265" s="141">
        <f t="shared" si="1086"/>
        <v>2026</v>
      </c>
      <c r="B5265" s="141">
        <f t="shared" si="1087"/>
        <v>3</v>
      </c>
      <c r="C5265" s="154">
        <v>46090</v>
      </c>
      <c r="D5265" s="142">
        <f t="shared" ca="1" si="1088"/>
        <v>46097</v>
      </c>
      <c r="E5265" s="142" t="str">
        <f t="shared" ca="1" si="1089"/>
        <v>0-Months</v>
      </c>
      <c r="F5265" s="142" t="str">
        <f>VLOOKUP(O5265,Stock[],5,FALSE)</f>
        <v>BE</v>
      </c>
      <c r="G5265" s="33" t="s">
        <v>4213</v>
      </c>
      <c r="H5265" s="144" t="s">
        <v>282</v>
      </c>
      <c r="I5265" s="34" t="s">
        <v>1379</v>
      </c>
      <c r="J5265" s="141" t="str">
        <f>VLOOKUP(I5265,Customers[],2,FALSE)</f>
        <v>ကိုသန့်ဇင်ဦး</v>
      </c>
      <c r="K5265" s="141" t="str">
        <f>VLOOKUP(I5265,Customers[],4,FALSE)</f>
        <v>Yamethin</v>
      </c>
      <c r="L5265" s="141" t="str">
        <f>VLOOKUP(Table85[[#This Row],[CustomerID]],Table!H:K,3,0)</f>
        <v>အောင်းကုန်း</v>
      </c>
      <c r="M5265" s="141" t="str">
        <f>VLOOKUP(I5265,Customers[],5,FALSE)</f>
        <v>Van-1</v>
      </c>
      <c r="N5265" s="145" t="s">
        <v>9</v>
      </c>
      <c r="O5265" s="37" t="s">
        <v>225</v>
      </c>
      <c r="P5265" s="141" t="str">
        <f>VLOOKUP(O5265,Stock[],2,FALSE)</f>
        <v>ချယ်ရီသံပုရာအရက်သန့်ကော် (1Ltr)</v>
      </c>
      <c r="Q5265" s="147">
        <f>VLOOKUP(O5265,Stock[],3,FALSE)</f>
        <v>1</v>
      </c>
      <c r="R5265" s="147">
        <f>VLOOKUP(O5265,Stock[],4,FALSE)</f>
        <v>12</v>
      </c>
      <c r="S5265" s="146"/>
      <c r="T5265" s="147">
        <f>(DailySales!$S5265/DailySales!$R5265)+DailySales!$U5265</f>
        <v>2</v>
      </c>
      <c r="U5265" s="146">
        <v>2</v>
      </c>
      <c r="V5265" s="148">
        <f>+DailySales!$T5265*DailySales!$R5265</f>
        <v>24</v>
      </c>
      <c r="W5265" s="148">
        <f>+DailySales!$V5265*DailySales!$Q5265</f>
        <v>24</v>
      </c>
      <c r="X5265" s="148">
        <f>VLOOKUP(O5265,Stock[],6,FALSE)</f>
        <v>1260</v>
      </c>
      <c r="Y5265" s="148">
        <f>+DailySales!$V5265*DailySales!$X5265</f>
        <v>30240</v>
      </c>
      <c r="Z5265" s="146"/>
      <c r="AA5265" s="146"/>
      <c r="AB5265" s="146"/>
      <c r="AC5265" s="146"/>
      <c r="AD5265" s="146"/>
      <c r="AE5265" s="149">
        <v>760</v>
      </c>
      <c r="AF5265" s="150">
        <v>46090</v>
      </c>
      <c r="AG5265" s="151">
        <v>31000</v>
      </c>
      <c r="AH5265" s="150"/>
      <c r="AI5265" s="151"/>
      <c r="AJ5265" s="150"/>
      <c r="AK5265" s="151"/>
      <c r="AL5265" s="34"/>
      <c r="AM5265" s="39"/>
      <c r="AN526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66" spans="1:40" ht="19.5" customHeight="1" x14ac:dyDescent="0.25">
      <c r="A5266" s="141">
        <f t="shared" si="1086"/>
        <v>2026</v>
      </c>
      <c r="B5266" s="141">
        <f t="shared" si="1087"/>
        <v>3</v>
      </c>
      <c r="C5266" s="154">
        <v>46090</v>
      </c>
      <c r="D5266" s="142">
        <f t="shared" ca="1" si="1088"/>
        <v>46097</v>
      </c>
      <c r="E5266" s="142" t="str">
        <f t="shared" ca="1" si="1089"/>
        <v>0-Months</v>
      </c>
      <c r="F5266" s="142" t="str">
        <f>VLOOKUP(O5266,Stock[],5,FALSE)</f>
        <v>BE</v>
      </c>
      <c r="G5266" s="33" t="s">
        <v>4213</v>
      </c>
      <c r="H5266" s="144" t="s">
        <v>282</v>
      </c>
      <c r="I5266" s="34" t="s">
        <v>1379</v>
      </c>
      <c r="J5266" s="141" t="str">
        <f>VLOOKUP(I5266,Customers[],2,FALSE)</f>
        <v>ကိုသန့်ဇင်ဦး</v>
      </c>
      <c r="K5266" s="141" t="str">
        <f>VLOOKUP(I5266,Customers[],4,FALSE)</f>
        <v>Yamethin</v>
      </c>
      <c r="L5266" s="141" t="str">
        <f>VLOOKUP(Table85[[#This Row],[CustomerID]],Table!H:K,3,0)</f>
        <v>အောင်းကုန်း</v>
      </c>
      <c r="M5266" s="141" t="str">
        <f>VLOOKUP(I5266,Customers[],5,FALSE)</f>
        <v>Van-1</v>
      </c>
      <c r="N5266" s="145" t="s">
        <v>9</v>
      </c>
      <c r="O5266" s="37" t="s">
        <v>223</v>
      </c>
      <c r="P5266" s="141" t="str">
        <f>VLOOKUP(O5266,Stock[],2,FALSE)</f>
        <v>ချယ်ရီအရက်သန့်ကော် (.6Ltr)</v>
      </c>
      <c r="Q5266" s="147">
        <f>VLOOKUP(O5266,Stock[],3,FALSE)</f>
        <v>0.6</v>
      </c>
      <c r="R5266" s="147">
        <f>VLOOKUP(O5266,Stock[],4,FALSE)</f>
        <v>24</v>
      </c>
      <c r="S5266" s="146"/>
      <c r="T5266" s="147">
        <f>(DailySales!$S5266/DailySales!$R5266)+DailySales!$U5266</f>
        <v>1</v>
      </c>
      <c r="U5266" s="146">
        <v>1</v>
      </c>
      <c r="V5266" s="148">
        <f>+DailySales!$T5266*DailySales!$R5266</f>
        <v>24</v>
      </c>
      <c r="W5266" s="148">
        <f>+DailySales!$V5266*DailySales!$Q5266</f>
        <v>14.399999999999999</v>
      </c>
      <c r="X5266" s="148">
        <f>VLOOKUP(O5266,Stock[],6,FALSE)</f>
        <v>875</v>
      </c>
      <c r="Y5266" s="148">
        <f>+DailySales!$V5266*DailySales!$X5266</f>
        <v>21000</v>
      </c>
      <c r="Z5266" s="146"/>
      <c r="AA5266" s="146"/>
      <c r="AB5266" s="146"/>
      <c r="AC5266" s="146"/>
      <c r="AD5266" s="146"/>
      <c r="AE5266" s="149">
        <v>600</v>
      </c>
      <c r="AF5266" s="150">
        <v>46090</v>
      </c>
      <c r="AG5266" s="151">
        <v>21600</v>
      </c>
      <c r="AH5266" s="150"/>
      <c r="AI5266" s="151"/>
      <c r="AJ5266" s="150"/>
      <c r="AK5266" s="151"/>
      <c r="AL5266" s="34"/>
      <c r="AM5266" s="39"/>
      <c r="AN526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67" spans="1:40" ht="19.5" customHeight="1" x14ac:dyDescent="0.25">
      <c r="A5267" s="141">
        <f t="shared" si="1086"/>
        <v>2026</v>
      </c>
      <c r="B5267" s="141">
        <f t="shared" si="1087"/>
        <v>3</v>
      </c>
      <c r="C5267" s="154">
        <v>46090</v>
      </c>
      <c r="D5267" s="142">
        <f t="shared" ca="1" si="1088"/>
        <v>46097</v>
      </c>
      <c r="E5267" s="142" t="str">
        <f t="shared" ca="1" si="1089"/>
        <v>0-Months</v>
      </c>
      <c r="F5267" s="142" t="str">
        <f>VLOOKUP(O5267,Stock[],5,FALSE)</f>
        <v>BE</v>
      </c>
      <c r="G5267" s="33" t="s">
        <v>4214</v>
      </c>
      <c r="H5267" s="144" t="s">
        <v>282</v>
      </c>
      <c r="I5267" s="34" t="s">
        <v>3589</v>
      </c>
      <c r="J5267" s="141" t="str">
        <f>VLOOKUP(I5267,Customers[],2,FALSE)</f>
        <v>မတိုးတိုး</v>
      </c>
      <c r="K5267" s="141" t="str">
        <f>VLOOKUP(I5267,Customers[],4,FALSE)</f>
        <v>Yamethin</v>
      </c>
      <c r="L5267" s="141" t="str">
        <f>VLOOKUP(Table85[[#This Row],[CustomerID]],Table!H:K,3,0)</f>
        <v>ဝါးရုံ</v>
      </c>
      <c r="M5267" s="141" t="str">
        <f>VLOOKUP(I5267,Customers[],5,FALSE)</f>
        <v>Van-1</v>
      </c>
      <c r="N5267" s="145" t="s">
        <v>9</v>
      </c>
      <c r="O5267" s="37" t="s">
        <v>225</v>
      </c>
      <c r="P5267" s="141" t="str">
        <f>VLOOKUP(O5267,Stock[],2,FALSE)</f>
        <v>ချယ်ရီသံပုရာအရက်သန့်ကော် (1Ltr)</v>
      </c>
      <c r="Q5267" s="147">
        <f>VLOOKUP(O5267,Stock[],3,FALSE)</f>
        <v>1</v>
      </c>
      <c r="R5267" s="147">
        <f>VLOOKUP(O5267,Stock[],4,FALSE)</f>
        <v>12</v>
      </c>
      <c r="S5267" s="146"/>
      <c r="T5267" s="147">
        <f>(DailySales!$S5267/DailySales!$R5267)+DailySales!$U5267</f>
        <v>2</v>
      </c>
      <c r="U5267" s="146">
        <v>2</v>
      </c>
      <c r="V5267" s="148">
        <f>+DailySales!$T5267*DailySales!$R5267</f>
        <v>24</v>
      </c>
      <c r="W5267" s="148">
        <f>+DailySales!$V5267*DailySales!$Q5267</f>
        <v>24</v>
      </c>
      <c r="X5267" s="148">
        <f>VLOOKUP(O5267,Stock[],6,FALSE)</f>
        <v>1260</v>
      </c>
      <c r="Y5267" s="148">
        <f>+DailySales!$V5267*DailySales!$X5267</f>
        <v>30240</v>
      </c>
      <c r="Z5267" s="146"/>
      <c r="AA5267" s="146"/>
      <c r="AB5267" s="146"/>
      <c r="AC5267" s="146"/>
      <c r="AD5267" s="146"/>
      <c r="AE5267" s="149">
        <v>760</v>
      </c>
      <c r="AF5267" s="150">
        <v>46090</v>
      </c>
      <c r="AG5267" s="151">
        <v>31000</v>
      </c>
      <c r="AH5267" s="150"/>
      <c r="AI5267" s="151"/>
      <c r="AJ5267" s="150"/>
      <c r="AK5267" s="151"/>
      <c r="AL5267" s="34"/>
      <c r="AM5267" s="39"/>
      <c r="AN526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68" spans="1:40" ht="19.5" customHeight="1" x14ac:dyDescent="0.25">
      <c r="A5268" s="141">
        <f t="shared" si="1086"/>
        <v>2026</v>
      </c>
      <c r="B5268" s="141">
        <f t="shared" si="1087"/>
        <v>3</v>
      </c>
      <c r="C5268" s="154">
        <v>46090</v>
      </c>
      <c r="D5268" s="142">
        <f t="shared" ca="1" si="1088"/>
        <v>46097</v>
      </c>
      <c r="E5268" s="142" t="str">
        <f t="shared" ca="1" si="1089"/>
        <v>0-Months</v>
      </c>
      <c r="F5268" s="142" t="str">
        <f>VLOOKUP(O5268,Stock[],5,FALSE)</f>
        <v>BE</v>
      </c>
      <c r="G5268" s="33" t="s">
        <v>4214</v>
      </c>
      <c r="H5268" s="144" t="s">
        <v>282</v>
      </c>
      <c r="I5268" s="34" t="s">
        <v>1753</v>
      </c>
      <c r="J5268" s="141" t="str">
        <f>VLOOKUP(I5268,Customers[],2,FALSE)</f>
        <v>ကုန်သည်လက်ဆောင်</v>
      </c>
      <c r="K5268" s="141">
        <f>VLOOKUP(I5268,Customers[],4,FALSE)</f>
        <v>0</v>
      </c>
      <c r="L5268" s="141">
        <f>VLOOKUP(Table85[[#This Row],[CustomerID]],Table!H:K,3,0)</f>
        <v>0</v>
      </c>
      <c r="M5268" s="141">
        <f>VLOOKUP(I5268,Customers[],5,FALSE)</f>
        <v>0</v>
      </c>
      <c r="N5268" s="145" t="s">
        <v>1750</v>
      </c>
      <c r="O5268" s="37" t="s">
        <v>225</v>
      </c>
      <c r="P5268" s="141" t="str">
        <f>VLOOKUP(O5268,Stock[],2,FALSE)</f>
        <v>ချယ်ရီသံပုရာအရက်သန့်ကော် (1Ltr)</v>
      </c>
      <c r="Q5268" s="147">
        <f>VLOOKUP(O5268,Stock[],3,FALSE)</f>
        <v>1</v>
      </c>
      <c r="R5268" s="147">
        <f>VLOOKUP(O5268,Stock[],4,FALSE)</f>
        <v>12</v>
      </c>
      <c r="S5268" s="146">
        <v>1</v>
      </c>
      <c r="T5268" s="147">
        <f>(DailySales!$S5268/DailySales!$R5268)+DailySales!$U5268</f>
        <v>8.3333333333333329E-2</v>
      </c>
      <c r="U5268" s="146"/>
      <c r="V5268" s="148">
        <f>+DailySales!$T5268*DailySales!$R5268</f>
        <v>1</v>
      </c>
      <c r="W5268" s="148">
        <f>+DailySales!$V5268*DailySales!$Q5268</f>
        <v>1</v>
      </c>
      <c r="X5268" s="148">
        <f>VLOOKUP(O5268,Stock[],6,FALSE)</f>
        <v>1260</v>
      </c>
      <c r="Y5268" s="148">
        <f>+DailySales!$V5268*DailySales!$X5268</f>
        <v>1260</v>
      </c>
      <c r="Z5268" s="146"/>
      <c r="AA5268" s="146"/>
      <c r="AB5268" s="146"/>
      <c r="AC5268" s="146"/>
      <c r="AD5268" s="146"/>
      <c r="AE5268" s="149"/>
      <c r="AF5268" s="150">
        <v>46090</v>
      </c>
      <c r="AG5268" s="151">
        <v>1260</v>
      </c>
      <c r="AH5268" s="150"/>
      <c r="AI5268" s="151"/>
      <c r="AJ5268" s="150"/>
      <c r="AK5268" s="151"/>
      <c r="AL5268" s="34"/>
      <c r="AM5268" s="39"/>
      <c r="AN526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69" spans="1:40" ht="19.5" customHeight="1" x14ac:dyDescent="0.25">
      <c r="A5269" s="141">
        <f t="shared" si="1086"/>
        <v>2026</v>
      </c>
      <c r="B5269" s="141">
        <f t="shared" si="1087"/>
        <v>3</v>
      </c>
      <c r="C5269" s="154">
        <v>46090</v>
      </c>
      <c r="D5269" s="142">
        <f t="shared" ca="1" si="1088"/>
        <v>46097</v>
      </c>
      <c r="E5269" s="142" t="str">
        <f t="shared" ca="1" si="1089"/>
        <v>0-Months</v>
      </c>
      <c r="F5269" s="142" t="str">
        <f>VLOOKUP(O5269,Stock[],5,FALSE)</f>
        <v>BE</v>
      </c>
      <c r="G5269" s="33" t="s">
        <v>4215</v>
      </c>
      <c r="H5269" s="144" t="s">
        <v>282</v>
      </c>
      <c r="I5269" s="34" t="s">
        <v>2362</v>
      </c>
      <c r="J5269" s="141" t="str">
        <f>VLOOKUP(I5269,Customers[],2,FALSE)</f>
        <v>ဦးကံကောင်း</v>
      </c>
      <c r="K5269" s="141" t="str">
        <f>VLOOKUP(I5269,Customers[],4,FALSE)</f>
        <v>Yamethin</v>
      </c>
      <c r="L5269" s="141" t="str">
        <f>VLOOKUP(Table85[[#This Row],[CustomerID]],Table!H:K,3,0)</f>
        <v>မြို့လှ</v>
      </c>
      <c r="M5269" s="141" t="str">
        <f>VLOOKUP(I5269,Customers[],5,FALSE)</f>
        <v>Van-1</v>
      </c>
      <c r="N5269" s="145" t="s">
        <v>9</v>
      </c>
      <c r="O5269" s="37" t="s">
        <v>2465</v>
      </c>
      <c r="P5269" s="141" t="str">
        <f>VLOOKUP(O5269,Stock[],2,FALSE)</f>
        <v>မိုးနဲကွန်ကီး</v>
      </c>
      <c r="Q5269" s="147">
        <f>VLOOKUP(O5269,Stock[],3,FALSE)</f>
        <v>0.64</v>
      </c>
      <c r="R5269" s="147">
        <f>VLOOKUP(O5269,Stock[],4,FALSE)</f>
        <v>14</v>
      </c>
      <c r="S5269" s="146"/>
      <c r="T5269" s="147">
        <f>(DailySales!$S5269/DailySales!$R5269)+DailySales!$U5269</f>
        <v>1</v>
      </c>
      <c r="U5269" s="146">
        <v>1</v>
      </c>
      <c r="V5269" s="148">
        <f>+DailySales!$T5269*DailySales!$R5269</f>
        <v>14</v>
      </c>
      <c r="W5269" s="148">
        <f>+DailySales!$V5269*DailySales!$Q5269</f>
        <v>8.9600000000000009</v>
      </c>
      <c r="X5269" s="148">
        <f>VLOOKUP(O5269,Stock[],6,FALSE)</f>
        <v>1700</v>
      </c>
      <c r="Y5269" s="148">
        <f>+DailySales!$V5269*DailySales!$X5269</f>
        <v>23800</v>
      </c>
      <c r="Z5269" s="146"/>
      <c r="AA5269" s="146"/>
      <c r="AB5269" s="146"/>
      <c r="AC5269" s="146"/>
      <c r="AD5269" s="146"/>
      <c r="AE5269" s="149">
        <v>400</v>
      </c>
      <c r="AF5269" s="150">
        <v>46090</v>
      </c>
      <c r="AG5269" s="151">
        <v>24200</v>
      </c>
      <c r="AH5269" s="150"/>
      <c r="AI5269" s="151"/>
      <c r="AJ5269" s="150"/>
      <c r="AK5269" s="151"/>
      <c r="AL5269" s="34"/>
      <c r="AM5269" s="39"/>
      <c r="AN526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70" spans="1:40" ht="19.5" customHeight="1" x14ac:dyDescent="0.25">
      <c r="A5270" s="141">
        <f t="shared" si="1086"/>
        <v>2026</v>
      </c>
      <c r="B5270" s="141">
        <f t="shared" si="1087"/>
        <v>3</v>
      </c>
      <c r="C5270" s="154">
        <v>46090</v>
      </c>
      <c r="D5270" s="142">
        <f t="shared" ca="1" si="1088"/>
        <v>46097</v>
      </c>
      <c r="E5270" s="142" t="str">
        <f t="shared" ca="1" si="1089"/>
        <v>0-Months</v>
      </c>
      <c r="F5270" s="142" t="str">
        <f>VLOOKUP(O5270,Stock[],5,FALSE)</f>
        <v>BE</v>
      </c>
      <c r="G5270" s="33" t="s">
        <v>4216</v>
      </c>
      <c r="H5270" s="144" t="s">
        <v>282</v>
      </c>
      <c r="I5270" s="34" t="s">
        <v>2369</v>
      </c>
      <c r="J5270" s="141" t="str">
        <f>VLOOKUP(I5270,Customers[],2,FALSE)</f>
        <v>အိရွှေဇင်</v>
      </c>
      <c r="K5270" s="141" t="str">
        <f>VLOOKUP(I5270,Customers[],4,FALSE)</f>
        <v>Yamethin</v>
      </c>
      <c r="L5270" s="141" t="str">
        <f>VLOOKUP(Table85[[#This Row],[CustomerID]],Table!H:K,3,0)</f>
        <v>ဘွတ်ကုန်း</v>
      </c>
      <c r="M5270" s="141" t="str">
        <f>VLOOKUP(I5270,Customers[],5,FALSE)</f>
        <v>Van-1</v>
      </c>
      <c r="N5270" s="145" t="s">
        <v>9</v>
      </c>
      <c r="O5270" s="37" t="s">
        <v>205</v>
      </c>
      <c r="P5270" s="141" t="str">
        <f>VLOOKUP(O5270,Stock[],2,FALSE)</f>
        <v>ကောင်းကြည် ကော် 25%  (1Ltr )</v>
      </c>
      <c r="Q5270" s="147">
        <f>VLOOKUP(O5270,Stock[],3,FALSE)</f>
        <v>1</v>
      </c>
      <c r="R5270" s="147">
        <f>VLOOKUP(O5270,Stock[],4,FALSE)</f>
        <v>12</v>
      </c>
      <c r="S5270" s="146"/>
      <c r="T5270" s="147">
        <f>(DailySales!$S5270/DailySales!$R5270)+DailySales!$U5270</f>
        <v>1</v>
      </c>
      <c r="U5270" s="146">
        <v>1</v>
      </c>
      <c r="V5270" s="148">
        <f>+DailySales!$T5270*DailySales!$R5270</f>
        <v>12</v>
      </c>
      <c r="W5270" s="148">
        <f>+DailySales!$V5270*DailySales!$Q5270</f>
        <v>12</v>
      </c>
      <c r="X5270" s="148">
        <f>VLOOKUP(O5270,Stock[],6,FALSE)</f>
        <v>1530</v>
      </c>
      <c r="Y5270" s="148">
        <f>+DailySales!$V5270*DailySales!$X5270</f>
        <v>18360</v>
      </c>
      <c r="Z5270" s="146"/>
      <c r="AA5270" s="146"/>
      <c r="AB5270" s="146"/>
      <c r="AC5270" s="146"/>
      <c r="AD5270" s="146"/>
      <c r="AE5270" s="149">
        <v>340</v>
      </c>
      <c r="AF5270" s="150">
        <v>46090</v>
      </c>
      <c r="AG5270" s="151">
        <v>18700</v>
      </c>
      <c r="AH5270" s="150"/>
      <c r="AI5270" s="151"/>
      <c r="AJ5270" s="150"/>
      <c r="AK5270" s="151"/>
      <c r="AL5270" s="34"/>
      <c r="AM5270" s="39"/>
      <c r="AN527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71" spans="1:40" ht="19.5" customHeight="1" x14ac:dyDescent="0.25">
      <c r="A5271" s="141">
        <f t="shared" si="1086"/>
        <v>2026</v>
      </c>
      <c r="B5271" s="141">
        <f t="shared" si="1087"/>
        <v>3</v>
      </c>
      <c r="C5271" s="154">
        <v>46090</v>
      </c>
      <c r="D5271" s="142">
        <f t="shared" ca="1" si="1088"/>
        <v>46097</v>
      </c>
      <c r="E5271" s="142" t="str">
        <f t="shared" ca="1" si="1089"/>
        <v>0-Months</v>
      </c>
      <c r="F5271" s="142" t="str">
        <f>VLOOKUP(O5271,Stock[],5,FALSE)</f>
        <v>BE</v>
      </c>
      <c r="G5271" s="33" t="s">
        <v>4217</v>
      </c>
      <c r="H5271" s="144" t="s">
        <v>282</v>
      </c>
      <c r="I5271" s="34" t="s">
        <v>3593</v>
      </c>
      <c r="J5271" s="141" t="str">
        <f>VLOOKUP(I5271,Customers[],2,FALSE)</f>
        <v>ဒေါ်တရုတ်မ</v>
      </c>
      <c r="K5271" s="141" t="str">
        <f>VLOOKUP(I5271,Customers[],4,FALSE)</f>
        <v>Yamethin</v>
      </c>
      <c r="L5271" s="141" t="str">
        <f>VLOOKUP(Table85[[#This Row],[CustomerID]],Table!H:K,3,0)</f>
        <v>ထူးကုန်း</v>
      </c>
      <c r="M5271" s="141" t="str">
        <f>VLOOKUP(I5271,Customers[],5,FALSE)</f>
        <v>Van-1</v>
      </c>
      <c r="N5271" s="145" t="s">
        <v>9</v>
      </c>
      <c r="O5271" s="37" t="s">
        <v>205</v>
      </c>
      <c r="P5271" s="141" t="str">
        <f>VLOOKUP(O5271,Stock[],2,FALSE)</f>
        <v>ကောင်းကြည် ကော် 25%  (1Ltr )</v>
      </c>
      <c r="Q5271" s="147">
        <f>VLOOKUP(O5271,Stock[],3,FALSE)</f>
        <v>1</v>
      </c>
      <c r="R5271" s="147">
        <f>VLOOKUP(O5271,Stock[],4,FALSE)</f>
        <v>12</v>
      </c>
      <c r="S5271" s="146"/>
      <c r="T5271" s="147">
        <f>(DailySales!$S5271/DailySales!$R5271)+DailySales!$U5271</f>
        <v>1</v>
      </c>
      <c r="U5271" s="146">
        <v>1</v>
      </c>
      <c r="V5271" s="148">
        <f>+DailySales!$T5271*DailySales!$R5271</f>
        <v>12</v>
      </c>
      <c r="W5271" s="148">
        <f>+DailySales!$V5271*DailySales!$Q5271</f>
        <v>12</v>
      </c>
      <c r="X5271" s="148">
        <f>VLOOKUP(O5271,Stock[],6,FALSE)</f>
        <v>1530</v>
      </c>
      <c r="Y5271" s="148">
        <f>+DailySales!$V5271*DailySales!$X5271</f>
        <v>18360</v>
      </c>
      <c r="Z5271" s="146"/>
      <c r="AA5271" s="146"/>
      <c r="AB5271" s="146"/>
      <c r="AC5271" s="146"/>
      <c r="AD5271" s="146"/>
      <c r="AE5271" s="149">
        <v>340</v>
      </c>
      <c r="AF5271" s="150">
        <v>46090</v>
      </c>
      <c r="AG5271" s="151">
        <v>18700</v>
      </c>
      <c r="AH5271" s="150"/>
      <c r="AI5271" s="151"/>
      <c r="AJ5271" s="150"/>
      <c r="AK5271" s="151"/>
      <c r="AL5271" s="34"/>
      <c r="AM5271" s="39"/>
      <c r="AN527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72" spans="1:40" ht="19.5" customHeight="1" x14ac:dyDescent="0.25">
      <c r="A5272" s="141">
        <f t="shared" si="1086"/>
        <v>2026</v>
      </c>
      <c r="B5272" s="141">
        <f t="shared" si="1087"/>
        <v>3</v>
      </c>
      <c r="C5272" s="154">
        <v>46090</v>
      </c>
      <c r="D5272" s="142">
        <f t="shared" ca="1" si="1088"/>
        <v>46097</v>
      </c>
      <c r="E5272" s="142" t="str">
        <f t="shared" ca="1" si="1089"/>
        <v>0-Months</v>
      </c>
      <c r="F5272" s="142" t="str">
        <f>VLOOKUP(O5272,Stock[],5,FALSE)</f>
        <v>BE</v>
      </c>
      <c r="G5272" s="33" t="s">
        <v>4218</v>
      </c>
      <c r="H5272" s="144" t="s">
        <v>282</v>
      </c>
      <c r="I5272" s="34" t="s">
        <v>2366</v>
      </c>
      <c r="J5272" s="141" t="str">
        <f>VLOOKUP(I5272,Customers[],2,FALSE)</f>
        <v>ကိုဖိုးချဥ်</v>
      </c>
      <c r="K5272" s="141" t="str">
        <f>VLOOKUP(I5272,Customers[],4,FALSE)</f>
        <v>Yamethin</v>
      </c>
      <c r="L5272" s="141" t="str">
        <f>VLOOKUP(Table85[[#This Row],[CustomerID]],Table!H:K,3,0)</f>
        <v>ဗျဉ်းကတ်</v>
      </c>
      <c r="M5272" s="141" t="str">
        <f>VLOOKUP(I5272,Customers[],5,FALSE)</f>
        <v>Van-1</v>
      </c>
      <c r="N5272" s="145" t="s">
        <v>9</v>
      </c>
      <c r="O5272" s="37" t="s">
        <v>225</v>
      </c>
      <c r="P5272" s="141" t="str">
        <f>VLOOKUP(O5272,Stock[],2,FALSE)</f>
        <v>ချယ်ရီသံပုရာအရက်သန့်ကော် (1Ltr)</v>
      </c>
      <c r="Q5272" s="147">
        <f>VLOOKUP(O5272,Stock[],3,FALSE)</f>
        <v>1</v>
      </c>
      <c r="R5272" s="147">
        <f>VLOOKUP(O5272,Stock[],4,FALSE)</f>
        <v>12</v>
      </c>
      <c r="S5272" s="146"/>
      <c r="T5272" s="147">
        <f>(DailySales!$S5272/DailySales!$R5272)+DailySales!$U5272</f>
        <v>1</v>
      </c>
      <c r="U5272" s="146">
        <v>1</v>
      </c>
      <c r="V5272" s="148">
        <f>+DailySales!$T5272*DailySales!$R5272</f>
        <v>12</v>
      </c>
      <c r="W5272" s="148">
        <f>+DailySales!$V5272*DailySales!$Q5272</f>
        <v>12</v>
      </c>
      <c r="X5272" s="148">
        <f>VLOOKUP(O5272,Stock[],6,FALSE)</f>
        <v>1260</v>
      </c>
      <c r="Y5272" s="148">
        <f>+DailySales!$V5272*DailySales!$X5272</f>
        <v>15120</v>
      </c>
      <c r="Z5272" s="146"/>
      <c r="AA5272" s="146"/>
      <c r="AB5272" s="146"/>
      <c r="AC5272" s="146"/>
      <c r="AD5272" s="146"/>
      <c r="AE5272" s="149">
        <v>380</v>
      </c>
      <c r="AF5272" s="150">
        <v>46090</v>
      </c>
      <c r="AG5272" s="151">
        <v>15500</v>
      </c>
      <c r="AH5272" s="150"/>
      <c r="AI5272" s="151"/>
      <c r="AJ5272" s="150"/>
      <c r="AK5272" s="151"/>
      <c r="AL5272" s="34"/>
      <c r="AM5272" s="39"/>
      <c r="AN527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73" spans="1:40" ht="19.5" customHeight="1" x14ac:dyDescent="0.25">
      <c r="A5273" s="141">
        <f t="shared" ref="A5273:A5282" si="1090">YEAR(C5273)</f>
        <v>2026</v>
      </c>
      <c r="B5273" s="141">
        <f t="shared" ref="B5273:B5282" si="1091">MONTH(C5273)</f>
        <v>3</v>
      </c>
      <c r="C5273" s="154">
        <v>46090</v>
      </c>
      <c r="D5273" s="142">
        <f t="shared" ref="D5273:D5282" ca="1" si="1092">TODAY()</f>
        <v>46097</v>
      </c>
      <c r="E5273" s="142" t="str">
        <f t="shared" ref="E5273:E5282" ca="1" si="1093">DATEDIF(C5273,D5273,"M")&amp;"-Months"</f>
        <v>0-Months</v>
      </c>
      <c r="F5273" s="142" t="str">
        <f>VLOOKUP(O5273,Stock[],5,FALSE)</f>
        <v>BE</v>
      </c>
      <c r="G5273" s="33" t="s">
        <v>4218</v>
      </c>
      <c r="H5273" s="144" t="s">
        <v>282</v>
      </c>
      <c r="I5273" s="34" t="s">
        <v>1753</v>
      </c>
      <c r="J5273" s="141" t="str">
        <f>VLOOKUP(I5273,Customers[],2,FALSE)</f>
        <v>ကုန်သည်လက်ဆောင်</v>
      </c>
      <c r="K5273" s="141">
        <f>VLOOKUP(I5273,Customers[],4,FALSE)</f>
        <v>0</v>
      </c>
      <c r="L5273" s="141">
        <f>VLOOKUP(Table85[[#This Row],[CustomerID]],Table!H:K,3,0)</f>
        <v>0</v>
      </c>
      <c r="M5273" s="141">
        <f>VLOOKUP(I5273,Customers[],5,FALSE)</f>
        <v>0</v>
      </c>
      <c r="N5273" s="145" t="s">
        <v>1750</v>
      </c>
      <c r="O5273" s="37" t="s">
        <v>225</v>
      </c>
      <c r="P5273" s="141" t="str">
        <f>VLOOKUP(O5273,Stock[],2,FALSE)</f>
        <v>ချယ်ရီသံပုရာအရက်သန့်ကော် (1Ltr)</v>
      </c>
      <c r="Q5273" s="147">
        <f>VLOOKUP(O5273,Stock[],3,FALSE)</f>
        <v>1</v>
      </c>
      <c r="R5273" s="147">
        <f>VLOOKUP(O5273,Stock[],4,FALSE)</f>
        <v>12</v>
      </c>
      <c r="S5273" s="146">
        <v>1</v>
      </c>
      <c r="T5273" s="147">
        <f>(DailySales!$S5273/DailySales!$R5273)+DailySales!$U5273</f>
        <v>8.3333333333333329E-2</v>
      </c>
      <c r="U5273" s="146"/>
      <c r="V5273" s="148">
        <f>+DailySales!$T5273*DailySales!$R5273</f>
        <v>1</v>
      </c>
      <c r="W5273" s="148">
        <f>+DailySales!$V5273*DailySales!$Q5273</f>
        <v>1</v>
      </c>
      <c r="X5273" s="148">
        <f>VLOOKUP(O5273,Stock[],6,FALSE)</f>
        <v>1260</v>
      </c>
      <c r="Y5273" s="148">
        <f>+DailySales!$V5273*DailySales!$X5273</f>
        <v>1260</v>
      </c>
      <c r="Z5273" s="146"/>
      <c r="AA5273" s="146"/>
      <c r="AB5273" s="146"/>
      <c r="AC5273" s="146"/>
      <c r="AD5273" s="146"/>
      <c r="AE5273" s="149"/>
      <c r="AF5273" s="150">
        <v>46090</v>
      </c>
      <c r="AG5273" s="151">
        <v>1260</v>
      </c>
      <c r="AH5273" s="150"/>
      <c r="AI5273" s="151"/>
      <c r="AJ5273" s="150"/>
      <c r="AK5273" s="151"/>
      <c r="AL5273" s="34"/>
      <c r="AM5273" s="39"/>
      <c r="AN527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74" spans="1:40" ht="19.5" customHeight="1" x14ac:dyDescent="0.25">
      <c r="A5274" s="141">
        <f t="shared" si="1090"/>
        <v>2026</v>
      </c>
      <c r="B5274" s="141">
        <f t="shared" si="1091"/>
        <v>3</v>
      </c>
      <c r="C5274" s="154">
        <v>46090</v>
      </c>
      <c r="D5274" s="142">
        <f t="shared" ca="1" si="1092"/>
        <v>46097</v>
      </c>
      <c r="E5274" s="142" t="str">
        <f t="shared" ca="1" si="1093"/>
        <v>0-Months</v>
      </c>
      <c r="F5274" s="142" t="str">
        <f>VLOOKUP(O5274,Stock[],5,FALSE)</f>
        <v>BE</v>
      </c>
      <c r="G5274" s="33" t="s">
        <v>4221</v>
      </c>
      <c r="H5274" s="144" t="s">
        <v>282</v>
      </c>
      <c r="I5274" s="34" t="s">
        <v>2628</v>
      </c>
      <c r="J5274" s="141" t="str">
        <f>VLOOKUP(I5274,Customers[],2,FALSE)</f>
        <v>မိဘအရိပ်</v>
      </c>
      <c r="K5274" s="141" t="str">
        <f>VLOOKUP(I5274,Customers[],4,FALSE)</f>
        <v>Yamethin</v>
      </c>
      <c r="L5274" s="141" t="str">
        <f>VLOOKUP(Table85[[#This Row],[CustomerID]],Table!H:K,3,0)</f>
        <v>ကျီစု</v>
      </c>
      <c r="M5274" s="141" t="str">
        <f>VLOOKUP(I5274,Customers[],5,FALSE)</f>
        <v>Van-1</v>
      </c>
      <c r="N5274" s="145" t="s">
        <v>9</v>
      </c>
      <c r="O5274" s="37" t="s">
        <v>223</v>
      </c>
      <c r="P5274" s="141" t="str">
        <f>VLOOKUP(O5274,Stock[],2,FALSE)</f>
        <v>ချယ်ရီအရက်သန့်ကော် (.6Ltr)</v>
      </c>
      <c r="Q5274" s="147">
        <f>VLOOKUP(O5274,Stock[],3,FALSE)</f>
        <v>0.6</v>
      </c>
      <c r="R5274" s="147">
        <f>VLOOKUP(O5274,Stock[],4,FALSE)</f>
        <v>24</v>
      </c>
      <c r="S5274" s="146"/>
      <c r="T5274" s="147">
        <f>(DailySales!$S5274/DailySales!$R5274)+DailySales!$U5274</f>
        <v>2</v>
      </c>
      <c r="U5274" s="146">
        <v>2</v>
      </c>
      <c r="V5274" s="148">
        <f>+DailySales!$T5274*DailySales!$R5274</f>
        <v>48</v>
      </c>
      <c r="W5274" s="148">
        <f>+DailySales!$V5274*DailySales!$Q5274</f>
        <v>28.799999999999997</v>
      </c>
      <c r="X5274" s="148">
        <f>VLOOKUP(O5274,Stock[],6,FALSE)</f>
        <v>875</v>
      </c>
      <c r="Y5274" s="148">
        <f>+DailySales!$V5274*DailySales!$X5274</f>
        <v>42000</v>
      </c>
      <c r="Z5274" s="146"/>
      <c r="AA5274" s="146"/>
      <c r="AB5274" s="146"/>
      <c r="AC5274" s="146"/>
      <c r="AD5274" s="146"/>
      <c r="AE5274" s="149">
        <v>1200</v>
      </c>
      <c r="AF5274" s="150">
        <v>46090</v>
      </c>
      <c r="AG5274" s="151">
        <v>43200</v>
      </c>
      <c r="AH5274" s="150"/>
      <c r="AI5274" s="151"/>
      <c r="AJ5274" s="150"/>
      <c r="AK5274" s="151"/>
      <c r="AL5274" s="34"/>
      <c r="AM5274" s="39"/>
      <c r="AN527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75" spans="1:40" ht="19.5" customHeight="1" x14ac:dyDescent="0.25">
      <c r="A5275" s="141">
        <f t="shared" si="1090"/>
        <v>2026</v>
      </c>
      <c r="B5275" s="141">
        <f t="shared" si="1091"/>
        <v>3</v>
      </c>
      <c r="C5275" s="154">
        <v>46090</v>
      </c>
      <c r="D5275" s="142">
        <f t="shared" ca="1" si="1092"/>
        <v>46097</v>
      </c>
      <c r="E5275" s="142" t="str">
        <f t="shared" ca="1" si="1093"/>
        <v>0-Months</v>
      </c>
      <c r="F5275" s="142" t="str">
        <f>VLOOKUP(O5275,Stock[],5,FALSE)</f>
        <v>BE</v>
      </c>
      <c r="G5275" s="33" t="s">
        <v>4221</v>
      </c>
      <c r="H5275" s="144" t="s">
        <v>282</v>
      </c>
      <c r="I5275" s="34" t="s">
        <v>1753</v>
      </c>
      <c r="J5275" s="141" t="str">
        <f>VLOOKUP(I5275,Customers[],2,FALSE)</f>
        <v>ကုန်သည်လက်ဆောင်</v>
      </c>
      <c r="K5275" s="141">
        <f>VLOOKUP(I5275,Customers[],4,FALSE)</f>
        <v>0</v>
      </c>
      <c r="L5275" s="141">
        <f>VLOOKUP(Table85[[#This Row],[CustomerID]],Table!H:K,3,0)</f>
        <v>0</v>
      </c>
      <c r="M5275" s="141">
        <f>VLOOKUP(I5275,Customers[],5,FALSE)</f>
        <v>0</v>
      </c>
      <c r="N5275" s="145" t="s">
        <v>1750</v>
      </c>
      <c r="O5275" s="37" t="s">
        <v>225</v>
      </c>
      <c r="P5275" s="141" t="str">
        <f>VLOOKUP(O5275,Stock[],2,FALSE)</f>
        <v>ချယ်ရီသံပုရာအရက်သန့်ကော် (1Ltr)</v>
      </c>
      <c r="Q5275" s="147">
        <f>VLOOKUP(O5275,Stock[],3,FALSE)</f>
        <v>1</v>
      </c>
      <c r="R5275" s="147">
        <f>VLOOKUP(O5275,Stock[],4,FALSE)</f>
        <v>12</v>
      </c>
      <c r="S5275" s="146">
        <v>2</v>
      </c>
      <c r="T5275" s="147">
        <f>(DailySales!$S5275/DailySales!$R5275)+DailySales!$U5275</f>
        <v>0.16666666666666666</v>
      </c>
      <c r="U5275" s="146"/>
      <c r="V5275" s="148">
        <f>+DailySales!$T5275*DailySales!$R5275</f>
        <v>2</v>
      </c>
      <c r="W5275" s="148">
        <f>+DailySales!$V5275*DailySales!$Q5275</f>
        <v>2</v>
      </c>
      <c r="X5275" s="148">
        <f>VLOOKUP(O5275,Stock[],6,FALSE)</f>
        <v>1260</v>
      </c>
      <c r="Y5275" s="148">
        <f>+DailySales!$V5275*DailySales!$X5275</f>
        <v>2520</v>
      </c>
      <c r="Z5275" s="146"/>
      <c r="AA5275" s="146"/>
      <c r="AB5275" s="146"/>
      <c r="AC5275" s="146"/>
      <c r="AD5275" s="146"/>
      <c r="AE5275" s="149"/>
      <c r="AF5275" s="150">
        <v>46090</v>
      </c>
      <c r="AG5275" s="151">
        <v>2520</v>
      </c>
      <c r="AH5275" s="150"/>
      <c r="AI5275" s="151"/>
      <c r="AJ5275" s="150"/>
      <c r="AK5275" s="151"/>
      <c r="AL5275" s="34"/>
      <c r="AM5275" s="39"/>
      <c r="AN527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76" spans="1:40" ht="19.5" customHeight="1" x14ac:dyDescent="0.25">
      <c r="A5276" s="141">
        <f t="shared" si="1090"/>
        <v>2026</v>
      </c>
      <c r="B5276" s="141">
        <f t="shared" si="1091"/>
        <v>3</v>
      </c>
      <c r="C5276" s="154">
        <v>46090</v>
      </c>
      <c r="D5276" s="142">
        <f t="shared" ca="1" si="1092"/>
        <v>46097</v>
      </c>
      <c r="E5276" s="142" t="str">
        <f t="shared" ca="1" si="1093"/>
        <v>0-Months</v>
      </c>
      <c r="F5276" s="142" t="str">
        <f>VLOOKUP(O5276,Stock[],5,FALSE)</f>
        <v>BE</v>
      </c>
      <c r="G5276" s="33" t="s">
        <v>4222</v>
      </c>
      <c r="H5276" s="144" t="s">
        <v>282</v>
      </c>
      <c r="I5276" s="34" t="s">
        <v>3154</v>
      </c>
      <c r="J5276" s="141" t="str">
        <f>VLOOKUP(I5276,Customers[],2,FALSE)</f>
        <v>မကြည်ထွေး</v>
      </c>
      <c r="K5276" s="141" t="str">
        <f>VLOOKUP(I5276,Customers[],4,FALSE)</f>
        <v>Pyawbwe</v>
      </c>
      <c r="L5276" s="141" t="str">
        <f>VLOOKUP(Table85[[#This Row],[CustomerID]],Table!H:K,3,0)</f>
        <v>ခံဘူး</v>
      </c>
      <c r="M5276" s="141" t="str">
        <f>VLOOKUP(I5276,Customers[],5,FALSE)</f>
        <v>Van-1</v>
      </c>
      <c r="N5276" s="145" t="s">
        <v>9</v>
      </c>
      <c r="O5276" s="37" t="s">
        <v>223</v>
      </c>
      <c r="P5276" s="141" t="str">
        <f>VLOOKUP(O5276,Stock[],2,FALSE)</f>
        <v>ချယ်ရီအရက်သန့်ကော် (.6Ltr)</v>
      </c>
      <c r="Q5276" s="147">
        <f>VLOOKUP(O5276,Stock[],3,FALSE)</f>
        <v>0.6</v>
      </c>
      <c r="R5276" s="147">
        <f>VLOOKUP(O5276,Stock[],4,FALSE)</f>
        <v>24</v>
      </c>
      <c r="S5276" s="146"/>
      <c r="T5276" s="147">
        <f>(DailySales!$S5276/DailySales!$R5276)+DailySales!$U5276</f>
        <v>1</v>
      </c>
      <c r="U5276" s="146">
        <v>1</v>
      </c>
      <c r="V5276" s="148">
        <f>+DailySales!$T5276*DailySales!$R5276</f>
        <v>24</v>
      </c>
      <c r="W5276" s="148">
        <f>+DailySales!$V5276*DailySales!$Q5276</f>
        <v>14.399999999999999</v>
      </c>
      <c r="X5276" s="148">
        <f>VLOOKUP(O5276,Stock[],6,FALSE)</f>
        <v>875</v>
      </c>
      <c r="Y5276" s="148">
        <f>+DailySales!$V5276*DailySales!$X5276</f>
        <v>21000</v>
      </c>
      <c r="Z5276" s="146"/>
      <c r="AA5276" s="146"/>
      <c r="AB5276" s="146"/>
      <c r="AC5276" s="146"/>
      <c r="AD5276" s="146"/>
      <c r="AE5276" s="149">
        <v>600</v>
      </c>
      <c r="AF5276" s="150">
        <v>46090</v>
      </c>
      <c r="AG5276" s="151">
        <v>21600</v>
      </c>
      <c r="AH5276" s="150"/>
      <c r="AI5276" s="151"/>
      <c r="AJ5276" s="150"/>
      <c r="AK5276" s="151"/>
      <c r="AL5276" s="34"/>
      <c r="AM5276" s="39"/>
      <c r="AN527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77" spans="1:40" ht="19.5" customHeight="1" x14ac:dyDescent="0.25">
      <c r="A5277" s="141">
        <f t="shared" si="1090"/>
        <v>2026</v>
      </c>
      <c r="B5277" s="141">
        <f t="shared" si="1091"/>
        <v>3</v>
      </c>
      <c r="C5277" s="154">
        <v>46090</v>
      </c>
      <c r="D5277" s="142">
        <f t="shared" ca="1" si="1092"/>
        <v>46097</v>
      </c>
      <c r="E5277" s="142" t="str">
        <f t="shared" ca="1" si="1093"/>
        <v>0-Months</v>
      </c>
      <c r="F5277" s="142" t="str">
        <f>VLOOKUP(O5277,Stock[],5,FALSE)</f>
        <v>BE</v>
      </c>
      <c r="G5277" s="33" t="s">
        <v>4223</v>
      </c>
      <c r="H5277" s="144" t="s">
        <v>282</v>
      </c>
      <c r="I5277" s="34" t="s">
        <v>4225</v>
      </c>
      <c r="J5277" s="141" t="str">
        <f>VLOOKUP(I5277,Customers[],2,FALSE)</f>
        <v>ကိုမိုးဝင်း</v>
      </c>
      <c r="K5277" s="141" t="str">
        <f>VLOOKUP(I5277,Customers[],4,FALSE)</f>
        <v>Pyawbwe</v>
      </c>
      <c r="L5277" s="141" t="str">
        <f>VLOOKUP(Table85[[#This Row],[CustomerID]],Table!H:K,3,0)</f>
        <v>ခံဘူး</v>
      </c>
      <c r="M5277" s="141" t="str">
        <f>VLOOKUP(I5277,Customers[],5,FALSE)</f>
        <v>Van-1</v>
      </c>
      <c r="N5277" s="145" t="s">
        <v>9</v>
      </c>
      <c r="O5277" s="37" t="s">
        <v>223</v>
      </c>
      <c r="P5277" s="141" t="str">
        <f>VLOOKUP(O5277,Stock[],2,FALSE)</f>
        <v>ချယ်ရီအရက်သန့်ကော် (.6Ltr)</v>
      </c>
      <c r="Q5277" s="147">
        <f>VLOOKUP(O5277,Stock[],3,FALSE)</f>
        <v>0.6</v>
      </c>
      <c r="R5277" s="147">
        <f>VLOOKUP(O5277,Stock[],4,FALSE)</f>
        <v>24</v>
      </c>
      <c r="S5277" s="146"/>
      <c r="T5277" s="147">
        <f>(DailySales!$S5277/DailySales!$R5277)+DailySales!$U5277</f>
        <v>2</v>
      </c>
      <c r="U5277" s="146">
        <v>2</v>
      </c>
      <c r="V5277" s="148">
        <f>+DailySales!$T5277*DailySales!$R5277</f>
        <v>48</v>
      </c>
      <c r="W5277" s="148">
        <f>+DailySales!$V5277*DailySales!$Q5277</f>
        <v>28.799999999999997</v>
      </c>
      <c r="X5277" s="148">
        <f>VLOOKUP(O5277,Stock[],6,FALSE)</f>
        <v>875</v>
      </c>
      <c r="Y5277" s="148">
        <f>+DailySales!$V5277*DailySales!$X5277</f>
        <v>42000</v>
      </c>
      <c r="Z5277" s="146"/>
      <c r="AA5277" s="146"/>
      <c r="AB5277" s="146"/>
      <c r="AC5277" s="146"/>
      <c r="AD5277" s="146"/>
      <c r="AE5277" s="149">
        <v>1200</v>
      </c>
      <c r="AF5277" s="150">
        <v>46090</v>
      </c>
      <c r="AG5277" s="151">
        <v>43200</v>
      </c>
      <c r="AH5277" s="150"/>
      <c r="AI5277" s="151"/>
      <c r="AJ5277" s="150"/>
      <c r="AK5277" s="151"/>
      <c r="AL5277" s="34"/>
      <c r="AM5277" s="39"/>
      <c r="AN527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78" spans="1:40" ht="19.5" customHeight="1" x14ac:dyDescent="0.25">
      <c r="A5278" s="141">
        <f t="shared" si="1090"/>
        <v>2026</v>
      </c>
      <c r="B5278" s="141">
        <f t="shared" si="1091"/>
        <v>3</v>
      </c>
      <c r="C5278" s="154">
        <v>46090</v>
      </c>
      <c r="D5278" s="142">
        <f t="shared" ca="1" si="1092"/>
        <v>46097</v>
      </c>
      <c r="E5278" s="142" t="str">
        <f t="shared" ca="1" si="1093"/>
        <v>0-Months</v>
      </c>
      <c r="F5278" s="142" t="str">
        <f>VLOOKUP(O5278,Stock[],5,FALSE)</f>
        <v>BE</v>
      </c>
      <c r="G5278" s="33" t="s">
        <v>4226</v>
      </c>
      <c r="H5278" s="144" t="s">
        <v>282</v>
      </c>
      <c r="I5278" s="34" t="s">
        <v>575</v>
      </c>
      <c r="J5278" s="141" t="str">
        <f>VLOOKUP(I5278,Customers[],2,FALSE)</f>
        <v>ကိုညီညီ</v>
      </c>
      <c r="K5278" s="141" t="str">
        <f>VLOOKUP(I5278,Customers[],4,FALSE)</f>
        <v>Yamethin</v>
      </c>
      <c r="L5278" s="141" t="str">
        <f>VLOOKUP(Table85[[#This Row],[CustomerID]],Table!H:K,3,0)</f>
        <v>ရွှေညောင်ဖူး</v>
      </c>
      <c r="M5278" s="141" t="str">
        <f>VLOOKUP(I5278,Customers[],5,FALSE)</f>
        <v>Van-1</v>
      </c>
      <c r="N5278" s="145" t="s">
        <v>9</v>
      </c>
      <c r="O5278" s="37" t="s">
        <v>225</v>
      </c>
      <c r="P5278" s="141" t="str">
        <f>VLOOKUP(O5278,Stock[],2,FALSE)</f>
        <v>ချယ်ရီသံပုရာအရက်သန့်ကော် (1Ltr)</v>
      </c>
      <c r="Q5278" s="147">
        <f>VLOOKUP(O5278,Stock[],3,FALSE)</f>
        <v>1</v>
      </c>
      <c r="R5278" s="147">
        <f>VLOOKUP(O5278,Stock[],4,FALSE)</f>
        <v>12</v>
      </c>
      <c r="S5278" s="146"/>
      <c r="T5278" s="147">
        <f>(DailySales!$S5278/DailySales!$R5278)+DailySales!$U5278</f>
        <v>2</v>
      </c>
      <c r="U5278" s="146">
        <v>2</v>
      </c>
      <c r="V5278" s="148">
        <f>+DailySales!$T5278*DailySales!$R5278</f>
        <v>24</v>
      </c>
      <c r="W5278" s="148">
        <f>+DailySales!$V5278*DailySales!$Q5278</f>
        <v>24</v>
      </c>
      <c r="X5278" s="148">
        <f>VLOOKUP(O5278,Stock[],6,FALSE)</f>
        <v>1260</v>
      </c>
      <c r="Y5278" s="148">
        <f>+DailySales!$V5278*DailySales!$X5278</f>
        <v>30240</v>
      </c>
      <c r="Z5278" s="146"/>
      <c r="AA5278" s="146"/>
      <c r="AB5278" s="146"/>
      <c r="AC5278" s="146"/>
      <c r="AD5278" s="146"/>
      <c r="AE5278" s="149">
        <v>760</v>
      </c>
      <c r="AF5278" s="150">
        <v>46090</v>
      </c>
      <c r="AG5278" s="151">
        <v>31000</v>
      </c>
      <c r="AH5278" s="150"/>
      <c r="AI5278" s="151"/>
      <c r="AJ5278" s="150"/>
      <c r="AK5278" s="151"/>
      <c r="AL5278" s="34"/>
      <c r="AM5278" s="39"/>
      <c r="AN527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79" spans="1:40" ht="19.5" customHeight="1" x14ac:dyDescent="0.25">
      <c r="A5279" s="141">
        <f t="shared" si="1090"/>
        <v>2026</v>
      </c>
      <c r="B5279" s="141">
        <f t="shared" si="1091"/>
        <v>3</v>
      </c>
      <c r="C5279" s="154">
        <v>46090</v>
      </c>
      <c r="D5279" s="142">
        <f t="shared" ca="1" si="1092"/>
        <v>46097</v>
      </c>
      <c r="E5279" s="142" t="str">
        <f t="shared" ca="1" si="1093"/>
        <v>0-Months</v>
      </c>
      <c r="F5279" s="142" t="str">
        <f>VLOOKUP(O5279,Stock[],5,FALSE)</f>
        <v>BE</v>
      </c>
      <c r="G5279" s="33" t="s">
        <v>4226</v>
      </c>
      <c r="H5279" s="144" t="s">
        <v>282</v>
      </c>
      <c r="I5279" s="34" t="s">
        <v>1753</v>
      </c>
      <c r="J5279" s="141" t="str">
        <f>VLOOKUP(I5279,Customers[],2,FALSE)</f>
        <v>ကုန်သည်လက်ဆောင်</v>
      </c>
      <c r="K5279" s="141">
        <f>VLOOKUP(I5279,Customers[],4,FALSE)</f>
        <v>0</v>
      </c>
      <c r="L5279" s="141">
        <f>VLOOKUP(Table85[[#This Row],[CustomerID]],Table!H:K,3,0)</f>
        <v>0</v>
      </c>
      <c r="M5279" s="141">
        <f>VLOOKUP(I5279,Customers[],5,FALSE)</f>
        <v>0</v>
      </c>
      <c r="N5279" s="145" t="s">
        <v>1750</v>
      </c>
      <c r="O5279" s="37" t="s">
        <v>225</v>
      </c>
      <c r="P5279" s="141" t="str">
        <f>VLOOKUP(O5279,Stock[],2,FALSE)</f>
        <v>ချယ်ရီသံပုရာအရက်သန့်ကော် (1Ltr)</v>
      </c>
      <c r="Q5279" s="147">
        <f>VLOOKUP(O5279,Stock[],3,FALSE)</f>
        <v>1</v>
      </c>
      <c r="R5279" s="147">
        <f>VLOOKUP(O5279,Stock[],4,FALSE)</f>
        <v>12</v>
      </c>
      <c r="S5279" s="146">
        <v>2</v>
      </c>
      <c r="T5279" s="147">
        <f>(DailySales!$S5279/DailySales!$R5279)+DailySales!$U5279</f>
        <v>0.16666666666666666</v>
      </c>
      <c r="U5279" s="146"/>
      <c r="V5279" s="148">
        <f>+DailySales!$T5279*DailySales!$R5279</f>
        <v>2</v>
      </c>
      <c r="W5279" s="148">
        <f>+DailySales!$V5279*DailySales!$Q5279</f>
        <v>2</v>
      </c>
      <c r="X5279" s="148">
        <f>VLOOKUP(O5279,Stock[],6,FALSE)</f>
        <v>1260</v>
      </c>
      <c r="Y5279" s="148">
        <f>+DailySales!$V5279*DailySales!$X5279</f>
        <v>2520</v>
      </c>
      <c r="Z5279" s="146"/>
      <c r="AA5279" s="146"/>
      <c r="AB5279" s="146"/>
      <c r="AC5279" s="146"/>
      <c r="AD5279" s="146"/>
      <c r="AE5279" s="149"/>
      <c r="AF5279" s="150">
        <v>46090</v>
      </c>
      <c r="AG5279" s="151">
        <v>2520</v>
      </c>
      <c r="AH5279" s="150"/>
      <c r="AI5279" s="151"/>
      <c r="AJ5279" s="150"/>
      <c r="AK5279" s="151"/>
      <c r="AL5279" s="34"/>
      <c r="AM5279" s="39"/>
      <c r="AN527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80" spans="1:40" ht="19.5" customHeight="1" x14ac:dyDescent="0.25">
      <c r="A5280" s="141">
        <f t="shared" si="1090"/>
        <v>2026</v>
      </c>
      <c r="B5280" s="141">
        <f t="shared" si="1091"/>
        <v>3</v>
      </c>
      <c r="C5280" s="154">
        <v>46090</v>
      </c>
      <c r="D5280" s="142">
        <f t="shared" ca="1" si="1092"/>
        <v>46097</v>
      </c>
      <c r="E5280" s="142" t="str">
        <f t="shared" ca="1" si="1093"/>
        <v>0-Months</v>
      </c>
      <c r="F5280" s="142" t="str">
        <f>VLOOKUP(O5280,Stock[],5,FALSE)</f>
        <v>BE</v>
      </c>
      <c r="G5280" s="33" t="s">
        <v>4227</v>
      </c>
      <c r="H5280" s="144" t="s">
        <v>282</v>
      </c>
      <c r="I5280" s="34" t="s">
        <v>316</v>
      </c>
      <c r="J5280" s="141" t="str">
        <f>VLOOKUP(I5280,Customers[],2,FALSE)</f>
        <v>ကိုချစ်ဖွယ်</v>
      </c>
      <c r="K5280" s="141" t="str">
        <f>VLOOKUP(I5280,Customers[],4,FALSE)</f>
        <v>Yamethin</v>
      </c>
      <c r="L5280" s="141" t="str">
        <f>VLOOKUP(Table85[[#This Row],[CustomerID]],Table!H:K,3,0)</f>
        <v>ရွှေညောင်ဖူး</v>
      </c>
      <c r="M5280" s="141" t="str">
        <f>VLOOKUP(I5280,Customers[],5,FALSE)</f>
        <v>Van-1</v>
      </c>
      <c r="N5280" s="145" t="s">
        <v>9</v>
      </c>
      <c r="O5280" s="37" t="s">
        <v>224</v>
      </c>
      <c r="P5280" s="141" t="str">
        <f>VLOOKUP(O5280,Stock[],2,FALSE)</f>
        <v>ချယ်ရီသံပုရာအရက်သန့်ကော် (.6Ltr)</v>
      </c>
      <c r="Q5280" s="147">
        <f>VLOOKUP(O5280,Stock[],3,FALSE)</f>
        <v>0.6</v>
      </c>
      <c r="R5280" s="147">
        <f>VLOOKUP(O5280,Stock[],4,FALSE)</f>
        <v>24</v>
      </c>
      <c r="S5280" s="146"/>
      <c r="T5280" s="147">
        <f>(DailySales!$S5280/DailySales!$R5280)+DailySales!$U5280</f>
        <v>1</v>
      </c>
      <c r="U5280" s="146">
        <v>1</v>
      </c>
      <c r="V5280" s="148">
        <f>+DailySales!$T5280*DailySales!$R5280</f>
        <v>24</v>
      </c>
      <c r="W5280" s="148">
        <f>+DailySales!$V5280*DailySales!$Q5280</f>
        <v>14.399999999999999</v>
      </c>
      <c r="X5280" s="148">
        <f>VLOOKUP(O5280,Stock[],6,FALSE)</f>
        <v>915</v>
      </c>
      <c r="Y5280" s="148">
        <f>+DailySales!$V5280*DailySales!$X5280</f>
        <v>21960</v>
      </c>
      <c r="Z5280" s="146"/>
      <c r="AA5280" s="146"/>
      <c r="AB5280" s="146"/>
      <c r="AC5280" s="146"/>
      <c r="AD5280" s="146"/>
      <c r="AE5280" s="149">
        <v>40</v>
      </c>
      <c r="AF5280" s="150">
        <v>46090</v>
      </c>
      <c r="AG5280" s="151">
        <v>22000</v>
      </c>
      <c r="AH5280" s="150"/>
      <c r="AI5280" s="151"/>
      <c r="AJ5280" s="150"/>
      <c r="AK5280" s="151"/>
      <c r="AL5280" s="34"/>
      <c r="AM5280" s="39"/>
      <c r="AN528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81" spans="1:40" ht="19.5" customHeight="1" x14ac:dyDescent="0.25">
      <c r="A5281" s="141">
        <f t="shared" si="1090"/>
        <v>2026</v>
      </c>
      <c r="B5281" s="141">
        <f t="shared" si="1091"/>
        <v>3</v>
      </c>
      <c r="C5281" s="154">
        <v>46090</v>
      </c>
      <c r="D5281" s="142">
        <f t="shared" ca="1" si="1092"/>
        <v>46097</v>
      </c>
      <c r="E5281" s="142" t="str">
        <f t="shared" ca="1" si="1093"/>
        <v>0-Months</v>
      </c>
      <c r="F5281" s="142" t="str">
        <f>VLOOKUP(O5281,Stock[],5,FALSE)</f>
        <v>BE</v>
      </c>
      <c r="G5281" s="33" t="s">
        <v>4227</v>
      </c>
      <c r="H5281" s="144" t="s">
        <v>282</v>
      </c>
      <c r="I5281" s="34" t="s">
        <v>1753</v>
      </c>
      <c r="J5281" s="141" t="str">
        <f>VLOOKUP(I5281,Customers[],2,FALSE)</f>
        <v>ကုန်သည်လက်ဆောင်</v>
      </c>
      <c r="K5281" s="141">
        <f>VLOOKUP(I5281,Customers[],4,FALSE)</f>
        <v>0</v>
      </c>
      <c r="L5281" s="141">
        <f>VLOOKUP(Table85[[#This Row],[CustomerID]],Table!H:K,3,0)</f>
        <v>0</v>
      </c>
      <c r="M5281" s="141">
        <f>VLOOKUP(I5281,Customers[],5,FALSE)</f>
        <v>0</v>
      </c>
      <c r="N5281" s="145" t="s">
        <v>1750</v>
      </c>
      <c r="O5281" s="37" t="s">
        <v>225</v>
      </c>
      <c r="P5281" s="141" t="str">
        <f>VLOOKUP(O5281,Stock[],2,FALSE)</f>
        <v>ချယ်ရီသံပုရာအရက်သန့်ကော် (1Ltr)</v>
      </c>
      <c r="Q5281" s="147">
        <f>VLOOKUP(O5281,Stock[],3,FALSE)</f>
        <v>1</v>
      </c>
      <c r="R5281" s="147">
        <f>VLOOKUP(O5281,Stock[],4,FALSE)</f>
        <v>12</v>
      </c>
      <c r="S5281" s="146">
        <v>1</v>
      </c>
      <c r="T5281" s="147">
        <f>(DailySales!$S5281/DailySales!$R5281)+DailySales!$U5281</f>
        <v>8.3333333333333329E-2</v>
      </c>
      <c r="U5281" s="146"/>
      <c r="V5281" s="148">
        <f>+DailySales!$T5281*DailySales!$R5281</f>
        <v>1</v>
      </c>
      <c r="W5281" s="148">
        <f>+DailySales!$V5281*DailySales!$Q5281</f>
        <v>1</v>
      </c>
      <c r="X5281" s="148">
        <f>VLOOKUP(O5281,Stock[],6,FALSE)</f>
        <v>1260</v>
      </c>
      <c r="Y5281" s="148">
        <f>+DailySales!$V5281*DailySales!$X5281</f>
        <v>1260</v>
      </c>
      <c r="Z5281" s="146"/>
      <c r="AA5281" s="146"/>
      <c r="AB5281" s="146"/>
      <c r="AC5281" s="146"/>
      <c r="AD5281" s="146"/>
      <c r="AE5281" s="149"/>
      <c r="AF5281" s="150">
        <v>46090</v>
      </c>
      <c r="AG5281" s="151">
        <v>1260</v>
      </c>
      <c r="AH5281" s="150"/>
      <c r="AI5281" s="151"/>
      <c r="AJ5281" s="150"/>
      <c r="AK5281" s="151"/>
      <c r="AL5281" s="34"/>
      <c r="AM5281" s="39"/>
      <c r="AN528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82" spans="1:40" ht="19.5" customHeight="1" x14ac:dyDescent="0.25">
      <c r="A5282" s="141">
        <f t="shared" si="1090"/>
        <v>2026</v>
      </c>
      <c r="B5282" s="141">
        <f t="shared" si="1091"/>
        <v>3</v>
      </c>
      <c r="C5282" s="154">
        <v>46090</v>
      </c>
      <c r="D5282" s="142">
        <f t="shared" ca="1" si="1092"/>
        <v>46097</v>
      </c>
      <c r="E5282" s="142" t="str">
        <f t="shared" ca="1" si="1093"/>
        <v>0-Months</v>
      </c>
      <c r="F5282" s="142" t="str">
        <f>VLOOKUP(O5282,Stock[],5,FALSE)</f>
        <v>BE</v>
      </c>
      <c r="G5282" s="33" t="s">
        <v>4228</v>
      </c>
      <c r="H5282" s="144" t="s">
        <v>282</v>
      </c>
      <c r="I5282" s="34" t="s">
        <v>1455</v>
      </c>
      <c r="J5282" s="141" t="str">
        <f>VLOOKUP(I5282,Customers[],2,FALSE)</f>
        <v>ဒေါညိုသက်</v>
      </c>
      <c r="K5282" s="141" t="str">
        <f>VLOOKUP(I5282,Customers[],4,FALSE)</f>
        <v>Yamethin</v>
      </c>
      <c r="L5282" s="141" t="str">
        <f>VLOOKUP(Table85[[#This Row],[CustomerID]],Table!H:K,3,0)</f>
        <v>စျေးကုန်းကြီး</v>
      </c>
      <c r="M5282" s="141" t="str">
        <f>VLOOKUP(I5282,Customers[],5,FALSE)</f>
        <v>Van-1</v>
      </c>
      <c r="N5282" s="145" t="s">
        <v>9</v>
      </c>
      <c r="O5282" s="37" t="s">
        <v>225</v>
      </c>
      <c r="P5282" s="141" t="str">
        <f>VLOOKUP(O5282,Stock[],2,FALSE)</f>
        <v>ချယ်ရီသံပုရာအရက်သန့်ကော် (1Ltr)</v>
      </c>
      <c r="Q5282" s="147">
        <f>VLOOKUP(O5282,Stock[],3,FALSE)</f>
        <v>1</v>
      </c>
      <c r="R5282" s="147">
        <f>VLOOKUP(O5282,Stock[],4,FALSE)</f>
        <v>12</v>
      </c>
      <c r="S5282" s="146"/>
      <c r="T5282" s="147">
        <f>(DailySales!$S5282/DailySales!$R5282)+DailySales!$U5282</f>
        <v>2</v>
      </c>
      <c r="U5282" s="146">
        <v>2</v>
      </c>
      <c r="V5282" s="148">
        <f>+DailySales!$T5282*DailySales!$R5282</f>
        <v>24</v>
      </c>
      <c r="W5282" s="148">
        <f>+DailySales!$V5282*DailySales!$Q5282</f>
        <v>24</v>
      </c>
      <c r="X5282" s="148">
        <f>VLOOKUP(O5282,Stock[],6,FALSE)</f>
        <v>1260</v>
      </c>
      <c r="Y5282" s="148">
        <f>+DailySales!$V5282*DailySales!$X5282</f>
        <v>30240</v>
      </c>
      <c r="Z5282" s="146"/>
      <c r="AA5282" s="146"/>
      <c r="AB5282" s="146"/>
      <c r="AC5282" s="146"/>
      <c r="AD5282" s="146"/>
      <c r="AE5282" s="149">
        <v>760</v>
      </c>
      <c r="AF5282" s="150">
        <v>46090</v>
      </c>
      <c r="AG5282" s="151">
        <v>31000</v>
      </c>
      <c r="AH5282" s="150"/>
      <c r="AI5282" s="151"/>
      <c r="AJ5282" s="150"/>
      <c r="AK5282" s="151"/>
      <c r="AL5282" s="34"/>
      <c r="AM5282" s="39"/>
      <c r="AN528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83" spans="1:40" ht="19.5" customHeight="1" x14ac:dyDescent="0.25">
      <c r="A5283" s="141">
        <f t="shared" ref="A5283:A5292" si="1094">YEAR(C5283)</f>
        <v>2026</v>
      </c>
      <c r="B5283" s="141">
        <f t="shared" ref="B5283:B5292" si="1095">MONTH(C5283)</f>
        <v>3</v>
      </c>
      <c r="C5283" s="154">
        <v>46090</v>
      </c>
      <c r="D5283" s="142">
        <f t="shared" ref="D5283:D5292" ca="1" si="1096">TODAY()</f>
        <v>46097</v>
      </c>
      <c r="E5283" s="142" t="str">
        <f t="shared" ref="E5283:E5292" ca="1" si="1097">DATEDIF(C5283,D5283,"M")&amp;"-Months"</f>
        <v>0-Months</v>
      </c>
      <c r="F5283" s="142" t="str">
        <f>VLOOKUP(O5283,Stock[],5,FALSE)</f>
        <v>BE</v>
      </c>
      <c r="G5283" s="33" t="s">
        <v>4228</v>
      </c>
      <c r="H5283" s="144" t="s">
        <v>282</v>
      </c>
      <c r="I5283" s="34" t="s">
        <v>1753</v>
      </c>
      <c r="J5283" s="141" t="str">
        <f>VLOOKUP(I5283,Customers[],2,FALSE)</f>
        <v>ကုန်သည်လက်ဆောင်</v>
      </c>
      <c r="K5283" s="141">
        <f>VLOOKUP(I5283,Customers[],4,FALSE)</f>
        <v>0</v>
      </c>
      <c r="L5283" s="141">
        <f>VLOOKUP(Table85[[#This Row],[CustomerID]],Table!H:K,3,0)</f>
        <v>0</v>
      </c>
      <c r="M5283" s="141">
        <f>VLOOKUP(I5283,Customers[],5,FALSE)</f>
        <v>0</v>
      </c>
      <c r="N5283" s="145" t="s">
        <v>1750</v>
      </c>
      <c r="O5283" s="37" t="s">
        <v>225</v>
      </c>
      <c r="P5283" s="141" t="str">
        <f>VLOOKUP(O5283,Stock[],2,FALSE)</f>
        <v>ချယ်ရီသံပုရာအရက်သန့်ကော် (1Ltr)</v>
      </c>
      <c r="Q5283" s="147">
        <f>VLOOKUP(O5283,Stock[],3,FALSE)</f>
        <v>1</v>
      </c>
      <c r="R5283" s="147">
        <f>VLOOKUP(O5283,Stock[],4,FALSE)</f>
        <v>12</v>
      </c>
      <c r="S5283" s="146">
        <v>1</v>
      </c>
      <c r="T5283" s="147">
        <f>(DailySales!$S5283/DailySales!$R5283)+DailySales!$U5283</f>
        <v>8.3333333333333329E-2</v>
      </c>
      <c r="U5283" s="146"/>
      <c r="V5283" s="148">
        <f>+DailySales!$T5283*DailySales!$R5283</f>
        <v>1</v>
      </c>
      <c r="W5283" s="148">
        <f>+DailySales!$V5283*DailySales!$Q5283</f>
        <v>1</v>
      </c>
      <c r="X5283" s="148">
        <f>VLOOKUP(O5283,Stock[],6,FALSE)</f>
        <v>1260</v>
      </c>
      <c r="Y5283" s="148">
        <f>+DailySales!$V5283*DailySales!$X5283</f>
        <v>1260</v>
      </c>
      <c r="Z5283" s="146"/>
      <c r="AA5283" s="146"/>
      <c r="AB5283" s="146"/>
      <c r="AC5283" s="146"/>
      <c r="AD5283" s="146"/>
      <c r="AE5283" s="149"/>
      <c r="AF5283" s="150">
        <v>46090</v>
      </c>
      <c r="AG5283" s="151">
        <v>1260</v>
      </c>
      <c r="AH5283" s="150"/>
      <c r="AI5283" s="151"/>
      <c r="AJ5283" s="150"/>
      <c r="AK5283" s="151"/>
      <c r="AL5283" s="34"/>
      <c r="AM5283" s="39"/>
      <c r="AN528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84" spans="1:40" ht="19.5" customHeight="1" x14ac:dyDescent="0.25">
      <c r="A5284" s="141">
        <f t="shared" si="1094"/>
        <v>2026</v>
      </c>
      <c r="B5284" s="141">
        <f t="shared" si="1095"/>
        <v>3</v>
      </c>
      <c r="C5284" s="154">
        <v>46090</v>
      </c>
      <c r="D5284" s="142">
        <f t="shared" ca="1" si="1096"/>
        <v>46097</v>
      </c>
      <c r="E5284" s="142" t="str">
        <f t="shared" ca="1" si="1097"/>
        <v>0-Months</v>
      </c>
      <c r="F5284" s="142" t="str">
        <f>VLOOKUP(O5284,Stock[],5,FALSE)</f>
        <v>BE</v>
      </c>
      <c r="G5284" s="33" t="s">
        <v>4229</v>
      </c>
      <c r="H5284" s="144" t="s">
        <v>282</v>
      </c>
      <c r="I5284" s="34" t="s">
        <v>2834</v>
      </c>
      <c r="J5284" s="141" t="str">
        <f>VLOOKUP(I5284,Customers[],2,FALSE)</f>
        <v>မမိသေး</v>
      </c>
      <c r="K5284" s="141" t="str">
        <f>VLOOKUP(I5284,Customers[],4,FALSE)</f>
        <v>Yamethin</v>
      </c>
      <c r="L5284" s="141" t="str">
        <f>VLOOKUP(Table85[[#This Row],[CustomerID]],Table!H:K,3,0)</f>
        <v>စျေးကုန်းကြီး</v>
      </c>
      <c r="M5284" s="141" t="str">
        <f>VLOOKUP(I5284,Customers[],5,FALSE)</f>
        <v>Van-1</v>
      </c>
      <c r="N5284" s="145" t="s">
        <v>9</v>
      </c>
      <c r="O5284" s="37" t="s">
        <v>223</v>
      </c>
      <c r="P5284" s="141" t="str">
        <f>VLOOKUP(O5284,Stock[],2,FALSE)</f>
        <v>ချယ်ရီအရက်သန့်ကော် (.6Ltr)</v>
      </c>
      <c r="Q5284" s="147">
        <f>VLOOKUP(O5284,Stock[],3,FALSE)</f>
        <v>0.6</v>
      </c>
      <c r="R5284" s="147">
        <f>VLOOKUP(O5284,Stock[],4,FALSE)</f>
        <v>24</v>
      </c>
      <c r="S5284" s="146"/>
      <c r="T5284" s="147">
        <f>(DailySales!$S5284/DailySales!$R5284)+DailySales!$U5284</f>
        <v>1</v>
      </c>
      <c r="U5284" s="146">
        <v>1</v>
      </c>
      <c r="V5284" s="148">
        <f>+DailySales!$T5284*DailySales!$R5284</f>
        <v>24</v>
      </c>
      <c r="W5284" s="148">
        <f>+DailySales!$V5284*DailySales!$Q5284</f>
        <v>14.399999999999999</v>
      </c>
      <c r="X5284" s="148">
        <f>VLOOKUP(O5284,Stock[],6,FALSE)</f>
        <v>875</v>
      </c>
      <c r="Y5284" s="148">
        <f>+DailySales!$V5284*DailySales!$X5284</f>
        <v>21000</v>
      </c>
      <c r="Z5284" s="146"/>
      <c r="AA5284" s="146"/>
      <c r="AB5284" s="146"/>
      <c r="AC5284" s="146"/>
      <c r="AD5284" s="146"/>
      <c r="AE5284" s="149">
        <v>600</v>
      </c>
      <c r="AF5284" s="150">
        <v>46090</v>
      </c>
      <c r="AG5284" s="151">
        <v>21600</v>
      </c>
      <c r="AH5284" s="150"/>
      <c r="AI5284" s="151"/>
      <c r="AJ5284" s="150"/>
      <c r="AK5284" s="151"/>
      <c r="AL5284" s="34"/>
      <c r="AM5284" s="39"/>
      <c r="AN528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85" spans="1:40" ht="19.5" customHeight="1" x14ac:dyDescent="0.25">
      <c r="A5285" s="141">
        <f t="shared" si="1094"/>
        <v>2026</v>
      </c>
      <c r="B5285" s="141">
        <f t="shared" si="1095"/>
        <v>3</v>
      </c>
      <c r="C5285" s="154">
        <v>46090</v>
      </c>
      <c r="D5285" s="142">
        <f t="shared" ca="1" si="1096"/>
        <v>46097</v>
      </c>
      <c r="E5285" s="142" t="str">
        <f t="shared" ca="1" si="1097"/>
        <v>0-Months</v>
      </c>
      <c r="F5285" s="142" t="str">
        <f>VLOOKUP(O5285,Stock[],5,FALSE)</f>
        <v>BE</v>
      </c>
      <c r="G5285" s="33" t="s">
        <v>4230</v>
      </c>
      <c r="H5285" s="144" t="s">
        <v>282</v>
      </c>
      <c r="I5285" s="34" t="s">
        <v>780</v>
      </c>
      <c r="J5285" s="141" t="str">
        <f>VLOOKUP(I5285,Customers[],2,FALSE)</f>
        <v>မတင်တင်ညို</v>
      </c>
      <c r="K5285" s="141" t="str">
        <f>VLOOKUP(I5285,Customers[],4,FALSE)</f>
        <v>Yamethin</v>
      </c>
      <c r="L5285" s="141" t="str">
        <f>VLOOKUP(Table85[[#This Row],[CustomerID]],Table!H:K,3,0)</f>
        <v>စျေးကုန်းကြီး</v>
      </c>
      <c r="M5285" s="141" t="str">
        <f>VLOOKUP(I5285,Customers[],5,FALSE)</f>
        <v>Van-1</v>
      </c>
      <c r="N5285" s="145" t="s">
        <v>9</v>
      </c>
      <c r="O5285" s="37" t="s">
        <v>223</v>
      </c>
      <c r="P5285" s="141" t="str">
        <f>VLOOKUP(O5285,Stock[],2,FALSE)</f>
        <v>ချယ်ရီအရက်သန့်ကော် (.6Ltr)</v>
      </c>
      <c r="Q5285" s="147">
        <f>VLOOKUP(O5285,Stock[],3,FALSE)</f>
        <v>0.6</v>
      </c>
      <c r="R5285" s="147">
        <f>VLOOKUP(O5285,Stock[],4,FALSE)</f>
        <v>24</v>
      </c>
      <c r="S5285" s="146"/>
      <c r="T5285" s="147">
        <f>(DailySales!$S5285/DailySales!$R5285)+DailySales!$U5285</f>
        <v>1</v>
      </c>
      <c r="U5285" s="146">
        <v>1</v>
      </c>
      <c r="V5285" s="148">
        <f>+DailySales!$T5285*DailySales!$R5285</f>
        <v>24</v>
      </c>
      <c r="W5285" s="148">
        <f>+DailySales!$V5285*DailySales!$Q5285</f>
        <v>14.399999999999999</v>
      </c>
      <c r="X5285" s="148">
        <f>VLOOKUP(O5285,Stock[],6,FALSE)</f>
        <v>875</v>
      </c>
      <c r="Y5285" s="148">
        <f>+DailySales!$V5285*DailySales!$X5285</f>
        <v>21000</v>
      </c>
      <c r="Z5285" s="146"/>
      <c r="AA5285" s="146"/>
      <c r="AB5285" s="146"/>
      <c r="AC5285" s="146"/>
      <c r="AD5285" s="146"/>
      <c r="AE5285" s="149">
        <v>600</v>
      </c>
      <c r="AF5285" s="150">
        <v>46090</v>
      </c>
      <c r="AG5285" s="151">
        <v>21600</v>
      </c>
      <c r="AH5285" s="150"/>
      <c r="AI5285" s="151"/>
      <c r="AJ5285" s="150"/>
      <c r="AK5285" s="151"/>
      <c r="AL5285" s="34"/>
      <c r="AM5285" s="39"/>
      <c r="AN528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86" spans="1:40" ht="19.5" customHeight="1" x14ac:dyDescent="0.25">
      <c r="A5286" s="141">
        <f t="shared" si="1094"/>
        <v>2026</v>
      </c>
      <c r="B5286" s="141">
        <f t="shared" si="1095"/>
        <v>3</v>
      </c>
      <c r="C5286" s="154">
        <v>46090</v>
      </c>
      <c r="D5286" s="142">
        <f t="shared" ca="1" si="1096"/>
        <v>46097</v>
      </c>
      <c r="E5286" s="142" t="str">
        <f t="shared" ca="1" si="1097"/>
        <v>0-Months</v>
      </c>
      <c r="F5286" s="142" t="str">
        <f>VLOOKUP(O5286,Stock[],5,FALSE)</f>
        <v>BE</v>
      </c>
      <c r="G5286" s="33" t="s">
        <v>4230</v>
      </c>
      <c r="H5286" s="144" t="s">
        <v>282</v>
      </c>
      <c r="I5286" s="34" t="s">
        <v>1753</v>
      </c>
      <c r="J5286" s="141" t="str">
        <f>VLOOKUP(I5286,Customers[],2,FALSE)</f>
        <v>ကုန်သည်လက်ဆောင်</v>
      </c>
      <c r="K5286" s="141">
        <f>VLOOKUP(I5286,Customers[],4,FALSE)</f>
        <v>0</v>
      </c>
      <c r="L5286" s="141">
        <f>VLOOKUP(Table85[[#This Row],[CustomerID]],Table!H:K,3,0)</f>
        <v>0</v>
      </c>
      <c r="M5286" s="141">
        <f>VLOOKUP(I5286,Customers[],5,FALSE)</f>
        <v>0</v>
      </c>
      <c r="N5286" s="145" t="s">
        <v>1750</v>
      </c>
      <c r="O5286" s="37" t="s">
        <v>225</v>
      </c>
      <c r="P5286" s="141" t="str">
        <f>VLOOKUP(O5286,Stock[],2,FALSE)</f>
        <v>ချယ်ရီသံပုရာအရက်သန့်ကော် (1Ltr)</v>
      </c>
      <c r="Q5286" s="147">
        <f>VLOOKUP(O5286,Stock[],3,FALSE)</f>
        <v>1</v>
      </c>
      <c r="R5286" s="147">
        <f>VLOOKUP(O5286,Stock[],4,FALSE)</f>
        <v>12</v>
      </c>
      <c r="S5286" s="146">
        <v>1</v>
      </c>
      <c r="T5286" s="147">
        <f>(DailySales!$S5286/DailySales!$R5286)+DailySales!$U5286</f>
        <v>8.3333333333333329E-2</v>
      </c>
      <c r="U5286" s="146"/>
      <c r="V5286" s="148">
        <f>+DailySales!$T5286*DailySales!$R5286</f>
        <v>1</v>
      </c>
      <c r="W5286" s="148">
        <f>+DailySales!$V5286*DailySales!$Q5286</f>
        <v>1</v>
      </c>
      <c r="X5286" s="148">
        <f>VLOOKUP(O5286,Stock[],6,FALSE)</f>
        <v>1260</v>
      </c>
      <c r="Y5286" s="148">
        <f>+DailySales!$V5286*DailySales!$X5286</f>
        <v>1260</v>
      </c>
      <c r="Z5286" s="146"/>
      <c r="AA5286" s="146"/>
      <c r="AB5286" s="146"/>
      <c r="AC5286" s="146"/>
      <c r="AD5286" s="146"/>
      <c r="AE5286" s="149"/>
      <c r="AF5286" s="150">
        <v>46090</v>
      </c>
      <c r="AG5286" s="151">
        <v>1260</v>
      </c>
      <c r="AH5286" s="150"/>
      <c r="AI5286" s="151"/>
      <c r="AJ5286" s="150"/>
      <c r="AK5286" s="151"/>
      <c r="AL5286" s="34"/>
      <c r="AM5286" s="39"/>
      <c r="AN528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87" spans="1:40" ht="19.5" customHeight="1" x14ac:dyDescent="0.25">
      <c r="A5287" s="141">
        <f t="shared" si="1094"/>
        <v>2026</v>
      </c>
      <c r="B5287" s="141">
        <f t="shared" si="1095"/>
        <v>3</v>
      </c>
      <c r="C5287" s="154">
        <v>46090</v>
      </c>
      <c r="D5287" s="142">
        <f t="shared" ca="1" si="1096"/>
        <v>46097</v>
      </c>
      <c r="E5287" s="142" t="str">
        <f t="shared" ca="1" si="1097"/>
        <v>0-Months</v>
      </c>
      <c r="F5287" s="142" t="str">
        <f>VLOOKUP(O5287,Stock[],5,FALSE)</f>
        <v>BE</v>
      </c>
      <c r="G5287" s="33" t="s">
        <v>4231</v>
      </c>
      <c r="H5287" s="144" t="s">
        <v>282</v>
      </c>
      <c r="I5287" s="34" t="s">
        <v>580</v>
      </c>
      <c r="J5287" s="141" t="str">
        <f>VLOOKUP(I5287,Customers[],2,FALSE)</f>
        <v>မစန်းနုဝေ</v>
      </c>
      <c r="K5287" s="141" t="str">
        <f>VLOOKUP(I5287,Customers[],4,FALSE)</f>
        <v>Pyawbwe</v>
      </c>
      <c r="L5287" s="141" t="str">
        <f>VLOOKUP(Table85[[#This Row],[CustomerID]],Table!H:K,3,0)</f>
        <v>အင်းကုန်း</v>
      </c>
      <c r="M5287" s="141" t="str">
        <f>VLOOKUP(I5287,Customers[],5,FALSE)</f>
        <v>Van-1</v>
      </c>
      <c r="N5287" s="145" t="s">
        <v>9</v>
      </c>
      <c r="O5287" s="37" t="s">
        <v>225</v>
      </c>
      <c r="P5287" s="141" t="str">
        <f>VLOOKUP(O5287,Stock[],2,FALSE)</f>
        <v>ချယ်ရီသံပုရာအရက်သန့်ကော် (1Ltr)</v>
      </c>
      <c r="Q5287" s="147">
        <f>VLOOKUP(O5287,Stock[],3,FALSE)</f>
        <v>1</v>
      </c>
      <c r="R5287" s="147">
        <f>VLOOKUP(O5287,Stock[],4,FALSE)</f>
        <v>12</v>
      </c>
      <c r="S5287" s="146"/>
      <c r="T5287" s="147">
        <f>(DailySales!$S5287/DailySales!$R5287)+DailySales!$U5287</f>
        <v>2</v>
      </c>
      <c r="U5287" s="146">
        <v>2</v>
      </c>
      <c r="V5287" s="148">
        <f>+DailySales!$T5287*DailySales!$R5287</f>
        <v>24</v>
      </c>
      <c r="W5287" s="148">
        <f>+DailySales!$V5287*DailySales!$Q5287</f>
        <v>24</v>
      </c>
      <c r="X5287" s="148">
        <f>VLOOKUP(O5287,Stock[],6,FALSE)</f>
        <v>1260</v>
      </c>
      <c r="Y5287" s="148">
        <f>+DailySales!$V5287*DailySales!$X5287</f>
        <v>30240</v>
      </c>
      <c r="Z5287" s="146"/>
      <c r="AA5287" s="146"/>
      <c r="AB5287" s="146"/>
      <c r="AC5287" s="146"/>
      <c r="AD5287" s="146"/>
      <c r="AE5287" s="149">
        <v>760</v>
      </c>
      <c r="AF5287" s="150">
        <v>46090</v>
      </c>
      <c r="AG5287" s="151">
        <v>31000</v>
      </c>
      <c r="AH5287" s="150"/>
      <c r="AI5287" s="151"/>
      <c r="AJ5287" s="150"/>
      <c r="AK5287" s="151"/>
      <c r="AL5287" s="34"/>
      <c r="AM5287" s="39"/>
      <c r="AN528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88" spans="1:40" ht="19.5" customHeight="1" x14ac:dyDescent="0.25">
      <c r="A5288" s="141">
        <f t="shared" si="1094"/>
        <v>2026</v>
      </c>
      <c r="B5288" s="141">
        <f t="shared" si="1095"/>
        <v>3</v>
      </c>
      <c r="C5288" s="154">
        <v>46090</v>
      </c>
      <c r="D5288" s="142">
        <f t="shared" ca="1" si="1096"/>
        <v>46097</v>
      </c>
      <c r="E5288" s="142" t="str">
        <f t="shared" ca="1" si="1097"/>
        <v>0-Months</v>
      </c>
      <c r="F5288" s="142" t="str">
        <f>VLOOKUP(O5288,Stock[],5,FALSE)</f>
        <v>BE</v>
      </c>
      <c r="G5288" s="33" t="s">
        <v>4232</v>
      </c>
      <c r="H5288" s="144" t="s">
        <v>282</v>
      </c>
      <c r="I5288" s="34" t="s">
        <v>1754</v>
      </c>
      <c r="J5288" s="141" t="str">
        <f>VLOOKUP(I5288,Customers[],2,FALSE)</f>
        <v>စစ်ဆေးရေးဂိတ်လက်ဆောင်</v>
      </c>
      <c r="K5288" s="141">
        <f>VLOOKUP(I5288,Customers[],4,FALSE)</f>
        <v>0</v>
      </c>
      <c r="L5288" s="141">
        <f>VLOOKUP(Table85[[#This Row],[CustomerID]],Table!H:K,3,0)</f>
        <v>0</v>
      </c>
      <c r="M5288" s="141">
        <f>VLOOKUP(I5288,Customers[],5,FALSE)</f>
        <v>0</v>
      </c>
      <c r="N5288" s="145" t="s">
        <v>1751</v>
      </c>
      <c r="O5288" s="37" t="s">
        <v>217</v>
      </c>
      <c r="P5288" s="141" t="str">
        <f>VLOOKUP(O5288,Stock[],2,FALSE)</f>
        <v>လိမ္မော်ဖြူ</v>
      </c>
      <c r="Q5288" s="147">
        <f>VLOOKUP(O5288,Stock[],3,FALSE)</f>
        <v>0.64</v>
      </c>
      <c r="R5288" s="147">
        <f>VLOOKUP(O5288,Stock[],4,FALSE)</f>
        <v>24</v>
      </c>
      <c r="S5288" s="146">
        <v>3</v>
      </c>
      <c r="T5288" s="147">
        <f>(DailySales!$S5288/DailySales!$R5288)+DailySales!$U5288</f>
        <v>0.125</v>
      </c>
      <c r="U5288" s="146"/>
      <c r="V5288" s="148">
        <f>+DailySales!$T5288*DailySales!$R5288</f>
        <v>3</v>
      </c>
      <c r="W5288" s="148">
        <f>+DailySales!$V5288*DailySales!$Q5288</f>
        <v>1.92</v>
      </c>
      <c r="X5288" s="148">
        <f>VLOOKUP(O5288,Stock[],6,FALSE)</f>
        <v>1330</v>
      </c>
      <c r="Y5288" s="148">
        <f>+DailySales!$V5288*DailySales!$X5288</f>
        <v>3990</v>
      </c>
      <c r="Z5288" s="146"/>
      <c r="AA5288" s="146"/>
      <c r="AB5288" s="146"/>
      <c r="AC5288" s="146"/>
      <c r="AD5288" s="146"/>
      <c r="AE5288" s="149"/>
      <c r="AF5288" s="150">
        <v>46090</v>
      </c>
      <c r="AG5288" s="151">
        <v>3990</v>
      </c>
      <c r="AH5288" s="150"/>
      <c r="AI5288" s="151"/>
      <c r="AJ5288" s="150"/>
      <c r="AK5288" s="151"/>
      <c r="AL5288" s="34"/>
      <c r="AM5288" s="39"/>
      <c r="AN528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89" spans="1:40" ht="19.5" customHeight="1" x14ac:dyDescent="0.25">
      <c r="A5289" s="141">
        <f t="shared" si="1094"/>
        <v>2026</v>
      </c>
      <c r="B5289" s="141">
        <f t="shared" si="1095"/>
        <v>3</v>
      </c>
      <c r="C5289" s="154">
        <v>46090</v>
      </c>
      <c r="D5289" s="142">
        <f t="shared" ca="1" si="1096"/>
        <v>46097</v>
      </c>
      <c r="E5289" s="142" t="str">
        <f t="shared" ca="1" si="1097"/>
        <v>0-Months</v>
      </c>
      <c r="F5289" s="142" t="str">
        <f>VLOOKUP(O5289,Stock[],5,FALSE)</f>
        <v>BE</v>
      </c>
      <c r="G5289" s="33" t="s">
        <v>4233</v>
      </c>
      <c r="H5289" s="144" t="s">
        <v>282</v>
      </c>
      <c r="I5289" s="34" t="s">
        <v>1754</v>
      </c>
      <c r="J5289" s="141" t="str">
        <f>VLOOKUP(I5289,Customers[],2,FALSE)</f>
        <v>စစ်ဆေးရေးဂိတ်လက်ဆောင်</v>
      </c>
      <c r="K5289" s="141">
        <f>VLOOKUP(I5289,Customers[],4,FALSE)</f>
        <v>0</v>
      </c>
      <c r="L5289" s="141">
        <f>VLOOKUP(Table85[[#This Row],[CustomerID]],Table!H:K,3,0)</f>
        <v>0</v>
      </c>
      <c r="M5289" s="141">
        <f>VLOOKUP(I5289,Customers[],5,FALSE)</f>
        <v>0</v>
      </c>
      <c r="N5289" s="145" t="s">
        <v>1751</v>
      </c>
      <c r="O5289" s="37" t="s">
        <v>217</v>
      </c>
      <c r="P5289" s="141" t="str">
        <f>VLOOKUP(O5289,Stock[],2,FALSE)</f>
        <v>လိမ္မော်ဖြူ</v>
      </c>
      <c r="Q5289" s="147">
        <f>VLOOKUP(O5289,Stock[],3,FALSE)</f>
        <v>0.64</v>
      </c>
      <c r="R5289" s="147">
        <f>VLOOKUP(O5289,Stock[],4,FALSE)</f>
        <v>24</v>
      </c>
      <c r="S5289" s="146">
        <v>4</v>
      </c>
      <c r="T5289" s="147">
        <f>(DailySales!$S5289/DailySales!$R5289)+DailySales!$U5289</f>
        <v>0.16666666666666666</v>
      </c>
      <c r="U5289" s="146"/>
      <c r="V5289" s="148">
        <f>+DailySales!$T5289*DailySales!$R5289</f>
        <v>4</v>
      </c>
      <c r="W5289" s="148">
        <f>+DailySales!$V5289*DailySales!$Q5289</f>
        <v>2.56</v>
      </c>
      <c r="X5289" s="148">
        <f>VLOOKUP(O5289,Stock[],6,FALSE)</f>
        <v>1330</v>
      </c>
      <c r="Y5289" s="148">
        <f>+DailySales!$V5289*DailySales!$X5289</f>
        <v>5320</v>
      </c>
      <c r="Z5289" s="146"/>
      <c r="AA5289" s="146"/>
      <c r="AB5289" s="146"/>
      <c r="AC5289" s="146"/>
      <c r="AD5289" s="146"/>
      <c r="AE5289" s="149"/>
      <c r="AF5289" s="150">
        <v>46090</v>
      </c>
      <c r="AG5289" s="151">
        <v>5320</v>
      </c>
      <c r="AH5289" s="150"/>
      <c r="AI5289" s="151"/>
      <c r="AJ5289" s="150"/>
      <c r="AK5289" s="151"/>
      <c r="AL5289" s="34"/>
      <c r="AM5289" s="39"/>
      <c r="AN528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90" spans="1:40" ht="19.5" customHeight="1" x14ac:dyDescent="0.25">
      <c r="A5290" s="141">
        <f t="shared" si="1094"/>
        <v>2026</v>
      </c>
      <c r="B5290" s="141">
        <f t="shared" si="1095"/>
        <v>3</v>
      </c>
      <c r="C5290" s="154">
        <v>46090</v>
      </c>
      <c r="D5290" s="142">
        <f t="shared" ca="1" si="1096"/>
        <v>46097</v>
      </c>
      <c r="E5290" s="142" t="str">
        <f t="shared" ca="1" si="1097"/>
        <v>0-Months</v>
      </c>
      <c r="F5290" s="142" t="str">
        <f>VLOOKUP(O5290,Stock[],5,FALSE)</f>
        <v>BE</v>
      </c>
      <c r="G5290" s="33" t="s">
        <v>4219</v>
      </c>
      <c r="H5290" s="144" t="s">
        <v>282</v>
      </c>
      <c r="I5290" s="34" t="s">
        <v>1754</v>
      </c>
      <c r="J5290" s="141" t="str">
        <f>VLOOKUP(I5290,Customers[],2,FALSE)</f>
        <v>စစ်ဆေးရေးဂိတ်လက်ဆောင်</v>
      </c>
      <c r="K5290" s="141">
        <f>VLOOKUP(I5290,Customers[],4,FALSE)</f>
        <v>0</v>
      </c>
      <c r="L5290" s="141">
        <f>VLOOKUP(Table85[[#This Row],[CustomerID]],Table!H:K,3,0)</f>
        <v>0</v>
      </c>
      <c r="M5290" s="141">
        <f>VLOOKUP(I5290,Customers[],5,FALSE)</f>
        <v>0</v>
      </c>
      <c r="N5290" s="145" t="s">
        <v>1751</v>
      </c>
      <c r="O5290" s="37" t="s">
        <v>217</v>
      </c>
      <c r="P5290" s="141" t="str">
        <f>VLOOKUP(O5290,Stock[],2,FALSE)</f>
        <v>လိမ္မော်ဖြူ</v>
      </c>
      <c r="Q5290" s="147">
        <f>VLOOKUP(O5290,Stock[],3,FALSE)</f>
        <v>0.64</v>
      </c>
      <c r="R5290" s="147">
        <f>VLOOKUP(O5290,Stock[],4,FALSE)</f>
        <v>24</v>
      </c>
      <c r="S5290" s="146">
        <v>3</v>
      </c>
      <c r="T5290" s="147">
        <f>(DailySales!$S5290/DailySales!$R5290)+DailySales!$U5290</f>
        <v>0.125</v>
      </c>
      <c r="U5290" s="146"/>
      <c r="V5290" s="148">
        <f>+DailySales!$T5290*DailySales!$R5290</f>
        <v>3</v>
      </c>
      <c r="W5290" s="148">
        <f>+DailySales!$V5290*DailySales!$Q5290</f>
        <v>1.92</v>
      </c>
      <c r="X5290" s="148">
        <f>VLOOKUP(O5290,Stock[],6,FALSE)</f>
        <v>1330</v>
      </c>
      <c r="Y5290" s="148">
        <f>+DailySales!$V5290*DailySales!$X5290</f>
        <v>3990</v>
      </c>
      <c r="Z5290" s="146"/>
      <c r="AA5290" s="146"/>
      <c r="AB5290" s="146"/>
      <c r="AC5290" s="146"/>
      <c r="AD5290" s="146"/>
      <c r="AE5290" s="149"/>
      <c r="AF5290" s="150">
        <v>46090</v>
      </c>
      <c r="AG5290" s="151">
        <v>3990</v>
      </c>
      <c r="AH5290" s="150"/>
      <c r="AI5290" s="151"/>
      <c r="AJ5290" s="150"/>
      <c r="AK5290" s="151"/>
      <c r="AL5290" s="34"/>
      <c r="AM5290" s="39"/>
      <c r="AN529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91" spans="1:40" ht="19.5" customHeight="1" x14ac:dyDescent="0.25">
      <c r="A5291" s="141">
        <f t="shared" si="1094"/>
        <v>2026</v>
      </c>
      <c r="B5291" s="141">
        <f t="shared" si="1095"/>
        <v>3</v>
      </c>
      <c r="C5291" s="154">
        <v>46090</v>
      </c>
      <c r="D5291" s="142">
        <f t="shared" ca="1" si="1096"/>
        <v>46097</v>
      </c>
      <c r="E5291" s="142" t="str">
        <f t="shared" ca="1" si="1097"/>
        <v>0-Months</v>
      </c>
      <c r="F5291" s="142" t="str">
        <f>VLOOKUP(O5291,Stock[],5,FALSE)</f>
        <v>BE</v>
      </c>
      <c r="G5291" s="33" t="s">
        <v>4234</v>
      </c>
      <c r="H5291" s="144" t="s">
        <v>282</v>
      </c>
      <c r="I5291" s="34" t="s">
        <v>1754</v>
      </c>
      <c r="J5291" s="141" t="str">
        <f>VLOOKUP(I5291,Customers[],2,FALSE)</f>
        <v>စစ်ဆေးရေးဂိတ်လက်ဆောင်</v>
      </c>
      <c r="K5291" s="141">
        <f>VLOOKUP(I5291,Customers[],4,FALSE)</f>
        <v>0</v>
      </c>
      <c r="L5291" s="141">
        <f>VLOOKUP(Table85[[#This Row],[CustomerID]],Table!H:K,3,0)</f>
        <v>0</v>
      </c>
      <c r="M5291" s="141">
        <f>VLOOKUP(I5291,Customers[],5,FALSE)</f>
        <v>0</v>
      </c>
      <c r="N5291" s="145" t="s">
        <v>1751</v>
      </c>
      <c r="O5291" s="37" t="s">
        <v>217</v>
      </c>
      <c r="P5291" s="141" t="str">
        <f>VLOOKUP(O5291,Stock[],2,FALSE)</f>
        <v>လိမ္မော်ဖြူ</v>
      </c>
      <c r="Q5291" s="147">
        <f>VLOOKUP(O5291,Stock[],3,FALSE)</f>
        <v>0.64</v>
      </c>
      <c r="R5291" s="147">
        <f>VLOOKUP(O5291,Stock[],4,FALSE)</f>
        <v>24</v>
      </c>
      <c r="S5291" s="146">
        <v>3</v>
      </c>
      <c r="T5291" s="147">
        <f>(DailySales!$S5291/DailySales!$R5291)+DailySales!$U5291</f>
        <v>0.125</v>
      </c>
      <c r="U5291" s="146"/>
      <c r="V5291" s="148">
        <f>+DailySales!$T5291*DailySales!$R5291</f>
        <v>3</v>
      </c>
      <c r="W5291" s="148">
        <f>+DailySales!$V5291*DailySales!$Q5291</f>
        <v>1.92</v>
      </c>
      <c r="X5291" s="148">
        <f>VLOOKUP(O5291,Stock[],6,FALSE)</f>
        <v>1330</v>
      </c>
      <c r="Y5291" s="148">
        <f>+DailySales!$V5291*DailySales!$X5291</f>
        <v>3990</v>
      </c>
      <c r="Z5291" s="146"/>
      <c r="AA5291" s="146"/>
      <c r="AB5291" s="146"/>
      <c r="AC5291" s="146"/>
      <c r="AD5291" s="146"/>
      <c r="AE5291" s="149"/>
      <c r="AF5291" s="150">
        <v>46090</v>
      </c>
      <c r="AG5291" s="151">
        <v>3990</v>
      </c>
      <c r="AH5291" s="150"/>
      <c r="AI5291" s="151"/>
      <c r="AJ5291" s="150"/>
      <c r="AK5291" s="151"/>
      <c r="AL5291" s="34"/>
      <c r="AM5291" s="39"/>
      <c r="AN529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92" spans="1:40" ht="19.5" customHeight="1" x14ac:dyDescent="0.25">
      <c r="A5292" s="141">
        <f t="shared" si="1094"/>
        <v>2026</v>
      </c>
      <c r="B5292" s="141">
        <f t="shared" si="1095"/>
        <v>3</v>
      </c>
      <c r="C5292" s="154">
        <v>46090</v>
      </c>
      <c r="D5292" s="142">
        <f t="shared" ca="1" si="1096"/>
        <v>46097</v>
      </c>
      <c r="E5292" s="142" t="str">
        <f t="shared" ca="1" si="1097"/>
        <v>0-Months</v>
      </c>
      <c r="F5292" s="142" t="str">
        <f>VLOOKUP(O5292,Stock[],5,FALSE)</f>
        <v>BE</v>
      </c>
      <c r="G5292" s="33" t="s">
        <v>4235</v>
      </c>
      <c r="H5292" s="144" t="s">
        <v>282</v>
      </c>
      <c r="I5292" s="34" t="s">
        <v>1754</v>
      </c>
      <c r="J5292" s="141" t="str">
        <f>VLOOKUP(I5292,Customers[],2,FALSE)</f>
        <v>စစ်ဆေးရေးဂိတ်လက်ဆောင်</v>
      </c>
      <c r="K5292" s="141">
        <f>VLOOKUP(I5292,Customers[],4,FALSE)</f>
        <v>0</v>
      </c>
      <c r="L5292" s="141">
        <f>VLOOKUP(Table85[[#This Row],[CustomerID]],Table!H:K,3,0)</f>
        <v>0</v>
      </c>
      <c r="M5292" s="141">
        <f>VLOOKUP(I5292,Customers[],5,FALSE)</f>
        <v>0</v>
      </c>
      <c r="N5292" s="145" t="s">
        <v>1751</v>
      </c>
      <c r="O5292" s="37" t="s">
        <v>217</v>
      </c>
      <c r="P5292" s="141" t="str">
        <f>VLOOKUP(O5292,Stock[],2,FALSE)</f>
        <v>လိမ္မော်ဖြူ</v>
      </c>
      <c r="Q5292" s="147">
        <f>VLOOKUP(O5292,Stock[],3,FALSE)</f>
        <v>0.64</v>
      </c>
      <c r="R5292" s="147">
        <f>VLOOKUP(O5292,Stock[],4,FALSE)</f>
        <v>24</v>
      </c>
      <c r="S5292" s="146">
        <v>4</v>
      </c>
      <c r="T5292" s="147">
        <f>(DailySales!$S5292/DailySales!$R5292)+DailySales!$U5292</f>
        <v>0.16666666666666666</v>
      </c>
      <c r="U5292" s="146"/>
      <c r="V5292" s="148">
        <f>+DailySales!$T5292*DailySales!$R5292</f>
        <v>4</v>
      </c>
      <c r="W5292" s="148">
        <f>+DailySales!$V5292*DailySales!$Q5292</f>
        <v>2.56</v>
      </c>
      <c r="X5292" s="148">
        <f>VLOOKUP(O5292,Stock[],6,FALSE)</f>
        <v>1330</v>
      </c>
      <c r="Y5292" s="148">
        <f>+DailySales!$V5292*DailySales!$X5292</f>
        <v>5320</v>
      </c>
      <c r="Z5292" s="146"/>
      <c r="AA5292" s="146"/>
      <c r="AB5292" s="146"/>
      <c r="AC5292" s="146"/>
      <c r="AD5292" s="146"/>
      <c r="AE5292" s="149"/>
      <c r="AF5292" s="150">
        <v>46090</v>
      </c>
      <c r="AG5292" s="151">
        <v>5320</v>
      </c>
      <c r="AH5292" s="150"/>
      <c r="AI5292" s="151"/>
      <c r="AJ5292" s="150"/>
      <c r="AK5292" s="151"/>
      <c r="AL5292" s="34"/>
      <c r="AM5292" s="39"/>
      <c r="AN529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293" spans="1:40" ht="19.5" customHeight="1" x14ac:dyDescent="0.25">
      <c r="A5293" s="141">
        <f t="shared" ref="A5293:A5302" si="1098">YEAR(C5293)</f>
        <v>2026</v>
      </c>
      <c r="B5293" s="141">
        <f t="shared" ref="B5293:B5302" si="1099">MONTH(C5293)</f>
        <v>3</v>
      </c>
      <c r="C5293" s="154">
        <v>46090</v>
      </c>
      <c r="D5293" s="142">
        <f t="shared" ref="D5293:D5302" ca="1" si="1100">TODAY()</f>
        <v>46097</v>
      </c>
      <c r="E5293" s="142" t="str">
        <f t="shared" ref="E5293:E5302" ca="1" si="1101">DATEDIF(C5293,D5293,"M")&amp;"-Months"</f>
        <v>0-Months</v>
      </c>
      <c r="F5293" s="142" t="str">
        <f>VLOOKUP(O5293,Stock[],5,FALSE)</f>
        <v>BE</v>
      </c>
      <c r="G5293" s="33" t="s">
        <v>4236</v>
      </c>
      <c r="H5293" s="144"/>
      <c r="I5293" s="34" t="s">
        <v>189</v>
      </c>
      <c r="J5293" s="141" t="str">
        <f>VLOOKUP(I5293,Customers[],2,FALSE)</f>
        <v>ရွှေမြင်း(ကျော်ကြား)</v>
      </c>
      <c r="K5293" s="141" t="str">
        <f>VLOOKUP(I5293,Customers[],4,FALSE)</f>
        <v>Mahlaing</v>
      </c>
      <c r="L5293" s="141" t="str">
        <f>VLOOKUP(Table85[[#This Row],[CustomerID]],Table!H:K,3,0)</f>
        <v>မလှိုင်</v>
      </c>
      <c r="M5293" s="141" t="str">
        <f>VLOOKUP(I5293,Customers[],5,FALSE)</f>
        <v>WholeSales/Contract</v>
      </c>
      <c r="N5293" s="145" t="s">
        <v>10</v>
      </c>
      <c r="O5293" s="37" t="s">
        <v>217</v>
      </c>
      <c r="P5293" s="141" t="str">
        <f>VLOOKUP(O5293,Stock[],2,FALSE)</f>
        <v>လိမ္မော်ဖြူ</v>
      </c>
      <c r="Q5293" s="147">
        <f>VLOOKUP(O5293,Stock[],3,FALSE)</f>
        <v>0.64</v>
      </c>
      <c r="R5293" s="147">
        <f>VLOOKUP(O5293,Stock[],4,FALSE)</f>
        <v>24</v>
      </c>
      <c r="S5293" s="146"/>
      <c r="T5293" s="147">
        <f>(DailySales!$S5293/DailySales!$R5293)+DailySales!$U5293</f>
        <v>60</v>
      </c>
      <c r="U5293" s="146">
        <v>60</v>
      </c>
      <c r="V5293" s="148">
        <f>+DailySales!$T5293*DailySales!$R5293</f>
        <v>1440</v>
      </c>
      <c r="W5293" s="148">
        <f>+DailySales!$V5293*DailySales!$Q5293</f>
        <v>921.6</v>
      </c>
      <c r="X5293" s="148">
        <f>VLOOKUP(O5293,Stock[],6,FALSE)</f>
        <v>1330</v>
      </c>
      <c r="Y5293" s="148">
        <f>+DailySales!$V5293*DailySales!$X5293</f>
        <v>1915200</v>
      </c>
      <c r="Z5293" s="146"/>
      <c r="AA5293" s="146"/>
      <c r="AB5293" s="146"/>
      <c r="AC5293" s="146"/>
      <c r="AD5293" s="146"/>
      <c r="AE5293" s="149"/>
      <c r="AF5293" s="150"/>
      <c r="AG5293" s="151"/>
      <c r="AH5293" s="150"/>
      <c r="AI5293" s="151"/>
      <c r="AJ5293" s="150"/>
      <c r="AK5293" s="151"/>
      <c r="AL5293" s="34"/>
      <c r="AM5293" s="39"/>
      <c r="AN529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1915200</v>
      </c>
    </row>
    <row r="5294" spans="1:40" ht="19.5" customHeight="1" x14ac:dyDescent="0.25">
      <c r="A5294" s="141">
        <f t="shared" si="1098"/>
        <v>2026</v>
      </c>
      <c r="B5294" s="141">
        <f t="shared" si="1099"/>
        <v>3</v>
      </c>
      <c r="C5294" s="154">
        <v>46090</v>
      </c>
      <c r="D5294" s="142">
        <f t="shared" ca="1" si="1100"/>
        <v>46097</v>
      </c>
      <c r="E5294" s="142" t="str">
        <f t="shared" ca="1" si="1101"/>
        <v>0-Months</v>
      </c>
      <c r="F5294" s="142" t="str">
        <f>VLOOKUP(O5294,Stock[],5,FALSE)</f>
        <v>BE</v>
      </c>
      <c r="G5294" s="33" t="s">
        <v>4236</v>
      </c>
      <c r="H5294" s="144"/>
      <c r="I5294" s="34" t="s">
        <v>189</v>
      </c>
      <c r="J5294" s="141" t="str">
        <f>VLOOKUP(I5294,Customers[],2,FALSE)</f>
        <v>ရွှေမြင်း(ကျော်ကြား)</v>
      </c>
      <c r="K5294" s="141" t="str">
        <f>VLOOKUP(I5294,Customers[],4,FALSE)</f>
        <v>Mahlaing</v>
      </c>
      <c r="L5294" s="141" t="str">
        <f>VLOOKUP(Table85[[#This Row],[CustomerID]],Table!H:K,3,0)</f>
        <v>မလှိုင်</v>
      </c>
      <c r="M5294" s="141" t="str">
        <f>VLOOKUP(I5294,Customers[],5,FALSE)</f>
        <v>WholeSales/Contract</v>
      </c>
      <c r="N5294" s="145" t="s">
        <v>10</v>
      </c>
      <c r="O5294" s="37" t="s">
        <v>2120</v>
      </c>
      <c r="P5294" s="141" t="str">
        <f>VLOOKUP(O5294,Stock[],2,FALSE)</f>
        <v>ဇေ အရက်သန့်</v>
      </c>
      <c r="Q5294" s="147">
        <f>VLOOKUP(O5294,Stock[],3,FALSE)</f>
        <v>0.64</v>
      </c>
      <c r="R5294" s="147">
        <f>VLOOKUP(O5294,Stock[],4,FALSE)</f>
        <v>14</v>
      </c>
      <c r="S5294" s="146"/>
      <c r="T5294" s="147">
        <f>(DailySales!$S5294/DailySales!$R5294)+DailySales!$U5294</f>
        <v>50</v>
      </c>
      <c r="U5294" s="146">
        <v>50</v>
      </c>
      <c r="V5294" s="148">
        <f>+DailySales!$T5294*DailySales!$R5294</f>
        <v>700</v>
      </c>
      <c r="W5294" s="148">
        <f>+DailySales!$V5294*DailySales!$Q5294</f>
        <v>448</v>
      </c>
      <c r="X5294" s="148">
        <f>VLOOKUP(O5294,Stock[],6,FALSE)</f>
        <v>1380</v>
      </c>
      <c r="Y5294" s="148">
        <f>+DailySales!$V5294*DailySales!$X5294</f>
        <v>966000</v>
      </c>
      <c r="Z5294" s="146"/>
      <c r="AA5294" s="146"/>
      <c r="AB5294" s="146"/>
      <c r="AC5294" s="146"/>
      <c r="AD5294" s="146"/>
      <c r="AE5294" s="149"/>
      <c r="AF5294" s="150"/>
      <c r="AG5294" s="151"/>
      <c r="AH5294" s="150"/>
      <c r="AI5294" s="151"/>
      <c r="AJ5294" s="150"/>
      <c r="AK5294" s="151"/>
      <c r="AL5294" s="34"/>
      <c r="AM5294" s="39"/>
      <c r="AN529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966000</v>
      </c>
    </row>
    <row r="5295" spans="1:40" ht="19.5" customHeight="1" x14ac:dyDescent="0.25">
      <c r="A5295" s="141">
        <f t="shared" si="1098"/>
        <v>2026</v>
      </c>
      <c r="B5295" s="141">
        <f t="shared" si="1099"/>
        <v>3</v>
      </c>
      <c r="C5295" s="154">
        <v>46090</v>
      </c>
      <c r="D5295" s="142">
        <f t="shared" ca="1" si="1100"/>
        <v>46097</v>
      </c>
      <c r="E5295" s="142" t="str">
        <f t="shared" ca="1" si="1101"/>
        <v>0-Months</v>
      </c>
      <c r="F5295" s="142" t="str">
        <f>VLOOKUP(O5295,Stock[],5,FALSE)</f>
        <v>BE</v>
      </c>
      <c r="G5295" s="33" t="s">
        <v>4237</v>
      </c>
      <c r="H5295" s="144"/>
      <c r="I5295" s="34" t="s">
        <v>236</v>
      </c>
      <c r="J5295" s="141" t="str">
        <f>VLOOKUP(I5295,Customers[],2,FALSE)</f>
        <v>မယဉ်ယဉ်အေး</v>
      </c>
      <c r="K5295" s="141" t="str">
        <f>VLOOKUP(I5295,Customers[],4,FALSE)</f>
        <v>Mahlaing</v>
      </c>
      <c r="L5295" s="141" t="str">
        <f>VLOOKUP(Table85[[#This Row],[CustomerID]],Table!H:K,3,0)</f>
        <v>မလှိုင်</v>
      </c>
      <c r="M5295" s="141" t="str">
        <f>VLOOKUP(I5295,Customers[],5,FALSE)</f>
        <v>WholeSales/Contract</v>
      </c>
      <c r="N5295" s="145" t="s">
        <v>10</v>
      </c>
      <c r="O5295" s="37" t="s">
        <v>240</v>
      </c>
      <c r="P5295" s="141" t="str">
        <f>VLOOKUP(O5295,Stock[],2,FALSE)</f>
        <v>သံပုရာအရက်</v>
      </c>
      <c r="Q5295" s="147">
        <f>VLOOKUP(O5295,Stock[],3,FALSE)</f>
        <v>0.64</v>
      </c>
      <c r="R5295" s="147">
        <f>VLOOKUP(O5295,Stock[],4,FALSE)</f>
        <v>14</v>
      </c>
      <c r="S5295" s="146"/>
      <c r="T5295" s="147">
        <f>(DailySales!$S5295/DailySales!$R5295)+DailySales!$U5295</f>
        <v>100</v>
      </c>
      <c r="U5295" s="146">
        <v>100</v>
      </c>
      <c r="V5295" s="148">
        <f>+DailySales!$T5295*DailySales!$R5295</f>
        <v>1400</v>
      </c>
      <c r="W5295" s="148">
        <f>+DailySales!$V5295*DailySales!$Q5295</f>
        <v>896</v>
      </c>
      <c r="X5295" s="148">
        <f>VLOOKUP(O5295,Stock[],6,FALSE)</f>
        <v>1330</v>
      </c>
      <c r="Y5295" s="148">
        <f>+DailySales!$V5295*DailySales!$X5295</f>
        <v>1862000</v>
      </c>
      <c r="Z5295" s="146"/>
      <c r="AA5295" s="146"/>
      <c r="AB5295" s="146"/>
      <c r="AC5295" s="146"/>
      <c r="AD5295" s="146"/>
      <c r="AE5295" s="149">
        <v>35000</v>
      </c>
      <c r="AF5295" s="150"/>
      <c r="AG5295" s="151"/>
      <c r="AH5295" s="150"/>
      <c r="AI5295" s="151"/>
      <c r="AJ5295" s="150"/>
      <c r="AK5295" s="151"/>
      <c r="AL5295" s="34"/>
      <c r="AM5295" s="39"/>
      <c r="AN529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1897000</v>
      </c>
    </row>
    <row r="5296" spans="1:40" ht="19.5" customHeight="1" x14ac:dyDescent="0.25">
      <c r="A5296" s="141">
        <f t="shared" si="1098"/>
        <v>2026</v>
      </c>
      <c r="B5296" s="141">
        <f t="shared" si="1099"/>
        <v>3</v>
      </c>
      <c r="C5296" s="154">
        <v>46090</v>
      </c>
      <c r="D5296" s="142">
        <f t="shared" ca="1" si="1100"/>
        <v>46097</v>
      </c>
      <c r="E5296" s="142" t="str">
        <f t="shared" ca="1" si="1101"/>
        <v>0-Months</v>
      </c>
      <c r="F5296" s="142" t="str">
        <f>VLOOKUP(O5296,Stock[],5,FALSE)</f>
        <v>BE</v>
      </c>
      <c r="G5296" s="33" t="s">
        <v>4237</v>
      </c>
      <c r="H5296" s="144"/>
      <c r="I5296" s="34" t="s">
        <v>236</v>
      </c>
      <c r="J5296" s="141" t="str">
        <f>VLOOKUP(I5296,Customers[],2,FALSE)</f>
        <v>မယဉ်ယဉ်အေး</v>
      </c>
      <c r="K5296" s="141" t="str">
        <f>VLOOKUP(I5296,Customers[],4,FALSE)</f>
        <v>Mahlaing</v>
      </c>
      <c r="L5296" s="141" t="str">
        <f>VLOOKUP(Table85[[#This Row],[CustomerID]],Table!H:K,3,0)</f>
        <v>မလှိုင်</v>
      </c>
      <c r="M5296" s="141" t="str">
        <f>VLOOKUP(I5296,Customers[],5,FALSE)</f>
        <v>WholeSales/Contract</v>
      </c>
      <c r="N5296" s="145" t="s">
        <v>10</v>
      </c>
      <c r="O5296" s="37" t="s">
        <v>217</v>
      </c>
      <c r="P5296" s="141" t="str">
        <f>VLOOKUP(O5296,Stock[],2,FALSE)</f>
        <v>လိမ္မော်ဖြူ</v>
      </c>
      <c r="Q5296" s="147">
        <f>VLOOKUP(O5296,Stock[],3,FALSE)</f>
        <v>0.64</v>
      </c>
      <c r="R5296" s="147">
        <f>VLOOKUP(O5296,Stock[],4,FALSE)</f>
        <v>24</v>
      </c>
      <c r="S5296" s="146"/>
      <c r="T5296" s="147">
        <f>(DailySales!$S5296/DailySales!$R5296)+DailySales!$U5296</f>
        <v>120</v>
      </c>
      <c r="U5296" s="146">
        <v>120</v>
      </c>
      <c r="V5296" s="148">
        <f>+DailySales!$T5296*DailySales!$R5296</f>
        <v>2880</v>
      </c>
      <c r="W5296" s="148">
        <f>+DailySales!$V5296*DailySales!$Q5296</f>
        <v>1843.2</v>
      </c>
      <c r="X5296" s="148">
        <f>VLOOKUP(O5296,Stock[],6,FALSE)</f>
        <v>1330</v>
      </c>
      <c r="Y5296" s="148">
        <f>+DailySales!$V5296*DailySales!$X5296</f>
        <v>3830400</v>
      </c>
      <c r="Z5296" s="146"/>
      <c r="AA5296" s="146"/>
      <c r="AB5296" s="146"/>
      <c r="AC5296" s="146"/>
      <c r="AD5296" s="146"/>
      <c r="AE5296" s="149">
        <f>120*400</f>
        <v>48000</v>
      </c>
      <c r="AF5296" s="150"/>
      <c r="AG5296" s="151"/>
      <c r="AH5296" s="150"/>
      <c r="AI5296" s="151"/>
      <c r="AJ5296" s="150"/>
      <c r="AK5296" s="151"/>
      <c r="AL5296" s="34"/>
      <c r="AM5296" s="39"/>
      <c r="AN529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3878400</v>
      </c>
    </row>
    <row r="5297" spans="1:40" ht="19.5" customHeight="1" x14ac:dyDescent="0.25">
      <c r="A5297" s="141">
        <f t="shared" si="1098"/>
        <v>2026</v>
      </c>
      <c r="B5297" s="141">
        <f t="shared" si="1099"/>
        <v>3</v>
      </c>
      <c r="C5297" s="154">
        <v>46090</v>
      </c>
      <c r="D5297" s="142">
        <f t="shared" ca="1" si="1100"/>
        <v>46097</v>
      </c>
      <c r="E5297" s="142" t="str">
        <f t="shared" ca="1" si="1101"/>
        <v>0-Months</v>
      </c>
      <c r="F5297" s="142" t="str">
        <f>VLOOKUP(O5297,Stock[],5,FALSE)</f>
        <v>BE</v>
      </c>
      <c r="G5297" s="33" t="s">
        <v>4237</v>
      </c>
      <c r="H5297" s="144"/>
      <c r="I5297" s="34" t="s">
        <v>236</v>
      </c>
      <c r="J5297" s="141" t="str">
        <f>VLOOKUP(I5297,Customers[],2,FALSE)</f>
        <v>မယဉ်ယဉ်အေး</v>
      </c>
      <c r="K5297" s="141" t="str">
        <f>VLOOKUP(I5297,Customers[],4,FALSE)</f>
        <v>Mahlaing</v>
      </c>
      <c r="L5297" s="141" t="str">
        <f>VLOOKUP(Table85[[#This Row],[CustomerID]],Table!H:K,3,0)</f>
        <v>မလှိုင်</v>
      </c>
      <c r="M5297" s="141" t="str">
        <f>VLOOKUP(I5297,Customers[],5,FALSE)</f>
        <v>WholeSales/Contract</v>
      </c>
      <c r="N5297" s="145" t="s">
        <v>10</v>
      </c>
      <c r="O5297" s="37" t="s">
        <v>216</v>
      </c>
      <c r="P5297" s="141" t="str">
        <f>VLOOKUP(O5297,Stock[],2,FALSE)</f>
        <v>ဒဂုံအရက်သန့်</v>
      </c>
      <c r="Q5297" s="147">
        <f>VLOOKUP(O5297,Stock[],3,FALSE)</f>
        <v>0.64</v>
      </c>
      <c r="R5297" s="147">
        <f>VLOOKUP(O5297,Stock[],4,FALSE)</f>
        <v>14</v>
      </c>
      <c r="S5297" s="146"/>
      <c r="T5297" s="147">
        <f>(DailySales!$S5297/DailySales!$R5297)+DailySales!$U5297</f>
        <v>50</v>
      </c>
      <c r="U5297" s="146">
        <v>50</v>
      </c>
      <c r="V5297" s="148">
        <f>+DailySales!$T5297*DailySales!$R5297</f>
        <v>700</v>
      </c>
      <c r="W5297" s="148">
        <f>+DailySales!$V5297*DailySales!$Q5297</f>
        <v>448</v>
      </c>
      <c r="X5297" s="148">
        <f>VLOOKUP(O5297,Stock[],6,FALSE)</f>
        <v>1330</v>
      </c>
      <c r="Y5297" s="148">
        <f>+DailySales!$V5297*DailySales!$X5297</f>
        <v>931000</v>
      </c>
      <c r="Z5297" s="146"/>
      <c r="AA5297" s="146"/>
      <c r="AB5297" s="146"/>
      <c r="AC5297" s="146"/>
      <c r="AD5297" s="146"/>
      <c r="AE5297" s="149">
        <v>17500</v>
      </c>
      <c r="AF5297" s="150"/>
      <c r="AG5297" s="151"/>
      <c r="AH5297" s="150"/>
      <c r="AI5297" s="151"/>
      <c r="AJ5297" s="150"/>
      <c r="AK5297" s="151"/>
      <c r="AL5297" s="34"/>
      <c r="AM5297" s="39"/>
      <c r="AN529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948500</v>
      </c>
    </row>
    <row r="5298" spans="1:40" ht="19.5" customHeight="1" x14ac:dyDescent="0.25">
      <c r="A5298" s="141">
        <f t="shared" si="1098"/>
        <v>2026</v>
      </c>
      <c r="B5298" s="141">
        <f t="shared" si="1099"/>
        <v>3</v>
      </c>
      <c r="C5298" s="154">
        <v>46090</v>
      </c>
      <c r="D5298" s="142">
        <f t="shared" ca="1" si="1100"/>
        <v>46097</v>
      </c>
      <c r="E5298" s="142" t="str">
        <f t="shared" ca="1" si="1101"/>
        <v>0-Months</v>
      </c>
      <c r="F5298" s="142" t="str">
        <f>VLOOKUP(O5298,Stock[],5,FALSE)</f>
        <v>BE</v>
      </c>
      <c r="G5298" s="33" t="s">
        <v>4237</v>
      </c>
      <c r="H5298" s="144"/>
      <c r="I5298" s="34" t="s">
        <v>236</v>
      </c>
      <c r="J5298" s="141" t="str">
        <f>VLOOKUP(I5298,Customers[],2,FALSE)</f>
        <v>မယဉ်ယဉ်အေး</v>
      </c>
      <c r="K5298" s="141" t="str">
        <f>VLOOKUP(I5298,Customers[],4,FALSE)</f>
        <v>Mahlaing</v>
      </c>
      <c r="L5298" s="141" t="str">
        <f>VLOOKUP(Table85[[#This Row],[CustomerID]],Table!H:K,3,0)</f>
        <v>မလှိုင်</v>
      </c>
      <c r="M5298" s="141" t="str">
        <f>VLOOKUP(I5298,Customers[],5,FALSE)</f>
        <v>WholeSales/Contract</v>
      </c>
      <c r="N5298" s="145" t="s">
        <v>10</v>
      </c>
      <c r="O5298" s="37" t="s">
        <v>219</v>
      </c>
      <c r="P5298" s="141" t="str">
        <f>VLOOKUP(O5298,Stock[],2,FALSE)</f>
        <v>ကင်းမြီးကောက်</v>
      </c>
      <c r="Q5298" s="147">
        <f>VLOOKUP(O5298,Stock[],3,FALSE)</f>
        <v>0.64</v>
      </c>
      <c r="R5298" s="147">
        <f>VLOOKUP(O5298,Stock[],4,FALSE)</f>
        <v>14</v>
      </c>
      <c r="S5298" s="146"/>
      <c r="T5298" s="147">
        <f>(DailySales!$S5298/DailySales!$R5298)+DailySales!$U5298</f>
        <v>50</v>
      </c>
      <c r="U5298" s="146">
        <v>50</v>
      </c>
      <c r="V5298" s="148">
        <f>+DailySales!$T5298*DailySales!$R5298</f>
        <v>700</v>
      </c>
      <c r="W5298" s="148">
        <f>+DailySales!$V5298*DailySales!$Q5298</f>
        <v>448</v>
      </c>
      <c r="X5298" s="148">
        <f>VLOOKUP(O5298,Stock[],6,FALSE)</f>
        <v>1330</v>
      </c>
      <c r="Y5298" s="148">
        <f>+DailySales!$V5298*DailySales!$X5298</f>
        <v>931000</v>
      </c>
      <c r="Z5298" s="146"/>
      <c r="AA5298" s="146"/>
      <c r="AB5298" s="146"/>
      <c r="AC5298" s="146"/>
      <c r="AD5298" s="146"/>
      <c r="AE5298" s="149">
        <v>17500</v>
      </c>
      <c r="AF5298" s="150"/>
      <c r="AG5298" s="151"/>
      <c r="AH5298" s="150"/>
      <c r="AI5298" s="151"/>
      <c r="AJ5298" s="150"/>
      <c r="AK5298" s="151"/>
      <c r="AL5298" s="34"/>
      <c r="AM5298" s="39"/>
      <c r="AN529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948500</v>
      </c>
    </row>
    <row r="5299" spans="1:40" ht="19.5" customHeight="1" x14ac:dyDescent="0.25">
      <c r="A5299" s="141">
        <f t="shared" si="1098"/>
        <v>2026</v>
      </c>
      <c r="B5299" s="141">
        <f t="shared" si="1099"/>
        <v>3</v>
      </c>
      <c r="C5299" s="154">
        <v>46090</v>
      </c>
      <c r="D5299" s="142">
        <f t="shared" ca="1" si="1100"/>
        <v>46097</v>
      </c>
      <c r="E5299" s="142" t="str">
        <f t="shared" ca="1" si="1101"/>
        <v>0-Months</v>
      </c>
      <c r="F5299" s="142" t="str">
        <f>VLOOKUP(O5299,Stock[],5,FALSE)</f>
        <v>BE</v>
      </c>
      <c r="G5299" s="33" t="s">
        <v>4237</v>
      </c>
      <c r="H5299" s="144"/>
      <c r="I5299" s="34" t="s">
        <v>236</v>
      </c>
      <c r="J5299" s="141" t="str">
        <f>VLOOKUP(I5299,Customers[],2,FALSE)</f>
        <v>မယဉ်ယဉ်အေး</v>
      </c>
      <c r="K5299" s="141" t="str">
        <f>VLOOKUP(I5299,Customers[],4,FALSE)</f>
        <v>Mahlaing</v>
      </c>
      <c r="L5299" s="141" t="str">
        <f>VLOOKUP(Table85[[#This Row],[CustomerID]],Table!H:K,3,0)</f>
        <v>မလှိုင်</v>
      </c>
      <c r="M5299" s="141" t="str">
        <f>VLOOKUP(I5299,Customers[],5,FALSE)</f>
        <v>WholeSales/Contract</v>
      </c>
      <c r="N5299" s="145" t="s">
        <v>10</v>
      </c>
      <c r="O5299" s="37" t="s">
        <v>2120</v>
      </c>
      <c r="P5299" s="141" t="str">
        <f>VLOOKUP(O5299,Stock[],2,FALSE)</f>
        <v>ဇေ အရက်သန့်</v>
      </c>
      <c r="Q5299" s="147">
        <f>VLOOKUP(O5299,Stock[],3,FALSE)</f>
        <v>0.64</v>
      </c>
      <c r="R5299" s="147">
        <f>VLOOKUP(O5299,Stock[],4,FALSE)</f>
        <v>14</v>
      </c>
      <c r="S5299" s="146"/>
      <c r="T5299" s="147">
        <f>(DailySales!$S5299/DailySales!$R5299)+DailySales!$U5299</f>
        <v>100</v>
      </c>
      <c r="U5299" s="146">
        <v>100</v>
      </c>
      <c r="V5299" s="148">
        <f>+DailySales!$T5299*DailySales!$R5299</f>
        <v>1400</v>
      </c>
      <c r="W5299" s="148">
        <f>+DailySales!$V5299*DailySales!$Q5299</f>
        <v>896</v>
      </c>
      <c r="X5299" s="148">
        <f>VLOOKUP(O5299,Stock[],6,FALSE)</f>
        <v>1380</v>
      </c>
      <c r="Y5299" s="148">
        <f>+DailySales!$V5299*DailySales!$X5299</f>
        <v>1932000</v>
      </c>
      <c r="Z5299" s="146"/>
      <c r="AA5299" s="146"/>
      <c r="AB5299" s="146"/>
      <c r="AC5299" s="146"/>
      <c r="AD5299" s="146"/>
      <c r="AE5299" s="149">
        <v>35000</v>
      </c>
      <c r="AF5299" s="150"/>
      <c r="AG5299" s="151"/>
      <c r="AH5299" s="150"/>
      <c r="AI5299" s="151"/>
      <c r="AJ5299" s="150"/>
      <c r="AK5299" s="151"/>
      <c r="AL5299" s="34"/>
      <c r="AM5299" s="39"/>
      <c r="AN529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1967000</v>
      </c>
    </row>
    <row r="5300" spans="1:40" ht="19.5" customHeight="1" x14ac:dyDescent="0.25">
      <c r="A5300" s="141">
        <f t="shared" si="1098"/>
        <v>2026</v>
      </c>
      <c r="B5300" s="141">
        <f t="shared" si="1099"/>
        <v>3</v>
      </c>
      <c r="C5300" s="154">
        <v>46090</v>
      </c>
      <c r="D5300" s="142">
        <f t="shared" ca="1" si="1100"/>
        <v>46097</v>
      </c>
      <c r="E5300" s="142" t="str">
        <f t="shared" ca="1" si="1101"/>
        <v>0-Months</v>
      </c>
      <c r="F5300" s="142" t="str">
        <f>VLOOKUP(O5300,Stock[],5,FALSE)</f>
        <v>BE</v>
      </c>
      <c r="G5300" s="33" t="s">
        <v>4237</v>
      </c>
      <c r="H5300" s="144"/>
      <c r="I5300" s="34" t="s">
        <v>236</v>
      </c>
      <c r="J5300" s="141" t="str">
        <f>VLOOKUP(I5300,Customers[],2,FALSE)</f>
        <v>မယဉ်ယဉ်အေး</v>
      </c>
      <c r="K5300" s="141" t="str">
        <f>VLOOKUP(I5300,Customers[],4,FALSE)</f>
        <v>Mahlaing</v>
      </c>
      <c r="L5300" s="141" t="str">
        <f>VLOOKUP(Table85[[#This Row],[CustomerID]],Table!H:K,3,0)</f>
        <v>မလှိုင်</v>
      </c>
      <c r="M5300" s="141" t="str">
        <f>VLOOKUP(I5300,Customers[],5,FALSE)</f>
        <v>WholeSales/Contract</v>
      </c>
      <c r="N5300" s="145" t="s">
        <v>10</v>
      </c>
      <c r="O5300" s="37" t="s">
        <v>209</v>
      </c>
      <c r="P5300" s="141" t="str">
        <f>VLOOKUP(O5300,Stock[],2,FALSE)</f>
        <v>ဇေယျဝတီ Red</v>
      </c>
      <c r="Q5300" s="147">
        <f>VLOOKUP(O5300,Stock[],3,FALSE)</f>
        <v>0.64</v>
      </c>
      <c r="R5300" s="147">
        <f>VLOOKUP(O5300,Stock[],4,FALSE)</f>
        <v>14</v>
      </c>
      <c r="S5300" s="146"/>
      <c r="T5300" s="147">
        <f>(DailySales!$S5300/DailySales!$R5300)+DailySales!$U5300</f>
        <v>100</v>
      </c>
      <c r="U5300" s="146">
        <v>100</v>
      </c>
      <c r="V5300" s="148">
        <f>+DailySales!$T5300*DailySales!$R5300</f>
        <v>1400</v>
      </c>
      <c r="W5300" s="148">
        <f>+DailySales!$V5300*DailySales!$Q5300</f>
        <v>896</v>
      </c>
      <c r="X5300" s="148">
        <f>VLOOKUP(O5300,Stock[],6,FALSE)</f>
        <v>1330</v>
      </c>
      <c r="Y5300" s="148">
        <f>+DailySales!$V5300*DailySales!$X5300</f>
        <v>1862000</v>
      </c>
      <c r="Z5300" s="146"/>
      <c r="AA5300" s="146"/>
      <c r="AB5300" s="146"/>
      <c r="AC5300" s="146"/>
      <c r="AD5300" s="146"/>
      <c r="AE5300" s="149">
        <v>35000</v>
      </c>
      <c r="AF5300" s="150"/>
      <c r="AG5300" s="151"/>
      <c r="AH5300" s="150"/>
      <c r="AI5300" s="151"/>
      <c r="AJ5300" s="150"/>
      <c r="AK5300" s="151"/>
      <c r="AL5300" s="34"/>
      <c r="AM5300" s="39"/>
      <c r="AN530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1897000</v>
      </c>
    </row>
    <row r="5301" spans="1:40" ht="19.5" customHeight="1" x14ac:dyDescent="0.25">
      <c r="A5301" s="141">
        <f t="shared" si="1098"/>
        <v>2026</v>
      </c>
      <c r="B5301" s="141">
        <f t="shared" si="1099"/>
        <v>3</v>
      </c>
      <c r="C5301" s="154">
        <v>46090</v>
      </c>
      <c r="D5301" s="142">
        <f t="shared" ca="1" si="1100"/>
        <v>46097</v>
      </c>
      <c r="E5301" s="142" t="str">
        <f t="shared" ca="1" si="1101"/>
        <v>0-Months</v>
      </c>
      <c r="F5301" s="142" t="str">
        <f>VLOOKUP(O5301,Stock[],5,FALSE)</f>
        <v>BE</v>
      </c>
      <c r="G5301" s="33" t="s">
        <v>4237</v>
      </c>
      <c r="H5301" s="144"/>
      <c r="I5301" s="34" t="s">
        <v>236</v>
      </c>
      <c r="J5301" s="141" t="str">
        <f>VLOOKUP(I5301,Customers[],2,FALSE)</f>
        <v>မယဉ်ယဉ်အေး</v>
      </c>
      <c r="K5301" s="141" t="str">
        <f>VLOOKUP(I5301,Customers[],4,FALSE)</f>
        <v>Mahlaing</v>
      </c>
      <c r="L5301" s="141" t="str">
        <f>VLOOKUP(Table85[[#This Row],[CustomerID]],Table!H:K,3,0)</f>
        <v>မလှိုင်</v>
      </c>
      <c r="M5301" s="141" t="str">
        <f>VLOOKUP(I5301,Customers[],5,FALSE)</f>
        <v>WholeSales/Contract</v>
      </c>
      <c r="N5301" s="145" t="s">
        <v>10</v>
      </c>
      <c r="O5301" s="37" t="s">
        <v>2465</v>
      </c>
      <c r="P5301" s="141" t="str">
        <f>VLOOKUP(O5301,Stock[],2,FALSE)</f>
        <v>မိုးနဲကွန်ကီး</v>
      </c>
      <c r="Q5301" s="147">
        <f>VLOOKUP(O5301,Stock[],3,FALSE)</f>
        <v>0.64</v>
      </c>
      <c r="R5301" s="147">
        <f>VLOOKUP(O5301,Stock[],4,FALSE)</f>
        <v>14</v>
      </c>
      <c r="S5301" s="146"/>
      <c r="T5301" s="147">
        <f>(DailySales!$S5301/DailySales!$R5301)+DailySales!$U5301</f>
        <v>50</v>
      </c>
      <c r="U5301" s="146">
        <v>50</v>
      </c>
      <c r="V5301" s="148">
        <f>+DailySales!$T5301*DailySales!$R5301</f>
        <v>700</v>
      </c>
      <c r="W5301" s="148">
        <f>+DailySales!$V5301*DailySales!$Q5301</f>
        <v>448</v>
      </c>
      <c r="X5301" s="148">
        <f>VLOOKUP(O5301,Stock[],6,FALSE)</f>
        <v>1700</v>
      </c>
      <c r="Y5301" s="148">
        <f>+DailySales!$V5301*DailySales!$X5301</f>
        <v>1190000</v>
      </c>
      <c r="Z5301" s="146"/>
      <c r="AA5301" s="146"/>
      <c r="AB5301" s="146"/>
      <c r="AC5301" s="146"/>
      <c r="AD5301" s="146"/>
      <c r="AE5301" s="149">
        <v>17500</v>
      </c>
      <c r="AF5301" s="150"/>
      <c r="AG5301" s="151"/>
      <c r="AH5301" s="150"/>
      <c r="AI5301" s="151"/>
      <c r="AJ5301" s="150"/>
      <c r="AK5301" s="151"/>
      <c r="AL5301" s="34"/>
      <c r="AM5301" s="39"/>
      <c r="AN530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1207500</v>
      </c>
    </row>
    <row r="5302" spans="1:40" ht="19.5" customHeight="1" x14ac:dyDescent="0.25">
      <c r="A5302" s="141">
        <f t="shared" si="1098"/>
        <v>2026</v>
      </c>
      <c r="B5302" s="141">
        <f t="shared" si="1099"/>
        <v>3</v>
      </c>
      <c r="C5302" s="154">
        <v>46090</v>
      </c>
      <c r="D5302" s="142">
        <f t="shared" ca="1" si="1100"/>
        <v>46097</v>
      </c>
      <c r="E5302" s="142" t="str">
        <f t="shared" ca="1" si="1101"/>
        <v>0-Months</v>
      </c>
      <c r="F5302" s="142" t="str">
        <f>VLOOKUP(O5302,Stock[],5,FALSE)</f>
        <v>BE</v>
      </c>
      <c r="G5302" s="33" t="s">
        <v>4238</v>
      </c>
      <c r="H5302" s="144"/>
      <c r="I5302" s="34" t="s">
        <v>543</v>
      </c>
      <c r="J5302" s="141" t="str">
        <f>VLOOKUP(I5302,Customers[],2,FALSE)</f>
        <v>ရွှေခေတ်</v>
      </c>
      <c r="K5302" s="141" t="str">
        <f>VLOOKUP(I5302,Customers[],4,FALSE)</f>
        <v>Mahlaing</v>
      </c>
      <c r="L5302" s="141" t="str">
        <f>VLOOKUP(Table85[[#This Row],[CustomerID]],Table!H:K,3,0)</f>
        <v>မလှိုင်</v>
      </c>
      <c r="M5302" s="141" t="str">
        <f>VLOOKUP(I5302,Customers[],5,FALSE)</f>
        <v>Semi WS</v>
      </c>
      <c r="N5302" s="145" t="s">
        <v>10</v>
      </c>
      <c r="O5302" s="37" t="s">
        <v>240</v>
      </c>
      <c r="P5302" s="141" t="str">
        <f>VLOOKUP(O5302,Stock[],2,FALSE)</f>
        <v>သံပုရာအရက်</v>
      </c>
      <c r="Q5302" s="147">
        <f>VLOOKUP(O5302,Stock[],3,FALSE)</f>
        <v>0.64</v>
      </c>
      <c r="R5302" s="147">
        <f>VLOOKUP(O5302,Stock[],4,FALSE)</f>
        <v>14</v>
      </c>
      <c r="S5302" s="146"/>
      <c r="T5302" s="147">
        <f>(DailySales!$S5302/DailySales!$R5302)+DailySales!$U5302</f>
        <v>10</v>
      </c>
      <c r="U5302" s="146">
        <v>10</v>
      </c>
      <c r="V5302" s="148">
        <f>+DailySales!$T5302*DailySales!$R5302</f>
        <v>140</v>
      </c>
      <c r="W5302" s="148">
        <f>+DailySales!$V5302*DailySales!$Q5302</f>
        <v>89.600000000000009</v>
      </c>
      <c r="X5302" s="148">
        <f>VLOOKUP(O5302,Stock[],6,FALSE)</f>
        <v>1330</v>
      </c>
      <c r="Y5302" s="148">
        <f>+DailySales!$V5302*DailySales!$X5302</f>
        <v>186200</v>
      </c>
      <c r="Z5302" s="146"/>
      <c r="AA5302" s="146"/>
      <c r="AB5302" s="146"/>
      <c r="AC5302" s="146"/>
      <c r="AD5302" s="146"/>
      <c r="AE5302" s="149">
        <v>3500</v>
      </c>
      <c r="AF5302" s="150"/>
      <c r="AG5302" s="151"/>
      <c r="AH5302" s="150">
        <v>46090</v>
      </c>
      <c r="AI5302" s="151">
        <v>146480</v>
      </c>
      <c r="AJ5302" s="150">
        <v>46090</v>
      </c>
      <c r="AK5302" s="151">
        <v>43220</v>
      </c>
      <c r="AL5302" s="34"/>
      <c r="AM5302" s="39"/>
      <c r="AN530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03" spans="1:40" ht="19.5" customHeight="1" x14ac:dyDescent="0.25">
      <c r="A5303" s="141">
        <f t="shared" ref="A5303:A5312" si="1102">YEAR(C5303)</f>
        <v>2026</v>
      </c>
      <c r="B5303" s="141">
        <f t="shared" ref="B5303:B5312" si="1103">MONTH(C5303)</f>
        <v>3</v>
      </c>
      <c r="C5303" s="154">
        <v>46090</v>
      </c>
      <c r="D5303" s="142">
        <f t="shared" ref="D5303:D5312" ca="1" si="1104">TODAY()</f>
        <v>46097</v>
      </c>
      <c r="E5303" s="142" t="str">
        <f t="shared" ref="E5303:E5312" ca="1" si="1105">DATEDIF(C5303,D5303,"M")&amp;"-Months"</f>
        <v>0-Months</v>
      </c>
      <c r="F5303" s="142" t="str">
        <f>VLOOKUP(O5303,Stock[],5,FALSE)</f>
        <v>BE</v>
      </c>
      <c r="G5303" s="33" t="s">
        <v>4238</v>
      </c>
      <c r="H5303" s="144"/>
      <c r="I5303" s="34" t="s">
        <v>543</v>
      </c>
      <c r="J5303" s="141" t="str">
        <f>VLOOKUP(I5303,Customers[],2,FALSE)</f>
        <v>ရွှေခေတ်</v>
      </c>
      <c r="K5303" s="141" t="str">
        <f>VLOOKUP(I5303,Customers[],4,FALSE)</f>
        <v>Mahlaing</v>
      </c>
      <c r="L5303" s="141" t="str">
        <f>VLOOKUP(Table85[[#This Row],[CustomerID]],Table!H:K,3,0)</f>
        <v>မလှိုင်</v>
      </c>
      <c r="M5303" s="141" t="str">
        <f>VLOOKUP(I5303,Customers[],5,FALSE)</f>
        <v>Semi WS</v>
      </c>
      <c r="N5303" s="145" t="s">
        <v>10</v>
      </c>
      <c r="O5303" s="37" t="s">
        <v>220</v>
      </c>
      <c r="P5303" s="141" t="str">
        <f>VLOOKUP(O5303,Stock[],2,FALSE)</f>
        <v>မြန်မာရှောက်ပျား</v>
      </c>
      <c r="Q5303" s="147">
        <f>VLOOKUP(O5303,Stock[],3,FALSE)</f>
        <v>0.64</v>
      </c>
      <c r="R5303" s="147">
        <f>VLOOKUP(O5303,Stock[],4,FALSE)</f>
        <v>14</v>
      </c>
      <c r="S5303" s="146"/>
      <c r="T5303" s="147">
        <f>(DailySales!$S5303/DailySales!$R5303)+DailySales!$U5303</f>
        <v>20</v>
      </c>
      <c r="U5303" s="146">
        <v>20</v>
      </c>
      <c r="V5303" s="148">
        <f>+DailySales!$T5303*DailySales!$R5303</f>
        <v>280</v>
      </c>
      <c r="W5303" s="148">
        <f>+DailySales!$V5303*DailySales!$Q5303</f>
        <v>179.20000000000002</v>
      </c>
      <c r="X5303" s="148">
        <f>VLOOKUP(O5303,Stock[],6,FALSE)</f>
        <v>1370</v>
      </c>
      <c r="Y5303" s="148">
        <f>+DailySales!$V5303*DailySales!$X5303</f>
        <v>383600</v>
      </c>
      <c r="Z5303" s="146"/>
      <c r="AA5303" s="146"/>
      <c r="AB5303" s="146"/>
      <c r="AC5303" s="146"/>
      <c r="AD5303" s="146"/>
      <c r="AE5303" s="149">
        <f>20*350</f>
        <v>7000</v>
      </c>
      <c r="AF5303" s="150"/>
      <c r="AG5303" s="151"/>
      <c r="AH5303" s="150"/>
      <c r="AI5303" s="151"/>
      <c r="AJ5303" s="150">
        <v>46090</v>
      </c>
      <c r="AK5303" s="151">
        <v>390600</v>
      </c>
      <c r="AL5303" s="34"/>
      <c r="AM5303" s="39"/>
      <c r="AN530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04" spans="1:40" ht="19.5" customHeight="1" x14ac:dyDescent="0.25">
      <c r="A5304" s="141">
        <f t="shared" si="1102"/>
        <v>2026</v>
      </c>
      <c r="B5304" s="141">
        <f t="shared" si="1103"/>
        <v>3</v>
      </c>
      <c r="C5304" s="154">
        <v>46090</v>
      </c>
      <c r="D5304" s="142">
        <f t="shared" ca="1" si="1104"/>
        <v>46097</v>
      </c>
      <c r="E5304" s="142" t="str">
        <f t="shared" ca="1" si="1105"/>
        <v>0-Months</v>
      </c>
      <c r="F5304" s="142" t="str">
        <f>VLOOKUP(O5304,Stock[],5,FALSE)</f>
        <v>BE</v>
      </c>
      <c r="G5304" s="33" t="s">
        <v>4238</v>
      </c>
      <c r="H5304" s="144"/>
      <c r="I5304" s="34" t="s">
        <v>543</v>
      </c>
      <c r="J5304" s="141" t="str">
        <f>VLOOKUP(I5304,Customers[],2,FALSE)</f>
        <v>ရွှေခေတ်</v>
      </c>
      <c r="K5304" s="141" t="str">
        <f>VLOOKUP(I5304,Customers[],4,FALSE)</f>
        <v>Mahlaing</v>
      </c>
      <c r="L5304" s="141" t="str">
        <f>VLOOKUP(Table85[[#This Row],[CustomerID]],Table!H:K,3,0)</f>
        <v>မလှိုင်</v>
      </c>
      <c r="M5304" s="141" t="str">
        <f>VLOOKUP(I5304,Customers[],5,FALSE)</f>
        <v>Semi WS</v>
      </c>
      <c r="N5304" s="145" t="s">
        <v>10</v>
      </c>
      <c r="O5304" s="37" t="s">
        <v>2120</v>
      </c>
      <c r="P5304" s="141" t="str">
        <f>VLOOKUP(O5304,Stock[],2,FALSE)</f>
        <v>ဇေ အရက်သန့်</v>
      </c>
      <c r="Q5304" s="147">
        <f>VLOOKUP(O5304,Stock[],3,FALSE)</f>
        <v>0.64</v>
      </c>
      <c r="R5304" s="147">
        <f>VLOOKUP(O5304,Stock[],4,FALSE)</f>
        <v>14</v>
      </c>
      <c r="S5304" s="146"/>
      <c r="T5304" s="147">
        <f>(DailySales!$S5304/DailySales!$R5304)+DailySales!$U5304</f>
        <v>30</v>
      </c>
      <c r="U5304" s="146">
        <v>30</v>
      </c>
      <c r="V5304" s="148">
        <f>+DailySales!$T5304*DailySales!$R5304</f>
        <v>420</v>
      </c>
      <c r="W5304" s="148">
        <f>+DailySales!$V5304*DailySales!$Q5304</f>
        <v>268.8</v>
      </c>
      <c r="X5304" s="148">
        <f>VLOOKUP(O5304,Stock[],6,FALSE)</f>
        <v>1380</v>
      </c>
      <c r="Y5304" s="148">
        <f>+DailySales!$V5304*DailySales!$X5304</f>
        <v>579600</v>
      </c>
      <c r="Z5304" s="146"/>
      <c r="AA5304" s="146"/>
      <c r="AB5304" s="146"/>
      <c r="AC5304" s="146"/>
      <c r="AD5304" s="146"/>
      <c r="AE5304" s="149">
        <f>30*350</f>
        <v>10500</v>
      </c>
      <c r="AF5304" s="150"/>
      <c r="AG5304" s="151"/>
      <c r="AH5304" s="150"/>
      <c r="AI5304" s="151"/>
      <c r="AJ5304" s="150">
        <v>46090</v>
      </c>
      <c r="AK5304" s="151">
        <v>590100</v>
      </c>
      <c r="AL5304" s="34"/>
      <c r="AM5304" s="39"/>
      <c r="AN530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05" spans="1:40" ht="19.5" customHeight="1" x14ac:dyDescent="0.25">
      <c r="A5305" s="141">
        <f t="shared" si="1102"/>
        <v>2026</v>
      </c>
      <c r="B5305" s="141">
        <f t="shared" si="1103"/>
        <v>3</v>
      </c>
      <c r="C5305" s="154">
        <v>46090</v>
      </c>
      <c r="D5305" s="142">
        <f t="shared" ca="1" si="1104"/>
        <v>46097</v>
      </c>
      <c r="E5305" s="142" t="str">
        <f t="shared" ca="1" si="1105"/>
        <v>0-Months</v>
      </c>
      <c r="F5305" s="142" t="str">
        <f>VLOOKUP(O5305,Stock[],5,FALSE)</f>
        <v>BE</v>
      </c>
      <c r="G5305" s="33" t="s">
        <v>4238</v>
      </c>
      <c r="H5305" s="144"/>
      <c r="I5305" s="34" t="s">
        <v>543</v>
      </c>
      <c r="J5305" s="141" t="str">
        <f>VLOOKUP(I5305,Customers[],2,FALSE)</f>
        <v>ရွှေခေတ်</v>
      </c>
      <c r="K5305" s="141" t="str">
        <f>VLOOKUP(I5305,Customers[],4,FALSE)</f>
        <v>Mahlaing</v>
      </c>
      <c r="L5305" s="141" t="str">
        <f>VLOOKUP(Table85[[#This Row],[CustomerID]],Table!H:K,3,0)</f>
        <v>မလှိုင်</v>
      </c>
      <c r="M5305" s="141" t="str">
        <f>VLOOKUP(I5305,Customers[],5,FALSE)</f>
        <v>Semi WS</v>
      </c>
      <c r="N5305" s="145" t="s">
        <v>10</v>
      </c>
      <c r="O5305" s="37" t="s">
        <v>205</v>
      </c>
      <c r="P5305" s="141" t="str">
        <f>VLOOKUP(O5305,Stock[],2,FALSE)</f>
        <v>ကောင်းကြည် ကော် 25%  (1Ltr )</v>
      </c>
      <c r="Q5305" s="147">
        <f>VLOOKUP(O5305,Stock[],3,FALSE)</f>
        <v>1</v>
      </c>
      <c r="R5305" s="147">
        <f>VLOOKUP(O5305,Stock[],4,FALSE)</f>
        <v>12</v>
      </c>
      <c r="S5305" s="146"/>
      <c r="T5305" s="147">
        <f>(DailySales!$S5305/DailySales!$R5305)+DailySales!$U5305</f>
        <v>150</v>
      </c>
      <c r="U5305" s="146">
        <v>150</v>
      </c>
      <c r="V5305" s="148">
        <f>+DailySales!$T5305*DailySales!$R5305</f>
        <v>1800</v>
      </c>
      <c r="W5305" s="148">
        <f>+DailySales!$V5305*DailySales!$Q5305</f>
        <v>1800</v>
      </c>
      <c r="X5305" s="148">
        <f>VLOOKUP(O5305,Stock[],6,FALSE)</f>
        <v>1530</v>
      </c>
      <c r="Y5305" s="148">
        <f>+DailySales!$V5305*DailySales!$X5305</f>
        <v>2754000</v>
      </c>
      <c r="Z5305" s="146"/>
      <c r="AA5305" s="146"/>
      <c r="AB5305" s="146"/>
      <c r="AC5305" s="146"/>
      <c r="AD5305" s="146"/>
      <c r="AE5305" s="149">
        <f>150*350</f>
        <v>52500</v>
      </c>
      <c r="AF5305" s="150"/>
      <c r="AG5305" s="151"/>
      <c r="AH5305" s="150"/>
      <c r="AI5305" s="151"/>
      <c r="AJ5305" s="150">
        <v>46090</v>
      </c>
      <c r="AK5305" s="151">
        <v>2776080</v>
      </c>
      <c r="AL5305" s="34"/>
      <c r="AM5305" s="39"/>
      <c r="AN530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30420</v>
      </c>
    </row>
    <row r="5306" spans="1:40" ht="19.5" customHeight="1" x14ac:dyDescent="0.25">
      <c r="A5306" s="141">
        <f t="shared" si="1102"/>
        <v>2026</v>
      </c>
      <c r="B5306" s="141">
        <f t="shared" si="1103"/>
        <v>3</v>
      </c>
      <c r="C5306" s="154">
        <v>46090</v>
      </c>
      <c r="D5306" s="142">
        <f t="shared" ca="1" si="1104"/>
        <v>46097</v>
      </c>
      <c r="E5306" s="142" t="str">
        <f t="shared" ca="1" si="1105"/>
        <v>0-Months</v>
      </c>
      <c r="F5306" s="142" t="str">
        <f>VLOOKUP(O5306,Stock[],5,FALSE)</f>
        <v>BE</v>
      </c>
      <c r="G5306" s="33" t="s">
        <v>4239</v>
      </c>
      <c r="H5306" s="144"/>
      <c r="I5306" s="34" t="s">
        <v>1754</v>
      </c>
      <c r="J5306" s="141" t="str">
        <f>VLOOKUP(I5306,Customers[],2,FALSE)</f>
        <v>စစ်ဆေးရေးဂိတ်လက်ဆောင်</v>
      </c>
      <c r="K5306" s="141">
        <f>VLOOKUP(I5306,Customers[],4,FALSE)</f>
        <v>0</v>
      </c>
      <c r="L5306" s="141">
        <f>VLOOKUP(Table85[[#This Row],[CustomerID]],Table!H:K,3,0)</f>
        <v>0</v>
      </c>
      <c r="M5306" s="141">
        <f>VLOOKUP(I5306,Customers[],5,FALSE)</f>
        <v>0</v>
      </c>
      <c r="N5306" s="145" t="s">
        <v>1751</v>
      </c>
      <c r="O5306" s="37" t="s">
        <v>217</v>
      </c>
      <c r="P5306" s="141" t="str">
        <f>VLOOKUP(O5306,Stock[],2,FALSE)</f>
        <v>လိမ္မော်ဖြူ</v>
      </c>
      <c r="Q5306" s="147">
        <f>VLOOKUP(O5306,Stock[],3,FALSE)</f>
        <v>0.64</v>
      </c>
      <c r="R5306" s="147">
        <f>VLOOKUP(O5306,Stock[],4,FALSE)</f>
        <v>24</v>
      </c>
      <c r="S5306" s="146">
        <v>12</v>
      </c>
      <c r="T5306" s="147">
        <f>(DailySales!$S5306/DailySales!$R5306)+DailySales!$U5306</f>
        <v>0.5</v>
      </c>
      <c r="U5306" s="146"/>
      <c r="V5306" s="148">
        <f>+DailySales!$T5306*DailySales!$R5306</f>
        <v>12</v>
      </c>
      <c r="W5306" s="148">
        <f>+DailySales!$V5306*DailySales!$Q5306</f>
        <v>7.68</v>
      </c>
      <c r="X5306" s="148">
        <f>VLOOKUP(O5306,Stock[],6,FALSE)</f>
        <v>1330</v>
      </c>
      <c r="Y5306" s="148">
        <f>+DailySales!$V5306*DailySales!$X5306</f>
        <v>15960</v>
      </c>
      <c r="Z5306" s="146"/>
      <c r="AA5306" s="146"/>
      <c r="AB5306" s="146"/>
      <c r="AC5306" s="146"/>
      <c r="AD5306" s="146"/>
      <c r="AE5306" s="149"/>
      <c r="AF5306" s="150">
        <v>46090</v>
      </c>
      <c r="AG5306" s="151">
        <v>15960</v>
      </c>
      <c r="AH5306" s="150"/>
      <c r="AI5306" s="151"/>
      <c r="AJ5306" s="150"/>
      <c r="AK5306" s="151"/>
      <c r="AL5306" s="34"/>
      <c r="AM5306" s="39"/>
      <c r="AN530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07" spans="1:40" ht="19.5" customHeight="1" x14ac:dyDescent="0.25">
      <c r="A5307" s="141">
        <f t="shared" si="1102"/>
        <v>2026</v>
      </c>
      <c r="B5307" s="141">
        <f t="shared" si="1103"/>
        <v>3</v>
      </c>
      <c r="C5307" s="154">
        <v>46090</v>
      </c>
      <c r="D5307" s="142">
        <f t="shared" ca="1" si="1104"/>
        <v>46097</v>
      </c>
      <c r="E5307" s="142" t="str">
        <f t="shared" ca="1" si="1105"/>
        <v>0-Months</v>
      </c>
      <c r="F5307" s="142" t="str">
        <f>VLOOKUP(O5307,Stock[],5,FALSE)</f>
        <v>BE</v>
      </c>
      <c r="G5307" s="33" t="s">
        <v>4240</v>
      </c>
      <c r="H5307" s="144"/>
      <c r="I5307" s="34" t="s">
        <v>181</v>
      </c>
      <c r="J5307" s="141" t="str">
        <f>VLOOKUP(I5307,Customers[],2,FALSE)</f>
        <v>ရွှေမြင်း(ရွှေခြင်္သေ့)</v>
      </c>
      <c r="K5307" s="141" t="str">
        <f>VLOOKUP(I5307,Customers[],4,FALSE)</f>
        <v>Meiktila</v>
      </c>
      <c r="L5307" s="141" t="str">
        <f>VLOOKUP(Table85[[#This Row],[CustomerID]],Table!H:K,3,0)</f>
        <v>မိတ္ထီလာ</v>
      </c>
      <c r="M5307" s="141" t="str">
        <f>VLOOKUP(I5307,Customers[],5,FALSE)</f>
        <v>WholeSales/Contract</v>
      </c>
      <c r="N5307" s="145" t="s">
        <v>10</v>
      </c>
      <c r="O5307" s="37" t="s">
        <v>217</v>
      </c>
      <c r="P5307" s="141" t="str">
        <f>VLOOKUP(O5307,Stock[],2,FALSE)</f>
        <v>လိမ္မော်ဖြူ</v>
      </c>
      <c r="Q5307" s="147">
        <f>VLOOKUP(O5307,Stock[],3,FALSE)</f>
        <v>0.64</v>
      </c>
      <c r="R5307" s="147">
        <f>VLOOKUP(O5307,Stock[],4,FALSE)</f>
        <v>24</v>
      </c>
      <c r="S5307" s="146"/>
      <c r="T5307" s="147">
        <f>(DailySales!$S5307/DailySales!$R5307)+DailySales!$U5307</f>
        <v>35</v>
      </c>
      <c r="U5307" s="146">
        <v>35</v>
      </c>
      <c r="V5307" s="148">
        <f>+DailySales!$T5307*DailySales!$R5307</f>
        <v>840</v>
      </c>
      <c r="W5307" s="148">
        <f>+DailySales!$V5307*DailySales!$Q5307</f>
        <v>537.6</v>
      </c>
      <c r="X5307" s="148">
        <f>VLOOKUP(O5307,Stock[],6,FALSE)</f>
        <v>1330</v>
      </c>
      <c r="Y5307" s="148">
        <f>+DailySales!$V5307*DailySales!$X5307</f>
        <v>1117200</v>
      </c>
      <c r="Z5307" s="146"/>
      <c r="AA5307" s="146"/>
      <c r="AB5307" s="146"/>
      <c r="AC5307" s="146"/>
      <c r="AD5307" s="146"/>
      <c r="AE5307" s="149"/>
      <c r="AF5307" s="150"/>
      <c r="AG5307" s="151"/>
      <c r="AH5307" s="150"/>
      <c r="AI5307" s="151"/>
      <c r="AJ5307" s="150"/>
      <c r="AK5307" s="151"/>
      <c r="AL5307" s="34"/>
      <c r="AM5307" s="39"/>
      <c r="AN530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1117200</v>
      </c>
    </row>
    <row r="5308" spans="1:40" ht="19.5" customHeight="1" x14ac:dyDescent="0.25">
      <c r="A5308" s="141">
        <f t="shared" si="1102"/>
        <v>2026</v>
      </c>
      <c r="B5308" s="141">
        <f t="shared" si="1103"/>
        <v>3</v>
      </c>
      <c r="C5308" s="154">
        <v>46090</v>
      </c>
      <c r="D5308" s="142">
        <f t="shared" ca="1" si="1104"/>
        <v>46097</v>
      </c>
      <c r="E5308" s="142" t="str">
        <f t="shared" ca="1" si="1105"/>
        <v>0-Months</v>
      </c>
      <c r="F5308" s="142" t="str">
        <f>VLOOKUP(O5308,Stock[],5,FALSE)</f>
        <v>BE</v>
      </c>
      <c r="G5308" s="33" t="s">
        <v>4240</v>
      </c>
      <c r="H5308" s="144"/>
      <c r="I5308" s="34" t="s">
        <v>181</v>
      </c>
      <c r="J5308" s="141" t="str">
        <f>VLOOKUP(I5308,Customers[],2,FALSE)</f>
        <v>ရွှေမြင်း(ရွှေခြင်္သေ့)</v>
      </c>
      <c r="K5308" s="141" t="str">
        <f>VLOOKUP(I5308,Customers[],4,FALSE)</f>
        <v>Meiktila</v>
      </c>
      <c r="L5308" s="141" t="str">
        <f>VLOOKUP(Table85[[#This Row],[CustomerID]],Table!H:K,3,0)</f>
        <v>မိတ္ထီလာ</v>
      </c>
      <c r="M5308" s="141" t="str">
        <f>VLOOKUP(I5308,Customers[],5,FALSE)</f>
        <v>WholeSales/Contract</v>
      </c>
      <c r="N5308" s="145" t="s">
        <v>10</v>
      </c>
      <c r="O5308" s="37" t="s">
        <v>2120</v>
      </c>
      <c r="P5308" s="141" t="str">
        <f>VLOOKUP(O5308,Stock[],2,FALSE)</f>
        <v>ဇေ အရက်သန့်</v>
      </c>
      <c r="Q5308" s="147">
        <f>VLOOKUP(O5308,Stock[],3,FALSE)</f>
        <v>0.64</v>
      </c>
      <c r="R5308" s="147">
        <f>VLOOKUP(O5308,Stock[],4,FALSE)</f>
        <v>14</v>
      </c>
      <c r="S5308" s="146"/>
      <c r="T5308" s="147">
        <f>(DailySales!$S5308/DailySales!$R5308)+DailySales!$U5308</f>
        <v>30</v>
      </c>
      <c r="U5308" s="146">
        <v>30</v>
      </c>
      <c r="V5308" s="148">
        <f>+DailySales!$T5308*DailySales!$R5308</f>
        <v>420</v>
      </c>
      <c r="W5308" s="148">
        <f>+DailySales!$V5308*DailySales!$Q5308</f>
        <v>268.8</v>
      </c>
      <c r="X5308" s="148">
        <f>VLOOKUP(O5308,Stock[],6,FALSE)</f>
        <v>1380</v>
      </c>
      <c r="Y5308" s="148">
        <f>+DailySales!$V5308*DailySales!$X5308</f>
        <v>579600</v>
      </c>
      <c r="Z5308" s="146"/>
      <c r="AA5308" s="146"/>
      <c r="AB5308" s="146"/>
      <c r="AC5308" s="146"/>
      <c r="AD5308" s="146"/>
      <c r="AE5308" s="149"/>
      <c r="AF5308" s="150"/>
      <c r="AG5308" s="151"/>
      <c r="AH5308" s="150"/>
      <c r="AI5308" s="151"/>
      <c r="AJ5308" s="150"/>
      <c r="AK5308" s="151"/>
      <c r="AL5308" s="34"/>
      <c r="AM5308" s="39"/>
      <c r="AN530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579600</v>
      </c>
    </row>
    <row r="5309" spans="1:40" ht="19.5" customHeight="1" x14ac:dyDescent="0.25">
      <c r="A5309" s="141">
        <f t="shared" si="1102"/>
        <v>2026</v>
      </c>
      <c r="B5309" s="141">
        <f t="shared" si="1103"/>
        <v>3</v>
      </c>
      <c r="C5309" s="154">
        <v>46090</v>
      </c>
      <c r="D5309" s="142">
        <f t="shared" ca="1" si="1104"/>
        <v>46097</v>
      </c>
      <c r="E5309" s="142" t="str">
        <f t="shared" ca="1" si="1105"/>
        <v>0-Months</v>
      </c>
      <c r="F5309" s="142" t="str">
        <f>VLOOKUP(O5309,Stock[],5,FALSE)</f>
        <v>BE</v>
      </c>
      <c r="G5309" s="33" t="s">
        <v>4241</v>
      </c>
      <c r="H5309" s="144"/>
      <c r="I5309" s="34" t="s">
        <v>233</v>
      </c>
      <c r="J5309" s="141" t="str">
        <f>VLOOKUP(I5309,Customers[],2,FALSE)</f>
        <v>ဦးဝင်းနိုင်</v>
      </c>
      <c r="K5309" s="141" t="str">
        <f>VLOOKUP(I5309,Customers[],4,FALSE)</f>
        <v>Wandwin</v>
      </c>
      <c r="L5309" s="141" t="str">
        <f>VLOOKUP(Table85[[#This Row],[CustomerID]],Table!H:K,3,0)</f>
        <v>လျှော်ပင်</v>
      </c>
      <c r="M5309" s="141" t="str">
        <f>VLOOKUP(I5309,Customers[],5,FALSE)</f>
        <v>WholeSales/Contract</v>
      </c>
      <c r="N5309" s="145" t="s">
        <v>10</v>
      </c>
      <c r="O5309" s="37" t="s">
        <v>220</v>
      </c>
      <c r="P5309" s="141" t="str">
        <f>VLOOKUP(O5309,Stock[],2,FALSE)</f>
        <v>မြန်မာရှောက်ပျား</v>
      </c>
      <c r="Q5309" s="147">
        <f>VLOOKUP(O5309,Stock[],3,FALSE)</f>
        <v>0.64</v>
      </c>
      <c r="R5309" s="147">
        <f>VLOOKUP(O5309,Stock[],4,FALSE)</f>
        <v>14</v>
      </c>
      <c r="S5309" s="146"/>
      <c r="T5309" s="147">
        <f>(DailySales!$S5309/DailySales!$R5309)+DailySales!$U5309</f>
        <v>150</v>
      </c>
      <c r="U5309" s="146">
        <v>150</v>
      </c>
      <c r="V5309" s="148">
        <f>+DailySales!$T5309*DailySales!$R5309</f>
        <v>2100</v>
      </c>
      <c r="W5309" s="148">
        <f>+DailySales!$V5309*DailySales!$Q5309</f>
        <v>1344</v>
      </c>
      <c r="X5309" s="148">
        <f>VLOOKUP(O5309,Stock[],6,FALSE)</f>
        <v>1370</v>
      </c>
      <c r="Y5309" s="148">
        <f>+DailySales!$V5309*DailySales!$X5309</f>
        <v>2877000</v>
      </c>
      <c r="Z5309" s="146"/>
      <c r="AA5309" s="146"/>
      <c r="AB5309" s="146"/>
      <c r="AC5309" s="146"/>
      <c r="AD5309" s="146"/>
      <c r="AE5309" s="149"/>
      <c r="AF5309" s="150"/>
      <c r="AG5309" s="151"/>
      <c r="AH5309" s="150"/>
      <c r="AI5309" s="151"/>
      <c r="AJ5309" s="150"/>
      <c r="AK5309" s="151"/>
      <c r="AL5309" s="34"/>
      <c r="AM5309" s="39"/>
      <c r="AN530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2877000</v>
      </c>
    </row>
    <row r="5310" spans="1:40" ht="19.5" customHeight="1" x14ac:dyDescent="0.25">
      <c r="A5310" s="141">
        <f t="shared" si="1102"/>
        <v>2026</v>
      </c>
      <c r="B5310" s="141">
        <f t="shared" si="1103"/>
        <v>3</v>
      </c>
      <c r="C5310" s="154">
        <v>46090</v>
      </c>
      <c r="D5310" s="142">
        <f t="shared" ca="1" si="1104"/>
        <v>46097</v>
      </c>
      <c r="E5310" s="142" t="str">
        <f t="shared" ca="1" si="1105"/>
        <v>0-Months</v>
      </c>
      <c r="F5310" s="142" t="str">
        <f>VLOOKUP(O5310,Stock[],5,FALSE)</f>
        <v>BE</v>
      </c>
      <c r="G5310" s="33" t="s">
        <v>4241</v>
      </c>
      <c r="H5310" s="144"/>
      <c r="I5310" s="34" t="s">
        <v>233</v>
      </c>
      <c r="J5310" s="141" t="str">
        <f>VLOOKUP(I5310,Customers[],2,FALSE)</f>
        <v>ဦးဝင်းနိုင်</v>
      </c>
      <c r="K5310" s="141" t="str">
        <f>VLOOKUP(I5310,Customers[],4,FALSE)</f>
        <v>Wandwin</v>
      </c>
      <c r="L5310" s="141" t="str">
        <f>VLOOKUP(Table85[[#This Row],[CustomerID]],Table!H:K,3,0)</f>
        <v>လျှော်ပင်</v>
      </c>
      <c r="M5310" s="141" t="str">
        <f>VLOOKUP(I5310,Customers[],5,FALSE)</f>
        <v>WholeSales/Contract</v>
      </c>
      <c r="N5310" s="145" t="s">
        <v>10</v>
      </c>
      <c r="O5310" s="37" t="s">
        <v>2120</v>
      </c>
      <c r="P5310" s="141" t="str">
        <f>VLOOKUP(O5310,Stock[],2,FALSE)</f>
        <v>ဇေ အရက်သန့်</v>
      </c>
      <c r="Q5310" s="147">
        <f>VLOOKUP(O5310,Stock[],3,FALSE)</f>
        <v>0.64</v>
      </c>
      <c r="R5310" s="147">
        <f>VLOOKUP(O5310,Stock[],4,FALSE)</f>
        <v>14</v>
      </c>
      <c r="S5310" s="146"/>
      <c r="T5310" s="147">
        <f>(DailySales!$S5310/DailySales!$R5310)+DailySales!$U5310</f>
        <v>50</v>
      </c>
      <c r="U5310" s="146">
        <v>50</v>
      </c>
      <c r="V5310" s="148">
        <f>+DailySales!$T5310*DailySales!$R5310</f>
        <v>700</v>
      </c>
      <c r="W5310" s="148">
        <f>+DailySales!$V5310*DailySales!$Q5310</f>
        <v>448</v>
      </c>
      <c r="X5310" s="148">
        <f>VLOOKUP(O5310,Stock[],6,FALSE)</f>
        <v>1380</v>
      </c>
      <c r="Y5310" s="148">
        <f>+DailySales!$V5310*DailySales!$X5310</f>
        <v>966000</v>
      </c>
      <c r="Z5310" s="146"/>
      <c r="AA5310" s="146"/>
      <c r="AB5310" s="146"/>
      <c r="AC5310" s="146"/>
      <c r="AD5310" s="146"/>
      <c r="AE5310" s="149"/>
      <c r="AF5310" s="150"/>
      <c r="AG5310" s="151"/>
      <c r="AH5310" s="150"/>
      <c r="AI5310" s="151"/>
      <c r="AJ5310" s="150"/>
      <c r="AK5310" s="151"/>
      <c r="AL5310" s="34"/>
      <c r="AM5310" s="39"/>
      <c r="AN531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966000</v>
      </c>
    </row>
    <row r="5311" spans="1:40" ht="19.5" customHeight="1" x14ac:dyDescent="0.25">
      <c r="A5311" s="141">
        <f t="shared" si="1102"/>
        <v>2026</v>
      </c>
      <c r="B5311" s="141">
        <f t="shared" si="1103"/>
        <v>3</v>
      </c>
      <c r="C5311" s="154">
        <v>46090</v>
      </c>
      <c r="D5311" s="142">
        <f t="shared" ca="1" si="1104"/>
        <v>46097</v>
      </c>
      <c r="E5311" s="142" t="str">
        <f t="shared" ca="1" si="1105"/>
        <v>0-Months</v>
      </c>
      <c r="F5311" s="142" t="str">
        <f>VLOOKUP(O5311,Stock[],5,FALSE)</f>
        <v>BE</v>
      </c>
      <c r="G5311" s="33" t="s">
        <v>4241</v>
      </c>
      <c r="H5311" s="144"/>
      <c r="I5311" s="34" t="s">
        <v>233</v>
      </c>
      <c r="J5311" s="141" t="str">
        <f>VLOOKUP(I5311,Customers[],2,FALSE)</f>
        <v>ဦးဝင်းနိုင်</v>
      </c>
      <c r="K5311" s="141" t="str">
        <f>VLOOKUP(I5311,Customers[],4,FALSE)</f>
        <v>Wandwin</v>
      </c>
      <c r="L5311" s="141" t="str">
        <f>VLOOKUP(Table85[[#This Row],[CustomerID]],Table!H:K,3,0)</f>
        <v>လျှော်ပင်</v>
      </c>
      <c r="M5311" s="141" t="str">
        <f>VLOOKUP(I5311,Customers[],5,FALSE)</f>
        <v>WholeSales/Contract</v>
      </c>
      <c r="N5311" s="145" t="s">
        <v>10</v>
      </c>
      <c r="O5311" s="37" t="s">
        <v>214</v>
      </c>
      <c r="P5311" s="141" t="str">
        <f>VLOOKUP(O5311,Stock[],2,FALSE)</f>
        <v>ကောင်းကြည်</v>
      </c>
      <c r="Q5311" s="147">
        <f>VLOOKUP(O5311,Stock[],3,FALSE)</f>
        <v>0.64</v>
      </c>
      <c r="R5311" s="147">
        <f>VLOOKUP(O5311,Stock[],4,FALSE)</f>
        <v>14</v>
      </c>
      <c r="S5311" s="146"/>
      <c r="T5311" s="147">
        <f>(DailySales!$S5311/DailySales!$R5311)+DailySales!$U5311</f>
        <v>120</v>
      </c>
      <c r="U5311" s="146">
        <v>120</v>
      </c>
      <c r="V5311" s="148">
        <f>+DailySales!$T5311*DailySales!$R5311</f>
        <v>1680</v>
      </c>
      <c r="W5311" s="148">
        <f>+DailySales!$V5311*DailySales!$Q5311</f>
        <v>1075.2</v>
      </c>
      <c r="X5311" s="148">
        <f>VLOOKUP(O5311,Stock[],6,FALSE)</f>
        <v>1330</v>
      </c>
      <c r="Y5311" s="148">
        <f>+DailySales!$V5311*DailySales!$X5311</f>
        <v>2234400</v>
      </c>
      <c r="Z5311" s="146"/>
      <c r="AA5311" s="146"/>
      <c r="AB5311" s="146"/>
      <c r="AC5311" s="146"/>
      <c r="AD5311" s="146"/>
      <c r="AE5311" s="149"/>
      <c r="AF5311" s="150"/>
      <c r="AG5311" s="151"/>
      <c r="AH5311" s="150"/>
      <c r="AI5311" s="151"/>
      <c r="AJ5311" s="150"/>
      <c r="AK5311" s="151"/>
      <c r="AL5311" s="34"/>
      <c r="AM5311" s="39"/>
      <c r="AN531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2234400</v>
      </c>
    </row>
    <row r="5312" spans="1:40" ht="19.5" customHeight="1" x14ac:dyDescent="0.25">
      <c r="A5312" s="141">
        <f t="shared" si="1102"/>
        <v>2026</v>
      </c>
      <c r="B5312" s="141">
        <f t="shared" si="1103"/>
        <v>3</v>
      </c>
      <c r="C5312" s="154">
        <v>46090</v>
      </c>
      <c r="D5312" s="142">
        <f t="shared" ca="1" si="1104"/>
        <v>46097</v>
      </c>
      <c r="E5312" s="142" t="str">
        <f t="shared" ca="1" si="1105"/>
        <v>0-Months</v>
      </c>
      <c r="F5312" s="142" t="str">
        <f>VLOOKUP(O5312,Stock[],5,FALSE)</f>
        <v>BE</v>
      </c>
      <c r="G5312" s="33" t="s">
        <v>4241</v>
      </c>
      <c r="H5312" s="144"/>
      <c r="I5312" s="34" t="s">
        <v>233</v>
      </c>
      <c r="J5312" s="141" t="str">
        <f>VLOOKUP(I5312,Customers[],2,FALSE)</f>
        <v>ဦးဝင်းနိုင်</v>
      </c>
      <c r="K5312" s="141" t="str">
        <f>VLOOKUP(I5312,Customers[],4,FALSE)</f>
        <v>Wandwin</v>
      </c>
      <c r="L5312" s="141" t="str">
        <f>VLOOKUP(Table85[[#This Row],[CustomerID]],Table!H:K,3,0)</f>
        <v>လျှော်ပင်</v>
      </c>
      <c r="M5312" s="141" t="str">
        <f>VLOOKUP(I5312,Customers[],5,FALSE)</f>
        <v>WholeSales/Contract</v>
      </c>
      <c r="N5312" s="145" t="s">
        <v>10</v>
      </c>
      <c r="O5312" s="37" t="s">
        <v>205</v>
      </c>
      <c r="P5312" s="141" t="str">
        <f>VLOOKUP(O5312,Stock[],2,FALSE)</f>
        <v>ကောင်းကြည် ကော် 25%  (1Ltr )</v>
      </c>
      <c r="Q5312" s="147">
        <f>VLOOKUP(O5312,Stock[],3,FALSE)</f>
        <v>1</v>
      </c>
      <c r="R5312" s="147">
        <f>VLOOKUP(O5312,Stock[],4,FALSE)</f>
        <v>12</v>
      </c>
      <c r="S5312" s="146"/>
      <c r="T5312" s="147">
        <f>(DailySales!$S5312/DailySales!$R5312)+DailySales!$U5312</f>
        <v>30</v>
      </c>
      <c r="U5312" s="146">
        <v>30</v>
      </c>
      <c r="V5312" s="148">
        <f>+DailySales!$T5312*DailySales!$R5312</f>
        <v>360</v>
      </c>
      <c r="W5312" s="148">
        <f>+DailySales!$V5312*DailySales!$Q5312</f>
        <v>360</v>
      </c>
      <c r="X5312" s="148">
        <f>VLOOKUP(O5312,Stock[],6,FALSE)</f>
        <v>1530</v>
      </c>
      <c r="Y5312" s="148">
        <f>+DailySales!$V5312*DailySales!$X5312</f>
        <v>550800</v>
      </c>
      <c r="Z5312" s="146"/>
      <c r="AA5312" s="146"/>
      <c r="AB5312" s="146"/>
      <c r="AC5312" s="146"/>
      <c r="AD5312" s="146"/>
      <c r="AE5312" s="149"/>
      <c r="AF5312" s="150"/>
      <c r="AG5312" s="151"/>
      <c r="AH5312" s="150"/>
      <c r="AI5312" s="151"/>
      <c r="AJ5312" s="150"/>
      <c r="AK5312" s="151"/>
      <c r="AL5312" s="34"/>
      <c r="AM5312" s="39"/>
      <c r="AN531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550800</v>
      </c>
    </row>
    <row r="5313" spans="1:40" ht="19.5" customHeight="1" x14ac:dyDescent="0.25">
      <c r="A5313" s="141">
        <f t="shared" ref="A5313:A5322" si="1106">YEAR(C5313)</f>
        <v>2026</v>
      </c>
      <c r="B5313" s="141">
        <f t="shared" ref="B5313:B5322" si="1107">MONTH(C5313)</f>
        <v>3</v>
      </c>
      <c r="C5313" s="154">
        <v>46090</v>
      </c>
      <c r="D5313" s="142">
        <f t="shared" ref="D5313:D5322" ca="1" si="1108">TODAY()</f>
        <v>46097</v>
      </c>
      <c r="E5313" s="142" t="str">
        <f t="shared" ref="E5313:E5322" ca="1" si="1109">DATEDIF(C5313,D5313,"M")&amp;"-Months"</f>
        <v>0-Months</v>
      </c>
      <c r="F5313" s="142" t="str">
        <f>VLOOKUP(O5313,Stock[],5,FALSE)</f>
        <v>BE</v>
      </c>
      <c r="G5313" s="33" t="s">
        <v>4241</v>
      </c>
      <c r="H5313" s="144"/>
      <c r="I5313" s="34" t="s">
        <v>233</v>
      </c>
      <c r="J5313" s="141" t="str">
        <f>VLOOKUP(I5313,Customers[],2,FALSE)</f>
        <v>ဦးဝင်းနိုင်</v>
      </c>
      <c r="K5313" s="141" t="str">
        <f>VLOOKUP(I5313,Customers[],4,FALSE)</f>
        <v>Wandwin</v>
      </c>
      <c r="L5313" s="141" t="str">
        <f>VLOOKUP(Table85[[#This Row],[CustomerID]],Table!H:K,3,0)</f>
        <v>လျှော်ပင်</v>
      </c>
      <c r="M5313" s="141" t="str">
        <f>VLOOKUP(I5313,Customers[],5,FALSE)</f>
        <v>WholeSales/Contract</v>
      </c>
      <c r="N5313" s="145" t="s">
        <v>10</v>
      </c>
      <c r="O5313" s="37" t="s">
        <v>213</v>
      </c>
      <c r="P5313" s="141" t="str">
        <f>VLOOKUP(O5313,Stock[],2,FALSE)</f>
        <v>ဒဂုံမန်ကျည်း</v>
      </c>
      <c r="Q5313" s="147">
        <f>VLOOKUP(O5313,Stock[],3,FALSE)</f>
        <v>0.64</v>
      </c>
      <c r="R5313" s="147">
        <f>VLOOKUP(O5313,Stock[],4,FALSE)</f>
        <v>14</v>
      </c>
      <c r="S5313" s="146"/>
      <c r="T5313" s="147">
        <f>(DailySales!$S5313/DailySales!$R5313)+DailySales!$U5313</f>
        <v>5</v>
      </c>
      <c r="U5313" s="146">
        <v>5</v>
      </c>
      <c r="V5313" s="148">
        <f>+DailySales!$T5313*DailySales!$R5313</f>
        <v>70</v>
      </c>
      <c r="W5313" s="148">
        <f>+DailySales!$V5313*DailySales!$Q5313</f>
        <v>44.800000000000004</v>
      </c>
      <c r="X5313" s="148">
        <f>VLOOKUP(O5313,Stock[],6,FALSE)</f>
        <v>1280</v>
      </c>
      <c r="Y5313" s="148">
        <f>+DailySales!$V5313*DailySales!$X5313</f>
        <v>89600</v>
      </c>
      <c r="Z5313" s="146"/>
      <c r="AA5313" s="146"/>
      <c r="AB5313" s="146"/>
      <c r="AC5313" s="146"/>
      <c r="AD5313" s="146"/>
      <c r="AE5313" s="149"/>
      <c r="AF5313" s="150"/>
      <c r="AG5313" s="151"/>
      <c r="AH5313" s="150"/>
      <c r="AI5313" s="151"/>
      <c r="AJ5313" s="150"/>
      <c r="AK5313" s="151"/>
      <c r="AL5313" s="34"/>
      <c r="AM5313" s="39"/>
      <c r="AN531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89600</v>
      </c>
    </row>
    <row r="5314" spans="1:40" ht="19.5" customHeight="1" x14ac:dyDescent="0.25">
      <c r="A5314" s="141">
        <f t="shared" si="1106"/>
        <v>2026</v>
      </c>
      <c r="B5314" s="141">
        <f t="shared" si="1107"/>
        <v>3</v>
      </c>
      <c r="C5314" s="154">
        <v>46090</v>
      </c>
      <c r="D5314" s="142">
        <f t="shared" ca="1" si="1108"/>
        <v>46097</v>
      </c>
      <c r="E5314" s="142" t="str">
        <f t="shared" ca="1" si="1109"/>
        <v>0-Months</v>
      </c>
      <c r="F5314" s="142" t="str">
        <f>VLOOKUP(O5314,Stock[],5,FALSE)</f>
        <v>BE</v>
      </c>
      <c r="G5314" s="33" t="s">
        <v>4241</v>
      </c>
      <c r="H5314" s="144"/>
      <c r="I5314" s="34" t="s">
        <v>233</v>
      </c>
      <c r="J5314" s="141" t="str">
        <f>VLOOKUP(I5314,Customers[],2,FALSE)</f>
        <v>ဦးဝင်းနိုင်</v>
      </c>
      <c r="K5314" s="141" t="str">
        <f>VLOOKUP(I5314,Customers[],4,FALSE)</f>
        <v>Wandwin</v>
      </c>
      <c r="L5314" s="141" t="str">
        <f>VLOOKUP(Table85[[#This Row],[CustomerID]],Table!H:K,3,0)</f>
        <v>လျှော်ပင်</v>
      </c>
      <c r="M5314" s="141" t="str">
        <f>VLOOKUP(I5314,Customers[],5,FALSE)</f>
        <v>WholeSales/Contract</v>
      </c>
      <c r="N5314" s="145" t="s">
        <v>10</v>
      </c>
      <c r="O5314" s="37" t="s">
        <v>225</v>
      </c>
      <c r="P5314" s="141" t="str">
        <f>VLOOKUP(O5314,Stock[],2,FALSE)</f>
        <v>ချယ်ရီသံပုရာအရက်သန့်ကော် (1Ltr)</v>
      </c>
      <c r="Q5314" s="147">
        <f>VLOOKUP(O5314,Stock[],3,FALSE)</f>
        <v>1</v>
      </c>
      <c r="R5314" s="147">
        <f>VLOOKUP(O5314,Stock[],4,FALSE)</f>
        <v>12</v>
      </c>
      <c r="S5314" s="146"/>
      <c r="T5314" s="147">
        <f>(DailySales!$S5314/DailySales!$R5314)+DailySales!$U5314</f>
        <v>5</v>
      </c>
      <c r="U5314" s="146">
        <v>5</v>
      </c>
      <c r="V5314" s="148">
        <f>+DailySales!$T5314*DailySales!$R5314</f>
        <v>60</v>
      </c>
      <c r="W5314" s="148">
        <f>+DailySales!$V5314*DailySales!$Q5314</f>
        <v>60</v>
      </c>
      <c r="X5314" s="148">
        <f>VLOOKUP(O5314,Stock[],6,FALSE)</f>
        <v>1260</v>
      </c>
      <c r="Y5314" s="148">
        <f>+DailySales!$V5314*DailySales!$X5314</f>
        <v>75600</v>
      </c>
      <c r="Z5314" s="146"/>
      <c r="AA5314" s="146"/>
      <c r="AB5314" s="146"/>
      <c r="AC5314" s="146"/>
      <c r="AD5314" s="146"/>
      <c r="AE5314" s="149"/>
      <c r="AF5314" s="150"/>
      <c r="AG5314" s="151"/>
      <c r="AH5314" s="150"/>
      <c r="AI5314" s="151"/>
      <c r="AJ5314" s="150"/>
      <c r="AK5314" s="151"/>
      <c r="AL5314" s="34"/>
      <c r="AM5314" s="39"/>
      <c r="AN531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75600</v>
      </c>
    </row>
    <row r="5315" spans="1:40" ht="19.5" customHeight="1" x14ac:dyDescent="0.25">
      <c r="A5315" s="141">
        <f t="shared" si="1106"/>
        <v>2026</v>
      </c>
      <c r="B5315" s="141">
        <f t="shared" si="1107"/>
        <v>3</v>
      </c>
      <c r="C5315" s="154">
        <v>46090</v>
      </c>
      <c r="D5315" s="142">
        <f t="shared" ca="1" si="1108"/>
        <v>46097</v>
      </c>
      <c r="E5315" s="142" t="str">
        <f t="shared" ca="1" si="1109"/>
        <v>0-Months</v>
      </c>
      <c r="F5315" s="142" t="str">
        <f>VLOOKUP(O5315,Stock[],5,FALSE)</f>
        <v>BE</v>
      </c>
      <c r="G5315" s="33" t="s">
        <v>4242</v>
      </c>
      <c r="H5315" s="144"/>
      <c r="I5315" s="34" t="s">
        <v>233</v>
      </c>
      <c r="J5315" s="141" t="str">
        <f>VLOOKUP(I5315,Customers[],2,FALSE)</f>
        <v>ဦးဝင်းနိုင်</v>
      </c>
      <c r="K5315" s="141" t="str">
        <f>VLOOKUP(I5315,Customers[],4,FALSE)</f>
        <v>Wandwin</v>
      </c>
      <c r="L5315" s="141" t="str">
        <f>VLOOKUP(Table85[[#This Row],[CustomerID]],Table!H:K,3,0)</f>
        <v>လျှော်ပင်</v>
      </c>
      <c r="M5315" s="141" t="str">
        <f>VLOOKUP(I5315,Customers[],5,FALSE)</f>
        <v>WholeSales/Contract</v>
      </c>
      <c r="N5315" s="145" t="s">
        <v>10</v>
      </c>
      <c r="O5315" s="37" t="s">
        <v>240</v>
      </c>
      <c r="P5315" s="141" t="str">
        <f>VLOOKUP(O5315,Stock[],2,FALSE)</f>
        <v>သံပုရာအရက်</v>
      </c>
      <c r="Q5315" s="147">
        <f>VLOOKUP(O5315,Stock[],3,FALSE)</f>
        <v>0.64</v>
      </c>
      <c r="R5315" s="147">
        <f>VLOOKUP(O5315,Stock[],4,FALSE)</f>
        <v>14</v>
      </c>
      <c r="S5315" s="146"/>
      <c r="T5315" s="147">
        <f>(DailySales!$S5315/DailySales!$R5315)+DailySales!$U5315</f>
        <v>20</v>
      </c>
      <c r="U5315" s="146">
        <v>20</v>
      </c>
      <c r="V5315" s="148">
        <f>+DailySales!$T5315*DailySales!$R5315</f>
        <v>280</v>
      </c>
      <c r="W5315" s="148">
        <f>+DailySales!$V5315*DailySales!$Q5315</f>
        <v>179.20000000000002</v>
      </c>
      <c r="X5315" s="148">
        <f>VLOOKUP(O5315,Stock[],6,FALSE)</f>
        <v>1330</v>
      </c>
      <c r="Y5315" s="148">
        <f>+DailySales!$V5315*DailySales!$X5315</f>
        <v>372400</v>
      </c>
      <c r="Z5315" s="146"/>
      <c r="AA5315" s="146"/>
      <c r="AB5315" s="146"/>
      <c r="AC5315" s="146"/>
      <c r="AD5315" s="146"/>
      <c r="AE5315" s="149"/>
      <c r="AF5315" s="150"/>
      <c r="AG5315" s="151"/>
      <c r="AH5315" s="150"/>
      <c r="AI5315" s="151"/>
      <c r="AJ5315" s="150"/>
      <c r="AK5315" s="151"/>
      <c r="AL5315" s="34"/>
      <c r="AM5315" s="39"/>
      <c r="AN531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5316" spans="1:40" ht="19.5" customHeight="1" x14ac:dyDescent="0.25">
      <c r="A5316" s="141">
        <f t="shared" si="1106"/>
        <v>2026</v>
      </c>
      <c r="B5316" s="141">
        <f t="shared" si="1107"/>
        <v>3</v>
      </c>
      <c r="C5316" s="154">
        <v>46090</v>
      </c>
      <c r="D5316" s="142">
        <f t="shared" ca="1" si="1108"/>
        <v>46097</v>
      </c>
      <c r="E5316" s="142" t="str">
        <f t="shared" ca="1" si="1109"/>
        <v>0-Months</v>
      </c>
      <c r="F5316" s="142" t="str">
        <f>VLOOKUP(O5316,Stock[],5,FALSE)</f>
        <v>BE</v>
      </c>
      <c r="G5316" s="33" t="s">
        <v>4242</v>
      </c>
      <c r="H5316" s="144"/>
      <c r="I5316" s="34" t="s">
        <v>233</v>
      </c>
      <c r="J5316" s="141" t="str">
        <f>VLOOKUP(I5316,Customers[],2,FALSE)</f>
        <v>ဦးဝင်းနိုင်</v>
      </c>
      <c r="K5316" s="141" t="str">
        <f>VLOOKUP(I5316,Customers[],4,FALSE)</f>
        <v>Wandwin</v>
      </c>
      <c r="L5316" s="141" t="str">
        <f>VLOOKUP(Table85[[#This Row],[CustomerID]],Table!H:K,3,0)</f>
        <v>လျှော်ပင်</v>
      </c>
      <c r="M5316" s="141" t="str">
        <f>VLOOKUP(I5316,Customers[],5,FALSE)</f>
        <v>WholeSales/Contract</v>
      </c>
      <c r="N5316" s="145" t="s">
        <v>10</v>
      </c>
      <c r="O5316" s="37" t="s">
        <v>220</v>
      </c>
      <c r="P5316" s="141" t="str">
        <f>VLOOKUP(O5316,Stock[],2,FALSE)</f>
        <v>မြန်မာရှောက်ပျား</v>
      </c>
      <c r="Q5316" s="147">
        <f>VLOOKUP(O5316,Stock[],3,FALSE)</f>
        <v>0.64</v>
      </c>
      <c r="R5316" s="147">
        <f>VLOOKUP(O5316,Stock[],4,FALSE)</f>
        <v>14</v>
      </c>
      <c r="S5316" s="146"/>
      <c r="T5316" s="147">
        <f>(DailySales!$S5316/DailySales!$R5316)+DailySales!$U5316</f>
        <v>70</v>
      </c>
      <c r="U5316" s="146">
        <v>70</v>
      </c>
      <c r="V5316" s="148">
        <f>+DailySales!$T5316*DailySales!$R5316</f>
        <v>980</v>
      </c>
      <c r="W5316" s="148">
        <f>+DailySales!$V5316*DailySales!$Q5316</f>
        <v>627.20000000000005</v>
      </c>
      <c r="X5316" s="148">
        <f>VLOOKUP(O5316,Stock[],6,FALSE)</f>
        <v>1370</v>
      </c>
      <c r="Y5316" s="148">
        <f>+DailySales!$V5316*DailySales!$X5316</f>
        <v>1342600</v>
      </c>
      <c r="Z5316" s="146"/>
      <c r="AA5316" s="146"/>
      <c r="AB5316" s="146"/>
      <c r="AC5316" s="146"/>
      <c r="AD5316" s="146"/>
      <c r="AE5316" s="149"/>
      <c r="AF5316" s="150"/>
      <c r="AG5316" s="151"/>
      <c r="AH5316" s="150"/>
      <c r="AI5316" s="151"/>
      <c r="AJ5316" s="150"/>
      <c r="AK5316" s="151"/>
      <c r="AL5316" s="34"/>
      <c r="AM5316" s="39"/>
      <c r="AN531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1342600</v>
      </c>
    </row>
    <row r="5317" spans="1:40" ht="19.5" customHeight="1" x14ac:dyDescent="0.25">
      <c r="A5317" s="141">
        <f t="shared" si="1106"/>
        <v>2026</v>
      </c>
      <c r="B5317" s="141">
        <f t="shared" si="1107"/>
        <v>3</v>
      </c>
      <c r="C5317" s="154">
        <v>46090</v>
      </c>
      <c r="D5317" s="142">
        <f t="shared" ca="1" si="1108"/>
        <v>46097</v>
      </c>
      <c r="E5317" s="142" t="str">
        <f t="shared" ca="1" si="1109"/>
        <v>0-Months</v>
      </c>
      <c r="F5317" s="142" t="str">
        <f>VLOOKUP(O5317,Stock[],5,FALSE)</f>
        <v>BE</v>
      </c>
      <c r="G5317" s="33" t="s">
        <v>4242</v>
      </c>
      <c r="H5317" s="144"/>
      <c r="I5317" s="34" t="s">
        <v>233</v>
      </c>
      <c r="J5317" s="141" t="str">
        <f>VLOOKUP(I5317,Customers[],2,FALSE)</f>
        <v>ဦးဝင်းနိုင်</v>
      </c>
      <c r="K5317" s="141" t="str">
        <f>VLOOKUP(I5317,Customers[],4,FALSE)</f>
        <v>Wandwin</v>
      </c>
      <c r="L5317" s="141" t="str">
        <f>VLOOKUP(Table85[[#This Row],[CustomerID]],Table!H:K,3,0)</f>
        <v>လျှော်ပင်</v>
      </c>
      <c r="M5317" s="141" t="str">
        <f>VLOOKUP(I5317,Customers[],5,FALSE)</f>
        <v>WholeSales/Contract</v>
      </c>
      <c r="N5317" s="145" t="s">
        <v>10</v>
      </c>
      <c r="O5317" s="37" t="s">
        <v>217</v>
      </c>
      <c r="P5317" s="141" t="str">
        <f>VLOOKUP(O5317,Stock[],2,FALSE)</f>
        <v>လိမ္မော်ဖြူ</v>
      </c>
      <c r="Q5317" s="147">
        <f>VLOOKUP(O5317,Stock[],3,FALSE)</f>
        <v>0.64</v>
      </c>
      <c r="R5317" s="147">
        <f>VLOOKUP(O5317,Stock[],4,FALSE)</f>
        <v>24</v>
      </c>
      <c r="S5317" s="146"/>
      <c r="T5317" s="147">
        <f>(DailySales!$S5317/DailySales!$R5317)+DailySales!$U5317</f>
        <v>30</v>
      </c>
      <c r="U5317" s="146">
        <v>30</v>
      </c>
      <c r="V5317" s="148">
        <f>+DailySales!$T5317*DailySales!$R5317</f>
        <v>720</v>
      </c>
      <c r="W5317" s="148">
        <f>+DailySales!$V5317*DailySales!$Q5317</f>
        <v>460.8</v>
      </c>
      <c r="X5317" s="148">
        <f>VLOOKUP(O5317,Stock[],6,FALSE)</f>
        <v>1330</v>
      </c>
      <c r="Y5317" s="148">
        <f>+DailySales!$V5317*DailySales!$X5317</f>
        <v>957600</v>
      </c>
      <c r="Z5317" s="146"/>
      <c r="AA5317" s="146"/>
      <c r="AB5317" s="146"/>
      <c r="AC5317" s="146"/>
      <c r="AD5317" s="146"/>
      <c r="AE5317" s="149"/>
      <c r="AF5317" s="150"/>
      <c r="AG5317" s="151"/>
      <c r="AH5317" s="150"/>
      <c r="AI5317" s="151"/>
      <c r="AJ5317" s="150"/>
      <c r="AK5317" s="151"/>
      <c r="AL5317" s="34"/>
      <c r="AM5317" s="39"/>
      <c r="AN531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5318" spans="1:40" ht="19.5" customHeight="1" x14ac:dyDescent="0.25">
      <c r="A5318" s="141">
        <f t="shared" si="1106"/>
        <v>2026</v>
      </c>
      <c r="B5318" s="141">
        <f t="shared" si="1107"/>
        <v>3</v>
      </c>
      <c r="C5318" s="154">
        <v>46090</v>
      </c>
      <c r="D5318" s="142">
        <f t="shared" ca="1" si="1108"/>
        <v>46097</v>
      </c>
      <c r="E5318" s="142" t="str">
        <f t="shared" ca="1" si="1109"/>
        <v>0-Months</v>
      </c>
      <c r="F5318" s="142" t="str">
        <f>VLOOKUP(O5318,Stock[],5,FALSE)</f>
        <v>BE</v>
      </c>
      <c r="G5318" s="33" t="s">
        <v>4242</v>
      </c>
      <c r="H5318" s="144"/>
      <c r="I5318" s="34" t="s">
        <v>233</v>
      </c>
      <c r="J5318" s="141" t="str">
        <f>VLOOKUP(I5318,Customers[],2,FALSE)</f>
        <v>ဦးဝင်းနိုင်</v>
      </c>
      <c r="K5318" s="141" t="str">
        <f>VLOOKUP(I5318,Customers[],4,FALSE)</f>
        <v>Wandwin</v>
      </c>
      <c r="L5318" s="141" t="str">
        <f>VLOOKUP(Table85[[#This Row],[CustomerID]],Table!H:K,3,0)</f>
        <v>လျှော်ပင်</v>
      </c>
      <c r="M5318" s="141" t="str">
        <f>VLOOKUP(I5318,Customers[],5,FALSE)</f>
        <v>WholeSales/Contract</v>
      </c>
      <c r="N5318" s="145" t="s">
        <v>10</v>
      </c>
      <c r="O5318" s="37" t="s">
        <v>216</v>
      </c>
      <c r="P5318" s="141" t="str">
        <f>VLOOKUP(O5318,Stock[],2,FALSE)</f>
        <v>ဒဂုံအရက်သန့်</v>
      </c>
      <c r="Q5318" s="147">
        <f>VLOOKUP(O5318,Stock[],3,FALSE)</f>
        <v>0.64</v>
      </c>
      <c r="R5318" s="147">
        <f>VLOOKUP(O5318,Stock[],4,FALSE)</f>
        <v>14</v>
      </c>
      <c r="S5318" s="146"/>
      <c r="T5318" s="147">
        <f>(DailySales!$S5318/DailySales!$R5318)+DailySales!$U5318</f>
        <v>40</v>
      </c>
      <c r="U5318" s="146">
        <v>40</v>
      </c>
      <c r="V5318" s="148">
        <f>+DailySales!$T5318*DailySales!$R5318</f>
        <v>560</v>
      </c>
      <c r="W5318" s="148">
        <f>+DailySales!$V5318*DailySales!$Q5318</f>
        <v>358.40000000000003</v>
      </c>
      <c r="X5318" s="148">
        <f>VLOOKUP(O5318,Stock[],6,FALSE)</f>
        <v>1330</v>
      </c>
      <c r="Y5318" s="148">
        <f>+DailySales!$V5318*DailySales!$X5318</f>
        <v>744800</v>
      </c>
      <c r="Z5318" s="146"/>
      <c r="AA5318" s="146"/>
      <c r="AB5318" s="146"/>
      <c r="AC5318" s="146"/>
      <c r="AD5318" s="146"/>
      <c r="AE5318" s="149"/>
      <c r="AF5318" s="150"/>
      <c r="AG5318" s="151"/>
      <c r="AH5318" s="150"/>
      <c r="AI5318" s="151"/>
      <c r="AJ5318" s="150"/>
      <c r="AK5318" s="151"/>
      <c r="AL5318" s="34"/>
      <c r="AM5318" s="39"/>
      <c r="AN531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744800</v>
      </c>
    </row>
    <row r="5319" spans="1:40" ht="19.5" customHeight="1" x14ac:dyDescent="0.25">
      <c r="A5319" s="141">
        <f t="shared" si="1106"/>
        <v>2026</v>
      </c>
      <c r="B5319" s="141">
        <f t="shared" si="1107"/>
        <v>3</v>
      </c>
      <c r="C5319" s="154">
        <v>46090</v>
      </c>
      <c r="D5319" s="142">
        <f t="shared" ca="1" si="1108"/>
        <v>46097</v>
      </c>
      <c r="E5319" s="142" t="str">
        <f t="shared" ca="1" si="1109"/>
        <v>0-Months</v>
      </c>
      <c r="F5319" s="142" t="str">
        <f>VLOOKUP(O5319,Stock[],5,FALSE)</f>
        <v>BE</v>
      </c>
      <c r="G5319" s="33" t="s">
        <v>4242</v>
      </c>
      <c r="H5319" s="144"/>
      <c r="I5319" s="34" t="s">
        <v>233</v>
      </c>
      <c r="J5319" s="141" t="str">
        <f>VLOOKUP(I5319,Customers[],2,FALSE)</f>
        <v>ဦးဝင်းနိုင်</v>
      </c>
      <c r="K5319" s="141" t="str">
        <f>VLOOKUP(I5319,Customers[],4,FALSE)</f>
        <v>Wandwin</v>
      </c>
      <c r="L5319" s="141" t="str">
        <f>VLOOKUP(Table85[[#This Row],[CustomerID]],Table!H:K,3,0)</f>
        <v>လျှော်ပင်</v>
      </c>
      <c r="M5319" s="141" t="str">
        <f>VLOOKUP(I5319,Customers[],5,FALSE)</f>
        <v>WholeSales/Contract</v>
      </c>
      <c r="N5319" s="145" t="s">
        <v>10</v>
      </c>
      <c r="O5319" s="37" t="s">
        <v>2120</v>
      </c>
      <c r="P5319" s="141" t="str">
        <f>VLOOKUP(O5319,Stock[],2,FALSE)</f>
        <v>ဇေ အရက်သန့်</v>
      </c>
      <c r="Q5319" s="147">
        <f>VLOOKUP(O5319,Stock[],3,FALSE)</f>
        <v>0.64</v>
      </c>
      <c r="R5319" s="147">
        <f>VLOOKUP(O5319,Stock[],4,FALSE)</f>
        <v>14</v>
      </c>
      <c r="S5319" s="146"/>
      <c r="T5319" s="147">
        <f>(DailySales!$S5319/DailySales!$R5319)+DailySales!$U5319</f>
        <v>40</v>
      </c>
      <c r="U5319" s="146">
        <v>40</v>
      </c>
      <c r="V5319" s="148">
        <f>+DailySales!$T5319*DailySales!$R5319</f>
        <v>560</v>
      </c>
      <c r="W5319" s="148">
        <f>+DailySales!$V5319*DailySales!$Q5319</f>
        <v>358.40000000000003</v>
      </c>
      <c r="X5319" s="148">
        <f>VLOOKUP(O5319,Stock[],6,FALSE)</f>
        <v>1380</v>
      </c>
      <c r="Y5319" s="148">
        <f>+DailySales!$V5319*DailySales!$X5319</f>
        <v>772800</v>
      </c>
      <c r="Z5319" s="146"/>
      <c r="AA5319" s="146"/>
      <c r="AB5319" s="146"/>
      <c r="AC5319" s="146"/>
      <c r="AD5319" s="146"/>
      <c r="AE5319" s="149"/>
      <c r="AF5319" s="150"/>
      <c r="AG5319" s="151"/>
      <c r="AH5319" s="150"/>
      <c r="AI5319" s="151"/>
      <c r="AJ5319" s="150"/>
      <c r="AK5319" s="151"/>
      <c r="AL5319" s="34"/>
      <c r="AM5319" s="39"/>
      <c r="AN531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772800</v>
      </c>
    </row>
    <row r="5320" spans="1:40" ht="19.5" customHeight="1" x14ac:dyDescent="0.25">
      <c r="A5320" s="141">
        <f t="shared" si="1106"/>
        <v>2026</v>
      </c>
      <c r="B5320" s="141">
        <f t="shared" si="1107"/>
        <v>3</v>
      </c>
      <c r="C5320" s="154">
        <v>46090</v>
      </c>
      <c r="D5320" s="142">
        <f t="shared" ca="1" si="1108"/>
        <v>46097</v>
      </c>
      <c r="E5320" s="142" t="str">
        <f t="shared" ca="1" si="1109"/>
        <v>0-Months</v>
      </c>
      <c r="F5320" s="142" t="str">
        <f>VLOOKUP(O5320,Stock[],5,FALSE)</f>
        <v>BE</v>
      </c>
      <c r="G5320" s="33" t="s">
        <v>4242</v>
      </c>
      <c r="H5320" s="144"/>
      <c r="I5320" s="34" t="s">
        <v>233</v>
      </c>
      <c r="J5320" s="141" t="str">
        <f>VLOOKUP(I5320,Customers[],2,FALSE)</f>
        <v>ဦးဝင်းနိုင်</v>
      </c>
      <c r="K5320" s="141" t="str">
        <f>VLOOKUP(I5320,Customers[],4,FALSE)</f>
        <v>Wandwin</v>
      </c>
      <c r="L5320" s="141" t="str">
        <f>VLOOKUP(Table85[[#This Row],[CustomerID]],Table!H:K,3,0)</f>
        <v>လျှော်ပင်</v>
      </c>
      <c r="M5320" s="141" t="str">
        <f>VLOOKUP(I5320,Customers[],5,FALSE)</f>
        <v>WholeSales/Contract</v>
      </c>
      <c r="N5320" s="145" t="s">
        <v>10</v>
      </c>
      <c r="O5320" s="37" t="s">
        <v>214</v>
      </c>
      <c r="P5320" s="141" t="str">
        <f>VLOOKUP(O5320,Stock[],2,FALSE)</f>
        <v>ကောင်းကြည်</v>
      </c>
      <c r="Q5320" s="147">
        <f>VLOOKUP(O5320,Stock[],3,FALSE)</f>
        <v>0.64</v>
      </c>
      <c r="R5320" s="147">
        <f>VLOOKUP(O5320,Stock[],4,FALSE)</f>
        <v>14</v>
      </c>
      <c r="S5320" s="146"/>
      <c r="T5320" s="147">
        <f>(DailySales!$S5320/DailySales!$R5320)+DailySales!$U5320</f>
        <v>30</v>
      </c>
      <c r="U5320" s="146">
        <v>30</v>
      </c>
      <c r="V5320" s="148">
        <f>+DailySales!$T5320*DailySales!$R5320</f>
        <v>420</v>
      </c>
      <c r="W5320" s="148">
        <f>+DailySales!$V5320*DailySales!$Q5320</f>
        <v>268.8</v>
      </c>
      <c r="X5320" s="148">
        <f>VLOOKUP(O5320,Stock[],6,FALSE)</f>
        <v>1330</v>
      </c>
      <c r="Y5320" s="148">
        <f>+DailySales!$V5320*DailySales!$X5320</f>
        <v>558600</v>
      </c>
      <c r="Z5320" s="146"/>
      <c r="AA5320" s="146"/>
      <c r="AB5320" s="146"/>
      <c r="AC5320" s="146"/>
      <c r="AD5320" s="146"/>
      <c r="AE5320" s="149"/>
      <c r="AF5320" s="150"/>
      <c r="AG5320" s="151"/>
      <c r="AH5320" s="150"/>
      <c r="AI5320" s="151"/>
      <c r="AJ5320" s="150"/>
      <c r="AK5320" s="151"/>
      <c r="AL5320" s="34"/>
      <c r="AM5320" s="39"/>
      <c r="AN532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558600</v>
      </c>
    </row>
    <row r="5321" spans="1:40" ht="19.5" customHeight="1" x14ac:dyDescent="0.25">
      <c r="A5321" s="141">
        <f t="shared" si="1106"/>
        <v>2026</v>
      </c>
      <c r="B5321" s="141">
        <f t="shared" si="1107"/>
        <v>3</v>
      </c>
      <c r="C5321" s="154">
        <v>46090</v>
      </c>
      <c r="D5321" s="142">
        <f t="shared" ca="1" si="1108"/>
        <v>46097</v>
      </c>
      <c r="E5321" s="142" t="str">
        <f t="shared" ca="1" si="1109"/>
        <v>0-Months</v>
      </c>
      <c r="F5321" s="142" t="str">
        <f>VLOOKUP(O5321,Stock[],5,FALSE)</f>
        <v>BE</v>
      </c>
      <c r="G5321" s="33" t="s">
        <v>4242</v>
      </c>
      <c r="H5321" s="144"/>
      <c r="I5321" s="34" t="s">
        <v>233</v>
      </c>
      <c r="J5321" s="141" t="str">
        <f>VLOOKUP(I5321,Customers[],2,FALSE)</f>
        <v>ဦးဝင်းနိုင်</v>
      </c>
      <c r="K5321" s="141" t="str">
        <f>VLOOKUP(I5321,Customers[],4,FALSE)</f>
        <v>Wandwin</v>
      </c>
      <c r="L5321" s="141" t="str">
        <f>VLOOKUP(Table85[[#This Row],[CustomerID]],Table!H:K,3,0)</f>
        <v>လျှော်ပင်</v>
      </c>
      <c r="M5321" s="141" t="str">
        <f>VLOOKUP(I5321,Customers[],5,FALSE)</f>
        <v>WholeSales/Contract</v>
      </c>
      <c r="N5321" s="145" t="s">
        <v>10</v>
      </c>
      <c r="O5321" s="37" t="s">
        <v>2465</v>
      </c>
      <c r="P5321" s="141" t="str">
        <f>VLOOKUP(O5321,Stock[],2,FALSE)</f>
        <v>မိုးနဲကွန်ကီး</v>
      </c>
      <c r="Q5321" s="147">
        <f>VLOOKUP(O5321,Stock[],3,FALSE)</f>
        <v>0.64</v>
      </c>
      <c r="R5321" s="147">
        <f>VLOOKUP(O5321,Stock[],4,FALSE)</f>
        <v>14</v>
      </c>
      <c r="S5321" s="146"/>
      <c r="T5321" s="147">
        <f>(DailySales!$S5321/DailySales!$R5321)+DailySales!$U5321</f>
        <v>10</v>
      </c>
      <c r="U5321" s="146">
        <v>10</v>
      </c>
      <c r="V5321" s="148">
        <f>+DailySales!$T5321*DailySales!$R5321</f>
        <v>140</v>
      </c>
      <c r="W5321" s="148">
        <f>+DailySales!$V5321*DailySales!$Q5321</f>
        <v>89.600000000000009</v>
      </c>
      <c r="X5321" s="148">
        <f>VLOOKUP(O5321,Stock[],6,FALSE)</f>
        <v>1700</v>
      </c>
      <c r="Y5321" s="148">
        <f>+DailySales!$V5321*DailySales!$X5321</f>
        <v>238000</v>
      </c>
      <c r="Z5321" s="146"/>
      <c r="AA5321" s="146"/>
      <c r="AB5321" s="146"/>
      <c r="AC5321" s="146"/>
      <c r="AD5321" s="146"/>
      <c r="AE5321" s="149"/>
      <c r="AF5321" s="150"/>
      <c r="AG5321" s="151"/>
      <c r="AH5321" s="150"/>
      <c r="AI5321" s="151"/>
      <c r="AJ5321" s="150"/>
      <c r="AK5321" s="151"/>
      <c r="AL5321" s="34"/>
      <c r="AM5321" s="39"/>
      <c r="AN532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238000</v>
      </c>
    </row>
    <row r="5322" spans="1:40" ht="19.5" customHeight="1" x14ac:dyDescent="0.25">
      <c r="A5322" s="141">
        <f t="shared" si="1106"/>
        <v>2026</v>
      </c>
      <c r="B5322" s="141">
        <f t="shared" si="1107"/>
        <v>3</v>
      </c>
      <c r="C5322" s="154">
        <v>46090</v>
      </c>
      <c r="D5322" s="142">
        <f t="shared" ca="1" si="1108"/>
        <v>46097</v>
      </c>
      <c r="E5322" s="142" t="str">
        <f t="shared" ca="1" si="1109"/>
        <v>0-Months</v>
      </c>
      <c r="F5322" s="142" t="str">
        <f>VLOOKUP(O5322,Stock[],5,FALSE)</f>
        <v>BE</v>
      </c>
      <c r="G5322" s="33" t="s">
        <v>4242</v>
      </c>
      <c r="H5322" s="144"/>
      <c r="I5322" s="34" t="s">
        <v>233</v>
      </c>
      <c r="J5322" s="141" t="str">
        <f>VLOOKUP(I5322,Customers[],2,FALSE)</f>
        <v>ဦးဝင်းနိုင်</v>
      </c>
      <c r="K5322" s="141" t="str">
        <f>VLOOKUP(I5322,Customers[],4,FALSE)</f>
        <v>Wandwin</v>
      </c>
      <c r="L5322" s="141" t="str">
        <f>VLOOKUP(Table85[[#This Row],[CustomerID]],Table!H:K,3,0)</f>
        <v>လျှော်ပင်</v>
      </c>
      <c r="M5322" s="141" t="str">
        <f>VLOOKUP(I5322,Customers[],5,FALSE)</f>
        <v>WholeSales/Contract</v>
      </c>
      <c r="N5322" s="145" t="s">
        <v>10</v>
      </c>
      <c r="O5322" s="37" t="s">
        <v>205</v>
      </c>
      <c r="P5322" s="141" t="str">
        <f>VLOOKUP(O5322,Stock[],2,FALSE)</f>
        <v>ကောင်းကြည် ကော် 25%  (1Ltr )</v>
      </c>
      <c r="Q5322" s="147">
        <f>VLOOKUP(O5322,Stock[],3,FALSE)</f>
        <v>1</v>
      </c>
      <c r="R5322" s="147">
        <f>VLOOKUP(O5322,Stock[],4,FALSE)</f>
        <v>12</v>
      </c>
      <c r="S5322" s="146"/>
      <c r="T5322" s="147">
        <f>(DailySales!$S5322/DailySales!$R5322)+DailySales!$U5322</f>
        <v>60</v>
      </c>
      <c r="U5322" s="146">
        <v>60</v>
      </c>
      <c r="V5322" s="148">
        <f>+DailySales!$T5322*DailySales!$R5322</f>
        <v>720</v>
      </c>
      <c r="W5322" s="148">
        <f>+DailySales!$V5322*DailySales!$Q5322</f>
        <v>720</v>
      </c>
      <c r="X5322" s="148">
        <f>VLOOKUP(O5322,Stock[],6,FALSE)</f>
        <v>1530</v>
      </c>
      <c r="Y5322" s="148">
        <f>+DailySales!$V5322*DailySales!$X5322</f>
        <v>1101600</v>
      </c>
      <c r="Z5322" s="146"/>
      <c r="AA5322" s="146"/>
      <c r="AB5322" s="146"/>
      <c r="AC5322" s="146"/>
      <c r="AD5322" s="146"/>
      <c r="AE5322" s="149"/>
      <c r="AF5322" s="150"/>
      <c r="AG5322" s="151"/>
      <c r="AH5322" s="150"/>
      <c r="AI5322" s="151"/>
      <c r="AJ5322" s="150"/>
      <c r="AK5322" s="151"/>
      <c r="AL5322" s="34"/>
      <c r="AM5322" s="39"/>
      <c r="AN532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1101600</v>
      </c>
    </row>
    <row r="5323" spans="1:40" ht="19.5" customHeight="1" x14ac:dyDescent="0.25">
      <c r="A5323" s="141">
        <f t="shared" ref="A5323:A5332" si="1110">YEAR(C5323)</f>
        <v>2026</v>
      </c>
      <c r="B5323" s="141">
        <f t="shared" ref="B5323:B5332" si="1111">MONTH(C5323)</f>
        <v>3</v>
      </c>
      <c r="C5323" s="154">
        <v>46090</v>
      </c>
      <c r="D5323" s="142">
        <f t="shared" ref="D5323:D5332" ca="1" si="1112">TODAY()</f>
        <v>46097</v>
      </c>
      <c r="E5323" s="142" t="str">
        <f t="shared" ref="E5323:E5332" ca="1" si="1113">DATEDIF(C5323,D5323,"M")&amp;"-Months"</f>
        <v>0-Months</v>
      </c>
      <c r="F5323" s="142" t="str">
        <f>VLOOKUP(O5323,Stock[],5,FALSE)</f>
        <v>BE</v>
      </c>
      <c r="G5323" s="33" t="s">
        <v>4242</v>
      </c>
      <c r="H5323" s="144"/>
      <c r="I5323" s="34" t="s">
        <v>233</v>
      </c>
      <c r="J5323" s="141" t="str">
        <f>VLOOKUP(I5323,Customers[],2,FALSE)</f>
        <v>ဦးဝင်းနိုင်</v>
      </c>
      <c r="K5323" s="141" t="str">
        <f>VLOOKUP(I5323,Customers[],4,FALSE)</f>
        <v>Wandwin</v>
      </c>
      <c r="L5323" s="141" t="str">
        <f>VLOOKUP(Table85[[#This Row],[CustomerID]],Table!H:K,3,0)</f>
        <v>လျှော်ပင်</v>
      </c>
      <c r="M5323" s="141" t="str">
        <f>VLOOKUP(I5323,Customers[],5,FALSE)</f>
        <v>WholeSales/Contract</v>
      </c>
      <c r="N5323" s="145" t="s">
        <v>10</v>
      </c>
      <c r="O5323" s="37" t="s">
        <v>210</v>
      </c>
      <c r="P5323" s="141" t="str">
        <f>VLOOKUP(O5323,Stock[],2,FALSE)</f>
        <v>ဇေယျဝတီ Red ပု</v>
      </c>
      <c r="Q5323" s="147">
        <f>VLOOKUP(O5323,Stock[],3,FALSE)</f>
        <v>0.64</v>
      </c>
      <c r="R5323" s="147">
        <f>VLOOKUP(O5323,Stock[],4,FALSE)</f>
        <v>14</v>
      </c>
      <c r="S5323" s="146"/>
      <c r="T5323" s="147">
        <f>(DailySales!$S5323/DailySales!$R5323)+DailySales!$U5323</f>
        <v>20</v>
      </c>
      <c r="U5323" s="146">
        <v>20</v>
      </c>
      <c r="V5323" s="148">
        <f>+DailySales!$T5323*DailySales!$R5323</f>
        <v>280</v>
      </c>
      <c r="W5323" s="148">
        <f>+DailySales!$V5323*DailySales!$Q5323</f>
        <v>179.20000000000002</v>
      </c>
      <c r="X5323" s="148">
        <f>VLOOKUP(O5323,Stock[],6,FALSE)</f>
        <v>1600</v>
      </c>
      <c r="Y5323" s="148">
        <f>+DailySales!$V5323*DailySales!$X5323</f>
        <v>448000</v>
      </c>
      <c r="Z5323" s="146"/>
      <c r="AA5323" s="146"/>
      <c r="AB5323" s="146"/>
      <c r="AC5323" s="146"/>
      <c r="AD5323" s="146"/>
      <c r="AE5323" s="149"/>
      <c r="AF5323" s="150"/>
      <c r="AG5323" s="151"/>
      <c r="AH5323" s="150"/>
      <c r="AI5323" s="151"/>
      <c r="AJ5323" s="150"/>
      <c r="AK5323" s="151"/>
      <c r="AL5323" s="34"/>
      <c r="AM5323" s="39"/>
      <c r="AN532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448000</v>
      </c>
    </row>
    <row r="5324" spans="1:40" ht="19.5" customHeight="1" x14ac:dyDescent="0.25">
      <c r="A5324" s="141">
        <f t="shared" si="1110"/>
        <v>2026</v>
      </c>
      <c r="B5324" s="141">
        <f t="shared" si="1111"/>
        <v>3</v>
      </c>
      <c r="C5324" s="154">
        <v>46090</v>
      </c>
      <c r="D5324" s="142">
        <f t="shared" ca="1" si="1112"/>
        <v>46097</v>
      </c>
      <c r="E5324" s="142" t="str">
        <f t="shared" ca="1" si="1113"/>
        <v>0-Months</v>
      </c>
      <c r="F5324" s="142" t="str">
        <f>VLOOKUP(O5324,Stock[],5,FALSE)</f>
        <v>BE</v>
      </c>
      <c r="G5324" s="33" t="s">
        <v>4242</v>
      </c>
      <c r="H5324" s="144"/>
      <c r="I5324" s="34" t="s">
        <v>233</v>
      </c>
      <c r="J5324" s="141" t="str">
        <f>VLOOKUP(I5324,Customers[],2,FALSE)</f>
        <v>ဦးဝင်းနိုင်</v>
      </c>
      <c r="K5324" s="141" t="str">
        <f>VLOOKUP(I5324,Customers[],4,FALSE)</f>
        <v>Wandwin</v>
      </c>
      <c r="L5324" s="141" t="str">
        <f>VLOOKUP(Table85[[#This Row],[CustomerID]],Table!H:K,3,0)</f>
        <v>လျှော်ပင်</v>
      </c>
      <c r="M5324" s="141" t="str">
        <f>VLOOKUP(I5324,Customers[],5,FALSE)</f>
        <v>WholeSales/Contract</v>
      </c>
      <c r="N5324" s="145" t="s">
        <v>10</v>
      </c>
      <c r="O5324" s="37" t="s">
        <v>211</v>
      </c>
      <c r="P5324" s="141" t="str">
        <f>VLOOKUP(O5324,Stock[],2,FALSE)</f>
        <v>ဇေယျဝတီ Red ပု</v>
      </c>
      <c r="Q5324" s="147">
        <f>VLOOKUP(O5324,Stock[],3,FALSE)</f>
        <v>0.68</v>
      </c>
      <c r="R5324" s="147">
        <f>VLOOKUP(O5324,Stock[],4,FALSE)</f>
        <v>12</v>
      </c>
      <c r="S5324" s="146"/>
      <c r="T5324" s="147">
        <f>(DailySales!$S5324/DailySales!$R5324)+DailySales!$U5324</f>
        <v>5</v>
      </c>
      <c r="U5324" s="146">
        <v>5</v>
      </c>
      <c r="V5324" s="148">
        <f>+DailySales!$T5324*DailySales!$R5324</f>
        <v>60</v>
      </c>
      <c r="W5324" s="148">
        <f>+DailySales!$V5324*DailySales!$Q5324</f>
        <v>40.800000000000004</v>
      </c>
      <c r="X5324" s="148">
        <f>VLOOKUP(O5324,Stock[],6,FALSE)</f>
        <v>1550</v>
      </c>
      <c r="Y5324" s="148">
        <f>+DailySales!$V5324*DailySales!$X5324</f>
        <v>93000</v>
      </c>
      <c r="Z5324" s="146"/>
      <c r="AA5324" s="146"/>
      <c r="AB5324" s="146"/>
      <c r="AC5324" s="146"/>
      <c r="AD5324" s="146"/>
      <c r="AE5324" s="149"/>
      <c r="AF5324" s="150"/>
      <c r="AG5324" s="151"/>
      <c r="AH5324" s="150"/>
      <c r="AI5324" s="151"/>
      <c r="AJ5324" s="150"/>
      <c r="AK5324" s="151"/>
      <c r="AL5324" s="34"/>
      <c r="AM5324" s="39"/>
      <c r="AN532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93000</v>
      </c>
    </row>
    <row r="5325" spans="1:40" ht="19.5" customHeight="1" x14ac:dyDescent="0.25">
      <c r="A5325" s="141">
        <f t="shared" si="1110"/>
        <v>2026</v>
      </c>
      <c r="B5325" s="141">
        <f t="shared" si="1111"/>
        <v>3</v>
      </c>
      <c r="C5325" s="154">
        <v>46090</v>
      </c>
      <c r="D5325" s="142">
        <f t="shared" ca="1" si="1112"/>
        <v>46097</v>
      </c>
      <c r="E5325" s="142" t="str">
        <f t="shared" ca="1" si="1113"/>
        <v>0-Months</v>
      </c>
      <c r="F5325" s="142" t="str">
        <f>VLOOKUP(O5325,Stock[],5,FALSE)</f>
        <v>BE</v>
      </c>
      <c r="G5325" s="33" t="s">
        <v>4243</v>
      </c>
      <c r="H5325" s="144"/>
      <c r="I5325" s="34" t="s">
        <v>233</v>
      </c>
      <c r="J5325" s="141" t="str">
        <f>VLOOKUP(I5325,Customers[],2,FALSE)</f>
        <v>ဦးဝင်းနိုင်</v>
      </c>
      <c r="K5325" s="141" t="str">
        <f>VLOOKUP(I5325,Customers[],4,FALSE)</f>
        <v>Wandwin</v>
      </c>
      <c r="L5325" s="141" t="str">
        <f>VLOOKUP(Table85[[#This Row],[CustomerID]],Table!H:K,3,0)</f>
        <v>လျှော်ပင်</v>
      </c>
      <c r="M5325" s="141" t="str">
        <f>VLOOKUP(I5325,Customers[],5,FALSE)</f>
        <v>WholeSales/Contract</v>
      </c>
      <c r="N5325" s="145" t="s">
        <v>10</v>
      </c>
      <c r="O5325" s="37" t="s">
        <v>212</v>
      </c>
      <c r="P5325" s="141" t="str">
        <f>VLOOKUP(O5325,Stock[],2,FALSE)</f>
        <v>2 in 1 မန်ကျည်း</v>
      </c>
      <c r="Q5325" s="147">
        <f>VLOOKUP(O5325,Stock[],3,FALSE)</f>
        <v>0.64</v>
      </c>
      <c r="R5325" s="147">
        <f>VLOOKUP(O5325,Stock[],4,FALSE)</f>
        <v>14</v>
      </c>
      <c r="S5325" s="146"/>
      <c r="T5325" s="147">
        <f>(DailySales!$S5325/DailySales!$R5325)+DailySales!$U5325</f>
        <v>10</v>
      </c>
      <c r="U5325" s="146">
        <v>10</v>
      </c>
      <c r="V5325" s="148">
        <f>+DailySales!$T5325*DailySales!$R5325</f>
        <v>140</v>
      </c>
      <c r="W5325" s="148">
        <f>+DailySales!$V5325*DailySales!$Q5325</f>
        <v>89.600000000000009</v>
      </c>
      <c r="X5325" s="148">
        <f>VLOOKUP(O5325,Stock[],6,FALSE)</f>
        <v>1350</v>
      </c>
      <c r="Y5325" s="148">
        <f>+DailySales!$V5325*DailySales!$X5325</f>
        <v>189000</v>
      </c>
      <c r="Z5325" s="146"/>
      <c r="AA5325" s="146"/>
      <c r="AB5325" s="146"/>
      <c r="AC5325" s="146"/>
      <c r="AD5325" s="146"/>
      <c r="AE5325" s="149"/>
      <c r="AF5325" s="150"/>
      <c r="AG5325" s="151"/>
      <c r="AH5325" s="150"/>
      <c r="AI5325" s="151"/>
      <c r="AJ5325" s="150"/>
      <c r="AK5325" s="151"/>
      <c r="AL5325" s="34"/>
      <c r="AM5325" s="39"/>
      <c r="AN532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189000</v>
      </c>
    </row>
    <row r="5326" spans="1:40" ht="19.5" customHeight="1" x14ac:dyDescent="0.25">
      <c r="A5326" s="141">
        <f t="shared" si="1110"/>
        <v>2026</v>
      </c>
      <c r="B5326" s="141">
        <f t="shared" si="1111"/>
        <v>3</v>
      </c>
      <c r="C5326" s="154">
        <v>46090</v>
      </c>
      <c r="D5326" s="142">
        <f t="shared" ca="1" si="1112"/>
        <v>46097</v>
      </c>
      <c r="E5326" s="142" t="str">
        <f t="shared" ca="1" si="1113"/>
        <v>0-Months</v>
      </c>
      <c r="F5326" s="142" t="str">
        <f>VLOOKUP(O5326,Stock[],5,FALSE)</f>
        <v>BE</v>
      </c>
      <c r="G5326" s="33" t="s">
        <v>4243</v>
      </c>
      <c r="H5326" s="144"/>
      <c r="I5326" s="34" t="s">
        <v>233</v>
      </c>
      <c r="J5326" s="141" t="str">
        <f>VLOOKUP(I5326,Customers[],2,FALSE)</f>
        <v>ဦးဝင်းနိုင်</v>
      </c>
      <c r="K5326" s="141" t="str">
        <f>VLOOKUP(I5326,Customers[],4,FALSE)</f>
        <v>Wandwin</v>
      </c>
      <c r="L5326" s="141" t="str">
        <f>VLOOKUP(Table85[[#This Row],[CustomerID]],Table!H:K,3,0)</f>
        <v>လျှော်ပင်</v>
      </c>
      <c r="M5326" s="141" t="str">
        <f>VLOOKUP(I5326,Customers[],5,FALSE)</f>
        <v>WholeSales/Contract</v>
      </c>
      <c r="N5326" s="145" t="s">
        <v>10</v>
      </c>
      <c r="O5326" s="37" t="s">
        <v>223</v>
      </c>
      <c r="P5326" s="141" t="str">
        <f>VLOOKUP(O5326,Stock[],2,FALSE)</f>
        <v>ချယ်ရီအရက်သန့်ကော် (.6Ltr)</v>
      </c>
      <c r="Q5326" s="147">
        <f>VLOOKUP(O5326,Stock[],3,FALSE)</f>
        <v>0.6</v>
      </c>
      <c r="R5326" s="147">
        <f>VLOOKUP(O5326,Stock[],4,FALSE)</f>
        <v>24</v>
      </c>
      <c r="S5326" s="146"/>
      <c r="T5326" s="147">
        <f>(DailySales!$S5326/DailySales!$R5326)+DailySales!$U5326</f>
        <v>150</v>
      </c>
      <c r="U5326" s="146">
        <v>150</v>
      </c>
      <c r="V5326" s="148">
        <f>+DailySales!$T5326*DailySales!$R5326</f>
        <v>3600</v>
      </c>
      <c r="W5326" s="148">
        <f>+DailySales!$V5326*DailySales!$Q5326</f>
        <v>2160</v>
      </c>
      <c r="X5326" s="148">
        <f>VLOOKUP(O5326,Stock[],6,FALSE)</f>
        <v>875</v>
      </c>
      <c r="Y5326" s="148">
        <f>+DailySales!$V5326*DailySales!$X5326</f>
        <v>3150000</v>
      </c>
      <c r="Z5326" s="146"/>
      <c r="AA5326" s="146"/>
      <c r="AB5326" s="146"/>
      <c r="AC5326" s="146"/>
      <c r="AD5326" s="146"/>
      <c r="AE5326" s="149"/>
      <c r="AF5326" s="150"/>
      <c r="AG5326" s="151"/>
      <c r="AH5326" s="150"/>
      <c r="AI5326" s="151"/>
      <c r="AJ5326" s="150"/>
      <c r="AK5326" s="151"/>
      <c r="AL5326" s="34"/>
      <c r="AM5326" s="39"/>
      <c r="AN532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3150000</v>
      </c>
    </row>
    <row r="5327" spans="1:40" ht="19.5" customHeight="1" x14ac:dyDescent="0.25">
      <c r="A5327" s="141">
        <f t="shared" si="1110"/>
        <v>2026</v>
      </c>
      <c r="B5327" s="141">
        <f t="shared" si="1111"/>
        <v>3</v>
      </c>
      <c r="C5327" s="154">
        <v>46090</v>
      </c>
      <c r="D5327" s="142">
        <f t="shared" ca="1" si="1112"/>
        <v>46097</v>
      </c>
      <c r="E5327" s="142" t="str">
        <f t="shared" ca="1" si="1113"/>
        <v>0-Months</v>
      </c>
      <c r="F5327" s="142" t="str">
        <f>VLOOKUP(O5327,Stock[],5,FALSE)</f>
        <v>BE</v>
      </c>
      <c r="G5327" s="33" t="s">
        <v>4244</v>
      </c>
      <c r="H5327" s="144"/>
      <c r="I5327" s="34" t="s">
        <v>231</v>
      </c>
      <c r="J5327" s="141" t="str">
        <f>VLOOKUP(I5327,Customers[],2,FALSE)</f>
        <v>ဦးဝင်းအောင်ကြွယ်</v>
      </c>
      <c r="K5327" s="141" t="str">
        <f>VLOOKUP(I5327,Customers[],4,FALSE)</f>
        <v>Pyawbwe</v>
      </c>
      <c r="L5327" s="141" t="str">
        <f>VLOOKUP(Table85[[#This Row],[CustomerID]],Table!H:K,3,0)</f>
        <v>ပျော်ဘွယ်</v>
      </c>
      <c r="M5327" s="141" t="str">
        <f>VLOOKUP(I5327,Customers[],5,FALSE)</f>
        <v>WholeSales</v>
      </c>
      <c r="N5327" s="145" t="s">
        <v>10</v>
      </c>
      <c r="O5327" s="37" t="s">
        <v>220</v>
      </c>
      <c r="P5327" s="141" t="str">
        <f>VLOOKUP(O5327,Stock[],2,FALSE)</f>
        <v>မြန်မာရှောက်ပျား</v>
      </c>
      <c r="Q5327" s="147">
        <f>VLOOKUP(O5327,Stock[],3,FALSE)</f>
        <v>0.64</v>
      </c>
      <c r="R5327" s="147">
        <f>VLOOKUP(O5327,Stock[],4,FALSE)</f>
        <v>14</v>
      </c>
      <c r="S5327" s="146"/>
      <c r="T5327" s="147">
        <f>(DailySales!$S5327/DailySales!$R5327)+DailySales!$U5327</f>
        <v>100</v>
      </c>
      <c r="U5327" s="146">
        <v>100</v>
      </c>
      <c r="V5327" s="148">
        <f>+DailySales!$T5327*DailySales!$R5327</f>
        <v>1400</v>
      </c>
      <c r="W5327" s="148">
        <f>+DailySales!$V5327*DailySales!$Q5327</f>
        <v>896</v>
      </c>
      <c r="X5327" s="148">
        <f>VLOOKUP(O5327,Stock[],6,FALSE)</f>
        <v>1370</v>
      </c>
      <c r="Y5327" s="148">
        <f>+DailySales!$V5327*DailySales!$X5327</f>
        <v>1918000</v>
      </c>
      <c r="Z5327" s="146"/>
      <c r="AA5327" s="146"/>
      <c r="AB5327" s="146"/>
      <c r="AC5327" s="146"/>
      <c r="AD5327" s="146"/>
      <c r="AE5327" s="149"/>
      <c r="AF5327" s="150"/>
      <c r="AG5327" s="151"/>
      <c r="AH5327" s="150"/>
      <c r="AI5327" s="151"/>
      <c r="AJ5327" s="150">
        <v>46090</v>
      </c>
      <c r="AK5327" s="151">
        <v>954100</v>
      </c>
      <c r="AL5327" s="34"/>
      <c r="AM5327" s="39"/>
      <c r="AN532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963900</v>
      </c>
    </row>
    <row r="5328" spans="1:40" ht="19.5" customHeight="1" x14ac:dyDescent="0.25">
      <c r="A5328" s="141">
        <f t="shared" si="1110"/>
        <v>2026</v>
      </c>
      <c r="B5328" s="141">
        <f t="shared" si="1111"/>
        <v>3</v>
      </c>
      <c r="C5328" s="154">
        <v>46090</v>
      </c>
      <c r="D5328" s="142">
        <f t="shared" ca="1" si="1112"/>
        <v>46097</v>
      </c>
      <c r="E5328" s="142" t="str">
        <f t="shared" ca="1" si="1113"/>
        <v>0-Months</v>
      </c>
      <c r="F5328" s="142" t="str">
        <f>VLOOKUP(O5328,Stock[],5,FALSE)</f>
        <v>BE</v>
      </c>
      <c r="G5328" s="33" t="s">
        <v>4245</v>
      </c>
      <c r="H5328" s="144"/>
      <c r="I5328" s="34" t="s">
        <v>231</v>
      </c>
      <c r="J5328" s="141" t="str">
        <f>VLOOKUP(I5328,Customers[],2,FALSE)</f>
        <v>ဦးဝင်းအောင်ကြွယ်</v>
      </c>
      <c r="K5328" s="141" t="str">
        <f>VLOOKUP(I5328,Customers[],4,FALSE)</f>
        <v>Pyawbwe</v>
      </c>
      <c r="L5328" s="141" t="str">
        <f>VLOOKUP(Table85[[#This Row],[CustomerID]],Table!H:K,3,0)</f>
        <v>ပျော်ဘွယ်</v>
      </c>
      <c r="M5328" s="141" t="str">
        <f>VLOOKUP(I5328,Customers[],5,FALSE)</f>
        <v>WholeSales</v>
      </c>
      <c r="N5328" s="145" t="s">
        <v>10</v>
      </c>
      <c r="O5328" s="37" t="s">
        <v>220</v>
      </c>
      <c r="P5328" s="141" t="str">
        <f>VLOOKUP(O5328,Stock[],2,FALSE)</f>
        <v>မြန်မာရှောက်ပျား</v>
      </c>
      <c r="Q5328" s="147">
        <f>VLOOKUP(O5328,Stock[],3,FALSE)</f>
        <v>0.64</v>
      </c>
      <c r="R5328" s="147">
        <f>VLOOKUP(O5328,Stock[],4,FALSE)</f>
        <v>14</v>
      </c>
      <c r="S5328" s="146"/>
      <c r="T5328" s="147">
        <f>(DailySales!$S5328/DailySales!$R5328)+DailySales!$U5328</f>
        <v>50</v>
      </c>
      <c r="U5328" s="146">
        <v>50</v>
      </c>
      <c r="V5328" s="148">
        <f>+DailySales!$T5328*DailySales!$R5328</f>
        <v>700</v>
      </c>
      <c r="W5328" s="148">
        <f>+DailySales!$V5328*DailySales!$Q5328</f>
        <v>448</v>
      </c>
      <c r="X5328" s="148">
        <f>VLOOKUP(O5328,Stock[],6,FALSE)</f>
        <v>1370</v>
      </c>
      <c r="Y5328" s="148">
        <f>+DailySales!$V5328*DailySales!$X5328</f>
        <v>959000</v>
      </c>
      <c r="Z5328" s="146"/>
      <c r="AA5328" s="146"/>
      <c r="AB5328" s="146"/>
      <c r="AC5328" s="146"/>
      <c r="AD5328" s="146"/>
      <c r="AE5328" s="149"/>
      <c r="AF5328" s="150"/>
      <c r="AG5328" s="151"/>
      <c r="AH5328" s="150"/>
      <c r="AI5328" s="151"/>
      <c r="AJ5328" s="150"/>
      <c r="AK5328" s="151"/>
      <c r="AL5328" s="34"/>
      <c r="AM5328" s="39"/>
      <c r="AN532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959000</v>
      </c>
    </row>
    <row r="5329" spans="1:40" ht="19.5" customHeight="1" x14ac:dyDescent="0.25">
      <c r="A5329" s="141">
        <f t="shared" si="1110"/>
        <v>2026</v>
      </c>
      <c r="B5329" s="141">
        <f t="shared" si="1111"/>
        <v>3</v>
      </c>
      <c r="C5329" s="154">
        <v>46090</v>
      </c>
      <c r="D5329" s="142">
        <f t="shared" ca="1" si="1112"/>
        <v>46097</v>
      </c>
      <c r="E5329" s="142" t="str">
        <f t="shared" ca="1" si="1113"/>
        <v>0-Months</v>
      </c>
      <c r="F5329" s="142" t="str">
        <f>VLOOKUP(O5329,Stock[],5,FALSE)</f>
        <v>BE</v>
      </c>
      <c r="G5329" s="33" t="s">
        <v>4246</v>
      </c>
      <c r="H5329" s="144"/>
      <c r="I5329" s="34" t="s">
        <v>303</v>
      </c>
      <c r="J5329" s="141" t="str">
        <f>VLOOKUP(I5329,Customers[],2,FALSE)</f>
        <v>အောင်ကြီး</v>
      </c>
      <c r="K5329" s="141" t="str">
        <f>VLOOKUP(I5329,Customers[],4,FALSE)</f>
        <v>Meiktila</v>
      </c>
      <c r="L5329" s="141" t="str">
        <f>VLOOKUP(Table85[[#This Row],[CustomerID]],Table!H:K,3,0)</f>
        <v>မိတ္ထီလာ</v>
      </c>
      <c r="M5329" s="141" t="str">
        <f>VLOOKUP(I5329,Customers[],5,FALSE)</f>
        <v>Van-2</v>
      </c>
      <c r="N5329" s="145" t="s">
        <v>10</v>
      </c>
      <c r="O5329" s="37" t="s">
        <v>217</v>
      </c>
      <c r="P5329" s="141" t="str">
        <f>VLOOKUP(O5329,Stock[],2,FALSE)</f>
        <v>လိမ္မော်ဖြူ</v>
      </c>
      <c r="Q5329" s="147">
        <f>VLOOKUP(O5329,Stock[],3,FALSE)</f>
        <v>0.64</v>
      </c>
      <c r="R5329" s="147">
        <f>VLOOKUP(O5329,Stock[],4,FALSE)</f>
        <v>24</v>
      </c>
      <c r="S5329" s="146">
        <v>5</v>
      </c>
      <c r="T5329" s="147">
        <f>(DailySales!$S5329/DailySales!$R5329)+DailySales!$U5329</f>
        <v>0.20833333333333334</v>
      </c>
      <c r="U5329" s="146"/>
      <c r="V5329" s="148">
        <f>+DailySales!$T5329*DailySales!$R5329</f>
        <v>5</v>
      </c>
      <c r="W5329" s="148">
        <f>+DailySales!$V5329*DailySales!$Q5329</f>
        <v>3.2</v>
      </c>
      <c r="X5329" s="148">
        <f>VLOOKUP(O5329,Stock[],6,FALSE)</f>
        <v>1330</v>
      </c>
      <c r="Y5329" s="148">
        <f>+DailySales!$V5329*DailySales!$X5329</f>
        <v>6650</v>
      </c>
      <c r="Z5329" s="146"/>
      <c r="AA5329" s="146"/>
      <c r="AB5329" s="146"/>
      <c r="AC5329" s="146"/>
      <c r="AD5329" s="146"/>
      <c r="AE5329" s="149"/>
      <c r="AF5329" s="150"/>
      <c r="AG5329" s="151"/>
      <c r="AH5329" s="150"/>
      <c r="AI5329" s="151"/>
      <c r="AJ5329" s="150"/>
      <c r="AK5329" s="151"/>
      <c r="AL5329" s="34"/>
      <c r="AM5329" s="39"/>
      <c r="AN532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6650</v>
      </c>
    </row>
    <row r="5330" spans="1:40" ht="19.5" customHeight="1" x14ac:dyDescent="0.25">
      <c r="A5330" s="141">
        <f t="shared" si="1110"/>
        <v>2026</v>
      </c>
      <c r="B5330" s="141">
        <f t="shared" si="1111"/>
        <v>3</v>
      </c>
      <c r="C5330" s="154">
        <v>46090</v>
      </c>
      <c r="D5330" s="142">
        <f t="shared" ca="1" si="1112"/>
        <v>46097</v>
      </c>
      <c r="E5330" s="142" t="str">
        <f t="shared" ca="1" si="1113"/>
        <v>0-Months</v>
      </c>
      <c r="F5330" s="142" t="str">
        <f>VLOOKUP(O5330,Stock[],5,FALSE)</f>
        <v>BE</v>
      </c>
      <c r="G5330" s="33" t="s">
        <v>4247</v>
      </c>
      <c r="H5330" s="144"/>
      <c r="I5330" s="34" t="s">
        <v>306</v>
      </c>
      <c r="J5330" s="141" t="str">
        <f>VLOOKUP(I5330,Customers[],2,FALSE)</f>
        <v>ရွှေကမ္ဘာ</v>
      </c>
      <c r="K5330" s="141" t="str">
        <f>VLOOKUP(I5330,Customers[],4,FALSE)</f>
        <v>Meiktila</v>
      </c>
      <c r="L5330" s="141" t="str">
        <f>VLOOKUP(Table85[[#This Row],[CustomerID]],Table!H:K,3,0)</f>
        <v>မိတ္ထီလာ</v>
      </c>
      <c r="M5330" s="141" t="str">
        <f>VLOOKUP(I5330,Customers[],5,FALSE)</f>
        <v>Semi WS</v>
      </c>
      <c r="N5330" s="145" t="s">
        <v>10</v>
      </c>
      <c r="O5330" s="37" t="s">
        <v>2120</v>
      </c>
      <c r="P5330" s="141" t="str">
        <f>VLOOKUP(O5330,Stock[],2,FALSE)</f>
        <v>ဇေ အရက်သန့်</v>
      </c>
      <c r="Q5330" s="147">
        <f>VLOOKUP(O5330,Stock[],3,FALSE)</f>
        <v>0.64</v>
      </c>
      <c r="R5330" s="147">
        <f>VLOOKUP(O5330,Stock[],4,FALSE)</f>
        <v>14</v>
      </c>
      <c r="S5330" s="146"/>
      <c r="T5330" s="147">
        <f>(DailySales!$S5330/DailySales!$R5330)+DailySales!$U5330</f>
        <v>25</v>
      </c>
      <c r="U5330" s="146">
        <v>25</v>
      </c>
      <c r="V5330" s="148">
        <f>+DailySales!$T5330*DailySales!$R5330</f>
        <v>350</v>
      </c>
      <c r="W5330" s="148">
        <f>+DailySales!$V5330*DailySales!$Q5330</f>
        <v>224</v>
      </c>
      <c r="X5330" s="148">
        <f>VLOOKUP(O5330,Stock[],6,FALSE)</f>
        <v>1380</v>
      </c>
      <c r="Y5330" s="148">
        <f>+DailySales!$V5330*DailySales!$X5330</f>
        <v>483000</v>
      </c>
      <c r="Z5330" s="146"/>
      <c r="AA5330" s="146"/>
      <c r="AB5330" s="146"/>
      <c r="AC5330" s="146"/>
      <c r="AD5330" s="146"/>
      <c r="AE5330" s="149"/>
      <c r="AF5330" s="150"/>
      <c r="AG5330" s="151"/>
      <c r="AH5330" s="150"/>
      <c r="AI5330" s="151"/>
      <c r="AJ5330" s="150">
        <v>46090</v>
      </c>
      <c r="AK5330" s="151">
        <v>483000</v>
      </c>
      <c r="AL5330" s="34"/>
      <c r="AM5330" s="39"/>
      <c r="AN533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31" spans="1:40" ht="19.5" customHeight="1" x14ac:dyDescent="0.25">
      <c r="A5331" s="141">
        <f t="shared" si="1110"/>
        <v>2026</v>
      </c>
      <c r="B5331" s="141">
        <f t="shared" si="1111"/>
        <v>3</v>
      </c>
      <c r="C5331" s="154">
        <v>46090</v>
      </c>
      <c r="D5331" s="142">
        <f t="shared" ca="1" si="1112"/>
        <v>46097</v>
      </c>
      <c r="E5331" s="142" t="str">
        <f t="shared" ca="1" si="1113"/>
        <v>0-Months</v>
      </c>
      <c r="F5331" s="142" t="str">
        <f>VLOOKUP(O5331,Stock[],5,FALSE)</f>
        <v>BE</v>
      </c>
      <c r="G5331" s="33" t="s">
        <v>4247</v>
      </c>
      <c r="H5331" s="144"/>
      <c r="I5331" s="34" t="s">
        <v>306</v>
      </c>
      <c r="J5331" s="141" t="str">
        <f>VLOOKUP(I5331,Customers[],2,FALSE)</f>
        <v>ရွှေကမ္ဘာ</v>
      </c>
      <c r="K5331" s="141" t="str">
        <f>VLOOKUP(I5331,Customers[],4,FALSE)</f>
        <v>Meiktila</v>
      </c>
      <c r="L5331" s="141" t="str">
        <f>VLOOKUP(Table85[[#This Row],[CustomerID]],Table!H:K,3,0)</f>
        <v>မိတ္ထီလာ</v>
      </c>
      <c r="M5331" s="141" t="str">
        <f>VLOOKUP(I5331,Customers[],5,FALSE)</f>
        <v>Semi WS</v>
      </c>
      <c r="N5331" s="145" t="s">
        <v>10</v>
      </c>
      <c r="O5331" s="37" t="s">
        <v>217</v>
      </c>
      <c r="P5331" s="141" t="str">
        <f>VLOOKUP(O5331,Stock[],2,FALSE)</f>
        <v>လိမ္မော်ဖြူ</v>
      </c>
      <c r="Q5331" s="147">
        <f>VLOOKUP(O5331,Stock[],3,FALSE)</f>
        <v>0.64</v>
      </c>
      <c r="R5331" s="147">
        <f>VLOOKUP(O5331,Stock[],4,FALSE)</f>
        <v>24</v>
      </c>
      <c r="S5331" s="146"/>
      <c r="T5331" s="147">
        <f>(DailySales!$S5331/DailySales!$R5331)+DailySales!$U5331</f>
        <v>15</v>
      </c>
      <c r="U5331" s="146">
        <v>15</v>
      </c>
      <c r="V5331" s="148">
        <f>+DailySales!$T5331*DailySales!$R5331</f>
        <v>360</v>
      </c>
      <c r="W5331" s="148">
        <f>+DailySales!$V5331*DailySales!$Q5331</f>
        <v>230.4</v>
      </c>
      <c r="X5331" s="148">
        <f>VLOOKUP(O5331,Stock[],6,FALSE)</f>
        <v>1330</v>
      </c>
      <c r="Y5331" s="148">
        <f>+DailySales!$V5331*DailySales!$X5331</f>
        <v>478800</v>
      </c>
      <c r="Z5331" s="146"/>
      <c r="AA5331" s="146"/>
      <c r="AB5331" s="146"/>
      <c r="AC5331" s="146"/>
      <c r="AD5331" s="146"/>
      <c r="AE5331" s="149"/>
      <c r="AF5331" s="150"/>
      <c r="AG5331" s="151"/>
      <c r="AH5331" s="150"/>
      <c r="AI5331" s="151"/>
      <c r="AJ5331" s="150">
        <v>46090</v>
      </c>
      <c r="AK5331" s="151">
        <v>478800</v>
      </c>
      <c r="AL5331" s="34"/>
      <c r="AM5331" s="39"/>
      <c r="AN533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32" spans="1:40" ht="19.5" customHeight="1" x14ac:dyDescent="0.25">
      <c r="A5332" s="141">
        <f t="shared" si="1110"/>
        <v>2026</v>
      </c>
      <c r="B5332" s="141">
        <f t="shared" si="1111"/>
        <v>3</v>
      </c>
      <c r="C5332" s="154">
        <v>46090</v>
      </c>
      <c r="D5332" s="142">
        <f t="shared" ca="1" si="1112"/>
        <v>46097</v>
      </c>
      <c r="E5332" s="142" t="str">
        <f t="shared" ca="1" si="1113"/>
        <v>0-Months</v>
      </c>
      <c r="F5332" s="142" t="str">
        <f>VLOOKUP(O5332,Stock[],5,FALSE)</f>
        <v>BE</v>
      </c>
      <c r="G5332" s="33" t="s">
        <v>4247</v>
      </c>
      <c r="H5332" s="144"/>
      <c r="I5332" s="34" t="s">
        <v>306</v>
      </c>
      <c r="J5332" s="141" t="str">
        <f>VLOOKUP(I5332,Customers[],2,FALSE)</f>
        <v>ရွှေကမ္ဘာ</v>
      </c>
      <c r="K5332" s="141" t="str">
        <f>VLOOKUP(I5332,Customers[],4,FALSE)</f>
        <v>Meiktila</v>
      </c>
      <c r="L5332" s="141" t="str">
        <f>VLOOKUP(Table85[[#This Row],[CustomerID]],Table!H:K,3,0)</f>
        <v>မိတ္ထီလာ</v>
      </c>
      <c r="M5332" s="141" t="str">
        <f>VLOOKUP(I5332,Customers[],5,FALSE)</f>
        <v>Semi WS</v>
      </c>
      <c r="N5332" s="145" t="s">
        <v>10</v>
      </c>
      <c r="O5332" s="37" t="s">
        <v>218</v>
      </c>
      <c r="P5332" s="141" t="str">
        <f>VLOOKUP(O5332,Stock[],2,FALSE)</f>
        <v>Black Cat</v>
      </c>
      <c r="Q5332" s="147">
        <f>VLOOKUP(O5332,Stock[],3,FALSE)</f>
        <v>0.64</v>
      </c>
      <c r="R5332" s="147">
        <f>VLOOKUP(O5332,Stock[],4,FALSE)</f>
        <v>24</v>
      </c>
      <c r="S5332" s="146"/>
      <c r="T5332" s="147">
        <f>(DailySales!$S5332/DailySales!$R5332)+DailySales!$U5332</f>
        <v>20</v>
      </c>
      <c r="U5332" s="146">
        <v>20</v>
      </c>
      <c r="V5332" s="148">
        <f>+DailySales!$T5332*DailySales!$R5332</f>
        <v>480</v>
      </c>
      <c r="W5332" s="148">
        <f>+DailySales!$V5332*DailySales!$Q5332</f>
        <v>307.2</v>
      </c>
      <c r="X5332" s="148">
        <f>VLOOKUP(O5332,Stock[],6,FALSE)</f>
        <v>1330</v>
      </c>
      <c r="Y5332" s="148">
        <f>+DailySales!$V5332*DailySales!$X5332</f>
        <v>638400</v>
      </c>
      <c r="Z5332" s="146"/>
      <c r="AA5332" s="146"/>
      <c r="AB5332" s="146"/>
      <c r="AC5332" s="146"/>
      <c r="AD5332" s="146"/>
      <c r="AE5332" s="149"/>
      <c r="AF5332" s="150"/>
      <c r="AG5332" s="151"/>
      <c r="AH5332" s="150"/>
      <c r="AI5332" s="151"/>
      <c r="AJ5332" s="150">
        <v>46090</v>
      </c>
      <c r="AK5332" s="151">
        <v>638400</v>
      </c>
      <c r="AL5332" s="34"/>
      <c r="AM5332" s="39"/>
      <c r="AN533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33" spans="1:40" ht="19.5" customHeight="1" x14ac:dyDescent="0.25">
      <c r="A5333" s="141">
        <f t="shared" ref="A5333:A5343" si="1114">YEAR(C5333)</f>
        <v>2026</v>
      </c>
      <c r="B5333" s="141">
        <f t="shared" ref="B5333:B5343" si="1115">MONTH(C5333)</f>
        <v>3</v>
      </c>
      <c r="C5333" s="154">
        <v>46090</v>
      </c>
      <c r="D5333" s="142">
        <f t="shared" ref="D5333:D5343" ca="1" si="1116">TODAY()</f>
        <v>46097</v>
      </c>
      <c r="E5333" s="142" t="str">
        <f t="shared" ref="E5333:E5343" ca="1" si="1117">DATEDIF(C5333,D5333,"M")&amp;"-Months"</f>
        <v>0-Months</v>
      </c>
      <c r="F5333" s="142" t="str">
        <f>VLOOKUP(O5333,Stock[],5,FALSE)</f>
        <v>BE</v>
      </c>
      <c r="G5333" s="33" t="s">
        <v>4248</v>
      </c>
      <c r="H5333" s="144"/>
      <c r="I5333" s="34" t="s">
        <v>233</v>
      </c>
      <c r="J5333" s="141" t="str">
        <f>VLOOKUP(I5333,Customers[],2,FALSE)</f>
        <v>ဦးဝင်းနိုင်</v>
      </c>
      <c r="K5333" s="141" t="str">
        <f>VLOOKUP(I5333,Customers[],4,FALSE)</f>
        <v>Wandwin</v>
      </c>
      <c r="L5333" s="141" t="str">
        <f>VLOOKUP(Table85[[#This Row],[CustomerID]],Table!H:K,3,0)</f>
        <v>လျှော်ပင်</v>
      </c>
      <c r="M5333" s="141" t="str">
        <f>VLOOKUP(I5333,Customers[],5,FALSE)</f>
        <v>WholeSales/Contract</v>
      </c>
      <c r="N5333" s="145" t="s">
        <v>10</v>
      </c>
      <c r="O5333" s="37" t="s">
        <v>220</v>
      </c>
      <c r="P5333" s="141" t="str">
        <f>VLOOKUP(O5333,Stock[],2,FALSE)</f>
        <v>မြန်မာရှောက်ပျား</v>
      </c>
      <c r="Q5333" s="147">
        <f>VLOOKUP(O5333,Stock[],3,FALSE)</f>
        <v>0.64</v>
      </c>
      <c r="R5333" s="147">
        <f>VLOOKUP(O5333,Stock[],4,FALSE)</f>
        <v>14</v>
      </c>
      <c r="S5333" s="146"/>
      <c r="T5333" s="147">
        <f>(DailySales!$S5333/DailySales!$R5333)+DailySales!$U5333</f>
        <v>100</v>
      </c>
      <c r="U5333" s="146">
        <v>100</v>
      </c>
      <c r="V5333" s="148">
        <f>+DailySales!$T5333*DailySales!$R5333</f>
        <v>1400</v>
      </c>
      <c r="W5333" s="148">
        <f>+DailySales!$V5333*DailySales!$Q5333</f>
        <v>896</v>
      </c>
      <c r="X5333" s="148">
        <f>VLOOKUP(O5333,Stock[],6,FALSE)</f>
        <v>1370</v>
      </c>
      <c r="Y5333" s="148">
        <f>+DailySales!$V5333*DailySales!$X5333</f>
        <v>1918000</v>
      </c>
      <c r="Z5333" s="146"/>
      <c r="AA5333" s="146"/>
      <c r="AB5333" s="146"/>
      <c r="AC5333" s="146"/>
      <c r="AD5333" s="146"/>
      <c r="AE5333" s="149"/>
      <c r="AF5333" s="150"/>
      <c r="AG5333" s="151"/>
      <c r="AH5333" s="150"/>
      <c r="AI5333" s="151"/>
      <c r="AJ5333" s="150"/>
      <c r="AK5333" s="151"/>
      <c r="AL5333" s="34"/>
      <c r="AM5333" s="39"/>
      <c r="AN533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1918000</v>
      </c>
    </row>
    <row r="5334" spans="1:40" ht="19.5" customHeight="1" x14ac:dyDescent="0.25">
      <c r="A5334" s="141">
        <f t="shared" si="1114"/>
        <v>2026</v>
      </c>
      <c r="B5334" s="141">
        <f t="shared" si="1115"/>
        <v>3</v>
      </c>
      <c r="C5334" s="154">
        <v>46090</v>
      </c>
      <c r="D5334" s="142">
        <f t="shared" ca="1" si="1116"/>
        <v>46097</v>
      </c>
      <c r="E5334" s="142" t="str">
        <f t="shared" ca="1" si="1117"/>
        <v>0-Months</v>
      </c>
      <c r="F5334" s="142" t="str">
        <f>VLOOKUP(O5334,Stock[],5,FALSE)</f>
        <v>BE</v>
      </c>
      <c r="G5334" s="33" t="s">
        <v>4248</v>
      </c>
      <c r="H5334" s="144"/>
      <c r="I5334" s="34" t="s">
        <v>233</v>
      </c>
      <c r="J5334" s="141" t="str">
        <f>VLOOKUP(I5334,Customers[],2,FALSE)</f>
        <v>ဦးဝင်းနိုင်</v>
      </c>
      <c r="K5334" s="141" t="str">
        <f>VLOOKUP(I5334,Customers[],4,FALSE)</f>
        <v>Wandwin</v>
      </c>
      <c r="L5334" s="141" t="str">
        <f>VLOOKUP(Table85[[#This Row],[CustomerID]],Table!H:K,3,0)</f>
        <v>လျှော်ပင်</v>
      </c>
      <c r="M5334" s="141" t="str">
        <f>VLOOKUP(I5334,Customers[],5,FALSE)</f>
        <v>WholeSales/Contract</v>
      </c>
      <c r="N5334" s="145" t="s">
        <v>10</v>
      </c>
      <c r="O5334" s="37" t="s">
        <v>217</v>
      </c>
      <c r="P5334" s="141" t="str">
        <f>VLOOKUP(O5334,Stock[],2,FALSE)</f>
        <v>လိမ္မော်ဖြူ</v>
      </c>
      <c r="Q5334" s="147">
        <f>VLOOKUP(O5334,Stock[],3,FALSE)</f>
        <v>0.64</v>
      </c>
      <c r="R5334" s="147">
        <f>VLOOKUP(O5334,Stock[],4,FALSE)</f>
        <v>24</v>
      </c>
      <c r="S5334" s="146"/>
      <c r="T5334" s="147">
        <f>(DailySales!$S5334/DailySales!$R5334)+DailySales!$U5334</f>
        <v>10</v>
      </c>
      <c r="U5334" s="146">
        <v>10</v>
      </c>
      <c r="V5334" s="148">
        <f>+DailySales!$T5334*DailySales!$R5334</f>
        <v>240</v>
      </c>
      <c r="W5334" s="148">
        <f>+DailySales!$V5334*DailySales!$Q5334</f>
        <v>153.6</v>
      </c>
      <c r="X5334" s="148">
        <f>VLOOKUP(O5334,Stock[],6,FALSE)</f>
        <v>1330</v>
      </c>
      <c r="Y5334" s="148">
        <f>+DailySales!$V5334*DailySales!$X5334</f>
        <v>319200</v>
      </c>
      <c r="Z5334" s="146"/>
      <c r="AA5334" s="146"/>
      <c r="AB5334" s="146"/>
      <c r="AC5334" s="146"/>
      <c r="AD5334" s="146"/>
      <c r="AE5334" s="149"/>
      <c r="AF5334" s="150"/>
      <c r="AG5334" s="151"/>
      <c r="AH5334" s="150"/>
      <c r="AI5334" s="151"/>
      <c r="AJ5334" s="150"/>
      <c r="AK5334" s="151"/>
      <c r="AL5334" s="34"/>
      <c r="AM5334" s="39"/>
      <c r="AN533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319200</v>
      </c>
    </row>
    <row r="5335" spans="1:40" ht="19.5" customHeight="1" x14ac:dyDescent="0.25">
      <c r="A5335" s="141">
        <f t="shared" si="1114"/>
        <v>2026</v>
      </c>
      <c r="B5335" s="141">
        <f t="shared" si="1115"/>
        <v>3</v>
      </c>
      <c r="C5335" s="154">
        <v>46090</v>
      </c>
      <c r="D5335" s="142">
        <f t="shared" ca="1" si="1116"/>
        <v>46097</v>
      </c>
      <c r="E5335" s="142" t="str">
        <f t="shared" ca="1" si="1117"/>
        <v>0-Months</v>
      </c>
      <c r="F5335" s="142" t="str">
        <f>VLOOKUP(O5335,Stock[],5,FALSE)</f>
        <v>BE</v>
      </c>
      <c r="G5335" s="33" t="s">
        <v>4248</v>
      </c>
      <c r="H5335" s="144"/>
      <c r="I5335" s="34" t="s">
        <v>233</v>
      </c>
      <c r="J5335" s="141" t="str">
        <f>VLOOKUP(I5335,Customers[],2,FALSE)</f>
        <v>ဦးဝင်းနိုင်</v>
      </c>
      <c r="K5335" s="141" t="str">
        <f>VLOOKUP(I5335,Customers[],4,FALSE)</f>
        <v>Wandwin</v>
      </c>
      <c r="L5335" s="141" t="str">
        <f>VLOOKUP(Table85[[#This Row],[CustomerID]],Table!H:K,3,0)</f>
        <v>လျှော်ပင်</v>
      </c>
      <c r="M5335" s="141" t="str">
        <f>VLOOKUP(I5335,Customers[],5,FALSE)</f>
        <v>WholeSales/Contract</v>
      </c>
      <c r="N5335" s="145" t="s">
        <v>10</v>
      </c>
      <c r="O5335" s="37" t="s">
        <v>214</v>
      </c>
      <c r="P5335" s="141" t="str">
        <f>VLOOKUP(O5335,Stock[],2,FALSE)</f>
        <v>ကောင်းကြည်</v>
      </c>
      <c r="Q5335" s="147">
        <f>VLOOKUP(O5335,Stock[],3,FALSE)</f>
        <v>0.64</v>
      </c>
      <c r="R5335" s="147">
        <f>VLOOKUP(O5335,Stock[],4,FALSE)</f>
        <v>14</v>
      </c>
      <c r="S5335" s="146"/>
      <c r="T5335" s="147">
        <f>(DailySales!$S5335/DailySales!$R5335)+DailySales!$U5335</f>
        <v>200</v>
      </c>
      <c r="U5335" s="146">
        <v>200</v>
      </c>
      <c r="V5335" s="148">
        <f>+DailySales!$T5335*DailySales!$R5335</f>
        <v>2800</v>
      </c>
      <c r="W5335" s="148">
        <f>+DailySales!$V5335*DailySales!$Q5335</f>
        <v>1792</v>
      </c>
      <c r="X5335" s="148">
        <f>VLOOKUP(O5335,Stock[],6,FALSE)</f>
        <v>1330</v>
      </c>
      <c r="Y5335" s="148">
        <f>+DailySales!$V5335*DailySales!$X5335</f>
        <v>3724000</v>
      </c>
      <c r="Z5335" s="146"/>
      <c r="AA5335" s="146"/>
      <c r="AB5335" s="146"/>
      <c r="AC5335" s="146"/>
      <c r="AD5335" s="146"/>
      <c r="AE5335" s="149"/>
      <c r="AF5335" s="150"/>
      <c r="AG5335" s="151"/>
      <c r="AH5335" s="150"/>
      <c r="AI5335" s="151"/>
      <c r="AJ5335" s="150"/>
      <c r="AK5335" s="151"/>
      <c r="AL5335" s="34"/>
      <c r="AM5335" s="39"/>
      <c r="AN533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3724000</v>
      </c>
    </row>
    <row r="5336" spans="1:40" ht="19.5" customHeight="1" x14ac:dyDescent="0.25">
      <c r="A5336" s="141">
        <f t="shared" si="1114"/>
        <v>2026</v>
      </c>
      <c r="B5336" s="141">
        <f t="shared" si="1115"/>
        <v>3</v>
      </c>
      <c r="C5336" s="154">
        <v>46090</v>
      </c>
      <c r="D5336" s="142">
        <f t="shared" ca="1" si="1116"/>
        <v>46097</v>
      </c>
      <c r="E5336" s="142" t="str">
        <f t="shared" ca="1" si="1117"/>
        <v>0-Months</v>
      </c>
      <c r="F5336" s="142" t="str">
        <f>VLOOKUP(O5336,Stock[],5,FALSE)</f>
        <v>Whisky</v>
      </c>
      <c r="G5336" s="33" t="s">
        <v>4249</v>
      </c>
      <c r="H5336" s="144"/>
      <c r="I5336" s="34" t="s">
        <v>755</v>
      </c>
      <c r="J5336" s="141" t="str">
        <f>VLOOKUP(I5336,Customers[],2,FALSE)</f>
        <v>ပစ်တိုင်းထောင်</v>
      </c>
      <c r="K5336" s="141" t="str">
        <f>VLOOKUP(I5336,Customers[],4,FALSE)</f>
        <v>Meiktila</v>
      </c>
      <c r="L5336" s="141" t="str">
        <f>VLOOKUP(Table85[[#This Row],[CustomerID]],Table!H:K,3,0)</f>
        <v>မိတ္ထီလာ</v>
      </c>
      <c r="M5336" s="141" t="str">
        <f>VLOOKUP(I5336,Customers[],5,FALSE)</f>
        <v>Van-2</v>
      </c>
      <c r="N5336" s="145" t="s">
        <v>10</v>
      </c>
      <c r="O5336" s="37" t="s">
        <v>2113</v>
      </c>
      <c r="P5336" s="141" t="str">
        <f>VLOOKUP(O5336,Stock[],2,FALSE)</f>
        <v>Ngwe Taung 700ml</v>
      </c>
      <c r="Q5336" s="147">
        <f>VLOOKUP(O5336,Stock[],3,FALSE)</f>
        <v>0.7</v>
      </c>
      <c r="R5336" s="147">
        <f>VLOOKUP(O5336,Stock[],4,FALSE)</f>
        <v>12</v>
      </c>
      <c r="S5336" s="146"/>
      <c r="T5336" s="147">
        <f>(DailySales!$S5336/DailySales!$R5336)+DailySales!$U5336</f>
        <v>5</v>
      </c>
      <c r="U5336" s="146">
        <v>5</v>
      </c>
      <c r="V5336" s="148">
        <f>+DailySales!$T5336*DailySales!$R5336</f>
        <v>60</v>
      </c>
      <c r="W5336" s="148">
        <f>+DailySales!$V5336*DailySales!$Q5336</f>
        <v>42</v>
      </c>
      <c r="X5336" s="148">
        <f>VLOOKUP(O5336,Stock[],6,FALSE)</f>
        <v>4700</v>
      </c>
      <c r="Y5336" s="148">
        <f>+DailySales!$V5336*DailySales!$X5336</f>
        <v>282000</v>
      </c>
      <c r="Z5336" s="146"/>
      <c r="AA5336" s="146"/>
      <c r="AB5336" s="146"/>
      <c r="AC5336" s="146"/>
      <c r="AD5336" s="146"/>
      <c r="AE5336" s="149"/>
      <c r="AF5336" s="150"/>
      <c r="AG5336" s="151"/>
      <c r="AH5336" s="150"/>
      <c r="AI5336" s="151"/>
      <c r="AJ5336" s="150"/>
      <c r="AK5336" s="151"/>
      <c r="AL5336" s="34"/>
      <c r="AM5336" s="39"/>
      <c r="AN533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282000</v>
      </c>
    </row>
    <row r="5337" spans="1:40" ht="19.5" customHeight="1" x14ac:dyDescent="0.25">
      <c r="A5337" s="141">
        <f t="shared" si="1114"/>
        <v>2026</v>
      </c>
      <c r="B5337" s="141">
        <f t="shared" si="1115"/>
        <v>3</v>
      </c>
      <c r="C5337" s="154">
        <v>46090</v>
      </c>
      <c r="D5337" s="142">
        <f t="shared" ca="1" si="1116"/>
        <v>46097</v>
      </c>
      <c r="E5337" s="142" t="str">
        <f t="shared" ca="1" si="1117"/>
        <v>0-Months</v>
      </c>
      <c r="F5337" s="142" t="str">
        <f>VLOOKUP(O5337,Stock[],5,FALSE)</f>
        <v>Whisky</v>
      </c>
      <c r="G5337" s="33" t="s">
        <v>4250</v>
      </c>
      <c r="H5337" s="144"/>
      <c r="I5337" s="34" t="s">
        <v>1308</v>
      </c>
      <c r="J5337" s="141" t="str">
        <f>VLOOKUP(I5337,Customers[],2,FALSE)</f>
        <v>PTK</v>
      </c>
      <c r="K5337" s="141" t="str">
        <f>VLOOKUP(I5337,Customers[],4,FALSE)</f>
        <v>Meiktila</v>
      </c>
      <c r="L5337" s="141" t="str">
        <f>VLOOKUP(Table85[[#This Row],[CustomerID]],Table!H:K,3,0)</f>
        <v>စက်မှုဇုံ</v>
      </c>
      <c r="M5337" s="141" t="str">
        <f>VLOOKUP(I5337,Customers[],5,FALSE)</f>
        <v>Van-2</v>
      </c>
      <c r="N5337" s="145" t="s">
        <v>10</v>
      </c>
      <c r="O5337" s="37" t="s">
        <v>2113</v>
      </c>
      <c r="P5337" s="141" t="str">
        <f>VLOOKUP(O5337,Stock[],2,FALSE)</f>
        <v>Ngwe Taung 700ml</v>
      </c>
      <c r="Q5337" s="147">
        <f>VLOOKUP(O5337,Stock[],3,FALSE)</f>
        <v>0.7</v>
      </c>
      <c r="R5337" s="147">
        <f>VLOOKUP(O5337,Stock[],4,FALSE)</f>
        <v>12</v>
      </c>
      <c r="S5337" s="146"/>
      <c r="T5337" s="147">
        <f>(DailySales!$S5337/DailySales!$R5337)+DailySales!$U5337</f>
        <v>1</v>
      </c>
      <c r="U5337" s="146">
        <v>1</v>
      </c>
      <c r="V5337" s="148">
        <f>+DailySales!$T5337*DailySales!$R5337</f>
        <v>12</v>
      </c>
      <c r="W5337" s="148">
        <f>+DailySales!$V5337*DailySales!$Q5337</f>
        <v>8.3999999999999986</v>
      </c>
      <c r="X5337" s="148">
        <f>VLOOKUP(O5337,Stock[],6,FALSE)</f>
        <v>4700</v>
      </c>
      <c r="Y5337" s="148">
        <f>+DailySales!$V5337*DailySales!$X5337</f>
        <v>56400</v>
      </c>
      <c r="Z5337" s="146"/>
      <c r="AA5337" s="146"/>
      <c r="AB5337" s="146"/>
      <c r="AC5337" s="146"/>
      <c r="AD5337" s="146"/>
      <c r="AE5337" s="149"/>
      <c r="AF5337" s="150"/>
      <c r="AG5337" s="151"/>
      <c r="AH5337" s="150"/>
      <c r="AI5337" s="151"/>
      <c r="AJ5337" s="150"/>
      <c r="AK5337" s="151"/>
      <c r="AL5337" s="34"/>
      <c r="AM5337" s="39"/>
      <c r="AN533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56400</v>
      </c>
    </row>
    <row r="5338" spans="1:40" ht="19.5" customHeight="1" x14ac:dyDescent="0.25">
      <c r="A5338" s="141">
        <f t="shared" si="1114"/>
        <v>2026</v>
      </c>
      <c r="B5338" s="141">
        <f t="shared" si="1115"/>
        <v>3</v>
      </c>
      <c r="C5338" s="154">
        <v>46090</v>
      </c>
      <c r="D5338" s="142">
        <f t="shared" ca="1" si="1116"/>
        <v>46097</v>
      </c>
      <c r="E5338" s="142" t="str">
        <f t="shared" ca="1" si="1117"/>
        <v>0-Months</v>
      </c>
      <c r="F5338" s="142" t="str">
        <f>VLOOKUP(O5338,Stock[],5,FALSE)</f>
        <v>Whisky</v>
      </c>
      <c r="G5338" s="33" t="s">
        <v>4251</v>
      </c>
      <c r="H5338" s="144"/>
      <c r="I5338" s="34" t="s">
        <v>303</v>
      </c>
      <c r="J5338" s="141" t="str">
        <f>VLOOKUP(I5338,Customers[],2,FALSE)</f>
        <v>အောင်ကြီး</v>
      </c>
      <c r="K5338" s="141" t="str">
        <f>VLOOKUP(I5338,Customers[],4,FALSE)</f>
        <v>Meiktila</v>
      </c>
      <c r="L5338" s="141" t="str">
        <f>VLOOKUP(Table85[[#This Row],[CustomerID]],Table!H:K,3,0)</f>
        <v>မိတ္ထီလာ</v>
      </c>
      <c r="M5338" s="141" t="str">
        <f>VLOOKUP(I5338,Customers[],5,FALSE)</f>
        <v>Van-2</v>
      </c>
      <c r="N5338" s="145" t="s">
        <v>10</v>
      </c>
      <c r="O5338" s="37" t="s">
        <v>2113</v>
      </c>
      <c r="P5338" s="141" t="str">
        <f>VLOOKUP(O5338,Stock[],2,FALSE)</f>
        <v>Ngwe Taung 700ml</v>
      </c>
      <c r="Q5338" s="147">
        <f>VLOOKUP(O5338,Stock[],3,FALSE)</f>
        <v>0.7</v>
      </c>
      <c r="R5338" s="147">
        <f>VLOOKUP(O5338,Stock[],4,FALSE)</f>
        <v>12</v>
      </c>
      <c r="S5338" s="146"/>
      <c r="T5338" s="147">
        <f>(DailySales!$S5338/DailySales!$R5338)+DailySales!$U5338</f>
        <v>2</v>
      </c>
      <c r="U5338" s="146">
        <v>2</v>
      </c>
      <c r="V5338" s="148">
        <f>+DailySales!$T5338*DailySales!$R5338</f>
        <v>24</v>
      </c>
      <c r="W5338" s="148">
        <f>+DailySales!$V5338*DailySales!$Q5338</f>
        <v>16.799999999999997</v>
      </c>
      <c r="X5338" s="148">
        <f>VLOOKUP(O5338,Stock[],6,FALSE)</f>
        <v>4700</v>
      </c>
      <c r="Y5338" s="148">
        <f>+DailySales!$V5338*DailySales!$X5338</f>
        <v>112800</v>
      </c>
      <c r="Z5338" s="146"/>
      <c r="AA5338" s="146"/>
      <c r="AB5338" s="146"/>
      <c r="AC5338" s="146"/>
      <c r="AD5338" s="146"/>
      <c r="AE5338" s="149"/>
      <c r="AF5338" s="150"/>
      <c r="AG5338" s="151"/>
      <c r="AH5338" s="150"/>
      <c r="AI5338" s="151"/>
      <c r="AJ5338" s="150"/>
      <c r="AK5338" s="151"/>
      <c r="AL5338" s="34"/>
      <c r="AM5338" s="39"/>
      <c r="AN533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112800</v>
      </c>
    </row>
    <row r="5339" spans="1:40" ht="19.5" customHeight="1" x14ac:dyDescent="0.25">
      <c r="A5339" s="141">
        <f>YEAR(C5339)</f>
        <v>2026</v>
      </c>
      <c r="B5339" s="141">
        <f>MONTH(C5339)</f>
        <v>3</v>
      </c>
      <c r="C5339" s="154">
        <v>46090</v>
      </c>
      <c r="D5339" s="142">
        <f ca="1">TODAY()</f>
        <v>46097</v>
      </c>
      <c r="E5339" s="142" t="str">
        <f ca="1">DATEDIF(C5339,D5339,"M")&amp;"-Months"</f>
        <v>0-Months</v>
      </c>
      <c r="F5339" s="142" t="str">
        <f>VLOOKUP(O5339,Stock[],5,FALSE)</f>
        <v>Whisky</v>
      </c>
      <c r="G5339" s="33" t="s">
        <v>4312</v>
      </c>
      <c r="H5339" s="144"/>
      <c r="I5339" s="34" t="s">
        <v>745</v>
      </c>
      <c r="J5339" s="141" t="str">
        <f>VLOOKUP(I5339,Customers[],2,FALSE)</f>
        <v>ဖောက်တိုက်</v>
      </c>
      <c r="K5339" s="141">
        <f>VLOOKUP(I5339,Customers[],4,FALSE)</f>
        <v>0</v>
      </c>
      <c r="L5339" s="141">
        <f>VLOOKUP(Table85[[#This Row],[CustomerID]],Table!H:K,3,0)</f>
        <v>0</v>
      </c>
      <c r="M5339" s="141">
        <f>VLOOKUP(I5339,Customers[],5,FALSE)</f>
        <v>0</v>
      </c>
      <c r="N5339" s="145" t="s">
        <v>10</v>
      </c>
      <c r="O5339" s="37" t="s">
        <v>2114</v>
      </c>
      <c r="P5339" s="141" t="str">
        <f>VLOOKUP(O5339,Stock[],2,FALSE)</f>
        <v>Ngwe Taung 700ml(NFS)</v>
      </c>
      <c r="Q5339" s="147">
        <f>VLOOKUP(O5339,Stock[],3,FALSE)</f>
        <v>0.7</v>
      </c>
      <c r="R5339" s="147">
        <f>VLOOKUP(O5339,Stock[],4,FALSE)</f>
        <v>12</v>
      </c>
      <c r="S5339" s="146">
        <v>8</v>
      </c>
      <c r="T5339" s="147">
        <f>(DailySales!$S5339/DailySales!$R5339)+DailySales!$U5339</f>
        <v>0.66666666666666663</v>
      </c>
      <c r="U5339" s="146"/>
      <c r="V5339" s="148">
        <f>+DailySales!$T5339*DailySales!$R5339</f>
        <v>8</v>
      </c>
      <c r="W5339" s="148">
        <f>+DailySales!$V5339*DailySales!$Q5339</f>
        <v>5.6</v>
      </c>
      <c r="X5339" s="148">
        <f>VLOOKUP(O5339,Stock[],6,FALSE)</f>
        <v>4700</v>
      </c>
      <c r="Y5339" s="148">
        <f>+DailySales!$V5339*DailySales!$X5339</f>
        <v>37600</v>
      </c>
      <c r="Z5339" s="146"/>
      <c r="AA5339" s="146"/>
      <c r="AB5339" s="146"/>
      <c r="AC5339" s="146"/>
      <c r="AD5339" s="146"/>
      <c r="AE5339" s="149"/>
      <c r="AF5339" s="150">
        <v>46090</v>
      </c>
      <c r="AG5339" s="151">
        <v>37600</v>
      </c>
      <c r="AH5339" s="150"/>
      <c r="AI5339" s="151"/>
      <c r="AJ5339" s="150"/>
      <c r="AK5339" s="151"/>
      <c r="AL5339" s="34"/>
      <c r="AM5339" s="39"/>
      <c r="AN533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40" spans="1:40" ht="19.5" customHeight="1" x14ac:dyDescent="0.25">
      <c r="A5340" s="141">
        <f t="shared" si="1114"/>
        <v>2026</v>
      </c>
      <c r="B5340" s="141">
        <f t="shared" si="1115"/>
        <v>3</v>
      </c>
      <c r="C5340" s="154">
        <v>46090</v>
      </c>
      <c r="D5340" s="142">
        <f t="shared" ca="1" si="1116"/>
        <v>46097</v>
      </c>
      <c r="E5340" s="142" t="str">
        <f t="shared" ca="1" si="1117"/>
        <v>0-Months</v>
      </c>
      <c r="F5340" s="142" t="str">
        <f>VLOOKUP(O5340,Stock[],5,FALSE)</f>
        <v>BE</v>
      </c>
      <c r="G5340" s="33" t="s">
        <v>4252</v>
      </c>
      <c r="H5340" s="144"/>
      <c r="I5340" s="34" t="s">
        <v>180</v>
      </c>
      <c r="J5340" s="141" t="str">
        <f>VLOOKUP(I5340,Customers[],2,FALSE)</f>
        <v>ရွှေမြင်း</v>
      </c>
      <c r="K5340" s="141" t="str">
        <f>VLOOKUP(I5340,Customers[],4,FALSE)</f>
        <v>Meiktila</v>
      </c>
      <c r="L5340" s="141" t="str">
        <f>VLOOKUP(Table85[[#This Row],[CustomerID]],Table!H:K,3,0)</f>
        <v>မိတ္ထီလာ</v>
      </c>
      <c r="M5340" s="141" t="str">
        <f>VLOOKUP(I5340,Customers[],5,FALSE)</f>
        <v>WholeSales/Contract</v>
      </c>
      <c r="N5340" s="145" t="s">
        <v>10</v>
      </c>
      <c r="O5340" s="37" t="s">
        <v>240</v>
      </c>
      <c r="P5340" s="141" t="str">
        <f>VLOOKUP(O5340,Stock[],2,FALSE)</f>
        <v>သံပုရာအရက်</v>
      </c>
      <c r="Q5340" s="147">
        <f>VLOOKUP(O5340,Stock[],3,FALSE)</f>
        <v>0.64</v>
      </c>
      <c r="R5340" s="147">
        <f>VLOOKUP(O5340,Stock[],4,FALSE)</f>
        <v>14</v>
      </c>
      <c r="S5340" s="146"/>
      <c r="T5340" s="147">
        <f>(DailySales!$S5340/DailySales!$R5340)+DailySales!$U5340</f>
        <v>15</v>
      </c>
      <c r="U5340" s="146">
        <v>15</v>
      </c>
      <c r="V5340" s="148">
        <f>+DailySales!$T5340*DailySales!$R5340</f>
        <v>210</v>
      </c>
      <c r="W5340" s="148">
        <f>+DailySales!$V5340*DailySales!$Q5340</f>
        <v>134.4</v>
      </c>
      <c r="X5340" s="148">
        <f>VLOOKUP(O5340,Stock[],6,FALSE)</f>
        <v>1330</v>
      </c>
      <c r="Y5340" s="148">
        <f>+DailySales!$V5340*DailySales!$X5340</f>
        <v>279300</v>
      </c>
      <c r="Z5340" s="146"/>
      <c r="AA5340" s="146"/>
      <c r="AB5340" s="146"/>
      <c r="AC5340" s="146"/>
      <c r="AD5340" s="146"/>
      <c r="AE5340" s="149"/>
      <c r="AF5340" s="150"/>
      <c r="AG5340" s="151"/>
      <c r="AH5340" s="150"/>
      <c r="AI5340" s="151"/>
      <c r="AJ5340" s="150"/>
      <c r="AK5340" s="151"/>
      <c r="AL5340" s="34"/>
      <c r="AM5340" s="39"/>
      <c r="AN534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279300</v>
      </c>
    </row>
    <row r="5341" spans="1:40" ht="19.5" customHeight="1" x14ac:dyDescent="0.25">
      <c r="A5341" s="141">
        <f t="shared" si="1114"/>
        <v>2026</v>
      </c>
      <c r="B5341" s="141">
        <f t="shared" si="1115"/>
        <v>3</v>
      </c>
      <c r="C5341" s="154">
        <v>46090</v>
      </c>
      <c r="D5341" s="142">
        <f t="shared" ca="1" si="1116"/>
        <v>46097</v>
      </c>
      <c r="E5341" s="142" t="str">
        <f t="shared" ca="1" si="1117"/>
        <v>0-Months</v>
      </c>
      <c r="F5341" s="142" t="str">
        <f>VLOOKUP(O5341,Stock[],5,FALSE)</f>
        <v>BE</v>
      </c>
      <c r="G5341" s="33" t="s">
        <v>4252</v>
      </c>
      <c r="H5341" s="144"/>
      <c r="I5341" s="34" t="s">
        <v>180</v>
      </c>
      <c r="J5341" s="141" t="str">
        <f>VLOOKUP(I5341,Customers[],2,FALSE)</f>
        <v>ရွှေမြင်း</v>
      </c>
      <c r="K5341" s="141" t="str">
        <f>VLOOKUP(I5341,Customers[],4,FALSE)</f>
        <v>Meiktila</v>
      </c>
      <c r="L5341" s="141" t="str">
        <f>VLOOKUP(Table85[[#This Row],[CustomerID]],Table!H:K,3,0)</f>
        <v>မိတ္ထီလာ</v>
      </c>
      <c r="M5341" s="141" t="str">
        <f>VLOOKUP(I5341,Customers[],5,FALSE)</f>
        <v>WholeSales/Contract</v>
      </c>
      <c r="N5341" s="145" t="s">
        <v>10</v>
      </c>
      <c r="O5341" s="37" t="s">
        <v>220</v>
      </c>
      <c r="P5341" s="141" t="str">
        <f>VLOOKUP(O5341,Stock[],2,FALSE)</f>
        <v>မြန်မာရှောက်ပျား</v>
      </c>
      <c r="Q5341" s="147">
        <f>VLOOKUP(O5341,Stock[],3,FALSE)</f>
        <v>0.64</v>
      </c>
      <c r="R5341" s="147">
        <f>VLOOKUP(O5341,Stock[],4,FALSE)</f>
        <v>14</v>
      </c>
      <c r="S5341" s="146"/>
      <c r="T5341" s="147">
        <f>(DailySales!$S5341/DailySales!$R5341)+DailySales!$U5341</f>
        <v>30</v>
      </c>
      <c r="U5341" s="146">
        <v>30</v>
      </c>
      <c r="V5341" s="148">
        <f>+DailySales!$T5341*DailySales!$R5341</f>
        <v>420</v>
      </c>
      <c r="W5341" s="148">
        <f>+DailySales!$V5341*DailySales!$Q5341</f>
        <v>268.8</v>
      </c>
      <c r="X5341" s="148">
        <f>VLOOKUP(O5341,Stock[],6,FALSE)</f>
        <v>1370</v>
      </c>
      <c r="Y5341" s="148">
        <f>+DailySales!$V5341*DailySales!$X5341</f>
        <v>575400</v>
      </c>
      <c r="Z5341" s="146"/>
      <c r="AA5341" s="146"/>
      <c r="AB5341" s="146"/>
      <c r="AC5341" s="146"/>
      <c r="AD5341" s="146"/>
      <c r="AE5341" s="149"/>
      <c r="AF5341" s="150"/>
      <c r="AG5341" s="151"/>
      <c r="AH5341" s="150"/>
      <c r="AI5341" s="151"/>
      <c r="AJ5341" s="150"/>
      <c r="AK5341" s="151"/>
      <c r="AL5341" s="34"/>
      <c r="AM5341" s="39"/>
      <c r="AN534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575400</v>
      </c>
    </row>
    <row r="5342" spans="1:40" ht="19.5" customHeight="1" x14ac:dyDescent="0.25">
      <c r="A5342" s="141">
        <f t="shared" si="1114"/>
        <v>2026</v>
      </c>
      <c r="B5342" s="141">
        <f t="shared" si="1115"/>
        <v>3</v>
      </c>
      <c r="C5342" s="154">
        <v>46090</v>
      </c>
      <c r="D5342" s="142">
        <f t="shared" ca="1" si="1116"/>
        <v>46097</v>
      </c>
      <c r="E5342" s="142" t="str">
        <f t="shared" ca="1" si="1117"/>
        <v>0-Months</v>
      </c>
      <c r="F5342" s="142" t="str">
        <f>VLOOKUP(O5342,Stock[],5,FALSE)</f>
        <v>BE</v>
      </c>
      <c r="G5342" s="33" t="s">
        <v>4252</v>
      </c>
      <c r="H5342" s="144"/>
      <c r="I5342" s="34" t="s">
        <v>180</v>
      </c>
      <c r="J5342" s="141" t="str">
        <f>VLOOKUP(I5342,Customers[],2,FALSE)</f>
        <v>ရွှေမြင်း</v>
      </c>
      <c r="K5342" s="141" t="str">
        <f>VLOOKUP(I5342,Customers[],4,FALSE)</f>
        <v>Meiktila</v>
      </c>
      <c r="L5342" s="141" t="str">
        <f>VLOOKUP(Table85[[#This Row],[CustomerID]],Table!H:K,3,0)</f>
        <v>မိတ္ထီလာ</v>
      </c>
      <c r="M5342" s="141" t="str">
        <f>VLOOKUP(I5342,Customers[],5,FALSE)</f>
        <v>WholeSales/Contract</v>
      </c>
      <c r="N5342" s="145" t="s">
        <v>10</v>
      </c>
      <c r="O5342" s="37" t="s">
        <v>216</v>
      </c>
      <c r="P5342" s="141" t="str">
        <f>VLOOKUP(O5342,Stock[],2,FALSE)</f>
        <v>ဒဂုံအရက်သန့်</v>
      </c>
      <c r="Q5342" s="147">
        <f>VLOOKUP(O5342,Stock[],3,FALSE)</f>
        <v>0.64</v>
      </c>
      <c r="R5342" s="147">
        <f>VLOOKUP(O5342,Stock[],4,FALSE)</f>
        <v>14</v>
      </c>
      <c r="S5342" s="146"/>
      <c r="T5342" s="147">
        <f>(DailySales!$S5342/DailySales!$R5342)+DailySales!$U5342</f>
        <v>20</v>
      </c>
      <c r="U5342" s="146">
        <v>20</v>
      </c>
      <c r="V5342" s="148">
        <f>+DailySales!$T5342*DailySales!$R5342</f>
        <v>280</v>
      </c>
      <c r="W5342" s="148">
        <f>+DailySales!$V5342*DailySales!$Q5342</f>
        <v>179.20000000000002</v>
      </c>
      <c r="X5342" s="148">
        <f>VLOOKUP(O5342,Stock[],6,FALSE)</f>
        <v>1330</v>
      </c>
      <c r="Y5342" s="148">
        <f>+DailySales!$V5342*DailySales!$X5342</f>
        <v>372400</v>
      </c>
      <c r="Z5342" s="146"/>
      <c r="AA5342" s="146"/>
      <c r="AB5342" s="146"/>
      <c r="AC5342" s="146"/>
      <c r="AD5342" s="146"/>
      <c r="AE5342" s="149"/>
      <c r="AF5342" s="150"/>
      <c r="AG5342" s="151"/>
      <c r="AH5342" s="150"/>
      <c r="AI5342" s="151"/>
      <c r="AJ5342" s="150"/>
      <c r="AK5342" s="151"/>
      <c r="AL5342" s="34"/>
      <c r="AM5342" s="39"/>
      <c r="AN534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5343" spans="1:40" ht="19.5" customHeight="1" x14ac:dyDescent="0.25">
      <c r="A5343" s="141">
        <f t="shared" si="1114"/>
        <v>2026</v>
      </c>
      <c r="B5343" s="141">
        <f t="shared" si="1115"/>
        <v>3</v>
      </c>
      <c r="C5343" s="154">
        <v>46090</v>
      </c>
      <c r="D5343" s="142">
        <f t="shared" ca="1" si="1116"/>
        <v>46097</v>
      </c>
      <c r="E5343" s="142" t="str">
        <f t="shared" ca="1" si="1117"/>
        <v>0-Months</v>
      </c>
      <c r="F5343" s="142" t="str">
        <f>VLOOKUP(O5343,Stock[],5,FALSE)</f>
        <v>BE</v>
      </c>
      <c r="G5343" s="33" t="s">
        <v>4252</v>
      </c>
      <c r="H5343" s="144"/>
      <c r="I5343" s="34" t="s">
        <v>180</v>
      </c>
      <c r="J5343" s="141" t="str">
        <f>VLOOKUP(I5343,Customers[],2,FALSE)</f>
        <v>ရွှေမြင်း</v>
      </c>
      <c r="K5343" s="141" t="str">
        <f>VLOOKUP(I5343,Customers[],4,FALSE)</f>
        <v>Meiktila</v>
      </c>
      <c r="L5343" s="141" t="str">
        <f>VLOOKUP(Table85[[#This Row],[CustomerID]],Table!H:K,3,0)</f>
        <v>မိတ္ထီလာ</v>
      </c>
      <c r="M5343" s="141" t="str">
        <f>VLOOKUP(I5343,Customers[],5,FALSE)</f>
        <v>WholeSales/Contract</v>
      </c>
      <c r="N5343" s="145" t="s">
        <v>10</v>
      </c>
      <c r="O5343" s="37" t="s">
        <v>2120</v>
      </c>
      <c r="P5343" s="141" t="str">
        <f>VLOOKUP(O5343,Stock[],2,FALSE)</f>
        <v>ဇေ အရက်သန့်</v>
      </c>
      <c r="Q5343" s="147">
        <f>VLOOKUP(O5343,Stock[],3,FALSE)</f>
        <v>0.64</v>
      </c>
      <c r="R5343" s="147">
        <f>VLOOKUP(O5343,Stock[],4,FALSE)</f>
        <v>14</v>
      </c>
      <c r="S5343" s="146"/>
      <c r="T5343" s="147">
        <f>(DailySales!$S5343/DailySales!$R5343)+DailySales!$U5343</f>
        <v>30</v>
      </c>
      <c r="U5343" s="146">
        <v>30</v>
      </c>
      <c r="V5343" s="148">
        <f>+DailySales!$T5343*DailySales!$R5343</f>
        <v>420</v>
      </c>
      <c r="W5343" s="148">
        <f>+DailySales!$V5343*DailySales!$Q5343</f>
        <v>268.8</v>
      </c>
      <c r="X5343" s="148">
        <f>VLOOKUP(O5343,Stock[],6,FALSE)</f>
        <v>1380</v>
      </c>
      <c r="Y5343" s="148">
        <f>+DailySales!$V5343*DailySales!$X5343</f>
        <v>579600</v>
      </c>
      <c r="Z5343" s="146"/>
      <c r="AA5343" s="146"/>
      <c r="AB5343" s="146"/>
      <c r="AC5343" s="146"/>
      <c r="AD5343" s="146"/>
      <c r="AE5343" s="149"/>
      <c r="AF5343" s="150"/>
      <c r="AG5343" s="151"/>
      <c r="AH5343" s="150"/>
      <c r="AI5343" s="151"/>
      <c r="AJ5343" s="150"/>
      <c r="AK5343" s="151"/>
      <c r="AL5343" s="34"/>
      <c r="AM5343" s="39"/>
      <c r="AN534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579600</v>
      </c>
    </row>
    <row r="5344" spans="1:40" ht="19.5" customHeight="1" x14ac:dyDescent="0.25">
      <c r="A5344" s="141">
        <f t="shared" si="1066"/>
        <v>2026</v>
      </c>
      <c r="B5344" s="141">
        <f t="shared" si="1067"/>
        <v>3</v>
      </c>
      <c r="C5344" s="154">
        <v>46090</v>
      </c>
      <c r="D5344" s="142">
        <f t="shared" ca="1" si="1068"/>
        <v>46097</v>
      </c>
      <c r="E5344" s="142" t="str">
        <f t="shared" ca="1" si="1069"/>
        <v>0-Months</v>
      </c>
      <c r="F5344" s="142" t="str">
        <f>VLOOKUP(O5344,Stock[],5,FALSE)</f>
        <v>BE</v>
      </c>
      <c r="G5344" s="33" t="s">
        <v>4253</v>
      </c>
      <c r="H5344" s="144"/>
      <c r="I5344" s="34" t="s">
        <v>180</v>
      </c>
      <c r="J5344" s="141" t="str">
        <f>VLOOKUP(I5344,Customers[],2,FALSE)</f>
        <v>ရွှေမြင်း</v>
      </c>
      <c r="K5344" s="141" t="str">
        <f>VLOOKUP(I5344,Customers[],4,FALSE)</f>
        <v>Meiktila</v>
      </c>
      <c r="L5344" s="141" t="str">
        <f>VLOOKUP(Table85[[#This Row],[CustomerID]],Table!H:K,3,0)</f>
        <v>မိတ္ထီလာ</v>
      </c>
      <c r="M5344" s="141" t="str">
        <f>VLOOKUP(I5344,Customers[],5,FALSE)</f>
        <v>WholeSales/Contract</v>
      </c>
      <c r="N5344" s="145" t="s">
        <v>10</v>
      </c>
      <c r="O5344" s="37" t="s">
        <v>220</v>
      </c>
      <c r="P5344" s="141" t="str">
        <f>VLOOKUP(O5344,Stock[],2,FALSE)</f>
        <v>မြန်မာရှောက်ပျား</v>
      </c>
      <c r="Q5344" s="147">
        <f>VLOOKUP(O5344,Stock[],3,FALSE)</f>
        <v>0.64</v>
      </c>
      <c r="R5344" s="147">
        <f>VLOOKUP(O5344,Stock[],4,FALSE)</f>
        <v>14</v>
      </c>
      <c r="S5344" s="146"/>
      <c r="T5344" s="147">
        <f>(DailySales!$S5344/DailySales!$R5344)+DailySales!$U5344</f>
        <v>30</v>
      </c>
      <c r="U5344" s="146">
        <v>30</v>
      </c>
      <c r="V5344" s="148">
        <f>+DailySales!$T5344*DailySales!$R5344</f>
        <v>420</v>
      </c>
      <c r="W5344" s="148">
        <f>+DailySales!$V5344*DailySales!$Q5344</f>
        <v>268.8</v>
      </c>
      <c r="X5344" s="148">
        <f>VLOOKUP(O5344,Stock[],6,FALSE)</f>
        <v>1370</v>
      </c>
      <c r="Y5344" s="148">
        <f>+DailySales!$V5344*DailySales!$X5344</f>
        <v>575400</v>
      </c>
      <c r="Z5344" s="146"/>
      <c r="AA5344" s="146"/>
      <c r="AB5344" s="146"/>
      <c r="AC5344" s="146"/>
      <c r="AD5344" s="146"/>
      <c r="AE5344" s="149"/>
      <c r="AF5344" s="150"/>
      <c r="AG5344" s="151"/>
      <c r="AH5344" s="150"/>
      <c r="AI5344" s="151"/>
      <c r="AJ5344" s="150"/>
      <c r="AK5344" s="151"/>
      <c r="AL5344" s="34"/>
      <c r="AM5344" s="39"/>
      <c r="AN534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575400</v>
      </c>
    </row>
    <row r="5345" spans="1:40" ht="19.5" customHeight="1" x14ac:dyDescent="0.25">
      <c r="A5345" s="141">
        <f t="shared" si="1066"/>
        <v>2026</v>
      </c>
      <c r="B5345" s="141">
        <f t="shared" si="1067"/>
        <v>3</v>
      </c>
      <c r="C5345" s="154">
        <v>46090</v>
      </c>
      <c r="D5345" s="142">
        <f t="shared" ca="1" si="1068"/>
        <v>46097</v>
      </c>
      <c r="E5345" s="142" t="str">
        <f t="shared" ca="1" si="1069"/>
        <v>0-Months</v>
      </c>
      <c r="F5345" s="142" t="str">
        <f>VLOOKUP(O5345,Stock[],5,FALSE)</f>
        <v>BE</v>
      </c>
      <c r="G5345" s="33" t="s">
        <v>4253</v>
      </c>
      <c r="H5345" s="144"/>
      <c r="I5345" s="34" t="s">
        <v>180</v>
      </c>
      <c r="J5345" s="141" t="str">
        <f>VLOOKUP(I5345,Customers[],2,FALSE)</f>
        <v>ရွှေမြင်း</v>
      </c>
      <c r="K5345" s="141" t="str">
        <f>VLOOKUP(I5345,Customers[],4,FALSE)</f>
        <v>Meiktila</v>
      </c>
      <c r="L5345" s="141" t="str">
        <f>VLOOKUP(Table85[[#This Row],[CustomerID]],Table!H:K,3,0)</f>
        <v>မိတ္ထီလာ</v>
      </c>
      <c r="M5345" s="141" t="str">
        <f>VLOOKUP(I5345,Customers[],5,FALSE)</f>
        <v>WholeSales/Contract</v>
      </c>
      <c r="N5345" s="145" t="s">
        <v>10</v>
      </c>
      <c r="O5345" s="37" t="s">
        <v>217</v>
      </c>
      <c r="P5345" s="141" t="str">
        <f>VLOOKUP(O5345,Stock[],2,FALSE)</f>
        <v>လိမ္မော်ဖြူ</v>
      </c>
      <c r="Q5345" s="147">
        <f>VLOOKUP(O5345,Stock[],3,FALSE)</f>
        <v>0.64</v>
      </c>
      <c r="R5345" s="147">
        <f>VLOOKUP(O5345,Stock[],4,FALSE)</f>
        <v>24</v>
      </c>
      <c r="S5345" s="146"/>
      <c r="T5345" s="147">
        <f>(DailySales!$S5345/DailySales!$R5345)+DailySales!$U5345</f>
        <v>30</v>
      </c>
      <c r="U5345" s="146">
        <v>30</v>
      </c>
      <c r="V5345" s="148">
        <f>+DailySales!$T5345*DailySales!$R5345</f>
        <v>720</v>
      </c>
      <c r="W5345" s="148">
        <f>+DailySales!$V5345*DailySales!$Q5345</f>
        <v>460.8</v>
      </c>
      <c r="X5345" s="148">
        <f>VLOOKUP(O5345,Stock[],6,FALSE)</f>
        <v>1330</v>
      </c>
      <c r="Y5345" s="148">
        <f>+DailySales!$V5345*DailySales!$X5345</f>
        <v>957600</v>
      </c>
      <c r="Z5345" s="146"/>
      <c r="AA5345" s="146"/>
      <c r="AB5345" s="146"/>
      <c r="AC5345" s="146"/>
      <c r="AD5345" s="146"/>
      <c r="AE5345" s="149"/>
      <c r="AF5345" s="150"/>
      <c r="AG5345" s="151"/>
      <c r="AH5345" s="150"/>
      <c r="AI5345" s="151"/>
      <c r="AJ5345" s="150"/>
      <c r="AK5345" s="151"/>
      <c r="AL5345" s="34"/>
      <c r="AM5345" s="39"/>
      <c r="AN534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5346" spans="1:40" ht="19.5" customHeight="1" x14ac:dyDescent="0.25">
      <c r="A5346" s="141">
        <f t="shared" si="752"/>
        <v>2026</v>
      </c>
      <c r="B5346" s="141">
        <f t="shared" si="753"/>
        <v>3</v>
      </c>
      <c r="C5346" s="154">
        <v>46090</v>
      </c>
      <c r="D5346" s="142">
        <f t="shared" ca="1" si="754"/>
        <v>46097</v>
      </c>
      <c r="E5346" s="142" t="str">
        <f t="shared" ca="1" si="755"/>
        <v>0-Months</v>
      </c>
      <c r="F5346" s="142" t="str">
        <f>VLOOKUP(O5346,Stock[],5,FALSE)</f>
        <v>BE</v>
      </c>
      <c r="G5346" s="33" t="s">
        <v>4253</v>
      </c>
      <c r="H5346" s="144"/>
      <c r="I5346" s="34" t="s">
        <v>180</v>
      </c>
      <c r="J5346" s="141" t="str">
        <f>VLOOKUP(I5346,Customers[],2,FALSE)</f>
        <v>ရွှေမြင်း</v>
      </c>
      <c r="K5346" s="141" t="str">
        <f>VLOOKUP(I5346,Customers[],4,FALSE)</f>
        <v>Meiktila</v>
      </c>
      <c r="L5346" s="141" t="str">
        <f>VLOOKUP(Table85[[#This Row],[CustomerID]],Table!H:K,3,0)</f>
        <v>မိတ္ထီလာ</v>
      </c>
      <c r="M5346" s="141" t="str">
        <f>VLOOKUP(I5346,Customers[],5,FALSE)</f>
        <v>WholeSales/Contract</v>
      </c>
      <c r="N5346" s="145" t="s">
        <v>10</v>
      </c>
      <c r="O5346" s="37" t="s">
        <v>2120</v>
      </c>
      <c r="P5346" s="141" t="str">
        <f>VLOOKUP(O5346,Stock[],2,FALSE)</f>
        <v>ဇေ အရက်သန့်</v>
      </c>
      <c r="Q5346" s="147">
        <f>VLOOKUP(O5346,Stock[],3,FALSE)</f>
        <v>0.64</v>
      </c>
      <c r="R5346" s="147">
        <f>VLOOKUP(O5346,Stock[],4,FALSE)</f>
        <v>14</v>
      </c>
      <c r="S5346" s="146"/>
      <c r="T5346" s="147">
        <f>(DailySales!$S5346/DailySales!$R5346)+DailySales!$U5346</f>
        <v>10</v>
      </c>
      <c r="U5346" s="146">
        <v>10</v>
      </c>
      <c r="V5346" s="148">
        <f>+DailySales!$T5346*DailySales!$R5346</f>
        <v>140</v>
      </c>
      <c r="W5346" s="148">
        <f>+DailySales!$V5346*DailySales!$Q5346</f>
        <v>89.600000000000009</v>
      </c>
      <c r="X5346" s="148">
        <f>VLOOKUP(O5346,Stock[],6,FALSE)</f>
        <v>1380</v>
      </c>
      <c r="Y5346" s="148">
        <f>+DailySales!$V5346*DailySales!$X5346</f>
        <v>193200</v>
      </c>
      <c r="Z5346" s="146"/>
      <c r="AA5346" s="146"/>
      <c r="AB5346" s="146"/>
      <c r="AC5346" s="146"/>
      <c r="AD5346" s="146"/>
      <c r="AE5346" s="149"/>
      <c r="AF5346" s="150"/>
      <c r="AG5346" s="151"/>
      <c r="AH5346" s="150"/>
      <c r="AI5346" s="151"/>
      <c r="AJ5346" s="150"/>
      <c r="AK5346" s="151"/>
      <c r="AL5346" s="34"/>
      <c r="AM5346" s="39"/>
      <c r="AN534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193200</v>
      </c>
    </row>
    <row r="5347" spans="1:40" ht="19.5" customHeight="1" x14ac:dyDescent="0.25">
      <c r="A5347" s="141">
        <f t="shared" si="752"/>
        <v>2026</v>
      </c>
      <c r="B5347" s="141">
        <f t="shared" si="753"/>
        <v>3</v>
      </c>
      <c r="C5347" s="154">
        <v>46090</v>
      </c>
      <c r="D5347" s="142">
        <f t="shared" ca="1" si="754"/>
        <v>46097</v>
      </c>
      <c r="E5347" s="142" t="str">
        <f t="shared" ca="1" si="755"/>
        <v>0-Months</v>
      </c>
      <c r="F5347" s="142" t="str">
        <f>VLOOKUP(O5347,Stock[],5,FALSE)</f>
        <v>BE</v>
      </c>
      <c r="G5347" s="33" t="s">
        <v>4253</v>
      </c>
      <c r="H5347" s="144"/>
      <c r="I5347" s="34" t="s">
        <v>180</v>
      </c>
      <c r="J5347" s="141" t="str">
        <f>VLOOKUP(I5347,Customers[],2,FALSE)</f>
        <v>ရွှေမြင်း</v>
      </c>
      <c r="K5347" s="141" t="str">
        <f>VLOOKUP(I5347,Customers[],4,FALSE)</f>
        <v>Meiktila</v>
      </c>
      <c r="L5347" s="141" t="str">
        <f>VLOOKUP(Table85[[#This Row],[CustomerID]],Table!H:K,3,0)</f>
        <v>မိတ္ထီလာ</v>
      </c>
      <c r="M5347" s="141" t="str">
        <f>VLOOKUP(I5347,Customers[],5,FALSE)</f>
        <v>WholeSales/Contract</v>
      </c>
      <c r="N5347" s="145" t="s">
        <v>10</v>
      </c>
      <c r="O5347" s="37" t="s">
        <v>209</v>
      </c>
      <c r="P5347" s="141" t="str">
        <f>VLOOKUP(O5347,Stock[],2,FALSE)</f>
        <v>ဇေယျဝတီ Red</v>
      </c>
      <c r="Q5347" s="147">
        <f>VLOOKUP(O5347,Stock[],3,FALSE)</f>
        <v>0.64</v>
      </c>
      <c r="R5347" s="147">
        <f>VLOOKUP(O5347,Stock[],4,FALSE)</f>
        <v>14</v>
      </c>
      <c r="S5347" s="146"/>
      <c r="T5347" s="147">
        <f>(DailySales!$S5347/DailySales!$R5347)+DailySales!$U5347</f>
        <v>10</v>
      </c>
      <c r="U5347" s="146">
        <v>10</v>
      </c>
      <c r="V5347" s="148">
        <f>+DailySales!$T5347*DailySales!$R5347</f>
        <v>140</v>
      </c>
      <c r="W5347" s="148">
        <f>+DailySales!$V5347*DailySales!$Q5347</f>
        <v>89.600000000000009</v>
      </c>
      <c r="X5347" s="148">
        <f>VLOOKUP(O5347,Stock[],6,FALSE)</f>
        <v>1330</v>
      </c>
      <c r="Y5347" s="148">
        <f>+DailySales!$V5347*DailySales!$X5347</f>
        <v>186200</v>
      </c>
      <c r="Z5347" s="146"/>
      <c r="AA5347" s="146"/>
      <c r="AB5347" s="146"/>
      <c r="AC5347" s="146"/>
      <c r="AD5347" s="146"/>
      <c r="AE5347" s="149"/>
      <c r="AF5347" s="150"/>
      <c r="AG5347" s="151"/>
      <c r="AH5347" s="150"/>
      <c r="AI5347" s="151"/>
      <c r="AJ5347" s="150"/>
      <c r="AK5347" s="151"/>
      <c r="AL5347" s="34"/>
      <c r="AM5347" s="39"/>
      <c r="AN534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5348" spans="1:40" ht="19.5" customHeight="1" x14ac:dyDescent="0.25">
      <c r="A5348" s="141">
        <f t="shared" ref="A5348:A5350" si="1118">YEAR(C5348)</f>
        <v>2026</v>
      </c>
      <c r="B5348" s="141">
        <f t="shared" ref="B5348:B5350" si="1119">MONTH(C5348)</f>
        <v>3</v>
      </c>
      <c r="C5348" s="154">
        <v>46090</v>
      </c>
      <c r="D5348" s="142">
        <f t="shared" ref="D5348:D5350" ca="1" si="1120">TODAY()</f>
        <v>46097</v>
      </c>
      <c r="E5348" s="142" t="str">
        <f t="shared" ref="E5348:E5350" ca="1" si="1121">DATEDIF(C5348,D5348,"M")&amp;"-Months"</f>
        <v>0-Months</v>
      </c>
      <c r="F5348" s="142" t="str">
        <f>VLOOKUP(O5348,Stock[],5,FALSE)</f>
        <v>BE</v>
      </c>
      <c r="G5348" s="33" t="s">
        <v>4253</v>
      </c>
      <c r="H5348" s="144"/>
      <c r="I5348" s="34" t="s">
        <v>180</v>
      </c>
      <c r="J5348" s="141" t="str">
        <f>VLOOKUP(I5348,Customers[],2,FALSE)</f>
        <v>ရွှေမြင်း</v>
      </c>
      <c r="K5348" s="141" t="str">
        <f>VLOOKUP(I5348,Customers[],4,FALSE)</f>
        <v>Meiktila</v>
      </c>
      <c r="L5348" s="141" t="str">
        <f>VLOOKUP(Table85[[#This Row],[CustomerID]],Table!H:K,3,0)</f>
        <v>မိတ္ထီလာ</v>
      </c>
      <c r="M5348" s="141" t="str">
        <f>VLOOKUP(I5348,Customers[],5,FALSE)</f>
        <v>WholeSales/Contract</v>
      </c>
      <c r="N5348" s="145" t="s">
        <v>10</v>
      </c>
      <c r="O5348" s="37" t="s">
        <v>214</v>
      </c>
      <c r="P5348" s="141" t="str">
        <f>VLOOKUP(O5348,Stock[],2,FALSE)</f>
        <v>ကောင်းကြည်</v>
      </c>
      <c r="Q5348" s="147">
        <f>VLOOKUP(O5348,Stock[],3,FALSE)</f>
        <v>0.64</v>
      </c>
      <c r="R5348" s="147">
        <f>VLOOKUP(O5348,Stock[],4,FALSE)</f>
        <v>14</v>
      </c>
      <c r="S5348" s="146"/>
      <c r="T5348" s="147">
        <f>(DailySales!$S5348/DailySales!$R5348)+DailySales!$U5348</f>
        <v>15</v>
      </c>
      <c r="U5348" s="146">
        <v>15</v>
      </c>
      <c r="V5348" s="148">
        <f>+DailySales!$T5348*DailySales!$R5348</f>
        <v>210</v>
      </c>
      <c r="W5348" s="148">
        <f>+DailySales!$V5348*DailySales!$Q5348</f>
        <v>134.4</v>
      </c>
      <c r="X5348" s="148">
        <f>VLOOKUP(O5348,Stock[],6,FALSE)</f>
        <v>1330</v>
      </c>
      <c r="Y5348" s="148">
        <f>+DailySales!$V5348*DailySales!$X5348</f>
        <v>279300</v>
      </c>
      <c r="Z5348" s="146"/>
      <c r="AA5348" s="146"/>
      <c r="AB5348" s="146"/>
      <c r="AC5348" s="146"/>
      <c r="AD5348" s="146"/>
      <c r="AE5348" s="149"/>
      <c r="AF5348" s="150"/>
      <c r="AG5348" s="151"/>
      <c r="AH5348" s="150"/>
      <c r="AI5348" s="151"/>
      <c r="AJ5348" s="150"/>
      <c r="AK5348" s="151"/>
      <c r="AL5348" s="34"/>
      <c r="AM5348" s="39"/>
      <c r="AN534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279300</v>
      </c>
    </row>
    <row r="5349" spans="1:40" ht="19.5" customHeight="1" x14ac:dyDescent="0.25">
      <c r="A5349" s="141">
        <f t="shared" si="1118"/>
        <v>2026</v>
      </c>
      <c r="B5349" s="141">
        <f t="shared" si="1119"/>
        <v>3</v>
      </c>
      <c r="C5349" s="154">
        <v>46090</v>
      </c>
      <c r="D5349" s="142">
        <f t="shared" ca="1" si="1120"/>
        <v>46097</v>
      </c>
      <c r="E5349" s="142" t="str">
        <f t="shared" ca="1" si="1121"/>
        <v>0-Months</v>
      </c>
      <c r="F5349" s="142" t="str">
        <f>VLOOKUP(O5349,Stock[],5,FALSE)</f>
        <v>BE</v>
      </c>
      <c r="G5349" s="33" t="s">
        <v>4253</v>
      </c>
      <c r="H5349" s="144"/>
      <c r="I5349" s="34" t="s">
        <v>180</v>
      </c>
      <c r="J5349" s="141" t="str">
        <f>VLOOKUP(I5349,Customers[],2,FALSE)</f>
        <v>ရွှေမြင်း</v>
      </c>
      <c r="K5349" s="141" t="str">
        <f>VLOOKUP(I5349,Customers[],4,FALSE)</f>
        <v>Meiktila</v>
      </c>
      <c r="L5349" s="141" t="str">
        <f>VLOOKUP(Table85[[#This Row],[CustomerID]],Table!H:K,3,0)</f>
        <v>မိတ္ထီလာ</v>
      </c>
      <c r="M5349" s="141" t="str">
        <f>VLOOKUP(I5349,Customers[],5,FALSE)</f>
        <v>WholeSales/Contract</v>
      </c>
      <c r="N5349" s="145" t="s">
        <v>10</v>
      </c>
      <c r="O5349" s="37" t="s">
        <v>218</v>
      </c>
      <c r="P5349" s="141" t="str">
        <f>VLOOKUP(O5349,Stock[],2,FALSE)</f>
        <v>Black Cat</v>
      </c>
      <c r="Q5349" s="147">
        <f>VLOOKUP(O5349,Stock[],3,FALSE)</f>
        <v>0.64</v>
      </c>
      <c r="R5349" s="147">
        <f>VLOOKUP(O5349,Stock[],4,FALSE)</f>
        <v>24</v>
      </c>
      <c r="S5349" s="146"/>
      <c r="T5349" s="147">
        <f>(DailySales!$S5349/DailySales!$R5349)+DailySales!$U5349</f>
        <v>5</v>
      </c>
      <c r="U5349" s="146">
        <v>5</v>
      </c>
      <c r="V5349" s="148">
        <f>+DailySales!$T5349*DailySales!$R5349</f>
        <v>120</v>
      </c>
      <c r="W5349" s="148">
        <f>+DailySales!$V5349*DailySales!$Q5349</f>
        <v>76.8</v>
      </c>
      <c r="X5349" s="148">
        <f>VLOOKUP(O5349,Stock[],6,FALSE)</f>
        <v>1330</v>
      </c>
      <c r="Y5349" s="148">
        <f>+DailySales!$V5349*DailySales!$X5349</f>
        <v>159600</v>
      </c>
      <c r="Z5349" s="146"/>
      <c r="AA5349" s="146"/>
      <c r="AB5349" s="146"/>
      <c r="AC5349" s="146"/>
      <c r="AD5349" s="146"/>
      <c r="AE5349" s="149"/>
      <c r="AF5349" s="150"/>
      <c r="AG5349" s="151"/>
      <c r="AH5349" s="150"/>
      <c r="AI5349" s="151"/>
      <c r="AJ5349" s="150"/>
      <c r="AK5349" s="151"/>
      <c r="AL5349" s="34"/>
      <c r="AM5349" s="39"/>
      <c r="AN534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159600</v>
      </c>
    </row>
    <row r="5350" spans="1:40" ht="19.5" customHeight="1" x14ac:dyDescent="0.25">
      <c r="A5350" s="141">
        <f t="shared" si="1118"/>
        <v>2026</v>
      </c>
      <c r="B5350" s="141">
        <f t="shared" si="1119"/>
        <v>3</v>
      </c>
      <c r="C5350" s="154">
        <v>46090</v>
      </c>
      <c r="D5350" s="142">
        <f t="shared" ca="1" si="1120"/>
        <v>46097</v>
      </c>
      <c r="E5350" s="142" t="str">
        <f t="shared" ca="1" si="1121"/>
        <v>0-Months</v>
      </c>
      <c r="F5350" s="142" t="str">
        <f>VLOOKUP(O5350,Stock[],5,FALSE)</f>
        <v>BE</v>
      </c>
      <c r="G5350" s="33" t="s">
        <v>4253</v>
      </c>
      <c r="H5350" s="144"/>
      <c r="I5350" s="34" t="s">
        <v>180</v>
      </c>
      <c r="J5350" s="141" t="str">
        <f>VLOOKUP(I5350,Customers[],2,FALSE)</f>
        <v>ရွှေမြင်း</v>
      </c>
      <c r="K5350" s="141" t="str">
        <f>VLOOKUP(I5350,Customers[],4,FALSE)</f>
        <v>Meiktila</v>
      </c>
      <c r="L5350" s="141" t="str">
        <f>VLOOKUP(Table85[[#This Row],[CustomerID]],Table!H:K,3,0)</f>
        <v>မိတ္ထီလာ</v>
      </c>
      <c r="M5350" s="141" t="str">
        <f>VLOOKUP(I5350,Customers[],5,FALSE)</f>
        <v>WholeSales/Contract</v>
      </c>
      <c r="N5350" s="145" t="s">
        <v>10</v>
      </c>
      <c r="O5350" s="37" t="s">
        <v>205</v>
      </c>
      <c r="P5350" s="141" t="str">
        <f>VLOOKUP(O5350,Stock[],2,FALSE)</f>
        <v>ကောင်းကြည် ကော် 25%  (1Ltr )</v>
      </c>
      <c r="Q5350" s="147">
        <f>VLOOKUP(O5350,Stock[],3,FALSE)</f>
        <v>1</v>
      </c>
      <c r="R5350" s="147">
        <f>VLOOKUP(O5350,Stock[],4,FALSE)</f>
        <v>12</v>
      </c>
      <c r="S5350" s="146"/>
      <c r="T5350" s="147">
        <f>(DailySales!$S5350/DailySales!$R5350)+DailySales!$U5350</f>
        <v>40</v>
      </c>
      <c r="U5350" s="146">
        <v>40</v>
      </c>
      <c r="V5350" s="148">
        <f>+DailySales!$T5350*DailySales!$R5350</f>
        <v>480</v>
      </c>
      <c r="W5350" s="148">
        <f>+DailySales!$V5350*DailySales!$Q5350</f>
        <v>480</v>
      </c>
      <c r="X5350" s="148">
        <f>VLOOKUP(O5350,Stock[],6,FALSE)</f>
        <v>1530</v>
      </c>
      <c r="Y5350" s="148">
        <f>+DailySales!$V5350*DailySales!$X5350</f>
        <v>734400</v>
      </c>
      <c r="Z5350" s="146"/>
      <c r="AA5350" s="146"/>
      <c r="AB5350" s="146"/>
      <c r="AC5350" s="146"/>
      <c r="AD5350" s="146"/>
      <c r="AE5350" s="149"/>
      <c r="AF5350" s="150"/>
      <c r="AG5350" s="151"/>
      <c r="AH5350" s="150"/>
      <c r="AI5350" s="151"/>
      <c r="AJ5350" s="150"/>
      <c r="AK5350" s="151"/>
      <c r="AL5350" s="34"/>
      <c r="AM5350" s="39"/>
      <c r="AN535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734400</v>
      </c>
    </row>
    <row r="5351" spans="1:40" ht="19.5" customHeight="1" x14ac:dyDescent="0.25">
      <c r="A5351" s="32">
        <f t="shared" ref="A5351:A5362" si="1122">YEAR(C5351)</f>
        <v>2026</v>
      </c>
      <c r="B5351" s="32">
        <f t="shared" ref="B5351:B5362" si="1123">MONTH(C5351)</f>
        <v>3</v>
      </c>
      <c r="C5351" s="25">
        <v>46091</v>
      </c>
      <c r="D5351" s="57">
        <f t="shared" ref="D5351:D5362" ca="1" si="1124">TODAY()</f>
        <v>46097</v>
      </c>
      <c r="E5351" s="57" t="str">
        <f t="shared" ref="E5351:E5362" ca="1" si="1125">DATEDIF(C5351,D5351,"M")&amp;"-Months"</f>
        <v>0-Months</v>
      </c>
      <c r="F5351" s="57" t="str">
        <f>VLOOKUP(O5351,Stock[],5,FALSE)</f>
        <v>BE</v>
      </c>
      <c r="G5351" s="33" t="s">
        <v>4254</v>
      </c>
      <c r="H5351" s="38" t="s">
        <v>283</v>
      </c>
      <c r="I5351" s="34" t="s">
        <v>1183</v>
      </c>
      <c r="J5351" s="32" t="str">
        <f>VLOOKUP(I5351,Customers[],2,FALSE)</f>
        <v>မအေးမြထွေး</v>
      </c>
      <c r="K5351" s="32" t="str">
        <f>VLOOKUP(I5351,Customers[],4,FALSE)</f>
        <v>Wandwin</v>
      </c>
      <c r="L5351" s="32" t="str">
        <f>VLOOKUP(Table85[[#This Row],[CustomerID]],Table!H:K,3,0)</f>
        <v>ကျောက်ပနား</v>
      </c>
      <c r="M5351" s="32" t="str">
        <f>VLOOKUP(I5351,Customers[],5,FALSE)</f>
        <v>Van-2</v>
      </c>
      <c r="N5351" s="34" t="s">
        <v>9</v>
      </c>
      <c r="O5351" s="37" t="s">
        <v>220</v>
      </c>
      <c r="P5351" s="32" t="str">
        <f>VLOOKUP(O5351,Stock[],2,FALSE)</f>
        <v>မြန်မာရှောက်ပျား</v>
      </c>
      <c r="Q5351" s="35">
        <f>VLOOKUP(O5351,Stock[],3,FALSE)</f>
        <v>0.64</v>
      </c>
      <c r="R5351" s="35">
        <f>VLOOKUP(O5351,Stock[],4,FALSE)</f>
        <v>14</v>
      </c>
      <c r="S5351" s="37"/>
      <c r="T5351" s="35">
        <f>(DailySales!$S5351/DailySales!$R5351)+DailySales!$U5351</f>
        <v>1</v>
      </c>
      <c r="U5351" s="37">
        <v>1</v>
      </c>
      <c r="V5351" s="36">
        <f>+DailySales!$T5351*DailySales!$R5351</f>
        <v>14</v>
      </c>
      <c r="W5351" s="36">
        <f>+DailySales!$V5351*DailySales!$Q5351</f>
        <v>8.9600000000000009</v>
      </c>
      <c r="X5351" s="36">
        <f>VLOOKUP(O5351,Stock[],6,FALSE)</f>
        <v>1370</v>
      </c>
      <c r="Y5351" s="36">
        <f>+DailySales!$V5351*DailySales!$X5351</f>
        <v>19180</v>
      </c>
      <c r="Z5351" s="37"/>
      <c r="AA5351" s="37"/>
      <c r="AB5351" s="37"/>
      <c r="AC5351" s="37"/>
      <c r="AD5351" s="37"/>
      <c r="AE5351" s="77">
        <v>420</v>
      </c>
      <c r="AF5351" s="87">
        <v>46091</v>
      </c>
      <c r="AG5351" s="39">
        <v>19600</v>
      </c>
      <c r="AH5351" s="87"/>
      <c r="AI5351" s="39"/>
      <c r="AJ5351" s="87"/>
      <c r="AK5351" s="39"/>
      <c r="AL5351" s="34"/>
      <c r="AM5351" s="39"/>
      <c r="AN535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52" spans="1:40" ht="19.5" customHeight="1" x14ac:dyDescent="0.25">
      <c r="A5352" s="32">
        <f t="shared" si="1122"/>
        <v>2026</v>
      </c>
      <c r="B5352" s="32">
        <f t="shared" si="1123"/>
        <v>3</v>
      </c>
      <c r="C5352" s="25">
        <v>46091</v>
      </c>
      <c r="D5352" s="57">
        <f t="shared" ca="1" si="1124"/>
        <v>46097</v>
      </c>
      <c r="E5352" s="57" t="str">
        <f t="shared" ca="1" si="1125"/>
        <v>0-Months</v>
      </c>
      <c r="F5352" s="57" t="str">
        <f>VLOOKUP(O5352,Stock[],5,FALSE)</f>
        <v>BE</v>
      </c>
      <c r="G5352" s="33" t="s">
        <v>4254</v>
      </c>
      <c r="H5352" s="38" t="s">
        <v>283</v>
      </c>
      <c r="I5352" s="34" t="s">
        <v>1183</v>
      </c>
      <c r="J5352" s="32" t="str">
        <f>VLOOKUP(I5352,Customers[],2,FALSE)</f>
        <v>မအေးမြထွေး</v>
      </c>
      <c r="K5352" s="32" t="str">
        <f>VLOOKUP(I5352,Customers[],4,FALSE)</f>
        <v>Wandwin</v>
      </c>
      <c r="L5352" s="32" t="str">
        <f>VLOOKUP(Table85[[#This Row],[CustomerID]],Table!H:K,3,0)</f>
        <v>ကျောက်ပနား</v>
      </c>
      <c r="M5352" s="32" t="str">
        <f>VLOOKUP(I5352,Customers[],5,FALSE)</f>
        <v>Van-2</v>
      </c>
      <c r="N5352" s="34" t="s">
        <v>9</v>
      </c>
      <c r="O5352" s="37" t="s">
        <v>205</v>
      </c>
      <c r="P5352" s="32" t="str">
        <f>VLOOKUP(O5352,Stock[],2,FALSE)</f>
        <v>ကောင်းကြည် ကော် 25%  (1Ltr )</v>
      </c>
      <c r="Q5352" s="35">
        <f>VLOOKUP(O5352,Stock[],3,FALSE)</f>
        <v>1</v>
      </c>
      <c r="R5352" s="35">
        <f>VLOOKUP(O5352,Stock[],4,FALSE)</f>
        <v>12</v>
      </c>
      <c r="S5352" s="37"/>
      <c r="T5352" s="35">
        <f>(DailySales!$S5352/DailySales!$R5352)+DailySales!$U5352</f>
        <v>1</v>
      </c>
      <c r="U5352" s="37">
        <v>1</v>
      </c>
      <c r="V5352" s="36">
        <f>+DailySales!$T5352*DailySales!$R5352</f>
        <v>12</v>
      </c>
      <c r="W5352" s="36">
        <f>+DailySales!$V5352*DailySales!$Q5352</f>
        <v>12</v>
      </c>
      <c r="X5352" s="36">
        <f>VLOOKUP(O5352,Stock[],6,FALSE)</f>
        <v>1530</v>
      </c>
      <c r="Y5352" s="36">
        <f>+DailySales!$V5352*DailySales!$X5352</f>
        <v>18360</v>
      </c>
      <c r="Z5352" s="37"/>
      <c r="AA5352" s="37"/>
      <c r="AB5352" s="37"/>
      <c r="AC5352" s="37"/>
      <c r="AD5352" s="37"/>
      <c r="AE5352" s="77">
        <v>340</v>
      </c>
      <c r="AF5352" s="87">
        <v>46091</v>
      </c>
      <c r="AG5352" s="39">
        <v>18700</v>
      </c>
      <c r="AH5352" s="87"/>
      <c r="AI5352" s="39"/>
      <c r="AJ5352" s="87"/>
      <c r="AK5352" s="39"/>
      <c r="AL5352" s="34"/>
      <c r="AM5352" s="39"/>
      <c r="AN535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53" spans="1:40" ht="19.5" customHeight="1" x14ac:dyDescent="0.25">
      <c r="A5353" s="32">
        <f t="shared" si="1122"/>
        <v>2026</v>
      </c>
      <c r="B5353" s="32">
        <f t="shared" si="1123"/>
        <v>3</v>
      </c>
      <c r="C5353" s="25">
        <v>46091</v>
      </c>
      <c r="D5353" s="57">
        <f t="shared" ca="1" si="1124"/>
        <v>46097</v>
      </c>
      <c r="E5353" s="57" t="str">
        <f t="shared" ca="1" si="1125"/>
        <v>0-Months</v>
      </c>
      <c r="F5353" s="57" t="str">
        <f>VLOOKUP(O5353,Stock[],5,FALSE)</f>
        <v>BE</v>
      </c>
      <c r="G5353" s="33" t="s">
        <v>4255</v>
      </c>
      <c r="H5353" s="38" t="s">
        <v>283</v>
      </c>
      <c r="I5353" s="34" t="s">
        <v>1293</v>
      </c>
      <c r="J5353" s="32" t="str">
        <f>VLOOKUP(I5353,Customers[],2,FALSE)</f>
        <v>ကိုသိန်းထိုက်</v>
      </c>
      <c r="K5353" s="32" t="str">
        <f>VLOOKUP(I5353,Customers[],4,FALSE)</f>
        <v>Wandwin</v>
      </c>
      <c r="L5353" s="32" t="str">
        <f>VLOOKUP(Table85[[#This Row],[CustomerID]],Table!H:K,3,0)</f>
        <v>ကျောက်ပနား</v>
      </c>
      <c r="M5353" s="32" t="str">
        <f>VLOOKUP(I5353,Customers[],5,FALSE)</f>
        <v>Van-2</v>
      </c>
      <c r="N5353" s="34" t="s">
        <v>9</v>
      </c>
      <c r="O5353" s="37" t="s">
        <v>220</v>
      </c>
      <c r="P5353" s="32" t="str">
        <f>VLOOKUP(O5353,Stock[],2,FALSE)</f>
        <v>မြန်မာရှောက်ပျား</v>
      </c>
      <c r="Q5353" s="35">
        <f>VLOOKUP(O5353,Stock[],3,FALSE)</f>
        <v>0.64</v>
      </c>
      <c r="R5353" s="35">
        <f>VLOOKUP(O5353,Stock[],4,FALSE)</f>
        <v>14</v>
      </c>
      <c r="S5353" s="37"/>
      <c r="T5353" s="35">
        <f>(DailySales!$S5353/DailySales!$R5353)+DailySales!$U5353</f>
        <v>10</v>
      </c>
      <c r="U5353" s="37">
        <v>10</v>
      </c>
      <c r="V5353" s="36">
        <f>+DailySales!$T5353*DailySales!$R5353</f>
        <v>140</v>
      </c>
      <c r="W5353" s="36">
        <f>+DailySales!$V5353*DailySales!$Q5353</f>
        <v>89.600000000000009</v>
      </c>
      <c r="X5353" s="36">
        <f>VLOOKUP(O5353,Stock[],6,FALSE)</f>
        <v>1370</v>
      </c>
      <c r="Y5353" s="36">
        <f>+DailySales!$V5353*DailySales!$X5353</f>
        <v>191800</v>
      </c>
      <c r="Z5353" s="37"/>
      <c r="AA5353" s="37"/>
      <c r="AB5353" s="37"/>
      <c r="AC5353" s="37"/>
      <c r="AD5353" s="37"/>
      <c r="AE5353" s="77">
        <v>4200</v>
      </c>
      <c r="AF5353" s="87">
        <v>46091</v>
      </c>
      <c r="AG5353" s="39">
        <v>196000</v>
      </c>
      <c r="AH5353" s="87"/>
      <c r="AI5353" s="39"/>
      <c r="AJ5353" s="87"/>
      <c r="AK5353" s="39"/>
      <c r="AL5353" s="34"/>
      <c r="AM5353" s="39"/>
      <c r="AN535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54" spans="1:40" ht="19.5" customHeight="1" x14ac:dyDescent="0.25">
      <c r="A5354" s="32">
        <f t="shared" si="1122"/>
        <v>2026</v>
      </c>
      <c r="B5354" s="32">
        <f t="shared" si="1123"/>
        <v>3</v>
      </c>
      <c r="C5354" s="25">
        <v>46091</v>
      </c>
      <c r="D5354" s="57">
        <f t="shared" ca="1" si="1124"/>
        <v>46097</v>
      </c>
      <c r="E5354" s="57" t="str">
        <f t="shared" ca="1" si="1125"/>
        <v>0-Months</v>
      </c>
      <c r="F5354" s="57" t="str">
        <f>VLOOKUP(O5354,Stock[],5,FALSE)</f>
        <v>BE</v>
      </c>
      <c r="G5354" s="33" t="s">
        <v>4256</v>
      </c>
      <c r="H5354" s="38" t="s">
        <v>283</v>
      </c>
      <c r="I5354" s="34" t="s">
        <v>1198</v>
      </c>
      <c r="J5354" s="32" t="str">
        <f>VLOOKUP(I5354,Customers[],2,FALSE)</f>
        <v>မအေးချာ</v>
      </c>
      <c r="K5354" s="32" t="str">
        <f>VLOOKUP(I5354,Customers[],4,FALSE)</f>
        <v>Wandwin</v>
      </c>
      <c r="L5354" s="32" t="str">
        <f>VLOOKUP(Table85[[#This Row],[CustomerID]],Table!H:K,3,0)</f>
        <v>သဲပုံ</v>
      </c>
      <c r="M5354" s="32" t="str">
        <f>VLOOKUP(I5354,Customers[],5,FALSE)</f>
        <v>Van-2</v>
      </c>
      <c r="N5354" s="34" t="s">
        <v>9</v>
      </c>
      <c r="O5354" s="37" t="s">
        <v>220</v>
      </c>
      <c r="P5354" s="32" t="str">
        <f>VLOOKUP(O5354,Stock[],2,FALSE)</f>
        <v>မြန်မာရှောက်ပျား</v>
      </c>
      <c r="Q5354" s="35">
        <f>VLOOKUP(O5354,Stock[],3,FALSE)</f>
        <v>0.64</v>
      </c>
      <c r="R5354" s="35">
        <f>VLOOKUP(O5354,Stock[],4,FALSE)</f>
        <v>14</v>
      </c>
      <c r="S5354" s="37"/>
      <c r="T5354" s="35">
        <f>(DailySales!$S5354/DailySales!$R5354)+DailySales!$U5354</f>
        <v>1</v>
      </c>
      <c r="U5354" s="37">
        <v>1</v>
      </c>
      <c r="V5354" s="36">
        <f>+DailySales!$T5354*DailySales!$R5354</f>
        <v>14</v>
      </c>
      <c r="W5354" s="36">
        <f>+DailySales!$V5354*DailySales!$Q5354</f>
        <v>8.9600000000000009</v>
      </c>
      <c r="X5354" s="36">
        <f>VLOOKUP(O5354,Stock[],6,FALSE)</f>
        <v>1370</v>
      </c>
      <c r="Y5354" s="36">
        <f>+DailySales!$V5354*DailySales!$X5354</f>
        <v>19180</v>
      </c>
      <c r="Z5354" s="37"/>
      <c r="AA5354" s="37"/>
      <c r="AB5354" s="37"/>
      <c r="AC5354" s="37"/>
      <c r="AD5354" s="37"/>
      <c r="AE5354" s="77">
        <v>420</v>
      </c>
      <c r="AF5354" s="87">
        <v>46091</v>
      </c>
      <c r="AG5354" s="39">
        <v>19600</v>
      </c>
      <c r="AH5354" s="87"/>
      <c r="AI5354" s="39"/>
      <c r="AJ5354" s="87"/>
      <c r="AK5354" s="39"/>
      <c r="AL5354" s="34"/>
      <c r="AM5354" s="39"/>
      <c r="AN535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55" spans="1:40" ht="19.5" customHeight="1" x14ac:dyDescent="0.25">
      <c r="A5355" s="32">
        <f t="shared" si="1122"/>
        <v>2026</v>
      </c>
      <c r="B5355" s="32">
        <f t="shared" si="1123"/>
        <v>3</v>
      </c>
      <c r="C5355" s="25">
        <v>46091</v>
      </c>
      <c r="D5355" s="57">
        <f t="shared" ca="1" si="1124"/>
        <v>46097</v>
      </c>
      <c r="E5355" s="57" t="str">
        <f t="shared" ca="1" si="1125"/>
        <v>0-Months</v>
      </c>
      <c r="F5355" s="57" t="str">
        <f>VLOOKUP(O5355,Stock[],5,FALSE)</f>
        <v>BE</v>
      </c>
      <c r="G5355" s="33" t="s">
        <v>4256</v>
      </c>
      <c r="H5355" s="38" t="s">
        <v>283</v>
      </c>
      <c r="I5355" s="34" t="s">
        <v>1198</v>
      </c>
      <c r="J5355" s="32" t="str">
        <f>VLOOKUP(I5355,Customers[],2,FALSE)</f>
        <v>မအေးချာ</v>
      </c>
      <c r="K5355" s="32" t="str">
        <f>VLOOKUP(I5355,Customers[],4,FALSE)</f>
        <v>Wandwin</v>
      </c>
      <c r="L5355" s="32" t="str">
        <f>VLOOKUP(Table85[[#This Row],[CustomerID]],Table!H:K,3,0)</f>
        <v>သဲပုံ</v>
      </c>
      <c r="M5355" s="32" t="str">
        <f>VLOOKUP(I5355,Customers[],5,FALSE)</f>
        <v>Van-2</v>
      </c>
      <c r="N5355" s="34" t="s">
        <v>9</v>
      </c>
      <c r="O5355" s="37" t="s">
        <v>223</v>
      </c>
      <c r="P5355" s="32" t="str">
        <f>VLOOKUP(O5355,Stock[],2,FALSE)</f>
        <v>ချယ်ရီအရက်သန့်ကော် (.6Ltr)</v>
      </c>
      <c r="Q5355" s="35">
        <f>VLOOKUP(O5355,Stock[],3,FALSE)</f>
        <v>0.6</v>
      </c>
      <c r="R5355" s="35">
        <f>VLOOKUP(O5355,Stock[],4,FALSE)</f>
        <v>24</v>
      </c>
      <c r="S5355" s="37"/>
      <c r="T5355" s="35">
        <f>(DailySales!$S5355/DailySales!$R5355)+DailySales!$U5355</f>
        <v>1</v>
      </c>
      <c r="U5355" s="37">
        <v>1</v>
      </c>
      <c r="V5355" s="36">
        <f>+DailySales!$T5355*DailySales!$R5355</f>
        <v>24</v>
      </c>
      <c r="W5355" s="36">
        <f>+DailySales!$V5355*DailySales!$Q5355</f>
        <v>14.399999999999999</v>
      </c>
      <c r="X5355" s="36">
        <f>VLOOKUP(O5355,Stock[],6,FALSE)</f>
        <v>875</v>
      </c>
      <c r="Y5355" s="36">
        <f>+DailySales!$V5355*DailySales!$X5355</f>
        <v>21000</v>
      </c>
      <c r="Z5355" s="37"/>
      <c r="AA5355" s="37"/>
      <c r="AB5355" s="37"/>
      <c r="AC5355" s="37"/>
      <c r="AD5355" s="37"/>
      <c r="AE5355" s="77">
        <v>600</v>
      </c>
      <c r="AF5355" s="87">
        <v>46091</v>
      </c>
      <c r="AG5355" s="39">
        <v>21600</v>
      </c>
      <c r="AH5355" s="87"/>
      <c r="AI5355" s="39"/>
      <c r="AJ5355" s="87"/>
      <c r="AK5355" s="39"/>
      <c r="AL5355" s="34"/>
      <c r="AM5355" s="39"/>
      <c r="AN535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56" spans="1:40" ht="19.5" customHeight="1" x14ac:dyDescent="0.25">
      <c r="A5356" s="32">
        <f t="shared" si="1122"/>
        <v>2026</v>
      </c>
      <c r="B5356" s="32">
        <f t="shared" si="1123"/>
        <v>3</v>
      </c>
      <c r="C5356" s="25">
        <v>46091</v>
      </c>
      <c r="D5356" s="57">
        <f t="shared" ca="1" si="1124"/>
        <v>46097</v>
      </c>
      <c r="E5356" s="57" t="str">
        <f t="shared" ca="1" si="1125"/>
        <v>0-Months</v>
      </c>
      <c r="F5356" s="57" t="str">
        <f>VLOOKUP(O5356,Stock[],5,FALSE)</f>
        <v>BE</v>
      </c>
      <c r="G5356" s="33" t="s">
        <v>4257</v>
      </c>
      <c r="H5356" s="38" t="s">
        <v>283</v>
      </c>
      <c r="I5356" s="34" t="s">
        <v>1295</v>
      </c>
      <c r="J5356" s="32" t="str">
        <f>VLOOKUP(I5356,Customers[],2,FALSE)</f>
        <v>မတင်ဆန်းမူ</v>
      </c>
      <c r="K5356" s="32" t="str">
        <f>VLOOKUP(I5356,Customers[],4,FALSE)</f>
        <v>Wandwin</v>
      </c>
      <c r="L5356" s="32" t="str">
        <f>VLOOKUP(Table85[[#This Row],[CustomerID]],Table!H:K,3,0)</f>
        <v>သာဂရ</v>
      </c>
      <c r="M5356" s="32" t="str">
        <f>VLOOKUP(I5356,Customers[],5,FALSE)</f>
        <v>Van-2</v>
      </c>
      <c r="N5356" s="34" t="s">
        <v>9</v>
      </c>
      <c r="O5356" s="37" t="s">
        <v>205</v>
      </c>
      <c r="P5356" s="32" t="str">
        <f>VLOOKUP(O5356,Stock[],2,FALSE)</f>
        <v>ကောင်းကြည် ကော် 25%  (1Ltr )</v>
      </c>
      <c r="Q5356" s="35">
        <f>VLOOKUP(O5356,Stock[],3,FALSE)</f>
        <v>1</v>
      </c>
      <c r="R5356" s="35">
        <f>VLOOKUP(O5356,Stock[],4,FALSE)</f>
        <v>12</v>
      </c>
      <c r="S5356" s="37"/>
      <c r="T5356" s="35">
        <f>(DailySales!$S5356/DailySales!$R5356)+DailySales!$U5356</f>
        <v>10</v>
      </c>
      <c r="U5356" s="37">
        <v>10</v>
      </c>
      <c r="V5356" s="36">
        <f>+DailySales!$T5356*DailySales!$R5356</f>
        <v>120</v>
      </c>
      <c r="W5356" s="36">
        <f>+DailySales!$V5356*DailySales!$Q5356</f>
        <v>120</v>
      </c>
      <c r="X5356" s="36">
        <f>VLOOKUP(O5356,Stock[],6,FALSE)</f>
        <v>1530</v>
      </c>
      <c r="Y5356" s="36">
        <f>+DailySales!$V5356*DailySales!$X5356</f>
        <v>183600</v>
      </c>
      <c r="Z5356" s="37"/>
      <c r="AA5356" s="37"/>
      <c r="AB5356" s="37"/>
      <c r="AC5356" s="37"/>
      <c r="AD5356" s="37"/>
      <c r="AE5356" s="77">
        <v>3400</v>
      </c>
      <c r="AF5356" s="87">
        <v>46091</v>
      </c>
      <c r="AG5356" s="39">
        <v>187000</v>
      </c>
      <c r="AH5356" s="87"/>
      <c r="AI5356" s="39"/>
      <c r="AJ5356" s="87"/>
      <c r="AK5356" s="39"/>
      <c r="AL5356" s="34"/>
      <c r="AM5356" s="39"/>
      <c r="AN535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57" spans="1:40" ht="19.5" customHeight="1" x14ac:dyDescent="0.25">
      <c r="A5357" s="32">
        <f t="shared" si="1122"/>
        <v>2026</v>
      </c>
      <c r="B5357" s="32">
        <f t="shared" si="1123"/>
        <v>3</v>
      </c>
      <c r="C5357" s="25">
        <v>46091</v>
      </c>
      <c r="D5357" s="57">
        <f t="shared" ca="1" si="1124"/>
        <v>46097</v>
      </c>
      <c r="E5357" s="57" t="str">
        <f t="shared" ca="1" si="1125"/>
        <v>0-Months</v>
      </c>
      <c r="F5357" s="57" t="str">
        <f>VLOOKUP(O5357,Stock[],5,FALSE)</f>
        <v>BE</v>
      </c>
      <c r="G5357" s="33" t="s">
        <v>4257</v>
      </c>
      <c r="H5357" s="38" t="s">
        <v>283</v>
      </c>
      <c r="I5357" s="34" t="s">
        <v>1295</v>
      </c>
      <c r="J5357" s="32" t="str">
        <f>VLOOKUP(I5357,Customers[],2,FALSE)</f>
        <v>မတင်ဆန်းမူ</v>
      </c>
      <c r="K5357" s="32" t="str">
        <f>VLOOKUP(I5357,Customers[],4,FALSE)</f>
        <v>Wandwin</v>
      </c>
      <c r="L5357" s="32" t="str">
        <f>VLOOKUP(Table85[[#This Row],[CustomerID]],Table!H:K,3,0)</f>
        <v>သာဂရ</v>
      </c>
      <c r="M5357" s="32" t="str">
        <f>VLOOKUP(I5357,Customers[],5,FALSE)</f>
        <v>Van-2</v>
      </c>
      <c r="N5357" s="34" t="s">
        <v>9</v>
      </c>
      <c r="O5357" s="37" t="s">
        <v>215</v>
      </c>
      <c r="P5357" s="32" t="str">
        <f>VLOOKUP(O5357,Stock[],2,FALSE)</f>
        <v>ဒဂုံနာနတ်</v>
      </c>
      <c r="Q5357" s="35">
        <f>VLOOKUP(O5357,Stock[],3,FALSE)</f>
        <v>0.64</v>
      </c>
      <c r="R5357" s="35">
        <f>VLOOKUP(O5357,Stock[],4,FALSE)</f>
        <v>24</v>
      </c>
      <c r="S5357" s="37"/>
      <c r="T5357" s="35">
        <f>(DailySales!$S5357/DailySales!$R5357)+DailySales!$U5357</f>
        <v>2</v>
      </c>
      <c r="U5357" s="37">
        <v>2</v>
      </c>
      <c r="V5357" s="36">
        <f>+DailySales!$T5357*DailySales!$R5357</f>
        <v>48</v>
      </c>
      <c r="W5357" s="36">
        <f>+DailySales!$V5357*DailySales!$Q5357</f>
        <v>30.72</v>
      </c>
      <c r="X5357" s="36">
        <f>VLOOKUP(O5357,Stock[],6,FALSE)</f>
        <v>1330</v>
      </c>
      <c r="Y5357" s="36">
        <f>+DailySales!$V5357*DailySales!$X5357</f>
        <v>63840</v>
      </c>
      <c r="Z5357" s="37"/>
      <c r="AA5357" s="37"/>
      <c r="AB5357" s="37"/>
      <c r="AC5357" s="37"/>
      <c r="AD5357" s="37"/>
      <c r="AE5357" s="77">
        <v>1160</v>
      </c>
      <c r="AF5357" s="87">
        <v>46091</v>
      </c>
      <c r="AG5357" s="39">
        <v>65000</v>
      </c>
      <c r="AH5357" s="87"/>
      <c r="AI5357" s="39"/>
      <c r="AJ5357" s="87"/>
      <c r="AK5357" s="39"/>
      <c r="AL5357" s="34"/>
      <c r="AM5357" s="39"/>
      <c r="AN535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58" spans="1:40" ht="19.5" customHeight="1" x14ac:dyDescent="0.25">
      <c r="A5358" s="32">
        <f t="shared" si="1122"/>
        <v>2026</v>
      </c>
      <c r="B5358" s="32">
        <f t="shared" si="1123"/>
        <v>3</v>
      </c>
      <c r="C5358" s="25">
        <v>46091</v>
      </c>
      <c r="D5358" s="57">
        <f t="shared" ca="1" si="1124"/>
        <v>46097</v>
      </c>
      <c r="E5358" s="57" t="str">
        <f t="shared" ca="1" si="1125"/>
        <v>0-Months</v>
      </c>
      <c r="F5358" s="57" t="str">
        <f>VLOOKUP(O5358,Stock[],5,FALSE)</f>
        <v>BE</v>
      </c>
      <c r="G5358" s="33" t="s">
        <v>4258</v>
      </c>
      <c r="H5358" s="38" t="s">
        <v>283</v>
      </c>
      <c r="I5358" s="34" t="s">
        <v>1297</v>
      </c>
      <c r="J5358" s="32" t="str">
        <f>VLOOKUP(I5358,Customers[],2,FALSE)</f>
        <v>ကိုသန်းကျော်ဌေး</v>
      </c>
      <c r="K5358" s="32" t="str">
        <f>VLOOKUP(I5358,Customers[],4,FALSE)</f>
        <v>Wandwin</v>
      </c>
      <c r="L5358" s="32" t="str">
        <f>VLOOKUP(Table85[[#This Row],[CustomerID]],Table!H:K,3,0)</f>
        <v>သာဂရ</v>
      </c>
      <c r="M5358" s="32" t="str">
        <f>VLOOKUP(I5358,Customers[],5,FALSE)</f>
        <v>Van-2</v>
      </c>
      <c r="N5358" s="34" t="s">
        <v>9</v>
      </c>
      <c r="O5358" s="37" t="s">
        <v>205</v>
      </c>
      <c r="P5358" s="32" t="str">
        <f>VLOOKUP(O5358,Stock[],2,FALSE)</f>
        <v>ကောင်းကြည် ကော် 25%  (1Ltr )</v>
      </c>
      <c r="Q5358" s="35">
        <f>VLOOKUP(O5358,Stock[],3,FALSE)</f>
        <v>1</v>
      </c>
      <c r="R5358" s="35">
        <f>VLOOKUP(O5358,Stock[],4,FALSE)</f>
        <v>12</v>
      </c>
      <c r="S5358" s="37"/>
      <c r="T5358" s="35">
        <f>(DailySales!$S5358/DailySales!$R5358)+DailySales!$U5358</f>
        <v>3</v>
      </c>
      <c r="U5358" s="37">
        <v>3</v>
      </c>
      <c r="V5358" s="36">
        <f>+DailySales!$T5358*DailySales!$R5358</f>
        <v>36</v>
      </c>
      <c r="W5358" s="36">
        <f>+DailySales!$V5358*DailySales!$Q5358</f>
        <v>36</v>
      </c>
      <c r="X5358" s="36">
        <f>VLOOKUP(O5358,Stock[],6,FALSE)</f>
        <v>1530</v>
      </c>
      <c r="Y5358" s="36">
        <f>+DailySales!$V5358*DailySales!$X5358</f>
        <v>55080</v>
      </c>
      <c r="Z5358" s="37"/>
      <c r="AA5358" s="37"/>
      <c r="AB5358" s="37"/>
      <c r="AC5358" s="37"/>
      <c r="AD5358" s="37"/>
      <c r="AE5358" s="77">
        <v>1020</v>
      </c>
      <c r="AF5358" s="87">
        <v>46091</v>
      </c>
      <c r="AG5358" s="39">
        <v>56100</v>
      </c>
      <c r="AH5358" s="87"/>
      <c r="AI5358" s="39"/>
      <c r="AJ5358" s="87"/>
      <c r="AK5358" s="39"/>
      <c r="AL5358" s="34"/>
      <c r="AM5358" s="39"/>
      <c r="AN535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59" spans="1:40" ht="19.5" customHeight="1" x14ac:dyDescent="0.25">
      <c r="A5359" s="32">
        <f t="shared" si="1122"/>
        <v>2026</v>
      </c>
      <c r="B5359" s="32">
        <f t="shared" si="1123"/>
        <v>3</v>
      </c>
      <c r="C5359" s="25">
        <v>46091</v>
      </c>
      <c r="D5359" s="57">
        <f t="shared" ca="1" si="1124"/>
        <v>46097</v>
      </c>
      <c r="E5359" s="57" t="str">
        <f t="shared" ca="1" si="1125"/>
        <v>0-Months</v>
      </c>
      <c r="F5359" s="57" t="str">
        <f>VLOOKUP(O5359,Stock[],5,FALSE)</f>
        <v>BE</v>
      </c>
      <c r="G5359" s="33" t="s">
        <v>4258</v>
      </c>
      <c r="H5359" s="38" t="s">
        <v>283</v>
      </c>
      <c r="I5359" s="34" t="s">
        <v>1297</v>
      </c>
      <c r="J5359" s="32" t="str">
        <f>VLOOKUP(I5359,Customers[],2,FALSE)</f>
        <v>ကိုသန်းကျော်ဌေး</v>
      </c>
      <c r="K5359" s="32" t="str">
        <f>VLOOKUP(I5359,Customers[],4,FALSE)</f>
        <v>Wandwin</v>
      </c>
      <c r="L5359" s="32" t="str">
        <f>VLOOKUP(Table85[[#This Row],[CustomerID]],Table!H:K,3,0)</f>
        <v>သာဂရ</v>
      </c>
      <c r="M5359" s="32" t="str">
        <f>VLOOKUP(I5359,Customers[],5,FALSE)</f>
        <v>Van-2</v>
      </c>
      <c r="N5359" s="34" t="s">
        <v>9</v>
      </c>
      <c r="O5359" s="37" t="s">
        <v>215</v>
      </c>
      <c r="P5359" s="32" t="str">
        <f>VLOOKUP(O5359,Stock[],2,FALSE)</f>
        <v>ဒဂုံနာနတ်</v>
      </c>
      <c r="Q5359" s="35">
        <f>VLOOKUP(O5359,Stock[],3,FALSE)</f>
        <v>0.64</v>
      </c>
      <c r="R5359" s="35">
        <f>VLOOKUP(O5359,Stock[],4,FALSE)</f>
        <v>24</v>
      </c>
      <c r="S5359" s="37"/>
      <c r="T5359" s="35">
        <f>(DailySales!$S5359/DailySales!$R5359)+DailySales!$U5359</f>
        <v>1</v>
      </c>
      <c r="U5359" s="37">
        <v>1</v>
      </c>
      <c r="V5359" s="36">
        <f>+DailySales!$T5359*DailySales!$R5359</f>
        <v>24</v>
      </c>
      <c r="W5359" s="36">
        <f>+DailySales!$V5359*DailySales!$Q5359</f>
        <v>15.36</v>
      </c>
      <c r="X5359" s="36">
        <f>VLOOKUP(O5359,Stock[],6,FALSE)</f>
        <v>1330</v>
      </c>
      <c r="Y5359" s="36">
        <f>+DailySales!$V5359*DailySales!$X5359</f>
        <v>31920</v>
      </c>
      <c r="Z5359" s="37"/>
      <c r="AA5359" s="37"/>
      <c r="AB5359" s="37"/>
      <c r="AC5359" s="37"/>
      <c r="AD5359" s="37"/>
      <c r="AE5359" s="77">
        <v>580</v>
      </c>
      <c r="AF5359" s="87">
        <v>46091</v>
      </c>
      <c r="AG5359" s="39">
        <v>32500</v>
      </c>
      <c r="AH5359" s="87"/>
      <c r="AI5359" s="39"/>
      <c r="AJ5359" s="87"/>
      <c r="AK5359" s="39"/>
      <c r="AL5359" s="34"/>
      <c r="AM5359" s="39"/>
      <c r="AN535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60" spans="1:40" ht="19.5" customHeight="1" x14ac:dyDescent="0.25">
      <c r="A5360" s="32">
        <f t="shared" si="1122"/>
        <v>2026</v>
      </c>
      <c r="B5360" s="32">
        <f t="shared" si="1123"/>
        <v>3</v>
      </c>
      <c r="C5360" s="25">
        <v>46091</v>
      </c>
      <c r="D5360" s="57">
        <f t="shared" ca="1" si="1124"/>
        <v>46097</v>
      </c>
      <c r="E5360" s="57" t="str">
        <f t="shared" ca="1" si="1125"/>
        <v>0-Months</v>
      </c>
      <c r="F5360" s="57" t="str">
        <f>VLOOKUP(O5360,Stock[],5,FALSE)</f>
        <v>BE</v>
      </c>
      <c r="G5360" s="33" t="s">
        <v>4259</v>
      </c>
      <c r="H5360" s="38" t="s">
        <v>283</v>
      </c>
      <c r="I5360" s="34" t="s">
        <v>1648</v>
      </c>
      <c r="J5360" s="32" t="str">
        <f>VLOOKUP(I5360,Customers[],2,FALSE)</f>
        <v>ရှိုင်းဖုန်းသန့်</v>
      </c>
      <c r="K5360" s="32" t="str">
        <f>VLOOKUP(I5360,Customers[],4,FALSE)</f>
        <v>Wandwin</v>
      </c>
      <c r="L5360" s="32" t="str">
        <f>VLOOKUP(Table85[[#This Row],[CustomerID]],Table!H:K,3,0)</f>
        <v>သာဂရ</v>
      </c>
      <c r="M5360" s="32" t="str">
        <f>VLOOKUP(I5360,Customers[],5,FALSE)</f>
        <v>Van-2</v>
      </c>
      <c r="N5360" s="34" t="s">
        <v>9</v>
      </c>
      <c r="O5360" s="37" t="s">
        <v>205</v>
      </c>
      <c r="P5360" s="32" t="str">
        <f>VLOOKUP(O5360,Stock[],2,FALSE)</f>
        <v>ကောင်းကြည် ကော် 25%  (1Ltr )</v>
      </c>
      <c r="Q5360" s="35">
        <f>VLOOKUP(O5360,Stock[],3,FALSE)</f>
        <v>1</v>
      </c>
      <c r="R5360" s="35">
        <f>VLOOKUP(O5360,Stock[],4,FALSE)</f>
        <v>12</v>
      </c>
      <c r="S5360" s="37"/>
      <c r="T5360" s="35">
        <f>(DailySales!$S5360/DailySales!$R5360)+DailySales!$U5360</f>
        <v>2</v>
      </c>
      <c r="U5360" s="37">
        <v>2</v>
      </c>
      <c r="V5360" s="36">
        <f>+DailySales!$T5360*DailySales!$R5360</f>
        <v>24</v>
      </c>
      <c r="W5360" s="36">
        <f>+DailySales!$V5360*DailySales!$Q5360</f>
        <v>24</v>
      </c>
      <c r="X5360" s="36">
        <f>VLOOKUP(O5360,Stock[],6,FALSE)</f>
        <v>1530</v>
      </c>
      <c r="Y5360" s="36">
        <f>+DailySales!$V5360*DailySales!$X5360</f>
        <v>36720</v>
      </c>
      <c r="Z5360" s="37"/>
      <c r="AA5360" s="37"/>
      <c r="AB5360" s="37"/>
      <c r="AC5360" s="37"/>
      <c r="AD5360" s="37"/>
      <c r="AE5360" s="77">
        <v>680</v>
      </c>
      <c r="AF5360" s="87">
        <v>46091</v>
      </c>
      <c r="AG5360" s="39">
        <v>37400</v>
      </c>
      <c r="AH5360" s="87"/>
      <c r="AI5360" s="39"/>
      <c r="AJ5360" s="87"/>
      <c r="AK5360" s="39"/>
      <c r="AL5360" s="34"/>
      <c r="AM5360" s="39"/>
      <c r="AN536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61" spans="1:40" ht="19.5" customHeight="1" x14ac:dyDescent="0.25">
      <c r="A5361" s="32">
        <f t="shared" si="1122"/>
        <v>2026</v>
      </c>
      <c r="B5361" s="32">
        <f t="shared" si="1123"/>
        <v>3</v>
      </c>
      <c r="C5361" s="25">
        <v>46091</v>
      </c>
      <c r="D5361" s="57">
        <f t="shared" ca="1" si="1124"/>
        <v>46097</v>
      </c>
      <c r="E5361" s="57" t="str">
        <f t="shared" ca="1" si="1125"/>
        <v>0-Months</v>
      </c>
      <c r="F5361" s="57" t="str">
        <f>VLOOKUP(O5361,Stock[],5,FALSE)</f>
        <v>BE</v>
      </c>
      <c r="G5361" s="33" t="s">
        <v>4260</v>
      </c>
      <c r="H5361" s="38" t="s">
        <v>283</v>
      </c>
      <c r="I5361" s="34" t="s">
        <v>1191</v>
      </c>
      <c r="J5361" s="32" t="str">
        <f>VLOOKUP(I5361,Customers[],2,FALSE)</f>
        <v>ကိုခင်မောင်ချို</v>
      </c>
      <c r="K5361" s="32" t="str">
        <f>VLOOKUP(I5361,Customers[],4,FALSE)</f>
        <v>Wandwin</v>
      </c>
      <c r="L5361" s="32" t="str">
        <f>VLOOKUP(Table85[[#This Row],[CustomerID]],Table!H:K,3,0)</f>
        <v>သာဂရ</v>
      </c>
      <c r="M5361" s="32" t="str">
        <f>VLOOKUP(I5361,Customers[],5,FALSE)</f>
        <v>Van-2</v>
      </c>
      <c r="N5361" s="34" t="s">
        <v>9</v>
      </c>
      <c r="O5361" s="37" t="s">
        <v>205</v>
      </c>
      <c r="P5361" s="32" t="str">
        <f>VLOOKUP(O5361,Stock[],2,FALSE)</f>
        <v>ကောင်းကြည် ကော် 25%  (1Ltr )</v>
      </c>
      <c r="Q5361" s="35">
        <f>VLOOKUP(O5361,Stock[],3,FALSE)</f>
        <v>1</v>
      </c>
      <c r="R5361" s="35">
        <f>VLOOKUP(O5361,Stock[],4,FALSE)</f>
        <v>12</v>
      </c>
      <c r="S5361" s="37"/>
      <c r="T5361" s="35">
        <f>(DailySales!$S5361/DailySales!$R5361)+DailySales!$U5361</f>
        <v>5</v>
      </c>
      <c r="U5361" s="37">
        <v>5</v>
      </c>
      <c r="V5361" s="36">
        <f>+DailySales!$T5361*DailySales!$R5361</f>
        <v>60</v>
      </c>
      <c r="W5361" s="36">
        <f>+DailySales!$V5361*DailySales!$Q5361</f>
        <v>60</v>
      </c>
      <c r="X5361" s="36">
        <f>VLOOKUP(O5361,Stock[],6,FALSE)</f>
        <v>1530</v>
      </c>
      <c r="Y5361" s="36">
        <f>+DailySales!$V5361*DailySales!$X5361</f>
        <v>91800</v>
      </c>
      <c r="Z5361" s="37"/>
      <c r="AA5361" s="37"/>
      <c r="AB5361" s="37"/>
      <c r="AC5361" s="37"/>
      <c r="AD5361" s="37"/>
      <c r="AE5361" s="77">
        <v>1700</v>
      </c>
      <c r="AF5361" s="87">
        <v>46091</v>
      </c>
      <c r="AG5361" s="39">
        <v>93500</v>
      </c>
      <c r="AH5361" s="87"/>
      <c r="AI5361" s="39"/>
      <c r="AJ5361" s="87"/>
      <c r="AK5361" s="39"/>
      <c r="AL5361" s="34"/>
      <c r="AM5361" s="39"/>
      <c r="AN536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62" spans="1:40" ht="19.5" customHeight="1" x14ac:dyDescent="0.25">
      <c r="A5362" s="32">
        <f t="shared" si="1122"/>
        <v>2026</v>
      </c>
      <c r="B5362" s="32">
        <f t="shared" si="1123"/>
        <v>3</v>
      </c>
      <c r="C5362" s="25">
        <v>46091</v>
      </c>
      <c r="D5362" s="57">
        <f t="shared" ca="1" si="1124"/>
        <v>46097</v>
      </c>
      <c r="E5362" s="57" t="str">
        <f t="shared" ca="1" si="1125"/>
        <v>0-Months</v>
      </c>
      <c r="F5362" s="57" t="str">
        <f>VLOOKUP(O5362,Stock[],5,FALSE)</f>
        <v>BE</v>
      </c>
      <c r="G5362" s="33" t="s">
        <v>4261</v>
      </c>
      <c r="H5362" s="38" t="s">
        <v>283</v>
      </c>
      <c r="I5362" s="34" t="s">
        <v>1196</v>
      </c>
      <c r="J5362" s="32" t="str">
        <f>VLOOKUP(I5362,Customers[],2,FALSE)</f>
        <v>ကိုကျော်အောင်</v>
      </c>
      <c r="K5362" s="32" t="str">
        <f>VLOOKUP(I5362,Customers[],4,FALSE)</f>
        <v>Wandwin</v>
      </c>
      <c r="L5362" s="32" t="str">
        <f>VLOOKUP(Table85[[#This Row],[CustomerID]],Table!H:K,3,0)</f>
        <v>သုံးပတ်လည်</v>
      </c>
      <c r="M5362" s="32" t="str">
        <f>VLOOKUP(I5362,Customers[],5,FALSE)</f>
        <v>Van-2</v>
      </c>
      <c r="N5362" s="34" t="s">
        <v>9</v>
      </c>
      <c r="O5362" s="37" t="s">
        <v>214</v>
      </c>
      <c r="P5362" s="32" t="str">
        <f>VLOOKUP(O5362,Stock[],2,FALSE)</f>
        <v>ကောင်းကြည်</v>
      </c>
      <c r="Q5362" s="35">
        <f>VLOOKUP(O5362,Stock[],3,FALSE)</f>
        <v>0.64</v>
      </c>
      <c r="R5362" s="35">
        <f>VLOOKUP(O5362,Stock[],4,FALSE)</f>
        <v>14</v>
      </c>
      <c r="S5362" s="37"/>
      <c r="T5362" s="35">
        <f>(DailySales!$S5362/DailySales!$R5362)+DailySales!$U5362</f>
        <v>10</v>
      </c>
      <c r="U5362" s="37">
        <v>10</v>
      </c>
      <c r="V5362" s="36">
        <f>+DailySales!$T5362*DailySales!$R5362</f>
        <v>140</v>
      </c>
      <c r="W5362" s="36">
        <f>+DailySales!$V5362*DailySales!$Q5362</f>
        <v>89.600000000000009</v>
      </c>
      <c r="X5362" s="36">
        <f>VLOOKUP(O5362,Stock[],6,FALSE)</f>
        <v>1330</v>
      </c>
      <c r="Y5362" s="36">
        <f>+DailySales!$V5362*DailySales!$X5362</f>
        <v>186200</v>
      </c>
      <c r="Z5362" s="37"/>
      <c r="AA5362" s="37"/>
      <c r="AB5362" s="37"/>
      <c r="AC5362" s="37"/>
      <c r="AD5362" s="37"/>
      <c r="AE5362" s="77">
        <v>4800</v>
      </c>
      <c r="AF5362" s="87">
        <v>46091</v>
      </c>
      <c r="AG5362" s="39">
        <v>191000</v>
      </c>
      <c r="AH5362" s="87"/>
      <c r="AI5362" s="39"/>
      <c r="AJ5362" s="87"/>
      <c r="AK5362" s="39"/>
      <c r="AL5362" s="34"/>
      <c r="AM5362" s="39"/>
      <c r="AN536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63" spans="1:40" ht="19.5" customHeight="1" x14ac:dyDescent="0.25">
      <c r="A5363" s="32">
        <f t="shared" ref="A5363:A5374" si="1126">YEAR(C5363)</f>
        <v>2026</v>
      </c>
      <c r="B5363" s="32">
        <f t="shared" ref="B5363:B5374" si="1127">MONTH(C5363)</f>
        <v>3</v>
      </c>
      <c r="C5363" s="25">
        <v>46091</v>
      </c>
      <c r="D5363" s="57">
        <f t="shared" ref="D5363:D5374" ca="1" si="1128">TODAY()</f>
        <v>46097</v>
      </c>
      <c r="E5363" s="57" t="str">
        <f t="shared" ref="E5363:E5374" ca="1" si="1129">DATEDIF(C5363,D5363,"M")&amp;"-Months"</f>
        <v>0-Months</v>
      </c>
      <c r="F5363" s="57" t="str">
        <f>VLOOKUP(O5363,Stock[],5,FALSE)</f>
        <v>BE</v>
      </c>
      <c r="G5363" s="33" t="s">
        <v>4261</v>
      </c>
      <c r="H5363" s="38" t="s">
        <v>283</v>
      </c>
      <c r="I5363" s="34" t="s">
        <v>1196</v>
      </c>
      <c r="J5363" s="32" t="str">
        <f>VLOOKUP(I5363,Customers[],2,FALSE)</f>
        <v>ကိုကျော်အောင်</v>
      </c>
      <c r="K5363" s="32" t="str">
        <f>VLOOKUP(I5363,Customers[],4,FALSE)</f>
        <v>Wandwin</v>
      </c>
      <c r="L5363" s="32" t="str">
        <f>VLOOKUP(Table85[[#This Row],[CustomerID]],Table!H:K,3,0)</f>
        <v>သုံးပတ်လည်</v>
      </c>
      <c r="M5363" s="32" t="str">
        <f>VLOOKUP(I5363,Customers[],5,FALSE)</f>
        <v>Van-2</v>
      </c>
      <c r="N5363" s="34" t="s">
        <v>9</v>
      </c>
      <c r="O5363" s="37" t="s">
        <v>223</v>
      </c>
      <c r="P5363" s="32" t="str">
        <f>VLOOKUP(O5363,Stock[],2,FALSE)</f>
        <v>ချယ်ရီအရက်သန့်ကော် (.6Ltr)</v>
      </c>
      <c r="Q5363" s="35">
        <f>VLOOKUP(O5363,Stock[],3,FALSE)</f>
        <v>0.6</v>
      </c>
      <c r="R5363" s="35">
        <f>VLOOKUP(O5363,Stock[],4,FALSE)</f>
        <v>24</v>
      </c>
      <c r="S5363" s="37"/>
      <c r="T5363" s="35">
        <f>(DailySales!$S5363/DailySales!$R5363)+DailySales!$U5363</f>
        <v>2</v>
      </c>
      <c r="U5363" s="37">
        <v>2</v>
      </c>
      <c r="V5363" s="36">
        <f>+DailySales!$T5363*DailySales!$R5363</f>
        <v>48</v>
      </c>
      <c r="W5363" s="36">
        <f>+DailySales!$V5363*DailySales!$Q5363</f>
        <v>28.799999999999997</v>
      </c>
      <c r="X5363" s="36">
        <f>VLOOKUP(O5363,Stock[],6,FALSE)</f>
        <v>875</v>
      </c>
      <c r="Y5363" s="36">
        <f>+DailySales!$V5363*DailySales!$X5363</f>
        <v>42000</v>
      </c>
      <c r="Z5363" s="37"/>
      <c r="AA5363" s="37"/>
      <c r="AB5363" s="37"/>
      <c r="AC5363" s="37"/>
      <c r="AD5363" s="37"/>
      <c r="AE5363" s="77">
        <v>1200</v>
      </c>
      <c r="AF5363" s="87">
        <v>46091</v>
      </c>
      <c r="AG5363" s="39">
        <v>43200</v>
      </c>
      <c r="AH5363" s="87"/>
      <c r="AI5363" s="39"/>
      <c r="AJ5363" s="87"/>
      <c r="AK5363" s="39"/>
      <c r="AL5363" s="34"/>
      <c r="AM5363" s="39"/>
      <c r="AN536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64" spans="1:40" ht="19.5" customHeight="1" x14ac:dyDescent="0.25">
      <c r="A5364" s="32">
        <f t="shared" si="1126"/>
        <v>2026</v>
      </c>
      <c r="B5364" s="32">
        <f t="shared" si="1127"/>
        <v>3</v>
      </c>
      <c r="C5364" s="25">
        <v>46091</v>
      </c>
      <c r="D5364" s="57">
        <f t="shared" ca="1" si="1128"/>
        <v>46097</v>
      </c>
      <c r="E5364" s="57" t="str">
        <f t="shared" ca="1" si="1129"/>
        <v>0-Months</v>
      </c>
      <c r="F5364" s="57" t="str">
        <f>VLOOKUP(O5364,Stock[],5,FALSE)</f>
        <v>BE</v>
      </c>
      <c r="G5364" s="33" t="s">
        <v>4261</v>
      </c>
      <c r="H5364" s="38" t="s">
        <v>283</v>
      </c>
      <c r="I5364" s="34" t="s">
        <v>1196</v>
      </c>
      <c r="J5364" s="32" t="str">
        <f>VLOOKUP(I5364,Customers[],2,FALSE)</f>
        <v>ကိုကျော်အောင်</v>
      </c>
      <c r="K5364" s="32" t="str">
        <f>VLOOKUP(I5364,Customers[],4,FALSE)</f>
        <v>Wandwin</v>
      </c>
      <c r="L5364" s="32" t="str">
        <f>VLOOKUP(Table85[[#This Row],[CustomerID]],Table!H:K,3,0)</f>
        <v>သုံးပတ်လည်</v>
      </c>
      <c r="M5364" s="32" t="str">
        <f>VLOOKUP(I5364,Customers[],5,FALSE)</f>
        <v>Van-2</v>
      </c>
      <c r="N5364" s="34" t="s">
        <v>9</v>
      </c>
      <c r="O5364" s="37" t="s">
        <v>1395</v>
      </c>
      <c r="P5364" s="32" t="str">
        <f>VLOOKUP(O5364,Stock[],2,FALSE)</f>
        <v>ရွှေမင်းသားမန်ကျည်းခေါင်ရည်</v>
      </c>
      <c r="Q5364" s="35">
        <f>VLOOKUP(O5364,Stock[],3,FALSE)</f>
        <v>0.64</v>
      </c>
      <c r="R5364" s="35">
        <f>VLOOKUP(O5364,Stock[],4,FALSE)</f>
        <v>14</v>
      </c>
      <c r="S5364" s="37"/>
      <c r="T5364" s="35">
        <f>(DailySales!$S5364/DailySales!$R5364)+DailySales!$U5364</f>
        <v>1</v>
      </c>
      <c r="U5364" s="37">
        <v>1</v>
      </c>
      <c r="V5364" s="36">
        <f>+DailySales!$T5364*DailySales!$R5364</f>
        <v>14</v>
      </c>
      <c r="W5364" s="36">
        <f>+DailySales!$V5364*DailySales!$Q5364</f>
        <v>8.9600000000000009</v>
      </c>
      <c r="X5364" s="36">
        <f>VLOOKUP(O5364,Stock[],6,FALSE)</f>
        <v>830</v>
      </c>
      <c r="Y5364" s="36">
        <f>+DailySales!$V5364*DailySales!$X5364</f>
        <v>11620</v>
      </c>
      <c r="Z5364" s="37"/>
      <c r="AA5364" s="37"/>
      <c r="AB5364" s="37"/>
      <c r="AC5364" s="37"/>
      <c r="AD5364" s="37"/>
      <c r="AE5364" s="77">
        <v>380</v>
      </c>
      <c r="AF5364" s="87">
        <v>46091</v>
      </c>
      <c r="AG5364" s="39">
        <v>12000</v>
      </c>
      <c r="AH5364" s="87"/>
      <c r="AI5364" s="39"/>
      <c r="AJ5364" s="87"/>
      <c r="AK5364" s="39"/>
      <c r="AL5364" s="34"/>
      <c r="AM5364" s="39"/>
      <c r="AN536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65" spans="1:40" ht="19.5" customHeight="1" x14ac:dyDescent="0.25">
      <c r="A5365" s="32">
        <f t="shared" si="1126"/>
        <v>2026</v>
      </c>
      <c r="B5365" s="32">
        <f t="shared" si="1127"/>
        <v>3</v>
      </c>
      <c r="C5365" s="25">
        <v>46091</v>
      </c>
      <c r="D5365" s="57">
        <f t="shared" ca="1" si="1128"/>
        <v>46097</v>
      </c>
      <c r="E5365" s="57" t="str">
        <f t="shared" ca="1" si="1129"/>
        <v>0-Months</v>
      </c>
      <c r="F5365" s="57" t="str">
        <f>VLOOKUP(O5365,Stock[],5,FALSE)</f>
        <v>BE</v>
      </c>
      <c r="G5365" s="33" t="s">
        <v>4261</v>
      </c>
      <c r="H5365" s="38" t="s">
        <v>283</v>
      </c>
      <c r="I5365" s="34" t="s">
        <v>1196</v>
      </c>
      <c r="J5365" s="32" t="str">
        <f>VLOOKUP(I5365,Customers[],2,FALSE)</f>
        <v>ကိုကျော်အောင်</v>
      </c>
      <c r="K5365" s="32" t="str">
        <f>VLOOKUP(I5365,Customers[],4,FALSE)</f>
        <v>Wandwin</v>
      </c>
      <c r="L5365" s="32" t="str">
        <f>VLOOKUP(Table85[[#This Row],[CustomerID]],Table!H:K,3,0)</f>
        <v>သုံးပတ်လည်</v>
      </c>
      <c r="M5365" s="32" t="str">
        <f>VLOOKUP(I5365,Customers[],5,FALSE)</f>
        <v>Van-2</v>
      </c>
      <c r="N5365" s="34" t="s">
        <v>9</v>
      </c>
      <c r="O5365" s="37" t="s">
        <v>205</v>
      </c>
      <c r="P5365" s="32" t="str">
        <f>VLOOKUP(O5365,Stock[],2,FALSE)</f>
        <v>ကောင်းကြည် ကော် 25%  (1Ltr )</v>
      </c>
      <c r="Q5365" s="35">
        <f>VLOOKUP(O5365,Stock[],3,FALSE)</f>
        <v>1</v>
      </c>
      <c r="R5365" s="35">
        <f>VLOOKUP(O5365,Stock[],4,FALSE)</f>
        <v>12</v>
      </c>
      <c r="S5365" s="37"/>
      <c r="T5365" s="35">
        <f>(DailySales!$S5365/DailySales!$R5365)+DailySales!$U5365</f>
        <v>1</v>
      </c>
      <c r="U5365" s="37">
        <v>1</v>
      </c>
      <c r="V5365" s="36">
        <f>+DailySales!$T5365*DailySales!$R5365</f>
        <v>12</v>
      </c>
      <c r="W5365" s="36">
        <f>+DailySales!$V5365*DailySales!$Q5365</f>
        <v>12</v>
      </c>
      <c r="X5365" s="36">
        <f>VLOOKUP(O5365,Stock[],6,FALSE)</f>
        <v>1530</v>
      </c>
      <c r="Y5365" s="36">
        <f>+DailySales!$V5365*DailySales!$X5365</f>
        <v>18360</v>
      </c>
      <c r="Z5365" s="37"/>
      <c r="AA5365" s="37"/>
      <c r="AB5365" s="37"/>
      <c r="AC5365" s="37"/>
      <c r="AD5365" s="37"/>
      <c r="AE5365" s="77">
        <v>340</v>
      </c>
      <c r="AF5365" s="87">
        <v>46091</v>
      </c>
      <c r="AG5365" s="39">
        <v>18700</v>
      </c>
      <c r="AH5365" s="87"/>
      <c r="AI5365" s="39"/>
      <c r="AJ5365" s="87"/>
      <c r="AK5365" s="39"/>
      <c r="AL5365" s="34"/>
      <c r="AM5365" s="39"/>
      <c r="AN536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66" spans="1:40" ht="19.5" customHeight="1" x14ac:dyDescent="0.25">
      <c r="A5366" s="32">
        <f t="shared" si="1126"/>
        <v>2026</v>
      </c>
      <c r="B5366" s="32">
        <f t="shared" si="1127"/>
        <v>3</v>
      </c>
      <c r="C5366" s="25">
        <v>46091</v>
      </c>
      <c r="D5366" s="57">
        <f t="shared" ca="1" si="1128"/>
        <v>46097</v>
      </c>
      <c r="E5366" s="57" t="str">
        <f t="shared" ca="1" si="1129"/>
        <v>0-Months</v>
      </c>
      <c r="F5366" s="57" t="str">
        <f>VLOOKUP(O5366,Stock[],5,FALSE)</f>
        <v>BE</v>
      </c>
      <c r="G5366" s="33" t="s">
        <v>4262</v>
      </c>
      <c r="H5366" s="38" t="s">
        <v>283</v>
      </c>
      <c r="I5366" s="34" t="s">
        <v>1351</v>
      </c>
      <c r="J5366" s="32" t="str">
        <f>VLOOKUP(I5366,Customers[],2,FALSE)</f>
        <v>ကိုကံရှိန်</v>
      </c>
      <c r="K5366" s="32" t="str">
        <f>VLOOKUP(I5366,Customers[],4,FALSE)</f>
        <v>Wandwin</v>
      </c>
      <c r="L5366" s="32" t="str">
        <f>VLOOKUP(Table85[[#This Row],[CustomerID]],Table!H:K,3,0)</f>
        <v>သာဂရ</v>
      </c>
      <c r="M5366" s="32" t="str">
        <f>VLOOKUP(I5366,Customers[],5,FALSE)</f>
        <v>Van-2</v>
      </c>
      <c r="N5366" s="34" t="s">
        <v>9</v>
      </c>
      <c r="O5366" s="37" t="s">
        <v>214</v>
      </c>
      <c r="P5366" s="32" t="str">
        <f>VLOOKUP(O5366,Stock[],2,FALSE)</f>
        <v>ကောင်းကြည်</v>
      </c>
      <c r="Q5366" s="35">
        <f>VLOOKUP(O5366,Stock[],3,FALSE)</f>
        <v>0.64</v>
      </c>
      <c r="R5366" s="35">
        <f>VLOOKUP(O5366,Stock[],4,FALSE)</f>
        <v>14</v>
      </c>
      <c r="S5366" s="37"/>
      <c r="T5366" s="35">
        <f>(DailySales!$S5366/DailySales!$R5366)+DailySales!$U5366</f>
        <v>10</v>
      </c>
      <c r="U5366" s="37">
        <v>10</v>
      </c>
      <c r="V5366" s="36">
        <f>+DailySales!$T5366*DailySales!$R5366</f>
        <v>140</v>
      </c>
      <c r="W5366" s="36">
        <f>+DailySales!$V5366*DailySales!$Q5366</f>
        <v>89.600000000000009</v>
      </c>
      <c r="X5366" s="36">
        <f>VLOOKUP(O5366,Stock[],6,FALSE)</f>
        <v>1330</v>
      </c>
      <c r="Y5366" s="36">
        <f>+DailySales!$V5366*DailySales!$X5366</f>
        <v>186200</v>
      </c>
      <c r="Z5366" s="37"/>
      <c r="AA5366" s="37"/>
      <c r="AB5366" s="37"/>
      <c r="AC5366" s="37"/>
      <c r="AD5366" s="37"/>
      <c r="AE5366" s="77">
        <v>4800</v>
      </c>
      <c r="AF5366" s="87">
        <v>46091</v>
      </c>
      <c r="AG5366" s="39">
        <v>191000</v>
      </c>
      <c r="AH5366" s="87"/>
      <c r="AI5366" s="39"/>
      <c r="AJ5366" s="87"/>
      <c r="AK5366" s="39"/>
      <c r="AL5366" s="34"/>
      <c r="AM5366" s="39"/>
      <c r="AN536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67" spans="1:40" ht="19.5" customHeight="1" x14ac:dyDescent="0.25">
      <c r="A5367" s="32">
        <f t="shared" si="1126"/>
        <v>2026</v>
      </c>
      <c r="B5367" s="32">
        <f t="shared" si="1127"/>
        <v>3</v>
      </c>
      <c r="C5367" s="25">
        <v>46091</v>
      </c>
      <c r="D5367" s="57">
        <f t="shared" ca="1" si="1128"/>
        <v>46097</v>
      </c>
      <c r="E5367" s="57" t="str">
        <f t="shared" ca="1" si="1129"/>
        <v>0-Months</v>
      </c>
      <c r="F5367" s="57" t="str">
        <f>VLOOKUP(O5367,Stock[],5,FALSE)</f>
        <v>BE</v>
      </c>
      <c r="G5367" s="33" t="s">
        <v>4262</v>
      </c>
      <c r="H5367" s="38" t="s">
        <v>283</v>
      </c>
      <c r="I5367" s="34" t="s">
        <v>1351</v>
      </c>
      <c r="J5367" s="32" t="str">
        <f>VLOOKUP(I5367,Customers[],2,FALSE)</f>
        <v>ကိုကံရှိန်</v>
      </c>
      <c r="K5367" s="32" t="str">
        <f>VLOOKUP(I5367,Customers[],4,FALSE)</f>
        <v>Wandwin</v>
      </c>
      <c r="L5367" s="32" t="str">
        <f>VLOOKUP(Table85[[#This Row],[CustomerID]],Table!H:K,3,0)</f>
        <v>သာဂရ</v>
      </c>
      <c r="M5367" s="32" t="str">
        <f>VLOOKUP(I5367,Customers[],5,FALSE)</f>
        <v>Van-2</v>
      </c>
      <c r="N5367" s="34" t="s">
        <v>9</v>
      </c>
      <c r="O5367" s="37" t="s">
        <v>205</v>
      </c>
      <c r="P5367" s="32" t="str">
        <f>VLOOKUP(O5367,Stock[],2,FALSE)</f>
        <v>ကောင်းကြည် ကော် 25%  (1Ltr )</v>
      </c>
      <c r="Q5367" s="35">
        <f>VLOOKUP(O5367,Stock[],3,FALSE)</f>
        <v>1</v>
      </c>
      <c r="R5367" s="35">
        <f>VLOOKUP(O5367,Stock[],4,FALSE)</f>
        <v>12</v>
      </c>
      <c r="S5367" s="37"/>
      <c r="T5367" s="35">
        <f>(DailySales!$S5367/DailySales!$R5367)+DailySales!$U5367</f>
        <v>3</v>
      </c>
      <c r="U5367" s="37">
        <v>3</v>
      </c>
      <c r="V5367" s="36">
        <f>+DailySales!$T5367*DailySales!$R5367</f>
        <v>36</v>
      </c>
      <c r="W5367" s="36">
        <f>+DailySales!$V5367*DailySales!$Q5367</f>
        <v>36</v>
      </c>
      <c r="X5367" s="36">
        <f>VLOOKUP(O5367,Stock[],6,FALSE)</f>
        <v>1530</v>
      </c>
      <c r="Y5367" s="36">
        <f>+DailySales!$V5367*DailySales!$X5367</f>
        <v>55080</v>
      </c>
      <c r="Z5367" s="37"/>
      <c r="AA5367" s="37"/>
      <c r="AB5367" s="37"/>
      <c r="AC5367" s="37"/>
      <c r="AD5367" s="37"/>
      <c r="AE5367" s="77">
        <v>1020</v>
      </c>
      <c r="AF5367" s="87">
        <v>46091</v>
      </c>
      <c r="AG5367" s="39">
        <v>56100</v>
      </c>
      <c r="AH5367" s="87"/>
      <c r="AI5367" s="39"/>
      <c r="AJ5367" s="87"/>
      <c r="AK5367" s="39"/>
      <c r="AL5367" s="34"/>
      <c r="AM5367" s="39"/>
      <c r="AN536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68" spans="1:40" ht="19.5" customHeight="1" x14ac:dyDescent="0.25">
      <c r="A5368" s="32">
        <f t="shared" si="1126"/>
        <v>2026</v>
      </c>
      <c r="B5368" s="32">
        <f t="shared" si="1127"/>
        <v>3</v>
      </c>
      <c r="C5368" s="25">
        <v>46091</v>
      </c>
      <c r="D5368" s="57">
        <f t="shared" ca="1" si="1128"/>
        <v>46097</v>
      </c>
      <c r="E5368" s="57" t="str">
        <f t="shared" ca="1" si="1129"/>
        <v>0-Months</v>
      </c>
      <c r="F5368" s="57" t="str">
        <f>VLOOKUP(O5368,Stock[],5,FALSE)</f>
        <v>BE</v>
      </c>
      <c r="G5368" s="33" t="s">
        <v>4263</v>
      </c>
      <c r="H5368" s="38" t="s">
        <v>275</v>
      </c>
      <c r="I5368" s="34" t="s">
        <v>576</v>
      </c>
      <c r="J5368" s="32" t="str">
        <f>VLOOKUP(I5368,Customers[],2,FALSE)</f>
        <v>ဌေးကမ္ဘာ</v>
      </c>
      <c r="K5368" s="32" t="str">
        <f>VLOOKUP(I5368,Customers[],4,FALSE)</f>
        <v>Yamethin</v>
      </c>
      <c r="L5368" s="32" t="str">
        <f>VLOOKUP(Table85[[#This Row],[CustomerID]],Table!H:K,3,0)</f>
        <v>ပြတိုက်</v>
      </c>
      <c r="M5368" s="32" t="str">
        <f>VLOOKUP(I5368,Customers[],5,FALSE)</f>
        <v>Van-1</v>
      </c>
      <c r="N5368" s="34" t="s">
        <v>9</v>
      </c>
      <c r="O5368" s="37" t="s">
        <v>240</v>
      </c>
      <c r="P5368" s="32" t="str">
        <f>VLOOKUP(O5368,Stock[],2,FALSE)</f>
        <v>သံပုရာအရက်</v>
      </c>
      <c r="Q5368" s="35">
        <f>VLOOKUP(O5368,Stock[],3,FALSE)</f>
        <v>0.64</v>
      </c>
      <c r="R5368" s="35">
        <f>VLOOKUP(O5368,Stock[],4,FALSE)</f>
        <v>14</v>
      </c>
      <c r="S5368" s="37"/>
      <c r="T5368" s="35">
        <f>(DailySales!$S5368/DailySales!$R5368)+DailySales!$U5368</f>
        <v>50</v>
      </c>
      <c r="U5368" s="37">
        <v>50</v>
      </c>
      <c r="V5368" s="36">
        <f>+DailySales!$T5368*DailySales!$R5368</f>
        <v>700</v>
      </c>
      <c r="W5368" s="36">
        <f>+DailySales!$V5368*DailySales!$Q5368</f>
        <v>448</v>
      </c>
      <c r="X5368" s="36">
        <f>VLOOKUP(O5368,Stock[],6,FALSE)</f>
        <v>1330</v>
      </c>
      <c r="Y5368" s="36">
        <f>+DailySales!$V5368*DailySales!$X5368</f>
        <v>931000</v>
      </c>
      <c r="Z5368" s="37"/>
      <c r="AA5368" s="37"/>
      <c r="AB5368" s="37">
        <v>10000</v>
      </c>
      <c r="AC5368" s="37">
        <v>9940</v>
      </c>
      <c r="AD5368" s="37"/>
      <c r="AE5368" s="77">
        <v>19000</v>
      </c>
      <c r="AF5368" s="87">
        <v>46091</v>
      </c>
      <c r="AG5368" s="39">
        <v>930060</v>
      </c>
      <c r="AH5368" s="87"/>
      <c r="AI5368" s="39"/>
      <c r="AJ5368" s="87"/>
      <c r="AK5368" s="39"/>
      <c r="AL5368" s="34"/>
      <c r="AM5368" s="39"/>
      <c r="AN536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69" spans="1:40" ht="19.5" customHeight="1" x14ac:dyDescent="0.25">
      <c r="A5369" s="32">
        <f t="shared" si="1126"/>
        <v>2026</v>
      </c>
      <c r="B5369" s="32">
        <f t="shared" si="1127"/>
        <v>3</v>
      </c>
      <c r="C5369" s="25">
        <v>46091</v>
      </c>
      <c r="D5369" s="57">
        <f t="shared" ca="1" si="1128"/>
        <v>46097</v>
      </c>
      <c r="E5369" s="57" t="str">
        <f t="shared" ca="1" si="1129"/>
        <v>0-Months</v>
      </c>
      <c r="F5369" s="57" t="str">
        <f>VLOOKUP(O5369,Stock[],5,FALSE)</f>
        <v>BE</v>
      </c>
      <c r="G5369" s="33" t="s">
        <v>4263</v>
      </c>
      <c r="H5369" s="38" t="s">
        <v>275</v>
      </c>
      <c r="I5369" s="34" t="s">
        <v>576</v>
      </c>
      <c r="J5369" s="32" t="str">
        <f>VLOOKUP(I5369,Customers[],2,FALSE)</f>
        <v>ဌေးကမ္ဘာ</v>
      </c>
      <c r="K5369" s="32" t="str">
        <f>VLOOKUP(I5369,Customers[],4,FALSE)</f>
        <v>Yamethin</v>
      </c>
      <c r="L5369" s="32" t="str">
        <f>VLOOKUP(Table85[[#This Row],[CustomerID]],Table!H:K,3,0)</f>
        <v>ပြတိုက်</v>
      </c>
      <c r="M5369" s="32" t="str">
        <f>VLOOKUP(I5369,Customers[],5,FALSE)</f>
        <v>Van-1</v>
      </c>
      <c r="N5369" s="34" t="s">
        <v>9</v>
      </c>
      <c r="O5369" s="37" t="s">
        <v>215</v>
      </c>
      <c r="P5369" s="32" t="str">
        <f>VLOOKUP(O5369,Stock[],2,FALSE)</f>
        <v>ဒဂုံနာနတ်</v>
      </c>
      <c r="Q5369" s="35">
        <f>VLOOKUP(O5369,Stock[],3,FALSE)</f>
        <v>0.64</v>
      </c>
      <c r="R5369" s="35">
        <f>VLOOKUP(O5369,Stock[],4,FALSE)</f>
        <v>24</v>
      </c>
      <c r="S5369" s="37"/>
      <c r="T5369" s="35">
        <f>(DailySales!$S5369/DailySales!$R5369)+DailySales!$U5369</f>
        <v>30</v>
      </c>
      <c r="U5369" s="37">
        <v>30</v>
      </c>
      <c r="V5369" s="36">
        <f>+DailySales!$T5369*DailySales!$R5369</f>
        <v>720</v>
      </c>
      <c r="W5369" s="36">
        <f>+DailySales!$V5369*DailySales!$Q5369</f>
        <v>460.8</v>
      </c>
      <c r="X5369" s="36">
        <f>VLOOKUP(O5369,Stock[],6,FALSE)</f>
        <v>1330</v>
      </c>
      <c r="Y5369" s="36">
        <f>+DailySales!$V5369*DailySales!$X5369</f>
        <v>957600</v>
      </c>
      <c r="Z5369" s="37"/>
      <c r="AA5369" s="37"/>
      <c r="AB5369" s="37"/>
      <c r="AC5369" s="37"/>
      <c r="AD5369" s="37"/>
      <c r="AE5369" s="77">
        <v>17400</v>
      </c>
      <c r="AF5369" s="87">
        <v>46091</v>
      </c>
      <c r="AG5369" s="39">
        <v>975000</v>
      </c>
      <c r="AH5369" s="87"/>
      <c r="AI5369" s="39"/>
      <c r="AJ5369" s="87"/>
      <c r="AK5369" s="39"/>
      <c r="AL5369" s="34"/>
      <c r="AM5369" s="39"/>
      <c r="AN536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70" spans="1:40" ht="19.5" customHeight="1" x14ac:dyDescent="0.25">
      <c r="A5370" s="32">
        <f t="shared" si="1126"/>
        <v>2026</v>
      </c>
      <c r="B5370" s="32">
        <f t="shared" si="1127"/>
        <v>3</v>
      </c>
      <c r="C5370" s="25">
        <v>46091</v>
      </c>
      <c r="D5370" s="57">
        <f t="shared" ca="1" si="1128"/>
        <v>46097</v>
      </c>
      <c r="E5370" s="57" t="str">
        <f t="shared" ca="1" si="1129"/>
        <v>0-Months</v>
      </c>
      <c r="F5370" s="57" t="str">
        <f>VLOOKUP(O5370,Stock[],5,FALSE)</f>
        <v>BE</v>
      </c>
      <c r="G5370" s="33" t="s">
        <v>4264</v>
      </c>
      <c r="H5370" s="38" t="s">
        <v>275</v>
      </c>
      <c r="I5370" s="34" t="s">
        <v>1461</v>
      </c>
      <c r="J5370" s="32" t="str">
        <f>VLOOKUP(I5370,Customers[],2,FALSE)</f>
        <v>မသင်ဇာမိုး</v>
      </c>
      <c r="K5370" s="32" t="str">
        <f>VLOOKUP(I5370,Customers[],4,FALSE)</f>
        <v>Yamethin</v>
      </c>
      <c r="L5370" s="32" t="str">
        <f>VLOOKUP(Table85[[#This Row],[CustomerID]],Table!H:K,3,0)</f>
        <v>အောက်တောက်</v>
      </c>
      <c r="M5370" s="32" t="str">
        <f>VLOOKUP(I5370,Customers[],5,FALSE)</f>
        <v>Van-1</v>
      </c>
      <c r="N5370" s="34" t="s">
        <v>9</v>
      </c>
      <c r="O5370" s="37" t="s">
        <v>2120</v>
      </c>
      <c r="P5370" s="32" t="str">
        <f>VLOOKUP(O5370,Stock[],2,FALSE)</f>
        <v>ဇေ အရက်သန့်</v>
      </c>
      <c r="Q5370" s="35">
        <f>VLOOKUP(O5370,Stock[],3,FALSE)</f>
        <v>0.64</v>
      </c>
      <c r="R5370" s="35">
        <f>VLOOKUP(O5370,Stock[],4,FALSE)</f>
        <v>14</v>
      </c>
      <c r="S5370" s="37"/>
      <c r="T5370" s="35">
        <f>(DailySales!$S5370/DailySales!$R5370)+DailySales!$U5370</f>
        <v>1</v>
      </c>
      <c r="U5370" s="37">
        <v>1</v>
      </c>
      <c r="V5370" s="36">
        <f>+DailySales!$T5370*DailySales!$R5370</f>
        <v>14</v>
      </c>
      <c r="W5370" s="36">
        <f>+DailySales!$V5370*DailySales!$Q5370</f>
        <v>8.9600000000000009</v>
      </c>
      <c r="X5370" s="36">
        <f>VLOOKUP(O5370,Stock[],6,FALSE)</f>
        <v>1380</v>
      </c>
      <c r="Y5370" s="36">
        <f>+DailySales!$V5370*DailySales!$X5370</f>
        <v>19320</v>
      </c>
      <c r="Z5370" s="37"/>
      <c r="AA5370" s="37"/>
      <c r="AB5370" s="37"/>
      <c r="AC5370" s="37"/>
      <c r="AD5370" s="37"/>
      <c r="AE5370" s="77">
        <v>380</v>
      </c>
      <c r="AF5370" s="87">
        <v>46091</v>
      </c>
      <c r="AG5370" s="39">
        <v>19700</v>
      </c>
      <c r="AH5370" s="87"/>
      <c r="AI5370" s="39"/>
      <c r="AJ5370" s="87"/>
      <c r="AK5370" s="39"/>
      <c r="AL5370" s="34"/>
      <c r="AM5370" s="39"/>
      <c r="AN537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71" spans="1:40" ht="19.5" customHeight="1" x14ac:dyDescent="0.25">
      <c r="A5371" s="32">
        <f t="shared" si="1126"/>
        <v>2026</v>
      </c>
      <c r="B5371" s="32">
        <f t="shared" si="1127"/>
        <v>3</v>
      </c>
      <c r="C5371" s="25">
        <v>46091</v>
      </c>
      <c r="D5371" s="57">
        <f t="shared" ca="1" si="1128"/>
        <v>46097</v>
      </c>
      <c r="E5371" s="57" t="str">
        <f t="shared" ca="1" si="1129"/>
        <v>0-Months</v>
      </c>
      <c r="F5371" s="57" t="str">
        <f>VLOOKUP(O5371,Stock[],5,FALSE)</f>
        <v>BE</v>
      </c>
      <c r="G5371" s="33" t="s">
        <v>4265</v>
      </c>
      <c r="H5371" s="38" t="s">
        <v>275</v>
      </c>
      <c r="I5371" s="34" t="s">
        <v>772</v>
      </c>
      <c r="J5371" s="32" t="str">
        <f>VLOOKUP(I5371,Customers[],2,FALSE)</f>
        <v>ကိုဇော်ရဲကို</v>
      </c>
      <c r="K5371" s="32" t="str">
        <f>VLOOKUP(I5371,Customers[],4,FALSE)</f>
        <v>Yamethin</v>
      </c>
      <c r="L5371" s="32" t="str">
        <f>VLOOKUP(Table85[[#This Row],[CustomerID]],Table!H:K,3,0)</f>
        <v>‌အောက်တောက်</v>
      </c>
      <c r="M5371" s="32" t="str">
        <f>VLOOKUP(I5371,Customers[],5,FALSE)</f>
        <v>Van-1</v>
      </c>
      <c r="N5371" s="34" t="s">
        <v>9</v>
      </c>
      <c r="O5371" s="37" t="s">
        <v>2120</v>
      </c>
      <c r="P5371" s="32" t="str">
        <f>VLOOKUP(O5371,Stock[],2,FALSE)</f>
        <v>ဇေ အရက်သန့်</v>
      </c>
      <c r="Q5371" s="35">
        <f>VLOOKUP(O5371,Stock[],3,FALSE)</f>
        <v>0.64</v>
      </c>
      <c r="R5371" s="35">
        <f>VLOOKUP(O5371,Stock[],4,FALSE)</f>
        <v>14</v>
      </c>
      <c r="S5371" s="37"/>
      <c r="T5371" s="35">
        <f>(DailySales!$S5371/DailySales!$R5371)+DailySales!$U5371</f>
        <v>5</v>
      </c>
      <c r="U5371" s="37">
        <v>5</v>
      </c>
      <c r="V5371" s="36">
        <f>+DailySales!$T5371*DailySales!$R5371</f>
        <v>70</v>
      </c>
      <c r="W5371" s="36">
        <f>+DailySales!$V5371*DailySales!$Q5371</f>
        <v>44.800000000000004</v>
      </c>
      <c r="X5371" s="36">
        <f>VLOOKUP(O5371,Stock[],6,FALSE)</f>
        <v>1380</v>
      </c>
      <c r="Y5371" s="36">
        <f>+DailySales!$V5371*DailySales!$X5371</f>
        <v>96600</v>
      </c>
      <c r="Z5371" s="37"/>
      <c r="AA5371" s="37"/>
      <c r="AB5371" s="37"/>
      <c r="AC5371" s="37"/>
      <c r="AD5371" s="37"/>
      <c r="AE5371" s="77">
        <v>1900</v>
      </c>
      <c r="AF5371" s="87">
        <v>46091</v>
      </c>
      <c r="AG5371" s="39">
        <v>98500</v>
      </c>
      <c r="AH5371" s="87"/>
      <c r="AI5371" s="39"/>
      <c r="AJ5371" s="87"/>
      <c r="AK5371" s="39"/>
      <c r="AL5371" s="34"/>
      <c r="AM5371" s="39"/>
      <c r="AN537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72" spans="1:40" ht="19.5" customHeight="1" x14ac:dyDescent="0.25">
      <c r="A5372" s="32">
        <f t="shared" si="1126"/>
        <v>2026</v>
      </c>
      <c r="B5372" s="32">
        <f t="shared" si="1127"/>
        <v>3</v>
      </c>
      <c r="C5372" s="25">
        <v>46091</v>
      </c>
      <c r="D5372" s="57">
        <f t="shared" ca="1" si="1128"/>
        <v>46097</v>
      </c>
      <c r="E5372" s="57" t="str">
        <f t="shared" ca="1" si="1129"/>
        <v>0-Months</v>
      </c>
      <c r="F5372" s="57" t="str">
        <f>VLOOKUP(O5372,Stock[],5,FALSE)</f>
        <v>BE</v>
      </c>
      <c r="G5372" s="33" t="s">
        <v>4266</v>
      </c>
      <c r="H5372" s="38" t="s">
        <v>275</v>
      </c>
      <c r="I5372" s="34" t="s">
        <v>3922</v>
      </c>
      <c r="J5372" s="32" t="str">
        <f>VLOOKUP(I5372,Customers[],2,FALSE)</f>
        <v>အောင်ကောင်းသန့်-2</v>
      </c>
      <c r="K5372" s="32" t="str">
        <f>VLOOKUP(I5372,Customers[],4,FALSE)</f>
        <v>Yamethin</v>
      </c>
      <c r="L5372" s="32" t="str">
        <f>VLOOKUP(Table85[[#This Row],[CustomerID]],Table!H:K,3,0)</f>
        <v>အောက်တောက်</v>
      </c>
      <c r="M5372" s="32" t="str">
        <f>VLOOKUP(I5372,Customers[],5,FALSE)</f>
        <v>Van-1</v>
      </c>
      <c r="N5372" s="34" t="s">
        <v>9</v>
      </c>
      <c r="O5372" s="37" t="s">
        <v>2120</v>
      </c>
      <c r="P5372" s="32" t="str">
        <f>VLOOKUP(O5372,Stock[],2,FALSE)</f>
        <v>ဇေ အရက်သန့်</v>
      </c>
      <c r="Q5372" s="35">
        <f>VLOOKUP(O5372,Stock[],3,FALSE)</f>
        <v>0.64</v>
      </c>
      <c r="R5372" s="35">
        <f>VLOOKUP(O5372,Stock[],4,FALSE)</f>
        <v>14</v>
      </c>
      <c r="S5372" s="37"/>
      <c r="T5372" s="35">
        <f>(DailySales!$S5372/DailySales!$R5372)+DailySales!$U5372</f>
        <v>1</v>
      </c>
      <c r="U5372" s="37">
        <v>1</v>
      </c>
      <c r="V5372" s="36">
        <f>+DailySales!$T5372*DailySales!$R5372</f>
        <v>14</v>
      </c>
      <c r="W5372" s="36">
        <f>+DailySales!$V5372*DailySales!$Q5372</f>
        <v>8.9600000000000009</v>
      </c>
      <c r="X5372" s="36">
        <f>VLOOKUP(O5372,Stock[],6,FALSE)</f>
        <v>1380</v>
      </c>
      <c r="Y5372" s="36">
        <f>+DailySales!$V5372*DailySales!$X5372</f>
        <v>19320</v>
      </c>
      <c r="Z5372" s="37"/>
      <c r="AA5372" s="37"/>
      <c r="AB5372" s="37"/>
      <c r="AC5372" s="37"/>
      <c r="AD5372" s="37"/>
      <c r="AE5372" s="77">
        <v>380</v>
      </c>
      <c r="AF5372" s="87">
        <v>46091</v>
      </c>
      <c r="AG5372" s="39">
        <v>19700</v>
      </c>
      <c r="AH5372" s="87"/>
      <c r="AI5372" s="39"/>
      <c r="AJ5372" s="87"/>
      <c r="AK5372" s="39"/>
      <c r="AL5372" s="34"/>
      <c r="AM5372" s="39"/>
      <c r="AN537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73" spans="1:40" ht="19.5" customHeight="1" x14ac:dyDescent="0.25">
      <c r="A5373" s="32">
        <f t="shared" si="1126"/>
        <v>2026</v>
      </c>
      <c r="B5373" s="32">
        <f t="shared" si="1127"/>
        <v>3</v>
      </c>
      <c r="C5373" s="25">
        <v>46091</v>
      </c>
      <c r="D5373" s="57">
        <f t="shared" ca="1" si="1128"/>
        <v>46097</v>
      </c>
      <c r="E5373" s="57" t="str">
        <f t="shared" ca="1" si="1129"/>
        <v>0-Months</v>
      </c>
      <c r="F5373" s="57" t="str">
        <f>VLOOKUP(O5373,Stock[],5,FALSE)</f>
        <v>BE</v>
      </c>
      <c r="G5373" s="33" t="s">
        <v>4267</v>
      </c>
      <c r="H5373" s="38" t="s">
        <v>275</v>
      </c>
      <c r="I5373" s="34" t="s">
        <v>4269</v>
      </c>
      <c r="J5373" s="32" t="str">
        <f>VLOOKUP(I5373,Customers[],2,FALSE)</f>
        <v>ကိုသိန်းဇော်-4</v>
      </c>
      <c r="K5373" s="32" t="str">
        <f>VLOOKUP(I5373,Customers[],4,FALSE)</f>
        <v>Yamethin</v>
      </c>
      <c r="L5373" s="32" t="str">
        <f>VLOOKUP(Table85[[#This Row],[CustomerID]],Table!H:K,3,0)</f>
        <v>အောက်တောက်</v>
      </c>
      <c r="M5373" s="32" t="str">
        <f>VLOOKUP(I5373,Customers[],5,FALSE)</f>
        <v>Van-1</v>
      </c>
      <c r="N5373" s="34" t="s">
        <v>9</v>
      </c>
      <c r="O5373" s="37" t="s">
        <v>2120</v>
      </c>
      <c r="P5373" s="32" t="str">
        <f>VLOOKUP(O5373,Stock[],2,FALSE)</f>
        <v>ဇေ အရက်သန့်</v>
      </c>
      <c r="Q5373" s="35">
        <f>VLOOKUP(O5373,Stock[],3,FALSE)</f>
        <v>0.64</v>
      </c>
      <c r="R5373" s="35">
        <f>VLOOKUP(O5373,Stock[],4,FALSE)</f>
        <v>14</v>
      </c>
      <c r="S5373" s="37"/>
      <c r="T5373" s="35">
        <f>(DailySales!$S5373/DailySales!$R5373)+DailySales!$U5373</f>
        <v>6</v>
      </c>
      <c r="U5373" s="37">
        <v>6</v>
      </c>
      <c r="V5373" s="36">
        <f>+DailySales!$T5373*DailySales!$R5373</f>
        <v>84</v>
      </c>
      <c r="W5373" s="36">
        <f>+DailySales!$V5373*DailySales!$Q5373</f>
        <v>53.76</v>
      </c>
      <c r="X5373" s="36">
        <f>VLOOKUP(O5373,Stock[],6,FALSE)</f>
        <v>1380</v>
      </c>
      <c r="Y5373" s="36">
        <f>+DailySales!$V5373*DailySales!$X5373</f>
        <v>115920</v>
      </c>
      <c r="Z5373" s="37"/>
      <c r="AA5373" s="37"/>
      <c r="AB5373" s="37"/>
      <c r="AC5373" s="37"/>
      <c r="AD5373" s="37"/>
      <c r="AE5373" s="77">
        <v>2280</v>
      </c>
      <c r="AF5373" s="87">
        <v>46091</v>
      </c>
      <c r="AG5373" s="39">
        <v>118200</v>
      </c>
      <c r="AH5373" s="87"/>
      <c r="AI5373" s="39"/>
      <c r="AJ5373" s="87"/>
      <c r="AK5373" s="39"/>
      <c r="AL5373" s="34"/>
      <c r="AM5373" s="39"/>
      <c r="AN537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74" spans="1:40" ht="19.5" customHeight="1" x14ac:dyDescent="0.25">
      <c r="A5374" s="32">
        <f t="shared" si="1126"/>
        <v>2026</v>
      </c>
      <c r="B5374" s="32">
        <f t="shared" si="1127"/>
        <v>3</v>
      </c>
      <c r="C5374" s="25">
        <v>46091</v>
      </c>
      <c r="D5374" s="57">
        <f t="shared" ca="1" si="1128"/>
        <v>46097</v>
      </c>
      <c r="E5374" s="57" t="str">
        <f t="shared" ca="1" si="1129"/>
        <v>0-Months</v>
      </c>
      <c r="F5374" s="57" t="str">
        <f>VLOOKUP(O5374,Stock[],5,FALSE)</f>
        <v>BE</v>
      </c>
      <c r="G5374" s="33" t="s">
        <v>4270</v>
      </c>
      <c r="H5374" s="38"/>
      <c r="I5374" s="34" t="s">
        <v>306</v>
      </c>
      <c r="J5374" s="32" t="str">
        <f>VLOOKUP(I5374,Customers[],2,FALSE)</f>
        <v>ရွှေကမ္ဘာ</v>
      </c>
      <c r="K5374" s="32" t="str">
        <f>VLOOKUP(I5374,Customers[],4,FALSE)</f>
        <v>Meiktila</v>
      </c>
      <c r="L5374" s="32" t="str">
        <f>VLOOKUP(Table85[[#This Row],[CustomerID]],Table!H:K,3,0)</f>
        <v>မိတ္ထီလာ</v>
      </c>
      <c r="M5374" s="32" t="str">
        <f>VLOOKUP(I5374,Customers[],5,FALSE)</f>
        <v>Semi WS</v>
      </c>
      <c r="N5374" s="34" t="s">
        <v>10</v>
      </c>
      <c r="O5374" s="37" t="s">
        <v>240</v>
      </c>
      <c r="P5374" s="32" t="str">
        <f>VLOOKUP(O5374,Stock[],2,FALSE)</f>
        <v>သံပုရာအရက်</v>
      </c>
      <c r="Q5374" s="35">
        <f>VLOOKUP(O5374,Stock[],3,FALSE)</f>
        <v>0.64</v>
      </c>
      <c r="R5374" s="35">
        <f>VLOOKUP(O5374,Stock[],4,FALSE)</f>
        <v>14</v>
      </c>
      <c r="S5374" s="37"/>
      <c r="T5374" s="35">
        <f>(DailySales!$S5374/DailySales!$R5374)+DailySales!$U5374</f>
        <v>10</v>
      </c>
      <c r="U5374" s="37">
        <v>10</v>
      </c>
      <c r="V5374" s="36">
        <f>+DailySales!$T5374*DailySales!$R5374</f>
        <v>140</v>
      </c>
      <c r="W5374" s="36">
        <f>+DailySales!$V5374*DailySales!$Q5374</f>
        <v>89.600000000000009</v>
      </c>
      <c r="X5374" s="36">
        <f>VLOOKUP(O5374,Stock[],6,FALSE)</f>
        <v>1330</v>
      </c>
      <c r="Y5374" s="36">
        <f>+DailySales!$V5374*DailySales!$X5374</f>
        <v>186200</v>
      </c>
      <c r="Z5374" s="37"/>
      <c r="AA5374" s="37"/>
      <c r="AB5374" s="37"/>
      <c r="AC5374" s="37"/>
      <c r="AD5374" s="37"/>
      <c r="AE5374" s="77"/>
      <c r="AF5374" s="87"/>
      <c r="AG5374" s="39"/>
      <c r="AH5374" s="87">
        <v>46091</v>
      </c>
      <c r="AI5374" s="39">
        <v>186200</v>
      </c>
      <c r="AJ5374" s="87"/>
      <c r="AK5374" s="39"/>
      <c r="AL5374" s="34"/>
      <c r="AM5374" s="39"/>
      <c r="AN537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75" spans="1:40" ht="19.5" customHeight="1" x14ac:dyDescent="0.25">
      <c r="A5375" s="32">
        <f t="shared" ref="A5375:A5386" si="1130">YEAR(C5375)</f>
        <v>2026</v>
      </c>
      <c r="B5375" s="32">
        <f t="shared" ref="B5375:B5386" si="1131">MONTH(C5375)</f>
        <v>3</v>
      </c>
      <c r="C5375" s="25">
        <v>46091</v>
      </c>
      <c r="D5375" s="57">
        <f t="shared" ref="D5375:D5386" ca="1" si="1132">TODAY()</f>
        <v>46097</v>
      </c>
      <c r="E5375" s="57" t="str">
        <f t="shared" ref="E5375:E5386" ca="1" si="1133">DATEDIF(C5375,D5375,"M")&amp;"-Months"</f>
        <v>0-Months</v>
      </c>
      <c r="F5375" s="57" t="str">
        <f>VLOOKUP(O5375,Stock[],5,FALSE)</f>
        <v>BE</v>
      </c>
      <c r="G5375" s="33" t="s">
        <v>4270</v>
      </c>
      <c r="H5375" s="38"/>
      <c r="I5375" s="34" t="s">
        <v>306</v>
      </c>
      <c r="J5375" s="32" t="str">
        <f>VLOOKUP(I5375,Customers[],2,FALSE)</f>
        <v>ရွှေကမ္ဘာ</v>
      </c>
      <c r="K5375" s="32" t="str">
        <f>VLOOKUP(I5375,Customers[],4,FALSE)</f>
        <v>Meiktila</v>
      </c>
      <c r="L5375" s="32" t="str">
        <f>VLOOKUP(Table85[[#This Row],[CustomerID]],Table!H:K,3,0)</f>
        <v>မိတ္ထီလာ</v>
      </c>
      <c r="M5375" s="32" t="str">
        <f>VLOOKUP(I5375,Customers[],5,FALSE)</f>
        <v>Semi WS</v>
      </c>
      <c r="N5375" s="34" t="s">
        <v>10</v>
      </c>
      <c r="O5375" s="37" t="s">
        <v>220</v>
      </c>
      <c r="P5375" s="32" t="str">
        <f>VLOOKUP(O5375,Stock[],2,FALSE)</f>
        <v>မြန်မာရှောက်ပျား</v>
      </c>
      <c r="Q5375" s="35">
        <f>VLOOKUP(O5375,Stock[],3,FALSE)</f>
        <v>0.64</v>
      </c>
      <c r="R5375" s="35">
        <f>VLOOKUP(O5375,Stock[],4,FALSE)</f>
        <v>14</v>
      </c>
      <c r="S5375" s="37"/>
      <c r="T5375" s="35">
        <f>(DailySales!$S5375/DailySales!$R5375)+DailySales!$U5375</f>
        <v>10</v>
      </c>
      <c r="U5375" s="37">
        <v>10</v>
      </c>
      <c r="V5375" s="36">
        <f>+DailySales!$T5375*DailySales!$R5375</f>
        <v>140</v>
      </c>
      <c r="W5375" s="36">
        <f>+DailySales!$V5375*DailySales!$Q5375</f>
        <v>89.600000000000009</v>
      </c>
      <c r="X5375" s="36">
        <f>VLOOKUP(O5375,Stock[],6,FALSE)</f>
        <v>1370</v>
      </c>
      <c r="Y5375" s="36">
        <f>+DailySales!$V5375*DailySales!$X5375</f>
        <v>191800</v>
      </c>
      <c r="Z5375" s="37"/>
      <c r="AA5375" s="37"/>
      <c r="AB5375" s="37"/>
      <c r="AC5375" s="37"/>
      <c r="AD5375" s="37"/>
      <c r="AE5375" s="77"/>
      <c r="AF5375" s="87"/>
      <c r="AG5375" s="39"/>
      <c r="AH5375" s="87">
        <v>46091</v>
      </c>
      <c r="AI5375" s="39">
        <v>191800</v>
      </c>
      <c r="AJ5375" s="87"/>
      <c r="AK5375" s="39"/>
      <c r="AL5375" s="34"/>
      <c r="AM5375" s="39"/>
      <c r="AN537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76" spans="1:40" ht="19.5" customHeight="1" x14ac:dyDescent="0.25">
      <c r="A5376" s="32">
        <f t="shared" si="1130"/>
        <v>2026</v>
      </c>
      <c r="B5376" s="32">
        <f t="shared" si="1131"/>
        <v>3</v>
      </c>
      <c r="C5376" s="25">
        <v>46091</v>
      </c>
      <c r="D5376" s="57">
        <f t="shared" ca="1" si="1132"/>
        <v>46097</v>
      </c>
      <c r="E5376" s="57" t="str">
        <f t="shared" ca="1" si="1133"/>
        <v>0-Months</v>
      </c>
      <c r="F5376" s="57" t="str">
        <f>VLOOKUP(O5376,Stock[],5,FALSE)</f>
        <v>BE</v>
      </c>
      <c r="G5376" s="33" t="s">
        <v>4270</v>
      </c>
      <c r="H5376" s="38"/>
      <c r="I5376" s="34" t="s">
        <v>306</v>
      </c>
      <c r="J5376" s="32" t="str">
        <f>VLOOKUP(I5376,Customers[],2,FALSE)</f>
        <v>ရွှေကမ္ဘာ</v>
      </c>
      <c r="K5376" s="32" t="str">
        <f>VLOOKUP(I5376,Customers[],4,FALSE)</f>
        <v>Meiktila</v>
      </c>
      <c r="L5376" s="32" t="str">
        <f>VLOOKUP(Table85[[#This Row],[CustomerID]],Table!H:K,3,0)</f>
        <v>မိတ္ထီလာ</v>
      </c>
      <c r="M5376" s="32" t="str">
        <f>VLOOKUP(I5376,Customers[],5,FALSE)</f>
        <v>Semi WS</v>
      </c>
      <c r="N5376" s="34" t="s">
        <v>10</v>
      </c>
      <c r="O5376" s="37" t="s">
        <v>217</v>
      </c>
      <c r="P5376" s="32" t="str">
        <f>VLOOKUP(O5376,Stock[],2,FALSE)</f>
        <v>လိမ္မော်ဖြူ</v>
      </c>
      <c r="Q5376" s="35">
        <f>VLOOKUP(O5376,Stock[],3,FALSE)</f>
        <v>0.64</v>
      </c>
      <c r="R5376" s="35">
        <f>VLOOKUP(O5376,Stock[],4,FALSE)</f>
        <v>24</v>
      </c>
      <c r="S5376" s="37"/>
      <c r="T5376" s="35">
        <f>(DailySales!$S5376/DailySales!$R5376)+DailySales!$U5376</f>
        <v>10</v>
      </c>
      <c r="U5376" s="37">
        <v>10</v>
      </c>
      <c r="V5376" s="36">
        <f>+DailySales!$T5376*DailySales!$R5376</f>
        <v>240</v>
      </c>
      <c r="W5376" s="36">
        <f>+DailySales!$V5376*DailySales!$Q5376</f>
        <v>153.6</v>
      </c>
      <c r="X5376" s="36">
        <f>VLOOKUP(O5376,Stock[],6,FALSE)</f>
        <v>1330</v>
      </c>
      <c r="Y5376" s="36">
        <f>+DailySales!$V5376*DailySales!$X5376</f>
        <v>319200</v>
      </c>
      <c r="Z5376" s="37"/>
      <c r="AA5376" s="37"/>
      <c r="AB5376" s="37"/>
      <c r="AC5376" s="37"/>
      <c r="AD5376" s="37"/>
      <c r="AE5376" s="77"/>
      <c r="AF5376" s="87"/>
      <c r="AG5376" s="39"/>
      <c r="AH5376" s="87">
        <v>46091</v>
      </c>
      <c r="AI5376" s="39">
        <v>319200</v>
      </c>
      <c r="AJ5376" s="87"/>
      <c r="AK5376" s="39"/>
      <c r="AL5376" s="34"/>
      <c r="AM5376" s="39"/>
      <c r="AN537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77" spans="1:40" ht="19.5" customHeight="1" x14ac:dyDescent="0.25">
      <c r="A5377" s="32">
        <f t="shared" si="1130"/>
        <v>2026</v>
      </c>
      <c r="B5377" s="32">
        <f t="shared" si="1131"/>
        <v>3</v>
      </c>
      <c r="C5377" s="25">
        <v>46091</v>
      </c>
      <c r="D5377" s="57">
        <f t="shared" ca="1" si="1132"/>
        <v>46097</v>
      </c>
      <c r="E5377" s="57" t="str">
        <f t="shared" ca="1" si="1133"/>
        <v>0-Months</v>
      </c>
      <c r="F5377" s="57" t="str">
        <f>VLOOKUP(O5377,Stock[],5,FALSE)</f>
        <v>BE</v>
      </c>
      <c r="G5377" s="33" t="s">
        <v>4270</v>
      </c>
      <c r="H5377" s="38"/>
      <c r="I5377" s="34" t="s">
        <v>306</v>
      </c>
      <c r="J5377" s="32" t="str">
        <f>VLOOKUP(I5377,Customers[],2,FALSE)</f>
        <v>ရွှေကမ္ဘာ</v>
      </c>
      <c r="K5377" s="32" t="str">
        <f>VLOOKUP(I5377,Customers[],4,FALSE)</f>
        <v>Meiktila</v>
      </c>
      <c r="L5377" s="32" t="str">
        <f>VLOOKUP(Table85[[#This Row],[CustomerID]],Table!H:K,3,0)</f>
        <v>မိတ္ထီလာ</v>
      </c>
      <c r="M5377" s="32" t="str">
        <f>VLOOKUP(I5377,Customers[],5,FALSE)</f>
        <v>Semi WS</v>
      </c>
      <c r="N5377" s="34" t="s">
        <v>10</v>
      </c>
      <c r="O5377" s="37" t="s">
        <v>218</v>
      </c>
      <c r="P5377" s="32" t="str">
        <f>VLOOKUP(O5377,Stock[],2,FALSE)</f>
        <v>Black Cat</v>
      </c>
      <c r="Q5377" s="35">
        <f>VLOOKUP(O5377,Stock[],3,FALSE)</f>
        <v>0.64</v>
      </c>
      <c r="R5377" s="35">
        <f>VLOOKUP(O5377,Stock[],4,FALSE)</f>
        <v>24</v>
      </c>
      <c r="S5377" s="37"/>
      <c r="T5377" s="35">
        <f>(DailySales!$S5377/DailySales!$R5377)+DailySales!$U5377</f>
        <v>20</v>
      </c>
      <c r="U5377" s="37">
        <v>20</v>
      </c>
      <c r="V5377" s="36">
        <f>+DailySales!$T5377*DailySales!$R5377</f>
        <v>480</v>
      </c>
      <c r="W5377" s="36">
        <f>+DailySales!$V5377*DailySales!$Q5377</f>
        <v>307.2</v>
      </c>
      <c r="X5377" s="36">
        <f>VLOOKUP(O5377,Stock[],6,FALSE)</f>
        <v>1330</v>
      </c>
      <c r="Y5377" s="36">
        <f>+DailySales!$V5377*DailySales!$X5377</f>
        <v>638400</v>
      </c>
      <c r="Z5377" s="37"/>
      <c r="AA5377" s="37"/>
      <c r="AB5377" s="37"/>
      <c r="AC5377" s="37"/>
      <c r="AD5377" s="37"/>
      <c r="AE5377" s="77"/>
      <c r="AF5377" s="87"/>
      <c r="AG5377" s="39"/>
      <c r="AH5377" s="87">
        <v>46091</v>
      </c>
      <c r="AI5377" s="39">
        <v>638400</v>
      </c>
      <c r="AJ5377" s="87"/>
      <c r="AK5377" s="39"/>
      <c r="AL5377" s="34"/>
      <c r="AM5377" s="39"/>
      <c r="AN537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78" spans="1:40" ht="19.5" customHeight="1" x14ac:dyDescent="0.25">
      <c r="A5378" s="32">
        <f t="shared" si="1130"/>
        <v>2026</v>
      </c>
      <c r="B5378" s="32">
        <f t="shared" si="1131"/>
        <v>3</v>
      </c>
      <c r="C5378" s="25">
        <v>46091</v>
      </c>
      <c r="D5378" s="57">
        <f t="shared" ca="1" si="1132"/>
        <v>46097</v>
      </c>
      <c r="E5378" s="57" t="str">
        <f t="shared" ca="1" si="1133"/>
        <v>0-Months</v>
      </c>
      <c r="F5378" s="57" t="str">
        <f>VLOOKUP(O5378,Stock[],5,FALSE)</f>
        <v>BE</v>
      </c>
      <c r="G5378" s="33" t="s">
        <v>4270</v>
      </c>
      <c r="H5378" s="38"/>
      <c r="I5378" s="34" t="s">
        <v>306</v>
      </c>
      <c r="J5378" s="32" t="str">
        <f>VLOOKUP(I5378,Customers[],2,FALSE)</f>
        <v>ရွှေကမ္ဘာ</v>
      </c>
      <c r="K5378" s="32" t="str">
        <f>VLOOKUP(I5378,Customers[],4,FALSE)</f>
        <v>Meiktila</v>
      </c>
      <c r="L5378" s="32" t="str">
        <f>VLOOKUP(Table85[[#This Row],[CustomerID]],Table!H:K,3,0)</f>
        <v>မိတ္ထီလာ</v>
      </c>
      <c r="M5378" s="32" t="str">
        <f>VLOOKUP(I5378,Customers[],5,FALSE)</f>
        <v>Semi WS</v>
      </c>
      <c r="N5378" s="34" t="s">
        <v>10</v>
      </c>
      <c r="O5378" s="37" t="s">
        <v>2120</v>
      </c>
      <c r="P5378" s="32" t="str">
        <f>VLOOKUP(O5378,Stock[],2,FALSE)</f>
        <v>ဇေ အရက်သန့်</v>
      </c>
      <c r="Q5378" s="35">
        <f>VLOOKUP(O5378,Stock[],3,FALSE)</f>
        <v>0.64</v>
      </c>
      <c r="R5378" s="35">
        <f>VLOOKUP(O5378,Stock[],4,FALSE)</f>
        <v>14</v>
      </c>
      <c r="S5378" s="37"/>
      <c r="T5378" s="35">
        <f>(DailySales!$S5378/DailySales!$R5378)+DailySales!$U5378</f>
        <v>10</v>
      </c>
      <c r="U5378" s="37">
        <v>10</v>
      </c>
      <c r="V5378" s="36">
        <f>+DailySales!$T5378*DailySales!$R5378</f>
        <v>140</v>
      </c>
      <c r="W5378" s="36">
        <f>+DailySales!$V5378*DailySales!$Q5378</f>
        <v>89.600000000000009</v>
      </c>
      <c r="X5378" s="36">
        <f>VLOOKUP(O5378,Stock[],6,FALSE)</f>
        <v>1380</v>
      </c>
      <c r="Y5378" s="36">
        <f>+DailySales!$V5378*DailySales!$X5378</f>
        <v>193200</v>
      </c>
      <c r="Z5378" s="37"/>
      <c r="AA5378" s="37"/>
      <c r="AB5378" s="37"/>
      <c r="AC5378" s="37"/>
      <c r="AD5378" s="37"/>
      <c r="AE5378" s="77"/>
      <c r="AF5378" s="87"/>
      <c r="AG5378" s="39"/>
      <c r="AH5378" s="87">
        <v>46091</v>
      </c>
      <c r="AI5378" s="39">
        <v>193200</v>
      </c>
      <c r="AJ5378" s="87"/>
      <c r="AK5378" s="39"/>
      <c r="AL5378" s="34"/>
      <c r="AM5378" s="39"/>
      <c r="AN537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79" spans="1:40" ht="19.5" customHeight="1" x14ac:dyDescent="0.25">
      <c r="A5379" s="32">
        <f t="shared" si="1130"/>
        <v>2026</v>
      </c>
      <c r="B5379" s="32">
        <f t="shared" si="1131"/>
        <v>3</v>
      </c>
      <c r="C5379" s="25">
        <v>46091</v>
      </c>
      <c r="D5379" s="57">
        <f t="shared" ca="1" si="1132"/>
        <v>46097</v>
      </c>
      <c r="E5379" s="57" t="str">
        <f t="shared" ca="1" si="1133"/>
        <v>0-Months</v>
      </c>
      <c r="F5379" s="57" t="str">
        <f>VLOOKUP(O5379,Stock[],5,FALSE)</f>
        <v>BE</v>
      </c>
      <c r="G5379" s="33" t="s">
        <v>4271</v>
      </c>
      <c r="H5379" s="38"/>
      <c r="I5379" s="34" t="s">
        <v>240</v>
      </c>
      <c r="J5379" s="32" t="str">
        <f>VLOOKUP(I5379,Customers[],2,FALSE)</f>
        <v>လွင်</v>
      </c>
      <c r="K5379" s="32" t="str">
        <f>VLOOKUP(I5379,Customers[],4,FALSE)</f>
        <v>Kyukpadaung</v>
      </c>
      <c r="L5379" s="32" t="str">
        <f>VLOOKUP(Table85[[#This Row],[CustomerID]],Table!H:K,3,0)</f>
        <v>ကျောက်ပန်းတောင်း</v>
      </c>
      <c r="M5379" s="32" t="str">
        <f>VLOOKUP(I5379,Customers[],5,FALSE)</f>
        <v>WholeSales/Contract</v>
      </c>
      <c r="N5379" s="34" t="s">
        <v>10</v>
      </c>
      <c r="O5379" s="37" t="s">
        <v>2120</v>
      </c>
      <c r="P5379" s="32" t="str">
        <f>VLOOKUP(O5379,Stock[],2,FALSE)</f>
        <v>ဇေ အရက်သန့်</v>
      </c>
      <c r="Q5379" s="35">
        <f>VLOOKUP(O5379,Stock[],3,FALSE)</f>
        <v>0.64</v>
      </c>
      <c r="R5379" s="35">
        <f>VLOOKUP(O5379,Stock[],4,FALSE)</f>
        <v>14</v>
      </c>
      <c r="S5379" s="37"/>
      <c r="T5379" s="35">
        <f>(DailySales!$S5379/DailySales!$R5379)+DailySales!$U5379</f>
        <v>200</v>
      </c>
      <c r="U5379" s="37">
        <v>200</v>
      </c>
      <c r="V5379" s="36">
        <f>+DailySales!$T5379*DailySales!$R5379</f>
        <v>2800</v>
      </c>
      <c r="W5379" s="36">
        <f>+DailySales!$V5379*DailySales!$Q5379</f>
        <v>1792</v>
      </c>
      <c r="X5379" s="36">
        <f>VLOOKUP(O5379,Stock[],6,FALSE)</f>
        <v>1380</v>
      </c>
      <c r="Y5379" s="36">
        <f>+DailySales!$V5379*DailySales!$X5379</f>
        <v>3864000</v>
      </c>
      <c r="Z5379" s="37"/>
      <c r="AA5379" s="37"/>
      <c r="AB5379" s="37"/>
      <c r="AC5379" s="37"/>
      <c r="AD5379" s="37"/>
      <c r="AE5379" s="77">
        <f>200*350</f>
        <v>70000</v>
      </c>
      <c r="AF5379" s="87"/>
      <c r="AG5379" s="39"/>
      <c r="AH5379" s="87"/>
      <c r="AI5379" s="39"/>
      <c r="AJ5379" s="87"/>
      <c r="AK5379" s="39"/>
      <c r="AL5379" s="34"/>
      <c r="AM5379" s="39"/>
      <c r="AN537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3934000</v>
      </c>
    </row>
    <row r="5380" spans="1:40" ht="19.5" customHeight="1" x14ac:dyDescent="0.25">
      <c r="A5380" s="32">
        <f t="shared" si="1130"/>
        <v>2026</v>
      </c>
      <c r="B5380" s="32">
        <f t="shared" si="1131"/>
        <v>3</v>
      </c>
      <c r="C5380" s="25">
        <v>46091</v>
      </c>
      <c r="D5380" s="57">
        <f t="shared" ca="1" si="1132"/>
        <v>46097</v>
      </c>
      <c r="E5380" s="57" t="str">
        <f t="shared" ca="1" si="1133"/>
        <v>0-Months</v>
      </c>
      <c r="F5380" s="57" t="str">
        <f>VLOOKUP(O5380,Stock[],5,FALSE)</f>
        <v>BE</v>
      </c>
      <c r="G5380" s="33" t="s">
        <v>4271</v>
      </c>
      <c r="H5380" s="38"/>
      <c r="I5380" s="34" t="s">
        <v>240</v>
      </c>
      <c r="J5380" s="32" t="str">
        <f>VLOOKUP(I5380,Customers[],2,FALSE)</f>
        <v>လွင်</v>
      </c>
      <c r="K5380" s="32" t="str">
        <f>VLOOKUP(I5380,Customers[],4,FALSE)</f>
        <v>Kyukpadaung</v>
      </c>
      <c r="L5380" s="32" t="str">
        <f>VLOOKUP(Table85[[#This Row],[CustomerID]],Table!H:K,3,0)</f>
        <v>ကျောက်ပန်းတောင်း</v>
      </c>
      <c r="M5380" s="32" t="str">
        <f>VLOOKUP(I5380,Customers[],5,FALSE)</f>
        <v>WholeSales/Contract</v>
      </c>
      <c r="N5380" s="34" t="s">
        <v>10</v>
      </c>
      <c r="O5380" s="37" t="s">
        <v>210</v>
      </c>
      <c r="P5380" s="32" t="str">
        <f>VLOOKUP(O5380,Stock[],2,FALSE)</f>
        <v>ဇေယျဝတီ Red ပု</v>
      </c>
      <c r="Q5380" s="35">
        <f>VLOOKUP(O5380,Stock[],3,FALSE)</f>
        <v>0.64</v>
      </c>
      <c r="R5380" s="35">
        <f>VLOOKUP(O5380,Stock[],4,FALSE)</f>
        <v>14</v>
      </c>
      <c r="S5380" s="37"/>
      <c r="T5380" s="35">
        <f>(DailySales!$S5380/DailySales!$R5380)+DailySales!$U5380</f>
        <v>25</v>
      </c>
      <c r="U5380" s="37">
        <v>25</v>
      </c>
      <c r="V5380" s="36">
        <f>+DailySales!$T5380*DailySales!$R5380</f>
        <v>350</v>
      </c>
      <c r="W5380" s="36">
        <f>+DailySales!$V5380*DailySales!$Q5380</f>
        <v>224</v>
      </c>
      <c r="X5380" s="36">
        <f>VLOOKUP(O5380,Stock[],6,FALSE)</f>
        <v>1600</v>
      </c>
      <c r="Y5380" s="36">
        <f>+DailySales!$V5380*DailySales!$X5380</f>
        <v>560000</v>
      </c>
      <c r="Z5380" s="37"/>
      <c r="AA5380" s="37"/>
      <c r="AB5380" s="37"/>
      <c r="AC5380" s="37"/>
      <c r="AD5380" s="37"/>
      <c r="AE5380" s="77">
        <f>25*350</f>
        <v>8750</v>
      </c>
      <c r="AF5380" s="87"/>
      <c r="AG5380" s="39"/>
      <c r="AH5380" s="87"/>
      <c r="AI5380" s="39"/>
      <c r="AJ5380" s="87"/>
      <c r="AK5380" s="39"/>
      <c r="AL5380" s="34"/>
      <c r="AM5380" s="39"/>
      <c r="AN538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568750</v>
      </c>
    </row>
    <row r="5381" spans="1:40" ht="19.5" customHeight="1" x14ac:dyDescent="0.25">
      <c r="A5381" s="32">
        <f t="shared" si="1130"/>
        <v>2026</v>
      </c>
      <c r="B5381" s="32">
        <f t="shared" si="1131"/>
        <v>3</v>
      </c>
      <c r="C5381" s="25">
        <v>46091</v>
      </c>
      <c r="D5381" s="57">
        <f t="shared" ca="1" si="1132"/>
        <v>46097</v>
      </c>
      <c r="E5381" s="57" t="str">
        <f t="shared" ca="1" si="1133"/>
        <v>0-Months</v>
      </c>
      <c r="F5381" s="57" t="str">
        <f>VLOOKUP(O5381,Stock[],5,FALSE)</f>
        <v>BE</v>
      </c>
      <c r="G5381" s="33" t="s">
        <v>4271</v>
      </c>
      <c r="H5381" s="38"/>
      <c r="I5381" s="34" t="s">
        <v>240</v>
      </c>
      <c r="J5381" s="32" t="str">
        <f>VLOOKUP(I5381,Customers[],2,FALSE)</f>
        <v>လွင်</v>
      </c>
      <c r="K5381" s="32" t="str">
        <f>VLOOKUP(I5381,Customers[],4,FALSE)</f>
        <v>Kyukpadaung</v>
      </c>
      <c r="L5381" s="32" t="str">
        <f>VLOOKUP(Table85[[#This Row],[CustomerID]],Table!H:K,3,0)</f>
        <v>ကျောက်ပန်းတောင်း</v>
      </c>
      <c r="M5381" s="32" t="str">
        <f>VLOOKUP(I5381,Customers[],5,FALSE)</f>
        <v>WholeSales/Contract</v>
      </c>
      <c r="N5381" s="34" t="s">
        <v>10</v>
      </c>
      <c r="O5381" s="37" t="s">
        <v>208</v>
      </c>
      <c r="P5381" s="32" t="str">
        <f>VLOOKUP(O5381,Stock[],2,FALSE)</f>
        <v>ဇေယျဝတီ Red</v>
      </c>
      <c r="Q5381" s="35">
        <f>VLOOKUP(O5381,Stock[],3,FALSE)</f>
        <v>0.7</v>
      </c>
      <c r="R5381" s="35">
        <f>VLOOKUP(O5381,Stock[],4,FALSE)</f>
        <v>12</v>
      </c>
      <c r="S5381" s="37"/>
      <c r="T5381" s="35">
        <f>(DailySales!$S5381/DailySales!$R5381)+DailySales!$U5381</f>
        <v>25</v>
      </c>
      <c r="U5381" s="37">
        <v>25</v>
      </c>
      <c r="V5381" s="36">
        <f>+DailySales!$T5381*DailySales!$R5381</f>
        <v>300</v>
      </c>
      <c r="W5381" s="36">
        <f>+DailySales!$V5381*DailySales!$Q5381</f>
        <v>210</v>
      </c>
      <c r="X5381" s="36">
        <f>VLOOKUP(O5381,Stock[],6,FALSE)</f>
        <v>1800</v>
      </c>
      <c r="Y5381" s="36">
        <f>+DailySales!$V5381*DailySales!$X5381</f>
        <v>540000</v>
      </c>
      <c r="Z5381" s="37"/>
      <c r="AA5381" s="37"/>
      <c r="AB5381" s="37"/>
      <c r="AC5381" s="37"/>
      <c r="AD5381" s="37"/>
      <c r="AE5381" s="77">
        <f>25*350</f>
        <v>8750</v>
      </c>
      <c r="AF5381" s="87"/>
      <c r="AG5381" s="39"/>
      <c r="AH5381" s="87"/>
      <c r="AI5381" s="39"/>
      <c r="AJ5381" s="87"/>
      <c r="AK5381" s="39"/>
      <c r="AL5381" s="34"/>
      <c r="AM5381" s="39"/>
      <c r="AN538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548750</v>
      </c>
    </row>
    <row r="5382" spans="1:40" ht="19.5" customHeight="1" x14ac:dyDescent="0.25">
      <c r="A5382" s="32">
        <f t="shared" si="1130"/>
        <v>2026</v>
      </c>
      <c r="B5382" s="32">
        <f t="shared" si="1131"/>
        <v>3</v>
      </c>
      <c r="C5382" s="25">
        <v>46091</v>
      </c>
      <c r="D5382" s="57">
        <f t="shared" ca="1" si="1132"/>
        <v>46097</v>
      </c>
      <c r="E5382" s="57" t="str">
        <f t="shared" ca="1" si="1133"/>
        <v>0-Months</v>
      </c>
      <c r="F5382" s="57" t="str">
        <f>VLOOKUP(O5382,Stock[],5,FALSE)</f>
        <v>BE</v>
      </c>
      <c r="G5382" s="33" t="s">
        <v>4271</v>
      </c>
      <c r="H5382" s="38"/>
      <c r="I5382" s="34" t="s">
        <v>240</v>
      </c>
      <c r="J5382" s="32" t="str">
        <f>VLOOKUP(I5382,Customers[],2,FALSE)</f>
        <v>လွင်</v>
      </c>
      <c r="K5382" s="32" t="str">
        <f>VLOOKUP(I5382,Customers[],4,FALSE)</f>
        <v>Kyukpadaung</v>
      </c>
      <c r="L5382" s="32" t="str">
        <f>VLOOKUP(Table85[[#This Row],[CustomerID]],Table!H:K,3,0)</f>
        <v>ကျောက်ပန်းတောင်း</v>
      </c>
      <c r="M5382" s="32" t="str">
        <f>VLOOKUP(I5382,Customers[],5,FALSE)</f>
        <v>WholeSales/Contract</v>
      </c>
      <c r="N5382" s="34" t="s">
        <v>10</v>
      </c>
      <c r="O5382" s="37" t="s">
        <v>223</v>
      </c>
      <c r="P5382" s="32" t="str">
        <f>VLOOKUP(O5382,Stock[],2,FALSE)</f>
        <v>ချယ်ရီအရက်သန့်ကော် (.6Ltr)</v>
      </c>
      <c r="Q5382" s="35">
        <f>VLOOKUP(O5382,Stock[],3,FALSE)</f>
        <v>0.6</v>
      </c>
      <c r="R5382" s="35">
        <f>VLOOKUP(O5382,Stock[],4,FALSE)</f>
        <v>24</v>
      </c>
      <c r="S5382" s="37"/>
      <c r="T5382" s="35">
        <f>(DailySales!$S5382/DailySales!$R5382)+DailySales!$U5382</f>
        <v>50</v>
      </c>
      <c r="U5382" s="37">
        <v>50</v>
      </c>
      <c r="V5382" s="36">
        <f>+DailySales!$T5382*DailySales!$R5382</f>
        <v>1200</v>
      </c>
      <c r="W5382" s="36">
        <f>+DailySales!$V5382*DailySales!$Q5382</f>
        <v>720</v>
      </c>
      <c r="X5382" s="36">
        <f>VLOOKUP(O5382,Stock[],6,FALSE)</f>
        <v>875</v>
      </c>
      <c r="Y5382" s="36">
        <f>+DailySales!$V5382*DailySales!$X5382</f>
        <v>1050000</v>
      </c>
      <c r="Z5382" s="37"/>
      <c r="AA5382" s="37"/>
      <c r="AB5382" s="37"/>
      <c r="AC5382" s="37"/>
      <c r="AD5382" s="37"/>
      <c r="AE5382" s="77"/>
      <c r="AF5382" s="87"/>
      <c r="AG5382" s="39"/>
      <c r="AH5382" s="87"/>
      <c r="AI5382" s="39"/>
      <c r="AJ5382" s="87"/>
      <c r="AK5382" s="39"/>
      <c r="AL5382" s="34"/>
      <c r="AM5382" s="39"/>
      <c r="AN538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1050000</v>
      </c>
    </row>
    <row r="5383" spans="1:40" ht="19.5" customHeight="1" x14ac:dyDescent="0.25">
      <c r="A5383" s="32">
        <f t="shared" si="1130"/>
        <v>2026</v>
      </c>
      <c r="B5383" s="32">
        <f t="shared" si="1131"/>
        <v>3</v>
      </c>
      <c r="C5383" s="25">
        <v>46091</v>
      </c>
      <c r="D5383" s="57">
        <f t="shared" ca="1" si="1132"/>
        <v>46097</v>
      </c>
      <c r="E5383" s="57" t="str">
        <f t="shared" ca="1" si="1133"/>
        <v>0-Months</v>
      </c>
      <c r="F5383" s="57" t="str">
        <f>VLOOKUP(O5383,Stock[],5,FALSE)</f>
        <v>Formula</v>
      </c>
      <c r="G5383" s="33" t="s">
        <v>4271</v>
      </c>
      <c r="H5383" s="38"/>
      <c r="I5383" s="34" t="s">
        <v>240</v>
      </c>
      <c r="J5383" s="32" t="str">
        <f>VLOOKUP(I5383,Customers[],2,FALSE)</f>
        <v>လွင်</v>
      </c>
      <c r="K5383" s="32" t="str">
        <f>VLOOKUP(I5383,Customers[],4,FALSE)</f>
        <v>Kyukpadaung</v>
      </c>
      <c r="L5383" s="32" t="str">
        <f>VLOOKUP(Table85[[#This Row],[CustomerID]],Table!H:K,3,0)</f>
        <v>ကျောက်ပန်းတောင်း</v>
      </c>
      <c r="M5383" s="32" t="str">
        <f>VLOOKUP(I5383,Customers[],5,FALSE)</f>
        <v>WholeSales/Contract</v>
      </c>
      <c r="N5383" s="34" t="s">
        <v>10</v>
      </c>
      <c r="O5383" s="37" t="s">
        <v>2103</v>
      </c>
      <c r="P5383" s="32" t="str">
        <f>VLOOKUP(O5383,Stock[],2,FALSE)</f>
        <v>Formula Rum 700ml</v>
      </c>
      <c r="Q5383" s="35">
        <f>VLOOKUP(O5383,Stock[],3,FALSE)</f>
        <v>0.7</v>
      </c>
      <c r="R5383" s="35">
        <f>VLOOKUP(O5383,Stock[],4,FALSE)</f>
        <v>12</v>
      </c>
      <c r="S5383" s="37"/>
      <c r="T5383" s="35">
        <f>(DailySales!$S5383/DailySales!$R5383)+DailySales!$U5383</f>
        <v>10</v>
      </c>
      <c r="U5383" s="37">
        <v>10</v>
      </c>
      <c r="V5383" s="36">
        <f>+DailySales!$T5383*DailySales!$R5383</f>
        <v>120</v>
      </c>
      <c r="W5383" s="36">
        <f>+DailySales!$V5383*DailySales!$Q5383</f>
        <v>84</v>
      </c>
      <c r="X5383" s="36">
        <f>VLOOKUP(O5383,Stock[],6,FALSE)</f>
        <v>3600</v>
      </c>
      <c r="Y5383" s="36">
        <f>+DailySales!$V5383*DailySales!$X5383</f>
        <v>432000</v>
      </c>
      <c r="Z5383" s="37"/>
      <c r="AA5383" s="37"/>
      <c r="AB5383" s="37"/>
      <c r="AC5383" s="37"/>
      <c r="AD5383" s="37"/>
      <c r="AE5383" s="77">
        <v>3500</v>
      </c>
      <c r="AF5383" s="87"/>
      <c r="AG5383" s="39"/>
      <c r="AH5383" s="87"/>
      <c r="AI5383" s="39"/>
      <c r="AJ5383" s="87"/>
      <c r="AK5383" s="39"/>
      <c r="AL5383" s="34"/>
      <c r="AM5383" s="39"/>
      <c r="AN538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435500</v>
      </c>
    </row>
    <row r="5384" spans="1:40" ht="19.5" customHeight="1" x14ac:dyDescent="0.25">
      <c r="A5384" s="32">
        <f t="shared" si="1130"/>
        <v>2026</v>
      </c>
      <c r="B5384" s="32">
        <f t="shared" si="1131"/>
        <v>3</v>
      </c>
      <c r="C5384" s="25">
        <v>46091</v>
      </c>
      <c r="D5384" s="57">
        <f t="shared" ca="1" si="1132"/>
        <v>46097</v>
      </c>
      <c r="E5384" s="57" t="str">
        <f t="shared" ca="1" si="1133"/>
        <v>0-Months</v>
      </c>
      <c r="F5384" s="57" t="str">
        <f>VLOOKUP(O5384,Stock[],5,FALSE)</f>
        <v>BE</v>
      </c>
      <c r="G5384" s="33" t="s">
        <v>4272</v>
      </c>
      <c r="H5384" s="38"/>
      <c r="I5384" s="34" t="s">
        <v>1754</v>
      </c>
      <c r="J5384" s="32" t="str">
        <f>VLOOKUP(I5384,Customers[],2,FALSE)</f>
        <v>စစ်ဆေးရေးဂိတ်လက်ဆောင်</v>
      </c>
      <c r="K5384" s="32">
        <f>VLOOKUP(I5384,Customers[],4,FALSE)</f>
        <v>0</v>
      </c>
      <c r="L5384" s="32">
        <f>VLOOKUP(Table85[[#This Row],[CustomerID]],Table!H:K,3,0)</f>
        <v>0</v>
      </c>
      <c r="M5384" s="32">
        <f>VLOOKUP(I5384,Customers[],5,FALSE)</f>
        <v>0</v>
      </c>
      <c r="N5384" s="34" t="s">
        <v>1751</v>
      </c>
      <c r="O5384" s="37" t="s">
        <v>217</v>
      </c>
      <c r="P5384" s="32" t="str">
        <f>VLOOKUP(O5384,Stock[],2,FALSE)</f>
        <v>လိမ္မော်ဖြူ</v>
      </c>
      <c r="Q5384" s="35">
        <f>VLOOKUP(O5384,Stock[],3,FALSE)</f>
        <v>0.64</v>
      </c>
      <c r="R5384" s="35">
        <f>VLOOKUP(O5384,Stock[],4,FALSE)</f>
        <v>24</v>
      </c>
      <c r="S5384" s="37">
        <v>4</v>
      </c>
      <c r="T5384" s="35">
        <f>(DailySales!$S5384/DailySales!$R5384)+DailySales!$U5384</f>
        <v>0.16666666666666666</v>
      </c>
      <c r="U5384" s="37"/>
      <c r="V5384" s="36">
        <f>+DailySales!$T5384*DailySales!$R5384</f>
        <v>4</v>
      </c>
      <c r="W5384" s="36">
        <f>+DailySales!$V5384*DailySales!$Q5384</f>
        <v>2.56</v>
      </c>
      <c r="X5384" s="36">
        <f>VLOOKUP(O5384,Stock[],6,FALSE)</f>
        <v>1330</v>
      </c>
      <c r="Y5384" s="36">
        <f>+DailySales!$V5384*DailySales!$X5384</f>
        <v>5320</v>
      </c>
      <c r="Z5384" s="37"/>
      <c r="AA5384" s="37"/>
      <c r="AB5384" s="37"/>
      <c r="AC5384" s="37"/>
      <c r="AD5384" s="37"/>
      <c r="AE5384" s="77"/>
      <c r="AF5384" s="87">
        <v>46091</v>
      </c>
      <c r="AG5384" s="39">
        <v>5320</v>
      </c>
      <c r="AH5384" s="87"/>
      <c r="AI5384" s="39"/>
      <c r="AJ5384" s="87"/>
      <c r="AK5384" s="39"/>
      <c r="AL5384" s="34"/>
      <c r="AM5384" s="39"/>
      <c r="AN538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85" spans="1:40" ht="19.5" customHeight="1" x14ac:dyDescent="0.25">
      <c r="A5385" s="32">
        <f t="shared" si="1130"/>
        <v>2026</v>
      </c>
      <c r="B5385" s="32">
        <f t="shared" si="1131"/>
        <v>3</v>
      </c>
      <c r="C5385" s="25">
        <v>46091</v>
      </c>
      <c r="D5385" s="57">
        <f t="shared" ca="1" si="1132"/>
        <v>46097</v>
      </c>
      <c r="E5385" s="57" t="str">
        <f t="shared" ca="1" si="1133"/>
        <v>0-Months</v>
      </c>
      <c r="F5385" s="57" t="str">
        <f>VLOOKUP(O5385,Stock[],5,FALSE)</f>
        <v>BE</v>
      </c>
      <c r="G5385" s="33" t="s">
        <v>4273</v>
      </c>
      <c r="H5385" s="38"/>
      <c r="I5385" s="34" t="s">
        <v>227</v>
      </c>
      <c r="J5385" s="32" t="str">
        <f>VLOOKUP(I5385,Customers[],2,FALSE)</f>
        <v>Summer-2</v>
      </c>
      <c r="K5385" s="32" t="str">
        <f>VLOOKUP(I5385,Customers[],4,FALSE)</f>
        <v>Meiktila</v>
      </c>
      <c r="L5385" s="32" t="str">
        <f>VLOOKUP(Table85[[#This Row],[CustomerID]],Table!H:K,3,0)</f>
        <v>မိတ္ထီလာ</v>
      </c>
      <c r="M5385" s="32" t="str">
        <f>VLOOKUP(I5385,Customers[],5,FALSE)</f>
        <v>WholeSales</v>
      </c>
      <c r="N5385" s="34" t="s">
        <v>10</v>
      </c>
      <c r="O5385" s="37" t="s">
        <v>217</v>
      </c>
      <c r="P5385" s="32" t="str">
        <f>VLOOKUP(O5385,Stock[],2,FALSE)</f>
        <v>လိမ္မော်ဖြူ</v>
      </c>
      <c r="Q5385" s="35">
        <f>VLOOKUP(O5385,Stock[],3,FALSE)</f>
        <v>0.64</v>
      </c>
      <c r="R5385" s="35">
        <f>VLOOKUP(O5385,Stock[],4,FALSE)</f>
        <v>24</v>
      </c>
      <c r="S5385" s="37"/>
      <c r="T5385" s="35">
        <f>(DailySales!$S5385/DailySales!$R5385)+DailySales!$U5385</f>
        <v>45</v>
      </c>
      <c r="U5385" s="37">
        <v>45</v>
      </c>
      <c r="V5385" s="36">
        <f>+DailySales!$T5385*DailySales!$R5385</f>
        <v>1080</v>
      </c>
      <c r="W5385" s="36">
        <f>+DailySales!$V5385*DailySales!$Q5385</f>
        <v>691.2</v>
      </c>
      <c r="X5385" s="36">
        <f>VLOOKUP(O5385,Stock[],6,FALSE)</f>
        <v>1330</v>
      </c>
      <c r="Y5385" s="36">
        <f>+DailySales!$V5385*DailySales!$X5385</f>
        <v>1436400</v>
      </c>
      <c r="Z5385" s="37"/>
      <c r="AA5385" s="37"/>
      <c r="AB5385" s="37"/>
      <c r="AC5385" s="37"/>
      <c r="AD5385" s="37"/>
      <c r="AE5385" s="77"/>
      <c r="AF5385" s="87"/>
      <c r="AG5385" s="39"/>
      <c r="AH5385" s="87"/>
      <c r="AI5385" s="39"/>
      <c r="AJ5385" s="87"/>
      <c r="AK5385" s="39"/>
      <c r="AL5385" s="34"/>
      <c r="AM5385" s="39"/>
      <c r="AN538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1436400</v>
      </c>
    </row>
    <row r="5386" spans="1:40" ht="19.5" customHeight="1" x14ac:dyDescent="0.25">
      <c r="A5386" s="32">
        <f t="shared" si="1130"/>
        <v>2026</v>
      </c>
      <c r="B5386" s="32">
        <f t="shared" si="1131"/>
        <v>3</v>
      </c>
      <c r="C5386" s="25">
        <v>46091</v>
      </c>
      <c r="D5386" s="57">
        <f t="shared" ca="1" si="1132"/>
        <v>46097</v>
      </c>
      <c r="E5386" s="57" t="str">
        <f t="shared" ca="1" si="1133"/>
        <v>0-Months</v>
      </c>
      <c r="F5386" s="57" t="str">
        <f>VLOOKUP(O5386,Stock[],5,FALSE)</f>
        <v>BE</v>
      </c>
      <c r="G5386" s="33" t="s">
        <v>4273</v>
      </c>
      <c r="H5386" s="38"/>
      <c r="I5386" s="34" t="s">
        <v>227</v>
      </c>
      <c r="J5386" s="32" t="str">
        <f>VLOOKUP(I5386,Customers[],2,FALSE)</f>
        <v>Summer-2</v>
      </c>
      <c r="K5386" s="32" t="str">
        <f>VLOOKUP(I5386,Customers[],4,FALSE)</f>
        <v>Meiktila</v>
      </c>
      <c r="L5386" s="32" t="str">
        <f>VLOOKUP(Table85[[#This Row],[CustomerID]],Table!H:K,3,0)</f>
        <v>မိတ္ထီလာ</v>
      </c>
      <c r="M5386" s="32" t="str">
        <f>VLOOKUP(I5386,Customers[],5,FALSE)</f>
        <v>WholeSales</v>
      </c>
      <c r="N5386" s="34" t="s">
        <v>10</v>
      </c>
      <c r="O5386" s="37" t="s">
        <v>219</v>
      </c>
      <c r="P5386" s="32" t="str">
        <f>VLOOKUP(O5386,Stock[],2,FALSE)</f>
        <v>ကင်းမြီးကောက်</v>
      </c>
      <c r="Q5386" s="35">
        <f>VLOOKUP(O5386,Stock[],3,FALSE)</f>
        <v>0.64</v>
      </c>
      <c r="R5386" s="35">
        <f>VLOOKUP(O5386,Stock[],4,FALSE)</f>
        <v>14</v>
      </c>
      <c r="S5386" s="37"/>
      <c r="T5386" s="35">
        <f>(DailySales!$S5386/DailySales!$R5386)+DailySales!$U5386</f>
        <v>20</v>
      </c>
      <c r="U5386" s="37">
        <v>20</v>
      </c>
      <c r="V5386" s="36">
        <f>+DailySales!$T5386*DailySales!$R5386</f>
        <v>280</v>
      </c>
      <c r="W5386" s="36">
        <f>+DailySales!$V5386*DailySales!$Q5386</f>
        <v>179.20000000000002</v>
      </c>
      <c r="X5386" s="36">
        <f>VLOOKUP(O5386,Stock[],6,FALSE)</f>
        <v>1330</v>
      </c>
      <c r="Y5386" s="36">
        <f>+DailySales!$V5386*DailySales!$X5386</f>
        <v>372400</v>
      </c>
      <c r="Z5386" s="37"/>
      <c r="AA5386" s="37"/>
      <c r="AB5386" s="37"/>
      <c r="AC5386" s="37"/>
      <c r="AD5386" s="37"/>
      <c r="AE5386" s="77"/>
      <c r="AF5386" s="87"/>
      <c r="AG5386" s="39"/>
      <c r="AH5386" s="87"/>
      <c r="AI5386" s="39"/>
      <c r="AJ5386" s="87"/>
      <c r="AK5386" s="39"/>
      <c r="AL5386" s="34"/>
      <c r="AM5386" s="39"/>
      <c r="AN538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5387" spans="1:40" ht="19.5" customHeight="1" x14ac:dyDescent="0.25">
      <c r="A5387" s="32">
        <f t="shared" ref="A5387:A5398" si="1134">YEAR(C5387)</f>
        <v>2026</v>
      </c>
      <c r="B5387" s="32">
        <f t="shared" ref="B5387:B5398" si="1135">MONTH(C5387)</f>
        <v>3</v>
      </c>
      <c r="C5387" s="25">
        <v>46091</v>
      </c>
      <c r="D5387" s="57">
        <f t="shared" ref="D5387:D5398" ca="1" si="1136">TODAY()</f>
        <v>46097</v>
      </c>
      <c r="E5387" s="57" t="str">
        <f t="shared" ref="E5387:E5398" ca="1" si="1137">DATEDIF(C5387,D5387,"M")&amp;"-Months"</f>
        <v>0-Months</v>
      </c>
      <c r="F5387" s="57" t="str">
        <f>VLOOKUP(O5387,Stock[],5,FALSE)</f>
        <v>BE</v>
      </c>
      <c r="G5387" s="33" t="s">
        <v>4273</v>
      </c>
      <c r="H5387" s="38"/>
      <c r="I5387" s="34" t="s">
        <v>227</v>
      </c>
      <c r="J5387" s="32" t="str">
        <f>VLOOKUP(I5387,Customers[],2,FALSE)</f>
        <v>Summer-2</v>
      </c>
      <c r="K5387" s="32" t="str">
        <f>VLOOKUP(I5387,Customers[],4,FALSE)</f>
        <v>Meiktila</v>
      </c>
      <c r="L5387" s="32" t="str">
        <f>VLOOKUP(Table85[[#This Row],[CustomerID]],Table!H:K,3,0)</f>
        <v>မိတ္ထီလာ</v>
      </c>
      <c r="M5387" s="32" t="str">
        <f>VLOOKUP(I5387,Customers[],5,FALSE)</f>
        <v>WholeSales</v>
      </c>
      <c r="N5387" s="34" t="s">
        <v>10</v>
      </c>
      <c r="O5387" s="37" t="s">
        <v>2120</v>
      </c>
      <c r="P5387" s="32" t="str">
        <f>VLOOKUP(O5387,Stock[],2,FALSE)</f>
        <v>ဇေ အရက်သန့်</v>
      </c>
      <c r="Q5387" s="35">
        <f>VLOOKUP(O5387,Stock[],3,FALSE)</f>
        <v>0.64</v>
      </c>
      <c r="R5387" s="35">
        <f>VLOOKUP(O5387,Stock[],4,FALSE)</f>
        <v>14</v>
      </c>
      <c r="S5387" s="37"/>
      <c r="T5387" s="35">
        <f>(DailySales!$S5387/DailySales!$R5387)+DailySales!$U5387</f>
        <v>20</v>
      </c>
      <c r="U5387" s="37">
        <v>20</v>
      </c>
      <c r="V5387" s="36">
        <f>+DailySales!$T5387*DailySales!$R5387</f>
        <v>280</v>
      </c>
      <c r="W5387" s="36">
        <f>+DailySales!$V5387*DailySales!$Q5387</f>
        <v>179.20000000000002</v>
      </c>
      <c r="X5387" s="36">
        <f>VLOOKUP(O5387,Stock[],6,FALSE)</f>
        <v>1380</v>
      </c>
      <c r="Y5387" s="36">
        <f>+DailySales!$V5387*DailySales!$X5387</f>
        <v>386400</v>
      </c>
      <c r="Z5387" s="37"/>
      <c r="AA5387" s="37"/>
      <c r="AB5387" s="37"/>
      <c r="AC5387" s="37"/>
      <c r="AD5387" s="37"/>
      <c r="AE5387" s="77"/>
      <c r="AF5387" s="87"/>
      <c r="AG5387" s="39"/>
      <c r="AH5387" s="87"/>
      <c r="AI5387" s="39"/>
      <c r="AJ5387" s="87"/>
      <c r="AK5387" s="39"/>
      <c r="AL5387" s="34"/>
      <c r="AM5387" s="39"/>
      <c r="AN538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386400</v>
      </c>
    </row>
    <row r="5388" spans="1:40" ht="19.5" customHeight="1" x14ac:dyDescent="0.25">
      <c r="A5388" s="32">
        <f t="shared" si="1134"/>
        <v>2026</v>
      </c>
      <c r="B5388" s="32">
        <f t="shared" si="1135"/>
        <v>3</v>
      </c>
      <c r="C5388" s="25">
        <v>46091</v>
      </c>
      <c r="D5388" s="57">
        <f t="shared" ca="1" si="1136"/>
        <v>46097</v>
      </c>
      <c r="E5388" s="57" t="str">
        <f t="shared" ca="1" si="1137"/>
        <v>0-Months</v>
      </c>
      <c r="F5388" s="57" t="str">
        <f>VLOOKUP(O5388,Stock[],5,FALSE)</f>
        <v>BE</v>
      </c>
      <c r="G5388" s="33" t="s">
        <v>4273</v>
      </c>
      <c r="H5388" s="38"/>
      <c r="I5388" s="34" t="s">
        <v>227</v>
      </c>
      <c r="J5388" s="32" t="str">
        <f>VLOOKUP(I5388,Customers[],2,FALSE)</f>
        <v>Summer-2</v>
      </c>
      <c r="K5388" s="32" t="str">
        <f>VLOOKUP(I5388,Customers[],4,FALSE)</f>
        <v>Meiktila</v>
      </c>
      <c r="L5388" s="32" t="str">
        <f>VLOOKUP(Table85[[#This Row],[CustomerID]],Table!H:K,3,0)</f>
        <v>မိတ္ထီလာ</v>
      </c>
      <c r="M5388" s="32" t="str">
        <f>VLOOKUP(I5388,Customers[],5,FALSE)</f>
        <v>WholeSales</v>
      </c>
      <c r="N5388" s="34" t="s">
        <v>10</v>
      </c>
      <c r="O5388" s="37" t="s">
        <v>209</v>
      </c>
      <c r="P5388" s="32" t="str">
        <f>VLOOKUP(O5388,Stock[],2,FALSE)</f>
        <v>ဇေယျဝတီ Red</v>
      </c>
      <c r="Q5388" s="35">
        <f>VLOOKUP(O5388,Stock[],3,FALSE)</f>
        <v>0.64</v>
      </c>
      <c r="R5388" s="35">
        <f>VLOOKUP(O5388,Stock[],4,FALSE)</f>
        <v>14</v>
      </c>
      <c r="S5388" s="37"/>
      <c r="T5388" s="35">
        <f>(DailySales!$S5388/DailySales!$R5388)+DailySales!$U5388</f>
        <v>10</v>
      </c>
      <c r="U5388" s="37">
        <v>10</v>
      </c>
      <c r="V5388" s="36">
        <f>+DailySales!$T5388*DailySales!$R5388</f>
        <v>140</v>
      </c>
      <c r="W5388" s="36">
        <f>+DailySales!$V5388*DailySales!$Q5388</f>
        <v>89.600000000000009</v>
      </c>
      <c r="X5388" s="36">
        <f>VLOOKUP(O5388,Stock[],6,FALSE)</f>
        <v>1330</v>
      </c>
      <c r="Y5388" s="36">
        <f>+DailySales!$V5388*DailySales!$X5388</f>
        <v>186200</v>
      </c>
      <c r="Z5388" s="37"/>
      <c r="AA5388" s="37"/>
      <c r="AB5388" s="37"/>
      <c r="AC5388" s="37"/>
      <c r="AD5388" s="37"/>
      <c r="AE5388" s="77"/>
      <c r="AF5388" s="87"/>
      <c r="AG5388" s="39"/>
      <c r="AH5388" s="87"/>
      <c r="AI5388" s="39"/>
      <c r="AJ5388" s="87"/>
      <c r="AK5388" s="39"/>
      <c r="AL5388" s="34"/>
      <c r="AM5388" s="39"/>
      <c r="AN538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</v>
      </c>
    </row>
    <row r="5389" spans="1:40" ht="19.5" customHeight="1" x14ac:dyDescent="0.25">
      <c r="A5389" s="32">
        <f t="shared" si="1134"/>
        <v>2026</v>
      </c>
      <c r="B5389" s="32">
        <f t="shared" si="1135"/>
        <v>3</v>
      </c>
      <c r="C5389" s="25">
        <v>46091</v>
      </c>
      <c r="D5389" s="57">
        <f t="shared" ca="1" si="1136"/>
        <v>46097</v>
      </c>
      <c r="E5389" s="57" t="str">
        <f t="shared" ca="1" si="1137"/>
        <v>0-Months</v>
      </c>
      <c r="F5389" s="57" t="str">
        <f>VLOOKUP(O5389,Stock[],5,FALSE)</f>
        <v>BE</v>
      </c>
      <c r="G5389" s="33" t="s">
        <v>4273</v>
      </c>
      <c r="H5389" s="38"/>
      <c r="I5389" s="34" t="s">
        <v>227</v>
      </c>
      <c r="J5389" s="32" t="str">
        <f>VLOOKUP(I5389,Customers[],2,FALSE)</f>
        <v>Summer-2</v>
      </c>
      <c r="K5389" s="32" t="str">
        <f>VLOOKUP(I5389,Customers[],4,FALSE)</f>
        <v>Meiktila</v>
      </c>
      <c r="L5389" s="32" t="str">
        <f>VLOOKUP(Table85[[#This Row],[CustomerID]],Table!H:K,3,0)</f>
        <v>မိတ္ထီလာ</v>
      </c>
      <c r="M5389" s="32" t="str">
        <f>VLOOKUP(I5389,Customers[],5,FALSE)</f>
        <v>WholeSales</v>
      </c>
      <c r="N5389" s="34" t="s">
        <v>10</v>
      </c>
      <c r="O5389" s="37" t="s">
        <v>2465</v>
      </c>
      <c r="P5389" s="32" t="str">
        <f>VLOOKUP(O5389,Stock[],2,FALSE)</f>
        <v>မိုးနဲကွန်ကီး</v>
      </c>
      <c r="Q5389" s="35">
        <f>VLOOKUP(O5389,Stock[],3,FALSE)</f>
        <v>0.64</v>
      </c>
      <c r="R5389" s="35">
        <f>VLOOKUP(O5389,Stock[],4,FALSE)</f>
        <v>14</v>
      </c>
      <c r="S5389" s="37"/>
      <c r="T5389" s="35">
        <f>(DailySales!$S5389/DailySales!$R5389)+DailySales!$U5389</f>
        <v>50</v>
      </c>
      <c r="U5389" s="37">
        <v>50</v>
      </c>
      <c r="V5389" s="36">
        <f>+DailySales!$T5389*DailySales!$R5389</f>
        <v>700</v>
      </c>
      <c r="W5389" s="36">
        <f>+DailySales!$V5389*DailySales!$Q5389</f>
        <v>448</v>
      </c>
      <c r="X5389" s="36">
        <f>VLOOKUP(O5389,Stock[],6,FALSE)</f>
        <v>1700</v>
      </c>
      <c r="Y5389" s="36">
        <f>+DailySales!$V5389*DailySales!$X5389</f>
        <v>1190000</v>
      </c>
      <c r="Z5389" s="37"/>
      <c r="AA5389" s="37"/>
      <c r="AB5389" s="37"/>
      <c r="AC5389" s="37"/>
      <c r="AD5389" s="37"/>
      <c r="AE5389" s="77"/>
      <c r="AF5389" s="87"/>
      <c r="AG5389" s="39"/>
      <c r="AH5389" s="87"/>
      <c r="AI5389" s="39"/>
      <c r="AJ5389" s="87"/>
      <c r="AK5389" s="39"/>
      <c r="AL5389" s="34"/>
      <c r="AM5389" s="39"/>
      <c r="AN538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1190000</v>
      </c>
    </row>
    <row r="5390" spans="1:40" ht="19.5" customHeight="1" x14ac:dyDescent="0.25">
      <c r="A5390" s="32">
        <f t="shared" si="1134"/>
        <v>2026</v>
      </c>
      <c r="B5390" s="32">
        <f t="shared" si="1135"/>
        <v>3</v>
      </c>
      <c r="C5390" s="25">
        <v>46091</v>
      </c>
      <c r="D5390" s="57">
        <f t="shared" ca="1" si="1136"/>
        <v>46097</v>
      </c>
      <c r="E5390" s="57" t="str">
        <f t="shared" ca="1" si="1137"/>
        <v>0-Months</v>
      </c>
      <c r="F5390" s="57" t="str">
        <f>VLOOKUP(O5390,Stock[],5,FALSE)</f>
        <v>BE</v>
      </c>
      <c r="G5390" s="33" t="s">
        <v>4274</v>
      </c>
      <c r="H5390" s="38"/>
      <c r="I5390" s="34" t="s">
        <v>1112</v>
      </c>
      <c r="J5390" s="32" t="str">
        <f>VLOOKUP(I5390,Customers[],2,FALSE)</f>
        <v>ရွှေမြင်း(ရွှေတမာတန်း)</v>
      </c>
      <c r="K5390" s="32" t="str">
        <f>VLOOKUP(I5390,Customers[],4,FALSE)</f>
        <v>Wandwin</v>
      </c>
      <c r="L5390" s="32" t="str">
        <f>VLOOKUP(Table85[[#This Row],[CustomerID]],Table!H:K,3,0)</f>
        <v>ဝမ်းတွင်း</v>
      </c>
      <c r="M5390" s="32" t="str">
        <f>VLOOKUP(I5390,Customers[],5,FALSE)</f>
        <v>WholeSales/Contract</v>
      </c>
      <c r="N5390" s="34" t="s">
        <v>10</v>
      </c>
      <c r="O5390" s="37" t="s">
        <v>240</v>
      </c>
      <c r="P5390" s="32" t="str">
        <f>VLOOKUP(O5390,Stock[],2,FALSE)</f>
        <v>သံပုရာအရက်</v>
      </c>
      <c r="Q5390" s="35">
        <f>VLOOKUP(O5390,Stock[],3,FALSE)</f>
        <v>0.64</v>
      </c>
      <c r="R5390" s="35">
        <f>VLOOKUP(O5390,Stock[],4,FALSE)</f>
        <v>14</v>
      </c>
      <c r="S5390" s="37"/>
      <c r="T5390" s="35">
        <f>(DailySales!$S5390/DailySales!$R5390)+DailySales!$U5390</f>
        <v>30</v>
      </c>
      <c r="U5390" s="37">
        <v>30</v>
      </c>
      <c r="V5390" s="36">
        <f>+DailySales!$T5390*DailySales!$R5390</f>
        <v>420</v>
      </c>
      <c r="W5390" s="36">
        <f>+DailySales!$V5390*DailySales!$Q5390</f>
        <v>268.8</v>
      </c>
      <c r="X5390" s="36">
        <f>VLOOKUP(O5390,Stock[],6,FALSE)</f>
        <v>1330</v>
      </c>
      <c r="Y5390" s="36">
        <f>+DailySales!$V5390*DailySales!$X5390</f>
        <v>558600</v>
      </c>
      <c r="Z5390" s="37"/>
      <c r="AA5390" s="37"/>
      <c r="AB5390" s="37"/>
      <c r="AC5390" s="37"/>
      <c r="AD5390" s="37"/>
      <c r="AE5390" s="77"/>
      <c r="AF5390" s="87"/>
      <c r="AG5390" s="39"/>
      <c r="AH5390" s="87"/>
      <c r="AI5390" s="39"/>
      <c r="AJ5390" s="87"/>
      <c r="AK5390" s="39"/>
      <c r="AL5390" s="34"/>
      <c r="AM5390" s="39"/>
      <c r="AN539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558600</v>
      </c>
    </row>
    <row r="5391" spans="1:40" ht="19.5" customHeight="1" x14ac:dyDescent="0.25">
      <c r="A5391" s="32">
        <f t="shared" si="1134"/>
        <v>2026</v>
      </c>
      <c r="B5391" s="32">
        <f t="shared" si="1135"/>
        <v>3</v>
      </c>
      <c r="C5391" s="25">
        <v>46091</v>
      </c>
      <c r="D5391" s="57">
        <f t="shared" ca="1" si="1136"/>
        <v>46097</v>
      </c>
      <c r="E5391" s="57" t="str">
        <f t="shared" ca="1" si="1137"/>
        <v>0-Months</v>
      </c>
      <c r="F5391" s="57" t="str">
        <f>VLOOKUP(O5391,Stock[],5,FALSE)</f>
        <v>BE</v>
      </c>
      <c r="G5391" s="33" t="s">
        <v>4274</v>
      </c>
      <c r="H5391" s="38"/>
      <c r="I5391" s="34" t="s">
        <v>1112</v>
      </c>
      <c r="J5391" s="32" t="str">
        <f>VLOOKUP(I5391,Customers[],2,FALSE)</f>
        <v>ရွှေမြင်း(ရွှေတမာတန်း)</v>
      </c>
      <c r="K5391" s="32" t="str">
        <f>VLOOKUP(I5391,Customers[],4,FALSE)</f>
        <v>Wandwin</v>
      </c>
      <c r="L5391" s="32" t="str">
        <f>VLOOKUP(Table85[[#This Row],[CustomerID]],Table!H:K,3,0)</f>
        <v>ဝမ်းတွင်း</v>
      </c>
      <c r="M5391" s="32" t="str">
        <f>VLOOKUP(I5391,Customers[],5,FALSE)</f>
        <v>WholeSales/Contract</v>
      </c>
      <c r="N5391" s="34" t="s">
        <v>10</v>
      </c>
      <c r="O5391" s="37" t="s">
        <v>220</v>
      </c>
      <c r="P5391" s="32" t="str">
        <f>VLOOKUP(O5391,Stock[],2,FALSE)</f>
        <v>မြန်မာရှောက်ပျား</v>
      </c>
      <c r="Q5391" s="35">
        <f>VLOOKUP(O5391,Stock[],3,FALSE)</f>
        <v>0.64</v>
      </c>
      <c r="R5391" s="35">
        <f>VLOOKUP(O5391,Stock[],4,FALSE)</f>
        <v>14</v>
      </c>
      <c r="S5391" s="37"/>
      <c r="T5391" s="35">
        <f>(DailySales!$S5391/DailySales!$R5391)+DailySales!$U5391</f>
        <v>30</v>
      </c>
      <c r="U5391" s="37">
        <v>30</v>
      </c>
      <c r="V5391" s="36">
        <f>+DailySales!$T5391*DailySales!$R5391</f>
        <v>420</v>
      </c>
      <c r="W5391" s="36">
        <f>+DailySales!$V5391*DailySales!$Q5391</f>
        <v>268.8</v>
      </c>
      <c r="X5391" s="36">
        <f>VLOOKUP(O5391,Stock[],6,FALSE)</f>
        <v>1370</v>
      </c>
      <c r="Y5391" s="36">
        <f>+DailySales!$V5391*DailySales!$X5391</f>
        <v>575400</v>
      </c>
      <c r="Z5391" s="37"/>
      <c r="AA5391" s="37"/>
      <c r="AB5391" s="37"/>
      <c r="AC5391" s="37"/>
      <c r="AD5391" s="37"/>
      <c r="AE5391" s="77"/>
      <c r="AF5391" s="87"/>
      <c r="AG5391" s="39"/>
      <c r="AH5391" s="87"/>
      <c r="AI5391" s="39"/>
      <c r="AJ5391" s="87"/>
      <c r="AK5391" s="39"/>
      <c r="AL5391" s="34"/>
      <c r="AM5391" s="39"/>
      <c r="AN539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575400</v>
      </c>
    </row>
    <row r="5392" spans="1:40" ht="19.5" customHeight="1" x14ac:dyDescent="0.25">
      <c r="A5392" s="32">
        <f t="shared" si="1134"/>
        <v>2026</v>
      </c>
      <c r="B5392" s="32">
        <f t="shared" si="1135"/>
        <v>3</v>
      </c>
      <c r="C5392" s="25">
        <v>46091</v>
      </c>
      <c r="D5392" s="57">
        <f t="shared" ca="1" si="1136"/>
        <v>46097</v>
      </c>
      <c r="E5392" s="57" t="str">
        <f t="shared" ca="1" si="1137"/>
        <v>0-Months</v>
      </c>
      <c r="F5392" s="57" t="str">
        <f>VLOOKUP(O5392,Stock[],5,FALSE)</f>
        <v>BE</v>
      </c>
      <c r="G5392" s="33" t="s">
        <v>4274</v>
      </c>
      <c r="H5392" s="38"/>
      <c r="I5392" s="34" t="s">
        <v>1112</v>
      </c>
      <c r="J5392" s="32" t="str">
        <f>VLOOKUP(I5392,Customers[],2,FALSE)</f>
        <v>ရွှေမြင်း(ရွှေတမာတန်း)</v>
      </c>
      <c r="K5392" s="32" t="str">
        <f>VLOOKUP(I5392,Customers[],4,FALSE)</f>
        <v>Wandwin</v>
      </c>
      <c r="L5392" s="32" t="str">
        <f>VLOOKUP(Table85[[#This Row],[CustomerID]],Table!H:K,3,0)</f>
        <v>ဝမ်းတွင်း</v>
      </c>
      <c r="M5392" s="32" t="str">
        <f>VLOOKUP(I5392,Customers[],5,FALSE)</f>
        <v>WholeSales/Contract</v>
      </c>
      <c r="N5392" s="34" t="s">
        <v>10</v>
      </c>
      <c r="O5392" s="37" t="s">
        <v>215</v>
      </c>
      <c r="P5392" s="32" t="str">
        <f>VLOOKUP(O5392,Stock[],2,FALSE)</f>
        <v>ဒဂုံနာနတ်</v>
      </c>
      <c r="Q5392" s="35">
        <f>VLOOKUP(O5392,Stock[],3,FALSE)</f>
        <v>0.64</v>
      </c>
      <c r="R5392" s="35">
        <f>VLOOKUP(O5392,Stock[],4,FALSE)</f>
        <v>24</v>
      </c>
      <c r="S5392" s="37"/>
      <c r="T5392" s="35">
        <f>(DailySales!$S5392/DailySales!$R5392)+DailySales!$U5392</f>
        <v>30</v>
      </c>
      <c r="U5392" s="37">
        <v>30</v>
      </c>
      <c r="V5392" s="36">
        <f>+DailySales!$T5392*DailySales!$R5392</f>
        <v>720</v>
      </c>
      <c r="W5392" s="36">
        <f>+DailySales!$V5392*DailySales!$Q5392</f>
        <v>460.8</v>
      </c>
      <c r="X5392" s="36">
        <f>VLOOKUP(O5392,Stock[],6,FALSE)</f>
        <v>1330</v>
      </c>
      <c r="Y5392" s="36">
        <f>+DailySales!$V5392*DailySales!$X5392</f>
        <v>957600</v>
      </c>
      <c r="Z5392" s="37"/>
      <c r="AA5392" s="37"/>
      <c r="AB5392" s="37"/>
      <c r="AC5392" s="37"/>
      <c r="AD5392" s="37"/>
      <c r="AE5392" s="77"/>
      <c r="AF5392" s="87"/>
      <c r="AG5392" s="39"/>
      <c r="AH5392" s="87"/>
      <c r="AI5392" s="39"/>
      <c r="AJ5392" s="87"/>
      <c r="AK5392" s="39"/>
      <c r="AL5392" s="34"/>
      <c r="AM5392" s="39"/>
      <c r="AN539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5393" spans="1:40" ht="19.5" customHeight="1" x14ac:dyDescent="0.25">
      <c r="A5393" s="32">
        <f t="shared" si="1134"/>
        <v>2026</v>
      </c>
      <c r="B5393" s="32">
        <f t="shared" si="1135"/>
        <v>3</v>
      </c>
      <c r="C5393" s="25">
        <v>46091</v>
      </c>
      <c r="D5393" s="57">
        <f t="shared" ca="1" si="1136"/>
        <v>46097</v>
      </c>
      <c r="E5393" s="57" t="str">
        <f t="shared" ca="1" si="1137"/>
        <v>0-Months</v>
      </c>
      <c r="F5393" s="57" t="str">
        <f>VLOOKUP(O5393,Stock[],5,FALSE)</f>
        <v>BE</v>
      </c>
      <c r="G5393" s="33" t="s">
        <v>4274</v>
      </c>
      <c r="H5393" s="38"/>
      <c r="I5393" s="34" t="s">
        <v>1112</v>
      </c>
      <c r="J5393" s="32" t="str">
        <f>VLOOKUP(I5393,Customers[],2,FALSE)</f>
        <v>ရွှေမြင်း(ရွှေတမာတန်း)</v>
      </c>
      <c r="K5393" s="32" t="str">
        <f>VLOOKUP(I5393,Customers[],4,FALSE)</f>
        <v>Wandwin</v>
      </c>
      <c r="L5393" s="32" t="str">
        <f>VLOOKUP(Table85[[#This Row],[CustomerID]],Table!H:K,3,0)</f>
        <v>ဝမ်းတွင်း</v>
      </c>
      <c r="M5393" s="32" t="str">
        <f>VLOOKUP(I5393,Customers[],5,FALSE)</f>
        <v>WholeSales/Contract</v>
      </c>
      <c r="N5393" s="34" t="s">
        <v>10</v>
      </c>
      <c r="O5393" s="37" t="s">
        <v>205</v>
      </c>
      <c r="P5393" s="32" t="str">
        <f>VLOOKUP(O5393,Stock[],2,FALSE)</f>
        <v>ကောင်းကြည် ကော် 25%  (1Ltr )</v>
      </c>
      <c r="Q5393" s="35">
        <f>VLOOKUP(O5393,Stock[],3,FALSE)</f>
        <v>1</v>
      </c>
      <c r="R5393" s="35">
        <f>VLOOKUP(O5393,Stock[],4,FALSE)</f>
        <v>12</v>
      </c>
      <c r="S5393" s="37"/>
      <c r="T5393" s="35">
        <f>(DailySales!$S5393/DailySales!$R5393)+DailySales!$U5393</f>
        <v>50</v>
      </c>
      <c r="U5393" s="37">
        <v>50</v>
      </c>
      <c r="V5393" s="36">
        <f>+DailySales!$T5393*DailySales!$R5393</f>
        <v>600</v>
      </c>
      <c r="W5393" s="36">
        <f>+DailySales!$V5393*DailySales!$Q5393</f>
        <v>600</v>
      </c>
      <c r="X5393" s="36">
        <f>VLOOKUP(O5393,Stock[],6,FALSE)</f>
        <v>1530</v>
      </c>
      <c r="Y5393" s="36">
        <f>+DailySales!$V5393*DailySales!$X5393</f>
        <v>918000</v>
      </c>
      <c r="Z5393" s="37"/>
      <c r="AA5393" s="37"/>
      <c r="AB5393" s="37"/>
      <c r="AC5393" s="37"/>
      <c r="AD5393" s="37"/>
      <c r="AE5393" s="77"/>
      <c r="AF5393" s="87"/>
      <c r="AG5393" s="39"/>
      <c r="AH5393" s="87"/>
      <c r="AI5393" s="39"/>
      <c r="AJ5393" s="87"/>
      <c r="AK5393" s="39"/>
      <c r="AL5393" s="34"/>
      <c r="AM5393" s="39"/>
      <c r="AN539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918000</v>
      </c>
    </row>
    <row r="5394" spans="1:40" ht="19.5" customHeight="1" x14ac:dyDescent="0.25">
      <c r="A5394" s="32">
        <f t="shared" si="1134"/>
        <v>2026</v>
      </c>
      <c r="B5394" s="32">
        <f t="shared" si="1135"/>
        <v>3</v>
      </c>
      <c r="C5394" s="25">
        <v>46091</v>
      </c>
      <c r="D5394" s="57">
        <f t="shared" ca="1" si="1136"/>
        <v>46097</v>
      </c>
      <c r="E5394" s="57" t="str">
        <f t="shared" ca="1" si="1137"/>
        <v>0-Months</v>
      </c>
      <c r="F5394" s="57" t="str">
        <f>VLOOKUP(O5394,Stock[],5,FALSE)</f>
        <v>BE</v>
      </c>
      <c r="G5394" s="33" t="s">
        <v>4275</v>
      </c>
      <c r="H5394" s="38"/>
      <c r="I5394" s="34" t="s">
        <v>2181</v>
      </c>
      <c r="J5394" s="32" t="str">
        <f>VLOOKUP(I5394,Customers[],2,FALSE)</f>
        <v>အကွဲ</v>
      </c>
      <c r="K5394" s="32">
        <f>VLOOKUP(I5394,Customers[],4,FALSE)</f>
        <v>0</v>
      </c>
      <c r="L5394" s="32">
        <f>VLOOKUP(Table85[[#This Row],[CustomerID]],Table!H:K,3,0)</f>
        <v>0</v>
      </c>
      <c r="M5394" s="32">
        <f>VLOOKUP(I5394,Customers[],5,FALSE)</f>
        <v>0</v>
      </c>
      <c r="N5394" s="34" t="s">
        <v>12</v>
      </c>
      <c r="O5394" s="37" t="s">
        <v>217</v>
      </c>
      <c r="P5394" s="32" t="str">
        <f>VLOOKUP(O5394,Stock[],2,FALSE)</f>
        <v>လိမ္မော်ဖြူ</v>
      </c>
      <c r="Q5394" s="35">
        <f>VLOOKUP(O5394,Stock[],3,FALSE)</f>
        <v>0.64</v>
      </c>
      <c r="R5394" s="35">
        <f>VLOOKUP(O5394,Stock[],4,FALSE)</f>
        <v>24</v>
      </c>
      <c r="S5394" s="37">
        <v>5</v>
      </c>
      <c r="T5394" s="35">
        <f>(DailySales!$S5394/DailySales!$R5394)+DailySales!$U5394</f>
        <v>0.20833333333333334</v>
      </c>
      <c r="U5394" s="37"/>
      <c r="V5394" s="36">
        <f>+DailySales!$T5394*DailySales!$R5394</f>
        <v>5</v>
      </c>
      <c r="W5394" s="36">
        <f>+DailySales!$V5394*DailySales!$Q5394</f>
        <v>3.2</v>
      </c>
      <c r="X5394" s="36">
        <f>VLOOKUP(O5394,Stock[],6,FALSE)</f>
        <v>1330</v>
      </c>
      <c r="Y5394" s="36">
        <f>+DailySales!$V5394*DailySales!$X5394</f>
        <v>6650</v>
      </c>
      <c r="Z5394" s="37"/>
      <c r="AA5394" s="37"/>
      <c r="AB5394" s="37"/>
      <c r="AC5394" s="37"/>
      <c r="AD5394" s="37"/>
      <c r="AE5394" s="77"/>
      <c r="AF5394" s="87">
        <v>46091</v>
      </c>
      <c r="AG5394" s="39">
        <v>6650</v>
      </c>
      <c r="AH5394" s="87"/>
      <c r="AI5394" s="39"/>
      <c r="AJ5394" s="87"/>
      <c r="AK5394" s="39"/>
      <c r="AL5394" s="34"/>
      <c r="AM5394" s="39"/>
      <c r="AN539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95" spans="1:40" ht="19.5" customHeight="1" x14ac:dyDescent="0.25">
      <c r="A5395" s="32">
        <f t="shared" si="1134"/>
        <v>2026</v>
      </c>
      <c r="B5395" s="32">
        <f t="shared" si="1135"/>
        <v>3</v>
      </c>
      <c r="C5395" s="25">
        <v>46091</v>
      </c>
      <c r="D5395" s="57">
        <f t="shared" ca="1" si="1136"/>
        <v>46097</v>
      </c>
      <c r="E5395" s="57" t="str">
        <f t="shared" ca="1" si="1137"/>
        <v>0-Months</v>
      </c>
      <c r="F5395" s="57" t="str">
        <f>VLOOKUP(O5395,Stock[],5,FALSE)</f>
        <v>BE</v>
      </c>
      <c r="G5395" s="33" t="s">
        <v>4275</v>
      </c>
      <c r="H5395" s="38"/>
      <c r="I5395" s="34" t="s">
        <v>2181</v>
      </c>
      <c r="J5395" s="32" t="str">
        <f>VLOOKUP(I5395,Customers[],2,FALSE)</f>
        <v>အကွဲ</v>
      </c>
      <c r="K5395" s="32">
        <f>VLOOKUP(I5395,Customers[],4,FALSE)</f>
        <v>0</v>
      </c>
      <c r="L5395" s="32">
        <f>VLOOKUP(Table85[[#This Row],[CustomerID]],Table!H:K,3,0)</f>
        <v>0</v>
      </c>
      <c r="M5395" s="32">
        <f>VLOOKUP(I5395,Customers[],5,FALSE)</f>
        <v>0</v>
      </c>
      <c r="N5395" s="34" t="s">
        <v>12</v>
      </c>
      <c r="O5395" s="37" t="s">
        <v>240</v>
      </c>
      <c r="P5395" s="32" t="str">
        <f>VLOOKUP(O5395,Stock[],2,FALSE)</f>
        <v>သံပုရာအရက်</v>
      </c>
      <c r="Q5395" s="35">
        <f>VLOOKUP(O5395,Stock[],3,FALSE)</f>
        <v>0.64</v>
      </c>
      <c r="R5395" s="35">
        <f>VLOOKUP(O5395,Stock[],4,FALSE)</f>
        <v>14</v>
      </c>
      <c r="S5395" s="37">
        <v>2</v>
      </c>
      <c r="T5395" s="35">
        <f>(DailySales!$S5395/DailySales!$R5395)+DailySales!$U5395</f>
        <v>0.14285714285714285</v>
      </c>
      <c r="U5395" s="37"/>
      <c r="V5395" s="36">
        <f>+DailySales!$T5395*DailySales!$R5395</f>
        <v>2</v>
      </c>
      <c r="W5395" s="36">
        <f>+DailySales!$V5395*DailySales!$Q5395</f>
        <v>1.28</v>
      </c>
      <c r="X5395" s="36">
        <f>VLOOKUP(O5395,Stock[],6,FALSE)</f>
        <v>1330</v>
      </c>
      <c r="Y5395" s="36">
        <f>+DailySales!$V5395*DailySales!$X5395</f>
        <v>2660</v>
      </c>
      <c r="Z5395" s="37"/>
      <c r="AA5395" s="37"/>
      <c r="AB5395" s="37"/>
      <c r="AC5395" s="37"/>
      <c r="AD5395" s="37"/>
      <c r="AE5395" s="77"/>
      <c r="AF5395" s="87">
        <v>46091</v>
      </c>
      <c r="AG5395" s="39">
        <v>2660</v>
      </c>
      <c r="AH5395" s="87"/>
      <c r="AI5395" s="39"/>
      <c r="AJ5395" s="87"/>
      <c r="AK5395" s="39"/>
      <c r="AL5395" s="34"/>
      <c r="AM5395" s="39"/>
      <c r="AN539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96" spans="1:40" ht="19.5" customHeight="1" x14ac:dyDescent="0.25">
      <c r="A5396" s="32">
        <f t="shared" si="1134"/>
        <v>2026</v>
      </c>
      <c r="B5396" s="32">
        <f t="shared" si="1135"/>
        <v>3</v>
      </c>
      <c r="C5396" s="25">
        <v>46091</v>
      </c>
      <c r="D5396" s="57">
        <f t="shared" ca="1" si="1136"/>
        <v>46097</v>
      </c>
      <c r="E5396" s="57" t="str">
        <f t="shared" ca="1" si="1137"/>
        <v>0-Months</v>
      </c>
      <c r="F5396" s="57" t="str">
        <f>VLOOKUP(O5396,Stock[],5,FALSE)</f>
        <v>BE</v>
      </c>
      <c r="G5396" s="33" t="s">
        <v>4275</v>
      </c>
      <c r="H5396" s="38"/>
      <c r="I5396" s="34" t="s">
        <v>2181</v>
      </c>
      <c r="J5396" s="32" t="str">
        <f>VLOOKUP(I5396,Customers[],2,FALSE)</f>
        <v>အကွဲ</v>
      </c>
      <c r="K5396" s="32">
        <f>VLOOKUP(I5396,Customers[],4,FALSE)</f>
        <v>0</v>
      </c>
      <c r="L5396" s="32">
        <f>VLOOKUP(Table85[[#This Row],[CustomerID]],Table!H:K,3,0)</f>
        <v>0</v>
      </c>
      <c r="M5396" s="32">
        <f>VLOOKUP(I5396,Customers[],5,FALSE)</f>
        <v>0</v>
      </c>
      <c r="N5396" s="34" t="s">
        <v>12</v>
      </c>
      <c r="O5396" s="37" t="s">
        <v>2465</v>
      </c>
      <c r="P5396" s="32" t="str">
        <f>VLOOKUP(O5396,Stock[],2,FALSE)</f>
        <v>မိုးနဲကွန်ကီး</v>
      </c>
      <c r="Q5396" s="35">
        <f>VLOOKUP(O5396,Stock[],3,FALSE)</f>
        <v>0.64</v>
      </c>
      <c r="R5396" s="35">
        <f>VLOOKUP(O5396,Stock[],4,FALSE)</f>
        <v>14</v>
      </c>
      <c r="S5396" s="37">
        <v>1</v>
      </c>
      <c r="T5396" s="35">
        <f>(DailySales!$S5396/DailySales!$R5396)+DailySales!$U5396</f>
        <v>7.1428571428571425E-2</v>
      </c>
      <c r="U5396" s="37"/>
      <c r="V5396" s="36">
        <f>+DailySales!$T5396*DailySales!$R5396</f>
        <v>1</v>
      </c>
      <c r="W5396" s="36">
        <f>+DailySales!$V5396*DailySales!$Q5396</f>
        <v>0.64</v>
      </c>
      <c r="X5396" s="36">
        <f>VLOOKUP(O5396,Stock[],6,FALSE)</f>
        <v>1700</v>
      </c>
      <c r="Y5396" s="36">
        <f>+DailySales!$V5396*DailySales!$X5396</f>
        <v>1700</v>
      </c>
      <c r="Z5396" s="37"/>
      <c r="AA5396" s="37"/>
      <c r="AB5396" s="37"/>
      <c r="AC5396" s="37"/>
      <c r="AD5396" s="37"/>
      <c r="AE5396" s="77"/>
      <c r="AF5396" s="87">
        <v>46091</v>
      </c>
      <c r="AG5396" s="39">
        <v>1700</v>
      </c>
      <c r="AH5396" s="87"/>
      <c r="AI5396" s="39"/>
      <c r="AJ5396" s="87"/>
      <c r="AK5396" s="39"/>
      <c r="AL5396" s="34"/>
      <c r="AM5396" s="39"/>
      <c r="AN539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97" spans="1:40" ht="19.5" customHeight="1" x14ac:dyDescent="0.25">
      <c r="A5397" s="32">
        <f t="shared" si="1134"/>
        <v>2026</v>
      </c>
      <c r="B5397" s="32">
        <f t="shared" si="1135"/>
        <v>3</v>
      </c>
      <c r="C5397" s="25">
        <v>46091</v>
      </c>
      <c r="D5397" s="57">
        <f t="shared" ca="1" si="1136"/>
        <v>46097</v>
      </c>
      <c r="E5397" s="57" t="str">
        <f t="shared" ca="1" si="1137"/>
        <v>0-Months</v>
      </c>
      <c r="F5397" s="57" t="str">
        <f>VLOOKUP(O5397,Stock[],5,FALSE)</f>
        <v>BE</v>
      </c>
      <c r="G5397" s="33" t="s">
        <v>4275</v>
      </c>
      <c r="H5397" s="38"/>
      <c r="I5397" s="34" t="s">
        <v>2181</v>
      </c>
      <c r="J5397" s="32" t="str">
        <f>VLOOKUP(I5397,Customers[],2,FALSE)</f>
        <v>အကွဲ</v>
      </c>
      <c r="K5397" s="32">
        <f>VLOOKUP(I5397,Customers[],4,FALSE)</f>
        <v>0</v>
      </c>
      <c r="L5397" s="32">
        <f>VLOOKUP(Table85[[#This Row],[CustomerID]],Table!H:K,3,0)</f>
        <v>0</v>
      </c>
      <c r="M5397" s="32">
        <f>VLOOKUP(I5397,Customers[],5,FALSE)</f>
        <v>0</v>
      </c>
      <c r="N5397" s="34" t="s">
        <v>12</v>
      </c>
      <c r="O5397" s="37" t="s">
        <v>207</v>
      </c>
      <c r="P5397" s="32" t="str">
        <f>VLOOKUP(O5397,Stock[],2,FALSE)</f>
        <v>ရွှေမင်းသားခေါင်ရည်</v>
      </c>
      <c r="Q5397" s="35">
        <f>VLOOKUP(O5397,Stock[],3,FALSE)</f>
        <v>0.64</v>
      </c>
      <c r="R5397" s="35">
        <f>VLOOKUP(O5397,Stock[],4,FALSE)</f>
        <v>24</v>
      </c>
      <c r="S5397" s="37">
        <v>1</v>
      </c>
      <c r="T5397" s="35">
        <f>(DailySales!$S5397/DailySales!$R5397)+DailySales!$U5397</f>
        <v>4.1666666666666664E-2</v>
      </c>
      <c r="U5397" s="37"/>
      <c r="V5397" s="36">
        <f>+DailySales!$T5397*DailySales!$R5397</f>
        <v>1</v>
      </c>
      <c r="W5397" s="36">
        <f>+DailySales!$V5397*DailySales!$Q5397</f>
        <v>0.64</v>
      </c>
      <c r="X5397" s="36">
        <f>VLOOKUP(O5397,Stock[],6,FALSE)</f>
        <v>800</v>
      </c>
      <c r="Y5397" s="36">
        <f>+DailySales!$V5397*DailySales!$X5397</f>
        <v>800</v>
      </c>
      <c r="Z5397" s="37"/>
      <c r="AA5397" s="37"/>
      <c r="AB5397" s="37"/>
      <c r="AC5397" s="37"/>
      <c r="AD5397" s="37"/>
      <c r="AE5397" s="77"/>
      <c r="AF5397" s="87">
        <v>46091</v>
      </c>
      <c r="AG5397" s="39">
        <v>800</v>
      </c>
      <c r="AH5397" s="87"/>
      <c r="AI5397" s="39"/>
      <c r="AJ5397" s="87"/>
      <c r="AK5397" s="39"/>
      <c r="AL5397" s="34"/>
      <c r="AM5397" s="39"/>
      <c r="AN539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98" spans="1:40" ht="19.5" customHeight="1" x14ac:dyDescent="0.25">
      <c r="A5398" s="32">
        <f t="shared" si="1134"/>
        <v>2026</v>
      </c>
      <c r="B5398" s="32">
        <f t="shared" si="1135"/>
        <v>3</v>
      </c>
      <c r="C5398" s="25">
        <v>46092</v>
      </c>
      <c r="D5398" s="57">
        <f t="shared" ca="1" si="1136"/>
        <v>46097</v>
      </c>
      <c r="E5398" s="57" t="str">
        <f t="shared" ca="1" si="1137"/>
        <v>0-Months</v>
      </c>
      <c r="F5398" s="57" t="str">
        <f>VLOOKUP(O5398,Stock[],5,FALSE)</f>
        <v>BE</v>
      </c>
      <c r="G5398" s="33" t="s">
        <v>4276</v>
      </c>
      <c r="H5398" s="38" t="s">
        <v>283</v>
      </c>
      <c r="I5398" s="34" t="s">
        <v>881</v>
      </c>
      <c r="J5398" s="32" t="str">
        <f>VLOOKUP(I5398,Customers[],2,FALSE)</f>
        <v>ရွှေနန်း‌တော်</v>
      </c>
      <c r="K5398" s="32" t="str">
        <f>VLOOKUP(I5398,Customers[],4,FALSE)</f>
        <v>Pyawbwe</v>
      </c>
      <c r="L5398" s="32" t="str">
        <f>VLOOKUP(Table85[[#This Row],[CustomerID]],Table!H:K,3,0)</f>
        <v>ရေပေါင်းဆုံ</v>
      </c>
      <c r="M5398" s="32" t="str">
        <f>VLOOKUP(I5398,Customers[],5,FALSE)</f>
        <v>Van-1</v>
      </c>
      <c r="N5398" s="34" t="s">
        <v>9</v>
      </c>
      <c r="O5398" s="37" t="s">
        <v>205</v>
      </c>
      <c r="P5398" s="32" t="str">
        <f>VLOOKUP(O5398,Stock[],2,FALSE)</f>
        <v>ကောင်းကြည် ကော် 25%  (1Ltr )</v>
      </c>
      <c r="Q5398" s="35">
        <f>VLOOKUP(O5398,Stock[],3,FALSE)</f>
        <v>1</v>
      </c>
      <c r="R5398" s="35">
        <f>VLOOKUP(O5398,Stock[],4,FALSE)</f>
        <v>12</v>
      </c>
      <c r="S5398" s="37"/>
      <c r="T5398" s="35">
        <f>(DailySales!$S5398/DailySales!$R5398)+DailySales!$U5398</f>
        <v>25</v>
      </c>
      <c r="U5398" s="37">
        <v>25</v>
      </c>
      <c r="V5398" s="36">
        <f>+DailySales!$T5398*DailySales!$R5398</f>
        <v>300</v>
      </c>
      <c r="W5398" s="36">
        <f>+DailySales!$V5398*DailySales!$Q5398</f>
        <v>300</v>
      </c>
      <c r="X5398" s="36">
        <f>VLOOKUP(O5398,Stock[],6,FALSE)</f>
        <v>1530</v>
      </c>
      <c r="Y5398" s="36">
        <f>+DailySales!$V5398*DailySales!$X5398</f>
        <v>459000</v>
      </c>
      <c r="Z5398" s="37"/>
      <c r="AA5398" s="37"/>
      <c r="AB5398" s="37">
        <v>1800</v>
      </c>
      <c r="AC5398" s="37">
        <v>3000</v>
      </c>
      <c r="AD5398" s="37"/>
      <c r="AE5398" s="77">
        <v>8500</v>
      </c>
      <c r="AF5398" s="87">
        <v>46092</v>
      </c>
      <c r="AG5398" s="39">
        <v>462700</v>
      </c>
      <c r="AH5398" s="87"/>
      <c r="AI5398" s="39"/>
      <c r="AJ5398" s="87"/>
      <c r="AK5398" s="39"/>
      <c r="AL5398" s="34"/>
      <c r="AM5398" s="39"/>
      <c r="AN539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399" spans="1:40" ht="19.5" customHeight="1" x14ac:dyDescent="0.25">
      <c r="A5399" s="32">
        <f t="shared" ref="A5399:A5410" si="1138">YEAR(C5399)</f>
        <v>2026</v>
      </c>
      <c r="B5399" s="32">
        <f t="shared" ref="B5399:B5410" si="1139">MONTH(C5399)</f>
        <v>3</v>
      </c>
      <c r="C5399" s="25">
        <v>46092</v>
      </c>
      <c r="D5399" s="57">
        <f t="shared" ref="D5399:D5410" ca="1" si="1140">TODAY()</f>
        <v>46097</v>
      </c>
      <c r="E5399" s="57" t="str">
        <f t="shared" ref="E5399:E5410" ca="1" si="1141">DATEDIF(C5399,D5399,"M")&amp;"-Months"</f>
        <v>0-Months</v>
      </c>
      <c r="F5399" s="57" t="str">
        <f>VLOOKUP(O5399,Stock[],5,FALSE)</f>
        <v>BE</v>
      </c>
      <c r="G5399" s="33" t="s">
        <v>4277</v>
      </c>
      <c r="H5399" s="38" t="s">
        <v>283</v>
      </c>
      <c r="I5399" s="34" t="s">
        <v>786</v>
      </c>
      <c r="J5399" s="32" t="str">
        <f>VLOOKUP(I5399,Customers[],2,FALSE)</f>
        <v>ဖူးပွင့်</v>
      </c>
      <c r="K5399" s="32" t="str">
        <f>VLOOKUP(I5399,Customers[],4,FALSE)</f>
        <v>Pyawbwe</v>
      </c>
      <c r="L5399" s="32" t="str">
        <f>VLOOKUP(Table85[[#This Row],[CustomerID]],Table!H:K,3,0)</f>
        <v>ယင်းမာပင်</v>
      </c>
      <c r="M5399" s="32" t="str">
        <f>VLOOKUP(I5399,Customers[],5,FALSE)</f>
        <v>Van-1</v>
      </c>
      <c r="N5399" s="34" t="s">
        <v>9</v>
      </c>
      <c r="O5399" s="37" t="s">
        <v>205</v>
      </c>
      <c r="P5399" s="32" t="str">
        <f>VLOOKUP(O5399,Stock[],2,FALSE)</f>
        <v>ကောင်းကြည် ကော် 25%  (1Ltr )</v>
      </c>
      <c r="Q5399" s="35">
        <f>VLOOKUP(O5399,Stock[],3,FALSE)</f>
        <v>1</v>
      </c>
      <c r="R5399" s="35">
        <f>VLOOKUP(O5399,Stock[],4,FALSE)</f>
        <v>12</v>
      </c>
      <c r="S5399" s="37"/>
      <c r="T5399" s="35">
        <f>(DailySales!$S5399/DailySales!$R5399)+DailySales!$U5399</f>
        <v>25</v>
      </c>
      <c r="U5399" s="37">
        <v>25</v>
      </c>
      <c r="V5399" s="36">
        <f>+DailySales!$T5399*DailySales!$R5399</f>
        <v>300</v>
      </c>
      <c r="W5399" s="36">
        <f>+DailySales!$V5399*DailySales!$Q5399</f>
        <v>300</v>
      </c>
      <c r="X5399" s="36">
        <f>VLOOKUP(O5399,Stock[],6,FALSE)</f>
        <v>1530</v>
      </c>
      <c r="Y5399" s="36">
        <f>+DailySales!$V5399*DailySales!$X5399</f>
        <v>459000</v>
      </c>
      <c r="Z5399" s="37"/>
      <c r="AA5399" s="37"/>
      <c r="AB5399" s="37">
        <v>1800</v>
      </c>
      <c r="AC5399" s="37">
        <v>3000</v>
      </c>
      <c r="AD5399" s="37"/>
      <c r="AE5399" s="77">
        <v>8500</v>
      </c>
      <c r="AF5399" s="87">
        <v>46092</v>
      </c>
      <c r="AG5399" s="39">
        <v>462700</v>
      </c>
      <c r="AH5399" s="87"/>
      <c r="AI5399" s="39"/>
      <c r="AJ5399" s="87"/>
      <c r="AK5399" s="39"/>
      <c r="AL5399" s="34"/>
      <c r="AM5399" s="39"/>
      <c r="AN539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00" spans="1:40" ht="19.5" customHeight="1" x14ac:dyDescent="0.25">
      <c r="A5400" s="32">
        <f t="shared" si="1138"/>
        <v>2026</v>
      </c>
      <c r="B5400" s="32">
        <f t="shared" si="1139"/>
        <v>3</v>
      </c>
      <c r="C5400" s="25">
        <v>46092</v>
      </c>
      <c r="D5400" s="57">
        <f t="shared" ca="1" si="1140"/>
        <v>46097</v>
      </c>
      <c r="E5400" s="57" t="str">
        <f t="shared" ca="1" si="1141"/>
        <v>0-Months</v>
      </c>
      <c r="F5400" s="57" t="str">
        <f>VLOOKUP(O5400,Stock[],5,FALSE)</f>
        <v>BE</v>
      </c>
      <c r="G5400" s="33" t="s">
        <v>4278</v>
      </c>
      <c r="H5400" s="38" t="s">
        <v>283</v>
      </c>
      <c r="I5400" s="34" t="s">
        <v>1055</v>
      </c>
      <c r="J5400" s="32" t="str">
        <f>VLOOKUP(I5400,Customers[],2,FALSE)</f>
        <v>မယဉ်အေး(၂)</v>
      </c>
      <c r="K5400" s="32" t="str">
        <f>VLOOKUP(I5400,Customers[],4,FALSE)</f>
        <v>Pyawbwe</v>
      </c>
      <c r="L5400" s="32" t="str">
        <f>VLOOKUP(Table85[[#This Row],[CustomerID]],Table!H:K,3,0)</f>
        <v>ရေပေါင်းဆုံ</v>
      </c>
      <c r="M5400" s="32" t="str">
        <f>VLOOKUP(I5400,Customers[],5,FALSE)</f>
        <v>Van-1</v>
      </c>
      <c r="N5400" s="34" t="s">
        <v>9</v>
      </c>
      <c r="O5400" s="37" t="s">
        <v>205</v>
      </c>
      <c r="P5400" s="32" t="str">
        <f>VLOOKUP(O5400,Stock[],2,FALSE)</f>
        <v>ကောင်းကြည် ကော် 25%  (1Ltr )</v>
      </c>
      <c r="Q5400" s="35">
        <f>VLOOKUP(O5400,Stock[],3,FALSE)</f>
        <v>1</v>
      </c>
      <c r="R5400" s="35">
        <f>VLOOKUP(O5400,Stock[],4,FALSE)</f>
        <v>12</v>
      </c>
      <c r="S5400" s="37"/>
      <c r="T5400" s="35">
        <f>(DailySales!$S5400/DailySales!$R5400)+DailySales!$U5400</f>
        <v>2</v>
      </c>
      <c r="U5400" s="37">
        <v>2</v>
      </c>
      <c r="V5400" s="36">
        <f>+DailySales!$T5400*DailySales!$R5400</f>
        <v>24</v>
      </c>
      <c r="W5400" s="36">
        <f>+DailySales!$V5400*DailySales!$Q5400</f>
        <v>24</v>
      </c>
      <c r="X5400" s="36">
        <f>VLOOKUP(O5400,Stock[],6,FALSE)</f>
        <v>1530</v>
      </c>
      <c r="Y5400" s="36">
        <f>+DailySales!$V5400*DailySales!$X5400</f>
        <v>36720</v>
      </c>
      <c r="Z5400" s="37"/>
      <c r="AA5400" s="37"/>
      <c r="AB5400" s="37"/>
      <c r="AC5400" s="37"/>
      <c r="AD5400" s="37"/>
      <c r="AE5400" s="77">
        <v>680</v>
      </c>
      <c r="AF5400" s="87">
        <v>46092</v>
      </c>
      <c r="AG5400" s="39">
        <v>37400</v>
      </c>
      <c r="AH5400" s="87"/>
      <c r="AI5400" s="39"/>
      <c r="AJ5400" s="87"/>
      <c r="AK5400" s="39"/>
      <c r="AL5400" s="34"/>
      <c r="AM5400" s="39"/>
      <c r="AN540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01" spans="1:40" ht="19.5" customHeight="1" x14ac:dyDescent="0.25">
      <c r="A5401" s="32">
        <f t="shared" si="1138"/>
        <v>2026</v>
      </c>
      <c r="B5401" s="32">
        <f t="shared" si="1139"/>
        <v>3</v>
      </c>
      <c r="C5401" s="25">
        <v>46092</v>
      </c>
      <c r="D5401" s="57">
        <f t="shared" ca="1" si="1140"/>
        <v>46097</v>
      </c>
      <c r="E5401" s="57" t="str">
        <f t="shared" ca="1" si="1141"/>
        <v>0-Months</v>
      </c>
      <c r="F5401" s="57" t="str">
        <f>VLOOKUP(O5401,Stock[],5,FALSE)</f>
        <v>BE</v>
      </c>
      <c r="G5401" s="33" t="s">
        <v>4279</v>
      </c>
      <c r="H5401" s="38" t="s">
        <v>283</v>
      </c>
      <c r="I5401" s="34" t="s">
        <v>787</v>
      </c>
      <c r="J5401" s="32" t="str">
        <f>VLOOKUP(I5401,Customers[],2,FALSE)</f>
        <v>အန်တီထွန်း</v>
      </c>
      <c r="K5401" s="32" t="str">
        <f>VLOOKUP(I5401,Customers[],4,FALSE)</f>
        <v>Pyawbwe</v>
      </c>
      <c r="L5401" s="32" t="str">
        <f>VLOOKUP(Table85[[#This Row],[CustomerID]],Table!H:K,3,0)</f>
        <v>မဒါန်း</v>
      </c>
      <c r="M5401" s="32" t="str">
        <f>VLOOKUP(I5401,Customers[],5,FALSE)</f>
        <v>Van-1</v>
      </c>
      <c r="N5401" s="34" t="s">
        <v>9</v>
      </c>
      <c r="O5401" s="37" t="s">
        <v>205</v>
      </c>
      <c r="P5401" s="32" t="str">
        <f>VLOOKUP(O5401,Stock[],2,FALSE)</f>
        <v>ကောင်းကြည် ကော် 25%  (1Ltr )</v>
      </c>
      <c r="Q5401" s="35">
        <f>VLOOKUP(O5401,Stock[],3,FALSE)</f>
        <v>1</v>
      </c>
      <c r="R5401" s="35">
        <f>VLOOKUP(O5401,Stock[],4,FALSE)</f>
        <v>12</v>
      </c>
      <c r="S5401" s="37"/>
      <c r="T5401" s="35">
        <f>(DailySales!$S5401/DailySales!$R5401)+DailySales!$U5401</f>
        <v>2</v>
      </c>
      <c r="U5401" s="37">
        <v>2</v>
      </c>
      <c r="V5401" s="36">
        <f>+DailySales!$T5401*DailySales!$R5401</f>
        <v>24</v>
      </c>
      <c r="W5401" s="36">
        <f>+DailySales!$V5401*DailySales!$Q5401</f>
        <v>24</v>
      </c>
      <c r="X5401" s="36">
        <f>VLOOKUP(O5401,Stock[],6,FALSE)</f>
        <v>1530</v>
      </c>
      <c r="Y5401" s="36">
        <f>+DailySales!$V5401*DailySales!$X5401</f>
        <v>36720</v>
      </c>
      <c r="Z5401" s="37"/>
      <c r="AA5401" s="37"/>
      <c r="AB5401" s="37"/>
      <c r="AC5401" s="37"/>
      <c r="AD5401" s="37"/>
      <c r="AE5401" s="77">
        <v>680</v>
      </c>
      <c r="AF5401" s="87">
        <v>46092</v>
      </c>
      <c r="AG5401" s="39">
        <v>37400</v>
      </c>
      <c r="AH5401" s="87"/>
      <c r="AI5401" s="39"/>
      <c r="AJ5401" s="87"/>
      <c r="AK5401" s="39"/>
      <c r="AL5401" s="34"/>
      <c r="AM5401" s="39"/>
      <c r="AN5401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02" spans="1:40" ht="19.5" customHeight="1" x14ac:dyDescent="0.25">
      <c r="A5402" s="32">
        <f t="shared" si="1138"/>
        <v>2026</v>
      </c>
      <c r="B5402" s="32">
        <f t="shared" si="1139"/>
        <v>3</v>
      </c>
      <c r="C5402" s="25">
        <v>46092</v>
      </c>
      <c r="D5402" s="57">
        <f t="shared" ca="1" si="1140"/>
        <v>46097</v>
      </c>
      <c r="E5402" s="57" t="str">
        <f t="shared" ca="1" si="1141"/>
        <v>0-Months</v>
      </c>
      <c r="F5402" s="57" t="str">
        <f>VLOOKUP(O5402,Stock[],5,FALSE)</f>
        <v>BE</v>
      </c>
      <c r="G5402" s="33" t="s">
        <v>4280</v>
      </c>
      <c r="H5402" s="38" t="s">
        <v>283</v>
      </c>
      <c r="I5402" s="34" t="s">
        <v>564</v>
      </c>
      <c r="J5402" s="32" t="str">
        <f>VLOOKUP(I5402,Customers[],2,FALSE)</f>
        <v>မမြလေး</v>
      </c>
      <c r="K5402" s="32" t="str">
        <f>VLOOKUP(I5402,Customers[],4,FALSE)</f>
        <v>Pyawbwe</v>
      </c>
      <c r="L5402" s="32" t="str">
        <f>VLOOKUP(Table85[[#This Row],[CustomerID]],Table!H:K,3,0)</f>
        <v>မဒါန်း</v>
      </c>
      <c r="M5402" s="32" t="str">
        <f>VLOOKUP(I5402,Customers[],5,FALSE)</f>
        <v>Van-1</v>
      </c>
      <c r="N5402" s="34" t="s">
        <v>9</v>
      </c>
      <c r="O5402" s="37" t="s">
        <v>205</v>
      </c>
      <c r="P5402" s="32" t="str">
        <f>VLOOKUP(O5402,Stock[],2,FALSE)</f>
        <v>ကောင်းကြည် ကော် 25%  (1Ltr )</v>
      </c>
      <c r="Q5402" s="35">
        <f>VLOOKUP(O5402,Stock[],3,FALSE)</f>
        <v>1</v>
      </c>
      <c r="R5402" s="35">
        <f>VLOOKUP(O5402,Stock[],4,FALSE)</f>
        <v>12</v>
      </c>
      <c r="S5402" s="37"/>
      <c r="T5402" s="35">
        <f>(DailySales!$S5402/DailySales!$R5402)+DailySales!$U5402</f>
        <v>5</v>
      </c>
      <c r="U5402" s="37">
        <v>5</v>
      </c>
      <c r="V5402" s="36">
        <f>+DailySales!$T5402*DailySales!$R5402</f>
        <v>60</v>
      </c>
      <c r="W5402" s="36">
        <f>+DailySales!$V5402*DailySales!$Q5402</f>
        <v>60</v>
      </c>
      <c r="X5402" s="36">
        <f>VLOOKUP(O5402,Stock[],6,FALSE)</f>
        <v>1530</v>
      </c>
      <c r="Y5402" s="36">
        <f>+DailySales!$V5402*DailySales!$X5402</f>
        <v>91800</v>
      </c>
      <c r="Z5402" s="37"/>
      <c r="AA5402" s="37"/>
      <c r="AB5402" s="37"/>
      <c r="AC5402" s="37"/>
      <c r="AD5402" s="37"/>
      <c r="AE5402" s="77">
        <v>1700</v>
      </c>
      <c r="AF5402" s="87">
        <v>46092</v>
      </c>
      <c r="AG5402" s="39">
        <v>93500</v>
      </c>
      <c r="AH5402" s="87"/>
      <c r="AI5402" s="39"/>
      <c r="AJ5402" s="87"/>
      <c r="AK5402" s="39"/>
      <c r="AL5402" s="34"/>
      <c r="AM5402" s="39"/>
      <c r="AN5402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03" spans="1:40" ht="19.5" customHeight="1" x14ac:dyDescent="0.25">
      <c r="A5403" s="32">
        <f t="shared" si="1138"/>
        <v>2026</v>
      </c>
      <c r="B5403" s="32">
        <f t="shared" si="1139"/>
        <v>3</v>
      </c>
      <c r="C5403" s="25">
        <v>46092</v>
      </c>
      <c r="D5403" s="57">
        <f t="shared" ca="1" si="1140"/>
        <v>46097</v>
      </c>
      <c r="E5403" s="57" t="str">
        <f t="shared" ca="1" si="1141"/>
        <v>0-Months</v>
      </c>
      <c r="F5403" s="57" t="str">
        <f>VLOOKUP(O5403,Stock[],5,FALSE)</f>
        <v>BE</v>
      </c>
      <c r="G5403" s="33" t="s">
        <v>4281</v>
      </c>
      <c r="H5403" s="38" t="s">
        <v>283</v>
      </c>
      <c r="I5403" s="34" t="s">
        <v>789</v>
      </c>
      <c r="J5403" s="32" t="str">
        <f>VLOOKUP(I5403,Customers[],2,FALSE)</f>
        <v>မခင်စိမ်း</v>
      </c>
      <c r="K5403" s="32" t="str">
        <f>VLOOKUP(I5403,Customers[],4,FALSE)</f>
        <v>Pyawbwe</v>
      </c>
      <c r="L5403" s="32" t="str">
        <f>VLOOKUP(Table85[[#This Row],[CustomerID]],Table!H:K,3,0)</f>
        <v>မဒါန်း</v>
      </c>
      <c r="M5403" s="32" t="str">
        <f>VLOOKUP(I5403,Customers[],5,FALSE)</f>
        <v>Van-1</v>
      </c>
      <c r="N5403" s="34" t="s">
        <v>9</v>
      </c>
      <c r="O5403" s="37" t="s">
        <v>205</v>
      </c>
      <c r="P5403" s="32" t="str">
        <f>VLOOKUP(O5403,Stock[],2,FALSE)</f>
        <v>ကောင်းကြည် ကော် 25%  (1Ltr )</v>
      </c>
      <c r="Q5403" s="35">
        <f>VLOOKUP(O5403,Stock[],3,FALSE)</f>
        <v>1</v>
      </c>
      <c r="R5403" s="35">
        <f>VLOOKUP(O5403,Stock[],4,FALSE)</f>
        <v>12</v>
      </c>
      <c r="S5403" s="37"/>
      <c r="T5403" s="35">
        <f>(DailySales!$S5403/DailySales!$R5403)+DailySales!$U5403</f>
        <v>1</v>
      </c>
      <c r="U5403" s="37">
        <v>1</v>
      </c>
      <c r="V5403" s="36">
        <f>+DailySales!$T5403*DailySales!$R5403</f>
        <v>12</v>
      </c>
      <c r="W5403" s="36">
        <f>+DailySales!$V5403*DailySales!$Q5403</f>
        <v>12</v>
      </c>
      <c r="X5403" s="36">
        <f>VLOOKUP(O5403,Stock[],6,FALSE)</f>
        <v>1530</v>
      </c>
      <c r="Y5403" s="36">
        <f>+DailySales!$V5403*DailySales!$X5403</f>
        <v>18360</v>
      </c>
      <c r="Z5403" s="37"/>
      <c r="AA5403" s="37"/>
      <c r="AB5403" s="37"/>
      <c r="AC5403" s="37"/>
      <c r="AD5403" s="37"/>
      <c r="AE5403" s="77">
        <v>340</v>
      </c>
      <c r="AF5403" s="87">
        <v>46092</v>
      </c>
      <c r="AG5403" s="39">
        <v>18700</v>
      </c>
      <c r="AH5403" s="87"/>
      <c r="AI5403" s="39"/>
      <c r="AJ5403" s="87"/>
      <c r="AK5403" s="39"/>
      <c r="AL5403" s="34"/>
      <c r="AM5403" s="39"/>
      <c r="AN5403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04" spans="1:40" ht="19.5" customHeight="1" x14ac:dyDescent="0.25">
      <c r="A5404" s="32">
        <f t="shared" si="1138"/>
        <v>2026</v>
      </c>
      <c r="B5404" s="32">
        <f t="shared" si="1139"/>
        <v>3</v>
      </c>
      <c r="C5404" s="25">
        <v>46092</v>
      </c>
      <c r="D5404" s="57">
        <f t="shared" ca="1" si="1140"/>
        <v>46097</v>
      </c>
      <c r="E5404" s="57" t="str">
        <f t="shared" ca="1" si="1141"/>
        <v>0-Months</v>
      </c>
      <c r="F5404" s="57" t="str">
        <f>VLOOKUP(O5404,Stock[],5,FALSE)</f>
        <v>BE</v>
      </c>
      <c r="G5404" s="33" t="s">
        <v>4281</v>
      </c>
      <c r="H5404" s="38" t="s">
        <v>283</v>
      </c>
      <c r="I5404" s="34" t="s">
        <v>789</v>
      </c>
      <c r="J5404" s="32" t="str">
        <f>VLOOKUP(I5404,Customers[],2,FALSE)</f>
        <v>မခင်စိမ်း</v>
      </c>
      <c r="K5404" s="32" t="str">
        <f>VLOOKUP(I5404,Customers[],4,FALSE)</f>
        <v>Pyawbwe</v>
      </c>
      <c r="L5404" s="32" t="str">
        <f>VLOOKUP(Table85[[#This Row],[CustomerID]],Table!H:K,3,0)</f>
        <v>မဒါန်း</v>
      </c>
      <c r="M5404" s="32" t="str">
        <f>VLOOKUP(I5404,Customers[],5,FALSE)</f>
        <v>Van-1</v>
      </c>
      <c r="N5404" s="34" t="s">
        <v>9</v>
      </c>
      <c r="O5404" s="37" t="s">
        <v>1471</v>
      </c>
      <c r="P5404" s="32" t="str">
        <f>VLOOKUP(O5404,Stock[],2,FALSE)</f>
        <v>ရွှေမင်းသားခေါင်ရည်ကော်ဗူး(.6Ltr)</v>
      </c>
      <c r="Q5404" s="35">
        <f>VLOOKUP(O5404,Stock[],3,FALSE)</f>
        <v>0.6</v>
      </c>
      <c r="R5404" s="35">
        <f>VLOOKUP(O5404,Stock[],4,FALSE)</f>
        <v>12</v>
      </c>
      <c r="S5404" s="37"/>
      <c r="T5404" s="35">
        <f>(DailySales!$S5404/DailySales!$R5404)+DailySales!$U5404</f>
        <v>1</v>
      </c>
      <c r="U5404" s="37">
        <v>1</v>
      </c>
      <c r="V5404" s="36">
        <f>+DailySales!$T5404*DailySales!$R5404</f>
        <v>12</v>
      </c>
      <c r="W5404" s="36">
        <f>+DailySales!$V5404*DailySales!$Q5404</f>
        <v>7.1999999999999993</v>
      </c>
      <c r="X5404" s="36">
        <f>VLOOKUP(O5404,Stock[],6,FALSE)</f>
        <v>800</v>
      </c>
      <c r="Y5404" s="36">
        <f>+DailySales!$V5404*DailySales!$X5404</f>
        <v>9600</v>
      </c>
      <c r="Z5404" s="37"/>
      <c r="AA5404" s="37"/>
      <c r="AB5404" s="37"/>
      <c r="AC5404" s="37"/>
      <c r="AD5404" s="37"/>
      <c r="AE5404" s="77"/>
      <c r="AF5404" s="87">
        <v>46092</v>
      </c>
      <c r="AG5404" s="39">
        <v>9600</v>
      </c>
      <c r="AH5404" s="87"/>
      <c r="AI5404" s="39"/>
      <c r="AJ5404" s="87"/>
      <c r="AK5404" s="39"/>
      <c r="AL5404" s="34"/>
      <c r="AM5404" s="39"/>
      <c r="AN5404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05" spans="1:40" ht="19.5" customHeight="1" x14ac:dyDescent="0.25">
      <c r="A5405" s="32">
        <f t="shared" si="1138"/>
        <v>2026</v>
      </c>
      <c r="B5405" s="32">
        <f t="shared" si="1139"/>
        <v>3</v>
      </c>
      <c r="C5405" s="25">
        <v>46092</v>
      </c>
      <c r="D5405" s="57">
        <f t="shared" ca="1" si="1140"/>
        <v>46097</v>
      </c>
      <c r="E5405" s="57" t="str">
        <f t="shared" ca="1" si="1141"/>
        <v>0-Months</v>
      </c>
      <c r="F5405" s="57" t="str">
        <f>VLOOKUP(O5405,Stock[],5,FALSE)</f>
        <v>BE</v>
      </c>
      <c r="G5405" s="33" t="s">
        <v>4281</v>
      </c>
      <c r="H5405" s="38" t="s">
        <v>283</v>
      </c>
      <c r="I5405" s="34" t="s">
        <v>1753</v>
      </c>
      <c r="J5405" s="32" t="str">
        <f>VLOOKUP(I5405,Customers[],2,FALSE)</f>
        <v>ကုန်သည်လက်ဆောင်</v>
      </c>
      <c r="K5405" s="32">
        <f>VLOOKUP(I5405,Customers[],4,FALSE)</f>
        <v>0</v>
      </c>
      <c r="L5405" s="32">
        <f>VLOOKUP(Table85[[#This Row],[CustomerID]],Table!H:K,3,0)</f>
        <v>0</v>
      </c>
      <c r="M5405" s="32">
        <f>VLOOKUP(I5405,Customers[],5,FALSE)</f>
        <v>0</v>
      </c>
      <c r="N5405" s="34" t="s">
        <v>1750</v>
      </c>
      <c r="O5405" s="37" t="s">
        <v>1501</v>
      </c>
      <c r="P5405" s="32" t="str">
        <f>VLOOKUP(O5405,Stock[],2,FALSE)</f>
        <v>ရွှေမင်းသားမန်ကျည်းခေါင်ရည်(.6Ltr)</v>
      </c>
      <c r="Q5405" s="35">
        <f>VLOOKUP(O5405,Stock[],3,FALSE)</f>
        <v>0.6</v>
      </c>
      <c r="R5405" s="35">
        <f>VLOOKUP(O5405,Stock[],4,FALSE)</f>
        <v>12</v>
      </c>
      <c r="S5405" s="37">
        <v>1</v>
      </c>
      <c r="T5405" s="35">
        <f>(DailySales!$S5405/DailySales!$R5405)+DailySales!$U5405</f>
        <v>8.3333333333333329E-2</v>
      </c>
      <c r="U5405" s="37"/>
      <c r="V5405" s="36">
        <f>+DailySales!$T5405*DailySales!$R5405</f>
        <v>1</v>
      </c>
      <c r="W5405" s="36">
        <f>+DailySales!$V5405*DailySales!$Q5405</f>
        <v>0.6</v>
      </c>
      <c r="X5405" s="36">
        <f>VLOOKUP(O5405,Stock[],6,FALSE)</f>
        <v>800</v>
      </c>
      <c r="Y5405" s="36">
        <f>+DailySales!$V5405*DailySales!$X5405</f>
        <v>800</v>
      </c>
      <c r="Z5405" s="37"/>
      <c r="AA5405" s="37"/>
      <c r="AB5405" s="37"/>
      <c r="AC5405" s="37"/>
      <c r="AD5405" s="37"/>
      <c r="AE5405" s="77"/>
      <c r="AF5405" s="87">
        <v>46092</v>
      </c>
      <c r="AG5405" s="39">
        <v>800</v>
      </c>
      <c r="AH5405" s="87"/>
      <c r="AI5405" s="39"/>
      <c r="AJ5405" s="87"/>
      <c r="AK5405" s="39"/>
      <c r="AL5405" s="34"/>
      <c r="AM5405" s="39"/>
      <c r="AN5405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06" spans="1:40" ht="19.5" customHeight="1" x14ac:dyDescent="0.25">
      <c r="A5406" s="32">
        <f t="shared" si="1138"/>
        <v>2026</v>
      </c>
      <c r="B5406" s="32">
        <f t="shared" si="1139"/>
        <v>3</v>
      </c>
      <c r="C5406" s="25">
        <v>46092</v>
      </c>
      <c r="D5406" s="57">
        <f t="shared" ca="1" si="1140"/>
        <v>46097</v>
      </c>
      <c r="E5406" s="57" t="str">
        <f t="shared" ca="1" si="1141"/>
        <v>0-Months</v>
      </c>
      <c r="F5406" s="57" t="str">
        <f>VLOOKUP(O5406,Stock[],5,FALSE)</f>
        <v>BE</v>
      </c>
      <c r="G5406" s="33" t="s">
        <v>4282</v>
      </c>
      <c r="H5406" s="38" t="s">
        <v>275</v>
      </c>
      <c r="I5406" s="34" t="s">
        <v>620</v>
      </c>
      <c r="J5406" s="32" t="str">
        <f>VLOOKUP(I5406,Customers[],2,FALSE)</f>
        <v>ကိုဝင်းတင့်</v>
      </c>
      <c r="K5406" s="32" t="str">
        <f>VLOOKUP(I5406,Customers[],4,FALSE)</f>
        <v>Wandwin</v>
      </c>
      <c r="L5406" s="32" t="str">
        <f>VLOOKUP(Table85[[#This Row],[CustomerID]],Table!H:K,3,0)</f>
        <v>ဘုရားစု</v>
      </c>
      <c r="M5406" s="32" t="str">
        <f>VLOOKUP(I5406,Customers[],5,FALSE)</f>
        <v>Van-2</v>
      </c>
      <c r="N5406" s="34" t="s">
        <v>9</v>
      </c>
      <c r="O5406" s="37" t="s">
        <v>2591</v>
      </c>
      <c r="P5406" s="32" t="str">
        <f>VLOOKUP(O5406,Stock[],2,FALSE)</f>
        <v>မိုးနဲကွန်ကီး ကော် (1L)</v>
      </c>
      <c r="Q5406" s="35">
        <f>VLOOKUP(O5406,Stock[],3,FALSE)</f>
        <v>1</v>
      </c>
      <c r="R5406" s="35">
        <f>VLOOKUP(O5406,Stock[],4,FALSE)</f>
        <v>12</v>
      </c>
      <c r="S5406" s="37"/>
      <c r="T5406" s="35">
        <f>(DailySales!$S5406/DailySales!$R5406)+DailySales!$U5406</f>
        <v>2</v>
      </c>
      <c r="U5406" s="37">
        <v>2</v>
      </c>
      <c r="V5406" s="36">
        <f>+DailySales!$T5406*DailySales!$R5406</f>
        <v>24</v>
      </c>
      <c r="W5406" s="36">
        <f>+DailySales!$V5406*DailySales!$Q5406</f>
        <v>24</v>
      </c>
      <c r="X5406" s="36">
        <f>VLOOKUP(O5406,Stock[],6,FALSE)</f>
        <v>2100</v>
      </c>
      <c r="Y5406" s="36">
        <f>+DailySales!$V5406*DailySales!$X5406</f>
        <v>50400</v>
      </c>
      <c r="Z5406" s="37"/>
      <c r="AA5406" s="37"/>
      <c r="AB5406" s="37"/>
      <c r="AC5406" s="37"/>
      <c r="AD5406" s="37"/>
      <c r="AE5406" s="77">
        <v>600</v>
      </c>
      <c r="AF5406" s="87">
        <v>46092</v>
      </c>
      <c r="AG5406" s="39">
        <v>51000</v>
      </c>
      <c r="AH5406" s="87"/>
      <c r="AI5406" s="39"/>
      <c r="AJ5406" s="87"/>
      <c r="AK5406" s="39"/>
      <c r="AL5406" s="34"/>
      <c r="AM5406" s="39"/>
      <c r="AN5406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07" spans="1:40" ht="19.5" customHeight="1" x14ac:dyDescent="0.25">
      <c r="A5407" s="32">
        <f t="shared" si="1138"/>
        <v>2026</v>
      </c>
      <c r="B5407" s="32">
        <f t="shared" si="1139"/>
        <v>3</v>
      </c>
      <c r="C5407" s="25">
        <v>46092</v>
      </c>
      <c r="D5407" s="57">
        <f t="shared" ca="1" si="1140"/>
        <v>46097</v>
      </c>
      <c r="E5407" s="57" t="str">
        <f t="shared" ca="1" si="1141"/>
        <v>0-Months</v>
      </c>
      <c r="F5407" s="57" t="str">
        <f>VLOOKUP(O5407,Stock[],5,FALSE)</f>
        <v>BE</v>
      </c>
      <c r="G5407" s="33" t="s">
        <v>4283</v>
      </c>
      <c r="H5407" s="38" t="s">
        <v>275</v>
      </c>
      <c r="I5407" s="34" t="s">
        <v>2736</v>
      </c>
      <c r="J5407" s="32" t="str">
        <f>VLOOKUP(I5407,Customers[],2,FALSE)</f>
        <v>ကိုမျိုးဇော်လင်း</v>
      </c>
      <c r="K5407" s="32" t="str">
        <f>VLOOKUP(I5407,Customers[],4,FALSE)</f>
        <v>Wandwin</v>
      </c>
      <c r="L5407" s="32" t="str">
        <f>VLOOKUP(Table85[[#This Row],[CustomerID]],Table!H:K,3,0)</f>
        <v>သီးကုန်း</v>
      </c>
      <c r="M5407" s="32" t="str">
        <f>VLOOKUP(I5407,Customers[],5,FALSE)</f>
        <v>Van-2</v>
      </c>
      <c r="N5407" s="34" t="s">
        <v>9</v>
      </c>
      <c r="O5407" s="37" t="s">
        <v>240</v>
      </c>
      <c r="P5407" s="32" t="str">
        <f>VLOOKUP(O5407,Stock[],2,FALSE)</f>
        <v>သံပုရာအရက်</v>
      </c>
      <c r="Q5407" s="35">
        <f>VLOOKUP(O5407,Stock[],3,FALSE)</f>
        <v>0.64</v>
      </c>
      <c r="R5407" s="35">
        <f>VLOOKUP(O5407,Stock[],4,FALSE)</f>
        <v>14</v>
      </c>
      <c r="S5407" s="37"/>
      <c r="T5407" s="35">
        <f>(DailySales!$S5407/DailySales!$R5407)+DailySales!$U5407</f>
        <v>10</v>
      </c>
      <c r="U5407" s="37">
        <v>10</v>
      </c>
      <c r="V5407" s="36">
        <f>+DailySales!$T5407*DailySales!$R5407</f>
        <v>140</v>
      </c>
      <c r="W5407" s="36">
        <f>+DailySales!$V5407*DailySales!$Q5407</f>
        <v>89.600000000000009</v>
      </c>
      <c r="X5407" s="36">
        <f>VLOOKUP(O5407,Stock[],6,FALSE)</f>
        <v>1330</v>
      </c>
      <c r="Y5407" s="36">
        <f>+DailySales!$V5407*DailySales!$X5407</f>
        <v>186200</v>
      </c>
      <c r="Z5407" s="37"/>
      <c r="AA5407" s="37"/>
      <c r="AB5407" s="37"/>
      <c r="AC5407" s="37"/>
      <c r="AD5407" s="37"/>
      <c r="AE5407" s="77">
        <v>4800</v>
      </c>
      <c r="AF5407" s="87">
        <v>46092</v>
      </c>
      <c r="AG5407" s="39">
        <v>191000</v>
      </c>
      <c r="AH5407" s="87"/>
      <c r="AI5407" s="39"/>
      <c r="AJ5407" s="87"/>
      <c r="AK5407" s="39"/>
      <c r="AL5407" s="34"/>
      <c r="AM5407" s="39"/>
      <c r="AN5407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08" spans="1:40" ht="19.5" customHeight="1" x14ac:dyDescent="0.25">
      <c r="A5408" s="32">
        <f t="shared" si="1138"/>
        <v>2026</v>
      </c>
      <c r="B5408" s="32">
        <f t="shared" si="1139"/>
        <v>3</v>
      </c>
      <c r="C5408" s="25">
        <v>46092</v>
      </c>
      <c r="D5408" s="57">
        <f t="shared" ca="1" si="1140"/>
        <v>46097</v>
      </c>
      <c r="E5408" s="57" t="str">
        <f t="shared" ca="1" si="1141"/>
        <v>0-Months</v>
      </c>
      <c r="F5408" s="57" t="str">
        <f>VLOOKUP(O5408,Stock[],5,FALSE)</f>
        <v>BE</v>
      </c>
      <c r="G5408" s="33" t="s">
        <v>4284</v>
      </c>
      <c r="H5408" s="38" t="s">
        <v>275</v>
      </c>
      <c r="I5408" s="34" t="s">
        <v>870</v>
      </c>
      <c r="J5408" s="32" t="str">
        <f>VLOOKUP(I5408,Customers[],2,FALSE)</f>
        <v>ကိုကျောက်ခဲ</v>
      </c>
      <c r="K5408" s="32" t="str">
        <f>VLOOKUP(I5408,Customers[],4,FALSE)</f>
        <v>Wandwin</v>
      </c>
      <c r="L5408" s="32" t="str">
        <f>VLOOKUP(Table85[[#This Row],[CustomerID]],Table!H:K,3,0)</f>
        <v>သီးကုန်း</v>
      </c>
      <c r="M5408" s="32" t="str">
        <f>VLOOKUP(I5408,Customers[],5,FALSE)</f>
        <v>Van-2</v>
      </c>
      <c r="N5408" s="34" t="s">
        <v>9</v>
      </c>
      <c r="O5408" s="37" t="s">
        <v>240</v>
      </c>
      <c r="P5408" s="32" t="str">
        <f>VLOOKUP(O5408,Stock[],2,FALSE)</f>
        <v>သံပုရာအရက်</v>
      </c>
      <c r="Q5408" s="35">
        <f>VLOOKUP(O5408,Stock[],3,FALSE)</f>
        <v>0.64</v>
      </c>
      <c r="R5408" s="35">
        <f>VLOOKUP(O5408,Stock[],4,FALSE)</f>
        <v>14</v>
      </c>
      <c r="S5408" s="37"/>
      <c r="T5408" s="35">
        <f>(DailySales!$S5408/DailySales!$R5408)+DailySales!$U5408</f>
        <v>7</v>
      </c>
      <c r="U5408" s="37">
        <v>7</v>
      </c>
      <c r="V5408" s="36">
        <f>+DailySales!$T5408*DailySales!$R5408</f>
        <v>98</v>
      </c>
      <c r="W5408" s="36">
        <f>+DailySales!$V5408*DailySales!$Q5408</f>
        <v>62.72</v>
      </c>
      <c r="X5408" s="36">
        <f>VLOOKUP(O5408,Stock[],6,FALSE)</f>
        <v>1330</v>
      </c>
      <c r="Y5408" s="36">
        <f>+DailySales!$V5408*DailySales!$X5408</f>
        <v>130340</v>
      </c>
      <c r="Z5408" s="37"/>
      <c r="AA5408" s="37"/>
      <c r="AB5408" s="37"/>
      <c r="AC5408" s="37"/>
      <c r="AD5408" s="37"/>
      <c r="AE5408" s="77">
        <v>3360</v>
      </c>
      <c r="AF5408" s="87">
        <v>46092</v>
      </c>
      <c r="AG5408" s="39">
        <v>133700</v>
      </c>
      <c r="AH5408" s="87"/>
      <c r="AI5408" s="39"/>
      <c r="AJ5408" s="87"/>
      <c r="AK5408" s="39"/>
      <c r="AL5408" s="34"/>
      <c r="AM5408" s="39"/>
      <c r="AN5408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09" spans="1:40" ht="19.5" customHeight="1" x14ac:dyDescent="0.25">
      <c r="A5409" s="32">
        <f t="shared" si="1138"/>
        <v>2026</v>
      </c>
      <c r="B5409" s="32">
        <f t="shared" si="1139"/>
        <v>3</v>
      </c>
      <c r="C5409" s="25">
        <v>46092</v>
      </c>
      <c r="D5409" s="57">
        <f t="shared" ca="1" si="1140"/>
        <v>46097</v>
      </c>
      <c r="E5409" s="57" t="str">
        <f t="shared" ca="1" si="1141"/>
        <v>0-Months</v>
      </c>
      <c r="F5409" s="57" t="str">
        <f>VLOOKUP(O5409,Stock[],5,FALSE)</f>
        <v>BE</v>
      </c>
      <c r="G5409" s="33" t="s">
        <v>4285</v>
      </c>
      <c r="H5409" s="38" t="s">
        <v>275</v>
      </c>
      <c r="I5409" s="34" t="s">
        <v>1782</v>
      </c>
      <c r="J5409" s="32" t="str">
        <f>VLOOKUP(I5409,Customers[],2,FALSE)</f>
        <v>မမလေး</v>
      </c>
      <c r="K5409" s="32" t="str">
        <f>VLOOKUP(I5409,Customers[],4,FALSE)</f>
        <v>Wandwin</v>
      </c>
      <c r="L5409" s="32" t="str">
        <f>VLOOKUP(Table85[[#This Row],[CustomerID]],Table!H:K,3,0)</f>
        <v>သီးကုန်း</v>
      </c>
      <c r="M5409" s="32" t="str">
        <f>VLOOKUP(I5409,Customers[],5,FALSE)</f>
        <v>Van-2</v>
      </c>
      <c r="N5409" s="34" t="s">
        <v>9</v>
      </c>
      <c r="O5409" s="37" t="s">
        <v>214</v>
      </c>
      <c r="P5409" s="32" t="str">
        <f>VLOOKUP(O5409,Stock[],2,FALSE)</f>
        <v>ကောင်းကြည်</v>
      </c>
      <c r="Q5409" s="35">
        <f>VLOOKUP(O5409,Stock[],3,FALSE)</f>
        <v>0.64</v>
      </c>
      <c r="R5409" s="35">
        <f>VLOOKUP(O5409,Stock[],4,FALSE)</f>
        <v>14</v>
      </c>
      <c r="S5409" s="37"/>
      <c r="T5409" s="35">
        <f>(DailySales!$S5409/DailySales!$R5409)+DailySales!$U5409</f>
        <v>5</v>
      </c>
      <c r="U5409" s="37">
        <v>5</v>
      </c>
      <c r="V5409" s="36">
        <f>+DailySales!$T5409*DailySales!$R5409</f>
        <v>70</v>
      </c>
      <c r="W5409" s="36">
        <f>+DailySales!$V5409*DailySales!$Q5409</f>
        <v>44.800000000000004</v>
      </c>
      <c r="X5409" s="36">
        <f>VLOOKUP(O5409,Stock[],6,FALSE)</f>
        <v>1330</v>
      </c>
      <c r="Y5409" s="36">
        <f>+DailySales!$V5409*DailySales!$X5409</f>
        <v>93100</v>
      </c>
      <c r="Z5409" s="37"/>
      <c r="AA5409" s="37"/>
      <c r="AB5409" s="37"/>
      <c r="AC5409" s="37"/>
      <c r="AD5409" s="37"/>
      <c r="AE5409" s="77">
        <v>2400</v>
      </c>
      <c r="AF5409" s="87">
        <v>46092</v>
      </c>
      <c r="AG5409" s="39">
        <v>95500</v>
      </c>
      <c r="AH5409" s="87"/>
      <c r="AI5409" s="39"/>
      <c r="AJ5409" s="87"/>
      <c r="AK5409" s="39"/>
      <c r="AL5409" s="34"/>
      <c r="AM5409" s="39"/>
      <c r="AN5409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10" spans="1:40" ht="19.5" customHeight="1" x14ac:dyDescent="0.25">
      <c r="A5410" s="32">
        <f t="shared" si="1138"/>
        <v>2026</v>
      </c>
      <c r="B5410" s="32">
        <f t="shared" si="1139"/>
        <v>3</v>
      </c>
      <c r="C5410" s="25">
        <v>46092</v>
      </c>
      <c r="D5410" s="57">
        <f t="shared" ca="1" si="1140"/>
        <v>46097</v>
      </c>
      <c r="E5410" s="57" t="str">
        <f t="shared" ca="1" si="1141"/>
        <v>0-Months</v>
      </c>
      <c r="F5410" s="57" t="str">
        <f>VLOOKUP(O5410,Stock[],5,FALSE)</f>
        <v>BE</v>
      </c>
      <c r="G5410" s="33" t="s">
        <v>4286</v>
      </c>
      <c r="H5410" s="38" t="s">
        <v>275</v>
      </c>
      <c r="I5410" s="34" t="s">
        <v>1012</v>
      </c>
      <c r="J5410" s="32" t="str">
        <f>VLOOKUP(I5410,Customers[],2,FALSE)</f>
        <v>ကိုစန်းဦး</v>
      </c>
      <c r="K5410" s="32" t="str">
        <f>VLOOKUP(I5410,Customers[],4,FALSE)</f>
        <v>Wandwin</v>
      </c>
      <c r="L5410" s="32" t="str">
        <f>VLOOKUP(Table85[[#This Row],[CustomerID]],Table!H:K,3,0)</f>
        <v>ဆပ်ခင်း</v>
      </c>
      <c r="M5410" s="32" t="str">
        <f>VLOOKUP(I5410,Customers[],5,FALSE)</f>
        <v>Van-2</v>
      </c>
      <c r="N5410" s="34" t="s">
        <v>9</v>
      </c>
      <c r="O5410" s="37" t="s">
        <v>214</v>
      </c>
      <c r="P5410" s="32" t="str">
        <f>VLOOKUP(O5410,Stock[],2,FALSE)</f>
        <v>ကောင်းကြည်</v>
      </c>
      <c r="Q5410" s="35">
        <f>VLOOKUP(O5410,Stock[],3,FALSE)</f>
        <v>0.64</v>
      </c>
      <c r="R5410" s="35">
        <f>VLOOKUP(O5410,Stock[],4,FALSE)</f>
        <v>14</v>
      </c>
      <c r="S5410" s="37"/>
      <c r="T5410" s="35">
        <f>(DailySales!$S5410/DailySales!$R5410)+DailySales!$U5410</f>
        <v>2</v>
      </c>
      <c r="U5410" s="37">
        <v>2</v>
      </c>
      <c r="V5410" s="36">
        <f>+DailySales!$T5410*DailySales!$R5410</f>
        <v>28</v>
      </c>
      <c r="W5410" s="36">
        <f>+DailySales!$V5410*DailySales!$Q5410</f>
        <v>17.920000000000002</v>
      </c>
      <c r="X5410" s="36">
        <f>VLOOKUP(O5410,Stock[],6,FALSE)</f>
        <v>1330</v>
      </c>
      <c r="Y5410" s="36">
        <f>+DailySales!$V5410*DailySales!$X5410</f>
        <v>37240</v>
      </c>
      <c r="Z5410" s="37"/>
      <c r="AA5410" s="37"/>
      <c r="AB5410" s="37"/>
      <c r="AC5410" s="37"/>
      <c r="AD5410" s="37"/>
      <c r="AE5410" s="77">
        <v>960</v>
      </c>
      <c r="AF5410" s="87">
        <v>46092</v>
      </c>
      <c r="AG5410" s="39">
        <v>38200</v>
      </c>
      <c r="AH5410" s="87"/>
      <c r="AI5410" s="39"/>
      <c r="AJ5410" s="87"/>
      <c r="AK5410" s="39"/>
      <c r="AL5410" s="34"/>
      <c r="AM5410" s="39"/>
      <c r="AN5410" s="36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11" spans="1:40" ht="19.5" customHeight="1" x14ac:dyDescent="0.25">
      <c r="A5411" s="141">
        <f t="shared" ref="A5411:A5412" si="1142">YEAR(C5411)</f>
        <v>2026</v>
      </c>
      <c r="B5411" s="141">
        <f t="shared" ref="B5411:B5412" si="1143">MONTH(C5411)</f>
        <v>3</v>
      </c>
      <c r="C5411" s="25">
        <v>46092</v>
      </c>
      <c r="D5411" s="142">
        <f t="shared" ref="D5411:D5412" ca="1" si="1144">TODAY()</f>
        <v>46097</v>
      </c>
      <c r="E5411" s="142" t="str">
        <f t="shared" ref="E5411:E5412" ca="1" si="1145">DATEDIF(C5411,D5411,"M")&amp;"-Months"</f>
        <v>0-Months</v>
      </c>
      <c r="F5411" s="142" t="str">
        <f>VLOOKUP(O5411,Stock[],5,FALSE)</f>
        <v>BE</v>
      </c>
      <c r="G5411" s="33" t="s">
        <v>4286</v>
      </c>
      <c r="H5411" s="38" t="s">
        <v>275</v>
      </c>
      <c r="I5411" s="34" t="s">
        <v>1012</v>
      </c>
      <c r="J5411" s="141" t="str">
        <f>VLOOKUP(I5411,Customers[],2,FALSE)</f>
        <v>ကိုစန်းဦး</v>
      </c>
      <c r="K5411" s="141" t="str">
        <f>VLOOKUP(I5411,Customers[],4,FALSE)</f>
        <v>Wandwin</v>
      </c>
      <c r="L5411" s="141" t="str">
        <f>VLOOKUP(Table85[[#This Row],[CustomerID]],Table!H:K,3,0)</f>
        <v>ဆပ်ခင်း</v>
      </c>
      <c r="M5411" s="141" t="str">
        <f>VLOOKUP(I5411,Customers[],5,FALSE)</f>
        <v>Van-2</v>
      </c>
      <c r="N5411" s="34" t="s">
        <v>9</v>
      </c>
      <c r="O5411" s="37" t="s">
        <v>240</v>
      </c>
      <c r="P5411" s="141" t="str">
        <f>VLOOKUP(O5411,Stock[],2,FALSE)</f>
        <v>သံပုရာအရက်</v>
      </c>
      <c r="Q5411" s="147">
        <f>VLOOKUP(O5411,Stock[],3,FALSE)</f>
        <v>0.64</v>
      </c>
      <c r="R5411" s="147">
        <f>VLOOKUP(O5411,Stock[],4,FALSE)</f>
        <v>14</v>
      </c>
      <c r="S5411" s="146"/>
      <c r="T5411" s="147">
        <f>(DailySales!$S5411/DailySales!$R5411)+DailySales!$U5411</f>
        <v>1</v>
      </c>
      <c r="U5411" s="146">
        <v>1</v>
      </c>
      <c r="V5411" s="148">
        <f>+DailySales!$T5411*DailySales!$R5411</f>
        <v>14</v>
      </c>
      <c r="W5411" s="148">
        <f>+DailySales!$V5411*DailySales!$Q5411</f>
        <v>8.9600000000000009</v>
      </c>
      <c r="X5411" s="148">
        <f>VLOOKUP(O5411,Stock[],6,FALSE)</f>
        <v>1330</v>
      </c>
      <c r="Y5411" s="148">
        <f>+DailySales!$V5411*DailySales!$X5411</f>
        <v>18620</v>
      </c>
      <c r="Z5411" s="146"/>
      <c r="AA5411" s="146"/>
      <c r="AB5411" s="146"/>
      <c r="AC5411" s="146"/>
      <c r="AD5411" s="146"/>
      <c r="AE5411" s="149">
        <v>480</v>
      </c>
      <c r="AF5411" s="87">
        <v>46092</v>
      </c>
      <c r="AG5411" s="151">
        <v>19100</v>
      </c>
      <c r="AH5411" s="150"/>
      <c r="AI5411" s="151"/>
      <c r="AJ5411" s="150"/>
      <c r="AK5411" s="151"/>
      <c r="AL5411" s="34"/>
      <c r="AM5411" s="39"/>
      <c r="AN541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12" spans="1:40" ht="19.5" customHeight="1" x14ac:dyDescent="0.25">
      <c r="A5412" s="141">
        <f t="shared" si="1142"/>
        <v>2026</v>
      </c>
      <c r="B5412" s="141">
        <f t="shared" si="1143"/>
        <v>3</v>
      </c>
      <c r="C5412" s="25">
        <v>46092</v>
      </c>
      <c r="D5412" s="142">
        <f t="shared" ca="1" si="1144"/>
        <v>46097</v>
      </c>
      <c r="E5412" s="142" t="str">
        <f t="shared" ca="1" si="1145"/>
        <v>0-Months</v>
      </c>
      <c r="F5412" s="142" t="str">
        <f>VLOOKUP(O5412,Stock[],5,FALSE)</f>
        <v>BE</v>
      </c>
      <c r="G5412" s="33" t="s">
        <v>4287</v>
      </c>
      <c r="H5412" s="38" t="s">
        <v>275</v>
      </c>
      <c r="I5412" s="34" t="s">
        <v>781</v>
      </c>
      <c r="J5412" s="141" t="str">
        <f>VLOOKUP(I5412,Customers[],2,FALSE)</f>
        <v>မရွှေရင်</v>
      </c>
      <c r="K5412" s="141" t="str">
        <f>VLOOKUP(I5412,Customers[],4,FALSE)</f>
        <v>Wandwin</v>
      </c>
      <c r="L5412" s="141" t="str">
        <f>VLOOKUP(Table85[[#This Row],[CustomerID]],Table!H:K,3,0)</f>
        <v>ဆပ်ခင်း</v>
      </c>
      <c r="M5412" s="141" t="str">
        <f>VLOOKUP(I5412,Customers[],5,FALSE)</f>
        <v>Van-2</v>
      </c>
      <c r="N5412" s="34" t="s">
        <v>9</v>
      </c>
      <c r="O5412" s="37" t="s">
        <v>214</v>
      </c>
      <c r="P5412" s="141" t="str">
        <f>VLOOKUP(O5412,Stock[],2,FALSE)</f>
        <v>ကောင်းကြည်</v>
      </c>
      <c r="Q5412" s="147">
        <f>VLOOKUP(O5412,Stock[],3,FALSE)</f>
        <v>0.64</v>
      </c>
      <c r="R5412" s="147">
        <f>VLOOKUP(O5412,Stock[],4,FALSE)</f>
        <v>14</v>
      </c>
      <c r="S5412" s="146"/>
      <c r="T5412" s="147">
        <f>(DailySales!$S5412/DailySales!$R5412)+DailySales!$U5412</f>
        <v>15</v>
      </c>
      <c r="U5412" s="146">
        <v>15</v>
      </c>
      <c r="V5412" s="148">
        <f>+DailySales!$T5412*DailySales!$R5412</f>
        <v>210</v>
      </c>
      <c r="W5412" s="148">
        <f>+DailySales!$V5412*DailySales!$Q5412</f>
        <v>134.4</v>
      </c>
      <c r="X5412" s="148">
        <f>VLOOKUP(O5412,Stock[],6,FALSE)</f>
        <v>1330</v>
      </c>
      <c r="Y5412" s="148">
        <f>+DailySales!$V5412*DailySales!$X5412</f>
        <v>279300</v>
      </c>
      <c r="Z5412" s="146"/>
      <c r="AA5412" s="146"/>
      <c r="AB5412" s="146">
        <v>1800</v>
      </c>
      <c r="AC5412" s="146">
        <v>2450</v>
      </c>
      <c r="AD5412" s="146"/>
      <c r="AE5412" s="149">
        <v>7200</v>
      </c>
      <c r="AF5412" s="87">
        <v>46092</v>
      </c>
      <c r="AG5412" s="151">
        <v>282250</v>
      </c>
      <c r="AH5412" s="150"/>
      <c r="AI5412" s="151"/>
      <c r="AJ5412" s="150"/>
      <c r="AK5412" s="151"/>
      <c r="AL5412" s="34"/>
      <c r="AM5412" s="39"/>
      <c r="AN541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13" spans="1:40" ht="19.5" customHeight="1" x14ac:dyDescent="0.25">
      <c r="A5413" s="141">
        <f t="shared" ref="A5413:A5414" si="1146">YEAR(C5413)</f>
        <v>2026</v>
      </c>
      <c r="B5413" s="141">
        <f t="shared" ref="B5413:B5414" si="1147">MONTH(C5413)</f>
        <v>3</v>
      </c>
      <c r="C5413" s="25">
        <v>46092</v>
      </c>
      <c r="D5413" s="142">
        <f t="shared" ref="D5413:D5414" ca="1" si="1148">TODAY()</f>
        <v>46097</v>
      </c>
      <c r="E5413" s="142" t="str">
        <f t="shared" ref="E5413:E5414" ca="1" si="1149">DATEDIF(C5413,D5413,"M")&amp;"-Months"</f>
        <v>0-Months</v>
      </c>
      <c r="F5413" s="142" t="str">
        <f>VLOOKUP(O5413,Stock[],5,FALSE)</f>
        <v>BE</v>
      </c>
      <c r="G5413" s="33" t="s">
        <v>4287</v>
      </c>
      <c r="H5413" s="38" t="s">
        <v>275</v>
      </c>
      <c r="I5413" s="34" t="s">
        <v>781</v>
      </c>
      <c r="J5413" s="141" t="str">
        <f>VLOOKUP(I5413,Customers[],2,FALSE)</f>
        <v>မရွှေရင်</v>
      </c>
      <c r="K5413" s="141" t="str">
        <f>VLOOKUP(I5413,Customers[],4,FALSE)</f>
        <v>Wandwin</v>
      </c>
      <c r="L5413" s="141" t="str">
        <f>VLOOKUP(Table85[[#This Row],[CustomerID]],Table!H:K,3,0)</f>
        <v>ဆပ်ခင်း</v>
      </c>
      <c r="M5413" s="141" t="str">
        <f>VLOOKUP(I5413,Customers[],5,FALSE)</f>
        <v>Van-2</v>
      </c>
      <c r="N5413" s="34" t="s">
        <v>9</v>
      </c>
      <c r="O5413" s="37" t="s">
        <v>240</v>
      </c>
      <c r="P5413" s="141" t="str">
        <f>VLOOKUP(O5413,Stock[],2,FALSE)</f>
        <v>သံပုရာအရက်</v>
      </c>
      <c r="Q5413" s="147">
        <f>VLOOKUP(O5413,Stock[],3,FALSE)</f>
        <v>0.64</v>
      </c>
      <c r="R5413" s="147">
        <f>VLOOKUP(O5413,Stock[],4,FALSE)</f>
        <v>14</v>
      </c>
      <c r="S5413" s="146"/>
      <c r="T5413" s="147">
        <f>(DailySales!$S5413/DailySales!$R5413)+DailySales!$U5413</f>
        <v>10</v>
      </c>
      <c r="U5413" s="146">
        <v>10</v>
      </c>
      <c r="V5413" s="148">
        <f>+DailySales!$T5413*DailySales!$R5413</f>
        <v>140</v>
      </c>
      <c r="W5413" s="148">
        <f>+DailySales!$V5413*DailySales!$Q5413</f>
        <v>89.600000000000009</v>
      </c>
      <c r="X5413" s="148">
        <f>VLOOKUP(O5413,Stock[],6,FALSE)</f>
        <v>1330</v>
      </c>
      <c r="Y5413" s="148">
        <f>+DailySales!$V5413*DailySales!$X5413</f>
        <v>186200</v>
      </c>
      <c r="Z5413" s="146"/>
      <c r="AA5413" s="146"/>
      <c r="AB5413" s="146"/>
      <c r="AC5413" s="146"/>
      <c r="AD5413" s="146"/>
      <c r="AE5413" s="149">
        <v>4800</v>
      </c>
      <c r="AF5413" s="87">
        <v>46092</v>
      </c>
      <c r="AG5413" s="151">
        <v>191000</v>
      </c>
      <c r="AH5413" s="150"/>
      <c r="AI5413" s="151"/>
      <c r="AJ5413" s="150"/>
      <c r="AK5413" s="151"/>
      <c r="AL5413" s="34"/>
      <c r="AM5413" s="39"/>
      <c r="AN541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14" spans="1:40" ht="19.5" customHeight="1" x14ac:dyDescent="0.25">
      <c r="A5414" s="141">
        <f t="shared" si="1146"/>
        <v>2026</v>
      </c>
      <c r="B5414" s="141">
        <f t="shared" si="1147"/>
        <v>3</v>
      </c>
      <c r="C5414" s="25">
        <v>46092</v>
      </c>
      <c r="D5414" s="142">
        <f t="shared" ca="1" si="1148"/>
        <v>46097</v>
      </c>
      <c r="E5414" s="142" t="str">
        <f t="shared" ca="1" si="1149"/>
        <v>0-Months</v>
      </c>
      <c r="F5414" s="142" t="str">
        <f>VLOOKUP(O5414,Stock[],5,FALSE)</f>
        <v>BE</v>
      </c>
      <c r="G5414" s="33" t="s">
        <v>4288</v>
      </c>
      <c r="H5414" s="38" t="s">
        <v>275</v>
      </c>
      <c r="I5414" s="34" t="s">
        <v>2330</v>
      </c>
      <c r="J5414" s="141" t="str">
        <f>VLOOKUP(I5414,Customers[],2,FALSE)</f>
        <v>မအေဝမ်း</v>
      </c>
      <c r="K5414" s="141" t="str">
        <f>VLOOKUP(I5414,Customers[],4,FALSE)</f>
        <v>Wandwin</v>
      </c>
      <c r="L5414" s="141" t="str">
        <f>VLOOKUP(Table85[[#This Row],[CustomerID]],Table!H:K,3,0)</f>
        <v>ဆပ်ခင်း</v>
      </c>
      <c r="M5414" s="141" t="str">
        <f>VLOOKUP(I5414,Customers[],5,FALSE)</f>
        <v>Van-2</v>
      </c>
      <c r="N5414" s="34" t="s">
        <v>9</v>
      </c>
      <c r="O5414" s="37" t="s">
        <v>214</v>
      </c>
      <c r="P5414" s="141" t="str">
        <f>VLOOKUP(O5414,Stock[],2,FALSE)</f>
        <v>ကောင်းကြည်</v>
      </c>
      <c r="Q5414" s="147">
        <f>VLOOKUP(O5414,Stock[],3,FALSE)</f>
        <v>0.64</v>
      </c>
      <c r="R5414" s="147">
        <f>VLOOKUP(O5414,Stock[],4,FALSE)</f>
        <v>14</v>
      </c>
      <c r="S5414" s="146"/>
      <c r="T5414" s="147">
        <f>(DailySales!$S5414/DailySales!$R5414)+DailySales!$U5414</f>
        <v>5</v>
      </c>
      <c r="U5414" s="146">
        <v>5</v>
      </c>
      <c r="V5414" s="148">
        <f>+DailySales!$T5414*DailySales!$R5414</f>
        <v>70</v>
      </c>
      <c r="W5414" s="148">
        <f>+DailySales!$V5414*DailySales!$Q5414</f>
        <v>44.800000000000004</v>
      </c>
      <c r="X5414" s="148">
        <f>VLOOKUP(O5414,Stock[],6,FALSE)</f>
        <v>1330</v>
      </c>
      <c r="Y5414" s="148">
        <f>+DailySales!$V5414*DailySales!$X5414</f>
        <v>93100</v>
      </c>
      <c r="Z5414" s="146"/>
      <c r="AA5414" s="146"/>
      <c r="AB5414" s="146"/>
      <c r="AC5414" s="146"/>
      <c r="AD5414" s="146"/>
      <c r="AE5414" s="149">
        <v>2400</v>
      </c>
      <c r="AF5414" s="87">
        <v>46092</v>
      </c>
      <c r="AG5414" s="151">
        <v>95500</v>
      </c>
      <c r="AH5414" s="150"/>
      <c r="AI5414" s="151"/>
      <c r="AJ5414" s="150"/>
      <c r="AK5414" s="151"/>
      <c r="AL5414" s="34"/>
      <c r="AM5414" s="39"/>
      <c r="AN541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15" spans="1:40" ht="19.5" customHeight="1" x14ac:dyDescent="0.25">
      <c r="A5415" s="141">
        <f t="shared" ref="A5415:A5416" si="1150">YEAR(C5415)</f>
        <v>2026</v>
      </c>
      <c r="B5415" s="141">
        <f t="shared" ref="B5415:B5416" si="1151">MONTH(C5415)</f>
        <v>3</v>
      </c>
      <c r="C5415" s="25">
        <v>46092</v>
      </c>
      <c r="D5415" s="142">
        <f t="shared" ref="D5415:D5416" ca="1" si="1152">TODAY()</f>
        <v>46097</v>
      </c>
      <c r="E5415" s="142" t="str">
        <f t="shared" ref="E5415:E5416" ca="1" si="1153">DATEDIF(C5415,D5415,"M")&amp;"-Months"</f>
        <v>0-Months</v>
      </c>
      <c r="F5415" s="142" t="str">
        <f>VLOOKUP(O5415,Stock[],5,FALSE)</f>
        <v>BE</v>
      </c>
      <c r="G5415" s="33" t="s">
        <v>4289</v>
      </c>
      <c r="H5415" s="38" t="s">
        <v>275</v>
      </c>
      <c r="I5415" s="34" t="s">
        <v>872</v>
      </c>
      <c r="J5415" s="141" t="str">
        <f>VLOOKUP(I5415,Customers[],2,FALSE)</f>
        <v>ကိုနေမျိုးအောင်</v>
      </c>
      <c r="K5415" s="141" t="str">
        <f>VLOOKUP(I5415,Customers[],4,FALSE)</f>
        <v>Wandwin</v>
      </c>
      <c r="L5415" s="141" t="str">
        <f>VLOOKUP(Table85[[#This Row],[CustomerID]],Table!H:K,3,0)</f>
        <v>ဆပ်ခင်း</v>
      </c>
      <c r="M5415" s="141" t="str">
        <f>VLOOKUP(I5415,Customers[],5,FALSE)</f>
        <v>Van-2</v>
      </c>
      <c r="N5415" s="34" t="s">
        <v>9</v>
      </c>
      <c r="O5415" s="37" t="s">
        <v>214</v>
      </c>
      <c r="P5415" s="141" t="str">
        <f>VLOOKUP(O5415,Stock[],2,FALSE)</f>
        <v>ကောင်းကြည်</v>
      </c>
      <c r="Q5415" s="147">
        <f>VLOOKUP(O5415,Stock[],3,FALSE)</f>
        <v>0.64</v>
      </c>
      <c r="R5415" s="147">
        <f>VLOOKUP(O5415,Stock[],4,FALSE)</f>
        <v>14</v>
      </c>
      <c r="S5415" s="146"/>
      <c r="T5415" s="147">
        <f>(DailySales!$S5415/DailySales!$R5415)+DailySales!$U5415</f>
        <v>5</v>
      </c>
      <c r="U5415" s="146">
        <v>5</v>
      </c>
      <c r="V5415" s="148">
        <f>+DailySales!$T5415*DailySales!$R5415</f>
        <v>70</v>
      </c>
      <c r="W5415" s="148">
        <f>+DailySales!$V5415*DailySales!$Q5415</f>
        <v>44.800000000000004</v>
      </c>
      <c r="X5415" s="148">
        <f>VLOOKUP(O5415,Stock[],6,FALSE)</f>
        <v>1330</v>
      </c>
      <c r="Y5415" s="148">
        <f>+DailySales!$V5415*DailySales!$X5415</f>
        <v>93100</v>
      </c>
      <c r="Z5415" s="146"/>
      <c r="AA5415" s="146"/>
      <c r="AB5415" s="146"/>
      <c r="AC5415" s="146"/>
      <c r="AD5415" s="146"/>
      <c r="AE5415" s="149">
        <v>2400</v>
      </c>
      <c r="AF5415" s="87">
        <v>46092</v>
      </c>
      <c r="AG5415" s="151">
        <v>95500</v>
      </c>
      <c r="AH5415" s="150"/>
      <c r="AI5415" s="151"/>
      <c r="AJ5415" s="150"/>
      <c r="AK5415" s="151"/>
      <c r="AL5415" s="34"/>
      <c r="AM5415" s="39"/>
      <c r="AN541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16" spans="1:40" ht="19.5" customHeight="1" x14ac:dyDescent="0.25">
      <c r="A5416" s="141">
        <f t="shared" si="1150"/>
        <v>2026</v>
      </c>
      <c r="B5416" s="141">
        <f t="shared" si="1151"/>
        <v>3</v>
      </c>
      <c r="C5416" s="25">
        <v>46092</v>
      </c>
      <c r="D5416" s="142">
        <f t="shared" ca="1" si="1152"/>
        <v>46097</v>
      </c>
      <c r="E5416" s="142" t="str">
        <f t="shared" ca="1" si="1153"/>
        <v>0-Months</v>
      </c>
      <c r="F5416" s="142" t="str">
        <f>VLOOKUP(O5416,Stock[],5,FALSE)</f>
        <v>BE</v>
      </c>
      <c r="G5416" s="33" t="s">
        <v>4289</v>
      </c>
      <c r="H5416" s="38" t="s">
        <v>275</v>
      </c>
      <c r="I5416" s="34" t="s">
        <v>872</v>
      </c>
      <c r="J5416" s="141" t="str">
        <f>VLOOKUP(I5416,Customers[],2,FALSE)</f>
        <v>ကိုနေမျိုးအောင်</v>
      </c>
      <c r="K5416" s="141" t="str">
        <f>VLOOKUP(I5416,Customers[],4,FALSE)</f>
        <v>Wandwin</v>
      </c>
      <c r="L5416" s="141" t="str">
        <f>VLOOKUP(Table85[[#This Row],[CustomerID]],Table!H:K,3,0)</f>
        <v>ဆပ်ခင်း</v>
      </c>
      <c r="M5416" s="141" t="str">
        <f>VLOOKUP(I5416,Customers[],5,FALSE)</f>
        <v>Van-2</v>
      </c>
      <c r="N5416" s="34" t="s">
        <v>9</v>
      </c>
      <c r="O5416" s="37" t="s">
        <v>240</v>
      </c>
      <c r="P5416" s="141" t="str">
        <f>VLOOKUP(O5416,Stock[],2,FALSE)</f>
        <v>သံပုရာအရက်</v>
      </c>
      <c r="Q5416" s="147">
        <f>VLOOKUP(O5416,Stock[],3,FALSE)</f>
        <v>0.64</v>
      </c>
      <c r="R5416" s="147">
        <f>VLOOKUP(O5416,Stock[],4,FALSE)</f>
        <v>14</v>
      </c>
      <c r="S5416" s="146"/>
      <c r="T5416" s="147">
        <f>(DailySales!$S5416/DailySales!$R5416)+DailySales!$U5416</f>
        <v>2</v>
      </c>
      <c r="U5416" s="146">
        <v>2</v>
      </c>
      <c r="V5416" s="148">
        <f>+DailySales!$T5416*DailySales!$R5416</f>
        <v>28</v>
      </c>
      <c r="W5416" s="148">
        <f>+DailySales!$V5416*DailySales!$Q5416</f>
        <v>17.920000000000002</v>
      </c>
      <c r="X5416" s="148">
        <f>VLOOKUP(O5416,Stock[],6,FALSE)</f>
        <v>1330</v>
      </c>
      <c r="Y5416" s="148">
        <f>+DailySales!$V5416*DailySales!$X5416</f>
        <v>37240</v>
      </c>
      <c r="Z5416" s="146"/>
      <c r="AA5416" s="146"/>
      <c r="AB5416" s="146"/>
      <c r="AC5416" s="146"/>
      <c r="AD5416" s="146"/>
      <c r="AE5416" s="149">
        <v>960</v>
      </c>
      <c r="AF5416" s="87">
        <v>46092</v>
      </c>
      <c r="AG5416" s="151">
        <v>38200</v>
      </c>
      <c r="AH5416" s="150"/>
      <c r="AI5416" s="151"/>
      <c r="AJ5416" s="150"/>
      <c r="AK5416" s="151"/>
      <c r="AL5416" s="34"/>
      <c r="AM5416" s="39"/>
      <c r="AN541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17" spans="1:40" ht="19.5" customHeight="1" x14ac:dyDescent="0.25">
      <c r="A5417" s="141">
        <f t="shared" ref="A5417:A5418" si="1154">YEAR(C5417)</f>
        <v>2026</v>
      </c>
      <c r="B5417" s="141">
        <f t="shared" ref="B5417:B5418" si="1155">MONTH(C5417)</f>
        <v>3</v>
      </c>
      <c r="C5417" s="25">
        <v>46092</v>
      </c>
      <c r="D5417" s="142">
        <f t="shared" ref="D5417:D5418" ca="1" si="1156">TODAY()</f>
        <v>46097</v>
      </c>
      <c r="E5417" s="142" t="str">
        <f t="shared" ref="E5417:E5418" ca="1" si="1157">DATEDIF(C5417,D5417,"M")&amp;"-Months"</f>
        <v>0-Months</v>
      </c>
      <c r="F5417" s="142" t="str">
        <f>VLOOKUP(O5417,Stock[],5,FALSE)</f>
        <v>BE</v>
      </c>
      <c r="G5417" s="33" t="s">
        <v>4289</v>
      </c>
      <c r="H5417" s="38" t="s">
        <v>275</v>
      </c>
      <c r="I5417" s="34" t="s">
        <v>872</v>
      </c>
      <c r="J5417" s="141" t="str">
        <f>VLOOKUP(I5417,Customers[],2,FALSE)</f>
        <v>ကိုနေမျိုးအောင်</v>
      </c>
      <c r="K5417" s="141" t="str">
        <f>VLOOKUP(I5417,Customers[],4,FALSE)</f>
        <v>Wandwin</v>
      </c>
      <c r="L5417" s="141" t="str">
        <f>VLOOKUP(Table85[[#This Row],[CustomerID]],Table!H:K,3,0)</f>
        <v>ဆပ်ခင်း</v>
      </c>
      <c r="M5417" s="141" t="str">
        <f>VLOOKUP(I5417,Customers[],5,FALSE)</f>
        <v>Van-2</v>
      </c>
      <c r="N5417" s="34" t="s">
        <v>9</v>
      </c>
      <c r="O5417" s="37" t="s">
        <v>225</v>
      </c>
      <c r="P5417" s="141" t="str">
        <f>VLOOKUP(O5417,Stock[],2,FALSE)</f>
        <v>ချယ်ရီသံပုရာအရက်သန့်ကော် (1Ltr)</v>
      </c>
      <c r="Q5417" s="147">
        <f>VLOOKUP(O5417,Stock[],3,FALSE)</f>
        <v>1</v>
      </c>
      <c r="R5417" s="147">
        <f>VLOOKUP(O5417,Stock[],4,FALSE)</f>
        <v>12</v>
      </c>
      <c r="S5417" s="146"/>
      <c r="T5417" s="147">
        <f>(DailySales!$S5417/DailySales!$R5417)+DailySales!$U5417</f>
        <v>2</v>
      </c>
      <c r="U5417" s="146">
        <v>2</v>
      </c>
      <c r="V5417" s="148">
        <f>+DailySales!$T5417*DailySales!$R5417</f>
        <v>24</v>
      </c>
      <c r="W5417" s="148">
        <f>+DailySales!$V5417*DailySales!$Q5417</f>
        <v>24</v>
      </c>
      <c r="X5417" s="148">
        <f>VLOOKUP(O5417,Stock[],6,FALSE)</f>
        <v>1260</v>
      </c>
      <c r="Y5417" s="148">
        <f>+DailySales!$V5417*DailySales!$X5417</f>
        <v>30240</v>
      </c>
      <c r="Z5417" s="146"/>
      <c r="AA5417" s="146"/>
      <c r="AB5417" s="146"/>
      <c r="AC5417" s="146"/>
      <c r="AD5417" s="146"/>
      <c r="AE5417" s="149">
        <v>760</v>
      </c>
      <c r="AF5417" s="87">
        <v>46092</v>
      </c>
      <c r="AG5417" s="151">
        <v>31000</v>
      </c>
      <c r="AH5417" s="150"/>
      <c r="AI5417" s="151"/>
      <c r="AJ5417" s="150"/>
      <c r="AK5417" s="151"/>
      <c r="AL5417" s="34"/>
      <c r="AM5417" s="39"/>
      <c r="AN541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18" spans="1:40" ht="19.5" customHeight="1" x14ac:dyDescent="0.25">
      <c r="A5418" s="141">
        <f t="shared" si="1154"/>
        <v>2026</v>
      </c>
      <c r="B5418" s="141">
        <f t="shared" si="1155"/>
        <v>3</v>
      </c>
      <c r="C5418" s="25">
        <v>46092</v>
      </c>
      <c r="D5418" s="142">
        <f t="shared" ca="1" si="1156"/>
        <v>46097</v>
      </c>
      <c r="E5418" s="142" t="str">
        <f t="shared" ca="1" si="1157"/>
        <v>0-Months</v>
      </c>
      <c r="F5418" s="142" t="str">
        <f>VLOOKUP(O5418,Stock[],5,FALSE)</f>
        <v>BE</v>
      </c>
      <c r="G5418" s="33" t="s">
        <v>4290</v>
      </c>
      <c r="H5418" s="38" t="s">
        <v>275</v>
      </c>
      <c r="I5418" s="34" t="s">
        <v>874</v>
      </c>
      <c r="J5418" s="141" t="str">
        <f>VLOOKUP(I5418,Customers[],2,FALSE)</f>
        <v>ကိုမောင်နိုင်</v>
      </c>
      <c r="K5418" s="141" t="str">
        <f>VLOOKUP(I5418,Customers[],4,FALSE)</f>
        <v>Wandwin</v>
      </c>
      <c r="L5418" s="141" t="str">
        <f>VLOOKUP(Table85[[#This Row],[CustomerID]],Table!H:K,3,0)</f>
        <v>ဆပ်ခင်း</v>
      </c>
      <c r="M5418" s="141" t="str">
        <f>VLOOKUP(I5418,Customers[],5,FALSE)</f>
        <v>Van-2</v>
      </c>
      <c r="N5418" s="34" t="s">
        <v>9</v>
      </c>
      <c r="O5418" s="37" t="s">
        <v>214</v>
      </c>
      <c r="P5418" s="141" t="str">
        <f>VLOOKUP(O5418,Stock[],2,FALSE)</f>
        <v>ကောင်းကြည်</v>
      </c>
      <c r="Q5418" s="147">
        <f>VLOOKUP(O5418,Stock[],3,FALSE)</f>
        <v>0.64</v>
      </c>
      <c r="R5418" s="147">
        <f>VLOOKUP(O5418,Stock[],4,FALSE)</f>
        <v>14</v>
      </c>
      <c r="S5418" s="146"/>
      <c r="T5418" s="147">
        <f>(DailySales!$S5418/DailySales!$R5418)+DailySales!$U5418</f>
        <v>20</v>
      </c>
      <c r="U5418" s="146">
        <v>20</v>
      </c>
      <c r="V5418" s="148">
        <f>+DailySales!$T5418*DailySales!$R5418</f>
        <v>280</v>
      </c>
      <c r="W5418" s="148">
        <f>+DailySales!$V5418*DailySales!$Q5418</f>
        <v>179.20000000000002</v>
      </c>
      <c r="X5418" s="148">
        <f>VLOOKUP(O5418,Stock[],6,FALSE)</f>
        <v>1330</v>
      </c>
      <c r="Y5418" s="148">
        <f>+DailySales!$V5418*DailySales!$X5418</f>
        <v>372400</v>
      </c>
      <c r="Z5418" s="146"/>
      <c r="AA5418" s="146"/>
      <c r="AB5418" s="146">
        <v>2160</v>
      </c>
      <c r="AC5418" s="146">
        <v>2940</v>
      </c>
      <c r="AD5418" s="146"/>
      <c r="AE5418" s="149">
        <v>9600</v>
      </c>
      <c r="AF5418" s="87">
        <v>46092</v>
      </c>
      <c r="AG5418" s="151">
        <v>376900</v>
      </c>
      <c r="AH5418" s="150"/>
      <c r="AI5418" s="151"/>
      <c r="AJ5418" s="150"/>
      <c r="AK5418" s="151"/>
      <c r="AL5418" s="34"/>
      <c r="AM5418" s="39"/>
      <c r="AN541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19" spans="1:40" ht="19.5" customHeight="1" x14ac:dyDescent="0.25">
      <c r="A5419" s="141">
        <f t="shared" ref="A5419:A5420" si="1158">YEAR(C5419)</f>
        <v>2026</v>
      </c>
      <c r="B5419" s="141">
        <f t="shared" ref="B5419:B5420" si="1159">MONTH(C5419)</f>
        <v>3</v>
      </c>
      <c r="C5419" s="25">
        <v>46092</v>
      </c>
      <c r="D5419" s="142">
        <f t="shared" ref="D5419:D5420" ca="1" si="1160">TODAY()</f>
        <v>46097</v>
      </c>
      <c r="E5419" s="142" t="str">
        <f t="shared" ref="E5419:E5420" ca="1" si="1161">DATEDIF(C5419,D5419,"M")&amp;"-Months"</f>
        <v>0-Months</v>
      </c>
      <c r="F5419" s="142" t="str">
        <f>VLOOKUP(O5419,Stock[],5,FALSE)</f>
        <v>BE</v>
      </c>
      <c r="G5419" s="33" t="s">
        <v>4290</v>
      </c>
      <c r="H5419" s="38" t="s">
        <v>275</v>
      </c>
      <c r="I5419" s="34" t="s">
        <v>874</v>
      </c>
      <c r="J5419" s="141" t="str">
        <f>VLOOKUP(I5419,Customers[],2,FALSE)</f>
        <v>ကိုမောင်နိုင်</v>
      </c>
      <c r="K5419" s="141" t="str">
        <f>VLOOKUP(I5419,Customers[],4,FALSE)</f>
        <v>Wandwin</v>
      </c>
      <c r="L5419" s="141" t="str">
        <f>VLOOKUP(Table85[[#This Row],[CustomerID]],Table!H:K,3,0)</f>
        <v>ဆပ်ခင်း</v>
      </c>
      <c r="M5419" s="141" t="str">
        <f>VLOOKUP(I5419,Customers[],5,FALSE)</f>
        <v>Van-2</v>
      </c>
      <c r="N5419" s="34" t="s">
        <v>9</v>
      </c>
      <c r="O5419" s="37" t="s">
        <v>240</v>
      </c>
      <c r="P5419" s="141" t="str">
        <f>VLOOKUP(O5419,Stock[],2,FALSE)</f>
        <v>သံပုရာအရက်</v>
      </c>
      <c r="Q5419" s="147">
        <f>VLOOKUP(O5419,Stock[],3,FALSE)</f>
        <v>0.64</v>
      </c>
      <c r="R5419" s="147">
        <f>VLOOKUP(O5419,Stock[],4,FALSE)</f>
        <v>14</v>
      </c>
      <c r="S5419" s="146"/>
      <c r="T5419" s="147">
        <f>(DailySales!$S5419/DailySales!$R5419)+DailySales!$U5419</f>
        <v>10</v>
      </c>
      <c r="U5419" s="146">
        <v>10</v>
      </c>
      <c r="V5419" s="148">
        <f>+DailySales!$T5419*DailySales!$R5419</f>
        <v>140</v>
      </c>
      <c r="W5419" s="148">
        <f>+DailySales!$V5419*DailySales!$Q5419</f>
        <v>89.600000000000009</v>
      </c>
      <c r="X5419" s="148">
        <f>VLOOKUP(O5419,Stock[],6,FALSE)</f>
        <v>1330</v>
      </c>
      <c r="Y5419" s="148">
        <f>+DailySales!$V5419*DailySales!$X5419</f>
        <v>186200</v>
      </c>
      <c r="Z5419" s="146"/>
      <c r="AA5419" s="146"/>
      <c r="AB5419" s="146"/>
      <c r="AC5419" s="146"/>
      <c r="AD5419" s="146"/>
      <c r="AE5419" s="149">
        <v>4800</v>
      </c>
      <c r="AF5419" s="87">
        <v>46092</v>
      </c>
      <c r="AG5419" s="151">
        <v>191000</v>
      </c>
      <c r="AH5419" s="150"/>
      <c r="AI5419" s="151"/>
      <c r="AJ5419" s="150"/>
      <c r="AK5419" s="151"/>
      <c r="AL5419" s="34"/>
      <c r="AM5419" s="39"/>
      <c r="AN541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20" spans="1:40" ht="19.5" customHeight="1" x14ac:dyDescent="0.25">
      <c r="A5420" s="141">
        <f t="shared" si="1158"/>
        <v>2026</v>
      </c>
      <c r="B5420" s="141">
        <f t="shared" si="1159"/>
        <v>3</v>
      </c>
      <c r="C5420" s="25">
        <v>46092</v>
      </c>
      <c r="D5420" s="142">
        <f t="shared" ca="1" si="1160"/>
        <v>46097</v>
      </c>
      <c r="E5420" s="142" t="str">
        <f t="shared" ca="1" si="1161"/>
        <v>0-Months</v>
      </c>
      <c r="F5420" s="142" t="str">
        <f>VLOOKUP(O5420,Stock[],5,FALSE)</f>
        <v>BE</v>
      </c>
      <c r="G5420" s="33" t="s">
        <v>4291</v>
      </c>
      <c r="H5420" s="144"/>
      <c r="I5420" s="34" t="s">
        <v>254</v>
      </c>
      <c r="J5420" s="141" t="str">
        <f>VLOOKUP(I5420,Customers[],2,FALSE)</f>
        <v>ရွှေတောင်</v>
      </c>
      <c r="K5420" s="141" t="str">
        <f>VLOOKUP(I5420,Customers[],4,FALSE)</f>
        <v>Bagan</v>
      </c>
      <c r="L5420" s="141" t="str">
        <f>VLOOKUP(Table85[[#This Row],[CustomerID]],Table!H:K,3,0)</f>
        <v>ပုဂံ</v>
      </c>
      <c r="M5420" s="141" t="str">
        <f>VLOOKUP(I5420,Customers[],5,FALSE)</f>
        <v>Van-1</v>
      </c>
      <c r="N5420" s="145" t="s">
        <v>10</v>
      </c>
      <c r="O5420" s="37" t="s">
        <v>2120</v>
      </c>
      <c r="P5420" s="141" t="str">
        <f>VLOOKUP(O5420,Stock[],2,FALSE)</f>
        <v>ဇေ အရက်သန့်</v>
      </c>
      <c r="Q5420" s="147">
        <f>VLOOKUP(O5420,Stock[],3,FALSE)</f>
        <v>0.64</v>
      </c>
      <c r="R5420" s="147">
        <f>VLOOKUP(O5420,Stock[],4,FALSE)</f>
        <v>14</v>
      </c>
      <c r="S5420" s="146"/>
      <c r="T5420" s="147">
        <f>(DailySales!$S5420/DailySales!$R5420)+DailySales!$U5420</f>
        <v>80</v>
      </c>
      <c r="U5420" s="146">
        <v>80</v>
      </c>
      <c r="V5420" s="148">
        <f>+DailySales!$T5420*DailySales!$R5420</f>
        <v>1120</v>
      </c>
      <c r="W5420" s="148">
        <f>+DailySales!$V5420*DailySales!$Q5420</f>
        <v>716.80000000000007</v>
      </c>
      <c r="X5420" s="148">
        <f>VLOOKUP(O5420,Stock[],6,FALSE)</f>
        <v>1380</v>
      </c>
      <c r="Y5420" s="148">
        <f>+DailySales!$V5420*DailySales!$X5420</f>
        <v>1545600</v>
      </c>
      <c r="Z5420" s="146"/>
      <c r="AA5420" s="146"/>
      <c r="AB5420" s="146"/>
      <c r="AC5420" s="146"/>
      <c r="AD5420" s="146"/>
      <c r="AE5420" s="149">
        <f>80*400</f>
        <v>32000</v>
      </c>
      <c r="AF5420" s="150"/>
      <c r="AG5420" s="151"/>
      <c r="AH5420" s="150"/>
      <c r="AI5420" s="151"/>
      <c r="AJ5420" s="150"/>
      <c r="AK5420" s="151"/>
      <c r="AL5420" s="34"/>
      <c r="AM5420" s="39"/>
      <c r="AN542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1577600</v>
      </c>
    </row>
    <row r="5421" spans="1:40" ht="19.5" customHeight="1" x14ac:dyDescent="0.25">
      <c r="A5421" s="141">
        <f t="shared" ref="A5421:A5422" si="1162">YEAR(C5421)</f>
        <v>2026</v>
      </c>
      <c r="B5421" s="141">
        <f t="shared" ref="B5421:B5422" si="1163">MONTH(C5421)</f>
        <v>3</v>
      </c>
      <c r="C5421" s="25">
        <v>46092</v>
      </c>
      <c r="D5421" s="142">
        <f t="shared" ref="D5421:D5422" ca="1" si="1164">TODAY()</f>
        <v>46097</v>
      </c>
      <c r="E5421" s="142" t="str">
        <f t="shared" ref="E5421:E5422" ca="1" si="1165">DATEDIF(C5421,D5421,"M")&amp;"-Months"</f>
        <v>0-Months</v>
      </c>
      <c r="F5421" s="142" t="str">
        <f>VLOOKUP(O5421,Stock[],5,FALSE)</f>
        <v>BE</v>
      </c>
      <c r="G5421" s="33" t="s">
        <v>4291</v>
      </c>
      <c r="H5421" s="144"/>
      <c r="I5421" s="34" t="s">
        <v>254</v>
      </c>
      <c r="J5421" s="141" t="str">
        <f>VLOOKUP(I5421,Customers[],2,FALSE)</f>
        <v>ရွှေတောင်</v>
      </c>
      <c r="K5421" s="141" t="str">
        <f>VLOOKUP(I5421,Customers[],4,FALSE)</f>
        <v>Bagan</v>
      </c>
      <c r="L5421" s="141" t="str">
        <f>VLOOKUP(Table85[[#This Row],[CustomerID]],Table!H:K,3,0)</f>
        <v>ပုဂံ</v>
      </c>
      <c r="M5421" s="141" t="str">
        <f>VLOOKUP(I5421,Customers[],5,FALSE)</f>
        <v>Van-1</v>
      </c>
      <c r="N5421" s="145" t="s">
        <v>10</v>
      </c>
      <c r="O5421" s="37" t="s">
        <v>205</v>
      </c>
      <c r="P5421" s="141" t="str">
        <f>VLOOKUP(O5421,Stock[],2,FALSE)</f>
        <v>ကောင်းကြည် ကော် 25%  (1Ltr )</v>
      </c>
      <c r="Q5421" s="147">
        <f>VLOOKUP(O5421,Stock[],3,FALSE)</f>
        <v>1</v>
      </c>
      <c r="R5421" s="147">
        <f>VLOOKUP(O5421,Stock[],4,FALSE)</f>
        <v>12</v>
      </c>
      <c r="S5421" s="146"/>
      <c r="T5421" s="147">
        <f>(DailySales!$S5421/DailySales!$R5421)+DailySales!$U5421</f>
        <v>220</v>
      </c>
      <c r="U5421" s="146">
        <v>220</v>
      </c>
      <c r="V5421" s="148">
        <f>+DailySales!$T5421*DailySales!$R5421</f>
        <v>2640</v>
      </c>
      <c r="W5421" s="148">
        <f>+DailySales!$V5421*DailySales!$Q5421</f>
        <v>2640</v>
      </c>
      <c r="X5421" s="148">
        <f>VLOOKUP(O5421,Stock[],6,FALSE)</f>
        <v>1530</v>
      </c>
      <c r="Y5421" s="148">
        <f>+DailySales!$V5421*DailySales!$X5421</f>
        <v>4039200</v>
      </c>
      <c r="Z5421" s="146"/>
      <c r="AA5421" s="146"/>
      <c r="AB5421" s="146"/>
      <c r="AC5421" s="146"/>
      <c r="AD5421" s="146"/>
      <c r="AE5421" s="149">
        <f>220*400</f>
        <v>88000</v>
      </c>
      <c r="AF5421" s="150"/>
      <c r="AG5421" s="151"/>
      <c r="AH5421" s="150"/>
      <c r="AI5421" s="151"/>
      <c r="AJ5421" s="150"/>
      <c r="AK5421" s="151"/>
      <c r="AL5421" s="34"/>
      <c r="AM5421" s="39"/>
      <c r="AN542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4127200</v>
      </c>
    </row>
    <row r="5422" spans="1:40" ht="19.5" customHeight="1" x14ac:dyDescent="0.25">
      <c r="A5422" s="141">
        <f t="shared" si="1162"/>
        <v>2026</v>
      </c>
      <c r="B5422" s="141">
        <f t="shared" si="1163"/>
        <v>3</v>
      </c>
      <c r="C5422" s="25">
        <v>46092</v>
      </c>
      <c r="D5422" s="142">
        <f t="shared" ca="1" si="1164"/>
        <v>46097</v>
      </c>
      <c r="E5422" s="142" t="str">
        <f t="shared" ca="1" si="1165"/>
        <v>0-Months</v>
      </c>
      <c r="F5422" s="142" t="str">
        <f>VLOOKUP(O5422,Stock[],5,FALSE)</f>
        <v>BE</v>
      </c>
      <c r="G5422" s="33" t="s">
        <v>4292</v>
      </c>
      <c r="H5422" s="144"/>
      <c r="I5422" s="34" t="s">
        <v>258</v>
      </c>
      <c r="J5422" s="141" t="str">
        <f>VLOOKUP(I5422,Customers[],2,FALSE)</f>
        <v>ပျားနက်</v>
      </c>
      <c r="K5422" s="141" t="str">
        <f>VLOOKUP(I5422,Customers[],4,FALSE)</f>
        <v>Pakkoku</v>
      </c>
      <c r="L5422" s="141" t="str">
        <f>VLOOKUP(Table85[[#This Row],[CustomerID]],Table!H:K,3,0)</f>
        <v>ပခုက္ကူ</v>
      </c>
      <c r="M5422" s="141" t="str">
        <f>VLOOKUP(I5422,Customers[],5,FALSE)</f>
        <v>Semi WS</v>
      </c>
      <c r="N5422" s="145" t="s">
        <v>10</v>
      </c>
      <c r="O5422" s="37" t="s">
        <v>2120</v>
      </c>
      <c r="P5422" s="141" t="str">
        <f>VLOOKUP(O5422,Stock[],2,FALSE)</f>
        <v>ဇေ အရက်သန့်</v>
      </c>
      <c r="Q5422" s="147">
        <f>VLOOKUP(O5422,Stock[],3,FALSE)</f>
        <v>0.64</v>
      </c>
      <c r="R5422" s="147">
        <f>VLOOKUP(O5422,Stock[],4,FALSE)</f>
        <v>14</v>
      </c>
      <c r="S5422" s="146"/>
      <c r="T5422" s="147">
        <f>(DailySales!$S5422/DailySales!$R5422)+DailySales!$U5422</f>
        <v>200</v>
      </c>
      <c r="U5422" s="146">
        <v>200</v>
      </c>
      <c r="V5422" s="148">
        <f>+DailySales!$T5422*DailySales!$R5422</f>
        <v>2800</v>
      </c>
      <c r="W5422" s="148">
        <f>+DailySales!$V5422*DailySales!$Q5422</f>
        <v>1792</v>
      </c>
      <c r="X5422" s="148">
        <f>VLOOKUP(O5422,Stock[],6,FALSE)</f>
        <v>1380</v>
      </c>
      <c r="Y5422" s="148">
        <f>+DailySales!$V5422*DailySales!$X5422</f>
        <v>3864000</v>
      </c>
      <c r="Z5422" s="146"/>
      <c r="AA5422" s="146"/>
      <c r="AB5422" s="146"/>
      <c r="AC5422" s="146"/>
      <c r="AD5422" s="146"/>
      <c r="AE5422" s="149">
        <v>80000</v>
      </c>
      <c r="AF5422" s="150"/>
      <c r="AG5422" s="151"/>
      <c r="AH5422" s="150"/>
      <c r="AI5422" s="151"/>
      <c r="AJ5422" s="150"/>
      <c r="AK5422" s="151"/>
      <c r="AL5422" s="34"/>
      <c r="AM5422" s="39"/>
      <c r="AN542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3944000</v>
      </c>
    </row>
    <row r="5423" spans="1:40" ht="19.5" customHeight="1" x14ac:dyDescent="0.25">
      <c r="A5423" s="141">
        <f t="shared" ref="A5423:A5424" si="1166">YEAR(C5423)</f>
        <v>2026</v>
      </c>
      <c r="B5423" s="141">
        <f t="shared" ref="B5423:B5424" si="1167">MONTH(C5423)</f>
        <v>3</v>
      </c>
      <c r="C5423" s="25">
        <v>46092</v>
      </c>
      <c r="D5423" s="142">
        <f t="shared" ref="D5423:D5424" ca="1" si="1168">TODAY()</f>
        <v>46097</v>
      </c>
      <c r="E5423" s="142" t="str">
        <f t="shared" ref="E5423:E5424" ca="1" si="1169">DATEDIF(C5423,D5423,"M")&amp;"-Months"</f>
        <v>0-Months</v>
      </c>
      <c r="F5423" s="142" t="str">
        <f>VLOOKUP(O5423,Stock[],5,FALSE)</f>
        <v>BE</v>
      </c>
      <c r="G5423" s="33" t="s">
        <v>4293</v>
      </c>
      <c r="H5423" s="144"/>
      <c r="I5423" s="34" t="s">
        <v>256</v>
      </c>
      <c r="J5423" s="141" t="str">
        <f>VLOOKUP(I5423,Customers[],2,FALSE)</f>
        <v>ဝတိံယံ</v>
      </c>
      <c r="K5423" s="141" t="str">
        <f>VLOOKUP(I5423,Customers[],4,FALSE)</f>
        <v>Pakkoku</v>
      </c>
      <c r="L5423" s="141" t="str">
        <f>VLOOKUP(Table85[[#This Row],[CustomerID]],Table!H:K,3,0)</f>
        <v>ပခုက္ကူ</v>
      </c>
      <c r="M5423" s="141" t="str">
        <f>VLOOKUP(I5423,Customers[],5,FALSE)</f>
        <v>Semi WS</v>
      </c>
      <c r="N5423" s="145" t="s">
        <v>10</v>
      </c>
      <c r="O5423" s="37" t="s">
        <v>2120</v>
      </c>
      <c r="P5423" s="141" t="str">
        <f>VLOOKUP(O5423,Stock[],2,FALSE)</f>
        <v>ဇေ အရက်သန့်</v>
      </c>
      <c r="Q5423" s="147">
        <f>VLOOKUP(O5423,Stock[],3,FALSE)</f>
        <v>0.64</v>
      </c>
      <c r="R5423" s="147">
        <f>VLOOKUP(O5423,Stock[],4,FALSE)</f>
        <v>14</v>
      </c>
      <c r="S5423" s="146"/>
      <c r="T5423" s="147">
        <f>(DailySales!$S5423/DailySales!$R5423)+DailySales!$U5423</f>
        <v>200</v>
      </c>
      <c r="U5423" s="146">
        <v>200</v>
      </c>
      <c r="V5423" s="148">
        <f>+DailySales!$T5423*DailySales!$R5423</f>
        <v>2800</v>
      </c>
      <c r="W5423" s="148">
        <f>+DailySales!$V5423*DailySales!$Q5423</f>
        <v>1792</v>
      </c>
      <c r="X5423" s="148">
        <f>VLOOKUP(O5423,Stock[],6,FALSE)</f>
        <v>1380</v>
      </c>
      <c r="Y5423" s="148">
        <f>+DailySales!$V5423*DailySales!$X5423</f>
        <v>3864000</v>
      </c>
      <c r="Z5423" s="146"/>
      <c r="AA5423" s="146"/>
      <c r="AB5423" s="146"/>
      <c r="AC5423" s="146"/>
      <c r="AD5423" s="146"/>
      <c r="AE5423" s="149">
        <v>80000</v>
      </c>
      <c r="AF5423" s="150"/>
      <c r="AG5423" s="151"/>
      <c r="AH5423" s="150"/>
      <c r="AI5423" s="151"/>
      <c r="AJ5423" s="150"/>
      <c r="AK5423" s="151"/>
      <c r="AL5423" s="34"/>
      <c r="AM5423" s="39"/>
      <c r="AN542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3944000</v>
      </c>
    </row>
    <row r="5424" spans="1:40" ht="19.5" customHeight="1" x14ac:dyDescent="0.25">
      <c r="A5424" s="141">
        <f t="shared" si="1166"/>
        <v>2026</v>
      </c>
      <c r="B5424" s="141">
        <f t="shared" si="1167"/>
        <v>3</v>
      </c>
      <c r="C5424" s="25">
        <v>46092</v>
      </c>
      <c r="D5424" s="142">
        <f t="shared" ca="1" si="1168"/>
        <v>46097</v>
      </c>
      <c r="E5424" s="142" t="str">
        <f t="shared" ca="1" si="1169"/>
        <v>0-Months</v>
      </c>
      <c r="F5424" s="142" t="str">
        <f>VLOOKUP(O5424,Stock[],5,FALSE)</f>
        <v>BE</v>
      </c>
      <c r="G5424" s="33" t="s">
        <v>4294</v>
      </c>
      <c r="H5424" s="144"/>
      <c r="I5424" s="34" t="s">
        <v>259</v>
      </c>
      <c r="J5424" s="141" t="str">
        <f>VLOOKUP(I5424,Customers[],2,FALSE)</f>
        <v>ကောင်းဟိန်း</v>
      </c>
      <c r="K5424" s="141" t="str">
        <f>VLOOKUP(I5424,Customers[],4,FALSE)</f>
        <v>Pakkoku</v>
      </c>
      <c r="L5424" s="141" t="str">
        <f>VLOOKUP(Table85[[#This Row],[CustomerID]],Table!H:K,3,0)</f>
        <v>ပခုက္ကူ</v>
      </c>
      <c r="M5424" s="141" t="str">
        <f>VLOOKUP(I5424,Customers[],5,FALSE)</f>
        <v>WholeSales/Contract</v>
      </c>
      <c r="N5424" s="145" t="s">
        <v>10</v>
      </c>
      <c r="O5424" s="37" t="s">
        <v>2120</v>
      </c>
      <c r="P5424" s="141" t="str">
        <f>VLOOKUP(O5424,Stock[],2,FALSE)</f>
        <v>ဇေ အရက်သန့်</v>
      </c>
      <c r="Q5424" s="147">
        <f>VLOOKUP(O5424,Stock[],3,FALSE)</f>
        <v>0.64</v>
      </c>
      <c r="R5424" s="147">
        <f>VLOOKUP(O5424,Stock[],4,FALSE)</f>
        <v>14</v>
      </c>
      <c r="S5424" s="146"/>
      <c r="T5424" s="147">
        <f>(DailySales!$S5424/DailySales!$R5424)+DailySales!$U5424</f>
        <v>200</v>
      </c>
      <c r="U5424" s="146">
        <v>200</v>
      </c>
      <c r="V5424" s="148">
        <f>+DailySales!$T5424*DailySales!$R5424</f>
        <v>2800</v>
      </c>
      <c r="W5424" s="148">
        <f>+DailySales!$V5424*DailySales!$Q5424</f>
        <v>1792</v>
      </c>
      <c r="X5424" s="148">
        <f>VLOOKUP(O5424,Stock[],6,FALSE)</f>
        <v>1380</v>
      </c>
      <c r="Y5424" s="148">
        <f>+DailySales!$V5424*DailySales!$X5424</f>
        <v>3864000</v>
      </c>
      <c r="Z5424" s="146"/>
      <c r="AA5424" s="146"/>
      <c r="AB5424" s="146"/>
      <c r="AC5424" s="146"/>
      <c r="AD5424" s="146"/>
      <c r="AE5424" s="149">
        <v>80000</v>
      </c>
      <c r="AF5424" s="150"/>
      <c r="AG5424" s="151"/>
      <c r="AH5424" s="150"/>
      <c r="AI5424" s="151"/>
      <c r="AJ5424" s="150"/>
      <c r="AK5424" s="151"/>
      <c r="AL5424" s="34"/>
      <c r="AM5424" s="39"/>
      <c r="AN542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3944000</v>
      </c>
    </row>
    <row r="5425" spans="1:40" ht="19.5" customHeight="1" x14ac:dyDescent="0.25">
      <c r="A5425" s="141">
        <f t="shared" ref="A5425:A5426" si="1170">YEAR(C5425)</f>
        <v>2026</v>
      </c>
      <c r="B5425" s="141">
        <f t="shared" ref="B5425:B5426" si="1171">MONTH(C5425)</f>
        <v>3</v>
      </c>
      <c r="C5425" s="25">
        <v>46092</v>
      </c>
      <c r="D5425" s="142">
        <f t="shared" ref="D5425:D5426" ca="1" si="1172">TODAY()</f>
        <v>46097</v>
      </c>
      <c r="E5425" s="142" t="str">
        <f t="shared" ref="E5425:E5426" ca="1" si="1173">DATEDIF(C5425,D5425,"M")&amp;"-Months"</f>
        <v>0-Months</v>
      </c>
      <c r="F5425" s="142" t="str">
        <f>VLOOKUP(O5425,Stock[],5,FALSE)</f>
        <v>BE</v>
      </c>
      <c r="G5425" s="33" t="s">
        <v>4295</v>
      </c>
      <c r="H5425" s="144"/>
      <c r="I5425" s="34" t="s">
        <v>357</v>
      </c>
      <c r="J5425" s="141" t="str">
        <f>VLOOKUP(I5425,Customers[],2,FALSE)</f>
        <v>ရွှေရောင်စင်</v>
      </c>
      <c r="K5425" s="141" t="str">
        <f>VLOOKUP(I5425,Customers[],4,FALSE)</f>
        <v>Pakkoku</v>
      </c>
      <c r="L5425" s="141" t="str">
        <f>VLOOKUP(Table85[[#This Row],[CustomerID]],Table!H:K,3,0)</f>
        <v>ပခုက္ကူ</v>
      </c>
      <c r="M5425" s="141" t="str">
        <f>VLOOKUP(I5425,Customers[],5,FALSE)</f>
        <v>Semi WS</v>
      </c>
      <c r="N5425" s="145" t="s">
        <v>10</v>
      </c>
      <c r="O5425" s="37" t="s">
        <v>209</v>
      </c>
      <c r="P5425" s="141" t="str">
        <f>VLOOKUP(O5425,Stock[],2,FALSE)</f>
        <v>ဇေယျဝတီ Red</v>
      </c>
      <c r="Q5425" s="147">
        <f>VLOOKUP(O5425,Stock[],3,FALSE)</f>
        <v>0.64</v>
      </c>
      <c r="R5425" s="147">
        <f>VLOOKUP(O5425,Stock[],4,FALSE)</f>
        <v>14</v>
      </c>
      <c r="S5425" s="146"/>
      <c r="T5425" s="147">
        <f>(DailySales!$S5425/DailySales!$R5425)+DailySales!$U5425</f>
        <v>100</v>
      </c>
      <c r="U5425" s="146">
        <v>100</v>
      </c>
      <c r="V5425" s="148">
        <f>+DailySales!$T5425*DailySales!$R5425</f>
        <v>1400</v>
      </c>
      <c r="W5425" s="148">
        <f>+DailySales!$V5425*DailySales!$Q5425</f>
        <v>896</v>
      </c>
      <c r="X5425" s="148">
        <f>VLOOKUP(O5425,Stock[],6,FALSE)</f>
        <v>1330</v>
      </c>
      <c r="Y5425" s="148">
        <f>+DailySales!$V5425*DailySales!$X5425</f>
        <v>1862000</v>
      </c>
      <c r="Z5425" s="146"/>
      <c r="AA5425" s="146"/>
      <c r="AB5425" s="146"/>
      <c r="AC5425" s="146"/>
      <c r="AD5425" s="146"/>
      <c r="AE5425" s="149">
        <v>40000</v>
      </c>
      <c r="AF5425" s="150"/>
      <c r="AG5425" s="151"/>
      <c r="AH5425" s="150"/>
      <c r="AI5425" s="151"/>
      <c r="AJ5425" s="150"/>
      <c r="AK5425" s="151"/>
      <c r="AL5425" s="34"/>
      <c r="AM5425" s="39"/>
      <c r="AN542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1902000</v>
      </c>
    </row>
    <row r="5426" spans="1:40" ht="19.5" customHeight="1" x14ac:dyDescent="0.25">
      <c r="A5426" s="141">
        <f t="shared" si="1170"/>
        <v>2026</v>
      </c>
      <c r="B5426" s="141">
        <f t="shared" si="1171"/>
        <v>3</v>
      </c>
      <c r="C5426" s="25">
        <v>46092</v>
      </c>
      <c r="D5426" s="142">
        <f t="shared" ca="1" si="1172"/>
        <v>46097</v>
      </c>
      <c r="E5426" s="142" t="str">
        <f t="shared" ca="1" si="1173"/>
        <v>0-Months</v>
      </c>
      <c r="F5426" s="142" t="str">
        <f>VLOOKUP(O5426,Stock[],5,FALSE)</f>
        <v>BE</v>
      </c>
      <c r="G5426" s="33" t="s">
        <v>4296</v>
      </c>
      <c r="H5426" s="144"/>
      <c r="I5426" s="34" t="s">
        <v>1754</v>
      </c>
      <c r="J5426" s="141" t="str">
        <f>VLOOKUP(I5426,Customers[],2,FALSE)</f>
        <v>စစ်ဆေးရေးဂိတ်လက်ဆောင်</v>
      </c>
      <c r="K5426" s="141">
        <f>VLOOKUP(I5426,Customers[],4,FALSE)</f>
        <v>0</v>
      </c>
      <c r="L5426" s="141">
        <f>VLOOKUP(Table85[[#This Row],[CustomerID]],Table!H:K,3,0)</f>
        <v>0</v>
      </c>
      <c r="M5426" s="141">
        <f>VLOOKUP(I5426,Customers[],5,FALSE)</f>
        <v>0</v>
      </c>
      <c r="N5426" s="145" t="s">
        <v>1751</v>
      </c>
      <c r="O5426" s="37" t="s">
        <v>217</v>
      </c>
      <c r="P5426" s="141" t="str">
        <f>VLOOKUP(O5426,Stock[],2,FALSE)</f>
        <v>လိမ္မော်ဖြူ</v>
      </c>
      <c r="Q5426" s="147">
        <f>VLOOKUP(O5426,Stock[],3,FALSE)</f>
        <v>0.64</v>
      </c>
      <c r="R5426" s="147">
        <f>VLOOKUP(O5426,Stock[],4,FALSE)</f>
        <v>24</v>
      </c>
      <c r="S5426" s="146">
        <v>53</v>
      </c>
      <c r="T5426" s="147">
        <f>(DailySales!$S5426/DailySales!$R5426)+DailySales!$U5426</f>
        <v>2.2083333333333335</v>
      </c>
      <c r="U5426" s="146"/>
      <c r="V5426" s="148">
        <f>+DailySales!$T5426*DailySales!$R5426</f>
        <v>53</v>
      </c>
      <c r="W5426" s="148">
        <f>+DailySales!$V5426*DailySales!$Q5426</f>
        <v>33.92</v>
      </c>
      <c r="X5426" s="148">
        <f>VLOOKUP(O5426,Stock[],6,FALSE)</f>
        <v>1330</v>
      </c>
      <c r="Y5426" s="148">
        <f>+DailySales!$V5426*DailySales!$X5426</f>
        <v>70490</v>
      </c>
      <c r="Z5426" s="146"/>
      <c r="AA5426" s="146"/>
      <c r="AB5426" s="146"/>
      <c r="AC5426" s="146"/>
      <c r="AD5426" s="146"/>
      <c r="AE5426" s="149"/>
      <c r="AF5426" s="150">
        <v>46092</v>
      </c>
      <c r="AG5426" s="151">
        <v>7049</v>
      </c>
      <c r="AH5426" s="150"/>
      <c r="AI5426" s="151"/>
      <c r="AJ5426" s="150"/>
      <c r="AK5426" s="151"/>
      <c r="AL5426" s="34"/>
      <c r="AM5426" s="39"/>
      <c r="AN542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63441</v>
      </c>
    </row>
    <row r="5427" spans="1:40" ht="19.5" customHeight="1" x14ac:dyDescent="0.25">
      <c r="A5427" s="141">
        <f t="shared" ref="A5427:A5428" si="1174">YEAR(C5427)</f>
        <v>2026</v>
      </c>
      <c r="B5427" s="141">
        <f t="shared" ref="B5427:B5428" si="1175">MONTH(C5427)</f>
        <v>3</v>
      </c>
      <c r="C5427" s="25">
        <v>46092</v>
      </c>
      <c r="D5427" s="142">
        <f t="shared" ref="D5427:D5428" ca="1" si="1176">TODAY()</f>
        <v>46097</v>
      </c>
      <c r="E5427" s="142" t="str">
        <f t="shared" ref="E5427:E5428" ca="1" si="1177">DATEDIF(C5427,D5427,"M")&amp;"-Months"</f>
        <v>0-Months</v>
      </c>
      <c r="F5427" s="142" t="str">
        <f>VLOOKUP(O5427,Stock[],5,FALSE)</f>
        <v>BE</v>
      </c>
      <c r="G5427" s="33" t="s">
        <v>4297</v>
      </c>
      <c r="H5427" s="144"/>
      <c r="I5427" s="34" t="s">
        <v>257</v>
      </c>
      <c r="J5427" s="141" t="str">
        <f>VLOOKUP(I5427,Customers[],2,FALSE)</f>
        <v>ဦးတင်မောင်</v>
      </c>
      <c r="K5427" s="141" t="str">
        <f>VLOOKUP(I5427,Customers[],4,FALSE)</f>
        <v>Pakkoku</v>
      </c>
      <c r="L5427" s="141" t="str">
        <f>VLOOKUP(Table85[[#This Row],[CustomerID]],Table!H:K,3,0)</f>
        <v>ပခုက္ကူ</v>
      </c>
      <c r="M5427" s="141" t="str">
        <f>VLOOKUP(I5427,Customers[],5,FALSE)</f>
        <v>WholeSales/Contract</v>
      </c>
      <c r="N5427" s="145" t="s">
        <v>10</v>
      </c>
      <c r="O5427" s="37" t="s">
        <v>2120</v>
      </c>
      <c r="P5427" s="141" t="str">
        <f>VLOOKUP(O5427,Stock[],2,FALSE)</f>
        <v>ဇေ အရက်သန့်</v>
      </c>
      <c r="Q5427" s="147">
        <f>VLOOKUP(O5427,Stock[],3,FALSE)</f>
        <v>0.64</v>
      </c>
      <c r="R5427" s="147">
        <f>VLOOKUP(O5427,Stock[],4,FALSE)</f>
        <v>14</v>
      </c>
      <c r="S5427" s="146"/>
      <c r="T5427" s="147">
        <f>(DailySales!$S5427/DailySales!$R5427)+DailySales!$U5427</f>
        <v>100</v>
      </c>
      <c r="U5427" s="146">
        <v>100</v>
      </c>
      <c r="V5427" s="148">
        <f>+DailySales!$T5427*DailySales!$R5427</f>
        <v>1400</v>
      </c>
      <c r="W5427" s="148">
        <f>+DailySales!$V5427*DailySales!$Q5427</f>
        <v>896</v>
      </c>
      <c r="X5427" s="148">
        <f>VLOOKUP(O5427,Stock[],6,FALSE)</f>
        <v>1380</v>
      </c>
      <c r="Y5427" s="148">
        <f>+DailySales!$V5427*DailySales!$X5427</f>
        <v>1932000</v>
      </c>
      <c r="Z5427" s="146"/>
      <c r="AA5427" s="146"/>
      <c r="AB5427" s="146"/>
      <c r="AC5427" s="146"/>
      <c r="AD5427" s="146"/>
      <c r="AE5427" s="149">
        <v>40000</v>
      </c>
      <c r="AF5427" s="150"/>
      <c r="AG5427" s="151"/>
      <c r="AH5427" s="150"/>
      <c r="AI5427" s="151"/>
      <c r="AJ5427" s="150"/>
      <c r="AK5427" s="151"/>
      <c r="AL5427" s="34"/>
      <c r="AM5427" s="39"/>
      <c r="AN542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1972000</v>
      </c>
    </row>
    <row r="5428" spans="1:40" ht="19.5" customHeight="1" x14ac:dyDescent="0.25">
      <c r="A5428" s="141">
        <f t="shared" si="1174"/>
        <v>2026</v>
      </c>
      <c r="B5428" s="141">
        <f t="shared" si="1175"/>
        <v>3</v>
      </c>
      <c r="C5428" s="25">
        <v>46092</v>
      </c>
      <c r="D5428" s="142">
        <f t="shared" ca="1" si="1176"/>
        <v>46097</v>
      </c>
      <c r="E5428" s="142" t="str">
        <f t="shared" ca="1" si="1177"/>
        <v>0-Months</v>
      </c>
      <c r="F5428" s="142" t="str">
        <f>VLOOKUP(O5428,Stock[],5,FALSE)</f>
        <v>BE</v>
      </c>
      <c r="G5428" s="33" t="s">
        <v>4297</v>
      </c>
      <c r="H5428" s="144"/>
      <c r="I5428" s="34" t="s">
        <v>257</v>
      </c>
      <c r="J5428" s="141" t="str">
        <f>VLOOKUP(I5428,Customers[],2,FALSE)</f>
        <v>ဦးတင်မောင်</v>
      </c>
      <c r="K5428" s="141" t="str">
        <f>VLOOKUP(I5428,Customers[],4,FALSE)</f>
        <v>Pakkoku</v>
      </c>
      <c r="L5428" s="141" t="str">
        <f>VLOOKUP(Table85[[#This Row],[CustomerID]],Table!H:K,3,0)</f>
        <v>ပခုက္ကူ</v>
      </c>
      <c r="M5428" s="141" t="str">
        <f>VLOOKUP(I5428,Customers[],5,FALSE)</f>
        <v>WholeSales/Contract</v>
      </c>
      <c r="N5428" s="145" t="s">
        <v>10</v>
      </c>
      <c r="O5428" s="37" t="s">
        <v>225</v>
      </c>
      <c r="P5428" s="141" t="str">
        <f>VLOOKUP(O5428,Stock[],2,FALSE)</f>
        <v>ချယ်ရီသံပုရာအရက်သန့်ကော် (1Ltr)</v>
      </c>
      <c r="Q5428" s="147">
        <f>VLOOKUP(O5428,Stock[],3,FALSE)</f>
        <v>1</v>
      </c>
      <c r="R5428" s="147">
        <f>VLOOKUP(O5428,Stock[],4,FALSE)</f>
        <v>12</v>
      </c>
      <c r="S5428" s="146"/>
      <c r="T5428" s="147">
        <f>(DailySales!$S5428/DailySales!$R5428)+DailySales!$U5428</f>
        <v>100</v>
      </c>
      <c r="U5428" s="146">
        <v>100</v>
      </c>
      <c r="V5428" s="148">
        <f>+DailySales!$T5428*DailySales!$R5428</f>
        <v>1200</v>
      </c>
      <c r="W5428" s="148">
        <f>+DailySales!$V5428*DailySales!$Q5428</f>
        <v>1200</v>
      </c>
      <c r="X5428" s="148">
        <f>VLOOKUP(O5428,Stock[],6,FALSE)</f>
        <v>1260</v>
      </c>
      <c r="Y5428" s="148">
        <f>+DailySales!$V5428*DailySales!$X5428</f>
        <v>1512000</v>
      </c>
      <c r="Z5428" s="146"/>
      <c r="AA5428" s="146"/>
      <c r="AB5428" s="146"/>
      <c r="AC5428" s="146"/>
      <c r="AD5428" s="146"/>
      <c r="AE5428" s="149">
        <v>38000</v>
      </c>
      <c r="AF5428" s="150"/>
      <c r="AG5428" s="151"/>
      <c r="AH5428" s="150"/>
      <c r="AI5428" s="151"/>
      <c r="AJ5428" s="150"/>
      <c r="AK5428" s="151"/>
      <c r="AL5428" s="34"/>
      <c r="AM5428" s="39"/>
      <c r="AN542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1550000</v>
      </c>
    </row>
    <row r="5429" spans="1:40" ht="19.5" customHeight="1" x14ac:dyDescent="0.25">
      <c r="A5429" s="141">
        <f t="shared" ref="A5429:A5430" si="1178">YEAR(C5429)</f>
        <v>2026</v>
      </c>
      <c r="B5429" s="141">
        <f t="shared" ref="B5429:B5430" si="1179">MONTH(C5429)</f>
        <v>3</v>
      </c>
      <c r="C5429" s="25">
        <v>46092</v>
      </c>
      <c r="D5429" s="142">
        <f t="shared" ref="D5429:D5430" ca="1" si="1180">TODAY()</f>
        <v>46097</v>
      </c>
      <c r="E5429" s="142" t="str">
        <f t="shared" ref="E5429:E5430" ca="1" si="1181">DATEDIF(C5429,D5429,"M")&amp;"-Months"</f>
        <v>0-Months</v>
      </c>
      <c r="F5429" s="142" t="str">
        <f>VLOOKUP(O5429,Stock[],5,FALSE)</f>
        <v>BE</v>
      </c>
      <c r="G5429" s="33" t="s">
        <v>4298</v>
      </c>
      <c r="H5429" s="144"/>
      <c r="I5429" s="34" t="s">
        <v>2181</v>
      </c>
      <c r="J5429" s="141" t="str">
        <f>VLOOKUP(I5429,Customers[],2,FALSE)</f>
        <v>အကွဲ</v>
      </c>
      <c r="K5429" s="141">
        <f>VLOOKUP(I5429,Customers[],4,FALSE)</f>
        <v>0</v>
      </c>
      <c r="L5429" s="141">
        <f>VLOOKUP(Table85[[#This Row],[CustomerID]],Table!H:K,3,0)</f>
        <v>0</v>
      </c>
      <c r="M5429" s="141">
        <f>VLOOKUP(I5429,Customers[],5,FALSE)</f>
        <v>0</v>
      </c>
      <c r="N5429" s="145" t="s">
        <v>12</v>
      </c>
      <c r="O5429" s="37" t="s">
        <v>220</v>
      </c>
      <c r="P5429" s="141" t="str">
        <f>VLOOKUP(O5429,Stock[],2,FALSE)</f>
        <v>မြန်မာရှောက်ပျား</v>
      </c>
      <c r="Q5429" s="147">
        <f>VLOOKUP(O5429,Stock[],3,FALSE)</f>
        <v>0.64</v>
      </c>
      <c r="R5429" s="147">
        <f>VLOOKUP(O5429,Stock[],4,FALSE)</f>
        <v>14</v>
      </c>
      <c r="S5429" s="146">
        <v>1</v>
      </c>
      <c r="T5429" s="147">
        <f>(DailySales!$S5429/DailySales!$R5429)+DailySales!$U5429</f>
        <v>7.1428571428571425E-2</v>
      </c>
      <c r="U5429" s="146"/>
      <c r="V5429" s="148">
        <f>+DailySales!$T5429*DailySales!$R5429</f>
        <v>1</v>
      </c>
      <c r="W5429" s="148">
        <f>+DailySales!$V5429*DailySales!$Q5429</f>
        <v>0.64</v>
      </c>
      <c r="X5429" s="148">
        <f>VLOOKUP(O5429,Stock[],6,FALSE)</f>
        <v>1370</v>
      </c>
      <c r="Y5429" s="148">
        <f>+DailySales!$V5429*DailySales!$X5429</f>
        <v>1370</v>
      </c>
      <c r="Z5429" s="146"/>
      <c r="AA5429" s="146"/>
      <c r="AB5429" s="146"/>
      <c r="AC5429" s="146"/>
      <c r="AD5429" s="146"/>
      <c r="AE5429" s="149"/>
      <c r="AF5429" s="150">
        <v>46092</v>
      </c>
      <c r="AG5429" s="151">
        <v>1370</v>
      </c>
      <c r="AH5429" s="150"/>
      <c r="AI5429" s="151"/>
      <c r="AJ5429" s="150"/>
      <c r="AK5429" s="151"/>
      <c r="AL5429" s="34"/>
      <c r="AM5429" s="39"/>
      <c r="AN542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30" spans="1:40" ht="19.5" customHeight="1" x14ac:dyDescent="0.25">
      <c r="A5430" s="141">
        <f t="shared" si="1178"/>
        <v>2026</v>
      </c>
      <c r="B5430" s="141">
        <f t="shared" si="1179"/>
        <v>3</v>
      </c>
      <c r="C5430" s="25">
        <v>46092</v>
      </c>
      <c r="D5430" s="142">
        <f t="shared" ca="1" si="1180"/>
        <v>46097</v>
      </c>
      <c r="E5430" s="142" t="str">
        <f t="shared" ca="1" si="1181"/>
        <v>0-Months</v>
      </c>
      <c r="F5430" s="142" t="str">
        <f>VLOOKUP(O5430,Stock[],5,FALSE)</f>
        <v>BE</v>
      </c>
      <c r="G5430" s="33" t="s">
        <v>4298</v>
      </c>
      <c r="H5430" s="144"/>
      <c r="I5430" s="34" t="s">
        <v>2181</v>
      </c>
      <c r="J5430" s="141" t="str">
        <f>VLOOKUP(I5430,Customers[],2,FALSE)</f>
        <v>အကွဲ</v>
      </c>
      <c r="K5430" s="141">
        <f>VLOOKUP(I5430,Customers[],4,FALSE)</f>
        <v>0</v>
      </c>
      <c r="L5430" s="141">
        <f>VLOOKUP(Table85[[#This Row],[CustomerID]],Table!H:K,3,0)</f>
        <v>0</v>
      </c>
      <c r="M5430" s="141">
        <f>VLOOKUP(I5430,Customers[],5,FALSE)</f>
        <v>0</v>
      </c>
      <c r="N5430" s="145" t="s">
        <v>12</v>
      </c>
      <c r="O5430" s="37" t="s">
        <v>2120</v>
      </c>
      <c r="P5430" s="141" t="str">
        <f>VLOOKUP(O5430,Stock[],2,FALSE)</f>
        <v>ဇေ အရက်သန့်</v>
      </c>
      <c r="Q5430" s="147">
        <f>VLOOKUP(O5430,Stock[],3,FALSE)</f>
        <v>0.64</v>
      </c>
      <c r="R5430" s="147">
        <f>VLOOKUP(O5430,Stock[],4,FALSE)</f>
        <v>14</v>
      </c>
      <c r="S5430" s="146">
        <v>3</v>
      </c>
      <c r="T5430" s="147">
        <f>(DailySales!$S5430/DailySales!$R5430)+DailySales!$U5430</f>
        <v>0.21428571428571427</v>
      </c>
      <c r="U5430" s="146"/>
      <c r="V5430" s="148">
        <f>+DailySales!$T5430*DailySales!$R5430</f>
        <v>3</v>
      </c>
      <c r="W5430" s="148">
        <f>+DailySales!$V5430*DailySales!$Q5430</f>
        <v>1.92</v>
      </c>
      <c r="X5430" s="148">
        <f>VLOOKUP(O5430,Stock[],6,FALSE)</f>
        <v>1380</v>
      </c>
      <c r="Y5430" s="148">
        <f>+DailySales!$V5430*DailySales!$X5430</f>
        <v>4140</v>
      </c>
      <c r="Z5430" s="146"/>
      <c r="AA5430" s="146"/>
      <c r="AB5430" s="146"/>
      <c r="AC5430" s="146"/>
      <c r="AD5430" s="146"/>
      <c r="AE5430" s="149"/>
      <c r="AF5430" s="150">
        <v>46092</v>
      </c>
      <c r="AG5430" s="151">
        <v>4140</v>
      </c>
      <c r="AH5430" s="150"/>
      <c r="AI5430" s="151"/>
      <c r="AJ5430" s="150"/>
      <c r="AK5430" s="151"/>
      <c r="AL5430" s="34"/>
      <c r="AM5430" s="39"/>
      <c r="AN543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31" spans="1:40" ht="19.5" customHeight="1" x14ac:dyDescent="0.25">
      <c r="A5431" s="141">
        <f t="shared" ref="A5431:A5432" si="1182">YEAR(C5431)</f>
        <v>2026</v>
      </c>
      <c r="B5431" s="141">
        <f t="shared" ref="B5431:B5432" si="1183">MONTH(C5431)</f>
        <v>3</v>
      </c>
      <c r="C5431" s="25">
        <v>46092</v>
      </c>
      <c r="D5431" s="142">
        <f t="shared" ref="D5431:D5432" ca="1" si="1184">TODAY()</f>
        <v>46097</v>
      </c>
      <c r="E5431" s="142" t="str">
        <f t="shared" ref="E5431:E5432" ca="1" si="1185">DATEDIF(C5431,D5431,"M")&amp;"-Months"</f>
        <v>0-Months</v>
      </c>
      <c r="F5431" s="142" t="str">
        <f>VLOOKUP(O5431,Stock[],5,FALSE)</f>
        <v>BE</v>
      </c>
      <c r="G5431" s="33" t="s">
        <v>4298</v>
      </c>
      <c r="H5431" s="144"/>
      <c r="I5431" s="34" t="s">
        <v>2181</v>
      </c>
      <c r="J5431" s="141" t="str">
        <f>VLOOKUP(I5431,Customers[],2,FALSE)</f>
        <v>အကွဲ</v>
      </c>
      <c r="K5431" s="141">
        <f>VLOOKUP(I5431,Customers[],4,FALSE)</f>
        <v>0</v>
      </c>
      <c r="L5431" s="141">
        <f>VLOOKUP(Table85[[#This Row],[CustomerID]],Table!H:K,3,0)</f>
        <v>0</v>
      </c>
      <c r="M5431" s="141">
        <f>VLOOKUP(I5431,Customers[],5,FALSE)</f>
        <v>0</v>
      </c>
      <c r="N5431" s="145" t="s">
        <v>12</v>
      </c>
      <c r="O5431" s="37" t="s">
        <v>209</v>
      </c>
      <c r="P5431" s="141" t="str">
        <f>VLOOKUP(O5431,Stock[],2,FALSE)</f>
        <v>ဇေယျဝတီ Red</v>
      </c>
      <c r="Q5431" s="147">
        <f>VLOOKUP(O5431,Stock[],3,FALSE)</f>
        <v>0.64</v>
      </c>
      <c r="R5431" s="147">
        <f>VLOOKUP(O5431,Stock[],4,FALSE)</f>
        <v>14</v>
      </c>
      <c r="S5431" s="146">
        <v>1</v>
      </c>
      <c r="T5431" s="147">
        <f>(DailySales!$S5431/DailySales!$R5431)+DailySales!$U5431</f>
        <v>7.1428571428571425E-2</v>
      </c>
      <c r="U5431" s="146"/>
      <c r="V5431" s="148">
        <f>+DailySales!$T5431*DailySales!$R5431</f>
        <v>1</v>
      </c>
      <c r="W5431" s="148">
        <f>+DailySales!$V5431*DailySales!$Q5431</f>
        <v>0.64</v>
      </c>
      <c r="X5431" s="148">
        <f>VLOOKUP(O5431,Stock[],6,FALSE)</f>
        <v>1330</v>
      </c>
      <c r="Y5431" s="148">
        <f>+DailySales!$V5431*DailySales!$X5431</f>
        <v>1330</v>
      </c>
      <c r="Z5431" s="146"/>
      <c r="AA5431" s="146"/>
      <c r="AB5431" s="146"/>
      <c r="AC5431" s="146"/>
      <c r="AD5431" s="146"/>
      <c r="AE5431" s="149"/>
      <c r="AF5431" s="150">
        <v>46092</v>
      </c>
      <c r="AG5431" s="151">
        <v>1330</v>
      </c>
      <c r="AH5431" s="150"/>
      <c r="AI5431" s="151"/>
      <c r="AJ5431" s="150"/>
      <c r="AK5431" s="151"/>
      <c r="AL5431" s="34"/>
      <c r="AM5431" s="39"/>
      <c r="AN543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32" spans="1:40" ht="19.5" customHeight="1" x14ac:dyDescent="0.25">
      <c r="A5432" s="141">
        <f t="shared" si="1182"/>
        <v>2026</v>
      </c>
      <c r="B5432" s="141">
        <f t="shared" si="1183"/>
        <v>3</v>
      </c>
      <c r="C5432" s="25">
        <v>46092</v>
      </c>
      <c r="D5432" s="142">
        <f t="shared" ca="1" si="1184"/>
        <v>46097</v>
      </c>
      <c r="E5432" s="142" t="str">
        <f t="shared" ca="1" si="1185"/>
        <v>0-Months</v>
      </c>
      <c r="F5432" s="142" t="str">
        <f>VLOOKUP(O5432,Stock[],5,FALSE)</f>
        <v>BE</v>
      </c>
      <c r="G5432" s="33" t="s">
        <v>4298</v>
      </c>
      <c r="H5432" s="144"/>
      <c r="I5432" s="34" t="s">
        <v>2181</v>
      </c>
      <c r="J5432" s="141" t="str">
        <f>VLOOKUP(I5432,Customers[],2,FALSE)</f>
        <v>အကွဲ</v>
      </c>
      <c r="K5432" s="141">
        <f>VLOOKUP(I5432,Customers[],4,FALSE)</f>
        <v>0</v>
      </c>
      <c r="L5432" s="141">
        <f>VLOOKUP(Table85[[#This Row],[CustomerID]],Table!H:K,3,0)</f>
        <v>0</v>
      </c>
      <c r="M5432" s="141">
        <f>VLOOKUP(I5432,Customers[],5,FALSE)</f>
        <v>0</v>
      </c>
      <c r="N5432" s="145" t="s">
        <v>12</v>
      </c>
      <c r="O5432" s="37" t="s">
        <v>214</v>
      </c>
      <c r="P5432" s="141" t="str">
        <f>VLOOKUP(O5432,Stock[],2,FALSE)</f>
        <v>ကောင်းကြည်</v>
      </c>
      <c r="Q5432" s="147">
        <f>VLOOKUP(O5432,Stock[],3,FALSE)</f>
        <v>0.64</v>
      </c>
      <c r="R5432" s="147">
        <f>VLOOKUP(O5432,Stock[],4,FALSE)</f>
        <v>14</v>
      </c>
      <c r="S5432" s="146">
        <v>2</v>
      </c>
      <c r="T5432" s="147">
        <f>(DailySales!$S5432/DailySales!$R5432)+DailySales!$U5432</f>
        <v>0.14285714285714285</v>
      </c>
      <c r="U5432" s="146"/>
      <c r="V5432" s="148">
        <f>+DailySales!$T5432*DailySales!$R5432</f>
        <v>2</v>
      </c>
      <c r="W5432" s="148">
        <f>+DailySales!$V5432*DailySales!$Q5432</f>
        <v>1.28</v>
      </c>
      <c r="X5432" s="148">
        <f>VLOOKUP(O5432,Stock[],6,FALSE)</f>
        <v>1330</v>
      </c>
      <c r="Y5432" s="148">
        <f>+DailySales!$V5432*DailySales!$X5432</f>
        <v>2660</v>
      </c>
      <c r="Z5432" s="146"/>
      <c r="AA5432" s="146"/>
      <c r="AB5432" s="146"/>
      <c r="AC5432" s="146"/>
      <c r="AD5432" s="146"/>
      <c r="AE5432" s="149"/>
      <c r="AF5432" s="150">
        <v>46092</v>
      </c>
      <c r="AG5432" s="151">
        <v>2660</v>
      </c>
      <c r="AH5432" s="150"/>
      <c r="AI5432" s="151"/>
      <c r="AJ5432" s="150"/>
      <c r="AK5432" s="151"/>
      <c r="AL5432" s="34"/>
      <c r="AM5432" s="39"/>
      <c r="AN543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33" spans="1:40" ht="19.5" customHeight="1" x14ac:dyDescent="0.25">
      <c r="A5433" s="141">
        <f t="shared" ref="A5433:A5434" si="1186">YEAR(C5433)</f>
        <v>2026</v>
      </c>
      <c r="B5433" s="141">
        <f t="shared" ref="B5433:B5434" si="1187">MONTH(C5433)</f>
        <v>3</v>
      </c>
      <c r="C5433" s="25">
        <v>46092</v>
      </c>
      <c r="D5433" s="142">
        <f t="shared" ref="D5433:D5434" ca="1" si="1188">TODAY()</f>
        <v>46097</v>
      </c>
      <c r="E5433" s="142" t="str">
        <f t="shared" ref="E5433:E5434" ca="1" si="1189">DATEDIF(C5433,D5433,"M")&amp;"-Months"</f>
        <v>0-Months</v>
      </c>
      <c r="F5433" s="142" t="str">
        <f>VLOOKUP(O5433,Stock[],5,FALSE)</f>
        <v>BE</v>
      </c>
      <c r="G5433" s="33" t="s">
        <v>4298</v>
      </c>
      <c r="H5433" s="144"/>
      <c r="I5433" s="34" t="s">
        <v>2181</v>
      </c>
      <c r="J5433" s="141" t="str">
        <f>VLOOKUP(I5433,Customers[],2,FALSE)</f>
        <v>အကွဲ</v>
      </c>
      <c r="K5433" s="141">
        <f>VLOOKUP(I5433,Customers[],4,FALSE)</f>
        <v>0</v>
      </c>
      <c r="L5433" s="141">
        <f>VLOOKUP(Table85[[#This Row],[CustomerID]],Table!H:K,3,0)</f>
        <v>0</v>
      </c>
      <c r="M5433" s="141">
        <f>VLOOKUP(I5433,Customers[],5,FALSE)</f>
        <v>0</v>
      </c>
      <c r="N5433" s="145" t="s">
        <v>12</v>
      </c>
      <c r="O5433" s="37" t="s">
        <v>1395</v>
      </c>
      <c r="P5433" s="141" t="str">
        <f>VLOOKUP(O5433,Stock[],2,FALSE)</f>
        <v>ရွှေမင်းသားမန်ကျည်းခေါင်ရည်</v>
      </c>
      <c r="Q5433" s="147">
        <f>VLOOKUP(O5433,Stock[],3,FALSE)</f>
        <v>0.64</v>
      </c>
      <c r="R5433" s="147">
        <f>VLOOKUP(O5433,Stock[],4,FALSE)</f>
        <v>14</v>
      </c>
      <c r="S5433" s="146">
        <v>1</v>
      </c>
      <c r="T5433" s="147">
        <f>(DailySales!$S5433/DailySales!$R5433)+DailySales!$U5433</f>
        <v>7.1428571428571425E-2</v>
      </c>
      <c r="U5433" s="146"/>
      <c r="V5433" s="148">
        <f>+DailySales!$T5433*DailySales!$R5433</f>
        <v>1</v>
      </c>
      <c r="W5433" s="148">
        <f>+DailySales!$V5433*DailySales!$Q5433</f>
        <v>0.64</v>
      </c>
      <c r="X5433" s="148">
        <f>VLOOKUP(O5433,Stock[],6,FALSE)</f>
        <v>830</v>
      </c>
      <c r="Y5433" s="148">
        <f>+DailySales!$V5433*DailySales!$X5433</f>
        <v>830</v>
      </c>
      <c r="Z5433" s="146"/>
      <c r="AA5433" s="146"/>
      <c r="AB5433" s="146"/>
      <c r="AC5433" s="146"/>
      <c r="AD5433" s="146"/>
      <c r="AE5433" s="149"/>
      <c r="AF5433" s="150">
        <v>46092</v>
      </c>
      <c r="AG5433" s="151">
        <v>830</v>
      </c>
      <c r="AH5433" s="150"/>
      <c r="AI5433" s="151"/>
      <c r="AJ5433" s="150"/>
      <c r="AK5433" s="151"/>
      <c r="AL5433" s="34"/>
      <c r="AM5433" s="39"/>
      <c r="AN543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34" spans="1:40" ht="19.5" customHeight="1" x14ac:dyDescent="0.25">
      <c r="A5434" s="141">
        <f t="shared" si="1186"/>
        <v>2026</v>
      </c>
      <c r="B5434" s="141">
        <f t="shared" si="1187"/>
        <v>3</v>
      </c>
      <c r="C5434" s="25">
        <v>46092</v>
      </c>
      <c r="D5434" s="142">
        <f t="shared" ca="1" si="1188"/>
        <v>46097</v>
      </c>
      <c r="E5434" s="142" t="str">
        <f t="shared" ca="1" si="1189"/>
        <v>0-Months</v>
      </c>
      <c r="F5434" s="142" t="str">
        <f>VLOOKUP(O5434,Stock[],5,FALSE)</f>
        <v>BE</v>
      </c>
      <c r="G5434" s="33" t="s">
        <v>4298</v>
      </c>
      <c r="H5434" s="144"/>
      <c r="I5434" s="34" t="s">
        <v>2181</v>
      </c>
      <c r="J5434" s="141" t="str">
        <f>VLOOKUP(I5434,Customers[],2,FALSE)</f>
        <v>အကွဲ</v>
      </c>
      <c r="K5434" s="141">
        <f>VLOOKUP(I5434,Customers[],4,FALSE)</f>
        <v>0</v>
      </c>
      <c r="L5434" s="141">
        <f>VLOOKUP(Table85[[#This Row],[CustomerID]],Table!H:K,3,0)</f>
        <v>0</v>
      </c>
      <c r="M5434" s="141">
        <f>VLOOKUP(I5434,Customers[],5,FALSE)</f>
        <v>0</v>
      </c>
      <c r="N5434" s="145" t="s">
        <v>12</v>
      </c>
      <c r="O5434" s="37" t="s">
        <v>223</v>
      </c>
      <c r="P5434" s="141" t="str">
        <f>VLOOKUP(O5434,Stock[],2,FALSE)</f>
        <v>ချယ်ရီအရက်သန့်ကော် (.6Ltr)</v>
      </c>
      <c r="Q5434" s="147">
        <f>VLOOKUP(O5434,Stock[],3,FALSE)</f>
        <v>0.6</v>
      </c>
      <c r="R5434" s="147">
        <f>VLOOKUP(O5434,Stock[],4,FALSE)</f>
        <v>24</v>
      </c>
      <c r="S5434" s="146">
        <v>3</v>
      </c>
      <c r="T5434" s="147">
        <f>(DailySales!$S5434/DailySales!$R5434)+DailySales!$U5434</f>
        <v>0.125</v>
      </c>
      <c r="U5434" s="146"/>
      <c r="V5434" s="148">
        <f>+DailySales!$T5434*DailySales!$R5434</f>
        <v>3</v>
      </c>
      <c r="W5434" s="148">
        <f>+DailySales!$V5434*DailySales!$Q5434</f>
        <v>1.7999999999999998</v>
      </c>
      <c r="X5434" s="148">
        <f>VLOOKUP(O5434,Stock[],6,FALSE)</f>
        <v>875</v>
      </c>
      <c r="Y5434" s="148">
        <f>+DailySales!$V5434*DailySales!$X5434</f>
        <v>2625</v>
      </c>
      <c r="Z5434" s="146"/>
      <c r="AA5434" s="146"/>
      <c r="AB5434" s="146"/>
      <c r="AC5434" s="146"/>
      <c r="AD5434" s="146"/>
      <c r="AE5434" s="149"/>
      <c r="AF5434" s="150">
        <v>46092</v>
      </c>
      <c r="AG5434" s="151">
        <v>2625</v>
      </c>
      <c r="AH5434" s="150"/>
      <c r="AI5434" s="151"/>
      <c r="AJ5434" s="150"/>
      <c r="AK5434" s="151"/>
      <c r="AL5434" s="34"/>
      <c r="AM5434" s="39"/>
      <c r="AN543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35" spans="1:40" ht="19.5" customHeight="1" x14ac:dyDescent="0.25">
      <c r="A5435" s="141">
        <f t="shared" ref="A5435:A5543" si="1190">YEAR(C5435)</f>
        <v>2026</v>
      </c>
      <c r="B5435" s="141">
        <f t="shared" ref="B5435:B5543" si="1191">MONTH(C5435)</f>
        <v>3</v>
      </c>
      <c r="C5435" s="25">
        <v>46092</v>
      </c>
      <c r="D5435" s="142">
        <f t="shared" ref="D5435:D5543" ca="1" si="1192">TODAY()</f>
        <v>46097</v>
      </c>
      <c r="E5435" s="142" t="str">
        <f t="shared" ref="E5435:E5543" ca="1" si="1193">DATEDIF(C5435,D5435,"M")&amp;"-Months"</f>
        <v>0-Months</v>
      </c>
      <c r="F5435" s="142" t="str">
        <f>VLOOKUP(O5435,Stock[],5,FALSE)</f>
        <v>BE</v>
      </c>
      <c r="G5435" s="33" t="s">
        <v>4299</v>
      </c>
      <c r="H5435" s="144"/>
      <c r="I5435" s="34" t="s">
        <v>227</v>
      </c>
      <c r="J5435" s="141" t="str">
        <f>VLOOKUP(I5435,Customers[],2,FALSE)</f>
        <v>Summer-2</v>
      </c>
      <c r="K5435" s="141" t="str">
        <f>VLOOKUP(I5435,Customers[],4,FALSE)</f>
        <v>Meiktila</v>
      </c>
      <c r="L5435" s="141" t="str">
        <f>VLOOKUP(Table85[[#This Row],[CustomerID]],Table!H:K,3,0)</f>
        <v>မိတ္ထီလာ</v>
      </c>
      <c r="M5435" s="141" t="str">
        <f>VLOOKUP(I5435,Customers[],5,FALSE)</f>
        <v>WholeSales</v>
      </c>
      <c r="N5435" s="145" t="s">
        <v>10</v>
      </c>
      <c r="O5435" s="37" t="s">
        <v>214</v>
      </c>
      <c r="P5435" s="141" t="str">
        <f>VLOOKUP(O5435,Stock[],2,FALSE)</f>
        <v>ကောင်းကြည်</v>
      </c>
      <c r="Q5435" s="147">
        <f>VLOOKUP(O5435,Stock[],3,FALSE)</f>
        <v>0.64</v>
      </c>
      <c r="R5435" s="147">
        <f>VLOOKUP(O5435,Stock[],4,FALSE)</f>
        <v>14</v>
      </c>
      <c r="S5435" s="146"/>
      <c r="T5435" s="147">
        <f>(DailySales!$S5435/DailySales!$R5435)+DailySales!$U5435</f>
        <v>100</v>
      </c>
      <c r="U5435" s="146">
        <v>100</v>
      </c>
      <c r="V5435" s="148">
        <f>+DailySales!$T5435*DailySales!$R5435</f>
        <v>1400</v>
      </c>
      <c r="W5435" s="148">
        <f>+DailySales!$V5435*DailySales!$Q5435</f>
        <v>896</v>
      </c>
      <c r="X5435" s="148">
        <f>VLOOKUP(O5435,Stock[],6,FALSE)</f>
        <v>1330</v>
      </c>
      <c r="Y5435" s="148">
        <f>+DailySales!$V5435*DailySales!$X5435</f>
        <v>1862000</v>
      </c>
      <c r="Z5435" s="146"/>
      <c r="AA5435" s="146"/>
      <c r="AB5435" s="146"/>
      <c r="AC5435" s="146"/>
      <c r="AD5435" s="146"/>
      <c r="AE5435" s="149"/>
      <c r="AF5435" s="150"/>
      <c r="AG5435" s="151"/>
      <c r="AH5435" s="150"/>
      <c r="AI5435" s="151"/>
      <c r="AJ5435" s="150"/>
      <c r="AK5435" s="151"/>
      <c r="AL5435" s="34"/>
      <c r="AM5435" s="39"/>
      <c r="AN543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1862000</v>
      </c>
    </row>
    <row r="5436" spans="1:40" ht="19.5" customHeight="1" x14ac:dyDescent="0.25">
      <c r="A5436" s="175">
        <f t="shared" ref="A5436:A5444" si="1194">YEAR(C5436)</f>
        <v>2026</v>
      </c>
      <c r="B5436" s="175">
        <f t="shared" ref="B5436:B5444" si="1195">MONTH(C5436)</f>
        <v>3</v>
      </c>
      <c r="C5436" s="25">
        <v>46092</v>
      </c>
      <c r="D5436" s="177">
        <f t="shared" ref="D5436:D5444" ca="1" si="1196">TODAY()</f>
        <v>46097</v>
      </c>
      <c r="E5436" s="177" t="str">
        <f t="shared" ref="E5436:E5444" ca="1" si="1197">DATEDIF(C5436,D5436,"M")&amp;"-Months"</f>
        <v>0-Months</v>
      </c>
      <c r="F5436" s="177" t="str">
        <f>VLOOKUP(O5436,Stock[],5,FALSE)</f>
        <v>BE</v>
      </c>
      <c r="G5436" s="178" t="s">
        <v>4300</v>
      </c>
      <c r="H5436" s="179"/>
      <c r="I5436" s="180" t="s">
        <v>233</v>
      </c>
      <c r="J5436" s="175" t="str">
        <f>VLOOKUP(I5436,Customers[],2,FALSE)</f>
        <v>ဦးဝင်းနိုင်</v>
      </c>
      <c r="K5436" s="175" t="str">
        <f>VLOOKUP(I5436,Customers[],4,FALSE)</f>
        <v>Wandwin</v>
      </c>
      <c r="L5436" s="32" t="str">
        <f>VLOOKUP(Table85[[#This Row],[CustomerID]],Table!H:K,3,0)</f>
        <v>လျှော်ပင်</v>
      </c>
      <c r="M5436" s="175" t="str">
        <f>VLOOKUP(I5436,Customers[],5,FALSE)</f>
        <v>WholeSales/Contract</v>
      </c>
      <c r="N5436" s="145" t="s">
        <v>10</v>
      </c>
      <c r="O5436" s="181" t="s">
        <v>220</v>
      </c>
      <c r="P5436" s="175" t="str">
        <f>VLOOKUP(O5436,Stock[],2,FALSE)</f>
        <v>မြန်မာရှောက်ပျား</v>
      </c>
      <c r="Q5436" s="182">
        <f>VLOOKUP(O5436,Stock[],3,FALSE)</f>
        <v>0.64</v>
      </c>
      <c r="R5436" s="182">
        <f>VLOOKUP(O5436,Stock[],4,FALSE)</f>
        <v>14</v>
      </c>
      <c r="S5436" s="181"/>
      <c r="T5436" s="182">
        <f>(DailySales!$S5436/DailySales!$R5436)+DailySales!$U5436</f>
        <v>30</v>
      </c>
      <c r="U5436" s="181">
        <v>30</v>
      </c>
      <c r="V5436" s="183">
        <f>+DailySales!$T5436*DailySales!$R5436</f>
        <v>420</v>
      </c>
      <c r="W5436" s="183">
        <f>+DailySales!$V5436*DailySales!$Q5436</f>
        <v>268.8</v>
      </c>
      <c r="X5436" s="183">
        <f>VLOOKUP(O5436,Stock[],6,FALSE)</f>
        <v>1370</v>
      </c>
      <c r="Y5436" s="183">
        <f>+DailySales!$V5436*DailySales!$X5436</f>
        <v>575400</v>
      </c>
      <c r="Z5436" s="181"/>
      <c r="AA5436" s="181"/>
      <c r="AB5436" s="181"/>
      <c r="AC5436" s="181"/>
      <c r="AD5436" s="181"/>
      <c r="AE5436" s="184"/>
      <c r="AF5436" s="185"/>
      <c r="AG5436" s="186"/>
      <c r="AH5436" s="185"/>
      <c r="AI5436" s="186"/>
      <c r="AJ5436" s="185"/>
      <c r="AK5436" s="186"/>
      <c r="AL5436" s="34"/>
      <c r="AM5436" s="39"/>
      <c r="AN5436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575400</v>
      </c>
    </row>
    <row r="5437" spans="1:40" ht="19.5" customHeight="1" x14ac:dyDescent="0.25">
      <c r="A5437" s="175">
        <f t="shared" si="1194"/>
        <v>2026</v>
      </c>
      <c r="B5437" s="175">
        <f t="shared" si="1195"/>
        <v>3</v>
      </c>
      <c r="C5437" s="25">
        <v>46092</v>
      </c>
      <c r="D5437" s="177">
        <f t="shared" ca="1" si="1196"/>
        <v>46097</v>
      </c>
      <c r="E5437" s="177" t="str">
        <f t="shared" ca="1" si="1197"/>
        <v>0-Months</v>
      </c>
      <c r="F5437" s="177" t="str">
        <f>VLOOKUP(O5437,Stock[],5,FALSE)</f>
        <v>BE</v>
      </c>
      <c r="G5437" s="178" t="s">
        <v>4300</v>
      </c>
      <c r="H5437" s="179"/>
      <c r="I5437" s="180" t="s">
        <v>233</v>
      </c>
      <c r="J5437" s="175" t="str">
        <f>VLOOKUP(I5437,Customers[],2,FALSE)</f>
        <v>ဦးဝင်းနိုင်</v>
      </c>
      <c r="K5437" s="175" t="str">
        <f>VLOOKUP(I5437,Customers[],4,FALSE)</f>
        <v>Wandwin</v>
      </c>
      <c r="L5437" s="32" t="str">
        <f>VLOOKUP(Table85[[#This Row],[CustomerID]],Table!H:K,3,0)</f>
        <v>လျှော်ပင်</v>
      </c>
      <c r="M5437" s="175" t="str">
        <f>VLOOKUP(I5437,Customers[],5,FALSE)</f>
        <v>WholeSales/Contract</v>
      </c>
      <c r="N5437" s="145" t="s">
        <v>10</v>
      </c>
      <c r="O5437" s="181" t="s">
        <v>217</v>
      </c>
      <c r="P5437" s="175" t="str">
        <f>VLOOKUP(O5437,Stock[],2,FALSE)</f>
        <v>လိမ္မော်ဖြူ</v>
      </c>
      <c r="Q5437" s="182">
        <f>VLOOKUP(O5437,Stock[],3,FALSE)</f>
        <v>0.64</v>
      </c>
      <c r="R5437" s="182">
        <f>VLOOKUP(O5437,Stock[],4,FALSE)</f>
        <v>24</v>
      </c>
      <c r="S5437" s="181"/>
      <c r="T5437" s="182">
        <f>(DailySales!$S5437/DailySales!$R5437)+DailySales!$U5437</f>
        <v>20</v>
      </c>
      <c r="U5437" s="181">
        <v>20</v>
      </c>
      <c r="V5437" s="183">
        <f>+DailySales!$T5437*DailySales!$R5437</f>
        <v>480</v>
      </c>
      <c r="W5437" s="183">
        <f>+DailySales!$V5437*DailySales!$Q5437</f>
        <v>307.2</v>
      </c>
      <c r="X5437" s="183">
        <f>VLOOKUP(O5437,Stock[],6,FALSE)</f>
        <v>1330</v>
      </c>
      <c r="Y5437" s="183">
        <f>+DailySales!$V5437*DailySales!$X5437</f>
        <v>638400</v>
      </c>
      <c r="Z5437" s="181"/>
      <c r="AA5437" s="181"/>
      <c r="AB5437" s="181"/>
      <c r="AC5437" s="181"/>
      <c r="AD5437" s="181"/>
      <c r="AE5437" s="184"/>
      <c r="AF5437" s="185"/>
      <c r="AG5437" s="186"/>
      <c r="AH5437" s="185"/>
      <c r="AI5437" s="186"/>
      <c r="AJ5437" s="185"/>
      <c r="AK5437" s="186"/>
      <c r="AL5437" s="34"/>
      <c r="AM5437" s="39"/>
      <c r="AN5437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638400</v>
      </c>
    </row>
    <row r="5438" spans="1:40" ht="19.5" customHeight="1" x14ac:dyDescent="0.25">
      <c r="A5438" s="175">
        <f t="shared" si="1194"/>
        <v>2026</v>
      </c>
      <c r="B5438" s="175">
        <f t="shared" si="1195"/>
        <v>3</v>
      </c>
      <c r="C5438" s="25">
        <v>46092</v>
      </c>
      <c r="D5438" s="177">
        <f t="shared" ca="1" si="1196"/>
        <v>46097</v>
      </c>
      <c r="E5438" s="177" t="str">
        <f t="shared" ca="1" si="1197"/>
        <v>0-Months</v>
      </c>
      <c r="F5438" s="177" t="str">
        <f>VLOOKUP(O5438,Stock[],5,FALSE)</f>
        <v>BE</v>
      </c>
      <c r="G5438" s="178" t="s">
        <v>4300</v>
      </c>
      <c r="H5438" s="179"/>
      <c r="I5438" s="180" t="s">
        <v>233</v>
      </c>
      <c r="J5438" s="175" t="str">
        <f>VLOOKUP(I5438,Customers[],2,FALSE)</f>
        <v>ဦးဝင်းနိုင်</v>
      </c>
      <c r="K5438" s="175" t="str">
        <f>VLOOKUP(I5438,Customers[],4,FALSE)</f>
        <v>Wandwin</v>
      </c>
      <c r="L5438" s="32" t="str">
        <f>VLOOKUP(Table85[[#This Row],[CustomerID]],Table!H:K,3,0)</f>
        <v>လျှော်ပင်</v>
      </c>
      <c r="M5438" s="175" t="str">
        <f>VLOOKUP(I5438,Customers[],5,FALSE)</f>
        <v>WholeSales/Contract</v>
      </c>
      <c r="N5438" s="145" t="s">
        <v>10</v>
      </c>
      <c r="O5438" s="181" t="s">
        <v>215</v>
      </c>
      <c r="P5438" s="175" t="str">
        <f>VLOOKUP(O5438,Stock[],2,FALSE)</f>
        <v>ဒဂုံနာနတ်</v>
      </c>
      <c r="Q5438" s="182">
        <f>VLOOKUP(O5438,Stock[],3,FALSE)</f>
        <v>0.64</v>
      </c>
      <c r="R5438" s="182">
        <f>VLOOKUP(O5438,Stock[],4,FALSE)</f>
        <v>24</v>
      </c>
      <c r="S5438" s="181"/>
      <c r="T5438" s="182">
        <f>(DailySales!$S5438/DailySales!$R5438)+DailySales!$U5438</f>
        <v>10</v>
      </c>
      <c r="U5438" s="181">
        <v>10</v>
      </c>
      <c r="V5438" s="183">
        <f>+DailySales!$T5438*DailySales!$R5438</f>
        <v>240</v>
      </c>
      <c r="W5438" s="183">
        <f>+DailySales!$V5438*DailySales!$Q5438</f>
        <v>153.6</v>
      </c>
      <c r="X5438" s="183">
        <f>VLOOKUP(O5438,Stock[],6,FALSE)</f>
        <v>1330</v>
      </c>
      <c r="Y5438" s="183">
        <f>+DailySales!$V5438*DailySales!$X5438</f>
        <v>319200</v>
      </c>
      <c r="Z5438" s="181"/>
      <c r="AA5438" s="181"/>
      <c r="AB5438" s="181"/>
      <c r="AC5438" s="181"/>
      <c r="AD5438" s="181"/>
      <c r="AE5438" s="184"/>
      <c r="AF5438" s="185"/>
      <c r="AG5438" s="186"/>
      <c r="AH5438" s="185"/>
      <c r="AI5438" s="186"/>
      <c r="AJ5438" s="185"/>
      <c r="AK5438" s="186"/>
      <c r="AL5438" s="34"/>
      <c r="AM5438" s="39"/>
      <c r="AN5438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319200</v>
      </c>
    </row>
    <row r="5439" spans="1:40" ht="19.5" customHeight="1" x14ac:dyDescent="0.25">
      <c r="A5439" s="175">
        <f t="shared" si="1194"/>
        <v>2026</v>
      </c>
      <c r="B5439" s="175">
        <f t="shared" si="1195"/>
        <v>3</v>
      </c>
      <c r="C5439" s="25">
        <v>46092</v>
      </c>
      <c r="D5439" s="177">
        <f t="shared" ca="1" si="1196"/>
        <v>46097</v>
      </c>
      <c r="E5439" s="177" t="str">
        <f t="shared" ca="1" si="1197"/>
        <v>0-Months</v>
      </c>
      <c r="F5439" s="177" t="str">
        <f>VLOOKUP(O5439,Stock[],5,FALSE)</f>
        <v>BE</v>
      </c>
      <c r="G5439" s="178" t="s">
        <v>4301</v>
      </c>
      <c r="H5439" s="179"/>
      <c r="I5439" s="180" t="s">
        <v>233</v>
      </c>
      <c r="J5439" s="175" t="str">
        <f>VLOOKUP(I5439,Customers[],2,FALSE)</f>
        <v>ဦးဝင်းနိုင်</v>
      </c>
      <c r="K5439" s="175" t="str">
        <f>VLOOKUP(I5439,Customers[],4,FALSE)</f>
        <v>Wandwin</v>
      </c>
      <c r="L5439" s="32" t="str">
        <f>VLOOKUP(Table85[[#This Row],[CustomerID]],Table!H:K,3,0)</f>
        <v>လျှော်ပင်</v>
      </c>
      <c r="M5439" s="175" t="str">
        <f>VLOOKUP(I5439,Customers[],5,FALSE)</f>
        <v>WholeSales/Contract</v>
      </c>
      <c r="N5439" s="145" t="s">
        <v>10</v>
      </c>
      <c r="O5439" s="181" t="s">
        <v>240</v>
      </c>
      <c r="P5439" s="175" t="str">
        <f>VLOOKUP(O5439,Stock[],2,FALSE)</f>
        <v>သံပုရာအရက်</v>
      </c>
      <c r="Q5439" s="182">
        <f>VLOOKUP(O5439,Stock[],3,FALSE)</f>
        <v>0.64</v>
      </c>
      <c r="R5439" s="182">
        <f>VLOOKUP(O5439,Stock[],4,FALSE)</f>
        <v>14</v>
      </c>
      <c r="S5439" s="181"/>
      <c r="T5439" s="182">
        <f>(DailySales!$S5439/DailySales!$R5439)+DailySales!$U5439</f>
        <v>70</v>
      </c>
      <c r="U5439" s="181">
        <v>70</v>
      </c>
      <c r="V5439" s="183">
        <f>+DailySales!$T5439*DailySales!$R5439</f>
        <v>980</v>
      </c>
      <c r="W5439" s="183">
        <f>+DailySales!$V5439*DailySales!$Q5439</f>
        <v>627.20000000000005</v>
      </c>
      <c r="X5439" s="183">
        <f>VLOOKUP(O5439,Stock[],6,FALSE)</f>
        <v>1330</v>
      </c>
      <c r="Y5439" s="183">
        <f>+DailySales!$V5439*DailySales!$X5439</f>
        <v>1303400</v>
      </c>
      <c r="Z5439" s="181"/>
      <c r="AA5439" s="181"/>
      <c r="AB5439" s="181"/>
      <c r="AC5439" s="181"/>
      <c r="AD5439" s="181"/>
      <c r="AE5439" s="184"/>
      <c r="AF5439" s="185"/>
      <c r="AG5439" s="186"/>
      <c r="AH5439" s="185"/>
      <c r="AI5439" s="186"/>
      <c r="AJ5439" s="185"/>
      <c r="AK5439" s="186"/>
      <c r="AL5439" s="34"/>
      <c r="AM5439" s="39"/>
      <c r="AN5439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1303400</v>
      </c>
    </row>
    <row r="5440" spans="1:40" ht="19.5" customHeight="1" x14ac:dyDescent="0.25">
      <c r="A5440" s="175">
        <f t="shared" si="1194"/>
        <v>2026</v>
      </c>
      <c r="B5440" s="175">
        <f t="shared" si="1195"/>
        <v>3</v>
      </c>
      <c r="C5440" s="25">
        <v>46092</v>
      </c>
      <c r="D5440" s="177">
        <f t="shared" ca="1" si="1196"/>
        <v>46097</v>
      </c>
      <c r="E5440" s="177" t="str">
        <f t="shared" ca="1" si="1197"/>
        <v>0-Months</v>
      </c>
      <c r="F5440" s="177" t="str">
        <f>VLOOKUP(O5440,Stock[],5,FALSE)</f>
        <v>BE</v>
      </c>
      <c r="G5440" s="178" t="s">
        <v>4301</v>
      </c>
      <c r="H5440" s="179"/>
      <c r="I5440" s="180" t="s">
        <v>233</v>
      </c>
      <c r="J5440" s="175" t="str">
        <f>VLOOKUP(I5440,Customers[],2,FALSE)</f>
        <v>ဦးဝင်းနိုင်</v>
      </c>
      <c r="K5440" s="175" t="str">
        <f>VLOOKUP(I5440,Customers[],4,FALSE)</f>
        <v>Wandwin</v>
      </c>
      <c r="L5440" s="32" t="str">
        <f>VLOOKUP(Table85[[#This Row],[CustomerID]],Table!H:K,3,0)</f>
        <v>လျှော်ပင်</v>
      </c>
      <c r="M5440" s="175" t="str">
        <f>VLOOKUP(I5440,Customers[],5,FALSE)</f>
        <v>WholeSales/Contract</v>
      </c>
      <c r="N5440" s="145" t="s">
        <v>10</v>
      </c>
      <c r="O5440" s="181" t="s">
        <v>220</v>
      </c>
      <c r="P5440" s="175" t="str">
        <f>VLOOKUP(O5440,Stock[],2,FALSE)</f>
        <v>မြန်မာရှောက်ပျား</v>
      </c>
      <c r="Q5440" s="182">
        <f>VLOOKUP(O5440,Stock[],3,FALSE)</f>
        <v>0.64</v>
      </c>
      <c r="R5440" s="182">
        <f>VLOOKUP(O5440,Stock[],4,FALSE)</f>
        <v>14</v>
      </c>
      <c r="S5440" s="181"/>
      <c r="T5440" s="182">
        <f>(DailySales!$S5440/DailySales!$R5440)+DailySales!$U5440</f>
        <v>70</v>
      </c>
      <c r="U5440" s="181">
        <v>70</v>
      </c>
      <c r="V5440" s="183">
        <f>+DailySales!$T5440*DailySales!$R5440</f>
        <v>980</v>
      </c>
      <c r="W5440" s="183">
        <f>+DailySales!$V5440*DailySales!$Q5440</f>
        <v>627.20000000000005</v>
      </c>
      <c r="X5440" s="183">
        <f>VLOOKUP(O5440,Stock[],6,FALSE)</f>
        <v>1370</v>
      </c>
      <c r="Y5440" s="183">
        <f>+DailySales!$V5440*DailySales!$X5440</f>
        <v>1342600</v>
      </c>
      <c r="Z5440" s="181"/>
      <c r="AA5440" s="181"/>
      <c r="AB5440" s="181"/>
      <c r="AC5440" s="181"/>
      <c r="AD5440" s="181"/>
      <c r="AE5440" s="184"/>
      <c r="AF5440" s="185"/>
      <c r="AG5440" s="186"/>
      <c r="AH5440" s="185"/>
      <c r="AI5440" s="186"/>
      <c r="AJ5440" s="185"/>
      <c r="AK5440" s="186"/>
      <c r="AL5440" s="34"/>
      <c r="AM5440" s="39"/>
      <c r="AN5440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1342600</v>
      </c>
    </row>
    <row r="5441" spans="1:40" ht="19.5" customHeight="1" x14ac:dyDescent="0.25">
      <c r="A5441" s="175">
        <f t="shared" si="1194"/>
        <v>2026</v>
      </c>
      <c r="B5441" s="175">
        <f t="shared" si="1195"/>
        <v>3</v>
      </c>
      <c r="C5441" s="25">
        <v>46092</v>
      </c>
      <c r="D5441" s="177">
        <f t="shared" ca="1" si="1196"/>
        <v>46097</v>
      </c>
      <c r="E5441" s="177" t="str">
        <f t="shared" ca="1" si="1197"/>
        <v>0-Months</v>
      </c>
      <c r="F5441" s="177" t="str">
        <f>VLOOKUP(O5441,Stock[],5,FALSE)</f>
        <v>BE</v>
      </c>
      <c r="G5441" s="178" t="s">
        <v>4301</v>
      </c>
      <c r="H5441" s="179"/>
      <c r="I5441" s="180" t="s">
        <v>233</v>
      </c>
      <c r="J5441" s="175" t="str">
        <f>VLOOKUP(I5441,Customers[],2,FALSE)</f>
        <v>ဦးဝင်းနိုင်</v>
      </c>
      <c r="K5441" s="175" t="str">
        <f>VLOOKUP(I5441,Customers[],4,FALSE)</f>
        <v>Wandwin</v>
      </c>
      <c r="L5441" s="32" t="str">
        <f>VLOOKUP(Table85[[#This Row],[CustomerID]],Table!H:K,3,0)</f>
        <v>လျှော်ပင်</v>
      </c>
      <c r="M5441" s="175" t="str">
        <f>VLOOKUP(I5441,Customers[],5,FALSE)</f>
        <v>WholeSales/Contract</v>
      </c>
      <c r="N5441" s="145" t="s">
        <v>10</v>
      </c>
      <c r="O5441" s="181" t="s">
        <v>217</v>
      </c>
      <c r="P5441" s="175" t="str">
        <f>VLOOKUP(O5441,Stock[],2,FALSE)</f>
        <v>လိမ္မော်ဖြူ</v>
      </c>
      <c r="Q5441" s="182">
        <f>VLOOKUP(O5441,Stock[],3,FALSE)</f>
        <v>0.64</v>
      </c>
      <c r="R5441" s="182">
        <f>VLOOKUP(O5441,Stock[],4,FALSE)</f>
        <v>24</v>
      </c>
      <c r="S5441" s="181"/>
      <c r="T5441" s="182">
        <f>(DailySales!$S5441/DailySales!$R5441)+DailySales!$U5441</f>
        <v>10</v>
      </c>
      <c r="U5441" s="181">
        <v>10</v>
      </c>
      <c r="V5441" s="183">
        <f>+DailySales!$T5441*DailySales!$R5441</f>
        <v>240</v>
      </c>
      <c r="W5441" s="183">
        <f>+DailySales!$V5441*DailySales!$Q5441</f>
        <v>153.6</v>
      </c>
      <c r="X5441" s="183">
        <f>VLOOKUP(O5441,Stock[],6,FALSE)</f>
        <v>1330</v>
      </c>
      <c r="Y5441" s="183">
        <f>+DailySales!$V5441*DailySales!$X5441</f>
        <v>319200</v>
      </c>
      <c r="Z5441" s="181"/>
      <c r="AA5441" s="181"/>
      <c r="AB5441" s="181"/>
      <c r="AC5441" s="181"/>
      <c r="AD5441" s="181"/>
      <c r="AE5441" s="184"/>
      <c r="AF5441" s="185"/>
      <c r="AG5441" s="186"/>
      <c r="AH5441" s="185"/>
      <c r="AI5441" s="186"/>
      <c r="AJ5441" s="185"/>
      <c r="AK5441" s="186"/>
      <c r="AL5441" s="34"/>
      <c r="AM5441" s="39"/>
      <c r="AN5441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319200</v>
      </c>
    </row>
    <row r="5442" spans="1:40" ht="19.5" customHeight="1" x14ac:dyDescent="0.25">
      <c r="A5442" s="175">
        <f t="shared" si="1194"/>
        <v>2026</v>
      </c>
      <c r="B5442" s="175">
        <f t="shared" si="1195"/>
        <v>3</v>
      </c>
      <c r="C5442" s="25">
        <v>46092</v>
      </c>
      <c r="D5442" s="177">
        <f t="shared" ca="1" si="1196"/>
        <v>46097</v>
      </c>
      <c r="E5442" s="177" t="str">
        <f t="shared" ca="1" si="1197"/>
        <v>0-Months</v>
      </c>
      <c r="F5442" s="177" t="str">
        <f>VLOOKUP(O5442,Stock[],5,FALSE)</f>
        <v>BE</v>
      </c>
      <c r="G5442" s="178" t="s">
        <v>4301</v>
      </c>
      <c r="H5442" s="179"/>
      <c r="I5442" s="180" t="s">
        <v>233</v>
      </c>
      <c r="J5442" s="175" t="str">
        <f>VLOOKUP(I5442,Customers[],2,FALSE)</f>
        <v>ဦးဝင်းနိုင်</v>
      </c>
      <c r="K5442" s="175" t="str">
        <f>VLOOKUP(I5442,Customers[],4,FALSE)</f>
        <v>Wandwin</v>
      </c>
      <c r="L5442" s="32" t="str">
        <f>VLOOKUP(Table85[[#This Row],[CustomerID]],Table!H:K,3,0)</f>
        <v>လျှော်ပင်</v>
      </c>
      <c r="M5442" s="175" t="str">
        <f>VLOOKUP(I5442,Customers[],5,FALSE)</f>
        <v>WholeSales/Contract</v>
      </c>
      <c r="N5442" s="145" t="s">
        <v>10</v>
      </c>
      <c r="O5442" s="181" t="s">
        <v>2120</v>
      </c>
      <c r="P5442" s="175" t="str">
        <f>VLOOKUP(O5442,Stock[],2,FALSE)</f>
        <v>ဇေ အရက်သန့်</v>
      </c>
      <c r="Q5442" s="182">
        <f>VLOOKUP(O5442,Stock[],3,FALSE)</f>
        <v>0.64</v>
      </c>
      <c r="R5442" s="182">
        <f>VLOOKUP(O5442,Stock[],4,FALSE)</f>
        <v>14</v>
      </c>
      <c r="S5442" s="181"/>
      <c r="T5442" s="182">
        <f>(DailySales!$S5442/DailySales!$R5442)+DailySales!$U5442</f>
        <v>10</v>
      </c>
      <c r="U5442" s="181">
        <v>10</v>
      </c>
      <c r="V5442" s="183">
        <f>+DailySales!$T5442*DailySales!$R5442</f>
        <v>140</v>
      </c>
      <c r="W5442" s="183">
        <f>+DailySales!$V5442*DailySales!$Q5442</f>
        <v>89.600000000000009</v>
      </c>
      <c r="X5442" s="183">
        <f>VLOOKUP(O5442,Stock[],6,FALSE)</f>
        <v>1380</v>
      </c>
      <c r="Y5442" s="183">
        <f>+DailySales!$V5442*DailySales!$X5442</f>
        <v>193200</v>
      </c>
      <c r="Z5442" s="181"/>
      <c r="AA5442" s="181"/>
      <c r="AB5442" s="181"/>
      <c r="AC5442" s="181"/>
      <c r="AD5442" s="181"/>
      <c r="AE5442" s="184"/>
      <c r="AF5442" s="185"/>
      <c r="AG5442" s="186"/>
      <c r="AH5442" s="185"/>
      <c r="AI5442" s="186"/>
      <c r="AJ5442" s="185"/>
      <c r="AK5442" s="186"/>
      <c r="AL5442" s="34"/>
      <c r="AM5442" s="39"/>
      <c r="AN5442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193200</v>
      </c>
    </row>
    <row r="5443" spans="1:40" ht="19.5" customHeight="1" x14ac:dyDescent="0.25">
      <c r="A5443" s="175">
        <f t="shared" si="1194"/>
        <v>2026</v>
      </c>
      <c r="B5443" s="175">
        <f t="shared" si="1195"/>
        <v>3</v>
      </c>
      <c r="C5443" s="25">
        <v>46092</v>
      </c>
      <c r="D5443" s="177">
        <f t="shared" ca="1" si="1196"/>
        <v>46097</v>
      </c>
      <c r="E5443" s="177" t="str">
        <f t="shared" ca="1" si="1197"/>
        <v>0-Months</v>
      </c>
      <c r="F5443" s="177" t="str">
        <f>VLOOKUP(O5443,Stock[],5,FALSE)</f>
        <v>BE</v>
      </c>
      <c r="G5443" s="178" t="s">
        <v>4301</v>
      </c>
      <c r="H5443" s="179"/>
      <c r="I5443" s="180" t="s">
        <v>233</v>
      </c>
      <c r="J5443" s="175" t="str">
        <f>VLOOKUP(I5443,Customers[],2,FALSE)</f>
        <v>ဦးဝင်းနိုင်</v>
      </c>
      <c r="K5443" s="175" t="str">
        <f>VLOOKUP(I5443,Customers[],4,FALSE)</f>
        <v>Wandwin</v>
      </c>
      <c r="L5443" s="32" t="str">
        <f>VLOOKUP(Table85[[#This Row],[CustomerID]],Table!H:K,3,0)</f>
        <v>လျှော်ပင်</v>
      </c>
      <c r="M5443" s="175" t="str">
        <f>VLOOKUP(I5443,Customers[],5,FALSE)</f>
        <v>WholeSales/Contract</v>
      </c>
      <c r="N5443" s="145" t="s">
        <v>10</v>
      </c>
      <c r="O5443" s="181" t="s">
        <v>215</v>
      </c>
      <c r="P5443" s="175" t="str">
        <f>VLOOKUP(O5443,Stock[],2,FALSE)</f>
        <v>ဒဂုံနာနတ်</v>
      </c>
      <c r="Q5443" s="182">
        <f>VLOOKUP(O5443,Stock[],3,FALSE)</f>
        <v>0.64</v>
      </c>
      <c r="R5443" s="182">
        <f>VLOOKUP(O5443,Stock[],4,FALSE)</f>
        <v>24</v>
      </c>
      <c r="S5443" s="181"/>
      <c r="T5443" s="182">
        <f>(DailySales!$S5443/DailySales!$R5443)+DailySales!$U5443</f>
        <v>20</v>
      </c>
      <c r="U5443" s="181">
        <v>20</v>
      </c>
      <c r="V5443" s="183">
        <f>+DailySales!$T5443*DailySales!$R5443</f>
        <v>480</v>
      </c>
      <c r="W5443" s="183">
        <f>+DailySales!$V5443*DailySales!$Q5443</f>
        <v>307.2</v>
      </c>
      <c r="X5443" s="183">
        <f>VLOOKUP(O5443,Stock[],6,FALSE)</f>
        <v>1330</v>
      </c>
      <c r="Y5443" s="183">
        <f>+DailySales!$V5443*DailySales!$X5443</f>
        <v>638400</v>
      </c>
      <c r="Z5443" s="181"/>
      <c r="AA5443" s="181"/>
      <c r="AB5443" s="181"/>
      <c r="AC5443" s="181"/>
      <c r="AD5443" s="181"/>
      <c r="AE5443" s="184"/>
      <c r="AF5443" s="185"/>
      <c r="AG5443" s="186"/>
      <c r="AH5443" s="185"/>
      <c r="AI5443" s="186"/>
      <c r="AJ5443" s="185"/>
      <c r="AK5443" s="186"/>
      <c r="AL5443" s="34"/>
      <c r="AM5443" s="39"/>
      <c r="AN5443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638400</v>
      </c>
    </row>
    <row r="5444" spans="1:40" ht="19.5" customHeight="1" x14ac:dyDescent="0.25">
      <c r="A5444" s="175">
        <f t="shared" si="1194"/>
        <v>2026</v>
      </c>
      <c r="B5444" s="175">
        <f t="shared" si="1195"/>
        <v>3</v>
      </c>
      <c r="C5444" s="25">
        <v>46092</v>
      </c>
      <c r="D5444" s="177">
        <f t="shared" ca="1" si="1196"/>
        <v>46097</v>
      </c>
      <c r="E5444" s="177" t="str">
        <f t="shared" ca="1" si="1197"/>
        <v>0-Months</v>
      </c>
      <c r="F5444" s="177" t="str">
        <f>VLOOKUP(O5444,Stock[],5,FALSE)</f>
        <v>BE</v>
      </c>
      <c r="G5444" s="178" t="s">
        <v>4301</v>
      </c>
      <c r="H5444" s="179"/>
      <c r="I5444" s="180" t="s">
        <v>233</v>
      </c>
      <c r="J5444" s="175" t="str">
        <f>VLOOKUP(I5444,Customers[],2,FALSE)</f>
        <v>ဦးဝင်းနိုင်</v>
      </c>
      <c r="K5444" s="175" t="str">
        <f>VLOOKUP(I5444,Customers[],4,FALSE)</f>
        <v>Wandwin</v>
      </c>
      <c r="L5444" s="32" t="str">
        <f>VLOOKUP(Table85[[#This Row],[CustomerID]],Table!H:K,3,0)</f>
        <v>လျှော်ပင်</v>
      </c>
      <c r="M5444" s="175" t="str">
        <f>VLOOKUP(I5444,Customers[],5,FALSE)</f>
        <v>WholeSales/Contract</v>
      </c>
      <c r="N5444" s="145" t="s">
        <v>10</v>
      </c>
      <c r="O5444" s="181" t="s">
        <v>214</v>
      </c>
      <c r="P5444" s="175" t="str">
        <f>VLOOKUP(O5444,Stock[],2,FALSE)</f>
        <v>ကောင်းကြည်</v>
      </c>
      <c r="Q5444" s="182">
        <f>VLOOKUP(O5444,Stock[],3,FALSE)</f>
        <v>0.64</v>
      </c>
      <c r="R5444" s="182">
        <f>VLOOKUP(O5444,Stock[],4,FALSE)</f>
        <v>14</v>
      </c>
      <c r="S5444" s="181"/>
      <c r="T5444" s="182">
        <f>(DailySales!$S5444/DailySales!$R5444)+DailySales!$U5444</f>
        <v>20</v>
      </c>
      <c r="U5444" s="181">
        <v>20</v>
      </c>
      <c r="V5444" s="183">
        <f>+DailySales!$T5444*DailySales!$R5444</f>
        <v>280</v>
      </c>
      <c r="W5444" s="183">
        <f>+DailySales!$V5444*DailySales!$Q5444</f>
        <v>179.20000000000002</v>
      </c>
      <c r="X5444" s="183">
        <f>VLOOKUP(O5444,Stock[],6,FALSE)</f>
        <v>1330</v>
      </c>
      <c r="Y5444" s="183">
        <f>+DailySales!$V5444*DailySales!$X5444</f>
        <v>372400</v>
      </c>
      <c r="Z5444" s="181"/>
      <c r="AA5444" s="181"/>
      <c r="AB5444" s="181"/>
      <c r="AC5444" s="181"/>
      <c r="AD5444" s="181"/>
      <c r="AE5444" s="184"/>
      <c r="AF5444" s="185"/>
      <c r="AG5444" s="186"/>
      <c r="AH5444" s="185"/>
      <c r="AI5444" s="186"/>
      <c r="AJ5444" s="185"/>
      <c r="AK5444" s="186"/>
      <c r="AL5444" s="34"/>
      <c r="AM5444" s="39"/>
      <c r="AN5444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5445" spans="1:40" ht="19.5" customHeight="1" x14ac:dyDescent="0.25">
      <c r="A5445" s="175">
        <f t="shared" ref="A5445:A5542" si="1198">YEAR(C5445)</f>
        <v>2026</v>
      </c>
      <c r="B5445" s="175">
        <f t="shared" ref="B5445:B5542" si="1199">MONTH(C5445)</f>
        <v>3</v>
      </c>
      <c r="C5445" s="25">
        <v>46092</v>
      </c>
      <c r="D5445" s="177">
        <f t="shared" ref="D5445:D5542" ca="1" si="1200">TODAY()</f>
        <v>46097</v>
      </c>
      <c r="E5445" s="177" t="str">
        <f t="shared" ref="E5445:E5542" ca="1" si="1201">DATEDIF(C5445,D5445,"M")&amp;"-Months"</f>
        <v>0-Months</v>
      </c>
      <c r="F5445" s="177" t="str">
        <f>VLOOKUP(O5445,Stock[],5,FALSE)</f>
        <v>BE</v>
      </c>
      <c r="G5445" s="178" t="s">
        <v>4301</v>
      </c>
      <c r="H5445" s="179"/>
      <c r="I5445" s="180" t="s">
        <v>233</v>
      </c>
      <c r="J5445" s="175" t="str">
        <f>VLOOKUP(I5445,Customers[],2,FALSE)</f>
        <v>ဦးဝင်းနိုင်</v>
      </c>
      <c r="K5445" s="175" t="str">
        <f>VLOOKUP(I5445,Customers[],4,FALSE)</f>
        <v>Wandwin</v>
      </c>
      <c r="L5445" s="32" t="str">
        <f>VLOOKUP(Table85[[#This Row],[CustomerID]],Table!H:K,3,0)</f>
        <v>လျှော်ပင်</v>
      </c>
      <c r="M5445" s="175" t="str">
        <f>VLOOKUP(I5445,Customers[],5,FALSE)</f>
        <v>WholeSales/Contract</v>
      </c>
      <c r="N5445" s="145" t="s">
        <v>10</v>
      </c>
      <c r="O5445" s="181" t="s">
        <v>219</v>
      </c>
      <c r="P5445" s="175" t="str">
        <f>VLOOKUP(O5445,Stock[],2,FALSE)</f>
        <v>ကင်းမြီးကောက်</v>
      </c>
      <c r="Q5445" s="182">
        <f>VLOOKUP(O5445,Stock[],3,FALSE)</f>
        <v>0.64</v>
      </c>
      <c r="R5445" s="182">
        <f>VLOOKUP(O5445,Stock[],4,FALSE)</f>
        <v>14</v>
      </c>
      <c r="S5445" s="181"/>
      <c r="T5445" s="182">
        <f>(DailySales!$S5445/DailySales!$R5445)+DailySales!$U5445</f>
        <v>5</v>
      </c>
      <c r="U5445" s="181">
        <v>5</v>
      </c>
      <c r="V5445" s="183">
        <f>+DailySales!$T5445*DailySales!$R5445</f>
        <v>70</v>
      </c>
      <c r="W5445" s="183">
        <f>+DailySales!$V5445*DailySales!$Q5445</f>
        <v>44.800000000000004</v>
      </c>
      <c r="X5445" s="183">
        <f>VLOOKUP(O5445,Stock[],6,FALSE)</f>
        <v>1330</v>
      </c>
      <c r="Y5445" s="183">
        <f>+DailySales!$V5445*DailySales!$X5445</f>
        <v>93100</v>
      </c>
      <c r="Z5445" s="181"/>
      <c r="AA5445" s="181"/>
      <c r="AB5445" s="181"/>
      <c r="AC5445" s="181"/>
      <c r="AD5445" s="181"/>
      <c r="AE5445" s="184"/>
      <c r="AF5445" s="185"/>
      <c r="AG5445" s="186"/>
      <c r="AH5445" s="185"/>
      <c r="AI5445" s="186"/>
      <c r="AJ5445" s="185"/>
      <c r="AK5445" s="186"/>
      <c r="AL5445" s="34"/>
      <c r="AM5445" s="39"/>
      <c r="AN5445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</v>
      </c>
    </row>
    <row r="5446" spans="1:40" ht="19.5" customHeight="1" x14ac:dyDescent="0.25">
      <c r="A5446" s="175">
        <f t="shared" si="1198"/>
        <v>2026</v>
      </c>
      <c r="B5446" s="175">
        <f t="shared" si="1199"/>
        <v>3</v>
      </c>
      <c r="C5446" s="25">
        <v>46092</v>
      </c>
      <c r="D5446" s="177">
        <f t="shared" ca="1" si="1200"/>
        <v>46097</v>
      </c>
      <c r="E5446" s="177" t="str">
        <f t="shared" ca="1" si="1201"/>
        <v>0-Months</v>
      </c>
      <c r="F5446" s="177" t="str">
        <f>VLOOKUP(O5446,Stock[],5,FALSE)</f>
        <v>BE</v>
      </c>
      <c r="G5446" s="178" t="s">
        <v>4301</v>
      </c>
      <c r="H5446" s="179"/>
      <c r="I5446" s="180" t="s">
        <v>233</v>
      </c>
      <c r="J5446" s="175" t="str">
        <f>VLOOKUP(I5446,Customers[],2,FALSE)</f>
        <v>ဦးဝင်းနိုင်</v>
      </c>
      <c r="K5446" s="175" t="str">
        <f>VLOOKUP(I5446,Customers[],4,FALSE)</f>
        <v>Wandwin</v>
      </c>
      <c r="L5446" s="32" t="str">
        <f>VLOOKUP(Table85[[#This Row],[CustomerID]],Table!H:K,3,0)</f>
        <v>လျှော်ပင်</v>
      </c>
      <c r="M5446" s="175" t="str">
        <f>VLOOKUP(I5446,Customers[],5,FALSE)</f>
        <v>WholeSales/Contract</v>
      </c>
      <c r="N5446" s="145" t="s">
        <v>10</v>
      </c>
      <c r="O5446" s="181" t="s">
        <v>2465</v>
      </c>
      <c r="P5446" s="175" t="str">
        <f>VLOOKUP(O5446,Stock[],2,FALSE)</f>
        <v>မိုးနဲကွန်ကီး</v>
      </c>
      <c r="Q5446" s="182">
        <f>VLOOKUP(O5446,Stock[],3,FALSE)</f>
        <v>0.64</v>
      </c>
      <c r="R5446" s="182">
        <f>VLOOKUP(O5446,Stock[],4,FALSE)</f>
        <v>14</v>
      </c>
      <c r="S5446" s="181"/>
      <c r="T5446" s="182">
        <f>(DailySales!$S5446/DailySales!$R5446)+DailySales!$U5446</f>
        <v>3</v>
      </c>
      <c r="U5446" s="181">
        <v>3</v>
      </c>
      <c r="V5446" s="183">
        <f>+DailySales!$T5446*DailySales!$R5446</f>
        <v>42</v>
      </c>
      <c r="W5446" s="183">
        <f>+DailySales!$V5446*DailySales!$Q5446</f>
        <v>26.88</v>
      </c>
      <c r="X5446" s="183">
        <f>VLOOKUP(O5446,Stock[],6,FALSE)</f>
        <v>1700</v>
      </c>
      <c r="Y5446" s="183">
        <f>+DailySales!$V5446*DailySales!$X5446</f>
        <v>71400</v>
      </c>
      <c r="Z5446" s="181"/>
      <c r="AA5446" s="181"/>
      <c r="AB5446" s="181"/>
      <c r="AC5446" s="181"/>
      <c r="AD5446" s="181"/>
      <c r="AE5446" s="184"/>
      <c r="AF5446" s="185"/>
      <c r="AG5446" s="186"/>
      <c r="AH5446" s="185"/>
      <c r="AI5446" s="186"/>
      <c r="AJ5446" s="185"/>
      <c r="AK5446" s="186"/>
      <c r="AL5446" s="34"/>
      <c r="AM5446" s="39"/>
      <c r="AN5446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71400</v>
      </c>
    </row>
    <row r="5447" spans="1:40" ht="19.5" customHeight="1" x14ac:dyDescent="0.25">
      <c r="A5447" s="175">
        <f t="shared" si="1198"/>
        <v>2026</v>
      </c>
      <c r="B5447" s="175">
        <f t="shared" si="1199"/>
        <v>3</v>
      </c>
      <c r="C5447" s="25">
        <v>46092</v>
      </c>
      <c r="D5447" s="177">
        <f t="shared" ca="1" si="1200"/>
        <v>46097</v>
      </c>
      <c r="E5447" s="177" t="str">
        <f t="shared" ca="1" si="1201"/>
        <v>0-Months</v>
      </c>
      <c r="F5447" s="177" t="str">
        <f>VLOOKUP(O5447,Stock[],5,FALSE)</f>
        <v>BE</v>
      </c>
      <c r="G5447" s="178" t="s">
        <v>4301</v>
      </c>
      <c r="H5447" s="179"/>
      <c r="I5447" s="180" t="s">
        <v>233</v>
      </c>
      <c r="J5447" s="175" t="str">
        <f>VLOOKUP(I5447,Customers[],2,FALSE)</f>
        <v>ဦးဝင်းနိုင်</v>
      </c>
      <c r="K5447" s="175" t="str">
        <f>VLOOKUP(I5447,Customers[],4,FALSE)</f>
        <v>Wandwin</v>
      </c>
      <c r="L5447" s="32" t="str">
        <f>VLOOKUP(Table85[[#This Row],[CustomerID]],Table!H:K,3,0)</f>
        <v>လျှော်ပင်</v>
      </c>
      <c r="M5447" s="175" t="str">
        <f>VLOOKUP(I5447,Customers[],5,FALSE)</f>
        <v>WholeSales/Contract</v>
      </c>
      <c r="N5447" s="145" t="s">
        <v>10</v>
      </c>
      <c r="O5447" s="181" t="s">
        <v>205</v>
      </c>
      <c r="P5447" s="175" t="str">
        <f>VLOOKUP(O5447,Stock[],2,FALSE)</f>
        <v>ကောင်းကြည် ကော် 25%  (1Ltr )</v>
      </c>
      <c r="Q5447" s="182">
        <f>VLOOKUP(O5447,Stock[],3,FALSE)</f>
        <v>1</v>
      </c>
      <c r="R5447" s="182">
        <f>VLOOKUP(O5447,Stock[],4,FALSE)</f>
        <v>12</v>
      </c>
      <c r="S5447" s="181"/>
      <c r="T5447" s="182">
        <f>(DailySales!$S5447/DailySales!$R5447)+DailySales!$U5447</f>
        <v>30</v>
      </c>
      <c r="U5447" s="181">
        <v>30</v>
      </c>
      <c r="V5447" s="183">
        <f>+DailySales!$T5447*DailySales!$R5447</f>
        <v>360</v>
      </c>
      <c r="W5447" s="183">
        <f>+DailySales!$V5447*DailySales!$Q5447</f>
        <v>360</v>
      </c>
      <c r="X5447" s="183">
        <f>VLOOKUP(O5447,Stock[],6,FALSE)</f>
        <v>1530</v>
      </c>
      <c r="Y5447" s="183">
        <f>+DailySales!$V5447*DailySales!$X5447</f>
        <v>550800</v>
      </c>
      <c r="Z5447" s="181"/>
      <c r="AA5447" s="181"/>
      <c r="AB5447" s="181"/>
      <c r="AC5447" s="181"/>
      <c r="AD5447" s="181"/>
      <c r="AE5447" s="184"/>
      <c r="AF5447" s="185"/>
      <c r="AG5447" s="186"/>
      <c r="AH5447" s="185"/>
      <c r="AI5447" s="186"/>
      <c r="AJ5447" s="185"/>
      <c r="AK5447" s="186"/>
      <c r="AL5447" s="34"/>
      <c r="AM5447" s="39"/>
      <c r="AN5447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550800</v>
      </c>
    </row>
    <row r="5448" spans="1:40" ht="19.5" customHeight="1" x14ac:dyDescent="0.25">
      <c r="A5448" s="175">
        <f t="shared" si="1198"/>
        <v>2026</v>
      </c>
      <c r="B5448" s="175">
        <f t="shared" si="1199"/>
        <v>3</v>
      </c>
      <c r="C5448" s="25">
        <v>46092</v>
      </c>
      <c r="D5448" s="177">
        <f t="shared" ca="1" si="1200"/>
        <v>46097</v>
      </c>
      <c r="E5448" s="177" t="str">
        <f t="shared" ca="1" si="1201"/>
        <v>0-Months</v>
      </c>
      <c r="F5448" s="177" t="str">
        <f>VLOOKUP(O5448,Stock[],5,FALSE)</f>
        <v>BE</v>
      </c>
      <c r="G5448" s="178" t="s">
        <v>4302</v>
      </c>
      <c r="H5448" s="179"/>
      <c r="I5448" s="180" t="s">
        <v>227</v>
      </c>
      <c r="J5448" s="175" t="str">
        <f>VLOOKUP(I5448,Customers[],2,FALSE)</f>
        <v>Summer-2</v>
      </c>
      <c r="K5448" s="175" t="str">
        <f>VLOOKUP(I5448,Customers[],4,FALSE)</f>
        <v>Meiktila</v>
      </c>
      <c r="L5448" s="32" t="str">
        <f>VLOOKUP(Table85[[#This Row],[CustomerID]],Table!H:K,3,0)</f>
        <v>မိတ္ထီလာ</v>
      </c>
      <c r="M5448" s="175" t="str">
        <f>VLOOKUP(I5448,Customers[],5,FALSE)</f>
        <v>WholeSales</v>
      </c>
      <c r="N5448" s="145" t="s">
        <v>10</v>
      </c>
      <c r="O5448" s="181" t="s">
        <v>217</v>
      </c>
      <c r="P5448" s="175" t="str">
        <f>VLOOKUP(O5448,Stock[],2,FALSE)</f>
        <v>လိမ္မော်ဖြူ</v>
      </c>
      <c r="Q5448" s="182">
        <f>VLOOKUP(O5448,Stock[],3,FALSE)</f>
        <v>0.64</v>
      </c>
      <c r="R5448" s="182">
        <f>VLOOKUP(O5448,Stock[],4,FALSE)</f>
        <v>24</v>
      </c>
      <c r="S5448" s="181"/>
      <c r="T5448" s="182">
        <f>(DailySales!$S5448/DailySales!$R5448)+DailySales!$U5448</f>
        <v>180</v>
      </c>
      <c r="U5448" s="181">
        <v>180</v>
      </c>
      <c r="V5448" s="183">
        <f>+DailySales!$T5448*DailySales!$R5448</f>
        <v>4320</v>
      </c>
      <c r="W5448" s="183">
        <f>+DailySales!$V5448*DailySales!$Q5448</f>
        <v>2764.8</v>
      </c>
      <c r="X5448" s="183">
        <f>VLOOKUP(O5448,Stock[],6,FALSE)</f>
        <v>1330</v>
      </c>
      <c r="Y5448" s="183">
        <f>+DailySales!$V5448*DailySales!$X5448</f>
        <v>5745600</v>
      </c>
      <c r="Z5448" s="181"/>
      <c r="AA5448" s="181"/>
      <c r="AB5448" s="181"/>
      <c r="AC5448" s="181"/>
      <c r="AD5448" s="181"/>
      <c r="AE5448" s="184"/>
      <c r="AF5448" s="185"/>
      <c r="AG5448" s="186"/>
      <c r="AH5448" s="185"/>
      <c r="AI5448" s="186"/>
      <c r="AJ5448" s="185"/>
      <c r="AK5448" s="186"/>
      <c r="AL5448" s="34"/>
      <c r="AM5448" s="39"/>
      <c r="AN5448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5745600</v>
      </c>
    </row>
    <row r="5449" spans="1:40" ht="19.5" customHeight="1" x14ac:dyDescent="0.25">
      <c r="A5449" s="175">
        <f t="shared" si="1198"/>
        <v>2026</v>
      </c>
      <c r="B5449" s="175">
        <f t="shared" si="1199"/>
        <v>3</v>
      </c>
      <c r="C5449" s="25">
        <v>46092</v>
      </c>
      <c r="D5449" s="177">
        <f t="shared" ca="1" si="1200"/>
        <v>46097</v>
      </c>
      <c r="E5449" s="177" t="str">
        <f t="shared" ca="1" si="1201"/>
        <v>0-Months</v>
      </c>
      <c r="F5449" s="177" t="str">
        <f>VLOOKUP(O5449,Stock[],5,FALSE)</f>
        <v>BE</v>
      </c>
      <c r="G5449" s="178" t="s">
        <v>4302</v>
      </c>
      <c r="H5449" s="179"/>
      <c r="I5449" s="180" t="s">
        <v>227</v>
      </c>
      <c r="J5449" s="175" t="str">
        <f>VLOOKUP(I5449,Customers[],2,FALSE)</f>
        <v>Summer-2</v>
      </c>
      <c r="K5449" s="175" t="str">
        <f>VLOOKUP(I5449,Customers[],4,FALSE)</f>
        <v>Meiktila</v>
      </c>
      <c r="L5449" s="32" t="str">
        <f>VLOOKUP(Table85[[#This Row],[CustomerID]],Table!H:K,3,0)</f>
        <v>မိတ္ထီလာ</v>
      </c>
      <c r="M5449" s="175" t="str">
        <f>VLOOKUP(I5449,Customers[],5,FALSE)</f>
        <v>WholeSales</v>
      </c>
      <c r="N5449" s="145" t="s">
        <v>10</v>
      </c>
      <c r="O5449" s="181" t="s">
        <v>214</v>
      </c>
      <c r="P5449" s="175" t="str">
        <f>VLOOKUP(O5449,Stock[],2,FALSE)</f>
        <v>ကောင်းကြည်</v>
      </c>
      <c r="Q5449" s="182">
        <f>VLOOKUP(O5449,Stock[],3,FALSE)</f>
        <v>0.64</v>
      </c>
      <c r="R5449" s="182">
        <f>VLOOKUP(O5449,Stock[],4,FALSE)</f>
        <v>14</v>
      </c>
      <c r="S5449" s="181"/>
      <c r="T5449" s="182">
        <f>(DailySales!$S5449/DailySales!$R5449)+DailySales!$U5449</f>
        <v>150</v>
      </c>
      <c r="U5449" s="181">
        <v>150</v>
      </c>
      <c r="V5449" s="183">
        <f>+DailySales!$T5449*DailySales!$R5449</f>
        <v>2100</v>
      </c>
      <c r="W5449" s="183">
        <f>+DailySales!$V5449*DailySales!$Q5449</f>
        <v>1344</v>
      </c>
      <c r="X5449" s="183">
        <f>VLOOKUP(O5449,Stock[],6,FALSE)</f>
        <v>1330</v>
      </c>
      <c r="Y5449" s="183">
        <f>+DailySales!$V5449*DailySales!$X5449</f>
        <v>2793000</v>
      </c>
      <c r="Z5449" s="181"/>
      <c r="AA5449" s="181"/>
      <c r="AB5449" s="181"/>
      <c r="AC5449" s="181"/>
      <c r="AD5449" s="181"/>
      <c r="AE5449" s="184"/>
      <c r="AF5449" s="185"/>
      <c r="AG5449" s="186"/>
      <c r="AH5449" s="185"/>
      <c r="AI5449" s="186"/>
      <c r="AJ5449" s="185"/>
      <c r="AK5449" s="186"/>
      <c r="AL5449" s="34"/>
      <c r="AM5449" s="39"/>
      <c r="AN5449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2793000</v>
      </c>
    </row>
    <row r="5450" spans="1:40" ht="19.5" customHeight="1" x14ac:dyDescent="0.25">
      <c r="A5450" s="175">
        <f t="shared" ref="A5450:A5460" si="1202">YEAR(C5450)</f>
        <v>2026</v>
      </c>
      <c r="B5450" s="175">
        <f t="shared" ref="B5450:B5460" si="1203">MONTH(C5450)</f>
        <v>3</v>
      </c>
      <c r="C5450" s="176">
        <v>46093</v>
      </c>
      <c r="D5450" s="177">
        <f t="shared" ref="D5450:D5460" ca="1" si="1204">TODAY()</f>
        <v>46097</v>
      </c>
      <c r="E5450" s="177" t="str">
        <f t="shared" ref="E5450:E5460" ca="1" si="1205">DATEDIF(C5450,D5450,"M")&amp;"-Months"</f>
        <v>0-Months</v>
      </c>
      <c r="F5450" s="177" t="str">
        <f>VLOOKUP(O5450,Stock[],5,FALSE)</f>
        <v>BE</v>
      </c>
      <c r="G5450" s="178" t="s">
        <v>4303</v>
      </c>
      <c r="H5450" s="179" t="s">
        <v>283</v>
      </c>
      <c r="I5450" s="180" t="s">
        <v>814</v>
      </c>
      <c r="J5450" s="175" t="str">
        <f>VLOOKUP(I5450,Customers[],2,FALSE)</f>
        <v>ဒေါ်ကြူ</v>
      </c>
      <c r="K5450" s="175" t="str">
        <f>VLOOKUP(I5450,Customers[],4,FALSE)</f>
        <v>Wandwin</v>
      </c>
      <c r="L5450" s="32" t="str">
        <f>VLOOKUP(Table85[[#This Row],[CustomerID]],Table!H:K,3,0)</f>
        <v>ခင်ဘန်း</v>
      </c>
      <c r="M5450" s="175" t="str">
        <f>VLOOKUP(I5450,Customers[],5,FALSE)</f>
        <v>Van-2</v>
      </c>
      <c r="N5450" s="180" t="s">
        <v>9</v>
      </c>
      <c r="O5450" s="181" t="s">
        <v>214</v>
      </c>
      <c r="P5450" s="175" t="str">
        <f>VLOOKUP(O5450,Stock[],2,FALSE)</f>
        <v>ကောင်းကြည်</v>
      </c>
      <c r="Q5450" s="182">
        <f>VLOOKUP(O5450,Stock[],3,FALSE)</f>
        <v>0.64</v>
      </c>
      <c r="R5450" s="182">
        <f>VLOOKUP(O5450,Stock[],4,FALSE)</f>
        <v>14</v>
      </c>
      <c r="S5450" s="181"/>
      <c r="T5450" s="182">
        <f>(DailySales!$S5450/DailySales!$R5450)+DailySales!$U5450</f>
        <v>16</v>
      </c>
      <c r="U5450" s="181">
        <v>16</v>
      </c>
      <c r="V5450" s="183">
        <f>+DailySales!$T5450*DailySales!$R5450</f>
        <v>224</v>
      </c>
      <c r="W5450" s="183">
        <f>+DailySales!$V5450*DailySales!$Q5450</f>
        <v>143.36000000000001</v>
      </c>
      <c r="X5450" s="183">
        <f>VLOOKUP(O5450,Stock[],6,FALSE)</f>
        <v>1330</v>
      </c>
      <c r="Y5450" s="183">
        <f>+DailySales!$V5450*DailySales!$X5450</f>
        <v>297920</v>
      </c>
      <c r="Z5450" s="181"/>
      <c r="AA5450" s="181"/>
      <c r="AB5450" s="181"/>
      <c r="AC5450" s="181"/>
      <c r="AD5450" s="181"/>
      <c r="AE5450" s="184">
        <v>7680</v>
      </c>
      <c r="AF5450" s="185">
        <v>46093</v>
      </c>
      <c r="AG5450" s="186">
        <v>305600</v>
      </c>
      <c r="AH5450" s="185"/>
      <c r="AI5450" s="186"/>
      <c r="AJ5450" s="185"/>
      <c r="AK5450" s="186"/>
      <c r="AL5450" s="34"/>
      <c r="AM5450" s="39"/>
      <c r="AN5450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51" spans="1:40" ht="19.5" customHeight="1" x14ac:dyDescent="0.25">
      <c r="A5451" s="175">
        <f t="shared" si="1202"/>
        <v>2026</v>
      </c>
      <c r="B5451" s="175">
        <f t="shared" si="1203"/>
        <v>3</v>
      </c>
      <c r="C5451" s="176">
        <v>46093</v>
      </c>
      <c r="D5451" s="177">
        <f t="shared" ca="1" si="1204"/>
        <v>46097</v>
      </c>
      <c r="E5451" s="177" t="str">
        <f t="shared" ca="1" si="1205"/>
        <v>0-Months</v>
      </c>
      <c r="F5451" s="177" t="str">
        <f>VLOOKUP(O5451,Stock[],5,FALSE)</f>
        <v>BE</v>
      </c>
      <c r="G5451" s="178" t="s">
        <v>4303</v>
      </c>
      <c r="H5451" s="179" t="s">
        <v>283</v>
      </c>
      <c r="I5451" s="180" t="s">
        <v>814</v>
      </c>
      <c r="J5451" s="175" t="str">
        <f>VLOOKUP(I5451,Customers[],2,FALSE)</f>
        <v>ဒေါ်ကြူ</v>
      </c>
      <c r="K5451" s="175" t="str">
        <f>VLOOKUP(I5451,Customers[],4,FALSE)</f>
        <v>Wandwin</v>
      </c>
      <c r="L5451" s="32" t="str">
        <f>VLOOKUP(Table85[[#This Row],[CustomerID]],Table!H:K,3,0)</f>
        <v>ခင်ဘန်း</v>
      </c>
      <c r="M5451" s="175" t="str">
        <f>VLOOKUP(I5451,Customers[],5,FALSE)</f>
        <v>Van-2</v>
      </c>
      <c r="N5451" s="180" t="s">
        <v>9</v>
      </c>
      <c r="O5451" s="181" t="s">
        <v>1777</v>
      </c>
      <c r="P5451" s="175" t="str">
        <f>VLOOKUP(O5451,Stock[],2,FALSE)</f>
        <v>ရွှေမန်းကော်(1Ltr)</v>
      </c>
      <c r="Q5451" s="182">
        <f>VLOOKUP(O5451,Stock[],3,FALSE)</f>
        <v>1</v>
      </c>
      <c r="R5451" s="182">
        <f>VLOOKUP(O5451,Stock[],4,FALSE)</f>
        <v>12</v>
      </c>
      <c r="S5451" s="181"/>
      <c r="T5451" s="182">
        <f>(DailySales!$S5451/DailySales!$R5451)+DailySales!$U5451</f>
        <v>2</v>
      </c>
      <c r="U5451" s="181">
        <v>2</v>
      </c>
      <c r="V5451" s="183">
        <f>+DailySales!$T5451*DailySales!$R5451</f>
        <v>24</v>
      </c>
      <c r="W5451" s="183">
        <f>+DailySales!$V5451*DailySales!$Q5451</f>
        <v>24</v>
      </c>
      <c r="X5451" s="183">
        <f>VLOOKUP(O5451,Stock[],6,FALSE)</f>
        <v>1600</v>
      </c>
      <c r="Y5451" s="183">
        <f>+DailySales!$V5451*DailySales!$X5451</f>
        <v>38400</v>
      </c>
      <c r="Z5451" s="181"/>
      <c r="AA5451" s="181"/>
      <c r="AB5451" s="181"/>
      <c r="AC5451" s="181"/>
      <c r="AD5451" s="181"/>
      <c r="AE5451" s="184">
        <v>800</v>
      </c>
      <c r="AF5451" s="185">
        <v>46093</v>
      </c>
      <c r="AG5451" s="186">
        <v>39200</v>
      </c>
      <c r="AH5451" s="185"/>
      <c r="AI5451" s="186"/>
      <c r="AJ5451" s="185"/>
      <c r="AK5451" s="186"/>
      <c r="AL5451" s="34"/>
      <c r="AM5451" s="39"/>
      <c r="AN5451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52" spans="1:40" ht="19.5" customHeight="1" x14ac:dyDescent="0.25">
      <c r="A5452" s="175">
        <f t="shared" si="1202"/>
        <v>2026</v>
      </c>
      <c r="B5452" s="175">
        <f t="shared" si="1203"/>
        <v>3</v>
      </c>
      <c r="C5452" s="176">
        <v>46093</v>
      </c>
      <c r="D5452" s="177">
        <f t="shared" ca="1" si="1204"/>
        <v>46097</v>
      </c>
      <c r="E5452" s="177" t="str">
        <f t="shared" ca="1" si="1205"/>
        <v>0-Months</v>
      </c>
      <c r="F5452" s="177" t="str">
        <f>VLOOKUP(O5452,Stock[],5,FALSE)</f>
        <v>BE</v>
      </c>
      <c r="G5452" s="178" t="s">
        <v>4303</v>
      </c>
      <c r="H5452" s="179" t="s">
        <v>283</v>
      </c>
      <c r="I5452" s="180" t="s">
        <v>814</v>
      </c>
      <c r="J5452" s="175" t="str">
        <f>VLOOKUP(I5452,Customers[],2,FALSE)</f>
        <v>ဒေါ်ကြူ</v>
      </c>
      <c r="K5452" s="175" t="str">
        <f>VLOOKUP(I5452,Customers[],4,FALSE)</f>
        <v>Wandwin</v>
      </c>
      <c r="L5452" s="32" t="str">
        <f>VLOOKUP(Table85[[#This Row],[CustomerID]],Table!H:K,3,0)</f>
        <v>ခင်ဘန်း</v>
      </c>
      <c r="M5452" s="175" t="str">
        <f>VLOOKUP(I5452,Customers[],5,FALSE)</f>
        <v>Van-2</v>
      </c>
      <c r="N5452" s="180" t="s">
        <v>9</v>
      </c>
      <c r="O5452" s="181" t="s">
        <v>1395</v>
      </c>
      <c r="P5452" s="175" t="str">
        <f>VLOOKUP(O5452,Stock[],2,FALSE)</f>
        <v>ရွှေမင်းသားမန်ကျည်းခေါင်ရည်</v>
      </c>
      <c r="Q5452" s="182">
        <f>VLOOKUP(O5452,Stock[],3,FALSE)</f>
        <v>0.64</v>
      </c>
      <c r="R5452" s="182">
        <f>VLOOKUP(O5452,Stock[],4,FALSE)</f>
        <v>14</v>
      </c>
      <c r="S5452" s="181"/>
      <c r="T5452" s="182">
        <f>(DailySales!$S5452/DailySales!$R5452)+DailySales!$U5452</f>
        <v>1</v>
      </c>
      <c r="U5452" s="181">
        <v>1</v>
      </c>
      <c r="V5452" s="183">
        <f>+DailySales!$T5452*DailySales!$R5452</f>
        <v>14</v>
      </c>
      <c r="W5452" s="183">
        <f>+DailySales!$V5452*DailySales!$Q5452</f>
        <v>8.9600000000000009</v>
      </c>
      <c r="X5452" s="183">
        <f>VLOOKUP(O5452,Stock[],6,FALSE)</f>
        <v>830</v>
      </c>
      <c r="Y5452" s="183">
        <f>+DailySales!$V5452*DailySales!$X5452</f>
        <v>11620</v>
      </c>
      <c r="Z5452" s="181"/>
      <c r="AA5452" s="181"/>
      <c r="AB5452" s="181"/>
      <c r="AC5452" s="181"/>
      <c r="AD5452" s="181"/>
      <c r="AE5452" s="184">
        <v>380</v>
      </c>
      <c r="AF5452" s="185">
        <v>46093</v>
      </c>
      <c r="AG5452" s="186">
        <v>12000</v>
      </c>
      <c r="AH5452" s="185"/>
      <c r="AI5452" s="186"/>
      <c r="AJ5452" s="185"/>
      <c r="AK5452" s="186"/>
      <c r="AL5452" s="34"/>
      <c r="AM5452" s="39"/>
      <c r="AN5452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53" spans="1:40" ht="19.5" customHeight="1" x14ac:dyDescent="0.25">
      <c r="A5453" s="175">
        <f t="shared" si="1202"/>
        <v>2026</v>
      </c>
      <c r="B5453" s="175">
        <f t="shared" si="1203"/>
        <v>3</v>
      </c>
      <c r="C5453" s="176">
        <v>46093</v>
      </c>
      <c r="D5453" s="177">
        <f t="shared" ca="1" si="1204"/>
        <v>46097</v>
      </c>
      <c r="E5453" s="177" t="str">
        <f t="shared" ca="1" si="1205"/>
        <v>0-Months</v>
      </c>
      <c r="F5453" s="177" t="str">
        <f>VLOOKUP(O5453,Stock[],5,FALSE)</f>
        <v>BE</v>
      </c>
      <c r="G5453" s="178" t="s">
        <v>4304</v>
      </c>
      <c r="H5453" s="179" t="s">
        <v>283</v>
      </c>
      <c r="I5453" s="180" t="s">
        <v>522</v>
      </c>
      <c r="J5453" s="175" t="str">
        <f>VLOOKUP(I5453,Customers[],2,FALSE)</f>
        <v>ကိုဝင်းနိုင်</v>
      </c>
      <c r="K5453" s="175" t="str">
        <f>VLOOKUP(I5453,Customers[],4,FALSE)</f>
        <v>Wandwin</v>
      </c>
      <c r="L5453" s="32" t="str">
        <f>VLOOKUP(Table85[[#This Row],[CustomerID]],Table!H:K,3,0)</f>
        <v>ခင်ကြီး</v>
      </c>
      <c r="M5453" s="175" t="str">
        <f>VLOOKUP(I5453,Customers[],5,FALSE)</f>
        <v>Van-2</v>
      </c>
      <c r="N5453" s="180" t="s">
        <v>9</v>
      </c>
      <c r="O5453" s="181" t="s">
        <v>214</v>
      </c>
      <c r="P5453" s="175" t="str">
        <f>VLOOKUP(O5453,Stock[],2,FALSE)</f>
        <v>ကောင်းကြည်</v>
      </c>
      <c r="Q5453" s="182">
        <f>VLOOKUP(O5453,Stock[],3,FALSE)</f>
        <v>0.64</v>
      </c>
      <c r="R5453" s="182">
        <f>VLOOKUP(O5453,Stock[],4,FALSE)</f>
        <v>14</v>
      </c>
      <c r="S5453" s="181"/>
      <c r="T5453" s="182">
        <f>(DailySales!$S5453/DailySales!$R5453)+DailySales!$U5453</f>
        <v>10</v>
      </c>
      <c r="U5453" s="181">
        <v>10</v>
      </c>
      <c r="V5453" s="183">
        <f>+DailySales!$T5453*DailySales!$R5453</f>
        <v>140</v>
      </c>
      <c r="W5453" s="183">
        <f>+DailySales!$V5453*DailySales!$Q5453</f>
        <v>89.600000000000009</v>
      </c>
      <c r="X5453" s="183">
        <f>VLOOKUP(O5453,Stock[],6,FALSE)</f>
        <v>1330</v>
      </c>
      <c r="Y5453" s="183">
        <f>+DailySales!$V5453*DailySales!$X5453</f>
        <v>186200</v>
      </c>
      <c r="Z5453" s="181"/>
      <c r="AA5453" s="181"/>
      <c r="AB5453" s="181"/>
      <c r="AC5453" s="181"/>
      <c r="AD5453" s="181"/>
      <c r="AE5453" s="184">
        <v>4800</v>
      </c>
      <c r="AF5453" s="185">
        <v>46093</v>
      </c>
      <c r="AG5453" s="186">
        <v>191000</v>
      </c>
      <c r="AH5453" s="185"/>
      <c r="AI5453" s="186"/>
      <c r="AJ5453" s="185"/>
      <c r="AK5453" s="186"/>
      <c r="AL5453" s="34"/>
      <c r="AM5453" s="39"/>
      <c r="AN5453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54" spans="1:40" ht="19.5" customHeight="1" x14ac:dyDescent="0.25">
      <c r="A5454" s="175">
        <f t="shared" si="1202"/>
        <v>2026</v>
      </c>
      <c r="B5454" s="175">
        <f t="shared" si="1203"/>
        <v>3</v>
      </c>
      <c r="C5454" s="176">
        <v>46093</v>
      </c>
      <c r="D5454" s="177">
        <f t="shared" ca="1" si="1204"/>
        <v>46097</v>
      </c>
      <c r="E5454" s="177" t="str">
        <f t="shared" ca="1" si="1205"/>
        <v>0-Months</v>
      </c>
      <c r="F5454" s="177" t="str">
        <f>VLOOKUP(O5454,Stock[],5,FALSE)</f>
        <v>BE</v>
      </c>
      <c r="G5454" s="178" t="s">
        <v>4305</v>
      </c>
      <c r="H5454" s="179" t="s">
        <v>283</v>
      </c>
      <c r="I5454" s="180" t="s">
        <v>925</v>
      </c>
      <c r="J5454" s="175" t="str">
        <f>VLOOKUP(I5454,Customers[],2,FALSE)</f>
        <v>ကိုမြင့်အောင်(2)</v>
      </c>
      <c r="K5454" s="175" t="str">
        <f>VLOOKUP(I5454,Customers[],4,FALSE)</f>
        <v>Wandwin</v>
      </c>
      <c r="L5454" s="32" t="str">
        <f>VLOOKUP(Table85[[#This Row],[CustomerID]],Table!H:K,3,0)</f>
        <v>ခင်ကြီး</v>
      </c>
      <c r="M5454" s="175" t="str">
        <f>VLOOKUP(I5454,Customers[],5,FALSE)</f>
        <v>Van-2</v>
      </c>
      <c r="N5454" s="180" t="s">
        <v>9</v>
      </c>
      <c r="O5454" s="181" t="s">
        <v>214</v>
      </c>
      <c r="P5454" s="175" t="str">
        <f>VLOOKUP(O5454,Stock[],2,FALSE)</f>
        <v>ကောင်းကြည်</v>
      </c>
      <c r="Q5454" s="182">
        <f>VLOOKUP(O5454,Stock[],3,FALSE)</f>
        <v>0.64</v>
      </c>
      <c r="R5454" s="182">
        <f>VLOOKUP(O5454,Stock[],4,FALSE)</f>
        <v>14</v>
      </c>
      <c r="S5454" s="181"/>
      <c r="T5454" s="182">
        <f>(DailySales!$S5454/DailySales!$R5454)+DailySales!$U5454</f>
        <v>4</v>
      </c>
      <c r="U5454" s="181">
        <v>4</v>
      </c>
      <c r="V5454" s="183">
        <f>+DailySales!$T5454*DailySales!$R5454</f>
        <v>56</v>
      </c>
      <c r="W5454" s="183">
        <f>+DailySales!$V5454*DailySales!$Q5454</f>
        <v>35.840000000000003</v>
      </c>
      <c r="X5454" s="183">
        <f>VLOOKUP(O5454,Stock[],6,FALSE)</f>
        <v>1330</v>
      </c>
      <c r="Y5454" s="183">
        <f>+DailySales!$V5454*DailySales!$X5454</f>
        <v>74480</v>
      </c>
      <c r="Z5454" s="181"/>
      <c r="AA5454" s="181"/>
      <c r="AB5454" s="181"/>
      <c r="AC5454" s="181"/>
      <c r="AD5454" s="181"/>
      <c r="AE5454" s="184">
        <v>1920</v>
      </c>
      <c r="AF5454" s="185">
        <v>46093</v>
      </c>
      <c r="AG5454" s="186">
        <v>76400</v>
      </c>
      <c r="AH5454" s="185"/>
      <c r="AI5454" s="186"/>
      <c r="AJ5454" s="185"/>
      <c r="AK5454" s="186"/>
      <c r="AL5454" s="34"/>
      <c r="AM5454" s="39"/>
      <c r="AN5454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55" spans="1:40" ht="19.5" customHeight="1" x14ac:dyDescent="0.25">
      <c r="A5455" s="175">
        <f t="shared" si="1202"/>
        <v>2026</v>
      </c>
      <c r="B5455" s="175">
        <f t="shared" si="1203"/>
        <v>3</v>
      </c>
      <c r="C5455" s="176">
        <v>46093</v>
      </c>
      <c r="D5455" s="177">
        <f t="shared" ca="1" si="1204"/>
        <v>46097</v>
      </c>
      <c r="E5455" s="177" t="str">
        <f t="shared" ca="1" si="1205"/>
        <v>0-Months</v>
      </c>
      <c r="F5455" s="177" t="str">
        <f>VLOOKUP(O5455,Stock[],5,FALSE)</f>
        <v>BE</v>
      </c>
      <c r="G5455" s="178" t="s">
        <v>4306</v>
      </c>
      <c r="H5455" s="179"/>
      <c r="I5455" s="180" t="s">
        <v>243</v>
      </c>
      <c r="J5455" s="175" t="str">
        <f>VLOOKUP(I5455,Customers[],2,FALSE)</f>
        <v>ကောင်းထက်သူ</v>
      </c>
      <c r="K5455" s="175" t="str">
        <f>VLOOKUP(I5455,Customers[],4,FALSE)</f>
        <v>Kyukpadaung</v>
      </c>
      <c r="L5455" s="32" t="str">
        <f>VLOOKUP(Table85[[#This Row],[CustomerID]],Table!H:K,3,0)</f>
        <v>ကျောက်ပန်းတောင်း</v>
      </c>
      <c r="M5455" s="175" t="str">
        <f>VLOOKUP(I5455,Customers[],5,FALSE)</f>
        <v>WholeSales/Contract</v>
      </c>
      <c r="N5455" s="180" t="s">
        <v>10</v>
      </c>
      <c r="O5455" s="181" t="s">
        <v>2120</v>
      </c>
      <c r="P5455" s="175" t="str">
        <f>VLOOKUP(O5455,Stock[],2,FALSE)</f>
        <v>ဇေ အရက်သန့်</v>
      </c>
      <c r="Q5455" s="182">
        <f>VLOOKUP(O5455,Stock[],3,FALSE)</f>
        <v>0.64</v>
      </c>
      <c r="R5455" s="182">
        <f>VLOOKUP(O5455,Stock[],4,FALSE)</f>
        <v>14</v>
      </c>
      <c r="S5455" s="181"/>
      <c r="T5455" s="182">
        <f>(DailySales!$S5455/DailySales!$R5455)+DailySales!$U5455</f>
        <v>250</v>
      </c>
      <c r="U5455" s="181">
        <v>250</v>
      </c>
      <c r="V5455" s="183">
        <f>+DailySales!$T5455*DailySales!$R5455</f>
        <v>3500</v>
      </c>
      <c r="W5455" s="183">
        <f>+DailySales!$V5455*DailySales!$Q5455</f>
        <v>2240</v>
      </c>
      <c r="X5455" s="183">
        <f>VLOOKUP(O5455,Stock[],6,FALSE)</f>
        <v>1380</v>
      </c>
      <c r="Y5455" s="183">
        <f>+DailySales!$V5455*DailySales!$X5455</f>
        <v>4830000</v>
      </c>
      <c r="Z5455" s="181"/>
      <c r="AA5455" s="181"/>
      <c r="AB5455" s="181"/>
      <c r="AC5455" s="181"/>
      <c r="AD5455" s="181"/>
      <c r="AE5455" s="184">
        <f>250*350</f>
        <v>87500</v>
      </c>
      <c r="AF5455" s="185"/>
      <c r="AG5455" s="186"/>
      <c r="AH5455" s="185"/>
      <c r="AI5455" s="186"/>
      <c r="AJ5455" s="185"/>
      <c r="AK5455" s="186"/>
      <c r="AL5455" s="34"/>
      <c r="AM5455" s="39"/>
      <c r="AN5455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4917500</v>
      </c>
    </row>
    <row r="5456" spans="1:40" ht="19.5" customHeight="1" x14ac:dyDescent="0.25">
      <c r="A5456" s="175">
        <f t="shared" si="1202"/>
        <v>2026</v>
      </c>
      <c r="B5456" s="175">
        <f t="shared" si="1203"/>
        <v>3</v>
      </c>
      <c r="C5456" s="176">
        <v>46093</v>
      </c>
      <c r="D5456" s="177">
        <f t="shared" ca="1" si="1204"/>
        <v>46097</v>
      </c>
      <c r="E5456" s="177" t="str">
        <f t="shared" ca="1" si="1205"/>
        <v>0-Months</v>
      </c>
      <c r="F5456" s="177" t="str">
        <f>VLOOKUP(O5456,Stock[],5,FALSE)</f>
        <v>BE</v>
      </c>
      <c r="G5456" s="178" t="s">
        <v>4306</v>
      </c>
      <c r="H5456" s="179"/>
      <c r="I5456" s="180" t="s">
        <v>243</v>
      </c>
      <c r="J5456" s="175" t="str">
        <f>VLOOKUP(I5456,Customers[],2,FALSE)</f>
        <v>ကောင်းထက်သူ</v>
      </c>
      <c r="K5456" s="175" t="str">
        <f>VLOOKUP(I5456,Customers[],4,FALSE)</f>
        <v>Kyukpadaung</v>
      </c>
      <c r="L5456" s="32" t="str">
        <f>VLOOKUP(Table85[[#This Row],[CustomerID]],Table!H:K,3,0)</f>
        <v>ကျောက်ပန်းတောင်း</v>
      </c>
      <c r="M5456" s="175" t="str">
        <f>VLOOKUP(I5456,Customers[],5,FALSE)</f>
        <v>WholeSales/Contract</v>
      </c>
      <c r="N5456" s="180" t="s">
        <v>10</v>
      </c>
      <c r="O5456" s="181" t="s">
        <v>2465</v>
      </c>
      <c r="P5456" s="175" t="str">
        <f>VLOOKUP(O5456,Stock[],2,FALSE)</f>
        <v>မိုးနဲကွန်ကီး</v>
      </c>
      <c r="Q5456" s="182">
        <f>VLOOKUP(O5456,Stock[],3,FALSE)</f>
        <v>0.64</v>
      </c>
      <c r="R5456" s="182">
        <f>VLOOKUP(O5456,Stock[],4,FALSE)</f>
        <v>14</v>
      </c>
      <c r="S5456" s="181"/>
      <c r="T5456" s="182">
        <f>(DailySales!$S5456/DailySales!$R5456)+DailySales!$U5456</f>
        <v>50</v>
      </c>
      <c r="U5456" s="181">
        <v>50</v>
      </c>
      <c r="V5456" s="183">
        <f>+DailySales!$T5456*DailySales!$R5456</f>
        <v>700</v>
      </c>
      <c r="W5456" s="183">
        <f>+DailySales!$V5456*DailySales!$Q5456</f>
        <v>448</v>
      </c>
      <c r="X5456" s="183">
        <f>VLOOKUP(O5456,Stock[],6,FALSE)</f>
        <v>1700</v>
      </c>
      <c r="Y5456" s="183">
        <f>+DailySales!$V5456*DailySales!$X5456</f>
        <v>1190000</v>
      </c>
      <c r="Z5456" s="181"/>
      <c r="AA5456" s="181"/>
      <c r="AB5456" s="181"/>
      <c r="AC5456" s="181"/>
      <c r="AD5456" s="181"/>
      <c r="AE5456" s="184">
        <f>50*350</f>
        <v>17500</v>
      </c>
      <c r="AF5456" s="185"/>
      <c r="AG5456" s="186"/>
      <c r="AH5456" s="185"/>
      <c r="AI5456" s="186"/>
      <c r="AJ5456" s="185"/>
      <c r="AK5456" s="186"/>
      <c r="AL5456" s="34"/>
      <c r="AM5456" s="39"/>
      <c r="AN5456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1207500</v>
      </c>
    </row>
    <row r="5457" spans="1:40" ht="19.5" customHeight="1" x14ac:dyDescent="0.25">
      <c r="A5457" s="175">
        <f t="shared" si="1202"/>
        <v>2026</v>
      </c>
      <c r="B5457" s="175">
        <f t="shared" si="1203"/>
        <v>3</v>
      </c>
      <c r="C5457" s="176">
        <v>46093</v>
      </c>
      <c r="D5457" s="177">
        <f t="shared" ca="1" si="1204"/>
        <v>46097</v>
      </c>
      <c r="E5457" s="177" t="str">
        <f t="shared" ca="1" si="1205"/>
        <v>0-Months</v>
      </c>
      <c r="F5457" s="177" t="str">
        <f>VLOOKUP(O5457,Stock[],5,FALSE)</f>
        <v>BE</v>
      </c>
      <c r="G5457" s="178" t="s">
        <v>4307</v>
      </c>
      <c r="H5457" s="179"/>
      <c r="I5457" s="180" t="s">
        <v>1323</v>
      </c>
      <c r="J5457" s="175" t="str">
        <f>VLOOKUP(I5457,Customers[],2,FALSE)</f>
        <v>A1</v>
      </c>
      <c r="K5457" s="175" t="str">
        <f>VLOOKUP(I5457,Customers[],4,FALSE)</f>
        <v>Bagan</v>
      </c>
      <c r="L5457" s="32" t="str">
        <f>VLOOKUP(Table85[[#This Row],[CustomerID]],Table!H:K,3,0)</f>
        <v>ညောင်ဦး</v>
      </c>
      <c r="M5457" s="175" t="str">
        <f>VLOOKUP(I5457,Customers[],5,FALSE)</f>
        <v>Semi WS</v>
      </c>
      <c r="N5457" s="180" t="s">
        <v>10</v>
      </c>
      <c r="O5457" s="181" t="s">
        <v>2120</v>
      </c>
      <c r="P5457" s="175" t="str">
        <f>VLOOKUP(O5457,Stock[],2,FALSE)</f>
        <v>ဇေ အရက်သန့်</v>
      </c>
      <c r="Q5457" s="182">
        <f>VLOOKUP(O5457,Stock[],3,FALSE)</f>
        <v>0.64</v>
      </c>
      <c r="R5457" s="182">
        <f>VLOOKUP(O5457,Stock[],4,FALSE)</f>
        <v>14</v>
      </c>
      <c r="S5457" s="181"/>
      <c r="T5457" s="182">
        <f>(DailySales!$S5457/DailySales!$R5457)+DailySales!$U5457</f>
        <v>150</v>
      </c>
      <c r="U5457" s="181">
        <v>150</v>
      </c>
      <c r="V5457" s="183">
        <f>+DailySales!$T5457*DailySales!$R5457</f>
        <v>2100</v>
      </c>
      <c r="W5457" s="183">
        <f>+DailySales!$V5457*DailySales!$Q5457</f>
        <v>1344</v>
      </c>
      <c r="X5457" s="183">
        <f>VLOOKUP(O5457,Stock[],6,FALSE)</f>
        <v>1380</v>
      </c>
      <c r="Y5457" s="183">
        <f>+DailySales!$V5457*DailySales!$X5457</f>
        <v>2898000</v>
      </c>
      <c r="Z5457" s="181"/>
      <c r="AA5457" s="181"/>
      <c r="AB5457" s="181"/>
      <c r="AC5457" s="181"/>
      <c r="AD5457" s="181"/>
      <c r="AE5457" s="184">
        <f>150*400</f>
        <v>60000</v>
      </c>
      <c r="AF5457" s="185"/>
      <c r="AG5457" s="186"/>
      <c r="AH5457" s="185"/>
      <c r="AI5457" s="186"/>
      <c r="AJ5457" s="185"/>
      <c r="AK5457" s="186"/>
      <c r="AL5457" s="34"/>
      <c r="AM5457" s="39"/>
      <c r="AN5457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2958000</v>
      </c>
    </row>
    <row r="5458" spans="1:40" ht="19.5" customHeight="1" x14ac:dyDescent="0.25">
      <c r="A5458" s="175">
        <f t="shared" si="1202"/>
        <v>2026</v>
      </c>
      <c r="B5458" s="175">
        <f t="shared" si="1203"/>
        <v>3</v>
      </c>
      <c r="C5458" s="176">
        <v>46093</v>
      </c>
      <c r="D5458" s="177">
        <f t="shared" ca="1" si="1204"/>
        <v>46097</v>
      </c>
      <c r="E5458" s="177" t="str">
        <f t="shared" ca="1" si="1205"/>
        <v>0-Months</v>
      </c>
      <c r="F5458" s="177" t="str">
        <f>VLOOKUP(O5458,Stock[],5,FALSE)</f>
        <v>BE</v>
      </c>
      <c r="G5458" s="178" t="s">
        <v>4307</v>
      </c>
      <c r="H5458" s="179"/>
      <c r="I5458" s="180" t="s">
        <v>1323</v>
      </c>
      <c r="J5458" s="175" t="str">
        <f>VLOOKUP(I5458,Customers[],2,FALSE)</f>
        <v>A1</v>
      </c>
      <c r="K5458" s="175" t="str">
        <f>VLOOKUP(I5458,Customers[],4,FALSE)</f>
        <v>Bagan</v>
      </c>
      <c r="L5458" s="32" t="str">
        <f>VLOOKUP(Table85[[#This Row],[CustomerID]],Table!H:K,3,0)</f>
        <v>ညောင်ဦး</v>
      </c>
      <c r="M5458" s="175" t="str">
        <f>VLOOKUP(I5458,Customers[],5,FALSE)</f>
        <v>Semi WS</v>
      </c>
      <c r="N5458" s="180" t="s">
        <v>10</v>
      </c>
      <c r="O5458" s="181" t="s">
        <v>225</v>
      </c>
      <c r="P5458" s="175" t="str">
        <f>VLOOKUP(O5458,Stock[],2,FALSE)</f>
        <v>ချယ်ရီသံပုရာအရက်သန့်ကော် (1Ltr)</v>
      </c>
      <c r="Q5458" s="182">
        <f>VLOOKUP(O5458,Stock[],3,FALSE)</f>
        <v>1</v>
      </c>
      <c r="R5458" s="182">
        <f>VLOOKUP(O5458,Stock[],4,FALSE)</f>
        <v>12</v>
      </c>
      <c r="S5458" s="181"/>
      <c r="T5458" s="182">
        <f>(DailySales!$S5458/DailySales!$R5458)+DailySales!$U5458</f>
        <v>50</v>
      </c>
      <c r="U5458" s="181">
        <v>50</v>
      </c>
      <c r="V5458" s="183">
        <f>+DailySales!$T5458*DailySales!$R5458</f>
        <v>600</v>
      </c>
      <c r="W5458" s="183">
        <f>+DailySales!$V5458*DailySales!$Q5458</f>
        <v>600</v>
      </c>
      <c r="X5458" s="183">
        <f>VLOOKUP(O5458,Stock[],6,FALSE)</f>
        <v>1260</v>
      </c>
      <c r="Y5458" s="183">
        <f>+DailySales!$V5458*DailySales!$X5458</f>
        <v>756000</v>
      </c>
      <c r="Z5458" s="181"/>
      <c r="AA5458" s="181"/>
      <c r="AB5458" s="181"/>
      <c r="AC5458" s="181"/>
      <c r="AD5458" s="181"/>
      <c r="AE5458" s="184">
        <f>50*380</f>
        <v>19000</v>
      </c>
      <c r="AF5458" s="185"/>
      <c r="AG5458" s="186"/>
      <c r="AH5458" s="185"/>
      <c r="AI5458" s="186"/>
      <c r="AJ5458" s="185"/>
      <c r="AK5458" s="186"/>
      <c r="AL5458" s="34"/>
      <c r="AM5458" s="39"/>
      <c r="AN5458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775000</v>
      </c>
    </row>
    <row r="5459" spans="1:40" ht="19.5" customHeight="1" x14ac:dyDescent="0.25">
      <c r="A5459" s="175">
        <f t="shared" si="1202"/>
        <v>2026</v>
      </c>
      <c r="B5459" s="175">
        <f t="shared" si="1203"/>
        <v>3</v>
      </c>
      <c r="C5459" s="176">
        <v>46093</v>
      </c>
      <c r="D5459" s="177">
        <f t="shared" ca="1" si="1204"/>
        <v>46097</v>
      </c>
      <c r="E5459" s="177" t="str">
        <f t="shared" ca="1" si="1205"/>
        <v>0-Months</v>
      </c>
      <c r="F5459" s="177" t="str">
        <f>VLOOKUP(O5459,Stock[],5,FALSE)</f>
        <v>BE</v>
      </c>
      <c r="G5459" s="178" t="s">
        <v>4307</v>
      </c>
      <c r="H5459" s="179"/>
      <c r="I5459" s="180" t="s">
        <v>1323</v>
      </c>
      <c r="J5459" s="175" t="str">
        <f>VLOOKUP(I5459,Customers[],2,FALSE)</f>
        <v>A1</v>
      </c>
      <c r="K5459" s="175" t="str">
        <f>VLOOKUP(I5459,Customers[],4,FALSE)</f>
        <v>Bagan</v>
      </c>
      <c r="L5459" s="32" t="str">
        <f>VLOOKUP(Table85[[#This Row],[CustomerID]],Table!H:K,3,0)</f>
        <v>ညောင်ဦး</v>
      </c>
      <c r="M5459" s="175" t="str">
        <f>VLOOKUP(I5459,Customers[],5,FALSE)</f>
        <v>Semi WS</v>
      </c>
      <c r="N5459" s="180" t="s">
        <v>10</v>
      </c>
      <c r="O5459" s="181" t="s">
        <v>1219</v>
      </c>
      <c r="P5459" s="175" t="str">
        <f>VLOOKUP(O5459,Stock[],2,FALSE)</f>
        <v>ချယ်ရီအရက်သန့်</v>
      </c>
      <c r="Q5459" s="182">
        <f>VLOOKUP(O5459,Stock[],3,FALSE)</f>
        <v>0.64</v>
      </c>
      <c r="R5459" s="182">
        <f>VLOOKUP(O5459,Stock[],4,FALSE)</f>
        <v>14</v>
      </c>
      <c r="S5459" s="181"/>
      <c r="T5459" s="182">
        <f>(DailySales!$S5459/DailySales!$R5459)+DailySales!$U5459</f>
        <v>50</v>
      </c>
      <c r="U5459" s="181">
        <v>50</v>
      </c>
      <c r="V5459" s="183">
        <f>+DailySales!$T5459*DailySales!$R5459</f>
        <v>700</v>
      </c>
      <c r="W5459" s="183">
        <f>+DailySales!$V5459*DailySales!$Q5459</f>
        <v>448</v>
      </c>
      <c r="X5459" s="183">
        <f>VLOOKUP(O5459,Stock[],6,FALSE)</f>
        <v>1380</v>
      </c>
      <c r="Y5459" s="183">
        <f>+DailySales!$V5459*DailySales!$X5459</f>
        <v>966000</v>
      </c>
      <c r="Z5459" s="181"/>
      <c r="AA5459" s="181"/>
      <c r="AB5459" s="181"/>
      <c r="AC5459" s="181"/>
      <c r="AD5459" s="181"/>
      <c r="AE5459" s="184">
        <f>50*400</f>
        <v>20000</v>
      </c>
      <c r="AF5459" s="185"/>
      <c r="AG5459" s="186"/>
      <c r="AH5459" s="185"/>
      <c r="AI5459" s="186"/>
      <c r="AJ5459" s="185"/>
      <c r="AK5459" s="186"/>
      <c r="AL5459" s="34"/>
      <c r="AM5459" s="39"/>
      <c r="AN5459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986000</v>
      </c>
    </row>
    <row r="5460" spans="1:40" ht="19.5" customHeight="1" x14ac:dyDescent="0.25">
      <c r="A5460" s="175">
        <f t="shared" si="1202"/>
        <v>2026</v>
      </c>
      <c r="B5460" s="175">
        <f t="shared" si="1203"/>
        <v>3</v>
      </c>
      <c r="C5460" s="176">
        <v>46093</v>
      </c>
      <c r="D5460" s="177">
        <f t="shared" ca="1" si="1204"/>
        <v>46097</v>
      </c>
      <c r="E5460" s="177" t="str">
        <f t="shared" ca="1" si="1205"/>
        <v>0-Months</v>
      </c>
      <c r="F5460" s="177" t="str">
        <f>VLOOKUP(O5460,Stock[],5,FALSE)</f>
        <v>BE</v>
      </c>
      <c r="G5460" s="178" t="s">
        <v>4308</v>
      </c>
      <c r="H5460" s="179"/>
      <c r="I5460" s="180" t="s">
        <v>1754</v>
      </c>
      <c r="J5460" s="175" t="str">
        <f>VLOOKUP(I5460,Customers[],2,FALSE)</f>
        <v>စစ်ဆေးရေးဂိတ်လက်ဆောင်</v>
      </c>
      <c r="K5460" s="175">
        <f>VLOOKUP(I5460,Customers[],4,FALSE)</f>
        <v>0</v>
      </c>
      <c r="L5460" s="32">
        <f>VLOOKUP(Table85[[#This Row],[CustomerID]],Table!H:K,3,0)</f>
        <v>0</v>
      </c>
      <c r="M5460" s="175">
        <f>VLOOKUP(I5460,Customers[],5,FALSE)</f>
        <v>0</v>
      </c>
      <c r="N5460" s="180" t="s">
        <v>1751</v>
      </c>
      <c r="O5460" s="181" t="s">
        <v>217</v>
      </c>
      <c r="P5460" s="175" t="str">
        <f>VLOOKUP(O5460,Stock[],2,FALSE)</f>
        <v>လိမ္မော်ဖြူ</v>
      </c>
      <c r="Q5460" s="182">
        <f>VLOOKUP(O5460,Stock[],3,FALSE)</f>
        <v>0.64</v>
      </c>
      <c r="R5460" s="182">
        <f>VLOOKUP(O5460,Stock[],4,FALSE)</f>
        <v>24</v>
      </c>
      <c r="S5460" s="181">
        <v>12</v>
      </c>
      <c r="T5460" s="182">
        <f>(DailySales!$S5460/DailySales!$R5460)+DailySales!$U5460</f>
        <v>0.5</v>
      </c>
      <c r="U5460" s="181"/>
      <c r="V5460" s="183">
        <f>+DailySales!$T5460*DailySales!$R5460</f>
        <v>12</v>
      </c>
      <c r="W5460" s="183">
        <f>+DailySales!$V5460*DailySales!$Q5460</f>
        <v>7.68</v>
      </c>
      <c r="X5460" s="183">
        <f>VLOOKUP(O5460,Stock[],6,FALSE)</f>
        <v>1330</v>
      </c>
      <c r="Y5460" s="183">
        <f>+DailySales!$V5460*DailySales!$X5460</f>
        <v>15960</v>
      </c>
      <c r="Z5460" s="181"/>
      <c r="AA5460" s="181"/>
      <c r="AB5460" s="181"/>
      <c r="AC5460" s="181"/>
      <c r="AD5460" s="181"/>
      <c r="AE5460" s="184"/>
      <c r="AF5460" s="185">
        <v>46093</v>
      </c>
      <c r="AG5460" s="186">
        <v>15960</v>
      </c>
      <c r="AH5460" s="185"/>
      <c r="AI5460" s="186"/>
      <c r="AJ5460" s="185"/>
      <c r="AK5460" s="186"/>
      <c r="AL5460" s="34"/>
      <c r="AM5460" s="39"/>
      <c r="AN5460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61" spans="1:40" ht="19.5" customHeight="1" x14ac:dyDescent="0.25">
      <c r="A5461" s="175">
        <f t="shared" ref="A5461:A5471" si="1206">YEAR(C5461)</f>
        <v>2026</v>
      </c>
      <c r="B5461" s="175">
        <f t="shared" ref="B5461:B5471" si="1207">MONTH(C5461)</f>
        <v>3</v>
      </c>
      <c r="C5461" s="176">
        <v>46093</v>
      </c>
      <c r="D5461" s="177">
        <f t="shared" ref="D5461:D5471" ca="1" si="1208">TODAY()</f>
        <v>46097</v>
      </c>
      <c r="E5461" s="177" t="str">
        <f t="shared" ref="E5461:E5471" ca="1" si="1209">DATEDIF(C5461,D5461,"M")&amp;"-Months"</f>
        <v>0-Months</v>
      </c>
      <c r="F5461" s="177" t="str">
        <f>VLOOKUP(O5461,Stock[],5,FALSE)</f>
        <v>BE</v>
      </c>
      <c r="G5461" s="178" t="s">
        <v>4309</v>
      </c>
      <c r="H5461" s="179"/>
      <c r="I5461" s="180" t="s">
        <v>227</v>
      </c>
      <c r="J5461" s="175" t="str">
        <f>VLOOKUP(I5461,Customers[],2,FALSE)</f>
        <v>Summer-2</v>
      </c>
      <c r="K5461" s="175" t="str">
        <f>VLOOKUP(I5461,Customers[],4,FALSE)</f>
        <v>Meiktila</v>
      </c>
      <c r="L5461" s="32" t="str">
        <f>VLOOKUP(Table85[[#This Row],[CustomerID]],Table!H:K,3,0)</f>
        <v>မိတ္ထီလာ</v>
      </c>
      <c r="M5461" s="175" t="str">
        <f>VLOOKUP(I5461,Customers[],5,FALSE)</f>
        <v>WholeSales</v>
      </c>
      <c r="N5461" s="180" t="s">
        <v>10</v>
      </c>
      <c r="O5461" s="181" t="s">
        <v>217</v>
      </c>
      <c r="P5461" s="175" t="str">
        <f>VLOOKUP(O5461,Stock[],2,FALSE)</f>
        <v>လိမ္မော်ဖြူ</v>
      </c>
      <c r="Q5461" s="182">
        <f>VLOOKUP(O5461,Stock[],3,FALSE)</f>
        <v>0.64</v>
      </c>
      <c r="R5461" s="182">
        <f>VLOOKUP(O5461,Stock[],4,FALSE)</f>
        <v>24</v>
      </c>
      <c r="S5461" s="181"/>
      <c r="T5461" s="182">
        <f>(DailySales!$S5461/DailySales!$R5461)+DailySales!$U5461</f>
        <v>35</v>
      </c>
      <c r="U5461" s="181">
        <v>35</v>
      </c>
      <c r="V5461" s="183">
        <f>+DailySales!$T5461*DailySales!$R5461</f>
        <v>840</v>
      </c>
      <c r="W5461" s="183">
        <f>+DailySales!$V5461*DailySales!$Q5461</f>
        <v>537.6</v>
      </c>
      <c r="X5461" s="183">
        <f>VLOOKUP(O5461,Stock[],6,FALSE)</f>
        <v>1330</v>
      </c>
      <c r="Y5461" s="183">
        <f>+DailySales!$V5461*DailySales!$X5461</f>
        <v>1117200</v>
      </c>
      <c r="Z5461" s="181"/>
      <c r="AA5461" s="181"/>
      <c r="AB5461" s="181"/>
      <c r="AC5461" s="181"/>
      <c r="AD5461" s="181"/>
      <c r="AE5461" s="184"/>
      <c r="AF5461" s="185"/>
      <c r="AG5461" s="186"/>
      <c r="AH5461" s="185"/>
      <c r="AI5461" s="186"/>
      <c r="AJ5461" s="185"/>
      <c r="AK5461" s="186"/>
      <c r="AL5461" s="34"/>
      <c r="AM5461" s="39"/>
      <c r="AN5461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1117200</v>
      </c>
    </row>
    <row r="5462" spans="1:40" ht="19.5" customHeight="1" x14ac:dyDescent="0.25">
      <c r="A5462" s="175">
        <f t="shared" si="1206"/>
        <v>2026</v>
      </c>
      <c r="B5462" s="175">
        <f t="shared" si="1207"/>
        <v>3</v>
      </c>
      <c r="C5462" s="176">
        <v>46093</v>
      </c>
      <c r="D5462" s="177">
        <f t="shared" ca="1" si="1208"/>
        <v>46097</v>
      </c>
      <c r="E5462" s="177" t="str">
        <f t="shared" ca="1" si="1209"/>
        <v>0-Months</v>
      </c>
      <c r="F5462" s="177" t="str">
        <f>VLOOKUP(O5462,Stock[],5,FALSE)</f>
        <v>BE</v>
      </c>
      <c r="G5462" s="178" t="s">
        <v>4310</v>
      </c>
      <c r="H5462" s="179"/>
      <c r="I5462" s="180" t="s">
        <v>226</v>
      </c>
      <c r="J5462" s="175" t="str">
        <f>VLOOKUP(I5462,Customers[],2,FALSE)</f>
        <v>Summer-1</v>
      </c>
      <c r="K5462" s="175" t="str">
        <f>VLOOKUP(I5462,Customers[],4,FALSE)</f>
        <v>Meiktila</v>
      </c>
      <c r="L5462" s="32" t="str">
        <f>VLOOKUP(Table85[[#This Row],[CustomerID]],Table!H:K,3,0)</f>
        <v>မိတ္ထီလာ</v>
      </c>
      <c r="M5462" s="175" t="str">
        <f>VLOOKUP(I5462,Customers[],5,FALSE)</f>
        <v>WholeSales</v>
      </c>
      <c r="N5462" s="180" t="s">
        <v>10</v>
      </c>
      <c r="O5462" s="181" t="s">
        <v>240</v>
      </c>
      <c r="P5462" s="175" t="str">
        <f>VLOOKUP(O5462,Stock[],2,FALSE)</f>
        <v>သံပုရာအရက်</v>
      </c>
      <c r="Q5462" s="182">
        <f>VLOOKUP(O5462,Stock[],3,FALSE)</f>
        <v>0.64</v>
      </c>
      <c r="R5462" s="182">
        <f>VLOOKUP(O5462,Stock[],4,FALSE)</f>
        <v>14</v>
      </c>
      <c r="S5462" s="181"/>
      <c r="T5462" s="182">
        <f>(DailySales!$S5462/DailySales!$R5462)+DailySales!$U5462</f>
        <v>50</v>
      </c>
      <c r="U5462" s="181">
        <v>50</v>
      </c>
      <c r="V5462" s="183">
        <f>+DailySales!$T5462*DailySales!$R5462</f>
        <v>700</v>
      </c>
      <c r="W5462" s="183">
        <f>+DailySales!$V5462*DailySales!$Q5462</f>
        <v>448</v>
      </c>
      <c r="X5462" s="183">
        <f>VLOOKUP(O5462,Stock[],6,FALSE)</f>
        <v>1330</v>
      </c>
      <c r="Y5462" s="183">
        <f>+DailySales!$V5462*DailySales!$X5462</f>
        <v>931000</v>
      </c>
      <c r="Z5462" s="181"/>
      <c r="AA5462" s="181"/>
      <c r="AB5462" s="181"/>
      <c r="AC5462" s="181"/>
      <c r="AD5462" s="181"/>
      <c r="AE5462" s="184"/>
      <c r="AF5462" s="185"/>
      <c r="AG5462" s="186"/>
      <c r="AH5462" s="185"/>
      <c r="AI5462" s="186"/>
      <c r="AJ5462" s="185"/>
      <c r="AK5462" s="186"/>
      <c r="AL5462" s="34"/>
      <c r="AM5462" s="39"/>
      <c r="AN5462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931000</v>
      </c>
    </row>
    <row r="5463" spans="1:40" ht="19.5" customHeight="1" x14ac:dyDescent="0.25">
      <c r="A5463" s="175">
        <f t="shared" si="1206"/>
        <v>2026</v>
      </c>
      <c r="B5463" s="175">
        <f t="shared" si="1207"/>
        <v>3</v>
      </c>
      <c r="C5463" s="176">
        <v>46093</v>
      </c>
      <c r="D5463" s="177">
        <f t="shared" ca="1" si="1208"/>
        <v>46097</v>
      </c>
      <c r="E5463" s="177" t="str">
        <f t="shared" ca="1" si="1209"/>
        <v>0-Months</v>
      </c>
      <c r="F5463" s="177" t="str">
        <f>VLOOKUP(O5463,Stock[],5,FALSE)</f>
        <v>BE</v>
      </c>
      <c r="G5463" s="178" t="s">
        <v>4310</v>
      </c>
      <c r="H5463" s="179"/>
      <c r="I5463" s="180" t="s">
        <v>226</v>
      </c>
      <c r="J5463" s="175" t="str">
        <f>VLOOKUP(I5463,Customers[],2,FALSE)</f>
        <v>Summer-1</v>
      </c>
      <c r="K5463" s="175" t="str">
        <f>VLOOKUP(I5463,Customers[],4,FALSE)</f>
        <v>Meiktila</v>
      </c>
      <c r="L5463" s="32" t="str">
        <f>VLOOKUP(Table85[[#This Row],[CustomerID]],Table!H:K,3,0)</f>
        <v>မိတ္ထီလာ</v>
      </c>
      <c r="M5463" s="175" t="str">
        <f>VLOOKUP(I5463,Customers[],5,FALSE)</f>
        <v>WholeSales</v>
      </c>
      <c r="N5463" s="180" t="s">
        <v>10</v>
      </c>
      <c r="O5463" s="181" t="s">
        <v>220</v>
      </c>
      <c r="P5463" s="175" t="str">
        <f>VLOOKUP(O5463,Stock[],2,FALSE)</f>
        <v>မြန်မာရှောက်ပျား</v>
      </c>
      <c r="Q5463" s="182">
        <f>VLOOKUP(O5463,Stock[],3,FALSE)</f>
        <v>0.64</v>
      </c>
      <c r="R5463" s="182">
        <f>VLOOKUP(O5463,Stock[],4,FALSE)</f>
        <v>14</v>
      </c>
      <c r="S5463" s="181"/>
      <c r="T5463" s="182">
        <f>(DailySales!$S5463/DailySales!$R5463)+DailySales!$U5463</f>
        <v>100</v>
      </c>
      <c r="U5463" s="181">
        <v>100</v>
      </c>
      <c r="V5463" s="183">
        <f>+DailySales!$T5463*DailySales!$R5463</f>
        <v>1400</v>
      </c>
      <c r="W5463" s="183">
        <f>+DailySales!$V5463*DailySales!$Q5463</f>
        <v>896</v>
      </c>
      <c r="X5463" s="183">
        <f>VLOOKUP(O5463,Stock[],6,FALSE)</f>
        <v>1370</v>
      </c>
      <c r="Y5463" s="183">
        <f>+DailySales!$V5463*DailySales!$X5463</f>
        <v>1918000</v>
      </c>
      <c r="Z5463" s="181"/>
      <c r="AA5463" s="181"/>
      <c r="AB5463" s="181"/>
      <c r="AC5463" s="181"/>
      <c r="AD5463" s="181"/>
      <c r="AE5463" s="184"/>
      <c r="AF5463" s="185"/>
      <c r="AG5463" s="186"/>
      <c r="AH5463" s="185"/>
      <c r="AI5463" s="186"/>
      <c r="AJ5463" s="185"/>
      <c r="AK5463" s="186"/>
      <c r="AL5463" s="34"/>
      <c r="AM5463" s="39"/>
      <c r="AN5463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1918000</v>
      </c>
    </row>
    <row r="5464" spans="1:40" ht="19.5" customHeight="1" x14ac:dyDescent="0.25">
      <c r="A5464" s="175">
        <f t="shared" si="1206"/>
        <v>2026</v>
      </c>
      <c r="B5464" s="175">
        <f t="shared" si="1207"/>
        <v>3</v>
      </c>
      <c r="C5464" s="176">
        <v>46093</v>
      </c>
      <c r="D5464" s="177">
        <f t="shared" ca="1" si="1208"/>
        <v>46097</v>
      </c>
      <c r="E5464" s="177" t="str">
        <f t="shared" ca="1" si="1209"/>
        <v>0-Months</v>
      </c>
      <c r="F5464" s="177" t="str">
        <f>VLOOKUP(O5464,Stock[],5,FALSE)</f>
        <v>BE</v>
      </c>
      <c r="G5464" s="178" t="s">
        <v>4310</v>
      </c>
      <c r="H5464" s="179"/>
      <c r="I5464" s="180" t="s">
        <v>226</v>
      </c>
      <c r="J5464" s="175" t="str">
        <f>VLOOKUP(I5464,Customers[],2,FALSE)</f>
        <v>Summer-1</v>
      </c>
      <c r="K5464" s="175" t="str">
        <f>VLOOKUP(I5464,Customers[],4,FALSE)</f>
        <v>Meiktila</v>
      </c>
      <c r="L5464" s="32" t="str">
        <f>VLOOKUP(Table85[[#This Row],[CustomerID]],Table!H:K,3,0)</f>
        <v>မိတ္ထီလာ</v>
      </c>
      <c r="M5464" s="175" t="str">
        <f>VLOOKUP(I5464,Customers[],5,FALSE)</f>
        <v>WholeSales</v>
      </c>
      <c r="N5464" s="180" t="s">
        <v>10</v>
      </c>
      <c r="O5464" s="181" t="s">
        <v>217</v>
      </c>
      <c r="P5464" s="175" t="str">
        <f>VLOOKUP(O5464,Stock[],2,FALSE)</f>
        <v>လိမ္မော်ဖြူ</v>
      </c>
      <c r="Q5464" s="182">
        <f>VLOOKUP(O5464,Stock[],3,FALSE)</f>
        <v>0.64</v>
      </c>
      <c r="R5464" s="182">
        <f>VLOOKUP(O5464,Stock[],4,FALSE)</f>
        <v>24</v>
      </c>
      <c r="S5464" s="181"/>
      <c r="T5464" s="182">
        <f>(DailySales!$S5464/DailySales!$R5464)+DailySales!$U5464</f>
        <v>100</v>
      </c>
      <c r="U5464" s="181">
        <v>100</v>
      </c>
      <c r="V5464" s="183">
        <f>+DailySales!$T5464*DailySales!$R5464</f>
        <v>2400</v>
      </c>
      <c r="W5464" s="183">
        <f>+DailySales!$V5464*DailySales!$Q5464</f>
        <v>1536</v>
      </c>
      <c r="X5464" s="183">
        <f>VLOOKUP(O5464,Stock[],6,FALSE)</f>
        <v>1330</v>
      </c>
      <c r="Y5464" s="183">
        <f>+DailySales!$V5464*DailySales!$X5464</f>
        <v>3192000</v>
      </c>
      <c r="Z5464" s="181"/>
      <c r="AA5464" s="181"/>
      <c r="AB5464" s="181"/>
      <c r="AC5464" s="181"/>
      <c r="AD5464" s="181"/>
      <c r="AE5464" s="184"/>
      <c r="AF5464" s="185"/>
      <c r="AG5464" s="186"/>
      <c r="AH5464" s="185"/>
      <c r="AI5464" s="186"/>
      <c r="AJ5464" s="185"/>
      <c r="AK5464" s="186"/>
      <c r="AL5464" s="34"/>
      <c r="AM5464" s="39"/>
      <c r="AN5464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3192000</v>
      </c>
    </row>
    <row r="5465" spans="1:40" ht="19.5" customHeight="1" x14ac:dyDescent="0.25">
      <c r="A5465" s="175">
        <f t="shared" si="1206"/>
        <v>2026</v>
      </c>
      <c r="B5465" s="175">
        <f t="shared" si="1207"/>
        <v>3</v>
      </c>
      <c r="C5465" s="176">
        <v>46093</v>
      </c>
      <c r="D5465" s="177">
        <f t="shared" ca="1" si="1208"/>
        <v>46097</v>
      </c>
      <c r="E5465" s="177" t="str">
        <f t="shared" ca="1" si="1209"/>
        <v>0-Months</v>
      </c>
      <c r="F5465" s="177" t="str">
        <f>VLOOKUP(O5465,Stock[],5,FALSE)</f>
        <v>BE</v>
      </c>
      <c r="G5465" s="178" t="s">
        <v>4310</v>
      </c>
      <c r="H5465" s="179"/>
      <c r="I5465" s="180" t="s">
        <v>226</v>
      </c>
      <c r="J5465" s="175" t="str">
        <f>VLOOKUP(I5465,Customers[],2,FALSE)</f>
        <v>Summer-1</v>
      </c>
      <c r="K5465" s="175" t="str">
        <f>VLOOKUP(I5465,Customers[],4,FALSE)</f>
        <v>Meiktila</v>
      </c>
      <c r="L5465" s="32" t="str">
        <f>VLOOKUP(Table85[[#This Row],[CustomerID]],Table!H:K,3,0)</f>
        <v>မိတ္ထီလာ</v>
      </c>
      <c r="M5465" s="175" t="str">
        <f>VLOOKUP(I5465,Customers[],5,FALSE)</f>
        <v>WholeSales</v>
      </c>
      <c r="N5465" s="180" t="s">
        <v>10</v>
      </c>
      <c r="O5465" s="181" t="s">
        <v>218</v>
      </c>
      <c r="P5465" s="175" t="str">
        <f>VLOOKUP(O5465,Stock[],2,FALSE)</f>
        <v>Black Cat</v>
      </c>
      <c r="Q5465" s="182">
        <f>VLOOKUP(O5465,Stock[],3,FALSE)</f>
        <v>0.64</v>
      </c>
      <c r="R5465" s="182">
        <f>VLOOKUP(O5465,Stock[],4,FALSE)</f>
        <v>24</v>
      </c>
      <c r="S5465" s="181"/>
      <c r="T5465" s="182">
        <f>(DailySales!$S5465/DailySales!$R5465)+DailySales!$U5465</f>
        <v>47</v>
      </c>
      <c r="U5465" s="181">
        <v>47</v>
      </c>
      <c r="V5465" s="183">
        <f>+DailySales!$T5465*DailySales!$R5465</f>
        <v>1128</v>
      </c>
      <c r="W5465" s="183">
        <f>+DailySales!$V5465*DailySales!$Q5465</f>
        <v>721.92</v>
      </c>
      <c r="X5465" s="183">
        <f>VLOOKUP(O5465,Stock[],6,FALSE)</f>
        <v>1330</v>
      </c>
      <c r="Y5465" s="183">
        <f>+DailySales!$V5465*DailySales!$X5465</f>
        <v>1500240</v>
      </c>
      <c r="Z5465" s="181"/>
      <c r="AA5465" s="181"/>
      <c r="AB5465" s="181"/>
      <c r="AC5465" s="181"/>
      <c r="AD5465" s="181"/>
      <c r="AE5465" s="184"/>
      <c r="AF5465" s="185"/>
      <c r="AG5465" s="186"/>
      <c r="AH5465" s="185"/>
      <c r="AI5465" s="186"/>
      <c r="AJ5465" s="185"/>
      <c r="AK5465" s="186"/>
      <c r="AL5465" s="34"/>
      <c r="AM5465" s="39"/>
      <c r="AN5465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1500240</v>
      </c>
    </row>
    <row r="5466" spans="1:40" ht="19.5" customHeight="1" x14ac:dyDescent="0.25">
      <c r="A5466" s="175">
        <f t="shared" si="1206"/>
        <v>2026</v>
      </c>
      <c r="B5466" s="175">
        <f t="shared" si="1207"/>
        <v>3</v>
      </c>
      <c r="C5466" s="176">
        <v>46093</v>
      </c>
      <c r="D5466" s="177">
        <f t="shared" ca="1" si="1208"/>
        <v>46097</v>
      </c>
      <c r="E5466" s="177" t="str">
        <f t="shared" ca="1" si="1209"/>
        <v>0-Months</v>
      </c>
      <c r="F5466" s="177" t="str">
        <f>VLOOKUP(O5466,Stock[],5,FALSE)</f>
        <v>BE</v>
      </c>
      <c r="G5466" s="178" t="s">
        <v>4310</v>
      </c>
      <c r="H5466" s="179"/>
      <c r="I5466" s="180" t="s">
        <v>226</v>
      </c>
      <c r="J5466" s="175" t="str">
        <f>VLOOKUP(I5466,Customers[],2,FALSE)</f>
        <v>Summer-1</v>
      </c>
      <c r="K5466" s="175" t="str">
        <f>VLOOKUP(I5466,Customers[],4,FALSE)</f>
        <v>Meiktila</v>
      </c>
      <c r="L5466" s="32" t="str">
        <f>VLOOKUP(Table85[[#This Row],[CustomerID]],Table!H:K,3,0)</f>
        <v>မိတ္ထီလာ</v>
      </c>
      <c r="M5466" s="175" t="str">
        <f>VLOOKUP(I5466,Customers[],5,FALSE)</f>
        <v>WholeSales</v>
      </c>
      <c r="N5466" s="180" t="s">
        <v>10</v>
      </c>
      <c r="O5466" s="181" t="s">
        <v>209</v>
      </c>
      <c r="P5466" s="175" t="str">
        <f>VLOOKUP(O5466,Stock[],2,FALSE)</f>
        <v>ဇေယျဝတီ Red</v>
      </c>
      <c r="Q5466" s="182">
        <f>VLOOKUP(O5466,Stock[],3,FALSE)</f>
        <v>0.64</v>
      </c>
      <c r="R5466" s="182">
        <f>VLOOKUP(O5466,Stock[],4,FALSE)</f>
        <v>14</v>
      </c>
      <c r="S5466" s="181"/>
      <c r="T5466" s="182">
        <f>(DailySales!$S5466/DailySales!$R5466)+DailySales!$U5466</f>
        <v>200</v>
      </c>
      <c r="U5466" s="181">
        <v>200</v>
      </c>
      <c r="V5466" s="183">
        <f>+DailySales!$T5466*DailySales!$R5466</f>
        <v>2800</v>
      </c>
      <c r="W5466" s="183">
        <f>+DailySales!$V5466*DailySales!$Q5466</f>
        <v>1792</v>
      </c>
      <c r="X5466" s="183">
        <f>VLOOKUP(O5466,Stock[],6,FALSE)</f>
        <v>1330</v>
      </c>
      <c r="Y5466" s="183">
        <f>+DailySales!$V5466*DailySales!$X5466</f>
        <v>3724000</v>
      </c>
      <c r="Z5466" s="181"/>
      <c r="AA5466" s="181"/>
      <c r="AB5466" s="181"/>
      <c r="AC5466" s="181"/>
      <c r="AD5466" s="181"/>
      <c r="AE5466" s="184"/>
      <c r="AF5466" s="185"/>
      <c r="AG5466" s="186"/>
      <c r="AH5466" s="185"/>
      <c r="AI5466" s="186"/>
      <c r="AJ5466" s="185"/>
      <c r="AK5466" s="186"/>
      <c r="AL5466" s="34"/>
      <c r="AM5466" s="39"/>
      <c r="AN5466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3724000</v>
      </c>
    </row>
    <row r="5467" spans="1:40" ht="19.5" customHeight="1" x14ac:dyDescent="0.25">
      <c r="A5467" s="175">
        <f t="shared" si="1206"/>
        <v>2026</v>
      </c>
      <c r="B5467" s="175">
        <f t="shared" si="1207"/>
        <v>3</v>
      </c>
      <c r="C5467" s="176">
        <v>46093</v>
      </c>
      <c r="D5467" s="177">
        <f t="shared" ca="1" si="1208"/>
        <v>46097</v>
      </c>
      <c r="E5467" s="177" t="str">
        <f t="shared" ca="1" si="1209"/>
        <v>0-Months</v>
      </c>
      <c r="F5467" s="177" t="str">
        <f>VLOOKUP(O5467,Stock[],5,FALSE)</f>
        <v>BE</v>
      </c>
      <c r="G5467" s="178" t="s">
        <v>4310</v>
      </c>
      <c r="H5467" s="179"/>
      <c r="I5467" s="180" t="s">
        <v>226</v>
      </c>
      <c r="J5467" s="175" t="str">
        <f>VLOOKUP(I5467,Customers[],2,FALSE)</f>
        <v>Summer-1</v>
      </c>
      <c r="K5467" s="175" t="str">
        <f>VLOOKUP(I5467,Customers[],4,FALSE)</f>
        <v>Meiktila</v>
      </c>
      <c r="L5467" s="32" t="str">
        <f>VLOOKUP(Table85[[#This Row],[CustomerID]],Table!H:K,3,0)</f>
        <v>မိတ္ထီလာ</v>
      </c>
      <c r="M5467" s="175" t="str">
        <f>VLOOKUP(I5467,Customers[],5,FALSE)</f>
        <v>WholeSales</v>
      </c>
      <c r="N5467" s="180" t="s">
        <v>10</v>
      </c>
      <c r="O5467" s="181" t="s">
        <v>214</v>
      </c>
      <c r="P5467" s="175" t="str">
        <f>VLOOKUP(O5467,Stock[],2,FALSE)</f>
        <v>ကောင်းကြည်</v>
      </c>
      <c r="Q5467" s="182">
        <f>VLOOKUP(O5467,Stock[],3,FALSE)</f>
        <v>0.64</v>
      </c>
      <c r="R5467" s="182">
        <f>VLOOKUP(O5467,Stock[],4,FALSE)</f>
        <v>14</v>
      </c>
      <c r="S5467" s="181"/>
      <c r="T5467" s="182">
        <f>(DailySales!$S5467/DailySales!$R5467)+DailySales!$U5467</f>
        <v>100</v>
      </c>
      <c r="U5467" s="181">
        <v>100</v>
      </c>
      <c r="V5467" s="183">
        <f>+DailySales!$T5467*DailySales!$R5467</f>
        <v>1400</v>
      </c>
      <c r="W5467" s="183">
        <f>+DailySales!$V5467*DailySales!$Q5467</f>
        <v>896</v>
      </c>
      <c r="X5467" s="183">
        <f>VLOOKUP(O5467,Stock[],6,FALSE)</f>
        <v>1330</v>
      </c>
      <c r="Y5467" s="183">
        <f>+DailySales!$V5467*DailySales!$X5467</f>
        <v>1862000</v>
      </c>
      <c r="Z5467" s="181"/>
      <c r="AA5467" s="181"/>
      <c r="AB5467" s="181"/>
      <c r="AC5467" s="181"/>
      <c r="AD5467" s="181"/>
      <c r="AE5467" s="184"/>
      <c r="AF5467" s="185"/>
      <c r="AG5467" s="186"/>
      <c r="AH5467" s="185"/>
      <c r="AI5467" s="186"/>
      <c r="AJ5467" s="185"/>
      <c r="AK5467" s="186"/>
      <c r="AL5467" s="34"/>
      <c r="AM5467" s="39"/>
      <c r="AN5467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1862000</v>
      </c>
    </row>
    <row r="5468" spans="1:40" ht="19.5" customHeight="1" x14ac:dyDescent="0.25">
      <c r="A5468" s="175">
        <f t="shared" si="1206"/>
        <v>2026</v>
      </c>
      <c r="B5468" s="175">
        <f t="shared" si="1207"/>
        <v>3</v>
      </c>
      <c r="C5468" s="176">
        <v>46093</v>
      </c>
      <c r="D5468" s="177">
        <f t="shared" ca="1" si="1208"/>
        <v>46097</v>
      </c>
      <c r="E5468" s="177" t="str">
        <f t="shared" ca="1" si="1209"/>
        <v>0-Months</v>
      </c>
      <c r="F5468" s="177" t="str">
        <f>VLOOKUP(O5468,Stock[],5,FALSE)</f>
        <v>BE</v>
      </c>
      <c r="G5468" s="178" t="s">
        <v>4311</v>
      </c>
      <c r="H5468" s="179"/>
      <c r="I5468" s="180" t="s">
        <v>1808</v>
      </c>
      <c r="J5468" s="175" t="str">
        <f>VLOOKUP(I5468,Customers[],2,FALSE)</f>
        <v>ရွှေမြင်း( Liquor HOUSE)</v>
      </c>
      <c r="K5468" s="175" t="str">
        <f>VLOOKUP(I5468,Customers[],4,FALSE)</f>
        <v>Meiktila</v>
      </c>
      <c r="L5468" s="32" t="str">
        <f>VLOOKUP(Table85[[#This Row],[CustomerID]],Table!H:K,3,0)</f>
        <v>မိတ္ထီလာ</v>
      </c>
      <c r="M5468" s="175" t="str">
        <f>VLOOKUP(I5468,Customers[],5,FALSE)</f>
        <v>WholeSales/Contract</v>
      </c>
      <c r="N5468" s="180" t="s">
        <v>10</v>
      </c>
      <c r="O5468" s="181" t="s">
        <v>220</v>
      </c>
      <c r="P5468" s="175" t="str">
        <f>VLOOKUP(O5468,Stock[],2,FALSE)</f>
        <v>မြန်မာရှောက်ပျား</v>
      </c>
      <c r="Q5468" s="182">
        <f>VLOOKUP(O5468,Stock[],3,FALSE)</f>
        <v>0.64</v>
      </c>
      <c r="R5468" s="182">
        <f>VLOOKUP(O5468,Stock[],4,FALSE)</f>
        <v>14</v>
      </c>
      <c r="S5468" s="181"/>
      <c r="T5468" s="182">
        <f>(DailySales!$S5468/DailySales!$R5468)+DailySales!$U5468</f>
        <v>25</v>
      </c>
      <c r="U5468" s="181">
        <v>25</v>
      </c>
      <c r="V5468" s="183">
        <f>+DailySales!$T5468*DailySales!$R5468</f>
        <v>350</v>
      </c>
      <c r="W5468" s="183">
        <f>+DailySales!$V5468*DailySales!$Q5468</f>
        <v>224</v>
      </c>
      <c r="X5468" s="183">
        <f>VLOOKUP(O5468,Stock[],6,FALSE)</f>
        <v>1370</v>
      </c>
      <c r="Y5468" s="183">
        <f>+DailySales!$V5468*DailySales!$X5468</f>
        <v>479500</v>
      </c>
      <c r="Z5468" s="181"/>
      <c r="AA5468" s="181"/>
      <c r="AB5468" s="181"/>
      <c r="AC5468" s="181"/>
      <c r="AD5468" s="181"/>
      <c r="AE5468" s="184"/>
      <c r="AF5468" s="185"/>
      <c r="AG5468" s="186"/>
      <c r="AH5468" s="185"/>
      <c r="AI5468" s="186"/>
      <c r="AJ5468" s="185"/>
      <c r="AK5468" s="186"/>
      <c r="AL5468" s="34"/>
      <c r="AM5468" s="39"/>
      <c r="AN5468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479500</v>
      </c>
    </row>
    <row r="5469" spans="1:40" ht="19.5" customHeight="1" x14ac:dyDescent="0.25">
      <c r="A5469" s="175">
        <f t="shared" si="1206"/>
        <v>2026</v>
      </c>
      <c r="B5469" s="175">
        <f t="shared" si="1207"/>
        <v>3</v>
      </c>
      <c r="C5469" s="176">
        <v>46093</v>
      </c>
      <c r="D5469" s="177">
        <f t="shared" ca="1" si="1208"/>
        <v>46097</v>
      </c>
      <c r="E5469" s="177" t="str">
        <f t="shared" ca="1" si="1209"/>
        <v>0-Months</v>
      </c>
      <c r="F5469" s="177" t="str">
        <f>VLOOKUP(O5469,Stock[],5,FALSE)</f>
        <v>BE</v>
      </c>
      <c r="G5469" s="178" t="s">
        <v>4311</v>
      </c>
      <c r="H5469" s="179"/>
      <c r="I5469" s="180" t="s">
        <v>1808</v>
      </c>
      <c r="J5469" s="175" t="str">
        <f>VLOOKUP(I5469,Customers[],2,FALSE)</f>
        <v>ရွှေမြင်း( Liquor HOUSE)</v>
      </c>
      <c r="K5469" s="175" t="str">
        <f>VLOOKUP(I5469,Customers[],4,FALSE)</f>
        <v>Meiktila</v>
      </c>
      <c r="L5469" s="32" t="str">
        <f>VLOOKUP(Table85[[#This Row],[CustomerID]],Table!H:K,3,0)</f>
        <v>မိတ္ထီလာ</v>
      </c>
      <c r="M5469" s="175" t="str">
        <f>VLOOKUP(I5469,Customers[],5,FALSE)</f>
        <v>WholeSales/Contract</v>
      </c>
      <c r="N5469" s="180" t="s">
        <v>10</v>
      </c>
      <c r="O5469" s="181" t="s">
        <v>217</v>
      </c>
      <c r="P5469" s="175" t="str">
        <f>VLOOKUP(O5469,Stock[],2,FALSE)</f>
        <v>လိမ္မော်ဖြူ</v>
      </c>
      <c r="Q5469" s="182">
        <f>VLOOKUP(O5469,Stock[],3,FALSE)</f>
        <v>0.64</v>
      </c>
      <c r="R5469" s="182">
        <f>VLOOKUP(O5469,Stock[],4,FALSE)</f>
        <v>24</v>
      </c>
      <c r="S5469" s="181"/>
      <c r="T5469" s="182">
        <f>(DailySales!$S5469/DailySales!$R5469)+DailySales!$U5469</f>
        <v>5</v>
      </c>
      <c r="U5469" s="181">
        <v>5</v>
      </c>
      <c r="V5469" s="183">
        <f>+DailySales!$T5469*DailySales!$R5469</f>
        <v>120</v>
      </c>
      <c r="W5469" s="183">
        <f>+DailySales!$V5469*DailySales!$Q5469</f>
        <v>76.8</v>
      </c>
      <c r="X5469" s="183">
        <f>VLOOKUP(O5469,Stock[],6,FALSE)</f>
        <v>1330</v>
      </c>
      <c r="Y5469" s="183">
        <f>+DailySales!$V5469*DailySales!$X5469</f>
        <v>159600</v>
      </c>
      <c r="Z5469" s="181"/>
      <c r="AA5469" s="181"/>
      <c r="AB5469" s="181"/>
      <c r="AC5469" s="181"/>
      <c r="AD5469" s="181"/>
      <c r="AE5469" s="184"/>
      <c r="AF5469" s="185"/>
      <c r="AG5469" s="186"/>
      <c r="AH5469" s="185"/>
      <c r="AI5469" s="186"/>
      <c r="AJ5469" s="185"/>
      <c r="AK5469" s="186"/>
      <c r="AL5469" s="34"/>
      <c r="AM5469" s="39"/>
      <c r="AN5469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159600</v>
      </c>
    </row>
    <row r="5470" spans="1:40" ht="19.5" customHeight="1" x14ac:dyDescent="0.25">
      <c r="A5470" s="175">
        <f t="shared" si="1206"/>
        <v>2026</v>
      </c>
      <c r="B5470" s="175">
        <f t="shared" si="1207"/>
        <v>3</v>
      </c>
      <c r="C5470" s="176">
        <v>46093</v>
      </c>
      <c r="D5470" s="177">
        <f t="shared" ca="1" si="1208"/>
        <v>46097</v>
      </c>
      <c r="E5470" s="177" t="str">
        <f t="shared" ca="1" si="1209"/>
        <v>0-Months</v>
      </c>
      <c r="F5470" s="177" t="str">
        <f>VLOOKUP(O5470,Stock[],5,FALSE)</f>
        <v>BE</v>
      </c>
      <c r="G5470" s="178" t="s">
        <v>4311</v>
      </c>
      <c r="H5470" s="179"/>
      <c r="I5470" s="180" t="s">
        <v>1808</v>
      </c>
      <c r="J5470" s="175" t="str">
        <f>VLOOKUP(I5470,Customers[],2,FALSE)</f>
        <v>ရွှေမြင်း( Liquor HOUSE)</v>
      </c>
      <c r="K5470" s="175" t="str">
        <f>VLOOKUP(I5470,Customers[],4,FALSE)</f>
        <v>Meiktila</v>
      </c>
      <c r="L5470" s="32" t="str">
        <f>VLOOKUP(Table85[[#This Row],[CustomerID]],Table!H:K,3,0)</f>
        <v>မိတ္ထီလာ</v>
      </c>
      <c r="M5470" s="175" t="str">
        <f>VLOOKUP(I5470,Customers[],5,FALSE)</f>
        <v>WholeSales/Contract</v>
      </c>
      <c r="N5470" s="180" t="s">
        <v>10</v>
      </c>
      <c r="O5470" s="181" t="s">
        <v>205</v>
      </c>
      <c r="P5470" s="175" t="str">
        <f>VLOOKUP(O5470,Stock[],2,FALSE)</f>
        <v>ကောင်းကြည် ကော် 25%  (1Ltr )</v>
      </c>
      <c r="Q5470" s="182">
        <f>VLOOKUP(O5470,Stock[],3,FALSE)</f>
        <v>1</v>
      </c>
      <c r="R5470" s="182">
        <f>VLOOKUP(O5470,Stock[],4,FALSE)</f>
        <v>12</v>
      </c>
      <c r="S5470" s="181"/>
      <c r="T5470" s="182">
        <f>(DailySales!$S5470/DailySales!$R5470)+DailySales!$U5470</f>
        <v>10</v>
      </c>
      <c r="U5470" s="181">
        <v>10</v>
      </c>
      <c r="V5470" s="183">
        <f>+DailySales!$T5470*DailySales!$R5470</f>
        <v>120</v>
      </c>
      <c r="W5470" s="183">
        <f>+DailySales!$V5470*DailySales!$Q5470</f>
        <v>120</v>
      </c>
      <c r="X5470" s="183">
        <f>VLOOKUP(O5470,Stock[],6,FALSE)</f>
        <v>1530</v>
      </c>
      <c r="Y5470" s="183">
        <f>+DailySales!$V5470*DailySales!$X5470</f>
        <v>183600</v>
      </c>
      <c r="Z5470" s="181"/>
      <c r="AA5470" s="181"/>
      <c r="AB5470" s="181"/>
      <c r="AC5470" s="181"/>
      <c r="AD5470" s="181"/>
      <c r="AE5470" s="184"/>
      <c r="AF5470" s="185"/>
      <c r="AG5470" s="186"/>
      <c r="AH5470" s="185"/>
      <c r="AI5470" s="186"/>
      <c r="AJ5470" s="185"/>
      <c r="AK5470" s="186"/>
      <c r="AL5470" s="34"/>
      <c r="AM5470" s="39"/>
      <c r="AN5470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183600</v>
      </c>
    </row>
    <row r="5471" spans="1:40" ht="19.5" customHeight="1" x14ac:dyDescent="0.25">
      <c r="A5471" s="175">
        <f t="shared" si="1206"/>
        <v>2026</v>
      </c>
      <c r="B5471" s="175">
        <f t="shared" si="1207"/>
        <v>3</v>
      </c>
      <c r="C5471" s="176">
        <v>46093</v>
      </c>
      <c r="D5471" s="177">
        <f t="shared" ca="1" si="1208"/>
        <v>46097</v>
      </c>
      <c r="E5471" s="177" t="str">
        <f t="shared" ca="1" si="1209"/>
        <v>0-Months</v>
      </c>
      <c r="F5471" s="177" t="str">
        <f>VLOOKUP(O5471,Stock[],5,FALSE)</f>
        <v>Whisky</v>
      </c>
      <c r="G5471" s="178" t="s">
        <v>4313</v>
      </c>
      <c r="H5471" s="179"/>
      <c r="I5471" s="180" t="s">
        <v>626</v>
      </c>
      <c r="J5471" s="175" t="str">
        <f>VLOOKUP(I5471,Customers[],2,FALSE)</f>
        <v>Liquor House</v>
      </c>
      <c r="K5471" s="175" t="str">
        <f>VLOOKUP(I5471,Customers[],4,FALSE)</f>
        <v>Meiktila</v>
      </c>
      <c r="L5471" s="32" t="str">
        <f>VLOOKUP(Table85[[#This Row],[CustomerID]],Table!H:K,3,0)</f>
        <v>စက်မှုဇုံ</v>
      </c>
      <c r="M5471" s="175" t="str">
        <f>VLOOKUP(I5471,Customers[],5,FALSE)</f>
        <v>Van-2</v>
      </c>
      <c r="N5471" s="180" t="s">
        <v>10</v>
      </c>
      <c r="O5471" s="181" t="s">
        <v>2113</v>
      </c>
      <c r="P5471" s="175" t="str">
        <f>VLOOKUP(O5471,Stock[],2,FALSE)</f>
        <v>Ngwe Taung 700ml</v>
      </c>
      <c r="Q5471" s="182">
        <f>VLOOKUP(O5471,Stock[],3,FALSE)</f>
        <v>0.7</v>
      </c>
      <c r="R5471" s="182">
        <f>VLOOKUP(O5471,Stock[],4,FALSE)</f>
        <v>12</v>
      </c>
      <c r="S5471" s="181"/>
      <c r="T5471" s="182">
        <f>(DailySales!$S5471/DailySales!$R5471)+DailySales!$U5471</f>
        <v>1</v>
      </c>
      <c r="U5471" s="181">
        <v>1</v>
      </c>
      <c r="V5471" s="183">
        <f>+DailySales!$T5471*DailySales!$R5471</f>
        <v>12</v>
      </c>
      <c r="W5471" s="183">
        <f>+DailySales!$V5471*DailySales!$Q5471</f>
        <v>8.3999999999999986</v>
      </c>
      <c r="X5471" s="183">
        <f>VLOOKUP(O5471,Stock[],6,FALSE)</f>
        <v>4700</v>
      </c>
      <c r="Y5471" s="183">
        <f>+DailySales!$V5471*DailySales!$X5471</f>
        <v>56400</v>
      </c>
      <c r="Z5471" s="181"/>
      <c r="AA5471" s="181"/>
      <c r="AB5471" s="181"/>
      <c r="AC5471" s="181"/>
      <c r="AD5471" s="181"/>
      <c r="AE5471" s="184"/>
      <c r="AF5471" s="185"/>
      <c r="AG5471" s="186"/>
      <c r="AH5471" s="185"/>
      <c r="AI5471" s="186"/>
      <c r="AJ5471" s="185"/>
      <c r="AK5471" s="186"/>
      <c r="AL5471" s="34"/>
      <c r="AM5471" s="39"/>
      <c r="AN5471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56400</v>
      </c>
    </row>
    <row r="5472" spans="1:40" ht="19.5" customHeight="1" x14ac:dyDescent="0.25">
      <c r="A5472" s="175">
        <f t="shared" ref="A5472:A5538" si="1210">YEAR(C5472)</f>
        <v>2026</v>
      </c>
      <c r="B5472" s="175">
        <f t="shared" ref="B5472:B5538" si="1211">MONTH(C5472)</f>
        <v>3</v>
      </c>
      <c r="C5472" s="176">
        <v>46093</v>
      </c>
      <c r="D5472" s="177">
        <f t="shared" ref="D5472:D5538" ca="1" si="1212">TODAY()</f>
        <v>46097</v>
      </c>
      <c r="E5472" s="177" t="str">
        <f t="shared" ref="E5472:E5538" ca="1" si="1213">DATEDIF(C5472,D5472,"M")&amp;"-Months"</f>
        <v>0-Months</v>
      </c>
      <c r="F5472" s="177" t="str">
        <f>VLOOKUP(O5472,Stock[],5,FALSE)</f>
        <v>BE</v>
      </c>
      <c r="G5472" s="178" t="s">
        <v>4314</v>
      </c>
      <c r="H5472" s="179"/>
      <c r="I5472" s="180" t="s">
        <v>180</v>
      </c>
      <c r="J5472" s="175" t="str">
        <f>VLOOKUP(I5472,Customers[],2,FALSE)</f>
        <v>ရွှေမြင်း</v>
      </c>
      <c r="K5472" s="175" t="str">
        <f>VLOOKUP(I5472,Customers[],4,FALSE)</f>
        <v>Meiktila</v>
      </c>
      <c r="L5472" s="32" t="str">
        <f>VLOOKUP(Table85[[#This Row],[CustomerID]],Table!H:K,3,0)</f>
        <v>မိတ္ထီလာ</v>
      </c>
      <c r="M5472" s="175" t="str">
        <f>VLOOKUP(I5472,Customers[],5,FALSE)</f>
        <v>WholeSales/Contract</v>
      </c>
      <c r="N5472" s="180" t="s">
        <v>10</v>
      </c>
      <c r="O5472" s="181" t="s">
        <v>220</v>
      </c>
      <c r="P5472" s="175" t="str">
        <f>VLOOKUP(O5472,Stock[],2,FALSE)</f>
        <v>မြန်မာရှောက်ပျား</v>
      </c>
      <c r="Q5472" s="182">
        <f>VLOOKUP(O5472,Stock[],3,FALSE)</f>
        <v>0.64</v>
      </c>
      <c r="R5472" s="182">
        <f>VLOOKUP(O5472,Stock[],4,FALSE)</f>
        <v>14</v>
      </c>
      <c r="S5472" s="181"/>
      <c r="T5472" s="182">
        <f>(DailySales!$S5472/DailySales!$R5472)+DailySales!$U5472</f>
        <v>30</v>
      </c>
      <c r="U5472" s="181">
        <v>30</v>
      </c>
      <c r="V5472" s="183">
        <f>+DailySales!$T5472*DailySales!$R5472</f>
        <v>420</v>
      </c>
      <c r="W5472" s="183">
        <f>+DailySales!$V5472*DailySales!$Q5472</f>
        <v>268.8</v>
      </c>
      <c r="X5472" s="183">
        <f>VLOOKUP(O5472,Stock[],6,FALSE)</f>
        <v>1370</v>
      </c>
      <c r="Y5472" s="183">
        <f>+DailySales!$V5472*DailySales!$X5472</f>
        <v>575400</v>
      </c>
      <c r="Z5472" s="181"/>
      <c r="AA5472" s="181"/>
      <c r="AB5472" s="181"/>
      <c r="AC5472" s="181"/>
      <c r="AD5472" s="181"/>
      <c r="AE5472" s="184"/>
      <c r="AF5472" s="185"/>
      <c r="AG5472" s="186"/>
      <c r="AH5472" s="185"/>
      <c r="AI5472" s="186"/>
      <c r="AJ5472" s="185"/>
      <c r="AK5472" s="186"/>
      <c r="AL5472" s="34"/>
      <c r="AM5472" s="39"/>
      <c r="AN5472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575400</v>
      </c>
    </row>
    <row r="5473" spans="1:42" ht="19.5" customHeight="1" x14ac:dyDescent="0.25">
      <c r="A5473" s="175">
        <f t="shared" si="1210"/>
        <v>2026</v>
      </c>
      <c r="B5473" s="175">
        <f t="shared" si="1211"/>
        <v>3</v>
      </c>
      <c r="C5473" s="176">
        <v>46093</v>
      </c>
      <c r="D5473" s="177">
        <f t="shared" ca="1" si="1212"/>
        <v>46097</v>
      </c>
      <c r="E5473" s="177" t="str">
        <f t="shared" ca="1" si="1213"/>
        <v>0-Months</v>
      </c>
      <c r="F5473" s="177" t="str">
        <f>VLOOKUP(O5473,Stock[],5,FALSE)</f>
        <v>BE</v>
      </c>
      <c r="G5473" s="178" t="s">
        <v>4314</v>
      </c>
      <c r="H5473" s="179"/>
      <c r="I5473" s="180" t="s">
        <v>180</v>
      </c>
      <c r="J5473" s="175" t="str">
        <f>VLOOKUP(I5473,Customers[],2,FALSE)</f>
        <v>ရွှေမြင်း</v>
      </c>
      <c r="K5473" s="175" t="str">
        <f>VLOOKUP(I5473,Customers[],4,FALSE)</f>
        <v>Meiktila</v>
      </c>
      <c r="L5473" s="32" t="str">
        <f>VLOOKUP(Table85[[#This Row],[CustomerID]],Table!H:K,3,0)</f>
        <v>မိတ္ထီလာ</v>
      </c>
      <c r="M5473" s="175" t="str">
        <f>VLOOKUP(I5473,Customers[],5,FALSE)</f>
        <v>WholeSales/Contract</v>
      </c>
      <c r="N5473" s="180" t="s">
        <v>10</v>
      </c>
      <c r="O5473" s="181" t="s">
        <v>217</v>
      </c>
      <c r="P5473" s="175" t="str">
        <f>VLOOKUP(O5473,Stock[],2,FALSE)</f>
        <v>လိမ္မော်ဖြူ</v>
      </c>
      <c r="Q5473" s="182">
        <f>VLOOKUP(O5473,Stock[],3,FALSE)</f>
        <v>0.64</v>
      </c>
      <c r="R5473" s="182">
        <f>VLOOKUP(O5473,Stock[],4,FALSE)</f>
        <v>24</v>
      </c>
      <c r="S5473" s="181"/>
      <c r="T5473" s="182">
        <f>(DailySales!$S5473/DailySales!$R5473)+DailySales!$U5473</f>
        <v>30</v>
      </c>
      <c r="U5473" s="181">
        <v>30</v>
      </c>
      <c r="V5473" s="183">
        <f>+DailySales!$T5473*DailySales!$R5473</f>
        <v>720</v>
      </c>
      <c r="W5473" s="183">
        <f>+DailySales!$V5473*DailySales!$Q5473</f>
        <v>460.8</v>
      </c>
      <c r="X5473" s="183">
        <f>VLOOKUP(O5473,Stock[],6,FALSE)</f>
        <v>1330</v>
      </c>
      <c r="Y5473" s="183">
        <f>+DailySales!$V5473*DailySales!$X5473</f>
        <v>957600</v>
      </c>
      <c r="Z5473" s="181"/>
      <c r="AA5473" s="181"/>
      <c r="AB5473" s="181"/>
      <c r="AC5473" s="181"/>
      <c r="AD5473" s="181"/>
      <c r="AE5473" s="184"/>
      <c r="AF5473" s="185"/>
      <c r="AG5473" s="186"/>
      <c r="AH5473" s="185"/>
      <c r="AI5473" s="186"/>
      <c r="AJ5473" s="185"/>
      <c r="AK5473" s="186"/>
      <c r="AL5473" s="34"/>
      <c r="AM5473" s="39"/>
      <c r="AN5473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5474" spans="1:42" ht="19.5" customHeight="1" x14ac:dyDescent="0.25">
      <c r="A5474" s="175">
        <f t="shared" ref="A5474:A5487" si="1214">YEAR(C5474)</f>
        <v>2026</v>
      </c>
      <c r="B5474" s="175">
        <f t="shared" ref="B5474:B5487" si="1215">MONTH(C5474)</f>
        <v>3</v>
      </c>
      <c r="C5474" s="176">
        <v>46094</v>
      </c>
      <c r="D5474" s="177">
        <f t="shared" ref="D5474:D5487" ca="1" si="1216">TODAY()</f>
        <v>46097</v>
      </c>
      <c r="E5474" s="177" t="str">
        <f t="shared" ref="E5474:E5487" ca="1" si="1217">DATEDIF(C5474,D5474,"M")&amp;"-Months"</f>
        <v>0-Months</v>
      </c>
      <c r="F5474" s="177" t="str">
        <f>VLOOKUP(O5474,Stock[],5,FALSE)</f>
        <v>BE</v>
      </c>
      <c r="G5474" s="178" t="s">
        <v>4315</v>
      </c>
      <c r="H5474" s="179" t="s">
        <v>283</v>
      </c>
      <c r="I5474" s="180" t="s">
        <v>1675</v>
      </c>
      <c r="J5474" s="175" t="str">
        <f>VLOOKUP(I5474,Customers[],2,FALSE)</f>
        <v>ကိုမြင့်ဇော်ဦး</v>
      </c>
      <c r="K5474" s="175" t="str">
        <f>VLOOKUP(I5474,Customers[],4,FALSE)</f>
        <v>Wandwin</v>
      </c>
      <c r="L5474" s="32" t="str">
        <f>VLOOKUP(Table85[[#This Row],[CustomerID]],Table!H:K,3,0)</f>
        <v>သဖန်း</v>
      </c>
      <c r="M5474" s="175" t="str">
        <f>VLOOKUP(I5474,Customers[],5,FALSE)</f>
        <v>Van-2</v>
      </c>
      <c r="N5474" s="180" t="s">
        <v>9</v>
      </c>
      <c r="O5474" s="181" t="s">
        <v>3271</v>
      </c>
      <c r="P5474" s="175" t="str">
        <f>VLOOKUP(O5474,Stock[],2,FALSE)</f>
        <v>မြန်မာရှောက်ပျား</v>
      </c>
      <c r="Q5474" s="182">
        <f>VLOOKUP(O5474,Stock[],3,FALSE)</f>
        <v>0.64</v>
      </c>
      <c r="R5474" s="182">
        <f>VLOOKUP(O5474,Stock[],4,FALSE)</f>
        <v>14</v>
      </c>
      <c r="S5474" s="181"/>
      <c r="T5474" s="182">
        <f>(DailySales!$S5474/DailySales!$R5474)+DailySales!$U5474</f>
        <v>5</v>
      </c>
      <c r="U5474" s="181">
        <v>5</v>
      </c>
      <c r="V5474" s="183">
        <f>+DailySales!$T5474*DailySales!$R5474</f>
        <v>70</v>
      </c>
      <c r="W5474" s="183">
        <f>+DailySales!$V5474*DailySales!$Q5474</f>
        <v>44.800000000000004</v>
      </c>
      <c r="X5474" s="183">
        <f>VLOOKUP(O5474,Stock[],6,FALSE)</f>
        <v>1370</v>
      </c>
      <c r="Y5474" s="183">
        <f>+DailySales!$V5474*DailySales!$X5474</f>
        <v>95900</v>
      </c>
      <c r="Z5474" s="181"/>
      <c r="AA5474" s="181"/>
      <c r="AB5474" s="181"/>
      <c r="AC5474" s="181"/>
      <c r="AD5474" s="181"/>
      <c r="AE5474" s="184">
        <v>2100</v>
      </c>
      <c r="AF5474" s="185">
        <v>46094</v>
      </c>
      <c r="AG5474" s="186">
        <v>98000</v>
      </c>
      <c r="AH5474" s="185"/>
      <c r="AI5474" s="186"/>
      <c r="AJ5474" s="185"/>
      <c r="AK5474" s="186"/>
      <c r="AL5474" s="34"/>
      <c r="AM5474" s="39"/>
      <c r="AN5474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75" spans="1:42" ht="19.5" customHeight="1" x14ac:dyDescent="0.25">
      <c r="A5475" s="175">
        <f t="shared" si="1214"/>
        <v>2026</v>
      </c>
      <c r="B5475" s="175">
        <f t="shared" si="1215"/>
        <v>3</v>
      </c>
      <c r="C5475" s="176">
        <v>46094</v>
      </c>
      <c r="D5475" s="177">
        <f t="shared" ca="1" si="1216"/>
        <v>46097</v>
      </c>
      <c r="E5475" s="177" t="str">
        <f t="shared" ca="1" si="1217"/>
        <v>0-Months</v>
      </c>
      <c r="F5475" s="177" t="str">
        <f>VLOOKUP(O5475,Stock[],5,FALSE)</f>
        <v>BE</v>
      </c>
      <c r="G5475" s="178" t="s">
        <v>4316</v>
      </c>
      <c r="H5475" s="179" t="s">
        <v>283</v>
      </c>
      <c r="I5475" s="180" t="s">
        <v>937</v>
      </c>
      <c r="J5475" s="175" t="str">
        <f>VLOOKUP(I5475,Customers[],2,FALSE)</f>
        <v>မသီတာဝင်း-၂</v>
      </c>
      <c r="K5475" s="175" t="str">
        <f>VLOOKUP(I5475,Customers[],4,FALSE)</f>
        <v>Wandwin</v>
      </c>
      <c r="L5475" s="32" t="str">
        <f>VLOOKUP(Table85[[#This Row],[CustomerID]],Table!H:K,3,0)</f>
        <v>သဖန်း</v>
      </c>
      <c r="M5475" s="175" t="str">
        <f>VLOOKUP(I5475,Customers[],5,FALSE)</f>
        <v>Van-2</v>
      </c>
      <c r="N5475" s="180" t="s">
        <v>9</v>
      </c>
      <c r="O5475" s="181" t="s">
        <v>3271</v>
      </c>
      <c r="P5475" s="175" t="str">
        <f>VLOOKUP(O5475,Stock[],2,FALSE)</f>
        <v>မြန်မာရှောက်ပျား</v>
      </c>
      <c r="Q5475" s="182">
        <f>VLOOKUP(O5475,Stock[],3,FALSE)</f>
        <v>0.64</v>
      </c>
      <c r="R5475" s="182">
        <f>VLOOKUP(O5475,Stock[],4,FALSE)</f>
        <v>14</v>
      </c>
      <c r="S5475" s="181"/>
      <c r="T5475" s="182">
        <f>(DailySales!$S5475/DailySales!$R5475)+DailySales!$U5475</f>
        <v>25</v>
      </c>
      <c r="U5475" s="181">
        <v>25</v>
      </c>
      <c r="V5475" s="183">
        <f>+DailySales!$T5475*DailySales!$R5475</f>
        <v>350</v>
      </c>
      <c r="W5475" s="183">
        <f>+DailySales!$V5475*DailySales!$Q5475</f>
        <v>224</v>
      </c>
      <c r="X5475" s="183">
        <f>VLOOKUP(O5475,Stock[],6,FALSE)</f>
        <v>1370</v>
      </c>
      <c r="Y5475" s="183">
        <f>+DailySales!$V5475*DailySales!$X5475</f>
        <v>479500</v>
      </c>
      <c r="Z5475" s="181"/>
      <c r="AA5475" s="181"/>
      <c r="AB5475" s="181">
        <v>1800</v>
      </c>
      <c r="AC5475" s="181">
        <v>2450</v>
      </c>
      <c r="AD5475" s="181"/>
      <c r="AE5475" s="184">
        <v>10500</v>
      </c>
      <c r="AF5475" s="185">
        <v>46094</v>
      </c>
      <c r="AG5475" s="186">
        <v>485750</v>
      </c>
      <c r="AH5475" s="185"/>
      <c r="AI5475" s="186"/>
      <c r="AJ5475" s="185"/>
      <c r="AK5475" s="186"/>
      <c r="AL5475" s="34"/>
      <c r="AM5475" s="39"/>
      <c r="AN5475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76" spans="1:42" ht="19.5" customHeight="1" x14ac:dyDescent="0.25">
      <c r="A5476" s="175">
        <f t="shared" si="1214"/>
        <v>2026</v>
      </c>
      <c r="B5476" s="175">
        <f t="shared" si="1215"/>
        <v>3</v>
      </c>
      <c r="C5476" s="176">
        <v>46094</v>
      </c>
      <c r="D5476" s="177">
        <f t="shared" ca="1" si="1216"/>
        <v>46097</v>
      </c>
      <c r="E5476" s="177" t="str">
        <f t="shared" ca="1" si="1217"/>
        <v>0-Months</v>
      </c>
      <c r="F5476" s="177" t="str">
        <f>VLOOKUP(O5476,Stock[],5,FALSE)</f>
        <v>BE</v>
      </c>
      <c r="G5476" s="178" t="s">
        <v>4316</v>
      </c>
      <c r="H5476" s="179" t="s">
        <v>283</v>
      </c>
      <c r="I5476" s="180" t="s">
        <v>937</v>
      </c>
      <c r="J5476" s="175" t="str">
        <f>VLOOKUP(I5476,Customers[],2,FALSE)</f>
        <v>မသီတာဝင်း-၂</v>
      </c>
      <c r="K5476" s="175" t="str">
        <f>VLOOKUP(I5476,Customers[],4,FALSE)</f>
        <v>Wandwin</v>
      </c>
      <c r="L5476" s="32" t="str">
        <f>VLOOKUP(Table85[[#This Row],[CustomerID]],Table!H:K,3,0)</f>
        <v>သဖန်း</v>
      </c>
      <c r="M5476" s="175" t="str">
        <f>VLOOKUP(I5476,Customers[],5,FALSE)</f>
        <v>Van-2</v>
      </c>
      <c r="N5476" s="180" t="s">
        <v>9</v>
      </c>
      <c r="O5476" s="181" t="s">
        <v>223</v>
      </c>
      <c r="P5476" s="175" t="str">
        <f>VLOOKUP(O5476,Stock[],2,FALSE)</f>
        <v>ချယ်ရီအရက်သန့်ကော် (.6Ltr)</v>
      </c>
      <c r="Q5476" s="182">
        <f>VLOOKUP(O5476,Stock[],3,FALSE)</f>
        <v>0.6</v>
      </c>
      <c r="R5476" s="182">
        <f>VLOOKUP(O5476,Stock[],4,FALSE)</f>
        <v>24</v>
      </c>
      <c r="S5476" s="181"/>
      <c r="T5476" s="182">
        <f>(DailySales!$S5476/DailySales!$R5476)+DailySales!$U5476</f>
        <v>5</v>
      </c>
      <c r="U5476" s="181">
        <v>5</v>
      </c>
      <c r="V5476" s="183">
        <f>+DailySales!$T5476*DailySales!$R5476</f>
        <v>120</v>
      </c>
      <c r="W5476" s="183">
        <f>+DailySales!$V5476*DailySales!$Q5476</f>
        <v>72</v>
      </c>
      <c r="X5476" s="183">
        <f>VLOOKUP(O5476,Stock[],6,FALSE)</f>
        <v>875</v>
      </c>
      <c r="Y5476" s="183">
        <f>+DailySales!$V5476*DailySales!$X5476</f>
        <v>105000</v>
      </c>
      <c r="Z5476" s="181"/>
      <c r="AA5476" s="181"/>
      <c r="AB5476" s="181"/>
      <c r="AC5476" s="181"/>
      <c r="AD5476" s="181"/>
      <c r="AE5476" s="184">
        <v>3000</v>
      </c>
      <c r="AF5476" s="185">
        <v>46094</v>
      </c>
      <c r="AG5476" s="186">
        <v>108000</v>
      </c>
      <c r="AH5476" s="185"/>
      <c r="AI5476" s="186"/>
      <c r="AJ5476" s="185"/>
      <c r="AK5476" s="186"/>
      <c r="AL5476" s="34"/>
      <c r="AM5476" s="39"/>
      <c r="AN5476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77" spans="1:42" ht="19.5" customHeight="1" x14ac:dyDescent="0.25">
      <c r="A5477" s="175">
        <f t="shared" si="1214"/>
        <v>2026</v>
      </c>
      <c r="B5477" s="175">
        <f t="shared" si="1215"/>
        <v>3</v>
      </c>
      <c r="C5477" s="176">
        <v>46094</v>
      </c>
      <c r="D5477" s="177">
        <f t="shared" ca="1" si="1216"/>
        <v>46097</v>
      </c>
      <c r="E5477" s="177" t="str">
        <f t="shared" ca="1" si="1217"/>
        <v>0-Months</v>
      </c>
      <c r="F5477" s="177" t="str">
        <f>VLOOKUP(O5477,Stock[],5,FALSE)</f>
        <v>BE</v>
      </c>
      <c r="G5477" s="178" t="s">
        <v>4317</v>
      </c>
      <c r="H5477" s="179" t="s">
        <v>283</v>
      </c>
      <c r="I5477" s="180" t="s">
        <v>1774</v>
      </c>
      <c r="J5477" s="175" t="str">
        <f>VLOOKUP(I5477,Customers[],2,FALSE)</f>
        <v>မစန်းမြင့်</v>
      </c>
      <c r="K5477" s="175" t="str">
        <f>VLOOKUP(I5477,Customers[],4,FALSE)</f>
        <v>Wandwin</v>
      </c>
      <c r="L5477" s="32" t="str">
        <f>VLOOKUP(Table85[[#This Row],[CustomerID]],Table!H:K,3,0)</f>
        <v>သဖန်း</v>
      </c>
      <c r="M5477" s="175" t="str">
        <f>VLOOKUP(I5477,Customers[],5,FALSE)</f>
        <v>Van-2</v>
      </c>
      <c r="N5477" s="180" t="s">
        <v>9</v>
      </c>
      <c r="O5477" s="181" t="s">
        <v>223</v>
      </c>
      <c r="P5477" s="175" t="str">
        <f>VLOOKUP(O5477,Stock[],2,FALSE)</f>
        <v>ချယ်ရီအရက်သန့်ကော် (.6Ltr)</v>
      </c>
      <c r="Q5477" s="182">
        <f>VLOOKUP(O5477,Stock[],3,FALSE)</f>
        <v>0.6</v>
      </c>
      <c r="R5477" s="182">
        <f>VLOOKUP(O5477,Stock[],4,FALSE)</f>
        <v>24</v>
      </c>
      <c r="S5477" s="181"/>
      <c r="T5477" s="182">
        <f>(DailySales!$S5477/DailySales!$R5477)+DailySales!$U5477</f>
        <v>4</v>
      </c>
      <c r="U5477" s="181">
        <v>4</v>
      </c>
      <c r="V5477" s="183">
        <f>+DailySales!$T5477*DailySales!$R5477</f>
        <v>96</v>
      </c>
      <c r="W5477" s="183">
        <f>+DailySales!$V5477*DailySales!$Q5477</f>
        <v>57.599999999999994</v>
      </c>
      <c r="X5477" s="183">
        <f>VLOOKUP(O5477,Stock[],6,FALSE)</f>
        <v>875</v>
      </c>
      <c r="Y5477" s="183">
        <f>+DailySales!$V5477*DailySales!$X5477</f>
        <v>84000</v>
      </c>
      <c r="Z5477" s="181"/>
      <c r="AA5477" s="181"/>
      <c r="AB5477" s="181"/>
      <c r="AC5477" s="181"/>
      <c r="AD5477" s="181"/>
      <c r="AE5477" s="184">
        <v>2400</v>
      </c>
      <c r="AF5477" s="185">
        <v>46094</v>
      </c>
      <c r="AG5477" s="186">
        <v>86400</v>
      </c>
      <c r="AH5477" s="185"/>
      <c r="AI5477" s="186"/>
      <c r="AJ5477" s="185"/>
      <c r="AK5477" s="186"/>
      <c r="AL5477" s="34"/>
      <c r="AM5477" s="39"/>
      <c r="AN5477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78" spans="1:42" ht="19.5" customHeight="1" x14ac:dyDescent="0.25">
      <c r="A5478" s="175">
        <f t="shared" si="1214"/>
        <v>2026</v>
      </c>
      <c r="B5478" s="175">
        <f t="shared" si="1215"/>
        <v>3</v>
      </c>
      <c r="C5478" s="176">
        <v>46094</v>
      </c>
      <c r="D5478" s="177">
        <f t="shared" ca="1" si="1216"/>
        <v>46097</v>
      </c>
      <c r="E5478" s="177" t="str">
        <f t="shared" ca="1" si="1217"/>
        <v>0-Months</v>
      </c>
      <c r="F5478" s="177" t="str">
        <f>VLOOKUP(O5478,Stock[],5,FALSE)</f>
        <v>BE</v>
      </c>
      <c r="G5478" s="178" t="s">
        <v>4318</v>
      </c>
      <c r="H5478" s="179" t="s">
        <v>283</v>
      </c>
      <c r="I5478" s="180" t="s">
        <v>510</v>
      </c>
      <c r="J5478" s="175" t="str">
        <f>VLOOKUP(I5478,Customers[],2,FALSE)</f>
        <v>ကိုပေါက်ကျိုင်း</v>
      </c>
      <c r="K5478" s="175" t="str">
        <f>VLOOKUP(I5478,Customers[],4,FALSE)</f>
        <v>Wandwin</v>
      </c>
      <c r="L5478" s="32" t="str">
        <f>VLOOKUP(Table85[[#This Row],[CustomerID]],Table!H:K,3,0)</f>
        <v>သဖန်း</v>
      </c>
      <c r="M5478" s="175" t="str">
        <f>VLOOKUP(I5478,Customers[],5,FALSE)</f>
        <v>Van-2</v>
      </c>
      <c r="N5478" s="180" t="s">
        <v>9</v>
      </c>
      <c r="O5478" s="181" t="s">
        <v>220</v>
      </c>
      <c r="P5478" s="175" t="str">
        <f>VLOOKUP(O5478,Stock[],2,FALSE)</f>
        <v>မြန်မာရှောက်ပျား</v>
      </c>
      <c r="Q5478" s="182">
        <f>VLOOKUP(O5478,Stock[],3,FALSE)</f>
        <v>0.64</v>
      </c>
      <c r="R5478" s="182">
        <f>VLOOKUP(O5478,Stock[],4,FALSE)</f>
        <v>14</v>
      </c>
      <c r="S5478" s="181"/>
      <c r="T5478" s="182">
        <f>(DailySales!$S5478/DailySales!$R5478)+DailySales!$U5478</f>
        <v>4</v>
      </c>
      <c r="U5478" s="181">
        <v>4</v>
      </c>
      <c r="V5478" s="183">
        <f>+DailySales!$T5478*DailySales!$R5478</f>
        <v>56</v>
      </c>
      <c r="W5478" s="183">
        <f>+DailySales!$V5478*DailySales!$Q5478</f>
        <v>35.840000000000003</v>
      </c>
      <c r="X5478" s="183">
        <f>VLOOKUP(O5478,Stock[],6,FALSE)</f>
        <v>1370</v>
      </c>
      <c r="Y5478" s="183">
        <f>+DailySales!$V5478*DailySales!$X5478</f>
        <v>76720</v>
      </c>
      <c r="Z5478" s="181"/>
      <c r="AA5478" s="181"/>
      <c r="AB5478" s="181"/>
      <c r="AC5478" s="181"/>
      <c r="AD5478" s="181"/>
      <c r="AE5478" s="184">
        <v>1680</v>
      </c>
      <c r="AF5478" s="185">
        <v>46094</v>
      </c>
      <c r="AG5478" s="186">
        <v>78400</v>
      </c>
      <c r="AH5478" s="185"/>
      <c r="AI5478" s="186"/>
      <c r="AJ5478" s="185"/>
      <c r="AK5478" s="186"/>
      <c r="AL5478" s="34"/>
      <c r="AM5478" s="39"/>
      <c r="AN5478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79" spans="1:42" ht="19.5" customHeight="1" x14ac:dyDescent="0.25">
      <c r="A5479" s="175">
        <f t="shared" si="1214"/>
        <v>2026</v>
      </c>
      <c r="B5479" s="175">
        <f t="shared" si="1215"/>
        <v>3</v>
      </c>
      <c r="C5479" s="176">
        <v>46094</v>
      </c>
      <c r="D5479" s="177">
        <f t="shared" ca="1" si="1216"/>
        <v>46097</v>
      </c>
      <c r="E5479" s="177" t="str">
        <f t="shared" ca="1" si="1217"/>
        <v>0-Months</v>
      </c>
      <c r="F5479" s="177" t="str">
        <f>VLOOKUP(O5479,Stock[],5,FALSE)</f>
        <v>BE</v>
      </c>
      <c r="G5479" s="178" t="s">
        <v>4319</v>
      </c>
      <c r="H5479" s="179" t="s">
        <v>283</v>
      </c>
      <c r="I5479" s="180" t="s">
        <v>964</v>
      </c>
      <c r="J5479" s="175" t="str">
        <f>VLOOKUP(I5479,Customers[],2,FALSE)</f>
        <v>မနှင်းဝေအောင်</v>
      </c>
      <c r="K5479" s="175" t="str">
        <f>VLOOKUP(I5479,Customers[],4,FALSE)</f>
        <v>Wandwin</v>
      </c>
      <c r="L5479" s="32" t="str">
        <f>VLOOKUP(Table85[[#This Row],[CustomerID]],Table!H:K,3,0)</f>
        <v>ကျောင်းကုန်း</v>
      </c>
      <c r="M5479" s="175" t="str">
        <f>VLOOKUP(I5479,Customers[],5,FALSE)</f>
        <v>Van-2</v>
      </c>
      <c r="N5479" s="180" t="s">
        <v>9</v>
      </c>
      <c r="O5479" s="181" t="s">
        <v>220</v>
      </c>
      <c r="P5479" s="175" t="str">
        <f>VLOOKUP(O5479,Stock[],2,FALSE)</f>
        <v>မြန်မာရှောက်ပျား</v>
      </c>
      <c r="Q5479" s="182">
        <f>VLOOKUP(O5479,Stock[],3,FALSE)</f>
        <v>0.64</v>
      </c>
      <c r="R5479" s="182">
        <f>VLOOKUP(O5479,Stock[],4,FALSE)</f>
        <v>14</v>
      </c>
      <c r="S5479" s="181"/>
      <c r="T5479" s="182">
        <f>(DailySales!$S5479/DailySales!$R5479)+DailySales!$U5479</f>
        <v>2</v>
      </c>
      <c r="U5479" s="181">
        <v>2</v>
      </c>
      <c r="V5479" s="183">
        <f>+DailySales!$T5479*DailySales!$R5479</f>
        <v>28</v>
      </c>
      <c r="W5479" s="183">
        <f>+DailySales!$V5479*DailySales!$Q5479</f>
        <v>17.920000000000002</v>
      </c>
      <c r="X5479" s="183">
        <f>VLOOKUP(O5479,Stock[],6,FALSE)</f>
        <v>1370</v>
      </c>
      <c r="Y5479" s="183">
        <f>+DailySales!$V5479*DailySales!$X5479</f>
        <v>38360</v>
      </c>
      <c r="Z5479" s="181"/>
      <c r="AA5479" s="181"/>
      <c r="AB5479" s="181"/>
      <c r="AC5479" s="181"/>
      <c r="AD5479" s="181"/>
      <c r="AE5479" s="184">
        <v>840</v>
      </c>
      <c r="AF5479" s="185">
        <v>46094</v>
      </c>
      <c r="AG5479" s="186">
        <v>39200</v>
      </c>
      <c r="AH5479" s="185"/>
      <c r="AI5479" s="186"/>
      <c r="AJ5479" s="185"/>
      <c r="AK5479" s="186"/>
      <c r="AL5479" s="34"/>
      <c r="AM5479" s="39"/>
      <c r="AN5479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80" spans="1:42" ht="19.5" customHeight="1" x14ac:dyDescent="0.25">
      <c r="A5480" s="175">
        <f t="shared" si="1214"/>
        <v>2026</v>
      </c>
      <c r="B5480" s="175">
        <f t="shared" si="1215"/>
        <v>3</v>
      </c>
      <c r="C5480" s="176">
        <v>46094</v>
      </c>
      <c r="D5480" s="177">
        <f t="shared" ca="1" si="1216"/>
        <v>46097</v>
      </c>
      <c r="E5480" s="177" t="str">
        <f t="shared" ca="1" si="1217"/>
        <v>0-Months</v>
      </c>
      <c r="F5480" s="177" t="str">
        <f>VLOOKUP(O5480,Stock[],5,FALSE)</f>
        <v>BE</v>
      </c>
      <c r="G5480" s="178" t="s">
        <v>4320</v>
      </c>
      <c r="H5480" s="179" t="s">
        <v>283</v>
      </c>
      <c r="I5480" s="180" t="s">
        <v>1754</v>
      </c>
      <c r="J5480" s="175" t="str">
        <f>VLOOKUP(I5480,Customers[],2,FALSE)</f>
        <v>စစ်ဆေးရေးဂိတ်လက်ဆောင်</v>
      </c>
      <c r="K5480" s="175">
        <f>VLOOKUP(I5480,Customers[],4,FALSE)</f>
        <v>0</v>
      </c>
      <c r="L5480" s="32">
        <f>VLOOKUP(Table85[[#This Row],[CustomerID]],Table!H:K,3,0)</f>
        <v>0</v>
      </c>
      <c r="M5480" s="175">
        <f>VLOOKUP(I5480,Customers[],5,FALSE)</f>
        <v>0</v>
      </c>
      <c r="N5480" s="180" t="s">
        <v>1751</v>
      </c>
      <c r="O5480" s="181" t="s">
        <v>217</v>
      </c>
      <c r="P5480" s="175" t="str">
        <f>VLOOKUP(O5480,Stock[],2,FALSE)</f>
        <v>လိမ္မော်ဖြူ</v>
      </c>
      <c r="Q5480" s="182">
        <f>VLOOKUP(O5480,Stock[],3,FALSE)</f>
        <v>0.64</v>
      </c>
      <c r="R5480" s="182">
        <f>VLOOKUP(O5480,Stock[],4,FALSE)</f>
        <v>24</v>
      </c>
      <c r="S5480" s="181">
        <v>3</v>
      </c>
      <c r="T5480" s="182">
        <f>(DailySales!$S5480/DailySales!$R5480)+DailySales!$U5480</f>
        <v>0.125</v>
      </c>
      <c r="U5480" s="181"/>
      <c r="V5480" s="183">
        <f>+DailySales!$T5480*DailySales!$R5480</f>
        <v>3</v>
      </c>
      <c r="W5480" s="183">
        <f>+DailySales!$V5480*DailySales!$Q5480</f>
        <v>1.92</v>
      </c>
      <c r="X5480" s="183">
        <f>VLOOKUP(O5480,Stock[],6,FALSE)</f>
        <v>1330</v>
      </c>
      <c r="Y5480" s="183">
        <f>+DailySales!$V5480*DailySales!$X5480</f>
        <v>3990</v>
      </c>
      <c r="Z5480" s="181"/>
      <c r="AA5480" s="181"/>
      <c r="AB5480" s="181"/>
      <c r="AC5480" s="181"/>
      <c r="AD5480" s="181"/>
      <c r="AE5480" s="184"/>
      <c r="AF5480" s="185">
        <v>46094</v>
      </c>
      <c r="AG5480" s="186">
        <v>3990</v>
      </c>
      <c r="AH5480" s="185"/>
      <c r="AI5480" s="186"/>
      <c r="AJ5480" s="185"/>
      <c r="AK5480" s="186"/>
      <c r="AL5480" s="34"/>
      <c r="AM5480" s="39"/>
      <c r="AN5480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81" spans="1:42" ht="19.5" customHeight="1" x14ac:dyDescent="0.25">
      <c r="A5481" s="175">
        <f t="shared" si="1214"/>
        <v>2026</v>
      </c>
      <c r="B5481" s="175">
        <f t="shared" si="1215"/>
        <v>3</v>
      </c>
      <c r="C5481" s="176">
        <v>46094</v>
      </c>
      <c r="D5481" s="177">
        <f t="shared" ca="1" si="1216"/>
        <v>46097</v>
      </c>
      <c r="E5481" s="177" t="str">
        <f t="shared" ca="1" si="1217"/>
        <v>0-Months</v>
      </c>
      <c r="F5481" s="177" t="str">
        <f>VLOOKUP(O5481,Stock[],5,FALSE)</f>
        <v>BE</v>
      </c>
      <c r="G5481" s="178" t="s">
        <v>4321</v>
      </c>
      <c r="H5481" s="179" t="s">
        <v>275</v>
      </c>
      <c r="I5481" s="180" t="s">
        <v>531</v>
      </c>
      <c r="J5481" s="175" t="str">
        <f>VLOOKUP(I5481,Customers[],2,FALSE)</f>
        <v>ကောင်းသဇင်</v>
      </c>
      <c r="K5481" s="175" t="str">
        <f>VLOOKUP(I5481,Customers[],4,FALSE)</f>
        <v>Kyukpadaung</v>
      </c>
      <c r="L5481" s="32" t="str">
        <f>VLOOKUP(Table85[[#This Row],[CustomerID]],Table!H:K,3,0)</f>
        <v>ဝက်ချုပ်ကုန်း</v>
      </c>
      <c r="M5481" s="175" t="str">
        <f>VLOOKUP(I5481,Customers[],5,FALSE)</f>
        <v>Van-1</v>
      </c>
      <c r="N5481" s="180" t="s">
        <v>9</v>
      </c>
      <c r="O5481" s="181" t="s">
        <v>205</v>
      </c>
      <c r="P5481" s="175" t="str">
        <f>VLOOKUP(O5481,Stock[],2,FALSE)</f>
        <v>ကောင်းကြည် ကော် 25%  (1Ltr )</v>
      </c>
      <c r="Q5481" s="182">
        <f>VLOOKUP(O5481,Stock[],3,FALSE)</f>
        <v>1</v>
      </c>
      <c r="R5481" s="182">
        <f>VLOOKUP(O5481,Stock[],4,FALSE)</f>
        <v>12</v>
      </c>
      <c r="S5481" s="181"/>
      <c r="T5481" s="182">
        <f>(DailySales!$S5481/DailySales!$R5481)+DailySales!$U5481</f>
        <v>25</v>
      </c>
      <c r="U5481" s="181">
        <v>25</v>
      </c>
      <c r="V5481" s="183">
        <f>+DailySales!$T5481*DailySales!$R5481</f>
        <v>300</v>
      </c>
      <c r="W5481" s="183">
        <f>+DailySales!$V5481*DailySales!$Q5481</f>
        <v>300</v>
      </c>
      <c r="X5481" s="183">
        <f>VLOOKUP(O5481,Stock[],6,FALSE)</f>
        <v>1530</v>
      </c>
      <c r="Y5481" s="183">
        <f>+DailySales!$V5481*DailySales!$X5481</f>
        <v>459000</v>
      </c>
      <c r="Z5481" s="181"/>
      <c r="AA5481" s="181"/>
      <c r="AB5481" s="181">
        <v>1800</v>
      </c>
      <c r="AC5481" s="181">
        <v>3000</v>
      </c>
      <c r="AD5481" s="181"/>
      <c r="AE5481" s="184">
        <v>8500</v>
      </c>
      <c r="AF5481" s="185">
        <v>46094</v>
      </c>
      <c r="AG5481" s="186">
        <v>462700</v>
      </c>
      <c r="AH5481" s="185"/>
      <c r="AI5481" s="186"/>
      <c r="AJ5481" s="185"/>
      <c r="AK5481" s="186"/>
      <c r="AL5481" s="34"/>
      <c r="AM5481" s="39"/>
      <c r="AN5481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82" spans="1:42" ht="19.5" customHeight="1" x14ac:dyDescent="0.25">
      <c r="A5482" s="175">
        <f t="shared" si="1214"/>
        <v>2026</v>
      </c>
      <c r="B5482" s="175">
        <f t="shared" si="1215"/>
        <v>3</v>
      </c>
      <c r="C5482" s="176">
        <v>46094</v>
      </c>
      <c r="D5482" s="177">
        <f t="shared" ca="1" si="1216"/>
        <v>46097</v>
      </c>
      <c r="E5482" s="177" t="str">
        <f t="shared" ca="1" si="1217"/>
        <v>0-Months</v>
      </c>
      <c r="F5482" s="177" t="str">
        <f>VLOOKUP(O5482,Stock[],5,FALSE)</f>
        <v>BE</v>
      </c>
      <c r="G5482" s="178" t="s">
        <v>4322</v>
      </c>
      <c r="H5482" s="179" t="s">
        <v>275</v>
      </c>
      <c r="I5482" s="180" t="s">
        <v>1359</v>
      </c>
      <c r="J5482" s="175" t="str">
        <f>VLOOKUP(I5482,Customers[],2,FALSE)</f>
        <v>မိတ်ဆက်</v>
      </c>
      <c r="K5482" s="175" t="str">
        <f>VLOOKUP(I5482,Customers[],4,FALSE)</f>
        <v>Bagan</v>
      </c>
      <c r="L5482" s="32" t="str">
        <f>VLOOKUP(Table85[[#This Row],[CustomerID]],Table!H:K,3,0)</f>
        <v>ညောင်ဦး</v>
      </c>
      <c r="M5482" s="175" t="str">
        <f>VLOOKUP(I5482,Customers[],5,FALSE)</f>
        <v>Van-1</v>
      </c>
      <c r="N5482" s="180" t="s">
        <v>9</v>
      </c>
      <c r="O5482" s="181" t="s">
        <v>2120</v>
      </c>
      <c r="P5482" s="175" t="str">
        <f>VLOOKUP(O5482,Stock[],2,FALSE)</f>
        <v>ဇေ အရက်သန့်</v>
      </c>
      <c r="Q5482" s="182">
        <f>VLOOKUP(O5482,Stock[],3,FALSE)</f>
        <v>0.64</v>
      </c>
      <c r="R5482" s="182">
        <f>VLOOKUP(O5482,Stock[],4,FALSE)</f>
        <v>14</v>
      </c>
      <c r="S5482" s="181"/>
      <c r="T5482" s="182">
        <f>(DailySales!$S5482/DailySales!$R5482)+DailySales!$U5482</f>
        <v>40</v>
      </c>
      <c r="U5482" s="181">
        <v>40</v>
      </c>
      <c r="V5482" s="183">
        <f>+DailySales!$T5482*DailySales!$R5482</f>
        <v>560</v>
      </c>
      <c r="W5482" s="183">
        <f>+DailySales!$V5482*DailySales!$Q5482</f>
        <v>358.40000000000003</v>
      </c>
      <c r="X5482" s="183">
        <f>VLOOKUP(O5482,Stock[],6,FALSE)</f>
        <v>1380</v>
      </c>
      <c r="Y5482" s="183">
        <f>+DailySales!$V5482*DailySales!$X5482</f>
        <v>772800</v>
      </c>
      <c r="Z5482" s="181"/>
      <c r="AA5482" s="181"/>
      <c r="AB5482" s="181">
        <v>5000</v>
      </c>
      <c r="AC5482" s="181">
        <v>4900</v>
      </c>
      <c r="AD5482" s="181"/>
      <c r="AE5482" s="184">
        <v>16000</v>
      </c>
      <c r="AF5482" s="185">
        <v>46094</v>
      </c>
      <c r="AG5482" s="186">
        <v>778900</v>
      </c>
      <c r="AH5482" s="185"/>
      <c r="AI5482" s="186"/>
      <c r="AJ5482" s="185"/>
      <c r="AK5482" s="186"/>
      <c r="AL5482" s="34"/>
      <c r="AM5482" s="39"/>
      <c r="AN5482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83" spans="1:42" ht="19.5" customHeight="1" x14ac:dyDescent="0.25">
      <c r="A5483" s="175">
        <f t="shared" si="1214"/>
        <v>2026</v>
      </c>
      <c r="B5483" s="175">
        <f t="shared" si="1215"/>
        <v>3</v>
      </c>
      <c r="C5483" s="176">
        <v>46094</v>
      </c>
      <c r="D5483" s="177">
        <f t="shared" ca="1" si="1216"/>
        <v>46097</v>
      </c>
      <c r="E5483" s="177" t="str">
        <f t="shared" ca="1" si="1217"/>
        <v>0-Months</v>
      </c>
      <c r="F5483" s="177" t="str">
        <f>VLOOKUP(O5483,Stock[],5,FALSE)</f>
        <v>BE</v>
      </c>
      <c r="G5483" s="178" t="s">
        <v>4322</v>
      </c>
      <c r="H5483" s="179" t="s">
        <v>275</v>
      </c>
      <c r="I5483" s="180" t="s">
        <v>1359</v>
      </c>
      <c r="J5483" s="175" t="str">
        <f>VLOOKUP(I5483,Customers[],2,FALSE)</f>
        <v>မိတ်ဆက်</v>
      </c>
      <c r="K5483" s="175" t="str">
        <f>VLOOKUP(I5483,Customers[],4,FALSE)</f>
        <v>Bagan</v>
      </c>
      <c r="L5483" s="32" t="str">
        <f>VLOOKUP(Table85[[#This Row],[CustomerID]],Table!H:K,3,0)</f>
        <v>ညောင်ဦး</v>
      </c>
      <c r="M5483" s="175" t="str">
        <f>VLOOKUP(I5483,Customers[],5,FALSE)</f>
        <v>Van-1</v>
      </c>
      <c r="N5483" s="180" t="s">
        <v>9</v>
      </c>
      <c r="O5483" s="181" t="s">
        <v>212</v>
      </c>
      <c r="P5483" s="175" t="str">
        <f>VLOOKUP(O5483,Stock[],2,FALSE)</f>
        <v>2 in 1 မန်ကျည်း</v>
      </c>
      <c r="Q5483" s="182">
        <f>VLOOKUP(O5483,Stock[],3,FALSE)</f>
        <v>0.64</v>
      </c>
      <c r="R5483" s="182">
        <f>VLOOKUP(O5483,Stock[],4,FALSE)</f>
        <v>14</v>
      </c>
      <c r="S5483" s="181"/>
      <c r="T5483" s="182">
        <f>(DailySales!$S5483/DailySales!$R5483)+DailySales!$U5483</f>
        <v>10</v>
      </c>
      <c r="U5483" s="181">
        <v>10</v>
      </c>
      <c r="V5483" s="183">
        <f>+DailySales!$T5483*DailySales!$R5483</f>
        <v>140</v>
      </c>
      <c r="W5483" s="183">
        <f>+DailySales!$V5483*DailySales!$Q5483</f>
        <v>89.600000000000009</v>
      </c>
      <c r="X5483" s="183">
        <f>VLOOKUP(O5483,Stock[],6,FALSE)</f>
        <v>1350</v>
      </c>
      <c r="Y5483" s="183">
        <f>+DailySales!$V5483*DailySales!$X5483</f>
        <v>189000</v>
      </c>
      <c r="Z5483" s="181"/>
      <c r="AA5483" s="181"/>
      <c r="AB5483" s="181"/>
      <c r="AC5483" s="181"/>
      <c r="AD5483" s="181"/>
      <c r="AE5483" s="184">
        <v>4000</v>
      </c>
      <c r="AF5483" s="185">
        <v>46094</v>
      </c>
      <c r="AG5483" s="186">
        <v>193000</v>
      </c>
      <c r="AH5483" s="185"/>
      <c r="AI5483" s="186"/>
      <c r="AJ5483" s="185"/>
      <c r="AK5483" s="186"/>
      <c r="AL5483" s="34"/>
      <c r="AM5483" s="39"/>
      <c r="AN5483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84" spans="1:42" ht="19.5" customHeight="1" x14ac:dyDescent="0.25">
      <c r="A5484" s="175">
        <f t="shared" si="1214"/>
        <v>2026</v>
      </c>
      <c r="B5484" s="175">
        <f t="shared" si="1215"/>
        <v>3</v>
      </c>
      <c r="C5484" s="176">
        <v>46094</v>
      </c>
      <c r="D5484" s="177">
        <f t="shared" ca="1" si="1216"/>
        <v>46097</v>
      </c>
      <c r="E5484" s="177" t="str">
        <f t="shared" ca="1" si="1217"/>
        <v>0-Months</v>
      </c>
      <c r="F5484" s="177" t="str">
        <f>VLOOKUP(O5484,Stock[],5,FALSE)</f>
        <v>BE</v>
      </c>
      <c r="G5484" s="178" t="s">
        <v>4323</v>
      </c>
      <c r="H5484" s="179" t="s">
        <v>275</v>
      </c>
      <c r="I5484" s="180" t="s">
        <v>1448</v>
      </c>
      <c r="J5484" s="175" t="str">
        <f>VLOOKUP(I5484,Customers[],2,FALSE)</f>
        <v>ထွေးထွေး</v>
      </c>
      <c r="K5484" s="175" t="str">
        <f>VLOOKUP(I5484,Customers[],4,FALSE)</f>
        <v>Bagan</v>
      </c>
      <c r="L5484" s="32" t="str">
        <f>VLOOKUP(Table85[[#This Row],[CustomerID]],Table!H:K,3,0)</f>
        <v>ပုဂံ</v>
      </c>
      <c r="M5484" s="175" t="str">
        <f>VLOOKUP(I5484,Customers[],5,FALSE)</f>
        <v>Van-1</v>
      </c>
      <c r="N5484" s="180" t="s">
        <v>9</v>
      </c>
      <c r="O5484" s="181" t="s">
        <v>2120</v>
      </c>
      <c r="P5484" s="175" t="str">
        <f>VLOOKUP(O5484,Stock[],2,FALSE)</f>
        <v>ဇေ အရက်သန့်</v>
      </c>
      <c r="Q5484" s="182">
        <f>VLOOKUP(O5484,Stock[],3,FALSE)</f>
        <v>0.64</v>
      </c>
      <c r="R5484" s="182">
        <f>VLOOKUP(O5484,Stock[],4,FALSE)</f>
        <v>14</v>
      </c>
      <c r="S5484" s="181"/>
      <c r="T5484" s="182">
        <f>(DailySales!$S5484/DailySales!$R5484)+DailySales!$U5484</f>
        <v>25</v>
      </c>
      <c r="U5484" s="181">
        <v>25</v>
      </c>
      <c r="V5484" s="183">
        <f>+DailySales!$T5484*DailySales!$R5484</f>
        <v>350</v>
      </c>
      <c r="W5484" s="183">
        <f>+DailySales!$V5484*DailySales!$Q5484</f>
        <v>224</v>
      </c>
      <c r="X5484" s="183">
        <f>VLOOKUP(O5484,Stock[],6,FALSE)</f>
        <v>1380</v>
      </c>
      <c r="Y5484" s="183">
        <f>+DailySales!$V5484*DailySales!$X5484</f>
        <v>483000</v>
      </c>
      <c r="Z5484" s="181"/>
      <c r="AA5484" s="181"/>
      <c r="AB5484" s="181">
        <v>1800</v>
      </c>
      <c r="AC5484" s="181">
        <v>2450</v>
      </c>
      <c r="AD5484" s="181"/>
      <c r="AE5484" s="184">
        <v>10000</v>
      </c>
      <c r="AF5484" s="185">
        <v>46094</v>
      </c>
      <c r="AG5484" s="186">
        <v>488750</v>
      </c>
      <c r="AH5484" s="185"/>
      <c r="AI5484" s="186"/>
      <c r="AJ5484" s="185"/>
      <c r="AK5484" s="186"/>
      <c r="AL5484" s="34"/>
      <c r="AM5484" s="39"/>
      <c r="AN5484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85" spans="1:42" ht="19.5" customHeight="1" x14ac:dyDescent="0.25">
      <c r="A5485" s="175">
        <f t="shared" si="1214"/>
        <v>2026</v>
      </c>
      <c r="B5485" s="175">
        <f t="shared" si="1215"/>
        <v>3</v>
      </c>
      <c r="C5485" s="176">
        <v>46094</v>
      </c>
      <c r="D5485" s="177">
        <f t="shared" ca="1" si="1216"/>
        <v>46097</v>
      </c>
      <c r="E5485" s="177" t="str">
        <f t="shared" ca="1" si="1217"/>
        <v>0-Months</v>
      </c>
      <c r="F5485" s="177" t="str">
        <f>VLOOKUP(O5485,Stock[],5,FALSE)</f>
        <v>BE</v>
      </c>
      <c r="G5485" s="178" t="s">
        <v>4324</v>
      </c>
      <c r="H5485" s="179" t="s">
        <v>275</v>
      </c>
      <c r="I5485" s="180" t="s">
        <v>1357</v>
      </c>
      <c r="J5485" s="175" t="str">
        <f>VLOOKUP(I5485,Customers[],2,FALSE)</f>
        <v>ကိုဟိန်းသူ</v>
      </c>
      <c r="K5485" s="175" t="str">
        <f>VLOOKUP(I5485,Customers[],4,FALSE)</f>
        <v>Bagan</v>
      </c>
      <c r="L5485" s="32" t="str">
        <f>VLOOKUP(Table85[[#This Row],[CustomerID]],Table!H:K,3,0)</f>
        <v>ညောင်ဦး</v>
      </c>
      <c r="M5485" s="175" t="str">
        <f>VLOOKUP(I5485,Customers[],5,FALSE)</f>
        <v>Van-1</v>
      </c>
      <c r="N5485" s="180" t="s">
        <v>9</v>
      </c>
      <c r="O5485" s="181" t="s">
        <v>2120</v>
      </c>
      <c r="P5485" s="175" t="str">
        <f>VLOOKUP(O5485,Stock[],2,FALSE)</f>
        <v>ဇေ အရက်သန့်</v>
      </c>
      <c r="Q5485" s="182">
        <f>VLOOKUP(O5485,Stock[],3,FALSE)</f>
        <v>0.64</v>
      </c>
      <c r="R5485" s="182">
        <f>VLOOKUP(O5485,Stock[],4,FALSE)</f>
        <v>14</v>
      </c>
      <c r="S5485" s="181"/>
      <c r="T5485" s="182">
        <f>(DailySales!$S5485/DailySales!$R5485)+DailySales!$U5485</f>
        <v>100</v>
      </c>
      <c r="U5485" s="181">
        <v>100</v>
      </c>
      <c r="V5485" s="183">
        <f>+DailySales!$T5485*DailySales!$R5485</f>
        <v>1400</v>
      </c>
      <c r="W5485" s="183">
        <f>+DailySales!$V5485*DailySales!$Q5485</f>
        <v>896</v>
      </c>
      <c r="X5485" s="183">
        <f>VLOOKUP(O5485,Stock[],6,FALSE)</f>
        <v>1380</v>
      </c>
      <c r="Y5485" s="183">
        <f>+DailySales!$V5485*DailySales!$X5485</f>
        <v>1932000</v>
      </c>
      <c r="Z5485" s="181"/>
      <c r="AA5485" s="181"/>
      <c r="AB5485" s="181">
        <v>12000</v>
      </c>
      <c r="AC5485" s="181">
        <v>9800</v>
      </c>
      <c r="AD5485" s="181"/>
      <c r="AE5485" s="184">
        <v>40000</v>
      </c>
      <c r="AF5485" s="185">
        <v>46094</v>
      </c>
      <c r="AG5485" s="186">
        <v>1950200</v>
      </c>
      <c r="AH5485" s="185"/>
      <c r="AI5485" s="186"/>
      <c r="AJ5485" s="185"/>
      <c r="AK5485" s="186"/>
      <c r="AL5485" s="34"/>
      <c r="AM5485" s="39"/>
      <c r="AN5485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86" spans="1:42" ht="19.5" customHeight="1" x14ac:dyDescent="0.25">
      <c r="A5486" s="175">
        <f t="shared" si="1214"/>
        <v>2026</v>
      </c>
      <c r="B5486" s="175">
        <f t="shared" si="1215"/>
        <v>3</v>
      </c>
      <c r="C5486" s="176">
        <v>46094</v>
      </c>
      <c r="D5486" s="177">
        <f t="shared" ca="1" si="1216"/>
        <v>46097</v>
      </c>
      <c r="E5486" s="177" t="str">
        <f t="shared" ca="1" si="1217"/>
        <v>0-Months</v>
      </c>
      <c r="F5486" s="177" t="str">
        <f>VLOOKUP(O5486,Stock[],5,FALSE)</f>
        <v>BE</v>
      </c>
      <c r="G5486" s="178" t="s">
        <v>4325</v>
      </c>
      <c r="H5486" s="179" t="s">
        <v>275</v>
      </c>
      <c r="I5486" s="180" t="s">
        <v>586</v>
      </c>
      <c r="J5486" s="175" t="str">
        <f>VLOOKUP(I5486,Customers[],2,FALSE)</f>
        <v>ကောင်းစံ</v>
      </c>
      <c r="K5486" s="175" t="str">
        <f>VLOOKUP(I5486,Customers[],4,FALSE)</f>
        <v>Bagan</v>
      </c>
      <c r="L5486" s="32" t="str">
        <f>VLOOKUP(Table85[[#This Row],[CustomerID]],Table!H:K,3,0)</f>
        <v>ပုဂမြို့သစ်</v>
      </c>
      <c r="M5486" s="175" t="str">
        <f>VLOOKUP(I5486,Customers[],5,FALSE)</f>
        <v>Van-1</v>
      </c>
      <c r="N5486" s="180" t="s">
        <v>9</v>
      </c>
      <c r="O5486" s="181" t="s">
        <v>205</v>
      </c>
      <c r="P5486" s="175" t="str">
        <f>VLOOKUP(O5486,Stock[],2,FALSE)</f>
        <v>ကောင်းကြည် ကော် 25%  (1Ltr )</v>
      </c>
      <c r="Q5486" s="182">
        <f>VLOOKUP(O5486,Stock[],3,FALSE)</f>
        <v>1</v>
      </c>
      <c r="R5486" s="182">
        <f>VLOOKUP(O5486,Stock[],4,FALSE)</f>
        <v>12</v>
      </c>
      <c r="S5486" s="181"/>
      <c r="T5486" s="182">
        <f>(DailySales!$S5486/DailySales!$R5486)+DailySales!$U5486</f>
        <v>5</v>
      </c>
      <c r="U5486" s="181">
        <v>5</v>
      </c>
      <c r="V5486" s="183">
        <f>+DailySales!$T5486*DailySales!$R5486</f>
        <v>60</v>
      </c>
      <c r="W5486" s="183">
        <f>+DailySales!$V5486*DailySales!$Q5486</f>
        <v>60</v>
      </c>
      <c r="X5486" s="183">
        <f>VLOOKUP(O5486,Stock[],6,FALSE)</f>
        <v>1530</v>
      </c>
      <c r="Y5486" s="183">
        <f>+DailySales!$V5486*DailySales!$X5486</f>
        <v>91800</v>
      </c>
      <c r="Z5486" s="181"/>
      <c r="AA5486" s="181"/>
      <c r="AB5486" s="181"/>
      <c r="AC5486" s="181"/>
      <c r="AD5486" s="181"/>
      <c r="AE5486" s="184">
        <v>1700</v>
      </c>
      <c r="AF5486" s="185">
        <v>46094</v>
      </c>
      <c r="AG5486" s="186">
        <v>93500</v>
      </c>
      <c r="AH5486" s="185"/>
      <c r="AI5486" s="186"/>
      <c r="AJ5486" s="185"/>
      <c r="AK5486" s="186"/>
      <c r="AL5486" s="34"/>
      <c r="AM5486" s="39"/>
      <c r="AN5486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  <c r="AP5486" s="27">
        <f>467500-1800-3000</f>
        <v>462700</v>
      </c>
    </row>
    <row r="5487" spans="1:42" ht="19.5" customHeight="1" x14ac:dyDescent="0.25">
      <c r="A5487" s="175">
        <f t="shared" si="1214"/>
        <v>2026</v>
      </c>
      <c r="B5487" s="175">
        <f t="shared" si="1215"/>
        <v>3</v>
      </c>
      <c r="C5487" s="176">
        <v>46094</v>
      </c>
      <c r="D5487" s="177">
        <f t="shared" ca="1" si="1216"/>
        <v>46097</v>
      </c>
      <c r="E5487" s="177" t="str">
        <f t="shared" ca="1" si="1217"/>
        <v>0-Months</v>
      </c>
      <c r="F5487" s="177" t="str">
        <f>VLOOKUP(O5487,Stock[],5,FALSE)</f>
        <v>Whisky</v>
      </c>
      <c r="G5487" s="178" t="s">
        <v>4326</v>
      </c>
      <c r="H5487" s="179" t="s">
        <v>275</v>
      </c>
      <c r="I5487" s="180" t="s">
        <v>1018</v>
      </c>
      <c r="J5487" s="175" t="str">
        <f>VLOOKUP(I5487,Customers[],2,FALSE)</f>
        <v>ရတနာ-၂</v>
      </c>
      <c r="K5487" s="175" t="str">
        <f>VLOOKUP(I5487,Customers[],4,FALSE)</f>
        <v>Kyukpadaung</v>
      </c>
      <c r="L5487" s="32" t="str">
        <f>VLOOKUP(Table85[[#This Row],[CustomerID]],Table!H:K,3,0)</f>
        <v>ကျောက်ပန်းတောင်း</v>
      </c>
      <c r="M5487" s="175" t="str">
        <f>VLOOKUP(I5487,Customers[],5,FALSE)</f>
        <v>Van-1</v>
      </c>
      <c r="N5487" s="180" t="s">
        <v>9</v>
      </c>
      <c r="O5487" s="181" t="s">
        <v>2108</v>
      </c>
      <c r="P5487" s="175" t="str">
        <f>VLOOKUP(O5487,Stock[],2,FALSE)</f>
        <v>Columbus Super Red Smooth 700 Ml</v>
      </c>
      <c r="Q5487" s="182">
        <f>VLOOKUP(O5487,Stock[],3,FALSE)</f>
        <v>0.7</v>
      </c>
      <c r="R5487" s="182">
        <f>VLOOKUP(O5487,Stock[],4,FALSE)</f>
        <v>12</v>
      </c>
      <c r="S5487" s="181"/>
      <c r="T5487" s="182">
        <f>(DailySales!$S5487/DailySales!$R5487)+DailySales!$U5487</f>
        <v>2</v>
      </c>
      <c r="U5487" s="181">
        <v>2</v>
      </c>
      <c r="V5487" s="183">
        <f>+DailySales!$T5487*DailySales!$R5487</f>
        <v>24</v>
      </c>
      <c r="W5487" s="183">
        <f>+DailySales!$V5487*DailySales!$Q5487</f>
        <v>16.799999999999997</v>
      </c>
      <c r="X5487" s="183">
        <f>VLOOKUP(O5487,Stock[],6,FALSE)</f>
        <v>5200</v>
      </c>
      <c r="Y5487" s="183">
        <f>+DailySales!$V5487*DailySales!$X5487</f>
        <v>124800</v>
      </c>
      <c r="Z5487" s="181"/>
      <c r="AA5487" s="181"/>
      <c r="AB5487" s="181">
        <v>480</v>
      </c>
      <c r="AC5487" s="181">
        <v>2000</v>
      </c>
      <c r="AD5487" s="181"/>
      <c r="AE5487" s="184">
        <v>800</v>
      </c>
      <c r="AF5487" s="185">
        <v>46094</v>
      </c>
      <c r="AG5487" s="186">
        <v>123120</v>
      </c>
      <c r="AH5487" s="185"/>
      <c r="AI5487" s="186"/>
      <c r="AJ5487" s="185"/>
      <c r="AK5487" s="186"/>
      <c r="AL5487" s="34"/>
      <c r="AM5487" s="39"/>
      <c r="AN5487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88" spans="1:42" ht="19.5" customHeight="1" x14ac:dyDescent="0.25">
      <c r="A5488" s="175">
        <f t="shared" ref="A5488:A5515" si="1218">YEAR(C5488)</f>
        <v>2026</v>
      </c>
      <c r="B5488" s="175">
        <f t="shared" ref="B5488:B5515" si="1219">MONTH(C5488)</f>
        <v>3</v>
      </c>
      <c r="C5488" s="176">
        <v>46094</v>
      </c>
      <c r="D5488" s="177">
        <f t="shared" ref="D5488:D5515" ca="1" si="1220">TODAY()</f>
        <v>46097</v>
      </c>
      <c r="E5488" s="177" t="str">
        <f t="shared" ref="E5488:E5515" ca="1" si="1221">DATEDIF(C5488,D5488,"M")&amp;"-Months"</f>
        <v>0-Months</v>
      </c>
      <c r="F5488" s="177" t="str">
        <f>VLOOKUP(O5488,Stock[],5,FALSE)</f>
        <v>BE</v>
      </c>
      <c r="G5488" s="178" t="s">
        <v>4327</v>
      </c>
      <c r="H5488" s="179" t="s">
        <v>275</v>
      </c>
      <c r="I5488" s="180" t="s">
        <v>588</v>
      </c>
      <c r="J5488" s="175" t="str">
        <f>VLOOKUP(I5488,Customers[],2,FALSE)</f>
        <v>ရွှေကမ္ဘာ -၂</v>
      </c>
      <c r="K5488" s="175" t="str">
        <f>VLOOKUP(I5488,Customers[],4,FALSE)</f>
        <v>Bagan</v>
      </c>
      <c r="L5488" s="32" t="str">
        <f>VLOOKUP(Table85[[#This Row],[CustomerID]],Table!H:K,3,0)</f>
        <v>ညောင်ဦး</v>
      </c>
      <c r="M5488" s="175" t="str">
        <f>VLOOKUP(I5488,Customers[],5,FALSE)</f>
        <v>Van-1</v>
      </c>
      <c r="N5488" s="180" t="s">
        <v>9</v>
      </c>
      <c r="O5488" s="181" t="s">
        <v>2120</v>
      </c>
      <c r="P5488" s="175" t="str">
        <f>VLOOKUP(O5488,Stock[],2,FALSE)</f>
        <v>ဇေ အရက်သန့်</v>
      </c>
      <c r="Q5488" s="182">
        <f>VLOOKUP(O5488,Stock[],3,FALSE)</f>
        <v>0.64</v>
      </c>
      <c r="R5488" s="182">
        <f>VLOOKUP(O5488,Stock[],4,FALSE)</f>
        <v>14</v>
      </c>
      <c r="S5488" s="181"/>
      <c r="T5488" s="182">
        <f>(DailySales!$S5488/DailySales!$R5488)+DailySales!$U5488</f>
        <v>5</v>
      </c>
      <c r="U5488" s="181">
        <v>5</v>
      </c>
      <c r="V5488" s="183">
        <f>+DailySales!$T5488*DailySales!$R5488</f>
        <v>70</v>
      </c>
      <c r="W5488" s="183">
        <f>+DailySales!$V5488*DailySales!$Q5488</f>
        <v>44.800000000000004</v>
      </c>
      <c r="X5488" s="183">
        <f>VLOOKUP(O5488,Stock[],6,FALSE)</f>
        <v>1380</v>
      </c>
      <c r="Y5488" s="183">
        <f>+DailySales!$V5488*DailySales!$X5488</f>
        <v>96600</v>
      </c>
      <c r="Z5488" s="181"/>
      <c r="AA5488" s="181"/>
      <c r="AB5488" s="181"/>
      <c r="AC5488" s="181"/>
      <c r="AD5488" s="181"/>
      <c r="AE5488" s="184">
        <v>1900</v>
      </c>
      <c r="AF5488" s="185">
        <v>46094</v>
      </c>
      <c r="AG5488" s="186">
        <v>98500</v>
      </c>
      <c r="AH5488" s="185"/>
      <c r="AI5488" s="186"/>
      <c r="AJ5488" s="185"/>
      <c r="AK5488" s="186"/>
      <c r="AL5488" s="34"/>
      <c r="AM5488" s="39"/>
      <c r="AN5488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89" spans="1:40" ht="19.5" customHeight="1" x14ac:dyDescent="0.25">
      <c r="A5489" s="175">
        <f t="shared" si="1218"/>
        <v>2026</v>
      </c>
      <c r="B5489" s="175">
        <f t="shared" si="1219"/>
        <v>3</v>
      </c>
      <c r="C5489" s="176">
        <v>46094</v>
      </c>
      <c r="D5489" s="177">
        <f t="shared" ca="1" si="1220"/>
        <v>46097</v>
      </c>
      <c r="E5489" s="177" t="str">
        <f t="shared" ca="1" si="1221"/>
        <v>0-Months</v>
      </c>
      <c r="F5489" s="177" t="str">
        <f>VLOOKUP(O5489,Stock[],5,FALSE)</f>
        <v>BE</v>
      </c>
      <c r="G5489" s="178" t="s">
        <v>4328</v>
      </c>
      <c r="H5489" s="179" t="s">
        <v>275</v>
      </c>
      <c r="I5489" s="180" t="s">
        <v>1754</v>
      </c>
      <c r="J5489" s="175" t="str">
        <f>VLOOKUP(I5489,Customers[],2,FALSE)</f>
        <v>စစ်ဆေးရေးဂိတ်လက်ဆောင်</v>
      </c>
      <c r="K5489" s="175">
        <f>VLOOKUP(I5489,Customers[],4,FALSE)</f>
        <v>0</v>
      </c>
      <c r="L5489" s="32">
        <f>VLOOKUP(Table85[[#This Row],[CustomerID]],Table!H:K,3,0)</f>
        <v>0</v>
      </c>
      <c r="M5489" s="175">
        <f>VLOOKUP(I5489,Customers[],5,FALSE)</f>
        <v>0</v>
      </c>
      <c r="N5489" s="180" t="s">
        <v>1751</v>
      </c>
      <c r="O5489" s="181" t="s">
        <v>217</v>
      </c>
      <c r="P5489" s="175" t="str">
        <f>VLOOKUP(O5489,Stock[],2,FALSE)</f>
        <v>လိမ္မော်ဖြူ</v>
      </c>
      <c r="Q5489" s="182">
        <f>VLOOKUP(O5489,Stock[],3,FALSE)</f>
        <v>0.64</v>
      </c>
      <c r="R5489" s="182">
        <f>VLOOKUP(O5489,Stock[],4,FALSE)</f>
        <v>24</v>
      </c>
      <c r="S5489" s="181">
        <v>8</v>
      </c>
      <c r="T5489" s="182">
        <f>(DailySales!$S5489/DailySales!$R5489)+DailySales!$U5489</f>
        <v>0.33333333333333331</v>
      </c>
      <c r="U5489" s="181"/>
      <c r="V5489" s="183">
        <f>+DailySales!$T5489*DailySales!$R5489</f>
        <v>8</v>
      </c>
      <c r="W5489" s="183">
        <f>+DailySales!$V5489*DailySales!$Q5489</f>
        <v>5.12</v>
      </c>
      <c r="X5489" s="183">
        <f>VLOOKUP(O5489,Stock[],6,FALSE)</f>
        <v>1330</v>
      </c>
      <c r="Y5489" s="183">
        <f>+DailySales!$V5489*DailySales!$X5489</f>
        <v>10640</v>
      </c>
      <c r="Z5489" s="181"/>
      <c r="AA5489" s="181"/>
      <c r="AB5489" s="181"/>
      <c r="AC5489" s="181"/>
      <c r="AD5489" s="181"/>
      <c r="AE5489" s="184"/>
      <c r="AF5489" s="185">
        <v>46094</v>
      </c>
      <c r="AG5489" s="186">
        <v>10640</v>
      </c>
      <c r="AH5489" s="185"/>
      <c r="AI5489" s="186"/>
      <c r="AJ5489" s="185"/>
      <c r="AK5489" s="186"/>
      <c r="AL5489" s="34"/>
      <c r="AM5489" s="39"/>
      <c r="AN5489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90" spans="1:40" ht="19.5" customHeight="1" x14ac:dyDescent="0.25">
      <c r="A5490" s="175">
        <f t="shared" si="1218"/>
        <v>2026</v>
      </c>
      <c r="B5490" s="175">
        <f t="shared" si="1219"/>
        <v>3</v>
      </c>
      <c r="C5490" s="176">
        <v>46094</v>
      </c>
      <c r="D5490" s="177">
        <f t="shared" ca="1" si="1220"/>
        <v>46097</v>
      </c>
      <c r="E5490" s="177" t="str">
        <f t="shared" ca="1" si="1221"/>
        <v>0-Months</v>
      </c>
      <c r="F5490" s="177" t="str">
        <f>VLOOKUP(O5490,Stock[],5,FALSE)</f>
        <v>BE</v>
      </c>
      <c r="G5490" s="178" t="s">
        <v>4329</v>
      </c>
      <c r="H5490" s="179"/>
      <c r="I5490" s="180" t="s">
        <v>255</v>
      </c>
      <c r="J5490" s="175" t="str">
        <f>VLOOKUP(I5490,Customers[],2,FALSE)</f>
        <v>ဇင်ယော်မေ</v>
      </c>
      <c r="K5490" s="175" t="str">
        <f>VLOOKUP(I5490,Customers[],4,FALSE)</f>
        <v>Bagan</v>
      </c>
      <c r="L5490" s="32" t="str">
        <f>VLOOKUP(Table85[[#This Row],[CustomerID]],Table!H:K,3,0)</f>
        <v>ညောင်ဦး</v>
      </c>
      <c r="M5490" s="175" t="str">
        <f>VLOOKUP(I5490,Customers[],5,FALSE)</f>
        <v>Van-1</v>
      </c>
      <c r="N5490" s="180" t="s">
        <v>10</v>
      </c>
      <c r="O5490" s="181" t="s">
        <v>2120</v>
      </c>
      <c r="P5490" s="175" t="str">
        <f>VLOOKUP(O5490,Stock[],2,FALSE)</f>
        <v>ဇေ အရက်သန့်</v>
      </c>
      <c r="Q5490" s="182">
        <f>VLOOKUP(O5490,Stock[],3,FALSE)</f>
        <v>0.64</v>
      </c>
      <c r="R5490" s="182">
        <f>VLOOKUP(O5490,Stock[],4,FALSE)</f>
        <v>14</v>
      </c>
      <c r="S5490" s="181"/>
      <c r="T5490" s="182">
        <f>(DailySales!$S5490/DailySales!$R5490)+DailySales!$U5490</f>
        <v>1</v>
      </c>
      <c r="U5490" s="181">
        <v>1</v>
      </c>
      <c r="V5490" s="183">
        <f>+DailySales!$T5490*DailySales!$R5490</f>
        <v>14</v>
      </c>
      <c r="W5490" s="183">
        <f>+DailySales!$V5490*DailySales!$Q5490</f>
        <v>8.9600000000000009</v>
      </c>
      <c r="X5490" s="183">
        <f>VLOOKUP(O5490,Stock[],6,FALSE)</f>
        <v>1380</v>
      </c>
      <c r="Y5490" s="183">
        <f>+DailySales!$V5490*DailySales!$X5490</f>
        <v>19320</v>
      </c>
      <c r="Z5490" s="181"/>
      <c r="AA5490" s="181"/>
      <c r="AB5490" s="181"/>
      <c r="AC5490" s="181"/>
      <c r="AD5490" s="181"/>
      <c r="AE5490" s="184">
        <v>380</v>
      </c>
      <c r="AF5490" s="185"/>
      <c r="AG5490" s="186"/>
      <c r="AH5490" s="185"/>
      <c r="AI5490" s="186"/>
      <c r="AJ5490" s="185"/>
      <c r="AK5490" s="186"/>
      <c r="AL5490" s="34"/>
      <c r="AM5490" s="39"/>
      <c r="AN5490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19700</v>
      </c>
    </row>
    <row r="5491" spans="1:40" ht="19.5" customHeight="1" x14ac:dyDescent="0.25">
      <c r="A5491" s="175">
        <f t="shared" si="1218"/>
        <v>2026</v>
      </c>
      <c r="B5491" s="175">
        <f t="shared" si="1219"/>
        <v>3</v>
      </c>
      <c r="C5491" s="176">
        <v>46094</v>
      </c>
      <c r="D5491" s="177">
        <f t="shared" ca="1" si="1220"/>
        <v>46097</v>
      </c>
      <c r="E5491" s="177" t="str">
        <f t="shared" ca="1" si="1221"/>
        <v>0-Months</v>
      </c>
      <c r="F5491" s="177" t="str">
        <f>VLOOKUP(O5491,Stock[],5,FALSE)</f>
        <v>BE</v>
      </c>
      <c r="G5491" s="178" t="s">
        <v>4330</v>
      </c>
      <c r="H5491" s="179"/>
      <c r="I5491" s="180" t="s">
        <v>743</v>
      </c>
      <c r="J5491" s="175" t="str">
        <f>VLOOKUP(I5491,Customers[],2,FALSE)</f>
        <v>လက်ဆောင်</v>
      </c>
      <c r="K5491" s="175">
        <f>VLOOKUP(I5491,Customers[],4,FALSE)</f>
        <v>0</v>
      </c>
      <c r="L5491" s="32">
        <f>VLOOKUP(Table85[[#This Row],[CustomerID]],Table!H:K,3,0)</f>
        <v>0</v>
      </c>
      <c r="M5491" s="175">
        <f>VLOOKUP(I5491,Customers[],5,FALSE)</f>
        <v>0</v>
      </c>
      <c r="N5491" s="180" t="s">
        <v>13</v>
      </c>
      <c r="O5491" s="181" t="s">
        <v>217</v>
      </c>
      <c r="P5491" s="175" t="str">
        <f>VLOOKUP(O5491,Stock[],2,FALSE)</f>
        <v>လိမ္မော်ဖြူ</v>
      </c>
      <c r="Q5491" s="182">
        <f>VLOOKUP(O5491,Stock[],3,FALSE)</f>
        <v>0.64</v>
      </c>
      <c r="R5491" s="182">
        <f>VLOOKUP(O5491,Stock[],4,FALSE)</f>
        <v>24</v>
      </c>
      <c r="S5491" s="181">
        <v>15</v>
      </c>
      <c r="T5491" s="182">
        <f>(DailySales!$S5491/DailySales!$R5491)+DailySales!$U5491</f>
        <v>0.625</v>
      </c>
      <c r="U5491" s="181"/>
      <c r="V5491" s="183">
        <f>+DailySales!$T5491*DailySales!$R5491</f>
        <v>15</v>
      </c>
      <c r="W5491" s="183">
        <f>+DailySales!$V5491*DailySales!$Q5491</f>
        <v>9.6</v>
      </c>
      <c r="X5491" s="183">
        <f>VLOOKUP(O5491,Stock[],6,FALSE)</f>
        <v>1330</v>
      </c>
      <c r="Y5491" s="183">
        <f>+DailySales!$V5491*DailySales!$X5491</f>
        <v>19950</v>
      </c>
      <c r="Z5491" s="181"/>
      <c r="AA5491" s="181"/>
      <c r="AB5491" s="181"/>
      <c r="AC5491" s="181"/>
      <c r="AD5491" s="181"/>
      <c r="AE5491" s="184"/>
      <c r="AF5491" s="185">
        <v>46094</v>
      </c>
      <c r="AG5491" s="186">
        <v>19950</v>
      </c>
      <c r="AH5491" s="185"/>
      <c r="AI5491" s="186"/>
      <c r="AJ5491" s="185"/>
      <c r="AK5491" s="186"/>
      <c r="AL5491" s="34"/>
      <c r="AM5491" s="39"/>
      <c r="AN5491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492" spans="1:40" ht="19.5" customHeight="1" x14ac:dyDescent="0.25">
      <c r="A5492" s="175">
        <f t="shared" si="1218"/>
        <v>2026</v>
      </c>
      <c r="B5492" s="175">
        <f t="shared" si="1219"/>
        <v>3</v>
      </c>
      <c r="C5492" s="176">
        <v>46094</v>
      </c>
      <c r="D5492" s="177">
        <f t="shared" ca="1" si="1220"/>
        <v>46097</v>
      </c>
      <c r="E5492" s="177" t="str">
        <f t="shared" ca="1" si="1221"/>
        <v>0-Months</v>
      </c>
      <c r="F5492" s="177" t="str">
        <f>VLOOKUP(O5492,Stock[],5,FALSE)</f>
        <v>BE</v>
      </c>
      <c r="G5492" s="178" t="s">
        <v>4331</v>
      </c>
      <c r="H5492" s="179"/>
      <c r="I5492" s="180" t="s">
        <v>2971</v>
      </c>
      <c r="J5492" s="175" t="str">
        <f>VLOOKUP(I5492,Customers[],2,FALSE)</f>
        <v>Summer-2</v>
      </c>
      <c r="K5492" s="175" t="str">
        <f>VLOOKUP(I5492,Customers[],4,FALSE)</f>
        <v>Meiktila</v>
      </c>
      <c r="L5492" s="32" t="str">
        <f>VLOOKUP(Table85[[#This Row],[CustomerID]],Table!H:K,3,0)</f>
        <v>မိတ္ထီလာ</v>
      </c>
      <c r="M5492" s="175" t="str">
        <f>VLOOKUP(I5492,Customers[],5,FALSE)</f>
        <v>WholeSales</v>
      </c>
      <c r="N5492" s="180" t="s">
        <v>10</v>
      </c>
      <c r="O5492" s="181" t="s">
        <v>217</v>
      </c>
      <c r="P5492" s="175" t="str">
        <f>VLOOKUP(O5492,Stock[],2,FALSE)</f>
        <v>လိမ္မော်ဖြူ</v>
      </c>
      <c r="Q5492" s="182">
        <f>VLOOKUP(O5492,Stock[],3,FALSE)</f>
        <v>0.64</v>
      </c>
      <c r="R5492" s="182">
        <f>VLOOKUP(O5492,Stock[],4,FALSE)</f>
        <v>24</v>
      </c>
      <c r="S5492" s="181"/>
      <c r="T5492" s="182">
        <f>(DailySales!$S5492/DailySales!$R5492)+DailySales!$U5492</f>
        <v>40</v>
      </c>
      <c r="U5492" s="181">
        <v>40</v>
      </c>
      <c r="V5492" s="183">
        <f>+DailySales!$T5492*DailySales!$R5492</f>
        <v>960</v>
      </c>
      <c r="W5492" s="183">
        <f>+DailySales!$V5492*DailySales!$Q5492</f>
        <v>614.4</v>
      </c>
      <c r="X5492" s="183">
        <f>VLOOKUP(O5492,Stock[],6,FALSE)</f>
        <v>1330</v>
      </c>
      <c r="Y5492" s="183">
        <f>+DailySales!$V5492*DailySales!$X5492</f>
        <v>1276800</v>
      </c>
      <c r="Z5492" s="181"/>
      <c r="AA5492" s="181"/>
      <c r="AB5492" s="181"/>
      <c r="AC5492" s="181"/>
      <c r="AD5492" s="181"/>
      <c r="AE5492" s="184"/>
      <c r="AF5492" s="185"/>
      <c r="AG5492" s="186"/>
      <c r="AH5492" s="185"/>
      <c r="AI5492" s="186"/>
      <c r="AJ5492" s="185"/>
      <c r="AK5492" s="186"/>
      <c r="AL5492" s="34"/>
      <c r="AM5492" s="39"/>
      <c r="AN5492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1276800</v>
      </c>
    </row>
    <row r="5493" spans="1:40" ht="19.5" customHeight="1" x14ac:dyDescent="0.25">
      <c r="A5493" s="175">
        <f t="shared" si="1218"/>
        <v>2026</v>
      </c>
      <c r="B5493" s="175">
        <f t="shared" si="1219"/>
        <v>3</v>
      </c>
      <c r="C5493" s="176">
        <v>46094</v>
      </c>
      <c r="D5493" s="177">
        <f t="shared" ca="1" si="1220"/>
        <v>46097</v>
      </c>
      <c r="E5493" s="177" t="str">
        <f t="shared" ca="1" si="1221"/>
        <v>0-Months</v>
      </c>
      <c r="F5493" s="177" t="str">
        <f>VLOOKUP(O5493,Stock[],5,FALSE)</f>
        <v>BE</v>
      </c>
      <c r="G5493" s="178" t="s">
        <v>4332</v>
      </c>
      <c r="H5493" s="179"/>
      <c r="I5493" s="180" t="s">
        <v>235</v>
      </c>
      <c r="J5493" s="175" t="str">
        <f>VLOOKUP(I5493,Customers[],2,FALSE)</f>
        <v>ကျော်ကြား</v>
      </c>
      <c r="K5493" s="175" t="str">
        <f>VLOOKUP(I5493,Customers[],4,FALSE)</f>
        <v>Mahlaing</v>
      </c>
      <c r="L5493" s="32" t="str">
        <f>VLOOKUP(Table85[[#This Row],[CustomerID]],Table!H:K,3,0)</f>
        <v>မလှိုင်</v>
      </c>
      <c r="M5493" s="175" t="str">
        <f>VLOOKUP(I5493,Customers[],5,FALSE)</f>
        <v>WholeSales/Contract</v>
      </c>
      <c r="N5493" s="180" t="s">
        <v>10</v>
      </c>
      <c r="O5493" s="181" t="s">
        <v>205</v>
      </c>
      <c r="P5493" s="175" t="str">
        <f>VLOOKUP(O5493,Stock[],2,FALSE)</f>
        <v>ကောင်းကြည် ကော် 25%  (1Ltr )</v>
      </c>
      <c r="Q5493" s="182">
        <f>VLOOKUP(O5493,Stock[],3,FALSE)</f>
        <v>1</v>
      </c>
      <c r="R5493" s="182">
        <f>VLOOKUP(O5493,Stock[],4,FALSE)</f>
        <v>12</v>
      </c>
      <c r="S5493" s="181"/>
      <c r="T5493" s="182">
        <f>(DailySales!$S5493/DailySales!$R5493)+DailySales!$U5493</f>
        <v>50</v>
      </c>
      <c r="U5493" s="181">
        <v>50</v>
      </c>
      <c r="V5493" s="183">
        <f>+DailySales!$T5493*DailySales!$R5493</f>
        <v>600</v>
      </c>
      <c r="W5493" s="183">
        <f>+DailySales!$V5493*DailySales!$Q5493</f>
        <v>600</v>
      </c>
      <c r="X5493" s="183">
        <f>VLOOKUP(O5493,Stock[],6,FALSE)</f>
        <v>1530</v>
      </c>
      <c r="Y5493" s="183">
        <f>+DailySales!$V5493*DailySales!$X5493</f>
        <v>918000</v>
      </c>
      <c r="Z5493" s="181"/>
      <c r="AA5493" s="181"/>
      <c r="AB5493" s="181"/>
      <c r="AC5493" s="181"/>
      <c r="AD5493" s="181"/>
      <c r="AE5493" s="184"/>
      <c r="AF5493" s="185"/>
      <c r="AG5493" s="186"/>
      <c r="AH5493" s="185"/>
      <c r="AI5493" s="186"/>
      <c r="AJ5493" s="185"/>
      <c r="AK5493" s="186"/>
      <c r="AL5493" s="34"/>
      <c r="AM5493" s="39"/>
      <c r="AN5493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918000</v>
      </c>
    </row>
    <row r="5494" spans="1:40" ht="19.5" customHeight="1" x14ac:dyDescent="0.25">
      <c r="A5494" s="175">
        <f t="shared" si="1218"/>
        <v>2026</v>
      </c>
      <c r="B5494" s="175">
        <f t="shared" si="1219"/>
        <v>3</v>
      </c>
      <c r="C5494" s="176">
        <v>46094</v>
      </c>
      <c r="D5494" s="177">
        <f t="shared" ca="1" si="1220"/>
        <v>46097</v>
      </c>
      <c r="E5494" s="177" t="str">
        <f t="shared" ca="1" si="1221"/>
        <v>0-Months</v>
      </c>
      <c r="F5494" s="177" t="str">
        <f>VLOOKUP(O5494,Stock[],5,FALSE)</f>
        <v>BE</v>
      </c>
      <c r="G5494" s="178" t="s">
        <v>4333</v>
      </c>
      <c r="H5494" s="179"/>
      <c r="I5494" s="180" t="s">
        <v>180</v>
      </c>
      <c r="J5494" s="175" t="str">
        <f>VLOOKUP(I5494,Customers[],2,FALSE)</f>
        <v>ရွှေမြင်း</v>
      </c>
      <c r="K5494" s="175" t="str">
        <f>VLOOKUP(I5494,Customers[],4,FALSE)</f>
        <v>Meiktila</v>
      </c>
      <c r="L5494" s="32" t="str">
        <f>VLOOKUP(Table85[[#This Row],[CustomerID]],Table!H:K,3,0)</f>
        <v>မိတ္ထီလာ</v>
      </c>
      <c r="M5494" s="175" t="str">
        <f>VLOOKUP(I5494,Customers[],5,FALSE)</f>
        <v>WholeSales/Contract</v>
      </c>
      <c r="N5494" s="180" t="s">
        <v>10</v>
      </c>
      <c r="O5494" s="181" t="s">
        <v>217</v>
      </c>
      <c r="P5494" s="175" t="str">
        <f>VLOOKUP(O5494,Stock[],2,FALSE)</f>
        <v>လိမ္မော်ဖြူ</v>
      </c>
      <c r="Q5494" s="182">
        <f>VLOOKUP(O5494,Stock[],3,FALSE)</f>
        <v>0.64</v>
      </c>
      <c r="R5494" s="182">
        <f>VLOOKUP(O5494,Stock[],4,FALSE)</f>
        <v>24</v>
      </c>
      <c r="S5494" s="181"/>
      <c r="T5494" s="182">
        <f>(DailySales!$S5494/DailySales!$R5494)+DailySales!$U5494</f>
        <v>45</v>
      </c>
      <c r="U5494" s="181">
        <v>45</v>
      </c>
      <c r="V5494" s="183">
        <f>+DailySales!$T5494*DailySales!$R5494</f>
        <v>1080</v>
      </c>
      <c r="W5494" s="183">
        <f>+DailySales!$V5494*DailySales!$Q5494</f>
        <v>691.2</v>
      </c>
      <c r="X5494" s="183">
        <f>VLOOKUP(O5494,Stock[],6,FALSE)</f>
        <v>1330</v>
      </c>
      <c r="Y5494" s="183">
        <f>+DailySales!$V5494*DailySales!$X5494</f>
        <v>1436400</v>
      </c>
      <c r="Z5494" s="181"/>
      <c r="AA5494" s="181"/>
      <c r="AB5494" s="181"/>
      <c r="AC5494" s="181"/>
      <c r="AD5494" s="181"/>
      <c r="AE5494" s="184"/>
      <c r="AF5494" s="185"/>
      <c r="AG5494" s="186"/>
      <c r="AH5494" s="185"/>
      <c r="AI5494" s="186"/>
      <c r="AJ5494" s="185"/>
      <c r="AK5494" s="186"/>
      <c r="AL5494" s="34"/>
      <c r="AM5494" s="39"/>
      <c r="AN5494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1436400</v>
      </c>
    </row>
    <row r="5495" spans="1:40" ht="19.5" customHeight="1" x14ac:dyDescent="0.25">
      <c r="A5495" s="175">
        <f t="shared" si="1218"/>
        <v>2026</v>
      </c>
      <c r="B5495" s="175">
        <f t="shared" si="1219"/>
        <v>3</v>
      </c>
      <c r="C5495" s="176">
        <v>46094</v>
      </c>
      <c r="D5495" s="177">
        <f t="shared" ca="1" si="1220"/>
        <v>46097</v>
      </c>
      <c r="E5495" s="177" t="str">
        <f t="shared" ca="1" si="1221"/>
        <v>0-Months</v>
      </c>
      <c r="F5495" s="177" t="str">
        <f>VLOOKUP(O5495,Stock[],5,FALSE)</f>
        <v>BE</v>
      </c>
      <c r="G5495" s="178" t="s">
        <v>4334</v>
      </c>
      <c r="H5495" s="179"/>
      <c r="I5495" s="180" t="s">
        <v>180</v>
      </c>
      <c r="J5495" s="175" t="str">
        <f>VLOOKUP(I5495,Customers[],2,FALSE)</f>
        <v>ရွှေမြင်း</v>
      </c>
      <c r="K5495" s="175" t="str">
        <f>VLOOKUP(I5495,Customers[],4,FALSE)</f>
        <v>Meiktila</v>
      </c>
      <c r="L5495" s="32" t="str">
        <f>VLOOKUP(Table85[[#This Row],[CustomerID]],Table!H:K,3,0)</f>
        <v>မိတ္ထီလာ</v>
      </c>
      <c r="M5495" s="175" t="str">
        <f>VLOOKUP(I5495,Customers[],5,FALSE)</f>
        <v>WholeSales/Contract</v>
      </c>
      <c r="N5495" s="180" t="s">
        <v>10</v>
      </c>
      <c r="O5495" s="181" t="s">
        <v>220</v>
      </c>
      <c r="P5495" s="175" t="str">
        <f>VLOOKUP(O5495,Stock[],2,FALSE)</f>
        <v>မြန်မာရှောက်ပျား</v>
      </c>
      <c r="Q5495" s="182">
        <f>VLOOKUP(O5495,Stock[],3,FALSE)</f>
        <v>0.64</v>
      </c>
      <c r="R5495" s="182">
        <f>VLOOKUP(O5495,Stock[],4,FALSE)</f>
        <v>14</v>
      </c>
      <c r="S5495" s="181"/>
      <c r="T5495" s="182">
        <f>(DailySales!$S5495/DailySales!$R5495)+DailySales!$U5495</f>
        <v>30</v>
      </c>
      <c r="U5495" s="181">
        <v>30</v>
      </c>
      <c r="V5495" s="183">
        <f>+DailySales!$T5495*DailySales!$R5495</f>
        <v>420</v>
      </c>
      <c r="W5495" s="183">
        <f>+DailySales!$V5495*DailySales!$Q5495</f>
        <v>268.8</v>
      </c>
      <c r="X5495" s="183">
        <f>VLOOKUP(O5495,Stock[],6,FALSE)</f>
        <v>1370</v>
      </c>
      <c r="Y5495" s="183">
        <f>+DailySales!$V5495*DailySales!$X5495</f>
        <v>575400</v>
      </c>
      <c r="Z5495" s="181"/>
      <c r="AA5495" s="181"/>
      <c r="AB5495" s="181"/>
      <c r="AC5495" s="181"/>
      <c r="AD5495" s="181"/>
      <c r="AE5495" s="184"/>
      <c r="AF5495" s="185"/>
      <c r="AG5495" s="186"/>
      <c r="AH5495" s="185"/>
      <c r="AI5495" s="186"/>
      <c r="AJ5495" s="185"/>
      <c r="AK5495" s="186"/>
      <c r="AL5495" s="34"/>
      <c r="AM5495" s="39"/>
      <c r="AN5495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575400</v>
      </c>
    </row>
    <row r="5496" spans="1:40" ht="19.5" customHeight="1" x14ac:dyDescent="0.25">
      <c r="A5496" s="175">
        <f t="shared" si="1218"/>
        <v>2026</v>
      </c>
      <c r="B5496" s="175">
        <f t="shared" si="1219"/>
        <v>3</v>
      </c>
      <c r="C5496" s="176">
        <v>46094</v>
      </c>
      <c r="D5496" s="177">
        <f t="shared" ca="1" si="1220"/>
        <v>46097</v>
      </c>
      <c r="E5496" s="177" t="str">
        <f t="shared" ca="1" si="1221"/>
        <v>0-Months</v>
      </c>
      <c r="F5496" s="177" t="str">
        <f>VLOOKUP(O5496,Stock[],5,FALSE)</f>
        <v>BE</v>
      </c>
      <c r="G5496" s="178" t="s">
        <v>4334</v>
      </c>
      <c r="H5496" s="179"/>
      <c r="I5496" s="180" t="s">
        <v>180</v>
      </c>
      <c r="J5496" s="175" t="str">
        <f>VLOOKUP(I5496,Customers[],2,FALSE)</f>
        <v>ရွှေမြင်း</v>
      </c>
      <c r="K5496" s="175" t="str">
        <f>VLOOKUP(I5496,Customers[],4,FALSE)</f>
        <v>Meiktila</v>
      </c>
      <c r="L5496" s="32" t="str">
        <f>VLOOKUP(Table85[[#This Row],[CustomerID]],Table!H:K,3,0)</f>
        <v>မိတ္ထီလာ</v>
      </c>
      <c r="M5496" s="175" t="str">
        <f>VLOOKUP(I5496,Customers[],5,FALSE)</f>
        <v>WholeSales/Contract</v>
      </c>
      <c r="N5496" s="180" t="s">
        <v>10</v>
      </c>
      <c r="O5496" s="181" t="s">
        <v>217</v>
      </c>
      <c r="P5496" s="175" t="str">
        <f>VLOOKUP(O5496,Stock[],2,FALSE)</f>
        <v>လိမ္မော်ဖြူ</v>
      </c>
      <c r="Q5496" s="182">
        <f>VLOOKUP(O5496,Stock[],3,FALSE)</f>
        <v>0.64</v>
      </c>
      <c r="R5496" s="182">
        <f>VLOOKUP(O5496,Stock[],4,FALSE)</f>
        <v>24</v>
      </c>
      <c r="S5496" s="181"/>
      <c r="T5496" s="182">
        <f>(DailySales!$S5496/DailySales!$R5496)+DailySales!$U5496</f>
        <v>60</v>
      </c>
      <c r="U5496" s="181">
        <v>60</v>
      </c>
      <c r="V5496" s="183">
        <f>+DailySales!$T5496*DailySales!$R5496</f>
        <v>1440</v>
      </c>
      <c r="W5496" s="183">
        <f>+DailySales!$V5496*DailySales!$Q5496</f>
        <v>921.6</v>
      </c>
      <c r="X5496" s="183">
        <f>VLOOKUP(O5496,Stock[],6,FALSE)</f>
        <v>1330</v>
      </c>
      <c r="Y5496" s="183">
        <f>+DailySales!$V5496*DailySales!$X5496</f>
        <v>1915200</v>
      </c>
      <c r="Z5496" s="181"/>
      <c r="AA5496" s="181"/>
      <c r="AB5496" s="181"/>
      <c r="AC5496" s="181"/>
      <c r="AD5496" s="181"/>
      <c r="AE5496" s="184"/>
      <c r="AF5496" s="185"/>
      <c r="AG5496" s="186"/>
      <c r="AH5496" s="185"/>
      <c r="AI5496" s="186"/>
      <c r="AJ5496" s="185"/>
      <c r="AK5496" s="186"/>
      <c r="AL5496" s="34"/>
      <c r="AM5496" s="39"/>
      <c r="AN5496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1915200</v>
      </c>
    </row>
    <row r="5497" spans="1:40" ht="19.5" customHeight="1" x14ac:dyDescent="0.25">
      <c r="A5497" s="175">
        <f t="shared" si="1218"/>
        <v>2026</v>
      </c>
      <c r="B5497" s="175">
        <f t="shared" si="1219"/>
        <v>3</v>
      </c>
      <c r="C5497" s="176">
        <v>46094</v>
      </c>
      <c r="D5497" s="177">
        <f t="shared" ca="1" si="1220"/>
        <v>46097</v>
      </c>
      <c r="E5497" s="177" t="str">
        <f t="shared" ca="1" si="1221"/>
        <v>0-Months</v>
      </c>
      <c r="F5497" s="177" t="str">
        <f>VLOOKUP(O5497,Stock[],5,FALSE)</f>
        <v>BE</v>
      </c>
      <c r="G5497" s="178" t="s">
        <v>4334</v>
      </c>
      <c r="H5497" s="179"/>
      <c r="I5497" s="180" t="s">
        <v>180</v>
      </c>
      <c r="J5497" s="175" t="str">
        <f>VLOOKUP(I5497,Customers[],2,FALSE)</f>
        <v>ရွှေမြင်း</v>
      </c>
      <c r="K5497" s="175" t="str">
        <f>VLOOKUP(I5497,Customers[],4,FALSE)</f>
        <v>Meiktila</v>
      </c>
      <c r="L5497" s="32" t="str">
        <f>VLOOKUP(Table85[[#This Row],[CustomerID]],Table!H:K,3,0)</f>
        <v>မိတ္ထီလာ</v>
      </c>
      <c r="M5497" s="175" t="str">
        <f>VLOOKUP(I5497,Customers[],5,FALSE)</f>
        <v>WholeSales/Contract</v>
      </c>
      <c r="N5497" s="180" t="s">
        <v>10</v>
      </c>
      <c r="O5497" s="181" t="s">
        <v>2120</v>
      </c>
      <c r="P5497" s="175" t="str">
        <f>VLOOKUP(O5497,Stock[],2,FALSE)</f>
        <v>ဇေ အရက်သန့်</v>
      </c>
      <c r="Q5497" s="182">
        <f>VLOOKUP(O5497,Stock[],3,FALSE)</f>
        <v>0.64</v>
      </c>
      <c r="R5497" s="182">
        <f>VLOOKUP(O5497,Stock[],4,FALSE)</f>
        <v>14</v>
      </c>
      <c r="S5497" s="181"/>
      <c r="T5497" s="182">
        <f>(DailySales!$S5497/DailySales!$R5497)+DailySales!$U5497</f>
        <v>20</v>
      </c>
      <c r="U5497" s="181">
        <v>20</v>
      </c>
      <c r="V5497" s="183">
        <f>+DailySales!$T5497*DailySales!$R5497</f>
        <v>280</v>
      </c>
      <c r="W5497" s="183">
        <f>+DailySales!$V5497*DailySales!$Q5497</f>
        <v>179.20000000000002</v>
      </c>
      <c r="X5497" s="183">
        <f>VLOOKUP(O5497,Stock[],6,FALSE)</f>
        <v>1380</v>
      </c>
      <c r="Y5497" s="183">
        <f>+DailySales!$V5497*DailySales!$X5497</f>
        <v>386400</v>
      </c>
      <c r="Z5497" s="181"/>
      <c r="AA5497" s="181"/>
      <c r="AB5497" s="181"/>
      <c r="AC5497" s="181"/>
      <c r="AD5497" s="181"/>
      <c r="AE5497" s="184"/>
      <c r="AF5497" s="185"/>
      <c r="AG5497" s="186"/>
      <c r="AH5497" s="185"/>
      <c r="AI5497" s="186"/>
      <c r="AJ5497" s="185"/>
      <c r="AK5497" s="186"/>
      <c r="AL5497" s="34"/>
      <c r="AM5497" s="39"/>
      <c r="AN5497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386400</v>
      </c>
    </row>
    <row r="5498" spans="1:40" ht="19.5" customHeight="1" x14ac:dyDescent="0.25">
      <c r="A5498" s="175">
        <f t="shared" si="1218"/>
        <v>2026</v>
      </c>
      <c r="B5498" s="175">
        <f t="shared" si="1219"/>
        <v>3</v>
      </c>
      <c r="C5498" s="176">
        <v>46094</v>
      </c>
      <c r="D5498" s="177">
        <f t="shared" ca="1" si="1220"/>
        <v>46097</v>
      </c>
      <c r="E5498" s="177" t="str">
        <f t="shared" ca="1" si="1221"/>
        <v>0-Months</v>
      </c>
      <c r="F5498" s="177" t="str">
        <f>VLOOKUP(O5498,Stock[],5,FALSE)</f>
        <v>BE</v>
      </c>
      <c r="G5498" s="178" t="s">
        <v>4334</v>
      </c>
      <c r="H5498" s="179"/>
      <c r="I5498" s="180" t="s">
        <v>180</v>
      </c>
      <c r="J5498" s="175" t="str">
        <f>VLOOKUP(I5498,Customers[],2,FALSE)</f>
        <v>ရွှေမြင်း</v>
      </c>
      <c r="K5498" s="175" t="str">
        <f>VLOOKUP(I5498,Customers[],4,FALSE)</f>
        <v>Meiktila</v>
      </c>
      <c r="L5498" s="32" t="str">
        <f>VLOOKUP(Table85[[#This Row],[CustomerID]],Table!H:K,3,0)</f>
        <v>မိတ္ထီလာ</v>
      </c>
      <c r="M5498" s="175" t="str">
        <f>VLOOKUP(I5498,Customers[],5,FALSE)</f>
        <v>WholeSales/Contract</v>
      </c>
      <c r="N5498" s="180" t="s">
        <v>10</v>
      </c>
      <c r="O5498" s="181" t="s">
        <v>205</v>
      </c>
      <c r="P5498" s="175" t="str">
        <f>VLOOKUP(O5498,Stock[],2,FALSE)</f>
        <v>ကောင်းကြည် ကော် 25%  (1Ltr )</v>
      </c>
      <c r="Q5498" s="182">
        <f>VLOOKUP(O5498,Stock[],3,FALSE)</f>
        <v>1</v>
      </c>
      <c r="R5498" s="182">
        <f>VLOOKUP(O5498,Stock[],4,FALSE)</f>
        <v>12</v>
      </c>
      <c r="S5498" s="181"/>
      <c r="T5498" s="182">
        <f>(DailySales!$S5498/DailySales!$R5498)+DailySales!$U5498</f>
        <v>20</v>
      </c>
      <c r="U5498" s="181">
        <v>20</v>
      </c>
      <c r="V5498" s="183">
        <f>+DailySales!$T5498*DailySales!$R5498</f>
        <v>240</v>
      </c>
      <c r="W5498" s="183">
        <f>+DailySales!$V5498*DailySales!$Q5498</f>
        <v>240</v>
      </c>
      <c r="X5498" s="183">
        <f>VLOOKUP(O5498,Stock[],6,FALSE)</f>
        <v>1530</v>
      </c>
      <c r="Y5498" s="183">
        <f>+DailySales!$V5498*DailySales!$X5498</f>
        <v>367200</v>
      </c>
      <c r="Z5498" s="181"/>
      <c r="AA5498" s="181"/>
      <c r="AB5498" s="181"/>
      <c r="AC5498" s="181"/>
      <c r="AD5498" s="181"/>
      <c r="AE5498" s="184"/>
      <c r="AF5498" s="185"/>
      <c r="AG5498" s="186"/>
      <c r="AH5498" s="185"/>
      <c r="AI5498" s="186"/>
      <c r="AJ5498" s="185"/>
      <c r="AK5498" s="186"/>
      <c r="AL5498" s="34"/>
      <c r="AM5498" s="39"/>
      <c r="AN5498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367200</v>
      </c>
    </row>
    <row r="5499" spans="1:40" ht="19.5" customHeight="1" x14ac:dyDescent="0.25">
      <c r="A5499" s="175">
        <f t="shared" ref="A5499:A5512" si="1222">YEAR(C5499)</f>
        <v>2026</v>
      </c>
      <c r="B5499" s="175">
        <f t="shared" ref="B5499:B5512" si="1223">MONTH(C5499)</f>
        <v>3</v>
      </c>
      <c r="C5499" s="176">
        <v>46095</v>
      </c>
      <c r="D5499" s="177">
        <f t="shared" ref="D5499:D5512" ca="1" si="1224">TODAY()</f>
        <v>46097</v>
      </c>
      <c r="E5499" s="177" t="str">
        <f t="shared" ref="E5499:E5512" ca="1" si="1225">DATEDIF(C5499,D5499,"M")&amp;"-Months"</f>
        <v>0-Months</v>
      </c>
      <c r="F5499" s="177" t="str">
        <f>VLOOKUP(O5499,Stock[],5,FALSE)</f>
        <v>BE</v>
      </c>
      <c r="G5499" s="178" t="s">
        <v>4335</v>
      </c>
      <c r="H5499" s="179" t="s">
        <v>275</v>
      </c>
      <c r="I5499" s="180" t="s">
        <v>499</v>
      </c>
      <c r="J5499" s="175" t="str">
        <f>VLOOKUP(I5499,Customers[],2,FALSE)</f>
        <v>မွန်မွန်ကို</v>
      </c>
      <c r="K5499" s="175" t="str">
        <f>VLOOKUP(I5499,Customers[],4,FALSE)</f>
        <v>Wandwin</v>
      </c>
      <c r="L5499" s="32" t="str">
        <f>VLOOKUP(Table85[[#This Row],[CustomerID]],Table!H:K,3,0)</f>
        <v>အင်းကုန်း</v>
      </c>
      <c r="M5499" s="175" t="str">
        <f>VLOOKUP(I5499,Customers[],5,FALSE)</f>
        <v>Van-2</v>
      </c>
      <c r="N5499" s="180" t="s">
        <v>9</v>
      </c>
      <c r="O5499" s="181" t="s">
        <v>2120</v>
      </c>
      <c r="P5499" s="175" t="str">
        <f>VLOOKUP(O5499,Stock[],2,FALSE)</f>
        <v>ဇေ အရက်သန့်</v>
      </c>
      <c r="Q5499" s="182">
        <f>VLOOKUP(O5499,Stock[],3,FALSE)</f>
        <v>0.64</v>
      </c>
      <c r="R5499" s="182">
        <f>VLOOKUP(O5499,Stock[],4,FALSE)</f>
        <v>14</v>
      </c>
      <c r="S5499" s="181"/>
      <c r="T5499" s="182">
        <f>(DailySales!$S5499/DailySales!$R5499)+DailySales!$U5499</f>
        <v>30</v>
      </c>
      <c r="U5499" s="181">
        <v>30</v>
      </c>
      <c r="V5499" s="183">
        <f>+DailySales!$T5499*DailySales!$R5499</f>
        <v>420</v>
      </c>
      <c r="W5499" s="183">
        <f>+DailySales!$V5499*DailySales!$Q5499</f>
        <v>268.8</v>
      </c>
      <c r="X5499" s="183">
        <f>VLOOKUP(O5499,Stock[],6,FALSE)</f>
        <v>1380</v>
      </c>
      <c r="Y5499" s="183">
        <f>+DailySales!$V5499*DailySales!$X5499</f>
        <v>579600</v>
      </c>
      <c r="Z5499" s="181"/>
      <c r="AA5499" s="181"/>
      <c r="AB5499" s="181">
        <v>2160</v>
      </c>
      <c r="AC5499" s="181">
        <v>2940</v>
      </c>
      <c r="AD5499" s="181"/>
      <c r="AE5499" s="184">
        <v>14400</v>
      </c>
      <c r="AF5499" s="185">
        <v>46095</v>
      </c>
      <c r="AG5499" s="186">
        <v>588900</v>
      </c>
      <c r="AH5499" s="185"/>
      <c r="AI5499" s="186"/>
      <c r="AJ5499" s="185"/>
      <c r="AK5499" s="186"/>
      <c r="AL5499" s="34"/>
      <c r="AM5499" s="39"/>
      <c r="AN5499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500" spans="1:40" ht="19.5" customHeight="1" x14ac:dyDescent="0.25">
      <c r="A5500" s="175">
        <f t="shared" si="1222"/>
        <v>2026</v>
      </c>
      <c r="B5500" s="175">
        <f t="shared" si="1223"/>
        <v>3</v>
      </c>
      <c r="C5500" s="176">
        <v>46095</v>
      </c>
      <c r="D5500" s="177">
        <f t="shared" ca="1" si="1224"/>
        <v>46097</v>
      </c>
      <c r="E5500" s="177" t="str">
        <f t="shared" ca="1" si="1225"/>
        <v>0-Months</v>
      </c>
      <c r="F5500" s="177" t="str">
        <f>VLOOKUP(O5500,Stock[],5,FALSE)</f>
        <v>BE</v>
      </c>
      <c r="G5500" s="178" t="s">
        <v>4335</v>
      </c>
      <c r="H5500" s="179" t="s">
        <v>275</v>
      </c>
      <c r="I5500" s="180" t="s">
        <v>499</v>
      </c>
      <c r="J5500" s="175" t="str">
        <f>VLOOKUP(I5500,Customers[],2,FALSE)</f>
        <v>မွန်မွန်ကို</v>
      </c>
      <c r="K5500" s="175" t="str">
        <f>VLOOKUP(I5500,Customers[],4,FALSE)</f>
        <v>Wandwin</v>
      </c>
      <c r="L5500" s="32" t="str">
        <f>VLOOKUP(Table85[[#This Row],[CustomerID]],Table!H:K,3,0)</f>
        <v>အင်းကုန်း</v>
      </c>
      <c r="M5500" s="175" t="str">
        <f>VLOOKUP(I5500,Customers[],5,FALSE)</f>
        <v>Van-2</v>
      </c>
      <c r="N5500" s="180" t="s">
        <v>9</v>
      </c>
      <c r="O5500" s="181" t="s">
        <v>225</v>
      </c>
      <c r="P5500" s="175" t="str">
        <f>VLOOKUP(O5500,Stock[],2,FALSE)</f>
        <v>ချယ်ရီသံပုရာအရက်သန့်ကော် (1Ltr)</v>
      </c>
      <c r="Q5500" s="182">
        <f>VLOOKUP(O5500,Stock[],3,FALSE)</f>
        <v>1</v>
      </c>
      <c r="R5500" s="182">
        <f>VLOOKUP(O5500,Stock[],4,FALSE)</f>
        <v>12</v>
      </c>
      <c r="S5500" s="181"/>
      <c r="T5500" s="182">
        <f>(DailySales!$S5500/DailySales!$R5500)+DailySales!$U5500</f>
        <v>15</v>
      </c>
      <c r="U5500" s="181">
        <v>15</v>
      </c>
      <c r="V5500" s="183">
        <f>+DailySales!$T5500*DailySales!$R5500</f>
        <v>180</v>
      </c>
      <c r="W5500" s="183">
        <f>+DailySales!$V5500*DailySales!$Q5500</f>
        <v>180</v>
      </c>
      <c r="X5500" s="183">
        <f>VLOOKUP(O5500,Stock[],6,FALSE)</f>
        <v>1260</v>
      </c>
      <c r="Y5500" s="183">
        <f>+DailySales!$V5500*DailySales!$X5500</f>
        <v>226800</v>
      </c>
      <c r="Z5500" s="181"/>
      <c r="AA5500" s="181"/>
      <c r="AB5500" s="181"/>
      <c r="AC5500" s="181"/>
      <c r="AD5500" s="181"/>
      <c r="AE5500" s="184">
        <v>5700</v>
      </c>
      <c r="AF5500" s="185">
        <v>46095</v>
      </c>
      <c r="AG5500" s="186">
        <v>232500</v>
      </c>
      <c r="AH5500" s="185"/>
      <c r="AI5500" s="186"/>
      <c r="AJ5500" s="185"/>
      <c r="AK5500" s="186"/>
      <c r="AL5500" s="34"/>
      <c r="AM5500" s="39"/>
      <c r="AN5500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501" spans="1:40" ht="19.5" customHeight="1" x14ac:dyDescent="0.25">
      <c r="A5501" s="175">
        <f t="shared" si="1222"/>
        <v>2026</v>
      </c>
      <c r="B5501" s="175">
        <f t="shared" si="1223"/>
        <v>3</v>
      </c>
      <c r="C5501" s="176">
        <v>46095</v>
      </c>
      <c r="D5501" s="177">
        <f t="shared" ca="1" si="1224"/>
        <v>46097</v>
      </c>
      <c r="E5501" s="177" t="str">
        <f t="shared" ca="1" si="1225"/>
        <v>0-Months</v>
      </c>
      <c r="F5501" s="177" t="str">
        <f>VLOOKUP(O5501,Stock[],5,FALSE)</f>
        <v>BE</v>
      </c>
      <c r="G5501" s="178" t="s">
        <v>4335</v>
      </c>
      <c r="H5501" s="179" t="s">
        <v>275</v>
      </c>
      <c r="I5501" s="180" t="s">
        <v>499</v>
      </c>
      <c r="J5501" s="175" t="str">
        <f>VLOOKUP(I5501,Customers[],2,FALSE)</f>
        <v>မွန်မွန်ကို</v>
      </c>
      <c r="K5501" s="175" t="str">
        <f>VLOOKUP(I5501,Customers[],4,FALSE)</f>
        <v>Wandwin</v>
      </c>
      <c r="L5501" s="32" t="str">
        <f>VLOOKUP(Table85[[#This Row],[CustomerID]],Table!H:K,3,0)</f>
        <v>အင်းကုန်း</v>
      </c>
      <c r="M5501" s="175" t="str">
        <f>VLOOKUP(I5501,Customers[],5,FALSE)</f>
        <v>Van-2</v>
      </c>
      <c r="N5501" s="180" t="s">
        <v>9</v>
      </c>
      <c r="O5501" s="181" t="s">
        <v>223</v>
      </c>
      <c r="P5501" s="175" t="str">
        <f>VLOOKUP(O5501,Stock[],2,FALSE)</f>
        <v>ချယ်ရီအရက်သန့်ကော် (.6Ltr)</v>
      </c>
      <c r="Q5501" s="182">
        <f>VLOOKUP(O5501,Stock[],3,FALSE)</f>
        <v>0.6</v>
      </c>
      <c r="R5501" s="182">
        <f>VLOOKUP(O5501,Stock[],4,FALSE)</f>
        <v>24</v>
      </c>
      <c r="S5501" s="181"/>
      <c r="T5501" s="182">
        <f>(DailySales!$S5501/DailySales!$R5501)+DailySales!$U5501</f>
        <v>5</v>
      </c>
      <c r="U5501" s="181">
        <v>5</v>
      </c>
      <c r="V5501" s="183">
        <f>+DailySales!$T5501*DailySales!$R5501</f>
        <v>120</v>
      </c>
      <c r="W5501" s="183">
        <f>+DailySales!$V5501*DailySales!$Q5501</f>
        <v>72</v>
      </c>
      <c r="X5501" s="183">
        <f>VLOOKUP(O5501,Stock[],6,FALSE)</f>
        <v>875</v>
      </c>
      <c r="Y5501" s="183">
        <f>+DailySales!$V5501*DailySales!$X5501</f>
        <v>105000</v>
      </c>
      <c r="Z5501" s="181"/>
      <c r="AA5501" s="181"/>
      <c r="AB5501" s="181"/>
      <c r="AC5501" s="181"/>
      <c r="AD5501" s="181"/>
      <c r="AE5501" s="184">
        <v>3000</v>
      </c>
      <c r="AF5501" s="185">
        <v>46095</v>
      </c>
      <c r="AG5501" s="186">
        <v>108000</v>
      </c>
      <c r="AH5501" s="185"/>
      <c r="AI5501" s="186"/>
      <c r="AJ5501" s="185"/>
      <c r="AK5501" s="186"/>
      <c r="AL5501" s="34"/>
      <c r="AM5501" s="39"/>
      <c r="AN5501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502" spans="1:40" ht="19.5" customHeight="1" x14ac:dyDescent="0.25">
      <c r="A5502" s="175">
        <f t="shared" si="1222"/>
        <v>2026</v>
      </c>
      <c r="B5502" s="175">
        <f t="shared" si="1223"/>
        <v>3</v>
      </c>
      <c r="C5502" s="176">
        <v>46095</v>
      </c>
      <c r="D5502" s="177">
        <f t="shared" ca="1" si="1224"/>
        <v>46097</v>
      </c>
      <c r="E5502" s="177" t="str">
        <f t="shared" ca="1" si="1225"/>
        <v>0-Months</v>
      </c>
      <c r="F5502" s="177" t="str">
        <f>VLOOKUP(O5502,Stock[],5,FALSE)</f>
        <v>BE</v>
      </c>
      <c r="G5502" s="178" t="s">
        <v>4336</v>
      </c>
      <c r="H5502" s="179" t="s">
        <v>275</v>
      </c>
      <c r="I5502" s="180" t="s">
        <v>496</v>
      </c>
      <c r="J5502" s="175" t="str">
        <f>VLOOKUP(I5502,Customers[],2,FALSE)</f>
        <v>မခင်ဝင်းရီ</v>
      </c>
      <c r="K5502" s="175" t="str">
        <f>VLOOKUP(I5502,Customers[],4,FALSE)</f>
        <v>Wandwin</v>
      </c>
      <c r="L5502" s="32" t="str">
        <f>VLOOKUP(Table85[[#This Row],[CustomerID]],Table!H:K,3,0)</f>
        <v>ကန်အောက်</v>
      </c>
      <c r="M5502" s="175" t="str">
        <f>VLOOKUP(I5502,Customers[],5,FALSE)</f>
        <v>Van-2</v>
      </c>
      <c r="N5502" s="180" t="s">
        <v>9</v>
      </c>
      <c r="O5502" s="181" t="s">
        <v>217</v>
      </c>
      <c r="P5502" s="175" t="str">
        <f>VLOOKUP(O5502,Stock[],2,FALSE)</f>
        <v>လိမ္မော်ဖြူ</v>
      </c>
      <c r="Q5502" s="182">
        <f>VLOOKUP(O5502,Stock[],3,FALSE)</f>
        <v>0.64</v>
      </c>
      <c r="R5502" s="182">
        <f>VLOOKUP(O5502,Stock[],4,FALSE)</f>
        <v>24</v>
      </c>
      <c r="S5502" s="181"/>
      <c r="T5502" s="182">
        <f>(DailySales!$S5502/DailySales!$R5502)+DailySales!$U5502</f>
        <v>15</v>
      </c>
      <c r="U5502" s="181">
        <v>15</v>
      </c>
      <c r="V5502" s="183">
        <f>+DailySales!$T5502*DailySales!$R5502</f>
        <v>360</v>
      </c>
      <c r="W5502" s="183">
        <f>+DailySales!$V5502*DailySales!$Q5502</f>
        <v>230.4</v>
      </c>
      <c r="X5502" s="183">
        <f>VLOOKUP(O5502,Stock[],6,FALSE)</f>
        <v>1330</v>
      </c>
      <c r="Y5502" s="183">
        <f>+DailySales!$V5502*DailySales!$X5502</f>
        <v>478800</v>
      </c>
      <c r="Z5502" s="181"/>
      <c r="AA5502" s="181"/>
      <c r="AB5502" s="181">
        <v>1800</v>
      </c>
      <c r="AC5502" s="181">
        <v>2520</v>
      </c>
      <c r="AD5502" s="181"/>
      <c r="AE5502" s="184">
        <v>8700</v>
      </c>
      <c r="AF5502" s="185">
        <v>46095</v>
      </c>
      <c r="AG5502" s="186">
        <v>483180</v>
      </c>
      <c r="AH5502" s="185"/>
      <c r="AI5502" s="186"/>
      <c r="AJ5502" s="185"/>
      <c r="AK5502" s="186"/>
      <c r="AL5502" s="34"/>
      <c r="AM5502" s="39"/>
      <c r="AN5502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503" spans="1:40" ht="19.5" customHeight="1" x14ac:dyDescent="0.25">
      <c r="A5503" s="175">
        <f t="shared" si="1222"/>
        <v>2026</v>
      </c>
      <c r="B5503" s="175">
        <f t="shared" si="1223"/>
        <v>3</v>
      </c>
      <c r="C5503" s="176">
        <v>46095</v>
      </c>
      <c r="D5503" s="177">
        <f t="shared" ca="1" si="1224"/>
        <v>46097</v>
      </c>
      <c r="E5503" s="177" t="str">
        <f t="shared" ca="1" si="1225"/>
        <v>0-Months</v>
      </c>
      <c r="F5503" s="177" t="str">
        <f>VLOOKUP(O5503,Stock[],5,FALSE)</f>
        <v>BE</v>
      </c>
      <c r="G5503" s="178" t="s">
        <v>4336</v>
      </c>
      <c r="H5503" s="179" t="s">
        <v>275</v>
      </c>
      <c r="I5503" s="180" t="s">
        <v>496</v>
      </c>
      <c r="J5503" s="175" t="str">
        <f>VLOOKUP(I5503,Customers[],2,FALSE)</f>
        <v>မခင်ဝင်းရီ</v>
      </c>
      <c r="K5503" s="175" t="str">
        <f>VLOOKUP(I5503,Customers[],4,FALSE)</f>
        <v>Wandwin</v>
      </c>
      <c r="L5503" s="32" t="str">
        <f>VLOOKUP(Table85[[#This Row],[CustomerID]],Table!H:K,3,0)</f>
        <v>ကန်အောက်</v>
      </c>
      <c r="M5503" s="175" t="str">
        <f>VLOOKUP(I5503,Customers[],5,FALSE)</f>
        <v>Van-2</v>
      </c>
      <c r="N5503" s="180" t="s">
        <v>9</v>
      </c>
      <c r="O5503" s="181" t="s">
        <v>2120</v>
      </c>
      <c r="P5503" s="175" t="str">
        <f>VLOOKUP(O5503,Stock[],2,FALSE)</f>
        <v>ဇေ အရက်သန့်</v>
      </c>
      <c r="Q5503" s="182">
        <f>VLOOKUP(O5503,Stock[],3,FALSE)</f>
        <v>0.64</v>
      </c>
      <c r="R5503" s="182">
        <f>VLOOKUP(O5503,Stock[],4,FALSE)</f>
        <v>14</v>
      </c>
      <c r="S5503" s="181"/>
      <c r="T5503" s="182">
        <f>(DailySales!$S5503/DailySales!$R5503)+DailySales!$U5503</f>
        <v>8</v>
      </c>
      <c r="U5503" s="181">
        <v>8</v>
      </c>
      <c r="V5503" s="183">
        <f>+DailySales!$T5503*DailySales!$R5503</f>
        <v>112</v>
      </c>
      <c r="W5503" s="183">
        <f>+DailySales!$V5503*DailySales!$Q5503</f>
        <v>71.680000000000007</v>
      </c>
      <c r="X5503" s="183">
        <f>VLOOKUP(O5503,Stock[],6,FALSE)</f>
        <v>1380</v>
      </c>
      <c r="Y5503" s="183">
        <f>+DailySales!$V5503*DailySales!$X5503</f>
        <v>154560</v>
      </c>
      <c r="Z5503" s="181"/>
      <c r="AA5503" s="181"/>
      <c r="AB5503" s="181"/>
      <c r="AC5503" s="181"/>
      <c r="AD5503" s="181"/>
      <c r="AE5503" s="184">
        <v>3840</v>
      </c>
      <c r="AF5503" s="185">
        <v>46095</v>
      </c>
      <c r="AG5503" s="186">
        <v>158400</v>
      </c>
      <c r="AH5503" s="185"/>
      <c r="AI5503" s="186"/>
      <c r="AJ5503" s="185"/>
      <c r="AK5503" s="186"/>
      <c r="AL5503" s="34"/>
      <c r="AM5503" s="39"/>
      <c r="AN5503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504" spans="1:40" ht="19.5" customHeight="1" x14ac:dyDescent="0.25">
      <c r="A5504" s="175">
        <f t="shared" si="1222"/>
        <v>2026</v>
      </c>
      <c r="B5504" s="175">
        <f t="shared" si="1223"/>
        <v>3</v>
      </c>
      <c r="C5504" s="176">
        <v>46095</v>
      </c>
      <c r="D5504" s="177">
        <f t="shared" ca="1" si="1224"/>
        <v>46097</v>
      </c>
      <c r="E5504" s="177" t="str">
        <f t="shared" ca="1" si="1225"/>
        <v>0-Months</v>
      </c>
      <c r="F5504" s="177" t="str">
        <f>VLOOKUP(O5504,Stock[],5,FALSE)</f>
        <v>BE</v>
      </c>
      <c r="G5504" s="178" t="s">
        <v>4336</v>
      </c>
      <c r="H5504" s="179" t="s">
        <v>275</v>
      </c>
      <c r="I5504" s="180" t="s">
        <v>496</v>
      </c>
      <c r="J5504" s="175" t="str">
        <f>VLOOKUP(I5504,Customers[],2,FALSE)</f>
        <v>မခင်ဝင်းရီ</v>
      </c>
      <c r="K5504" s="175" t="str">
        <f>VLOOKUP(I5504,Customers[],4,FALSE)</f>
        <v>Wandwin</v>
      </c>
      <c r="L5504" s="32" t="str">
        <f>VLOOKUP(Table85[[#This Row],[CustomerID]],Table!H:K,3,0)</f>
        <v>ကန်အောက်</v>
      </c>
      <c r="M5504" s="175" t="str">
        <f>VLOOKUP(I5504,Customers[],5,FALSE)</f>
        <v>Van-2</v>
      </c>
      <c r="N5504" s="180" t="s">
        <v>9</v>
      </c>
      <c r="O5504" s="181" t="s">
        <v>205</v>
      </c>
      <c r="P5504" s="175" t="str">
        <f>VLOOKUP(O5504,Stock[],2,FALSE)</f>
        <v>ကောင်းကြည် ကော် 25%  (1Ltr )</v>
      </c>
      <c r="Q5504" s="182">
        <f>VLOOKUP(O5504,Stock[],3,FALSE)</f>
        <v>1</v>
      </c>
      <c r="R5504" s="182">
        <f>VLOOKUP(O5504,Stock[],4,FALSE)</f>
        <v>12</v>
      </c>
      <c r="S5504" s="181"/>
      <c r="T5504" s="182">
        <f>(DailySales!$S5504/DailySales!$R5504)+DailySales!$U5504</f>
        <v>5</v>
      </c>
      <c r="U5504" s="181">
        <v>5</v>
      </c>
      <c r="V5504" s="183">
        <f>+DailySales!$T5504*DailySales!$R5504</f>
        <v>60</v>
      </c>
      <c r="W5504" s="183">
        <f>+DailySales!$V5504*DailySales!$Q5504</f>
        <v>60</v>
      </c>
      <c r="X5504" s="183">
        <f>VLOOKUP(O5504,Stock[],6,FALSE)</f>
        <v>1530</v>
      </c>
      <c r="Y5504" s="183">
        <f>+DailySales!$V5504*DailySales!$X5504</f>
        <v>91800</v>
      </c>
      <c r="Z5504" s="181"/>
      <c r="AA5504" s="181"/>
      <c r="AB5504" s="181"/>
      <c r="AC5504" s="181"/>
      <c r="AD5504" s="181"/>
      <c r="AE5504" s="184">
        <v>1700</v>
      </c>
      <c r="AF5504" s="185">
        <v>46095</v>
      </c>
      <c r="AG5504" s="186">
        <v>93500</v>
      </c>
      <c r="AH5504" s="185"/>
      <c r="AI5504" s="186"/>
      <c r="AJ5504" s="185"/>
      <c r="AK5504" s="186"/>
      <c r="AL5504" s="34"/>
      <c r="AM5504" s="39"/>
      <c r="AN5504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505" spans="1:40" ht="19.5" customHeight="1" x14ac:dyDescent="0.25">
      <c r="A5505" s="175">
        <f t="shared" si="1222"/>
        <v>2026</v>
      </c>
      <c r="B5505" s="175">
        <f t="shared" si="1223"/>
        <v>3</v>
      </c>
      <c r="C5505" s="176">
        <v>46095</v>
      </c>
      <c r="D5505" s="177">
        <f t="shared" ca="1" si="1224"/>
        <v>46097</v>
      </c>
      <c r="E5505" s="177" t="str">
        <f t="shared" ca="1" si="1225"/>
        <v>0-Months</v>
      </c>
      <c r="F5505" s="177" t="str">
        <f>VLOOKUP(O5505,Stock[],5,FALSE)</f>
        <v>BE</v>
      </c>
      <c r="G5505" s="178" t="s">
        <v>4337</v>
      </c>
      <c r="H5505" s="179" t="s">
        <v>275</v>
      </c>
      <c r="I5505" s="180" t="s">
        <v>497</v>
      </c>
      <c r="J5505" s="175" t="str">
        <f>VLOOKUP(I5505,Customers[],2,FALSE)</f>
        <v>ကိုကျော်သင်း</v>
      </c>
      <c r="K5505" s="175" t="str">
        <f>VLOOKUP(I5505,Customers[],4,FALSE)</f>
        <v>Wandwin</v>
      </c>
      <c r="L5505" s="32" t="str">
        <f>VLOOKUP(Table85[[#This Row],[CustomerID]],Table!H:K,3,0)</f>
        <v>ကုက္ကိုခါးလှ</v>
      </c>
      <c r="M5505" s="175" t="str">
        <f>VLOOKUP(I5505,Customers[],5,FALSE)</f>
        <v>Van-2</v>
      </c>
      <c r="N5505" s="180" t="s">
        <v>9</v>
      </c>
      <c r="O5505" s="181" t="s">
        <v>2120</v>
      </c>
      <c r="P5505" s="175" t="str">
        <f>VLOOKUP(O5505,Stock[],2,FALSE)</f>
        <v>ဇေ အရက်သန့်</v>
      </c>
      <c r="Q5505" s="182">
        <f>VLOOKUP(O5505,Stock[],3,FALSE)</f>
        <v>0.64</v>
      </c>
      <c r="R5505" s="182">
        <f>VLOOKUP(O5505,Stock[],4,FALSE)</f>
        <v>14</v>
      </c>
      <c r="S5505" s="181"/>
      <c r="T5505" s="182">
        <f>(DailySales!$S5505/DailySales!$R5505)+DailySales!$U5505</f>
        <v>5</v>
      </c>
      <c r="U5505" s="181">
        <v>5</v>
      </c>
      <c r="V5505" s="183">
        <f>+DailySales!$T5505*DailySales!$R5505</f>
        <v>70</v>
      </c>
      <c r="W5505" s="183">
        <f>+DailySales!$V5505*DailySales!$Q5505</f>
        <v>44.800000000000004</v>
      </c>
      <c r="X5505" s="183">
        <f>VLOOKUP(O5505,Stock[],6,FALSE)</f>
        <v>1380</v>
      </c>
      <c r="Y5505" s="183">
        <f>+DailySales!$V5505*DailySales!$X5505</f>
        <v>96600</v>
      </c>
      <c r="Z5505" s="181"/>
      <c r="AA5505" s="181"/>
      <c r="AB5505" s="181"/>
      <c r="AC5505" s="181"/>
      <c r="AD5505" s="181"/>
      <c r="AE5505" s="184">
        <v>2400</v>
      </c>
      <c r="AF5505" s="185">
        <v>46095</v>
      </c>
      <c r="AG5505" s="186">
        <v>99000</v>
      </c>
      <c r="AH5505" s="185"/>
      <c r="AI5505" s="186"/>
      <c r="AJ5505" s="185"/>
      <c r="AK5505" s="186"/>
      <c r="AL5505" s="34"/>
      <c r="AM5505" s="39"/>
      <c r="AN5505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506" spans="1:40" ht="19.5" customHeight="1" x14ac:dyDescent="0.25">
      <c r="A5506" s="175">
        <f t="shared" si="1222"/>
        <v>2026</v>
      </c>
      <c r="B5506" s="175">
        <f t="shared" si="1223"/>
        <v>3</v>
      </c>
      <c r="C5506" s="176">
        <v>46095</v>
      </c>
      <c r="D5506" s="177">
        <f t="shared" ca="1" si="1224"/>
        <v>46097</v>
      </c>
      <c r="E5506" s="177" t="str">
        <f t="shared" ca="1" si="1225"/>
        <v>0-Months</v>
      </c>
      <c r="F5506" s="177" t="str">
        <f>VLOOKUP(O5506,Stock[],5,FALSE)</f>
        <v>BE</v>
      </c>
      <c r="G5506" s="178" t="s">
        <v>4337</v>
      </c>
      <c r="H5506" s="179" t="s">
        <v>275</v>
      </c>
      <c r="I5506" s="180" t="s">
        <v>497</v>
      </c>
      <c r="J5506" s="175" t="str">
        <f>VLOOKUP(I5506,Customers[],2,FALSE)</f>
        <v>ကိုကျော်သင်း</v>
      </c>
      <c r="K5506" s="175" t="str">
        <f>VLOOKUP(I5506,Customers[],4,FALSE)</f>
        <v>Wandwin</v>
      </c>
      <c r="L5506" s="32" t="str">
        <f>VLOOKUP(Table85[[#This Row],[CustomerID]],Table!H:K,3,0)</f>
        <v>ကုက္ကိုခါးလှ</v>
      </c>
      <c r="M5506" s="175" t="str">
        <f>VLOOKUP(I5506,Customers[],5,FALSE)</f>
        <v>Van-2</v>
      </c>
      <c r="N5506" s="180" t="s">
        <v>9</v>
      </c>
      <c r="O5506" s="181" t="s">
        <v>217</v>
      </c>
      <c r="P5506" s="175" t="str">
        <f>VLOOKUP(O5506,Stock[],2,FALSE)</f>
        <v>လိမ္မော်ဖြူ</v>
      </c>
      <c r="Q5506" s="182">
        <f>VLOOKUP(O5506,Stock[],3,FALSE)</f>
        <v>0.64</v>
      </c>
      <c r="R5506" s="182">
        <f>VLOOKUP(O5506,Stock[],4,FALSE)</f>
        <v>24</v>
      </c>
      <c r="S5506" s="181"/>
      <c r="T5506" s="182">
        <f>(DailySales!$S5506/DailySales!$R5506)+DailySales!$U5506</f>
        <v>5</v>
      </c>
      <c r="U5506" s="181">
        <v>5</v>
      </c>
      <c r="V5506" s="183">
        <f>+DailySales!$T5506*DailySales!$R5506</f>
        <v>120</v>
      </c>
      <c r="W5506" s="183">
        <f>+DailySales!$V5506*DailySales!$Q5506</f>
        <v>76.8</v>
      </c>
      <c r="X5506" s="183">
        <f>VLOOKUP(O5506,Stock[],6,FALSE)</f>
        <v>1330</v>
      </c>
      <c r="Y5506" s="183">
        <f>+DailySales!$V5506*DailySales!$X5506</f>
        <v>159600</v>
      </c>
      <c r="Z5506" s="181"/>
      <c r="AA5506" s="181"/>
      <c r="AB5506" s="181"/>
      <c r="AC5506" s="181"/>
      <c r="AD5506" s="181"/>
      <c r="AE5506" s="184">
        <v>2900</v>
      </c>
      <c r="AF5506" s="185">
        <v>46095</v>
      </c>
      <c r="AG5506" s="186">
        <v>162500</v>
      </c>
      <c r="AH5506" s="185"/>
      <c r="AI5506" s="186"/>
      <c r="AJ5506" s="185"/>
      <c r="AK5506" s="186"/>
      <c r="AL5506" s="34"/>
      <c r="AM5506" s="39"/>
      <c r="AN5506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507" spans="1:40" ht="19.5" customHeight="1" x14ac:dyDescent="0.25">
      <c r="A5507" s="175">
        <f t="shared" si="1222"/>
        <v>2026</v>
      </c>
      <c r="B5507" s="175">
        <f t="shared" si="1223"/>
        <v>3</v>
      </c>
      <c r="C5507" s="176">
        <v>46095</v>
      </c>
      <c r="D5507" s="177">
        <f t="shared" ca="1" si="1224"/>
        <v>46097</v>
      </c>
      <c r="E5507" s="177" t="str">
        <f t="shared" ca="1" si="1225"/>
        <v>0-Months</v>
      </c>
      <c r="F5507" s="177" t="str">
        <f>VLOOKUP(O5507,Stock[],5,FALSE)</f>
        <v>BE</v>
      </c>
      <c r="G5507" s="178" t="s">
        <v>4338</v>
      </c>
      <c r="H5507" s="179" t="s">
        <v>275</v>
      </c>
      <c r="I5507" s="180" t="s">
        <v>602</v>
      </c>
      <c r="J5507" s="175" t="str">
        <f>VLOOKUP(I5507,Customers[],2,FALSE)</f>
        <v>ကိုမောင်ကြည်</v>
      </c>
      <c r="K5507" s="175" t="str">
        <f>VLOOKUP(I5507,Customers[],4,FALSE)</f>
        <v>Wandwin</v>
      </c>
      <c r="L5507" s="32" t="str">
        <f>VLOOKUP(Table85[[#This Row],[CustomerID]],Table!H:K,3,0)</f>
        <v>ကုက္ကိုခါးလှ</v>
      </c>
      <c r="M5507" s="175" t="str">
        <f>VLOOKUP(I5507,Customers[],5,FALSE)</f>
        <v>Van-2</v>
      </c>
      <c r="N5507" s="180" t="s">
        <v>9</v>
      </c>
      <c r="O5507" s="181" t="s">
        <v>217</v>
      </c>
      <c r="P5507" s="175" t="str">
        <f>VLOOKUP(O5507,Stock[],2,FALSE)</f>
        <v>လိမ္မော်ဖြူ</v>
      </c>
      <c r="Q5507" s="182">
        <f>VLOOKUP(O5507,Stock[],3,FALSE)</f>
        <v>0.64</v>
      </c>
      <c r="R5507" s="182">
        <f>VLOOKUP(O5507,Stock[],4,FALSE)</f>
        <v>24</v>
      </c>
      <c r="S5507" s="181"/>
      <c r="T5507" s="182">
        <f>(DailySales!$S5507/DailySales!$R5507)+DailySales!$U5507</f>
        <v>3</v>
      </c>
      <c r="U5507" s="181">
        <v>3</v>
      </c>
      <c r="V5507" s="183">
        <f>+DailySales!$T5507*DailySales!$R5507</f>
        <v>72</v>
      </c>
      <c r="W5507" s="183">
        <f>+DailySales!$V5507*DailySales!$Q5507</f>
        <v>46.08</v>
      </c>
      <c r="X5507" s="183">
        <f>VLOOKUP(O5507,Stock[],6,FALSE)</f>
        <v>1330</v>
      </c>
      <c r="Y5507" s="183">
        <f>+DailySales!$V5507*DailySales!$X5507</f>
        <v>95760</v>
      </c>
      <c r="Z5507" s="181"/>
      <c r="AA5507" s="181"/>
      <c r="AB5507" s="181"/>
      <c r="AC5507" s="181"/>
      <c r="AD5507" s="181"/>
      <c r="AE5507" s="184">
        <v>1740</v>
      </c>
      <c r="AF5507" s="185">
        <v>46095</v>
      </c>
      <c r="AG5507" s="186">
        <v>97500</v>
      </c>
      <c r="AH5507" s="185"/>
      <c r="AI5507" s="186"/>
      <c r="AJ5507" s="185"/>
      <c r="AK5507" s="186"/>
      <c r="AL5507" s="34"/>
      <c r="AM5507" s="39"/>
      <c r="AN5507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508" spans="1:40" ht="19.5" customHeight="1" x14ac:dyDescent="0.25">
      <c r="A5508" s="175">
        <f t="shared" si="1222"/>
        <v>2026</v>
      </c>
      <c r="B5508" s="175">
        <f t="shared" si="1223"/>
        <v>3</v>
      </c>
      <c r="C5508" s="176">
        <v>46095</v>
      </c>
      <c r="D5508" s="177">
        <f t="shared" ca="1" si="1224"/>
        <v>46097</v>
      </c>
      <c r="E5508" s="177" t="str">
        <f t="shared" ca="1" si="1225"/>
        <v>0-Months</v>
      </c>
      <c r="F5508" s="177" t="str">
        <f>VLOOKUP(O5508,Stock[],5,FALSE)</f>
        <v>BE</v>
      </c>
      <c r="G5508" s="178" t="s">
        <v>4339</v>
      </c>
      <c r="H5508" s="179" t="s">
        <v>275</v>
      </c>
      <c r="I5508" s="180" t="s">
        <v>497</v>
      </c>
      <c r="J5508" s="175" t="str">
        <f>VLOOKUP(I5508,Customers[],2,FALSE)</f>
        <v>ကိုကျော်သင်း</v>
      </c>
      <c r="K5508" s="175" t="str">
        <f>VLOOKUP(I5508,Customers[],4,FALSE)</f>
        <v>Wandwin</v>
      </c>
      <c r="L5508" s="32" t="str">
        <f>VLOOKUP(Table85[[#This Row],[CustomerID]],Table!H:K,3,0)</f>
        <v>ကုက္ကိုခါးလှ</v>
      </c>
      <c r="M5508" s="175" t="str">
        <f>VLOOKUP(I5508,Customers[],5,FALSE)</f>
        <v>Van-2</v>
      </c>
      <c r="N5508" s="180" t="s">
        <v>9</v>
      </c>
      <c r="O5508" s="181" t="s">
        <v>225</v>
      </c>
      <c r="P5508" s="175" t="str">
        <f>VLOOKUP(O5508,Stock[],2,FALSE)</f>
        <v>ချယ်ရီသံပုရာအရက်သန့်ကော် (1Ltr)</v>
      </c>
      <c r="Q5508" s="182">
        <f>VLOOKUP(O5508,Stock[],3,FALSE)</f>
        <v>1</v>
      </c>
      <c r="R5508" s="182">
        <f>VLOOKUP(O5508,Stock[],4,FALSE)</f>
        <v>12</v>
      </c>
      <c r="S5508" s="181"/>
      <c r="T5508" s="182">
        <f>(DailySales!$S5508/DailySales!$R5508)+DailySales!$U5508</f>
        <v>5</v>
      </c>
      <c r="U5508" s="181">
        <v>5</v>
      </c>
      <c r="V5508" s="183">
        <f>+DailySales!$T5508*DailySales!$R5508</f>
        <v>60</v>
      </c>
      <c r="W5508" s="183">
        <f>+DailySales!$V5508*DailySales!$Q5508</f>
        <v>60</v>
      </c>
      <c r="X5508" s="183">
        <f>VLOOKUP(O5508,Stock[],6,FALSE)</f>
        <v>1260</v>
      </c>
      <c r="Y5508" s="183">
        <f>+DailySales!$V5508*DailySales!$X5508</f>
        <v>75600</v>
      </c>
      <c r="Z5508" s="181"/>
      <c r="AA5508" s="181"/>
      <c r="AB5508" s="181"/>
      <c r="AC5508" s="181"/>
      <c r="AD5508" s="181"/>
      <c r="AE5508" s="184">
        <v>1900</v>
      </c>
      <c r="AF5508" s="185">
        <v>46095</v>
      </c>
      <c r="AG5508" s="186">
        <v>77500</v>
      </c>
      <c r="AH5508" s="185"/>
      <c r="AI5508" s="186"/>
      <c r="AJ5508" s="185"/>
      <c r="AK5508" s="186"/>
      <c r="AL5508" s="34"/>
      <c r="AM5508" s="39"/>
      <c r="AN5508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509" spans="1:40" ht="19.5" customHeight="1" x14ac:dyDescent="0.25">
      <c r="A5509" s="175">
        <f t="shared" si="1222"/>
        <v>2026</v>
      </c>
      <c r="B5509" s="175">
        <f t="shared" si="1223"/>
        <v>3</v>
      </c>
      <c r="C5509" s="176">
        <v>46095</v>
      </c>
      <c r="D5509" s="177">
        <f t="shared" ca="1" si="1224"/>
        <v>46097</v>
      </c>
      <c r="E5509" s="177" t="str">
        <f t="shared" ca="1" si="1225"/>
        <v>0-Months</v>
      </c>
      <c r="F5509" s="177" t="str">
        <f>VLOOKUP(O5509,Stock[],5,FALSE)</f>
        <v>BE</v>
      </c>
      <c r="G5509" s="178" t="s">
        <v>4339</v>
      </c>
      <c r="H5509" s="179" t="s">
        <v>275</v>
      </c>
      <c r="I5509" s="180" t="s">
        <v>497</v>
      </c>
      <c r="J5509" s="175" t="str">
        <f>VLOOKUP(I5509,Customers[],2,FALSE)</f>
        <v>ကိုကျော်သင်း</v>
      </c>
      <c r="K5509" s="175" t="str">
        <f>VLOOKUP(I5509,Customers[],4,FALSE)</f>
        <v>Wandwin</v>
      </c>
      <c r="L5509" s="32" t="str">
        <f>VLOOKUP(Table85[[#This Row],[CustomerID]],Table!H:K,3,0)</f>
        <v>ကုက္ကိုခါးလှ</v>
      </c>
      <c r="M5509" s="175" t="str">
        <f>VLOOKUP(I5509,Customers[],5,FALSE)</f>
        <v>Van-2</v>
      </c>
      <c r="N5509" s="180" t="s">
        <v>9</v>
      </c>
      <c r="O5509" s="181" t="s">
        <v>2120</v>
      </c>
      <c r="P5509" s="175" t="str">
        <f>VLOOKUP(O5509,Stock[],2,FALSE)</f>
        <v>ဇေ အရက်သန့်</v>
      </c>
      <c r="Q5509" s="182">
        <f>VLOOKUP(O5509,Stock[],3,FALSE)</f>
        <v>0.64</v>
      </c>
      <c r="R5509" s="182">
        <f>VLOOKUP(O5509,Stock[],4,FALSE)</f>
        <v>14</v>
      </c>
      <c r="S5509" s="181"/>
      <c r="T5509" s="182">
        <f>(DailySales!$S5509/DailySales!$R5509)+DailySales!$U5509</f>
        <v>1</v>
      </c>
      <c r="U5509" s="181">
        <v>1</v>
      </c>
      <c r="V5509" s="183">
        <f>+DailySales!$T5509*DailySales!$R5509</f>
        <v>14</v>
      </c>
      <c r="W5509" s="183">
        <f>+DailySales!$V5509*DailySales!$Q5509</f>
        <v>8.9600000000000009</v>
      </c>
      <c r="X5509" s="183">
        <f>VLOOKUP(O5509,Stock[],6,FALSE)</f>
        <v>1380</v>
      </c>
      <c r="Y5509" s="183">
        <f>+DailySales!$V5509*DailySales!$X5509</f>
        <v>19320</v>
      </c>
      <c r="Z5509" s="181"/>
      <c r="AA5509" s="181"/>
      <c r="AB5509" s="181"/>
      <c r="AC5509" s="181"/>
      <c r="AD5509" s="181"/>
      <c r="AE5509" s="184">
        <v>480</v>
      </c>
      <c r="AF5509" s="185">
        <v>46095</v>
      </c>
      <c r="AG5509" s="186">
        <v>19800</v>
      </c>
      <c r="AH5509" s="185"/>
      <c r="AI5509" s="186"/>
      <c r="AJ5509" s="185"/>
      <c r="AK5509" s="186"/>
      <c r="AL5509" s="34"/>
      <c r="AM5509" s="39"/>
      <c r="AN5509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510" spans="1:40" ht="19.5" customHeight="1" x14ac:dyDescent="0.25">
      <c r="A5510" s="175">
        <f t="shared" si="1222"/>
        <v>2026</v>
      </c>
      <c r="B5510" s="175">
        <f t="shared" si="1223"/>
        <v>3</v>
      </c>
      <c r="C5510" s="176">
        <v>46095</v>
      </c>
      <c r="D5510" s="177">
        <f t="shared" ca="1" si="1224"/>
        <v>46097</v>
      </c>
      <c r="E5510" s="177" t="str">
        <f t="shared" ca="1" si="1225"/>
        <v>0-Months</v>
      </c>
      <c r="F5510" s="177" t="str">
        <f>VLOOKUP(O5510,Stock[],5,FALSE)</f>
        <v>BE</v>
      </c>
      <c r="G5510" s="178" t="s">
        <v>4340</v>
      </c>
      <c r="H5510" s="179" t="s">
        <v>275</v>
      </c>
      <c r="I5510" s="180" t="s">
        <v>1754</v>
      </c>
      <c r="J5510" s="175" t="str">
        <f>VLOOKUP(I5510,Customers[],2,FALSE)</f>
        <v>စစ်ဆေးရေးဂိတ်လက်ဆောင်</v>
      </c>
      <c r="K5510" s="175">
        <f>VLOOKUP(I5510,Customers[],4,FALSE)</f>
        <v>0</v>
      </c>
      <c r="L5510" s="32">
        <f>VLOOKUP(Table85[[#This Row],[CustomerID]],Table!H:K,3,0)</f>
        <v>0</v>
      </c>
      <c r="M5510" s="175">
        <f>VLOOKUP(I5510,Customers[],5,FALSE)</f>
        <v>0</v>
      </c>
      <c r="N5510" s="180" t="s">
        <v>1751</v>
      </c>
      <c r="O5510" s="181" t="s">
        <v>217</v>
      </c>
      <c r="P5510" s="175" t="str">
        <f>VLOOKUP(O5510,Stock[],2,FALSE)</f>
        <v>လိမ္မော်ဖြူ</v>
      </c>
      <c r="Q5510" s="182">
        <f>VLOOKUP(O5510,Stock[],3,FALSE)</f>
        <v>0.64</v>
      </c>
      <c r="R5510" s="182">
        <f>VLOOKUP(O5510,Stock[],4,FALSE)</f>
        <v>24</v>
      </c>
      <c r="S5510" s="181">
        <v>4</v>
      </c>
      <c r="T5510" s="182">
        <f>(DailySales!$S5510/DailySales!$R5510)+DailySales!$U5510</f>
        <v>0.16666666666666666</v>
      </c>
      <c r="U5510" s="181"/>
      <c r="V5510" s="183">
        <f>+DailySales!$T5510*DailySales!$R5510</f>
        <v>4</v>
      </c>
      <c r="W5510" s="183">
        <f>+DailySales!$V5510*DailySales!$Q5510</f>
        <v>2.56</v>
      </c>
      <c r="X5510" s="183">
        <f>VLOOKUP(O5510,Stock[],6,FALSE)</f>
        <v>1330</v>
      </c>
      <c r="Y5510" s="183">
        <f>+DailySales!$V5510*DailySales!$X5510</f>
        <v>5320</v>
      </c>
      <c r="Z5510" s="181"/>
      <c r="AA5510" s="181"/>
      <c r="AB5510" s="181"/>
      <c r="AC5510" s="181"/>
      <c r="AD5510" s="181"/>
      <c r="AE5510" s="184"/>
      <c r="AF5510" s="185">
        <v>46095</v>
      </c>
      <c r="AG5510" s="186">
        <v>5320</v>
      </c>
      <c r="AH5510" s="185"/>
      <c r="AI5510" s="186"/>
      <c r="AJ5510" s="185"/>
      <c r="AK5510" s="186"/>
      <c r="AL5510" s="34"/>
      <c r="AM5510" s="39"/>
      <c r="AN5510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511" spans="1:40" ht="19.5" customHeight="1" x14ac:dyDescent="0.25">
      <c r="A5511" s="175">
        <f t="shared" si="1222"/>
        <v>2026</v>
      </c>
      <c r="B5511" s="175">
        <f t="shared" si="1223"/>
        <v>3</v>
      </c>
      <c r="C5511" s="176">
        <v>46095</v>
      </c>
      <c r="D5511" s="177">
        <f t="shared" ca="1" si="1224"/>
        <v>46097</v>
      </c>
      <c r="E5511" s="177" t="str">
        <f t="shared" ca="1" si="1225"/>
        <v>0-Months</v>
      </c>
      <c r="F5511" s="177" t="str">
        <f>VLOOKUP(O5511,Stock[],5,FALSE)</f>
        <v>BE</v>
      </c>
      <c r="G5511" s="178" t="s">
        <v>4340</v>
      </c>
      <c r="H5511" s="179" t="s">
        <v>275</v>
      </c>
      <c r="I5511" s="180" t="s">
        <v>2181</v>
      </c>
      <c r="J5511" s="175" t="str">
        <f>VLOOKUP(I5511,Customers[],2,FALSE)</f>
        <v>အကွဲ</v>
      </c>
      <c r="K5511" s="175">
        <f>VLOOKUP(I5511,Customers[],4,FALSE)</f>
        <v>0</v>
      </c>
      <c r="L5511" s="32">
        <f>VLOOKUP(Table85[[#This Row],[CustomerID]],Table!H:K,3,0)</f>
        <v>0</v>
      </c>
      <c r="M5511" s="175">
        <f>VLOOKUP(I5511,Customers[],5,FALSE)</f>
        <v>0</v>
      </c>
      <c r="N5511" s="180" t="s">
        <v>1749</v>
      </c>
      <c r="O5511" s="181" t="s">
        <v>2120</v>
      </c>
      <c r="P5511" s="175" t="str">
        <f>VLOOKUP(O5511,Stock[],2,FALSE)</f>
        <v>ဇေ အရက်သန့်</v>
      </c>
      <c r="Q5511" s="182">
        <f>VLOOKUP(O5511,Stock[],3,FALSE)</f>
        <v>0.64</v>
      </c>
      <c r="R5511" s="182">
        <f>VLOOKUP(O5511,Stock[],4,FALSE)</f>
        <v>14</v>
      </c>
      <c r="S5511" s="181">
        <v>2</v>
      </c>
      <c r="T5511" s="182">
        <f>(DailySales!$S5511/DailySales!$R5511)+DailySales!$U5511</f>
        <v>0.14285714285714285</v>
      </c>
      <c r="U5511" s="181"/>
      <c r="V5511" s="183">
        <f>+DailySales!$T5511*DailySales!$R5511</f>
        <v>2</v>
      </c>
      <c r="W5511" s="183">
        <f>+DailySales!$V5511*DailySales!$Q5511</f>
        <v>1.28</v>
      </c>
      <c r="X5511" s="183">
        <f>VLOOKUP(O5511,Stock[],6,FALSE)</f>
        <v>1380</v>
      </c>
      <c r="Y5511" s="183">
        <f>+DailySales!$V5511*DailySales!$X5511</f>
        <v>2760</v>
      </c>
      <c r="Z5511" s="181"/>
      <c r="AA5511" s="181"/>
      <c r="AB5511" s="181"/>
      <c r="AC5511" s="181"/>
      <c r="AD5511" s="181"/>
      <c r="AE5511" s="184"/>
      <c r="AF5511" s="185">
        <v>46095</v>
      </c>
      <c r="AG5511" s="186">
        <v>2760</v>
      </c>
      <c r="AH5511" s="185"/>
      <c r="AI5511" s="186"/>
      <c r="AJ5511" s="185"/>
      <c r="AK5511" s="186"/>
      <c r="AL5511" s="34"/>
      <c r="AM5511" s="39"/>
      <c r="AN5511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512" spans="1:40" ht="19.5" customHeight="1" x14ac:dyDescent="0.25">
      <c r="A5512" s="175">
        <f t="shared" si="1222"/>
        <v>2026</v>
      </c>
      <c r="B5512" s="175">
        <f t="shared" si="1223"/>
        <v>3</v>
      </c>
      <c r="C5512" s="176">
        <v>46095</v>
      </c>
      <c r="D5512" s="177">
        <f t="shared" ca="1" si="1224"/>
        <v>46097</v>
      </c>
      <c r="E5512" s="177" t="str">
        <f t="shared" ca="1" si="1225"/>
        <v>0-Months</v>
      </c>
      <c r="F5512" s="177" t="str">
        <f>VLOOKUP(O5512,Stock[],5,FALSE)</f>
        <v>BE</v>
      </c>
      <c r="G5512" s="178" t="s">
        <v>4341</v>
      </c>
      <c r="H5512" s="179" t="s">
        <v>283</v>
      </c>
      <c r="I5512" s="180" t="s">
        <v>527</v>
      </c>
      <c r="J5512" s="175" t="str">
        <f>VLOOKUP(I5512,Customers[],2,FALSE)</f>
        <v>ကိုမျိုးဇော်</v>
      </c>
      <c r="K5512" s="175" t="str">
        <f>VLOOKUP(I5512,Customers[],4,FALSE)</f>
        <v>Pyawbwe</v>
      </c>
      <c r="L5512" s="32" t="str">
        <f>VLOOKUP(Table85[[#This Row],[CustomerID]],Table!H:K,3,0)</f>
        <v>စံကျော်နက်</v>
      </c>
      <c r="M5512" s="175" t="str">
        <f>VLOOKUP(I5512,Customers[],5,FALSE)</f>
        <v>Van-1</v>
      </c>
      <c r="N5512" s="180" t="s">
        <v>9</v>
      </c>
      <c r="O5512" s="181" t="s">
        <v>2591</v>
      </c>
      <c r="P5512" s="175" t="str">
        <f>VLOOKUP(O5512,Stock[],2,FALSE)</f>
        <v>မိုးနဲကွန်ကီး ကော် (1L)</v>
      </c>
      <c r="Q5512" s="182">
        <f>VLOOKUP(O5512,Stock[],3,FALSE)</f>
        <v>1</v>
      </c>
      <c r="R5512" s="182">
        <f>VLOOKUP(O5512,Stock[],4,FALSE)</f>
        <v>12</v>
      </c>
      <c r="S5512" s="181"/>
      <c r="T5512" s="182">
        <f>(DailySales!$S5512/DailySales!$R5512)+DailySales!$U5512</f>
        <v>2</v>
      </c>
      <c r="U5512" s="181">
        <v>2</v>
      </c>
      <c r="V5512" s="183">
        <f>+DailySales!$T5512*DailySales!$R5512</f>
        <v>24</v>
      </c>
      <c r="W5512" s="183">
        <f>+DailySales!$V5512*DailySales!$Q5512</f>
        <v>24</v>
      </c>
      <c r="X5512" s="183">
        <f>VLOOKUP(O5512,Stock[],6,FALSE)</f>
        <v>2100</v>
      </c>
      <c r="Y5512" s="183">
        <f>+DailySales!$V5512*DailySales!$X5512</f>
        <v>50400</v>
      </c>
      <c r="Z5512" s="181"/>
      <c r="AA5512" s="181"/>
      <c r="AB5512" s="181"/>
      <c r="AC5512" s="181"/>
      <c r="AD5512" s="181"/>
      <c r="AE5512" s="184">
        <v>2400</v>
      </c>
      <c r="AF5512" s="185">
        <v>46095</v>
      </c>
      <c r="AG5512" s="186">
        <v>52800</v>
      </c>
      <c r="AH5512" s="185"/>
      <c r="AI5512" s="186"/>
      <c r="AJ5512" s="185"/>
      <c r="AK5512" s="186"/>
      <c r="AL5512" s="34"/>
      <c r="AM5512" s="39"/>
      <c r="AN5512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513" spans="1:40" ht="19.5" customHeight="1" x14ac:dyDescent="0.25">
      <c r="A5513" s="175">
        <f t="shared" si="1218"/>
        <v>2026</v>
      </c>
      <c r="B5513" s="175">
        <f t="shared" si="1219"/>
        <v>3</v>
      </c>
      <c r="C5513" s="176">
        <v>46095</v>
      </c>
      <c r="D5513" s="177">
        <f t="shared" ca="1" si="1220"/>
        <v>46097</v>
      </c>
      <c r="E5513" s="177" t="str">
        <f t="shared" ca="1" si="1221"/>
        <v>0-Months</v>
      </c>
      <c r="F5513" s="177" t="str">
        <f>VLOOKUP(O5513,Stock[],5,FALSE)</f>
        <v>BE</v>
      </c>
      <c r="G5513" s="178" t="s">
        <v>4341</v>
      </c>
      <c r="H5513" s="179" t="s">
        <v>283</v>
      </c>
      <c r="I5513" s="180" t="s">
        <v>527</v>
      </c>
      <c r="J5513" s="175" t="str">
        <f>VLOOKUP(I5513,Customers[],2,FALSE)</f>
        <v>ကိုမျိုးဇော်</v>
      </c>
      <c r="K5513" s="175" t="str">
        <f>VLOOKUP(I5513,Customers[],4,FALSE)</f>
        <v>Pyawbwe</v>
      </c>
      <c r="L5513" s="32" t="str">
        <f>VLOOKUP(Table85[[#This Row],[CustomerID]],Table!H:K,3,0)</f>
        <v>စံကျော်နက်</v>
      </c>
      <c r="M5513" s="175" t="str">
        <f>VLOOKUP(I5513,Customers[],5,FALSE)</f>
        <v>Van-1</v>
      </c>
      <c r="N5513" s="180" t="s">
        <v>9</v>
      </c>
      <c r="O5513" s="181" t="s">
        <v>223</v>
      </c>
      <c r="P5513" s="175" t="str">
        <f>VLOOKUP(O5513,Stock[],2,FALSE)</f>
        <v>ချယ်ရီအရက်သန့်ကော် (.6Ltr)</v>
      </c>
      <c r="Q5513" s="182">
        <f>VLOOKUP(O5513,Stock[],3,FALSE)</f>
        <v>0.6</v>
      </c>
      <c r="R5513" s="182">
        <f>VLOOKUP(O5513,Stock[],4,FALSE)</f>
        <v>24</v>
      </c>
      <c r="S5513" s="181"/>
      <c r="T5513" s="182">
        <f>(DailySales!$S5513/DailySales!$R5513)+DailySales!$U5513</f>
        <v>1</v>
      </c>
      <c r="U5513" s="181">
        <v>1</v>
      </c>
      <c r="V5513" s="183">
        <f>+DailySales!$T5513*DailySales!$R5513</f>
        <v>24</v>
      </c>
      <c r="W5513" s="183">
        <f>+DailySales!$V5513*DailySales!$Q5513</f>
        <v>14.399999999999999</v>
      </c>
      <c r="X5513" s="183">
        <f>VLOOKUP(O5513,Stock[],6,FALSE)</f>
        <v>875</v>
      </c>
      <c r="Y5513" s="183">
        <f>+DailySales!$V5513*DailySales!$X5513</f>
        <v>21000</v>
      </c>
      <c r="Z5513" s="181"/>
      <c r="AA5513" s="181"/>
      <c r="AB5513" s="181"/>
      <c r="AC5513" s="181"/>
      <c r="AD5513" s="181"/>
      <c r="AE5513" s="184">
        <v>600</v>
      </c>
      <c r="AF5513" s="185">
        <v>46095</v>
      </c>
      <c r="AG5513" s="186">
        <v>21600</v>
      </c>
      <c r="AH5513" s="185"/>
      <c r="AI5513" s="186"/>
      <c r="AJ5513" s="185"/>
      <c r="AK5513" s="186"/>
      <c r="AL5513" s="34"/>
      <c r="AM5513" s="39"/>
      <c r="AN5513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514" spans="1:40" ht="19.5" customHeight="1" x14ac:dyDescent="0.25">
      <c r="A5514" s="175">
        <f t="shared" si="1218"/>
        <v>2026</v>
      </c>
      <c r="B5514" s="175">
        <f t="shared" si="1219"/>
        <v>3</v>
      </c>
      <c r="C5514" s="176">
        <v>46095</v>
      </c>
      <c r="D5514" s="177">
        <f t="shared" ca="1" si="1220"/>
        <v>46097</v>
      </c>
      <c r="E5514" s="177" t="str">
        <f t="shared" ca="1" si="1221"/>
        <v>0-Months</v>
      </c>
      <c r="F5514" s="177" t="str">
        <f>VLOOKUP(O5514,Stock[],5,FALSE)</f>
        <v>BE</v>
      </c>
      <c r="G5514" s="178" t="s">
        <v>4342</v>
      </c>
      <c r="H5514" s="179" t="s">
        <v>283</v>
      </c>
      <c r="I5514" s="180" t="s">
        <v>300</v>
      </c>
      <c r="J5514" s="175" t="str">
        <f>VLOOKUP(I5514,Customers[],2,FALSE)</f>
        <v>မခင်ချိူ</v>
      </c>
      <c r="K5514" s="175" t="str">
        <f>VLOOKUP(I5514,Customers[],4,FALSE)</f>
        <v>Pyawbwe</v>
      </c>
      <c r="L5514" s="32" t="str">
        <f>VLOOKUP(Table85[[#This Row],[CustomerID]],Table!H:K,3,0)</f>
        <v>စံကျော်နက်</v>
      </c>
      <c r="M5514" s="175" t="str">
        <f>VLOOKUP(I5514,Customers[],5,FALSE)</f>
        <v>Van-1</v>
      </c>
      <c r="N5514" s="180" t="s">
        <v>9</v>
      </c>
      <c r="O5514" s="181" t="s">
        <v>223</v>
      </c>
      <c r="P5514" s="175" t="str">
        <f>VLOOKUP(O5514,Stock[],2,FALSE)</f>
        <v>ချယ်ရီအရက်သန့်ကော် (.6Ltr)</v>
      </c>
      <c r="Q5514" s="182">
        <f>VLOOKUP(O5514,Stock[],3,FALSE)</f>
        <v>0.6</v>
      </c>
      <c r="R5514" s="182">
        <f>VLOOKUP(O5514,Stock[],4,FALSE)</f>
        <v>24</v>
      </c>
      <c r="S5514" s="181"/>
      <c r="T5514" s="182">
        <f>(DailySales!$S5514/DailySales!$R5514)+DailySales!$U5514</f>
        <v>1</v>
      </c>
      <c r="U5514" s="181">
        <v>1</v>
      </c>
      <c r="V5514" s="183">
        <f>+DailySales!$T5514*DailySales!$R5514</f>
        <v>24</v>
      </c>
      <c r="W5514" s="183">
        <f>+DailySales!$V5514*DailySales!$Q5514</f>
        <v>14.399999999999999</v>
      </c>
      <c r="X5514" s="183">
        <f>VLOOKUP(O5514,Stock[],6,FALSE)</f>
        <v>875</v>
      </c>
      <c r="Y5514" s="183">
        <f>+DailySales!$V5514*DailySales!$X5514</f>
        <v>21000</v>
      </c>
      <c r="Z5514" s="181"/>
      <c r="AA5514" s="181"/>
      <c r="AB5514" s="181"/>
      <c r="AC5514" s="181"/>
      <c r="AD5514" s="181"/>
      <c r="AE5514" s="184">
        <v>600</v>
      </c>
      <c r="AF5514" s="185">
        <v>46095</v>
      </c>
      <c r="AG5514" s="186">
        <v>21600</v>
      </c>
      <c r="AH5514" s="185"/>
      <c r="AI5514" s="186"/>
      <c r="AJ5514" s="185"/>
      <c r="AK5514" s="186"/>
      <c r="AL5514" s="34"/>
      <c r="AM5514" s="39"/>
      <c r="AN5514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515" spans="1:40" ht="19.5" customHeight="1" x14ac:dyDescent="0.25">
      <c r="A5515" s="175">
        <f t="shared" si="1218"/>
        <v>2026</v>
      </c>
      <c r="B5515" s="175">
        <f t="shared" si="1219"/>
        <v>3</v>
      </c>
      <c r="C5515" s="176">
        <v>46095</v>
      </c>
      <c r="D5515" s="177">
        <f t="shared" ca="1" si="1220"/>
        <v>46097</v>
      </c>
      <c r="E5515" s="177" t="str">
        <f t="shared" ca="1" si="1221"/>
        <v>0-Months</v>
      </c>
      <c r="F5515" s="177" t="str">
        <f>VLOOKUP(O5515,Stock[],5,FALSE)</f>
        <v>BE</v>
      </c>
      <c r="G5515" s="178" t="s">
        <v>4342</v>
      </c>
      <c r="H5515" s="179" t="s">
        <v>283</v>
      </c>
      <c r="I5515" s="180" t="s">
        <v>300</v>
      </c>
      <c r="J5515" s="175" t="str">
        <f>VLOOKUP(I5515,Customers[],2,FALSE)</f>
        <v>မခင်ချိူ</v>
      </c>
      <c r="K5515" s="175" t="str">
        <f>VLOOKUP(I5515,Customers[],4,FALSE)</f>
        <v>Pyawbwe</v>
      </c>
      <c r="L5515" s="32" t="str">
        <f>VLOOKUP(Table85[[#This Row],[CustomerID]],Table!H:K,3,0)</f>
        <v>စံကျော်နက်</v>
      </c>
      <c r="M5515" s="175" t="str">
        <f>VLOOKUP(I5515,Customers[],5,FALSE)</f>
        <v>Van-1</v>
      </c>
      <c r="N5515" s="180" t="s">
        <v>9</v>
      </c>
      <c r="O5515" s="181" t="s">
        <v>2591</v>
      </c>
      <c r="P5515" s="175" t="str">
        <f>VLOOKUP(O5515,Stock[],2,FALSE)</f>
        <v>မိုးနဲကွန်ကီး ကော် (1L)</v>
      </c>
      <c r="Q5515" s="182">
        <f>VLOOKUP(O5515,Stock[],3,FALSE)</f>
        <v>1</v>
      </c>
      <c r="R5515" s="182">
        <f>VLOOKUP(O5515,Stock[],4,FALSE)</f>
        <v>12</v>
      </c>
      <c r="S5515" s="181"/>
      <c r="T5515" s="182">
        <f>(DailySales!$S5515/DailySales!$R5515)+DailySales!$U5515</f>
        <v>1</v>
      </c>
      <c r="U5515" s="181">
        <v>1</v>
      </c>
      <c r="V5515" s="183">
        <f>+DailySales!$T5515*DailySales!$R5515</f>
        <v>12</v>
      </c>
      <c r="W5515" s="183">
        <f>+DailySales!$V5515*DailySales!$Q5515</f>
        <v>12</v>
      </c>
      <c r="X5515" s="183">
        <f>VLOOKUP(O5515,Stock[],6,FALSE)</f>
        <v>2100</v>
      </c>
      <c r="Y5515" s="183">
        <f>+DailySales!$V5515*DailySales!$X5515</f>
        <v>25200</v>
      </c>
      <c r="Z5515" s="181"/>
      <c r="AA5515" s="181"/>
      <c r="AB5515" s="181"/>
      <c r="AC5515" s="181"/>
      <c r="AD5515" s="181"/>
      <c r="AE5515" s="184">
        <v>1200</v>
      </c>
      <c r="AF5515" s="185">
        <v>46095</v>
      </c>
      <c r="AG5515" s="186">
        <v>26400</v>
      </c>
      <c r="AH5515" s="185"/>
      <c r="AI5515" s="186"/>
      <c r="AJ5515" s="185"/>
      <c r="AK5515" s="186"/>
      <c r="AL5515" s="34"/>
      <c r="AM5515" s="39"/>
      <c r="AN5515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516" spans="1:40" ht="19.5" customHeight="1" x14ac:dyDescent="0.25">
      <c r="A5516" s="175">
        <f t="shared" ref="A5516:A5529" si="1226">YEAR(C5516)</f>
        <v>2026</v>
      </c>
      <c r="B5516" s="175">
        <f t="shared" ref="B5516:B5529" si="1227">MONTH(C5516)</f>
        <v>3</v>
      </c>
      <c r="C5516" s="176">
        <v>46095</v>
      </c>
      <c r="D5516" s="177">
        <f t="shared" ref="D5516:D5529" ca="1" si="1228">TODAY()</f>
        <v>46097</v>
      </c>
      <c r="E5516" s="177" t="str">
        <f t="shared" ref="E5516:E5529" ca="1" si="1229">DATEDIF(C5516,D5516,"M")&amp;"-Months"</f>
        <v>0-Months</v>
      </c>
      <c r="F5516" s="177" t="str">
        <f>VLOOKUP(O5516,Stock[],5,FALSE)</f>
        <v>BE</v>
      </c>
      <c r="G5516" s="178" t="s">
        <v>4343</v>
      </c>
      <c r="H5516" s="179" t="s">
        <v>283</v>
      </c>
      <c r="I5516" s="180" t="s">
        <v>944</v>
      </c>
      <c r="J5516" s="175" t="str">
        <f>VLOOKUP(I5516,Customers[],2,FALSE)</f>
        <v>ဦးစိုးတင့်</v>
      </c>
      <c r="K5516" s="175" t="str">
        <f>VLOOKUP(I5516,Customers[],4,FALSE)</f>
        <v>Pyawbwe</v>
      </c>
      <c r="L5516" s="32" t="str">
        <f>VLOOKUP(Table85[[#This Row],[CustomerID]],Table!H:K,3,0)</f>
        <v>သစ်လှကျင်း</v>
      </c>
      <c r="M5516" s="175" t="str">
        <f>VLOOKUP(I5516,Customers[],5,FALSE)</f>
        <v>Van-1</v>
      </c>
      <c r="N5516" s="180" t="s">
        <v>9</v>
      </c>
      <c r="O5516" s="181" t="s">
        <v>205</v>
      </c>
      <c r="P5516" s="175" t="str">
        <f>VLOOKUP(O5516,Stock[],2,FALSE)</f>
        <v>ကောင်းကြည် ကော် 25%  (1Ltr )</v>
      </c>
      <c r="Q5516" s="182">
        <f>VLOOKUP(O5516,Stock[],3,FALSE)</f>
        <v>1</v>
      </c>
      <c r="R5516" s="182">
        <f>VLOOKUP(O5516,Stock[],4,FALSE)</f>
        <v>12</v>
      </c>
      <c r="S5516" s="181"/>
      <c r="T5516" s="182">
        <f>(DailySales!$S5516/DailySales!$R5516)+DailySales!$U5516</f>
        <v>5</v>
      </c>
      <c r="U5516" s="181">
        <v>5</v>
      </c>
      <c r="V5516" s="183">
        <f>+DailySales!$T5516*DailySales!$R5516</f>
        <v>60</v>
      </c>
      <c r="W5516" s="183">
        <f>+DailySales!$V5516*DailySales!$Q5516</f>
        <v>60</v>
      </c>
      <c r="X5516" s="183">
        <f>VLOOKUP(O5516,Stock[],6,FALSE)</f>
        <v>1530</v>
      </c>
      <c r="Y5516" s="183">
        <f>+DailySales!$V5516*DailySales!$X5516</f>
        <v>91800</v>
      </c>
      <c r="Z5516" s="181"/>
      <c r="AA5516" s="181"/>
      <c r="AB5516" s="181"/>
      <c r="AC5516" s="181"/>
      <c r="AD5516" s="181"/>
      <c r="AE5516" s="184">
        <v>1700</v>
      </c>
      <c r="AF5516" s="185">
        <v>46095</v>
      </c>
      <c r="AG5516" s="186">
        <v>93500</v>
      </c>
      <c r="AH5516" s="185"/>
      <c r="AI5516" s="186"/>
      <c r="AJ5516" s="185"/>
      <c r="AK5516" s="186"/>
      <c r="AL5516" s="34"/>
      <c r="AM5516" s="39"/>
      <c r="AN5516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517" spans="1:40" ht="19.5" customHeight="1" x14ac:dyDescent="0.25">
      <c r="A5517" s="175">
        <f t="shared" si="1226"/>
        <v>2026</v>
      </c>
      <c r="B5517" s="175">
        <f t="shared" si="1227"/>
        <v>3</v>
      </c>
      <c r="C5517" s="176">
        <v>46095</v>
      </c>
      <c r="D5517" s="177">
        <f t="shared" ca="1" si="1228"/>
        <v>46097</v>
      </c>
      <c r="E5517" s="177" t="str">
        <f t="shared" ca="1" si="1229"/>
        <v>0-Months</v>
      </c>
      <c r="F5517" s="177" t="str">
        <f>VLOOKUP(O5517,Stock[],5,FALSE)</f>
        <v>BE</v>
      </c>
      <c r="G5517" s="178" t="s">
        <v>4344</v>
      </c>
      <c r="H5517" s="179" t="s">
        <v>283</v>
      </c>
      <c r="I5517" s="180" t="s">
        <v>1806</v>
      </c>
      <c r="J5517" s="175" t="str">
        <f>VLOOKUP(I5517,Customers[],2,FALSE)</f>
        <v>‌အောင်မေတ္တာ</v>
      </c>
      <c r="K5517" s="175" t="str">
        <f>VLOOKUP(I5517,Customers[],4,FALSE)</f>
        <v>Pyawbwe</v>
      </c>
      <c r="L5517" s="32" t="str">
        <f>VLOOKUP(Table85[[#This Row],[CustomerID]],Table!H:K,3,0)</f>
        <v>သဖန်းချောင်း</v>
      </c>
      <c r="M5517" s="175" t="str">
        <f>VLOOKUP(I5517,Customers[],5,FALSE)</f>
        <v>Van-1</v>
      </c>
      <c r="N5517" s="180" t="s">
        <v>9</v>
      </c>
      <c r="O5517" s="181" t="s">
        <v>2465</v>
      </c>
      <c r="P5517" s="175" t="str">
        <f>VLOOKUP(O5517,Stock[],2,FALSE)</f>
        <v>မိုးနဲကွန်ကီး</v>
      </c>
      <c r="Q5517" s="182">
        <f>VLOOKUP(O5517,Stock[],3,FALSE)</f>
        <v>0.64</v>
      </c>
      <c r="R5517" s="182">
        <f>VLOOKUP(O5517,Stock[],4,FALSE)</f>
        <v>14</v>
      </c>
      <c r="S5517" s="181"/>
      <c r="T5517" s="182">
        <f>(DailySales!$S5517/DailySales!$R5517)+DailySales!$U5517</f>
        <v>1</v>
      </c>
      <c r="U5517" s="181">
        <v>1</v>
      </c>
      <c r="V5517" s="183">
        <f>+DailySales!$T5517*DailySales!$R5517</f>
        <v>14</v>
      </c>
      <c r="W5517" s="183">
        <f>+DailySales!$V5517*DailySales!$Q5517</f>
        <v>8.9600000000000009</v>
      </c>
      <c r="X5517" s="183">
        <f>VLOOKUP(O5517,Stock[],6,FALSE)</f>
        <v>1700</v>
      </c>
      <c r="Y5517" s="183">
        <f>+DailySales!$V5517*DailySales!$X5517</f>
        <v>23800</v>
      </c>
      <c r="Z5517" s="181"/>
      <c r="AA5517" s="181"/>
      <c r="AB5517" s="181"/>
      <c r="AC5517" s="181"/>
      <c r="AD5517" s="181"/>
      <c r="AE5517" s="184">
        <v>400</v>
      </c>
      <c r="AF5517" s="185">
        <v>46095</v>
      </c>
      <c r="AG5517" s="186">
        <v>24200</v>
      </c>
      <c r="AH5517" s="185"/>
      <c r="AI5517" s="186"/>
      <c r="AJ5517" s="185"/>
      <c r="AK5517" s="186"/>
      <c r="AL5517" s="34"/>
      <c r="AM5517" s="39"/>
      <c r="AN5517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518" spans="1:40" ht="19.5" customHeight="1" x14ac:dyDescent="0.25">
      <c r="A5518" s="175">
        <f t="shared" si="1226"/>
        <v>2026</v>
      </c>
      <c r="B5518" s="175">
        <f t="shared" si="1227"/>
        <v>3</v>
      </c>
      <c r="C5518" s="176">
        <v>46095</v>
      </c>
      <c r="D5518" s="177">
        <f t="shared" ca="1" si="1228"/>
        <v>46097</v>
      </c>
      <c r="E5518" s="177" t="str">
        <f t="shared" ca="1" si="1229"/>
        <v>0-Months</v>
      </c>
      <c r="F5518" s="177" t="str">
        <f>VLOOKUP(O5518,Stock[],5,FALSE)</f>
        <v>BE</v>
      </c>
      <c r="G5518" s="178" t="s">
        <v>4345</v>
      </c>
      <c r="H5518" s="179" t="s">
        <v>283</v>
      </c>
      <c r="I5518" s="180" t="s">
        <v>530</v>
      </c>
      <c r="J5518" s="175" t="str">
        <f>VLOOKUP(I5518,Customers[],2,FALSE)</f>
        <v>မသင်းသင်းဆွေ</v>
      </c>
      <c r="K5518" s="175" t="str">
        <f>VLOOKUP(I5518,Customers[],4,FALSE)</f>
        <v>Pyawbwe</v>
      </c>
      <c r="L5518" s="32" t="str">
        <f>VLOOKUP(Table85[[#This Row],[CustomerID]],Table!H:K,3,0)</f>
        <v>စံပယ်ကုန်း</v>
      </c>
      <c r="M5518" s="175" t="str">
        <f>VLOOKUP(I5518,Customers[],5,FALSE)</f>
        <v>Van-1</v>
      </c>
      <c r="N5518" s="180" t="s">
        <v>9</v>
      </c>
      <c r="O5518" s="181" t="s">
        <v>2465</v>
      </c>
      <c r="P5518" s="175" t="str">
        <f>VLOOKUP(O5518,Stock[],2,FALSE)</f>
        <v>မိုးနဲကွန်ကီး</v>
      </c>
      <c r="Q5518" s="182">
        <f>VLOOKUP(O5518,Stock[],3,FALSE)</f>
        <v>0.64</v>
      </c>
      <c r="R5518" s="182">
        <f>VLOOKUP(O5518,Stock[],4,FALSE)</f>
        <v>14</v>
      </c>
      <c r="S5518" s="181"/>
      <c r="T5518" s="182">
        <f>(DailySales!$S5518/DailySales!$R5518)+DailySales!$U5518</f>
        <v>2</v>
      </c>
      <c r="U5518" s="181">
        <v>2</v>
      </c>
      <c r="V5518" s="183">
        <f>+DailySales!$T5518*DailySales!$R5518</f>
        <v>28</v>
      </c>
      <c r="W5518" s="183">
        <f>+DailySales!$V5518*DailySales!$Q5518</f>
        <v>17.920000000000002</v>
      </c>
      <c r="X5518" s="183">
        <f>VLOOKUP(O5518,Stock[],6,FALSE)</f>
        <v>1700</v>
      </c>
      <c r="Y5518" s="183">
        <f>+DailySales!$V5518*DailySales!$X5518</f>
        <v>47600</v>
      </c>
      <c r="Z5518" s="181"/>
      <c r="AA5518" s="181"/>
      <c r="AB5518" s="181"/>
      <c r="AC5518" s="181"/>
      <c r="AD5518" s="181"/>
      <c r="AE5518" s="184">
        <v>800</v>
      </c>
      <c r="AF5518" s="185">
        <v>46095</v>
      </c>
      <c r="AG5518" s="186">
        <v>48400</v>
      </c>
      <c r="AH5518" s="185"/>
      <c r="AI5518" s="186"/>
      <c r="AJ5518" s="185"/>
      <c r="AK5518" s="186"/>
      <c r="AL5518" s="34"/>
      <c r="AM5518" s="39"/>
      <c r="AN5518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519" spans="1:40" ht="19.5" customHeight="1" x14ac:dyDescent="0.25">
      <c r="A5519" s="175">
        <f t="shared" si="1226"/>
        <v>2026</v>
      </c>
      <c r="B5519" s="175">
        <f t="shared" si="1227"/>
        <v>3</v>
      </c>
      <c r="C5519" s="176">
        <v>46095</v>
      </c>
      <c r="D5519" s="177">
        <f t="shared" ca="1" si="1228"/>
        <v>46097</v>
      </c>
      <c r="E5519" s="177" t="str">
        <f t="shared" ca="1" si="1229"/>
        <v>0-Months</v>
      </c>
      <c r="F5519" s="177" t="str">
        <f>VLOOKUP(O5519,Stock[],5,FALSE)</f>
        <v>BE</v>
      </c>
      <c r="G5519" s="178" t="s">
        <v>4346</v>
      </c>
      <c r="H5519" s="179" t="s">
        <v>283</v>
      </c>
      <c r="I5519" s="180" t="s">
        <v>1067</v>
      </c>
      <c r="J5519" s="175" t="str">
        <f>VLOOKUP(I5519,Customers[],2,FALSE)</f>
        <v>ကိုသိန်းဇော်</v>
      </c>
      <c r="K5519" s="175" t="str">
        <f>VLOOKUP(I5519,Customers[],4,FALSE)</f>
        <v>Pyawbwe</v>
      </c>
      <c r="L5519" s="32" t="str">
        <f>VLOOKUP(Table85[[#This Row],[CustomerID]],Table!H:K,3,0)</f>
        <v>ပဲကန်</v>
      </c>
      <c r="M5519" s="175" t="str">
        <f>VLOOKUP(I5519,Customers[],5,FALSE)</f>
        <v>Van-1</v>
      </c>
      <c r="N5519" s="180" t="s">
        <v>9</v>
      </c>
      <c r="O5519" s="181" t="s">
        <v>2465</v>
      </c>
      <c r="P5519" s="175" t="str">
        <f>VLOOKUP(O5519,Stock[],2,FALSE)</f>
        <v>မိုးနဲကွန်ကီး</v>
      </c>
      <c r="Q5519" s="182">
        <f>VLOOKUP(O5519,Stock[],3,FALSE)</f>
        <v>0.64</v>
      </c>
      <c r="R5519" s="182">
        <f>VLOOKUP(O5519,Stock[],4,FALSE)</f>
        <v>14</v>
      </c>
      <c r="S5519" s="181"/>
      <c r="T5519" s="182">
        <f>(DailySales!$S5519/DailySales!$R5519)+DailySales!$U5519</f>
        <v>2</v>
      </c>
      <c r="U5519" s="181">
        <v>2</v>
      </c>
      <c r="V5519" s="183">
        <f>+DailySales!$T5519*DailySales!$R5519</f>
        <v>28</v>
      </c>
      <c r="W5519" s="183">
        <f>+DailySales!$V5519*DailySales!$Q5519</f>
        <v>17.920000000000002</v>
      </c>
      <c r="X5519" s="183">
        <f>VLOOKUP(O5519,Stock[],6,FALSE)</f>
        <v>1700</v>
      </c>
      <c r="Y5519" s="183">
        <f>+DailySales!$V5519*DailySales!$X5519</f>
        <v>47600</v>
      </c>
      <c r="Z5519" s="181"/>
      <c r="AA5519" s="181"/>
      <c r="AB5519" s="181"/>
      <c r="AC5519" s="181"/>
      <c r="AD5519" s="181"/>
      <c r="AE5519" s="184">
        <v>800</v>
      </c>
      <c r="AF5519" s="185">
        <v>46095</v>
      </c>
      <c r="AG5519" s="186">
        <v>48400</v>
      </c>
      <c r="AH5519" s="185"/>
      <c r="AI5519" s="186"/>
      <c r="AJ5519" s="185"/>
      <c r="AK5519" s="186"/>
      <c r="AL5519" s="34"/>
      <c r="AM5519" s="39"/>
      <c r="AN5519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520" spans="1:40" ht="19.5" customHeight="1" x14ac:dyDescent="0.25">
      <c r="A5520" s="175">
        <f t="shared" si="1226"/>
        <v>2026</v>
      </c>
      <c r="B5520" s="175">
        <f t="shared" si="1227"/>
        <v>3</v>
      </c>
      <c r="C5520" s="176">
        <v>46095</v>
      </c>
      <c r="D5520" s="177">
        <f t="shared" ca="1" si="1228"/>
        <v>46097</v>
      </c>
      <c r="E5520" s="177" t="str">
        <f t="shared" ca="1" si="1229"/>
        <v>0-Months</v>
      </c>
      <c r="F5520" s="177" t="str">
        <f>VLOOKUP(O5520,Stock[],5,FALSE)</f>
        <v>BE</v>
      </c>
      <c r="G5520" s="178" t="s">
        <v>4347</v>
      </c>
      <c r="H5520" s="179"/>
      <c r="I5520" s="180" t="s">
        <v>227</v>
      </c>
      <c r="J5520" s="175" t="str">
        <f>VLOOKUP(I5520,Customers[],2,FALSE)</f>
        <v>Summer-2</v>
      </c>
      <c r="K5520" s="175" t="str">
        <f>VLOOKUP(I5520,Customers[],4,FALSE)</f>
        <v>Meiktila</v>
      </c>
      <c r="L5520" s="32" t="str">
        <f>VLOOKUP(Table85[[#This Row],[CustomerID]],Table!H:K,3,0)</f>
        <v>မိတ္ထီလာ</v>
      </c>
      <c r="M5520" s="175" t="str">
        <f>VLOOKUP(I5520,Customers[],5,FALSE)</f>
        <v>WholeSales</v>
      </c>
      <c r="N5520" s="180" t="s">
        <v>10</v>
      </c>
      <c r="O5520" s="181" t="s">
        <v>2120</v>
      </c>
      <c r="P5520" s="175" t="str">
        <f>VLOOKUP(O5520,Stock[],2,FALSE)</f>
        <v>ဇေ အရက်သန့်</v>
      </c>
      <c r="Q5520" s="182">
        <f>VLOOKUP(O5520,Stock[],3,FALSE)</f>
        <v>0.64</v>
      </c>
      <c r="R5520" s="182">
        <f>VLOOKUP(O5520,Stock[],4,FALSE)</f>
        <v>14</v>
      </c>
      <c r="S5520" s="181"/>
      <c r="T5520" s="182">
        <f>(DailySales!$S5520/DailySales!$R5520)+DailySales!$U5520</f>
        <v>30</v>
      </c>
      <c r="U5520" s="181">
        <v>30</v>
      </c>
      <c r="V5520" s="183">
        <f>+DailySales!$T5520*DailySales!$R5520</f>
        <v>420</v>
      </c>
      <c r="W5520" s="183">
        <f>+DailySales!$V5520*DailySales!$Q5520</f>
        <v>268.8</v>
      </c>
      <c r="X5520" s="183">
        <f>VLOOKUP(O5520,Stock[],6,FALSE)</f>
        <v>1380</v>
      </c>
      <c r="Y5520" s="183">
        <f>+DailySales!$V5520*DailySales!$X5520</f>
        <v>579600</v>
      </c>
      <c r="Z5520" s="181"/>
      <c r="AA5520" s="181"/>
      <c r="AB5520" s="181"/>
      <c r="AC5520" s="181"/>
      <c r="AD5520" s="181"/>
      <c r="AE5520" s="184"/>
      <c r="AF5520" s="185"/>
      <c r="AG5520" s="186"/>
      <c r="AH5520" s="185"/>
      <c r="AI5520" s="186"/>
      <c r="AJ5520" s="185"/>
      <c r="AK5520" s="186"/>
      <c r="AL5520" s="34"/>
      <c r="AM5520" s="39"/>
      <c r="AN5520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579600</v>
      </c>
    </row>
    <row r="5521" spans="1:40" ht="19.5" customHeight="1" x14ac:dyDescent="0.25">
      <c r="A5521" s="175">
        <f t="shared" si="1226"/>
        <v>2026</v>
      </c>
      <c r="B5521" s="175">
        <f t="shared" si="1227"/>
        <v>3</v>
      </c>
      <c r="C5521" s="176">
        <v>46095</v>
      </c>
      <c r="D5521" s="177">
        <f t="shared" ca="1" si="1228"/>
        <v>46097</v>
      </c>
      <c r="E5521" s="177" t="str">
        <f t="shared" ca="1" si="1229"/>
        <v>0-Months</v>
      </c>
      <c r="F5521" s="177" t="str">
        <f>VLOOKUP(O5521,Stock[],5,FALSE)</f>
        <v>BE</v>
      </c>
      <c r="G5521" s="178" t="s">
        <v>4347</v>
      </c>
      <c r="H5521" s="179"/>
      <c r="I5521" s="180" t="s">
        <v>227</v>
      </c>
      <c r="J5521" s="175" t="str">
        <f>VLOOKUP(I5521,Customers[],2,FALSE)</f>
        <v>Summer-2</v>
      </c>
      <c r="K5521" s="175" t="str">
        <f>VLOOKUP(I5521,Customers[],4,FALSE)</f>
        <v>Meiktila</v>
      </c>
      <c r="L5521" s="32" t="str">
        <f>VLOOKUP(Table85[[#This Row],[CustomerID]],Table!H:K,3,0)</f>
        <v>မိတ္ထီလာ</v>
      </c>
      <c r="M5521" s="175" t="str">
        <f>VLOOKUP(I5521,Customers[],5,FALSE)</f>
        <v>WholeSales</v>
      </c>
      <c r="N5521" s="180" t="s">
        <v>10</v>
      </c>
      <c r="O5521" s="181" t="s">
        <v>220</v>
      </c>
      <c r="P5521" s="175" t="str">
        <f>VLOOKUP(O5521,Stock[],2,FALSE)</f>
        <v>မြန်မာရှောက်ပျား</v>
      </c>
      <c r="Q5521" s="182">
        <f>VLOOKUP(O5521,Stock[],3,FALSE)</f>
        <v>0.64</v>
      </c>
      <c r="R5521" s="182">
        <f>VLOOKUP(O5521,Stock[],4,FALSE)</f>
        <v>14</v>
      </c>
      <c r="S5521" s="181"/>
      <c r="T5521" s="182">
        <f>(DailySales!$S5521/DailySales!$R5521)+DailySales!$U5521</f>
        <v>20</v>
      </c>
      <c r="U5521" s="181">
        <v>20</v>
      </c>
      <c r="V5521" s="183">
        <f>+DailySales!$T5521*DailySales!$R5521</f>
        <v>280</v>
      </c>
      <c r="W5521" s="183">
        <f>+DailySales!$V5521*DailySales!$Q5521</f>
        <v>179.20000000000002</v>
      </c>
      <c r="X5521" s="183">
        <f>VLOOKUP(O5521,Stock[],6,FALSE)</f>
        <v>1370</v>
      </c>
      <c r="Y5521" s="183">
        <f>+DailySales!$V5521*DailySales!$X5521</f>
        <v>383600</v>
      </c>
      <c r="Z5521" s="181"/>
      <c r="AA5521" s="181"/>
      <c r="AB5521" s="181"/>
      <c r="AC5521" s="181"/>
      <c r="AD5521" s="181"/>
      <c r="AE5521" s="184"/>
      <c r="AF5521" s="185"/>
      <c r="AG5521" s="186"/>
      <c r="AH5521" s="185"/>
      <c r="AI5521" s="186"/>
      <c r="AJ5521" s="185"/>
      <c r="AK5521" s="186"/>
      <c r="AL5521" s="34"/>
      <c r="AM5521" s="39"/>
      <c r="AN5521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383600</v>
      </c>
    </row>
    <row r="5522" spans="1:40" ht="19.5" customHeight="1" x14ac:dyDescent="0.25">
      <c r="A5522" s="175">
        <f t="shared" si="1226"/>
        <v>2026</v>
      </c>
      <c r="B5522" s="175">
        <f t="shared" si="1227"/>
        <v>3</v>
      </c>
      <c r="C5522" s="176">
        <v>46095</v>
      </c>
      <c r="D5522" s="177">
        <f t="shared" ca="1" si="1228"/>
        <v>46097</v>
      </c>
      <c r="E5522" s="177" t="str">
        <f t="shared" ca="1" si="1229"/>
        <v>0-Months</v>
      </c>
      <c r="F5522" s="177" t="str">
        <f>VLOOKUP(O5522,Stock[],5,FALSE)</f>
        <v>BE</v>
      </c>
      <c r="G5522" s="178" t="s">
        <v>4347</v>
      </c>
      <c r="H5522" s="179"/>
      <c r="I5522" s="180" t="s">
        <v>227</v>
      </c>
      <c r="J5522" s="175" t="str">
        <f>VLOOKUP(I5522,Customers[],2,FALSE)</f>
        <v>Summer-2</v>
      </c>
      <c r="K5522" s="175" t="str">
        <f>VLOOKUP(I5522,Customers[],4,FALSE)</f>
        <v>Meiktila</v>
      </c>
      <c r="L5522" s="32" t="str">
        <f>VLOOKUP(Table85[[#This Row],[CustomerID]],Table!H:K,3,0)</f>
        <v>မိတ္ထီလာ</v>
      </c>
      <c r="M5522" s="175" t="str">
        <f>VLOOKUP(I5522,Customers[],5,FALSE)</f>
        <v>WholeSales</v>
      </c>
      <c r="N5522" s="180" t="s">
        <v>10</v>
      </c>
      <c r="O5522" s="181" t="s">
        <v>205</v>
      </c>
      <c r="P5522" s="175" t="str">
        <f>VLOOKUP(O5522,Stock[],2,FALSE)</f>
        <v>ကောင်းကြည် ကော် 25%  (1Ltr )</v>
      </c>
      <c r="Q5522" s="182">
        <f>VLOOKUP(O5522,Stock[],3,FALSE)</f>
        <v>1</v>
      </c>
      <c r="R5522" s="182">
        <f>VLOOKUP(O5522,Stock[],4,FALSE)</f>
        <v>12</v>
      </c>
      <c r="S5522" s="181"/>
      <c r="T5522" s="182">
        <f>(DailySales!$S5522/DailySales!$R5522)+DailySales!$U5522</f>
        <v>50</v>
      </c>
      <c r="U5522" s="181">
        <v>50</v>
      </c>
      <c r="V5522" s="183">
        <f>+DailySales!$T5522*DailySales!$R5522</f>
        <v>600</v>
      </c>
      <c r="W5522" s="183">
        <f>+DailySales!$V5522*DailySales!$Q5522</f>
        <v>600</v>
      </c>
      <c r="X5522" s="183">
        <f>VLOOKUP(O5522,Stock[],6,FALSE)</f>
        <v>1530</v>
      </c>
      <c r="Y5522" s="183">
        <f>+DailySales!$V5522*DailySales!$X5522</f>
        <v>918000</v>
      </c>
      <c r="Z5522" s="181"/>
      <c r="AA5522" s="181"/>
      <c r="AB5522" s="181"/>
      <c r="AC5522" s="181"/>
      <c r="AD5522" s="181"/>
      <c r="AE5522" s="184"/>
      <c r="AF5522" s="185"/>
      <c r="AG5522" s="186"/>
      <c r="AH5522" s="185"/>
      <c r="AI5522" s="186"/>
      <c r="AJ5522" s="185"/>
      <c r="AK5522" s="186"/>
      <c r="AL5522" s="34"/>
      <c r="AM5522" s="39"/>
      <c r="AN5522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918000</v>
      </c>
    </row>
    <row r="5523" spans="1:40" ht="19.5" customHeight="1" x14ac:dyDescent="0.25">
      <c r="A5523" s="175">
        <f t="shared" si="1226"/>
        <v>2026</v>
      </c>
      <c r="B5523" s="175">
        <f t="shared" si="1227"/>
        <v>3</v>
      </c>
      <c r="C5523" s="176">
        <v>46095</v>
      </c>
      <c r="D5523" s="177">
        <f t="shared" ca="1" si="1228"/>
        <v>46097</v>
      </c>
      <c r="E5523" s="177" t="str">
        <f t="shared" ca="1" si="1229"/>
        <v>0-Months</v>
      </c>
      <c r="F5523" s="177" t="str">
        <f>VLOOKUP(O5523,Stock[],5,FALSE)</f>
        <v>BE</v>
      </c>
      <c r="G5523" s="178" t="s">
        <v>4348</v>
      </c>
      <c r="H5523" s="179"/>
      <c r="I5523" s="180" t="s">
        <v>233</v>
      </c>
      <c r="J5523" s="175" t="str">
        <f>VLOOKUP(I5523,Customers[],2,FALSE)</f>
        <v>ဦးဝင်းနိုင်</v>
      </c>
      <c r="K5523" s="175" t="str">
        <f>VLOOKUP(I5523,Customers[],4,FALSE)</f>
        <v>Wandwin</v>
      </c>
      <c r="L5523" s="32" t="str">
        <f>VLOOKUP(Table85[[#This Row],[CustomerID]],Table!H:K,3,0)</f>
        <v>လျှော်ပင်</v>
      </c>
      <c r="M5523" s="175" t="str">
        <f>VLOOKUP(I5523,Customers[],5,FALSE)</f>
        <v>WholeSales/Contract</v>
      </c>
      <c r="N5523" s="180" t="s">
        <v>10</v>
      </c>
      <c r="O5523" s="181" t="s">
        <v>220</v>
      </c>
      <c r="P5523" s="175" t="str">
        <f>VLOOKUP(O5523,Stock[],2,FALSE)</f>
        <v>မြန်မာရှောက်ပျား</v>
      </c>
      <c r="Q5523" s="182">
        <f>VLOOKUP(O5523,Stock[],3,FALSE)</f>
        <v>0.64</v>
      </c>
      <c r="R5523" s="182">
        <f>VLOOKUP(O5523,Stock[],4,FALSE)</f>
        <v>14</v>
      </c>
      <c r="S5523" s="181"/>
      <c r="T5523" s="182">
        <f>(DailySales!$S5523/DailySales!$R5523)+DailySales!$U5523</f>
        <v>30</v>
      </c>
      <c r="U5523" s="181">
        <v>30</v>
      </c>
      <c r="V5523" s="183">
        <f>+DailySales!$T5523*DailySales!$R5523</f>
        <v>420</v>
      </c>
      <c r="W5523" s="183">
        <f>+DailySales!$V5523*DailySales!$Q5523</f>
        <v>268.8</v>
      </c>
      <c r="X5523" s="183">
        <f>VLOOKUP(O5523,Stock[],6,FALSE)</f>
        <v>1370</v>
      </c>
      <c r="Y5523" s="183">
        <f>+DailySales!$V5523*DailySales!$X5523</f>
        <v>575400</v>
      </c>
      <c r="Z5523" s="181"/>
      <c r="AA5523" s="181"/>
      <c r="AB5523" s="181"/>
      <c r="AC5523" s="181"/>
      <c r="AD5523" s="181"/>
      <c r="AE5523" s="184"/>
      <c r="AF5523" s="185"/>
      <c r="AG5523" s="186"/>
      <c r="AH5523" s="185"/>
      <c r="AI5523" s="186"/>
      <c r="AJ5523" s="185"/>
      <c r="AK5523" s="186"/>
      <c r="AL5523" s="34"/>
      <c r="AM5523" s="39"/>
      <c r="AN5523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575400</v>
      </c>
    </row>
    <row r="5524" spans="1:40" ht="19.5" customHeight="1" x14ac:dyDescent="0.25">
      <c r="A5524" s="175">
        <f t="shared" si="1226"/>
        <v>2026</v>
      </c>
      <c r="B5524" s="175">
        <f t="shared" si="1227"/>
        <v>3</v>
      </c>
      <c r="C5524" s="176">
        <v>46095</v>
      </c>
      <c r="D5524" s="177">
        <f t="shared" ca="1" si="1228"/>
        <v>46097</v>
      </c>
      <c r="E5524" s="177" t="str">
        <f t="shared" ca="1" si="1229"/>
        <v>0-Months</v>
      </c>
      <c r="F5524" s="177" t="str">
        <f>VLOOKUP(O5524,Stock[],5,FALSE)</f>
        <v>BE</v>
      </c>
      <c r="G5524" s="178" t="s">
        <v>4348</v>
      </c>
      <c r="H5524" s="179"/>
      <c r="I5524" s="180" t="s">
        <v>233</v>
      </c>
      <c r="J5524" s="175" t="str">
        <f>VLOOKUP(I5524,Customers[],2,FALSE)</f>
        <v>ဦးဝင်းနိုင်</v>
      </c>
      <c r="K5524" s="175" t="str">
        <f>VLOOKUP(I5524,Customers[],4,FALSE)</f>
        <v>Wandwin</v>
      </c>
      <c r="L5524" s="32" t="str">
        <f>VLOOKUP(Table85[[#This Row],[CustomerID]],Table!H:K,3,0)</f>
        <v>လျှော်ပင်</v>
      </c>
      <c r="M5524" s="175" t="str">
        <f>VLOOKUP(I5524,Customers[],5,FALSE)</f>
        <v>WholeSales/Contract</v>
      </c>
      <c r="N5524" s="180" t="s">
        <v>10</v>
      </c>
      <c r="O5524" s="181" t="s">
        <v>217</v>
      </c>
      <c r="P5524" s="175" t="str">
        <f>VLOOKUP(O5524,Stock[],2,FALSE)</f>
        <v>လိမ္မော်ဖြူ</v>
      </c>
      <c r="Q5524" s="182">
        <f>VLOOKUP(O5524,Stock[],3,FALSE)</f>
        <v>0.64</v>
      </c>
      <c r="R5524" s="182">
        <f>VLOOKUP(O5524,Stock[],4,FALSE)</f>
        <v>24</v>
      </c>
      <c r="S5524" s="181"/>
      <c r="T5524" s="182">
        <f>(DailySales!$S5524/DailySales!$R5524)+DailySales!$U5524</f>
        <v>12</v>
      </c>
      <c r="U5524" s="181">
        <v>12</v>
      </c>
      <c r="V5524" s="183">
        <f>+DailySales!$T5524*DailySales!$R5524</f>
        <v>288</v>
      </c>
      <c r="W5524" s="183">
        <f>+DailySales!$V5524*DailySales!$Q5524</f>
        <v>184.32</v>
      </c>
      <c r="X5524" s="183">
        <f>VLOOKUP(O5524,Stock[],6,FALSE)</f>
        <v>1330</v>
      </c>
      <c r="Y5524" s="183">
        <f>+DailySales!$V5524*DailySales!$X5524</f>
        <v>383040</v>
      </c>
      <c r="Z5524" s="181"/>
      <c r="AA5524" s="181"/>
      <c r="AB5524" s="181"/>
      <c r="AC5524" s="181"/>
      <c r="AD5524" s="181"/>
      <c r="AE5524" s="184"/>
      <c r="AF5524" s="185"/>
      <c r="AG5524" s="186"/>
      <c r="AH5524" s="185"/>
      <c r="AI5524" s="186"/>
      <c r="AJ5524" s="185"/>
      <c r="AK5524" s="186"/>
      <c r="AL5524" s="34"/>
      <c r="AM5524" s="39"/>
      <c r="AN5524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383040</v>
      </c>
    </row>
    <row r="5525" spans="1:40" ht="19.5" customHeight="1" x14ac:dyDescent="0.25">
      <c r="A5525" s="175">
        <f t="shared" si="1226"/>
        <v>2026</v>
      </c>
      <c r="B5525" s="175">
        <f t="shared" si="1227"/>
        <v>3</v>
      </c>
      <c r="C5525" s="176">
        <v>46095</v>
      </c>
      <c r="D5525" s="177">
        <f t="shared" ca="1" si="1228"/>
        <v>46097</v>
      </c>
      <c r="E5525" s="177" t="str">
        <f t="shared" ca="1" si="1229"/>
        <v>0-Months</v>
      </c>
      <c r="F5525" s="177" t="str">
        <f>VLOOKUP(O5525,Stock[],5,FALSE)</f>
        <v>BE</v>
      </c>
      <c r="G5525" s="178" t="s">
        <v>4348</v>
      </c>
      <c r="H5525" s="179"/>
      <c r="I5525" s="180" t="s">
        <v>233</v>
      </c>
      <c r="J5525" s="175" t="str">
        <f>VLOOKUP(I5525,Customers[],2,FALSE)</f>
        <v>ဦးဝင်းနိုင်</v>
      </c>
      <c r="K5525" s="175" t="str">
        <f>VLOOKUP(I5525,Customers[],4,FALSE)</f>
        <v>Wandwin</v>
      </c>
      <c r="L5525" s="32" t="str">
        <f>VLOOKUP(Table85[[#This Row],[CustomerID]],Table!H:K,3,0)</f>
        <v>လျှော်ပင်</v>
      </c>
      <c r="M5525" s="175" t="str">
        <f>VLOOKUP(I5525,Customers[],5,FALSE)</f>
        <v>WholeSales/Contract</v>
      </c>
      <c r="N5525" s="180" t="s">
        <v>10</v>
      </c>
      <c r="O5525" s="181" t="s">
        <v>215</v>
      </c>
      <c r="P5525" s="175" t="str">
        <f>VLOOKUP(O5525,Stock[],2,FALSE)</f>
        <v>ဒဂုံနာနတ်</v>
      </c>
      <c r="Q5525" s="182">
        <f>VLOOKUP(O5525,Stock[],3,FALSE)</f>
        <v>0.64</v>
      </c>
      <c r="R5525" s="182">
        <f>VLOOKUP(O5525,Stock[],4,FALSE)</f>
        <v>24</v>
      </c>
      <c r="S5525" s="181"/>
      <c r="T5525" s="182">
        <f>(DailySales!$S5525/DailySales!$R5525)+DailySales!$U5525</f>
        <v>3</v>
      </c>
      <c r="U5525" s="181">
        <v>3</v>
      </c>
      <c r="V5525" s="183">
        <f>+DailySales!$T5525*DailySales!$R5525</f>
        <v>72</v>
      </c>
      <c r="W5525" s="183">
        <f>+DailySales!$V5525*DailySales!$Q5525</f>
        <v>46.08</v>
      </c>
      <c r="X5525" s="183">
        <f>VLOOKUP(O5525,Stock[],6,FALSE)</f>
        <v>1330</v>
      </c>
      <c r="Y5525" s="183">
        <f>+DailySales!$V5525*DailySales!$X5525</f>
        <v>95760</v>
      </c>
      <c r="Z5525" s="181"/>
      <c r="AA5525" s="181"/>
      <c r="AB5525" s="181"/>
      <c r="AC5525" s="181"/>
      <c r="AD5525" s="181"/>
      <c r="AE5525" s="184"/>
      <c r="AF5525" s="185"/>
      <c r="AG5525" s="186"/>
      <c r="AH5525" s="185"/>
      <c r="AI5525" s="186"/>
      <c r="AJ5525" s="185"/>
      <c r="AK5525" s="186"/>
      <c r="AL5525" s="34"/>
      <c r="AM5525" s="39"/>
      <c r="AN5525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</v>
      </c>
    </row>
    <row r="5526" spans="1:40" ht="19.5" customHeight="1" x14ac:dyDescent="0.25">
      <c r="A5526" s="175">
        <f t="shared" si="1226"/>
        <v>2026</v>
      </c>
      <c r="B5526" s="175">
        <f t="shared" si="1227"/>
        <v>3</v>
      </c>
      <c r="C5526" s="176">
        <v>46095</v>
      </c>
      <c r="D5526" s="177">
        <f t="shared" ca="1" si="1228"/>
        <v>46097</v>
      </c>
      <c r="E5526" s="177" t="str">
        <f t="shared" ca="1" si="1229"/>
        <v>0-Months</v>
      </c>
      <c r="F5526" s="177" t="str">
        <f>VLOOKUP(O5526,Stock[],5,FALSE)</f>
        <v>BE</v>
      </c>
      <c r="G5526" s="178" t="s">
        <v>4348</v>
      </c>
      <c r="H5526" s="179"/>
      <c r="I5526" s="180" t="s">
        <v>233</v>
      </c>
      <c r="J5526" s="175" t="str">
        <f>VLOOKUP(I5526,Customers[],2,FALSE)</f>
        <v>ဦးဝင်းနိုင်</v>
      </c>
      <c r="K5526" s="175" t="str">
        <f>VLOOKUP(I5526,Customers[],4,FALSE)</f>
        <v>Wandwin</v>
      </c>
      <c r="L5526" s="32" t="str">
        <f>VLOOKUP(Table85[[#This Row],[CustomerID]],Table!H:K,3,0)</f>
        <v>လျှော်ပင်</v>
      </c>
      <c r="M5526" s="175" t="str">
        <f>VLOOKUP(I5526,Customers[],5,FALSE)</f>
        <v>WholeSales/Contract</v>
      </c>
      <c r="N5526" s="180" t="s">
        <v>10</v>
      </c>
      <c r="O5526" s="181" t="s">
        <v>210</v>
      </c>
      <c r="P5526" s="175" t="str">
        <f>VLOOKUP(O5526,Stock[],2,FALSE)</f>
        <v>ဇေယျဝတီ Red ပု</v>
      </c>
      <c r="Q5526" s="182">
        <f>VLOOKUP(O5526,Stock[],3,FALSE)</f>
        <v>0.64</v>
      </c>
      <c r="R5526" s="182">
        <f>VLOOKUP(O5526,Stock[],4,FALSE)</f>
        <v>14</v>
      </c>
      <c r="S5526" s="181"/>
      <c r="T5526" s="182">
        <f>(DailySales!$S5526/DailySales!$R5526)+DailySales!$U5526</f>
        <v>5</v>
      </c>
      <c r="U5526" s="181">
        <v>5</v>
      </c>
      <c r="V5526" s="183">
        <f>+DailySales!$T5526*DailySales!$R5526</f>
        <v>70</v>
      </c>
      <c r="W5526" s="183">
        <f>+DailySales!$V5526*DailySales!$Q5526</f>
        <v>44.800000000000004</v>
      </c>
      <c r="X5526" s="183">
        <f>VLOOKUP(O5526,Stock[],6,FALSE)</f>
        <v>1600</v>
      </c>
      <c r="Y5526" s="183">
        <f>+DailySales!$V5526*DailySales!$X5526</f>
        <v>112000</v>
      </c>
      <c r="Z5526" s="181"/>
      <c r="AA5526" s="181"/>
      <c r="AB5526" s="181"/>
      <c r="AC5526" s="181"/>
      <c r="AD5526" s="181"/>
      <c r="AE5526" s="184"/>
      <c r="AF5526" s="185"/>
      <c r="AG5526" s="186"/>
      <c r="AH5526" s="185"/>
      <c r="AI5526" s="186"/>
      <c r="AJ5526" s="185"/>
      <c r="AK5526" s="186"/>
      <c r="AL5526" s="34"/>
      <c r="AM5526" s="39"/>
      <c r="AN5526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112000</v>
      </c>
    </row>
    <row r="5527" spans="1:40" ht="19.5" customHeight="1" x14ac:dyDescent="0.25">
      <c r="A5527" s="175">
        <f t="shared" si="1226"/>
        <v>2026</v>
      </c>
      <c r="B5527" s="175">
        <f t="shared" si="1227"/>
        <v>3</v>
      </c>
      <c r="C5527" s="176">
        <v>46095</v>
      </c>
      <c r="D5527" s="177">
        <f t="shared" ca="1" si="1228"/>
        <v>46097</v>
      </c>
      <c r="E5527" s="177" t="str">
        <f t="shared" ca="1" si="1229"/>
        <v>0-Months</v>
      </c>
      <c r="F5527" s="177" t="str">
        <f>VLOOKUP(O5527,Stock[],5,FALSE)</f>
        <v>BE</v>
      </c>
      <c r="G5527" s="178" t="s">
        <v>4348</v>
      </c>
      <c r="H5527" s="179"/>
      <c r="I5527" s="180" t="s">
        <v>233</v>
      </c>
      <c r="J5527" s="175" t="str">
        <f>VLOOKUP(I5527,Customers[],2,FALSE)</f>
        <v>ဦးဝင်းနိုင်</v>
      </c>
      <c r="K5527" s="175" t="str">
        <f>VLOOKUP(I5527,Customers[],4,FALSE)</f>
        <v>Wandwin</v>
      </c>
      <c r="L5527" s="32" t="str">
        <f>VLOOKUP(Table85[[#This Row],[CustomerID]],Table!H:K,3,0)</f>
        <v>လျှော်ပင်</v>
      </c>
      <c r="M5527" s="175" t="str">
        <f>VLOOKUP(I5527,Customers[],5,FALSE)</f>
        <v>WholeSales/Contract</v>
      </c>
      <c r="N5527" s="180" t="s">
        <v>10</v>
      </c>
      <c r="O5527" s="181" t="s">
        <v>205</v>
      </c>
      <c r="P5527" s="175" t="str">
        <f>VLOOKUP(O5527,Stock[],2,FALSE)</f>
        <v>ကောင်းကြည် ကော် 25%  (1Ltr )</v>
      </c>
      <c r="Q5527" s="182">
        <f>VLOOKUP(O5527,Stock[],3,FALSE)</f>
        <v>1</v>
      </c>
      <c r="R5527" s="182">
        <f>VLOOKUP(O5527,Stock[],4,FALSE)</f>
        <v>12</v>
      </c>
      <c r="S5527" s="181"/>
      <c r="T5527" s="182">
        <f>(DailySales!$S5527/DailySales!$R5527)+DailySales!$U5527</f>
        <v>30</v>
      </c>
      <c r="U5527" s="181">
        <v>30</v>
      </c>
      <c r="V5527" s="183">
        <f>+DailySales!$T5527*DailySales!$R5527</f>
        <v>360</v>
      </c>
      <c r="W5527" s="183">
        <f>+DailySales!$V5527*DailySales!$Q5527</f>
        <v>360</v>
      </c>
      <c r="X5527" s="183">
        <f>VLOOKUP(O5527,Stock[],6,FALSE)</f>
        <v>1530</v>
      </c>
      <c r="Y5527" s="183">
        <f>+DailySales!$V5527*DailySales!$X5527</f>
        <v>550800</v>
      </c>
      <c r="Z5527" s="181"/>
      <c r="AA5527" s="181"/>
      <c r="AB5527" s="181"/>
      <c r="AC5527" s="181"/>
      <c r="AD5527" s="181"/>
      <c r="AE5527" s="184"/>
      <c r="AF5527" s="185"/>
      <c r="AG5527" s="186"/>
      <c r="AH5527" s="185"/>
      <c r="AI5527" s="186"/>
      <c r="AJ5527" s="185"/>
      <c r="AK5527" s="186"/>
      <c r="AL5527" s="34"/>
      <c r="AM5527" s="39"/>
      <c r="AN5527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550800</v>
      </c>
    </row>
    <row r="5528" spans="1:40" ht="19.5" customHeight="1" x14ac:dyDescent="0.25">
      <c r="A5528" s="175">
        <f t="shared" si="1226"/>
        <v>2026</v>
      </c>
      <c r="B5528" s="175">
        <f t="shared" si="1227"/>
        <v>3</v>
      </c>
      <c r="C5528" s="176">
        <v>46095</v>
      </c>
      <c r="D5528" s="177">
        <f t="shared" ca="1" si="1228"/>
        <v>46097</v>
      </c>
      <c r="E5528" s="177" t="str">
        <f t="shared" ca="1" si="1229"/>
        <v>0-Months</v>
      </c>
      <c r="F5528" s="177" t="str">
        <f>VLOOKUP(O5528,Stock[],5,FALSE)</f>
        <v>BE</v>
      </c>
      <c r="G5528" s="178" t="s">
        <v>4349</v>
      </c>
      <c r="H5528" s="179"/>
      <c r="I5528" s="180" t="s">
        <v>240</v>
      </c>
      <c r="J5528" s="175" t="str">
        <f>VLOOKUP(I5528,Customers[],2,FALSE)</f>
        <v>လွင်</v>
      </c>
      <c r="K5528" s="175" t="str">
        <f>VLOOKUP(I5528,Customers[],4,FALSE)</f>
        <v>Kyukpadaung</v>
      </c>
      <c r="L5528" s="32" t="str">
        <f>VLOOKUP(Table85[[#This Row],[CustomerID]],Table!H:K,3,0)</f>
        <v>ကျောက်ပန်းတောင်း</v>
      </c>
      <c r="M5528" s="175" t="str">
        <f>VLOOKUP(I5528,Customers[],5,FALSE)</f>
        <v>WholeSales/Contract</v>
      </c>
      <c r="N5528" s="180" t="s">
        <v>10</v>
      </c>
      <c r="O5528" s="181" t="s">
        <v>2120</v>
      </c>
      <c r="P5528" s="175" t="str">
        <f>VLOOKUP(O5528,Stock[],2,FALSE)</f>
        <v>ဇေ အရက်သန့်</v>
      </c>
      <c r="Q5528" s="182">
        <f>VLOOKUP(O5528,Stock[],3,FALSE)</f>
        <v>0.64</v>
      </c>
      <c r="R5528" s="182">
        <f>VLOOKUP(O5528,Stock[],4,FALSE)</f>
        <v>14</v>
      </c>
      <c r="S5528" s="181"/>
      <c r="T5528" s="182">
        <f>(DailySales!$S5528/DailySales!$R5528)+DailySales!$U5528</f>
        <v>150</v>
      </c>
      <c r="U5528" s="181">
        <v>150</v>
      </c>
      <c r="V5528" s="183">
        <f>+DailySales!$T5528*DailySales!$R5528</f>
        <v>2100</v>
      </c>
      <c r="W5528" s="183">
        <f>+DailySales!$V5528*DailySales!$Q5528</f>
        <v>1344</v>
      </c>
      <c r="X5528" s="183">
        <f>VLOOKUP(O5528,Stock[],6,FALSE)</f>
        <v>1380</v>
      </c>
      <c r="Y5528" s="183">
        <f>+DailySales!$V5528*DailySales!$X5528</f>
        <v>2898000</v>
      </c>
      <c r="Z5528" s="181"/>
      <c r="AA5528" s="181"/>
      <c r="AB5528" s="181"/>
      <c r="AC5528" s="181"/>
      <c r="AD5528" s="181"/>
      <c r="AE5528" s="184">
        <f>150*350</f>
        <v>52500</v>
      </c>
      <c r="AF5528" s="185"/>
      <c r="AG5528" s="186"/>
      <c r="AH5528" s="185"/>
      <c r="AI5528" s="186"/>
      <c r="AJ5528" s="185"/>
      <c r="AK5528" s="186"/>
      <c r="AL5528" s="34"/>
      <c r="AM5528" s="39"/>
      <c r="AN5528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2950500</v>
      </c>
    </row>
    <row r="5529" spans="1:40" ht="19.5" customHeight="1" x14ac:dyDescent="0.25">
      <c r="A5529" s="175">
        <f t="shared" si="1226"/>
        <v>2026</v>
      </c>
      <c r="B5529" s="175">
        <f t="shared" si="1227"/>
        <v>3</v>
      </c>
      <c r="C5529" s="176">
        <v>46095</v>
      </c>
      <c r="D5529" s="177">
        <f t="shared" ca="1" si="1228"/>
        <v>46097</v>
      </c>
      <c r="E5529" s="177" t="str">
        <f t="shared" ca="1" si="1229"/>
        <v>0-Months</v>
      </c>
      <c r="F5529" s="177" t="str">
        <f>VLOOKUP(O5529,Stock[],5,FALSE)</f>
        <v>BE</v>
      </c>
      <c r="G5529" s="178" t="s">
        <v>4349</v>
      </c>
      <c r="H5529" s="179"/>
      <c r="I5529" s="180" t="s">
        <v>240</v>
      </c>
      <c r="J5529" s="175" t="str">
        <f>VLOOKUP(I5529,Customers[],2,FALSE)</f>
        <v>လွင်</v>
      </c>
      <c r="K5529" s="175" t="str">
        <f>VLOOKUP(I5529,Customers[],4,FALSE)</f>
        <v>Kyukpadaung</v>
      </c>
      <c r="L5529" s="32" t="str">
        <f>VLOOKUP(Table85[[#This Row],[CustomerID]],Table!H:K,3,0)</f>
        <v>ကျောက်ပန်းတောင်း</v>
      </c>
      <c r="M5529" s="175" t="str">
        <f>VLOOKUP(I5529,Customers[],5,FALSE)</f>
        <v>WholeSales/Contract</v>
      </c>
      <c r="N5529" s="180" t="s">
        <v>10</v>
      </c>
      <c r="O5529" s="181" t="s">
        <v>2465</v>
      </c>
      <c r="P5529" s="175" t="str">
        <f>VLOOKUP(O5529,Stock[],2,FALSE)</f>
        <v>မိုးနဲကွန်ကီး</v>
      </c>
      <c r="Q5529" s="182">
        <f>VLOOKUP(O5529,Stock[],3,FALSE)</f>
        <v>0.64</v>
      </c>
      <c r="R5529" s="182">
        <f>VLOOKUP(O5529,Stock[],4,FALSE)</f>
        <v>14</v>
      </c>
      <c r="S5529" s="181"/>
      <c r="T5529" s="182">
        <f>(DailySales!$S5529/DailySales!$R5529)+DailySales!$U5529</f>
        <v>150</v>
      </c>
      <c r="U5529" s="181">
        <v>150</v>
      </c>
      <c r="V5529" s="183">
        <f>+DailySales!$T5529*DailySales!$R5529</f>
        <v>2100</v>
      </c>
      <c r="W5529" s="183">
        <f>+DailySales!$V5529*DailySales!$Q5529</f>
        <v>1344</v>
      </c>
      <c r="X5529" s="183">
        <f>VLOOKUP(O5529,Stock[],6,FALSE)</f>
        <v>1700</v>
      </c>
      <c r="Y5529" s="183">
        <f>+DailySales!$V5529*DailySales!$X5529</f>
        <v>3570000</v>
      </c>
      <c r="Z5529" s="181"/>
      <c r="AA5529" s="181"/>
      <c r="AB5529" s="181"/>
      <c r="AC5529" s="181"/>
      <c r="AD5529" s="181"/>
      <c r="AE5529" s="184">
        <v>52500</v>
      </c>
      <c r="AF5529" s="185"/>
      <c r="AG5529" s="186"/>
      <c r="AH5529" s="185"/>
      <c r="AI5529" s="186"/>
      <c r="AJ5529" s="185"/>
      <c r="AK5529" s="186"/>
      <c r="AL5529" s="34"/>
      <c r="AM5529" s="39"/>
      <c r="AN5529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3622500</v>
      </c>
    </row>
    <row r="5530" spans="1:40" ht="19.5" customHeight="1" x14ac:dyDescent="0.25">
      <c r="A5530" s="175">
        <f t="shared" si="1210"/>
        <v>2026</v>
      </c>
      <c r="B5530" s="175">
        <f t="shared" si="1211"/>
        <v>3</v>
      </c>
      <c r="C5530" s="176">
        <v>46095</v>
      </c>
      <c r="D5530" s="177">
        <f t="shared" ca="1" si="1212"/>
        <v>46097</v>
      </c>
      <c r="E5530" s="177" t="str">
        <f t="shared" ca="1" si="1213"/>
        <v>0-Months</v>
      </c>
      <c r="F5530" s="177" t="str">
        <f>VLOOKUP(O5530,Stock[],5,FALSE)</f>
        <v>BE</v>
      </c>
      <c r="G5530" s="178" t="s">
        <v>4349</v>
      </c>
      <c r="H5530" s="179"/>
      <c r="I5530" s="180" t="s">
        <v>240</v>
      </c>
      <c r="J5530" s="175" t="str">
        <f>VLOOKUP(I5530,Customers[],2,FALSE)</f>
        <v>လွင်</v>
      </c>
      <c r="K5530" s="175" t="str">
        <f>VLOOKUP(I5530,Customers[],4,FALSE)</f>
        <v>Kyukpadaung</v>
      </c>
      <c r="L5530" s="32" t="str">
        <f>VLOOKUP(Table85[[#This Row],[CustomerID]],Table!H:K,3,0)</f>
        <v>ကျောက်ပန်းတောင်း</v>
      </c>
      <c r="M5530" s="175" t="str">
        <f>VLOOKUP(I5530,Customers[],5,FALSE)</f>
        <v>WholeSales/Contract</v>
      </c>
      <c r="N5530" s="180" t="s">
        <v>10</v>
      </c>
      <c r="O5530" s="181" t="s">
        <v>223</v>
      </c>
      <c r="P5530" s="175" t="str">
        <f>VLOOKUP(O5530,Stock[],2,FALSE)</f>
        <v>ချယ်ရီအရက်သန့်ကော် (.6Ltr)</v>
      </c>
      <c r="Q5530" s="182">
        <f>VLOOKUP(O5530,Stock[],3,FALSE)</f>
        <v>0.6</v>
      </c>
      <c r="R5530" s="182">
        <f>VLOOKUP(O5530,Stock[],4,FALSE)</f>
        <v>24</v>
      </c>
      <c r="S5530" s="181"/>
      <c r="T5530" s="182">
        <f>(DailySales!$S5530/DailySales!$R5530)+DailySales!$U5530</f>
        <v>300</v>
      </c>
      <c r="U5530" s="181">
        <v>300</v>
      </c>
      <c r="V5530" s="183">
        <f>+DailySales!$T5530*DailySales!$R5530</f>
        <v>7200</v>
      </c>
      <c r="W5530" s="183">
        <f>+DailySales!$V5530*DailySales!$Q5530</f>
        <v>4320</v>
      </c>
      <c r="X5530" s="183">
        <f>VLOOKUP(O5530,Stock[],6,FALSE)</f>
        <v>875</v>
      </c>
      <c r="Y5530" s="183">
        <f>+DailySales!$V5530*DailySales!$X5530</f>
        <v>6300000</v>
      </c>
      <c r="Z5530" s="181"/>
      <c r="AA5530" s="181"/>
      <c r="AB5530" s="181"/>
      <c r="AC5530" s="181"/>
      <c r="AD5530" s="181"/>
      <c r="AE5530" s="184"/>
      <c r="AF5530" s="185"/>
      <c r="AG5530" s="186"/>
      <c r="AH5530" s="185"/>
      <c r="AI5530" s="186"/>
      <c r="AJ5530" s="185"/>
      <c r="AK5530" s="186"/>
      <c r="AL5530" s="34"/>
      <c r="AM5530" s="39"/>
      <c r="AN5530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6300000</v>
      </c>
    </row>
    <row r="5531" spans="1:40" ht="19.5" customHeight="1" x14ac:dyDescent="0.25">
      <c r="A5531" s="175">
        <f t="shared" si="1210"/>
        <v>2026</v>
      </c>
      <c r="B5531" s="175">
        <f t="shared" si="1211"/>
        <v>3</v>
      </c>
      <c r="C5531" s="176">
        <v>46095</v>
      </c>
      <c r="D5531" s="177">
        <f t="shared" ca="1" si="1212"/>
        <v>46097</v>
      </c>
      <c r="E5531" s="177" t="str">
        <f t="shared" ca="1" si="1213"/>
        <v>0-Months</v>
      </c>
      <c r="F5531" s="177" t="str">
        <f>VLOOKUP(O5531,Stock[],5,FALSE)</f>
        <v>BE</v>
      </c>
      <c r="G5531" s="178" t="s">
        <v>4350</v>
      </c>
      <c r="H5531" s="179"/>
      <c r="I5531" s="180" t="s">
        <v>242</v>
      </c>
      <c r="J5531" s="175" t="str">
        <f>VLOOKUP(I5531,Customers[],2,FALSE)</f>
        <v>ဦးသိန်းစိုး</v>
      </c>
      <c r="K5531" s="175" t="str">
        <f>VLOOKUP(I5531,Customers[],4,FALSE)</f>
        <v>Kyukpadaung</v>
      </c>
      <c r="L5531" s="32" t="str">
        <f>VLOOKUP(Table85[[#This Row],[CustomerID]],Table!H:K,3,0)</f>
        <v>ကျောက်ပန်းတောင်း</v>
      </c>
      <c r="M5531" s="175" t="str">
        <f>VLOOKUP(I5531,Customers[],5,FALSE)</f>
        <v>WholeSales/Contract</v>
      </c>
      <c r="N5531" s="180" t="s">
        <v>10</v>
      </c>
      <c r="O5531" s="181" t="s">
        <v>2120</v>
      </c>
      <c r="P5531" s="175" t="str">
        <f>VLOOKUP(O5531,Stock[],2,FALSE)</f>
        <v>ဇေ အရက်သန့်</v>
      </c>
      <c r="Q5531" s="182">
        <f>VLOOKUP(O5531,Stock[],3,FALSE)</f>
        <v>0.64</v>
      </c>
      <c r="R5531" s="182">
        <f>VLOOKUP(O5531,Stock[],4,FALSE)</f>
        <v>14</v>
      </c>
      <c r="S5531" s="181"/>
      <c r="T5531" s="182">
        <f>(DailySales!$S5531/DailySales!$R5531)+DailySales!$U5531</f>
        <v>300</v>
      </c>
      <c r="U5531" s="181">
        <v>300</v>
      </c>
      <c r="V5531" s="183">
        <f>+DailySales!$T5531*DailySales!$R5531</f>
        <v>4200</v>
      </c>
      <c r="W5531" s="183">
        <f>+DailySales!$V5531*DailySales!$Q5531</f>
        <v>2688</v>
      </c>
      <c r="X5531" s="183">
        <f>VLOOKUP(O5531,Stock[],6,FALSE)</f>
        <v>1380</v>
      </c>
      <c r="Y5531" s="183">
        <f>+DailySales!$V5531*DailySales!$X5531</f>
        <v>5796000</v>
      </c>
      <c r="Z5531" s="181"/>
      <c r="AA5531" s="181"/>
      <c r="AB5531" s="181"/>
      <c r="AC5531" s="181"/>
      <c r="AD5531" s="181"/>
      <c r="AE5531" s="184">
        <v>105000</v>
      </c>
      <c r="AF5531" s="185"/>
      <c r="AG5531" s="186"/>
      <c r="AH5531" s="185"/>
      <c r="AI5531" s="186"/>
      <c r="AJ5531" s="185"/>
      <c r="AK5531" s="186"/>
      <c r="AL5531" s="34"/>
      <c r="AM5531" s="39"/>
      <c r="AN5531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5901000</v>
      </c>
    </row>
    <row r="5532" spans="1:40" ht="19.5" customHeight="1" x14ac:dyDescent="0.25">
      <c r="A5532" s="175">
        <f t="shared" si="1210"/>
        <v>2026</v>
      </c>
      <c r="B5532" s="175">
        <f t="shared" si="1211"/>
        <v>3</v>
      </c>
      <c r="C5532" s="176">
        <v>46095</v>
      </c>
      <c r="D5532" s="177">
        <f t="shared" ca="1" si="1212"/>
        <v>46097</v>
      </c>
      <c r="E5532" s="177" t="str">
        <f t="shared" ca="1" si="1213"/>
        <v>0-Months</v>
      </c>
      <c r="F5532" s="177" t="str">
        <f>VLOOKUP(O5532,Stock[],5,FALSE)</f>
        <v>BE</v>
      </c>
      <c r="G5532" s="178" t="s">
        <v>4350</v>
      </c>
      <c r="H5532" s="179"/>
      <c r="I5532" s="180" t="s">
        <v>242</v>
      </c>
      <c r="J5532" s="175" t="str">
        <f>VLOOKUP(I5532,Customers[],2,FALSE)</f>
        <v>ဦးသိန်းစိုး</v>
      </c>
      <c r="K5532" s="175" t="str">
        <f>VLOOKUP(I5532,Customers[],4,FALSE)</f>
        <v>Kyukpadaung</v>
      </c>
      <c r="L5532" s="32" t="str">
        <f>VLOOKUP(Table85[[#This Row],[CustomerID]],Table!H:K,3,0)</f>
        <v>ကျောက်ပန်းတောင်း</v>
      </c>
      <c r="M5532" s="175" t="str">
        <f>VLOOKUP(I5532,Customers[],5,FALSE)</f>
        <v>WholeSales/Contract</v>
      </c>
      <c r="N5532" s="180" t="s">
        <v>10</v>
      </c>
      <c r="O5532" s="181" t="s">
        <v>214</v>
      </c>
      <c r="P5532" s="175" t="str">
        <f>VLOOKUP(O5532,Stock[],2,FALSE)</f>
        <v>ကောင်းကြည်</v>
      </c>
      <c r="Q5532" s="182">
        <f>VLOOKUP(O5532,Stock[],3,FALSE)</f>
        <v>0.64</v>
      </c>
      <c r="R5532" s="182">
        <f>VLOOKUP(O5532,Stock[],4,FALSE)</f>
        <v>14</v>
      </c>
      <c r="S5532" s="181"/>
      <c r="T5532" s="182">
        <f>(DailySales!$S5532/DailySales!$R5532)+DailySales!$U5532</f>
        <v>100</v>
      </c>
      <c r="U5532" s="181">
        <v>100</v>
      </c>
      <c r="V5532" s="183">
        <f>+DailySales!$T5532*DailySales!$R5532</f>
        <v>1400</v>
      </c>
      <c r="W5532" s="183">
        <f>+DailySales!$V5532*DailySales!$Q5532</f>
        <v>896</v>
      </c>
      <c r="X5532" s="183">
        <f>VLOOKUP(O5532,Stock[],6,FALSE)</f>
        <v>1330</v>
      </c>
      <c r="Y5532" s="183">
        <f>+DailySales!$V5532*DailySales!$X5532</f>
        <v>1862000</v>
      </c>
      <c r="Z5532" s="181"/>
      <c r="AA5532" s="181"/>
      <c r="AB5532" s="181"/>
      <c r="AC5532" s="181"/>
      <c r="AD5532" s="181"/>
      <c r="AE5532" s="184">
        <v>35000</v>
      </c>
      <c r="AF5532" s="185"/>
      <c r="AG5532" s="186"/>
      <c r="AH5532" s="185"/>
      <c r="AI5532" s="186"/>
      <c r="AJ5532" s="185"/>
      <c r="AK5532" s="186"/>
      <c r="AL5532" s="34"/>
      <c r="AM5532" s="39"/>
      <c r="AN5532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1897000</v>
      </c>
    </row>
    <row r="5533" spans="1:40" ht="19.5" customHeight="1" x14ac:dyDescent="0.25">
      <c r="A5533" s="175">
        <f t="shared" si="1210"/>
        <v>2026</v>
      </c>
      <c r="B5533" s="175">
        <f t="shared" si="1211"/>
        <v>3</v>
      </c>
      <c r="C5533" s="176">
        <v>46095</v>
      </c>
      <c r="D5533" s="177">
        <f t="shared" ca="1" si="1212"/>
        <v>46097</v>
      </c>
      <c r="E5533" s="177" t="str">
        <f t="shared" ca="1" si="1213"/>
        <v>0-Months</v>
      </c>
      <c r="F5533" s="177" t="str">
        <f>VLOOKUP(O5533,Stock[],5,FALSE)</f>
        <v>BE</v>
      </c>
      <c r="G5533" s="178" t="s">
        <v>4351</v>
      </c>
      <c r="H5533" s="179"/>
      <c r="I5533" s="180" t="s">
        <v>1754</v>
      </c>
      <c r="J5533" s="175" t="str">
        <f>VLOOKUP(I5533,Customers[],2,FALSE)</f>
        <v>စစ်ဆေးရေးဂိတ်လက်ဆောင်</v>
      </c>
      <c r="K5533" s="175">
        <f>VLOOKUP(I5533,Customers[],4,FALSE)</f>
        <v>0</v>
      </c>
      <c r="L5533" s="32">
        <f>VLOOKUP(Table85[[#This Row],[CustomerID]],Table!H:K,3,0)</f>
        <v>0</v>
      </c>
      <c r="M5533" s="175">
        <f>VLOOKUP(I5533,Customers[],5,FALSE)</f>
        <v>0</v>
      </c>
      <c r="N5533" s="180" t="s">
        <v>1751</v>
      </c>
      <c r="O5533" s="181" t="s">
        <v>217</v>
      </c>
      <c r="P5533" s="175" t="str">
        <f>VLOOKUP(O5533,Stock[],2,FALSE)</f>
        <v>လိမ္မော်ဖြူ</v>
      </c>
      <c r="Q5533" s="182">
        <f>VLOOKUP(O5533,Stock[],3,FALSE)</f>
        <v>0.64</v>
      </c>
      <c r="R5533" s="182">
        <f>VLOOKUP(O5533,Stock[],4,FALSE)</f>
        <v>24</v>
      </c>
      <c r="S5533" s="181">
        <v>12</v>
      </c>
      <c r="T5533" s="182">
        <f>(DailySales!$S5533/DailySales!$R5533)+DailySales!$U5533</f>
        <v>0.5</v>
      </c>
      <c r="U5533" s="181"/>
      <c r="V5533" s="183">
        <f>+DailySales!$T5533*DailySales!$R5533</f>
        <v>12</v>
      </c>
      <c r="W5533" s="183">
        <f>+DailySales!$V5533*DailySales!$Q5533</f>
        <v>7.68</v>
      </c>
      <c r="X5533" s="183">
        <f>VLOOKUP(O5533,Stock[],6,FALSE)</f>
        <v>1330</v>
      </c>
      <c r="Y5533" s="183">
        <f>+DailySales!$V5533*DailySales!$X5533</f>
        <v>15960</v>
      </c>
      <c r="Z5533" s="181"/>
      <c r="AA5533" s="181"/>
      <c r="AB5533" s="181"/>
      <c r="AC5533" s="181"/>
      <c r="AD5533" s="181"/>
      <c r="AE5533" s="184"/>
      <c r="AF5533" s="185">
        <v>46095</v>
      </c>
      <c r="AG5533" s="186">
        <v>15960</v>
      </c>
      <c r="AH5533" s="185"/>
      <c r="AI5533" s="186"/>
      <c r="AJ5533" s="185"/>
      <c r="AK5533" s="186"/>
      <c r="AL5533" s="34"/>
      <c r="AM5533" s="39"/>
      <c r="AN5533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534" spans="1:40" ht="19.5" customHeight="1" x14ac:dyDescent="0.25">
      <c r="A5534" s="175">
        <f t="shared" si="1210"/>
        <v>2026</v>
      </c>
      <c r="B5534" s="175">
        <f t="shared" si="1211"/>
        <v>3</v>
      </c>
      <c r="C5534" s="176">
        <v>46095</v>
      </c>
      <c r="D5534" s="177">
        <f t="shared" ca="1" si="1212"/>
        <v>46097</v>
      </c>
      <c r="E5534" s="177" t="str">
        <f t="shared" ca="1" si="1213"/>
        <v>0-Months</v>
      </c>
      <c r="F5534" s="177" t="str">
        <f>VLOOKUP(O5534,Stock[],5,FALSE)</f>
        <v>BE</v>
      </c>
      <c r="G5534" s="178" t="s">
        <v>4352</v>
      </c>
      <c r="H5534" s="179"/>
      <c r="I5534" s="180" t="s">
        <v>236</v>
      </c>
      <c r="J5534" s="175" t="str">
        <f>VLOOKUP(I5534,Customers[],2,FALSE)</f>
        <v>မယဉ်ယဉ်အေး</v>
      </c>
      <c r="K5534" s="175" t="str">
        <f>VLOOKUP(I5534,Customers[],4,FALSE)</f>
        <v>Mahlaing</v>
      </c>
      <c r="L5534" s="32" t="str">
        <f>VLOOKUP(Table85[[#This Row],[CustomerID]],Table!H:K,3,0)</f>
        <v>မလှိုင်</v>
      </c>
      <c r="M5534" s="175" t="str">
        <f>VLOOKUP(I5534,Customers[],5,FALSE)</f>
        <v>WholeSales/Contract</v>
      </c>
      <c r="N5534" s="180" t="s">
        <v>10</v>
      </c>
      <c r="O5534" s="181" t="s">
        <v>240</v>
      </c>
      <c r="P5534" s="175" t="str">
        <f>VLOOKUP(O5534,Stock[],2,FALSE)</f>
        <v>သံပုရာအရက်</v>
      </c>
      <c r="Q5534" s="182">
        <f>VLOOKUP(O5534,Stock[],3,FALSE)</f>
        <v>0.64</v>
      </c>
      <c r="R5534" s="182">
        <f>VLOOKUP(O5534,Stock[],4,FALSE)</f>
        <v>14</v>
      </c>
      <c r="S5534" s="181"/>
      <c r="T5534" s="182">
        <f>(DailySales!$S5534/DailySales!$R5534)+DailySales!$U5534</f>
        <v>100</v>
      </c>
      <c r="U5534" s="181">
        <v>100</v>
      </c>
      <c r="V5534" s="183">
        <f>+DailySales!$T5534*DailySales!$R5534</f>
        <v>1400</v>
      </c>
      <c r="W5534" s="183">
        <f>+DailySales!$V5534*DailySales!$Q5534</f>
        <v>896</v>
      </c>
      <c r="X5534" s="183">
        <f>VLOOKUP(O5534,Stock[],6,FALSE)</f>
        <v>1330</v>
      </c>
      <c r="Y5534" s="183">
        <f>+DailySales!$V5534*DailySales!$X5534</f>
        <v>1862000</v>
      </c>
      <c r="Z5534" s="181"/>
      <c r="AA5534" s="181"/>
      <c r="AB5534" s="181"/>
      <c r="AC5534" s="181"/>
      <c r="AD5534" s="181"/>
      <c r="AE5534" s="184">
        <v>35000</v>
      </c>
      <c r="AF5534" s="185"/>
      <c r="AG5534" s="186"/>
      <c r="AH5534" s="185"/>
      <c r="AI5534" s="186"/>
      <c r="AJ5534" s="185"/>
      <c r="AK5534" s="186"/>
      <c r="AL5534" s="34"/>
      <c r="AM5534" s="39"/>
      <c r="AN5534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1897000</v>
      </c>
    </row>
    <row r="5535" spans="1:40" ht="19.5" customHeight="1" x14ac:dyDescent="0.25">
      <c r="A5535" s="175">
        <f t="shared" si="1210"/>
        <v>2026</v>
      </c>
      <c r="B5535" s="175">
        <f t="shared" si="1211"/>
        <v>3</v>
      </c>
      <c r="C5535" s="176">
        <v>46095</v>
      </c>
      <c r="D5535" s="177">
        <f t="shared" ca="1" si="1212"/>
        <v>46097</v>
      </c>
      <c r="E5535" s="177" t="str">
        <f t="shared" ca="1" si="1213"/>
        <v>0-Months</v>
      </c>
      <c r="F5535" s="177" t="str">
        <f>VLOOKUP(O5535,Stock[],5,FALSE)</f>
        <v>BE</v>
      </c>
      <c r="G5535" s="178" t="s">
        <v>4352</v>
      </c>
      <c r="H5535" s="179"/>
      <c r="I5535" s="180" t="s">
        <v>236</v>
      </c>
      <c r="J5535" s="175" t="str">
        <f>VLOOKUP(I5535,Customers[],2,FALSE)</f>
        <v>မယဉ်ယဉ်အေး</v>
      </c>
      <c r="K5535" s="175" t="str">
        <f>VLOOKUP(I5535,Customers[],4,FALSE)</f>
        <v>Mahlaing</v>
      </c>
      <c r="L5535" s="32" t="str">
        <f>VLOOKUP(Table85[[#This Row],[CustomerID]],Table!H:K,3,0)</f>
        <v>မလှိုင်</v>
      </c>
      <c r="M5535" s="175" t="str">
        <f>VLOOKUP(I5535,Customers[],5,FALSE)</f>
        <v>WholeSales/Contract</v>
      </c>
      <c r="N5535" s="180" t="s">
        <v>10</v>
      </c>
      <c r="O5535" s="181" t="s">
        <v>217</v>
      </c>
      <c r="P5535" s="175" t="str">
        <f>VLOOKUP(O5535,Stock[],2,FALSE)</f>
        <v>လိမ္မော်ဖြူ</v>
      </c>
      <c r="Q5535" s="182">
        <f>VLOOKUP(O5535,Stock[],3,FALSE)</f>
        <v>0.64</v>
      </c>
      <c r="R5535" s="182">
        <f>VLOOKUP(O5535,Stock[],4,FALSE)</f>
        <v>24</v>
      </c>
      <c r="S5535" s="181"/>
      <c r="T5535" s="182">
        <f>(DailySales!$S5535/DailySales!$R5535)+DailySales!$U5535</f>
        <v>100</v>
      </c>
      <c r="U5535" s="181">
        <v>100</v>
      </c>
      <c r="V5535" s="183">
        <f>+DailySales!$T5535*DailySales!$R5535</f>
        <v>2400</v>
      </c>
      <c r="W5535" s="183">
        <f>+DailySales!$V5535*DailySales!$Q5535</f>
        <v>1536</v>
      </c>
      <c r="X5535" s="183">
        <f>VLOOKUP(O5535,Stock[],6,FALSE)</f>
        <v>1330</v>
      </c>
      <c r="Y5535" s="183">
        <f>+DailySales!$V5535*DailySales!$X5535</f>
        <v>3192000</v>
      </c>
      <c r="Z5535" s="181"/>
      <c r="AA5535" s="181"/>
      <c r="AB5535" s="181"/>
      <c r="AC5535" s="181"/>
      <c r="AD5535" s="181"/>
      <c r="AE5535" s="184">
        <v>40000</v>
      </c>
      <c r="AF5535" s="185"/>
      <c r="AG5535" s="186"/>
      <c r="AH5535" s="185"/>
      <c r="AI5535" s="186"/>
      <c r="AJ5535" s="185"/>
      <c r="AK5535" s="186"/>
      <c r="AL5535" s="34"/>
      <c r="AM5535" s="39"/>
      <c r="AN5535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3232000</v>
      </c>
    </row>
    <row r="5536" spans="1:40" ht="19.5" customHeight="1" x14ac:dyDescent="0.25">
      <c r="A5536" s="175">
        <f t="shared" si="1210"/>
        <v>2026</v>
      </c>
      <c r="B5536" s="175">
        <f t="shared" si="1211"/>
        <v>3</v>
      </c>
      <c r="C5536" s="176">
        <v>46095</v>
      </c>
      <c r="D5536" s="177">
        <f t="shared" ca="1" si="1212"/>
        <v>46097</v>
      </c>
      <c r="E5536" s="177" t="str">
        <f t="shared" ca="1" si="1213"/>
        <v>0-Months</v>
      </c>
      <c r="F5536" s="177" t="str">
        <f>VLOOKUP(O5536,Stock[],5,FALSE)</f>
        <v>BE</v>
      </c>
      <c r="G5536" s="178" t="s">
        <v>4352</v>
      </c>
      <c r="H5536" s="179"/>
      <c r="I5536" s="180" t="s">
        <v>236</v>
      </c>
      <c r="J5536" s="175" t="str">
        <f>VLOOKUP(I5536,Customers[],2,FALSE)</f>
        <v>မယဉ်ယဉ်အေး</v>
      </c>
      <c r="K5536" s="175" t="str">
        <f>VLOOKUP(I5536,Customers[],4,FALSE)</f>
        <v>Mahlaing</v>
      </c>
      <c r="L5536" s="32" t="str">
        <f>VLOOKUP(Table85[[#This Row],[CustomerID]],Table!H:K,3,0)</f>
        <v>မလှိုင်</v>
      </c>
      <c r="M5536" s="175" t="str">
        <f>VLOOKUP(I5536,Customers[],5,FALSE)</f>
        <v>WholeSales/Contract</v>
      </c>
      <c r="N5536" s="180" t="s">
        <v>10</v>
      </c>
      <c r="O5536" s="181" t="s">
        <v>2120</v>
      </c>
      <c r="P5536" s="175" t="str">
        <f>VLOOKUP(O5536,Stock[],2,FALSE)</f>
        <v>ဇေ အရက်သန့်</v>
      </c>
      <c r="Q5536" s="182">
        <f>VLOOKUP(O5536,Stock[],3,FALSE)</f>
        <v>0.64</v>
      </c>
      <c r="R5536" s="182">
        <f>VLOOKUP(O5536,Stock[],4,FALSE)</f>
        <v>14</v>
      </c>
      <c r="S5536" s="181"/>
      <c r="T5536" s="182">
        <f>(DailySales!$S5536/DailySales!$R5536)+DailySales!$U5536</f>
        <v>100</v>
      </c>
      <c r="U5536" s="181">
        <v>100</v>
      </c>
      <c r="V5536" s="183">
        <f>+DailySales!$T5536*DailySales!$R5536</f>
        <v>1400</v>
      </c>
      <c r="W5536" s="183">
        <f>+DailySales!$V5536*DailySales!$Q5536</f>
        <v>896</v>
      </c>
      <c r="X5536" s="183">
        <f>VLOOKUP(O5536,Stock[],6,FALSE)</f>
        <v>1380</v>
      </c>
      <c r="Y5536" s="183">
        <f>+DailySales!$V5536*DailySales!$X5536</f>
        <v>1932000</v>
      </c>
      <c r="Z5536" s="181"/>
      <c r="AA5536" s="181"/>
      <c r="AB5536" s="181"/>
      <c r="AC5536" s="181"/>
      <c r="AD5536" s="181"/>
      <c r="AE5536" s="184">
        <v>35000</v>
      </c>
      <c r="AF5536" s="185"/>
      <c r="AG5536" s="186"/>
      <c r="AH5536" s="185"/>
      <c r="AI5536" s="186"/>
      <c r="AJ5536" s="185"/>
      <c r="AK5536" s="186"/>
      <c r="AL5536" s="34"/>
      <c r="AM5536" s="39"/>
      <c r="AN5536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1967000</v>
      </c>
    </row>
    <row r="5537" spans="1:40" ht="19.5" customHeight="1" x14ac:dyDescent="0.25">
      <c r="A5537" s="175">
        <f t="shared" si="1210"/>
        <v>2026</v>
      </c>
      <c r="B5537" s="175">
        <f t="shared" si="1211"/>
        <v>3</v>
      </c>
      <c r="C5537" s="176">
        <v>46095</v>
      </c>
      <c r="D5537" s="177">
        <f t="shared" ca="1" si="1212"/>
        <v>46097</v>
      </c>
      <c r="E5537" s="177" t="str">
        <f t="shared" ca="1" si="1213"/>
        <v>0-Months</v>
      </c>
      <c r="F5537" s="177" t="str">
        <f>VLOOKUP(O5537,Stock[],5,FALSE)</f>
        <v>BE</v>
      </c>
      <c r="G5537" s="178" t="s">
        <v>4353</v>
      </c>
      <c r="H5537" s="179"/>
      <c r="I5537" s="180" t="s">
        <v>303</v>
      </c>
      <c r="J5537" s="175" t="str">
        <f>VLOOKUP(I5537,Customers[],2,FALSE)</f>
        <v>အောင်ကြီး</v>
      </c>
      <c r="K5537" s="175" t="str">
        <f>VLOOKUP(I5537,Customers[],4,FALSE)</f>
        <v>Meiktila</v>
      </c>
      <c r="L5537" s="32" t="str">
        <f>VLOOKUP(Table85[[#This Row],[CustomerID]],Table!H:K,3,0)</f>
        <v>မိတ္ထီလာ</v>
      </c>
      <c r="M5537" s="175" t="str">
        <f>VLOOKUP(I5537,Customers[],5,FALSE)</f>
        <v>Van-2</v>
      </c>
      <c r="N5537" s="180" t="s">
        <v>10</v>
      </c>
      <c r="O5537" s="181" t="s">
        <v>220</v>
      </c>
      <c r="P5537" s="175" t="str">
        <f>VLOOKUP(O5537,Stock[],2,FALSE)</f>
        <v>မြန်မာရှောက်ပျား</v>
      </c>
      <c r="Q5537" s="182">
        <f>VLOOKUP(O5537,Stock[],3,FALSE)</f>
        <v>0.64</v>
      </c>
      <c r="R5537" s="182">
        <f>VLOOKUP(O5537,Stock[],4,FALSE)</f>
        <v>14</v>
      </c>
      <c r="S5537" s="181">
        <v>3</v>
      </c>
      <c r="T5537" s="182">
        <f>(DailySales!$S5537/DailySales!$R5537)+DailySales!$U5537</f>
        <v>0.21428571428571427</v>
      </c>
      <c r="U5537" s="181"/>
      <c r="V5537" s="183">
        <f>+DailySales!$T5537*DailySales!$R5537</f>
        <v>3</v>
      </c>
      <c r="W5537" s="183">
        <f>+DailySales!$V5537*DailySales!$Q5537</f>
        <v>1.92</v>
      </c>
      <c r="X5537" s="183">
        <f>VLOOKUP(O5537,Stock[],6,FALSE)</f>
        <v>1370</v>
      </c>
      <c r="Y5537" s="183">
        <f>+DailySales!$V5537*DailySales!$X5537</f>
        <v>4110</v>
      </c>
      <c r="Z5537" s="181"/>
      <c r="AA5537" s="181"/>
      <c r="AB5537" s="181"/>
      <c r="AC5537" s="181"/>
      <c r="AD5537" s="181"/>
      <c r="AE5537" s="184"/>
      <c r="AF5537" s="185"/>
      <c r="AG5537" s="186"/>
      <c r="AH5537" s="185"/>
      <c r="AI5537" s="186"/>
      <c r="AJ5537" s="185"/>
      <c r="AK5537" s="186"/>
      <c r="AL5537" s="34"/>
      <c r="AM5537" s="39"/>
      <c r="AN5537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4110</v>
      </c>
    </row>
    <row r="5538" spans="1:40" ht="19.5" customHeight="1" x14ac:dyDescent="0.25">
      <c r="A5538" s="175">
        <f t="shared" si="1210"/>
        <v>2026</v>
      </c>
      <c r="B5538" s="175">
        <f t="shared" si="1211"/>
        <v>3</v>
      </c>
      <c r="C5538" s="176">
        <v>46095</v>
      </c>
      <c r="D5538" s="177">
        <f t="shared" ca="1" si="1212"/>
        <v>46097</v>
      </c>
      <c r="E5538" s="177" t="str">
        <f t="shared" ca="1" si="1213"/>
        <v>0-Months</v>
      </c>
      <c r="F5538" s="177" t="str">
        <f>VLOOKUP(O5538,Stock[],5,FALSE)</f>
        <v>BE</v>
      </c>
      <c r="G5538" s="178" t="s">
        <v>4354</v>
      </c>
      <c r="H5538" s="179"/>
      <c r="I5538" s="180" t="s">
        <v>239</v>
      </c>
      <c r="J5538" s="175" t="str">
        <f>VLOOKUP(I5538,Customers[],2,FALSE)</f>
        <v>ဦးရဲမြင့်</v>
      </c>
      <c r="K5538" s="175" t="str">
        <f>VLOOKUP(I5538,Customers[],4,FALSE)</f>
        <v>Pyawbwe</v>
      </c>
      <c r="L5538" s="32" t="str">
        <f>VLOOKUP(Table85[[#This Row],[CustomerID]],Table!H:K,3,0)</f>
        <v>ပျော်ဘွယ်</v>
      </c>
      <c r="M5538" s="175" t="str">
        <f>VLOOKUP(I5538,Customers[],5,FALSE)</f>
        <v>WholeSales/Contract</v>
      </c>
      <c r="N5538" s="180" t="s">
        <v>10</v>
      </c>
      <c r="O5538" s="181" t="s">
        <v>220</v>
      </c>
      <c r="P5538" s="175" t="str">
        <f>VLOOKUP(O5538,Stock[],2,FALSE)</f>
        <v>မြန်မာရှောက်ပျား</v>
      </c>
      <c r="Q5538" s="182">
        <f>VLOOKUP(O5538,Stock[],3,FALSE)</f>
        <v>0.64</v>
      </c>
      <c r="R5538" s="182">
        <f>VLOOKUP(O5538,Stock[],4,FALSE)</f>
        <v>14</v>
      </c>
      <c r="S5538" s="181"/>
      <c r="T5538" s="182">
        <f>(DailySales!$S5538/DailySales!$R5538)+DailySales!$U5538</f>
        <v>290</v>
      </c>
      <c r="U5538" s="181">
        <v>290</v>
      </c>
      <c r="V5538" s="183">
        <f>+DailySales!$T5538*DailySales!$R5538</f>
        <v>4060</v>
      </c>
      <c r="W5538" s="183">
        <f>+DailySales!$V5538*DailySales!$Q5538</f>
        <v>2598.4</v>
      </c>
      <c r="X5538" s="183">
        <f>VLOOKUP(O5538,Stock[],6,FALSE)</f>
        <v>1370</v>
      </c>
      <c r="Y5538" s="183">
        <f>+DailySales!$V5538*DailySales!$X5538</f>
        <v>5562200</v>
      </c>
      <c r="Z5538" s="181"/>
      <c r="AA5538" s="181"/>
      <c r="AB5538" s="181"/>
      <c r="AC5538" s="181"/>
      <c r="AD5538" s="181"/>
      <c r="AE5538" s="184"/>
      <c r="AF5538" s="185"/>
      <c r="AG5538" s="186"/>
      <c r="AH5538" s="185"/>
      <c r="AI5538" s="186"/>
      <c r="AJ5538" s="185"/>
      <c r="AK5538" s="186"/>
      <c r="AL5538" s="34"/>
      <c r="AM5538" s="39"/>
      <c r="AN5538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5562200</v>
      </c>
    </row>
    <row r="5539" spans="1:40" ht="19.5" customHeight="1" x14ac:dyDescent="0.25">
      <c r="A5539" s="175">
        <f t="shared" si="1198"/>
        <v>2026</v>
      </c>
      <c r="B5539" s="175">
        <f t="shared" si="1199"/>
        <v>3</v>
      </c>
      <c r="C5539" s="176">
        <v>46095</v>
      </c>
      <c r="D5539" s="177">
        <f t="shared" ca="1" si="1200"/>
        <v>46097</v>
      </c>
      <c r="E5539" s="177" t="str">
        <f t="shared" ca="1" si="1201"/>
        <v>0-Months</v>
      </c>
      <c r="F5539" s="177" t="str">
        <f>VLOOKUP(O5539,Stock[],5,FALSE)</f>
        <v>BE</v>
      </c>
      <c r="G5539" s="178" t="s">
        <v>4354</v>
      </c>
      <c r="H5539" s="179"/>
      <c r="I5539" s="180" t="s">
        <v>239</v>
      </c>
      <c r="J5539" s="175" t="str">
        <f>VLOOKUP(I5539,Customers[],2,FALSE)</f>
        <v>ဦးရဲမြင့်</v>
      </c>
      <c r="K5539" s="175" t="str">
        <f>VLOOKUP(I5539,Customers[],4,FALSE)</f>
        <v>Pyawbwe</v>
      </c>
      <c r="L5539" s="32" t="str">
        <f>VLOOKUP(Table85[[#This Row],[CustomerID]],Table!H:K,3,0)</f>
        <v>ပျော်ဘွယ်</v>
      </c>
      <c r="M5539" s="175" t="str">
        <f>VLOOKUP(I5539,Customers[],5,FALSE)</f>
        <v>WholeSales/Contract</v>
      </c>
      <c r="N5539" s="180" t="s">
        <v>10</v>
      </c>
      <c r="O5539" s="181" t="s">
        <v>217</v>
      </c>
      <c r="P5539" s="175" t="str">
        <f>VLOOKUP(O5539,Stock[],2,FALSE)</f>
        <v>လိမ္မော်ဖြူ</v>
      </c>
      <c r="Q5539" s="182">
        <f>VLOOKUP(O5539,Stock[],3,FALSE)</f>
        <v>0.64</v>
      </c>
      <c r="R5539" s="182">
        <f>VLOOKUP(O5539,Stock[],4,FALSE)</f>
        <v>24</v>
      </c>
      <c r="S5539" s="181"/>
      <c r="T5539" s="182">
        <f>(DailySales!$S5539/DailySales!$R5539)+DailySales!$U5539</f>
        <v>30</v>
      </c>
      <c r="U5539" s="181">
        <v>30</v>
      </c>
      <c r="V5539" s="183">
        <f>+DailySales!$T5539*DailySales!$R5539</f>
        <v>720</v>
      </c>
      <c r="W5539" s="183">
        <f>+DailySales!$V5539*DailySales!$Q5539</f>
        <v>460.8</v>
      </c>
      <c r="X5539" s="183">
        <f>VLOOKUP(O5539,Stock[],6,FALSE)</f>
        <v>1330</v>
      </c>
      <c r="Y5539" s="183">
        <f>+DailySales!$V5539*DailySales!$X5539</f>
        <v>957600</v>
      </c>
      <c r="Z5539" s="181"/>
      <c r="AA5539" s="181"/>
      <c r="AB5539" s="181"/>
      <c r="AC5539" s="181"/>
      <c r="AD5539" s="181"/>
      <c r="AE5539" s="184"/>
      <c r="AF5539" s="185"/>
      <c r="AG5539" s="186"/>
      <c r="AH5539" s="185"/>
      <c r="AI5539" s="186"/>
      <c r="AJ5539" s="185"/>
      <c r="AK5539" s="186"/>
      <c r="AL5539" s="34"/>
      <c r="AM5539" s="39"/>
      <c r="AN5539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5540" spans="1:40" ht="19.5" customHeight="1" x14ac:dyDescent="0.25">
      <c r="A5540" s="175">
        <f t="shared" si="1198"/>
        <v>2026</v>
      </c>
      <c r="B5540" s="175">
        <f t="shared" si="1199"/>
        <v>3</v>
      </c>
      <c r="C5540" s="176">
        <v>46095</v>
      </c>
      <c r="D5540" s="177">
        <f t="shared" ca="1" si="1200"/>
        <v>46097</v>
      </c>
      <c r="E5540" s="177" t="str">
        <f t="shared" ca="1" si="1201"/>
        <v>0-Months</v>
      </c>
      <c r="F5540" s="177" t="str">
        <f>VLOOKUP(O5540,Stock[],5,FALSE)</f>
        <v>BE</v>
      </c>
      <c r="G5540" s="178" t="s">
        <v>4354</v>
      </c>
      <c r="H5540" s="179"/>
      <c r="I5540" s="180" t="s">
        <v>239</v>
      </c>
      <c r="J5540" s="175" t="str">
        <f>VLOOKUP(I5540,Customers[],2,FALSE)</f>
        <v>ဦးရဲမြင့်</v>
      </c>
      <c r="K5540" s="175" t="str">
        <f>VLOOKUP(I5540,Customers[],4,FALSE)</f>
        <v>Pyawbwe</v>
      </c>
      <c r="L5540" s="32" t="str">
        <f>VLOOKUP(Table85[[#This Row],[CustomerID]],Table!H:K,3,0)</f>
        <v>ပျော်ဘွယ်</v>
      </c>
      <c r="M5540" s="175" t="str">
        <f>VLOOKUP(I5540,Customers[],5,FALSE)</f>
        <v>WholeSales/Contract</v>
      </c>
      <c r="N5540" s="180" t="s">
        <v>10</v>
      </c>
      <c r="O5540" s="181" t="s">
        <v>3494</v>
      </c>
      <c r="P5540" s="175" t="str">
        <f>VLOOKUP(O5540,Stock[],2,FALSE)</f>
        <v>ဇေယျဝတီ Red</v>
      </c>
      <c r="Q5540" s="182">
        <f>VLOOKUP(O5540,Stock[],3,FALSE)</f>
        <v>0.64</v>
      </c>
      <c r="R5540" s="182">
        <f>VLOOKUP(O5540,Stock[],4,FALSE)</f>
        <v>14</v>
      </c>
      <c r="S5540" s="181"/>
      <c r="T5540" s="182">
        <f>(DailySales!$S5540/DailySales!$R5540)+DailySales!$U5540</f>
        <v>150</v>
      </c>
      <c r="U5540" s="181">
        <v>150</v>
      </c>
      <c r="V5540" s="183">
        <f>+DailySales!$T5540*DailySales!$R5540</f>
        <v>2100</v>
      </c>
      <c r="W5540" s="183">
        <f>+DailySales!$V5540*DailySales!$Q5540</f>
        <v>1344</v>
      </c>
      <c r="X5540" s="183">
        <f>VLOOKUP(O5540,Stock[],6,FALSE)</f>
        <v>1330</v>
      </c>
      <c r="Y5540" s="183">
        <f>+DailySales!$V5540*DailySales!$X5540</f>
        <v>2793000</v>
      </c>
      <c r="Z5540" s="181"/>
      <c r="AA5540" s="181"/>
      <c r="AB5540" s="181"/>
      <c r="AC5540" s="181"/>
      <c r="AD5540" s="181"/>
      <c r="AE5540" s="184"/>
      <c r="AF5540" s="185"/>
      <c r="AG5540" s="186"/>
      <c r="AH5540" s="185"/>
      <c r="AI5540" s="186"/>
      <c r="AJ5540" s="185"/>
      <c r="AK5540" s="186"/>
      <c r="AL5540" s="34"/>
      <c r="AM5540" s="39"/>
      <c r="AN5540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2793000</v>
      </c>
    </row>
    <row r="5541" spans="1:40" ht="19.5" customHeight="1" x14ac:dyDescent="0.25">
      <c r="A5541" s="175">
        <f t="shared" si="1198"/>
        <v>2026</v>
      </c>
      <c r="B5541" s="175">
        <f t="shared" si="1199"/>
        <v>3</v>
      </c>
      <c r="C5541" s="176">
        <v>46095</v>
      </c>
      <c r="D5541" s="177">
        <f t="shared" ca="1" si="1200"/>
        <v>46097</v>
      </c>
      <c r="E5541" s="177" t="str">
        <f t="shared" ca="1" si="1201"/>
        <v>0-Months</v>
      </c>
      <c r="F5541" s="177" t="str">
        <f>VLOOKUP(O5541,Stock[],5,FALSE)</f>
        <v>BE</v>
      </c>
      <c r="G5541" s="178" t="s">
        <v>4355</v>
      </c>
      <c r="H5541" s="179"/>
      <c r="I5541" s="180" t="s">
        <v>227</v>
      </c>
      <c r="J5541" s="175" t="str">
        <f>VLOOKUP(I5541,Customers[],2,FALSE)</f>
        <v>Summer-2</v>
      </c>
      <c r="K5541" s="175" t="str">
        <f>VLOOKUP(I5541,Customers[],4,FALSE)</f>
        <v>Meiktila</v>
      </c>
      <c r="L5541" s="32" t="str">
        <f>VLOOKUP(Table85[[#This Row],[CustomerID]],Table!H:K,3,0)</f>
        <v>မိတ္ထီလာ</v>
      </c>
      <c r="M5541" s="175" t="str">
        <f>VLOOKUP(I5541,Customers[],5,FALSE)</f>
        <v>WholeSales</v>
      </c>
      <c r="N5541" s="180" t="s">
        <v>10</v>
      </c>
      <c r="O5541" s="181" t="s">
        <v>217</v>
      </c>
      <c r="P5541" s="175" t="str">
        <f>VLOOKUP(O5541,Stock[],2,FALSE)</f>
        <v>လိမ္မော်ဖြူ</v>
      </c>
      <c r="Q5541" s="182">
        <f>VLOOKUP(O5541,Stock[],3,FALSE)</f>
        <v>0.64</v>
      </c>
      <c r="R5541" s="182">
        <f>VLOOKUP(O5541,Stock[],4,FALSE)</f>
        <v>24</v>
      </c>
      <c r="S5541" s="181"/>
      <c r="T5541" s="182">
        <f>(DailySales!$S5541/DailySales!$R5541)+DailySales!$U5541</f>
        <v>45</v>
      </c>
      <c r="U5541" s="181">
        <v>45</v>
      </c>
      <c r="V5541" s="183">
        <f>+DailySales!$T5541*DailySales!$R5541</f>
        <v>1080</v>
      </c>
      <c r="W5541" s="183">
        <f>+DailySales!$V5541*DailySales!$Q5541</f>
        <v>691.2</v>
      </c>
      <c r="X5541" s="183">
        <f>VLOOKUP(O5541,Stock[],6,FALSE)</f>
        <v>1330</v>
      </c>
      <c r="Y5541" s="183">
        <f>+DailySales!$V5541*DailySales!$X5541</f>
        <v>1436400</v>
      </c>
      <c r="Z5541" s="181"/>
      <c r="AA5541" s="181"/>
      <c r="AB5541" s="181"/>
      <c r="AC5541" s="181"/>
      <c r="AD5541" s="181"/>
      <c r="AE5541" s="184"/>
      <c r="AF5541" s="185"/>
      <c r="AG5541" s="186"/>
      <c r="AH5541" s="185"/>
      <c r="AI5541" s="186"/>
      <c r="AJ5541" s="185"/>
      <c r="AK5541" s="186"/>
      <c r="AL5541" s="34"/>
      <c r="AM5541" s="39"/>
      <c r="AN5541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1436400</v>
      </c>
    </row>
    <row r="5542" spans="1:40" ht="19.5" customHeight="1" x14ac:dyDescent="0.25">
      <c r="A5542" s="175">
        <f t="shared" si="1198"/>
        <v>2026</v>
      </c>
      <c r="B5542" s="175">
        <f t="shared" si="1199"/>
        <v>3</v>
      </c>
      <c r="C5542" s="176">
        <v>46095</v>
      </c>
      <c r="D5542" s="177">
        <f t="shared" ca="1" si="1200"/>
        <v>46097</v>
      </c>
      <c r="E5542" s="177" t="str">
        <f t="shared" ca="1" si="1201"/>
        <v>0-Months</v>
      </c>
      <c r="F5542" s="177" t="str">
        <f>VLOOKUP(O5542,Stock[],5,FALSE)</f>
        <v>BE</v>
      </c>
      <c r="G5542" s="178" t="s">
        <v>4356</v>
      </c>
      <c r="H5542" s="179"/>
      <c r="I5542" s="180" t="s">
        <v>2181</v>
      </c>
      <c r="J5542" s="175" t="str">
        <f>VLOOKUP(I5542,Customers[],2,FALSE)</f>
        <v>အကွဲ</v>
      </c>
      <c r="K5542" s="175">
        <f>VLOOKUP(I5542,Customers[],4,FALSE)</f>
        <v>0</v>
      </c>
      <c r="L5542" s="32">
        <f>VLOOKUP(Table85[[#This Row],[CustomerID]],Table!H:K,3,0)</f>
        <v>0</v>
      </c>
      <c r="M5542" s="175">
        <f>VLOOKUP(I5542,Customers[],5,FALSE)</f>
        <v>0</v>
      </c>
      <c r="N5542" s="180" t="s">
        <v>12</v>
      </c>
      <c r="O5542" s="181" t="s">
        <v>220</v>
      </c>
      <c r="P5542" s="175" t="str">
        <f>VLOOKUP(O5542,Stock[],2,FALSE)</f>
        <v>မြန်မာရှောက်ပျား</v>
      </c>
      <c r="Q5542" s="182">
        <f>VLOOKUP(O5542,Stock[],3,FALSE)</f>
        <v>0.64</v>
      </c>
      <c r="R5542" s="182">
        <f>VLOOKUP(O5542,Stock[],4,FALSE)</f>
        <v>14</v>
      </c>
      <c r="S5542" s="181">
        <v>2</v>
      </c>
      <c r="T5542" s="182">
        <f>(DailySales!$S5542/DailySales!$R5542)+DailySales!$U5542</f>
        <v>0.14285714285714285</v>
      </c>
      <c r="U5542" s="181"/>
      <c r="V5542" s="183">
        <f>+DailySales!$T5542*DailySales!$R5542</f>
        <v>2</v>
      </c>
      <c r="W5542" s="183">
        <f>+DailySales!$V5542*DailySales!$Q5542</f>
        <v>1.28</v>
      </c>
      <c r="X5542" s="183">
        <f>VLOOKUP(O5542,Stock[],6,FALSE)</f>
        <v>1370</v>
      </c>
      <c r="Y5542" s="183">
        <f>+DailySales!$V5542*DailySales!$X5542</f>
        <v>2740</v>
      </c>
      <c r="Z5542" s="181"/>
      <c r="AA5542" s="181"/>
      <c r="AB5542" s="181"/>
      <c r="AC5542" s="181"/>
      <c r="AD5542" s="181"/>
      <c r="AE5542" s="184"/>
      <c r="AF5542" s="185">
        <v>46095</v>
      </c>
      <c r="AG5542" s="186">
        <v>2740</v>
      </c>
      <c r="AH5542" s="185"/>
      <c r="AI5542" s="186"/>
      <c r="AJ5542" s="185"/>
      <c r="AK5542" s="186"/>
      <c r="AL5542" s="34"/>
      <c r="AM5542" s="39"/>
      <c r="AN5542" s="183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543" spans="1:40" ht="19.5" customHeight="1" x14ac:dyDescent="0.25">
      <c r="A5543" s="141">
        <f t="shared" si="1190"/>
        <v>2026</v>
      </c>
      <c r="B5543" s="141">
        <f t="shared" si="1191"/>
        <v>3</v>
      </c>
      <c r="C5543" s="176">
        <v>46095</v>
      </c>
      <c r="D5543" s="142">
        <f t="shared" ca="1" si="1192"/>
        <v>46097</v>
      </c>
      <c r="E5543" s="142" t="str">
        <f t="shared" ca="1" si="1193"/>
        <v>0-Months</v>
      </c>
      <c r="F5543" s="142" t="str">
        <f>VLOOKUP(O5543,Stock[],5,FALSE)</f>
        <v>BE</v>
      </c>
      <c r="G5543" s="178" t="s">
        <v>4356</v>
      </c>
      <c r="H5543" s="179"/>
      <c r="I5543" s="180" t="s">
        <v>2181</v>
      </c>
      <c r="J5543" s="141" t="str">
        <f>VLOOKUP(I5543,Customers[],2,FALSE)</f>
        <v>အကွဲ</v>
      </c>
      <c r="K5543" s="141">
        <f>VLOOKUP(I5543,Customers[],4,FALSE)</f>
        <v>0</v>
      </c>
      <c r="L5543" s="141">
        <f>VLOOKUP(Table85[[#This Row],[CustomerID]],Table!H:K,3,0)</f>
        <v>0</v>
      </c>
      <c r="M5543" s="141">
        <f>VLOOKUP(I5543,Customers[],5,FALSE)</f>
        <v>0</v>
      </c>
      <c r="N5543" s="180" t="s">
        <v>12</v>
      </c>
      <c r="O5543" s="37" t="s">
        <v>207</v>
      </c>
      <c r="P5543" s="141" t="str">
        <f>VLOOKUP(O5543,Stock[],2,FALSE)</f>
        <v>ရွှေမင်းသားခေါင်ရည်</v>
      </c>
      <c r="Q5543" s="147">
        <f>VLOOKUP(O5543,Stock[],3,FALSE)</f>
        <v>0.64</v>
      </c>
      <c r="R5543" s="147">
        <f>VLOOKUP(O5543,Stock[],4,FALSE)</f>
        <v>24</v>
      </c>
      <c r="S5543" s="146">
        <v>3</v>
      </c>
      <c r="T5543" s="147">
        <f>(DailySales!$S5543/DailySales!$R5543)+DailySales!$U5543</f>
        <v>0.125</v>
      </c>
      <c r="U5543" s="146"/>
      <c r="V5543" s="148">
        <f>+DailySales!$T5543*DailySales!$R5543</f>
        <v>3</v>
      </c>
      <c r="W5543" s="148">
        <f>+DailySales!$V5543*DailySales!$Q5543</f>
        <v>1.92</v>
      </c>
      <c r="X5543" s="148">
        <f>VLOOKUP(O5543,Stock[],6,FALSE)</f>
        <v>800</v>
      </c>
      <c r="Y5543" s="148">
        <f>+DailySales!$V5543*DailySales!$X5543</f>
        <v>2400</v>
      </c>
      <c r="Z5543" s="146"/>
      <c r="AA5543" s="146"/>
      <c r="AB5543" s="146"/>
      <c r="AC5543" s="146"/>
      <c r="AD5543" s="146"/>
      <c r="AE5543" s="149"/>
      <c r="AF5543" s="185">
        <v>46095</v>
      </c>
      <c r="AG5543" s="151">
        <v>2400</v>
      </c>
      <c r="AH5543" s="150"/>
      <c r="AI5543" s="151"/>
      <c r="AJ5543" s="150"/>
      <c r="AK5543" s="151"/>
      <c r="AL5543" s="34"/>
      <c r="AM5543" s="39"/>
      <c r="AN554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544" spans="1:40" ht="19.5" customHeight="1" x14ac:dyDescent="0.25">
      <c r="A5544" s="141">
        <f t="shared" ref="A5544:A5545" si="1230">YEAR(C5544)</f>
        <v>2026</v>
      </c>
      <c r="B5544" s="141">
        <f t="shared" ref="B5544:B5545" si="1231">MONTH(C5544)</f>
        <v>3</v>
      </c>
      <c r="C5544" s="176">
        <v>46095</v>
      </c>
      <c r="D5544" s="142">
        <f t="shared" ref="D5544:D5545" ca="1" si="1232">TODAY()</f>
        <v>46097</v>
      </c>
      <c r="E5544" s="142" t="str">
        <f t="shared" ref="E5544:E5545" ca="1" si="1233">DATEDIF(C5544,D5544,"M")&amp;"-Months"</f>
        <v>0-Months</v>
      </c>
      <c r="F5544" s="142" t="str">
        <f>VLOOKUP(O5544,Stock[],5,FALSE)</f>
        <v>BE</v>
      </c>
      <c r="G5544" s="178" t="s">
        <v>4356</v>
      </c>
      <c r="H5544" s="179"/>
      <c r="I5544" s="180" t="s">
        <v>2181</v>
      </c>
      <c r="J5544" s="141" t="str">
        <f>VLOOKUP(I5544,Customers[],2,FALSE)</f>
        <v>အကွဲ</v>
      </c>
      <c r="K5544" s="141">
        <f>VLOOKUP(I5544,Customers[],4,FALSE)</f>
        <v>0</v>
      </c>
      <c r="L5544" s="141">
        <f>VLOOKUP(Table85[[#This Row],[CustomerID]],Table!H:K,3,0)</f>
        <v>0</v>
      </c>
      <c r="M5544" s="141">
        <f>VLOOKUP(I5544,Customers[],5,FALSE)</f>
        <v>0</v>
      </c>
      <c r="N5544" s="180" t="s">
        <v>12</v>
      </c>
      <c r="O5544" s="37" t="s">
        <v>2120</v>
      </c>
      <c r="P5544" s="141" t="str">
        <f>VLOOKUP(O5544,Stock[],2,FALSE)</f>
        <v>ဇေ အရက်သန့်</v>
      </c>
      <c r="Q5544" s="147">
        <f>VLOOKUP(O5544,Stock[],3,FALSE)</f>
        <v>0.64</v>
      </c>
      <c r="R5544" s="147">
        <f>VLOOKUP(O5544,Stock[],4,FALSE)</f>
        <v>14</v>
      </c>
      <c r="S5544" s="146">
        <v>2</v>
      </c>
      <c r="T5544" s="147">
        <f>(DailySales!$S5544/DailySales!$R5544)+DailySales!$U5544</f>
        <v>0.14285714285714285</v>
      </c>
      <c r="U5544" s="146"/>
      <c r="V5544" s="148">
        <f>+DailySales!$T5544*DailySales!$R5544</f>
        <v>2</v>
      </c>
      <c r="W5544" s="148">
        <f>+DailySales!$V5544*DailySales!$Q5544</f>
        <v>1.28</v>
      </c>
      <c r="X5544" s="148">
        <f>VLOOKUP(O5544,Stock[],6,FALSE)</f>
        <v>1380</v>
      </c>
      <c r="Y5544" s="148">
        <f>+DailySales!$V5544*DailySales!$X5544</f>
        <v>2760</v>
      </c>
      <c r="Z5544" s="146"/>
      <c r="AA5544" s="146"/>
      <c r="AB5544" s="146"/>
      <c r="AC5544" s="146"/>
      <c r="AD5544" s="146"/>
      <c r="AE5544" s="149"/>
      <c r="AF5544" s="185">
        <v>46095</v>
      </c>
      <c r="AG5544" s="151">
        <v>2760</v>
      </c>
      <c r="AH5544" s="150"/>
      <c r="AI5544" s="151"/>
      <c r="AJ5544" s="150"/>
      <c r="AK5544" s="151"/>
      <c r="AL5544" s="34"/>
      <c r="AM5544" s="39"/>
      <c r="AN554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545" spans="1:40" ht="19.5" customHeight="1" x14ac:dyDescent="0.25">
      <c r="A5545" s="141">
        <f t="shared" si="1230"/>
        <v>2026</v>
      </c>
      <c r="B5545" s="141">
        <f t="shared" si="1231"/>
        <v>3</v>
      </c>
      <c r="C5545" s="176">
        <v>46095</v>
      </c>
      <c r="D5545" s="142">
        <f t="shared" ca="1" si="1232"/>
        <v>46097</v>
      </c>
      <c r="E5545" s="142" t="str">
        <f t="shared" ca="1" si="1233"/>
        <v>0-Months</v>
      </c>
      <c r="F5545" s="142" t="str">
        <f>VLOOKUP(O5545,Stock[],5,FALSE)</f>
        <v>BE</v>
      </c>
      <c r="G5545" s="178" t="s">
        <v>4356</v>
      </c>
      <c r="H5545" s="179"/>
      <c r="I5545" s="180" t="s">
        <v>2181</v>
      </c>
      <c r="J5545" s="141" t="str">
        <f>VLOOKUP(I5545,Customers[],2,FALSE)</f>
        <v>အကွဲ</v>
      </c>
      <c r="K5545" s="141">
        <f>VLOOKUP(I5545,Customers[],4,FALSE)</f>
        <v>0</v>
      </c>
      <c r="L5545" s="141">
        <f>VLOOKUP(Table85[[#This Row],[CustomerID]],Table!H:K,3,0)</f>
        <v>0</v>
      </c>
      <c r="M5545" s="141">
        <f>VLOOKUP(I5545,Customers[],5,FALSE)</f>
        <v>0</v>
      </c>
      <c r="N5545" s="180" t="s">
        <v>12</v>
      </c>
      <c r="O5545" s="37" t="s">
        <v>209</v>
      </c>
      <c r="P5545" s="141" t="str">
        <f>VLOOKUP(O5545,Stock[],2,FALSE)</f>
        <v>ဇေယျဝတီ Red</v>
      </c>
      <c r="Q5545" s="147">
        <f>VLOOKUP(O5545,Stock[],3,FALSE)</f>
        <v>0.64</v>
      </c>
      <c r="R5545" s="147">
        <f>VLOOKUP(O5545,Stock[],4,FALSE)</f>
        <v>14</v>
      </c>
      <c r="S5545" s="146">
        <v>1</v>
      </c>
      <c r="T5545" s="147">
        <f>(DailySales!$S5545/DailySales!$R5545)+DailySales!$U5545</f>
        <v>7.1428571428571425E-2</v>
      </c>
      <c r="U5545" s="146"/>
      <c r="V5545" s="148">
        <f>+DailySales!$T5545*DailySales!$R5545</f>
        <v>1</v>
      </c>
      <c r="W5545" s="148">
        <f>+DailySales!$V5545*DailySales!$Q5545</f>
        <v>0.64</v>
      </c>
      <c r="X5545" s="148">
        <f>VLOOKUP(O5545,Stock[],6,FALSE)</f>
        <v>1330</v>
      </c>
      <c r="Y5545" s="148">
        <f>+DailySales!$V5545*DailySales!$X5545</f>
        <v>1330</v>
      </c>
      <c r="Z5545" s="146"/>
      <c r="AA5545" s="146"/>
      <c r="AB5545" s="146"/>
      <c r="AC5545" s="146"/>
      <c r="AD5545" s="146"/>
      <c r="AE5545" s="149"/>
      <c r="AF5545" s="185">
        <v>46095</v>
      </c>
      <c r="AG5545" s="151">
        <v>1330</v>
      </c>
      <c r="AH5545" s="150"/>
      <c r="AI5545" s="151"/>
      <c r="AJ5545" s="150"/>
      <c r="AK5545" s="151"/>
      <c r="AL5545" s="34"/>
      <c r="AM5545" s="39"/>
      <c r="AN554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546" spans="1:40" ht="19.5" customHeight="1" x14ac:dyDescent="0.25">
      <c r="A5546" s="141">
        <f t="shared" ref="A5546:A5597" si="1234">YEAR(C5546)</f>
        <v>2026</v>
      </c>
      <c r="B5546" s="141">
        <f t="shared" ref="B5546:B5597" si="1235">MONTH(C5546)</f>
        <v>3</v>
      </c>
      <c r="C5546" s="176">
        <v>46095</v>
      </c>
      <c r="D5546" s="142">
        <f t="shared" ref="D5546:D5597" ca="1" si="1236">TODAY()</f>
        <v>46097</v>
      </c>
      <c r="E5546" s="142" t="str">
        <f t="shared" ref="E5546:E5597" ca="1" si="1237">DATEDIF(C5546,D5546,"M")&amp;"-Months"</f>
        <v>0-Months</v>
      </c>
      <c r="F5546" s="142" t="str">
        <f>VLOOKUP(O5546,Stock[],5,FALSE)</f>
        <v>BE</v>
      </c>
      <c r="G5546" s="178" t="s">
        <v>4356</v>
      </c>
      <c r="H5546" s="179"/>
      <c r="I5546" s="180" t="s">
        <v>2181</v>
      </c>
      <c r="J5546" s="141" t="str">
        <f>VLOOKUP(I5546,Customers[],2,FALSE)</f>
        <v>အကွဲ</v>
      </c>
      <c r="K5546" s="141">
        <f>VLOOKUP(I5546,Customers[],4,FALSE)</f>
        <v>0</v>
      </c>
      <c r="L5546" s="141">
        <f>VLOOKUP(Table85[[#This Row],[CustomerID]],Table!H:K,3,0)</f>
        <v>0</v>
      </c>
      <c r="M5546" s="141">
        <f>VLOOKUP(I5546,Customers[],5,FALSE)</f>
        <v>0</v>
      </c>
      <c r="N5546" s="180" t="s">
        <v>12</v>
      </c>
      <c r="O5546" s="37" t="s">
        <v>2465</v>
      </c>
      <c r="P5546" s="141" t="str">
        <f>VLOOKUP(O5546,Stock[],2,FALSE)</f>
        <v>မိုးနဲကွန်ကီး</v>
      </c>
      <c r="Q5546" s="147">
        <f>VLOOKUP(O5546,Stock[],3,FALSE)</f>
        <v>0.64</v>
      </c>
      <c r="R5546" s="147">
        <f>VLOOKUP(O5546,Stock[],4,FALSE)</f>
        <v>14</v>
      </c>
      <c r="S5546" s="146">
        <v>2</v>
      </c>
      <c r="T5546" s="147">
        <f>(DailySales!$S5546/DailySales!$R5546)+DailySales!$U5546</f>
        <v>0.14285714285714285</v>
      </c>
      <c r="U5546" s="146"/>
      <c r="V5546" s="148">
        <f>+DailySales!$T5546*DailySales!$R5546</f>
        <v>2</v>
      </c>
      <c r="W5546" s="148">
        <f>+DailySales!$V5546*DailySales!$Q5546</f>
        <v>1.28</v>
      </c>
      <c r="X5546" s="148">
        <f>VLOOKUP(O5546,Stock[],6,FALSE)</f>
        <v>1700</v>
      </c>
      <c r="Y5546" s="148">
        <f>+DailySales!$V5546*DailySales!$X5546</f>
        <v>3400</v>
      </c>
      <c r="Z5546" s="146"/>
      <c r="AA5546" s="146"/>
      <c r="AB5546" s="146"/>
      <c r="AC5546" s="146"/>
      <c r="AD5546" s="146"/>
      <c r="AE5546" s="149"/>
      <c r="AF5546" s="185">
        <v>46095</v>
      </c>
      <c r="AG5546" s="151">
        <v>3400</v>
      </c>
      <c r="AH5546" s="150"/>
      <c r="AI5546" s="151"/>
      <c r="AJ5546" s="150"/>
      <c r="AK5546" s="151"/>
      <c r="AL5546" s="34"/>
      <c r="AM5546" s="39"/>
      <c r="AN554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0</v>
      </c>
    </row>
    <row r="5547" spans="1:40" ht="19.5" customHeight="1" x14ac:dyDescent="0.25">
      <c r="A5547" s="141">
        <f t="shared" ref="A5547:A5551" si="1238">YEAR(C5547)</f>
        <v>2026</v>
      </c>
      <c r="B5547" s="141">
        <f t="shared" ref="B5547:B5551" si="1239">MONTH(C5547)</f>
        <v>3</v>
      </c>
      <c r="C5547" s="176">
        <v>46095</v>
      </c>
      <c r="D5547" s="142">
        <f t="shared" ref="D5547:D5551" ca="1" si="1240">TODAY()</f>
        <v>46097</v>
      </c>
      <c r="E5547" s="142" t="str">
        <f t="shared" ref="E5547:E5551" ca="1" si="1241">DATEDIF(C5547,D5547,"M")&amp;"-Months"</f>
        <v>0-Months</v>
      </c>
      <c r="F5547" s="142" t="str">
        <f>VLOOKUP(O5547,Stock[],5,FALSE)</f>
        <v>BE</v>
      </c>
      <c r="G5547" s="178" t="s">
        <v>4357</v>
      </c>
      <c r="H5547" s="179"/>
      <c r="I5547" s="180" t="s">
        <v>233</v>
      </c>
      <c r="J5547" s="141" t="str">
        <f>VLOOKUP(I5547,Customers[],2,FALSE)</f>
        <v>ဦးဝင်းနိုင်</v>
      </c>
      <c r="K5547" s="141" t="str">
        <f>VLOOKUP(I5547,Customers[],4,FALSE)</f>
        <v>Wandwin</v>
      </c>
      <c r="L5547" s="141" t="str">
        <f>VLOOKUP(Table85[[#This Row],[CustomerID]],Table!H:K,3,0)</f>
        <v>လျှော်ပင်</v>
      </c>
      <c r="M5547" s="141" t="str">
        <f>VLOOKUP(I5547,Customers[],5,FALSE)</f>
        <v>WholeSales/Contract</v>
      </c>
      <c r="N5547" s="180" t="s">
        <v>10</v>
      </c>
      <c r="O5547" s="37" t="s">
        <v>240</v>
      </c>
      <c r="P5547" s="141" t="str">
        <f>VLOOKUP(O5547,Stock[],2,FALSE)</f>
        <v>သံပုရာအရက်</v>
      </c>
      <c r="Q5547" s="147">
        <f>VLOOKUP(O5547,Stock[],3,FALSE)</f>
        <v>0.64</v>
      </c>
      <c r="R5547" s="147">
        <f>VLOOKUP(O5547,Stock[],4,FALSE)</f>
        <v>14</v>
      </c>
      <c r="S5547" s="146"/>
      <c r="T5547" s="147">
        <f>(DailySales!$S5547/DailySales!$R5547)+DailySales!$U5547</f>
        <v>150</v>
      </c>
      <c r="U5547" s="146">
        <v>150</v>
      </c>
      <c r="V5547" s="148">
        <f>+DailySales!$T5547*DailySales!$R5547</f>
        <v>2100</v>
      </c>
      <c r="W5547" s="148">
        <f>+DailySales!$V5547*DailySales!$Q5547</f>
        <v>1344</v>
      </c>
      <c r="X5547" s="148">
        <f>VLOOKUP(O5547,Stock[],6,FALSE)</f>
        <v>1330</v>
      </c>
      <c r="Y5547" s="148">
        <f>+DailySales!$V5547*DailySales!$X5547</f>
        <v>2793000</v>
      </c>
      <c r="Z5547" s="146"/>
      <c r="AA5547" s="146"/>
      <c r="AB5547" s="146"/>
      <c r="AC5547" s="146"/>
      <c r="AD5547" s="146"/>
      <c r="AE5547" s="149"/>
      <c r="AF5547" s="185"/>
      <c r="AG5547" s="151"/>
      <c r="AH5547" s="150"/>
      <c r="AI5547" s="151"/>
      <c r="AJ5547" s="150"/>
      <c r="AK5547" s="151"/>
      <c r="AL5547" s="34"/>
      <c r="AM5547" s="39"/>
      <c r="AN554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2793000</v>
      </c>
    </row>
    <row r="5548" spans="1:40" ht="19.5" customHeight="1" x14ac:dyDescent="0.25">
      <c r="A5548" s="141">
        <f t="shared" si="1238"/>
        <v>2026</v>
      </c>
      <c r="B5548" s="141">
        <f t="shared" si="1239"/>
        <v>3</v>
      </c>
      <c r="C5548" s="176">
        <v>46095</v>
      </c>
      <c r="D5548" s="142">
        <f t="shared" ca="1" si="1240"/>
        <v>46097</v>
      </c>
      <c r="E5548" s="142" t="str">
        <f t="shared" ca="1" si="1241"/>
        <v>0-Months</v>
      </c>
      <c r="F5548" s="142" t="str">
        <f>VLOOKUP(O5548,Stock[],5,FALSE)</f>
        <v>BE</v>
      </c>
      <c r="G5548" s="178" t="s">
        <v>4357</v>
      </c>
      <c r="H5548" s="179"/>
      <c r="I5548" s="180" t="s">
        <v>233</v>
      </c>
      <c r="J5548" s="141" t="str">
        <f>VLOOKUP(I5548,Customers[],2,FALSE)</f>
        <v>ဦးဝင်းနိုင်</v>
      </c>
      <c r="K5548" s="141" t="str">
        <f>VLOOKUP(I5548,Customers[],4,FALSE)</f>
        <v>Wandwin</v>
      </c>
      <c r="L5548" s="141" t="str">
        <f>VLOOKUP(Table85[[#This Row],[CustomerID]],Table!H:K,3,0)</f>
        <v>လျှော်ပင်</v>
      </c>
      <c r="M5548" s="141" t="str">
        <f>VLOOKUP(I5548,Customers[],5,FALSE)</f>
        <v>WholeSales/Contract</v>
      </c>
      <c r="N5548" s="180" t="s">
        <v>10</v>
      </c>
      <c r="O5548" s="37" t="s">
        <v>220</v>
      </c>
      <c r="P5548" s="141" t="str">
        <f>VLOOKUP(O5548,Stock[],2,FALSE)</f>
        <v>မြန်မာရှောက်ပျား</v>
      </c>
      <c r="Q5548" s="147">
        <f>VLOOKUP(O5548,Stock[],3,FALSE)</f>
        <v>0.64</v>
      </c>
      <c r="R5548" s="147">
        <f>VLOOKUP(O5548,Stock[],4,FALSE)</f>
        <v>14</v>
      </c>
      <c r="S5548" s="146"/>
      <c r="T5548" s="147">
        <f>(DailySales!$S5548/DailySales!$R5548)+DailySales!$U5548</f>
        <v>120</v>
      </c>
      <c r="U5548" s="146">
        <v>120</v>
      </c>
      <c r="V5548" s="148">
        <f>+DailySales!$T5548*DailySales!$R5548</f>
        <v>1680</v>
      </c>
      <c r="W5548" s="148">
        <f>+DailySales!$V5548*DailySales!$Q5548</f>
        <v>1075.2</v>
      </c>
      <c r="X5548" s="148">
        <f>VLOOKUP(O5548,Stock[],6,FALSE)</f>
        <v>1370</v>
      </c>
      <c r="Y5548" s="148">
        <f>+DailySales!$V5548*DailySales!$X5548</f>
        <v>2301600</v>
      </c>
      <c r="Z5548" s="146"/>
      <c r="AA5548" s="146"/>
      <c r="AB5548" s="146"/>
      <c r="AC5548" s="146"/>
      <c r="AD5548" s="146"/>
      <c r="AE5548" s="149"/>
      <c r="AF5548" s="185"/>
      <c r="AG5548" s="151"/>
      <c r="AH5548" s="150"/>
      <c r="AI5548" s="151"/>
      <c r="AJ5548" s="150"/>
      <c r="AK5548" s="151"/>
      <c r="AL5548" s="34"/>
      <c r="AM5548" s="39"/>
      <c r="AN554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2301600</v>
      </c>
    </row>
    <row r="5549" spans="1:40" ht="19.5" customHeight="1" x14ac:dyDescent="0.25">
      <c r="A5549" s="141">
        <f t="shared" si="1238"/>
        <v>2026</v>
      </c>
      <c r="B5549" s="141">
        <f t="shared" si="1239"/>
        <v>3</v>
      </c>
      <c r="C5549" s="176">
        <v>46095</v>
      </c>
      <c r="D5549" s="142">
        <f t="shared" ca="1" si="1240"/>
        <v>46097</v>
      </c>
      <c r="E5549" s="142" t="str">
        <f t="shared" ca="1" si="1241"/>
        <v>0-Months</v>
      </c>
      <c r="F5549" s="142" t="str">
        <f>VLOOKUP(O5549,Stock[],5,FALSE)</f>
        <v>BE</v>
      </c>
      <c r="G5549" s="178" t="s">
        <v>4357</v>
      </c>
      <c r="H5549" s="179"/>
      <c r="I5549" s="180" t="s">
        <v>233</v>
      </c>
      <c r="J5549" s="141" t="str">
        <f>VLOOKUP(I5549,Customers[],2,FALSE)</f>
        <v>ဦးဝင်းနိုင်</v>
      </c>
      <c r="K5549" s="141" t="str">
        <f>VLOOKUP(I5549,Customers[],4,FALSE)</f>
        <v>Wandwin</v>
      </c>
      <c r="L5549" s="141" t="str">
        <f>VLOOKUP(Table85[[#This Row],[CustomerID]],Table!H:K,3,0)</f>
        <v>လျှော်ပင်</v>
      </c>
      <c r="M5549" s="141" t="str">
        <f>VLOOKUP(I5549,Customers[],5,FALSE)</f>
        <v>WholeSales/Contract</v>
      </c>
      <c r="N5549" s="180" t="s">
        <v>10</v>
      </c>
      <c r="O5549" s="37" t="s">
        <v>217</v>
      </c>
      <c r="P5549" s="141" t="str">
        <f>VLOOKUP(O5549,Stock[],2,FALSE)</f>
        <v>လိမ္မော်ဖြူ</v>
      </c>
      <c r="Q5549" s="147">
        <f>VLOOKUP(O5549,Stock[],3,FALSE)</f>
        <v>0.64</v>
      </c>
      <c r="R5549" s="147">
        <f>VLOOKUP(O5549,Stock[],4,FALSE)</f>
        <v>24</v>
      </c>
      <c r="S5549" s="146"/>
      <c r="T5549" s="147">
        <f>(DailySales!$S5549/DailySales!$R5549)+DailySales!$U5549</f>
        <v>30</v>
      </c>
      <c r="U5549" s="146">
        <v>30</v>
      </c>
      <c r="V5549" s="148">
        <f>+DailySales!$T5549*DailySales!$R5549</f>
        <v>720</v>
      </c>
      <c r="W5549" s="148">
        <f>+DailySales!$V5549*DailySales!$Q5549</f>
        <v>460.8</v>
      </c>
      <c r="X5549" s="148">
        <f>VLOOKUP(O5549,Stock[],6,FALSE)</f>
        <v>1330</v>
      </c>
      <c r="Y5549" s="148">
        <f>+DailySales!$V5549*DailySales!$X5549</f>
        <v>957600</v>
      </c>
      <c r="Z5549" s="146"/>
      <c r="AA5549" s="146"/>
      <c r="AB5549" s="146"/>
      <c r="AC5549" s="146"/>
      <c r="AD5549" s="146"/>
      <c r="AE5549" s="149"/>
      <c r="AF5549" s="185"/>
      <c r="AG5549" s="151"/>
      <c r="AH5549" s="150"/>
      <c r="AI5549" s="151"/>
      <c r="AJ5549" s="150"/>
      <c r="AK5549" s="151"/>
      <c r="AL5549" s="34"/>
      <c r="AM5549" s="39"/>
      <c r="AN554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5550" spans="1:40" ht="19.5" customHeight="1" x14ac:dyDescent="0.25">
      <c r="A5550" s="141">
        <f t="shared" si="1238"/>
        <v>2026</v>
      </c>
      <c r="B5550" s="141">
        <f t="shared" si="1239"/>
        <v>3</v>
      </c>
      <c r="C5550" s="176">
        <v>46095</v>
      </c>
      <c r="D5550" s="142">
        <f t="shared" ca="1" si="1240"/>
        <v>46097</v>
      </c>
      <c r="E5550" s="142" t="str">
        <f t="shared" ca="1" si="1241"/>
        <v>0-Months</v>
      </c>
      <c r="F5550" s="142" t="str">
        <f>VLOOKUP(O5550,Stock[],5,FALSE)</f>
        <v>BE</v>
      </c>
      <c r="G5550" s="178" t="s">
        <v>4357</v>
      </c>
      <c r="H5550" s="179"/>
      <c r="I5550" s="180" t="s">
        <v>233</v>
      </c>
      <c r="J5550" s="141" t="str">
        <f>VLOOKUP(I5550,Customers[],2,FALSE)</f>
        <v>ဦးဝင်းနိုင်</v>
      </c>
      <c r="K5550" s="141" t="str">
        <f>VLOOKUP(I5550,Customers[],4,FALSE)</f>
        <v>Wandwin</v>
      </c>
      <c r="L5550" s="141" t="str">
        <f>VLOOKUP(Table85[[#This Row],[CustomerID]],Table!H:K,3,0)</f>
        <v>လျှော်ပင်</v>
      </c>
      <c r="M5550" s="141" t="str">
        <f>VLOOKUP(I5550,Customers[],5,FALSE)</f>
        <v>WholeSales/Contract</v>
      </c>
      <c r="N5550" s="180" t="s">
        <v>10</v>
      </c>
      <c r="O5550" s="37" t="s">
        <v>2120</v>
      </c>
      <c r="P5550" s="141" t="str">
        <f>VLOOKUP(O5550,Stock[],2,FALSE)</f>
        <v>ဇေ အရက်သန့်</v>
      </c>
      <c r="Q5550" s="147">
        <f>VLOOKUP(O5550,Stock[],3,FALSE)</f>
        <v>0.64</v>
      </c>
      <c r="R5550" s="147">
        <f>VLOOKUP(O5550,Stock[],4,FALSE)</f>
        <v>14</v>
      </c>
      <c r="S5550" s="146"/>
      <c r="T5550" s="147">
        <f>(DailySales!$S5550/DailySales!$R5550)+DailySales!$U5550</f>
        <v>20</v>
      </c>
      <c r="U5550" s="146">
        <v>20</v>
      </c>
      <c r="V5550" s="148">
        <f>+DailySales!$T5550*DailySales!$R5550</f>
        <v>280</v>
      </c>
      <c r="W5550" s="148">
        <f>+DailySales!$V5550*DailySales!$Q5550</f>
        <v>179.20000000000002</v>
      </c>
      <c r="X5550" s="148">
        <f>VLOOKUP(O5550,Stock[],6,FALSE)</f>
        <v>1380</v>
      </c>
      <c r="Y5550" s="148">
        <f>+DailySales!$V5550*DailySales!$X5550</f>
        <v>386400</v>
      </c>
      <c r="Z5550" s="146"/>
      <c r="AA5550" s="146"/>
      <c r="AB5550" s="146"/>
      <c r="AC5550" s="146"/>
      <c r="AD5550" s="146"/>
      <c r="AE5550" s="149"/>
      <c r="AF5550" s="185"/>
      <c r="AG5550" s="151"/>
      <c r="AH5550" s="150"/>
      <c r="AI5550" s="151"/>
      <c r="AJ5550" s="150"/>
      <c r="AK5550" s="151"/>
      <c r="AL5550" s="34"/>
      <c r="AM5550" s="39"/>
      <c r="AN5550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386400</v>
      </c>
    </row>
    <row r="5551" spans="1:40" ht="19.5" customHeight="1" x14ac:dyDescent="0.25">
      <c r="A5551" s="141">
        <f t="shared" si="1238"/>
        <v>2026</v>
      </c>
      <c r="B5551" s="141">
        <f t="shared" si="1239"/>
        <v>3</v>
      </c>
      <c r="C5551" s="176">
        <v>46095</v>
      </c>
      <c r="D5551" s="142">
        <f t="shared" ca="1" si="1240"/>
        <v>46097</v>
      </c>
      <c r="E5551" s="142" t="str">
        <f t="shared" ca="1" si="1241"/>
        <v>0-Months</v>
      </c>
      <c r="F5551" s="142" t="str">
        <f>VLOOKUP(O5551,Stock[],5,FALSE)</f>
        <v>BE</v>
      </c>
      <c r="G5551" s="178" t="s">
        <v>4357</v>
      </c>
      <c r="H5551" s="179"/>
      <c r="I5551" s="180" t="s">
        <v>233</v>
      </c>
      <c r="J5551" s="141" t="str">
        <f>VLOOKUP(I5551,Customers[],2,FALSE)</f>
        <v>ဦးဝင်းနိုင်</v>
      </c>
      <c r="K5551" s="141" t="str">
        <f>VLOOKUP(I5551,Customers[],4,FALSE)</f>
        <v>Wandwin</v>
      </c>
      <c r="L5551" s="141" t="str">
        <f>VLOOKUP(Table85[[#This Row],[CustomerID]],Table!H:K,3,0)</f>
        <v>လျှော်ပင်</v>
      </c>
      <c r="M5551" s="141" t="str">
        <f>VLOOKUP(I5551,Customers[],5,FALSE)</f>
        <v>WholeSales/Contract</v>
      </c>
      <c r="N5551" s="180" t="s">
        <v>10</v>
      </c>
      <c r="O5551" s="37" t="s">
        <v>215</v>
      </c>
      <c r="P5551" s="141" t="str">
        <f>VLOOKUP(O5551,Stock[],2,FALSE)</f>
        <v>ဒဂုံနာနတ်</v>
      </c>
      <c r="Q5551" s="147">
        <f>VLOOKUP(O5551,Stock[],3,FALSE)</f>
        <v>0.64</v>
      </c>
      <c r="R5551" s="147">
        <f>VLOOKUP(O5551,Stock[],4,FALSE)</f>
        <v>24</v>
      </c>
      <c r="S5551" s="146"/>
      <c r="T5551" s="147">
        <f>(DailySales!$S5551/DailySales!$R5551)+DailySales!$U5551</f>
        <v>10</v>
      </c>
      <c r="U5551" s="146">
        <v>10</v>
      </c>
      <c r="V5551" s="148">
        <f>+DailySales!$T5551*DailySales!$R5551</f>
        <v>240</v>
      </c>
      <c r="W5551" s="148">
        <f>+DailySales!$V5551*DailySales!$Q5551</f>
        <v>153.6</v>
      </c>
      <c r="X5551" s="148">
        <f>VLOOKUP(O5551,Stock[],6,FALSE)</f>
        <v>1330</v>
      </c>
      <c r="Y5551" s="148">
        <f>+DailySales!$V5551*DailySales!$X5551</f>
        <v>319200</v>
      </c>
      <c r="Z5551" s="146"/>
      <c r="AA5551" s="146"/>
      <c r="AB5551" s="146"/>
      <c r="AC5551" s="146"/>
      <c r="AD5551" s="146"/>
      <c r="AE5551" s="149"/>
      <c r="AF5551" s="185"/>
      <c r="AG5551" s="151"/>
      <c r="AH5551" s="150"/>
      <c r="AI5551" s="151"/>
      <c r="AJ5551" s="150"/>
      <c r="AK5551" s="151"/>
      <c r="AL5551" s="34"/>
      <c r="AM5551" s="39"/>
      <c r="AN5551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319200</v>
      </c>
    </row>
    <row r="5552" spans="1:40" ht="19.5" customHeight="1" x14ac:dyDescent="0.25">
      <c r="A5552" s="141">
        <f t="shared" ref="A5552:A5556" si="1242">YEAR(C5552)</f>
        <v>2026</v>
      </c>
      <c r="B5552" s="141">
        <f t="shared" ref="B5552:B5556" si="1243">MONTH(C5552)</f>
        <v>3</v>
      </c>
      <c r="C5552" s="176">
        <v>46095</v>
      </c>
      <c r="D5552" s="142">
        <f t="shared" ref="D5552:D5556" ca="1" si="1244">TODAY()</f>
        <v>46097</v>
      </c>
      <c r="E5552" s="142" t="str">
        <f t="shared" ref="E5552:E5556" ca="1" si="1245">DATEDIF(C5552,D5552,"M")&amp;"-Months"</f>
        <v>0-Months</v>
      </c>
      <c r="F5552" s="142" t="str">
        <f>VLOOKUP(O5552,Stock[],5,FALSE)</f>
        <v>BE</v>
      </c>
      <c r="G5552" s="178" t="s">
        <v>4357</v>
      </c>
      <c r="H5552" s="179"/>
      <c r="I5552" s="180" t="s">
        <v>233</v>
      </c>
      <c r="J5552" s="141" t="str">
        <f>VLOOKUP(I5552,Customers[],2,FALSE)</f>
        <v>ဦးဝင်းနိုင်</v>
      </c>
      <c r="K5552" s="141" t="str">
        <f>VLOOKUP(I5552,Customers[],4,FALSE)</f>
        <v>Wandwin</v>
      </c>
      <c r="L5552" s="141" t="str">
        <f>VLOOKUP(Table85[[#This Row],[CustomerID]],Table!H:K,3,0)</f>
        <v>လျှော်ပင်</v>
      </c>
      <c r="M5552" s="141" t="str">
        <f>VLOOKUP(I5552,Customers[],5,FALSE)</f>
        <v>WholeSales/Contract</v>
      </c>
      <c r="N5552" s="180" t="s">
        <v>10</v>
      </c>
      <c r="O5552" s="37" t="s">
        <v>214</v>
      </c>
      <c r="P5552" s="141" t="str">
        <f>VLOOKUP(O5552,Stock[],2,FALSE)</f>
        <v>ကောင်းကြည်</v>
      </c>
      <c r="Q5552" s="147">
        <f>VLOOKUP(O5552,Stock[],3,FALSE)</f>
        <v>0.64</v>
      </c>
      <c r="R5552" s="147">
        <f>VLOOKUP(O5552,Stock[],4,FALSE)</f>
        <v>14</v>
      </c>
      <c r="S5552" s="146"/>
      <c r="T5552" s="147">
        <f>(DailySales!$S5552/DailySales!$R5552)+DailySales!$U5552</f>
        <v>20</v>
      </c>
      <c r="U5552" s="146">
        <v>20</v>
      </c>
      <c r="V5552" s="148">
        <f>+DailySales!$T5552*DailySales!$R5552</f>
        <v>280</v>
      </c>
      <c r="W5552" s="148">
        <f>+DailySales!$V5552*DailySales!$Q5552</f>
        <v>179.20000000000002</v>
      </c>
      <c r="X5552" s="148">
        <f>VLOOKUP(O5552,Stock[],6,FALSE)</f>
        <v>1330</v>
      </c>
      <c r="Y5552" s="148">
        <f>+DailySales!$V5552*DailySales!$X5552</f>
        <v>372400</v>
      </c>
      <c r="Z5552" s="146"/>
      <c r="AA5552" s="146"/>
      <c r="AB5552" s="146"/>
      <c r="AC5552" s="146"/>
      <c r="AD5552" s="146"/>
      <c r="AE5552" s="149"/>
      <c r="AF5552" s="185"/>
      <c r="AG5552" s="151"/>
      <c r="AH5552" s="150"/>
      <c r="AI5552" s="151"/>
      <c r="AJ5552" s="150"/>
      <c r="AK5552" s="151"/>
      <c r="AL5552" s="34"/>
      <c r="AM5552" s="39"/>
      <c r="AN5552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5553" spans="1:40" ht="19.5" customHeight="1" x14ac:dyDescent="0.25">
      <c r="A5553" s="141">
        <f t="shared" si="1242"/>
        <v>2026</v>
      </c>
      <c r="B5553" s="141">
        <f t="shared" si="1243"/>
        <v>3</v>
      </c>
      <c r="C5553" s="176">
        <v>46095</v>
      </c>
      <c r="D5553" s="142">
        <f t="shared" ca="1" si="1244"/>
        <v>46097</v>
      </c>
      <c r="E5553" s="142" t="str">
        <f t="shared" ca="1" si="1245"/>
        <v>0-Months</v>
      </c>
      <c r="F5553" s="142" t="str">
        <f>VLOOKUP(O5553,Stock[],5,FALSE)</f>
        <v>BE</v>
      </c>
      <c r="G5553" s="178" t="s">
        <v>4358</v>
      </c>
      <c r="H5553" s="179"/>
      <c r="I5553" s="180" t="s">
        <v>306</v>
      </c>
      <c r="J5553" s="141" t="str">
        <f>VLOOKUP(I5553,Customers[],2,FALSE)</f>
        <v>ရွှေကမ္ဘာ</v>
      </c>
      <c r="K5553" s="141" t="str">
        <f>VLOOKUP(I5553,Customers[],4,FALSE)</f>
        <v>Meiktila</v>
      </c>
      <c r="L5553" s="141" t="str">
        <f>VLOOKUP(Table85[[#This Row],[CustomerID]],Table!H:K,3,0)</f>
        <v>မိတ္ထီလာ</v>
      </c>
      <c r="M5553" s="141" t="str">
        <f>VLOOKUP(I5553,Customers[],5,FALSE)</f>
        <v>Semi WS</v>
      </c>
      <c r="N5553" s="180" t="s">
        <v>10</v>
      </c>
      <c r="O5553" s="37" t="s">
        <v>2120</v>
      </c>
      <c r="P5553" s="141" t="str">
        <f>VLOOKUP(O5553,Stock[],2,FALSE)</f>
        <v>ဇေ အရက်သန့်</v>
      </c>
      <c r="Q5553" s="147">
        <f>VLOOKUP(O5553,Stock[],3,FALSE)</f>
        <v>0.64</v>
      </c>
      <c r="R5553" s="147">
        <f>VLOOKUP(O5553,Stock[],4,FALSE)</f>
        <v>14</v>
      </c>
      <c r="S5553" s="146"/>
      <c r="T5553" s="147">
        <f>(DailySales!$S5553/DailySales!$R5553)+DailySales!$U5553</f>
        <v>19</v>
      </c>
      <c r="U5553" s="146">
        <v>19</v>
      </c>
      <c r="V5553" s="148">
        <f>+DailySales!$T5553*DailySales!$R5553</f>
        <v>266</v>
      </c>
      <c r="W5553" s="148">
        <f>+DailySales!$V5553*DailySales!$Q5553</f>
        <v>170.24</v>
      </c>
      <c r="X5553" s="148">
        <f>VLOOKUP(O5553,Stock[],6,FALSE)</f>
        <v>1380</v>
      </c>
      <c r="Y5553" s="148">
        <f>+DailySales!$V5553*DailySales!$X5553</f>
        <v>367080</v>
      </c>
      <c r="Z5553" s="146"/>
      <c r="AA5553" s="146"/>
      <c r="AB5553" s="146"/>
      <c r="AC5553" s="146"/>
      <c r="AD5553" s="146"/>
      <c r="AE5553" s="149"/>
      <c r="AF5553" s="185"/>
      <c r="AG5553" s="151"/>
      <c r="AH5553" s="150"/>
      <c r="AI5553" s="151"/>
      <c r="AJ5553" s="150"/>
      <c r="AK5553" s="151"/>
      <c r="AL5553" s="34"/>
      <c r="AM5553" s="39"/>
      <c r="AN5553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367080</v>
      </c>
    </row>
    <row r="5554" spans="1:40" ht="19.5" customHeight="1" x14ac:dyDescent="0.25">
      <c r="A5554" s="141">
        <f t="shared" si="1242"/>
        <v>2026</v>
      </c>
      <c r="B5554" s="141">
        <f t="shared" si="1243"/>
        <v>3</v>
      </c>
      <c r="C5554" s="176">
        <v>46095</v>
      </c>
      <c r="D5554" s="142">
        <f t="shared" ca="1" si="1244"/>
        <v>46097</v>
      </c>
      <c r="E5554" s="142" t="str">
        <f t="shared" ca="1" si="1245"/>
        <v>0-Months</v>
      </c>
      <c r="F5554" s="142" t="str">
        <f>VLOOKUP(O5554,Stock[],5,FALSE)</f>
        <v>BE</v>
      </c>
      <c r="G5554" s="178" t="s">
        <v>4359</v>
      </c>
      <c r="H5554" s="179"/>
      <c r="I5554" s="180" t="s">
        <v>180</v>
      </c>
      <c r="J5554" s="141" t="str">
        <f>VLOOKUP(I5554,Customers[],2,FALSE)</f>
        <v>ရွှေမြင်း</v>
      </c>
      <c r="K5554" s="141" t="str">
        <f>VLOOKUP(I5554,Customers[],4,FALSE)</f>
        <v>Meiktila</v>
      </c>
      <c r="L5554" s="141" t="str">
        <f>VLOOKUP(Table85[[#This Row],[CustomerID]],Table!H:K,3,0)</f>
        <v>မိတ္ထီလာ</v>
      </c>
      <c r="M5554" s="141" t="str">
        <f>VLOOKUP(I5554,Customers[],5,FALSE)</f>
        <v>WholeSales/Contract</v>
      </c>
      <c r="N5554" s="180" t="s">
        <v>10</v>
      </c>
      <c r="O5554" s="37" t="s">
        <v>220</v>
      </c>
      <c r="P5554" s="141" t="str">
        <f>VLOOKUP(O5554,Stock[],2,FALSE)</f>
        <v>မြန်မာရှောက်ပျား</v>
      </c>
      <c r="Q5554" s="147">
        <f>VLOOKUP(O5554,Stock[],3,FALSE)</f>
        <v>0.64</v>
      </c>
      <c r="R5554" s="147">
        <f>VLOOKUP(O5554,Stock[],4,FALSE)</f>
        <v>14</v>
      </c>
      <c r="S5554" s="146"/>
      <c r="T5554" s="147">
        <f>(DailySales!$S5554/DailySales!$R5554)+DailySales!$U5554</f>
        <v>40</v>
      </c>
      <c r="U5554" s="146">
        <v>40</v>
      </c>
      <c r="V5554" s="148">
        <f>+DailySales!$T5554*DailySales!$R5554</f>
        <v>560</v>
      </c>
      <c r="W5554" s="148">
        <f>+DailySales!$V5554*DailySales!$Q5554</f>
        <v>358.40000000000003</v>
      </c>
      <c r="X5554" s="148">
        <f>VLOOKUP(O5554,Stock[],6,FALSE)</f>
        <v>1370</v>
      </c>
      <c r="Y5554" s="148">
        <f>+DailySales!$V5554*DailySales!$X5554</f>
        <v>767200</v>
      </c>
      <c r="Z5554" s="146"/>
      <c r="AA5554" s="146"/>
      <c r="AB5554" s="146"/>
      <c r="AC5554" s="146"/>
      <c r="AD5554" s="146"/>
      <c r="AE5554" s="149"/>
      <c r="AF5554" s="185"/>
      <c r="AG5554" s="151"/>
      <c r="AH5554" s="150"/>
      <c r="AI5554" s="151"/>
      <c r="AJ5554" s="150"/>
      <c r="AK5554" s="151"/>
      <c r="AL5554" s="34"/>
      <c r="AM5554" s="39"/>
      <c r="AN5554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767200</v>
      </c>
    </row>
    <row r="5555" spans="1:40" ht="19.5" customHeight="1" x14ac:dyDescent="0.25">
      <c r="A5555" s="141">
        <f t="shared" si="1242"/>
        <v>2026</v>
      </c>
      <c r="B5555" s="141">
        <f t="shared" si="1243"/>
        <v>3</v>
      </c>
      <c r="C5555" s="176">
        <v>46095</v>
      </c>
      <c r="D5555" s="142">
        <f t="shared" ca="1" si="1244"/>
        <v>46097</v>
      </c>
      <c r="E5555" s="142" t="str">
        <f t="shared" ca="1" si="1245"/>
        <v>0-Months</v>
      </c>
      <c r="F5555" s="142" t="str">
        <f>VLOOKUP(O5555,Stock[],5,FALSE)</f>
        <v>BE</v>
      </c>
      <c r="G5555" s="178" t="s">
        <v>4359</v>
      </c>
      <c r="H5555" s="179"/>
      <c r="I5555" s="180" t="s">
        <v>180</v>
      </c>
      <c r="J5555" s="141" t="str">
        <f>VLOOKUP(I5555,Customers[],2,FALSE)</f>
        <v>ရွှေမြင်း</v>
      </c>
      <c r="K5555" s="141" t="str">
        <f>VLOOKUP(I5555,Customers[],4,FALSE)</f>
        <v>Meiktila</v>
      </c>
      <c r="L5555" s="141" t="str">
        <f>VLOOKUP(Table85[[#This Row],[CustomerID]],Table!H:K,3,0)</f>
        <v>မိတ္ထီလာ</v>
      </c>
      <c r="M5555" s="141" t="str">
        <f>VLOOKUP(I5555,Customers[],5,FALSE)</f>
        <v>WholeSales/Contract</v>
      </c>
      <c r="N5555" s="180" t="s">
        <v>10</v>
      </c>
      <c r="O5555" s="37" t="s">
        <v>217</v>
      </c>
      <c r="P5555" s="141" t="str">
        <f>VLOOKUP(O5555,Stock[],2,FALSE)</f>
        <v>လိမ္မော်ဖြူ</v>
      </c>
      <c r="Q5555" s="147">
        <f>VLOOKUP(O5555,Stock[],3,FALSE)</f>
        <v>0.64</v>
      </c>
      <c r="R5555" s="147">
        <f>VLOOKUP(O5555,Stock[],4,FALSE)</f>
        <v>24</v>
      </c>
      <c r="S5555" s="146"/>
      <c r="T5555" s="147">
        <f>(DailySales!$S5555/DailySales!$R5555)+DailySales!$U5555</f>
        <v>30</v>
      </c>
      <c r="U5555" s="146">
        <v>30</v>
      </c>
      <c r="V5555" s="148">
        <f>+DailySales!$T5555*DailySales!$R5555</f>
        <v>720</v>
      </c>
      <c r="W5555" s="148">
        <f>+DailySales!$V5555*DailySales!$Q5555</f>
        <v>460.8</v>
      </c>
      <c r="X5555" s="148">
        <f>VLOOKUP(O5555,Stock[],6,FALSE)</f>
        <v>1330</v>
      </c>
      <c r="Y5555" s="148">
        <f>+DailySales!$V5555*DailySales!$X5555</f>
        <v>957600</v>
      </c>
      <c r="Z5555" s="146"/>
      <c r="AA5555" s="146"/>
      <c r="AB5555" s="146"/>
      <c r="AC5555" s="146"/>
      <c r="AD5555" s="146"/>
      <c r="AE5555" s="149"/>
      <c r="AF5555" s="185"/>
      <c r="AG5555" s="151"/>
      <c r="AH5555" s="150"/>
      <c r="AI5555" s="151"/>
      <c r="AJ5555" s="150"/>
      <c r="AK5555" s="151"/>
      <c r="AL5555" s="34"/>
      <c r="AM5555" s="39"/>
      <c r="AN5555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957600</v>
      </c>
    </row>
    <row r="5556" spans="1:40" ht="19.5" customHeight="1" x14ac:dyDescent="0.25">
      <c r="A5556" s="141">
        <f t="shared" si="1242"/>
        <v>2026</v>
      </c>
      <c r="B5556" s="141">
        <f t="shared" si="1243"/>
        <v>3</v>
      </c>
      <c r="C5556" s="176">
        <v>46095</v>
      </c>
      <c r="D5556" s="142">
        <f t="shared" ca="1" si="1244"/>
        <v>46097</v>
      </c>
      <c r="E5556" s="142" t="str">
        <f t="shared" ca="1" si="1245"/>
        <v>0-Months</v>
      </c>
      <c r="F5556" s="142" t="str">
        <f>VLOOKUP(O5556,Stock[],5,FALSE)</f>
        <v>BE</v>
      </c>
      <c r="G5556" s="178" t="s">
        <v>4359</v>
      </c>
      <c r="H5556" s="179"/>
      <c r="I5556" s="180" t="s">
        <v>180</v>
      </c>
      <c r="J5556" s="141" t="str">
        <f>VLOOKUP(I5556,Customers[],2,FALSE)</f>
        <v>ရွှေမြင်း</v>
      </c>
      <c r="K5556" s="141" t="str">
        <f>VLOOKUP(I5556,Customers[],4,FALSE)</f>
        <v>Meiktila</v>
      </c>
      <c r="L5556" s="141" t="str">
        <f>VLOOKUP(Table85[[#This Row],[CustomerID]],Table!H:K,3,0)</f>
        <v>မိတ္ထီလာ</v>
      </c>
      <c r="M5556" s="141" t="str">
        <f>VLOOKUP(I5556,Customers[],5,FALSE)</f>
        <v>WholeSales/Contract</v>
      </c>
      <c r="N5556" s="180" t="s">
        <v>10</v>
      </c>
      <c r="O5556" s="37" t="s">
        <v>2120</v>
      </c>
      <c r="P5556" s="141" t="str">
        <f>VLOOKUP(O5556,Stock[],2,FALSE)</f>
        <v>ဇေ အရက်သန့်</v>
      </c>
      <c r="Q5556" s="147">
        <f>VLOOKUP(O5556,Stock[],3,FALSE)</f>
        <v>0.64</v>
      </c>
      <c r="R5556" s="147">
        <f>VLOOKUP(O5556,Stock[],4,FALSE)</f>
        <v>14</v>
      </c>
      <c r="S5556" s="146"/>
      <c r="T5556" s="147">
        <f>(DailySales!$S5556/DailySales!$R5556)+DailySales!$U5556</f>
        <v>20</v>
      </c>
      <c r="U5556" s="146">
        <v>20</v>
      </c>
      <c r="V5556" s="148">
        <f>+DailySales!$T5556*DailySales!$R5556</f>
        <v>280</v>
      </c>
      <c r="W5556" s="148">
        <f>+DailySales!$V5556*DailySales!$Q5556</f>
        <v>179.20000000000002</v>
      </c>
      <c r="X5556" s="148">
        <f>VLOOKUP(O5556,Stock[],6,FALSE)</f>
        <v>1380</v>
      </c>
      <c r="Y5556" s="148">
        <f>+DailySales!$V5556*DailySales!$X5556</f>
        <v>386400</v>
      </c>
      <c r="Z5556" s="146"/>
      <c r="AA5556" s="146"/>
      <c r="AB5556" s="146"/>
      <c r="AC5556" s="146"/>
      <c r="AD5556" s="146"/>
      <c r="AE5556" s="149"/>
      <c r="AF5556" s="185"/>
      <c r="AG5556" s="151"/>
      <c r="AH5556" s="150"/>
      <c r="AI5556" s="151"/>
      <c r="AJ5556" s="150"/>
      <c r="AK5556" s="151"/>
      <c r="AL5556" s="34"/>
      <c r="AM5556" s="39"/>
      <c r="AN5556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386400</v>
      </c>
    </row>
    <row r="5557" spans="1:40" ht="19.5" customHeight="1" x14ac:dyDescent="0.25">
      <c r="A5557" s="141">
        <f t="shared" ref="A5557:A5561" si="1246">YEAR(C5557)</f>
        <v>2026</v>
      </c>
      <c r="B5557" s="141">
        <f t="shared" ref="B5557:B5561" si="1247">MONTH(C5557)</f>
        <v>3</v>
      </c>
      <c r="C5557" s="176">
        <v>46095</v>
      </c>
      <c r="D5557" s="142">
        <f t="shared" ref="D5557:D5561" ca="1" si="1248">TODAY()</f>
        <v>46097</v>
      </c>
      <c r="E5557" s="142" t="str">
        <f t="shared" ref="E5557:E5561" ca="1" si="1249">DATEDIF(C5557,D5557,"M")&amp;"-Months"</f>
        <v>0-Months</v>
      </c>
      <c r="F5557" s="142" t="str">
        <f>VLOOKUP(O5557,Stock[],5,FALSE)</f>
        <v>BE</v>
      </c>
      <c r="G5557" s="178" t="s">
        <v>4359</v>
      </c>
      <c r="H5557" s="179"/>
      <c r="I5557" s="180" t="s">
        <v>180</v>
      </c>
      <c r="J5557" s="141" t="str">
        <f>VLOOKUP(I5557,Customers[],2,FALSE)</f>
        <v>ရွှေမြင်း</v>
      </c>
      <c r="K5557" s="141" t="str">
        <f>VLOOKUP(I5557,Customers[],4,FALSE)</f>
        <v>Meiktila</v>
      </c>
      <c r="L5557" s="141" t="str">
        <f>VLOOKUP(Table85[[#This Row],[CustomerID]],Table!H:K,3,0)</f>
        <v>မိတ္ထီလာ</v>
      </c>
      <c r="M5557" s="141" t="str">
        <f>VLOOKUP(I5557,Customers[],5,FALSE)</f>
        <v>WholeSales/Contract</v>
      </c>
      <c r="N5557" s="180" t="s">
        <v>10</v>
      </c>
      <c r="O5557" s="37" t="s">
        <v>218</v>
      </c>
      <c r="P5557" s="141" t="str">
        <f>VLOOKUP(O5557,Stock[],2,FALSE)</f>
        <v>Black Cat</v>
      </c>
      <c r="Q5557" s="147">
        <f>VLOOKUP(O5557,Stock[],3,FALSE)</f>
        <v>0.64</v>
      </c>
      <c r="R5557" s="147">
        <f>VLOOKUP(O5557,Stock[],4,FALSE)</f>
        <v>24</v>
      </c>
      <c r="S5557" s="146"/>
      <c r="T5557" s="147">
        <f>(DailySales!$S5557/DailySales!$R5557)+DailySales!$U5557</f>
        <v>5</v>
      </c>
      <c r="U5557" s="146">
        <v>5</v>
      </c>
      <c r="V5557" s="148">
        <f>+DailySales!$T5557*DailySales!$R5557</f>
        <v>120</v>
      </c>
      <c r="W5557" s="148">
        <f>+DailySales!$V5557*DailySales!$Q5557</f>
        <v>76.8</v>
      </c>
      <c r="X5557" s="148">
        <f>VLOOKUP(O5557,Stock[],6,FALSE)</f>
        <v>1330</v>
      </c>
      <c r="Y5557" s="148">
        <f>+DailySales!$V5557*DailySales!$X5557</f>
        <v>159600</v>
      </c>
      <c r="Z5557" s="146"/>
      <c r="AA5557" s="146"/>
      <c r="AB5557" s="146"/>
      <c r="AC5557" s="146"/>
      <c r="AD5557" s="146"/>
      <c r="AE5557" s="149"/>
      <c r="AF5557" s="185"/>
      <c r="AG5557" s="151"/>
      <c r="AH5557" s="150"/>
      <c r="AI5557" s="151"/>
      <c r="AJ5557" s="150"/>
      <c r="AK5557" s="151"/>
      <c r="AL5557" s="34"/>
      <c r="AM5557" s="39"/>
      <c r="AN5557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159600</v>
      </c>
    </row>
    <row r="5558" spans="1:40" ht="19.5" customHeight="1" x14ac:dyDescent="0.25">
      <c r="A5558" s="141">
        <f t="shared" si="1246"/>
        <v>2026</v>
      </c>
      <c r="B5558" s="141">
        <f t="shared" si="1247"/>
        <v>3</v>
      </c>
      <c r="C5558" s="176">
        <v>46095</v>
      </c>
      <c r="D5558" s="142">
        <f t="shared" ca="1" si="1248"/>
        <v>46097</v>
      </c>
      <c r="E5558" s="142" t="str">
        <f t="shared" ca="1" si="1249"/>
        <v>0-Months</v>
      </c>
      <c r="F5558" s="142" t="str">
        <f>VLOOKUP(O5558,Stock[],5,FALSE)</f>
        <v>BE</v>
      </c>
      <c r="G5558" s="178" t="s">
        <v>4359</v>
      </c>
      <c r="H5558" s="179"/>
      <c r="I5558" s="180" t="s">
        <v>180</v>
      </c>
      <c r="J5558" s="141" t="str">
        <f>VLOOKUP(I5558,Customers[],2,FALSE)</f>
        <v>ရွှေမြင်း</v>
      </c>
      <c r="K5558" s="141" t="str">
        <f>VLOOKUP(I5558,Customers[],4,FALSE)</f>
        <v>Meiktila</v>
      </c>
      <c r="L5558" s="141" t="str">
        <f>VLOOKUP(Table85[[#This Row],[CustomerID]],Table!H:K,3,0)</f>
        <v>မိတ္ထီလာ</v>
      </c>
      <c r="M5558" s="141" t="str">
        <f>VLOOKUP(I5558,Customers[],5,FALSE)</f>
        <v>WholeSales/Contract</v>
      </c>
      <c r="N5558" s="180" t="s">
        <v>10</v>
      </c>
      <c r="O5558" s="37" t="s">
        <v>214</v>
      </c>
      <c r="P5558" s="141" t="str">
        <f>VLOOKUP(O5558,Stock[],2,FALSE)</f>
        <v>ကောင်းကြည်</v>
      </c>
      <c r="Q5558" s="147">
        <f>VLOOKUP(O5558,Stock[],3,FALSE)</f>
        <v>0.64</v>
      </c>
      <c r="R5558" s="147">
        <f>VLOOKUP(O5558,Stock[],4,FALSE)</f>
        <v>14</v>
      </c>
      <c r="S5558" s="146"/>
      <c r="T5558" s="147">
        <f>(DailySales!$S5558/DailySales!$R5558)+DailySales!$U5558</f>
        <v>20</v>
      </c>
      <c r="U5558" s="146">
        <v>20</v>
      </c>
      <c r="V5558" s="148">
        <f>+DailySales!$T5558*DailySales!$R5558</f>
        <v>280</v>
      </c>
      <c r="W5558" s="148">
        <f>+DailySales!$V5558*DailySales!$Q5558</f>
        <v>179.20000000000002</v>
      </c>
      <c r="X5558" s="148">
        <f>VLOOKUP(O5558,Stock[],6,FALSE)</f>
        <v>1330</v>
      </c>
      <c r="Y5558" s="148">
        <f>+DailySales!$V5558*DailySales!$X5558</f>
        <v>372400</v>
      </c>
      <c r="Z5558" s="146"/>
      <c r="AA5558" s="146"/>
      <c r="AB5558" s="146"/>
      <c r="AC5558" s="146"/>
      <c r="AD5558" s="146"/>
      <c r="AE5558" s="149"/>
      <c r="AF5558" s="185"/>
      <c r="AG5558" s="151"/>
      <c r="AH5558" s="150"/>
      <c r="AI5558" s="151"/>
      <c r="AJ5558" s="150"/>
      <c r="AK5558" s="151"/>
      <c r="AL5558" s="34"/>
      <c r="AM5558" s="39"/>
      <c r="AN5558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372400</v>
      </c>
    </row>
    <row r="5559" spans="1:40" ht="19.5" customHeight="1" x14ac:dyDescent="0.25">
      <c r="A5559" s="141">
        <f t="shared" si="1246"/>
        <v>2026</v>
      </c>
      <c r="B5559" s="141">
        <f t="shared" si="1247"/>
        <v>3</v>
      </c>
      <c r="C5559" s="176">
        <v>46095</v>
      </c>
      <c r="D5559" s="142">
        <f t="shared" ca="1" si="1248"/>
        <v>46097</v>
      </c>
      <c r="E5559" s="142" t="str">
        <f t="shared" ca="1" si="1249"/>
        <v>0-Months</v>
      </c>
      <c r="F5559" s="142" t="str">
        <f>VLOOKUP(O5559,Stock[],5,FALSE)</f>
        <v>BE</v>
      </c>
      <c r="G5559" s="178" t="s">
        <v>4359</v>
      </c>
      <c r="H5559" s="179"/>
      <c r="I5559" s="180" t="s">
        <v>180</v>
      </c>
      <c r="J5559" s="141" t="str">
        <f>VLOOKUP(I5559,Customers[],2,FALSE)</f>
        <v>ရွှေမြင်း</v>
      </c>
      <c r="K5559" s="141" t="str">
        <f>VLOOKUP(I5559,Customers[],4,FALSE)</f>
        <v>Meiktila</v>
      </c>
      <c r="L5559" s="141" t="str">
        <f>VLOOKUP(Table85[[#This Row],[CustomerID]],Table!H:K,3,0)</f>
        <v>မိတ္ထီလာ</v>
      </c>
      <c r="M5559" s="141" t="str">
        <f>VLOOKUP(I5559,Customers[],5,FALSE)</f>
        <v>WholeSales/Contract</v>
      </c>
      <c r="N5559" s="180" t="s">
        <v>10</v>
      </c>
      <c r="O5559" s="37" t="s">
        <v>205</v>
      </c>
      <c r="P5559" s="141" t="str">
        <f>VLOOKUP(O5559,Stock[],2,FALSE)</f>
        <v>ကောင်းကြည် ကော် 25%  (1Ltr )</v>
      </c>
      <c r="Q5559" s="147">
        <f>VLOOKUP(O5559,Stock[],3,FALSE)</f>
        <v>1</v>
      </c>
      <c r="R5559" s="147">
        <f>VLOOKUP(O5559,Stock[],4,FALSE)</f>
        <v>12</v>
      </c>
      <c r="S5559" s="146"/>
      <c r="T5559" s="147">
        <f>(DailySales!$S5559/DailySales!$R5559)+DailySales!$U5559</f>
        <v>20</v>
      </c>
      <c r="U5559" s="146">
        <v>20</v>
      </c>
      <c r="V5559" s="148">
        <f>+DailySales!$T5559*DailySales!$R5559</f>
        <v>240</v>
      </c>
      <c r="W5559" s="148">
        <f>+DailySales!$V5559*DailySales!$Q5559</f>
        <v>240</v>
      </c>
      <c r="X5559" s="148">
        <f>VLOOKUP(O5559,Stock[],6,FALSE)</f>
        <v>1530</v>
      </c>
      <c r="Y5559" s="148">
        <f>+DailySales!$V5559*DailySales!$X5559</f>
        <v>367200</v>
      </c>
      <c r="Z5559" s="146"/>
      <c r="AA5559" s="146"/>
      <c r="AB5559" s="146"/>
      <c r="AC5559" s="146"/>
      <c r="AD5559" s="146"/>
      <c r="AE5559" s="149"/>
      <c r="AF5559" s="185"/>
      <c r="AG5559" s="151"/>
      <c r="AH5559" s="150"/>
      <c r="AI5559" s="151"/>
      <c r="AJ5559" s="150"/>
      <c r="AK5559" s="151"/>
      <c r="AL5559" s="34"/>
      <c r="AM5559" s="39"/>
      <c r="AN5559" s="148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367200</v>
      </c>
    </row>
    <row r="5560" spans="1:40" ht="19.5" customHeight="1" x14ac:dyDescent="0.25">
      <c r="A5560" s="141">
        <f t="shared" si="1246"/>
        <v>1900</v>
      </c>
      <c r="B5560" s="141">
        <f t="shared" si="1247"/>
        <v>1</v>
      </c>
      <c r="C5560" s="154"/>
      <c r="D5560" s="142">
        <f t="shared" ca="1" si="1248"/>
        <v>46097</v>
      </c>
      <c r="E5560" s="142" t="str">
        <f t="shared" ca="1" si="1249"/>
        <v>1514-Months</v>
      </c>
      <c r="F5560" s="142" t="e">
        <f>VLOOKUP(O5560,Stock[],5,FALSE)</f>
        <v>#N/A</v>
      </c>
      <c r="G5560" s="178"/>
      <c r="H5560" s="179"/>
      <c r="I5560" s="180"/>
      <c r="J5560" s="141" t="e">
        <f>VLOOKUP(I5560,Customers[],2,FALSE)</f>
        <v>#N/A</v>
      </c>
      <c r="K5560" s="141" t="e">
        <f>VLOOKUP(I5560,Customers[],4,FALSE)</f>
        <v>#N/A</v>
      </c>
      <c r="L5560" s="141" t="e">
        <f>VLOOKUP(Table85[[#This Row],[CustomerID]],Table!H:K,3,0)</f>
        <v>#N/A</v>
      </c>
      <c r="M5560" s="141" t="e">
        <f>VLOOKUP(I5560,Customers[],5,FALSE)</f>
        <v>#N/A</v>
      </c>
      <c r="N5560" s="145"/>
      <c r="O5560" s="37"/>
      <c r="P5560" s="141" t="e">
        <f>VLOOKUP(O5560,Stock[],2,FALSE)</f>
        <v>#N/A</v>
      </c>
      <c r="Q5560" s="147" t="e">
        <f>VLOOKUP(O5560,Stock[],3,FALSE)</f>
        <v>#N/A</v>
      </c>
      <c r="R5560" s="147" t="e">
        <f>VLOOKUP(O5560,Stock[],4,FALSE)</f>
        <v>#N/A</v>
      </c>
      <c r="S5560" s="146"/>
      <c r="T5560" s="147" t="e">
        <f>(DailySales!$S5560/DailySales!$R5560)+DailySales!$U5560</f>
        <v>#N/A</v>
      </c>
      <c r="U5560" s="146"/>
      <c r="V5560" s="148" t="e">
        <f>+DailySales!$T5560*DailySales!$R5560</f>
        <v>#N/A</v>
      </c>
      <c r="W5560" s="148" t="e">
        <f>+DailySales!$V5560*DailySales!$Q5560</f>
        <v>#N/A</v>
      </c>
      <c r="X5560" s="148" t="e">
        <f>VLOOKUP(O5560,Stock[],6,FALSE)</f>
        <v>#N/A</v>
      </c>
      <c r="Y5560" s="148" t="e">
        <f>+DailySales!$V5560*DailySales!$X5560</f>
        <v>#N/A</v>
      </c>
      <c r="Z5560" s="146"/>
      <c r="AA5560" s="146"/>
      <c r="AB5560" s="146"/>
      <c r="AC5560" s="146"/>
      <c r="AD5560" s="146"/>
      <c r="AE5560" s="149"/>
      <c r="AF5560" s="185"/>
      <c r="AG5560" s="151"/>
      <c r="AH5560" s="150"/>
      <c r="AI5560" s="151"/>
      <c r="AJ5560" s="150"/>
      <c r="AK5560" s="151"/>
      <c r="AL5560" s="34"/>
      <c r="AM5560" s="39"/>
      <c r="AN5560" s="148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561" spans="1:40" ht="19.5" customHeight="1" x14ac:dyDescent="0.25">
      <c r="A5561" s="141">
        <f t="shared" si="1246"/>
        <v>1900</v>
      </c>
      <c r="B5561" s="141">
        <f t="shared" si="1247"/>
        <v>1</v>
      </c>
      <c r="C5561" s="154"/>
      <c r="D5561" s="142">
        <f t="shared" ca="1" si="1248"/>
        <v>46097</v>
      </c>
      <c r="E5561" s="142" t="str">
        <f t="shared" ca="1" si="1249"/>
        <v>1514-Months</v>
      </c>
      <c r="F5561" s="142" t="e">
        <f>VLOOKUP(O5561,Stock[],5,FALSE)</f>
        <v>#N/A</v>
      </c>
      <c r="G5561" s="178"/>
      <c r="H5561" s="179"/>
      <c r="I5561" s="180"/>
      <c r="J5561" s="141" t="e">
        <f>VLOOKUP(I5561,Customers[],2,FALSE)</f>
        <v>#N/A</v>
      </c>
      <c r="K5561" s="141" t="e">
        <f>VLOOKUP(I5561,Customers[],4,FALSE)</f>
        <v>#N/A</v>
      </c>
      <c r="L5561" s="141" t="e">
        <f>VLOOKUP(Table85[[#This Row],[CustomerID]],Table!H:K,3,0)</f>
        <v>#N/A</v>
      </c>
      <c r="M5561" s="141" t="e">
        <f>VLOOKUP(I5561,Customers[],5,FALSE)</f>
        <v>#N/A</v>
      </c>
      <c r="N5561" s="145"/>
      <c r="O5561" s="37"/>
      <c r="P5561" s="141" t="e">
        <f>VLOOKUP(O5561,Stock[],2,FALSE)</f>
        <v>#N/A</v>
      </c>
      <c r="Q5561" s="147" t="e">
        <f>VLOOKUP(O5561,Stock[],3,FALSE)</f>
        <v>#N/A</v>
      </c>
      <c r="R5561" s="147" t="e">
        <f>VLOOKUP(O5561,Stock[],4,FALSE)</f>
        <v>#N/A</v>
      </c>
      <c r="S5561" s="146"/>
      <c r="T5561" s="147" t="e">
        <f>(DailySales!$S5561/DailySales!$R5561)+DailySales!$U5561</f>
        <v>#N/A</v>
      </c>
      <c r="U5561" s="146"/>
      <c r="V5561" s="148" t="e">
        <f>+DailySales!$T5561*DailySales!$R5561</f>
        <v>#N/A</v>
      </c>
      <c r="W5561" s="148" t="e">
        <f>+DailySales!$V5561*DailySales!$Q5561</f>
        <v>#N/A</v>
      </c>
      <c r="X5561" s="148" t="e">
        <f>VLOOKUP(O5561,Stock[],6,FALSE)</f>
        <v>#N/A</v>
      </c>
      <c r="Y5561" s="148" t="e">
        <f>+DailySales!$V5561*DailySales!$X5561</f>
        <v>#N/A</v>
      </c>
      <c r="Z5561" s="146"/>
      <c r="AA5561" s="146"/>
      <c r="AB5561" s="146"/>
      <c r="AC5561" s="146"/>
      <c r="AD5561" s="146"/>
      <c r="AE5561" s="149"/>
      <c r="AF5561" s="185"/>
      <c r="AG5561" s="151"/>
      <c r="AH5561" s="150"/>
      <c r="AI5561" s="151"/>
      <c r="AJ5561" s="150"/>
      <c r="AK5561" s="151"/>
      <c r="AL5561" s="34"/>
      <c r="AM5561" s="39"/>
      <c r="AN5561" s="148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562" spans="1:40" ht="19.5" customHeight="1" x14ac:dyDescent="0.25">
      <c r="A5562" s="141">
        <f t="shared" ref="A5562:A5566" si="1250">YEAR(C5562)</f>
        <v>1900</v>
      </c>
      <c r="B5562" s="141">
        <f t="shared" ref="B5562:B5566" si="1251">MONTH(C5562)</f>
        <v>1</v>
      </c>
      <c r="C5562" s="154"/>
      <c r="D5562" s="142">
        <f t="shared" ref="D5562:D5566" ca="1" si="1252">TODAY()</f>
        <v>46097</v>
      </c>
      <c r="E5562" s="142" t="str">
        <f t="shared" ref="E5562:E5566" ca="1" si="1253">DATEDIF(C5562,D5562,"M")&amp;"-Months"</f>
        <v>1514-Months</v>
      </c>
      <c r="F5562" s="142" t="e">
        <f>VLOOKUP(O5562,Stock[],5,FALSE)</f>
        <v>#N/A</v>
      </c>
      <c r="G5562" s="178"/>
      <c r="H5562" s="179"/>
      <c r="I5562" s="180"/>
      <c r="J5562" s="141" t="e">
        <f>VLOOKUP(I5562,Customers[],2,FALSE)</f>
        <v>#N/A</v>
      </c>
      <c r="K5562" s="141" t="e">
        <f>VLOOKUP(I5562,Customers[],4,FALSE)</f>
        <v>#N/A</v>
      </c>
      <c r="L5562" s="141" t="e">
        <f>VLOOKUP(Table85[[#This Row],[CustomerID]],Table!H:K,3,0)</f>
        <v>#N/A</v>
      </c>
      <c r="M5562" s="141" t="e">
        <f>VLOOKUP(I5562,Customers[],5,FALSE)</f>
        <v>#N/A</v>
      </c>
      <c r="N5562" s="145"/>
      <c r="O5562" s="37"/>
      <c r="P5562" s="141" t="e">
        <f>VLOOKUP(O5562,Stock[],2,FALSE)</f>
        <v>#N/A</v>
      </c>
      <c r="Q5562" s="147" t="e">
        <f>VLOOKUP(O5562,Stock[],3,FALSE)</f>
        <v>#N/A</v>
      </c>
      <c r="R5562" s="147" t="e">
        <f>VLOOKUP(O5562,Stock[],4,FALSE)</f>
        <v>#N/A</v>
      </c>
      <c r="S5562" s="146"/>
      <c r="T5562" s="147" t="e">
        <f>(DailySales!$S5562/DailySales!$R5562)+DailySales!$U5562</f>
        <v>#N/A</v>
      </c>
      <c r="U5562" s="146"/>
      <c r="V5562" s="148" t="e">
        <f>+DailySales!$T5562*DailySales!$R5562</f>
        <v>#N/A</v>
      </c>
      <c r="W5562" s="148" t="e">
        <f>+DailySales!$V5562*DailySales!$Q5562</f>
        <v>#N/A</v>
      </c>
      <c r="X5562" s="148" t="e">
        <f>VLOOKUP(O5562,Stock[],6,FALSE)</f>
        <v>#N/A</v>
      </c>
      <c r="Y5562" s="148" t="e">
        <f>+DailySales!$V5562*DailySales!$X5562</f>
        <v>#N/A</v>
      </c>
      <c r="Z5562" s="146"/>
      <c r="AA5562" s="146"/>
      <c r="AB5562" s="146"/>
      <c r="AC5562" s="146"/>
      <c r="AD5562" s="146"/>
      <c r="AE5562" s="149"/>
      <c r="AF5562" s="185"/>
      <c r="AG5562" s="151"/>
      <c r="AH5562" s="150"/>
      <c r="AI5562" s="151"/>
      <c r="AJ5562" s="150"/>
      <c r="AK5562" s="151"/>
      <c r="AL5562" s="34"/>
      <c r="AM5562" s="39"/>
      <c r="AN5562" s="148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563" spans="1:40" ht="19.5" customHeight="1" x14ac:dyDescent="0.25">
      <c r="A5563" s="141">
        <f t="shared" si="1250"/>
        <v>1900</v>
      </c>
      <c r="B5563" s="141">
        <f t="shared" si="1251"/>
        <v>1</v>
      </c>
      <c r="C5563" s="154"/>
      <c r="D5563" s="142">
        <f t="shared" ca="1" si="1252"/>
        <v>46097</v>
      </c>
      <c r="E5563" s="142" t="str">
        <f t="shared" ca="1" si="1253"/>
        <v>1514-Months</v>
      </c>
      <c r="F5563" s="142" t="e">
        <f>VLOOKUP(O5563,Stock[],5,FALSE)</f>
        <v>#N/A</v>
      </c>
      <c r="G5563" s="178"/>
      <c r="H5563" s="179"/>
      <c r="I5563" s="180"/>
      <c r="J5563" s="141" t="e">
        <f>VLOOKUP(I5563,Customers[],2,FALSE)</f>
        <v>#N/A</v>
      </c>
      <c r="K5563" s="141" t="e">
        <f>VLOOKUP(I5563,Customers[],4,FALSE)</f>
        <v>#N/A</v>
      </c>
      <c r="L5563" s="141" t="e">
        <f>VLOOKUP(Table85[[#This Row],[CustomerID]],Table!H:K,3,0)</f>
        <v>#N/A</v>
      </c>
      <c r="M5563" s="141" t="e">
        <f>VLOOKUP(I5563,Customers[],5,FALSE)</f>
        <v>#N/A</v>
      </c>
      <c r="N5563" s="145"/>
      <c r="O5563" s="37"/>
      <c r="P5563" s="141" t="e">
        <f>VLOOKUP(O5563,Stock[],2,FALSE)</f>
        <v>#N/A</v>
      </c>
      <c r="Q5563" s="147" t="e">
        <f>VLOOKUP(O5563,Stock[],3,FALSE)</f>
        <v>#N/A</v>
      </c>
      <c r="R5563" s="147" t="e">
        <f>VLOOKUP(O5563,Stock[],4,FALSE)</f>
        <v>#N/A</v>
      </c>
      <c r="S5563" s="146"/>
      <c r="T5563" s="147" t="e">
        <f>(DailySales!$S5563/DailySales!$R5563)+DailySales!$U5563</f>
        <v>#N/A</v>
      </c>
      <c r="U5563" s="146"/>
      <c r="V5563" s="148" t="e">
        <f>+DailySales!$T5563*DailySales!$R5563</f>
        <v>#N/A</v>
      </c>
      <c r="W5563" s="148" t="e">
        <f>+DailySales!$V5563*DailySales!$Q5563</f>
        <v>#N/A</v>
      </c>
      <c r="X5563" s="148" t="e">
        <f>VLOOKUP(O5563,Stock[],6,FALSE)</f>
        <v>#N/A</v>
      </c>
      <c r="Y5563" s="148" t="e">
        <f>+DailySales!$V5563*DailySales!$X5563</f>
        <v>#N/A</v>
      </c>
      <c r="Z5563" s="146"/>
      <c r="AA5563" s="146"/>
      <c r="AB5563" s="146"/>
      <c r="AC5563" s="146"/>
      <c r="AD5563" s="146"/>
      <c r="AE5563" s="149"/>
      <c r="AF5563" s="185"/>
      <c r="AG5563" s="151"/>
      <c r="AH5563" s="150"/>
      <c r="AI5563" s="151"/>
      <c r="AJ5563" s="150"/>
      <c r="AK5563" s="151"/>
      <c r="AL5563" s="34"/>
      <c r="AM5563" s="39"/>
      <c r="AN5563" s="148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564" spans="1:40" ht="19.5" customHeight="1" x14ac:dyDescent="0.25">
      <c r="A5564" s="141">
        <f t="shared" si="1250"/>
        <v>1900</v>
      </c>
      <c r="B5564" s="141">
        <f t="shared" si="1251"/>
        <v>1</v>
      </c>
      <c r="C5564" s="154"/>
      <c r="D5564" s="142">
        <f t="shared" ca="1" si="1252"/>
        <v>46097</v>
      </c>
      <c r="E5564" s="142" t="str">
        <f t="shared" ca="1" si="1253"/>
        <v>1514-Months</v>
      </c>
      <c r="F5564" s="142" t="e">
        <f>VLOOKUP(O5564,Stock[],5,FALSE)</f>
        <v>#N/A</v>
      </c>
      <c r="G5564" s="178"/>
      <c r="H5564" s="179"/>
      <c r="I5564" s="180"/>
      <c r="J5564" s="141" t="e">
        <f>VLOOKUP(I5564,Customers[],2,FALSE)</f>
        <v>#N/A</v>
      </c>
      <c r="K5564" s="141" t="e">
        <f>VLOOKUP(I5564,Customers[],4,FALSE)</f>
        <v>#N/A</v>
      </c>
      <c r="L5564" s="141" t="e">
        <f>VLOOKUP(Table85[[#This Row],[CustomerID]],Table!H:K,3,0)</f>
        <v>#N/A</v>
      </c>
      <c r="M5564" s="141" t="e">
        <f>VLOOKUP(I5564,Customers[],5,FALSE)</f>
        <v>#N/A</v>
      </c>
      <c r="N5564" s="145"/>
      <c r="O5564" s="37"/>
      <c r="P5564" s="141" t="e">
        <f>VLOOKUP(O5564,Stock[],2,FALSE)</f>
        <v>#N/A</v>
      </c>
      <c r="Q5564" s="147" t="e">
        <f>VLOOKUP(O5564,Stock[],3,FALSE)</f>
        <v>#N/A</v>
      </c>
      <c r="R5564" s="147" t="e">
        <f>VLOOKUP(O5564,Stock[],4,FALSE)</f>
        <v>#N/A</v>
      </c>
      <c r="S5564" s="146"/>
      <c r="T5564" s="147" t="e">
        <f>(DailySales!$S5564/DailySales!$R5564)+DailySales!$U5564</f>
        <v>#N/A</v>
      </c>
      <c r="U5564" s="146"/>
      <c r="V5564" s="148" t="e">
        <f>+DailySales!$T5564*DailySales!$R5564</f>
        <v>#N/A</v>
      </c>
      <c r="W5564" s="148" t="e">
        <f>+DailySales!$V5564*DailySales!$Q5564</f>
        <v>#N/A</v>
      </c>
      <c r="X5564" s="148" t="e">
        <f>VLOOKUP(O5564,Stock[],6,FALSE)</f>
        <v>#N/A</v>
      </c>
      <c r="Y5564" s="148" t="e">
        <f>+DailySales!$V5564*DailySales!$X5564</f>
        <v>#N/A</v>
      </c>
      <c r="Z5564" s="146"/>
      <c r="AA5564" s="146"/>
      <c r="AB5564" s="146"/>
      <c r="AC5564" s="146"/>
      <c r="AD5564" s="146"/>
      <c r="AE5564" s="149"/>
      <c r="AF5564" s="185"/>
      <c r="AG5564" s="151"/>
      <c r="AH5564" s="150"/>
      <c r="AI5564" s="151"/>
      <c r="AJ5564" s="150"/>
      <c r="AK5564" s="151"/>
      <c r="AL5564" s="34"/>
      <c r="AM5564" s="39"/>
      <c r="AN5564" s="148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565" spans="1:40" ht="19.5" customHeight="1" x14ac:dyDescent="0.25">
      <c r="A5565" s="141">
        <f t="shared" si="1250"/>
        <v>1900</v>
      </c>
      <c r="B5565" s="141">
        <f t="shared" si="1251"/>
        <v>1</v>
      </c>
      <c r="C5565" s="154"/>
      <c r="D5565" s="142">
        <f t="shared" ca="1" si="1252"/>
        <v>46097</v>
      </c>
      <c r="E5565" s="142" t="str">
        <f t="shared" ca="1" si="1253"/>
        <v>1514-Months</v>
      </c>
      <c r="F5565" s="142" t="e">
        <f>VLOOKUP(O5565,Stock[],5,FALSE)</f>
        <v>#N/A</v>
      </c>
      <c r="G5565" s="178"/>
      <c r="H5565" s="179"/>
      <c r="I5565" s="180"/>
      <c r="J5565" s="141" t="e">
        <f>VLOOKUP(I5565,Customers[],2,FALSE)</f>
        <v>#N/A</v>
      </c>
      <c r="K5565" s="141" t="e">
        <f>VLOOKUP(I5565,Customers[],4,FALSE)</f>
        <v>#N/A</v>
      </c>
      <c r="L5565" s="141" t="e">
        <f>VLOOKUP(Table85[[#This Row],[CustomerID]],Table!H:K,3,0)</f>
        <v>#N/A</v>
      </c>
      <c r="M5565" s="141" t="e">
        <f>VLOOKUP(I5565,Customers[],5,FALSE)</f>
        <v>#N/A</v>
      </c>
      <c r="N5565" s="145"/>
      <c r="O5565" s="37"/>
      <c r="P5565" s="141" t="e">
        <f>VLOOKUP(O5565,Stock[],2,FALSE)</f>
        <v>#N/A</v>
      </c>
      <c r="Q5565" s="147" t="e">
        <f>VLOOKUP(O5565,Stock[],3,FALSE)</f>
        <v>#N/A</v>
      </c>
      <c r="R5565" s="147" t="e">
        <f>VLOOKUP(O5565,Stock[],4,FALSE)</f>
        <v>#N/A</v>
      </c>
      <c r="S5565" s="146"/>
      <c r="T5565" s="147" t="e">
        <f>(DailySales!$S5565/DailySales!$R5565)+DailySales!$U5565</f>
        <v>#N/A</v>
      </c>
      <c r="U5565" s="146"/>
      <c r="V5565" s="148" t="e">
        <f>+DailySales!$T5565*DailySales!$R5565</f>
        <v>#N/A</v>
      </c>
      <c r="W5565" s="148" t="e">
        <f>+DailySales!$V5565*DailySales!$Q5565</f>
        <v>#N/A</v>
      </c>
      <c r="X5565" s="148" t="e">
        <f>VLOOKUP(O5565,Stock[],6,FALSE)</f>
        <v>#N/A</v>
      </c>
      <c r="Y5565" s="148" t="e">
        <f>+DailySales!$V5565*DailySales!$X5565</f>
        <v>#N/A</v>
      </c>
      <c r="Z5565" s="146"/>
      <c r="AA5565" s="146"/>
      <c r="AB5565" s="146"/>
      <c r="AC5565" s="146"/>
      <c r="AD5565" s="146"/>
      <c r="AE5565" s="149"/>
      <c r="AF5565" s="185"/>
      <c r="AG5565" s="151"/>
      <c r="AH5565" s="150"/>
      <c r="AI5565" s="151"/>
      <c r="AJ5565" s="150"/>
      <c r="AK5565" s="151"/>
      <c r="AL5565" s="34"/>
      <c r="AM5565" s="39"/>
      <c r="AN5565" s="148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566" spans="1:40" ht="19.5" customHeight="1" x14ac:dyDescent="0.25">
      <c r="A5566" s="141">
        <f t="shared" si="1250"/>
        <v>1900</v>
      </c>
      <c r="B5566" s="141">
        <f t="shared" si="1251"/>
        <v>1</v>
      </c>
      <c r="C5566" s="154"/>
      <c r="D5566" s="142">
        <f t="shared" ca="1" si="1252"/>
        <v>46097</v>
      </c>
      <c r="E5566" s="142" t="str">
        <f t="shared" ca="1" si="1253"/>
        <v>1514-Months</v>
      </c>
      <c r="F5566" s="142" t="e">
        <f>VLOOKUP(O5566,Stock[],5,FALSE)</f>
        <v>#N/A</v>
      </c>
      <c r="G5566" s="178"/>
      <c r="H5566" s="179"/>
      <c r="I5566" s="180"/>
      <c r="J5566" s="141" t="e">
        <f>VLOOKUP(I5566,Customers[],2,FALSE)</f>
        <v>#N/A</v>
      </c>
      <c r="K5566" s="141" t="e">
        <f>VLOOKUP(I5566,Customers[],4,FALSE)</f>
        <v>#N/A</v>
      </c>
      <c r="L5566" s="141" t="e">
        <f>VLOOKUP(Table85[[#This Row],[CustomerID]],Table!H:K,3,0)</f>
        <v>#N/A</v>
      </c>
      <c r="M5566" s="141" t="e">
        <f>VLOOKUP(I5566,Customers[],5,FALSE)</f>
        <v>#N/A</v>
      </c>
      <c r="N5566" s="145"/>
      <c r="O5566" s="37"/>
      <c r="P5566" s="141" t="e">
        <f>VLOOKUP(O5566,Stock[],2,FALSE)</f>
        <v>#N/A</v>
      </c>
      <c r="Q5566" s="147" t="e">
        <f>VLOOKUP(O5566,Stock[],3,FALSE)</f>
        <v>#N/A</v>
      </c>
      <c r="R5566" s="147" t="e">
        <f>VLOOKUP(O5566,Stock[],4,FALSE)</f>
        <v>#N/A</v>
      </c>
      <c r="S5566" s="146"/>
      <c r="T5566" s="147" t="e">
        <f>(DailySales!$S5566/DailySales!$R5566)+DailySales!$U5566</f>
        <v>#N/A</v>
      </c>
      <c r="U5566" s="146"/>
      <c r="V5566" s="148" t="e">
        <f>+DailySales!$T5566*DailySales!$R5566</f>
        <v>#N/A</v>
      </c>
      <c r="W5566" s="148" t="e">
        <f>+DailySales!$V5566*DailySales!$Q5566</f>
        <v>#N/A</v>
      </c>
      <c r="X5566" s="148" t="e">
        <f>VLOOKUP(O5566,Stock[],6,FALSE)</f>
        <v>#N/A</v>
      </c>
      <c r="Y5566" s="148" t="e">
        <f>+DailySales!$V5566*DailySales!$X5566</f>
        <v>#N/A</v>
      </c>
      <c r="Z5566" s="146"/>
      <c r="AA5566" s="146"/>
      <c r="AB5566" s="146"/>
      <c r="AC5566" s="146"/>
      <c r="AD5566" s="146"/>
      <c r="AE5566" s="149"/>
      <c r="AF5566" s="185"/>
      <c r="AG5566" s="151"/>
      <c r="AH5566" s="150"/>
      <c r="AI5566" s="151"/>
      <c r="AJ5566" s="150"/>
      <c r="AK5566" s="151"/>
      <c r="AL5566" s="34"/>
      <c r="AM5566" s="39"/>
      <c r="AN5566" s="148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567" spans="1:40" ht="19.5" customHeight="1" x14ac:dyDescent="0.25">
      <c r="A5567" s="141">
        <f t="shared" ref="A5567:A5571" si="1254">YEAR(C5567)</f>
        <v>1900</v>
      </c>
      <c r="B5567" s="141">
        <f t="shared" ref="B5567:B5571" si="1255">MONTH(C5567)</f>
        <v>1</v>
      </c>
      <c r="C5567" s="154"/>
      <c r="D5567" s="142">
        <f t="shared" ref="D5567:D5571" ca="1" si="1256">TODAY()</f>
        <v>46097</v>
      </c>
      <c r="E5567" s="142" t="str">
        <f t="shared" ref="E5567:E5571" ca="1" si="1257">DATEDIF(C5567,D5567,"M")&amp;"-Months"</f>
        <v>1514-Months</v>
      </c>
      <c r="F5567" s="142" t="e">
        <f>VLOOKUP(O5567,Stock[],5,FALSE)</f>
        <v>#N/A</v>
      </c>
      <c r="G5567" s="178"/>
      <c r="H5567" s="179"/>
      <c r="I5567" s="180"/>
      <c r="J5567" s="141" t="e">
        <f>VLOOKUP(I5567,Customers[],2,FALSE)</f>
        <v>#N/A</v>
      </c>
      <c r="K5567" s="141" t="e">
        <f>VLOOKUP(I5567,Customers[],4,FALSE)</f>
        <v>#N/A</v>
      </c>
      <c r="L5567" s="141" t="e">
        <f>VLOOKUP(Table85[[#This Row],[CustomerID]],Table!H:K,3,0)</f>
        <v>#N/A</v>
      </c>
      <c r="M5567" s="141" t="e">
        <f>VLOOKUP(I5567,Customers[],5,FALSE)</f>
        <v>#N/A</v>
      </c>
      <c r="N5567" s="145"/>
      <c r="O5567" s="37"/>
      <c r="P5567" s="141" t="e">
        <f>VLOOKUP(O5567,Stock[],2,FALSE)</f>
        <v>#N/A</v>
      </c>
      <c r="Q5567" s="147" t="e">
        <f>VLOOKUP(O5567,Stock[],3,FALSE)</f>
        <v>#N/A</v>
      </c>
      <c r="R5567" s="147" t="e">
        <f>VLOOKUP(O5567,Stock[],4,FALSE)</f>
        <v>#N/A</v>
      </c>
      <c r="S5567" s="146"/>
      <c r="T5567" s="147" t="e">
        <f>(DailySales!$S5567/DailySales!$R5567)+DailySales!$U5567</f>
        <v>#N/A</v>
      </c>
      <c r="U5567" s="146"/>
      <c r="V5567" s="148" t="e">
        <f>+DailySales!$T5567*DailySales!$R5567</f>
        <v>#N/A</v>
      </c>
      <c r="W5567" s="148" t="e">
        <f>+DailySales!$V5567*DailySales!$Q5567</f>
        <v>#N/A</v>
      </c>
      <c r="X5567" s="148" t="e">
        <f>VLOOKUP(O5567,Stock[],6,FALSE)</f>
        <v>#N/A</v>
      </c>
      <c r="Y5567" s="148" t="e">
        <f>+DailySales!$V5567*DailySales!$X5567</f>
        <v>#N/A</v>
      </c>
      <c r="Z5567" s="146"/>
      <c r="AA5567" s="146"/>
      <c r="AB5567" s="146"/>
      <c r="AC5567" s="146"/>
      <c r="AD5567" s="146"/>
      <c r="AE5567" s="149"/>
      <c r="AF5567" s="185"/>
      <c r="AG5567" s="151"/>
      <c r="AH5567" s="150"/>
      <c r="AI5567" s="151"/>
      <c r="AJ5567" s="150"/>
      <c r="AK5567" s="151"/>
      <c r="AL5567" s="34"/>
      <c r="AM5567" s="39"/>
      <c r="AN5567" s="148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568" spans="1:40" ht="19.5" customHeight="1" x14ac:dyDescent="0.25">
      <c r="A5568" s="141">
        <f t="shared" si="1254"/>
        <v>1900</v>
      </c>
      <c r="B5568" s="141">
        <f t="shared" si="1255"/>
        <v>1</v>
      </c>
      <c r="C5568" s="154"/>
      <c r="D5568" s="142">
        <f t="shared" ca="1" si="1256"/>
        <v>46097</v>
      </c>
      <c r="E5568" s="142" t="str">
        <f t="shared" ca="1" si="1257"/>
        <v>1514-Months</v>
      </c>
      <c r="F5568" s="142" t="e">
        <f>VLOOKUP(O5568,Stock[],5,FALSE)</f>
        <v>#N/A</v>
      </c>
      <c r="G5568" s="178"/>
      <c r="H5568" s="179"/>
      <c r="I5568" s="180"/>
      <c r="J5568" s="141" t="e">
        <f>VLOOKUP(I5568,Customers[],2,FALSE)</f>
        <v>#N/A</v>
      </c>
      <c r="K5568" s="141" t="e">
        <f>VLOOKUP(I5568,Customers[],4,FALSE)</f>
        <v>#N/A</v>
      </c>
      <c r="L5568" s="141" t="e">
        <f>VLOOKUP(Table85[[#This Row],[CustomerID]],Table!H:K,3,0)</f>
        <v>#N/A</v>
      </c>
      <c r="M5568" s="141" t="e">
        <f>VLOOKUP(I5568,Customers[],5,FALSE)</f>
        <v>#N/A</v>
      </c>
      <c r="N5568" s="145"/>
      <c r="O5568" s="37"/>
      <c r="P5568" s="141" t="e">
        <f>VLOOKUP(O5568,Stock[],2,FALSE)</f>
        <v>#N/A</v>
      </c>
      <c r="Q5568" s="147" t="e">
        <f>VLOOKUP(O5568,Stock[],3,FALSE)</f>
        <v>#N/A</v>
      </c>
      <c r="R5568" s="147" t="e">
        <f>VLOOKUP(O5568,Stock[],4,FALSE)</f>
        <v>#N/A</v>
      </c>
      <c r="S5568" s="146"/>
      <c r="T5568" s="147" t="e">
        <f>(DailySales!$S5568/DailySales!$R5568)+DailySales!$U5568</f>
        <v>#N/A</v>
      </c>
      <c r="U5568" s="146"/>
      <c r="V5568" s="148" t="e">
        <f>+DailySales!$T5568*DailySales!$R5568</f>
        <v>#N/A</v>
      </c>
      <c r="W5568" s="148" t="e">
        <f>+DailySales!$V5568*DailySales!$Q5568</f>
        <v>#N/A</v>
      </c>
      <c r="X5568" s="148" t="e">
        <f>VLOOKUP(O5568,Stock[],6,FALSE)</f>
        <v>#N/A</v>
      </c>
      <c r="Y5568" s="148" t="e">
        <f>+DailySales!$V5568*DailySales!$X5568</f>
        <v>#N/A</v>
      </c>
      <c r="Z5568" s="146"/>
      <c r="AA5568" s="146"/>
      <c r="AB5568" s="146"/>
      <c r="AC5568" s="146"/>
      <c r="AD5568" s="146"/>
      <c r="AE5568" s="149"/>
      <c r="AF5568" s="185"/>
      <c r="AG5568" s="151"/>
      <c r="AH5568" s="150"/>
      <c r="AI5568" s="151"/>
      <c r="AJ5568" s="150"/>
      <c r="AK5568" s="151"/>
      <c r="AL5568" s="34"/>
      <c r="AM5568" s="39"/>
      <c r="AN5568" s="148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569" spans="1:40" ht="19.5" customHeight="1" x14ac:dyDescent="0.25">
      <c r="A5569" s="141">
        <f t="shared" si="1254"/>
        <v>1900</v>
      </c>
      <c r="B5569" s="141">
        <f t="shared" si="1255"/>
        <v>1</v>
      </c>
      <c r="C5569" s="154"/>
      <c r="D5569" s="142">
        <f t="shared" ca="1" si="1256"/>
        <v>46097</v>
      </c>
      <c r="E5569" s="142" t="str">
        <f t="shared" ca="1" si="1257"/>
        <v>1514-Months</v>
      </c>
      <c r="F5569" s="142" t="e">
        <f>VLOOKUP(O5569,Stock[],5,FALSE)</f>
        <v>#N/A</v>
      </c>
      <c r="G5569" s="178"/>
      <c r="H5569" s="179"/>
      <c r="I5569" s="180"/>
      <c r="J5569" s="141" t="e">
        <f>VLOOKUP(I5569,Customers[],2,FALSE)</f>
        <v>#N/A</v>
      </c>
      <c r="K5569" s="141" t="e">
        <f>VLOOKUP(I5569,Customers[],4,FALSE)</f>
        <v>#N/A</v>
      </c>
      <c r="L5569" s="141" t="e">
        <f>VLOOKUP(Table85[[#This Row],[CustomerID]],Table!H:K,3,0)</f>
        <v>#N/A</v>
      </c>
      <c r="M5569" s="141" t="e">
        <f>VLOOKUP(I5569,Customers[],5,FALSE)</f>
        <v>#N/A</v>
      </c>
      <c r="N5569" s="145"/>
      <c r="O5569" s="37"/>
      <c r="P5569" s="141" t="e">
        <f>VLOOKUP(O5569,Stock[],2,FALSE)</f>
        <v>#N/A</v>
      </c>
      <c r="Q5569" s="147" t="e">
        <f>VLOOKUP(O5569,Stock[],3,FALSE)</f>
        <v>#N/A</v>
      </c>
      <c r="R5569" s="147" t="e">
        <f>VLOOKUP(O5569,Stock[],4,FALSE)</f>
        <v>#N/A</v>
      </c>
      <c r="S5569" s="146"/>
      <c r="T5569" s="147" t="e">
        <f>(DailySales!$S5569/DailySales!$R5569)+DailySales!$U5569</f>
        <v>#N/A</v>
      </c>
      <c r="U5569" s="146"/>
      <c r="V5569" s="148" t="e">
        <f>+DailySales!$T5569*DailySales!$R5569</f>
        <v>#N/A</v>
      </c>
      <c r="W5569" s="148" t="e">
        <f>+DailySales!$V5569*DailySales!$Q5569</f>
        <v>#N/A</v>
      </c>
      <c r="X5569" s="148" t="e">
        <f>VLOOKUP(O5569,Stock[],6,FALSE)</f>
        <v>#N/A</v>
      </c>
      <c r="Y5569" s="148" t="e">
        <f>+DailySales!$V5569*DailySales!$X5569</f>
        <v>#N/A</v>
      </c>
      <c r="Z5569" s="146"/>
      <c r="AA5569" s="146"/>
      <c r="AB5569" s="146"/>
      <c r="AC5569" s="146"/>
      <c r="AD5569" s="146"/>
      <c r="AE5569" s="149"/>
      <c r="AF5569" s="185"/>
      <c r="AG5569" s="151"/>
      <c r="AH5569" s="150"/>
      <c r="AI5569" s="151"/>
      <c r="AJ5569" s="150"/>
      <c r="AK5569" s="151"/>
      <c r="AL5569" s="34"/>
      <c r="AM5569" s="39"/>
      <c r="AN5569" s="148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570" spans="1:40" ht="19.5" customHeight="1" x14ac:dyDescent="0.25">
      <c r="A5570" s="141">
        <f t="shared" si="1254"/>
        <v>1900</v>
      </c>
      <c r="B5570" s="141">
        <f t="shared" si="1255"/>
        <v>1</v>
      </c>
      <c r="C5570" s="154"/>
      <c r="D5570" s="142">
        <f t="shared" ca="1" si="1256"/>
        <v>46097</v>
      </c>
      <c r="E5570" s="142" t="str">
        <f t="shared" ca="1" si="1257"/>
        <v>1514-Months</v>
      </c>
      <c r="F5570" s="142" t="e">
        <f>VLOOKUP(O5570,Stock[],5,FALSE)</f>
        <v>#N/A</v>
      </c>
      <c r="G5570" s="178"/>
      <c r="H5570" s="179"/>
      <c r="I5570" s="180"/>
      <c r="J5570" s="141" t="e">
        <f>VLOOKUP(I5570,Customers[],2,FALSE)</f>
        <v>#N/A</v>
      </c>
      <c r="K5570" s="141" t="e">
        <f>VLOOKUP(I5570,Customers[],4,FALSE)</f>
        <v>#N/A</v>
      </c>
      <c r="L5570" s="141" t="e">
        <f>VLOOKUP(Table85[[#This Row],[CustomerID]],Table!H:K,3,0)</f>
        <v>#N/A</v>
      </c>
      <c r="M5570" s="141" t="e">
        <f>VLOOKUP(I5570,Customers[],5,FALSE)</f>
        <v>#N/A</v>
      </c>
      <c r="N5570" s="145"/>
      <c r="O5570" s="37"/>
      <c r="P5570" s="141" t="e">
        <f>VLOOKUP(O5570,Stock[],2,FALSE)</f>
        <v>#N/A</v>
      </c>
      <c r="Q5570" s="147" t="e">
        <f>VLOOKUP(O5570,Stock[],3,FALSE)</f>
        <v>#N/A</v>
      </c>
      <c r="R5570" s="147" t="e">
        <f>VLOOKUP(O5570,Stock[],4,FALSE)</f>
        <v>#N/A</v>
      </c>
      <c r="S5570" s="146"/>
      <c r="T5570" s="147" t="e">
        <f>(DailySales!$S5570/DailySales!$R5570)+DailySales!$U5570</f>
        <v>#N/A</v>
      </c>
      <c r="U5570" s="146"/>
      <c r="V5570" s="148" t="e">
        <f>+DailySales!$T5570*DailySales!$R5570</f>
        <v>#N/A</v>
      </c>
      <c r="W5570" s="148" t="e">
        <f>+DailySales!$V5570*DailySales!$Q5570</f>
        <v>#N/A</v>
      </c>
      <c r="X5570" s="148" t="e">
        <f>VLOOKUP(O5570,Stock[],6,FALSE)</f>
        <v>#N/A</v>
      </c>
      <c r="Y5570" s="148" t="e">
        <f>+DailySales!$V5570*DailySales!$X5570</f>
        <v>#N/A</v>
      </c>
      <c r="Z5570" s="146"/>
      <c r="AA5570" s="146"/>
      <c r="AB5570" s="146"/>
      <c r="AC5570" s="146"/>
      <c r="AD5570" s="146"/>
      <c r="AE5570" s="149"/>
      <c r="AF5570" s="185"/>
      <c r="AG5570" s="151"/>
      <c r="AH5570" s="150"/>
      <c r="AI5570" s="151"/>
      <c r="AJ5570" s="150"/>
      <c r="AK5570" s="151"/>
      <c r="AL5570" s="34"/>
      <c r="AM5570" s="39"/>
      <c r="AN5570" s="148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571" spans="1:40" ht="19.5" customHeight="1" x14ac:dyDescent="0.25">
      <c r="A5571" s="141">
        <f t="shared" si="1254"/>
        <v>1900</v>
      </c>
      <c r="B5571" s="141">
        <f t="shared" si="1255"/>
        <v>1</v>
      </c>
      <c r="C5571" s="154"/>
      <c r="D5571" s="142">
        <f t="shared" ca="1" si="1256"/>
        <v>46097</v>
      </c>
      <c r="E5571" s="142" t="str">
        <f t="shared" ca="1" si="1257"/>
        <v>1514-Months</v>
      </c>
      <c r="F5571" s="142" t="e">
        <f>VLOOKUP(O5571,Stock[],5,FALSE)</f>
        <v>#N/A</v>
      </c>
      <c r="G5571" s="178"/>
      <c r="H5571" s="179"/>
      <c r="I5571" s="180"/>
      <c r="J5571" s="141" t="e">
        <f>VLOOKUP(I5571,Customers[],2,FALSE)</f>
        <v>#N/A</v>
      </c>
      <c r="K5571" s="141" t="e">
        <f>VLOOKUP(I5571,Customers[],4,FALSE)</f>
        <v>#N/A</v>
      </c>
      <c r="L5571" s="141" t="e">
        <f>VLOOKUP(Table85[[#This Row],[CustomerID]],Table!H:K,3,0)</f>
        <v>#N/A</v>
      </c>
      <c r="M5571" s="141" t="e">
        <f>VLOOKUP(I5571,Customers[],5,FALSE)</f>
        <v>#N/A</v>
      </c>
      <c r="N5571" s="145"/>
      <c r="O5571" s="37"/>
      <c r="P5571" s="141" t="e">
        <f>VLOOKUP(O5571,Stock[],2,FALSE)</f>
        <v>#N/A</v>
      </c>
      <c r="Q5571" s="147" t="e">
        <f>VLOOKUP(O5571,Stock[],3,FALSE)</f>
        <v>#N/A</v>
      </c>
      <c r="R5571" s="147" t="e">
        <f>VLOOKUP(O5571,Stock[],4,FALSE)</f>
        <v>#N/A</v>
      </c>
      <c r="S5571" s="146"/>
      <c r="T5571" s="147" t="e">
        <f>(DailySales!$S5571/DailySales!$R5571)+DailySales!$U5571</f>
        <v>#N/A</v>
      </c>
      <c r="U5571" s="146"/>
      <c r="V5571" s="148" t="e">
        <f>+DailySales!$T5571*DailySales!$R5571</f>
        <v>#N/A</v>
      </c>
      <c r="W5571" s="148" t="e">
        <f>+DailySales!$V5571*DailySales!$Q5571</f>
        <v>#N/A</v>
      </c>
      <c r="X5571" s="148" t="e">
        <f>VLOOKUP(O5571,Stock[],6,FALSE)</f>
        <v>#N/A</v>
      </c>
      <c r="Y5571" s="148" t="e">
        <f>+DailySales!$V5571*DailySales!$X5571</f>
        <v>#N/A</v>
      </c>
      <c r="Z5571" s="146"/>
      <c r="AA5571" s="146"/>
      <c r="AB5571" s="146"/>
      <c r="AC5571" s="146"/>
      <c r="AD5571" s="146"/>
      <c r="AE5571" s="149"/>
      <c r="AF5571" s="185"/>
      <c r="AG5571" s="151"/>
      <c r="AH5571" s="150"/>
      <c r="AI5571" s="151"/>
      <c r="AJ5571" s="150"/>
      <c r="AK5571" s="151"/>
      <c r="AL5571" s="34"/>
      <c r="AM5571" s="39"/>
      <c r="AN5571" s="148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572" spans="1:40" ht="19.5" customHeight="1" x14ac:dyDescent="0.25">
      <c r="A5572" s="141">
        <f t="shared" ref="A5572:A5576" si="1258">YEAR(C5572)</f>
        <v>1900</v>
      </c>
      <c r="B5572" s="141">
        <f t="shared" ref="B5572:B5576" si="1259">MONTH(C5572)</f>
        <v>1</v>
      </c>
      <c r="C5572" s="154"/>
      <c r="D5572" s="142">
        <f t="shared" ref="D5572:D5576" ca="1" si="1260">TODAY()</f>
        <v>46097</v>
      </c>
      <c r="E5572" s="142" t="str">
        <f t="shared" ref="E5572:E5576" ca="1" si="1261">DATEDIF(C5572,D5572,"M")&amp;"-Months"</f>
        <v>1514-Months</v>
      </c>
      <c r="F5572" s="142" t="e">
        <f>VLOOKUP(O5572,Stock[],5,FALSE)</f>
        <v>#N/A</v>
      </c>
      <c r="G5572" s="178"/>
      <c r="H5572" s="179"/>
      <c r="I5572" s="180"/>
      <c r="J5572" s="141" t="e">
        <f>VLOOKUP(I5572,Customers[],2,FALSE)</f>
        <v>#N/A</v>
      </c>
      <c r="K5572" s="141" t="e">
        <f>VLOOKUP(I5572,Customers[],4,FALSE)</f>
        <v>#N/A</v>
      </c>
      <c r="L5572" s="141" t="e">
        <f>VLOOKUP(Table85[[#This Row],[CustomerID]],Table!H:K,3,0)</f>
        <v>#N/A</v>
      </c>
      <c r="M5572" s="141" t="e">
        <f>VLOOKUP(I5572,Customers[],5,FALSE)</f>
        <v>#N/A</v>
      </c>
      <c r="N5572" s="145"/>
      <c r="O5572" s="37"/>
      <c r="P5572" s="141" t="e">
        <f>VLOOKUP(O5572,Stock[],2,FALSE)</f>
        <v>#N/A</v>
      </c>
      <c r="Q5572" s="147" t="e">
        <f>VLOOKUP(O5572,Stock[],3,FALSE)</f>
        <v>#N/A</v>
      </c>
      <c r="R5572" s="147" t="e">
        <f>VLOOKUP(O5572,Stock[],4,FALSE)</f>
        <v>#N/A</v>
      </c>
      <c r="S5572" s="146"/>
      <c r="T5572" s="147" t="e">
        <f>(DailySales!$S5572/DailySales!$R5572)+DailySales!$U5572</f>
        <v>#N/A</v>
      </c>
      <c r="U5572" s="146"/>
      <c r="V5572" s="148" t="e">
        <f>+DailySales!$T5572*DailySales!$R5572</f>
        <v>#N/A</v>
      </c>
      <c r="W5572" s="148" t="e">
        <f>+DailySales!$V5572*DailySales!$Q5572</f>
        <v>#N/A</v>
      </c>
      <c r="X5572" s="148" t="e">
        <f>VLOOKUP(O5572,Stock[],6,FALSE)</f>
        <v>#N/A</v>
      </c>
      <c r="Y5572" s="148" t="e">
        <f>+DailySales!$V5572*DailySales!$X5572</f>
        <v>#N/A</v>
      </c>
      <c r="Z5572" s="146"/>
      <c r="AA5572" s="146"/>
      <c r="AB5572" s="146"/>
      <c r="AC5572" s="146"/>
      <c r="AD5572" s="146"/>
      <c r="AE5572" s="149"/>
      <c r="AF5572" s="185"/>
      <c r="AG5572" s="151"/>
      <c r="AH5572" s="150"/>
      <c r="AI5572" s="151"/>
      <c r="AJ5572" s="150"/>
      <c r="AK5572" s="151"/>
      <c r="AL5572" s="34"/>
      <c r="AM5572" s="39"/>
      <c r="AN5572" s="148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573" spans="1:40" ht="19.5" customHeight="1" x14ac:dyDescent="0.25">
      <c r="A5573" s="141">
        <f t="shared" si="1258"/>
        <v>1900</v>
      </c>
      <c r="B5573" s="141">
        <f t="shared" si="1259"/>
        <v>1</v>
      </c>
      <c r="C5573" s="154"/>
      <c r="D5573" s="142">
        <f t="shared" ca="1" si="1260"/>
        <v>46097</v>
      </c>
      <c r="E5573" s="142" t="str">
        <f t="shared" ca="1" si="1261"/>
        <v>1514-Months</v>
      </c>
      <c r="F5573" s="142" t="e">
        <f>VLOOKUP(O5573,Stock[],5,FALSE)</f>
        <v>#N/A</v>
      </c>
      <c r="G5573" s="178"/>
      <c r="H5573" s="179"/>
      <c r="I5573" s="180"/>
      <c r="J5573" s="141" t="e">
        <f>VLOOKUP(I5573,Customers[],2,FALSE)</f>
        <v>#N/A</v>
      </c>
      <c r="K5573" s="141" t="e">
        <f>VLOOKUP(I5573,Customers[],4,FALSE)</f>
        <v>#N/A</v>
      </c>
      <c r="L5573" s="141" t="e">
        <f>VLOOKUP(Table85[[#This Row],[CustomerID]],Table!H:K,3,0)</f>
        <v>#N/A</v>
      </c>
      <c r="M5573" s="141" t="e">
        <f>VLOOKUP(I5573,Customers[],5,FALSE)</f>
        <v>#N/A</v>
      </c>
      <c r="N5573" s="145"/>
      <c r="O5573" s="37"/>
      <c r="P5573" s="141" t="e">
        <f>VLOOKUP(O5573,Stock[],2,FALSE)</f>
        <v>#N/A</v>
      </c>
      <c r="Q5573" s="147" t="e">
        <f>VLOOKUP(O5573,Stock[],3,FALSE)</f>
        <v>#N/A</v>
      </c>
      <c r="R5573" s="147" t="e">
        <f>VLOOKUP(O5573,Stock[],4,FALSE)</f>
        <v>#N/A</v>
      </c>
      <c r="S5573" s="146"/>
      <c r="T5573" s="147" t="e">
        <f>(DailySales!$S5573/DailySales!$R5573)+DailySales!$U5573</f>
        <v>#N/A</v>
      </c>
      <c r="U5573" s="146"/>
      <c r="V5573" s="148" t="e">
        <f>+DailySales!$T5573*DailySales!$R5573</f>
        <v>#N/A</v>
      </c>
      <c r="W5573" s="148" t="e">
        <f>+DailySales!$V5573*DailySales!$Q5573</f>
        <v>#N/A</v>
      </c>
      <c r="X5573" s="148" t="e">
        <f>VLOOKUP(O5573,Stock[],6,FALSE)</f>
        <v>#N/A</v>
      </c>
      <c r="Y5573" s="148" t="e">
        <f>+DailySales!$V5573*DailySales!$X5573</f>
        <v>#N/A</v>
      </c>
      <c r="Z5573" s="146"/>
      <c r="AA5573" s="146"/>
      <c r="AB5573" s="146"/>
      <c r="AC5573" s="146"/>
      <c r="AD5573" s="146"/>
      <c r="AE5573" s="149"/>
      <c r="AF5573" s="185"/>
      <c r="AG5573" s="151"/>
      <c r="AH5573" s="150"/>
      <c r="AI5573" s="151"/>
      <c r="AJ5573" s="150"/>
      <c r="AK5573" s="151"/>
      <c r="AL5573" s="34"/>
      <c r="AM5573" s="39"/>
      <c r="AN5573" s="148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574" spans="1:40" ht="19.5" customHeight="1" x14ac:dyDescent="0.25">
      <c r="A5574" s="141">
        <f t="shared" si="1258"/>
        <v>1900</v>
      </c>
      <c r="B5574" s="141">
        <f t="shared" si="1259"/>
        <v>1</v>
      </c>
      <c r="C5574" s="154"/>
      <c r="D5574" s="142">
        <f t="shared" ca="1" si="1260"/>
        <v>46097</v>
      </c>
      <c r="E5574" s="142" t="str">
        <f t="shared" ca="1" si="1261"/>
        <v>1514-Months</v>
      </c>
      <c r="F5574" s="142" t="e">
        <f>VLOOKUP(O5574,Stock[],5,FALSE)</f>
        <v>#N/A</v>
      </c>
      <c r="G5574" s="178"/>
      <c r="H5574" s="179"/>
      <c r="I5574" s="180"/>
      <c r="J5574" s="141" t="e">
        <f>VLOOKUP(I5574,Customers[],2,FALSE)</f>
        <v>#N/A</v>
      </c>
      <c r="K5574" s="141" t="e">
        <f>VLOOKUP(I5574,Customers[],4,FALSE)</f>
        <v>#N/A</v>
      </c>
      <c r="L5574" s="141" t="e">
        <f>VLOOKUP(Table85[[#This Row],[CustomerID]],Table!H:K,3,0)</f>
        <v>#N/A</v>
      </c>
      <c r="M5574" s="141" t="e">
        <f>VLOOKUP(I5574,Customers[],5,FALSE)</f>
        <v>#N/A</v>
      </c>
      <c r="N5574" s="145"/>
      <c r="O5574" s="37"/>
      <c r="P5574" s="141" t="e">
        <f>VLOOKUP(O5574,Stock[],2,FALSE)</f>
        <v>#N/A</v>
      </c>
      <c r="Q5574" s="147" t="e">
        <f>VLOOKUP(O5574,Stock[],3,FALSE)</f>
        <v>#N/A</v>
      </c>
      <c r="R5574" s="147" t="e">
        <f>VLOOKUP(O5574,Stock[],4,FALSE)</f>
        <v>#N/A</v>
      </c>
      <c r="S5574" s="146"/>
      <c r="T5574" s="147" t="e">
        <f>(DailySales!$S5574/DailySales!$R5574)+DailySales!$U5574</f>
        <v>#N/A</v>
      </c>
      <c r="U5574" s="146"/>
      <c r="V5574" s="148" t="e">
        <f>+DailySales!$T5574*DailySales!$R5574</f>
        <v>#N/A</v>
      </c>
      <c r="W5574" s="148" t="e">
        <f>+DailySales!$V5574*DailySales!$Q5574</f>
        <v>#N/A</v>
      </c>
      <c r="X5574" s="148" t="e">
        <f>VLOOKUP(O5574,Stock[],6,FALSE)</f>
        <v>#N/A</v>
      </c>
      <c r="Y5574" s="148" t="e">
        <f>+DailySales!$V5574*DailySales!$X5574</f>
        <v>#N/A</v>
      </c>
      <c r="Z5574" s="146"/>
      <c r="AA5574" s="146"/>
      <c r="AB5574" s="146"/>
      <c r="AC5574" s="146"/>
      <c r="AD5574" s="146"/>
      <c r="AE5574" s="149"/>
      <c r="AF5574" s="185"/>
      <c r="AG5574" s="151"/>
      <c r="AH5574" s="150"/>
      <c r="AI5574" s="151"/>
      <c r="AJ5574" s="150"/>
      <c r="AK5574" s="151"/>
      <c r="AL5574" s="34"/>
      <c r="AM5574" s="39"/>
      <c r="AN5574" s="148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575" spans="1:40" ht="19.5" customHeight="1" x14ac:dyDescent="0.25">
      <c r="A5575" s="141">
        <f t="shared" si="1258"/>
        <v>1900</v>
      </c>
      <c r="B5575" s="141">
        <f t="shared" si="1259"/>
        <v>1</v>
      </c>
      <c r="C5575" s="154"/>
      <c r="D5575" s="142">
        <f t="shared" ca="1" si="1260"/>
        <v>46097</v>
      </c>
      <c r="E5575" s="142" t="str">
        <f t="shared" ca="1" si="1261"/>
        <v>1514-Months</v>
      </c>
      <c r="F5575" s="142" t="e">
        <f>VLOOKUP(O5575,Stock[],5,FALSE)</f>
        <v>#N/A</v>
      </c>
      <c r="G5575" s="178"/>
      <c r="H5575" s="179"/>
      <c r="I5575" s="180"/>
      <c r="J5575" s="141" t="e">
        <f>VLOOKUP(I5575,Customers[],2,FALSE)</f>
        <v>#N/A</v>
      </c>
      <c r="K5575" s="141" t="e">
        <f>VLOOKUP(I5575,Customers[],4,FALSE)</f>
        <v>#N/A</v>
      </c>
      <c r="L5575" s="141" t="e">
        <f>VLOOKUP(Table85[[#This Row],[CustomerID]],Table!H:K,3,0)</f>
        <v>#N/A</v>
      </c>
      <c r="M5575" s="141" t="e">
        <f>VLOOKUP(I5575,Customers[],5,FALSE)</f>
        <v>#N/A</v>
      </c>
      <c r="N5575" s="145"/>
      <c r="O5575" s="37"/>
      <c r="P5575" s="141" t="e">
        <f>VLOOKUP(O5575,Stock[],2,FALSE)</f>
        <v>#N/A</v>
      </c>
      <c r="Q5575" s="147" t="e">
        <f>VLOOKUP(O5575,Stock[],3,FALSE)</f>
        <v>#N/A</v>
      </c>
      <c r="R5575" s="147" t="e">
        <f>VLOOKUP(O5575,Stock[],4,FALSE)</f>
        <v>#N/A</v>
      </c>
      <c r="S5575" s="146"/>
      <c r="T5575" s="147" t="e">
        <f>(DailySales!$S5575/DailySales!$R5575)+DailySales!$U5575</f>
        <v>#N/A</v>
      </c>
      <c r="U5575" s="146"/>
      <c r="V5575" s="148" t="e">
        <f>+DailySales!$T5575*DailySales!$R5575</f>
        <v>#N/A</v>
      </c>
      <c r="W5575" s="148" t="e">
        <f>+DailySales!$V5575*DailySales!$Q5575</f>
        <v>#N/A</v>
      </c>
      <c r="X5575" s="148" t="e">
        <f>VLOOKUP(O5575,Stock[],6,FALSE)</f>
        <v>#N/A</v>
      </c>
      <c r="Y5575" s="148" t="e">
        <f>+DailySales!$V5575*DailySales!$X5575</f>
        <v>#N/A</v>
      </c>
      <c r="Z5575" s="146"/>
      <c r="AA5575" s="146"/>
      <c r="AB5575" s="146"/>
      <c r="AC5575" s="146"/>
      <c r="AD5575" s="146"/>
      <c r="AE5575" s="149"/>
      <c r="AF5575" s="185"/>
      <c r="AG5575" s="151"/>
      <c r="AH5575" s="150"/>
      <c r="AI5575" s="151"/>
      <c r="AJ5575" s="150"/>
      <c r="AK5575" s="151"/>
      <c r="AL5575" s="34"/>
      <c r="AM5575" s="39"/>
      <c r="AN5575" s="148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576" spans="1:40" ht="19.5" customHeight="1" x14ac:dyDescent="0.25">
      <c r="A5576" s="141">
        <f t="shared" si="1258"/>
        <v>1900</v>
      </c>
      <c r="B5576" s="141">
        <f t="shared" si="1259"/>
        <v>1</v>
      </c>
      <c r="C5576" s="154"/>
      <c r="D5576" s="142">
        <f t="shared" ca="1" si="1260"/>
        <v>46097</v>
      </c>
      <c r="E5576" s="142" t="str">
        <f t="shared" ca="1" si="1261"/>
        <v>1514-Months</v>
      </c>
      <c r="F5576" s="142" t="e">
        <f>VLOOKUP(O5576,Stock[],5,FALSE)</f>
        <v>#N/A</v>
      </c>
      <c r="G5576" s="178"/>
      <c r="H5576" s="179"/>
      <c r="I5576" s="180"/>
      <c r="J5576" s="141" t="e">
        <f>VLOOKUP(I5576,Customers[],2,FALSE)</f>
        <v>#N/A</v>
      </c>
      <c r="K5576" s="141" t="e">
        <f>VLOOKUP(I5576,Customers[],4,FALSE)</f>
        <v>#N/A</v>
      </c>
      <c r="L5576" s="141" t="e">
        <f>VLOOKUP(Table85[[#This Row],[CustomerID]],Table!H:K,3,0)</f>
        <v>#N/A</v>
      </c>
      <c r="M5576" s="141" t="e">
        <f>VLOOKUP(I5576,Customers[],5,FALSE)</f>
        <v>#N/A</v>
      </c>
      <c r="N5576" s="145"/>
      <c r="O5576" s="37"/>
      <c r="P5576" s="141" t="e">
        <f>VLOOKUP(O5576,Stock[],2,FALSE)</f>
        <v>#N/A</v>
      </c>
      <c r="Q5576" s="147" t="e">
        <f>VLOOKUP(O5576,Stock[],3,FALSE)</f>
        <v>#N/A</v>
      </c>
      <c r="R5576" s="147" t="e">
        <f>VLOOKUP(O5576,Stock[],4,FALSE)</f>
        <v>#N/A</v>
      </c>
      <c r="S5576" s="146"/>
      <c r="T5576" s="147" t="e">
        <f>(DailySales!$S5576/DailySales!$R5576)+DailySales!$U5576</f>
        <v>#N/A</v>
      </c>
      <c r="U5576" s="146"/>
      <c r="V5576" s="148" t="e">
        <f>+DailySales!$T5576*DailySales!$R5576</f>
        <v>#N/A</v>
      </c>
      <c r="W5576" s="148" t="e">
        <f>+DailySales!$V5576*DailySales!$Q5576</f>
        <v>#N/A</v>
      </c>
      <c r="X5576" s="148" t="e">
        <f>VLOOKUP(O5576,Stock[],6,FALSE)</f>
        <v>#N/A</v>
      </c>
      <c r="Y5576" s="148" t="e">
        <f>+DailySales!$V5576*DailySales!$X5576</f>
        <v>#N/A</v>
      </c>
      <c r="Z5576" s="146"/>
      <c r="AA5576" s="146"/>
      <c r="AB5576" s="146"/>
      <c r="AC5576" s="146"/>
      <c r="AD5576" s="146"/>
      <c r="AE5576" s="149"/>
      <c r="AF5576" s="185"/>
      <c r="AG5576" s="151"/>
      <c r="AH5576" s="150"/>
      <c r="AI5576" s="151"/>
      <c r="AJ5576" s="150"/>
      <c r="AK5576" s="151"/>
      <c r="AL5576" s="34"/>
      <c r="AM5576" s="39"/>
      <c r="AN5576" s="148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577" spans="1:40" ht="19.5" customHeight="1" x14ac:dyDescent="0.25">
      <c r="A5577" s="141">
        <f t="shared" ref="A5577:A5581" si="1262">YEAR(C5577)</f>
        <v>1900</v>
      </c>
      <c r="B5577" s="141">
        <f t="shared" ref="B5577:B5581" si="1263">MONTH(C5577)</f>
        <v>1</v>
      </c>
      <c r="C5577" s="154"/>
      <c r="D5577" s="142">
        <f t="shared" ref="D5577:D5581" ca="1" si="1264">TODAY()</f>
        <v>46097</v>
      </c>
      <c r="E5577" s="142" t="str">
        <f t="shared" ref="E5577:E5581" ca="1" si="1265">DATEDIF(C5577,D5577,"M")&amp;"-Months"</f>
        <v>1514-Months</v>
      </c>
      <c r="F5577" s="142" t="e">
        <f>VLOOKUP(O5577,Stock[],5,FALSE)</f>
        <v>#N/A</v>
      </c>
      <c r="G5577" s="178"/>
      <c r="H5577" s="179"/>
      <c r="I5577" s="180"/>
      <c r="J5577" s="141" t="e">
        <f>VLOOKUP(I5577,Customers[],2,FALSE)</f>
        <v>#N/A</v>
      </c>
      <c r="K5577" s="141" t="e">
        <f>VLOOKUP(I5577,Customers[],4,FALSE)</f>
        <v>#N/A</v>
      </c>
      <c r="L5577" s="141" t="e">
        <f>VLOOKUP(Table85[[#This Row],[CustomerID]],Table!H:K,3,0)</f>
        <v>#N/A</v>
      </c>
      <c r="M5577" s="141" t="e">
        <f>VLOOKUP(I5577,Customers[],5,FALSE)</f>
        <v>#N/A</v>
      </c>
      <c r="N5577" s="145"/>
      <c r="O5577" s="37"/>
      <c r="P5577" s="141" t="e">
        <f>VLOOKUP(O5577,Stock[],2,FALSE)</f>
        <v>#N/A</v>
      </c>
      <c r="Q5577" s="147" t="e">
        <f>VLOOKUP(O5577,Stock[],3,FALSE)</f>
        <v>#N/A</v>
      </c>
      <c r="R5577" s="147" t="e">
        <f>VLOOKUP(O5577,Stock[],4,FALSE)</f>
        <v>#N/A</v>
      </c>
      <c r="S5577" s="146"/>
      <c r="T5577" s="147" t="e">
        <f>(DailySales!$S5577/DailySales!$R5577)+DailySales!$U5577</f>
        <v>#N/A</v>
      </c>
      <c r="U5577" s="146"/>
      <c r="V5577" s="148" t="e">
        <f>+DailySales!$T5577*DailySales!$R5577</f>
        <v>#N/A</v>
      </c>
      <c r="W5577" s="148" t="e">
        <f>+DailySales!$V5577*DailySales!$Q5577</f>
        <v>#N/A</v>
      </c>
      <c r="X5577" s="148" t="e">
        <f>VLOOKUP(O5577,Stock[],6,FALSE)</f>
        <v>#N/A</v>
      </c>
      <c r="Y5577" s="148" t="e">
        <f>+DailySales!$V5577*DailySales!$X5577</f>
        <v>#N/A</v>
      </c>
      <c r="Z5577" s="146"/>
      <c r="AA5577" s="146"/>
      <c r="AB5577" s="146"/>
      <c r="AC5577" s="146"/>
      <c r="AD5577" s="146"/>
      <c r="AE5577" s="149"/>
      <c r="AF5577" s="185"/>
      <c r="AG5577" s="151"/>
      <c r="AH5577" s="150"/>
      <c r="AI5577" s="151"/>
      <c r="AJ5577" s="150"/>
      <c r="AK5577" s="151"/>
      <c r="AL5577" s="34"/>
      <c r="AM5577" s="39"/>
      <c r="AN5577" s="148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578" spans="1:40" ht="19.5" customHeight="1" x14ac:dyDescent="0.25">
      <c r="A5578" s="141">
        <f t="shared" si="1262"/>
        <v>1900</v>
      </c>
      <c r="B5578" s="141">
        <f t="shared" si="1263"/>
        <v>1</v>
      </c>
      <c r="C5578" s="154"/>
      <c r="D5578" s="142">
        <f t="shared" ca="1" si="1264"/>
        <v>46097</v>
      </c>
      <c r="E5578" s="142" t="str">
        <f t="shared" ca="1" si="1265"/>
        <v>1514-Months</v>
      </c>
      <c r="F5578" s="142" t="e">
        <f>VLOOKUP(O5578,Stock[],5,FALSE)</f>
        <v>#N/A</v>
      </c>
      <c r="G5578" s="178"/>
      <c r="H5578" s="179"/>
      <c r="I5578" s="180"/>
      <c r="J5578" s="141" t="e">
        <f>VLOOKUP(I5578,Customers[],2,FALSE)</f>
        <v>#N/A</v>
      </c>
      <c r="K5578" s="141" t="e">
        <f>VLOOKUP(I5578,Customers[],4,FALSE)</f>
        <v>#N/A</v>
      </c>
      <c r="L5578" s="141" t="e">
        <f>VLOOKUP(Table85[[#This Row],[CustomerID]],Table!H:K,3,0)</f>
        <v>#N/A</v>
      </c>
      <c r="M5578" s="141" t="e">
        <f>VLOOKUP(I5578,Customers[],5,FALSE)</f>
        <v>#N/A</v>
      </c>
      <c r="N5578" s="145"/>
      <c r="O5578" s="37"/>
      <c r="P5578" s="141" t="e">
        <f>VLOOKUP(O5578,Stock[],2,FALSE)</f>
        <v>#N/A</v>
      </c>
      <c r="Q5578" s="147" t="e">
        <f>VLOOKUP(O5578,Stock[],3,FALSE)</f>
        <v>#N/A</v>
      </c>
      <c r="R5578" s="147" t="e">
        <f>VLOOKUP(O5578,Stock[],4,FALSE)</f>
        <v>#N/A</v>
      </c>
      <c r="S5578" s="146"/>
      <c r="T5578" s="147" t="e">
        <f>(DailySales!$S5578/DailySales!$R5578)+DailySales!$U5578</f>
        <v>#N/A</v>
      </c>
      <c r="U5578" s="146"/>
      <c r="V5578" s="148" t="e">
        <f>+DailySales!$T5578*DailySales!$R5578</f>
        <v>#N/A</v>
      </c>
      <c r="W5578" s="148" t="e">
        <f>+DailySales!$V5578*DailySales!$Q5578</f>
        <v>#N/A</v>
      </c>
      <c r="X5578" s="148" t="e">
        <f>VLOOKUP(O5578,Stock[],6,FALSE)</f>
        <v>#N/A</v>
      </c>
      <c r="Y5578" s="148" t="e">
        <f>+DailySales!$V5578*DailySales!$X5578</f>
        <v>#N/A</v>
      </c>
      <c r="Z5578" s="146"/>
      <c r="AA5578" s="146"/>
      <c r="AB5578" s="146"/>
      <c r="AC5578" s="146"/>
      <c r="AD5578" s="146"/>
      <c r="AE5578" s="149"/>
      <c r="AF5578" s="185"/>
      <c r="AG5578" s="151"/>
      <c r="AH5578" s="150"/>
      <c r="AI5578" s="151"/>
      <c r="AJ5578" s="150"/>
      <c r="AK5578" s="151"/>
      <c r="AL5578" s="34"/>
      <c r="AM5578" s="39"/>
      <c r="AN5578" s="148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579" spans="1:40" ht="19.5" customHeight="1" x14ac:dyDescent="0.25">
      <c r="A5579" s="141">
        <f t="shared" si="1262"/>
        <v>1900</v>
      </c>
      <c r="B5579" s="141">
        <f t="shared" si="1263"/>
        <v>1</v>
      </c>
      <c r="C5579" s="154"/>
      <c r="D5579" s="142">
        <f t="shared" ca="1" si="1264"/>
        <v>46097</v>
      </c>
      <c r="E5579" s="142" t="str">
        <f t="shared" ca="1" si="1265"/>
        <v>1514-Months</v>
      </c>
      <c r="F5579" s="142" t="e">
        <f>VLOOKUP(O5579,Stock[],5,FALSE)</f>
        <v>#N/A</v>
      </c>
      <c r="G5579" s="178"/>
      <c r="H5579" s="179"/>
      <c r="I5579" s="180"/>
      <c r="J5579" s="141" t="e">
        <f>VLOOKUP(I5579,Customers[],2,FALSE)</f>
        <v>#N/A</v>
      </c>
      <c r="K5579" s="141" t="e">
        <f>VLOOKUP(I5579,Customers[],4,FALSE)</f>
        <v>#N/A</v>
      </c>
      <c r="L5579" s="141" t="e">
        <f>VLOOKUP(Table85[[#This Row],[CustomerID]],Table!H:K,3,0)</f>
        <v>#N/A</v>
      </c>
      <c r="M5579" s="141" t="e">
        <f>VLOOKUP(I5579,Customers[],5,FALSE)</f>
        <v>#N/A</v>
      </c>
      <c r="N5579" s="145"/>
      <c r="O5579" s="37"/>
      <c r="P5579" s="141" t="e">
        <f>VLOOKUP(O5579,Stock[],2,FALSE)</f>
        <v>#N/A</v>
      </c>
      <c r="Q5579" s="147" t="e">
        <f>VLOOKUP(O5579,Stock[],3,FALSE)</f>
        <v>#N/A</v>
      </c>
      <c r="R5579" s="147" t="e">
        <f>VLOOKUP(O5579,Stock[],4,FALSE)</f>
        <v>#N/A</v>
      </c>
      <c r="S5579" s="146"/>
      <c r="T5579" s="147" t="e">
        <f>(DailySales!$S5579/DailySales!$R5579)+DailySales!$U5579</f>
        <v>#N/A</v>
      </c>
      <c r="U5579" s="146"/>
      <c r="V5579" s="148" t="e">
        <f>+DailySales!$T5579*DailySales!$R5579</f>
        <v>#N/A</v>
      </c>
      <c r="W5579" s="148" t="e">
        <f>+DailySales!$V5579*DailySales!$Q5579</f>
        <v>#N/A</v>
      </c>
      <c r="X5579" s="148" t="e">
        <f>VLOOKUP(O5579,Stock[],6,FALSE)</f>
        <v>#N/A</v>
      </c>
      <c r="Y5579" s="148" t="e">
        <f>+DailySales!$V5579*DailySales!$X5579</f>
        <v>#N/A</v>
      </c>
      <c r="Z5579" s="146"/>
      <c r="AA5579" s="146"/>
      <c r="AB5579" s="146"/>
      <c r="AC5579" s="146"/>
      <c r="AD5579" s="146"/>
      <c r="AE5579" s="149"/>
      <c r="AF5579" s="185"/>
      <c r="AG5579" s="151"/>
      <c r="AH5579" s="150"/>
      <c r="AI5579" s="151"/>
      <c r="AJ5579" s="150"/>
      <c r="AK5579" s="151"/>
      <c r="AL5579" s="34"/>
      <c r="AM5579" s="39"/>
      <c r="AN5579" s="148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580" spans="1:40" ht="19.5" customHeight="1" x14ac:dyDescent="0.25">
      <c r="A5580" s="141">
        <f t="shared" si="1262"/>
        <v>1900</v>
      </c>
      <c r="B5580" s="141">
        <f t="shared" si="1263"/>
        <v>1</v>
      </c>
      <c r="C5580" s="154"/>
      <c r="D5580" s="142">
        <f t="shared" ca="1" si="1264"/>
        <v>46097</v>
      </c>
      <c r="E5580" s="142" t="str">
        <f t="shared" ca="1" si="1265"/>
        <v>1514-Months</v>
      </c>
      <c r="F5580" s="142" t="e">
        <f>VLOOKUP(O5580,Stock[],5,FALSE)</f>
        <v>#N/A</v>
      </c>
      <c r="G5580" s="178"/>
      <c r="H5580" s="179"/>
      <c r="I5580" s="180"/>
      <c r="J5580" s="141" t="e">
        <f>VLOOKUP(I5580,Customers[],2,FALSE)</f>
        <v>#N/A</v>
      </c>
      <c r="K5580" s="141" t="e">
        <f>VLOOKUP(I5580,Customers[],4,FALSE)</f>
        <v>#N/A</v>
      </c>
      <c r="L5580" s="141" t="e">
        <f>VLOOKUP(Table85[[#This Row],[CustomerID]],Table!H:K,3,0)</f>
        <v>#N/A</v>
      </c>
      <c r="M5580" s="141" t="e">
        <f>VLOOKUP(I5580,Customers[],5,FALSE)</f>
        <v>#N/A</v>
      </c>
      <c r="N5580" s="145"/>
      <c r="O5580" s="37"/>
      <c r="P5580" s="141" t="e">
        <f>VLOOKUP(O5580,Stock[],2,FALSE)</f>
        <v>#N/A</v>
      </c>
      <c r="Q5580" s="147" t="e">
        <f>VLOOKUP(O5580,Stock[],3,FALSE)</f>
        <v>#N/A</v>
      </c>
      <c r="R5580" s="147" t="e">
        <f>VLOOKUP(O5580,Stock[],4,FALSE)</f>
        <v>#N/A</v>
      </c>
      <c r="S5580" s="146"/>
      <c r="T5580" s="147" t="e">
        <f>(DailySales!$S5580/DailySales!$R5580)+DailySales!$U5580</f>
        <v>#N/A</v>
      </c>
      <c r="U5580" s="146"/>
      <c r="V5580" s="148" t="e">
        <f>+DailySales!$T5580*DailySales!$R5580</f>
        <v>#N/A</v>
      </c>
      <c r="W5580" s="148" t="e">
        <f>+DailySales!$V5580*DailySales!$Q5580</f>
        <v>#N/A</v>
      </c>
      <c r="X5580" s="148" t="e">
        <f>VLOOKUP(O5580,Stock[],6,FALSE)</f>
        <v>#N/A</v>
      </c>
      <c r="Y5580" s="148" t="e">
        <f>+DailySales!$V5580*DailySales!$X5580</f>
        <v>#N/A</v>
      </c>
      <c r="Z5580" s="146"/>
      <c r="AA5580" s="146"/>
      <c r="AB5580" s="146"/>
      <c r="AC5580" s="146"/>
      <c r="AD5580" s="146"/>
      <c r="AE5580" s="149"/>
      <c r="AF5580" s="185"/>
      <c r="AG5580" s="151"/>
      <c r="AH5580" s="150"/>
      <c r="AI5580" s="151"/>
      <c r="AJ5580" s="150"/>
      <c r="AK5580" s="151"/>
      <c r="AL5580" s="34"/>
      <c r="AM5580" s="39"/>
      <c r="AN5580" s="148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581" spans="1:40" ht="19.5" customHeight="1" x14ac:dyDescent="0.25">
      <c r="A5581" s="141">
        <f t="shared" si="1262"/>
        <v>1900</v>
      </c>
      <c r="B5581" s="141">
        <f t="shared" si="1263"/>
        <v>1</v>
      </c>
      <c r="C5581" s="154"/>
      <c r="D5581" s="142">
        <f t="shared" ca="1" si="1264"/>
        <v>46097</v>
      </c>
      <c r="E5581" s="142" t="str">
        <f t="shared" ca="1" si="1265"/>
        <v>1514-Months</v>
      </c>
      <c r="F5581" s="142" t="e">
        <f>VLOOKUP(O5581,Stock[],5,FALSE)</f>
        <v>#N/A</v>
      </c>
      <c r="G5581" s="178"/>
      <c r="H5581" s="179"/>
      <c r="I5581" s="180"/>
      <c r="J5581" s="141" t="e">
        <f>VLOOKUP(I5581,Customers[],2,FALSE)</f>
        <v>#N/A</v>
      </c>
      <c r="K5581" s="141" t="e">
        <f>VLOOKUP(I5581,Customers[],4,FALSE)</f>
        <v>#N/A</v>
      </c>
      <c r="L5581" s="141" t="e">
        <f>VLOOKUP(Table85[[#This Row],[CustomerID]],Table!H:K,3,0)</f>
        <v>#N/A</v>
      </c>
      <c r="M5581" s="141" t="e">
        <f>VLOOKUP(I5581,Customers[],5,FALSE)</f>
        <v>#N/A</v>
      </c>
      <c r="N5581" s="145"/>
      <c r="O5581" s="37"/>
      <c r="P5581" s="141" t="e">
        <f>VLOOKUP(O5581,Stock[],2,FALSE)</f>
        <v>#N/A</v>
      </c>
      <c r="Q5581" s="147" t="e">
        <f>VLOOKUP(O5581,Stock[],3,FALSE)</f>
        <v>#N/A</v>
      </c>
      <c r="R5581" s="147" t="e">
        <f>VLOOKUP(O5581,Stock[],4,FALSE)</f>
        <v>#N/A</v>
      </c>
      <c r="S5581" s="146"/>
      <c r="T5581" s="147" t="e">
        <f>(DailySales!$S5581/DailySales!$R5581)+DailySales!$U5581</f>
        <v>#N/A</v>
      </c>
      <c r="U5581" s="146"/>
      <c r="V5581" s="148" t="e">
        <f>+DailySales!$T5581*DailySales!$R5581</f>
        <v>#N/A</v>
      </c>
      <c r="W5581" s="148" t="e">
        <f>+DailySales!$V5581*DailySales!$Q5581</f>
        <v>#N/A</v>
      </c>
      <c r="X5581" s="148" t="e">
        <f>VLOOKUP(O5581,Stock[],6,FALSE)</f>
        <v>#N/A</v>
      </c>
      <c r="Y5581" s="148" t="e">
        <f>+DailySales!$V5581*DailySales!$X5581</f>
        <v>#N/A</v>
      </c>
      <c r="Z5581" s="146"/>
      <c r="AA5581" s="146"/>
      <c r="AB5581" s="146"/>
      <c r="AC5581" s="146"/>
      <c r="AD5581" s="146"/>
      <c r="AE5581" s="149"/>
      <c r="AF5581" s="185"/>
      <c r="AG5581" s="151"/>
      <c r="AH5581" s="150"/>
      <c r="AI5581" s="151"/>
      <c r="AJ5581" s="150"/>
      <c r="AK5581" s="151"/>
      <c r="AL5581" s="34"/>
      <c r="AM5581" s="39"/>
      <c r="AN5581" s="148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582" spans="1:40" ht="19.5" customHeight="1" x14ac:dyDescent="0.25">
      <c r="A5582" s="141">
        <f t="shared" ref="A5582:A5586" si="1266">YEAR(C5582)</f>
        <v>1900</v>
      </c>
      <c r="B5582" s="141">
        <f t="shared" ref="B5582:B5586" si="1267">MONTH(C5582)</f>
        <v>1</v>
      </c>
      <c r="C5582" s="154"/>
      <c r="D5582" s="142">
        <f t="shared" ref="D5582:D5586" ca="1" si="1268">TODAY()</f>
        <v>46097</v>
      </c>
      <c r="E5582" s="142" t="str">
        <f t="shared" ref="E5582:E5586" ca="1" si="1269">DATEDIF(C5582,D5582,"M")&amp;"-Months"</f>
        <v>1514-Months</v>
      </c>
      <c r="F5582" s="142" t="e">
        <f>VLOOKUP(O5582,Stock[],5,FALSE)</f>
        <v>#N/A</v>
      </c>
      <c r="G5582" s="178"/>
      <c r="H5582" s="179"/>
      <c r="I5582" s="180"/>
      <c r="J5582" s="141" t="e">
        <f>VLOOKUP(I5582,Customers[],2,FALSE)</f>
        <v>#N/A</v>
      </c>
      <c r="K5582" s="141" t="e">
        <f>VLOOKUP(I5582,Customers[],4,FALSE)</f>
        <v>#N/A</v>
      </c>
      <c r="L5582" s="141" t="e">
        <f>VLOOKUP(Table85[[#This Row],[CustomerID]],Table!H:K,3,0)</f>
        <v>#N/A</v>
      </c>
      <c r="M5582" s="141" t="e">
        <f>VLOOKUP(I5582,Customers[],5,FALSE)</f>
        <v>#N/A</v>
      </c>
      <c r="N5582" s="145"/>
      <c r="O5582" s="37"/>
      <c r="P5582" s="141" t="e">
        <f>VLOOKUP(O5582,Stock[],2,FALSE)</f>
        <v>#N/A</v>
      </c>
      <c r="Q5582" s="147" t="e">
        <f>VLOOKUP(O5582,Stock[],3,FALSE)</f>
        <v>#N/A</v>
      </c>
      <c r="R5582" s="147" t="e">
        <f>VLOOKUP(O5582,Stock[],4,FALSE)</f>
        <v>#N/A</v>
      </c>
      <c r="S5582" s="146"/>
      <c r="T5582" s="147" t="e">
        <f>(DailySales!$S5582/DailySales!$R5582)+DailySales!$U5582</f>
        <v>#N/A</v>
      </c>
      <c r="U5582" s="146"/>
      <c r="V5582" s="148" t="e">
        <f>+DailySales!$T5582*DailySales!$R5582</f>
        <v>#N/A</v>
      </c>
      <c r="W5582" s="148" t="e">
        <f>+DailySales!$V5582*DailySales!$Q5582</f>
        <v>#N/A</v>
      </c>
      <c r="X5582" s="148" t="e">
        <f>VLOOKUP(O5582,Stock[],6,FALSE)</f>
        <v>#N/A</v>
      </c>
      <c r="Y5582" s="148" t="e">
        <f>+DailySales!$V5582*DailySales!$X5582</f>
        <v>#N/A</v>
      </c>
      <c r="Z5582" s="146"/>
      <c r="AA5582" s="146"/>
      <c r="AB5582" s="146"/>
      <c r="AC5582" s="146"/>
      <c r="AD5582" s="146"/>
      <c r="AE5582" s="149"/>
      <c r="AF5582" s="185"/>
      <c r="AG5582" s="151"/>
      <c r="AH5582" s="150"/>
      <c r="AI5582" s="151"/>
      <c r="AJ5582" s="150"/>
      <c r="AK5582" s="151"/>
      <c r="AL5582" s="34"/>
      <c r="AM5582" s="39"/>
      <c r="AN5582" s="148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583" spans="1:40" ht="19.5" customHeight="1" x14ac:dyDescent="0.25">
      <c r="A5583" s="141">
        <f t="shared" si="1266"/>
        <v>1900</v>
      </c>
      <c r="B5583" s="141">
        <f t="shared" si="1267"/>
        <v>1</v>
      </c>
      <c r="C5583" s="154"/>
      <c r="D5583" s="142">
        <f t="shared" ca="1" si="1268"/>
        <v>46097</v>
      </c>
      <c r="E5583" s="142" t="str">
        <f t="shared" ca="1" si="1269"/>
        <v>1514-Months</v>
      </c>
      <c r="F5583" s="142" t="e">
        <f>VLOOKUP(O5583,Stock[],5,FALSE)</f>
        <v>#N/A</v>
      </c>
      <c r="G5583" s="178"/>
      <c r="H5583" s="179"/>
      <c r="I5583" s="180"/>
      <c r="J5583" s="141" t="e">
        <f>VLOOKUP(I5583,Customers[],2,FALSE)</f>
        <v>#N/A</v>
      </c>
      <c r="K5583" s="141" t="e">
        <f>VLOOKUP(I5583,Customers[],4,FALSE)</f>
        <v>#N/A</v>
      </c>
      <c r="L5583" s="141" t="e">
        <f>VLOOKUP(Table85[[#This Row],[CustomerID]],Table!H:K,3,0)</f>
        <v>#N/A</v>
      </c>
      <c r="M5583" s="141" t="e">
        <f>VLOOKUP(I5583,Customers[],5,FALSE)</f>
        <v>#N/A</v>
      </c>
      <c r="N5583" s="145"/>
      <c r="O5583" s="37"/>
      <c r="P5583" s="141" t="e">
        <f>VLOOKUP(O5583,Stock[],2,FALSE)</f>
        <v>#N/A</v>
      </c>
      <c r="Q5583" s="147" t="e">
        <f>VLOOKUP(O5583,Stock[],3,FALSE)</f>
        <v>#N/A</v>
      </c>
      <c r="R5583" s="147" t="e">
        <f>VLOOKUP(O5583,Stock[],4,FALSE)</f>
        <v>#N/A</v>
      </c>
      <c r="S5583" s="146"/>
      <c r="T5583" s="147" t="e">
        <f>(DailySales!$S5583/DailySales!$R5583)+DailySales!$U5583</f>
        <v>#N/A</v>
      </c>
      <c r="U5583" s="146"/>
      <c r="V5583" s="148" t="e">
        <f>+DailySales!$T5583*DailySales!$R5583</f>
        <v>#N/A</v>
      </c>
      <c r="W5583" s="148" t="e">
        <f>+DailySales!$V5583*DailySales!$Q5583</f>
        <v>#N/A</v>
      </c>
      <c r="X5583" s="148" t="e">
        <f>VLOOKUP(O5583,Stock[],6,FALSE)</f>
        <v>#N/A</v>
      </c>
      <c r="Y5583" s="148" t="e">
        <f>+DailySales!$V5583*DailySales!$X5583</f>
        <v>#N/A</v>
      </c>
      <c r="Z5583" s="146"/>
      <c r="AA5583" s="146"/>
      <c r="AB5583" s="146"/>
      <c r="AC5583" s="146"/>
      <c r="AD5583" s="146"/>
      <c r="AE5583" s="149"/>
      <c r="AF5583" s="185"/>
      <c r="AG5583" s="151"/>
      <c r="AH5583" s="150"/>
      <c r="AI5583" s="151"/>
      <c r="AJ5583" s="150"/>
      <c r="AK5583" s="151"/>
      <c r="AL5583" s="34"/>
      <c r="AM5583" s="39"/>
      <c r="AN5583" s="148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584" spans="1:40" ht="19.5" customHeight="1" x14ac:dyDescent="0.25">
      <c r="A5584" s="141">
        <f t="shared" si="1266"/>
        <v>1900</v>
      </c>
      <c r="B5584" s="141">
        <f t="shared" si="1267"/>
        <v>1</v>
      </c>
      <c r="C5584" s="154"/>
      <c r="D5584" s="142">
        <f t="shared" ca="1" si="1268"/>
        <v>46097</v>
      </c>
      <c r="E5584" s="142" t="str">
        <f t="shared" ca="1" si="1269"/>
        <v>1514-Months</v>
      </c>
      <c r="F5584" s="142" t="e">
        <f>VLOOKUP(O5584,Stock[],5,FALSE)</f>
        <v>#N/A</v>
      </c>
      <c r="G5584" s="178"/>
      <c r="H5584" s="179"/>
      <c r="I5584" s="180"/>
      <c r="J5584" s="141" t="e">
        <f>VLOOKUP(I5584,Customers[],2,FALSE)</f>
        <v>#N/A</v>
      </c>
      <c r="K5584" s="141" t="e">
        <f>VLOOKUP(I5584,Customers[],4,FALSE)</f>
        <v>#N/A</v>
      </c>
      <c r="L5584" s="141" t="e">
        <f>VLOOKUP(Table85[[#This Row],[CustomerID]],Table!H:K,3,0)</f>
        <v>#N/A</v>
      </c>
      <c r="M5584" s="141" t="e">
        <f>VLOOKUP(I5584,Customers[],5,FALSE)</f>
        <v>#N/A</v>
      </c>
      <c r="N5584" s="145"/>
      <c r="O5584" s="37"/>
      <c r="P5584" s="141" t="e">
        <f>VLOOKUP(O5584,Stock[],2,FALSE)</f>
        <v>#N/A</v>
      </c>
      <c r="Q5584" s="147" t="e">
        <f>VLOOKUP(O5584,Stock[],3,FALSE)</f>
        <v>#N/A</v>
      </c>
      <c r="R5584" s="147" t="e">
        <f>VLOOKUP(O5584,Stock[],4,FALSE)</f>
        <v>#N/A</v>
      </c>
      <c r="S5584" s="146"/>
      <c r="T5584" s="147" t="e">
        <f>(DailySales!$S5584/DailySales!$R5584)+DailySales!$U5584</f>
        <v>#N/A</v>
      </c>
      <c r="U5584" s="146"/>
      <c r="V5584" s="148" t="e">
        <f>+DailySales!$T5584*DailySales!$R5584</f>
        <v>#N/A</v>
      </c>
      <c r="W5584" s="148" t="e">
        <f>+DailySales!$V5584*DailySales!$Q5584</f>
        <v>#N/A</v>
      </c>
      <c r="X5584" s="148" t="e">
        <f>VLOOKUP(O5584,Stock[],6,FALSE)</f>
        <v>#N/A</v>
      </c>
      <c r="Y5584" s="148" t="e">
        <f>+DailySales!$V5584*DailySales!$X5584</f>
        <v>#N/A</v>
      </c>
      <c r="Z5584" s="146"/>
      <c r="AA5584" s="146"/>
      <c r="AB5584" s="146"/>
      <c r="AC5584" s="146"/>
      <c r="AD5584" s="146"/>
      <c r="AE5584" s="149"/>
      <c r="AF5584" s="185"/>
      <c r="AG5584" s="151"/>
      <c r="AH5584" s="150"/>
      <c r="AI5584" s="151"/>
      <c r="AJ5584" s="150"/>
      <c r="AK5584" s="151"/>
      <c r="AL5584" s="34"/>
      <c r="AM5584" s="39"/>
      <c r="AN5584" s="148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585" spans="1:40" ht="19.5" customHeight="1" x14ac:dyDescent="0.25">
      <c r="A5585" s="141">
        <f t="shared" si="1266"/>
        <v>1900</v>
      </c>
      <c r="B5585" s="141">
        <f t="shared" si="1267"/>
        <v>1</v>
      </c>
      <c r="C5585" s="154"/>
      <c r="D5585" s="142">
        <f t="shared" ca="1" si="1268"/>
        <v>46097</v>
      </c>
      <c r="E5585" s="142" t="str">
        <f t="shared" ca="1" si="1269"/>
        <v>1514-Months</v>
      </c>
      <c r="F5585" s="142" t="e">
        <f>VLOOKUP(O5585,Stock[],5,FALSE)</f>
        <v>#N/A</v>
      </c>
      <c r="G5585" s="178"/>
      <c r="H5585" s="179"/>
      <c r="I5585" s="180"/>
      <c r="J5585" s="141" t="e">
        <f>VLOOKUP(I5585,Customers[],2,FALSE)</f>
        <v>#N/A</v>
      </c>
      <c r="K5585" s="141" t="e">
        <f>VLOOKUP(I5585,Customers[],4,FALSE)</f>
        <v>#N/A</v>
      </c>
      <c r="L5585" s="141" t="e">
        <f>VLOOKUP(Table85[[#This Row],[CustomerID]],Table!H:K,3,0)</f>
        <v>#N/A</v>
      </c>
      <c r="M5585" s="141" t="e">
        <f>VLOOKUP(I5585,Customers[],5,FALSE)</f>
        <v>#N/A</v>
      </c>
      <c r="N5585" s="145"/>
      <c r="O5585" s="37"/>
      <c r="P5585" s="141" t="e">
        <f>VLOOKUP(O5585,Stock[],2,FALSE)</f>
        <v>#N/A</v>
      </c>
      <c r="Q5585" s="147" t="e">
        <f>VLOOKUP(O5585,Stock[],3,FALSE)</f>
        <v>#N/A</v>
      </c>
      <c r="R5585" s="147" t="e">
        <f>VLOOKUP(O5585,Stock[],4,FALSE)</f>
        <v>#N/A</v>
      </c>
      <c r="S5585" s="146"/>
      <c r="T5585" s="147" t="e">
        <f>(DailySales!$S5585/DailySales!$R5585)+DailySales!$U5585</f>
        <v>#N/A</v>
      </c>
      <c r="U5585" s="146"/>
      <c r="V5585" s="148" t="e">
        <f>+DailySales!$T5585*DailySales!$R5585</f>
        <v>#N/A</v>
      </c>
      <c r="W5585" s="148" t="e">
        <f>+DailySales!$V5585*DailySales!$Q5585</f>
        <v>#N/A</v>
      </c>
      <c r="X5585" s="148" t="e">
        <f>VLOOKUP(O5585,Stock[],6,FALSE)</f>
        <v>#N/A</v>
      </c>
      <c r="Y5585" s="148" t="e">
        <f>+DailySales!$V5585*DailySales!$X5585</f>
        <v>#N/A</v>
      </c>
      <c r="Z5585" s="146"/>
      <c r="AA5585" s="146"/>
      <c r="AB5585" s="146"/>
      <c r="AC5585" s="146"/>
      <c r="AD5585" s="146"/>
      <c r="AE5585" s="149"/>
      <c r="AF5585" s="185"/>
      <c r="AG5585" s="151"/>
      <c r="AH5585" s="150"/>
      <c r="AI5585" s="151"/>
      <c r="AJ5585" s="150"/>
      <c r="AK5585" s="151"/>
      <c r="AL5585" s="34"/>
      <c r="AM5585" s="39"/>
      <c r="AN5585" s="148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586" spans="1:40" ht="19.5" customHeight="1" x14ac:dyDescent="0.25">
      <c r="A5586" s="141">
        <f t="shared" si="1266"/>
        <v>1900</v>
      </c>
      <c r="B5586" s="141">
        <f t="shared" si="1267"/>
        <v>1</v>
      </c>
      <c r="C5586" s="154"/>
      <c r="D5586" s="142">
        <f t="shared" ca="1" si="1268"/>
        <v>46097</v>
      </c>
      <c r="E5586" s="142" t="str">
        <f t="shared" ca="1" si="1269"/>
        <v>1514-Months</v>
      </c>
      <c r="F5586" s="142" t="e">
        <f>VLOOKUP(O5586,Stock[],5,FALSE)</f>
        <v>#N/A</v>
      </c>
      <c r="G5586" s="178"/>
      <c r="H5586" s="179"/>
      <c r="I5586" s="180"/>
      <c r="J5586" s="141" t="e">
        <f>VLOOKUP(I5586,Customers[],2,FALSE)</f>
        <v>#N/A</v>
      </c>
      <c r="K5586" s="141" t="e">
        <f>VLOOKUP(I5586,Customers[],4,FALSE)</f>
        <v>#N/A</v>
      </c>
      <c r="L5586" s="141" t="e">
        <f>VLOOKUP(Table85[[#This Row],[CustomerID]],Table!H:K,3,0)</f>
        <v>#N/A</v>
      </c>
      <c r="M5586" s="141" t="e">
        <f>VLOOKUP(I5586,Customers[],5,FALSE)</f>
        <v>#N/A</v>
      </c>
      <c r="N5586" s="145"/>
      <c r="O5586" s="37"/>
      <c r="P5586" s="141" t="e">
        <f>VLOOKUP(O5586,Stock[],2,FALSE)</f>
        <v>#N/A</v>
      </c>
      <c r="Q5586" s="147" t="e">
        <f>VLOOKUP(O5586,Stock[],3,FALSE)</f>
        <v>#N/A</v>
      </c>
      <c r="R5586" s="147" t="e">
        <f>VLOOKUP(O5586,Stock[],4,FALSE)</f>
        <v>#N/A</v>
      </c>
      <c r="S5586" s="146"/>
      <c r="T5586" s="147" t="e">
        <f>(DailySales!$S5586/DailySales!$R5586)+DailySales!$U5586</f>
        <v>#N/A</v>
      </c>
      <c r="U5586" s="146"/>
      <c r="V5586" s="148" t="e">
        <f>+DailySales!$T5586*DailySales!$R5586</f>
        <v>#N/A</v>
      </c>
      <c r="W5586" s="148" t="e">
        <f>+DailySales!$V5586*DailySales!$Q5586</f>
        <v>#N/A</v>
      </c>
      <c r="X5586" s="148" t="e">
        <f>VLOOKUP(O5586,Stock[],6,FALSE)</f>
        <v>#N/A</v>
      </c>
      <c r="Y5586" s="148" t="e">
        <f>+DailySales!$V5586*DailySales!$X5586</f>
        <v>#N/A</v>
      </c>
      <c r="Z5586" s="146"/>
      <c r="AA5586" s="146"/>
      <c r="AB5586" s="146"/>
      <c r="AC5586" s="146"/>
      <c r="AD5586" s="146"/>
      <c r="AE5586" s="149"/>
      <c r="AF5586" s="185"/>
      <c r="AG5586" s="151"/>
      <c r="AH5586" s="150"/>
      <c r="AI5586" s="151"/>
      <c r="AJ5586" s="150"/>
      <c r="AK5586" s="151"/>
      <c r="AL5586" s="34"/>
      <c r="AM5586" s="39"/>
      <c r="AN5586" s="148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587" spans="1:40" ht="19.5" customHeight="1" x14ac:dyDescent="0.25">
      <c r="A5587" s="141">
        <f t="shared" ref="A5587:A5591" si="1270">YEAR(C5587)</f>
        <v>1900</v>
      </c>
      <c r="B5587" s="141">
        <f t="shared" ref="B5587:B5591" si="1271">MONTH(C5587)</f>
        <v>1</v>
      </c>
      <c r="C5587" s="154"/>
      <c r="D5587" s="142">
        <f t="shared" ref="D5587:D5591" ca="1" si="1272">TODAY()</f>
        <v>46097</v>
      </c>
      <c r="E5587" s="142" t="str">
        <f t="shared" ref="E5587:E5591" ca="1" si="1273">DATEDIF(C5587,D5587,"M")&amp;"-Months"</f>
        <v>1514-Months</v>
      </c>
      <c r="F5587" s="142" t="e">
        <f>VLOOKUP(O5587,Stock[],5,FALSE)</f>
        <v>#N/A</v>
      </c>
      <c r="G5587" s="178"/>
      <c r="H5587" s="179"/>
      <c r="I5587" s="180"/>
      <c r="J5587" s="141" t="e">
        <f>VLOOKUP(I5587,Customers[],2,FALSE)</f>
        <v>#N/A</v>
      </c>
      <c r="K5587" s="141" t="e">
        <f>VLOOKUP(I5587,Customers[],4,FALSE)</f>
        <v>#N/A</v>
      </c>
      <c r="L5587" s="141" t="e">
        <f>VLOOKUP(Table85[[#This Row],[CustomerID]],Table!H:K,3,0)</f>
        <v>#N/A</v>
      </c>
      <c r="M5587" s="141" t="e">
        <f>VLOOKUP(I5587,Customers[],5,FALSE)</f>
        <v>#N/A</v>
      </c>
      <c r="N5587" s="145"/>
      <c r="O5587" s="37"/>
      <c r="P5587" s="141" t="e">
        <f>VLOOKUP(O5587,Stock[],2,FALSE)</f>
        <v>#N/A</v>
      </c>
      <c r="Q5587" s="147" t="e">
        <f>VLOOKUP(O5587,Stock[],3,FALSE)</f>
        <v>#N/A</v>
      </c>
      <c r="R5587" s="147" t="e">
        <f>VLOOKUP(O5587,Stock[],4,FALSE)</f>
        <v>#N/A</v>
      </c>
      <c r="S5587" s="146"/>
      <c r="T5587" s="147" t="e">
        <f>(DailySales!$S5587/DailySales!$R5587)+DailySales!$U5587</f>
        <v>#N/A</v>
      </c>
      <c r="U5587" s="146"/>
      <c r="V5587" s="148" t="e">
        <f>+DailySales!$T5587*DailySales!$R5587</f>
        <v>#N/A</v>
      </c>
      <c r="W5587" s="148" t="e">
        <f>+DailySales!$V5587*DailySales!$Q5587</f>
        <v>#N/A</v>
      </c>
      <c r="X5587" s="148" t="e">
        <f>VLOOKUP(O5587,Stock[],6,FALSE)</f>
        <v>#N/A</v>
      </c>
      <c r="Y5587" s="148" t="e">
        <f>+DailySales!$V5587*DailySales!$X5587</f>
        <v>#N/A</v>
      </c>
      <c r="Z5587" s="146"/>
      <c r="AA5587" s="146"/>
      <c r="AB5587" s="146"/>
      <c r="AC5587" s="146"/>
      <c r="AD5587" s="146"/>
      <c r="AE5587" s="149"/>
      <c r="AF5587" s="185"/>
      <c r="AG5587" s="151"/>
      <c r="AH5587" s="150"/>
      <c r="AI5587" s="151"/>
      <c r="AJ5587" s="150"/>
      <c r="AK5587" s="151"/>
      <c r="AL5587" s="34"/>
      <c r="AM5587" s="39"/>
      <c r="AN5587" s="148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588" spans="1:40" ht="19.5" customHeight="1" x14ac:dyDescent="0.25">
      <c r="A5588" s="141">
        <f t="shared" si="1270"/>
        <v>1900</v>
      </c>
      <c r="B5588" s="141">
        <f t="shared" si="1271"/>
        <v>1</v>
      </c>
      <c r="C5588" s="154"/>
      <c r="D5588" s="142">
        <f t="shared" ca="1" si="1272"/>
        <v>46097</v>
      </c>
      <c r="E5588" s="142" t="str">
        <f t="shared" ca="1" si="1273"/>
        <v>1514-Months</v>
      </c>
      <c r="F5588" s="142" t="e">
        <f>VLOOKUP(O5588,Stock[],5,FALSE)</f>
        <v>#N/A</v>
      </c>
      <c r="G5588" s="178"/>
      <c r="H5588" s="179"/>
      <c r="I5588" s="180"/>
      <c r="J5588" s="141" t="e">
        <f>VLOOKUP(I5588,Customers[],2,FALSE)</f>
        <v>#N/A</v>
      </c>
      <c r="K5588" s="141" t="e">
        <f>VLOOKUP(I5588,Customers[],4,FALSE)</f>
        <v>#N/A</v>
      </c>
      <c r="L5588" s="141" t="e">
        <f>VLOOKUP(Table85[[#This Row],[CustomerID]],Table!H:K,3,0)</f>
        <v>#N/A</v>
      </c>
      <c r="M5588" s="141" t="e">
        <f>VLOOKUP(I5588,Customers[],5,FALSE)</f>
        <v>#N/A</v>
      </c>
      <c r="N5588" s="145"/>
      <c r="O5588" s="37"/>
      <c r="P5588" s="141" t="e">
        <f>VLOOKUP(O5588,Stock[],2,FALSE)</f>
        <v>#N/A</v>
      </c>
      <c r="Q5588" s="147" t="e">
        <f>VLOOKUP(O5588,Stock[],3,FALSE)</f>
        <v>#N/A</v>
      </c>
      <c r="R5588" s="147" t="e">
        <f>VLOOKUP(O5588,Stock[],4,FALSE)</f>
        <v>#N/A</v>
      </c>
      <c r="S5588" s="146"/>
      <c r="T5588" s="147" t="e">
        <f>(DailySales!$S5588/DailySales!$R5588)+DailySales!$U5588</f>
        <v>#N/A</v>
      </c>
      <c r="U5588" s="146"/>
      <c r="V5588" s="148" t="e">
        <f>+DailySales!$T5588*DailySales!$R5588</f>
        <v>#N/A</v>
      </c>
      <c r="W5588" s="148" t="e">
        <f>+DailySales!$V5588*DailySales!$Q5588</f>
        <v>#N/A</v>
      </c>
      <c r="X5588" s="148" t="e">
        <f>VLOOKUP(O5588,Stock[],6,FALSE)</f>
        <v>#N/A</v>
      </c>
      <c r="Y5588" s="148" t="e">
        <f>+DailySales!$V5588*DailySales!$X5588</f>
        <v>#N/A</v>
      </c>
      <c r="Z5588" s="146"/>
      <c r="AA5588" s="146"/>
      <c r="AB5588" s="146"/>
      <c r="AC5588" s="146"/>
      <c r="AD5588" s="146"/>
      <c r="AE5588" s="149"/>
      <c r="AF5588" s="185"/>
      <c r="AG5588" s="151"/>
      <c r="AH5588" s="150"/>
      <c r="AI5588" s="151"/>
      <c r="AJ5588" s="150"/>
      <c r="AK5588" s="151"/>
      <c r="AL5588" s="34"/>
      <c r="AM5588" s="39"/>
      <c r="AN5588" s="148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589" spans="1:40" ht="19.5" customHeight="1" x14ac:dyDescent="0.25">
      <c r="A5589" s="141">
        <f t="shared" si="1270"/>
        <v>1900</v>
      </c>
      <c r="B5589" s="141">
        <f t="shared" si="1271"/>
        <v>1</v>
      </c>
      <c r="C5589" s="154"/>
      <c r="D5589" s="142">
        <f t="shared" ca="1" si="1272"/>
        <v>46097</v>
      </c>
      <c r="E5589" s="142" t="str">
        <f t="shared" ca="1" si="1273"/>
        <v>1514-Months</v>
      </c>
      <c r="F5589" s="142" t="e">
        <f>VLOOKUP(O5589,Stock[],5,FALSE)</f>
        <v>#N/A</v>
      </c>
      <c r="G5589" s="178"/>
      <c r="H5589" s="179"/>
      <c r="I5589" s="180"/>
      <c r="J5589" s="141" t="e">
        <f>VLOOKUP(I5589,Customers[],2,FALSE)</f>
        <v>#N/A</v>
      </c>
      <c r="K5589" s="141" t="e">
        <f>VLOOKUP(I5589,Customers[],4,FALSE)</f>
        <v>#N/A</v>
      </c>
      <c r="L5589" s="141" t="e">
        <f>VLOOKUP(Table85[[#This Row],[CustomerID]],Table!H:K,3,0)</f>
        <v>#N/A</v>
      </c>
      <c r="M5589" s="141" t="e">
        <f>VLOOKUP(I5589,Customers[],5,FALSE)</f>
        <v>#N/A</v>
      </c>
      <c r="N5589" s="145"/>
      <c r="O5589" s="37"/>
      <c r="P5589" s="141" t="e">
        <f>VLOOKUP(O5589,Stock[],2,FALSE)</f>
        <v>#N/A</v>
      </c>
      <c r="Q5589" s="147" t="e">
        <f>VLOOKUP(O5589,Stock[],3,FALSE)</f>
        <v>#N/A</v>
      </c>
      <c r="R5589" s="147" t="e">
        <f>VLOOKUP(O5589,Stock[],4,FALSE)</f>
        <v>#N/A</v>
      </c>
      <c r="S5589" s="146"/>
      <c r="T5589" s="147" t="e">
        <f>(DailySales!$S5589/DailySales!$R5589)+DailySales!$U5589</f>
        <v>#N/A</v>
      </c>
      <c r="U5589" s="146"/>
      <c r="V5589" s="148" t="e">
        <f>+DailySales!$T5589*DailySales!$R5589</f>
        <v>#N/A</v>
      </c>
      <c r="W5589" s="148" t="e">
        <f>+DailySales!$V5589*DailySales!$Q5589</f>
        <v>#N/A</v>
      </c>
      <c r="X5589" s="148" t="e">
        <f>VLOOKUP(O5589,Stock[],6,FALSE)</f>
        <v>#N/A</v>
      </c>
      <c r="Y5589" s="148" t="e">
        <f>+DailySales!$V5589*DailySales!$X5589</f>
        <v>#N/A</v>
      </c>
      <c r="Z5589" s="146"/>
      <c r="AA5589" s="146"/>
      <c r="AB5589" s="146"/>
      <c r="AC5589" s="146"/>
      <c r="AD5589" s="146"/>
      <c r="AE5589" s="149"/>
      <c r="AF5589" s="185"/>
      <c r="AG5589" s="151"/>
      <c r="AH5589" s="150"/>
      <c r="AI5589" s="151"/>
      <c r="AJ5589" s="150"/>
      <c r="AK5589" s="151"/>
      <c r="AL5589" s="34"/>
      <c r="AM5589" s="39"/>
      <c r="AN5589" s="148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590" spans="1:40" ht="19.5" customHeight="1" x14ac:dyDescent="0.25">
      <c r="A5590" s="141">
        <f t="shared" si="1270"/>
        <v>1900</v>
      </c>
      <c r="B5590" s="141">
        <f t="shared" si="1271"/>
        <v>1</v>
      </c>
      <c r="C5590" s="154"/>
      <c r="D5590" s="142">
        <f t="shared" ca="1" si="1272"/>
        <v>46097</v>
      </c>
      <c r="E5590" s="142" t="str">
        <f t="shared" ca="1" si="1273"/>
        <v>1514-Months</v>
      </c>
      <c r="F5590" s="142" t="e">
        <f>VLOOKUP(O5590,Stock[],5,FALSE)</f>
        <v>#N/A</v>
      </c>
      <c r="G5590" s="178"/>
      <c r="H5590" s="179"/>
      <c r="I5590" s="180"/>
      <c r="J5590" s="141" t="e">
        <f>VLOOKUP(I5590,Customers[],2,FALSE)</f>
        <v>#N/A</v>
      </c>
      <c r="K5590" s="141" t="e">
        <f>VLOOKUP(I5590,Customers[],4,FALSE)</f>
        <v>#N/A</v>
      </c>
      <c r="L5590" s="141" t="e">
        <f>VLOOKUP(Table85[[#This Row],[CustomerID]],Table!H:K,3,0)</f>
        <v>#N/A</v>
      </c>
      <c r="M5590" s="141" t="e">
        <f>VLOOKUP(I5590,Customers[],5,FALSE)</f>
        <v>#N/A</v>
      </c>
      <c r="N5590" s="145"/>
      <c r="O5590" s="37"/>
      <c r="P5590" s="141" t="e">
        <f>VLOOKUP(O5590,Stock[],2,FALSE)</f>
        <v>#N/A</v>
      </c>
      <c r="Q5590" s="147" t="e">
        <f>VLOOKUP(O5590,Stock[],3,FALSE)</f>
        <v>#N/A</v>
      </c>
      <c r="R5590" s="147" t="e">
        <f>VLOOKUP(O5590,Stock[],4,FALSE)</f>
        <v>#N/A</v>
      </c>
      <c r="S5590" s="146"/>
      <c r="T5590" s="147" t="e">
        <f>(DailySales!$S5590/DailySales!$R5590)+DailySales!$U5590</f>
        <v>#N/A</v>
      </c>
      <c r="U5590" s="146"/>
      <c r="V5590" s="148" t="e">
        <f>+DailySales!$T5590*DailySales!$R5590</f>
        <v>#N/A</v>
      </c>
      <c r="W5590" s="148" t="e">
        <f>+DailySales!$V5590*DailySales!$Q5590</f>
        <v>#N/A</v>
      </c>
      <c r="X5590" s="148" t="e">
        <f>VLOOKUP(O5590,Stock[],6,FALSE)</f>
        <v>#N/A</v>
      </c>
      <c r="Y5590" s="148" t="e">
        <f>+DailySales!$V5590*DailySales!$X5590</f>
        <v>#N/A</v>
      </c>
      <c r="Z5590" s="146"/>
      <c r="AA5590" s="146"/>
      <c r="AB5590" s="146"/>
      <c r="AC5590" s="146"/>
      <c r="AD5590" s="146"/>
      <c r="AE5590" s="149"/>
      <c r="AF5590" s="185"/>
      <c r="AG5590" s="151"/>
      <c r="AH5590" s="150"/>
      <c r="AI5590" s="151"/>
      <c r="AJ5590" s="150"/>
      <c r="AK5590" s="151"/>
      <c r="AL5590" s="34"/>
      <c r="AM5590" s="39"/>
      <c r="AN5590" s="148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591" spans="1:40" ht="19.5" customHeight="1" x14ac:dyDescent="0.25">
      <c r="A5591" s="141">
        <f t="shared" si="1270"/>
        <v>1900</v>
      </c>
      <c r="B5591" s="141">
        <f t="shared" si="1271"/>
        <v>1</v>
      </c>
      <c r="C5591" s="154"/>
      <c r="D5591" s="142">
        <f t="shared" ca="1" si="1272"/>
        <v>46097</v>
      </c>
      <c r="E5591" s="142" t="str">
        <f t="shared" ca="1" si="1273"/>
        <v>1514-Months</v>
      </c>
      <c r="F5591" s="142" t="e">
        <f>VLOOKUP(O5591,Stock[],5,FALSE)</f>
        <v>#N/A</v>
      </c>
      <c r="G5591" s="178"/>
      <c r="H5591" s="179"/>
      <c r="I5591" s="180"/>
      <c r="J5591" s="141" t="e">
        <f>VLOOKUP(I5591,Customers[],2,FALSE)</f>
        <v>#N/A</v>
      </c>
      <c r="K5591" s="141" t="e">
        <f>VLOOKUP(I5591,Customers[],4,FALSE)</f>
        <v>#N/A</v>
      </c>
      <c r="L5591" s="141" t="e">
        <f>VLOOKUP(Table85[[#This Row],[CustomerID]],Table!H:K,3,0)</f>
        <v>#N/A</v>
      </c>
      <c r="M5591" s="141" t="e">
        <f>VLOOKUP(I5591,Customers[],5,FALSE)</f>
        <v>#N/A</v>
      </c>
      <c r="N5591" s="145"/>
      <c r="O5591" s="37"/>
      <c r="P5591" s="141" t="e">
        <f>VLOOKUP(O5591,Stock[],2,FALSE)</f>
        <v>#N/A</v>
      </c>
      <c r="Q5591" s="147" t="e">
        <f>VLOOKUP(O5591,Stock[],3,FALSE)</f>
        <v>#N/A</v>
      </c>
      <c r="R5591" s="147" t="e">
        <f>VLOOKUP(O5591,Stock[],4,FALSE)</f>
        <v>#N/A</v>
      </c>
      <c r="S5591" s="146"/>
      <c r="T5591" s="147" t="e">
        <f>(DailySales!$S5591/DailySales!$R5591)+DailySales!$U5591</f>
        <v>#N/A</v>
      </c>
      <c r="U5591" s="146"/>
      <c r="V5591" s="148" t="e">
        <f>+DailySales!$T5591*DailySales!$R5591</f>
        <v>#N/A</v>
      </c>
      <c r="W5591" s="148" t="e">
        <f>+DailySales!$V5591*DailySales!$Q5591</f>
        <v>#N/A</v>
      </c>
      <c r="X5591" s="148" t="e">
        <f>VLOOKUP(O5591,Stock[],6,FALSE)</f>
        <v>#N/A</v>
      </c>
      <c r="Y5591" s="148" t="e">
        <f>+DailySales!$V5591*DailySales!$X5591</f>
        <v>#N/A</v>
      </c>
      <c r="Z5591" s="146"/>
      <c r="AA5591" s="146"/>
      <c r="AB5591" s="146"/>
      <c r="AC5591" s="146"/>
      <c r="AD5591" s="146"/>
      <c r="AE5591" s="149"/>
      <c r="AF5591" s="185"/>
      <c r="AG5591" s="151"/>
      <c r="AH5591" s="150"/>
      <c r="AI5591" s="151"/>
      <c r="AJ5591" s="150"/>
      <c r="AK5591" s="151"/>
      <c r="AL5591" s="34"/>
      <c r="AM5591" s="39"/>
      <c r="AN5591" s="148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592" spans="1:40" ht="19.5" customHeight="1" x14ac:dyDescent="0.25">
      <c r="A5592" s="141">
        <f t="shared" ref="A5592:A5596" si="1274">YEAR(C5592)</f>
        <v>1900</v>
      </c>
      <c r="B5592" s="141">
        <f t="shared" ref="B5592:B5596" si="1275">MONTH(C5592)</f>
        <v>1</v>
      </c>
      <c r="C5592" s="154"/>
      <c r="D5592" s="142">
        <f t="shared" ref="D5592:D5596" ca="1" si="1276">TODAY()</f>
        <v>46097</v>
      </c>
      <c r="E5592" s="142" t="str">
        <f t="shared" ref="E5592:E5596" ca="1" si="1277">DATEDIF(C5592,D5592,"M")&amp;"-Months"</f>
        <v>1514-Months</v>
      </c>
      <c r="F5592" s="142" t="e">
        <f>VLOOKUP(O5592,Stock[],5,FALSE)</f>
        <v>#N/A</v>
      </c>
      <c r="G5592" s="178"/>
      <c r="H5592" s="179"/>
      <c r="I5592" s="180"/>
      <c r="J5592" s="141" t="e">
        <f>VLOOKUP(I5592,Customers[],2,FALSE)</f>
        <v>#N/A</v>
      </c>
      <c r="K5592" s="141" t="e">
        <f>VLOOKUP(I5592,Customers[],4,FALSE)</f>
        <v>#N/A</v>
      </c>
      <c r="L5592" s="141" t="e">
        <f>VLOOKUP(Table85[[#This Row],[CustomerID]],Table!H:K,3,0)</f>
        <v>#N/A</v>
      </c>
      <c r="M5592" s="141" t="e">
        <f>VLOOKUP(I5592,Customers[],5,FALSE)</f>
        <v>#N/A</v>
      </c>
      <c r="N5592" s="145"/>
      <c r="O5592" s="37"/>
      <c r="P5592" s="141" t="e">
        <f>VLOOKUP(O5592,Stock[],2,FALSE)</f>
        <v>#N/A</v>
      </c>
      <c r="Q5592" s="147" t="e">
        <f>VLOOKUP(O5592,Stock[],3,FALSE)</f>
        <v>#N/A</v>
      </c>
      <c r="R5592" s="147" t="e">
        <f>VLOOKUP(O5592,Stock[],4,FALSE)</f>
        <v>#N/A</v>
      </c>
      <c r="S5592" s="146"/>
      <c r="T5592" s="147" t="e">
        <f>(DailySales!$S5592/DailySales!$R5592)+DailySales!$U5592</f>
        <v>#N/A</v>
      </c>
      <c r="U5592" s="146"/>
      <c r="V5592" s="148" t="e">
        <f>+DailySales!$T5592*DailySales!$R5592</f>
        <v>#N/A</v>
      </c>
      <c r="W5592" s="148" t="e">
        <f>+DailySales!$V5592*DailySales!$Q5592</f>
        <v>#N/A</v>
      </c>
      <c r="X5592" s="148" t="e">
        <f>VLOOKUP(O5592,Stock[],6,FALSE)</f>
        <v>#N/A</v>
      </c>
      <c r="Y5592" s="148" t="e">
        <f>+DailySales!$V5592*DailySales!$X5592</f>
        <v>#N/A</v>
      </c>
      <c r="Z5592" s="146"/>
      <c r="AA5592" s="146"/>
      <c r="AB5592" s="146"/>
      <c r="AC5592" s="146"/>
      <c r="AD5592" s="146"/>
      <c r="AE5592" s="149"/>
      <c r="AF5592" s="185"/>
      <c r="AG5592" s="151"/>
      <c r="AH5592" s="150"/>
      <c r="AI5592" s="151"/>
      <c r="AJ5592" s="150"/>
      <c r="AK5592" s="151"/>
      <c r="AL5592" s="34"/>
      <c r="AM5592" s="39"/>
      <c r="AN5592" s="148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593" spans="1:40" ht="19.5" customHeight="1" x14ac:dyDescent="0.25">
      <c r="A5593" s="141">
        <f t="shared" si="1274"/>
        <v>1900</v>
      </c>
      <c r="B5593" s="141">
        <f t="shared" si="1275"/>
        <v>1</v>
      </c>
      <c r="C5593" s="154"/>
      <c r="D5593" s="142">
        <f t="shared" ca="1" si="1276"/>
        <v>46097</v>
      </c>
      <c r="E5593" s="142" t="str">
        <f t="shared" ca="1" si="1277"/>
        <v>1514-Months</v>
      </c>
      <c r="F5593" s="142" t="e">
        <f>VLOOKUP(O5593,Stock[],5,FALSE)</f>
        <v>#N/A</v>
      </c>
      <c r="G5593" s="178"/>
      <c r="H5593" s="179"/>
      <c r="I5593" s="180"/>
      <c r="J5593" s="141" t="e">
        <f>VLOOKUP(I5593,Customers[],2,FALSE)</f>
        <v>#N/A</v>
      </c>
      <c r="K5593" s="141" t="e">
        <f>VLOOKUP(I5593,Customers[],4,FALSE)</f>
        <v>#N/A</v>
      </c>
      <c r="L5593" s="141" t="e">
        <f>VLOOKUP(Table85[[#This Row],[CustomerID]],Table!H:K,3,0)</f>
        <v>#N/A</v>
      </c>
      <c r="M5593" s="141" t="e">
        <f>VLOOKUP(I5593,Customers[],5,FALSE)</f>
        <v>#N/A</v>
      </c>
      <c r="N5593" s="145"/>
      <c r="O5593" s="37"/>
      <c r="P5593" s="141" t="e">
        <f>VLOOKUP(O5593,Stock[],2,FALSE)</f>
        <v>#N/A</v>
      </c>
      <c r="Q5593" s="147" t="e">
        <f>VLOOKUP(O5593,Stock[],3,FALSE)</f>
        <v>#N/A</v>
      </c>
      <c r="R5593" s="147" t="e">
        <f>VLOOKUP(O5593,Stock[],4,FALSE)</f>
        <v>#N/A</v>
      </c>
      <c r="S5593" s="146"/>
      <c r="T5593" s="147" t="e">
        <f>(DailySales!$S5593/DailySales!$R5593)+DailySales!$U5593</f>
        <v>#N/A</v>
      </c>
      <c r="U5593" s="146"/>
      <c r="V5593" s="148" t="e">
        <f>+DailySales!$T5593*DailySales!$R5593</f>
        <v>#N/A</v>
      </c>
      <c r="W5593" s="148" t="e">
        <f>+DailySales!$V5593*DailySales!$Q5593</f>
        <v>#N/A</v>
      </c>
      <c r="X5593" s="148" t="e">
        <f>VLOOKUP(O5593,Stock[],6,FALSE)</f>
        <v>#N/A</v>
      </c>
      <c r="Y5593" s="148" t="e">
        <f>+DailySales!$V5593*DailySales!$X5593</f>
        <v>#N/A</v>
      </c>
      <c r="Z5593" s="146"/>
      <c r="AA5593" s="146"/>
      <c r="AB5593" s="146"/>
      <c r="AC5593" s="146"/>
      <c r="AD5593" s="146"/>
      <c r="AE5593" s="149"/>
      <c r="AF5593" s="185"/>
      <c r="AG5593" s="151"/>
      <c r="AH5593" s="150"/>
      <c r="AI5593" s="151"/>
      <c r="AJ5593" s="150"/>
      <c r="AK5593" s="151"/>
      <c r="AL5593" s="34"/>
      <c r="AM5593" s="39"/>
      <c r="AN5593" s="148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594" spans="1:40" ht="19.5" customHeight="1" x14ac:dyDescent="0.25">
      <c r="A5594" s="141">
        <f t="shared" si="1274"/>
        <v>1900</v>
      </c>
      <c r="B5594" s="141">
        <f t="shared" si="1275"/>
        <v>1</v>
      </c>
      <c r="C5594" s="154"/>
      <c r="D5594" s="142">
        <f t="shared" ca="1" si="1276"/>
        <v>46097</v>
      </c>
      <c r="E5594" s="142" t="str">
        <f t="shared" ca="1" si="1277"/>
        <v>1514-Months</v>
      </c>
      <c r="F5594" s="142" t="e">
        <f>VLOOKUP(O5594,Stock[],5,FALSE)</f>
        <v>#N/A</v>
      </c>
      <c r="G5594" s="178"/>
      <c r="H5594" s="179"/>
      <c r="I5594" s="180"/>
      <c r="J5594" s="141" t="e">
        <f>VLOOKUP(I5594,Customers[],2,FALSE)</f>
        <v>#N/A</v>
      </c>
      <c r="K5594" s="141" t="e">
        <f>VLOOKUP(I5594,Customers[],4,FALSE)</f>
        <v>#N/A</v>
      </c>
      <c r="L5594" s="141" t="e">
        <f>VLOOKUP(Table85[[#This Row],[CustomerID]],Table!H:K,3,0)</f>
        <v>#N/A</v>
      </c>
      <c r="M5594" s="141" t="e">
        <f>VLOOKUP(I5594,Customers[],5,FALSE)</f>
        <v>#N/A</v>
      </c>
      <c r="N5594" s="145"/>
      <c r="O5594" s="37"/>
      <c r="P5594" s="141" t="e">
        <f>VLOOKUP(O5594,Stock[],2,FALSE)</f>
        <v>#N/A</v>
      </c>
      <c r="Q5594" s="147" t="e">
        <f>VLOOKUP(O5594,Stock[],3,FALSE)</f>
        <v>#N/A</v>
      </c>
      <c r="R5594" s="147" t="e">
        <f>VLOOKUP(O5594,Stock[],4,FALSE)</f>
        <v>#N/A</v>
      </c>
      <c r="S5594" s="146"/>
      <c r="T5594" s="147" t="e">
        <f>(DailySales!$S5594/DailySales!$R5594)+DailySales!$U5594</f>
        <v>#N/A</v>
      </c>
      <c r="U5594" s="146"/>
      <c r="V5594" s="148" t="e">
        <f>+DailySales!$T5594*DailySales!$R5594</f>
        <v>#N/A</v>
      </c>
      <c r="W5594" s="148" t="e">
        <f>+DailySales!$V5594*DailySales!$Q5594</f>
        <v>#N/A</v>
      </c>
      <c r="X5594" s="148" t="e">
        <f>VLOOKUP(O5594,Stock[],6,FALSE)</f>
        <v>#N/A</v>
      </c>
      <c r="Y5594" s="148" t="e">
        <f>+DailySales!$V5594*DailySales!$X5594</f>
        <v>#N/A</v>
      </c>
      <c r="Z5594" s="146"/>
      <c r="AA5594" s="146"/>
      <c r="AB5594" s="146"/>
      <c r="AC5594" s="146"/>
      <c r="AD5594" s="146"/>
      <c r="AE5594" s="149"/>
      <c r="AF5594" s="185"/>
      <c r="AG5594" s="151"/>
      <c r="AH5594" s="150"/>
      <c r="AI5594" s="151"/>
      <c r="AJ5594" s="150"/>
      <c r="AK5594" s="151"/>
      <c r="AL5594" s="34"/>
      <c r="AM5594" s="39"/>
      <c r="AN5594" s="148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595" spans="1:40" ht="19.5" customHeight="1" x14ac:dyDescent="0.25">
      <c r="A5595" s="141">
        <f t="shared" si="1274"/>
        <v>1900</v>
      </c>
      <c r="B5595" s="141">
        <f t="shared" si="1275"/>
        <v>1</v>
      </c>
      <c r="C5595" s="154"/>
      <c r="D5595" s="142">
        <f t="shared" ca="1" si="1276"/>
        <v>46097</v>
      </c>
      <c r="E5595" s="142" t="str">
        <f t="shared" ca="1" si="1277"/>
        <v>1514-Months</v>
      </c>
      <c r="F5595" s="142" t="e">
        <f>VLOOKUP(O5595,Stock[],5,FALSE)</f>
        <v>#N/A</v>
      </c>
      <c r="G5595" s="178"/>
      <c r="H5595" s="179"/>
      <c r="I5595" s="180"/>
      <c r="J5595" s="141" t="e">
        <f>VLOOKUP(I5595,Customers[],2,FALSE)</f>
        <v>#N/A</v>
      </c>
      <c r="K5595" s="141" t="e">
        <f>VLOOKUP(I5595,Customers[],4,FALSE)</f>
        <v>#N/A</v>
      </c>
      <c r="L5595" s="141" t="e">
        <f>VLOOKUP(Table85[[#This Row],[CustomerID]],Table!H:K,3,0)</f>
        <v>#N/A</v>
      </c>
      <c r="M5595" s="141" t="e">
        <f>VLOOKUP(I5595,Customers[],5,FALSE)</f>
        <v>#N/A</v>
      </c>
      <c r="N5595" s="145"/>
      <c r="O5595" s="37"/>
      <c r="P5595" s="141" t="e">
        <f>VLOOKUP(O5595,Stock[],2,FALSE)</f>
        <v>#N/A</v>
      </c>
      <c r="Q5595" s="147" t="e">
        <f>VLOOKUP(O5595,Stock[],3,FALSE)</f>
        <v>#N/A</v>
      </c>
      <c r="R5595" s="147" t="e">
        <f>VLOOKUP(O5595,Stock[],4,FALSE)</f>
        <v>#N/A</v>
      </c>
      <c r="S5595" s="146"/>
      <c r="T5595" s="147" t="e">
        <f>(DailySales!$S5595/DailySales!$R5595)+DailySales!$U5595</f>
        <v>#N/A</v>
      </c>
      <c r="U5595" s="146"/>
      <c r="V5595" s="148" t="e">
        <f>+DailySales!$T5595*DailySales!$R5595</f>
        <v>#N/A</v>
      </c>
      <c r="W5595" s="148" t="e">
        <f>+DailySales!$V5595*DailySales!$Q5595</f>
        <v>#N/A</v>
      </c>
      <c r="X5595" s="148" t="e">
        <f>VLOOKUP(O5595,Stock[],6,FALSE)</f>
        <v>#N/A</v>
      </c>
      <c r="Y5595" s="148" t="e">
        <f>+DailySales!$V5595*DailySales!$X5595</f>
        <v>#N/A</v>
      </c>
      <c r="Z5595" s="146"/>
      <c r="AA5595" s="146"/>
      <c r="AB5595" s="146"/>
      <c r="AC5595" s="146"/>
      <c r="AD5595" s="146"/>
      <c r="AE5595" s="149"/>
      <c r="AF5595" s="185"/>
      <c r="AG5595" s="151"/>
      <c r="AH5595" s="150"/>
      <c r="AI5595" s="151"/>
      <c r="AJ5595" s="150"/>
      <c r="AK5595" s="151"/>
      <c r="AL5595" s="34"/>
      <c r="AM5595" s="39"/>
      <c r="AN5595" s="148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596" spans="1:40" ht="19.5" customHeight="1" x14ac:dyDescent="0.25">
      <c r="A5596" s="141">
        <f t="shared" si="1274"/>
        <v>1900</v>
      </c>
      <c r="B5596" s="141">
        <f t="shared" si="1275"/>
        <v>1</v>
      </c>
      <c r="C5596" s="154"/>
      <c r="D5596" s="142">
        <f t="shared" ca="1" si="1276"/>
        <v>46097</v>
      </c>
      <c r="E5596" s="142" t="str">
        <f t="shared" ca="1" si="1277"/>
        <v>1514-Months</v>
      </c>
      <c r="F5596" s="142" t="e">
        <f>VLOOKUP(O5596,Stock[],5,FALSE)</f>
        <v>#N/A</v>
      </c>
      <c r="G5596" s="178"/>
      <c r="H5596" s="179"/>
      <c r="I5596" s="180"/>
      <c r="J5596" s="141" t="e">
        <f>VLOOKUP(I5596,Customers[],2,FALSE)</f>
        <v>#N/A</v>
      </c>
      <c r="K5596" s="141" t="e">
        <f>VLOOKUP(I5596,Customers[],4,FALSE)</f>
        <v>#N/A</v>
      </c>
      <c r="L5596" s="141" t="e">
        <f>VLOOKUP(Table85[[#This Row],[CustomerID]],Table!H:K,3,0)</f>
        <v>#N/A</v>
      </c>
      <c r="M5596" s="141" t="e">
        <f>VLOOKUP(I5596,Customers[],5,FALSE)</f>
        <v>#N/A</v>
      </c>
      <c r="N5596" s="145"/>
      <c r="O5596" s="37"/>
      <c r="P5596" s="141" t="e">
        <f>VLOOKUP(O5596,Stock[],2,FALSE)</f>
        <v>#N/A</v>
      </c>
      <c r="Q5596" s="147" t="e">
        <f>VLOOKUP(O5596,Stock[],3,FALSE)</f>
        <v>#N/A</v>
      </c>
      <c r="R5596" s="147" t="e">
        <f>VLOOKUP(O5596,Stock[],4,FALSE)</f>
        <v>#N/A</v>
      </c>
      <c r="S5596" s="146"/>
      <c r="T5596" s="147" t="e">
        <f>(DailySales!$S5596/DailySales!$R5596)+DailySales!$U5596</f>
        <v>#N/A</v>
      </c>
      <c r="U5596" s="146"/>
      <c r="V5596" s="148" t="e">
        <f>+DailySales!$T5596*DailySales!$R5596</f>
        <v>#N/A</v>
      </c>
      <c r="W5596" s="148" t="e">
        <f>+DailySales!$V5596*DailySales!$Q5596</f>
        <v>#N/A</v>
      </c>
      <c r="X5596" s="148" t="e">
        <f>VLOOKUP(O5596,Stock[],6,FALSE)</f>
        <v>#N/A</v>
      </c>
      <c r="Y5596" s="148" t="e">
        <f>+DailySales!$V5596*DailySales!$X5596</f>
        <v>#N/A</v>
      </c>
      <c r="Z5596" s="146"/>
      <c r="AA5596" s="146"/>
      <c r="AB5596" s="146"/>
      <c r="AC5596" s="146"/>
      <c r="AD5596" s="146"/>
      <c r="AE5596" s="149"/>
      <c r="AF5596" s="185"/>
      <c r="AG5596" s="151"/>
      <c r="AH5596" s="150"/>
      <c r="AI5596" s="151"/>
      <c r="AJ5596" s="150"/>
      <c r="AK5596" s="151"/>
      <c r="AL5596" s="34"/>
      <c r="AM5596" s="39"/>
      <c r="AN5596" s="148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597" spans="1:40" ht="19.5" customHeight="1" x14ac:dyDescent="0.25">
      <c r="A5597" s="141">
        <f t="shared" si="1234"/>
        <v>1900</v>
      </c>
      <c r="B5597" s="141">
        <f t="shared" si="1235"/>
        <v>1</v>
      </c>
      <c r="C5597" s="154"/>
      <c r="D5597" s="142">
        <f t="shared" ca="1" si="1236"/>
        <v>46097</v>
      </c>
      <c r="E5597" s="142" t="str">
        <f t="shared" ca="1" si="1237"/>
        <v>1514-Months</v>
      </c>
      <c r="F5597" s="142" t="e">
        <f>VLOOKUP(O5597,Stock[],5,FALSE)</f>
        <v>#N/A</v>
      </c>
      <c r="G5597" s="33"/>
      <c r="H5597" s="144"/>
      <c r="I5597" s="34"/>
      <c r="J5597" s="141" t="e">
        <f>VLOOKUP(I5597,Customers[],2,FALSE)</f>
        <v>#N/A</v>
      </c>
      <c r="K5597" s="141" t="e">
        <f>VLOOKUP(I5597,Customers[],4,FALSE)</f>
        <v>#N/A</v>
      </c>
      <c r="L5597" s="141" t="e">
        <f>VLOOKUP(Table85[[#This Row],[CustomerID]],Table!H:K,3,0)</f>
        <v>#N/A</v>
      </c>
      <c r="M5597" s="141" t="e">
        <f>VLOOKUP(I5597,Customers[],5,FALSE)</f>
        <v>#N/A</v>
      </c>
      <c r="N5597" s="145"/>
      <c r="O5597" s="37"/>
      <c r="P5597" s="141" t="e">
        <f>VLOOKUP(O5597,Stock[],2,FALSE)</f>
        <v>#N/A</v>
      </c>
      <c r="Q5597" s="147" t="e">
        <f>VLOOKUP(O5597,Stock[],3,FALSE)</f>
        <v>#N/A</v>
      </c>
      <c r="R5597" s="147" t="e">
        <f>VLOOKUP(O5597,Stock[],4,FALSE)</f>
        <v>#N/A</v>
      </c>
      <c r="S5597" s="146"/>
      <c r="T5597" s="147" t="e">
        <f>(DailySales!$S5597/DailySales!$R5597)+DailySales!$U5597</f>
        <v>#N/A</v>
      </c>
      <c r="U5597" s="146"/>
      <c r="V5597" s="148" t="e">
        <f>+DailySales!$T5597*DailySales!$R5597</f>
        <v>#N/A</v>
      </c>
      <c r="W5597" s="148" t="e">
        <f>+DailySales!$V5597*DailySales!$Q5597</f>
        <v>#N/A</v>
      </c>
      <c r="X5597" s="148" t="e">
        <f>VLOOKUP(O5597,Stock[],6,FALSE)</f>
        <v>#N/A</v>
      </c>
      <c r="Y5597" s="148" t="e">
        <f>+DailySales!$V5597*DailySales!$X5597</f>
        <v>#N/A</v>
      </c>
      <c r="Z5597" s="146"/>
      <c r="AA5597" s="146"/>
      <c r="AB5597" s="146"/>
      <c r="AC5597" s="146"/>
      <c r="AD5597" s="146"/>
      <c r="AE5597" s="149"/>
      <c r="AF5597" s="150"/>
      <c r="AG5597" s="151"/>
      <c r="AH5597" s="150"/>
      <c r="AI5597" s="151"/>
      <c r="AJ5597" s="150"/>
      <c r="AK5597" s="151"/>
      <c r="AL5597" s="34"/>
      <c r="AM5597" s="39"/>
      <c r="AN5597" s="148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598" spans="1:40" ht="19.5" customHeight="1" x14ac:dyDescent="0.25">
      <c r="A5598" s="141">
        <f t="shared" ref="A5598:A5599" si="1278">YEAR(C5598)</f>
        <v>1900</v>
      </c>
      <c r="B5598" s="141">
        <f t="shared" ref="B5598:B5599" si="1279">MONTH(C5598)</f>
        <v>1</v>
      </c>
      <c r="C5598" s="154"/>
      <c r="D5598" s="142">
        <f t="shared" ref="D5598:D5599" ca="1" si="1280">TODAY()</f>
        <v>46097</v>
      </c>
      <c r="E5598" s="142" t="str">
        <f t="shared" ref="E5598:E5599" ca="1" si="1281">DATEDIF(C5598,D5598,"M")&amp;"-Months"</f>
        <v>1514-Months</v>
      </c>
      <c r="F5598" s="142" t="e">
        <f>VLOOKUP(O5598,Stock[],5,FALSE)</f>
        <v>#N/A</v>
      </c>
      <c r="G5598" s="33"/>
      <c r="H5598" s="144"/>
      <c r="I5598" s="34"/>
      <c r="J5598" s="141" t="e">
        <f>VLOOKUP(I5598,Customers[],2,FALSE)</f>
        <v>#N/A</v>
      </c>
      <c r="K5598" s="141" t="e">
        <f>VLOOKUP(I5598,Customers[],4,FALSE)</f>
        <v>#N/A</v>
      </c>
      <c r="L5598" s="141" t="e">
        <f>VLOOKUP(Table85[[#This Row],[CustomerID]],Table!H:K,3,0)</f>
        <v>#N/A</v>
      </c>
      <c r="M5598" s="141" t="e">
        <f>VLOOKUP(I5598,Customers[],5,FALSE)</f>
        <v>#N/A</v>
      </c>
      <c r="N5598" s="145"/>
      <c r="O5598" s="37"/>
      <c r="P5598" s="141" t="e">
        <f>VLOOKUP(O5598,Stock[],2,FALSE)</f>
        <v>#N/A</v>
      </c>
      <c r="Q5598" s="147" t="e">
        <f>VLOOKUP(O5598,Stock[],3,FALSE)</f>
        <v>#N/A</v>
      </c>
      <c r="R5598" s="147" t="e">
        <f>VLOOKUP(O5598,Stock[],4,FALSE)</f>
        <v>#N/A</v>
      </c>
      <c r="S5598" s="146"/>
      <c r="T5598" s="147" t="e">
        <f>(DailySales!$S5598/DailySales!$R5598)+DailySales!$U5598</f>
        <v>#N/A</v>
      </c>
      <c r="U5598" s="146"/>
      <c r="V5598" s="148" t="e">
        <f>+DailySales!$T5598*DailySales!$R5598</f>
        <v>#N/A</v>
      </c>
      <c r="W5598" s="148" t="e">
        <f>+DailySales!$V5598*DailySales!$Q5598</f>
        <v>#N/A</v>
      </c>
      <c r="X5598" s="148" t="e">
        <f>VLOOKUP(O5598,Stock[],6,FALSE)</f>
        <v>#N/A</v>
      </c>
      <c r="Y5598" s="148" t="e">
        <f>+DailySales!$V5598*DailySales!$X5598</f>
        <v>#N/A</v>
      </c>
      <c r="Z5598" s="146"/>
      <c r="AA5598" s="146"/>
      <c r="AB5598" s="146"/>
      <c r="AC5598" s="146"/>
      <c r="AD5598" s="146"/>
      <c r="AE5598" s="149"/>
      <c r="AF5598" s="150"/>
      <c r="AG5598" s="151"/>
      <c r="AH5598" s="150"/>
      <c r="AI5598" s="151"/>
      <c r="AJ5598" s="150"/>
      <c r="AK5598" s="151"/>
      <c r="AL5598" s="34"/>
      <c r="AM5598" s="39"/>
      <c r="AN5598" s="148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599" spans="1:40" ht="19.5" customHeight="1" x14ac:dyDescent="0.25">
      <c r="A5599" s="141">
        <f t="shared" si="1278"/>
        <v>1900</v>
      </c>
      <c r="B5599" s="141">
        <f t="shared" si="1279"/>
        <v>1</v>
      </c>
      <c r="C5599" s="154"/>
      <c r="D5599" s="142">
        <f t="shared" ca="1" si="1280"/>
        <v>46097</v>
      </c>
      <c r="E5599" s="142" t="str">
        <f t="shared" ca="1" si="1281"/>
        <v>1514-Months</v>
      </c>
      <c r="F5599" s="142" t="e">
        <f>VLOOKUP(O5599,Stock[],5,FALSE)</f>
        <v>#N/A</v>
      </c>
      <c r="G5599" s="33"/>
      <c r="H5599" s="144"/>
      <c r="I5599" s="34"/>
      <c r="J5599" s="141" t="e">
        <f>VLOOKUP(I5599,Customers[],2,FALSE)</f>
        <v>#N/A</v>
      </c>
      <c r="K5599" s="141" t="e">
        <f>VLOOKUP(I5599,Customers[],4,FALSE)</f>
        <v>#N/A</v>
      </c>
      <c r="L5599" s="141" t="e">
        <f>VLOOKUP(Table85[[#This Row],[CustomerID]],Table!H:K,3,0)</f>
        <v>#N/A</v>
      </c>
      <c r="M5599" s="141" t="e">
        <f>VLOOKUP(I5599,Customers[],5,FALSE)</f>
        <v>#N/A</v>
      </c>
      <c r="N5599" s="145"/>
      <c r="O5599" s="37"/>
      <c r="P5599" s="141" t="e">
        <f>VLOOKUP(O5599,Stock[],2,FALSE)</f>
        <v>#N/A</v>
      </c>
      <c r="Q5599" s="147" t="e">
        <f>VLOOKUP(O5599,Stock[],3,FALSE)</f>
        <v>#N/A</v>
      </c>
      <c r="R5599" s="147" t="e">
        <f>VLOOKUP(O5599,Stock[],4,FALSE)</f>
        <v>#N/A</v>
      </c>
      <c r="S5599" s="146"/>
      <c r="T5599" s="147" t="e">
        <f>(DailySales!$S5599/DailySales!$R5599)+DailySales!$U5599</f>
        <v>#N/A</v>
      </c>
      <c r="U5599" s="146"/>
      <c r="V5599" s="148" t="e">
        <f>+DailySales!$T5599*DailySales!$R5599</f>
        <v>#N/A</v>
      </c>
      <c r="W5599" s="148" t="e">
        <f>+DailySales!$V5599*DailySales!$Q5599</f>
        <v>#N/A</v>
      </c>
      <c r="X5599" s="148" t="e">
        <f>VLOOKUP(O5599,Stock[],6,FALSE)</f>
        <v>#N/A</v>
      </c>
      <c r="Y5599" s="148" t="e">
        <f>+DailySales!$V5599*DailySales!$X5599</f>
        <v>#N/A</v>
      </c>
      <c r="Z5599" s="146"/>
      <c r="AA5599" s="146"/>
      <c r="AB5599" s="146"/>
      <c r="AC5599" s="146"/>
      <c r="AD5599" s="146"/>
      <c r="AE5599" s="149"/>
      <c r="AF5599" s="150"/>
      <c r="AG5599" s="151"/>
      <c r="AH5599" s="150"/>
      <c r="AI5599" s="151"/>
      <c r="AJ5599" s="150"/>
      <c r="AK5599" s="151"/>
      <c r="AL5599" s="34"/>
      <c r="AM5599" s="39"/>
      <c r="AN5599" s="148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600" spans="1:40" ht="19.5" customHeight="1" x14ac:dyDescent="0.25">
      <c r="A5600" s="32">
        <f>YEAR(C5600)</f>
        <v>1900</v>
      </c>
      <c r="B5600" s="32">
        <f>MONTH(C5600)</f>
        <v>1</v>
      </c>
      <c r="C5600" s="25"/>
      <c r="D5600" s="57">
        <f t="shared" ca="1" si="362"/>
        <v>46097</v>
      </c>
      <c r="E5600" s="57" t="str">
        <f t="shared" ca="1" si="363"/>
        <v>1514-Months</v>
      </c>
      <c r="F5600" s="57" t="e">
        <f>VLOOKUP(O5600,Stock[],5,FALSE)</f>
        <v>#N/A</v>
      </c>
      <c r="G5600" s="33"/>
      <c r="H5600" s="116"/>
      <c r="I5600" s="34"/>
      <c r="J5600" s="32" t="e">
        <f>VLOOKUP(I5600,Customers[],2,FALSE)</f>
        <v>#N/A</v>
      </c>
      <c r="K5600" s="32" t="e">
        <f>VLOOKUP(I5600,Customers[],4,FALSE)</f>
        <v>#N/A</v>
      </c>
      <c r="L5600" s="32" t="e">
        <f>VLOOKUP(Table85[[#This Row],[CustomerID]],Table!H:K,3,0)</f>
        <v>#N/A</v>
      </c>
      <c r="M5600" s="32" t="e">
        <f>VLOOKUP(I5600,Customers[],5,FALSE)</f>
        <v>#N/A</v>
      </c>
      <c r="N5600" s="34"/>
      <c r="O5600" s="37"/>
      <c r="P5600" s="32" t="e">
        <f>VLOOKUP(O5600,Stock[],2,FALSE)</f>
        <v>#N/A</v>
      </c>
      <c r="Q5600" s="35" t="e">
        <f>VLOOKUP(O5600,Stock[],3,FALSE)</f>
        <v>#N/A</v>
      </c>
      <c r="R5600" s="35" t="e">
        <f>VLOOKUP(O5600,Stock[],4,FALSE)</f>
        <v>#N/A</v>
      </c>
      <c r="S5600" s="37"/>
      <c r="T5600" s="35" t="e">
        <f>(DailySales!$S5600/DailySales!$R5600)+DailySales!$U5600</f>
        <v>#N/A</v>
      </c>
      <c r="U5600" s="37"/>
      <c r="V5600" s="36" t="e">
        <f>+DailySales!$T5600*DailySales!$R5600</f>
        <v>#N/A</v>
      </c>
      <c r="W5600" s="36" t="e">
        <f>+DailySales!$V5600*DailySales!$Q5600</f>
        <v>#N/A</v>
      </c>
      <c r="X5600" s="36" t="e">
        <f>VLOOKUP(O5600,Stock[],6,FALSE)</f>
        <v>#N/A</v>
      </c>
      <c r="Y5600" s="36" t="e">
        <f>+DailySales!$V5600*DailySales!$X5600</f>
        <v>#N/A</v>
      </c>
      <c r="Z5600" s="37"/>
      <c r="AA5600" s="37"/>
      <c r="AB5600" s="37"/>
      <c r="AC5600" s="37"/>
      <c r="AD5600" s="37"/>
      <c r="AE5600" s="77"/>
      <c r="AF5600" s="87"/>
      <c r="AG5600" s="39"/>
      <c r="AH5600" s="87"/>
      <c r="AI5600" s="39"/>
      <c r="AJ5600" s="87"/>
      <c r="AK5600" s="39"/>
      <c r="AL5600" s="34"/>
      <c r="AM5600" s="39"/>
      <c r="AN5600" s="36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601" spans="1:40" ht="19.5" customHeight="1" x14ac:dyDescent="0.25">
      <c r="A5601" s="32">
        <f>YEAR(C5601)</f>
        <v>1900</v>
      </c>
      <c r="B5601" s="32">
        <f>MONTH(C5601)</f>
        <v>1</v>
      </c>
      <c r="C5601" s="25"/>
      <c r="D5601" s="57">
        <f t="shared" ca="1" si="362"/>
        <v>46097</v>
      </c>
      <c r="E5601" s="57" t="str">
        <f t="shared" ca="1" si="363"/>
        <v>1514-Months</v>
      </c>
      <c r="F5601" s="57" t="e">
        <f>VLOOKUP(O5601,Stock[],5,FALSE)</f>
        <v>#N/A</v>
      </c>
      <c r="G5601" s="33"/>
      <c r="H5601" s="116"/>
      <c r="I5601" s="34"/>
      <c r="J5601" s="32" t="e">
        <f>VLOOKUP(I5601,Customers[],2,FALSE)</f>
        <v>#N/A</v>
      </c>
      <c r="K5601" s="32" t="e">
        <f>VLOOKUP(I5601,Customers[],4,FALSE)</f>
        <v>#N/A</v>
      </c>
      <c r="L5601" s="32" t="e">
        <f>VLOOKUP(Table85[[#This Row],[CustomerID]],Table!H:K,3,0)</f>
        <v>#N/A</v>
      </c>
      <c r="M5601" s="32" t="e">
        <f>VLOOKUP(I5601,Customers[],5,FALSE)</f>
        <v>#N/A</v>
      </c>
      <c r="N5601" s="34"/>
      <c r="O5601" s="37"/>
      <c r="P5601" s="32" t="e">
        <f>VLOOKUP(O5601,Stock[],2,FALSE)</f>
        <v>#N/A</v>
      </c>
      <c r="Q5601" s="35" t="e">
        <f>VLOOKUP(O5601,Stock[],3,FALSE)</f>
        <v>#N/A</v>
      </c>
      <c r="R5601" s="35" t="e">
        <f>VLOOKUP(O5601,Stock[],4,FALSE)</f>
        <v>#N/A</v>
      </c>
      <c r="S5601" s="37"/>
      <c r="T5601" s="35" t="e">
        <f>(DailySales!$S5601/DailySales!$R5601)+DailySales!$U5601</f>
        <v>#N/A</v>
      </c>
      <c r="U5601" s="37"/>
      <c r="V5601" s="36" t="e">
        <f>+DailySales!$T5601*DailySales!$R5601</f>
        <v>#N/A</v>
      </c>
      <c r="W5601" s="36" t="e">
        <f>+DailySales!$V5601*DailySales!$Q5601</f>
        <v>#N/A</v>
      </c>
      <c r="X5601" s="36" t="e">
        <f>VLOOKUP(O5601,Stock[],6,FALSE)</f>
        <v>#N/A</v>
      </c>
      <c r="Y5601" s="36" t="e">
        <f>+DailySales!$V5601*DailySales!$X5601</f>
        <v>#N/A</v>
      </c>
      <c r="Z5601" s="37"/>
      <c r="AA5601" s="37"/>
      <c r="AB5601" s="37"/>
      <c r="AC5601" s="37"/>
      <c r="AD5601" s="37"/>
      <c r="AE5601" s="77"/>
      <c r="AF5601" s="87"/>
      <c r="AG5601" s="39"/>
      <c r="AH5601" s="87"/>
      <c r="AI5601" s="39"/>
      <c r="AJ5601" s="87"/>
      <c r="AK5601" s="39"/>
      <c r="AL5601" s="34"/>
      <c r="AM5601" s="39"/>
      <c r="AN5601" s="36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602" spans="1:40" ht="19.5" customHeight="1" thickBot="1" x14ac:dyDescent="0.3">
      <c r="A5602" s="32">
        <f>YEAR(C5602)</f>
        <v>1900</v>
      </c>
      <c r="B5602" s="32">
        <f>MONTH(C5602)</f>
        <v>1</v>
      </c>
      <c r="C5602" s="25"/>
      <c r="D5602" s="57">
        <f t="shared" ca="1" si="362"/>
        <v>46097</v>
      </c>
      <c r="E5602" s="57" t="str">
        <f t="shared" ca="1" si="363"/>
        <v>1514-Months</v>
      </c>
      <c r="F5602" s="57" t="e">
        <f>VLOOKUP(O5602,Stock[],5,FALSE)</f>
        <v>#N/A</v>
      </c>
      <c r="G5602" s="33"/>
      <c r="H5602" s="38"/>
      <c r="I5602" s="34"/>
      <c r="J5602" s="32" t="e">
        <f>VLOOKUP(I5602,Customers[],2,FALSE)</f>
        <v>#N/A</v>
      </c>
      <c r="K5602" s="32" t="e">
        <f>VLOOKUP(I5602,Customers[],4,FALSE)</f>
        <v>#N/A</v>
      </c>
      <c r="L5602" s="32" t="e">
        <f>VLOOKUP(Table85[[#This Row],[CustomerID]],Table!H:K,3,0)</f>
        <v>#N/A</v>
      </c>
      <c r="M5602" s="32" t="e">
        <f>VLOOKUP(I5602,Customers[],5,FALSE)</f>
        <v>#N/A</v>
      </c>
      <c r="N5602" s="34"/>
      <c r="O5602" s="37"/>
      <c r="P5602" s="32" t="e">
        <f>VLOOKUP(O5602,Stock[],2,FALSE)</f>
        <v>#N/A</v>
      </c>
      <c r="Q5602" s="35" t="e">
        <f>VLOOKUP(O5602,Stock[],3,FALSE)</f>
        <v>#N/A</v>
      </c>
      <c r="R5602" s="35" t="e">
        <f>VLOOKUP(O5602,Stock[],4,FALSE)</f>
        <v>#N/A</v>
      </c>
      <c r="S5602" s="37"/>
      <c r="T5602" s="35" t="e">
        <f>(DailySales!$S5602/DailySales!$R5602)+DailySales!$U5602</f>
        <v>#N/A</v>
      </c>
      <c r="U5602" s="37"/>
      <c r="V5602" s="36" t="e">
        <f>+DailySales!$T5602*DailySales!$R5602</f>
        <v>#N/A</v>
      </c>
      <c r="W5602" s="36" t="e">
        <f>+DailySales!$V5602*DailySales!$Q5602</f>
        <v>#N/A</v>
      </c>
      <c r="X5602" s="36" t="e">
        <f>VLOOKUP(O5602,Stock[],6,FALSE)</f>
        <v>#N/A</v>
      </c>
      <c r="Y5602" s="36" t="e">
        <f>+DailySales!$V5602*DailySales!$X5602</f>
        <v>#N/A</v>
      </c>
      <c r="Z5602" s="37"/>
      <c r="AA5602" s="37"/>
      <c r="AB5602" s="37"/>
      <c r="AC5602" s="37"/>
      <c r="AD5602" s="37"/>
      <c r="AE5602" s="77"/>
      <c r="AF5602" s="87"/>
      <c r="AG5602" s="39"/>
      <c r="AH5602" s="87"/>
      <c r="AI5602" s="39"/>
      <c r="AJ5602" s="87"/>
      <c r="AK5602" s="39"/>
      <c r="AL5602" s="34"/>
      <c r="AM5602" s="39"/>
      <c r="AN5602" s="36" t="e">
        <f>Table85[[#This Row],[သင့်ငွေ]]+Table85[[#This Row],[စာရင်းဖွင့်]]-Table85[[#This Row],[ဈေးဟောင်းလျှော့]]-Table85[[#This Row],[‌ကော်မရှင်]]-Table85[[#This Row],[‌ဈေးလျှော့]]-Table85[[#This Row],[ကားခလျှော့]]+Table85[[#This Row],[ကားခ+]]-Table85[[#This Row],[ကြွေးရငွေ2]]-Table85[[#This Row],[ကြွေးရငွေ3]]-Table85[[#This Row],[ကြွေးရငွေ4]]-Table85[[#This Row],[ကြွေးရငွေ]]</f>
        <v>#N/A</v>
      </c>
    </row>
    <row r="5603" spans="1:40" ht="19.5" customHeight="1" thickTop="1" x14ac:dyDescent="0.25">
      <c r="A5603" s="79"/>
      <c r="B5603" s="79"/>
      <c r="C5603" s="79"/>
      <c r="D5603" s="79"/>
      <c r="E5603" s="79"/>
      <c r="F5603" s="79"/>
      <c r="G5603" s="79"/>
      <c r="H5603" s="79"/>
      <c r="I5603" s="79"/>
      <c r="J5603" s="79"/>
      <c r="K5603" s="80"/>
      <c r="L5603" s="80"/>
      <c r="M5603" s="80"/>
      <c r="N5603" s="80"/>
      <c r="O5603" s="81"/>
      <c r="P5603" s="80"/>
      <c r="Q5603" s="80"/>
      <c r="R5603" s="81"/>
      <c r="S5603" s="81">
        <f>SUBTOTAL(109,Table85[bottle])</f>
        <v>2168</v>
      </c>
      <c r="T5603" s="88" t="e">
        <f>SUBTOTAL(109,DailySales!$T$2:$T$5602)</f>
        <v>#N/A</v>
      </c>
      <c r="U5603" s="132">
        <f>SUBTOTAL(109,Table85[SalesPK])</f>
        <v>122152</v>
      </c>
      <c r="V5603" s="82" t="e">
        <f>SUBTOTAL(109,Table85[SalesBot])</f>
        <v>#N/A</v>
      </c>
      <c r="W5603" s="82" t="e">
        <f>SUBTOTAL(109,Table85[Liter])</f>
        <v>#N/A</v>
      </c>
      <c r="X5603" s="81"/>
      <c r="Y5603" s="86" t="e">
        <f>SUBTOTAL(109,DailySales!$Y$2:$Y$5602)</f>
        <v>#N/A</v>
      </c>
      <c r="Z5603" s="86">
        <f>SUBTOTAL(109,DailySales!$Z$2:$Z$5602)</f>
        <v>752525180</v>
      </c>
      <c r="AA5603" s="86">
        <f>SUBTOTAL(109,DailySales!$AA$2:$AA$5602)</f>
        <v>0</v>
      </c>
      <c r="AB5603" s="86">
        <f>SUBTOTAL(109,DailySales!$AB$2:$AB$5602)</f>
        <v>13201285</v>
      </c>
      <c r="AC5603" s="86">
        <f>SUBTOTAL(109,DailySales!$AC$2:$AC$5602)</f>
        <v>10848814</v>
      </c>
      <c r="AD5603" s="86">
        <f>SUBTOTAL(109,DailySales!$AD$2:$AD$5602)</f>
        <v>0</v>
      </c>
      <c r="AE5603" s="86">
        <f>SUBTOTAL(109,DailySales!$AE$2:$AE$5602)</f>
        <v>15020950</v>
      </c>
      <c r="AF5603" s="83"/>
      <c r="AG5603" s="86"/>
      <c r="AH5603" s="81"/>
      <c r="AI5603" s="124">
        <f>SUBTOTAL(109,DailySales!$AI$2:$AI$5602)</f>
        <v>1502907373</v>
      </c>
      <c r="AJ5603" s="83"/>
      <c r="AK5603" s="81">
        <f>SUBTOTAL(109,Table85[ကြွေးရငွေ3])</f>
        <v>628231309</v>
      </c>
      <c r="AL5603" s="81"/>
      <c r="AM5603" s="81">
        <f>SUBTOTAL(109,Table85[ကြွေးရငွေ4])</f>
        <v>150891450</v>
      </c>
      <c r="AN5603" s="84" t="e">
        <f>SUBTOTAL(109,Table85[အကြွေးကျန်2])</f>
        <v>#N/A</v>
      </c>
    </row>
    <row r="5604" spans="1:40" ht="19.5" customHeight="1" x14ac:dyDescent="0.25">
      <c r="A5604" s="32"/>
      <c r="B5604" s="32"/>
      <c r="D5604" s="28"/>
      <c r="E5604" s="28"/>
      <c r="F5604" s="28"/>
      <c r="H5604" s="43"/>
      <c r="O5604" s="42"/>
      <c r="R5604" s="40"/>
      <c r="S5604" s="40"/>
      <c r="T5604" s="41"/>
      <c r="U5604" s="133"/>
      <c r="V5604" s="41"/>
      <c r="W5604" s="41"/>
      <c r="X5604" s="41"/>
      <c r="Y5604" s="41"/>
      <c r="Z5604" s="42"/>
      <c r="AA5604" s="42"/>
      <c r="AB5604" s="42"/>
      <c r="AC5604" s="42"/>
      <c r="AD5604" s="42"/>
      <c r="AE5604" s="42"/>
      <c r="AG5604" s="42"/>
      <c r="AH5604" s="43"/>
      <c r="AI5604" s="42"/>
      <c r="AJ5604" s="44"/>
      <c r="AK5604" s="42"/>
      <c r="AL5604" s="42"/>
      <c r="AM5604" s="42"/>
      <c r="AN5604" s="41"/>
    </row>
    <row r="5605" spans="1:40" ht="19.5" customHeight="1" x14ac:dyDescent="0.25">
      <c r="A5605" s="32"/>
      <c r="B5605" s="32"/>
      <c r="D5605" s="28"/>
      <c r="E5605" s="28"/>
      <c r="F5605" s="28"/>
      <c r="H5605" s="43"/>
      <c r="O5605" s="42"/>
      <c r="R5605" s="41"/>
      <c r="S5605" s="42"/>
      <c r="T5605" s="41"/>
      <c r="V5605" s="41"/>
      <c r="W5605" s="41"/>
      <c r="X5605" s="41"/>
      <c r="Y5605" s="45" t="e">
        <f>Y5603+AE5603</f>
        <v>#N/A</v>
      </c>
      <c r="Z5605" s="42"/>
      <c r="AA5605" s="42"/>
      <c r="AB5605" s="42"/>
      <c r="AC5605" s="42"/>
      <c r="AD5605" s="42" t="s">
        <v>1671</v>
      </c>
      <c r="AE5605" s="42"/>
      <c r="AG5605" s="42"/>
      <c r="AH5605" s="43"/>
      <c r="AI5605" s="42"/>
      <c r="AJ5605" s="44"/>
      <c r="AK5605" s="42"/>
      <c r="AL5605" s="42"/>
      <c r="AM5605" s="42"/>
      <c r="AN5605" s="41"/>
    </row>
    <row r="5606" spans="1:40" ht="19.5" customHeight="1" x14ac:dyDescent="0.25">
      <c r="A5606" s="32"/>
      <c r="B5606" s="32"/>
      <c r="D5606" s="28"/>
      <c r="E5606" s="28"/>
      <c r="F5606" s="28"/>
      <c r="H5606" s="43"/>
      <c r="O5606" s="42"/>
      <c r="R5606" s="41"/>
      <c r="S5606" s="42"/>
      <c r="T5606" s="41"/>
      <c r="U5606" s="133"/>
      <c r="V5606" s="41"/>
      <c r="W5606" s="41"/>
      <c r="X5606" s="41"/>
      <c r="Y5606" s="41"/>
      <c r="Z5606" s="42"/>
      <c r="AA5606" s="42"/>
      <c r="AB5606" s="42"/>
      <c r="AC5606" s="42"/>
      <c r="AD5606" s="42"/>
      <c r="AE5606" s="42"/>
      <c r="AF5606" s="46"/>
      <c r="AG5606" s="42"/>
      <c r="AH5606" s="43"/>
      <c r="AI5606" s="42"/>
      <c r="AJ5606" s="44"/>
      <c r="AK5606" s="42"/>
      <c r="AL5606" s="42"/>
      <c r="AM5606" s="42"/>
      <c r="AN5606" s="41"/>
    </row>
    <row r="5607" spans="1:40" ht="19.5" customHeight="1" x14ac:dyDescent="0.25">
      <c r="A5607" s="32"/>
      <c r="B5607" s="32"/>
      <c r="D5607" s="28"/>
      <c r="E5607" s="28"/>
      <c r="F5607" s="28"/>
      <c r="H5607" s="43"/>
      <c r="O5607" s="42"/>
      <c r="R5607" s="41"/>
      <c r="S5607" s="42"/>
      <c r="T5607" s="41"/>
      <c r="U5607" s="133"/>
      <c r="V5607" s="41"/>
      <c r="W5607" s="41"/>
      <c r="X5607" s="41"/>
      <c r="Y5607" s="41"/>
      <c r="Z5607" s="42"/>
      <c r="AA5607" s="42"/>
      <c r="AB5607" s="42"/>
      <c r="AC5607" s="42"/>
      <c r="AD5607" s="42"/>
      <c r="AE5607" s="42"/>
      <c r="AG5607" s="42"/>
      <c r="AH5607" s="43"/>
      <c r="AI5607" s="42"/>
      <c r="AJ5607" s="44"/>
      <c r="AK5607" s="42"/>
      <c r="AL5607" s="42"/>
      <c r="AM5607" s="42"/>
      <c r="AN5607" s="41"/>
    </row>
    <row r="5608" spans="1:40" ht="19.5" customHeight="1" x14ac:dyDescent="0.25">
      <c r="A5608" s="32"/>
      <c r="B5608" s="32"/>
      <c r="D5608" s="28"/>
      <c r="E5608" s="28"/>
      <c r="F5608" s="28"/>
      <c r="H5608" s="43"/>
      <c r="O5608" s="42"/>
      <c r="R5608" s="41"/>
      <c r="S5608" s="42"/>
      <c r="T5608" s="41"/>
      <c r="U5608" s="133"/>
      <c r="V5608" s="41"/>
      <c r="W5608" s="41"/>
      <c r="X5608" s="41"/>
      <c r="Y5608" s="41"/>
      <c r="Z5608" s="42"/>
      <c r="AA5608" s="42"/>
      <c r="AB5608" s="42"/>
      <c r="AC5608" s="42"/>
      <c r="AD5608" s="42"/>
      <c r="AE5608" s="42"/>
      <c r="AF5608" s="46"/>
      <c r="AG5608" s="42"/>
      <c r="AH5608" s="43"/>
      <c r="AI5608" s="42"/>
      <c r="AJ5608" s="44"/>
      <c r="AK5608" s="42"/>
      <c r="AL5608" s="42"/>
      <c r="AM5608" s="42"/>
      <c r="AN5608" s="41"/>
    </row>
    <row r="5609" spans="1:40" ht="19.5" customHeight="1" x14ac:dyDescent="0.25">
      <c r="A5609" s="32"/>
      <c r="B5609" s="32"/>
      <c r="D5609" s="28"/>
      <c r="E5609" s="28"/>
      <c r="F5609" s="28"/>
      <c r="H5609" s="43"/>
      <c r="O5609" s="42"/>
      <c r="R5609" s="41"/>
      <c r="S5609" s="42"/>
      <c r="T5609" s="41"/>
      <c r="U5609" s="133"/>
      <c r="V5609" s="41"/>
      <c r="W5609" s="41"/>
      <c r="X5609" s="41"/>
      <c r="Y5609" s="41"/>
      <c r="Z5609" s="42"/>
      <c r="AA5609" s="42"/>
      <c r="AB5609" s="42"/>
      <c r="AC5609" s="42"/>
      <c r="AD5609" s="42"/>
      <c r="AE5609" s="42"/>
      <c r="AH5609" s="43"/>
      <c r="AI5609" s="42"/>
      <c r="AJ5609" s="44"/>
      <c r="AK5609" s="42"/>
      <c r="AL5609" s="42"/>
      <c r="AM5609" s="42"/>
      <c r="AN5609" s="41"/>
    </row>
    <row r="5610" spans="1:40" ht="19.5" customHeight="1" x14ac:dyDescent="0.25">
      <c r="A5610" s="32"/>
      <c r="B5610" s="32"/>
      <c r="D5610" s="28"/>
      <c r="E5610" s="28"/>
      <c r="F5610" s="28"/>
      <c r="H5610" s="43"/>
      <c r="O5610" s="42"/>
      <c r="R5610" s="41"/>
      <c r="S5610" s="42"/>
      <c r="T5610" s="41"/>
      <c r="U5610" s="133"/>
      <c r="V5610" s="41"/>
      <c r="W5610" s="41"/>
      <c r="X5610" s="41"/>
      <c r="Y5610" s="41"/>
      <c r="Z5610" s="42"/>
      <c r="AA5610" s="42"/>
      <c r="AB5610" s="42"/>
      <c r="AC5610" s="42"/>
      <c r="AD5610" s="42"/>
      <c r="AE5610" s="42"/>
      <c r="AG5610" s="42"/>
      <c r="AH5610" s="46"/>
      <c r="AI5610" s="42"/>
      <c r="AJ5610" s="44"/>
      <c r="AK5610" s="42"/>
      <c r="AL5610" s="42"/>
      <c r="AM5610" s="42"/>
      <c r="AN5610" s="41"/>
    </row>
    <row r="5611" spans="1:40" ht="19.5" customHeight="1" x14ac:dyDescent="0.25">
      <c r="A5611" s="32"/>
      <c r="B5611" s="32"/>
      <c r="D5611" s="28"/>
      <c r="E5611" s="28"/>
      <c r="F5611" s="28"/>
      <c r="H5611" s="43"/>
      <c r="O5611" s="42"/>
      <c r="R5611" s="41"/>
      <c r="S5611" s="42"/>
      <c r="V5611" s="41"/>
      <c r="W5611" s="41"/>
      <c r="X5611" s="41"/>
      <c r="Y5611" s="41"/>
      <c r="Z5611" s="42"/>
      <c r="AA5611" s="42"/>
      <c r="AB5611" s="42"/>
      <c r="AC5611" s="42"/>
      <c r="AD5611" s="42"/>
      <c r="AE5611" s="42"/>
      <c r="AG5611" s="42"/>
      <c r="AH5611" s="43"/>
      <c r="AI5611" s="42"/>
      <c r="AJ5611" s="44"/>
      <c r="AK5611" s="42"/>
      <c r="AL5611" s="42"/>
      <c r="AM5611" s="42"/>
      <c r="AN5611" s="41"/>
    </row>
    <row r="5612" spans="1:40" ht="19.5" customHeight="1" x14ac:dyDescent="0.25">
      <c r="A5612" s="32"/>
      <c r="B5612" s="32"/>
      <c r="D5612" s="28"/>
      <c r="E5612" s="28"/>
      <c r="F5612" s="28"/>
      <c r="H5612" s="43"/>
      <c r="O5612" s="42"/>
      <c r="R5612" s="41"/>
      <c r="S5612" s="42"/>
      <c r="T5612" s="41"/>
      <c r="U5612" s="133"/>
      <c r="V5612" s="41"/>
      <c r="W5612" s="41"/>
      <c r="X5612" s="41"/>
      <c r="Y5612" s="41"/>
      <c r="Z5612" s="42"/>
      <c r="AA5612" s="42"/>
      <c r="AB5612" s="42"/>
      <c r="AC5612" s="42"/>
      <c r="AD5612" s="42"/>
      <c r="AE5612" s="42"/>
      <c r="AG5612" s="42"/>
      <c r="AH5612" s="43"/>
      <c r="AI5612" s="42"/>
      <c r="AJ5612" s="44"/>
      <c r="AK5612" s="42"/>
      <c r="AL5612" s="42"/>
      <c r="AM5612" s="42"/>
      <c r="AN5612" s="41"/>
    </row>
    <row r="5613" spans="1:40" ht="19.5" customHeight="1" x14ac:dyDescent="0.25">
      <c r="A5613" s="32"/>
      <c r="B5613" s="32"/>
      <c r="D5613" s="28"/>
      <c r="E5613" s="28"/>
      <c r="F5613" s="28"/>
      <c r="H5613" s="43"/>
      <c r="J5613" s="27" t="s">
        <v>1748</v>
      </c>
      <c r="O5613" s="42"/>
      <c r="R5613" s="41"/>
      <c r="S5613" s="42"/>
      <c r="T5613" s="41"/>
      <c r="U5613" s="133"/>
      <c r="V5613" s="41"/>
      <c r="W5613" s="41"/>
      <c r="X5613" s="41"/>
      <c r="Y5613" s="41"/>
      <c r="Z5613" s="42"/>
      <c r="AA5613" s="42"/>
      <c r="AB5613" s="42"/>
      <c r="AC5613" s="42"/>
      <c r="AD5613" s="42"/>
      <c r="AE5613" s="42"/>
      <c r="AG5613" s="42"/>
      <c r="AH5613" s="43"/>
      <c r="AI5613" s="42"/>
      <c r="AJ5613" s="44"/>
      <c r="AK5613" s="42"/>
      <c r="AL5613" s="42"/>
      <c r="AM5613" s="42"/>
      <c r="AN5613" s="41"/>
    </row>
    <row r="5614" spans="1:40" ht="19.5" customHeight="1" x14ac:dyDescent="0.25">
      <c r="A5614" s="32"/>
      <c r="B5614" s="32"/>
      <c r="D5614" s="28"/>
      <c r="E5614" s="28"/>
      <c r="F5614" s="28"/>
      <c r="H5614" s="43"/>
      <c r="O5614" s="42"/>
      <c r="R5614" s="41"/>
      <c r="S5614" s="42"/>
      <c r="T5614" s="41"/>
      <c r="U5614" s="133"/>
      <c r="V5614" s="41"/>
      <c r="W5614" s="41" t="s">
        <v>1671</v>
      </c>
      <c r="X5614" s="41"/>
      <c r="Y5614" s="41"/>
      <c r="Z5614" s="42"/>
      <c r="AA5614" s="42"/>
      <c r="AB5614" s="42"/>
      <c r="AC5614" s="42"/>
      <c r="AD5614" s="42"/>
      <c r="AE5614" s="42"/>
      <c r="AG5614" s="42"/>
      <c r="AH5614" s="43"/>
      <c r="AI5614" s="42"/>
      <c r="AJ5614" s="44"/>
      <c r="AK5614" s="42"/>
      <c r="AL5614" s="42"/>
      <c r="AM5614" s="42"/>
      <c r="AN5614" s="41"/>
    </row>
    <row r="5615" spans="1:40" ht="19.5" customHeight="1" x14ac:dyDescent="0.25">
      <c r="A5615" s="32"/>
      <c r="B5615" s="32"/>
      <c r="D5615" s="28"/>
      <c r="E5615" s="28"/>
      <c r="F5615" s="28"/>
      <c r="H5615" s="43"/>
      <c r="O5615" s="42"/>
      <c r="R5615" s="41"/>
      <c r="S5615" s="42"/>
      <c r="T5615" s="41"/>
      <c r="U5615" s="133"/>
      <c r="V5615" s="41"/>
      <c r="W5615" s="41"/>
      <c r="X5615" s="41"/>
      <c r="Y5615" s="41"/>
      <c r="Z5615" s="42"/>
      <c r="AA5615" s="42"/>
      <c r="AB5615" s="42"/>
      <c r="AC5615" s="42"/>
      <c r="AD5615" s="42"/>
      <c r="AE5615" s="42"/>
      <c r="AG5615" s="42"/>
      <c r="AH5615" s="43"/>
      <c r="AI5615" s="42"/>
      <c r="AJ5615" s="44"/>
      <c r="AK5615" s="42"/>
      <c r="AL5615" s="42"/>
      <c r="AM5615" s="42"/>
      <c r="AN5615" s="48" t="s">
        <v>1758</v>
      </c>
    </row>
    <row r="5616" spans="1:40" ht="19.5" customHeight="1" x14ac:dyDescent="0.25">
      <c r="A5616" s="32"/>
      <c r="B5616" s="32"/>
      <c r="D5616" s="28"/>
      <c r="E5616" s="28"/>
      <c r="F5616" s="28"/>
      <c r="H5616" s="43"/>
      <c r="O5616" s="42"/>
      <c r="R5616" s="41"/>
      <c r="S5616" s="42"/>
      <c r="T5616" s="41"/>
      <c r="U5616" s="133"/>
      <c r="V5616" s="41"/>
      <c r="W5616" s="41"/>
      <c r="X5616" s="41"/>
      <c r="Y5616" s="41"/>
      <c r="Z5616" s="42"/>
      <c r="AA5616" s="42"/>
      <c r="AB5616" s="42"/>
      <c r="AC5616" s="42"/>
      <c r="AD5616" s="42"/>
      <c r="AE5616" s="42"/>
      <c r="AG5616" s="42"/>
      <c r="AH5616" s="43"/>
      <c r="AI5616" s="42"/>
      <c r="AJ5616" s="44"/>
      <c r="AK5616" s="42"/>
      <c r="AL5616" s="42"/>
      <c r="AM5616" s="42"/>
      <c r="AN5616" s="41"/>
    </row>
    <row r="5617" spans="1:40" ht="19.5" customHeight="1" x14ac:dyDescent="0.25">
      <c r="A5617" s="32"/>
      <c r="B5617" s="32"/>
      <c r="D5617" s="28"/>
      <c r="E5617" s="28"/>
      <c r="F5617" s="28"/>
      <c r="H5617" s="43"/>
      <c r="O5617" s="42"/>
      <c r="R5617" s="41"/>
      <c r="S5617" s="42"/>
      <c r="T5617" s="41"/>
      <c r="U5617" s="133"/>
      <c r="V5617" s="41"/>
      <c r="W5617" s="41"/>
      <c r="X5617" s="41"/>
      <c r="Y5617" s="41"/>
      <c r="Z5617" s="42"/>
      <c r="AA5617" s="42"/>
      <c r="AB5617" s="42"/>
      <c r="AC5617" s="42"/>
      <c r="AD5617" s="42"/>
      <c r="AE5617" s="42"/>
      <c r="AG5617" s="42"/>
      <c r="AH5617" s="43"/>
      <c r="AI5617" s="42"/>
      <c r="AJ5617" s="44"/>
      <c r="AK5617" s="42"/>
      <c r="AL5617" s="42"/>
      <c r="AM5617" s="42"/>
      <c r="AN5617" s="41"/>
    </row>
    <row r="5618" spans="1:40" ht="19.5" customHeight="1" x14ac:dyDescent="0.25">
      <c r="A5618" s="32"/>
      <c r="B5618" s="32"/>
      <c r="D5618" s="28"/>
      <c r="E5618" s="28"/>
      <c r="F5618" s="28"/>
      <c r="H5618" s="43"/>
      <c r="O5618" s="42"/>
      <c r="R5618" s="41"/>
      <c r="S5618" s="42"/>
      <c r="T5618" s="41"/>
      <c r="U5618" s="133"/>
      <c r="V5618" s="41"/>
      <c r="W5618" s="41"/>
      <c r="X5618" s="41"/>
      <c r="Y5618" s="41"/>
      <c r="Z5618" s="42"/>
      <c r="AA5618" s="42"/>
      <c r="AB5618" s="42"/>
      <c r="AC5618" s="42"/>
      <c r="AD5618" s="42"/>
      <c r="AE5618" s="42"/>
      <c r="AG5618" s="42"/>
      <c r="AH5618" s="43"/>
      <c r="AI5618" s="42"/>
      <c r="AJ5618" s="44"/>
      <c r="AK5618" s="42"/>
      <c r="AL5618" s="42"/>
      <c r="AM5618" s="42"/>
      <c r="AN5618" s="41"/>
    </row>
    <row r="5619" spans="1:40" ht="19.5" customHeight="1" x14ac:dyDescent="0.25">
      <c r="A5619" s="32"/>
      <c r="B5619" s="32"/>
      <c r="D5619" s="28"/>
      <c r="E5619" s="28"/>
      <c r="F5619" s="28"/>
      <c r="H5619" s="43"/>
      <c r="O5619" s="42"/>
      <c r="R5619" s="41"/>
      <c r="S5619" s="42"/>
      <c r="T5619" s="41"/>
      <c r="U5619" s="133"/>
      <c r="V5619" s="41"/>
      <c r="W5619" s="41"/>
      <c r="X5619" s="41"/>
      <c r="Y5619" s="41"/>
      <c r="Z5619" s="42"/>
      <c r="AA5619" s="42"/>
      <c r="AB5619" s="42"/>
      <c r="AC5619" s="42"/>
      <c r="AD5619" s="42"/>
      <c r="AE5619" s="42"/>
      <c r="AG5619" s="42"/>
      <c r="AH5619" s="43"/>
      <c r="AI5619" s="42"/>
      <c r="AJ5619" s="44"/>
      <c r="AK5619" s="42"/>
      <c r="AL5619" s="42"/>
      <c r="AM5619" s="42"/>
      <c r="AN5619" s="41"/>
    </row>
    <row r="5620" spans="1:40" ht="19.5" customHeight="1" x14ac:dyDescent="0.25">
      <c r="A5620" s="32"/>
      <c r="B5620" s="32"/>
      <c r="D5620" s="28"/>
      <c r="E5620" s="28"/>
      <c r="F5620" s="28"/>
      <c r="H5620" s="43"/>
      <c r="O5620" s="42"/>
      <c r="R5620" s="41"/>
      <c r="S5620" s="42"/>
      <c r="T5620" s="41"/>
      <c r="U5620" s="133"/>
      <c r="V5620" s="41"/>
      <c r="W5620" s="41"/>
      <c r="X5620" s="41"/>
      <c r="Y5620" s="41"/>
      <c r="Z5620" s="42"/>
      <c r="AA5620" s="42"/>
      <c r="AB5620" s="42"/>
      <c r="AC5620" s="42"/>
      <c r="AD5620" s="42"/>
      <c r="AE5620" s="42"/>
      <c r="AG5620" s="42"/>
      <c r="AH5620" s="43"/>
      <c r="AI5620" s="42"/>
      <c r="AJ5620" s="44"/>
      <c r="AK5620" s="42"/>
      <c r="AL5620" s="42"/>
      <c r="AM5620" s="42"/>
      <c r="AN5620" s="41"/>
    </row>
    <row r="5621" spans="1:40" ht="19.5" customHeight="1" x14ac:dyDescent="0.25">
      <c r="A5621" s="32"/>
      <c r="B5621" s="32"/>
      <c r="D5621" s="28"/>
      <c r="E5621" s="28"/>
      <c r="F5621" s="28"/>
      <c r="H5621" s="43"/>
      <c r="O5621" s="42"/>
      <c r="R5621" s="41"/>
      <c r="S5621" s="42"/>
      <c r="T5621" s="41"/>
      <c r="U5621" s="133"/>
      <c r="V5621" s="41"/>
      <c r="W5621" s="41"/>
      <c r="X5621" s="41"/>
      <c r="Y5621" s="41"/>
      <c r="Z5621" s="42"/>
      <c r="AA5621" s="42"/>
      <c r="AB5621" s="42"/>
      <c r="AC5621" s="42"/>
      <c r="AD5621" s="42"/>
      <c r="AE5621" s="42"/>
      <c r="AG5621" s="42"/>
      <c r="AH5621" s="43"/>
      <c r="AI5621" s="42"/>
      <c r="AJ5621" s="44"/>
      <c r="AK5621" s="42"/>
      <c r="AL5621" s="42"/>
      <c r="AM5621" s="42"/>
      <c r="AN5621" s="41"/>
    </row>
    <row r="5622" spans="1:40" ht="19.5" customHeight="1" x14ac:dyDescent="0.25">
      <c r="A5622" s="32"/>
      <c r="B5622" s="32"/>
      <c r="D5622" s="28"/>
      <c r="E5622" s="28"/>
      <c r="F5622" s="28"/>
      <c r="H5622" s="43"/>
      <c r="O5622" s="42"/>
      <c r="R5622" s="41"/>
      <c r="S5622" s="42"/>
      <c r="T5622" s="41"/>
      <c r="U5622" s="133"/>
      <c r="V5622" s="41"/>
      <c r="W5622" s="41"/>
      <c r="X5622" s="41"/>
      <c r="Y5622" s="41"/>
      <c r="Z5622" s="42"/>
      <c r="AA5622" s="42"/>
      <c r="AB5622" s="42"/>
      <c r="AC5622" s="42"/>
      <c r="AD5622" s="42"/>
      <c r="AE5622" s="42"/>
      <c r="AG5622" s="42"/>
      <c r="AH5622" s="43"/>
      <c r="AI5622" s="42"/>
      <c r="AJ5622" s="44"/>
      <c r="AK5622" s="42"/>
      <c r="AL5622" s="42"/>
      <c r="AM5622" s="42"/>
      <c r="AN5622" s="41"/>
    </row>
    <row r="5623" spans="1:40" ht="19.5" customHeight="1" x14ac:dyDescent="0.25">
      <c r="A5623" s="32"/>
      <c r="B5623" s="32"/>
      <c r="D5623" s="28"/>
      <c r="E5623" s="28"/>
      <c r="F5623" s="28"/>
      <c r="H5623" s="43"/>
      <c r="O5623" s="42"/>
      <c r="R5623" s="41"/>
      <c r="S5623" s="42"/>
      <c r="T5623" s="41"/>
      <c r="U5623" s="133"/>
      <c r="V5623" s="41"/>
      <c r="W5623" s="41"/>
      <c r="X5623" s="41"/>
      <c r="Y5623" s="41"/>
      <c r="Z5623" s="42"/>
      <c r="AA5623" s="42"/>
      <c r="AB5623" s="42"/>
      <c r="AC5623" s="42"/>
      <c r="AD5623" s="42"/>
      <c r="AE5623" s="42"/>
      <c r="AG5623" s="42"/>
      <c r="AH5623" s="43"/>
      <c r="AI5623" s="42"/>
      <c r="AJ5623" s="44"/>
      <c r="AK5623" s="42"/>
      <c r="AL5623" s="42"/>
      <c r="AM5623" s="42"/>
      <c r="AN5623" s="41"/>
    </row>
    <row r="5624" spans="1:40" ht="19.5" customHeight="1" x14ac:dyDescent="0.25">
      <c r="A5624" s="32"/>
      <c r="B5624" s="32"/>
      <c r="D5624" s="28"/>
      <c r="E5624" s="28"/>
      <c r="F5624" s="28"/>
      <c r="H5624" s="43"/>
      <c r="O5624" s="42"/>
      <c r="R5624" s="41"/>
      <c r="S5624" s="42"/>
      <c r="T5624" s="41"/>
      <c r="U5624" s="133"/>
      <c r="V5624" s="41"/>
      <c r="W5624" s="41"/>
      <c r="X5624" s="41"/>
      <c r="Y5624" s="41"/>
      <c r="Z5624" s="42"/>
      <c r="AA5624" s="42"/>
      <c r="AB5624" s="42"/>
      <c r="AC5624" s="42"/>
      <c r="AD5624" s="42"/>
      <c r="AE5624" s="42"/>
      <c r="AG5624" s="42"/>
      <c r="AH5624" s="43"/>
      <c r="AI5624" s="42"/>
      <c r="AJ5624" s="44"/>
      <c r="AK5624" s="42"/>
      <c r="AL5624" s="42"/>
      <c r="AM5624" s="42"/>
      <c r="AN5624" s="41"/>
    </row>
    <row r="5625" spans="1:40" ht="19.5" customHeight="1" x14ac:dyDescent="0.25">
      <c r="A5625" s="32"/>
      <c r="B5625" s="32"/>
      <c r="D5625" s="28"/>
      <c r="E5625" s="28"/>
      <c r="F5625" s="28"/>
      <c r="H5625" s="43"/>
      <c r="O5625" s="42"/>
      <c r="R5625" s="41"/>
      <c r="S5625" s="42"/>
      <c r="T5625" s="41"/>
      <c r="U5625" s="133"/>
      <c r="V5625" s="41"/>
      <c r="W5625" s="41"/>
      <c r="X5625" s="41"/>
      <c r="Y5625" s="41"/>
      <c r="Z5625" s="42"/>
      <c r="AA5625" s="42"/>
      <c r="AB5625" s="42"/>
      <c r="AC5625" s="42"/>
      <c r="AD5625" s="42"/>
      <c r="AE5625" s="42"/>
      <c r="AG5625" s="42"/>
      <c r="AH5625" s="43"/>
      <c r="AI5625" s="42"/>
      <c r="AJ5625" s="44"/>
      <c r="AK5625" s="42"/>
      <c r="AL5625" s="42"/>
      <c r="AM5625" s="42"/>
      <c r="AN5625" s="41"/>
    </row>
    <row r="5626" spans="1:40" ht="19.5" customHeight="1" x14ac:dyDescent="0.25">
      <c r="A5626" s="32"/>
      <c r="B5626" s="32"/>
      <c r="D5626" s="28"/>
      <c r="E5626" s="28"/>
      <c r="F5626" s="28"/>
      <c r="H5626" s="43"/>
      <c r="O5626" s="42"/>
      <c r="R5626" s="41"/>
      <c r="S5626" s="42"/>
      <c r="T5626" s="41"/>
      <c r="U5626" s="133"/>
      <c r="V5626" s="41"/>
      <c r="W5626" s="41"/>
      <c r="X5626" s="41"/>
      <c r="Y5626" s="41"/>
      <c r="Z5626" s="42"/>
      <c r="AA5626" s="42"/>
      <c r="AB5626" s="42"/>
      <c r="AC5626" s="42"/>
      <c r="AD5626" s="42"/>
      <c r="AE5626" s="42"/>
      <c r="AG5626" s="42"/>
      <c r="AH5626" s="43"/>
      <c r="AI5626" s="42"/>
      <c r="AJ5626" s="44"/>
      <c r="AK5626" s="42"/>
      <c r="AL5626" s="42"/>
      <c r="AM5626" s="42"/>
      <c r="AN5626" s="41"/>
    </row>
    <row r="5627" spans="1:40" ht="19.5" customHeight="1" x14ac:dyDescent="0.25">
      <c r="A5627" s="32"/>
      <c r="B5627" s="32"/>
      <c r="D5627" s="28"/>
      <c r="E5627" s="28"/>
      <c r="F5627" s="28"/>
      <c r="H5627" s="43"/>
      <c r="O5627" s="42"/>
      <c r="R5627" s="41"/>
      <c r="S5627" s="42"/>
      <c r="T5627" s="41"/>
      <c r="U5627" s="133"/>
      <c r="V5627" s="41"/>
      <c r="W5627" s="41"/>
      <c r="X5627" s="41"/>
      <c r="Y5627" s="41"/>
      <c r="Z5627" s="42"/>
      <c r="AA5627" s="42"/>
      <c r="AB5627" s="42"/>
      <c r="AC5627" s="42"/>
      <c r="AD5627" s="42"/>
      <c r="AE5627" s="42"/>
      <c r="AG5627" s="42"/>
      <c r="AH5627" s="43"/>
      <c r="AI5627" s="42"/>
      <c r="AJ5627" s="44"/>
      <c r="AK5627" s="42"/>
      <c r="AL5627" s="42"/>
      <c r="AM5627" s="42"/>
      <c r="AN5627" s="41"/>
    </row>
    <row r="5628" spans="1:40" ht="19.5" customHeight="1" x14ac:dyDescent="0.25">
      <c r="A5628" s="32"/>
      <c r="B5628" s="32"/>
      <c r="D5628" s="28"/>
      <c r="E5628" s="28"/>
      <c r="F5628" s="28"/>
      <c r="H5628" s="43"/>
      <c r="O5628" s="42"/>
      <c r="R5628" s="41"/>
      <c r="S5628" s="42"/>
      <c r="T5628" s="41"/>
      <c r="U5628" s="133"/>
      <c r="V5628" s="41"/>
      <c r="W5628" s="41"/>
      <c r="X5628" s="41"/>
      <c r="Y5628" s="41"/>
      <c r="Z5628" s="42"/>
      <c r="AA5628" s="42"/>
      <c r="AB5628" s="42"/>
      <c r="AC5628" s="42"/>
      <c r="AD5628" s="42"/>
      <c r="AE5628" s="42"/>
      <c r="AG5628" s="42"/>
      <c r="AH5628" s="43"/>
      <c r="AI5628" s="42"/>
      <c r="AJ5628" s="44"/>
      <c r="AK5628" s="42"/>
      <c r="AL5628" s="42"/>
      <c r="AM5628" s="42"/>
      <c r="AN5628" s="41"/>
    </row>
    <row r="5629" spans="1:40" ht="19.5" customHeight="1" x14ac:dyDescent="0.25">
      <c r="A5629" s="32"/>
      <c r="B5629" s="32"/>
      <c r="D5629" s="28"/>
      <c r="E5629" s="28"/>
      <c r="F5629" s="28"/>
      <c r="H5629" s="43"/>
      <c r="O5629" s="42"/>
      <c r="R5629" s="41"/>
      <c r="S5629" s="42"/>
      <c r="T5629" s="41"/>
      <c r="U5629" s="133"/>
      <c r="V5629" s="41"/>
      <c r="W5629" s="41"/>
      <c r="X5629" s="41"/>
      <c r="Y5629" s="41"/>
      <c r="Z5629" s="42"/>
      <c r="AA5629" s="42"/>
      <c r="AB5629" s="42"/>
      <c r="AC5629" s="42"/>
      <c r="AD5629" s="42"/>
      <c r="AE5629" s="42"/>
      <c r="AG5629" s="42"/>
      <c r="AH5629" s="43"/>
      <c r="AI5629" s="42"/>
      <c r="AJ5629" s="44"/>
      <c r="AK5629" s="42"/>
      <c r="AL5629" s="42"/>
      <c r="AM5629" s="42"/>
      <c r="AN5629" s="41"/>
    </row>
    <row r="5630" spans="1:40" ht="19.5" customHeight="1" x14ac:dyDescent="0.25">
      <c r="A5630" s="32"/>
      <c r="B5630" s="32"/>
      <c r="D5630" s="28"/>
      <c r="E5630" s="28"/>
      <c r="F5630" s="28"/>
      <c r="H5630" s="43"/>
      <c r="O5630" s="42"/>
      <c r="R5630" s="41"/>
      <c r="S5630" s="42"/>
      <c r="T5630" s="41"/>
      <c r="U5630" s="133"/>
      <c r="V5630" s="41"/>
      <c r="W5630" s="41"/>
      <c r="X5630" s="41"/>
      <c r="Y5630" s="41"/>
      <c r="Z5630" s="42"/>
      <c r="AA5630" s="42"/>
      <c r="AB5630" s="42"/>
      <c r="AC5630" s="42"/>
      <c r="AD5630" s="42"/>
      <c r="AE5630" s="42"/>
      <c r="AG5630" s="42"/>
      <c r="AH5630" s="43"/>
      <c r="AI5630" s="42"/>
      <c r="AJ5630" s="44"/>
      <c r="AK5630" s="42"/>
      <c r="AL5630" s="42"/>
      <c r="AM5630" s="42"/>
      <c r="AN5630" s="41"/>
    </row>
    <row r="5631" spans="1:40" ht="19.5" customHeight="1" x14ac:dyDescent="0.25">
      <c r="A5631" s="32"/>
      <c r="B5631" s="32"/>
      <c r="D5631" s="28"/>
      <c r="E5631" s="28"/>
      <c r="F5631" s="28"/>
      <c r="H5631" s="43"/>
      <c r="O5631" s="42"/>
      <c r="R5631" s="41"/>
      <c r="S5631" s="42"/>
      <c r="T5631" s="41"/>
      <c r="U5631" s="133"/>
      <c r="V5631" s="41"/>
      <c r="W5631" s="41"/>
      <c r="X5631" s="41"/>
      <c r="Y5631" s="41"/>
      <c r="Z5631" s="42"/>
      <c r="AA5631" s="42"/>
      <c r="AB5631" s="42"/>
      <c r="AC5631" s="42"/>
      <c r="AD5631" s="42"/>
      <c r="AE5631" s="42"/>
      <c r="AG5631" s="42"/>
      <c r="AH5631" s="43"/>
      <c r="AI5631" s="42"/>
      <c r="AJ5631" s="44"/>
      <c r="AK5631" s="42"/>
      <c r="AL5631" s="42"/>
      <c r="AM5631" s="42"/>
      <c r="AN5631" s="41"/>
    </row>
    <row r="5632" spans="1:40" ht="19.5" customHeight="1" x14ac:dyDescent="0.25">
      <c r="A5632" s="32"/>
      <c r="B5632" s="32"/>
      <c r="D5632" s="28"/>
      <c r="E5632" s="28"/>
      <c r="F5632" s="28"/>
      <c r="H5632" s="43"/>
      <c r="O5632" s="42"/>
      <c r="R5632" s="41"/>
      <c r="S5632" s="42"/>
      <c r="T5632" s="41"/>
      <c r="U5632" s="133"/>
      <c r="V5632" s="41"/>
      <c r="W5632" s="41"/>
      <c r="X5632" s="41"/>
      <c r="Y5632" s="41"/>
      <c r="Z5632" s="42"/>
      <c r="AA5632" s="42"/>
      <c r="AB5632" s="42"/>
      <c r="AC5632" s="42"/>
      <c r="AD5632" s="42"/>
      <c r="AE5632" s="42"/>
      <c r="AG5632" s="42"/>
      <c r="AH5632" s="43"/>
      <c r="AI5632" s="42"/>
      <c r="AJ5632" s="44"/>
      <c r="AK5632" s="42"/>
      <c r="AL5632" s="42"/>
      <c r="AM5632" s="42"/>
      <c r="AN5632" s="41"/>
    </row>
    <row r="5633" spans="1:40" ht="19.5" customHeight="1" x14ac:dyDescent="0.25">
      <c r="A5633" s="32"/>
      <c r="B5633" s="32"/>
      <c r="D5633" s="28"/>
      <c r="E5633" s="28"/>
      <c r="F5633" s="28"/>
      <c r="H5633" s="43"/>
      <c r="O5633" s="42"/>
      <c r="R5633" s="41"/>
      <c r="S5633" s="42"/>
      <c r="T5633" s="41"/>
      <c r="U5633" s="133"/>
      <c r="V5633" s="41"/>
      <c r="W5633" s="41"/>
      <c r="X5633" s="41"/>
      <c r="Y5633" s="41"/>
      <c r="Z5633" s="42"/>
      <c r="AA5633" s="42"/>
      <c r="AB5633" s="42"/>
      <c r="AC5633" s="42"/>
      <c r="AD5633" s="42"/>
      <c r="AE5633" s="42"/>
      <c r="AG5633" s="42"/>
      <c r="AH5633" s="43"/>
      <c r="AI5633" s="42"/>
      <c r="AJ5633" s="44"/>
      <c r="AK5633" s="42"/>
      <c r="AL5633" s="42"/>
      <c r="AM5633" s="42"/>
      <c r="AN5633" s="41"/>
    </row>
    <row r="5634" spans="1:40" ht="19.5" customHeight="1" x14ac:dyDescent="0.25">
      <c r="A5634" s="32"/>
      <c r="B5634" s="32"/>
      <c r="D5634" s="28"/>
      <c r="E5634" s="28"/>
      <c r="F5634" s="28"/>
      <c r="H5634" s="43"/>
      <c r="O5634" s="42"/>
      <c r="R5634" s="41"/>
      <c r="S5634" s="42"/>
      <c r="T5634" s="41"/>
      <c r="U5634" s="133"/>
      <c r="V5634" s="41"/>
      <c r="W5634" s="41"/>
      <c r="X5634" s="41"/>
      <c r="Y5634" s="41"/>
      <c r="Z5634" s="42"/>
      <c r="AA5634" s="42"/>
      <c r="AB5634" s="42"/>
      <c r="AC5634" s="42"/>
      <c r="AD5634" s="42"/>
      <c r="AE5634" s="42"/>
      <c r="AG5634" s="42"/>
      <c r="AH5634" s="43"/>
      <c r="AI5634" s="42"/>
      <c r="AJ5634" s="44"/>
      <c r="AK5634" s="42"/>
      <c r="AL5634" s="42"/>
      <c r="AM5634" s="42"/>
      <c r="AN5634" s="41"/>
    </row>
    <row r="5635" spans="1:40" ht="19.5" customHeight="1" x14ac:dyDescent="0.25">
      <c r="A5635" s="32"/>
      <c r="B5635" s="32"/>
      <c r="D5635" s="28"/>
      <c r="E5635" s="28"/>
      <c r="F5635" s="28"/>
      <c r="H5635" s="43"/>
      <c r="O5635" s="42"/>
      <c r="R5635" s="41"/>
      <c r="S5635" s="42"/>
      <c r="T5635" s="41"/>
      <c r="U5635" s="133"/>
      <c r="V5635" s="41"/>
      <c r="W5635" s="41"/>
      <c r="X5635" s="41"/>
      <c r="Y5635" s="41"/>
      <c r="Z5635" s="42"/>
      <c r="AA5635" s="42"/>
      <c r="AB5635" s="42"/>
      <c r="AC5635" s="42"/>
      <c r="AD5635" s="42"/>
      <c r="AE5635" s="42"/>
      <c r="AG5635" s="42"/>
      <c r="AH5635" s="43"/>
      <c r="AI5635" s="42"/>
      <c r="AJ5635" s="44"/>
      <c r="AK5635" s="42"/>
      <c r="AL5635" s="42"/>
      <c r="AM5635" s="42"/>
      <c r="AN5635" s="41"/>
    </row>
    <row r="5636" spans="1:40" ht="19.5" customHeight="1" x14ac:dyDescent="0.25">
      <c r="A5636" s="32"/>
      <c r="B5636" s="32"/>
      <c r="D5636" s="28"/>
      <c r="E5636" s="28"/>
      <c r="F5636" s="28"/>
      <c r="H5636" s="43"/>
      <c r="O5636" s="42"/>
      <c r="R5636" s="41"/>
      <c r="S5636" s="42"/>
      <c r="T5636" s="41"/>
      <c r="U5636" s="133"/>
      <c r="V5636" s="41"/>
      <c r="W5636" s="41"/>
      <c r="X5636" s="41"/>
      <c r="Y5636" s="41"/>
      <c r="Z5636" s="42"/>
      <c r="AA5636" s="42"/>
      <c r="AB5636" s="42"/>
      <c r="AC5636" s="42"/>
      <c r="AD5636" s="42"/>
      <c r="AE5636" s="42"/>
      <c r="AG5636" s="42"/>
      <c r="AH5636" s="43"/>
      <c r="AI5636" s="42"/>
      <c r="AJ5636" s="44"/>
      <c r="AK5636" s="42"/>
      <c r="AL5636" s="42"/>
      <c r="AM5636" s="42"/>
      <c r="AN5636" s="41"/>
    </row>
    <row r="5637" spans="1:40" ht="19.5" customHeight="1" x14ac:dyDescent="0.25">
      <c r="A5637" s="32"/>
      <c r="B5637" s="32"/>
      <c r="D5637" s="28"/>
      <c r="E5637" s="28"/>
      <c r="F5637" s="28"/>
      <c r="H5637" s="43"/>
      <c r="O5637" s="42"/>
      <c r="R5637" s="41"/>
      <c r="S5637" s="42"/>
      <c r="T5637" s="41"/>
      <c r="U5637" s="133"/>
      <c r="V5637" s="41"/>
      <c r="W5637" s="41"/>
      <c r="X5637" s="41"/>
      <c r="Y5637" s="41"/>
      <c r="Z5637" s="42"/>
      <c r="AA5637" s="42"/>
      <c r="AB5637" s="42"/>
      <c r="AC5637" s="42"/>
      <c r="AD5637" s="42"/>
      <c r="AE5637" s="42"/>
      <c r="AG5637" s="42"/>
      <c r="AH5637" s="43"/>
      <c r="AI5637" s="42"/>
      <c r="AJ5637" s="44"/>
      <c r="AK5637" s="42"/>
      <c r="AL5637" s="42"/>
      <c r="AM5637" s="42"/>
      <c r="AN5637" s="41"/>
    </row>
    <row r="5638" spans="1:40" ht="19.5" customHeight="1" x14ac:dyDescent="0.25">
      <c r="A5638" s="32"/>
      <c r="B5638" s="32"/>
      <c r="D5638" s="28"/>
      <c r="E5638" s="28"/>
      <c r="F5638" s="28"/>
      <c r="H5638" s="43"/>
      <c r="O5638" s="42"/>
      <c r="R5638" s="41"/>
      <c r="S5638" s="42"/>
      <c r="T5638" s="41"/>
      <c r="U5638" s="133"/>
      <c r="V5638" s="41"/>
      <c r="W5638" s="41"/>
      <c r="X5638" s="41"/>
      <c r="Y5638" s="41"/>
      <c r="Z5638" s="42"/>
      <c r="AA5638" s="42"/>
      <c r="AB5638" s="42"/>
      <c r="AC5638" s="42"/>
      <c r="AD5638" s="42"/>
      <c r="AE5638" s="42"/>
      <c r="AG5638" s="42"/>
      <c r="AH5638" s="43"/>
      <c r="AI5638" s="42"/>
      <c r="AJ5638" s="44"/>
      <c r="AK5638" s="42"/>
      <c r="AL5638" s="42"/>
      <c r="AM5638" s="42"/>
      <c r="AN5638" s="41"/>
    </row>
    <row r="5639" spans="1:40" ht="19.5" customHeight="1" x14ac:dyDescent="0.25">
      <c r="A5639" s="32"/>
      <c r="B5639" s="32"/>
      <c r="D5639" s="28"/>
      <c r="E5639" s="28"/>
      <c r="F5639" s="28"/>
      <c r="H5639" s="43"/>
      <c r="O5639" s="42"/>
      <c r="R5639" s="41"/>
      <c r="S5639" s="42"/>
      <c r="T5639" s="41"/>
      <c r="U5639" s="133"/>
      <c r="V5639" s="41"/>
      <c r="W5639" s="41"/>
      <c r="X5639" s="41"/>
      <c r="Y5639" s="41"/>
      <c r="Z5639" s="42"/>
      <c r="AA5639" s="42"/>
      <c r="AB5639" s="42"/>
      <c r="AC5639" s="42"/>
      <c r="AD5639" s="42"/>
      <c r="AE5639" s="42"/>
      <c r="AG5639" s="42"/>
      <c r="AH5639" s="43"/>
      <c r="AI5639" s="42"/>
      <c r="AJ5639" s="44"/>
      <c r="AK5639" s="42"/>
      <c r="AL5639" s="42"/>
      <c r="AM5639" s="42"/>
      <c r="AN5639" s="41"/>
    </row>
    <row r="5640" spans="1:40" ht="19.5" customHeight="1" x14ac:dyDescent="0.25">
      <c r="A5640" s="32"/>
      <c r="B5640" s="32"/>
      <c r="D5640" s="28"/>
      <c r="E5640" s="28"/>
      <c r="F5640" s="28"/>
      <c r="H5640" s="43"/>
      <c r="O5640" s="42"/>
      <c r="R5640" s="41"/>
      <c r="S5640" s="42"/>
      <c r="T5640" s="41"/>
      <c r="U5640" s="133"/>
      <c r="V5640" s="41"/>
      <c r="W5640" s="41"/>
      <c r="X5640" s="41"/>
      <c r="Y5640" s="41"/>
      <c r="Z5640" s="42"/>
      <c r="AA5640" s="42"/>
      <c r="AB5640" s="42"/>
      <c r="AC5640" s="42"/>
      <c r="AD5640" s="42"/>
      <c r="AE5640" s="42"/>
      <c r="AG5640" s="42"/>
      <c r="AH5640" s="43"/>
      <c r="AI5640" s="42"/>
      <c r="AJ5640" s="44"/>
      <c r="AK5640" s="42"/>
      <c r="AL5640" s="42"/>
      <c r="AM5640" s="42"/>
      <c r="AN5640" s="41"/>
    </row>
    <row r="5641" spans="1:40" ht="19.5" customHeight="1" x14ac:dyDescent="0.25">
      <c r="A5641" s="32"/>
      <c r="B5641" s="32"/>
      <c r="D5641" s="28"/>
      <c r="E5641" s="28"/>
      <c r="F5641" s="28"/>
      <c r="H5641" s="43"/>
      <c r="O5641" s="42"/>
      <c r="R5641" s="41"/>
      <c r="S5641" s="42"/>
      <c r="T5641" s="41"/>
      <c r="U5641" s="133"/>
      <c r="V5641" s="41"/>
      <c r="W5641" s="41"/>
      <c r="X5641" s="41"/>
      <c r="Y5641" s="41"/>
      <c r="Z5641" s="42"/>
      <c r="AA5641" s="42"/>
      <c r="AB5641" s="42"/>
      <c r="AC5641" s="42"/>
      <c r="AD5641" s="42"/>
      <c r="AE5641" s="42"/>
      <c r="AG5641" s="42"/>
      <c r="AH5641" s="43"/>
      <c r="AI5641" s="42"/>
      <c r="AJ5641" s="44"/>
      <c r="AK5641" s="42"/>
      <c r="AL5641" s="42"/>
      <c r="AM5641" s="42"/>
      <c r="AN5641" s="41"/>
    </row>
    <row r="5642" spans="1:40" ht="19.5" customHeight="1" x14ac:dyDescent="0.25">
      <c r="A5642" s="32"/>
      <c r="B5642" s="32"/>
      <c r="D5642" s="28"/>
      <c r="E5642" s="28"/>
      <c r="F5642" s="28"/>
      <c r="H5642" s="43"/>
      <c r="O5642" s="42"/>
      <c r="R5642" s="41"/>
      <c r="S5642" s="42"/>
      <c r="T5642" s="41"/>
      <c r="U5642" s="133"/>
      <c r="V5642" s="41"/>
      <c r="W5642" s="41"/>
      <c r="X5642" s="41"/>
      <c r="Y5642" s="41"/>
      <c r="Z5642" s="42"/>
      <c r="AA5642" s="42"/>
      <c r="AB5642" s="42"/>
      <c r="AC5642" s="42"/>
      <c r="AD5642" s="42"/>
      <c r="AE5642" s="42"/>
      <c r="AG5642" s="42"/>
      <c r="AH5642" s="43"/>
      <c r="AI5642" s="42"/>
      <c r="AJ5642" s="44"/>
      <c r="AK5642" s="42"/>
      <c r="AL5642" s="42"/>
      <c r="AM5642" s="42"/>
      <c r="AN5642" s="41"/>
    </row>
    <row r="5643" spans="1:40" ht="19.5" customHeight="1" x14ac:dyDescent="0.25">
      <c r="A5643" s="32"/>
      <c r="B5643" s="32"/>
      <c r="D5643" s="28"/>
      <c r="E5643" s="28"/>
      <c r="F5643" s="28"/>
      <c r="H5643" s="43"/>
      <c r="O5643" s="42"/>
      <c r="R5643" s="41"/>
      <c r="S5643" s="42"/>
      <c r="T5643" s="41"/>
      <c r="U5643" s="133"/>
      <c r="V5643" s="41"/>
      <c r="W5643" s="41"/>
      <c r="X5643" s="41"/>
      <c r="Y5643" s="41"/>
      <c r="Z5643" s="42"/>
      <c r="AA5643" s="42"/>
      <c r="AB5643" s="42"/>
      <c r="AC5643" s="42"/>
      <c r="AD5643" s="42"/>
      <c r="AE5643" s="42"/>
      <c r="AG5643" s="42"/>
      <c r="AH5643" s="43"/>
      <c r="AI5643" s="42"/>
      <c r="AJ5643" s="44"/>
      <c r="AK5643" s="42"/>
      <c r="AL5643" s="42"/>
      <c r="AM5643" s="42"/>
      <c r="AN5643" s="41"/>
    </row>
    <row r="5644" spans="1:40" ht="19.5" customHeight="1" x14ac:dyDescent="0.25">
      <c r="A5644" s="32"/>
      <c r="B5644" s="32"/>
      <c r="D5644" s="28"/>
      <c r="E5644" s="28"/>
      <c r="F5644" s="28"/>
      <c r="H5644" s="43"/>
      <c r="O5644" s="42"/>
      <c r="R5644" s="41"/>
      <c r="S5644" s="42"/>
      <c r="T5644" s="41"/>
      <c r="U5644" s="133"/>
      <c r="V5644" s="41"/>
      <c r="W5644" s="41"/>
      <c r="X5644" s="41"/>
      <c r="Y5644" s="41"/>
      <c r="Z5644" s="42"/>
      <c r="AA5644" s="42"/>
      <c r="AB5644" s="42"/>
      <c r="AC5644" s="42"/>
      <c r="AD5644" s="42"/>
      <c r="AE5644" s="42"/>
      <c r="AG5644" s="42"/>
      <c r="AH5644" s="43"/>
      <c r="AI5644" s="42"/>
      <c r="AJ5644" s="44"/>
      <c r="AK5644" s="42"/>
      <c r="AL5644" s="42"/>
      <c r="AM5644" s="42"/>
      <c r="AN5644" s="41"/>
    </row>
    <row r="5645" spans="1:40" ht="19.5" customHeight="1" x14ac:dyDescent="0.25">
      <c r="A5645" s="32"/>
      <c r="B5645" s="32"/>
      <c r="D5645" s="28"/>
      <c r="E5645" s="28"/>
      <c r="F5645" s="28"/>
      <c r="H5645" s="43"/>
      <c r="O5645" s="42"/>
      <c r="R5645" s="41"/>
      <c r="S5645" s="42"/>
      <c r="T5645" s="41"/>
      <c r="U5645" s="133"/>
      <c r="V5645" s="41"/>
      <c r="W5645" s="41"/>
      <c r="X5645" s="41"/>
      <c r="Y5645" s="41"/>
      <c r="Z5645" s="42"/>
      <c r="AA5645" s="42"/>
      <c r="AB5645" s="42"/>
      <c r="AC5645" s="42"/>
      <c r="AD5645" s="42"/>
      <c r="AE5645" s="42"/>
      <c r="AG5645" s="42"/>
      <c r="AH5645" s="43"/>
      <c r="AI5645" s="42"/>
      <c r="AJ5645" s="44"/>
      <c r="AK5645" s="42"/>
      <c r="AL5645" s="42"/>
      <c r="AM5645" s="42"/>
      <c r="AN5645" s="41"/>
    </row>
    <row r="5646" spans="1:40" ht="19.5" customHeight="1" x14ac:dyDescent="0.25">
      <c r="A5646" s="32"/>
      <c r="B5646" s="32"/>
      <c r="D5646" s="28"/>
      <c r="E5646" s="28"/>
      <c r="F5646" s="28"/>
      <c r="H5646" s="43"/>
      <c r="O5646" s="42"/>
      <c r="R5646" s="41"/>
      <c r="S5646" s="42"/>
      <c r="T5646" s="41"/>
      <c r="U5646" s="133"/>
      <c r="V5646" s="41"/>
      <c r="W5646" s="41"/>
      <c r="X5646" s="41"/>
      <c r="Y5646" s="41"/>
      <c r="Z5646" s="42"/>
      <c r="AA5646" s="42"/>
      <c r="AB5646" s="42"/>
      <c r="AC5646" s="42"/>
      <c r="AD5646" s="42"/>
      <c r="AE5646" s="42"/>
      <c r="AG5646" s="42"/>
      <c r="AH5646" s="43"/>
      <c r="AI5646" s="42"/>
      <c r="AJ5646" s="44"/>
      <c r="AK5646" s="42"/>
      <c r="AL5646" s="42"/>
      <c r="AM5646" s="42"/>
      <c r="AN5646" s="41"/>
    </row>
    <row r="5647" spans="1:40" ht="19.5" customHeight="1" x14ac:dyDescent="0.25">
      <c r="A5647" s="32"/>
      <c r="B5647" s="32"/>
      <c r="D5647" s="28"/>
      <c r="E5647" s="28"/>
      <c r="F5647" s="28"/>
      <c r="H5647" s="43"/>
      <c r="O5647" s="42"/>
      <c r="R5647" s="41"/>
      <c r="S5647" s="42"/>
      <c r="T5647" s="41"/>
      <c r="U5647" s="133"/>
      <c r="V5647" s="41"/>
      <c r="W5647" s="41"/>
      <c r="X5647" s="41"/>
      <c r="Y5647" s="41"/>
      <c r="Z5647" s="42"/>
      <c r="AA5647" s="42"/>
      <c r="AB5647" s="42"/>
      <c r="AC5647" s="42"/>
      <c r="AD5647" s="42"/>
      <c r="AE5647" s="42"/>
      <c r="AG5647" s="42"/>
      <c r="AH5647" s="43"/>
      <c r="AI5647" s="42"/>
      <c r="AJ5647" s="44"/>
      <c r="AK5647" s="42"/>
      <c r="AL5647" s="42"/>
      <c r="AM5647" s="42"/>
      <c r="AN5647" s="41"/>
    </row>
    <row r="5648" spans="1:40" ht="19.5" customHeight="1" x14ac:dyDescent="0.25">
      <c r="A5648" s="32"/>
      <c r="B5648" s="32"/>
      <c r="D5648" s="28"/>
      <c r="E5648" s="28"/>
      <c r="F5648" s="28"/>
      <c r="H5648" s="43"/>
      <c r="O5648" s="42"/>
      <c r="R5648" s="41"/>
      <c r="S5648" s="42"/>
      <c r="T5648" s="41"/>
      <c r="U5648" s="133"/>
      <c r="V5648" s="41"/>
      <c r="W5648" s="41"/>
      <c r="X5648" s="41"/>
      <c r="Y5648" s="41"/>
      <c r="Z5648" s="42"/>
      <c r="AA5648" s="42"/>
      <c r="AB5648" s="42"/>
      <c r="AC5648" s="42"/>
      <c r="AD5648" s="42"/>
      <c r="AE5648" s="42"/>
      <c r="AG5648" s="42"/>
      <c r="AH5648" s="43"/>
      <c r="AI5648" s="42"/>
      <c r="AJ5648" s="44"/>
      <c r="AK5648" s="42"/>
      <c r="AL5648" s="42"/>
      <c r="AM5648" s="42"/>
      <c r="AN5648" s="41"/>
    </row>
    <row r="5649" spans="1:40" ht="19.5" customHeight="1" x14ac:dyDescent="0.25">
      <c r="A5649" s="32"/>
      <c r="B5649" s="32"/>
      <c r="D5649" s="28"/>
      <c r="E5649" s="28"/>
      <c r="F5649" s="28"/>
      <c r="H5649" s="43"/>
      <c r="O5649" s="42"/>
      <c r="R5649" s="41"/>
      <c r="S5649" s="42"/>
      <c r="T5649" s="41"/>
      <c r="U5649" s="133"/>
      <c r="V5649" s="41"/>
      <c r="W5649" s="41"/>
      <c r="X5649" s="41"/>
      <c r="Y5649" s="41"/>
      <c r="Z5649" s="42"/>
      <c r="AA5649" s="42"/>
      <c r="AB5649" s="42"/>
      <c r="AC5649" s="42"/>
      <c r="AD5649" s="42"/>
      <c r="AE5649" s="42"/>
      <c r="AG5649" s="42"/>
      <c r="AH5649" s="43"/>
      <c r="AI5649" s="42"/>
      <c r="AJ5649" s="44"/>
      <c r="AK5649" s="42"/>
      <c r="AL5649" s="42"/>
      <c r="AM5649" s="42"/>
      <c r="AN5649" s="41"/>
    </row>
    <row r="5650" spans="1:40" ht="19.5" customHeight="1" x14ac:dyDescent="0.25">
      <c r="A5650" s="32"/>
      <c r="B5650" s="32"/>
      <c r="D5650" s="28"/>
      <c r="E5650" s="28"/>
      <c r="F5650" s="28"/>
      <c r="H5650" s="43"/>
      <c r="O5650" s="42"/>
      <c r="R5650" s="41"/>
      <c r="S5650" s="42"/>
      <c r="T5650" s="41"/>
      <c r="U5650" s="133"/>
      <c r="V5650" s="41"/>
      <c r="W5650" s="41"/>
      <c r="X5650" s="41"/>
      <c r="Y5650" s="41"/>
      <c r="Z5650" s="42"/>
      <c r="AA5650" s="42"/>
      <c r="AB5650" s="42"/>
      <c r="AC5650" s="42"/>
      <c r="AD5650" s="42"/>
      <c r="AE5650" s="42"/>
      <c r="AG5650" s="42"/>
      <c r="AH5650" s="43"/>
      <c r="AI5650" s="42"/>
      <c r="AJ5650" s="44"/>
      <c r="AK5650" s="42"/>
      <c r="AL5650" s="42"/>
      <c r="AM5650" s="42"/>
      <c r="AN5650" s="41"/>
    </row>
    <row r="5651" spans="1:40" ht="19.5" customHeight="1" x14ac:dyDescent="0.25">
      <c r="A5651" s="32"/>
      <c r="B5651" s="32"/>
      <c r="D5651" s="28"/>
      <c r="E5651" s="28"/>
      <c r="F5651" s="28"/>
      <c r="H5651" s="43"/>
      <c r="O5651" s="42"/>
      <c r="R5651" s="41"/>
      <c r="S5651" s="42"/>
      <c r="T5651" s="41"/>
      <c r="U5651" s="133"/>
      <c r="V5651" s="41"/>
      <c r="W5651" s="41"/>
      <c r="X5651" s="41"/>
      <c r="Y5651" s="41"/>
      <c r="Z5651" s="42"/>
      <c r="AA5651" s="42"/>
      <c r="AB5651" s="42"/>
      <c r="AC5651" s="42"/>
      <c r="AD5651" s="42"/>
      <c r="AE5651" s="42"/>
      <c r="AG5651" s="42"/>
      <c r="AH5651" s="43"/>
      <c r="AI5651" s="42"/>
      <c r="AJ5651" s="44"/>
      <c r="AK5651" s="42"/>
      <c r="AL5651" s="42"/>
      <c r="AM5651" s="42"/>
      <c r="AN5651" s="41"/>
    </row>
    <row r="5652" spans="1:40" ht="19.5" customHeight="1" x14ac:dyDescent="0.25">
      <c r="A5652" s="32"/>
      <c r="B5652" s="32"/>
      <c r="D5652" s="28"/>
      <c r="E5652" s="28"/>
      <c r="F5652" s="28"/>
      <c r="H5652" s="43"/>
      <c r="O5652" s="42"/>
      <c r="R5652" s="41"/>
      <c r="S5652" s="42"/>
      <c r="T5652" s="41"/>
      <c r="U5652" s="133"/>
      <c r="V5652" s="41"/>
      <c r="W5652" s="41"/>
      <c r="X5652" s="41"/>
      <c r="Y5652" s="41"/>
      <c r="Z5652" s="42"/>
      <c r="AA5652" s="42"/>
      <c r="AB5652" s="42"/>
      <c r="AC5652" s="42"/>
      <c r="AD5652" s="42"/>
      <c r="AE5652" s="42"/>
      <c r="AG5652" s="42"/>
      <c r="AH5652" s="43"/>
      <c r="AI5652" s="42"/>
      <c r="AJ5652" s="44"/>
      <c r="AK5652" s="42"/>
      <c r="AL5652" s="42"/>
      <c r="AM5652" s="42"/>
      <c r="AN5652" s="41"/>
    </row>
    <row r="5653" spans="1:40" ht="19.5" customHeight="1" x14ac:dyDescent="0.25">
      <c r="A5653" s="32"/>
      <c r="B5653" s="32"/>
      <c r="D5653" s="28"/>
      <c r="E5653" s="28"/>
      <c r="F5653" s="28"/>
      <c r="H5653" s="43"/>
      <c r="O5653" s="42"/>
      <c r="R5653" s="41"/>
      <c r="S5653" s="42"/>
      <c r="T5653" s="41"/>
      <c r="U5653" s="133"/>
      <c r="V5653" s="41"/>
      <c r="W5653" s="41"/>
      <c r="X5653" s="41"/>
      <c r="Y5653" s="41"/>
      <c r="Z5653" s="42"/>
      <c r="AA5653" s="42"/>
      <c r="AB5653" s="42"/>
      <c r="AC5653" s="42"/>
      <c r="AD5653" s="42"/>
      <c r="AE5653" s="42"/>
      <c r="AG5653" s="42"/>
      <c r="AH5653" s="43"/>
      <c r="AI5653" s="42"/>
      <c r="AJ5653" s="44"/>
      <c r="AK5653" s="42"/>
      <c r="AL5653" s="42"/>
      <c r="AM5653" s="42"/>
      <c r="AN5653" s="41"/>
    </row>
    <row r="5654" spans="1:40" ht="19.5" customHeight="1" x14ac:dyDescent="0.25">
      <c r="A5654" s="32"/>
      <c r="B5654" s="32"/>
      <c r="D5654" s="28"/>
      <c r="E5654" s="28"/>
      <c r="F5654" s="28"/>
      <c r="H5654" s="43"/>
      <c r="O5654" s="42"/>
      <c r="R5654" s="41"/>
      <c r="S5654" s="42"/>
      <c r="T5654" s="41"/>
      <c r="U5654" s="133"/>
      <c r="V5654" s="41"/>
      <c r="W5654" s="41"/>
      <c r="X5654" s="41"/>
      <c r="Y5654" s="41"/>
      <c r="Z5654" s="42"/>
      <c r="AA5654" s="42"/>
      <c r="AB5654" s="42"/>
      <c r="AC5654" s="42"/>
      <c r="AD5654" s="42"/>
      <c r="AE5654" s="42"/>
      <c r="AG5654" s="42"/>
      <c r="AH5654" s="43"/>
      <c r="AI5654" s="42"/>
      <c r="AJ5654" s="44"/>
      <c r="AK5654" s="42"/>
      <c r="AL5654" s="42"/>
      <c r="AM5654" s="42"/>
      <c r="AN5654" s="41"/>
    </row>
    <row r="5655" spans="1:40" ht="19.5" customHeight="1" x14ac:dyDescent="0.25">
      <c r="A5655" s="32"/>
      <c r="B5655" s="32"/>
      <c r="D5655" s="28"/>
      <c r="E5655" s="28"/>
      <c r="F5655" s="28"/>
      <c r="H5655" s="43"/>
      <c r="O5655" s="42"/>
      <c r="R5655" s="41"/>
      <c r="S5655" s="42"/>
      <c r="T5655" s="41"/>
      <c r="U5655" s="133"/>
      <c r="V5655" s="41"/>
      <c r="W5655" s="41"/>
      <c r="X5655" s="41"/>
      <c r="Y5655" s="41"/>
      <c r="Z5655" s="42"/>
      <c r="AA5655" s="42"/>
      <c r="AB5655" s="42"/>
      <c r="AC5655" s="42"/>
      <c r="AD5655" s="42"/>
      <c r="AE5655" s="42"/>
      <c r="AG5655" s="42"/>
      <c r="AH5655" s="43"/>
      <c r="AI5655" s="42"/>
      <c r="AJ5655" s="44"/>
      <c r="AK5655" s="42"/>
      <c r="AL5655" s="42"/>
      <c r="AM5655" s="42"/>
      <c r="AN5655" s="41"/>
    </row>
    <row r="5656" spans="1:40" ht="19.5" customHeight="1" x14ac:dyDescent="0.25">
      <c r="A5656" s="32"/>
      <c r="B5656" s="32"/>
      <c r="D5656" s="28"/>
      <c r="E5656" s="28"/>
      <c r="F5656" s="28"/>
      <c r="H5656" s="43"/>
      <c r="O5656" s="42"/>
      <c r="R5656" s="41"/>
      <c r="S5656" s="42"/>
      <c r="T5656" s="41"/>
      <c r="U5656" s="133"/>
      <c r="V5656" s="41"/>
      <c r="W5656" s="41"/>
      <c r="X5656" s="41"/>
      <c r="Y5656" s="41"/>
      <c r="Z5656" s="42"/>
      <c r="AA5656" s="42"/>
      <c r="AB5656" s="42"/>
      <c r="AC5656" s="42"/>
      <c r="AD5656" s="42"/>
      <c r="AE5656" s="42"/>
      <c r="AG5656" s="42"/>
      <c r="AH5656" s="43"/>
      <c r="AI5656" s="42"/>
      <c r="AJ5656" s="44"/>
      <c r="AK5656" s="42"/>
      <c r="AL5656" s="42"/>
      <c r="AM5656" s="42"/>
      <c r="AN5656" s="41"/>
    </row>
    <row r="5657" spans="1:40" ht="19.5" customHeight="1" x14ac:dyDescent="0.25">
      <c r="A5657" s="32"/>
      <c r="B5657" s="32"/>
      <c r="D5657" s="28"/>
      <c r="E5657" s="28"/>
      <c r="F5657" s="28"/>
      <c r="H5657" s="43"/>
      <c r="O5657" s="42"/>
      <c r="R5657" s="41"/>
      <c r="S5657" s="42"/>
      <c r="T5657" s="41"/>
      <c r="U5657" s="133"/>
      <c r="V5657" s="41"/>
      <c r="W5657" s="41"/>
      <c r="X5657" s="41"/>
      <c r="Y5657" s="41"/>
      <c r="Z5657" s="42"/>
      <c r="AA5657" s="42"/>
      <c r="AB5657" s="42"/>
      <c r="AC5657" s="42"/>
      <c r="AD5657" s="42"/>
      <c r="AE5657" s="42"/>
      <c r="AG5657" s="42"/>
      <c r="AH5657" s="43"/>
      <c r="AI5657" s="42"/>
      <c r="AJ5657" s="44"/>
      <c r="AK5657" s="42"/>
      <c r="AL5657" s="42"/>
      <c r="AM5657" s="42"/>
      <c r="AN5657" s="41"/>
    </row>
    <row r="5658" spans="1:40" ht="19.5" customHeight="1" x14ac:dyDescent="0.25">
      <c r="A5658" s="32"/>
      <c r="B5658" s="32"/>
      <c r="D5658" s="28"/>
      <c r="E5658" s="28"/>
      <c r="F5658" s="28"/>
      <c r="H5658" s="43"/>
      <c r="O5658" s="42"/>
      <c r="R5658" s="41"/>
      <c r="S5658" s="42"/>
      <c r="T5658" s="41"/>
      <c r="U5658" s="133"/>
      <c r="V5658" s="41"/>
      <c r="W5658" s="41"/>
      <c r="X5658" s="41"/>
      <c r="Y5658" s="41"/>
      <c r="Z5658" s="42"/>
      <c r="AA5658" s="42"/>
      <c r="AB5658" s="42"/>
      <c r="AC5658" s="42"/>
      <c r="AD5658" s="42"/>
      <c r="AE5658" s="42"/>
      <c r="AG5658" s="42"/>
      <c r="AH5658" s="43"/>
      <c r="AI5658" s="42"/>
      <c r="AJ5658" s="44"/>
      <c r="AK5658" s="42"/>
      <c r="AL5658" s="42"/>
      <c r="AM5658" s="42"/>
      <c r="AN5658" s="41"/>
    </row>
    <row r="5659" spans="1:40" ht="19.5" customHeight="1" x14ac:dyDescent="0.25">
      <c r="A5659" s="32"/>
      <c r="B5659" s="32"/>
      <c r="D5659" s="28"/>
      <c r="E5659" s="28"/>
      <c r="F5659" s="28"/>
      <c r="H5659" s="43"/>
      <c r="O5659" s="42"/>
      <c r="R5659" s="41"/>
      <c r="S5659" s="42"/>
      <c r="T5659" s="41"/>
      <c r="U5659" s="133"/>
      <c r="V5659" s="41"/>
      <c r="W5659" s="41"/>
      <c r="X5659" s="41"/>
      <c r="Y5659" s="41"/>
      <c r="Z5659" s="42"/>
      <c r="AA5659" s="42"/>
      <c r="AB5659" s="42"/>
      <c r="AC5659" s="42"/>
      <c r="AD5659" s="42"/>
      <c r="AE5659" s="42"/>
      <c r="AG5659" s="42"/>
      <c r="AH5659" s="43"/>
      <c r="AI5659" s="42"/>
      <c r="AJ5659" s="44"/>
      <c r="AK5659" s="42"/>
      <c r="AL5659" s="42"/>
      <c r="AM5659" s="42"/>
      <c r="AN5659" s="41"/>
    </row>
    <row r="5660" spans="1:40" ht="19.5" customHeight="1" x14ac:dyDescent="0.25">
      <c r="A5660" s="32"/>
      <c r="B5660" s="32"/>
      <c r="D5660" s="28"/>
      <c r="E5660" s="28"/>
      <c r="F5660" s="28"/>
      <c r="H5660" s="43"/>
      <c r="O5660" s="42"/>
      <c r="R5660" s="41"/>
      <c r="S5660" s="42"/>
      <c r="T5660" s="41"/>
      <c r="U5660" s="133"/>
      <c r="V5660" s="41"/>
      <c r="W5660" s="41"/>
      <c r="X5660" s="41"/>
      <c r="Y5660" s="41"/>
      <c r="Z5660" s="42"/>
      <c r="AA5660" s="42"/>
      <c r="AB5660" s="42"/>
      <c r="AC5660" s="42"/>
      <c r="AD5660" s="42"/>
      <c r="AE5660" s="42"/>
      <c r="AG5660" s="42"/>
      <c r="AH5660" s="43"/>
      <c r="AI5660" s="42"/>
      <c r="AJ5660" s="44"/>
      <c r="AK5660" s="42"/>
      <c r="AL5660" s="42"/>
      <c r="AM5660" s="42"/>
      <c r="AN5660" s="41"/>
    </row>
    <row r="5661" spans="1:40" ht="19.5" customHeight="1" x14ac:dyDescent="0.25">
      <c r="A5661" s="32"/>
      <c r="B5661" s="32"/>
      <c r="D5661" s="28"/>
      <c r="E5661" s="28"/>
      <c r="F5661" s="28"/>
      <c r="H5661" s="43"/>
      <c r="O5661" s="42"/>
      <c r="R5661" s="41"/>
      <c r="S5661" s="42"/>
      <c r="T5661" s="41"/>
      <c r="U5661" s="133"/>
      <c r="V5661" s="41"/>
      <c r="W5661" s="41"/>
      <c r="X5661" s="41"/>
      <c r="Y5661" s="41"/>
      <c r="Z5661" s="42"/>
      <c r="AA5661" s="42"/>
      <c r="AB5661" s="42"/>
      <c r="AC5661" s="42"/>
      <c r="AD5661" s="42"/>
      <c r="AE5661" s="42"/>
      <c r="AG5661" s="42"/>
      <c r="AH5661" s="43"/>
      <c r="AI5661" s="42"/>
      <c r="AJ5661" s="44"/>
      <c r="AK5661" s="42"/>
      <c r="AL5661" s="42"/>
      <c r="AM5661" s="42"/>
      <c r="AN5661" s="41"/>
    </row>
    <row r="5662" spans="1:40" ht="19.5" customHeight="1" x14ac:dyDescent="0.25">
      <c r="A5662" s="32"/>
      <c r="B5662" s="32"/>
      <c r="D5662" s="28"/>
      <c r="E5662" s="28"/>
      <c r="F5662" s="28"/>
      <c r="H5662" s="43"/>
      <c r="O5662" s="42"/>
      <c r="R5662" s="41"/>
      <c r="S5662" s="42"/>
      <c r="T5662" s="41"/>
      <c r="U5662" s="133"/>
      <c r="V5662" s="41"/>
      <c r="W5662" s="41"/>
      <c r="X5662" s="41"/>
      <c r="Y5662" s="41"/>
      <c r="Z5662" s="42"/>
      <c r="AA5662" s="42"/>
      <c r="AB5662" s="42"/>
      <c r="AC5662" s="42"/>
      <c r="AD5662" s="42"/>
      <c r="AE5662" s="42"/>
      <c r="AG5662" s="42"/>
      <c r="AH5662" s="43"/>
      <c r="AI5662" s="42"/>
      <c r="AJ5662" s="44"/>
      <c r="AK5662" s="42"/>
      <c r="AL5662" s="42"/>
      <c r="AM5662" s="42"/>
      <c r="AN5662" s="41"/>
    </row>
    <row r="5663" spans="1:40" ht="19.5" customHeight="1" x14ac:dyDescent="0.25">
      <c r="A5663" s="32"/>
      <c r="B5663" s="32"/>
      <c r="D5663" s="28"/>
      <c r="E5663" s="28"/>
      <c r="F5663" s="28"/>
      <c r="H5663" s="43"/>
      <c r="O5663" s="42"/>
      <c r="R5663" s="41"/>
      <c r="S5663" s="42"/>
      <c r="T5663" s="41"/>
      <c r="U5663" s="133"/>
      <c r="V5663" s="41"/>
      <c r="W5663" s="41"/>
      <c r="X5663" s="41"/>
      <c r="Y5663" s="41"/>
      <c r="Z5663" s="42"/>
      <c r="AA5663" s="42"/>
      <c r="AB5663" s="42"/>
      <c r="AC5663" s="42"/>
      <c r="AD5663" s="42"/>
      <c r="AE5663" s="42"/>
      <c r="AG5663" s="42"/>
      <c r="AH5663" s="43"/>
      <c r="AI5663" s="42"/>
      <c r="AJ5663" s="44"/>
      <c r="AK5663" s="42"/>
      <c r="AL5663" s="42"/>
      <c r="AM5663" s="42"/>
      <c r="AN5663" s="41"/>
    </row>
    <row r="5664" spans="1:40" ht="19.5" customHeight="1" x14ac:dyDescent="0.25">
      <c r="A5664" s="32"/>
      <c r="B5664" s="32"/>
      <c r="D5664" s="28"/>
      <c r="E5664" s="28"/>
      <c r="F5664" s="28"/>
      <c r="H5664" s="43"/>
      <c r="O5664" s="42"/>
      <c r="R5664" s="41"/>
      <c r="S5664" s="42"/>
      <c r="T5664" s="41"/>
      <c r="U5664" s="133"/>
      <c r="V5664" s="41"/>
      <c r="W5664" s="41"/>
      <c r="X5664" s="41"/>
      <c r="Y5664" s="41"/>
      <c r="Z5664" s="42"/>
      <c r="AA5664" s="42"/>
      <c r="AB5664" s="42"/>
      <c r="AC5664" s="42"/>
      <c r="AD5664" s="42"/>
      <c r="AE5664" s="42"/>
      <c r="AG5664" s="42"/>
      <c r="AH5664" s="43"/>
      <c r="AI5664" s="42"/>
      <c r="AJ5664" s="44"/>
      <c r="AK5664" s="42"/>
      <c r="AL5664" s="42"/>
      <c r="AM5664" s="42"/>
      <c r="AN5664" s="41"/>
    </row>
    <row r="5665" spans="1:40" ht="19.5" customHeight="1" x14ac:dyDescent="0.25">
      <c r="A5665" s="32"/>
      <c r="B5665" s="32"/>
      <c r="D5665" s="28"/>
      <c r="E5665" s="28"/>
      <c r="F5665" s="28"/>
      <c r="H5665" s="43"/>
      <c r="O5665" s="42"/>
      <c r="R5665" s="41"/>
      <c r="S5665" s="42"/>
      <c r="T5665" s="41"/>
      <c r="U5665" s="133"/>
      <c r="V5665" s="41"/>
      <c r="W5665" s="41"/>
      <c r="X5665" s="41"/>
      <c r="Y5665" s="41"/>
      <c r="Z5665" s="42"/>
      <c r="AA5665" s="42"/>
      <c r="AB5665" s="42"/>
      <c r="AC5665" s="42"/>
      <c r="AD5665" s="42"/>
      <c r="AE5665" s="42"/>
      <c r="AG5665" s="42"/>
      <c r="AH5665" s="43"/>
      <c r="AI5665" s="42"/>
      <c r="AJ5665" s="44"/>
      <c r="AK5665" s="42"/>
      <c r="AL5665" s="42"/>
      <c r="AM5665" s="42"/>
      <c r="AN5665" s="41"/>
    </row>
    <row r="5666" spans="1:40" ht="19.5" customHeight="1" x14ac:dyDescent="0.25">
      <c r="A5666" s="32"/>
      <c r="B5666" s="32"/>
      <c r="D5666" s="28"/>
      <c r="E5666" s="28"/>
      <c r="F5666" s="28"/>
      <c r="H5666" s="43"/>
      <c r="O5666" s="42"/>
      <c r="R5666" s="41"/>
      <c r="S5666" s="42"/>
      <c r="T5666" s="41"/>
      <c r="U5666" s="133"/>
      <c r="V5666" s="41"/>
      <c r="W5666" s="41"/>
      <c r="X5666" s="41"/>
      <c r="Y5666" s="41"/>
      <c r="Z5666" s="42"/>
      <c r="AA5666" s="42"/>
      <c r="AB5666" s="42"/>
      <c r="AC5666" s="42"/>
      <c r="AD5666" s="42"/>
      <c r="AE5666" s="42"/>
      <c r="AG5666" s="42"/>
      <c r="AH5666" s="43"/>
      <c r="AI5666" s="42"/>
      <c r="AJ5666" s="44"/>
      <c r="AK5666" s="42"/>
      <c r="AL5666" s="42"/>
      <c r="AM5666" s="42"/>
      <c r="AN5666" s="41"/>
    </row>
    <row r="5667" spans="1:40" ht="19.5" customHeight="1" x14ac:dyDescent="0.25">
      <c r="A5667" s="32"/>
      <c r="B5667" s="32"/>
      <c r="D5667" s="28"/>
      <c r="E5667" s="28"/>
      <c r="F5667" s="28"/>
      <c r="H5667" s="43"/>
      <c r="O5667" s="42"/>
      <c r="R5667" s="41"/>
      <c r="S5667" s="42"/>
      <c r="T5667" s="41"/>
      <c r="U5667" s="133"/>
      <c r="V5667" s="41"/>
      <c r="W5667" s="41"/>
      <c r="X5667" s="41"/>
      <c r="Y5667" s="41"/>
      <c r="Z5667" s="42"/>
      <c r="AA5667" s="42"/>
      <c r="AB5667" s="42"/>
      <c r="AC5667" s="42"/>
      <c r="AD5667" s="42"/>
      <c r="AE5667" s="42"/>
      <c r="AG5667" s="42"/>
      <c r="AH5667" s="43"/>
      <c r="AI5667" s="42"/>
      <c r="AJ5667" s="44"/>
      <c r="AK5667" s="42"/>
      <c r="AL5667" s="42"/>
      <c r="AM5667" s="42"/>
      <c r="AN5667" s="41"/>
    </row>
    <row r="5668" spans="1:40" ht="19.5" customHeight="1" x14ac:dyDescent="0.25">
      <c r="A5668" s="32"/>
      <c r="B5668" s="32"/>
      <c r="D5668" s="28"/>
      <c r="E5668" s="28"/>
      <c r="F5668" s="28"/>
      <c r="H5668" s="43"/>
      <c r="O5668" s="42"/>
      <c r="R5668" s="41"/>
      <c r="S5668" s="42"/>
      <c r="T5668" s="41"/>
      <c r="U5668" s="133"/>
      <c r="V5668" s="41"/>
      <c r="W5668" s="41"/>
      <c r="X5668" s="41"/>
      <c r="Y5668" s="41"/>
      <c r="Z5668" s="42"/>
      <c r="AA5668" s="42"/>
      <c r="AB5668" s="42"/>
      <c r="AC5668" s="42"/>
      <c r="AD5668" s="42"/>
      <c r="AE5668" s="42"/>
      <c r="AG5668" s="42"/>
      <c r="AH5668" s="43"/>
      <c r="AI5668" s="42"/>
      <c r="AJ5668" s="44"/>
      <c r="AK5668" s="42"/>
      <c r="AL5668" s="42"/>
      <c r="AM5668" s="42"/>
      <c r="AN5668" s="41"/>
    </row>
    <row r="5669" spans="1:40" ht="19.5" customHeight="1" x14ac:dyDescent="0.25">
      <c r="A5669" s="32"/>
      <c r="B5669" s="32"/>
      <c r="D5669" s="28"/>
      <c r="E5669" s="28"/>
      <c r="F5669" s="28"/>
      <c r="H5669" s="43"/>
      <c r="O5669" s="42"/>
      <c r="R5669" s="41"/>
      <c r="S5669" s="42"/>
      <c r="T5669" s="41"/>
      <c r="U5669" s="133"/>
      <c r="V5669" s="41"/>
      <c r="W5669" s="41"/>
      <c r="X5669" s="41"/>
      <c r="Y5669" s="41"/>
      <c r="Z5669" s="42"/>
      <c r="AA5669" s="42"/>
      <c r="AB5669" s="42"/>
      <c r="AC5669" s="42"/>
      <c r="AD5669" s="42"/>
      <c r="AE5669" s="42"/>
      <c r="AG5669" s="42"/>
      <c r="AH5669" s="43"/>
      <c r="AI5669" s="42"/>
      <c r="AJ5669" s="44"/>
      <c r="AK5669" s="42"/>
      <c r="AL5669" s="42"/>
      <c r="AM5669" s="42"/>
      <c r="AN5669" s="41"/>
    </row>
    <row r="5670" spans="1:40" ht="19.5" customHeight="1" x14ac:dyDescent="0.25">
      <c r="A5670" s="32"/>
      <c r="B5670" s="32"/>
      <c r="D5670" s="28"/>
      <c r="E5670" s="28"/>
      <c r="F5670" s="28"/>
      <c r="H5670" s="43"/>
      <c r="O5670" s="42"/>
      <c r="R5670" s="41"/>
      <c r="S5670" s="42"/>
      <c r="T5670" s="41"/>
      <c r="U5670" s="133"/>
      <c r="V5670" s="41"/>
      <c r="W5670" s="41"/>
      <c r="X5670" s="41"/>
      <c r="Y5670" s="41"/>
      <c r="Z5670" s="42"/>
      <c r="AA5670" s="42"/>
      <c r="AB5670" s="42"/>
      <c r="AC5670" s="42"/>
      <c r="AD5670" s="42"/>
      <c r="AE5670" s="42"/>
      <c r="AG5670" s="42"/>
      <c r="AH5670" s="43"/>
      <c r="AI5670" s="42"/>
      <c r="AJ5670" s="44"/>
      <c r="AK5670" s="42"/>
      <c r="AL5670" s="42"/>
      <c r="AM5670" s="42"/>
      <c r="AN5670" s="41"/>
    </row>
    <row r="5671" spans="1:40" ht="19.5" customHeight="1" x14ac:dyDescent="0.25">
      <c r="A5671" s="32"/>
      <c r="B5671" s="32"/>
      <c r="D5671" s="28"/>
      <c r="E5671" s="28"/>
      <c r="F5671" s="28"/>
      <c r="H5671" s="43"/>
      <c r="O5671" s="42"/>
      <c r="R5671" s="41"/>
      <c r="S5671" s="42"/>
      <c r="T5671" s="41"/>
      <c r="U5671" s="133"/>
      <c r="V5671" s="41"/>
      <c r="W5671" s="41"/>
      <c r="X5671" s="41"/>
      <c r="Y5671" s="41"/>
      <c r="Z5671" s="42"/>
      <c r="AA5671" s="42"/>
      <c r="AB5671" s="42"/>
      <c r="AC5671" s="42"/>
      <c r="AD5671" s="42"/>
      <c r="AE5671" s="42"/>
      <c r="AG5671" s="42"/>
      <c r="AH5671" s="43"/>
      <c r="AI5671" s="42"/>
      <c r="AJ5671" s="44"/>
      <c r="AK5671" s="42"/>
      <c r="AL5671" s="42"/>
      <c r="AM5671" s="42"/>
      <c r="AN5671" s="41"/>
    </row>
    <row r="5672" spans="1:40" ht="19.5" customHeight="1" x14ac:dyDescent="0.25">
      <c r="A5672" s="32"/>
      <c r="B5672" s="32"/>
      <c r="D5672" s="28"/>
      <c r="E5672" s="28"/>
      <c r="F5672" s="28"/>
      <c r="H5672" s="43"/>
      <c r="O5672" s="42"/>
      <c r="R5672" s="41"/>
      <c r="S5672" s="42"/>
      <c r="T5672" s="41"/>
      <c r="U5672" s="133"/>
      <c r="V5672" s="41"/>
      <c r="W5672" s="41"/>
      <c r="X5672" s="41"/>
      <c r="Y5672" s="41"/>
      <c r="Z5672" s="42"/>
      <c r="AA5672" s="42"/>
      <c r="AB5672" s="42"/>
      <c r="AC5672" s="42"/>
      <c r="AD5672" s="42"/>
      <c r="AE5672" s="42"/>
      <c r="AG5672" s="42"/>
      <c r="AH5672" s="43"/>
      <c r="AI5672" s="42"/>
      <c r="AJ5672" s="44"/>
      <c r="AK5672" s="42"/>
      <c r="AL5672" s="42"/>
      <c r="AM5672" s="42"/>
      <c r="AN5672" s="41"/>
    </row>
    <row r="5673" spans="1:40" ht="19.5" customHeight="1" x14ac:dyDescent="0.25">
      <c r="A5673" s="32"/>
      <c r="B5673" s="32"/>
      <c r="D5673" s="28"/>
      <c r="E5673" s="28"/>
      <c r="F5673" s="28"/>
      <c r="H5673" s="43"/>
      <c r="O5673" s="42"/>
      <c r="R5673" s="41"/>
      <c r="S5673" s="42"/>
      <c r="T5673" s="41"/>
      <c r="U5673" s="133"/>
      <c r="V5673" s="41"/>
      <c r="W5673" s="41"/>
      <c r="X5673" s="41"/>
      <c r="Y5673" s="41"/>
      <c r="Z5673" s="42"/>
      <c r="AA5673" s="42"/>
      <c r="AB5673" s="42"/>
      <c r="AC5673" s="42"/>
      <c r="AD5673" s="42"/>
      <c r="AE5673" s="42"/>
      <c r="AG5673" s="42"/>
      <c r="AH5673" s="43"/>
      <c r="AI5673" s="42"/>
      <c r="AJ5673" s="44"/>
      <c r="AK5673" s="42"/>
      <c r="AL5673" s="42"/>
      <c r="AM5673" s="42"/>
      <c r="AN5673" s="41"/>
    </row>
    <row r="5674" spans="1:40" ht="19.5" customHeight="1" x14ac:dyDescent="0.25">
      <c r="A5674" s="32"/>
      <c r="B5674" s="32"/>
      <c r="D5674" s="28"/>
      <c r="E5674" s="28"/>
      <c r="F5674" s="28"/>
      <c r="H5674" s="43"/>
      <c r="O5674" s="42"/>
      <c r="R5674" s="41"/>
      <c r="S5674" s="42"/>
      <c r="T5674" s="41"/>
      <c r="U5674" s="133"/>
      <c r="V5674" s="41"/>
      <c r="W5674" s="41"/>
      <c r="X5674" s="41"/>
      <c r="Y5674" s="41"/>
      <c r="Z5674" s="42"/>
      <c r="AA5674" s="42"/>
      <c r="AB5674" s="42"/>
      <c r="AC5674" s="42"/>
      <c r="AD5674" s="42"/>
      <c r="AE5674" s="42"/>
      <c r="AG5674" s="42"/>
      <c r="AH5674" s="43"/>
      <c r="AI5674" s="42"/>
      <c r="AJ5674" s="44"/>
      <c r="AK5674" s="42"/>
      <c r="AL5674" s="42"/>
      <c r="AM5674" s="42"/>
      <c r="AN5674" s="41"/>
    </row>
    <row r="5675" spans="1:40" ht="19.5" customHeight="1" x14ac:dyDescent="0.25">
      <c r="A5675" s="32"/>
      <c r="B5675" s="32"/>
      <c r="D5675" s="28"/>
      <c r="E5675" s="28"/>
      <c r="F5675" s="28"/>
      <c r="H5675" s="43"/>
      <c r="O5675" s="42"/>
      <c r="R5675" s="41"/>
      <c r="S5675" s="42"/>
      <c r="T5675" s="41"/>
      <c r="U5675" s="133"/>
      <c r="V5675" s="41"/>
      <c r="W5675" s="41"/>
      <c r="X5675" s="41"/>
      <c r="Y5675" s="41"/>
      <c r="Z5675" s="42"/>
      <c r="AA5675" s="42"/>
      <c r="AB5675" s="42"/>
      <c r="AC5675" s="42"/>
      <c r="AD5675" s="42"/>
      <c r="AE5675" s="42"/>
      <c r="AG5675" s="42"/>
      <c r="AH5675" s="43"/>
      <c r="AI5675" s="42"/>
      <c r="AJ5675" s="44"/>
      <c r="AK5675" s="42"/>
      <c r="AL5675" s="42"/>
      <c r="AM5675" s="42"/>
      <c r="AN5675" s="41"/>
    </row>
    <row r="5676" spans="1:40" ht="19.5" customHeight="1" x14ac:dyDescent="0.25">
      <c r="A5676" s="32"/>
      <c r="B5676" s="32"/>
      <c r="D5676" s="28"/>
      <c r="E5676" s="28"/>
      <c r="F5676" s="28"/>
      <c r="H5676" s="43"/>
      <c r="O5676" s="42"/>
      <c r="R5676" s="41"/>
      <c r="S5676" s="42"/>
      <c r="T5676" s="41"/>
      <c r="U5676" s="133"/>
      <c r="V5676" s="41"/>
      <c r="W5676" s="41"/>
      <c r="X5676" s="41"/>
      <c r="Y5676" s="41"/>
      <c r="Z5676" s="42"/>
      <c r="AA5676" s="42"/>
      <c r="AB5676" s="42"/>
      <c r="AC5676" s="42"/>
      <c r="AD5676" s="42"/>
      <c r="AE5676" s="42"/>
      <c r="AG5676" s="42"/>
      <c r="AH5676" s="43"/>
      <c r="AI5676" s="42"/>
      <c r="AJ5676" s="44"/>
      <c r="AK5676" s="42"/>
      <c r="AL5676" s="42"/>
      <c r="AM5676" s="42"/>
      <c r="AN5676" s="41"/>
    </row>
    <row r="5677" spans="1:40" ht="19.5" customHeight="1" x14ac:dyDescent="0.25">
      <c r="A5677" s="32"/>
      <c r="B5677" s="32"/>
      <c r="D5677" s="28"/>
      <c r="E5677" s="28"/>
      <c r="F5677" s="28"/>
      <c r="H5677" s="43"/>
      <c r="O5677" s="42"/>
      <c r="R5677" s="41"/>
      <c r="S5677" s="42"/>
      <c r="T5677" s="41"/>
      <c r="U5677" s="133"/>
      <c r="V5677" s="41"/>
      <c r="W5677" s="41"/>
      <c r="X5677" s="41"/>
      <c r="Y5677" s="41"/>
      <c r="Z5677" s="42"/>
      <c r="AA5677" s="42"/>
      <c r="AB5677" s="42"/>
      <c r="AC5677" s="42"/>
      <c r="AD5677" s="42"/>
      <c r="AE5677" s="42"/>
      <c r="AG5677" s="42"/>
      <c r="AH5677" s="43"/>
      <c r="AI5677" s="42"/>
      <c r="AJ5677" s="44"/>
      <c r="AK5677" s="42"/>
      <c r="AL5677" s="42"/>
      <c r="AM5677" s="42"/>
      <c r="AN5677" s="41"/>
    </row>
    <row r="5678" spans="1:40" ht="19.5" customHeight="1" x14ac:dyDescent="0.25">
      <c r="A5678" s="32"/>
      <c r="B5678" s="32"/>
      <c r="D5678" s="28"/>
      <c r="E5678" s="28"/>
      <c r="F5678" s="28"/>
      <c r="H5678" s="43"/>
      <c r="O5678" s="42"/>
      <c r="R5678" s="41"/>
      <c r="S5678" s="42"/>
      <c r="T5678" s="41"/>
      <c r="U5678" s="133"/>
      <c r="V5678" s="41"/>
      <c r="W5678" s="41"/>
      <c r="X5678" s="41"/>
      <c r="Y5678" s="41"/>
      <c r="Z5678" s="42"/>
      <c r="AA5678" s="42"/>
      <c r="AB5678" s="42"/>
      <c r="AC5678" s="42"/>
      <c r="AD5678" s="42"/>
      <c r="AE5678" s="42"/>
      <c r="AG5678" s="42"/>
      <c r="AH5678" s="43"/>
      <c r="AI5678" s="42"/>
      <c r="AJ5678" s="44"/>
      <c r="AK5678" s="42"/>
      <c r="AL5678" s="42"/>
      <c r="AM5678" s="42"/>
      <c r="AN5678" s="41"/>
    </row>
    <row r="5679" spans="1:40" ht="19.5" customHeight="1" x14ac:dyDescent="0.25">
      <c r="A5679" s="32"/>
      <c r="B5679" s="32"/>
      <c r="D5679" s="28"/>
      <c r="E5679" s="28"/>
      <c r="F5679" s="28"/>
      <c r="H5679" s="43"/>
      <c r="O5679" s="42"/>
      <c r="R5679" s="41"/>
      <c r="S5679" s="42"/>
      <c r="T5679" s="41"/>
      <c r="U5679" s="133"/>
      <c r="V5679" s="41"/>
      <c r="W5679" s="41"/>
      <c r="X5679" s="41"/>
      <c r="Y5679" s="41"/>
      <c r="Z5679" s="42"/>
      <c r="AA5679" s="42"/>
      <c r="AB5679" s="42"/>
      <c r="AC5679" s="42"/>
      <c r="AD5679" s="42"/>
      <c r="AE5679" s="42"/>
      <c r="AG5679" s="42"/>
      <c r="AH5679" s="43"/>
      <c r="AI5679" s="42"/>
      <c r="AJ5679" s="44"/>
      <c r="AK5679" s="42"/>
      <c r="AL5679" s="42"/>
      <c r="AM5679" s="42"/>
      <c r="AN5679" s="41"/>
    </row>
    <row r="5680" spans="1:40" ht="19.5" customHeight="1" x14ac:dyDescent="0.25">
      <c r="A5680" s="32"/>
      <c r="B5680" s="32"/>
      <c r="D5680" s="28"/>
      <c r="E5680" s="28"/>
      <c r="F5680" s="28"/>
      <c r="H5680" s="43"/>
      <c r="O5680" s="42"/>
      <c r="R5680" s="41"/>
      <c r="S5680" s="42"/>
      <c r="T5680" s="41"/>
      <c r="U5680" s="133"/>
      <c r="V5680" s="41"/>
      <c r="W5680" s="41"/>
      <c r="X5680" s="41"/>
      <c r="Y5680" s="41"/>
      <c r="Z5680" s="42"/>
      <c r="AA5680" s="42"/>
      <c r="AB5680" s="42"/>
      <c r="AC5680" s="42"/>
      <c r="AD5680" s="42"/>
      <c r="AE5680" s="42"/>
      <c r="AG5680" s="42"/>
      <c r="AH5680" s="43"/>
      <c r="AI5680" s="42"/>
      <c r="AJ5680" s="44"/>
      <c r="AK5680" s="42"/>
      <c r="AL5680" s="42"/>
      <c r="AM5680" s="42"/>
      <c r="AN5680" s="41"/>
    </row>
    <row r="5681" spans="1:40" ht="19.5" customHeight="1" x14ac:dyDescent="0.25">
      <c r="A5681" s="32"/>
      <c r="B5681" s="32"/>
      <c r="D5681" s="28"/>
      <c r="E5681" s="28"/>
      <c r="F5681" s="28"/>
      <c r="H5681" s="43"/>
      <c r="O5681" s="42"/>
      <c r="R5681" s="41"/>
      <c r="S5681" s="42"/>
      <c r="T5681" s="41"/>
      <c r="U5681" s="133"/>
      <c r="V5681" s="41"/>
      <c r="W5681" s="41"/>
      <c r="X5681" s="41"/>
      <c r="Y5681" s="41"/>
      <c r="Z5681" s="42"/>
      <c r="AA5681" s="42"/>
      <c r="AB5681" s="42"/>
      <c r="AC5681" s="42"/>
      <c r="AD5681" s="42"/>
      <c r="AE5681" s="42"/>
      <c r="AG5681" s="42"/>
      <c r="AH5681" s="43"/>
      <c r="AI5681" s="42"/>
      <c r="AJ5681" s="44"/>
      <c r="AK5681" s="42"/>
      <c r="AL5681" s="42"/>
      <c r="AM5681" s="42"/>
      <c r="AN5681" s="41"/>
    </row>
    <row r="5682" spans="1:40" ht="19.5" customHeight="1" x14ac:dyDescent="0.25">
      <c r="A5682" s="32"/>
      <c r="B5682" s="32"/>
      <c r="D5682" s="28"/>
      <c r="E5682" s="28"/>
      <c r="F5682" s="28"/>
      <c r="H5682" s="43"/>
      <c r="O5682" s="42"/>
      <c r="R5682" s="41"/>
      <c r="S5682" s="42"/>
      <c r="T5682" s="41"/>
      <c r="U5682" s="133"/>
      <c r="V5682" s="41"/>
      <c r="W5682" s="41"/>
      <c r="X5682" s="41"/>
      <c r="Y5682" s="41"/>
      <c r="Z5682" s="42"/>
      <c r="AA5682" s="42"/>
      <c r="AB5682" s="42"/>
      <c r="AC5682" s="42"/>
      <c r="AD5682" s="42"/>
      <c r="AE5682" s="42"/>
      <c r="AG5682" s="42"/>
      <c r="AH5682" s="43"/>
      <c r="AI5682" s="42"/>
      <c r="AJ5682" s="44"/>
      <c r="AK5682" s="42"/>
      <c r="AL5682" s="42"/>
      <c r="AM5682" s="42"/>
      <c r="AN5682" s="41"/>
    </row>
    <row r="5683" spans="1:40" ht="19.5" customHeight="1" x14ac:dyDescent="0.25">
      <c r="A5683" s="32"/>
      <c r="B5683" s="32"/>
      <c r="D5683" s="28"/>
      <c r="E5683" s="28"/>
      <c r="F5683" s="28"/>
      <c r="H5683" s="43"/>
      <c r="O5683" s="42"/>
      <c r="R5683" s="41"/>
      <c r="S5683" s="42"/>
      <c r="T5683" s="41"/>
      <c r="U5683" s="133"/>
      <c r="V5683" s="41"/>
      <c r="W5683" s="41"/>
      <c r="X5683" s="41"/>
      <c r="Y5683" s="41"/>
      <c r="Z5683" s="42"/>
      <c r="AA5683" s="42"/>
      <c r="AB5683" s="42"/>
      <c r="AC5683" s="42"/>
      <c r="AD5683" s="42"/>
      <c r="AE5683" s="42"/>
      <c r="AG5683" s="42"/>
      <c r="AH5683" s="43"/>
      <c r="AI5683" s="42"/>
      <c r="AJ5683" s="44"/>
      <c r="AK5683" s="42"/>
      <c r="AL5683" s="42"/>
      <c r="AM5683" s="42"/>
      <c r="AN5683" s="41"/>
    </row>
    <row r="5684" spans="1:40" ht="19.5" customHeight="1" x14ac:dyDescent="0.25">
      <c r="A5684" s="32"/>
      <c r="B5684" s="32"/>
      <c r="D5684" s="28"/>
      <c r="E5684" s="28"/>
      <c r="F5684" s="28"/>
      <c r="H5684" s="43"/>
      <c r="O5684" s="42"/>
      <c r="R5684" s="41"/>
      <c r="S5684" s="42"/>
      <c r="T5684" s="41"/>
      <c r="U5684" s="133"/>
      <c r="V5684" s="41"/>
      <c r="W5684" s="41"/>
      <c r="X5684" s="41"/>
      <c r="Y5684" s="41"/>
      <c r="Z5684" s="42"/>
      <c r="AA5684" s="42"/>
      <c r="AB5684" s="42"/>
      <c r="AC5684" s="42"/>
      <c r="AD5684" s="42"/>
      <c r="AE5684" s="42"/>
      <c r="AG5684" s="42"/>
      <c r="AH5684" s="43"/>
      <c r="AI5684" s="42"/>
      <c r="AJ5684" s="44"/>
      <c r="AK5684" s="42"/>
      <c r="AL5684" s="42"/>
      <c r="AM5684" s="42"/>
      <c r="AN5684" s="41"/>
    </row>
    <row r="5685" spans="1:40" ht="19.5" customHeight="1" x14ac:dyDescent="0.25">
      <c r="A5685" s="32"/>
      <c r="B5685" s="32"/>
      <c r="D5685" s="28"/>
      <c r="E5685" s="28"/>
      <c r="F5685" s="28"/>
      <c r="H5685" s="43"/>
      <c r="O5685" s="42"/>
      <c r="R5685" s="41"/>
      <c r="S5685" s="42"/>
      <c r="T5685" s="41"/>
      <c r="U5685" s="133"/>
      <c r="V5685" s="41"/>
      <c r="W5685" s="41"/>
      <c r="X5685" s="41"/>
      <c r="Y5685" s="41"/>
      <c r="Z5685" s="42"/>
      <c r="AA5685" s="42"/>
      <c r="AB5685" s="42"/>
      <c r="AC5685" s="42"/>
      <c r="AD5685" s="42"/>
      <c r="AE5685" s="42"/>
      <c r="AG5685" s="42"/>
      <c r="AH5685" s="43"/>
      <c r="AI5685" s="42"/>
      <c r="AJ5685" s="44"/>
      <c r="AK5685" s="42"/>
      <c r="AL5685" s="42"/>
      <c r="AM5685" s="42"/>
      <c r="AN5685" s="41"/>
    </row>
    <row r="5686" spans="1:40" ht="19.5" customHeight="1" x14ac:dyDescent="0.25">
      <c r="A5686" s="32"/>
      <c r="B5686" s="32"/>
      <c r="D5686" s="28"/>
      <c r="E5686" s="28"/>
      <c r="F5686" s="28"/>
      <c r="H5686" s="43"/>
      <c r="O5686" s="42"/>
      <c r="R5686" s="41"/>
      <c r="S5686" s="42"/>
      <c r="T5686" s="41"/>
      <c r="U5686" s="133"/>
      <c r="V5686" s="41"/>
      <c r="W5686" s="41"/>
      <c r="X5686" s="41"/>
      <c r="Y5686" s="41"/>
      <c r="Z5686" s="42"/>
      <c r="AA5686" s="42"/>
      <c r="AB5686" s="42"/>
      <c r="AC5686" s="42"/>
      <c r="AD5686" s="42"/>
      <c r="AE5686" s="42"/>
      <c r="AG5686" s="42"/>
      <c r="AH5686" s="43"/>
      <c r="AI5686" s="42"/>
      <c r="AJ5686" s="44"/>
      <c r="AK5686" s="42"/>
      <c r="AL5686" s="42"/>
      <c r="AM5686" s="42"/>
      <c r="AN5686" s="41"/>
    </row>
    <row r="5687" spans="1:40" ht="19.5" customHeight="1" x14ac:dyDescent="0.25">
      <c r="A5687" s="32"/>
      <c r="B5687" s="32"/>
      <c r="D5687" s="28"/>
      <c r="E5687" s="28"/>
      <c r="F5687" s="28"/>
      <c r="H5687" s="43"/>
      <c r="O5687" s="42"/>
      <c r="R5687" s="41"/>
      <c r="S5687" s="42"/>
      <c r="T5687" s="41"/>
      <c r="U5687" s="133"/>
      <c r="V5687" s="41"/>
      <c r="W5687" s="41"/>
      <c r="X5687" s="41"/>
      <c r="Y5687" s="41"/>
      <c r="Z5687" s="42"/>
      <c r="AA5687" s="42"/>
      <c r="AB5687" s="42"/>
      <c r="AC5687" s="42"/>
      <c r="AD5687" s="42"/>
      <c r="AE5687" s="42"/>
      <c r="AG5687" s="42"/>
      <c r="AH5687" s="43"/>
      <c r="AI5687" s="42"/>
      <c r="AJ5687" s="44"/>
      <c r="AK5687" s="42"/>
      <c r="AL5687" s="42"/>
      <c r="AM5687" s="42"/>
      <c r="AN5687" s="41"/>
    </row>
    <row r="5688" spans="1:40" ht="19.5" customHeight="1" x14ac:dyDescent="0.25">
      <c r="A5688" s="32"/>
      <c r="B5688" s="32"/>
      <c r="D5688" s="28"/>
      <c r="E5688" s="28"/>
      <c r="F5688" s="28"/>
      <c r="H5688" s="43"/>
      <c r="O5688" s="42"/>
      <c r="R5688" s="41"/>
      <c r="S5688" s="42"/>
      <c r="T5688" s="41"/>
      <c r="U5688" s="133"/>
      <c r="V5688" s="41"/>
      <c r="W5688" s="41"/>
      <c r="X5688" s="41"/>
      <c r="Y5688" s="41"/>
      <c r="Z5688" s="42"/>
      <c r="AA5688" s="42"/>
      <c r="AB5688" s="42"/>
      <c r="AC5688" s="42"/>
      <c r="AD5688" s="42"/>
      <c r="AE5688" s="42"/>
      <c r="AG5688" s="42"/>
      <c r="AH5688" s="43"/>
      <c r="AI5688" s="42"/>
      <c r="AJ5688" s="44"/>
      <c r="AK5688" s="42"/>
      <c r="AL5688" s="42"/>
      <c r="AM5688" s="42"/>
      <c r="AN5688" s="41"/>
    </row>
    <row r="5689" spans="1:40" ht="19.5" customHeight="1" x14ac:dyDescent="0.25">
      <c r="A5689" s="32"/>
      <c r="B5689" s="32"/>
      <c r="D5689" s="28"/>
      <c r="E5689" s="28"/>
      <c r="F5689" s="28"/>
      <c r="H5689" s="43"/>
      <c r="O5689" s="42"/>
      <c r="R5689" s="41"/>
      <c r="S5689" s="42"/>
      <c r="T5689" s="41"/>
      <c r="U5689" s="133"/>
      <c r="V5689" s="41"/>
      <c r="W5689" s="41"/>
      <c r="X5689" s="41"/>
      <c r="Y5689" s="41"/>
      <c r="Z5689" s="42"/>
      <c r="AA5689" s="42"/>
      <c r="AB5689" s="42"/>
      <c r="AC5689" s="42"/>
      <c r="AD5689" s="42"/>
      <c r="AE5689" s="42"/>
      <c r="AG5689" s="42"/>
      <c r="AH5689" s="43"/>
      <c r="AI5689" s="42"/>
      <c r="AJ5689" s="44"/>
      <c r="AK5689" s="42"/>
      <c r="AL5689" s="42"/>
      <c r="AM5689" s="42"/>
      <c r="AN5689" s="41"/>
    </row>
    <row r="5690" spans="1:40" ht="19.5" customHeight="1" x14ac:dyDescent="0.25">
      <c r="A5690" s="32"/>
      <c r="B5690" s="32"/>
      <c r="D5690" s="28"/>
      <c r="E5690" s="28"/>
      <c r="F5690" s="28"/>
      <c r="H5690" s="43"/>
      <c r="O5690" s="42"/>
      <c r="R5690" s="41"/>
      <c r="S5690" s="42"/>
      <c r="T5690" s="41"/>
      <c r="U5690" s="133"/>
      <c r="V5690" s="41"/>
      <c r="W5690" s="41"/>
      <c r="X5690" s="41"/>
      <c r="Y5690" s="41"/>
      <c r="Z5690" s="42"/>
      <c r="AA5690" s="42"/>
      <c r="AB5690" s="42"/>
      <c r="AC5690" s="42"/>
      <c r="AD5690" s="42"/>
      <c r="AE5690" s="42"/>
      <c r="AG5690" s="42"/>
      <c r="AH5690" s="43"/>
      <c r="AI5690" s="42"/>
      <c r="AJ5690" s="44"/>
      <c r="AK5690" s="42"/>
      <c r="AL5690" s="42"/>
      <c r="AM5690" s="42"/>
      <c r="AN5690" s="41"/>
    </row>
    <row r="5691" spans="1:40" ht="19.5" customHeight="1" x14ac:dyDescent="0.25">
      <c r="A5691" s="32"/>
      <c r="B5691" s="32"/>
      <c r="D5691" s="28"/>
      <c r="E5691" s="28"/>
      <c r="F5691" s="28"/>
      <c r="H5691" s="43"/>
      <c r="O5691" s="42"/>
      <c r="R5691" s="41"/>
      <c r="S5691" s="42"/>
      <c r="T5691" s="41"/>
      <c r="U5691" s="133"/>
      <c r="V5691" s="41"/>
      <c r="W5691" s="41"/>
      <c r="X5691" s="41"/>
      <c r="Y5691" s="41"/>
      <c r="Z5691" s="42"/>
      <c r="AA5691" s="42"/>
      <c r="AB5691" s="42"/>
      <c r="AC5691" s="42"/>
      <c r="AD5691" s="42"/>
      <c r="AE5691" s="42"/>
      <c r="AG5691" s="42"/>
      <c r="AH5691" s="43"/>
      <c r="AI5691" s="42"/>
      <c r="AJ5691" s="44"/>
      <c r="AK5691" s="42"/>
      <c r="AL5691" s="42"/>
      <c r="AM5691" s="42"/>
      <c r="AN5691" s="41"/>
    </row>
    <row r="5692" spans="1:40" ht="19.5" customHeight="1" x14ac:dyDescent="0.25">
      <c r="A5692" s="32"/>
      <c r="B5692" s="32"/>
      <c r="D5692" s="28"/>
      <c r="E5692" s="28"/>
      <c r="F5692" s="28"/>
      <c r="H5692" s="43"/>
      <c r="O5692" s="42"/>
      <c r="R5692" s="41"/>
      <c r="S5692" s="42"/>
      <c r="T5692" s="41"/>
      <c r="U5692" s="133"/>
      <c r="V5692" s="41"/>
      <c r="W5692" s="41"/>
      <c r="X5692" s="41"/>
      <c r="Y5692" s="41"/>
      <c r="Z5692" s="42"/>
      <c r="AA5692" s="42"/>
      <c r="AB5692" s="42"/>
      <c r="AC5692" s="42"/>
      <c r="AD5692" s="42"/>
      <c r="AE5692" s="42"/>
      <c r="AG5692" s="42"/>
      <c r="AH5692" s="43"/>
      <c r="AI5692" s="42"/>
      <c r="AJ5692" s="44"/>
      <c r="AK5692" s="42"/>
      <c r="AL5692" s="42"/>
      <c r="AM5692" s="42"/>
      <c r="AN5692" s="41"/>
    </row>
    <row r="5693" spans="1:40" ht="19.5" customHeight="1" x14ac:dyDescent="0.25">
      <c r="A5693" s="32"/>
      <c r="B5693" s="32"/>
      <c r="D5693" s="28"/>
      <c r="E5693" s="28"/>
      <c r="F5693" s="28"/>
      <c r="H5693" s="43"/>
      <c r="O5693" s="42"/>
      <c r="R5693" s="41"/>
      <c r="S5693" s="42"/>
      <c r="T5693" s="41"/>
      <c r="U5693" s="133"/>
      <c r="V5693" s="41"/>
      <c r="W5693" s="41"/>
      <c r="X5693" s="41"/>
      <c r="Y5693" s="41"/>
      <c r="Z5693" s="42"/>
      <c r="AA5693" s="42"/>
      <c r="AB5693" s="42"/>
      <c r="AC5693" s="42"/>
      <c r="AD5693" s="42"/>
      <c r="AE5693" s="42"/>
      <c r="AG5693" s="42"/>
      <c r="AH5693" s="43"/>
      <c r="AI5693" s="42"/>
      <c r="AJ5693" s="44"/>
      <c r="AK5693" s="42"/>
      <c r="AL5693" s="42"/>
      <c r="AM5693" s="42"/>
      <c r="AN5693" s="41"/>
    </row>
    <row r="5694" spans="1:40" ht="19.5" customHeight="1" x14ac:dyDescent="0.25">
      <c r="A5694" s="32"/>
      <c r="B5694" s="32"/>
      <c r="D5694" s="28"/>
      <c r="E5694" s="28"/>
      <c r="F5694" s="28"/>
      <c r="H5694" s="43"/>
      <c r="O5694" s="42"/>
      <c r="R5694" s="41"/>
      <c r="S5694" s="42"/>
      <c r="T5694" s="41"/>
      <c r="U5694" s="133"/>
      <c r="V5694" s="41"/>
      <c r="W5694" s="41"/>
      <c r="X5694" s="41"/>
      <c r="Y5694" s="41"/>
      <c r="Z5694" s="42"/>
      <c r="AA5694" s="42"/>
      <c r="AB5694" s="42"/>
      <c r="AC5694" s="42"/>
      <c r="AD5694" s="42"/>
      <c r="AE5694" s="42"/>
      <c r="AG5694" s="42"/>
      <c r="AH5694" s="43"/>
      <c r="AI5694" s="42"/>
      <c r="AJ5694" s="44"/>
      <c r="AK5694" s="42"/>
      <c r="AL5694" s="42"/>
      <c r="AM5694" s="42"/>
      <c r="AN5694" s="41"/>
    </row>
    <row r="5695" spans="1:40" ht="19.5" customHeight="1" x14ac:dyDescent="0.25">
      <c r="A5695" s="32"/>
      <c r="B5695" s="32"/>
      <c r="D5695" s="28"/>
      <c r="E5695" s="28"/>
      <c r="F5695" s="28"/>
      <c r="H5695" s="43"/>
      <c r="O5695" s="42"/>
      <c r="R5695" s="41"/>
      <c r="S5695" s="42"/>
      <c r="T5695" s="41"/>
      <c r="U5695" s="133"/>
      <c r="V5695" s="41"/>
      <c r="W5695" s="41"/>
      <c r="X5695" s="41"/>
      <c r="Y5695" s="41"/>
      <c r="Z5695" s="42"/>
      <c r="AA5695" s="42"/>
      <c r="AB5695" s="42"/>
      <c r="AC5695" s="42"/>
      <c r="AD5695" s="42"/>
      <c r="AE5695" s="42"/>
      <c r="AG5695" s="42"/>
      <c r="AH5695" s="43"/>
      <c r="AI5695" s="42"/>
      <c r="AJ5695" s="44"/>
      <c r="AK5695" s="42"/>
      <c r="AL5695" s="42"/>
      <c r="AM5695" s="42"/>
      <c r="AN5695" s="41"/>
    </row>
    <row r="5696" spans="1:40" ht="19.5" customHeight="1" x14ac:dyDescent="0.25">
      <c r="A5696" s="32"/>
      <c r="B5696" s="32"/>
      <c r="D5696" s="28"/>
      <c r="E5696" s="28"/>
      <c r="F5696" s="28"/>
      <c r="H5696" s="43"/>
      <c r="O5696" s="42"/>
      <c r="R5696" s="41"/>
      <c r="S5696" s="42"/>
      <c r="T5696" s="41"/>
      <c r="U5696" s="133"/>
      <c r="V5696" s="41"/>
      <c r="W5696" s="41"/>
      <c r="X5696" s="41"/>
      <c r="Y5696" s="41"/>
      <c r="Z5696" s="42"/>
      <c r="AA5696" s="42"/>
      <c r="AB5696" s="42"/>
      <c r="AC5696" s="42"/>
      <c r="AD5696" s="42"/>
      <c r="AE5696" s="42"/>
      <c r="AG5696" s="42"/>
      <c r="AH5696" s="43"/>
      <c r="AI5696" s="42"/>
      <c r="AJ5696" s="44"/>
      <c r="AK5696" s="42"/>
      <c r="AL5696" s="42"/>
      <c r="AM5696" s="42"/>
      <c r="AN5696" s="41"/>
    </row>
    <row r="5697" spans="1:40" ht="19.5" customHeight="1" x14ac:dyDescent="0.25">
      <c r="A5697" s="32"/>
      <c r="B5697" s="32"/>
      <c r="D5697" s="28"/>
      <c r="E5697" s="28"/>
      <c r="F5697" s="28"/>
      <c r="H5697" s="43"/>
      <c r="O5697" s="42"/>
      <c r="R5697" s="41"/>
      <c r="S5697" s="42"/>
      <c r="T5697" s="41"/>
      <c r="U5697" s="133"/>
      <c r="V5697" s="41"/>
      <c r="W5697" s="41"/>
      <c r="X5697" s="41"/>
      <c r="Y5697" s="41"/>
      <c r="Z5697" s="42"/>
      <c r="AA5697" s="42"/>
      <c r="AB5697" s="42"/>
      <c r="AC5697" s="42"/>
      <c r="AD5697" s="42"/>
      <c r="AE5697" s="42"/>
      <c r="AG5697" s="42"/>
      <c r="AH5697" s="43"/>
      <c r="AI5697" s="42"/>
      <c r="AJ5697" s="44"/>
      <c r="AK5697" s="42"/>
      <c r="AL5697" s="42"/>
      <c r="AM5697" s="42"/>
      <c r="AN5697" s="41"/>
    </row>
    <row r="5698" spans="1:40" ht="19.5" customHeight="1" x14ac:dyDescent="0.25">
      <c r="A5698" s="32"/>
      <c r="B5698" s="32"/>
      <c r="D5698" s="28"/>
      <c r="E5698" s="28"/>
      <c r="F5698" s="28"/>
      <c r="H5698" s="43"/>
      <c r="O5698" s="42"/>
      <c r="R5698" s="41"/>
      <c r="S5698" s="42"/>
      <c r="T5698" s="41"/>
      <c r="U5698" s="133"/>
      <c r="V5698" s="41"/>
      <c r="W5698" s="41"/>
      <c r="X5698" s="41"/>
      <c r="Y5698" s="41"/>
      <c r="Z5698" s="42"/>
      <c r="AA5698" s="42"/>
      <c r="AB5698" s="42"/>
      <c r="AC5698" s="42"/>
      <c r="AD5698" s="42"/>
      <c r="AE5698" s="42"/>
      <c r="AG5698" s="42"/>
      <c r="AH5698" s="43"/>
      <c r="AI5698" s="42"/>
      <c r="AJ5698" s="44"/>
      <c r="AK5698" s="42"/>
      <c r="AL5698" s="42"/>
      <c r="AM5698" s="42"/>
      <c r="AN5698" s="41"/>
    </row>
    <row r="5699" spans="1:40" ht="19.5" customHeight="1" x14ac:dyDescent="0.25">
      <c r="A5699" s="32"/>
      <c r="B5699" s="32"/>
      <c r="D5699" s="28"/>
      <c r="E5699" s="28"/>
      <c r="F5699" s="28"/>
      <c r="H5699" s="43"/>
      <c r="O5699" s="42"/>
      <c r="R5699" s="41"/>
      <c r="S5699" s="42"/>
      <c r="T5699" s="41"/>
      <c r="U5699" s="133"/>
      <c r="V5699" s="41"/>
      <c r="W5699" s="41"/>
      <c r="X5699" s="41"/>
      <c r="Y5699" s="41"/>
      <c r="Z5699" s="42"/>
      <c r="AA5699" s="42"/>
      <c r="AB5699" s="42"/>
      <c r="AC5699" s="42"/>
      <c r="AD5699" s="42"/>
      <c r="AE5699" s="42"/>
      <c r="AG5699" s="42"/>
      <c r="AH5699" s="43"/>
      <c r="AI5699" s="42"/>
      <c r="AJ5699" s="44"/>
      <c r="AK5699" s="42"/>
      <c r="AL5699" s="42"/>
      <c r="AM5699" s="42"/>
      <c r="AN5699" s="41"/>
    </row>
    <row r="5700" spans="1:40" ht="19.5" customHeight="1" x14ac:dyDescent="0.25">
      <c r="A5700" s="32"/>
      <c r="B5700" s="32"/>
      <c r="D5700" s="28"/>
      <c r="E5700" s="28"/>
      <c r="F5700" s="28"/>
      <c r="H5700" s="43"/>
      <c r="O5700" s="42"/>
      <c r="R5700" s="41"/>
      <c r="S5700" s="42"/>
      <c r="T5700" s="41"/>
      <c r="U5700" s="133"/>
      <c r="V5700" s="41"/>
      <c r="W5700" s="41"/>
      <c r="X5700" s="41"/>
      <c r="Y5700" s="41"/>
      <c r="Z5700" s="42"/>
      <c r="AA5700" s="42"/>
      <c r="AB5700" s="42"/>
      <c r="AC5700" s="42"/>
      <c r="AD5700" s="42"/>
      <c r="AE5700" s="42"/>
      <c r="AG5700" s="42"/>
      <c r="AH5700" s="43"/>
      <c r="AI5700" s="42"/>
      <c r="AJ5700" s="44"/>
      <c r="AK5700" s="42"/>
      <c r="AL5700" s="42"/>
      <c r="AM5700" s="42"/>
      <c r="AN5700" s="41"/>
    </row>
    <row r="5701" spans="1:40" ht="19.5" customHeight="1" x14ac:dyDescent="0.25">
      <c r="A5701" s="32"/>
      <c r="B5701" s="32"/>
      <c r="D5701" s="28"/>
      <c r="E5701" s="28"/>
      <c r="F5701" s="28"/>
      <c r="H5701" s="43"/>
      <c r="O5701" s="42"/>
      <c r="R5701" s="41"/>
      <c r="S5701" s="42"/>
      <c r="T5701" s="41"/>
      <c r="U5701" s="133"/>
      <c r="V5701" s="41"/>
      <c r="W5701" s="41"/>
      <c r="X5701" s="41"/>
      <c r="Y5701" s="41"/>
      <c r="Z5701" s="42"/>
      <c r="AA5701" s="42"/>
      <c r="AB5701" s="42"/>
      <c r="AC5701" s="42"/>
      <c r="AD5701" s="42"/>
      <c r="AE5701" s="42"/>
      <c r="AG5701" s="42"/>
      <c r="AH5701" s="43"/>
      <c r="AI5701" s="42"/>
      <c r="AJ5701" s="44"/>
      <c r="AK5701" s="42"/>
      <c r="AL5701" s="42"/>
      <c r="AM5701" s="42"/>
      <c r="AN5701" s="41"/>
    </row>
    <row r="5702" spans="1:40" ht="19.5" customHeight="1" x14ac:dyDescent="0.25">
      <c r="A5702" s="32"/>
      <c r="B5702" s="32"/>
      <c r="D5702" s="28"/>
      <c r="E5702" s="28"/>
      <c r="F5702" s="28"/>
      <c r="H5702" s="43"/>
      <c r="O5702" s="42"/>
      <c r="R5702" s="41"/>
      <c r="S5702" s="42"/>
      <c r="T5702" s="41"/>
      <c r="U5702" s="133"/>
      <c r="V5702" s="41"/>
      <c r="W5702" s="41"/>
      <c r="X5702" s="41"/>
      <c r="Y5702" s="41"/>
      <c r="Z5702" s="42"/>
      <c r="AA5702" s="42"/>
      <c r="AB5702" s="42"/>
      <c r="AC5702" s="42"/>
      <c r="AD5702" s="42"/>
      <c r="AE5702" s="42"/>
      <c r="AG5702" s="42"/>
      <c r="AH5702" s="43"/>
      <c r="AI5702" s="42"/>
      <c r="AJ5702" s="44"/>
      <c r="AK5702" s="42"/>
      <c r="AL5702" s="42"/>
      <c r="AM5702" s="42"/>
      <c r="AN5702" s="41"/>
    </row>
    <row r="5703" spans="1:40" ht="19.5" customHeight="1" x14ac:dyDescent="0.25">
      <c r="A5703" s="32"/>
      <c r="B5703" s="32"/>
      <c r="D5703" s="28"/>
      <c r="E5703" s="28"/>
      <c r="F5703" s="28"/>
      <c r="H5703" s="43"/>
      <c r="O5703" s="42"/>
      <c r="R5703" s="41"/>
      <c r="S5703" s="42"/>
      <c r="T5703" s="41"/>
      <c r="U5703" s="133"/>
      <c r="V5703" s="41"/>
      <c r="W5703" s="41"/>
      <c r="X5703" s="41"/>
      <c r="Y5703" s="41"/>
      <c r="Z5703" s="42"/>
      <c r="AA5703" s="42"/>
      <c r="AB5703" s="42"/>
      <c r="AC5703" s="42"/>
      <c r="AD5703" s="42"/>
      <c r="AE5703" s="42"/>
      <c r="AG5703" s="42"/>
      <c r="AH5703" s="43"/>
      <c r="AI5703" s="42"/>
      <c r="AJ5703" s="44"/>
      <c r="AK5703" s="42"/>
      <c r="AL5703" s="42"/>
      <c r="AM5703" s="42"/>
      <c r="AN5703" s="41"/>
    </row>
    <row r="5704" spans="1:40" ht="19.5" customHeight="1" x14ac:dyDescent="0.25">
      <c r="A5704" s="32"/>
      <c r="B5704" s="32"/>
      <c r="D5704" s="28"/>
      <c r="E5704" s="28"/>
      <c r="F5704" s="28"/>
      <c r="H5704" s="43"/>
      <c r="O5704" s="42"/>
      <c r="R5704" s="41"/>
      <c r="S5704" s="42"/>
      <c r="T5704" s="41"/>
      <c r="U5704" s="133"/>
      <c r="V5704" s="41"/>
      <c r="W5704" s="41"/>
      <c r="X5704" s="41"/>
      <c r="Y5704" s="41"/>
      <c r="Z5704" s="42"/>
      <c r="AA5704" s="42"/>
      <c r="AB5704" s="42"/>
      <c r="AC5704" s="42"/>
      <c r="AD5704" s="42"/>
      <c r="AE5704" s="42"/>
      <c r="AG5704" s="42"/>
      <c r="AH5704" s="43"/>
      <c r="AI5704" s="42"/>
      <c r="AJ5704" s="44"/>
      <c r="AK5704" s="42"/>
      <c r="AL5704" s="42"/>
      <c r="AM5704" s="42"/>
      <c r="AN5704" s="41"/>
    </row>
    <row r="5705" spans="1:40" ht="19.5" customHeight="1" x14ac:dyDescent="0.25">
      <c r="A5705" s="32"/>
      <c r="B5705" s="32"/>
      <c r="D5705" s="28"/>
      <c r="E5705" s="28"/>
      <c r="F5705" s="28"/>
      <c r="H5705" s="43"/>
      <c r="O5705" s="42"/>
      <c r="R5705" s="41"/>
      <c r="S5705" s="42"/>
      <c r="T5705" s="41"/>
      <c r="U5705" s="133"/>
      <c r="V5705" s="41"/>
      <c r="W5705" s="41"/>
      <c r="X5705" s="41"/>
      <c r="Y5705" s="41"/>
      <c r="Z5705" s="42"/>
      <c r="AA5705" s="42"/>
      <c r="AB5705" s="42"/>
      <c r="AC5705" s="42"/>
      <c r="AD5705" s="42"/>
      <c r="AE5705" s="42"/>
      <c r="AG5705" s="42"/>
      <c r="AH5705" s="43"/>
      <c r="AI5705" s="42"/>
      <c r="AJ5705" s="44"/>
      <c r="AK5705" s="42"/>
      <c r="AL5705" s="42"/>
      <c r="AM5705" s="42"/>
      <c r="AN5705" s="41"/>
    </row>
    <row r="5706" spans="1:40" ht="19.5" customHeight="1" x14ac:dyDescent="0.25">
      <c r="A5706" s="32"/>
      <c r="B5706" s="32"/>
      <c r="D5706" s="28"/>
      <c r="E5706" s="28"/>
      <c r="F5706" s="28"/>
      <c r="H5706" s="43"/>
      <c r="O5706" s="42"/>
      <c r="R5706" s="41"/>
      <c r="S5706" s="42"/>
      <c r="T5706" s="41"/>
      <c r="U5706" s="133"/>
      <c r="V5706" s="41"/>
      <c r="W5706" s="41"/>
      <c r="X5706" s="41"/>
      <c r="Y5706" s="41"/>
      <c r="Z5706" s="42"/>
      <c r="AA5706" s="42"/>
      <c r="AB5706" s="42"/>
      <c r="AC5706" s="42"/>
      <c r="AD5706" s="42"/>
      <c r="AE5706" s="42"/>
      <c r="AG5706" s="42"/>
      <c r="AH5706" s="43"/>
      <c r="AI5706" s="42"/>
      <c r="AJ5706" s="44"/>
      <c r="AK5706" s="42"/>
      <c r="AL5706" s="42"/>
      <c r="AM5706" s="42"/>
      <c r="AN5706" s="41"/>
    </row>
    <row r="5707" spans="1:40" ht="19.5" customHeight="1" x14ac:dyDescent="0.25">
      <c r="A5707" s="32"/>
      <c r="B5707" s="32"/>
      <c r="D5707" s="28"/>
      <c r="E5707" s="28"/>
      <c r="F5707" s="28"/>
      <c r="H5707" s="43"/>
      <c r="O5707" s="42"/>
      <c r="R5707" s="41"/>
      <c r="S5707" s="42"/>
      <c r="T5707" s="41"/>
      <c r="U5707" s="133"/>
      <c r="V5707" s="41"/>
      <c r="W5707" s="41"/>
      <c r="X5707" s="41"/>
      <c r="Y5707" s="41"/>
      <c r="Z5707" s="42"/>
      <c r="AA5707" s="42"/>
      <c r="AB5707" s="42"/>
      <c r="AC5707" s="42"/>
      <c r="AD5707" s="42"/>
      <c r="AE5707" s="42"/>
      <c r="AG5707" s="42"/>
      <c r="AH5707" s="43"/>
      <c r="AI5707" s="42"/>
      <c r="AJ5707" s="44"/>
      <c r="AK5707" s="42"/>
      <c r="AL5707" s="42"/>
      <c r="AM5707" s="42"/>
      <c r="AN5707" s="41"/>
    </row>
    <row r="5708" spans="1:40" ht="19.5" customHeight="1" x14ac:dyDescent="0.25">
      <c r="A5708" s="32"/>
      <c r="B5708" s="32"/>
      <c r="D5708" s="28"/>
      <c r="E5708" s="28"/>
      <c r="F5708" s="28"/>
      <c r="H5708" s="43"/>
      <c r="O5708" s="42"/>
      <c r="R5708" s="41"/>
      <c r="S5708" s="42"/>
      <c r="T5708" s="41"/>
      <c r="U5708" s="133"/>
      <c r="V5708" s="41"/>
      <c r="W5708" s="41"/>
      <c r="X5708" s="41"/>
      <c r="Y5708" s="41"/>
      <c r="Z5708" s="42"/>
      <c r="AA5708" s="42"/>
      <c r="AB5708" s="42"/>
      <c r="AC5708" s="42"/>
      <c r="AD5708" s="42"/>
      <c r="AE5708" s="42"/>
      <c r="AG5708" s="42"/>
      <c r="AH5708" s="43"/>
      <c r="AI5708" s="42"/>
      <c r="AJ5708" s="44"/>
      <c r="AK5708" s="42"/>
      <c r="AL5708" s="42"/>
      <c r="AM5708" s="42"/>
      <c r="AN5708" s="41"/>
    </row>
    <row r="5709" spans="1:40" ht="19.5" customHeight="1" x14ac:dyDescent="0.25">
      <c r="A5709" s="32"/>
      <c r="B5709" s="32"/>
      <c r="D5709" s="28"/>
      <c r="E5709" s="28"/>
      <c r="F5709" s="28"/>
      <c r="H5709" s="43"/>
      <c r="O5709" s="42"/>
      <c r="R5709" s="41"/>
      <c r="S5709" s="42"/>
      <c r="T5709" s="41"/>
      <c r="U5709" s="133"/>
      <c r="V5709" s="41"/>
      <c r="W5709" s="41"/>
      <c r="X5709" s="41"/>
      <c r="Y5709" s="41"/>
      <c r="Z5709" s="42"/>
      <c r="AA5709" s="42"/>
      <c r="AB5709" s="42"/>
      <c r="AC5709" s="42"/>
      <c r="AD5709" s="42"/>
      <c r="AE5709" s="42"/>
      <c r="AG5709" s="42"/>
      <c r="AH5709" s="43"/>
      <c r="AI5709" s="42"/>
      <c r="AJ5709" s="44"/>
      <c r="AK5709" s="42"/>
      <c r="AL5709" s="42"/>
      <c r="AM5709" s="42"/>
      <c r="AN5709" s="41"/>
    </row>
    <row r="5710" spans="1:40" ht="19.5" customHeight="1" x14ac:dyDescent="0.25">
      <c r="A5710" s="32"/>
      <c r="B5710" s="32"/>
      <c r="D5710" s="28"/>
      <c r="E5710" s="28"/>
      <c r="F5710" s="28"/>
      <c r="H5710" s="43"/>
      <c r="O5710" s="42"/>
      <c r="R5710" s="41"/>
      <c r="S5710" s="42"/>
      <c r="T5710" s="41"/>
      <c r="U5710" s="133"/>
      <c r="V5710" s="41"/>
      <c r="W5710" s="41"/>
      <c r="X5710" s="41"/>
      <c r="Y5710" s="41"/>
      <c r="Z5710" s="42"/>
      <c r="AA5710" s="42"/>
      <c r="AB5710" s="42"/>
      <c r="AC5710" s="42"/>
      <c r="AD5710" s="42"/>
      <c r="AE5710" s="42"/>
      <c r="AG5710" s="42"/>
      <c r="AH5710" s="43"/>
      <c r="AI5710" s="42"/>
      <c r="AJ5710" s="44"/>
      <c r="AK5710" s="42"/>
      <c r="AL5710" s="42"/>
      <c r="AM5710" s="42"/>
      <c r="AN5710" s="41"/>
    </row>
    <row r="5711" spans="1:40" ht="19.5" customHeight="1" x14ac:dyDescent="0.25">
      <c r="A5711" s="32"/>
      <c r="B5711" s="32"/>
      <c r="D5711" s="28"/>
      <c r="E5711" s="28"/>
      <c r="F5711" s="28"/>
      <c r="H5711" s="43"/>
      <c r="O5711" s="42"/>
      <c r="R5711" s="41"/>
      <c r="S5711" s="42"/>
      <c r="T5711" s="41"/>
      <c r="U5711" s="133"/>
      <c r="V5711" s="41"/>
      <c r="W5711" s="41"/>
      <c r="X5711" s="41"/>
      <c r="Y5711" s="41"/>
      <c r="Z5711" s="42"/>
      <c r="AA5711" s="42"/>
      <c r="AB5711" s="42"/>
      <c r="AC5711" s="42"/>
      <c r="AD5711" s="42"/>
      <c r="AE5711" s="42"/>
      <c r="AG5711" s="42"/>
      <c r="AH5711" s="43"/>
      <c r="AI5711" s="42"/>
      <c r="AJ5711" s="44"/>
      <c r="AK5711" s="42"/>
      <c r="AL5711" s="42"/>
      <c r="AM5711" s="42"/>
      <c r="AN5711" s="41"/>
    </row>
    <row r="5712" spans="1:40" ht="19.5" customHeight="1" x14ac:dyDescent="0.25">
      <c r="A5712" s="32"/>
      <c r="B5712" s="32"/>
      <c r="D5712" s="28"/>
      <c r="E5712" s="28"/>
      <c r="F5712" s="28"/>
      <c r="H5712" s="43"/>
      <c r="O5712" s="42"/>
      <c r="R5712" s="41"/>
      <c r="S5712" s="42"/>
      <c r="T5712" s="41"/>
      <c r="U5712" s="133"/>
      <c r="V5712" s="41"/>
      <c r="W5712" s="41"/>
      <c r="X5712" s="41"/>
      <c r="Y5712" s="41"/>
      <c r="Z5712" s="42"/>
      <c r="AA5712" s="42"/>
      <c r="AB5712" s="42"/>
      <c r="AC5712" s="42"/>
      <c r="AD5712" s="42"/>
      <c r="AE5712" s="42"/>
      <c r="AG5712" s="42"/>
      <c r="AH5712" s="43"/>
      <c r="AI5712" s="42"/>
      <c r="AJ5712" s="44"/>
      <c r="AK5712" s="42"/>
      <c r="AL5712" s="42"/>
      <c r="AM5712" s="42"/>
      <c r="AN5712" s="41"/>
    </row>
    <row r="5713" spans="1:40" ht="19.5" customHeight="1" x14ac:dyDescent="0.25">
      <c r="A5713" s="32"/>
      <c r="B5713" s="32"/>
      <c r="D5713" s="28"/>
      <c r="E5713" s="28"/>
      <c r="F5713" s="28"/>
      <c r="H5713" s="43"/>
      <c r="O5713" s="42"/>
      <c r="R5713" s="41"/>
      <c r="S5713" s="42"/>
      <c r="T5713" s="41"/>
      <c r="U5713" s="133"/>
      <c r="V5713" s="41"/>
      <c r="W5713" s="41"/>
      <c r="X5713" s="41"/>
      <c r="Y5713" s="41"/>
      <c r="Z5713" s="42"/>
      <c r="AA5713" s="42"/>
      <c r="AB5713" s="42"/>
      <c r="AC5713" s="42"/>
      <c r="AD5713" s="42"/>
      <c r="AE5713" s="42"/>
      <c r="AG5713" s="42"/>
      <c r="AH5713" s="43"/>
      <c r="AI5713" s="42"/>
      <c r="AJ5713" s="44"/>
      <c r="AK5713" s="42"/>
      <c r="AL5713" s="42"/>
      <c r="AM5713" s="42"/>
      <c r="AN5713" s="41"/>
    </row>
    <row r="5714" spans="1:40" ht="19.5" customHeight="1" x14ac:dyDescent="0.25">
      <c r="A5714" s="32"/>
      <c r="B5714" s="32"/>
      <c r="D5714" s="28"/>
      <c r="E5714" s="28"/>
      <c r="F5714" s="28"/>
      <c r="H5714" s="43"/>
      <c r="O5714" s="42"/>
      <c r="R5714" s="41"/>
      <c r="S5714" s="42"/>
      <c r="T5714" s="41"/>
      <c r="U5714" s="133"/>
      <c r="V5714" s="41"/>
      <c r="W5714" s="41"/>
      <c r="X5714" s="41"/>
      <c r="Y5714" s="41"/>
      <c r="Z5714" s="42"/>
      <c r="AA5714" s="42"/>
      <c r="AB5714" s="42"/>
      <c r="AC5714" s="42"/>
      <c r="AD5714" s="42"/>
      <c r="AE5714" s="42"/>
      <c r="AG5714" s="42"/>
      <c r="AH5714" s="43"/>
      <c r="AI5714" s="42"/>
      <c r="AJ5714" s="44"/>
      <c r="AK5714" s="42"/>
      <c r="AL5714" s="42"/>
      <c r="AM5714" s="42"/>
      <c r="AN5714" s="41"/>
    </row>
    <row r="5715" spans="1:40" ht="19.5" customHeight="1" x14ac:dyDescent="0.25">
      <c r="A5715" s="32"/>
      <c r="B5715" s="32"/>
      <c r="D5715" s="28"/>
      <c r="E5715" s="28"/>
      <c r="F5715" s="28"/>
      <c r="H5715" s="43"/>
      <c r="O5715" s="42"/>
      <c r="R5715" s="41"/>
      <c r="S5715" s="42"/>
      <c r="T5715" s="41"/>
      <c r="U5715" s="133"/>
      <c r="V5715" s="41"/>
      <c r="W5715" s="41"/>
      <c r="X5715" s="41"/>
      <c r="Y5715" s="41"/>
      <c r="Z5715" s="42"/>
      <c r="AA5715" s="42"/>
      <c r="AB5715" s="42"/>
      <c r="AC5715" s="42"/>
      <c r="AD5715" s="42"/>
      <c r="AE5715" s="42"/>
      <c r="AG5715" s="42"/>
      <c r="AH5715" s="43"/>
      <c r="AI5715" s="42"/>
      <c r="AJ5715" s="44"/>
      <c r="AK5715" s="42"/>
      <c r="AL5715" s="42"/>
      <c r="AM5715" s="42"/>
      <c r="AN5715" s="41"/>
    </row>
    <row r="5716" spans="1:40" ht="19.5" customHeight="1" x14ac:dyDescent="0.25">
      <c r="A5716" s="32"/>
      <c r="B5716" s="32"/>
      <c r="D5716" s="28"/>
      <c r="E5716" s="28"/>
      <c r="F5716" s="28"/>
      <c r="H5716" s="43"/>
      <c r="O5716" s="42"/>
      <c r="R5716" s="41"/>
      <c r="S5716" s="42"/>
      <c r="T5716" s="41"/>
      <c r="U5716" s="133"/>
      <c r="V5716" s="41"/>
      <c r="W5716" s="41"/>
      <c r="X5716" s="41"/>
      <c r="Y5716" s="41"/>
      <c r="Z5716" s="42"/>
      <c r="AA5716" s="42"/>
      <c r="AB5716" s="42"/>
      <c r="AC5716" s="42"/>
      <c r="AD5716" s="42"/>
      <c r="AE5716" s="42"/>
      <c r="AG5716" s="42"/>
      <c r="AH5716" s="43"/>
      <c r="AI5716" s="42"/>
      <c r="AJ5716" s="44"/>
      <c r="AK5716" s="42"/>
      <c r="AL5716" s="42"/>
      <c r="AM5716" s="42"/>
      <c r="AN5716" s="41"/>
    </row>
    <row r="5717" spans="1:40" ht="19.5" customHeight="1" x14ac:dyDescent="0.25">
      <c r="A5717" s="32"/>
      <c r="B5717" s="32"/>
      <c r="D5717" s="28"/>
      <c r="E5717" s="28"/>
      <c r="F5717" s="28"/>
      <c r="H5717" s="43"/>
      <c r="O5717" s="42"/>
      <c r="R5717" s="41"/>
      <c r="S5717" s="42"/>
      <c r="T5717" s="41"/>
      <c r="U5717" s="133"/>
      <c r="V5717" s="41"/>
      <c r="W5717" s="41"/>
      <c r="X5717" s="41"/>
      <c r="Y5717" s="41"/>
      <c r="Z5717" s="42"/>
      <c r="AA5717" s="42"/>
      <c r="AB5717" s="42"/>
      <c r="AC5717" s="42"/>
      <c r="AD5717" s="42"/>
      <c r="AE5717" s="42"/>
      <c r="AG5717" s="42"/>
      <c r="AH5717" s="43"/>
      <c r="AI5717" s="42"/>
      <c r="AJ5717" s="44"/>
      <c r="AK5717" s="42"/>
      <c r="AL5717" s="42"/>
      <c r="AM5717" s="42"/>
      <c r="AN5717" s="41"/>
    </row>
    <row r="5718" spans="1:40" ht="19.5" customHeight="1" x14ac:dyDescent="0.25">
      <c r="A5718" s="32"/>
      <c r="B5718" s="32"/>
      <c r="D5718" s="28"/>
      <c r="E5718" s="28"/>
      <c r="F5718" s="28"/>
      <c r="H5718" s="43"/>
      <c r="O5718" s="42"/>
      <c r="R5718" s="41"/>
      <c r="S5718" s="42"/>
      <c r="T5718" s="41"/>
      <c r="U5718" s="133"/>
      <c r="V5718" s="41"/>
      <c r="W5718" s="41"/>
      <c r="X5718" s="41"/>
      <c r="Y5718" s="41"/>
      <c r="Z5718" s="42"/>
      <c r="AA5718" s="42"/>
      <c r="AB5718" s="42"/>
      <c r="AC5718" s="42"/>
      <c r="AD5718" s="42"/>
      <c r="AE5718" s="42"/>
      <c r="AG5718" s="42"/>
      <c r="AH5718" s="43"/>
      <c r="AI5718" s="42"/>
      <c r="AJ5718" s="44"/>
      <c r="AK5718" s="42"/>
      <c r="AL5718" s="42"/>
      <c r="AM5718" s="42"/>
      <c r="AN5718" s="41"/>
    </row>
    <row r="5719" spans="1:40" ht="19.5" customHeight="1" x14ac:dyDescent="0.25">
      <c r="A5719" s="32"/>
      <c r="B5719" s="32"/>
      <c r="D5719" s="28"/>
      <c r="E5719" s="28"/>
      <c r="F5719" s="28"/>
      <c r="H5719" s="43"/>
      <c r="O5719" s="42"/>
      <c r="R5719" s="41"/>
      <c r="S5719" s="42"/>
      <c r="T5719" s="41"/>
      <c r="U5719" s="133"/>
      <c r="V5719" s="41"/>
      <c r="W5719" s="41"/>
      <c r="X5719" s="41"/>
      <c r="Y5719" s="41"/>
      <c r="Z5719" s="42"/>
      <c r="AA5719" s="42"/>
      <c r="AB5719" s="42"/>
      <c r="AC5719" s="42"/>
      <c r="AD5719" s="42"/>
      <c r="AE5719" s="42"/>
      <c r="AG5719" s="42"/>
      <c r="AH5719" s="43"/>
      <c r="AI5719" s="42"/>
      <c r="AJ5719" s="44"/>
      <c r="AK5719" s="42"/>
      <c r="AL5719" s="42"/>
      <c r="AM5719" s="42"/>
      <c r="AN5719" s="41"/>
    </row>
    <row r="5720" spans="1:40" ht="19.5" customHeight="1" x14ac:dyDescent="0.25">
      <c r="A5720" s="32"/>
      <c r="B5720" s="32"/>
      <c r="D5720" s="28"/>
      <c r="E5720" s="28"/>
      <c r="F5720" s="28"/>
      <c r="H5720" s="43"/>
      <c r="O5720" s="42"/>
      <c r="R5720" s="41"/>
      <c r="S5720" s="42"/>
      <c r="T5720" s="41"/>
      <c r="U5720" s="133"/>
      <c r="V5720" s="41"/>
      <c r="W5720" s="41"/>
      <c r="X5720" s="41"/>
      <c r="Y5720" s="41"/>
      <c r="Z5720" s="42"/>
      <c r="AA5720" s="42"/>
      <c r="AB5720" s="42"/>
      <c r="AC5720" s="42"/>
      <c r="AD5720" s="42"/>
      <c r="AE5720" s="42"/>
      <c r="AG5720" s="42"/>
      <c r="AH5720" s="43"/>
      <c r="AI5720" s="42"/>
      <c r="AJ5720" s="44"/>
      <c r="AK5720" s="42"/>
      <c r="AL5720" s="42"/>
      <c r="AM5720" s="42"/>
      <c r="AN5720" s="41"/>
    </row>
    <row r="5721" spans="1:40" ht="19.5" customHeight="1" x14ac:dyDescent="0.25">
      <c r="A5721" s="32"/>
      <c r="B5721" s="32"/>
      <c r="D5721" s="28"/>
      <c r="E5721" s="28"/>
      <c r="F5721" s="28"/>
      <c r="H5721" s="43"/>
      <c r="O5721" s="42"/>
      <c r="R5721" s="41"/>
      <c r="S5721" s="42"/>
      <c r="T5721" s="41"/>
      <c r="U5721" s="133"/>
      <c r="V5721" s="41"/>
      <c r="W5721" s="41"/>
      <c r="X5721" s="41"/>
      <c r="Y5721" s="41"/>
      <c r="Z5721" s="42"/>
      <c r="AA5721" s="42"/>
      <c r="AB5721" s="42"/>
      <c r="AC5721" s="42"/>
      <c r="AD5721" s="42"/>
      <c r="AE5721" s="42"/>
      <c r="AG5721" s="42"/>
      <c r="AH5721" s="43"/>
      <c r="AI5721" s="42"/>
      <c r="AJ5721" s="44"/>
      <c r="AK5721" s="42"/>
      <c r="AL5721" s="42"/>
      <c r="AM5721" s="42"/>
      <c r="AN5721" s="41"/>
    </row>
    <row r="5722" spans="1:40" ht="19.5" customHeight="1" x14ac:dyDescent="0.25">
      <c r="A5722" s="32"/>
      <c r="B5722" s="32"/>
      <c r="D5722" s="28"/>
      <c r="E5722" s="28"/>
      <c r="F5722" s="28"/>
      <c r="H5722" s="43"/>
      <c r="O5722" s="42"/>
      <c r="R5722" s="41"/>
      <c r="S5722" s="42"/>
      <c r="T5722" s="41"/>
      <c r="U5722" s="133"/>
      <c r="V5722" s="41"/>
      <c r="W5722" s="41"/>
      <c r="X5722" s="41"/>
      <c r="Y5722" s="41"/>
      <c r="Z5722" s="42"/>
      <c r="AA5722" s="42"/>
      <c r="AB5722" s="42"/>
      <c r="AC5722" s="42"/>
      <c r="AD5722" s="42"/>
      <c r="AE5722" s="42"/>
      <c r="AG5722" s="42"/>
      <c r="AH5722" s="43"/>
      <c r="AI5722" s="42"/>
      <c r="AJ5722" s="44"/>
      <c r="AK5722" s="42"/>
      <c r="AL5722" s="42"/>
      <c r="AM5722" s="42"/>
      <c r="AN5722" s="41"/>
    </row>
    <row r="5723" spans="1:40" ht="19.5" customHeight="1" x14ac:dyDescent="0.25">
      <c r="A5723" s="32"/>
      <c r="B5723" s="32"/>
      <c r="D5723" s="28"/>
      <c r="E5723" s="28"/>
      <c r="F5723" s="28"/>
      <c r="H5723" s="43"/>
      <c r="O5723" s="42"/>
      <c r="R5723" s="41"/>
      <c r="S5723" s="42"/>
      <c r="T5723" s="41"/>
      <c r="U5723" s="133"/>
      <c r="V5723" s="41"/>
      <c r="W5723" s="41"/>
      <c r="X5723" s="41"/>
      <c r="Y5723" s="41"/>
      <c r="Z5723" s="42"/>
      <c r="AA5723" s="42"/>
      <c r="AB5723" s="42"/>
      <c r="AC5723" s="42"/>
      <c r="AD5723" s="42"/>
      <c r="AE5723" s="42"/>
      <c r="AG5723" s="42"/>
      <c r="AH5723" s="43"/>
      <c r="AI5723" s="42"/>
      <c r="AJ5723" s="44"/>
      <c r="AK5723" s="42"/>
      <c r="AL5723" s="42"/>
      <c r="AM5723" s="42"/>
      <c r="AN5723" s="41"/>
    </row>
    <row r="5724" spans="1:40" ht="19.5" customHeight="1" x14ac:dyDescent="0.25">
      <c r="A5724" s="32"/>
      <c r="B5724" s="32"/>
      <c r="D5724" s="28"/>
      <c r="E5724" s="28"/>
      <c r="F5724" s="28"/>
      <c r="H5724" s="43"/>
      <c r="O5724" s="42"/>
      <c r="R5724" s="41"/>
      <c r="S5724" s="42"/>
      <c r="T5724" s="41"/>
      <c r="U5724" s="133"/>
      <c r="V5724" s="41"/>
      <c r="W5724" s="41"/>
      <c r="X5724" s="41"/>
      <c r="Y5724" s="41"/>
      <c r="Z5724" s="42"/>
      <c r="AA5724" s="42"/>
      <c r="AB5724" s="42"/>
      <c r="AC5724" s="42"/>
      <c r="AD5724" s="42"/>
      <c r="AE5724" s="42"/>
      <c r="AG5724" s="42"/>
      <c r="AH5724" s="43"/>
      <c r="AI5724" s="42"/>
      <c r="AJ5724" s="44"/>
      <c r="AK5724" s="42"/>
      <c r="AL5724" s="42"/>
      <c r="AM5724" s="42"/>
      <c r="AN5724" s="41"/>
    </row>
    <row r="5725" spans="1:40" ht="19.5" customHeight="1" x14ac:dyDescent="0.25">
      <c r="A5725" s="32"/>
      <c r="B5725" s="32"/>
      <c r="D5725" s="28"/>
      <c r="E5725" s="28"/>
      <c r="F5725" s="28"/>
      <c r="H5725" s="43"/>
      <c r="O5725" s="42"/>
      <c r="R5725" s="41"/>
      <c r="S5725" s="42"/>
      <c r="T5725" s="41"/>
      <c r="U5725" s="133"/>
      <c r="V5725" s="41"/>
      <c r="W5725" s="41"/>
      <c r="X5725" s="41"/>
      <c r="Y5725" s="41"/>
      <c r="Z5725" s="42"/>
      <c r="AA5725" s="42"/>
      <c r="AB5725" s="42"/>
      <c r="AC5725" s="42"/>
      <c r="AD5725" s="42"/>
      <c r="AE5725" s="42"/>
      <c r="AG5725" s="42"/>
      <c r="AH5725" s="43"/>
      <c r="AI5725" s="42"/>
      <c r="AJ5725" s="44"/>
      <c r="AK5725" s="42"/>
      <c r="AL5725" s="42"/>
      <c r="AM5725" s="42"/>
      <c r="AN5725" s="41"/>
    </row>
    <row r="5726" spans="1:40" ht="19.5" customHeight="1" x14ac:dyDescent="0.25">
      <c r="A5726" s="32"/>
      <c r="B5726" s="32"/>
      <c r="D5726" s="28"/>
      <c r="E5726" s="28"/>
      <c r="F5726" s="28"/>
      <c r="H5726" s="43"/>
      <c r="O5726" s="42"/>
      <c r="R5726" s="41"/>
      <c r="S5726" s="42"/>
      <c r="T5726" s="41"/>
      <c r="U5726" s="133"/>
      <c r="V5726" s="41"/>
      <c r="W5726" s="41"/>
      <c r="X5726" s="41"/>
      <c r="Y5726" s="41"/>
      <c r="Z5726" s="42"/>
      <c r="AA5726" s="42"/>
      <c r="AB5726" s="42"/>
      <c r="AC5726" s="42"/>
      <c r="AD5726" s="42"/>
      <c r="AE5726" s="42"/>
      <c r="AG5726" s="42"/>
      <c r="AH5726" s="43"/>
      <c r="AI5726" s="42"/>
      <c r="AJ5726" s="44"/>
      <c r="AK5726" s="42"/>
      <c r="AL5726" s="42"/>
      <c r="AM5726" s="42"/>
      <c r="AN5726" s="41"/>
    </row>
    <row r="5727" spans="1:40" ht="19.5" customHeight="1" x14ac:dyDescent="0.25">
      <c r="A5727" s="32"/>
      <c r="B5727" s="32"/>
      <c r="D5727" s="28"/>
      <c r="E5727" s="28"/>
      <c r="F5727" s="28"/>
      <c r="H5727" s="43"/>
      <c r="O5727" s="42"/>
      <c r="R5727" s="41"/>
      <c r="S5727" s="42"/>
      <c r="T5727" s="41"/>
      <c r="U5727" s="133"/>
      <c r="V5727" s="41"/>
      <c r="W5727" s="41"/>
      <c r="X5727" s="41"/>
      <c r="Y5727" s="41"/>
      <c r="Z5727" s="42"/>
      <c r="AA5727" s="42"/>
      <c r="AB5727" s="42"/>
      <c r="AC5727" s="42"/>
      <c r="AD5727" s="42"/>
      <c r="AE5727" s="42"/>
      <c r="AG5727" s="42"/>
      <c r="AH5727" s="43"/>
      <c r="AI5727" s="42"/>
      <c r="AJ5727" s="44"/>
      <c r="AK5727" s="42"/>
      <c r="AL5727" s="42"/>
      <c r="AM5727" s="42"/>
      <c r="AN5727" s="41"/>
    </row>
    <row r="5728" spans="1:40" ht="19.5" customHeight="1" x14ac:dyDescent="0.25">
      <c r="A5728" s="32"/>
      <c r="B5728" s="32"/>
      <c r="D5728" s="28"/>
      <c r="E5728" s="28"/>
      <c r="F5728" s="28"/>
      <c r="H5728" s="43"/>
      <c r="O5728" s="42"/>
      <c r="R5728" s="41"/>
      <c r="S5728" s="42"/>
      <c r="T5728" s="41"/>
      <c r="U5728" s="133"/>
      <c r="V5728" s="41"/>
      <c r="W5728" s="41"/>
      <c r="X5728" s="41"/>
      <c r="Y5728" s="41"/>
      <c r="Z5728" s="42"/>
      <c r="AA5728" s="42"/>
      <c r="AB5728" s="42"/>
      <c r="AC5728" s="42"/>
      <c r="AD5728" s="42"/>
      <c r="AE5728" s="42"/>
      <c r="AG5728" s="42"/>
      <c r="AH5728" s="43"/>
      <c r="AI5728" s="42"/>
      <c r="AJ5728" s="44"/>
      <c r="AK5728" s="42"/>
      <c r="AL5728" s="42"/>
      <c r="AM5728" s="42"/>
      <c r="AN5728" s="41"/>
    </row>
    <row r="5729" spans="1:40" ht="19.5" customHeight="1" x14ac:dyDescent="0.25">
      <c r="A5729" s="32"/>
      <c r="B5729" s="32"/>
      <c r="D5729" s="28"/>
      <c r="E5729" s="28"/>
      <c r="F5729" s="28"/>
      <c r="H5729" s="43"/>
      <c r="O5729" s="42"/>
      <c r="R5729" s="41"/>
      <c r="S5729" s="42"/>
      <c r="T5729" s="41"/>
      <c r="U5729" s="133"/>
      <c r="V5729" s="41"/>
      <c r="W5729" s="41"/>
      <c r="X5729" s="41"/>
      <c r="Y5729" s="41"/>
      <c r="Z5729" s="42"/>
      <c r="AA5729" s="42"/>
      <c r="AB5729" s="42"/>
      <c r="AC5729" s="42"/>
      <c r="AD5729" s="42"/>
      <c r="AE5729" s="42"/>
      <c r="AG5729" s="42"/>
      <c r="AH5729" s="43"/>
      <c r="AI5729" s="42"/>
      <c r="AJ5729" s="44"/>
      <c r="AK5729" s="42"/>
      <c r="AL5729" s="42"/>
      <c r="AM5729" s="42"/>
      <c r="AN5729" s="41"/>
    </row>
    <row r="5730" spans="1:40" ht="19.5" customHeight="1" x14ac:dyDescent="0.25">
      <c r="A5730" s="32"/>
      <c r="B5730" s="32"/>
      <c r="D5730" s="28"/>
      <c r="E5730" s="28"/>
      <c r="F5730" s="28"/>
      <c r="H5730" s="43"/>
      <c r="O5730" s="42"/>
      <c r="R5730" s="41"/>
      <c r="S5730" s="42"/>
      <c r="T5730" s="41"/>
      <c r="U5730" s="133"/>
      <c r="V5730" s="41"/>
      <c r="W5730" s="41"/>
      <c r="X5730" s="41"/>
      <c r="Y5730" s="41"/>
      <c r="Z5730" s="42"/>
      <c r="AA5730" s="42"/>
      <c r="AB5730" s="42"/>
      <c r="AC5730" s="42"/>
      <c r="AD5730" s="42"/>
      <c r="AE5730" s="42"/>
      <c r="AG5730" s="42"/>
      <c r="AH5730" s="43"/>
      <c r="AI5730" s="42"/>
      <c r="AJ5730" s="44"/>
      <c r="AK5730" s="42"/>
      <c r="AL5730" s="42"/>
      <c r="AM5730" s="42"/>
      <c r="AN5730" s="41"/>
    </row>
    <row r="5731" spans="1:40" ht="19.5" customHeight="1" x14ac:dyDescent="0.25">
      <c r="A5731" s="32"/>
      <c r="B5731" s="32"/>
      <c r="D5731" s="28"/>
      <c r="E5731" s="28"/>
      <c r="F5731" s="28"/>
      <c r="H5731" s="43"/>
      <c r="O5731" s="42"/>
      <c r="R5731" s="41"/>
      <c r="S5731" s="42"/>
      <c r="T5731" s="41"/>
      <c r="U5731" s="133"/>
      <c r="V5731" s="41"/>
      <c r="W5731" s="41"/>
      <c r="X5731" s="41"/>
      <c r="Y5731" s="41"/>
      <c r="Z5731" s="42"/>
      <c r="AA5731" s="42"/>
      <c r="AB5731" s="42"/>
      <c r="AC5731" s="42"/>
      <c r="AD5731" s="42"/>
      <c r="AE5731" s="42"/>
      <c r="AG5731" s="42"/>
      <c r="AH5731" s="43"/>
      <c r="AI5731" s="42"/>
      <c r="AJ5731" s="44"/>
      <c r="AK5731" s="42"/>
      <c r="AL5731" s="42"/>
      <c r="AM5731" s="42"/>
      <c r="AN5731" s="41"/>
    </row>
    <row r="5732" spans="1:40" ht="19.5" customHeight="1" x14ac:dyDescent="0.25">
      <c r="A5732" s="32"/>
      <c r="B5732" s="32"/>
      <c r="D5732" s="28"/>
      <c r="E5732" s="28"/>
      <c r="F5732" s="28"/>
      <c r="H5732" s="43"/>
      <c r="O5732" s="42"/>
      <c r="R5732" s="41"/>
      <c r="S5732" s="42"/>
      <c r="T5732" s="41"/>
      <c r="U5732" s="133"/>
      <c r="V5732" s="41"/>
      <c r="W5732" s="41"/>
      <c r="X5732" s="41"/>
      <c r="Y5732" s="41"/>
      <c r="Z5732" s="42"/>
      <c r="AA5732" s="42"/>
      <c r="AB5732" s="42"/>
      <c r="AC5732" s="42"/>
      <c r="AD5732" s="42"/>
      <c r="AE5732" s="42"/>
      <c r="AG5732" s="42"/>
      <c r="AH5732" s="43"/>
      <c r="AI5732" s="42"/>
      <c r="AJ5732" s="44"/>
      <c r="AK5732" s="42"/>
      <c r="AL5732" s="42"/>
      <c r="AM5732" s="42"/>
      <c r="AN5732" s="41"/>
    </row>
    <row r="5733" spans="1:40" ht="19.5" customHeight="1" x14ac:dyDescent="0.25">
      <c r="A5733" s="32"/>
      <c r="B5733" s="32"/>
      <c r="D5733" s="28"/>
      <c r="E5733" s="28"/>
      <c r="F5733" s="28"/>
      <c r="H5733" s="43"/>
      <c r="O5733" s="42"/>
      <c r="R5733" s="41"/>
      <c r="S5733" s="42"/>
      <c r="T5733" s="41"/>
      <c r="U5733" s="133"/>
      <c r="V5733" s="41"/>
      <c r="W5733" s="41"/>
      <c r="X5733" s="41"/>
      <c r="Y5733" s="41"/>
      <c r="Z5733" s="42"/>
      <c r="AA5733" s="42"/>
      <c r="AB5733" s="42"/>
      <c r="AC5733" s="42"/>
      <c r="AD5733" s="42"/>
      <c r="AE5733" s="42"/>
      <c r="AG5733" s="42"/>
      <c r="AH5733" s="43"/>
      <c r="AI5733" s="42"/>
      <c r="AJ5733" s="44"/>
      <c r="AK5733" s="42"/>
      <c r="AL5733" s="42"/>
      <c r="AM5733" s="42"/>
      <c r="AN5733" s="41"/>
    </row>
    <row r="5734" spans="1:40" ht="19.5" customHeight="1" x14ac:dyDescent="0.25">
      <c r="A5734" s="32"/>
      <c r="B5734" s="32"/>
      <c r="D5734" s="28"/>
      <c r="E5734" s="28"/>
      <c r="F5734" s="28"/>
      <c r="H5734" s="43"/>
      <c r="O5734" s="42"/>
      <c r="R5734" s="41"/>
      <c r="S5734" s="42"/>
      <c r="T5734" s="41"/>
      <c r="U5734" s="133"/>
      <c r="V5734" s="41"/>
      <c r="W5734" s="41"/>
      <c r="X5734" s="41"/>
      <c r="Y5734" s="41"/>
      <c r="Z5734" s="42"/>
      <c r="AA5734" s="42"/>
      <c r="AB5734" s="42"/>
      <c r="AC5734" s="42"/>
      <c r="AD5734" s="42"/>
      <c r="AE5734" s="42"/>
      <c r="AG5734" s="42"/>
      <c r="AH5734" s="43"/>
      <c r="AI5734" s="42"/>
      <c r="AJ5734" s="44"/>
      <c r="AK5734" s="42"/>
      <c r="AL5734" s="42"/>
      <c r="AM5734" s="42"/>
      <c r="AN5734" s="41"/>
    </row>
    <row r="5735" spans="1:40" ht="19.5" customHeight="1" x14ac:dyDescent="0.25">
      <c r="A5735" s="32"/>
      <c r="B5735" s="32"/>
      <c r="D5735" s="28"/>
      <c r="E5735" s="28"/>
      <c r="F5735" s="28"/>
      <c r="H5735" s="43"/>
      <c r="O5735" s="42"/>
      <c r="R5735" s="41"/>
      <c r="S5735" s="42"/>
      <c r="T5735" s="41"/>
      <c r="U5735" s="133"/>
      <c r="V5735" s="41"/>
      <c r="W5735" s="41"/>
      <c r="X5735" s="41"/>
      <c r="Y5735" s="41"/>
      <c r="Z5735" s="42"/>
      <c r="AA5735" s="42"/>
      <c r="AB5735" s="42"/>
      <c r="AC5735" s="42"/>
      <c r="AD5735" s="42"/>
      <c r="AE5735" s="42"/>
      <c r="AG5735" s="42"/>
      <c r="AH5735" s="43"/>
      <c r="AI5735" s="42"/>
      <c r="AJ5735" s="44"/>
      <c r="AK5735" s="42"/>
      <c r="AL5735" s="42"/>
      <c r="AM5735" s="42"/>
      <c r="AN5735" s="41"/>
    </row>
    <row r="5736" spans="1:40" ht="19.5" customHeight="1" x14ac:dyDescent="0.25">
      <c r="A5736" s="32"/>
      <c r="B5736" s="32"/>
      <c r="D5736" s="28"/>
      <c r="E5736" s="28"/>
      <c r="F5736" s="28"/>
      <c r="H5736" s="43"/>
      <c r="O5736" s="42"/>
      <c r="R5736" s="41"/>
      <c r="S5736" s="42"/>
      <c r="T5736" s="41"/>
      <c r="U5736" s="133"/>
      <c r="V5736" s="41"/>
      <c r="W5736" s="41"/>
      <c r="X5736" s="41"/>
      <c r="Y5736" s="41"/>
      <c r="Z5736" s="42"/>
      <c r="AA5736" s="42"/>
      <c r="AB5736" s="42"/>
      <c r="AC5736" s="42"/>
      <c r="AD5736" s="42"/>
      <c r="AE5736" s="42"/>
      <c r="AG5736" s="42"/>
      <c r="AH5736" s="43"/>
      <c r="AI5736" s="42"/>
      <c r="AJ5736" s="44"/>
      <c r="AK5736" s="42"/>
      <c r="AL5736" s="42"/>
      <c r="AM5736" s="42"/>
      <c r="AN5736" s="41"/>
    </row>
    <row r="5737" spans="1:40" ht="19.5" customHeight="1" x14ac:dyDescent="0.25">
      <c r="A5737" s="32"/>
      <c r="B5737" s="32"/>
      <c r="D5737" s="28"/>
      <c r="E5737" s="28"/>
      <c r="F5737" s="28"/>
      <c r="H5737" s="43"/>
      <c r="O5737" s="42"/>
      <c r="R5737" s="41"/>
      <c r="S5737" s="42"/>
      <c r="T5737" s="41"/>
      <c r="U5737" s="133"/>
      <c r="V5737" s="41"/>
      <c r="W5737" s="41"/>
      <c r="X5737" s="41"/>
      <c r="Y5737" s="41"/>
      <c r="Z5737" s="42"/>
      <c r="AA5737" s="42"/>
      <c r="AB5737" s="42"/>
      <c r="AC5737" s="42"/>
      <c r="AD5737" s="42"/>
      <c r="AE5737" s="42"/>
      <c r="AG5737" s="42"/>
      <c r="AH5737" s="43"/>
      <c r="AI5737" s="42"/>
      <c r="AJ5737" s="44"/>
      <c r="AK5737" s="42"/>
      <c r="AL5737" s="42"/>
      <c r="AM5737" s="42"/>
      <c r="AN5737" s="41"/>
    </row>
    <row r="5738" spans="1:40" ht="19.5" customHeight="1" x14ac:dyDescent="0.25">
      <c r="A5738" s="32"/>
      <c r="B5738" s="32"/>
      <c r="D5738" s="28"/>
      <c r="E5738" s="28"/>
      <c r="F5738" s="28"/>
      <c r="H5738" s="43"/>
      <c r="O5738" s="42"/>
      <c r="R5738" s="41"/>
      <c r="S5738" s="42"/>
      <c r="T5738" s="41"/>
      <c r="U5738" s="133"/>
      <c r="V5738" s="41"/>
      <c r="W5738" s="41"/>
      <c r="X5738" s="41"/>
      <c r="Y5738" s="41"/>
      <c r="Z5738" s="42"/>
      <c r="AA5738" s="42"/>
      <c r="AB5738" s="42"/>
      <c r="AC5738" s="42"/>
      <c r="AD5738" s="42"/>
      <c r="AE5738" s="42"/>
      <c r="AG5738" s="42"/>
      <c r="AH5738" s="43"/>
      <c r="AI5738" s="42"/>
      <c r="AJ5738" s="44"/>
      <c r="AK5738" s="42"/>
      <c r="AL5738" s="42"/>
      <c r="AM5738" s="42"/>
      <c r="AN5738" s="41"/>
    </row>
    <row r="5739" spans="1:40" ht="19.5" customHeight="1" x14ac:dyDescent="0.25">
      <c r="A5739" s="32"/>
      <c r="B5739" s="32"/>
      <c r="D5739" s="28"/>
      <c r="E5739" s="28"/>
      <c r="F5739" s="28"/>
      <c r="H5739" s="43"/>
      <c r="O5739" s="42"/>
      <c r="R5739" s="41"/>
      <c r="S5739" s="42"/>
      <c r="T5739" s="41"/>
      <c r="U5739" s="133"/>
      <c r="V5739" s="41"/>
      <c r="W5739" s="41"/>
      <c r="X5739" s="41"/>
      <c r="Y5739" s="41"/>
      <c r="Z5739" s="42"/>
      <c r="AA5739" s="42"/>
      <c r="AB5739" s="42"/>
      <c r="AC5739" s="42"/>
      <c r="AD5739" s="42"/>
      <c r="AE5739" s="42"/>
      <c r="AG5739" s="42"/>
      <c r="AH5739" s="43"/>
      <c r="AI5739" s="42"/>
      <c r="AJ5739" s="44"/>
      <c r="AK5739" s="42"/>
      <c r="AL5739" s="42"/>
      <c r="AM5739" s="42"/>
      <c r="AN5739" s="41"/>
    </row>
    <row r="5740" spans="1:40" ht="19.5" customHeight="1" x14ac:dyDescent="0.25">
      <c r="A5740" s="32"/>
      <c r="B5740" s="32"/>
      <c r="D5740" s="28"/>
      <c r="E5740" s="28"/>
      <c r="F5740" s="28"/>
      <c r="H5740" s="43"/>
      <c r="O5740" s="42"/>
      <c r="R5740" s="41"/>
      <c r="S5740" s="42"/>
      <c r="T5740" s="41"/>
      <c r="U5740" s="133"/>
      <c r="V5740" s="41"/>
      <c r="W5740" s="41"/>
      <c r="X5740" s="41"/>
      <c r="Y5740" s="41"/>
      <c r="Z5740" s="42"/>
      <c r="AA5740" s="42"/>
      <c r="AB5740" s="42"/>
      <c r="AC5740" s="42"/>
      <c r="AD5740" s="42"/>
      <c r="AE5740" s="42"/>
      <c r="AG5740" s="42"/>
      <c r="AH5740" s="43"/>
      <c r="AI5740" s="42"/>
      <c r="AJ5740" s="44"/>
      <c r="AK5740" s="42"/>
      <c r="AL5740" s="42"/>
      <c r="AM5740" s="42"/>
      <c r="AN5740" s="41"/>
    </row>
    <row r="5741" spans="1:40" ht="19.5" customHeight="1" x14ac:dyDescent="0.25">
      <c r="A5741" s="32"/>
      <c r="B5741" s="32"/>
      <c r="D5741" s="28"/>
      <c r="E5741" s="28"/>
      <c r="F5741" s="28"/>
      <c r="H5741" s="43"/>
      <c r="O5741" s="42"/>
      <c r="R5741" s="41"/>
      <c r="S5741" s="42"/>
      <c r="T5741" s="41"/>
      <c r="U5741" s="133"/>
      <c r="V5741" s="41"/>
      <c r="W5741" s="41"/>
      <c r="X5741" s="41"/>
      <c r="Y5741" s="41"/>
      <c r="Z5741" s="42"/>
      <c r="AA5741" s="42"/>
      <c r="AB5741" s="42"/>
      <c r="AC5741" s="42"/>
      <c r="AD5741" s="42"/>
      <c r="AE5741" s="42"/>
      <c r="AG5741" s="42"/>
      <c r="AH5741" s="43"/>
      <c r="AI5741" s="42"/>
      <c r="AJ5741" s="44"/>
      <c r="AK5741" s="42"/>
      <c r="AL5741" s="42"/>
      <c r="AM5741" s="42"/>
      <c r="AN5741" s="41"/>
    </row>
    <row r="5742" spans="1:40" ht="19.5" customHeight="1" x14ac:dyDescent="0.25">
      <c r="A5742" s="32"/>
      <c r="B5742" s="32"/>
      <c r="D5742" s="28"/>
      <c r="E5742" s="28"/>
      <c r="F5742" s="28"/>
      <c r="H5742" s="43"/>
      <c r="O5742" s="42"/>
      <c r="R5742" s="41"/>
      <c r="S5742" s="42"/>
      <c r="T5742" s="41"/>
      <c r="U5742" s="133"/>
      <c r="V5742" s="41"/>
      <c r="W5742" s="41"/>
      <c r="X5742" s="41"/>
      <c r="Y5742" s="41"/>
      <c r="Z5742" s="42"/>
      <c r="AA5742" s="42"/>
      <c r="AB5742" s="42"/>
      <c r="AC5742" s="42"/>
      <c r="AD5742" s="42"/>
      <c r="AE5742" s="42"/>
      <c r="AG5742" s="42"/>
      <c r="AH5742" s="43"/>
      <c r="AI5742" s="42"/>
      <c r="AJ5742" s="44"/>
      <c r="AK5742" s="42"/>
      <c r="AL5742" s="42"/>
      <c r="AM5742" s="42"/>
      <c r="AN5742" s="41"/>
    </row>
    <row r="5743" spans="1:40" ht="19.5" customHeight="1" x14ac:dyDescent="0.25">
      <c r="A5743" s="32"/>
      <c r="B5743" s="32"/>
      <c r="D5743" s="28"/>
      <c r="E5743" s="28"/>
      <c r="F5743" s="28"/>
      <c r="H5743" s="43"/>
      <c r="O5743" s="42"/>
      <c r="R5743" s="41"/>
      <c r="S5743" s="42"/>
      <c r="T5743" s="41"/>
      <c r="U5743" s="133"/>
      <c r="V5743" s="41"/>
      <c r="W5743" s="41"/>
      <c r="X5743" s="41"/>
      <c r="Y5743" s="41"/>
      <c r="Z5743" s="42"/>
      <c r="AA5743" s="42"/>
      <c r="AB5743" s="42"/>
      <c r="AC5743" s="42"/>
      <c r="AD5743" s="42"/>
      <c r="AE5743" s="42"/>
      <c r="AG5743" s="42"/>
      <c r="AH5743" s="43"/>
      <c r="AI5743" s="42"/>
      <c r="AJ5743" s="44"/>
      <c r="AK5743" s="42"/>
      <c r="AL5743" s="42"/>
      <c r="AM5743" s="42"/>
      <c r="AN5743" s="41"/>
    </row>
    <row r="5744" spans="1:40" ht="19.5" customHeight="1" x14ac:dyDescent="0.25">
      <c r="A5744" s="32"/>
      <c r="B5744" s="32"/>
      <c r="D5744" s="28"/>
      <c r="E5744" s="28"/>
      <c r="F5744" s="28"/>
      <c r="H5744" s="43"/>
      <c r="O5744" s="42"/>
      <c r="R5744" s="41"/>
      <c r="S5744" s="42"/>
      <c r="T5744" s="41"/>
      <c r="U5744" s="133"/>
      <c r="V5744" s="41"/>
      <c r="W5744" s="41"/>
      <c r="X5744" s="41"/>
      <c r="Y5744" s="41"/>
      <c r="Z5744" s="42"/>
      <c r="AA5744" s="42"/>
      <c r="AB5744" s="42"/>
      <c r="AC5744" s="42"/>
      <c r="AD5744" s="42"/>
      <c r="AE5744" s="42"/>
      <c r="AG5744" s="42"/>
      <c r="AH5744" s="43"/>
      <c r="AI5744" s="42"/>
      <c r="AJ5744" s="44"/>
      <c r="AK5744" s="42"/>
      <c r="AL5744" s="42"/>
      <c r="AM5744" s="42"/>
      <c r="AN5744" s="41"/>
    </row>
    <row r="5745" spans="1:40" ht="19.5" customHeight="1" x14ac:dyDescent="0.25">
      <c r="A5745" s="32"/>
      <c r="B5745" s="32"/>
      <c r="D5745" s="28"/>
      <c r="E5745" s="28"/>
      <c r="F5745" s="28"/>
      <c r="H5745" s="43"/>
      <c r="O5745" s="42"/>
      <c r="R5745" s="41"/>
      <c r="S5745" s="42"/>
      <c r="T5745" s="41"/>
      <c r="U5745" s="133"/>
      <c r="V5745" s="41"/>
      <c r="W5745" s="41"/>
      <c r="X5745" s="41"/>
      <c r="Y5745" s="41"/>
      <c r="Z5745" s="42"/>
      <c r="AA5745" s="42"/>
      <c r="AB5745" s="42"/>
      <c r="AC5745" s="42"/>
      <c r="AD5745" s="42"/>
      <c r="AE5745" s="42"/>
      <c r="AG5745" s="42"/>
      <c r="AH5745" s="43"/>
      <c r="AI5745" s="42"/>
      <c r="AJ5745" s="44"/>
      <c r="AK5745" s="42"/>
      <c r="AL5745" s="42"/>
      <c r="AM5745" s="42"/>
      <c r="AN5745" s="41"/>
    </row>
    <row r="5746" spans="1:40" ht="19.5" customHeight="1" x14ac:dyDescent="0.25">
      <c r="A5746" s="32"/>
      <c r="B5746" s="32"/>
      <c r="D5746" s="28"/>
      <c r="E5746" s="28"/>
      <c r="F5746" s="28"/>
      <c r="H5746" s="43"/>
      <c r="O5746" s="42"/>
      <c r="R5746" s="41"/>
      <c r="S5746" s="42"/>
      <c r="T5746" s="41"/>
      <c r="U5746" s="133"/>
      <c r="V5746" s="41"/>
      <c r="W5746" s="41"/>
      <c r="X5746" s="41"/>
      <c r="Y5746" s="41"/>
      <c r="Z5746" s="42"/>
      <c r="AA5746" s="42"/>
      <c r="AB5746" s="42"/>
      <c r="AC5746" s="42"/>
      <c r="AD5746" s="42"/>
      <c r="AE5746" s="42"/>
      <c r="AG5746" s="42"/>
      <c r="AH5746" s="43"/>
      <c r="AI5746" s="42"/>
      <c r="AJ5746" s="44"/>
      <c r="AK5746" s="42"/>
      <c r="AL5746" s="42"/>
      <c r="AM5746" s="42"/>
      <c r="AN5746" s="41"/>
    </row>
    <row r="5747" spans="1:40" ht="19.5" customHeight="1" x14ac:dyDescent="0.25">
      <c r="A5747" s="32"/>
      <c r="B5747" s="32"/>
      <c r="D5747" s="28"/>
      <c r="E5747" s="28"/>
      <c r="F5747" s="28"/>
      <c r="H5747" s="43"/>
      <c r="O5747" s="42"/>
      <c r="R5747" s="41"/>
      <c r="S5747" s="42"/>
      <c r="T5747" s="41"/>
      <c r="U5747" s="133"/>
      <c r="V5747" s="41"/>
      <c r="W5747" s="41"/>
      <c r="X5747" s="41"/>
      <c r="Y5747" s="41"/>
      <c r="Z5747" s="42"/>
      <c r="AA5747" s="42"/>
      <c r="AB5747" s="42"/>
      <c r="AC5747" s="42"/>
      <c r="AD5747" s="42"/>
      <c r="AE5747" s="42"/>
      <c r="AG5747" s="42"/>
      <c r="AH5747" s="43"/>
      <c r="AI5747" s="42"/>
      <c r="AJ5747" s="44"/>
      <c r="AK5747" s="42"/>
      <c r="AL5747" s="42"/>
      <c r="AM5747" s="42"/>
      <c r="AN5747" s="41"/>
    </row>
    <row r="5748" spans="1:40" ht="19.5" customHeight="1" x14ac:dyDescent="0.25">
      <c r="A5748" s="32"/>
      <c r="B5748" s="32"/>
      <c r="D5748" s="28"/>
      <c r="E5748" s="28"/>
      <c r="F5748" s="28"/>
      <c r="H5748" s="43"/>
      <c r="O5748" s="42"/>
      <c r="R5748" s="41"/>
      <c r="S5748" s="42"/>
      <c r="T5748" s="41"/>
      <c r="U5748" s="133"/>
      <c r="V5748" s="41"/>
      <c r="W5748" s="41"/>
      <c r="X5748" s="41"/>
      <c r="Y5748" s="41"/>
      <c r="Z5748" s="42"/>
      <c r="AA5748" s="42"/>
      <c r="AB5748" s="42"/>
      <c r="AC5748" s="42"/>
      <c r="AD5748" s="42"/>
      <c r="AE5748" s="42"/>
      <c r="AG5748" s="42"/>
      <c r="AH5748" s="43"/>
      <c r="AI5748" s="42"/>
      <c r="AJ5748" s="44"/>
      <c r="AK5748" s="42"/>
      <c r="AL5748" s="42"/>
      <c r="AM5748" s="42"/>
      <c r="AN5748" s="41"/>
    </row>
    <row r="5749" spans="1:40" ht="19.5" customHeight="1" x14ac:dyDescent="0.25">
      <c r="A5749" s="32"/>
      <c r="B5749" s="32"/>
      <c r="D5749" s="28"/>
      <c r="E5749" s="28"/>
      <c r="F5749" s="28"/>
      <c r="H5749" s="43"/>
      <c r="O5749" s="42"/>
      <c r="R5749" s="41"/>
      <c r="S5749" s="42"/>
      <c r="T5749" s="41"/>
      <c r="U5749" s="133"/>
      <c r="V5749" s="41"/>
      <c r="W5749" s="41"/>
      <c r="X5749" s="41"/>
      <c r="Y5749" s="41"/>
      <c r="Z5749" s="42"/>
      <c r="AA5749" s="42"/>
      <c r="AB5749" s="42"/>
      <c r="AC5749" s="42"/>
      <c r="AD5749" s="42"/>
      <c r="AE5749" s="42"/>
      <c r="AG5749" s="42"/>
      <c r="AH5749" s="43"/>
      <c r="AI5749" s="42"/>
      <c r="AJ5749" s="44"/>
      <c r="AK5749" s="42"/>
      <c r="AL5749" s="42"/>
      <c r="AM5749" s="42"/>
      <c r="AN5749" s="41"/>
    </row>
    <row r="5750" spans="1:40" ht="19.5" customHeight="1" x14ac:dyDescent="0.25">
      <c r="A5750" s="32"/>
      <c r="B5750" s="32"/>
      <c r="D5750" s="28"/>
      <c r="E5750" s="28"/>
      <c r="F5750" s="28"/>
      <c r="H5750" s="43"/>
      <c r="O5750" s="42"/>
      <c r="R5750" s="41"/>
      <c r="S5750" s="42"/>
      <c r="T5750" s="41"/>
      <c r="U5750" s="133"/>
      <c r="V5750" s="41"/>
      <c r="W5750" s="41"/>
      <c r="X5750" s="41"/>
      <c r="Y5750" s="41"/>
      <c r="Z5750" s="42"/>
      <c r="AA5750" s="42"/>
      <c r="AB5750" s="42"/>
      <c r="AC5750" s="42"/>
      <c r="AD5750" s="42"/>
      <c r="AE5750" s="42"/>
      <c r="AG5750" s="42"/>
      <c r="AH5750" s="43"/>
      <c r="AI5750" s="42"/>
      <c r="AJ5750" s="44"/>
      <c r="AK5750" s="42"/>
      <c r="AL5750" s="42"/>
      <c r="AM5750" s="42"/>
      <c r="AN5750" s="41"/>
    </row>
    <row r="5751" spans="1:40" ht="19.5" customHeight="1" x14ac:dyDescent="0.25">
      <c r="A5751" s="32"/>
      <c r="B5751" s="32"/>
      <c r="D5751" s="28"/>
      <c r="E5751" s="28"/>
      <c r="F5751" s="28"/>
      <c r="H5751" s="43"/>
      <c r="O5751" s="42"/>
      <c r="R5751" s="41"/>
      <c r="S5751" s="42"/>
      <c r="T5751" s="41"/>
      <c r="U5751" s="133"/>
      <c r="V5751" s="41"/>
      <c r="W5751" s="41"/>
      <c r="X5751" s="41"/>
      <c r="Y5751" s="41"/>
      <c r="Z5751" s="42"/>
      <c r="AA5751" s="42"/>
      <c r="AB5751" s="42"/>
      <c r="AC5751" s="42"/>
      <c r="AD5751" s="42"/>
      <c r="AE5751" s="42"/>
      <c r="AG5751" s="42"/>
      <c r="AH5751" s="43"/>
      <c r="AI5751" s="42"/>
      <c r="AJ5751" s="44"/>
      <c r="AK5751" s="42"/>
      <c r="AL5751" s="42"/>
      <c r="AM5751" s="42"/>
      <c r="AN5751" s="41"/>
    </row>
    <row r="5752" spans="1:40" ht="19.5" customHeight="1" x14ac:dyDescent="0.25">
      <c r="A5752" s="32"/>
      <c r="B5752" s="32"/>
      <c r="D5752" s="28"/>
      <c r="E5752" s="28"/>
      <c r="F5752" s="28"/>
      <c r="H5752" s="43"/>
      <c r="O5752" s="42"/>
      <c r="R5752" s="41"/>
      <c r="S5752" s="42"/>
      <c r="T5752" s="41"/>
      <c r="U5752" s="133"/>
      <c r="V5752" s="41"/>
      <c r="W5752" s="41"/>
      <c r="X5752" s="41"/>
      <c r="Y5752" s="41"/>
      <c r="Z5752" s="42"/>
      <c r="AA5752" s="42"/>
      <c r="AB5752" s="42"/>
      <c r="AC5752" s="42"/>
      <c r="AD5752" s="42"/>
      <c r="AE5752" s="42"/>
      <c r="AG5752" s="42"/>
      <c r="AH5752" s="43"/>
      <c r="AI5752" s="42"/>
      <c r="AJ5752" s="44"/>
      <c r="AK5752" s="42"/>
      <c r="AL5752" s="42"/>
      <c r="AM5752" s="42"/>
      <c r="AN5752" s="41"/>
    </row>
    <row r="5753" spans="1:40" ht="19.5" customHeight="1" x14ac:dyDescent="0.25">
      <c r="A5753" s="32"/>
      <c r="B5753" s="32"/>
      <c r="D5753" s="28"/>
      <c r="E5753" s="28"/>
      <c r="F5753" s="28"/>
      <c r="H5753" s="43"/>
      <c r="O5753" s="42"/>
      <c r="R5753" s="41"/>
      <c r="S5753" s="42"/>
      <c r="T5753" s="41"/>
      <c r="U5753" s="133"/>
      <c r="V5753" s="41"/>
      <c r="W5753" s="41"/>
      <c r="X5753" s="41"/>
      <c r="Y5753" s="41"/>
      <c r="Z5753" s="42"/>
      <c r="AA5753" s="42"/>
      <c r="AB5753" s="42"/>
      <c r="AC5753" s="42"/>
      <c r="AD5753" s="42"/>
      <c r="AE5753" s="42"/>
      <c r="AG5753" s="42"/>
      <c r="AH5753" s="43"/>
      <c r="AI5753" s="42"/>
      <c r="AJ5753" s="44"/>
      <c r="AK5753" s="42"/>
      <c r="AL5753" s="42"/>
      <c r="AM5753" s="42"/>
      <c r="AN5753" s="41"/>
    </row>
    <row r="5754" spans="1:40" ht="19.5" customHeight="1" x14ac:dyDescent="0.25">
      <c r="A5754" s="32"/>
      <c r="B5754" s="32"/>
      <c r="D5754" s="28"/>
      <c r="E5754" s="28"/>
      <c r="F5754" s="28"/>
      <c r="H5754" s="43"/>
      <c r="O5754" s="42"/>
      <c r="R5754" s="41"/>
      <c r="S5754" s="42"/>
      <c r="T5754" s="41"/>
      <c r="U5754" s="133"/>
      <c r="V5754" s="41"/>
      <c r="W5754" s="41"/>
      <c r="X5754" s="41"/>
      <c r="Y5754" s="41"/>
      <c r="Z5754" s="42"/>
      <c r="AA5754" s="42"/>
      <c r="AB5754" s="42"/>
      <c r="AC5754" s="42"/>
      <c r="AD5754" s="42"/>
      <c r="AE5754" s="42"/>
      <c r="AG5754" s="42"/>
      <c r="AH5754" s="43"/>
      <c r="AI5754" s="42"/>
      <c r="AJ5754" s="44"/>
      <c r="AK5754" s="42"/>
      <c r="AL5754" s="42"/>
      <c r="AM5754" s="42"/>
      <c r="AN5754" s="41"/>
    </row>
    <row r="5755" spans="1:40" ht="19.5" customHeight="1" x14ac:dyDescent="0.25">
      <c r="A5755" s="32"/>
      <c r="B5755" s="32"/>
      <c r="D5755" s="28"/>
      <c r="E5755" s="28"/>
      <c r="F5755" s="28"/>
      <c r="H5755" s="43"/>
      <c r="O5755" s="42"/>
      <c r="R5755" s="41"/>
      <c r="S5755" s="42"/>
      <c r="T5755" s="41"/>
      <c r="U5755" s="133"/>
      <c r="V5755" s="41"/>
      <c r="W5755" s="41"/>
      <c r="X5755" s="41"/>
      <c r="Y5755" s="41"/>
      <c r="Z5755" s="42"/>
      <c r="AA5755" s="42"/>
      <c r="AB5755" s="42"/>
      <c r="AC5755" s="42"/>
      <c r="AD5755" s="42"/>
      <c r="AE5755" s="42"/>
      <c r="AG5755" s="42"/>
      <c r="AH5755" s="43"/>
      <c r="AI5755" s="42"/>
      <c r="AJ5755" s="44"/>
      <c r="AK5755" s="42"/>
      <c r="AL5755" s="42"/>
      <c r="AM5755" s="42"/>
      <c r="AN5755" s="41"/>
    </row>
    <row r="5756" spans="1:40" ht="19.5" customHeight="1" x14ac:dyDescent="0.25">
      <c r="A5756" s="32"/>
      <c r="B5756" s="32"/>
      <c r="D5756" s="28"/>
      <c r="E5756" s="28"/>
      <c r="F5756" s="28"/>
      <c r="H5756" s="43"/>
      <c r="O5756" s="42"/>
      <c r="R5756" s="41"/>
      <c r="S5756" s="42"/>
      <c r="T5756" s="41"/>
      <c r="U5756" s="133"/>
      <c r="V5756" s="41"/>
      <c r="W5756" s="41"/>
      <c r="X5756" s="41"/>
      <c r="Y5756" s="41"/>
      <c r="Z5756" s="42"/>
      <c r="AA5756" s="42"/>
      <c r="AB5756" s="42"/>
      <c r="AC5756" s="42"/>
      <c r="AD5756" s="42"/>
      <c r="AE5756" s="42"/>
      <c r="AG5756" s="42"/>
      <c r="AH5756" s="43"/>
      <c r="AI5756" s="42"/>
      <c r="AJ5756" s="44"/>
      <c r="AK5756" s="42"/>
      <c r="AL5756" s="42"/>
      <c r="AM5756" s="42"/>
      <c r="AN5756" s="41"/>
    </row>
    <row r="5757" spans="1:40" ht="19.5" customHeight="1" x14ac:dyDescent="0.25">
      <c r="A5757" s="32"/>
      <c r="B5757" s="32"/>
      <c r="D5757" s="28"/>
      <c r="E5757" s="28"/>
      <c r="F5757" s="28"/>
      <c r="H5757" s="43"/>
      <c r="O5757" s="42"/>
      <c r="R5757" s="41"/>
      <c r="S5757" s="42"/>
      <c r="T5757" s="41"/>
      <c r="U5757" s="133"/>
      <c r="V5757" s="41"/>
      <c r="W5757" s="41"/>
      <c r="X5757" s="41"/>
      <c r="Y5757" s="41"/>
      <c r="Z5757" s="42"/>
      <c r="AA5757" s="42"/>
      <c r="AB5757" s="42"/>
      <c r="AC5757" s="42"/>
      <c r="AD5757" s="42"/>
      <c r="AE5757" s="42"/>
      <c r="AG5757" s="42"/>
      <c r="AH5757" s="43"/>
      <c r="AI5757" s="42"/>
      <c r="AJ5757" s="44"/>
      <c r="AK5757" s="42"/>
      <c r="AL5757" s="42"/>
      <c r="AM5757" s="42"/>
      <c r="AN5757" s="41"/>
    </row>
    <row r="5758" spans="1:40" ht="19.5" customHeight="1" x14ac:dyDescent="0.25">
      <c r="A5758" s="32"/>
      <c r="B5758" s="32"/>
      <c r="D5758" s="28"/>
      <c r="E5758" s="28"/>
      <c r="F5758" s="28"/>
      <c r="H5758" s="43"/>
      <c r="O5758" s="42"/>
      <c r="R5758" s="41"/>
      <c r="S5758" s="42"/>
      <c r="T5758" s="41"/>
      <c r="U5758" s="133"/>
      <c r="V5758" s="41"/>
      <c r="W5758" s="41"/>
      <c r="X5758" s="41"/>
      <c r="Y5758" s="41"/>
      <c r="Z5758" s="42"/>
      <c r="AA5758" s="42"/>
      <c r="AB5758" s="42"/>
      <c r="AC5758" s="42"/>
      <c r="AD5758" s="42"/>
      <c r="AE5758" s="42"/>
      <c r="AG5758" s="42"/>
      <c r="AH5758" s="43"/>
      <c r="AI5758" s="42"/>
      <c r="AJ5758" s="44"/>
      <c r="AK5758" s="42"/>
      <c r="AL5758" s="42"/>
      <c r="AM5758" s="42"/>
      <c r="AN5758" s="41"/>
    </row>
    <row r="5759" spans="1:40" ht="19.5" customHeight="1" x14ac:dyDescent="0.25">
      <c r="A5759" s="32"/>
      <c r="B5759" s="32"/>
      <c r="D5759" s="28"/>
      <c r="E5759" s="28"/>
      <c r="F5759" s="28"/>
      <c r="H5759" s="43"/>
      <c r="O5759" s="42"/>
      <c r="R5759" s="41"/>
      <c r="S5759" s="42"/>
      <c r="T5759" s="41"/>
      <c r="U5759" s="133"/>
      <c r="V5759" s="41"/>
      <c r="W5759" s="41"/>
      <c r="X5759" s="41"/>
      <c r="Y5759" s="41"/>
      <c r="Z5759" s="42"/>
      <c r="AA5759" s="42"/>
      <c r="AB5759" s="42"/>
      <c r="AC5759" s="42"/>
      <c r="AD5759" s="42"/>
      <c r="AE5759" s="42"/>
      <c r="AG5759" s="42"/>
      <c r="AH5759" s="43"/>
      <c r="AI5759" s="42"/>
      <c r="AJ5759" s="44"/>
      <c r="AK5759" s="42"/>
      <c r="AL5759" s="42"/>
      <c r="AM5759" s="42"/>
      <c r="AN5759" s="41"/>
    </row>
    <row r="5760" spans="1:40" ht="19.5" customHeight="1" x14ac:dyDescent="0.25">
      <c r="A5760" s="32"/>
      <c r="B5760" s="32"/>
      <c r="D5760" s="28"/>
      <c r="E5760" s="28"/>
      <c r="F5760" s="28"/>
      <c r="H5760" s="43"/>
      <c r="O5760" s="42"/>
      <c r="R5760" s="41"/>
      <c r="S5760" s="42"/>
      <c r="T5760" s="41"/>
      <c r="U5760" s="133"/>
      <c r="V5760" s="41"/>
      <c r="W5760" s="41"/>
      <c r="X5760" s="41"/>
      <c r="Y5760" s="41"/>
      <c r="Z5760" s="42"/>
      <c r="AA5760" s="42"/>
      <c r="AB5760" s="42"/>
      <c r="AC5760" s="42"/>
      <c r="AD5760" s="42"/>
      <c r="AE5760" s="42"/>
      <c r="AG5760" s="42"/>
      <c r="AH5760" s="43"/>
      <c r="AI5760" s="42"/>
      <c r="AJ5760" s="44"/>
      <c r="AK5760" s="42"/>
      <c r="AL5760" s="42"/>
      <c r="AM5760" s="42"/>
      <c r="AN5760" s="41"/>
    </row>
    <row r="5761" spans="1:40" ht="19.5" customHeight="1" x14ac:dyDescent="0.25">
      <c r="A5761" s="32"/>
      <c r="B5761" s="32"/>
      <c r="D5761" s="28"/>
      <c r="E5761" s="28"/>
      <c r="F5761" s="28"/>
      <c r="H5761" s="43"/>
      <c r="O5761" s="42"/>
      <c r="R5761" s="41"/>
      <c r="S5761" s="42"/>
      <c r="T5761" s="41"/>
      <c r="U5761" s="133"/>
      <c r="V5761" s="41"/>
      <c r="W5761" s="41"/>
      <c r="X5761" s="41"/>
      <c r="Y5761" s="41"/>
      <c r="Z5761" s="42"/>
      <c r="AA5761" s="42"/>
      <c r="AB5761" s="42"/>
      <c r="AC5761" s="42"/>
      <c r="AD5761" s="42"/>
      <c r="AE5761" s="42"/>
      <c r="AG5761" s="42"/>
      <c r="AH5761" s="43"/>
      <c r="AI5761" s="42"/>
      <c r="AJ5761" s="44"/>
      <c r="AK5761" s="42"/>
      <c r="AL5761" s="42"/>
      <c r="AM5761" s="42"/>
      <c r="AN5761" s="41"/>
    </row>
    <row r="5762" spans="1:40" ht="19.5" customHeight="1" x14ac:dyDescent="0.25">
      <c r="A5762" s="32"/>
      <c r="B5762" s="32"/>
      <c r="D5762" s="28"/>
      <c r="E5762" s="28"/>
      <c r="F5762" s="28"/>
      <c r="H5762" s="43"/>
      <c r="O5762" s="42"/>
      <c r="R5762" s="41"/>
      <c r="S5762" s="42"/>
      <c r="T5762" s="41"/>
      <c r="U5762" s="133"/>
      <c r="V5762" s="41"/>
      <c r="W5762" s="41"/>
      <c r="X5762" s="41"/>
      <c r="Y5762" s="41"/>
      <c r="Z5762" s="42"/>
      <c r="AA5762" s="42"/>
      <c r="AB5762" s="42"/>
      <c r="AC5762" s="42"/>
      <c r="AD5762" s="42"/>
      <c r="AE5762" s="42"/>
      <c r="AG5762" s="42"/>
      <c r="AH5762" s="43"/>
      <c r="AI5762" s="42"/>
      <c r="AJ5762" s="44"/>
      <c r="AK5762" s="42"/>
      <c r="AL5762" s="42"/>
      <c r="AM5762" s="42"/>
      <c r="AN5762" s="41"/>
    </row>
    <row r="5763" spans="1:40" ht="19.5" customHeight="1" x14ac:dyDescent="0.25">
      <c r="A5763" s="32"/>
      <c r="B5763" s="32"/>
      <c r="D5763" s="28"/>
      <c r="E5763" s="28"/>
      <c r="F5763" s="28"/>
      <c r="H5763" s="43"/>
      <c r="O5763" s="42"/>
      <c r="R5763" s="41"/>
      <c r="S5763" s="42"/>
      <c r="T5763" s="41"/>
      <c r="U5763" s="133"/>
      <c r="V5763" s="41"/>
      <c r="W5763" s="41"/>
      <c r="X5763" s="41"/>
      <c r="Y5763" s="41"/>
      <c r="Z5763" s="42"/>
      <c r="AA5763" s="42"/>
      <c r="AB5763" s="42"/>
      <c r="AC5763" s="42"/>
      <c r="AD5763" s="42"/>
      <c r="AE5763" s="42"/>
      <c r="AG5763" s="42"/>
      <c r="AH5763" s="43"/>
      <c r="AI5763" s="42"/>
      <c r="AJ5763" s="44"/>
      <c r="AK5763" s="42"/>
      <c r="AL5763" s="42"/>
      <c r="AM5763" s="42"/>
      <c r="AN5763" s="41"/>
    </row>
    <row r="5764" spans="1:40" ht="19.5" customHeight="1" x14ac:dyDescent="0.25">
      <c r="A5764" s="32"/>
      <c r="B5764" s="32"/>
      <c r="D5764" s="28"/>
      <c r="E5764" s="28"/>
      <c r="F5764" s="28"/>
      <c r="H5764" s="43"/>
      <c r="O5764" s="42"/>
      <c r="R5764" s="41"/>
      <c r="S5764" s="42"/>
      <c r="T5764" s="41"/>
      <c r="U5764" s="133"/>
      <c r="V5764" s="41"/>
      <c r="W5764" s="41"/>
      <c r="X5764" s="41"/>
      <c r="Y5764" s="41"/>
      <c r="Z5764" s="42"/>
      <c r="AA5764" s="42"/>
      <c r="AB5764" s="42"/>
      <c r="AC5764" s="42"/>
      <c r="AD5764" s="42"/>
      <c r="AE5764" s="42"/>
      <c r="AG5764" s="42"/>
      <c r="AH5764" s="43"/>
      <c r="AI5764" s="42"/>
      <c r="AJ5764" s="44"/>
      <c r="AK5764" s="42"/>
      <c r="AL5764" s="42"/>
      <c r="AM5764" s="42"/>
      <c r="AN5764" s="41"/>
    </row>
    <row r="5765" spans="1:40" ht="19.5" customHeight="1" x14ac:dyDescent="0.25">
      <c r="A5765" s="32"/>
      <c r="B5765" s="32"/>
      <c r="D5765" s="28"/>
      <c r="E5765" s="28"/>
      <c r="F5765" s="28"/>
      <c r="H5765" s="43"/>
      <c r="O5765" s="42"/>
      <c r="R5765" s="41"/>
      <c r="S5765" s="42"/>
      <c r="T5765" s="41"/>
      <c r="U5765" s="133"/>
      <c r="V5765" s="41"/>
      <c r="W5765" s="41"/>
      <c r="X5765" s="41"/>
      <c r="Y5765" s="41"/>
      <c r="Z5765" s="42"/>
      <c r="AA5765" s="42"/>
      <c r="AB5765" s="42"/>
      <c r="AC5765" s="42"/>
      <c r="AD5765" s="42"/>
      <c r="AE5765" s="42"/>
      <c r="AG5765" s="42"/>
      <c r="AH5765" s="43"/>
      <c r="AI5765" s="42"/>
      <c r="AJ5765" s="44"/>
      <c r="AK5765" s="42"/>
      <c r="AL5765" s="42"/>
      <c r="AM5765" s="42"/>
      <c r="AN5765" s="41"/>
    </row>
    <row r="5766" spans="1:40" ht="19.5" customHeight="1" x14ac:dyDescent="0.25">
      <c r="A5766" s="32"/>
      <c r="B5766" s="32"/>
      <c r="D5766" s="28"/>
      <c r="E5766" s="28"/>
      <c r="F5766" s="28"/>
      <c r="H5766" s="43"/>
      <c r="O5766" s="42"/>
      <c r="R5766" s="41"/>
      <c r="S5766" s="42"/>
      <c r="T5766" s="41"/>
      <c r="U5766" s="133"/>
      <c r="V5766" s="41"/>
      <c r="W5766" s="41"/>
      <c r="X5766" s="41"/>
      <c r="Y5766" s="41"/>
      <c r="Z5766" s="42"/>
      <c r="AA5766" s="42"/>
      <c r="AB5766" s="42"/>
      <c r="AC5766" s="42"/>
      <c r="AD5766" s="42"/>
      <c r="AE5766" s="42"/>
      <c r="AG5766" s="42"/>
      <c r="AH5766" s="43"/>
      <c r="AI5766" s="42"/>
      <c r="AJ5766" s="44"/>
      <c r="AK5766" s="42"/>
      <c r="AL5766" s="42"/>
      <c r="AM5766" s="42"/>
      <c r="AN5766" s="41"/>
    </row>
    <row r="5767" spans="1:40" ht="19.5" customHeight="1" x14ac:dyDescent="0.25">
      <c r="A5767" s="32"/>
      <c r="B5767" s="32"/>
      <c r="D5767" s="28"/>
      <c r="E5767" s="28"/>
      <c r="F5767" s="28"/>
      <c r="H5767" s="43"/>
      <c r="O5767" s="42"/>
      <c r="R5767" s="41"/>
      <c r="S5767" s="42"/>
      <c r="T5767" s="41"/>
      <c r="U5767" s="133"/>
      <c r="V5767" s="41"/>
      <c r="W5767" s="41"/>
      <c r="X5767" s="41"/>
      <c r="Y5767" s="41"/>
      <c r="Z5767" s="42"/>
      <c r="AA5767" s="42"/>
      <c r="AB5767" s="42"/>
      <c r="AC5767" s="42"/>
      <c r="AD5767" s="42"/>
      <c r="AE5767" s="42"/>
      <c r="AG5767" s="42"/>
      <c r="AH5767" s="43"/>
      <c r="AI5767" s="42"/>
      <c r="AJ5767" s="44"/>
      <c r="AK5767" s="42"/>
      <c r="AL5767" s="42"/>
      <c r="AM5767" s="42"/>
      <c r="AN5767" s="41"/>
    </row>
    <row r="5768" spans="1:40" ht="19.5" customHeight="1" x14ac:dyDescent="0.25">
      <c r="A5768" s="32"/>
      <c r="B5768" s="32"/>
      <c r="D5768" s="28"/>
      <c r="E5768" s="28"/>
      <c r="F5768" s="28"/>
      <c r="H5768" s="43"/>
      <c r="O5768" s="42"/>
      <c r="R5768" s="41"/>
      <c r="S5768" s="42"/>
      <c r="T5768" s="41"/>
      <c r="U5768" s="133"/>
      <c r="V5768" s="41"/>
      <c r="W5768" s="41"/>
      <c r="X5768" s="41"/>
      <c r="Y5768" s="41"/>
      <c r="Z5768" s="42"/>
      <c r="AA5768" s="42"/>
      <c r="AB5768" s="42"/>
      <c r="AC5768" s="42"/>
      <c r="AD5768" s="42"/>
      <c r="AE5768" s="42"/>
      <c r="AG5768" s="42"/>
      <c r="AH5768" s="43"/>
      <c r="AI5768" s="42"/>
      <c r="AJ5768" s="44"/>
      <c r="AK5768" s="42"/>
      <c r="AL5768" s="42"/>
      <c r="AM5768" s="42"/>
      <c r="AN5768" s="41"/>
    </row>
    <row r="5769" spans="1:40" ht="19.5" customHeight="1" x14ac:dyDescent="0.25">
      <c r="A5769" s="32"/>
      <c r="B5769" s="32"/>
      <c r="D5769" s="28"/>
      <c r="E5769" s="28"/>
      <c r="F5769" s="28"/>
      <c r="H5769" s="43"/>
      <c r="O5769" s="42"/>
      <c r="R5769" s="41"/>
      <c r="S5769" s="42"/>
      <c r="T5769" s="41"/>
      <c r="U5769" s="133"/>
      <c r="V5769" s="41"/>
      <c r="W5769" s="41"/>
      <c r="X5769" s="41"/>
      <c r="Y5769" s="41"/>
      <c r="Z5769" s="42"/>
      <c r="AA5769" s="42"/>
      <c r="AB5769" s="42"/>
      <c r="AC5769" s="42"/>
      <c r="AD5769" s="42"/>
      <c r="AE5769" s="42"/>
      <c r="AG5769" s="42"/>
      <c r="AH5769" s="43"/>
      <c r="AI5769" s="42"/>
      <c r="AJ5769" s="44"/>
      <c r="AK5769" s="42"/>
      <c r="AL5769" s="42"/>
      <c r="AM5769" s="42"/>
      <c r="AN5769" s="41"/>
    </row>
    <row r="5770" spans="1:40" ht="19.5" customHeight="1" x14ac:dyDescent="0.25">
      <c r="A5770" s="32"/>
      <c r="B5770" s="32"/>
      <c r="D5770" s="28"/>
      <c r="E5770" s="28"/>
      <c r="F5770" s="28"/>
      <c r="H5770" s="43"/>
      <c r="O5770" s="42"/>
      <c r="R5770" s="41"/>
      <c r="S5770" s="42"/>
      <c r="T5770" s="41"/>
      <c r="U5770" s="133"/>
      <c r="V5770" s="41"/>
      <c r="W5770" s="41"/>
      <c r="X5770" s="41"/>
      <c r="Y5770" s="41"/>
      <c r="Z5770" s="42"/>
      <c r="AA5770" s="42"/>
      <c r="AB5770" s="42"/>
      <c r="AC5770" s="42"/>
      <c r="AD5770" s="42"/>
      <c r="AE5770" s="42"/>
      <c r="AG5770" s="42"/>
      <c r="AH5770" s="43"/>
      <c r="AI5770" s="42"/>
      <c r="AJ5770" s="44"/>
      <c r="AK5770" s="42"/>
      <c r="AL5770" s="42"/>
      <c r="AM5770" s="42"/>
      <c r="AN5770" s="41"/>
    </row>
    <row r="5771" spans="1:40" ht="19.5" customHeight="1" x14ac:dyDescent="0.25">
      <c r="A5771" s="32"/>
      <c r="B5771" s="32"/>
      <c r="D5771" s="28"/>
      <c r="E5771" s="28"/>
      <c r="F5771" s="28"/>
      <c r="H5771" s="43"/>
      <c r="O5771" s="42"/>
      <c r="R5771" s="41"/>
      <c r="S5771" s="42"/>
      <c r="T5771" s="41"/>
      <c r="U5771" s="133"/>
      <c r="V5771" s="41"/>
      <c r="W5771" s="41"/>
      <c r="X5771" s="41"/>
      <c r="Y5771" s="41"/>
      <c r="Z5771" s="42"/>
      <c r="AA5771" s="42"/>
      <c r="AB5771" s="42"/>
      <c r="AC5771" s="42"/>
      <c r="AD5771" s="42"/>
      <c r="AE5771" s="42"/>
      <c r="AG5771" s="42"/>
      <c r="AH5771" s="43"/>
      <c r="AI5771" s="42"/>
      <c r="AJ5771" s="44"/>
      <c r="AK5771" s="42"/>
      <c r="AL5771" s="42"/>
      <c r="AM5771" s="42"/>
      <c r="AN5771" s="41"/>
    </row>
    <row r="5772" spans="1:40" ht="19.5" customHeight="1" x14ac:dyDescent="0.25">
      <c r="A5772" s="32"/>
      <c r="B5772" s="32"/>
      <c r="D5772" s="28"/>
      <c r="E5772" s="28"/>
      <c r="F5772" s="28"/>
      <c r="H5772" s="43"/>
      <c r="O5772" s="42"/>
      <c r="R5772" s="41"/>
      <c r="S5772" s="42"/>
      <c r="T5772" s="41"/>
      <c r="U5772" s="133"/>
      <c r="V5772" s="41"/>
      <c r="W5772" s="41"/>
      <c r="X5772" s="41"/>
      <c r="Y5772" s="41"/>
      <c r="Z5772" s="42"/>
      <c r="AA5772" s="42"/>
      <c r="AB5772" s="42"/>
      <c r="AC5772" s="42"/>
      <c r="AD5772" s="42"/>
      <c r="AE5772" s="42"/>
      <c r="AG5772" s="42"/>
      <c r="AH5772" s="43"/>
      <c r="AI5772" s="42"/>
      <c r="AJ5772" s="44"/>
      <c r="AK5772" s="42"/>
      <c r="AL5772" s="42"/>
      <c r="AM5772" s="42"/>
      <c r="AN5772" s="41"/>
    </row>
    <row r="5773" spans="1:40" ht="19.5" customHeight="1" x14ac:dyDescent="0.25">
      <c r="A5773" s="32"/>
      <c r="B5773" s="32"/>
      <c r="D5773" s="28"/>
      <c r="E5773" s="28"/>
      <c r="F5773" s="28"/>
      <c r="H5773" s="43"/>
      <c r="O5773" s="42"/>
      <c r="R5773" s="41"/>
      <c r="S5773" s="42"/>
      <c r="T5773" s="41"/>
      <c r="U5773" s="133"/>
      <c r="V5773" s="41"/>
      <c r="W5773" s="41"/>
      <c r="X5773" s="41"/>
      <c r="Y5773" s="41"/>
      <c r="Z5773" s="42"/>
      <c r="AA5773" s="42"/>
      <c r="AB5773" s="42"/>
      <c r="AC5773" s="42"/>
      <c r="AD5773" s="42"/>
      <c r="AE5773" s="42"/>
      <c r="AG5773" s="42"/>
      <c r="AH5773" s="43"/>
      <c r="AI5773" s="42"/>
      <c r="AJ5773" s="44"/>
      <c r="AK5773" s="42"/>
      <c r="AL5773" s="42"/>
      <c r="AM5773" s="42"/>
      <c r="AN5773" s="41"/>
    </row>
    <row r="5774" spans="1:40" ht="19.5" customHeight="1" x14ac:dyDescent="0.25">
      <c r="A5774" s="32"/>
      <c r="B5774" s="32"/>
      <c r="D5774" s="28"/>
      <c r="E5774" s="28"/>
      <c r="F5774" s="28"/>
      <c r="H5774" s="43"/>
      <c r="O5774" s="42"/>
      <c r="R5774" s="41"/>
      <c r="S5774" s="42"/>
      <c r="T5774" s="41"/>
      <c r="U5774" s="133"/>
      <c r="V5774" s="41"/>
      <c r="W5774" s="41"/>
      <c r="X5774" s="41"/>
      <c r="Y5774" s="41"/>
      <c r="Z5774" s="42"/>
      <c r="AA5774" s="42"/>
      <c r="AB5774" s="42"/>
      <c r="AC5774" s="42"/>
      <c r="AD5774" s="42"/>
      <c r="AE5774" s="42"/>
      <c r="AG5774" s="42"/>
      <c r="AH5774" s="43"/>
      <c r="AI5774" s="42"/>
      <c r="AJ5774" s="44"/>
      <c r="AK5774" s="42"/>
      <c r="AL5774" s="42"/>
      <c r="AM5774" s="42"/>
      <c r="AN5774" s="41"/>
    </row>
    <row r="5775" spans="1:40" ht="19.5" customHeight="1" x14ac:dyDescent="0.25">
      <c r="A5775" s="32"/>
      <c r="B5775" s="32"/>
      <c r="D5775" s="28"/>
      <c r="E5775" s="28"/>
      <c r="F5775" s="28"/>
      <c r="H5775" s="43"/>
      <c r="O5775" s="42"/>
      <c r="R5775" s="41"/>
      <c r="S5775" s="42"/>
      <c r="T5775" s="41"/>
      <c r="U5775" s="133"/>
      <c r="V5775" s="41"/>
      <c r="W5775" s="41"/>
      <c r="X5775" s="41"/>
      <c r="Y5775" s="41"/>
      <c r="Z5775" s="42"/>
      <c r="AA5775" s="42"/>
      <c r="AB5775" s="42"/>
      <c r="AC5775" s="42"/>
      <c r="AD5775" s="42"/>
      <c r="AE5775" s="42"/>
      <c r="AG5775" s="42"/>
      <c r="AH5775" s="43"/>
      <c r="AI5775" s="42"/>
      <c r="AJ5775" s="44"/>
      <c r="AK5775" s="42"/>
      <c r="AL5775" s="42"/>
      <c r="AM5775" s="42"/>
      <c r="AN5775" s="41"/>
    </row>
    <row r="5776" spans="1:40" ht="19.5" customHeight="1" x14ac:dyDescent="0.25">
      <c r="A5776" s="32"/>
      <c r="B5776" s="32"/>
      <c r="D5776" s="28"/>
      <c r="E5776" s="28"/>
      <c r="F5776" s="28"/>
      <c r="H5776" s="43"/>
      <c r="O5776" s="42"/>
      <c r="R5776" s="41"/>
      <c r="S5776" s="42"/>
      <c r="T5776" s="41"/>
      <c r="U5776" s="133"/>
      <c r="V5776" s="41"/>
      <c r="W5776" s="41"/>
      <c r="X5776" s="41"/>
      <c r="Y5776" s="41"/>
      <c r="Z5776" s="42"/>
      <c r="AA5776" s="42"/>
      <c r="AB5776" s="42"/>
      <c r="AC5776" s="42"/>
      <c r="AD5776" s="42"/>
      <c r="AE5776" s="42"/>
      <c r="AG5776" s="42"/>
      <c r="AH5776" s="43"/>
      <c r="AI5776" s="42"/>
      <c r="AJ5776" s="44"/>
      <c r="AK5776" s="42"/>
      <c r="AL5776" s="42"/>
      <c r="AM5776" s="42"/>
      <c r="AN5776" s="41"/>
    </row>
    <row r="5777" spans="1:40" ht="19.5" customHeight="1" x14ac:dyDescent="0.25">
      <c r="A5777" s="32"/>
      <c r="B5777" s="32"/>
      <c r="D5777" s="28"/>
      <c r="E5777" s="28"/>
      <c r="F5777" s="28"/>
      <c r="H5777" s="43"/>
      <c r="O5777" s="42"/>
      <c r="R5777" s="41"/>
      <c r="S5777" s="42"/>
      <c r="T5777" s="41"/>
      <c r="U5777" s="133"/>
      <c r="V5777" s="41"/>
      <c r="W5777" s="41"/>
      <c r="X5777" s="41"/>
      <c r="Y5777" s="41"/>
      <c r="Z5777" s="42"/>
      <c r="AA5777" s="42"/>
      <c r="AB5777" s="42"/>
      <c r="AC5777" s="42"/>
      <c r="AD5777" s="42"/>
      <c r="AE5777" s="42"/>
      <c r="AG5777" s="42"/>
      <c r="AH5777" s="43"/>
      <c r="AI5777" s="42"/>
      <c r="AJ5777" s="44"/>
      <c r="AK5777" s="42"/>
      <c r="AL5777" s="42"/>
      <c r="AM5777" s="42"/>
      <c r="AN5777" s="41"/>
    </row>
    <row r="5778" spans="1:40" ht="19.5" customHeight="1" x14ac:dyDescent="0.25">
      <c r="A5778" s="32"/>
      <c r="B5778" s="32"/>
      <c r="D5778" s="28"/>
      <c r="E5778" s="28"/>
      <c r="F5778" s="28"/>
      <c r="H5778" s="43"/>
      <c r="O5778" s="42"/>
      <c r="R5778" s="41"/>
      <c r="S5778" s="42"/>
      <c r="T5778" s="41"/>
      <c r="U5778" s="133"/>
      <c r="V5778" s="41"/>
      <c r="W5778" s="41"/>
      <c r="X5778" s="41"/>
      <c r="Y5778" s="41"/>
      <c r="Z5778" s="42"/>
      <c r="AA5778" s="42"/>
      <c r="AB5778" s="42"/>
      <c r="AC5778" s="42"/>
      <c r="AD5778" s="42"/>
      <c r="AE5778" s="42"/>
      <c r="AG5778" s="42"/>
      <c r="AH5778" s="43"/>
      <c r="AI5778" s="42"/>
      <c r="AJ5778" s="44"/>
      <c r="AK5778" s="42"/>
      <c r="AL5778" s="42"/>
      <c r="AM5778" s="42"/>
      <c r="AN5778" s="41"/>
    </row>
    <row r="5779" spans="1:40" ht="19.5" customHeight="1" x14ac:dyDescent="0.25">
      <c r="A5779" s="32"/>
      <c r="B5779" s="32"/>
      <c r="D5779" s="28"/>
      <c r="E5779" s="28"/>
      <c r="F5779" s="28"/>
      <c r="H5779" s="43"/>
      <c r="O5779" s="42"/>
      <c r="R5779" s="41"/>
      <c r="S5779" s="42"/>
      <c r="T5779" s="41"/>
      <c r="U5779" s="133"/>
      <c r="V5779" s="41"/>
      <c r="W5779" s="41"/>
      <c r="X5779" s="41"/>
      <c r="Y5779" s="41"/>
      <c r="Z5779" s="42"/>
      <c r="AA5779" s="42"/>
      <c r="AB5779" s="42"/>
      <c r="AC5779" s="42"/>
      <c r="AD5779" s="42"/>
      <c r="AE5779" s="42"/>
      <c r="AG5779" s="42"/>
      <c r="AH5779" s="43"/>
      <c r="AI5779" s="42"/>
      <c r="AJ5779" s="44"/>
      <c r="AK5779" s="42"/>
      <c r="AL5779" s="42"/>
      <c r="AM5779" s="42"/>
      <c r="AN5779" s="41"/>
    </row>
    <row r="5780" spans="1:40" ht="19.5" customHeight="1" x14ac:dyDescent="0.25">
      <c r="A5780" s="32"/>
      <c r="B5780" s="32"/>
      <c r="D5780" s="28"/>
      <c r="E5780" s="28"/>
      <c r="F5780" s="28"/>
      <c r="H5780" s="43"/>
      <c r="O5780" s="42"/>
      <c r="R5780" s="41"/>
      <c r="S5780" s="42"/>
      <c r="T5780" s="41"/>
      <c r="U5780" s="133"/>
      <c r="V5780" s="41"/>
      <c r="W5780" s="41"/>
      <c r="X5780" s="41"/>
      <c r="Y5780" s="41"/>
      <c r="Z5780" s="42"/>
      <c r="AA5780" s="42"/>
      <c r="AB5780" s="42"/>
      <c r="AC5780" s="42"/>
      <c r="AD5780" s="42"/>
      <c r="AE5780" s="42"/>
      <c r="AG5780" s="42"/>
      <c r="AH5780" s="43"/>
      <c r="AI5780" s="42"/>
      <c r="AJ5780" s="44"/>
      <c r="AK5780" s="42"/>
      <c r="AL5780" s="42"/>
      <c r="AM5780" s="42"/>
      <c r="AN5780" s="41"/>
    </row>
    <row r="5781" spans="1:40" ht="19.5" customHeight="1" x14ac:dyDescent="0.25">
      <c r="A5781" s="32"/>
      <c r="B5781" s="32"/>
      <c r="D5781" s="28"/>
      <c r="E5781" s="28"/>
      <c r="F5781" s="28"/>
      <c r="H5781" s="43"/>
      <c r="O5781" s="42"/>
      <c r="R5781" s="41"/>
      <c r="S5781" s="42"/>
      <c r="T5781" s="41"/>
      <c r="U5781" s="133"/>
      <c r="V5781" s="41"/>
      <c r="W5781" s="41"/>
      <c r="X5781" s="41"/>
      <c r="Y5781" s="41"/>
      <c r="Z5781" s="42"/>
      <c r="AA5781" s="42"/>
      <c r="AB5781" s="42"/>
      <c r="AC5781" s="42"/>
      <c r="AD5781" s="42"/>
      <c r="AE5781" s="42"/>
      <c r="AG5781" s="42"/>
      <c r="AH5781" s="43"/>
      <c r="AI5781" s="42"/>
      <c r="AJ5781" s="44"/>
      <c r="AK5781" s="42"/>
      <c r="AL5781" s="42"/>
      <c r="AM5781" s="42"/>
      <c r="AN5781" s="41"/>
    </row>
    <row r="5782" spans="1:40" ht="19.5" customHeight="1" x14ac:dyDescent="0.25">
      <c r="A5782" s="32"/>
      <c r="B5782" s="32"/>
      <c r="D5782" s="28"/>
      <c r="E5782" s="28"/>
      <c r="F5782" s="28"/>
      <c r="H5782" s="43"/>
      <c r="O5782" s="42"/>
      <c r="R5782" s="41"/>
      <c r="S5782" s="42"/>
      <c r="T5782" s="41"/>
      <c r="U5782" s="133"/>
      <c r="V5782" s="41"/>
      <c r="W5782" s="41"/>
      <c r="X5782" s="41"/>
      <c r="Y5782" s="41"/>
      <c r="Z5782" s="42"/>
      <c r="AA5782" s="42"/>
      <c r="AB5782" s="42"/>
      <c r="AC5782" s="42"/>
      <c r="AD5782" s="42"/>
      <c r="AE5782" s="42"/>
      <c r="AG5782" s="42"/>
      <c r="AH5782" s="43"/>
      <c r="AI5782" s="42"/>
      <c r="AJ5782" s="44"/>
      <c r="AK5782" s="42"/>
      <c r="AL5782" s="42"/>
      <c r="AM5782" s="42"/>
      <c r="AN5782" s="41"/>
    </row>
    <row r="5783" spans="1:40" ht="19.5" customHeight="1" x14ac:dyDescent="0.25">
      <c r="A5783" s="32"/>
      <c r="B5783" s="32"/>
      <c r="D5783" s="28"/>
      <c r="E5783" s="28"/>
      <c r="F5783" s="28"/>
      <c r="H5783" s="43"/>
      <c r="O5783" s="42"/>
      <c r="R5783" s="41"/>
      <c r="S5783" s="42"/>
      <c r="T5783" s="41"/>
      <c r="U5783" s="133"/>
      <c r="V5783" s="41"/>
      <c r="W5783" s="41"/>
      <c r="X5783" s="41"/>
      <c r="Y5783" s="41"/>
      <c r="Z5783" s="42"/>
      <c r="AA5783" s="42"/>
      <c r="AB5783" s="42"/>
      <c r="AC5783" s="42"/>
      <c r="AD5783" s="42"/>
      <c r="AE5783" s="42"/>
      <c r="AG5783" s="42"/>
      <c r="AH5783" s="43"/>
      <c r="AI5783" s="42"/>
      <c r="AJ5783" s="44"/>
      <c r="AK5783" s="42"/>
      <c r="AL5783" s="42"/>
      <c r="AM5783" s="42"/>
      <c r="AN5783" s="41"/>
    </row>
    <row r="5784" spans="1:40" ht="19.5" customHeight="1" x14ac:dyDescent="0.25">
      <c r="A5784" s="32"/>
      <c r="B5784" s="32"/>
      <c r="D5784" s="28"/>
      <c r="E5784" s="28"/>
      <c r="F5784" s="28"/>
      <c r="H5784" s="43"/>
      <c r="O5784" s="42"/>
      <c r="R5784" s="41"/>
      <c r="S5784" s="42"/>
      <c r="T5784" s="41"/>
      <c r="U5784" s="133"/>
      <c r="V5784" s="41"/>
      <c r="W5784" s="41"/>
      <c r="X5784" s="41"/>
      <c r="Y5784" s="41"/>
      <c r="Z5784" s="42"/>
      <c r="AA5784" s="42"/>
      <c r="AB5784" s="42"/>
      <c r="AC5784" s="42"/>
      <c r="AD5784" s="42"/>
      <c r="AE5784" s="42"/>
      <c r="AG5784" s="42"/>
      <c r="AH5784" s="43"/>
      <c r="AI5784" s="42"/>
      <c r="AJ5784" s="44"/>
      <c r="AK5784" s="42"/>
      <c r="AL5784" s="42"/>
      <c r="AM5784" s="42"/>
      <c r="AN5784" s="41"/>
    </row>
    <row r="5785" spans="1:40" ht="19.5" customHeight="1" x14ac:dyDescent="0.25">
      <c r="A5785" s="32"/>
      <c r="B5785" s="32"/>
      <c r="D5785" s="28"/>
      <c r="E5785" s="28"/>
      <c r="F5785" s="28"/>
      <c r="H5785" s="43"/>
      <c r="O5785" s="42"/>
      <c r="R5785" s="41"/>
      <c r="S5785" s="42"/>
      <c r="T5785" s="41"/>
      <c r="U5785" s="133"/>
      <c r="V5785" s="41"/>
      <c r="W5785" s="41"/>
      <c r="X5785" s="41"/>
      <c r="Y5785" s="41"/>
      <c r="Z5785" s="42"/>
      <c r="AA5785" s="42"/>
      <c r="AB5785" s="42"/>
      <c r="AC5785" s="42"/>
      <c r="AD5785" s="42"/>
      <c r="AE5785" s="42"/>
      <c r="AG5785" s="42"/>
      <c r="AH5785" s="43"/>
      <c r="AI5785" s="42"/>
      <c r="AJ5785" s="44"/>
      <c r="AK5785" s="42"/>
      <c r="AL5785" s="42"/>
      <c r="AM5785" s="42"/>
      <c r="AN5785" s="41"/>
    </row>
    <row r="5786" spans="1:40" ht="19.5" customHeight="1" x14ac:dyDescent="0.25">
      <c r="A5786" s="32"/>
      <c r="B5786" s="32"/>
      <c r="D5786" s="28"/>
      <c r="E5786" s="28"/>
      <c r="F5786" s="28"/>
      <c r="H5786" s="43"/>
      <c r="O5786" s="42"/>
      <c r="R5786" s="41"/>
      <c r="S5786" s="42"/>
      <c r="T5786" s="41"/>
      <c r="U5786" s="133"/>
      <c r="V5786" s="41"/>
      <c r="W5786" s="41"/>
      <c r="X5786" s="41"/>
      <c r="Y5786" s="41"/>
      <c r="Z5786" s="42"/>
      <c r="AA5786" s="42"/>
      <c r="AB5786" s="42"/>
      <c r="AC5786" s="42"/>
      <c r="AD5786" s="42"/>
      <c r="AE5786" s="42"/>
      <c r="AG5786" s="42"/>
      <c r="AH5786" s="43"/>
      <c r="AI5786" s="42"/>
      <c r="AJ5786" s="44"/>
      <c r="AK5786" s="42"/>
      <c r="AL5786" s="42"/>
      <c r="AM5786" s="42"/>
      <c r="AN5786" s="41"/>
    </row>
    <row r="5787" spans="1:40" ht="19.5" customHeight="1" x14ac:dyDescent="0.25">
      <c r="A5787" s="32"/>
      <c r="B5787" s="32"/>
      <c r="D5787" s="28"/>
      <c r="E5787" s="28"/>
      <c r="F5787" s="28"/>
      <c r="H5787" s="43"/>
      <c r="O5787" s="42"/>
      <c r="R5787" s="41"/>
      <c r="S5787" s="42"/>
      <c r="T5787" s="41"/>
      <c r="U5787" s="133"/>
      <c r="V5787" s="41"/>
      <c r="W5787" s="41"/>
      <c r="X5787" s="41"/>
      <c r="Y5787" s="41"/>
      <c r="Z5787" s="42"/>
      <c r="AA5787" s="42"/>
      <c r="AB5787" s="42"/>
      <c r="AC5787" s="42"/>
      <c r="AD5787" s="42"/>
      <c r="AE5787" s="42"/>
      <c r="AG5787" s="42"/>
      <c r="AH5787" s="43"/>
      <c r="AI5787" s="42"/>
      <c r="AJ5787" s="44"/>
      <c r="AK5787" s="42"/>
      <c r="AL5787" s="42"/>
      <c r="AM5787" s="42"/>
      <c r="AN5787" s="41"/>
    </row>
    <row r="5788" spans="1:40" ht="19.5" customHeight="1" x14ac:dyDescent="0.25">
      <c r="A5788" s="32"/>
      <c r="B5788" s="32"/>
      <c r="D5788" s="28"/>
      <c r="E5788" s="28"/>
      <c r="F5788" s="28"/>
      <c r="H5788" s="43"/>
      <c r="O5788" s="42"/>
      <c r="R5788" s="41"/>
      <c r="S5788" s="42"/>
      <c r="T5788" s="41"/>
      <c r="U5788" s="133"/>
      <c r="V5788" s="41"/>
      <c r="W5788" s="41"/>
      <c r="X5788" s="41"/>
      <c r="Y5788" s="41"/>
      <c r="Z5788" s="42"/>
      <c r="AA5788" s="42"/>
      <c r="AB5788" s="42"/>
      <c r="AC5788" s="42"/>
      <c r="AD5788" s="42"/>
      <c r="AE5788" s="42"/>
      <c r="AG5788" s="42"/>
      <c r="AH5788" s="43"/>
      <c r="AI5788" s="42"/>
      <c r="AJ5788" s="44"/>
      <c r="AK5788" s="42"/>
      <c r="AL5788" s="42"/>
      <c r="AM5788" s="42"/>
      <c r="AN5788" s="41"/>
    </row>
    <row r="5789" spans="1:40" ht="19.5" customHeight="1" x14ac:dyDescent="0.25">
      <c r="A5789" s="32"/>
      <c r="B5789" s="32"/>
      <c r="D5789" s="28"/>
      <c r="E5789" s="28"/>
      <c r="F5789" s="28"/>
      <c r="H5789" s="43"/>
      <c r="O5789" s="42"/>
      <c r="R5789" s="41"/>
      <c r="S5789" s="42"/>
      <c r="T5789" s="41"/>
      <c r="U5789" s="133"/>
      <c r="V5789" s="41"/>
      <c r="W5789" s="41"/>
      <c r="X5789" s="41"/>
      <c r="Y5789" s="41"/>
      <c r="Z5789" s="42"/>
      <c r="AA5789" s="42"/>
      <c r="AB5789" s="42"/>
      <c r="AC5789" s="42"/>
      <c r="AD5789" s="42"/>
      <c r="AE5789" s="42"/>
      <c r="AG5789" s="42"/>
      <c r="AH5789" s="43"/>
      <c r="AI5789" s="42"/>
      <c r="AJ5789" s="44"/>
      <c r="AK5789" s="42"/>
      <c r="AL5789" s="42"/>
      <c r="AM5789" s="42"/>
      <c r="AN5789" s="41"/>
    </row>
    <row r="5790" spans="1:40" ht="19.5" customHeight="1" x14ac:dyDescent="0.25">
      <c r="A5790" s="32"/>
      <c r="B5790" s="32"/>
      <c r="D5790" s="28"/>
      <c r="E5790" s="28"/>
      <c r="F5790" s="28"/>
      <c r="H5790" s="43"/>
      <c r="O5790" s="42"/>
      <c r="R5790" s="41"/>
      <c r="S5790" s="42"/>
      <c r="T5790" s="41"/>
      <c r="U5790" s="133"/>
      <c r="V5790" s="41"/>
      <c r="W5790" s="41"/>
      <c r="X5790" s="41"/>
      <c r="Y5790" s="41"/>
      <c r="Z5790" s="42"/>
      <c r="AA5790" s="42"/>
      <c r="AB5790" s="42"/>
      <c r="AC5790" s="42"/>
      <c r="AD5790" s="42"/>
      <c r="AE5790" s="42"/>
      <c r="AG5790" s="42"/>
      <c r="AH5790" s="43"/>
      <c r="AI5790" s="42"/>
      <c r="AJ5790" s="44"/>
      <c r="AK5790" s="42"/>
      <c r="AL5790" s="42"/>
      <c r="AM5790" s="42"/>
      <c r="AN5790" s="41"/>
    </row>
    <row r="5791" spans="1:40" ht="19.5" customHeight="1" x14ac:dyDescent="0.25">
      <c r="A5791" s="32"/>
      <c r="B5791" s="32"/>
      <c r="D5791" s="28"/>
      <c r="E5791" s="28"/>
      <c r="F5791" s="28"/>
      <c r="H5791" s="43"/>
      <c r="O5791" s="42"/>
      <c r="R5791" s="41"/>
      <c r="S5791" s="42"/>
      <c r="T5791" s="41"/>
      <c r="U5791" s="133"/>
      <c r="V5791" s="41"/>
      <c r="W5791" s="41"/>
      <c r="X5791" s="41"/>
      <c r="Y5791" s="41"/>
      <c r="Z5791" s="42"/>
      <c r="AA5791" s="42"/>
      <c r="AB5791" s="42"/>
      <c r="AC5791" s="42"/>
      <c r="AD5791" s="42"/>
      <c r="AE5791" s="42"/>
      <c r="AG5791" s="42"/>
      <c r="AH5791" s="43"/>
      <c r="AI5791" s="42"/>
      <c r="AJ5791" s="44"/>
      <c r="AK5791" s="42"/>
      <c r="AL5791" s="42"/>
      <c r="AM5791" s="42"/>
      <c r="AN5791" s="41"/>
    </row>
    <row r="5792" spans="1:40" ht="19.5" customHeight="1" x14ac:dyDescent="0.25">
      <c r="A5792" s="32"/>
      <c r="B5792" s="32"/>
      <c r="D5792" s="28"/>
      <c r="E5792" s="28"/>
      <c r="F5792" s="28"/>
      <c r="H5792" s="43"/>
      <c r="O5792" s="42"/>
      <c r="R5792" s="41"/>
      <c r="S5792" s="42"/>
      <c r="T5792" s="41"/>
      <c r="U5792" s="133"/>
      <c r="V5792" s="41"/>
      <c r="W5792" s="41"/>
      <c r="X5792" s="41"/>
      <c r="Y5792" s="41"/>
      <c r="Z5792" s="42"/>
      <c r="AA5792" s="42"/>
      <c r="AB5792" s="42"/>
      <c r="AC5792" s="42"/>
      <c r="AD5792" s="42"/>
      <c r="AE5792" s="42"/>
      <c r="AG5792" s="42"/>
      <c r="AH5792" s="43"/>
      <c r="AI5792" s="42"/>
      <c r="AJ5792" s="44"/>
      <c r="AK5792" s="42"/>
      <c r="AL5792" s="42"/>
      <c r="AM5792" s="42"/>
      <c r="AN5792" s="41"/>
    </row>
    <row r="5793" spans="1:40" ht="19.5" customHeight="1" x14ac:dyDescent="0.25">
      <c r="A5793" s="32"/>
      <c r="B5793" s="32"/>
      <c r="D5793" s="28"/>
      <c r="E5793" s="28"/>
      <c r="F5793" s="28"/>
      <c r="H5793" s="43"/>
      <c r="O5793" s="42"/>
      <c r="R5793" s="41"/>
      <c r="S5793" s="42"/>
      <c r="T5793" s="41"/>
      <c r="U5793" s="133"/>
      <c r="V5793" s="41"/>
      <c r="W5793" s="41"/>
      <c r="X5793" s="41"/>
      <c r="Y5793" s="41"/>
      <c r="Z5793" s="42"/>
      <c r="AA5793" s="42"/>
      <c r="AB5793" s="42"/>
      <c r="AC5793" s="42"/>
      <c r="AD5793" s="42"/>
      <c r="AE5793" s="42"/>
      <c r="AG5793" s="42"/>
      <c r="AH5793" s="43"/>
      <c r="AI5793" s="42"/>
      <c r="AJ5793" s="44"/>
      <c r="AK5793" s="42"/>
      <c r="AL5793" s="42"/>
      <c r="AM5793" s="42"/>
      <c r="AN5793" s="41"/>
    </row>
    <row r="5794" spans="1:40" ht="19.5" customHeight="1" x14ac:dyDescent="0.25">
      <c r="A5794" s="32"/>
      <c r="B5794" s="32"/>
      <c r="D5794" s="28"/>
      <c r="E5794" s="28"/>
      <c r="F5794" s="28"/>
      <c r="H5794" s="43"/>
      <c r="O5794" s="42"/>
      <c r="R5794" s="41"/>
      <c r="S5794" s="42"/>
      <c r="T5794" s="41"/>
      <c r="U5794" s="133"/>
      <c r="V5794" s="41"/>
      <c r="W5794" s="41"/>
      <c r="X5794" s="41"/>
      <c r="Y5794" s="41"/>
      <c r="Z5794" s="42"/>
      <c r="AA5794" s="42"/>
      <c r="AB5794" s="42"/>
      <c r="AC5794" s="42"/>
      <c r="AD5794" s="42"/>
      <c r="AE5794" s="42"/>
      <c r="AG5794" s="42"/>
      <c r="AH5794" s="43"/>
      <c r="AI5794" s="42"/>
      <c r="AJ5794" s="44"/>
      <c r="AK5794" s="42"/>
      <c r="AL5794" s="42"/>
      <c r="AM5794" s="42"/>
      <c r="AN5794" s="41"/>
    </row>
    <row r="5795" spans="1:40" ht="19.5" customHeight="1" x14ac:dyDescent="0.25">
      <c r="A5795" s="32"/>
      <c r="B5795" s="32"/>
      <c r="D5795" s="28"/>
      <c r="E5795" s="28"/>
      <c r="F5795" s="28"/>
      <c r="H5795" s="43"/>
      <c r="O5795" s="42"/>
      <c r="R5795" s="41"/>
      <c r="S5795" s="42"/>
      <c r="T5795" s="41"/>
      <c r="U5795" s="133"/>
      <c r="V5795" s="41"/>
      <c r="W5795" s="41"/>
      <c r="X5795" s="41"/>
      <c r="Y5795" s="41"/>
      <c r="Z5795" s="42"/>
      <c r="AA5795" s="42"/>
      <c r="AB5795" s="42"/>
      <c r="AC5795" s="42"/>
      <c r="AD5795" s="42"/>
      <c r="AE5795" s="42"/>
      <c r="AG5795" s="42"/>
      <c r="AH5795" s="43"/>
      <c r="AI5795" s="42"/>
      <c r="AJ5795" s="44"/>
      <c r="AK5795" s="42"/>
      <c r="AL5795" s="42"/>
      <c r="AM5795" s="42"/>
      <c r="AN5795" s="41"/>
    </row>
    <row r="5796" spans="1:40" ht="19.5" customHeight="1" x14ac:dyDescent="0.25">
      <c r="A5796" s="32"/>
      <c r="B5796" s="32"/>
      <c r="D5796" s="28"/>
      <c r="E5796" s="28"/>
      <c r="F5796" s="28"/>
      <c r="H5796" s="43"/>
      <c r="O5796" s="42"/>
      <c r="R5796" s="41"/>
      <c r="S5796" s="42"/>
      <c r="T5796" s="41"/>
      <c r="U5796" s="133"/>
      <c r="V5796" s="41"/>
      <c r="W5796" s="41"/>
      <c r="X5796" s="41"/>
      <c r="Y5796" s="41"/>
      <c r="Z5796" s="42"/>
      <c r="AA5796" s="42"/>
      <c r="AB5796" s="42"/>
      <c r="AC5796" s="42"/>
      <c r="AD5796" s="42"/>
      <c r="AE5796" s="42"/>
      <c r="AG5796" s="42"/>
      <c r="AH5796" s="43"/>
      <c r="AI5796" s="42"/>
      <c r="AJ5796" s="44"/>
      <c r="AK5796" s="42"/>
      <c r="AL5796" s="42"/>
      <c r="AM5796" s="42"/>
      <c r="AN5796" s="41"/>
    </row>
    <row r="5797" spans="1:40" ht="19.5" customHeight="1" x14ac:dyDescent="0.25">
      <c r="A5797" s="32"/>
      <c r="B5797" s="32"/>
      <c r="D5797" s="28"/>
      <c r="E5797" s="28"/>
      <c r="F5797" s="28"/>
      <c r="H5797" s="43"/>
      <c r="O5797" s="42"/>
      <c r="R5797" s="41"/>
      <c r="S5797" s="42"/>
      <c r="T5797" s="41"/>
      <c r="U5797" s="133"/>
      <c r="V5797" s="41"/>
      <c r="W5797" s="41"/>
      <c r="X5797" s="41"/>
      <c r="Y5797" s="41"/>
      <c r="Z5797" s="42"/>
      <c r="AA5797" s="42"/>
      <c r="AB5797" s="42"/>
      <c r="AC5797" s="42"/>
      <c r="AD5797" s="42"/>
      <c r="AE5797" s="42"/>
      <c r="AG5797" s="42"/>
      <c r="AH5797" s="43"/>
      <c r="AI5797" s="42"/>
      <c r="AJ5797" s="44"/>
      <c r="AK5797" s="42"/>
      <c r="AL5797" s="42"/>
      <c r="AM5797" s="42"/>
      <c r="AN5797" s="41"/>
    </row>
    <row r="5798" spans="1:40" ht="19.5" customHeight="1" x14ac:dyDescent="0.25">
      <c r="A5798" s="32"/>
      <c r="B5798" s="32"/>
      <c r="D5798" s="28"/>
      <c r="E5798" s="28"/>
      <c r="F5798" s="28"/>
      <c r="H5798" s="43"/>
      <c r="O5798" s="42"/>
      <c r="R5798" s="41"/>
      <c r="S5798" s="42"/>
      <c r="T5798" s="41"/>
      <c r="U5798" s="133"/>
      <c r="V5798" s="41"/>
      <c r="W5798" s="41"/>
      <c r="X5798" s="41"/>
      <c r="Y5798" s="41"/>
      <c r="Z5798" s="42"/>
      <c r="AA5798" s="42"/>
      <c r="AB5798" s="42"/>
      <c r="AC5798" s="42"/>
      <c r="AD5798" s="42"/>
      <c r="AE5798" s="42"/>
      <c r="AG5798" s="42"/>
      <c r="AH5798" s="43"/>
      <c r="AI5798" s="42"/>
      <c r="AJ5798" s="44"/>
      <c r="AK5798" s="42"/>
      <c r="AL5798" s="42"/>
      <c r="AM5798" s="42"/>
      <c r="AN5798" s="41"/>
    </row>
    <row r="5799" spans="1:40" ht="19.5" customHeight="1" x14ac:dyDescent="0.25">
      <c r="A5799" s="32"/>
      <c r="B5799" s="32"/>
      <c r="D5799" s="28"/>
      <c r="E5799" s="28"/>
      <c r="F5799" s="28"/>
      <c r="H5799" s="43"/>
      <c r="O5799" s="42"/>
      <c r="R5799" s="41"/>
      <c r="S5799" s="42"/>
      <c r="T5799" s="41"/>
      <c r="U5799" s="133"/>
      <c r="V5799" s="41"/>
      <c r="W5799" s="41"/>
      <c r="X5799" s="41"/>
      <c r="Y5799" s="41"/>
      <c r="Z5799" s="42"/>
      <c r="AA5799" s="42"/>
      <c r="AB5799" s="42"/>
      <c r="AC5799" s="42"/>
      <c r="AD5799" s="42"/>
      <c r="AE5799" s="42"/>
      <c r="AG5799" s="42"/>
      <c r="AH5799" s="43"/>
      <c r="AI5799" s="42"/>
      <c r="AJ5799" s="44"/>
      <c r="AK5799" s="42"/>
      <c r="AL5799" s="42"/>
      <c r="AM5799" s="42"/>
      <c r="AN5799" s="41"/>
    </row>
    <row r="5800" spans="1:40" ht="19.5" customHeight="1" x14ac:dyDescent="0.25">
      <c r="A5800" s="32"/>
      <c r="B5800" s="32"/>
      <c r="D5800" s="28"/>
      <c r="E5800" s="28"/>
      <c r="F5800" s="28"/>
      <c r="H5800" s="43"/>
      <c r="O5800" s="42"/>
      <c r="R5800" s="41"/>
      <c r="S5800" s="42"/>
      <c r="T5800" s="41"/>
      <c r="U5800" s="133"/>
      <c r="V5800" s="41"/>
      <c r="W5800" s="41"/>
      <c r="X5800" s="41"/>
      <c r="Y5800" s="41"/>
      <c r="Z5800" s="42"/>
      <c r="AA5800" s="42"/>
      <c r="AB5800" s="42"/>
      <c r="AC5800" s="42"/>
      <c r="AD5800" s="42"/>
      <c r="AE5800" s="42"/>
      <c r="AG5800" s="42"/>
      <c r="AH5800" s="43"/>
      <c r="AI5800" s="42"/>
      <c r="AJ5800" s="44"/>
      <c r="AK5800" s="42"/>
      <c r="AL5800" s="42"/>
      <c r="AM5800" s="42"/>
      <c r="AN5800" s="41"/>
    </row>
    <row r="5801" spans="1:40" ht="19.5" customHeight="1" x14ac:dyDescent="0.25">
      <c r="A5801" s="32"/>
      <c r="B5801" s="32"/>
      <c r="D5801" s="28"/>
      <c r="E5801" s="28"/>
      <c r="F5801" s="28"/>
      <c r="H5801" s="43"/>
      <c r="O5801" s="42"/>
      <c r="R5801" s="41"/>
      <c r="S5801" s="42"/>
      <c r="T5801" s="41"/>
      <c r="U5801" s="133"/>
      <c r="V5801" s="41"/>
      <c r="W5801" s="41"/>
      <c r="X5801" s="41"/>
      <c r="Y5801" s="41"/>
      <c r="Z5801" s="42"/>
      <c r="AA5801" s="42"/>
      <c r="AB5801" s="42"/>
      <c r="AC5801" s="42"/>
      <c r="AD5801" s="42"/>
      <c r="AE5801" s="42"/>
      <c r="AG5801" s="42"/>
      <c r="AH5801" s="43"/>
      <c r="AI5801" s="42"/>
      <c r="AJ5801" s="44"/>
      <c r="AK5801" s="42"/>
      <c r="AL5801" s="42"/>
      <c r="AM5801" s="42"/>
      <c r="AN5801" s="41"/>
    </row>
    <row r="5802" spans="1:40" ht="19.5" customHeight="1" x14ac:dyDescent="0.25">
      <c r="A5802" s="32"/>
      <c r="B5802" s="32"/>
      <c r="D5802" s="28"/>
      <c r="E5802" s="28"/>
      <c r="F5802" s="28"/>
      <c r="H5802" s="43"/>
      <c r="O5802" s="42"/>
      <c r="R5802" s="41"/>
      <c r="S5802" s="42"/>
      <c r="T5802" s="41"/>
      <c r="U5802" s="133"/>
      <c r="V5802" s="41"/>
      <c r="W5802" s="41"/>
      <c r="X5802" s="41"/>
      <c r="Y5802" s="41"/>
      <c r="Z5802" s="42"/>
      <c r="AA5802" s="42"/>
      <c r="AB5802" s="42"/>
      <c r="AC5802" s="42"/>
      <c r="AD5802" s="42"/>
      <c r="AE5802" s="42"/>
      <c r="AG5802" s="42"/>
      <c r="AH5802" s="43"/>
      <c r="AI5802" s="42"/>
      <c r="AJ5802" s="44"/>
      <c r="AK5802" s="42"/>
      <c r="AL5802" s="42"/>
      <c r="AM5802" s="42"/>
      <c r="AN5802" s="41"/>
    </row>
    <row r="5803" spans="1:40" ht="19.5" customHeight="1" x14ac:dyDescent="0.25">
      <c r="A5803" s="32"/>
      <c r="B5803" s="32"/>
      <c r="D5803" s="28"/>
      <c r="E5803" s="28"/>
      <c r="F5803" s="28"/>
      <c r="H5803" s="43"/>
      <c r="O5803" s="42"/>
      <c r="R5803" s="41"/>
      <c r="S5803" s="42"/>
      <c r="T5803" s="41"/>
      <c r="U5803" s="133"/>
      <c r="V5803" s="41"/>
      <c r="W5803" s="41"/>
      <c r="X5803" s="41"/>
      <c r="Y5803" s="41"/>
      <c r="Z5803" s="42"/>
      <c r="AA5803" s="42"/>
      <c r="AB5803" s="42"/>
      <c r="AC5803" s="42"/>
      <c r="AD5803" s="42"/>
      <c r="AE5803" s="42"/>
      <c r="AG5803" s="42"/>
      <c r="AH5803" s="43"/>
      <c r="AI5803" s="42"/>
      <c r="AJ5803" s="44"/>
      <c r="AK5803" s="42"/>
      <c r="AL5803" s="42"/>
      <c r="AM5803" s="42"/>
      <c r="AN5803" s="41"/>
    </row>
    <row r="5804" spans="1:40" ht="19.5" customHeight="1" x14ac:dyDescent="0.25">
      <c r="A5804" s="32"/>
      <c r="B5804" s="32"/>
      <c r="D5804" s="28"/>
      <c r="E5804" s="28"/>
      <c r="F5804" s="28"/>
      <c r="H5804" s="43"/>
      <c r="O5804" s="42"/>
      <c r="R5804" s="41"/>
      <c r="S5804" s="42"/>
      <c r="T5804" s="41"/>
      <c r="U5804" s="133"/>
      <c r="V5804" s="41"/>
      <c r="W5804" s="41"/>
      <c r="X5804" s="41"/>
      <c r="Y5804" s="41"/>
      <c r="Z5804" s="42"/>
      <c r="AA5804" s="42"/>
      <c r="AB5804" s="42"/>
      <c r="AC5804" s="42"/>
      <c r="AD5804" s="42"/>
      <c r="AE5804" s="42"/>
      <c r="AG5804" s="42"/>
      <c r="AH5804" s="43"/>
      <c r="AI5804" s="42"/>
      <c r="AJ5804" s="44"/>
      <c r="AK5804" s="42"/>
      <c r="AL5804" s="42"/>
      <c r="AM5804" s="42"/>
      <c r="AN5804" s="41"/>
    </row>
    <row r="5805" spans="1:40" ht="19.5" customHeight="1" x14ac:dyDescent="0.25">
      <c r="A5805" s="32"/>
      <c r="B5805" s="32"/>
      <c r="D5805" s="28"/>
      <c r="E5805" s="28"/>
      <c r="F5805" s="28"/>
      <c r="H5805" s="43"/>
      <c r="O5805" s="42"/>
      <c r="R5805" s="41"/>
      <c r="S5805" s="42"/>
      <c r="T5805" s="41"/>
      <c r="U5805" s="133"/>
      <c r="V5805" s="41"/>
      <c r="W5805" s="41"/>
      <c r="X5805" s="41"/>
      <c r="Y5805" s="41"/>
      <c r="Z5805" s="42"/>
      <c r="AA5805" s="42"/>
      <c r="AB5805" s="42"/>
      <c r="AC5805" s="42"/>
      <c r="AD5805" s="42"/>
      <c r="AE5805" s="42"/>
      <c r="AG5805" s="42"/>
      <c r="AH5805" s="43"/>
      <c r="AI5805" s="42"/>
      <c r="AJ5805" s="44"/>
      <c r="AK5805" s="42"/>
      <c r="AL5805" s="42"/>
      <c r="AM5805" s="42"/>
      <c r="AN5805" s="41"/>
    </row>
    <row r="5806" spans="1:40" ht="19.5" customHeight="1" x14ac:dyDescent="0.25">
      <c r="A5806" s="32"/>
      <c r="B5806" s="32"/>
      <c r="D5806" s="28"/>
      <c r="E5806" s="28"/>
      <c r="F5806" s="28"/>
      <c r="H5806" s="43"/>
      <c r="O5806" s="42"/>
      <c r="R5806" s="41"/>
      <c r="S5806" s="42"/>
      <c r="T5806" s="41"/>
      <c r="U5806" s="133"/>
      <c r="V5806" s="41"/>
      <c r="W5806" s="41"/>
      <c r="X5806" s="41"/>
      <c r="Y5806" s="41"/>
      <c r="Z5806" s="42"/>
      <c r="AA5806" s="42"/>
      <c r="AB5806" s="42"/>
      <c r="AC5806" s="42"/>
      <c r="AD5806" s="42"/>
      <c r="AE5806" s="42"/>
      <c r="AG5806" s="42"/>
      <c r="AH5806" s="43"/>
      <c r="AI5806" s="42"/>
      <c r="AJ5806" s="44"/>
      <c r="AK5806" s="42"/>
      <c r="AL5806" s="42"/>
      <c r="AM5806" s="42"/>
      <c r="AN5806" s="41"/>
    </row>
    <row r="5807" spans="1:40" ht="19.5" customHeight="1" x14ac:dyDescent="0.25">
      <c r="A5807" s="32"/>
      <c r="B5807" s="32"/>
      <c r="D5807" s="28"/>
      <c r="E5807" s="28"/>
      <c r="F5807" s="28"/>
      <c r="H5807" s="43"/>
      <c r="O5807" s="42"/>
      <c r="R5807" s="41"/>
      <c r="S5807" s="42"/>
      <c r="T5807" s="41"/>
      <c r="U5807" s="133"/>
      <c r="V5807" s="41"/>
      <c r="W5807" s="41"/>
      <c r="X5807" s="41"/>
      <c r="Y5807" s="41"/>
      <c r="Z5807" s="42"/>
      <c r="AA5807" s="42"/>
      <c r="AB5807" s="42"/>
      <c r="AC5807" s="42"/>
      <c r="AD5807" s="42"/>
      <c r="AE5807" s="42"/>
      <c r="AG5807" s="42"/>
      <c r="AH5807" s="43"/>
      <c r="AI5807" s="42"/>
      <c r="AJ5807" s="44"/>
      <c r="AK5807" s="42"/>
      <c r="AL5807" s="42"/>
      <c r="AM5807" s="42"/>
      <c r="AN5807" s="41"/>
    </row>
    <row r="5808" spans="1:40" ht="19.5" customHeight="1" x14ac:dyDescent="0.25">
      <c r="A5808" s="32"/>
      <c r="B5808" s="32"/>
      <c r="D5808" s="28"/>
      <c r="E5808" s="28"/>
      <c r="F5808" s="28"/>
      <c r="H5808" s="43"/>
      <c r="O5808" s="42"/>
      <c r="R5808" s="41"/>
      <c r="S5808" s="42"/>
      <c r="T5808" s="41"/>
      <c r="U5808" s="133"/>
      <c r="V5808" s="41"/>
      <c r="W5808" s="41"/>
      <c r="X5808" s="41"/>
      <c r="Y5808" s="41"/>
      <c r="Z5808" s="42"/>
      <c r="AA5808" s="42"/>
      <c r="AB5808" s="42"/>
      <c r="AC5808" s="42"/>
      <c r="AD5808" s="42"/>
      <c r="AE5808" s="42"/>
      <c r="AG5808" s="42"/>
      <c r="AH5808" s="43"/>
      <c r="AI5808" s="42"/>
      <c r="AJ5808" s="44"/>
      <c r="AK5808" s="42"/>
      <c r="AL5808" s="42"/>
      <c r="AM5808" s="42"/>
      <c r="AN5808" s="41"/>
    </row>
    <row r="5809" spans="1:40" ht="19.5" customHeight="1" x14ac:dyDescent="0.25">
      <c r="A5809" s="32"/>
      <c r="B5809" s="32"/>
      <c r="D5809" s="28"/>
      <c r="E5809" s="28"/>
      <c r="F5809" s="28"/>
      <c r="H5809" s="43"/>
      <c r="O5809" s="42"/>
      <c r="R5809" s="41"/>
      <c r="S5809" s="42"/>
      <c r="T5809" s="41"/>
      <c r="U5809" s="133"/>
      <c r="V5809" s="41"/>
      <c r="W5809" s="41"/>
      <c r="X5809" s="41"/>
      <c r="Y5809" s="41"/>
      <c r="Z5809" s="42"/>
      <c r="AA5809" s="42"/>
      <c r="AB5809" s="42"/>
      <c r="AC5809" s="42"/>
      <c r="AD5809" s="42"/>
      <c r="AE5809" s="42"/>
      <c r="AG5809" s="42"/>
      <c r="AH5809" s="43"/>
      <c r="AI5809" s="42"/>
      <c r="AJ5809" s="44"/>
      <c r="AK5809" s="42"/>
      <c r="AL5809" s="42"/>
      <c r="AM5809" s="42"/>
      <c r="AN5809" s="41"/>
    </row>
    <row r="5810" spans="1:40" ht="19.5" customHeight="1" x14ac:dyDescent="0.25">
      <c r="A5810" s="32"/>
      <c r="B5810" s="32"/>
      <c r="D5810" s="28"/>
      <c r="E5810" s="28"/>
      <c r="F5810" s="28"/>
      <c r="H5810" s="43"/>
      <c r="O5810" s="42"/>
      <c r="R5810" s="41"/>
      <c r="S5810" s="42"/>
      <c r="T5810" s="41"/>
      <c r="U5810" s="133"/>
      <c r="V5810" s="41"/>
      <c r="W5810" s="41"/>
      <c r="X5810" s="41"/>
      <c r="Y5810" s="41"/>
      <c r="Z5810" s="42"/>
      <c r="AA5810" s="42"/>
      <c r="AB5810" s="42"/>
      <c r="AC5810" s="42"/>
      <c r="AD5810" s="42"/>
      <c r="AE5810" s="42"/>
      <c r="AG5810" s="42"/>
      <c r="AH5810" s="43"/>
      <c r="AI5810" s="42"/>
      <c r="AJ5810" s="44"/>
      <c r="AK5810" s="42"/>
      <c r="AL5810" s="42"/>
      <c r="AM5810" s="42"/>
      <c r="AN5810" s="41"/>
    </row>
    <row r="5811" spans="1:40" ht="19.5" customHeight="1" x14ac:dyDescent="0.25">
      <c r="A5811" s="32"/>
      <c r="B5811" s="32"/>
      <c r="D5811" s="28"/>
      <c r="E5811" s="28"/>
      <c r="F5811" s="28"/>
      <c r="H5811" s="43"/>
      <c r="O5811" s="42"/>
      <c r="R5811" s="41"/>
      <c r="S5811" s="42"/>
      <c r="T5811" s="41"/>
      <c r="U5811" s="133"/>
      <c r="V5811" s="41"/>
      <c r="W5811" s="41"/>
      <c r="X5811" s="41"/>
      <c r="Y5811" s="41"/>
      <c r="Z5811" s="42"/>
      <c r="AA5811" s="42"/>
      <c r="AB5811" s="42"/>
      <c r="AC5811" s="42"/>
      <c r="AD5811" s="42"/>
      <c r="AE5811" s="42"/>
      <c r="AG5811" s="42"/>
      <c r="AH5811" s="43"/>
      <c r="AI5811" s="42"/>
      <c r="AJ5811" s="44"/>
      <c r="AK5811" s="42"/>
      <c r="AL5811" s="42"/>
      <c r="AM5811" s="42"/>
      <c r="AN5811" s="41"/>
    </row>
    <row r="5812" spans="1:40" ht="19.5" customHeight="1" x14ac:dyDescent="0.25">
      <c r="A5812" s="32"/>
      <c r="B5812" s="32"/>
      <c r="D5812" s="28"/>
      <c r="E5812" s="28"/>
      <c r="F5812" s="28"/>
      <c r="H5812" s="43"/>
      <c r="O5812" s="42"/>
      <c r="R5812" s="41"/>
      <c r="S5812" s="42"/>
      <c r="T5812" s="41"/>
      <c r="U5812" s="133"/>
      <c r="V5812" s="41"/>
      <c r="W5812" s="41"/>
      <c r="X5812" s="41"/>
      <c r="Y5812" s="41"/>
      <c r="Z5812" s="42"/>
      <c r="AA5812" s="42"/>
      <c r="AB5812" s="42"/>
      <c r="AC5812" s="42"/>
      <c r="AD5812" s="42"/>
      <c r="AE5812" s="42"/>
      <c r="AG5812" s="42"/>
      <c r="AH5812" s="43"/>
      <c r="AI5812" s="42"/>
      <c r="AJ5812" s="44"/>
      <c r="AK5812" s="42"/>
      <c r="AL5812" s="42"/>
      <c r="AM5812" s="42"/>
      <c r="AN5812" s="41"/>
    </row>
    <row r="5813" spans="1:40" ht="19.5" customHeight="1" x14ac:dyDescent="0.25">
      <c r="A5813" s="32"/>
      <c r="B5813" s="32"/>
      <c r="D5813" s="28"/>
      <c r="E5813" s="28"/>
      <c r="F5813" s="28"/>
      <c r="H5813" s="43"/>
      <c r="O5813" s="42"/>
      <c r="R5813" s="41"/>
      <c r="S5813" s="42"/>
      <c r="T5813" s="41"/>
      <c r="U5813" s="133"/>
      <c r="V5813" s="41"/>
      <c r="W5813" s="41"/>
      <c r="X5813" s="41"/>
      <c r="Y5813" s="41"/>
      <c r="Z5813" s="42"/>
      <c r="AA5813" s="42"/>
      <c r="AB5813" s="42"/>
      <c r="AC5813" s="42"/>
      <c r="AD5813" s="42"/>
      <c r="AE5813" s="42"/>
      <c r="AG5813" s="42"/>
      <c r="AH5813" s="43"/>
      <c r="AI5813" s="42"/>
      <c r="AJ5813" s="44"/>
      <c r="AK5813" s="42"/>
      <c r="AL5813" s="42"/>
      <c r="AM5813" s="42"/>
      <c r="AN5813" s="41"/>
    </row>
    <row r="5814" spans="1:40" ht="19.5" customHeight="1" x14ac:dyDescent="0.25">
      <c r="A5814" s="32"/>
      <c r="B5814" s="32"/>
      <c r="D5814" s="28"/>
      <c r="E5814" s="28"/>
      <c r="F5814" s="28"/>
      <c r="H5814" s="43"/>
      <c r="O5814" s="42"/>
      <c r="R5814" s="41"/>
      <c r="S5814" s="42"/>
      <c r="T5814" s="41"/>
      <c r="U5814" s="133"/>
      <c r="V5814" s="41"/>
      <c r="W5814" s="41"/>
      <c r="X5814" s="41"/>
      <c r="Y5814" s="41"/>
      <c r="Z5814" s="42"/>
      <c r="AA5814" s="42"/>
      <c r="AB5814" s="42"/>
      <c r="AC5814" s="42"/>
      <c r="AD5814" s="42"/>
      <c r="AE5814" s="42"/>
      <c r="AG5814" s="42"/>
      <c r="AH5814" s="43"/>
      <c r="AI5814" s="42"/>
      <c r="AJ5814" s="44"/>
      <c r="AK5814" s="42"/>
      <c r="AL5814" s="42"/>
      <c r="AM5814" s="42"/>
      <c r="AN5814" s="41"/>
    </row>
    <row r="5815" spans="1:40" ht="19.5" customHeight="1" x14ac:dyDescent="0.25">
      <c r="A5815" s="32"/>
      <c r="B5815" s="32"/>
      <c r="D5815" s="28"/>
      <c r="E5815" s="28"/>
      <c r="F5815" s="28"/>
      <c r="H5815" s="43"/>
      <c r="O5815" s="42"/>
      <c r="R5815" s="41"/>
      <c r="S5815" s="42"/>
      <c r="T5815" s="41"/>
      <c r="U5815" s="133"/>
      <c r="V5815" s="41"/>
      <c r="W5815" s="41"/>
      <c r="X5815" s="41"/>
      <c r="Y5815" s="41"/>
      <c r="Z5815" s="42"/>
      <c r="AA5815" s="42"/>
      <c r="AB5815" s="42"/>
      <c r="AC5815" s="42"/>
      <c r="AD5815" s="42"/>
      <c r="AE5815" s="42"/>
      <c r="AG5815" s="42"/>
      <c r="AH5815" s="43"/>
      <c r="AI5815" s="42"/>
      <c r="AJ5815" s="44"/>
      <c r="AK5815" s="42"/>
      <c r="AL5815" s="42"/>
      <c r="AM5815" s="42"/>
      <c r="AN5815" s="41"/>
    </row>
    <row r="5816" spans="1:40" ht="19.5" customHeight="1" x14ac:dyDescent="0.25">
      <c r="A5816" s="32"/>
      <c r="B5816" s="32"/>
      <c r="D5816" s="28"/>
      <c r="E5816" s="28"/>
      <c r="F5816" s="28"/>
      <c r="H5816" s="43"/>
      <c r="O5816" s="42"/>
      <c r="R5816" s="41"/>
      <c r="S5816" s="42"/>
      <c r="T5816" s="41"/>
      <c r="U5816" s="133"/>
      <c r="V5816" s="41"/>
      <c r="W5816" s="41"/>
      <c r="X5816" s="41"/>
      <c r="Y5816" s="41"/>
      <c r="Z5816" s="42"/>
      <c r="AA5816" s="42"/>
      <c r="AB5816" s="42"/>
      <c r="AC5816" s="42"/>
      <c r="AD5816" s="42"/>
      <c r="AE5816" s="42"/>
      <c r="AG5816" s="42"/>
      <c r="AH5816" s="43"/>
      <c r="AI5816" s="42"/>
      <c r="AJ5816" s="44"/>
      <c r="AK5816" s="42"/>
      <c r="AL5816" s="42"/>
      <c r="AM5816" s="42"/>
      <c r="AN5816" s="41"/>
    </row>
    <row r="5817" spans="1:40" ht="19.5" customHeight="1" x14ac:dyDescent="0.25">
      <c r="A5817" s="32"/>
      <c r="B5817" s="32"/>
      <c r="D5817" s="28"/>
      <c r="E5817" s="28"/>
      <c r="F5817" s="28"/>
      <c r="H5817" s="43"/>
      <c r="O5817" s="42"/>
      <c r="R5817" s="41"/>
      <c r="S5817" s="42"/>
      <c r="T5817" s="41"/>
      <c r="U5817" s="133"/>
      <c r="V5817" s="41"/>
      <c r="W5817" s="41"/>
      <c r="X5817" s="41"/>
      <c r="Y5817" s="41"/>
      <c r="Z5817" s="42"/>
      <c r="AA5817" s="42"/>
      <c r="AB5817" s="42"/>
      <c r="AC5817" s="42"/>
      <c r="AD5817" s="42"/>
      <c r="AE5817" s="42"/>
      <c r="AG5817" s="42"/>
      <c r="AH5817" s="43"/>
      <c r="AI5817" s="42"/>
      <c r="AJ5817" s="44"/>
      <c r="AK5817" s="42"/>
      <c r="AL5817" s="42"/>
      <c r="AM5817" s="42"/>
      <c r="AN5817" s="41"/>
    </row>
    <row r="5818" spans="1:40" ht="19.5" customHeight="1" x14ac:dyDescent="0.25">
      <c r="A5818" s="32"/>
      <c r="B5818" s="32"/>
      <c r="D5818" s="28"/>
      <c r="E5818" s="28"/>
      <c r="F5818" s="28"/>
      <c r="H5818" s="43"/>
      <c r="O5818" s="42"/>
      <c r="R5818" s="41"/>
      <c r="S5818" s="42"/>
      <c r="T5818" s="41"/>
      <c r="U5818" s="133"/>
      <c r="V5818" s="41"/>
      <c r="W5818" s="41"/>
      <c r="X5818" s="41"/>
      <c r="Y5818" s="41"/>
      <c r="Z5818" s="42"/>
      <c r="AA5818" s="42"/>
      <c r="AB5818" s="42"/>
      <c r="AC5818" s="42"/>
      <c r="AD5818" s="42"/>
      <c r="AE5818" s="42"/>
      <c r="AG5818" s="42"/>
      <c r="AH5818" s="43"/>
      <c r="AI5818" s="42"/>
      <c r="AJ5818" s="44"/>
      <c r="AK5818" s="42"/>
      <c r="AL5818" s="42"/>
      <c r="AM5818" s="42"/>
      <c r="AN5818" s="41"/>
    </row>
    <row r="5819" spans="1:40" ht="19.5" customHeight="1" x14ac:dyDescent="0.25">
      <c r="A5819" s="32"/>
      <c r="B5819" s="32"/>
      <c r="D5819" s="28"/>
      <c r="E5819" s="28"/>
      <c r="F5819" s="28"/>
      <c r="H5819" s="43"/>
      <c r="O5819" s="42"/>
      <c r="R5819" s="41"/>
      <c r="S5819" s="42"/>
      <c r="T5819" s="41"/>
      <c r="U5819" s="133"/>
      <c r="V5819" s="41"/>
      <c r="W5819" s="41"/>
      <c r="X5819" s="41"/>
      <c r="Y5819" s="41"/>
      <c r="Z5819" s="42"/>
      <c r="AA5819" s="42"/>
      <c r="AB5819" s="42"/>
      <c r="AC5819" s="42"/>
      <c r="AD5819" s="42"/>
      <c r="AE5819" s="42"/>
      <c r="AG5819" s="42"/>
      <c r="AH5819" s="43"/>
      <c r="AI5819" s="42"/>
      <c r="AJ5819" s="44"/>
      <c r="AK5819" s="42"/>
      <c r="AL5819" s="42"/>
      <c r="AM5819" s="42"/>
      <c r="AN5819" s="41"/>
    </row>
    <row r="5820" spans="1:40" ht="19.5" customHeight="1" x14ac:dyDescent="0.25">
      <c r="A5820" s="32"/>
      <c r="B5820" s="32"/>
      <c r="D5820" s="28"/>
      <c r="E5820" s="28"/>
      <c r="F5820" s="28"/>
      <c r="H5820" s="43"/>
      <c r="O5820" s="42"/>
      <c r="R5820" s="41"/>
      <c r="S5820" s="42"/>
      <c r="T5820" s="41"/>
      <c r="U5820" s="133"/>
      <c r="V5820" s="41"/>
      <c r="W5820" s="41"/>
      <c r="X5820" s="41"/>
      <c r="Y5820" s="41"/>
      <c r="Z5820" s="42"/>
      <c r="AA5820" s="42"/>
      <c r="AB5820" s="42"/>
      <c r="AC5820" s="42"/>
      <c r="AD5820" s="42"/>
      <c r="AE5820" s="42"/>
      <c r="AG5820" s="42"/>
      <c r="AH5820" s="43"/>
      <c r="AI5820" s="42"/>
      <c r="AJ5820" s="44"/>
      <c r="AK5820" s="42"/>
      <c r="AL5820" s="42"/>
      <c r="AM5820" s="42"/>
      <c r="AN5820" s="41"/>
    </row>
    <row r="5821" spans="1:40" ht="19.5" customHeight="1" x14ac:dyDescent="0.25">
      <c r="A5821" s="32"/>
      <c r="B5821" s="32"/>
      <c r="D5821" s="28"/>
      <c r="E5821" s="28"/>
      <c r="F5821" s="28"/>
      <c r="H5821" s="43"/>
      <c r="O5821" s="42"/>
      <c r="R5821" s="41"/>
      <c r="S5821" s="42"/>
      <c r="T5821" s="41"/>
      <c r="U5821" s="133"/>
      <c r="V5821" s="41"/>
      <c r="W5821" s="41"/>
      <c r="X5821" s="41"/>
      <c r="Y5821" s="41"/>
      <c r="Z5821" s="42"/>
      <c r="AA5821" s="42"/>
      <c r="AB5821" s="42"/>
      <c r="AC5821" s="42"/>
      <c r="AD5821" s="42"/>
      <c r="AE5821" s="42"/>
      <c r="AG5821" s="42"/>
      <c r="AH5821" s="43"/>
      <c r="AI5821" s="42"/>
      <c r="AJ5821" s="44"/>
      <c r="AK5821" s="42"/>
      <c r="AL5821" s="42"/>
      <c r="AM5821" s="42"/>
      <c r="AN5821" s="41"/>
    </row>
    <row r="5822" spans="1:40" ht="19.5" customHeight="1" x14ac:dyDescent="0.25">
      <c r="A5822" s="32"/>
      <c r="B5822" s="32"/>
      <c r="D5822" s="28"/>
      <c r="E5822" s="28"/>
      <c r="F5822" s="28"/>
      <c r="H5822" s="43"/>
      <c r="O5822" s="42"/>
      <c r="R5822" s="41"/>
      <c r="S5822" s="42"/>
      <c r="T5822" s="41"/>
      <c r="U5822" s="133"/>
      <c r="V5822" s="41"/>
      <c r="W5822" s="41"/>
      <c r="X5822" s="41"/>
      <c r="Y5822" s="41"/>
      <c r="Z5822" s="42"/>
      <c r="AA5822" s="42"/>
      <c r="AB5822" s="42"/>
      <c r="AC5822" s="42"/>
      <c r="AD5822" s="42"/>
      <c r="AE5822" s="42"/>
      <c r="AG5822" s="42"/>
      <c r="AH5822" s="43"/>
      <c r="AI5822" s="42"/>
      <c r="AJ5822" s="44"/>
      <c r="AK5822" s="42"/>
      <c r="AL5822" s="42"/>
      <c r="AM5822" s="42"/>
      <c r="AN5822" s="41"/>
    </row>
    <row r="5823" spans="1:40" ht="19.5" customHeight="1" x14ac:dyDescent="0.25">
      <c r="A5823" s="32"/>
      <c r="B5823" s="32"/>
      <c r="D5823" s="28"/>
      <c r="E5823" s="28"/>
      <c r="F5823" s="28"/>
      <c r="H5823" s="43"/>
      <c r="O5823" s="42"/>
      <c r="R5823" s="41"/>
      <c r="S5823" s="42"/>
      <c r="T5823" s="41"/>
      <c r="U5823" s="133"/>
      <c r="V5823" s="41"/>
      <c r="W5823" s="41"/>
      <c r="X5823" s="41"/>
      <c r="Y5823" s="41"/>
      <c r="Z5823" s="42"/>
      <c r="AA5823" s="42"/>
      <c r="AB5823" s="42"/>
      <c r="AC5823" s="42"/>
      <c r="AD5823" s="42"/>
      <c r="AE5823" s="42"/>
      <c r="AG5823" s="42"/>
      <c r="AH5823" s="43"/>
      <c r="AI5823" s="42"/>
      <c r="AJ5823" s="44"/>
      <c r="AK5823" s="42"/>
      <c r="AL5823" s="42"/>
      <c r="AM5823" s="42"/>
      <c r="AN5823" s="41"/>
    </row>
    <row r="5824" spans="1:40" ht="19.5" customHeight="1" x14ac:dyDescent="0.25">
      <c r="A5824" s="32"/>
      <c r="B5824" s="32"/>
      <c r="D5824" s="28"/>
      <c r="E5824" s="28"/>
      <c r="F5824" s="28"/>
      <c r="H5824" s="43"/>
      <c r="O5824" s="42"/>
      <c r="R5824" s="41"/>
      <c r="S5824" s="42"/>
      <c r="T5824" s="41"/>
      <c r="U5824" s="133"/>
      <c r="V5824" s="41"/>
      <c r="W5824" s="41"/>
      <c r="X5824" s="41"/>
      <c r="Y5824" s="41"/>
      <c r="Z5824" s="42"/>
      <c r="AA5824" s="42"/>
      <c r="AB5824" s="42"/>
      <c r="AC5824" s="42"/>
      <c r="AD5824" s="42"/>
      <c r="AE5824" s="42"/>
      <c r="AG5824" s="42"/>
      <c r="AH5824" s="43"/>
      <c r="AI5824" s="42"/>
      <c r="AJ5824" s="44"/>
      <c r="AK5824" s="42"/>
      <c r="AL5824" s="42"/>
      <c r="AM5824" s="42"/>
      <c r="AN5824" s="41"/>
    </row>
    <row r="5825" spans="1:40" ht="19.5" customHeight="1" x14ac:dyDescent="0.25">
      <c r="A5825" s="32"/>
      <c r="B5825" s="32"/>
      <c r="D5825" s="28"/>
      <c r="E5825" s="28"/>
      <c r="F5825" s="28"/>
      <c r="H5825" s="43"/>
      <c r="O5825" s="42"/>
      <c r="R5825" s="41"/>
      <c r="S5825" s="42"/>
      <c r="T5825" s="41"/>
      <c r="U5825" s="133"/>
      <c r="V5825" s="41"/>
      <c r="W5825" s="41"/>
      <c r="X5825" s="41"/>
      <c r="Y5825" s="41"/>
      <c r="Z5825" s="42"/>
      <c r="AA5825" s="42"/>
      <c r="AB5825" s="42"/>
      <c r="AC5825" s="42"/>
      <c r="AD5825" s="42"/>
      <c r="AE5825" s="42"/>
      <c r="AG5825" s="42"/>
      <c r="AH5825" s="43"/>
      <c r="AI5825" s="42"/>
      <c r="AJ5825" s="44"/>
      <c r="AK5825" s="42"/>
      <c r="AL5825" s="42"/>
      <c r="AM5825" s="42"/>
      <c r="AN5825" s="41"/>
    </row>
    <row r="5826" spans="1:40" ht="19.5" customHeight="1" x14ac:dyDescent="0.25">
      <c r="A5826" s="32"/>
      <c r="B5826" s="32"/>
      <c r="D5826" s="28"/>
      <c r="E5826" s="28"/>
      <c r="F5826" s="28"/>
      <c r="H5826" s="43"/>
      <c r="O5826" s="42"/>
      <c r="R5826" s="41"/>
      <c r="S5826" s="42"/>
      <c r="T5826" s="41"/>
      <c r="U5826" s="133"/>
      <c r="V5826" s="41"/>
      <c r="W5826" s="41"/>
      <c r="X5826" s="41"/>
      <c r="Y5826" s="41"/>
      <c r="Z5826" s="42"/>
      <c r="AA5826" s="42"/>
      <c r="AB5826" s="42"/>
      <c r="AC5826" s="42"/>
      <c r="AD5826" s="42"/>
      <c r="AE5826" s="42"/>
      <c r="AG5826" s="42"/>
      <c r="AH5826" s="43"/>
      <c r="AI5826" s="42"/>
      <c r="AJ5826" s="44"/>
      <c r="AK5826" s="42"/>
      <c r="AL5826" s="42"/>
      <c r="AM5826" s="42"/>
      <c r="AN5826" s="41"/>
    </row>
    <row r="5827" spans="1:40" ht="19.5" customHeight="1" x14ac:dyDescent="0.25">
      <c r="A5827" s="32"/>
      <c r="B5827" s="32"/>
      <c r="D5827" s="28"/>
      <c r="E5827" s="28"/>
      <c r="F5827" s="28"/>
      <c r="H5827" s="43"/>
      <c r="O5827" s="42"/>
      <c r="R5827" s="41"/>
      <c r="S5827" s="42"/>
      <c r="T5827" s="41"/>
      <c r="U5827" s="133"/>
      <c r="V5827" s="41"/>
      <c r="W5827" s="41"/>
      <c r="X5827" s="41"/>
      <c r="Y5827" s="41"/>
      <c r="Z5827" s="42"/>
      <c r="AA5827" s="42"/>
      <c r="AB5827" s="42"/>
      <c r="AC5827" s="42"/>
      <c r="AD5827" s="42"/>
      <c r="AE5827" s="42"/>
      <c r="AG5827" s="42"/>
      <c r="AH5827" s="43"/>
      <c r="AI5827" s="42"/>
      <c r="AJ5827" s="44"/>
      <c r="AK5827" s="42"/>
      <c r="AL5827" s="42"/>
      <c r="AM5827" s="42"/>
      <c r="AN5827" s="41"/>
    </row>
    <row r="5828" spans="1:40" ht="19.5" customHeight="1" x14ac:dyDescent="0.25">
      <c r="A5828" s="32"/>
      <c r="B5828" s="32"/>
      <c r="D5828" s="28"/>
      <c r="E5828" s="28"/>
      <c r="F5828" s="28"/>
      <c r="H5828" s="43"/>
      <c r="O5828" s="42"/>
      <c r="R5828" s="41"/>
      <c r="S5828" s="42"/>
      <c r="T5828" s="41"/>
      <c r="U5828" s="133"/>
      <c r="V5828" s="41"/>
      <c r="W5828" s="41"/>
      <c r="X5828" s="41"/>
      <c r="Y5828" s="41"/>
      <c r="Z5828" s="42"/>
      <c r="AA5828" s="42"/>
      <c r="AB5828" s="42"/>
      <c r="AC5828" s="42"/>
      <c r="AD5828" s="42"/>
      <c r="AE5828" s="42"/>
      <c r="AG5828" s="42"/>
      <c r="AH5828" s="43"/>
      <c r="AI5828" s="42"/>
      <c r="AJ5828" s="44"/>
      <c r="AK5828" s="42"/>
      <c r="AL5828" s="42"/>
      <c r="AM5828" s="42"/>
      <c r="AN5828" s="41"/>
    </row>
    <row r="5829" spans="1:40" ht="19.5" customHeight="1" x14ac:dyDescent="0.25">
      <c r="A5829" s="32"/>
      <c r="B5829" s="32"/>
      <c r="D5829" s="28"/>
      <c r="E5829" s="28"/>
      <c r="F5829" s="28"/>
      <c r="H5829" s="43"/>
      <c r="O5829" s="42"/>
      <c r="R5829" s="41"/>
      <c r="S5829" s="42"/>
      <c r="T5829" s="41"/>
      <c r="U5829" s="133"/>
      <c r="V5829" s="41"/>
      <c r="W5829" s="41"/>
      <c r="X5829" s="41"/>
      <c r="Y5829" s="41"/>
      <c r="Z5829" s="42"/>
      <c r="AA5829" s="42"/>
      <c r="AB5829" s="42"/>
      <c r="AC5829" s="42"/>
      <c r="AD5829" s="42"/>
      <c r="AE5829" s="42"/>
      <c r="AG5829" s="42"/>
      <c r="AH5829" s="43"/>
      <c r="AI5829" s="42"/>
      <c r="AJ5829" s="44"/>
      <c r="AK5829" s="42"/>
      <c r="AL5829" s="42"/>
      <c r="AM5829" s="42"/>
      <c r="AN5829" s="41"/>
    </row>
    <row r="5830" spans="1:40" ht="19.5" customHeight="1" x14ac:dyDescent="0.25">
      <c r="A5830" s="32"/>
      <c r="B5830" s="32"/>
      <c r="D5830" s="28"/>
      <c r="E5830" s="28"/>
      <c r="F5830" s="28"/>
      <c r="H5830" s="43"/>
      <c r="O5830" s="42"/>
      <c r="R5830" s="41"/>
      <c r="S5830" s="42"/>
      <c r="T5830" s="41"/>
      <c r="U5830" s="133"/>
      <c r="V5830" s="41"/>
      <c r="W5830" s="41"/>
      <c r="X5830" s="41"/>
      <c r="Y5830" s="41"/>
      <c r="Z5830" s="42"/>
      <c r="AA5830" s="42"/>
      <c r="AB5830" s="42"/>
      <c r="AC5830" s="42"/>
      <c r="AD5830" s="42"/>
      <c r="AE5830" s="42"/>
      <c r="AG5830" s="42"/>
      <c r="AH5830" s="43"/>
      <c r="AI5830" s="42"/>
      <c r="AJ5830" s="44"/>
      <c r="AK5830" s="42"/>
      <c r="AL5830" s="42"/>
      <c r="AM5830" s="42"/>
      <c r="AN5830" s="41"/>
    </row>
    <row r="5831" spans="1:40" ht="19.5" customHeight="1" x14ac:dyDescent="0.25">
      <c r="A5831" s="32"/>
      <c r="B5831" s="32"/>
      <c r="D5831" s="28"/>
      <c r="E5831" s="28"/>
      <c r="F5831" s="28"/>
      <c r="H5831" s="43"/>
      <c r="O5831" s="42"/>
      <c r="R5831" s="41"/>
      <c r="S5831" s="42"/>
      <c r="T5831" s="41"/>
      <c r="U5831" s="133"/>
      <c r="V5831" s="41"/>
      <c r="W5831" s="41"/>
      <c r="X5831" s="41"/>
      <c r="Y5831" s="41"/>
      <c r="Z5831" s="42"/>
      <c r="AA5831" s="42"/>
      <c r="AB5831" s="42"/>
      <c r="AC5831" s="42"/>
      <c r="AD5831" s="42"/>
      <c r="AE5831" s="42"/>
      <c r="AG5831" s="42"/>
      <c r="AH5831" s="43"/>
      <c r="AI5831" s="42"/>
      <c r="AJ5831" s="44"/>
      <c r="AK5831" s="42"/>
      <c r="AL5831" s="42"/>
      <c r="AM5831" s="42"/>
      <c r="AN5831" s="41"/>
    </row>
    <row r="5832" spans="1:40" ht="19.5" customHeight="1" x14ac:dyDescent="0.25">
      <c r="A5832" s="32"/>
      <c r="B5832" s="32"/>
      <c r="D5832" s="28"/>
      <c r="E5832" s="28"/>
      <c r="F5832" s="28"/>
      <c r="H5832" s="43"/>
      <c r="O5832" s="42"/>
      <c r="R5832" s="41"/>
      <c r="S5832" s="42"/>
      <c r="T5832" s="41"/>
      <c r="U5832" s="133"/>
      <c r="V5832" s="41"/>
      <c r="W5832" s="41"/>
      <c r="X5832" s="41"/>
      <c r="Y5832" s="41"/>
      <c r="Z5832" s="42"/>
      <c r="AA5832" s="42"/>
      <c r="AB5832" s="42"/>
      <c r="AC5832" s="42"/>
      <c r="AD5832" s="42"/>
      <c r="AE5832" s="42"/>
      <c r="AG5832" s="42"/>
      <c r="AH5832" s="43"/>
      <c r="AI5832" s="42"/>
      <c r="AJ5832" s="44"/>
      <c r="AK5832" s="42"/>
      <c r="AL5832" s="42"/>
      <c r="AM5832" s="42"/>
      <c r="AN5832" s="41"/>
    </row>
    <row r="5833" spans="1:40" ht="19.5" customHeight="1" x14ac:dyDescent="0.25">
      <c r="A5833" s="32"/>
      <c r="B5833" s="32"/>
      <c r="D5833" s="28"/>
      <c r="E5833" s="28"/>
      <c r="F5833" s="28"/>
      <c r="H5833" s="43"/>
      <c r="O5833" s="42"/>
      <c r="R5833" s="41"/>
      <c r="S5833" s="42"/>
      <c r="T5833" s="41"/>
      <c r="U5833" s="133"/>
      <c r="V5833" s="41"/>
      <c r="W5833" s="41"/>
      <c r="X5833" s="41"/>
      <c r="Y5833" s="41"/>
      <c r="Z5833" s="42"/>
      <c r="AA5833" s="42"/>
      <c r="AB5833" s="42"/>
      <c r="AC5833" s="42"/>
      <c r="AD5833" s="42"/>
      <c r="AE5833" s="42"/>
      <c r="AG5833" s="42"/>
      <c r="AH5833" s="43"/>
      <c r="AI5833" s="42"/>
      <c r="AJ5833" s="44"/>
      <c r="AK5833" s="42"/>
      <c r="AL5833" s="42"/>
      <c r="AM5833" s="42"/>
      <c r="AN5833" s="41"/>
    </row>
    <row r="5834" spans="1:40" ht="19.5" customHeight="1" x14ac:dyDescent="0.25">
      <c r="A5834" s="32"/>
      <c r="B5834" s="32"/>
      <c r="D5834" s="28"/>
      <c r="E5834" s="28"/>
      <c r="F5834" s="28"/>
      <c r="H5834" s="43"/>
      <c r="O5834" s="42"/>
      <c r="R5834" s="41"/>
      <c r="S5834" s="42"/>
      <c r="T5834" s="41"/>
      <c r="U5834" s="133"/>
      <c r="V5834" s="41"/>
      <c r="W5834" s="41"/>
      <c r="X5834" s="41"/>
      <c r="Y5834" s="41"/>
      <c r="Z5834" s="42"/>
      <c r="AA5834" s="42"/>
      <c r="AB5834" s="42"/>
      <c r="AC5834" s="42"/>
      <c r="AD5834" s="42"/>
      <c r="AE5834" s="42"/>
      <c r="AG5834" s="42"/>
      <c r="AH5834" s="43"/>
      <c r="AI5834" s="42"/>
      <c r="AJ5834" s="44"/>
      <c r="AK5834" s="42"/>
      <c r="AL5834" s="42"/>
      <c r="AM5834" s="42"/>
      <c r="AN5834" s="41"/>
    </row>
    <row r="5835" spans="1:40" ht="19.5" customHeight="1" x14ac:dyDescent="0.25">
      <c r="A5835" s="32"/>
      <c r="B5835" s="32"/>
      <c r="D5835" s="28"/>
      <c r="E5835" s="28"/>
      <c r="F5835" s="28"/>
      <c r="H5835" s="43"/>
      <c r="O5835" s="42"/>
      <c r="R5835" s="41"/>
      <c r="S5835" s="42"/>
      <c r="T5835" s="41"/>
      <c r="U5835" s="133"/>
      <c r="V5835" s="41"/>
      <c r="W5835" s="41"/>
      <c r="X5835" s="41"/>
      <c r="Y5835" s="41"/>
      <c r="Z5835" s="42"/>
      <c r="AA5835" s="42"/>
      <c r="AB5835" s="42"/>
      <c r="AC5835" s="42"/>
      <c r="AD5835" s="42"/>
      <c r="AE5835" s="42"/>
      <c r="AG5835" s="42"/>
      <c r="AH5835" s="43"/>
      <c r="AI5835" s="42"/>
      <c r="AJ5835" s="44"/>
      <c r="AK5835" s="42"/>
      <c r="AL5835" s="42"/>
      <c r="AM5835" s="42"/>
      <c r="AN5835" s="41"/>
    </row>
    <row r="5836" spans="1:40" ht="19.5" customHeight="1" x14ac:dyDescent="0.25">
      <c r="A5836" s="32"/>
      <c r="B5836" s="32"/>
      <c r="D5836" s="28"/>
      <c r="E5836" s="28"/>
      <c r="F5836" s="28"/>
      <c r="H5836" s="43"/>
      <c r="O5836" s="42"/>
      <c r="R5836" s="41"/>
      <c r="S5836" s="42"/>
      <c r="T5836" s="41"/>
      <c r="U5836" s="133"/>
      <c r="V5836" s="41"/>
      <c r="W5836" s="41"/>
      <c r="X5836" s="41"/>
      <c r="Y5836" s="41"/>
      <c r="Z5836" s="42"/>
      <c r="AA5836" s="42"/>
      <c r="AB5836" s="42"/>
      <c r="AC5836" s="42"/>
      <c r="AD5836" s="42"/>
      <c r="AE5836" s="42"/>
      <c r="AG5836" s="42"/>
      <c r="AH5836" s="43"/>
      <c r="AI5836" s="42"/>
      <c r="AJ5836" s="44"/>
      <c r="AK5836" s="42"/>
      <c r="AL5836" s="42"/>
      <c r="AM5836" s="42"/>
      <c r="AN5836" s="41"/>
    </row>
    <row r="5837" spans="1:40" ht="19.5" customHeight="1" x14ac:dyDescent="0.25">
      <c r="A5837" s="32"/>
      <c r="B5837" s="32"/>
      <c r="D5837" s="28"/>
      <c r="E5837" s="28"/>
      <c r="F5837" s="28"/>
      <c r="H5837" s="43"/>
      <c r="O5837" s="42"/>
      <c r="R5837" s="41"/>
      <c r="S5837" s="42"/>
      <c r="T5837" s="41"/>
      <c r="U5837" s="133"/>
      <c r="V5837" s="41"/>
      <c r="W5837" s="41"/>
      <c r="X5837" s="41"/>
      <c r="Y5837" s="41"/>
      <c r="Z5837" s="42"/>
      <c r="AA5837" s="42"/>
      <c r="AB5837" s="42"/>
      <c r="AC5837" s="42"/>
      <c r="AD5837" s="42"/>
      <c r="AE5837" s="42"/>
      <c r="AG5837" s="42"/>
      <c r="AH5837" s="43"/>
      <c r="AI5837" s="42"/>
      <c r="AJ5837" s="44"/>
      <c r="AK5837" s="42"/>
      <c r="AL5837" s="42"/>
      <c r="AM5837" s="42"/>
      <c r="AN5837" s="41"/>
    </row>
    <row r="5838" spans="1:40" ht="19.5" customHeight="1" x14ac:dyDescent="0.25">
      <c r="A5838" s="32"/>
      <c r="B5838" s="32"/>
      <c r="D5838" s="28"/>
      <c r="E5838" s="28"/>
      <c r="F5838" s="28"/>
      <c r="H5838" s="43"/>
      <c r="O5838" s="42"/>
      <c r="R5838" s="41"/>
      <c r="S5838" s="42"/>
      <c r="T5838" s="41"/>
      <c r="U5838" s="133"/>
      <c r="V5838" s="41"/>
      <c r="W5838" s="41"/>
      <c r="X5838" s="41"/>
      <c r="Y5838" s="41"/>
      <c r="Z5838" s="42"/>
      <c r="AA5838" s="42"/>
      <c r="AB5838" s="42"/>
      <c r="AC5838" s="42"/>
      <c r="AD5838" s="42"/>
      <c r="AE5838" s="42"/>
      <c r="AG5838" s="42"/>
      <c r="AH5838" s="43"/>
      <c r="AI5838" s="42"/>
      <c r="AJ5838" s="44"/>
      <c r="AK5838" s="42"/>
      <c r="AL5838" s="42"/>
      <c r="AM5838" s="42"/>
      <c r="AN5838" s="41"/>
    </row>
    <row r="5839" spans="1:40" ht="19.5" customHeight="1" x14ac:dyDescent="0.25">
      <c r="A5839" s="32"/>
      <c r="B5839" s="32"/>
      <c r="D5839" s="28"/>
      <c r="E5839" s="28"/>
      <c r="F5839" s="28"/>
      <c r="H5839" s="43"/>
      <c r="O5839" s="42"/>
      <c r="R5839" s="41"/>
      <c r="S5839" s="42"/>
      <c r="T5839" s="41"/>
      <c r="U5839" s="133"/>
      <c r="V5839" s="41"/>
      <c r="W5839" s="41"/>
      <c r="X5839" s="41"/>
      <c r="Y5839" s="41"/>
      <c r="Z5839" s="42"/>
      <c r="AA5839" s="42"/>
      <c r="AB5839" s="42"/>
      <c r="AC5839" s="42"/>
      <c r="AD5839" s="42"/>
      <c r="AE5839" s="42"/>
      <c r="AG5839" s="42"/>
      <c r="AH5839" s="43"/>
      <c r="AI5839" s="42"/>
      <c r="AJ5839" s="44"/>
      <c r="AK5839" s="42"/>
      <c r="AL5839" s="42"/>
      <c r="AM5839" s="42"/>
      <c r="AN5839" s="41"/>
    </row>
    <row r="5840" spans="1:40" ht="19.5" customHeight="1" x14ac:dyDescent="0.25">
      <c r="A5840" s="32"/>
      <c r="B5840" s="32"/>
      <c r="D5840" s="28"/>
      <c r="E5840" s="28"/>
      <c r="F5840" s="28"/>
      <c r="H5840" s="43"/>
      <c r="O5840" s="42"/>
      <c r="R5840" s="41"/>
      <c r="S5840" s="42"/>
      <c r="T5840" s="41"/>
      <c r="U5840" s="133"/>
      <c r="V5840" s="41"/>
      <c r="W5840" s="41"/>
      <c r="X5840" s="41"/>
      <c r="Y5840" s="41"/>
      <c r="Z5840" s="42"/>
      <c r="AA5840" s="42"/>
      <c r="AB5840" s="42"/>
      <c r="AC5840" s="42"/>
      <c r="AD5840" s="42"/>
      <c r="AE5840" s="42"/>
      <c r="AG5840" s="42"/>
      <c r="AH5840" s="43"/>
      <c r="AI5840" s="42"/>
      <c r="AJ5840" s="44"/>
      <c r="AK5840" s="42"/>
      <c r="AL5840" s="42"/>
      <c r="AM5840" s="42"/>
      <c r="AN5840" s="41"/>
    </row>
    <row r="5841" spans="1:40" ht="19.5" customHeight="1" x14ac:dyDescent="0.25">
      <c r="A5841" s="32"/>
      <c r="B5841" s="32"/>
      <c r="D5841" s="28"/>
      <c r="E5841" s="28"/>
      <c r="F5841" s="28"/>
      <c r="H5841" s="43"/>
      <c r="O5841" s="42"/>
      <c r="R5841" s="41"/>
      <c r="S5841" s="42"/>
      <c r="T5841" s="41"/>
      <c r="U5841" s="133"/>
      <c r="V5841" s="41"/>
      <c r="W5841" s="41"/>
      <c r="X5841" s="41"/>
      <c r="Y5841" s="41"/>
      <c r="Z5841" s="42"/>
      <c r="AA5841" s="42"/>
      <c r="AB5841" s="42"/>
      <c r="AC5841" s="42"/>
      <c r="AD5841" s="42"/>
      <c r="AE5841" s="42"/>
      <c r="AG5841" s="42"/>
      <c r="AH5841" s="43"/>
      <c r="AI5841" s="42"/>
      <c r="AJ5841" s="44"/>
      <c r="AK5841" s="42"/>
      <c r="AL5841" s="42"/>
      <c r="AM5841" s="42"/>
      <c r="AN5841" s="41"/>
    </row>
    <row r="5842" spans="1:40" ht="19.5" customHeight="1" x14ac:dyDescent="0.25">
      <c r="A5842" s="32"/>
      <c r="B5842" s="32"/>
      <c r="D5842" s="28"/>
      <c r="E5842" s="28"/>
      <c r="F5842" s="28"/>
      <c r="H5842" s="43"/>
      <c r="O5842" s="42"/>
      <c r="R5842" s="41"/>
      <c r="S5842" s="42"/>
      <c r="T5842" s="41"/>
      <c r="U5842" s="133"/>
      <c r="V5842" s="41"/>
      <c r="W5842" s="41"/>
      <c r="X5842" s="41"/>
      <c r="Y5842" s="41"/>
      <c r="Z5842" s="42"/>
      <c r="AA5842" s="42"/>
      <c r="AB5842" s="42"/>
      <c r="AC5842" s="42"/>
      <c r="AD5842" s="42"/>
      <c r="AE5842" s="42"/>
      <c r="AG5842" s="42"/>
      <c r="AH5842" s="43"/>
      <c r="AI5842" s="42"/>
      <c r="AJ5842" s="44"/>
      <c r="AK5842" s="42"/>
      <c r="AL5842" s="42"/>
      <c r="AM5842" s="42"/>
      <c r="AN5842" s="41"/>
    </row>
    <row r="5843" spans="1:40" ht="19.5" customHeight="1" x14ac:dyDescent="0.25">
      <c r="A5843" s="32"/>
      <c r="B5843" s="32"/>
      <c r="D5843" s="28"/>
      <c r="E5843" s="28"/>
      <c r="F5843" s="28"/>
      <c r="H5843" s="43"/>
      <c r="O5843" s="42"/>
      <c r="R5843" s="41"/>
      <c r="S5843" s="42"/>
      <c r="T5843" s="41"/>
      <c r="U5843" s="133"/>
      <c r="V5843" s="41"/>
      <c r="W5843" s="41"/>
      <c r="X5843" s="41"/>
      <c r="Y5843" s="41"/>
      <c r="Z5843" s="42"/>
      <c r="AA5843" s="42"/>
      <c r="AB5843" s="42"/>
      <c r="AC5843" s="42"/>
      <c r="AD5843" s="42"/>
      <c r="AE5843" s="42"/>
      <c r="AG5843" s="42"/>
      <c r="AH5843" s="43"/>
      <c r="AI5843" s="42"/>
      <c r="AJ5843" s="44"/>
      <c r="AK5843" s="42"/>
      <c r="AL5843" s="42"/>
      <c r="AM5843" s="42"/>
      <c r="AN5843" s="41"/>
    </row>
    <row r="5844" spans="1:40" ht="19.5" customHeight="1" x14ac:dyDescent="0.25">
      <c r="A5844" s="32"/>
      <c r="B5844" s="32"/>
      <c r="D5844" s="28"/>
      <c r="E5844" s="28"/>
      <c r="F5844" s="28"/>
      <c r="H5844" s="43"/>
      <c r="O5844" s="42"/>
      <c r="R5844" s="41"/>
      <c r="S5844" s="42"/>
      <c r="T5844" s="41"/>
      <c r="U5844" s="133"/>
      <c r="V5844" s="41"/>
      <c r="W5844" s="41"/>
      <c r="X5844" s="41"/>
      <c r="Y5844" s="41"/>
      <c r="Z5844" s="42"/>
      <c r="AA5844" s="42"/>
      <c r="AB5844" s="42"/>
      <c r="AC5844" s="42"/>
      <c r="AD5844" s="42"/>
      <c r="AE5844" s="42"/>
      <c r="AG5844" s="42"/>
      <c r="AH5844" s="43"/>
      <c r="AI5844" s="42"/>
      <c r="AJ5844" s="44"/>
      <c r="AK5844" s="42"/>
      <c r="AL5844" s="42"/>
      <c r="AM5844" s="42"/>
      <c r="AN5844" s="41"/>
    </row>
    <row r="5845" spans="1:40" ht="19.5" customHeight="1" x14ac:dyDescent="0.25">
      <c r="A5845" s="32"/>
      <c r="B5845" s="32"/>
      <c r="D5845" s="28"/>
      <c r="E5845" s="28"/>
      <c r="F5845" s="28"/>
      <c r="H5845" s="43"/>
      <c r="O5845" s="42"/>
      <c r="R5845" s="41"/>
      <c r="S5845" s="42"/>
      <c r="T5845" s="41"/>
      <c r="U5845" s="133"/>
      <c r="V5845" s="41"/>
      <c r="W5845" s="41"/>
      <c r="X5845" s="41"/>
      <c r="Y5845" s="41"/>
      <c r="Z5845" s="42"/>
      <c r="AA5845" s="42"/>
      <c r="AB5845" s="42"/>
      <c r="AC5845" s="42"/>
      <c r="AD5845" s="42"/>
      <c r="AE5845" s="42"/>
      <c r="AG5845" s="42"/>
      <c r="AH5845" s="43"/>
      <c r="AI5845" s="42"/>
      <c r="AJ5845" s="44"/>
      <c r="AK5845" s="42"/>
      <c r="AL5845" s="42"/>
      <c r="AM5845" s="42"/>
      <c r="AN5845" s="41"/>
    </row>
    <row r="5846" spans="1:40" ht="19.5" customHeight="1" x14ac:dyDescent="0.25">
      <c r="A5846" s="32"/>
      <c r="B5846" s="32"/>
      <c r="D5846" s="28"/>
      <c r="E5846" s="28"/>
      <c r="F5846" s="28"/>
      <c r="H5846" s="43"/>
      <c r="O5846" s="42"/>
      <c r="R5846" s="41"/>
      <c r="S5846" s="42"/>
      <c r="T5846" s="41"/>
      <c r="U5846" s="133"/>
      <c r="V5846" s="41"/>
      <c r="W5846" s="41"/>
      <c r="X5846" s="41"/>
      <c r="Y5846" s="41"/>
      <c r="Z5846" s="42"/>
      <c r="AA5846" s="42"/>
      <c r="AB5846" s="42"/>
      <c r="AC5846" s="42"/>
      <c r="AD5846" s="42"/>
      <c r="AE5846" s="42"/>
      <c r="AG5846" s="42"/>
      <c r="AH5846" s="43"/>
      <c r="AI5846" s="42"/>
      <c r="AJ5846" s="44"/>
      <c r="AK5846" s="42"/>
      <c r="AL5846" s="42"/>
      <c r="AM5846" s="42"/>
      <c r="AN5846" s="41"/>
    </row>
    <row r="5847" spans="1:40" ht="19.5" customHeight="1" x14ac:dyDescent="0.25">
      <c r="A5847" s="32"/>
      <c r="B5847" s="32"/>
      <c r="D5847" s="28"/>
      <c r="E5847" s="28"/>
      <c r="F5847" s="28"/>
      <c r="H5847" s="43"/>
      <c r="O5847" s="42"/>
      <c r="R5847" s="41"/>
      <c r="S5847" s="42"/>
      <c r="T5847" s="41"/>
      <c r="U5847" s="133"/>
      <c r="V5847" s="41"/>
      <c r="W5847" s="41"/>
      <c r="X5847" s="41"/>
      <c r="Y5847" s="41"/>
      <c r="Z5847" s="42"/>
      <c r="AA5847" s="42"/>
      <c r="AB5847" s="42"/>
      <c r="AC5847" s="42"/>
      <c r="AD5847" s="42"/>
      <c r="AE5847" s="42"/>
      <c r="AG5847" s="42"/>
      <c r="AH5847" s="43"/>
      <c r="AI5847" s="42"/>
      <c r="AJ5847" s="44"/>
      <c r="AK5847" s="42"/>
      <c r="AL5847" s="42"/>
      <c r="AM5847" s="42"/>
      <c r="AN5847" s="41"/>
    </row>
    <row r="5848" spans="1:40" ht="19.5" customHeight="1" x14ac:dyDescent="0.25">
      <c r="A5848" s="32"/>
      <c r="B5848" s="32"/>
      <c r="D5848" s="28"/>
      <c r="E5848" s="28"/>
      <c r="F5848" s="28"/>
      <c r="H5848" s="43"/>
      <c r="O5848" s="42"/>
      <c r="R5848" s="41"/>
      <c r="S5848" s="42"/>
      <c r="T5848" s="41"/>
      <c r="U5848" s="133"/>
      <c r="V5848" s="41"/>
      <c r="W5848" s="41"/>
      <c r="X5848" s="41"/>
      <c r="Y5848" s="41"/>
      <c r="Z5848" s="42"/>
      <c r="AA5848" s="42"/>
      <c r="AB5848" s="42"/>
      <c r="AC5848" s="42"/>
      <c r="AD5848" s="42"/>
      <c r="AE5848" s="42"/>
      <c r="AG5848" s="42"/>
      <c r="AH5848" s="43"/>
      <c r="AI5848" s="42"/>
      <c r="AJ5848" s="44"/>
      <c r="AK5848" s="42"/>
      <c r="AL5848" s="42"/>
      <c r="AM5848" s="42"/>
      <c r="AN5848" s="41"/>
    </row>
    <row r="5849" spans="1:40" ht="19.5" customHeight="1" x14ac:dyDescent="0.25">
      <c r="A5849" s="32"/>
      <c r="B5849" s="32"/>
      <c r="D5849" s="28"/>
      <c r="E5849" s="28"/>
      <c r="F5849" s="28"/>
      <c r="H5849" s="43"/>
      <c r="O5849" s="42"/>
      <c r="R5849" s="41"/>
      <c r="S5849" s="42"/>
      <c r="T5849" s="41"/>
      <c r="U5849" s="133"/>
      <c r="V5849" s="41"/>
      <c r="W5849" s="41"/>
      <c r="X5849" s="41"/>
      <c r="Y5849" s="41"/>
      <c r="Z5849" s="42"/>
      <c r="AA5849" s="42"/>
      <c r="AB5849" s="42"/>
      <c r="AC5849" s="42"/>
      <c r="AD5849" s="42"/>
      <c r="AE5849" s="42"/>
      <c r="AG5849" s="42"/>
      <c r="AH5849" s="43"/>
      <c r="AI5849" s="42"/>
      <c r="AJ5849" s="44"/>
      <c r="AK5849" s="42"/>
      <c r="AL5849" s="42"/>
      <c r="AM5849" s="42"/>
      <c r="AN5849" s="41"/>
    </row>
    <row r="5850" spans="1:40" ht="19.5" customHeight="1" x14ac:dyDescent="0.25">
      <c r="A5850" s="32"/>
      <c r="B5850" s="32"/>
      <c r="D5850" s="28"/>
      <c r="E5850" s="28"/>
      <c r="F5850" s="28"/>
      <c r="H5850" s="43"/>
      <c r="O5850" s="42"/>
      <c r="R5850" s="41"/>
      <c r="S5850" s="42"/>
      <c r="T5850" s="41"/>
      <c r="U5850" s="133"/>
      <c r="V5850" s="41"/>
      <c r="W5850" s="41"/>
      <c r="X5850" s="41"/>
      <c r="Y5850" s="41"/>
      <c r="Z5850" s="42"/>
      <c r="AA5850" s="42"/>
      <c r="AB5850" s="42"/>
      <c r="AC5850" s="42"/>
      <c r="AD5850" s="42"/>
      <c r="AE5850" s="42"/>
      <c r="AG5850" s="42"/>
      <c r="AH5850" s="43"/>
      <c r="AI5850" s="42"/>
      <c r="AJ5850" s="44"/>
      <c r="AK5850" s="42"/>
      <c r="AL5850" s="42"/>
      <c r="AM5850" s="42"/>
      <c r="AN5850" s="41"/>
    </row>
    <row r="5851" spans="1:40" ht="19.5" customHeight="1" x14ac:dyDescent="0.25">
      <c r="A5851" s="32"/>
      <c r="B5851" s="32"/>
      <c r="D5851" s="28"/>
      <c r="E5851" s="28"/>
      <c r="F5851" s="28"/>
      <c r="H5851" s="43"/>
      <c r="O5851" s="42"/>
      <c r="R5851" s="41"/>
      <c r="S5851" s="42"/>
      <c r="T5851" s="41"/>
      <c r="U5851" s="133"/>
      <c r="V5851" s="41"/>
      <c r="W5851" s="41"/>
      <c r="X5851" s="41"/>
      <c r="Y5851" s="41"/>
      <c r="Z5851" s="42"/>
      <c r="AA5851" s="42"/>
      <c r="AB5851" s="42"/>
      <c r="AC5851" s="42"/>
      <c r="AD5851" s="42"/>
      <c r="AE5851" s="42"/>
      <c r="AG5851" s="42"/>
      <c r="AH5851" s="43"/>
      <c r="AI5851" s="42"/>
      <c r="AJ5851" s="44"/>
      <c r="AK5851" s="42"/>
      <c r="AL5851" s="42"/>
      <c r="AM5851" s="42"/>
      <c r="AN5851" s="41"/>
    </row>
    <row r="5852" spans="1:40" ht="19.5" customHeight="1" x14ac:dyDescent="0.25">
      <c r="A5852" s="32"/>
      <c r="B5852" s="32"/>
      <c r="D5852" s="28"/>
      <c r="E5852" s="28"/>
      <c r="F5852" s="28"/>
      <c r="H5852" s="43"/>
      <c r="O5852" s="42"/>
      <c r="R5852" s="41"/>
      <c r="S5852" s="42"/>
      <c r="T5852" s="41"/>
      <c r="U5852" s="133"/>
      <c r="V5852" s="41"/>
      <c r="W5852" s="41"/>
      <c r="X5852" s="41"/>
      <c r="Y5852" s="41"/>
      <c r="Z5852" s="42"/>
      <c r="AA5852" s="42"/>
      <c r="AB5852" s="42"/>
      <c r="AC5852" s="42"/>
      <c r="AD5852" s="42"/>
      <c r="AE5852" s="42"/>
      <c r="AG5852" s="42"/>
      <c r="AH5852" s="43"/>
      <c r="AI5852" s="42"/>
      <c r="AJ5852" s="44"/>
      <c r="AK5852" s="42"/>
      <c r="AL5852" s="42"/>
      <c r="AM5852" s="42"/>
      <c r="AN5852" s="41"/>
    </row>
    <row r="5853" spans="1:40" ht="19.5" customHeight="1" x14ac:dyDescent="0.25">
      <c r="A5853" s="32"/>
      <c r="B5853" s="32"/>
      <c r="D5853" s="28"/>
      <c r="E5853" s="28"/>
      <c r="F5853" s="28"/>
      <c r="H5853" s="43"/>
      <c r="O5853" s="42"/>
      <c r="R5853" s="41"/>
      <c r="S5853" s="42"/>
      <c r="T5853" s="41"/>
      <c r="U5853" s="133"/>
      <c r="V5853" s="41"/>
      <c r="W5853" s="41"/>
      <c r="X5853" s="41"/>
      <c r="Y5853" s="41"/>
      <c r="Z5853" s="42"/>
      <c r="AA5853" s="42"/>
      <c r="AB5853" s="42"/>
      <c r="AC5853" s="42"/>
      <c r="AD5853" s="42"/>
      <c r="AE5853" s="42"/>
      <c r="AG5853" s="42"/>
      <c r="AH5853" s="43"/>
      <c r="AI5853" s="42"/>
      <c r="AJ5853" s="44"/>
      <c r="AK5853" s="42"/>
      <c r="AL5853" s="42"/>
      <c r="AM5853" s="42"/>
      <c r="AN5853" s="41"/>
    </row>
    <row r="5854" spans="1:40" ht="19.5" customHeight="1" x14ac:dyDescent="0.25">
      <c r="A5854" s="32"/>
      <c r="B5854" s="32"/>
      <c r="D5854" s="28"/>
      <c r="E5854" s="28"/>
      <c r="F5854" s="28"/>
      <c r="H5854" s="43"/>
      <c r="O5854" s="42"/>
      <c r="R5854" s="41"/>
      <c r="S5854" s="42"/>
      <c r="T5854" s="41"/>
      <c r="U5854" s="133"/>
      <c r="V5854" s="41"/>
      <c r="W5854" s="41"/>
      <c r="X5854" s="41"/>
      <c r="Y5854" s="41"/>
      <c r="Z5854" s="42"/>
      <c r="AA5854" s="42"/>
      <c r="AB5854" s="42"/>
      <c r="AC5854" s="42"/>
      <c r="AD5854" s="42"/>
      <c r="AE5854" s="42"/>
      <c r="AG5854" s="42"/>
      <c r="AH5854" s="43"/>
      <c r="AI5854" s="42"/>
      <c r="AJ5854" s="44"/>
      <c r="AK5854" s="42"/>
      <c r="AL5854" s="42"/>
      <c r="AM5854" s="42"/>
      <c r="AN5854" s="41"/>
    </row>
    <row r="5855" spans="1:40" ht="19.5" customHeight="1" x14ac:dyDescent="0.25">
      <c r="A5855" s="32"/>
      <c r="B5855" s="32"/>
      <c r="D5855" s="28"/>
      <c r="E5855" s="28"/>
      <c r="F5855" s="28"/>
      <c r="H5855" s="43"/>
      <c r="O5855" s="42"/>
      <c r="R5855" s="41"/>
      <c r="S5855" s="42"/>
      <c r="T5855" s="41"/>
      <c r="U5855" s="133"/>
      <c r="V5855" s="41"/>
      <c r="W5855" s="41"/>
      <c r="X5855" s="41"/>
      <c r="Y5855" s="41"/>
      <c r="Z5855" s="42"/>
      <c r="AA5855" s="42"/>
      <c r="AB5855" s="42"/>
      <c r="AC5855" s="42"/>
      <c r="AD5855" s="42"/>
      <c r="AE5855" s="42"/>
      <c r="AG5855" s="42"/>
      <c r="AH5855" s="43"/>
      <c r="AI5855" s="42"/>
      <c r="AJ5855" s="44"/>
      <c r="AK5855" s="42"/>
      <c r="AL5855" s="42"/>
      <c r="AM5855" s="42"/>
      <c r="AN5855" s="41"/>
    </row>
    <row r="5856" spans="1:40" ht="19.5" customHeight="1" x14ac:dyDescent="0.25">
      <c r="A5856" s="32"/>
      <c r="B5856" s="32"/>
      <c r="D5856" s="28"/>
      <c r="E5856" s="28"/>
      <c r="F5856" s="28"/>
      <c r="H5856" s="43"/>
      <c r="O5856" s="42"/>
      <c r="R5856" s="41"/>
      <c r="S5856" s="42"/>
      <c r="T5856" s="41"/>
      <c r="U5856" s="133"/>
      <c r="V5856" s="41"/>
      <c r="W5856" s="41"/>
      <c r="X5856" s="41"/>
      <c r="Y5856" s="41"/>
      <c r="Z5856" s="42"/>
      <c r="AA5856" s="42"/>
      <c r="AB5856" s="42"/>
      <c r="AC5856" s="42"/>
      <c r="AD5856" s="42"/>
      <c r="AE5856" s="42"/>
      <c r="AG5856" s="42"/>
      <c r="AH5856" s="43"/>
      <c r="AI5856" s="42"/>
      <c r="AJ5856" s="44"/>
      <c r="AK5856" s="42"/>
      <c r="AL5856" s="42"/>
      <c r="AM5856" s="42"/>
      <c r="AN5856" s="41"/>
    </row>
    <row r="5857" spans="1:40" ht="19.5" customHeight="1" x14ac:dyDescent="0.25">
      <c r="A5857" s="32"/>
      <c r="B5857" s="32"/>
      <c r="D5857" s="28"/>
      <c r="E5857" s="28"/>
      <c r="F5857" s="28"/>
      <c r="H5857" s="43"/>
      <c r="O5857" s="42"/>
      <c r="R5857" s="41"/>
      <c r="S5857" s="42"/>
      <c r="T5857" s="41"/>
      <c r="U5857" s="133"/>
      <c r="V5857" s="41"/>
      <c r="W5857" s="41"/>
      <c r="X5857" s="41"/>
      <c r="Y5857" s="41"/>
      <c r="Z5857" s="42"/>
      <c r="AA5857" s="42"/>
      <c r="AB5857" s="42"/>
      <c r="AC5857" s="42"/>
      <c r="AD5857" s="42"/>
      <c r="AE5857" s="42"/>
      <c r="AG5857" s="42"/>
      <c r="AH5857" s="43"/>
      <c r="AI5857" s="42"/>
      <c r="AJ5857" s="44"/>
      <c r="AK5857" s="42"/>
      <c r="AL5857" s="42"/>
      <c r="AM5857" s="42"/>
      <c r="AN5857" s="41"/>
    </row>
    <row r="5858" spans="1:40" ht="19.5" customHeight="1" x14ac:dyDescent="0.25">
      <c r="A5858" s="32"/>
      <c r="B5858" s="32"/>
      <c r="D5858" s="28"/>
      <c r="E5858" s="28"/>
      <c r="F5858" s="28"/>
      <c r="H5858" s="43"/>
      <c r="O5858" s="42"/>
      <c r="R5858" s="41"/>
      <c r="S5858" s="42"/>
      <c r="T5858" s="41"/>
      <c r="U5858" s="133"/>
      <c r="V5858" s="41"/>
      <c r="W5858" s="41"/>
      <c r="X5858" s="41"/>
      <c r="Y5858" s="41"/>
      <c r="Z5858" s="42"/>
      <c r="AA5858" s="42"/>
      <c r="AB5858" s="42"/>
      <c r="AC5858" s="42"/>
      <c r="AD5858" s="42"/>
      <c r="AE5858" s="42"/>
      <c r="AG5858" s="42"/>
      <c r="AH5858" s="43"/>
      <c r="AI5858" s="42"/>
      <c r="AJ5858" s="44"/>
      <c r="AK5858" s="42"/>
      <c r="AL5858" s="42"/>
      <c r="AM5858" s="42"/>
      <c r="AN5858" s="41"/>
    </row>
    <row r="5859" spans="1:40" ht="19.5" customHeight="1" x14ac:dyDescent="0.25">
      <c r="A5859" s="32"/>
      <c r="B5859" s="32"/>
      <c r="D5859" s="28"/>
      <c r="E5859" s="28"/>
      <c r="F5859" s="28"/>
      <c r="H5859" s="43"/>
      <c r="O5859" s="42"/>
      <c r="R5859" s="41"/>
      <c r="S5859" s="42"/>
      <c r="T5859" s="41"/>
      <c r="U5859" s="133"/>
      <c r="V5859" s="41"/>
      <c r="W5859" s="41"/>
      <c r="X5859" s="41"/>
      <c r="Y5859" s="41"/>
      <c r="Z5859" s="42"/>
      <c r="AA5859" s="42"/>
      <c r="AB5859" s="42"/>
      <c r="AC5859" s="42"/>
      <c r="AD5859" s="42"/>
      <c r="AE5859" s="42"/>
      <c r="AG5859" s="42"/>
      <c r="AH5859" s="43"/>
      <c r="AI5859" s="42"/>
      <c r="AJ5859" s="44"/>
      <c r="AK5859" s="42"/>
      <c r="AL5859" s="42"/>
      <c r="AM5859" s="42"/>
      <c r="AN5859" s="41"/>
    </row>
    <row r="5860" spans="1:40" ht="19.5" customHeight="1" x14ac:dyDescent="0.25">
      <c r="A5860" s="32"/>
      <c r="B5860" s="32"/>
      <c r="D5860" s="28"/>
      <c r="E5860" s="28"/>
      <c r="F5860" s="28"/>
      <c r="H5860" s="43"/>
      <c r="O5860" s="42"/>
      <c r="R5860" s="41"/>
      <c r="S5860" s="42"/>
      <c r="T5860" s="41"/>
      <c r="U5860" s="133"/>
      <c r="V5860" s="41"/>
      <c r="W5860" s="41"/>
      <c r="X5860" s="41"/>
      <c r="Y5860" s="41"/>
      <c r="Z5860" s="42"/>
      <c r="AA5860" s="42"/>
      <c r="AB5860" s="42"/>
      <c r="AC5860" s="42"/>
      <c r="AD5860" s="42"/>
      <c r="AE5860" s="42"/>
      <c r="AG5860" s="42"/>
      <c r="AH5860" s="43"/>
      <c r="AI5860" s="42"/>
      <c r="AJ5860" s="44"/>
      <c r="AK5860" s="42"/>
      <c r="AL5860" s="42"/>
      <c r="AM5860" s="42"/>
      <c r="AN5860" s="41"/>
    </row>
    <row r="5861" spans="1:40" ht="19.5" customHeight="1" x14ac:dyDescent="0.25">
      <c r="A5861" s="32"/>
      <c r="B5861" s="32"/>
      <c r="D5861" s="28"/>
      <c r="E5861" s="28"/>
      <c r="F5861" s="28"/>
      <c r="H5861" s="43"/>
      <c r="O5861" s="42"/>
      <c r="R5861" s="41"/>
      <c r="S5861" s="42"/>
      <c r="T5861" s="41"/>
      <c r="U5861" s="133"/>
      <c r="V5861" s="41"/>
      <c r="W5861" s="41"/>
      <c r="X5861" s="41"/>
      <c r="Y5861" s="41"/>
      <c r="Z5861" s="42"/>
      <c r="AA5861" s="42"/>
      <c r="AB5861" s="42"/>
      <c r="AC5861" s="42"/>
      <c r="AD5861" s="42"/>
      <c r="AE5861" s="42"/>
      <c r="AG5861" s="42"/>
      <c r="AH5861" s="43"/>
      <c r="AI5861" s="42"/>
      <c r="AJ5861" s="44"/>
      <c r="AK5861" s="42"/>
      <c r="AL5861" s="42"/>
      <c r="AM5861" s="42"/>
      <c r="AN5861" s="41"/>
    </row>
    <row r="5862" spans="1:40" ht="19.5" customHeight="1" x14ac:dyDescent="0.25">
      <c r="A5862" s="32"/>
      <c r="B5862" s="32"/>
      <c r="D5862" s="28"/>
      <c r="E5862" s="28"/>
      <c r="F5862" s="28"/>
      <c r="H5862" s="43"/>
      <c r="O5862" s="42"/>
      <c r="R5862" s="41"/>
      <c r="S5862" s="42"/>
      <c r="T5862" s="41"/>
      <c r="U5862" s="133"/>
      <c r="V5862" s="41"/>
      <c r="W5862" s="41"/>
      <c r="X5862" s="41"/>
      <c r="Y5862" s="41"/>
      <c r="Z5862" s="42"/>
      <c r="AA5862" s="42"/>
      <c r="AB5862" s="42"/>
      <c r="AC5862" s="42"/>
      <c r="AD5862" s="42"/>
      <c r="AE5862" s="42"/>
      <c r="AG5862" s="42"/>
      <c r="AH5862" s="43"/>
      <c r="AI5862" s="42"/>
      <c r="AJ5862" s="44"/>
      <c r="AK5862" s="42"/>
      <c r="AL5862" s="42"/>
      <c r="AM5862" s="42"/>
      <c r="AN5862" s="41"/>
    </row>
    <row r="5863" spans="1:40" ht="19.5" customHeight="1" x14ac:dyDescent="0.25">
      <c r="A5863" s="32"/>
      <c r="B5863" s="32"/>
      <c r="D5863" s="28"/>
      <c r="E5863" s="28"/>
      <c r="F5863" s="28"/>
      <c r="H5863" s="43"/>
      <c r="O5863" s="42"/>
      <c r="R5863" s="41"/>
      <c r="S5863" s="42"/>
      <c r="T5863" s="41"/>
      <c r="U5863" s="133"/>
      <c r="V5863" s="41"/>
      <c r="W5863" s="41"/>
      <c r="X5863" s="41"/>
      <c r="Y5863" s="41"/>
      <c r="Z5863" s="42"/>
      <c r="AA5863" s="42"/>
      <c r="AB5863" s="42"/>
      <c r="AC5863" s="42"/>
      <c r="AD5863" s="42"/>
      <c r="AE5863" s="42"/>
      <c r="AG5863" s="42"/>
      <c r="AH5863" s="43"/>
      <c r="AI5863" s="42"/>
      <c r="AJ5863" s="44"/>
      <c r="AK5863" s="42"/>
      <c r="AL5863" s="42"/>
      <c r="AM5863" s="42"/>
      <c r="AN5863" s="41"/>
    </row>
    <row r="5864" spans="1:40" ht="19.5" customHeight="1" x14ac:dyDescent="0.25">
      <c r="A5864" s="32"/>
      <c r="B5864" s="32"/>
      <c r="D5864" s="28"/>
      <c r="E5864" s="28"/>
      <c r="F5864" s="28"/>
      <c r="H5864" s="43"/>
      <c r="O5864" s="42"/>
      <c r="R5864" s="41"/>
      <c r="S5864" s="42"/>
      <c r="T5864" s="41"/>
      <c r="U5864" s="133"/>
      <c r="V5864" s="41"/>
      <c r="W5864" s="41"/>
      <c r="X5864" s="41"/>
      <c r="Y5864" s="41"/>
      <c r="Z5864" s="42"/>
      <c r="AA5864" s="42"/>
      <c r="AB5864" s="42"/>
      <c r="AC5864" s="42"/>
      <c r="AD5864" s="42"/>
      <c r="AE5864" s="42"/>
      <c r="AG5864" s="42"/>
      <c r="AH5864" s="43"/>
      <c r="AI5864" s="42"/>
      <c r="AJ5864" s="44"/>
      <c r="AK5864" s="42"/>
      <c r="AL5864" s="42"/>
      <c r="AM5864" s="42"/>
      <c r="AN5864" s="41"/>
    </row>
    <row r="5865" spans="1:40" ht="19.5" customHeight="1" x14ac:dyDescent="0.25">
      <c r="A5865" s="32"/>
      <c r="B5865" s="32"/>
      <c r="D5865" s="28"/>
      <c r="E5865" s="28"/>
      <c r="F5865" s="28"/>
      <c r="H5865" s="43"/>
      <c r="O5865" s="42"/>
      <c r="R5865" s="41"/>
      <c r="S5865" s="42"/>
      <c r="T5865" s="41"/>
      <c r="U5865" s="133"/>
      <c r="V5865" s="41"/>
      <c r="W5865" s="41"/>
      <c r="X5865" s="41"/>
      <c r="Y5865" s="41"/>
      <c r="Z5865" s="42"/>
      <c r="AA5865" s="42"/>
      <c r="AB5865" s="42"/>
      <c r="AC5865" s="42"/>
      <c r="AD5865" s="42"/>
      <c r="AE5865" s="42"/>
      <c r="AG5865" s="42"/>
      <c r="AH5865" s="43"/>
      <c r="AI5865" s="42"/>
      <c r="AJ5865" s="44"/>
      <c r="AK5865" s="42"/>
      <c r="AL5865" s="42"/>
      <c r="AM5865" s="42"/>
      <c r="AN5865" s="41"/>
    </row>
    <row r="5866" spans="1:40" ht="19.5" customHeight="1" x14ac:dyDescent="0.25">
      <c r="A5866" s="32"/>
      <c r="B5866" s="32"/>
      <c r="D5866" s="28"/>
      <c r="E5866" s="28"/>
      <c r="F5866" s="28"/>
      <c r="H5866" s="43"/>
      <c r="O5866" s="42"/>
      <c r="R5866" s="41"/>
      <c r="S5866" s="42"/>
      <c r="T5866" s="41"/>
      <c r="U5866" s="133"/>
      <c r="V5866" s="41"/>
      <c r="W5866" s="41"/>
      <c r="X5866" s="41"/>
      <c r="Y5866" s="41"/>
      <c r="Z5866" s="42"/>
      <c r="AA5866" s="42"/>
      <c r="AB5866" s="42"/>
      <c r="AC5866" s="42"/>
      <c r="AD5866" s="42"/>
      <c r="AE5866" s="42"/>
      <c r="AG5866" s="42"/>
      <c r="AH5866" s="43"/>
      <c r="AI5866" s="42"/>
      <c r="AJ5866" s="44"/>
      <c r="AK5866" s="42"/>
      <c r="AL5866" s="42"/>
      <c r="AM5866" s="42"/>
      <c r="AN5866" s="41"/>
    </row>
    <row r="5867" spans="1:40" ht="19.5" customHeight="1" x14ac:dyDescent="0.25">
      <c r="A5867" s="32"/>
      <c r="B5867" s="32"/>
      <c r="D5867" s="28"/>
      <c r="E5867" s="28"/>
      <c r="F5867" s="28"/>
      <c r="H5867" s="43"/>
      <c r="O5867" s="42"/>
      <c r="R5867" s="41"/>
      <c r="S5867" s="42"/>
      <c r="T5867" s="41"/>
      <c r="U5867" s="133"/>
      <c r="V5867" s="41"/>
      <c r="W5867" s="41"/>
      <c r="X5867" s="41"/>
      <c r="Y5867" s="41"/>
      <c r="Z5867" s="42"/>
      <c r="AA5867" s="42"/>
      <c r="AB5867" s="42"/>
      <c r="AC5867" s="42"/>
      <c r="AD5867" s="42"/>
      <c r="AE5867" s="42"/>
      <c r="AG5867" s="42"/>
      <c r="AH5867" s="43"/>
      <c r="AI5867" s="42"/>
      <c r="AJ5867" s="44"/>
      <c r="AK5867" s="42"/>
      <c r="AL5867" s="42"/>
      <c r="AM5867" s="42"/>
      <c r="AN5867" s="41"/>
    </row>
    <row r="5868" spans="1:40" ht="19.5" customHeight="1" x14ac:dyDescent="0.25">
      <c r="A5868" s="32"/>
      <c r="B5868" s="32"/>
      <c r="D5868" s="28"/>
      <c r="E5868" s="28"/>
      <c r="F5868" s="28"/>
      <c r="H5868" s="43"/>
      <c r="O5868" s="42"/>
      <c r="R5868" s="41"/>
      <c r="S5868" s="42"/>
      <c r="T5868" s="41"/>
      <c r="U5868" s="133"/>
      <c r="V5868" s="41"/>
      <c r="W5868" s="41"/>
      <c r="X5868" s="41"/>
      <c r="Y5868" s="41"/>
      <c r="Z5868" s="42"/>
      <c r="AA5868" s="42"/>
      <c r="AB5868" s="42"/>
      <c r="AC5868" s="42"/>
      <c r="AD5868" s="42"/>
      <c r="AE5868" s="42"/>
      <c r="AG5868" s="42"/>
      <c r="AH5868" s="43"/>
      <c r="AI5868" s="42"/>
      <c r="AJ5868" s="44"/>
      <c r="AK5868" s="42"/>
      <c r="AL5868" s="42"/>
      <c r="AM5868" s="42"/>
      <c r="AN5868" s="41"/>
    </row>
    <row r="5869" spans="1:40" ht="19.5" customHeight="1" x14ac:dyDescent="0.25">
      <c r="A5869" s="32"/>
      <c r="B5869" s="32"/>
      <c r="D5869" s="28"/>
      <c r="E5869" s="28"/>
      <c r="F5869" s="28"/>
      <c r="H5869" s="43"/>
      <c r="O5869" s="42"/>
      <c r="R5869" s="41"/>
      <c r="S5869" s="42"/>
      <c r="T5869" s="41"/>
      <c r="U5869" s="133"/>
      <c r="V5869" s="41"/>
      <c r="W5869" s="41"/>
      <c r="X5869" s="41"/>
      <c r="Y5869" s="41"/>
      <c r="Z5869" s="42"/>
      <c r="AA5869" s="42"/>
      <c r="AB5869" s="42"/>
      <c r="AC5869" s="42"/>
      <c r="AD5869" s="42"/>
      <c r="AE5869" s="42"/>
      <c r="AG5869" s="42"/>
      <c r="AH5869" s="43"/>
      <c r="AI5869" s="42"/>
      <c r="AJ5869" s="44"/>
      <c r="AK5869" s="42"/>
      <c r="AL5869" s="42"/>
      <c r="AM5869" s="42"/>
      <c r="AN5869" s="41"/>
    </row>
    <row r="5870" spans="1:40" ht="19.5" customHeight="1" x14ac:dyDescent="0.25">
      <c r="A5870" s="32"/>
      <c r="B5870" s="32"/>
      <c r="D5870" s="28"/>
      <c r="E5870" s="28"/>
      <c r="F5870" s="28"/>
      <c r="H5870" s="43"/>
      <c r="O5870" s="42"/>
      <c r="R5870" s="41"/>
      <c r="S5870" s="42"/>
      <c r="T5870" s="41"/>
      <c r="U5870" s="133"/>
      <c r="V5870" s="41"/>
      <c r="W5870" s="41"/>
      <c r="X5870" s="41"/>
      <c r="Y5870" s="41"/>
      <c r="Z5870" s="42"/>
      <c r="AA5870" s="42"/>
      <c r="AB5870" s="42"/>
      <c r="AC5870" s="42"/>
      <c r="AD5870" s="42"/>
      <c r="AE5870" s="42"/>
      <c r="AG5870" s="42"/>
      <c r="AH5870" s="43"/>
      <c r="AI5870" s="42"/>
      <c r="AJ5870" s="44"/>
      <c r="AK5870" s="42"/>
      <c r="AL5870" s="42"/>
      <c r="AM5870" s="42"/>
      <c r="AN5870" s="41"/>
    </row>
    <row r="5871" spans="1:40" ht="19.5" customHeight="1" x14ac:dyDescent="0.25">
      <c r="A5871" s="32"/>
      <c r="B5871" s="32"/>
      <c r="D5871" s="28"/>
      <c r="E5871" s="28"/>
      <c r="F5871" s="28"/>
      <c r="H5871" s="43"/>
      <c r="O5871" s="42"/>
      <c r="R5871" s="41"/>
      <c r="S5871" s="42"/>
      <c r="T5871" s="41"/>
      <c r="U5871" s="133"/>
      <c r="V5871" s="41"/>
      <c r="W5871" s="41"/>
      <c r="X5871" s="41"/>
      <c r="Y5871" s="41"/>
      <c r="Z5871" s="42"/>
      <c r="AA5871" s="42"/>
      <c r="AB5871" s="42"/>
      <c r="AC5871" s="42"/>
      <c r="AD5871" s="42"/>
      <c r="AE5871" s="42"/>
      <c r="AG5871" s="42"/>
      <c r="AH5871" s="43"/>
      <c r="AI5871" s="42"/>
      <c r="AJ5871" s="44"/>
      <c r="AK5871" s="42"/>
      <c r="AL5871" s="42"/>
      <c r="AM5871" s="42"/>
      <c r="AN5871" s="41"/>
    </row>
    <row r="5872" spans="1:40" ht="19.5" customHeight="1" x14ac:dyDescent="0.25">
      <c r="A5872" s="32"/>
      <c r="B5872" s="32"/>
      <c r="D5872" s="28"/>
      <c r="E5872" s="28"/>
      <c r="F5872" s="28"/>
      <c r="H5872" s="43"/>
      <c r="O5872" s="42"/>
      <c r="R5872" s="41"/>
      <c r="S5872" s="42"/>
      <c r="T5872" s="41"/>
      <c r="U5872" s="133"/>
      <c r="V5872" s="41"/>
      <c r="W5872" s="41"/>
      <c r="X5872" s="41"/>
      <c r="Y5872" s="41"/>
      <c r="Z5872" s="42"/>
      <c r="AA5872" s="42"/>
      <c r="AB5872" s="42"/>
      <c r="AC5872" s="42"/>
      <c r="AD5872" s="42"/>
      <c r="AE5872" s="42"/>
      <c r="AG5872" s="42"/>
      <c r="AH5872" s="43"/>
      <c r="AI5872" s="42"/>
      <c r="AJ5872" s="44"/>
      <c r="AK5872" s="42"/>
      <c r="AL5872" s="42"/>
      <c r="AM5872" s="42"/>
      <c r="AN5872" s="41"/>
    </row>
    <row r="5873" spans="1:40" ht="19.5" customHeight="1" x14ac:dyDescent="0.25">
      <c r="A5873" s="32"/>
      <c r="B5873" s="32"/>
      <c r="D5873" s="28"/>
      <c r="E5873" s="28"/>
      <c r="F5873" s="28"/>
      <c r="H5873" s="43"/>
      <c r="O5873" s="42"/>
      <c r="R5873" s="41"/>
      <c r="S5873" s="42"/>
      <c r="T5873" s="41"/>
      <c r="U5873" s="133"/>
      <c r="V5873" s="41"/>
      <c r="W5873" s="41"/>
      <c r="X5873" s="41"/>
      <c r="Y5873" s="41"/>
      <c r="Z5873" s="42"/>
      <c r="AA5873" s="42"/>
      <c r="AB5873" s="42"/>
      <c r="AC5873" s="42"/>
      <c r="AD5873" s="42"/>
      <c r="AE5873" s="42"/>
      <c r="AG5873" s="42"/>
      <c r="AH5873" s="43"/>
      <c r="AI5873" s="42"/>
      <c r="AJ5873" s="44"/>
      <c r="AK5873" s="42"/>
      <c r="AL5873" s="42"/>
      <c r="AM5873" s="42"/>
      <c r="AN5873" s="41"/>
    </row>
    <row r="5874" spans="1:40" ht="19.5" customHeight="1" x14ac:dyDescent="0.25">
      <c r="A5874" s="32"/>
      <c r="B5874" s="32"/>
      <c r="D5874" s="28"/>
      <c r="E5874" s="28"/>
      <c r="F5874" s="28"/>
      <c r="H5874" s="43"/>
      <c r="O5874" s="42"/>
      <c r="R5874" s="41"/>
      <c r="S5874" s="42"/>
      <c r="T5874" s="41"/>
      <c r="U5874" s="133"/>
      <c r="V5874" s="41"/>
      <c r="W5874" s="41"/>
      <c r="X5874" s="41"/>
      <c r="Y5874" s="41"/>
      <c r="Z5874" s="42"/>
      <c r="AA5874" s="42"/>
      <c r="AB5874" s="42"/>
      <c r="AC5874" s="42"/>
      <c r="AD5874" s="42"/>
      <c r="AE5874" s="42"/>
      <c r="AG5874" s="42"/>
      <c r="AH5874" s="43"/>
      <c r="AI5874" s="42"/>
      <c r="AJ5874" s="44"/>
      <c r="AK5874" s="42"/>
      <c r="AL5874" s="42"/>
      <c r="AM5874" s="42"/>
      <c r="AN5874" s="41"/>
    </row>
    <row r="5875" spans="1:40" ht="19.5" customHeight="1" x14ac:dyDescent="0.25">
      <c r="A5875" s="32"/>
      <c r="B5875" s="32"/>
      <c r="D5875" s="28"/>
      <c r="E5875" s="28"/>
      <c r="F5875" s="28"/>
      <c r="H5875" s="43"/>
      <c r="O5875" s="42"/>
      <c r="R5875" s="41"/>
      <c r="S5875" s="42"/>
      <c r="T5875" s="41"/>
      <c r="U5875" s="133"/>
      <c r="V5875" s="41"/>
      <c r="W5875" s="41"/>
      <c r="X5875" s="41"/>
      <c r="Y5875" s="41"/>
      <c r="Z5875" s="42"/>
      <c r="AA5875" s="42"/>
      <c r="AB5875" s="42"/>
      <c r="AC5875" s="42"/>
      <c r="AD5875" s="42"/>
      <c r="AE5875" s="42"/>
      <c r="AG5875" s="42"/>
      <c r="AH5875" s="43"/>
      <c r="AI5875" s="42"/>
      <c r="AJ5875" s="44"/>
      <c r="AK5875" s="42"/>
      <c r="AL5875" s="42"/>
      <c r="AM5875" s="42"/>
      <c r="AN5875" s="41"/>
    </row>
    <row r="5876" spans="1:40" ht="19.5" customHeight="1" x14ac:dyDescent="0.25">
      <c r="A5876" s="32"/>
      <c r="B5876" s="32"/>
      <c r="D5876" s="28"/>
      <c r="E5876" s="28"/>
      <c r="F5876" s="28"/>
      <c r="H5876" s="43"/>
      <c r="O5876" s="42"/>
      <c r="R5876" s="41"/>
      <c r="S5876" s="42"/>
      <c r="T5876" s="41"/>
      <c r="U5876" s="133"/>
      <c r="V5876" s="41"/>
      <c r="W5876" s="41"/>
      <c r="X5876" s="41"/>
      <c r="Y5876" s="41"/>
      <c r="Z5876" s="42"/>
      <c r="AA5876" s="42"/>
      <c r="AB5876" s="42"/>
      <c r="AC5876" s="42"/>
      <c r="AD5876" s="42"/>
      <c r="AE5876" s="42"/>
      <c r="AG5876" s="42"/>
      <c r="AH5876" s="43"/>
      <c r="AI5876" s="42"/>
      <c r="AJ5876" s="44"/>
      <c r="AK5876" s="42"/>
      <c r="AL5876" s="42"/>
      <c r="AM5876" s="42"/>
      <c r="AN5876" s="41"/>
    </row>
    <row r="5877" spans="1:40" ht="19.5" customHeight="1" x14ac:dyDescent="0.25">
      <c r="A5877" s="32"/>
      <c r="B5877" s="32"/>
      <c r="D5877" s="28"/>
      <c r="E5877" s="28"/>
      <c r="F5877" s="28"/>
      <c r="H5877" s="43"/>
      <c r="O5877" s="42"/>
      <c r="R5877" s="41"/>
      <c r="S5877" s="42"/>
      <c r="T5877" s="41"/>
      <c r="U5877" s="133"/>
      <c r="V5877" s="41"/>
      <c r="W5877" s="41"/>
      <c r="X5877" s="41"/>
      <c r="Y5877" s="41"/>
      <c r="Z5877" s="42"/>
      <c r="AA5877" s="42"/>
      <c r="AB5877" s="42"/>
      <c r="AC5877" s="42"/>
      <c r="AD5877" s="42"/>
      <c r="AE5877" s="42"/>
      <c r="AG5877" s="42"/>
      <c r="AH5877" s="43"/>
      <c r="AI5877" s="42"/>
      <c r="AJ5877" s="44"/>
      <c r="AK5877" s="42"/>
      <c r="AL5877" s="42"/>
      <c r="AM5877" s="42"/>
      <c r="AN5877" s="41"/>
    </row>
    <row r="5878" spans="1:40" ht="19.5" customHeight="1" x14ac:dyDescent="0.25">
      <c r="A5878" s="32"/>
      <c r="B5878" s="32"/>
      <c r="D5878" s="28"/>
      <c r="E5878" s="28"/>
      <c r="F5878" s="28"/>
      <c r="H5878" s="43"/>
      <c r="O5878" s="42"/>
      <c r="R5878" s="41"/>
      <c r="S5878" s="42"/>
      <c r="T5878" s="41"/>
      <c r="U5878" s="133"/>
      <c r="V5878" s="41"/>
      <c r="W5878" s="41"/>
      <c r="X5878" s="41"/>
      <c r="Y5878" s="41"/>
      <c r="Z5878" s="42"/>
      <c r="AA5878" s="42"/>
      <c r="AB5878" s="42"/>
      <c r="AC5878" s="42"/>
      <c r="AD5878" s="42"/>
      <c r="AE5878" s="42"/>
      <c r="AG5878" s="42"/>
      <c r="AH5878" s="43"/>
      <c r="AI5878" s="42"/>
      <c r="AJ5878" s="44"/>
      <c r="AK5878" s="42"/>
      <c r="AL5878" s="42"/>
      <c r="AM5878" s="42"/>
      <c r="AN5878" s="41"/>
    </row>
    <row r="5879" spans="1:40" ht="19.5" customHeight="1" x14ac:dyDescent="0.25">
      <c r="A5879" s="32"/>
      <c r="B5879" s="32"/>
      <c r="D5879" s="28"/>
      <c r="E5879" s="28"/>
      <c r="F5879" s="28"/>
      <c r="H5879" s="43"/>
      <c r="O5879" s="42"/>
      <c r="R5879" s="41"/>
      <c r="S5879" s="42"/>
      <c r="T5879" s="41"/>
      <c r="U5879" s="133"/>
      <c r="V5879" s="41"/>
      <c r="W5879" s="41"/>
      <c r="X5879" s="41"/>
      <c r="Y5879" s="41"/>
      <c r="Z5879" s="42"/>
      <c r="AA5879" s="42"/>
      <c r="AB5879" s="42"/>
      <c r="AC5879" s="42"/>
      <c r="AD5879" s="42"/>
      <c r="AE5879" s="42"/>
      <c r="AG5879" s="42"/>
      <c r="AH5879" s="43"/>
      <c r="AI5879" s="42"/>
      <c r="AJ5879" s="44"/>
      <c r="AK5879" s="42"/>
      <c r="AL5879" s="42"/>
      <c r="AM5879" s="42"/>
      <c r="AN5879" s="41"/>
    </row>
    <row r="5880" spans="1:40" ht="19.5" customHeight="1" x14ac:dyDescent="0.25">
      <c r="A5880" s="32"/>
      <c r="B5880" s="32"/>
      <c r="D5880" s="28"/>
      <c r="E5880" s="28"/>
      <c r="F5880" s="28"/>
      <c r="H5880" s="43"/>
      <c r="O5880" s="42"/>
      <c r="R5880" s="41"/>
      <c r="S5880" s="42"/>
      <c r="T5880" s="41"/>
      <c r="U5880" s="133"/>
      <c r="V5880" s="41"/>
      <c r="W5880" s="41"/>
      <c r="X5880" s="41"/>
      <c r="Y5880" s="41"/>
      <c r="Z5880" s="42"/>
      <c r="AA5880" s="42"/>
      <c r="AB5880" s="42"/>
      <c r="AC5880" s="42"/>
      <c r="AD5880" s="42"/>
      <c r="AE5880" s="42"/>
      <c r="AG5880" s="42"/>
      <c r="AH5880" s="43"/>
      <c r="AI5880" s="42"/>
      <c r="AJ5880" s="44"/>
      <c r="AK5880" s="42"/>
      <c r="AL5880" s="42"/>
      <c r="AM5880" s="42"/>
      <c r="AN5880" s="41"/>
    </row>
    <row r="5881" spans="1:40" ht="19.5" customHeight="1" x14ac:dyDescent="0.25">
      <c r="A5881" s="32"/>
      <c r="B5881" s="32"/>
      <c r="D5881" s="28"/>
      <c r="E5881" s="28"/>
      <c r="F5881" s="28"/>
      <c r="H5881" s="43"/>
      <c r="O5881" s="42"/>
      <c r="R5881" s="41"/>
      <c r="S5881" s="42"/>
      <c r="T5881" s="41"/>
      <c r="U5881" s="133"/>
      <c r="V5881" s="41"/>
      <c r="W5881" s="41"/>
      <c r="X5881" s="41"/>
      <c r="Y5881" s="41"/>
      <c r="Z5881" s="42"/>
      <c r="AA5881" s="42"/>
      <c r="AB5881" s="42"/>
      <c r="AC5881" s="42"/>
      <c r="AD5881" s="42"/>
      <c r="AE5881" s="42"/>
      <c r="AG5881" s="42"/>
      <c r="AH5881" s="43"/>
      <c r="AI5881" s="42"/>
      <c r="AJ5881" s="44"/>
      <c r="AK5881" s="42"/>
      <c r="AL5881" s="42"/>
      <c r="AM5881" s="42"/>
      <c r="AN5881" s="41"/>
    </row>
    <row r="5882" spans="1:40" ht="19.5" customHeight="1" x14ac:dyDescent="0.25">
      <c r="A5882" s="32"/>
      <c r="B5882" s="32"/>
      <c r="D5882" s="28"/>
      <c r="E5882" s="28"/>
      <c r="F5882" s="28"/>
      <c r="H5882" s="43"/>
      <c r="O5882" s="42"/>
      <c r="R5882" s="41"/>
      <c r="S5882" s="42"/>
      <c r="T5882" s="41"/>
      <c r="U5882" s="133"/>
      <c r="V5882" s="41"/>
      <c r="W5882" s="41"/>
      <c r="X5882" s="41"/>
      <c r="Y5882" s="41"/>
      <c r="Z5882" s="42"/>
      <c r="AA5882" s="42"/>
      <c r="AB5882" s="42"/>
      <c r="AC5882" s="42"/>
      <c r="AD5882" s="42"/>
      <c r="AE5882" s="42"/>
      <c r="AG5882" s="42"/>
      <c r="AH5882" s="43"/>
      <c r="AI5882" s="42"/>
      <c r="AJ5882" s="44"/>
      <c r="AK5882" s="42"/>
      <c r="AL5882" s="42"/>
      <c r="AM5882" s="42"/>
      <c r="AN5882" s="41"/>
    </row>
    <row r="5883" spans="1:40" ht="19.5" customHeight="1" x14ac:dyDescent="0.25">
      <c r="A5883" s="32"/>
      <c r="B5883" s="32"/>
      <c r="D5883" s="28"/>
      <c r="E5883" s="28"/>
      <c r="F5883" s="28"/>
      <c r="H5883" s="43"/>
      <c r="O5883" s="42"/>
      <c r="R5883" s="41"/>
      <c r="S5883" s="42"/>
      <c r="T5883" s="41"/>
      <c r="U5883" s="133"/>
      <c r="V5883" s="41"/>
      <c r="W5883" s="41"/>
      <c r="X5883" s="41"/>
      <c r="Y5883" s="41"/>
      <c r="Z5883" s="42"/>
      <c r="AA5883" s="42"/>
      <c r="AB5883" s="42"/>
      <c r="AC5883" s="42"/>
      <c r="AD5883" s="42"/>
      <c r="AE5883" s="42"/>
      <c r="AG5883" s="42"/>
      <c r="AH5883" s="43"/>
      <c r="AI5883" s="42"/>
      <c r="AJ5883" s="44"/>
      <c r="AK5883" s="42"/>
      <c r="AL5883" s="42"/>
      <c r="AM5883" s="42"/>
      <c r="AN5883" s="41"/>
    </row>
    <row r="5884" spans="1:40" ht="19.5" customHeight="1" x14ac:dyDescent="0.25">
      <c r="A5884" s="32"/>
      <c r="B5884" s="32"/>
      <c r="D5884" s="28"/>
      <c r="E5884" s="28"/>
      <c r="F5884" s="28"/>
      <c r="H5884" s="43"/>
      <c r="O5884" s="42"/>
      <c r="R5884" s="41"/>
      <c r="S5884" s="42"/>
      <c r="T5884" s="41"/>
      <c r="U5884" s="133"/>
      <c r="V5884" s="41"/>
      <c r="W5884" s="41"/>
      <c r="X5884" s="41"/>
      <c r="Y5884" s="41"/>
      <c r="Z5884" s="42"/>
      <c r="AA5884" s="42"/>
      <c r="AB5884" s="42"/>
      <c r="AC5884" s="42"/>
      <c r="AD5884" s="42"/>
      <c r="AE5884" s="42"/>
      <c r="AG5884" s="42"/>
      <c r="AH5884" s="43"/>
      <c r="AI5884" s="42"/>
      <c r="AJ5884" s="44"/>
      <c r="AK5884" s="42"/>
      <c r="AL5884" s="42"/>
      <c r="AM5884" s="42"/>
      <c r="AN5884" s="41"/>
    </row>
    <row r="5885" spans="1:40" ht="19.5" customHeight="1" x14ac:dyDescent="0.25">
      <c r="A5885" s="32"/>
      <c r="B5885" s="32"/>
      <c r="D5885" s="28"/>
      <c r="E5885" s="28"/>
      <c r="F5885" s="28"/>
      <c r="H5885" s="43"/>
      <c r="O5885" s="42"/>
      <c r="R5885" s="41"/>
      <c r="S5885" s="42"/>
      <c r="T5885" s="41"/>
      <c r="U5885" s="133"/>
      <c r="V5885" s="41"/>
      <c r="W5885" s="41"/>
      <c r="X5885" s="41"/>
      <c r="Y5885" s="41"/>
      <c r="Z5885" s="42"/>
      <c r="AA5885" s="42"/>
      <c r="AB5885" s="42"/>
      <c r="AC5885" s="42"/>
      <c r="AD5885" s="42"/>
      <c r="AE5885" s="42"/>
      <c r="AG5885" s="42"/>
      <c r="AH5885" s="43"/>
      <c r="AI5885" s="42"/>
      <c r="AJ5885" s="44"/>
      <c r="AK5885" s="42"/>
      <c r="AL5885" s="42"/>
      <c r="AM5885" s="42"/>
      <c r="AN5885" s="41"/>
    </row>
    <row r="5886" spans="1:40" ht="19.5" customHeight="1" x14ac:dyDescent="0.25">
      <c r="A5886" s="32"/>
      <c r="B5886" s="32"/>
      <c r="D5886" s="28"/>
      <c r="E5886" s="28"/>
      <c r="F5886" s="28"/>
      <c r="H5886" s="43"/>
      <c r="O5886" s="42"/>
      <c r="R5886" s="41"/>
      <c r="S5886" s="42"/>
      <c r="T5886" s="41"/>
      <c r="U5886" s="133"/>
      <c r="V5886" s="41"/>
      <c r="W5886" s="41"/>
      <c r="X5886" s="41"/>
      <c r="Y5886" s="41"/>
      <c r="Z5886" s="42"/>
      <c r="AA5886" s="42"/>
      <c r="AB5886" s="42"/>
      <c r="AC5886" s="42"/>
      <c r="AD5886" s="42"/>
      <c r="AE5886" s="42"/>
      <c r="AG5886" s="42"/>
      <c r="AH5886" s="43"/>
      <c r="AI5886" s="42"/>
      <c r="AJ5886" s="44"/>
      <c r="AK5886" s="42"/>
      <c r="AL5886" s="42"/>
      <c r="AM5886" s="42"/>
      <c r="AN5886" s="41"/>
    </row>
    <row r="5887" spans="1:40" ht="19.5" customHeight="1" x14ac:dyDescent="0.25">
      <c r="A5887" s="32"/>
      <c r="B5887" s="32"/>
      <c r="D5887" s="28"/>
      <c r="E5887" s="28"/>
      <c r="F5887" s="28"/>
      <c r="H5887" s="43"/>
      <c r="O5887" s="42"/>
      <c r="R5887" s="41"/>
      <c r="S5887" s="42"/>
      <c r="T5887" s="41"/>
      <c r="U5887" s="133"/>
      <c r="V5887" s="41"/>
      <c r="W5887" s="41"/>
      <c r="X5887" s="41"/>
      <c r="Y5887" s="41"/>
      <c r="Z5887" s="42"/>
      <c r="AA5887" s="42"/>
      <c r="AB5887" s="42"/>
      <c r="AC5887" s="42"/>
      <c r="AD5887" s="42"/>
      <c r="AE5887" s="42"/>
      <c r="AG5887" s="42"/>
      <c r="AH5887" s="43"/>
      <c r="AI5887" s="42"/>
      <c r="AJ5887" s="44"/>
      <c r="AK5887" s="42"/>
      <c r="AL5887" s="42"/>
      <c r="AM5887" s="42"/>
      <c r="AN5887" s="41"/>
    </row>
    <row r="5888" spans="1:40" ht="19.5" customHeight="1" x14ac:dyDescent="0.25">
      <c r="A5888" s="32"/>
      <c r="B5888" s="32"/>
      <c r="D5888" s="28"/>
      <c r="E5888" s="28"/>
      <c r="F5888" s="28"/>
      <c r="H5888" s="43"/>
      <c r="O5888" s="42"/>
      <c r="R5888" s="41"/>
      <c r="S5888" s="42"/>
      <c r="T5888" s="41"/>
      <c r="U5888" s="133"/>
      <c r="V5888" s="41"/>
      <c r="W5888" s="41"/>
      <c r="X5888" s="41"/>
      <c r="Y5888" s="41"/>
      <c r="Z5888" s="42"/>
      <c r="AA5888" s="42"/>
      <c r="AB5888" s="42"/>
      <c r="AC5888" s="42"/>
      <c r="AD5888" s="42"/>
      <c r="AE5888" s="42"/>
      <c r="AG5888" s="42"/>
      <c r="AH5888" s="43"/>
      <c r="AI5888" s="42"/>
      <c r="AJ5888" s="44"/>
      <c r="AK5888" s="42"/>
      <c r="AL5888" s="42"/>
      <c r="AM5888" s="42"/>
      <c r="AN5888" s="41"/>
    </row>
    <row r="5889" spans="1:40" ht="19.5" customHeight="1" x14ac:dyDescent="0.25">
      <c r="A5889" s="32"/>
      <c r="B5889" s="32"/>
      <c r="D5889" s="28"/>
      <c r="E5889" s="28"/>
      <c r="F5889" s="28"/>
      <c r="H5889" s="43"/>
      <c r="O5889" s="42"/>
      <c r="R5889" s="41"/>
      <c r="S5889" s="42"/>
      <c r="T5889" s="41"/>
      <c r="U5889" s="133"/>
      <c r="V5889" s="41"/>
      <c r="W5889" s="41"/>
      <c r="X5889" s="41"/>
      <c r="Y5889" s="41"/>
      <c r="Z5889" s="42"/>
      <c r="AA5889" s="42"/>
      <c r="AB5889" s="42"/>
      <c r="AC5889" s="42"/>
      <c r="AD5889" s="42"/>
      <c r="AE5889" s="42"/>
      <c r="AG5889" s="42"/>
      <c r="AH5889" s="43"/>
      <c r="AI5889" s="42"/>
      <c r="AJ5889" s="44"/>
      <c r="AK5889" s="42"/>
      <c r="AL5889" s="42"/>
      <c r="AM5889" s="42"/>
      <c r="AN5889" s="41"/>
    </row>
    <row r="5890" spans="1:40" ht="19.5" customHeight="1" x14ac:dyDescent="0.25">
      <c r="A5890" s="32"/>
      <c r="B5890" s="32"/>
      <c r="D5890" s="28"/>
      <c r="E5890" s="28"/>
      <c r="F5890" s="28"/>
      <c r="H5890" s="43"/>
      <c r="O5890" s="42"/>
      <c r="R5890" s="41"/>
      <c r="S5890" s="42"/>
      <c r="T5890" s="41"/>
      <c r="U5890" s="133"/>
      <c r="V5890" s="41"/>
      <c r="W5890" s="41"/>
      <c r="X5890" s="41"/>
      <c r="Y5890" s="41"/>
      <c r="Z5890" s="42"/>
      <c r="AA5890" s="42"/>
      <c r="AB5890" s="42"/>
      <c r="AC5890" s="42"/>
      <c r="AD5890" s="42"/>
      <c r="AE5890" s="42"/>
      <c r="AG5890" s="42"/>
      <c r="AH5890" s="43"/>
      <c r="AI5890" s="42"/>
      <c r="AJ5890" s="44"/>
      <c r="AK5890" s="42"/>
      <c r="AL5890" s="42"/>
      <c r="AM5890" s="42"/>
      <c r="AN5890" s="41"/>
    </row>
    <row r="5891" spans="1:40" ht="19.5" customHeight="1" x14ac:dyDescent="0.25">
      <c r="A5891" s="32"/>
      <c r="B5891" s="32"/>
      <c r="D5891" s="28"/>
      <c r="E5891" s="28"/>
      <c r="F5891" s="28"/>
      <c r="H5891" s="43"/>
      <c r="O5891" s="42"/>
      <c r="R5891" s="41"/>
      <c r="S5891" s="42"/>
      <c r="T5891" s="41"/>
      <c r="U5891" s="133"/>
      <c r="V5891" s="41"/>
      <c r="W5891" s="41"/>
      <c r="X5891" s="41"/>
      <c r="Y5891" s="41"/>
      <c r="Z5891" s="42"/>
      <c r="AA5891" s="42"/>
      <c r="AB5891" s="42"/>
      <c r="AC5891" s="42"/>
      <c r="AD5891" s="42"/>
      <c r="AE5891" s="42"/>
      <c r="AG5891" s="42"/>
      <c r="AH5891" s="43"/>
      <c r="AI5891" s="42"/>
      <c r="AJ5891" s="44"/>
      <c r="AK5891" s="42"/>
      <c r="AL5891" s="42"/>
      <c r="AM5891" s="42"/>
      <c r="AN5891" s="41"/>
    </row>
    <row r="5892" spans="1:40" ht="19.5" customHeight="1" x14ac:dyDescent="0.25">
      <c r="A5892" s="32"/>
      <c r="B5892" s="32"/>
      <c r="D5892" s="28"/>
      <c r="E5892" s="28"/>
      <c r="F5892" s="28"/>
      <c r="H5892" s="43"/>
      <c r="O5892" s="42"/>
      <c r="R5892" s="41"/>
      <c r="S5892" s="42"/>
      <c r="T5892" s="41"/>
      <c r="U5892" s="133"/>
      <c r="V5892" s="41"/>
      <c r="W5892" s="41"/>
      <c r="X5892" s="41"/>
      <c r="Y5892" s="41"/>
      <c r="Z5892" s="42"/>
      <c r="AA5892" s="42"/>
      <c r="AB5892" s="42"/>
      <c r="AC5892" s="42"/>
      <c r="AD5892" s="42"/>
      <c r="AE5892" s="42"/>
      <c r="AG5892" s="42"/>
      <c r="AH5892" s="43"/>
      <c r="AI5892" s="42"/>
      <c r="AJ5892" s="44"/>
      <c r="AK5892" s="42"/>
      <c r="AL5892" s="42"/>
      <c r="AM5892" s="42"/>
      <c r="AN5892" s="41"/>
    </row>
    <row r="5893" spans="1:40" ht="19.5" customHeight="1" x14ac:dyDescent="0.25">
      <c r="A5893" s="32"/>
      <c r="B5893" s="32"/>
      <c r="D5893" s="28"/>
      <c r="E5893" s="28"/>
      <c r="F5893" s="28"/>
      <c r="H5893" s="43"/>
      <c r="O5893" s="42"/>
      <c r="R5893" s="41"/>
      <c r="S5893" s="42"/>
      <c r="T5893" s="41"/>
      <c r="U5893" s="133"/>
      <c r="V5893" s="41"/>
      <c r="W5893" s="41"/>
      <c r="X5893" s="41"/>
      <c r="Y5893" s="41"/>
      <c r="Z5893" s="42"/>
      <c r="AA5893" s="42"/>
      <c r="AB5893" s="42"/>
      <c r="AC5893" s="42"/>
      <c r="AD5893" s="42"/>
      <c r="AE5893" s="42"/>
      <c r="AG5893" s="42"/>
      <c r="AH5893" s="43"/>
      <c r="AI5893" s="42"/>
      <c r="AJ5893" s="44"/>
      <c r="AK5893" s="42"/>
      <c r="AL5893" s="42"/>
      <c r="AM5893" s="42"/>
      <c r="AN5893" s="41"/>
    </row>
    <row r="5894" spans="1:40" ht="19.5" customHeight="1" x14ac:dyDescent="0.25">
      <c r="A5894" s="32"/>
      <c r="B5894" s="32"/>
      <c r="D5894" s="28"/>
      <c r="E5894" s="28"/>
      <c r="F5894" s="28"/>
      <c r="H5894" s="43"/>
      <c r="O5894" s="42"/>
      <c r="R5894" s="41"/>
      <c r="S5894" s="42"/>
      <c r="T5894" s="41"/>
      <c r="U5894" s="133"/>
      <c r="V5894" s="41"/>
      <c r="W5894" s="41"/>
      <c r="X5894" s="41"/>
      <c r="Y5894" s="41"/>
      <c r="Z5894" s="42"/>
      <c r="AA5894" s="42"/>
      <c r="AB5894" s="42"/>
      <c r="AC5894" s="42"/>
      <c r="AD5894" s="42"/>
      <c r="AE5894" s="42"/>
      <c r="AG5894" s="42"/>
      <c r="AH5894" s="43"/>
      <c r="AI5894" s="42"/>
      <c r="AJ5894" s="44"/>
      <c r="AK5894" s="42"/>
      <c r="AL5894" s="42"/>
      <c r="AM5894" s="42"/>
      <c r="AN5894" s="41"/>
    </row>
    <row r="5895" spans="1:40" ht="19.5" customHeight="1" x14ac:dyDescent="0.25">
      <c r="A5895" s="32"/>
      <c r="B5895" s="32"/>
      <c r="D5895" s="28"/>
      <c r="E5895" s="28"/>
      <c r="F5895" s="28"/>
      <c r="H5895" s="43"/>
      <c r="O5895" s="42"/>
      <c r="R5895" s="41"/>
      <c r="S5895" s="42"/>
      <c r="T5895" s="41"/>
      <c r="U5895" s="133"/>
      <c r="V5895" s="41"/>
      <c r="W5895" s="41"/>
      <c r="X5895" s="41"/>
      <c r="Y5895" s="41"/>
      <c r="Z5895" s="42"/>
      <c r="AA5895" s="42"/>
      <c r="AB5895" s="42"/>
      <c r="AC5895" s="42"/>
      <c r="AD5895" s="42"/>
      <c r="AE5895" s="42"/>
      <c r="AG5895" s="42"/>
      <c r="AH5895" s="43"/>
      <c r="AI5895" s="42"/>
      <c r="AJ5895" s="44"/>
      <c r="AK5895" s="42"/>
      <c r="AL5895" s="42"/>
      <c r="AM5895" s="42"/>
      <c r="AN5895" s="41"/>
    </row>
    <row r="5896" spans="1:40" ht="19.5" customHeight="1" x14ac:dyDescent="0.25">
      <c r="A5896" s="32"/>
      <c r="B5896" s="32"/>
      <c r="D5896" s="28"/>
      <c r="E5896" s="28"/>
      <c r="F5896" s="28"/>
      <c r="H5896" s="43"/>
      <c r="O5896" s="42"/>
      <c r="R5896" s="41"/>
      <c r="S5896" s="42"/>
      <c r="T5896" s="41"/>
      <c r="U5896" s="133"/>
      <c r="V5896" s="41"/>
      <c r="W5896" s="41"/>
      <c r="X5896" s="41"/>
      <c r="Y5896" s="41"/>
      <c r="Z5896" s="42"/>
      <c r="AA5896" s="42"/>
      <c r="AB5896" s="42"/>
      <c r="AC5896" s="42"/>
      <c r="AD5896" s="42"/>
      <c r="AE5896" s="42"/>
      <c r="AG5896" s="42"/>
      <c r="AH5896" s="43"/>
      <c r="AI5896" s="42"/>
      <c r="AJ5896" s="44"/>
      <c r="AK5896" s="42"/>
      <c r="AL5896" s="42"/>
      <c r="AM5896" s="42"/>
      <c r="AN5896" s="41"/>
    </row>
    <row r="5897" spans="1:40" ht="19.5" customHeight="1" x14ac:dyDescent="0.25">
      <c r="A5897" s="32"/>
      <c r="B5897" s="32"/>
      <c r="D5897" s="28"/>
      <c r="E5897" s="28"/>
      <c r="F5897" s="28"/>
      <c r="H5897" s="43"/>
      <c r="O5897" s="42"/>
      <c r="R5897" s="41"/>
      <c r="S5897" s="42"/>
      <c r="T5897" s="41"/>
      <c r="U5897" s="133"/>
      <c r="V5897" s="41"/>
      <c r="W5897" s="41"/>
      <c r="X5897" s="41"/>
      <c r="Y5897" s="41"/>
      <c r="Z5897" s="42"/>
      <c r="AA5897" s="42"/>
      <c r="AB5897" s="42"/>
      <c r="AC5897" s="42"/>
      <c r="AD5897" s="42"/>
      <c r="AE5897" s="42"/>
      <c r="AG5897" s="42"/>
      <c r="AH5897" s="43"/>
      <c r="AI5897" s="42"/>
      <c r="AJ5897" s="44"/>
      <c r="AK5897" s="42"/>
      <c r="AL5897" s="42"/>
      <c r="AM5897" s="42"/>
      <c r="AN5897" s="41"/>
    </row>
    <row r="5898" spans="1:40" ht="19.5" customHeight="1" x14ac:dyDescent="0.25">
      <c r="A5898" s="32"/>
      <c r="B5898" s="32"/>
      <c r="D5898" s="28"/>
      <c r="E5898" s="28"/>
      <c r="F5898" s="28"/>
      <c r="H5898" s="43"/>
      <c r="O5898" s="42"/>
      <c r="R5898" s="41"/>
      <c r="S5898" s="42"/>
      <c r="T5898" s="41"/>
      <c r="U5898" s="133"/>
      <c r="V5898" s="41"/>
      <c r="W5898" s="41"/>
      <c r="X5898" s="41"/>
      <c r="Y5898" s="41"/>
      <c r="Z5898" s="42"/>
      <c r="AA5898" s="42"/>
      <c r="AB5898" s="42"/>
      <c r="AC5898" s="42"/>
      <c r="AD5898" s="42"/>
      <c r="AE5898" s="42"/>
      <c r="AG5898" s="42"/>
      <c r="AH5898" s="43"/>
      <c r="AI5898" s="42"/>
      <c r="AJ5898" s="44"/>
      <c r="AK5898" s="42"/>
      <c r="AL5898" s="42"/>
      <c r="AM5898" s="42"/>
      <c r="AN5898" s="41"/>
    </row>
    <row r="5899" spans="1:40" ht="19.5" customHeight="1" x14ac:dyDescent="0.25">
      <c r="A5899" s="32"/>
      <c r="B5899" s="32"/>
      <c r="D5899" s="28"/>
      <c r="E5899" s="28"/>
      <c r="F5899" s="28"/>
      <c r="H5899" s="43"/>
      <c r="O5899" s="42"/>
      <c r="R5899" s="41"/>
      <c r="S5899" s="42"/>
      <c r="T5899" s="41"/>
      <c r="U5899" s="133"/>
      <c r="V5899" s="41"/>
      <c r="W5899" s="41"/>
      <c r="X5899" s="41"/>
      <c r="Y5899" s="41"/>
      <c r="Z5899" s="42"/>
      <c r="AA5899" s="42"/>
      <c r="AB5899" s="42"/>
      <c r="AC5899" s="42"/>
      <c r="AD5899" s="42"/>
      <c r="AE5899" s="42"/>
      <c r="AG5899" s="42"/>
      <c r="AH5899" s="43"/>
      <c r="AI5899" s="42"/>
      <c r="AJ5899" s="44"/>
      <c r="AK5899" s="42"/>
      <c r="AL5899" s="42"/>
      <c r="AM5899" s="42"/>
      <c r="AN5899" s="41"/>
    </row>
    <row r="5900" spans="1:40" ht="19.5" customHeight="1" x14ac:dyDescent="0.25">
      <c r="A5900" s="32"/>
      <c r="B5900" s="32"/>
      <c r="D5900" s="28"/>
      <c r="E5900" s="28"/>
      <c r="F5900" s="28"/>
      <c r="H5900" s="43"/>
      <c r="O5900" s="42"/>
      <c r="R5900" s="41"/>
      <c r="S5900" s="42"/>
      <c r="T5900" s="41"/>
      <c r="U5900" s="133"/>
      <c r="V5900" s="41"/>
      <c r="W5900" s="41"/>
      <c r="X5900" s="41"/>
      <c r="Y5900" s="41"/>
      <c r="Z5900" s="42"/>
      <c r="AA5900" s="42"/>
      <c r="AB5900" s="42"/>
      <c r="AC5900" s="42"/>
      <c r="AD5900" s="42"/>
      <c r="AE5900" s="42"/>
      <c r="AG5900" s="42"/>
      <c r="AH5900" s="43"/>
      <c r="AI5900" s="42"/>
      <c r="AJ5900" s="44"/>
      <c r="AK5900" s="42"/>
      <c r="AL5900" s="42"/>
      <c r="AM5900" s="42"/>
      <c r="AN5900" s="41"/>
    </row>
    <row r="5901" spans="1:40" ht="19.5" customHeight="1" x14ac:dyDescent="0.25">
      <c r="A5901" s="32"/>
      <c r="B5901" s="32"/>
      <c r="D5901" s="28"/>
      <c r="E5901" s="28"/>
      <c r="F5901" s="28"/>
      <c r="H5901" s="43"/>
      <c r="O5901" s="42"/>
      <c r="R5901" s="41"/>
      <c r="S5901" s="42"/>
      <c r="T5901" s="41"/>
      <c r="U5901" s="133"/>
      <c r="V5901" s="41"/>
      <c r="W5901" s="41"/>
      <c r="X5901" s="41"/>
      <c r="Y5901" s="41"/>
      <c r="Z5901" s="42"/>
      <c r="AA5901" s="42"/>
      <c r="AB5901" s="42"/>
      <c r="AC5901" s="42"/>
      <c r="AD5901" s="42"/>
      <c r="AE5901" s="42"/>
      <c r="AG5901" s="42"/>
      <c r="AH5901" s="43"/>
      <c r="AI5901" s="42"/>
      <c r="AJ5901" s="44"/>
      <c r="AK5901" s="42"/>
      <c r="AL5901" s="42"/>
      <c r="AM5901" s="42"/>
      <c r="AN5901" s="41"/>
    </row>
    <row r="5902" spans="1:40" ht="19.5" customHeight="1" x14ac:dyDescent="0.25">
      <c r="A5902" s="32"/>
      <c r="B5902" s="32"/>
      <c r="D5902" s="28"/>
      <c r="E5902" s="28"/>
      <c r="F5902" s="28"/>
      <c r="H5902" s="43"/>
      <c r="O5902" s="42"/>
      <c r="R5902" s="41"/>
      <c r="S5902" s="42"/>
      <c r="T5902" s="41"/>
      <c r="U5902" s="133"/>
      <c r="V5902" s="41"/>
      <c r="W5902" s="41"/>
      <c r="X5902" s="41"/>
      <c r="Y5902" s="41"/>
      <c r="Z5902" s="42"/>
      <c r="AA5902" s="42"/>
      <c r="AB5902" s="42"/>
      <c r="AC5902" s="42"/>
      <c r="AD5902" s="42"/>
      <c r="AE5902" s="42"/>
      <c r="AG5902" s="42"/>
      <c r="AH5902" s="43"/>
      <c r="AI5902" s="42"/>
      <c r="AJ5902" s="44"/>
      <c r="AK5902" s="42"/>
      <c r="AL5902" s="42"/>
      <c r="AM5902" s="42"/>
      <c r="AN5902" s="41"/>
    </row>
    <row r="5903" spans="1:40" ht="19.5" customHeight="1" x14ac:dyDescent="0.25">
      <c r="A5903" s="32"/>
      <c r="B5903" s="32"/>
      <c r="D5903" s="28"/>
      <c r="E5903" s="28"/>
      <c r="F5903" s="28"/>
      <c r="H5903" s="43"/>
      <c r="O5903" s="42"/>
      <c r="R5903" s="41"/>
      <c r="S5903" s="42"/>
      <c r="T5903" s="41"/>
      <c r="U5903" s="133"/>
      <c r="V5903" s="41"/>
      <c r="W5903" s="41"/>
      <c r="X5903" s="41"/>
      <c r="Y5903" s="41"/>
      <c r="Z5903" s="42"/>
      <c r="AA5903" s="42"/>
      <c r="AB5903" s="42"/>
      <c r="AC5903" s="42"/>
      <c r="AD5903" s="42"/>
      <c r="AE5903" s="42"/>
      <c r="AG5903" s="42"/>
      <c r="AH5903" s="43"/>
      <c r="AI5903" s="42"/>
      <c r="AJ5903" s="44"/>
      <c r="AK5903" s="42"/>
      <c r="AL5903" s="42"/>
      <c r="AM5903" s="42"/>
      <c r="AN5903" s="41"/>
    </row>
    <row r="5904" spans="1:40" ht="19.5" customHeight="1" x14ac:dyDescent="0.25">
      <c r="A5904" s="32"/>
      <c r="B5904" s="32"/>
      <c r="D5904" s="28"/>
      <c r="E5904" s="28"/>
      <c r="F5904" s="28"/>
      <c r="H5904" s="43"/>
      <c r="O5904" s="42"/>
      <c r="R5904" s="41"/>
      <c r="S5904" s="42"/>
      <c r="T5904" s="41"/>
      <c r="U5904" s="133"/>
      <c r="V5904" s="41"/>
      <c r="W5904" s="41"/>
      <c r="X5904" s="41"/>
      <c r="Y5904" s="41"/>
      <c r="Z5904" s="42"/>
      <c r="AA5904" s="42"/>
      <c r="AB5904" s="42"/>
      <c r="AC5904" s="42"/>
      <c r="AD5904" s="42"/>
      <c r="AE5904" s="42"/>
      <c r="AG5904" s="42"/>
      <c r="AH5904" s="43"/>
      <c r="AI5904" s="42"/>
      <c r="AJ5904" s="44"/>
      <c r="AK5904" s="42"/>
      <c r="AL5904" s="42"/>
      <c r="AM5904" s="42"/>
      <c r="AN5904" s="41"/>
    </row>
    <row r="5905" spans="1:40" ht="19.5" customHeight="1" x14ac:dyDescent="0.25">
      <c r="A5905" s="32"/>
      <c r="B5905" s="32"/>
      <c r="D5905" s="28"/>
      <c r="E5905" s="28"/>
      <c r="F5905" s="28"/>
      <c r="H5905" s="43"/>
      <c r="O5905" s="42"/>
      <c r="R5905" s="41"/>
      <c r="S5905" s="42"/>
      <c r="T5905" s="41"/>
      <c r="U5905" s="133"/>
      <c r="V5905" s="41"/>
      <c r="W5905" s="41"/>
      <c r="X5905" s="41"/>
      <c r="Y5905" s="41"/>
      <c r="Z5905" s="42"/>
      <c r="AA5905" s="42"/>
      <c r="AB5905" s="42"/>
      <c r="AC5905" s="42"/>
      <c r="AD5905" s="42"/>
      <c r="AE5905" s="42"/>
      <c r="AG5905" s="42"/>
      <c r="AH5905" s="43"/>
      <c r="AI5905" s="42"/>
      <c r="AJ5905" s="44"/>
      <c r="AK5905" s="42"/>
      <c r="AL5905" s="42"/>
      <c r="AM5905" s="42"/>
      <c r="AN5905" s="41"/>
    </row>
    <row r="5906" spans="1:40" ht="19.5" customHeight="1" x14ac:dyDescent="0.25">
      <c r="A5906" s="32"/>
      <c r="B5906" s="32"/>
      <c r="D5906" s="28"/>
      <c r="E5906" s="28"/>
      <c r="F5906" s="28"/>
      <c r="H5906" s="43"/>
      <c r="O5906" s="42"/>
      <c r="R5906" s="41"/>
      <c r="S5906" s="42"/>
      <c r="T5906" s="41"/>
      <c r="U5906" s="133"/>
      <c r="V5906" s="41"/>
      <c r="W5906" s="41"/>
      <c r="X5906" s="41"/>
      <c r="Y5906" s="41"/>
      <c r="Z5906" s="42"/>
      <c r="AA5906" s="42"/>
      <c r="AB5906" s="42"/>
      <c r="AC5906" s="42"/>
      <c r="AD5906" s="42"/>
      <c r="AE5906" s="42"/>
      <c r="AG5906" s="42"/>
      <c r="AH5906" s="43"/>
      <c r="AI5906" s="42"/>
      <c r="AJ5906" s="44"/>
      <c r="AK5906" s="42"/>
      <c r="AL5906" s="42"/>
      <c r="AM5906" s="42"/>
      <c r="AN5906" s="41"/>
    </row>
    <row r="5907" spans="1:40" ht="19.5" customHeight="1" x14ac:dyDescent="0.25">
      <c r="A5907" s="32"/>
      <c r="B5907" s="32"/>
      <c r="D5907" s="28"/>
      <c r="E5907" s="28"/>
      <c r="F5907" s="28"/>
      <c r="H5907" s="43"/>
      <c r="O5907" s="42"/>
      <c r="R5907" s="41"/>
      <c r="S5907" s="42"/>
      <c r="T5907" s="41"/>
      <c r="U5907" s="133"/>
      <c r="V5907" s="41"/>
      <c r="W5907" s="41"/>
      <c r="X5907" s="41"/>
      <c r="Y5907" s="41"/>
      <c r="Z5907" s="42"/>
      <c r="AA5907" s="42"/>
      <c r="AB5907" s="42"/>
      <c r="AC5907" s="42"/>
      <c r="AD5907" s="42"/>
      <c r="AE5907" s="42"/>
      <c r="AG5907" s="42"/>
      <c r="AH5907" s="43"/>
      <c r="AI5907" s="42"/>
      <c r="AJ5907" s="44"/>
      <c r="AK5907" s="42"/>
      <c r="AL5907" s="42"/>
      <c r="AM5907" s="42"/>
      <c r="AN5907" s="41"/>
    </row>
    <row r="5908" spans="1:40" ht="19.5" customHeight="1" x14ac:dyDescent="0.25">
      <c r="A5908" s="32"/>
      <c r="B5908" s="32"/>
      <c r="D5908" s="28"/>
      <c r="E5908" s="28"/>
      <c r="F5908" s="28"/>
      <c r="H5908" s="43"/>
      <c r="O5908" s="42"/>
      <c r="R5908" s="41"/>
      <c r="S5908" s="42"/>
      <c r="T5908" s="41"/>
      <c r="U5908" s="133"/>
      <c r="V5908" s="41"/>
      <c r="W5908" s="41"/>
      <c r="X5908" s="41"/>
      <c r="Y5908" s="41"/>
      <c r="Z5908" s="42"/>
      <c r="AA5908" s="42"/>
      <c r="AB5908" s="42"/>
      <c r="AC5908" s="42"/>
      <c r="AD5908" s="42"/>
      <c r="AE5908" s="42"/>
      <c r="AG5908" s="42"/>
      <c r="AH5908" s="43"/>
      <c r="AI5908" s="42"/>
      <c r="AJ5908" s="44"/>
      <c r="AK5908" s="42"/>
      <c r="AL5908" s="42"/>
      <c r="AM5908" s="42"/>
      <c r="AN5908" s="41"/>
    </row>
    <row r="5909" spans="1:40" ht="19.5" customHeight="1" x14ac:dyDescent="0.25">
      <c r="A5909" s="32"/>
      <c r="B5909" s="32"/>
      <c r="D5909" s="28"/>
      <c r="E5909" s="28"/>
      <c r="F5909" s="28"/>
      <c r="H5909" s="43"/>
      <c r="O5909" s="42"/>
      <c r="R5909" s="41"/>
      <c r="S5909" s="42"/>
      <c r="T5909" s="41"/>
      <c r="U5909" s="133"/>
      <c r="V5909" s="41"/>
      <c r="W5909" s="41"/>
      <c r="X5909" s="41"/>
      <c r="Y5909" s="41"/>
      <c r="Z5909" s="42"/>
      <c r="AA5909" s="42"/>
      <c r="AB5909" s="42"/>
      <c r="AC5909" s="42"/>
      <c r="AD5909" s="42"/>
      <c r="AE5909" s="42"/>
      <c r="AG5909" s="42"/>
      <c r="AH5909" s="43"/>
      <c r="AI5909" s="42"/>
      <c r="AJ5909" s="44"/>
      <c r="AK5909" s="42"/>
      <c r="AL5909" s="42"/>
      <c r="AM5909" s="42"/>
      <c r="AN5909" s="41"/>
    </row>
    <row r="5910" spans="1:40" ht="19.5" customHeight="1" x14ac:dyDescent="0.25">
      <c r="A5910" s="32"/>
      <c r="B5910" s="32"/>
      <c r="D5910" s="28"/>
      <c r="E5910" s="28"/>
      <c r="F5910" s="28"/>
      <c r="H5910" s="43"/>
      <c r="O5910" s="42"/>
      <c r="R5910" s="41"/>
      <c r="S5910" s="42"/>
      <c r="T5910" s="41"/>
      <c r="U5910" s="133"/>
      <c r="V5910" s="41"/>
      <c r="W5910" s="41"/>
      <c r="X5910" s="41"/>
      <c r="Y5910" s="41"/>
      <c r="Z5910" s="42"/>
      <c r="AA5910" s="42"/>
      <c r="AB5910" s="42"/>
      <c r="AC5910" s="42"/>
      <c r="AD5910" s="42"/>
      <c r="AE5910" s="42"/>
      <c r="AG5910" s="42"/>
      <c r="AH5910" s="43"/>
      <c r="AI5910" s="42"/>
      <c r="AJ5910" s="44"/>
      <c r="AK5910" s="42"/>
      <c r="AL5910" s="42"/>
      <c r="AM5910" s="42"/>
      <c r="AN5910" s="41"/>
    </row>
    <row r="5911" spans="1:40" ht="19.5" customHeight="1" x14ac:dyDescent="0.25">
      <c r="A5911" s="32"/>
      <c r="B5911" s="32"/>
      <c r="D5911" s="28"/>
      <c r="E5911" s="28"/>
      <c r="F5911" s="28"/>
      <c r="H5911" s="43"/>
      <c r="O5911" s="42"/>
      <c r="R5911" s="41"/>
      <c r="S5911" s="42"/>
      <c r="T5911" s="41"/>
      <c r="U5911" s="133"/>
      <c r="V5911" s="41"/>
      <c r="W5911" s="41"/>
      <c r="X5911" s="41"/>
      <c r="Y5911" s="41"/>
      <c r="Z5911" s="42"/>
      <c r="AA5911" s="42"/>
      <c r="AB5911" s="42"/>
      <c r="AC5911" s="42"/>
      <c r="AD5911" s="42"/>
      <c r="AE5911" s="42"/>
      <c r="AG5911" s="42"/>
      <c r="AH5911" s="43"/>
      <c r="AI5911" s="42"/>
      <c r="AJ5911" s="44"/>
      <c r="AK5911" s="42"/>
      <c r="AL5911" s="42"/>
      <c r="AM5911" s="42"/>
      <c r="AN5911" s="41"/>
    </row>
    <row r="5912" spans="1:40" ht="19.5" customHeight="1" x14ac:dyDescent="0.25">
      <c r="A5912" s="32"/>
      <c r="B5912" s="32"/>
      <c r="D5912" s="28"/>
      <c r="E5912" s="28"/>
      <c r="F5912" s="28"/>
      <c r="H5912" s="43"/>
      <c r="O5912" s="42"/>
      <c r="R5912" s="41"/>
      <c r="S5912" s="42"/>
      <c r="T5912" s="41"/>
      <c r="U5912" s="133"/>
      <c r="V5912" s="41"/>
      <c r="W5912" s="41"/>
      <c r="X5912" s="41"/>
      <c r="Y5912" s="41"/>
      <c r="Z5912" s="42"/>
      <c r="AA5912" s="42"/>
      <c r="AB5912" s="42"/>
      <c r="AC5912" s="42"/>
      <c r="AD5912" s="42"/>
      <c r="AE5912" s="42"/>
      <c r="AG5912" s="42"/>
      <c r="AH5912" s="43"/>
      <c r="AI5912" s="42"/>
      <c r="AJ5912" s="44"/>
      <c r="AK5912" s="42"/>
      <c r="AL5912" s="42"/>
      <c r="AM5912" s="42"/>
      <c r="AN5912" s="41"/>
    </row>
    <row r="5913" spans="1:40" ht="19.5" customHeight="1" x14ac:dyDescent="0.25">
      <c r="A5913" s="32"/>
      <c r="B5913" s="32"/>
      <c r="D5913" s="28"/>
      <c r="E5913" s="28"/>
      <c r="F5913" s="28"/>
      <c r="H5913" s="43"/>
      <c r="O5913" s="42"/>
      <c r="R5913" s="41"/>
      <c r="S5913" s="42"/>
      <c r="T5913" s="41"/>
      <c r="U5913" s="133"/>
      <c r="V5913" s="41"/>
      <c r="W5913" s="41"/>
      <c r="X5913" s="41"/>
      <c r="Y5913" s="41"/>
      <c r="Z5913" s="42"/>
      <c r="AA5913" s="42"/>
      <c r="AB5913" s="42"/>
      <c r="AC5913" s="42"/>
      <c r="AD5913" s="42"/>
      <c r="AE5913" s="42"/>
      <c r="AG5913" s="42"/>
      <c r="AH5913" s="43"/>
      <c r="AI5913" s="42"/>
      <c r="AJ5913" s="44"/>
      <c r="AK5913" s="42"/>
      <c r="AL5913" s="42"/>
      <c r="AM5913" s="42"/>
      <c r="AN5913" s="41"/>
    </row>
    <row r="5914" spans="1:40" ht="19.5" customHeight="1" x14ac:dyDescent="0.25">
      <c r="A5914" s="32"/>
      <c r="B5914" s="32"/>
      <c r="D5914" s="28"/>
      <c r="E5914" s="28"/>
      <c r="F5914" s="28"/>
      <c r="H5914" s="43"/>
      <c r="O5914" s="42"/>
      <c r="R5914" s="41"/>
      <c r="S5914" s="42"/>
      <c r="T5914" s="41"/>
      <c r="U5914" s="133"/>
      <c r="V5914" s="41"/>
      <c r="W5914" s="41"/>
      <c r="X5914" s="41"/>
      <c r="Y5914" s="41"/>
      <c r="Z5914" s="42"/>
      <c r="AA5914" s="42"/>
      <c r="AB5914" s="42"/>
      <c r="AC5914" s="42"/>
      <c r="AD5914" s="42"/>
      <c r="AE5914" s="42"/>
      <c r="AG5914" s="42"/>
      <c r="AH5914" s="43"/>
      <c r="AI5914" s="42"/>
      <c r="AJ5914" s="44"/>
      <c r="AK5914" s="42"/>
      <c r="AL5914" s="42"/>
      <c r="AM5914" s="42"/>
      <c r="AN5914" s="41"/>
    </row>
    <row r="5915" spans="1:40" ht="19.5" customHeight="1" x14ac:dyDescent="0.25">
      <c r="A5915" s="32"/>
      <c r="B5915" s="32"/>
      <c r="D5915" s="28"/>
      <c r="E5915" s="28"/>
      <c r="F5915" s="28"/>
      <c r="H5915" s="43"/>
      <c r="O5915" s="42"/>
      <c r="R5915" s="41"/>
      <c r="S5915" s="42"/>
      <c r="T5915" s="41"/>
      <c r="U5915" s="133"/>
      <c r="V5915" s="41"/>
      <c r="W5915" s="41"/>
      <c r="X5915" s="41"/>
      <c r="Y5915" s="41"/>
      <c r="Z5915" s="42"/>
      <c r="AA5915" s="42"/>
      <c r="AB5915" s="42"/>
      <c r="AC5915" s="42"/>
      <c r="AD5915" s="42"/>
      <c r="AE5915" s="42"/>
      <c r="AG5915" s="42"/>
      <c r="AH5915" s="43"/>
      <c r="AI5915" s="42"/>
      <c r="AJ5915" s="44"/>
      <c r="AK5915" s="42"/>
      <c r="AL5915" s="42"/>
      <c r="AM5915" s="42"/>
      <c r="AN5915" s="41"/>
    </row>
    <row r="5916" spans="1:40" ht="19.5" customHeight="1" x14ac:dyDescent="0.25">
      <c r="A5916" s="32"/>
      <c r="B5916" s="32"/>
      <c r="D5916" s="28"/>
      <c r="E5916" s="28"/>
      <c r="F5916" s="28"/>
      <c r="H5916" s="43"/>
      <c r="O5916" s="42"/>
      <c r="R5916" s="41"/>
      <c r="S5916" s="42"/>
      <c r="T5916" s="41"/>
      <c r="U5916" s="133"/>
      <c r="V5916" s="41"/>
      <c r="W5916" s="41"/>
      <c r="X5916" s="41"/>
      <c r="Y5916" s="41"/>
      <c r="Z5916" s="42"/>
      <c r="AA5916" s="42"/>
      <c r="AB5916" s="42"/>
      <c r="AC5916" s="42"/>
      <c r="AD5916" s="42"/>
      <c r="AE5916" s="42"/>
      <c r="AG5916" s="42"/>
      <c r="AH5916" s="43"/>
      <c r="AI5916" s="42"/>
      <c r="AJ5916" s="44"/>
      <c r="AK5916" s="42"/>
      <c r="AL5916" s="42"/>
      <c r="AM5916" s="42"/>
      <c r="AN5916" s="41"/>
    </row>
    <row r="5917" spans="1:40" ht="19.5" customHeight="1" x14ac:dyDescent="0.25">
      <c r="A5917" s="32"/>
      <c r="B5917" s="32"/>
      <c r="D5917" s="28"/>
      <c r="E5917" s="28"/>
      <c r="F5917" s="28"/>
      <c r="H5917" s="43"/>
      <c r="O5917" s="42"/>
      <c r="R5917" s="41"/>
      <c r="S5917" s="42"/>
      <c r="T5917" s="41"/>
      <c r="U5917" s="133"/>
      <c r="V5917" s="41"/>
      <c r="W5917" s="41"/>
      <c r="X5917" s="41"/>
      <c r="Y5917" s="41"/>
      <c r="Z5917" s="42"/>
      <c r="AA5917" s="42"/>
      <c r="AB5917" s="42"/>
      <c r="AC5917" s="42"/>
      <c r="AD5917" s="42"/>
      <c r="AE5917" s="42"/>
      <c r="AG5917" s="42"/>
      <c r="AH5917" s="43"/>
      <c r="AI5917" s="42"/>
      <c r="AJ5917" s="44"/>
      <c r="AK5917" s="42"/>
      <c r="AL5917" s="42"/>
      <c r="AM5917" s="42"/>
      <c r="AN5917" s="41"/>
    </row>
    <row r="5918" spans="1:40" ht="19.5" customHeight="1" x14ac:dyDescent="0.25">
      <c r="A5918" s="32"/>
      <c r="B5918" s="32"/>
      <c r="D5918" s="28"/>
      <c r="E5918" s="28"/>
      <c r="F5918" s="28"/>
      <c r="H5918" s="43"/>
      <c r="O5918" s="42"/>
      <c r="R5918" s="41"/>
      <c r="S5918" s="42"/>
      <c r="T5918" s="41"/>
      <c r="U5918" s="133"/>
      <c r="V5918" s="41"/>
      <c r="W5918" s="41"/>
      <c r="X5918" s="41"/>
      <c r="Y5918" s="41"/>
      <c r="Z5918" s="42"/>
      <c r="AA5918" s="42"/>
      <c r="AB5918" s="42"/>
      <c r="AC5918" s="42"/>
      <c r="AD5918" s="42"/>
      <c r="AE5918" s="42"/>
      <c r="AG5918" s="42"/>
      <c r="AH5918" s="43"/>
      <c r="AI5918" s="42"/>
      <c r="AJ5918" s="44"/>
      <c r="AK5918" s="42"/>
      <c r="AL5918" s="42"/>
      <c r="AM5918" s="42"/>
      <c r="AN5918" s="41"/>
    </row>
    <row r="5919" spans="1:40" ht="19.5" customHeight="1" x14ac:dyDescent="0.25">
      <c r="A5919" s="32"/>
      <c r="B5919" s="32"/>
      <c r="D5919" s="28"/>
      <c r="E5919" s="28"/>
      <c r="F5919" s="28"/>
      <c r="H5919" s="43"/>
      <c r="O5919" s="42"/>
      <c r="R5919" s="41"/>
      <c r="S5919" s="42"/>
      <c r="T5919" s="41"/>
      <c r="U5919" s="133"/>
      <c r="V5919" s="41"/>
      <c r="W5919" s="41"/>
      <c r="X5919" s="41"/>
      <c r="Y5919" s="41"/>
      <c r="Z5919" s="42"/>
      <c r="AA5919" s="42"/>
      <c r="AB5919" s="42"/>
      <c r="AC5919" s="42"/>
      <c r="AD5919" s="42"/>
      <c r="AE5919" s="42"/>
      <c r="AG5919" s="42"/>
      <c r="AH5919" s="43"/>
      <c r="AI5919" s="42"/>
      <c r="AJ5919" s="44"/>
      <c r="AK5919" s="42"/>
      <c r="AL5919" s="42"/>
      <c r="AM5919" s="42"/>
      <c r="AN5919" s="41"/>
    </row>
    <row r="5920" spans="1:40" ht="19.5" customHeight="1" x14ac:dyDescent="0.25">
      <c r="A5920" s="32"/>
      <c r="B5920" s="32"/>
      <c r="D5920" s="28"/>
      <c r="E5920" s="28"/>
      <c r="F5920" s="28"/>
      <c r="H5920" s="43"/>
      <c r="O5920" s="42"/>
      <c r="R5920" s="41"/>
      <c r="S5920" s="42"/>
      <c r="T5920" s="41"/>
      <c r="U5920" s="133"/>
      <c r="V5920" s="41"/>
      <c r="W5920" s="41"/>
      <c r="X5920" s="41"/>
      <c r="Y5920" s="41"/>
      <c r="Z5920" s="42"/>
      <c r="AA5920" s="42"/>
      <c r="AB5920" s="42"/>
      <c r="AC5920" s="42"/>
      <c r="AD5920" s="42"/>
      <c r="AE5920" s="42"/>
      <c r="AG5920" s="42"/>
      <c r="AH5920" s="43"/>
      <c r="AI5920" s="42"/>
      <c r="AJ5920" s="44"/>
      <c r="AK5920" s="42"/>
      <c r="AL5920" s="42"/>
      <c r="AM5920" s="42"/>
      <c r="AN5920" s="41"/>
    </row>
    <row r="5921" spans="1:40" ht="19.5" customHeight="1" x14ac:dyDescent="0.25">
      <c r="A5921" s="32"/>
      <c r="B5921" s="32"/>
      <c r="D5921" s="28"/>
      <c r="E5921" s="28"/>
      <c r="F5921" s="28"/>
      <c r="H5921" s="43"/>
      <c r="O5921" s="42"/>
      <c r="R5921" s="41"/>
      <c r="S5921" s="42"/>
      <c r="T5921" s="41"/>
      <c r="U5921" s="133"/>
      <c r="V5921" s="41"/>
      <c r="W5921" s="41"/>
      <c r="X5921" s="41"/>
      <c r="Y5921" s="41"/>
      <c r="Z5921" s="42"/>
      <c r="AA5921" s="42"/>
      <c r="AB5921" s="42"/>
      <c r="AC5921" s="42"/>
      <c r="AD5921" s="42"/>
      <c r="AE5921" s="42"/>
      <c r="AG5921" s="42"/>
      <c r="AH5921" s="43"/>
      <c r="AI5921" s="42"/>
      <c r="AJ5921" s="44"/>
      <c r="AK5921" s="42"/>
      <c r="AL5921" s="42"/>
      <c r="AM5921" s="42"/>
      <c r="AN5921" s="41"/>
    </row>
    <row r="5922" spans="1:40" ht="19.5" customHeight="1" x14ac:dyDescent="0.25">
      <c r="A5922" s="32"/>
      <c r="B5922" s="32"/>
      <c r="D5922" s="28"/>
      <c r="E5922" s="28"/>
      <c r="F5922" s="28"/>
      <c r="H5922" s="43"/>
      <c r="O5922" s="42"/>
      <c r="R5922" s="41"/>
      <c r="S5922" s="42"/>
      <c r="T5922" s="41"/>
      <c r="U5922" s="133"/>
      <c r="V5922" s="41"/>
      <c r="W5922" s="41"/>
      <c r="X5922" s="41"/>
      <c r="Y5922" s="41"/>
      <c r="Z5922" s="42"/>
      <c r="AA5922" s="42"/>
      <c r="AB5922" s="42"/>
      <c r="AC5922" s="42"/>
      <c r="AD5922" s="42"/>
      <c r="AE5922" s="42"/>
      <c r="AG5922" s="42"/>
      <c r="AH5922" s="43"/>
      <c r="AI5922" s="42"/>
      <c r="AJ5922" s="44"/>
      <c r="AK5922" s="42"/>
      <c r="AL5922" s="42"/>
      <c r="AM5922" s="42"/>
      <c r="AN5922" s="41"/>
    </row>
    <row r="5923" spans="1:40" ht="19.5" customHeight="1" x14ac:dyDescent="0.25">
      <c r="A5923" s="32"/>
      <c r="B5923" s="32"/>
      <c r="D5923" s="28"/>
      <c r="E5923" s="28"/>
      <c r="F5923" s="28"/>
      <c r="H5923" s="43"/>
      <c r="O5923" s="42"/>
      <c r="R5923" s="41"/>
      <c r="S5923" s="42"/>
      <c r="T5923" s="41"/>
      <c r="U5923" s="133"/>
      <c r="V5923" s="41"/>
      <c r="W5923" s="41"/>
      <c r="X5923" s="41"/>
      <c r="Y5923" s="41"/>
      <c r="Z5923" s="42"/>
      <c r="AA5923" s="42"/>
      <c r="AB5923" s="42"/>
      <c r="AC5923" s="42"/>
      <c r="AD5923" s="42"/>
      <c r="AE5923" s="42"/>
      <c r="AG5923" s="42"/>
      <c r="AH5923" s="43"/>
      <c r="AI5923" s="42"/>
      <c r="AJ5923" s="44"/>
      <c r="AK5923" s="42"/>
      <c r="AL5923" s="42"/>
      <c r="AM5923" s="42"/>
      <c r="AN5923" s="41"/>
    </row>
    <row r="5924" spans="1:40" ht="19.5" customHeight="1" x14ac:dyDescent="0.25">
      <c r="A5924" s="32"/>
      <c r="B5924" s="32"/>
      <c r="D5924" s="28"/>
      <c r="E5924" s="28"/>
      <c r="F5924" s="28"/>
      <c r="H5924" s="43"/>
      <c r="O5924" s="42"/>
      <c r="R5924" s="41"/>
      <c r="S5924" s="42"/>
      <c r="T5924" s="41"/>
      <c r="U5924" s="133"/>
      <c r="V5924" s="41"/>
      <c r="W5924" s="41"/>
      <c r="X5924" s="41"/>
      <c r="Y5924" s="41"/>
      <c r="Z5924" s="42"/>
      <c r="AA5924" s="42"/>
      <c r="AB5924" s="42"/>
      <c r="AC5924" s="42"/>
      <c r="AD5924" s="42"/>
      <c r="AE5924" s="42"/>
      <c r="AG5924" s="42"/>
      <c r="AH5924" s="43"/>
      <c r="AI5924" s="42"/>
      <c r="AJ5924" s="44"/>
      <c r="AK5924" s="42"/>
      <c r="AL5924" s="42"/>
      <c r="AM5924" s="42"/>
      <c r="AN5924" s="41"/>
    </row>
    <row r="5925" spans="1:40" ht="19.5" customHeight="1" x14ac:dyDescent="0.25">
      <c r="A5925" s="32"/>
      <c r="B5925" s="32"/>
      <c r="D5925" s="28"/>
      <c r="E5925" s="28"/>
      <c r="F5925" s="28"/>
      <c r="H5925" s="43"/>
      <c r="O5925" s="42"/>
      <c r="R5925" s="41"/>
      <c r="S5925" s="42"/>
      <c r="T5925" s="41"/>
      <c r="U5925" s="133"/>
      <c r="V5925" s="41"/>
      <c r="W5925" s="41"/>
      <c r="X5925" s="41"/>
      <c r="Y5925" s="41"/>
      <c r="Z5925" s="42"/>
      <c r="AA5925" s="42"/>
      <c r="AB5925" s="42"/>
      <c r="AC5925" s="42"/>
      <c r="AD5925" s="42"/>
      <c r="AE5925" s="42"/>
      <c r="AG5925" s="42"/>
      <c r="AH5925" s="43"/>
      <c r="AI5925" s="42"/>
      <c r="AJ5925" s="44"/>
      <c r="AK5925" s="42"/>
      <c r="AL5925" s="42"/>
      <c r="AM5925" s="42"/>
      <c r="AN5925" s="41"/>
    </row>
    <row r="5926" spans="1:40" ht="19.5" customHeight="1" x14ac:dyDescent="0.25">
      <c r="A5926" s="32"/>
      <c r="B5926" s="32"/>
      <c r="D5926" s="28"/>
      <c r="E5926" s="28"/>
      <c r="F5926" s="28"/>
      <c r="H5926" s="43"/>
      <c r="O5926" s="42"/>
      <c r="R5926" s="41"/>
      <c r="S5926" s="42"/>
      <c r="T5926" s="41"/>
      <c r="U5926" s="133"/>
      <c r="V5926" s="41"/>
      <c r="W5926" s="41"/>
      <c r="X5926" s="41"/>
      <c r="Y5926" s="41"/>
      <c r="Z5926" s="42"/>
      <c r="AA5926" s="42"/>
      <c r="AB5926" s="42"/>
      <c r="AC5926" s="42"/>
      <c r="AD5926" s="42"/>
      <c r="AE5926" s="42"/>
      <c r="AG5926" s="42"/>
      <c r="AH5926" s="43"/>
      <c r="AI5926" s="42"/>
      <c r="AJ5926" s="44"/>
      <c r="AK5926" s="42"/>
      <c r="AL5926" s="42"/>
      <c r="AM5926" s="42"/>
      <c r="AN5926" s="41"/>
    </row>
    <row r="5927" spans="1:40" ht="19.5" customHeight="1" x14ac:dyDescent="0.25">
      <c r="A5927" s="32"/>
      <c r="B5927" s="32"/>
      <c r="D5927" s="28"/>
      <c r="E5927" s="28"/>
      <c r="F5927" s="28"/>
      <c r="H5927" s="43"/>
      <c r="O5927" s="42"/>
      <c r="R5927" s="41"/>
      <c r="S5927" s="42"/>
      <c r="T5927" s="41"/>
      <c r="U5927" s="133"/>
      <c r="V5927" s="41"/>
      <c r="W5927" s="41"/>
      <c r="X5927" s="41"/>
      <c r="Y5927" s="41"/>
      <c r="Z5927" s="42"/>
      <c r="AA5927" s="42"/>
      <c r="AB5927" s="42"/>
      <c r="AC5927" s="42"/>
      <c r="AD5927" s="42"/>
      <c r="AE5927" s="42"/>
      <c r="AG5927" s="42"/>
      <c r="AH5927" s="43"/>
      <c r="AI5927" s="42"/>
      <c r="AJ5927" s="44"/>
      <c r="AK5927" s="42"/>
      <c r="AL5927" s="42"/>
      <c r="AM5927" s="42"/>
      <c r="AN5927" s="41"/>
    </row>
    <row r="5928" spans="1:40" ht="19.5" customHeight="1" x14ac:dyDescent="0.25">
      <c r="A5928" s="32"/>
      <c r="B5928" s="32"/>
      <c r="D5928" s="28"/>
      <c r="E5928" s="28"/>
      <c r="F5928" s="28"/>
      <c r="H5928" s="43"/>
      <c r="O5928" s="42"/>
      <c r="R5928" s="41"/>
      <c r="S5928" s="42"/>
      <c r="T5928" s="41"/>
      <c r="U5928" s="133"/>
      <c r="V5928" s="41"/>
      <c r="W5928" s="41"/>
      <c r="X5928" s="41"/>
      <c r="Y5928" s="41"/>
      <c r="Z5928" s="42"/>
      <c r="AA5928" s="42"/>
      <c r="AB5928" s="42"/>
      <c r="AC5928" s="42"/>
      <c r="AD5928" s="42"/>
      <c r="AE5928" s="42"/>
      <c r="AG5928" s="42"/>
      <c r="AH5928" s="43"/>
      <c r="AI5928" s="42"/>
      <c r="AJ5928" s="44"/>
      <c r="AK5928" s="42"/>
      <c r="AL5928" s="42"/>
      <c r="AM5928" s="42"/>
      <c r="AN5928" s="41"/>
    </row>
    <row r="5929" spans="1:40" ht="19.5" customHeight="1" x14ac:dyDescent="0.25">
      <c r="A5929" s="32"/>
      <c r="B5929" s="32"/>
      <c r="D5929" s="28"/>
      <c r="E5929" s="28"/>
      <c r="F5929" s="28"/>
      <c r="H5929" s="43"/>
      <c r="O5929" s="42"/>
      <c r="R5929" s="41"/>
      <c r="S5929" s="42"/>
      <c r="T5929" s="41"/>
      <c r="U5929" s="133"/>
      <c r="V5929" s="41"/>
      <c r="W5929" s="41"/>
      <c r="X5929" s="41"/>
      <c r="Y5929" s="41"/>
      <c r="Z5929" s="42"/>
      <c r="AA5929" s="42"/>
      <c r="AB5929" s="42"/>
      <c r="AC5929" s="42"/>
      <c r="AD5929" s="42"/>
      <c r="AE5929" s="42"/>
      <c r="AG5929" s="42"/>
      <c r="AH5929" s="43"/>
      <c r="AI5929" s="42"/>
      <c r="AJ5929" s="44"/>
      <c r="AK5929" s="42"/>
      <c r="AL5929" s="42"/>
      <c r="AM5929" s="42"/>
      <c r="AN5929" s="41"/>
    </row>
    <row r="5930" spans="1:40" ht="19.5" customHeight="1" x14ac:dyDescent="0.25">
      <c r="A5930" s="32"/>
      <c r="B5930" s="32"/>
      <c r="D5930" s="28"/>
      <c r="E5930" s="28"/>
      <c r="F5930" s="28"/>
      <c r="H5930" s="43"/>
      <c r="O5930" s="42"/>
      <c r="R5930" s="41"/>
      <c r="S5930" s="42"/>
      <c r="T5930" s="41"/>
      <c r="U5930" s="133"/>
      <c r="V5930" s="41"/>
      <c r="W5930" s="41"/>
      <c r="X5930" s="41"/>
      <c r="Y5930" s="41"/>
      <c r="Z5930" s="42"/>
      <c r="AA5930" s="42"/>
      <c r="AB5930" s="42"/>
      <c r="AC5930" s="42"/>
      <c r="AD5930" s="42"/>
      <c r="AE5930" s="42"/>
      <c r="AG5930" s="42"/>
      <c r="AH5930" s="43"/>
      <c r="AI5930" s="42"/>
      <c r="AJ5930" s="44"/>
      <c r="AK5930" s="42"/>
      <c r="AL5930" s="42"/>
      <c r="AM5930" s="42"/>
      <c r="AN5930" s="41"/>
    </row>
    <row r="5931" spans="1:40" ht="19.5" customHeight="1" x14ac:dyDescent="0.25">
      <c r="A5931" s="32"/>
      <c r="B5931" s="32"/>
      <c r="D5931" s="28"/>
      <c r="E5931" s="28"/>
      <c r="F5931" s="28"/>
      <c r="H5931" s="43"/>
      <c r="O5931" s="42"/>
      <c r="R5931" s="41"/>
      <c r="S5931" s="42"/>
      <c r="T5931" s="41"/>
      <c r="U5931" s="133"/>
      <c r="V5931" s="41"/>
      <c r="W5931" s="41"/>
      <c r="X5931" s="41"/>
      <c r="Y5931" s="41"/>
      <c r="Z5931" s="42"/>
      <c r="AA5931" s="42"/>
      <c r="AB5931" s="42"/>
      <c r="AC5931" s="42"/>
      <c r="AD5931" s="42"/>
      <c r="AE5931" s="42"/>
      <c r="AG5931" s="42"/>
      <c r="AH5931" s="43"/>
      <c r="AI5931" s="42"/>
      <c r="AJ5931" s="44"/>
      <c r="AK5931" s="42"/>
      <c r="AL5931" s="42"/>
      <c r="AM5931" s="42"/>
      <c r="AN5931" s="41"/>
    </row>
    <row r="5932" spans="1:40" ht="19.5" customHeight="1" x14ac:dyDescent="0.25">
      <c r="A5932" s="32"/>
      <c r="B5932" s="32"/>
      <c r="D5932" s="28"/>
      <c r="E5932" s="28"/>
      <c r="F5932" s="28"/>
      <c r="H5932" s="43"/>
      <c r="O5932" s="42"/>
      <c r="R5932" s="41"/>
      <c r="S5932" s="42"/>
      <c r="T5932" s="41"/>
      <c r="U5932" s="133"/>
      <c r="V5932" s="41"/>
      <c r="W5932" s="41"/>
      <c r="X5932" s="41"/>
      <c r="Y5932" s="41"/>
      <c r="Z5932" s="42"/>
      <c r="AA5932" s="42"/>
      <c r="AB5932" s="42"/>
      <c r="AC5932" s="42"/>
      <c r="AD5932" s="42"/>
      <c r="AE5932" s="42"/>
      <c r="AG5932" s="42"/>
      <c r="AH5932" s="43"/>
      <c r="AI5932" s="42"/>
      <c r="AJ5932" s="44"/>
      <c r="AK5932" s="42"/>
      <c r="AL5932" s="42"/>
      <c r="AM5932" s="42"/>
      <c r="AN5932" s="41"/>
    </row>
    <row r="5933" spans="1:40" ht="19.5" customHeight="1" x14ac:dyDescent="0.25">
      <c r="A5933" s="32"/>
      <c r="B5933" s="32"/>
      <c r="D5933" s="28"/>
      <c r="E5933" s="28"/>
      <c r="F5933" s="28"/>
      <c r="H5933" s="43"/>
      <c r="O5933" s="42"/>
      <c r="R5933" s="41"/>
      <c r="S5933" s="42"/>
      <c r="T5933" s="41"/>
      <c r="U5933" s="133"/>
      <c r="V5933" s="41"/>
      <c r="W5933" s="41"/>
      <c r="X5933" s="41"/>
      <c r="Y5933" s="41"/>
      <c r="Z5933" s="42"/>
      <c r="AA5933" s="42"/>
      <c r="AB5933" s="42"/>
      <c r="AC5933" s="42"/>
      <c r="AD5933" s="42"/>
      <c r="AE5933" s="42"/>
      <c r="AG5933" s="42"/>
      <c r="AH5933" s="43"/>
      <c r="AI5933" s="42"/>
      <c r="AJ5933" s="44"/>
      <c r="AK5933" s="42"/>
      <c r="AL5933" s="42"/>
      <c r="AM5933" s="42"/>
      <c r="AN5933" s="41"/>
    </row>
    <row r="5934" spans="1:40" ht="19.5" customHeight="1" x14ac:dyDescent="0.25">
      <c r="A5934" s="32"/>
      <c r="B5934" s="32"/>
      <c r="D5934" s="28"/>
      <c r="E5934" s="28"/>
      <c r="F5934" s="28"/>
      <c r="H5934" s="43"/>
      <c r="O5934" s="42"/>
      <c r="R5934" s="41"/>
      <c r="S5934" s="42"/>
      <c r="T5934" s="41"/>
      <c r="U5934" s="133"/>
      <c r="V5934" s="41"/>
      <c r="W5934" s="41"/>
      <c r="X5934" s="41"/>
      <c r="Y5934" s="41"/>
      <c r="Z5934" s="42"/>
      <c r="AA5934" s="42"/>
      <c r="AB5934" s="42"/>
      <c r="AC5934" s="42"/>
      <c r="AD5934" s="42"/>
      <c r="AE5934" s="42"/>
      <c r="AG5934" s="42"/>
      <c r="AH5934" s="43"/>
      <c r="AI5934" s="42"/>
      <c r="AJ5934" s="44"/>
      <c r="AK5934" s="42"/>
      <c r="AL5934" s="42"/>
      <c r="AM5934" s="42"/>
      <c r="AN5934" s="41"/>
    </row>
    <row r="5935" spans="1:40" ht="19.5" customHeight="1" x14ac:dyDescent="0.25">
      <c r="A5935" s="32"/>
      <c r="B5935" s="32"/>
      <c r="D5935" s="28"/>
      <c r="E5935" s="28"/>
      <c r="F5935" s="28"/>
      <c r="H5935" s="43"/>
      <c r="O5935" s="42"/>
      <c r="R5935" s="41"/>
      <c r="S5935" s="42"/>
      <c r="T5935" s="41"/>
      <c r="U5935" s="133"/>
      <c r="V5935" s="41"/>
      <c r="W5935" s="41"/>
      <c r="X5935" s="41"/>
      <c r="Y5935" s="41"/>
      <c r="Z5935" s="42"/>
      <c r="AA5935" s="42"/>
      <c r="AB5935" s="42"/>
      <c r="AC5935" s="42"/>
      <c r="AD5935" s="42"/>
      <c r="AE5935" s="42"/>
      <c r="AG5935" s="42"/>
      <c r="AH5935" s="43"/>
      <c r="AI5935" s="42"/>
      <c r="AJ5935" s="44"/>
      <c r="AK5935" s="42"/>
      <c r="AL5935" s="42"/>
      <c r="AM5935" s="42"/>
      <c r="AN5935" s="41"/>
    </row>
    <row r="5936" spans="1:40" ht="19.5" customHeight="1" x14ac:dyDescent="0.25">
      <c r="A5936" s="32"/>
      <c r="B5936" s="32"/>
      <c r="D5936" s="28"/>
      <c r="E5936" s="28"/>
      <c r="F5936" s="28"/>
      <c r="H5936" s="43"/>
      <c r="O5936" s="42"/>
      <c r="R5936" s="41"/>
      <c r="S5936" s="42"/>
      <c r="T5936" s="41"/>
      <c r="U5936" s="133"/>
      <c r="V5936" s="41"/>
      <c r="W5936" s="41"/>
      <c r="X5936" s="41"/>
      <c r="Y5936" s="41"/>
      <c r="Z5936" s="42"/>
      <c r="AA5936" s="42"/>
      <c r="AB5936" s="42"/>
      <c r="AC5936" s="42"/>
      <c r="AD5936" s="42"/>
      <c r="AE5936" s="42"/>
      <c r="AG5936" s="42"/>
      <c r="AH5936" s="43"/>
      <c r="AI5936" s="42"/>
      <c r="AJ5936" s="44"/>
      <c r="AK5936" s="42"/>
      <c r="AL5936" s="42"/>
      <c r="AM5936" s="42"/>
      <c r="AN5936" s="41"/>
    </row>
    <row r="5937" spans="1:40" ht="19.5" customHeight="1" x14ac:dyDescent="0.25">
      <c r="A5937" s="32"/>
      <c r="B5937" s="32"/>
      <c r="D5937" s="28"/>
      <c r="E5937" s="28"/>
      <c r="F5937" s="28"/>
      <c r="H5937" s="43"/>
      <c r="O5937" s="42"/>
      <c r="R5937" s="41"/>
      <c r="S5937" s="42"/>
      <c r="T5937" s="41"/>
      <c r="U5937" s="133"/>
      <c r="V5937" s="41"/>
      <c r="W5937" s="41"/>
      <c r="X5937" s="41"/>
      <c r="Y5937" s="41"/>
      <c r="Z5937" s="42"/>
      <c r="AA5937" s="42"/>
      <c r="AB5937" s="42"/>
      <c r="AC5937" s="42"/>
      <c r="AD5937" s="42"/>
      <c r="AE5937" s="42"/>
      <c r="AG5937" s="42"/>
      <c r="AH5937" s="43"/>
      <c r="AI5937" s="42"/>
      <c r="AJ5937" s="44"/>
      <c r="AK5937" s="42"/>
      <c r="AL5937" s="42"/>
      <c r="AM5937" s="42"/>
      <c r="AN5937" s="41"/>
    </row>
    <row r="5938" spans="1:40" ht="19.5" customHeight="1" x14ac:dyDescent="0.25">
      <c r="A5938" s="32"/>
      <c r="B5938" s="32"/>
      <c r="D5938" s="28"/>
      <c r="E5938" s="28"/>
      <c r="F5938" s="28"/>
      <c r="H5938" s="43"/>
      <c r="O5938" s="42"/>
      <c r="R5938" s="41"/>
      <c r="S5938" s="42"/>
      <c r="T5938" s="41"/>
      <c r="U5938" s="133"/>
      <c r="V5938" s="41"/>
      <c r="W5938" s="41"/>
      <c r="X5938" s="41"/>
      <c r="Y5938" s="41"/>
      <c r="Z5938" s="42"/>
      <c r="AA5938" s="42"/>
      <c r="AB5938" s="42"/>
      <c r="AC5938" s="42"/>
      <c r="AD5938" s="42"/>
      <c r="AE5938" s="42"/>
      <c r="AG5938" s="42"/>
      <c r="AH5938" s="43"/>
      <c r="AI5938" s="42"/>
      <c r="AJ5938" s="44"/>
      <c r="AK5938" s="42"/>
      <c r="AL5938" s="42"/>
      <c r="AM5938" s="42"/>
      <c r="AN5938" s="41"/>
    </row>
    <row r="5939" spans="1:40" ht="19.5" customHeight="1" x14ac:dyDescent="0.25">
      <c r="A5939" s="32"/>
      <c r="B5939" s="32"/>
      <c r="D5939" s="28"/>
      <c r="E5939" s="28"/>
      <c r="F5939" s="28"/>
      <c r="H5939" s="43"/>
      <c r="O5939" s="42"/>
      <c r="R5939" s="41"/>
      <c r="S5939" s="42"/>
      <c r="T5939" s="41"/>
      <c r="U5939" s="133"/>
      <c r="V5939" s="41"/>
      <c r="W5939" s="41"/>
      <c r="X5939" s="41"/>
      <c r="Y5939" s="41"/>
      <c r="Z5939" s="42"/>
      <c r="AA5939" s="42"/>
      <c r="AB5939" s="42"/>
      <c r="AC5939" s="42"/>
      <c r="AD5939" s="42"/>
      <c r="AE5939" s="42"/>
      <c r="AG5939" s="42"/>
      <c r="AH5939" s="43"/>
      <c r="AI5939" s="42"/>
      <c r="AJ5939" s="44"/>
      <c r="AK5939" s="42"/>
      <c r="AL5939" s="42"/>
      <c r="AM5939" s="42"/>
      <c r="AN5939" s="41"/>
    </row>
    <row r="5940" spans="1:40" ht="19.5" customHeight="1" x14ac:dyDescent="0.25">
      <c r="A5940" s="32"/>
      <c r="B5940" s="32"/>
      <c r="D5940" s="28"/>
      <c r="E5940" s="28"/>
      <c r="F5940" s="28"/>
      <c r="H5940" s="43"/>
      <c r="O5940" s="42"/>
      <c r="R5940" s="41"/>
      <c r="S5940" s="42"/>
      <c r="T5940" s="41"/>
      <c r="U5940" s="133"/>
      <c r="V5940" s="41"/>
      <c r="W5940" s="41"/>
      <c r="X5940" s="41"/>
      <c r="Y5940" s="41"/>
      <c r="Z5940" s="42"/>
      <c r="AA5940" s="42"/>
      <c r="AB5940" s="42"/>
      <c r="AC5940" s="42"/>
      <c r="AD5940" s="42"/>
      <c r="AE5940" s="42"/>
      <c r="AG5940" s="42"/>
      <c r="AH5940" s="43"/>
      <c r="AI5940" s="42"/>
      <c r="AJ5940" s="44"/>
      <c r="AK5940" s="42"/>
      <c r="AL5940" s="42"/>
      <c r="AM5940" s="42"/>
      <c r="AN5940" s="41"/>
    </row>
    <row r="5941" spans="1:40" ht="19.5" customHeight="1" x14ac:dyDescent="0.25">
      <c r="A5941" s="32"/>
      <c r="B5941" s="32"/>
      <c r="D5941" s="28"/>
      <c r="E5941" s="28"/>
      <c r="F5941" s="28"/>
      <c r="H5941" s="43"/>
      <c r="O5941" s="42"/>
      <c r="R5941" s="41"/>
      <c r="S5941" s="42"/>
      <c r="T5941" s="41"/>
      <c r="U5941" s="133"/>
      <c r="V5941" s="41"/>
      <c r="W5941" s="41"/>
      <c r="X5941" s="41"/>
      <c r="Y5941" s="41"/>
      <c r="Z5941" s="42"/>
      <c r="AA5941" s="42"/>
      <c r="AB5941" s="42"/>
      <c r="AC5941" s="42"/>
      <c r="AD5941" s="42"/>
      <c r="AE5941" s="42"/>
      <c r="AG5941" s="42"/>
      <c r="AH5941" s="43"/>
      <c r="AI5941" s="42"/>
      <c r="AJ5941" s="44"/>
      <c r="AK5941" s="42"/>
      <c r="AL5941" s="42"/>
      <c r="AM5941" s="42"/>
      <c r="AN5941" s="41"/>
    </row>
    <row r="5942" spans="1:40" ht="19.5" customHeight="1" x14ac:dyDescent="0.25">
      <c r="A5942" s="32"/>
      <c r="B5942" s="32"/>
      <c r="D5942" s="28"/>
      <c r="E5942" s="28"/>
      <c r="F5942" s="28"/>
      <c r="H5942" s="43"/>
      <c r="O5942" s="42"/>
      <c r="R5942" s="41"/>
      <c r="S5942" s="42"/>
      <c r="T5942" s="41"/>
      <c r="U5942" s="133"/>
      <c r="V5942" s="41"/>
      <c r="W5942" s="41"/>
      <c r="X5942" s="41"/>
      <c r="Y5942" s="41"/>
      <c r="Z5942" s="42"/>
      <c r="AA5942" s="42"/>
      <c r="AB5942" s="42"/>
      <c r="AC5942" s="42"/>
      <c r="AD5942" s="42"/>
      <c r="AE5942" s="42"/>
      <c r="AG5942" s="42"/>
      <c r="AH5942" s="43"/>
      <c r="AI5942" s="42"/>
      <c r="AJ5942" s="44"/>
      <c r="AK5942" s="42"/>
      <c r="AL5942" s="42"/>
      <c r="AM5942" s="42"/>
      <c r="AN5942" s="41"/>
    </row>
    <row r="5943" spans="1:40" ht="19.5" customHeight="1" x14ac:dyDescent="0.25">
      <c r="A5943" s="32"/>
      <c r="B5943" s="32"/>
      <c r="D5943" s="28"/>
      <c r="E5943" s="28"/>
      <c r="F5943" s="28"/>
      <c r="H5943" s="43"/>
      <c r="O5943" s="42"/>
      <c r="R5943" s="41"/>
      <c r="S5943" s="42"/>
      <c r="T5943" s="41"/>
      <c r="U5943" s="133"/>
      <c r="V5943" s="41"/>
      <c r="W5943" s="41"/>
      <c r="X5943" s="41"/>
      <c r="Y5943" s="41"/>
      <c r="Z5943" s="42"/>
      <c r="AA5943" s="42"/>
      <c r="AB5943" s="42"/>
      <c r="AC5943" s="42"/>
      <c r="AD5943" s="42"/>
      <c r="AE5943" s="42"/>
      <c r="AG5943" s="42"/>
      <c r="AH5943" s="43"/>
      <c r="AI5943" s="42"/>
      <c r="AJ5943" s="44"/>
      <c r="AK5943" s="42"/>
      <c r="AL5943" s="42"/>
      <c r="AM5943" s="42"/>
      <c r="AN5943" s="41"/>
    </row>
    <row r="5944" spans="1:40" ht="19.5" customHeight="1" x14ac:dyDescent="0.25">
      <c r="A5944" s="32"/>
      <c r="B5944" s="32"/>
      <c r="D5944" s="28"/>
      <c r="E5944" s="28"/>
      <c r="F5944" s="28"/>
      <c r="H5944" s="43"/>
      <c r="O5944" s="42"/>
      <c r="R5944" s="41"/>
      <c r="S5944" s="42"/>
      <c r="T5944" s="41"/>
      <c r="U5944" s="133"/>
      <c r="V5944" s="41"/>
      <c r="W5944" s="41"/>
      <c r="X5944" s="41"/>
      <c r="Y5944" s="41"/>
      <c r="Z5944" s="42"/>
      <c r="AA5944" s="42"/>
      <c r="AB5944" s="42"/>
      <c r="AC5944" s="42"/>
      <c r="AD5944" s="42"/>
      <c r="AE5944" s="42"/>
      <c r="AG5944" s="42"/>
      <c r="AH5944" s="43"/>
      <c r="AI5944" s="42"/>
      <c r="AJ5944" s="44"/>
      <c r="AK5944" s="42"/>
      <c r="AL5944" s="42"/>
      <c r="AM5944" s="42"/>
      <c r="AN5944" s="41"/>
    </row>
    <row r="5945" spans="1:40" ht="19.5" customHeight="1" x14ac:dyDescent="0.25">
      <c r="A5945" s="32"/>
      <c r="B5945" s="32"/>
      <c r="D5945" s="28"/>
      <c r="E5945" s="28"/>
      <c r="F5945" s="28"/>
      <c r="H5945" s="43"/>
      <c r="O5945" s="42"/>
      <c r="R5945" s="41"/>
      <c r="S5945" s="42"/>
      <c r="T5945" s="41"/>
      <c r="U5945" s="133"/>
      <c r="V5945" s="41"/>
      <c r="W5945" s="41"/>
      <c r="X5945" s="41"/>
      <c r="Y5945" s="41"/>
      <c r="Z5945" s="42"/>
      <c r="AA5945" s="42"/>
      <c r="AB5945" s="42"/>
      <c r="AC5945" s="42"/>
      <c r="AD5945" s="42"/>
      <c r="AE5945" s="42"/>
      <c r="AG5945" s="42"/>
      <c r="AH5945" s="43"/>
      <c r="AI5945" s="42"/>
      <c r="AJ5945" s="44"/>
      <c r="AK5945" s="42"/>
      <c r="AL5945" s="42"/>
      <c r="AM5945" s="42"/>
      <c r="AN5945" s="41"/>
    </row>
    <row r="5946" spans="1:40" ht="19.5" customHeight="1" x14ac:dyDescent="0.25">
      <c r="A5946" s="32"/>
      <c r="B5946" s="32"/>
      <c r="D5946" s="28"/>
      <c r="E5946" s="28"/>
      <c r="F5946" s="28"/>
      <c r="H5946" s="43"/>
      <c r="O5946" s="42"/>
      <c r="R5946" s="41"/>
      <c r="S5946" s="42"/>
      <c r="T5946" s="41"/>
      <c r="U5946" s="133"/>
      <c r="V5946" s="41"/>
      <c r="W5946" s="41"/>
      <c r="X5946" s="41"/>
      <c r="Y5946" s="41"/>
      <c r="Z5946" s="42"/>
      <c r="AA5946" s="42"/>
      <c r="AB5946" s="42"/>
      <c r="AC5946" s="42"/>
      <c r="AD5946" s="42"/>
      <c r="AE5946" s="42"/>
      <c r="AG5946" s="42"/>
      <c r="AH5946" s="43"/>
      <c r="AI5946" s="42"/>
      <c r="AJ5946" s="44"/>
      <c r="AK5946" s="42"/>
      <c r="AL5946" s="42"/>
      <c r="AM5946" s="42"/>
      <c r="AN5946" s="41"/>
    </row>
    <row r="5947" spans="1:40" ht="19.5" customHeight="1" x14ac:dyDescent="0.25">
      <c r="A5947" s="32"/>
      <c r="B5947" s="32"/>
      <c r="D5947" s="28"/>
      <c r="E5947" s="28"/>
      <c r="F5947" s="28"/>
      <c r="H5947" s="43"/>
      <c r="O5947" s="42"/>
      <c r="R5947" s="41"/>
      <c r="S5947" s="42"/>
      <c r="T5947" s="41"/>
      <c r="U5947" s="133"/>
      <c r="V5947" s="41"/>
      <c r="W5947" s="41"/>
      <c r="X5947" s="41"/>
      <c r="Y5947" s="41"/>
      <c r="Z5947" s="42"/>
      <c r="AA5947" s="42"/>
      <c r="AB5947" s="42"/>
      <c r="AC5947" s="42"/>
      <c r="AD5947" s="42"/>
      <c r="AE5947" s="42"/>
      <c r="AG5947" s="42"/>
      <c r="AH5947" s="43"/>
      <c r="AI5947" s="42"/>
      <c r="AJ5947" s="44"/>
      <c r="AK5947" s="42"/>
      <c r="AL5947" s="42"/>
      <c r="AM5947" s="42"/>
      <c r="AN5947" s="41"/>
    </row>
    <row r="5948" spans="1:40" ht="19.5" customHeight="1" x14ac:dyDescent="0.25">
      <c r="A5948" s="32"/>
      <c r="B5948" s="32"/>
      <c r="D5948" s="28"/>
      <c r="E5948" s="28"/>
      <c r="F5948" s="28"/>
      <c r="H5948" s="43"/>
      <c r="O5948" s="42"/>
      <c r="R5948" s="41"/>
      <c r="S5948" s="42"/>
      <c r="T5948" s="41"/>
      <c r="U5948" s="133"/>
      <c r="V5948" s="41"/>
      <c r="W5948" s="41"/>
      <c r="X5948" s="41"/>
      <c r="Y5948" s="41"/>
      <c r="Z5948" s="42"/>
      <c r="AA5948" s="42"/>
      <c r="AB5948" s="42"/>
      <c r="AC5948" s="42"/>
      <c r="AD5948" s="42"/>
      <c r="AE5948" s="42"/>
      <c r="AG5948" s="42"/>
      <c r="AH5948" s="43"/>
      <c r="AI5948" s="42"/>
      <c r="AJ5948" s="44"/>
      <c r="AK5948" s="42"/>
      <c r="AL5948" s="42"/>
      <c r="AM5948" s="42"/>
      <c r="AN5948" s="41"/>
    </row>
    <row r="5949" spans="1:40" ht="19.5" customHeight="1" x14ac:dyDescent="0.25">
      <c r="A5949" s="32"/>
      <c r="B5949" s="32"/>
      <c r="D5949" s="28"/>
      <c r="E5949" s="28"/>
      <c r="F5949" s="28"/>
      <c r="H5949" s="43"/>
      <c r="O5949" s="42"/>
      <c r="R5949" s="41"/>
      <c r="S5949" s="42"/>
      <c r="T5949" s="41"/>
      <c r="U5949" s="133"/>
      <c r="V5949" s="41"/>
      <c r="W5949" s="41"/>
      <c r="X5949" s="41"/>
      <c r="Y5949" s="41"/>
      <c r="Z5949" s="42"/>
      <c r="AA5949" s="42"/>
      <c r="AB5949" s="42"/>
      <c r="AC5949" s="42"/>
      <c r="AD5949" s="42"/>
      <c r="AE5949" s="42"/>
      <c r="AG5949" s="42"/>
      <c r="AH5949" s="43"/>
      <c r="AI5949" s="42"/>
      <c r="AJ5949" s="44"/>
      <c r="AK5949" s="42"/>
      <c r="AL5949" s="42"/>
      <c r="AM5949" s="42"/>
      <c r="AN5949" s="41"/>
    </row>
    <row r="5950" spans="1:40" ht="19.5" customHeight="1" x14ac:dyDescent="0.25">
      <c r="A5950" s="32"/>
      <c r="B5950" s="32"/>
      <c r="D5950" s="28"/>
      <c r="E5950" s="28"/>
      <c r="F5950" s="28"/>
      <c r="H5950" s="43"/>
      <c r="O5950" s="42"/>
      <c r="R5950" s="41"/>
      <c r="S5950" s="42"/>
      <c r="T5950" s="41"/>
      <c r="U5950" s="133"/>
      <c r="V5950" s="41"/>
      <c r="W5950" s="41"/>
      <c r="X5950" s="41"/>
      <c r="Y5950" s="41"/>
      <c r="Z5950" s="42"/>
      <c r="AA5950" s="42"/>
      <c r="AB5950" s="42"/>
      <c r="AC5950" s="42"/>
      <c r="AD5950" s="42"/>
      <c r="AE5950" s="42"/>
      <c r="AG5950" s="42"/>
      <c r="AH5950" s="43"/>
      <c r="AI5950" s="42"/>
      <c r="AJ5950" s="44"/>
      <c r="AK5950" s="42"/>
      <c r="AL5950" s="42"/>
      <c r="AM5950" s="42"/>
      <c r="AN5950" s="41"/>
    </row>
    <row r="5951" spans="1:40" ht="19.5" customHeight="1" x14ac:dyDescent="0.25">
      <c r="A5951" s="32"/>
      <c r="B5951" s="32"/>
      <c r="D5951" s="28"/>
      <c r="E5951" s="28"/>
      <c r="F5951" s="28"/>
      <c r="H5951" s="43"/>
      <c r="O5951" s="42"/>
      <c r="R5951" s="41"/>
      <c r="S5951" s="42"/>
      <c r="T5951" s="41"/>
      <c r="U5951" s="133"/>
      <c r="V5951" s="41"/>
      <c r="W5951" s="41"/>
      <c r="X5951" s="41"/>
      <c r="Y5951" s="41"/>
      <c r="Z5951" s="42"/>
      <c r="AA5951" s="42"/>
      <c r="AB5951" s="42"/>
      <c r="AC5951" s="42"/>
      <c r="AD5951" s="42"/>
      <c r="AE5951" s="42"/>
      <c r="AG5951" s="42"/>
      <c r="AH5951" s="43"/>
      <c r="AI5951" s="42"/>
      <c r="AJ5951" s="44"/>
      <c r="AK5951" s="42"/>
      <c r="AL5951" s="42"/>
      <c r="AM5951" s="42"/>
      <c r="AN5951" s="41"/>
    </row>
    <row r="5952" spans="1:40" ht="19.5" customHeight="1" x14ac:dyDescent="0.25">
      <c r="A5952" s="32"/>
      <c r="B5952" s="32"/>
      <c r="D5952" s="28"/>
      <c r="E5952" s="28"/>
      <c r="F5952" s="28"/>
      <c r="H5952" s="43"/>
      <c r="O5952" s="42"/>
      <c r="R5952" s="41"/>
      <c r="S5952" s="42"/>
      <c r="T5952" s="41"/>
      <c r="U5952" s="133"/>
      <c r="V5952" s="41"/>
      <c r="W5952" s="41"/>
      <c r="X5952" s="41"/>
      <c r="Y5952" s="41"/>
      <c r="Z5952" s="42"/>
      <c r="AA5952" s="42"/>
      <c r="AB5952" s="42"/>
      <c r="AC5952" s="42"/>
      <c r="AD5952" s="42"/>
      <c r="AE5952" s="42"/>
      <c r="AG5952" s="42"/>
      <c r="AH5952" s="43"/>
      <c r="AI5952" s="42"/>
      <c r="AJ5952" s="44"/>
      <c r="AK5952" s="42"/>
      <c r="AL5952" s="42"/>
      <c r="AM5952" s="42"/>
      <c r="AN5952" s="41"/>
    </row>
    <row r="5953" spans="1:40" ht="19.5" customHeight="1" x14ac:dyDescent="0.25">
      <c r="A5953" s="32"/>
      <c r="B5953" s="32"/>
      <c r="D5953" s="28"/>
      <c r="E5953" s="28"/>
      <c r="F5953" s="28"/>
      <c r="H5953" s="43"/>
      <c r="O5953" s="42"/>
      <c r="R5953" s="41"/>
      <c r="S5953" s="42"/>
      <c r="T5953" s="41"/>
      <c r="U5953" s="133"/>
      <c r="V5953" s="41"/>
      <c r="W5953" s="41"/>
      <c r="X5953" s="41"/>
      <c r="Y5953" s="41"/>
      <c r="Z5953" s="42"/>
      <c r="AA5953" s="42"/>
      <c r="AB5953" s="42"/>
      <c r="AC5953" s="42"/>
      <c r="AD5953" s="42"/>
      <c r="AE5953" s="42"/>
      <c r="AG5953" s="42"/>
      <c r="AH5953" s="43"/>
      <c r="AI5953" s="42"/>
      <c r="AJ5953" s="44"/>
      <c r="AK5953" s="42"/>
      <c r="AL5953" s="42"/>
      <c r="AM5953" s="42"/>
      <c r="AN5953" s="41"/>
    </row>
    <row r="5954" spans="1:40" ht="19.5" customHeight="1" x14ac:dyDescent="0.25">
      <c r="A5954" s="32"/>
      <c r="B5954" s="32"/>
      <c r="D5954" s="28"/>
      <c r="E5954" s="28"/>
      <c r="F5954" s="28"/>
      <c r="H5954" s="43"/>
      <c r="O5954" s="42"/>
      <c r="R5954" s="41"/>
      <c r="S5954" s="42"/>
      <c r="T5954" s="41"/>
      <c r="U5954" s="133"/>
      <c r="V5954" s="41"/>
      <c r="W5954" s="41"/>
      <c r="X5954" s="41"/>
      <c r="Y5954" s="41"/>
      <c r="Z5954" s="42"/>
      <c r="AA5954" s="42"/>
      <c r="AB5954" s="42"/>
      <c r="AC5954" s="42"/>
      <c r="AD5954" s="42"/>
      <c r="AE5954" s="42"/>
      <c r="AG5954" s="42"/>
      <c r="AH5954" s="43"/>
      <c r="AI5954" s="42"/>
      <c r="AJ5954" s="44"/>
      <c r="AK5954" s="42"/>
      <c r="AL5954" s="42"/>
      <c r="AM5954" s="42"/>
      <c r="AN5954" s="41"/>
    </row>
    <row r="5955" spans="1:40" ht="19.5" customHeight="1" x14ac:dyDescent="0.25">
      <c r="A5955" s="32"/>
      <c r="B5955" s="32"/>
      <c r="D5955" s="28"/>
      <c r="E5955" s="28"/>
      <c r="F5955" s="28"/>
      <c r="H5955" s="43"/>
      <c r="O5955" s="42"/>
      <c r="R5955" s="41"/>
      <c r="S5955" s="42"/>
      <c r="T5955" s="41"/>
      <c r="U5955" s="133"/>
      <c r="V5955" s="41"/>
      <c r="W5955" s="41"/>
      <c r="X5955" s="41"/>
      <c r="Y5955" s="41"/>
      <c r="Z5955" s="42"/>
      <c r="AA5955" s="42"/>
      <c r="AB5955" s="42"/>
      <c r="AC5955" s="42"/>
      <c r="AD5955" s="42"/>
      <c r="AE5955" s="42"/>
      <c r="AG5955" s="42"/>
      <c r="AH5955" s="43"/>
      <c r="AI5955" s="42"/>
      <c r="AJ5955" s="44"/>
      <c r="AK5955" s="42"/>
      <c r="AL5955" s="42"/>
      <c r="AM5955" s="42"/>
      <c r="AN5955" s="41"/>
    </row>
    <row r="5956" spans="1:40" ht="19.5" customHeight="1" x14ac:dyDescent="0.25">
      <c r="A5956" s="32"/>
      <c r="B5956" s="32"/>
      <c r="D5956" s="28"/>
      <c r="E5956" s="28"/>
      <c r="F5956" s="28"/>
      <c r="H5956" s="43"/>
      <c r="O5956" s="42"/>
      <c r="R5956" s="41"/>
      <c r="S5956" s="42"/>
      <c r="T5956" s="41"/>
      <c r="U5956" s="133"/>
      <c r="V5956" s="41"/>
      <c r="W5956" s="41"/>
      <c r="X5956" s="41"/>
      <c r="Y5956" s="41"/>
      <c r="Z5956" s="42"/>
      <c r="AA5956" s="42"/>
      <c r="AB5956" s="42"/>
      <c r="AC5956" s="42"/>
      <c r="AD5956" s="42"/>
      <c r="AE5956" s="42"/>
      <c r="AG5956" s="42"/>
      <c r="AH5956" s="43"/>
      <c r="AI5956" s="42"/>
      <c r="AJ5956" s="44"/>
      <c r="AK5956" s="42"/>
      <c r="AL5956" s="42"/>
      <c r="AM5956" s="42"/>
      <c r="AN5956" s="41"/>
    </row>
    <row r="5957" spans="1:40" ht="19.5" customHeight="1" x14ac:dyDescent="0.25">
      <c r="A5957" s="32"/>
      <c r="B5957" s="32"/>
      <c r="D5957" s="28"/>
      <c r="E5957" s="28"/>
      <c r="F5957" s="28"/>
      <c r="H5957" s="43"/>
      <c r="O5957" s="42"/>
      <c r="R5957" s="41"/>
      <c r="S5957" s="42"/>
      <c r="T5957" s="41"/>
      <c r="U5957" s="133"/>
      <c r="V5957" s="41"/>
      <c r="W5957" s="41"/>
      <c r="X5957" s="41"/>
      <c r="Y5957" s="41"/>
      <c r="Z5957" s="42"/>
      <c r="AA5957" s="42"/>
      <c r="AB5957" s="42"/>
      <c r="AC5957" s="42"/>
      <c r="AD5957" s="42"/>
      <c r="AE5957" s="42"/>
      <c r="AG5957" s="42"/>
      <c r="AH5957" s="43"/>
      <c r="AI5957" s="42"/>
      <c r="AJ5957" s="44"/>
      <c r="AK5957" s="42"/>
      <c r="AL5957" s="42"/>
      <c r="AM5957" s="42"/>
      <c r="AN5957" s="41"/>
    </row>
    <row r="5958" spans="1:40" ht="19.5" customHeight="1" x14ac:dyDescent="0.25">
      <c r="A5958" s="32"/>
      <c r="B5958" s="32"/>
      <c r="D5958" s="28"/>
      <c r="E5958" s="28"/>
      <c r="F5958" s="28"/>
      <c r="H5958" s="43"/>
      <c r="O5958" s="42"/>
      <c r="R5958" s="41"/>
      <c r="S5958" s="42"/>
      <c r="T5958" s="41"/>
      <c r="U5958" s="133"/>
      <c r="V5958" s="41"/>
      <c r="W5958" s="41"/>
      <c r="X5958" s="41"/>
      <c r="Y5958" s="41"/>
      <c r="Z5958" s="42"/>
      <c r="AA5958" s="42"/>
      <c r="AB5958" s="42"/>
      <c r="AC5958" s="42"/>
      <c r="AD5958" s="42"/>
      <c r="AE5958" s="42"/>
      <c r="AG5958" s="42"/>
      <c r="AH5958" s="43"/>
      <c r="AI5958" s="42"/>
      <c r="AJ5958" s="44"/>
      <c r="AK5958" s="42"/>
      <c r="AL5958" s="42"/>
      <c r="AM5958" s="42"/>
      <c r="AN5958" s="41"/>
    </row>
    <row r="5959" spans="1:40" ht="19.5" customHeight="1" x14ac:dyDescent="0.25">
      <c r="A5959" s="32"/>
      <c r="B5959" s="32"/>
      <c r="D5959" s="28"/>
      <c r="E5959" s="28"/>
      <c r="F5959" s="28"/>
      <c r="H5959" s="43"/>
      <c r="O5959" s="42"/>
      <c r="R5959" s="41"/>
      <c r="S5959" s="42"/>
      <c r="T5959" s="41"/>
      <c r="U5959" s="133"/>
      <c r="V5959" s="41"/>
      <c r="W5959" s="41"/>
      <c r="X5959" s="41"/>
      <c r="Y5959" s="41"/>
      <c r="Z5959" s="42"/>
      <c r="AA5959" s="42"/>
      <c r="AB5959" s="42"/>
      <c r="AC5959" s="42"/>
      <c r="AD5959" s="42"/>
      <c r="AE5959" s="42"/>
      <c r="AG5959" s="42"/>
      <c r="AH5959" s="43"/>
      <c r="AI5959" s="42"/>
      <c r="AJ5959" s="44"/>
      <c r="AK5959" s="42"/>
      <c r="AL5959" s="42"/>
      <c r="AM5959" s="42"/>
      <c r="AN5959" s="41"/>
    </row>
    <row r="5960" spans="1:40" ht="19.5" customHeight="1" x14ac:dyDescent="0.25">
      <c r="A5960" s="32"/>
      <c r="B5960" s="32"/>
      <c r="D5960" s="28"/>
      <c r="E5960" s="28"/>
      <c r="F5960" s="28"/>
      <c r="H5960" s="43"/>
      <c r="O5960" s="42"/>
      <c r="R5960" s="41"/>
      <c r="S5960" s="42"/>
      <c r="T5960" s="41"/>
      <c r="U5960" s="133"/>
      <c r="V5960" s="41"/>
      <c r="W5960" s="41"/>
      <c r="X5960" s="41"/>
      <c r="Y5960" s="41"/>
      <c r="Z5960" s="42"/>
      <c r="AA5960" s="42"/>
      <c r="AB5960" s="42"/>
      <c r="AC5960" s="42"/>
      <c r="AD5960" s="42"/>
      <c r="AE5960" s="42"/>
      <c r="AG5960" s="42"/>
      <c r="AH5960" s="43"/>
      <c r="AI5960" s="42"/>
      <c r="AJ5960" s="44"/>
      <c r="AK5960" s="42"/>
      <c r="AL5960" s="42"/>
      <c r="AM5960" s="42"/>
      <c r="AN5960" s="41"/>
    </row>
    <row r="5961" spans="1:40" ht="19.5" customHeight="1" x14ac:dyDescent="0.25">
      <c r="A5961" s="32"/>
      <c r="B5961" s="32"/>
      <c r="D5961" s="28"/>
      <c r="E5961" s="28"/>
      <c r="F5961" s="28"/>
      <c r="H5961" s="43"/>
      <c r="O5961" s="42"/>
      <c r="R5961" s="41"/>
      <c r="S5961" s="42"/>
      <c r="T5961" s="41"/>
      <c r="U5961" s="133"/>
      <c r="V5961" s="41"/>
      <c r="W5961" s="41"/>
      <c r="X5961" s="41"/>
      <c r="Y5961" s="41"/>
      <c r="Z5961" s="42"/>
      <c r="AA5961" s="42"/>
      <c r="AB5961" s="42"/>
      <c r="AC5961" s="42"/>
      <c r="AD5961" s="42"/>
      <c r="AE5961" s="42"/>
      <c r="AG5961" s="42"/>
      <c r="AH5961" s="43"/>
      <c r="AI5961" s="42"/>
      <c r="AJ5961" s="44"/>
      <c r="AK5961" s="42"/>
      <c r="AL5961" s="42"/>
      <c r="AM5961" s="42"/>
      <c r="AN5961" s="41"/>
    </row>
    <row r="5962" spans="1:40" ht="19.5" customHeight="1" x14ac:dyDescent="0.25">
      <c r="A5962" s="32"/>
      <c r="B5962" s="32"/>
      <c r="D5962" s="28"/>
      <c r="E5962" s="28"/>
      <c r="F5962" s="28"/>
      <c r="H5962" s="43"/>
      <c r="O5962" s="42"/>
      <c r="R5962" s="41"/>
      <c r="S5962" s="42"/>
      <c r="T5962" s="41"/>
      <c r="U5962" s="133"/>
      <c r="V5962" s="41"/>
      <c r="W5962" s="41"/>
      <c r="X5962" s="41"/>
      <c r="Y5962" s="41"/>
      <c r="Z5962" s="42"/>
      <c r="AA5962" s="42"/>
      <c r="AB5962" s="42"/>
      <c r="AC5962" s="42"/>
      <c r="AD5962" s="42"/>
      <c r="AE5962" s="42"/>
      <c r="AG5962" s="42"/>
      <c r="AH5962" s="43"/>
      <c r="AI5962" s="42"/>
      <c r="AJ5962" s="44"/>
      <c r="AK5962" s="42"/>
      <c r="AL5962" s="42"/>
      <c r="AM5962" s="42"/>
      <c r="AN5962" s="41"/>
    </row>
    <row r="5963" spans="1:40" ht="19.5" customHeight="1" x14ac:dyDescent="0.25">
      <c r="A5963" s="32"/>
      <c r="B5963" s="32"/>
      <c r="D5963" s="28"/>
      <c r="E5963" s="28"/>
      <c r="F5963" s="28"/>
      <c r="H5963" s="43"/>
      <c r="O5963" s="42"/>
      <c r="R5963" s="41"/>
      <c r="S5963" s="42"/>
      <c r="T5963" s="41"/>
      <c r="U5963" s="133"/>
      <c r="V5963" s="41"/>
      <c r="W5963" s="41"/>
      <c r="X5963" s="41"/>
      <c r="Y5963" s="41"/>
      <c r="Z5963" s="42"/>
      <c r="AA5963" s="42"/>
      <c r="AB5963" s="42"/>
      <c r="AC5963" s="42"/>
      <c r="AD5963" s="42"/>
      <c r="AE5963" s="42"/>
      <c r="AG5963" s="42"/>
      <c r="AH5963" s="43"/>
      <c r="AI5963" s="42"/>
      <c r="AJ5963" s="44"/>
      <c r="AK5963" s="42"/>
      <c r="AL5963" s="42"/>
      <c r="AM5963" s="42"/>
      <c r="AN5963" s="41"/>
    </row>
    <row r="5964" spans="1:40" ht="19.5" customHeight="1" x14ac:dyDescent="0.25">
      <c r="A5964" s="32"/>
      <c r="B5964" s="32"/>
      <c r="D5964" s="28"/>
      <c r="E5964" s="28"/>
      <c r="F5964" s="28"/>
      <c r="H5964" s="43"/>
      <c r="O5964" s="42"/>
      <c r="R5964" s="41"/>
      <c r="S5964" s="42"/>
      <c r="T5964" s="41"/>
      <c r="U5964" s="133"/>
      <c r="V5964" s="41"/>
      <c r="W5964" s="41"/>
      <c r="X5964" s="41"/>
      <c r="Y5964" s="41"/>
      <c r="Z5964" s="42"/>
      <c r="AA5964" s="42"/>
      <c r="AB5964" s="42"/>
      <c r="AC5964" s="42"/>
      <c r="AD5964" s="42"/>
      <c r="AE5964" s="42"/>
      <c r="AG5964" s="42"/>
      <c r="AH5964" s="43"/>
      <c r="AI5964" s="42"/>
      <c r="AJ5964" s="44"/>
      <c r="AK5964" s="42"/>
      <c r="AL5964" s="42"/>
      <c r="AM5964" s="42"/>
      <c r="AN5964" s="41"/>
    </row>
    <row r="5965" spans="1:40" ht="19.5" customHeight="1" x14ac:dyDescent="0.25">
      <c r="A5965" s="32"/>
      <c r="B5965" s="32"/>
      <c r="D5965" s="28"/>
      <c r="E5965" s="28"/>
      <c r="F5965" s="28"/>
      <c r="H5965" s="43"/>
      <c r="O5965" s="42"/>
      <c r="R5965" s="41"/>
      <c r="S5965" s="42"/>
      <c r="T5965" s="41"/>
      <c r="U5965" s="133"/>
      <c r="V5965" s="41"/>
      <c r="W5965" s="41"/>
      <c r="X5965" s="41"/>
      <c r="Y5965" s="41"/>
      <c r="Z5965" s="42"/>
      <c r="AA5965" s="42"/>
      <c r="AB5965" s="42"/>
      <c r="AC5965" s="42"/>
      <c r="AD5965" s="42"/>
      <c r="AE5965" s="42"/>
      <c r="AG5965" s="42"/>
      <c r="AH5965" s="43"/>
      <c r="AI5965" s="42"/>
      <c r="AJ5965" s="44"/>
      <c r="AK5965" s="42"/>
      <c r="AL5965" s="42"/>
      <c r="AM5965" s="42"/>
      <c r="AN5965" s="41"/>
    </row>
    <row r="5966" spans="1:40" ht="19.5" customHeight="1" x14ac:dyDescent="0.25">
      <c r="A5966" s="32"/>
      <c r="B5966" s="32"/>
      <c r="D5966" s="28"/>
      <c r="E5966" s="28"/>
      <c r="F5966" s="28"/>
      <c r="H5966" s="43"/>
      <c r="O5966" s="42"/>
      <c r="R5966" s="41"/>
      <c r="S5966" s="42"/>
      <c r="T5966" s="41"/>
      <c r="U5966" s="133"/>
      <c r="V5966" s="41"/>
      <c r="W5966" s="41"/>
      <c r="X5966" s="41"/>
      <c r="Y5966" s="41"/>
      <c r="Z5966" s="42"/>
      <c r="AA5966" s="42"/>
      <c r="AB5966" s="42"/>
      <c r="AC5966" s="42"/>
      <c r="AD5966" s="42"/>
      <c r="AE5966" s="42"/>
      <c r="AG5966" s="42"/>
      <c r="AH5966" s="43"/>
      <c r="AI5966" s="42"/>
      <c r="AJ5966" s="44"/>
      <c r="AK5966" s="42"/>
      <c r="AL5966" s="42"/>
      <c r="AM5966" s="42"/>
      <c r="AN5966" s="41"/>
    </row>
    <row r="5967" spans="1:40" ht="19.5" customHeight="1" x14ac:dyDescent="0.25">
      <c r="A5967" s="32"/>
      <c r="B5967" s="32"/>
      <c r="D5967" s="28"/>
      <c r="E5967" s="28"/>
      <c r="F5967" s="28"/>
      <c r="H5967" s="43"/>
      <c r="O5967" s="42"/>
      <c r="R5967" s="41"/>
      <c r="S5967" s="42"/>
      <c r="T5967" s="41"/>
      <c r="U5967" s="133"/>
      <c r="V5967" s="41"/>
      <c r="W5967" s="41"/>
      <c r="X5967" s="41"/>
      <c r="Y5967" s="41"/>
      <c r="Z5967" s="42"/>
      <c r="AA5967" s="42"/>
      <c r="AB5967" s="42"/>
      <c r="AC5967" s="42"/>
      <c r="AD5967" s="42"/>
      <c r="AE5967" s="42"/>
      <c r="AG5967" s="42"/>
      <c r="AH5967" s="43"/>
      <c r="AI5967" s="42"/>
      <c r="AJ5967" s="44"/>
      <c r="AK5967" s="42"/>
      <c r="AL5967" s="42"/>
      <c r="AM5967" s="42"/>
      <c r="AN5967" s="41"/>
    </row>
    <row r="5968" spans="1:40" ht="19.5" customHeight="1" x14ac:dyDescent="0.25">
      <c r="A5968" s="32"/>
      <c r="B5968" s="32"/>
      <c r="D5968" s="28"/>
      <c r="E5968" s="28"/>
      <c r="F5968" s="28"/>
      <c r="H5968" s="43"/>
      <c r="O5968" s="42"/>
      <c r="R5968" s="41"/>
      <c r="S5968" s="42"/>
      <c r="T5968" s="41"/>
      <c r="U5968" s="133"/>
      <c r="V5968" s="41"/>
      <c r="W5968" s="41"/>
      <c r="X5968" s="41"/>
      <c r="Y5968" s="41"/>
      <c r="Z5968" s="42"/>
      <c r="AA5968" s="42"/>
      <c r="AB5968" s="42"/>
      <c r="AC5968" s="42"/>
      <c r="AD5968" s="42"/>
      <c r="AE5968" s="42"/>
      <c r="AG5968" s="42"/>
      <c r="AH5968" s="43"/>
      <c r="AI5968" s="42"/>
      <c r="AJ5968" s="44"/>
      <c r="AK5968" s="42"/>
      <c r="AL5968" s="42"/>
      <c r="AM5968" s="42"/>
      <c r="AN5968" s="41"/>
    </row>
    <row r="5969" spans="1:40" ht="19.5" customHeight="1" x14ac:dyDescent="0.25">
      <c r="A5969" s="32"/>
      <c r="B5969" s="32"/>
      <c r="D5969" s="28"/>
      <c r="E5969" s="28"/>
      <c r="F5969" s="28"/>
      <c r="H5969" s="43"/>
      <c r="O5969" s="42"/>
      <c r="R5969" s="41"/>
      <c r="S5969" s="42"/>
      <c r="T5969" s="41"/>
      <c r="U5969" s="133"/>
      <c r="V5969" s="41"/>
      <c r="W5969" s="41"/>
      <c r="X5969" s="41"/>
      <c r="Y5969" s="41"/>
      <c r="Z5969" s="42"/>
      <c r="AA5969" s="42"/>
      <c r="AB5969" s="42"/>
      <c r="AC5969" s="42"/>
      <c r="AD5969" s="42"/>
      <c r="AE5969" s="42"/>
      <c r="AG5969" s="42"/>
      <c r="AH5969" s="43"/>
      <c r="AI5969" s="42"/>
      <c r="AJ5969" s="44"/>
      <c r="AK5969" s="42"/>
      <c r="AL5969" s="42"/>
      <c r="AM5969" s="42"/>
      <c r="AN5969" s="41"/>
    </row>
    <row r="5970" spans="1:40" ht="19.5" customHeight="1" x14ac:dyDescent="0.25">
      <c r="A5970" s="32"/>
      <c r="B5970" s="32"/>
      <c r="D5970" s="28"/>
      <c r="E5970" s="28"/>
      <c r="F5970" s="28"/>
      <c r="H5970" s="43"/>
      <c r="O5970" s="42"/>
      <c r="R5970" s="41"/>
      <c r="S5970" s="42"/>
      <c r="T5970" s="41"/>
      <c r="U5970" s="133"/>
      <c r="V5970" s="41"/>
      <c r="W5970" s="41"/>
      <c r="X5970" s="41"/>
      <c r="Y5970" s="41"/>
      <c r="Z5970" s="42"/>
      <c r="AA5970" s="42"/>
      <c r="AB5970" s="42"/>
      <c r="AC5970" s="42"/>
      <c r="AD5970" s="42"/>
      <c r="AE5970" s="42"/>
      <c r="AG5970" s="42"/>
      <c r="AH5970" s="43"/>
      <c r="AI5970" s="42"/>
      <c r="AJ5970" s="44"/>
      <c r="AK5970" s="42"/>
      <c r="AL5970" s="42"/>
      <c r="AM5970" s="42"/>
      <c r="AN5970" s="41"/>
    </row>
    <row r="5971" spans="1:40" ht="19.5" customHeight="1" x14ac:dyDescent="0.25">
      <c r="A5971" s="32"/>
      <c r="B5971" s="32"/>
      <c r="D5971" s="28"/>
      <c r="E5971" s="28"/>
      <c r="F5971" s="28"/>
      <c r="H5971" s="43"/>
      <c r="O5971" s="42"/>
      <c r="R5971" s="41"/>
      <c r="S5971" s="42"/>
      <c r="T5971" s="41"/>
      <c r="U5971" s="133"/>
      <c r="V5971" s="41"/>
      <c r="W5971" s="41"/>
      <c r="X5971" s="41"/>
      <c r="Y5971" s="41"/>
      <c r="Z5971" s="42"/>
      <c r="AA5971" s="42"/>
      <c r="AB5971" s="42"/>
      <c r="AC5971" s="42"/>
      <c r="AD5971" s="42"/>
      <c r="AE5971" s="42"/>
      <c r="AG5971" s="42"/>
      <c r="AH5971" s="43"/>
      <c r="AI5971" s="42"/>
      <c r="AJ5971" s="44"/>
      <c r="AK5971" s="42"/>
      <c r="AL5971" s="42"/>
      <c r="AM5971" s="42"/>
      <c r="AN5971" s="41"/>
    </row>
    <row r="5972" spans="1:40" ht="19.5" customHeight="1" x14ac:dyDescent="0.25">
      <c r="A5972" s="32"/>
      <c r="B5972" s="32"/>
      <c r="D5972" s="28"/>
      <c r="E5972" s="28"/>
      <c r="F5972" s="28"/>
      <c r="H5972" s="43"/>
      <c r="O5972" s="42"/>
      <c r="R5972" s="41"/>
      <c r="S5972" s="42"/>
      <c r="T5972" s="41"/>
      <c r="U5972" s="133"/>
      <c r="V5972" s="41"/>
      <c r="W5972" s="41"/>
      <c r="X5972" s="41"/>
      <c r="Y5972" s="41"/>
      <c r="Z5972" s="42"/>
      <c r="AA5972" s="42"/>
      <c r="AB5972" s="42"/>
      <c r="AC5972" s="42"/>
      <c r="AD5972" s="42"/>
      <c r="AE5972" s="42"/>
      <c r="AG5972" s="42"/>
      <c r="AH5972" s="43"/>
      <c r="AI5972" s="42"/>
      <c r="AJ5972" s="44"/>
      <c r="AK5972" s="42"/>
      <c r="AL5972" s="42"/>
      <c r="AM5972" s="42"/>
      <c r="AN5972" s="41"/>
    </row>
    <row r="5973" spans="1:40" ht="19.5" customHeight="1" x14ac:dyDescent="0.25">
      <c r="A5973" s="32"/>
      <c r="B5973" s="32"/>
      <c r="D5973" s="28"/>
      <c r="E5973" s="28"/>
      <c r="F5973" s="28"/>
      <c r="H5973" s="43"/>
      <c r="O5973" s="42"/>
      <c r="R5973" s="41"/>
      <c r="S5973" s="42"/>
      <c r="T5973" s="41"/>
      <c r="U5973" s="133"/>
      <c r="V5973" s="41"/>
      <c r="W5973" s="41"/>
      <c r="X5973" s="41"/>
      <c r="Y5973" s="41"/>
      <c r="Z5973" s="42"/>
      <c r="AA5973" s="42"/>
      <c r="AB5973" s="42"/>
      <c r="AC5973" s="42"/>
      <c r="AD5973" s="42"/>
      <c r="AE5973" s="42"/>
      <c r="AG5973" s="42"/>
      <c r="AH5973" s="43"/>
      <c r="AI5973" s="42"/>
      <c r="AJ5973" s="44"/>
      <c r="AK5973" s="42"/>
      <c r="AL5973" s="42"/>
      <c r="AM5973" s="42"/>
      <c r="AN5973" s="41"/>
    </row>
    <row r="5974" spans="1:40" ht="19.5" customHeight="1" x14ac:dyDescent="0.25">
      <c r="A5974" s="32"/>
      <c r="B5974" s="32"/>
      <c r="D5974" s="28"/>
      <c r="E5974" s="28"/>
      <c r="F5974" s="28"/>
      <c r="H5974" s="43"/>
      <c r="O5974" s="42"/>
      <c r="R5974" s="41"/>
      <c r="S5974" s="42"/>
      <c r="T5974" s="41"/>
      <c r="U5974" s="133"/>
      <c r="V5974" s="41"/>
      <c r="W5974" s="41"/>
      <c r="X5974" s="41"/>
      <c r="Y5974" s="41"/>
      <c r="Z5974" s="42"/>
      <c r="AA5974" s="42"/>
      <c r="AB5974" s="42"/>
      <c r="AC5974" s="42"/>
      <c r="AD5974" s="42"/>
      <c r="AE5974" s="42"/>
      <c r="AG5974" s="42"/>
      <c r="AH5974" s="43"/>
      <c r="AI5974" s="42"/>
      <c r="AJ5974" s="44"/>
      <c r="AK5974" s="42"/>
      <c r="AL5974" s="42"/>
      <c r="AM5974" s="42"/>
      <c r="AN5974" s="41"/>
    </row>
    <row r="5975" spans="1:40" ht="19.5" customHeight="1" x14ac:dyDescent="0.25">
      <c r="A5975" s="32"/>
      <c r="B5975" s="32"/>
      <c r="D5975" s="28"/>
      <c r="E5975" s="28"/>
      <c r="F5975" s="28"/>
      <c r="H5975" s="43"/>
      <c r="O5975" s="42"/>
      <c r="R5975" s="41"/>
      <c r="S5975" s="42"/>
      <c r="T5975" s="41"/>
      <c r="U5975" s="133"/>
      <c r="V5975" s="41"/>
      <c r="W5975" s="41"/>
      <c r="X5975" s="41"/>
      <c r="Y5975" s="41"/>
      <c r="Z5975" s="42"/>
      <c r="AA5975" s="42"/>
      <c r="AB5975" s="42"/>
      <c r="AC5975" s="42"/>
      <c r="AD5975" s="42"/>
      <c r="AE5975" s="42"/>
      <c r="AG5975" s="42"/>
      <c r="AH5975" s="43"/>
      <c r="AI5975" s="42"/>
      <c r="AJ5975" s="44"/>
      <c r="AK5975" s="42"/>
      <c r="AL5975" s="42"/>
      <c r="AM5975" s="42"/>
      <c r="AN5975" s="41"/>
    </row>
    <row r="5976" spans="1:40" ht="19.5" customHeight="1" x14ac:dyDescent="0.25">
      <c r="A5976" s="32"/>
      <c r="B5976" s="32"/>
      <c r="D5976" s="28"/>
      <c r="E5976" s="28"/>
      <c r="F5976" s="28"/>
      <c r="H5976" s="43"/>
      <c r="O5976" s="42"/>
      <c r="R5976" s="41"/>
      <c r="S5976" s="42"/>
      <c r="T5976" s="41"/>
      <c r="U5976" s="133"/>
      <c r="V5976" s="41"/>
      <c r="W5976" s="41"/>
      <c r="X5976" s="41"/>
      <c r="Y5976" s="41"/>
      <c r="Z5976" s="42"/>
      <c r="AA5976" s="42"/>
      <c r="AB5976" s="42"/>
      <c r="AC5976" s="42"/>
      <c r="AD5976" s="42"/>
      <c r="AE5976" s="42"/>
      <c r="AG5976" s="42"/>
      <c r="AH5976" s="43"/>
      <c r="AI5976" s="42"/>
      <c r="AJ5976" s="44"/>
      <c r="AK5976" s="42"/>
      <c r="AL5976" s="42"/>
      <c r="AM5976" s="42"/>
      <c r="AN5976" s="41"/>
    </row>
    <row r="5977" spans="1:40" ht="19.5" customHeight="1" x14ac:dyDescent="0.25">
      <c r="A5977" s="32"/>
      <c r="B5977" s="32"/>
      <c r="D5977" s="28"/>
      <c r="E5977" s="28"/>
      <c r="F5977" s="28"/>
      <c r="H5977" s="43"/>
      <c r="O5977" s="42"/>
      <c r="R5977" s="41"/>
      <c r="S5977" s="42"/>
      <c r="T5977" s="41"/>
      <c r="U5977" s="133"/>
      <c r="V5977" s="41"/>
      <c r="W5977" s="41"/>
      <c r="X5977" s="41"/>
      <c r="Y5977" s="41"/>
      <c r="Z5977" s="42"/>
      <c r="AA5977" s="42"/>
      <c r="AB5977" s="42"/>
      <c r="AC5977" s="42"/>
      <c r="AD5977" s="42"/>
      <c r="AE5977" s="42"/>
      <c r="AG5977" s="42"/>
      <c r="AH5977" s="43"/>
      <c r="AI5977" s="42"/>
      <c r="AJ5977" s="44"/>
      <c r="AK5977" s="42"/>
      <c r="AL5977" s="42"/>
      <c r="AM5977" s="42"/>
      <c r="AN5977" s="41"/>
    </row>
    <row r="5978" spans="1:40" ht="19.5" customHeight="1" x14ac:dyDescent="0.25">
      <c r="A5978" s="32"/>
      <c r="B5978" s="32"/>
      <c r="D5978" s="28"/>
      <c r="E5978" s="28"/>
      <c r="F5978" s="28"/>
      <c r="H5978" s="43"/>
      <c r="O5978" s="42"/>
      <c r="R5978" s="41"/>
      <c r="S5978" s="42"/>
      <c r="T5978" s="41"/>
      <c r="U5978" s="133"/>
      <c r="V5978" s="41"/>
      <c r="W5978" s="41"/>
      <c r="X5978" s="41"/>
      <c r="Y5978" s="41"/>
      <c r="Z5978" s="42"/>
      <c r="AA5978" s="42"/>
      <c r="AB5978" s="42"/>
      <c r="AC5978" s="42"/>
      <c r="AD5978" s="42"/>
      <c r="AE5978" s="42"/>
      <c r="AG5978" s="42"/>
      <c r="AH5978" s="43"/>
      <c r="AI5978" s="42"/>
      <c r="AJ5978" s="44"/>
      <c r="AK5978" s="42"/>
      <c r="AL5978" s="42"/>
      <c r="AM5978" s="42"/>
      <c r="AN5978" s="41"/>
    </row>
    <row r="5979" spans="1:40" ht="19.5" customHeight="1" x14ac:dyDescent="0.25">
      <c r="A5979" s="32"/>
      <c r="B5979" s="32"/>
      <c r="D5979" s="28"/>
      <c r="E5979" s="28"/>
      <c r="F5979" s="28"/>
      <c r="H5979" s="43"/>
      <c r="O5979" s="42"/>
      <c r="R5979" s="41"/>
      <c r="S5979" s="42"/>
      <c r="T5979" s="41"/>
      <c r="U5979" s="133"/>
      <c r="V5979" s="41"/>
      <c r="W5979" s="41"/>
      <c r="X5979" s="41"/>
      <c r="Y5979" s="41"/>
      <c r="Z5979" s="42"/>
      <c r="AA5979" s="42"/>
      <c r="AB5979" s="42"/>
      <c r="AC5979" s="42"/>
      <c r="AD5979" s="42"/>
      <c r="AE5979" s="42"/>
      <c r="AG5979" s="42"/>
      <c r="AH5979" s="43"/>
      <c r="AI5979" s="42"/>
      <c r="AJ5979" s="44"/>
      <c r="AK5979" s="42"/>
      <c r="AL5979" s="42"/>
      <c r="AM5979" s="42"/>
      <c r="AN5979" s="41"/>
    </row>
    <row r="5980" spans="1:40" ht="19.5" customHeight="1" x14ac:dyDescent="0.25">
      <c r="A5980" s="32"/>
      <c r="B5980" s="32"/>
      <c r="D5980" s="28"/>
      <c r="E5980" s="28"/>
      <c r="F5980" s="28"/>
      <c r="H5980" s="43"/>
      <c r="O5980" s="42"/>
      <c r="R5980" s="41"/>
      <c r="S5980" s="42"/>
      <c r="T5980" s="41"/>
      <c r="U5980" s="133"/>
      <c r="V5980" s="41"/>
      <c r="W5980" s="41"/>
      <c r="X5980" s="41"/>
      <c r="Y5980" s="41"/>
      <c r="Z5980" s="42"/>
      <c r="AA5980" s="42"/>
      <c r="AB5980" s="42"/>
      <c r="AC5980" s="42"/>
      <c r="AD5980" s="42"/>
      <c r="AE5980" s="42"/>
      <c r="AG5980" s="42"/>
      <c r="AH5980" s="43"/>
      <c r="AI5980" s="42"/>
      <c r="AJ5980" s="44"/>
      <c r="AK5980" s="42"/>
      <c r="AL5980" s="42"/>
      <c r="AM5980" s="42"/>
      <c r="AN5980" s="41"/>
    </row>
    <row r="5981" spans="1:40" ht="19.5" customHeight="1" x14ac:dyDescent="0.25">
      <c r="A5981" s="32"/>
      <c r="B5981" s="32"/>
      <c r="D5981" s="28"/>
      <c r="E5981" s="28"/>
      <c r="F5981" s="28"/>
      <c r="H5981" s="43"/>
      <c r="O5981" s="42"/>
      <c r="R5981" s="41"/>
      <c r="S5981" s="42"/>
      <c r="T5981" s="41"/>
      <c r="U5981" s="133"/>
      <c r="V5981" s="41"/>
      <c r="W5981" s="41"/>
      <c r="X5981" s="41"/>
      <c r="Y5981" s="41"/>
      <c r="Z5981" s="42"/>
      <c r="AA5981" s="42"/>
      <c r="AB5981" s="42"/>
      <c r="AC5981" s="42"/>
      <c r="AD5981" s="42"/>
      <c r="AE5981" s="42"/>
      <c r="AG5981" s="42"/>
      <c r="AH5981" s="43"/>
      <c r="AI5981" s="42"/>
      <c r="AJ5981" s="44"/>
      <c r="AK5981" s="42"/>
      <c r="AL5981" s="42"/>
      <c r="AM5981" s="42"/>
      <c r="AN5981" s="41"/>
    </row>
    <row r="5982" spans="1:40" ht="19.5" customHeight="1" x14ac:dyDescent="0.25">
      <c r="A5982" s="32"/>
      <c r="B5982" s="32"/>
      <c r="D5982" s="28"/>
      <c r="E5982" s="28"/>
      <c r="F5982" s="28"/>
      <c r="H5982" s="43"/>
      <c r="O5982" s="42"/>
      <c r="R5982" s="41"/>
      <c r="S5982" s="42"/>
      <c r="T5982" s="41"/>
      <c r="U5982" s="133"/>
      <c r="V5982" s="41"/>
      <c r="W5982" s="41"/>
      <c r="X5982" s="41"/>
      <c r="Y5982" s="41"/>
      <c r="Z5982" s="42"/>
      <c r="AA5982" s="42"/>
      <c r="AB5982" s="42"/>
      <c r="AC5982" s="42"/>
      <c r="AD5982" s="42"/>
      <c r="AE5982" s="42"/>
      <c r="AG5982" s="42"/>
      <c r="AH5982" s="43"/>
      <c r="AI5982" s="42"/>
      <c r="AJ5982" s="44"/>
      <c r="AK5982" s="42"/>
      <c r="AL5982" s="42"/>
      <c r="AM5982" s="42"/>
      <c r="AN5982" s="41"/>
    </row>
    <row r="5983" spans="1:40" ht="19.5" customHeight="1" x14ac:dyDescent="0.25">
      <c r="A5983" s="32"/>
      <c r="B5983" s="32"/>
      <c r="D5983" s="28"/>
      <c r="E5983" s="28"/>
      <c r="F5983" s="28"/>
      <c r="H5983" s="43"/>
      <c r="O5983" s="42"/>
      <c r="R5983" s="41"/>
      <c r="S5983" s="42"/>
      <c r="T5983" s="41"/>
      <c r="U5983" s="133"/>
      <c r="V5983" s="41"/>
      <c r="W5983" s="41"/>
      <c r="X5983" s="41"/>
      <c r="Y5983" s="41"/>
      <c r="Z5983" s="42"/>
      <c r="AA5983" s="42"/>
      <c r="AB5983" s="42"/>
      <c r="AC5983" s="42"/>
      <c r="AD5983" s="42"/>
      <c r="AE5983" s="42"/>
      <c r="AG5983" s="42"/>
      <c r="AH5983" s="43"/>
      <c r="AI5983" s="42"/>
      <c r="AJ5983" s="44"/>
      <c r="AK5983" s="42"/>
      <c r="AL5983" s="42"/>
      <c r="AM5983" s="42"/>
      <c r="AN5983" s="41"/>
    </row>
    <row r="5984" spans="1:40" ht="19.5" customHeight="1" x14ac:dyDescent="0.25">
      <c r="A5984" s="32"/>
      <c r="B5984" s="32"/>
      <c r="D5984" s="28"/>
      <c r="E5984" s="28"/>
      <c r="F5984" s="28"/>
      <c r="H5984" s="43"/>
      <c r="O5984" s="42"/>
      <c r="R5984" s="41"/>
      <c r="S5984" s="42"/>
      <c r="T5984" s="41"/>
      <c r="U5984" s="133"/>
      <c r="V5984" s="41"/>
      <c r="W5984" s="41"/>
      <c r="X5984" s="41"/>
      <c r="Y5984" s="41"/>
      <c r="Z5984" s="42"/>
      <c r="AA5984" s="42"/>
      <c r="AB5984" s="42"/>
      <c r="AC5984" s="42"/>
      <c r="AD5984" s="42"/>
      <c r="AE5984" s="42"/>
      <c r="AG5984" s="42"/>
      <c r="AH5984" s="43"/>
      <c r="AI5984" s="42"/>
      <c r="AJ5984" s="44"/>
      <c r="AK5984" s="42"/>
      <c r="AL5984" s="42"/>
      <c r="AM5984" s="42"/>
      <c r="AN5984" s="41"/>
    </row>
    <row r="5985" spans="1:40" ht="19.5" customHeight="1" x14ac:dyDescent="0.25">
      <c r="A5985" s="32"/>
      <c r="B5985" s="32"/>
      <c r="D5985" s="28"/>
      <c r="E5985" s="28"/>
      <c r="F5985" s="28"/>
      <c r="H5985" s="43"/>
      <c r="O5985" s="42"/>
      <c r="R5985" s="41"/>
      <c r="S5985" s="42"/>
      <c r="T5985" s="41"/>
      <c r="U5985" s="133"/>
      <c r="V5985" s="41"/>
      <c r="W5985" s="41"/>
      <c r="X5985" s="41"/>
      <c r="Y5985" s="41"/>
      <c r="Z5985" s="42"/>
      <c r="AA5985" s="42"/>
      <c r="AB5985" s="42"/>
      <c r="AC5985" s="42"/>
      <c r="AD5985" s="42"/>
      <c r="AE5985" s="42"/>
      <c r="AG5985" s="42"/>
      <c r="AH5985" s="43"/>
      <c r="AI5985" s="42"/>
      <c r="AJ5985" s="44"/>
      <c r="AK5985" s="42"/>
      <c r="AL5985" s="42"/>
      <c r="AM5985" s="42"/>
      <c r="AN5985" s="41"/>
    </row>
    <row r="5986" spans="1:40" ht="19.5" customHeight="1" x14ac:dyDescent="0.25">
      <c r="A5986" s="32"/>
      <c r="B5986" s="32"/>
      <c r="D5986" s="28"/>
      <c r="E5986" s="28"/>
      <c r="F5986" s="28"/>
      <c r="H5986" s="43"/>
      <c r="O5986" s="42"/>
      <c r="R5986" s="41"/>
      <c r="S5986" s="42"/>
      <c r="T5986" s="41"/>
      <c r="U5986" s="133"/>
      <c r="V5986" s="41"/>
      <c r="W5986" s="41"/>
      <c r="X5986" s="41"/>
      <c r="Y5986" s="41"/>
      <c r="Z5986" s="42"/>
      <c r="AA5986" s="42"/>
      <c r="AB5986" s="42"/>
      <c r="AC5986" s="42"/>
      <c r="AD5986" s="42"/>
      <c r="AE5986" s="42"/>
      <c r="AG5986" s="42"/>
      <c r="AH5986" s="43"/>
      <c r="AI5986" s="42"/>
      <c r="AJ5986" s="44"/>
      <c r="AK5986" s="42"/>
      <c r="AL5986" s="42"/>
      <c r="AM5986" s="42"/>
      <c r="AN5986" s="41"/>
    </row>
    <row r="5987" spans="1:40" ht="19.5" customHeight="1" x14ac:dyDescent="0.25">
      <c r="A5987" s="32"/>
      <c r="B5987" s="32"/>
      <c r="D5987" s="28"/>
      <c r="E5987" s="28"/>
      <c r="F5987" s="28"/>
      <c r="H5987" s="43"/>
      <c r="O5987" s="42"/>
      <c r="R5987" s="41"/>
      <c r="S5987" s="42"/>
      <c r="T5987" s="41"/>
      <c r="U5987" s="133"/>
      <c r="V5987" s="41"/>
      <c r="W5987" s="41"/>
      <c r="X5987" s="41"/>
      <c r="Y5987" s="41"/>
      <c r="Z5987" s="42"/>
      <c r="AA5987" s="42"/>
      <c r="AB5987" s="42"/>
      <c r="AC5987" s="42"/>
      <c r="AD5987" s="42"/>
      <c r="AE5987" s="42"/>
      <c r="AG5987" s="42"/>
      <c r="AH5987" s="43"/>
      <c r="AI5987" s="42"/>
      <c r="AJ5987" s="44"/>
      <c r="AK5987" s="42"/>
      <c r="AL5987" s="42"/>
      <c r="AM5987" s="42"/>
      <c r="AN5987" s="41"/>
    </row>
    <row r="5988" spans="1:40" ht="19.5" customHeight="1" x14ac:dyDescent="0.25">
      <c r="A5988" s="32"/>
      <c r="B5988" s="32"/>
      <c r="D5988" s="28"/>
      <c r="E5988" s="28"/>
      <c r="F5988" s="28"/>
      <c r="H5988" s="43"/>
      <c r="O5988" s="42"/>
      <c r="R5988" s="41"/>
      <c r="S5988" s="42"/>
      <c r="T5988" s="41"/>
      <c r="U5988" s="133"/>
      <c r="V5988" s="41"/>
      <c r="W5988" s="41"/>
      <c r="X5988" s="41"/>
      <c r="Y5988" s="41"/>
      <c r="Z5988" s="42"/>
      <c r="AA5988" s="42"/>
      <c r="AB5988" s="42"/>
      <c r="AC5988" s="42"/>
      <c r="AD5988" s="42"/>
      <c r="AE5988" s="42"/>
      <c r="AG5988" s="42"/>
      <c r="AH5988" s="43"/>
      <c r="AI5988" s="42"/>
      <c r="AJ5988" s="44"/>
      <c r="AK5988" s="42"/>
      <c r="AL5988" s="42"/>
      <c r="AM5988" s="42"/>
      <c r="AN5988" s="41"/>
    </row>
    <row r="5989" spans="1:40" ht="19.5" customHeight="1" x14ac:dyDescent="0.25">
      <c r="A5989" s="32"/>
      <c r="B5989" s="32"/>
      <c r="D5989" s="28"/>
      <c r="E5989" s="28"/>
      <c r="F5989" s="28"/>
      <c r="H5989" s="43"/>
      <c r="O5989" s="42"/>
      <c r="R5989" s="41"/>
      <c r="S5989" s="42"/>
      <c r="T5989" s="41"/>
      <c r="U5989" s="133"/>
      <c r="V5989" s="41"/>
      <c r="W5989" s="41"/>
      <c r="X5989" s="41"/>
      <c r="Y5989" s="41"/>
      <c r="Z5989" s="42"/>
      <c r="AA5989" s="42"/>
      <c r="AB5989" s="42"/>
      <c r="AC5989" s="42"/>
      <c r="AD5989" s="42"/>
      <c r="AE5989" s="42"/>
      <c r="AG5989" s="42"/>
      <c r="AH5989" s="43"/>
      <c r="AI5989" s="42"/>
      <c r="AJ5989" s="44"/>
      <c r="AK5989" s="42"/>
      <c r="AL5989" s="42"/>
      <c r="AM5989" s="42"/>
      <c r="AN5989" s="41"/>
    </row>
    <row r="5990" spans="1:40" ht="19.5" customHeight="1" x14ac:dyDescent="0.25">
      <c r="A5990" s="32"/>
      <c r="B5990" s="32"/>
      <c r="D5990" s="28"/>
      <c r="E5990" s="28"/>
      <c r="F5990" s="28"/>
      <c r="H5990" s="43"/>
      <c r="O5990" s="42"/>
      <c r="R5990" s="41"/>
      <c r="S5990" s="42"/>
      <c r="T5990" s="41"/>
      <c r="U5990" s="133"/>
      <c r="V5990" s="41"/>
      <c r="W5990" s="41"/>
      <c r="X5990" s="41"/>
      <c r="Y5990" s="41"/>
      <c r="Z5990" s="42"/>
      <c r="AA5990" s="42"/>
      <c r="AB5990" s="42"/>
      <c r="AC5990" s="42"/>
      <c r="AD5990" s="42"/>
      <c r="AE5990" s="42"/>
      <c r="AG5990" s="42"/>
      <c r="AH5990" s="43"/>
      <c r="AI5990" s="42"/>
      <c r="AJ5990" s="44"/>
      <c r="AK5990" s="42"/>
      <c r="AL5990" s="42"/>
      <c r="AM5990" s="42"/>
      <c r="AN5990" s="41"/>
    </row>
    <row r="5991" spans="1:40" ht="19.5" customHeight="1" x14ac:dyDescent="0.25">
      <c r="A5991" s="32"/>
      <c r="B5991" s="32"/>
      <c r="D5991" s="28"/>
      <c r="E5991" s="28"/>
      <c r="F5991" s="28"/>
      <c r="H5991" s="43"/>
      <c r="O5991" s="42"/>
      <c r="R5991" s="41"/>
      <c r="S5991" s="42"/>
      <c r="T5991" s="41"/>
      <c r="U5991" s="133"/>
      <c r="V5991" s="41"/>
      <c r="W5991" s="41"/>
      <c r="X5991" s="41"/>
      <c r="Y5991" s="41"/>
      <c r="Z5991" s="42"/>
      <c r="AA5991" s="42"/>
      <c r="AB5991" s="42"/>
      <c r="AC5991" s="42"/>
      <c r="AD5991" s="42"/>
      <c r="AE5991" s="42"/>
      <c r="AG5991" s="42"/>
      <c r="AH5991" s="43"/>
      <c r="AI5991" s="42"/>
      <c r="AJ5991" s="44"/>
      <c r="AK5991" s="42"/>
      <c r="AL5991" s="42"/>
      <c r="AM5991" s="42"/>
      <c r="AN5991" s="41"/>
    </row>
    <row r="5992" spans="1:40" ht="19.5" customHeight="1" x14ac:dyDescent="0.25">
      <c r="A5992" s="32"/>
      <c r="B5992" s="32"/>
      <c r="D5992" s="28"/>
      <c r="E5992" s="28"/>
      <c r="F5992" s="28"/>
      <c r="H5992" s="43"/>
      <c r="O5992" s="42"/>
      <c r="R5992" s="41"/>
      <c r="S5992" s="42"/>
      <c r="T5992" s="41"/>
      <c r="U5992" s="133"/>
      <c r="V5992" s="41"/>
      <c r="W5992" s="41"/>
      <c r="X5992" s="41"/>
      <c r="Y5992" s="41"/>
      <c r="Z5992" s="42"/>
      <c r="AA5992" s="42"/>
      <c r="AB5992" s="42"/>
      <c r="AC5992" s="42"/>
      <c r="AD5992" s="42"/>
      <c r="AE5992" s="42"/>
      <c r="AG5992" s="42"/>
      <c r="AH5992" s="43"/>
      <c r="AI5992" s="42"/>
      <c r="AJ5992" s="44"/>
      <c r="AK5992" s="42"/>
      <c r="AL5992" s="42"/>
      <c r="AM5992" s="42"/>
      <c r="AN5992" s="41"/>
    </row>
    <row r="5993" spans="1:40" ht="19.5" customHeight="1" x14ac:dyDescent="0.25">
      <c r="A5993" s="32"/>
      <c r="B5993" s="32"/>
      <c r="D5993" s="28"/>
      <c r="E5993" s="28"/>
      <c r="F5993" s="28"/>
      <c r="H5993" s="43"/>
      <c r="O5993" s="42"/>
      <c r="R5993" s="41"/>
      <c r="S5993" s="42"/>
      <c r="T5993" s="41"/>
      <c r="U5993" s="133"/>
      <c r="V5993" s="41"/>
      <c r="W5993" s="41"/>
      <c r="X5993" s="41"/>
      <c r="Y5993" s="41"/>
      <c r="Z5993" s="42"/>
      <c r="AA5993" s="42"/>
      <c r="AB5993" s="42"/>
      <c r="AC5993" s="42"/>
      <c r="AD5993" s="42"/>
      <c r="AE5993" s="42"/>
      <c r="AG5993" s="42"/>
      <c r="AH5993" s="43"/>
      <c r="AI5993" s="42"/>
      <c r="AJ5993" s="44"/>
      <c r="AK5993" s="42"/>
      <c r="AL5993" s="42"/>
      <c r="AM5993" s="42"/>
      <c r="AN5993" s="41"/>
    </row>
    <row r="5994" spans="1:40" ht="19.5" customHeight="1" x14ac:dyDescent="0.25">
      <c r="A5994" s="32"/>
      <c r="B5994" s="32"/>
      <c r="D5994" s="28"/>
      <c r="E5994" s="28"/>
      <c r="F5994" s="28"/>
      <c r="H5994" s="43"/>
      <c r="O5994" s="42"/>
      <c r="R5994" s="41"/>
      <c r="S5994" s="42"/>
      <c r="T5994" s="41"/>
      <c r="U5994" s="133"/>
      <c r="V5994" s="41"/>
      <c r="W5994" s="41"/>
      <c r="X5994" s="41"/>
      <c r="Y5994" s="41"/>
      <c r="Z5994" s="42"/>
      <c r="AA5994" s="42"/>
      <c r="AB5994" s="42"/>
      <c r="AC5994" s="42"/>
      <c r="AD5994" s="42"/>
      <c r="AE5994" s="42"/>
      <c r="AG5994" s="42"/>
      <c r="AH5994" s="43"/>
      <c r="AI5994" s="42"/>
      <c r="AJ5994" s="44"/>
      <c r="AK5994" s="42"/>
      <c r="AL5994" s="42"/>
      <c r="AM5994" s="42"/>
      <c r="AN5994" s="41"/>
    </row>
    <row r="5995" spans="1:40" ht="19.5" customHeight="1" x14ac:dyDescent="0.25">
      <c r="A5995" s="32"/>
      <c r="B5995" s="32"/>
      <c r="D5995" s="28"/>
      <c r="E5995" s="28"/>
      <c r="F5995" s="28"/>
      <c r="H5995" s="43"/>
      <c r="O5995" s="42"/>
      <c r="R5995" s="41"/>
      <c r="S5995" s="42"/>
      <c r="T5995" s="41"/>
      <c r="U5995" s="133"/>
      <c r="V5995" s="41"/>
      <c r="W5995" s="41"/>
      <c r="X5995" s="41"/>
      <c r="Y5995" s="41"/>
      <c r="Z5995" s="42"/>
      <c r="AA5995" s="42"/>
      <c r="AB5995" s="42"/>
      <c r="AC5995" s="42"/>
      <c r="AD5995" s="42"/>
      <c r="AE5995" s="42"/>
      <c r="AG5995" s="42"/>
      <c r="AH5995" s="43"/>
      <c r="AI5995" s="42"/>
      <c r="AJ5995" s="44"/>
      <c r="AK5995" s="42"/>
      <c r="AL5995" s="42"/>
      <c r="AM5995" s="42"/>
      <c r="AN5995" s="41"/>
    </row>
    <row r="5996" spans="1:40" ht="19.5" customHeight="1" x14ac:dyDescent="0.25">
      <c r="A5996" s="32"/>
      <c r="B5996" s="32"/>
      <c r="D5996" s="28"/>
      <c r="E5996" s="28"/>
      <c r="F5996" s="28"/>
      <c r="H5996" s="43"/>
      <c r="O5996" s="42"/>
      <c r="R5996" s="41"/>
      <c r="S5996" s="42"/>
      <c r="T5996" s="41"/>
      <c r="U5996" s="133"/>
      <c r="V5996" s="41"/>
      <c r="W5996" s="41"/>
      <c r="X5996" s="41"/>
      <c r="Y5996" s="41"/>
      <c r="Z5996" s="42"/>
      <c r="AA5996" s="42"/>
      <c r="AB5996" s="42"/>
      <c r="AC5996" s="42"/>
      <c r="AD5996" s="42"/>
      <c r="AE5996" s="42"/>
      <c r="AG5996" s="42"/>
      <c r="AH5996" s="43"/>
      <c r="AI5996" s="42"/>
      <c r="AJ5996" s="44"/>
      <c r="AK5996" s="42"/>
      <c r="AL5996" s="42"/>
      <c r="AM5996" s="42"/>
      <c r="AN5996" s="41"/>
    </row>
    <row r="5997" spans="1:40" ht="19.5" customHeight="1" x14ac:dyDescent="0.25">
      <c r="A5997" s="32"/>
      <c r="B5997" s="32"/>
      <c r="D5997" s="28"/>
      <c r="E5997" s="28"/>
      <c r="F5997" s="28"/>
      <c r="H5997" s="43"/>
      <c r="O5997" s="42"/>
      <c r="R5997" s="41"/>
      <c r="S5997" s="42"/>
      <c r="T5997" s="41"/>
      <c r="U5997" s="133"/>
      <c r="V5997" s="41"/>
      <c r="W5997" s="41"/>
      <c r="X5997" s="41"/>
      <c r="Y5997" s="41"/>
      <c r="Z5997" s="42"/>
      <c r="AA5997" s="42"/>
      <c r="AB5997" s="42"/>
      <c r="AC5997" s="42"/>
      <c r="AD5997" s="42"/>
      <c r="AE5997" s="42"/>
      <c r="AG5997" s="42"/>
      <c r="AH5997" s="43"/>
      <c r="AI5997" s="42"/>
      <c r="AJ5997" s="44"/>
      <c r="AK5997" s="42"/>
      <c r="AL5997" s="42"/>
      <c r="AM5997" s="42"/>
      <c r="AN5997" s="41"/>
    </row>
    <row r="5998" spans="1:40" ht="19.5" customHeight="1" x14ac:dyDescent="0.25">
      <c r="A5998" s="32"/>
      <c r="B5998" s="32"/>
      <c r="D5998" s="28"/>
      <c r="E5998" s="28"/>
      <c r="F5998" s="28"/>
      <c r="H5998" s="43"/>
      <c r="O5998" s="42"/>
      <c r="R5998" s="41"/>
      <c r="S5998" s="42"/>
      <c r="T5998" s="41"/>
      <c r="U5998" s="133"/>
      <c r="V5998" s="41"/>
      <c r="W5998" s="41"/>
      <c r="X5998" s="41"/>
      <c r="Y5998" s="41"/>
      <c r="Z5998" s="42"/>
      <c r="AA5998" s="42"/>
      <c r="AB5998" s="42"/>
      <c r="AC5998" s="42"/>
      <c r="AD5998" s="42"/>
      <c r="AE5998" s="42"/>
      <c r="AG5998" s="42"/>
      <c r="AH5998" s="43"/>
      <c r="AI5998" s="42"/>
      <c r="AJ5998" s="44"/>
      <c r="AK5998" s="42"/>
      <c r="AL5998" s="42"/>
      <c r="AM5998" s="42"/>
      <c r="AN5998" s="41"/>
    </row>
    <row r="5999" spans="1:40" ht="19.5" customHeight="1" x14ac:dyDescent="0.25">
      <c r="A5999" s="32"/>
      <c r="B5999" s="32"/>
      <c r="D5999" s="28"/>
      <c r="E5999" s="28"/>
      <c r="F5999" s="28"/>
      <c r="H5999" s="43"/>
      <c r="O5999" s="42"/>
      <c r="R5999" s="41"/>
      <c r="S5999" s="42"/>
      <c r="T5999" s="41"/>
      <c r="U5999" s="133"/>
      <c r="V5999" s="41"/>
      <c r="W5999" s="41"/>
      <c r="X5999" s="41"/>
      <c r="Y5999" s="41"/>
      <c r="Z5999" s="42"/>
      <c r="AA5999" s="42"/>
      <c r="AB5999" s="42"/>
      <c r="AC5999" s="42"/>
      <c r="AD5999" s="42"/>
      <c r="AE5999" s="42"/>
      <c r="AG5999" s="42"/>
      <c r="AH5999" s="43"/>
      <c r="AI5999" s="42"/>
      <c r="AJ5999" s="44"/>
      <c r="AK5999" s="42"/>
      <c r="AL5999" s="42"/>
      <c r="AM5999" s="42"/>
      <c r="AN5999" s="41"/>
    </row>
    <row r="6000" spans="1:40" ht="19.5" customHeight="1" x14ac:dyDescent="0.25">
      <c r="A6000" s="32"/>
      <c r="B6000" s="32"/>
      <c r="D6000" s="28"/>
      <c r="E6000" s="28"/>
      <c r="F6000" s="28"/>
      <c r="H6000" s="43"/>
      <c r="O6000" s="42"/>
      <c r="R6000" s="41"/>
      <c r="S6000" s="42"/>
      <c r="T6000" s="41"/>
      <c r="U6000" s="133"/>
      <c r="V6000" s="41"/>
      <c r="W6000" s="41"/>
      <c r="X6000" s="41"/>
      <c r="Y6000" s="41"/>
      <c r="Z6000" s="42"/>
      <c r="AA6000" s="42"/>
      <c r="AB6000" s="42"/>
      <c r="AC6000" s="42"/>
      <c r="AD6000" s="42"/>
      <c r="AE6000" s="42"/>
      <c r="AG6000" s="42"/>
      <c r="AH6000" s="43"/>
      <c r="AI6000" s="42"/>
      <c r="AJ6000" s="44"/>
      <c r="AK6000" s="42"/>
      <c r="AL6000" s="42"/>
      <c r="AM6000" s="42"/>
      <c r="AN6000" s="41"/>
    </row>
    <row r="6001" spans="1:40" ht="19.5" customHeight="1" x14ac:dyDescent="0.25">
      <c r="A6001" s="32"/>
      <c r="B6001" s="32"/>
      <c r="D6001" s="28"/>
      <c r="E6001" s="28"/>
      <c r="F6001" s="28"/>
      <c r="H6001" s="43"/>
      <c r="O6001" s="42"/>
      <c r="R6001" s="41"/>
      <c r="S6001" s="42"/>
      <c r="T6001" s="41"/>
      <c r="U6001" s="133"/>
      <c r="V6001" s="41"/>
      <c r="W6001" s="41"/>
      <c r="X6001" s="41"/>
      <c r="Y6001" s="41"/>
      <c r="Z6001" s="42"/>
      <c r="AA6001" s="42"/>
      <c r="AB6001" s="42"/>
      <c r="AC6001" s="42"/>
      <c r="AD6001" s="42"/>
      <c r="AE6001" s="42"/>
      <c r="AG6001" s="42"/>
      <c r="AH6001" s="43"/>
      <c r="AI6001" s="42"/>
      <c r="AJ6001" s="44"/>
      <c r="AK6001" s="42"/>
      <c r="AL6001" s="42"/>
      <c r="AM6001" s="42"/>
      <c r="AN6001" s="41"/>
    </row>
    <row r="6002" spans="1:40" ht="19.5" customHeight="1" x14ac:dyDescent="0.25">
      <c r="A6002" s="32"/>
      <c r="B6002" s="32"/>
      <c r="D6002" s="28"/>
      <c r="E6002" s="28"/>
      <c r="F6002" s="28"/>
      <c r="H6002" s="43"/>
      <c r="O6002" s="42"/>
      <c r="R6002" s="41"/>
      <c r="S6002" s="42"/>
      <c r="T6002" s="41"/>
      <c r="U6002" s="133"/>
      <c r="V6002" s="41"/>
      <c r="W6002" s="41"/>
      <c r="X6002" s="41"/>
      <c r="Y6002" s="41"/>
      <c r="Z6002" s="42"/>
      <c r="AA6002" s="42"/>
      <c r="AB6002" s="42"/>
      <c r="AC6002" s="42"/>
      <c r="AD6002" s="42"/>
      <c r="AE6002" s="42"/>
      <c r="AG6002" s="42"/>
      <c r="AH6002" s="43"/>
      <c r="AI6002" s="42"/>
      <c r="AJ6002" s="44"/>
      <c r="AK6002" s="42"/>
      <c r="AL6002" s="42"/>
      <c r="AM6002" s="42"/>
      <c r="AN6002" s="41"/>
    </row>
    <row r="6003" spans="1:40" ht="19.5" customHeight="1" x14ac:dyDescent="0.25">
      <c r="A6003" s="32"/>
      <c r="B6003" s="32"/>
      <c r="D6003" s="28"/>
      <c r="E6003" s="28"/>
      <c r="F6003" s="28"/>
      <c r="H6003" s="43"/>
      <c r="O6003" s="42"/>
      <c r="R6003" s="41"/>
      <c r="S6003" s="42"/>
      <c r="T6003" s="41"/>
      <c r="U6003" s="133"/>
      <c r="V6003" s="41"/>
      <c r="W6003" s="41"/>
      <c r="X6003" s="41"/>
      <c r="Y6003" s="41"/>
      <c r="Z6003" s="42"/>
      <c r="AA6003" s="42"/>
      <c r="AB6003" s="42"/>
      <c r="AC6003" s="42"/>
      <c r="AD6003" s="42"/>
      <c r="AE6003" s="42"/>
      <c r="AG6003" s="42"/>
      <c r="AH6003" s="43"/>
      <c r="AI6003" s="42"/>
      <c r="AJ6003" s="44"/>
      <c r="AK6003" s="42"/>
      <c r="AL6003" s="42"/>
      <c r="AM6003" s="42"/>
      <c r="AN6003" s="41"/>
    </row>
    <row r="6004" spans="1:40" ht="19.5" customHeight="1" x14ac:dyDescent="0.25">
      <c r="A6004" s="32"/>
      <c r="B6004" s="32"/>
      <c r="D6004" s="28"/>
      <c r="E6004" s="28"/>
      <c r="F6004" s="28"/>
      <c r="H6004" s="43"/>
      <c r="O6004" s="42"/>
      <c r="R6004" s="41"/>
      <c r="S6004" s="42"/>
      <c r="T6004" s="41"/>
      <c r="U6004" s="133"/>
      <c r="V6004" s="41"/>
      <c r="W6004" s="41"/>
      <c r="X6004" s="41"/>
      <c r="Y6004" s="41"/>
      <c r="Z6004" s="42"/>
      <c r="AA6004" s="42"/>
      <c r="AB6004" s="42"/>
      <c r="AC6004" s="42"/>
      <c r="AD6004" s="42"/>
      <c r="AE6004" s="42"/>
      <c r="AG6004" s="42"/>
      <c r="AH6004" s="43"/>
      <c r="AI6004" s="42"/>
      <c r="AJ6004" s="44"/>
      <c r="AK6004" s="42"/>
      <c r="AL6004" s="42"/>
      <c r="AM6004" s="42"/>
      <c r="AN6004" s="41"/>
    </row>
    <row r="6005" spans="1:40" ht="19.5" customHeight="1" x14ac:dyDescent="0.25">
      <c r="A6005" s="32"/>
      <c r="B6005" s="32"/>
      <c r="D6005" s="28"/>
      <c r="E6005" s="28"/>
      <c r="F6005" s="28"/>
      <c r="H6005" s="43"/>
      <c r="O6005" s="42"/>
      <c r="R6005" s="41"/>
      <c r="S6005" s="42"/>
      <c r="T6005" s="41"/>
      <c r="U6005" s="133"/>
      <c r="V6005" s="41"/>
      <c r="W6005" s="41"/>
      <c r="X6005" s="41"/>
      <c r="Y6005" s="41"/>
      <c r="Z6005" s="42"/>
      <c r="AA6005" s="42"/>
      <c r="AB6005" s="42"/>
      <c r="AC6005" s="42"/>
      <c r="AD6005" s="42"/>
      <c r="AE6005" s="42"/>
      <c r="AG6005" s="42"/>
      <c r="AH6005" s="43"/>
      <c r="AI6005" s="42"/>
      <c r="AJ6005" s="44"/>
      <c r="AK6005" s="42"/>
      <c r="AL6005" s="42"/>
      <c r="AM6005" s="42"/>
      <c r="AN6005" s="41"/>
    </row>
    <row r="6006" spans="1:40" ht="19.5" customHeight="1" x14ac:dyDescent="0.25">
      <c r="A6006" s="32"/>
      <c r="B6006" s="32"/>
      <c r="D6006" s="28"/>
      <c r="E6006" s="28"/>
      <c r="F6006" s="28"/>
      <c r="H6006" s="43"/>
      <c r="O6006" s="42"/>
      <c r="R6006" s="41"/>
      <c r="S6006" s="42"/>
      <c r="T6006" s="41"/>
      <c r="U6006" s="133"/>
      <c r="V6006" s="41"/>
      <c r="W6006" s="41"/>
      <c r="X6006" s="41"/>
      <c r="Y6006" s="41"/>
      <c r="Z6006" s="42"/>
      <c r="AA6006" s="42"/>
      <c r="AB6006" s="42"/>
      <c r="AC6006" s="42"/>
      <c r="AD6006" s="42"/>
      <c r="AE6006" s="42"/>
      <c r="AG6006" s="42"/>
      <c r="AH6006" s="43"/>
      <c r="AI6006" s="42"/>
      <c r="AJ6006" s="44"/>
      <c r="AK6006" s="42"/>
      <c r="AL6006" s="42"/>
      <c r="AM6006" s="42"/>
      <c r="AN6006" s="41"/>
    </row>
    <row r="6007" spans="1:40" ht="19.5" customHeight="1" x14ac:dyDescent="0.25">
      <c r="A6007" s="32"/>
      <c r="B6007" s="32"/>
      <c r="D6007" s="28"/>
      <c r="E6007" s="28"/>
      <c r="F6007" s="28"/>
      <c r="H6007" s="43"/>
      <c r="O6007" s="42"/>
      <c r="R6007" s="41"/>
      <c r="S6007" s="42"/>
      <c r="T6007" s="41"/>
      <c r="U6007" s="133"/>
      <c r="V6007" s="41"/>
      <c r="W6007" s="41"/>
      <c r="X6007" s="41"/>
      <c r="Y6007" s="41"/>
      <c r="Z6007" s="42"/>
      <c r="AA6007" s="42"/>
      <c r="AB6007" s="42"/>
      <c r="AC6007" s="42"/>
      <c r="AD6007" s="42"/>
      <c r="AE6007" s="42"/>
      <c r="AG6007" s="42"/>
      <c r="AH6007" s="43"/>
      <c r="AI6007" s="42"/>
      <c r="AJ6007" s="44"/>
      <c r="AK6007" s="42"/>
      <c r="AL6007" s="42"/>
      <c r="AM6007" s="42"/>
      <c r="AN6007" s="41"/>
    </row>
    <row r="6008" spans="1:40" ht="19.5" customHeight="1" x14ac:dyDescent="0.25">
      <c r="A6008" s="32"/>
      <c r="B6008" s="32"/>
      <c r="D6008" s="28"/>
      <c r="E6008" s="28"/>
      <c r="F6008" s="28"/>
      <c r="H6008" s="43"/>
      <c r="O6008" s="42"/>
      <c r="R6008" s="41"/>
      <c r="S6008" s="42"/>
      <c r="T6008" s="41"/>
      <c r="U6008" s="133"/>
      <c r="V6008" s="41"/>
      <c r="W6008" s="41"/>
      <c r="X6008" s="41"/>
      <c r="Y6008" s="41"/>
      <c r="Z6008" s="42"/>
      <c r="AA6008" s="42"/>
      <c r="AB6008" s="42"/>
      <c r="AC6008" s="42"/>
      <c r="AD6008" s="42"/>
      <c r="AE6008" s="42"/>
      <c r="AG6008" s="42"/>
      <c r="AH6008" s="43"/>
      <c r="AI6008" s="42"/>
      <c r="AJ6008" s="44"/>
      <c r="AK6008" s="42"/>
      <c r="AL6008" s="42"/>
      <c r="AM6008" s="42"/>
      <c r="AN6008" s="41"/>
    </row>
    <row r="6009" spans="1:40" ht="19.5" customHeight="1" x14ac:dyDescent="0.25">
      <c r="A6009" s="32"/>
      <c r="B6009" s="32"/>
      <c r="D6009" s="28"/>
      <c r="E6009" s="28"/>
      <c r="F6009" s="28"/>
      <c r="H6009" s="43"/>
      <c r="O6009" s="42"/>
      <c r="R6009" s="41"/>
      <c r="S6009" s="42"/>
      <c r="T6009" s="41"/>
      <c r="U6009" s="133"/>
      <c r="V6009" s="41"/>
      <c r="W6009" s="41"/>
      <c r="X6009" s="41"/>
      <c r="Y6009" s="41"/>
      <c r="Z6009" s="42"/>
      <c r="AA6009" s="42"/>
      <c r="AB6009" s="42"/>
      <c r="AC6009" s="42"/>
      <c r="AD6009" s="42"/>
      <c r="AE6009" s="42"/>
      <c r="AG6009" s="42"/>
      <c r="AH6009" s="43"/>
      <c r="AI6009" s="42"/>
      <c r="AJ6009" s="44"/>
      <c r="AK6009" s="42"/>
      <c r="AL6009" s="42"/>
      <c r="AM6009" s="42"/>
      <c r="AN6009" s="41"/>
    </row>
    <row r="6010" spans="1:40" ht="19.5" customHeight="1" x14ac:dyDescent="0.25">
      <c r="A6010" s="32"/>
      <c r="B6010" s="32"/>
      <c r="D6010" s="28"/>
      <c r="E6010" s="28"/>
      <c r="F6010" s="28"/>
      <c r="H6010" s="43"/>
      <c r="O6010" s="42"/>
      <c r="R6010" s="41"/>
      <c r="S6010" s="42"/>
      <c r="T6010" s="41"/>
      <c r="U6010" s="133"/>
      <c r="V6010" s="41"/>
      <c r="W6010" s="41"/>
      <c r="X6010" s="41"/>
      <c r="Y6010" s="41"/>
      <c r="Z6010" s="42"/>
      <c r="AA6010" s="42"/>
      <c r="AB6010" s="42"/>
      <c r="AC6010" s="42"/>
      <c r="AD6010" s="42"/>
      <c r="AE6010" s="42"/>
      <c r="AG6010" s="42"/>
      <c r="AH6010" s="43"/>
      <c r="AI6010" s="42"/>
      <c r="AJ6010" s="44"/>
      <c r="AK6010" s="42"/>
      <c r="AL6010" s="42"/>
      <c r="AM6010" s="42"/>
      <c r="AN6010" s="41"/>
    </row>
    <row r="6011" spans="1:40" ht="19.5" customHeight="1" x14ac:dyDescent="0.25">
      <c r="A6011" s="32"/>
      <c r="B6011" s="32"/>
      <c r="D6011" s="28"/>
      <c r="E6011" s="28"/>
      <c r="F6011" s="28"/>
      <c r="H6011" s="43"/>
      <c r="O6011" s="42"/>
      <c r="R6011" s="41"/>
      <c r="S6011" s="42"/>
      <c r="T6011" s="41"/>
      <c r="U6011" s="133"/>
      <c r="V6011" s="41"/>
      <c r="W6011" s="41"/>
      <c r="X6011" s="41"/>
      <c r="Y6011" s="41"/>
      <c r="Z6011" s="42"/>
      <c r="AA6011" s="42"/>
      <c r="AB6011" s="42"/>
      <c r="AC6011" s="42"/>
      <c r="AD6011" s="42"/>
      <c r="AE6011" s="42"/>
      <c r="AG6011" s="42"/>
      <c r="AH6011" s="43"/>
      <c r="AI6011" s="42"/>
      <c r="AJ6011" s="44"/>
      <c r="AK6011" s="42"/>
      <c r="AL6011" s="42"/>
      <c r="AM6011" s="42"/>
      <c r="AN6011" s="41"/>
    </row>
    <row r="6012" spans="1:40" ht="19.5" customHeight="1" x14ac:dyDescent="0.25">
      <c r="A6012" s="32"/>
      <c r="B6012" s="32"/>
      <c r="D6012" s="28"/>
      <c r="E6012" s="28"/>
      <c r="F6012" s="28"/>
      <c r="H6012" s="43"/>
      <c r="O6012" s="42"/>
      <c r="R6012" s="41"/>
      <c r="S6012" s="42"/>
      <c r="T6012" s="41"/>
      <c r="U6012" s="133"/>
      <c r="V6012" s="41"/>
      <c r="W6012" s="41"/>
      <c r="X6012" s="41"/>
      <c r="Y6012" s="41"/>
      <c r="Z6012" s="42"/>
      <c r="AA6012" s="42"/>
      <c r="AB6012" s="42"/>
      <c r="AC6012" s="42"/>
      <c r="AD6012" s="42"/>
      <c r="AE6012" s="42"/>
      <c r="AG6012" s="42"/>
      <c r="AH6012" s="43"/>
      <c r="AI6012" s="42"/>
      <c r="AJ6012" s="44"/>
      <c r="AK6012" s="42"/>
      <c r="AL6012" s="42"/>
      <c r="AM6012" s="42"/>
      <c r="AN6012" s="41"/>
    </row>
    <row r="6013" spans="1:40" ht="19.5" customHeight="1" x14ac:dyDescent="0.25">
      <c r="A6013" s="32"/>
      <c r="B6013" s="32"/>
      <c r="D6013" s="28"/>
      <c r="E6013" s="28"/>
      <c r="F6013" s="28"/>
      <c r="H6013" s="43"/>
      <c r="O6013" s="42"/>
      <c r="R6013" s="41"/>
      <c r="S6013" s="42"/>
      <c r="T6013" s="41"/>
      <c r="U6013" s="133"/>
      <c r="V6013" s="41"/>
      <c r="W6013" s="41"/>
      <c r="X6013" s="41"/>
      <c r="Y6013" s="41"/>
      <c r="Z6013" s="42"/>
      <c r="AA6013" s="42"/>
      <c r="AB6013" s="42"/>
      <c r="AC6013" s="42"/>
      <c r="AD6013" s="42"/>
      <c r="AE6013" s="42"/>
      <c r="AG6013" s="42"/>
      <c r="AH6013" s="43"/>
      <c r="AI6013" s="42"/>
      <c r="AJ6013" s="44"/>
      <c r="AK6013" s="42"/>
      <c r="AL6013" s="42"/>
      <c r="AM6013" s="42"/>
      <c r="AN6013" s="41"/>
    </row>
    <row r="6014" spans="1:40" ht="19.5" customHeight="1" x14ac:dyDescent="0.25">
      <c r="A6014" s="32"/>
      <c r="B6014" s="32"/>
      <c r="D6014" s="28"/>
      <c r="E6014" s="28"/>
      <c r="F6014" s="28"/>
      <c r="H6014" s="43"/>
      <c r="O6014" s="42"/>
      <c r="R6014" s="41"/>
      <c r="S6014" s="42"/>
      <c r="T6014" s="41"/>
      <c r="U6014" s="133"/>
      <c r="V6014" s="41"/>
      <c r="W6014" s="41"/>
      <c r="X6014" s="41"/>
      <c r="Y6014" s="41"/>
      <c r="Z6014" s="42"/>
      <c r="AA6014" s="42"/>
      <c r="AB6014" s="42"/>
      <c r="AC6014" s="42"/>
      <c r="AD6014" s="42"/>
      <c r="AE6014" s="42"/>
      <c r="AG6014" s="42"/>
      <c r="AH6014" s="43"/>
      <c r="AI6014" s="42"/>
      <c r="AJ6014" s="44"/>
      <c r="AK6014" s="42"/>
      <c r="AL6014" s="42"/>
      <c r="AM6014" s="42"/>
      <c r="AN6014" s="41"/>
    </row>
    <row r="6015" spans="1:40" ht="19.5" customHeight="1" x14ac:dyDescent="0.25">
      <c r="A6015" s="32"/>
      <c r="B6015" s="32"/>
      <c r="D6015" s="28"/>
      <c r="E6015" s="28"/>
      <c r="F6015" s="28"/>
      <c r="H6015" s="43"/>
      <c r="O6015" s="42"/>
      <c r="R6015" s="41"/>
      <c r="S6015" s="42"/>
      <c r="T6015" s="41"/>
      <c r="U6015" s="133"/>
      <c r="V6015" s="41"/>
      <c r="W6015" s="41"/>
      <c r="X6015" s="41"/>
      <c r="Y6015" s="41"/>
      <c r="Z6015" s="42"/>
      <c r="AA6015" s="42"/>
      <c r="AB6015" s="42"/>
      <c r="AC6015" s="42"/>
      <c r="AD6015" s="42"/>
      <c r="AE6015" s="42"/>
      <c r="AG6015" s="42"/>
      <c r="AH6015" s="43"/>
      <c r="AI6015" s="42"/>
      <c r="AJ6015" s="44"/>
      <c r="AK6015" s="42"/>
      <c r="AL6015" s="42"/>
      <c r="AM6015" s="42"/>
      <c r="AN6015" s="41"/>
    </row>
    <row r="6016" spans="1:40" ht="19.5" customHeight="1" x14ac:dyDescent="0.25">
      <c r="A6016" s="32"/>
      <c r="B6016" s="32"/>
      <c r="D6016" s="28"/>
      <c r="E6016" s="28"/>
      <c r="F6016" s="28"/>
      <c r="H6016" s="43"/>
      <c r="O6016" s="42"/>
      <c r="R6016" s="41"/>
      <c r="S6016" s="42"/>
      <c r="T6016" s="41"/>
      <c r="U6016" s="133"/>
      <c r="V6016" s="41"/>
      <c r="W6016" s="41"/>
      <c r="X6016" s="41"/>
      <c r="Y6016" s="41"/>
      <c r="Z6016" s="42"/>
      <c r="AA6016" s="42"/>
      <c r="AB6016" s="42"/>
      <c r="AC6016" s="42"/>
      <c r="AD6016" s="42"/>
      <c r="AE6016" s="42"/>
      <c r="AG6016" s="42"/>
      <c r="AH6016" s="43"/>
      <c r="AI6016" s="42"/>
      <c r="AJ6016" s="44"/>
      <c r="AK6016" s="42"/>
      <c r="AL6016" s="42"/>
      <c r="AM6016" s="42"/>
      <c r="AN6016" s="41"/>
    </row>
    <row r="6017" spans="1:40" ht="19.5" customHeight="1" x14ac:dyDescent="0.25">
      <c r="A6017" s="32"/>
      <c r="B6017" s="32"/>
      <c r="D6017" s="28"/>
      <c r="E6017" s="28"/>
      <c r="F6017" s="28"/>
      <c r="H6017" s="43"/>
      <c r="O6017" s="42"/>
      <c r="R6017" s="41"/>
      <c r="S6017" s="42"/>
      <c r="T6017" s="41"/>
      <c r="U6017" s="133"/>
      <c r="V6017" s="41"/>
      <c r="W6017" s="41"/>
      <c r="X6017" s="41"/>
      <c r="Y6017" s="41"/>
      <c r="Z6017" s="42"/>
      <c r="AA6017" s="42"/>
      <c r="AB6017" s="42"/>
      <c r="AC6017" s="42"/>
      <c r="AD6017" s="42"/>
      <c r="AE6017" s="42"/>
      <c r="AG6017" s="42"/>
      <c r="AH6017" s="43"/>
      <c r="AI6017" s="42"/>
      <c r="AJ6017" s="44"/>
      <c r="AK6017" s="42"/>
      <c r="AL6017" s="42"/>
      <c r="AM6017" s="42"/>
      <c r="AN6017" s="41"/>
    </row>
    <row r="6018" spans="1:40" ht="19.5" customHeight="1" x14ac:dyDescent="0.25">
      <c r="A6018" s="32"/>
      <c r="B6018" s="32"/>
      <c r="D6018" s="28"/>
      <c r="E6018" s="28"/>
      <c r="F6018" s="28"/>
      <c r="H6018" s="43"/>
      <c r="O6018" s="42"/>
      <c r="R6018" s="41"/>
      <c r="S6018" s="42"/>
      <c r="T6018" s="41"/>
      <c r="U6018" s="133"/>
      <c r="V6018" s="41"/>
      <c r="W6018" s="41"/>
      <c r="X6018" s="41"/>
      <c r="Y6018" s="41"/>
      <c r="Z6018" s="42"/>
      <c r="AA6018" s="42"/>
      <c r="AB6018" s="42"/>
      <c r="AC6018" s="42"/>
      <c r="AD6018" s="42"/>
      <c r="AE6018" s="42"/>
      <c r="AG6018" s="42"/>
      <c r="AH6018" s="43"/>
      <c r="AI6018" s="42"/>
      <c r="AJ6018" s="44"/>
      <c r="AK6018" s="42"/>
      <c r="AL6018" s="42"/>
      <c r="AM6018" s="42"/>
      <c r="AN6018" s="41"/>
    </row>
    <row r="6019" spans="1:40" ht="19.5" customHeight="1" x14ac:dyDescent="0.25">
      <c r="A6019" s="32"/>
      <c r="B6019" s="32"/>
      <c r="D6019" s="28"/>
      <c r="E6019" s="28"/>
      <c r="F6019" s="28"/>
      <c r="H6019" s="43"/>
      <c r="O6019" s="42"/>
      <c r="R6019" s="41"/>
      <c r="S6019" s="42"/>
      <c r="T6019" s="41"/>
      <c r="U6019" s="133"/>
      <c r="V6019" s="41"/>
      <c r="W6019" s="41"/>
      <c r="X6019" s="41"/>
      <c r="Y6019" s="41"/>
      <c r="Z6019" s="42"/>
      <c r="AA6019" s="42"/>
      <c r="AB6019" s="42"/>
      <c r="AC6019" s="42"/>
      <c r="AD6019" s="42"/>
      <c r="AE6019" s="42"/>
      <c r="AG6019" s="42"/>
      <c r="AH6019" s="43"/>
      <c r="AI6019" s="42"/>
      <c r="AJ6019" s="44"/>
      <c r="AK6019" s="42"/>
      <c r="AL6019" s="42"/>
      <c r="AM6019" s="42"/>
      <c r="AN6019" s="41"/>
    </row>
    <row r="6020" spans="1:40" ht="19.5" customHeight="1" x14ac:dyDescent="0.25">
      <c r="A6020" s="32"/>
      <c r="B6020" s="32"/>
      <c r="D6020" s="28"/>
      <c r="E6020" s="28"/>
      <c r="F6020" s="28"/>
      <c r="H6020" s="43"/>
      <c r="O6020" s="42"/>
      <c r="R6020" s="41"/>
      <c r="S6020" s="42"/>
      <c r="T6020" s="41"/>
      <c r="U6020" s="133"/>
      <c r="V6020" s="41"/>
      <c r="W6020" s="41"/>
      <c r="X6020" s="41"/>
      <c r="Y6020" s="41"/>
      <c r="Z6020" s="42"/>
      <c r="AA6020" s="42"/>
      <c r="AB6020" s="42"/>
      <c r="AC6020" s="42"/>
      <c r="AD6020" s="42"/>
      <c r="AE6020" s="42"/>
      <c r="AG6020" s="42"/>
      <c r="AH6020" s="43"/>
      <c r="AI6020" s="42"/>
      <c r="AJ6020" s="44"/>
      <c r="AK6020" s="42"/>
      <c r="AL6020" s="42"/>
      <c r="AM6020" s="42"/>
      <c r="AN6020" s="41"/>
    </row>
    <row r="6021" spans="1:40" ht="19.5" customHeight="1" x14ac:dyDescent="0.25">
      <c r="A6021" s="32"/>
      <c r="B6021" s="32"/>
      <c r="D6021" s="28"/>
      <c r="E6021" s="28"/>
      <c r="F6021" s="28"/>
      <c r="H6021" s="43"/>
      <c r="O6021" s="42"/>
      <c r="R6021" s="41"/>
      <c r="S6021" s="42"/>
      <c r="T6021" s="41"/>
      <c r="U6021" s="133"/>
      <c r="V6021" s="41"/>
      <c r="W6021" s="41"/>
      <c r="X6021" s="41"/>
      <c r="Y6021" s="41"/>
      <c r="Z6021" s="42"/>
      <c r="AA6021" s="42"/>
      <c r="AB6021" s="42"/>
      <c r="AC6021" s="42"/>
      <c r="AD6021" s="42"/>
      <c r="AE6021" s="42"/>
      <c r="AG6021" s="42"/>
      <c r="AH6021" s="43"/>
      <c r="AI6021" s="42"/>
      <c r="AJ6021" s="44"/>
      <c r="AK6021" s="42"/>
      <c r="AL6021" s="42"/>
      <c r="AM6021" s="42"/>
      <c r="AN6021" s="41"/>
    </row>
    <row r="6022" spans="1:40" ht="19.5" customHeight="1" x14ac:dyDescent="0.25">
      <c r="A6022" s="32"/>
      <c r="B6022" s="32"/>
      <c r="D6022" s="28"/>
      <c r="E6022" s="28"/>
      <c r="F6022" s="28"/>
      <c r="H6022" s="43"/>
      <c r="O6022" s="42"/>
      <c r="R6022" s="41"/>
      <c r="S6022" s="42"/>
      <c r="T6022" s="41"/>
      <c r="U6022" s="133"/>
      <c r="V6022" s="41"/>
      <c r="W6022" s="41"/>
      <c r="X6022" s="41"/>
      <c r="Y6022" s="41"/>
      <c r="Z6022" s="42"/>
      <c r="AA6022" s="42"/>
      <c r="AB6022" s="42"/>
      <c r="AC6022" s="42"/>
      <c r="AD6022" s="42"/>
      <c r="AE6022" s="42"/>
      <c r="AG6022" s="42"/>
      <c r="AH6022" s="43"/>
      <c r="AI6022" s="42"/>
      <c r="AJ6022" s="44"/>
      <c r="AK6022" s="42"/>
      <c r="AL6022" s="42"/>
      <c r="AM6022" s="42"/>
      <c r="AN6022" s="41"/>
    </row>
    <row r="6023" spans="1:40" ht="19.5" customHeight="1" x14ac:dyDescent="0.25">
      <c r="A6023" s="32"/>
      <c r="B6023" s="32"/>
      <c r="D6023" s="28"/>
      <c r="E6023" s="28"/>
      <c r="F6023" s="28"/>
      <c r="H6023" s="43"/>
      <c r="O6023" s="42"/>
      <c r="R6023" s="41"/>
      <c r="S6023" s="42"/>
      <c r="T6023" s="41"/>
      <c r="U6023" s="133"/>
      <c r="V6023" s="41"/>
      <c r="W6023" s="41"/>
      <c r="X6023" s="41"/>
      <c r="Y6023" s="41"/>
      <c r="Z6023" s="42"/>
      <c r="AA6023" s="42"/>
      <c r="AB6023" s="42"/>
      <c r="AC6023" s="42"/>
      <c r="AD6023" s="42"/>
      <c r="AE6023" s="42"/>
      <c r="AG6023" s="42"/>
      <c r="AH6023" s="43"/>
      <c r="AI6023" s="42"/>
      <c r="AJ6023" s="44"/>
      <c r="AK6023" s="42"/>
      <c r="AL6023" s="42"/>
      <c r="AM6023" s="42"/>
      <c r="AN6023" s="41"/>
    </row>
    <row r="6024" spans="1:40" ht="19.5" customHeight="1" x14ac:dyDescent="0.25">
      <c r="A6024" s="32"/>
      <c r="B6024" s="32"/>
      <c r="D6024" s="28"/>
      <c r="E6024" s="28"/>
      <c r="F6024" s="28"/>
      <c r="H6024" s="43"/>
      <c r="O6024" s="42"/>
      <c r="R6024" s="41"/>
      <c r="S6024" s="42"/>
      <c r="T6024" s="41"/>
      <c r="U6024" s="133"/>
      <c r="V6024" s="41"/>
      <c r="W6024" s="41"/>
      <c r="X6024" s="41"/>
      <c r="Y6024" s="41"/>
      <c r="Z6024" s="42"/>
      <c r="AA6024" s="42"/>
      <c r="AB6024" s="42"/>
      <c r="AC6024" s="42"/>
      <c r="AD6024" s="42"/>
      <c r="AE6024" s="42"/>
      <c r="AG6024" s="42"/>
      <c r="AH6024" s="43"/>
      <c r="AI6024" s="42"/>
      <c r="AJ6024" s="44"/>
      <c r="AK6024" s="42"/>
      <c r="AL6024" s="42"/>
      <c r="AM6024" s="42"/>
      <c r="AN6024" s="41"/>
    </row>
    <row r="6025" spans="1:40" ht="19.5" customHeight="1" x14ac:dyDescent="0.25">
      <c r="A6025" s="32"/>
      <c r="B6025" s="32"/>
      <c r="D6025" s="28"/>
      <c r="E6025" s="28"/>
      <c r="F6025" s="28"/>
      <c r="H6025" s="43"/>
      <c r="O6025" s="42"/>
      <c r="R6025" s="41"/>
      <c r="S6025" s="42"/>
      <c r="T6025" s="41"/>
      <c r="U6025" s="133"/>
      <c r="V6025" s="41"/>
      <c r="W6025" s="41"/>
      <c r="X6025" s="41"/>
      <c r="Y6025" s="41"/>
      <c r="Z6025" s="42"/>
      <c r="AA6025" s="42"/>
      <c r="AB6025" s="42"/>
      <c r="AC6025" s="42"/>
      <c r="AD6025" s="42"/>
      <c r="AE6025" s="42"/>
      <c r="AG6025" s="42"/>
      <c r="AH6025" s="43"/>
      <c r="AI6025" s="42"/>
      <c r="AJ6025" s="44"/>
      <c r="AK6025" s="42"/>
      <c r="AL6025" s="42"/>
      <c r="AM6025" s="42"/>
      <c r="AN6025" s="41"/>
    </row>
    <row r="6026" spans="1:40" ht="19.5" customHeight="1" x14ac:dyDescent="0.25">
      <c r="A6026" s="32"/>
      <c r="B6026" s="32"/>
      <c r="D6026" s="28"/>
      <c r="E6026" s="28"/>
      <c r="F6026" s="28"/>
      <c r="H6026" s="43"/>
      <c r="O6026" s="42"/>
      <c r="R6026" s="41"/>
      <c r="S6026" s="42"/>
      <c r="T6026" s="41"/>
      <c r="U6026" s="133"/>
      <c r="V6026" s="41"/>
      <c r="W6026" s="41"/>
      <c r="X6026" s="41"/>
      <c r="Y6026" s="41"/>
      <c r="Z6026" s="42"/>
      <c r="AA6026" s="42"/>
      <c r="AB6026" s="42"/>
      <c r="AC6026" s="42"/>
      <c r="AD6026" s="42"/>
      <c r="AE6026" s="42"/>
      <c r="AG6026" s="42"/>
      <c r="AH6026" s="43"/>
      <c r="AI6026" s="42"/>
      <c r="AJ6026" s="44"/>
      <c r="AK6026" s="42"/>
      <c r="AL6026" s="42"/>
      <c r="AM6026" s="42"/>
      <c r="AN6026" s="41"/>
    </row>
    <row r="6027" spans="1:40" ht="19.5" customHeight="1" x14ac:dyDescent="0.25">
      <c r="A6027" s="32"/>
      <c r="B6027" s="32"/>
      <c r="D6027" s="28"/>
      <c r="E6027" s="28"/>
      <c r="F6027" s="28"/>
      <c r="H6027" s="43"/>
      <c r="O6027" s="42"/>
      <c r="R6027" s="41"/>
      <c r="S6027" s="42"/>
      <c r="T6027" s="41"/>
      <c r="U6027" s="133"/>
      <c r="V6027" s="41"/>
      <c r="W6027" s="41"/>
      <c r="X6027" s="41"/>
      <c r="Y6027" s="41"/>
      <c r="Z6027" s="42"/>
      <c r="AA6027" s="42"/>
      <c r="AB6027" s="42"/>
      <c r="AC6027" s="42"/>
      <c r="AD6027" s="42"/>
      <c r="AE6027" s="42"/>
      <c r="AG6027" s="42"/>
      <c r="AH6027" s="43"/>
      <c r="AI6027" s="42"/>
      <c r="AJ6027" s="44"/>
      <c r="AK6027" s="42"/>
      <c r="AL6027" s="42"/>
      <c r="AM6027" s="42"/>
      <c r="AN6027" s="41"/>
    </row>
    <row r="6028" spans="1:40" ht="19.5" customHeight="1" x14ac:dyDescent="0.25">
      <c r="A6028" s="32"/>
      <c r="B6028" s="32"/>
      <c r="D6028" s="28"/>
      <c r="E6028" s="28"/>
      <c r="F6028" s="28"/>
      <c r="H6028" s="43"/>
      <c r="O6028" s="42"/>
      <c r="R6028" s="41"/>
      <c r="S6028" s="42"/>
      <c r="T6028" s="41"/>
      <c r="U6028" s="133"/>
      <c r="V6028" s="41"/>
      <c r="W6028" s="41"/>
      <c r="X6028" s="41"/>
      <c r="Y6028" s="41"/>
      <c r="Z6028" s="42"/>
      <c r="AA6028" s="42"/>
      <c r="AB6028" s="42"/>
      <c r="AC6028" s="42"/>
      <c r="AD6028" s="42"/>
      <c r="AE6028" s="42"/>
      <c r="AG6028" s="42"/>
      <c r="AH6028" s="43"/>
      <c r="AI6028" s="42"/>
      <c r="AJ6028" s="44"/>
      <c r="AK6028" s="42"/>
      <c r="AL6028" s="42"/>
      <c r="AM6028" s="42"/>
      <c r="AN6028" s="41"/>
    </row>
    <row r="6029" spans="1:40" ht="19.5" customHeight="1" x14ac:dyDescent="0.25">
      <c r="A6029" s="32"/>
      <c r="B6029" s="32"/>
      <c r="D6029" s="28"/>
      <c r="E6029" s="28"/>
      <c r="F6029" s="28"/>
      <c r="H6029" s="43"/>
      <c r="O6029" s="42"/>
      <c r="R6029" s="41"/>
      <c r="S6029" s="42"/>
      <c r="T6029" s="41"/>
      <c r="U6029" s="133"/>
      <c r="V6029" s="41"/>
      <c r="W6029" s="41"/>
      <c r="X6029" s="41"/>
      <c r="Y6029" s="41"/>
      <c r="Z6029" s="42"/>
      <c r="AA6029" s="42"/>
      <c r="AB6029" s="42"/>
      <c r="AC6029" s="42"/>
      <c r="AD6029" s="42"/>
      <c r="AE6029" s="42"/>
      <c r="AG6029" s="42"/>
      <c r="AH6029" s="43"/>
      <c r="AI6029" s="42"/>
      <c r="AJ6029" s="44"/>
      <c r="AK6029" s="42"/>
      <c r="AL6029" s="42"/>
      <c r="AM6029" s="42"/>
      <c r="AN6029" s="41"/>
    </row>
    <row r="6030" spans="1:40" ht="19.5" customHeight="1" x14ac:dyDescent="0.25">
      <c r="A6030" s="32"/>
      <c r="B6030" s="32"/>
      <c r="D6030" s="28"/>
      <c r="E6030" s="28"/>
      <c r="F6030" s="28"/>
      <c r="H6030" s="43"/>
      <c r="O6030" s="42"/>
      <c r="R6030" s="41"/>
      <c r="S6030" s="42"/>
      <c r="T6030" s="41"/>
      <c r="U6030" s="133"/>
      <c r="V6030" s="41"/>
      <c r="W6030" s="41"/>
      <c r="X6030" s="41"/>
      <c r="Y6030" s="41"/>
      <c r="Z6030" s="42"/>
      <c r="AA6030" s="42"/>
      <c r="AB6030" s="42"/>
      <c r="AC6030" s="42"/>
      <c r="AD6030" s="42"/>
      <c r="AE6030" s="42"/>
      <c r="AG6030" s="42"/>
      <c r="AH6030" s="43"/>
      <c r="AI6030" s="42"/>
      <c r="AJ6030" s="44"/>
      <c r="AK6030" s="42"/>
      <c r="AL6030" s="42"/>
      <c r="AM6030" s="42"/>
      <c r="AN6030" s="41"/>
    </row>
    <row r="6031" spans="1:40" ht="19.5" customHeight="1" x14ac:dyDescent="0.25">
      <c r="A6031" s="32"/>
      <c r="B6031" s="32"/>
      <c r="D6031" s="28"/>
      <c r="E6031" s="28"/>
      <c r="F6031" s="28"/>
      <c r="H6031" s="43"/>
      <c r="O6031" s="42"/>
      <c r="R6031" s="41"/>
      <c r="S6031" s="42"/>
      <c r="T6031" s="41"/>
      <c r="U6031" s="133"/>
      <c r="V6031" s="41"/>
      <c r="W6031" s="41"/>
      <c r="X6031" s="41"/>
      <c r="Y6031" s="41"/>
      <c r="Z6031" s="42"/>
      <c r="AA6031" s="42"/>
      <c r="AB6031" s="42"/>
      <c r="AC6031" s="42"/>
      <c r="AD6031" s="42"/>
      <c r="AE6031" s="42"/>
      <c r="AG6031" s="42"/>
      <c r="AH6031" s="43"/>
      <c r="AI6031" s="42"/>
      <c r="AJ6031" s="44"/>
      <c r="AK6031" s="42"/>
      <c r="AL6031" s="42"/>
      <c r="AM6031" s="42"/>
      <c r="AN6031" s="41"/>
    </row>
    <row r="6032" spans="1:40" ht="19.5" customHeight="1" x14ac:dyDescent="0.25">
      <c r="A6032" s="32"/>
      <c r="B6032" s="32"/>
      <c r="D6032" s="28"/>
      <c r="E6032" s="28"/>
      <c r="F6032" s="28"/>
      <c r="H6032" s="43"/>
      <c r="O6032" s="42"/>
      <c r="R6032" s="41"/>
      <c r="S6032" s="42"/>
      <c r="T6032" s="41"/>
      <c r="U6032" s="133"/>
      <c r="V6032" s="41"/>
      <c r="W6032" s="41"/>
      <c r="X6032" s="41"/>
      <c r="Y6032" s="41"/>
      <c r="Z6032" s="42"/>
      <c r="AA6032" s="42"/>
      <c r="AB6032" s="42"/>
      <c r="AC6032" s="42"/>
      <c r="AD6032" s="42"/>
      <c r="AE6032" s="42"/>
      <c r="AG6032" s="42"/>
      <c r="AH6032" s="43"/>
      <c r="AI6032" s="42"/>
      <c r="AJ6032" s="44"/>
      <c r="AK6032" s="42"/>
      <c r="AL6032" s="42"/>
      <c r="AM6032" s="42"/>
      <c r="AN6032" s="41"/>
    </row>
    <row r="6033" spans="1:40" ht="19.5" customHeight="1" x14ac:dyDescent="0.25">
      <c r="A6033" s="32"/>
      <c r="B6033" s="32"/>
      <c r="D6033" s="28"/>
      <c r="E6033" s="28"/>
      <c r="F6033" s="28"/>
      <c r="H6033" s="43"/>
      <c r="O6033" s="42"/>
      <c r="R6033" s="41"/>
      <c r="S6033" s="42"/>
      <c r="T6033" s="41"/>
      <c r="U6033" s="133"/>
      <c r="V6033" s="41"/>
      <c r="W6033" s="41"/>
      <c r="X6033" s="41"/>
      <c r="Y6033" s="41"/>
      <c r="Z6033" s="42"/>
      <c r="AA6033" s="42"/>
      <c r="AB6033" s="42"/>
      <c r="AC6033" s="42"/>
      <c r="AD6033" s="42"/>
      <c r="AE6033" s="42"/>
      <c r="AG6033" s="42"/>
      <c r="AH6033" s="43"/>
      <c r="AI6033" s="42"/>
      <c r="AJ6033" s="44"/>
      <c r="AK6033" s="42"/>
      <c r="AL6033" s="42"/>
      <c r="AM6033" s="42"/>
      <c r="AN6033" s="41"/>
    </row>
    <row r="6034" spans="1:40" ht="19.5" customHeight="1" x14ac:dyDescent="0.25">
      <c r="A6034" s="32"/>
      <c r="B6034" s="32"/>
      <c r="D6034" s="28"/>
      <c r="E6034" s="28"/>
      <c r="F6034" s="28"/>
      <c r="H6034" s="43"/>
      <c r="O6034" s="42"/>
      <c r="R6034" s="41"/>
      <c r="S6034" s="42"/>
      <c r="T6034" s="41"/>
      <c r="U6034" s="133"/>
      <c r="V6034" s="41"/>
      <c r="W6034" s="41"/>
      <c r="X6034" s="41"/>
      <c r="Y6034" s="41"/>
      <c r="Z6034" s="42"/>
      <c r="AA6034" s="42"/>
      <c r="AB6034" s="42"/>
      <c r="AC6034" s="42"/>
      <c r="AD6034" s="42"/>
      <c r="AE6034" s="42"/>
      <c r="AG6034" s="42"/>
      <c r="AH6034" s="43"/>
      <c r="AI6034" s="42"/>
      <c r="AJ6034" s="44"/>
      <c r="AK6034" s="42"/>
      <c r="AL6034" s="42"/>
      <c r="AM6034" s="42"/>
      <c r="AN6034" s="41"/>
    </row>
    <row r="6035" spans="1:40" ht="19.5" customHeight="1" x14ac:dyDescent="0.25">
      <c r="A6035" s="32"/>
      <c r="B6035" s="32"/>
      <c r="D6035" s="28"/>
      <c r="E6035" s="28"/>
      <c r="F6035" s="28"/>
      <c r="H6035" s="43"/>
      <c r="O6035" s="42"/>
      <c r="R6035" s="41"/>
      <c r="S6035" s="42"/>
      <c r="T6035" s="41"/>
      <c r="U6035" s="133"/>
      <c r="V6035" s="41"/>
      <c r="W6035" s="41"/>
      <c r="X6035" s="41"/>
      <c r="Y6035" s="41"/>
      <c r="Z6035" s="42"/>
      <c r="AA6035" s="42"/>
      <c r="AB6035" s="42"/>
      <c r="AC6035" s="42"/>
      <c r="AD6035" s="42"/>
      <c r="AE6035" s="42"/>
      <c r="AG6035" s="42"/>
      <c r="AH6035" s="43"/>
      <c r="AI6035" s="42"/>
      <c r="AJ6035" s="44"/>
      <c r="AK6035" s="42"/>
      <c r="AL6035" s="42"/>
      <c r="AM6035" s="42"/>
      <c r="AN6035" s="41"/>
    </row>
    <row r="6036" spans="1:40" ht="19.5" customHeight="1" x14ac:dyDescent="0.25">
      <c r="A6036" s="32"/>
      <c r="B6036" s="32"/>
      <c r="D6036" s="28"/>
      <c r="E6036" s="28"/>
      <c r="F6036" s="28"/>
      <c r="H6036" s="43"/>
      <c r="O6036" s="42"/>
      <c r="R6036" s="41"/>
      <c r="S6036" s="42"/>
      <c r="T6036" s="41"/>
      <c r="U6036" s="133"/>
      <c r="V6036" s="41"/>
      <c r="W6036" s="41"/>
      <c r="X6036" s="41"/>
      <c r="Y6036" s="41"/>
      <c r="Z6036" s="42"/>
      <c r="AA6036" s="42"/>
      <c r="AB6036" s="42"/>
      <c r="AC6036" s="42"/>
      <c r="AD6036" s="42"/>
      <c r="AE6036" s="42"/>
      <c r="AG6036" s="42"/>
      <c r="AH6036" s="43"/>
      <c r="AI6036" s="42"/>
      <c r="AJ6036" s="44"/>
      <c r="AK6036" s="42"/>
      <c r="AL6036" s="42"/>
      <c r="AM6036" s="42"/>
      <c r="AN6036" s="41"/>
    </row>
    <row r="6037" spans="1:40" ht="19.5" customHeight="1" x14ac:dyDescent="0.25">
      <c r="A6037" s="32"/>
      <c r="B6037" s="32"/>
      <c r="D6037" s="28"/>
      <c r="E6037" s="28"/>
      <c r="F6037" s="28"/>
      <c r="H6037" s="43"/>
      <c r="O6037" s="42"/>
      <c r="R6037" s="41"/>
      <c r="S6037" s="42"/>
      <c r="T6037" s="41"/>
      <c r="U6037" s="133"/>
      <c r="V6037" s="41"/>
      <c r="W6037" s="41"/>
      <c r="X6037" s="41"/>
      <c r="Y6037" s="41"/>
      <c r="Z6037" s="42"/>
      <c r="AA6037" s="42"/>
      <c r="AB6037" s="42"/>
      <c r="AC6037" s="42"/>
      <c r="AD6037" s="42"/>
      <c r="AE6037" s="42"/>
      <c r="AG6037" s="42"/>
      <c r="AH6037" s="43"/>
      <c r="AI6037" s="42"/>
      <c r="AJ6037" s="44"/>
      <c r="AK6037" s="42"/>
      <c r="AL6037" s="42"/>
      <c r="AM6037" s="42"/>
      <c r="AN6037" s="41"/>
    </row>
    <row r="6038" spans="1:40" ht="19.5" customHeight="1" x14ac:dyDescent="0.25">
      <c r="A6038" s="32"/>
      <c r="B6038" s="32"/>
      <c r="D6038" s="28"/>
      <c r="E6038" s="28"/>
      <c r="F6038" s="28"/>
      <c r="H6038" s="43"/>
      <c r="O6038" s="42"/>
      <c r="R6038" s="41"/>
      <c r="S6038" s="42"/>
      <c r="T6038" s="41"/>
      <c r="U6038" s="133"/>
      <c r="V6038" s="41"/>
      <c r="W6038" s="41"/>
      <c r="X6038" s="41"/>
      <c r="Y6038" s="41"/>
      <c r="Z6038" s="42"/>
      <c r="AA6038" s="42"/>
      <c r="AB6038" s="42"/>
      <c r="AC6038" s="42"/>
      <c r="AD6038" s="42"/>
      <c r="AE6038" s="42"/>
      <c r="AG6038" s="42"/>
      <c r="AH6038" s="43"/>
      <c r="AI6038" s="42"/>
      <c r="AJ6038" s="44"/>
      <c r="AK6038" s="42"/>
      <c r="AL6038" s="42"/>
      <c r="AM6038" s="42"/>
      <c r="AN6038" s="41"/>
    </row>
    <row r="6039" spans="1:40" ht="19.5" customHeight="1" x14ac:dyDescent="0.25">
      <c r="A6039" s="32"/>
      <c r="B6039" s="32"/>
      <c r="D6039" s="28"/>
      <c r="E6039" s="28"/>
      <c r="F6039" s="28"/>
      <c r="H6039" s="43"/>
      <c r="O6039" s="42"/>
      <c r="R6039" s="41"/>
      <c r="S6039" s="42"/>
      <c r="T6039" s="41"/>
      <c r="U6039" s="133"/>
      <c r="V6039" s="41"/>
      <c r="W6039" s="41"/>
      <c r="X6039" s="41"/>
      <c r="Y6039" s="41"/>
      <c r="Z6039" s="42"/>
      <c r="AA6039" s="42"/>
      <c r="AB6039" s="42"/>
      <c r="AC6039" s="42"/>
      <c r="AD6039" s="42"/>
      <c r="AE6039" s="42"/>
      <c r="AG6039" s="42"/>
      <c r="AH6039" s="43"/>
      <c r="AI6039" s="42"/>
      <c r="AJ6039" s="44"/>
      <c r="AK6039" s="42"/>
      <c r="AL6039" s="42"/>
      <c r="AM6039" s="42"/>
      <c r="AN6039" s="41"/>
    </row>
    <row r="6040" spans="1:40" ht="19.5" customHeight="1" x14ac:dyDescent="0.25">
      <c r="A6040" s="32"/>
      <c r="B6040" s="32"/>
      <c r="D6040" s="28"/>
      <c r="E6040" s="28"/>
      <c r="F6040" s="28"/>
      <c r="H6040" s="43"/>
      <c r="O6040" s="42"/>
      <c r="R6040" s="41"/>
      <c r="S6040" s="42"/>
      <c r="T6040" s="41"/>
      <c r="U6040" s="133"/>
      <c r="V6040" s="41"/>
      <c r="W6040" s="41"/>
      <c r="X6040" s="41"/>
      <c r="Y6040" s="41"/>
      <c r="Z6040" s="42"/>
      <c r="AA6040" s="42"/>
      <c r="AB6040" s="42"/>
      <c r="AC6040" s="42"/>
      <c r="AD6040" s="42"/>
      <c r="AE6040" s="42"/>
      <c r="AG6040" s="42"/>
      <c r="AH6040" s="43"/>
      <c r="AI6040" s="42"/>
      <c r="AJ6040" s="44"/>
      <c r="AK6040" s="42"/>
      <c r="AL6040" s="42"/>
      <c r="AM6040" s="42"/>
      <c r="AN6040" s="41"/>
    </row>
    <row r="6041" spans="1:40" ht="19.5" customHeight="1" x14ac:dyDescent="0.25">
      <c r="A6041" s="32"/>
      <c r="B6041" s="32"/>
      <c r="D6041" s="28"/>
      <c r="E6041" s="28"/>
      <c r="F6041" s="28"/>
      <c r="H6041" s="43"/>
      <c r="O6041" s="42"/>
      <c r="R6041" s="41"/>
      <c r="S6041" s="42"/>
      <c r="T6041" s="41"/>
      <c r="U6041" s="133"/>
      <c r="V6041" s="41"/>
      <c r="W6041" s="41"/>
      <c r="X6041" s="41"/>
      <c r="Y6041" s="41"/>
      <c r="Z6041" s="42"/>
      <c r="AA6041" s="42"/>
      <c r="AB6041" s="42"/>
      <c r="AC6041" s="42"/>
      <c r="AD6041" s="42"/>
      <c r="AE6041" s="42"/>
      <c r="AG6041" s="42"/>
      <c r="AH6041" s="43"/>
      <c r="AI6041" s="42"/>
      <c r="AJ6041" s="44"/>
      <c r="AK6041" s="42"/>
      <c r="AL6041" s="42"/>
      <c r="AM6041" s="42"/>
      <c r="AN6041" s="41"/>
    </row>
    <row r="6042" spans="1:40" ht="19.5" customHeight="1" x14ac:dyDescent="0.25">
      <c r="A6042" s="32"/>
      <c r="B6042" s="32"/>
      <c r="D6042" s="28"/>
      <c r="E6042" s="28"/>
      <c r="F6042" s="28"/>
      <c r="H6042" s="43"/>
      <c r="O6042" s="42"/>
      <c r="R6042" s="41"/>
      <c r="S6042" s="42"/>
      <c r="T6042" s="41"/>
      <c r="U6042" s="133"/>
      <c r="V6042" s="41"/>
      <c r="W6042" s="41"/>
      <c r="X6042" s="41"/>
      <c r="Y6042" s="41"/>
      <c r="Z6042" s="42"/>
      <c r="AA6042" s="42"/>
      <c r="AB6042" s="42"/>
      <c r="AC6042" s="42"/>
      <c r="AD6042" s="42"/>
      <c r="AE6042" s="42"/>
      <c r="AG6042" s="42"/>
      <c r="AH6042" s="43"/>
      <c r="AI6042" s="42"/>
      <c r="AJ6042" s="44"/>
      <c r="AK6042" s="42"/>
      <c r="AL6042" s="42"/>
      <c r="AM6042" s="42"/>
      <c r="AN6042" s="41"/>
    </row>
    <row r="6043" spans="1:40" ht="19.5" customHeight="1" x14ac:dyDescent="0.25">
      <c r="A6043" s="32"/>
      <c r="B6043" s="32"/>
      <c r="D6043" s="28"/>
      <c r="E6043" s="28"/>
      <c r="F6043" s="28"/>
      <c r="H6043" s="43"/>
      <c r="O6043" s="42"/>
      <c r="R6043" s="41"/>
      <c r="S6043" s="42"/>
      <c r="T6043" s="41"/>
      <c r="U6043" s="133"/>
      <c r="V6043" s="41"/>
      <c r="W6043" s="41"/>
      <c r="X6043" s="41"/>
      <c r="Y6043" s="41"/>
      <c r="Z6043" s="42"/>
      <c r="AA6043" s="42"/>
      <c r="AB6043" s="42"/>
      <c r="AC6043" s="42"/>
      <c r="AD6043" s="42"/>
      <c r="AE6043" s="42"/>
      <c r="AG6043" s="42"/>
      <c r="AH6043" s="43"/>
      <c r="AI6043" s="42"/>
      <c r="AJ6043" s="44"/>
      <c r="AK6043" s="42"/>
      <c r="AL6043" s="42"/>
      <c r="AM6043" s="42"/>
      <c r="AN6043" s="41"/>
    </row>
    <row r="6044" spans="1:40" ht="19.5" customHeight="1" x14ac:dyDescent="0.25">
      <c r="A6044" s="32"/>
      <c r="B6044" s="32"/>
      <c r="D6044" s="28"/>
      <c r="E6044" s="28"/>
      <c r="F6044" s="28"/>
      <c r="H6044" s="43"/>
      <c r="O6044" s="42"/>
      <c r="R6044" s="41"/>
      <c r="S6044" s="42"/>
      <c r="T6044" s="41"/>
      <c r="U6044" s="133"/>
      <c r="V6044" s="41"/>
      <c r="W6044" s="41"/>
      <c r="X6044" s="41"/>
      <c r="Y6044" s="41"/>
      <c r="Z6044" s="42"/>
      <c r="AA6044" s="42"/>
      <c r="AB6044" s="42"/>
      <c r="AC6044" s="42"/>
      <c r="AD6044" s="42"/>
      <c r="AE6044" s="42"/>
      <c r="AG6044" s="42"/>
      <c r="AH6044" s="43"/>
      <c r="AI6044" s="42"/>
      <c r="AJ6044" s="44"/>
      <c r="AK6044" s="42"/>
      <c r="AL6044" s="42"/>
      <c r="AM6044" s="42"/>
      <c r="AN6044" s="41"/>
    </row>
    <row r="6045" spans="1:40" ht="19.5" customHeight="1" x14ac:dyDescent="0.25">
      <c r="A6045" s="32"/>
      <c r="B6045" s="32"/>
      <c r="D6045" s="28"/>
      <c r="E6045" s="28"/>
      <c r="F6045" s="28"/>
      <c r="H6045" s="43"/>
      <c r="O6045" s="42"/>
      <c r="R6045" s="41"/>
      <c r="S6045" s="42"/>
      <c r="T6045" s="41"/>
      <c r="U6045" s="133"/>
      <c r="V6045" s="41"/>
      <c r="W6045" s="41"/>
      <c r="X6045" s="41"/>
      <c r="Y6045" s="41"/>
      <c r="Z6045" s="42"/>
      <c r="AA6045" s="42"/>
      <c r="AB6045" s="42"/>
      <c r="AC6045" s="42"/>
      <c r="AD6045" s="42"/>
      <c r="AE6045" s="42"/>
      <c r="AG6045" s="42"/>
      <c r="AH6045" s="43"/>
      <c r="AI6045" s="42"/>
      <c r="AJ6045" s="44"/>
      <c r="AK6045" s="42"/>
      <c r="AL6045" s="42"/>
      <c r="AM6045" s="42"/>
      <c r="AN6045" s="41"/>
    </row>
    <row r="6046" spans="1:40" ht="19.5" customHeight="1" x14ac:dyDescent="0.25">
      <c r="A6046" s="32"/>
      <c r="B6046" s="32"/>
      <c r="D6046" s="28"/>
      <c r="E6046" s="28"/>
      <c r="F6046" s="28"/>
      <c r="H6046" s="43"/>
      <c r="O6046" s="42"/>
      <c r="R6046" s="41"/>
      <c r="S6046" s="42"/>
      <c r="T6046" s="41"/>
      <c r="U6046" s="133"/>
      <c r="V6046" s="41"/>
      <c r="W6046" s="41"/>
      <c r="X6046" s="41"/>
      <c r="Y6046" s="41"/>
      <c r="Z6046" s="42"/>
      <c r="AA6046" s="42"/>
      <c r="AB6046" s="42"/>
      <c r="AC6046" s="42"/>
      <c r="AD6046" s="42"/>
      <c r="AE6046" s="42"/>
      <c r="AG6046" s="42"/>
      <c r="AH6046" s="43"/>
      <c r="AI6046" s="42"/>
      <c r="AJ6046" s="44"/>
      <c r="AK6046" s="42"/>
      <c r="AL6046" s="42"/>
      <c r="AM6046" s="42"/>
      <c r="AN6046" s="41"/>
    </row>
    <row r="6047" spans="1:40" ht="19.5" customHeight="1" x14ac:dyDescent="0.25">
      <c r="A6047" s="32"/>
      <c r="B6047" s="32"/>
      <c r="D6047" s="28"/>
      <c r="E6047" s="28"/>
      <c r="F6047" s="28"/>
      <c r="H6047" s="43"/>
      <c r="O6047" s="42"/>
      <c r="R6047" s="41"/>
      <c r="S6047" s="42"/>
      <c r="T6047" s="41"/>
      <c r="U6047" s="133"/>
      <c r="V6047" s="41"/>
      <c r="W6047" s="41"/>
      <c r="X6047" s="41"/>
      <c r="Y6047" s="41"/>
      <c r="Z6047" s="42"/>
      <c r="AA6047" s="42"/>
      <c r="AB6047" s="42"/>
      <c r="AC6047" s="42"/>
      <c r="AD6047" s="42"/>
      <c r="AE6047" s="42"/>
      <c r="AG6047" s="42"/>
      <c r="AH6047" s="43"/>
      <c r="AI6047" s="42"/>
      <c r="AJ6047" s="44"/>
      <c r="AK6047" s="42"/>
      <c r="AL6047" s="42"/>
      <c r="AM6047" s="42"/>
      <c r="AN6047" s="41"/>
    </row>
    <row r="6048" spans="1:40" ht="19.5" customHeight="1" x14ac:dyDescent="0.25">
      <c r="A6048" s="32"/>
      <c r="B6048" s="32"/>
      <c r="D6048" s="28"/>
      <c r="E6048" s="28"/>
      <c r="F6048" s="28"/>
      <c r="H6048" s="43"/>
      <c r="O6048" s="42"/>
      <c r="R6048" s="41"/>
      <c r="S6048" s="42"/>
      <c r="T6048" s="41"/>
      <c r="U6048" s="133"/>
      <c r="V6048" s="41"/>
      <c r="W6048" s="41"/>
      <c r="X6048" s="41"/>
      <c r="Y6048" s="41"/>
      <c r="Z6048" s="42"/>
      <c r="AA6048" s="42"/>
      <c r="AB6048" s="42"/>
      <c r="AC6048" s="42"/>
      <c r="AD6048" s="42"/>
      <c r="AE6048" s="42"/>
      <c r="AG6048" s="42"/>
      <c r="AH6048" s="43"/>
      <c r="AI6048" s="42"/>
      <c r="AJ6048" s="44"/>
      <c r="AK6048" s="42"/>
      <c r="AL6048" s="42"/>
      <c r="AM6048" s="42"/>
      <c r="AN6048" s="41"/>
    </row>
    <row r="6049" spans="1:40" ht="19.5" customHeight="1" x14ac:dyDescent="0.25">
      <c r="A6049" s="32"/>
      <c r="B6049" s="32"/>
      <c r="D6049" s="28"/>
      <c r="E6049" s="28"/>
      <c r="F6049" s="28"/>
      <c r="H6049" s="43"/>
      <c r="O6049" s="42"/>
      <c r="R6049" s="41"/>
      <c r="S6049" s="42"/>
      <c r="T6049" s="41"/>
      <c r="U6049" s="133"/>
      <c r="V6049" s="41"/>
      <c r="W6049" s="41"/>
      <c r="X6049" s="41"/>
      <c r="Y6049" s="41"/>
      <c r="Z6049" s="42"/>
      <c r="AA6049" s="42"/>
      <c r="AB6049" s="42"/>
      <c r="AC6049" s="42"/>
      <c r="AD6049" s="42"/>
      <c r="AE6049" s="42"/>
      <c r="AG6049" s="42"/>
      <c r="AH6049" s="43"/>
      <c r="AI6049" s="42"/>
      <c r="AJ6049" s="44"/>
      <c r="AK6049" s="42"/>
      <c r="AL6049" s="42"/>
      <c r="AM6049" s="42"/>
      <c r="AN6049" s="41"/>
    </row>
    <row r="6050" spans="1:40" ht="19.5" customHeight="1" x14ac:dyDescent="0.25">
      <c r="A6050" s="32"/>
      <c r="B6050" s="32"/>
      <c r="D6050" s="28"/>
      <c r="E6050" s="28"/>
      <c r="F6050" s="28"/>
      <c r="H6050" s="43"/>
      <c r="O6050" s="42"/>
      <c r="R6050" s="41"/>
      <c r="S6050" s="42"/>
      <c r="T6050" s="41"/>
      <c r="U6050" s="133"/>
      <c r="V6050" s="41"/>
      <c r="W6050" s="41"/>
      <c r="X6050" s="41"/>
      <c r="Y6050" s="41"/>
      <c r="Z6050" s="42"/>
      <c r="AA6050" s="42"/>
      <c r="AB6050" s="42"/>
      <c r="AC6050" s="42"/>
      <c r="AD6050" s="42"/>
      <c r="AE6050" s="42"/>
      <c r="AG6050" s="42"/>
      <c r="AH6050" s="43"/>
      <c r="AI6050" s="42"/>
      <c r="AJ6050" s="44"/>
      <c r="AK6050" s="42"/>
      <c r="AL6050" s="42"/>
      <c r="AM6050" s="42"/>
      <c r="AN6050" s="41"/>
    </row>
    <row r="6051" spans="1:40" ht="19.5" customHeight="1" x14ac:dyDescent="0.25">
      <c r="A6051" s="32"/>
      <c r="B6051" s="32"/>
      <c r="D6051" s="28"/>
      <c r="E6051" s="28"/>
      <c r="F6051" s="28"/>
      <c r="H6051" s="43"/>
      <c r="O6051" s="42"/>
      <c r="R6051" s="41"/>
      <c r="S6051" s="42"/>
      <c r="T6051" s="41"/>
      <c r="U6051" s="133"/>
      <c r="V6051" s="41"/>
      <c r="W6051" s="41"/>
      <c r="X6051" s="41"/>
      <c r="Y6051" s="41"/>
      <c r="Z6051" s="42"/>
      <c r="AA6051" s="42"/>
      <c r="AB6051" s="42"/>
      <c r="AC6051" s="42"/>
      <c r="AD6051" s="42"/>
      <c r="AE6051" s="42"/>
      <c r="AG6051" s="42"/>
      <c r="AH6051" s="43"/>
      <c r="AI6051" s="42"/>
      <c r="AJ6051" s="44"/>
      <c r="AK6051" s="42"/>
      <c r="AL6051" s="42"/>
      <c r="AM6051" s="42"/>
      <c r="AN6051" s="41"/>
    </row>
    <row r="6052" spans="1:40" ht="19.5" customHeight="1" x14ac:dyDescent="0.25">
      <c r="A6052" s="32"/>
      <c r="B6052" s="32"/>
      <c r="D6052" s="28"/>
      <c r="E6052" s="28"/>
      <c r="F6052" s="28"/>
      <c r="H6052" s="43"/>
      <c r="O6052" s="42"/>
      <c r="R6052" s="41"/>
      <c r="S6052" s="42"/>
      <c r="T6052" s="41"/>
      <c r="U6052" s="133"/>
      <c r="V6052" s="41"/>
      <c r="W6052" s="41"/>
      <c r="X6052" s="41"/>
      <c r="Y6052" s="41"/>
      <c r="Z6052" s="42"/>
      <c r="AA6052" s="42"/>
      <c r="AB6052" s="42"/>
      <c r="AC6052" s="42"/>
      <c r="AD6052" s="42"/>
      <c r="AE6052" s="42"/>
      <c r="AG6052" s="42"/>
      <c r="AH6052" s="43"/>
      <c r="AI6052" s="42"/>
      <c r="AJ6052" s="44"/>
      <c r="AK6052" s="42"/>
      <c r="AL6052" s="42"/>
      <c r="AM6052" s="42"/>
      <c r="AN6052" s="41"/>
    </row>
    <row r="6053" spans="1:40" ht="19.5" customHeight="1" x14ac:dyDescent="0.25">
      <c r="A6053" s="32"/>
      <c r="B6053" s="32"/>
      <c r="D6053" s="28"/>
      <c r="E6053" s="28"/>
      <c r="F6053" s="28"/>
      <c r="H6053" s="43"/>
      <c r="O6053" s="42"/>
      <c r="R6053" s="41"/>
      <c r="S6053" s="42"/>
      <c r="T6053" s="41"/>
      <c r="U6053" s="133"/>
      <c r="V6053" s="41"/>
      <c r="W6053" s="41"/>
      <c r="X6053" s="41"/>
      <c r="Y6053" s="41"/>
      <c r="Z6053" s="42"/>
      <c r="AA6053" s="42"/>
      <c r="AB6053" s="42"/>
      <c r="AC6053" s="42"/>
      <c r="AD6053" s="42"/>
      <c r="AE6053" s="42"/>
      <c r="AG6053" s="42"/>
      <c r="AH6053" s="43"/>
      <c r="AI6053" s="42"/>
      <c r="AJ6053" s="44"/>
      <c r="AK6053" s="42"/>
      <c r="AL6053" s="42"/>
      <c r="AM6053" s="42"/>
      <c r="AN6053" s="41"/>
    </row>
    <row r="6054" spans="1:40" ht="19.5" customHeight="1" x14ac:dyDescent="0.25">
      <c r="A6054" s="32"/>
      <c r="B6054" s="32"/>
      <c r="D6054" s="28"/>
      <c r="E6054" s="28"/>
      <c r="F6054" s="28"/>
      <c r="H6054" s="43"/>
      <c r="O6054" s="42"/>
      <c r="R6054" s="41"/>
      <c r="S6054" s="42"/>
      <c r="T6054" s="41"/>
      <c r="U6054" s="133"/>
      <c r="V6054" s="41"/>
      <c r="W6054" s="41"/>
      <c r="X6054" s="41"/>
      <c r="Y6054" s="41"/>
      <c r="Z6054" s="42"/>
      <c r="AA6054" s="42"/>
      <c r="AB6054" s="42"/>
      <c r="AC6054" s="42"/>
      <c r="AD6054" s="42"/>
      <c r="AE6054" s="42"/>
      <c r="AG6054" s="42"/>
      <c r="AH6054" s="43"/>
      <c r="AI6054" s="42"/>
      <c r="AJ6054" s="44"/>
      <c r="AK6054" s="42"/>
      <c r="AL6054" s="42"/>
      <c r="AM6054" s="42"/>
      <c r="AN6054" s="41"/>
    </row>
    <row r="6055" spans="1:40" ht="19.5" customHeight="1" x14ac:dyDescent="0.25">
      <c r="A6055" s="32"/>
      <c r="B6055" s="32"/>
      <c r="D6055" s="28"/>
      <c r="E6055" s="28"/>
      <c r="F6055" s="28"/>
      <c r="H6055" s="43"/>
      <c r="O6055" s="42"/>
      <c r="R6055" s="41"/>
      <c r="S6055" s="42"/>
      <c r="T6055" s="41"/>
      <c r="U6055" s="133"/>
      <c r="V6055" s="41"/>
      <c r="W6055" s="41"/>
      <c r="X6055" s="41"/>
      <c r="Y6055" s="41"/>
      <c r="Z6055" s="42"/>
      <c r="AA6055" s="42"/>
      <c r="AB6055" s="42"/>
      <c r="AC6055" s="42"/>
      <c r="AD6055" s="42"/>
      <c r="AE6055" s="42"/>
      <c r="AG6055" s="42"/>
      <c r="AH6055" s="43"/>
      <c r="AI6055" s="42"/>
      <c r="AJ6055" s="44"/>
      <c r="AK6055" s="42"/>
      <c r="AL6055" s="42"/>
      <c r="AM6055" s="42"/>
      <c r="AN6055" s="41"/>
    </row>
    <row r="6056" spans="1:40" ht="19.5" customHeight="1" x14ac:dyDescent="0.25">
      <c r="A6056" s="32"/>
      <c r="B6056" s="32"/>
      <c r="D6056" s="28"/>
      <c r="E6056" s="28"/>
      <c r="F6056" s="28"/>
      <c r="H6056" s="43"/>
      <c r="O6056" s="42"/>
      <c r="R6056" s="41"/>
      <c r="S6056" s="42"/>
      <c r="T6056" s="41"/>
      <c r="U6056" s="133"/>
      <c r="V6056" s="41"/>
      <c r="W6056" s="41"/>
      <c r="X6056" s="41"/>
      <c r="Y6056" s="41"/>
      <c r="Z6056" s="42"/>
      <c r="AA6056" s="42"/>
      <c r="AB6056" s="42"/>
      <c r="AC6056" s="42"/>
      <c r="AD6056" s="42"/>
      <c r="AE6056" s="42"/>
      <c r="AG6056" s="42"/>
      <c r="AH6056" s="43"/>
      <c r="AI6056" s="42"/>
      <c r="AJ6056" s="44"/>
      <c r="AK6056" s="42"/>
      <c r="AL6056" s="42"/>
      <c r="AM6056" s="42"/>
      <c r="AN6056" s="41"/>
    </row>
    <row r="6057" spans="1:40" ht="19.5" customHeight="1" x14ac:dyDescent="0.25">
      <c r="A6057" s="32"/>
      <c r="B6057" s="32"/>
      <c r="D6057" s="28"/>
      <c r="E6057" s="28"/>
      <c r="F6057" s="28"/>
      <c r="H6057" s="43"/>
      <c r="O6057" s="42"/>
      <c r="R6057" s="41"/>
      <c r="S6057" s="42"/>
      <c r="T6057" s="41"/>
      <c r="U6057" s="133"/>
      <c r="V6057" s="41"/>
      <c r="W6057" s="41"/>
      <c r="X6057" s="41"/>
      <c r="Y6057" s="41"/>
      <c r="Z6057" s="42"/>
      <c r="AA6057" s="42"/>
      <c r="AB6057" s="42"/>
      <c r="AC6057" s="42"/>
      <c r="AD6057" s="42"/>
      <c r="AE6057" s="42"/>
      <c r="AG6057" s="42"/>
      <c r="AH6057" s="43"/>
      <c r="AI6057" s="42"/>
      <c r="AJ6057" s="44"/>
      <c r="AK6057" s="42"/>
      <c r="AL6057" s="42"/>
      <c r="AM6057" s="42"/>
      <c r="AN6057" s="41"/>
    </row>
    <row r="6058" spans="1:40" ht="19.5" customHeight="1" x14ac:dyDescent="0.25">
      <c r="A6058" s="32"/>
      <c r="B6058" s="32"/>
      <c r="D6058" s="28"/>
      <c r="E6058" s="28"/>
      <c r="F6058" s="28"/>
      <c r="H6058" s="43"/>
      <c r="O6058" s="42"/>
      <c r="R6058" s="41"/>
      <c r="S6058" s="42"/>
      <c r="T6058" s="41"/>
      <c r="U6058" s="133"/>
      <c r="V6058" s="41"/>
      <c r="W6058" s="41"/>
      <c r="X6058" s="41"/>
      <c r="Y6058" s="41"/>
      <c r="Z6058" s="42"/>
      <c r="AA6058" s="42"/>
      <c r="AB6058" s="42"/>
      <c r="AC6058" s="42"/>
      <c r="AD6058" s="42"/>
      <c r="AE6058" s="42"/>
      <c r="AG6058" s="42"/>
      <c r="AH6058" s="43"/>
      <c r="AI6058" s="42"/>
      <c r="AJ6058" s="44"/>
      <c r="AK6058" s="42"/>
      <c r="AL6058" s="42"/>
      <c r="AM6058" s="42"/>
      <c r="AN6058" s="41"/>
    </row>
    <row r="6059" spans="1:40" ht="19.5" customHeight="1" x14ac:dyDescent="0.25">
      <c r="A6059" s="32"/>
      <c r="B6059" s="32"/>
      <c r="D6059" s="28"/>
      <c r="E6059" s="28"/>
      <c r="F6059" s="28"/>
      <c r="H6059" s="43"/>
      <c r="O6059" s="42"/>
      <c r="R6059" s="41"/>
      <c r="S6059" s="42"/>
      <c r="T6059" s="41"/>
      <c r="U6059" s="133"/>
      <c r="V6059" s="41"/>
      <c r="W6059" s="41"/>
      <c r="X6059" s="41"/>
      <c r="Y6059" s="41"/>
      <c r="Z6059" s="42"/>
      <c r="AA6059" s="42"/>
      <c r="AB6059" s="42"/>
      <c r="AC6059" s="42"/>
      <c r="AD6059" s="42"/>
      <c r="AE6059" s="42"/>
      <c r="AG6059" s="42"/>
      <c r="AH6059" s="43"/>
      <c r="AI6059" s="42"/>
      <c r="AJ6059" s="44"/>
      <c r="AK6059" s="42"/>
      <c r="AL6059" s="42"/>
      <c r="AM6059" s="42"/>
      <c r="AN6059" s="41"/>
    </row>
    <row r="6060" spans="1:40" ht="19.5" customHeight="1" x14ac:dyDescent="0.25">
      <c r="A6060" s="32"/>
      <c r="B6060" s="32"/>
      <c r="D6060" s="28"/>
      <c r="E6060" s="28"/>
      <c r="F6060" s="28"/>
      <c r="H6060" s="43"/>
      <c r="O6060" s="42"/>
      <c r="R6060" s="41"/>
      <c r="S6060" s="42"/>
      <c r="T6060" s="41"/>
      <c r="U6060" s="133"/>
      <c r="V6060" s="41"/>
      <c r="W6060" s="41"/>
      <c r="X6060" s="41"/>
      <c r="Y6060" s="41"/>
      <c r="Z6060" s="42"/>
      <c r="AA6060" s="42"/>
      <c r="AB6060" s="42"/>
      <c r="AC6060" s="42"/>
      <c r="AD6060" s="42"/>
      <c r="AE6060" s="42"/>
      <c r="AG6060" s="42"/>
      <c r="AH6060" s="43"/>
      <c r="AI6060" s="42"/>
      <c r="AJ6060" s="44"/>
      <c r="AK6060" s="42"/>
      <c r="AL6060" s="42"/>
      <c r="AM6060" s="42"/>
      <c r="AN6060" s="41"/>
    </row>
    <row r="6061" spans="1:40" ht="19.5" customHeight="1" x14ac:dyDescent="0.25">
      <c r="A6061" s="32"/>
      <c r="B6061" s="32"/>
      <c r="D6061" s="28"/>
      <c r="E6061" s="28"/>
      <c r="F6061" s="28"/>
      <c r="H6061" s="43"/>
      <c r="O6061" s="42"/>
      <c r="R6061" s="41"/>
      <c r="S6061" s="42"/>
      <c r="T6061" s="41"/>
      <c r="U6061" s="133"/>
      <c r="V6061" s="41"/>
      <c r="W6061" s="41"/>
      <c r="X6061" s="41"/>
      <c r="Y6061" s="41"/>
      <c r="Z6061" s="42"/>
      <c r="AA6061" s="42"/>
      <c r="AB6061" s="42"/>
      <c r="AC6061" s="42"/>
      <c r="AD6061" s="42"/>
      <c r="AE6061" s="42"/>
      <c r="AG6061" s="42"/>
      <c r="AH6061" s="43"/>
      <c r="AI6061" s="42"/>
      <c r="AJ6061" s="44"/>
      <c r="AK6061" s="42"/>
      <c r="AL6061" s="42"/>
      <c r="AM6061" s="42"/>
      <c r="AN6061" s="41"/>
    </row>
    <row r="6062" spans="1:40" ht="19.5" customHeight="1" x14ac:dyDescent="0.25">
      <c r="A6062" s="32"/>
      <c r="B6062" s="32"/>
      <c r="D6062" s="28"/>
      <c r="E6062" s="28"/>
      <c r="F6062" s="28"/>
      <c r="H6062" s="43"/>
      <c r="O6062" s="42"/>
      <c r="R6062" s="41"/>
      <c r="S6062" s="42"/>
      <c r="T6062" s="41"/>
      <c r="U6062" s="133"/>
      <c r="V6062" s="41"/>
      <c r="W6062" s="41"/>
      <c r="X6062" s="41"/>
      <c r="Y6062" s="41"/>
      <c r="Z6062" s="42"/>
      <c r="AA6062" s="42"/>
      <c r="AB6062" s="42"/>
      <c r="AC6062" s="42"/>
      <c r="AD6062" s="42"/>
      <c r="AE6062" s="42"/>
      <c r="AG6062" s="42"/>
      <c r="AH6062" s="43"/>
      <c r="AI6062" s="42"/>
      <c r="AJ6062" s="44"/>
      <c r="AK6062" s="42"/>
      <c r="AL6062" s="42"/>
      <c r="AM6062" s="42"/>
      <c r="AN6062" s="41"/>
    </row>
    <row r="6063" spans="1:40" ht="19.5" customHeight="1" x14ac:dyDescent="0.25">
      <c r="A6063" s="32"/>
      <c r="B6063" s="32"/>
      <c r="D6063" s="28"/>
      <c r="E6063" s="28"/>
      <c r="F6063" s="28"/>
      <c r="H6063" s="43"/>
      <c r="O6063" s="42"/>
      <c r="R6063" s="41"/>
      <c r="S6063" s="42"/>
      <c r="T6063" s="41"/>
      <c r="U6063" s="133"/>
      <c r="V6063" s="41"/>
      <c r="W6063" s="41"/>
      <c r="X6063" s="41"/>
      <c r="Y6063" s="41"/>
      <c r="Z6063" s="42"/>
      <c r="AA6063" s="42"/>
      <c r="AB6063" s="42"/>
      <c r="AC6063" s="42"/>
      <c r="AD6063" s="42"/>
      <c r="AE6063" s="42"/>
      <c r="AG6063" s="42"/>
      <c r="AH6063" s="43"/>
      <c r="AI6063" s="42"/>
      <c r="AJ6063" s="44"/>
      <c r="AK6063" s="42"/>
      <c r="AL6063" s="42"/>
      <c r="AM6063" s="42"/>
      <c r="AN6063" s="41"/>
    </row>
    <row r="6064" spans="1:40" ht="19.5" customHeight="1" x14ac:dyDescent="0.25">
      <c r="A6064" s="32"/>
      <c r="B6064" s="32"/>
      <c r="D6064" s="28"/>
      <c r="E6064" s="28"/>
      <c r="F6064" s="28"/>
      <c r="H6064" s="43"/>
      <c r="O6064" s="42"/>
      <c r="R6064" s="41"/>
      <c r="S6064" s="42"/>
      <c r="T6064" s="41"/>
      <c r="U6064" s="133"/>
      <c r="V6064" s="41"/>
      <c r="W6064" s="41"/>
      <c r="X6064" s="41"/>
      <c r="Y6064" s="41"/>
      <c r="Z6064" s="42"/>
      <c r="AA6064" s="42"/>
      <c r="AB6064" s="42"/>
      <c r="AC6064" s="42"/>
      <c r="AD6064" s="42"/>
      <c r="AE6064" s="42"/>
      <c r="AG6064" s="42"/>
      <c r="AH6064" s="43"/>
      <c r="AI6064" s="42"/>
      <c r="AJ6064" s="44"/>
      <c r="AK6064" s="42"/>
      <c r="AL6064" s="42"/>
      <c r="AM6064" s="42"/>
      <c r="AN6064" s="41"/>
    </row>
    <row r="6065" spans="1:40" ht="19.5" customHeight="1" x14ac:dyDescent="0.25">
      <c r="A6065" s="32"/>
      <c r="B6065" s="32"/>
      <c r="D6065" s="28"/>
      <c r="E6065" s="28"/>
      <c r="F6065" s="28"/>
      <c r="H6065" s="43"/>
      <c r="O6065" s="42"/>
      <c r="R6065" s="41"/>
      <c r="S6065" s="42"/>
      <c r="T6065" s="41"/>
      <c r="U6065" s="133"/>
      <c r="V6065" s="41"/>
      <c r="W6065" s="41"/>
      <c r="X6065" s="41"/>
      <c r="Y6065" s="41"/>
      <c r="Z6065" s="42"/>
      <c r="AA6065" s="42"/>
      <c r="AB6065" s="42"/>
      <c r="AC6065" s="42"/>
      <c r="AD6065" s="42"/>
      <c r="AE6065" s="42"/>
      <c r="AG6065" s="42"/>
      <c r="AH6065" s="43"/>
      <c r="AI6065" s="42"/>
      <c r="AJ6065" s="44"/>
      <c r="AK6065" s="42"/>
      <c r="AL6065" s="42"/>
      <c r="AM6065" s="42"/>
      <c r="AN6065" s="41"/>
    </row>
    <row r="6066" spans="1:40" ht="19.5" customHeight="1" x14ac:dyDescent="0.25">
      <c r="A6066" s="32"/>
      <c r="B6066" s="32"/>
      <c r="D6066" s="28"/>
      <c r="E6066" s="28"/>
      <c r="F6066" s="28"/>
      <c r="H6066" s="43"/>
      <c r="O6066" s="42"/>
      <c r="R6066" s="41"/>
      <c r="S6066" s="42"/>
      <c r="T6066" s="41"/>
      <c r="U6066" s="133"/>
      <c r="V6066" s="41"/>
      <c r="W6066" s="41"/>
      <c r="X6066" s="41"/>
      <c r="Y6066" s="41"/>
      <c r="Z6066" s="42"/>
      <c r="AA6066" s="42"/>
      <c r="AB6066" s="42"/>
      <c r="AC6066" s="42"/>
      <c r="AD6066" s="42"/>
      <c r="AE6066" s="42"/>
      <c r="AG6066" s="42"/>
      <c r="AH6066" s="43"/>
      <c r="AI6066" s="42"/>
      <c r="AJ6066" s="44"/>
      <c r="AK6066" s="42"/>
      <c r="AL6066" s="42"/>
      <c r="AM6066" s="42"/>
      <c r="AN6066" s="41"/>
    </row>
    <row r="6067" spans="1:40" ht="19.5" customHeight="1" x14ac:dyDescent="0.25">
      <c r="A6067" s="32"/>
      <c r="B6067" s="32"/>
      <c r="D6067" s="28"/>
      <c r="E6067" s="28"/>
      <c r="F6067" s="28"/>
      <c r="H6067" s="43"/>
      <c r="O6067" s="42"/>
      <c r="R6067" s="41"/>
      <c r="S6067" s="42"/>
      <c r="T6067" s="41"/>
      <c r="U6067" s="133"/>
      <c r="V6067" s="41"/>
      <c r="W6067" s="41"/>
      <c r="X6067" s="41"/>
      <c r="Y6067" s="41"/>
      <c r="Z6067" s="42"/>
      <c r="AA6067" s="42"/>
      <c r="AB6067" s="42"/>
      <c r="AC6067" s="42"/>
      <c r="AD6067" s="42"/>
      <c r="AE6067" s="42"/>
      <c r="AG6067" s="42"/>
      <c r="AH6067" s="43"/>
      <c r="AI6067" s="42"/>
      <c r="AJ6067" s="44"/>
      <c r="AK6067" s="42"/>
      <c r="AL6067" s="42"/>
      <c r="AM6067" s="42"/>
      <c r="AN6067" s="41"/>
    </row>
    <row r="6068" spans="1:40" ht="19.5" customHeight="1" x14ac:dyDescent="0.25">
      <c r="A6068" s="32"/>
      <c r="B6068" s="32"/>
      <c r="D6068" s="28"/>
      <c r="E6068" s="28"/>
      <c r="F6068" s="28"/>
      <c r="H6068" s="43"/>
      <c r="O6068" s="42"/>
      <c r="R6068" s="41"/>
      <c r="S6068" s="42"/>
      <c r="T6068" s="41"/>
      <c r="U6068" s="133"/>
      <c r="V6068" s="41"/>
      <c r="W6068" s="41"/>
      <c r="X6068" s="41"/>
      <c r="Y6068" s="41"/>
      <c r="Z6068" s="42"/>
      <c r="AA6068" s="42"/>
      <c r="AB6068" s="42"/>
      <c r="AC6068" s="42"/>
      <c r="AD6068" s="42"/>
      <c r="AE6068" s="42"/>
      <c r="AG6068" s="42"/>
      <c r="AH6068" s="43"/>
      <c r="AI6068" s="42"/>
      <c r="AJ6068" s="44"/>
      <c r="AK6068" s="42"/>
      <c r="AL6068" s="42"/>
      <c r="AM6068" s="42"/>
      <c r="AN6068" s="41"/>
    </row>
    <row r="6069" spans="1:40" ht="19.5" customHeight="1" x14ac:dyDescent="0.25">
      <c r="A6069" s="32"/>
      <c r="B6069" s="32"/>
      <c r="D6069" s="28"/>
      <c r="E6069" s="28"/>
      <c r="F6069" s="28"/>
      <c r="H6069" s="43"/>
      <c r="O6069" s="42"/>
      <c r="R6069" s="41"/>
      <c r="S6069" s="42"/>
      <c r="T6069" s="41"/>
      <c r="U6069" s="133"/>
      <c r="V6069" s="41"/>
      <c r="W6069" s="41"/>
      <c r="X6069" s="41"/>
      <c r="Y6069" s="41"/>
      <c r="Z6069" s="42"/>
      <c r="AA6069" s="42"/>
      <c r="AB6069" s="42"/>
      <c r="AC6069" s="42"/>
      <c r="AD6069" s="42"/>
      <c r="AE6069" s="42"/>
      <c r="AG6069" s="42"/>
      <c r="AH6069" s="43"/>
      <c r="AI6069" s="42"/>
      <c r="AJ6069" s="44"/>
      <c r="AK6069" s="42"/>
      <c r="AL6069" s="42"/>
      <c r="AM6069" s="42"/>
      <c r="AN6069" s="41"/>
    </row>
    <row r="6070" spans="1:40" ht="19.5" customHeight="1" x14ac:dyDescent="0.25">
      <c r="A6070" s="32"/>
      <c r="B6070" s="32"/>
      <c r="D6070" s="28"/>
      <c r="E6070" s="28"/>
      <c r="F6070" s="28"/>
      <c r="H6070" s="43"/>
      <c r="O6070" s="42"/>
      <c r="R6070" s="41"/>
      <c r="S6070" s="42"/>
      <c r="T6070" s="41"/>
      <c r="U6070" s="133"/>
      <c r="V6070" s="41"/>
      <c r="W6070" s="41"/>
      <c r="X6070" s="41"/>
      <c r="Y6070" s="41"/>
      <c r="Z6070" s="42"/>
      <c r="AA6070" s="42"/>
      <c r="AB6070" s="42"/>
      <c r="AC6070" s="42"/>
      <c r="AD6070" s="42"/>
      <c r="AE6070" s="42"/>
      <c r="AG6070" s="42"/>
      <c r="AH6070" s="43"/>
      <c r="AI6070" s="42"/>
      <c r="AJ6070" s="44"/>
      <c r="AK6070" s="42"/>
      <c r="AL6070" s="42"/>
      <c r="AM6070" s="42"/>
      <c r="AN6070" s="41"/>
    </row>
    <row r="6071" spans="1:40" ht="19.5" customHeight="1" x14ac:dyDescent="0.25">
      <c r="A6071" s="32"/>
      <c r="B6071" s="32"/>
      <c r="D6071" s="28"/>
      <c r="E6071" s="28"/>
      <c r="F6071" s="28"/>
      <c r="H6071" s="43"/>
      <c r="O6071" s="42"/>
      <c r="R6071" s="41"/>
      <c r="S6071" s="42"/>
      <c r="T6071" s="41"/>
      <c r="U6071" s="133"/>
      <c r="V6071" s="41"/>
      <c r="W6071" s="41"/>
      <c r="X6071" s="41"/>
      <c r="Y6071" s="41"/>
      <c r="Z6071" s="42"/>
      <c r="AA6071" s="42"/>
      <c r="AB6071" s="42"/>
      <c r="AC6071" s="42"/>
      <c r="AD6071" s="42"/>
      <c r="AE6071" s="42"/>
      <c r="AG6071" s="42"/>
      <c r="AH6071" s="43"/>
      <c r="AI6071" s="42"/>
      <c r="AJ6071" s="44"/>
      <c r="AK6071" s="42"/>
      <c r="AL6071" s="42"/>
      <c r="AM6071" s="42"/>
      <c r="AN6071" s="41"/>
    </row>
    <row r="6072" spans="1:40" ht="19.5" customHeight="1" x14ac:dyDescent="0.25">
      <c r="A6072" s="32"/>
      <c r="B6072" s="32"/>
      <c r="D6072" s="28"/>
      <c r="E6072" s="28"/>
      <c r="F6072" s="28"/>
      <c r="H6072" s="43"/>
      <c r="O6072" s="42"/>
      <c r="R6072" s="41"/>
      <c r="S6072" s="42"/>
      <c r="T6072" s="41"/>
      <c r="U6072" s="133"/>
      <c r="V6072" s="41"/>
      <c r="W6072" s="41"/>
      <c r="X6072" s="41"/>
      <c r="Y6072" s="41"/>
      <c r="Z6072" s="42"/>
      <c r="AA6072" s="42"/>
      <c r="AB6072" s="42"/>
      <c r="AC6072" s="42"/>
      <c r="AD6072" s="42"/>
      <c r="AE6072" s="42"/>
      <c r="AG6072" s="42"/>
      <c r="AH6072" s="43"/>
      <c r="AI6072" s="42"/>
      <c r="AJ6072" s="44"/>
      <c r="AK6072" s="42"/>
      <c r="AL6072" s="42"/>
      <c r="AM6072" s="42"/>
      <c r="AN6072" s="41"/>
    </row>
    <row r="6073" spans="1:40" ht="19.5" customHeight="1" x14ac:dyDescent="0.25">
      <c r="A6073" s="32"/>
      <c r="B6073" s="32"/>
      <c r="D6073" s="28"/>
      <c r="E6073" s="28"/>
      <c r="F6073" s="28"/>
      <c r="H6073" s="43"/>
      <c r="O6073" s="42"/>
      <c r="R6073" s="41"/>
      <c r="S6073" s="42"/>
      <c r="T6073" s="41"/>
      <c r="U6073" s="133"/>
      <c r="V6073" s="41"/>
      <c r="W6073" s="41"/>
      <c r="X6073" s="41"/>
      <c r="Y6073" s="41"/>
      <c r="Z6073" s="42"/>
      <c r="AA6073" s="42"/>
      <c r="AB6073" s="42"/>
      <c r="AC6073" s="42"/>
      <c r="AD6073" s="42"/>
      <c r="AE6073" s="42"/>
      <c r="AG6073" s="42"/>
      <c r="AH6073" s="43"/>
      <c r="AI6073" s="42"/>
      <c r="AJ6073" s="44"/>
      <c r="AK6073" s="42"/>
      <c r="AL6073" s="42"/>
      <c r="AM6073" s="42"/>
      <c r="AN6073" s="41"/>
    </row>
    <row r="6074" spans="1:40" ht="19.5" customHeight="1" x14ac:dyDescent="0.25">
      <c r="A6074" s="32"/>
      <c r="B6074" s="32"/>
      <c r="D6074" s="28"/>
      <c r="E6074" s="28"/>
      <c r="F6074" s="28"/>
      <c r="H6074" s="43"/>
      <c r="O6074" s="42"/>
      <c r="R6074" s="41"/>
      <c r="S6074" s="42"/>
      <c r="T6074" s="41"/>
      <c r="U6074" s="133"/>
      <c r="V6074" s="41"/>
      <c r="W6074" s="41"/>
      <c r="X6074" s="41"/>
      <c r="Y6074" s="41"/>
      <c r="Z6074" s="42"/>
      <c r="AA6074" s="42"/>
      <c r="AB6074" s="42"/>
      <c r="AC6074" s="42"/>
      <c r="AD6074" s="42"/>
      <c r="AE6074" s="42"/>
      <c r="AG6074" s="42"/>
      <c r="AH6074" s="43"/>
      <c r="AI6074" s="42"/>
      <c r="AJ6074" s="44"/>
      <c r="AK6074" s="42"/>
      <c r="AL6074" s="42"/>
      <c r="AM6074" s="42"/>
      <c r="AN6074" s="41"/>
    </row>
    <row r="6075" spans="1:40" ht="19.5" customHeight="1" x14ac:dyDescent="0.25">
      <c r="A6075" s="32"/>
      <c r="B6075" s="32"/>
      <c r="D6075" s="28"/>
      <c r="E6075" s="28"/>
      <c r="F6075" s="28"/>
      <c r="H6075" s="43"/>
      <c r="O6075" s="42"/>
      <c r="R6075" s="41"/>
      <c r="S6075" s="42"/>
      <c r="T6075" s="41"/>
      <c r="U6075" s="133"/>
      <c r="V6075" s="41"/>
      <c r="W6075" s="41"/>
      <c r="X6075" s="41"/>
      <c r="Y6075" s="41"/>
      <c r="Z6075" s="42"/>
      <c r="AA6075" s="42"/>
      <c r="AB6075" s="42"/>
      <c r="AC6075" s="42"/>
      <c r="AD6075" s="42"/>
      <c r="AE6075" s="42"/>
      <c r="AG6075" s="42"/>
      <c r="AH6075" s="43"/>
      <c r="AI6075" s="42"/>
      <c r="AJ6075" s="44"/>
      <c r="AK6075" s="42"/>
      <c r="AL6075" s="42"/>
      <c r="AM6075" s="42"/>
      <c r="AN6075" s="41"/>
    </row>
    <row r="6076" spans="1:40" ht="19.5" customHeight="1" x14ac:dyDescent="0.25">
      <c r="A6076" s="32"/>
      <c r="B6076" s="32"/>
      <c r="D6076" s="28"/>
      <c r="E6076" s="28"/>
      <c r="F6076" s="28"/>
      <c r="H6076" s="43"/>
      <c r="O6076" s="42"/>
      <c r="R6076" s="41"/>
      <c r="S6076" s="42"/>
      <c r="T6076" s="41"/>
      <c r="U6076" s="133"/>
      <c r="V6076" s="41"/>
      <c r="W6076" s="41"/>
      <c r="X6076" s="41"/>
      <c r="Y6076" s="41"/>
      <c r="Z6076" s="42"/>
      <c r="AA6076" s="42"/>
      <c r="AB6076" s="42"/>
      <c r="AC6076" s="42"/>
      <c r="AD6076" s="42"/>
      <c r="AE6076" s="42"/>
      <c r="AG6076" s="42"/>
      <c r="AH6076" s="43"/>
      <c r="AI6076" s="42"/>
      <c r="AJ6076" s="44"/>
      <c r="AK6076" s="42"/>
      <c r="AL6076" s="42"/>
      <c r="AM6076" s="42"/>
      <c r="AN6076" s="41"/>
    </row>
    <row r="6077" spans="1:40" ht="19.5" customHeight="1" x14ac:dyDescent="0.25">
      <c r="A6077" s="32"/>
      <c r="B6077" s="32"/>
      <c r="D6077" s="28"/>
      <c r="E6077" s="28"/>
      <c r="F6077" s="28"/>
      <c r="H6077" s="43"/>
      <c r="O6077" s="42"/>
      <c r="R6077" s="41"/>
      <c r="S6077" s="42"/>
      <c r="T6077" s="41"/>
      <c r="U6077" s="133"/>
      <c r="V6077" s="41"/>
      <c r="W6077" s="41"/>
      <c r="X6077" s="41"/>
      <c r="Y6077" s="41"/>
      <c r="Z6077" s="42"/>
      <c r="AA6077" s="42"/>
      <c r="AB6077" s="42"/>
      <c r="AC6077" s="42"/>
      <c r="AD6077" s="42"/>
      <c r="AE6077" s="42"/>
      <c r="AG6077" s="42"/>
      <c r="AH6077" s="43"/>
      <c r="AI6077" s="42"/>
      <c r="AJ6077" s="44"/>
      <c r="AK6077" s="42"/>
      <c r="AL6077" s="42"/>
      <c r="AM6077" s="42"/>
      <c r="AN6077" s="41"/>
    </row>
    <row r="6078" spans="1:40" ht="19.5" customHeight="1" x14ac:dyDescent="0.25">
      <c r="A6078" s="32"/>
      <c r="B6078" s="32"/>
      <c r="D6078" s="28"/>
      <c r="E6078" s="28"/>
      <c r="F6078" s="28"/>
      <c r="H6078" s="43"/>
      <c r="O6078" s="42"/>
      <c r="R6078" s="41"/>
      <c r="S6078" s="42"/>
      <c r="T6078" s="41"/>
      <c r="U6078" s="133"/>
      <c r="V6078" s="41"/>
      <c r="W6078" s="41"/>
      <c r="X6078" s="41"/>
      <c r="Y6078" s="41"/>
      <c r="Z6078" s="42"/>
      <c r="AA6078" s="42"/>
      <c r="AB6078" s="42"/>
      <c r="AC6078" s="42"/>
      <c r="AD6078" s="42"/>
      <c r="AE6078" s="42"/>
      <c r="AG6078" s="42"/>
      <c r="AH6078" s="43"/>
      <c r="AI6078" s="42"/>
      <c r="AJ6078" s="44"/>
      <c r="AK6078" s="42"/>
      <c r="AL6078" s="42"/>
      <c r="AM6078" s="42"/>
      <c r="AN6078" s="41"/>
    </row>
    <row r="6079" spans="1:40" ht="19.5" customHeight="1" x14ac:dyDescent="0.25">
      <c r="A6079" s="32"/>
      <c r="B6079" s="32"/>
      <c r="D6079" s="28"/>
      <c r="E6079" s="28"/>
      <c r="F6079" s="28"/>
      <c r="H6079" s="43"/>
      <c r="O6079" s="42"/>
      <c r="R6079" s="41"/>
      <c r="S6079" s="42"/>
      <c r="T6079" s="41"/>
      <c r="U6079" s="133"/>
      <c r="V6079" s="41"/>
      <c r="W6079" s="41"/>
      <c r="X6079" s="41"/>
      <c r="Y6079" s="41"/>
      <c r="Z6079" s="42"/>
      <c r="AA6079" s="42"/>
      <c r="AB6079" s="42"/>
      <c r="AC6079" s="42"/>
      <c r="AD6079" s="42"/>
      <c r="AE6079" s="42"/>
      <c r="AG6079" s="42"/>
      <c r="AH6079" s="43"/>
      <c r="AI6079" s="42"/>
      <c r="AJ6079" s="44"/>
      <c r="AK6079" s="42"/>
      <c r="AL6079" s="42"/>
      <c r="AM6079" s="42"/>
      <c r="AN6079" s="41"/>
    </row>
    <row r="6080" spans="1:40" ht="19.5" customHeight="1" x14ac:dyDescent="0.25">
      <c r="A6080" s="32"/>
      <c r="B6080" s="32"/>
      <c r="D6080" s="28"/>
      <c r="E6080" s="28"/>
      <c r="F6080" s="28"/>
      <c r="H6080" s="43"/>
      <c r="O6080" s="42"/>
      <c r="R6080" s="41"/>
      <c r="S6080" s="42"/>
      <c r="T6080" s="41"/>
      <c r="U6080" s="133"/>
      <c r="V6080" s="41"/>
      <c r="W6080" s="41"/>
      <c r="X6080" s="41"/>
      <c r="Y6080" s="41"/>
      <c r="Z6080" s="42"/>
      <c r="AA6080" s="42"/>
      <c r="AB6080" s="42"/>
      <c r="AC6080" s="42"/>
      <c r="AD6080" s="42"/>
      <c r="AE6080" s="42"/>
      <c r="AG6080" s="42"/>
      <c r="AH6080" s="43"/>
      <c r="AI6080" s="42"/>
      <c r="AJ6080" s="44"/>
      <c r="AK6080" s="42"/>
      <c r="AL6080" s="42"/>
      <c r="AM6080" s="42"/>
      <c r="AN6080" s="41"/>
    </row>
    <row r="6081" spans="1:40" ht="19.5" customHeight="1" x14ac:dyDescent="0.25">
      <c r="A6081" s="32"/>
      <c r="B6081" s="32"/>
      <c r="D6081" s="28"/>
      <c r="E6081" s="28"/>
      <c r="F6081" s="28"/>
      <c r="H6081" s="43"/>
      <c r="O6081" s="42"/>
      <c r="R6081" s="41"/>
      <c r="S6081" s="42"/>
      <c r="T6081" s="41"/>
      <c r="U6081" s="133"/>
      <c r="V6081" s="41"/>
      <c r="W6081" s="41"/>
      <c r="X6081" s="41"/>
      <c r="Y6081" s="41"/>
      <c r="Z6081" s="42"/>
      <c r="AA6081" s="42"/>
      <c r="AB6081" s="42"/>
      <c r="AC6081" s="42"/>
      <c r="AD6081" s="42"/>
      <c r="AE6081" s="42"/>
      <c r="AG6081" s="42"/>
      <c r="AH6081" s="43"/>
      <c r="AI6081" s="42"/>
      <c r="AJ6081" s="44"/>
      <c r="AK6081" s="42"/>
      <c r="AL6081" s="42"/>
      <c r="AM6081" s="42"/>
      <c r="AN6081" s="41"/>
    </row>
    <row r="6082" spans="1:40" ht="19.5" customHeight="1" x14ac:dyDescent="0.25">
      <c r="A6082" s="32"/>
      <c r="B6082" s="32"/>
      <c r="D6082" s="28"/>
      <c r="E6082" s="28"/>
      <c r="F6082" s="28"/>
      <c r="H6082" s="43"/>
      <c r="O6082" s="42"/>
      <c r="R6082" s="41"/>
      <c r="S6082" s="42"/>
      <c r="T6082" s="41"/>
      <c r="U6082" s="133"/>
      <c r="V6082" s="41"/>
      <c r="W6082" s="41"/>
      <c r="X6082" s="41"/>
      <c r="Y6082" s="41"/>
      <c r="Z6082" s="42"/>
      <c r="AA6082" s="42"/>
      <c r="AB6082" s="42"/>
      <c r="AC6082" s="42"/>
      <c r="AD6082" s="42"/>
      <c r="AE6082" s="42"/>
      <c r="AG6082" s="42"/>
      <c r="AH6082" s="43"/>
      <c r="AI6082" s="42"/>
      <c r="AJ6082" s="44"/>
      <c r="AK6082" s="42"/>
      <c r="AL6082" s="42"/>
      <c r="AM6082" s="42"/>
      <c r="AN6082" s="41"/>
    </row>
    <row r="6083" spans="1:40" ht="19.5" customHeight="1" x14ac:dyDescent="0.25">
      <c r="A6083" s="32"/>
      <c r="B6083" s="32"/>
      <c r="D6083" s="28"/>
      <c r="E6083" s="28"/>
      <c r="F6083" s="28"/>
      <c r="H6083" s="43"/>
      <c r="O6083" s="42"/>
      <c r="R6083" s="41"/>
      <c r="S6083" s="42"/>
      <c r="T6083" s="41"/>
      <c r="U6083" s="133"/>
      <c r="V6083" s="41"/>
      <c r="W6083" s="41"/>
      <c r="X6083" s="41"/>
      <c r="Y6083" s="41"/>
      <c r="Z6083" s="42"/>
      <c r="AA6083" s="42"/>
      <c r="AB6083" s="42"/>
      <c r="AC6083" s="42"/>
      <c r="AD6083" s="42"/>
      <c r="AE6083" s="42"/>
      <c r="AG6083" s="42"/>
      <c r="AH6083" s="43"/>
      <c r="AI6083" s="42"/>
      <c r="AJ6083" s="44"/>
      <c r="AK6083" s="42"/>
      <c r="AL6083" s="42"/>
      <c r="AM6083" s="42"/>
      <c r="AN6083" s="41"/>
    </row>
    <row r="6084" spans="1:40" ht="19.5" customHeight="1" x14ac:dyDescent="0.25">
      <c r="A6084" s="32"/>
      <c r="B6084" s="32"/>
      <c r="D6084" s="28"/>
      <c r="E6084" s="28"/>
      <c r="F6084" s="28"/>
      <c r="H6084" s="43"/>
      <c r="O6084" s="42"/>
      <c r="R6084" s="41"/>
      <c r="S6084" s="42"/>
      <c r="T6084" s="41"/>
      <c r="U6084" s="133"/>
      <c r="V6084" s="41"/>
      <c r="W6084" s="41"/>
      <c r="X6084" s="41"/>
      <c r="Y6084" s="41"/>
      <c r="Z6084" s="42"/>
      <c r="AA6084" s="42"/>
      <c r="AB6084" s="42"/>
      <c r="AC6084" s="42"/>
      <c r="AD6084" s="42"/>
      <c r="AE6084" s="42"/>
      <c r="AG6084" s="42"/>
      <c r="AH6084" s="43"/>
      <c r="AI6084" s="42"/>
      <c r="AJ6084" s="44"/>
      <c r="AK6084" s="42"/>
      <c r="AL6084" s="42"/>
      <c r="AM6084" s="42"/>
      <c r="AN6084" s="41"/>
    </row>
    <row r="6085" spans="1:40" ht="19.5" customHeight="1" x14ac:dyDescent="0.25">
      <c r="A6085" s="32"/>
      <c r="B6085" s="32"/>
      <c r="D6085" s="28"/>
      <c r="E6085" s="28"/>
      <c r="F6085" s="28"/>
      <c r="H6085" s="43"/>
      <c r="O6085" s="42"/>
      <c r="R6085" s="41"/>
      <c r="S6085" s="42"/>
      <c r="T6085" s="41"/>
      <c r="U6085" s="133"/>
      <c r="V6085" s="41"/>
      <c r="W6085" s="41"/>
      <c r="X6085" s="41"/>
      <c r="Y6085" s="41"/>
      <c r="Z6085" s="42"/>
      <c r="AA6085" s="42"/>
      <c r="AB6085" s="42"/>
      <c r="AC6085" s="42"/>
      <c r="AD6085" s="42"/>
      <c r="AE6085" s="42"/>
      <c r="AG6085" s="42"/>
      <c r="AH6085" s="43"/>
      <c r="AI6085" s="42"/>
      <c r="AJ6085" s="44"/>
      <c r="AK6085" s="42"/>
      <c r="AL6085" s="42"/>
      <c r="AM6085" s="42"/>
      <c r="AN6085" s="41"/>
    </row>
    <row r="6086" spans="1:40" ht="19.5" customHeight="1" x14ac:dyDescent="0.25">
      <c r="A6086" s="32"/>
      <c r="B6086" s="32"/>
      <c r="D6086" s="28"/>
      <c r="E6086" s="28"/>
      <c r="F6086" s="28"/>
      <c r="H6086" s="43"/>
      <c r="O6086" s="42"/>
      <c r="R6086" s="41"/>
      <c r="S6086" s="42"/>
      <c r="T6086" s="41"/>
      <c r="U6086" s="133"/>
      <c r="V6086" s="41"/>
      <c r="W6086" s="41"/>
      <c r="X6086" s="41"/>
      <c r="Y6086" s="41"/>
      <c r="Z6086" s="42"/>
      <c r="AA6086" s="42"/>
      <c r="AB6086" s="42"/>
      <c r="AC6086" s="42"/>
      <c r="AD6086" s="42"/>
      <c r="AE6086" s="42"/>
      <c r="AG6086" s="42"/>
      <c r="AH6086" s="43"/>
      <c r="AI6086" s="42"/>
      <c r="AJ6086" s="44"/>
      <c r="AK6086" s="42"/>
      <c r="AL6086" s="42"/>
      <c r="AM6086" s="42"/>
      <c r="AN6086" s="41"/>
    </row>
    <row r="6087" spans="1:40" ht="19.5" customHeight="1" x14ac:dyDescent="0.25">
      <c r="A6087" s="32"/>
      <c r="B6087" s="32"/>
      <c r="D6087" s="28"/>
      <c r="E6087" s="28"/>
      <c r="F6087" s="28"/>
      <c r="H6087" s="43"/>
      <c r="O6087" s="42"/>
      <c r="R6087" s="41"/>
      <c r="S6087" s="42"/>
      <c r="T6087" s="41"/>
      <c r="U6087" s="133"/>
      <c r="V6087" s="41"/>
      <c r="W6087" s="41"/>
      <c r="X6087" s="41"/>
      <c r="Y6087" s="41"/>
      <c r="Z6087" s="42"/>
      <c r="AA6087" s="42"/>
      <c r="AB6087" s="42"/>
      <c r="AC6087" s="42"/>
      <c r="AD6087" s="42"/>
      <c r="AE6087" s="42"/>
      <c r="AG6087" s="42"/>
      <c r="AH6087" s="43"/>
      <c r="AI6087" s="42"/>
      <c r="AJ6087" s="44"/>
      <c r="AK6087" s="42"/>
      <c r="AL6087" s="42"/>
      <c r="AM6087" s="42"/>
      <c r="AN6087" s="41"/>
    </row>
    <row r="6088" spans="1:40" ht="19.5" customHeight="1" x14ac:dyDescent="0.25">
      <c r="A6088" s="32"/>
      <c r="B6088" s="32"/>
      <c r="D6088" s="28"/>
      <c r="E6088" s="28"/>
      <c r="F6088" s="28"/>
      <c r="H6088" s="43"/>
      <c r="O6088" s="42"/>
      <c r="R6088" s="41"/>
      <c r="S6088" s="42"/>
      <c r="T6088" s="41"/>
      <c r="U6088" s="133"/>
      <c r="V6088" s="41"/>
      <c r="W6088" s="41"/>
      <c r="X6088" s="41"/>
      <c r="Y6088" s="41"/>
      <c r="Z6088" s="42"/>
      <c r="AA6088" s="42"/>
      <c r="AB6088" s="42"/>
      <c r="AC6088" s="42"/>
      <c r="AD6088" s="42"/>
      <c r="AE6088" s="42"/>
      <c r="AG6088" s="42"/>
      <c r="AH6088" s="43"/>
      <c r="AI6088" s="42"/>
      <c r="AJ6088" s="44"/>
      <c r="AK6088" s="42"/>
      <c r="AL6088" s="42"/>
      <c r="AM6088" s="42"/>
      <c r="AN6088" s="41"/>
    </row>
    <row r="6089" spans="1:40" ht="19.5" customHeight="1" x14ac:dyDescent="0.25">
      <c r="A6089" s="32"/>
      <c r="B6089" s="32"/>
      <c r="D6089" s="28"/>
      <c r="E6089" s="28"/>
      <c r="F6089" s="28"/>
      <c r="H6089" s="43"/>
      <c r="O6089" s="42"/>
      <c r="R6089" s="41"/>
      <c r="S6089" s="42"/>
      <c r="T6089" s="41"/>
      <c r="U6089" s="133"/>
      <c r="V6089" s="41"/>
      <c r="W6089" s="41"/>
      <c r="X6089" s="41"/>
      <c r="Y6089" s="41"/>
      <c r="Z6089" s="42"/>
      <c r="AA6089" s="42"/>
      <c r="AB6089" s="42"/>
      <c r="AC6089" s="42"/>
      <c r="AD6089" s="42"/>
      <c r="AE6089" s="42"/>
      <c r="AG6089" s="42"/>
      <c r="AH6089" s="43"/>
      <c r="AI6089" s="42"/>
      <c r="AJ6089" s="44"/>
      <c r="AK6089" s="42"/>
      <c r="AL6089" s="42"/>
      <c r="AM6089" s="42"/>
      <c r="AN6089" s="41"/>
    </row>
    <row r="6090" spans="1:40" ht="19.5" customHeight="1" x14ac:dyDescent="0.25">
      <c r="A6090" s="32"/>
      <c r="B6090" s="32"/>
      <c r="D6090" s="28"/>
      <c r="E6090" s="28"/>
      <c r="F6090" s="28"/>
      <c r="H6090" s="43"/>
      <c r="O6090" s="42"/>
      <c r="R6090" s="41"/>
      <c r="S6090" s="42"/>
      <c r="T6090" s="41"/>
      <c r="U6090" s="133"/>
      <c r="V6090" s="41"/>
      <c r="W6090" s="41"/>
      <c r="X6090" s="41"/>
      <c r="Y6090" s="41"/>
      <c r="Z6090" s="42"/>
      <c r="AA6090" s="42"/>
      <c r="AB6090" s="42"/>
      <c r="AC6090" s="42"/>
      <c r="AD6090" s="42"/>
      <c r="AE6090" s="42"/>
      <c r="AG6090" s="42"/>
      <c r="AH6090" s="43"/>
      <c r="AI6090" s="42"/>
      <c r="AJ6090" s="44"/>
      <c r="AK6090" s="42"/>
      <c r="AL6090" s="42"/>
      <c r="AM6090" s="42"/>
      <c r="AN6090" s="41"/>
    </row>
    <row r="6091" spans="1:40" ht="19.5" customHeight="1" x14ac:dyDescent="0.25">
      <c r="A6091" s="32"/>
      <c r="B6091" s="32"/>
      <c r="D6091" s="28"/>
      <c r="E6091" s="28"/>
      <c r="F6091" s="28"/>
      <c r="H6091" s="43"/>
      <c r="O6091" s="42"/>
      <c r="R6091" s="41"/>
      <c r="S6091" s="42"/>
      <c r="T6091" s="41"/>
      <c r="U6091" s="133"/>
      <c r="V6091" s="41"/>
      <c r="W6091" s="41"/>
      <c r="X6091" s="41"/>
      <c r="Y6091" s="41"/>
      <c r="Z6091" s="42"/>
      <c r="AA6091" s="42"/>
      <c r="AB6091" s="42"/>
      <c r="AC6091" s="42"/>
      <c r="AD6091" s="42"/>
      <c r="AE6091" s="42"/>
      <c r="AG6091" s="42"/>
      <c r="AH6091" s="43"/>
      <c r="AI6091" s="42"/>
      <c r="AJ6091" s="44"/>
      <c r="AK6091" s="42"/>
      <c r="AL6091" s="42"/>
      <c r="AM6091" s="42"/>
      <c r="AN6091" s="41"/>
    </row>
    <row r="6092" spans="1:40" ht="19.5" customHeight="1" x14ac:dyDescent="0.25">
      <c r="A6092" s="32"/>
      <c r="B6092" s="32"/>
      <c r="D6092" s="28"/>
      <c r="E6092" s="28"/>
      <c r="F6092" s="28"/>
      <c r="H6092" s="43"/>
      <c r="O6092" s="42"/>
      <c r="R6092" s="41"/>
      <c r="S6092" s="42"/>
      <c r="T6092" s="41"/>
      <c r="U6092" s="133"/>
      <c r="V6092" s="41"/>
      <c r="W6092" s="41"/>
      <c r="X6092" s="41"/>
      <c r="Y6092" s="41"/>
      <c r="Z6092" s="42"/>
      <c r="AA6092" s="42"/>
      <c r="AB6092" s="42"/>
      <c r="AC6092" s="42"/>
      <c r="AD6092" s="42"/>
      <c r="AE6092" s="42"/>
      <c r="AG6092" s="42"/>
      <c r="AH6092" s="43"/>
      <c r="AI6092" s="42"/>
      <c r="AJ6092" s="44"/>
      <c r="AK6092" s="42"/>
      <c r="AL6092" s="42"/>
      <c r="AM6092" s="42"/>
      <c r="AN6092" s="41"/>
    </row>
    <row r="6093" spans="1:40" ht="19.5" customHeight="1" x14ac:dyDescent="0.25">
      <c r="A6093" s="32"/>
      <c r="B6093" s="32"/>
      <c r="D6093" s="28"/>
      <c r="E6093" s="28"/>
      <c r="F6093" s="28"/>
      <c r="H6093" s="43"/>
      <c r="O6093" s="42"/>
      <c r="R6093" s="41"/>
      <c r="S6093" s="42"/>
      <c r="T6093" s="41"/>
      <c r="U6093" s="133"/>
      <c r="V6093" s="41"/>
      <c r="W6093" s="41"/>
      <c r="X6093" s="41"/>
      <c r="Y6093" s="41"/>
      <c r="Z6093" s="42"/>
      <c r="AA6093" s="42"/>
      <c r="AB6093" s="42"/>
      <c r="AC6093" s="42"/>
      <c r="AD6093" s="42"/>
      <c r="AE6093" s="42"/>
      <c r="AG6093" s="42"/>
      <c r="AH6093" s="43"/>
      <c r="AI6093" s="42"/>
      <c r="AJ6093" s="44"/>
      <c r="AK6093" s="42"/>
      <c r="AL6093" s="42"/>
      <c r="AM6093" s="42"/>
      <c r="AN6093" s="41"/>
    </row>
    <row r="6094" spans="1:40" ht="19.5" customHeight="1" x14ac:dyDescent="0.25">
      <c r="A6094" s="32"/>
      <c r="B6094" s="32"/>
      <c r="D6094" s="28"/>
      <c r="E6094" s="28"/>
      <c r="F6094" s="28"/>
      <c r="H6094" s="43"/>
      <c r="O6094" s="42"/>
      <c r="R6094" s="41"/>
      <c r="S6094" s="42"/>
      <c r="T6094" s="41"/>
      <c r="U6094" s="133"/>
      <c r="V6094" s="41"/>
      <c r="W6094" s="41"/>
      <c r="X6094" s="41"/>
      <c r="Y6094" s="41"/>
      <c r="Z6094" s="42"/>
      <c r="AA6094" s="42"/>
      <c r="AB6094" s="42"/>
      <c r="AC6094" s="42"/>
      <c r="AD6094" s="42"/>
      <c r="AE6094" s="42"/>
      <c r="AG6094" s="42"/>
      <c r="AH6094" s="43"/>
      <c r="AI6094" s="42"/>
      <c r="AJ6094" s="44"/>
      <c r="AK6094" s="42"/>
      <c r="AL6094" s="42"/>
      <c r="AM6094" s="42"/>
      <c r="AN6094" s="41"/>
    </row>
    <row r="6095" spans="1:40" ht="19.5" customHeight="1" x14ac:dyDescent="0.25">
      <c r="A6095" s="32"/>
      <c r="B6095" s="32"/>
      <c r="D6095" s="28"/>
      <c r="E6095" s="28"/>
      <c r="F6095" s="28"/>
      <c r="H6095" s="43"/>
      <c r="O6095" s="42"/>
      <c r="R6095" s="41"/>
      <c r="S6095" s="42"/>
      <c r="T6095" s="41"/>
      <c r="U6095" s="133"/>
      <c r="V6095" s="41"/>
      <c r="W6095" s="41"/>
      <c r="X6095" s="41"/>
      <c r="Y6095" s="41"/>
      <c r="Z6095" s="42"/>
      <c r="AA6095" s="42"/>
      <c r="AB6095" s="42"/>
      <c r="AC6095" s="42"/>
      <c r="AD6095" s="42"/>
      <c r="AE6095" s="42"/>
      <c r="AG6095" s="42"/>
      <c r="AH6095" s="43"/>
      <c r="AI6095" s="42"/>
      <c r="AJ6095" s="44"/>
      <c r="AK6095" s="42"/>
      <c r="AL6095" s="42"/>
      <c r="AM6095" s="42"/>
      <c r="AN6095" s="41"/>
    </row>
    <row r="6096" spans="1:40" ht="19.5" customHeight="1" x14ac:dyDescent="0.25">
      <c r="A6096" s="32"/>
      <c r="B6096" s="32"/>
      <c r="D6096" s="28"/>
      <c r="E6096" s="28"/>
      <c r="F6096" s="28"/>
      <c r="H6096" s="43"/>
      <c r="O6096" s="42"/>
      <c r="R6096" s="41"/>
      <c r="S6096" s="42"/>
      <c r="T6096" s="41"/>
      <c r="U6096" s="133"/>
      <c r="V6096" s="41"/>
      <c r="W6096" s="41"/>
      <c r="X6096" s="41"/>
      <c r="Y6096" s="41"/>
      <c r="Z6096" s="42"/>
      <c r="AA6096" s="42"/>
      <c r="AB6096" s="42"/>
      <c r="AC6096" s="42"/>
      <c r="AD6096" s="42"/>
      <c r="AE6096" s="42"/>
      <c r="AG6096" s="42"/>
      <c r="AH6096" s="43"/>
      <c r="AI6096" s="42"/>
      <c r="AJ6096" s="44"/>
      <c r="AK6096" s="42"/>
      <c r="AL6096" s="42"/>
      <c r="AM6096" s="42"/>
      <c r="AN6096" s="41"/>
    </row>
    <row r="6097" spans="1:40" ht="19.5" customHeight="1" x14ac:dyDescent="0.25">
      <c r="A6097" s="32"/>
      <c r="B6097" s="32"/>
      <c r="D6097" s="28"/>
      <c r="E6097" s="28"/>
      <c r="F6097" s="28"/>
      <c r="H6097" s="43"/>
      <c r="O6097" s="42"/>
      <c r="R6097" s="41"/>
      <c r="S6097" s="42"/>
      <c r="T6097" s="41"/>
      <c r="U6097" s="133"/>
      <c r="V6097" s="41"/>
      <c r="W6097" s="41"/>
      <c r="X6097" s="41"/>
      <c r="Y6097" s="41"/>
      <c r="Z6097" s="42"/>
      <c r="AA6097" s="42"/>
      <c r="AB6097" s="42"/>
      <c r="AC6097" s="42"/>
      <c r="AD6097" s="42"/>
      <c r="AE6097" s="42"/>
      <c r="AG6097" s="42"/>
      <c r="AH6097" s="43"/>
      <c r="AI6097" s="42"/>
      <c r="AJ6097" s="44"/>
      <c r="AK6097" s="42"/>
      <c r="AL6097" s="42"/>
      <c r="AM6097" s="42"/>
      <c r="AN6097" s="41"/>
    </row>
    <row r="6098" spans="1:40" ht="19.5" customHeight="1" x14ac:dyDescent="0.25">
      <c r="A6098" s="32"/>
      <c r="B6098" s="32"/>
      <c r="D6098" s="28"/>
      <c r="E6098" s="28"/>
      <c r="F6098" s="28"/>
      <c r="H6098" s="43"/>
      <c r="O6098" s="42"/>
      <c r="R6098" s="41"/>
      <c r="S6098" s="42"/>
      <c r="T6098" s="41"/>
      <c r="U6098" s="133"/>
      <c r="V6098" s="41"/>
      <c r="W6098" s="41"/>
      <c r="X6098" s="41"/>
      <c r="Y6098" s="41"/>
      <c r="Z6098" s="42"/>
      <c r="AA6098" s="42"/>
      <c r="AB6098" s="42"/>
      <c r="AC6098" s="42"/>
      <c r="AD6098" s="42"/>
      <c r="AE6098" s="42"/>
      <c r="AG6098" s="42"/>
      <c r="AH6098" s="43"/>
      <c r="AI6098" s="42"/>
      <c r="AJ6098" s="44"/>
      <c r="AK6098" s="42"/>
      <c r="AL6098" s="42"/>
      <c r="AM6098" s="42"/>
      <c r="AN6098" s="41"/>
    </row>
    <row r="6099" spans="1:40" ht="19.5" customHeight="1" x14ac:dyDescent="0.25">
      <c r="A6099" s="32"/>
      <c r="B6099" s="32"/>
      <c r="D6099" s="28"/>
      <c r="E6099" s="28"/>
      <c r="F6099" s="28"/>
      <c r="H6099" s="43"/>
      <c r="O6099" s="42"/>
      <c r="R6099" s="41"/>
      <c r="S6099" s="42"/>
      <c r="T6099" s="41"/>
      <c r="U6099" s="133"/>
      <c r="V6099" s="41"/>
      <c r="W6099" s="41"/>
      <c r="X6099" s="41"/>
      <c r="Y6099" s="41"/>
      <c r="Z6099" s="42"/>
      <c r="AA6099" s="42"/>
      <c r="AB6099" s="42"/>
      <c r="AC6099" s="42"/>
      <c r="AD6099" s="42"/>
      <c r="AE6099" s="42"/>
      <c r="AG6099" s="42"/>
      <c r="AH6099" s="43"/>
      <c r="AI6099" s="42"/>
      <c r="AJ6099" s="44"/>
      <c r="AK6099" s="42"/>
      <c r="AL6099" s="42"/>
      <c r="AM6099" s="42"/>
      <c r="AN6099" s="41"/>
    </row>
    <row r="6100" spans="1:40" ht="19.5" customHeight="1" x14ac:dyDescent="0.25">
      <c r="A6100" s="32"/>
      <c r="B6100" s="32"/>
      <c r="D6100" s="28"/>
      <c r="E6100" s="28"/>
      <c r="F6100" s="28"/>
      <c r="H6100" s="43"/>
      <c r="O6100" s="42"/>
      <c r="R6100" s="41"/>
      <c r="S6100" s="42"/>
      <c r="T6100" s="41"/>
      <c r="U6100" s="133"/>
      <c r="V6100" s="41"/>
      <c r="W6100" s="41"/>
      <c r="X6100" s="41"/>
      <c r="Y6100" s="41"/>
      <c r="Z6100" s="42"/>
      <c r="AA6100" s="42"/>
      <c r="AB6100" s="42"/>
      <c r="AC6100" s="42"/>
      <c r="AD6100" s="42"/>
      <c r="AE6100" s="42"/>
      <c r="AG6100" s="42"/>
      <c r="AH6100" s="43"/>
      <c r="AI6100" s="42"/>
      <c r="AJ6100" s="44"/>
      <c r="AK6100" s="42"/>
      <c r="AL6100" s="42"/>
      <c r="AM6100" s="42"/>
      <c r="AN6100" s="41"/>
    </row>
    <row r="6101" spans="1:40" ht="19.5" customHeight="1" x14ac:dyDescent="0.25">
      <c r="A6101" s="32"/>
      <c r="B6101" s="32"/>
      <c r="D6101" s="28"/>
      <c r="E6101" s="28"/>
      <c r="F6101" s="28"/>
      <c r="H6101" s="43"/>
      <c r="O6101" s="42"/>
      <c r="R6101" s="41"/>
      <c r="S6101" s="42"/>
      <c r="T6101" s="41"/>
      <c r="U6101" s="133"/>
      <c r="V6101" s="41"/>
      <c r="W6101" s="41"/>
      <c r="X6101" s="41"/>
      <c r="Y6101" s="41"/>
      <c r="Z6101" s="42"/>
      <c r="AA6101" s="42"/>
      <c r="AB6101" s="42"/>
      <c r="AC6101" s="42"/>
      <c r="AD6101" s="42"/>
      <c r="AE6101" s="42"/>
      <c r="AG6101" s="42"/>
      <c r="AH6101" s="43"/>
      <c r="AI6101" s="42"/>
      <c r="AJ6101" s="44"/>
      <c r="AK6101" s="42"/>
      <c r="AL6101" s="42"/>
      <c r="AM6101" s="42"/>
      <c r="AN6101" s="41"/>
    </row>
    <row r="6102" spans="1:40" ht="19.5" customHeight="1" x14ac:dyDescent="0.25">
      <c r="A6102" s="32"/>
      <c r="B6102" s="32"/>
      <c r="D6102" s="28"/>
      <c r="E6102" s="28"/>
      <c r="F6102" s="28"/>
      <c r="H6102" s="43"/>
      <c r="O6102" s="42"/>
      <c r="R6102" s="41"/>
      <c r="S6102" s="42"/>
      <c r="T6102" s="41"/>
      <c r="U6102" s="133"/>
      <c r="V6102" s="41"/>
      <c r="W6102" s="41"/>
      <c r="X6102" s="41"/>
      <c r="Y6102" s="41"/>
      <c r="Z6102" s="42"/>
      <c r="AA6102" s="42"/>
      <c r="AB6102" s="42"/>
      <c r="AC6102" s="42"/>
      <c r="AD6102" s="42"/>
      <c r="AE6102" s="42"/>
      <c r="AG6102" s="42"/>
      <c r="AH6102" s="43"/>
      <c r="AI6102" s="42"/>
      <c r="AJ6102" s="44"/>
      <c r="AK6102" s="42"/>
      <c r="AL6102" s="42"/>
      <c r="AM6102" s="42"/>
      <c r="AN6102" s="41"/>
    </row>
    <row r="6103" spans="1:40" ht="19.5" customHeight="1" x14ac:dyDescent="0.25">
      <c r="A6103" s="32"/>
      <c r="B6103" s="32"/>
      <c r="D6103" s="28"/>
      <c r="E6103" s="28"/>
      <c r="F6103" s="28"/>
      <c r="H6103" s="43"/>
      <c r="O6103" s="42"/>
      <c r="R6103" s="41"/>
      <c r="S6103" s="42"/>
      <c r="T6103" s="41"/>
      <c r="U6103" s="133"/>
      <c r="V6103" s="41"/>
      <c r="W6103" s="41"/>
      <c r="X6103" s="41"/>
      <c r="Y6103" s="41"/>
      <c r="Z6103" s="42"/>
      <c r="AA6103" s="42"/>
      <c r="AB6103" s="42"/>
      <c r="AC6103" s="42"/>
      <c r="AD6103" s="42"/>
      <c r="AE6103" s="42"/>
      <c r="AG6103" s="42"/>
      <c r="AH6103" s="43"/>
      <c r="AI6103" s="42"/>
      <c r="AJ6103" s="44"/>
      <c r="AK6103" s="42"/>
      <c r="AL6103" s="42"/>
      <c r="AM6103" s="42"/>
      <c r="AN6103" s="41"/>
    </row>
    <row r="6104" spans="1:40" ht="19.5" customHeight="1" x14ac:dyDescent="0.25">
      <c r="A6104" s="32"/>
      <c r="B6104" s="32"/>
      <c r="D6104" s="28"/>
      <c r="E6104" s="28"/>
      <c r="F6104" s="28"/>
      <c r="H6104" s="43"/>
      <c r="O6104" s="42"/>
      <c r="R6104" s="41"/>
      <c r="S6104" s="42"/>
      <c r="T6104" s="41"/>
      <c r="U6104" s="133"/>
      <c r="V6104" s="41"/>
      <c r="W6104" s="41"/>
      <c r="X6104" s="41"/>
      <c r="Y6104" s="41"/>
      <c r="Z6104" s="42"/>
      <c r="AA6104" s="42"/>
      <c r="AB6104" s="42"/>
      <c r="AC6104" s="42"/>
      <c r="AD6104" s="42"/>
      <c r="AE6104" s="42"/>
      <c r="AG6104" s="42"/>
      <c r="AH6104" s="43"/>
      <c r="AI6104" s="42"/>
      <c r="AJ6104" s="44"/>
      <c r="AK6104" s="42"/>
      <c r="AL6104" s="42"/>
      <c r="AM6104" s="42"/>
      <c r="AN6104" s="41"/>
    </row>
    <row r="6105" spans="1:40" ht="19.5" customHeight="1" x14ac:dyDescent="0.25">
      <c r="A6105" s="32"/>
      <c r="B6105" s="32"/>
      <c r="D6105" s="28"/>
      <c r="E6105" s="28"/>
      <c r="F6105" s="28"/>
      <c r="H6105" s="43"/>
      <c r="O6105" s="42"/>
      <c r="R6105" s="41"/>
      <c r="S6105" s="42"/>
      <c r="T6105" s="41"/>
      <c r="U6105" s="133"/>
      <c r="V6105" s="41"/>
      <c r="W6105" s="41"/>
      <c r="X6105" s="41"/>
      <c r="Y6105" s="41"/>
      <c r="Z6105" s="42"/>
      <c r="AA6105" s="42"/>
      <c r="AB6105" s="42"/>
      <c r="AC6105" s="42"/>
      <c r="AD6105" s="42"/>
      <c r="AE6105" s="42"/>
      <c r="AG6105" s="42"/>
      <c r="AH6105" s="43"/>
      <c r="AI6105" s="42"/>
      <c r="AJ6105" s="44"/>
      <c r="AK6105" s="42"/>
      <c r="AL6105" s="42"/>
      <c r="AM6105" s="42"/>
      <c r="AN6105" s="41"/>
    </row>
    <row r="6106" spans="1:40" ht="19.5" customHeight="1" x14ac:dyDescent="0.25">
      <c r="A6106" s="32"/>
      <c r="B6106" s="32"/>
      <c r="D6106" s="28"/>
      <c r="E6106" s="28"/>
      <c r="F6106" s="28"/>
      <c r="H6106" s="43"/>
      <c r="O6106" s="42"/>
      <c r="R6106" s="41"/>
      <c r="S6106" s="42"/>
      <c r="T6106" s="41"/>
      <c r="U6106" s="133"/>
      <c r="V6106" s="41"/>
      <c r="W6106" s="41"/>
      <c r="X6106" s="41"/>
      <c r="Y6106" s="41"/>
      <c r="Z6106" s="42"/>
      <c r="AA6106" s="42"/>
      <c r="AB6106" s="42"/>
      <c r="AC6106" s="42"/>
      <c r="AD6106" s="42"/>
      <c r="AE6106" s="42"/>
      <c r="AG6106" s="42"/>
      <c r="AH6106" s="43"/>
      <c r="AI6106" s="42"/>
      <c r="AJ6106" s="44"/>
      <c r="AK6106" s="42"/>
      <c r="AL6106" s="42"/>
      <c r="AM6106" s="42"/>
      <c r="AN6106" s="41"/>
    </row>
    <row r="6107" spans="1:40" ht="19.5" customHeight="1" x14ac:dyDescent="0.25">
      <c r="A6107" s="32"/>
      <c r="B6107" s="32"/>
      <c r="D6107" s="28"/>
      <c r="E6107" s="28"/>
      <c r="F6107" s="28"/>
      <c r="H6107" s="43"/>
      <c r="O6107" s="42"/>
      <c r="R6107" s="41"/>
      <c r="S6107" s="42"/>
      <c r="T6107" s="41"/>
      <c r="U6107" s="133"/>
      <c r="V6107" s="41"/>
      <c r="W6107" s="41"/>
      <c r="X6107" s="41"/>
      <c r="Y6107" s="41"/>
      <c r="Z6107" s="42"/>
      <c r="AA6107" s="42"/>
      <c r="AB6107" s="42"/>
      <c r="AC6107" s="42"/>
      <c r="AD6107" s="42"/>
      <c r="AE6107" s="42"/>
      <c r="AG6107" s="42"/>
      <c r="AH6107" s="43"/>
      <c r="AI6107" s="42"/>
      <c r="AJ6107" s="44"/>
      <c r="AK6107" s="42"/>
      <c r="AL6107" s="42"/>
      <c r="AM6107" s="42"/>
      <c r="AN6107" s="41"/>
    </row>
    <row r="6108" spans="1:40" ht="19.5" customHeight="1" x14ac:dyDescent="0.25">
      <c r="A6108" s="32"/>
      <c r="B6108" s="32"/>
      <c r="D6108" s="28"/>
      <c r="E6108" s="28"/>
      <c r="F6108" s="28"/>
      <c r="H6108" s="43"/>
      <c r="O6108" s="42"/>
      <c r="R6108" s="41"/>
      <c r="S6108" s="42"/>
      <c r="T6108" s="41"/>
      <c r="U6108" s="133"/>
      <c r="V6108" s="41"/>
      <c r="W6108" s="41"/>
      <c r="X6108" s="41"/>
      <c r="Y6108" s="41"/>
      <c r="Z6108" s="42"/>
      <c r="AA6108" s="42"/>
      <c r="AB6108" s="42"/>
      <c r="AC6108" s="42"/>
      <c r="AD6108" s="42"/>
      <c r="AE6108" s="42"/>
      <c r="AG6108" s="42"/>
      <c r="AH6108" s="43"/>
      <c r="AI6108" s="42"/>
      <c r="AJ6108" s="44"/>
      <c r="AK6108" s="42"/>
      <c r="AL6108" s="42"/>
      <c r="AM6108" s="42"/>
      <c r="AN6108" s="41"/>
    </row>
    <row r="6109" spans="1:40" ht="19.5" customHeight="1" x14ac:dyDescent="0.25">
      <c r="A6109" s="32"/>
      <c r="B6109" s="32"/>
      <c r="D6109" s="28"/>
      <c r="E6109" s="28"/>
      <c r="F6109" s="28"/>
      <c r="H6109" s="43"/>
      <c r="O6109" s="42"/>
      <c r="R6109" s="41"/>
      <c r="S6109" s="42"/>
      <c r="T6109" s="41"/>
      <c r="U6109" s="133"/>
      <c r="V6109" s="41"/>
      <c r="W6109" s="41"/>
      <c r="X6109" s="41"/>
      <c r="Y6109" s="41"/>
      <c r="Z6109" s="42"/>
      <c r="AA6109" s="42"/>
      <c r="AB6109" s="42"/>
      <c r="AC6109" s="42"/>
      <c r="AD6109" s="42"/>
      <c r="AE6109" s="42"/>
      <c r="AG6109" s="42"/>
      <c r="AH6109" s="43"/>
      <c r="AI6109" s="42"/>
      <c r="AJ6109" s="44"/>
      <c r="AK6109" s="42"/>
      <c r="AL6109" s="42"/>
      <c r="AM6109" s="42"/>
      <c r="AN6109" s="41"/>
    </row>
    <row r="6110" spans="1:40" ht="19.5" customHeight="1" x14ac:dyDescent="0.25">
      <c r="A6110" s="32"/>
      <c r="B6110" s="32"/>
      <c r="D6110" s="28"/>
      <c r="E6110" s="28"/>
      <c r="F6110" s="28"/>
      <c r="H6110" s="43"/>
      <c r="O6110" s="42"/>
      <c r="R6110" s="41"/>
      <c r="S6110" s="42"/>
      <c r="T6110" s="41"/>
      <c r="U6110" s="133"/>
      <c r="V6110" s="41"/>
      <c r="W6110" s="41"/>
      <c r="X6110" s="41"/>
      <c r="Y6110" s="41"/>
      <c r="Z6110" s="42"/>
      <c r="AA6110" s="42"/>
      <c r="AB6110" s="42"/>
      <c r="AC6110" s="42"/>
      <c r="AD6110" s="42"/>
      <c r="AE6110" s="42"/>
      <c r="AG6110" s="42"/>
      <c r="AH6110" s="43"/>
      <c r="AI6110" s="42"/>
      <c r="AJ6110" s="44"/>
      <c r="AK6110" s="42"/>
      <c r="AL6110" s="42"/>
      <c r="AM6110" s="42"/>
      <c r="AN6110" s="41"/>
    </row>
    <row r="6111" spans="1:40" ht="19.5" customHeight="1" x14ac:dyDescent="0.25">
      <c r="A6111" s="32"/>
      <c r="B6111" s="32"/>
      <c r="D6111" s="28"/>
      <c r="E6111" s="28"/>
      <c r="F6111" s="28"/>
      <c r="H6111" s="43"/>
      <c r="O6111" s="42"/>
      <c r="R6111" s="41"/>
      <c r="S6111" s="42"/>
      <c r="T6111" s="41"/>
      <c r="U6111" s="133"/>
      <c r="V6111" s="41"/>
      <c r="W6111" s="41"/>
      <c r="X6111" s="41"/>
      <c r="Y6111" s="41"/>
      <c r="Z6111" s="42"/>
      <c r="AA6111" s="42"/>
      <c r="AB6111" s="42"/>
      <c r="AC6111" s="42"/>
      <c r="AD6111" s="42"/>
      <c r="AE6111" s="42"/>
      <c r="AG6111" s="42"/>
      <c r="AH6111" s="43"/>
      <c r="AI6111" s="42"/>
      <c r="AJ6111" s="44"/>
      <c r="AK6111" s="42"/>
      <c r="AL6111" s="42"/>
      <c r="AM6111" s="42"/>
      <c r="AN6111" s="41"/>
    </row>
    <row r="6112" spans="1:40" ht="19.5" customHeight="1" x14ac:dyDescent="0.25">
      <c r="A6112" s="32"/>
      <c r="B6112" s="32"/>
      <c r="D6112" s="28"/>
      <c r="E6112" s="28"/>
      <c r="F6112" s="28"/>
      <c r="H6112" s="43"/>
      <c r="O6112" s="42"/>
      <c r="R6112" s="41"/>
      <c r="S6112" s="42"/>
      <c r="T6112" s="41"/>
      <c r="U6112" s="133"/>
      <c r="V6112" s="41"/>
      <c r="W6112" s="41"/>
      <c r="X6112" s="41"/>
      <c r="Y6112" s="41"/>
      <c r="Z6112" s="42"/>
      <c r="AA6112" s="42"/>
      <c r="AB6112" s="42"/>
      <c r="AC6112" s="42"/>
      <c r="AD6112" s="42"/>
      <c r="AE6112" s="42"/>
      <c r="AG6112" s="42"/>
      <c r="AH6112" s="43"/>
      <c r="AI6112" s="42"/>
      <c r="AJ6112" s="44"/>
      <c r="AK6112" s="42"/>
      <c r="AL6112" s="42"/>
      <c r="AM6112" s="42"/>
      <c r="AN6112" s="41"/>
    </row>
    <row r="6113" spans="1:40" ht="19.5" customHeight="1" x14ac:dyDescent="0.25">
      <c r="A6113" s="32"/>
      <c r="B6113" s="32"/>
      <c r="D6113" s="28"/>
      <c r="E6113" s="28"/>
      <c r="F6113" s="28"/>
      <c r="H6113" s="43"/>
      <c r="O6113" s="42"/>
      <c r="R6113" s="41"/>
      <c r="S6113" s="42"/>
      <c r="T6113" s="41"/>
      <c r="U6113" s="133"/>
      <c r="V6113" s="41"/>
      <c r="W6113" s="41"/>
      <c r="X6113" s="41"/>
      <c r="Y6113" s="41"/>
      <c r="Z6113" s="42"/>
      <c r="AA6113" s="42"/>
      <c r="AB6113" s="42"/>
      <c r="AC6113" s="42"/>
      <c r="AD6113" s="42"/>
      <c r="AE6113" s="42"/>
      <c r="AG6113" s="42"/>
      <c r="AH6113" s="43"/>
      <c r="AI6113" s="42"/>
      <c r="AJ6113" s="44"/>
      <c r="AK6113" s="42"/>
      <c r="AL6113" s="42"/>
      <c r="AM6113" s="42"/>
      <c r="AN6113" s="41"/>
    </row>
    <row r="6114" spans="1:40" ht="19.5" customHeight="1" x14ac:dyDescent="0.25">
      <c r="A6114" s="32"/>
      <c r="B6114" s="32"/>
      <c r="D6114" s="28"/>
      <c r="E6114" s="28"/>
      <c r="F6114" s="28"/>
      <c r="H6114" s="43"/>
      <c r="O6114" s="42"/>
      <c r="R6114" s="41"/>
      <c r="S6114" s="42"/>
      <c r="T6114" s="41"/>
      <c r="U6114" s="133"/>
      <c r="V6114" s="41"/>
      <c r="W6114" s="41"/>
      <c r="X6114" s="41"/>
      <c r="Y6114" s="41"/>
      <c r="Z6114" s="42"/>
      <c r="AA6114" s="42"/>
      <c r="AB6114" s="42"/>
      <c r="AC6114" s="42"/>
      <c r="AD6114" s="42"/>
      <c r="AE6114" s="42"/>
      <c r="AG6114" s="42"/>
      <c r="AH6114" s="43"/>
      <c r="AI6114" s="42"/>
      <c r="AJ6114" s="44"/>
      <c r="AK6114" s="42"/>
      <c r="AL6114" s="42"/>
      <c r="AM6114" s="42"/>
      <c r="AN6114" s="41"/>
    </row>
    <row r="6115" spans="1:40" ht="19.5" customHeight="1" x14ac:dyDescent="0.25">
      <c r="A6115" s="32"/>
      <c r="B6115" s="32"/>
      <c r="D6115" s="28"/>
      <c r="E6115" s="28"/>
      <c r="F6115" s="28"/>
      <c r="H6115" s="43"/>
      <c r="O6115" s="42"/>
      <c r="R6115" s="41"/>
      <c r="S6115" s="42"/>
      <c r="T6115" s="41"/>
      <c r="U6115" s="133"/>
      <c r="V6115" s="41"/>
      <c r="W6115" s="41"/>
      <c r="X6115" s="41"/>
      <c r="Y6115" s="41"/>
      <c r="Z6115" s="42"/>
      <c r="AA6115" s="42"/>
      <c r="AB6115" s="42"/>
      <c r="AC6115" s="42"/>
      <c r="AD6115" s="42"/>
      <c r="AE6115" s="42"/>
      <c r="AG6115" s="42"/>
      <c r="AH6115" s="43"/>
      <c r="AI6115" s="42"/>
      <c r="AJ6115" s="44"/>
      <c r="AK6115" s="42"/>
      <c r="AL6115" s="42"/>
      <c r="AM6115" s="42"/>
      <c r="AN6115" s="41"/>
    </row>
    <row r="6116" spans="1:40" ht="19.5" customHeight="1" x14ac:dyDescent="0.25">
      <c r="A6116" s="32"/>
      <c r="B6116" s="32"/>
      <c r="D6116" s="28"/>
      <c r="E6116" s="28"/>
      <c r="F6116" s="28"/>
      <c r="H6116" s="43"/>
      <c r="O6116" s="42"/>
      <c r="R6116" s="41"/>
      <c r="S6116" s="42"/>
      <c r="T6116" s="41"/>
      <c r="U6116" s="133"/>
      <c r="V6116" s="41"/>
      <c r="W6116" s="41"/>
      <c r="X6116" s="41"/>
      <c r="Y6116" s="41"/>
      <c r="Z6116" s="42"/>
      <c r="AA6116" s="42"/>
      <c r="AB6116" s="42"/>
      <c r="AC6116" s="42"/>
      <c r="AD6116" s="42"/>
      <c r="AE6116" s="42"/>
      <c r="AG6116" s="42"/>
      <c r="AH6116" s="43"/>
      <c r="AI6116" s="42"/>
      <c r="AJ6116" s="44"/>
      <c r="AK6116" s="42"/>
      <c r="AL6116" s="42"/>
      <c r="AM6116" s="42"/>
      <c r="AN6116" s="41"/>
    </row>
    <row r="6117" spans="1:40" ht="19.5" customHeight="1" x14ac:dyDescent="0.25">
      <c r="A6117" s="32"/>
      <c r="B6117" s="32"/>
      <c r="D6117" s="28"/>
      <c r="E6117" s="28"/>
      <c r="F6117" s="28"/>
      <c r="H6117" s="43"/>
      <c r="O6117" s="42"/>
      <c r="R6117" s="41"/>
      <c r="S6117" s="42"/>
      <c r="T6117" s="41"/>
      <c r="U6117" s="133"/>
      <c r="V6117" s="41"/>
      <c r="W6117" s="41"/>
      <c r="X6117" s="41"/>
      <c r="Y6117" s="41"/>
      <c r="Z6117" s="42"/>
      <c r="AA6117" s="42"/>
      <c r="AB6117" s="42"/>
      <c r="AC6117" s="42"/>
      <c r="AD6117" s="42"/>
      <c r="AE6117" s="42"/>
      <c r="AG6117" s="42"/>
      <c r="AH6117" s="43"/>
      <c r="AI6117" s="42"/>
      <c r="AJ6117" s="44"/>
      <c r="AK6117" s="42"/>
      <c r="AL6117" s="42"/>
      <c r="AM6117" s="42"/>
      <c r="AN6117" s="41"/>
    </row>
    <row r="6118" spans="1:40" ht="19.5" customHeight="1" x14ac:dyDescent="0.25">
      <c r="A6118" s="32"/>
      <c r="B6118" s="32"/>
      <c r="D6118" s="28"/>
      <c r="E6118" s="28"/>
      <c r="F6118" s="28"/>
      <c r="H6118" s="43"/>
      <c r="O6118" s="42"/>
      <c r="R6118" s="41"/>
      <c r="S6118" s="42"/>
      <c r="T6118" s="41"/>
      <c r="U6118" s="133"/>
      <c r="V6118" s="41"/>
      <c r="W6118" s="41"/>
      <c r="X6118" s="41"/>
      <c r="Y6118" s="41"/>
      <c r="Z6118" s="42"/>
      <c r="AA6118" s="42"/>
      <c r="AB6118" s="42"/>
      <c r="AC6118" s="42"/>
      <c r="AD6118" s="42"/>
      <c r="AE6118" s="42"/>
      <c r="AG6118" s="42"/>
      <c r="AH6118" s="43"/>
      <c r="AI6118" s="42"/>
      <c r="AJ6118" s="44"/>
      <c r="AK6118" s="42"/>
      <c r="AL6118" s="42"/>
      <c r="AM6118" s="42"/>
      <c r="AN6118" s="41"/>
    </row>
    <row r="6119" spans="1:40" ht="19.5" customHeight="1" x14ac:dyDescent="0.25">
      <c r="A6119" s="32"/>
      <c r="B6119" s="32"/>
      <c r="D6119" s="28"/>
      <c r="E6119" s="28"/>
      <c r="F6119" s="28"/>
      <c r="H6119" s="43"/>
      <c r="O6119" s="42"/>
      <c r="R6119" s="41"/>
      <c r="S6119" s="42"/>
      <c r="T6119" s="41"/>
      <c r="U6119" s="133"/>
      <c r="V6119" s="41"/>
      <c r="W6119" s="41"/>
      <c r="X6119" s="41"/>
      <c r="Y6119" s="41"/>
      <c r="Z6119" s="42"/>
      <c r="AA6119" s="42"/>
      <c r="AB6119" s="42"/>
      <c r="AC6119" s="42"/>
      <c r="AD6119" s="42"/>
      <c r="AE6119" s="42"/>
      <c r="AG6119" s="42"/>
      <c r="AH6119" s="43"/>
      <c r="AI6119" s="42"/>
      <c r="AJ6119" s="44"/>
      <c r="AK6119" s="42"/>
      <c r="AL6119" s="42"/>
      <c r="AM6119" s="42"/>
      <c r="AN6119" s="41"/>
    </row>
    <row r="6120" spans="1:40" ht="19.5" customHeight="1" x14ac:dyDescent="0.25">
      <c r="A6120" s="32"/>
      <c r="B6120" s="32"/>
      <c r="D6120" s="28"/>
      <c r="E6120" s="28"/>
      <c r="F6120" s="28"/>
      <c r="H6120" s="43"/>
      <c r="O6120" s="42"/>
      <c r="R6120" s="41"/>
      <c r="S6120" s="42"/>
      <c r="T6120" s="41"/>
      <c r="U6120" s="133"/>
      <c r="V6120" s="41"/>
      <c r="W6120" s="41"/>
      <c r="X6120" s="41"/>
      <c r="Y6120" s="41"/>
      <c r="Z6120" s="42"/>
      <c r="AA6120" s="42"/>
      <c r="AB6120" s="42"/>
      <c r="AC6120" s="42"/>
      <c r="AD6120" s="42"/>
      <c r="AE6120" s="42"/>
      <c r="AG6120" s="42"/>
      <c r="AH6120" s="43"/>
      <c r="AI6120" s="42"/>
      <c r="AJ6120" s="44"/>
      <c r="AK6120" s="42"/>
      <c r="AL6120" s="42"/>
      <c r="AM6120" s="42"/>
      <c r="AN6120" s="41"/>
    </row>
    <row r="6121" spans="1:40" ht="19.5" customHeight="1" x14ac:dyDescent="0.25">
      <c r="A6121" s="32"/>
      <c r="B6121" s="32"/>
      <c r="D6121" s="28"/>
      <c r="E6121" s="28"/>
      <c r="F6121" s="28"/>
      <c r="H6121" s="43"/>
      <c r="O6121" s="42"/>
      <c r="R6121" s="41"/>
      <c r="S6121" s="42"/>
      <c r="T6121" s="41"/>
      <c r="U6121" s="133"/>
      <c r="V6121" s="41"/>
      <c r="W6121" s="41"/>
      <c r="X6121" s="41"/>
      <c r="Y6121" s="41"/>
      <c r="Z6121" s="42"/>
      <c r="AA6121" s="42"/>
      <c r="AB6121" s="42"/>
      <c r="AC6121" s="42"/>
      <c r="AD6121" s="42"/>
      <c r="AE6121" s="42"/>
      <c r="AG6121" s="42"/>
      <c r="AH6121" s="43"/>
      <c r="AI6121" s="42"/>
      <c r="AJ6121" s="44"/>
      <c r="AK6121" s="42"/>
      <c r="AL6121" s="42"/>
      <c r="AM6121" s="42"/>
      <c r="AN6121" s="41"/>
    </row>
    <row r="6122" spans="1:40" ht="19.5" customHeight="1" x14ac:dyDescent="0.25">
      <c r="A6122" s="32"/>
      <c r="B6122" s="32"/>
      <c r="D6122" s="28"/>
      <c r="E6122" s="28"/>
      <c r="F6122" s="28"/>
      <c r="H6122" s="43"/>
      <c r="O6122" s="42"/>
      <c r="R6122" s="41"/>
      <c r="S6122" s="42"/>
      <c r="T6122" s="41"/>
      <c r="U6122" s="133"/>
      <c r="V6122" s="41"/>
      <c r="W6122" s="41"/>
      <c r="X6122" s="41"/>
      <c r="Y6122" s="41"/>
      <c r="Z6122" s="42"/>
      <c r="AA6122" s="42"/>
      <c r="AB6122" s="42"/>
      <c r="AC6122" s="42"/>
      <c r="AD6122" s="42"/>
      <c r="AE6122" s="42"/>
      <c r="AG6122" s="42"/>
      <c r="AH6122" s="43"/>
      <c r="AI6122" s="42"/>
      <c r="AJ6122" s="44"/>
      <c r="AK6122" s="42"/>
      <c r="AL6122" s="42"/>
      <c r="AM6122" s="42"/>
      <c r="AN6122" s="41"/>
    </row>
    <row r="6123" spans="1:40" ht="19.5" customHeight="1" x14ac:dyDescent="0.25">
      <c r="A6123" s="32"/>
      <c r="B6123" s="32"/>
      <c r="D6123" s="28"/>
      <c r="E6123" s="28"/>
      <c r="F6123" s="28"/>
      <c r="H6123" s="43"/>
      <c r="O6123" s="42"/>
      <c r="R6123" s="41"/>
      <c r="S6123" s="42"/>
      <c r="T6123" s="41"/>
      <c r="U6123" s="133"/>
      <c r="V6123" s="41"/>
      <c r="W6123" s="41"/>
      <c r="X6123" s="41"/>
      <c r="Y6123" s="41"/>
      <c r="Z6123" s="42"/>
      <c r="AA6123" s="42"/>
      <c r="AB6123" s="42"/>
      <c r="AC6123" s="42"/>
      <c r="AD6123" s="42"/>
      <c r="AE6123" s="42"/>
      <c r="AG6123" s="42"/>
      <c r="AH6123" s="43"/>
      <c r="AI6123" s="42"/>
      <c r="AJ6123" s="44"/>
      <c r="AK6123" s="42"/>
      <c r="AL6123" s="42"/>
      <c r="AM6123" s="42"/>
      <c r="AN6123" s="41"/>
    </row>
    <row r="6124" spans="1:40" ht="19.5" customHeight="1" x14ac:dyDescent="0.25">
      <c r="A6124" s="32"/>
      <c r="B6124" s="32"/>
      <c r="D6124" s="28"/>
      <c r="E6124" s="28"/>
      <c r="F6124" s="28"/>
      <c r="H6124" s="43"/>
      <c r="O6124" s="42"/>
      <c r="R6124" s="41"/>
      <c r="S6124" s="42"/>
      <c r="T6124" s="41"/>
      <c r="U6124" s="133"/>
      <c r="V6124" s="41"/>
      <c r="W6124" s="41"/>
      <c r="X6124" s="41"/>
      <c r="Y6124" s="41"/>
      <c r="Z6124" s="42"/>
      <c r="AA6124" s="42"/>
      <c r="AB6124" s="42"/>
      <c r="AC6124" s="42"/>
      <c r="AD6124" s="42"/>
      <c r="AE6124" s="42"/>
      <c r="AG6124" s="42"/>
      <c r="AH6124" s="43"/>
      <c r="AI6124" s="42"/>
      <c r="AJ6124" s="44"/>
      <c r="AK6124" s="42"/>
      <c r="AL6124" s="42"/>
      <c r="AM6124" s="42"/>
      <c r="AN6124" s="41"/>
    </row>
    <row r="6125" spans="1:40" ht="19.5" customHeight="1" x14ac:dyDescent="0.25">
      <c r="A6125" s="32"/>
      <c r="B6125" s="32"/>
      <c r="D6125" s="28"/>
      <c r="E6125" s="28"/>
      <c r="F6125" s="28"/>
      <c r="H6125" s="43"/>
      <c r="O6125" s="42"/>
      <c r="R6125" s="41"/>
      <c r="S6125" s="42"/>
      <c r="T6125" s="41"/>
      <c r="U6125" s="133"/>
      <c r="V6125" s="41"/>
      <c r="W6125" s="41"/>
      <c r="X6125" s="41"/>
      <c r="Y6125" s="41"/>
      <c r="Z6125" s="42"/>
      <c r="AA6125" s="42"/>
      <c r="AB6125" s="42"/>
      <c r="AC6125" s="42"/>
      <c r="AD6125" s="42"/>
      <c r="AE6125" s="42"/>
      <c r="AG6125" s="42"/>
      <c r="AH6125" s="43"/>
      <c r="AI6125" s="42"/>
      <c r="AJ6125" s="44"/>
      <c r="AK6125" s="42"/>
      <c r="AL6125" s="42"/>
      <c r="AM6125" s="42"/>
      <c r="AN6125" s="41"/>
    </row>
    <row r="6126" spans="1:40" ht="19.5" customHeight="1" x14ac:dyDescent="0.25">
      <c r="A6126" s="32"/>
      <c r="B6126" s="32"/>
      <c r="D6126" s="28"/>
      <c r="E6126" s="28"/>
      <c r="F6126" s="28"/>
      <c r="H6126" s="43"/>
      <c r="O6126" s="42"/>
      <c r="R6126" s="41"/>
      <c r="S6126" s="42"/>
      <c r="T6126" s="41"/>
      <c r="U6126" s="133"/>
      <c r="V6126" s="41"/>
      <c r="W6126" s="41"/>
      <c r="X6126" s="41"/>
      <c r="Y6126" s="41"/>
      <c r="Z6126" s="42"/>
      <c r="AA6126" s="42"/>
      <c r="AB6126" s="42"/>
      <c r="AC6126" s="42"/>
      <c r="AD6126" s="42"/>
      <c r="AE6126" s="42"/>
      <c r="AG6126" s="42"/>
      <c r="AH6126" s="43"/>
      <c r="AI6126" s="42"/>
      <c r="AJ6126" s="44"/>
      <c r="AK6126" s="42"/>
      <c r="AL6126" s="42"/>
      <c r="AM6126" s="42"/>
      <c r="AN6126" s="41"/>
    </row>
    <row r="6127" spans="1:40" ht="19.5" customHeight="1" x14ac:dyDescent="0.25">
      <c r="A6127" s="32"/>
      <c r="B6127" s="32"/>
      <c r="D6127" s="28"/>
      <c r="E6127" s="28"/>
      <c r="F6127" s="28"/>
      <c r="H6127" s="43"/>
      <c r="O6127" s="42"/>
      <c r="R6127" s="41"/>
      <c r="S6127" s="42"/>
      <c r="T6127" s="41"/>
      <c r="U6127" s="133"/>
      <c r="V6127" s="41"/>
      <c r="W6127" s="41"/>
      <c r="X6127" s="41"/>
      <c r="Y6127" s="41"/>
      <c r="Z6127" s="42"/>
      <c r="AA6127" s="42"/>
      <c r="AB6127" s="42"/>
      <c r="AC6127" s="42"/>
      <c r="AD6127" s="42"/>
      <c r="AE6127" s="42"/>
      <c r="AG6127" s="42"/>
      <c r="AH6127" s="43"/>
      <c r="AI6127" s="42"/>
      <c r="AJ6127" s="44"/>
      <c r="AK6127" s="42"/>
      <c r="AL6127" s="42"/>
      <c r="AM6127" s="42"/>
      <c r="AN6127" s="41"/>
    </row>
    <row r="6128" spans="1:40" ht="19.5" customHeight="1" x14ac:dyDescent="0.25">
      <c r="A6128" s="32"/>
      <c r="B6128" s="32"/>
      <c r="D6128" s="28"/>
      <c r="E6128" s="28"/>
      <c r="F6128" s="28"/>
      <c r="H6128" s="43"/>
      <c r="O6128" s="42"/>
      <c r="R6128" s="41"/>
      <c r="S6128" s="42"/>
      <c r="T6128" s="41"/>
      <c r="U6128" s="133"/>
      <c r="V6128" s="41"/>
      <c r="W6128" s="41"/>
      <c r="X6128" s="41"/>
      <c r="Y6128" s="41"/>
      <c r="Z6128" s="42"/>
      <c r="AA6128" s="42"/>
      <c r="AB6128" s="42"/>
      <c r="AC6128" s="42"/>
      <c r="AD6128" s="42"/>
      <c r="AE6128" s="42"/>
      <c r="AG6128" s="42"/>
      <c r="AH6128" s="43"/>
      <c r="AI6128" s="42"/>
      <c r="AJ6128" s="44"/>
      <c r="AK6128" s="42"/>
      <c r="AL6128" s="42"/>
      <c r="AM6128" s="42"/>
      <c r="AN6128" s="41"/>
    </row>
    <row r="6129" spans="1:40" ht="19.5" customHeight="1" x14ac:dyDescent="0.25">
      <c r="A6129" s="32"/>
      <c r="B6129" s="32"/>
      <c r="D6129" s="28"/>
      <c r="E6129" s="28"/>
      <c r="F6129" s="28"/>
      <c r="H6129" s="43"/>
      <c r="O6129" s="42"/>
      <c r="R6129" s="41"/>
      <c r="S6129" s="42"/>
      <c r="T6129" s="41"/>
      <c r="U6129" s="133"/>
      <c r="V6129" s="41"/>
      <c r="W6129" s="41"/>
      <c r="X6129" s="41"/>
      <c r="Y6129" s="41"/>
      <c r="Z6129" s="42"/>
      <c r="AA6129" s="42"/>
      <c r="AB6129" s="42"/>
      <c r="AC6129" s="42"/>
      <c r="AD6129" s="42"/>
      <c r="AE6129" s="42"/>
      <c r="AG6129" s="42"/>
      <c r="AH6129" s="43"/>
      <c r="AI6129" s="42"/>
      <c r="AJ6129" s="44"/>
      <c r="AK6129" s="42"/>
      <c r="AL6129" s="42"/>
      <c r="AM6129" s="42"/>
      <c r="AN6129" s="41"/>
    </row>
    <row r="6130" spans="1:40" ht="19.5" customHeight="1" x14ac:dyDescent="0.25">
      <c r="A6130" s="32"/>
      <c r="B6130" s="32"/>
      <c r="D6130" s="28"/>
      <c r="E6130" s="28"/>
      <c r="F6130" s="28"/>
      <c r="H6130" s="43"/>
      <c r="O6130" s="42"/>
      <c r="R6130" s="41"/>
      <c r="S6130" s="42"/>
      <c r="T6130" s="41"/>
      <c r="U6130" s="133"/>
      <c r="V6130" s="41"/>
      <c r="W6130" s="41"/>
      <c r="X6130" s="41"/>
      <c r="Y6130" s="41"/>
      <c r="Z6130" s="42"/>
      <c r="AA6130" s="42"/>
      <c r="AB6130" s="42"/>
      <c r="AC6130" s="42"/>
      <c r="AD6130" s="42"/>
      <c r="AE6130" s="42"/>
      <c r="AG6130" s="42"/>
      <c r="AH6130" s="43"/>
      <c r="AI6130" s="42"/>
      <c r="AJ6130" s="44"/>
      <c r="AK6130" s="42"/>
      <c r="AL6130" s="42"/>
      <c r="AM6130" s="42"/>
      <c r="AN6130" s="41"/>
    </row>
    <row r="6131" spans="1:40" ht="19.5" customHeight="1" x14ac:dyDescent="0.25">
      <c r="A6131" s="32"/>
      <c r="B6131" s="32"/>
      <c r="D6131" s="28"/>
      <c r="E6131" s="28"/>
      <c r="F6131" s="28"/>
      <c r="H6131" s="43"/>
      <c r="O6131" s="42"/>
      <c r="R6131" s="41"/>
      <c r="S6131" s="42"/>
      <c r="T6131" s="41"/>
      <c r="U6131" s="133"/>
      <c r="V6131" s="41"/>
      <c r="W6131" s="41"/>
      <c r="X6131" s="41"/>
      <c r="Y6131" s="41"/>
      <c r="Z6131" s="42"/>
      <c r="AA6131" s="42"/>
      <c r="AB6131" s="42"/>
      <c r="AC6131" s="42"/>
      <c r="AD6131" s="42"/>
      <c r="AE6131" s="42"/>
      <c r="AG6131" s="42"/>
      <c r="AH6131" s="43"/>
      <c r="AI6131" s="42"/>
      <c r="AJ6131" s="44"/>
      <c r="AK6131" s="42"/>
      <c r="AL6131" s="42"/>
      <c r="AM6131" s="42"/>
      <c r="AN6131" s="41"/>
    </row>
    <row r="6132" spans="1:40" ht="19.5" customHeight="1" x14ac:dyDescent="0.25">
      <c r="A6132" s="32"/>
      <c r="B6132" s="32"/>
      <c r="D6132" s="28"/>
      <c r="E6132" s="28"/>
      <c r="F6132" s="28"/>
      <c r="H6132" s="43"/>
      <c r="O6132" s="42"/>
      <c r="R6132" s="41"/>
      <c r="S6132" s="42"/>
      <c r="T6132" s="41"/>
      <c r="U6132" s="133"/>
      <c r="V6132" s="41"/>
      <c r="W6132" s="41"/>
      <c r="X6132" s="41"/>
      <c r="Y6132" s="41"/>
      <c r="Z6132" s="42"/>
      <c r="AA6132" s="42"/>
      <c r="AB6132" s="42"/>
      <c r="AC6132" s="42"/>
      <c r="AD6132" s="42"/>
      <c r="AE6132" s="42"/>
      <c r="AG6132" s="42"/>
      <c r="AH6132" s="43"/>
      <c r="AI6132" s="42"/>
      <c r="AJ6132" s="44"/>
      <c r="AK6132" s="42"/>
      <c r="AL6132" s="42"/>
      <c r="AM6132" s="42"/>
      <c r="AN6132" s="41"/>
    </row>
    <row r="6133" spans="1:40" ht="19.5" customHeight="1" x14ac:dyDescent="0.25">
      <c r="A6133" s="32"/>
      <c r="B6133" s="32"/>
      <c r="D6133" s="28"/>
      <c r="E6133" s="28"/>
      <c r="F6133" s="28"/>
      <c r="H6133" s="43"/>
      <c r="O6133" s="42"/>
      <c r="R6133" s="41"/>
      <c r="S6133" s="42"/>
      <c r="T6133" s="41"/>
      <c r="U6133" s="133"/>
      <c r="V6133" s="41"/>
      <c r="W6133" s="41"/>
      <c r="X6133" s="41"/>
      <c r="Y6133" s="41"/>
      <c r="Z6133" s="42"/>
      <c r="AA6133" s="42"/>
      <c r="AB6133" s="42"/>
      <c r="AC6133" s="42"/>
      <c r="AD6133" s="42"/>
      <c r="AE6133" s="42"/>
      <c r="AG6133" s="42"/>
      <c r="AH6133" s="43"/>
      <c r="AI6133" s="42"/>
      <c r="AJ6133" s="44"/>
      <c r="AK6133" s="42"/>
      <c r="AL6133" s="42"/>
      <c r="AM6133" s="42"/>
      <c r="AN6133" s="41"/>
    </row>
    <row r="6134" spans="1:40" ht="19.5" customHeight="1" x14ac:dyDescent="0.25">
      <c r="A6134" s="32"/>
      <c r="B6134" s="32"/>
      <c r="D6134" s="28"/>
      <c r="E6134" s="28"/>
      <c r="F6134" s="28"/>
      <c r="H6134" s="43"/>
      <c r="O6134" s="42"/>
      <c r="R6134" s="41"/>
      <c r="S6134" s="42"/>
      <c r="T6134" s="41"/>
      <c r="U6134" s="133"/>
      <c r="V6134" s="41"/>
      <c r="W6134" s="41"/>
      <c r="X6134" s="41"/>
      <c r="Y6134" s="41"/>
      <c r="Z6134" s="42"/>
      <c r="AA6134" s="42"/>
      <c r="AB6134" s="42"/>
      <c r="AC6134" s="42"/>
      <c r="AD6134" s="42"/>
      <c r="AE6134" s="42"/>
      <c r="AG6134" s="42"/>
      <c r="AH6134" s="43"/>
      <c r="AI6134" s="42"/>
      <c r="AJ6134" s="44"/>
      <c r="AK6134" s="42"/>
      <c r="AL6134" s="42"/>
      <c r="AM6134" s="42"/>
      <c r="AN6134" s="41"/>
    </row>
    <row r="6135" spans="1:40" ht="19.5" customHeight="1" x14ac:dyDescent="0.25">
      <c r="A6135" s="32"/>
      <c r="B6135" s="32"/>
      <c r="D6135" s="28"/>
      <c r="E6135" s="28"/>
      <c r="F6135" s="28"/>
      <c r="H6135" s="43"/>
      <c r="O6135" s="42"/>
      <c r="R6135" s="41"/>
      <c r="S6135" s="42"/>
      <c r="T6135" s="41"/>
      <c r="U6135" s="133"/>
      <c r="V6135" s="41"/>
      <c r="W6135" s="41"/>
      <c r="X6135" s="41"/>
      <c r="Y6135" s="41"/>
      <c r="Z6135" s="42"/>
      <c r="AA6135" s="42"/>
      <c r="AB6135" s="42"/>
      <c r="AC6135" s="42"/>
      <c r="AD6135" s="42"/>
      <c r="AE6135" s="42"/>
      <c r="AG6135" s="42"/>
      <c r="AH6135" s="43"/>
      <c r="AI6135" s="42"/>
      <c r="AJ6135" s="44"/>
      <c r="AK6135" s="42"/>
      <c r="AL6135" s="42"/>
      <c r="AM6135" s="42"/>
      <c r="AN6135" s="41"/>
    </row>
    <row r="6136" spans="1:40" ht="19.5" customHeight="1" x14ac:dyDescent="0.25">
      <c r="A6136" s="32"/>
      <c r="B6136" s="32"/>
      <c r="D6136" s="28"/>
      <c r="E6136" s="28"/>
      <c r="F6136" s="28"/>
      <c r="H6136" s="43"/>
      <c r="O6136" s="42"/>
      <c r="R6136" s="41"/>
      <c r="S6136" s="42"/>
      <c r="T6136" s="41"/>
      <c r="U6136" s="133"/>
      <c r="V6136" s="41"/>
      <c r="W6136" s="41"/>
      <c r="X6136" s="41"/>
      <c r="Y6136" s="41"/>
      <c r="Z6136" s="42"/>
      <c r="AA6136" s="42"/>
      <c r="AB6136" s="42"/>
      <c r="AC6136" s="42"/>
      <c r="AD6136" s="42"/>
      <c r="AE6136" s="42"/>
      <c r="AG6136" s="42"/>
      <c r="AH6136" s="43"/>
      <c r="AI6136" s="42"/>
      <c r="AJ6136" s="44"/>
      <c r="AK6136" s="42"/>
      <c r="AL6136" s="42"/>
      <c r="AM6136" s="42"/>
      <c r="AN6136" s="41"/>
    </row>
    <row r="6137" spans="1:40" ht="19.5" customHeight="1" x14ac:dyDescent="0.25">
      <c r="A6137" s="32"/>
      <c r="B6137" s="32"/>
      <c r="D6137" s="28"/>
      <c r="E6137" s="28"/>
      <c r="F6137" s="28"/>
      <c r="H6137" s="43"/>
      <c r="O6137" s="42"/>
      <c r="R6137" s="41"/>
      <c r="S6137" s="42"/>
      <c r="T6137" s="41"/>
      <c r="U6137" s="133"/>
      <c r="V6137" s="41"/>
      <c r="W6137" s="41"/>
      <c r="X6137" s="41"/>
      <c r="Y6137" s="41"/>
      <c r="Z6137" s="42"/>
      <c r="AA6137" s="42"/>
      <c r="AB6137" s="42"/>
      <c r="AC6137" s="42"/>
      <c r="AD6137" s="42"/>
      <c r="AE6137" s="42"/>
      <c r="AG6137" s="42"/>
      <c r="AH6137" s="43"/>
      <c r="AI6137" s="42"/>
      <c r="AJ6137" s="44"/>
      <c r="AK6137" s="42"/>
      <c r="AL6137" s="42"/>
      <c r="AM6137" s="42"/>
      <c r="AN6137" s="41"/>
    </row>
    <row r="6138" spans="1:40" ht="19.5" customHeight="1" x14ac:dyDescent="0.25">
      <c r="A6138" s="32"/>
      <c r="B6138" s="32"/>
      <c r="D6138" s="28"/>
      <c r="E6138" s="28"/>
      <c r="F6138" s="28"/>
      <c r="H6138" s="43"/>
      <c r="O6138" s="42"/>
      <c r="R6138" s="41"/>
      <c r="S6138" s="42"/>
      <c r="T6138" s="41"/>
      <c r="U6138" s="133"/>
      <c r="V6138" s="41"/>
      <c r="W6138" s="41"/>
      <c r="X6138" s="41"/>
      <c r="Y6138" s="41"/>
      <c r="Z6138" s="42"/>
      <c r="AA6138" s="42"/>
      <c r="AB6138" s="42"/>
      <c r="AC6138" s="42"/>
      <c r="AD6138" s="42"/>
      <c r="AE6138" s="42"/>
      <c r="AG6138" s="42"/>
      <c r="AH6138" s="43"/>
      <c r="AI6138" s="42"/>
      <c r="AJ6138" s="44"/>
      <c r="AK6138" s="42"/>
      <c r="AL6138" s="42"/>
      <c r="AM6138" s="42"/>
      <c r="AN6138" s="41"/>
    </row>
    <row r="6139" spans="1:40" ht="19.5" customHeight="1" x14ac:dyDescent="0.25">
      <c r="A6139" s="32"/>
      <c r="B6139" s="32"/>
      <c r="D6139" s="28"/>
      <c r="E6139" s="28"/>
      <c r="F6139" s="28"/>
      <c r="H6139" s="43"/>
      <c r="O6139" s="42"/>
      <c r="R6139" s="41"/>
      <c r="S6139" s="42"/>
      <c r="T6139" s="41"/>
      <c r="U6139" s="133"/>
      <c r="V6139" s="41"/>
      <c r="W6139" s="41"/>
      <c r="X6139" s="41"/>
      <c r="Y6139" s="41"/>
      <c r="Z6139" s="42"/>
      <c r="AA6139" s="42"/>
      <c r="AB6139" s="42"/>
      <c r="AC6139" s="42"/>
      <c r="AD6139" s="42"/>
      <c r="AE6139" s="42"/>
      <c r="AG6139" s="42"/>
      <c r="AH6139" s="43"/>
      <c r="AI6139" s="42"/>
      <c r="AJ6139" s="44"/>
      <c r="AK6139" s="42"/>
      <c r="AL6139" s="42"/>
      <c r="AM6139" s="42"/>
      <c r="AN6139" s="41"/>
    </row>
    <row r="6140" spans="1:40" ht="19.5" customHeight="1" x14ac:dyDescent="0.25">
      <c r="A6140" s="32"/>
      <c r="B6140" s="32"/>
      <c r="D6140" s="28"/>
      <c r="E6140" s="28"/>
      <c r="F6140" s="28"/>
      <c r="H6140" s="43"/>
      <c r="O6140" s="42"/>
      <c r="R6140" s="41"/>
      <c r="S6140" s="42"/>
      <c r="T6140" s="41"/>
      <c r="U6140" s="133"/>
      <c r="V6140" s="41"/>
      <c r="W6140" s="41"/>
      <c r="X6140" s="41"/>
      <c r="Y6140" s="41"/>
      <c r="Z6140" s="42"/>
      <c r="AA6140" s="42"/>
      <c r="AB6140" s="42"/>
      <c r="AC6140" s="42"/>
      <c r="AD6140" s="42"/>
      <c r="AE6140" s="42"/>
      <c r="AG6140" s="42"/>
      <c r="AH6140" s="43"/>
      <c r="AI6140" s="42"/>
      <c r="AJ6140" s="44"/>
      <c r="AK6140" s="42"/>
      <c r="AL6140" s="42"/>
      <c r="AM6140" s="42"/>
      <c r="AN6140" s="41"/>
    </row>
    <row r="6141" spans="1:40" ht="19.5" customHeight="1" x14ac:dyDescent="0.25">
      <c r="A6141" s="32"/>
      <c r="B6141" s="32"/>
      <c r="D6141" s="28"/>
      <c r="E6141" s="28"/>
      <c r="F6141" s="28"/>
      <c r="H6141" s="43"/>
      <c r="O6141" s="42"/>
      <c r="R6141" s="41"/>
      <c r="S6141" s="42"/>
      <c r="T6141" s="41"/>
      <c r="U6141" s="133"/>
      <c r="V6141" s="41"/>
      <c r="W6141" s="41"/>
      <c r="X6141" s="41"/>
      <c r="Y6141" s="41"/>
      <c r="Z6141" s="42"/>
      <c r="AA6141" s="42"/>
      <c r="AB6141" s="42"/>
      <c r="AC6141" s="42"/>
      <c r="AD6141" s="42"/>
      <c r="AE6141" s="42"/>
      <c r="AG6141" s="42"/>
      <c r="AH6141" s="43"/>
      <c r="AI6141" s="42"/>
      <c r="AJ6141" s="44"/>
      <c r="AK6141" s="42"/>
      <c r="AL6141" s="42"/>
      <c r="AM6141" s="42"/>
      <c r="AN6141" s="41"/>
    </row>
    <row r="6142" spans="1:40" ht="19.5" customHeight="1" x14ac:dyDescent="0.25">
      <c r="A6142" s="32"/>
      <c r="B6142" s="32"/>
      <c r="D6142" s="28"/>
      <c r="E6142" s="28"/>
      <c r="F6142" s="28"/>
      <c r="H6142" s="43"/>
      <c r="O6142" s="42"/>
      <c r="R6142" s="41"/>
      <c r="S6142" s="42"/>
      <c r="T6142" s="41"/>
      <c r="U6142" s="133"/>
      <c r="V6142" s="41"/>
      <c r="W6142" s="41"/>
      <c r="X6142" s="41"/>
      <c r="Y6142" s="41"/>
      <c r="Z6142" s="42"/>
      <c r="AA6142" s="42"/>
      <c r="AB6142" s="42"/>
      <c r="AC6142" s="42"/>
      <c r="AD6142" s="42"/>
      <c r="AE6142" s="42"/>
      <c r="AG6142" s="42"/>
      <c r="AH6142" s="43"/>
      <c r="AI6142" s="42"/>
      <c r="AJ6142" s="44"/>
      <c r="AK6142" s="42"/>
      <c r="AL6142" s="42"/>
      <c r="AM6142" s="42"/>
      <c r="AN6142" s="41"/>
    </row>
    <row r="6143" spans="1:40" ht="19.5" customHeight="1" x14ac:dyDescent="0.25">
      <c r="A6143" s="32"/>
      <c r="B6143" s="32"/>
      <c r="D6143" s="28"/>
      <c r="E6143" s="28"/>
      <c r="F6143" s="28"/>
      <c r="H6143" s="43"/>
      <c r="O6143" s="42"/>
      <c r="R6143" s="41"/>
      <c r="S6143" s="42"/>
      <c r="T6143" s="41"/>
      <c r="U6143" s="133"/>
      <c r="V6143" s="41"/>
      <c r="W6143" s="41"/>
      <c r="X6143" s="41"/>
      <c r="Y6143" s="41"/>
      <c r="Z6143" s="42"/>
      <c r="AA6143" s="42"/>
      <c r="AB6143" s="42"/>
      <c r="AC6143" s="42"/>
      <c r="AD6143" s="42"/>
      <c r="AE6143" s="42"/>
      <c r="AG6143" s="42"/>
      <c r="AH6143" s="43"/>
      <c r="AI6143" s="42"/>
      <c r="AJ6143" s="44"/>
      <c r="AK6143" s="42"/>
      <c r="AL6143" s="42"/>
      <c r="AM6143" s="42"/>
      <c r="AN6143" s="41"/>
    </row>
    <row r="6144" spans="1:40" ht="19.5" customHeight="1" x14ac:dyDescent="0.25">
      <c r="A6144" s="32"/>
      <c r="B6144" s="32"/>
      <c r="D6144" s="28"/>
      <c r="E6144" s="28"/>
      <c r="F6144" s="28"/>
      <c r="H6144" s="43"/>
      <c r="O6144" s="42"/>
      <c r="R6144" s="41"/>
      <c r="S6144" s="42"/>
      <c r="T6144" s="41"/>
      <c r="U6144" s="133"/>
      <c r="V6144" s="41"/>
      <c r="W6144" s="41"/>
      <c r="X6144" s="41"/>
      <c r="Y6144" s="41"/>
      <c r="Z6144" s="42"/>
      <c r="AA6144" s="42"/>
      <c r="AB6144" s="42"/>
      <c r="AC6144" s="42"/>
      <c r="AD6144" s="42"/>
      <c r="AE6144" s="42"/>
      <c r="AG6144" s="42"/>
      <c r="AH6144" s="43"/>
      <c r="AI6144" s="42"/>
      <c r="AJ6144" s="44"/>
      <c r="AK6144" s="42"/>
      <c r="AL6144" s="42"/>
      <c r="AM6144" s="42"/>
      <c r="AN6144" s="41"/>
    </row>
    <row r="6145" spans="1:40" ht="19.5" customHeight="1" x14ac:dyDescent="0.25">
      <c r="A6145" s="32"/>
      <c r="B6145" s="32"/>
      <c r="D6145" s="28"/>
      <c r="E6145" s="28"/>
      <c r="F6145" s="28"/>
      <c r="H6145" s="43"/>
      <c r="O6145" s="42"/>
      <c r="R6145" s="41"/>
      <c r="S6145" s="42"/>
      <c r="T6145" s="41"/>
      <c r="U6145" s="133"/>
      <c r="V6145" s="41"/>
      <c r="W6145" s="41"/>
      <c r="X6145" s="41"/>
      <c r="Y6145" s="41"/>
      <c r="Z6145" s="42"/>
      <c r="AA6145" s="42"/>
      <c r="AB6145" s="42"/>
      <c r="AC6145" s="42"/>
      <c r="AD6145" s="42"/>
      <c r="AE6145" s="42"/>
      <c r="AG6145" s="42"/>
      <c r="AH6145" s="43"/>
      <c r="AI6145" s="42"/>
      <c r="AJ6145" s="44"/>
      <c r="AK6145" s="42"/>
      <c r="AL6145" s="42"/>
      <c r="AM6145" s="42"/>
      <c r="AN6145" s="41"/>
    </row>
    <row r="6146" spans="1:40" ht="19.5" customHeight="1" x14ac:dyDescent="0.25">
      <c r="A6146" s="32"/>
      <c r="B6146" s="32"/>
      <c r="D6146" s="28"/>
      <c r="E6146" s="28"/>
      <c r="F6146" s="28"/>
      <c r="H6146" s="43"/>
      <c r="O6146" s="42"/>
      <c r="R6146" s="41"/>
      <c r="S6146" s="42"/>
      <c r="T6146" s="41"/>
      <c r="U6146" s="133"/>
      <c r="V6146" s="41"/>
      <c r="W6146" s="41"/>
      <c r="X6146" s="41"/>
      <c r="Y6146" s="41"/>
      <c r="Z6146" s="42"/>
      <c r="AA6146" s="42"/>
      <c r="AB6146" s="42"/>
      <c r="AC6146" s="42"/>
      <c r="AD6146" s="42"/>
      <c r="AE6146" s="42"/>
      <c r="AG6146" s="42"/>
      <c r="AH6146" s="43"/>
      <c r="AI6146" s="42"/>
      <c r="AJ6146" s="44"/>
      <c r="AK6146" s="42"/>
      <c r="AL6146" s="42"/>
      <c r="AM6146" s="42"/>
      <c r="AN6146" s="41"/>
    </row>
    <row r="6147" spans="1:40" ht="19.5" customHeight="1" x14ac:dyDescent="0.25">
      <c r="A6147" s="32"/>
      <c r="B6147" s="32"/>
      <c r="D6147" s="28"/>
      <c r="E6147" s="28"/>
      <c r="F6147" s="28"/>
      <c r="H6147" s="43"/>
      <c r="O6147" s="42"/>
      <c r="R6147" s="41"/>
      <c r="S6147" s="42"/>
      <c r="T6147" s="41"/>
      <c r="U6147" s="133"/>
      <c r="V6147" s="41"/>
      <c r="W6147" s="41"/>
      <c r="X6147" s="41"/>
      <c r="Y6147" s="41"/>
      <c r="Z6147" s="42"/>
      <c r="AA6147" s="42"/>
      <c r="AB6147" s="42"/>
      <c r="AC6147" s="42"/>
      <c r="AD6147" s="42"/>
      <c r="AE6147" s="42"/>
      <c r="AG6147" s="42"/>
      <c r="AH6147" s="43"/>
      <c r="AI6147" s="42"/>
      <c r="AJ6147" s="44"/>
      <c r="AK6147" s="42"/>
      <c r="AL6147" s="42"/>
      <c r="AM6147" s="42"/>
      <c r="AN6147" s="41"/>
    </row>
    <row r="6148" spans="1:40" ht="19.5" customHeight="1" x14ac:dyDescent="0.25">
      <c r="A6148" s="32"/>
      <c r="B6148" s="32"/>
      <c r="D6148" s="28"/>
      <c r="E6148" s="28"/>
      <c r="F6148" s="28"/>
      <c r="H6148" s="43"/>
      <c r="O6148" s="42"/>
      <c r="R6148" s="41"/>
      <c r="S6148" s="42"/>
      <c r="T6148" s="41"/>
      <c r="U6148" s="133"/>
      <c r="V6148" s="41"/>
      <c r="W6148" s="41"/>
      <c r="X6148" s="41"/>
      <c r="Y6148" s="41"/>
      <c r="Z6148" s="42"/>
      <c r="AA6148" s="42"/>
      <c r="AB6148" s="42"/>
      <c r="AC6148" s="42"/>
      <c r="AD6148" s="42"/>
      <c r="AE6148" s="42"/>
      <c r="AG6148" s="42"/>
      <c r="AH6148" s="43"/>
      <c r="AI6148" s="42"/>
      <c r="AJ6148" s="44"/>
      <c r="AK6148" s="42"/>
      <c r="AL6148" s="42"/>
      <c r="AM6148" s="42"/>
      <c r="AN6148" s="41"/>
    </row>
    <row r="6149" spans="1:40" ht="19.5" customHeight="1" x14ac:dyDescent="0.25">
      <c r="A6149" s="32"/>
      <c r="B6149" s="32"/>
      <c r="D6149" s="28"/>
      <c r="E6149" s="28"/>
      <c r="F6149" s="28"/>
      <c r="H6149" s="43"/>
      <c r="O6149" s="42"/>
      <c r="R6149" s="41"/>
      <c r="S6149" s="42"/>
      <c r="T6149" s="41"/>
      <c r="U6149" s="133"/>
      <c r="V6149" s="41"/>
      <c r="W6149" s="41"/>
      <c r="X6149" s="41"/>
      <c r="Y6149" s="41"/>
      <c r="Z6149" s="42"/>
      <c r="AA6149" s="42"/>
      <c r="AB6149" s="42"/>
      <c r="AC6149" s="42"/>
      <c r="AD6149" s="42"/>
      <c r="AE6149" s="42"/>
      <c r="AG6149" s="42"/>
      <c r="AH6149" s="43"/>
      <c r="AI6149" s="42"/>
      <c r="AJ6149" s="44"/>
      <c r="AK6149" s="42"/>
      <c r="AL6149" s="42"/>
      <c r="AM6149" s="42"/>
      <c r="AN6149" s="41"/>
    </row>
    <row r="6150" spans="1:40" ht="19.5" customHeight="1" x14ac:dyDescent="0.25">
      <c r="A6150" s="32"/>
      <c r="B6150" s="32"/>
      <c r="D6150" s="28"/>
      <c r="E6150" s="28"/>
      <c r="F6150" s="28"/>
      <c r="H6150" s="43"/>
      <c r="O6150" s="42"/>
      <c r="R6150" s="41"/>
      <c r="S6150" s="42"/>
      <c r="T6150" s="41"/>
      <c r="U6150" s="133"/>
      <c r="V6150" s="41"/>
      <c r="W6150" s="41"/>
      <c r="X6150" s="41"/>
      <c r="Y6150" s="41"/>
      <c r="Z6150" s="42"/>
      <c r="AA6150" s="42"/>
      <c r="AB6150" s="42"/>
      <c r="AC6150" s="42"/>
      <c r="AD6150" s="42"/>
      <c r="AE6150" s="42"/>
      <c r="AG6150" s="42"/>
      <c r="AH6150" s="43"/>
      <c r="AI6150" s="42"/>
      <c r="AJ6150" s="44"/>
      <c r="AK6150" s="42"/>
      <c r="AL6150" s="42"/>
      <c r="AM6150" s="42"/>
      <c r="AN6150" s="41"/>
    </row>
    <row r="6151" spans="1:40" ht="19.5" customHeight="1" x14ac:dyDescent="0.25">
      <c r="A6151" s="32"/>
      <c r="B6151" s="32"/>
      <c r="D6151" s="28"/>
      <c r="E6151" s="28"/>
      <c r="F6151" s="28"/>
      <c r="H6151" s="43"/>
      <c r="O6151" s="42"/>
      <c r="R6151" s="41"/>
      <c r="S6151" s="42"/>
      <c r="T6151" s="41"/>
      <c r="U6151" s="133"/>
      <c r="V6151" s="41"/>
      <c r="W6151" s="41"/>
      <c r="X6151" s="41"/>
      <c r="Y6151" s="41"/>
      <c r="Z6151" s="42"/>
      <c r="AA6151" s="42"/>
      <c r="AB6151" s="42"/>
      <c r="AC6151" s="42"/>
      <c r="AD6151" s="42"/>
      <c r="AE6151" s="42"/>
      <c r="AG6151" s="42"/>
      <c r="AH6151" s="43"/>
      <c r="AI6151" s="42"/>
      <c r="AJ6151" s="44"/>
      <c r="AK6151" s="42"/>
      <c r="AL6151" s="42"/>
      <c r="AM6151" s="42"/>
      <c r="AN6151" s="41"/>
    </row>
    <row r="6152" spans="1:40" ht="19.5" customHeight="1" x14ac:dyDescent="0.25">
      <c r="A6152" s="32"/>
      <c r="B6152" s="32"/>
      <c r="D6152" s="28"/>
      <c r="E6152" s="28"/>
      <c r="F6152" s="28"/>
      <c r="H6152" s="43"/>
      <c r="O6152" s="42"/>
      <c r="R6152" s="41"/>
      <c r="S6152" s="42"/>
      <c r="T6152" s="41"/>
      <c r="U6152" s="133"/>
      <c r="V6152" s="41"/>
      <c r="W6152" s="41"/>
      <c r="X6152" s="41"/>
      <c r="Y6152" s="41"/>
      <c r="Z6152" s="42"/>
      <c r="AA6152" s="42"/>
      <c r="AB6152" s="42"/>
      <c r="AC6152" s="42"/>
      <c r="AD6152" s="42"/>
      <c r="AE6152" s="42"/>
      <c r="AG6152" s="42"/>
      <c r="AH6152" s="43"/>
      <c r="AI6152" s="42"/>
      <c r="AJ6152" s="44"/>
      <c r="AK6152" s="42"/>
      <c r="AL6152" s="42"/>
      <c r="AM6152" s="42"/>
      <c r="AN6152" s="41"/>
    </row>
    <row r="6153" spans="1:40" ht="19.5" customHeight="1" x14ac:dyDescent="0.25">
      <c r="A6153" s="32"/>
      <c r="B6153" s="32"/>
      <c r="D6153" s="28"/>
      <c r="E6153" s="28"/>
      <c r="F6153" s="28"/>
      <c r="H6153" s="43"/>
      <c r="O6153" s="42"/>
      <c r="R6153" s="41"/>
      <c r="S6153" s="42"/>
      <c r="T6153" s="41"/>
      <c r="U6153" s="133"/>
      <c r="V6153" s="41"/>
      <c r="W6153" s="41"/>
      <c r="X6153" s="41"/>
      <c r="Y6153" s="41"/>
      <c r="Z6153" s="42"/>
      <c r="AA6153" s="42"/>
      <c r="AB6153" s="42"/>
      <c r="AC6153" s="42"/>
      <c r="AD6153" s="42"/>
      <c r="AE6153" s="42"/>
      <c r="AG6153" s="42"/>
      <c r="AH6153" s="43"/>
      <c r="AI6153" s="42"/>
      <c r="AJ6153" s="44"/>
      <c r="AK6153" s="42"/>
      <c r="AL6153" s="42"/>
      <c r="AM6153" s="42"/>
      <c r="AN6153" s="41"/>
    </row>
    <row r="6154" spans="1:40" ht="19.5" customHeight="1" x14ac:dyDescent="0.25">
      <c r="A6154" s="32"/>
      <c r="B6154" s="32"/>
      <c r="D6154" s="28"/>
      <c r="E6154" s="28"/>
      <c r="F6154" s="28"/>
      <c r="H6154" s="43"/>
      <c r="O6154" s="42"/>
      <c r="R6154" s="41"/>
      <c r="S6154" s="42"/>
      <c r="T6154" s="41"/>
      <c r="U6154" s="133"/>
      <c r="V6154" s="41"/>
      <c r="W6154" s="41"/>
      <c r="X6154" s="41"/>
      <c r="Y6154" s="41"/>
      <c r="Z6154" s="42"/>
      <c r="AA6154" s="42"/>
      <c r="AB6154" s="42"/>
      <c r="AC6154" s="42"/>
      <c r="AD6154" s="42"/>
      <c r="AE6154" s="42"/>
      <c r="AG6154" s="42"/>
      <c r="AH6154" s="43"/>
      <c r="AI6154" s="42"/>
      <c r="AJ6154" s="44"/>
      <c r="AK6154" s="42"/>
      <c r="AL6154" s="42"/>
      <c r="AM6154" s="42"/>
      <c r="AN6154" s="41"/>
    </row>
    <row r="6155" spans="1:40" ht="19.5" customHeight="1" x14ac:dyDescent="0.25">
      <c r="A6155" s="32"/>
      <c r="B6155" s="32"/>
      <c r="D6155" s="28"/>
      <c r="E6155" s="28"/>
      <c r="F6155" s="28"/>
      <c r="H6155" s="43"/>
      <c r="O6155" s="42"/>
      <c r="R6155" s="41"/>
      <c r="S6155" s="42"/>
      <c r="T6155" s="41"/>
      <c r="U6155" s="133"/>
      <c r="V6155" s="41"/>
      <c r="W6155" s="41"/>
      <c r="X6155" s="41"/>
      <c r="Y6155" s="41"/>
      <c r="Z6155" s="42"/>
      <c r="AA6155" s="42"/>
      <c r="AB6155" s="42"/>
      <c r="AC6155" s="42"/>
      <c r="AD6155" s="42"/>
      <c r="AE6155" s="42"/>
      <c r="AG6155" s="42"/>
      <c r="AH6155" s="43"/>
      <c r="AI6155" s="42"/>
      <c r="AJ6155" s="44"/>
      <c r="AK6155" s="42"/>
      <c r="AL6155" s="42"/>
      <c r="AM6155" s="42"/>
      <c r="AN6155" s="41"/>
    </row>
    <row r="6156" spans="1:40" ht="19.5" customHeight="1" x14ac:dyDescent="0.25">
      <c r="A6156" s="32"/>
      <c r="B6156" s="32"/>
      <c r="D6156" s="28"/>
      <c r="E6156" s="28"/>
      <c r="F6156" s="28"/>
      <c r="H6156" s="43"/>
      <c r="O6156" s="42"/>
      <c r="R6156" s="41"/>
      <c r="S6156" s="42"/>
      <c r="T6156" s="41"/>
      <c r="U6156" s="133"/>
      <c r="V6156" s="41"/>
      <c r="W6156" s="41"/>
      <c r="X6156" s="41"/>
      <c r="Y6156" s="41"/>
      <c r="Z6156" s="42"/>
      <c r="AA6156" s="42"/>
      <c r="AB6156" s="42"/>
      <c r="AC6156" s="42"/>
      <c r="AD6156" s="42"/>
      <c r="AE6156" s="42"/>
      <c r="AG6156" s="42"/>
      <c r="AH6156" s="43"/>
      <c r="AI6156" s="42"/>
      <c r="AJ6156" s="44"/>
      <c r="AK6156" s="42"/>
      <c r="AL6156" s="42"/>
      <c r="AM6156" s="42"/>
      <c r="AN6156" s="41"/>
    </row>
    <row r="6157" spans="1:40" ht="19.5" customHeight="1" x14ac:dyDescent="0.25">
      <c r="A6157" s="32"/>
      <c r="B6157" s="32"/>
      <c r="D6157" s="28"/>
      <c r="E6157" s="28"/>
      <c r="F6157" s="28"/>
      <c r="H6157" s="43"/>
      <c r="O6157" s="42"/>
      <c r="R6157" s="41"/>
      <c r="S6157" s="42"/>
      <c r="T6157" s="41"/>
      <c r="U6157" s="133"/>
      <c r="V6157" s="41"/>
      <c r="W6157" s="41"/>
      <c r="X6157" s="41"/>
      <c r="Y6157" s="41"/>
      <c r="Z6157" s="42"/>
      <c r="AA6157" s="42"/>
      <c r="AB6157" s="42"/>
      <c r="AC6157" s="42"/>
      <c r="AD6157" s="42"/>
      <c r="AE6157" s="42"/>
      <c r="AG6157" s="42"/>
      <c r="AH6157" s="43"/>
      <c r="AI6157" s="42"/>
      <c r="AJ6157" s="44"/>
      <c r="AK6157" s="42"/>
      <c r="AL6157" s="42"/>
      <c r="AM6157" s="42"/>
      <c r="AN6157" s="41"/>
    </row>
    <row r="6158" spans="1:40" ht="19.5" customHeight="1" x14ac:dyDescent="0.25">
      <c r="A6158" s="32"/>
      <c r="B6158" s="32"/>
      <c r="D6158" s="28"/>
      <c r="E6158" s="28"/>
      <c r="F6158" s="28"/>
      <c r="H6158" s="43"/>
      <c r="O6158" s="42"/>
      <c r="R6158" s="41"/>
      <c r="S6158" s="42"/>
      <c r="T6158" s="41"/>
      <c r="U6158" s="133"/>
      <c r="V6158" s="41"/>
      <c r="W6158" s="41"/>
      <c r="X6158" s="41"/>
      <c r="Y6158" s="41"/>
      <c r="Z6158" s="42"/>
      <c r="AA6158" s="42"/>
      <c r="AB6158" s="42"/>
      <c r="AC6158" s="42"/>
      <c r="AD6158" s="42"/>
      <c r="AE6158" s="42"/>
      <c r="AG6158" s="42"/>
      <c r="AH6158" s="43"/>
      <c r="AI6158" s="42"/>
      <c r="AJ6158" s="44"/>
      <c r="AK6158" s="42"/>
      <c r="AL6158" s="42"/>
      <c r="AM6158" s="42"/>
      <c r="AN6158" s="41"/>
    </row>
    <row r="6159" spans="1:40" ht="19.5" customHeight="1" x14ac:dyDescent="0.25">
      <c r="A6159" s="32"/>
      <c r="B6159" s="32"/>
      <c r="D6159" s="28"/>
      <c r="E6159" s="28"/>
      <c r="F6159" s="28"/>
      <c r="H6159" s="43"/>
      <c r="O6159" s="42"/>
      <c r="R6159" s="41"/>
      <c r="S6159" s="42"/>
      <c r="T6159" s="41"/>
      <c r="U6159" s="133"/>
      <c r="V6159" s="41"/>
      <c r="W6159" s="41"/>
      <c r="X6159" s="41"/>
      <c r="Y6159" s="41"/>
      <c r="Z6159" s="42"/>
      <c r="AA6159" s="42"/>
      <c r="AB6159" s="42"/>
      <c r="AC6159" s="42"/>
      <c r="AD6159" s="42"/>
      <c r="AE6159" s="42"/>
      <c r="AG6159" s="42"/>
      <c r="AH6159" s="43"/>
      <c r="AI6159" s="42"/>
      <c r="AJ6159" s="44"/>
      <c r="AK6159" s="42"/>
      <c r="AL6159" s="42"/>
      <c r="AM6159" s="42"/>
      <c r="AN6159" s="41"/>
    </row>
    <row r="6160" spans="1:40" ht="19.5" customHeight="1" x14ac:dyDescent="0.25">
      <c r="A6160" s="32"/>
      <c r="B6160" s="32"/>
      <c r="D6160" s="28"/>
      <c r="E6160" s="28"/>
      <c r="F6160" s="28"/>
      <c r="H6160" s="43"/>
      <c r="O6160" s="42"/>
      <c r="R6160" s="41"/>
      <c r="S6160" s="42"/>
      <c r="T6160" s="41"/>
      <c r="U6160" s="133"/>
      <c r="V6160" s="41"/>
      <c r="W6160" s="41"/>
      <c r="X6160" s="41"/>
      <c r="Y6160" s="41"/>
      <c r="Z6160" s="42"/>
      <c r="AA6160" s="42"/>
      <c r="AB6160" s="42"/>
      <c r="AC6160" s="42"/>
      <c r="AD6160" s="42"/>
      <c r="AE6160" s="42"/>
      <c r="AG6160" s="42"/>
      <c r="AH6160" s="43"/>
      <c r="AI6160" s="42"/>
      <c r="AJ6160" s="44"/>
      <c r="AK6160" s="42"/>
      <c r="AL6160" s="42"/>
      <c r="AM6160" s="42"/>
      <c r="AN6160" s="41"/>
    </row>
    <row r="6161" spans="1:40" ht="19.5" customHeight="1" x14ac:dyDescent="0.25">
      <c r="A6161" s="32"/>
      <c r="B6161" s="32"/>
      <c r="D6161" s="28"/>
      <c r="E6161" s="28"/>
      <c r="F6161" s="28"/>
      <c r="H6161" s="43"/>
      <c r="O6161" s="42"/>
      <c r="R6161" s="41"/>
      <c r="S6161" s="42"/>
      <c r="T6161" s="41"/>
      <c r="U6161" s="133"/>
      <c r="V6161" s="41"/>
      <c r="W6161" s="41"/>
      <c r="X6161" s="41"/>
      <c r="Y6161" s="41"/>
      <c r="Z6161" s="42"/>
      <c r="AA6161" s="42"/>
      <c r="AB6161" s="42"/>
      <c r="AC6161" s="42"/>
      <c r="AD6161" s="42"/>
      <c r="AE6161" s="42"/>
      <c r="AG6161" s="42"/>
      <c r="AH6161" s="43"/>
      <c r="AI6161" s="42"/>
      <c r="AJ6161" s="44"/>
      <c r="AK6161" s="42"/>
      <c r="AL6161" s="42"/>
      <c r="AM6161" s="42"/>
      <c r="AN6161" s="41"/>
    </row>
    <row r="6162" spans="1:40" ht="19.5" customHeight="1" x14ac:dyDescent="0.25">
      <c r="A6162" s="60"/>
      <c r="B6162" s="60"/>
      <c r="C6162" s="29"/>
      <c r="D6162" s="29"/>
      <c r="E6162" s="29"/>
      <c r="F6162" s="29"/>
      <c r="G6162" s="61"/>
      <c r="H6162" s="53"/>
      <c r="I6162" s="62"/>
      <c r="J6162" s="49"/>
      <c r="K6162" s="49"/>
      <c r="L6162" s="49"/>
      <c r="M6162" s="49"/>
      <c r="N6162" s="62"/>
      <c r="O6162" s="63"/>
      <c r="P6162" s="49"/>
      <c r="Q6162" s="49"/>
      <c r="R6162" s="50"/>
      <c r="S6162" s="51"/>
      <c r="T6162" s="52"/>
      <c r="U6162" s="135"/>
      <c r="V6162" s="51"/>
      <c r="W6162" s="50"/>
      <c r="X6162" s="50"/>
      <c r="Y6162" s="50"/>
      <c r="Z6162" s="51"/>
      <c r="AA6162" s="51"/>
      <c r="AB6162" s="54"/>
      <c r="AC6162" s="54"/>
      <c r="AD6162" s="51"/>
      <c r="AE6162" s="54"/>
      <c r="AF6162" s="53"/>
      <c r="AG6162" s="54"/>
      <c r="AH6162" s="53"/>
      <c r="AI6162" s="54"/>
      <c r="AJ6162" s="55"/>
      <c r="AK6162" s="54"/>
      <c r="AL6162" s="51"/>
      <c r="AM6162" s="54"/>
      <c r="AN6162" s="56"/>
    </row>
    <row r="6166" spans="1:40" ht="19.5" customHeight="1" x14ac:dyDescent="0.25">
      <c r="AN6166" s="64"/>
    </row>
    <row r="6174" spans="1:40" ht="19.5" customHeight="1" x14ac:dyDescent="0.25">
      <c r="Q6174" s="27" t="s">
        <v>955</v>
      </c>
    </row>
  </sheetData>
  <dataConsolidate/>
  <phoneticPr fontId="2" type="noConversion"/>
  <dataValidations count="1">
    <dataValidation type="list" allowBlank="1" showInputMessage="1" showErrorMessage="1" sqref="O1" xr:uid="{342A0F9C-F63F-4068-9189-4F3D72C92A4B}">
      <formula1>$A$19095:$A$19196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1FA528A-F60F-498A-B9B6-CBF4F40B71C4}">
          <x14:formula1>
            <xm:f>Table!$N$2:$N$16</xm:f>
          </x14:formula1>
          <xm:sqref>N5604:N6161 N2:N5602</xm:sqref>
        </x14:dataValidation>
        <x14:dataValidation type="list" allowBlank="1" showInputMessage="1" showErrorMessage="1" xr:uid="{ABCDC8EF-3D22-40F8-9A57-DEF5B2D808FF}">
          <x14:formula1>
            <xm:f>Table!$E$93:$E$96</xm:f>
          </x14:formula1>
          <xm:sqref>F5604:F1048576 F1:F5602</xm:sqref>
        </x14:dataValidation>
        <x14:dataValidation type="list" allowBlank="1" showInputMessage="1" showErrorMessage="1" xr:uid="{A268FFFD-0751-4A66-8335-71BF2D16F285}">
          <x14:formula1>
            <xm:f>Table!$A$2:$A$97</xm:f>
          </x14:formula1>
          <xm:sqref>O5604:O6161 O2:O5602</xm:sqref>
        </x14:dataValidation>
        <x14:dataValidation type="list" allowBlank="1" showInputMessage="1" showErrorMessage="1" xr:uid="{EB921DF5-2991-4DC1-B0D7-5DC92212281E}">
          <x14:formula1>
            <xm:f>Table!$H$2:$H$2624</xm:f>
          </x14:formula1>
          <xm:sqref>I5604:I6161</xm:sqref>
        </x14:dataValidation>
        <x14:dataValidation type="list" allowBlank="1" showInputMessage="1" showErrorMessage="1" xr:uid="{AA273A61-8C56-4A6B-BD30-778D0C1C9BA2}">
          <x14:formula1>
            <xm:f>Table!$H$2:$H$1059</xm:f>
          </x14:formula1>
          <xm:sqref>I2:I5602</xm:sqref>
        </x14:dataValidation>
        <x14:dataValidation type="list" allowBlank="1" showInputMessage="1" showErrorMessage="1" xr:uid="{2FA5927C-E3B6-41D7-B819-2B29A685847F}">
          <x14:formula1>
            <xm:f>Table!$P$2:$P$15</xm:f>
          </x14:formula1>
          <xm:sqref>H1:H1048576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508A9-49EE-4EEA-A61F-0509335425DB}">
  <dimension ref="A2:G4"/>
  <sheetViews>
    <sheetView workbookViewId="0">
      <selection activeCell="K18" sqref="K18"/>
    </sheetView>
  </sheetViews>
  <sheetFormatPr defaultRowHeight="19.5" x14ac:dyDescent="0.25"/>
  <cols>
    <col min="1" max="1" width="27.5703125" style="125" customWidth="1"/>
    <col min="2" max="16384" width="9.140625" style="125"/>
  </cols>
  <sheetData>
    <row r="2" spans="1:7" ht="40.5" customHeight="1" x14ac:dyDescent="0.25">
      <c r="A2" s="187" t="s">
        <v>4009</v>
      </c>
      <c r="B2" s="187" t="s">
        <v>2902</v>
      </c>
      <c r="C2" s="187"/>
      <c r="D2" s="187"/>
      <c r="E2" s="187" t="s">
        <v>968</v>
      </c>
      <c r="F2" s="187"/>
      <c r="G2" s="187"/>
    </row>
    <row r="3" spans="1:7" ht="40.5" customHeight="1" x14ac:dyDescent="0.25">
      <c r="A3" s="187"/>
      <c r="B3" s="126" t="s">
        <v>2903</v>
      </c>
      <c r="C3" s="126" t="s">
        <v>2904</v>
      </c>
      <c r="D3" s="126" t="s">
        <v>2905</v>
      </c>
      <c r="E3" s="126" t="s">
        <v>2903</v>
      </c>
      <c r="F3" s="126" t="s">
        <v>2904</v>
      </c>
      <c r="G3" s="126" t="s">
        <v>2905</v>
      </c>
    </row>
    <row r="4" spans="1:7" ht="40.5" customHeight="1" x14ac:dyDescent="0.25">
      <c r="A4" s="126" t="s">
        <v>4360</v>
      </c>
      <c r="B4" s="126">
        <v>1003247</v>
      </c>
      <c r="C4" s="126">
        <v>366870</v>
      </c>
      <c r="D4" s="127">
        <f>C4/B4</f>
        <v>0.36568262850524347</v>
      </c>
      <c r="E4" s="140">
        <v>664538</v>
      </c>
      <c r="F4" s="126">
        <v>245015.27999999994</v>
      </c>
      <c r="G4" s="127">
        <f>F4/E4</f>
        <v>0.368700179673698</v>
      </c>
    </row>
  </sheetData>
  <mergeCells count="3">
    <mergeCell ref="B2:D2"/>
    <mergeCell ref="E2:G2"/>
    <mergeCell ref="A2:A3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</vt:lpstr>
      <vt:lpstr>DailySales</vt:lpstr>
      <vt:lpstr>Sheet1</vt:lpstr>
    </vt:vector>
  </TitlesOfParts>
  <Company>Lynda.com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McBee</dc:creator>
  <cp:lastModifiedBy>USER</cp:lastModifiedBy>
  <cp:lastPrinted>2026-03-14T10:41:57Z</cp:lastPrinted>
  <dcterms:created xsi:type="dcterms:W3CDTF">2012-01-24T13:55:30Z</dcterms:created>
  <dcterms:modified xsi:type="dcterms:W3CDTF">2026-03-16T08:36:07Z</dcterms:modified>
</cp:coreProperties>
</file>